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codeName="ThisWorkbook" defaultThemeVersion="124226"/>
  <mc:AlternateContent xmlns:mc="http://schemas.openxmlformats.org/markup-compatibility/2006">
    <mc:Choice Requires="x15">
      <x15ac:absPath xmlns:x15ac="http://schemas.microsoft.com/office/spreadsheetml/2010/11/ac" url="C:\Users\User\queue-ui\backend\"/>
    </mc:Choice>
  </mc:AlternateContent>
  <xr:revisionPtr revIDLastSave="0" documentId="13_ncr:1_{E5B8F5A1-A0C8-49D9-B582-E4A762BE6356}" xr6:coauthVersionLast="47" xr6:coauthVersionMax="47" xr10:uidLastSave="{00000000-0000-0000-0000-000000000000}"/>
  <bookViews>
    <workbookView xWindow="-108" yWindow="-108" windowWidth="23256" windowHeight="12456" tabRatio="771" firstSheet="1" activeTab="1" xr2:uid="{00000000-000D-0000-FFFF-FFFF00000000}"/>
  </bookViews>
  <sheets>
    <sheet name="LO TEXT UPDATE" sheetId="33" state="hidden" r:id="rId1"/>
    <sheet name="Summarized Plan" sheetId="5" r:id="rId2"/>
    <sheet name="Report Summary" sheetId="1" r:id="rId3"/>
    <sheet name="Fleet Report" sheetId="10" r:id="rId4"/>
    <sheet name="Dash Board" sheetId="43" r:id="rId5"/>
    <sheet name="For RSM" sheetId="21" r:id="rId6"/>
    <sheet name="DISPATCHED (VT11)" sheetId="2" r:id="rId7"/>
    <sheet name="REFERENCE" sheetId="22" r:id="rId8"/>
    <sheet name="SOL UPDATE" sheetId="52" r:id="rId9"/>
    <sheet name="NIGHT DELIVERY" sheetId="51" r:id="rId10"/>
    <sheet name="ROUTE ASSESTMENT" sheetId="49" r:id="rId11"/>
    <sheet name="CONTACT NUMBER" sheetId="48" r:id="rId12"/>
    <sheet name="Advance Delivery Summary" sheetId="42" state="hidden" r:id="rId13"/>
    <sheet name="Final Loadout" sheetId="40" state="hidden" r:id="rId14"/>
    <sheet name="Per Outlet Plan" sheetId="4" state="hidden" r:id="rId15"/>
    <sheet name="PENDING PICKUP" sheetId="46" r:id="rId16"/>
    <sheet name="Truck Utilization" sheetId="6" r:id="rId17"/>
    <sheet name="Compatibility Report" sheetId="7" state="hidden" r:id="rId18"/>
    <sheet name="DSR Attendance" sheetId="3" r:id="rId19"/>
    <sheet name="Load Utilization" sheetId="45" state="hidden" r:id="rId20"/>
    <sheet name="Data" sheetId="41" state="hidden" r:id="rId21"/>
    <sheet name="Sheet8" sheetId="31" state="hidden" r:id="rId22"/>
  </sheets>
  <externalReferences>
    <externalReference r:id="rId23"/>
    <externalReference r:id="rId24"/>
    <externalReference r:id="rId25"/>
  </externalReferences>
  <definedNames>
    <definedName name="_xlnm._FilterDatabase" localSheetId="12" hidden="1">'Advance Delivery Summary'!$A$2:$F$48</definedName>
    <definedName name="_xlnm._FilterDatabase" localSheetId="6" hidden="1">'DISPATCHED (VT11)'!$A$6:$AU$1058</definedName>
    <definedName name="_xlnm._FilterDatabase" localSheetId="18" hidden="1">'DSR Attendance'!$A$2:$K$224</definedName>
    <definedName name="_xlnm._FilterDatabase" localSheetId="3" hidden="1">'Fleet Report'!$A$2:$AP$121</definedName>
    <definedName name="_xlnm._FilterDatabase" localSheetId="5" hidden="1">'For RSM'!$A$5:$I$36</definedName>
    <definedName name="_xlnm._FilterDatabase" localSheetId="19" hidden="1">'Load Utilization'!$A$2:$I$176</definedName>
    <definedName name="_xlnm._FilterDatabase" localSheetId="7" hidden="1">REFERENCE!$A$1:$E$352</definedName>
    <definedName name="_xlnm._FilterDatabase" localSheetId="2" hidden="1">'Report Summary'!$P$6:$U$7</definedName>
    <definedName name="_xlnm._FilterDatabase" localSheetId="1" hidden="1">'Summarized Plan'!$A$1:$K$320</definedName>
    <definedName name="_xlnm._FilterDatabase" localSheetId="16" hidden="1">'Truck Utilization'!$A$2:$F$346</definedName>
    <definedName name="MORANTE" localSheetId="15">'[1]DISPATCHED (VT11)'!#REF!</definedName>
    <definedName name="MORANTE">'DISPATCHED (VT11)'!$F$248</definedName>
    <definedName name="_xlnm.Print_Area" localSheetId="18">'DSR Attendance'!$A$2:$E$136</definedName>
    <definedName name="_xlnm.Print_Area" localSheetId="5">'For RSM'!#REF!</definedName>
    <definedName name="_xlnm.Print_Area" localSheetId="0">'LO TEXT UPDATE'!$B$1:$F$78</definedName>
    <definedName name="_xlnm.Print_Area" localSheetId="14">'Per Outlet Plan'!$A$6:$H$371</definedName>
    <definedName name="_xlnm.Print_Area" localSheetId="2">'Report Summary'!$I$6:$N$96</definedName>
    <definedName name="T">'DISPATCHED (VT11)'!$E$707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43" l="1"/>
  <c r="M123" i="10"/>
  <c r="XFC227" i="2"/>
  <c r="XEU219" i="2"/>
  <c r="XEV219" i="2"/>
  <c r="Y219" i="2"/>
  <c r="Z219" i="2"/>
  <c r="AO219" i="2"/>
  <c r="BC1056" i="2" l="1"/>
  <c r="AS1056" i="2"/>
  <c r="AO1056" i="2"/>
  <c r="AE1056" i="2"/>
  <c r="AD1056" i="2"/>
  <c r="AA1056" i="2"/>
  <c r="Z1056" i="2"/>
  <c r="Y1056" i="2"/>
  <c r="AX1056" i="2" s="1"/>
  <c r="X1056" i="2"/>
  <c r="AY1056" i="2" s="1"/>
  <c r="U1056" i="2"/>
  <c r="T1056" i="2"/>
  <c r="R1056" i="2"/>
  <c r="Q1056" i="2"/>
  <c r="O1056" i="2"/>
  <c r="N1056" i="2"/>
  <c r="M1056" i="2" s="1"/>
  <c r="AM1056" i="2" s="1"/>
  <c r="I1056" i="2"/>
  <c r="AF1056" i="2" s="1"/>
  <c r="C1056" i="2"/>
  <c r="A1056" i="2"/>
  <c r="AT1056" i="2" s="1"/>
  <c r="BC1055" i="2"/>
  <c r="AY1055" i="2"/>
  <c r="AT1055" i="2"/>
  <c r="AS1055" i="2"/>
  <c r="AO1055" i="2"/>
  <c r="AE1055" i="2"/>
  <c r="AD1055" i="2"/>
  <c r="AA1055" i="2"/>
  <c r="Z1055" i="2"/>
  <c r="X1055" i="2"/>
  <c r="Y1055" i="2" s="1"/>
  <c r="AX1055" i="2" s="1"/>
  <c r="U1055" i="2"/>
  <c r="T1055" i="2"/>
  <c r="R1055" i="2"/>
  <c r="Q1055" i="2"/>
  <c r="O1055" i="2"/>
  <c r="V1055" i="2" s="1"/>
  <c r="N1055" i="2"/>
  <c r="I1055" i="2"/>
  <c r="AF1055" i="2" s="1"/>
  <c r="C1055" i="2"/>
  <c r="A1055" i="2"/>
  <c r="BC1054" i="2"/>
  <c r="AY1054" i="2"/>
  <c r="AT1054" i="2"/>
  <c r="AS1054" i="2"/>
  <c r="AO1054" i="2"/>
  <c r="AE1054" i="2"/>
  <c r="AA1054" i="2"/>
  <c r="Z1054" i="2"/>
  <c r="X1054" i="2"/>
  <c r="Y1054" i="2" s="1"/>
  <c r="AX1054" i="2" s="1"/>
  <c r="U1054" i="2"/>
  <c r="T1054" i="2"/>
  <c r="R1054" i="2"/>
  <c r="Q1054" i="2"/>
  <c r="AD1054" i="2" s="1"/>
  <c r="O1054" i="2"/>
  <c r="AP1054" i="2" s="1"/>
  <c r="N1054" i="2"/>
  <c r="AQ1054" i="2" s="1"/>
  <c r="I1054" i="2"/>
  <c r="AF1054" i="2" s="1"/>
  <c r="C1054" i="2"/>
  <c r="A1054" i="2"/>
  <c r="BC1053" i="2"/>
  <c r="AY1053" i="2"/>
  <c r="AS1053" i="2"/>
  <c r="AO1053" i="2"/>
  <c r="AE1053" i="2"/>
  <c r="AD1053" i="2"/>
  <c r="AA1053" i="2"/>
  <c r="Z1053" i="2"/>
  <c r="Y1053" i="2"/>
  <c r="AX1053" i="2" s="1"/>
  <c r="X1053" i="2"/>
  <c r="U1053" i="2"/>
  <c r="T1053" i="2"/>
  <c r="R1053" i="2"/>
  <c r="Q1053" i="2"/>
  <c r="O1053" i="2"/>
  <c r="N1053" i="2"/>
  <c r="M1053" i="2" s="1"/>
  <c r="AM1053" i="2" s="1"/>
  <c r="I1053" i="2"/>
  <c r="AF1053" i="2" s="1"/>
  <c r="C1053" i="2"/>
  <c r="A1053" i="2"/>
  <c r="AT1053" i="2" s="1"/>
  <c r="BC1052" i="2"/>
  <c r="AY1052" i="2"/>
  <c r="AS1052" i="2"/>
  <c r="AO1052" i="2"/>
  <c r="AE1052" i="2"/>
  <c r="AA1052" i="2"/>
  <c r="Z1052" i="2"/>
  <c r="Y1052" i="2"/>
  <c r="AX1052" i="2" s="1"/>
  <c r="X1052" i="2"/>
  <c r="U1052" i="2"/>
  <c r="T1052" i="2"/>
  <c r="R1052" i="2"/>
  <c r="Q1052" i="2"/>
  <c r="AD1052" i="2" s="1"/>
  <c r="O1052" i="2"/>
  <c r="V1052" i="2" s="1"/>
  <c r="N1052" i="2"/>
  <c r="I1052" i="2"/>
  <c r="AF1052" i="2" s="1"/>
  <c r="C1052" i="2"/>
  <c r="A1052" i="2"/>
  <c r="AT1052" i="2" s="1"/>
  <c r="BC1051" i="2"/>
  <c r="AY1051" i="2"/>
  <c r="AS1051" i="2"/>
  <c r="AO1051" i="2"/>
  <c r="AE1051" i="2"/>
  <c r="AD1051" i="2"/>
  <c r="AA1051" i="2"/>
  <c r="Z1051" i="2"/>
  <c r="X1051" i="2"/>
  <c r="Y1051" i="2" s="1"/>
  <c r="AX1051" i="2" s="1"/>
  <c r="U1051" i="2"/>
  <c r="T1051" i="2"/>
  <c r="R1051" i="2"/>
  <c r="Q1051" i="2"/>
  <c r="O1051" i="2"/>
  <c r="N1051" i="2"/>
  <c r="I1051" i="2"/>
  <c r="AF1051" i="2" s="1"/>
  <c r="C1051" i="2"/>
  <c r="A1051" i="2"/>
  <c r="AT1051" i="2" s="1"/>
  <c r="BC1050" i="2"/>
  <c r="AT1050" i="2"/>
  <c r="AS1050" i="2"/>
  <c r="AO1050" i="2"/>
  <c r="AE1050" i="2"/>
  <c r="AD1050" i="2"/>
  <c r="AA1050" i="2"/>
  <c r="Z1050" i="2"/>
  <c r="X1050" i="2"/>
  <c r="U1050" i="2"/>
  <c r="T1050" i="2"/>
  <c r="R1050" i="2"/>
  <c r="Q1050" i="2"/>
  <c r="O1050" i="2"/>
  <c r="AP1050" i="2" s="1"/>
  <c r="N1050" i="2"/>
  <c r="AB1050" i="2" s="1"/>
  <c r="I1050" i="2"/>
  <c r="AF1050" i="2" s="1"/>
  <c r="C1050" i="2"/>
  <c r="A1050" i="2"/>
  <c r="BC1049" i="2"/>
  <c r="AY1049" i="2"/>
  <c r="AT1049" i="2"/>
  <c r="AS1049" i="2"/>
  <c r="AO1049" i="2"/>
  <c r="AE1049" i="2"/>
  <c r="AD1049" i="2"/>
  <c r="AA1049" i="2"/>
  <c r="Z1049" i="2"/>
  <c r="X1049" i="2"/>
  <c r="Y1049" i="2" s="1"/>
  <c r="AX1049" i="2" s="1"/>
  <c r="U1049" i="2"/>
  <c r="T1049" i="2"/>
  <c r="R1049" i="2"/>
  <c r="Q1049" i="2"/>
  <c r="O1049" i="2"/>
  <c r="AP1049" i="2" s="1"/>
  <c r="N1049" i="2"/>
  <c r="I1049" i="2"/>
  <c r="AF1049" i="2" s="1"/>
  <c r="C1049" i="2"/>
  <c r="A1049" i="2"/>
  <c r="BC1048" i="2"/>
  <c r="AY1048" i="2"/>
  <c r="AT1048" i="2"/>
  <c r="AS1048" i="2"/>
  <c r="AO1048" i="2"/>
  <c r="AE1048" i="2"/>
  <c r="AD1048" i="2"/>
  <c r="AA1048" i="2"/>
  <c r="Z1048" i="2"/>
  <c r="Y1048" i="2"/>
  <c r="AX1048" i="2" s="1"/>
  <c r="X1048" i="2"/>
  <c r="U1048" i="2"/>
  <c r="T1048" i="2"/>
  <c r="R1048" i="2"/>
  <c r="Q1048" i="2"/>
  <c r="O1048" i="2"/>
  <c r="AP1048" i="2" s="1"/>
  <c r="N1048" i="2"/>
  <c r="M1048" i="2" s="1"/>
  <c r="I1048" i="2"/>
  <c r="AF1048" i="2" s="1"/>
  <c r="C1048" i="2"/>
  <c r="A1048" i="2"/>
  <c r="BC1047" i="2"/>
  <c r="AS1047" i="2"/>
  <c r="AO1047" i="2"/>
  <c r="AE1047" i="2"/>
  <c r="AA1047" i="2"/>
  <c r="Z1047" i="2"/>
  <c r="X1047" i="2"/>
  <c r="AY1047" i="2" s="1"/>
  <c r="U1047" i="2"/>
  <c r="T1047" i="2"/>
  <c r="R1047" i="2"/>
  <c r="Q1047" i="2"/>
  <c r="AD1047" i="2" s="1"/>
  <c r="O1047" i="2"/>
  <c r="AP1047" i="2" s="1"/>
  <c r="N1047" i="2"/>
  <c r="M1047" i="2" s="1"/>
  <c r="I1047" i="2"/>
  <c r="AF1047" i="2" s="1"/>
  <c r="C1047" i="2"/>
  <c r="A1047" i="2"/>
  <c r="AT1047" i="2" s="1"/>
  <c r="BC1046" i="2"/>
  <c r="AY1046" i="2"/>
  <c r="AS1046" i="2"/>
  <c r="AO1046" i="2"/>
  <c r="AE1046" i="2"/>
  <c r="AD1046" i="2"/>
  <c r="AA1046" i="2"/>
  <c r="Z1046" i="2"/>
  <c r="X1046" i="2"/>
  <c r="Y1046" i="2" s="1"/>
  <c r="AX1046" i="2" s="1"/>
  <c r="U1046" i="2"/>
  <c r="T1046" i="2"/>
  <c r="R1046" i="2"/>
  <c r="Q1046" i="2"/>
  <c r="O1046" i="2"/>
  <c r="V1046" i="2" s="1"/>
  <c r="N1046" i="2"/>
  <c r="AQ1046" i="2" s="1"/>
  <c r="I1046" i="2"/>
  <c r="AF1046" i="2" s="1"/>
  <c r="C1046" i="2"/>
  <c r="A1046" i="2"/>
  <c r="AT1046" i="2" s="1"/>
  <c r="BC1045" i="2"/>
  <c r="AT1045" i="2"/>
  <c r="AS1045" i="2"/>
  <c r="AO1045" i="2"/>
  <c r="AE1045" i="2"/>
  <c r="AD1045" i="2"/>
  <c r="AA1045" i="2"/>
  <c r="Z1045" i="2"/>
  <c r="X1045" i="2"/>
  <c r="U1045" i="2"/>
  <c r="T1045" i="2"/>
  <c r="R1045" i="2"/>
  <c r="Q1045" i="2"/>
  <c r="O1045" i="2"/>
  <c r="AP1045" i="2" s="1"/>
  <c r="N1045" i="2"/>
  <c r="M1045" i="2" s="1"/>
  <c r="I1045" i="2"/>
  <c r="AF1045" i="2" s="1"/>
  <c r="C1045" i="2"/>
  <c r="A1045" i="2"/>
  <c r="BC1044" i="2"/>
  <c r="AT1044" i="2"/>
  <c r="AS1044" i="2"/>
  <c r="AO1044" i="2"/>
  <c r="AE1044" i="2"/>
  <c r="AD1044" i="2"/>
  <c r="AA1044" i="2"/>
  <c r="Z1044" i="2"/>
  <c r="X1044" i="2"/>
  <c r="AY1044" i="2" s="1"/>
  <c r="U1044" i="2"/>
  <c r="T1044" i="2"/>
  <c r="R1044" i="2"/>
  <c r="Q1044" i="2"/>
  <c r="O1044" i="2"/>
  <c r="N1044" i="2"/>
  <c r="AQ1044" i="2" s="1"/>
  <c r="I1044" i="2"/>
  <c r="AF1044" i="2" s="1"/>
  <c r="C1044" i="2"/>
  <c r="A1044" i="2"/>
  <c r="BC1043" i="2"/>
  <c r="AY1043" i="2"/>
  <c r="AT1043" i="2"/>
  <c r="AS1043" i="2"/>
  <c r="AO1043" i="2"/>
  <c r="AE1043" i="2"/>
  <c r="AD1043" i="2"/>
  <c r="AA1043" i="2"/>
  <c r="Z1043" i="2"/>
  <c r="Y1043" i="2"/>
  <c r="AX1043" i="2" s="1"/>
  <c r="X1043" i="2"/>
  <c r="U1043" i="2"/>
  <c r="T1043" i="2"/>
  <c r="R1043" i="2"/>
  <c r="Q1043" i="2"/>
  <c r="O1043" i="2"/>
  <c r="N1043" i="2"/>
  <c r="I1043" i="2"/>
  <c r="AF1043" i="2" s="1"/>
  <c r="C1043" i="2"/>
  <c r="A1043" i="2"/>
  <c r="BC1042" i="2"/>
  <c r="AT1042" i="2"/>
  <c r="AS1042" i="2"/>
  <c r="AO1042" i="2"/>
  <c r="AE1042" i="2"/>
  <c r="AA1042" i="2"/>
  <c r="Z1042" i="2"/>
  <c r="Y1042" i="2"/>
  <c r="AX1042" i="2" s="1"/>
  <c r="X1042" i="2"/>
  <c r="AY1042" i="2" s="1"/>
  <c r="U1042" i="2"/>
  <c r="T1042" i="2"/>
  <c r="R1042" i="2"/>
  <c r="Q1042" i="2"/>
  <c r="AD1042" i="2" s="1"/>
  <c r="O1042" i="2"/>
  <c r="N1042" i="2"/>
  <c r="AB1042" i="2" s="1"/>
  <c r="I1042" i="2"/>
  <c r="AF1042" i="2" s="1"/>
  <c r="C1042" i="2"/>
  <c r="A1042" i="2"/>
  <c r="BC1041" i="2"/>
  <c r="AS1041" i="2"/>
  <c r="AO1041" i="2"/>
  <c r="AE1041" i="2"/>
  <c r="AD1041" i="2"/>
  <c r="AA1041" i="2"/>
  <c r="Z1041" i="2"/>
  <c r="Y1041" i="2"/>
  <c r="AX1041" i="2" s="1"/>
  <c r="X1041" i="2"/>
  <c r="AY1041" i="2" s="1"/>
  <c r="U1041" i="2"/>
  <c r="T1041" i="2"/>
  <c r="R1041" i="2"/>
  <c r="Q1041" i="2"/>
  <c r="O1041" i="2"/>
  <c r="AP1041" i="2" s="1"/>
  <c r="N1041" i="2"/>
  <c r="M1041" i="2" s="1"/>
  <c r="I1041" i="2"/>
  <c r="AF1041" i="2" s="1"/>
  <c r="C1041" i="2"/>
  <c r="A1041" i="2"/>
  <c r="AT1041" i="2" s="1"/>
  <c r="BC1040" i="2"/>
  <c r="AY1040" i="2"/>
  <c r="AS1040" i="2"/>
  <c r="AO1040" i="2"/>
  <c r="AE1040" i="2"/>
  <c r="AA1040" i="2"/>
  <c r="Z1040" i="2"/>
  <c r="X1040" i="2"/>
  <c r="Y1040" i="2" s="1"/>
  <c r="AX1040" i="2" s="1"/>
  <c r="U1040" i="2"/>
  <c r="T1040" i="2"/>
  <c r="R1040" i="2"/>
  <c r="Q1040" i="2"/>
  <c r="AD1040" i="2" s="1"/>
  <c r="O1040" i="2"/>
  <c r="V1040" i="2" s="1"/>
  <c r="N1040" i="2"/>
  <c r="M1040" i="2" s="1"/>
  <c r="I1040" i="2"/>
  <c r="AF1040" i="2" s="1"/>
  <c r="C1040" i="2"/>
  <c r="A1040" i="2"/>
  <c r="AT1040" i="2" s="1"/>
  <c r="BC1039" i="2"/>
  <c r="AY1039" i="2"/>
  <c r="AT1039" i="2"/>
  <c r="AS1039" i="2"/>
  <c r="AO1039" i="2"/>
  <c r="AE1039" i="2"/>
  <c r="AA1039" i="2"/>
  <c r="Z1039" i="2"/>
  <c r="Y1039" i="2"/>
  <c r="AX1039" i="2" s="1"/>
  <c r="X1039" i="2"/>
  <c r="U1039" i="2"/>
  <c r="T1039" i="2"/>
  <c r="R1039" i="2"/>
  <c r="Q1039" i="2"/>
  <c r="AD1039" i="2" s="1"/>
  <c r="O1039" i="2"/>
  <c r="N1039" i="2"/>
  <c r="I1039" i="2"/>
  <c r="AF1039" i="2" s="1"/>
  <c r="C1039" i="2"/>
  <c r="A1039" i="2"/>
  <c r="BC1038" i="2"/>
  <c r="AY1038" i="2"/>
  <c r="AT1038" i="2"/>
  <c r="AS1038" i="2"/>
  <c r="AO1038" i="2"/>
  <c r="AE1038" i="2"/>
  <c r="AD1038" i="2"/>
  <c r="AA1038" i="2"/>
  <c r="Z1038" i="2"/>
  <c r="Y1038" i="2"/>
  <c r="AX1038" i="2" s="1"/>
  <c r="X1038" i="2"/>
  <c r="U1038" i="2"/>
  <c r="T1038" i="2"/>
  <c r="R1038" i="2"/>
  <c r="Q1038" i="2"/>
  <c r="O1038" i="2"/>
  <c r="AP1038" i="2" s="1"/>
  <c r="N1038" i="2"/>
  <c r="I1038" i="2"/>
  <c r="AF1038" i="2" s="1"/>
  <c r="C1038" i="2"/>
  <c r="A1038" i="2"/>
  <c r="BC1037" i="2"/>
  <c r="AS1037" i="2"/>
  <c r="AO1037" i="2"/>
  <c r="AE1037" i="2"/>
  <c r="AA1037" i="2"/>
  <c r="Z1037" i="2"/>
  <c r="X1037" i="2"/>
  <c r="U1037" i="2"/>
  <c r="T1037" i="2"/>
  <c r="R1037" i="2"/>
  <c r="Q1037" i="2"/>
  <c r="AD1037" i="2" s="1"/>
  <c r="O1037" i="2"/>
  <c r="AP1037" i="2" s="1"/>
  <c r="N1037" i="2"/>
  <c r="AQ1037" i="2" s="1"/>
  <c r="I1037" i="2"/>
  <c r="AF1037" i="2" s="1"/>
  <c r="C1037" i="2"/>
  <c r="A1037" i="2"/>
  <c r="AT1037" i="2" s="1"/>
  <c r="BC1036" i="2"/>
  <c r="AY1036" i="2"/>
  <c r="AS1036" i="2"/>
  <c r="AO1036" i="2"/>
  <c r="AE1036" i="2"/>
  <c r="AD1036" i="2"/>
  <c r="AA1036" i="2"/>
  <c r="Z1036" i="2"/>
  <c r="Y1036" i="2"/>
  <c r="AX1036" i="2" s="1"/>
  <c r="X1036" i="2"/>
  <c r="U1036" i="2"/>
  <c r="T1036" i="2"/>
  <c r="R1036" i="2"/>
  <c r="Q1036" i="2"/>
  <c r="O1036" i="2"/>
  <c r="N1036" i="2"/>
  <c r="I1036" i="2"/>
  <c r="AF1036" i="2" s="1"/>
  <c r="C1036" i="2"/>
  <c r="A1036" i="2"/>
  <c r="AT1036" i="2" s="1"/>
  <c r="BC1035" i="2"/>
  <c r="AY1035" i="2"/>
  <c r="AS1035" i="2"/>
  <c r="AO1035" i="2"/>
  <c r="AE1035" i="2"/>
  <c r="AD1035" i="2"/>
  <c r="AA1035" i="2"/>
  <c r="Z1035" i="2"/>
  <c r="X1035" i="2"/>
  <c r="Y1035" i="2" s="1"/>
  <c r="AX1035" i="2" s="1"/>
  <c r="U1035" i="2"/>
  <c r="T1035" i="2"/>
  <c r="R1035" i="2"/>
  <c r="Q1035" i="2"/>
  <c r="O1035" i="2"/>
  <c r="N1035" i="2"/>
  <c r="AQ1035" i="2" s="1"/>
  <c r="I1035" i="2"/>
  <c r="AF1035" i="2" s="1"/>
  <c r="C1035" i="2"/>
  <c r="A1035" i="2"/>
  <c r="AT1035" i="2" s="1"/>
  <c r="BC1034" i="2"/>
  <c r="AT1034" i="2"/>
  <c r="AS1034" i="2"/>
  <c r="AO1034" i="2"/>
  <c r="AE1034" i="2"/>
  <c r="AA1034" i="2"/>
  <c r="Z1034" i="2"/>
  <c r="X1034" i="2"/>
  <c r="U1034" i="2"/>
  <c r="T1034" i="2"/>
  <c r="R1034" i="2"/>
  <c r="Q1034" i="2"/>
  <c r="AD1034" i="2" s="1"/>
  <c r="O1034" i="2"/>
  <c r="N1034" i="2"/>
  <c r="I1034" i="2"/>
  <c r="AF1034" i="2" s="1"/>
  <c r="C1034" i="2"/>
  <c r="A1034" i="2"/>
  <c r="BC1033" i="2"/>
  <c r="AY1033" i="2"/>
  <c r="AT1033" i="2"/>
  <c r="AS1033" i="2"/>
  <c r="AO1033" i="2"/>
  <c r="AE1033" i="2"/>
  <c r="AD1033" i="2"/>
  <c r="AA1033" i="2"/>
  <c r="Z1033" i="2"/>
  <c r="Y1033" i="2"/>
  <c r="AX1033" i="2" s="1"/>
  <c r="X1033" i="2"/>
  <c r="U1033" i="2"/>
  <c r="T1033" i="2"/>
  <c r="R1033" i="2"/>
  <c r="Q1033" i="2"/>
  <c r="O1033" i="2"/>
  <c r="N1033" i="2"/>
  <c r="I1033" i="2"/>
  <c r="AF1033" i="2" s="1"/>
  <c r="C1033" i="2"/>
  <c r="A1033" i="2"/>
  <c r="BC1032" i="2"/>
  <c r="AY1032" i="2"/>
  <c r="AS1032" i="2"/>
  <c r="AO1032" i="2"/>
  <c r="AE1032" i="2"/>
  <c r="AA1032" i="2"/>
  <c r="Z1032" i="2"/>
  <c r="Y1032" i="2"/>
  <c r="AX1032" i="2" s="1"/>
  <c r="X1032" i="2"/>
  <c r="U1032" i="2"/>
  <c r="T1032" i="2"/>
  <c r="R1032" i="2"/>
  <c r="Q1032" i="2"/>
  <c r="AD1032" i="2" s="1"/>
  <c r="O1032" i="2"/>
  <c r="AP1032" i="2" s="1"/>
  <c r="N1032" i="2"/>
  <c r="AQ1032" i="2" s="1"/>
  <c r="I1032" i="2"/>
  <c r="AF1032" i="2" s="1"/>
  <c r="C1032" i="2"/>
  <c r="A1032" i="2"/>
  <c r="AT1032" i="2" s="1"/>
  <c r="BC1031" i="2"/>
  <c r="AY1031" i="2"/>
  <c r="AS1031" i="2"/>
  <c r="AO1031" i="2"/>
  <c r="AE1031" i="2"/>
  <c r="AD1031" i="2"/>
  <c r="AA1031" i="2"/>
  <c r="Z1031" i="2"/>
  <c r="Y1031" i="2"/>
  <c r="AX1031" i="2" s="1"/>
  <c r="X1031" i="2"/>
  <c r="U1031" i="2"/>
  <c r="T1031" i="2"/>
  <c r="R1031" i="2"/>
  <c r="Q1031" i="2"/>
  <c r="O1031" i="2"/>
  <c r="N1031" i="2"/>
  <c r="AB1031" i="2" s="1"/>
  <c r="I1031" i="2"/>
  <c r="AF1031" i="2" s="1"/>
  <c r="C1031" i="2"/>
  <c r="A1031" i="2"/>
  <c r="AT1031" i="2" s="1"/>
  <c r="BC1030" i="2"/>
  <c r="AY1030" i="2"/>
  <c r="AS1030" i="2"/>
  <c r="AO1030" i="2"/>
  <c r="AE1030" i="2"/>
  <c r="AD1030" i="2"/>
  <c r="AA1030" i="2"/>
  <c r="Z1030" i="2"/>
  <c r="X1030" i="2"/>
  <c r="Y1030" i="2" s="1"/>
  <c r="AX1030" i="2" s="1"/>
  <c r="U1030" i="2"/>
  <c r="T1030" i="2"/>
  <c r="R1030" i="2"/>
  <c r="Q1030" i="2"/>
  <c r="O1030" i="2"/>
  <c r="N1030" i="2"/>
  <c r="M1030" i="2" s="1"/>
  <c r="AM1030" i="2" s="1"/>
  <c r="I1030" i="2"/>
  <c r="AF1030" i="2" s="1"/>
  <c r="C1030" i="2"/>
  <c r="A1030" i="2"/>
  <c r="AT1030" i="2" s="1"/>
  <c r="BC1029" i="2"/>
  <c r="AT1029" i="2"/>
  <c r="AS1029" i="2"/>
  <c r="AO1029" i="2"/>
  <c r="AE1029" i="2"/>
  <c r="AA1029" i="2"/>
  <c r="Z1029" i="2"/>
  <c r="X1029" i="2"/>
  <c r="U1029" i="2"/>
  <c r="T1029" i="2"/>
  <c r="R1029" i="2"/>
  <c r="Q1029" i="2"/>
  <c r="AD1029" i="2" s="1"/>
  <c r="O1029" i="2"/>
  <c r="N1029" i="2"/>
  <c r="I1029" i="2"/>
  <c r="AF1029" i="2" s="1"/>
  <c r="C1029" i="2"/>
  <c r="A1029" i="2"/>
  <c r="BC1028" i="2"/>
  <c r="AY1028" i="2"/>
  <c r="AT1028" i="2"/>
  <c r="AS1028" i="2"/>
  <c r="AO1028" i="2"/>
  <c r="AE1028" i="2"/>
  <c r="AD1028" i="2"/>
  <c r="AA1028" i="2"/>
  <c r="Z1028" i="2"/>
  <c r="Y1028" i="2"/>
  <c r="AX1028" i="2" s="1"/>
  <c r="X1028" i="2"/>
  <c r="U1028" i="2"/>
  <c r="T1028" i="2"/>
  <c r="R1028" i="2"/>
  <c r="Q1028" i="2"/>
  <c r="O1028" i="2"/>
  <c r="N1028" i="2"/>
  <c r="M1028" i="2" s="1"/>
  <c r="I1028" i="2"/>
  <c r="AF1028" i="2" s="1"/>
  <c r="C1028" i="2"/>
  <c r="A1028" i="2"/>
  <c r="BC1027" i="2"/>
  <c r="AT1027" i="2"/>
  <c r="AS1027" i="2"/>
  <c r="AO1027" i="2"/>
  <c r="AE1027" i="2"/>
  <c r="AA1027" i="2"/>
  <c r="Z1027" i="2"/>
  <c r="X1027" i="2"/>
  <c r="U1027" i="2"/>
  <c r="T1027" i="2"/>
  <c r="R1027" i="2"/>
  <c r="Q1027" i="2"/>
  <c r="AD1027" i="2" s="1"/>
  <c r="O1027" i="2"/>
  <c r="V1027" i="2" s="1"/>
  <c r="N1027" i="2"/>
  <c r="AB1027" i="2" s="1"/>
  <c r="I1027" i="2"/>
  <c r="AF1027" i="2" s="1"/>
  <c r="C1027" i="2"/>
  <c r="A1027" i="2"/>
  <c r="BC1026" i="2"/>
  <c r="AY1026" i="2"/>
  <c r="AS1026" i="2"/>
  <c r="AO1026" i="2"/>
  <c r="AE1026" i="2"/>
  <c r="AD1026" i="2"/>
  <c r="AA1026" i="2"/>
  <c r="Z1026" i="2"/>
  <c r="Y1026" i="2"/>
  <c r="AX1026" i="2" s="1"/>
  <c r="X1026" i="2"/>
  <c r="U1026" i="2"/>
  <c r="T1026" i="2"/>
  <c r="R1026" i="2"/>
  <c r="Q1026" i="2"/>
  <c r="O1026" i="2"/>
  <c r="V1026" i="2" s="1"/>
  <c r="N1026" i="2"/>
  <c r="AB1026" i="2" s="1"/>
  <c r="I1026" i="2"/>
  <c r="AF1026" i="2" s="1"/>
  <c r="C1026" i="2"/>
  <c r="A1026" i="2"/>
  <c r="AT1026" i="2" s="1"/>
  <c r="BC1025" i="2"/>
  <c r="AY1025" i="2"/>
  <c r="AT1025" i="2"/>
  <c r="AS1025" i="2"/>
  <c r="AO1025" i="2"/>
  <c r="AE1025" i="2"/>
  <c r="AA1025" i="2"/>
  <c r="Z1025" i="2"/>
  <c r="X1025" i="2"/>
  <c r="Y1025" i="2" s="1"/>
  <c r="AX1025" i="2" s="1"/>
  <c r="U1025" i="2"/>
  <c r="T1025" i="2"/>
  <c r="R1025" i="2"/>
  <c r="Q1025" i="2"/>
  <c r="AD1025" i="2" s="1"/>
  <c r="O1025" i="2"/>
  <c r="N1025" i="2"/>
  <c r="I1025" i="2"/>
  <c r="AF1025" i="2" s="1"/>
  <c r="C1025" i="2"/>
  <c r="A1025" i="2"/>
  <c r="BC1024" i="2"/>
  <c r="AT1024" i="2"/>
  <c r="AS1024" i="2"/>
  <c r="AO1024" i="2"/>
  <c r="AE1024" i="2"/>
  <c r="AA1024" i="2"/>
  <c r="Z1024" i="2"/>
  <c r="X1024" i="2"/>
  <c r="AY1024" i="2" s="1"/>
  <c r="U1024" i="2"/>
  <c r="T1024" i="2"/>
  <c r="R1024" i="2"/>
  <c r="Q1024" i="2"/>
  <c r="AD1024" i="2" s="1"/>
  <c r="O1024" i="2"/>
  <c r="N1024" i="2"/>
  <c r="I1024" i="2"/>
  <c r="AF1024" i="2" s="1"/>
  <c r="C1024" i="2"/>
  <c r="A1024" i="2"/>
  <c r="BC1023" i="2"/>
  <c r="AY1023" i="2"/>
  <c r="AS1023" i="2"/>
  <c r="AO1023" i="2"/>
  <c r="AE1023" i="2"/>
  <c r="AD1023" i="2"/>
  <c r="AA1023" i="2"/>
  <c r="Z1023" i="2"/>
  <c r="Y1023" i="2"/>
  <c r="AX1023" i="2" s="1"/>
  <c r="X1023" i="2"/>
  <c r="U1023" i="2"/>
  <c r="T1023" i="2"/>
  <c r="R1023" i="2"/>
  <c r="Q1023" i="2"/>
  <c r="O1023" i="2"/>
  <c r="AP1023" i="2" s="1"/>
  <c r="N1023" i="2"/>
  <c r="M1023" i="2" s="1"/>
  <c r="I1023" i="2"/>
  <c r="AF1023" i="2" s="1"/>
  <c r="C1023" i="2"/>
  <c r="A1023" i="2"/>
  <c r="AT1023" i="2" s="1"/>
  <c r="BC1022" i="2"/>
  <c r="AY1022" i="2"/>
  <c r="AT1022" i="2"/>
  <c r="AS1022" i="2"/>
  <c r="AO1022" i="2"/>
  <c r="AE1022" i="2"/>
  <c r="AA1022" i="2"/>
  <c r="Z1022" i="2"/>
  <c r="Y1022" i="2"/>
  <c r="AX1022" i="2" s="1"/>
  <c r="X1022" i="2"/>
  <c r="U1022" i="2"/>
  <c r="T1022" i="2"/>
  <c r="R1022" i="2"/>
  <c r="Q1022" i="2"/>
  <c r="AD1022" i="2" s="1"/>
  <c r="O1022" i="2"/>
  <c r="N1022" i="2"/>
  <c r="I1022" i="2"/>
  <c r="AF1022" i="2" s="1"/>
  <c r="C1022" i="2"/>
  <c r="A1022" i="2"/>
  <c r="BC1021" i="2"/>
  <c r="AY1021" i="2"/>
  <c r="AS1021" i="2"/>
  <c r="AO1021" i="2"/>
  <c r="AE1021" i="2"/>
  <c r="AD1021" i="2"/>
  <c r="AA1021" i="2"/>
  <c r="Z1021" i="2"/>
  <c r="Y1021" i="2"/>
  <c r="AX1021" i="2" s="1"/>
  <c r="X1021" i="2"/>
  <c r="U1021" i="2"/>
  <c r="T1021" i="2"/>
  <c r="R1021" i="2"/>
  <c r="Q1021" i="2"/>
  <c r="O1021" i="2"/>
  <c r="N1021" i="2"/>
  <c r="I1021" i="2"/>
  <c r="AF1021" i="2" s="1"/>
  <c r="C1021" i="2"/>
  <c r="A1021" i="2"/>
  <c r="AT1021" i="2" s="1"/>
  <c r="BC1020" i="2"/>
  <c r="AS1020" i="2"/>
  <c r="AO1020" i="2"/>
  <c r="AE1020" i="2"/>
  <c r="AA1020" i="2"/>
  <c r="Z1020" i="2"/>
  <c r="X1020" i="2"/>
  <c r="Y1020" i="2" s="1"/>
  <c r="AX1020" i="2" s="1"/>
  <c r="U1020" i="2"/>
  <c r="T1020" i="2"/>
  <c r="R1020" i="2"/>
  <c r="Q1020" i="2"/>
  <c r="AD1020" i="2" s="1"/>
  <c r="O1020" i="2"/>
  <c r="N1020" i="2"/>
  <c r="I1020" i="2"/>
  <c r="AF1020" i="2" s="1"/>
  <c r="C1020" i="2"/>
  <c r="A1020" i="2"/>
  <c r="AT1020" i="2" s="1"/>
  <c r="BC1019" i="2"/>
  <c r="AT1019" i="2"/>
  <c r="AS1019" i="2"/>
  <c r="AO1019" i="2"/>
  <c r="AE1019" i="2"/>
  <c r="AA1019" i="2"/>
  <c r="Z1019" i="2"/>
  <c r="X1019" i="2"/>
  <c r="U1019" i="2"/>
  <c r="T1019" i="2"/>
  <c r="R1019" i="2"/>
  <c r="Q1019" i="2"/>
  <c r="AD1019" i="2" s="1"/>
  <c r="O1019" i="2"/>
  <c r="V1019" i="2" s="1"/>
  <c r="N1019" i="2"/>
  <c r="AQ1019" i="2" s="1"/>
  <c r="I1019" i="2"/>
  <c r="AF1019" i="2" s="1"/>
  <c r="C1019" i="2"/>
  <c r="A1019" i="2"/>
  <c r="BC1018" i="2"/>
  <c r="AY1018" i="2"/>
  <c r="AS1018" i="2"/>
  <c r="AO1018" i="2"/>
  <c r="AE1018" i="2"/>
  <c r="AA1018" i="2"/>
  <c r="Z1018" i="2"/>
  <c r="Y1018" i="2"/>
  <c r="AX1018" i="2" s="1"/>
  <c r="X1018" i="2"/>
  <c r="U1018" i="2"/>
  <c r="T1018" i="2"/>
  <c r="R1018" i="2"/>
  <c r="Q1018" i="2"/>
  <c r="AD1018" i="2" s="1"/>
  <c r="O1018" i="2"/>
  <c r="N1018" i="2"/>
  <c r="AB1018" i="2" s="1"/>
  <c r="I1018" i="2"/>
  <c r="AF1018" i="2" s="1"/>
  <c r="C1018" i="2"/>
  <c r="A1018" i="2"/>
  <c r="AT1018" i="2" s="1"/>
  <c r="BC1017" i="2"/>
  <c r="AY1017" i="2"/>
  <c r="AS1017" i="2"/>
  <c r="AO1017" i="2"/>
  <c r="AE1017" i="2"/>
  <c r="AA1017" i="2"/>
  <c r="Z1017" i="2"/>
  <c r="Y1017" i="2"/>
  <c r="AX1017" i="2" s="1"/>
  <c r="X1017" i="2"/>
  <c r="U1017" i="2"/>
  <c r="T1017" i="2"/>
  <c r="R1017" i="2"/>
  <c r="Q1017" i="2"/>
  <c r="AD1017" i="2" s="1"/>
  <c r="O1017" i="2"/>
  <c r="AP1017" i="2" s="1"/>
  <c r="N1017" i="2"/>
  <c r="M1017" i="2" s="1"/>
  <c r="I1017" i="2"/>
  <c r="AF1017" i="2" s="1"/>
  <c r="C1017" i="2"/>
  <c r="A1017" i="2"/>
  <c r="AT1017" i="2" s="1"/>
  <c r="BC1016" i="2"/>
  <c r="AY1016" i="2"/>
  <c r="AS1016" i="2"/>
  <c r="AO1016" i="2"/>
  <c r="AE1016" i="2"/>
  <c r="AD1016" i="2"/>
  <c r="AA1016" i="2"/>
  <c r="Z1016" i="2"/>
  <c r="Y1016" i="2"/>
  <c r="AX1016" i="2" s="1"/>
  <c r="X1016" i="2"/>
  <c r="U1016" i="2"/>
  <c r="T1016" i="2"/>
  <c r="R1016" i="2"/>
  <c r="Q1016" i="2"/>
  <c r="O1016" i="2"/>
  <c r="N1016" i="2"/>
  <c r="I1016" i="2"/>
  <c r="AF1016" i="2" s="1"/>
  <c r="C1016" i="2"/>
  <c r="A1016" i="2"/>
  <c r="AT1016" i="2" s="1"/>
  <c r="BC1015" i="2"/>
  <c r="AS1015" i="2"/>
  <c r="AO1015" i="2"/>
  <c r="AE1015" i="2"/>
  <c r="AD1015" i="2"/>
  <c r="AA1015" i="2"/>
  <c r="Z1015" i="2"/>
  <c r="X1015" i="2"/>
  <c r="U1015" i="2"/>
  <c r="T1015" i="2"/>
  <c r="R1015" i="2"/>
  <c r="Q1015" i="2"/>
  <c r="O1015" i="2"/>
  <c r="AP1015" i="2" s="1"/>
  <c r="N1015" i="2"/>
  <c r="I1015" i="2"/>
  <c r="AF1015" i="2" s="1"/>
  <c r="C1015" i="2"/>
  <c r="A1015" i="2"/>
  <c r="AT1015" i="2" s="1"/>
  <c r="BC1014" i="2"/>
  <c r="AY1014" i="2"/>
  <c r="AT1014" i="2"/>
  <c r="AS1014" i="2"/>
  <c r="AO1014" i="2"/>
  <c r="AE1014" i="2"/>
  <c r="AD1014" i="2"/>
  <c r="AA1014" i="2"/>
  <c r="Z1014" i="2"/>
  <c r="X1014" i="2"/>
  <c r="Y1014" i="2" s="1"/>
  <c r="AX1014" i="2" s="1"/>
  <c r="U1014" i="2"/>
  <c r="T1014" i="2"/>
  <c r="R1014" i="2"/>
  <c r="Q1014" i="2"/>
  <c r="O1014" i="2"/>
  <c r="N1014" i="2"/>
  <c r="I1014" i="2"/>
  <c r="AF1014" i="2" s="1"/>
  <c r="C1014" i="2"/>
  <c r="A1014" i="2"/>
  <c r="BC1013" i="2"/>
  <c r="AY1013" i="2"/>
  <c r="AS1013" i="2"/>
  <c r="AO1013" i="2"/>
  <c r="AE1013" i="2"/>
  <c r="AA1013" i="2"/>
  <c r="Z1013" i="2"/>
  <c r="Y1013" i="2"/>
  <c r="AX1013" i="2" s="1"/>
  <c r="X1013" i="2"/>
  <c r="U1013" i="2"/>
  <c r="T1013" i="2"/>
  <c r="R1013" i="2"/>
  <c r="Q1013" i="2"/>
  <c r="AD1013" i="2" s="1"/>
  <c r="O1013" i="2"/>
  <c r="N1013" i="2"/>
  <c r="AQ1013" i="2" s="1"/>
  <c r="I1013" i="2"/>
  <c r="AF1013" i="2" s="1"/>
  <c r="C1013" i="2"/>
  <c r="A1013" i="2"/>
  <c r="AT1013" i="2" s="1"/>
  <c r="BC1012" i="2"/>
  <c r="AY1012" i="2"/>
  <c r="AS1012" i="2"/>
  <c r="AO1012" i="2"/>
  <c r="AE1012" i="2"/>
  <c r="AA1012" i="2"/>
  <c r="Z1012" i="2"/>
  <c r="X1012" i="2"/>
  <c r="Y1012" i="2" s="1"/>
  <c r="AX1012" i="2" s="1"/>
  <c r="U1012" i="2"/>
  <c r="T1012" i="2"/>
  <c r="R1012" i="2"/>
  <c r="Q1012" i="2"/>
  <c r="AD1012" i="2" s="1"/>
  <c r="O1012" i="2"/>
  <c r="N1012" i="2"/>
  <c r="AB1012" i="2" s="1"/>
  <c r="I1012" i="2"/>
  <c r="AF1012" i="2" s="1"/>
  <c r="C1012" i="2"/>
  <c r="A1012" i="2"/>
  <c r="AT1012" i="2" s="1"/>
  <c r="BC1011" i="2"/>
  <c r="AS1011" i="2"/>
  <c r="AO1011" i="2"/>
  <c r="AE1011" i="2"/>
  <c r="AD1011" i="2"/>
  <c r="AA1011" i="2"/>
  <c r="Z1011" i="2"/>
  <c r="X1011" i="2"/>
  <c r="U1011" i="2"/>
  <c r="T1011" i="2"/>
  <c r="R1011" i="2"/>
  <c r="Q1011" i="2"/>
  <c r="O1011" i="2"/>
  <c r="N1011" i="2"/>
  <c r="AQ1011" i="2" s="1"/>
  <c r="I1011" i="2"/>
  <c r="AF1011" i="2" s="1"/>
  <c r="C1011" i="2"/>
  <c r="A1011" i="2"/>
  <c r="AT1011" i="2" s="1"/>
  <c r="BC1010" i="2"/>
  <c r="AY1010" i="2"/>
  <c r="AS1010" i="2"/>
  <c r="AO1010" i="2"/>
  <c r="AE1010" i="2"/>
  <c r="AA1010" i="2"/>
  <c r="Z1010" i="2"/>
  <c r="X1010" i="2"/>
  <c r="Y1010" i="2" s="1"/>
  <c r="AX1010" i="2" s="1"/>
  <c r="U1010" i="2"/>
  <c r="T1010" i="2"/>
  <c r="R1010" i="2"/>
  <c r="Q1010" i="2"/>
  <c r="AD1010" i="2" s="1"/>
  <c r="O1010" i="2"/>
  <c r="V1010" i="2" s="1"/>
  <c r="N1010" i="2"/>
  <c r="I1010" i="2"/>
  <c r="AF1010" i="2" s="1"/>
  <c r="C1010" i="2"/>
  <c r="A1010" i="2"/>
  <c r="AT1010" i="2" s="1"/>
  <c r="BC1009" i="2"/>
  <c r="AT1009" i="2"/>
  <c r="AS1009" i="2"/>
  <c r="AO1009" i="2"/>
  <c r="AE1009" i="2"/>
  <c r="AD1009" i="2"/>
  <c r="AA1009" i="2"/>
  <c r="Z1009" i="2"/>
  <c r="X1009" i="2"/>
  <c r="AY1009" i="2" s="1"/>
  <c r="U1009" i="2"/>
  <c r="T1009" i="2"/>
  <c r="R1009" i="2"/>
  <c r="Q1009" i="2"/>
  <c r="O1009" i="2"/>
  <c r="N1009" i="2"/>
  <c r="M1009" i="2" s="1"/>
  <c r="I1009" i="2"/>
  <c r="AF1009" i="2" s="1"/>
  <c r="C1009" i="2"/>
  <c r="A1009" i="2"/>
  <c r="BC1008" i="2"/>
  <c r="AY1008" i="2"/>
  <c r="AS1008" i="2"/>
  <c r="AO1008" i="2"/>
  <c r="AE1008" i="2"/>
  <c r="AD1008" i="2"/>
  <c r="AA1008" i="2"/>
  <c r="Z1008" i="2"/>
  <c r="Y1008" i="2"/>
  <c r="AX1008" i="2" s="1"/>
  <c r="X1008" i="2"/>
  <c r="U1008" i="2"/>
  <c r="T1008" i="2"/>
  <c r="R1008" i="2"/>
  <c r="Q1008" i="2"/>
  <c r="O1008" i="2"/>
  <c r="N1008" i="2"/>
  <c r="AB1008" i="2" s="1"/>
  <c r="I1008" i="2"/>
  <c r="AF1008" i="2" s="1"/>
  <c r="C1008" i="2"/>
  <c r="A1008" i="2"/>
  <c r="AT1008" i="2" s="1"/>
  <c r="BC1007" i="2"/>
  <c r="AY1007" i="2"/>
  <c r="AS1007" i="2"/>
  <c r="AO1007" i="2"/>
  <c r="AE1007" i="2"/>
  <c r="AA1007" i="2"/>
  <c r="Z1007" i="2"/>
  <c r="Y1007" i="2"/>
  <c r="AX1007" i="2" s="1"/>
  <c r="X1007" i="2"/>
  <c r="U1007" i="2"/>
  <c r="T1007" i="2"/>
  <c r="R1007" i="2"/>
  <c r="Q1007" i="2"/>
  <c r="AD1007" i="2" s="1"/>
  <c r="O1007" i="2"/>
  <c r="N1007" i="2"/>
  <c r="AQ1007" i="2" s="1"/>
  <c r="I1007" i="2"/>
  <c r="AF1007" i="2" s="1"/>
  <c r="C1007" i="2"/>
  <c r="A1007" i="2"/>
  <c r="AT1007" i="2" s="1"/>
  <c r="BC1006" i="2"/>
  <c r="AY1006" i="2"/>
  <c r="AS1006" i="2"/>
  <c r="AO1006" i="2"/>
  <c r="AE1006" i="2"/>
  <c r="AD1006" i="2"/>
  <c r="AA1006" i="2"/>
  <c r="Z1006" i="2"/>
  <c r="Y1006" i="2"/>
  <c r="AX1006" i="2" s="1"/>
  <c r="X1006" i="2"/>
  <c r="U1006" i="2"/>
  <c r="T1006" i="2"/>
  <c r="R1006" i="2"/>
  <c r="Q1006" i="2"/>
  <c r="O1006" i="2"/>
  <c r="V1006" i="2" s="1"/>
  <c r="N1006" i="2"/>
  <c r="I1006" i="2"/>
  <c r="AF1006" i="2" s="1"/>
  <c r="C1006" i="2"/>
  <c r="A1006" i="2"/>
  <c r="AT1006" i="2" s="1"/>
  <c r="BC1005" i="2"/>
  <c r="AS1005" i="2"/>
  <c r="AO1005" i="2"/>
  <c r="AE1005" i="2"/>
  <c r="AA1005" i="2"/>
  <c r="Z1005" i="2"/>
  <c r="X1005" i="2"/>
  <c r="U1005" i="2"/>
  <c r="T1005" i="2"/>
  <c r="R1005" i="2"/>
  <c r="Q1005" i="2"/>
  <c r="AD1005" i="2" s="1"/>
  <c r="O1005" i="2"/>
  <c r="N1005" i="2"/>
  <c r="M1005" i="2" s="1"/>
  <c r="I1005" i="2"/>
  <c r="AF1005" i="2" s="1"/>
  <c r="C1005" i="2"/>
  <c r="A1005" i="2"/>
  <c r="AT1005" i="2" s="1"/>
  <c r="BC1004" i="2"/>
  <c r="AT1004" i="2"/>
  <c r="AS1004" i="2"/>
  <c r="AO1004" i="2"/>
  <c r="AE1004" i="2"/>
  <c r="AA1004" i="2"/>
  <c r="Z1004" i="2"/>
  <c r="X1004" i="2"/>
  <c r="AY1004" i="2" s="1"/>
  <c r="U1004" i="2"/>
  <c r="T1004" i="2"/>
  <c r="R1004" i="2"/>
  <c r="Q1004" i="2"/>
  <c r="AD1004" i="2" s="1"/>
  <c r="O1004" i="2"/>
  <c r="V1004" i="2" s="1"/>
  <c r="N1004" i="2"/>
  <c r="AQ1004" i="2" s="1"/>
  <c r="I1004" i="2"/>
  <c r="AF1004" i="2" s="1"/>
  <c r="C1004" i="2"/>
  <c r="A1004" i="2"/>
  <c r="BC1003" i="2"/>
  <c r="AY1003" i="2"/>
  <c r="AS1003" i="2"/>
  <c r="AO1003" i="2"/>
  <c r="AE1003" i="2"/>
  <c r="AD1003" i="2"/>
  <c r="AA1003" i="2"/>
  <c r="Z1003" i="2"/>
  <c r="Y1003" i="2"/>
  <c r="AX1003" i="2" s="1"/>
  <c r="X1003" i="2"/>
  <c r="U1003" i="2"/>
  <c r="T1003" i="2"/>
  <c r="R1003" i="2"/>
  <c r="Q1003" i="2"/>
  <c r="O1003" i="2"/>
  <c r="V1003" i="2" s="1"/>
  <c r="N1003" i="2"/>
  <c r="AQ1003" i="2" s="1"/>
  <c r="I1003" i="2"/>
  <c r="AF1003" i="2" s="1"/>
  <c r="C1003" i="2"/>
  <c r="A1003" i="2"/>
  <c r="AT1003" i="2" s="1"/>
  <c r="BC1002" i="2"/>
  <c r="AY1002" i="2"/>
  <c r="AS1002" i="2"/>
  <c r="AO1002" i="2"/>
  <c r="AE1002" i="2"/>
  <c r="AA1002" i="2"/>
  <c r="Z1002" i="2"/>
  <c r="Y1002" i="2"/>
  <c r="AX1002" i="2" s="1"/>
  <c r="X1002" i="2"/>
  <c r="U1002" i="2"/>
  <c r="T1002" i="2"/>
  <c r="R1002" i="2"/>
  <c r="Q1002" i="2"/>
  <c r="AD1002" i="2" s="1"/>
  <c r="O1002" i="2"/>
  <c r="V1002" i="2" s="1"/>
  <c r="N1002" i="2"/>
  <c r="I1002" i="2"/>
  <c r="AF1002" i="2" s="1"/>
  <c r="C1002" i="2"/>
  <c r="A1002" i="2"/>
  <c r="AT1002" i="2" s="1"/>
  <c r="BC1001" i="2"/>
  <c r="AY1001" i="2"/>
  <c r="AS1001" i="2"/>
  <c r="AO1001" i="2"/>
  <c r="AE1001" i="2"/>
  <c r="AD1001" i="2"/>
  <c r="AA1001" i="2"/>
  <c r="Z1001" i="2"/>
  <c r="Y1001" i="2"/>
  <c r="AX1001" i="2" s="1"/>
  <c r="X1001" i="2"/>
  <c r="U1001" i="2"/>
  <c r="T1001" i="2"/>
  <c r="R1001" i="2"/>
  <c r="Q1001" i="2"/>
  <c r="O1001" i="2"/>
  <c r="N1001" i="2"/>
  <c r="AQ1001" i="2" s="1"/>
  <c r="I1001" i="2"/>
  <c r="AF1001" i="2" s="1"/>
  <c r="C1001" i="2"/>
  <c r="A1001" i="2"/>
  <c r="AT1001" i="2" s="1"/>
  <c r="BC1000" i="2"/>
  <c r="AS1000" i="2"/>
  <c r="AO1000" i="2"/>
  <c r="AE1000" i="2"/>
  <c r="AD1000" i="2"/>
  <c r="AA1000" i="2"/>
  <c r="Z1000" i="2"/>
  <c r="X1000" i="2"/>
  <c r="U1000" i="2"/>
  <c r="T1000" i="2"/>
  <c r="R1000" i="2"/>
  <c r="Q1000" i="2"/>
  <c r="O1000" i="2"/>
  <c r="AP1000" i="2" s="1"/>
  <c r="N1000" i="2"/>
  <c r="AB1000" i="2" s="1"/>
  <c r="I1000" i="2"/>
  <c r="AF1000" i="2" s="1"/>
  <c r="C1000" i="2"/>
  <c r="A1000" i="2"/>
  <c r="AT1000" i="2" s="1"/>
  <c r="BC999" i="2"/>
  <c r="AY999" i="2"/>
  <c r="AT999" i="2"/>
  <c r="AS999" i="2"/>
  <c r="AO999" i="2"/>
  <c r="AE999" i="2"/>
  <c r="AD999" i="2"/>
  <c r="AA999" i="2"/>
  <c r="Z999" i="2"/>
  <c r="X999" i="2"/>
  <c r="Y999" i="2" s="1"/>
  <c r="AX999" i="2" s="1"/>
  <c r="U999" i="2"/>
  <c r="T999" i="2"/>
  <c r="R999" i="2"/>
  <c r="Q999" i="2"/>
  <c r="O999" i="2"/>
  <c r="N999" i="2"/>
  <c r="AB999" i="2" s="1"/>
  <c r="I999" i="2"/>
  <c r="AF999" i="2" s="1"/>
  <c r="C999" i="2"/>
  <c r="A999" i="2"/>
  <c r="BC998" i="2"/>
  <c r="AY998" i="2"/>
  <c r="AT998" i="2"/>
  <c r="AS998" i="2"/>
  <c r="AO998" i="2"/>
  <c r="AE998" i="2"/>
  <c r="AA998" i="2"/>
  <c r="Z998" i="2"/>
  <c r="Y998" i="2"/>
  <c r="AX998" i="2" s="1"/>
  <c r="X998" i="2"/>
  <c r="U998" i="2"/>
  <c r="T998" i="2"/>
  <c r="R998" i="2"/>
  <c r="Q998" i="2"/>
  <c r="AD998" i="2" s="1"/>
  <c r="O998" i="2"/>
  <c r="AP998" i="2" s="1"/>
  <c r="N998" i="2"/>
  <c r="I998" i="2"/>
  <c r="AF998" i="2" s="1"/>
  <c r="C998" i="2"/>
  <c r="A998" i="2"/>
  <c r="BC997" i="2"/>
  <c r="AT997" i="2"/>
  <c r="AS997" i="2"/>
  <c r="AO997" i="2"/>
  <c r="AE997" i="2"/>
  <c r="AA997" i="2"/>
  <c r="Z997" i="2"/>
  <c r="Y997" i="2"/>
  <c r="AX997" i="2" s="1"/>
  <c r="X997" i="2"/>
  <c r="AY997" i="2" s="1"/>
  <c r="U997" i="2"/>
  <c r="T997" i="2"/>
  <c r="R997" i="2"/>
  <c r="Q997" i="2"/>
  <c r="AD997" i="2" s="1"/>
  <c r="O997" i="2"/>
  <c r="V997" i="2" s="1"/>
  <c r="N997" i="2"/>
  <c r="AB997" i="2" s="1"/>
  <c r="I997" i="2"/>
  <c r="AF997" i="2" s="1"/>
  <c r="C997" i="2"/>
  <c r="A997" i="2"/>
  <c r="BC996" i="2"/>
  <c r="AY996" i="2"/>
  <c r="AS996" i="2"/>
  <c r="AO996" i="2"/>
  <c r="AE996" i="2"/>
  <c r="AD996" i="2"/>
  <c r="AA996" i="2"/>
  <c r="Z996" i="2"/>
  <c r="X996" i="2"/>
  <c r="Y996" i="2" s="1"/>
  <c r="AX996" i="2" s="1"/>
  <c r="U996" i="2"/>
  <c r="T996" i="2"/>
  <c r="R996" i="2"/>
  <c r="Q996" i="2"/>
  <c r="O996" i="2"/>
  <c r="N996" i="2"/>
  <c r="M996" i="2" s="1"/>
  <c r="AM996" i="2" s="1"/>
  <c r="I996" i="2"/>
  <c r="AF996" i="2" s="1"/>
  <c r="C996" i="2"/>
  <c r="A996" i="2"/>
  <c r="AT996" i="2" s="1"/>
  <c r="BC995" i="2"/>
  <c r="AY995" i="2"/>
  <c r="AT995" i="2"/>
  <c r="AS995" i="2"/>
  <c r="AO995" i="2"/>
  <c r="AE995" i="2"/>
  <c r="AA995" i="2"/>
  <c r="Z995" i="2"/>
  <c r="X995" i="2"/>
  <c r="Y995" i="2" s="1"/>
  <c r="AX995" i="2" s="1"/>
  <c r="U995" i="2"/>
  <c r="T995" i="2"/>
  <c r="R995" i="2"/>
  <c r="Q995" i="2"/>
  <c r="AD995" i="2" s="1"/>
  <c r="O995" i="2"/>
  <c r="N995" i="2"/>
  <c r="M995" i="2" s="1"/>
  <c r="I995" i="2"/>
  <c r="AF995" i="2" s="1"/>
  <c r="C995" i="2"/>
  <c r="A995" i="2"/>
  <c r="BC994" i="2"/>
  <c r="AT994" i="2"/>
  <c r="AS994" i="2"/>
  <c r="AO994" i="2"/>
  <c r="AE994" i="2"/>
  <c r="AD994" i="2"/>
  <c r="AA994" i="2"/>
  <c r="Z994" i="2"/>
  <c r="Y994" i="2"/>
  <c r="AX994" i="2" s="1"/>
  <c r="X994" i="2"/>
  <c r="AY994" i="2" s="1"/>
  <c r="U994" i="2"/>
  <c r="T994" i="2"/>
  <c r="R994" i="2"/>
  <c r="Q994" i="2"/>
  <c r="O994" i="2"/>
  <c r="V994" i="2" s="1"/>
  <c r="N994" i="2"/>
  <c r="I994" i="2"/>
  <c r="AF994" i="2" s="1"/>
  <c r="C994" i="2"/>
  <c r="A994" i="2"/>
  <c r="BC993" i="2"/>
  <c r="AY993" i="2"/>
  <c r="AS993" i="2"/>
  <c r="AO993" i="2"/>
  <c r="AE993" i="2"/>
  <c r="AD993" i="2"/>
  <c r="AA993" i="2"/>
  <c r="Z993" i="2"/>
  <c r="Y993" i="2"/>
  <c r="AX993" i="2" s="1"/>
  <c r="X993" i="2"/>
  <c r="U993" i="2"/>
  <c r="T993" i="2"/>
  <c r="R993" i="2"/>
  <c r="Q993" i="2"/>
  <c r="O993" i="2"/>
  <c r="AP993" i="2" s="1"/>
  <c r="N993" i="2"/>
  <c r="I993" i="2"/>
  <c r="AF993" i="2" s="1"/>
  <c r="C993" i="2"/>
  <c r="A993" i="2"/>
  <c r="AT993" i="2" s="1"/>
  <c r="BC992" i="2"/>
  <c r="AS992" i="2"/>
  <c r="AO992" i="2"/>
  <c r="AE992" i="2"/>
  <c r="AA992" i="2"/>
  <c r="Z992" i="2"/>
  <c r="X992" i="2"/>
  <c r="U992" i="2"/>
  <c r="T992" i="2"/>
  <c r="R992" i="2"/>
  <c r="Q992" i="2"/>
  <c r="AD992" i="2" s="1"/>
  <c r="O992" i="2"/>
  <c r="N992" i="2"/>
  <c r="AB992" i="2" s="1"/>
  <c r="I992" i="2"/>
  <c r="AF992" i="2" s="1"/>
  <c r="C992" i="2"/>
  <c r="A992" i="2"/>
  <c r="AT992" i="2" s="1"/>
  <c r="BC991" i="2"/>
  <c r="AS991" i="2"/>
  <c r="AO991" i="2"/>
  <c r="AE991" i="2"/>
  <c r="AD991" i="2"/>
  <c r="AA991" i="2"/>
  <c r="Z991" i="2"/>
  <c r="Y991" i="2"/>
  <c r="AX991" i="2" s="1"/>
  <c r="X991" i="2"/>
  <c r="AY991" i="2" s="1"/>
  <c r="U991" i="2"/>
  <c r="T991" i="2"/>
  <c r="R991" i="2"/>
  <c r="Q991" i="2"/>
  <c r="O991" i="2"/>
  <c r="AP991" i="2" s="1"/>
  <c r="N991" i="2"/>
  <c r="AB991" i="2" s="1"/>
  <c r="I991" i="2"/>
  <c r="AF991" i="2" s="1"/>
  <c r="C991" i="2"/>
  <c r="A991" i="2"/>
  <c r="AT991" i="2" s="1"/>
  <c r="BC990" i="2"/>
  <c r="AY990" i="2"/>
  <c r="AT990" i="2"/>
  <c r="AS990" i="2"/>
  <c r="AO990" i="2"/>
  <c r="AE990" i="2"/>
  <c r="AA990" i="2"/>
  <c r="Z990" i="2"/>
  <c r="X990" i="2"/>
  <c r="Y990" i="2" s="1"/>
  <c r="AX990" i="2" s="1"/>
  <c r="U990" i="2"/>
  <c r="T990" i="2"/>
  <c r="R990" i="2"/>
  <c r="Q990" i="2"/>
  <c r="AD990" i="2" s="1"/>
  <c r="O990" i="2"/>
  <c r="AP990" i="2" s="1"/>
  <c r="N990" i="2"/>
  <c r="M990" i="2" s="1"/>
  <c r="I990" i="2"/>
  <c r="AF990" i="2" s="1"/>
  <c r="C990" i="2"/>
  <c r="A990" i="2"/>
  <c r="BC989" i="2"/>
  <c r="AT989" i="2"/>
  <c r="AS989" i="2"/>
  <c r="AO989" i="2"/>
  <c r="AE989" i="2"/>
  <c r="AD989" i="2"/>
  <c r="AA989" i="2"/>
  <c r="Z989" i="2"/>
  <c r="X989" i="2"/>
  <c r="AY989" i="2" s="1"/>
  <c r="U989" i="2"/>
  <c r="T989" i="2"/>
  <c r="R989" i="2"/>
  <c r="Q989" i="2"/>
  <c r="O989" i="2"/>
  <c r="AP989" i="2" s="1"/>
  <c r="N989" i="2"/>
  <c r="AB989" i="2" s="1"/>
  <c r="I989" i="2"/>
  <c r="AF989" i="2" s="1"/>
  <c r="C989" i="2"/>
  <c r="A989" i="2"/>
  <c r="BC988" i="2"/>
  <c r="AY988" i="2"/>
  <c r="AT988" i="2"/>
  <c r="AS988" i="2"/>
  <c r="AO988" i="2"/>
  <c r="AE988" i="2"/>
  <c r="AD988" i="2"/>
  <c r="AA988" i="2"/>
  <c r="Z988" i="2"/>
  <c r="Y988" i="2"/>
  <c r="AX988" i="2" s="1"/>
  <c r="X988" i="2"/>
  <c r="U988" i="2"/>
  <c r="T988" i="2"/>
  <c r="R988" i="2"/>
  <c r="Q988" i="2"/>
  <c r="O988" i="2"/>
  <c r="V988" i="2" s="1"/>
  <c r="N988" i="2"/>
  <c r="AQ988" i="2" s="1"/>
  <c r="I988" i="2"/>
  <c r="AF988" i="2" s="1"/>
  <c r="C988" i="2"/>
  <c r="A988" i="2"/>
  <c r="BC987" i="2"/>
  <c r="AS987" i="2"/>
  <c r="AO987" i="2"/>
  <c r="AE987" i="2"/>
  <c r="AA987" i="2"/>
  <c r="Z987" i="2"/>
  <c r="X987" i="2"/>
  <c r="U987" i="2"/>
  <c r="T987" i="2"/>
  <c r="R987" i="2"/>
  <c r="Q987" i="2"/>
  <c r="AD987" i="2" s="1"/>
  <c r="O987" i="2"/>
  <c r="V987" i="2" s="1"/>
  <c r="N987" i="2"/>
  <c r="AQ987" i="2" s="1"/>
  <c r="I987" i="2"/>
  <c r="AF987" i="2" s="1"/>
  <c r="C987" i="2"/>
  <c r="A987" i="2"/>
  <c r="AT987" i="2" s="1"/>
  <c r="BC986" i="2"/>
  <c r="AS986" i="2"/>
  <c r="AO986" i="2"/>
  <c r="AE986" i="2"/>
  <c r="AD986" i="2"/>
  <c r="AA986" i="2"/>
  <c r="Z986" i="2"/>
  <c r="X986" i="2"/>
  <c r="U986" i="2"/>
  <c r="T986" i="2"/>
  <c r="R986" i="2"/>
  <c r="Q986" i="2"/>
  <c r="O986" i="2"/>
  <c r="N986" i="2"/>
  <c r="AQ986" i="2" s="1"/>
  <c r="I986" i="2"/>
  <c r="AF986" i="2" s="1"/>
  <c r="C986" i="2"/>
  <c r="A986" i="2"/>
  <c r="AT986" i="2" s="1"/>
  <c r="BC985" i="2"/>
  <c r="AY985" i="2"/>
  <c r="AT985" i="2"/>
  <c r="AS985" i="2"/>
  <c r="AO985" i="2"/>
  <c r="AE985" i="2"/>
  <c r="AD985" i="2"/>
  <c r="AA985" i="2"/>
  <c r="Z985" i="2"/>
  <c r="X985" i="2"/>
  <c r="Y985" i="2" s="1"/>
  <c r="AX985" i="2" s="1"/>
  <c r="U985" i="2"/>
  <c r="T985" i="2"/>
  <c r="R985" i="2"/>
  <c r="Q985" i="2"/>
  <c r="O985" i="2"/>
  <c r="V985" i="2" s="1"/>
  <c r="N985" i="2"/>
  <c r="I985" i="2"/>
  <c r="AF985" i="2" s="1"/>
  <c r="C985" i="2"/>
  <c r="A985" i="2"/>
  <c r="BC984" i="2"/>
  <c r="AT984" i="2"/>
  <c r="AS984" i="2"/>
  <c r="AO984" i="2"/>
  <c r="AE984" i="2"/>
  <c r="AA984" i="2"/>
  <c r="Z984" i="2"/>
  <c r="X984" i="2"/>
  <c r="U984" i="2"/>
  <c r="T984" i="2"/>
  <c r="R984" i="2"/>
  <c r="Q984" i="2"/>
  <c r="AD984" i="2" s="1"/>
  <c r="O984" i="2"/>
  <c r="V984" i="2" s="1"/>
  <c r="N984" i="2"/>
  <c r="AQ984" i="2" s="1"/>
  <c r="I984" i="2"/>
  <c r="AF984" i="2" s="1"/>
  <c r="C984" i="2"/>
  <c r="A984" i="2"/>
  <c r="BC983" i="2"/>
  <c r="AY983" i="2"/>
  <c r="AT983" i="2"/>
  <c r="AS983" i="2"/>
  <c r="AO983" i="2"/>
  <c r="AE983" i="2"/>
  <c r="AD983" i="2"/>
  <c r="AA983" i="2"/>
  <c r="Z983" i="2"/>
  <c r="Y983" i="2"/>
  <c r="AX983" i="2" s="1"/>
  <c r="X983" i="2"/>
  <c r="U983" i="2"/>
  <c r="T983" i="2"/>
  <c r="R983" i="2"/>
  <c r="Q983" i="2"/>
  <c r="O983" i="2"/>
  <c r="N983" i="2"/>
  <c r="I983" i="2"/>
  <c r="AF983" i="2" s="1"/>
  <c r="C983" i="2"/>
  <c r="A983" i="2"/>
  <c r="BC982" i="2"/>
  <c r="AT982" i="2"/>
  <c r="AS982" i="2"/>
  <c r="AO982" i="2"/>
  <c r="AE982" i="2"/>
  <c r="AA982" i="2"/>
  <c r="Z982" i="2"/>
  <c r="Y982" i="2"/>
  <c r="AX982" i="2" s="1"/>
  <c r="X982" i="2"/>
  <c r="AY982" i="2" s="1"/>
  <c r="U982" i="2"/>
  <c r="T982" i="2"/>
  <c r="R982" i="2"/>
  <c r="Q982" i="2"/>
  <c r="AD982" i="2" s="1"/>
  <c r="O982" i="2"/>
  <c r="N982" i="2"/>
  <c r="I982" i="2"/>
  <c r="AF982" i="2" s="1"/>
  <c r="C982" i="2"/>
  <c r="A982" i="2"/>
  <c r="BC981" i="2"/>
  <c r="AY981" i="2"/>
  <c r="AS981" i="2"/>
  <c r="AO981" i="2"/>
  <c r="AE981" i="2"/>
  <c r="AD981" i="2"/>
  <c r="AA981" i="2"/>
  <c r="Z981" i="2"/>
  <c r="Y981" i="2"/>
  <c r="AX981" i="2" s="1"/>
  <c r="X981" i="2"/>
  <c r="U981" i="2"/>
  <c r="T981" i="2"/>
  <c r="R981" i="2"/>
  <c r="Q981" i="2"/>
  <c r="O981" i="2"/>
  <c r="V981" i="2" s="1"/>
  <c r="N981" i="2"/>
  <c r="I981" i="2"/>
  <c r="AF981" i="2" s="1"/>
  <c r="C981" i="2"/>
  <c r="A981" i="2"/>
  <c r="AT981" i="2" s="1"/>
  <c r="BC980" i="2"/>
  <c r="AS980" i="2"/>
  <c r="AO980" i="2"/>
  <c r="AE980" i="2"/>
  <c r="AA980" i="2"/>
  <c r="Z980" i="2"/>
  <c r="X980" i="2"/>
  <c r="Y980" i="2" s="1"/>
  <c r="AX980" i="2" s="1"/>
  <c r="U980" i="2"/>
  <c r="T980" i="2"/>
  <c r="R980" i="2"/>
  <c r="Q980" i="2"/>
  <c r="AD980" i="2" s="1"/>
  <c r="O980" i="2"/>
  <c r="AP980" i="2" s="1"/>
  <c r="N980" i="2"/>
  <c r="I980" i="2"/>
  <c r="AF980" i="2" s="1"/>
  <c r="C980" i="2"/>
  <c r="A980" i="2"/>
  <c r="AT980" i="2" s="1"/>
  <c r="BC979" i="2"/>
  <c r="AT979" i="2"/>
  <c r="AS979" i="2"/>
  <c r="AO979" i="2"/>
  <c r="AE979" i="2"/>
  <c r="AA979" i="2"/>
  <c r="Z979" i="2"/>
  <c r="Y979" i="2"/>
  <c r="AX979" i="2" s="1"/>
  <c r="X979" i="2"/>
  <c r="AY979" i="2" s="1"/>
  <c r="U979" i="2"/>
  <c r="T979" i="2"/>
  <c r="R979" i="2"/>
  <c r="Q979" i="2"/>
  <c r="AD979" i="2" s="1"/>
  <c r="O979" i="2"/>
  <c r="N979" i="2"/>
  <c r="AB979" i="2" s="1"/>
  <c r="I979" i="2"/>
  <c r="AF979" i="2" s="1"/>
  <c r="C979" i="2"/>
  <c r="A979" i="2"/>
  <c r="BC978" i="2"/>
  <c r="AY978" i="2"/>
  <c r="AS978" i="2"/>
  <c r="AO978" i="2"/>
  <c r="AE978" i="2"/>
  <c r="AD978" i="2"/>
  <c r="AA978" i="2"/>
  <c r="Z978" i="2"/>
  <c r="Y978" i="2"/>
  <c r="AX978" i="2" s="1"/>
  <c r="X978" i="2"/>
  <c r="U978" i="2"/>
  <c r="T978" i="2"/>
  <c r="R978" i="2"/>
  <c r="Q978" i="2"/>
  <c r="O978" i="2"/>
  <c r="N978" i="2"/>
  <c r="AB978" i="2" s="1"/>
  <c r="I978" i="2"/>
  <c r="AF978" i="2" s="1"/>
  <c r="C978" i="2"/>
  <c r="A978" i="2"/>
  <c r="AT978" i="2" s="1"/>
  <c r="BC977" i="2"/>
  <c r="AY977" i="2"/>
  <c r="AT977" i="2"/>
  <c r="AS977" i="2"/>
  <c r="AO977" i="2"/>
  <c r="AE977" i="2"/>
  <c r="AA977" i="2"/>
  <c r="Z977" i="2"/>
  <c r="Y977" i="2"/>
  <c r="AX977" i="2" s="1"/>
  <c r="X977" i="2"/>
  <c r="U977" i="2"/>
  <c r="T977" i="2"/>
  <c r="R977" i="2"/>
  <c r="Q977" i="2"/>
  <c r="AD977" i="2" s="1"/>
  <c r="O977" i="2"/>
  <c r="V977" i="2" s="1"/>
  <c r="N977" i="2"/>
  <c r="I977" i="2"/>
  <c r="AF977" i="2" s="1"/>
  <c r="C977" i="2"/>
  <c r="A977" i="2"/>
  <c r="BC976" i="2"/>
  <c r="AY976" i="2"/>
  <c r="AS976" i="2"/>
  <c r="AO976" i="2"/>
  <c r="AE976" i="2"/>
  <c r="AD976" i="2"/>
  <c r="AA976" i="2"/>
  <c r="Z976" i="2"/>
  <c r="Y976" i="2"/>
  <c r="AX976" i="2" s="1"/>
  <c r="X976" i="2"/>
  <c r="U976" i="2"/>
  <c r="T976" i="2"/>
  <c r="R976" i="2"/>
  <c r="Q976" i="2"/>
  <c r="O976" i="2"/>
  <c r="V976" i="2" s="1"/>
  <c r="N976" i="2"/>
  <c r="I976" i="2"/>
  <c r="AF976" i="2" s="1"/>
  <c r="C976" i="2"/>
  <c r="A976" i="2"/>
  <c r="AT976" i="2" s="1"/>
  <c r="BC975" i="2"/>
  <c r="AS975" i="2"/>
  <c r="AO975" i="2"/>
  <c r="AE975" i="2"/>
  <c r="AA975" i="2"/>
  <c r="Z975" i="2"/>
  <c r="X975" i="2"/>
  <c r="U975" i="2"/>
  <c r="T975" i="2"/>
  <c r="R975" i="2"/>
  <c r="Q975" i="2"/>
  <c r="AD975" i="2" s="1"/>
  <c r="O975" i="2"/>
  <c r="AP975" i="2" s="1"/>
  <c r="N975" i="2"/>
  <c r="M975" i="2" s="1"/>
  <c r="I975" i="2"/>
  <c r="AF975" i="2" s="1"/>
  <c r="C975" i="2"/>
  <c r="A975" i="2"/>
  <c r="AT975" i="2" s="1"/>
  <c r="BC974" i="2"/>
  <c r="AT974" i="2"/>
  <c r="AS974" i="2"/>
  <c r="AO974" i="2"/>
  <c r="AE974" i="2"/>
  <c r="AD974" i="2"/>
  <c r="AA974" i="2"/>
  <c r="Z974" i="2"/>
  <c r="X974" i="2"/>
  <c r="U974" i="2"/>
  <c r="T974" i="2"/>
  <c r="R974" i="2"/>
  <c r="Q974" i="2"/>
  <c r="O974" i="2"/>
  <c r="AP974" i="2" s="1"/>
  <c r="N974" i="2"/>
  <c r="AB974" i="2" s="1"/>
  <c r="I974" i="2"/>
  <c r="AF974" i="2" s="1"/>
  <c r="C974" i="2"/>
  <c r="A974" i="2"/>
  <c r="BC973" i="2"/>
  <c r="AY973" i="2"/>
  <c r="AS973" i="2"/>
  <c r="AO973" i="2"/>
  <c r="AE973" i="2"/>
  <c r="AA973" i="2"/>
  <c r="Z973" i="2"/>
  <c r="Y973" i="2"/>
  <c r="AX973" i="2" s="1"/>
  <c r="X973" i="2"/>
  <c r="U973" i="2"/>
  <c r="T973" i="2"/>
  <c r="R973" i="2"/>
  <c r="Q973" i="2"/>
  <c r="AD973" i="2" s="1"/>
  <c r="O973" i="2"/>
  <c r="N973" i="2"/>
  <c r="AQ973" i="2" s="1"/>
  <c r="I973" i="2"/>
  <c r="AF973" i="2" s="1"/>
  <c r="C973" i="2"/>
  <c r="A973" i="2"/>
  <c r="AT973" i="2" s="1"/>
  <c r="BC972" i="2"/>
  <c r="AY972" i="2"/>
  <c r="AS972" i="2"/>
  <c r="AO972" i="2"/>
  <c r="AE972" i="2"/>
  <c r="AA972" i="2"/>
  <c r="Z972" i="2"/>
  <c r="X972" i="2"/>
  <c r="Y972" i="2" s="1"/>
  <c r="AX972" i="2" s="1"/>
  <c r="U972" i="2"/>
  <c r="T972" i="2"/>
  <c r="R972" i="2"/>
  <c r="Q972" i="2"/>
  <c r="AD972" i="2" s="1"/>
  <c r="O972" i="2"/>
  <c r="N972" i="2"/>
  <c r="M972" i="2" s="1"/>
  <c r="I972" i="2"/>
  <c r="AF972" i="2" s="1"/>
  <c r="C972" i="2"/>
  <c r="A972" i="2"/>
  <c r="AT972" i="2" s="1"/>
  <c r="BC971" i="2"/>
  <c r="AS971" i="2"/>
  <c r="AO971" i="2"/>
  <c r="AE971" i="2"/>
  <c r="AD971" i="2"/>
  <c r="AA971" i="2"/>
  <c r="Z971" i="2"/>
  <c r="X971" i="2"/>
  <c r="AY971" i="2" s="1"/>
  <c r="U971" i="2"/>
  <c r="T971" i="2"/>
  <c r="R971" i="2"/>
  <c r="Q971" i="2"/>
  <c r="O971" i="2"/>
  <c r="N971" i="2"/>
  <c r="M971" i="2" s="1"/>
  <c r="I971" i="2"/>
  <c r="AF971" i="2" s="1"/>
  <c r="C971" i="2"/>
  <c r="A971" i="2"/>
  <c r="AT971" i="2" s="1"/>
  <c r="BC970" i="2"/>
  <c r="AY970" i="2"/>
  <c r="AT970" i="2"/>
  <c r="AS970" i="2"/>
  <c r="AO970" i="2"/>
  <c r="AE970" i="2"/>
  <c r="AA970" i="2"/>
  <c r="Z970" i="2"/>
  <c r="X970" i="2"/>
  <c r="Y970" i="2" s="1"/>
  <c r="AX970" i="2" s="1"/>
  <c r="U970" i="2"/>
  <c r="T970" i="2"/>
  <c r="R970" i="2"/>
  <c r="Q970" i="2"/>
  <c r="AD970" i="2" s="1"/>
  <c r="O970" i="2"/>
  <c r="N970" i="2"/>
  <c r="M970" i="2" s="1"/>
  <c r="I970" i="2"/>
  <c r="AF970" i="2" s="1"/>
  <c r="C970" i="2"/>
  <c r="A970" i="2"/>
  <c r="BC969" i="2"/>
  <c r="AT969" i="2"/>
  <c r="AS969" i="2"/>
  <c r="AO969" i="2"/>
  <c r="AE969" i="2"/>
  <c r="AA969" i="2"/>
  <c r="Z969" i="2"/>
  <c r="X969" i="2"/>
  <c r="U969" i="2"/>
  <c r="T969" i="2"/>
  <c r="R969" i="2"/>
  <c r="Q969" i="2"/>
  <c r="AD969" i="2" s="1"/>
  <c r="O969" i="2"/>
  <c r="AP969" i="2" s="1"/>
  <c r="N969" i="2"/>
  <c r="I969" i="2"/>
  <c r="AF969" i="2" s="1"/>
  <c r="C969" i="2"/>
  <c r="A969" i="2"/>
  <c r="BC968" i="2"/>
  <c r="AY968" i="2"/>
  <c r="AT968" i="2"/>
  <c r="AS968" i="2"/>
  <c r="AO968" i="2"/>
  <c r="AE968" i="2"/>
  <c r="AD968" i="2"/>
  <c r="AA968" i="2"/>
  <c r="Z968" i="2"/>
  <c r="Y968" i="2"/>
  <c r="AX968" i="2" s="1"/>
  <c r="X968" i="2"/>
  <c r="U968" i="2"/>
  <c r="T968" i="2"/>
  <c r="R968" i="2"/>
  <c r="Q968" i="2"/>
  <c r="O968" i="2"/>
  <c r="AP968" i="2" s="1"/>
  <c r="N968" i="2"/>
  <c r="AB968" i="2" s="1"/>
  <c r="I968" i="2"/>
  <c r="AF968" i="2" s="1"/>
  <c r="C968" i="2"/>
  <c r="A968" i="2"/>
  <c r="BC967" i="2"/>
  <c r="AY967" i="2"/>
  <c r="AS967" i="2"/>
  <c r="AO967" i="2"/>
  <c r="AE967" i="2"/>
  <c r="AA967" i="2"/>
  <c r="Z967" i="2"/>
  <c r="Y967" i="2"/>
  <c r="AX967" i="2" s="1"/>
  <c r="X967" i="2"/>
  <c r="U967" i="2"/>
  <c r="T967" i="2"/>
  <c r="R967" i="2"/>
  <c r="Q967" i="2"/>
  <c r="AD967" i="2" s="1"/>
  <c r="O967" i="2"/>
  <c r="N967" i="2"/>
  <c r="I967" i="2"/>
  <c r="AF967" i="2" s="1"/>
  <c r="C967" i="2"/>
  <c r="A967" i="2"/>
  <c r="AT967" i="2" s="1"/>
  <c r="BC966" i="2"/>
  <c r="AY966" i="2"/>
  <c r="AS966" i="2"/>
  <c r="AO966" i="2"/>
  <c r="AE966" i="2"/>
  <c r="AD966" i="2"/>
  <c r="AA966" i="2"/>
  <c r="Z966" i="2"/>
  <c r="Y966" i="2"/>
  <c r="AX966" i="2" s="1"/>
  <c r="X966" i="2"/>
  <c r="U966" i="2"/>
  <c r="T966" i="2"/>
  <c r="R966" i="2"/>
  <c r="Q966" i="2"/>
  <c r="O966" i="2"/>
  <c r="V966" i="2" s="1"/>
  <c r="N966" i="2"/>
  <c r="M966" i="2" s="1"/>
  <c r="I966" i="2"/>
  <c r="AF966" i="2" s="1"/>
  <c r="C966" i="2"/>
  <c r="A966" i="2"/>
  <c r="AT966" i="2" s="1"/>
  <c r="BC965" i="2"/>
  <c r="AS965" i="2"/>
  <c r="AO965" i="2"/>
  <c r="AE965" i="2"/>
  <c r="AA965" i="2"/>
  <c r="Z965" i="2"/>
  <c r="X965" i="2"/>
  <c r="U965" i="2"/>
  <c r="T965" i="2"/>
  <c r="R965" i="2"/>
  <c r="Q965" i="2"/>
  <c r="AD965" i="2" s="1"/>
  <c r="O965" i="2"/>
  <c r="AP965" i="2" s="1"/>
  <c r="N965" i="2"/>
  <c r="I965" i="2"/>
  <c r="AF965" i="2" s="1"/>
  <c r="C965" i="2"/>
  <c r="A965" i="2"/>
  <c r="AT965" i="2" s="1"/>
  <c r="BC964" i="2"/>
  <c r="AT964" i="2"/>
  <c r="AS964" i="2"/>
  <c r="AO964" i="2"/>
  <c r="AE964" i="2"/>
  <c r="AD964" i="2"/>
  <c r="AA964" i="2"/>
  <c r="Z964" i="2"/>
  <c r="X964" i="2"/>
  <c r="U964" i="2"/>
  <c r="T964" i="2"/>
  <c r="R964" i="2"/>
  <c r="Q964" i="2"/>
  <c r="O964" i="2"/>
  <c r="N964" i="2"/>
  <c r="AB964" i="2" s="1"/>
  <c r="I964" i="2"/>
  <c r="AF964" i="2" s="1"/>
  <c r="C964" i="2"/>
  <c r="A964" i="2"/>
  <c r="BC963" i="2"/>
  <c r="AY963" i="2"/>
  <c r="AS963" i="2"/>
  <c r="AO963" i="2"/>
  <c r="AE963" i="2"/>
  <c r="AA963" i="2"/>
  <c r="Z963" i="2"/>
  <c r="Y963" i="2"/>
  <c r="AX963" i="2" s="1"/>
  <c r="X963" i="2"/>
  <c r="U963" i="2"/>
  <c r="T963" i="2"/>
  <c r="R963" i="2"/>
  <c r="Q963" i="2"/>
  <c r="AD963" i="2" s="1"/>
  <c r="O963" i="2"/>
  <c r="N963" i="2"/>
  <c r="I963" i="2"/>
  <c r="AF963" i="2" s="1"/>
  <c r="C963" i="2"/>
  <c r="A963" i="2"/>
  <c r="AT963" i="2" s="1"/>
  <c r="BC962" i="2"/>
  <c r="AY962" i="2"/>
  <c r="AS962" i="2"/>
  <c r="AO962" i="2"/>
  <c r="AE962" i="2"/>
  <c r="AD962" i="2"/>
  <c r="AA962" i="2"/>
  <c r="Z962" i="2"/>
  <c r="Y962" i="2"/>
  <c r="AX962" i="2" s="1"/>
  <c r="X962" i="2"/>
  <c r="U962" i="2"/>
  <c r="T962" i="2"/>
  <c r="R962" i="2"/>
  <c r="Q962" i="2"/>
  <c r="O962" i="2"/>
  <c r="N962" i="2"/>
  <c r="M962" i="2" s="1"/>
  <c r="I962" i="2"/>
  <c r="AF962" i="2" s="1"/>
  <c r="C962" i="2"/>
  <c r="A962" i="2"/>
  <c r="AT962" i="2" s="1"/>
  <c r="BC961" i="2"/>
  <c r="AY961" i="2"/>
  <c r="AT961" i="2"/>
  <c r="AS961" i="2"/>
  <c r="AO961" i="2"/>
  <c r="AE961" i="2"/>
  <c r="AD961" i="2"/>
  <c r="AA961" i="2"/>
  <c r="Z961" i="2"/>
  <c r="X961" i="2"/>
  <c r="Y961" i="2" s="1"/>
  <c r="AX961" i="2" s="1"/>
  <c r="U961" i="2"/>
  <c r="T961" i="2"/>
  <c r="R961" i="2"/>
  <c r="Q961" i="2"/>
  <c r="O961" i="2"/>
  <c r="N961" i="2"/>
  <c r="AB961" i="2" s="1"/>
  <c r="I961" i="2"/>
  <c r="AF961" i="2" s="1"/>
  <c r="C961" i="2"/>
  <c r="A961" i="2"/>
  <c r="BC960" i="2"/>
  <c r="AT960" i="2"/>
  <c r="AS960" i="2"/>
  <c r="AO960" i="2"/>
  <c r="AE960" i="2"/>
  <c r="AA960" i="2"/>
  <c r="Z960" i="2"/>
  <c r="Y960" i="2"/>
  <c r="AX960" i="2" s="1"/>
  <c r="X960" i="2"/>
  <c r="AY960" i="2" s="1"/>
  <c r="U960" i="2"/>
  <c r="T960" i="2"/>
  <c r="R960" i="2"/>
  <c r="Q960" i="2"/>
  <c r="AD960" i="2" s="1"/>
  <c r="O960" i="2"/>
  <c r="N960" i="2"/>
  <c r="I960" i="2"/>
  <c r="AF960" i="2" s="1"/>
  <c r="C960" i="2"/>
  <c r="A960" i="2"/>
  <c r="BC959" i="2"/>
  <c r="AT959" i="2"/>
  <c r="AS959" i="2"/>
  <c r="AO959" i="2"/>
  <c r="AE959" i="2"/>
  <c r="AA959" i="2"/>
  <c r="Z959" i="2"/>
  <c r="Y959" i="2"/>
  <c r="AX959" i="2" s="1"/>
  <c r="X959" i="2"/>
  <c r="AY959" i="2" s="1"/>
  <c r="U959" i="2"/>
  <c r="T959" i="2"/>
  <c r="R959" i="2"/>
  <c r="Q959" i="2"/>
  <c r="AD959" i="2" s="1"/>
  <c r="O959" i="2"/>
  <c r="N959" i="2"/>
  <c r="I959" i="2"/>
  <c r="AF959" i="2" s="1"/>
  <c r="C959" i="2"/>
  <c r="A959" i="2"/>
  <c r="BC958" i="2"/>
  <c r="AY958" i="2"/>
  <c r="AT958" i="2"/>
  <c r="AS958" i="2"/>
  <c r="AO958" i="2"/>
  <c r="AE958" i="2"/>
  <c r="AA958" i="2"/>
  <c r="Z958" i="2"/>
  <c r="Y958" i="2"/>
  <c r="AX958" i="2" s="1"/>
  <c r="X958" i="2"/>
  <c r="U958" i="2"/>
  <c r="T958" i="2"/>
  <c r="R958" i="2"/>
  <c r="Q958" i="2"/>
  <c r="AD958" i="2" s="1"/>
  <c r="O958" i="2"/>
  <c r="N958" i="2"/>
  <c r="I958" i="2"/>
  <c r="AF958" i="2" s="1"/>
  <c r="C958" i="2"/>
  <c r="A958" i="2"/>
  <c r="BC957" i="2"/>
  <c r="AY957" i="2"/>
  <c r="AS957" i="2"/>
  <c r="AO957" i="2"/>
  <c r="AE957" i="2"/>
  <c r="AD957" i="2"/>
  <c r="AA957" i="2"/>
  <c r="Z957" i="2"/>
  <c r="X957" i="2"/>
  <c r="Y957" i="2" s="1"/>
  <c r="AX957" i="2" s="1"/>
  <c r="U957" i="2"/>
  <c r="T957" i="2"/>
  <c r="R957" i="2"/>
  <c r="Q957" i="2"/>
  <c r="O957" i="2"/>
  <c r="AP957" i="2" s="1"/>
  <c r="N957" i="2"/>
  <c r="AB957" i="2" s="1"/>
  <c r="I957" i="2"/>
  <c r="AF957" i="2" s="1"/>
  <c r="C957" i="2"/>
  <c r="A957" i="2"/>
  <c r="AT957" i="2" s="1"/>
  <c r="BC956" i="2"/>
  <c r="AY956" i="2"/>
  <c r="AS956" i="2"/>
  <c r="AO956" i="2"/>
  <c r="AE956" i="2"/>
  <c r="AD956" i="2"/>
  <c r="AA956" i="2"/>
  <c r="Z956" i="2"/>
  <c r="Y956" i="2"/>
  <c r="AX956" i="2" s="1"/>
  <c r="X956" i="2"/>
  <c r="U956" i="2"/>
  <c r="T956" i="2"/>
  <c r="R956" i="2"/>
  <c r="Q956" i="2"/>
  <c r="O956" i="2"/>
  <c r="V956" i="2" s="1"/>
  <c r="N956" i="2"/>
  <c r="AQ956" i="2" s="1"/>
  <c r="I956" i="2"/>
  <c r="AF956" i="2" s="1"/>
  <c r="C956" i="2"/>
  <c r="A956" i="2"/>
  <c r="AT956" i="2" s="1"/>
  <c r="BC955" i="2"/>
  <c r="AY955" i="2"/>
  <c r="AT955" i="2"/>
  <c r="AS955" i="2"/>
  <c r="AO955" i="2"/>
  <c r="AE955" i="2"/>
  <c r="AA955" i="2"/>
  <c r="Z955" i="2"/>
  <c r="Y955" i="2"/>
  <c r="AX955" i="2" s="1"/>
  <c r="X955" i="2"/>
  <c r="U955" i="2"/>
  <c r="T955" i="2"/>
  <c r="R955" i="2"/>
  <c r="Q955" i="2"/>
  <c r="AD955" i="2" s="1"/>
  <c r="O955" i="2"/>
  <c r="AP955" i="2" s="1"/>
  <c r="N955" i="2"/>
  <c r="M955" i="2" s="1"/>
  <c r="I955" i="2"/>
  <c r="AF955" i="2" s="1"/>
  <c r="C955" i="2"/>
  <c r="A955" i="2"/>
  <c r="BC954" i="2"/>
  <c r="AS954" i="2"/>
  <c r="AO954" i="2"/>
  <c r="AE954" i="2"/>
  <c r="AD954" i="2"/>
  <c r="AA954" i="2"/>
  <c r="Z954" i="2"/>
  <c r="X954" i="2"/>
  <c r="U954" i="2"/>
  <c r="T954" i="2"/>
  <c r="R954" i="2"/>
  <c r="Q954" i="2"/>
  <c r="O954" i="2"/>
  <c r="N954" i="2"/>
  <c r="AQ954" i="2" s="1"/>
  <c r="I954" i="2"/>
  <c r="AF954" i="2" s="1"/>
  <c r="C954" i="2"/>
  <c r="A954" i="2"/>
  <c r="AT954" i="2" s="1"/>
  <c r="BC953" i="2"/>
  <c r="AY953" i="2"/>
  <c r="AS953" i="2"/>
  <c r="AO953" i="2"/>
  <c r="AE953" i="2"/>
  <c r="AD953" i="2"/>
  <c r="AA953" i="2"/>
  <c r="Z953" i="2"/>
  <c r="Y953" i="2"/>
  <c r="AX953" i="2" s="1"/>
  <c r="X953" i="2"/>
  <c r="U953" i="2"/>
  <c r="T953" i="2"/>
  <c r="R953" i="2"/>
  <c r="Q953" i="2"/>
  <c r="O953" i="2"/>
  <c r="V953" i="2" s="1"/>
  <c r="N953" i="2"/>
  <c r="M953" i="2" s="1"/>
  <c r="I953" i="2"/>
  <c r="AF953" i="2" s="1"/>
  <c r="C953" i="2"/>
  <c r="A953" i="2"/>
  <c r="AT953" i="2" s="1"/>
  <c r="BC952" i="2"/>
  <c r="AY952" i="2"/>
  <c r="AT952" i="2"/>
  <c r="AS952" i="2"/>
  <c r="AO952" i="2"/>
  <c r="AE952" i="2"/>
  <c r="AA952" i="2"/>
  <c r="Z952" i="2"/>
  <c r="X952" i="2"/>
  <c r="Y952" i="2" s="1"/>
  <c r="AX952" i="2" s="1"/>
  <c r="U952" i="2"/>
  <c r="T952" i="2"/>
  <c r="R952" i="2"/>
  <c r="Q952" i="2"/>
  <c r="AD952" i="2" s="1"/>
  <c r="O952" i="2"/>
  <c r="N952" i="2"/>
  <c r="M952" i="2" s="1"/>
  <c r="I952" i="2"/>
  <c r="AF952" i="2" s="1"/>
  <c r="C952" i="2"/>
  <c r="A952" i="2"/>
  <c r="BC951" i="2"/>
  <c r="AT951" i="2"/>
  <c r="AS951" i="2"/>
  <c r="AO951" i="2"/>
  <c r="AE951" i="2"/>
  <c r="AD951" i="2"/>
  <c r="AA951" i="2"/>
  <c r="Z951" i="2"/>
  <c r="Y951" i="2"/>
  <c r="AX951" i="2" s="1"/>
  <c r="X951" i="2"/>
  <c r="AY951" i="2" s="1"/>
  <c r="U951" i="2"/>
  <c r="T951" i="2"/>
  <c r="R951" i="2"/>
  <c r="Q951" i="2"/>
  <c r="O951" i="2"/>
  <c r="AP951" i="2" s="1"/>
  <c r="N951" i="2"/>
  <c r="I951" i="2"/>
  <c r="AF951" i="2" s="1"/>
  <c r="C951" i="2"/>
  <c r="A951" i="2"/>
  <c r="BC950" i="2"/>
  <c r="AS950" i="2"/>
  <c r="AO950" i="2"/>
  <c r="AE950" i="2"/>
  <c r="AA950" i="2"/>
  <c r="Z950" i="2"/>
  <c r="Y950" i="2"/>
  <c r="AX950" i="2" s="1"/>
  <c r="X950" i="2"/>
  <c r="AY950" i="2" s="1"/>
  <c r="U950" i="2"/>
  <c r="T950" i="2"/>
  <c r="R950" i="2"/>
  <c r="Q950" i="2"/>
  <c r="AD950" i="2" s="1"/>
  <c r="O950" i="2"/>
  <c r="V950" i="2" s="1"/>
  <c r="N950" i="2"/>
  <c r="AB950" i="2" s="1"/>
  <c r="I950" i="2"/>
  <c r="AF950" i="2" s="1"/>
  <c r="C950" i="2"/>
  <c r="A950" i="2"/>
  <c r="AT950" i="2" s="1"/>
  <c r="BC949" i="2"/>
  <c r="AY949" i="2"/>
  <c r="AT949" i="2"/>
  <c r="AS949" i="2"/>
  <c r="AO949" i="2"/>
  <c r="AE949" i="2"/>
  <c r="AD949" i="2"/>
  <c r="AA949" i="2"/>
  <c r="Z949" i="2"/>
  <c r="X949" i="2"/>
  <c r="Y949" i="2" s="1"/>
  <c r="AX949" i="2" s="1"/>
  <c r="U949" i="2"/>
  <c r="T949" i="2"/>
  <c r="R949" i="2"/>
  <c r="Q949" i="2"/>
  <c r="O949" i="2"/>
  <c r="N949" i="2"/>
  <c r="M949" i="2" s="1"/>
  <c r="I949" i="2"/>
  <c r="AF949" i="2" s="1"/>
  <c r="C949" i="2"/>
  <c r="A949" i="2"/>
  <c r="BC948" i="2"/>
  <c r="AY948" i="2"/>
  <c r="AS948" i="2"/>
  <c r="AO948" i="2"/>
  <c r="AE948" i="2"/>
  <c r="AA948" i="2"/>
  <c r="Z948" i="2"/>
  <c r="Y948" i="2"/>
  <c r="AX948" i="2" s="1"/>
  <c r="X948" i="2"/>
  <c r="U948" i="2"/>
  <c r="T948" i="2"/>
  <c r="R948" i="2"/>
  <c r="Q948" i="2"/>
  <c r="AD948" i="2" s="1"/>
  <c r="O948" i="2"/>
  <c r="N948" i="2"/>
  <c r="AB948" i="2" s="1"/>
  <c r="I948" i="2"/>
  <c r="AF948" i="2" s="1"/>
  <c r="C948" i="2"/>
  <c r="A948" i="2"/>
  <c r="AT948" i="2" s="1"/>
  <c r="BC947" i="2"/>
  <c r="AS947" i="2"/>
  <c r="AO947" i="2"/>
  <c r="AE947" i="2"/>
  <c r="AD947" i="2"/>
  <c r="AA947" i="2"/>
  <c r="Z947" i="2"/>
  <c r="Y947" i="2"/>
  <c r="AX947" i="2" s="1"/>
  <c r="X947" i="2"/>
  <c r="AY947" i="2" s="1"/>
  <c r="U947" i="2"/>
  <c r="T947" i="2"/>
  <c r="R947" i="2"/>
  <c r="Q947" i="2"/>
  <c r="O947" i="2"/>
  <c r="N947" i="2"/>
  <c r="I947" i="2"/>
  <c r="AF947" i="2" s="1"/>
  <c r="C947" i="2"/>
  <c r="A947" i="2"/>
  <c r="AT947" i="2" s="1"/>
  <c r="BC946" i="2"/>
  <c r="AY946" i="2"/>
  <c r="AS946" i="2"/>
  <c r="AO946" i="2"/>
  <c r="AE946" i="2"/>
  <c r="AA946" i="2"/>
  <c r="Z946" i="2"/>
  <c r="Y946" i="2"/>
  <c r="AX946" i="2" s="1"/>
  <c r="X946" i="2"/>
  <c r="U946" i="2"/>
  <c r="T946" i="2"/>
  <c r="R946" i="2"/>
  <c r="Q946" i="2"/>
  <c r="AD946" i="2" s="1"/>
  <c r="O946" i="2"/>
  <c r="AP946" i="2" s="1"/>
  <c r="N946" i="2"/>
  <c r="I946" i="2"/>
  <c r="AF946" i="2" s="1"/>
  <c r="C946" i="2"/>
  <c r="A946" i="2"/>
  <c r="AT946" i="2" s="1"/>
  <c r="BC945" i="2"/>
  <c r="AT945" i="2"/>
  <c r="AS945" i="2"/>
  <c r="AO945" i="2"/>
  <c r="AE945" i="2"/>
  <c r="AA945" i="2"/>
  <c r="Z945" i="2"/>
  <c r="X945" i="2"/>
  <c r="U945" i="2"/>
  <c r="T945" i="2"/>
  <c r="R945" i="2"/>
  <c r="Q945" i="2"/>
  <c r="AD945" i="2" s="1"/>
  <c r="O945" i="2"/>
  <c r="N945" i="2"/>
  <c r="I945" i="2"/>
  <c r="AF945" i="2" s="1"/>
  <c r="C945" i="2"/>
  <c r="A945" i="2"/>
  <c r="BC944" i="2"/>
  <c r="AT944" i="2"/>
  <c r="AS944" i="2"/>
  <c r="AO944" i="2"/>
  <c r="AE944" i="2"/>
  <c r="AD944" i="2"/>
  <c r="AA944" i="2"/>
  <c r="Z944" i="2"/>
  <c r="X944" i="2"/>
  <c r="AY944" i="2" s="1"/>
  <c r="U944" i="2"/>
  <c r="T944" i="2"/>
  <c r="R944" i="2"/>
  <c r="Q944" i="2"/>
  <c r="O944" i="2"/>
  <c r="AP944" i="2" s="1"/>
  <c r="N944" i="2"/>
  <c r="AB944" i="2" s="1"/>
  <c r="I944" i="2"/>
  <c r="AF944" i="2" s="1"/>
  <c r="C944" i="2"/>
  <c r="A944" i="2"/>
  <c r="BC943" i="2"/>
  <c r="AY943" i="2"/>
  <c r="AT943" i="2"/>
  <c r="AS943" i="2"/>
  <c r="AO943" i="2"/>
  <c r="AE943" i="2"/>
  <c r="AD943" i="2"/>
  <c r="AA943" i="2"/>
  <c r="Z943" i="2"/>
  <c r="Y943" i="2"/>
  <c r="AX943" i="2" s="1"/>
  <c r="X943" i="2"/>
  <c r="U943" i="2"/>
  <c r="T943" i="2"/>
  <c r="R943" i="2"/>
  <c r="Q943" i="2"/>
  <c r="O943" i="2"/>
  <c r="V943" i="2" s="1"/>
  <c r="N943" i="2"/>
  <c r="AB943" i="2" s="1"/>
  <c r="I943" i="2"/>
  <c r="AF943" i="2" s="1"/>
  <c r="C943" i="2"/>
  <c r="A943" i="2"/>
  <c r="BC942" i="2"/>
  <c r="AY942" i="2"/>
  <c r="AS942" i="2"/>
  <c r="AO942" i="2"/>
  <c r="AE942" i="2"/>
  <c r="AA942" i="2"/>
  <c r="Z942" i="2"/>
  <c r="X942" i="2"/>
  <c r="Y942" i="2" s="1"/>
  <c r="AX942" i="2" s="1"/>
  <c r="U942" i="2"/>
  <c r="T942" i="2"/>
  <c r="R942" i="2"/>
  <c r="Q942" i="2"/>
  <c r="AD942" i="2" s="1"/>
  <c r="O942" i="2"/>
  <c r="N942" i="2"/>
  <c r="I942" i="2"/>
  <c r="AF942" i="2" s="1"/>
  <c r="C942" i="2"/>
  <c r="A942" i="2"/>
  <c r="AT942" i="2" s="1"/>
  <c r="BC941" i="2"/>
  <c r="AT941" i="2"/>
  <c r="AS941" i="2"/>
  <c r="AO941" i="2"/>
  <c r="AE941" i="2"/>
  <c r="AA941" i="2"/>
  <c r="Z941" i="2"/>
  <c r="X941" i="2"/>
  <c r="AY941" i="2" s="1"/>
  <c r="U941" i="2"/>
  <c r="T941" i="2"/>
  <c r="R941" i="2"/>
  <c r="Q941" i="2"/>
  <c r="AD941" i="2" s="1"/>
  <c r="O941" i="2"/>
  <c r="AP941" i="2" s="1"/>
  <c r="N941" i="2"/>
  <c r="AB941" i="2" s="1"/>
  <c r="I941" i="2"/>
  <c r="AF941" i="2" s="1"/>
  <c r="C941" i="2"/>
  <c r="A941" i="2"/>
  <c r="BC940" i="2"/>
  <c r="AS940" i="2"/>
  <c r="AO940" i="2"/>
  <c r="AE940" i="2"/>
  <c r="AD940" i="2"/>
  <c r="AA940" i="2"/>
  <c r="Z940" i="2"/>
  <c r="Y940" i="2"/>
  <c r="AX940" i="2" s="1"/>
  <c r="X940" i="2"/>
  <c r="AY940" i="2" s="1"/>
  <c r="U940" i="2"/>
  <c r="T940" i="2"/>
  <c r="R940" i="2"/>
  <c r="Q940" i="2"/>
  <c r="O940" i="2"/>
  <c r="N940" i="2"/>
  <c r="AB940" i="2" s="1"/>
  <c r="I940" i="2"/>
  <c r="AF940" i="2" s="1"/>
  <c r="C940" i="2"/>
  <c r="A940" i="2"/>
  <c r="AT940" i="2" s="1"/>
  <c r="BC939" i="2"/>
  <c r="AY939" i="2"/>
  <c r="AT939" i="2"/>
  <c r="AS939" i="2"/>
  <c r="AO939" i="2"/>
  <c r="AE939" i="2"/>
  <c r="AA939" i="2"/>
  <c r="Z939" i="2"/>
  <c r="X939" i="2"/>
  <c r="Y939" i="2" s="1"/>
  <c r="AX939" i="2" s="1"/>
  <c r="U939" i="2"/>
  <c r="T939" i="2"/>
  <c r="R939" i="2"/>
  <c r="Q939" i="2"/>
  <c r="AD939" i="2" s="1"/>
  <c r="O939" i="2"/>
  <c r="N939" i="2"/>
  <c r="AQ939" i="2" s="1"/>
  <c r="I939" i="2"/>
  <c r="AF939" i="2" s="1"/>
  <c r="C939" i="2"/>
  <c r="A939" i="2"/>
  <c r="BC938" i="2"/>
  <c r="AY938" i="2"/>
  <c r="AS938" i="2"/>
  <c r="AO938" i="2"/>
  <c r="AE938" i="2"/>
  <c r="AA938" i="2"/>
  <c r="Z938" i="2"/>
  <c r="Y938" i="2"/>
  <c r="AX938" i="2" s="1"/>
  <c r="X938" i="2"/>
  <c r="U938" i="2"/>
  <c r="T938" i="2"/>
  <c r="R938" i="2"/>
  <c r="Q938" i="2"/>
  <c r="AD938" i="2" s="1"/>
  <c r="O938" i="2"/>
  <c r="N938" i="2"/>
  <c r="I938" i="2"/>
  <c r="AF938" i="2" s="1"/>
  <c r="C938" i="2"/>
  <c r="A938" i="2"/>
  <c r="AT938" i="2" s="1"/>
  <c r="BC937" i="2"/>
  <c r="AY937" i="2"/>
  <c r="AS937" i="2"/>
  <c r="AO937" i="2"/>
  <c r="AE937" i="2"/>
  <c r="AD937" i="2"/>
  <c r="AA937" i="2"/>
  <c r="Z937" i="2"/>
  <c r="Y937" i="2"/>
  <c r="AX937" i="2" s="1"/>
  <c r="X937" i="2"/>
  <c r="U937" i="2"/>
  <c r="T937" i="2"/>
  <c r="R937" i="2"/>
  <c r="Q937" i="2"/>
  <c r="O937" i="2"/>
  <c r="AP937" i="2" s="1"/>
  <c r="N937" i="2"/>
  <c r="I937" i="2"/>
  <c r="AF937" i="2" s="1"/>
  <c r="C937" i="2"/>
  <c r="A937" i="2"/>
  <c r="AT937" i="2" s="1"/>
  <c r="BC936" i="2"/>
  <c r="AS936" i="2"/>
  <c r="AO936" i="2"/>
  <c r="AE936" i="2"/>
  <c r="AD936" i="2"/>
  <c r="AA936" i="2"/>
  <c r="Z936" i="2"/>
  <c r="X936" i="2"/>
  <c r="U936" i="2"/>
  <c r="T936" i="2"/>
  <c r="R936" i="2"/>
  <c r="Q936" i="2"/>
  <c r="O936" i="2"/>
  <c r="N936" i="2"/>
  <c r="I936" i="2"/>
  <c r="AF936" i="2" s="1"/>
  <c r="C936" i="2"/>
  <c r="A936" i="2"/>
  <c r="AT936" i="2" s="1"/>
  <c r="BC935" i="2"/>
  <c r="AY935" i="2"/>
  <c r="AT935" i="2"/>
  <c r="AS935" i="2"/>
  <c r="AO935" i="2"/>
  <c r="AE935" i="2"/>
  <c r="AD935" i="2"/>
  <c r="AA935" i="2"/>
  <c r="Z935" i="2"/>
  <c r="X935" i="2"/>
  <c r="Y935" i="2" s="1"/>
  <c r="AX935" i="2" s="1"/>
  <c r="U935" i="2"/>
  <c r="T935" i="2"/>
  <c r="R935" i="2"/>
  <c r="Q935" i="2"/>
  <c r="O935" i="2"/>
  <c r="N935" i="2"/>
  <c r="AB935" i="2" s="1"/>
  <c r="I935" i="2"/>
  <c r="AF935" i="2" s="1"/>
  <c r="C935" i="2"/>
  <c r="A935" i="2"/>
  <c r="BC934" i="2"/>
  <c r="AS934" i="2"/>
  <c r="AO934" i="2"/>
  <c r="AE934" i="2"/>
  <c r="AD934" i="2"/>
  <c r="AA934" i="2"/>
  <c r="Z934" i="2"/>
  <c r="X934" i="2"/>
  <c r="U934" i="2"/>
  <c r="T934" i="2"/>
  <c r="R934" i="2"/>
  <c r="Q934" i="2"/>
  <c r="O934" i="2"/>
  <c r="AP934" i="2" s="1"/>
  <c r="N934" i="2"/>
  <c r="AQ934" i="2" s="1"/>
  <c r="I934" i="2"/>
  <c r="AF934" i="2" s="1"/>
  <c r="C934" i="2"/>
  <c r="A934" i="2"/>
  <c r="AT934" i="2" s="1"/>
  <c r="BC933" i="2"/>
  <c r="AY933" i="2"/>
  <c r="AS933" i="2"/>
  <c r="AO933" i="2"/>
  <c r="AE933" i="2"/>
  <c r="AD933" i="2"/>
  <c r="AA933" i="2"/>
  <c r="Z933" i="2"/>
  <c r="Y933" i="2"/>
  <c r="AX933" i="2" s="1"/>
  <c r="X933" i="2"/>
  <c r="U933" i="2"/>
  <c r="T933" i="2"/>
  <c r="R933" i="2"/>
  <c r="Q933" i="2"/>
  <c r="O933" i="2"/>
  <c r="N933" i="2"/>
  <c r="I933" i="2"/>
  <c r="AF933" i="2" s="1"/>
  <c r="C933" i="2"/>
  <c r="A933" i="2"/>
  <c r="AT933" i="2" s="1"/>
  <c r="BC932" i="2"/>
  <c r="AY932" i="2"/>
  <c r="AT932" i="2"/>
  <c r="AS932" i="2"/>
  <c r="AO932" i="2"/>
  <c r="AE932" i="2"/>
  <c r="AD932" i="2"/>
  <c r="AA932" i="2"/>
  <c r="Z932" i="2"/>
  <c r="Y932" i="2"/>
  <c r="AX932" i="2" s="1"/>
  <c r="X932" i="2"/>
  <c r="U932" i="2"/>
  <c r="T932" i="2"/>
  <c r="R932" i="2"/>
  <c r="Q932" i="2"/>
  <c r="O932" i="2"/>
  <c r="AP932" i="2" s="1"/>
  <c r="N932" i="2"/>
  <c r="I932" i="2"/>
  <c r="AF932" i="2" s="1"/>
  <c r="C932" i="2"/>
  <c r="A932" i="2"/>
  <c r="BC931" i="2"/>
  <c r="AT931" i="2"/>
  <c r="AS931" i="2"/>
  <c r="AO931" i="2"/>
  <c r="AE931" i="2"/>
  <c r="AA931" i="2"/>
  <c r="Z931" i="2"/>
  <c r="X931" i="2"/>
  <c r="AY931" i="2" s="1"/>
  <c r="U931" i="2"/>
  <c r="T931" i="2"/>
  <c r="R931" i="2"/>
  <c r="Q931" i="2"/>
  <c r="AD931" i="2" s="1"/>
  <c r="O931" i="2"/>
  <c r="N931" i="2"/>
  <c r="M931" i="2" s="1"/>
  <c r="AM931" i="2" s="1"/>
  <c r="I931" i="2"/>
  <c r="AF931" i="2" s="1"/>
  <c r="C931" i="2"/>
  <c r="A931" i="2"/>
  <c r="BC930" i="2"/>
  <c r="AY930" i="2"/>
  <c r="AS930" i="2"/>
  <c r="AO930" i="2"/>
  <c r="AE930" i="2"/>
  <c r="AA930" i="2"/>
  <c r="Z930" i="2"/>
  <c r="X930" i="2"/>
  <c r="Y930" i="2" s="1"/>
  <c r="AX930" i="2" s="1"/>
  <c r="U930" i="2"/>
  <c r="T930" i="2"/>
  <c r="R930" i="2"/>
  <c r="Q930" i="2"/>
  <c r="AD930" i="2" s="1"/>
  <c r="O930" i="2"/>
  <c r="N930" i="2"/>
  <c r="I930" i="2"/>
  <c r="AF930" i="2" s="1"/>
  <c r="C930" i="2"/>
  <c r="A930" i="2"/>
  <c r="AT930" i="2" s="1"/>
  <c r="BC929" i="2"/>
  <c r="AY929" i="2"/>
  <c r="AT929" i="2"/>
  <c r="AS929" i="2"/>
  <c r="AO929" i="2"/>
  <c r="AE929" i="2"/>
  <c r="AA929" i="2"/>
  <c r="Z929" i="2"/>
  <c r="Y929" i="2"/>
  <c r="AX929" i="2" s="1"/>
  <c r="X929" i="2"/>
  <c r="U929" i="2"/>
  <c r="T929" i="2"/>
  <c r="R929" i="2"/>
  <c r="Q929" i="2"/>
  <c r="AD929" i="2" s="1"/>
  <c r="O929" i="2"/>
  <c r="N929" i="2"/>
  <c r="I929" i="2"/>
  <c r="AF929" i="2" s="1"/>
  <c r="C929" i="2"/>
  <c r="A929" i="2"/>
  <c r="BC928" i="2"/>
  <c r="AY928" i="2"/>
  <c r="AS928" i="2"/>
  <c r="AO928" i="2"/>
  <c r="AE928" i="2"/>
  <c r="AA928" i="2"/>
  <c r="Z928" i="2"/>
  <c r="Y928" i="2"/>
  <c r="AX928" i="2" s="1"/>
  <c r="X928" i="2"/>
  <c r="U928" i="2"/>
  <c r="T928" i="2"/>
  <c r="R928" i="2"/>
  <c r="Q928" i="2"/>
  <c r="AD928" i="2" s="1"/>
  <c r="O928" i="2"/>
  <c r="AP928" i="2" s="1"/>
  <c r="N928" i="2"/>
  <c r="AB928" i="2" s="1"/>
  <c r="I928" i="2"/>
  <c r="AF928" i="2" s="1"/>
  <c r="C928" i="2"/>
  <c r="A928" i="2"/>
  <c r="AT928" i="2" s="1"/>
  <c r="BC927" i="2"/>
  <c r="AS927" i="2"/>
  <c r="AO927" i="2"/>
  <c r="AE927" i="2"/>
  <c r="AD927" i="2"/>
  <c r="AA927" i="2"/>
  <c r="Z927" i="2"/>
  <c r="Y927" i="2"/>
  <c r="AX927" i="2" s="1"/>
  <c r="X927" i="2"/>
  <c r="AY927" i="2" s="1"/>
  <c r="U927" i="2"/>
  <c r="T927" i="2"/>
  <c r="R927" i="2"/>
  <c r="Q927" i="2"/>
  <c r="O927" i="2"/>
  <c r="V927" i="2" s="1"/>
  <c r="N927" i="2"/>
  <c r="I927" i="2"/>
  <c r="AF927" i="2" s="1"/>
  <c r="C927" i="2"/>
  <c r="A927" i="2"/>
  <c r="AT927" i="2" s="1"/>
  <c r="BC926" i="2"/>
  <c r="AY926" i="2"/>
  <c r="AS926" i="2"/>
  <c r="AO926" i="2"/>
  <c r="AE926" i="2"/>
  <c r="AA926" i="2"/>
  <c r="Z926" i="2"/>
  <c r="Y926" i="2"/>
  <c r="AX926" i="2" s="1"/>
  <c r="X926" i="2"/>
  <c r="U926" i="2"/>
  <c r="T926" i="2"/>
  <c r="R926" i="2"/>
  <c r="Q926" i="2"/>
  <c r="AD926" i="2" s="1"/>
  <c r="O926" i="2"/>
  <c r="N926" i="2"/>
  <c r="AB926" i="2" s="1"/>
  <c r="I926" i="2"/>
  <c r="AF926" i="2" s="1"/>
  <c r="C926" i="2"/>
  <c r="A926" i="2"/>
  <c r="AT926" i="2" s="1"/>
  <c r="BC925" i="2"/>
  <c r="AY925" i="2"/>
  <c r="AT925" i="2"/>
  <c r="AS925" i="2"/>
  <c r="AO925" i="2"/>
  <c r="AE925" i="2"/>
  <c r="AA925" i="2"/>
  <c r="Z925" i="2"/>
  <c r="Y925" i="2"/>
  <c r="AX925" i="2" s="1"/>
  <c r="X925" i="2"/>
  <c r="U925" i="2"/>
  <c r="T925" i="2"/>
  <c r="R925" i="2"/>
  <c r="Q925" i="2"/>
  <c r="AD925" i="2" s="1"/>
  <c r="O925" i="2"/>
  <c r="N925" i="2"/>
  <c r="I925" i="2"/>
  <c r="AF925" i="2" s="1"/>
  <c r="C925" i="2"/>
  <c r="A925" i="2"/>
  <c r="BC924" i="2"/>
  <c r="AT924" i="2"/>
  <c r="AS924" i="2"/>
  <c r="AO924" i="2"/>
  <c r="AE924" i="2"/>
  <c r="AD924" i="2"/>
  <c r="AA924" i="2"/>
  <c r="Z924" i="2"/>
  <c r="Y924" i="2"/>
  <c r="AX924" i="2" s="1"/>
  <c r="X924" i="2"/>
  <c r="AY924" i="2" s="1"/>
  <c r="U924" i="2"/>
  <c r="T924" i="2"/>
  <c r="R924" i="2"/>
  <c r="Q924" i="2"/>
  <c r="O924" i="2"/>
  <c r="AP924" i="2" s="1"/>
  <c r="N924" i="2"/>
  <c r="I924" i="2"/>
  <c r="AF924" i="2" s="1"/>
  <c r="C924" i="2"/>
  <c r="A924" i="2"/>
  <c r="BC923" i="2"/>
  <c r="AY923" i="2"/>
  <c r="AS923" i="2"/>
  <c r="AO923" i="2"/>
  <c r="AE923" i="2"/>
  <c r="AD923" i="2"/>
  <c r="AA923" i="2"/>
  <c r="Z923" i="2"/>
  <c r="Y923" i="2"/>
  <c r="AX923" i="2" s="1"/>
  <c r="X923" i="2"/>
  <c r="U923" i="2"/>
  <c r="T923" i="2"/>
  <c r="R923" i="2"/>
  <c r="Q923" i="2"/>
  <c r="O923" i="2"/>
  <c r="N923" i="2"/>
  <c r="AQ923" i="2" s="1"/>
  <c r="I923" i="2"/>
  <c r="AF923" i="2" s="1"/>
  <c r="C923" i="2"/>
  <c r="A923" i="2"/>
  <c r="AT923" i="2" s="1"/>
  <c r="BC922" i="2"/>
  <c r="AY922" i="2"/>
  <c r="AT922" i="2"/>
  <c r="AS922" i="2"/>
  <c r="AO922" i="2"/>
  <c r="AE922" i="2"/>
  <c r="AA922" i="2"/>
  <c r="Z922" i="2"/>
  <c r="X922" i="2"/>
  <c r="Y922" i="2" s="1"/>
  <c r="AX922" i="2" s="1"/>
  <c r="U922" i="2"/>
  <c r="T922" i="2"/>
  <c r="R922" i="2"/>
  <c r="Q922" i="2"/>
  <c r="AD922" i="2" s="1"/>
  <c r="O922" i="2"/>
  <c r="N922" i="2"/>
  <c r="I922" i="2"/>
  <c r="AF922" i="2" s="1"/>
  <c r="C922" i="2"/>
  <c r="A922" i="2"/>
  <c r="BC921" i="2"/>
  <c r="AT921" i="2"/>
  <c r="AS921" i="2"/>
  <c r="AO921" i="2"/>
  <c r="AE921" i="2"/>
  <c r="AD921" i="2"/>
  <c r="AA921" i="2"/>
  <c r="Z921" i="2"/>
  <c r="X921" i="2"/>
  <c r="AY921" i="2" s="1"/>
  <c r="U921" i="2"/>
  <c r="T921" i="2"/>
  <c r="R921" i="2"/>
  <c r="Q921" i="2"/>
  <c r="O921" i="2"/>
  <c r="N921" i="2"/>
  <c r="AQ921" i="2" s="1"/>
  <c r="I921" i="2"/>
  <c r="AF921" i="2" s="1"/>
  <c r="C921" i="2"/>
  <c r="A921" i="2"/>
  <c r="BC920" i="2"/>
  <c r="AY920" i="2"/>
  <c r="AT920" i="2"/>
  <c r="AS920" i="2"/>
  <c r="AO920" i="2"/>
  <c r="AE920" i="2"/>
  <c r="AA920" i="2"/>
  <c r="Z920" i="2"/>
  <c r="X920" i="2"/>
  <c r="Y920" i="2" s="1"/>
  <c r="AX920" i="2" s="1"/>
  <c r="U920" i="2"/>
  <c r="T920" i="2"/>
  <c r="R920" i="2"/>
  <c r="Q920" i="2"/>
  <c r="AD920" i="2" s="1"/>
  <c r="O920" i="2"/>
  <c r="N920" i="2"/>
  <c r="I920" i="2"/>
  <c r="AF920" i="2" s="1"/>
  <c r="C920" i="2"/>
  <c r="A920" i="2"/>
  <c r="BC919" i="2"/>
  <c r="AY919" i="2"/>
  <c r="AT919" i="2"/>
  <c r="AS919" i="2"/>
  <c r="AO919" i="2"/>
  <c r="AE919" i="2"/>
  <c r="AA919" i="2"/>
  <c r="Z919" i="2"/>
  <c r="Y919" i="2"/>
  <c r="AX919" i="2" s="1"/>
  <c r="X919" i="2"/>
  <c r="U919" i="2"/>
  <c r="T919" i="2"/>
  <c r="R919" i="2"/>
  <c r="Q919" i="2"/>
  <c r="AD919" i="2" s="1"/>
  <c r="O919" i="2"/>
  <c r="AP919" i="2" s="1"/>
  <c r="N919" i="2"/>
  <c r="AQ919" i="2" s="1"/>
  <c r="I919" i="2"/>
  <c r="AF919" i="2" s="1"/>
  <c r="C919" i="2"/>
  <c r="A919" i="2"/>
  <c r="BC918" i="2"/>
  <c r="AY918" i="2"/>
  <c r="AS918" i="2"/>
  <c r="AO918" i="2"/>
  <c r="AE918" i="2"/>
  <c r="AD918" i="2"/>
  <c r="AA918" i="2"/>
  <c r="Z918" i="2"/>
  <c r="Y918" i="2"/>
  <c r="AX918" i="2" s="1"/>
  <c r="X918" i="2"/>
  <c r="U918" i="2"/>
  <c r="T918" i="2"/>
  <c r="R918" i="2"/>
  <c r="Q918" i="2"/>
  <c r="O918" i="2"/>
  <c r="V918" i="2" s="1"/>
  <c r="N918" i="2"/>
  <c r="M918" i="2" s="1"/>
  <c r="I918" i="2"/>
  <c r="AF918" i="2" s="1"/>
  <c r="C918" i="2"/>
  <c r="A918" i="2"/>
  <c r="AT918" i="2" s="1"/>
  <c r="BC917" i="2"/>
  <c r="AY917" i="2"/>
  <c r="AS917" i="2"/>
  <c r="AO917" i="2"/>
  <c r="AE917" i="2"/>
  <c r="AA917" i="2"/>
  <c r="Z917" i="2"/>
  <c r="X917" i="2"/>
  <c r="Y917" i="2" s="1"/>
  <c r="AX917" i="2" s="1"/>
  <c r="U917" i="2"/>
  <c r="T917" i="2"/>
  <c r="R917" i="2"/>
  <c r="Q917" i="2"/>
  <c r="AD917" i="2" s="1"/>
  <c r="O917" i="2"/>
  <c r="V917" i="2" s="1"/>
  <c r="N917" i="2"/>
  <c r="M917" i="2" s="1"/>
  <c r="I917" i="2"/>
  <c r="AF917" i="2" s="1"/>
  <c r="C917" i="2"/>
  <c r="A917" i="2"/>
  <c r="AT917" i="2" s="1"/>
  <c r="BC916" i="2"/>
  <c r="AY916" i="2"/>
  <c r="AT916" i="2"/>
  <c r="AS916" i="2"/>
  <c r="AO916" i="2"/>
  <c r="AE916" i="2"/>
  <c r="AA916" i="2"/>
  <c r="Z916" i="2"/>
  <c r="X916" i="2"/>
  <c r="Y916" i="2" s="1"/>
  <c r="AX916" i="2" s="1"/>
  <c r="U916" i="2"/>
  <c r="T916" i="2"/>
  <c r="R916" i="2"/>
  <c r="Q916" i="2"/>
  <c r="AD916" i="2" s="1"/>
  <c r="O916" i="2"/>
  <c r="V916" i="2" s="1"/>
  <c r="N916" i="2"/>
  <c r="M916" i="2" s="1"/>
  <c r="I916" i="2"/>
  <c r="AF916" i="2" s="1"/>
  <c r="C916" i="2"/>
  <c r="A916" i="2"/>
  <c r="BC915" i="2"/>
  <c r="AS915" i="2"/>
  <c r="AO915" i="2"/>
  <c r="AE915" i="2"/>
  <c r="AA915" i="2"/>
  <c r="Z915" i="2"/>
  <c r="X915" i="2"/>
  <c r="U915" i="2"/>
  <c r="T915" i="2"/>
  <c r="R915" i="2"/>
  <c r="Q915" i="2"/>
  <c r="AD915" i="2" s="1"/>
  <c r="O915" i="2"/>
  <c r="V915" i="2" s="1"/>
  <c r="N915" i="2"/>
  <c r="AB915" i="2" s="1"/>
  <c r="I915" i="2"/>
  <c r="AF915" i="2" s="1"/>
  <c r="C915" i="2"/>
  <c r="A915" i="2"/>
  <c r="AT915" i="2" s="1"/>
  <c r="BC914" i="2"/>
  <c r="AY914" i="2"/>
  <c r="AT914" i="2"/>
  <c r="AS914" i="2"/>
  <c r="AO914" i="2"/>
  <c r="AE914" i="2"/>
  <c r="AD914" i="2"/>
  <c r="AA914" i="2"/>
  <c r="Z914" i="2"/>
  <c r="X914" i="2"/>
  <c r="Y914" i="2" s="1"/>
  <c r="AX914" i="2" s="1"/>
  <c r="U914" i="2"/>
  <c r="T914" i="2"/>
  <c r="R914" i="2"/>
  <c r="Q914" i="2"/>
  <c r="O914" i="2"/>
  <c r="V914" i="2" s="1"/>
  <c r="N914" i="2"/>
  <c r="M914" i="2" s="1"/>
  <c r="AM914" i="2" s="1"/>
  <c r="I914" i="2"/>
  <c r="AF914" i="2" s="1"/>
  <c r="C914" i="2"/>
  <c r="A914" i="2"/>
  <c r="BC913" i="2"/>
  <c r="AY913" i="2"/>
  <c r="AS913" i="2"/>
  <c r="AO913" i="2"/>
  <c r="AE913" i="2"/>
  <c r="AD913" i="2"/>
  <c r="AA913" i="2"/>
  <c r="Z913" i="2"/>
  <c r="X913" i="2"/>
  <c r="Y913" i="2" s="1"/>
  <c r="AX913" i="2" s="1"/>
  <c r="U913" i="2"/>
  <c r="T913" i="2"/>
  <c r="R913" i="2"/>
  <c r="Q913" i="2"/>
  <c r="O913" i="2"/>
  <c r="N913" i="2"/>
  <c r="AQ913" i="2" s="1"/>
  <c r="I913" i="2"/>
  <c r="AF913" i="2" s="1"/>
  <c r="C913" i="2"/>
  <c r="A913" i="2"/>
  <c r="AT913" i="2" s="1"/>
  <c r="BC912" i="2"/>
  <c r="AS912" i="2"/>
  <c r="AO912" i="2"/>
  <c r="AE912" i="2"/>
  <c r="AA912" i="2"/>
  <c r="Z912" i="2"/>
  <c r="X912" i="2"/>
  <c r="U912" i="2"/>
  <c r="T912" i="2"/>
  <c r="R912" i="2"/>
  <c r="Q912" i="2"/>
  <c r="AD912" i="2" s="1"/>
  <c r="O912" i="2"/>
  <c r="V912" i="2" s="1"/>
  <c r="N912" i="2"/>
  <c r="AB912" i="2" s="1"/>
  <c r="I912" i="2"/>
  <c r="AF912" i="2" s="1"/>
  <c r="C912" i="2"/>
  <c r="A912" i="2"/>
  <c r="AT912" i="2" s="1"/>
  <c r="BC911" i="2"/>
  <c r="AS911" i="2"/>
  <c r="AO911" i="2"/>
  <c r="AE911" i="2"/>
  <c r="AD911" i="2"/>
  <c r="AA911" i="2"/>
  <c r="Z911" i="2"/>
  <c r="Y911" i="2"/>
  <c r="AX911" i="2" s="1"/>
  <c r="X911" i="2"/>
  <c r="AY911" i="2" s="1"/>
  <c r="U911" i="2"/>
  <c r="T911" i="2"/>
  <c r="R911" i="2"/>
  <c r="Q911" i="2"/>
  <c r="O911" i="2"/>
  <c r="V911" i="2" s="1"/>
  <c r="N911" i="2"/>
  <c r="M911" i="2" s="1"/>
  <c r="AM911" i="2" s="1"/>
  <c r="I911" i="2"/>
  <c r="AF911" i="2" s="1"/>
  <c r="C911" i="2"/>
  <c r="A911" i="2"/>
  <c r="AT911" i="2" s="1"/>
  <c r="BC910" i="2"/>
  <c r="AS910" i="2"/>
  <c r="AO910" i="2"/>
  <c r="AE910" i="2"/>
  <c r="AA910" i="2"/>
  <c r="Z910" i="2"/>
  <c r="X910" i="2"/>
  <c r="U910" i="2"/>
  <c r="T910" i="2"/>
  <c r="R910" i="2"/>
  <c r="Q910" i="2"/>
  <c r="AD910" i="2" s="1"/>
  <c r="O910" i="2"/>
  <c r="AP910" i="2" s="1"/>
  <c r="N910" i="2"/>
  <c r="AQ910" i="2" s="1"/>
  <c r="I910" i="2"/>
  <c r="AF910" i="2" s="1"/>
  <c r="C910" i="2"/>
  <c r="A910" i="2"/>
  <c r="AT910" i="2" s="1"/>
  <c r="BC909" i="2"/>
  <c r="AT909" i="2"/>
  <c r="AS909" i="2"/>
  <c r="AO909" i="2"/>
  <c r="AE909" i="2"/>
  <c r="AD909" i="2"/>
  <c r="AA909" i="2"/>
  <c r="Z909" i="2"/>
  <c r="X909" i="2"/>
  <c r="U909" i="2"/>
  <c r="T909" i="2"/>
  <c r="R909" i="2"/>
  <c r="Q909" i="2"/>
  <c r="O909" i="2"/>
  <c r="AP909" i="2" s="1"/>
  <c r="N909" i="2"/>
  <c r="I909" i="2"/>
  <c r="AF909" i="2" s="1"/>
  <c r="C909" i="2"/>
  <c r="A909" i="2"/>
  <c r="BC908" i="2"/>
  <c r="AY908" i="2"/>
  <c r="AT908" i="2"/>
  <c r="AS908" i="2"/>
  <c r="AO908" i="2"/>
  <c r="AE908" i="2"/>
  <c r="AA908" i="2"/>
  <c r="Z908" i="2"/>
  <c r="Y908" i="2"/>
  <c r="AX908" i="2" s="1"/>
  <c r="X908" i="2"/>
  <c r="U908" i="2"/>
  <c r="T908" i="2"/>
  <c r="R908" i="2"/>
  <c r="Q908" i="2"/>
  <c r="AD908" i="2" s="1"/>
  <c r="O908" i="2"/>
  <c r="N908" i="2"/>
  <c r="I908" i="2"/>
  <c r="AF908" i="2" s="1"/>
  <c r="C908" i="2"/>
  <c r="A908" i="2"/>
  <c r="BC907" i="2"/>
  <c r="AY907" i="2"/>
  <c r="AS907" i="2"/>
  <c r="AO907" i="2"/>
  <c r="AE907" i="2"/>
  <c r="AA907" i="2"/>
  <c r="Z907" i="2"/>
  <c r="X907" i="2"/>
  <c r="Y907" i="2" s="1"/>
  <c r="AX907" i="2" s="1"/>
  <c r="U907" i="2"/>
  <c r="T907" i="2"/>
  <c r="R907" i="2"/>
  <c r="Q907" i="2"/>
  <c r="AD907" i="2" s="1"/>
  <c r="O907" i="2"/>
  <c r="AP907" i="2" s="1"/>
  <c r="N907" i="2"/>
  <c r="M907" i="2" s="1"/>
  <c r="I907" i="2"/>
  <c r="AF907" i="2" s="1"/>
  <c r="C907" i="2"/>
  <c r="A907" i="2"/>
  <c r="AT907" i="2" s="1"/>
  <c r="BC906" i="2"/>
  <c r="AS906" i="2"/>
  <c r="AO906" i="2"/>
  <c r="AE906" i="2"/>
  <c r="AD906" i="2"/>
  <c r="AA906" i="2"/>
  <c r="Z906" i="2"/>
  <c r="X906" i="2"/>
  <c r="AY906" i="2" s="1"/>
  <c r="U906" i="2"/>
  <c r="T906" i="2"/>
  <c r="R906" i="2"/>
  <c r="Q906" i="2"/>
  <c r="O906" i="2"/>
  <c r="AP906" i="2" s="1"/>
  <c r="N906" i="2"/>
  <c r="M906" i="2" s="1"/>
  <c r="I906" i="2"/>
  <c r="AF906" i="2" s="1"/>
  <c r="C906" i="2"/>
  <c r="A906" i="2"/>
  <c r="AT906" i="2" s="1"/>
  <c r="BC905" i="2"/>
  <c r="AY905" i="2"/>
  <c r="AS905" i="2"/>
  <c r="AO905" i="2"/>
  <c r="AE905" i="2"/>
  <c r="AD905" i="2"/>
  <c r="AA905" i="2"/>
  <c r="Z905" i="2"/>
  <c r="X905" i="2"/>
  <c r="Y905" i="2" s="1"/>
  <c r="AX905" i="2" s="1"/>
  <c r="U905" i="2"/>
  <c r="T905" i="2"/>
  <c r="R905" i="2"/>
  <c r="Q905" i="2"/>
  <c r="O905" i="2"/>
  <c r="N905" i="2"/>
  <c r="M905" i="2" s="1"/>
  <c r="I905" i="2"/>
  <c r="AF905" i="2" s="1"/>
  <c r="C905" i="2"/>
  <c r="A905" i="2"/>
  <c r="AT905" i="2" s="1"/>
  <c r="BC904" i="2"/>
  <c r="AY904" i="2"/>
  <c r="AT904" i="2"/>
  <c r="AS904" i="2"/>
  <c r="AO904" i="2"/>
  <c r="AE904" i="2"/>
  <c r="AA904" i="2"/>
  <c r="Z904" i="2"/>
  <c r="X904" i="2"/>
  <c r="Y904" i="2" s="1"/>
  <c r="AX904" i="2" s="1"/>
  <c r="U904" i="2"/>
  <c r="T904" i="2"/>
  <c r="R904" i="2"/>
  <c r="Q904" i="2"/>
  <c r="AD904" i="2" s="1"/>
  <c r="O904" i="2"/>
  <c r="N904" i="2"/>
  <c r="I904" i="2"/>
  <c r="AF904" i="2" s="1"/>
  <c r="C904" i="2"/>
  <c r="A904" i="2"/>
  <c r="BC903" i="2"/>
  <c r="AS903" i="2"/>
  <c r="AO903" i="2"/>
  <c r="AE903" i="2"/>
  <c r="AA903" i="2"/>
  <c r="Z903" i="2"/>
  <c r="X903" i="2"/>
  <c r="U903" i="2"/>
  <c r="T903" i="2"/>
  <c r="R903" i="2"/>
  <c r="Q903" i="2"/>
  <c r="AD903" i="2" s="1"/>
  <c r="O903" i="2"/>
  <c r="V903" i="2" s="1"/>
  <c r="N903" i="2"/>
  <c r="I903" i="2"/>
  <c r="AF903" i="2" s="1"/>
  <c r="C903" i="2"/>
  <c r="A903" i="2"/>
  <c r="AT903" i="2" s="1"/>
  <c r="BC902" i="2"/>
  <c r="AY902" i="2"/>
  <c r="AT902" i="2"/>
  <c r="AS902" i="2"/>
  <c r="AO902" i="2"/>
  <c r="AE902" i="2"/>
  <c r="AA902" i="2"/>
  <c r="Z902" i="2"/>
  <c r="Y902" i="2"/>
  <c r="AX902" i="2" s="1"/>
  <c r="X902" i="2"/>
  <c r="U902" i="2"/>
  <c r="T902" i="2"/>
  <c r="R902" i="2"/>
  <c r="Q902" i="2"/>
  <c r="AD902" i="2" s="1"/>
  <c r="O902" i="2"/>
  <c r="N902" i="2"/>
  <c r="I902" i="2"/>
  <c r="AF902" i="2" s="1"/>
  <c r="C902" i="2"/>
  <c r="A902" i="2"/>
  <c r="BC901" i="2"/>
  <c r="AS901" i="2"/>
  <c r="AO901" i="2"/>
  <c r="AE901" i="2"/>
  <c r="AD901" i="2"/>
  <c r="AA901" i="2"/>
  <c r="Z901" i="2"/>
  <c r="Y901" i="2"/>
  <c r="AX901" i="2" s="1"/>
  <c r="X901" i="2"/>
  <c r="AY901" i="2" s="1"/>
  <c r="U901" i="2"/>
  <c r="T901" i="2"/>
  <c r="R901" i="2"/>
  <c r="Q901" i="2"/>
  <c r="O901" i="2"/>
  <c r="AP901" i="2" s="1"/>
  <c r="N901" i="2"/>
  <c r="I901" i="2"/>
  <c r="AF901" i="2" s="1"/>
  <c r="C901" i="2"/>
  <c r="A901" i="2"/>
  <c r="AT901" i="2" s="1"/>
  <c r="BC900" i="2"/>
  <c r="AY900" i="2"/>
  <c r="AS900" i="2"/>
  <c r="AO900" i="2"/>
  <c r="AE900" i="2"/>
  <c r="AD900" i="2"/>
  <c r="AA900" i="2"/>
  <c r="Z900" i="2"/>
  <c r="X900" i="2"/>
  <c r="Y900" i="2" s="1"/>
  <c r="AX900" i="2" s="1"/>
  <c r="U900" i="2"/>
  <c r="T900" i="2"/>
  <c r="R900" i="2"/>
  <c r="Q900" i="2"/>
  <c r="O900" i="2"/>
  <c r="V900" i="2" s="1"/>
  <c r="N900" i="2"/>
  <c r="I900" i="2"/>
  <c r="AF900" i="2" s="1"/>
  <c r="C900" i="2"/>
  <c r="A900" i="2"/>
  <c r="AT900" i="2" s="1"/>
  <c r="BC899" i="2"/>
  <c r="AY899" i="2"/>
  <c r="AT899" i="2"/>
  <c r="AS899" i="2"/>
  <c r="AO899" i="2"/>
  <c r="AE899" i="2"/>
  <c r="AA899" i="2"/>
  <c r="Z899" i="2"/>
  <c r="Y899" i="2"/>
  <c r="AX899" i="2" s="1"/>
  <c r="X899" i="2"/>
  <c r="U899" i="2"/>
  <c r="T899" i="2"/>
  <c r="R899" i="2"/>
  <c r="Q899" i="2"/>
  <c r="AD899" i="2" s="1"/>
  <c r="O899" i="2"/>
  <c r="V899" i="2" s="1"/>
  <c r="N899" i="2"/>
  <c r="AB899" i="2" s="1"/>
  <c r="I899" i="2"/>
  <c r="AF899" i="2" s="1"/>
  <c r="C899" i="2"/>
  <c r="A899" i="2"/>
  <c r="BC898" i="2"/>
  <c r="AS898" i="2"/>
  <c r="AO898" i="2"/>
  <c r="AE898" i="2"/>
  <c r="AA898" i="2"/>
  <c r="Z898" i="2"/>
  <c r="Y898" i="2"/>
  <c r="AX898" i="2" s="1"/>
  <c r="X898" i="2"/>
  <c r="AY898" i="2" s="1"/>
  <c r="U898" i="2"/>
  <c r="T898" i="2"/>
  <c r="R898" i="2"/>
  <c r="Q898" i="2"/>
  <c r="AD898" i="2" s="1"/>
  <c r="O898" i="2"/>
  <c r="N898" i="2"/>
  <c r="I898" i="2"/>
  <c r="AF898" i="2" s="1"/>
  <c r="C898" i="2"/>
  <c r="A898" i="2"/>
  <c r="AT898" i="2" s="1"/>
  <c r="BC897" i="2"/>
  <c r="AS897" i="2"/>
  <c r="AO897" i="2"/>
  <c r="AE897" i="2"/>
  <c r="AA897" i="2"/>
  <c r="Z897" i="2"/>
  <c r="Y897" i="2"/>
  <c r="AX897" i="2" s="1"/>
  <c r="X897" i="2"/>
  <c r="AY897" i="2" s="1"/>
  <c r="U897" i="2"/>
  <c r="T897" i="2"/>
  <c r="R897" i="2"/>
  <c r="Q897" i="2"/>
  <c r="AD897" i="2" s="1"/>
  <c r="O897" i="2"/>
  <c r="N897" i="2"/>
  <c r="M897" i="2" s="1"/>
  <c r="I897" i="2"/>
  <c r="AF897" i="2" s="1"/>
  <c r="C897" i="2"/>
  <c r="A897" i="2"/>
  <c r="AT897" i="2" s="1"/>
  <c r="BC896" i="2"/>
  <c r="AS896" i="2"/>
  <c r="AO896" i="2"/>
  <c r="AE896" i="2"/>
  <c r="AD896" i="2"/>
  <c r="AA896" i="2"/>
  <c r="Z896" i="2"/>
  <c r="Y896" i="2"/>
  <c r="AX896" i="2" s="1"/>
  <c r="X896" i="2"/>
  <c r="AY896" i="2" s="1"/>
  <c r="U896" i="2"/>
  <c r="T896" i="2"/>
  <c r="R896" i="2"/>
  <c r="Q896" i="2"/>
  <c r="O896" i="2"/>
  <c r="V896" i="2" s="1"/>
  <c r="N896" i="2"/>
  <c r="M896" i="2" s="1"/>
  <c r="AM896" i="2" s="1"/>
  <c r="I896" i="2"/>
  <c r="AF896" i="2" s="1"/>
  <c r="C896" i="2"/>
  <c r="A896" i="2"/>
  <c r="AT896" i="2" s="1"/>
  <c r="BC895" i="2"/>
  <c r="AS895" i="2"/>
  <c r="AO895" i="2"/>
  <c r="AE895" i="2"/>
  <c r="AA895" i="2"/>
  <c r="Z895" i="2"/>
  <c r="X895" i="2"/>
  <c r="U895" i="2"/>
  <c r="T895" i="2"/>
  <c r="R895" i="2"/>
  <c r="Q895" i="2"/>
  <c r="AD895" i="2" s="1"/>
  <c r="O895" i="2"/>
  <c r="N895" i="2"/>
  <c r="AQ895" i="2" s="1"/>
  <c r="I895" i="2"/>
  <c r="AF895" i="2" s="1"/>
  <c r="C895" i="2"/>
  <c r="A895" i="2"/>
  <c r="AT895" i="2" s="1"/>
  <c r="BC894" i="2"/>
  <c r="AS894" i="2"/>
  <c r="AO894" i="2"/>
  <c r="AE894" i="2"/>
  <c r="AA894" i="2"/>
  <c r="Z894" i="2"/>
  <c r="X894" i="2"/>
  <c r="AY894" i="2" s="1"/>
  <c r="U894" i="2"/>
  <c r="T894" i="2"/>
  <c r="R894" i="2"/>
  <c r="Q894" i="2"/>
  <c r="AD894" i="2" s="1"/>
  <c r="O894" i="2"/>
  <c r="V894" i="2" s="1"/>
  <c r="N894" i="2"/>
  <c r="I894" i="2"/>
  <c r="AF894" i="2" s="1"/>
  <c r="C894" i="2"/>
  <c r="A894" i="2"/>
  <c r="AT894" i="2" s="1"/>
  <c r="BC893" i="2"/>
  <c r="AY893" i="2"/>
  <c r="AS893" i="2"/>
  <c r="AO893" i="2"/>
  <c r="AE893" i="2"/>
  <c r="AA893" i="2"/>
  <c r="Z893" i="2"/>
  <c r="Y893" i="2"/>
  <c r="AX893" i="2" s="1"/>
  <c r="X893" i="2"/>
  <c r="U893" i="2"/>
  <c r="T893" i="2"/>
  <c r="R893" i="2"/>
  <c r="Q893" i="2"/>
  <c r="AD893" i="2" s="1"/>
  <c r="O893" i="2"/>
  <c r="V893" i="2" s="1"/>
  <c r="N893" i="2"/>
  <c r="I893" i="2"/>
  <c r="AF893" i="2" s="1"/>
  <c r="C893" i="2"/>
  <c r="A893" i="2"/>
  <c r="AT893" i="2" s="1"/>
  <c r="BC892" i="2"/>
  <c r="AS892" i="2"/>
  <c r="AO892" i="2"/>
  <c r="AE892" i="2"/>
  <c r="AA892" i="2"/>
  <c r="Z892" i="2"/>
  <c r="X892" i="2"/>
  <c r="U892" i="2"/>
  <c r="T892" i="2"/>
  <c r="R892" i="2"/>
  <c r="Q892" i="2"/>
  <c r="AD892" i="2" s="1"/>
  <c r="O892" i="2"/>
  <c r="N892" i="2"/>
  <c r="I892" i="2"/>
  <c r="AF892" i="2" s="1"/>
  <c r="C892" i="2"/>
  <c r="A892" i="2"/>
  <c r="AT892" i="2" s="1"/>
  <c r="BC891" i="2"/>
  <c r="AS891" i="2"/>
  <c r="AO891" i="2"/>
  <c r="AE891" i="2"/>
  <c r="AD891" i="2"/>
  <c r="AA891" i="2"/>
  <c r="Z891" i="2"/>
  <c r="Y891" i="2"/>
  <c r="AX891" i="2" s="1"/>
  <c r="X891" i="2"/>
  <c r="AY891" i="2" s="1"/>
  <c r="U891" i="2"/>
  <c r="T891" i="2"/>
  <c r="R891" i="2"/>
  <c r="Q891" i="2"/>
  <c r="O891" i="2"/>
  <c r="N891" i="2"/>
  <c r="I891" i="2"/>
  <c r="AF891" i="2" s="1"/>
  <c r="C891" i="2"/>
  <c r="A891" i="2"/>
  <c r="AT891" i="2" s="1"/>
  <c r="BC890" i="2"/>
  <c r="AY890" i="2"/>
  <c r="AT890" i="2"/>
  <c r="AS890" i="2"/>
  <c r="AO890" i="2"/>
  <c r="AE890" i="2"/>
  <c r="AD890" i="2"/>
  <c r="AA890" i="2"/>
  <c r="Z890" i="2"/>
  <c r="X890" i="2"/>
  <c r="Y890" i="2" s="1"/>
  <c r="AX890" i="2" s="1"/>
  <c r="U890" i="2"/>
  <c r="T890" i="2"/>
  <c r="R890" i="2"/>
  <c r="Q890" i="2"/>
  <c r="O890" i="2"/>
  <c r="N890" i="2"/>
  <c r="M890" i="2" s="1"/>
  <c r="I890" i="2"/>
  <c r="AF890" i="2" s="1"/>
  <c r="C890" i="2"/>
  <c r="A890" i="2"/>
  <c r="BC889" i="2"/>
  <c r="AY889" i="2"/>
  <c r="AT889" i="2"/>
  <c r="AS889" i="2"/>
  <c r="AO889" i="2"/>
  <c r="AE889" i="2"/>
  <c r="AD889" i="2"/>
  <c r="AA889" i="2"/>
  <c r="Z889" i="2"/>
  <c r="Y889" i="2"/>
  <c r="AX889" i="2" s="1"/>
  <c r="X889" i="2"/>
  <c r="U889" i="2"/>
  <c r="T889" i="2"/>
  <c r="R889" i="2"/>
  <c r="Q889" i="2"/>
  <c r="O889" i="2"/>
  <c r="N889" i="2"/>
  <c r="M889" i="2" s="1"/>
  <c r="I889" i="2"/>
  <c r="AF889" i="2" s="1"/>
  <c r="C889" i="2"/>
  <c r="A889" i="2"/>
  <c r="BC888" i="2"/>
  <c r="AT888" i="2"/>
  <c r="AS888" i="2"/>
  <c r="AO888" i="2"/>
  <c r="AE888" i="2"/>
  <c r="AD888" i="2"/>
  <c r="AA888" i="2"/>
  <c r="Z888" i="2"/>
  <c r="X888" i="2"/>
  <c r="U888" i="2"/>
  <c r="T888" i="2"/>
  <c r="R888" i="2"/>
  <c r="Q888" i="2"/>
  <c r="O888" i="2"/>
  <c r="V888" i="2" s="1"/>
  <c r="N888" i="2"/>
  <c r="AQ888" i="2" s="1"/>
  <c r="I888" i="2"/>
  <c r="AF888" i="2" s="1"/>
  <c r="C888" i="2"/>
  <c r="A888" i="2"/>
  <c r="BC887" i="2"/>
  <c r="AT887" i="2"/>
  <c r="AS887" i="2"/>
  <c r="AO887" i="2"/>
  <c r="AE887" i="2"/>
  <c r="AD887" i="2"/>
  <c r="AA887" i="2"/>
  <c r="Z887" i="2"/>
  <c r="X887" i="2"/>
  <c r="U887" i="2"/>
  <c r="T887" i="2"/>
  <c r="R887" i="2"/>
  <c r="Q887" i="2"/>
  <c r="O887" i="2"/>
  <c r="N887" i="2"/>
  <c r="M887" i="2" s="1"/>
  <c r="I887" i="2"/>
  <c r="AF887" i="2" s="1"/>
  <c r="C887" i="2"/>
  <c r="A887" i="2"/>
  <c r="BC886" i="2"/>
  <c r="AT886" i="2"/>
  <c r="AS886" i="2"/>
  <c r="AO886" i="2"/>
  <c r="AE886" i="2"/>
  <c r="AD886" i="2"/>
  <c r="AA886" i="2"/>
  <c r="Z886" i="2"/>
  <c r="Y886" i="2"/>
  <c r="AX886" i="2" s="1"/>
  <c r="X886" i="2"/>
  <c r="AY886" i="2" s="1"/>
  <c r="U886" i="2"/>
  <c r="T886" i="2"/>
  <c r="R886" i="2"/>
  <c r="Q886" i="2"/>
  <c r="O886" i="2"/>
  <c r="N886" i="2"/>
  <c r="M886" i="2" s="1"/>
  <c r="I886" i="2"/>
  <c r="AF886" i="2" s="1"/>
  <c r="C886" i="2"/>
  <c r="A886" i="2"/>
  <c r="BC885" i="2"/>
  <c r="AY885" i="2"/>
  <c r="AS885" i="2"/>
  <c r="AO885" i="2"/>
  <c r="AE885" i="2"/>
  <c r="AA885" i="2"/>
  <c r="Z885" i="2"/>
  <c r="Y885" i="2"/>
  <c r="AX885" i="2" s="1"/>
  <c r="X885" i="2"/>
  <c r="U885" i="2"/>
  <c r="T885" i="2"/>
  <c r="R885" i="2"/>
  <c r="Q885" i="2"/>
  <c r="AD885" i="2" s="1"/>
  <c r="O885" i="2"/>
  <c r="V885" i="2" s="1"/>
  <c r="N885" i="2"/>
  <c r="AQ885" i="2" s="1"/>
  <c r="I885" i="2"/>
  <c r="AF885" i="2" s="1"/>
  <c r="C885" i="2"/>
  <c r="A885" i="2"/>
  <c r="AT885" i="2" s="1"/>
  <c r="BC884" i="2"/>
  <c r="AT884" i="2"/>
  <c r="AS884" i="2"/>
  <c r="AO884" i="2"/>
  <c r="AE884" i="2"/>
  <c r="AA884" i="2"/>
  <c r="Z884" i="2"/>
  <c r="X884" i="2"/>
  <c r="U884" i="2"/>
  <c r="T884" i="2"/>
  <c r="R884" i="2"/>
  <c r="Q884" i="2"/>
  <c r="AD884" i="2" s="1"/>
  <c r="O884" i="2"/>
  <c r="N884" i="2"/>
  <c r="M884" i="2" s="1"/>
  <c r="I884" i="2"/>
  <c r="AF884" i="2" s="1"/>
  <c r="C884" i="2"/>
  <c r="A884" i="2"/>
  <c r="BC883" i="2"/>
  <c r="AY883" i="2"/>
  <c r="AS883" i="2"/>
  <c r="AO883" i="2"/>
  <c r="AE883" i="2"/>
  <c r="AA883" i="2"/>
  <c r="Z883" i="2"/>
  <c r="X883" i="2"/>
  <c r="Y883" i="2" s="1"/>
  <c r="AX883" i="2" s="1"/>
  <c r="U883" i="2"/>
  <c r="T883" i="2"/>
  <c r="R883" i="2"/>
  <c r="Q883" i="2"/>
  <c r="AD883" i="2" s="1"/>
  <c r="O883" i="2"/>
  <c r="N883" i="2"/>
  <c r="M883" i="2" s="1"/>
  <c r="I883" i="2"/>
  <c r="AF883" i="2" s="1"/>
  <c r="C883" i="2"/>
  <c r="A883" i="2"/>
  <c r="AT883" i="2" s="1"/>
  <c r="BC882" i="2"/>
  <c r="AY882" i="2"/>
  <c r="AT882" i="2"/>
  <c r="AS882" i="2"/>
  <c r="AO882" i="2"/>
  <c r="AE882" i="2"/>
  <c r="AA882" i="2"/>
  <c r="Z882" i="2"/>
  <c r="Y882" i="2"/>
  <c r="AX882" i="2" s="1"/>
  <c r="X882" i="2"/>
  <c r="U882" i="2"/>
  <c r="T882" i="2"/>
  <c r="R882" i="2"/>
  <c r="Q882" i="2"/>
  <c r="AD882" i="2" s="1"/>
  <c r="O882" i="2"/>
  <c r="V882" i="2" s="1"/>
  <c r="N882" i="2"/>
  <c r="AQ882" i="2" s="1"/>
  <c r="I882" i="2"/>
  <c r="AF882" i="2" s="1"/>
  <c r="C882" i="2"/>
  <c r="A882" i="2"/>
  <c r="BC881" i="2"/>
  <c r="AS881" i="2"/>
  <c r="AO881" i="2"/>
  <c r="AE881" i="2"/>
  <c r="AD881" i="2"/>
  <c r="AA881" i="2"/>
  <c r="Z881" i="2"/>
  <c r="X881" i="2"/>
  <c r="U881" i="2"/>
  <c r="T881" i="2"/>
  <c r="R881" i="2"/>
  <c r="Q881" i="2"/>
  <c r="O881" i="2"/>
  <c r="V881" i="2" s="1"/>
  <c r="N881" i="2"/>
  <c r="AB881" i="2" s="1"/>
  <c r="I881" i="2"/>
  <c r="AF881" i="2" s="1"/>
  <c r="C881" i="2"/>
  <c r="A881" i="2"/>
  <c r="AT881" i="2" s="1"/>
  <c r="BC880" i="2"/>
  <c r="AS880" i="2"/>
  <c r="AO880" i="2"/>
  <c r="AE880" i="2"/>
  <c r="AD880" i="2"/>
  <c r="AA880" i="2"/>
  <c r="Z880" i="2"/>
  <c r="Y880" i="2"/>
  <c r="AX880" i="2" s="1"/>
  <c r="X880" i="2"/>
  <c r="AY880" i="2" s="1"/>
  <c r="U880" i="2"/>
  <c r="T880" i="2"/>
  <c r="R880" i="2"/>
  <c r="Q880" i="2"/>
  <c r="O880" i="2"/>
  <c r="V880" i="2" s="1"/>
  <c r="N880" i="2"/>
  <c r="M880" i="2" s="1"/>
  <c r="AM880" i="2" s="1"/>
  <c r="I880" i="2"/>
  <c r="AF880" i="2" s="1"/>
  <c r="C880" i="2"/>
  <c r="A880" i="2"/>
  <c r="AT880" i="2" s="1"/>
  <c r="BC879" i="2"/>
  <c r="AY879" i="2"/>
  <c r="AT879" i="2"/>
  <c r="AS879" i="2"/>
  <c r="AO879" i="2"/>
  <c r="AE879" i="2"/>
  <c r="AA879" i="2"/>
  <c r="Z879" i="2"/>
  <c r="Y879" i="2"/>
  <c r="AX879" i="2" s="1"/>
  <c r="X879" i="2"/>
  <c r="U879" i="2"/>
  <c r="T879" i="2"/>
  <c r="R879" i="2"/>
  <c r="Q879" i="2"/>
  <c r="AD879" i="2" s="1"/>
  <c r="O879" i="2"/>
  <c r="N879" i="2"/>
  <c r="M879" i="2" s="1"/>
  <c r="I879" i="2"/>
  <c r="AF879" i="2" s="1"/>
  <c r="C879" i="2"/>
  <c r="A879" i="2"/>
  <c r="BC878" i="2"/>
  <c r="AT878" i="2"/>
  <c r="AS878" i="2"/>
  <c r="AO878" i="2"/>
  <c r="AE878" i="2"/>
  <c r="AA878" i="2"/>
  <c r="Z878" i="2"/>
  <c r="X878" i="2"/>
  <c r="AY878" i="2" s="1"/>
  <c r="U878" i="2"/>
  <c r="T878" i="2"/>
  <c r="R878" i="2"/>
  <c r="Q878" i="2"/>
  <c r="AD878" i="2" s="1"/>
  <c r="O878" i="2"/>
  <c r="N878" i="2"/>
  <c r="I878" i="2"/>
  <c r="AF878" i="2" s="1"/>
  <c r="C878" i="2"/>
  <c r="A878" i="2"/>
  <c r="BC877" i="2"/>
  <c r="AT877" i="2"/>
  <c r="AS877" i="2"/>
  <c r="AO877" i="2"/>
  <c r="AE877" i="2"/>
  <c r="AD877" i="2"/>
  <c r="AA877" i="2"/>
  <c r="Z877" i="2"/>
  <c r="Y877" i="2"/>
  <c r="AX877" i="2" s="1"/>
  <c r="X877" i="2"/>
  <c r="AY877" i="2" s="1"/>
  <c r="U877" i="2"/>
  <c r="T877" i="2"/>
  <c r="R877" i="2"/>
  <c r="Q877" i="2"/>
  <c r="O877" i="2"/>
  <c r="AP877" i="2" s="1"/>
  <c r="N877" i="2"/>
  <c r="AQ877" i="2" s="1"/>
  <c r="I877" i="2"/>
  <c r="AF877" i="2" s="1"/>
  <c r="C877" i="2"/>
  <c r="A877" i="2"/>
  <c r="BC876" i="2"/>
  <c r="AT876" i="2"/>
  <c r="AS876" i="2"/>
  <c r="AO876" i="2"/>
  <c r="AE876" i="2"/>
  <c r="AD876" i="2"/>
  <c r="AA876" i="2"/>
  <c r="Z876" i="2"/>
  <c r="X876" i="2"/>
  <c r="AY876" i="2" s="1"/>
  <c r="U876" i="2"/>
  <c r="T876" i="2"/>
  <c r="R876" i="2"/>
  <c r="Q876" i="2"/>
  <c r="O876" i="2"/>
  <c r="N876" i="2"/>
  <c r="AQ876" i="2" s="1"/>
  <c r="I876" i="2"/>
  <c r="AF876" i="2" s="1"/>
  <c r="C876" i="2"/>
  <c r="A876" i="2"/>
  <c r="BC875" i="2"/>
  <c r="AT875" i="2"/>
  <c r="AS875" i="2"/>
  <c r="AO875" i="2"/>
  <c r="AE875" i="2"/>
  <c r="AA875" i="2"/>
  <c r="Z875" i="2"/>
  <c r="X875" i="2"/>
  <c r="U875" i="2"/>
  <c r="T875" i="2"/>
  <c r="R875" i="2"/>
  <c r="Q875" i="2"/>
  <c r="AD875" i="2" s="1"/>
  <c r="O875" i="2"/>
  <c r="AP875" i="2" s="1"/>
  <c r="N875" i="2"/>
  <c r="M875" i="2" s="1"/>
  <c r="I875" i="2"/>
  <c r="AF875" i="2" s="1"/>
  <c r="C875" i="2"/>
  <c r="A875" i="2"/>
  <c r="BC874" i="2"/>
  <c r="AT874" i="2"/>
  <c r="AS874" i="2"/>
  <c r="AO874" i="2"/>
  <c r="AE874" i="2"/>
  <c r="AD874" i="2"/>
  <c r="AA874" i="2"/>
  <c r="Z874" i="2"/>
  <c r="X874" i="2"/>
  <c r="AY874" i="2" s="1"/>
  <c r="U874" i="2"/>
  <c r="T874" i="2"/>
  <c r="R874" i="2"/>
  <c r="Q874" i="2"/>
  <c r="O874" i="2"/>
  <c r="AP874" i="2" s="1"/>
  <c r="N874" i="2"/>
  <c r="AB874" i="2" s="1"/>
  <c r="I874" i="2"/>
  <c r="AF874" i="2" s="1"/>
  <c r="C874" i="2"/>
  <c r="A874" i="2"/>
  <c r="BC873" i="2"/>
  <c r="AY873" i="2"/>
  <c r="AT873" i="2"/>
  <c r="AS873" i="2"/>
  <c r="AO873" i="2"/>
  <c r="AE873" i="2"/>
  <c r="AA873" i="2"/>
  <c r="Z873" i="2"/>
  <c r="X873" i="2"/>
  <c r="Y873" i="2" s="1"/>
  <c r="AX873" i="2" s="1"/>
  <c r="U873" i="2"/>
  <c r="T873" i="2"/>
  <c r="R873" i="2"/>
  <c r="Q873" i="2"/>
  <c r="AD873" i="2" s="1"/>
  <c r="O873" i="2"/>
  <c r="N873" i="2"/>
  <c r="AQ873" i="2" s="1"/>
  <c r="I873" i="2"/>
  <c r="AF873" i="2" s="1"/>
  <c r="C873" i="2"/>
  <c r="A873" i="2"/>
  <c r="BC872" i="2"/>
  <c r="AY872" i="2"/>
  <c r="AS872" i="2"/>
  <c r="AO872" i="2"/>
  <c r="AE872" i="2"/>
  <c r="AA872" i="2"/>
  <c r="Z872" i="2"/>
  <c r="Y872" i="2"/>
  <c r="AX872" i="2" s="1"/>
  <c r="X872" i="2"/>
  <c r="U872" i="2"/>
  <c r="T872" i="2"/>
  <c r="R872" i="2"/>
  <c r="Q872" i="2"/>
  <c r="AD872" i="2" s="1"/>
  <c r="O872" i="2"/>
  <c r="N872" i="2"/>
  <c r="I872" i="2"/>
  <c r="AF872" i="2" s="1"/>
  <c r="C872" i="2"/>
  <c r="A872" i="2"/>
  <c r="AT872" i="2" s="1"/>
  <c r="BC871" i="2"/>
  <c r="AT871" i="2"/>
  <c r="AS871" i="2"/>
  <c r="AO871" i="2"/>
  <c r="AE871" i="2"/>
  <c r="AD871" i="2"/>
  <c r="AA871" i="2"/>
  <c r="Z871" i="2"/>
  <c r="X871" i="2"/>
  <c r="AY871" i="2" s="1"/>
  <c r="U871" i="2"/>
  <c r="T871" i="2"/>
  <c r="R871" i="2"/>
  <c r="Q871" i="2"/>
  <c r="O871" i="2"/>
  <c r="N871" i="2"/>
  <c r="I871" i="2"/>
  <c r="AF871" i="2" s="1"/>
  <c r="C871" i="2"/>
  <c r="A871" i="2"/>
  <c r="BC870" i="2"/>
  <c r="AY870" i="2"/>
  <c r="AS870" i="2"/>
  <c r="AO870" i="2"/>
  <c r="AE870" i="2"/>
  <c r="AA870" i="2"/>
  <c r="Z870" i="2"/>
  <c r="X870" i="2"/>
  <c r="Y870" i="2" s="1"/>
  <c r="AX870" i="2" s="1"/>
  <c r="U870" i="2"/>
  <c r="T870" i="2"/>
  <c r="R870" i="2"/>
  <c r="Q870" i="2"/>
  <c r="AD870" i="2" s="1"/>
  <c r="O870" i="2"/>
  <c r="AP870" i="2" s="1"/>
  <c r="N870" i="2"/>
  <c r="I870" i="2"/>
  <c r="AF870" i="2" s="1"/>
  <c r="C870" i="2"/>
  <c r="A870" i="2"/>
  <c r="AT870" i="2" s="1"/>
  <c r="BC869" i="2"/>
  <c r="AS869" i="2"/>
  <c r="AO869" i="2"/>
  <c r="AE869" i="2"/>
  <c r="AA869" i="2"/>
  <c r="Z869" i="2"/>
  <c r="Y869" i="2"/>
  <c r="AX869" i="2" s="1"/>
  <c r="X869" i="2"/>
  <c r="AY869" i="2" s="1"/>
  <c r="U869" i="2"/>
  <c r="T869" i="2"/>
  <c r="R869" i="2"/>
  <c r="Q869" i="2"/>
  <c r="AD869" i="2" s="1"/>
  <c r="O869" i="2"/>
  <c r="V869" i="2" s="1"/>
  <c r="N869" i="2"/>
  <c r="I869" i="2"/>
  <c r="AF869" i="2" s="1"/>
  <c r="C869" i="2"/>
  <c r="A869" i="2"/>
  <c r="AT869" i="2" s="1"/>
  <c r="BC868" i="2"/>
  <c r="AY868" i="2"/>
  <c r="AT868" i="2"/>
  <c r="AS868" i="2"/>
  <c r="AO868" i="2"/>
  <c r="AE868" i="2"/>
  <c r="AA868" i="2"/>
  <c r="Z868" i="2"/>
  <c r="Y868" i="2"/>
  <c r="AX868" i="2" s="1"/>
  <c r="X868" i="2"/>
  <c r="U868" i="2"/>
  <c r="T868" i="2"/>
  <c r="R868" i="2"/>
  <c r="Q868" i="2"/>
  <c r="AD868" i="2" s="1"/>
  <c r="O868" i="2"/>
  <c r="V868" i="2" s="1"/>
  <c r="N868" i="2"/>
  <c r="I868" i="2"/>
  <c r="AF868" i="2" s="1"/>
  <c r="C868" i="2"/>
  <c r="A868" i="2"/>
  <c r="BC867" i="2"/>
  <c r="AS867" i="2"/>
  <c r="AO867" i="2"/>
  <c r="AE867" i="2"/>
  <c r="AA867" i="2"/>
  <c r="Z867" i="2"/>
  <c r="Y867" i="2"/>
  <c r="AX867" i="2" s="1"/>
  <c r="X867" i="2"/>
  <c r="AY867" i="2" s="1"/>
  <c r="U867" i="2"/>
  <c r="T867" i="2"/>
  <c r="R867" i="2"/>
  <c r="Q867" i="2"/>
  <c r="AD867" i="2" s="1"/>
  <c r="O867" i="2"/>
  <c r="N867" i="2"/>
  <c r="I867" i="2"/>
  <c r="AF867" i="2" s="1"/>
  <c r="C867" i="2"/>
  <c r="A867" i="2"/>
  <c r="AT867" i="2" s="1"/>
  <c r="BC866" i="2"/>
  <c r="AS866" i="2"/>
  <c r="AO866" i="2"/>
  <c r="AE866" i="2"/>
  <c r="AD866" i="2"/>
  <c r="AA866" i="2"/>
  <c r="Z866" i="2"/>
  <c r="Y866" i="2"/>
  <c r="AX866" i="2" s="1"/>
  <c r="X866" i="2"/>
  <c r="AY866" i="2" s="1"/>
  <c r="U866" i="2"/>
  <c r="T866" i="2"/>
  <c r="R866" i="2"/>
  <c r="Q866" i="2"/>
  <c r="O866" i="2"/>
  <c r="N866" i="2"/>
  <c r="M866" i="2" s="1"/>
  <c r="AM866" i="2" s="1"/>
  <c r="I866" i="2"/>
  <c r="AF866" i="2" s="1"/>
  <c r="C866" i="2"/>
  <c r="A866" i="2"/>
  <c r="AT866" i="2" s="1"/>
  <c r="BC865" i="2"/>
  <c r="AY865" i="2"/>
  <c r="AT865" i="2"/>
  <c r="AS865" i="2"/>
  <c r="AO865" i="2"/>
  <c r="AE865" i="2"/>
  <c r="AA865" i="2"/>
  <c r="Z865" i="2"/>
  <c r="X865" i="2"/>
  <c r="Y865" i="2" s="1"/>
  <c r="AX865" i="2" s="1"/>
  <c r="U865" i="2"/>
  <c r="T865" i="2"/>
  <c r="R865" i="2"/>
  <c r="Q865" i="2"/>
  <c r="AD865" i="2" s="1"/>
  <c r="O865" i="2"/>
  <c r="N865" i="2"/>
  <c r="AQ865" i="2" s="1"/>
  <c r="I865" i="2"/>
  <c r="AF865" i="2" s="1"/>
  <c r="C865" i="2"/>
  <c r="A865" i="2"/>
  <c r="BC864" i="2"/>
  <c r="AY864" i="2"/>
  <c r="AT864" i="2"/>
  <c r="AS864" i="2"/>
  <c r="AO864" i="2"/>
  <c r="AE864" i="2"/>
  <c r="AA864" i="2"/>
  <c r="Z864" i="2"/>
  <c r="Y864" i="2"/>
  <c r="AX864" i="2" s="1"/>
  <c r="X864" i="2"/>
  <c r="U864" i="2"/>
  <c r="T864" i="2"/>
  <c r="R864" i="2"/>
  <c r="Q864" i="2"/>
  <c r="AD864" i="2" s="1"/>
  <c r="O864" i="2"/>
  <c r="N864" i="2"/>
  <c r="M864" i="2" s="1"/>
  <c r="I864" i="2"/>
  <c r="AF864" i="2" s="1"/>
  <c r="C864" i="2"/>
  <c r="A864" i="2"/>
  <c r="BC863" i="2"/>
  <c r="AS863" i="2"/>
  <c r="AO863" i="2"/>
  <c r="AE863" i="2"/>
  <c r="AD863" i="2"/>
  <c r="AA863" i="2"/>
  <c r="Z863" i="2"/>
  <c r="Y863" i="2"/>
  <c r="AX863" i="2" s="1"/>
  <c r="X863" i="2"/>
  <c r="AY863" i="2" s="1"/>
  <c r="U863" i="2"/>
  <c r="T863" i="2"/>
  <c r="R863" i="2"/>
  <c r="Q863" i="2"/>
  <c r="O863" i="2"/>
  <c r="N863" i="2"/>
  <c r="M863" i="2" s="1"/>
  <c r="I863" i="2"/>
  <c r="AF863" i="2" s="1"/>
  <c r="C863" i="2"/>
  <c r="A863" i="2"/>
  <c r="AT863" i="2" s="1"/>
  <c r="BC862" i="2"/>
  <c r="AY862" i="2"/>
  <c r="AS862" i="2"/>
  <c r="AO862" i="2"/>
  <c r="AE862" i="2"/>
  <c r="AD862" i="2"/>
  <c r="AA862" i="2"/>
  <c r="Z862" i="2"/>
  <c r="X862" i="2"/>
  <c r="Y862" i="2" s="1"/>
  <c r="AX862" i="2" s="1"/>
  <c r="U862" i="2"/>
  <c r="T862" i="2"/>
  <c r="R862" i="2"/>
  <c r="Q862" i="2"/>
  <c r="O862" i="2"/>
  <c r="V862" i="2" s="1"/>
  <c r="N862" i="2"/>
  <c r="M862" i="2" s="1"/>
  <c r="I862" i="2"/>
  <c r="AF862" i="2" s="1"/>
  <c r="C862" i="2"/>
  <c r="A862" i="2"/>
  <c r="AT862" i="2" s="1"/>
  <c r="BC861" i="2"/>
  <c r="AT861" i="2"/>
  <c r="AS861" i="2"/>
  <c r="AO861" i="2"/>
  <c r="AE861" i="2"/>
  <c r="AD861" i="2"/>
  <c r="AA861" i="2"/>
  <c r="Z861" i="2"/>
  <c r="X861" i="2"/>
  <c r="U861" i="2"/>
  <c r="T861" i="2"/>
  <c r="R861" i="2"/>
  <c r="Q861" i="2"/>
  <c r="O861" i="2"/>
  <c r="N861" i="2"/>
  <c r="AB861" i="2" s="1"/>
  <c r="I861" i="2"/>
  <c r="AF861" i="2" s="1"/>
  <c r="C861" i="2"/>
  <c r="A861" i="2"/>
  <c r="BC860" i="2"/>
  <c r="AY860" i="2"/>
  <c r="AT860" i="2"/>
  <c r="AS860" i="2"/>
  <c r="AO860" i="2"/>
  <c r="AE860" i="2"/>
  <c r="AA860" i="2"/>
  <c r="Z860" i="2"/>
  <c r="X860" i="2"/>
  <c r="Y860" i="2" s="1"/>
  <c r="AX860" i="2" s="1"/>
  <c r="U860" i="2"/>
  <c r="T860" i="2"/>
  <c r="R860" i="2"/>
  <c r="Q860" i="2"/>
  <c r="AD860" i="2" s="1"/>
  <c r="O860" i="2"/>
  <c r="N860" i="2"/>
  <c r="M860" i="2" s="1"/>
  <c r="I860" i="2"/>
  <c r="AF860" i="2" s="1"/>
  <c r="C860" i="2"/>
  <c r="A860" i="2"/>
  <c r="BC859" i="2"/>
  <c r="AY859" i="2"/>
  <c r="AT859" i="2"/>
  <c r="AS859" i="2"/>
  <c r="AO859" i="2"/>
  <c r="AE859" i="2"/>
  <c r="AA859" i="2"/>
  <c r="Z859" i="2"/>
  <c r="Y859" i="2"/>
  <c r="AX859" i="2" s="1"/>
  <c r="X859" i="2"/>
  <c r="U859" i="2"/>
  <c r="T859" i="2"/>
  <c r="R859" i="2"/>
  <c r="Q859" i="2"/>
  <c r="AD859" i="2" s="1"/>
  <c r="O859" i="2"/>
  <c r="V859" i="2" s="1"/>
  <c r="N859" i="2"/>
  <c r="M859" i="2" s="1"/>
  <c r="AM859" i="2" s="1"/>
  <c r="I859" i="2"/>
  <c r="AF859" i="2" s="1"/>
  <c r="C859" i="2"/>
  <c r="A859" i="2"/>
  <c r="BC858" i="2"/>
  <c r="AY858" i="2"/>
  <c r="AS858" i="2"/>
  <c r="AO858" i="2"/>
  <c r="AE858" i="2"/>
  <c r="AD858" i="2"/>
  <c r="AA858" i="2"/>
  <c r="Z858" i="2"/>
  <c r="Y858" i="2"/>
  <c r="AX858" i="2" s="1"/>
  <c r="X858" i="2"/>
  <c r="U858" i="2"/>
  <c r="T858" i="2"/>
  <c r="R858" i="2"/>
  <c r="Q858" i="2"/>
  <c r="O858" i="2"/>
  <c r="V858" i="2" s="1"/>
  <c r="N858" i="2"/>
  <c r="M858" i="2" s="1"/>
  <c r="AM858" i="2" s="1"/>
  <c r="I858" i="2"/>
  <c r="AF858" i="2" s="1"/>
  <c r="C858" i="2"/>
  <c r="A858" i="2"/>
  <c r="AT858" i="2" s="1"/>
  <c r="BC857" i="2"/>
  <c r="AY857" i="2"/>
  <c r="AS857" i="2"/>
  <c r="AO857" i="2"/>
  <c r="AE857" i="2"/>
  <c r="AA857" i="2"/>
  <c r="Z857" i="2"/>
  <c r="Y857" i="2"/>
  <c r="AX857" i="2" s="1"/>
  <c r="X857" i="2"/>
  <c r="U857" i="2"/>
  <c r="T857" i="2"/>
  <c r="R857" i="2"/>
  <c r="Q857" i="2"/>
  <c r="AD857" i="2" s="1"/>
  <c r="O857" i="2"/>
  <c r="N857" i="2"/>
  <c r="M857" i="2" s="1"/>
  <c r="I857" i="2"/>
  <c r="AF857" i="2" s="1"/>
  <c r="C857" i="2"/>
  <c r="A857" i="2"/>
  <c r="AT857" i="2" s="1"/>
  <c r="BC856" i="2"/>
  <c r="AS856" i="2"/>
  <c r="AO856" i="2"/>
  <c r="AE856" i="2"/>
  <c r="AD856" i="2"/>
  <c r="AA856" i="2"/>
  <c r="Z856" i="2"/>
  <c r="Y856" i="2"/>
  <c r="AX856" i="2" s="1"/>
  <c r="X856" i="2"/>
  <c r="AY856" i="2" s="1"/>
  <c r="U856" i="2"/>
  <c r="T856" i="2"/>
  <c r="R856" i="2"/>
  <c r="Q856" i="2"/>
  <c r="O856" i="2"/>
  <c r="AP856" i="2" s="1"/>
  <c r="N856" i="2"/>
  <c r="M856" i="2" s="1"/>
  <c r="I856" i="2"/>
  <c r="AF856" i="2" s="1"/>
  <c r="C856" i="2"/>
  <c r="A856" i="2"/>
  <c r="AT856" i="2" s="1"/>
  <c r="BC855" i="2"/>
  <c r="AS855" i="2"/>
  <c r="AO855" i="2"/>
  <c r="AE855" i="2"/>
  <c r="AD855" i="2"/>
  <c r="AA855" i="2"/>
  <c r="Z855" i="2"/>
  <c r="X855" i="2"/>
  <c r="AY855" i="2" s="1"/>
  <c r="U855" i="2"/>
  <c r="T855" i="2"/>
  <c r="R855" i="2"/>
  <c r="Q855" i="2"/>
  <c r="O855" i="2"/>
  <c r="V855" i="2" s="1"/>
  <c r="N855" i="2"/>
  <c r="M855" i="2" s="1"/>
  <c r="I855" i="2"/>
  <c r="AF855" i="2" s="1"/>
  <c r="C855" i="2"/>
  <c r="A855" i="2"/>
  <c r="AT855" i="2" s="1"/>
  <c r="BC854" i="2"/>
  <c r="AY854" i="2"/>
  <c r="AS854" i="2"/>
  <c r="AO854" i="2"/>
  <c r="AE854" i="2"/>
  <c r="AD854" i="2"/>
  <c r="AA854" i="2"/>
  <c r="Z854" i="2"/>
  <c r="Y854" i="2"/>
  <c r="AX854" i="2" s="1"/>
  <c r="X854" i="2"/>
  <c r="U854" i="2"/>
  <c r="T854" i="2"/>
  <c r="R854" i="2"/>
  <c r="Q854" i="2"/>
  <c r="O854" i="2"/>
  <c r="N854" i="2"/>
  <c r="I854" i="2"/>
  <c r="AF854" i="2" s="1"/>
  <c r="C854" i="2"/>
  <c r="A854" i="2"/>
  <c r="AT854" i="2" s="1"/>
  <c r="BC853" i="2"/>
  <c r="AY853" i="2"/>
  <c r="AT853" i="2"/>
  <c r="AS853" i="2"/>
  <c r="AO853" i="2"/>
  <c r="AE853" i="2"/>
  <c r="AA853" i="2"/>
  <c r="Z853" i="2"/>
  <c r="X853" i="2"/>
  <c r="Y853" i="2" s="1"/>
  <c r="AX853" i="2" s="1"/>
  <c r="U853" i="2"/>
  <c r="T853" i="2"/>
  <c r="R853" i="2"/>
  <c r="Q853" i="2"/>
  <c r="AD853" i="2" s="1"/>
  <c r="O853" i="2"/>
  <c r="N853" i="2"/>
  <c r="I853" i="2"/>
  <c r="AF853" i="2" s="1"/>
  <c r="C853" i="2"/>
  <c r="A853" i="2"/>
  <c r="BC852" i="2"/>
  <c r="AT852" i="2"/>
  <c r="AS852" i="2"/>
  <c r="AO852" i="2"/>
  <c r="AE852" i="2"/>
  <c r="AD852" i="2"/>
  <c r="AA852" i="2"/>
  <c r="Z852" i="2"/>
  <c r="X852" i="2"/>
  <c r="AY852" i="2" s="1"/>
  <c r="U852" i="2"/>
  <c r="T852" i="2"/>
  <c r="R852" i="2"/>
  <c r="Q852" i="2"/>
  <c r="O852" i="2"/>
  <c r="AP852" i="2" s="1"/>
  <c r="N852" i="2"/>
  <c r="AB852" i="2" s="1"/>
  <c r="I852" i="2"/>
  <c r="AF852" i="2" s="1"/>
  <c r="C852" i="2"/>
  <c r="A852" i="2"/>
  <c r="BC851" i="2"/>
  <c r="AT851" i="2"/>
  <c r="AS851" i="2"/>
  <c r="AO851" i="2"/>
  <c r="AE851" i="2"/>
  <c r="AD851" i="2"/>
  <c r="AA851" i="2"/>
  <c r="Z851" i="2"/>
  <c r="X851" i="2"/>
  <c r="AY851" i="2" s="1"/>
  <c r="U851" i="2"/>
  <c r="T851" i="2"/>
  <c r="R851" i="2"/>
  <c r="Q851" i="2"/>
  <c r="O851" i="2"/>
  <c r="N851" i="2"/>
  <c r="M851" i="2" s="1"/>
  <c r="I851" i="2"/>
  <c r="AF851" i="2" s="1"/>
  <c r="C851" i="2"/>
  <c r="A851" i="2"/>
  <c r="BC850" i="2"/>
  <c r="AY850" i="2"/>
  <c r="AT850" i="2"/>
  <c r="AS850" i="2"/>
  <c r="AO850" i="2"/>
  <c r="AE850" i="2"/>
  <c r="AA850" i="2"/>
  <c r="Z850" i="2"/>
  <c r="X850" i="2"/>
  <c r="Y850" i="2" s="1"/>
  <c r="AX850" i="2" s="1"/>
  <c r="U850" i="2"/>
  <c r="T850" i="2"/>
  <c r="R850" i="2"/>
  <c r="Q850" i="2"/>
  <c r="AD850" i="2" s="1"/>
  <c r="O850" i="2"/>
  <c r="AP850" i="2" s="1"/>
  <c r="N850" i="2"/>
  <c r="AB850" i="2" s="1"/>
  <c r="I850" i="2"/>
  <c r="AF850" i="2" s="1"/>
  <c r="C850" i="2"/>
  <c r="A850" i="2"/>
  <c r="BC849" i="2"/>
  <c r="AT849" i="2"/>
  <c r="AS849" i="2"/>
  <c r="AO849" i="2"/>
  <c r="AE849" i="2"/>
  <c r="AD849" i="2"/>
  <c r="AA849" i="2"/>
  <c r="Z849" i="2"/>
  <c r="Y849" i="2"/>
  <c r="AX849" i="2" s="1"/>
  <c r="X849" i="2"/>
  <c r="AY849" i="2" s="1"/>
  <c r="U849" i="2"/>
  <c r="T849" i="2"/>
  <c r="R849" i="2"/>
  <c r="Q849" i="2"/>
  <c r="O849" i="2"/>
  <c r="N849" i="2"/>
  <c r="AB849" i="2" s="1"/>
  <c r="I849" i="2"/>
  <c r="AF849" i="2" s="1"/>
  <c r="C849" i="2"/>
  <c r="A849" i="2"/>
  <c r="BC848" i="2"/>
  <c r="AS848" i="2"/>
  <c r="AO848" i="2"/>
  <c r="AE848" i="2"/>
  <c r="AA848" i="2"/>
  <c r="Z848" i="2"/>
  <c r="X848" i="2"/>
  <c r="AY848" i="2" s="1"/>
  <c r="U848" i="2"/>
  <c r="T848" i="2"/>
  <c r="R848" i="2"/>
  <c r="Q848" i="2"/>
  <c r="AD848" i="2" s="1"/>
  <c r="O848" i="2"/>
  <c r="V848" i="2" s="1"/>
  <c r="N848" i="2"/>
  <c r="AB848" i="2" s="1"/>
  <c r="I848" i="2"/>
  <c r="AF848" i="2" s="1"/>
  <c r="C848" i="2"/>
  <c r="A848" i="2"/>
  <c r="AT848" i="2" s="1"/>
  <c r="BC847" i="2"/>
  <c r="AY847" i="2"/>
  <c r="AS847" i="2"/>
  <c r="AO847" i="2"/>
  <c r="AE847" i="2"/>
  <c r="AA847" i="2"/>
  <c r="Z847" i="2"/>
  <c r="Y847" i="2"/>
  <c r="AX847" i="2" s="1"/>
  <c r="X847" i="2"/>
  <c r="U847" i="2"/>
  <c r="T847" i="2"/>
  <c r="R847" i="2"/>
  <c r="Q847" i="2"/>
  <c r="AD847" i="2" s="1"/>
  <c r="O847" i="2"/>
  <c r="N847" i="2"/>
  <c r="I847" i="2"/>
  <c r="AF847" i="2" s="1"/>
  <c r="C847" i="2"/>
  <c r="A847" i="2"/>
  <c r="AT847" i="2" s="1"/>
  <c r="BC846" i="2"/>
  <c r="AT846" i="2"/>
  <c r="AS846" i="2"/>
  <c r="AO846" i="2"/>
  <c r="AE846" i="2"/>
  <c r="AD846" i="2"/>
  <c r="AA846" i="2"/>
  <c r="Z846" i="2"/>
  <c r="Y846" i="2"/>
  <c r="AX846" i="2" s="1"/>
  <c r="X846" i="2"/>
  <c r="AY846" i="2" s="1"/>
  <c r="U846" i="2"/>
  <c r="T846" i="2"/>
  <c r="R846" i="2"/>
  <c r="Q846" i="2"/>
  <c r="O846" i="2"/>
  <c r="N846" i="2"/>
  <c r="M846" i="2" s="1"/>
  <c r="I846" i="2"/>
  <c r="AF846" i="2" s="1"/>
  <c r="C846" i="2"/>
  <c r="A846" i="2"/>
  <c r="BC845" i="2"/>
  <c r="AT845" i="2"/>
  <c r="AS845" i="2"/>
  <c r="AO845" i="2"/>
  <c r="AE845" i="2"/>
  <c r="AA845" i="2"/>
  <c r="Z845" i="2"/>
  <c r="Y845" i="2"/>
  <c r="AX845" i="2" s="1"/>
  <c r="X845" i="2"/>
  <c r="AY845" i="2" s="1"/>
  <c r="U845" i="2"/>
  <c r="T845" i="2"/>
  <c r="R845" i="2"/>
  <c r="Q845" i="2"/>
  <c r="AD845" i="2" s="1"/>
  <c r="O845" i="2"/>
  <c r="N845" i="2"/>
  <c r="I845" i="2"/>
  <c r="AF845" i="2" s="1"/>
  <c r="C845" i="2"/>
  <c r="A845" i="2"/>
  <c r="BC844" i="2"/>
  <c r="AS844" i="2"/>
  <c r="AO844" i="2"/>
  <c r="AE844" i="2"/>
  <c r="AD844" i="2"/>
  <c r="AA844" i="2"/>
  <c r="Z844" i="2"/>
  <c r="Y844" i="2"/>
  <c r="AX844" i="2" s="1"/>
  <c r="X844" i="2"/>
  <c r="AY844" i="2" s="1"/>
  <c r="U844" i="2"/>
  <c r="T844" i="2"/>
  <c r="R844" i="2"/>
  <c r="Q844" i="2"/>
  <c r="O844" i="2"/>
  <c r="V844" i="2" s="1"/>
  <c r="N844" i="2"/>
  <c r="AQ844" i="2" s="1"/>
  <c r="I844" i="2"/>
  <c r="AF844" i="2" s="1"/>
  <c r="C844" i="2"/>
  <c r="A844" i="2"/>
  <c r="AT844" i="2" s="1"/>
  <c r="BC843" i="2"/>
  <c r="AY843" i="2"/>
  <c r="AS843" i="2"/>
  <c r="AO843" i="2"/>
  <c r="AE843" i="2"/>
  <c r="AD843" i="2"/>
  <c r="AA843" i="2"/>
  <c r="Z843" i="2"/>
  <c r="Y843" i="2"/>
  <c r="AX843" i="2" s="1"/>
  <c r="X843" i="2"/>
  <c r="U843" i="2"/>
  <c r="T843" i="2"/>
  <c r="R843" i="2"/>
  <c r="Q843" i="2"/>
  <c r="O843" i="2"/>
  <c r="N843" i="2"/>
  <c r="I843" i="2"/>
  <c r="AF843" i="2" s="1"/>
  <c r="C843" i="2"/>
  <c r="A843" i="2"/>
  <c r="AT843" i="2" s="1"/>
  <c r="BC842" i="2"/>
  <c r="AT842" i="2"/>
  <c r="AS842" i="2"/>
  <c r="AO842" i="2"/>
  <c r="AE842" i="2"/>
  <c r="AA842" i="2"/>
  <c r="Z842" i="2"/>
  <c r="X842" i="2"/>
  <c r="Y842" i="2" s="1"/>
  <c r="AX842" i="2" s="1"/>
  <c r="U842" i="2"/>
  <c r="T842" i="2"/>
  <c r="R842" i="2"/>
  <c r="Q842" i="2"/>
  <c r="AD842" i="2" s="1"/>
  <c r="O842" i="2"/>
  <c r="AP842" i="2" s="1"/>
  <c r="N842" i="2"/>
  <c r="I842" i="2"/>
  <c r="AF842" i="2" s="1"/>
  <c r="C842" i="2"/>
  <c r="A842" i="2"/>
  <c r="BC841" i="2"/>
  <c r="AT841" i="2"/>
  <c r="AS841" i="2"/>
  <c r="AO841" i="2"/>
  <c r="AE841" i="2"/>
  <c r="AD841" i="2"/>
  <c r="AA841" i="2"/>
  <c r="Z841" i="2"/>
  <c r="X841" i="2"/>
  <c r="AY841" i="2" s="1"/>
  <c r="U841" i="2"/>
  <c r="T841" i="2"/>
  <c r="R841" i="2"/>
  <c r="Q841" i="2"/>
  <c r="O841" i="2"/>
  <c r="N841" i="2"/>
  <c r="I841" i="2"/>
  <c r="AF841" i="2" s="1"/>
  <c r="C841" i="2"/>
  <c r="A841" i="2"/>
  <c r="BC840" i="2"/>
  <c r="AT840" i="2"/>
  <c r="AS840" i="2"/>
  <c r="AO840" i="2"/>
  <c r="AE840" i="2"/>
  <c r="AA840" i="2"/>
  <c r="Z840" i="2"/>
  <c r="Y840" i="2"/>
  <c r="AX840" i="2" s="1"/>
  <c r="X840" i="2"/>
  <c r="AY840" i="2" s="1"/>
  <c r="U840" i="2"/>
  <c r="T840" i="2"/>
  <c r="R840" i="2"/>
  <c r="Q840" i="2"/>
  <c r="AD840" i="2" s="1"/>
  <c r="O840" i="2"/>
  <c r="N840" i="2"/>
  <c r="M840" i="2" s="1"/>
  <c r="I840" i="2"/>
  <c r="AF840" i="2" s="1"/>
  <c r="C840" i="2"/>
  <c r="A840" i="2"/>
  <c r="BC839" i="2"/>
  <c r="AY839" i="2"/>
  <c r="AT839" i="2"/>
  <c r="AS839" i="2"/>
  <c r="AO839" i="2"/>
  <c r="AE839" i="2"/>
  <c r="AD839" i="2"/>
  <c r="AA839" i="2"/>
  <c r="Z839" i="2"/>
  <c r="Y839" i="2"/>
  <c r="AX839" i="2" s="1"/>
  <c r="X839" i="2"/>
  <c r="U839" i="2"/>
  <c r="T839" i="2"/>
  <c r="R839" i="2"/>
  <c r="Q839" i="2"/>
  <c r="O839" i="2"/>
  <c r="AP839" i="2" s="1"/>
  <c r="N839" i="2"/>
  <c r="AB839" i="2" s="1"/>
  <c r="I839" i="2"/>
  <c r="AF839" i="2" s="1"/>
  <c r="C839" i="2"/>
  <c r="A839" i="2"/>
  <c r="BC838" i="2"/>
  <c r="AY838" i="2"/>
  <c r="AT838" i="2"/>
  <c r="AS838" i="2"/>
  <c r="AO838" i="2"/>
  <c r="AE838" i="2"/>
  <c r="AD838" i="2"/>
  <c r="AA838" i="2"/>
  <c r="Z838" i="2"/>
  <c r="Y838" i="2"/>
  <c r="AX838" i="2" s="1"/>
  <c r="X838" i="2"/>
  <c r="U838" i="2"/>
  <c r="T838" i="2"/>
  <c r="R838" i="2"/>
  <c r="Q838" i="2"/>
  <c r="O838" i="2"/>
  <c r="AP838" i="2" s="1"/>
  <c r="N838" i="2"/>
  <c r="I838" i="2"/>
  <c r="AF838" i="2" s="1"/>
  <c r="C838" i="2"/>
  <c r="A838" i="2"/>
  <c r="BC837" i="2"/>
  <c r="AY837" i="2"/>
  <c r="AS837" i="2"/>
  <c r="AO837" i="2"/>
  <c r="AE837" i="2"/>
  <c r="AD837" i="2"/>
  <c r="AA837" i="2"/>
  <c r="Z837" i="2"/>
  <c r="Y837" i="2"/>
  <c r="AX837" i="2" s="1"/>
  <c r="X837" i="2"/>
  <c r="U837" i="2"/>
  <c r="T837" i="2"/>
  <c r="R837" i="2"/>
  <c r="Q837" i="2"/>
  <c r="O837" i="2"/>
  <c r="N837" i="2"/>
  <c r="I837" i="2"/>
  <c r="AF837" i="2" s="1"/>
  <c r="C837" i="2"/>
  <c r="A837" i="2"/>
  <c r="AT837" i="2" s="1"/>
  <c r="BC836" i="2"/>
  <c r="AT836" i="2"/>
  <c r="AS836" i="2"/>
  <c r="AO836" i="2"/>
  <c r="AE836" i="2"/>
  <c r="AA836" i="2"/>
  <c r="Z836" i="2"/>
  <c r="X836" i="2"/>
  <c r="U836" i="2"/>
  <c r="T836" i="2"/>
  <c r="R836" i="2"/>
  <c r="Q836" i="2"/>
  <c r="AD836" i="2" s="1"/>
  <c r="O836" i="2"/>
  <c r="AP836" i="2" s="1"/>
  <c r="N836" i="2"/>
  <c r="AQ836" i="2" s="1"/>
  <c r="I836" i="2"/>
  <c r="AF836" i="2" s="1"/>
  <c r="C836" i="2"/>
  <c r="A836" i="2"/>
  <c r="BC835" i="2"/>
  <c r="AS835" i="2"/>
  <c r="AO835" i="2"/>
  <c r="AE835" i="2"/>
  <c r="AA835" i="2"/>
  <c r="Z835" i="2"/>
  <c r="X835" i="2"/>
  <c r="AY835" i="2" s="1"/>
  <c r="U835" i="2"/>
  <c r="T835" i="2"/>
  <c r="R835" i="2"/>
  <c r="Q835" i="2"/>
  <c r="AD835" i="2" s="1"/>
  <c r="O835" i="2"/>
  <c r="N835" i="2"/>
  <c r="M835" i="2" s="1"/>
  <c r="I835" i="2"/>
  <c r="AF835" i="2" s="1"/>
  <c r="C835" i="2"/>
  <c r="A835" i="2"/>
  <c r="AT835" i="2" s="1"/>
  <c r="BC834" i="2"/>
  <c r="AT834" i="2"/>
  <c r="AS834" i="2"/>
  <c r="AO834" i="2"/>
  <c r="AE834" i="2"/>
  <c r="AD834" i="2"/>
  <c r="AA834" i="2"/>
  <c r="Z834" i="2"/>
  <c r="Y834" i="2"/>
  <c r="AX834" i="2" s="1"/>
  <c r="X834" i="2"/>
  <c r="AY834" i="2" s="1"/>
  <c r="U834" i="2"/>
  <c r="T834" i="2"/>
  <c r="R834" i="2"/>
  <c r="Q834" i="2"/>
  <c r="O834" i="2"/>
  <c r="AP834" i="2" s="1"/>
  <c r="N834" i="2"/>
  <c r="AB834" i="2" s="1"/>
  <c r="I834" i="2"/>
  <c r="AF834" i="2" s="1"/>
  <c r="C834" i="2"/>
  <c r="A834" i="2"/>
  <c r="BC833" i="2"/>
  <c r="AY833" i="2"/>
  <c r="AS833" i="2"/>
  <c r="AO833" i="2"/>
  <c r="AE833" i="2"/>
  <c r="AA833" i="2"/>
  <c r="Z833" i="2"/>
  <c r="Y833" i="2"/>
  <c r="AX833" i="2" s="1"/>
  <c r="X833" i="2"/>
  <c r="U833" i="2"/>
  <c r="T833" i="2"/>
  <c r="R833" i="2"/>
  <c r="Q833" i="2"/>
  <c r="AD833" i="2" s="1"/>
  <c r="O833" i="2"/>
  <c r="V833" i="2" s="1"/>
  <c r="N833" i="2"/>
  <c r="AQ833" i="2" s="1"/>
  <c r="I833" i="2"/>
  <c r="AF833" i="2" s="1"/>
  <c r="C833" i="2"/>
  <c r="A833" i="2"/>
  <c r="AT833" i="2" s="1"/>
  <c r="BC832" i="2"/>
  <c r="AY832" i="2"/>
  <c r="AS832" i="2"/>
  <c r="AO832" i="2"/>
  <c r="AE832" i="2"/>
  <c r="AA832" i="2"/>
  <c r="Z832" i="2"/>
  <c r="X832" i="2"/>
  <c r="Y832" i="2" s="1"/>
  <c r="AX832" i="2" s="1"/>
  <c r="U832" i="2"/>
  <c r="T832" i="2"/>
  <c r="R832" i="2"/>
  <c r="Q832" i="2"/>
  <c r="AD832" i="2" s="1"/>
  <c r="O832" i="2"/>
  <c r="N832" i="2"/>
  <c r="M832" i="2" s="1"/>
  <c r="I832" i="2"/>
  <c r="AF832" i="2" s="1"/>
  <c r="C832" i="2"/>
  <c r="A832" i="2"/>
  <c r="AT832" i="2" s="1"/>
  <c r="BC831" i="2"/>
  <c r="AY831" i="2"/>
  <c r="AS831" i="2"/>
  <c r="AO831" i="2"/>
  <c r="AE831" i="2"/>
  <c r="AD831" i="2"/>
  <c r="AA831" i="2"/>
  <c r="Z831" i="2"/>
  <c r="Y831" i="2"/>
  <c r="AX831" i="2" s="1"/>
  <c r="X831" i="2"/>
  <c r="U831" i="2"/>
  <c r="T831" i="2"/>
  <c r="R831" i="2"/>
  <c r="Q831" i="2"/>
  <c r="O831" i="2"/>
  <c r="N831" i="2"/>
  <c r="M831" i="2" s="1"/>
  <c r="AM831" i="2" s="1"/>
  <c r="I831" i="2"/>
  <c r="AF831" i="2" s="1"/>
  <c r="C831" i="2"/>
  <c r="A831" i="2"/>
  <c r="AT831" i="2" s="1"/>
  <c r="BC830" i="2"/>
  <c r="AY830" i="2"/>
  <c r="AS830" i="2"/>
  <c r="AO830" i="2"/>
  <c r="AE830" i="2"/>
  <c r="AD830" i="2"/>
  <c r="AA830" i="2"/>
  <c r="Z830" i="2"/>
  <c r="Y830" i="2"/>
  <c r="AX830" i="2" s="1"/>
  <c r="X830" i="2"/>
  <c r="U830" i="2"/>
  <c r="T830" i="2"/>
  <c r="R830" i="2"/>
  <c r="Q830" i="2"/>
  <c r="O830" i="2"/>
  <c r="V830" i="2" s="1"/>
  <c r="N830" i="2"/>
  <c r="I830" i="2"/>
  <c r="AF830" i="2" s="1"/>
  <c r="C830" i="2"/>
  <c r="A830" i="2"/>
  <c r="AT830" i="2" s="1"/>
  <c r="BC829" i="2"/>
  <c r="AY829" i="2"/>
  <c r="AS829" i="2"/>
  <c r="AO829" i="2"/>
  <c r="AE829" i="2"/>
  <c r="AD829" i="2"/>
  <c r="AA829" i="2"/>
  <c r="Z829" i="2"/>
  <c r="Y829" i="2"/>
  <c r="AX829" i="2" s="1"/>
  <c r="X829" i="2"/>
  <c r="U829" i="2"/>
  <c r="T829" i="2"/>
  <c r="R829" i="2"/>
  <c r="Q829" i="2"/>
  <c r="O829" i="2"/>
  <c r="AP829" i="2" s="1"/>
  <c r="N829" i="2"/>
  <c r="AQ829" i="2" s="1"/>
  <c r="I829" i="2"/>
  <c r="AF829" i="2" s="1"/>
  <c r="C829" i="2"/>
  <c r="A829" i="2"/>
  <c r="AT829" i="2" s="1"/>
  <c r="BC828" i="2"/>
  <c r="AY828" i="2"/>
  <c r="AS828" i="2"/>
  <c r="AO828" i="2"/>
  <c r="AE828" i="2"/>
  <c r="AD828" i="2"/>
  <c r="AA828" i="2"/>
  <c r="Z828" i="2"/>
  <c r="Y828" i="2"/>
  <c r="AX828" i="2" s="1"/>
  <c r="X828" i="2"/>
  <c r="U828" i="2"/>
  <c r="T828" i="2"/>
  <c r="R828" i="2"/>
  <c r="Q828" i="2"/>
  <c r="O828" i="2"/>
  <c r="N828" i="2"/>
  <c r="M828" i="2" s="1"/>
  <c r="I828" i="2"/>
  <c r="AF828" i="2" s="1"/>
  <c r="C828" i="2"/>
  <c r="A828" i="2"/>
  <c r="AT828" i="2" s="1"/>
  <c r="BC827" i="2"/>
  <c r="AY827" i="2"/>
  <c r="AS827" i="2"/>
  <c r="AO827" i="2"/>
  <c r="AE827" i="2"/>
  <c r="AA827" i="2"/>
  <c r="Z827" i="2"/>
  <c r="Y827" i="2"/>
  <c r="AX827" i="2" s="1"/>
  <c r="X827" i="2"/>
  <c r="U827" i="2"/>
  <c r="T827" i="2"/>
  <c r="R827" i="2"/>
  <c r="Q827" i="2"/>
  <c r="AD827" i="2" s="1"/>
  <c r="O827" i="2"/>
  <c r="N827" i="2"/>
  <c r="I827" i="2"/>
  <c r="AF827" i="2" s="1"/>
  <c r="C827" i="2"/>
  <c r="A827" i="2"/>
  <c r="AT827" i="2" s="1"/>
  <c r="BC826" i="2"/>
  <c r="AS826" i="2"/>
  <c r="AO826" i="2"/>
  <c r="AE826" i="2"/>
  <c r="AD826" i="2"/>
  <c r="AA826" i="2"/>
  <c r="Z826" i="2"/>
  <c r="X826" i="2"/>
  <c r="U826" i="2"/>
  <c r="T826" i="2"/>
  <c r="R826" i="2"/>
  <c r="Q826" i="2"/>
  <c r="O826" i="2"/>
  <c r="AP826" i="2" s="1"/>
  <c r="N826" i="2"/>
  <c r="M826" i="2" s="1"/>
  <c r="AM826" i="2" s="1"/>
  <c r="I826" i="2"/>
  <c r="AF826" i="2" s="1"/>
  <c r="C826" i="2"/>
  <c r="A826" i="2"/>
  <c r="AT826" i="2" s="1"/>
  <c r="BC825" i="2"/>
  <c r="AY825" i="2"/>
  <c r="AS825" i="2"/>
  <c r="AO825" i="2"/>
  <c r="AE825" i="2"/>
  <c r="AD825" i="2"/>
  <c r="AA825" i="2"/>
  <c r="Z825" i="2"/>
  <c r="Y825" i="2"/>
  <c r="AX825" i="2" s="1"/>
  <c r="X825" i="2"/>
  <c r="U825" i="2"/>
  <c r="T825" i="2"/>
  <c r="R825" i="2"/>
  <c r="Q825" i="2"/>
  <c r="O825" i="2"/>
  <c r="N825" i="2"/>
  <c r="I825" i="2"/>
  <c r="AF825" i="2" s="1"/>
  <c r="C825" i="2"/>
  <c r="A825" i="2"/>
  <c r="AT825" i="2" s="1"/>
  <c r="BC824" i="2"/>
  <c r="AY824" i="2"/>
  <c r="AT824" i="2"/>
  <c r="AS824" i="2"/>
  <c r="AO824" i="2"/>
  <c r="AE824" i="2"/>
  <c r="AA824" i="2"/>
  <c r="Z824" i="2"/>
  <c r="X824" i="2"/>
  <c r="Y824" i="2" s="1"/>
  <c r="AX824" i="2" s="1"/>
  <c r="U824" i="2"/>
  <c r="T824" i="2"/>
  <c r="R824" i="2"/>
  <c r="Q824" i="2"/>
  <c r="AD824" i="2" s="1"/>
  <c r="O824" i="2"/>
  <c r="V824" i="2" s="1"/>
  <c r="N824" i="2"/>
  <c r="I824" i="2"/>
  <c r="AF824" i="2" s="1"/>
  <c r="C824" i="2"/>
  <c r="A824" i="2"/>
  <c r="BC823" i="2"/>
  <c r="AY823" i="2"/>
  <c r="AT823" i="2"/>
  <c r="AS823" i="2"/>
  <c r="AO823" i="2"/>
  <c r="AE823" i="2"/>
  <c r="AD823" i="2"/>
  <c r="AA823" i="2"/>
  <c r="Z823" i="2"/>
  <c r="Y823" i="2"/>
  <c r="AX823" i="2" s="1"/>
  <c r="X823" i="2"/>
  <c r="U823" i="2"/>
  <c r="T823" i="2"/>
  <c r="R823" i="2"/>
  <c r="Q823" i="2"/>
  <c r="O823" i="2"/>
  <c r="AP823" i="2" s="1"/>
  <c r="N823" i="2"/>
  <c r="AQ823" i="2" s="1"/>
  <c r="I823" i="2"/>
  <c r="AF823" i="2" s="1"/>
  <c r="C823" i="2"/>
  <c r="A823" i="2"/>
  <c r="BC822" i="2"/>
  <c r="AY822" i="2"/>
  <c r="AS822" i="2"/>
  <c r="AO822" i="2"/>
  <c r="AE822" i="2"/>
  <c r="AD822" i="2"/>
  <c r="AA822" i="2"/>
  <c r="Z822" i="2"/>
  <c r="Y822" i="2"/>
  <c r="AX822" i="2" s="1"/>
  <c r="X822" i="2"/>
  <c r="U822" i="2"/>
  <c r="T822" i="2"/>
  <c r="R822" i="2"/>
  <c r="Q822" i="2"/>
  <c r="O822" i="2"/>
  <c r="N822" i="2"/>
  <c r="M822" i="2" s="1"/>
  <c r="I822" i="2"/>
  <c r="AF822" i="2" s="1"/>
  <c r="C822" i="2"/>
  <c r="A822" i="2"/>
  <c r="AT822" i="2" s="1"/>
  <c r="BC821" i="2"/>
  <c r="AY821" i="2"/>
  <c r="AT821" i="2"/>
  <c r="AS821" i="2"/>
  <c r="AO821" i="2"/>
  <c r="AE821" i="2"/>
  <c r="AD821" i="2"/>
  <c r="AA821" i="2"/>
  <c r="Z821" i="2"/>
  <c r="Y821" i="2"/>
  <c r="AX821" i="2" s="1"/>
  <c r="X821" i="2"/>
  <c r="U821" i="2"/>
  <c r="T821" i="2"/>
  <c r="R821" i="2"/>
  <c r="Q821" i="2"/>
  <c r="O821" i="2"/>
  <c r="N821" i="2"/>
  <c r="I821" i="2"/>
  <c r="AF821" i="2" s="1"/>
  <c r="C821" i="2"/>
  <c r="A821" i="2"/>
  <c r="BC820" i="2"/>
  <c r="AT820" i="2"/>
  <c r="AS820" i="2"/>
  <c r="AO820" i="2"/>
  <c r="AE820" i="2"/>
  <c r="AD820" i="2"/>
  <c r="AA820" i="2"/>
  <c r="Z820" i="2"/>
  <c r="X820" i="2"/>
  <c r="AY820" i="2" s="1"/>
  <c r="U820" i="2"/>
  <c r="T820" i="2"/>
  <c r="R820" i="2"/>
  <c r="Q820" i="2"/>
  <c r="O820" i="2"/>
  <c r="AP820" i="2" s="1"/>
  <c r="N820" i="2"/>
  <c r="I820" i="2"/>
  <c r="AF820" i="2" s="1"/>
  <c r="C820" i="2"/>
  <c r="A820" i="2"/>
  <c r="BC819" i="2"/>
  <c r="AY819" i="2"/>
  <c r="AT819" i="2"/>
  <c r="AS819" i="2"/>
  <c r="AO819" i="2"/>
  <c r="AE819" i="2"/>
  <c r="AA819" i="2"/>
  <c r="Z819" i="2"/>
  <c r="Y819" i="2"/>
  <c r="AX819" i="2" s="1"/>
  <c r="X819" i="2"/>
  <c r="U819" i="2"/>
  <c r="T819" i="2"/>
  <c r="R819" i="2"/>
  <c r="Q819" i="2"/>
  <c r="AD819" i="2" s="1"/>
  <c r="O819" i="2"/>
  <c r="N819" i="2"/>
  <c r="I819" i="2"/>
  <c r="AF819" i="2" s="1"/>
  <c r="C819" i="2"/>
  <c r="A819" i="2"/>
  <c r="BC818" i="2"/>
  <c r="AY818" i="2"/>
  <c r="AT818" i="2"/>
  <c r="AS818" i="2"/>
  <c r="AO818" i="2"/>
  <c r="AE818" i="2"/>
  <c r="AA818" i="2"/>
  <c r="Z818" i="2"/>
  <c r="Y818" i="2"/>
  <c r="AX818" i="2" s="1"/>
  <c r="X818" i="2"/>
  <c r="U818" i="2"/>
  <c r="T818" i="2"/>
  <c r="R818" i="2"/>
  <c r="Q818" i="2"/>
  <c r="AD818" i="2" s="1"/>
  <c r="O818" i="2"/>
  <c r="N818" i="2"/>
  <c r="I818" i="2"/>
  <c r="AF818" i="2" s="1"/>
  <c r="C818" i="2"/>
  <c r="A818" i="2"/>
  <c r="BC817" i="2"/>
  <c r="AY817" i="2"/>
  <c r="AT817" i="2"/>
  <c r="AS817" i="2"/>
  <c r="AO817" i="2"/>
  <c r="AE817" i="2"/>
  <c r="AD817" i="2"/>
  <c r="AA817" i="2"/>
  <c r="Z817" i="2"/>
  <c r="Y817" i="2"/>
  <c r="AX817" i="2" s="1"/>
  <c r="X817" i="2"/>
  <c r="U817" i="2"/>
  <c r="T817" i="2"/>
  <c r="R817" i="2"/>
  <c r="Q817" i="2"/>
  <c r="O817" i="2"/>
  <c r="AP817" i="2" s="1"/>
  <c r="N817" i="2"/>
  <c r="M817" i="2" s="1"/>
  <c r="I817" i="2"/>
  <c r="AF817" i="2" s="1"/>
  <c r="C817" i="2"/>
  <c r="A817" i="2"/>
  <c r="BC816" i="2"/>
  <c r="AS816" i="2"/>
  <c r="AO816" i="2"/>
  <c r="AE816" i="2"/>
  <c r="AA816" i="2"/>
  <c r="Z816" i="2"/>
  <c r="X816" i="2"/>
  <c r="AY816" i="2" s="1"/>
  <c r="U816" i="2"/>
  <c r="T816" i="2"/>
  <c r="R816" i="2"/>
  <c r="Q816" i="2"/>
  <c r="AD816" i="2" s="1"/>
  <c r="O816" i="2"/>
  <c r="N816" i="2"/>
  <c r="I816" i="2"/>
  <c r="AF816" i="2" s="1"/>
  <c r="C816" i="2"/>
  <c r="A816" i="2"/>
  <c r="AT816" i="2" s="1"/>
  <c r="BC815" i="2"/>
  <c r="AY815" i="2"/>
  <c r="AT815" i="2"/>
  <c r="AS815" i="2"/>
  <c r="AO815" i="2"/>
  <c r="AE815" i="2"/>
  <c r="AA815" i="2"/>
  <c r="Z815" i="2"/>
  <c r="Y815" i="2"/>
  <c r="AX815" i="2" s="1"/>
  <c r="X815" i="2"/>
  <c r="U815" i="2"/>
  <c r="T815" i="2"/>
  <c r="R815" i="2"/>
  <c r="Q815" i="2"/>
  <c r="AD815" i="2" s="1"/>
  <c r="O815" i="2"/>
  <c r="N815" i="2"/>
  <c r="M815" i="2" s="1"/>
  <c r="I815" i="2"/>
  <c r="AF815" i="2" s="1"/>
  <c r="C815" i="2"/>
  <c r="A815" i="2"/>
  <c r="BC814" i="2"/>
  <c r="AT814" i="2"/>
  <c r="AS814" i="2"/>
  <c r="AO814" i="2"/>
  <c r="AE814" i="2"/>
  <c r="AA814" i="2"/>
  <c r="Z814" i="2"/>
  <c r="X814" i="2"/>
  <c r="U814" i="2"/>
  <c r="T814" i="2"/>
  <c r="R814" i="2"/>
  <c r="Q814" i="2"/>
  <c r="AD814" i="2" s="1"/>
  <c r="O814" i="2"/>
  <c r="N814" i="2"/>
  <c r="AB814" i="2" s="1"/>
  <c r="I814" i="2"/>
  <c r="AF814" i="2" s="1"/>
  <c r="C814" i="2"/>
  <c r="A814" i="2"/>
  <c r="BC813" i="2"/>
  <c r="AY813" i="2"/>
  <c r="AT813" i="2"/>
  <c r="AS813" i="2"/>
  <c r="AO813" i="2"/>
  <c r="AE813" i="2"/>
  <c r="AA813" i="2"/>
  <c r="Z813" i="2"/>
  <c r="Y813" i="2"/>
  <c r="AX813" i="2" s="1"/>
  <c r="X813" i="2"/>
  <c r="U813" i="2"/>
  <c r="T813" i="2"/>
  <c r="R813" i="2"/>
  <c r="Q813" i="2"/>
  <c r="AD813" i="2" s="1"/>
  <c r="O813" i="2"/>
  <c r="N813" i="2"/>
  <c r="M813" i="2" s="1"/>
  <c r="I813" i="2"/>
  <c r="AF813" i="2" s="1"/>
  <c r="C813" i="2"/>
  <c r="A813" i="2"/>
  <c r="BC812" i="2"/>
  <c r="AY812" i="2"/>
  <c r="AS812" i="2"/>
  <c r="AO812" i="2"/>
  <c r="AE812" i="2"/>
  <c r="AA812" i="2"/>
  <c r="Z812" i="2"/>
  <c r="Y812" i="2"/>
  <c r="AX812" i="2" s="1"/>
  <c r="X812" i="2"/>
  <c r="U812" i="2"/>
  <c r="T812" i="2"/>
  <c r="R812" i="2"/>
  <c r="Q812" i="2"/>
  <c r="AD812" i="2" s="1"/>
  <c r="O812" i="2"/>
  <c r="N812" i="2"/>
  <c r="I812" i="2"/>
  <c r="AF812" i="2" s="1"/>
  <c r="C812" i="2"/>
  <c r="A812" i="2"/>
  <c r="AT812" i="2" s="1"/>
  <c r="BC811" i="2"/>
  <c r="AY811" i="2"/>
  <c r="AS811" i="2"/>
  <c r="AO811" i="2"/>
  <c r="AE811" i="2"/>
  <c r="AA811" i="2"/>
  <c r="Z811" i="2"/>
  <c r="X811" i="2"/>
  <c r="Y811" i="2" s="1"/>
  <c r="AX811" i="2" s="1"/>
  <c r="U811" i="2"/>
  <c r="T811" i="2"/>
  <c r="R811" i="2"/>
  <c r="Q811" i="2"/>
  <c r="AD811" i="2" s="1"/>
  <c r="O811" i="2"/>
  <c r="N811" i="2"/>
  <c r="I811" i="2"/>
  <c r="AF811" i="2" s="1"/>
  <c r="C811" i="2"/>
  <c r="A811" i="2"/>
  <c r="AT811" i="2" s="1"/>
  <c r="BC810" i="2"/>
  <c r="AY810" i="2"/>
  <c r="AT810" i="2"/>
  <c r="AS810" i="2"/>
  <c r="AO810" i="2"/>
  <c r="AE810" i="2"/>
  <c r="AA810" i="2"/>
  <c r="Z810" i="2"/>
  <c r="Y810" i="2"/>
  <c r="AX810" i="2" s="1"/>
  <c r="X810" i="2"/>
  <c r="U810" i="2"/>
  <c r="T810" i="2"/>
  <c r="R810" i="2"/>
  <c r="Q810" i="2"/>
  <c r="AD810" i="2" s="1"/>
  <c r="O810" i="2"/>
  <c r="N810" i="2"/>
  <c r="I810" i="2"/>
  <c r="AF810" i="2" s="1"/>
  <c r="C810" i="2"/>
  <c r="A810" i="2"/>
  <c r="BC809" i="2"/>
  <c r="AS809" i="2"/>
  <c r="AO809" i="2"/>
  <c r="AE809" i="2"/>
  <c r="AD809" i="2"/>
  <c r="AA809" i="2"/>
  <c r="Z809" i="2"/>
  <c r="X809" i="2"/>
  <c r="AY809" i="2" s="1"/>
  <c r="U809" i="2"/>
  <c r="T809" i="2"/>
  <c r="R809" i="2"/>
  <c r="Q809" i="2"/>
  <c r="O809" i="2"/>
  <c r="N809" i="2"/>
  <c r="M809" i="2" s="1"/>
  <c r="I809" i="2"/>
  <c r="AF809" i="2" s="1"/>
  <c r="C809" i="2"/>
  <c r="A809" i="2"/>
  <c r="AT809" i="2" s="1"/>
  <c r="BC808" i="2"/>
  <c r="AY808" i="2"/>
  <c r="AT808" i="2"/>
  <c r="AS808" i="2"/>
  <c r="AO808" i="2"/>
  <c r="AE808" i="2"/>
  <c r="AD808" i="2"/>
  <c r="AA808" i="2"/>
  <c r="Z808" i="2"/>
  <c r="Y808" i="2"/>
  <c r="AX808" i="2" s="1"/>
  <c r="X808" i="2"/>
  <c r="U808" i="2"/>
  <c r="T808" i="2"/>
  <c r="R808" i="2"/>
  <c r="Q808" i="2"/>
  <c r="O808" i="2"/>
  <c r="V808" i="2" s="1"/>
  <c r="N808" i="2"/>
  <c r="M808" i="2" s="1"/>
  <c r="I808" i="2"/>
  <c r="AF808" i="2" s="1"/>
  <c r="C808" i="2"/>
  <c r="A808" i="2"/>
  <c r="BC807" i="2"/>
  <c r="AY807" i="2"/>
  <c r="AT807" i="2"/>
  <c r="AS807" i="2"/>
  <c r="AO807" i="2"/>
  <c r="AE807" i="2"/>
  <c r="AA807" i="2"/>
  <c r="Z807" i="2"/>
  <c r="Y807" i="2"/>
  <c r="AX807" i="2" s="1"/>
  <c r="X807" i="2"/>
  <c r="U807" i="2"/>
  <c r="T807" i="2"/>
  <c r="R807" i="2"/>
  <c r="Q807" i="2"/>
  <c r="AD807" i="2" s="1"/>
  <c r="O807" i="2"/>
  <c r="N807" i="2"/>
  <c r="I807" i="2"/>
  <c r="AF807" i="2" s="1"/>
  <c r="C807" i="2"/>
  <c r="A807" i="2"/>
  <c r="BC806" i="2"/>
  <c r="AY806" i="2"/>
  <c r="AS806" i="2"/>
  <c r="AO806" i="2"/>
  <c r="AE806" i="2"/>
  <c r="AA806" i="2"/>
  <c r="Z806" i="2"/>
  <c r="X806" i="2"/>
  <c r="Y806" i="2" s="1"/>
  <c r="AX806" i="2" s="1"/>
  <c r="U806" i="2"/>
  <c r="T806" i="2"/>
  <c r="R806" i="2"/>
  <c r="Q806" i="2"/>
  <c r="AD806" i="2" s="1"/>
  <c r="O806" i="2"/>
  <c r="N806" i="2"/>
  <c r="M806" i="2" s="1"/>
  <c r="AM806" i="2" s="1"/>
  <c r="I806" i="2"/>
  <c r="AF806" i="2" s="1"/>
  <c r="C806" i="2"/>
  <c r="A806" i="2"/>
  <c r="AT806" i="2" s="1"/>
  <c r="BC805" i="2"/>
  <c r="AY805" i="2"/>
  <c r="AT805" i="2"/>
  <c r="AS805" i="2"/>
  <c r="AO805" i="2"/>
  <c r="AE805" i="2"/>
  <c r="AD805" i="2"/>
  <c r="AA805" i="2"/>
  <c r="Z805" i="2"/>
  <c r="Y805" i="2"/>
  <c r="AX805" i="2" s="1"/>
  <c r="X805" i="2"/>
  <c r="U805" i="2"/>
  <c r="T805" i="2"/>
  <c r="R805" i="2"/>
  <c r="Q805" i="2"/>
  <c r="O805" i="2"/>
  <c r="N805" i="2"/>
  <c r="AB805" i="2" s="1"/>
  <c r="I805" i="2"/>
  <c r="AF805" i="2" s="1"/>
  <c r="C805" i="2"/>
  <c r="A805" i="2"/>
  <c r="BC804" i="2"/>
  <c r="AY804" i="2"/>
  <c r="AS804" i="2"/>
  <c r="AO804" i="2"/>
  <c r="AE804" i="2"/>
  <c r="AD804" i="2"/>
  <c r="AA804" i="2"/>
  <c r="Z804" i="2"/>
  <c r="Y804" i="2"/>
  <c r="AX804" i="2" s="1"/>
  <c r="X804" i="2"/>
  <c r="U804" i="2"/>
  <c r="T804" i="2"/>
  <c r="R804" i="2"/>
  <c r="Q804" i="2"/>
  <c r="O804" i="2"/>
  <c r="N804" i="2"/>
  <c r="I804" i="2"/>
  <c r="AF804" i="2" s="1"/>
  <c r="C804" i="2"/>
  <c r="A804" i="2"/>
  <c r="AT804" i="2" s="1"/>
  <c r="BC803" i="2"/>
  <c r="AY803" i="2"/>
  <c r="AT803" i="2"/>
  <c r="AS803" i="2"/>
  <c r="AO803" i="2"/>
  <c r="AE803" i="2"/>
  <c r="AD803" i="2"/>
  <c r="AA803" i="2"/>
  <c r="Z803" i="2"/>
  <c r="Y803" i="2"/>
  <c r="AX803" i="2" s="1"/>
  <c r="X803" i="2"/>
  <c r="U803" i="2"/>
  <c r="T803" i="2"/>
  <c r="R803" i="2"/>
  <c r="Q803" i="2"/>
  <c r="O803" i="2"/>
  <c r="AP803" i="2" s="1"/>
  <c r="N803" i="2"/>
  <c r="I803" i="2"/>
  <c r="AF803" i="2" s="1"/>
  <c r="C803" i="2"/>
  <c r="A803" i="2"/>
  <c r="BC802" i="2"/>
  <c r="AY802" i="2"/>
  <c r="AS802" i="2"/>
  <c r="AO802" i="2"/>
  <c r="AE802" i="2"/>
  <c r="AD802" i="2"/>
  <c r="AA802" i="2"/>
  <c r="Z802" i="2"/>
  <c r="Y802" i="2"/>
  <c r="AX802" i="2" s="1"/>
  <c r="X802" i="2"/>
  <c r="U802" i="2"/>
  <c r="T802" i="2"/>
  <c r="R802" i="2"/>
  <c r="Q802" i="2"/>
  <c r="O802" i="2"/>
  <c r="N802" i="2"/>
  <c r="AB802" i="2" s="1"/>
  <c r="I802" i="2"/>
  <c r="AF802" i="2" s="1"/>
  <c r="C802" i="2"/>
  <c r="A802" i="2"/>
  <c r="AT802" i="2" s="1"/>
  <c r="BC801" i="2"/>
  <c r="AT801" i="2"/>
  <c r="AS801" i="2"/>
  <c r="AO801" i="2"/>
  <c r="AE801" i="2"/>
  <c r="AD801" i="2"/>
  <c r="AA801" i="2"/>
  <c r="Z801" i="2"/>
  <c r="Y801" i="2"/>
  <c r="AX801" i="2" s="1"/>
  <c r="X801" i="2"/>
  <c r="AY801" i="2" s="1"/>
  <c r="U801" i="2"/>
  <c r="T801" i="2"/>
  <c r="R801" i="2"/>
  <c r="Q801" i="2"/>
  <c r="O801" i="2"/>
  <c r="V801" i="2" s="1"/>
  <c r="N801" i="2"/>
  <c r="I801" i="2"/>
  <c r="AF801" i="2" s="1"/>
  <c r="C801" i="2"/>
  <c r="A801" i="2"/>
  <c r="BC800" i="2"/>
  <c r="AY800" i="2"/>
  <c r="AT800" i="2"/>
  <c r="AS800" i="2"/>
  <c r="AO800" i="2"/>
  <c r="AE800" i="2"/>
  <c r="AD800" i="2"/>
  <c r="AA800" i="2"/>
  <c r="Z800" i="2"/>
  <c r="X800" i="2"/>
  <c r="Y800" i="2" s="1"/>
  <c r="AX800" i="2" s="1"/>
  <c r="U800" i="2"/>
  <c r="T800" i="2"/>
  <c r="R800" i="2"/>
  <c r="Q800" i="2"/>
  <c r="O800" i="2"/>
  <c r="N800" i="2"/>
  <c r="I800" i="2"/>
  <c r="AF800" i="2" s="1"/>
  <c r="C800" i="2"/>
  <c r="A800" i="2"/>
  <c r="BC799" i="2"/>
  <c r="AY799" i="2"/>
  <c r="AT799" i="2"/>
  <c r="AS799" i="2"/>
  <c r="AO799" i="2"/>
  <c r="AE799" i="2"/>
  <c r="AD799" i="2"/>
  <c r="AA799" i="2"/>
  <c r="Z799" i="2"/>
  <c r="X799" i="2"/>
  <c r="Y799" i="2" s="1"/>
  <c r="AX799" i="2" s="1"/>
  <c r="U799" i="2"/>
  <c r="T799" i="2"/>
  <c r="R799" i="2"/>
  <c r="Q799" i="2"/>
  <c r="O799" i="2"/>
  <c r="AP799" i="2" s="1"/>
  <c r="N799" i="2"/>
  <c r="I799" i="2"/>
  <c r="AF799" i="2" s="1"/>
  <c r="C799" i="2"/>
  <c r="A799" i="2"/>
  <c r="BC798" i="2"/>
  <c r="AY798" i="2"/>
  <c r="AT798" i="2"/>
  <c r="AS798" i="2"/>
  <c r="AO798" i="2"/>
  <c r="AE798" i="2"/>
  <c r="AA798" i="2"/>
  <c r="Z798" i="2"/>
  <c r="Y798" i="2"/>
  <c r="AX798" i="2" s="1"/>
  <c r="X798" i="2"/>
  <c r="U798" i="2"/>
  <c r="T798" i="2"/>
  <c r="R798" i="2"/>
  <c r="Q798" i="2"/>
  <c r="AD798" i="2" s="1"/>
  <c r="O798" i="2"/>
  <c r="AP798" i="2" s="1"/>
  <c r="N798" i="2"/>
  <c r="I798" i="2"/>
  <c r="AF798" i="2" s="1"/>
  <c r="C798" i="2"/>
  <c r="A798" i="2"/>
  <c r="BC797" i="2"/>
  <c r="AS797" i="2"/>
  <c r="AO797" i="2"/>
  <c r="AE797" i="2"/>
  <c r="AD797" i="2"/>
  <c r="AA797" i="2"/>
  <c r="Z797" i="2"/>
  <c r="X797" i="2"/>
  <c r="U797" i="2"/>
  <c r="T797" i="2"/>
  <c r="R797" i="2"/>
  <c r="Q797" i="2"/>
  <c r="O797" i="2"/>
  <c r="N797" i="2"/>
  <c r="I797" i="2"/>
  <c r="AF797" i="2" s="1"/>
  <c r="C797" i="2"/>
  <c r="A797" i="2"/>
  <c r="AT797" i="2" s="1"/>
  <c r="BC796" i="2"/>
  <c r="AY796" i="2"/>
  <c r="AS796" i="2"/>
  <c r="AO796" i="2"/>
  <c r="AE796" i="2"/>
  <c r="AA796" i="2"/>
  <c r="Z796" i="2"/>
  <c r="X796" i="2"/>
  <c r="Y796" i="2" s="1"/>
  <c r="AX796" i="2" s="1"/>
  <c r="U796" i="2"/>
  <c r="T796" i="2"/>
  <c r="R796" i="2"/>
  <c r="Q796" i="2"/>
  <c r="AD796" i="2" s="1"/>
  <c r="O796" i="2"/>
  <c r="AP796" i="2" s="1"/>
  <c r="N796" i="2"/>
  <c r="M796" i="2" s="1"/>
  <c r="AM796" i="2" s="1"/>
  <c r="I796" i="2"/>
  <c r="AF796" i="2" s="1"/>
  <c r="C796" i="2"/>
  <c r="A796" i="2"/>
  <c r="AT796" i="2" s="1"/>
  <c r="BC795" i="2"/>
  <c r="AY795" i="2"/>
  <c r="AT795" i="2"/>
  <c r="AS795" i="2"/>
  <c r="AO795" i="2"/>
  <c r="AE795" i="2"/>
  <c r="AD795" i="2"/>
  <c r="AA795" i="2"/>
  <c r="Z795" i="2"/>
  <c r="X795" i="2"/>
  <c r="Y795" i="2" s="1"/>
  <c r="AX795" i="2" s="1"/>
  <c r="U795" i="2"/>
  <c r="T795" i="2"/>
  <c r="R795" i="2"/>
  <c r="Q795" i="2"/>
  <c r="O795" i="2"/>
  <c r="N795" i="2"/>
  <c r="I795" i="2"/>
  <c r="AF795" i="2" s="1"/>
  <c r="C795" i="2"/>
  <c r="A795" i="2"/>
  <c r="BC794" i="2"/>
  <c r="AS794" i="2"/>
  <c r="AO794" i="2"/>
  <c r="AE794" i="2"/>
  <c r="AA794" i="2"/>
  <c r="Z794" i="2"/>
  <c r="X794" i="2"/>
  <c r="AY794" i="2" s="1"/>
  <c r="U794" i="2"/>
  <c r="T794" i="2"/>
  <c r="R794" i="2"/>
  <c r="Q794" i="2"/>
  <c r="AD794" i="2" s="1"/>
  <c r="O794" i="2"/>
  <c r="AP794" i="2" s="1"/>
  <c r="N794" i="2"/>
  <c r="AB794" i="2" s="1"/>
  <c r="I794" i="2"/>
  <c r="AF794" i="2" s="1"/>
  <c r="C794" i="2"/>
  <c r="A794" i="2"/>
  <c r="AT794" i="2" s="1"/>
  <c r="BC793" i="2"/>
  <c r="AY793" i="2"/>
  <c r="AS793" i="2"/>
  <c r="AO793" i="2"/>
  <c r="AE793" i="2"/>
  <c r="AA793" i="2"/>
  <c r="Z793" i="2"/>
  <c r="Y793" i="2"/>
  <c r="AX793" i="2" s="1"/>
  <c r="X793" i="2"/>
  <c r="U793" i="2"/>
  <c r="T793" i="2"/>
  <c r="R793" i="2"/>
  <c r="Q793" i="2"/>
  <c r="AD793" i="2" s="1"/>
  <c r="O793" i="2"/>
  <c r="N793" i="2"/>
  <c r="AB793" i="2" s="1"/>
  <c r="I793" i="2"/>
  <c r="AF793" i="2" s="1"/>
  <c r="C793" i="2"/>
  <c r="A793" i="2"/>
  <c r="AT793" i="2" s="1"/>
  <c r="BC792" i="2"/>
  <c r="AS792" i="2"/>
  <c r="AO792" i="2"/>
  <c r="AE792" i="2"/>
  <c r="AA792" i="2"/>
  <c r="Z792" i="2"/>
  <c r="X792" i="2"/>
  <c r="U792" i="2"/>
  <c r="T792" i="2"/>
  <c r="R792" i="2"/>
  <c r="Q792" i="2"/>
  <c r="AD792" i="2" s="1"/>
  <c r="O792" i="2"/>
  <c r="AP792" i="2" s="1"/>
  <c r="N792" i="2"/>
  <c r="I792" i="2"/>
  <c r="AF792" i="2" s="1"/>
  <c r="C792" i="2"/>
  <c r="A792" i="2"/>
  <c r="AT792" i="2" s="1"/>
  <c r="BC791" i="2"/>
  <c r="AY791" i="2"/>
  <c r="AS791" i="2"/>
  <c r="AO791" i="2"/>
  <c r="AE791" i="2"/>
  <c r="AA791" i="2"/>
  <c r="Z791" i="2"/>
  <c r="X791" i="2"/>
  <c r="Y791" i="2" s="1"/>
  <c r="AX791" i="2" s="1"/>
  <c r="U791" i="2"/>
  <c r="T791" i="2"/>
  <c r="R791" i="2"/>
  <c r="Q791" i="2"/>
  <c r="AD791" i="2" s="1"/>
  <c r="O791" i="2"/>
  <c r="N791" i="2"/>
  <c r="M791" i="2" s="1"/>
  <c r="I791" i="2"/>
  <c r="AF791" i="2" s="1"/>
  <c r="C791" i="2"/>
  <c r="A791" i="2"/>
  <c r="AT791" i="2" s="1"/>
  <c r="BC790" i="2"/>
  <c r="AY790" i="2"/>
  <c r="AS790" i="2"/>
  <c r="AO790" i="2"/>
  <c r="AE790" i="2"/>
  <c r="AA790" i="2"/>
  <c r="Z790" i="2"/>
  <c r="Y790" i="2"/>
  <c r="AX790" i="2" s="1"/>
  <c r="X790" i="2"/>
  <c r="U790" i="2"/>
  <c r="T790" i="2"/>
  <c r="R790" i="2"/>
  <c r="Q790" i="2"/>
  <c r="AD790" i="2" s="1"/>
  <c r="O790" i="2"/>
  <c r="N790" i="2"/>
  <c r="M790" i="2" s="1"/>
  <c r="I790" i="2"/>
  <c r="AF790" i="2" s="1"/>
  <c r="C790" i="2"/>
  <c r="A790" i="2"/>
  <c r="AT790" i="2" s="1"/>
  <c r="BC789" i="2"/>
  <c r="AS789" i="2"/>
  <c r="AO789" i="2"/>
  <c r="AE789" i="2"/>
  <c r="AA789" i="2"/>
  <c r="Z789" i="2"/>
  <c r="X789" i="2"/>
  <c r="AY789" i="2" s="1"/>
  <c r="U789" i="2"/>
  <c r="T789" i="2"/>
  <c r="R789" i="2"/>
  <c r="Q789" i="2"/>
  <c r="AD789" i="2" s="1"/>
  <c r="O789" i="2"/>
  <c r="N789" i="2"/>
  <c r="AQ789" i="2" s="1"/>
  <c r="I789" i="2"/>
  <c r="AF789" i="2" s="1"/>
  <c r="C789" i="2"/>
  <c r="A789" i="2"/>
  <c r="AT789" i="2" s="1"/>
  <c r="BC788" i="2"/>
  <c r="AY788" i="2"/>
  <c r="AT788" i="2"/>
  <c r="AS788" i="2"/>
  <c r="AO788" i="2"/>
  <c r="AE788" i="2"/>
  <c r="AD788" i="2"/>
  <c r="AA788" i="2"/>
  <c r="Z788" i="2"/>
  <c r="Y788" i="2"/>
  <c r="AX788" i="2" s="1"/>
  <c r="X788" i="2"/>
  <c r="U788" i="2"/>
  <c r="T788" i="2"/>
  <c r="R788" i="2"/>
  <c r="Q788" i="2"/>
  <c r="O788" i="2"/>
  <c r="N788" i="2"/>
  <c r="I788" i="2"/>
  <c r="AF788" i="2" s="1"/>
  <c r="C788" i="2"/>
  <c r="A788" i="2"/>
  <c r="BC787" i="2"/>
  <c r="AY787" i="2"/>
  <c r="AT787" i="2"/>
  <c r="AS787" i="2"/>
  <c r="AO787" i="2"/>
  <c r="AE787" i="2"/>
  <c r="AA787" i="2"/>
  <c r="Z787" i="2"/>
  <c r="Y787" i="2"/>
  <c r="AX787" i="2" s="1"/>
  <c r="X787" i="2"/>
  <c r="U787" i="2"/>
  <c r="T787" i="2"/>
  <c r="R787" i="2"/>
  <c r="Q787" i="2"/>
  <c r="AD787" i="2" s="1"/>
  <c r="O787" i="2"/>
  <c r="N787" i="2"/>
  <c r="I787" i="2"/>
  <c r="AF787" i="2" s="1"/>
  <c r="C787" i="2"/>
  <c r="A787" i="2"/>
  <c r="BC786" i="2"/>
  <c r="AS786" i="2"/>
  <c r="AO786" i="2"/>
  <c r="AE786" i="2"/>
  <c r="AA786" i="2"/>
  <c r="Z786" i="2"/>
  <c r="X786" i="2"/>
  <c r="U786" i="2"/>
  <c r="T786" i="2"/>
  <c r="R786" i="2"/>
  <c r="Q786" i="2"/>
  <c r="AD786" i="2" s="1"/>
  <c r="O786" i="2"/>
  <c r="N786" i="2"/>
  <c r="I786" i="2"/>
  <c r="AF786" i="2" s="1"/>
  <c r="C786" i="2"/>
  <c r="A786" i="2"/>
  <c r="AT786" i="2" s="1"/>
  <c r="BC785" i="2"/>
  <c r="AY785" i="2"/>
  <c r="AS785" i="2"/>
  <c r="AO785" i="2"/>
  <c r="AE785" i="2"/>
  <c r="AD785" i="2"/>
  <c r="AA785" i="2"/>
  <c r="Z785" i="2"/>
  <c r="Y785" i="2"/>
  <c r="AX785" i="2" s="1"/>
  <c r="X785" i="2"/>
  <c r="U785" i="2"/>
  <c r="T785" i="2"/>
  <c r="R785" i="2"/>
  <c r="Q785" i="2"/>
  <c r="O785" i="2"/>
  <c r="N785" i="2"/>
  <c r="I785" i="2"/>
  <c r="AF785" i="2" s="1"/>
  <c r="C785" i="2"/>
  <c r="A785" i="2"/>
  <c r="AT785" i="2" s="1"/>
  <c r="BC784" i="2"/>
  <c r="AY784" i="2"/>
  <c r="AS784" i="2"/>
  <c r="AO784" i="2"/>
  <c r="AE784" i="2"/>
  <c r="AD784" i="2"/>
  <c r="AA784" i="2"/>
  <c r="Z784" i="2"/>
  <c r="Y784" i="2"/>
  <c r="AX784" i="2" s="1"/>
  <c r="X784" i="2"/>
  <c r="U784" i="2"/>
  <c r="T784" i="2"/>
  <c r="R784" i="2"/>
  <c r="Q784" i="2"/>
  <c r="O784" i="2"/>
  <c r="N784" i="2"/>
  <c r="I784" i="2"/>
  <c r="AF784" i="2" s="1"/>
  <c r="C784" i="2"/>
  <c r="A784" i="2"/>
  <c r="AT784" i="2" s="1"/>
  <c r="BC783" i="2"/>
  <c r="AY783" i="2"/>
  <c r="AT783" i="2"/>
  <c r="AS783" i="2"/>
  <c r="AO783" i="2"/>
  <c r="AE783" i="2"/>
  <c r="AA783" i="2"/>
  <c r="Z783" i="2"/>
  <c r="Y783" i="2"/>
  <c r="AX783" i="2" s="1"/>
  <c r="X783" i="2"/>
  <c r="U783" i="2"/>
  <c r="T783" i="2"/>
  <c r="R783" i="2"/>
  <c r="Q783" i="2"/>
  <c r="AD783" i="2" s="1"/>
  <c r="O783" i="2"/>
  <c r="AP783" i="2" s="1"/>
  <c r="N783" i="2"/>
  <c r="M783" i="2" s="1"/>
  <c r="I783" i="2"/>
  <c r="AF783" i="2" s="1"/>
  <c r="C783" i="2"/>
  <c r="A783" i="2"/>
  <c r="BC782" i="2"/>
  <c r="AY782" i="2"/>
  <c r="AS782" i="2"/>
  <c r="AO782" i="2"/>
  <c r="AE782" i="2"/>
  <c r="AD782" i="2"/>
  <c r="AA782" i="2"/>
  <c r="Z782" i="2"/>
  <c r="Y782" i="2"/>
  <c r="AX782" i="2" s="1"/>
  <c r="X782" i="2"/>
  <c r="U782" i="2"/>
  <c r="T782" i="2"/>
  <c r="R782" i="2"/>
  <c r="Q782" i="2"/>
  <c r="O782" i="2"/>
  <c r="N782" i="2"/>
  <c r="I782" i="2"/>
  <c r="AF782" i="2" s="1"/>
  <c r="C782" i="2"/>
  <c r="A782" i="2"/>
  <c r="AT782" i="2" s="1"/>
  <c r="BC781" i="2"/>
  <c r="AS781" i="2"/>
  <c r="AO781" i="2"/>
  <c r="AE781" i="2"/>
  <c r="AD781" i="2"/>
  <c r="AA781" i="2"/>
  <c r="Z781" i="2"/>
  <c r="X781" i="2"/>
  <c r="U781" i="2"/>
  <c r="T781" i="2"/>
  <c r="R781" i="2"/>
  <c r="Q781" i="2"/>
  <c r="O781" i="2"/>
  <c r="N781" i="2"/>
  <c r="I781" i="2"/>
  <c r="AF781" i="2" s="1"/>
  <c r="C781" i="2"/>
  <c r="A781" i="2"/>
  <c r="AT781" i="2" s="1"/>
  <c r="BC780" i="2"/>
  <c r="AT780" i="2"/>
  <c r="AS780" i="2"/>
  <c r="AO780" i="2"/>
  <c r="AE780" i="2"/>
  <c r="AD780" i="2"/>
  <c r="AA780" i="2"/>
  <c r="Z780" i="2"/>
  <c r="X780" i="2"/>
  <c r="U780" i="2"/>
  <c r="T780" i="2"/>
  <c r="R780" i="2"/>
  <c r="Q780" i="2"/>
  <c r="O780" i="2"/>
  <c r="N780" i="2"/>
  <c r="M780" i="2" s="1"/>
  <c r="I780" i="2"/>
  <c r="AF780" i="2" s="1"/>
  <c r="C780" i="2"/>
  <c r="A780" i="2"/>
  <c r="BC779" i="2"/>
  <c r="AY779" i="2"/>
  <c r="AS779" i="2"/>
  <c r="AO779" i="2"/>
  <c r="AE779" i="2"/>
  <c r="AD779" i="2"/>
  <c r="AA779" i="2"/>
  <c r="Z779" i="2"/>
  <c r="X779" i="2"/>
  <c r="Y779" i="2" s="1"/>
  <c r="AX779" i="2" s="1"/>
  <c r="U779" i="2"/>
  <c r="T779" i="2"/>
  <c r="R779" i="2"/>
  <c r="Q779" i="2"/>
  <c r="O779" i="2"/>
  <c r="N779" i="2"/>
  <c r="AB779" i="2" s="1"/>
  <c r="I779" i="2"/>
  <c r="AF779" i="2" s="1"/>
  <c r="C779" i="2"/>
  <c r="A779" i="2"/>
  <c r="AT779" i="2" s="1"/>
  <c r="BC778" i="2"/>
  <c r="AY778" i="2"/>
  <c r="AT778" i="2"/>
  <c r="AS778" i="2"/>
  <c r="AO778" i="2"/>
  <c r="AE778" i="2"/>
  <c r="AA778" i="2"/>
  <c r="Z778" i="2"/>
  <c r="Y778" i="2"/>
  <c r="AX778" i="2" s="1"/>
  <c r="X778" i="2"/>
  <c r="U778" i="2"/>
  <c r="T778" i="2"/>
  <c r="R778" i="2"/>
  <c r="Q778" i="2"/>
  <c r="AD778" i="2" s="1"/>
  <c r="O778" i="2"/>
  <c r="N778" i="2"/>
  <c r="AQ778" i="2" s="1"/>
  <c r="I778" i="2"/>
  <c r="AF778" i="2" s="1"/>
  <c r="C778" i="2"/>
  <c r="A778" i="2"/>
  <c r="BC777" i="2"/>
  <c r="AY777" i="2"/>
  <c r="AS777" i="2"/>
  <c r="AO777" i="2"/>
  <c r="AE777" i="2"/>
  <c r="AD777" i="2"/>
  <c r="AA777" i="2"/>
  <c r="Z777" i="2"/>
  <c r="Y777" i="2"/>
  <c r="AX777" i="2" s="1"/>
  <c r="X777" i="2"/>
  <c r="U777" i="2"/>
  <c r="T777" i="2"/>
  <c r="R777" i="2"/>
  <c r="Q777" i="2"/>
  <c r="O777" i="2"/>
  <c r="N777" i="2"/>
  <c r="I777" i="2"/>
  <c r="AF777" i="2" s="1"/>
  <c r="C777" i="2"/>
  <c r="A777" i="2"/>
  <c r="AT777" i="2" s="1"/>
  <c r="BC776" i="2"/>
  <c r="AY776" i="2"/>
  <c r="AS776" i="2"/>
  <c r="AO776" i="2"/>
  <c r="AE776" i="2"/>
  <c r="AA776" i="2"/>
  <c r="Z776" i="2"/>
  <c r="X776" i="2"/>
  <c r="Y776" i="2" s="1"/>
  <c r="AX776" i="2" s="1"/>
  <c r="U776" i="2"/>
  <c r="T776" i="2"/>
  <c r="R776" i="2"/>
  <c r="Q776" i="2"/>
  <c r="AD776" i="2" s="1"/>
  <c r="O776" i="2"/>
  <c r="N776" i="2"/>
  <c r="M776" i="2" s="1"/>
  <c r="I776" i="2"/>
  <c r="AF776" i="2" s="1"/>
  <c r="C776" i="2"/>
  <c r="A776" i="2"/>
  <c r="AT776" i="2" s="1"/>
  <c r="BC775" i="2"/>
  <c r="AS775" i="2"/>
  <c r="AO775" i="2"/>
  <c r="AE775" i="2"/>
  <c r="AA775" i="2"/>
  <c r="Z775" i="2"/>
  <c r="Y775" i="2"/>
  <c r="AX775" i="2" s="1"/>
  <c r="X775" i="2"/>
  <c r="AY775" i="2" s="1"/>
  <c r="U775" i="2"/>
  <c r="T775" i="2"/>
  <c r="R775" i="2"/>
  <c r="Q775" i="2"/>
  <c r="AD775" i="2" s="1"/>
  <c r="O775" i="2"/>
  <c r="V775" i="2" s="1"/>
  <c r="N775" i="2"/>
  <c r="M775" i="2" s="1"/>
  <c r="AM775" i="2" s="1"/>
  <c r="I775" i="2"/>
  <c r="AF775" i="2" s="1"/>
  <c r="C775" i="2"/>
  <c r="A775" i="2"/>
  <c r="AT775" i="2" s="1"/>
  <c r="BC774" i="2"/>
  <c r="AY774" i="2"/>
  <c r="AT774" i="2"/>
  <c r="AS774" i="2"/>
  <c r="AO774" i="2"/>
  <c r="AE774" i="2"/>
  <c r="AA774" i="2"/>
  <c r="Z774" i="2"/>
  <c r="X774" i="2"/>
  <c r="Y774" i="2" s="1"/>
  <c r="AX774" i="2" s="1"/>
  <c r="U774" i="2"/>
  <c r="T774" i="2"/>
  <c r="R774" i="2"/>
  <c r="Q774" i="2"/>
  <c r="AD774" i="2" s="1"/>
  <c r="O774" i="2"/>
  <c r="N774" i="2"/>
  <c r="I774" i="2"/>
  <c r="AF774" i="2" s="1"/>
  <c r="C774" i="2"/>
  <c r="A774" i="2"/>
  <c r="BC773" i="2"/>
  <c r="AY773" i="2"/>
  <c r="AT773" i="2"/>
  <c r="AS773" i="2"/>
  <c r="AO773" i="2"/>
  <c r="AE773" i="2"/>
  <c r="AA773" i="2"/>
  <c r="Z773" i="2"/>
  <c r="Y773" i="2"/>
  <c r="AX773" i="2" s="1"/>
  <c r="X773" i="2"/>
  <c r="U773" i="2"/>
  <c r="T773" i="2"/>
  <c r="R773" i="2"/>
  <c r="Q773" i="2"/>
  <c r="AD773" i="2" s="1"/>
  <c r="O773" i="2"/>
  <c r="N773" i="2"/>
  <c r="M773" i="2" s="1"/>
  <c r="AM773" i="2" s="1"/>
  <c r="I773" i="2"/>
  <c r="AF773" i="2" s="1"/>
  <c r="C773" i="2"/>
  <c r="A773" i="2"/>
  <c r="BC772" i="2"/>
  <c r="AS772" i="2"/>
  <c r="AO772" i="2"/>
  <c r="AE772" i="2"/>
  <c r="AA772" i="2"/>
  <c r="Z772" i="2"/>
  <c r="X772" i="2"/>
  <c r="AY772" i="2" s="1"/>
  <c r="U772" i="2"/>
  <c r="T772" i="2"/>
  <c r="R772" i="2"/>
  <c r="Q772" i="2"/>
  <c r="AD772" i="2" s="1"/>
  <c r="O772" i="2"/>
  <c r="N772" i="2"/>
  <c r="I772" i="2"/>
  <c r="AF772" i="2" s="1"/>
  <c r="C772" i="2"/>
  <c r="A772" i="2"/>
  <c r="AT772" i="2" s="1"/>
  <c r="BC771" i="2"/>
  <c r="AS771" i="2"/>
  <c r="AO771" i="2"/>
  <c r="AE771" i="2"/>
  <c r="AA771" i="2"/>
  <c r="Z771" i="2"/>
  <c r="X771" i="2"/>
  <c r="AY771" i="2" s="1"/>
  <c r="U771" i="2"/>
  <c r="T771" i="2"/>
  <c r="R771" i="2"/>
  <c r="Q771" i="2"/>
  <c r="AD771" i="2" s="1"/>
  <c r="O771" i="2"/>
  <c r="V771" i="2" s="1"/>
  <c r="N771" i="2"/>
  <c r="M771" i="2" s="1"/>
  <c r="I771" i="2"/>
  <c r="AF771" i="2" s="1"/>
  <c r="C771" i="2"/>
  <c r="A771" i="2"/>
  <c r="AT771" i="2" s="1"/>
  <c r="BC770" i="2"/>
  <c r="AY770" i="2"/>
  <c r="AT770" i="2"/>
  <c r="AS770" i="2"/>
  <c r="AO770" i="2"/>
  <c r="AE770" i="2"/>
  <c r="AA770" i="2"/>
  <c r="Z770" i="2"/>
  <c r="X770" i="2"/>
  <c r="Y770" i="2" s="1"/>
  <c r="AX770" i="2" s="1"/>
  <c r="U770" i="2"/>
  <c r="T770" i="2"/>
  <c r="R770" i="2"/>
  <c r="Q770" i="2"/>
  <c r="AD770" i="2" s="1"/>
  <c r="O770" i="2"/>
  <c r="N770" i="2"/>
  <c r="I770" i="2"/>
  <c r="AF770" i="2" s="1"/>
  <c r="C770" i="2"/>
  <c r="A770" i="2"/>
  <c r="BC769" i="2"/>
  <c r="AT769" i="2"/>
  <c r="AS769" i="2"/>
  <c r="AO769" i="2"/>
  <c r="AE769" i="2"/>
  <c r="AA769" i="2"/>
  <c r="Z769" i="2"/>
  <c r="X769" i="2"/>
  <c r="AY769" i="2" s="1"/>
  <c r="U769" i="2"/>
  <c r="T769" i="2"/>
  <c r="R769" i="2"/>
  <c r="Q769" i="2"/>
  <c r="AD769" i="2" s="1"/>
  <c r="O769" i="2"/>
  <c r="N769" i="2"/>
  <c r="AQ769" i="2" s="1"/>
  <c r="I769" i="2"/>
  <c r="AF769" i="2" s="1"/>
  <c r="C769" i="2"/>
  <c r="A769" i="2"/>
  <c r="BC768" i="2"/>
  <c r="AY768" i="2"/>
  <c r="AS768" i="2"/>
  <c r="AO768" i="2"/>
  <c r="AE768" i="2"/>
  <c r="AD768" i="2"/>
  <c r="AA768" i="2"/>
  <c r="Z768" i="2"/>
  <c r="Y768" i="2"/>
  <c r="AX768" i="2" s="1"/>
  <c r="X768" i="2"/>
  <c r="U768" i="2"/>
  <c r="T768" i="2"/>
  <c r="R768" i="2"/>
  <c r="Q768" i="2"/>
  <c r="O768" i="2"/>
  <c r="N768" i="2"/>
  <c r="I768" i="2"/>
  <c r="AF768" i="2" s="1"/>
  <c r="C768" i="2"/>
  <c r="A768" i="2"/>
  <c r="AT768" i="2" s="1"/>
  <c r="BC767" i="2"/>
  <c r="AT767" i="2"/>
  <c r="AS767" i="2"/>
  <c r="AO767" i="2"/>
  <c r="AE767" i="2"/>
  <c r="AA767" i="2"/>
  <c r="Z767" i="2"/>
  <c r="Y767" i="2"/>
  <c r="AX767" i="2" s="1"/>
  <c r="X767" i="2"/>
  <c r="AY767" i="2" s="1"/>
  <c r="U767" i="2"/>
  <c r="T767" i="2"/>
  <c r="R767" i="2"/>
  <c r="Q767" i="2"/>
  <c r="AD767" i="2" s="1"/>
  <c r="O767" i="2"/>
  <c r="N767" i="2"/>
  <c r="M767" i="2" s="1"/>
  <c r="I767" i="2"/>
  <c r="AF767" i="2" s="1"/>
  <c r="C767" i="2"/>
  <c r="A767" i="2"/>
  <c r="BC766" i="2"/>
  <c r="AS766" i="2"/>
  <c r="AO766" i="2"/>
  <c r="AE766" i="2"/>
  <c r="AA766" i="2"/>
  <c r="Z766" i="2"/>
  <c r="Y766" i="2"/>
  <c r="AX766" i="2" s="1"/>
  <c r="X766" i="2"/>
  <c r="AY766" i="2" s="1"/>
  <c r="U766" i="2"/>
  <c r="T766" i="2"/>
  <c r="R766" i="2"/>
  <c r="Q766" i="2"/>
  <c r="AD766" i="2" s="1"/>
  <c r="O766" i="2"/>
  <c r="AP766" i="2" s="1"/>
  <c r="N766" i="2"/>
  <c r="M766" i="2" s="1"/>
  <c r="I766" i="2"/>
  <c r="AF766" i="2" s="1"/>
  <c r="C766" i="2"/>
  <c r="A766" i="2"/>
  <c r="AT766" i="2" s="1"/>
  <c r="BC765" i="2"/>
  <c r="AY765" i="2"/>
  <c r="AS765" i="2"/>
  <c r="AO765" i="2"/>
  <c r="AE765" i="2"/>
  <c r="AD765" i="2"/>
  <c r="AA765" i="2"/>
  <c r="Z765" i="2"/>
  <c r="Y765" i="2"/>
  <c r="AX765" i="2" s="1"/>
  <c r="X765" i="2"/>
  <c r="U765" i="2"/>
  <c r="T765" i="2"/>
  <c r="R765" i="2"/>
  <c r="Q765" i="2"/>
  <c r="O765" i="2"/>
  <c r="N765" i="2"/>
  <c r="M765" i="2" s="1"/>
  <c r="I765" i="2"/>
  <c r="AF765" i="2" s="1"/>
  <c r="C765" i="2"/>
  <c r="A765" i="2"/>
  <c r="AT765" i="2" s="1"/>
  <c r="BC764" i="2"/>
  <c r="AY764" i="2"/>
  <c r="AS764" i="2"/>
  <c r="AO764" i="2"/>
  <c r="AE764" i="2"/>
  <c r="AD764" i="2"/>
  <c r="AA764" i="2"/>
  <c r="Z764" i="2"/>
  <c r="Y764" i="2"/>
  <c r="AX764" i="2" s="1"/>
  <c r="X764" i="2"/>
  <c r="U764" i="2"/>
  <c r="T764" i="2"/>
  <c r="R764" i="2"/>
  <c r="Q764" i="2"/>
  <c r="O764" i="2"/>
  <c r="AP764" i="2" s="1"/>
  <c r="N764" i="2"/>
  <c r="AQ764" i="2" s="1"/>
  <c r="I764" i="2"/>
  <c r="AF764" i="2" s="1"/>
  <c r="C764" i="2"/>
  <c r="A764" i="2"/>
  <c r="AT764" i="2" s="1"/>
  <c r="BC763" i="2"/>
  <c r="AY763" i="2"/>
  <c r="AS763" i="2"/>
  <c r="AO763" i="2"/>
  <c r="AE763" i="2"/>
  <c r="AA763" i="2"/>
  <c r="Z763" i="2"/>
  <c r="Y763" i="2"/>
  <c r="AX763" i="2" s="1"/>
  <c r="X763" i="2"/>
  <c r="U763" i="2"/>
  <c r="T763" i="2"/>
  <c r="R763" i="2"/>
  <c r="Q763" i="2"/>
  <c r="AD763" i="2" s="1"/>
  <c r="O763" i="2"/>
  <c r="N763" i="2"/>
  <c r="AQ763" i="2" s="1"/>
  <c r="I763" i="2"/>
  <c r="AF763" i="2" s="1"/>
  <c r="C763" i="2"/>
  <c r="A763" i="2"/>
  <c r="AT763" i="2" s="1"/>
  <c r="BC762" i="2"/>
  <c r="AY762" i="2"/>
  <c r="AS762" i="2"/>
  <c r="AO762" i="2"/>
  <c r="AE762" i="2"/>
  <c r="AA762" i="2"/>
  <c r="Z762" i="2"/>
  <c r="Y762" i="2"/>
  <c r="AX762" i="2" s="1"/>
  <c r="X762" i="2"/>
  <c r="U762" i="2"/>
  <c r="T762" i="2"/>
  <c r="R762" i="2"/>
  <c r="Q762" i="2"/>
  <c r="AD762" i="2" s="1"/>
  <c r="O762" i="2"/>
  <c r="N762" i="2"/>
  <c r="AB762" i="2" s="1"/>
  <c r="I762" i="2"/>
  <c r="AF762" i="2" s="1"/>
  <c r="C762" i="2"/>
  <c r="A762" i="2"/>
  <c r="AT762" i="2" s="1"/>
  <c r="BC761" i="2"/>
  <c r="AY761" i="2"/>
  <c r="AS761" i="2"/>
  <c r="AO761" i="2"/>
  <c r="AE761" i="2"/>
  <c r="AD761" i="2"/>
  <c r="AA761" i="2"/>
  <c r="Z761" i="2"/>
  <c r="Y761" i="2"/>
  <c r="AX761" i="2" s="1"/>
  <c r="X761" i="2"/>
  <c r="U761" i="2"/>
  <c r="T761" i="2"/>
  <c r="R761" i="2"/>
  <c r="Q761" i="2"/>
  <c r="O761" i="2"/>
  <c r="N761" i="2"/>
  <c r="I761" i="2"/>
  <c r="AF761" i="2" s="1"/>
  <c r="C761" i="2"/>
  <c r="A761" i="2"/>
  <c r="AT761" i="2" s="1"/>
  <c r="BC760" i="2"/>
  <c r="AS760" i="2"/>
  <c r="AO760" i="2"/>
  <c r="AE760" i="2"/>
  <c r="AD760" i="2"/>
  <c r="AA760" i="2"/>
  <c r="Z760" i="2"/>
  <c r="X760" i="2"/>
  <c r="U760" i="2"/>
  <c r="T760" i="2"/>
  <c r="R760" i="2"/>
  <c r="Q760" i="2"/>
  <c r="O760" i="2"/>
  <c r="N760" i="2"/>
  <c r="I760" i="2"/>
  <c r="AF760" i="2" s="1"/>
  <c r="C760" i="2"/>
  <c r="A760" i="2"/>
  <c r="AT760" i="2" s="1"/>
  <c r="BC759" i="2"/>
  <c r="AY759" i="2"/>
  <c r="AT759" i="2"/>
  <c r="AS759" i="2"/>
  <c r="AO759" i="2"/>
  <c r="AE759" i="2"/>
  <c r="AA759" i="2"/>
  <c r="Z759" i="2"/>
  <c r="Y759" i="2"/>
  <c r="AX759" i="2" s="1"/>
  <c r="X759" i="2"/>
  <c r="U759" i="2"/>
  <c r="T759" i="2"/>
  <c r="R759" i="2"/>
  <c r="Q759" i="2"/>
  <c r="AD759" i="2" s="1"/>
  <c r="O759" i="2"/>
  <c r="AP759" i="2" s="1"/>
  <c r="N759" i="2"/>
  <c r="I759" i="2"/>
  <c r="AF759" i="2" s="1"/>
  <c r="C759" i="2"/>
  <c r="A759" i="2"/>
  <c r="BC758" i="2"/>
  <c r="AY758" i="2"/>
  <c r="AT758" i="2"/>
  <c r="AS758" i="2"/>
  <c r="AO758" i="2"/>
  <c r="AE758" i="2"/>
  <c r="AD758" i="2"/>
  <c r="AA758" i="2"/>
  <c r="Z758" i="2"/>
  <c r="Y758" i="2"/>
  <c r="AX758" i="2" s="1"/>
  <c r="X758" i="2"/>
  <c r="U758" i="2"/>
  <c r="T758" i="2"/>
  <c r="R758" i="2"/>
  <c r="Q758" i="2"/>
  <c r="O758" i="2"/>
  <c r="N758" i="2"/>
  <c r="I758" i="2"/>
  <c r="AF758" i="2" s="1"/>
  <c r="C758" i="2"/>
  <c r="A758" i="2"/>
  <c r="BC757" i="2"/>
  <c r="AS757" i="2"/>
  <c r="AO757" i="2"/>
  <c r="AE757" i="2"/>
  <c r="AD757" i="2"/>
  <c r="AA757" i="2"/>
  <c r="Z757" i="2"/>
  <c r="X757" i="2"/>
  <c r="AY757" i="2" s="1"/>
  <c r="U757" i="2"/>
  <c r="T757" i="2"/>
  <c r="R757" i="2"/>
  <c r="Q757" i="2"/>
  <c r="O757" i="2"/>
  <c r="N757" i="2"/>
  <c r="M757" i="2" s="1"/>
  <c r="I757" i="2"/>
  <c r="AF757" i="2" s="1"/>
  <c r="C757" i="2"/>
  <c r="A757" i="2"/>
  <c r="AT757" i="2" s="1"/>
  <c r="BC756" i="2"/>
  <c r="AY756" i="2"/>
  <c r="AS756" i="2"/>
  <c r="AO756" i="2"/>
  <c r="AE756" i="2"/>
  <c r="AD756" i="2"/>
  <c r="AA756" i="2"/>
  <c r="Z756" i="2"/>
  <c r="X756" i="2"/>
  <c r="Y756" i="2" s="1"/>
  <c r="AX756" i="2" s="1"/>
  <c r="U756" i="2"/>
  <c r="T756" i="2"/>
  <c r="R756" i="2"/>
  <c r="Q756" i="2"/>
  <c r="O756" i="2"/>
  <c r="N756" i="2"/>
  <c r="M756" i="2" s="1"/>
  <c r="I756" i="2"/>
  <c r="AF756" i="2" s="1"/>
  <c r="C756" i="2"/>
  <c r="A756" i="2"/>
  <c r="AT756" i="2" s="1"/>
  <c r="BC755" i="2"/>
  <c r="AT755" i="2"/>
  <c r="AS755" i="2"/>
  <c r="AO755" i="2"/>
  <c r="AE755" i="2"/>
  <c r="AD755" i="2"/>
  <c r="AA755" i="2"/>
  <c r="Z755" i="2"/>
  <c r="Y755" i="2"/>
  <c r="AX755" i="2" s="1"/>
  <c r="X755" i="2"/>
  <c r="AY755" i="2" s="1"/>
  <c r="U755" i="2"/>
  <c r="T755" i="2"/>
  <c r="R755" i="2"/>
  <c r="Q755" i="2"/>
  <c r="O755" i="2"/>
  <c r="N755" i="2"/>
  <c r="AQ755" i="2" s="1"/>
  <c r="I755" i="2"/>
  <c r="AF755" i="2" s="1"/>
  <c r="C755" i="2"/>
  <c r="A755" i="2"/>
  <c r="BC754" i="2"/>
  <c r="AY754" i="2"/>
  <c r="AT754" i="2"/>
  <c r="AS754" i="2"/>
  <c r="AO754" i="2"/>
  <c r="AE754" i="2"/>
  <c r="AD754" i="2"/>
  <c r="AA754" i="2"/>
  <c r="Z754" i="2"/>
  <c r="X754" i="2"/>
  <c r="Y754" i="2" s="1"/>
  <c r="AX754" i="2" s="1"/>
  <c r="U754" i="2"/>
  <c r="T754" i="2"/>
  <c r="R754" i="2"/>
  <c r="Q754" i="2"/>
  <c r="O754" i="2"/>
  <c r="N754" i="2"/>
  <c r="I754" i="2"/>
  <c r="AF754" i="2" s="1"/>
  <c r="C754" i="2"/>
  <c r="A754" i="2"/>
  <c r="BC753" i="2"/>
  <c r="AY753" i="2"/>
  <c r="AT753" i="2"/>
  <c r="AS753" i="2"/>
  <c r="AO753" i="2"/>
  <c r="AE753" i="2"/>
  <c r="AA753" i="2"/>
  <c r="Z753" i="2"/>
  <c r="X753" i="2"/>
  <c r="Y753" i="2" s="1"/>
  <c r="AX753" i="2" s="1"/>
  <c r="U753" i="2"/>
  <c r="T753" i="2"/>
  <c r="R753" i="2"/>
  <c r="Q753" i="2"/>
  <c r="AD753" i="2" s="1"/>
  <c r="O753" i="2"/>
  <c r="N753" i="2"/>
  <c r="I753" i="2"/>
  <c r="AF753" i="2" s="1"/>
  <c r="C753" i="2"/>
  <c r="A753" i="2"/>
  <c r="BC752" i="2"/>
  <c r="AS752" i="2"/>
  <c r="AO752" i="2"/>
  <c r="AE752" i="2"/>
  <c r="AD752" i="2"/>
  <c r="AA752" i="2"/>
  <c r="Z752" i="2"/>
  <c r="X752" i="2"/>
  <c r="U752" i="2"/>
  <c r="T752" i="2"/>
  <c r="R752" i="2"/>
  <c r="Q752" i="2"/>
  <c r="O752" i="2"/>
  <c r="AP752" i="2" s="1"/>
  <c r="N752" i="2"/>
  <c r="M752" i="2" s="1"/>
  <c r="I752" i="2"/>
  <c r="AF752" i="2" s="1"/>
  <c r="C752" i="2"/>
  <c r="A752" i="2"/>
  <c r="AT752" i="2" s="1"/>
  <c r="BC751" i="2"/>
  <c r="AY751" i="2"/>
  <c r="AS751" i="2"/>
  <c r="AO751" i="2"/>
  <c r="AE751" i="2"/>
  <c r="AA751" i="2"/>
  <c r="Z751" i="2"/>
  <c r="Y751" i="2"/>
  <c r="AX751" i="2" s="1"/>
  <c r="X751" i="2"/>
  <c r="U751" i="2"/>
  <c r="T751" i="2"/>
  <c r="R751" i="2"/>
  <c r="Q751" i="2"/>
  <c r="AD751" i="2" s="1"/>
  <c r="O751" i="2"/>
  <c r="N751" i="2"/>
  <c r="AQ751" i="2" s="1"/>
  <c r="I751" i="2"/>
  <c r="AF751" i="2" s="1"/>
  <c r="C751" i="2"/>
  <c r="A751" i="2"/>
  <c r="AT751" i="2" s="1"/>
  <c r="BC750" i="2"/>
  <c r="AY750" i="2"/>
  <c r="AS750" i="2"/>
  <c r="AO750" i="2"/>
  <c r="AE750" i="2"/>
  <c r="AD750" i="2"/>
  <c r="AA750" i="2"/>
  <c r="Z750" i="2"/>
  <c r="Y750" i="2"/>
  <c r="AX750" i="2" s="1"/>
  <c r="X750" i="2"/>
  <c r="U750" i="2"/>
  <c r="T750" i="2"/>
  <c r="R750" i="2"/>
  <c r="Q750" i="2"/>
  <c r="O750" i="2"/>
  <c r="N750" i="2"/>
  <c r="I750" i="2"/>
  <c r="AF750" i="2" s="1"/>
  <c r="C750" i="2"/>
  <c r="A750" i="2"/>
  <c r="AT750" i="2" s="1"/>
  <c r="BC749" i="2"/>
  <c r="AS749" i="2"/>
  <c r="AO749" i="2"/>
  <c r="AE749" i="2"/>
  <c r="AD749" i="2"/>
  <c r="AA749" i="2"/>
  <c r="Z749" i="2"/>
  <c r="Y749" i="2"/>
  <c r="AX749" i="2" s="1"/>
  <c r="X749" i="2"/>
  <c r="AY749" i="2" s="1"/>
  <c r="U749" i="2"/>
  <c r="T749" i="2"/>
  <c r="R749" i="2"/>
  <c r="Q749" i="2"/>
  <c r="O749" i="2"/>
  <c r="AP749" i="2" s="1"/>
  <c r="N749" i="2"/>
  <c r="AQ749" i="2" s="1"/>
  <c r="I749" i="2"/>
  <c r="AF749" i="2" s="1"/>
  <c r="C749" i="2"/>
  <c r="A749" i="2"/>
  <c r="AT749" i="2" s="1"/>
  <c r="BC748" i="2"/>
  <c r="AY748" i="2"/>
  <c r="AS748" i="2"/>
  <c r="AO748" i="2"/>
  <c r="AE748" i="2"/>
  <c r="AA748" i="2"/>
  <c r="Z748" i="2"/>
  <c r="Y748" i="2"/>
  <c r="AX748" i="2" s="1"/>
  <c r="X748" i="2"/>
  <c r="U748" i="2"/>
  <c r="T748" i="2"/>
  <c r="R748" i="2"/>
  <c r="Q748" i="2"/>
  <c r="AD748" i="2" s="1"/>
  <c r="O748" i="2"/>
  <c r="N748" i="2"/>
  <c r="M748" i="2" s="1"/>
  <c r="I748" i="2"/>
  <c r="AF748" i="2" s="1"/>
  <c r="C748" i="2"/>
  <c r="A748" i="2"/>
  <c r="AT748" i="2" s="1"/>
  <c r="BC747" i="2"/>
  <c r="AY747" i="2"/>
  <c r="AT747" i="2"/>
  <c r="AS747" i="2"/>
  <c r="AO747" i="2"/>
  <c r="AE747" i="2"/>
  <c r="AA747" i="2"/>
  <c r="Z747" i="2"/>
  <c r="Y747" i="2"/>
  <c r="AX747" i="2" s="1"/>
  <c r="X747" i="2"/>
  <c r="U747" i="2"/>
  <c r="T747" i="2"/>
  <c r="R747" i="2"/>
  <c r="Q747" i="2"/>
  <c r="AD747" i="2" s="1"/>
  <c r="O747" i="2"/>
  <c r="N747" i="2"/>
  <c r="M747" i="2" s="1"/>
  <c r="I747" i="2"/>
  <c r="AF747" i="2" s="1"/>
  <c r="C747" i="2"/>
  <c r="A747" i="2"/>
  <c r="BC746" i="2"/>
  <c r="AS746" i="2"/>
  <c r="AO746" i="2"/>
  <c r="AE746" i="2"/>
  <c r="AD746" i="2"/>
  <c r="AA746" i="2"/>
  <c r="Z746" i="2"/>
  <c r="X746" i="2"/>
  <c r="AY746" i="2" s="1"/>
  <c r="U746" i="2"/>
  <c r="T746" i="2"/>
  <c r="R746" i="2"/>
  <c r="Q746" i="2"/>
  <c r="O746" i="2"/>
  <c r="V746" i="2" s="1"/>
  <c r="N746" i="2"/>
  <c r="AB746" i="2" s="1"/>
  <c r="I746" i="2"/>
  <c r="AF746" i="2" s="1"/>
  <c r="C746" i="2"/>
  <c r="A746" i="2"/>
  <c r="AT746" i="2" s="1"/>
  <c r="BC745" i="2"/>
  <c r="AY745" i="2"/>
  <c r="AT745" i="2"/>
  <c r="AS745" i="2"/>
  <c r="AO745" i="2"/>
  <c r="AE745" i="2"/>
  <c r="AA745" i="2"/>
  <c r="Z745" i="2"/>
  <c r="Y745" i="2"/>
  <c r="AX745" i="2" s="1"/>
  <c r="X745" i="2"/>
  <c r="U745" i="2"/>
  <c r="T745" i="2"/>
  <c r="R745" i="2"/>
  <c r="Q745" i="2"/>
  <c r="AD745" i="2" s="1"/>
  <c r="O745" i="2"/>
  <c r="N745" i="2"/>
  <c r="AQ745" i="2" s="1"/>
  <c r="I745" i="2"/>
  <c r="AF745" i="2" s="1"/>
  <c r="C745" i="2"/>
  <c r="A745" i="2"/>
  <c r="BC744" i="2"/>
  <c r="AS744" i="2"/>
  <c r="AO744" i="2"/>
  <c r="AE744" i="2"/>
  <c r="AA744" i="2"/>
  <c r="Z744" i="2"/>
  <c r="X744" i="2"/>
  <c r="U744" i="2"/>
  <c r="T744" i="2"/>
  <c r="R744" i="2"/>
  <c r="Q744" i="2"/>
  <c r="AD744" i="2" s="1"/>
  <c r="O744" i="2"/>
  <c r="N744" i="2"/>
  <c r="AQ744" i="2" s="1"/>
  <c r="I744" i="2"/>
  <c r="AF744" i="2" s="1"/>
  <c r="C744" i="2"/>
  <c r="A744" i="2"/>
  <c r="AT744" i="2" s="1"/>
  <c r="BC743" i="2"/>
  <c r="AY743" i="2"/>
  <c r="AS743" i="2"/>
  <c r="AO743" i="2"/>
  <c r="AE743" i="2"/>
  <c r="AD743" i="2"/>
  <c r="AA743" i="2"/>
  <c r="Z743" i="2"/>
  <c r="Y743" i="2"/>
  <c r="AX743" i="2" s="1"/>
  <c r="X743" i="2"/>
  <c r="U743" i="2"/>
  <c r="T743" i="2"/>
  <c r="R743" i="2"/>
  <c r="Q743" i="2"/>
  <c r="O743" i="2"/>
  <c r="N743" i="2"/>
  <c r="M743" i="2" s="1"/>
  <c r="AM743" i="2" s="1"/>
  <c r="I743" i="2"/>
  <c r="AF743" i="2" s="1"/>
  <c r="C743" i="2"/>
  <c r="A743" i="2"/>
  <c r="AT743" i="2" s="1"/>
  <c r="BC742" i="2"/>
  <c r="AY742" i="2"/>
  <c r="AS742" i="2"/>
  <c r="AO742" i="2"/>
  <c r="AE742" i="2"/>
  <c r="AD742" i="2"/>
  <c r="AA742" i="2"/>
  <c r="Z742" i="2"/>
  <c r="Y742" i="2"/>
  <c r="AX742" i="2" s="1"/>
  <c r="X742" i="2"/>
  <c r="U742" i="2"/>
  <c r="T742" i="2"/>
  <c r="R742" i="2"/>
  <c r="Q742" i="2"/>
  <c r="O742" i="2"/>
  <c r="N742" i="2"/>
  <c r="I742" i="2"/>
  <c r="AF742" i="2" s="1"/>
  <c r="C742" i="2"/>
  <c r="A742" i="2"/>
  <c r="AT742" i="2" s="1"/>
  <c r="BC741" i="2"/>
  <c r="AT741" i="2"/>
  <c r="AS741" i="2"/>
  <c r="AO741" i="2"/>
  <c r="AE741" i="2"/>
  <c r="AD741" i="2"/>
  <c r="AA741" i="2"/>
  <c r="Z741" i="2"/>
  <c r="X741" i="2"/>
  <c r="U741" i="2"/>
  <c r="T741" i="2"/>
  <c r="R741" i="2"/>
  <c r="Q741" i="2"/>
  <c r="O741" i="2"/>
  <c r="V741" i="2" s="1"/>
  <c r="N741" i="2"/>
  <c r="I741" i="2"/>
  <c r="AF741" i="2" s="1"/>
  <c r="C741" i="2"/>
  <c r="A741" i="2"/>
  <c r="BC740" i="2"/>
  <c r="AS740" i="2"/>
  <c r="AO740" i="2"/>
  <c r="AE740" i="2"/>
  <c r="AD740" i="2"/>
  <c r="AA740" i="2"/>
  <c r="Z740" i="2"/>
  <c r="Y740" i="2"/>
  <c r="AX740" i="2" s="1"/>
  <c r="X740" i="2"/>
  <c r="AY740" i="2" s="1"/>
  <c r="U740" i="2"/>
  <c r="T740" i="2"/>
  <c r="R740" i="2"/>
  <c r="Q740" i="2"/>
  <c r="O740" i="2"/>
  <c r="N740" i="2"/>
  <c r="I740" i="2"/>
  <c r="AF740" i="2" s="1"/>
  <c r="C740" i="2"/>
  <c r="A740" i="2"/>
  <c r="AT740" i="2" s="1"/>
  <c r="BC739" i="2"/>
  <c r="AT739" i="2"/>
  <c r="AS739" i="2"/>
  <c r="AO739" i="2"/>
  <c r="AE739" i="2"/>
  <c r="AD739" i="2"/>
  <c r="AA739" i="2"/>
  <c r="Z739" i="2"/>
  <c r="X739" i="2"/>
  <c r="U739" i="2"/>
  <c r="T739" i="2"/>
  <c r="R739" i="2"/>
  <c r="Q739" i="2"/>
  <c r="O739" i="2"/>
  <c r="AP739" i="2" s="1"/>
  <c r="N739" i="2"/>
  <c r="M739" i="2" s="1"/>
  <c r="AM739" i="2" s="1"/>
  <c r="I739" i="2"/>
  <c r="AF739" i="2" s="1"/>
  <c r="C739" i="2"/>
  <c r="A739" i="2"/>
  <c r="BC738" i="2"/>
  <c r="AT738" i="2"/>
  <c r="AS738" i="2"/>
  <c r="AO738" i="2"/>
  <c r="AE738" i="2"/>
  <c r="AD738" i="2"/>
  <c r="AA738" i="2"/>
  <c r="Z738" i="2"/>
  <c r="X738" i="2"/>
  <c r="AY738" i="2" s="1"/>
  <c r="U738" i="2"/>
  <c r="T738" i="2"/>
  <c r="R738" i="2"/>
  <c r="Q738" i="2"/>
  <c r="O738" i="2"/>
  <c r="N738" i="2"/>
  <c r="M738" i="2" s="1"/>
  <c r="I738" i="2"/>
  <c r="AF738" i="2" s="1"/>
  <c r="C738" i="2"/>
  <c r="A738" i="2"/>
  <c r="BC737" i="2"/>
  <c r="AY737" i="2"/>
  <c r="AS737" i="2"/>
  <c r="AO737" i="2"/>
  <c r="AE737" i="2"/>
  <c r="AA737" i="2"/>
  <c r="Z737" i="2"/>
  <c r="X737" i="2"/>
  <c r="Y737" i="2" s="1"/>
  <c r="AX737" i="2" s="1"/>
  <c r="U737" i="2"/>
  <c r="T737" i="2"/>
  <c r="R737" i="2"/>
  <c r="Q737" i="2"/>
  <c r="AD737" i="2" s="1"/>
  <c r="O737" i="2"/>
  <c r="AP737" i="2" s="1"/>
  <c r="N737" i="2"/>
  <c r="M737" i="2" s="1"/>
  <c r="I737" i="2"/>
  <c r="AF737" i="2" s="1"/>
  <c r="C737" i="2"/>
  <c r="A737" i="2"/>
  <c r="AT737" i="2" s="1"/>
  <c r="BC736" i="2"/>
  <c r="AY736" i="2"/>
  <c r="AS736" i="2"/>
  <c r="AO736" i="2"/>
  <c r="AE736" i="2"/>
  <c r="AA736" i="2"/>
  <c r="Z736" i="2"/>
  <c r="Y736" i="2"/>
  <c r="AX736" i="2" s="1"/>
  <c r="X736" i="2"/>
  <c r="U736" i="2"/>
  <c r="T736" i="2"/>
  <c r="R736" i="2"/>
  <c r="Q736" i="2"/>
  <c r="AD736" i="2" s="1"/>
  <c r="O736" i="2"/>
  <c r="N736" i="2"/>
  <c r="M736" i="2" s="1"/>
  <c r="AM736" i="2" s="1"/>
  <c r="I736" i="2"/>
  <c r="AF736" i="2" s="1"/>
  <c r="C736" i="2"/>
  <c r="A736" i="2"/>
  <c r="AT736" i="2" s="1"/>
  <c r="BC735" i="2"/>
  <c r="AS735" i="2"/>
  <c r="AO735" i="2"/>
  <c r="AE735" i="2"/>
  <c r="AA735" i="2"/>
  <c r="Z735" i="2"/>
  <c r="X735" i="2"/>
  <c r="U735" i="2"/>
  <c r="T735" i="2"/>
  <c r="R735" i="2"/>
  <c r="Q735" i="2"/>
  <c r="AD735" i="2" s="1"/>
  <c r="O735" i="2"/>
  <c r="N735" i="2"/>
  <c r="I735" i="2"/>
  <c r="AF735" i="2" s="1"/>
  <c r="C735" i="2"/>
  <c r="A735" i="2"/>
  <c r="AT735" i="2" s="1"/>
  <c r="BC734" i="2"/>
  <c r="AS734" i="2"/>
  <c r="AO734" i="2"/>
  <c r="AE734" i="2"/>
  <c r="AA734" i="2"/>
  <c r="Z734" i="2"/>
  <c r="X734" i="2"/>
  <c r="U734" i="2"/>
  <c r="T734" i="2"/>
  <c r="R734" i="2"/>
  <c r="Q734" i="2"/>
  <c r="AD734" i="2" s="1"/>
  <c r="O734" i="2"/>
  <c r="N734" i="2"/>
  <c r="I734" i="2"/>
  <c r="AF734" i="2" s="1"/>
  <c r="C734" i="2"/>
  <c r="A734" i="2"/>
  <c r="AT734" i="2" s="1"/>
  <c r="BC733" i="2"/>
  <c r="AY733" i="2"/>
  <c r="AT733" i="2"/>
  <c r="AS733" i="2"/>
  <c r="AO733" i="2"/>
  <c r="AE733" i="2"/>
  <c r="AD733" i="2"/>
  <c r="AA733" i="2"/>
  <c r="Z733" i="2"/>
  <c r="Y733" i="2"/>
  <c r="AX733" i="2" s="1"/>
  <c r="X733" i="2"/>
  <c r="U733" i="2"/>
  <c r="T733" i="2"/>
  <c r="R733" i="2"/>
  <c r="Q733" i="2"/>
  <c r="O733" i="2"/>
  <c r="V733" i="2" s="1"/>
  <c r="N733" i="2"/>
  <c r="I733" i="2"/>
  <c r="AF733" i="2" s="1"/>
  <c r="C733" i="2"/>
  <c r="A733" i="2"/>
  <c r="BC732" i="2"/>
  <c r="AY732" i="2"/>
  <c r="AT732" i="2"/>
  <c r="AS732" i="2"/>
  <c r="AO732" i="2"/>
  <c r="AE732" i="2"/>
  <c r="AA732" i="2"/>
  <c r="Z732" i="2"/>
  <c r="X732" i="2"/>
  <c r="Y732" i="2" s="1"/>
  <c r="AX732" i="2" s="1"/>
  <c r="U732" i="2"/>
  <c r="T732" i="2"/>
  <c r="R732" i="2"/>
  <c r="Q732" i="2"/>
  <c r="AD732" i="2" s="1"/>
  <c r="O732" i="2"/>
  <c r="AP732" i="2" s="1"/>
  <c r="N732" i="2"/>
  <c r="I732" i="2"/>
  <c r="AF732" i="2" s="1"/>
  <c r="C732" i="2"/>
  <c r="A732" i="2"/>
  <c r="BC731" i="2"/>
  <c r="AY731" i="2"/>
  <c r="AS731" i="2"/>
  <c r="AO731" i="2"/>
  <c r="AE731" i="2"/>
  <c r="AA731" i="2"/>
  <c r="Z731" i="2"/>
  <c r="Y731" i="2"/>
  <c r="AX731" i="2" s="1"/>
  <c r="X731" i="2"/>
  <c r="U731" i="2"/>
  <c r="T731" i="2"/>
  <c r="R731" i="2"/>
  <c r="Q731" i="2"/>
  <c r="AD731" i="2" s="1"/>
  <c r="O731" i="2"/>
  <c r="N731" i="2"/>
  <c r="I731" i="2"/>
  <c r="AF731" i="2" s="1"/>
  <c r="C731" i="2"/>
  <c r="A731" i="2"/>
  <c r="AT731" i="2" s="1"/>
  <c r="BC730" i="2"/>
  <c r="AY730" i="2"/>
  <c r="AS730" i="2"/>
  <c r="AO730" i="2"/>
  <c r="AE730" i="2"/>
  <c r="AA730" i="2"/>
  <c r="Z730" i="2"/>
  <c r="Y730" i="2"/>
  <c r="AX730" i="2" s="1"/>
  <c r="X730" i="2"/>
  <c r="U730" i="2"/>
  <c r="T730" i="2"/>
  <c r="R730" i="2"/>
  <c r="Q730" i="2"/>
  <c r="AD730" i="2" s="1"/>
  <c r="O730" i="2"/>
  <c r="N730" i="2"/>
  <c r="I730" i="2"/>
  <c r="AF730" i="2" s="1"/>
  <c r="C730" i="2"/>
  <c r="A730" i="2"/>
  <c r="AT730" i="2" s="1"/>
  <c r="BC729" i="2"/>
  <c r="AT729" i="2"/>
  <c r="AS729" i="2"/>
  <c r="AO729" i="2"/>
  <c r="AE729" i="2"/>
  <c r="AA729" i="2"/>
  <c r="Z729" i="2"/>
  <c r="X729" i="2"/>
  <c r="AY729" i="2" s="1"/>
  <c r="U729" i="2"/>
  <c r="T729" i="2"/>
  <c r="R729" i="2"/>
  <c r="Q729" i="2"/>
  <c r="AD729" i="2" s="1"/>
  <c r="O729" i="2"/>
  <c r="N729" i="2"/>
  <c r="M729" i="2" s="1"/>
  <c r="I729" i="2"/>
  <c r="AF729" i="2" s="1"/>
  <c r="C729" i="2"/>
  <c r="A729" i="2"/>
  <c r="BC728" i="2"/>
  <c r="AS728" i="2"/>
  <c r="AO728" i="2"/>
  <c r="AE728" i="2"/>
  <c r="AD728" i="2"/>
  <c r="AA728" i="2"/>
  <c r="Z728" i="2"/>
  <c r="X728" i="2"/>
  <c r="U728" i="2"/>
  <c r="T728" i="2"/>
  <c r="R728" i="2"/>
  <c r="Q728" i="2"/>
  <c r="O728" i="2"/>
  <c r="N728" i="2"/>
  <c r="M728" i="2" s="1"/>
  <c r="I728" i="2"/>
  <c r="AF728" i="2" s="1"/>
  <c r="C728" i="2"/>
  <c r="A728" i="2"/>
  <c r="AT728" i="2" s="1"/>
  <c r="BC727" i="2"/>
  <c r="AT727" i="2"/>
  <c r="AS727" i="2"/>
  <c r="AO727" i="2"/>
  <c r="AE727" i="2"/>
  <c r="AA727" i="2"/>
  <c r="Z727" i="2"/>
  <c r="X727" i="2"/>
  <c r="AY727" i="2" s="1"/>
  <c r="U727" i="2"/>
  <c r="T727" i="2"/>
  <c r="R727" i="2"/>
  <c r="Q727" i="2"/>
  <c r="AD727" i="2" s="1"/>
  <c r="O727" i="2"/>
  <c r="N727" i="2"/>
  <c r="AB727" i="2" s="1"/>
  <c r="I727" i="2"/>
  <c r="AF727" i="2" s="1"/>
  <c r="C727" i="2"/>
  <c r="A727" i="2"/>
  <c r="BC726" i="2"/>
  <c r="AS726" i="2"/>
  <c r="AO726" i="2"/>
  <c r="AE726" i="2"/>
  <c r="AA726" i="2"/>
  <c r="Z726" i="2"/>
  <c r="Y726" i="2"/>
  <c r="AX726" i="2" s="1"/>
  <c r="X726" i="2"/>
  <c r="AY726" i="2" s="1"/>
  <c r="U726" i="2"/>
  <c r="T726" i="2"/>
  <c r="R726" i="2"/>
  <c r="Q726" i="2"/>
  <c r="AD726" i="2" s="1"/>
  <c r="O726" i="2"/>
  <c r="N726" i="2"/>
  <c r="M726" i="2" s="1"/>
  <c r="I726" i="2"/>
  <c r="AF726" i="2" s="1"/>
  <c r="C726" i="2"/>
  <c r="A726" i="2"/>
  <c r="AT726" i="2" s="1"/>
  <c r="BC725" i="2"/>
  <c r="AY725" i="2"/>
  <c r="AS725" i="2"/>
  <c r="AO725" i="2"/>
  <c r="AE725" i="2"/>
  <c r="AD725" i="2"/>
  <c r="AA725" i="2"/>
  <c r="Z725" i="2"/>
  <c r="Y725" i="2"/>
  <c r="AX725" i="2" s="1"/>
  <c r="X725" i="2"/>
  <c r="U725" i="2"/>
  <c r="T725" i="2"/>
  <c r="R725" i="2"/>
  <c r="Q725" i="2"/>
  <c r="O725" i="2"/>
  <c r="V725" i="2" s="1"/>
  <c r="N725" i="2"/>
  <c r="AQ725" i="2" s="1"/>
  <c r="I725" i="2"/>
  <c r="AF725" i="2" s="1"/>
  <c r="C725" i="2"/>
  <c r="A725" i="2"/>
  <c r="AT725" i="2" s="1"/>
  <c r="BC724" i="2"/>
  <c r="AY724" i="2"/>
  <c r="AS724" i="2"/>
  <c r="AO724" i="2"/>
  <c r="AE724" i="2"/>
  <c r="AA724" i="2"/>
  <c r="Z724" i="2"/>
  <c r="X724" i="2"/>
  <c r="Y724" i="2" s="1"/>
  <c r="AX724" i="2" s="1"/>
  <c r="U724" i="2"/>
  <c r="T724" i="2"/>
  <c r="R724" i="2"/>
  <c r="Q724" i="2"/>
  <c r="AD724" i="2" s="1"/>
  <c r="O724" i="2"/>
  <c r="N724" i="2"/>
  <c r="M724" i="2" s="1"/>
  <c r="I724" i="2"/>
  <c r="AF724" i="2" s="1"/>
  <c r="C724" i="2"/>
  <c r="A724" i="2"/>
  <c r="AT724" i="2" s="1"/>
  <c r="BC723" i="2"/>
  <c r="AS723" i="2"/>
  <c r="AO723" i="2"/>
  <c r="AE723" i="2"/>
  <c r="AD723" i="2"/>
  <c r="AA723" i="2"/>
  <c r="Z723" i="2"/>
  <c r="Y723" i="2"/>
  <c r="AX723" i="2" s="1"/>
  <c r="X723" i="2"/>
  <c r="AY723" i="2" s="1"/>
  <c r="U723" i="2"/>
  <c r="T723" i="2"/>
  <c r="R723" i="2"/>
  <c r="Q723" i="2"/>
  <c r="O723" i="2"/>
  <c r="N723" i="2"/>
  <c r="AQ723" i="2" s="1"/>
  <c r="I723" i="2"/>
  <c r="AF723" i="2" s="1"/>
  <c r="C723" i="2"/>
  <c r="A723" i="2"/>
  <c r="AT723" i="2" s="1"/>
  <c r="BC722" i="2"/>
  <c r="AS722" i="2"/>
  <c r="AO722" i="2"/>
  <c r="AE722" i="2"/>
  <c r="AA722" i="2"/>
  <c r="Z722" i="2"/>
  <c r="X722" i="2"/>
  <c r="U722" i="2"/>
  <c r="T722" i="2"/>
  <c r="R722" i="2"/>
  <c r="Q722" i="2"/>
  <c r="AD722" i="2" s="1"/>
  <c r="O722" i="2"/>
  <c r="N722" i="2"/>
  <c r="M722" i="2" s="1"/>
  <c r="I722" i="2"/>
  <c r="AF722" i="2" s="1"/>
  <c r="C722" i="2"/>
  <c r="A722" i="2"/>
  <c r="AT722" i="2" s="1"/>
  <c r="BC721" i="2"/>
  <c r="AS721" i="2"/>
  <c r="AO721" i="2"/>
  <c r="AE721" i="2"/>
  <c r="AD721" i="2"/>
  <c r="AA721" i="2"/>
  <c r="Z721" i="2"/>
  <c r="X721" i="2"/>
  <c r="AY721" i="2" s="1"/>
  <c r="U721" i="2"/>
  <c r="T721" i="2"/>
  <c r="R721" i="2"/>
  <c r="Q721" i="2"/>
  <c r="O721" i="2"/>
  <c r="AP721" i="2" s="1"/>
  <c r="N721" i="2"/>
  <c r="AB721" i="2" s="1"/>
  <c r="I721" i="2"/>
  <c r="AF721" i="2" s="1"/>
  <c r="C721" i="2"/>
  <c r="A721" i="2"/>
  <c r="AT721" i="2" s="1"/>
  <c r="BC720" i="2"/>
  <c r="AY720" i="2"/>
  <c r="AT720" i="2"/>
  <c r="AS720" i="2"/>
  <c r="AO720" i="2"/>
  <c r="AE720" i="2"/>
  <c r="AA720" i="2"/>
  <c r="Z720" i="2"/>
  <c r="Y720" i="2"/>
  <c r="AX720" i="2" s="1"/>
  <c r="X720" i="2"/>
  <c r="U720" i="2"/>
  <c r="T720" i="2"/>
  <c r="R720" i="2"/>
  <c r="Q720" i="2"/>
  <c r="AD720" i="2" s="1"/>
  <c r="O720" i="2"/>
  <c r="N720" i="2"/>
  <c r="I720" i="2"/>
  <c r="AF720" i="2" s="1"/>
  <c r="C720" i="2"/>
  <c r="A720" i="2"/>
  <c r="BC719" i="2"/>
  <c r="AY719" i="2"/>
  <c r="AS719" i="2"/>
  <c r="AO719" i="2"/>
  <c r="AE719" i="2"/>
  <c r="AA719" i="2"/>
  <c r="Z719" i="2"/>
  <c r="Y719" i="2"/>
  <c r="AX719" i="2" s="1"/>
  <c r="X719" i="2"/>
  <c r="U719" i="2"/>
  <c r="T719" i="2"/>
  <c r="R719" i="2"/>
  <c r="Q719" i="2"/>
  <c r="AD719" i="2" s="1"/>
  <c r="O719" i="2"/>
  <c r="AP719" i="2" s="1"/>
  <c r="N719" i="2"/>
  <c r="I719" i="2"/>
  <c r="AF719" i="2" s="1"/>
  <c r="C719" i="2"/>
  <c r="A719" i="2"/>
  <c r="AT719" i="2" s="1"/>
  <c r="BC718" i="2"/>
  <c r="AS718" i="2"/>
  <c r="AO718" i="2"/>
  <c r="AE718" i="2"/>
  <c r="AD718" i="2"/>
  <c r="AA718" i="2"/>
  <c r="Z718" i="2"/>
  <c r="X718" i="2"/>
  <c r="AY718" i="2" s="1"/>
  <c r="U718" i="2"/>
  <c r="T718" i="2"/>
  <c r="R718" i="2"/>
  <c r="Q718" i="2"/>
  <c r="O718" i="2"/>
  <c r="N718" i="2"/>
  <c r="M718" i="2" s="1"/>
  <c r="AM718" i="2" s="1"/>
  <c r="I718" i="2"/>
  <c r="AF718" i="2" s="1"/>
  <c r="C718" i="2"/>
  <c r="A718" i="2"/>
  <c r="AT718" i="2" s="1"/>
  <c r="BC717" i="2"/>
  <c r="AS717" i="2"/>
  <c r="AO717" i="2"/>
  <c r="AE717" i="2"/>
  <c r="AA717" i="2"/>
  <c r="Z717" i="2"/>
  <c r="X717" i="2"/>
  <c r="U717" i="2"/>
  <c r="T717" i="2"/>
  <c r="R717" i="2"/>
  <c r="Q717" i="2"/>
  <c r="AD717" i="2" s="1"/>
  <c r="O717" i="2"/>
  <c r="N717" i="2"/>
  <c r="I717" i="2"/>
  <c r="AF717" i="2" s="1"/>
  <c r="C717" i="2"/>
  <c r="A717" i="2"/>
  <c r="AT717" i="2" s="1"/>
  <c r="BC716" i="2"/>
  <c r="AY716" i="2"/>
  <c r="AT716" i="2"/>
  <c r="AS716" i="2"/>
  <c r="AO716" i="2"/>
  <c r="AE716" i="2"/>
  <c r="AD716" i="2"/>
  <c r="AA716" i="2"/>
  <c r="Z716" i="2"/>
  <c r="Y716" i="2"/>
  <c r="AX716" i="2" s="1"/>
  <c r="X716" i="2"/>
  <c r="U716" i="2"/>
  <c r="T716" i="2"/>
  <c r="R716" i="2"/>
  <c r="Q716" i="2"/>
  <c r="O716" i="2"/>
  <c r="N716" i="2"/>
  <c r="AB716" i="2" s="1"/>
  <c r="I716" i="2"/>
  <c r="AF716" i="2" s="1"/>
  <c r="C716" i="2"/>
  <c r="A716" i="2"/>
  <c r="BC715" i="2"/>
  <c r="AS715" i="2"/>
  <c r="AO715" i="2"/>
  <c r="AE715" i="2"/>
  <c r="AD715" i="2"/>
  <c r="AA715" i="2"/>
  <c r="Z715" i="2"/>
  <c r="X715" i="2"/>
  <c r="U715" i="2"/>
  <c r="T715" i="2"/>
  <c r="R715" i="2"/>
  <c r="Q715" i="2"/>
  <c r="O715" i="2"/>
  <c r="N715" i="2"/>
  <c r="I715" i="2"/>
  <c r="AF715" i="2" s="1"/>
  <c r="C715" i="2"/>
  <c r="A715" i="2"/>
  <c r="AT715" i="2" s="1"/>
  <c r="BC714" i="2"/>
  <c r="AS714" i="2"/>
  <c r="AO714" i="2"/>
  <c r="AE714" i="2"/>
  <c r="AD714" i="2"/>
  <c r="AA714" i="2"/>
  <c r="Z714" i="2"/>
  <c r="Y714" i="2"/>
  <c r="AX714" i="2" s="1"/>
  <c r="X714" i="2"/>
  <c r="AY714" i="2" s="1"/>
  <c r="U714" i="2"/>
  <c r="T714" i="2"/>
  <c r="R714" i="2"/>
  <c r="Q714" i="2"/>
  <c r="O714" i="2"/>
  <c r="AP714" i="2" s="1"/>
  <c r="N714" i="2"/>
  <c r="AQ714" i="2" s="1"/>
  <c r="I714" i="2"/>
  <c r="AF714" i="2" s="1"/>
  <c r="C714" i="2"/>
  <c r="A714" i="2"/>
  <c r="AT714" i="2" s="1"/>
  <c r="BC713" i="2"/>
  <c r="AT713" i="2"/>
  <c r="AS713" i="2"/>
  <c r="AO713" i="2"/>
  <c r="AE713" i="2"/>
  <c r="AD713" i="2"/>
  <c r="AA713" i="2"/>
  <c r="Z713" i="2"/>
  <c r="Y713" i="2"/>
  <c r="AX713" i="2" s="1"/>
  <c r="X713" i="2"/>
  <c r="AY713" i="2" s="1"/>
  <c r="U713" i="2"/>
  <c r="T713" i="2"/>
  <c r="R713" i="2"/>
  <c r="Q713" i="2"/>
  <c r="O713" i="2"/>
  <c r="AP713" i="2" s="1"/>
  <c r="N713" i="2"/>
  <c r="M713" i="2" s="1"/>
  <c r="AM713" i="2" s="1"/>
  <c r="I713" i="2"/>
  <c r="AF713" i="2" s="1"/>
  <c r="C713" i="2"/>
  <c r="A713" i="2"/>
  <c r="BC712" i="2"/>
  <c r="AY712" i="2"/>
  <c r="AS712" i="2"/>
  <c r="AO712" i="2"/>
  <c r="AE712" i="2"/>
  <c r="AA712" i="2"/>
  <c r="Z712" i="2"/>
  <c r="Y712" i="2"/>
  <c r="AX712" i="2" s="1"/>
  <c r="X712" i="2"/>
  <c r="U712" i="2"/>
  <c r="T712" i="2"/>
  <c r="R712" i="2"/>
  <c r="Q712" i="2"/>
  <c r="AD712" i="2" s="1"/>
  <c r="O712" i="2"/>
  <c r="N712" i="2"/>
  <c r="I712" i="2"/>
  <c r="AF712" i="2" s="1"/>
  <c r="C712" i="2"/>
  <c r="A712" i="2"/>
  <c r="AT712" i="2" s="1"/>
  <c r="BC711" i="2"/>
  <c r="AS711" i="2"/>
  <c r="AO711" i="2"/>
  <c r="AE711" i="2"/>
  <c r="AA711" i="2"/>
  <c r="Z711" i="2"/>
  <c r="X711" i="2"/>
  <c r="U711" i="2"/>
  <c r="T711" i="2"/>
  <c r="R711" i="2"/>
  <c r="Q711" i="2"/>
  <c r="AD711" i="2" s="1"/>
  <c r="O711" i="2"/>
  <c r="AP711" i="2" s="1"/>
  <c r="N711" i="2"/>
  <c r="I711" i="2"/>
  <c r="AF711" i="2" s="1"/>
  <c r="C711" i="2"/>
  <c r="A711" i="2"/>
  <c r="AT711" i="2" s="1"/>
  <c r="BC710" i="2"/>
  <c r="AS710" i="2"/>
  <c r="AO710" i="2"/>
  <c r="AE710" i="2"/>
  <c r="AD710" i="2"/>
  <c r="AA710" i="2"/>
  <c r="Z710" i="2"/>
  <c r="X710" i="2"/>
  <c r="AY710" i="2" s="1"/>
  <c r="U710" i="2"/>
  <c r="T710" i="2"/>
  <c r="R710" i="2"/>
  <c r="Q710" i="2"/>
  <c r="O710" i="2"/>
  <c r="N710" i="2"/>
  <c r="I710" i="2"/>
  <c r="AF710" i="2" s="1"/>
  <c r="C710" i="2"/>
  <c r="A710" i="2"/>
  <c r="AT710" i="2" s="1"/>
  <c r="BC709" i="2"/>
  <c r="AY709" i="2"/>
  <c r="AT709" i="2"/>
  <c r="AS709" i="2"/>
  <c r="AO709" i="2"/>
  <c r="AE709" i="2"/>
  <c r="AD709" i="2"/>
  <c r="AA709" i="2"/>
  <c r="Z709" i="2"/>
  <c r="Y709" i="2"/>
  <c r="AX709" i="2" s="1"/>
  <c r="X709" i="2"/>
  <c r="U709" i="2"/>
  <c r="T709" i="2"/>
  <c r="R709" i="2"/>
  <c r="Q709" i="2"/>
  <c r="O709" i="2"/>
  <c r="N709" i="2"/>
  <c r="I709" i="2"/>
  <c r="AF709" i="2" s="1"/>
  <c r="C709" i="2"/>
  <c r="A709" i="2"/>
  <c r="BC708" i="2"/>
  <c r="AS708" i="2"/>
  <c r="AO708" i="2"/>
  <c r="AE708" i="2"/>
  <c r="AD708" i="2"/>
  <c r="AA708" i="2"/>
  <c r="Z708" i="2"/>
  <c r="Y708" i="2"/>
  <c r="AX708" i="2" s="1"/>
  <c r="X708" i="2"/>
  <c r="AY708" i="2" s="1"/>
  <c r="U708" i="2"/>
  <c r="T708" i="2"/>
  <c r="R708" i="2"/>
  <c r="Q708" i="2"/>
  <c r="O708" i="2"/>
  <c r="N708" i="2"/>
  <c r="I708" i="2"/>
  <c r="AF708" i="2" s="1"/>
  <c r="C708" i="2"/>
  <c r="A708" i="2"/>
  <c r="AT708" i="2" s="1"/>
  <c r="BC707" i="2"/>
  <c r="AY707" i="2"/>
  <c r="AS707" i="2"/>
  <c r="AO707" i="2"/>
  <c r="AE707" i="2"/>
  <c r="AA707" i="2"/>
  <c r="Z707" i="2"/>
  <c r="X707" i="2"/>
  <c r="Y707" i="2" s="1"/>
  <c r="AX707" i="2" s="1"/>
  <c r="U707" i="2"/>
  <c r="T707" i="2"/>
  <c r="R707" i="2"/>
  <c r="Q707" i="2"/>
  <c r="AD707" i="2" s="1"/>
  <c r="O707" i="2"/>
  <c r="AP707" i="2" s="1"/>
  <c r="N707" i="2"/>
  <c r="AB707" i="2" s="1"/>
  <c r="I707" i="2"/>
  <c r="AF707" i="2" s="1"/>
  <c r="C707" i="2"/>
  <c r="A707" i="2"/>
  <c r="AT707" i="2" s="1"/>
  <c r="BC706" i="2"/>
  <c r="AY706" i="2"/>
  <c r="AT706" i="2"/>
  <c r="AS706" i="2"/>
  <c r="AO706" i="2"/>
  <c r="AE706" i="2"/>
  <c r="AD706" i="2"/>
  <c r="AA706" i="2"/>
  <c r="Z706" i="2"/>
  <c r="Y706" i="2"/>
  <c r="AX706" i="2" s="1"/>
  <c r="X706" i="2"/>
  <c r="U706" i="2"/>
  <c r="T706" i="2"/>
  <c r="R706" i="2"/>
  <c r="Q706" i="2"/>
  <c r="O706" i="2"/>
  <c r="V706" i="2" s="1"/>
  <c r="N706" i="2"/>
  <c r="I706" i="2"/>
  <c r="AF706" i="2" s="1"/>
  <c r="C706" i="2"/>
  <c r="A706" i="2"/>
  <c r="BC705" i="2"/>
  <c r="AY705" i="2"/>
  <c r="AS705" i="2"/>
  <c r="AO705" i="2"/>
  <c r="AE705" i="2"/>
  <c r="AD705" i="2"/>
  <c r="AA705" i="2"/>
  <c r="Z705" i="2"/>
  <c r="Y705" i="2"/>
  <c r="AX705" i="2" s="1"/>
  <c r="X705" i="2"/>
  <c r="U705" i="2"/>
  <c r="T705" i="2"/>
  <c r="R705" i="2"/>
  <c r="Q705" i="2"/>
  <c r="O705" i="2"/>
  <c r="N705" i="2"/>
  <c r="I705" i="2"/>
  <c r="AF705" i="2" s="1"/>
  <c r="C705" i="2"/>
  <c r="A705" i="2"/>
  <c r="AT705" i="2" s="1"/>
  <c r="BC704" i="2"/>
  <c r="AS704" i="2"/>
  <c r="AO704" i="2"/>
  <c r="AE704" i="2"/>
  <c r="AA704" i="2"/>
  <c r="Z704" i="2"/>
  <c r="X704" i="2"/>
  <c r="U704" i="2"/>
  <c r="T704" i="2"/>
  <c r="R704" i="2"/>
  <c r="Q704" i="2"/>
  <c r="AD704" i="2" s="1"/>
  <c r="O704" i="2"/>
  <c r="N704" i="2"/>
  <c r="I704" i="2"/>
  <c r="AF704" i="2" s="1"/>
  <c r="C704" i="2"/>
  <c r="A704" i="2"/>
  <c r="AT704" i="2" s="1"/>
  <c r="BC703" i="2"/>
  <c r="AT703" i="2"/>
  <c r="AS703" i="2"/>
  <c r="AO703" i="2"/>
  <c r="AE703" i="2"/>
  <c r="AD703" i="2"/>
  <c r="AA703" i="2"/>
  <c r="Z703" i="2"/>
  <c r="X703" i="2"/>
  <c r="U703" i="2"/>
  <c r="T703" i="2"/>
  <c r="R703" i="2"/>
  <c r="Q703" i="2"/>
  <c r="O703" i="2"/>
  <c r="N703" i="2"/>
  <c r="M703" i="2" s="1"/>
  <c r="I703" i="2"/>
  <c r="AF703" i="2" s="1"/>
  <c r="C703" i="2"/>
  <c r="A703" i="2"/>
  <c r="BC702" i="2"/>
  <c r="AT702" i="2"/>
  <c r="AS702" i="2"/>
  <c r="AO702" i="2"/>
  <c r="AE702" i="2"/>
  <c r="AA702" i="2"/>
  <c r="Z702" i="2"/>
  <c r="X702" i="2"/>
  <c r="AY702" i="2" s="1"/>
  <c r="U702" i="2"/>
  <c r="T702" i="2"/>
  <c r="R702" i="2"/>
  <c r="Q702" i="2"/>
  <c r="AD702" i="2" s="1"/>
  <c r="O702" i="2"/>
  <c r="V702" i="2" s="1"/>
  <c r="N702" i="2"/>
  <c r="I702" i="2"/>
  <c r="AF702" i="2" s="1"/>
  <c r="C702" i="2"/>
  <c r="A702" i="2"/>
  <c r="BC701" i="2"/>
  <c r="AY701" i="2"/>
  <c r="AS701" i="2"/>
  <c r="AO701" i="2"/>
  <c r="AE701" i="2"/>
  <c r="AD701" i="2"/>
  <c r="AA701" i="2"/>
  <c r="Z701" i="2"/>
  <c r="Y701" i="2"/>
  <c r="AX701" i="2" s="1"/>
  <c r="X701" i="2"/>
  <c r="U701" i="2"/>
  <c r="T701" i="2"/>
  <c r="R701" i="2"/>
  <c r="Q701" i="2"/>
  <c r="O701" i="2"/>
  <c r="V701" i="2" s="1"/>
  <c r="N701" i="2"/>
  <c r="I701" i="2"/>
  <c r="AF701" i="2" s="1"/>
  <c r="C701" i="2"/>
  <c r="A701" i="2"/>
  <c r="AT701" i="2" s="1"/>
  <c r="BC700" i="2"/>
  <c r="AY700" i="2"/>
  <c r="AT700" i="2"/>
  <c r="AS700" i="2"/>
  <c r="AO700" i="2"/>
  <c r="AE700" i="2"/>
  <c r="AA700" i="2"/>
  <c r="Z700" i="2"/>
  <c r="Y700" i="2"/>
  <c r="AX700" i="2" s="1"/>
  <c r="X700" i="2"/>
  <c r="U700" i="2"/>
  <c r="T700" i="2"/>
  <c r="R700" i="2"/>
  <c r="Q700" i="2"/>
  <c r="AD700" i="2" s="1"/>
  <c r="O700" i="2"/>
  <c r="N700" i="2"/>
  <c r="AQ700" i="2" s="1"/>
  <c r="I700" i="2"/>
  <c r="AF700" i="2" s="1"/>
  <c r="C700" i="2"/>
  <c r="A700" i="2"/>
  <c r="BC699" i="2"/>
  <c r="AS699" i="2"/>
  <c r="AO699" i="2"/>
  <c r="AE699" i="2"/>
  <c r="AA699" i="2"/>
  <c r="Z699" i="2"/>
  <c r="X699" i="2"/>
  <c r="U699" i="2"/>
  <c r="T699" i="2"/>
  <c r="R699" i="2"/>
  <c r="Q699" i="2"/>
  <c r="AD699" i="2" s="1"/>
  <c r="O699" i="2"/>
  <c r="V699" i="2" s="1"/>
  <c r="N699" i="2"/>
  <c r="M699" i="2" s="1"/>
  <c r="I699" i="2"/>
  <c r="AF699" i="2" s="1"/>
  <c r="C699" i="2"/>
  <c r="A699" i="2"/>
  <c r="AT699" i="2" s="1"/>
  <c r="BC698" i="2"/>
  <c r="AS698" i="2"/>
  <c r="AO698" i="2"/>
  <c r="AE698" i="2"/>
  <c r="AD698" i="2"/>
  <c r="AA698" i="2"/>
  <c r="Z698" i="2"/>
  <c r="X698" i="2"/>
  <c r="U698" i="2"/>
  <c r="T698" i="2"/>
  <c r="R698" i="2"/>
  <c r="Q698" i="2"/>
  <c r="O698" i="2"/>
  <c r="AP698" i="2" s="1"/>
  <c r="N698" i="2"/>
  <c r="AB698" i="2" s="1"/>
  <c r="I698" i="2"/>
  <c r="AF698" i="2" s="1"/>
  <c r="C698" i="2"/>
  <c r="A698" i="2"/>
  <c r="AT698" i="2" s="1"/>
  <c r="BC697" i="2"/>
  <c r="AY697" i="2"/>
  <c r="AS697" i="2"/>
  <c r="AO697" i="2"/>
  <c r="AE697" i="2"/>
  <c r="AA697" i="2"/>
  <c r="Z697" i="2"/>
  <c r="X697" i="2"/>
  <c r="Y697" i="2" s="1"/>
  <c r="AX697" i="2" s="1"/>
  <c r="U697" i="2"/>
  <c r="T697" i="2"/>
  <c r="R697" i="2"/>
  <c r="Q697" i="2"/>
  <c r="AD697" i="2" s="1"/>
  <c r="O697" i="2"/>
  <c r="N697" i="2"/>
  <c r="I697" i="2"/>
  <c r="AF697" i="2" s="1"/>
  <c r="C697" i="2"/>
  <c r="A697" i="2"/>
  <c r="AT697" i="2" s="1"/>
  <c r="BC696" i="2"/>
  <c r="AY696" i="2"/>
  <c r="AS696" i="2"/>
  <c r="AO696" i="2"/>
  <c r="AE696" i="2"/>
  <c r="AA696" i="2"/>
  <c r="Z696" i="2"/>
  <c r="Y696" i="2"/>
  <c r="AX696" i="2" s="1"/>
  <c r="X696" i="2"/>
  <c r="U696" i="2"/>
  <c r="T696" i="2"/>
  <c r="R696" i="2"/>
  <c r="Q696" i="2"/>
  <c r="AD696" i="2" s="1"/>
  <c r="O696" i="2"/>
  <c r="AP696" i="2" s="1"/>
  <c r="N696" i="2"/>
  <c r="I696" i="2"/>
  <c r="AF696" i="2" s="1"/>
  <c r="C696" i="2"/>
  <c r="A696" i="2"/>
  <c r="AT696" i="2" s="1"/>
  <c r="BC695" i="2"/>
  <c r="AY695" i="2"/>
  <c r="AT695" i="2"/>
  <c r="AS695" i="2"/>
  <c r="AO695" i="2"/>
  <c r="AE695" i="2"/>
  <c r="AA695" i="2"/>
  <c r="Z695" i="2"/>
  <c r="Y695" i="2"/>
  <c r="AX695" i="2" s="1"/>
  <c r="X695" i="2"/>
  <c r="U695" i="2"/>
  <c r="T695" i="2"/>
  <c r="R695" i="2"/>
  <c r="Q695" i="2"/>
  <c r="AD695" i="2" s="1"/>
  <c r="O695" i="2"/>
  <c r="N695" i="2"/>
  <c r="M695" i="2" s="1"/>
  <c r="I695" i="2"/>
  <c r="AF695" i="2" s="1"/>
  <c r="C695" i="2"/>
  <c r="A695" i="2"/>
  <c r="BC694" i="2"/>
  <c r="AS694" i="2"/>
  <c r="AO694" i="2"/>
  <c r="AE694" i="2"/>
  <c r="AD694" i="2"/>
  <c r="AA694" i="2"/>
  <c r="Z694" i="2"/>
  <c r="X694" i="2"/>
  <c r="U694" i="2"/>
  <c r="T694" i="2"/>
  <c r="R694" i="2"/>
  <c r="Q694" i="2"/>
  <c r="O694" i="2"/>
  <c r="N694" i="2"/>
  <c r="AB694" i="2" s="1"/>
  <c r="I694" i="2"/>
  <c r="AF694" i="2" s="1"/>
  <c r="C694" i="2"/>
  <c r="A694" i="2"/>
  <c r="AT694" i="2" s="1"/>
  <c r="BC693" i="2"/>
  <c r="AS693" i="2"/>
  <c r="AO693" i="2"/>
  <c r="AE693" i="2"/>
  <c r="AD693" i="2"/>
  <c r="AA693" i="2"/>
  <c r="Z693" i="2"/>
  <c r="Y693" i="2"/>
  <c r="AX693" i="2" s="1"/>
  <c r="X693" i="2"/>
  <c r="AY693" i="2" s="1"/>
  <c r="U693" i="2"/>
  <c r="T693" i="2"/>
  <c r="R693" i="2"/>
  <c r="Q693" i="2"/>
  <c r="O693" i="2"/>
  <c r="N693" i="2"/>
  <c r="M693" i="2" s="1"/>
  <c r="I693" i="2"/>
  <c r="AF693" i="2" s="1"/>
  <c r="C693" i="2"/>
  <c r="A693" i="2"/>
  <c r="AT693" i="2" s="1"/>
  <c r="BC692" i="2"/>
  <c r="AY692" i="2"/>
  <c r="AT692" i="2"/>
  <c r="AS692" i="2"/>
  <c r="AO692" i="2"/>
  <c r="AE692" i="2"/>
  <c r="AA692" i="2"/>
  <c r="Z692" i="2"/>
  <c r="X692" i="2"/>
  <c r="Y692" i="2" s="1"/>
  <c r="AX692" i="2" s="1"/>
  <c r="U692" i="2"/>
  <c r="T692" i="2"/>
  <c r="R692" i="2"/>
  <c r="Q692" i="2"/>
  <c r="AD692" i="2" s="1"/>
  <c r="O692" i="2"/>
  <c r="N692" i="2"/>
  <c r="M692" i="2" s="1"/>
  <c r="AM692" i="2" s="1"/>
  <c r="I692" i="2"/>
  <c r="AF692" i="2" s="1"/>
  <c r="C692" i="2"/>
  <c r="A692" i="2"/>
  <c r="BC691" i="2"/>
  <c r="AY691" i="2"/>
  <c r="AS691" i="2"/>
  <c r="AO691" i="2"/>
  <c r="AE691" i="2"/>
  <c r="AD691" i="2"/>
  <c r="AA691" i="2"/>
  <c r="Z691" i="2"/>
  <c r="X691" i="2"/>
  <c r="Y691" i="2" s="1"/>
  <c r="AX691" i="2" s="1"/>
  <c r="U691" i="2"/>
  <c r="T691" i="2"/>
  <c r="R691" i="2"/>
  <c r="Q691" i="2"/>
  <c r="O691" i="2"/>
  <c r="N691" i="2"/>
  <c r="I691" i="2"/>
  <c r="AF691" i="2" s="1"/>
  <c r="C691" i="2"/>
  <c r="A691" i="2"/>
  <c r="AT691" i="2" s="1"/>
  <c r="BC690" i="2"/>
  <c r="AY690" i="2"/>
  <c r="AS690" i="2"/>
  <c r="AO690" i="2"/>
  <c r="AE690" i="2"/>
  <c r="AD690" i="2"/>
  <c r="AA690" i="2"/>
  <c r="Z690" i="2"/>
  <c r="X690" i="2"/>
  <c r="Y690" i="2" s="1"/>
  <c r="AX690" i="2" s="1"/>
  <c r="U690" i="2"/>
  <c r="T690" i="2"/>
  <c r="R690" i="2"/>
  <c r="Q690" i="2"/>
  <c r="O690" i="2"/>
  <c r="N690" i="2"/>
  <c r="AB690" i="2" s="1"/>
  <c r="I690" i="2"/>
  <c r="AF690" i="2" s="1"/>
  <c r="C690" i="2"/>
  <c r="A690" i="2"/>
  <c r="AT690" i="2" s="1"/>
  <c r="BC689" i="2"/>
  <c r="AY689" i="2"/>
  <c r="AS689" i="2"/>
  <c r="AO689" i="2"/>
  <c r="AE689" i="2"/>
  <c r="AA689" i="2"/>
  <c r="Z689" i="2"/>
  <c r="Y689" i="2"/>
  <c r="AX689" i="2" s="1"/>
  <c r="X689" i="2"/>
  <c r="U689" i="2"/>
  <c r="T689" i="2"/>
  <c r="R689" i="2"/>
  <c r="Q689" i="2"/>
  <c r="AD689" i="2" s="1"/>
  <c r="O689" i="2"/>
  <c r="N689" i="2"/>
  <c r="AB689" i="2" s="1"/>
  <c r="I689" i="2"/>
  <c r="AF689" i="2" s="1"/>
  <c r="C689" i="2"/>
  <c r="A689" i="2"/>
  <c r="AT689" i="2" s="1"/>
  <c r="BC688" i="2"/>
  <c r="AT688" i="2"/>
  <c r="AS688" i="2"/>
  <c r="AO688" i="2"/>
  <c r="AE688" i="2"/>
  <c r="AD688" i="2"/>
  <c r="AA688" i="2"/>
  <c r="Z688" i="2"/>
  <c r="Y688" i="2"/>
  <c r="AX688" i="2" s="1"/>
  <c r="X688" i="2"/>
  <c r="AY688" i="2" s="1"/>
  <c r="U688" i="2"/>
  <c r="T688" i="2"/>
  <c r="R688" i="2"/>
  <c r="Q688" i="2"/>
  <c r="O688" i="2"/>
  <c r="N688" i="2"/>
  <c r="I688" i="2"/>
  <c r="AF688" i="2" s="1"/>
  <c r="C688" i="2"/>
  <c r="A688" i="2"/>
  <c r="BC687" i="2"/>
  <c r="AS687" i="2"/>
  <c r="AO687" i="2"/>
  <c r="AE687" i="2"/>
  <c r="AA687" i="2"/>
  <c r="Z687" i="2"/>
  <c r="X687" i="2"/>
  <c r="AY687" i="2" s="1"/>
  <c r="U687" i="2"/>
  <c r="T687" i="2"/>
  <c r="R687" i="2"/>
  <c r="Q687" i="2"/>
  <c r="AD687" i="2" s="1"/>
  <c r="O687" i="2"/>
  <c r="V687" i="2" s="1"/>
  <c r="N687" i="2"/>
  <c r="AQ687" i="2" s="1"/>
  <c r="I687" i="2"/>
  <c r="AF687" i="2" s="1"/>
  <c r="C687" i="2"/>
  <c r="A687" i="2"/>
  <c r="AT687" i="2" s="1"/>
  <c r="BC686" i="2"/>
  <c r="AY686" i="2"/>
  <c r="AS686" i="2"/>
  <c r="AO686" i="2"/>
  <c r="AE686" i="2"/>
  <c r="AD686" i="2"/>
  <c r="AA686" i="2"/>
  <c r="Z686" i="2"/>
  <c r="X686" i="2"/>
  <c r="Y686" i="2" s="1"/>
  <c r="AX686" i="2" s="1"/>
  <c r="U686" i="2"/>
  <c r="T686" i="2"/>
  <c r="R686" i="2"/>
  <c r="Q686" i="2"/>
  <c r="O686" i="2"/>
  <c r="V686" i="2" s="1"/>
  <c r="N686" i="2"/>
  <c r="I686" i="2"/>
  <c r="AF686" i="2" s="1"/>
  <c r="C686" i="2"/>
  <c r="A686" i="2"/>
  <c r="AT686" i="2" s="1"/>
  <c r="BC685" i="2"/>
  <c r="AY685" i="2"/>
  <c r="AT685" i="2"/>
  <c r="AS685" i="2"/>
  <c r="AO685" i="2"/>
  <c r="AE685" i="2"/>
  <c r="AA685" i="2"/>
  <c r="Z685" i="2"/>
  <c r="Y685" i="2"/>
  <c r="AX685" i="2" s="1"/>
  <c r="X685" i="2"/>
  <c r="U685" i="2"/>
  <c r="T685" i="2"/>
  <c r="R685" i="2"/>
  <c r="Q685" i="2"/>
  <c r="AD685" i="2" s="1"/>
  <c r="O685" i="2"/>
  <c r="N685" i="2"/>
  <c r="M685" i="2" s="1"/>
  <c r="I685" i="2"/>
  <c r="AF685" i="2" s="1"/>
  <c r="C685" i="2"/>
  <c r="A685" i="2"/>
  <c r="BC684" i="2"/>
  <c r="AT684" i="2"/>
  <c r="AS684" i="2"/>
  <c r="AO684" i="2"/>
  <c r="AE684" i="2"/>
  <c r="AA684" i="2"/>
  <c r="Z684" i="2"/>
  <c r="X684" i="2"/>
  <c r="U684" i="2"/>
  <c r="T684" i="2"/>
  <c r="R684" i="2"/>
  <c r="Q684" i="2"/>
  <c r="AD684" i="2" s="1"/>
  <c r="O684" i="2"/>
  <c r="AP684" i="2" s="1"/>
  <c r="N684" i="2"/>
  <c r="I684" i="2"/>
  <c r="AF684" i="2" s="1"/>
  <c r="C684" i="2"/>
  <c r="A684" i="2"/>
  <c r="BC683" i="2"/>
  <c r="AS683" i="2"/>
  <c r="AO683" i="2"/>
  <c r="AE683" i="2"/>
  <c r="AD683" i="2"/>
  <c r="AA683" i="2"/>
  <c r="Z683" i="2"/>
  <c r="Y683" i="2"/>
  <c r="AX683" i="2" s="1"/>
  <c r="X683" i="2"/>
  <c r="AY683" i="2" s="1"/>
  <c r="U683" i="2"/>
  <c r="T683" i="2"/>
  <c r="R683" i="2"/>
  <c r="Q683" i="2"/>
  <c r="O683" i="2"/>
  <c r="N683" i="2"/>
  <c r="AQ683" i="2" s="1"/>
  <c r="I683" i="2"/>
  <c r="AF683" i="2" s="1"/>
  <c r="C683" i="2"/>
  <c r="A683" i="2"/>
  <c r="AT683" i="2" s="1"/>
  <c r="BC682" i="2"/>
  <c r="AY682" i="2"/>
  <c r="AS682" i="2"/>
  <c r="AO682" i="2"/>
  <c r="AE682" i="2"/>
  <c r="AD682" i="2"/>
  <c r="AA682" i="2"/>
  <c r="Z682" i="2"/>
  <c r="Y682" i="2"/>
  <c r="AX682" i="2" s="1"/>
  <c r="X682" i="2"/>
  <c r="U682" i="2"/>
  <c r="T682" i="2"/>
  <c r="R682" i="2"/>
  <c r="Q682" i="2"/>
  <c r="O682" i="2"/>
  <c r="N682" i="2"/>
  <c r="I682" i="2"/>
  <c r="AF682" i="2" s="1"/>
  <c r="C682" i="2"/>
  <c r="A682" i="2"/>
  <c r="AT682" i="2" s="1"/>
  <c r="BC681" i="2"/>
  <c r="AY681" i="2"/>
  <c r="AS681" i="2"/>
  <c r="AO681" i="2"/>
  <c r="AE681" i="2"/>
  <c r="AA681" i="2"/>
  <c r="Z681" i="2"/>
  <c r="Y681" i="2"/>
  <c r="AX681" i="2" s="1"/>
  <c r="X681" i="2"/>
  <c r="U681" i="2"/>
  <c r="T681" i="2"/>
  <c r="R681" i="2"/>
  <c r="Q681" i="2"/>
  <c r="AD681" i="2" s="1"/>
  <c r="O681" i="2"/>
  <c r="N681" i="2"/>
  <c r="M681" i="2" s="1"/>
  <c r="I681" i="2"/>
  <c r="AF681" i="2" s="1"/>
  <c r="C681" i="2"/>
  <c r="A681" i="2"/>
  <c r="AT681" i="2" s="1"/>
  <c r="BC680" i="2"/>
  <c r="AT680" i="2"/>
  <c r="AS680" i="2"/>
  <c r="AO680" i="2"/>
  <c r="AE680" i="2"/>
  <c r="AD680" i="2"/>
  <c r="AA680" i="2"/>
  <c r="Z680" i="2"/>
  <c r="Y680" i="2"/>
  <c r="AX680" i="2" s="1"/>
  <c r="X680" i="2"/>
  <c r="AY680" i="2" s="1"/>
  <c r="U680" i="2"/>
  <c r="T680" i="2"/>
  <c r="R680" i="2"/>
  <c r="Q680" i="2"/>
  <c r="O680" i="2"/>
  <c r="N680" i="2"/>
  <c r="AQ680" i="2" s="1"/>
  <c r="I680" i="2"/>
  <c r="AF680" i="2" s="1"/>
  <c r="C680" i="2"/>
  <c r="A680" i="2"/>
  <c r="BC679" i="2"/>
  <c r="AS679" i="2"/>
  <c r="AO679" i="2"/>
  <c r="AE679" i="2"/>
  <c r="AD679" i="2"/>
  <c r="AA679" i="2"/>
  <c r="Z679" i="2"/>
  <c r="Y679" i="2"/>
  <c r="AX679" i="2" s="1"/>
  <c r="X679" i="2"/>
  <c r="AY679" i="2" s="1"/>
  <c r="U679" i="2"/>
  <c r="T679" i="2"/>
  <c r="R679" i="2"/>
  <c r="Q679" i="2"/>
  <c r="O679" i="2"/>
  <c r="AP679" i="2" s="1"/>
  <c r="N679" i="2"/>
  <c r="AQ679" i="2" s="1"/>
  <c r="I679" i="2"/>
  <c r="AF679" i="2" s="1"/>
  <c r="C679" i="2"/>
  <c r="A679" i="2"/>
  <c r="AT679" i="2" s="1"/>
  <c r="BC678" i="2"/>
  <c r="AS678" i="2"/>
  <c r="AO678" i="2"/>
  <c r="AE678" i="2"/>
  <c r="AD678" i="2"/>
  <c r="AA678" i="2"/>
  <c r="Z678" i="2"/>
  <c r="X678" i="2"/>
  <c r="U678" i="2"/>
  <c r="T678" i="2"/>
  <c r="R678" i="2"/>
  <c r="Q678" i="2"/>
  <c r="O678" i="2"/>
  <c r="AP678" i="2" s="1"/>
  <c r="N678" i="2"/>
  <c r="AQ678" i="2" s="1"/>
  <c r="I678" i="2"/>
  <c r="AF678" i="2" s="1"/>
  <c r="C678" i="2"/>
  <c r="A678" i="2"/>
  <c r="AT678" i="2" s="1"/>
  <c r="BC677" i="2"/>
  <c r="AY677" i="2"/>
  <c r="AT677" i="2"/>
  <c r="AS677" i="2"/>
  <c r="AO677" i="2"/>
  <c r="AE677" i="2"/>
  <c r="AD677" i="2"/>
  <c r="AA677" i="2"/>
  <c r="Z677" i="2"/>
  <c r="X677" i="2"/>
  <c r="Y677" i="2" s="1"/>
  <c r="AX677" i="2" s="1"/>
  <c r="U677" i="2"/>
  <c r="T677" i="2"/>
  <c r="R677" i="2"/>
  <c r="Q677" i="2"/>
  <c r="O677" i="2"/>
  <c r="N677" i="2"/>
  <c r="M677" i="2" s="1"/>
  <c r="AM677" i="2" s="1"/>
  <c r="I677" i="2"/>
  <c r="AF677" i="2" s="1"/>
  <c r="C677" i="2"/>
  <c r="A677" i="2"/>
  <c r="BC676" i="2"/>
  <c r="AY676" i="2"/>
  <c r="AT676" i="2"/>
  <c r="AS676" i="2"/>
  <c r="AO676" i="2"/>
  <c r="AE676" i="2"/>
  <c r="AD676" i="2"/>
  <c r="AA676" i="2"/>
  <c r="Z676" i="2"/>
  <c r="Y676" i="2"/>
  <c r="AX676" i="2" s="1"/>
  <c r="X676" i="2"/>
  <c r="U676" i="2"/>
  <c r="T676" i="2"/>
  <c r="R676" i="2"/>
  <c r="Q676" i="2"/>
  <c r="O676" i="2"/>
  <c r="N676" i="2"/>
  <c r="AQ676" i="2" s="1"/>
  <c r="I676" i="2"/>
  <c r="AF676" i="2" s="1"/>
  <c r="C676" i="2"/>
  <c r="A676" i="2"/>
  <c r="BC675" i="2"/>
  <c r="AY675" i="2"/>
  <c r="AS675" i="2"/>
  <c r="AO675" i="2"/>
  <c r="AE675" i="2"/>
  <c r="AD675" i="2"/>
  <c r="AA675" i="2"/>
  <c r="Z675" i="2"/>
  <c r="X675" i="2"/>
  <c r="Y675" i="2" s="1"/>
  <c r="AX675" i="2" s="1"/>
  <c r="U675" i="2"/>
  <c r="T675" i="2"/>
  <c r="R675" i="2"/>
  <c r="Q675" i="2"/>
  <c r="O675" i="2"/>
  <c r="N675" i="2"/>
  <c r="M675" i="2" s="1"/>
  <c r="I675" i="2"/>
  <c r="AF675" i="2" s="1"/>
  <c r="C675" i="2"/>
  <c r="A675" i="2"/>
  <c r="AT675" i="2" s="1"/>
  <c r="BC674" i="2"/>
  <c r="AY674" i="2"/>
  <c r="AS674" i="2"/>
  <c r="AO674" i="2"/>
  <c r="AE674" i="2"/>
  <c r="AA674" i="2"/>
  <c r="Z674" i="2"/>
  <c r="X674" i="2"/>
  <c r="Y674" i="2" s="1"/>
  <c r="AX674" i="2" s="1"/>
  <c r="U674" i="2"/>
  <c r="T674" i="2"/>
  <c r="R674" i="2"/>
  <c r="Q674" i="2"/>
  <c r="AD674" i="2" s="1"/>
  <c r="O674" i="2"/>
  <c r="N674" i="2"/>
  <c r="I674" i="2"/>
  <c r="AF674" i="2" s="1"/>
  <c r="C674" i="2"/>
  <c r="A674" i="2"/>
  <c r="AT674" i="2" s="1"/>
  <c r="BC673" i="2"/>
  <c r="AT673" i="2"/>
  <c r="AS673" i="2"/>
  <c r="AO673" i="2"/>
  <c r="AE673" i="2"/>
  <c r="AD673" i="2"/>
  <c r="AA673" i="2"/>
  <c r="Z673" i="2"/>
  <c r="Y673" i="2"/>
  <c r="AX673" i="2" s="1"/>
  <c r="X673" i="2"/>
  <c r="AY673" i="2" s="1"/>
  <c r="U673" i="2"/>
  <c r="T673" i="2"/>
  <c r="R673" i="2"/>
  <c r="Q673" i="2"/>
  <c r="O673" i="2"/>
  <c r="N673" i="2"/>
  <c r="I673" i="2"/>
  <c r="AF673" i="2" s="1"/>
  <c r="C673" i="2"/>
  <c r="A673" i="2"/>
  <c r="BC672" i="2"/>
  <c r="AS672" i="2"/>
  <c r="AO672" i="2"/>
  <c r="AE672" i="2"/>
  <c r="AA672" i="2"/>
  <c r="Z672" i="2"/>
  <c r="X672" i="2"/>
  <c r="AY672" i="2" s="1"/>
  <c r="U672" i="2"/>
  <c r="T672" i="2"/>
  <c r="R672" i="2"/>
  <c r="Q672" i="2"/>
  <c r="AD672" i="2" s="1"/>
  <c r="O672" i="2"/>
  <c r="AP672" i="2" s="1"/>
  <c r="N672" i="2"/>
  <c r="AB672" i="2" s="1"/>
  <c r="I672" i="2"/>
  <c r="AF672" i="2" s="1"/>
  <c r="C672" i="2"/>
  <c r="A672" i="2"/>
  <c r="AT672" i="2" s="1"/>
  <c r="BC671" i="2"/>
  <c r="AS671" i="2"/>
  <c r="AO671" i="2"/>
  <c r="AE671" i="2"/>
  <c r="AD671" i="2"/>
  <c r="AA671" i="2"/>
  <c r="Z671" i="2"/>
  <c r="X671" i="2"/>
  <c r="U671" i="2"/>
  <c r="T671" i="2"/>
  <c r="R671" i="2"/>
  <c r="Q671" i="2"/>
  <c r="O671" i="2"/>
  <c r="AP671" i="2" s="1"/>
  <c r="N671" i="2"/>
  <c r="AB671" i="2" s="1"/>
  <c r="I671" i="2"/>
  <c r="AF671" i="2" s="1"/>
  <c r="C671" i="2"/>
  <c r="A671" i="2"/>
  <c r="AT671" i="2" s="1"/>
  <c r="BC670" i="2"/>
  <c r="AY670" i="2"/>
  <c r="AS670" i="2"/>
  <c r="AO670" i="2"/>
  <c r="AE670" i="2"/>
  <c r="AD670" i="2"/>
  <c r="AA670" i="2"/>
  <c r="Z670" i="2"/>
  <c r="Y670" i="2"/>
  <c r="AX670" i="2" s="1"/>
  <c r="X670" i="2"/>
  <c r="U670" i="2"/>
  <c r="T670" i="2"/>
  <c r="R670" i="2"/>
  <c r="Q670" i="2"/>
  <c r="O670" i="2"/>
  <c r="N670" i="2"/>
  <c r="I670" i="2"/>
  <c r="AF670" i="2" s="1"/>
  <c r="C670" i="2"/>
  <c r="A670" i="2"/>
  <c r="AT670" i="2" s="1"/>
  <c r="BC669" i="2"/>
  <c r="AS669" i="2"/>
  <c r="AO669" i="2"/>
  <c r="AE669" i="2"/>
  <c r="AA669" i="2"/>
  <c r="Z669" i="2"/>
  <c r="Y669" i="2"/>
  <c r="AX669" i="2" s="1"/>
  <c r="X669" i="2"/>
  <c r="AY669" i="2" s="1"/>
  <c r="U669" i="2"/>
  <c r="T669" i="2"/>
  <c r="R669" i="2"/>
  <c r="Q669" i="2"/>
  <c r="AD669" i="2" s="1"/>
  <c r="O669" i="2"/>
  <c r="AP669" i="2" s="1"/>
  <c r="N669" i="2"/>
  <c r="I669" i="2"/>
  <c r="AF669" i="2" s="1"/>
  <c r="C669" i="2"/>
  <c r="A669" i="2"/>
  <c r="AT669" i="2" s="1"/>
  <c r="BC668" i="2"/>
  <c r="AS668" i="2"/>
  <c r="AO668" i="2"/>
  <c r="AE668" i="2"/>
  <c r="AD668" i="2"/>
  <c r="AA668" i="2"/>
  <c r="Z668" i="2"/>
  <c r="Y668" i="2"/>
  <c r="AX668" i="2" s="1"/>
  <c r="X668" i="2"/>
  <c r="AY668" i="2" s="1"/>
  <c r="U668" i="2"/>
  <c r="T668" i="2"/>
  <c r="R668" i="2"/>
  <c r="Q668" i="2"/>
  <c r="O668" i="2"/>
  <c r="AP668" i="2" s="1"/>
  <c r="N668" i="2"/>
  <c r="AB668" i="2" s="1"/>
  <c r="I668" i="2"/>
  <c r="AF668" i="2" s="1"/>
  <c r="C668" i="2"/>
  <c r="A668" i="2"/>
  <c r="AT668" i="2" s="1"/>
  <c r="BC667" i="2"/>
  <c r="AT667" i="2"/>
  <c r="AS667" i="2"/>
  <c r="AO667" i="2"/>
  <c r="AE667" i="2"/>
  <c r="AD667" i="2"/>
  <c r="AA667" i="2"/>
  <c r="Z667" i="2"/>
  <c r="X667" i="2"/>
  <c r="U667" i="2"/>
  <c r="T667" i="2"/>
  <c r="R667" i="2"/>
  <c r="Q667" i="2"/>
  <c r="O667" i="2"/>
  <c r="N667" i="2"/>
  <c r="AQ667" i="2" s="1"/>
  <c r="I667" i="2"/>
  <c r="AF667" i="2" s="1"/>
  <c r="C667" i="2"/>
  <c r="A667" i="2"/>
  <c r="BC666" i="2"/>
  <c r="AT666" i="2"/>
  <c r="AS666" i="2"/>
  <c r="AO666" i="2"/>
  <c r="AE666" i="2"/>
  <c r="AA666" i="2"/>
  <c r="Z666" i="2"/>
  <c r="X666" i="2"/>
  <c r="AY666" i="2" s="1"/>
  <c r="U666" i="2"/>
  <c r="T666" i="2"/>
  <c r="R666" i="2"/>
  <c r="Q666" i="2"/>
  <c r="AD666" i="2" s="1"/>
  <c r="O666" i="2"/>
  <c r="N666" i="2"/>
  <c r="M666" i="2" s="1"/>
  <c r="I666" i="2"/>
  <c r="AF666" i="2" s="1"/>
  <c r="C666" i="2"/>
  <c r="A666" i="2"/>
  <c r="BC665" i="2"/>
  <c r="AY665" i="2"/>
  <c r="AT665" i="2"/>
  <c r="AS665" i="2"/>
  <c r="AO665" i="2"/>
  <c r="AE665" i="2"/>
  <c r="AD665" i="2"/>
  <c r="AA665" i="2"/>
  <c r="Z665" i="2"/>
  <c r="X665" i="2"/>
  <c r="Y665" i="2" s="1"/>
  <c r="AX665" i="2" s="1"/>
  <c r="U665" i="2"/>
  <c r="T665" i="2"/>
  <c r="R665" i="2"/>
  <c r="Q665" i="2"/>
  <c r="O665" i="2"/>
  <c r="V665" i="2" s="1"/>
  <c r="N665" i="2"/>
  <c r="I665" i="2"/>
  <c r="AF665" i="2" s="1"/>
  <c r="C665" i="2"/>
  <c r="A665" i="2"/>
  <c r="BC664" i="2"/>
  <c r="AY664" i="2"/>
  <c r="AS664" i="2"/>
  <c r="AO664" i="2"/>
  <c r="AE664" i="2"/>
  <c r="AD664" i="2"/>
  <c r="AA664" i="2"/>
  <c r="Z664" i="2"/>
  <c r="X664" i="2"/>
  <c r="Y664" i="2" s="1"/>
  <c r="AX664" i="2" s="1"/>
  <c r="U664" i="2"/>
  <c r="T664" i="2"/>
  <c r="R664" i="2"/>
  <c r="Q664" i="2"/>
  <c r="O664" i="2"/>
  <c r="N664" i="2"/>
  <c r="I664" i="2"/>
  <c r="AF664" i="2" s="1"/>
  <c r="C664" i="2"/>
  <c r="A664" i="2"/>
  <c r="AT664" i="2" s="1"/>
  <c r="BC663" i="2"/>
  <c r="AT663" i="2"/>
  <c r="AS663" i="2"/>
  <c r="AO663" i="2"/>
  <c r="AE663" i="2"/>
  <c r="AD663" i="2"/>
  <c r="AA663" i="2"/>
  <c r="Z663" i="2"/>
  <c r="Y663" i="2"/>
  <c r="AX663" i="2" s="1"/>
  <c r="X663" i="2"/>
  <c r="AY663" i="2" s="1"/>
  <c r="U663" i="2"/>
  <c r="T663" i="2"/>
  <c r="R663" i="2"/>
  <c r="Q663" i="2"/>
  <c r="O663" i="2"/>
  <c r="N663" i="2"/>
  <c r="AB663" i="2" s="1"/>
  <c r="I663" i="2"/>
  <c r="AF663" i="2" s="1"/>
  <c r="C663" i="2"/>
  <c r="A663" i="2"/>
  <c r="BC662" i="2"/>
  <c r="AY662" i="2"/>
  <c r="AS662" i="2"/>
  <c r="AO662" i="2"/>
  <c r="AE662" i="2"/>
  <c r="AA662" i="2"/>
  <c r="Z662" i="2"/>
  <c r="Y662" i="2"/>
  <c r="AX662" i="2" s="1"/>
  <c r="X662" i="2"/>
  <c r="U662" i="2"/>
  <c r="T662" i="2"/>
  <c r="R662" i="2"/>
  <c r="Q662" i="2"/>
  <c r="AD662" i="2" s="1"/>
  <c r="O662" i="2"/>
  <c r="N662" i="2"/>
  <c r="M662" i="2" s="1"/>
  <c r="I662" i="2"/>
  <c r="AF662" i="2" s="1"/>
  <c r="C662" i="2"/>
  <c r="A662" i="2"/>
  <c r="AT662" i="2" s="1"/>
  <c r="BC661" i="2"/>
  <c r="AT661" i="2"/>
  <c r="AS661" i="2"/>
  <c r="AO661" i="2"/>
  <c r="AE661" i="2"/>
  <c r="AD661" i="2"/>
  <c r="AA661" i="2"/>
  <c r="Z661" i="2"/>
  <c r="X661" i="2"/>
  <c r="AY661" i="2" s="1"/>
  <c r="U661" i="2"/>
  <c r="T661" i="2"/>
  <c r="R661" i="2"/>
  <c r="Q661" i="2"/>
  <c r="O661" i="2"/>
  <c r="N661" i="2"/>
  <c r="I661" i="2"/>
  <c r="AF661" i="2" s="1"/>
  <c r="C661" i="2"/>
  <c r="A661" i="2"/>
  <c r="BC660" i="2"/>
  <c r="AS660" i="2"/>
  <c r="AO660" i="2"/>
  <c r="AE660" i="2"/>
  <c r="AD660" i="2"/>
  <c r="AA660" i="2"/>
  <c r="Z660" i="2"/>
  <c r="Y660" i="2"/>
  <c r="AX660" i="2" s="1"/>
  <c r="X660" i="2"/>
  <c r="AY660" i="2" s="1"/>
  <c r="U660" i="2"/>
  <c r="T660" i="2"/>
  <c r="R660" i="2"/>
  <c r="Q660" i="2"/>
  <c r="O660" i="2"/>
  <c r="N660" i="2"/>
  <c r="I660" i="2"/>
  <c r="AF660" i="2" s="1"/>
  <c r="C660" i="2"/>
  <c r="A660" i="2"/>
  <c r="AT660" i="2" s="1"/>
  <c r="BC659" i="2"/>
  <c r="AY659" i="2"/>
  <c r="AS659" i="2"/>
  <c r="AO659" i="2"/>
  <c r="AE659" i="2"/>
  <c r="AA659" i="2"/>
  <c r="Z659" i="2"/>
  <c r="Y659" i="2"/>
  <c r="AX659" i="2" s="1"/>
  <c r="X659" i="2"/>
  <c r="U659" i="2"/>
  <c r="T659" i="2"/>
  <c r="R659" i="2"/>
  <c r="Q659" i="2"/>
  <c r="AD659" i="2" s="1"/>
  <c r="O659" i="2"/>
  <c r="N659" i="2"/>
  <c r="M659" i="2" s="1"/>
  <c r="AM659" i="2" s="1"/>
  <c r="I659" i="2"/>
  <c r="AF659" i="2" s="1"/>
  <c r="C659" i="2"/>
  <c r="A659" i="2"/>
  <c r="AT659" i="2" s="1"/>
  <c r="BC658" i="2"/>
  <c r="AT658" i="2"/>
  <c r="AS658" i="2"/>
  <c r="AO658" i="2"/>
  <c r="AE658" i="2"/>
  <c r="AD658" i="2"/>
  <c r="AA658" i="2"/>
  <c r="Z658" i="2"/>
  <c r="Y658" i="2"/>
  <c r="AX658" i="2" s="1"/>
  <c r="X658" i="2"/>
  <c r="AY658" i="2" s="1"/>
  <c r="U658" i="2"/>
  <c r="T658" i="2"/>
  <c r="R658" i="2"/>
  <c r="Q658" i="2"/>
  <c r="O658" i="2"/>
  <c r="N658" i="2"/>
  <c r="I658" i="2"/>
  <c r="AF658" i="2" s="1"/>
  <c r="C658" i="2"/>
  <c r="A658" i="2"/>
  <c r="BC657" i="2"/>
  <c r="AS657" i="2"/>
  <c r="AO657" i="2"/>
  <c r="AE657" i="2"/>
  <c r="AA657" i="2"/>
  <c r="Z657" i="2"/>
  <c r="X657" i="2"/>
  <c r="U657" i="2"/>
  <c r="T657" i="2"/>
  <c r="R657" i="2"/>
  <c r="Q657" i="2"/>
  <c r="AD657" i="2" s="1"/>
  <c r="O657" i="2"/>
  <c r="N657" i="2"/>
  <c r="I657" i="2"/>
  <c r="AF657" i="2" s="1"/>
  <c r="C657" i="2"/>
  <c r="A657" i="2"/>
  <c r="AT657" i="2" s="1"/>
  <c r="BC656" i="2"/>
  <c r="AY656" i="2"/>
  <c r="AS656" i="2"/>
  <c r="AO656" i="2"/>
  <c r="AE656" i="2"/>
  <c r="AD656" i="2"/>
  <c r="AA656" i="2"/>
  <c r="Z656" i="2"/>
  <c r="Y656" i="2"/>
  <c r="AX656" i="2" s="1"/>
  <c r="X656" i="2"/>
  <c r="U656" i="2"/>
  <c r="T656" i="2"/>
  <c r="R656" i="2"/>
  <c r="Q656" i="2"/>
  <c r="O656" i="2"/>
  <c r="AP656" i="2" s="1"/>
  <c r="N656" i="2"/>
  <c r="I656" i="2"/>
  <c r="AF656" i="2" s="1"/>
  <c r="C656" i="2"/>
  <c r="A656" i="2"/>
  <c r="AT656" i="2" s="1"/>
  <c r="BC655" i="2"/>
  <c r="AY655" i="2"/>
  <c r="AT655" i="2"/>
  <c r="AS655" i="2"/>
  <c r="AO655" i="2"/>
  <c r="AE655" i="2"/>
  <c r="AD655" i="2"/>
  <c r="AA655" i="2"/>
  <c r="Z655" i="2"/>
  <c r="Y655" i="2"/>
  <c r="AX655" i="2" s="1"/>
  <c r="X655" i="2"/>
  <c r="U655" i="2"/>
  <c r="T655" i="2"/>
  <c r="R655" i="2"/>
  <c r="Q655" i="2"/>
  <c r="O655" i="2"/>
  <c r="N655" i="2"/>
  <c r="AB655" i="2" s="1"/>
  <c r="I655" i="2"/>
  <c r="AF655" i="2" s="1"/>
  <c r="C655" i="2"/>
  <c r="A655" i="2"/>
  <c r="BC654" i="2"/>
  <c r="AS654" i="2"/>
  <c r="AO654" i="2"/>
  <c r="AE654" i="2"/>
  <c r="AA654" i="2"/>
  <c r="Z654" i="2"/>
  <c r="Y654" i="2"/>
  <c r="AX654" i="2" s="1"/>
  <c r="X654" i="2"/>
  <c r="AY654" i="2" s="1"/>
  <c r="U654" i="2"/>
  <c r="T654" i="2"/>
  <c r="R654" i="2"/>
  <c r="Q654" i="2"/>
  <c r="AD654" i="2" s="1"/>
  <c r="O654" i="2"/>
  <c r="V654" i="2" s="1"/>
  <c r="N654" i="2"/>
  <c r="M654" i="2" s="1"/>
  <c r="I654" i="2"/>
  <c r="AF654" i="2" s="1"/>
  <c r="C654" i="2"/>
  <c r="A654" i="2"/>
  <c r="AT654" i="2" s="1"/>
  <c r="BC653" i="2"/>
  <c r="AS653" i="2"/>
  <c r="AO653" i="2"/>
  <c r="AE653" i="2"/>
  <c r="AD653" i="2"/>
  <c r="AA653" i="2"/>
  <c r="Z653" i="2"/>
  <c r="X653" i="2"/>
  <c r="U653" i="2"/>
  <c r="T653" i="2"/>
  <c r="R653" i="2"/>
  <c r="Q653" i="2"/>
  <c r="O653" i="2"/>
  <c r="N653" i="2"/>
  <c r="I653" i="2"/>
  <c r="AF653" i="2" s="1"/>
  <c r="C653" i="2"/>
  <c r="A653" i="2"/>
  <c r="AT653" i="2" s="1"/>
  <c r="BC652" i="2"/>
  <c r="AY652" i="2"/>
  <c r="AT652" i="2"/>
  <c r="AS652" i="2"/>
  <c r="AO652" i="2"/>
  <c r="AE652" i="2"/>
  <c r="AA652" i="2"/>
  <c r="Z652" i="2"/>
  <c r="Y652" i="2"/>
  <c r="AX652" i="2" s="1"/>
  <c r="X652" i="2"/>
  <c r="U652" i="2"/>
  <c r="T652" i="2"/>
  <c r="R652" i="2"/>
  <c r="Q652" i="2"/>
  <c r="AD652" i="2" s="1"/>
  <c r="O652" i="2"/>
  <c r="N652" i="2"/>
  <c r="M652" i="2" s="1"/>
  <c r="AM652" i="2" s="1"/>
  <c r="I652" i="2"/>
  <c r="AF652" i="2" s="1"/>
  <c r="C652" i="2"/>
  <c r="A652" i="2"/>
  <c r="BC651" i="2"/>
  <c r="AT651" i="2"/>
  <c r="AS651" i="2"/>
  <c r="AO651" i="2"/>
  <c r="AE651" i="2"/>
  <c r="AA651" i="2"/>
  <c r="Z651" i="2"/>
  <c r="X651" i="2"/>
  <c r="U651" i="2"/>
  <c r="T651" i="2"/>
  <c r="R651" i="2"/>
  <c r="Q651" i="2"/>
  <c r="AD651" i="2" s="1"/>
  <c r="O651" i="2"/>
  <c r="AP651" i="2" s="1"/>
  <c r="N651" i="2"/>
  <c r="I651" i="2"/>
  <c r="AF651" i="2" s="1"/>
  <c r="C651" i="2"/>
  <c r="A651" i="2"/>
  <c r="BC650" i="2"/>
  <c r="AS650" i="2"/>
  <c r="AO650" i="2"/>
  <c r="AE650" i="2"/>
  <c r="AD650" i="2"/>
  <c r="AA650" i="2"/>
  <c r="Z650" i="2"/>
  <c r="X650" i="2"/>
  <c r="AY650" i="2" s="1"/>
  <c r="U650" i="2"/>
  <c r="T650" i="2"/>
  <c r="R650" i="2"/>
  <c r="Q650" i="2"/>
  <c r="O650" i="2"/>
  <c r="N650" i="2"/>
  <c r="AB650" i="2" s="1"/>
  <c r="I650" i="2"/>
  <c r="AF650" i="2" s="1"/>
  <c r="C650" i="2"/>
  <c r="A650" i="2"/>
  <c r="AT650" i="2" s="1"/>
  <c r="BC649" i="2"/>
  <c r="AT649" i="2"/>
  <c r="AS649" i="2"/>
  <c r="AO649" i="2"/>
  <c r="AE649" i="2"/>
  <c r="AD649" i="2"/>
  <c r="AA649" i="2"/>
  <c r="Z649" i="2"/>
  <c r="Y649" i="2"/>
  <c r="AX649" i="2" s="1"/>
  <c r="X649" i="2"/>
  <c r="AY649" i="2" s="1"/>
  <c r="U649" i="2"/>
  <c r="T649" i="2"/>
  <c r="R649" i="2"/>
  <c r="Q649" i="2"/>
  <c r="O649" i="2"/>
  <c r="N649" i="2"/>
  <c r="M649" i="2" s="1"/>
  <c r="I649" i="2"/>
  <c r="AF649" i="2" s="1"/>
  <c r="C649" i="2"/>
  <c r="A649" i="2"/>
  <c r="BC648" i="2"/>
  <c r="AS648" i="2"/>
  <c r="AO648" i="2"/>
  <c r="AE648" i="2"/>
  <c r="AD648" i="2"/>
  <c r="AA648" i="2"/>
  <c r="Z648" i="2"/>
  <c r="Y648" i="2"/>
  <c r="AX648" i="2" s="1"/>
  <c r="X648" i="2"/>
  <c r="AY648" i="2" s="1"/>
  <c r="U648" i="2"/>
  <c r="T648" i="2"/>
  <c r="R648" i="2"/>
  <c r="Q648" i="2"/>
  <c r="O648" i="2"/>
  <c r="N648" i="2"/>
  <c r="M648" i="2" s="1"/>
  <c r="I648" i="2"/>
  <c r="AF648" i="2" s="1"/>
  <c r="C648" i="2"/>
  <c r="A648" i="2"/>
  <c r="AT648" i="2" s="1"/>
  <c r="BC647" i="2"/>
  <c r="AS647" i="2"/>
  <c r="AO647" i="2"/>
  <c r="AE647" i="2"/>
  <c r="AA647" i="2"/>
  <c r="Z647" i="2"/>
  <c r="X647" i="2"/>
  <c r="U647" i="2"/>
  <c r="T647" i="2"/>
  <c r="R647" i="2"/>
  <c r="Q647" i="2"/>
  <c r="AD647" i="2" s="1"/>
  <c r="O647" i="2"/>
  <c r="N647" i="2"/>
  <c r="M647" i="2" s="1"/>
  <c r="AM647" i="2" s="1"/>
  <c r="I647" i="2"/>
  <c r="AF647" i="2" s="1"/>
  <c r="C647" i="2"/>
  <c r="A647" i="2"/>
  <c r="AT647" i="2" s="1"/>
  <c r="BC646" i="2"/>
  <c r="AY646" i="2"/>
  <c r="AS646" i="2"/>
  <c r="AO646" i="2"/>
  <c r="AE646" i="2"/>
  <c r="AA646" i="2"/>
  <c r="Z646" i="2"/>
  <c r="Y646" i="2"/>
  <c r="AX646" i="2" s="1"/>
  <c r="X646" i="2"/>
  <c r="U646" i="2"/>
  <c r="T646" i="2"/>
  <c r="R646" i="2"/>
  <c r="Q646" i="2"/>
  <c r="AD646" i="2" s="1"/>
  <c r="O646" i="2"/>
  <c r="N646" i="2"/>
  <c r="AB646" i="2" s="1"/>
  <c r="I646" i="2"/>
  <c r="AF646" i="2" s="1"/>
  <c r="C646" i="2"/>
  <c r="A646" i="2"/>
  <c r="AT646" i="2" s="1"/>
  <c r="BC645" i="2"/>
  <c r="AY645" i="2"/>
  <c r="AS645" i="2"/>
  <c r="AO645" i="2"/>
  <c r="AE645" i="2"/>
  <c r="AA645" i="2"/>
  <c r="Z645" i="2"/>
  <c r="Y645" i="2"/>
  <c r="AX645" i="2" s="1"/>
  <c r="X645" i="2"/>
  <c r="U645" i="2"/>
  <c r="T645" i="2"/>
  <c r="R645" i="2"/>
  <c r="Q645" i="2"/>
  <c r="AD645" i="2" s="1"/>
  <c r="O645" i="2"/>
  <c r="V645" i="2" s="1"/>
  <c r="N645" i="2"/>
  <c r="I645" i="2"/>
  <c r="AF645" i="2" s="1"/>
  <c r="C645" i="2"/>
  <c r="A645" i="2"/>
  <c r="AT645" i="2" s="1"/>
  <c r="BC644" i="2"/>
  <c r="AY644" i="2"/>
  <c r="AS644" i="2"/>
  <c r="AO644" i="2"/>
  <c r="AE644" i="2"/>
  <c r="AD644" i="2"/>
  <c r="AA644" i="2"/>
  <c r="Z644" i="2"/>
  <c r="X644" i="2"/>
  <c r="Y644" i="2" s="1"/>
  <c r="AX644" i="2" s="1"/>
  <c r="U644" i="2"/>
  <c r="T644" i="2"/>
  <c r="R644" i="2"/>
  <c r="Q644" i="2"/>
  <c r="O644" i="2"/>
  <c r="AP644" i="2" s="1"/>
  <c r="N644" i="2"/>
  <c r="I644" i="2"/>
  <c r="AF644" i="2" s="1"/>
  <c r="C644" i="2"/>
  <c r="A644" i="2"/>
  <c r="AT644" i="2" s="1"/>
  <c r="BC643" i="2"/>
  <c r="AS643" i="2"/>
  <c r="AO643" i="2"/>
  <c r="AE643" i="2"/>
  <c r="AD643" i="2"/>
  <c r="AA643" i="2"/>
  <c r="Z643" i="2"/>
  <c r="Y643" i="2"/>
  <c r="AX643" i="2" s="1"/>
  <c r="X643" i="2"/>
  <c r="AY643" i="2" s="1"/>
  <c r="U643" i="2"/>
  <c r="T643" i="2"/>
  <c r="R643" i="2"/>
  <c r="Q643" i="2"/>
  <c r="O643" i="2"/>
  <c r="N643" i="2"/>
  <c r="M643" i="2" s="1"/>
  <c r="I643" i="2"/>
  <c r="AF643" i="2" s="1"/>
  <c r="C643" i="2"/>
  <c r="A643" i="2"/>
  <c r="AT643" i="2" s="1"/>
  <c r="BC642" i="2"/>
  <c r="AS642" i="2"/>
  <c r="AO642" i="2"/>
  <c r="AE642" i="2"/>
  <c r="AA642" i="2"/>
  <c r="Z642" i="2"/>
  <c r="X642" i="2"/>
  <c r="U642" i="2"/>
  <c r="T642" i="2"/>
  <c r="R642" i="2"/>
  <c r="Q642" i="2"/>
  <c r="AD642" i="2" s="1"/>
  <c r="O642" i="2"/>
  <c r="N642" i="2"/>
  <c r="M642" i="2" s="1"/>
  <c r="I642" i="2"/>
  <c r="AF642" i="2" s="1"/>
  <c r="C642" i="2"/>
  <c r="A642" i="2"/>
  <c r="AT642" i="2" s="1"/>
  <c r="BC641" i="2"/>
  <c r="AS641" i="2"/>
  <c r="AO641" i="2"/>
  <c r="AE641" i="2"/>
  <c r="AA641" i="2"/>
  <c r="Z641" i="2"/>
  <c r="X641" i="2"/>
  <c r="U641" i="2"/>
  <c r="T641" i="2"/>
  <c r="R641" i="2"/>
  <c r="Q641" i="2"/>
  <c r="AD641" i="2" s="1"/>
  <c r="O641" i="2"/>
  <c r="AP641" i="2" s="1"/>
  <c r="N641" i="2"/>
  <c r="I641" i="2"/>
  <c r="AF641" i="2" s="1"/>
  <c r="C641" i="2"/>
  <c r="A641" i="2"/>
  <c r="AT641" i="2" s="1"/>
  <c r="BC640" i="2"/>
  <c r="AY640" i="2"/>
  <c r="AS640" i="2"/>
  <c r="AO640" i="2"/>
  <c r="AE640" i="2"/>
  <c r="AD640" i="2"/>
  <c r="AA640" i="2"/>
  <c r="Z640" i="2"/>
  <c r="Y640" i="2"/>
  <c r="AX640" i="2" s="1"/>
  <c r="X640" i="2"/>
  <c r="U640" i="2"/>
  <c r="T640" i="2"/>
  <c r="R640" i="2"/>
  <c r="Q640" i="2"/>
  <c r="O640" i="2"/>
  <c r="N640" i="2"/>
  <c r="AQ640" i="2" s="1"/>
  <c r="I640" i="2"/>
  <c r="AF640" i="2" s="1"/>
  <c r="C640" i="2"/>
  <c r="A640" i="2"/>
  <c r="AT640" i="2" s="1"/>
  <c r="BC639" i="2"/>
  <c r="AY639" i="2"/>
  <c r="AS639" i="2"/>
  <c r="AO639" i="2"/>
  <c r="AE639" i="2"/>
  <c r="AA639" i="2"/>
  <c r="Z639" i="2"/>
  <c r="Y639" i="2"/>
  <c r="AX639" i="2" s="1"/>
  <c r="X639" i="2"/>
  <c r="U639" i="2"/>
  <c r="T639" i="2"/>
  <c r="R639" i="2"/>
  <c r="Q639" i="2"/>
  <c r="AD639" i="2" s="1"/>
  <c r="O639" i="2"/>
  <c r="N639" i="2"/>
  <c r="I639" i="2"/>
  <c r="AF639" i="2" s="1"/>
  <c r="C639" i="2"/>
  <c r="A639" i="2"/>
  <c r="AT639" i="2" s="1"/>
  <c r="BC638" i="2"/>
  <c r="AT638" i="2"/>
  <c r="AS638" i="2"/>
  <c r="AO638" i="2"/>
  <c r="AE638" i="2"/>
  <c r="AD638" i="2"/>
  <c r="AA638" i="2"/>
  <c r="Z638" i="2"/>
  <c r="Y638" i="2"/>
  <c r="AX638" i="2" s="1"/>
  <c r="X638" i="2"/>
  <c r="AY638" i="2" s="1"/>
  <c r="U638" i="2"/>
  <c r="T638" i="2"/>
  <c r="R638" i="2"/>
  <c r="Q638" i="2"/>
  <c r="O638" i="2"/>
  <c r="N638" i="2"/>
  <c r="I638" i="2"/>
  <c r="AF638" i="2" s="1"/>
  <c r="C638" i="2"/>
  <c r="A638" i="2"/>
  <c r="BC637" i="2"/>
  <c r="AY637" i="2"/>
  <c r="AS637" i="2"/>
  <c r="AO637" i="2"/>
  <c r="AE637" i="2"/>
  <c r="AD637" i="2"/>
  <c r="AA637" i="2"/>
  <c r="Z637" i="2"/>
  <c r="Y637" i="2"/>
  <c r="AX637" i="2" s="1"/>
  <c r="X637" i="2"/>
  <c r="U637" i="2"/>
  <c r="T637" i="2"/>
  <c r="R637" i="2"/>
  <c r="Q637" i="2"/>
  <c r="O637" i="2"/>
  <c r="N637" i="2"/>
  <c r="I637" i="2"/>
  <c r="AF637" i="2" s="1"/>
  <c r="C637" i="2"/>
  <c r="A637" i="2"/>
  <c r="AT637" i="2" s="1"/>
  <c r="BC636" i="2"/>
  <c r="AY636" i="2"/>
  <c r="AT636" i="2"/>
  <c r="AS636" i="2"/>
  <c r="AO636" i="2"/>
  <c r="AE636" i="2"/>
  <c r="AD636" i="2"/>
  <c r="AA636" i="2"/>
  <c r="Z636" i="2"/>
  <c r="Y636" i="2"/>
  <c r="AX636" i="2" s="1"/>
  <c r="X636" i="2"/>
  <c r="U636" i="2"/>
  <c r="T636" i="2"/>
  <c r="R636" i="2"/>
  <c r="Q636" i="2"/>
  <c r="O636" i="2"/>
  <c r="AP636" i="2" s="1"/>
  <c r="N636" i="2"/>
  <c r="I636" i="2"/>
  <c r="AF636" i="2" s="1"/>
  <c r="C636" i="2"/>
  <c r="A636" i="2"/>
  <c r="BC635" i="2"/>
  <c r="AY635" i="2"/>
  <c r="AS635" i="2"/>
  <c r="AO635" i="2"/>
  <c r="AE635" i="2"/>
  <c r="AD635" i="2"/>
  <c r="AA635" i="2"/>
  <c r="Z635" i="2"/>
  <c r="Y635" i="2"/>
  <c r="AX635" i="2" s="1"/>
  <c r="X635" i="2"/>
  <c r="U635" i="2"/>
  <c r="T635" i="2"/>
  <c r="R635" i="2"/>
  <c r="Q635" i="2"/>
  <c r="O635" i="2"/>
  <c r="V635" i="2" s="1"/>
  <c r="N635" i="2"/>
  <c r="AB635" i="2" s="1"/>
  <c r="I635" i="2"/>
  <c r="AF635" i="2" s="1"/>
  <c r="C635" i="2"/>
  <c r="A635" i="2"/>
  <c r="AT635" i="2" s="1"/>
  <c r="BC634" i="2"/>
  <c r="AY634" i="2"/>
  <c r="AS634" i="2"/>
  <c r="AO634" i="2"/>
  <c r="AE634" i="2"/>
  <c r="AA634" i="2"/>
  <c r="Z634" i="2"/>
  <c r="Y634" i="2"/>
  <c r="AX634" i="2" s="1"/>
  <c r="X634" i="2"/>
  <c r="U634" i="2"/>
  <c r="T634" i="2"/>
  <c r="R634" i="2"/>
  <c r="Q634" i="2"/>
  <c r="AD634" i="2" s="1"/>
  <c r="O634" i="2"/>
  <c r="N634" i="2"/>
  <c r="M634" i="2" s="1"/>
  <c r="I634" i="2"/>
  <c r="AF634" i="2" s="1"/>
  <c r="C634" i="2"/>
  <c r="A634" i="2"/>
  <c r="AT634" i="2" s="1"/>
  <c r="BC633" i="2"/>
  <c r="AS633" i="2"/>
  <c r="AO633" i="2"/>
  <c r="AE633" i="2"/>
  <c r="AD633" i="2"/>
  <c r="AA633" i="2"/>
  <c r="Z633" i="2"/>
  <c r="X633" i="2"/>
  <c r="U633" i="2"/>
  <c r="T633" i="2"/>
  <c r="R633" i="2"/>
  <c r="Q633" i="2"/>
  <c r="O633" i="2"/>
  <c r="V633" i="2" s="1"/>
  <c r="N633" i="2"/>
  <c r="AQ633" i="2" s="1"/>
  <c r="I633" i="2"/>
  <c r="AF633" i="2" s="1"/>
  <c r="C633" i="2"/>
  <c r="A633" i="2"/>
  <c r="AT633" i="2" s="1"/>
  <c r="BC632" i="2"/>
  <c r="AS632" i="2"/>
  <c r="AO632" i="2"/>
  <c r="AE632" i="2"/>
  <c r="AA632" i="2"/>
  <c r="Z632" i="2"/>
  <c r="X632" i="2"/>
  <c r="U632" i="2"/>
  <c r="T632" i="2"/>
  <c r="R632" i="2"/>
  <c r="Q632" i="2"/>
  <c r="AD632" i="2" s="1"/>
  <c r="O632" i="2"/>
  <c r="V632" i="2" s="1"/>
  <c r="N632" i="2"/>
  <c r="I632" i="2"/>
  <c r="AF632" i="2" s="1"/>
  <c r="C632" i="2"/>
  <c r="A632" i="2"/>
  <c r="AT632" i="2" s="1"/>
  <c r="BC631" i="2"/>
  <c r="AY631" i="2"/>
  <c r="AS631" i="2"/>
  <c r="AO631" i="2"/>
  <c r="AE631" i="2"/>
  <c r="AD631" i="2"/>
  <c r="AA631" i="2"/>
  <c r="Z631" i="2"/>
  <c r="Y631" i="2"/>
  <c r="AX631" i="2" s="1"/>
  <c r="X631" i="2"/>
  <c r="U631" i="2"/>
  <c r="T631" i="2"/>
  <c r="R631" i="2"/>
  <c r="Q631" i="2"/>
  <c r="O631" i="2"/>
  <c r="N631" i="2"/>
  <c r="I631" i="2"/>
  <c r="AF631" i="2" s="1"/>
  <c r="C631" i="2"/>
  <c r="A631" i="2"/>
  <c r="AT631" i="2" s="1"/>
  <c r="BC630" i="2"/>
  <c r="AY630" i="2"/>
  <c r="AS630" i="2"/>
  <c r="AO630" i="2"/>
  <c r="AE630" i="2"/>
  <c r="AD630" i="2"/>
  <c r="AA630" i="2"/>
  <c r="Z630" i="2"/>
  <c r="X630" i="2"/>
  <c r="Y630" i="2" s="1"/>
  <c r="AX630" i="2" s="1"/>
  <c r="U630" i="2"/>
  <c r="T630" i="2"/>
  <c r="R630" i="2"/>
  <c r="Q630" i="2"/>
  <c r="O630" i="2"/>
  <c r="N630" i="2"/>
  <c r="M630" i="2" s="1"/>
  <c r="I630" i="2"/>
  <c r="AF630" i="2" s="1"/>
  <c r="C630" i="2"/>
  <c r="A630" i="2"/>
  <c r="AT630" i="2" s="1"/>
  <c r="BC629" i="2"/>
  <c r="AS629" i="2"/>
  <c r="AO629" i="2"/>
  <c r="AE629" i="2"/>
  <c r="AD629" i="2"/>
  <c r="AA629" i="2"/>
  <c r="Z629" i="2"/>
  <c r="X629" i="2"/>
  <c r="U629" i="2"/>
  <c r="T629" i="2"/>
  <c r="R629" i="2"/>
  <c r="Q629" i="2"/>
  <c r="O629" i="2"/>
  <c r="N629" i="2"/>
  <c r="I629" i="2"/>
  <c r="AF629" i="2" s="1"/>
  <c r="C629" i="2"/>
  <c r="A629" i="2"/>
  <c r="AT629" i="2" s="1"/>
  <c r="BC628" i="2"/>
  <c r="AS628" i="2"/>
  <c r="AO628" i="2"/>
  <c r="AE628" i="2"/>
  <c r="AD628" i="2"/>
  <c r="AA628" i="2"/>
  <c r="Z628" i="2"/>
  <c r="X628" i="2"/>
  <c r="U628" i="2"/>
  <c r="T628" i="2"/>
  <c r="R628" i="2"/>
  <c r="Q628" i="2"/>
  <c r="O628" i="2"/>
  <c r="N628" i="2"/>
  <c r="M628" i="2" s="1"/>
  <c r="I628" i="2"/>
  <c r="AF628" i="2" s="1"/>
  <c r="C628" i="2"/>
  <c r="A628" i="2"/>
  <c r="AT628" i="2" s="1"/>
  <c r="BC627" i="2"/>
  <c r="AT627" i="2"/>
  <c r="AS627" i="2"/>
  <c r="AO627" i="2"/>
  <c r="AE627" i="2"/>
  <c r="AD627" i="2"/>
  <c r="AA627" i="2"/>
  <c r="Z627" i="2"/>
  <c r="X627" i="2"/>
  <c r="AY627" i="2" s="1"/>
  <c r="U627" i="2"/>
  <c r="T627" i="2"/>
  <c r="R627" i="2"/>
  <c r="Q627" i="2"/>
  <c r="O627" i="2"/>
  <c r="N627" i="2"/>
  <c r="M627" i="2" s="1"/>
  <c r="I627" i="2"/>
  <c r="AF627" i="2" s="1"/>
  <c r="C627" i="2"/>
  <c r="A627" i="2"/>
  <c r="BC626" i="2"/>
  <c r="AT626" i="2"/>
  <c r="AS626" i="2"/>
  <c r="AO626" i="2"/>
  <c r="AE626" i="2"/>
  <c r="AD626" i="2"/>
  <c r="AA626" i="2"/>
  <c r="Z626" i="2"/>
  <c r="Y626" i="2"/>
  <c r="AX626" i="2" s="1"/>
  <c r="X626" i="2"/>
  <c r="AY626" i="2" s="1"/>
  <c r="U626" i="2"/>
  <c r="T626" i="2"/>
  <c r="R626" i="2"/>
  <c r="Q626" i="2"/>
  <c r="O626" i="2"/>
  <c r="N626" i="2"/>
  <c r="I626" i="2"/>
  <c r="AF626" i="2" s="1"/>
  <c r="C626" i="2"/>
  <c r="A626" i="2"/>
  <c r="BC625" i="2"/>
  <c r="AY625" i="2"/>
  <c r="AS625" i="2"/>
  <c r="AO625" i="2"/>
  <c r="AE625" i="2"/>
  <c r="AA625" i="2"/>
  <c r="Z625" i="2"/>
  <c r="Y625" i="2"/>
  <c r="AX625" i="2" s="1"/>
  <c r="X625" i="2"/>
  <c r="U625" i="2"/>
  <c r="T625" i="2"/>
  <c r="R625" i="2"/>
  <c r="Q625" i="2"/>
  <c r="AD625" i="2" s="1"/>
  <c r="O625" i="2"/>
  <c r="N625" i="2"/>
  <c r="M625" i="2" s="1"/>
  <c r="I625" i="2"/>
  <c r="AF625" i="2" s="1"/>
  <c r="C625" i="2"/>
  <c r="A625" i="2"/>
  <c r="AT625" i="2" s="1"/>
  <c r="BC624" i="2"/>
  <c r="AS624" i="2"/>
  <c r="AO624" i="2"/>
  <c r="AE624" i="2"/>
  <c r="AD624" i="2"/>
  <c r="AA624" i="2"/>
  <c r="Z624" i="2"/>
  <c r="X624" i="2"/>
  <c r="U624" i="2"/>
  <c r="T624" i="2"/>
  <c r="R624" i="2"/>
  <c r="Q624" i="2"/>
  <c r="O624" i="2"/>
  <c r="N624" i="2"/>
  <c r="M624" i="2" s="1"/>
  <c r="AM624" i="2" s="1"/>
  <c r="I624" i="2"/>
  <c r="AF624" i="2" s="1"/>
  <c r="C624" i="2"/>
  <c r="A624" i="2"/>
  <c r="AT624" i="2" s="1"/>
  <c r="BC623" i="2"/>
  <c r="AT623" i="2"/>
  <c r="AS623" i="2"/>
  <c r="AO623" i="2"/>
  <c r="AE623" i="2"/>
  <c r="AD623" i="2"/>
  <c r="AA623" i="2"/>
  <c r="Z623" i="2"/>
  <c r="X623" i="2"/>
  <c r="AY623" i="2" s="1"/>
  <c r="U623" i="2"/>
  <c r="T623" i="2"/>
  <c r="R623" i="2"/>
  <c r="Q623" i="2"/>
  <c r="O623" i="2"/>
  <c r="N623" i="2"/>
  <c r="I623" i="2"/>
  <c r="AF623" i="2" s="1"/>
  <c r="C623" i="2"/>
  <c r="A623" i="2"/>
  <c r="BC622" i="2"/>
  <c r="AY622" i="2"/>
  <c r="AS622" i="2"/>
  <c r="AO622" i="2"/>
  <c r="AE622" i="2"/>
  <c r="AA622" i="2"/>
  <c r="Z622" i="2"/>
  <c r="Y622" i="2"/>
  <c r="AX622" i="2" s="1"/>
  <c r="X622" i="2"/>
  <c r="U622" i="2"/>
  <c r="T622" i="2"/>
  <c r="R622" i="2"/>
  <c r="Q622" i="2"/>
  <c r="AD622" i="2" s="1"/>
  <c r="O622" i="2"/>
  <c r="N622" i="2"/>
  <c r="AQ622" i="2" s="1"/>
  <c r="I622" i="2"/>
  <c r="AF622" i="2" s="1"/>
  <c r="C622" i="2"/>
  <c r="A622" i="2"/>
  <c r="AT622" i="2" s="1"/>
  <c r="BC621" i="2"/>
  <c r="AS621" i="2"/>
  <c r="AO621" i="2"/>
  <c r="AE621" i="2"/>
  <c r="AD621" i="2"/>
  <c r="AA621" i="2"/>
  <c r="Z621" i="2"/>
  <c r="X621" i="2"/>
  <c r="U621" i="2"/>
  <c r="T621" i="2"/>
  <c r="R621" i="2"/>
  <c r="Q621" i="2"/>
  <c r="O621" i="2"/>
  <c r="N621" i="2"/>
  <c r="AQ621" i="2" s="1"/>
  <c r="I621" i="2"/>
  <c r="AF621" i="2" s="1"/>
  <c r="C621" i="2"/>
  <c r="A621" i="2"/>
  <c r="AT621" i="2" s="1"/>
  <c r="BC620" i="2"/>
  <c r="AT620" i="2"/>
  <c r="AS620" i="2"/>
  <c r="AO620" i="2"/>
  <c r="AE620" i="2"/>
  <c r="AD620" i="2"/>
  <c r="AA620" i="2"/>
  <c r="Z620" i="2"/>
  <c r="X620" i="2"/>
  <c r="AY620" i="2" s="1"/>
  <c r="U620" i="2"/>
  <c r="T620" i="2"/>
  <c r="R620" i="2"/>
  <c r="Q620" i="2"/>
  <c r="O620" i="2"/>
  <c r="N620" i="2"/>
  <c r="AB620" i="2" s="1"/>
  <c r="I620" i="2"/>
  <c r="AF620" i="2" s="1"/>
  <c r="C620" i="2"/>
  <c r="A620" i="2"/>
  <c r="BC619" i="2"/>
  <c r="AS619" i="2"/>
  <c r="AO619" i="2"/>
  <c r="AE619" i="2"/>
  <c r="AD619" i="2"/>
  <c r="AA619" i="2"/>
  <c r="Z619" i="2"/>
  <c r="X619" i="2"/>
  <c r="AY619" i="2" s="1"/>
  <c r="U619" i="2"/>
  <c r="T619" i="2"/>
  <c r="R619" i="2"/>
  <c r="Q619" i="2"/>
  <c r="O619" i="2"/>
  <c r="N619" i="2"/>
  <c r="M619" i="2" s="1"/>
  <c r="I619" i="2"/>
  <c r="AF619" i="2" s="1"/>
  <c r="C619" i="2"/>
  <c r="A619" i="2"/>
  <c r="AT619" i="2" s="1"/>
  <c r="BC618" i="2"/>
  <c r="AY618" i="2"/>
  <c r="AT618" i="2"/>
  <c r="AS618" i="2"/>
  <c r="AO618" i="2"/>
  <c r="AE618" i="2"/>
  <c r="AA618" i="2"/>
  <c r="Z618" i="2"/>
  <c r="X618" i="2"/>
  <c r="Y618" i="2" s="1"/>
  <c r="AX618" i="2" s="1"/>
  <c r="U618" i="2"/>
  <c r="T618" i="2"/>
  <c r="R618" i="2"/>
  <c r="Q618" i="2"/>
  <c r="AD618" i="2" s="1"/>
  <c r="O618" i="2"/>
  <c r="N618" i="2"/>
  <c r="I618" i="2"/>
  <c r="AF618" i="2" s="1"/>
  <c r="C618" i="2"/>
  <c r="A618" i="2"/>
  <c r="BC617" i="2"/>
  <c r="AY617" i="2"/>
  <c r="AT617" i="2"/>
  <c r="AS617" i="2"/>
  <c r="AO617" i="2"/>
  <c r="AE617" i="2"/>
  <c r="AA617" i="2"/>
  <c r="Z617" i="2"/>
  <c r="X617" i="2"/>
  <c r="Y617" i="2" s="1"/>
  <c r="AX617" i="2" s="1"/>
  <c r="U617" i="2"/>
  <c r="T617" i="2"/>
  <c r="R617" i="2"/>
  <c r="Q617" i="2"/>
  <c r="AD617" i="2" s="1"/>
  <c r="O617" i="2"/>
  <c r="N617" i="2"/>
  <c r="M617" i="2" s="1"/>
  <c r="I617" i="2"/>
  <c r="AF617" i="2" s="1"/>
  <c r="C617" i="2"/>
  <c r="A617" i="2"/>
  <c r="BC616" i="2"/>
  <c r="AS616" i="2"/>
  <c r="AO616" i="2"/>
  <c r="AE616" i="2"/>
  <c r="AD616" i="2"/>
  <c r="AA616" i="2"/>
  <c r="Z616" i="2"/>
  <c r="X616" i="2"/>
  <c r="U616" i="2"/>
  <c r="T616" i="2"/>
  <c r="R616" i="2"/>
  <c r="Q616" i="2"/>
  <c r="O616" i="2"/>
  <c r="N616" i="2"/>
  <c r="I616" i="2"/>
  <c r="AF616" i="2" s="1"/>
  <c r="C616" i="2"/>
  <c r="A616" i="2"/>
  <c r="AT616" i="2" s="1"/>
  <c r="BC615" i="2"/>
  <c r="AY615" i="2"/>
  <c r="AS615" i="2"/>
  <c r="AO615" i="2"/>
  <c r="AE615" i="2"/>
  <c r="AD615" i="2"/>
  <c r="AA615" i="2"/>
  <c r="Z615" i="2"/>
  <c r="Y615" i="2"/>
  <c r="AX615" i="2" s="1"/>
  <c r="X615" i="2"/>
  <c r="U615" i="2"/>
  <c r="T615" i="2"/>
  <c r="R615" i="2"/>
  <c r="Q615" i="2"/>
  <c r="O615" i="2"/>
  <c r="V615" i="2" s="1"/>
  <c r="N615" i="2"/>
  <c r="I615" i="2"/>
  <c r="AF615" i="2" s="1"/>
  <c r="C615" i="2"/>
  <c r="A615" i="2"/>
  <c r="AT615" i="2" s="1"/>
  <c r="BC614" i="2"/>
  <c r="AY614" i="2"/>
  <c r="AS614" i="2"/>
  <c r="AO614" i="2"/>
  <c r="AE614" i="2"/>
  <c r="AA614" i="2"/>
  <c r="Z614" i="2"/>
  <c r="Y614" i="2"/>
  <c r="AX614" i="2" s="1"/>
  <c r="X614" i="2"/>
  <c r="U614" i="2"/>
  <c r="T614" i="2"/>
  <c r="R614" i="2"/>
  <c r="Q614" i="2"/>
  <c r="AD614" i="2" s="1"/>
  <c r="O614" i="2"/>
  <c r="N614" i="2"/>
  <c r="M614" i="2" s="1"/>
  <c r="I614" i="2"/>
  <c r="AF614" i="2" s="1"/>
  <c r="C614" i="2"/>
  <c r="A614" i="2"/>
  <c r="AT614" i="2" s="1"/>
  <c r="BC613" i="2"/>
  <c r="AS613" i="2"/>
  <c r="AO613" i="2"/>
  <c r="AE613" i="2"/>
  <c r="AD613" i="2"/>
  <c r="AA613" i="2"/>
  <c r="Z613" i="2"/>
  <c r="Y613" i="2"/>
  <c r="AX613" i="2" s="1"/>
  <c r="X613" i="2"/>
  <c r="AY613" i="2" s="1"/>
  <c r="U613" i="2"/>
  <c r="T613" i="2"/>
  <c r="R613" i="2"/>
  <c r="Q613" i="2"/>
  <c r="O613" i="2"/>
  <c r="N613" i="2"/>
  <c r="M613" i="2" s="1"/>
  <c r="I613" i="2"/>
  <c r="AF613" i="2" s="1"/>
  <c r="C613" i="2"/>
  <c r="A613" i="2"/>
  <c r="AT613" i="2" s="1"/>
  <c r="BC612" i="2"/>
  <c r="AS612" i="2"/>
  <c r="AO612" i="2"/>
  <c r="AE612" i="2"/>
  <c r="AD612" i="2"/>
  <c r="AA612" i="2"/>
  <c r="Z612" i="2"/>
  <c r="Y612" i="2"/>
  <c r="AX612" i="2" s="1"/>
  <c r="X612" i="2"/>
  <c r="AY612" i="2" s="1"/>
  <c r="U612" i="2"/>
  <c r="T612" i="2"/>
  <c r="R612" i="2"/>
  <c r="Q612" i="2"/>
  <c r="O612" i="2"/>
  <c r="N612" i="2"/>
  <c r="M612" i="2" s="1"/>
  <c r="AM612" i="2" s="1"/>
  <c r="I612" i="2"/>
  <c r="AF612" i="2" s="1"/>
  <c r="C612" i="2"/>
  <c r="A612" i="2"/>
  <c r="AT612" i="2" s="1"/>
  <c r="BC611" i="2"/>
  <c r="AS611" i="2"/>
  <c r="AO611" i="2"/>
  <c r="AE611" i="2"/>
  <c r="AD611" i="2"/>
  <c r="AA611" i="2"/>
  <c r="Z611" i="2"/>
  <c r="Y611" i="2"/>
  <c r="AX611" i="2" s="1"/>
  <c r="X611" i="2"/>
  <c r="AY611" i="2" s="1"/>
  <c r="U611" i="2"/>
  <c r="T611" i="2"/>
  <c r="R611" i="2"/>
  <c r="Q611" i="2"/>
  <c r="O611" i="2"/>
  <c r="V611" i="2" s="1"/>
  <c r="N611" i="2"/>
  <c r="AQ611" i="2" s="1"/>
  <c r="I611" i="2"/>
  <c r="AF611" i="2" s="1"/>
  <c r="C611" i="2"/>
  <c r="A611" i="2"/>
  <c r="AT611" i="2" s="1"/>
  <c r="BC610" i="2"/>
  <c r="AS610" i="2"/>
  <c r="AO610" i="2"/>
  <c r="AE610" i="2"/>
  <c r="AD610" i="2"/>
  <c r="AA610" i="2"/>
  <c r="Z610" i="2"/>
  <c r="X610" i="2"/>
  <c r="U610" i="2"/>
  <c r="T610" i="2"/>
  <c r="R610" i="2"/>
  <c r="Q610" i="2"/>
  <c r="O610" i="2"/>
  <c r="N610" i="2"/>
  <c r="I610" i="2"/>
  <c r="AF610" i="2" s="1"/>
  <c r="C610" i="2"/>
  <c r="A610" i="2"/>
  <c r="AT610" i="2" s="1"/>
  <c r="BC609" i="2"/>
  <c r="AT609" i="2"/>
  <c r="AS609" i="2"/>
  <c r="AO609" i="2"/>
  <c r="AE609" i="2"/>
  <c r="AD609" i="2"/>
  <c r="AA609" i="2"/>
  <c r="Z609" i="2"/>
  <c r="X609" i="2"/>
  <c r="U609" i="2"/>
  <c r="T609" i="2"/>
  <c r="R609" i="2"/>
  <c r="Q609" i="2"/>
  <c r="O609" i="2"/>
  <c r="AP609" i="2" s="1"/>
  <c r="N609" i="2"/>
  <c r="I609" i="2"/>
  <c r="AF609" i="2" s="1"/>
  <c r="C609" i="2"/>
  <c r="A609" i="2"/>
  <c r="BC608" i="2"/>
  <c r="AS608" i="2"/>
  <c r="AO608" i="2"/>
  <c r="AE608" i="2"/>
  <c r="AD608" i="2"/>
  <c r="AA608" i="2"/>
  <c r="Z608" i="2"/>
  <c r="Y608" i="2"/>
  <c r="AX608" i="2" s="1"/>
  <c r="X608" i="2"/>
  <c r="AY608" i="2" s="1"/>
  <c r="U608" i="2"/>
  <c r="T608" i="2"/>
  <c r="R608" i="2"/>
  <c r="Q608" i="2"/>
  <c r="O608" i="2"/>
  <c r="N608" i="2"/>
  <c r="AB608" i="2" s="1"/>
  <c r="I608" i="2"/>
  <c r="AF608" i="2" s="1"/>
  <c r="C608" i="2"/>
  <c r="A608" i="2"/>
  <c r="AT608" i="2" s="1"/>
  <c r="BC607" i="2"/>
  <c r="AY607" i="2"/>
  <c r="AT607" i="2"/>
  <c r="AS607" i="2"/>
  <c r="AO607" i="2"/>
  <c r="AE607" i="2"/>
  <c r="AD607" i="2"/>
  <c r="AA607" i="2"/>
  <c r="Z607" i="2"/>
  <c r="Y607" i="2"/>
  <c r="AX607" i="2" s="1"/>
  <c r="X607" i="2"/>
  <c r="U607" i="2"/>
  <c r="T607" i="2"/>
  <c r="R607" i="2"/>
  <c r="Q607" i="2"/>
  <c r="O607" i="2"/>
  <c r="AP607" i="2" s="1"/>
  <c r="N607" i="2"/>
  <c r="AB607" i="2" s="1"/>
  <c r="I607" i="2"/>
  <c r="AF607" i="2" s="1"/>
  <c r="C607" i="2"/>
  <c r="A607" i="2"/>
  <c r="BC606" i="2"/>
  <c r="AS606" i="2"/>
  <c r="AO606" i="2"/>
  <c r="AE606" i="2"/>
  <c r="AD606" i="2"/>
  <c r="AA606" i="2"/>
  <c r="Z606" i="2"/>
  <c r="Y606" i="2"/>
  <c r="AX606" i="2" s="1"/>
  <c r="X606" i="2"/>
  <c r="AY606" i="2" s="1"/>
  <c r="U606" i="2"/>
  <c r="T606" i="2"/>
  <c r="R606" i="2"/>
  <c r="Q606" i="2"/>
  <c r="O606" i="2"/>
  <c r="AP606" i="2" s="1"/>
  <c r="N606" i="2"/>
  <c r="I606" i="2"/>
  <c r="AF606" i="2" s="1"/>
  <c r="C606" i="2"/>
  <c r="A606" i="2"/>
  <c r="AT606" i="2" s="1"/>
  <c r="BC605" i="2"/>
  <c r="AT605" i="2"/>
  <c r="AS605" i="2"/>
  <c r="AO605" i="2"/>
  <c r="AE605" i="2"/>
  <c r="AD605" i="2"/>
  <c r="AA605" i="2"/>
  <c r="Z605" i="2"/>
  <c r="X605" i="2"/>
  <c r="U605" i="2"/>
  <c r="T605" i="2"/>
  <c r="R605" i="2"/>
  <c r="Q605" i="2"/>
  <c r="O605" i="2"/>
  <c r="N605" i="2"/>
  <c r="I605" i="2"/>
  <c r="AF605" i="2" s="1"/>
  <c r="C605" i="2"/>
  <c r="A605" i="2"/>
  <c r="BC604" i="2"/>
  <c r="AT604" i="2"/>
  <c r="AS604" i="2"/>
  <c r="AO604" i="2"/>
  <c r="AE604" i="2"/>
  <c r="AD604" i="2"/>
  <c r="AA604" i="2"/>
  <c r="Z604" i="2"/>
  <c r="X604" i="2"/>
  <c r="AY604" i="2" s="1"/>
  <c r="U604" i="2"/>
  <c r="T604" i="2"/>
  <c r="R604" i="2"/>
  <c r="Q604" i="2"/>
  <c r="O604" i="2"/>
  <c r="AP604" i="2" s="1"/>
  <c r="N604" i="2"/>
  <c r="AQ604" i="2" s="1"/>
  <c r="I604" i="2"/>
  <c r="AF604" i="2" s="1"/>
  <c r="C604" i="2"/>
  <c r="A604" i="2"/>
  <c r="BC603" i="2"/>
  <c r="AT603" i="2"/>
  <c r="AS603" i="2"/>
  <c r="AO603" i="2"/>
  <c r="AE603" i="2"/>
  <c r="AA603" i="2"/>
  <c r="Z603" i="2"/>
  <c r="Y603" i="2"/>
  <c r="AX603" i="2" s="1"/>
  <c r="X603" i="2"/>
  <c r="AY603" i="2" s="1"/>
  <c r="U603" i="2"/>
  <c r="T603" i="2"/>
  <c r="R603" i="2"/>
  <c r="Q603" i="2"/>
  <c r="AD603" i="2" s="1"/>
  <c r="O603" i="2"/>
  <c r="V603" i="2" s="1"/>
  <c r="N603" i="2"/>
  <c r="AB603" i="2" s="1"/>
  <c r="I603" i="2"/>
  <c r="AF603" i="2" s="1"/>
  <c r="C603" i="2"/>
  <c r="A603" i="2"/>
  <c r="BC602" i="2"/>
  <c r="AY602" i="2"/>
  <c r="AT602" i="2"/>
  <c r="AS602" i="2"/>
  <c r="AO602" i="2"/>
  <c r="AE602" i="2"/>
  <c r="AA602" i="2"/>
  <c r="Z602" i="2"/>
  <c r="X602" i="2"/>
  <c r="Y602" i="2" s="1"/>
  <c r="AX602" i="2" s="1"/>
  <c r="U602" i="2"/>
  <c r="T602" i="2"/>
  <c r="R602" i="2"/>
  <c r="Q602" i="2"/>
  <c r="AD602" i="2" s="1"/>
  <c r="O602" i="2"/>
  <c r="V602" i="2" s="1"/>
  <c r="N602" i="2"/>
  <c r="M602" i="2" s="1"/>
  <c r="I602" i="2"/>
  <c r="AF602" i="2" s="1"/>
  <c r="C602" i="2"/>
  <c r="A602" i="2"/>
  <c r="BC601" i="2"/>
  <c r="AT601" i="2"/>
  <c r="AS601" i="2"/>
  <c r="AO601" i="2"/>
  <c r="AE601" i="2"/>
  <c r="AD601" i="2"/>
  <c r="AA601" i="2"/>
  <c r="Z601" i="2"/>
  <c r="X601" i="2"/>
  <c r="AY601" i="2" s="1"/>
  <c r="U601" i="2"/>
  <c r="T601" i="2"/>
  <c r="R601" i="2"/>
  <c r="Q601" i="2"/>
  <c r="O601" i="2"/>
  <c r="N601" i="2"/>
  <c r="AB601" i="2" s="1"/>
  <c r="I601" i="2"/>
  <c r="AF601" i="2" s="1"/>
  <c r="C601" i="2"/>
  <c r="A601" i="2"/>
  <c r="BC600" i="2"/>
  <c r="AY600" i="2"/>
  <c r="AS600" i="2"/>
  <c r="AO600" i="2"/>
  <c r="AE600" i="2"/>
  <c r="AD600" i="2"/>
  <c r="AA600" i="2"/>
  <c r="Z600" i="2"/>
  <c r="Y600" i="2"/>
  <c r="AX600" i="2" s="1"/>
  <c r="X600" i="2"/>
  <c r="U600" i="2"/>
  <c r="T600" i="2"/>
  <c r="R600" i="2"/>
  <c r="Q600" i="2"/>
  <c r="O600" i="2"/>
  <c r="V600" i="2" s="1"/>
  <c r="N600" i="2"/>
  <c r="AQ600" i="2" s="1"/>
  <c r="I600" i="2"/>
  <c r="AF600" i="2" s="1"/>
  <c r="C600" i="2"/>
  <c r="A600" i="2"/>
  <c r="AT600" i="2" s="1"/>
  <c r="BC599" i="2"/>
  <c r="AY599" i="2"/>
  <c r="AS599" i="2"/>
  <c r="AO599" i="2"/>
  <c r="AE599" i="2"/>
  <c r="AA599" i="2"/>
  <c r="Z599" i="2"/>
  <c r="Y599" i="2"/>
  <c r="AX599" i="2" s="1"/>
  <c r="X599" i="2"/>
  <c r="U599" i="2"/>
  <c r="T599" i="2"/>
  <c r="R599" i="2"/>
  <c r="Q599" i="2"/>
  <c r="AD599" i="2" s="1"/>
  <c r="O599" i="2"/>
  <c r="N599" i="2"/>
  <c r="M599" i="2" s="1"/>
  <c r="I599" i="2"/>
  <c r="AF599" i="2" s="1"/>
  <c r="C599" i="2"/>
  <c r="A599" i="2"/>
  <c r="AT599" i="2" s="1"/>
  <c r="BC598" i="2"/>
  <c r="AT598" i="2"/>
  <c r="AS598" i="2"/>
  <c r="AO598" i="2"/>
  <c r="AE598" i="2"/>
  <c r="AA598" i="2"/>
  <c r="Z598" i="2"/>
  <c r="Y598" i="2"/>
  <c r="AX598" i="2" s="1"/>
  <c r="X598" i="2"/>
  <c r="AY598" i="2" s="1"/>
  <c r="U598" i="2"/>
  <c r="T598" i="2"/>
  <c r="R598" i="2"/>
  <c r="Q598" i="2"/>
  <c r="AD598" i="2" s="1"/>
  <c r="O598" i="2"/>
  <c r="V598" i="2" s="1"/>
  <c r="N598" i="2"/>
  <c r="M598" i="2" s="1"/>
  <c r="AM598" i="2" s="1"/>
  <c r="I598" i="2"/>
  <c r="AF598" i="2" s="1"/>
  <c r="C598" i="2"/>
  <c r="A598" i="2"/>
  <c r="BC597" i="2"/>
  <c r="AY597" i="2"/>
  <c r="AS597" i="2"/>
  <c r="AO597" i="2"/>
  <c r="AE597" i="2"/>
  <c r="AD597" i="2"/>
  <c r="AA597" i="2"/>
  <c r="Z597" i="2"/>
  <c r="X597" i="2"/>
  <c r="Y597" i="2" s="1"/>
  <c r="AX597" i="2" s="1"/>
  <c r="U597" i="2"/>
  <c r="T597" i="2"/>
  <c r="R597" i="2"/>
  <c r="Q597" i="2"/>
  <c r="O597" i="2"/>
  <c r="V597" i="2" s="1"/>
  <c r="N597" i="2"/>
  <c r="M597" i="2" s="1"/>
  <c r="I597" i="2"/>
  <c r="AF597" i="2" s="1"/>
  <c r="C597" i="2"/>
  <c r="A597" i="2"/>
  <c r="AT597" i="2" s="1"/>
  <c r="BC596" i="2"/>
  <c r="AS596" i="2"/>
  <c r="AO596" i="2"/>
  <c r="AE596" i="2"/>
  <c r="AD596" i="2"/>
  <c r="AA596" i="2"/>
  <c r="Z596" i="2"/>
  <c r="X596" i="2"/>
  <c r="U596" i="2"/>
  <c r="T596" i="2"/>
  <c r="R596" i="2"/>
  <c r="Q596" i="2"/>
  <c r="O596" i="2"/>
  <c r="AP596" i="2" s="1"/>
  <c r="N596" i="2"/>
  <c r="M596" i="2" s="1"/>
  <c r="I596" i="2"/>
  <c r="AF596" i="2" s="1"/>
  <c r="C596" i="2"/>
  <c r="A596" i="2"/>
  <c r="AT596" i="2" s="1"/>
  <c r="BC595" i="2"/>
  <c r="AT595" i="2"/>
  <c r="AS595" i="2"/>
  <c r="AO595" i="2"/>
  <c r="AE595" i="2"/>
  <c r="AD595" i="2"/>
  <c r="AA595" i="2"/>
  <c r="Z595" i="2"/>
  <c r="X595" i="2"/>
  <c r="U595" i="2"/>
  <c r="T595" i="2"/>
  <c r="R595" i="2"/>
  <c r="Q595" i="2"/>
  <c r="O595" i="2"/>
  <c r="N595" i="2"/>
  <c r="M595" i="2" s="1"/>
  <c r="AM595" i="2" s="1"/>
  <c r="I595" i="2"/>
  <c r="AF595" i="2" s="1"/>
  <c r="C595" i="2"/>
  <c r="A595" i="2"/>
  <c r="BC594" i="2"/>
  <c r="AY594" i="2"/>
  <c r="AS594" i="2"/>
  <c r="AO594" i="2"/>
  <c r="AE594" i="2"/>
  <c r="AA594" i="2"/>
  <c r="Z594" i="2"/>
  <c r="Y594" i="2"/>
  <c r="AX594" i="2" s="1"/>
  <c r="X594" i="2"/>
  <c r="U594" i="2"/>
  <c r="T594" i="2"/>
  <c r="R594" i="2"/>
  <c r="Q594" i="2"/>
  <c r="AD594" i="2" s="1"/>
  <c r="O594" i="2"/>
  <c r="N594" i="2"/>
  <c r="I594" i="2"/>
  <c r="AF594" i="2" s="1"/>
  <c r="C594" i="2"/>
  <c r="A594" i="2"/>
  <c r="AT594" i="2" s="1"/>
  <c r="BC593" i="2"/>
  <c r="AT593" i="2"/>
  <c r="AS593" i="2"/>
  <c r="AO593" i="2"/>
  <c r="AE593" i="2"/>
  <c r="AD593" i="2"/>
  <c r="AA593" i="2"/>
  <c r="Z593" i="2"/>
  <c r="X593" i="2"/>
  <c r="U593" i="2"/>
  <c r="T593" i="2"/>
  <c r="R593" i="2"/>
  <c r="Q593" i="2"/>
  <c r="O593" i="2"/>
  <c r="N593" i="2"/>
  <c r="M593" i="2" s="1"/>
  <c r="I593" i="2"/>
  <c r="AF593" i="2" s="1"/>
  <c r="C593" i="2"/>
  <c r="A593" i="2"/>
  <c r="BC592" i="2"/>
  <c r="AY592" i="2"/>
  <c r="AS592" i="2"/>
  <c r="AO592" i="2"/>
  <c r="AE592" i="2"/>
  <c r="AD592" i="2"/>
  <c r="AA592" i="2"/>
  <c r="Z592" i="2"/>
  <c r="Y592" i="2"/>
  <c r="AX592" i="2" s="1"/>
  <c r="X592" i="2"/>
  <c r="U592" i="2"/>
  <c r="T592" i="2"/>
  <c r="R592" i="2"/>
  <c r="Q592" i="2"/>
  <c r="O592" i="2"/>
  <c r="V592" i="2" s="1"/>
  <c r="N592" i="2"/>
  <c r="AQ592" i="2" s="1"/>
  <c r="I592" i="2"/>
  <c r="AF592" i="2" s="1"/>
  <c r="C592" i="2"/>
  <c r="A592" i="2"/>
  <c r="AT592" i="2" s="1"/>
  <c r="BC591" i="2"/>
  <c r="AS591" i="2"/>
  <c r="AO591" i="2"/>
  <c r="AE591" i="2"/>
  <c r="AD591" i="2"/>
  <c r="AA591" i="2"/>
  <c r="Z591" i="2"/>
  <c r="X591" i="2"/>
  <c r="U591" i="2"/>
  <c r="T591" i="2"/>
  <c r="R591" i="2"/>
  <c r="Q591" i="2"/>
  <c r="O591" i="2"/>
  <c r="V591" i="2" s="1"/>
  <c r="N591" i="2"/>
  <c r="M591" i="2" s="1"/>
  <c r="I591" i="2"/>
  <c r="AF591" i="2" s="1"/>
  <c r="C591" i="2"/>
  <c r="A591" i="2"/>
  <c r="AT591" i="2" s="1"/>
  <c r="BC590" i="2"/>
  <c r="AT590" i="2"/>
  <c r="AS590" i="2"/>
  <c r="AO590" i="2"/>
  <c r="AE590" i="2"/>
  <c r="AD590" i="2"/>
  <c r="AA590" i="2"/>
  <c r="Z590" i="2"/>
  <c r="X590" i="2"/>
  <c r="AY590" i="2" s="1"/>
  <c r="U590" i="2"/>
  <c r="T590" i="2"/>
  <c r="R590" i="2"/>
  <c r="Q590" i="2"/>
  <c r="O590" i="2"/>
  <c r="N590" i="2"/>
  <c r="AB590" i="2" s="1"/>
  <c r="I590" i="2"/>
  <c r="AF590" i="2" s="1"/>
  <c r="C590" i="2"/>
  <c r="A590" i="2"/>
  <c r="BC589" i="2"/>
  <c r="AT589" i="2"/>
  <c r="AS589" i="2"/>
  <c r="AO589" i="2"/>
  <c r="AE589" i="2"/>
  <c r="AA589" i="2"/>
  <c r="Z589" i="2"/>
  <c r="X589" i="2"/>
  <c r="U589" i="2"/>
  <c r="T589" i="2"/>
  <c r="R589" i="2"/>
  <c r="Q589" i="2"/>
  <c r="AD589" i="2" s="1"/>
  <c r="O589" i="2"/>
  <c r="V589" i="2" s="1"/>
  <c r="N589" i="2"/>
  <c r="I589" i="2"/>
  <c r="AF589" i="2" s="1"/>
  <c r="C589" i="2"/>
  <c r="A589" i="2"/>
  <c r="BC588" i="2"/>
  <c r="AT588" i="2"/>
  <c r="AS588" i="2"/>
  <c r="AO588" i="2"/>
  <c r="AE588" i="2"/>
  <c r="AA588" i="2"/>
  <c r="Z588" i="2"/>
  <c r="X588" i="2"/>
  <c r="U588" i="2"/>
  <c r="T588" i="2"/>
  <c r="R588" i="2"/>
  <c r="Q588" i="2"/>
  <c r="AD588" i="2" s="1"/>
  <c r="O588" i="2"/>
  <c r="N588" i="2"/>
  <c r="I588" i="2"/>
  <c r="AF588" i="2" s="1"/>
  <c r="C588" i="2"/>
  <c r="A588" i="2"/>
  <c r="BC587" i="2"/>
  <c r="AY587" i="2"/>
  <c r="AS587" i="2"/>
  <c r="AO587" i="2"/>
  <c r="AE587" i="2"/>
  <c r="AA587" i="2"/>
  <c r="Z587" i="2"/>
  <c r="Y587" i="2"/>
  <c r="AX587" i="2" s="1"/>
  <c r="X587" i="2"/>
  <c r="U587" i="2"/>
  <c r="T587" i="2"/>
  <c r="R587" i="2"/>
  <c r="Q587" i="2"/>
  <c r="AD587" i="2" s="1"/>
  <c r="O587" i="2"/>
  <c r="N587" i="2"/>
  <c r="I587" i="2"/>
  <c r="AF587" i="2" s="1"/>
  <c r="C587" i="2"/>
  <c r="A587" i="2"/>
  <c r="AT587" i="2" s="1"/>
  <c r="BC586" i="2"/>
  <c r="AS586" i="2"/>
  <c r="AO586" i="2"/>
  <c r="AE586" i="2"/>
  <c r="AD586" i="2"/>
  <c r="AA586" i="2"/>
  <c r="Z586" i="2"/>
  <c r="Y586" i="2"/>
  <c r="AX586" i="2" s="1"/>
  <c r="X586" i="2"/>
  <c r="AY586" i="2" s="1"/>
  <c r="U586" i="2"/>
  <c r="T586" i="2"/>
  <c r="R586" i="2"/>
  <c r="Q586" i="2"/>
  <c r="O586" i="2"/>
  <c r="N586" i="2"/>
  <c r="AQ586" i="2" s="1"/>
  <c r="I586" i="2"/>
  <c r="AF586" i="2" s="1"/>
  <c r="C586" i="2"/>
  <c r="A586" i="2"/>
  <c r="AT586" i="2" s="1"/>
  <c r="BC585" i="2"/>
  <c r="AS585" i="2"/>
  <c r="AO585" i="2"/>
  <c r="AE585" i="2"/>
  <c r="AD585" i="2"/>
  <c r="AA585" i="2"/>
  <c r="Z585" i="2"/>
  <c r="X585" i="2"/>
  <c r="U585" i="2"/>
  <c r="T585" i="2"/>
  <c r="R585" i="2"/>
  <c r="Q585" i="2"/>
  <c r="O585" i="2"/>
  <c r="N585" i="2"/>
  <c r="M585" i="2" s="1"/>
  <c r="I585" i="2"/>
  <c r="AF585" i="2" s="1"/>
  <c r="C585" i="2"/>
  <c r="A585" i="2"/>
  <c r="AT585" i="2" s="1"/>
  <c r="BC584" i="2"/>
  <c r="AT584" i="2"/>
  <c r="AS584" i="2"/>
  <c r="AO584" i="2"/>
  <c r="AE584" i="2"/>
  <c r="AD584" i="2"/>
  <c r="AA584" i="2"/>
  <c r="Z584" i="2"/>
  <c r="X584" i="2"/>
  <c r="U584" i="2"/>
  <c r="T584" i="2"/>
  <c r="R584" i="2"/>
  <c r="Q584" i="2"/>
  <c r="O584" i="2"/>
  <c r="N584" i="2"/>
  <c r="M584" i="2" s="1"/>
  <c r="I584" i="2"/>
  <c r="AF584" i="2" s="1"/>
  <c r="C584" i="2"/>
  <c r="A584" i="2"/>
  <c r="BC583" i="2"/>
  <c r="AS583" i="2"/>
  <c r="AO583" i="2"/>
  <c r="AE583" i="2"/>
  <c r="AA583" i="2"/>
  <c r="Z583" i="2"/>
  <c r="Y583" i="2"/>
  <c r="AX583" i="2" s="1"/>
  <c r="X583" i="2"/>
  <c r="AY583" i="2" s="1"/>
  <c r="U583" i="2"/>
  <c r="T583" i="2"/>
  <c r="R583" i="2"/>
  <c r="Q583" i="2"/>
  <c r="AD583" i="2" s="1"/>
  <c r="O583" i="2"/>
  <c r="N583" i="2"/>
  <c r="M583" i="2" s="1"/>
  <c r="I583" i="2"/>
  <c r="AF583" i="2" s="1"/>
  <c r="C583" i="2"/>
  <c r="A583" i="2"/>
  <c r="AT583" i="2" s="1"/>
  <c r="BC582" i="2"/>
  <c r="AY582" i="2"/>
  <c r="AT582" i="2"/>
  <c r="AS582" i="2"/>
  <c r="AO582" i="2"/>
  <c r="AE582" i="2"/>
  <c r="AA582" i="2"/>
  <c r="Z582" i="2"/>
  <c r="Y582" i="2"/>
  <c r="AX582" i="2" s="1"/>
  <c r="X582" i="2"/>
  <c r="U582" i="2"/>
  <c r="T582" i="2"/>
  <c r="R582" i="2"/>
  <c r="Q582" i="2"/>
  <c r="AD582" i="2" s="1"/>
  <c r="O582" i="2"/>
  <c r="AP582" i="2" s="1"/>
  <c r="N582" i="2"/>
  <c r="AB582" i="2" s="1"/>
  <c r="I582" i="2"/>
  <c r="AF582" i="2" s="1"/>
  <c r="C582" i="2"/>
  <c r="A582" i="2"/>
  <c r="BC581" i="2"/>
  <c r="AT581" i="2"/>
  <c r="AS581" i="2"/>
  <c r="AO581" i="2"/>
  <c r="AE581" i="2"/>
  <c r="AD581" i="2"/>
  <c r="AA581" i="2"/>
  <c r="Z581" i="2"/>
  <c r="Y581" i="2"/>
  <c r="AX581" i="2" s="1"/>
  <c r="X581" i="2"/>
  <c r="AY581" i="2" s="1"/>
  <c r="U581" i="2"/>
  <c r="T581" i="2"/>
  <c r="R581" i="2"/>
  <c r="Q581" i="2"/>
  <c r="O581" i="2"/>
  <c r="N581" i="2"/>
  <c r="M581" i="2" s="1"/>
  <c r="AM581" i="2" s="1"/>
  <c r="I581" i="2"/>
  <c r="AF581" i="2" s="1"/>
  <c r="C581" i="2"/>
  <c r="A581" i="2"/>
  <c r="BC580" i="2"/>
  <c r="AS580" i="2"/>
  <c r="AO580" i="2"/>
  <c r="AE580" i="2"/>
  <c r="AD580" i="2"/>
  <c r="AA580" i="2"/>
  <c r="Z580" i="2"/>
  <c r="Y580" i="2"/>
  <c r="AX580" i="2" s="1"/>
  <c r="X580" i="2"/>
  <c r="AY580" i="2" s="1"/>
  <c r="U580" i="2"/>
  <c r="T580" i="2"/>
  <c r="R580" i="2"/>
  <c r="Q580" i="2"/>
  <c r="O580" i="2"/>
  <c r="AP580" i="2" s="1"/>
  <c r="N580" i="2"/>
  <c r="AB580" i="2" s="1"/>
  <c r="I580" i="2"/>
  <c r="AF580" i="2" s="1"/>
  <c r="C580" i="2"/>
  <c r="A580" i="2"/>
  <c r="AT580" i="2" s="1"/>
  <c r="BC579" i="2"/>
  <c r="AY579" i="2"/>
  <c r="AT579" i="2"/>
  <c r="AS579" i="2"/>
  <c r="AO579" i="2"/>
  <c r="AE579" i="2"/>
  <c r="AA579" i="2"/>
  <c r="Z579" i="2"/>
  <c r="Y579" i="2"/>
  <c r="AX579" i="2" s="1"/>
  <c r="X579" i="2"/>
  <c r="U579" i="2"/>
  <c r="T579" i="2"/>
  <c r="R579" i="2"/>
  <c r="Q579" i="2"/>
  <c r="AD579" i="2" s="1"/>
  <c r="O579" i="2"/>
  <c r="N579" i="2"/>
  <c r="I579" i="2"/>
  <c r="AF579" i="2" s="1"/>
  <c r="C579" i="2"/>
  <c r="A579" i="2"/>
  <c r="BC578" i="2"/>
  <c r="AT578" i="2"/>
  <c r="AS578" i="2"/>
  <c r="AO578" i="2"/>
  <c r="AE578" i="2"/>
  <c r="AD578" i="2"/>
  <c r="AA578" i="2"/>
  <c r="Z578" i="2"/>
  <c r="Y578" i="2"/>
  <c r="AX578" i="2" s="1"/>
  <c r="X578" i="2"/>
  <c r="AY578" i="2" s="1"/>
  <c r="U578" i="2"/>
  <c r="T578" i="2"/>
  <c r="R578" i="2"/>
  <c r="Q578" i="2"/>
  <c r="O578" i="2"/>
  <c r="N578" i="2"/>
  <c r="I578" i="2"/>
  <c r="AF578" i="2" s="1"/>
  <c r="C578" i="2"/>
  <c r="A578" i="2"/>
  <c r="BC577" i="2"/>
  <c r="AT577" i="2"/>
  <c r="AS577" i="2"/>
  <c r="AO577" i="2"/>
  <c r="AE577" i="2"/>
  <c r="AA577" i="2"/>
  <c r="Z577" i="2"/>
  <c r="X577" i="2"/>
  <c r="AY577" i="2" s="1"/>
  <c r="U577" i="2"/>
  <c r="T577" i="2"/>
  <c r="R577" i="2"/>
  <c r="Q577" i="2"/>
  <c r="AD577" i="2" s="1"/>
  <c r="O577" i="2"/>
  <c r="V577" i="2" s="1"/>
  <c r="N577" i="2"/>
  <c r="I577" i="2"/>
  <c r="AF577" i="2" s="1"/>
  <c r="C577" i="2"/>
  <c r="A577" i="2"/>
  <c r="BC576" i="2"/>
  <c r="AY576" i="2"/>
  <c r="AS576" i="2"/>
  <c r="AO576" i="2"/>
  <c r="AE576" i="2"/>
  <c r="AA576" i="2"/>
  <c r="Z576" i="2"/>
  <c r="X576" i="2"/>
  <c r="Y576" i="2" s="1"/>
  <c r="AX576" i="2" s="1"/>
  <c r="U576" i="2"/>
  <c r="T576" i="2"/>
  <c r="R576" i="2"/>
  <c r="Q576" i="2"/>
  <c r="AD576" i="2" s="1"/>
  <c r="O576" i="2"/>
  <c r="N576" i="2"/>
  <c r="M576" i="2" s="1"/>
  <c r="AM576" i="2" s="1"/>
  <c r="I576" i="2"/>
  <c r="AF576" i="2" s="1"/>
  <c r="C576" i="2"/>
  <c r="A576" i="2"/>
  <c r="AT576" i="2" s="1"/>
  <c r="BC575" i="2"/>
  <c r="AY575" i="2"/>
  <c r="AS575" i="2"/>
  <c r="AO575" i="2"/>
  <c r="AE575" i="2"/>
  <c r="AD575" i="2"/>
  <c r="AA575" i="2"/>
  <c r="Z575" i="2"/>
  <c r="X575" i="2"/>
  <c r="Y575" i="2" s="1"/>
  <c r="AX575" i="2" s="1"/>
  <c r="U575" i="2"/>
  <c r="T575" i="2"/>
  <c r="R575" i="2"/>
  <c r="Q575" i="2"/>
  <c r="O575" i="2"/>
  <c r="N575" i="2"/>
  <c r="M575" i="2" s="1"/>
  <c r="I575" i="2"/>
  <c r="AF575" i="2" s="1"/>
  <c r="C575" i="2"/>
  <c r="A575" i="2"/>
  <c r="AT575" i="2" s="1"/>
  <c r="BC574" i="2"/>
  <c r="AY574" i="2"/>
  <c r="AT574" i="2"/>
  <c r="AS574" i="2"/>
  <c r="AO574" i="2"/>
  <c r="AE574" i="2"/>
  <c r="AD574" i="2"/>
  <c r="AA574" i="2"/>
  <c r="Z574" i="2"/>
  <c r="X574" i="2"/>
  <c r="Y574" i="2" s="1"/>
  <c r="AX574" i="2" s="1"/>
  <c r="U574" i="2"/>
  <c r="T574" i="2"/>
  <c r="R574" i="2"/>
  <c r="Q574" i="2"/>
  <c r="O574" i="2"/>
  <c r="AP574" i="2" s="1"/>
  <c r="N574" i="2"/>
  <c r="M574" i="2" s="1"/>
  <c r="I574" i="2"/>
  <c r="AF574" i="2" s="1"/>
  <c r="C574" i="2"/>
  <c r="A574" i="2"/>
  <c r="BC573" i="2"/>
  <c r="AY573" i="2"/>
  <c r="AS573" i="2"/>
  <c r="AO573" i="2"/>
  <c r="AE573" i="2"/>
  <c r="AA573" i="2"/>
  <c r="Z573" i="2"/>
  <c r="X573" i="2"/>
  <c r="Y573" i="2" s="1"/>
  <c r="AX573" i="2" s="1"/>
  <c r="U573" i="2"/>
  <c r="T573" i="2"/>
  <c r="R573" i="2"/>
  <c r="Q573" i="2"/>
  <c r="AD573" i="2" s="1"/>
  <c r="O573" i="2"/>
  <c r="N573" i="2"/>
  <c r="I573" i="2"/>
  <c r="AF573" i="2" s="1"/>
  <c r="C573" i="2"/>
  <c r="A573" i="2"/>
  <c r="AT573" i="2" s="1"/>
  <c r="BC572" i="2"/>
  <c r="AY572" i="2"/>
  <c r="AT572" i="2"/>
  <c r="AS572" i="2"/>
  <c r="AO572" i="2"/>
  <c r="AE572" i="2"/>
  <c r="AA572" i="2"/>
  <c r="Z572" i="2"/>
  <c r="X572" i="2"/>
  <c r="Y572" i="2" s="1"/>
  <c r="AX572" i="2" s="1"/>
  <c r="U572" i="2"/>
  <c r="T572" i="2"/>
  <c r="R572" i="2"/>
  <c r="Q572" i="2"/>
  <c r="AD572" i="2" s="1"/>
  <c r="O572" i="2"/>
  <c r="N572" i="2"/>
  <c r="M572" i="2" s="1"/>
  <c r="I572" i="2"/>
  <c r="AF572" i="2" s="1"/>
  <c r="C572" i="2"/>
  <c r="A572" i="2"/>
  <c r="BC571" i="2"/>
  <c r="AS571" i="2"/>
  <c r="AO571" i="2"/>
  <c r="AE571" i="2"/>
  <c r="AD571" i="2"/>
  <c r="AA571" i="2"/>
  <c r="Z571" i="2"/>
  <c r="Y571" i="2"/>
  <c r="AX571" i="2" s="1"/>
  <c r="X571" i="2"/>
  <c r="AY571" i="2" s="1"/>
  <c r="U571" i="2"/>
  <c r="T571" i="2"/>
  <c r="R571" i="2"/>
  <c r="Q571" i="2"/>
  <c r="O571" i="2"/>
  <c r="N571" i="2"/>
  <c r="M571" i="2" s="1"/>
  <c r="I571" i="2"/>
  <c r="AF571" i="2" s="1"/>
  <c r="C571" i="2"/>
  <c r="A571" i="2"/>
  <c r="AT571" i="2" s="1"/>
  <c r="BC570" i="2"/>
  <c r="AY570" i="2"/>
  <c r="AT570" i="2"/>
  <c r="AS570" i="2"/>
  <c r="AO570" i="2"/>
  <c r="AE570" i="2"/>
  <c r="AD570" i="2"/>
  <c r="AA570" i="2"/>
  <c r="Z570" i="2"/>
  <c r="X570" i="2"/>
  <c r="Y570" i="2" s="1"/>
  <c r="AX570" i="2" s="1"/>
  <c r="U570" i="2"/>
  <c r="T570" i="2"/>
  <c r="R570" i="2"/>
  <c r="Q570" i="2"/>
  <c r="O570" i="2"/>
  <c r="N570" i="2"/>
  <c r="I570" i="2"/>
  <c r="AF570" i="2" s="1"/>
  <c r="C570" i="2"/>
  <c r="A570" i="2"/>
  <c r="BC569" i="2"/>
  <c r="AT569" i="2"/>
  <c r="AS569" i="2"/>
  <c r="AO569" i="2"/>
  <c r="AE569" i="2"/>
  <c r="AA569" i="2"/>
  <c r="Z569" i="2"/>
  <c r="X569" i="2"/>
  <c r="U569" i="2"/>
  <c r="T569" i="2"/>
  <c r="R569" i="2"/>
  <c r="Q569" i="2"/>
  <c r="AD569" i="2" s="1"/>
  <c r="O569" i="2"/>
  <c r="N569" i="2"/>
  <c r="M569" i="2" s="1"/>
  <c r="I569" i="2"/>
  <c r="AF569" i="2" s="1"/>
  <c r="C569" i="2"/>
  <c r="A569" i="2"/>
  <c r="BC568" i="2"/>
  <c r="AT568" i="2"/>
  <c r="AS568" i="2"/>
  <c r="AO568" i="2"/>
  <c r="AE568" i="2"/>
  <c r="AD568" i="2"/>
  <c r="AA568" i="2"/>
  <c r="Z568" i="2"/>
  <c r="X568" i="2"/>
  <c r="U568" i="2"/>
  <c r="T568" i="2"/>
  <c r="R568" i="2"/>
  <c r="Q568" i="2"/>
  <c r="O568" i="2"/>
  <c r="AP568" i="2" s="1"/>
  <c r="N568" i="2"/>
  <c r="AQ568" i="2" s="1"/>
  <c r="I568" i="2"/>
  <c r="AF568" i="2" s="1"/>
  <c r="C568" i="2"/>
  <c r="A568" i="2"/>
  <c r="BC567" i="2"/>
  <c r="AY567" i="2"/>
  <c r="AT567" i="2"/>
  <c r="AS567" i="2"/>
  <c r="AO567" i="2"/>
  <c r="AE567" i="2"/>
  <c r="AA567" i="2"/>
  <c r="Z567" i="2"/>
  <c r="X567" i="2"/>
  <c r="Y567" i="2" s="1"/>
  <c r="AX567" i="2" s="1"/>
  <c r="U567" i="2"/>
  <c r="T567" i="2"/>
  <c r="R567" i="2"/>
  <c r="Q567" i="2"/>
  <c r="AD567" i="2" s="1"/>
  <c r="O567" i="2"/>
  <c r="AP567" i="2" s="1"/>
  <c r="N567" i="2"/>
  <c r="I567" i="2"/>
  <c r="AF567" i="2" s="1"/>
  <c r="C567" i="2"/>
  <c r="A567" i="2"/>
  <c r="BC566" i="2"/>
  <c r="AY566" i="2"/>
  <c r="AS566" i="2"/>
  <c r="AO566" i="2"/>
  <c r="AE566" i="2"/>
  <c r="AA566" i="2"/>
  <c r="Z566" i="2"/>
  <c r="Y566" i="2"/>
  <c r="AX566" i="2" s="1"/>
  <c r="X566" i="2"/>
  <c r="U566" i="2"/>
  <c r="T566" i="2"/>
  <c r="R566" i="2"/>
  <c r="Q566" i="2"/>
  <c r="AD566" i="2" s="1"/>
  <c r="O566" i="2"/>
  <c r="V566" i="2" s="1"/>
  <c r="N566" i="2"/>
  <c r="AB566" i="2" s="1"/>
  <c r="I566" i="2"/>
  <c r="AF566" i="2" s="1"/>
  <c r="C566" i="2"/>
  <c r="A566" i="2"/>
  <c r="AT566" i="2" s="1"/>
  <c r="BC565" i="2"/>
  <c r="AY565" i="2"/>
  <c r="AS565" i="2"/>
  <c r="AO565" i="2"/>
  <c r="AE565" i="2"/>
  <c r="AD565" i="2"/>
  <c r="AA565" i="2"/>
  <c r="Z565" i="2"/>
  <c r="X565" i="2"/>
  <c r="Y565" i="2" s="1"/>
  <c r="AX565" i="2" s="1"/>
  <c r="U565" i="2"/>
  <c r="T565" i="2"/>
  <c r="R565" i="2"/>
  <c r="Q565" i="2"/>
  <c r="O565" i="2"/>
  <c r="AP565" i="2" s="1"/>
  <c r="N565" i="2"/>
  <c r="I565" i="2"/>
  <c r="AF565" i="2" s="1"/>
  <c r="C565" i="2"/>
  <c r="A565" i="2"/>
  <c r="AT565" i="2" s="1"/>
  <c r="BC564" i="2"/>
  <c r="AY564" i="2"/>
  <c r="AT564" i="2"/>
  <c r="AS564" i="2"/>
  <c r="AO564" i="2"/>
  <c r="AE564" i="2"/>
  <c r="AA564" i="2"/>
  <c r="Z564" i="2"/>
  <c r="X564" i="2"/>
  <c r="Y564" i="2" s="1"/>
  <c r="AX564" i="2" s="1"/>
  <c r="U564" i="2"/>
  <c r="T564" i="2"/>
  <c r="R564" i="2"/>
  <c r="Q564" i="2"/>
  <c r="AD564" i="2" s="1"/>
  <c r="O564" i="2"/>
  <c r="N564" i="2"/>
  <c r="M564" i="2" s="1"/>
  <c r="I564" i="2"/>
  <c r="AF564" i="2" s="1"/>
  <c r="C564" i="2"/>
  <c r="A564" i="2"/>
  <c r="BC563" i="2"/>
  <c r="AS563" i="2"/>
  <c r="AO563" i="2"/>
  <c r="AE563" i="2"/>
  <c r="AA563" i="2"/>
  <c r="Z563" i="2"/>
  <c r="X563" i="2"/>
  <c r="AY563" i="2" s="1"/>
  <c r="U563" i="2"/>
  <c r="T563" i="2"/>
  <c r="R563" i="2"/>
  <c r="Q563" i="2"/>
  <c r="AD563" i="2" s="1"/>
  <c r="O563" i="2"/>
  <c r="AP563" i="2" s="1"/>
  <c r="N563" i="2"/>
  <c r="M563" i="2" s="1"/>
  <c r="AM563" i="2" s="1"/>
  <c r="I563" i="2"/>
  <c r="AF563" i="2" s="1"/>
  <c r="C563" i="2"/>
  <c r="A563" i="2"/>
  <c r="AT563" i="2" s="1"/>
  <c r="BC562" i="2"/>
  <c r="AS562" i="2"/>
  <c r="AO562" i="2"/>
  <c r="AE562" i="2"/>
  <c r="AA562" i="2"/>
  <c r="Z562" i="2"/>
  <c r="Y562" i="2"/>
  <c r="AX562" i="2" s="1"/>
  <c r="X562" i="2"/>
  <c r="AY562" i="2" s="1"/>
  <c r="U562" i="2"/>
  <c r="T562" i="2"/>
  <c r="R562" i="2"/>
  <c r="Q562" i="2"/>
  <c r="AD562" i="2" s="1"/>
  <c r="O562" i="2"/>
  <c r="N562" i="2"/>
  <c r="M562" i="2" s="1"/>
  <c r="I562" i="2"/>
  <c r="AF562" i="2" s="1"/>
  <c r="C562" i="2"/>
  <c r="A562" i="2"/>
  <c r="AT562" i="2" s="1"/>
  <c r="BC561" i="2"/>
  <c r="AY561" i="2"/>
  <c r="AS561" i="2"/>
  <c r="AO561" i="2"/>
  <c r="AE561" i="2"/>
  <c r="AD561" i="2"/>
  <c r="AA561" i="2"/>
  <c r="Z561" i="2"/>
  <c r="Y561" i="2"/>
  <c r="AX561" i="2" s="1"/>
  <c r="X561" i="2"/>
  <c r="U561" i="2"/>
  <c r="T561" i="2"/>
  <c r="R561" i="2"/>
  <c r="Q561" i="2"/>
  <c r="O561" i="2"/>
  <c r="V561" i="2" s="1"/>
  <c r="N561" i="2"/>
  <c r="AB561" i="2" s="1"/>
  <c r="I561" i="2"/>
  <c r="AF561" i="2" s="1"/>
  <c r="C561" i="2"/>
  <c r="A561" i="2"/>
  <c r="AT561" i="2" s="1"/>
  <c r="BC560" i="2"/>
  <c r="AY560" i="2"/>
  <c r="AS560" i="2"/>
  <c r="AO560" i="2"/>
  <c r="AE560" i="2"/>
  <c r="AA560" i="2"/>
  <c r="Z560" i="2"/>
  <c r="X560" i="2"/>
  <c r="Y560" i="2" s="1"/>
  <c r="AX560" i="2" s="1"/>
  <c r="U560" i="2"/>
  <c r="T560" i="2"/>
  <c r="R560" i="2"/>
  <c r="Q560" i="2"/>
  <c r="AD560" i="2" s="1"/>
  <c r="O560" i="2"/>
  <c r="V560" i="2" s="1"/>
  <c r="N560" i="2"/>
  <c r="AB560" i="2" s="1"/>
  <c r="I560" i="2"/>
  <c r="AF560" i="2" s="1"/>
  <c r="C560" i="2"/>
  <c r="A560" i="2"/>
  <c r="AT560" i="2" s="1"/>
  <c r="BC559" i="2"/>
  <c r="AY559" i="2"/>
  <c r="AT559" i="2"/>
  <c r="AS559" i="2"/>
  <c r="AO559" i="2"/>
  <c r="AE559" i="2"/>
  <c r="AA559" i="2"/>
  <c r="Z559" i="2"/>
  <c r="Y559" i="2"/>
  <c r="AX559" i="2" s="1"/>
  <c r="X559" i="2"/>
  <c r="U559" i="2"/>
  <c r="T559" i="2"/>
  <c r="R559" i="2"/>
  <c r="Q559" i="2"/>
  <c r="AD559" i="2" s="1"/>
  <c r="O559" i="2"/>
  <c r="N559" i="2"/>
  <c r="M559" i="2" s="1"/>
  <c r="I559" i="2"/>
  <c r="AF559" i="2" s="1"/>
  <c r="C559" i="2"/>
  <c r="A559" i="2"/>
  <c r="BC558" i="2"/>
  <c r="AY558" i="2"/>
  <c r="AT558" i="2"/>
  <c r="AS558" i="2"/>
  <c r="AO558" i="2"/>
  <c r="AE558" i="2"/>
  <c r="AD558" i="2"/>
  <c r="AA558" i="2"/>
  <c r="Z558" i="2"/>
  <c r="Y558" i="2"/>
  <c r="AX558" i="2" s="1"/>
  <c r="X558" i="2"/>
  <c r="U558" i="2"/>
  <c r="T558" i="2"/>
  <c r="R558" i="2"/>
  <c r="Q558" i="2"/>
  <c r="O558" i="2"/>
  <c r="N558" i="2"/>
  <c r="AB558" i="2" s="1"/>
  <c r="I558" i="2"/>
  <c r="AF558" i="2" s="1"/>
  <c r="C558" i="2"/>
  <c r="A558" i="2"/>
  <c r="BC557" i="2"/>
  <c r="AY557" i="2"/>
  <c r="AT557" i="2"/>
  <c r="AS557" i="2"/>
  <c r="AO557" i="2"/>
  <c r="AE557" i="2"/>
  <c r="AA557" i="2"/>
  <c r="Z557" i="2"/>
  <c r="Y557" i="2"/>
  <c r="AX557" i="2" s="1"/>
  <c r="X557" i="2"/>
  <c r="U557" i="2"/>
  <c r="T557" i="2"/>
  <c r="R557" i="2"/>
  <c r="Q557" i="2"/>
  <c r="AD557" i="2" s="1"/>
  <c r="O557" i="2"/>
  <c r="V557" i="2" s="1"/>
  <c r="N557" i="2"/>
  <c r="AQ557" i="2" s="1"/>
  <c r="I557" i="2"/>
  <c r="AF557" i="2" s="1"/>
  <c r="C557" i="2"/>
  <c r="A557" i="2"/>
  <c r="BC556" i="2"/>
  <c r="AS556" i="2"/>
  <c r="AO556" i="2"/>
  <c r="AE556" i="2"/>
  <c r="AA556" i="2"/>
  <c r="Z556" i="2"/>
  <c r="X556" i="2"/>
  <c r="U556" i="2"/>
  <c r="T556" i="2"/>
  <c r="R556" i="2"/>
  <c r="Q556" i="2"/>
  <c r="AD556" i="2" s="1"/>
  <c r="O556" i="2"/>
  <c r="N556" i="2"/>
  <c r="AQ556" i="2" s="1"/>
  <c r="I556" i="2"/>
  <c r="AF556" i="2" s="1"/>
  <c r="C556" i="2"/>
  <c r="A556" i="2"/>
  <c r="AT556" i="2" s="1"/>
  <c r="BC555" i="2"/>
  <c r="AY555" i="2"/>
  <c r="AT555" i="2"/>
  <c r="AS555" i="2"/>
  <c r="AO555" i="2"/>
  <c r="AE555" i="2"/>
  <c r="AD555" i="2"/>
  <c r="AA555" i="2"/>
  <c r="Z555" i="2"/>
  <c r="X555" i="2"/>
  <c r="Y555" i="2" s="1"/>
  <c r="AX555" i="2" s="1"/>
  <c r="U555" i="2"/>
  <c r="T555" i="2"/>
  <c r="R555" i="2"/>
  <c r="Q555" i="2"/>
  <c r="O555" i="2"/>
  <c r="AP555" i="2" s="1"/>
  <c r="N555" i="2"/>
  <c r="AQ555" i="2" s="1"/>
  <c r="I555" i="2"/>
  <c r="AF555" i="2" s="1"/>
  <c r="C555" i="2"/>
  <c r="A555" i="2"/>
  <c r="BC554" i="2"/>
  <c r="AY554" i="2"/>
  <c r="AT554" i="2"/>
  <c r="AS554" i="2"/>
  <c r="AO554" i="2"/>
  <c r="AE554" i="2"/>
  <c r="AD554" i="2"/>
  <c r="AA554" i="2"/>
  <c r="Z554" i="2"/>
  <c r="Y554" i="2"/>
  <c r="AX554" i="2" s="1"/>
  <c r="X554" i="2"/>
  <c r="U554" i="2"/>
  <c r="T554" i="2"/>
  <c r="R554" i="2"/>
  <c r="Q554" i="2"/>
  <c r="O554" i="2"/>
  <c r="N554" i="2"/>
  <c r="M554" i="2" s="1"/>
  <c r="I554" i="2"/>
  <c r="AF554" i="2" s="1"/>
  <c r="C554" i="2"/>
  <c r="A554" i="2"/>
  <c r="BC553" i="2"/>
  <c r="AY553" i="2"/>
  <c r="AS553" i="2"/>
  <c r="AO553" i="2"/>
  <c r="AE553" i="2"/>
  <c r="AA553" i="2"/>
  <c r="Z553" i="2"/>
  <c r="X553" i="2"/>
  <c r="Y553" i="2" s="1"/>
  <c r="AX553" i="2" s="1"/>
  <c r="U553" i="2"/>
  <c r="T553" i="2"/>
  <c r="R553" i="2"/>
  <c r="Q553" i="2"/>
  <c r="AD553" i="2" s="1"/>
  <c r="O553" i="2"/>
  <c r="N553" i="2"/>
  <c r="M553" i="2" s="1"/>
  <c r="I553" i="2"/>
  <c r="AF553" i="2" s="1"/>
  <c r="C553" i="2"/>
  <c r="A553" i="2"/>
  <c r="AT553" i="2" s="1"/>
  <c r="BC552" i="2"/>
  <c r="AT552" i="2"/>
  <c r="AS552" i="2"/>
  <c r="AO552" i="2"/>
  <c r="AE552" i="2"/>
  <c r="AA552" i="2"/>
  <c r="Z552" i="2"/>
  <c r="X552" i="2"/>
  <c r="AY552" i="2" s="1"/>
  <c r="U552" i="2"/>
  <c r="T552" i="2"/>
  <c r="R552" i="2"/>
  <c r="Q552" i="2"/>
  <c r="AD552" i="2" s="1"/>
  <c r="O552" i="2"/>
  <c r="N552" i="2"/>
  <c r="M552" i="2" s="1"/>
  <c r="AM552" i="2" s="1"/>
  <c r="I552" i="2"/>
  <c r="AF552" i="2" s="1"/>
  <c r="C552" i="2"/>
  <c r="A552" i="2"/>
  <c r="BC551" i="2"/>
  <c r="AY551" i="2"/>
  <c r="AS551" i="2"/>
  <c r="AO551" i="2"/>
  <c r="AE551" i="2"/>
  <c r="AD551" i="2"/>
  <c r="AA551" i="2"/>
  <c r="Z551" i="2"/>
  <c r="Y551" i="2"/>
  <c r="AX551" i="2" s="1"/>
  <c r="X551" i="2"/>
  <c r="U551" i="2"/>
  <c r="T551" i="2"/>
  <c r="R551" i="2"/>
  <c r="Q551" i="2"/>
  <c r="O551" i="2"/>
  <c r="N551" i="2"/>
  <c r="M551" i="2" s="1"/>
  <c r="I551" i="2"/>
  <c r="AF551" i="2" s="1"/>
  <c r="C551" i="2"/>
  <c r="A551" i="2"/>
  <c r="AT551" i="2" s="1"/>
  <c r="BC550" i="2"/>
  <c r="AY550" i="2"/>
  <c r="AT550" i="2"/>
  <c r="AS550" i="2"/>
  <c r="AO550" i="2"/>
  <c r="AE550" i="2"/>
  <c r="AA550" i="2"/>
  <c r="Z550" i="2"/>
  <c r="X550" i="2"/>
  <c r="Y550" i="2" s="1"/>
  <c r="AX550" i="2" s="1"/>
  <c r="U550" i="2"/>
  <c r="T550" i="2"/>
  <c r="R550" i="2"/>
  <c r="Q550" i="2"/>
  <c r="AD550" i="2" s="1"/>
  <c r="O550" i="2"/>
  <c r="N550" i="2"/>
  <c r="M550" i="2" s="1"/>
  <c r="I550" i="2"/>
  <c r="AF550" i="2" s="1"/>
  <c r="C550" i="2"/>
  <c r="A550" i="2"/>
  <c r="BC549" i="2"/>
  <c r="AY549" i="2"/>
  <c r="AT549" i="2"/>
  <c r="AS549" i="2"/>
  <c r="AO549" i="2"/>
  <c r="AE549" i="2"/>
  <c r="AD549" i="2"/>
  <c r="AA549" i="2"/>
  <c r="Z549" i="2"/>
  <c r="Y549" i="2"/>
  <c r="AX549" i="2" s="1"/>
  <c r="X549" i="2"/>
  <c r="U549" i="2"/>
  <c r="T549" i="2"/>
  <c r="R549" i="2"/>
  <c r="Q549" i="2"/>
  <c r="O549" i="2"/>
  <c r="AP549" i="2" s="1"/>
  <c r="N549" i="2"/>
  <c r="AB549" i="2" s="1"/>
  <c r="I549" i="2"/>
  <c r="AF549" i="2" s="1"/>
  <c r="C549" i="2"/>
  <c r="A549" i="2"/>
  <c r="BC548" i="2"/>
  <c r="AY548" i="2"/>
  <c r="AS548" i="2"/>
  <c r="AO548" i="2"/>
  <c r="AE548" i="2"/>
  <c r="AA548" i="2"/>
  <c r="Z548" i="2"/>
  <c r="Y548" i="2"/>
  <c r="AX548" i="2" s="1"/>
  <c r="X548" i="2"/>
  <c r="U548" i="2"/>
  <c r="T548" i="2"/>
  <c r="R548" i="2"/>
  <c r="Q548" i="2"/>
  <c r="AD548" i="2" s="1"/>
  <c r="O548" i="2"/>
  <c r="N548" i="2"/>
  <c r="AQ548" i="2" s="1"/>
  <c r="I548" i="2"/>
  <c r="AF548" i="2" s="1"/>
  <c r="C548" i="2"/>
  <c r="A548" i="2"/>
  <c r="AT548" i="2" s="1"/>
  <c r="BC547" i="2"/>
  <c r="AT547" i="2"/>
  <c r="AS547" i="2"/>
  <c r="AO547" i="2"/>
  <c r="AE547" i="2"/>
  <c r="AA547" i="2"/>
  <c r="Z547" i="2"/>
  <c r="X547" i="2"/>
  <c r="U547" i="2"/>
  <c r="T547" i="2"/>
  <c r="R547" i="2"/>
  <c r="Q547" i="2"/>
  <c r="AD547" i="2" s="1"/>
  <c r="O547" i="2"/>
  <c r="N547" i="2"/>
  <c r="M547" i="2" s="1"/>
  <c r="I547" i="2"/>
  <c r="AF547" i="2" s="1"/>
  <c r="C547" i="2"/>
  <c r="A547" i="2"/>
  <c r="BC546" i="2"/>
  <c r="AS546" i="2"/>
  <c r="AO546" i="2"/>
  <c r="AE546" i="2"/>
  <c r="AD546" i="2"/>
  <c r="AA546" i="2"/>
  <c r="Z546" i="2"/>
  <c r="Y546" i="2"/>
  <c r="AX546" i="2" s="1"/>
  <c r="X546" i="2"/>
  <c r="AY546" i="2" s="1"/>
  <c r="U546" i="2"/>
  <c r="T546" i="2"/>
  <c r="R546" i="2"/>
  <c r="Q546" i="2"/>
  <c r="O546" i="2"/>
  <c r="AP546" i="2" s="1"/>
  <c r="N546" i="2"/>
  <c r="M546" i="2" s="1"/>
  <c r="I546" i="2"/>
  <c r="AF546" i="2" s="1"/>
  <c r="C546" i="2"/>
  <c r="A546" i="2"/>
  <c r="AT546" i="2" s="1"/>
  <c r="BC545" i="2"/>
  <c r="AY545" i="2"/>
  <c r="AS545" i="2"/>
  <c r="AO545" i="2"/>
  <c r="AE545" i="2"/>
  <c r="AD545" i="2"/>
  <c r="AA545" i="2"/>
  <c r="Z545" i="2"/>
  <c r="X545" i="2"/>
  <c r="Y545" i="2" s="1"/>
  <c r="AX545" i="2" s="1"/>
  <c r="U545" i="2"/>
  <c r="T545" i="2"/>
  <c r="R545" i="2"/>
  <c r="Q545" i="2"/>
  <c r="O545" i="2"/>
  <c r="V545" i="2" s="1"/>
  <c r="N545" i="2"/>
  <c r="M545" i="2" s="1"/>
  <c r="I545" i="2"/>
  <c r="AF545" i="2" s="1"/>
  <c r="C545" i="2"/>
  <c r="A545" i="2"/>
  <c r="AT545" i="2" s="1"/>
  <c r="BC544" i="2"/>
  <c r="AY544" i="2"/>
  <c r="AT544" i="2"/>
  <c r="AS544" i="2"/>
  <c r="AO544" i="2"/>
  <c r="AE544" i="2"/>
  <c r="AA544" i="2"/>
  <c r="Z544" i="2"/>
  <c r="X544" i="2"/>
  <c r="Y544" i="2" s="1"/>
  <c r="AX544" i="2" s="1"/>
  <c r="U544" i="2"/>
  <c r="T544" i="2"/>
  <c r="R544" i="2"/>
  <c r="Q544" i="2"/>
  <c r="AD544" i="2" s="1"/>
  <c r="O544" i="2"/>
  <c r="N544" i="2"/>
  <c r="I544" i="2"/>
  <c r="AF544" i="2" s="1"/>
  <c r="C544" i="2"/>
  <c r="A544" i="2"/>
  <c r="BC543" i="2"/>
  <c r="AY543" i="2"/>
  <c r="AS543" i="2"/>
  <c r="AO543" i="2"/>
  <c r="AE543" i="2"/>
  <c r="AD543" i="2"/>
  <c r="AA543" i="2"/>
  <c r="Z543" i="2"/>
  <c r="Y543" i="2"/>
  <c r="AX543" i="2" s="1"/>
  <c r="X543" i="2"/>
  <c r="U543" i="2"/>
  <c r="T543" i="2"/>
  <c r="R543" i="2"/>
  <c r="Q543" i="2"/>
  <c r="O543" i="2"/>
  <c r="N543" i="2"/>
  <c r="I543" i="2"/>
  <c r="AF543" i="2" s="1"/>
  <c r="C543" i="2"/>
  <c r="A543" i="2"/>
  <c r="AT543" i="2" s="1"/>
  <c r="BC542" i="2"/>
  <c r="AY542" i="2"/>
  <c r="AS542" i="2"/>
  <c r="AO542" i="2"/>
  <c r="AE542" i="2"/>
  <c r="AA542" i="2"/>
  <c r="Z542" i="2"/>
  <c r="X542" i="2"/>
  <c r="Y542" i="2" s="1"/>
  <c r="AX542" i="2" s="1"/>
  <c r="U542" i="2"/>
  <c r="T542" i="2"/>
  <c r="R542" i="2"/>
  <c r="Q542" i="2"/>
  <c r="AD542" i="2" s="1"/>
  <c r="O542" i="2"/>
  <c r="N542" i="2"/>
  <c r="M542" i="2" s="1"/>
  <c r="I542" i="2"/>
  <c r="AF542" i="2" s="1"/>
  <c r="C542" i="2"/>
  <c r="A542" i="2"/>
  <c r="AT542" i="2" s="1"/>
  <c r="BC541" i="2"/>
  <c r="AS541" i="2"/>
  <c r="AO541" i="2"/>
  <c r="AE541" i="2"/>
  <c r="AA541" i="2"/>
  <c r="Z541" i="2"/>
  <c r="Y541" i="2"/>
  <c r="AX541" i="2" s="1"/>
  <c r="X541" i="2"/>
  <c r="AY541" i="2" s="1"/>
  <c r="U541" i="2"/>
  <c r="T541" i="2"/>
  <c r="R541" i="2"/>
  <c r="Q541" i="2"/>
  <c r="AD541" i="2" s="1"/>
  <c r="O541" i="2"/>
  <c r="V541" i="2" s="1"/>
  <c r="N541" i="2"/>
  <c r="M541" i="2" s="1"/>
  <c r="AM541" i="2" s="1"/>
  <c r="I541" i="2"/>
  <c r="AF541" i="2" s="1"/>
  <c r="C541" i="2"/>
  <c r="A541" i="2"/>
  <c r="AT541" i="2" s="1"/>
  <c r="BC540" i="2"/>
  <c r="AY540" i="2"/>
  <c r="AT540" i="2"/>
  <c r="AS540" i="2"/>
  <c r="AO540" i="2"/>
  <c r="AE540" i="2"/>
  <c r="AD540" i="2"/>
  <c r="AA540" i="2"/>
  <c r="Z540" i="2"/>
  <c r="X540" i="2"/>
  <c r="Y540" i="2" s="1"/>
  <c r="AX540" i="2" s="1"/>
  <c r="U540" i="2"/>
  <c r="T540" i="2"/>
  <c r="R540" i="2"/>
  <c r="Q540" i="2"/>
  <c r="O540" i="2"/>
  <c r="N540" i="2"/>
  <c r="M540" i="2" s="1"/>
  <c r="AM540" i="2" s="1"/>
  <c r="I540" i="2"/>
  <c r="AF540" i="2" s="1"/>
  <c r="C540" i="2"/>
  <c r="A540" i="2"/>
  <c r="BC539" i="2"/>
  <c r="AY539" i="2"/>
  <c r="AT539" i="2"/>
  <c r="AS539" i="2"/>
  <c r="AO539" i="2"/>
  <c r="AE539" i="2"/>
  <c r="AD539" i="2"/>
  <c r="AA539" i="2"/>
  <c r="Z539" i="2"/>
  <c r="Y539" i="2"/>
  <c r="AX539" i="2" s="1"/>
  <c r="X539" i="2"/>
  <c r="U539" i="2"/>
  <c r="T539" i="2"/>
  <c r="R539" i="2"/>
  <c r="Q539" i="2"/>
  <c r="O539" i="2"/>
  <c r="N539" i="2"/>
  <c r="AQ539" i="2" s="1"/>
  <c r="I539" i="2"/>
  <c r="AF539" i="2" s="1"/>
  <c r="C539" i="2"/>
  <c r="A539" i="2"/>
  <c r="BC538" i="2"/>
  <c r="AS538" i="2"/>
  <c r="AO538" i="2"/>
  <c r="AE538" i="2"/>
  <c r="AA538" i="2"/>
  <c r="Z538" i="2"/>
  <c r="X538" i="2"/>
  <c r="AY538" i="2" s="1"/>
  <c r="U538" i="2"/>
  <c r="T538" i="2"/>
  <c r="R538" i="2"/>
  <c r="Q538" i="2"/>
  <c r="AD538" i="2" s="1"/>
  <c r="O538" i="2"/>
  <c r="AP538" i="2" s="1"/>
  <c r="N538" i="2"/>
  <c r="AQ538" i="2" s="1"/>
  <c r="I538" i="2"/>
  <c r="AF538" i="2" s="1"/>
  <c r="C538" i="2"/>
  <c r="A538" i="2"/>
  <c r="AT538" i="2" s="1"/>
  <c r="BC537" i="2"/>
  <c r="AS537" i="2"/>
  <c r="AO537" i="2"/>
  <c r="AE537" i="2"/>
  <c r="AA537" i="2"/>
  <c r="Z537" i="2"/>
  <c r="Y537" i="2"/>
  <c r="AX537" i="2" s="1"/>
  <c r="X537" i="2"/>
  <c r="AY537" i="2" s="1"/>
  <c r="U537" i="2"/>
  <c r="T537" i="2"/>
  <c r="R537" i="2"/>
  <c r="Q537" i="2"/>
  <c r="AD537" i="2" s="1"/>
  <c r="O537" i="2"/>
  <c r="N537" i="2"/>
  <c r="AQ537" i="2" s="1"/>
  <c r="I537" i="2"/>
  <c r="AF537" i="2" s="1"/>
  <c r="C537" i="2"/>
  <c r="A537" i="2"/>
  <c r="AT537" i="2" s="1"/>
  <c r="BC536" i="2"/>
  <c r="AY536" i="2"/>
  <c r="AS536" i="2"/>
  <c r="AO536" i="2"/>
  <c r="AE536" i="2"/>
  <c r="AD536" i="2"/>
  <c r="AA536" i="2"/>
  <c r="Z536" i="2"/>
  <c r="X536" i="2"/>
  <c r="Y536" i="2" s="1"/>
  <c r="AX536" i="2" s="1"/>
  <c r="U536" i="2"/>
  <c r="T536" i="2"/>
  <c r="R536" i="2"/>
  <c r="Q536" i="2"/>
  <c r="O536" i="2"/>
  <c r="N536" i="2"/>
  <c r="AQ536" i="2" s="1"/>
  <c r="I536" i="2"/>
  <c r="AF536" i="2" s="1"/>
  <c r="C536" i="2"/>
  <c r="A536" i="2"/>
  <c r="AT536" i="2" s="1"/>
  <c r="BC535" i="2"/>
  <c r="AY535" i="2"/>
  <c r="AS535" i="2"/>
  <c r="AO535" i="2"/>
  <c r="AE535" i="2"/>
  <c r="AA535" i="2"/>
  <c r="Z535" i="2"/>
  <c r="X535" i="2"/>
  <c r="Y535" i="2" s="1"/>
  <c r="AX535" i="2" s="1"/>
  <c r="U535" i="2"/>
  <c r="T535" i="2"/>
  <c r="R535" i="2"/>
  <c r="Q535" i="2"/>
  <c r="AD535" i="2" s="1"/>
  <c r="O535" i="2"/>
  <c r="AP535" i="2" s="1"/>
  <c r="N535" i="2"/>
  <c r="M535" i="2" s="1"/>
  <c r="I535" i="2"/>
  <c r="AF535" i="2" s="1"/>
  <c r="C535" i="2"/>
  <c r="A535" i="2"/>
  <c r="AT535" i="2" s="1"/>
  <c r="BC534" i="2"/>
  <c r="AT534" i="2"/>
  <c r="AS534" i="2"/>
  <c r="AO534" i="2"/>
  <c r="AE534" i="2"/>
  <c r="AD534" i="2"/>
  <c r="AA534" i="2"/>
  <c r="Z534" i="2"/>
  <c r="Y534" i="2"/>
  <c r="AX534" i="2" s="1"/>
  <c r="X534" i="2"/>
  <c r="AY534" i="2" s="1"/>
  <c r="U534" i="2"/>
  <c r="T534" i="2"/>
  <c r="R534" i="2"/>
  <c r="Q534" i="2"/>
  <c r="O534" i="2"/>
  <c r="AP534" i="2" s="1"/>
  <c r="N534" i="2"/>
  <c r="M534" i="2" s="1"/>
  <c r="I534" i="2"/>
  <c r="AF534" i="2" s="1"/>
  <c r="C534" i="2"/>
  <c r="A534" i="2"/>
  <c r="BC533" i="2"/>
  <c r="AY533" i="2"/>
  <c r="AS533" i="2"/>
  <c r="AO533" i="2"/>
  <c r="AE533" i="2"/>
  <c r="AD533" i="2"/>
  <c r="AA533" i="2"/>
  <c r="Z533" i="2"/>
  <c r="X533" i="2"/>
  <c r="Y533" i="2" s="1"/>
  <c r="AX533" i="2" s="1"/>
  <c r="U533" i="2"/>
  <c r="T533" i="2"/>
  <c r="R533" i="2"/>
  <c r="Q533" i="2"/>
  <c r="O533" i="2"/>
  <c r="N533" i="2"/>
  <c r="M533" i="2" s="1"/>
  <c r="I533" i="2"/>
  <c r="AF533" i="2" s="1"/>
  <c r="C533" i="2"/>
  <c r="A533" i="2"/>
  <c r="AT533" i="2" s="1"/>
  <c r="BC532" i="2"/>
  <c r="AY532" i="2"/>
  <c r="AT532" i="2"/>
  <c r="AS532" i="2"/>
  <c r="AO532" i="2"/>
  <c r="AE532" i="2"/>
  <c r="AA532" i="2"/>
  <c r="Z532" i="2"/>
  <c r="X532" i="2"/>
  <c r="Y532" i="2" s="1"/>
  <c r="AX532" i="2" s="1"/>
  <c r="U532" i="2"/>
  <c r="T532" i="2"/>
  <c r="R532" i="2"/>
  <c r="Q532" i="2"/>
  <c r="AD532" i="2" s="1"/>
  <c r="O532" i="2"/>
  <c r="V532" i="2" s="1"/>
  <c r="N532" i="2"/>
  <c r="M532" i="2" s="1"/>
  <c r="I532" i="2"/>
  <c r="AF532" i="2" s="1"/>
  <c r="C532" i="2"/>
  <c r="A532" i="2"/>
  <c r="BC531" i="2"/>
  <c r="AS531" i="2"/>
  <c r="AO531" i="2"/>
  <c r="AE531" i="2"/>
  <c r="AA531" i="2"/>
  <c r="Z531" i="2"/>
  <c r="Y531" i="2"/>
  <c r="AX531" i="2" s="1"/>
  <c r="X531" i="2"/>
  <c r="AY531" i="2" s="1"/>
  <c r="U531" i="2"/>
  <c r="T531" i="2"/>
  <c r="R531" i="2"/>
  <c r="Q531" i="2"/>
  <c r="AD531" i="2" s="1"/>
  <c r="O531" i="2"/>
  <c r="V531" i="2" s="1"/>
  <c r="N531" i="2"/>
  <c r="M531" i="2" s="1"/>
  <c r="I531" i="2"/>
  <c r="AF531" i="2" s="1"/>
  <c r="C531" i="2"/>
  <c r="A531" i="2"/>
  <c r="AT531" i="2" s="1"/>
  <c r="BC530" i="2"/>
  <c r="AY530" i="2"/>
  <c r="AS530" i="2"/>
  <c r="AO530" i="2"/>
  <c r="AE530" i="2"/>
  <c r="AD530" i="2"/>
  <c r="AA530" i="2"/>
  <c r="Z530" i="2"/>
  <c r="X530" i="2"/>
  <c r="Y530" i="2" s="1"/>
  <c r="AX530" i="2" s="1"/>
  <c r="U530" i="2"/>
  <c r="T530" i="2"/>
  <c r="R530" i="2"/>
  <c r="Q530" i="2"/>
  <c r="O530" i="2"/>
  <c r="AP530" i="2" s="1"/>
  <c r="N530" i="2"/>
  <c r="M530" i="2" s="1"/>
  <c r="I530" i="2"/>
  <c r="AF530" i="2" s="1"/>
  <c r="C530" i="2"/>
  <c r="A530" i="2"/>
  <c r="AT530" i="2" s="1"/>
  <c r="BC529" i="2"/>
  <c r="AY529" i="2"/>
  <c r="AT529" i="2"/>
  <c r="AS529" i="2"/>
  <c r="AO529" i="2"/>
  <c r="AE529" i="2"/>
  <c r="AA529" i="2"/>
  <c r="Z529" i="2"/>
  <c r="Y529" i="2"/>
  <c r="AX529" i="2" s="1"/>
  <c r="X529" i="2"/>
  <c r="U529" i="2"/>
  <c r="T529" i="2"/>
  <c r="R529" i="2"/>
  <c r="Q529" i="2"/>
  <c r="AD529" i="2" s="1"/>
  <c r="O529" i="2"/>
  <c r="V529" i="2" s="1"/>
  <c r="N529" i="2"/>
  <c r="M529" i="2" s="1"/>
  <c r="I529" i="2"/>
  <c r="AF529" i="2" s="1"/>
  <c r="C529" i="2"/>
  <c r="A529" i="2"/>
  <c r="BC528" i="2"/>
  <c r="AY528" i="2"/>
  <c r="AS528" i="2"/>
  <c r="AO528" i="2"/>
  <c r="AE528" i="2"/>
  <c r="AD528" i="2"/>
  <c r="AA528" i="2"/>
  <c r="Z528" i="2"/>
  <c r="Y528" i="2"/>
  <c r="AX528" i="2" s="1"/>
  <c r="X528" i="2"/>
  <c r="U528" i="2"/>
  <c r="T528" i="2"/>
  <c r="R528" i="2"/>
  <c r="Q528" i="2"/>
  <c r="O528" i="2"/>
  <c r="N528" i="2"/>
  <c r="AQ528" i="2" s="1"/>
  <c r="I528" i="2"/>
  <c r="AF528" i="2" s="1"/>
  <c r="C528" i="2"/>
  <c r="A528" i="2"/>
  <c r="AT528" i="2" s="1"/>
  <c r="BC527" i="2"/>
  <c r="AY527" i="2"/>
  <c r="AT527" i="2"/>
  <c r="AS527" i="2"/>
  <c r="AO527" i="2"/>
  <c r="AE527" i="2"/>
  <c r="AA527" i="2"/>
  <c r="Z527" i="2"/>
  <c r="X527" i="2"/>
  <c r="Y527" i="2" s="1"/>
  <c r="AX527" i="2" s="1"/>
  <c r="U527" i="2"/>
  <c r="T527" i="2"/>
  <c r="R527" i="2"/>
  <c r="Q527" i="2"/>
  <c r="AD527" i="2" s="1"/>
  <c r="O527" i="2"/>
  <c r="V527" i="2" s="1"/>
  <c r="N527" i="2"/>
  <c r="M527" i="2" s="1"/>
  <c r="I527" i="2"/>
  <c r="AF527" i="2" s="1"/>
  <c r="C527" i="2"/>
  <c r="A527" i="2"/>
  <c r="BC526" i="2"/>
  <c r="AY526" i="2"/>
  <c r="AS526" i="2"/>
  <c r="AO526" i="2"/>
  <c r="AE526" i="2"/>
  <c r="AA526" i="2"/>
  <c r="Z526" i="2"/>
  <c r="Y526" i="2"/>
  <c r="AX526" i="2" s="1"/>
  <c r="X526" i="2"/>
  <c r="U526" i="2"/>
  <c r="T526" i="2"/>
  <c r="R526" i="2"/>
  <c r="Q526" i="2"/>
  <c r="AD526" i="2" s="1"/>
  <c r="O526" i="2"/>
  <c r="N526" i="2"/>
  <c r="AB526" i="2" s="1"/>
  <c r="I526" i="2"/>
  <c r="AF526" i="2" s="1"/>
  <c r="C526" i="2"/>
  <c r="A526" i="2"/>
  <c r="AT526" i="2" s="1"/>
  <c r="BC525" i="2"/>
  <c r="AS525" i="2"/>
  <c r="AO525" i="2"/>
  <c r="AE525" i="2"/>
  <c r="AD525" i="2"/>
  <c r="AA525" i="2"/>
  <c r="Z525" i="2"/>
  <c r="X525" i="2"/>
  <c r="U525" i="2"/>
  <c r="T525" i="2"/>
  <c r="R525" i="2"/>
  <c r="Q525" i="2"/>
  <c r="O525" i="2"/>
  <c r="V525" i="2" s="1"/>
  <c r="N525" i="2"/>
  <c r="M525" i="2" s="1"/>
  <c r="I525" i="2"/>
  <c r="AF525" i="2" s="1"/>
  <c r="C525" i="2"/>
  <c r="A525" i="2"/>
  <c r="AT525" i="2" s="1"/>
  <c r="BC524" i="2"/>
  <c r="AY524" i="2"/>
  <c r="AT524" i="2"/>
  <c r="AS524" i="2"/>
  <c r="AO524" i="2"/>
  <c r="AE524" i="2"/>
  <c r="AD524" i="2"/>
  <c r="AA524" i="2"/>
  <c r="Z524" i="2"/>
  <c r="X524" i="2"/>
  <c r="Y524" i="2" s="1"/>
  <c r="AX524" i="2" s="1"/>
  <c r="U524" i="2"/>
  <c r="T524" i="2"/>
  <c r="R524" i="2"/>
  <c r="Q524" i="2"/>
  <c r="O524" i="2"/>
  <c r="N524" i="2"/>
  <c r="I524" i="2"/>
  <c r="AF524" i="2" s="1"/>
  <c r="C524" i="2"/>
  <c r="A524" i="2"/>
  <c r="BC523" i="2"/>
  <c r="AS523" i="2"/>
  <c r="AO523" i="2"/>
  <c r="AE523" i="2"/>
  <c r="AD523" i="2"/>
  <c r="AA523" i="2"/>
  <c r="Z523" i="2"/>
  <c r="Y523" i="2"/>
  <c r="AX523" i="2" s="1"/>
  <c r="X523" i="2"/>
  <c r="AY523" i="2" s="1"/>
  <c r="U523" i="2"/>
  <c r="T523" i="2"/>
  <c r="R523" i="2"/>
  <c r="Q523" i="2"/>
  <c r="O523" i="2"/>
  <c r="AP523" i="2" s="1"/>
  <c r="N523" i="2"/>
  <c r="I523" i="2"/>
  <c r="AF523" i="2" s="1"/>
  <c r="C523" i="2"/>
  <c r="A523" i="2"/>
  <c r="AT523" i="2" s="1"/>
  <c r="BC522" i="2"/>
  <c r="AS522" i="2"/>
  <c r="AO522" i="2"/>
  <c r="AE522" i="2"/>
  <c r="AA522" i="2"/>
  <c r="Z522" i="2"/>
  <c r="Y522" i="2"/>
  <c r="AX522" i="2" s="1"/>
  <c r="X522" i="2"/>
  <c r="AY522" i="2" s="1"/>
  <c r="U522" i="2"/>
  <c r="T522" i="2"/>
  <c r="R522" i="2"/>
  <c r="Q522" i="2"/>
  <c r="AD522" i="2" s="1"/>
  <c r="O522" i="2"/>
  <c r="N522" i="2"/>
  <c r="AB522" i="2" s="1"/>
  <c r="I522" i="2"/>
  <c r="AF522" i="2" s="1"/>
  <c r="C522" i="2"/>
  <c r="A522" i="2"/>
  <c r="AT522" i="2" s="1"/>
  <c r="BC521" i="2"/>
  <c r="AS521" i="2"/>
  <c r="AO521" i="2"/>
  <c r="AE521" i="2"/>
  <c r="AD521" i="2"/>
  <c r="AA521" i="2"/>
  <c r="Z521" i="2"/>
  <c r="X521" i="2"/>
  <c r="U521" i="2"/>
  <c r="T521" i="2"/>
  <c r="R521" i="2"/>
  <c r="Q521" i="2"/>
  <c r="O521" i="2"/>
  <c r="N521" i="2"/>
  <c r="M521" i="2" s="1"/>
  <c r="I521" i="2"/>
  <c r="AF521" i="2" s="1"/>
  <c r="C521" i="2"/>
  <c r="A521" i="2"/>
  <c r="AT521" i="2" s="1"/>
  <c r="BC520" i="2"/>
  <c r="AT520" i="2"/>
  <c r="AS520" i="2"/>
  <c r="AO520" i="2"/>
  <c r="AE520" i="2"/>
  <c r="AA520" i="2"/>
  <c r="Z520" i="2"/>
  <c r="X520" i="2"/>
  <c r="U520" i="2"/>
  <c r="T520" i="2"/>
  <c r="R520" i="2"/>
  <c r="Q520" i="2"/>
  <c r="AD520" i="2" s="1"/>
  <c r="O520" i="2"/>
  <c r="AP520" i="2" s="1"/>
  <c r="N520" i="2"/>
  <c r="I520" i="2"/>
  <c r="AF520" i="2" s="1"/>
  <c r="C520" i="2"/>
  <c r="A520" i="2"/>
  <c r="BC519" i="2"/>
  <c r="AS519" i="2"/>
  <c r="AO519" i="2"/>
  <c r="AE519" i="2"/>
  <c r="AA519" i="2"/>
  <c r="Z519" i="2"/>
  <c r="X519" i="2"/>
  <c r="AY519" i="2" s="1"/>
  <c r="U519" i="2"/>
  <c r="T519" i="2"/>
  <c r="R519" i="2"/>
  <c r="Q519" i="2"/>
  <c r="AD519" i="2" s="1"/>
  <c r="O519" i="2"/>
  <c r="V519" i="2" s="1"/>
  <c r="N519" i="2"/>
  <c r="AQ519" i="2" s="1"/>
  <c r="I519" i="2"/>
  <c r="AF519" i="2" s="1"/>
  <c r="C519" i="2"/>
  <c r="A519" i="2"/>
  <c r="AT519" i="2" s="1"/>
  <c r="BC518" i="2"/>
  <c r="AY518" i="2"/>
  <c r="AS518" i="2"/>
  <c r="AO518" i="2"/>
  <c r="AE518" i="2"/>
  <c r="AA518" i="2"/>
  <c r="Z518" i="2"/>
  <c r="X518" i="2"/>
  <c r="Y518" i="2" s="1"/>
  <c r="AX518" i="2" s="1"/>
  <c r="U518" i="2"/>
  <c r="T518" i="2"/>
  <c r="R518" i="2"/>
  <c r="Q518" i="2"/>
  <c r="AD518" i="2" s="1"/>
  <c r="O518" i="2"/>
  <c r="N518" i="2"/>
  <c r="AB518" i="2" s="1"/>
  <c r="I518" i="2"/>
  <c r="AF518" i="2" s="1"/>
  <c r="C518" i="2"/>
  <c r="A518" i="2"/>
  <c r="AT518" i="2" s="1"/>
  <c r="BC517" i="2"/>
  <c r="AT517" i="2"/>
  <c r="AS517" i="2"/>
  <c r="AO517" i="2"/>
  <c r="AE517" i="2"/>
  <c r="AD517" i="2"/>
  <c r="AA517" i="2"/>
  <c r="Z517" i="2"/>
  <c r="X517" i="2"/>
  <c r="U517" i="2"/>
  <c r="T517" i="2"/>
  <c r="R517" i="2"/>
  <c r="Q517" i="2"/>
  <c r="O517" i="2"/>
  <c r="N517" i="2"/>
  <c r="I517" i="2"/>
  <c r="AF517" i="2" s="1"/>
  <c r="C517" i="2"/>
  <c r="A517" i="2"/>
  <c r="BC516" i="2"/>
  <c r="AY516" i="2"/>
  <c r="AT516" i="2"/>
  <c r="AS516" i="2"/>
  <c r="AO516" i="2"/>
  <c r="AE516" i="2"/>
  <c r="AD516" i="2"/>
  <c r="AA516" i="2"/>
  <c r="Z516" i="2"/>
  <c r="Y516" i="2"/>
  <c r="AX516" i="2" s="1"/>
  <c r="X516" i="2"/>
  <c r="U516" i="2"/>
  <c r="T516" i="2"/>
  <c r="R516" i="2"/>
  <c r="Q516" i="2"/>
  <c r="O516" i="2"/>
  <c r="V516" i="2" s="1"/>
  <c r="N516" i="2"/>
  <c r="AQ516" i="2" s="1"/>
  <c r="I516" i="2"/>
  <c r="AF516" i="2" s="1"/>
  <c r="C516" i="2"/>
  <c r="A516" i="2"/>
  <c r="BC515" i="2"/>
  <c r="AY515" i="2"/>
  <c r="AT515" i="2"/>
  <c r="AS515" i="2"/>
  <c r="AO515" i="2"/>
  <c r="AE515" i="2"/>
  <c r="AA515" i="2"/>
  <c r="Z515" i="2"/>
  <c r="X515" i="2"/>
  <c r="Y515" i="2" s="1"/>
  <c r="AX515" i="2" s="1"/>
  <c r="U515" i="2"/>
  <c r="T515" i="2"/>
  <c r="R515" i="2"/>
  <c r="Q515" i="2"/>
  <c r="AD515" i="2" s="1"/>
  <c r="O515" i="2"/>
  <c r="V515" i="2" s="1"/>
  <c r="N515" i="2"/>
  <c r="I515" i="2"/>
  <c r="AF515" i="2" s="1"/>
  <c r="C515" i="2"/>
  <c r="A515" i="2"/>
  <c r="BC514" i="2"/>
  <c r="AT514" i="2"/>
  <c r="AS514" i="2"/>
  <c r="AO514" i="2"/>
  <c r="AE514" i="2"/>
  <c r="AA514" i="2"/>
  <c r="Z514" i="2"/>
  <c r="Y514" i="2"/>
  <c r="AX514" i="2" s="1"/>
  <c r="X514" i="2"/>
  <c r="AY514" i="2" s="1"/>
  <c r="U514" i="2"/>
  <c r="T514" i="2"/>
  <c r="R514" i="2"/>
  <c r="Q514" i="2"/>
  <c r="AD514" i="2" s="1"/>
  <c r="O514" i="2"/>
  <c r="V514" i="2" s="1"/>
  <c r="N514" i="2"/>
  <c r="M514" i="2" s="1"/>
  <c r="AM514" i="2" s="1"/>
  <c r="I514" i="2"/>
  <c r="AF514" i="2" s="1"/>
  <c r="C514" i="2"/>
  <c r="A514" i="2"/>
  <c r="BC513" i="2"/>
  <c r="AY513" i="2"/>
  <c r="AS513" i="2"/>
  <c r="AO513" i="2"/>
  <c r="AE513" i="2"/>
  <c r="AD513" i="2"/>
  <c r="AA513" i="2"/>
  <c r="Z513" i="2"/>
  <c r="X513" i="2"/>
  <c r="Y513" i="2" s="1"/>
  <c r="AX513" i="2" s="1"/>
  <c r="U513" i="2"/>
  <c r="T513" i="2"/>
  <c r="R513" i="2"/>
  <c r="Q513" i="2"/>
  <c r="O513" i="2"/>
  <c r="AP513" i="2" s="1"/>
  <c r="N513" i="2"/>
  <c r="M513" i="2" s="1"/>
  <c r="I513" i="2"/>
  <c r="AF513" i="2" s="1"/>
  <c r="C513" i="2"/>
  <c r="A513" i="2"/>
  <c r="AT513" i="2" s="1"/>
  <c r="BC512" i="2"/>
  <c r="AY512" i="2"/>
  <c r="AT512" i="2"/>
  <c r="AS512" i="2"/>
  <c r="AO512" i="2"/>
  <c r="AE512" i="2"/>
  <c r="AD512" i="2"/>
  <c r="AA512" i="2"/>
  <c r="Z512" i="2"/>
  <c r="X512" i="2"/>
  <c r="Y512" i="2" s="1"/>
  <c r="AX512" i="2" s="1"/>
  <c r="U512" i="2"/>
  <c r="T512" i="2"/>
  <c r="R512" i="2"/>
  <c r="Q512" i="2"/>
  <c r="O512" i="2"/>
  <c r="V512" i="2" s="1"/>
  <c r="N512" i="2"/>
  <c r="I512" i="2"/>
  <c r="AF512" i="2" s="1"/>
  <c r="C512" i="2"/>
  <c r="A512" i="2"/>
  <c r="BC511" i="2"/>
  <c r="AT511" i="2"/>
  <c r="AS511" i="2"/>
  <c r="AO511" i="2"/>
  <c r="AE511" i="2"/>
  <c r="AD511" i="2"/>
  <c r="AA511" i="2"/>
  <c r="Z511" i="2"/>
  <c r="X511" i="2"/>
  <c r="U511" i="2"/>
  <c r="T511" i="2"/>
  <c r="R511" i="2"/>
  <c r="Q511" i="2"/>
  <c r="O511" i="2"/>
  <c r="N511" i="2"/>
  <c r="AQ511" i="2" s="1"/>
  <c r="I511" i="2"/>
  <c r="AF511" i="2" s="1"/>
  <c r="C511" i="2"/>
  <c r="A511" i="2"/>
  <c r="BC510" i="2"/>
  <c r="AS510" i="2"/>
  <c r="AO510" i="2"/>
  <c r="AE510" i="2"/>
  <c r="AA510" i="2"/>
  <c r="Z510" i="2"/>
  <c r="X510" i="2"/>
  <c r="U510" i="2"/>
  <c r="T510" i="2"/>
  <c r="R510" i="2"/>
  <c r="Q510" i="2"/>
  <c r="AD510" i="2" s="1"/>
  <c r="O510" i="2"/>
  <c r="V510" i="2" s="1"/>
  <c r="N510" i="2"/>
  <c r="I510" i="2"/>
  <c r="AF510" i="2" s="1"/>
  <c r="C510" i="2"/>
  <c r="A510" i="2"/>
  <c r="AT510" i="2" s="1"/>
  <c r="BC509" i="2"/>
  <c r="AS509" i="2"/>
  <c r="AO509" i="2"/>
  <c r="AE509" i="2"/>
  <c r="AA509" i="2"/>
  <c r="Z509" i="2"/>
  <c r="X509" i="2"/>
  <c r="U509" i="2"/>
  <c r="T509" i="2"/>
  <c r="R509" i="2"/>
  <c r="Q509" i="2"/>
  <c r="AD509" i="2" s="1"/>
  <c r="O509" i="2"/>
  <c r="N509" i="2"/>
  <c r="AB509" i="2" s="1"/>
  <c r="I509" i="2"/>
  <c r="AF509" i="2" s="1"/>
  <c r="C509" i="2"/>
  <c r="A509" i="2"/>
  <c r="AT509" i="2" s="1"/>
  <c r="BC508" i="2"/>
  <c r="AY508" i="2"/>
  <c r="AS508" i="2"/>
  <c r="AO508" i="2"/>
  <c r="AE508" i="2"/>
  <c r="AD508" i="2"/>
  <c r="AA508" i="2"/>
  <c r="Z508" i="2"/>
  <c r="Y508" i="2"/>
  <c r="AX508" i="2" s="1"/>
  <c r="X508" i="2"/>
  <c r="U508" i="2"/>
  <c r="T508" i="2"/>
  <c r="R508" i="2"/>
  <c r="Q508" i="2"/>
  <c r="O508" i="2"/>
  <c r="AP508" i="2" s="1"/>
  <c r="N508" i="2"/>
  <c r="M508" i="2" s="1"/>
  <c r="I508" i="2"/>
  <c r="AF508" i="2" s="1"/>
  <c r="C508" i="2"/>
  <c r="A508" i="2"/>
  <c r="AT508" i="2" s="1"/>
  <c r="BC507" i="2"/>
  <c r="AS507" i="2"/>
  <c r="AO507" i="2"/>
  <c r="AE507" i="2"/>
  <c r="AA507" i="2"/>
  <c r="Z507" i="2"/>
  <c r="X507" i="2"/>
  <c r="U507" i="2"/>
  <c r="T507" i="2"/>
  <c r="R507" i="2"/>
  <c r="Q507" i="2"/>
  <c r="AD507" i="2" s="1"/>
  <c r="O507" i="2"/>
  <c r="V507" i="2" s="1"/>
  <c r="N507" i="2"/>
  <c r="M507" i="2" s="1"/>
  <c r="I507" i="2"/>
  <c r="AF507" i="2" s="1"/>
  <c r="C507" i="2"/>
  <c r="A507" i="2"/>
  <c r="AT507" i="2" s="1"/>
  <c r="BC506" i="2"/>
  <c r="AY506" i="2"/>
  <c r="AT506" i="2"/>
  <c r="AS506" i="2"/>
  <c r="AO506" i="2"/>
  <c r="AE506" i="2"/>
  <c r="AD506" i="2"/>
  <c r="AA506" i="2"/>
  <c r="Z506" i="2"/>
  <c r="Y506" i="2"/>
  <c r="AX506" i="2" s="1"/>
  <c r="X506" i="2"/>
  <c r="U506" i="2"/>
  <c r="T506" i="2"/>
  <c r="R506" i="2"/>
  <c r="Q506" i="2"/>
  <c r="O506" i="2"/>
  <c r="N506" i="2"/>
  <c r="AQ506" i="2" s="1"/>
  <c r="I506" i="2"/>
  <c r="AF506" i="2" s="1"/>
  <c r="C506" i="2"/>
  <c r="A506" i="2"/>
  <c r="BC505" i="2"/>
  <c r="AT505" i="2"/>
  <c r="AS505" i="2"/>
  <c r="AO505" i="2"/>
  <c r="AE505" i="2"/>
  <c r="AD505" i="2"/>
  <c r="AA505" i="2"/>
  <c r="Z505" i="2"/>
  <c r="X505" i="2"/>
  <c r="Y505" i="2" s="1"/>
  <c r="AX505" i="2" s="1"/>
  <c r="U505" i="2"/>
  <c r="T505" i="2"/>
  <c r="R505" i="2"/>
  <c r="Q505" i="2"/>
  <c r="O505" i="2"/>
  <c r="N505" i="2"/>
  <c r="M505" i="2" s="1"/>
  <c r="AM505" i="2" s="1"/>
  <c r="I505" i="2"/>
  <c r="AF505" i="2" s="1"/>
  <c r="C505" i="2"/>
  <c r="A505" i="2"/>
  <c r="BC504" i="2"/>
  <c r="AT504" i="2"/>
  <c r="AS504" i="2"/>
  <c r="AO504" i="2"/>
  <c r="AE504" i="2"/>
  <c r="AA504" i="2"/>
  <c r="Z504" i="2"/>
  <c r="Y504" i="2"/>
  <c r="AX504" i="2" s="1"/>
  <c r="X504" i="2"/>
  <c r="AY504" i="2" s="1"/>
  <c r="U504" i="2"/>
  <c r="T504" i="2"/>
  <c r="R504" i="2"/>
  <c r="Q504" i="2"/>
  <c r="AD504" i="2" s="1"/>
  <c r="O504" i="2"/>
  <c r="AP504" i="2" s="1"/>
  <c r="N504" i="2"/>
  <c r="M504" i="2" s="1"/>
  <c r="I504" i="2"/>
  <c r="AF504" i="2" s="1"/>
  <c r="C504" i="2"/>
  <c r="A504" i="2"/>
  <c r="BC503" i="2"/>
  <c r="AS503" i="2"/>
  <c r="AO503" i="2"/>
  <c r="AE503" i="2"/>
  <c r="AD503" i="2"/>
  <c r="AA503" i="2"/>
  <c r="Z503" i="2"/>
  <c r="X503" i="2"/>
  <c r="AY503" i="2" s="1"/>
  <c r="U503" i="2"/>
  <c r="T503" i="2"/>
  <c r="R503" i="2"/>
  <c r="Q503" i="2"/>
  <c r="O503" i="2"/>
  <c r="V503" i="2" s="1"/>
  <c r="N503" i="2"/>
  <c r="AB503" i="2" s="1"/>
  <c r="I503" i="2"/>
  <c r="AF503" i="2" s="1"/>
  <c r="C503" i="2"/>
  <c r="A503" i="2"/>
  <c r="AT503" i="2" s="1"/>
  <c r="BC502" i="2"/>
  <c r="AY502" i="2"/>
  <c r="AS502" i="2"/>
  <c r="AO502" i="2"/>
  <c r="AE502" i="2"/>
  <c r="AD502" i="2"/>
  <c r="AA502" i="2"/>
  <c r="Z502" i="2"/>
  <c r="X502" i="2"/>
  <c r="Y502" i="2" s="1"/>
  <c r="AX502" i="2" s="1"/>
  <c r="U502" i="2"/>
  <c r="T502" i="2"/>
  <c r="R502" i="2"/>
  <c r="Q502" i="2"/>
  <c r="O502" i="2"/>
  <c r="N502" i="2"/>
  <c r="AB502" i="2" s="1"/>
  <c r="I502" i="2"/>
  <c r="AF502" i="2" s="1"/>
  <c r="C502" i="2"/>
  <c r="A502" i="2"/>
  <c r="AT502" i="2" s="1"/>
  <c r="BC501" i="2"/>
  <c r="AY501" i="2"/>
  <c r="AT501" i="2"/>
  <c r="AS501" i="2"/>
  <c r="AO501" i="2"/>
  <c r="AE501" i="2"/>
  <c r="AA501" i="2"/>
  <c r="Z501" i="2"/>
  <c r="Y501" i="2"/>
  <c r="AX501" i="2" s="1"/>
  <c r="X501" i="2"/>
  <c r="U501" i="2"/>
  <c r="T501" i="2"/>
  <c r="R501" i="2"/>
  <c r="Q501" i="2"/>
  <c r="AD501" i="2" s="1"/>
  <c r="O501" i="2"/>
  <c r="N501" i="2"/>
  <c r="AQ501" i="2" s="1"/>
  <c r="I501" i="2"/>
  <c r="AF501" i="2" s="1"/>
  <c r="C501" i="2"/>
  <c r="A501" i="2"/>
  <c r="BC500" i="2"/>
  <c r="AS500" i="2"/>
  <c r="AO500" i="2"/>
  <c r="AE500" i="2"/>
  <c r="AD500" i="2"/>
  <c r="AA500" i="2"/>
  <c r="Z500" i="2"/>
  <c r="Y500" i="2"/>
  <c r="AX500" i="2" s="1"/>
  <c r="X500" i="2"/>
  <c r="AY500" i="2" s="1"/>
  <c r="U500" i="2"/>
  <c r="T500" i="2"/>
  <c r="R500" i="2"/>
  <c r="Q500" i="2"/>
  <c r="O500" i="2"/>
  <c r="N500" i="2"/>
  <c r="I500" i="2"/>
  <c r="AF500" i="2" s="1"/>
  <c r="C500" i="2"/>
  <c r="A500" i="2"/>
  <c r="AT500" i="2" s="1"/>
  <c r="BC499" i="2"/>
  <c r="AS499" i="2"/>
  <c r="AO499" i="2"/>
  <c r="AE499" i="2"/>
  <c r="AA499" i="2"/>
  <c r="Z499" i="2"/>
  <c r="Y499" i="2"/>
  <c r="AX499" i="2" s="1"/>
  <c r="X499" i="2"/>
  <c r="AY499" i="2" s="1"/>
  <c r="U499" i="2"/>
  <c r="T499" i="2"/>
  <c r="R499" i="2"/>
  <c r="Q499" i="2"/>
  <c r="AD499" i="2" s="1"/>
  <c r="O499" i="2"/>
  <c r="N499" i="2"/>
  <c r="M499" i="2" s="1"/>
  <c r="I499" i="2"/>
  <c r="AF499" i="2" s="1"/>
  <c r="C499" i="2"/>
  <c r="A499" i="2"/>
  <c r="AT499" i="2" s="1"/>
  <c r="BC498" i="2"/>
  <c r="AS498" i="2"/>
  <c r="AO498" i="2"/>
  <c r="AE498" i="2"/>
  <c r="AD498" i="2"/>
  <c r="AA498" i="2"/>
  <c r="Z498" i="2"/>
  <c r="X498" i="2"/>
  <c r="U498" i="2"/>
  <c r="T498" i="2"/>
  <c r="R498" i="2"/>
  <c r="Q498" i="2"/>
  <c r="O498" i="2"/>
  <c r="AP498" i="2" s="1"/>
  <c r="N498" i="2"/>
  <c r="AB498" i="2" s="1"/>
  <c r="I498" i="2"/>
  <c r="AF498" i="2" s="1"/>
  <c r="C498" i="2"/>
  <c r="A498" i="2"/>
  <c r="AT498" i="2" s="1"/>
  <c r="BC497" i="2"/>
  <c r="AT497" i="2"/>
  <c r="AS497" i="2"/>
  <c r="AO497" i="2"/>
  <c r="AE497" i="2"/>
  <c r="AA497" i="2"/>
  <c r="Z497" i="2"/>
  <c r="X497" i="2"/>
  <c r="U497" i="2"/>
  <c r="T497" i="2"/>
  <c r="R497" i="2"/>
  <c r="Q497" i="2"/>
  <c r="AD497" i="2" s="1"/>
  <c r="O497" i="2"/>
  <c r="N497" i="2"/>
  <c r="M497" i="2" s="1"/>
  <c r="AM497" i="2" s="1"/>
  <c r="I497" i="2"/>
  <c r="AF497" i="2" s="1"/>
  <c r="C497" i="2"/>
  <c r="A497" i="2"/>
  <c r="BC496" i="2"/>
  <c r="AT496" i="2"/>
  <c r="AS496" i="2"/>
  <c r="AO496" i="2"/>
  <c r="AE496" i="2"/>
  <c r="AD496" i="2"/>
  <c r="AA496" i="2"/>
  <c r="Z496" i="2"/>
  <c r="X496" i="2"/>
  <c r="U496" i="2"/>
  <c r="T496" i="2"/>
  <c r="R496" i="2"/>
  <c r="Q496" i="2"/>
  <c r="O496" i="2"/>
  <c r="V496" i="2" s="1"/>
  <c r="N496" i="2"/>
  <c r="I496" i="2"/>
  <c r="AF496" i="2" s="1"/>
  <c r="C496" i="2"/>
  <c r="A496" i="2"/>
  <c r="BC495" i="2"/>
  <c r="AT495" i="2"/>
  <c r="AS495" i="2"/>
  <c r="AO495" i="2"/>
  <c r="AE495" i="2"/>
  <c r="AD495" i="2"/>
  <c r="AA495" i="2"/>
  <c r="Z495" i="2"/>
  <c r="Y495" i="2"/>
  <c r="AX495" i="2" s="1"/>
  <c r="X495" i="2"/>
  <c r="AY495" i="2" s="1"/>
  <c r="U495" i="2"/>
  <c r="T495" i="2"/>
  <c r="R495" i="2"/>
  <c r="Q495" i="2"/>
  <c r="O495" i="2"/>
  <c r="AP495" i="2" s="1"/>
  <c r="N495" i="2"/>
  <c r="I495" i="2"/>
  <c r="AF495" i="2" s="1"/>
  <c r="C495" i="2"/>
  <c r="A495" i="2"/>
  <c r="BC494" i="2"/>
  <c r="AY494" i="2"/>
  <c r="AS494" i="2"/>
  <c r="AO494" i="2"/>
  <c r="AE494" i="2"/>
  <c r="AA494" i="2"/>
  <c r="Z494" i="2"/>
  <c r="X494" i="2"/>
  <c r="Y494" i="2" s="1"/>
  <c r="AX494" i="2" s="1"/>
  <c r="U494" i="2"/>
  <c r="T494" i="2"/>
  <c r="R494" i="2"/>
  <c r="Q494" i="2"/>
  <c r="AD494" i="2" s="1"/>
  <c r="O494" i="2"/>
  <c r="N494" i="2"/>
  <c r="I494" i="2"/>
  <c r="AF494" i="2" s="1"/>
  <c r="C494" i="2"/>
  <c r="A494" i="2"/>
  <c r="AT494" i="2" s="1"/>
  <c r="BC493" i="2"/>
  <c r="AY493" i="2"/>
  <c r="AS493" i="2"/>
  <c r="AO493" i="2"/>
  <c r="AE493" i="2"/>
  <c r="AA493" i="2"/>
  <c r="Z493" i="2"/>
  <c r="Y493" i="2"/>
  <c r="AX493" i="2" s="1"/>
  <c r="X493" i="2"/>
  <c r="U493" i="2"/>
  <c r="T493" i="2"/>
  <c r="R493" i="2"/>
  <c r="Q493" i="2"/>
  <c r="AD493" i="2" s="1"/>
  <c r="O493" i="2"/>
  <c r="AP493" i="2" s="1"/>
  <c r="N493" i="2"/>
  <c r="M493" i="2" s="1"/>
  <c r="AM493" i="2" s="1"/>
  <c r="I493" i="2"/>
  <c r="AF493" i="2" s="1"/>
  <c r="C493" i="2"/>
  <c r="A493" i="2"/>
  <c r="AT493" i="2" s="1"/>
  <c r="BC492" i="2"/>
  <c r="AT492" i="2"/>
  <c r="AS492" i="2"/>
  <c r="AO492" i="2"/>
  <c r="AE492" i="2"/>
  <c r="AD492" i="2"/>
  <c r="AA492" i="2"/>
  <c r="Z492" i="2"/>
  <c r="X492" i="2"/>
  <c r="U492" i="2"/>
  <c r="T492" i="2"/>
  <c r="R492" i="2"/>
  <c r="Q492" i="2"/>
  <c r="O492" i="2"/>
  <c r="V492" i="2" s="1"/>
  <c r="N492" i="2"/>
  <c r="AB492" i="2" s="1"/>
  <c r="I492" i="2"/>
  <c r="AF492" i="2" s="1"/>
  <c r="C492" i="2"/>
  <c r="A492" i="2"/>
  <c r="BC491" i="2"/>
  <c r="AY491" i="2"/>
  <c r="AT491" i="2"/>
  <c r="AS491" i="2"/>
  <c r="AO491" i="2"/>
  <c r="AE491" i="2"/>
  <c r="AD491" i="2"/>
  <c r="AA491" i="2"/>
  <c r="Z491" i="2"/>
  <c r="X491" i="2"/>
  <c r="Y491" i="2" s="1"/>
  <c r="AX491" i="2" s="1"/>
  <c r="U491" i="2"/>
  <c r="T491" i="2"/>
  <c r="R491" i="2"/>
  <c r="Q491" i="2"/>
  <c r="O491" i="2"/>
  <c r="V491" i="2" s="1"/>
  <c r="N491" i="2"/>
  <c r="AQ491" i="2" s="1"/>
  <c r="I491" i="2"/>
  <c r="AF491" i="2" s="1"/>
  <c r="C491" i="2"/>
  <c r="A491" i="2"/>
  <c r="BC490" i="2"/>
  <c r="AT490" i="2"/>
  <c r="AS490" i="2"/>
  <c r="AO490" i="2"/>
  <c r="AE490" i="2"/>
  <c r="AA490" i="2"/>
  <c r="Z490" i="2"/>
  <c r="X490" i="2"/>
  <c r="U490" i="2"/>
  <c r="T490" i="2"/>
  <c r="R490" i="2"/>
  <c r="Q490" i="2"/>
  <c r="AD490" i="2" s="1"/>
  <c r="O490" i="2"/>
  <c r="AP490" i="2" s="1"/>
  <c r="N490" i="2"/>
  <c r="I490" i="2"/>
  <c r="AF490" i="2" s="1"/>
  <c r="C490" i="2"/>
  <c r="A490" i="2"/>
  <c r="BC489" i="2"/>
  <c r="AS489" i="2"/>
  <c r="AO489" i="2"/>
  <c r="AE489" i="2"/>
  <c r="AA489" i="2"/>
  <c r="Z489" i="2"/>
  <c r="Y489" i="2"/>
  <c r="AX489" i="2" s="1"/>
  <c r="X489" i="2"/>
  <c r="AY489" i="2" s="1"/>
  <c r="U489" i="2"/>
  <c r="T489" i="2"/>
  <c r="R489" i="2"/>
  <c r="Q489" i="2"/>
  <c r="AD489" i="2" s="1"/>
  <c r="O489" i="2"/>
  <c r="N489" i="2"/>
  <c r="I489" i="2"/>
  <c r="AF489" i="2" s="1"/>
  <c r="C489" i="2"/>
  <c r="A489" i="2"/>
  <c r="AT489" i="2" s="1"/>
  <c r="BC488" i="2"/>
  <c r="AY488" i="2"/>
  <c r="AS488" i="2"/>
  <c r="AO488" i="2"/>
  <c r="AE488" i="2"/>
  <c r="AA488" i="2"/>
  <c r="Z488" i="2"/>
  <c r="Y488" i="2"/>
  <c r="AX488" i="2" s="1"/>
  <c r="X488" i="2"/>
  <c r="U488" i="2"/>
  <c r="T488" i="2"/>
  <c r="R488" i="2"/>
  <c r="Q488" i="2"/>
  <c r="AD488" i="2" s="1"/>
  <c r="O488" i="2"/>
  <c r="N488" i="2"/>
  <c r="AB488" i="2" s="1"/>
  <c r="I488" i="2"/>
  <c r="AF488" i="2" s="1"/>
  <c r="C488" i="2"/>
  <c r="A488" i="2"/>
  <c r="AT488" i="2" s="1"/>
  <c r="BC487" i="2"/>
  <c r="AY487" i="2"/>
  <c r="AS487" i="2"/>
  <c r="AO487" i="2"/>
  <c r="AE487" i="2"/>
  <c r="AA487" i="2"/>
  <c r="Z487" i="2"/>
  <c r="X487" i="2"/>
  <c r="Y487" i="2" s="1"/>
  <c r="AX487" i="2" s="1"/>
  <c r="U487" i="2"/>
  <c r="T487" i="2"/>
  <c r="R487" i="2"/>
  <c r="Q487" i="2"/>
  <c r="AD487" i="2" s="1"/>
  <c r="O487" i="2"/>
  <c r="AP487" i="2" s="1"/>
  <c r="N487" i="2"/>
  <c r="AQ487" i="2" s="1"/>
  <c r="I487" i="2"/>
  <c r="AF487" i="2" s="1"/>
  <c r="C487" i="2"/>
  <c r="A487" i="2"/>
  <c r="AT487" i="2" s="1"/>
  <c r="BC486" i="2"/>
  <c r="AT486" i="2"/>
  <c r="AS486" i="2"/>
  <c r="AO486" i="2"/>
  <c r="AE486" i="2"/>
  <c r="AD486" i="2"/>
  <c r="AA486" i="2"/>
  <c r="Z486" i="2"/>
  <c r="X486" i="2"/>
  <c r="Y486" i="2" s="1"/>
  <c r="AX486" i="2" s="1"/>
  <c r="U486" i="2"/>
  <c r="T486" i="2"/>
  <c r="R486" i="2"/>
  <c r="Q486" i="2"/>
  <c r="O486" i="2"/>
  <c r="N486" i="2"/>
  <c r="M486" i="2" s="1"/>
  <c r="I486" i="2"/>
  <c r="AF486" i="2" s="1"/>
  <c r="C486" i="2"/>
  <c r="A486" i="2"/>
  <c r="BC485" i="2"/>
  <c r="AT485" i="2"/>
  <c r="AS485" i="2"/>
  <c r="AO485" i="2"/>
  <c r="AE485" i="2"/>
  <c r="AD485" i="2"/>
  <c r="AA485" i="2"/>
  <c r="Z485" i="2"/>
  <c r="X485" i="2"/>
  <c r="U485" i="2"/>
  <c r="T485" i="2"/>
  <c r="R485" i="2"/>
  <c r="Q485" i="2"/>
  <c r="O485" i="2"/>
  <c r="V485" i="2" s="1"/>
  <c r="N485" i="2"/>
  <c r="I485" i="2"/>
  <c r="AF485" i="2" s="1"/>
  <c r="C485" i="2"/>
  <c r="A485" i="2"/>
  <c r="BC484" i="2"/>
  <c r="AY484" i="2"/>
  <c r="AS484" i="2"/>
  <c r="AO484" i="2"/>
  <c r="AE484" i="2"/>
  <c r="AA484" i="2"/>
  <c r="Z484" i="2"/>
  <c r="Y484" i="2"/>
  <c r="AX484" i="2" s="1"/>
  <c r="X484" i="2"/>
  <c r="U484" i="2"/>
  <c r="T484" i="2"/>
  <c r="R484" i="2"/>
  <c r="Q484" i="2"/>
  <c r="AD484" i="2" s="1"/>
  <c r="O484" i="2"/>
  <c r="AP484" i="2" s="1"/>
  <c r="N484" i="2"/>
  <c r="AB484" i="2" s="1"/>
  <c r="I484" i="2"/>
  <c r="AF484" i="2" s="1"/>
  <c r="C484" i="2"/>
  <c r="A484" i="2"/>
  <c r="AT484" i="2" s="1"/>
  <c r="BC483" i="2"/>
  <c r="AY483" i="2"/>
  <c r="AS483" i="2"/>
  <c r="AO483" i="2"/>
  <c r="AE483" i="2"/>
  <c r="AD483" i="2"/>
  <c r="AA483" i="2"/>
  <c r="Z483" i="2"/>
  <c r="Y483" i="2"/>
  <c r="AX483" i="2" s="1"/>
  <c r="X483" i="2"/>
  <c r="U483" i="2"/>
  <c r="T483" i="2"/>
  <c r="R483" i="2"/>
  <c r="Q483" i="2"/>
  <c r="O483" i="2"/>
  <c r="AP483" i="2" s="1"/>
  <c r="N483" i="2"/>
  <c r="AB483" i="2" s="1"/>
  <c r="I483" i="2"/>
  <c r="AF483" i="2" s="1"/>
  <c r="C483" i="2"/>
  <c r="A483" i="2"/>
  <c r="AT483" i="2" s="1"/>
  <c r="BC482" i="2"/>
  <c r="AT482" i="2"/>
  <c r="AS482" i="2"/>
  <c r="AO482" i="2"/>
  <c r="AE482" i="2"/>
  <c r="AA482" i="2"/>
  <c r="Z482" i="2"/>
  <c r="X482" i="2"/>
  <c r="U482" i="2"/>
  <c r="T482" i="2"/>
  <c r="R482" i="2"/>
  <c r="Q482" i="2"/>
  <c r="AD482" i="2" s="1"/>
  <c r="O482" i="2"/>
  <c r="AP482" i="2" s="1"/>
  <c r="N482" i="2"/>
  <c r="AB482" i="2" s="1"/>
  <c r="I482" i="2"/>
  <c r="AF482" i="2" s="1"/>
  <c r="C482" i="2"/>
  <c r="A482" i="2"/>
  <c r="BC481" i="2"/>
  <c r="AT481" i="2"/>
  <c r="AS481" i="2"/>
  <c r="AO481" i="2"/>
  <c r="AE481" i="2"/>
  <c r="AD481" i="2"/>
  <c r="AA481" i="2"/>
  <c r="Z481" i="2"/>
  <c r="Y481" i="2"/>
  <c r="AX481" i="2" s="1"/>
  <c r="X481" i="2"/>
  <c r="AY481" i="2" s="1"/>
  <c r="U481" i="2"/>
  <c r="T481" i="2"/>
  <c r="R481" i="2"/>
  <c r="Q481" i="2"/>
  <c r="O481" i="2"/>
  <c r="AP481" i="2" s="1"/>
  <c r="N481" i="2"/>
  <c r="AQ481" i="2" s="1"/>
  <c r="I481" i="2"/>
  <c r="AF481" i="2" s="1"/>
  <c r="C481" i="2"/>
  <c r="A481" i="2"/>
  <c r="BC480" i="2"/>
  <c r="AY480" i="2"/>
  <c r="AS480" i="2"/>
  <c r="AO480" i="2"/>
  <c r="AE480" i="2"/>
  <c r="AA480" i="2"/>
  <c r="Z480" i="2"/>
  <c r="Y480" i="2"/>
  <c r="AX480" i="2" s="1"/>
  <c r="X480" i="2"/>
  <c r="U480" i="2"/>
  <c r="T480" i="2"/>
  <c r="R480" i="2"/>
  <c r="Q480" i="2"/>
  <c r="AD480" i="2" s="1"/>
  <c r="O480" i="2"/>
  <c r="N480" i="2"/>
  <c r="M480" i="2" s="1"/>
  <c r="I480" i="2"/>
  <c r="AF480" i="2" s="1"/>
  <c r="C480" i="2"/>
  <c r="A480" i="2"/>
  <c r="AT480" i="2" s="1"/>
  <c r="BC479" i="2"/>
  <c r="AS479" i="2"/>
  <c r="AO479" i="2"/>
  <c r="AE479" i="2"/>
  <c r="AA479" i="2"/>
  <c r="Z479" i="2"/>
  <c r="X479" i="2"/>
  <c r="U479" i="2"/>
  <c r="T479" i="2"/>
  <c r="R479" i="2"/>
  <c r="Q479" i="2"/>
  <c r="AD479" i="2" s="1"/>
  <c r="O479" i="2"/>
  <c r="AP479" i="2" s="1"/>
  <c r="N479" i="2"/>
  <c r="AB479" i="2" s="1"/>
  <c r="I479" i="2"/>
  <c r="AF479" i="2" s="1"/>
  <c r="C479" i="2"/>
  <c r="A479" i="2"/>
  <c r="AT479" i="2" s="1"/>
  <c r="BC478" i="2"/>
  <c r="AY478" i="2"/>
  <c r="AS478" i="2"/>
  <c r="AO478" i="2"/>
  <c r="AE478" i="2"/>
  <c r="AD478" i="2"/>
  <c r="AA478" i="2"/>
  <c r="Z478" i="2"/>
  <c r="Y478" i="2"/>
  <c r="AX478" i="2" s="1"/>
  <c r="X478" i="2"/>
  <c r="U478" i="2"/>
  <c r="T478" i="2"/>
  <c r="R478" i="2"/>
  <c r="Q478" i="2"/>
  <c r="O478" i="2"/>
  <c r="AP478" i="2" s="1"/>
  <c r="N478" i="2"/>
  <c r="M478" i="2" s="1"/>
  <c r="I478" i="2"/>
  <c r="AF478" i="2" s="1"/>
  <c r="C478" i="2"/>
  <c r="A478" i="2"/>
  <c r="AT478" i="2" s="1"/>
  <c r="BC477" i="2"/>
  <c r="AY477" i="2"/>
  <c r="AT477" i="2"/>
  <c r="AS477" i="2"/>
  <c r="AO477" i="2"/>
  <c r="AE477" i="2"/>
  <c r="AA477" i="2"/>
  <c r="Z477" i="2"/>
  <c r="X477" i="2"/>
  <c r="Y477" i="2" s="1"/>
  <c r="AX477" i="2" s="1"/>
  <c r="U477" i="2"/>
  <c r="T477" i="2"/>
  <c r="R477" i="2"/>
  <c r="Q477" i="2"/>
  <c r="AD477" i="2" s="1"/>
  <c r="O477" i="2"/>
  <c r="V477" i="2" s="1"/>
  <c r="N477" i="2"/>
  <c r="M477" i="2" s="1"/>
  <c r="I477" i="2"/>
  <c r="AF477" i="2" s="1"/>
  <c r="C477" i="2"/>
  <c r="A477" i="2"/>
  <c r="BC476" i="2"/>
  <c r="AT476" i="2"/>
  <c r="AS476" i="2"/>
  <c r="AO476" i="2"/>
  <c r="AE476" i="2"/>
  <c r="AD476" i="2"/>
  <c r="AA476" i="2"/>
  <c r="Z476" i="2"/>
  <c r="X476" i="2"/>
  <c r="U476" i="2"/>
  <c r="T476" i="2"/>
  <c r="R476" i="2"/>
  <c r="Q476" i="2"/>
  <c r="O476" i="2"/>
  <c r="V476" i="2" s="1"/>
  <c r="N476" i="2"/>
  <c r="AQ476" i="2" s="1"/>
  <c r="I476" i="2"/>
  <c r="AF476" i="2" s="1"/>
  <c r="C476" i="2"/>
  <c r="A476" i="2"/>
  <c r="BC475" i="2"/>
  <c r="AY475" i="2"/>
  <c r="AS475" i="2"/>
  <c r="AO475" i="2"/>
  <c r="AE475" i="2"/>
  <c r="AA475" i="2"/>
  <c r="Z475" i="2"/>
  <c r="Y475" i="2"/>
  <c r="AX475" i="2" s="1"/>
  <c r="X475" i="2"/>
  <c r="U475" i="2"/>
  <c r="T475" i="2"/>
  <c r="R475" i="2"/>
  <c r="Q475" i="2"/>
  <c r="AD475" i="2" s="1"/>
  <c r="O475" i="2"/>
  <c r="N475" i="2"/>
  <c r="M475" i="2" s="1"/>
  <c r="I475" i="2"/>
  <c r="AF475" i="2" s="1"/>
  <c r="C475" i="2"/>
  <c r="A475" i="2"/>
  <c r="AT475" i="2" s="1"/>
  <c r="BC474" i="2"/>
  <c r="AT474" i="2"/>
  <c r="AS474" i="2"/>
  <c r="AO474" i="2"/>
  <c r="AE474" i="2"/>
  <c r="AA474" i="2"/>
  <c r="Z474" i="2"/>
  <c r="Y474" i="2"/>
  <c r="AX474" i="2" s="1"/>
  <c r="X474" i="2"/>
  <c r="AY474" i="2" s="1"/>
  <c r="U474" i="2"/>
  <c r="T474" i="2"/>
  <c r="R474" i="2"/>
  <c r="Q474" i="2"/>
  <c r="AD474" i="2" s="1"/>
  <c r="O474" i="2"/>
  <c r="AP474" i="2" s="1"/>
  <c r="N474" i="2"/>
  <c r="M474" i="2" s="1"/>
  <c r="I474" i="2"/>
  <c r="AF474" i="2" s="1"/>
  <c r="C474" i="2"/>
  <c r="A474" i="2"/>
  <c r="BC473" i="2"/>
  <c r="AS473" i="2"/>
  <c r="AO473" i="2"/>
  <c r="AE473" i="2"/>
  <c r="AD473" i="2"/>
  <c r="AA473" i="2"/>
  <c r="Z473" i="2"/>
  <c r="Y473" i="2"/>
  <c r="AX473" i="2" s="1"/>
  <c r="X473" i="2"/>
  <c r="AY473" i="2" s="1"/>
  <c r="U473" i="2"/>
  <c r="T473" i="2"/>
  <c r="R473" i="2"/>
  <c r="Q473" i="2"/>
  <c r="O473" i="2"/>
  <c r="V473" i="2" s="1"/>
  <c r="N473" i="2"/>
  <c r="AB473" i="2" s="1"/>
  <c r="I473" i="2"/>
  <c r="AF473" i="2" s="1"/>
  <c r="C473" i="2"/>
  <c r="A473" i="2"/>
  <c r="AT473" i="2" s="1"/>
  <c r="BC472" i="2"/>
  <c r="AY472" i="2"/>
  <c r="AT472" i="2"/>
  <c r="AS472" i="2"/>
  <c r="AO472" i="2"/>
  <c r="AE472" i="2"/>
  <c r="AA472" i="2"/>
  <c r="Z472" i="2"/>
  <c r="X472" i="2"/>
  <c r="Y472" i="2" s="1"/>
  <c r="AX472" i="2" s="1"/>
  <c r="U472" i="2"/>
  <c r="T472" i="2"/>
  <c r="R472" i="2"/>
  <c r="Q472" i="2"/>
  <c r="AD472" i="2" s="1"/>
  <c r="O472" i="2"/>
  <c r="N472" i="2"/>
  <c r="M472" i="2" s="1"/>
  <c r="I472" i="2"/>
  <c r="AF472" i="2" s="1"/>
  <c r="C472" i="2"/>
  <c r="A472" i="2"/>
  <c r="BC471" i="2"/>
  <c r="AT471" i="2"/>
  <c r="AS471" i="2"/>
  <c r="AO471" i="2"/>
  <c r="AE471" i="2"/>
  <c r="AD471" i="2"/>
  <c r="AA471" i="2"/>
  <c r="Z471" i="2"/>
  <c r="X471" i="2"/>
  <c r="AY471" i="2" s="1"/>
  <c r="U471" i="2"/>
  <c r="T471" i="2"/>
  <c r="R471" i="2"/>
  <c r="Q471" i="2"/>
  <c r="O471" i="2"/>
  <c r="V471" i="2" s="1"/>
  <c r="N471" i="2"/>
  <c r="AB471" i="2" s="1"/>
  <c r="I471" i="2"/>
  <c r="AF471" i="2" s="1"/>
  <c r="C471" i="2"/>
  <c r="A471" i="2"/>
  <c r="BC470" i="2"/>
  <c r="AY470" i="2"/>
  <c r="AS470" i="2"/>
  <c r="AO470" i="2"/>
  <c r="AE470" i="2"/>
  <c r="AD470" i="2"/>
  <c r="AA470" i="2"/>
  <c r="Z470" i="2"/>
  <c r="Y470" i="2"/>
  <c r="AX470" i="2" s="1"/>
  <c r="X470" i="2"/>
  <c r="U470" i="2"/>
  <c r="T470" i="2"/>
  <c r="R470" i="2"/>
  <c r="Q470" i="2"/>
  <c r="O470" i="2"/>
  <c r="AP470" i="2" s="1"/>
  <c r="N470" i="2"/>
  <c r="AQ470" i="2" s="1"/>
  <c r="I470" i="2"/>
  <c r="AF470" i="2" s="1"/>
  <c r="C470" i="2"/>
  <c r="A470" i="2"/>
  <c r="AT470" i="2" s="1"/>
  <c r="BC469" i="2"/>
  <c r="AT469" i="2"/>
  <c r="AS469" i="2"/>
  <c r="AO469" i="2"/>
  <c r="AE469" i="2"/>
  <c r="AA469" i="2"/>
  <c r="Z469" i="2"/>
  <c r="X469" i="2"/>
  <c r="U469" i="2"/>
  <c r="T469" i="2"/>
  <c r="R469" i="2"/>
  <c r="Q469" i="2"/>
  <c r="AD469" i="2" s="1"/>
  <c r="O469" i="2"/>
  <c r="N469" i="2"/>
  <c r="I469" i="2"/>
  <c r="AF469" i="2" s="1"/>
  <c r="C469" i="2"/>
  <c r="A469" i="2"/>
  <c r="BC468" i="2"/>
  <c r="AS468" i="2"/>
  <c r="AO468" i="2"/>
  <c r="AE468" i="2"/>
  <c r="AA468" i="2"/>
  <c r="Z468" i="2"/>
  <c r="Y468" i="2"/>
  <c r="AX468" i="2" s="1"/>
  <c r="X468" i="2"/>
  <c r="AY468" i="2" s="1"/>
  <c r="U468" i="2"/>
  <c r="T468" i="2"/>
  <c r="R468" i="2"/>
  <c r="Q468" i="2"/>
  <c r="AD468" i="2" s="1"/>
  <c r="O468" i="2"/>
  <c r="AP468" i="2" s="1"/>
  <c r="N468" i="2"/>
  <c r="M468" i="2" s="1"/>
  <c r="AM468" i="2" s="1"/>
  <c r="I468" i="2"/>
  <c r="AF468" i="2" s="1"/>
  <c r="C468" i="2"/>
  <c r="A468" i="2"/>
  <c r="AT468" i="2" s="1"/>
  <c r="BC467" i="2"/>
  <c r="AY467" i="2"/>
  <c r="AS467" i="2"/>
  <c r="AO467" i="2"/>
  <c r="AE467" i="2"/>
  <c r="AD467" i="2"/>
  <c r="AA467" i="2"/>
  <c r="Z467" i="2"/>
  <c r="X467" i="2"/>
  <c r="Y467" i="2" s="1"/>
  <c r="AX467" i="2" s="1"/>
  <c r="U467" i="2"/>
  <c r="T467" i="2"/>
  <c r="R467" i="2"/>
  <c r="Q467" i="2"/>
  <c r="O467" i="2"/>
  <c r="AP467" i="2" s="1"/>
  <c r="N467" i="2"/>
  <c r="I467" i="2"/>
  <c r="AF467" i="2" s="1"/>
  <c r="C467" i="2"/>
  <c r="A467" i="2"/>
  <c r="AT467" i="2" s="1"/>
  <c r="BC466" i="2"/>
  <c r="AY466" i="2"/>
  <c r="AT466" i="2"/>
  <c r="AS466" i="2"/>
  <c r="AO466" i="2"/>
  <c r="AE466" i="2"/>
  <c r="AA466" i="2"/>
  <c r="Z466" i="2"/>
  <c r="Y466" i="2"/>
  <c r="AX466" i="2" s="1"/>
  <c r="X466" i="2"/>
  <c r="U466" i="2"/>
  <c r="T466" i="2"/>
  <c r="R466" i="2"/>
  <c r="Q466" i="2"/>
  <c r="AD466" i="2" s="1"/>
  <c r="O466" i="2"/>
  <c r="N466" i="2"/>
  <c r="I466" i="2"/>
  <c r="AF466" i="2" s="1"/>
  <c r="C466" i="2"/>
  <c r="A466" i="2"/>
  <c r="BC465" i="2"/>
  <c r="AS465" i="2"/>
  <c r="AO465" i="2"/>
  <c r="AE465" i="2"/>
  <c r="AA465" i="2"/>
  <c r="Z465" i="2"/>
  <c r="Y465" i="2"/>
  <c r="AX465" i="2" s="1"/>
  <c r="X465" i="2"/>
  <c r="AY465" i="2" s="1"/>
  <c r="U465" i="2"/>
  <c r="T465" i="2"/>
  <c r="R465" i="2"/>
  <c r="Q465" i="2"/>
  <c r="AD465" i="2" s="1"/>
  <c r="O465" i="2"/>
  <c r="AP465" i="2" s="1"/>
  <c r="N465" i="2"/>
  <c r="M465" i="2" s="1"/>
  <c r="I465" i="2"/>
  <c r="AF465" i="2" s="1"/>
  <c r="C465" i="2"/>
  <c r="A465" i="2"/>
  <c r="AT465" i="2" s="1"/>
  <c r="BC464" i="2"/>
  <c r="AS464" i="2"/>
  <c r="AO464" i="2"/>
  <c r="AE464" i="2"/>
  <c r="AA464" i="2"/>
  <c r="Z464" i="2"/>
  <c r="X464" i="2"/>
  <c r="U464" i="2"/>
  <c r="T464" i="2"/>
  <c r="R464" i="2"/>
  <c r="Q464" i="2"/>
  <c r="AD464" i="2" s="1"/>
  <c r="O464" i="2"/>
  <c r="AP464" i="2" s="1"/>
  <c r="N464" i="2"/>
  <c r="M464" i="2" s="1"/>
  <c r="I464" i="2"/>
  <c r="AF464" i="2" s="1"/>
  <c r="C464" i="2"/>
  <c r="A464" i="2"/>
  <c r="AT464" i="2" s="1"/>
  <c r="BC463" i="2"/>
  <c r="AS463" i="2"/>
  <c r="AO463" i="2"/>
  <c r="AE463" i="2"/>
  <c r="AA463" i="2"/>
  <c r="Z463" i="2"/>
  <c r="X463" i="2"/>
  <c r="U463" i="2"/>
  <c r="T463" i="2"/>
  <c r="R463" i="2"/>
  <c r="Q463" i="2"/>
  <c r="AD463" i="2" s="1"/>
  <c r="O463" i="2"/>
  <c r="AP463" i="2" s="1"/>
  <c r="N463" i="2"/>
  <c r="AQ463" i="2" s="1"/>
  <c r="I463" i="2"/>
  <c r="AF463" i="2" s="1"/>
  <c r="C463" i="2"/>
  <c r="A463" i="2"/>
  <c r="AT463" i="2" s="1"/>
  <c r="BC462" i="2"/>
  <c r="AY462" i="2"/>
  <c r="AS462" i="2"/>
  <c r="AO462" i="2"/>
  <c r="AE462" i="2"/>
  <c r="AD462" i="2"/>
  <c r="AA462" i="2"/>
  <c r="Z462" i="2"/>
  <c r="X462" i="2"/>
  <c r="Y462" i="2" s="1"/>
  <c r="AX462" i="2" s="1"/>
  <c r="U462" i="2"/>
  <c r="T462" i="2"/>
  <c r="R462" i="2"/>
  <c r="Q462" i="2"/>
  <c r="O462" i="2"/>
  <c r="V462" i="2" s="1"/>
  <c r="N462" i="2"/>
  <c r="AQ462" i="2" s="1"/>
  <c r="I462" i="2"/>
  <c r="AF462" i="2" s="1"/>
  <c r="C462" i="2"/>
  <c r="A462" i="2"/>
  <c r="AT462" i="2" s="1"/>
  <c r="BC461" i="2"/>
  <c r="AY461" i="2"/>
  <c r="AT461" i="2"/>
  <c r="AS461" i="2"/>
  <c r="AO461" i="2"/>
  <c r="AE461" i="2"/>
  <c r="AA461" i="2"/>
  <c r="Z461" i="2"/>
  <c r="Y461" i="2"/>
  <c r="AX461" i="2" s="1"/>
  <c r="X461" i="2"/>
  <c r="U461" i="2"/>
  <c r="T461" i="2"/>
  <c r="R461" i="2"/>
  <c r="Q461" i="2"/>
  <c r="AD461" i="2" s="1"/>
  <c r="O461" i="2"/>
  <c r="N461" i="2"/>
  <c r="M461" i="2" s="1"/>
  <c r="I461" i="2"/>
  <c r="AF461" i="2" s="1"/>
  <c r="C461" i="2"/>
  <c r="A461" i="2"/>
  <c r="BC460" i="2"/>
  <c r="AS460" i="2"/>
  <c r="AO460" i="2"/>
  <c r="AE460" i="2"/>
  <c r="AA460" i="2"/>
  <c r="Z460" i="2"/>
  <c r="X460" i="2"/>
  <c r="U460" i="2"/>
  <c r="T460" i="2"/>
  <c r="R460" i="2"/>
  <c r="Q460" i="2"/>
  <c r="AD460" i="2" s="1"/>
  <c r="O460" i="2"/>
  <c r="N460" i="2"/>
  <c r="AQ460" i="2" s="1"/>
  <c r="I460" i="2"/>
  <c r="AF460" i="2" s="1"/>
  <c r="C460" i="2"/>
  <c r="A460" i="2"/>
  <c r="AT460" i="2" s="1"/>
  <c r="BC459" i="2"/>
  <c r="AY459" i="2"/>
  <c r="AS459" i="2"/>
  <c r="AO459" i="2"/>
  <c r="AE459" i="2"/>
  <c r="AA459" i="2"/>
  <c r="Z459" i="2"/>
  <c r="X459" i="2"/>
  <c r="Y459" i="2" s="1"/>
  <c r="AX459" i="2" s="1"/>
  <c r="U459" i="2"/>
  <c r="T459" i="2"/>
  <c r="R459" i="2"/>
  <c r="Q459" i="2"/>
  <c r="AD459" i="2" s="1"/>
  <c r="O459" i="2"/>
  <c r="N459" i="2"/>
  <c r="AB459" i="2" s="1"/>
  <c r="I459" i="2"/>
  <c r="AF459" i="2" s="1"/>
  <c r="C459" i="2"/>
  <c r="A459" i="2"/>
  <c r="AT459" i="2" s="1"/>
  <c r="BC458" i="2"/>
  <c r="AY458" i="2"/>
  <c r="AS458" i="2"/>
  <c r="AO458" i="2"/>
  <c r="AE458" i="2"/>
  <c r="AA458" i="2"/>
  <c r="Z458" i="2"/>
  <c r="Y458" i="2"/>
  <c r="AX458" i="2" s="1"/>
  <c r="X458" i="2"/>
  <c r="U458" i="2"/>
  <c r="T458" i="2"/>
  <c r="R458" i="2"/>
  <c r="Q458" i="2"/>
  <c r="AD458" i="2" s="1"/>
  <c r="O458" i="2"/>
  <c r="N458" i="2"/>
  <c r="AB458" i="2" s="1"/>
  <c r="I458" i="2"/>
  <c r="AF458" i="2" s="1"/>
  <c r="C458" i="2"/>
  <c r="A458" i="2"/>
  <c r="AT458" i="2" s="1"/>
  <c r="BC457" i="2"/>
  <c r="AS457" i="2"/>
  <c r="AO457" i="2"/>
  <c r="AE457" i="2"/>
  <c r="AD457" i="2"/>
  <c r="AA457" i="2"/>
  <c r="Z457" i="2"/>
  <c r="X457" i="2"/>
  <c r="U457" i="2"/>
  <c r="T457" i="2"/>
  <c r="R457" i="2"/>
  <c r="Q457" i="2"/>
  <c r="O457" i="2"/>
  <c r="N457" i="2"/>
  <c r="AB457" i="2" s="1"/>
  <c r="I457" i="2"/>
  <c r="AF457" i="2" s="1"/>
  <c r="C457" i="2"/>
  <c r="A457" i="2"/>
  <c r="AT457" i="2" s="1"/>
  <c r="BC456" i="2"/>
  <c r="AY456" i="2"/>
  <c r="AT456" i="2"/>
  <c r="AS456" i="2"/>
  <c r="AO456" i="2"/>
  <c r="AE456" i="2"/>
  <c r="AA456" i="2"/>
  <c r="Z456" i="2"/>
  <c r="Y456" i="2"/>
  <c r="AX456" i="2" s="1"/>
  <c r="X456" i="2"/>
  <c r="U456" i="2"/>
  <c r="T456" i="2"/>
  <c r="R456" i="2"/>
  <c r="Q456" i="2"/>
  <c r="AD456" i="2" s="1"/>
  <c r="O456" i="2"/>
  <c r="V456" i="2" s="1"/>
  <c r="N456" i="2"/>
  <c r="M456" i="2" s="1"/>
  <c r="I456" i="2"/>
  <c r="AF456" i="2" s="1"/>
  <c r="C456" i="2"/>
  <c r="A456" i="2"/>
  <c r="BC455" i="2"/>
  <c r="AY455" i="2"/>
  <c r="AS455" i="2"/>
  <c r="AO455" i="2"/>
  <c r="AE455" i="2"/>
  <c r="AA455" i="2"/>
  <c r="Z455" i="2"/>
  <c r="Y455" i="2"/>
  <c r="AX455" i="2" s="1"/>
  <c r="X455" i="2"/>
  <c r="U455" i="2"/>
  <c r="T455" i="2"/>
  <c r="R455" i="2"/>
  <c r="Q455" i="2"/>
  <c r="AD455" i="2" s="1"/>
  <c r="O455" i="2"/>
  <c r="N455" i="2"/>
  <c r="AB455" i="2" s="1"/>
  <c r="I455" i="2"/>
  <c r="AF455" i="2" s="1"/>
  <c r="C455" i="2"/>
  <c r="A455" i="2"/>
  <c r="AT455" i="2" s="1"/>
  <c r="BC454" i="2"/>
  <c r="AY454" i="2"/>
  <c r="AS454" i="2"/>
  <c r="AO454" i="2"/>
  <c r="AE454" i="2"/>
  <c r="AA454" i="2"/>
  <c r="Z454" i="2"/>
  <c r="X454" i="2"/>
  <c r="Y454" i="2" s="1"/>
  <c r="AX454" i="2" s="1"/>
  <c r="U454" i="2"/>
  <c r="T454" i="2"/>
  <c r="R454" i="2"/>
  <c r="Q454" i="2"/>
  <c r="AD454" i="2" s="1"/>
  <c r="O454" i="2"/>
  <c r="N454" i="2"/>
  <c r="AQ454" i="2" s="1"/>
  <c r="I454" i="2"/>
  <c r="AF454" i="2" s="1"/>
  <c r="C454" i="2"/>
  <c r="A454" i="2"/>
  <c r="AT454" i="2" s="1"/>
  <c r="BC453" i="2"/>
  <c r="AY453" i="2"/>
  <c r="AS453" i="2"/>
  <c r="AO453" i="2"/>
  <c r="AE453" i="2"/>
  <c r="AA453" i="2"/>
  <c r="Z453" i="2"/>
  <c r="X453" i="2"/>
  <c r="Y453" i="2" s="1"/>
  <c r="AX453" i="2" s="1"/>
  <c r="U453" i="2"/>
  <c r="T453" i="2"/>
  <c r="R453" i="2"/>
  <c r="Q453" i="2"/>
  <c r="AD453" i="2" s="1"/>
  <c r="O453" i="2"/>
  <c r="N453" i="2"/>
  <c r="I453" i="2"/>
  <c r="AF453" i="2" s="1"/>
  <c r="C453" i="2"/>
  <c r="A453" i="2"/>
  <c r="AT453" i="2" s="1"/>
  <c r="BC452" i="2"/>
  <c r="AS452" i="2"/>
  <c r="AO452" i="2"/>
  <c r="AE452" i="2"/>
  <c r="AA452" i="2"/>
  <c r="Z452" i="2"/>
  <c r="X452" i="2"/>
  <c r="U452" i="2"/>
  <c r="T452" i="2"/>
  <c r="R452" i="2"/>
  <c r="Q452" i="2"/>
  <c r="AD452" i="2" s="1"/>
  <c r="O452" i="2"/>
  <c r="N452" i="2"/>
  <c r="AB452" i="2" s="1"/>
  <c r="I452" i="2"/>
  <c r="AF452" i="2" s="1"/>
  <c r="C452" i="2"/>
  <c r="A452" i="2"/>
  <c r="AT452" i="2" s="1"/>
  <c r="BC451" i="2"/>
  <c r="AY451" i="2"/>
  <c r="AT451" i="2"/>
  <c r="AS451" i="2"/>
  <c r="AO451" i="2"/>
  <c r="AE451" i="2"/>
  <c r="AD451" i="2"/>
  <c r="AA451" i="2"/>
  <c r="Z451" i="2"/>
  <c r="Y451" i="2"/>
  <c r="AX451" i="2" s="1"/>
  <c r="X451" i="2"/>
  <c r="U451" i="2"/>
  <c r="T451" i="2"/>
  <c r="R451" i="2"/>
  <c r="Q451" i="2"/>
  <c r="O451" i="2"/>
  <c r="V451" i="2" s="1"/>
  <c r="N451" i="2"/>
  <c r="M451" i="2" s="1"/>
  <c r="I451" i="2"/>
  <c r="AF451" i="2" s="1"/>
  <c r="C451" i="2"/>
  <c r="A451" i="2"/>
  <c r="BC450" i="2"/>
  <c r="AY450" i="2"/>
  <c r="AS450" i="2"/>
  <c r="AO450" i="2"/>
  <c r="AE450" i="2"/>
  <c r="AA450" i="2"/>
  <c r="Z450" i="2"/>
  <c r="Y450" i="2"/>
  <c r="AX450" i="2" s="1"/>
  <c r="X450" i="2"/>
  <c r="U450" i="2"/>
  <c r="T450" i="2"/>
  <c r="R450" i="2"/>
  <c r="Q450" i="2"/>
  <c r="AD450" i="2" s="1"/>
  <c r="O450" i="2"/>
  <c r="N450" i="2"/>
  <c r="I450" i="2"/>
  <c r="AF450" i="2" s="1"/>
  <c r="C450" i="2"/>
  <c r="A450" i="2"/>
  <c r="AT450" i="2" s="1"/>
  <c r="BC449" i="2"/>
  <c r="AS449" i="2"/>
  <c r="AO449" i="2"/>
  <c r="AE449" i="2"/>
  <c r="AA449" i="2"/>
  <c r="Z449" i="2"/>
  <c r="Y449" i="2"/>
  <c r="AX449" i="2" s="1"/>
  <c r="X449" i="2"/>
  <c r="AY449" i="2" s="1"/>
  <c r="U449" i="2"/>
  <c r="T449" i="2"/>
  <c r="R449" i="2"/>
  <c r="Q449" i="2"/>
  <c r="AD449" i="2" s="1"/>
  <c r="O449" i="2"/>
  <c r="AP449" i="2" s="1"/>
  <c r="N449" i="2"/>
  <c r="AQ449" i="2" s="1"/>
  <c r="I449" i="2"/>
  <c r="AF449" i="2" s="1"/>
  <c r="C449" i="2"/>
  <c r="A449" i="2"/>
  <c r="AT449" i="2" s="1"/>
  <c r="BC448" i="2"/>
  <c r="AY448" i="2"/>
  <c r="AS448" i="2"/>
  <c r="AO448" i="2"/>
  <c r="AE448" i="2"/>
  <c r="AD448" i="2"/>
  <c r="AA448" i="2"/>
  <c r="Z448" i="2"/>
  <c r="X448" i="2"/>
  <c r="Y448" i="2" s="1"/>
  <c r="AX448" i="2" s="1"/>
  <c r="U448" i="2"/>
  <c r="T448" i="2"/>
  <c r="R448" i="2"/>
  <c r="Q448" i="2"/>
  <c r="O448" i="2"/>
  <c r="N448" i="2"/>
  <c r="M448" i="2" s="1"/>
  <c r="I448" i="2"/>
  <c r="AF448" i="2" s="1"/>
  <c r="C448" i="2"/>
  <c r="A448" i="2"/>
  <c r="AT448" i="2" s="1"/>
  <c r="BC447" i="2"/>
  <c r="AT447" i="2"/>
  <c r="AS447" i="2"/>
  <c r="AO447" i="2"/>
  <c r="AE447" i="2"/>
  <c r="AA447" i="2"/>
  <c r="Z447" i="2"/>
  <c r="X447" i="2"/>
  <c r="U447" i="2"/>
  <c r="T447" i="2"/>
  <c r="R447" i="2"/>
  <c r="Q447" i="2"/>
  <c r="AD447" i="2" s="1"/>
  <c r="O447" i="2"/>
  <c r="AP447" i="2" s="1"/>
  <c r="N447" i="2"/>
  <c r="I447" i="2"/>
  <c r="AF447" i="2" s="1"/>
  <c r="C447" i="2"/>
  <c r="A447" i="2"/>
  <c r="BC446" i="2"/>
  <c r="AY446" i="2"/>
  <c r="AT446" i="2"/>
  <c r="AS446" i="2"/>
  <c r="AO446" i="2"/>
  <c r="AE446" i="2"/>
  <c r="AA446" i="2"/>
  <c r="Z446" i="2"/>
  <c r="Y446" i="2"/>
  <c r="AX446" i="2" s="1"/>
  <c r="X446" i="2"/>
  <c r="U446" i="2"/>
  <c r="T446" i="2"/>
  <c r="R446" i="2"/>
  <c r="Q446" i="2"/>
  <c r="AD446" i="2" s="1"/>
  <c r="O446" i="2"/>
  <c r="AP446" i="2" s="1"/>
  <c r="N446" i="2"/>
  <c r="M446" i="2" s="1"/>
  <c r="I446" i="2"/>
  <c r="AF446" i="2" s="1"/>
  <c r="C446" i="2"/>
  <c r="A446" i="2"/>
  <c r="BC445" i="2"/>
  <c r="AY445" i="2"/>
  <c r="AT445" i="2"/>
  <c r="AS445" i="2"/>
  <c r="AO445" i="2"/>
  <c r="AE445" i="2"/>
  <c r="AA445" i="2"/>
  <c r="Z445" i="2"/>
  <c r="Y445" i="2"/>
  <c r="AX445" i="2" s="1"/>
  <c r="X445" i="2"/>
  <c r="U445" i="2"/>
  <c r="T445" i="2"/>
  <c r="R445" i="2"/>
  <c r="Q445" i="2"/>
  <c r="AD445" i="2" s="1"/>
  <c r="O445" i="2"/>
  <c r="V445" i="2" s="1"/>
  <c r="N445" i="2"/>
  <c r="M445" i="2" s="1"/>
  <c r="I445" i="2"/>
  <c r="AF445" i="2" s="1"/>
  <c r="C445" i="2"/>
  <c r="A445" i="2"/>
  <c r="BC444" i="2"/>
  <c r="AS444" i="2"/>
  <c r="AO444" i="2"/>
  <c r="AE444" i="2"/>
  <c r="AA444" i="2"/>
  <c r="Z444" i="2"/>
  <c r="X444" i="2"/>
  <c r="AY444" i="2" s="1"/>
  <c r="U444" i="2"/>
  <c r="T444" i="2"/>
  <c r="R444" i="2"/>
  <c r="Q444" i="2"/>
  <c r="AD444" i="2" s="1"/>
  <c r="O444" i="2"/>
  <c r="AP444" i="2" s="1"/>
  <c r="N444" i="2"/>
  <c r="AB444" i="2" s="1"/>
  <c r="I444" i="2"/>
  <c r="AF444" i="2" s="1"/>
  <c r="C444" i="2"/>
  <c r="A444" i="2"/>
  <c r="AT444" i="2" s="1"/>
  <c r="BC443" i="2"/>
  <c r="AS443" i="2"/>
  <c r="AO443" i="2"/>
  <c r="AE443" i="2"/>
  <c r="AD443" i="2"/>
  <c r="AA443" i="2"/>
  <c r="Z443" i="2"/>
  <c r="Y443" i="2"/>
  <c r="AX443" i="2" s="1"/>
  <c r="X443" i="2"/>
  <c r="AY443" i="2" s="1"/>
  <c r="U443" i="2"/>
  <c r="T443" i="2"/>
  <c r="R443" i="2"/>
  <c r="Q443" i="2"/>
  <c r="O443" i="2"/>
  <c r="V443" i="2" s="1"/>
  <c r="N443" i="2"/>
  <c r="M443" i="2" s="1"/>
  <c r="AM443" i="2" s="1"/>
  <c r="I443" i="2"/>
  <c r="AF443" i="2" s="1"/>
  <c r="C443" i="2"/>
  <c r="A443" i="2"/>
  <c r="AT443" i="2" s="1"/>
  <c r="BC442" i="2"/>
  <c r="AY442" i="2"/>
  <c r="AT442" i="2"/>
  <c r="AS442" i="2"/>
  <c r="AO442" i="2"/>
  <c r="AE442" i="2"/>
  <c r="AD442" i="2"/>
  <c r="AA442" i="2"/>
  <c r="Z442" i="2"/>
  <c r="X442" i="2"/>
  <c r="Y442" i="2" s="1"/>
  <c r="AX442" i="2" s="1"/>
  <c r="U442" i="2"/>
  <c r="T442" i="2"/>
  <c r="R442" i="2"/>
  <c r="Q442" i="2"/>
  <c r="O442" i="2"/>
  <c r="N442" i="2"/>
  <c r="AQ442" i="2" s="1"/>
  <c r="I442" i="2"/>
  <c r="AF442" i="2" s="1"/>
  <c r="C442" i="2"/>
  <c r="A442" i="2"/>
  <c r="BC441" i="2"/>
  <c r="AY441" i="2"/>
  <c r="AT441" i="2"/>
  <c r="AS441" i="2"/>
  <c r="AO441" i="2"/>
  <c r="AE441" i="2"/>
  <c r="AA441" i="2"/>
  <c r="Z441" i="2"/>
  <c r="Y441" i="2"/>
  <c r="AX441" i="2" s="1"/>
  <c r="X441" i="2"/>
  <c r="U441" i="2"/>
  <c r="T441" i="2"/>
  <c r="R441" i="2"/>
  <c r="Q441" i="2"/>
  <c r="AD441" i="2" s="1"/>
  <c r="O441" i="2"/>
  <c r="N441" i="2"/>
  <c r="M441" i="2" s="1"/>
  <c r="AM441" i="2" s="1"/>
  <c r="I441" i="2"/>
  <c r="AF441" i="2" s="1"/>
  <c r="C441" i="2"/>
  <c r="A441" i="2"/>
  <c r="BC440" i="2"/>
  <c r="AT440" i="2"/>
  <c r="AS440" i="2"/>
  <c r="AO440" i="2"/>
  <c r="AE440" i="2"/>
  <c r="AA440" i="2"/>
  <c r="Z440" i="2"/>
  <c r="X440" i="2"/>
  <c r="U440" i="2"/>
  <c r="T440" i="2"/>
  <c r="R440" i="2"/>
  <c r="Q440" i="2"/>
  <c r="AD440" i="2" s="1"/>
  <c r="O440" i="2"/>
  <c r="N440" i="2"/>
  <c r="M440" i="2" s="1"/>
  <c r="I440" i="2"/>
  <c r="AF440" i="2" s="1"/>
  <c r="C440" i="2"/>
  <c r="A440" i="2"/>
  <c r="BC439" i="2"/>
  <c r="AT439" i="2"/>
  <c r="AS439" i="2"/>
  <c r="AO439" i="2"/>
  <c r="AE439" i="2"/>
  <c r="AA439" i="2"/>
  <c r="Z439" i="2"/>
  <c r="Y439" i="2"/>
  <c r="AX439" i="2" s="1"/>
  <c r="X439" i="2"/>
  <c r="AY439" i="2" s="1"/>
  <c r="U439" i="2"/>
  <c r="T439" i="2"/>
  <c r="R439" i="2"/>
  <c r="Q439" i="2"/>
  <c r="AD439" i="2" s="1"/>
  <c r="O439" i="2"/>
  <c r="AP439" i="2" s="1"/>
  <c r="N439" i="2"/>
  <c r="M439" i="2" s="1"/>
  <c r="AM439" i="2" s="1"/>
  <c r="I439" i="2"/>
  <c r="AF439" i="2" s="1"/>
  <c r="C439" i="2"/>
  <c r="A439" i="2"/>
  <c r="BC438" i="2"/>
  <c r="AS438" i="2"/>
  <c r="AO438" i="2"/>
  <c r="AE438" i="2"/>
  <c r="AD438" i="2"/>
  <c r="AA438" i="2"/>
  <c r="Z438" i="2"/>
  <c r="X438" i="2"/>
  <c r="U438" i="2"/>
  <c r="T438" i="2"/>
  <c r="R438" i="2"/>
  <c r="Q438" i="2"/>
  <c r="O438" i="2"/>
  <c r="N438" i="2"/>
  <c r="AQ438" i="2" s="1"/>
  <c r="I438" i="2"/>
  <c r="AF438" i="2" s="1"/>
  <c r="C438" i="2"/>
  <c r="A438" i="2"/>
  <c r="AT438" i="2" s="1"/>
  <c r="BC437" i="2"/>
  <c r="AY437" i="2"/>
  <c r="AT437" i="2"/>
  <c r="AS437" i="2"/>
  <c r="AO437" i="2"/>
  <c r="AE437" i="2"/>
  <c r="AA437" i="2"/>
  <c r="Z437" i="2"/>
  <c r="X437" i="2"/>
  <c r="Y437" i="2" s="1"/>
  <c r="AX437" i="2" s="1"/>
  <c r="U437" i="2"/>
  <c r="T437" i="2"/>
  <c r="R437" i="2"/>
  <c r="Q437" i="2"/>
  <c r="AD437" i="2" s="1"/>
  <c r="O437" i="2"/>
  <c r="N437" i="2"/>
  <c r="AB437" i="2" s="1"/>
  <c r="I437" i="2"/>
  <c r="AF437" i="2" s="1"/>
  <c r="C437" i="2"/>
  <c r="A437" i="2"/>
  <c r="BC436" i="2"/>
  <c r="AY436" i="2"/>
  <c r="AT436" i="2"/>
  <c r="AS436" i="2"/>
  <c r="AO436" i="2"/>
  <c r="AE436" i="2"/>
  <c r="AA436" i="2"/>
  <c r="Z436" i="2"/>
  <c r="Y436" i="2"/>
  <c r="AX436" i="2" s="1"/>
  <c r="X436" i="2"/>
  <c r="U436" i="2"/>
  <c r="T436" i="2"/>
  <c r="R436" i="2"/>
  <c r="Q436" i="2"/>
  <c r="AD436" i="2" s="1"/>
  <c r="O436" i="2"/>
  <c r="AP436" i="2" s="1"/>
  <c r="N436" i="2"/>
  <c r="AB436" i="2" s="1"/>
  <c r="I436" i="2"/>
  <c r="AF436" i="2" s="1"/>
  <c r="C436" i="2"/>
  <c r="A436" i="2"/>
  <c r="BC435" i="2"/>
  <c r="AS435" i="2"/>
  <c r="AO435" i="2"/>
  <c r="AE435" i="2"/>
  <c r="AD435" i="2"/>
  <c r="AA435" i="2"/>
  <c r="Z435" i="2"/>
  <c r="X435" i="2"/>
  <c r="AY435" i="2" s="1"/>
  <c r="U435" i="2"/>
  <c r="T435" i="2"/>
  <c r="R435" i="2"/>
  <c r="Q435" i="2"/>
  <c r="O435" i="2"/>
  <c r="V435" i="2" s="1"/>
  <c r="N435" i="2"/>
  <c r="M435" i="2" s="1"/>
  <c r="I435" i="2"/>
  <c r="AF435" i="2" s="1"/>
  <c r="C435" i="2"/>
  <c r="A435" i="2"/>
  <c r="AT435" i="2" s="1"/>
  <c r="BC434" i="2"/>
  <c r="AY434" i="2"/>
  <c r="AS434" i="2"/>
  <c r="AO434" i="2"/>
  <c r="AE434" i="2"/>
  <c r="AA434" i="2"/>
  <c r="Z434" i="2"/>
  <c r="Y434" i="2"/>
  <c r="AX434" i="2" s="1"/>
  <c r="X434" i="2"/>
  <c r="U434" i="2"/>
  <c r="T434" i="2"/>
  <c r="R434" i="2"/>
  <c r="Q434" i="2"/>
  <c r="AD434" i="2" s="1"/>
  <c r="O434" i="2"/>
  <c r="N434" i="2"/>
  <c r="AQ434" i="2" s="1"/>
  <c r="I434" i="2"/>
  <c r="AF434" i="2" s="1"/>
  <c r="C434" i="2"/>
  <c r="A434" i="2"/>
  <c r="AT434" i="2" s="1"/>
  <c r="BC433" i="2"/>
  <c r="AS433" i="2"/>
  <c r="AO433" i="2"/>
  <c r="AE433" i="2"/>
  <c r="AA433" i="2"/>
  <c r="Z433" i="2"/>
  <c r="Y433" i="2"/>
  <c r="AX433" i="2" s="1"/>
  <c r="X433" i="2"/>
  <c r="AY433" i="2" s="1"/>
  <c r="U433" i="2"/>
  <c r="T433" i="2"/>
  <c r="R433" i="2"/>
  <c r="Q433" i="2"/>
  <c r="AD433" i="2" s="1"/>
  <c r="O433" i="2"/>
  <c r="N433" i="2"/>
  <c r="I433" i="2"/>
  <c r="AF433" i="2" s="1"/>
  <c r="C433" i="2"/>
  <c r="A433" i="2"/>
  <c r="AT433" i="2" s="1"/>
  <c r="BC432" i="2"/>
  <c r="AY432" i="2"/>
  <c r="AS432" i="2"/>
  <c r="AO432" i="2"/>
  <c r="AE432" i="2"/>
  <c r="AA432" i="2"/>
  <c r="Z432" i="2"/>
  <c r="X432" i="2"/>
  <c r="Y432" i="2" s="1"/>
  <c r="AX432" i="2" s="1"/>
  <c r="U432" i="2"/>
  <c r="T432" i="2"/>
  <c r="R432" i="2"/>
  <c r="Q432" i="2"/>
  <c r="AD432" i="2" s="1"/>
  <c r="O432" i="2"/>
  <c r="N432" i="2"/>
  <c r="I432" i="2"/>
  <c r="AF432" i="2" s="1"/>
  <c r="C432" i="2"/>
  <c r="A432" i="2"/>
  <c r="AT432" i="2" s="1"/>
  <c r="BC431" i="2"/>
  <c r="AT431" i="2"/>
  <c r="AS431" i="2"/>
  <c r="AO431" i="2"/>
  <c r="AE431" i="2"/>
  <c r="AA431" i="2"/>
  <c r="Z431" i="2"/>
  <c r="X431" i="2"/>
  <c r="U431" i="2"/>
  <c r="T431" i="2"/>
  <c r="R431" i="2"/>
  <c r="Q431" i="2"/>
  <c r="AD431" i="2" s="1"/>
  <c r="O431" i="2"/>
  <c r="V431" i="2" s="1"/>
  <c r="N431" i="2"/>
  <c r="AB431" i="2" s="1"/>
  <c r="I431" i="2"/>
  <c r="AF431" i="2" s="1"/>
  <c r="C431" i="2"/>
  <c r="A431" i="2"/>
  <c r="BC430" i="2"/>
  <c r="AS430" i="2"/>
  <c r="AO430" i="2"/>
  <c r="AE430" i="2"/>
  <c r="AD430" i="2"/>
  <c r="AA430" i="2"/>
  <c r="Z430" i="2"/>
  <c r="X430" i="2"/>
  <c r="AY430" i="2" s="1"/>
  <c r="U430" i="2"/>
  <c r="T430" i="2"/>
  <c r="R430" i="2"/>
  <c r="Q430" i="2"/>
  <c r="O430" i="2"/>
  <c r="N430" i="2"/>
  <c r="AQ430" i="2" s="1"/>
  <c r="I430" i="2"/>
  <c r="AF430" i="2" s="1"/>
  <c r="C430" i="2"/>
  <c r="A430" i="2"/>
  <c r="AT430" i="2" s="1"/>
  <c r="BC429" i="2"/>
  <c r="AY429" i="2"/>
  <c r="AS429" i="2"/>
  <c r="AO429" i="2"/>
  <c r="AE429" i="2"/>
  <c r="AA429" i="2"/>
  <c r="Z429" i="2"/>
  <c r="Y429" i="2"/>
  <c r="AX429" i="2" s="1"/>
  <c r="X429" i="2"/>
  <c r="U429" i="2"/>
  <c r="T429" i="2"/>
  <c r="R429" i="2"/>
  <c r="Q429" i="2"/>
  <c r="AD429" i="2" s="1"/>
  <c r="O429" i="2"/>
  <c r="V429" i="2" s="1"/>
  <c r="N429" i="2"/>
  <c r="M429" i="2" s="1"/>
  <c r="I429" i="2"/>
  <c r="AF429" i="2" s="1"/>
  <c r="C429" i="2"/>
  <c r="A429" i="2"/>
  <c r="AT429" i="2" s="1"/>
  <c r="BC428" i="2"/>
  <c r="AS428" i="2"/>
  <c r="AO428" i="2"/>
  <c r="AE428" i="2"/>
  <c r="AA428" i="2"/>
  <c r="Z428" i="2"/>
  <c r="X428" i="2"/>
  <c r="U428" i="2"/>
  <c r="T428" i="2"/>
  <c r="R428" i="2"/>
  <c r="Q428" i="2"/>
  <c r="AD428" i="2" s="1"/>
  <c r="O428" i="2"/>
  <c r="AP428" i="2" s="1"/>
  <c r="N428" i="2"/>
  <c r="M428" i="2" s="1"/>
  <c r="AM428" i="2" s="1"/>
  <c r="I428" i="2"/>
  <c r="AF428" i="2" s="1"/>
  <c r="C428" i="2"/>
  <c r="A428" i="2"/>
  <c r="AT428" i="2" s="1"/>
  <c r="BC427" i="2"/>
  <c r="AT427" i="2"/>
  <c r="AS427" i="2"/>
  <c r="AO427" i="2"/>
  <c r="AE427" i="2"/>
  <c r="AD427" i="2"/>
  <c r="AA427" i="2"/>
  <c r="Z427" i="2"/>
  <c r="X427" i="2"/>
  <c r="U427" i="2"/>
  <c r="T427" i="2"/>
  <c r="R427" i="2"/>
  <c r="Q427" i="2"/>
  <c r="O427" i="2"/>
  <c r="V427" i="2" s="1"/>
  <c r="N427" i="2"/>
  <c r="M427" i="2" s="1"/>
  <c r="AM427" i="2" s="1"/>
  <c r="I427" i="2"/>
  <c r="AF427" i="2" s="1"/>
  <c r="C427" i="2"/>
  <c r="A427" i="2"/>
  <c r="BC426" i="2"/>
  <c r="AT426" i="2"/>
  <c r="AS426" i="2"/>
  <c r="AO426" i="2"/>
  <c r="AE426" i="2"/>
  <c r="AA426" i="2"/>
  <c r="Z426" i="2"/>
  <c r="Y426" i="2"/>
  <c r="AX426" i="2" s="1"/>
  <c r="X426" i="2"/>
  <c r="AY426" i="2" s="1"/>
  <c r="U426" i="2"/>
  <c r="T426" i="2"/>
  <c r="R426" i="2"/>
  <c r="Q426" i="2"/>
  <c r="AD426" i="2" s="1"/>
  <c r="O426" i="2"/>
  <c r="V426" i="2" s="1"/>
  <c r="N426" i="2"/>
  <c r="AB426" i="2" s="1"/>
  <c r="I426" i="2"/>
  <c r="AF426" i="2" s="1"/>
  <c r="C426" i="2"/>
  <c r="A426" i="2"/>
  <c r="BC425" i="2"/>
  <c r="AY425" i="2"/>
  <c r="AS425" i="2"/>
  <c r="AO425" i="2"/>
  <c r="AE425" i="2"/>
  <c r="AD425" i="2"/>
  <c r="AA425" i="2"/>
  <c r="Z425" i="2"/>
  <c r="Y425" i="2"/>
  <c r="AX425" i="2" s="1"/>
  <c r="X425" i="2"/>
  <c r="U425" i="2"/>
  <c r="T425" i="2"/>
  <c r="R425" i="2"/>
  <c r="Q425" i="2"/>
  <c r="O425" i="2"/>
  <c r="N425" i="2"/>
  <c r="I425" i="2"/>
  <c r="AF425" i="2" s="1"/>
  <c r="C425" i="2"/>
  <c r="A425" i="2"/>
  <c r="AT425" i="2" s="1"/>
  <c r="BC424" i="2"/>
  <c r="AS424" i="2"/>
  <c r="AO424" i="2"/>
  <c r="AE424" i="2"/>
  <c r="AD424" i="2"/>
  <c r="AA424" i="2"/>
  <c r="Z424" i="2"/>
  <c r="X424" i="2"/>
  <c r="Y424" i="2" s="1"/>
  <c r="AX424" i="2" s="1"/>
  <c r="U424" i="2"/>
  <c r="T424" i="2"/>
  <c r="R424" i="2"/>
  <c r="Q424" i="2"/>
  <c r="O424" i="2"/>
  <c r="N424" i="2"/>
  <c r="M424" i="2" s="1"/>
  <c r="AM424" i="2" s="1"/>
  <c r="I424" i="2"/>
  <c r="AF424" i="2" s="1"/>
  <c r="C424" i="2"/>
  <c r="A424" i="2"/>
  <c r="AT424" i="2" s="1"/>
  <c r="BC423" i="2"/>
  <c r="AY423" i="2"/>
  <c r="AT423" i="2"/>
  <c r="AS423" i="2"/>
  <c r="AO423" i="2"/>
  <c r="AE423" i="2"/>
  <c r="AA423" i="2"/>
  <c r="Z423" i="2"/>
  <c r="Y423" i="2"/>
  <c r="AX423" i="2" s="1"/>
  <c r="X423" i="2"/>
  <c r="U423" i="2"/>
  <c r="T423" i="2"/>
  <c r="R423" i="2"/>
  <c r="Q423" i="2"/>
  <c r="AD423" i="2" s="1"/>
  <c r="O423" i="2"/>
  <c r="N423" i="2"/>
  <c r="AQ423" i="2" s="1"/>
  <c r="I423" i="2"/>
  <c r="AF423" i="2" s="1"/>
  <c r="C423" i="2"/>
  <c r="A423" i="2"/>
  <c r="BC422" i="2"/>
  <c r="AS422" i="2"/>
  <c r="AO422" i="2"/>
  <c r="AE422" i="2"/>
  <c r="AA422" i="2"/>
  <c r="Z422" i="2"/>
  <c r="Y422" i="2"/>
  <c r="AX422" i="2" s="1"/>
  <c r="X422" i="2"/>
  <c r="AY422" i="2" s="1"/>
  <c r="U422" i="2"/>
  <c r="T422" i="2"/>
  <c r="R422" i="2"/>
  <c r="Q422" i="2"/>
  <c r="AD422" i="2" s="1"/>
  <c r="O422" i="2"/>
  <c r="V422" i="2" s="1"/>
  <c r="N422" i="2"/>
  <c r="AB422" i="2" s="1"/>
  <c r="I422" i="2"/>
  <c r="AF422" i="2" s="1"/>
  <c r="C422" i="2"/>
  <c r="A422" i="2"/>
  <c r="AT422" i="2" s="1"/>
  <c r="BC421" i="2"/>
  <c r="AS421" i="2"/>
  <c r="AO421" i="2"/>
  <c r="AE421" i="2"/>
  <c r="AA421" i="2"/>
  <c r="Z421" i="2"/>
  <c r="Y421" i="2"/>
  <c r="AX421" i="2" s="1"/>
  <c r="X421" i="2"/>
  <c r="AY421" i="2" s="1"/>
  <c r="U421" i="2"/>
  <c r="T421" i="2"/>
  <c r="R421" i="2"/>
  <c r="Q421" i="2"/>
  <c r="AD421" i="2" s="1"/>
  <c r="O421" i="2"/>
  <c r="N421" i="2"/>
  <c r="I421" i="2"/>
  <c r="AF421" i="2" s="1"/>
  <c r="C421" i="2"/>
  <c r="A421" i="2"/>
  <c r="AT421" i="2" s="1"/>
  <c r="BC420" i="2"/>
  <c r="AS420" i="2"/>
  <c r="AO420" i="2"/>
  <c r="AE420" i="2"/>
  <c r="AD420" i="2"/>
  <c r="AA420" i="2"/>
  <c r="Z420" i="2"/>
  <c r="X420" i="2"/>
  <c r="AY420" i="2" s="1"/>
  <c r="U420" i="2"/>
  <c r="T420" i="2"/>
  <c r="R420" i="2"/>
  <c r="Q420" i="2"/>
  <c r="O420" i="2"/>
  <c r="AP420" i="2" s="1"/>
  <c r="N420" i="2"/>
  <c r="I420" i="2"/>
  <c r="AF420" i="2" s="1"/>
  <c r="C420" i="2"/>
  <c r="A420" i="2"/>
  <c r="AT420" i="2" s="1"/>
  <c r="BC419" i="2"/>
  <c r="AS419" i="2"/>
  <c r="AO419" i="2"/>
  <c r="AE419" i="2"/>
  <c r="AD419" i="2"/>
  <c r="AA419" i="2"/>
  <c r="Z419" i="2"/>
  <c r="X419" i="2"/>
  <c r="Y419" i="2" s="1"/>
  <c r="AX419" i="2" s="1"/>
  <c r="U419" i="2"/>
  <c r="T419" i="2"/>
  <c r="R419" i="2"/>
  <c r="Q419" i="2"/>
  <c r="O419" i="2"/>
  <c r="N419" i="2"/>
  <c r="AQ419" i="2" s="1"/>
  <c r="I419" i="2"/>
  <c r="AF419" i="2" s="1"/>
  <c r="C419" i="2"/>
  <c r="A419" i="2"/>
  <c r="AT419" i="2" s="1"/>
  <c r="BC418" i="2"/>
  <c r="AY418" i="2"/>
  <c r="AT418" i="2"/>
  <c r="AS418" i="2"/>
  <c r="AO418" i="2"/>
  <c r="AE418" i="2"/>
  <c r="AA418" i="2"/>
  <c r="Z418" i="2"/>
  <c r="X418" i="2"/>
  <c r="Y418" i="2" s="1"/>
  <c r="AX418" i="2" s="1"/>
  <c r="U418" i="2"/>
  <c r="T418" i="2"/>
  <c r="R418" i="2"/>
  <c r="Q418" i="2"/>
  <c r="AD418" i="2" s="1"/>
  <c r="O418" i="2"/>
  <c r="N418" i="2"/>
  <c r="M418" i="2" s="1"/>
  <c r="I418" i="2"/>
  <c r="AF418" i="2" s="1"/>
  <c r="C418" i="2"/>
  <c r="A418" i="2"/>
  <c r="BC417" i="2"/>
  <c r="AY417" i="2"/>
  <c r="AS417" i="2"/>
  <c r="AO417" i="2"/>
  <c r="AE417" i="2"/>
  <c r="AD417" i="2"/>
  <c r="AA417" i="2"/>
  <c r="Z417" i="2"/>
  <c r="Y417" i="2"/>
  <c r="AX417" i="2" s="1"/>
  <c r="X417" i="2"/>
  <c r="U417" i="2"/>
  <c r="T417" i="2"/>
  <c r="R417" i="2"/>
  <c r="Q417" i="2"/>
  <c r="O417" i="2"/>
  <c r="AP417" i="2" s="1"/>
  <c r="N417" i="2"/>
  <c r="I417" i="2"/>
  <c r="AF417" i="2" s="1"/>
  <c r="C417" i="2"/>
  <c r="A417" i="2"/>
  <c r="AT417" i="2" s="1"/>
  <c r="BC416" i="2"/>
  <c r="AY416" i="2"/>
  <c r="AT416" i="2"/>
  <c r="AS416" i="2"/>
  <c r="AO416" i="2"/>
  <c r="AE416" i="2"/>
  <c r="AA416" i="2"/>
  <c r="Z416" i="2"/>
  <c r="Y416" i="2"/>
  <c r="AX416" i="2" s="1"/>
  <c r="X416" i="2"/>
  <c r="U416" i="2"/>
  <c r="T416" i="2"/>
  <c r="R416" i="2"/>
  <c r="Q416" i="2"/>
  <c r="AD416" i="2" s="1"/>
  <c r="O416" i="2"/>
  <c r="N416" i="2"/>
  <c r="I416" i="2"/>
  <c r="AF416" i="2" s="1"/>
  <c r="C416" i="2"/>
  <c r="A416" i="2"/>
  <c r="BC415" i="2"/>
  <c r="AY415" i="2"/>
  <c r="AS415" i="2"/>
  <c r="AO415" i="2"/>
  <c r="AE415" i="2"/>
  <c r="AA415" i="2"/>
  <c r="Z415" i="2"/>
  <c r="X415" i="2"/>
  <c r="Y415" i="2" s="1"/>
  <c r="AX415" i="2" s="1"/>
  <c r="U415" i="2"/>
  <c r="T415" i="2"/>
  <c r="R415" i="2"/>
  <c r="Q415" i="2"/>
  <c r="AD415" i="2" s="1"/>
  <c r="O415" i="2"/>
  <c r="N415" i="2"/>
  <c r="AQ415" i="2" s="1"/>
  <c r="I415" i="2"/>
  <c r="AF415" i="2" s="1"/>
  <c r="C415" i="2"/>
  <c r="A415" i="2"/>
  <c r="AT415" i="2" s="1"/>
  <c r="BC414" i="2"/>
  <c r="AS414" i="2"/>
  <c r="AO414" i="2"/>
  <c r="AE414" i="2"/>
  <c r="AD414" i="2"/>
  <c r="AA414" i="2"/>
  <c r="Z414" i="2"/>
  <c r="X414" i="2"/>
  <c r="Y414" i="2" s="1"/>
  <c r="AX414" i="2" s="1"/>
  <c r="U414" i="2"/>
  <c r="T414" i="2"/>
  <c r="R414" i="2"/>
  <c r="Q414" i="2"/>
  <c r="O414" i="2"/>
  <c r="V414" i="2" s="1"/>
  <c r="N414" i="2"/>
  <c r="M414" i="2" s="1"/>
  <c r="I414" i="2"/>
  <c r="AF414" i="2" s="1"/>
  <c r="C414" i="2"/>
  <c r="A414" i="2"/>
  <c r="AT414" i="2" s="1"/>
  <c r="BC413" i="2"/>
  <c r="AT413" i="2"/>
  <c r="AS413" i="2"/>
  <c r="AO413" i="2"/>
  <c r="AE413" i="2"/>
  <c r="AD413" i="2"/>
  <c r="AA413" i="2"/>
  <c r="Z413" i="2"/>
  <c r="Y413" i="2"/>
  <c r="AX413" i="2" s="1"/>
  <c r="X413" i="2"/>
  <c r="AY413" i="2" s="1"/>
  <c r="U413" i="2"/>
  <c r="T413" i="2"/>
  <c r="R413" i="2"/>
  <c r="Q413" i="2"/>
  <c r="O413" i="2"/>
  <c r="AP413" i="2" s="1"/>
  <c r="N413" i="2"/>
  <c r="M413" i="2" s="1"/>
  <c r="I413" i="2"/>
  <c r="AF413" i="2" s="1"/>
  <c r="C413" i="2"/>
  <c r="A413" i="2"/>
  <c r="BC412" i="2"/>
  <c r="AY412" i="2"/>
  <c r="AS412" i="2"/>
  <c r="AO412" i="2"/>
  <c r="AE412" i="2"/>
  <c r="AA412" i="2"/>
  <c r="Z412" i="2"/>
  <c r="Y412" i="2"/>
  <c r="AX412" i="2" s="1"/>
  <c r="X412" i="2"/>
  <c r="U412" i="2"/>
  <c r="T412" i="2"/>
  <c r="R412" i="2"/>
  <c r="Q412" i="2"/>
  <c r="AD412" i="2" s="1"/>
  <c r="O412" i="2"/>
  <c r="V412" i="2" s="1"/>
  <c r="N412" i="2"/>
  <c r="I412" i="2"/>
  <c r="AF412" i="2" s="1"/>
  <c r="C412" i="2"/>
  <c r="A412" i="2"/>
  <c r="AT412" i="2" s="1"/>
  <c r="BC411" i="2"/>
  <c r="AT411" i="2"/>
  <c r="AS411" i="2"/>
  <c r="AO411" i="2"/>
  <c r="AE411" i="2"/>
  <c r="AA411" i="2"/>
  <c r="Z411" i="2"/>
  <c r="Y411" i="2"/>
  <c r="AX411" i="2" s="1"/>
  <c r="X411" i="2"/>
  <c r="AY411" i="2" s="1"/>
  <c r="U411" i="2"/>
  <c r="T411" i="2"/>
  <c r="R411" i="2"/>
  <c r="Q411" i="2"/>
  <c r="AD411" i="2" s="1"/>
  <c r="O411" i="2"/>
  <c r="N411" i="2"/>
  <c r="M411" i="2" s="1"/>
  <c r="I411" i="2"/>
  <c r="AF411" i="2" s="1"/>
  <c r="C411" i="2"/>
  <c r="A411" i="2"/>
  <c r="BC410" i="2"/>
  <c r="AY410" i="2"/>
  <c r="AS410" i="2"/>
  <c r="AO410" i="2"/>
  <c r="AE410" i="2"/>
  <c r="AD410" i="2"/>
  <c r="AA410" i="2"/>
  <c r="Z410" i="2"/>
  <c r="X410" i="2"/>
  <c r="Y410" i="2" s="1"/>
  <c r="AX410" i="2" s="1"/>
  <c r="U410" i="2"/>
  <c r="T410" i="2"/>
  <c r="R410" i="2"/>
  <c r="Q410" i="2"/>
  <c r="O410" i="2"/>
  <c r="AP410" i="2" s="1"/>
  <c r="N410" i="2"/>
  <c r="AB410" i="2" s="1"/>
  <c r="I410" i="2"/>
  <c r="AF410" i="2" s="1"/>
  <c r="C410" i="2"/>
  <c r="A410" i="2"/>
  <c r="AT410" i="2" s="1"/>
  <c r="BC409" i="2"/>
  <c r="AS409" i="2"/>
  <c r="AO409" i="2"/>
  <c r="AE409" i="2"/>
  <c r="AD409" i="2"/>
  <c r="AA409" i="2"/>
  <c r="Z409" i="2"/>
  <c r="X409" i="2"/>
  <c r="Y409" i="2" s="1"/>
  <c r="AX409" i="2" s="1"/>
  <c r="U409" i="2"/>
  <c r="T409" i="2"/>
  <c r="R409" i="2"/>
  <c r="Q409" i="2"/>
  <c r="O409" i="2"/>
  <c r="N409" i="2"/>
  <c r="I409" i="2"/>
  <c r="AF409" i="2" s="1"/>
  <c r="C409" i="2"/>
  <c r="A409" i="2"/>
  <c r="AT409" i="2" s="1"/>
  <c r="BC408" i="2"/>
  <c r="AT408" i="2"/>
  <c r="AS408" i="2"/>
  <c r="AO408" i="2"/>
  <c r="AE408" i="2"/>
  <c r="AA408" i="2"/>
  <c r="Z408" i="2"/>
  <c r="Y408" i="2"/>
  <c r="AX408" i="2" s="1"/>
  <c r="X408" i="2"/>
  <c r="AY408" i="2" s="1"/>
  <c r="U408" i="2"/>
  <c r="T408" i="2"/>
  <c r="R408" i="2"/>
  <c r="Q408" i="2"/>
  <c r="AD408" i="2" s="1"/>
  <c r="O408" i="2"/>
  <c r="AP408" i="2" s="1"/>
  <c r="N408" i="2"/>
  <c r="M408" i="2" s="1"/>
  <c r="I408" i="2"/>
  <c r="AF408" i="2" s="1"/>
  <c r="C408" i="2"/>
  <c r="A408" i="2"/>
  <c r="BC407" i="2"/>
  <c r="AS407" i="2"/>
  <c r="AO407" i="2"/>
  <c r="AE407" i="2"/>
  <c r="AD407" i="2"/>
  <c r="AA407" i="2"/>
  <c r="Z407" i="2"/>
  <c r="X407" i="2"/>
  <c r="U407" i="2"/>
  <c r="T407" i="2"/>
  <c r="R407" i="2"/>
  <c r="Q407" i="2"/>
  <c r="O407" i="2"/>
  <c r="AP407" i="2" s="1"/>
  <c r="N407" i="2"/>
  <c r="I407" i="2"/>
  <c r="AF407" i="2" s="1"/>
  <c r="C407" i="2"/>
  <c r="A407" i="2"/>
  <c r="AT407" i="2" s="1"/>
  <c r="BC406" i="2"/>
  <c r="AY406" i="2"/>
  <c r="AS406" i="2"/>
  <c r="AO406" i="2"/>
  <c r="AE406" i="2"/>
  <c r="AA406" i="2"/>
  <c r="Z406" i="2"/>
  <c r="X406" i="2"/>
  <c r="Y406" i="2" s="1"/>
  <c r="AX406" i="2" s="1"/>
  <c r="U406" i="2"/>
  <c r="T406" i="2"/>
  <c r="R406" i="2"/>
  <c r="Q406" i="2"/>
  <c r="AD406" i="2" s="1"/>
  <c r="O406" i="2"/>
  <c r="V406" i="2" s="1"/>
  <c r="N406" i="2"/>
  <c r="I406" i="2"/>
  <c r="AF406" i="2" s="1"/>
  <c r="C406" i="2"/>
  <c r="A406" i="2"/>
  <c r="AT406" i="2" s="1"/>
  <c r="BC405" i="2"/>
  <c r="AY405" i="2"/>
  <c r="AS405" i="2"/>
  <c r="AO405" i="2"/>
  <c r="AE405" i="2"/>
  <c r="AA405" i="2"/>
  <c r="Z405" i="2"/>
  <c r="Y405" i="2"/>
  <c r="AX405" i="2" s="1"/>
  <c r="X405" i="2"/>
  <c r="U405" i="2"/>
  <c r="T405" i="2"/>
  <c r="R405" i="2"/>
  <c r="Q405" i="2"/>
  <c r="AD405" i="2" s="1"/>
  <c r="O405" i="2"/>
  <c r="N405" i="2"/>
  <c r="M405" i="2" s="1"/>
  <c r="I405" i="2"/>
  <c r="AF405" i="2" s="1"/>
  <c r="C405" i="2"/>
  <c r="A405" i="2"/>
  <c r="AT405" i="2" s="1"/>
  <c r="BC404" i="2"/>
  <c r="AT404" i="2"/>
  <c r="AS404" i="2"/>
  <c r="AO404" i="2"/>
  <c r="AE404" i="2"/>
  <c r="AD404" i="2"/>
  <c r="AA404" i="2"/>
  <c r="Z404" i="2"/>
  <c r="X404" i="2"/>
  <c r="Y404" i="2" s="1"/>
  <c r="AX404" i="2" s="1"/>
  <c r="U404" i="2"/>
  <c r="T404" i="2"/>
  <c r="R404" i="2"/>
  <c r="Q404" i="2"/>
  <c r="O404" i="2"/>
  <c r="N404" i="2"/>
  <c r="M404" i="2" s="1"/>
  <c r="AM404" i="2" s="1"/>
  <c r="I404" i="2"/>
  <c r="AF404" i="2" s="1"/>
  <c r="C404" i="2"/>
  <c r="A404" i="2"/>
  <c r="BC403" i="2"/>
  <c r="AT403" i="2"/>
  <c r="AS403" i="2"/>
  <c r="AO403" i="2"/>
  <c r="AE403" i="2"/>
  <c r="AD403" i="2"/>
  <c r="AA403" i="2"/>
  <c r="Z403" i="2"/>
  <c r="X403" i="2"/>
  <c r="AY403" i="2" s="1"/>
  <c r="U403" i="2"/>
  <c r="T403" i="2"/>
  <c r="R403" i="2"/>
  <c r="Q403" i="2"/>
  <c r="O403" i="2"/>
  <c r="AP403" i="2" s="1"/>
  <c r="N403" i="2"/>
  <c r="I403" i="2"/>
  <c r="AF403" i="2" s="1"/>
  <c r="C403" i="2"/>
  <c r="A403" i="2"/>
  <c r="BC402" i="2"/>
  <c r="AT402" i="2"/>
  <c r="AS402" i="2"/>
  <c r="AO402" i="2"/>
  <c r="AE402" i="2"/>
  <c r="AD402" i="2"/>
  <c r="AA402" i="2"/>
  <c r="Z402" i="2"/>
  <c r="X402" i="2"/>
  <c r="U402" i="2"/>
  <c r="T402" i="2"/>
  <c r="R402" i="2"/>
  <c r="Q402" i="2"/>
  <c r="O402" i="2"/>
  <c r="AP402" i="2" s="1"/>
  <c r="N402" i="2"/>
  <c r="M402" i="2" s="1"/>
  <c r="AM402" i="2" s="1"/>
  <c r="I402" i="2"/>
  <c r="AF402" i="2" s="1"/>
  <c r="C402" i="2"/>
  <c r="A402" i="2"/>
  <c r="BC401" i="2"/>
  <c r="AT401" i="2"/>
  <c r="AS401" i="2"/>
  <c r="AO401" i="2"/>
  <c r="AE401" i="2"/>
  <c r="AA401" i="2"/>
  <c r="Z401" i="2"/>
  <c r="X401" i="2"/>
  <c r="U401" i="2"/>
  <c r="T401" i="2"/>
  <c r="R401" i="2"/>
  <c r="Q401" i="2"/>
  <c r="AD401" i="2" s="1"/>
  <c r="O401" i="2"/>
  <c r="N401" i="2"/>
  <c r="I401" i="2"/>
  <c r="AF401" i="2" s="1"/>
  <c r="C401" i="2"/>
  <c r="A401" i="2"/>
  <c r="BC400" i="2"/>
  <c r="AS400" i="2"/>
  <c r="AO400" i="2"/>
  <c r="AE400" i="2"/>
  <c r="AD400" i="2"/>
  <c r="AA400" i="2"/>
  <c r="Z400" i="2"/>
  <c r="X400" i="2"/>
  <c r="AY400" i="2" s="1"/>
  <c r="U400" i="2"/>
  <c r="T400" i="2"/>
  <c r="R400" i="2"/>
  <c r="Q400" i="2"/>
  <c r="O400" i="2"/>
  <c r="AP400" i="2" s="1"/>
  <c r="N400" i="2"/>
  <c r="M400" i="2" s="1"/>
  <c r="I400" i="2"/>
  <c r="AF400" i="2" s="1"/>
  <c r="C400" i="2"/>
  <c r="A400" i="2"/>
  <c r="AT400" i="2" s="1"/>
  <c r="BC399" i="2"/>
  <c r="AT399" i="2"/>
  <c r="AS399" i="2"/>
  <c r="AO399" i="2"/>
  <c r="AE399" i="2"/>
  <c r="AD399" i="2"/>
  <c r="AA399" i="2"/>
  <c r="Z399" i="2"/>
  <c r="X399" i="2"/>
  <c r="Y399" i="2" s="1"/>
  <c r="AX399" i="2" s="1"/>
  <c r="U399" i="2"/>
  <c r="T399" i="2"/>
  <c r="R399" i="2"/>
  <c r="Q399" i="2"/>
  <c r="O399" i="2"/>
  <c r="AP399" i="2" s="1"/>
  <c r="N399" i="2"/>
  <c r="M399" i="2" s="1"/>
  <c r="AM399" i="2" s="1"/>
  <c r="I399" i="2"/>
  <c r="AF399" i="2" s="1"/>
  <c r="C399" i="2"/>
  <c r="A399" i="2"/>
  <c r="BC398" i="2"/>
  <c r="AY398" i="2"/>
  <c r="AT398" i="2"/>
  <c r="AS398" i="2"/>
  <c r="AO398" i="2"/>
  <c r="AE398" i="2"/>
  <c r="AA398" i="2"/>
  <c r="Z398" i="2"/>
  <c r="X398" i="2"/>
  <c r="Y398" i="2" s="1"/>
  <c r="AX398" i="2" s="1"/>
  <c r="U398" i="2"/>
  <c r="T398" i="2"/>
  <c r="R398" i="2"/>
  <c r="Q398" i="2"/>
  <c r="AD398" i="2" s="1"/>
  <c r="O398" i="2"/>
  <c r="V398" i="2" s="1"/>
  <c r="N398" i="2"/>
  <c r="I398" i="2"/>
  <c r="AF398" i="2" s="1"/>
  <c r="C398" i="2"/>
  <c r="A398" i="2"/>
  <c r="BC397" i="2"/>
  <c r="AS397" i="2"/>
  <c r="AO397" i="2"/>
  <c r="AE397" i="2"/>
  <c r="AA397" i="2"/>
  <c r="Z397" i="2"/>
  <c r="X397" i="2"/>
  <c r="U397" i="2"/>
  <c r="T397" i="2"/>
  <c r="R397" i="2"/>
  <c r="Q397" i="2"/>
  <c r="AD397" i="2" s="1"/>
  <c r="O397" i="2"/>
  <c r="V397" i="2" s="1"/>
  <c r="N397" i="2"/>
  <c r="AQ397" i="2" s="1"/>
  <c r="I397" i="2"/>
  <c r="AF397" i="2" s="1"/>
  <c r="C397" i="2"/>
  <c r="A397" i="2"/>
  <c r="AT397" i="2" s="1"/>
  <c r="BC396" i="2"/>
  <c r="AT396" i="2"/>
  <c r="AS396" i="2"/>
  <c r="AO396" i="2"/>
  <c r="AE396" i="2"/>
  <c r="AA396" i="2"/>
  <c r="Z396" i="2"/>
  <c r="X396" i="2"/>
  <c r="AY396" i="2" s="1"/>
  <c r="U396" i="2"/>
  <c r="T396" i="2"/>
  <c r="R396" i="2"/>
  <c r="Q396" i="2"/>
  <c r="AD396" i="2" s="1"/>
  <c r="O396" i="2"/>
  <c r="V396" i="2" s="1"/>
  <c r="N396" i="2"/>
  <c r="I396" i="2"/>
  <c r="AF396" i="2" s="1"/>
  <c r="C396" i="2"/>
  <c r="A396" i="2"/>
  <c r="BC395" i="2"/>
  <c r="AY395" i="2"/>
  <c r="AS395" i="2"/>
  <c r="AO395" i="2"/>
  <c r="AE395" i="2"/>
  <c r="AD395" i="2"/>
  <c r="AA395" i="2"/>
  <c r="Z395" i="2"/>
  <c r="Y395" i="2"/>
  <c r="AX395" i="2" s="1"/>
  <c r="X395" i="2"/>
  <c r="U395" i="2"/>
  <c r="T395" i="2"/>
  <c r="R395" i="2"/>
  <c r="Q395" i="2"/>
  <c r="O395" i="2"/>
  <c r="N395" i="2"/>
  <c r="M395" i="2" s="1"/>
  <c r="I395" i="2"/>
  <c r="AF395" i="2" s="1"/>
  <c r="C395" i="2"/>
  <c r="A395" i="2"/>
  <c r="AT395" i="2" s="1"/>
  <c r="BC394" i="2"/>
  <c r="AT394" i="2"/>
  <c r="AS394" i="2"/>
  <c r="AO394" i="2"/>
  <c r="AE394" i="2"/>
  <c r="AD394" i="2"/>
  <c r="AA394" i="2"/>
  <c r="Z394" i="2"/>
  <c r="X394" i="2"/>
  <c r="Y394" i="2" s="1"/>
  <c r="AX394" i="2" s="1"/>
  <c r="U394" i="2"/>
  <c r="T394" i="2"/>
  <c r="R394" i="2"/>
  <c r="Q394" i="2"/>
  <c r="O394" i="2"/>
  <c r="AP394" i="2" s="1"/>
  <c r="N394" i="2"/>
  <c r="I394" i="2"/>
  <c r="AF394" i="2" s="1"/>
  <c r="C394" i="2"/>
  <c r="A394" i="2"/>
  <c r="BC393" i="2"/>
  <c r="AT393" i="2"/>
  <c r="AS393" i="2"/>
  <c r="AO393" i="2"/>
  <c r="AE393" i="2"/>
  <c r="AD393" i="2"/>
  <c r="AA393" i="2"/>
  <c r="Z393" i="2"/>
  <c r="X393" i="2"/>
  <c r="AY393" i="2" s="1"/>
  <c r="U393" i="2"/>
  <c r="T393" i="2"/>
  <c r="R393" i="2"/>
  <c r="Q393" i="2"/>
  <c r="O393" i="2"/>
  <c r="N393" i="2"/>
  <c r="M393" i="2" s="1"/>
  <c r="I393" i="2"/>
  <c r="AF393" i="2" s="1"/>
  <c r="C393" i="2"/>
  <c r="A393" i="2"/>
  <c r="BC392" i="2"/>
  <c r="AY392" i="2"/>
  <c r="AS392" i="2"/>
  <c r="AO392" i="2"/>
  <c r="AE392" i="2"/>
  <c r="AD392" i="2"/>
  <c r="AA392" i="2"/>
  <c r="Z392" i="2"/>
  <c r="Y392" i="2"/>
  <c r="AX392" i="2" s="1"/>
  <c r="X392" i="2"/>
  <c r="U392" i="2"/>
  <c r="T392" i="2"/>
  <c r="R392" i="2"/>
  <c r="Q392" i="2"/>
  <c r="O392" i="2"/>
  <c r="N392" i="2"/>
  <c r="I392" i="2"/>
  <c r="AF392" i="2" s="1"/>
  <c r="C392" i="2"/>
  <c r="A392" i="2"/>
  <c r="AT392" i="2" s="1"/>
  <c r="BC391" i="2"/>
  <c r="AY391" i="2"/>
  <c r="AS391" i="2"/>
  <c r="AO391" i="2"/>
  <c r="AE391" i="2"/>
  <c r="AA391" i="2"/>
  <c r="Z391" i="2"/>
  <c r="Y391" i="2"/>
  <c r="AX391" i="2" s="1"/>
  <c r="X391" i="2"/>
  <c r="U391" i="2"/>
  <c r="T391" i="2"/>
  <c r="R391" i="2"/>
  <c r="Q391" i="2"/>
  <c r="AD391" i="2" s="1"/>
  <c r="O391" i="2"/>
  <c r="N391" i="2"/>
  <c r="AQ391" i="2" s="1"/>
  <c r="I391" i="2"/>
  <c r="AF391" i="2" s="1"/>
  <c r="C391" i="2"/>
  <c r="A391" i="2"/>
  <c r="AT391" i="2" s="1"/>
  <c r="BC390" i="2"/>
  <c r="AS390" i="2"/>
  <c r="AO390" i="2"/>
  <c r="AE390" i="2"/>
  <c r="AA390" i="2"/>
  <c r="Z390" i="2"/>
  <c r="X390" i="2"/>
  <c r="U390" i="2"/>
  <c r="T390" i="2"/>
  <c r="R390" i="2"/>
  <c r="Q390" i="2"/>
  <c r="AD390" i="2" s="1"/>
  <c r="O390" i="2"/>
  <c r="N390" i="2"/>
  <c r="M390" i="2" s="1"/>
  <c r="I390" i="2"/>
  <c r="AF390" i="2" s="1"/>
  <c r="C390" i="2"/>
  <c r="A390" i="2"/>
  <c r="AT390" i="2" s="1"/>
  <c r="BC389" i="2"/>
  <c r="AS389" i="2"/>
  <c r="AO389" i="2"/>
  <c r="AE389" i="2"/>
  <c r="AD389" i="2"/>
  <c r="AA389" i="2"/>
  <c r="Z389" i="2"/>
  <c r="X389" i="2"/>
  <c r="U389" i="2"/>
  <c r="T389" i="2"/>
  <c r="R389" i="2"/>
  <c r="Q389" i="2"/>
  <c r="O389" i="2"/>
  <c r="N389" i="2"/>
  <c r="I389" i="2"/>
  <c r="AF389" i="2" s="1"/>
  <c r="C389" i="2"/>
  <c r="A389" i="2"/>
  <c r="AT389" i="2" s="1"/>
  <c r="BC388" i="2"/>
  <c r="AY388" i="2"/>
  <c r="AT388" i="2"/>
  <c r="AS388" i="2"/>
  <c r="AO388" i="2"/>
  <c r="AE388" i="2"/>
  <c r="AA388" i="2"/>
  <c r="Z388" i="2"/>
  <c r="Y388" i="2"/>
  <c r="AX388" i="2" s="1"/>
  <c r="X388" i="2"/>
  <c r="U388" i="2"/>
  <c r="T388" i="2"/>
  <c r="R388" i="2"/>
  <c r="Q388" i="2"/>
  <c r="AD388" i="2" s="1"/>
  <c r="O388" i="2"/>
  <c r="AP388" i="2" s="1"/>
  <c r="N388" i="2"/>
  <c r="I388" i="2"/>
  <c r="AF388" i="2" s="1"/>
  <c r="C388" i="2"/>
  <c r="A388" i="2"/>
  <c r="BC387" i="2"/>
  <c r="AT387" i="2"/>
  <c r="AS387" i="2"/>
  <c r="AO387" i="2"/>
  <c r="AE387" i="2"/>
  <c r="AD387" i="2"/>
  <c r="AA387" i="2"/>
  <c r="Z387" i="2"/>
  <c r="X387" i="2"/>
  <c r="U387" i="2"/>
  <c r="T387" i="2"/>
  <c r="R387" i="2"/>
  <c r="Q387" i="2"/>
  <c r="O387" i="2"/>
  <c r="N387" i="2"/>
  <c r="AB387" i="2" s="1"/>
  <c r="I387" i="2"/>
  <c r="AF387" i="2" s="1"/>
  <c r="C387" i="2"/>
  <c r="A387" i="2"/>
  <c r="BC386" i="2"/>
  <c r="AY386" i="2"/>
  <c r="AT386" i="2"/>
  <c r="AS386" i="2"/>
  <c r="AO386" i="2"/>
  <c r="AE386" i="2"/>
  <c r="AA386" i="2"/>
  <c r="Z386" i="2"/>
  <c r="Y386" i="2"/>
  <c r="AX386" i="2" s="1"/>
  <c r="X386" i="2"/>
  <c r="U386" i="2"/>
  <c r="T386" i="2"/>
  <c r="R386" i="2"/>
  <c r="Q386" i="2"/>
  <c r="AD386" i="2" s="1"/>
  <c r="O386" i="2"/>
  <c r="N386" i="2"/>
  <c r="I386" i="2"/>
  <c r="AF386" i="2" s="1"/>
  <c r="C386" i="2"/>
  <c r="A386" i="2"/>
  <c r="BC385" i="2"/>
  <c r="AY385" i="2"/>
  <c r="AS385" i="2"/>
  <c r="AO385" i="2"/>
  <c r="AE385" i="2"/>
  <c r="AA385" i="2"/>
  <c r="Z385" i="2"/>
  <c r="Y385" i="2"/>
  <c r="AX385" i="2" s="1"/>
  <c r="X385" i="2"/>
  <c r="U385" i="2"/>
  <c r="T385" i="2"/>
  <c r="R385" i="2"/>
  <c r="Q385" i="2"/>
  <c r="AD385" i="2" s="1"/>
  <c r="O385" i="2"/>
  <c r="AP385" i="2" s="1"/>
  <c r="N385" i="2"/>
  <c r="AB385" i="2" s="1"/>
  <c r="I385" i="2"/>
  <c r="AF385" i="2" s="1"/>
  <c r="C385" i="2"/>
  <c r="A385" i="2"/>
  <c r="AT385" i="2" s="1"/>
  <c r="BC384" i="2"/>
  <c r="AY384" i="2"/>
  <c r="AT384" i="2"/>
  <c r="AS384" i="2"/>
  <c r="AO384" i="2"/>
  <c r="AE384" i="2"/>
  <c r="AA384" i="2"/>
  <c r="Z384" i="2"/>
  <c r="X384" i="2"/>
  <c r="Y384" i="2" s="1"/>
  <c r="AX384" i="2" s="1"/>
  <c r="U384" i="2"/>
  <c r="T384" i="2"/>
  <c r="R384" i="2"/>
  <c r="Q384" i="2"/>
  <c r="AD384" i="2" s="1"/>
  <c r="O384" i="2"/>
  <c r="AP384" i="2" s="1"/>
  <c r="N384" i="2"/>
  <c r="M384" i="2" s="1"/>
  <c r="I384" i="2"/>
  <c r="AF384" i="2" s="1"/>
  <c r="C384" i="2"/>
  <c r="A384" i="2"/>
  <c r="BC383" i="2"/>
  <c r="AT383" i="2"/>
  <c r="AS383" i="2"/>
  <c r="AO383" i="2"/>
  <c r="AE383" i="2"/>
  <c r="AD383" i="2"/>
  <c r="AA383" i="2"/>
  <c r="Z383" i="2"/>
  <c r="X383" i="2"/>
  <c r="U383" i="2"/>
  <c r="T383" i="2"/>
  <c r="R383" i="2"/>
  <c r="Q383" i="2"/>
  <c r="O383" i="2"/>
  <c r="N383" i="2"/>
  <c r="AB383" i="2" s="1"/>
  <c r="I383" i="2"/>
  <c r="AF383" i="2" s="1"/>
  <c r="C383" i="2"/>
  <c r="A383" i="2"/>
  <c r="BC382" i="2"/>
  <c r="AS382" i="2"/>
  <c r="AO382" i="2"/>
  <c r="AE382" i="2"/>
  <c r="AA382" i="2"/>
  <c r="Z382" i="2"/>
  <c r="X382" i="2"/>
  <c r="U382" i="2"/>
  <c r="T382" i="2"/>
  <c r="R382" i="2"/>
  <c r="Q382" i="2"/>
  <c r="AD382" i="2" s="1"/>
  <c r="O382" i="2"/>
  <c r="V382" i="2" s="1"/>
  <c r="N382" i="2"/>
  <c r="AQ382" i="2" s="1"/>
  <c r="I382" i="2"/>
  <c r="AF382" i="2" s="1"/>
  <c r="C382" i="2"/>
  <c r="A382" i="2"/>
  <c r="AT382" i="2" s="1"/>
  <c r="BC381" i="2"/>
  <c r="AY381" i="2"/>
  <c r="AT381" i="2"/>
  <c r="AS381" i="2"/>
  <c r="AO381" i="2"/>
  <c r="AE381" i="2"/>
  <c r="AA381" i="2"/>
  <c r="Z381" i="2"/>
  <c r="Y381" i="2"/>
  <c r="AX381" i="2" s="1"/>
  <c r="X381" i="2"/>
  <c r="U381" i="2"/>
  <c r="T381" i="2"/>
  <c r="R381" i="2"/>
  <c r="Q381" i="2"/>
  <c r="AD381" i="2" s="1"/>
  <c r="O381" i="2"/>
  <c r="N381" i="2"/>
  <c r="AB381" i="2" s="1"/>
  <c r="I381" i="2"/>
  <c r="AF381" i="2" s="1"/>
  <c r="C381" i="2"/>
  <c r="A381" i="2"/>
  <c r="BC380" i="2"/>
  <c r="AY380" i="2"/>
  <c r="AS380" i="2"/>
  <c r="AO380" i="2"/>
  <c r="AE380" i="2"/>
  <c r="AD380" i="2"/>
  <c r="AA380" i="2"/>
  <c r="Z380" i="2"/>
  <c r="Y380" i="2"/>
  <c r="AX380" i="2" s="1"/>
  <c r="X380" i="2"/>
  <c r="U380" i="2"/>
  <c r="T380" i="2"/>
  <c r="R380" i="2"/>
  <c r="Q380" i="2"/>
  <c r="O380" i="2"/>
  <c r="N380" i="2"/>
  <c r="M380" i="2" s="1"/>
  <c r="I380" i="2"/>
  <c r="AF380" i="2" s="1"/>
  <c r="C380" i="2"/>
  <c r="A380" i="2"/>
  <c r="AT380" i="2" s="1"/>
  <c r="BC379" i="2"/>
  <c r="AY379" i="2"/>
  <c r="AT379" i="2"/>
  <c r="AS379" i="2"/>
  <c r="AO379" i="2"/>
  <c r="AE379" i="2"/>
  <c r="AA379" i="2"/>
  <c r="Z379" i="2"/>
  <c r="X379" i="2"/>
  <c r="Y379" i="2" s="1"/>
  <c r="AX379" i="2" s="1"/>
  <c r="U379" i="2"/>
  <c r="T379" i="2"/>
  <c r="R379" i="2"/>
  <c r="Q379" i="2"/>
  <c r="AD379" i="2" s="1"/>
  <c r="O379" i="2"/>
  <c r="N379" i="2"/>
  <c r="M379" i="2" s="1"/>
  <c r="I379" i="2"/>
  <c r="AF379" i="2" s="1"/>
  <c r="C379" i="2"/>
  <c r="A379" i="2"/>
  <c r="BC378" i="2"/>
  <c r="AT378" i="2"/>
  <c r="AS378" i="2"/>
  <c r="AO378" i="2"/>
  <c r="AE378" i="2"/>
  <c r="AD378" i="2"/>
  <c r="AA378" i="2"/>
  <c r="Z378" i="2"/>
  <c r="Y378" i="2"/>
  <c r="AX378" i="2" s="1"/>
  <c r="X378" i="2"/>
  <c r="AY378" i="2" s="1"/>
  <c r="U378" i="2"/>
  <c r="T378" i="2"/>
  <c r="R378" i="2"/>
  <c r="Q378" i="2"/>
  <c r="O378" i="2"/>
  <c r="N378" i="2"/>
  <c r="M378" i="2" s="1"/>
  <c r="I378" i="2"/>
  <c r="AF378" i="2" s="1"/>
  <c r="C378" i="2"/>
  <c r="A378" i="2"/>
  <c r="BC377" i="2"/>
  <c r="AT377" i="2"/>
  <c r="AS377" i="2"/>
  <c r="AO377" i="2"/>
  <c r="AE377" i="2"/>
  <c r="AD377" i="2"/>
  <c r="AA377" i="2"/>
  <c r="Z377" i="2"/>
  <c r="Y377" i="2"/>
  <c r="AX377" i="2" s="1"/>
  <c r="X377" i="2"/>
  <c r="AY377" i="2" s="1"/>
  <c r="U377" i="2"/>
  <c r="T377" i="2"/>
  <c r="R377" i="2"/>
  <c r="Q377" i="2"/>
  <c r="O377" i="2"/>
  <c r="V377" i="2" s="1"/>
  <c r="N377" i="2"/>
  <c r="I377" i="2"/>
  <c r="AF377" i="2" s="1"/>
  <c r="C377" i="2"/>
  <c r="A377" i="2"/>
  <c r="BC376" i="2"/>
  <c r="AY376" i="2"/>
  <c r="AT376" i="2"/>
  <c r="AS376" i="2"/>
  <c r="AO376" i="2"/>
  <c r="AE376" i="2"/>
  <c r="AA376" i="2"/>
  <c r="Z376" i="2"/>
  <c r="X376" i="2"/>
  <c r="Y376" i="2" s="1"/>
  <c r="AX376" i="2" s="1"/>
  <c r="U376" i="2"/>
  <c r="T376" i="2"/>
  <c r="R376" i="2"/>
  <c r="Q376" i="2"/>
  <c r="AD376" i="2" s="1"/>
  <c r="O376" i="2"/>
  <c r="N376" i="2"/>
  <c r="M376" i="2" s="1"/>
  <c r="I376" i="2"/>
  <c r="AF376" i="2" s="1"/>
  <c r="C376" i="2"/>
  <c r="A376" i="2"/>
  <c r="BC375" i="2"/>
  <c r="AS375" i="2"/>
  <c r="AO375" i="2"/>
  <c r="AE375" i="2"/>
  <c r="AA375" i="2"/>
  <c r="Z375" i="2"/>
  <c r="Y375" i="2"/>
  <c r="AX375" i="2" s="1"/>
  <c r="X375" i="2"/>
  <c r="AY375" i="2" s="1"/>
  <c r="U375" i="2"/>
  <c r="T375" i="2"/>
  <c r="R375" i="2"/>
  <c r="Q375" i="2"/>
  <c r="AD375" i="2" s="1"/>
  <c r="O375" i="2"/>
  <c r="AP375" i="2" s="1"/>
  <c r="N375" i="2"/>
  <c r="M375" i="2" s="1"/>
  <c r="I375" i="2"/>
  <c r="AF375" i="2" s="1"/>
  <c r="C375" i="2"/>
  <c r="A375" i="2"/>
  <c r="AT375" i="2" s="1"/>
  <c r="BC374" i="2"/>
  <c r="AT374" i="2"/>
  <c r="AS374" i="2"/>
  <c r="AO374" i="2"/>
  <c r="AE374" i="2"/>
  <c r="AD374" i="2"/>
  <c r="AA374" i="2"/>
  <c r="Z374" i="2"/>
  <c r="X374" i="2"/>
  <c r="Y374" i="2" s="1"/>
  <c r="AX374" i="2" s="1"/>
  <c r="U374" i="2"/>
  <c r="T374" i="2"/>
  <c r="R374" i="2"/>
  <c r="Q374" i="2"/>
  <c r="O374" i="2"/>
  <c r="N374" i="2"/>
  <c r="AB374" i="2" s="1"/>
  <c r="I374" i="2"/>
  <c r="AF374" i="2" s="1"/>
  <c r="C374" i="2"/>
  <c r="A374" i="2"/>
  <c r="BC373" i="2"/>
  <c r="AT373" i="2"/>
  <c r="AS373" i="2"/>
  <c r="AO373" i="2"/>
  <c r="AE373" i="2"/>
  <c r="AA373" i="2"/>
  <c r="Z373" i="2"/>
  <c r="Y373" i="2"/>
  <c r="AX373" i="2" s="1"/>
  <c r="X373" i="2"/>
  <c r="AY373" i="2" s="1"/>
  <c r="U373" i="2"/>
  <c r="T373" i="2"/>
  <c r="R373" i="2"/>
  <c r="Q373" i="2"/>
  <c r="AD373" i="2" s="1"/>
  <c r="O373" i="2"/>
  <c r="N373" i="2"/>
  <c r="I373" i="2"/>
  <c r="AF373" i="2" s="1"/>
  <c r="C373" i="2"/>
  <c r="A373" i="2"/>
  <c r="BC372" i="2"/>
  <c r="AT372" i="2"/>
  <c r="AS372" i="2"/>
  <c r="AO372" i="2"/>
  <c r="AE372" i="2"/>
  <c r="AD372" i="2"/>
  <c r="AA372" i="2"/>
  <c r="Z372" i="2"/>
  <c r="X372" i="2"/>
  <c r="AY372" i="2" s="1"/>
  <c r="U372" i="2"/>
  <c r="T372" i="2"/>
  <c r="R372" i="2"/>
  <c r="Q372" i="2"/>
  <c r="O372" i="2"/>
  <c r="AP372" i="2" s="1"/>
  <c r="N372" i="2"/>
  <c r="AQ372" i="2" s="1"/>
  <c r="I372" i="2"/>
  <c r="AF372" i="2" s="1"/>
  <c r="C372" i="2"/>
  <c r="A372" i="2"/>
  <c r="BC371" i="2"/>
  <c r="AY371" i="2"/>
  <c r="AS371" i="2"/>
  <c r="AO371" i="2"/>
  <c r="AE371" i="2"/>
  <c r="AA371" i="2"/>
  <c r="Z371" i="2"/>
  <c r="Y371" i="2"/>
  <c r="AX371" i="2" s="1"/>
  <c r="X371" i="2"/>
  <c r="U371" i="2"/>
  <c r="T371" i="2"/>
  <c r="R371" i="2"/>
  <c r="Q371" i="2"/>
  <c r="AD371" i="2" s="1"/>
  <c r="O371" i="2"/>
  <c r="N371" i="2"/>
  <c r="AQ371" i="2" s="1"/>
  <c r="I371" i="2"/>
  <c r="AF371" i="2" s="1"/>
  <c r="C371" i="2"/>
  <c r="A371" i="2"/>
  <c r="AT371" i="2" s="1"/>
  <c r="BC370" i="2"/>
  <c r="AS370" i="2"/>
  <c r="AO370" i="2"/>
  <c r="AE370" i="2"/>
  <c r="AA370" i="2"/>
  <c r="Z370" i="2"/>
  <c r="Y370" i="2"/>
  <c r="AX370" i="2" s="1"/>
  <c r="X370" i="2"/>
  <c r="AY370" i="2" s="1"/>
  <c r="U370" i="2"/>
  <c r="T370" i="2"/>
  <c r="R370" i="2"/>
  <c r="Q370" i="2"/>
  <c r="AD370" i="2" s="1"/>
  <c r="O370" i="2"/>
  <c r="N370" i="2"/>
  <c r="I370" i="2"/>
  <c r="AF370" i="2" s="1"/>
  <c r="C370" i="2"/>
  <c r="A370" i="2"/>
  <c r="AT370" i="2" s="1"/>
  <c r="BC369" i="2"/>
  <c r="AS369" i="2"/>
  <c r="AO369" i="2"/>
  <c r="AE369" i="2"/>
  <c r="AD369" i="2"/>
  <c r="AA369" i="2"/>
  <c r="Z369" i="2"/>
  <c r="X369" i="2"/>
  <c r="U369" i="2"/>
  <c r="T369" i="2"/>
  <c r="R369" i="2"/>
  <c r="Q369" i="2"/>
  <c r="O369" i="2"/>
  <c r="AP369" i="2" s="1"/>
  <c r="N369" i="2"/>
  <c r="AQ369" i="2" s="1"/>
  <c r="I369" i="2"/>
  <c r="AF369" i="2" s="1"/>
  <c r="C369" i="2"/>
  <c r="A369" i="2"/>
  <c r="AT369" i="2" s="1"/>
  <c r="BC368" i="2"/>
  <c r="AY368" i="2"/>
  <c r="AT368" i="2"/>
  <c r="AS368" i="2"/>
  <c r="AO368" i="2"/>
  <c r="AE368" i="2"/>
  <c r="AD368" i="2"/>
  <c r="AA368" i="2"/>
  <c r="Z368" i="2"/>
  <c r="Y368" i="2"/>
  <c r="AX368" i="2" s="1"/>
  <c r="X368" i="2"/>
  <c r="U368" i="2"/>
  <c r="T368" i="2"/>
  <c r="R368" i="2"/>
  <c r="Q368" i="2"/>
  <c r="O368" i="2"/>
  <c r="N368" i="2"/>
  <c r="M368" i="2" s="1"/>
  <c r="AM368" i="2" s="1"/>
  <c r="I368" i="2"/>
  <c r="AF368" i="2" s="1"/>
  <c r="C368" i="2"/>
  <c r="A368" i="2"/>
  <c r="BC367" i="2"/>
  <c r="AY367" i="2"/>
  <c r="AT367" i="2"/>
  <c r="AS367" i="2"/>
  <c r="AO367" i="2"/>
  <c r="AE367" i="2"/>
  <c r="AA367" i="2"/>
  <c r="Z367" i="2"/>
  <c r="Y367" i="2"/>
  <c r="AX367" i="2" s="1"/>
  <c r="X367" i="2"/>
  <c r="U367" i="2"/>
  <c r="T367" i="2"/>
  <c r="R367" i="2"/>
  <c r="Q367" i="2"/>
  <c r="AD367" i="2" s="1"/>
  <c r="O367" i="2"/>
  <c r="V367" i="2" s="1"/>
  <c r="N367" i="2"/>
  <c r="M367" i="2" s="1"/>
  <c r="I367" i="2"/>
  <c r="AF367" i="2" s="1"/>
  <c r="C367" i="2"/>
  <c r="A367" i="2"/>
  <c r="BC366" i="2"/>
  <c r="AT366" i="2"/>
  <c r="AS366" i="2"/>
  <c r="AO366" i="2"/>
  <c r="AE366" i="2"/>
  <c r="AA366" i="2"/>
  <c r="Z366" i="2"/>
  <c r="Y366" i="2"/>
  <c r="AX366" i="2" s="1"/>
  <c r="X366" i="2"/>
  <c r="AY366" i="2" s="1"/>
  <c r="U366" i="2"/>
  <c r="T366" i="2"/>
  <c r="R366" i="2"/>
  <c r="Q366" i="2"/>
  <c r="AD366" i="2" s="1"/>
  <c r="O366" i="2"/>
  <c r="V366" i="2" s="1"/>
  <c r="N366" i="2"/>
  <c r="AQ366" i="2" s="1"/>
  <c r="I366" i="2"/>
  <c r="AF366" i="2" s="1"/>
  <c r="C366" i="2"/>
  <c r="A366" i="2"/>
  <c r="BC365" i="2"/>
  <c r="AY365" i="2"/>
  <c r="AS365" i="2"/>
  <c r="AO365" i="2"/>
  <c r="AE365" i="2"/>
  <c r="AD365" i="2"/>
  <c r="AA365" i="2"/>
  <c r="Z365" i="2"/>
  <c r="Y365" i="2"/>
  <c r="AX365" i="2" s="1"/>
  <c r="X365" i="2"/>
  <c r="U365" i="2"/>
  <c r="T365" i="2"/>
  <c r="R365" i="2"/>
  <c r="Q365" i="2"/>
  <c r="O365" i="2"/>
  <c r="AP365" i="2" s="1"/>
  <c r="N365" i="2"/>
  <c r="M365" i="2" s="1"/>
  <c r="I365" i="2"/>
  <c r="AF365" i="2" s="1"/>
  <c r="C365" i="2"/>
  <c r="A365" i="2"/>
  <c r="AT365" i="2" s="1"/>
  <c r="BC364" i="2"/>
  <c r="AT364" i="2"/>
  <c r="AS364" i="2"/>
  <c r="AO364" i="2"/>
  <c r="AE364" i="2"/>
  <c r="AA364" i="2"/>
  <c r="Z364" i="2"/>
  <c r="X364" i="2"/>
  <c r="U364" i="2"/>
  <c r="T364" i="2"/>
  <c r="R364" i="2"/>
  <c r="Q364" i="2"/>
  <c r="AD364" i="2" s="1"/>
  <c r="O364" i="2"/>
  <c r="AP364" i="2" s="1"/>
  <c r="N364" i="2"/>
  <c r="M364" i="2" s="1"/>
  <c r="I364" i="2"/>
  <c r="AF364" i="2" s="1"/>
  <c r="C364" i="2"/>
  <c r="A364" i="2"/>
  <c r="BC363" i="2"/>
  <c r="AT363" i="2"/>
  <c r="AS363" i="2"/>
  <c r="AO363" i="2"/>
  <c r="AE363" i="2"/>
  <c r="AD363" i="2"/>
  <c r="AA363" i="2"/>
  <c r="Z363" i="2"/>
  <c r="X363" i="2"/>
  <c r="U363" i="2"/>
  <c r="T363" i="2"/>
  <c r="R363" i="2"/>
  <c r="Q363" i="2"/>
  <c r="O363" i="2"/>
  <c r="N363" i="2"/>
  <c r="AQ363" i="2" s="1"/>
  <c r="I363" i="2"/>
  <c r="AF363" i="2" s="1"/>
  <c r="C363" i="2"/>
  <c r="A363" i="2"/>
  <c r="BC362" i="2"/>
  <c r="AT362" i="2"/>
  <c r="AS362" i="2"/>
  <c r="AO362" i="2"/>
  <c r="AE362" i="2"/>
  <c r="AA362" i="2"/>
  <c r="Z362" i="2"/>
  <c r="X362" i="2"/>
  <c r="U362" i="2"/>
  <c r="T362" i="2"/>
  <c r="R362" i="2"/>
  <c r="Q362" i="2"/>
  <c r="AD362" i="2" s="1"/>
  <c r="O362" i="2"/>
  <c r="AP362" i="2" s="1"/>
  <c r="N362" i="2"/>
  <c r="I362" i="2"/>
  <c r="AF362" i="2" s="1"/>
  <c r="C362" i="2"/>
  <c r="A362" i="2"/>
  <c r="BC361" i="2"/>
  <c r="AT361" i="2"/>
  <c r="AS361" i="2"/>
  <c r="AO361" i="2"/>
  <c r="AE361" i="2"/>
  <c r="AA361" i="2"/>
  <c r="Z361" i="2"/>
  <c r="X361" i="2"/>
  <c r="AY361" i="2" s="1"/>
  <c r="U361" i="2"/>
  <c r="T361" i="2"/>
  <c r="R361" i="2"/>
  <c r="Q361" i="2"/>
  <c r="AD361" i="2" s="1"/>
  <c r="O361" i="2"/>
  <c r="N361" i="2"/>
  <c r="AB361" i="2" s="1"/>
  <c r="I361" i="2"/>
  <c r="AF361" i="2" s="1"/>
  <c r="C361" i="2"/>
  <c r="A361" i="2"/>
  <c r="BC360" i="2"/>
  <c r="AS360" i="2"/>
  <c r="AO360" i="2"/>
  <c r="AE360" i="2"/>
  <c r="AD360" i="2"/>
  <c r="AA360" i="2"/>
  <c r="Z360" i="2"/>
  <c r="X360" i="2"/>
  <c r="U360" i="2"/>
  <c r="T360" i="2"/>
  <c r="R360" i="2"/>
  <c r="Q360" i="2"/>
  <c r="O360" i="2"/>
  <c r="N360" i="2"/>
  <c r="I360" i="2"/>
  <c r="AF360" i="2" s="1"/>
  <c r="C360" i="2"/>
  <c r="A360" i="2"/>
  <c r="AT360" i="2" s="1"/>
  <c r="BC359" i="2"/>
  <c r="AT359" i="2"/>
  <c r="AS359" i="2"/>
  <c r="AO359" i="2"/>
  <c r="AE359" i="2"/>
  <c r="AA359" i="2"/>
  <c r="Z359" i="2"/>
  <c r="X359" i="2"/>
  <c r="U359" i="2"/>
  <c r="T359" i="2"/>
  <c r="R359" i="2"/>
  <c r="Q359" i="2"/>
  <c r="AD359" i="2" s="1"/>
  <c r="O359" i="2"/>
  <c r="N359" i="2"/>
  <c r="M359" i="2" s="1"/>
  <c r="AM359" i="2" s="1"/>
  <c r="I359" i="2"/>
  <c r="AF359" i="2" s="1"/>
  <c r="C359" i="2"/>
  <c r="A359" i="2"/>
  <c r="BC358" i="2"/>
  <c r="AT358" i="2"/>
  <c r="AS358" i="2"/>
  <c r="AO358" i="2"/>
  <c r="AE358" i="2"/>
  <c r="AA358" i="2"/>
  <c r="Z358" i="2"/>
  <c r="Y358" i="2"/>
  <c r="AX358" i="2" s="1"/>
  <c r="X358" i="2"/>
  <c r="AY358" i="2" s="1"/>
  <c r="U358" i="2"/>
  <c r="T358" i="2"/>
  <c r="R358" i="2"/>
  <c r="Q358" i="2"/>
  <c r="AD358" i="2" s="1"/>
  <c r="O358" i="2"/>
  <c r="N358" i="2"/>
  <c r="M358" i="2" s="1"/>
  <c r="I358" i="2"/>
  <c r="AF358" i="2" s="1"/>
  <c r="C358" i="2"/>
  <c r="A358" i="2"/>
  <c r="BC357" i="2"/>
  <c r="AS357" i="2"/>
  <c r="AO357" i="2"/>
  <c r="AE357" i="2"/>
  <c r="AD357" i="2"/>
  <c r="AA357" i="2"/>
  <c r="Z357" i="2"/>
  <c r="Y357" i="2"/>
  <c r="AX357" i="2" s="1"/>
  <c r="X357" i="2"/>
  <c r="AY357" i="2" s="1"/>
  <c r="U357" i="2"/>
  <c r="T357" i="2"/>
  <c r="R357" i="2"/>
  <c r="Q357" i="2"/>
  <c r="O357" i="2"/>
  <c r="V357" i="2" s="1"/>
  <c r="N357" i="2"/>
  <c r="M357" i="2" s="1"/>
  <c r="AM357" i="2" s="1"/>
  <c r="I357" i="2"/>
  <c r="AF357" i="2" s="1"/>
  <c r="C357" i="2"/>
  <c r="A357" i="2"/>
  <c r="AT357" i="2" s="1"/>
  <c r="BC356" i="2"/>
  <c r="AY356" i="2"/>
  <c r="AT356" i="2"/>
  <c r="AS356" i="2"/>
  <c r="AO356" i="2"/>
  <c r="AE356" i="2"/>
  <c r="AA356" i="2"/>
  <c r="Z356" i="2"/>
  <c r="X356" i="2"/>
  <c r="Y356" i="2" s="1"/>
  <c r="AX356" i="2" s="1"/>
  <c r="U356" i="2"/>
  <c r="T356" i="2"/>
  <c r="R356" i="2"/>
  <c r="Q356" i="2"/>
  <c r="AD356" i="2" s="1"/>
  <c r="O356" i="2"/>
  <c r="AP356" i="2" s="1"/>
  <c r="N356" i="2"/>
  <c r="AQ356" i="2" s="1"/>
  <c r="I356" i="2"/>
  <c r="AF356" i="2" s="1"/>
  <c r="C356" i="2"/>
  <c r="A356" i="2"/>
  <c r="BC355" i="2"/>
  <c r="AS355" i="2"/>
  <c r="AO355" i="2"/>
  <c r="AE355" i="2"/>
  <c r="AD355" i="2"/>
  <c r="AA355" i="2"/>
  <c r="Z355" i="2"/>
  <c r="X355" i="2"/>
  <c r="U355" i="2"/>
  <c r="T355" i="2"/>
  <c r="R355" i="2"/>
  <c r="Q355" i="2"/>
  <c r="O355" i="2"/>
  <c r="AP355" i="2" s="1"/>
  <c r="N355" i="2"/>
  <c r="M355" i="2" s="1"/>
  <c r="I355" i="2"/>
  <c r="AF355" i="2" s="1"/>
  <c r="C355" i="2"/>
  <c r="A355" i="2"/>
  <c r="AT355" i="2" s="1"/>
  <c r="BC354" i="2"/>
  <c r="AS354" i="2"/>
  <c r="AO354" i="2"/>
  <c r="AE354" i="2"/>
  <c r="AA354" i="2"/>
  <c r="Z354" i="2"/>
  <c r="X354" i="2"/>
  <c r="Y354" i="2" s="1"/>
  <c r="AX354" i="2" s="1"/>
  <c r="U354" i="2"/>
  <c r="T354" i="2"/>
  <c r="R354" i="2"/>
  <c r="Q354" i="2"/>
  <c r="AD354" i="2" s="1"/>
  <c r="O354" i="2"/>
  <c r="AP354" i="2" s="1"/>
  <c r="N354" i="2"/>
  <c r="M354" i="2" s="1"/>
  <c r="I354" i="2"/>
  <c r="AF354" i="2" s="1"/>
  <c r="C354" i="2"/>
  <c r="A354" i="2"/>
  <c r="AT354" i="2" s="1"/>
  <c r="BC353" i="2"/>
  <c r="AT353" i="2"/>
  <c r="AS353" i="2"/>
  <c r="AO353" i="2"/>
  <c r="AE353" i="2"/>
  <c r="AA353" i="2"/>
  <c r="Z353" i="2"/>
  <c r="X353" i="2"/>
  <c r="U353" i="2"/>
  <c r="T353" i="2"/>
  <c r="R353" i="2"/>
  <c r="Q353" i="2"/>
  <c r="AD353" i="2" s="1"/>
  <c r="O353" i="2"/>
  <c r="AP353" i="2" s="1"/>
  <c r="N353" i="2"/>
  <c r="M353" i="2" s="1"/>
  <c r="I353" i="2"/>
  <c r="AF353" i="2" s="1"/>
  <c r="C353" i="2"/>
  <c r="A353" i="2"/>
  <c r="BC352" i="2"/>
  <c r="AT352" i="2"/>
  <c r="AS352" i="2"/>
  <c r="AO352" i="2"/>
  <c r="AE352" i="2"/>
  <c r="AD352" i="2"/>
  <c r="AA352" i="2"/>
  <c r="Z352" i="2"/>
  <c r="Y352" i="2"/>
  <c r="AX352" i="2" s="1"/>
  <c r="X352" i="2"/>
  <c r="AY352" i="2" s="1"/>
  <c r="U352" i="2"/>
  <c r="T352" i="2"/>
  <c r="R352" i="2"/>
  <c r="Q352" i="2"/>
  <c r="O352" i="2"/>
  <c r="V352" i="2" s="1"/>
  <c r="N352" i="2"/>
  <c r="AB352" i="2" s="1"/>
  <c r="I352" i="2"/>
  <c r="AF352" i="2" s="1"/>
  <c r="C352" i="2"/>
  <c r="A352" i="2"/>
  <c r="BC351" i="2"/>
  <c r="AY351" i="2"/>
  <c r="AT351" i="2"/>
  <c r="AS351" i="2"/>
  <c r="AO351" i="2"/>
  <c r="AE351" i="2"/>
  <c r="AA351" i="2"/>
  <c r="Z351" i="2"/>
  <c r="Y351" i="2"/>
  <c r="AX351" i="2" s="1"/>
  <c r="X351" i="2"/>
  <c r="U351" i="2"/>
  <c r="T351" i="2"/>
  <c r="R351" i="2"/>
  <c r="Q351" i="2"/>
  <c r="AD351" i="2" s="1"/>
  <c r="O351" i="2"/>
  <c r="V351" i="2" s="1"/>
  <c r="N351" i="2"/>
  <c r="AQ351" i="2" s="1"/>
  <c r="I351" i="2"/>
  <c r="AF351" i="2" s="1"/>
  <c r="C351" i="2"/>
  <c r="A351" i="2"/>
  <c r="BC350" i="2"/>
  <c r="AY350" i="2"/>
  <c r="AS350" i="2"/>
  <c r="AO350" i="2"/>
  <c r="AE350" i="2"/>
  <c r="AA350" i="2"/>
  <c r="Z350" i="2"/>
  <c r="Y350" i="2"/>
  <c r="AX350" i="2" s="1"/>
  <c r="X350" i="2"/>
  <c r="U350" i="2"/>
  <c r="T350" i="2"/>
  <c r="R350" i="2"/>
  <c r="Q350" i="2"/>
  <c r="AD350" i="2" s="1"/>
  <c r="O350" i="2"/>
  <c r="N350" i="2"/>
  <c r="AQ350" i="2" s="1"/>
  <c r="I350" i="2"/>
  <c r="AF350" i="2" s="1"/>
  <c r="C350" i="2"/>
  <c r="A350" i="2"/>
  <c r="AT350" i="2" s="1"/>
  <c r="BC349" i="2"/>
  <c r="AY349" i="2"/>
  <c r="AS349" i="2"/>
  <c r="AO349" i="2"/>
  <c r="AE349" i="2"/>
  <c r="AD349" i="2"/>
  <c r="AA349" i="2"/>
  <c r="Z349" i="2"/>
  <c r="X349" i="2"/>
  <c r="Y349" i="2" s="1"/>
  <c r="AX349" i="2" s="1"/>
  <c r="U349" i="2"/>
  <c r="T349" i="2"/>
  <c r="R349" i="2"/>
  <c r="Q349" i="2"/>
  <c r="O349" i="2"/>
  <c r="N349" i="2"/>
  <c r="M349" i="2" s="1"/>
  <c r="AM349" i="2" s="1"/>
  <c r="I349" i="2"/>
  <c r="AF349" i="2" s="1"/>
  <c r="C349" i="2"/>
  <c r="A349" i="2"/>
  <c r="AT349" i="2" s="1"/>
  <c r="BC348" i="2"/>
  <c r="AY348" i="2"/>
  <c r="AT348" i="2"/>
  <c r="AS348" i="2"/>
  <c r="AO348" i="2"/>
  <c r="AE348" i="2"/>
  <c r="AD348" i="2"/>
  <c r="AA348" i="2"/>
  <c r="Z348" i="2"/>
  <c r="Y348" i="2"/>
  <c r="AX348" i="2" s="1"/>
  <c r="X348" i="2"/>
  <c r="U348" i="2"/>
  <c r="T348" i="2"/>
  <c r="R348" i="2"/>
  <c r="Q348" i="2"/>
  <c r="O348" i="2"/>
  <c r="N348" i="2"/>
  <c r="I348" i="2"/>
  <c r="AF348" i="2" s="1"/>
  <c r="C348" i="2"/>
  <c r="A348" i="2"/>
  <c r="BC347" i="2"/>
  <c r="AY347" i="2"/>
  <c r="AT347" i="2"/>
  <c r="AS347" i="2"/>
  <c r="AO347" i="2"/>
  <c r="AE347" i="2"/>
  <c r="AD347" i="2"/>
  <c r="AA347" i="2"/>
  <c r="Z347" i="2"/>
  <c r="Y347" i="2"/>
  <c r="AX347" i="2" s="1"/>
  <c r="X347" i="2"/>
  <c r="U347" i="2"/>
  <c r="T347" i="2"/>
  <c r="R347" i="2"/>
  <c r="Q347" i="2"/>
  <c r="O347" i="2"/>
  <c r="V347" i="2" s="1"/>
  <c r="N347" i="2"/>
  <c r="I347" i="2"/>
  <c r="AF347" i="2" s="1"/>
  <c r="C347" i="2"/>
  <c r="A347" i="2"/>
  <c r="BC346" i="2"/>
  <c r="AT346" i="2"/>
  <c r="AS346" i="2"/>
  <c r="AO346" i="2"/>
  <c r="AE346" i="2"/>
  <c r="AA346" i="2"/>
  <c r="Z346" i="2"/>
  <c r="X346" i="2"/>
  <c r="U346" i="2"/>
  <c r="T346" i="2"/>
  <c r="R346" i="2"/>
  <c r="Q346" i="2"/>
  <c r="AD346" i="2" s="1"/>
  <c r="O346" i="2"/>
  <c r="AP346" i="2" s="1"/>
  <c r="N346" i="2"/>
  <c r="AB346" i="2" s="1"/>
  <c r="I346" i="2"/>
  <c r="AF346" i="2" s="1"/>
  <c r="C346" i="2"/>
  <c r="A346" i="2"/>
  <c r="BC345" i="2"/>
  <c r="AY345" i="2"/>
  <c r="AS345" i="2"/>
  <c r="AO345" i="2"/>
  <c r="AE345" i="2"/>
  <c r="AD345" i="2"/>
  <c r="AA345" i="2"/>
  <c r="Z345" i="2"/>
  <c r="Y345" i="2"/>
  <c r="AX345" i="2" s="1"/>
  <c r="X345" i="2"/>
  <c r="U345" i="2"/>
  <c r="T345" i="2"/>
  <c r="R345" i="2"/>
  <c r="Q345" i="2"/>
  <c r="O345" i="2"/>
  <c r="N345" i="2"/>
  <c r="AB345" i="2" s="1"/>
  <c r="I345" i="2"/>
  <c r="AF345" i="2" s="1"/>
  <c r="C345" i="2"/>
  <c r="A345" i="2"/>
  <c r="AT345" i="2" s="1"/>
  <c r="BC344" i="2"/>
  <c r="AS344" i="2"/>
  <c r="AO344" i="2"/>
  <c r="AE344" i="2"/>
  <c r="AA344" i="2"/>
  <c r="Z344" i="2"/>
  <c r="X344" i="2"/>
  <c r="U344" i="2"/>
  <c r="T344" i="2"/>
  <c r="R344" i="2"/>
  <c r="Q344" i="2"/>
  <c r="AD344" i="2" s="1"/>
  <c r="O344" i="2"/>
  <c r="N344" i="2"/>
  <c r="I344" i="2"/>
  <c r="AF344" i="2" s="1"/>
  <c r="C344" i="2"/>
  <c r="A344" i="2"/>
  <c r="AT344" i="2" s="1"/>
  <c r="BC343" i="2"/>
  <c r="AT343" i="2"/>
  <c r="AS343" i="2"/>
  <c r="AO343" i="2"/>
  <c r="AE343" i="2"/>
  <c r="AD343" i="2"/>
  <c r="AA343" i="2"/>
  <c r="Z343" i="2"/>
  <c r="Y343" i="2"/>
  <c r="AX343" i="2" s="1"/>
  <c r="X343" i="2"/>
  <c r="AY343" i="2" s="1"/>
  <c r="U343" i="2"/>
  <c r="T343" i="2"/>
  <c r="R343" i="2"/>
  <c r="Q343" i="2"/>
  <c r="O343" i="2"/>
  <c r="V343" i="2" s="1"/>
  <c r="N343" i="2"/>
  <c r="I343" i="2"/>
  <c r="AF343" i="2" s="1"/>
  <c r="C343" i="2"/>
  <c r="A343" i="2"/>
  <c r="BC342" i="2"/>
  <c r="AS342" i="2"/>
  <c r="AO342" i="2"/>
  <c r="AE342" i="2"/>
  <c r="AA342" i="2"/>
  <c r="Z342" i="2"/>
  <c r="Y342" i="2"/>
  <c r="AX342" i="2" s="1"/>
  <c r="X342" i="2"/>
  <c r="AY342" i="2" s="1"/>
  <c r="U342" i="2"/>
  <c r="T342" i="2"/>
  <c r="R342" i="2"/>
  <c r="Q342" i="2"/>
  <c r="AD342" i="2" s="1"/>
  <c r="O342" i="2"/>
  <c r="AP342" i="2" s="1"/>
  <c r="N342" i="2"/>
  <c r="AQ342" i="2" s="1"/>
  <c r="I342" i="2"/>
  <c r="AF342" i="2" s="1"/>
  <c r="C342" i="2"/>
  <c r="A342" i="2"/>
  <c r="AT342" i="2" s="1"/>
  <c r="BC341" i="2"/>
  <c r="AT341" i="2"/>
  <c r="AS341" i="2"/>
  <c r="AO341" i="2"/>
  <c r="AE341" i="2"/>
  <c r="AA341" i="2"/>
  <c r="Z341" i="2"/>
  <c r="X341" i="2"/>
  <c r="AY341" i="2" s="1"/>
  <c r="U341" i="2"/>
  <c r="T341" i="2"/>
  <c r="R341" i="2"/>
  <c r="Q341" i="2"/>
  <c r="AD341" i="2" s="1"/>
  <c r="O341" i="2"/>
  <c r="AP341" i="2" s="1"/>
  <c r="N341" i="2"/>
  <c r="AB341" i="2" s="1"/>
  <c r="I341" i="2"/>
  <c r="AF341" i="2" s="1"/>
  <c r="C341" i="2"/>
  <c r="A341" i="2"/>
  <c r="BC340" i="2"/>
  <c r="AS340" i="2"/>
  <c r="AO340" i="2"/>
  <c r="AE340" i="2"/>
  <c r="AD340" i="2"/>
  <c r="AA340" i="2"/>
  <c r="Z340" i="2"/>
  <c r="X340" i="2"/>
  <c r="AY340" i="2" s="1"/>
  <c r="U340" i="2"/>
  <c r="T340" i="2"/>
  <c r="R340" i="2"/>
  <c r="Q340" i="2"/>
  <c r="O340" i="2"/>
  <c r="N340" i="2"/>
  <c r="M340" i="2" s="1"/>
  <c r="I340" i="2"/>
  <c r="AF340" i="2" s="1"/>
  <c r="C340" i="2"/>
  <c r="A340" i="2"/>
  <c r="AT340" i="2" s="1"/>
  <c r="BC339" i="2"/>
  <c r="AT339" i="2"/>
  <c r="AS339" i="2"/>
  <c r="AO339" i="2"/>
  <c r="AE339" i="2"/>
  <c r="AA339" i="2"/>
  <c r="Z339" i="2"/>
  <c r="X339" i="2"/>
  <c r="U339" i="2"/>
  <c r="T339" i="2"/>
  <c r="R339" i="2"/>
  <c r="Q339" i="2"/>
  <c r="AD339" i="2" s="1"/>
  <c r="O339" i="2"/>
  <c r="V339" i="2" s="1"/>
  <c r="N339" i="2"/>
  <c r="I339" i="2"/>
  <c r="AF339" i="2" s="1"/>
  <c r="C339" i="2"/>
  <c r="A339" i="2"/>
  <c r="BC338" i="2"/>
  <c r="AT338" i="2"/>
  <c r="AS338" i="2"/>
  <c r="AO338" i="2"/>
  <c r="AE338" i="2"/>
  <c r="AA338" i="2"/>
  <c r="Z338" i="2"/>
  <c r="X338" i="2"/>
  <c r="Y338" i="2" s="1"/>
  <c r="AX338" i="2" s="1"/>
  <c r="U338" i="2"/>
  <c r="T338" i="2"/>
  <c r="R338" i="2"/>
  <c r="Q338" i="2"/>
  <c r="AD338" i="2" s="1"/>
  <c r="O338" i="2"/>
  <c r="AP338" i="2" s="1"/>
  <c r="N338" i="2"/>
  <c r="AB338" i="2" s="1"/>
  <c r="I338" i="2"/>
  <c r="AF338" i="2" s="1"/>
  <c r="C338" i="2"/>
  <c r="A338" i="2"/>
  <c r="BC337" i="2"/>
  <c r="AS337" i="2"/>
  <c r="AO337" i="2"/>
  <c r="AE337" i="2"/>
  <c r="AD337" i="2"/>
  <c r="AA337" i="2"/>
  <c r="Z337" i="2"/>
  <c r="Y337" i="2"/>
  <c r="AX337" i="2" s="1"/>
  <c r="X337" i="2"/>
  <c r="AY337" i="2" s="1"/>
  <c r="U337" i="2"/>
  <c r="T337" i="2"/>
  <c r="R337" i="2"/>
  <c r="Q337" i="2"/>
  <c r="O337" i="2"/>
  <c r="AP337" i="2" s="1"/>
  <c r="N337" i="2"/>
  <c r="AB337" i="2" s="1"/>
  <c r="I337" i="2"/>
  <c r="AF337" i="2" s="1"/>
  <c r="C337" i="2"/>
  <c r="A337" i="2"/>
  <c r="AT337" i="2" s="1"/>
  <c r="BC336" i="2"/>
  <c r="AS336" i="2"/>
  <c r="AO336" i="2"/>
  <c r="AE336" i="2"/>
  <c r="AA336" i="2"/>
  <c r="Z336" i="2"/>
  <c r="X336" i="2"/>
  <c r="U336" i="2"/>
  <c r="T336" i="2"/>
  <c r="R336" i="2"/>
  <c r="Q336" i="2"/>
  <c r="AD336" i="2" s="1"/>
  <c r="O336" i="2"/>
  <c r="V336" i="2" s="1"/>
  <c r="N336" i="2"/>
  <c r="I336" i="2"/>
  <c r="AF336" i="2" s="1"/>
  <c r="C336" i="2"/>
  <c r="A336" i="2"/>
  <c r="AT336" i="2" s="1"/>
  <c r="BC335" i="2"/>
  <c r="AY335" i="2"/>
  <c r="AS335" i="2"/>
  <c r="AO335" i="2"/>
  <c r="AE335" i="2"/>
  <c r="AD335" i="2"/>
  <c r="AA335" i="2"/>
  <c r="Z335" i="2"/>
  <c r="X335" i="2"/>
  <c r="Y335" i="2" s="1"/>
  <c r="AX335" i="2" s="1"/>
  <c r="U335" i="2"/>
  <c r="T335" i="2"/>
  <c r="R335" i="2"/>
  <c r="Q335" i="2"/>
  <c r="O335" i="2"/>
  <c r="AP335" i="2" s="1"/>
  <c r="N335" i="2"/>
  <c r="AB335" i="2" s="1"/>
  <c r="I335" i="2"/>
  <c r="AF335" i="2" s="1"/>
  <c r="C335" i="2"/>
  <c r="A335" i="2"/>
  <c r="AT335" i="2" s="1"/>
  <c r="BC334" i="2"/>
  <c r="AS334" i="2"/>
  <c r="AO334" i="2"/>
  <c r="AE334" i="2"/>
  <c r="AA334" i="2"/>
  <c r="Z334" i="2"/>
  <c r="X334" i="2"/>
  <c r="U334" i="2"/>
  <c r="T334" i="2"/>
  <c r="R334" i="2"/>
  <c r="Q334" i="2"/>
  <c r="AD334" i="2" s="1"/>
  <c r="O334" i="2"/>
  <c r="AP334" i="2" s="1"/>
  <c r="N334" i="2"/>
  <c r="M334" i="2" s="1"/>
  <c r="I334" i="2"/>
  <c r="AF334" i="2" s="1"/>
  <c r="C334" i="2"/>
  <c r="A334" i="2"/>
  <c r="AT334" i="2" s="1"/>
  <c r="BC333" i="2"/>
  <c r="AT333" i="2"/>
  <c r="AS333" i="2"/>
  <c r="AO333" i="2"/>
  <c r="AE333" i="2"/>
  <c r="AA333" i="2"/>
  <c r="Z333" i="2"/>
  <c r="X333" i="2"/>
  <c r="AY333" i="2" s="1"/>
  <c r="U333" i="2"/>
  <c r="T333" i="2"/>
  <c r="R333" i="2"/>
  <c r="Q333" i="2"/>
  <c r="AD333" i="2" s="1"/>
  <c r="O333" i="2"/>
  <c r="V333" i="2" s="1"/>
  <c r="N333" i="2"/>
  <c r="M333" i="2" s="1"/>
  <c r="I333" i="2"/>
  <c r="AF333" i="2" s="1"/>
  <c r="C333" i="2"/>
  <c r="A333" i="2"/>
  <c r="BC332" i="2"/>
  <c r="AT332" i="2"/>
  <c r="AS332" i="2"/>
  <c r="AO332" i="2"/>
  <c r="AE332" i="2"/>
  <c r="AA332" i="2"/>
  <c r="Z332" i="2"/>
  <c r="X332" i="2"/>
  <c r="U332" i="2"/>
  <c r="T332" i="2"/>
  <c r="R332" i="2"/>
  <c r="Q332" i="2"/>
  <c r="AD332" i="2" s="1"/>
  <c r="O332" i="2"/>
  <c r="AP332" i="2" s="1"/>
  <c r="N332" i="2"/>
  <c r="AB332" i="2" s="1"/>
  <c r="I332" i="2"/>
  <c r="AF332" i="2" s="1"/>
  <c r="C332" i="2"/>
  <c r="A332" i="2"/>
  <c r="BC331" i="2"/>
  <c r="AY331" i="2"/>
  <c r="AS331" i="2"/>
  <c r="AO331" i="2"/>
  <c r="AE331" i="2"/>
  <c r="AA331" i="2"/>
  <c r="Z331" i="2"/>
  <c r="Y331" i="2"/>
  <c r="AX331" i="2" s="1"/>
  <c r="X331" i="2"/>
  <c r="U331" i="2"/>
  <c r="T331" i="2"/>
  <c r="R331" i="2"/>
  <c r="Q331" i="2"/>
  <c r="AD331" i="2" s="1"/>
  <c r="O331" i="2"/>
  <c r="V331" i="2" s="1"/>
  <c r="N331" i="2"/>
  <c r="AQ331" i="2" s="1"/>
  <c r="I331" i="2"/>
  <c r="AF331" i="2" s="1"/>
  <c r="C331" i="2"/>
  <c r="A331" i="2"/>
  <c r="AT331" i="2" s="1"/>
  <c r="BC330" i="2"/>
  <c r="AS330" i="2"/>
  <c r="AO330" i="2"/>
  <c r="AE330" i="2"/>
  <c r="AA330" i="2"/>
  <c r="Z330" i="2"/>
  <c r="Y330" i="2"/>
  <c r="AX330" i="2" s="1"/>
  <c r="X330" i="2"/>
  <c r="AY330" i="2" s="1"/>
  <c r="U330" i="2"/>
  <c r="T330" i="2"/>
  <c r="R330" i="2"/>
  <c r="Q330" i="2"/>
  <c r="AD330" i="2" s="1"/>
  <c r="O330" i="2"/>
  <c r="AP330" i="2" s="1"/>
  <c r="N330" i="2"/>
  <c r="M330" i="2" s="1"/>
  <c r="AM330" i="2" s="1"/>
  <c r="I330" i="2"/>
  <c r="AF330" i="2" s="1"/>
  <c r="C330" i="2"/>
  <c r="A330" i="2"/>
  <c r="AT330" i="2" s="1"/>
  <c r="BC329" i="2"/>
  <c r="AS329" i="2"/>
  <c r="AO329" i="2"/>
  <c r="AE329" i="2"/>
  <c r="AD329" i="2"/>
  <c r="AA329" i="2"/>
  <c r="Z329" i="2"/>
  <c r="X329" i="2"/>
  <c r="U329" i="2"/>
  <c r="T329" i="2"/>
  <c r="R329" i="2"/>
  <c r="Q329" i="2"/>
  <c r="O329" i="2"/>
  <c r="N329" i="2"/>
  <c r="M329" i="2" s="1"/>
  <c r="I329" i="2"/>
  <c r="AF329" i="2" s="1"/>
  <c r="C329" i="2"/>
  <c r="A329" i="2"/>
  <c r="AT329" i="2" s="1"/>
  <c r="BC328" i="2"/>
  <c r="AY328" i="2"/>
  <c r="AT328" i="2"/>
  <c r="AS328" i="2"/>
  <c r="AO328" i="2"/>
  <c r="AE328" i="2"/>
  <c r="AA328" i="2"/>
  <c r="Z328" i="2"/>
  <c r="Y328" i="2"/>
  <c r="AX328" i="2" s="1"/>
  <c r="X328" i="2"/>
  <c r="U328" i="2"/>
  <c r="T328" i="2"/>
  <c r="R328" i="2"/>
  <c r="Q328" i="2"/>
  <c r="AD328" i="2" s="1"/>
  <c r="O328" i="2"/>
  <c r="V328" i="2" s="1"/>
  <c r="N328" i="2"/>
  <c r="I328" i="2"/>
  <c r="AF328" i="2" s="1"/>
  <c r="C328" i="2"/>
  <c r="A328" i="2"/>
  <c r="BC327" i="2"/>
  <c r="AS327" i="2"/>
  <c r="AO327" i="2"/>
  <c r="AE327" i="2"/>
  <c r="AD327" i="2"/>
  <c r="AA327" i="2"/>
  <c r="Z327" i="2"/>
  <c r="X327" i="2"/>
  <c r="AY327" i="2" s="1"/>
  <c r="U327" i="2"/>
  <c r="T327" i="2"/>
  <c r="R327" i="2"/>
  <c r="Q327" i="2"/>
  <c r="O327" i="2"/>
  <c r="AP327" i="2" s="1"/>
  <c r="N327" i="2"/>
  <c r="I327" i="2"/>
  <c r="AF327" i="2" s="1"/>
  <c r="C327" i="2"/>
  <c r="A327" i="2"/>
  <c r="AT327" i="2" s="1"/>
  <c r="BC326" i="2"/>
  <c r="AS326" i="2"/>
  <c r="AO326" i="2"/>
  <c r="AE326" i="2"/>
  <c r="AA326" i="2"/>
  <c r="Z326" i="2"/>
  <c r="X326" i="2"/>
  <c r="U326" i="2"/>
  <c r="T326" i="2"/>
  <c r="R326" i="2"/>
  <c r="Q326" i="2"/>
  <c r="AD326" i="2" s="1"/>
  <c r="O326" i="2"/>
  <c r="V326" i="2" s="1"/>
  <c r="N326" i="2"/>
  <c r="AQ326" i="2" s="1"/>
  <c r="I326" i="2"/>
  <c r="AF326" i="2" s="1"/>
  <c r="C326" i="2"/>
  <c r="A326" i="2"/>
  <c r="AT326" i="2" s="1"/>
  <c r="BC325" i="2"/>
  <c r="AY325" i="2"/>
  <c r="AS325" i="2"/>
  <c r="AO325" i="2"/>
  <c r="AE325" i="2"/>
  <c r="AD325" i="2"/>
  <c r="AA325" i="2"/>
  <c r="Z325" i="2"/>
  <c r="Y325" i="2"/>
  <c r="AX325" i="2" s="1"/>
  <c r="X325" i="2"/>
  <c r="U325" i="2"/>
  <c r="T325" i="2"/>
  <c r="R325" i="2"/>
  <c r="Q325" i="2"/>
  <c r="O325" i="2"/>
  <c r="AP325" i="2" s="1"/>
  <c r="N325" i="2"/>
  <c r="M325" i="2" s="1"/>
  <c r="AM325" i="2" s="1"/>
  <c r="I325" i="2"/>
  <c r="AF325" i="2" s="1"/>
  <c r="C325" i="2"/>
  <c r="A325" i="2"/>
  <c r="AT325" i="2" s="1"/>
  <c r="BC324" i="2"/>
  <c r="AY324" i="2"/>
  <c r="AS324" i="2"/>
  <c r="AO324" i="2"/>
  <c r="AE324" i="2"/>
  <c r="AA324" i="2"/>
  <c r="Z324" i="2"/>
  <c r="X324" i="2"/>
  <c r="Y324" i="2" s="1"/>
  <c r="AX324" i="2" s="1"/>
  <c r="U324" i="2"/>
  <c r="T324" i="2"/>
  <c r="R324" i="2"/>
  <c r="Q324" i="2"/>
  <c r="AD324" i="2" s="1"/>
  <c r="O324" i="2"/>
  <c r="N324" i="2"/>
  <c r="M324" i="2" s="1"/>
  <c r="I324" i="2"/>
  <c r="AF324" i="2" s="1"/>
  <c r="C324" i="2"/>
  <c r="A324" i="2"/>
  <c r="AT324" i="2" s="1"/>
  <c r="BC323" i="2"/>
  <c r="AT323" i="2"/>
  <c r="AS323" i="2"/>
  <c r="AO323" i="2"/>
  <c r="AE323" i="2"/>
  <c r="AD323" i="2"/>
  <c r="AA323" i="2"/>
  <c r="Z323" i="2"/>
  <c r="Y323" i="2"/>
  <c r="AX323" i="2" s="1"/>
  <c r="X323" i="2"/>
  <c r="AY323" i="2" s="1"/>
  <c r="U323" i="2"/>
  <c r="T323" i="2"/>
  <c r="R323" i="2"/>
  <c r="Q323" i="2"/>
  <c r="O323" i="2"/>
  <c r="AP323" i="2" s="1"/>
  <c r="N323" i="2"/>
  <c r="AB323" i="2" s="1"/>
  <c r="I323" i="2"/>
  <c r="AF323" i="2" s="1"/>
  <c r="C323" i="2"/>
  <c r="A323" i="2"/>
  <c r="BC322" i="2"/>
  <c r="AS322" i="2"/>
  <c r="AO322" i="2"/>
  <c r="AE322" i="2"/>
  <c r="AD322" i="2"/>
  <c r="AA322" i="2"/>
  <c r="Z322" i="2"/>
  <c r="Y322" i="2"/>
  <c r="AX322" i="2" s="1"/>
  <c r="X322" i="2"/>
  <c r="AY322" i="2" s="1"/>
  <c r="U322" i="2"/>
  <c r="T322" i="2"/>
  <c r="R322" i="2"/>
  <c r="Q322" i="2"/>
  <c r="O322" i="2"/>
  <c r="AP322" i="2" s="1"/>
  <c r="N322" i="2"/>
  <c r="AQ322" i="2" s="1"/>
  <c r="I322" i="2"/>
  <c r="AF322" i="2" s="1"/>
  <c r="C322" i="2"/>
  <c r="A322" i="2"/>
  <c r="AT322" i="2" s="1"/>
  <c r="BC321" i="2"/>
  <c r="AY321" i="2"/>
  <c r="AT321" i="2"/>
  <c r="AS321" i="2"/>
  <c r="AO321" i="2"/>
  <c r="AE321" i="2"/>
  <c r="AA321" i="2"/>
  <c r="Z321" i="2"/>
  <c r="Y321" i="2"/>
  <c r="AX321" i="2" s="1"/>
  <c r="X321" i="2"/>
  <c r="U321" i="2"/>
  <c r="T321" i="2"/>
  <c r="R321" i="2"/>
  <c r="Q321" i="2"/>
  <c r="AD321" i="2" s="1"/>
  <c r="O321" i="2"/>
  <c r="N321" i="2"/>
  <c r="M321" i="2" s="1"/>
  <c r="AM321" i="2" s="1"/>
  <c r="I321" i="2"/>
  <c r="AF321" i="2" s="1"/>
  <c r="C321" i="2"/>
  <c r="A321" i="2"/>
  <c r="BC320" i="2"/>
  <c r="AS320" i="2"/>
  <c r="AO320" i="2"/>
  <c r="AE320" i="2"/>
  <c r="AD320" i="2"/>
  <c r="AA320" i="2"/>
  <c r="Z320" i="2"/>
  <c r="X320" i="2"/>
  <c r="Y320" i="2" s="1"/>
  <c r="AX320" i="2" s="1"/>
  <c r="U320" i="2"/>
  <c r="T320" i="2"/>
  <c r="R320" i="2"/>
  <c r="Q320" i="2"/>
  <c r="O320" i="2"/>
  <c r="AP320" i="2" s="1"/>
  <c r="N320" i="2"/>
  <c r="AB320" i="2" s="1"/>
  <c r="I320" i="2"/>
  <c r="AF320" i="2" s="1"/>
  <c r="C320" i="2"/>
  <c r="A320" i="2"/>
  <c r="AT320" i="2" s="1"/>
  <c r="BC319" i="2"/>
  <c r="AY319" i="2"/>
  <c r="AS319" i="2"/>
  <c r="AO319" i="2"/>
  <c r="AE319" i="2"/>
  <c r="AA319" i="2"/>
  <c r="Z319" i="2"/>
  <c r="X319" i="2"/>
  <c r="Y319" i="2" s="1"/>
  <c r="AX319" i="2" s="1"/>
  <c r="U319" i="2"/>
  <c r="T319" i="2"/>
  <c r="R319" i="2"/>
  <c r="Q319" i="2"/>
  <c r="AD319" i="2" s="1"/>
  <c r="O319" i="2"/>
  <c r="N319" i="2"/>
  <c r="M319" i="2" s="1"/>
  <c r="I319" i="2"/>
  <c r="AF319" i="2" s="1"/>
  <c r="C319" i="2"/>
  <c r="A319" i="2"/>
  <c r="AT319" i="2" s="1"/>
  <c r="BC318" i="2"/>
  <c r="AT318" i="2"/>
  <c r="AS318" i="2"/>
  <c r="AO318" i="2"/>
  <c r="AE318" i="2"/>
  <c r="AD318" i="2"/>
  <c r="AA318" i="2"/>
  <c r="Z318" i="2"/>
  <c r="Y318" i="2"/>
  <c r="AX318" i="2" s="1"/>
  <c r="X318" i="2"/>
  <c r="AY318" i="2" s="1"/>
  <c r="U318" i="2"/>
  <c r="T318" i="2"/>
  <c r="R318" i="2"/>
  <c r="Q318" i="2"/>
  <c r="O318" i="2"/>
  <c r="N318" i="2"/>
  <c r="I318" i="2"/>
  <c r="AF318" i="2" s="1"/>
  <c r="C318" i="2"/>
  <c r="A318" i="2"/>
  <c r="BC317" i="2"/>
  <c r="AT317" i="2"/>
  <c r="AS317" i="2"/>
  <c r="AO317" i="2"/>
  <c r="AE317" i="2"/>
  <c r="AA317" i="2"/>
  <c r="Z317" i="2"/>
  <c r="X317" i="2"/>
  <c r="U317" i="2"/>
  <c r="T317" i="2"/>
  <c r="R317" i="2"/>
  <c r="Q317" i="2"/>
  <c r="AD317" i="2" s="1"/>
  <c r="O317" i="2"/>
  <c r="AP317" i="2" s="1"/>
  <c r="N317" i="2"/>
  <c r="M317" i="2" s="1"/>
  <c r="I317" i="2"/>
  <c r="AF317" i="2" s="1"/>
  <c r="C317" i="2"/>
  <c r="A317" i="2"/>
  <c r="BC316" i="2"/>
  <c r="AS316" i="2"/>
  <c r="AO316" i="2"/>
  <c r="AE316" i="2"/>
  <c r="AA316" i="2"/>
  <c r="Z316" i="2"/>
  <c r="X316" i="2"/>
  <c r="U316" i="2"/>
  <c r="T316" i="2"/>
  <c r="R316" i="2"/>
  <c r="Q316" i="2"/>
  <c r="AD316" i="2" s="1"/>
  <c r="O316" i="2"/>
  <c r="AP316" i="2" s="1"/>
  <c r="N316" i="2"/>
  <c r="I316" i="2"/>
  <c r="AF316" i="2" s="1"/>
  <c r="C316" i="2"/>
  <c r="A316" i="2"/>
  <c r="AT316" i="2" s="1"/>
  <c r="BC315" i="2"/>
  <c r="AS315" i="2"/>
  <c r="AO315" i="2"/>
  <c r="AE315" i="2"/>
  <c r="AD315" i="2"/>
  <c r="AA315" i="2"/>
  <c r="Z315" i="2"/>
  <c r="X315" i="2"/>
  <c r="AY315" i="2" s="1"/>
  <c r="U315" i="2"/>
  <c r="T315" i="2"/>
  <c r="R315" i="2"/>
  <c r="Q315" i="2"/>
  <c r="O315" i="2"/>
  <c r="AP315" i="2" s="1"/>
  <c r="N315" i="2"/>
  <c r="M315" i="2" s="1"/>
  <c r="I315" i="2"/>
  <c r="AF315" i="2" s="1"/>
  <c r="C315" i="2"/>
  <c r="A315" i="2"/>
  <c r="AT315" i="2" s="1"/>
  <c r="BC314" i="2"/>
  <c r="AS314" i="2"/>
  <c r="AO314" i="2"/>
  <c r="AE314" i="2"/>
  <c r="AD314" i="2"/>
  <c r="AA314" i="2"/>
  <c r="Z314" i="2"/>
  <c r="X314" i="2"/>
  <c r="U314" i="2"/>
  <c r="T314" i="2"/>
  <c r="R314" i="2"/>
  <c r="Q314" i="2"/>
  <c r="O314" i="2"/>
  <c r="N314" i="2"/>
  <c r="M314" i="2" s="1"/>
  <c r="I314" i="2"/>
  <c r="AF314" i="2" s="1"/>
  <c r="C314" i="2"/>
  <c r="A314" i="2"/>
  <c r="AT314" i="2" s="1"/>
  <c r="BC313" i="2"/>
  <c r="AY313" i="2"/>
  <c r="AT313" i="2"/>
  <c r="AS313" i="2"/>
  <c r="AO313" i="2"/>
  <c r="AE313" i="2"/>
  <c r="AA313" i="2"/>
  <c r="Z313" i="2"/>
  <c r="Y313" i="2"/>
  <c r="AX313" i="2" s="1"/>
  <c r="X313" i="2"/>
  <c r="U313" i="2"/>
  <c r="T313" i="2"/>
  <c r="R313" i="2"/>
  <c r="Q313" i="2"/>
  <c r="AD313" i="2" s="1"/>
  <c r="O313" i="2"/>
  <c r="N313" i="2"/>
  <c r="M313" i="2" s="1"/>
  <c r="I313" i="2"/>
  <c r="AF313" i="2" s="1"/>
  <c r="C313" i="2"/>
  <c r="A313" i="2"/>
  <c r="BC312" i="2"/>
  <c r="AY312" i="2"/>
  <c r="AT312" i="2"/>
  <c r="AS312" i="2"/>
  <c r="AO312" i="2"/>
  <c r="AE312" i="2"/>
  <c r="AA312" i="2"/>
  <c r="Z312" i="2"/>
  <c r="X312" i="2"/>
  <c r="Y312" i="2" s="1"/>
  <c r="AX312" i="2" s="1"/>
  <c r="U312" i="2"/>
  <c r="T312" i="2"/>
  <c r="R312" i="2"/>
  <c r="Q312" i="2"/>
  <c r="AD312" i="2" s="1"/>
  <c r="O312" i="2"/>
  <c r="V312" i="2" s="1"/>
  <c r="N312" i="2"/>
  <c r="M312" i="2" s="1"/>
  <c r="AM312" i="2" s="1"/>
  <c r="I312" i="2"/>
  <c r="AF312" i="2" s="1"/>
  <c r="C312" i="2"/>
  <c r="A312" i="2"/>
  <c r="BC311" i="2"/>
  <c r="AY311" i="2"/>
  <c r="AS311" i="2"/>
  <c r="AO311" i="2"/>
  <c r="AE311" i="2"/>
  <c r="AA311" i="2"/>
  <c r="Z311" i="2"/>
  <c r="Y311" i="2"/>
  <c r="AX311" i="2" s="1"/>
  <c r="X311" i="2"/>
  <c r="U311" i="2"/>
  <c r="T311" i="2"/>
  <c r="R311" i="2"/>
  <c r="Q311" i="2"/>
  <c r="AD311" i="2" s="1"/>
  <c r="O311" i="2"/>
  <c r="V311" i="2" s="1"/>
  <c r="N311" i="2"/>
  <c r="M311" i="2" s="1"/>
  <c r="AM311" i="2" s="1"/>
  <c r="I311" i="2"/>
  <c r="AF311" i="2" s="1"/>
  <c r="C311" i="2"/>
  <c r="A311" i="2"/>
  <c r="AT311" i="2" s="1"/>
  <c r="BC310" i="2"/>
  <c r="AY310" i="2"/>
  <c r="AS310" i="2"/>
  <c r="AO310" i="2"/>
  <c r="AE310" i="2"/>
  <c r="AD310" i="2"/>
  <c r="AA310" i="2"/>
  <c r="Z310" i="2"/>
  <c r="X310" i="2"/>
  <c r="Y310" i="2" s="1"/>
  <c r="AX310" i="2" s="1"/>
  <c r="U310" i="2"/>
  <c r="T310" i="2"/>
  <c r="R310" i="2"/>
  <c r="Q310" i="2"/>
  <c r="O310" i="2"/>
  <c r="N310" i="2"/>
  <c r="M310" i="2" s="1"/>
  <c r="AM310" i="2" s="1"/>
  <c r="I310" i="2"/>
  <c r="AF310" i="2" s="1"/>
  <c r="C310" i="2"/>
  <c r="A310" i="2"/>
  <c r="AT310" i="2" s="1"/>
  <c r="BC309" i="2"/>
  <c r="AS309" i="2"/>
  <c r="AO309" i="2"/>
  <c r="AE309" i="2"/>
  <c r="AA309" i="2"/>
  <c r="Z309" i="2"/>
  <c r="X309" i="2"/>
  <c r="U309" i="2"/>
  <c r="T309" i="2"/>
  <c r="R309" i="2"/>
  <c r="Q309" i="2"/>
  <c r="AD309" i="2" s="1"/>
  <c r="O309" i="2"/>
  <c r="V309" i="2" s="1"/>
  <c r="N309" i="2"/>
  <c r="AB309" i="2" s="1"/>
  <c r="I309" i="2"/>
  <c r="AF309" i="2" s="1"/>
  <c r="C309" i="2"/>
  <c r="A309" i="2"/>
  <c r="AT309" i="2" s="1"/>
  <c r="BC308" i="2"/>
  <c r="AT308" i="2"/>
  <c r="AS308" i="2"/>
  <c r="AO308" i="2"/>
  <c r="AE308" i="2"/>
  <c r="AD308" i="2"/>
  <c r="AA308" i="2"/>
  <c r="Z308" i="2"/>
  <c r="X308" i="2"/>
  <c r="U308" i="2"/>
  <c r="T308" i="2"/>
  <c r="R308" i="2"/>
  <c r="Q308" i="2"/>
  <c r="O308" i="2"/>
  <c r="V308" i="2" s="1"/>
  <c r="N308" i="2"/>
  <c r="M308" i="2" s="1"/>
  <c r="I308" i="2"/>
  <c r="AF308" i="2" s="1"/>
  <c r="C308" i="2"/>
  <c r="A308" i="2"/>
  <c r="BC307" i="2"/>
  <c r="AT307" i="2"/>
  <c r="AS307" i="2"/>
  <c r="AO307" i="2"/>
  <c r="AE307" i="2"/>
  <c r="AA307" i="2"/>
  <c r="Z307" i="2"/>
  <c r="X307" i="2"/>
  <c r="U307" i="2"/>
  <c r="T307" i="2"/>
  <c r="R307" i="2"/>
  <c r="Q307" i="2"/>
  <c r="AD307" i="2" s="1"/>
  <c r="O307" i="2"/>
  <c r="N307" i="2"/>
  <c r="M307" i="2" s="1"/>
  <c r="I307" i="2"/>
  <c r="AF307" i="2" s="1"/>
  <c r="C307" i="2"/>
  <c r="A307" i="2"/>
  <c r="BC306" i="2"/>
  <c r="AY306" i="2"/>
  <c r="AS306" i="2"/>
  <c r="AO306" i="2"/>
  <c r="AE306" i="2"/>
  <c r="AA306" i="2"/>
  <c r="Z306" i="2"/>
  <c r="X306" i="2"/>
  <c r="Y306" i="2" s="1"/>
  <c r="AX306" i="2" s="1"/>
  <c r="U306" i="2"/>
  <c r="T306" i="2"/>
  <c r="R306" i="2"/>
  <c r="Q306" i="2"/>
  <c r="AD306" i="2" s="1"/>
  <c r="O306" i="2"/>
  <c r="V306" i="2" s="1"/>
  <c r="N306" i="2"/>
  <c r="AB306" i="2" s="1"/>
  <c r="I306" i="2"/>
  <c r="AF306" i="2" s="1"/>
  <c r="C306" i="2"/>
  <c r="A306" i="2"/>
  <c r="AT306" i="2" s="1"/>
  <c r="BC305" i="2"/>
  <c r="AY305" i="2"/>
  <c r="AS305" i="2"/>
  <c r="AO305" i="2"/>
  <c r="AE305" i="2"/>
  <c r="AD305" i="2"/>
  <c r="AA305" i="2"/>
  <c r="Z305" i="2"/>
  <c r="Y305" i="2"/>
  <c r="AX305" i="2" s="1"/>
  <c r="X305" i="2"/>
  <c r="U305" i="2"/>
  <c r="T305" i="2"/>
  <c r="R305" i="2"/>
  <c r="Q305" i="2"/>
  <c r="O305" i="2"/>
  <c r="V305" i="2" s="1"/>
  <c r="N305" i="2"/>
  <c r="AQ305" i="2" s="1"/>
  <c r="I305" i="2"/>
  <c r="AF305" i="2" s="1"/>
  <c r="C305" i="2"/>
  <c r="A305" i="2"/>
  <c r="AT305" i="2" s="1"/>
  <c r="BC304" i="2"/>
  <c r="AY304" i="2"/>
  <c r="AS304" i="2"/>
  <c r="AO304" i="2"/>
  <c r="AE304" i="2"/>
  <c r="AD304" i="2"/>
  <c r="AA304" i="2"/>
  <c r="Z304" i="2"/>
  <c r="X304" i="2"/>
  <c r="Y304" i="2" s="1"/>
  <c r="AX304" i="2" s="1"/>
  <c r="U304" i="2"/>
  <c r="T304" i="2"/>
  <c r="R304" i="2"/>
  <c r="Q304" i="2"/>
  <c r="O304" i="2"/>
  <c r="N304" i="2"/>
  <c r="M304" i="2" s="1"/>
  <c r="I304" i="2"/>
  <c r="AF304" i="2" s="1"/>
  <c r="C304" i="2"/>
  <c r="A304" i="2"/>
  <c r="AT304" i="2" s="1"/>
  <c r="BC303" i="2"/>
  <c r="AT303" i="2"/>
  <c r="AS303" i="2"/>
  <c r="AO303" i="2"/>
  <c r="AE303" i="2"/>
  <c r="AD303" i="2"/>
  <c r="AA303" i="2"/>
  <c r="Z303" i="2"/>
  <c r="Y303" i="2"/>
  <c r="AX303" i="2" s="1"/>
  <c r="X303" i="2"/>
  <c r="AY303" i="2" s="1"/>
  <c r="U303" i="2"/>
  <c r="T303" i="2"/>
  <c r="R303" i="2"/>
  <c r="Q303" i="2"/>
  <c r="O303" i="2"/>
  <c r="N303" i="2"/>
  <c r="I303" i="2"/>
  <c r="AF303" i="2" s="1"/>
  <c r="C303" i="2"/>
  <c r="A303" i="2"/>
  <c r="BC302" i="2"/>
  <c r="AY302" i="2"/>
  <c r="AS302" i="2"/>
  <c r="AO302" i="2"/>
  <c r="AE302" i="2"/>
  <c r="AD302" i="2"/>
  <c r="AA302" i="2"/>
  <c r="Z302" i="2"/>
  <c r="X302" i="2"/>
  <c r="Y302" i="2" s="1"/>
  <c r="AX302" i="2" s="1"/>
  <c r="U302" i="2"/>
  <c r="T302" i="2"/>
  <c r="R302" i="2"/>
  <c r="Q302" i="2"/>
  <c r="O302" i="2"/>
  <c r="AP302" i="2" s="1"/>
  <c r="N302" i="2"/>
  <c r="M302" i="2" s="1"/>
  <c r="AM302" i="2" s="1"/>
  <c r="I302" i="2"/>
  <c r="AF302" i="2" s="1"/>
  <c r="C302" i="2"/>
  <c r="A302" i="2"/>
  <c r="AT302" i="2" s="1"/>
  <c r="BC301" i="2"/>
  <c r="AS301" i="2"/>
  <c r="AO301" i="2"/>
  <c r="AE301" i="2"/>
  <c r="AA301" i="2"/>
  <c r="Z301" i="2"/>
  <c r="X301" i="2"/>
  <c r="U301" i="2"/>
  <c r="T301" i="2"/>
  <c r="R301" i="2"/>
  <c r="Q301" i="2"/>
  <c r="AD301" i="2" s="1"/>
  <c r="O301" i="2"/>
  <c r="V301" i="2" s="1"/>
  <c r="N301" i="2"/>
  <c r="M301" i="2" s="1"/>
  <c r="AM301" i="2" s="1"/>
  <c r="I301" i="2"/>
  <c r="AF301" i="2" s="1"/>
  <c r="C301" i="2"/>
  <c r="A301" i="2"/>
  <c r="AT301" i="2" s="1"/>
  <c r="BC300" i="2"/>
  <c r="AY300" i="2"/>
  <c r="AS300" i="2"/>
  <c r="AO300" i="2"/>
  <c r="AE300" i="2"/>
  <c r="AA300" i="2"/>
  <c r="Z300" i="2"/>
  <c r="Y300" i="2"/>
  <c r="AX300" i="2" s="1"/>
  <c r="X300" i="2"/>
  <c r="U300" i="2"/>
  <c r="T300" i="2"/>
  <c r="R300" i="2"/>
  <c r="Q300" i="2"/>
  <c r="AD300" i="2" s="1"/>
  <c r="O300" i="2"/>
  <c r="AP300" i="2" s="1"/>
  <c r="N300" i="2"/>
  <c r="AB300" i="2" s="1"/>
  <c r="I300" i="2"/>
  <c r="AF300" i="2" s="1"/>
  <c r="C300" i="2"/>
  <c r="A300" i="2"/>
  <c r="AT300" i="2" s="1"/>
  <c r="BC299" i="2"/>
  <c r="AT299" i="2"/>
  <c r="AS299" i="2"/>
  <c r="AO299" i="2"/>
  <c r="AE299" i="2"/>
  <c r="AA299" i="2"/>
  <c r="Z299" i="2"/>
  <c r="X299" i="2"/>
  <c r="U299" i="2"/>
  <c r="T299" i="2"/>
  <c r="R299" i="2"/>
  <c r="Q299" i="2"/>
  <c r="AD299" i="2" s="1"/>
  <c r="O299" i="2"/>
  <c r="AP299" i="2" s="1"/>
  <c r="N299" i="2"/>
  <c r="AQ299" i="2" s="1"/>
  <c r="I299" i="2"/>
  <c r="AF299" i="2" s="1"/>
  <c r="C299" i="2"/>
  <c r="A299" i="2"/>
  <c r="BC298" i="2"/>
  <c r="AT298" i="2"/>
  <c r="AS298" i="2"/>
  <c r="AO298" i="2"/>
  <c r="AE298" i="2"/>
  <c r="AD298" i="2"/>
  <c r="AA298" i="2"/>
  <c r="Z298" i="2"/>
  <c r="Y298" i="2"/>
  <c r="AX298" i="2" s="1"/>
  <c r="X298" i="2"/>
  <c r="AY298" i="2" s="1"/>
  <c r="U298" i="2"/>
  <c r="T298" i="2"/>
  <c r="R298" i="2"/>
  <c r="Q298" i="2"/>
  <c r="O298" i="2"/>
  <c r="V298" i="2" s="1"/>
  <c r="N298" i="2"/>
  <c r="AB298" i="2" s="1"/>
  <c r="I298" i="2"/>
  <c r="AF298" i="2" s="1"/>
  <c r="C298" i="2"/>
  <c r="A298" i="2"/>
  <c r="BC297" i="2"/>
  <c r="AY297" i="2"/>
  <c r="AS297" i="2"/>
  <c r="AO297" i="2"/>
  <c r="AE297" i="2"/>
  <c r="AA297" i="2"/>
  <c r="Z297" i="2"/>
  <c r="Y297" i="2"/>
  <c r="AX297" i="2" s="1"/>
  <c r="X297" i="2"/>
  <c r="U297" i="2"/>
  <c r="T297" i="2"/>
  <c r="R297" i="2"/>
  <c r="Q297" i="2"/>
  <c r="AD297" i="2" s="1"/>
  <c r="O297" i="2"/>
  <c r="V297" i="2" s="1"/>
  <c r="N297" i="2"/>
  <c r="AB297" i="2" s="1"/>
  <c r="I297" i="2"/>
  <c r="AF297" i="2" s="1"/>
  <c r="C297" i="2"/>
  <c r="A297" i="2"/>
  <c r="AT297" i="2" s="1"/>
  <c r="BC296" i="2"/>
  <c r="AY296" i="2"/>
  <c r="AS296" i="2"/>
  <c r="AO296" i="2"/>
  <c r="AE296" i="2"/>
  <c r="AA296" i="2"/>
  <c r="Z296" i="2"/>
  <c r="X296" i="2"/>
  <c r="Y296" i="2" s="1"/>
  <c r="AX296" i="2" s="1"/>
  <c r="U296" i="2"/>
  <c r="T296" i="2"/>
  <c r="R296" i="2"/>
  <c r="Q296" i="2"/>
  <c r="AD296" i="2" s="1"/>
  <c r="O296" i="2"/>
  <c r="N296" i="2"/>
  <c r="M296" i="2" s="1"/>
  <c r="I296" i="2"/>
  <c r="AF296" i="2" s="1"/>
  <c r="C296" i="2"/>
  <c r="A296" i="2"/>
  <c r="AT296" i="2" s="1"/>
  <c r="BC295" i="2"/>
  <c r="AT295" i="2"/>
  <c r="AS295" i="2"/>
  <c r="AO295" i="2"/>
  <c r="AE295" i="2"/>
  <c r="AD295" i="2"/>
  <c r="AA295" i="2"/>
  <c r="Z295" i="2"/>
  <c r="X295" i="2"/>
  <c r="U295" i="2"/>
  <c r="T295" i="2"/>
  <c r="R295" i="2"/>
  <c r="Q295" i="2"/>
  <c r="O295" i="2"/>
  <c r="V295" i="2" s="1"/>
  <c r="N295" i="2"/>
  <c r="AQ295" i="2" s="1"/>
  <c r="I295" i="2"/>
  <c r="AF295" i="2" s="1"/>
  <c r="C295" i="2"/>
  <c r="A295" i="2"/>
  <c r="BC294" i="2"/>
  <c r="AY294" i="2"/>
  <c r="AT294" i="2"/>
  <c r="AS294" i="2"/>
  <c r="AO294" i="2"/>
  <c r="AE294" i="2"/>
  <c r="AD294" i="2"/>
  <c r="AA294" i="2"/>
  <c r="Z294" i="2"/>
  <c r="Y294" i="2"/>
  <c r="AX294" i="2" s="1"/>
  <c r="X294" i="2"/>
  <c r="U294" i="2"/>
  <c r="T294" i="2"/>
  <c r="R294" i="2"/>
  <c r="Q294" i="2"/>
  <c r="O294" i="2"/>
  <c r="V294" i="2" s="1"/>
  <c r="N294" i="2"/>
  <c r="AQ294" i="2" s="1"/>
  <c r="I294" i="2"/>
  <c r="AF294" i="2" s="1"/>
  <c r="C294" i="2"/>
  <c r="A294" i="2"/>
  <c r="BC293" i="2"/>
  <c r="AS293" i="2"/>
  <c r="AO293" i="2"/>
  <c r="AE293" i="2"/>
  <c r="AA293" i="2"/>
  <c r="Z293" i="2"/>
  <c r="X293" i="2"/>
  <c r="U293" i="2"/>
  <c r="T293" i="2"/>
  <c r="R293" i="2"/>
  <c r="Q293" i="2"/>
  <c r="AD293" i="2" s="1"/>
  <c r="O293" i="2"/>
  <c r="AP293" i="2" s="1"/>
  <c r="N293" i="2"/>
  <c r="M293" i="2" s="1"/>
  <c r="AM293" i="2" s="1"/>
  <c r="I293" i="2"/>
  <c r="AF293" i="2" s="1"/>
  <c r="C293" i="2"/>
  <c r="A293" i="2"/>
  <c r="AT293" i="2" s="1"/>
  <c r="BC292" i="2"/>
  <c r="AS292" i="2"/>
  <c r="AO292" i="2"/>
  <c r="AE292" i="2"/>
  <c r="AD292" i="2"/>
  <c r="AA292" i="2"/>
  <c r="Z292" i="2"/>
  <c r="Y292" i="2"/>
  <c r="AX292" i="2" s="1"/>
  <c r="X292" i="2"/>
  <c r="AY292" i="2" s="1"/>
  <c r="U292" i="2"/>
  <c r="T292" i="2"/>
  <c r="R292" i="2"/>
  <c r="Q292" i="2"/>
  <c r="O292" i="2"/>
  <c r="N292" i="2"/>
  <c r="M292" i="2" s="1"/>
  <c r="AM292" i="2" s="1"/>
  <c r="I292" i="2"/>
  <c r="AF292" i="2" s="1"/>
  <c r="C292" i="2"/>
  <c r="A292" i="2"/>
  <c r="AT292" i="2" s="1"/>
  <c r="BC291" i="2"/>
  <c r="AY291" i="2"/>
  <c r="AT291" i="2"/>
  <c r="AS291" i="2"/>
  <c r="AO291" i="2"/>
  <c r="AE291" i="2"/>
  <c r="AD291" i="2"/>
  <c r="AA291" i="2"/>
  <c r="Z291" i="2"/>
  <c r="Y291" i="2"/>
  <c r="AX291" i="2" s="1"/>
  <c r="X291" i="2"/>
  <c r="U291" i="2"/>
  <c r="T291" i="2"/>
  <c r="R291" i="2"/>
  <c r="Q291" i="2"/>
  <c r="O291" i="2"/>
  <c r="AP291" i="2" s="1"/>
  <c r="N291" i="2"/>
  <c r="M291" i="2" s="1"/>
  <c r="I291" i="2"/>
  <c r="AF291" i="2" s="1"/>
  <c r="C291" i="2"/>
  <c r="A291" i="2"/>
  <c r="BC290" i="2"/>
  <c r="AS290" i="2"/>
  <c r="AO290" i="2"/>
  <c r="AE290" i="2"/>
  <c r="AD290" i="2"/>
  <c r="AA290" i="2"/>
  <c r="Z290" i="2"/>
  <c r="X290" i="2"/>
  <c r="U290" i="2"/>
  <c r="T290" i="2"/>
  <c r="R290" i="2"/>
  <c r="Q290" i="2"/>
  <c r="O290" i="2"/>
  <c r="V290" i="2" s="1"/>
  <c r="N290" i="2"/>
  <c r="I290" i="2"/>
  <c r="AF290" i="2" s="1"/>
  <c r="C290" i="2"/>
  <c r="A290" i="2"/>
  <c r="AT290" i="2" s="1"/>
  <c r="BC289" i="2"/>
  <c r="AY289" i="2"/>
  <c r="AS289" i="2"/>
  <c r="AO289" i="2"/>
  <c r="AE289" i="2"/>
  <c r="AA289" i="2"/>
  <c r="Z289" i="2"/>
  <c r="X289" i="2"/>
  <c r="Y289" i="2" s="1"/>
  <c r="AX289" i="2" s="1"/>
  <c r="U289" i="2"/>
  <c r="T289" i="2"/>
  <c r="R289" i="2"/>
  <c r="Q289" i="2"/>
  <c r="AD289" i="2" s="1"/>
  <c r="O289" i="2"/>
  <c r="V289" i="2" s="1"/>
  <c r="N289" i="2"/>
  <c r="I289" i="2"/>
  <c r="AF289" i="2" s="1"/>
  <c r="C289" i="2"/>
  <c r="A289" i="2"/>
  <c r="AT289" i="2" s="1"/>
  <c r="BC288" i="2"/>
  <c r="AY288" i="2"/>
  <c r="AT288" i="2"/>
  <c r="AS288" i="2"/>
  <c r="AO288" i="2"/>
  <c r="AE288" i="2"/>
  <c r="AD288" i="2"/>
  <c r="AA288" i="2"/>
  <c r="Z288" i="2"/>
  <c r="Y288" i="2"/>
  <c r="AX288" i="2" s="1"/>
  <c r="X288" i="2"/>
  <c r="U288" i="2"/>
  <c r="T288" i="2"/>
  <c r="R288" i="2"/>
  <c r="Q288" i="2"/>
  <c r="O288" i="2"/>
  <c r="V288" i="2" s="1"/>
  <c r="N288" i="2"/>
  <c r="M288" i="2" s="1"/>
  <c r="I288" i="2"/>
  <c r="AF288" i="2" s="1"/>
  <c r="C288" i="2"/>
  <c r="A288" i="2"/>
  <c r="BC287" i="2"/>
  <c r="AS287" i="2"/>
  <c r="AO287" i="2"/>
  <c r="AE287" i="2"/>
  <c r="AD287" i="2"/>
  <c r="AA287" i="2"/>
  <c r="Z287" i="2"/>
  <c r="Y287" i="2"/>
  <c r="AX287" i="2" s="1"/>
  <c r="X287" i="2"/>
  <c r="AY287" i="2" s="1"/>
  <c r="U287" i="2"/>
  <c r="T287" i="2"/>
  <c r="R287" i="2"/>
  <c r="Q287" i="2"/>
  <c r="O287" i="2"/>
  <c r="N287" i="2"/>
  <c r="I287" i="2"/>
  <c r="AF287" i="2" s="1"/>
  <c r="C287" i="2"/>
  <c r="A287" i="2"/>
  <c r="AT287" i="2" s="1"/>
  <c r="BC286" i="2"/>
  <c r="AT286" i="2"/>
  <c r="AS286" i="2"/>
  <c r="AO286" i="2"/>
  <c r="AE286" i="2"/>
  <c r="AD286" i="2"/>
  <c r="AA286" i="2"/>
  <c r="Z286" i="2"/>
  <c r="X286" i="2"/>
  <c r="AY286" i="2" s="1"/>
  <c r="U286" i="2"/>
  <c r="T286" i="2"/>
  <c r="R286" i="2"/>
  <c r="Q286" i="2"/>
  <c r="O286" i="2"/>
  <c r="N286" i="2"/>
  <c r="M286" i="2" s="1"/>
  <c r="I286" i="2"/>
  <c r="AF286" i="2" s="1"/>
  <c r="C286" i="2"/>
  <c r="A286" i="2"/>
  <c r="BC285" i="2"/>
  <c r="AT285" i="2"/>
  <c r="AS285" i="2"/>
  <c r="AO285" i="2"/>
  <c r="AE285" i="2"/>
  <c r="AD285" i="2"/>
  <c r="AA285" i="2"/>
  <c r="Z285" i="2"/>
  <c r="Y285" i="2"/>
  <c r="AX285" i="2" s="1"/>
  <c r="X285" i="2"/>
  <c r="AY285" i="2" s="1"/>
  <c r="U285" i="2"/>
  <c r="T285" i="2"/>
  <c r="R285" i="2"/>
  <c r="Q285" i="2"/>
  <c r="O285" i="2"/>
  <c r="V285" i="2" s="1"/>
  <c r="N285" i="2"/>
  <c r="AQ285" i="2" s="1"/>
  <c r="I285" i="2"/>
  <c r="AF285" i="2" s="1"/>
  <c r="C285" i="2"/>
  <c r="A285" i="2"/>
  <c r="BC284" i="2"/>
  <c r="AY284" i="2"/>
  <c r="AT284" i="2"/>
  <c r="AS284" i="2"/>
  <c r="AO284" i="2"/>
  <c r="AE284" i="2"/>
  <c r="AA284" i="2"/>
  <c r="Z284" i="2"/>
  <c r="Y284" i="2"/>
  <c r="AX284" i="2" s="1"/>
  <c r="X284" i="2"/>
  <c r="U284" i="2"/>
  <c r="T284" i="2"/>
  <c r="R284" i="2"/>
  <c r="Q284" i="2"/>
  <c r="AD284" i="2" s="1"/>
  <c r="O284" i="2"/>
  <c r="N284" i="2"/>
  <c r="I284" i="2"/>
  <c r="AF284" i="2" s="1"/>
  <c r="C284" i="2"/>
  <c r="A284" i="2"/>
  <c r="BC283" i="2"/>
  <c r="AT283" i="2"/>
  <c r="AS283" i="2"/>
  <c r="AO283" i="2"/>
  <c r="AE283" i="2"/>
  <c r="AA283" i="2"/>
  <c r="Z283" i="2"/>
  <c r="Y283" i="2"/>
  <c r="AX283" i="2" s="1"/>
  <c r="X283" i="2"/>
  <c r="AY283" i="2" s="1"/>
  <c r="U283" i="2"/>
  <c r="T283" i="2"/>
  <c r="R283" i="2"/>
  <c r="Q283" i="2"/>
  <c r="AD283" i="2" s="1"/>
  <c r="O283" i="2"/>
  <c r="V283" i="2" s="1"/>
  <c r="N283" i="2"/>
  <c r="AQ283" i="2" s="1"/>
  <c r="I283" i="2"/>
  <c r="AF283" i="2" s="1"/>
  <c r="C283" i="2"/>
  <c r="A283" i="2"/>
  <c r="BC282" i="2"/>
  <c r="AT282" i="2"/>
  <c r="AS282" i="2"/>
  <c r="AO282" i="2"/>
  <c r="AE282" i="2"/>
  <c r="AD282" i="2"/>
  <c r="AA282" i="2"/>
  <c r="Z282" i="2"/>
  <c r="X282" i="2"/>
  <c r="U282" i="2"/>
  <c r="T282" i="2"/>
  <c r="R282" i="2"/>
  <c r="Q282" i="2"/>
  <c r="O282" i="2"/>
  <c r="V282" i="2" s="1"/>
  <c r="N282" i="2"/>
  <c r="M282" i="2" s="1"/>
  <c r="I282" i="2"/>
  <c r="AF282" i="2" s="1"/>
  <c r="C282" i="2"/>
  <c r="A282" i="2"/>
  <c r="BC281" i="2"/>
  <c r="AY281" i="2"/>
  <c r="AT281" i="2"/>
  <c r="AS281" i="2"/>
  <c r="AO281" i="2"/>
  <c r="AE281" i="2"/>
  <c r="AD281" i="2"/>
  <c r="AA281" i="2"/>
  <c r="Z281" i="2"/>
  <c r="X281" i="2"/>
  <c r="Y281" i="2" s="1"/>
  <c r="AX281" i="2" s="1"/>
  <c r="U281" i="2"/>
  <c r="T281" i="2"/>
  <c r="R281" i="2"/>
  <c r="Q281" i="2"/>
  <c r="O281" i="2"/>
  <c r="N281" i="2"/>
  <c r="AB281" i="2" s="1"/>
  <c r="I281" i="2"/>
  <c r="AF281" i="2" s="1"/>
  <c r="C281" i="2"/>
  <c r="A281" i="2"/>
  <c r="BC280" i="2"/>
  <c r="AS280" i="2"/>
  <c r="AO280" i="2"/>
  <c r="AE280" i="2"/>
  <c r="AD280" i="2"/>
  <c r="AA280" i="2"/>
  <c r="Z280" i="2"/>
  <c r="X280" i="2"/>
  <c r="AY280" i="2" s="1"/>
  <c r="U280" i="2"/>
  <c r="T280" i="2"/>
  <c r="R280" i="2"/>
  <c r="Q280" i="2"/>
  <c r="O280" i="2"/>
  <c r="V280" i="2" s="1"/>
  <c r="N280" i="2"/>
  <c r="AB280" i="2" s="1"/>
  <c r="I280" i="2"/>
  <c r="AF280" i="2" s="1"/>
  <c r="C280" i="2"/>
  <c r="A280" i="2"/>
  <c r="AT280" i="2" s="1"/>
  <c r="BC279" i="2"/>
  <c r="AT279" i="2"/>
  <c r="AS279" i="2"/>
  <c r="AO279" i="2"/>
  <c r="AE279" i="2"/>
  <c r="AD279" i="2"/>
  <c r="AA279" i="2"/>
  <c r="Z279" i="2"/>
  <c r="X279" i="2"/>
  <c r="U279" i="2"/>
  <c r="T279" i="2"/>
  <c r="R279" i="2"/>
  <c r="Q279" i="2"/>
  <c r="O279" i="2"/>
  <c r="AP279" i="2" s="1"/>
  <c r="N279" i="2"/>
  <c r="AQ279" i="2" s="1"/>
  <c r="I279" i="2"/>
  <c r="AF279" i="2" s="1"/>
  <c r="C279" i="2"/>
  <c r="A279" i="2"/>
  <c r="BC278" i="2"/>
  <c r="AS278" i="2"/>
  <c r="AO278" i="2"/>
  <c r="AE278" i="2"/>
  <c r="AD278" i="2"/>
  <c r="AA278" i="2"/>
  <c r="Z278" i="2"/>
  <c r="Y278" i="2"/>
  <c r="AX278" i="2" s="1"/>
  <c r="X278" i="2"/>
  <c r="AY278" i="2" s="1"/>
  <c r="U278" i="2"/>
  <c r="T278" i="2"/>
  <c r="R278" i="2"/>
  <c r="Q278" i="2"/>
  <c r="O278" i="2"/>
  <c r="N278" i="2"/>
  <c r="M278" i="2" s="1"/>
  <c r="I278" i="2"/>
  <c r="AF278" i="2" s="1"/>
  <c r="C278" i="2"/>
  <c r="A278" i="2"/>
  <c r="AT278" i="2" s="1"/>
  <c r="BC277" i="2"/>
  <c r="AS277" i="2"/>
  <c r="AO277" i="2"/>
  <c r="AE277" i="2"/>
  <c r="AD277" i="2"/>
  <c r="AA277" i="2"/>
  <c r="Z277" i="2"/>
  <c r="Y277" i="2"/>
  <c r="AX277" i="2" s="1"/>
  <c r="X277" i="2"/>
  <c r="AY277" i="2" s="1"/>
  <c r="U277" i="2"/>
  <c r="T277" i="2"/>
  <c r="R277" i="2"/>
  <c r="Q277" i="2"/>
  <c r="O277" i="2"/>
  <c r="N277" i="2"/>
  <c r="M277" i="2" s="1"/>
  <c r="I277" i="2"/>
  <c r="AF277" i="2" s="1"/>
  <c r="C277" i="2"/>
  <c r="A277" i="2"/>
  <c r="AT277" i="2" s="1"/>
  <c r="BC276" i="2"/>
  <c r="AY276" i="2"/>
  <c r="AT276" i="2"/>
  <c r="AS276" i="2"/>
  <c r="AO276" i="2"/>
  <c r="AE276" i="2"/>
  <c r="AA276" i="2"/>
  <c r="Z276" i="2"/>
  <c r="Y276" i="2"/>
  <c r="AX276" i="2" s="1"/>
  <c r="X276" i="2"/>
  <c r="U276" i="2"/>
  <c r="T276" i="2"/>
  <c r="R276" i="2"/>
  <c r="Q276" i="2"/>
  <c r="AD276" i="2" s="1"/>
  <c r="O276" i="2"/>
  <c r="N276" i="2"/>
  <c r="AB276" i="2" s="1"/>
  <c r="I276" i="2"/>
  <c r="AF276" i="2" s="1"/>
  <c r="C276" i="2"/>
  <c r="A276" i="2"/>
  <c r="BC275" i="2"/>
  <c r="AT275" i="2"/>
  <c r="AS275" i="2"/>
  <c r="AO275" i="2"/>
  <c r="AE275" i="2"/>
  <c r="AD275" i="2"/>
  <c r="AA275" i="2"/>
  <c r="Z275" i="2"/>
  <c r="X275" i="2"/>
  <c r="AY275" i="2" s="1"/>
  <c r="U275" i="2"/>
  <c r="T275" i="2"/>
  <c r="R275" i="2"/>
  <c r="Q275" i="2"/>
  <c r="O275" i="2"/>
  <c r="N275" i="2"/>
  <c r="M275" i="2" s="1"/>
  <c r="I275" i="2"/>
  <c r="AF275" i="2" s="1"/>
  <c r="C275" i="2"/>
  <c r="A275" i="2"/>
  <c r="BC274" i="2"/>
  <c r="AS274" i="2"/>
  <c r="AO274" i="2"/>
  <c r="AE274" i="2"/>
  <c r="AD274" i="2"/>
  <c r="AA274" i="2"/>
  <c r="Z274" i="2"/>
  <c r="Y274" i="2"/>
  <c r="AX274" i="2" s="1"/>
  <c r="X274" i="2"/>
  <c r="AY274" i="2" s="1"/>
  <c r="U274" i="2"/>
  <c r="T274" i="2"/>
  <c r="R274" i="2"/>
  <c r="Q274" i="2"/>
  <c r="O274" i="2"/>
  <c r="V274" i="2" s="1"/>
  <c r="N274" i="2"/>
  <c r="I274" i="2"/>
  <c r="AF274" i="2" s="1"/>
  <c r="C274" i="2"/>
  <c r="A274" i="2"/>
  <c r="AT274" i="2" s="1"/>
  <c r="BC273" i="2"/>
  <c r="AY273" i="2"/>
  <c r="AS273" i="2"/>
  <c r="AO273" i="2"/>
  <c r="AE273" i="2"/>
  <c r="AA273" i="2"/>
  <c r="Z273" i="2"/>
  <c r="X273" i="2"/>
  <c r="Y273" i="2" s="1"/>
  <c r="AX273" i="2" s="1"/>
  <c r="U273" i="2"/>
  <c r="T273" i="2"/>
  <c r="R273" i="2"/>
  <c r="Q273" i="2"/>
  <c r="AD273" i="2" s="1"/>
  <c r="O273" i="2"/>
  <c r="V273" i="2" s="1"/>
  <c r="N273" i="2"/>
  <c r="M273" i="2" s="1"/>
  <c r="I273" i="2"/>
  <c r="AF273" i="2" s="1"/>
  <c r="C273" i="2"/>
  <c r="A273" i="2"/>
  <c r="AT273" i="2" s="1"/>
  <c r="BC272" i="2"/>
  <c r="AT272" i="2"/>
  <c r="AS272" i="2"/>
  <c r="AO272" i="2"/>
  <c r="AE272" i="2"/>
  <c r="AA272" i="2"/>
  <c r="Z272" i="2"/>
  <c r="Y272" i="2"/>
  <c r="AX272" i="2" s="1"/>
  <c r="X272" i="2"/>
  <c r="AY272" i="2" s="1"/>
  <c r="U272" i="2"/>
  <c r="T272" i="2"/>
  <c r="R272" i="2"/>
  <c r="Q272" i="2"/>
  <c r="AD272" i="2" s="1"/>
  <c r="O272" i="2"/>
  <c r="N272" i="2"/>
  <c r="M272" i="2" s="1"/>
  <c r="I272" i="2"/>
  <c r="AF272" i="2" s="1"/>
  <c r="C272" i="2"/>
  <c r="A272" i="2"/>
  <c r="BC271" i="2"/>
  <c r="AS271" i="2"/>
  <c r="AO271" i="2"/>
  <c r="AE271" i="2"/>
  <c r="AD271" i="2"/>
  <c r="AA271" i="2"/>
  <c r="Z271" i="2"/>
  <c r="X271" i="2"/>
  <c r="AY271" i="2" s="1"/>
  <c r="U271" i="2"/>
  <c r="T271" i="2"/>
  <c r="R271" i="2"/>
  <c r="Q271" i="2"/>
  <c r="O271" i="2"/>
  <c r="AP271" i="2" s="1"/>
  <c r="N271" i="2"/>
  <c r="AQ271" i="2" s="1"/>
  <c r="I271" i="2"/>
  <c r="AF271" i="2" s="1"/>
  <c r="C271" i="2"/>
  <c r="A271" i="2"/>
  <c r="AT271" i="2" s="1"/>
  <c r="BC270" i="2"/>
  <c r="AT270" i="2"/>
  <c r="AS270" i="2"/>
  <c r="AO270" i="2"/>
  <c r="AE270" i="2"/>
  <c r="AD270" i="2"/>
  <c r="AA270" i="2"/>
  <c r="Z270" i="2"/>
  <c r="X270" i="2"/>
  <c r="U270" i="2"/>
  <c r="T270" i="2"/>
  <c r="R270" i="2"/>
  <c r="Q270" i="2"/>
  <c r="O270" i="2"/>
  <c r="V270" i="2" s="1"/>
  <c r="N270" i="2"/>
  <c r="AB270" i="2" s="1"/>
  <c r="I270" i="2"/>
  <c r="AF270" i="2" s="1"/>
  <c r="C270" i="2"/>
  <c r="A270" i="2"/>
  <c r="BC269" i="2"/>
  <c r="AY269" i="2"/>
  <c r="AT269" i="2"/>
  <c r="AS269" i="2"/>
  <c r="AO269" i="2"/>
  <c r="AE269" i="2"/>
  <c r="AA269" i="2"/>
  <c r="Z269" i="2"/>
  <c r="X269" i="2"/>
  <c r="Y269" i="2" s="1"/>
  <c r="AX269" i="2" s="1"/>
  <c r="U269" i="2"/>
  <c r="T269" i="2"/>
  <c r="R269" i="2"/>
  <c r="Q269" i="2"/>
  <c r="AD269" i="2" s="1"/>
  <c r="O269" i="2"/>
  <c r="AP269" i="2" s="1"/>
  <c r="N269" i="2"/>
  <c r="I269" i="2"/>
  <c r="AF269" i="2" s="1"/>
  <c r="C269" i="2"/>
  <c r="A269" i="2"/>
  <c r="BC268" i="2"/>
  <c r="AT268" i="2"/>
  <c r="AS268" i="2"/>
  <c r="AO268" i="2"/>
  <c r="AE268" i="2"/>
  <c r="AD268" i="2"/>
  <c r="AA268" i="2"/>
  <c r="Z268" i="2"/>
  <c r="X268" i="2"/>
  <c r="U268" i="2"/>
  <c r="T268" i="2"/>
  <c r="R268" i="2"/>
  <c r="Q268" i="2"/>
  <c r="O268" i="2"/>
  <c r="V268" i="2" s="1"/>
  <c r="N268" i="2"/>
  <c r="I268" i="2"/>
  <c r="AF268" i="2" s="1"/>
  <c r="C268" i="2"/>
  <c r="A268" i="2"/>
  <c r="BC267" i="2"/>
  <c r="AY267" i="2"/>
  <c r="AS267" i="2"/>
  <c r="AO267" i="2"/>
  <c r="AE267" i="2"/>
  <c r="AD267" i="2"/>
  <c r="AA267" i="2"/>
  <c r="Z267" i="2"/>
  <c r="Y267" i="2"/>
  <c r="AX267" i="2" s="1"/>
  <c r="X267" i="2"/>
  <c r="U267" i="2"/>
  <c r="T267" i="2"/>
  <c r="R267" i="2"/>
  <c r="Q267" i="2"/>
  <c r="O267" i="2"/>
  <c r="V267" i="2" s="1"/>
  <c r="N267" i="2"/>
  <c r="I267" i="2"/>
  <c r="AF267" i="2" s="1"/>
  <c r="C267" i="2"/>
  <c r="A267" i="2"/>
  <c r="AT267" i="2" s="1"/>
  <c r="BC266" i="2"/>
  <c r="AT266" i="2"/>
  <c r="AS266" i="2"/>
  <c r="AO266" i="2"/>
  <c r="AE266" i="2"/>
  <c r="AD266" i="2"/>
  <c r="AA266" i="2"/>
  <c r="Z266" i="2"/>
  <c r="X266" i="2"/>
  <c r="U266" i="2"/>
  <c r="T266" i="2"/>
  <c r="R266" i="2"/>
  <c r="Q266" i="2"/>
  <c r="O266" i="2"/>
  <c r="N266" i="2"/>
  <c r="I266" i="2"/>
  <c r="AF266" i="2" s="1"/>
  <c r="C266" i="2"/>
  <c r="A266" i="2"/>
  <c r="BC265" i="2"/>
  <c r="AT265" i="2"/>
  <c r="AS265" i="2"/>
  <c r="AO265" i="2"/>
  <c r="AE265" i="2"/>
  <c r="AD265" i="2"/>
  <c r="AA265" i="2"/>
  <c r="Z265" i="2"/>
  <c r="Y265" i="2"/>
  <c r="AX265" i="2" s="1"/>
  <c r="X265" i="2"/>
  <c r="AY265" i="2" s="1"/>
  <c r="U265" i="2"/>
  <c r="T265" i="2"/>
  <c r="R265" i="2"/>
  <c r="Q265" i="2"/>
  <c r="O265" i="2"/>
  <c r="V265" i="2" s="1"/>
  <c r="N265" i="2"/>
  <c r="M265" i="2" s="1"/>
  <c r="I265" i="2"/>
  <c r="AF265" i="2" s="1"/>
  <c r="C265" i="2"/>
  <c r="A265" i="2"/>
  <c r="BC264" i="2"/>
  <c r="AS264" i="2"/>
  <c r="AO264" i="2"/>
  <c r="AE264" i="2"/>
  <c r="AD264" i="2"/>
  <c r="AA264" i="2"/>
  <c r="Z264" i="2"/>
  <c r="X264" i="2"/>
  <c r="U264" i="2"/>
  <c r="T264" i="2"/>
  <c r="R264" i="2"/>
  <c r="Q264" i="2"/>
  <c r="O264" i="2"/>
  <c r="V264" i="2" s="1"/>
  <c r="N264" i="2"/>
  <c r="M264" i="2" s="1"/>
  <c r="AM264" i="2" s="1"/>
  <c r="I264" i="2"/>
  <c r="AF264" i="2" s="1"/>
  <c r="C264" i="2"/>
  <c r="A264" i="2"/>
  <c r="AT264" i="2" s="1"/>
  <c r="BC263" i="2"/>
  <c r="AY263" i="2"/>
  <c r="AT263" i="2"/>
  <c r="AS263" i="2"/>
  <c r="AO263" i="2"/>
  <c r="AE263" i="2"/>
  <c r="AD263" i="2"/>
  <c r="AA263" i="2"/>
  <c r="Z263" i="2"/>
  <c r="X263" i="2"/>
  <c r="Y263" i="2" s="1"/>
  <c r="AX263" i="2" s="1"/>
  <c r="U263" i="2"/>
  <c r="T263" i="2"/>
  <c r="R263" i="2"/>
  <c r="Q263" i="2"/>
  <c r="O263" i="2"/>
  <c r="N263" i="2"/>
  <c r="M263" i="2" s="1"/>
  <c r="I263" i="2"/>
  <c r="AF263" i="2" s="1"/>
  <c r="C263" i="2"/>
  <c r="A263" i="2"/>
  <c r="BC262" i="2"/>
  <c r="AT262" i="2"/>
  <c r="AS262" i="2"/>
  <c r="AO262" i="2"/>
  <c r="AE262" i="2"/>
  <c r="AA262" i="2"/>
  <c r="Z262" i="2"/>
  <c r="Y262" i="2"/>
  <c r="AX262" i="2" s="1"/>
  <c r="X262" i="2"/>
  <c r="AY262" i="2" s="1"/>
  <c r="U262" i="2"/>
  <c r="T262" i="2"/>
  <c r="R262" i="2"/>
  <c r="Q262" i="2"/>
  <c r="AD262" i="2" s="1"/>
  <c r="O262" i="2"/>
  <c r="N262" i="2"/>
  <c r="I262" i="2"/>
  <c r="AF262" i="2" s="1"/>
  <c r="C262" i="2"/>
  <c r="A262" i="2"/>
  <c r="BC261" i="2"/>
  <c r="AT261" i="2"/>
  <c r="AS261" i="2"/>
  <c r="AO261" i="2"/>
  <c r="AE261" i="2"/>
  <c r="AD261" i="2"/>
  <c r="AA261" i="2"/>
  <c r="Z261" i="2"/>
  <c r="X261" i="2"/>
  <c r="AY261" i="2" s="1"/>
  <c r="U261" i="2"/>
  <c r="T261" i="2"/>
  <c r="R261" i="2"/>
  <c r="Q261" i="2"/>
  <c r="O261" i="2"/>
  <c r="AP261" i="2" s="1"/>
  <c r="N261" i="2"/>
  <c r="I261" i="2"/>
  <c r="AF261" i="2" s="1"/>
  <c r="C261" i="2"/>
  <c r="A261" i="2"/>
  <c r="BC260" i="2"/>
  <c r="AT260" i="2"/>
  <c r="AS260" i="2"/>
  <c r="AO260" i="2"/>
  <c r="AE260" i="2"/>
  <c r="AD260" i="2"/>
  <c r="AA260" i="2"/>
  <c r="Z260" i="2"/>
  <c r="Y260" i="2"/>
  <c r="AX260" i="2" s="1"/>
  <c r="X260" i="2"/>
  <c r="AY260" i="2" s="1"/>
  <c r="U260" i="2"/>
  <c r="T260" i="2"/>
  <c r="R260" i="2"/>
  <c r="Q260" i="2"/>
  <c r="O260" i="2"/>
  <c r="N260" i="2"/>
  <c r="I260" i="2"/>
  <c r="AF260" i="2" s="1"/>
  <c r="C260" i="2"/>
  <c r="A260" i="2"/>
  <c r="BC259" i="2"/>
  <c r="AY259" i="2"/>
  <c r="AT259" i="2"/>
  <c r="AS259" i="2"/>
  <c r="AO259" i="2"/>
  <c r="AE259" i="2"/>
  <c r="AA259" i="2"/>
  <c r="Z259" i="2"/>
  <c r="X259" i="2"/>
  <c r="Y259" i="2" s="1"/>
  <c r="AX259" i="2" s="1"/>
  <c r="U259" i="2"/>
  <c r="T259" i="2"/>
  <c r="R259" i="2"/>
  <c r="Q259" i="2"/>
  <c r="AD259" i="2" s="1"/>
  <c r="O259" i="2"/>
  <c r="V259" i="2" s="1"/>
  <c r="N259" i="2"/>
  <c r="M259" i="2" s="1"/>
  <c r="I259" i="2"/>
  <c r="AF259" i="2" s="1"/>
  <c r="C259" i="2"/>
  <c r="A259" i="2"/>
  <c r="BC258" i="2"/>
  <c r="AT258" i="2"/>
  <c r="AS258" i="2"/>
  <c r="AO258" i="2"/>
  <c r="AE258" i="2"/>
  <c r="AA258" i="2"/>
  <c r="Z258" i="2"/>
  <c r="X258" i="2"/>
  <c r="U258" i="2"/>
  <c r="T258" i="2"/>
  <c r="R258" i="2"/>
  <c r="Q258" i="2"/>
  <c r="AD258" i="2" s="1"/>
  <c r="O258" i="2"/>
  <c r="AP258" i="2" s="1"/>
  <c r="N258" i="2"/>
  <c r="M258" i="2" s="1"/>
  <c r="I258" i="2"/>
  <c r="AF258" i="2" s="1"/>
  <c r="C258" i="2"/>
  <c r="A258" i="2"/>
  <c r="BC257" i="2"/>
  <c r="AY257" i="2"/>
  <c r="AS257" i="2"/>
  <c r="AO257" i="2"/>
  <c r="AE257" i="2"/>
  <c r="AD257" i="2"/>
  <c r="AA257" i="2"/>
  <c r="Z257" i="2"/>
  <c r="Y257" i="2"/>
  <c r="AX257" i="2" s="1"/>
  <c r="X257" i="2"/>
  <c r="U257" i="2"/>
  <c r="T257" i="2"/>
  <c r="R257" i="2"/>
  <c r="Q257" i="2"/>
  <c r="O257" i="2"/>
  <c r="V257" i="2" s="1"/>
  <c r="N257" i="2"/>
  <c r="AQ257" i="2" s="1"/>
  <c r="I257" i="2"/>
  <c r="AF257" i="2" s="1"/>
  <c r="C257" i="2"/>
  <c r="A257" i="2"/>
  <c r="AT257" i="2" s="1"/>
  <c r="BC256" i="2"/>
  <c r="AY256" i="2"/>
  <c r="AS256" i="2"/>
  <c r="AO256" i="2"/>
  <c r="AE256" i="2"/>
  <c r="AA256" i="2"/>
  <c r="Z256" i="2"/>
  <c r="Y256" i="2"/>
  <c r="AX256" i="2" s="1"/>
  <c r="X256" i="2"/>
  <c r="U256" i="2"/>
  <c r="T256" i="2"/>
  <c r="R256" i="2"/>
  <c r="Q256" i="2"/>
  <c r="AD256" i="2" s="1"/>
  <c r="O256" i="2"/>
  <c r="AP256" i="2" s="1"/>
  <c r="N256" i="2"/>
  <c r="I256" i="2"/>
  <c r="AF256" i="2" s="1"/>
  <c r="C256" i="2"/>
  <c r="A256" i="2"/>
  <c r="AT256" i="2" s="1"/>
  <c r="BC255" i="2"/>
  <c r="AT255" i="2"/>
  <c r="AS255" i="2"/>
  <c r="AO255" i="2"/>
  <c r="AE255" i="2"/>
  <c r="AD255" i="2"/>
  <c r="AA255" i="2"/>
  <c r="Z255" i="2"/>
  <c r="X255" i="2"/>
  <c r="AY255" i="2" s="1"/>
  <c r="U255" i="2"/>
  <c r="T255" i="2"/>
  <c r="R255" i="2"/>
  <c r="Q255" i="2"/>
  <c r="O255" i="2"/>
  <c r="AP255" i="2" s="1"/>
  <c r="N255" i="2"/>
  <c r="M255" i="2" s="1"/>
  <c r="I255" i="2"/>
  <c r="AF255" i="2" s="1"/>
  <c r="C255" i="2"/>
  <c r="A255" i="2"/>
  <c r="BC254" i="2"/>
  <c r="AT254" i="2"/>
  <c r="AS254" i="2"/>
  <c r="AO254" i="2"/>
  <c r="AE254" i="2"/>
  <c r="AA254" i="2"/>
  <c r="Z254" i="2"/>
  <c r="Y254" i="2"/>
  <c r="AX254" i="2" s="1"/>
  <c r="X254" i="2"/>
  <c r="AY254" i="2" s="1"/>
  <c r="U254" i="2"/>
  <c r="T254" i="2"/>
  <c r="R254" i="2"/>
  <c r="Q254" i="2"/>
  <c r="AD254" i="2" s="1"/>
  <c r="O254" i="2"/>
  <c r="N254" i="2"/>
  <c r="AB254" i="2" s="1"/>
  <c r="I254" i="2"/>
  <c r="AF254" i="2" s="1"/>
  <c r="C254" i="2"/>
  <c r="A254" i="2"/>
  <c r="BC253" i="2"/>
  <c r="AY253" i="2"/>
  <c r="AS253" i="2"/>
  <c r="AO253" i="2"/>
  <c r="AE253" i="2"/>
  <c r="AA253" i="2"/>
  <c r="Z253" i="2"/>
  <c r="Y253" i="2"/>
  <c r="AX253" i="2" s="1"/>
  <c r="X253" i="2"/>
  <c r="U253" i="2"/>
  <c r="T253" i="2"/>
  <c r="R253" i="2"/>
  <c r="Q253" i="2"/>
  <c r="AD253" i="2" s="1"/>
  <c r="O253" i="2"/>
  <c r="N253" i="2"/>
  <c r="M253" i="2" s="1"/>
  <c r="I253" i="2"/>
  <c r="AF253" i="2" s="1"/>
  <c r="C253" i="2"/>
  <c r="A253" i="2"/>
  <c r="AT253" i="2" s="1"/>
  <c r="BC252" i="2"/>
  <c r="AT252" i="2"/>
  <c r="AS252" i="2"/>
  <c r="AO252" i="2"/>
  <c r="AE252" i="2"/>
  <c r="AA252" i="2"/>
  <c r="Z252" i="2"/>
  <c r="Y252" i="2"/>
  <c r="AX252" i="2" s="1"/>
  <c r="X252" i="2"/>
  <c r="AY252" i="2" s="1"/>
  <c r="U252" i="2"/>
  <c r="T252" i="2"/>
  <c r="R252" i="2"/>
  <c r="Q252" i="2"/>
  <c r="AD252" i="2" s="1"/>
  <c r="O252" i="2"/>
  <c r="N252" i="2"/>
  <c r="I252" i="2"/>
  <c r="AF252" i="2" s="1"/>
  <c r="C252" i="2"/>
  <c r="A252" i="2"/>
  <c r="BC251" i="2"/>
  <c r="AS251" i="2"/>
  <c r="AO251" i="2"/>
  <c r="AE251" i="2"/>
  <c r="AD251" i="2"/>
  <c r="AA251" i="2"/>
  <c r="Z251" i="2"/>
  <c r="Y251" i="2"/>
  <c r="AX251" i="2" s="1"/>
  <c r="X251" i="2"/>
  <c r="AY251" i="2" s="1"/>
  <c r="U251" i="2"/>
  <c r="T251" i="2"/>
  <c r="R251" i="2"/>
  <c r="Q251" i="2"/>
  <c r="O251" i="2"/>
  <c r="V251" i="2" s="1"/>
  <c r="N251" i="2"/>
  <c r="AB251" i="2" s="1"/>
  <c r="I251" i="2"/>
  <c r="AF251" i="2" s="1"/>
  <c r="C251" i="2"/>
  <c r="A251" i="2"/>
  <c r="AT251" i="2" s="1"/>
  <c r="BC250" i="2"/>
  <c r="AY250" i="2"/>
  <c r="AS250" i="2"/>
  <c r="AO250" i="2"/>
  <c r="AE250" i="2"/>
  <c r="AA250" i="2"/>
  <c r="Z250" i="2"/>
  <c r="Y250" i="2"/>
  <c r="AX250" i="2" s="1"/>
  <c r="X250" i="2"/>
  <c r="U250" i="2"/>
  <c r="T250" i="2"/>
  <c r="R250" i="2"/>
  <c r="Q250" i="2"/>
  <c r="AD250" i="2" s="1"/>
  <c r="O250" i="2"/>
  <c r="V250" i="2" s="1"/>
  <c r="N250" i="2"/>
  <c r="M250" i="2" s="1"/>
  <c r="I250" i="2"/>
  <c r="AF250" i="2" s="1"/>
  <c r="C250" i="2"/>
  <c r="A250" i="2"/>
  <c r="AT250" i="2" s="1"/>
  <c r="BC249" i="2"/>
  <c r="AY249" i="2"/>
  <c r="AT249" i="2"/>
  <c r="AS249" i="2"/>
  <c r="AO249" i="2"/>
  <c r="AE249" i="2"/>
  <c r="AA249" i="2"/>
  <c r="Z249" i="2"/>
  <c r="X249" i="2"/>
  <c r="Y249" i="2" s="1"/>
  <c r="AX249" i="2" s="1"/>
  <c r="U249" i="2"/>
  <c r="T249" i="2"/>
  <c r="R249" i="2"/>
  <c r="Q249" i="2"/>
  <c r="AD249" i="2" s="1"/>
  <c r="O249" i="2"/>
  <c r="AP249" i="2" s="1"/>
  <c r="N249" i="2"/>
  <c r="M249" i="2" s="1"/>
  <c r="I249" i="2"/>
  <c r="AF249" i="2" s="1"/>
  <c r="C249" i="2"/>
  <c r="A249" i="2"/>
  <c r="BC248" i="2"/>
  <c r="AS248" i="2"/>
  <c r="AO248" i="2"/>
  <c r="AE248" i="2"/>
  <c r="AA248" i="2"/>
  <c r="Z248" i="2"/>
  <c r="Y248" i="2"/>
  <c r="AX248" i="2" s="1"/>
  <c r="X248" i="2"/>
  <c r="AY248" i="2" s="1"/>
  <c r="U248" i="2"/>
  <c r="T248" i="2"/>
  <c r="R248" i="2"/>
  <c r="Q248" i="2"/>
  <c r="AD248" i="2" s="1"/>
  <c r="O248" i="2"/>
  <c r="AP248" i="2" s="1"/>
  <c r="N248" i="2"/>
  <c r="M248" i="2" s="1"/>
  <c r="I248" i="2"/>
  <c r="AF248" i="2" s="1"/>
  <c r="C248" i="2"/>
  <c r="A248" i="2"/>
  <c r="AT248" i="2" s="1"/>
  <c r="BC247" i="2"/>
  <c r="AS247" i="2"/>
  <c r="AO247" i="2"/>
  <c r="AE247" i="2"/>
  <c r="AA247" i="2"/>
  <c r="Z247" i="2"/>
  <c r="X247" i="2"/>
  <c r="U247" i="2"/>
  <c r="T247" i="2"/>
  <c r="R247" i="2"/>
  <c r="Q247" i="2"/>
  <c r="AD247" i="2" s="1"/>
  <c r="O247" i="2"/>
  <c r="N247" i="2"/>
  <c r="AQ247" i="2" s="1"/>
  <c r="I247" i="2"/>
  <c r="AF247" i="2" s="1"/>
  <c r="C247" i="2"/>
  <c r="A247" i="2"/>
  <c r="AT247" i="2" s="1"/>
  <c r="BC246" i="2"/>
  <c r="AY246" i="2"/>
  <c r="AS246" i="2"/>
  <c r="AO246" i="2"/>
  <c r="AE246" i="2"/>
  <c r="AD246" i="2"/>
  <c r="AA246" i="2"/>
  <c r="Z246" i="2"/>
  <c r="X246" i="2"/>
  <c r="Y246" i="2" s="1"/>
  <c r="AX246" i="2" s="1"/>
  <c r="U246" i="2"/>
  <c r="T246" i="2"/>
  <c r="R246" i="2"/>
  <c r="Q246" i="2"/>
  <c r="O246" i="2"/>
  <c r="V246" i="2" s="1"/>
  <c r="N246" i="2"/>
  <c r="I246" i="2"/>
  <c r="AF246" i="2" s="1"/>
  <c r="C246" i="2"/>
  <c r="A246" i="2"/>
  <c r="AT246" i="2" s="1"/>
  <c r="BC245" i="2"/>
  <c r="AY245" i="2"/>
  <c r="AT245" i="2"/>
  <c r="AS245" i="2"/>
  <c r="AO245" i="2"/>
  <c r="AE245" i="2"/>
  <c r="AA245" i="2"/>
  <c r="Z245" i="2"/>
  <c r="X245" i="2"/>
  <c r="Y245" i="2" s="1"/>
  <c r="AX245" i="2" s="1"/>
  <c r="U245" i="2"/>
  <c r="T245" i="2"/>
  <c r="R245" i="2"/>
  <c r="Q245" i="2"/>
  <c r="AD245" i="2" s="1"/>
  <c r="O245" i="2"/>
  <c r="N245" i="2"/>
  <c r="M245" i="2" s="1"/>
  <c r="I245" i="2"/>
  <c r="AF245" i="2" s="1"/>
  <c r="C245" i="2"/>
  <c r="A245" i="2"/>
  <c r="BC244" i="2"/>
  <c r="AS244" i="2"/>
  <c r="AO244" i="2"/>
  <c r="AE244" i="2"/>
  <c r="AD244" i="2"/>
  <c r="AA244" i="2"/>
  <c r="Z244" i="2"/>
  <c r="X244" i="2"/>
  <c r="AY244" i="2" s="1"/>
  <c r="U244" i="2"/>
  <c r="T244" i="2"/>
  <c r="R244" i="2"/>
  <c r="Q244" i="2"/>
  <c r="O244" i="2"/>
  <c r="AP244" i="2" s="1"/>
  <c r="N244" i="2"/>
  <c r="AQ244" i="2" s="1"/>
  <c r="I244" i="2"/>
  <c r="AF244" i="2" s="1"/>
  <c r="C244" i="2"/>
  <c r="A244" i="2"/>
  <c r="AT244" i="2" s="1"/>
  <c r="BC243" i="2"/>
  <c r="AS243" i="2"/>
  <c r="AO243" i="2"/>
  <c r="AE243" i="2"/>
  <c r="AD243" i="2"/>
  <c r="AA243" i="2"/>
  <c r="Z243" i="2"/>
  <c r="X243" i="2"/>
  <c r="AY243" i="2" s="1"/>
  <c r="U243" i="2"/>
  <c r="T243" i="2"/>
  <c r="R243" i="2"/>
  <c r="Q243" i="2"/>
  <c r="O243" i="2"/>
  <c r="AP243" i="2" s="1"/>
  <c r="N243" i="2"/>
  <c r="AB243" i="2" s="1"/>
  <c r="I243" i="2"/>
  <c r="AF243" i="2" s="1"/>
  <c r="C243" i="2"/>
  <c r="A243" i="2"/>
  <c r="AT243" i="2" s="1"/>
  <c r="BC242" i="2"/>
  <c r="AY242" i="2"/>
  <c r="AT242" i="2"/>
  <c r="AS242" i="2"/>
  <c r="AO242" i="2"/>
  <c r="AE242" i="2"/>
  <c r="AA242" i="2"/>
  <c r="Z242" i="2"/>
  <c r="Y242" i="2"/>
  <c r="AX242" i="2" s="1"/>
  <c r="X242" i="2"/>
  <c r="U242" i="2"/>
  <c r="T242" i="2"/>
  <c r="R242" i="2"/>
  <c r="Q242" i="2"/>
  <c r="AD242" i="2" s="1"/>
  <c r="O242" i="2"/>
  <c r="V242" i="2" s="1"/>
  <c r="N242" i="2"/>
  <c r="AB242" i="2" s="1"/>
  <c r="I242" i="2"/>
  <c r="AF242" i="2" s="1"/>
  <c r="C242" i="2"/>
  <c r="A242" i="2"/>
  <c r="BC241" i="2"/>
  <c r="AT241" i="2"/>
  <c r="AS241" i="2"/>
  <c r="AO241" i="2"/>
  <c r="AE241" i="2"/>
  <c r="AA241" i="2"/>
  <c r="Z241" i="2"/>
  <c r="X241" i="2"/>
  <c r="AY241" i="2" s="1"/>
  <c r="U241" i="2"/>
  <c r="T241" i="2"/>
  <c r="R241" i="2"/>
  <c r="Q241" i="2"/>
  <c r="AD241" i="2" s="1"/>
  <c r="O241" i="2"/>
  <c r="AP241" i="2" s="1"/>
  <c r="N241" i="2"/>
  <c r="M241" i="2" s="1"/>
  <c r="I241" i="2"/>
  <c r="AF241" i="2" s="1"/>
  <c r="C241" i="2"/>
  <c r="A241" i="2"/>
  <c r="BC240" i="2"/>
  <c r="AS240" i="2"/>
  <c r="AO240" i="2"/>
  <c r="AE240" i="2"/>
  <c r="AD240" i="2"/>
  <c r="AA240" i="2"/>
  <c r="Z240" i="2"/>
  <c r="X240" i="2"/>
  <c r="AY240" i="2" s="1"/>
  <c r="U240" i="2"/>
  <c r="T240" i="2"/>
  <c r="R240" i="2"/>
  <c r="Q240" i="2"/>
  <c r="O240" i="2"/>
  <c r="N240" i="2"/>
  <c r="I240" i="2"/>
  <c r="AF240" i="2" s="1"/>
  <c r="C240" i="2"/>
  <c r="A240" i="2"/>
  <c r="AT240" i="2" s="1"/>
  <c r="BC239" i="2"/>
  <c r="AY239" i="2"/>
  <c r="AS239" i="2"/>
  <c r="AO239" i="2"/>
  <c r="AE239" i="2"/>
  <c r="AA239" i="2"/>
  <c r="Z239" i="2"/>
  <c r="X239" i="2"/>
  <c r="Y239" i="2" s="1"/>
  <c r="AX239" i="2" s="1"/>
  <c r="U239" i="2"/>
  <c r="T239" i="2"/>
  <c r="R239" i="2"/>
  <c r="Q239" i="2"/>
  <c r="AD239" i="2" s="1"/>
  <c r="O239" i="2"/>
  <c r="V239" i="2" s="1"/>
  <c r="N239" i="2"/>
  <c r="M239" i="2" s="1"/>
  <c r="I239" i="2"/>
  <c r="AF239" i="2" s="1"/>
  <c r="C239" i="2"/>
  <c r="A239" i="2"/>
  <c r="AT239" i="2" s="1"/>
  <c r="BC238" i="2"/>
  <c r="AS238" i="2"/>
  <c r="AO238" i="2"/>
  <c r="AE238" i="2"/>
  <c r="AD238" i="2"/>
  <c r="AA238" i="2"/>
  <c r="Z238" i="2"/>
  <c r="X238" i="2"/>
  <c r="AY238" i="2" s="1"/>
  <c r="U238" i="2"/>
  <c r="T238" i="2"/>
  <c r="R238" i="2"/>
  <c r="Q238" i="2"/>
  <c r="O238" i="2"/>
  <c r="N238" i="2"/>
  <c r="AB238" i="2" s="1"/>
  <c r="I238" i="2"/>
  <c r="AF238" i="2" s="1"/>
  <c r="C238" i="2"/>
  <c r="A238" i="2"/>
  <c r="AT238" i="2" s="1"/>
  <c r="BC237" i="2"/>
  <c r="AY237" i="2"/>
  <c r="AT237" i="2"/>
  <c r="AS237" i="2"/>
  <c r="AO237" i="2"/>
  <c r="AE237" i="2"/>
  <c r="AA237" i="2"/>
  <c r="Z237" i="2"/>
  <c r="X237" i="2"/>
  <c r="Y237" i="2" s="1"/>
  <c r="AX237" i="2" s="1"/>
  <c r="U237" i="2"/>
  <c r="T237" i="2"/>
  <c r="R237" i="2"/>
  <c r="Q237" i="2"/>
  <c r="AD237" i="2" s="1"/>
  <c r="O237" i="2"/>
  <c r="N237" i="2"/>
  <c r="M237" i="2" s="1"/>
  <c r="I237" i="2"/>
  <c r="AF237" i="2" s="1"/>
  <c r="C237" i="2"/>
  <c r="A237" i="2"/>
  <c r="BC236" i="2"/>
  <c r="AT236" i="2"/>
  <c r="AS236" i="2"/>
  <c r="AO236" i="2"/>
  <c r="AE236" i="2"/>
  <c r="AD236" i="2"/>
  <c r="AA236" i="2"/>
  <c r="Z236" i="2"/>
  <c r="X236" i="2"/>
  <c r="AY236" i="2" s="1"/>
  <c r="U236" i="2"/>
  <c r="T236" i="2"/>
  <c r="R236" i="2"/>
  <c r="Q236" i="2"/>
  <c r="O236" i="2"/>
  <c r="AP236" i="2" s="1"/>
  <c r="N236" i="2"/>
  <c r="AQ236" i="2" s="1"/>
  <c r="I236" i="2"/>
  <c r="AF236" i="2" s="1"/>
  <c r="C236" i="2"/>
  <c r="A236" i="2"/>
  <c r="BC235" i="2"/>
  <c r="AT235" i="2"/>
  <c r="AS235" i="2"/>
  <c r="AO235" i="2"/>
  <c r="AE235" i="2"/>
  <c r="AD235" i="2"/>
  <c r="AA235" i="2"/>
  <c r="Z235" i="2"/>
  <c r="X235" i="2"/>
  <c r="AY235" i="2" s="1"/>
  <c r="U235" i="2"/>
  <c r="T235" i="2"/>
  <c r="R235" i="2"/>
  <c r="Q235" i="2"/>
  <c r="O235" i="2"/>
  <c r="V235" i="2" s="1"/>
  <c r="N235" i="2"/>
  <c r="M235" i="2" s="1"/>
  <c r="AM235" i="2" s="1"/>
  <c r="I235" i="2"/>
  <c r="AF235" i="2" s="1"/>
  <c r="C235" i="2"/>
  <c r="A235" i="2"/>
  <c r="BC234" i="2"/>
  <c r="AY234" i="2"/>
  <c r="AS234" i="2"/>
  <c r="AO234" i="2"/>
  <c r="AE234" i="2"/>
  <c r="AA234" i="2"/>
  <c r="Z234" i="2"/>
  <c r="X234" i="2"/>
  <c r="Y234" i="2" s="1"/>
  <c r="AX234" i="2" s="1"/>
  <c r="U234" i="2"/>
  <c r="T234" i="2"/>
  <c r="R234" i="2"/>
  <c r="Q234" i="2"/>
  <c r="AD234" i="2" s="1"/>
  <c r="O234" i="2"/>
  <c r="V234" i="2" s="1"/>
  <c r="N234" i="2"/>
  <c r="M234" i="2" s="1"/>
  <c r="I234" i="2"/>
  <c r="AF234" i="2" s="1"/>
  <c r="C234" i="2"/>
  <c r="A234" i="2"/>
  <c r="AT234" i="2" s="1"/>
  <c r="BC233" i="2"/>
  <c r="AS233" i="2"/>
  <c r="AO233" i="2"/>
  <c r="AE233" i="2"/>
  <c r="AD233" i="2"/>
  <c r="AA233" i="2"/>
  <c r="Z233" i="2"/>
  <c r="Y233" i="2"/>
  <c r="AX233" i="2" s="1"/>
  <c r="X233" i="2"/>
  <c r="AY233" i="2" s="1"/>
  <c r="U233" i="2"/>
  <c r="T233" i="2"/>
  <c r="R233" i="2"/>
  <c r="Q233" i="2"/>
  <c r="O233" i="2"/>
  <c r="AP233" i="2" s="1"/>
  <c r="N233" i="2"/>
  <c r="AQ233" i="2" s="1"/>
  <c r="I233" i="2"/>
  <c r="AF233" i="2" s="1"/>
  <c r="C233" i="2"/>
  <c r="A233" i="2"/>
  <c r="AT233" i="2" s="1"/>
  <c r="AT232" i="2"/>
  <c r="AS232" i="2"/>
  <c r="AO232" i="2"/>
  <c r="AE232" i="2"/>
  <c r="AD232" i="2"/>
  <c r="AA232" i="2"/>
  <c r="Z232" i="2"/>
  <c r="X232" i="2"/>
  <c r="U232" i="2"/>
  <c r="T232" i="2"/>
  <c r="R232" i="2"/>
  <c r="Q232" i="2"/>
  <c r="C232" i="2"/>
  <c r="A232" i="2"/>
  <c r="AY231" i="2"/>
  <c r="AT231" i="2"/>
  <c r="AS231" i="2"/>
  <c r="AO231" i="2"/>
  <c r="AE231" i="2"/>
  <c r="AD231" i="2"/>
  <c r="AA231" i="2"/>
  <c r="Z231" i="2"/>
  <c r="X231" i="2"/>
  <c r="Y231" i="2" s="1"/>
  <c r="AX231" i="2" s="1"/>
  <c r="U231" i="2"/>
  <c r="T231" i="2"/>
  <c r="R231" i="2"/>
  <c r="Q231" i="2"/>
  <c r="C231" i="2"/>
  <c r="A231" i="2"/>
  <c r="AT230" i="2"/>
  <c r="AS230" i="2"/>
  <c r="AO230" i="2"/>
  <c r="AE230" i="2"/>
  <c r="AD230" i="2"/>
  <c r="AA230" i="2"/>
  <c r="Z230" i="2"/>
  <c r="X230" i="2"/>
  <c r="U230" i="2"/>
  <c r="T230" i="2"/>
  <c r="R230" i="2"/>
  <c r="Q230" i="2"/>
  <c r="C230" i="2"/>
  <c r="A230" i="2"/>
  <c r="AT229" i="2"/>
  <c r="AS229" i="2"/>
  <c r="AO229" i="2"/>
  <c r="AE229" i="2"/>
  <c r="AA229" i="2"/>
  <c r="Z229" i="2"/>
  <c r="X229" i="2"/>
  <c r="AY229" i="2" s="1"/>
  <c r="U229" i="2"/>
  <c r="T229" i="2"/>
  <c r="R229" i="2"/>
  <c r="Q229" i="2"/>
  <c r="AD229" i="2" s="1"/>
  <c r="C229" i="2"/>
  <c r="A229" i="2"/>
  <c r="AS228" i="2"/>
  <c r="AO228" i="2"/>
  <c r="AE228" i="2"/>
  <c r="AD228" i="2"/>
  <c r="AA228" i="2"/>
  <c r="Z228" i="2"/>
  <c r="Y228" i="2"/>
  <c r="AX228" i="2" s="1"/>
  <c r="X228" i="2"/>
  <c r="AY228" i="2" s="1"/>
  <c r="U228" i="2"/>
  <c r="T228" i="2"/>
  <c r="R228" i="2"/>
  <c r="Q228" i="2"/>
  <c r="C228" i="2"/>
  <c r="A228" i="2"/>
  <c r="AT228" i="2" s="1"/>
  <c r="AY227" i="2"/>
  <c r="AS227" i="2"/>
  <c r="AO227" i="2"/>
  <c r="AE227" i="2"/>
  <c r="AD227" i="2"/>
  <c r="AA227" i="2"/>
  <c r="Z227" i="2"/>
  <c r="X227" i="2"/>
  <c r="Y227" i="2" s="1"/>
  <c r="AX227" i="2" s="1"/>
  <c r="U227" i="2"/>
  <c r="T227" i="2"/>
  <c r="R227" i="2"/>
  <c r="Q227" i="2"/>
  <c r="C227" i="2"/>
  <c r="A227" i="2"/>
  <c r="AT227" i="2" s="1"/>
  <c r="AY226" i="2"/>
  <c r="AT226" i="2"/>
  <c r="AS226" i="2"/>
  <c r="AO226" i="2"/>
  <c r="AE226" i="2"/>
  <c r="AA226" i="2"/>
  <c r="Z226" i="2"/>
  <c r="X226" i="2"/>
  <c r="Y226" i="2" s="1"/>
  <c r="AX226" i="2" s="1"/>
  <c r="U226" i="2"/>
  <c r="T226" i="2"/>
  <c r="R226" i="2"/>
  <c r="Q226" i="2"/>
  <c r="AD226" i="2" s="1"/>
  <c r="C226" i="2"/>
  <c r="A226" i="2"/>
  <c r="AT225" i="2"/>
  <c r="AS225" i="2"/>
  <c r="AO225" i="2"/>
  <c r="AE225" i="2"/>
  <c r="AD225" i="2"/>
  <c r="AA225" i="2"/>
  <c r="Z225" i="2"/>
  <c r="X225" i="2"/>
  <c r="AY225" i="2" s="1"/>
  <c r="U225" i="2"/>
  <c r="T225" i="2"/>
  <c r="R225" i="2"/>
  <c r="Q225" i="2"/>
  <c r="C225" i="2"/>
  <c r="A225" i="2"/>
  <c r="AT224" i="2"/>
  <c r="AS224" i="2"/>
  <c r="AO224" i="2"/>
  <c r="AE224" i="2"/>
  <c r="AA224" i="2"/>
  <c r="Z224" i="2"/>
  <c r="Y224" i="2"/>
  <c r="AX224" i="2" s="1"/>
  <c r="X224" i="2"/>
  <c r="AY224" i="2" s="1"/>
  <c r="U224" i="2"/>
  <c r="T224" i="2"/>
  <c r="R224" i="2"/>
  <c r="Q224" i="2"/>
  <c r="AD224" i="2" s="1"/>
  <c r="C224" i="2"/>
  <c r="A224" i="2"/>
  <c r="AS223" i="2"/>
  <c r="AO223" i="2"/>
  <c r="AE223" i="2"/>
  <c r="AD223" i="2"/>
  <c r="AA223" i="2"/>
  <c r="Z223" i="2"/>
  <c r="X223" i="2"/>
  <c r="AY223" i="2" s="1"/>
  <c r="U223" i="2"/>
  <c r="T223" i="2"/>
  <c r="R223" i="2"/>
  <c r="Q223" i="2"/>
  <c r="C223" i="2"/>
  <c r="A223" i="2"/>
  <c r="AT223" i="2" s="1"/>
  <c r="AS222" i="2"/>
  <c r="AO222" i="2"/>
  <c r="AE222" i="2"/>
  <c r="AA222" i="2"/>
  <c r="Z222" i="2"/>
  <c r="X222" i="2"/>
  <c r="Y222" i="2" s="1"/>
  <c r="AX222" i="2" s="1"/>
  <c r="U222" i="2"/>
  <c r="T222" i="2"/>
  <c r="R222" i="2"/>
  <c r="Q222" i="2"/>
  <c r="AD222" i="2" s="1"/>
  <c r="C222" i="2"/>
  <c r="A222" i="2"/>
  <c r="AT222" i="2" s="1"/>
  <c r="AT221" i="2"/>
  <c r="AS221" i="2"/>
  <c r="AO221" i="2"/>
  <c r="AE221" i="2"/>
  <c r="AD221" i="2"/>
  <c r="AA221" i="2"/>
  <c r="Z221" i="2"/>
  <c r="X221" i="2"/>
  <c r="AY221" i="2" s="1"/>
  <c r="U221" i="2"/>
  <c r="T221" i="2"/>
  <c r="R221" i="2"/>
  <c r="Q221" i="2"/>
  <c r="C221" i="2"/>
  <c r="A221" i="2"/>
  <c r="AS220" i="2"/>
  <c r="AO220" i="2"/>
  <c r="AE220" i="2"/>
  <c r="AD220" i="2"/>
  <c r="AA220" i="2"/>
  <c r="Z220" i="2"/>
  <c r="Y220" i="2"/>
  <c r="AX220" i="2" s="1"/>
  <c r="X220" i="2"/>
  <c r="AY220" i="2" s="1"/>
  <c r="U220" i="2"/>
  <c r="T220" i="2"/>
  <c r="R220" i="2"/>
  <c r="Q220" i="2"/>
  <c r="C220" i="2"/>
  <c r="A220" i="2"/>
  <c r="AT220" i="2" s="1"/>
  <c r="AY219" i="2"/>
  <c r="AT219" i="2"/>
  <c r="AS219" i="2"/>
  <c r="AE219" i="2"/>
  <c r="AA219" i="2"/>
  <c r="X219" i="2"/>
  <c r="AX219" i="2" s="1"/>
  <c r="U219" i="2"/>
  <c r="T219" i="2"/>
  <c r="R219" i="2"/>
  <c r="Q219" i="2"/>
  <c r="AD219" i="2" s="1"/>
  <c r="C219" i="2"/>
  <c r="A219" i="2"/>
  <c r="AS218" i="2"/>
  <c r="AO218" i="2"/>
  <c r="AE218" i="2"/>
  <c r="AD218" i="2"/>
  <c r="AA218" i="2"/>
  <c r="Z218" i="2"/>
  <c r="X218" i="2"/>
  <c r="U218" i="2"/>
  <c r="T218" i="2"/>
  <c r="R218" i="2"/>
  <c r="Q218" i="2"/>
  <c r="C218" i="2"/>
  <c r="A218" i="2"/>
  <c r="AT218" i="2" s="1"/>
  <c r="AS217" i="2"/>
  <c r="AO217" i="2"/>
  <c r="AE217" i="2"/>
  <c r="AA217" i="2"/>
  <c r="Z217" i="2"/>
  <c r="X217" i="2"/>
  <c r="U217" i="2"/>
  <c r="T217" i="2"/>
  <c r="R217" i="2"/>
  <c r="Q217" i="2"/>
  <c r="AD217" i="2" s="1"/>
  <c r="C217" i="2"/>
  <c r="A217" i="2"/>
  <c r="AT217" i="2" s="1"/>
  <c r="AY216" i="2"/>
  <c r="AT216" i="2"/>
  <c r="AS216" i="2"/>
  <c r="AO216" i="2"/>
  <c r="AE216" i="2"/>
  <c r="AA216" i="2"/>
  <c r="Z216" i="2"/>
  <c r="Y216" i="2"/>
  <c r="AX216" i="2" s="1"/>
  <c r="X216" i="2"/>
  <c r="U216" i="2"/>
  <c r="T216" i="2"/>
  <c r="R216" i="2"/>
  <c r="Q216" i="2"/>
  <c r="AD216" i="2" s="1"/>
  <c r="C216" i="2"/>
  <c r="A216" i="2"/>
  <c r="AS215" i="2"/>
  <c r="AO215" i="2"/>
  <c r="AE215" i="2"/>
  <c r="AD215" i="2"/>
  <c r="AA215" i="2"/>
  <c r="Z215" i="2"/>
  <c r="Y215" i="2"/>
  <c r="AX215" i="2" s="1"/>
  <c r="X215" i="2"/>
  <c r="AY215" i="2" s="1"/>
  <c r="U215" i="2"/>
  <c r="T215" i="2"/>
  <c r="R215" i="2"/>
  <c r="Q215" i="2"/>
  <c r="C215" i="2"/>
  <c r="A215" i="2"/>
  <c r="AT215" i="2" s="1"/>
  <c r="AS214" i="2"/>
  <c r="AO214" i="2"/>
  <c r="AE214" i="2"/>
  <c r="AA214" i="2"/>
  <c r="Z214" i="2"/>
  <c r="Y214" i="2"/>
  <c r="AX214" i="2" s="1"/>
  <c r="X214" i="2"/>
  <c r="AY214" i="2" s="1"/>
  <c r="U214" i="2"/>
  <c r="T214" i="2"/>
  <c r="R214" i="2"/>
  <c r="Q214" i="2"/>
  <c r="AD214" i="2" s="1"/>
  <c r="C214" i="2"/>
  <c r="A214" i="2"/>
  <c r="AT214" i="2" s="1"/>
  <c r="AS213" i="2"/>
  <c r="AO213" i="2"/>
  <c r="AE213" i="2"/>
  <c r="AD213" i="2"/>
  <c r="AA213" i="2"/>
  <c r="Z213" i="2"/>
  <c r="Y213" i="2"/>
  <c r="AX213" i="2" s="1"/>
  <c r="X213" i="2"/>
  <c r="AY213" i="2" s="1"/>
  <c r="U213" i="2"/>
  <c r="T213" i="2"/>
  <c r="R213" i="2"/>
  <c r="Q213" i="2"/>
  <c r="C213" i="2"/>
  <c r="A213" i="2"/>
  <c r="AT213" i="2" s="1"/>
  <c r="AY212" i="2"/>
  <c r="AT212" i="2"/>
  <c r="AS212" i="2"/>
  <c r="AO212" i="2"/>
  <c r="AE212" i="2"/>
  <c r="AA212" i="2"/>
  <c r="Z212" i="2"/>
  <c r="X212" i="2"/>
  <c r="Y212" i="2" s="1"/>
  <c r="AX212" i="2" s="1"/>
  <c r="U212" i="2"/>
  <c r="T212" i="2"/>
  <c r="R212" i="2"/>
  <c r="Q212" i="2"/>
  <c r="AD212" i="2" s="1"/>
  <c r="C212" i="2"/>
  <c r="A212" i="2"/>
  <c r="AY211" i="2"/>
  <c r="AT211" i="2"/>
  <c r="AS211" i="2"/>
  <c r="AO211" i="2"/>
  <c r="AE211" i="2"/>
  <c r="AA211" i="2"/>
  <c r="Z211" i="2"/>
  <c r="Y211" i="2"/>
  <c r="AX211" i="2" s="1"/>
  <c r="X211" i="2"/>
  <c r="U211" i="2"/>
  <c r="T211" i="2"/>
  <c r="R211" i="2"/>
  <c r="Q211" i="2"/>
  <c r="AD211" i="2" s="1"/>
  <c r="C211" i="2"/>
  <c r="A211" i="2"/>
  <c r="AT210" i="2"/>
  <c r="AS210" i="2"/>
  <c r="AO210" i="2"/>
  <c r="AE210" i="2"/>
  <c r="AD210" i="2"/>
  <c r="AA210" i="2"/>
  <c r="Z210" i="2"/>
  <c r="Y210" i="2"/>
  <c r="AX210" i="2" s="1"/>
  <c r="X210" i="2"/>
  <c r="AY210" i="2" s="1"/>
  <c r="U210" i="2"/>
  <c r="T210" i="2"/>
  <c r="R210" i="2"/>
  <c r="Q210" i="2"/>
  <c r="C210" i="2"/>
  <c r="A210" i="2"/>
  <c r="AS209" i="2"/>
  <c r="AO209" i="2"/>
  <c r="AE209" i="2"/>
  <c r="AA209" i="2"/>
  <c r="Z209" i="2"/>
  <c r="X209" i="2"/>
  <c r="AY209" i="2" s="1"/>
  <c r="U209" i="2"/>
  <c r="T209" i="2"/>
  <c r="R209" i="2"/>
  <c r="Q209" i="2"/>
  <c r="AD209" i="2" s="1"/>
  <c r="C209" i="2"/>
  <c r="A209" i="2"/>
  <c r="AT209" i="2" s="1"/>
  <c r="AS208" i="2"/>
  <c r="AO208" i="2"/>
  <c r="AE208" i="2"/>
  <c r="AD208" i="2"/>
  <c r="AA208" i="2"/>
  <c r="Z208" i="2"/>
  <c r="Y208" i="2"/>
  <c r="AX208" i="2" s="1"/>
  <c r="X208" i="2"/>
  <c r="AY208" i="2" s="1"/>
  <c r="U208" i="2"/>
  <c r="T208" i="2"/>
  <c r="R208" i="2"/>
  <c r="Q208" i="2"/>
  <c r="C208" i="2"/>
  <c r="A208" i="2"/>
  <c r="AT208" i="2" s="1"/>
  <c r="AY207" i="2"/>
  <c r="AT207" i="2"/>
  <c r="AS207" i="2"/>
  <c r="AO207" i="2"/>
  <c r="AE207" i="2"/>
  <c r="AA207" i="2"/>
  <c r="Z207" i="2"/>
  <c r="X207" i="2"/>
  <c r="Y207" i="2" s="1"/>
  <c r="AX207" i="2" s="1"/>
  <c r="U207" i="2"/>
  <c r="T207" i="2"/>
  <c r="R207" i="2"/>
  <c r="Q207" i="2"/>
  <c r="AD207" i="2" s="1"/>
  <c r="C207" i="2"/>
  <c r="A207" i="2"/>
  <c r="AY206" i="2"/>
  <c r="AT206" i="2"/>
  <c r="AS206" i="2"/>
  <c r="AO206" i="2"/>
  <c r="AE206" i="2"/>
  <c r="AA206" i="2"/>
  <c r="Z206" i="2"/>
  <c r="Y206" i="2"/>
  <c r="AX206" i="2" s="1"/>
  <c r="X206" i="2"/>
  <c r="U206" i="2"/>
  <c r="T206" i="2"/>
  <c r="R206" i="2"/>
  <c r="Q206" i="2"/>
  <c r="AD206" i="2" s="1"/>
  <c r="C206" i="2"/>
  <c r="A206" i="2"/>
  <c r="AS205" i="2"/>
  <c r="AO205" i="2"/>
  <c r="AE205" i="2"/>
  <c r="AD205" i="2"/>
  <c r="AA205" i="2"/>
  <c r="Z205" i="2"/>
  <c r="X205" i="2"/>
  <c r="AY205" i="2" s="1"/>
  <c r="U205" i="2"/>
  <c r="T205" i="2"/>
  <c r="R205" i="2"/>
  <c r="Q205" i="2"/>
  <c r="C205" i="2"/>
  <c r="A205" i="2"/>
  <c r="AT205" i="2" s="1"/>
  <c r="AY204" i="2"/>
  <c r="AT204" i="2"/>
  <c r="AS204" i="2"/>
  <c r="AO204" i="2"/>
  <c r="AE204" i="2"/>
  <c r="AA204" i="2"/>
  <c r="Z204" i="2"/>
  <c r="Y204" i="2"/>
  <c r="AX204" i="2" s="1"/>
  <c r="X204" i="2"/>
  <c r="U204" i="2"/>
  <c r="T204" i="2"/>
  <c r="R204" i="2"/>
  <c r="Q204" i="2"/>
  <c r="AD204" i="2" s="1"/>
  <c r="C204" i="2"/>
  <c r="A204" i="2"/>
  <c r="AS203" i="2"/>
  <c r="AO203" i="2"/>
  <c r="AE203" i="2"/>
  <c r="AD203" i="2"/>
  <c r="AA203" i="2"/>
  <c r="Z203" i="2"/>
  <c r="Y203" i="2"/>
  <c r="AX203" i="2" s="1"/>
  <c r="X203" i="2"/>
  <c r="AY203" i="2" s="1"/>
  <c r="U203" i="2"/>
  <c r="T203" i="2"/>
  <c r="R203" i="2"/>
  <c r="Q203" i="2"/>
  <c r="C203" i="2"/>
  <c r="A203" i="2"/>
  <c r="AT203" i="2" s="1"/>
  <c r="AT202" i="2"/>
  <c r="AS202" i="2"/>
  <c r="AO202" i="2"/>
  <c r="AE202" i="2"/>
  <c r="AD202" i="2"/>
  <c r="AA202" i="2"/>
  <c r="Z202" i="2"/>
  <c r="X202" i="2"/>
  <c r="Y202" i="2" s="1"/>
  <c r="AX202" i="2" s="1"/>
  <c r="U202" i="2"/>
  <c r="T202" i="2"/>
  <c r="R202" i="2"/>
  <c r="Q202" i="2"/>
  <c r="C202" i="2"/>
  <c r="A202" i="2"/>
  <c r="AY201" i="2"/>
  <c r="AT201" i="2"/>
  <c r="AS201" i="2"/>
  <c r="AO201" i="2"/>
  <c r="AE201" i="2"/>
  <c r="AD201" i="2"/>
  <c r="AA201" i="2"/>
  <c r="Z201" i="2"/>
  <c r="X201" i="2"/>
  <c r="Y201" i="2" s="1"/>
  <c r="AX201" i="2" s="1"/>
  <c r="U201" i="2"/>
  <c r="T201" i="2"/>
  <c r="R201" i="2"/>
  <c r="Q201" i="2"/>
  <c r="C201" i="2"/>
  <c r="A201" i="2"/>
  <c r="AS200" i="2"/>
  <c r="AO200" i="2"/>
  <c r="AE200" i="2"/>
  <c r="AD200" i="2"/>
  <c r="AA200" i="2"/>
  <c r="Z200" i="2"/>
  <c r="X200" i="2"/>
  <c r="U200" i="2"/>
  <c r="T200" i="2"/>
  <c r="R200" i="2"/>
  <c r="Q200" i="2"/>
  <c r="C200" i="2"/>
  <c r="A200" i="2"/>
  <c r="AT200" i="2" s="1"/>
  <c r="AY199" i="2"/>
  <c r="AT199" i="2"/>
  <c r="AS199" i="2"/>
  <c r="AO199" i="2"/>
  <c r="AE199" i="2"/>
  <c r="AA199" i="2"/>
  <c r="Z199" i="2"/>
  <c r="Y199" i="2"/>
  <c r="AX199" i="2" s="1"/>
  <c r="X199" i="2"/>
  <c r="U199" i="2"/>
  <c r="T199" i="2"/>
  <c r="R199" i="2"/>
  <c r="Q199" i="2"/>
  <c r="AD199" i="2" s="1"/>
  <c r="C199" i="2"/>
  <c r="A199" i="2"/>
  <c r="AS198" i="2"/>
  <c r="AO198" i="2"/>
  <c r="AE198" i="2"/>
  <c r="AD198" i="2"/>
  <c r="AA198" i="2"/>
  <c r="Z198" i="2"/>
  <c r="X198" i="2"/>
  <c r="AY198" i="2" s="1"/>
  <c r="U198" i="2"/>
  <c r="T198" i="2"/>
  <c r="R198" i="2"/>
  <c r="Q198" i="2"/>
  <c r="C198" i="2"/>
  <c r="A198" i="2"/>
  <c r="AT198" i="2" s="1"/>
  <c r="AY197" i="2"/>
  <c r="AS197" i="2"/>
  <c r="AO197" i="2"/>
  <c r="AE197" i="2"/>
  <c r="AD197" i="2"/>
  <c r="AA197" i="2"/>
  <c r="Z197" i="2"/>
  <c r="X197" i="2"/>
  <c r="Y197" i="2" s="1"/>
  <c r="AX197" i="2" s="1"/>
  <c r="U197" i="2"/>
  <c r="T197" i="2"/>
  <c r="R197" i="2"/>
  <c r="Q197" i="2"/>
  <c r="C197" i="2"/>
  <c r="A197" i="2"/>
  <c r="AT197" i="2" s="1"/>
  <c r="AY196" i="2"/>
  <c r="AT196" i="2"/>
  <c r="AS196" i="2"/>
  <c r="AO196" i="2"/>
  <c r="AE196" i="2"/>
  <c r="AA196" i="2"/>
  <c r="Z196" i="2"/>
  <c r="X196" i="2"/>
  <c r="Y196" i="2" s="1"/>
  <c r="AX196" i="2" s="1"/>
  <c r="U196" i="2"/>
  <c r="T196" i="2"/>
  <c r="R196" i="2"/>
  <c r="Q196" i="2"/>
  <c r="AD196" i="2" s="1"/>
  <c r="C196" i="2"/>
  <c r="A196" i="2"/>
  <c r="AT195" i="2"/>
  <c r="AS195" i="2"/>
  <c r="AO195" i="2"/>
  <c r="AE195" i="2"/>
  <c r="AD195" i="2"/>
  <c r="AA195" i="2"/>
  <c r="Z195" i="2"/>
  <c r="X195" i="2"/>
  <c r="AY195" i="2" s="1"/>
  <c r="U195" i="2"/>
  <c r="T195" i="2"/>
  <c r="R195" i="2"/>
  <c r="Q195" i="2"/>
  <c r="C195" i="2"/>
  <c r="A195" i="2"/>
  <c r="AY194" i="2"/>
  <c r="AS194" i="2"/>
  <c r="AO194" i="2"/>
  <c r="AE194" i="2"/>
  <c r="AA194" i="2"/>
  <c r="Z194" i="2"/>
  <c r="Y194" i="2"/>
  <c r="AX194" i="2" s="1"/>
  <c r="X194" i="2"/>
  <c r="U194" i="2"/>
  <c r="T194" i="2"/>
  <c r="R194" i="2"/>
  <c r="Q194" i="2"/>
  <c r="AD194" i="2" s="1"/>
  <c r="C194" i="2"/>
  <c r="A194" i="2"/>
  <c r="AT194" i="2" s="1"/>
  <c r="AS193" i="2"/>
  <c r="AO193" i="2"/>
  <c r="AE193" i="2"/>
  <c r="AD193" i="2"/>
  <c r="AA193" i="2"/>
  <c r="Z193" i="2"/>
  <c r="X193" i="2"/>
  <c r="AY193" i="2" s="1"/>
  <c r="U193" i="2"/>
  <c r="T193" i="2"/>
  <c r="R193" i="2"/>
  <c r="Q193" i="2"/>
  <c r="C193" i="2"/>
  <c r="A193" i="2"/>
  <c r="AT193" i="2" s="1"/>
  <c r="AT192" i="2"/>
  <c r="AS192" i="2"/>
  <c r="AO192" i="2"/>
  <c r="AE192" i="2"/>
  <c r="AA192" i="2"/>
  <c r="Z192" i="2"/>
  <c r="X192" i="2"/>
  <c r="Y192" i="2" s="1"/>
  <c r="AX192" i="2" s="1"/>
  <c r="U192" i="2"/>
  <c r="T192" i="2"/>
  <c r="R192" i="2"/>
  <c r="Q192" i="2"/>
  <c r="AD192" i="2" s="1"/>
  <c r="C192" i="2"/>
  <c r="A192" i="2"/>
  <c r="AT191" i="2"/>
  <c r="AS191" i="2"/>
  <c r="AO191" i="2"/>
  <c r="AE191" i="2"/>
  <c r="AD191" i="2"/>
  <c r="AA191" i="2"/>
  <c r="Z191" i="2"/>
  <c r="X191" i="2"/>
  <c r="AY191" i="2" s="1"/>
  <c r="U191" i="2"/>
  <c r="T191" i="2"/>
  <c r="R191" i="2"/>
  <c r="Q191" i="2"/>
  <c r="C191" i="2"/>
  <c r="A191" i="2"/>
  <c r="AT190" i="2"/>
  <c r="AS190" i="2"/>
  <c r="AO190" i="2"/>
  <c r="AE190" i="2"/>
  <c r="AD190" i="2"/>
  <c r="AA190" i="2"/>
  <c r="Z190" i="2"/>
  <c r="X190" i="2"/>
  <c r="AY190" i="2" s="1"/>
  <c r="U190" i="2"/>
  <c r="T190" i="2"/>
  <c r="R190" i="2"/>
  <c r="Q190" i="2"/>
  <c r="C190" i="2"/>
  <c r="A190" i="2"/>
  <c r="AY189" i="2"/>
  <c r="AT189" i="2"/>
  <c r="AS189" i="2"/>
  <c r="AO189" i="2"/>
  <c r="AE189" i="2"/>
  <c r="AA189" i="2"/>
  <c r="Z189" i="2"/>
  <c r="Y189" i="2"/>
  <c r="AX189" i="2" s="1"/>
  <c r="X189" i="2"/>
  <c r="U189" i="2"/>
  <c r="T189" i="2"/>
  <c r="R189" i="2"/>
  <c r="Q189" i="2"/>
  <c r="AD189" i="2" s="1"/>
  <c r="C189" i="2"/>
  <c r="A189" i="2"/>
  <c r="AS188" i="2"/>
  <c r="AO188" i="2"/>
  <c r="AE188" i="2"/>
  <c r="AD188" i="2"/>
  <c r="AA188" i="2"/>
  <c r="Z188" i="2"/>
  <c r="X188" i="2"/>
  <c r="AY188" i="2" s="1"/>
  <c r="U188" i="2"/>
  <c r="T188" i="2"/>
  <c r="R188" i="2"/>
  <c r="Q188" i="2"/>
  <c r="C188" i="2"/>
  <c r="A188" i="2"/>
  <c r="AT188" i="2" s="1"/>
  <c r="AT187" i="2"/>
  <c r="AS187" i="2"/>
  <c r="AO187" i="2"/>
  <c r="AE187" i="2"/>
  <c r="AD187" i="2"/>
  <c r="AA187" i="2"/>
  <c r="Z187" i="2"/>
  <c r="X187" i="2"/>
  <c r="U187" i="2"/>
  <c r="T187" i="2"/>
  <c r="R187" i="2"/>
  <c r="Q187" i="2"/>
  <c r="C187" i="2"/>
  <c r="A187" i="2"/>
  <c r="AY186" i="2"/>
  <c r="AT186" i="2"/>
  <c r="AS186" i="2"/>
  <c r="AO186" i="2"/>
  <c r="AE186" i="2"/>
  <c r="AA186" i="2"/>
  <c r="Z186" i="2"/>
  <c r="Y186" i="2"/>
  <c r="AX186" i="2" s="1"/>
  <c r="X186" i="2"/>
  <c r="U186" i="2"/>
  <c r="T186" i="2"/>
  <c r="R186" i="2"/>
  <c r="Q186" i="2"/>
  <c r="AD186" i="2" s="1"/>
  <c r="C186" i="2"/>
  <c r="A186" i="2"/>
  <c r="AT185" i="2"/>
  <c r="AS185" i="2"/>
  <c r="AO185" i="2"/>
  <c r="AE185" i="2"/>
  <c r="AD185" i="2"/>
  <c r="AA185" i="2"/>
  <c r="Z185" i="2"/>
  <c r="X185" i="2"/>
  <c r="AY185" i="2" s="1"/>
  <c r="U185" i="2"/>
  <c r="T185" i="2"/>
  <c r="R185" i="2"/>
  <c r="Q185" i="2"/>
  <c r="C185" i="2"/>
  <c r="A185" i="2"/>
  <c r="AS184" i="2"/>
  <c r="AO184" i="2"/>
  <c r="AE184" i="2"/>
  <c r="AA184" i="2"/>
  <c r="Z184" i="2"/>
  <c r="X184" i="2"/>
  <c r="AY184" i="2" s="1"/>
  <c r="U184" i="2"/>
  <c r="T184" i="2"/>
  <c r="R184" i="2"/>
  <c r="Q184" i="2"/>
  <c r="AD184" i="2" s="1"/>
  <c r="C184" i="2"/>
  <c r="A184" i="2"/>
  <c r="AT184" i="2" s="1"/>
  <c r="AS183" i="2"/>
  <c r="AO183" i="2"/>
  <c r="AE183" i="2"/>
  <c r="AD183" i="2"/>
  <c r="AA183" i="2"/>
  <c r="Z183" i="2"/>
  <c r="X183" i="2"/>
  <c r="AY183" i="2" s="1"/>
  <c r="U183" i="2"/>
  <c r="T183" i="2"/>
  <c r="R183" i="2"/>
  <c r="Q183" i="2"/>
  <c r="C183" i="2"/>
  <c r="A183" i="2"/>
  <c r="AT183" i="2" s="1"/>
  <c r="AY182" i="2"/>
  <c r="AS182" i="2"/>
  <c r="AO182" i="2"/>
  <c r="AE182" i="2"/>
  <c r="AA182" i="2"/>
  <c r="Z182" i="2"/>
  <c r="X182" i="2"/>
  <c r="Y182" i="2" s="1"/>
  <c r="AX182" i="2" s="1"/>
  <c r="U182" i="2"/>
  <c r="T182" i="2"/>
  <c r="R182" i="2"/>
  <c r="Q182" i="2"/>
  <c r="AD182" i="2" s="1"/>
  <c r="C182" i="2"/>
  <c r="A182" i="2"/>
  <c r="AT182" i="2" s="1"/>
  <c r="AY181" i="2"/>
  <c r="AT181" i="2"/>
  <c r="AS181" i="2"/>
  <c r="AO181" i="2"/>
  <c r="AE181" i="2"/>
  <c r="AA181" i="2"/>
  <c r="Z181" i="2"/>
  <c r="X181" i="2"/>
  <c r="Y181" i="2" s="1"/>
  <c r="AX181" i="2" s="1"/>
  <c r="U181" i="2"/>
  <c r="T181" i="2"/>
  <c r="R181" i="2"/>
  <c r="Q181" i="2"/>
  <c r="AD181" i="2" s="1"/>
  <c r="C181" i="2"/>
  <c r="A181" i="2"/>
  <c r="AS180" i="2"/>
  <c r="AO180" i="2"/>
  <c r="AE180" i="2"/>
  <c r="AD180" i="2"/>
  <c r="AA180" i="2"/>
  <c r="Z180" i="2"/>
  <c r="X180" i="2"/>
  <c r="AY180" i="2" s="1"/>
  <c r="U180" i="2"/>
  <c r="T180" i="2"/>
  <c r="R180" i="2"/>
  <c r="Q180" i="2"/>
  <c r="C180" i="2"/>
  <c r="A180" i="2"/>
  <c r="AT180" i="2" s="1"/>
  <c r="AY179" i="2"/>
  <c r="AS179" i="2"/>
  <c r="AO179" i="2"/>
  <c r="AE179" i="2"/>
  <c r="AA179" i="2"/>
  <c r="Z179" i="2"/>
  <c r="X179" i="2"/>
  <c r="Y179" i="2" s="1"/>
  <c r="AX179" i="2" s="1"/>
  <c r="U179" i="2"/>
  <c r="T179" i="2"/>
  <c r="R179" i="2"/>
  <c r="Q179" i="2"/>
  <c r="AD179" i="2" s="1"/>
  <c r="C179" i="2"/>
  <c r="A179" i="2"/>
  <c r="AT179" i="2" s="1"/>
  <c r="AS178" i="2"/>
  <c r="AO178" i="2"/>
  <c r="AE178" i="2"/>
  <c r="AD178" i="2"/>
  <c r="AA178" i="2"/>
  <c r="Z178" i="2"/>
  <c r="Y178" i="2"/>
  <c r="AX178" i="2" s="1"/>
  <c r="X178" i="2"/>
  <c r="AY178" i="2" s="1"/>
  <c r="U178" i="2"/>
  <c r="T178" i="2"/>
  <c r="R178" i="2"/>
  <c r="Q178" i="2"/>
  <c r="C178" i="2"/>
  <c r="A178" i="2"/>
  <c r="AT178" i="2" s="1"/>
  <c r="AY177" i="2"/>
  <c r="AT177" i="2"/>
  <c r="AS177" i="2"/>
  <c r="AO177" i="2"/>
  <c r="AE177" i="2"/>
  <c r="AD177" i="2"/>
  <c r="AA177" i="2"/>
  <c r="Z177" i="2"/>
  <c r="X177" i="2"/>
  <c r="Y177" i="2" s="1"/>
  <c r="AX177" i="2" s="1"/>
  <c r="U177" i="2"/>
  <c r="T177" i="2"/>
  <c r="R177" i="2"/>
  <c r="Q177" i="2"/>
  <c r="C177" i="2"/>
  <c r="A177" i="2"/>
  <c r="AY176" i="2"/>
  <c r="AT176" i="2"/>
  <c r="AS176" i="2"/>
  <c r="AO176" i="2"/>
  <c r="AE176" i="2"/>
  <c r="AD176" i="2"/>
  <c r="AA176" i="2"/>
  <c r="Z176" i="2"/>
  <c r="Y176" i="2"/>
  <c r="AX176" i="2" s="1"/>
  <c r="X176" i="2"/>
  <c r="U176" i="2"/>
  <c r="T176" i="2"/>
  <c r="R176" i="2"/>
  <c r="Q176" i="2"/>
  <c r="C176" i="2"/>
  <c r="A176" i="2"/>
  <c r="AT175" i="2"/>
  <c r="AS175" i="2"/>
  <c r="AO175" i="2"/>
  <c r="AE175" i="2"/>
  <c r="AD175" i="2"/>
  <c r="AA175" i="2"/>
  <c r="Z175" i="2"/>
  <c r="X175" i="2"/>
  <c r="U175" i="2"/>
  <c r="T175" i="2"/>
  <c r="R175" i="2"/>
  <c r="Q175" i="2"/>
  <c r="C175" i="2"/>
  <c r="A175" i="2"/>
  <c r="AT174" i="2"/>
  <c r="AS174" i="2"/>
  <c r="AO174" i="2"/>
  <c r="AE174" i="2"/>
  <c r="AA174" i="2"/>
  <c r="Z174" i="2"/>
  <c r="Y174" i="2"/>
  <c r="AX174" i="2" s="1"/>
  <c r="X174" i="2"/>
  <c r="AY174" i="2" s="1"/>
  <c r="U174" i="2"/>
  <c r="T174" i="2"/>
  <c r="R174" i="2"/>
  <c r="Q174" i="2"/>
  <c r="AD174" i="2" s="1"/>
  <c r="C174" i="2"/>
  <c r="A174" i="2"/>
  <c r="AS173" i="2"/>
  <c r="AO173" i="2"/>
  <c r="AE173" i="2"/>
  <c r="AD173" i="2"/>
  <c r="AA173" i="2"/>
  <c r="Z173" i="2"/>
  <c r="X173" i="2"/>
  <c r="AY173" i="2" s="1"/>
  <c r="U173" i="2"/>
  <c r="T173" i="2"/>
  <c r="R173" i="2"/>
  <c r="Q173" i="2"/>
  <c r="C173" i="2"/>
  <c r="A173" i="2"/>
  <c r="AT173" i="2" s="1"/>
  <c r="AY172" i="2"/>
  <c r="AT172" i="2"/>
  <c r="AS172" i="2"/>
  <c r="AO172" i="2"/>
  <c r="AE172" i="2"/>
  <c r="AD172" i="2"/>
  <c r="AA172" i="2"/>
  <c r="Z172" i="2"/>
  <c r="X172" i="2"/>
  <c r="Y172" i="2" s="1"/>
  <c r="AX172" i="2" s="1"/>
  <c r="U172" i="2"/>
  <c r="T172" i="2"/>
  <c r="R172" i="2"/>
  <c r="Q172" i="2"/>
  <c r="C172" i="2"/>
  <c r="A172" i="2"/>
  <c r="AY171" i="2"/>
  <c r="AT171" i="2"/>
  <c r="AS171" i="2"/>
  <c r="AO171" i="2"/>
  <c r="AE171" i="2"/>
  <c r="AA171" i="2"/>
  <c r="Z171" i="2"/>
  <c r="X171" i="2"/>
  <c r="Y171" i="2" s="1"/>
  <c r="AX171" i="2" s="1"/>
  <c r="U171" i="2"/>
  <c r="T171" i="2"/>
  <c r="R171" i="2"/>
  <c r="Q171" i="2"/>
  <c r="AD171" i="2" s="1"/>
  <c r="C171" i="2"/>
  <c r="A171" i="2"/>
  <c r="AT170" i="2"/>
  <c r="AS170" i="2"/>
  <c r="AO170" i="2"/>
  <c r="AE170" i="2"/>
  <c r="AD170" i="2"/>
  <c r="AA170" i="2"/>
  <c r="Z170" i="2"/>
  <c r="X170" i="2"/>
  <c r="AY170" i="2" s="1"/>
  <c r="U170" i="2"/>
  <c r="T170" i="2"/>
  <c r="R170" i="2"/>
  <c r="Q170" i="2"/>
  <c r="C170" i="2"/>
  <c r="A170" i="2"/>
  <c r="AS169" i="2"/>
  <c r="AO169" i="2"/>
  <c r="AE169" i="2"/>
  <c r="AA169" i="2"/>
  <c r="Z169" i="2"/>
  <c r="Y169" i="2"/>
  <c r="AX169" i="2" s="1"/>
  <c r="X169" i="2"/>
  <c r="AY169" i="2" s="1"/>
  <c r="U169" i="2"/>
  <c r="T169" i="2"/>
  <c r="R169" i="2"/>
  <c r="Q169" i="2"/>
  <c r="AD169" i="2" s="1"/>
  <c r="C169" i="2"/>
  <c r="A169" i="2"/>
  <c r="AT169" i="2" s="1"/>
  <c r="AS168" i="2"/>
  <c r="AO168" i="2"/>
  <c r="AE168" i="2"/>
  <c r="AD168" i="2"/>
  <c r="AA168" i="2"/>
  <c r="Z168" i="2"/>
  <c r="X168" i="2"/>
  <c r="AY168" i="2" s="1"/>
  <c r="U168" i="2"/>
  <c r="T168" i="2"/>
  <c r="R168" i="2"/>
  <c r="Q168" i="2"/>
  <c r="C168" i="2"/>
  <c r="A168" i="2"/>
  <c r="AT168" i="2" s="1"/>
  <c r="AT167" i="2"/>
  <c r="AS167" i="2"/>
  <c r="AO167" i="2"/>
  <c r="AE167" i="2"/>
  <c r="AA167" i="2"/>
  <c r="Z167" i="2"/>
  <c r="X167" i="2"/>
  <c r="Y167" i="2" s="1"/>
  <c r="AX167" i="2" s="1"/>
  <c r="U167" i="2"/>
  <c r="T167" i="2"/>
  <c r="R167" i="2"/>
  <c r="Q167" i="2"/>
  <c r="AD167" i="2" s="1"/>
  <c r="C167" i="2"/>
  <c r="A167" i="2"/>
  <c r="AT166" i="2"/>
  <c r="AS166" i="2"/>
  <c r="AO166" i="2"/>
  <c r="AE166" i="2"/>
  <c r="AD166" i="2"/>
  <c r="AA166" i="2"/>
  <c r="Z166" i="2"/>
  <c r="Y166" i="2"/>
  <c r="AX166" i="2" s="1"/>
  <c r="X166" i="2"/>
  <c r="AY166" i="2" s="1"/>
  <c r="U166" i="2"/>
  <c r="T166" i="2"/>
  <c r="R166" i="2"/>
  <c r="Q166" i="2"/>
  <c r="C166" i="2"/>
  <c r="A166" i="2"/>
  <c r="AT165" i="2"/>
  <c r="AS165" i="2"/>
  <c r="AO165" i="2"/>
  <c r="AE165" i="2"/>
  <c r="AD165" i="2"/>
  <c r="AA165" i="2"/>
  <c r="Z165" i="2"/>
  <c r="X165" i="2"/>
  <c r="AY165" i="2" s="1"/>
  <c r="U165" i="2"/>
  <c r="T165" i="2"/>
  <c r="R165" i="2"/>
  <c r="Q165" i="2"/>
  <c r="C165" i="2"/>
  <c r="A165" i="2"/>
  <c r="AY164" i="2"/>
  <c r="AT164" i="2"/>
  <c r="AS164" i="2"/>
  <c r="AO164" i="2"/>
  <c r="AE164" i="2"/>
  <c r="AA164" i="2"/>
  <c r="Z164" i="2"/>
  <c r="Y164" i="2"/>
  <c r="AX164" i="2" s="1"/>
  <c r="X164" i="2"/>
  <c r="U164" i="2"/>
  <c r="T164" i="2"/>
  <c r="R164" i="2"/>
  <c r="Q164" i="2"/>
  <c r="AD164" i="2" s="1"/>
  <c r="C164" i="2"/>
  <c r="A164" i="2"/>
  <c r="AS163" i="2"/>
  <c r="AO163" i="2"/>
  <c r="AE163" i="2"/>
  <c r="AD163" i="2"/>
  <c r="AA163" i="2"/>
  <c r="Z163" i="2"/>
  <c r="Y163" i="2"/>
  <c r="AX163" i="2" s="1"/>
  <c r="X163" i="2"/>
  <c r="AY163" i="2" s="1"/>
  <c r="U163" i="2"/>
  <c r="T163" i="2"/>
  <c r="R163" i="2"/>
  <c r="Q163" i="2"/>
  <c r="C163" i="2"/>
  <c r="A163" i="2"/>
  <c r="AT163" i="2" s="1"/>
  <c r="AT162" i="2"/>
  <c r="AS162" i="2"/>
  <c r="AO162" i="2"/>
  <c r="AE162" i="2"/>
  <c r="AD162" i="2"/>
  <c r="AA162" i="2"/>
  <c r="Z162" i="2"/>
  <c r="X162" i="2"/>
  <c r="U162" i="2"/>
  <c r="T162" i="2"/>
  <c r="R162" i="2"/>
  <c r="Q162" i="2"/>
  <c r="C162" i="2"/>
  <c r="A162" i="2"/>
  <c r="AY161" i="2"/>
  <c r="AT161" i="2"/>
  <c r="AS161" i="2"/>
  <c r="AO161" i="2"/>
  <c r="AE161" i="2"/>
  <c r="AD161" i="2"/>
  <c r="AA161" i="2"/>
  <c r="Z161" i="2"/>
  <c r="Y161" i="2"/>
  <c r="AX161" i="2" s="1"/>
  <c r="X161" i="2"/>
  <c r="U161" i="2"/>
  <c r="T161" i="2"/>
  <c r="R161" i="2"/>
  <c r="Q161" i="2"/>
  <c r="C161" i="2"/>
  <c r="A161" i="2"/>
  <c r="AT160" i="2"/>
  <c r="AS160" i="2"/>
  <c r="AO160" i="2"/>
  <c r="AE160" i="2"/>
  <c r="AD160" i="2"/>
  <c r="AA160" i="2"/>
  <c r="Z160" i="2"/>
  <c r="Y160" i="2"/>
  <c r="AX160" i="2" s="1"/>
  <c r="X160" i="2"/>
  <c r="AY160" i="2" s="1"/>
  <c r="U160" i="2"/>
  <c r="T160" i="2"/>
  <c r="R160" i="2"/>
  <c r="Q160" i="2"/>
  <c r="C160" i="2"/>
  <c r="A160" i="2"/>
  <c r="AS159" i="2"/>
  <c r="AO159" i="2"/>
  <c r="AE159" i="2"/>
  <c r="AA159" i="2"/>
  <c r="Z159" i="2"/>
  <c r="X159" i="2"/>
  <c r="AY159" i="2" s="1"/>
  <c r="U159" i="2"/>
  <c r="T159" i="2"/>
  <c r="R159" i="2"/>
  <c r="Q159" i="2"/>
  <c r="AD159" i="2" s="1"/>
  <c r="C159" i="2"/>
  <c r="A159" i="2"/>
  <c r="AT159" i="2" s="1"/>
  <c r="AS158" i="2"/>
  <c r="AO158" i="2"/>
  <c r="AE158" i="2"/>
  <c r="AD158" i="2"/>
  <c r="AA158" i="2"/>
  <c r="Z158" i="2"/>
  <c r="X158" i="2"/>
  <c r="AY158" i="2" s="1"/>
  <c r="U158" i="2"/>
  <c r="T158" i="2"/>
  <c r="R158" i="2"/>
  <c r="Q158" i="2"/>
  <c r="C158" i="2"/>
  <c r="A158" i="2"/>
  <c r="AT158" i="2" s="1"/>
  <c r="AY157" i="2"/>
  <c r="AS157" i="2"/>
  <c r="AO157" i="2"/>
  <c r="AE157" i="2"/>
  <c r="AA157" i="2"/>
  <c r="Z157" i="2"/>
  <c r="X157" i="2"/>
  <c r="Y157" i="2" s="1"/>
  <c r="AX157" i="2" s="1"/>
  <c r="U157" i="2"/>
  <c r="T157" i="2"/>
  <c r="R157" i="2"/>
  <c r="Q157" i="2"/>
  <c r="AD157" i="2" s="1"/>
  <c r="C157" i="2"/>
  <c r="A157" i="2"/>
  <c r="AT157" i="2" s="1"/>
  <c r="AT156" i="2"/>
  <c r="AS156" i="2"/>
  <c r="AO156" i="2"/>
  <c r="AE156" i="2"/>
  <c r="AA156" i="2"/>
  <c r="Z156" i="2"/>
  <c r="X156" i="2"/>
  <c r="AY156" i="2" s="1"/>
  <c r="U156" i="2"/>
  <c r="T156" i="2"/>
  <c r="R156" i="2"/>
  <c r="Q156" i="2"/>
  <c r="AD156" i="2" s="1"/>
  <c r="C156" i="2"/>
  <c r="A156" i="2"/>
  <c r="AS155" i="2"/>
  <c r="AO155" i="2"/>
  <c r="AE155" i="2"/>
  <c r="AD155" i="2"/>
  <c r="AA155" i="2"/>
  <c r="Z155" i="2"/>
  <c r="Y155" i="2"/>
  <c r="AX155" i="2" s="1"/>
  <c r="X155" i="2"/>
  <c r="AY155" i="2" s="1"/>
  <c r="U155" i="2"/>
  <c r="T155" i="2"/>
  <c r="R155" i="2"/>
  <c r="Q155" i="2"/>
  <c r="C155" i="2"/>
  <c r="A155" i="2"/>
  <c r="AT155" i="2" s="1"/>
  <c r="AY154" i="2"/>
  <c r="AT154" i="2"/>
  <c r="AS154" i="2"/>
  <c r="AO154" i="2"/>
  <c r="AE154" i="2"/>
  <c r="AA154" i="2"/>
  <c r="Z154" i="2"/>
  <c r="X154" i="2"/>
  <c r="Y154" i="2" s="1"/>
  <c r="AX154" i="2" s="1"/>
  <c r="U154" i="2"/>
  <c r="T154" i="2"/>
  <c r="R154" i="2"/>
  <c r="Q154" i="2"/>
  <c r="AD154" i="2" s="1"/>
  <c r="C154" i="2"/>
  <c r="A154" i="2"/>
  <c r="AS153" i="2"/>
  <c r="AO153" i="2"/>
  <c r="AE153" i="2"/>
  <c r="AD153" i="2"/>
  <c r="AA153" i="2"/>
  <c r="Z153" i="2"/>
  <c r="Y153" i="2"/>
  <c r="AX153" i="2" s="1"/>
  <c r="X153" i="2"/>
  <c r="AY153" i="2" s="1"/>
  <c r="U153" i="2"/>
  <c r="T153" i="2"/>
  <c r="R153" i="2"/>
  <c r="Q153" i="2"/>
  <c r="C153" i="2"/>
  <c r="A153" i="2"/>
  <c r="AT153" i="2" s="1"/>
  <c r="AY152" i="2"/>
  <c r="AT152" i="2"/>
  <c r="AS152" i="2"/>
  <c r="AO152" i="2"/>
  <c r="AE152" i="2"/>
  <c r="AA152" i="2"/>
  <c r="Z152" i="2"/>
  <c r="X152" i="2"/>
  <c r="Y152" i="2" s="1"/>
  <c r="AX152" i="2" s="1"/>
  <c r="U152" i="2"/>
  <c r="T152" i="2"/>
  <c r="R152" i="2"/>
  <c r="Q152" i="2"/>
  <c r="AD152" i="2" s="1"/>
  <c r="C152" i="2"/>
  <c r="A152" i="2"/>
  <c r="AY151" i="2"/>
  <c r="AT151" i="2"/>
  <c r="AS151" i="2"/>
  <c r="AO151" i="2"/>
  <c r="AE151" i="2"/>
  <c r="AD151" i="2"/>
  <c r="AA151" i="2"/>
  <c r="Z151" i="2"/>
  <c r="Y151" i="2"/>
  <c r="AX151" i="2" s="1"/>
  <c r="X151" i="2"/>
  <c r="U151" i="2"/>
  <c r="T151" i="2"/>
  <c r="R151" i="2"/>
  <c r="Q151" i="2"/>
  <c r="C151" i="2"/>
  <c r="A151" i="2"/>
  <c r="AT150" i="2"/>
  <c r="AS150" i="2"/>
  <c r="AO150" i="2"/>
  <c r="AE150" i="2"/>
  <c r="AD150" i="2"/>
  <c r="AA150" i="2"/>
  <c r="Z150" i="2"/>
  <c r="X150" i="2"/>
  <c r="U150" i="2"/>
  <c r="T150" i="2"/>
  <c r="R150" i="2"/>
  <c r="Q150" i="2"/>
  <c r="C150" i="2"/>
  <c r="A150" i="2"/>
  <c r="AT149" i="2"/>
  <c r="AS149" i="2"/>
  <c r="AO149" i="2"/>
  <c r="AE149" i="2"/>
  <c r="AA149" i="2"/>
  <c r="Z149" i="2"/>
  <c r="X149" i="2"/>
  <c r="AY149" i="2" s="1"/>
  <c r="U149" i="2"/>
  <c r="T149" i="2"/>
  <c r="R149" i="2"/>
  <c r="Q149" i="2"/>
  <c r="AD149" i="2" s="1"/>
  <c r="C149" i="2"/>
  <c r="A149" i="2"/>
  <c r="AS148" i="2"/>
  <c r="AO148" i="2"/>
  <c r="AE148" i="2"/>
  <c r="AD148" i="2"/>
  <c r="AA148" i="2"/>
  <c r="Z148" i="2"/>
  <c r="Y148" i="2"/>
  <c r="AX148" i="2" s="1"/>
  <c r="X148" i="2"/>
  <c r="AY148" i="2" s="1"/>
  <c r="U148" i="2"/>
  <c r="T148" i="2"/>
  <c r="R148" i="2"/>
  <c r="Q148" i="2"/>
  <c r="C148" i="2"/>
  <c r="A148" i="2"/>
  <c r="AT148" i="2" s="1"/>
  <c r="AY147" i="2"/>
  <c r="AS147" i="2"/>
  <c r="AO147" i="2"/>
  <c r="AE147" i="2"/>
  <c r="AA147" i="2"/>
  <c r="Z147" i="2"/>
  <c r="X147" i="2"/>
  <c r="Y147" i="2" s="1"/>
  <c r="AX147" i="2" s="1"/>
  <c r="U147" i="2"/>
  <c r="T147" i="2"/>
  <c r="R147" i="2"/>
  <c r="Q147" i="2"/>
  <c r="AD147" i="2" s="1"/>
  <c r="C147" i="2"/>
  <c r="A147" i="2"/>
  <c r="AT147" i="2" s="1"/>
  <c r="AY146" i="2"/>
  <c r="AT146" i="2"/>
  <c r="AS146" i="2"/>
  <c r="AO146" i="2"/>
  <c r="AE146" i="2"/>
  <c r="AA146" i="2"/>
  <c r="Z146" i="2"/>
  <c r="X146" i="2"/>
  <c r="Y146" i="2" s="1"/>
  <c r="AX146" i="2" s="1"/>
  <c r="U146" i="2"/>
  <c r="T146" i="2"/>
  <c r="R146" i="2"/>
  <c r="Q146" i="2"/>
  <c r="AD146" i="2" s="1"/>
  <c r="C146" i="2"/>
  <c r="A146" i="2"/>
  <c r="AT145" i="2"/>
  <c r="AS145" i="2"/>
  <c r="AO145" i="2"/>
  <c r="AE145" i="2"/>
  <c r="AD145" i="2"/>
  <c r="AA145" i="2"/>
  <c r="Z145" i="2"/>
  <c r="X145" i="2"/>
  <c r="AY145" i="2" s="1"/>
  <c r="U145" i="2"/>
  <c r="T145" i="2"/>
  <c r="R145" i="2"/>
  <c r="Q145" i="2"/>
  <c r="C145" i="2"/>
  <c r="A145" i="2"/>
  <c r="AS144" i="2"/>
  <c r="AO144" i="2"/>
  <c r="AE144" i="2"/>
  <c r="AA144" i="2"/>
  <c r="Z144" i="2"/>
  <c r="X144" i="2"/>
  <c r="AY144" i="2" s="1"/>
  <c r="U144" i="2"/>
  <c r="T144" i="2"/>
  <c r="R144" i="2"/>
  <c r="Q144" i="2"/>
  <c r="AD144" i="2" s="1"/>
  <c r="C144" i="2"/>
  <c r="A144" i="2"/>
  <c r="AT144" i="2" s="1"/>
  <c r="AS143" i="2"/>
  <c r="AO143" i="2"/>
  <c r="AE143" i="2"/>
  <c r="AD143" i="2"/>
  <c r="AA143" i="2"/>
  <c r="Z143" i="2"/>
  <c r="X143" i="2"/>
  <c r="AY143" i="2" s="1"/>
  <c r="U143" i="2"/>
  <c r="T143" i="2"/>
  <c r="R143" i="2"/>
  <c r="Q143" i="2"/>
  <c r="C143" i="2"/>
  <c r="A143" i="2"/>
  <c r="AT143" i="2" s="1"/>
  <c r="AS142" i="2"/>
  <c r="AO142" i="2"/>
  <c r="AE142" i="2"/>
  <c r="AD142" i="2"/>
  <c r="AA142" i="2"/>
  <c r="Z142" i="2"/>
  <c r="X142" i="2"/>
  <c r="Y142" i="2" s="1"/>
  <c r="AX142" i="2" s="1"/>
  <c r="U142" i="2"/>
  <c r="T142" i="2"/>
  <c r="R142" i="2"/>
  <c r="Q142" i="2"/>
  <c r="C142" i="2"/>
  <c r="A142" i="2"/>
  <c r="AT142" i="2" s="1"/>
  <c r="AT141" i="2"/>
  <c r="AS141" i="2"/>
  <c r="AO141" i="2"/>
  <c r="AE141" i="2"/>
  <c r="AD141" i="2"/>
  <c r="AA141" i="2"/>
  <c r="Z141" i="2"/>
  <c r="X141" i="2"/>
  <c r="AY141" i="2" s="1"/>
  <c r="U141" i="2"/>
  <c r="T141" i="2"/>
  <c r="R141" i="2"/>
  <c r="Q141" i="2"/>
  <c r="C141" i="2"/>
  <c r="A141" i="2"/>
  <c r="AS140" i="2"/>
  <c r="AO140" i="2"/>
  <c r="AE140" i="2"/>
  <c r="AD140" i="2"/>
  <c r="AA140" i="2"/>
  <c r="Z140" i="2"/>
  <c r="X140" i="2"/>
  <c r="AY140" i="2" s="1"/>
  <c r="U140" i="2"/>
  <c r="T140" i="2"/>
  <c r="R140" i="2"/>
  <c r="Q140" i="2"/>
  <c r="C140" i="2"/>
  <c r="A140" i="2"/>
  <c r="AT140" i="2" s="1"/>
  <c r="AY139" i="2"/>
  <c r="AS139" i="2"/>
  <c r="AO139" i="2"/>
  <c r="AE139" i="2"/>
  <c r="AA139" i="2"/>
  <c r="Z139" i="2"/>
  <c r="Y139" i="2"/>
  <c r="AX139" i="2" s="1"/>
  <c r="X139" i="2"/>
  <c r="U139" i="2"/>
  <c r="T139" i="2"/>
  <c r="R139" i="2"/>
  <c r="Q139" i="2"/>
  <c r="AD139" i="2" s="1"/>
  <c r="C139" i="2"/>
  <c r="A139" i="2"/>
  <c r="AT139" i="2" s="1"/>
  <c r="AS138" i="2"/>
  <c r="AO138" i="2"/>
  <c r="AE138" i="2"/>
  <c r="AD138" i="2"/>
  <c r="AA138" i="2"/>
  <c r="Z138" i="2"/>
  <c r="Y138" i="2"/>
  <c r="AX138" i="2" s="1"/>
  <c r="X138" i="2"/>
  <c r="AY138" i="2" s="1"/>
  <c r="U138" i="2"/>
  <c r="T138" i="2"/>
  <c r="R138" i="2"/>
  <c r="Q138" i="2"/>
  <c r="C138" i="2"/>
  <c r="A138" i="2"/>
  <c r="AT138" i="2" s="1"/>
  <c r="AT137" i="2"/>
  <c r="AS137" i="2"/>
  <c r="AO137" i="2"/>
  <c r="AE137" i="2"/>
  <c r="AD137" i="2"/>
  <c r="AA137" i="2"/>
  <c r="Z137" i="2"/>
  <c r="X137" i="2"/>
  <c r="U137" i="2"/>
  <c r="T137" i="2"/>
  <c r="R137" i="2"/>
  <c r="Q137" i="2"/>
  <c r="C137" i="2"/>
  <c r="A137" i="2"/>
  <c r="AY136" i="2"/>
  <c r="AT136" i="2"/>
  <c r="AS136" i="2"/>
  <c r="AO136" i="2"/>
  <c r="AE136" i="2"/>
  <c r="AD136" i="2"/>
  <c r="AA136" i="2"/>
  <c r="Z136" i="2"/>
  <c r="Y136" i="2"/>
  <c r="AX136" i="2" s="1"/>
  <c r="X136" i="2"/>
  <c r="U136" i="2"/>
  <c r="T136" i="2"/>
  <c r="R136" i="2"/>
  <c r="Q136" i="2"/>
  <c r="C136" i="2"/>
  <c r="A136" i="2"/>
  <c r="AS135" i="2"/>
  <c r="AO135" i="2"/>
  <c r="AE135" i="2"/>
  <c r="AD135" i="2"/>
  <c r="AA135" i="2"/>
  <c r="Z135" i="2"/>
  <c r="Y135" i="2"/>
  <c r="AX135" i="2" s="1"/>
  <c r="X135" i="2"/>
  <c r="AY135" i="2" s="1"/>
  <c r="U135" i="2"/>
  <c r="T135" i="2"/>
  <c r="R135" i="2"/>
  <c r="Q135" i="2"/>
  <c r="C135" i="2"/>
  <c r="A135" i="2"/>
  <c r="AT135" i="2" s="1"/>
  <c r="AS134" i="2"/>
  <c r="AO134" i="2"/>
  <c r="AE134" i="2"/>
  <c r="AA134" i="2"/>
  <c r="Z134" i="2"/>
  <c r="Y134" i="2"/>
  <c r="AX134" i="2" s="1"/>
  <c r="X134" i="2"/>
  <c r="AY134" i="2" s="1"/>
  <c r="U134" i="2"/>
  <c r="T134" i="2"/>
  <c r="R134" i="2"/>
  <c r="Q134" i="2"/>
  <c r="AD134" i="2" s="1"/>
  <c r="C134" i="2"/>
  <c r="A134" i="2"/>
  <c r="AT134" i="2" s="1"/>
  <c r="AS133" i="2"/>
  <c r="AO133" i="2"/>
  <c r="AE133" i="2"/>
  <c r="AD133" i="2"/>
  <c r="AA133" i="2"/>
  <c r="Z133" i="2"/>
  <c r="X133" i="2"/>
  <c r="AY133" i="2" s="1"/>
  <c r="U133" i="2"/>
  <c r="T133" i="2"/>
  <c r="R133" i="2"/>
  <c r="Q133" i="2"/>
  <c r="C133" i="2"/>
  <c r="A133" i="2"/>
  <c r="AT133" i="2" s="1"/>
  <c r="AS132" i="2"/>
  <c r="AO132" i="2"/>
  <c r="AE132" i="2"/>
  <c r="AA132" i="2"/>
  <c r="Z132" i="2"/>
  <c r="X132" i="2"/>
  <c r="Y132" i="2" s="1"/>
  <c r="AX132" i="2" s="1"/>
  <c r="U132" i="2"/>
  <c r="T132" i="2"/>
  <c r="R132" i="2"/>
  <c r="Q132" i="2"/>
  <c r="AD132" i="2" s="1"/>
  <c r="C132" i="2"/>
  <c r="A132" i="2"/>
  <c r="AT132" i="2" s="1"/>
  <c r="AT131" i="2"/>
  <c r="AS131" i="2"/>
  <c r="AO131" i="2"/>
  <c r="AE131" i="2"/>
  <c r="AA131" i="2"/>
  <c r="Z131" i="2"/>
  <c r="X131" i="2"/>
  <c r="Y131" i="2" s="1"/>
  <c r="AX131" i="2" s="1"/>
  <c r="U131" i="2"/>
  <c r="T131" i="2"/>
  <c r="R131" i="2"/>
  <c r="Q131" i="2"/>
  <c r="AD131" i="2" s="1"/>
  <c r="C131" i="2"/>
  <c r="A131" i="2"/>
  <c r="AS130" i="2"/>
  <c r="AO130" i="2"/>
  <c r="AE130" i="2"/>
  <c r="AD130" i="2"/>
  <c r="AA130" i="2"/>
  <c r="Z130" i="2"/>
  <c r="X130" i="2"/>
  <c r="AY130" i="2" s="1"/>
  <c r="U130" i="2"/>
  <c r="T130" i="2"/>
  <c r="R130" i="2"/>
  <c r="Q130" i="2"/>
  <c r="C130" i="2"/>
  <c r="A130" i="2"/>
  <c r="AT130" i="2" s="1"/>
  <c r="AY129" i="2"/>
  <c r="AT129" i="2"/>
  <c r="AS129" i="2"/>
  <c r="AO129" i="2"/>
  <c r="AE129" i="2"/>
  <c r="AA129" i="2"/>
  <c r="Z129" i="2"/>
  <c r="X129" i="2"/>
  <c r="Y129" i="2" s="1"/>
  <c r="AX129" i="2" s="1"/>
  <c r="U129" i="2"/>
  <c r="T129" i="2"/>
  <c r="R129" i="2"/>
  <c r="Q129" i="2"/>
  <c r="AD129" i="2" s="1"/>
  <c r="C129" i="2"/>
  <c r="A129" i="2"/>
  <c r="AS128" i="2"/>
  <c r="AO128" i="2"/>
  <c r="AE128" i="2"/>
  <c r="AD128" i="2"/>
  <c r="AA128" i="2"/>
  <c r="Z128" i="2"/>
  <c r="Y128" i="2"/>
  <c r="AX128" i="2" s="1"/>
  <c r="X128" i="2"/>
  <c r="AY128" i="2" s="1"/>
  <c r="U128" i="2"/>
  <c r="T128" i="2"/>
  <c r="R128" i="2"/>
  <c r="Q128" i="2"/>
  <c r="C128" i="2"/>
  <c r="A128" i="2"/>
  <c r="AT128" i="2" s="1"/>
  <c r="AT127" i="2"/>
  <c r="AS127" i="2"/>
  <c r="AO127" i="2"/>
  <c r="AE127" i="2"/>
  <c r="AA127" i="2"/>
  <c r="Z127" i="2"/>
  <c r="X127" i="2"/>
  <c r="Y127" i="2" s="1"/>
  <c r="AX127" i="2" s="1"/>
  <c r="U127" i="2"/>
  <c r="T127" i="2"/>
  <c r="R127" i="2"/>
  <c r="Q127" i="2"/>
  <c r="AD127" i="2" s="1"/>
  <c r="C127" i="2"/>
  <c r="A127" i="2"/>
  <c r="AT126" i="2"/>
  <c r="AS126" i="2"/>
  <c r="AO126" i="2"/>
  <c r="AE126" i="2"/>
  <c r="AD126" i="2"/>
  <c r="AA126" i="2"/>
  <c r="Z126" i="2"/>
  <c r="X126" i="2"/>
  <c r="AY126" i="2" s="1"/>
  <c r="U126" i="2"/>
  <c r="T126" i="2"/>
  <c r="R126" i="2"/>
  <c r="Q126" i="2"/>
  <c r="C126" i="2"/>
  <c r="A126" i="2"/>
  <c r="AT125" i="2"/>
  <c r="AS125" i="2"/>
  <c r="AO125" i="2"/>
  <c r="AE125" i="2"/>
  <c r="AD125" i="2"/>
  <c r="AA125" i="2"/>
  <c r="Z125" i="2"/>
  <c r="X125" i="2"/>
  <c r="U125" i="2"/>
  <c r="T125" i="2"/>
  <c r="R125" i="2"/>
  <c r="Q125" i="2"/>
  <c r="C125" i="2"/>
  <c r="A125" i="2"/>
  <c r="AT124" i="2"/>
  <c r="AS124" i="2"/>
  <c r="AO124" i="2"/>
  <c r="AE124" i="2"/>
  <c r="AA124" i="2"/>
  <c r="Z124" i="2"/>
  <c r="X124" i="2"/>
  <c r="AY124" i="2" s="1"/>
  <c r="U124" i="2"/>
  <c r="T124" i="2"/>
  <c r="R124" i="2"/>
  <c r="Q124" i="2"/>
  <c r="AD124" i="2" s="1"/>
  <c r="C124" i="2"/>
  <c r="A124" i="2"/>
  <c r="AS123" i="2"/>
  <c r="AO123" i="2"/>
  <c r="AE123" i="2"/>
  <c r="AD123" i="2"/>
  <c r="AA123" i="2"/>
  <c r="Z123" i="2"/>
  <c r="X123" i="2"/>
  <c r="AY123" i="2" s="1"/>
  <c r="U123" i="2"/>
  <c r="T123" i="2"/>
  <c r="R123" i="2"/>
  <c r="Q123" i="2"/>
  <c r="C123" i="2"/>
  <c r="A123" i="2"/>
  <c r="AT123" i="2" s="1"/>
  <c r="AY122" i="2"/>
  <c r="AS122" i="2"/>
  <c r="AO122" i="2"/>
  <c r="AE122" i="2"/>
  <c r="AA122" i="2"/>
  <c r="Z122" i="2"/>
  <c r="X122" i="2"/>
  <c r="Y122" i="2" s="1"/>
  <c r="AX122" i="2" s="1"/>
  <c r="U122" i="2"/>
  <c r="T122" i="2"/>
  <c r="R122" i="2"/>
  <c r="Q122" i="2"/>
  <c r="AD122" i="2" s="1"/>
  <c r="C122" i="2"/>
  <c r="A122" i="2"/>
  <c r="AT122" i="2" s="1"/>
  <c r="AY121" i="2"/>
  <c r="AT121" i="2"/>
  <c r="AS121" i="2"/>
  <c r="AO121" i="2"/>
  <c r="AE121" i="2"/>
  <c r="AA121" i="2"/>
  <c r="Z121" i="2"/>
  <c r="X121" i="2"/>
  <c r="Y121" i="2" s="1"/>
  <c r="AX121" i="2" s="1"/>
  <c r="U121" i="2"/>
  <c r="T121" i="2"/>
  <c r="R121" i="2"/>
  <c r="Q121" i="2"/>
  <c r="AD121" i="2" s="1"/>
  <c r="C121" i="2"/>
  <c r="A121" i="2"/>
  <c r="AT120" i="2"/>
  <c r="AS120" i="2"/>
  <c r="AO120" i="2"/>
  <c r="AE120" i="2"/>
  <c r="AD120" i="2"/>
  <c r="AA120" i="2"/>
  <c r="Z120" i="2"/>
  <c r="X120" i="2"/>
  <c r="AY120" i="2" s="1"/>
  <c r="U120" i="2"/>
  <c r="T120" i="2"/>
  <c r="R120" i="2"/>
  <c r="Q120" i="2"/>
  <c r="C120" i="2"/>
  <c r="A120" i="2"/>
  <c r="AS119" i="2"/>
  <c r="AO119" i="2"/>
  <c r="AE119" i="2"/>
  <c r="AA119" i="2"/>
  <c r="Z119" i="2"/>
  <c r="X119" i="2"/>
  <c r="AY119" i="2" s="1"/>
  <c r="U119" i="2"/>
  <c r="T119" i="2"/>
  <c r="R119" i="2"/>
  <c r="Q119" i="2"/>
  <c r="AD119" i="2" s="1"/>
  <c r="C119" i="2"/>
  <c r="A119" i="2"/>
  <c r="AT119" i="2" s="1"/>
  <c r="AS118" i="2"/>
  <c r="AO118" i="2"/>
  <c r="AE118" i="2"/>
  <c r="AD118" i="2"/>
  <c r="AA118" i="2"/>
  <c r="Z118" i="2"/>
  <c r="X118" i="2"/>
  <c r="AY118" i="2" s="1"/>
  <c r="U118" i="2"/>
  <c r="T118" i="2"/>
  <c r="R118" i="2"/>
  <c r="Q118" i="2"/>
  <c r="C118" i="2"/>
  <c r="A118" i="2"/>
  <c r="AT118" i="2" s="1"/>
  <c r="AY117" i="2"/>
  <c r="AT117" i="2"/>
  <c r="AS117" i="2"/>
  <c r="AO117" i="2"/>
  <c r="AE117" i="2"/>
  <c r="AA117" i="2"/>
  <c r="Z117" i="2"/>
  <c r="X117" i="2"/>
  <c r="Y117" i="2" s="1"/>
  <c r="AX117" i="2" s="1"/>
  <c r="U117" i="2"/>
  <c r="T117" i="2"/>
  <c r="R117" i="2"/>
  <c r="Q117" i="2"/>
  <c r="AD117" i="2" s="1"/>
  <c r="C117" i="2"/>
  <c r="A117" i="2"/>
  <c r="AT116" i="2"/>
  <c r="AS116" i="2"/>
  <c r="AO116" i="2"/>
  <c r="AE116" i="2"/>
  <c r="AD116" i="2"/>
  <c r="AA116" i="2"/>
  <c r="Z116" i="2"/>
  <c r="X116" i="2"/>
  <c r="AY116" i="2" s="1"/>
  <c r="U116" i="2"/>
  <c r="T116" i="2"/>
  <c r="R116" i="2"/>
  <c r="Q116" i="2"/>
  <c r="C116" i="2"/>
  <c r="A116" i="2"/>
  <c r="AT115" i="2"/>
  <c r="AS115" i="2"/>
  <c r="AO115" i="2"/>
  <c r="AE115" i="2"/>
  <c r="AD115" i="2"/>
  <c r="AA115" i="2"/>
  <c r="Z115" i="2"/>
  <c r="X115" i="2"/>
  <c r="AY115" i="2" s="1"/>
  <c r="U115" i="2"/>
  <c r="T115" i="2"/>
  <c r="R115" i="2"/>
  <c r="Q115" i="2"/>
  <c r="C115" i="2"/>
  <c r="A115" i="2"/>
  <c r="AY114" i="2"/>
  <c r="AS114" i="2"/>
  <c r="AO114" i="2"/>
  <c r="AE114" i="2"/>
  <c r="AA114" i="2"/>
  <c r="Z114" i="2"/>
  <c r="Y114" i="2"/>
  <c r="AX114" i="2" s="1"/>
  <c r="X114" i="2"/>
  <c r="U114" i="2"/>
  <c r="T114" i="2"/>
  <c r="R114" i="2"/>
  <c r="Q114" i="2"/>
  <c r="AD114" i="2" s="1"/>
  <c r="C114" i="2"/>
  <c r="A114" i="2"/>
  <c r="AT114" i="2" s="1"/>
  <c r="AS113" i="2"/>
  <c r="AO113" i="2"/>
  <c r="AE113" i="2"/>
  <c r="AA113" i="2"/>
  <c r="Z113" i="2"/>
  <c r="X113" i="2"/>
  <c r="AY113" i="2" s="1"/>
  <c r="U113" i="2"/>
  <c r="T113" i="2"/>
  <c r="Q113" i="2"/>
  <c r="AD113" i="2" s="1"/>
  <c r="C113" i="2"/>
  <c r="A113" i="2"/>
  <c r="AT113" i="2" s="1"/>
  <c r="AT112" i="2"/>
  <c r="AS112" i="2"/>
  <c r="AO112" i="2"/>
  <c r="AE112" i="2"/>
  <c r="AD112" i="2"/>
  <c r="AA112" i="2"/>
  <c r="Z112" i="2"/>
  <c r="X112" i="2"/>
  <c r="U112" i="2"/>
  <c r="T112" i="2"/>
  <c r="R112" i="2"/>
  <c r="Q112" i="2"/>
  <c r="C112" i="2"/>
  <c r="A112" i="2"/>
  <c r="AY111" i="2"/>
  <c r="AT111" i="2"/>
  <c r="AS111" i="2"/>
  <c r="AO111" i="2"/>
  <c r="AE111" i="2"/>
  <c r="AA111" i="2"/>
  <c r="Z111" i="2"/>
  <c r="Y111" i="2"/>
  <c r="AX111" i="2" s="1"/>
  <c r="X111" i="2"/>
  <c r="U111" i="2"/>
  <c r="T111" i="2"/>
  <c r="R111" i="2"/>
  <c r="Q111" i="2"/>
  <c r="AD111" i="2" s="1"/>
  <c r="C111" i="2"/>
  <c r="A111" i="2"/>
  <c r="AS110" i="2"/>
  <c r="AO110" i="2"/>
  <c r="AE110" i="2"/>
  <c r="AD110" i="2"/>
  <c r="AA110" i="2"/>
  <c r="Z110" i="2"/>
  <c r="X110" i="2"/>
  <c r="U110" i="2"/>
  <c r="T110" i="2"/>
  <c r="R110" i="2"/>
  <c r="Q110" i="2"/>
  <c r="C110" i="2"/>
  <c r="A110" i="2"/>
  <c r="AT110" i="2" s="1"/>
  <c r="AS109" i="2"/>
  <c r="AO109" i="2"/>
  <c r="AE109" i="2"/>
  <c r="AD109" i="2"/>
  <c r="AA109" i="2"/>
  <c r="Z109" i="2"/>
  <c r="X109" i="2"/>
  <c r="U109" i="2"/>
  <c r="T109" i="2"/>
  <c r="R109" i="2"/>
  <c r="Q109" i="2"/>
  <c r="C109" i="2"/>
  <c r="A109" i="2"/>
  <c r="AT109" i="2" s="1"/>
  <c r="AS108" i="2"/>
  <c r="AO108" i="2"/>
  <c r="AE108" i="2"/>
  <c r="AD108" i="2"/>
  <c r="AA108" i="2"/>
  <c r="Z108" i="2"/>
  <c r="Y108" i="2"/>
  <c r="AX108" i="2" s="1"/>
  <c r="X108" i="2"/>
  <c r="U108" i="2"/>
  <c r="T108" i="2"/>
  <c r="R108" i="2"/>
  <c r="Q108" i="2"/>
  <c r="C108" i="2"/>
  <c r="A108" i="2"/>
  <c r="AT108" i="2" s="1"/>
  <c r="AS107" i="2"/>
  <c r="AO107" i="2"/>
  <c r="AE107" i="2"/>
  <c r="AA107" i="2"/>
  <c r="Z107" i="2"/>
  <c r="X107" i="2"/>
  <c r="Y107" i="2" s="1"/>
  <c r="AX107" i="2" s="1"/>
  <c r="U107" i="2"/>
  <c r="T107" i="2"/>
  <c r="R107" i="2"/>
  <c r="Q107" i="2"/>
  <c r="AD107" i="2" s="1"/>
  <c r="C107" i="2"/>
  <c r="A107" i="2"/>
  <c r="AT107" i="2" s="1"/>
  <c r="AS106" i="2"/>
  <c r="AO106" i="2"/>
  <c r="AE106" i="2"/>
  <c r="AD106" i="2"/>
  <c r="AA106" i="2"/>
  <c r="Z106" i="2"/>
  <c r="X106" i="2"/>
  <c r="U106" i="2"/>
  <c r="T106" i="2"/>
  <c r="Q106" i="2"/>
  <c r="R106" i="2" s="1"/>
  <c r="C106" i="2"/>
  <c r="A106" i="2"/>
  <c r="AT106" i="2" s="1"/>
  <c r="AS105" i="2"/>
  <c r="AO105" i="2"/>
  <c r="AE105" i="2"/>
  <c r="AD105" i="2"/>
  <c r="AA105" i="2"/>
  <c r="Z105" i="2"/>
  <c r="X105" i="2"/>
  <c r="U105" i="2"/>
  <c r="T105" i="2"/>
  <c r="R105" i="2"/>
  <c r="Q105" i="2"/>
  <c r="C105" i="2"/>
  <c r="A105" i="2"/>
  <c r="AT105" i="2" s="1"/>
  <c r="AS104" i="2"/>
  <c r="AO104" i="2"/>
  <c r="AE104" i="2"/>
  <c r="AA104" i="2"/>
  <c r="Z104" i="2"/>
  <c r="X104" i="2"/>
  <c r="U104" i="2"/>
  <c r="T104" i="2"/>
  <c r="Q104" i="2"/>
  <c r="AD104" i="2" s="1"/>
  <c r="C104" i="2"/>
  <c r="A104" i="2"/>
  <c r="AT104" i="2" s="1"/>
  <c r="AS103" i="2"/>
  <c r="AO103" i="2"/>
  <c r="AE103" i="2"/>
  <c r="AD103" i="2"/>
  <c r="AA103" i="2"/>
  <c r="Z103" i="2"/>
  <c r="X103" i="2"/>
  <c r="U103" i="2"/>
  <c r="T103" i="2"/>
  <c r="Q103" i="2"/>
  <c r="R103" i="2" s="1"/>
  <c r="C103" i="2"/>
  <c r="A103" i="2"/>
  <c r="AT103" i="2" s="1"/>
  <c r="AS102" i="2"/>
  <c r="AO102" i="2"/>
  <c r="AE102" i="2"/>
  <c r="AD102" i="2"/>
  <c r="AA102" i="2"/>
  <c r="Z102" i="2"/>
  <c r="X102" i="2"/>
  <c r="U102" i="2"/>
  <c r="T102" i="2"/>
  <c r="R102" i="2"/>
  <c r="Q102" i="2"/>
  <c r="C102" i="2"/>
  <c r="A102" i="2"/>
  <c r="AT102" i="2" s="1"/>
  <c r="AS101" i="2"/>
  <c r="AO101" i="2"/>
  <c r="AE101" i="2"/>
  <c r="AA101" i="2"/>
  <c r="Z101" i="2"/>
  <c r="X101" i="2"/>
  <c r="U101" i="2"/>
  <c r="T101" i="2"/>
  <c r="Q101" i="2"/>
  <c r="AD101" i="2" s="1"/>
  <c r="C101" i="2"/>
  <c r="A101" i="2"/>
  <c r="AT101" i="2" s="1"/>
  <c r="AT100" i="2"/>
  <c r="AS100" i="2"/>
  <c r="AO100" i="2"/>
  <c r="AE100" i="2"/>
  <c r="AD100" i="2"/>
  <c r="AA100" i="2"/>
  <c r="Z100" i="2"/>
  <c r="X100" i="2"/>
  <c r="U100" i="2"/>
  <c r="T100" i="2"/>
  <c r="Q100" i="2"/>
  <c r="R100" i="2" s="1"/>
  <c r="C100" i="2"/>
  <c r="A100" i="2"/>
  <c r="AS99" i="2"/>
  <c r="AO99" i="2"/>
  <c r="AE99" i="2"/>
  <c r="AD99" i="2"/>
  <c r="AA99" i="2"/>
  <c r="Z99" i="2"/>
  <c r="X99" i="2"/>
  <c r="U99" i="2"/>
  <c r="T99" i="2"/>
  <c r="R99" i="2"/>
  <c r="Q99" i="2"/>
  <c r="C99" i="2"/>
  <c r="A99" i="2"/>
  <c r="AT99" i="2" s="1"/>
  <c r="AS98" i="2"/>
  <c r="AO98" i="2"/>
  <c r="AE98" i="2"/>
  <c r="AA98" i="2"/>
  <c r="Z98" i="2"/>
  <c r="X98" i="2"/>
  <c r="U98" i="2"/>
  <c r="T98" i="2"/>
  <c r="Q98" i="2"/>
  <c r="AD98" i="2" s="1"/>
  <c r="C98" i="2"/>
  <c r="A98" i="2"/>
  <c r="AT98" i="2" s="1"/>
  <c r="AT97" i="2"/>
  <c r="AS97" i="2"/>
  <c r="AO97" i="2"/>
  <c r="AE97" i="2"/>
  <c r="AA97" i="2"/>
  <c r="Z97" i="2"/>
  <c r="X97" i="2"/>
  <c r="U97" i="2"/>
  <c r="T97" i="2"/>
  <c r="Q97" i="2"/>
  <c r="AD97" i="2" s="1"/>
  <c r="C97" i="2"/>
  <c r="A97" i="2"/>
  <c r="AS96" i="2"/>
  <c r="AO96" i="2"/>
  <c r="AE96" i="2"/>
  <c r="AD96" i="2"/>
  <c r="AA96" i="2"/>
  <c r="Z96" i="2"/>
  <c r="X96" i="2"/>
  <c r="U96" i="2"/>
  <c r="T96" i="2"/>
  <c r="R96" i="2"/>
  <c r="Q96" i="2"/>
  <c r="C96" i="2"/>
  <c r="A96" i="2"/>
  <c r="AT96" i="2" s="1"/>
  <c r="AS95" i="2"/>
  <c r="AO95" i="2"/>
  <c r="AE95" i="2"/>
  <c r="AA95" i="2"/>
  <c r="Z95" i="2"/>
  <c r="X95" i="2"/>
  <c r="U95" i="2"/>
  <c r="T95" i="2"/>
  <c r="Q95" i="2"/>
  <c r="AD95" i="2" s="1"/>
  <c r="C95" i="2"/>
  <c r="A95" i="2"/>
  <c r="AT95" i="2" s="1"/>
  <c r="AY94" i="2"/>
  <c r="AS94" i="2"/>
  <c r="AO94" i="2"/>
  <c r="AE94" i="2"/>
  <c r="AA94" i="2"/>
  <c r="Z94" i="2"/>
  <c r="X94" i="2"/>
  <c r="Y94" i="2" s="1"/>
  <c r="AX94" i="2" s="1"/>
  <c r="U94" i="2"/>
  <c r="T94" i="2"/>
  <c r="Q94" i="2"/>
  <c r="AD94" i="2" s="1"/>
  <c r="C94" i="2"/>
  <c r="A94" i="2"/>
  <c r="AT94" i="2" s="1"/>
  <c r="AT93" i="2"/>
  <c r="AS93" i="2"/>
  <c r="AO93" i="2"/>
  <c r="AE93" i="2"/>
  <c r="AD93" i="2"/>
  <c r="AA93" i="2"/>
  <c r="Z93" i="2"/>
  <c r="X93" i="2"/>
  <c r="U93" i="2"/>
  <c r="T93" i="2"/>
  <c r="R93" i="2"/>
  <c r="Q93" i="2"/>
  <c r="C93" i="2"/>
  <c r="A93" i="2"/>
  <c r="AS92" i="2"/>
  <c r="AO92" i="2"/>
  <c r="AE92" i="2"/>
  <c r="AA92" i="2"/>
  <c r="Z92" i="2"/>
  <c r="X92" i="2"/>
  <c r="Y92" i="2" s="1"/>
  <c r="AX92" i="2" s="1"/>
  <c r="U92" i="2"/>
  <c r="T92" i="2"/>
  <c r="R92" i="2"/>
  <c r="Q92" i="2"/>
  <c r="AD92" i="2" s="1"/>
  <c r="C92" i="2"/>
  <c r="A92" i="2"/>
  <c r="AT92" i="2" s="1"/>
  <c r="AS91" i="2"/>
  <c r="AO91" i="2"/>
  <c r="AE91" i="2"/>
  <c r="AA91" i="2"/>
  <c r="Z91" i="2"/>
  <c r="X91" i="2"/>
  <c r="U91" i="2"/>
  <c r="T91" i="2"/>
  <c r="Q91" i="2"/>
  <c r="AD91" i="2" s="1"/>
  <c r="C91" i="2"/>
  <c r="A91" i="2"/>
  <c r="AT91" i="2" s="1"/>
  <c r="AT90" i="2"/>
  <c r="AS90" i="2"/>
  <c r="AO90" i="2"/>
  <c r="AE90" i="2"/>
  <c r="AD90" i="2"/>
  <c r="AA90" i="2"/>
  <c r="Z90" i="2"/>
  <c r="X90" i="2"/>
  <c r="U90" i="2"/>
  <c r="T90" i="2"/>
  <c r="Q90" i="2"/>
  <c r="R90" i="2" s="1"/>
  <c r="C90" i="2"/>
  <c r="A90" i="2"/>
  <c r="AS89" i="2"/>
  <c r="AO89" i="2"/>
  <c r="AE89" i="2"/>
  <c r="AD89" i="2"/>
  <c r="AA89" i="2"/>
  <c r="Z89" i="2"/>
  <c r="X89" i="2"/>
  <c r="U89" i="2"/>
  <c r="T89" i="2"/>
  <c r="R89" i="2"/>
  <c r="Q89" i="2"/>
  <c r="C89" i="2"/>
  <c r="A89" i="2"/>
  <c r="AT89" i="2" s="1"/>
  <c r="AS88" i="2"/>
  <c r="AO88" i="2"/>
  <c r="AE88" i="2"/>
  <c r="AA88" i="2"/>
  <c r="Z88" i="2"/>
  <c r="X88" i="2"/>
  <c r="U88" i="2"/>
  <c r="T88" i="2"/>
  <c r="Q88" i="2"/>
  <c r="AD88" i="2" s="1"/>
  <c r="C88" i="2"/>
  <c r="A88" i="2"/>
  <c r="AT88" i="2" s="1"/>
  <c r="AS87" i="2"/>
  <c r="AO87" i="2"/>
  <c r="AE87" i="2"/>
  <c r="AA87" i="2"/>
  <c r="Z87" i="2"/>
  <c r="X87" i="2"/>
  <c r="U87" i="2"/>
  <c r="T87" i="2"/>
  <c r="Q87" i="2"/>
  <c r="AD87" i="2" s="1"/>
  <c r="C87" i="2"/>
  <c r="A87" i="2"/>
  <c r="AT87" i="2" s="1"/>
  <c r="AS86" i="2"/>
  <c r="AO86" i="2"/>
  <c r="AE86" i="2"/>
  <c r="AD86" i="2"/>
  <c r="AA86" i="2"/>
  <c r="Z86" i="2"/>
  <c r="X86" i="2"/>
  <c r="U86" i="2"/>
  <c r="T86" i="2"/>
  <c r="R86" i="2"/>
  <c r="Q86" i="2"/>
  <c r="C86" i="2"/>
  <c r="A86" i="2"/>
  <c r="AT86" i="2" s="1"/>
  <c r="AT85" i="2"/>
  <c r="AS85" i="2"/>
  <c r="AO85" i="2"/>
  <c r="AE85" i="2"/>
  <c r="AA85" i="2"/>
  <c r="Z85" i="2"/>
  <c r="X85" i="2"/>
  <c r="U85" i="2"/>
  <c r="T85" i="2"/>
  <c r="Q85" i="2"/>
  <c r="AD85" i="2" s="1"/>
  <c r="C85" i="2"/>
  <c r="A85" i="2"/>
  <c r="AS84" i="2"/>
  <c r="AO84" i="2"/>
  <c r="AE84" i="2"/>
  <c r="AA84" i="2"/>
  <c r="Z84" i="2"/>
  <c r="X84" i="2"/>
  <c r="AY84" i="2" s="1"/>
  <c r="U84" i="2"/>
  <c r="T84" i="2"/>
  <c r="Q84" i="2"/>
  <c r="R84" i="2" s="1"/>
  <c r="C84" i="2"/>
  <c r="A84" i="2"/>
  <c r="AT84" i="2" s="1"/>
  <c r="AS83" i="2"/>
  <c r="AO83" i="2"/>
  <c r="AE83" i="2"/>
  <c r="AD83" i="2"/>
  <c r="AA83" i="2"/>
  <c r="Z83" i="2"/>
  <c r="X83" i="2"/>
  <c r="U83" i="2"/>
  <c r="T83" i="2"/>
  <c r="Q83" i="2"/>
  <c r="R83" i="2" s="1"/>
  <c r="C83" i="2"/>
  <c r="A83" i="2"/>
  <c r="AT83" i="2" s="1"/>
  <c r="AS82" i="2"/>
  <c r="AO82" i="2"/>
  <c r="AE82" i="2"/>
  <c r="AA82" i="2"/>
  <c r="Z82" i="2"/>
  <c r="Y82" i="2"/>
  <c r="AX82" i="2" s="1"/>
  <c r="X82" i="2"/>
  <c r="AY82" i="2" s="1"/>
  <c r="U82" i="2"/>
  <c r="T82" i="2"/>
  <c r="Q82" i="2"/>
  <c r="AD82" i="2" s="1"/>
  <c r="C82" i="2"/>
  <c r="A82" i="2"/>
  <c r="AT82" i="2" s="1"/>
  <c r="AS81" i="2"/>
  <c r="AO81" i="2"/>
  <c r="AE81" i="2"/>
  <c r="AA81" i="2"/>
  <c r="Z81" i="2"/>
  <c r="X81" i="2"/>
  <c r="U81" i="2"/>
  <c r="T81" i="2"/>
  <c r="Q81" i="2"/>
  <c r="AD81" i="2" s="1"/>
  <c r="C81" i="2"/>
  <c r="A81" i="2"/>
  <c r="AT81" i="2" s="1"/>
  <c r="AS80" i="2"/>
  <c r="AO80" i="2"/>
  <c r="AE80" i="2"/>
  <c r="AD80" i="2"/>
  <c r="AA80" i="2"/>
  <c r="Z80" i="2"/>
  <c r="X80" i="2"/>
  <c r="U80" i="2"/>
  <c r="T80" i="2"/>
  <c r="R80" i="2"/>
  <c r="Q80" i="2"/>
  <c r="C80" i="2"/>
  <c r="A80" i="2"/>
  <c r="AT80" i="2" s="1"/>
  <c r="AT79" i="2"/>
  <c r="AS79" i="2"/>
  <c r="AO79" i="2"/>
  <c r="AE79" i="2"/>
  <c r="AA79" i="2"/>
  <c r="Z79" i="2"/>
  <c r="X79" i="2"/>
  <c r="U79" i="2"/>
  <c r="T79" i="2"/>
  <c r="Q79" i="2"/>
  <c r="AD79" i="2" s="1"/>
  <c r="C79" i="2"/>
  <c r="A79" i="2"/>
  <c r="AS78" i="2"/>
  <c r="AO78" i="2"/>
  <c r="AE78" i="2"/>
  <c r="AA78" i="2"/>
  <c r="Z78" i="2"/>
  <c r="X78" i="2"/>
  <c r="U78" i="2"/>
  <c r="T78" i="2"/>
  <c r="R78" i="2"/>
  <c r="Q78" i="2"/>
  <c r="AD78" i="2" s="1"/>
  <c r="C78" i="2"/>
  <c r="A78" i="2"/>
  <c r="AT78" i="2" s="1"/>
  <c r="AS77" i="2"/>
  <c r="AO77" i="2"/>
  <c r="AE77" i="2"/>
  <c r="AA77" i="2"/>
  <c r="Z77" i="2"/>
  <c r="X77" i="2"/>
  <c r="U77" i="2"/>
  <c r="T77" i="2"/>
  <c r="Q77" i="2"/>
  <c r="AD77" i="2" s="1"/>
  <c r="C77" i="2"/>
  <c r="A77" i="2"/>
  <c r="AT77" i="2" s="1"/>
  <c r="AT76" i="2"/>
  <c r="AS76" i="2"/>
  <c r="AO76" i="2"/>
  <c r="AE76" i="2"/>
  <c r="AA76" i="2"/>
  <c r="Z76" i="2"/>
  <c r="X76" i="2"/>
  <c r="U76" i="2"/>
  <c r="T76" i="2"/>
  <c r="Q76" i="2"/>
  <c r="AD76" i="2" s="1"/>
  <c r="C76" i="2"/>
  <c r="A76" i="2"/>
  <c r="AS75" i="2"/>
  <c r="AO75" i="2"/>
  <c r="AE75" i="2"/>
  <c r="AD75" i="2"/>
  <c r="AA75" i="2"/>
  <c r="Z75" i="2"/>
  <c r="X75" i="2"/>
  <c r="U75" i="2"/>
  <c r="T75" i="2"/>
  <c r="R75" i="2"/>
  <c r="Q75" i="2"/>
  <c r="C75" i="2"/>
  <c r="A75" i="2"/>
  <c r="AT75" i="2" s="1"/>
  <c r="AS74" i="2"/>
  <c r="AO74" i="2"/>
  <c r="AE74" i="2"/>
  <c r="AA74" i="2"/>
  <c r="Z74" i="2"/>
  <c r="X74" i="2"/>
  <c r="U74" i="2"/>
  <c r="T74" i="2"/>
  <c r="Q74" i="2"/>
  <c r="AD74" i="2" s="1"/>
  <c r="C74" i="2"/>
  <c r="A74" i="2"/>
  <c r="AT74" i="2" s="1"/>
  <c r="AS73" i="2"/>
  <c r="AO73" i="2"/>
  <c r="AE73" i="2"/>
  <c r="AD73" i="2"/>
  <c r="AA73" i="2"/>
  <c r="Z73" i="2"/>
  <c r="X73" i="2"/>
  <c r="U73" i="2"/>
  <c r="T73" i="2"/>
  <c r="Q73" i="2"/>
  <c r="R73" i="2" s="1"/>
  <c r="C73" i="2"/>
  <c r="A73" i="2"/>
  <c r="AT73" i="2" s="1"/>
  <c r="AS72" i="2"/>
  <c r="AO72" i="2"/>
  <c r="AE72" i="2"/>
  <c r="AA72" i="2"/>
  <c r="Z72" i="2"/>
  <c r="X72" i="2"/>
  <c r="U72" i="2"/>
  <c r="T72" i="2"/>
  <c r="R72" i="2"/>
  <c r="Q72" i="2"/>
  <c r="AD72" i="2" s="1"/>
  <c r="C72" i="2"/>
  <c r="A72" i="2"/>
  <c r="AT72" i="2" s="1"/>
  <c r="AS71" i="2"/>
  <c r="AO71" i="2"/>
  <c r="AE71" i="2"/>
  <c r="AA71" i="2"/>
  <c r="Z71" i="2"/>
  <c r="Y71" i="2"/>
  <c r="AX71" i="2" s="1"/>
  <c r="X71" i="2"/>
  <c r="AY71" i="2" s="1"/>
  <c r="U71" i="2"/>
  <c r="T71" i="2"/>
  <c r="R71" i="2"/>
  <c r="Q71" i="2"/>
  <c r="AD71" i="2" s="1"/>
  <c r="C71" i="2"/>
  <c r="A71" i="2"/>
  <c r="AT71" i="2" s="1"/>
  <c r="AS70" i="2"/>
  <c r="AO70" i="2"/>
  <c r="AE70" i="2"/>
  <c r="AD70" i="2"/>
  <c r="AA70" i="2"/>
  <c r="Z70" i="2"/>
  <c r="X70" i="2"/>
  <c r="U70" i="2"/>
  <c r="T70" i="2"/>
  <c r="Q70" i="2"/>
  <c r="R70" i="2" s="1"/>
  <c r="C70" i="2"/>
  <c r="A70" i="2"/>
  <c r="AT70" i="2" s="1"/>
  <c r="AT69" i="2"/>
  <c r="AS69" i="2"/>
  <c r="AO69" i="2"/>
  <c r="AE69" i="2"/>
  <c r="AD69" i="2"/>
  <c r="AA69" i="2"/>
  <c r="Z69" i="2"/>
  <c r="X69" i="2"/>
  <c r="U69" i="2"/>
  <c r="T69" i="2"/>
  <c r="R69" i="2"/>
  <c r="Q69" i="2"/>
  <c r="C69" i="2"/>
  <c r="A69" i="2"/>
  <c r="AS68" i="2"/>
  <c r="AO68" i="2"/>
  <c r="AE68" i="2"/>
  <c r="AD68" i="2"/>
  <c r="AA68" i="2"/>
  <c r="Z68" i="2"/>
  <c r="X68" i="2"/>
  <c r="U68" i="2"/>
  <c r="T68" i="2"/>
  <c r="R68" i="2"/>
  <c r="Q68" i="2"/>
  <c r="C68" i="2"/>
  <c r="A68" i="2"/>
  <c r="AT68" i="2" s="1"/>
  <c r="AS67" i="2"/>
  <c r="AO67" i="2"/>
  <c r="AE67" i="2"/>
  <c r="AD67" i="2"/>
  <c r="AA67" i="2"/>
  <c r="Z67" i="2"/>
  <c r="X67" i="2"/>
  <c r="U67" i="2"/>
  <c r="T67" i="2"/>
  <c r="R67" i="2"/>
  <c r="Q67" i="2"/>
  <c r="C67" i="2"/>
  <c r="A67" i="2"/>
  <c r="AT67" i="2" s="1"/>
  <c r="AT66" i="2"/>
  <c r="AS66" i="2"/>
  <c r="AO66" i="2"/>
  <c r="AE66" i="2"/>
  <c r="AA66" i="2"/>
  <c r="Z66" i="2"/>
  <c r="X66" i="2"/>
  <c r="U66" i="2"/>
  <c r="T66" i="2"/>
  <c r="Q66" i="2"/>
  <c r="AD66" i="2" s="1"/>
  <c r="C66" i="2"/>
  <c r="A66" i="2"/>
  <c r="AS65" i="2"/>
  <c r="AO65" i="2"/>
  <c r="AE65" i="2"/>
  <c r="AD65" i="2"/>
  <c r="AA65" i="2"/>
  <c r="Z65" i="2"/>
  <c r="X65" i="2"/>
  <c r="U65" i="2"/>
  <c r="T65" i="2"/>
  <c r="Q65" i="2"/>
  <c r="R65" i="2" s="1"/>
  <c r="C65" i="2"/>
  <c r="A65" i="2"/>
  <c r="AT65" i="2" s="1"/>
  <c r="AS64" i="2"/>
  <c r="AO64" i="2"/>
  <c r="AE64" i="2"/>
  <c r="AA64" i="2"/>
  <c r="Z64" i="2"/>
  <c r="X64" i="2"/>
  <c r="U64" i="2"/>
  <c r="T64" i="2"/>
  <c r="Q64" i="2"/>
  <c r="AD64" i="2" s="1"/>
  <c r="C64" i="2"/>
  <c r="A64" i="2"/>
  <c r="AT64" i="2" s="1"/>
  <c r="AT63" i="2"/>
  <c r="AS63" i="2"/>
  <c r="AO63" i="2"/>
  <c r="AE63" i="2"/>
  <c r="AD63" i="2"/>
  <c r="AA63" i="2"/>
  <c r="Z63" i="2"/>
  <c r="X63" i="2"/>
  <c r="U63" i="2"/>
  <c r="T63" i="2"/>
  <c r="Q63" i="2"/>
  <c r="R63" i="2" s="1"/>
  <c r="C63" i="2"/>
  <c r="A63" i="2"/>
  <c r="AT62" i="2"/>
  <c r="AS62" i="2"/>
  <c r="AO62" i="2"/>
  <c r="AE62" i="2"/>
  <c r="AA62" i="2"/>
  <c r="Z62" i="2"/>
  <c r="X62" i="2"/>
  <c r="U62" i="2"/>
  <c r="T62" i="2"/>
  <c r="Q62" i="2"/>
  <c r="AD62" i="2" s="1"/>
  <c r="C62" i="2"/>
  <c r="A62" i="2"/>
  <c r="AT61" i="2"/>
  <c r="AS61" i="2"/>
  <c r="AO61" i="2"/>
  <c r="AE61" i="2"/>
  <c r="AA61" i="2"/>
  <c r="Z61" i="2"/>
  <c r="X61" i="2"/>
  <c r="U61" i="2"/>
  <c r="T61" i="2"/>
  <c r="Q61" i="2"/>
  <c r="AD61" i="2" s="1"/>
  <c r="C61" i="2"/>
  <c r="A61" i="2"/>
  <c r="AS60" i="2"/>
  <c r="AO60" i="2"/>
  <c r="AE60" i="2"/>
  <c r="AA60" i="2"/>
  <c r="Z60" i="2"/>
  <c r="X60" i="2"/>
  <c r="U60" i="2"/>
  <c r="T60" i="2"/>
  <c r="Q60" i="2"/>
  <c r="R60" i="2" s="1"/>
  <c r="C60" i="2"/>
  <c r="A60" i="2"/>
  <c r="AT60" i="2" s="1"/>
  <c r="AT59" i="2"/>
  <c r="AS59" i="2"/>
  <c r="AO59" i="2"/>
  <c r="AE59" i="2"/>
  <c r="AD59" i="2"/>
  <c r="AA59" i="2"/>
  <c r="Z59" i="2"/>
  <c r="X59" i="2"/>
  <c r="U59" i="2"/>
  <c r="T59" i="2"/>
  <c r="Q59" i="2"/>
  <c r="R59" i="2" s="1"/>
  <c r="C59" i="2"/>
  <c r="A59" i="2"/>
  <c r="AS58" i="2"/>
  <c r="AO58" i="2"/>
  <c r="AE58" i="2"/>
  <c r="AD58" i="2"/>
  <c r="AA58" i="2"/>
  <c r="Z58" i="2"/>
  <c r="X58" i="2"/>
  <c r="U58" i="2"/>
  <c r="T58" i="2"/>
  <c r="R58" i="2"/>
  <c r="Q58" i="2"/>
  <c r="C58" i="2"/>
  <c r="A58" i="2"/>
  <c r="AT58" i="2" s="1"/>
  <c r="AS57" i="2"/>
  <c r="AO57" i="2"/>
  <c r="AE57" i="2"/>
  <c r="AA57" i="2"/>
  <c r="Z57" i="2"/>
  <c r="X57" i="2"/>
  <c r="U57" i="2"/>
  <c r="T57" i="2"/>
  <c r="R57" i="2"/>
  <c r="Q57" i="2"/>
  <c r="AD57" i="2" s="1"/>
  <c r="C57" i="2"/>
  <c r="A57" i="2"/>
  <c r="AT57" i="2" s="1"/>
  <c r="AT56" i="2"/>
  <c r="AS56" i="2"/>
  <c r="AO56" i="2"/>
  <c r="AE56" i="2"/>
  <c r="AA56" i="2"/>
  <c r="Z56" i="2"/>
  <c r="X56" i="2"/>
  <c r="U56" i="2"/>
  <c r="T56" i="2"/>
  <c r="R56" i="2"/>
  <c r="Q56" i="2"/>
  <c r="AD56" i="2" s="1"/>
  <c r="C56" i="2"/>
  <c r="A56" i="2"/>
  <c r="AS55" i="2"/>
  <c r="AO55" i="2"/>
  <c r="AE55" i="2"/>
  <c r="AD55" i="2"/>
  <c r="AA55" i="2"/>
  <c r="Z55" i="2"/>
  <c r="X55" i="2"/>
  <c r="U55" i="2"/>
  <c r="T55" i="2"/>
  <c r="Q55" i="2"/>
  <c r="R55" i="2" s="1"/>
  <c r="C55" i="2"/>
  <c r="A55" i="2"/>
  <c r="AT55" i="2" s="1"/>
  <c r="AS54" i="2"/>
  <c r="AO54" i="2"/>
  <c r="AE54" i="2"/>
  <c r="AA54" i="2"/>
  <c r="Z54" i="2"/>
  <c r="X54" i="2"/>
  <c r="U54" i="2"/>
  <c r="T54" i="2"/>
  <c r="R54" i="2"/>
  <c r="Q54" i="2"/>
  <c r="AD54" i="2" s="1"/>
  <c r="C54" i="2"/>
  <c r="A54" i="2"/>
  <c r="AT54" i="2" s="1"/>
  <c r="AS53" i="2"/>
  <c r="AO53" i="2"/>
  <c r="AE53" i="2"/>
  <c r="AA53" i="2"/>
  <c r="Z53" i="2"/>
  <c r="X53" i="2"/>
  <c r="U53" i="2"/>
  <c r="T53" i="2"/>
  <c r="Q53" i="2"/>
  <c r="R53" i="2" s="1"/>
  <c r="C53" i="2"/>
  <c r="A53" i="2"/>
  <c r="AT53" i="2" s="1"/>
  <c r="AS52" i="2"/>
  <c r="AO52" i="2"/>
  <c r="AE52" i="2"/>
  <c r="AD52" i="2"/>
  <c r="AA52" i="2"/>
  <c r="Z52" i="2"/>
  <c r="X52" i="2"/>
  <c r="U52" i="2"/>
  <c r="T52" i="2"/>
  <c r="R52" i="2"/>
  <c r="Q52" i="2"/>
  <c r="C52" i="2"/>
  <c r="A52" i="2"/>
  <c r="AT52" i="2" s="1"/>
  <c r="AS51" i="2"/>
  <c r="AO51" i="2"/>
  <c r="AE51" i="2"/>
  <c r="AA51" i="2"/>
  <c r="Z51" i="2"/>
  <c r="X51" i="2"/>
  <c r="U51" i="2"/>
  <c r="T51" i="2"/>
  <c r="R51" i="2"/>
  <c r="Q51" i="2"/>
  <c r="AD51" i="2" s="1"/>
  <c r="C51" i="2"/>
  <c r="A51" i="2"/>
  <c r="AT51" i="2" s="1"/>
  <c r="AS50" i="2"/>
  <c r="AO50" i="2"/>
  <c r="AE50" i="2"/>
  <c r="AA50" i="2"/>
  <c r="Z50" i="2"/>
  <c r="X50" i="2"/>
  <c r="U50" i="2"/>
  <c r="T50" i="2"/>
  <c r="Q50" i="2"/>
  <c r="AD50" i="2" s="1"/>
  <c r="C50" i="2"/>
  <c r="A50" i="2"/>
  <c r="AT50" i="2" s="1"/>
  <c r="AS49" i="2"/>
  <c r="AO49" i="2"/>
  <c r="AE49" i="2"/>
  <c r="AD49" i="2"/>
  <c r="AA49" i="2"/>
  <c r="Z49" i="2"/>
  <c r="X49" i="2"/>
  <c r="U49" i="2"/>
  <c r="T49" i="2"/>
  <c r="Q49" i="2"/>
  <c r="R49" i="2" s="1"/>
  <c r="C49" i="2"/>
  <c r="A49" i="2"/>
  <c r="AT49" i="2" s="1"/>
  <c r="AS48" i="2"/>
  <c r="AO48" i="2"/>
  <c r="AE48" i="2"/>
  <c r="AD48" i="2"/>
  <c r="AA48" i="2"/>
  <c r="Z48" i="2"/>
  <c r="X48" i="2"/>
  <c r="U48" i="2"/>
  <c r="T48" i="2"/>
  <c r="R48" i="2"/>
  <c r="Q48" i="2"/>
  <c r="C48" i="2"/>
  <c r="A48" i="2"/>
  <c r="AT48" i="2" s="1"/>
  <c r="AT47" i="2"/>
  <c r="AS47" i="2"/>
  <c r="AO47" i="2"/>
  <c r="AE47" i="2"/>
  <c r="AA47" i="2"/>
  <c r="Z47" i="2"/>
  <c r="X47" i="2"/>
  <c r="Y47" i="2" s="1"/>
  <c r="AX47" i="2" s="1"/>
  <c r="U47" i="2"/>
  <c r="T47" i="2"/>
  <c r="R47" i="2"/>
  <c r="Q47" i="2"/>
  <c r="AD47" i="2" s="1"/>
  <c r="C47" i="2"/>
  <c r="A47" i="2"/>
  <c r="AY46" i="2"/>
  <c r="AS46" i="2"/>
  <c r="AO46" i="2"/>
  <c r="AE46" i="2"/>
  <c r="AD46" i="2"/>
  <c r="AA46" i="2"/>
  <c r="Z46" i="2"/>
  <c r="Y46" i="2"/>
  <c r="AX46" i="2" s="1"/>
  <c r="X46" i="2"/>
  <c r="U46" i="2"/>
  <c r="T46" i="2"/>
  <c r="R46" i="2"/>
  <c r="Q46" i="2"/>
  <c r="C46" i="2"/>
  <c r="A46" i="2"/>
  <c r="AT46" i="2" s="1"/>
  <c r="AS45" i="2"/>
  <c r="AO45" i="2"/>
  <c r="AE45" i="2"/>
  <c r="AA45" i="2"/>
  <c r="Z45" i="2"/>
  <c r="X45" i="2"/>
  <c r="Y45" i="2" s="1"/>
  <c r="AX45" i="2" s="1"/>
  <c r="U45" i="2"/>
  <c r="T45" i="2"/>
  <c r="Q45" i="2"/>
  <c r="AD45" i="2" s="1"/>
  <c r="C45" i="2"/>
  <c r="A45" i="2"/>
  <c r="AT45" i="2" s="1"/>
  <c r="AS44" i="2"/>
  <c r="AO44" i="2"/>
  <c r="AE44" i="2"/>
  <c r="AA44" i="2"/>
  <c r="Z44" i="2"/>
  <c r="Y44" i="2"/>
  <c r="AX44" i="2" s="1"/>
  <c r="X44" i="2"/>
  <c r="AY44" i="2" s="1"/>
  <c r="U44" i="2"/>
  <c r="T44" i="2"/>
  <c r="Q44" i="2"/>
  <c r="AD44" i="2" s="1"/>
  <c r="C44" i="2"/>
  <c r="A44" i="2"/>
  <c r="AT44" i="2" s="1"/>
  <c r="AS43" i="2"/>
  <c r="AO43" i="2"/>
  <c r="AE43" i="2"/>
  <c r="AD43" i="2"/>
  <c r="AA43" i="2"/>
  <c r="Z43" i="2"/>
  <c r="X43" i="2"/>
  <c r="U43" i="2"/>
  <c r="T43" i="2"/>
  <c r="R43" i="2"/>
  <c r="Q43" i="2"/>
  <c r="C43" i="2"/>
  <c r="A43" i="2"/>
  <c r="AT43" i="2" s="1"/>
  <c r="AT42" i="2"/>
  <c r="AS42" i="2"/>
  <c r="AO42" i="2"/>
  <c r="AE42" i="2"/>
  <c r="AA42" i="2"/>
  <c r="Z42" i="2"/>
  <c r="X42" i="2"/>
  <c r="U42" i="2"/>
  <c r="T42" i="2"/>
  <c r="R42" i="2"/>
  <c r="Q42" i="2"/>
  <c r="AD42" i="2" s="1"/>
  <c r="C42" i="2"/>
  <c r="A42" i="2"/>
  <c r="AS41" i="2"/>
  <c r="AO41" i="2"/>
  <c r="AE41" i="2"/>
  <c r="AA41" i="2"/>
  <c r="Z41" i="2"/>
  <c r="X41" i="2"/>
  <c r="AY41" i="2" s="1"/>
  <c r="U41" i="2"/>
  <c r="T41" i="2"/>
  <c r="Q41" i="2"/>
  <c r="AD41" i="2" s="1"/>
  <c r="C41" i="2"/>
  <c r="A41" i="2"/>
  <c r="AT41" i="2" s="1"/>
  <c r="AY40" i="2"/>
  <c r="AS40" i="2"/>
  <c r="AO40" i="2"/>
  <c r="AE40" i="2"/>
  <c r="AA40" i="2"/>
  <c r="Z40" i="2"/>
  <c r="X40" i="2"/>
  <c r="Y40" i="2" s="1"/>
  <c r="AX40" i="2" s="1"/>
  <c r="U40" i="2"/>
  <c r="T40" i="2"/>
  <c r="Q40" i="2"/>
  <c r="R40" i="2" s="1"/>
  <c r="C40" i="2"/>
  <c r="A40" i="2"/>
  <c r="AT40" i="2" s="1"/>
  <c r="AT39" i="2"/>
  <c r="AS39" i="2"/>
  <c r="AO39" i="2"/>
  <c r="AE39" i="2"/>
  <c r="AD39" i="2"/>
  <c r="AA39" i="2"/>
  <c r="Z39" i="2"/>
  <c r="X39" i="2"/>
  <c r="U39" i="2"/>
  <c r="T39" i="2"/>
  <c r="Q39" i="2"/>
  <c r="R39" i="2" s="1"/>
  <c r="C39" i="2"/>
  <c r="A39" i="2"/>
  <c r="AS38" i="2"/>
  <c r="AO38" i="2"/>
  <c r="AE38" i="2"/>
  <c r="AD38" i="2"/>
  <c r="AA38" i="2"/>
  <c r="Z38" i="2"/>
  <c r="X38" i="2"/>
  <c r="U38" i="2"/>
  <c r="T38" i="2"/>
  <c r="R38" i="2"/>
  <c r="Q38" i="2"/>
  <c r="C38" i="2"/>
  <c r="A38" i="2"/>
  <c r="AT38" i="2" s="1"/>
  <c r="AS37" i="2"/>
  <c r="AO37" i="2"/>
  <c r="AE37" i="2"/>
  <c r="AA37" i="2"/>
  <c r="Z37" i="2"/>
  <c r="X37" i="2"/>
  <c r="U37" i="2"/>
  <c r="T37" i="2"/>
  <c r="Q37" i="2"/>
  <c r="AD37" i="2" s="1"/>
  <c r="C37" i="2"/>
  <c r="A37" i="2"/>
  <c r="AT37" i="2" s="1"/>
  <c r="AT36" i="2"/>
  <c r="AS36" i="2"/>
  <c r="AO36" i="2"/>
  <c r="AE36" i="2"/>
  <c r="AA36" i="2"/>
  <c r="Z36" i="2"/>
  <c r="X36" i="2"/>
  <c r="U36" i="2"/>
  <c r="T36" i="2"/>
  <c r="R36" i="2"/>
  <c r="Q36" i="2"/>
  <c r="AD36" i="2" s="1"/>
  <c r="C36" i="2"/>
  <c r="A36" i="2"/>
  <c r="AS35" i="2"/>
  <c r="AO35" i="2"/>
  <c r="AE35" i="2"/>
  <c r="AD35" i="2"/>
  <c r="AA35" i="2"/>
  <c r="Z35" i="2"/>
  <c r="X35" i="2"/>
  <c r="AY35" i="2" s="1"/>
  <c r="U35" i="2"/>
  <c r="T35" i="2"/>
  <c r="R35" i="2"/>
  <c r="Q35" i="2"/>
  <c r="C35" i="2"/>
  <c r="A35" i="2"/>
  <c r="AT35" i="2" s="1"/>
  <c r="AS34" i="2"/>
  <c r="AO34" i="2"/>
  <c r="AE34" i="2"/>
  <c r="AA34" i="2"/>
  <c r="Z34" i="2"/>
  <c r="X34" i="2"/>
  <c r="U34" i="2"/>
  <c r="T34" i="2"/>
  <c r="Q34" i="2"/>
  <c r="AD34" i="2" s="1"/>
  <c r="C34" i="2"/>
  <c r="A34" i="2"/>
  <c r="AT34" i="2" s="1"/>
  <c r="AT33" i="2"/>
  <c r="AS33" i="2"/>
  <c r="AO33" i="2"/>
  <c r="AE33" i="2"/>
  <c r="AA33" i="2"/>
  <c r="Z33" i="2"/>
  <c r="X33" i="2"/>
  <c r="U33" i="2"/>
  <c r="T33" i="2"/>
  <c r="Q33" i="2"/>
  <c r="AD33" i="2" s="1"/>
  <c r="C33" i="2"/>
  <c r="A33" i="2"/>
  <c r="AS32" i="2"/>
  <c r="AO32" i="2"/>
  <c r="AE32" i="2"/>
  <c r="AD32" i="2"/>
  <c r="AA32" i="2"/>
  <c r="Z32" i="2"/>
  <c r="X32" i="2"/>
  <c r="U32" i="2"/>
  <c r="T32" i="2"/>
  <c r="Q32" i="2"/>
  <c r="R32" i="2" s="1"/>
  <c r="C32" i="2"/>
  <c r="A32" i="2"/>
  <c r="AT32" i="2" s="1"/>
  <c r="AS31" i="2"/>
  <c r="AO31" i="2"/>
  <c r="AE31" i="2"/>
  <c r="AA31" i="2"/>
  <c r="Z31" i="2"/>
  <c r="X31" i="2"/>
  <c r="U31" i="2"/>
  <c r="T31" i="2"/>
  <c r="Q31" i="2"/>
  <c r="AD31" i="2" s="1"/>
  <c r="C31" i="2"/>
  <c r="A31" i="2"/>
  <c r="AT31" i="2" s="1"/>
  <c r="AS30" i="2"/>
  <c r="AO30" i="2"/>
  <c r="AE30" i="2"/>
  <c r="AA30" i="2"/>
  <c r="Z30" i="2"/>
  <c r="X30" i="2"/>
  <c r="U30" i="2"/>
  <c r="T30" i="2"/>
  <c r="Q30" i="2"/>
  <c r="R30" i="2" s="1"/>
  <c r="C30" i="2"/>
  <c r="A30" i="2"/>
  <c r="AT30" i="2" s="1"/>
  <c r="AS29" i="2"/>
  <c r="AO29" i="2"/>
  <c r="AE29" i="2"/>
  <c r="AA29" i="2"/>
  <c r="Z29" i="2"/>
  <c r="X29" i="2"/>
  <c r="U29" i="2"/>
  <c r="T29" i="2"/>
  <c r="R29" i="2"/>
  <c r="Q29" i="2"/>
  <c r="AD29" i="2" s="1"/>
  <c r="C29" i="2"/>
  <c r="A29" i="2"/>
  <c r="AT29" i="2" s="1"/>
  <c r="AS28" i="2"/>
  <c r="AO28" i="2"/>
  <c r="AE28" i="2"/>
  <c r="AA28" i="2"/>
  <c r="Z28" i="2"/>
  <c r="X28" i="2"/>
  <c r="U28" i="2"/>
  <c r="T28" i="2"/>
  <c r="Q28" i="2"/>
  <c r="AD28" i="2" s="1"/>
  <c r="C28" i="2"/>
  <c r="A28" i="2"/>
  <c r="AT28" i="2" s="1"/>
  <c r="AS27" i="2"/>
  <c r="AO27" i="2"/>
  <c r="AE27" i="2"/>
  <c r="AD27" i="2"/>
  <c r="AA27" i="2"/>
  <c r="Z27" i="2"/>
  <c r="X27" i="2"/>
  <c r="U27" i="2"/>
  <c r="T27" i="2"/>
  <c r="Q27" i="2"/>
  <c r="R27" i="2" s="1"/>
  <c r="C27" i="2"/>
  <c r="A27" i="2"/>
  <c r="AT27" i="2" s="1"/>
  <c r="AT26" i="2"/>
  <c r="AS26" i="2"/>
  <c r="AO26" i="2"/>
  <c r="AE26" i="2"/>
  <c r="AA26" i="2"/>
  <c r="Z26" i="2"/>
  <c r="X26" i="2"/>
  <c r="AY26" i="2" s="1"/>
  <c r="U26" i="2"/>
  <c r="T26" i="2"/>
  <c r="R26" i="2"/>
  <c r="Q26" i="2"/>
  <c r="AD26" i="2" s="1"/>
  <c r="C26" i="2"/>
  <c r="A26" i="2"/>
  <c r="AS25" i="2"/>
  <c r="AO25" i="2"/>
  <c r="AE25" i="2"/>
  <c r="AA25" i="2"/>
  <c r="Z25" i="2"/>
  <c r="X25" i="2"/>
  <c r="U25" i="2"/>
  <c r="T25" i="2"/>
  <c r="Q25" i="2"/>
  <c r="AD25" i="2" s="1"/>
  <c r="C25" i="2"/>
  <c r="A25" i="2"/>
  <c r="AT25" i="2" s="1"/>
  <c r="AS24" i="2"/>
  <c r="AO24" i="2"/>
  <c r="AE24" i="2"/>
  <c r="AA24" i="2"/>
  <c r="Z24" i="2"/>
  <c r="X24" i="2"/>
  <c r="U24" i="2"/>
  <c r="T24" i="2"/>
  <c r="Q24" i="2"/>
  <c r="AD24" i="2" s="1"/>
  <c r="C24" i="2"/>
  <c r="A24" i="2"/>
  <c r="AT24" i="2" s="1"/>
  <c r="AT23" i="2"/>
  <c r="AS23" i="2"/>
  <c r="AO23" i="2"/>
  <c r="AE23" i="2"/>
  <c r="AD23" i="2"/>
  <c r="AA23" i="2"/>
  <c r="Z23" i="2"/>
  <c r="X23" i="2"/>
  <c r="U23" i="2"/>
  <c r="T23" i="2"/>
  <c r="R23" i="2"/>
  <c r="Q23" i="2"/>
  <c r="C23" i="2"/>
  <c r="A23" i="2"/>
  <c r="AT22" i="2"/>
  <c r="AS22" i="2"/>
  <c r="AO22" i="2"/>
  <c r="AE22" i="2"/>
  <c r="AD22" i="2"/>
  <c r="AA22" i="2"/>
  <c r="Z22" i="2"/>
  <c r="X22" i="2"/>
  <c r="U22" i="2"/>
  <c r="T22" i="2"/>
  <c r="R22" i="2"/>
  <c r="Q22" i="2"/>
  <c r="C22" i="2"/>
  <c r="A22" i="2"/>
  <c r="AT21" i="2"/>
  <c r="AS21" i="2"/>
  <c r="AO21" i="2"/>
  <c r="AE21" i="2"/>
  <c r="AA21" i="2"/>
  <c r="Z21" i="2"/>
  <c r="X21" i="2"/>
  <c r="U21" i="2"/>
  <c r="T21" i="2"/>
  <c r="R21" i="2"/>
  <c r="Q21" i="2"/>
  <c r="AD21" i="2" s="1"/>
  <c r="C21" i="2"/>
  <c r="A21" i="2"/>
  <c r="AS20" i="2"/>
  <c r="AO20" i="2"/>
  <c r="AE20" i="2"/>
  <c r="AD20" i="2"/>
  <c r="AA20" i="2"/>
  <c r="Z20" i="2"/>
  <c r="X20" i="2"/>
  <c r="U20" i="2"/>
  <c r="T20" i="2"/>
  <c r="Q20" i="2"/>
  <c r="R20" i="2" s="1"/>
  <c r="C20" i="2"/>
  <c r="A20" i="2"/>
  <c r="AT20" i="2" s="1"/>
  <c r="AS19" i="2"/>
  <c r="AO19" i="2"/>
  <c r="AE19" i="2"/>
  <c r="AA19" i="2"/>
  <c r="Z19" i="2"/>
  <c r="X19" i="2"/>
  <c r="U19" i="2"/>
  <c r="T19" i="2"/>
  <c r="R19" i="2"/>
  <c r="Q19" i="2"/>
  <c r="AD19" i="2" s="1"/>
  <c r="C19" i="2"/>
  <c r="A19" i="2"/>
  <c r="AT19" i="2" s="1"/>
  <c r="AT18" i="2"/>
  <c r="AS18" i="2"/>
  <c r="AO18" i="2"/>
  <c r="AE18" i="2"/>
  <c r="AA18" i="2"/>
  <c r="Z18" i="2"/>
  <c r="X18" i="2"/>
  <c r="U18" i="2"/>
  <c r="T18" i="2"/>
  <c r="R18" i="2"/>
  <c r="Q18" i="2"/>
  <c r="AD18" i="2" s="1"/>
  <c r="C18" i="2"/>
  <c r="A18" i="2"/>
  <c r="AS17" i="2"/>
  <c r="AO17" i="2"/>
  <c r="AE17" i="2"/>
  <c r="AA17" i="2"/>
  <c r="Z17" i="2"/>
  <c r="X17" i="2"/>
  <c r="Y17" i="2" s="1"/>
  <c r="AX17" i="2" s="1"/>
  <c r="U17" i="2"/>
  <c r="T17" i="2"/>
  <c r="Q17" i="2"/>
  <c r="AD17" i="2" s="1"/>
  <c r="C17" i="2"/>
  <c r="A17" i="2"/>
  <c r="AT17" i="2" s="1"/>
  <c r="AS16" i="2"/>
  <c r="AO16" i="2"/>
  <c r="AE16" i="2"/>
  <c r="AA16" i="2"/>
  <c r="Z16" i="2"/>
  <c r="X16" i="2"/>
  <c r="AY16" i="2" s="1"/>
  <c r="U16" i="2"/>
  <c r="T16" i="2"/>
  <c r="R16" i="2"/>
  <c r="Q16" i="2"/>
  <c r="AD16" i="2" s="1"/>
  <c r="C16" i="2"/>
  <c r="A16" i="2"/>
  <c r="AT16" i="2" s="1"/>
  <c r="AS15" i="2"/>
  <c r="AO15" i="2"/>
  <c r="AE15" i="2"/>
  <c r="AA15" i="2"/>
  <c r="Z15" i="2"/>
  <c r="X15" i="2"/>
  <c r="U15" i="2"/>
  <c r="T15" i="2"/>
  <c r="Q15" i="2"/>
  <c r="AD15" i="2" s="1"/>
  <c r="C15" i="2"/>
  <c r="A15" i="2"/>
  <c r="AT15" i="2" s="1"/>
  <c r="AY14" i="2"/>
  <c r="AS14" i="2"/>
  <c r="AO14" i="2"/>
  <c r="AE14" i="2"/>
  <c r="AA14" i="2"/>
  <c r="Z14" i="2"/>
  <c r="X14" i="2"/>
  <c r="Y14" i="2" s="1"/>
  <c r="AX14" i="2" s="1"/>
  <c r="U14" i="2"/>
  <c r="T14" i="2"/>
  <c r="R14" i="2"/>
  <c r="Q14" i="2"/>
  <c r="AD14" i="2" s="1"/>
  <c r="C14" i="2"/>
  <c r="A14" i="2"/>
  <c r="AT14" i="2" s="1"/>
  <c r="AS13" i="2"/>
  <c r="AO13" i="2"/>
  <c r="AE13" i="2"/>
  <c r="AD13" i="2"/>
  <c r="AA13" i="2"/>
  <c r="Z13" i="2"/>
  <c r="X13" i="2"/>
  <c r="Y13" i="2" s="1"/>
  <c r="AX13" i="2" s="1"/>
  <c r="U13" i="2"/>
  <c r="T13" i="2"/>
  <c r="R13" i="2"/>
  <c r="Q13" i="2"/>
  <c r="C13" i="2"/>
  <c r="A13" i="2"/>
  <c r="AT13" i="2" s="1"/>
  <c r="AS12" i="2"/>
  <c r="AO12" i="2"/>
  <c r="AE12" i="2"/>
  <c r="AA12" i="2"/>
  <c r="Z12" i="2"/>
  <c r="X12" i="2"/>
  <c r="Y12" i="2" s="1"/>
  <c r="AX12" i="2" s="1"/>
  <c r="U12" i="2"/>
  <c r="T12" i="2"/>
  <c r="Q12" i="2"/>
  <c r="AD12" i="2" s="1"/>
  <c r="C12" i="2"/>
  <c r="A12" i="2"/>
  <c r="AT12" i="2" s="1"/>
  <c r="AY11" i="2"/>
  <c r="AS11" i="2"/>
  <c r="AO11" i="2"/>
  <c r="AE11" i="2"/>
  <c r="AA11" i="2"/>
  <c r="Z11" i="2"/>
  <c r="X11" i="2"/>
  <c r="Y11" i="2" s="1"/>
  <c r="AX11" i="2" s="1"/>
  <c r="U11" i="2"/>
  <c r="T11" i="2"/>
  <c r="R11" i="2"/>
  <c r="Q11" i="2"/>
  <c r="AD11" i="2" s="1"/>
  <c r="C11" i="2"/>
  <c r="A11" i="2"/>
  <c r="AT11" i="2" s="1"/>
  <c r="AS10" i="2"/>
  <c r="AO10" i="2"/>
  <c r="AE10" i="2"/>
  <c r="AA10" i="2"/>
  <c r="Z10" i="2"/>
  <c r="X10" i="2"/>
  <c r="AY10" i="2" s="1"/>
  <c r="U10" i="2"/>
  <c r="T10" i="2"/>
  <c r="R10" i="2"/>
  <c r="Q10" i="2"/>
  <c r="AD10" i="2" s="1"/>
  <c r="C10" i="2"/>
  <c r="A10" i="2"/>
  <c r="AT10" i="2" s="1"/>
  <c r="AS9" i="2"/>
  <c r="AO9" i="2"/>
  <c r="AE9" i="2"/>
  <c r="AA9" i="2"/>
  <c r="Z9" i="2"/>
  <c r="X9" i="2"/>
  <c r="Y9" i="2" s="1"/>
  <c r="AX9" i="2" s="1"/>
  <c r="U9" i="2"/>
  <c r="T9" i="2"/>
  <c r="Q9" i="2"/>
  <c r="AD9" i="2" s="1"/>
  <c r="C9" i="2"/>
  <c r="A9" i="2"/>
  <c r="AT9" i="2" s="1"/>
  <c r="AY8" i="2"/>
  <c r="AS8" i="2"/>
  <c r="AO8" i="2"/>
  <c r="AE8" i="2"/>
  <c r="AA8" i="2"/>
  <c r="Z8" i="2"/>
  <c r="Y8" i="2"/>
  <c r="AX8" i="2" s="1"/>
  <c r="X8" i="2"/>
  <c r="U8" i="2"/>
  <c r="T8" i="2"/>
  <c r="Q8" i="2"/>
  <c r="R8" i="2" s="1"/>
  <c r="C8" i="2"/>
  <c r="A8" i="2"/>
  <c r="AT8" i="2" s="1"/>
  <c r="U546" i="5"/>
  <c r="T546" i="5"/>
  <c r="S546" i="5"/>
  <c r="R546" i="5"/>
  <c r="Q546" i="5"/>
  <c r="P546" i="5"/>
  <c r="N546" i="5"/>
  <c r="M546" i="5"/>
  <c r="U545" i="5"/>
  <c r="T545" i="5"/>
  <c r="S545" i="5"/>
  <c r="R545" i="5"/>
  <c r="Q545" i="5"/>
  <c r="P545" i="5"/>
  <c r="N545" i="5"/>
  <c r="M545" i="5"/>
  <c r="U544" i="5"/>
  <c r="T544" i="5"/>
  <c r="S544" i="5"/>
  <c r="R544" i="5"/>
  <c r="Q544" i="5"/>
  <c r="P544" i="5"/>
  <c r="N544" i="5"/>
  <c r="M544" i="5"/>
  <c r="U543" i="5"/>
  <c r="T543" i="5"/>
  <c r="S543" i="5"/>
  <c r="R543" i="5"/>
  <c r="Q543" i="5"/>
  <c r="P543" i="5"/>
  <c r="N543" i="5"/>
  <c r="M543" i="5"/>
  <c r="U542" i="5"/>
  <c r="T542" i="5"/>
  <c r="S542" i="5"/>
  <c r="R542" i="5"/>
  <c r="Q542" i="5"/>
  <c r="P542" i="5"/>
  <c r="N542" i="5"/>
  <c r="M542" i="5"/>
  <c r="U541" i="5"/>
  <c r="T541" i="5"/>
  <c r="S541" i="5"/>
  <c r="R541" i="5"/>
  <c r="Q541" i="5"/>
  <c r="P541" i="5"/>
  <c r="N541" i="5"/>
  <c r="M541" i="5"/>
  <c r="U540" i="5"/>
  <c r="T540" i="5"/>
  <c r="S540" i="5"/>
  <c r="R540" i="5"/>
  <c r="Q540" i="5"/>
  <c r="P540" i="5"/>
  <c r="N540" i="5"/>
  <c r="M540" i="5"/>
  <c r="U539" i="5"/>
  <c r="T539" i="5"/>
  <c r="S539" i="5"/>
  <c r="R539" i="5"/>
  <c r="Q539" i="5"/>
  <c r="P539" i="5"/>
  <c r="N539" i="5"/>
  <c r="M539" i="5"/>
  <c r="U538" i="5"/>
  <c r="T538" i="5"/>
  <c r="S538" i="5"/>
  <c r="R538" i="5"/>
  <c r="Q538" i="5"/>
  <c r="P538" i="5"/>
  <c r="N538" i="5"/>
  <c r="M538" i="5"/>
  <c r="U537" i="5"/>
  <c r="T537" i="5"/>
  <c r="S537" i="5"/>
  <c r="R537" i="5"/>
  <c r="Q537" i="5"/>
  <c r="P537" i="5"/>
  <c r="N537" i="5"/>
  <c r="M537" i="5"/>
  <c r="U536" i="5"/>
  <c r="T536" i="5"/>
  <c r="S536" i="5"/>
  <c r="R536" i="5"/>
  <c r="Q536" i="5"/>
  <c r="P536" i="5"/>
  <c r="N536" i="5"/>
  <c r="M536" i="5"/>
  <c r="U535" i="5"/>
  <c r="T535" i="5"/>
  <c r="S535" i="5"/>
  <c r="R535" i="5"/>
  <c r="Q535" i="5"/>
  <c r="P535" i="5"/>
  <c r="N535" i="5"/>
  <c r="M535" i="5"/>
  <c r="U534" i="5"/>
  <c r="T534" i="5"/>
  <c r="S534" i="5"/>
  <c r="R534" i="5"/>
  <c r="Q534" i="5"/>
  <c r="P534" i="5"/>
  <c r="N534" i="5"/>
  <c r="M534" i="5"/>
  <c r="U533" i="5"/>
  <c r="T533" i="5"/>
  <c r="S533" i="5"/>
  <c r="R533" i="5"/>
  <c r="Q533" i="5"/>
  <c r="P533" i="5"/>
  <c r="N533" i="5"/>
  <c r="M533" i="5"/>
  <c r="U532" i="5"/>
  <c r="T532" i="5"/>
  <c r="S532" i="5"/>
  <c r="R532" i="5"/>
  <c r="Q532" i="5"/>
  <c r="P532" i="5"/>
  <c r="N532" i="5"/>
  <c r="M532" i="5"/>
  <c r="U531" i="5"/>
  <c r="T531" i="5"/>
  <c r="S531" i="5"/>
  <c r="R531" i="5"/>
  <c r="Q531" i="5"/>
  <c r="P531" i="5"/>
  <c r="N531" i="5"/>
  <c r="M531" i="5"/>
  <c r="U530" i="5"/>
  <c r="T530" i="5"/>
  <c r="S530" i="5"/>
  <c r="R530" i="5"/>
  <c r="Q530" i="5"/>
  <c r="P530" i="5"/>
  <c r="N530" i="5"/>
  <c r="M530" i="5"/>
  <c r="U529" i="5"/>
  <c r="T529" i="5"/>
  <c r="S529" i="5"/>
  <c r="R529" i="5"/>
  <c r="Q529" i="5"/>
  <c r="P529" i="5"/>
  <c r="N529" i="5"/>
  <c r="M529" i="5"/>
  <c r="U528" i="5"/>
  <c r="T528" i="5"/>
  <c r="S528" i="5"/>
  <c r="R528" i="5"/>
  <c r="Q528" i="5"/>
  <c r="P528" i="5"/>
  <c r="N528" i="5"/>
  <c r="M528" i="5"/>
  <c r="U527" i="5"/>
  <c r="T527" i="5"/>
  <c r="S527" i="5"/>
  <c r="R527" i="5"/>
  <c r="Q527" i="5"/>
  <c r="P527" i="5"/>
  <c r="N527" i="5"/>
  <c r="M527" i="5"/>
  <c r="U526" i="5"/>
  <c r="T526" i="5"/>
  <c r="S526" i="5"/>
  <c r="R526" i="5"/>
  <c r="Q526" i="5"/>
  <c r="P526" i="5"/>
  <c r="N526" i="5"/>
  <c r="M526" i="5"/>
  <c r="U525" i="5"/>
  <c r="T525" i="5"/>
  <c r="S525" i="5"/>
  <c r="R525" i="5"/>
  <c r="Q525" i="5"/>
  <c r="P525" i="5"/>
  <c r="N525" i="5"/>
  <c r="M525" i="5"/>
  <c r="U524" i="5"/>
  <c r="T524" i="5"/>
  <c r="S524" i="5"/>
  <c r="R524" i="5"/>
  <c r="Q524" i="5"/>
  <c r="P524" i="5"/>
  <c r="N524" i="5"/>
  <c r="M524" i="5"/>
  <c r="U523" i="5"/>
  <c r="T523" i="5"/>
  <c r="S523" i="5"/>
  <c r="R523" i="5"/>
  <c r="Q523" i="5"/>
  <c r="P523" i="5"/>
  <c r="N523" i="5"/>
  <c r="M523" i="5"/>
  <c r="U522" i="5"/>
  <c r="T522" i="5"/>
  <c r="S522" i="5"/>
  <c r="R522" i="5"/>
  <c r="Q522" i="5"/>
  <c r="P522" i="5"/>
  <c r="N522" i="5"/>
  <c r="M522" i="5"/>
  <c r="U521" i="5"/>
  <c r="T521" i="5"/>
  <c r="S521" i="5"/>
  <c r="R521" i="5"/>
  <c r="Q521" i="5"/>
  <c r="P521" i="5"/>
  <c r="N521" i="5"/>
  <c r="M521" i="5"/>
  <c r="U520" i="5"/>
  <c r="T520" i="5"/>
  <c r="S520" i="5"/>
  <c r="R520" i="5"/>
  <c r="Q520" i="5"/>
  <c r="P520" i="5"/>
  <c r="N520" i="5"/>
  <c r="M520" i="5"/>
  <c r="U519" i="5"/>
  <c r="T519" i="5"/>
  <c r="S519" i="5"/>
  <c r="R519" i="5"/>
  <c r="Q519" i="5"/>
  <c r="P519" i="5"/>
  <c r="N519" i="5"/>
  <c r="M519" i="5"/>
  <c r="U518" i="5"/>
  <c r="T518" i="5"/>
  <c r="S518" i="5"/>
  <c r="R518" i="5"/>
  <c r="Q518" i="5"/>
  <c r="P518" i="5"/>
  <c r="N518" i="5"/>
  <c r="M518" i="5"/>
  <c r="U517" i="5"/>
  <c r="T517" i="5"/>
  <c r="S517" i="5"/>
  <c r="R517" i="5"/>
  <c r="Q517" i="5"/>
  <c r="P517" i="5"/>
  <c r="N517" i="5"/>
  <c r="M517" i="5"/>
  <c r="U516" i="5"/>
  <c r="T516" i="5"/>
  <c r="S516" i="5"/>
  <c r="R516" i="5"/>
  <c r="Q516" i="5"/>
  <c r="P516" i="5"/>
  <c r="N516" i="5"/>
  <c r="M516" i="5"/>
  <c r="U515" i="5"/>
  <c r="T515" i="5"/>
  <c r="S515" i="5"/>
  <c r="R515" i="5"/>
  <c r="Q515" i="5"/>
  <c r="P515" i="5"/>
  <c r="N515" i="5"/>
  <c r="M515" i="5"/>
  <c r="U514" i="5"/>
  <c r="T514" i="5"/>
  <c r="S514" i="5"/>
  <c r="R514" i="5"/>
  <c r="Q514" i="5"/>
  <c r="P514" i="5"/>
  <c r="N514" i="5"/>
  <c r="M514" i="5"/>
  <c r="U513" i="5"/>
  <c r="T513" i="5"/>
  <c r="S513" i="5"/>
  <c r="R513" i="5"/>
  <c r="Q513" i="5"/>
  <c r="P513" i="5"/>
  <c r="N513" i="5"/>
  <c r="M513" i="5"/>
  <c r="U512" i="5"/>
  <c r="T512" i="5"/>
  <c r="S512" i="5"/>
  <c r="R512" i="5"/>
  <c r="Q512" i="5"/>
  <c r="P512" i="5"/>
  <c r="N512" i="5"/>
  <c r="M512" i="5"/>
  <c r="U511" i="5"/>
  <c r="T511" i="5"/>
  <c r="S511" i="5"/>
  <c r="R511" i="5"/>
  <c r="Q511" i="5"/>
  <c r="P511" i="5"/>
  <c r="N511" i="5"/>
  <c r="M511" i="5"/>
  <c r="U510" i="5"/>
  <c r="T510" i="5"/>
  <c r="S510" i="5"/>
  <c r="R510" i="5"/>
  <c r="Q510" i="5"/>
  <c r="P510" i="5"/>
  <c r="N510" i="5"/>
  <c r="M510" i="5"/>
  <c r="U509" i="5"/>
  <c r="T509" i="5"/>
  <c r="S509" i="5"/>
  <c r="R509" i="5"/>
  <c r="Q509" i="5"/>
  <c r="P509" i="5"/>
  <c r="N509" i="5"/>
  <c r="M509" i="5"/>
  <c r="U508" i="5"/>
  <c r="T508" i="5"/>
  <c r="S508" i="5"/>
  <c r="R508" i="5"/>
  <c r="Q508" i="5"/>
  <c r="P508" i="5"/>
  <c r="N508" i="5"/>
  <c r="M508" i="5"/>
  <c r="U507" i="5"/>
  <c r="T507" i="5"/>
  <c r="S507" i="5"/>
  <c r="R507" i="5"/>
  <c r="Q507" i="5"/>
  <c r="P507" i="5"/>
  <c r="N507" i="5"/>
  <c r="M507" i="5"/>
  <c r="U506" i="5"/>
  <c r="T506" i="5"/>
  <c r="S506" i="5"/>
  <c r="R506" i="5"/>
  <c r="Q506" i="5"/>
  <c r="P506" i="5"/>
  <c r="N506" i="5"/>
  <c r="M506" i="5"/>
  <c r="U505" i="5"/>
  <c r="T505" i="5"/>
  <c r="S505" i="5"/>
  <c r="R505" i="5"/>
  <c r="Q505" i="5"/>
  <c r="P505" i="5"/>
  <c r="N505" i="5"/>
  <c r="M505" i="5"/>
  <c r="U504" i="5"/>
  <c r="T504" i="5"/>
  <c r="S504" i="5"/>
  <c r="R504" i="5"/>
  <c r="Q504" i="5"/>
  <c r="P504" i="5"/>
  <c r="N504" i="5"/>
  <c r="M504" i="5"/>
  <c r="U503" i="5"/>
  <c r="T503" i="5"/>
  <c r="S503" i="5"/>
  <c r="R503" i="5"/>
  <c r="Q503" i="5"/>
  <c r="P503" i="5"/>
  <c r="N503" i="5"/>
  <c r="M503" i="5"/>
  <c r="U502" i="5"/>
  <c r="T502" i="5"/>
  <c r="S502" i="5"/>
  <c r="R502" i="5"/>
  <c r="Q502" i="5"/>
  <c r="P502" i="5"/>
  <c r="N502" i="5"/>
  <c r="M502" i="5"/>
  <c r="U501" i="5"/>
  <c r="T501" i="5"/>
  <c r="S501" i="5"/>
  <c r="R501" i="5"/>
  <c r="Q501" i="5"/>
  <c r="P501" i="5"/>
  <c r="N501" i="5"/>
  <c r="M501" i="5"/>
  <c r="U500" i="5"/>
  <c r="T500" i="5"/>
  <c r="S500" i="5"/>
  <c r="R500" i="5"/>
  <c r="Q500" i="5"/>
  <c r="P500" i="5"/>
  <c r="N500" i="5"/>
  <c r="M500" i="5"/>
  <c r="U499" i="5"/>
  <c r="T499" i="5"/>
  <c r="S499" i="5"/>
  <c r="R499" i="5"/>
  <c r="Q499" i="5"/>
  <c r="P499" i="5"/>
  <c r="N499" i="5"/>
  <c r="M499" i="5"/>
  <c r="U498" i="5"/>
  <c r="T498" i="5"/>
  <c r="S498" i="5"/>
  <c r="R498" i="5"/>
  <c r="Q498" i="5"/>
  <c r="P498" i="5"/>
  <c r="N498" i="5"/>
  <c r="M498" i="5"/>
  <c r="U497" i="5"/>
  <c r="T497" i="5"/>
  <c r="S497" i="5"/>
  <c r="R497" i="5"/>
  <c r="Q497" i="5"/>
  <c r="P497" i="5"/>
  <c r="N497" i="5"/>
  <c r="M497" i="5"/>
  <c r="U496" i="5"/>
  <c r="T496" i="5"/>
  <c r="S496" i="5"/>
  <c r="R496" i="5"/>
  <c r="Q496" i="5"/>
  <c r="P496" i="5"/>
  <c r="N496" i="5"/>
  <c r="M496" i="5"/>
  <c r="U495" i="5"/>
  <c r="T495" i="5"/>
  <c r="S495" i="5"/>
  <c r="R495" i="5"/>
  <c r="Q495" i="5"/>
  <c r="P495" i="5"/>
  <c r="N495" i="5"/>
  <c r="M495" i="5"/>
  <c r="U494" i="5"/>
  <c r="T494" i="5"/>
  <c r="S494" i="5"/>
  <c r="R494" i="5"/>
  <c r="Q494" i="5"/>
  <c r="P494" i="5"/>
  <c r="N494" i="5"/>
  <c r="M494" i="5"/>
  <c r="U493" i="5"/>
  <c r="T493" i="5"/>
  <c r="S493" i="5"/>
  <c r="R493" i="5"/>
  <c r="Q493" i="5"/>
  <c r="P493" i="5"/>
  <c r="N493" i="5"/>
  <c r="M493" i="5"/>
  <c r="U492" i="5"/>
  <c r="T492" i="5"/>
  <c r="S492" i="5"/>
  <c r="R492" i="5"/>
  <c r="Q492" i="5"/>
  <c r="P492" i="5"/>
  <c r="N492" i="5"/>
  <c r="M492" i="5"/>
  <c r="U491" i="5"/>
  <c r="T491" i="5"/>
  <c r="S491" i="5"/>
  <c r="R491" i="5"/>
  <c r="Q491" i="5"/>
  <c r="P491" i="5"/>
  <c r="N491" i="5"/>
  <c r="M491" i="5"/>
  <c r="U490" i="5"/>
  <c r="T490" i="5"/>
  <c r="S490" i="5"/>
  <c r="R490" i="5"/>
  <c r="Q490" i="5"/>
  <c r="P490" i="5"/>
  <c r="N490" i="5"/>
  <c r="M490" i="5"/>
  <c r="U489" i="5"/>
  <c r="T489" i="5"/>
  <c r="S489" i="5"/>
  <c r="R489" i="5"/>
  <c r="Q489" i="5"/>
  <c r="P489" i="5"/>
  <c r="N489" i="5"/>
  <c r="M489" i="5"/>
  <c r="U488" i="5"/>
  <c r="T488" i="5"/>
  <c r="S488" i="5"/>
  <c r="R488" i="5"/>
  <c r="Q488" i="5"/>
  <c r="P488" i="5"/>
  <c r="N488" i="5"/>
  <c r="M488" i="5"/>
  <c r="U487" i="5"/>
  <c r="T487" i="5"/>
  <c r="S487" i="5"/>
  <c r="R487" i="5"/>
  <c r="Q487" i="5"/>
  <c r="P487" i="5"/>
  <c r="N487" i="5"/>
  <c r="M487" i="5"/>
  <c r="U486" i="5"/>
  <c r="T486" i="5"/>
  <c r="S486" i="5"/>
  <c r="R486" i="5"/>
  <c r="Q486" i="5"/>
  <c r="P486" i="5"/>
  <c r="N486" i="5"/>
  <c r="M486" i="5"/>
  <c r="U485" i="5"/>
  <c r="T485" i="5"/>
  <c r="S485" i="5"/>
  <c r="R485" i="5"/>
  <c r="Q485" i="5"/>
  <c r="P485" i="5"/>
  <c r="N485" i="5"/>
  <c r="M485" i="5"/>
  <c r="U484" i="5"/>
  <c r="T484" i="5"/>
  <c r="S484" i="5"/>
  <c r="R484" i="5"/>
  <c r="Q484" i="5"/>
  <c r="P484" i="5"/>
  <c r="N484" i="5"/>
  <c r="M484" i="5"/>
  <c r="U483" i="5"/>
  <c r="T483" i="5"/>
  <c r="S483" i="5"/>
  <c r="R483" i="5"/>
  <c r="Q483" i="5"/>
  <c r="P483" i="5"/>
  <c r="N483" i="5"/>
  <c r="M483" i="5"/>
  <c r="U482" i="5"/>
  <c r="T482" i="5"/>
  <c r="S482" i="5"/>
  <c r="R482" i="5"/>
  <c r="Q482" i="5"/>
  <c r="P482" i="5"/>
  <c r="N482" i="5"/>
  <c r="M482" i="5"/>
  <c r="U481" i="5"/>
  <c r="T481" i="5"/>
  <c r="S481" i="5"/>
  <c r="R481" i="5"/>
  <c r="Q481" i="5"/>
  <c r="P481" i="5"/>
  <c r="N481" i="5"/>
  <c r="M481" i="5"/>
  <c r="U480" i="5"/>
  <c r="T480" i="5"/>
  <c r="S480" i="5"/>
  <c r="R480" i="5"/>
  <c r="Q480" i="5"/>
  <c r="P480" i="5"/>
  <c r="N480" i="5"/>
  <c r="M480" i="5"/>
  <c r="U479" i="5"/>
  <c r="T479" i="5"/>
  <c r="S479" i="5"/>
  <c r="R479" i="5"/>
  <c r="Q479" i="5"/>
  <c r="P479" i="5"/>
  <c r="N479" i="5"/>
  <c r="M479" i="5"/>
  <c r="U478" i="5"/>
  <c r="T478" i="5"/>
  <c r="S478" i="5"/>
  <c r="R478" i="5"/>
  <c r="Q478" i="5"/>
  <c r="P478" i="5"/>
  <c r="N478" i="5"/>
  <c r="M478" i="5"/>
  <c r="U477" i="5"/>
  <c r="T477" i="5"/>
  <c r="S477" i="5"/>
  <c r="R477" i="5"/>
  <c r="Q477" i="5"/>
  <c r="P477" i="5"/>
  <c r="N477" i="5"/>
  <c r="M477" i="5"/>
  <c r="U476" i="5"/>
  <c r="T476" i="5"/>
  <c r="S476" i="5"/>
  <c r="R476" i="5"/>
  <c r="Q476" i="5"/>
  <c r="P476" i="5"/>
  <c r="N476" i="5"/>
  <c r="M476" i="5"/>
  <c r="U475" i="5"/>
  <c r="T475" i="5"/>
  <c r="S475" i="5"/>
  <c r="R475" i="5"/>
  <c r="Q475" i="5"/>
  <c r="P475" i="5"/>
  <c r="N475" i="5"/>
  <c r="M475" i="5"/>
  <c r="U474" i="5"/>
  <c r="T474" i="5"/>
  <c r="S474" i="5"/>
  <c r="R474" i="5"/>
  <c r="Q474" i="5"/>
  <c r="P474" i="5"/>
  <c r="N474" i="5"/>
  <c r="M474" i="5"/>
  <c r="U473" i="5"/>
  <c r="T473" i="5"/>
  <c r="S473" i="5"/>
  <c r="R473" i="5"/>
  <c r="Q473" i="5"/>
  <c r="P473" i="5"/>
  <c r="N473" i="5"/>
  <c r="M473" i="5"/>
  <c r="U472" i="5"/>
  <c r="T472" i="5"/>
  <c r="S472" i="5"/>
  <c r="R472" i="5"/>
  <c r="Q472" i="5"/>
  <c r="P472" i="5"/>
  <c r="N472" i="5"/>
  <c r="M472" i="5"/>
  <c r="U471" i="5"/>
  <c r="T471" i="5"/>
  <c r="S471" i="5"/>
  <c r="R471" i="5"/>
  <c r="Q471" i="5"/>
  <c r="P471" i="5"/>
  <c r="N471" i="5"/>
  <c r="M471" i="5"/>
  <c r="U470" i="5"/>
  <c r="T470" i="5"/>
  <c r="S470" i="5"/>
  <c r="R470" i="5"/>
  <c r="Q470" i="5"/>
  <c r="P470" i="5"/>
  <c r="N470" i="5"/>
  <c r="M470" i="5"/>
  <c r="U469" i="5"/>
  <c r="T469" i="5"/>
  <c r="S469" i="5"/>
  <c r="R469" i="5"/>
  <c r="Q469" i="5"/>
  <c r="P469" i="5"/>
  <c r="N469" i="5"/>
  <c r="M469" i="5"/>
  <c r="U468" i="5"/>
  <c r="T468" i="5"/>
  <c r="S468" i="5"/>
  <c r="R468" i="5"/>
  <c r="Q468" i="5"/>
  <c r="P468" i="5"/>
  <c r="N468" i="5"/>
  <c r="M468" i="5"/>
  <c r="U467" i="5"/>
  <c r="T467" i="5"/>
  <c r="S467" i="5"/>
  <c r="R467" i="5"/>
  <c r="Q467" i="5"/>
  <c r="P467" i="5"/>
  <c r="N467" i="5"/>
  <c r="M467" i="5"/>
  <c r="U466" i="5"/>
  <c r="T466" i="5"/>
  <c r="S466" i="5"/>
  <c r="R466" i="5"/>
  <c r="Q466" i="5"/>
  <c r="P466" i="5"/>
  <c r="N466" i="5"/>
  <c r="M466" i="5"/>
  <c r="U465" i="5"/>
  <c r="T465" i="5"/>
  <c r="S465" i="5"/>
  <c r="R465" i="5"/>
  <c r="Q465" i="5"/>
  <c r="P465" i="5"/>
  <c r="N465" i="5"/>
  <c r="M465" i="5"/>
  <c r="U464" i="5"/>
  <c r="T464" i="5"/>
  <c r="S464" i="5"/>
  <c r="R464" i="5"/>
  <c r="Q464" i="5"/>
  <c r="P464" i="5"/>
  <c r="N464" i="5"/>
  <c r="M464" i="5"/>
  <c r="U463" i="5"/>
  <c r="T463" i="5"/>
  <c r="S463" i="5"/>
  <c r="R463" i="5"/>
  <c r="Q463" i="5"/>
  <c r="P463" i="5"/>
  <c r="N463" i="5"/>
  <c r="M463" i="5"/>
  <c r="U462" i="5"/>
  <c r="T462" i="5"/>
  <c r="S462" i="5"/>
  <c r="R462" i="5"/>
  <c r="Q462" i="5"/>
  <c r="P462" i="5"/>
  <c r="N462" i="5"/>
  <c r="M462" i="5"/>
  <c r="U461" i="5"/>
  <c r="T461" i="5"/>
  <c r="S461" i="5"/>
  <c r="R461" i="5"/>
  <c r="Q461" i="5"/>
  <c r="P461" i="5"/>
  <c r="N461" i="5"/>
  <c r="M461" i="5"/>
  <c r="U460" i="5"/>
  <c r="T460" i="5"/>
  <c r="S460" i="5"/>
  <c r="R460" i="5"/>
  <c r="Q460" i="5"/>
  <c r="P460" i="5"/>
  <c r="N460" i="5"/>
  <c r="M460" i="5"/>
  <c r="U459" i="5"/>
  <c r="T459" i="5"/>
  <c r="S459" i="5"/>
  <c r="R459" i="5"/>
  <c r="Q459" i="5"/>
  <c r="P459" i="5"/>
  <c r="N459" i="5"/>
  <c r="M459" i="5"/>
  <c r="U458" i="5"/>
  <c r="T458" i="5"/>
  <c r="S458" i="5"/>
  <c r="R458" i="5"/>
  <c r="Q458" i="5"/>
  <c r="P458" i="5"/>
  <c r="N458" i="5"/>
  <c r="M458" i="5"/>
  <c r="U457" i="5"/>
  <c r="T457" i="5"/>
  <c r="S457" i="5"/>
  <c r="R457" i="5"/>
  <c r="Q457" i="5"/>
  <c r="P457" i="5"/>
  <c r="N457" i="5"/>
  <c r="M457" i="5"/>
  <c r="U456" i="5"/>
  <c r="T456" i="5"/>
  <c r="S456" i="5"/>
  <c r="R456" i="5"/>
  <c r="Q456" i="5"/>
  <c r="P456" i="5"/>
  <c r="N456" i="5"/>
  <c r="M456" i="5"/>
  <c r="U455" i="5"/>
  <c r="T455" i="5"/>
  <c r="S455" i="5"/>
  <c r="R455" i="5"/>
  <c r="Q455" i="5"/>
  <c r="P455" i="5"/>
  <c r="N455" i="5"/>
  <c r="M455" i="5"/>
  <c r="U454" i="5"/>
  <c r="T454" i="5"/>
  <c r="S454" i="5"/>
  <c r="R454" i="5"/>
  <c r="Q454" i="5"/>
  <c r="P454" i="5"/>
  <c r="N454" i="5"/>
  <c r="M454" i="5"/>
  <c r="U453" i="5"/>
  <c r="T453" i="5"/>
  <c r="S453" i="5"/>
  <c r="R453" i="5"/>
  <c r="Q453" i="5"/>
  <c r="P453" i="5"/>
  <c r="N453" i="5"/>
  <c r="M453" i="5"/>
  <c r="U452" i="5"/>
  <c r="T452" i="5"/>
  <c r="S452" i="5"/>
  <c r="R452" i="5"/>
  <c r="Q452" i="5"/>
  <c r="P452" i="5"/>
  <c r="N452" i="5"/>
  <c r="M452" i="5"/>
  <c r="U451" i="5"/>
  <c r="T451" i="5"/>
  <c r="S451" i="5"/>
  <c r="R451" i="5"/>
  <c r="Q451" i="5"/>
  <c r="P451" i="5"/>
  <c r="N451" i="5"/>
  <c r="M451" i="5"/>
  <c r="U450" i="5"/>
  <c r="T450" i="5"/>
  <c r="S450" i="5"/>
  <c r="R450" i="5"/>
  <c r="Q450" i="5"/>
  <c r="P450" i="5"/>
  <c r="N450" i="5"/>
  <c r="M450" i="5"/>
  <c r="U449" i="5"/>
  <c r="T449" i="5"/>
  <c r="S449" i="5"/>
  <c r="R449" i="5"/>
  <c r="Q449" i="5"/>
  <c r="P449" i="5"/>
  <c r="N449" i="5"/>
  <c r="M449" i="5"/>
  <c r="U448" i="5"/>
  <c r="T448" i="5"/>
  <c r="S448" i="5"/>
  <c r="R448" i="5"/>
  <c r="Q448" i="5"/>
  <c r="P448" i="5"/>
  <c r="N448" i="5"/>
  <c r="M448" i="5"/>
  <c r="U447" i="5"/>
  <c r="T447" i="5"/>
  <c r="S447" i="5"/>
  <c r="R447" i="5"/>
  <c r="Q447" i="5"/>
  <c r="P447" i="5"/>
  <c r="N447" i="5"/>
  <c r="M447" i="5"/>
  <c r="U446" i="5"/>
  <c r="T446" i="5"/>
  <c r="S446" i="5"/>
  <c r="R446" i="5"/>
  <c r="Q446" i="5"/>
  <c r="P446" i="5"/>
  <c r="N446" i="5"/>
  <c r="M446" i="5"/>
  <c r="U445" i="5"/>
  <c r="T445" i="5"/>
  <c r="S445" i="5"/>
  <c r="R445" i="5"/>
  <c r="Q445" i="5"/>
  <c r="P445" i="5"/>
  <c r="N445" i="5"/>
  <c r="M445" i="5"/>
  <c r="U444" i="5"/>
  <c r="T444" i="5"/>
  <c r="S444" i="5"/>
  <c r="R444" i="5"/>
  <c r="Q444" i="5"/>
  <c r="P444" i="5"/>
  <c r="N444" i="5"/>
  <c r="M444" i="5"/>
  <c r="U443" i="5"/>
  <c r="T443" i="5"/>
  <c r="S443" i="5"/>
  <c r="R443" i="5"/>
  <c r="Q443" i="5"/>
  <c r="P443" i="5"/>
  <c r="N443" i="5"/>
  <c r="M443" i="5"/>
  <c r="U442" i="5"/>
  <c r="T442" i="5"/>
  <c r="S442" i="5"/>
  <c r="R442" i="5"/>
  <c r="Q442" i="5"/>
  <c r="P442" i="5"/>
  <c r="N442" i="5"/>
  <c r="M442" i="5"/>
  <c r="U441" i="5"/>
  <c r="T441" i="5"/>
  <c r="S441" i="5"/>
  <c r="R441" i="5"/>
  <c r="Q441" i="5"/>
  <c r="P441" i="5"/>
  <c r="N441" i="5"/>
  <c r="M441" i="5"/>
  <c r="U440" i="5"/>
  <c r="T440" i="5"/>
  <c r="S440" i="5"/>
  <c r="R440" i="5"/>
  <c r="Q440" i="5"/>
  <c r="P440" i="5"/>
  <c r="N440" i="5"/>
  <c r="M440" i="5"/>
  <c r="U439" i="5"/>
  <c r="T439" i="5"/>
  <c r="S439" i="5"/>
  <c r="R439" i="5"/>
  <c r="Q439" i="5"/>
  <c r="P439" i="5"/>
  <c r="N439" i="5"/>
  <c r="M439" i="5"/>
  <c r="U438" i="5"/>
  <c r="T438" i="5"/>
  <c r="S438" i="5"/>
  <c r="R438" i="5"/>
  <c r="Q438" i="5"/>
  <c r="P438" i="5"/>
  <c r="N438" i="5"/>
  <c r="M438" i="5"/>
  <c r="U437" i="5"/>
  <c r="T437" i="5"/>
  <c r="S437" i="5"/>
  <c r="R437" i="5"/>
  <c r="Q437" i="5"/>
  <c r="P437" i="5"/>
  <c r="N437" i="5"/>
  <c r="M437" i="5"/>
  <c r="U436" i="5"/>
  <c r="T436" i="5"/>
  <c r="S436" i="5"/>
  <c r="R436" i="5"/>
  <c r="Q436" i="5"/>
  <c r="P436" i="5"/>
  <c r="N436" i="5"/>
  <c r="M436" i="5"/>
  <c r="U435" i="5"/>
  <c r="T435" i="5"/>
  <c r="S435" i="5"/>
  <c r="R435" i="5"/>
  <c r="Q435" i="5"/>
  <c r="P435" i="5"/>
  <c r="N435" i="5"/>
  <c r="M435" i="5"/>
  <c r="U434" i="5"/>
  <c r="T434" i="5"/>
  <c r="S434" i="5"/>
  <c r="R434" i="5"/>
  <c r="Q434" i="5"/>
  <c r="P434" i="5"/>
  <c r="N434" i="5"/>
  <c r="M434" i="5"/>
  <c r="U433" i="5"/>
  <c r="T433" i="5"/>
  <c r="S433" i="5"/>
  <c r="R433" i="5"/>
  <c r="Q433" i="5"/>
  <c r="P433" i="5"/>
  <c r="N433" i="5"/>
  <c r="M433" i="5"/>
  <c r="U432" i="5"/>
  <c r="T432" i="5"/>
  <c r="S432" i="5"/>
  <c r="R432" i="5"/>
  <c r="Q432" i="5"/>
  <c r="P432" i="5"/>
  <c r="N432" i="5"/>
  <c r="M432" i="5"/>
  <c r="U431" i="5"/>
  <c r="T431" i="5"/>
  <c r="S431" i="5"/>
  <c r="R431" i="5"/>
  <c r="Q431" i="5"/>
  <c r="P431" i="5"/>
  <c r="N431" i="5"/>
  <c r="M431" i="5"/>
  <c r="U430" i="5"/>
  <c r="T430" i="5"/>
  <c r="S430" i="5"/>
  <c r="R430" i="5"/>
  <c r="Q430" i="5"/>
  <c r="P430" i="5"/>
  <c r="N430" i="5"/>
  <c r="M430" i="5"/>
  <c r="U429" i="5"/>
  <c r="T429" i="5"/>
  <c r="S429" i="5"/>
  <c r="R429" i="5"/>
  <c r="Q429" i="5"/>
  <c r="P429" i="5"/>
  <c r="N429" i="5"/>
  <c r="M429" i="5"/>
  <c r="U428" i="5"/>
  <c r="T428" i="5"/>
  <c r="S428" i="5"/>
  <c r="R428" i="5"/>
  <c r="Q428" i="5"/>
  <c r="P428" i="5"/>
  <c r="N428" i="5"/>
  <c r="M428" i="5"/>
  <c r="U427" i="5"/>
  <c r="T427" i="5"/>
  <c r="S427" i="5"/>
  <c r="R427" i="5"/>
  <c r="Q427" i="5"/>
  <c r="P427" i="5"/>
  <c r="N427" i="5"/>
  <c r="M427" i="5"/>
  <c r="U426" i="5"/>
  <c r="T426" i="5"/>
  <c r="S426" i="5"/>
  <c r="R426" i="5"/>
  <c r="Q426" i="5"/>
  <c r="P426" i="5"/>
  <c r="N426" i="5"/>
  <c r="M426" i="5"/>
  <c r="U425" i="5"/>
  <c r="T425" i="5"/>
  <c r="S425" i="5"/>
  <c r="R425" i="5"/>
  <c r="Q425" i="5"/>
  <c r="P425" i="5"/>
  <c r="N425" i="5"/>
  <c r="M425" i="5"/>
  <c r="U424" i="5"/>
  <c r="T424" i="5"/>
  <c r="S424" i="5"/>
  <c r="R424" i="5"/>
  <c r="Q424" i="5"/>
  <c r="P424" i="5"/>
  <c r="N424" i="5"/>
  <c r="M424" i="5"/>
  <c r="U423" i="5"/>
  <c r="T423" i="5"/>
  <c r="S423" i="5"/>
  <c r="R423" i="5"/>
  <c r="Q423" i="5"/>
  <c r="P423" i="5"/>
  <c r="N423" i="5"/>
  <c r="M423" i="5"/>
  <c r="U422" i="5"/>
  <c r="T422" i="5"/>
  <c r="S422" i="5"/>
  <c r="R422" i="5"/>
  <c r="Q422" i="5"/>
  <c r="P422" i="5"/>
  <c r="N422" i="5"/>
  <c r="M422" i="5"/>
  <c r="U421" i="5"/>
  <c r="T421" i="5"/>
  <c r="S421" i="5"/>
  <c r="R421" i="5"/>
  <c r="Q421" i="5"/>
  <c r="P421" i="5"/>
  <c r="N421" i="5"/>
  <c r="M421" i="5"/>
  <c r="U420" i="5"/>
  <c r="T420" i="5"/>
  <c r="S420" i="5"/>
  <c r="R420" i="5"/>
  <c r="Q420" i="5"/>
  <c r="P420" i="5"/>
  <c r="N420" i="5"/>
  <c r="M420" i="5"/>
  <c r="U419" i="5"/>
  <c r="T419" i="5"/>
  <c r="S419" i="5"/>
  <c r="R419" i="5"/>
  <c r="Q419" i="5"/>
  <c r="P419" i="5"/>
  <c r="N419" i="5"/>
  <c r="M419" i="5"/>
  <c r="U418" i="5"/>
  <c r="T418" i="5"/>
  <c r="S418" i="5"/>
  <c r="R418" i="5"/>
  <c r="Q418" i="5"/>
  <c r="P418" i="5"/>
  <c r="N418" i="5"/>
  <c r="M418" i="5"/>
  <c r="U417" i="5"/>
  <c r="T417" i="5"/>
  <c r="S417" i="5"/>
  <c r="R417" i="5"/>
  <c r="Q417" i="5"/>
  <c r="P417" i="5"/>
  <c r="N417" i="5"/>
  <c r="M417" i="5"/>
  <c r="U416" i="5"/>
  <c r="T416" i="5"/>
  <c r="S416" i="5"/>
  <c r="R416" i="5"/>
  <c r="Q416" i="5"/>
  <c r="P416" i="5"/>
  <c r="N416" i="5"/>
  <c r="M416" i="5"/>
  <c r="U415" i="5"/>
  <c r="T415" i="5"/>
  <c r="S415" i="5"/>
  <c r="R415" i="5"/>
  <c r="Q415" i="5"/>
  <c r="P415" i="5"/>
  <c r="N415" i="5"/>
  <c r="M415" i="5"/>
  <c r="U414" i="5"/>
  <c r="T414" i="5"/>
  <c r="S414" i="5"/>
  <c r="R414" i="5"/>
  <c r="Q414" i="5"/>
  <c r="P414" i="5"/>
  <c r="N414" i="5"/>
  <c r="M414" i="5"/>
  <c r="U413" i="5"/>
  <c r="T413" i="5"/>
  <c r="S413" i="5"/>
  <c r="R413" i="5"/>
  <c r="Q413" i="5"/>
  <c r="P413" i="5"/>
  <c r="N413" i="5"/>
  <c r="M413" i="5"/>
  <c r="U412" i="5"/>
  <c r="T412" i="5"/>
  <c r="S412" i="5"/>
  <c r="R412" i="5"/>
  <c r="Q412" i="5"/>
  <c r="P412" i="5"/>
  <c r="N412" i="5"/>
  <c r="M412" i="5"/>
  <c r="U411" i="5"/>
  <c r="T411" i="5"/>
  <c r="S411" i="5"/>
  <c r="R411" i="5"/>
  <c r="Q411" i="5"/>
  <c r="P411" i="5"/>
  <c r="N411" i="5"/>
  <c r="M411" i="5"/>
  <c r="U410" i="5"/>
  <c r="T410" i="5"/>
  <c r="S410" i="5"/>
  <c r="R410" i="5"/>
  <c r="Q410" i="5"/>
  <c r="P410" i="5"/>
  <c r="N410" i="5"/>
  <c r="M410" i="5"/>
  <c r="U409" i="5"/>
  <c r="T409" i="5"/>
  <c r="S409" i="5"/>
  <c r="R409" i="5"/>
  <c r="Q409" i="5"/>
  <c r="P409" i="5"/>
  <c r="N409" i="5"/>
  <c r="M409" i="5"/>
  <c r="U408" i="5"/>
  <c r="T408" i="5"/>
  <c r="S408" i="5"/>
  <c r="R408" i="5"/>
  <c r="Q408" i="5"/>
  <c r="P408" i="5"/>
  <c r="N408" i="5"/>
  <c r="M408" i="5"/>
  <c r="U407" i="5"/>
  <c r="T407" i="5"/>
  <c r="S407" i="5"/>
  <c r="R407" i="5"/>
  <c r="Q407" i="5"/>
  <c r="P407" i="5"/>
  <c r="N407" i="5"/>
  <c r="M407" i="5"/>
  <c r="U406" i="5"/>
  <c r="T406" i="5"/>
  <c r="S406" i="5"/>
  <c r="R406" i="5"/>
  <c r="Q406" i="5"/>
  <c r="P406" i="5"/>
  <c r="N406" i="5"/>
  <c r="M406" i="5"/>
  <c r="U405" i="5"/>
  <c r="T405" i="5"/>
  <c r="S405" i="5"/>
  <c r="R405" i="5"/>
  <c r="Q405" i="5"/>
  <c r="P405" i="5"/>
  <c r="N405" i="5"/>
  <c r="M405" i="5"/>
  <c r="U404" i="5"/>
  <c r="T404" i="5"/>
  <c r="S404" i="5"/>
  <c r="R404" i="5"/>
  <c r="Q404" i="5"/>
  <c r="P404" i="5"/>
  <c r="N404" i="5"/>
  <c r="M404" i="5"/>
  <c r="U403" i="5"/>
  <c r="T403" i="5"/>
  <c r="S403" i="5"/>
  <c r="R403" i="5"/>
  <c r="Q403" i="5"/>
  <c r="P403" i="5"/>
  <c r="N403" i="5"/>
  <c r="M403" i="5"/>
  <c r="U402" i="5"/>
  <c r="T402" i="5"/>
  <c r="S402" i="5"/>
  <c r="R402" i="5"/>
  <c r="Q402" i="5"/>
  <c r="P402" i="5"/>
  <c r="N402" i="5"/>
  <c r="M402" i="5"/>
  <c r="U401" i="5"/>
  <c r="T401" i="5"/>
  <c r="S401" i="5"/>
  <c r="R401" i="5"/>
  <c r="Q401" i="5"/>
  <c r="P401" i="5"/>
  <c r="N401" i="5"/>
  <c r="M401" i="5"/>
  <c r="U400" i="5"/>
  <c r="T400" i="5"/>
  <c r="S400" i="5"/>
  <c r="R400" i="5"/>
  <c r="Q400" i="5"/>
  <c r="P400" i="5"/>
  <c r="N400" i="5"/>
  <c r="M400" i="5"/>
  <c r="U399" i="5"/>
  <c r="T399" i="5"/>
  <c r="S399" i="5"/>
  <c r="R399" i="5"/>
  <c r="Q399" i="5"/>
  <c r="P399" i="5"/>
  <c r="N399" i="5"/>
  <c r="M399" i="5"/>
  <c r="U398" i="5"/>
  <c r="T398" i="5"/>
  <c r="S398" i="5"/>
  <c r="R398" i="5"/>
  <c r="Q398" i="5"/>
  <c r="P398" i="5"/>
  <c r="N398" i="5"/>
  <c r="M398" i="5"/>
  <c r="U397" i="5"/>
  <c r="T397" i="5"/>
  <c r="S397" i="5"/>
  <c r="R397" i="5"/>
  <c r="Q397" i="5"/>
  <c r="P397" i="5"/>
  <c r="N397" i="5"/>
  <c r="M397" i="5"/>
  <c r="U396" i="5"/>
  <c r="T396" i="5"/>
  <c r="S396" i="5"/>
  <c r="R396" i="5"/>
  <c r="Q396" i="5"/>
  <c r="P396" i="5"/>
  <c r="N396" i="5"/>
  <c r="M396" i="5"/>
  <c r="U395" i="5"/>
  <c r="T395" i="5"/>
  <c r="S395" i="5"/>
  <c r="R395" i="5"/>
  <c r="Q395" i="5"/>
  <c r="P395" i="5"/>
  <c r="N395" i="5"/>
  <c r="M395" i="5"/>
  <c r="U394" i="5"/>
  <c r="T394" i="5"/>
  <c r="S394" i="5"/>
  <c r="R394" i="5"/>
  <c r="Q394" i="5"/>
  <c r="P394" i="5"/>
  <c r="N394" i="5"/>
  <c r="M394" i="5"/>
  <c r="U393" i="5"/>
  <c r="T393" i="5"/>
  <c r="S393" i="5"/>
  <c r="R393" i="5"/>
  <c r="Q393" i="5"/>
  <c r="P393" i="5"/>
  <c r="N393" i="5"/>
  <c r="M393" i="5"/>
  <c r="U392" i="5"/>
  <c r="T392" i="5"/>
  <c r="S392" i="5"/>
  <c r="R392" i="5"/>
  <c r="Q392" i="5"/>
  <c r="P392" i="5"/>
  <c r="N392" i="5"/>
  <c r="M392" i="5"/>
  <c r="U391" i="5"/>
  <c r="T391" i="5"/>
  <c r="S391" i="5"/>
  <c r="R391" i="5"/>
  <c r="Q391" i="5"/>
  <c r="P391" i="5"/>
  <c r="N391" i="5"/>
  <c r="M391" i="5"/>
  <c r="U390" i="5"/>
  <c r="T390" i="5"/>
  <c r="S390" i="5"/>
  <c r="R390" i="5"/>
  <c r="Q390" i="5"/>
  <c r="P390" i="5"/>
  <c r="N390" i="5"/>
  <c r="M390" i="5"/>
  <c r="U389" i="5"/>
  <c r="T389" i="5"/>
  <c r="S389" i="5"/>
  <c r="R389" i="5"/>
  <c r="P389" i="5"/>
  <c r="N389" i="5"/>
  <c r="M389" i="5"/>
  <c r="U388" i="5"/>
  <c r="T388" i="5"/>
  <c r="S388" i="5"/>
  <c r="R388" i="5"/>
  <c r="P388" i="5"/>
  <c r="N388" i="5"/>
  <c r="M388" i="5"/>
  <c r="U387" i="5"/>
  <c r="T387" i="5"/>
  <c r="S387" i="5"/>
  <c r="R387" i="5"/>
  <c r="P387" i="5"/>
  <c r="N387" i="5"/>
  <c r="M387" i="5"/>
  <c r="U386" i="5"/>
  <c r="T386" i="5"/>
  <c r="S386" i="5"/>
  <c r="R386" i="5"/>
  <c r="P386" i="5"/>
  <c r="N386" i="5"/>
  <c r="M386" i="5"/>
  <c r="U385" i="5"/>
  <c r="T385" i="5"/>
  <c r="S385" i="5"/>
  <c r="R385" i="5"/>
  <c r="P385" i="5"/>
  <c r="N385" i="5"/>
  <c r="M385" i="5"/>
  <c r="U384" i="5"/>
  <c r="T384" i="5"/>
  <c r="S384" i="5"/>
  <c r="R384" i="5"/>
  <c r="P384" i="5"/>
  <c r="N384" i="5"/>
  <c r="M384" i="5"/>
  <c r="U383" i="5"/>
  <c r="T383" i="5"/>
  <c r="S383" i="5"/>
  <c r="R383" i="5"/>
  <c r="P383" i="5"/>
  <c r="N383" i="5"/>
  <c r="M383" i="5"/>
  <c r="U382" i="5"/>
  <c r="T382" i="5"/>
  <c r="S382" i="5"/>
  <c r="R382" i="5"/>
  <c r="P382" i="5"/>
  <c r="N382" i="5"/>
  <c r="M382" i="5"/>
  <c r="U381" i="5"/>
  <c r="T381" i="5"/>
  <c r="S381" i="5"/>
  <c r="R381" i="5"/>
  <c r="P381" i="5"/>
  <c r="N381" i="5"/>
  <c r="M381" i="5"/>
  <c r="U380" i="5"/>
  <c r="T380" i="5"/>
  <c r="S380" i="5"/>
  <c r="R380" i="5"/>
  <c r="P380" i="5"/>
  <c r="N380" i="5"/>
  <c r="M380" i="5"/>
  <c r="U379" i="5"/>
  <c r="T379" i="5"/>
  <c r="S379" i="5"/>
  <c r="R379" i="5"/>
  <c r="P379" i="5"/>
  <c r="N379" i="5"/>
  <c r="M379" i="5"/>
  <c r="U378" i="5"/>
  <c r="T378" i="5"/>
  <c r="S378" i="5"/>
  <c r="R378" i="5"/>
  <c r="P378" i="5"/>
  <c r="N378" i="5"/>
  <c r="M378" i="5"/>
  <c r="U377" i="5"/>
  <c r="T377" i="5"/>
  <c r="S377" i="5"/>
  <c r="R377" i="5"/>
  <c r="P377" i="5"/>
  <c r="N377" i="5"/>
  <c r="M377" i="5"/>
  <c r="U376" i="5"/>
  <c r="T376" i="5"/>
  <c r="S376" i="5"/>
  <c r="R376" i="5"/>
  <c r="P376" i="5"/>
  <c r="N376" i="5"/>
  <c r="M376" i="5"/>
  <c r="U375" i="5"/>
  <c r="T375" i="5"/>
  <c r="S375" i="5"/>
  <c r="R375" i="5"/>
  <c r="P375" i="5"/>
  <c r="N375" i="5"/>
  <c r="M375" i="5"/>
  <c r="U374" i="5"/>
  <c r="T374" i="5"/>
  <c r="S374" i="5"/>
  <c r="R374" i="5"/>
  <c r="Q374" i="5"/>
  <c r="P374" i="5"/>
  <c r="N374" i="5"/>
  <c r="M374" i="5"/>
  <c r="U373" i="5"/>
  <c r="T373" i="5"/>
  <c r="S373" i="5"/>
  <c r="R373" i="5"/>
  <c r="P373" i="5"/>
  <c r="N373" i="5"/>
  <c r="M373" i="5"/>
  <c r="U372" i="5"/>
  <c r="T372" i="5"/>
  <c r="S372" i="5"/>
  <c r="R372" i="5"/>
  <c r="P372" i="5"/>
  <c r="N372" i="5"/>
  <c r="M372" i="5"/>
  <c r="U371" i="5"/>
  <c r="T371" i="5"/>
  <c r="S371" i="5"/>
  <c r="R371" i="5"/>
  <c r="P371" i="5"/>
  <c r="N371" i="5"/>
  <c r="M371" i="5"/>
  <c r="U370" i="5"/>
  <c r="T370" i="5"/>
  <c r="S370" i="5"/>
  <c r="R370" i="5"/>
  <c r="P370" i="5"/>
  <c r="N370" i="5"/>
  <c r="M370" i="5"/>
  <c r="U369" i="5"/>
  <c r="T369" i="5"/>
  <c r="S369" i="5"/>
  <c r="R369" i="5"/>
  <c r="P369" i="5"/>
  <c r="N369" i="5"/>
  <c r="M369" i="5"/>
  <c r="U368" i="5"/>
  <c r="T368" i="5"/>
  <c r="S368" i="5"/>
  <c r="R368" i="5"/>
  <c r="P368" i="5"/>
  <c r="N368" i="5"/>
  <c r="M368" i="5"/>
  <c r="U367" i="5"/>
  <c r="T367" i="5"/>
  <c r="S367" i="5"/>
  <c r="R367" i="5"/>
  <c r="P367" i="5"/>
  <c r="N367" i="5"/>
  <c r="M367" i="5"/>
  <c r="U366" i="5"/>
  <c r="T366" i="5"/>
  <c r="S366" i="5"/>
  <c r="R366" i="5"/>
  <c r="P366" i="5"/>
  <c r="N366" i="5"/>
  <c r="M366" i="5"/>
  <c r="U365" i="5"/>
  <c r="T365" i="5"/>
  <c r="S365" i="5"/>
  <c r="R365" i="5"/>
  <c r="P365" i="5"/>
  <c r="N365" i="5"/>
  <c r="M365" i="5"/>
  <c r="U364" i="5"/>
  <c r="T364" i="5"/>
  <c r="S364" i="5"/>
  <c r="R364" i="5"/>
  <c r="P364" i="5"/>
  <c r="N364" i="5"/>
  <c r="M364" i="5"/>
  <c r="U363" i="5"/>
  <c r="T363" i="5"/>
  <c r="S363" i="5"/>
  <c r="R363" i="5"/>
  <c r="P363" i="5"/>
  <c r="N363" i="5"/>
  <c r="M363" i="5"/>
  <c r="U362" i="5"/>
  <c r="T362" i="5"/>
  <c r="S362" i="5"/>
  <c r="R362" i="5"/>
  <c r="P362" i="5"/>
  <c r="N362" i="5"/>
  <c r="M362" i="5"/>
  <c r="U361" i="5"/>
  <c r="T361" i="5"/>
  <c r="S361" i="5"/>
  <c r="R361" i="5"/>
  <c r="P361" i="5"/>
  <c r="N361" i="5"/>
  <c r="M361" i="5"/>
  <c r="U360" i="5"/>
  <c r="T360" i="5"/>
  <c r="S360" i="5"/>
  <c r="R360" i="5"/>
  <c r="Q360" i="5"/>
  <c r="P360" i="5"/>
  <c r="N360" i="5"/>
  <c r="M360" i="5"/>
  <c r="U359" i="5"/>
  <c r="T359" i="5"/>
  <c r="S359" i="5"/>
  <c r="R359" i="5"/>
  <c r="P359" i="5"/>
  <c r="N359" i="5"/>
  <c r="M359" i="5"/>
  <c r="U358" i="5"/>
  <c r="T358" i="5"/>
  <c r="S358" i="5"/>
  <c r="R358" i="5"/>
  <c r="Q358" i="5"/>
  <c r="P358" i="5"/>
  <c r="N358" i="5"/>
  <c r="M358" i="5"/>
  <c r="U357" i="5"/>
  <c r="T357" i="5"/>
  <c r="S357" i="5"/>
  <c r="R357" i="5"/>
  <c r="P357" i="5"/>
  <c r="N357" i="5"/>
  <c r="M357" i="5"/>
  <c r="U356" i="5"/>
  <c r="T356" i="5"/>
  <c r="S356" i="5"/>
  <c r="R356" i="5"/>
  <c r="P356" i="5"/>
  <c r="N356" i="5"/>
  <c r="M356" i="5"/>
  <c r="U355" i="5"/>
  <c r="T355" i="5"/>
  <c r="S355" i="5"/>
  <c r="R355" i="5"/>
  <c r="P355" i="5"/>
  <c r="N355" i="5"/>
  <c r="M355" i="5"/>
  <c r="U354" i="5"/>
  <c r="T354" i="5"/>
  <c r="S354" i="5"/>
  <c r="R354" i="5"/>
  <c r="P354" i="5"/>
  <c r="N354" i="5"/>
  <c r="M354" i="5"/>
  <c r="U353" i="5"/>
  <c r="T353" i="5"/>
  <c r="S353" i="5"/>
  <c r="R353" i="5"/>
  <c r="P353" i="5"/>
  <c r="N353" i="5"/>
  <c r="M353" i="5"/>
  <c r="U352" i="5"/>
  <c r="T352" i="5"/>
  <c r="S352" i="5"/>
  <c r="R352" i="5"/>
  <c r="P352" i="5"/>
  <c r="N352" i="5"/>
  <c r="M352" i="5"/>
  <c r="U351" i="5"/>
  <c r="T351" i="5"/>
  <c r="S351" i="5"/>
  <c r="R351" i="5"/>
  <c r="P351" i="5"/>
  <c r="N351" i="5"/>
  <c r="M351" i="5"/>
  <c r="U350" i="5"/>
  <c r="T350" i="5"/>
  <c r="S350" i="5"/>
  <c r="R350" i="5"/>
  <c r="P350" i="5"/>
  <c r="N350" i="5"/>
  <c r="M350" i="5"/>
  <c r="U349" i="5"/>
  <c r="T349" i="5"/>
  <c r="S349" i="5"/>
  <c r="R349" i="5"/>
  <c r="P349" i="5"/>
  <c r="N349" i="5"/>
  <c r="M349" i="5"/>
  <c r="U348" i="5"/>
  <c r="T348" i="5"/>
  <c r="S348" i="5"/>
  <c r="R348" i="5"/>
  <c r="P348" i="5"/>
  <c r="N348" i="5"/>
  <c r="M348" i="5"/>
  <c r="U347" i="5"/>
  <c r="T347" i="5"/>
  <c r="S347" i="5"/>
  <c r="R347" i="5"/>
  <c r="P347" i="5"/>
  <c r="N347" i="5"/>
  <c r="M347" i="5"/>
  <c r="U346" i="5"/>
  <c r="T346" i="5"/>
  <c r="S346" i="5"/>
  <c r="R346" i="5"/>
  <c r="P346" i="5"/>
  <c r="N346" i="5"/>
  <c r="M346" i="5"/>
  <c r="U345" i="5"/>
  <c r="T345" i="5"/>
  <c r="S345" i="5"/>
  <c r="R345" i="5"/>
  <c r="P345" i="5"/>
  <c r="N345" i="5"/>
  <c r="M345" i="5"/>
  <c r="U344" i="5"/>
  <c r="T344" i="5"/>
  <c r="S344" i="5"/>
  <c r="R344" i="5"/>
  <c r="P344" i="5"/>
  <c r="N344" i="5"/>
  <c r="M344" i="5"/>
  <c r="U343" i="5"/>
  <c r="T343" i="5"/>
  <c r="S343" i="5"/>
  <c r="R343" i="5"/>
  <c r="P343" i="5"/>
  <c r="N343" i="5"/>
  <c r="M343" i="5"/>
  <c r="U342" i="5"/>
  <c r="T342" i="5"/>
  <c r="S342" i="5"/>
  <c r="R342" i="5"/>
  <c r="P342" i="5"/>
  <c r="N342" i="5"/>
  <c r="M342" i="5"/>
  <c r="U341" i="5"/>
  <c r="T341" i="5"/>
  <c r="S341" i="5"/>
  <c r="R341" i="5"/>
  <c r="P341" i="5"/>
  <c r="N341" i="5"/>
  <c r="M341" i="5"/>
  <c r="U340" i="5"/>
  <c r="T340" i="5"/>
  <c r="S340" i="5"/>
  <c r="R340" i="5"/>
  <c r="P340" i="5"/>
  <c r="N340" i="5"/>
  <c r="M340" i="5"/>
  <c r="U339" i="5"/>
  <c r="T339" i="5"/>
  <c r="S339" i="5"/>
  <c r="R339" i="5"/>
  <c r="P339" i="5"/>
  <c r="N339" i="5"/>
  <c r="M339" i="5"/>
  <c r="U338" i="5"/>
  <c r="T338" i="5"/>
  <c r="S338" i="5"/>
  <c r="R338" i="5"/>
  <c r="P338" i="5"/>
  <c r="N338" i="5"/>
  <c r="M338" i="5"/>
  <c r="U337" i="5"/>
  <c r="T337" i="5"/>
  <c r="S337" i="5"/>
  <c r="R337" i="5"/>
  <c r="P337" i="5"/>
  <c r="N337" i="5"/>
  <c r="M337" i="5"/>
  <c r="U336" i="5"/>
  <c r="T336" i="5"/>
  <c r="S336" i="5"/>
  <c r="R336" i="5"/>
  <c r="P336" i="5"/>
  <c r="N336" i="5"/>
  <c r="M336" i="5"/>
  <c r="U335" i="5"/>
  <c r="T335" i="5"/>
  <c r="S335" i="5"/>
  <c r="R335" i="5"/>
  <c r="P335" i="5"/>
  <c r="N335" i="5"/>
  <c r="M335" i="5"/>
  <c r="U334" i="5"/>
  <c r="T334" i="5"/>
  <c r="S334" i="5"/>
  <c r="R334" i="5"/>
  <c r="P334" i="5"/>
  <c r="N334" i="5"/>
  <c r="M334" i="5"/>
  <c r="U333" i="5"/>
  <c r="T333" i="5"/>
  <c r="S333" i="5"/>
  <c r="R333" i="5"/>
  <c r="P333" i="5"/>
  <c r="N333" i="5"/>
  <c r="M333" i="5"/>
  <c r="U332" i="5"/>
  <c r="T332" i="5"/>
  <c r="S332" i="5"/>
  <c r="R332" i="5"/>
  <c r="P332" i="5"/>
  <c r="N332" i="5"/>
  <c r="M332" i="5"/>
  <c r="U331" i="5"/>
  <c r="T331" i="5"/>
  <c r="S331" i="5"/>
  <c r="R331" i="5"/>
  <c r="P331" i="5"/>
  <c r="N331" i="5"/>
  <c r="M331" i="5"/>
  <c r="U330" i="5"/>
  <c r="T330" i="5"/>
  <c r="S330" i="5"/>
  <c r="R330" i="5"/>
  <c r="P330" i="5"/>
  <c r="N330" i="5"/>
  <c r="M330" i="5"/>
  <c r="U329" i="5"/>
  <c r="T329" i="5"/>
  <c r="S329" i="5"/>
  <c r="R329" i="5"/>
  <c r="P329" i="5"/>
  <c r="N329" i="5"/>
  <c r="M329" i="5"/>
  <c r="U328" i="5"/>
  <c r="T328" i="5"/>
  <c r="S328" i="5"/>
  <c r="R328" i="5"/>
  <c r="P328" i="5"/>
  <c r="N328" i="5"/>
  <c r="M328" i="5"/>
  <c r="U327" i="5"/>
  <c r="T327" i="5"/>
  <c r="S327" i="5"/>
  <c r="R327" i="5"/>
  <c r="P327" i="5"/>
  <c r="N327" i="5"/>
  <c r="M327" i="5"/>
  <c r="U326" i="5"/>
  <c r="T326" i="5"/>
  <c r="S326" i="5"/>
  <c r="R326" i="5"/>
  <c r="P326" i="5"/>
  <c r="N326" i="5"/>
  <c r="M326" i="5"/>
  <c r="U325" i="5"/>
  <c r="T325" i="5"/>
  <c r="S325" i="5"/>
  <c r="R325" i="5"/>
  <c r="P325" i="5"/>
  <c r="N325" i="5"/>
  <c r="M325" i="5"/>
  <c r="U324" i="5"/>
  <c r="T324" i="5"/>
  <c r="S324" i="5"/>
  <c r="R324" i="5"/>
  <c r="P324" i="5"/>
  <c r="N324" i="5"/>
  <c r="M324" i="5"/>
  <c r="U323" i="5"/>
  <c r="T323" i="5"/>
  <c r="S323" i="5"/>
  <c r="R323" i="5"/>
  <c r="P323" i="5"/>
  <c r="N323" i="5"/>
  <c r="M323" i="5"/>
  <c r="U322" i="5"/>
  <c r="T322" i="5"/>
  <c r="S322" i="5"/>
  <c r="R322" i="5"/>
  <c r="P322" i="5"/>
  <c r="N322" i="5"/>
  <c r="M322" i="5"/>
  <c r="U321" i="5"/>
  <c r="T321" i="5"/>
  <c r="S321" i="5"/>
  <c r="R321" i="5"/>
  <c r="P321" i="5"/>
  <c r="N321" i="5"/>
  <c r="M321" i="5"/>
  <c r="U320" i="5"/>
  <c r="P320" i="5"/>
  <c r="N320" i="5"/>
  <c r="M320" i="5"/>
  <c r="U319" i="5"/>
  <c r="P319" i="5"/>
  <c r="N319" i="5"/>
  <c r="M319" i="5"/>
  <c r="U318" i="5"/>
  <c r="P318" i="5"/>
  <c r="N318" i="5"/>
  <c r="M318" i="5"/>
  <c r="U317" i="5"/>
  <c r="P317" i="5"/>
  <c r="N317" i="5"/>
  <c r="M317" i="5"/>
  <c r="U316" i="5"/>
  <c r="P316" i="5"/>
  <c r="N316" i="5"/>
  <c r="M316" i="5"/>
  <c r="U315" i="5"/>
  <c r="P315" i="5"/>
  <c r="N315" i="5"/>
  <c r="M315" i="5"/>
  <c r="U314" i="5"/>
  <c r="P314" i="5"/>
  <c r="N314" i="5"/>
  <c r="M314" i="5"/>
  <c r="U313" i="5"/>
  <c r="P313" i="5"/>
  <c r="N313" i="5"/>
  <c r="M313" i="5"/>
  <c r="U312" i="5"/>
  <c r="P312" i="5"/>
  <c r="N312" i="5"/>
  <c r="M312" i="5"/>
  <c r="U311" i="5"/>
  <c r="P311" i="5"/>
  <c r="N311" i="5"/>
  <c r="M311" i="5"/>
  <c r="U310" i="5"/>
  <c r="P310" i="5"/>
  <c r="N310" i="5"/>
  <c r="M310" i="5"/>
  <c r="U309" i="5"/>
  <c r="P309" i="5"/>
  <c r="N309" i="5"/>
  <c r="M309" i="5"/>
  <c r="U308" i="5"/>
  <c r="P308" i="5"/>
  <c r="N308" i="5"/>
  <c r="M308" i="5"/>
  <c r="U307" i="5"/>
  <c r="P307" i="5"/>
  <c r="N307" i="5"/>
  <c r="M307" i="5"/>
  <c r="U306" i="5"/>
  <c r="P306" i="5"/>
  <c r="N306" i="5"/>
  <c r="M306" i="5"/>
  <c r="U305" i="5"/>
  <c r="P305" i="5"/>
  <c r="N305" i="5"/>
  <c r="M305" i="5"/>
  <c r="U304" i="5"/>
  <c r="P304" i="5"/>
  <c r="N304" i="5"/>
  <c r="M304" i="5"/>
  <c r="U303" i="5"/>
  <c r="P303" i="5"/>
  <c r="N303" i="5"/>
  <c r="M303" i="5"/>
  <c r="U302" i="5"/>
  <c r="P302" i="5"/>
  <c r="N302" i="5"/>
  <c r="M302" i="5"/>
  <c r="U301" i="5"/>
  <c r="P301" i="5"/>
  <c r="N301" i="5"/>
  <c r="M301" i="5"/>
  <c r="U300" i="5"/>
  <c r="P300" i="5"/>
  <c r="N300" i="5"/>
  <c r="M300" i="5"/>
  <c r="U299" i="5"/>
  <c r="P299" i="5"/>
  <c r="N299" i="5"/>
  <c r="G299" i="5" s="1"/>
  <c r="M299" i="5"/>
  <c r="U298" i="5"/>
  <c r="P298" i="5"/>
  <c r="N298" i="5"/>
  <c r="M298" i="5"/>
  <c r="U297" i="5"/>
  <c r="P297" i="5"/>
  <c r="N297" i="5"/>
  <c r="G297" i="5" s="1"/>
  <c r="M297" i="5"/>
  <c r="U296" i="5"/>
  <c r="P296" i="5"/>
  <c r="N296" i="5"/>
  <c r="G296" i="5" s="1"/>
  <c r="M296" i="5"/>
  <c r="U295" i="5"/>
  <c r="P295" i="5"/>
  <c r="N295" i="5"/>
  <c r="G295" i="5" s="1"/>
  <c r="M295" i="5"/>
  <c r="U294" i="5"/>
  <c r="P294" i="5"/>
  <c r="N294" i="5"/>
  <c r="G294" i="5" s="1"/>
  <c r="M294" i="5"/>
  <c r="U293" i="5"/>
  <c r="P293" i="5"/>
  <c r="N293" i="5"/>
  <c r="G293" i="5" s="1"/>
  <c r="M293" i="5"/>
  <c r="U292" i="5"/>
  <c r="P292" i="5"/>
  <c r="N292" i="5"/>
  <c r="G292" i="5" s="1"/>
  <c r="M292" i="5"/>
  <c r="U291" i="5"/>
  <c r="P291" i="5"/>
  <c r="N291" i="5"/>
  <c r="G291" i="5" s="1"/>
  <c r="M291" i="5"/>
  <c r="U290" i="5"/>
  <c r="P290" i="5"/>
  <c r="N290" i="5"/>
  <c r="G290" i="5" s="1"/>
  <c r="M290" i="5"/>
  <c r="U289" i="5"/>
  <c r="P289" i="5"/>
  <c r="N289" i="5"/>
  <c r="G289" i="5" s="1"/>
  <c r="M289" i="5"/>
  <c r="U288" i="5"/>
  <c r="P288" i="5"/>
  <c r="N288" i="5"/>
  <c r="G288" i="5" s="1"/>
  <c r="M288" i="5"/>
  <c r="U287" i="5"/>
  <c r="P287" i="5"/>
  <c r="N287" i="5"/>
  <c r="G287" i="5" s="1"/>
  <c r="M287" i="5"/>
  <c r="U286" i="5"/>
  <c r="P286" i="5"/>
  <c r="N286" i="5"/>
  <c r="G286" i="5" s="1"/>
  <c r="M286" i="5"/>
  <c r="U285" i="5"/>
  <c r="P285" i="5"/>
  <c r="N285" i="5"/>
  <c r="G285" i="5" s="1"/>
  <c r="M285" i="5"/>
  <c r="U284" i="5"/>
  <c r="P284" i="5"/>
  <c r="N284" i="5"/>
  <c r="G284" i="5" s="1"/>
  <c r="M284" i="5"/>
  <c r="U283" i="5"/>
  <c r="P283" i="5"/>
  <c r="N283" i="5"/>
  <c r="G283" i="5" s="1"/>
  <c r="M283" i="5"/>
  <c r="U282" i="5"/>
  <c r="P282" i="5"/>
  <c r="N282" i="5"/>
  <c r="G282" i="5" s="1"/>
  <c r="M282" i="5"/>
  <c r="U281" i="5"/>
  <c r="P281" i="5"/>
  <c r="N281" i="5"/>
  <c r="G281" i="5" s="1"/>
  <c r="M281" i="5"/>
  <c r="U280" i="5"/>
  <c r="P280" i="5"/>
  <c r="N280" i="5"/>
  <c r="G280" i="5" s="1"/>
  <c r="M280" i="5"/>
  <c r="U279" i="5"/>
  <c r="P279" i="5"/>
  <c r="N279" i="5"/>
  <c r="G279" i="5" s="1"/>
  <c r="M279" i="5"/>
  <c r="U278" i="5"/>
  <c r="P278" i="5"/>
  <c r="N278" i="5"/>
  <c r="G278" i="5" s="1"/>
  <c r="M278" i="5"/>
  <c r="U277" i="5"/>
  <c r="P277" i="5"/>
  <c r="N277" i="5"/>
  <c r="G277" i="5" s="1"/>
  <c r="M277" i="5"/>
  <c r="U276" i="5"/>
  <c r="P276" i="5"/>
  <c r="N276" i="5"/>
  <c r="G276" i="5" s="1"/>
  <c r="M276" i="5"/>
  <c r="U275" i="5"/>
  <c r="P275" i="5"/>
  <c r="N275" i="5"/>
  <c r="G275" i="5" s="1"/>
  <c r="M275" i="5"/>
  <c r="U274" i="5"/>
  <c r="P274" i="5"/>
  <c r="N274" i="5"/>
  <c r="G274" i="5" s="1"/>
  <c r="M274" i="5"/>
  <c r="U273" i="5"/>
  <c r="P273" i="5"/>
  <c r="N273" i="5"/>
  <c r="M273" i="5"/>
  <c r="U272" i="5"/>
  <c r="P272" i="5"/>
  <c r="N272" i="5"/>
  <c r="M272" i="5"/>
  <c r="U271" i="5"/>
  <c r="P271" i="5"/>
  <c r="N271" i="5"/>
  <c r="G271" i="5" s="1"/>
  <c r="M271" i="5"/>
  <c r="U270" i="5"/>
  <c r="P270" i="5"/>
  <c r="N270" i="5"/>
  <c r="G270" i="5" s="1"/>
  <c r="M270" i="5"/>
  <c r="U269" i="5"/>
  <c r="P269" i="5"/>
  <c r="N269" i="5"/>
  <c r="G269" i="5" s="1"/>
  <c r="M269" i="5"/>
  <c r="U268" i="5"/>
  <c r="P268" i="5"/>
  <c r="N268" i="5"/>
  <c r="G268" i="5" s="1"/>
  <c r="M268" i="5"/>
  <c r="U267" i="5"/>
  <c r="P267" i="5"/>
  <c r="N267" i="5"/>
  <c r="G267" i="5" s="1"/>
  <c r="M267" i="5"/>
  <c r="U266" i="5"/>
  <c r="P266" i="5"/>
  <c r="N266" i="5"/>
  <c r="M266" i="5"/>
  <c r="U265" i="5"/>
  <c r="P265" i="5"/>
  <c r="N265" i="5"/>
  <c r="G265" i="5" s="1"/>
  <c r="M265" i="5"/>
  <c r="U264" i="5"/>
  <c r="P264" i="5"/>
  <c r="N264" i="5"/>
  <c r="G264" i="5" s="1"/>
  <c r="M264" i="5"/>
  <c r="U263" i="5"/>
  <c r="P263" i="5"/>
  <c r="N263" i="5"/>
  <c r="G263" i="5" s="1"/>
  <c r="M263" i="5"/>
  <c r="U262" i="5"/>
  <c r="P262" i="5"/>
  <c r="N262" i="5"/>
  <c r="G262" i="5" s="1"/>
  <c r="M262" i="5"/>
  <c r="U261" i="5"/>
  <c r="P261" i="5"/>
  <c r="N261" i="5"/>
  <c r="G261" i="5" s="1"/>
  <c r="M261" i="5"/>
  <c r="U260" i="5"/>
  <c r="P260" i="5"/>
  <c r="N260" i="5"/>
  <c r="G260" i="5" s="1"/>
  <c r="M260" i="5"/>
  <c r="U259" i="5"/>
  <c r="P259" i="5"/>
  <c r="N259" i="5"/>
  <c r="M259" i="5"/>
  <c r="U258" i="5"/>
  <c r="P258" i="5"/>
  <c r="N258" i="5"/>
  <c r="G258" i="5" s="1"/>
  <c r="M258" i="5"/>
  <c r="U257" i="5"/>
  <c r="P257" i="5"/>
  <c r="N257" i="5"/>
  <c r="M257" i="5"/>
  <c r="U256" i="5"/>
  <c r="P256" i="5"/>
  <c r="N256" i="5"/>
  <c r="M256" i="5"/>
  <c r="U255" i="5"/>
  <c r="P255" i="5"/>
  <c r="N255" i="5"/>
  <c r="G255" i="5" s="1"/>
  <c r="M255" i="5"/>
  <c r="U254" i="5"/>
  <c r="P254" i="5"/>
  <c r="N254" i="5"/>
  <c r="G254" i="5" s="1"/>
  <c r="M254" i="5"/>
  <c r="U253" i="5"/>
  <c r="P253" i="5"/>
  <c r="N253" i="5"/>
  <c r="G253" i="5" s="1"/>
  <c r="M253" i="5"/>
  <c r="U252" i="5"/>
  <c r="P252" i="5"/>
  <c r="N252" i="5"/>
  <c r="G252" i="5" s="1"/>
  <c r="M252" i="5"/>
  <c r="U251" i="5"/>
  <c r="P251" i="5"/>
  <c r="N251" i="5"/>
  <c r="G251" i="5" s="1"/>
  <c r="M251" i="5"/>
  <c r="U250" i="5"/>
  <c r="P250" i="5"/>
  <c r="N250" i="5"/>
  <c r="G250" i="5" s="1"/>
  <c r="M250" i="5"/>
  <c r="U249" i="5"/>
  <c r="P249" i="5"/>
  <c r="N249" i="5"/>
  <c r="G249" i="5" s="1"/>
  <c r="M249" i="5"/>
  <c r="U248" i="5"/>
  <c r="P248" i="5"/>
  <c r="N248" i="5"/>
  <c r="M248" i="5"/>
  <c r="U247" i="5"/>
  <c r="P247" i="5"/>
  <c r="N247" i="5"/>
  <c r="G247" i="5" s="1"/>
  <c r="M247" i="5"/>
  <c r="U246" i="5"/>
  <c r="Q246" i="5"/>
  <c r="P246" i="5"/>
  <c r="N246" i="5"/>
  <c r="G246" i="5" s="1"/>
  <c r="M246" i="5"/>
  <c r="U245" i="5"/>
  <c r="P245" i="5"/>
  <c r="N245" i="5"/>
  <c r="G245" i="5" s="1"/>
  <c r="M245" i="5"/>
  <c r="U244" i="5"/>
  <c r="P244" i="5"/>
  <c r="N244" i="5"/>
  <c r="G244" i="5" s="1"/>
  <c r="M244" i="5"/>
  <c r="U243" i="5"/>
  <c r="Q243" i="5"/>
  <c r="P243" i="5"/>
  <c r="N243" i="5"/>
  <c r="M243" i="5"/>
  <c r="U242" i="5"/>
  <c r="P242" i="5"/>
  <c r="N242" i="5"/>
  <c r="G242" i="5" s="1"/>
  <c r="M242" i="5"/>
  <c r="U241" i="5"/>
  <c r="P241" i="5"/>
  <c r="N241" i="5"/>
  <c r="G241" i="5" s="1"/>
  <c r="M241" i="5"/>
  <c r="U240" i="5"/>
  <c r="P240" i="5"/>
  <c r="N240" i="5"/>
  <c r="G240" i="5" s="1"/>
  <c r="M240" i="5"/>
  <c r="U239" i="5"/>
  <c r="Q239" i="5"/>
  <c r="P239" i="5"/>
  <c r="N239" i="5"/>
  <c r="G239" i="5" s="1"/>
  <c r="M239" i="5"/>
  <c r="U238" i="5"/>
  <c r="Q238" i="5"/>
  <c r="P238" i="5"/>
  <c r="N238" i="5"/>
  <c r="G238" i="5" s="1"/>
  <c r="M238" i="5"/>
  <c r="U237" i="5"/>
  <c r="P237" i="5"/>
  <c r="N237" i="5"/>
  <c r="G237" i="5" s="1"/>
  <c r="M237" i="5"/>
  <c r="U236" i="5"/>
  <c r="P236" i="5"/>
  <c r="N236" i="5"/>
  <c r="G236" i="5" s="1"/>
  <c r="M236" i="5"/>
  <c r="U235" i="5"/>
  <c r="P235" i="5"/>
  <c r="N235" i="5"/>
  <c r="G235" i="5" s="1"/>
  <c r="M235" i="5"/>
  <c r="U234" i="5"/>
  <c r="P234" i="5"/>
  <c r="N234" i="5"/>
  <c r="G234" i="5" s="1"/>
  <c r="M234" i="5"/>
  <c r="U233" i="5"/>
  <c r="P233" i="5"/>
  <c r="N233" i="5"/>
  <c r="G233" i="5" s="1"/>
  <c r="M233" i="5"/>
  <c r="U232" i="5"/>
  <c r="P232" i="5"/>
  <c r="N232" i="5"/>
  <c r="M232" i="5"/>
  <c r="U231" i="5"/>
  <c r="P231" i="5"/>
  <c r="N231" i="5"/>
  <c r="M231" i="5"/>
  <c r="U230" i="5"/>
  <c r="P230" i="5"/>
  <c r="N230" i="5"/>
  <c r="M230" i="5"/>
  <c r="U229" i="5"/>
  <c r="P229" i="5"/>
  <c r="N229" i="5"/>
  <c r="M229" i="5"/>
  <c r="U228" i="5"/>
  <c r="P228" i="5"/>
  <c r="N228" i="5"/>
  <c r="M228" i="5"/>
  <c r="U227" i="5"/>
  <c r="P227" i="5"/>
  <c r="N227" i="5"/>
  <c r="M227" i="5"/>
  <c r="U226" i="5"/>
  <c r="P226" i="5"/>
  <c r="N226" i="5"/>
  <c r="M226" i="5"/>
  <c r="U225" i="5"/>
  <c r="P225" i="5"/>
  <c r="N225" i="5"/>
  <c r="M225" i="5"/>
  <c r="U224" i="5"/>
  <c r="P224" i="5"/>
  <c r="N224" i="5"/>
  <c r="M224" i="5"/>
  <c r="U223" i="5"/>
  <c r="P223" i="5"/>
  <c r="N223" i="5"/>
  <c r="M223" i="5"/>
  <c r="U222" i="5"/>
  <c r="P222" i="5"/>
  <c r="N222" i="5"/>
  <c r="M222" i="5"/>
  <c r="U221" i="5"/>
  <c r="P221" i="5"/>
  <c r="N221" i="5"/>
  <c r="M221" i="5"/>
  <c r="U220" i="5"/>
  <c r="P220" i="5"/>
  <c r="N220" i="5"/>
  <c r="M220" i="5"/>
  <c r="U219" i="5"/>
  <c r="P219" i="5"/>
  <c r="N219" i="5"/>
  <c r="M219" i="5"/>
  <c r="U218" i="5"/>
  <c r="P218" i="5"/>
  <c r="N218" i="5"/>
  <c r="M218" i="5"/>
  <c r="U217" i="5"/>
  <c r="P217" i="5"/>
  <c r="N217" i="5"/>
  <c r="M217" i="5"/>
  <c r="U216" i="5"/>
  <c r="P216" i="5"/>
  <c r="N216" i="5"/>
  <c r="M216" i="5"/>
  <c r="U215" i="5"/>
  <c r="P215" i="5"/>
  <c r="N215" i="5"/>
  <c r="M215" i="5"/>
  <c r="U214" i="5"/>
  <c r="P214" i="5"/>
  <c r="N214" i="5"/>
  <c r="M214" i="5"/>
  <c r="U213" i="5"/>
  <c r="P213" i="5"/>
  <c r="N213" i="5"/>
  <c r="M213" i="5"/>
  <c r="U212" i="5"/>
  <c r="P212" i="5"/>
  <c r="N212" i="5"/>
  <c r="M212" i="5"/>
  <c r="U211" i="5"/>
  <c r="P211" i="5"/>
  <c r="N211" i="5"/>
  <c r="M211" i="5"/>
  <c r="U210" i="5"/>
  <c r="P210" i="5"/>
  <c r="N210" i="5"/>
  <c r="M210" i="5"/>
  <c r="U209" i="5"/>
  <c r="P209" i="5"/>
  <c r="N209" i="5"/>
  <c r="M209" i="5"/>
  <c r="U208" i="5"/>
  <c r="P208" i="5"/>
  <c r="N208" i="5"/>
  <c r="M208" i="5"/>
  <c r="U207" i="5"/>
  <c r="P207" i="5"/>
  <c r="N207" i="5"/>
  <c r="M207" i="5"/>
  <c r="U206" i="5"/>
  <c r="P206" i="5"/>
  <c r="N206" i="5"/>
  <c r="M206" i="5"/>
  <c r="U205" i="5"/>
  <c r="P205" i="5"/>
  <c r="N205" i="5"/>
  <c r="M205" i="5"/>
  <c r="U204" i="5"/>
  <c r="P204" i="5"/>
  <c r="N204" i="5"/>
  <c r="M204" i="5"/>
  <c r="U203" i="5"/>
  <c r="P203" i="5"/>
  <c r="N203" i="5"/>
  <c r="M203" i="5"/>
  <c r="U202" i="5"/>
  <c r="P202" i="5"/>
  <c r="N202" i="5"/>
  <c r="M202" i="5"/>
  <c r="U201" i="5"/>
  <c r="P201" i="5"/>
  <c r="N201" i="5"/>
  <c r="M201" i="5"/>
  <c r="U200" i="5"/>
  <c r="P200" i="5"/>
  <c r="N200" i="5"/>
  <c r="M200" i="5"/>
  <c r="U199" i="5"/>
  <c r="P199" i="5"/>
  <c r="N199" i="5"/>
  <c r="M199" i="5"/>
  <c r="U198" i="5"/>
  <c r="P198" i="5"/>
  <c r="N198" i="5"/>
  <c r="M198" i="5"/>
  <c r="U197" i="5"/>
  <c r="P197" i="5"/>
  <c r="N197" i="5"/>
  <c r="M197" i="5"/>
  <c r="U196" i="5"/>
  <c r="P196" i="5"/>
  <c r="N196" i="5"/>
  <c r="M196" i="5"/>
  <c r="U195" i="5"/>
  <c r="Q195" i="5"/>
  <c r="P195" i="5"/>
  <c r="N195" i="5"/>
  <c r="M195" i="5"/>
  <c r="U194" i="5"/>
  <c r="P194" i="5"/>
  <c r="N194" i="5"/>
  <c r="M194" i="5"/>
  <c r="U193" i="5"/>
  <c r="Q193" i="5"/>
  <c r="P193" i="5"/>
  <c r="N193" i="5"/>
  <c r="M193" i="5"/>
  <c r="U192" i="5"/>
  <c r="P192" i="5"/>
  <c r="N192" i="5"/>
  <c r="M192" i="5"/>
  <c r="U191" i="5"/>
  <c r="P191" i="5"/>
  <c r="N191" i="5"/>
  <c r="M191" i="5"/>
  <c r="U190" i="5"/>
  <c r="P190" i="5"/>
  <c r="N190" i="5"/>
  <c r="M190" i="5"/>
  <c r="U189" i="5"/>
  <c r="Q189" i="5"/>
  <c r="P189" i="5"/>
  <c r="N189" i="5"/>
  <c r="M189" i="5"/>
  <c r="U188" i="5"/>
  <c r="P188" i="5"/>
  <c r="N188" i="5"/>
  <c r="M188" i="5"/>
  <c r="U187" i="5"/>
  <c r="P187" i="5"/>
  <c r="N187" i="5"/>
  <c r="M187" i="5"/>
  <c r="U186" i="5"/>
  <c r="P186" i="5"/>
  <c r="N186" i="5"/>
  <c r="M186" i="5"/>
  <c r="U185" i="5"/>
  <c r="Q185" i="5"/>
  <c r="P185" i="5"/>
  <c r="N185" i="5"/>
  <c r="M185" i="5"/>
  <c r="U184" i="5"/>
  <c r="P184" i="5"/>
  <c r="N184" i="5"/>
  <c r="M184" i="5"/>
  <c r="U183" i="5"/>
  <c r="P183" i="5"/>
  <c r="N183" i="5"/>
  <c r="M183" i="5"/>
  <c r="U182" i="5"/>
  <c r="P182" i="5"/>
  <c r="N182" i="5"/>
  <c r="M182" i="5"/>
  <c r="U181" i="5"/>
  <c r="P181" i="5"/>
  <c r="N181" i="5"/>
  <c r="M181" i="5"/>
  <c r="U180" i="5"/>
  <c r="P180" i="5"/>
  <c r="N180" i="5"/>
  <c r="M180" i="5"/>
  <c r="U179" i="5"/>
  <c r="P179" i="5"/>
  <c r="N179" i="5"/>
  <c r="M179" i="5"/>
  <c r="U178" i="5"/>
  <c r="P178" i="5"/>
  <c r="N178" i="5"/>
  <c r="M178" i="5"/>
  <c r="U177" i="5"/>
  <c r="P177" i="5"/>
  <c r="N177" i="5"/>
  <c r="M177" i="5"/>
  <c r="U176" i="5"/>
  <c r="P176" i="5"/>
  <c r="N176" i="5"/>
  <c r="M176" i="5"/>
  <c r="U175" i="5"/>
  <c r="P175" i="5"/>
  <c r="N175" i="5"/>
  <c r="M175" i="5"/>
  <c r="U174" i="5"/>
  <c r="P174" i="5"/>
  <c r="N174" i="5"/>
  <c r="M174" i="5"/>
  <c r="U173" i="5"/>
  <c r="P173" i="5"/>
  <c r="N173" i="5"/>
  <c r="M173" i="5"/>
  <c r="U172" i="5"/>
  <c r="P172" i="5"/>
  <c r="N172" i="5"/>
  <c r="M172" i="5"/>
  <c r="U171" i="5"/>
  <c r="P171" i="5"/>
  <c r="N171" i="5"/>
  <c r="M171" i="5"/>
  <c r="U170" i="5"/>
  <c r="P170" i="5"/>
  <c r="N170" i="5"/>
  <c r="M170" i="5"/>
  <c r="U169" i="5"/>
  <c r="P169" i="5"/>
  <c r="N169" i="5"/>
  <c r="M169" i="5"/>
  <c r="U168" i="5"/>
  <c r="P168" i="5"/>
  <c r="N168" i="5"/>
  <c r="M168" i="5"/>
  <c r="U167" i="5"/>
  <c r="P167" i="5"/>
  <c r="N167" i="5"/>
  <c r="M167" i="5"/>
  <c r="U166" i="5"/>
  <c r="P166" i="5"/>
  <c r="N166" i="5"/>
  <c r="M166" i="5"/>
  <c r="U165" i="5"/>
  <c r="P165" i="5"/>
  <c r="N165" i="5"/>
  <c r="M165" i="5"/>
  <c r="U164" i="5"/>
  <c r="P164" i="5"/>
  <c r="N164" i="5"/>
  <c r="M164" i="5"/>
  <c r="U163" i="5"/>
  <c r="P163" i="5"/>
  <c r="N163" i="5"/>
  <c r="M163" i="5"/>
  <c r="U162" i="5"/>
  <c r="P162" i="5"/>
  <c r="N162" i="5"/>
  <c r="M162" i="5"/>
  <c r="U161" i="5"/>
  <c r="P161" i="5"/>
  <c r="N161" i="5"/>
  <c r="M161" i="5"/>
  <c r="U160" i="5"/>
  <c r="P160" i="5"/>
  <c r="N160" i="5"/>
  <c r="M160" i="5"/>
  <c r="U159" i="5"/>
  <c r="P159" i="5"/>
  <c r="N159" i="5"/>
  <c r="M159" i="5"/>
  <c r="U158" i="5"/>
  <c r="P158" i="5"/>
  <c r="N158" i="5"/>
  <c r="M158" i="5"/>
  <c r="U157" i="5"/>
  <c r="P157" i="5"/>
  <c r="N157" i="5"/>
  <c r="M157" i="5"/>
  <c r="U156" i="5"/>
  <c r="P156" i="5"/>
  <c r="N156" i="5"/>
  <c r="M156" i="5"/>
  <c r="U155" i="5"/>
  <c r="P155" i="5"/>
  <c r="N155" i="5"/>
  <c r="M155" i="5"/>
  <c r="U154" i="5"/>
  <c r="P154" i="5"/>
  <c r="N154" i="5"/>
  <c r="M154" i="5"/>
  <c r="U153" i="5"/>
  <c r="P153" i="5"/>
  <c r="N153" i="5"/>
  <c r="M153" i="5"/>
  <c r="U152" i="5"/>
  <c r="P152" i="5"/>
  <c r="N152" i="5"/>
  <c r="M152" i="5"/>
  <c r="U151" i="5"/>
  <c r="P151" i="5"/>
  <c r="N151" i="5"/>
  <c r="M151" i="5"/>
  <c r="U150" i="5"/>
  <c r="P150" i="5"/>
  <c r="N150" i="5"/>
  <c r="M150" i="5"/>
  <c r="U149" i="5"/>
  <c r="P149" i="5"/>
  <c r="N149" i="5"/>
  <c r="M149" i="5"/>
  <c r="U148" i="5"/>
  <c r="P148" i="5"/>
  <c r="N148" i="5"/>
  <c r="M148" i="5"/>
  <c r="U147" i="5"/>
  <c r="P147" i="5"/>
  <c r="N147" i="5"/>
  <c r="M147" i="5"/>
  <c r="U146" i="5"/>
  <c r="P146" i="5"/>
  <c r="N146" i="5"/>
  <c r="M146" i="5"/>
  <c r="U145" i="5"/>
  <c r="P145" i="5"/>
  <c r="N145" i="5"/>
  <c r="M145" i="5"/>
  <c r="U144" i="5"/>
  <c r="P144" i="5"/>
  <c r="N144" i="5"/>
  <c r="M144" i="5"/>
  <c r="U143" i="5"/>
  <c r="P143" i="5"/>
  <c r="N143" i="5"/>
  <c r="G143" i="5" s="1"/>
  <c r="M143" i="5"/>
  <c r="U142" i="5"/>
  <c r="P142" i="5"/>
  <c r="N142" i="5"/>
  <c r="G142" i="5" s="1"/>
  <c r="M142" i="5"/>
  <c r="U141" i="5"/>
  <c r="P141" i="5"/>
  <c r="N141" i="5"/>
  <c r="G141" i="5" s="1"/>
  <c r="M141" i="5"/>
  <c r="U140" i="5"/>
  <c r="P140" i="5"/>
  <c r="N140" i="5"/>
  <c r="G140" i="5" s="1"/>
  <c r="M140" i="5"/>
  <c r="U139" i="5"/>
  <c r="P139" i="5"/>
  <c r="N139" i="5"/>
  <c r="G139" i="5" s="1"/>
  <c r="M139" i="5"/>
  <c r="U138" i="5"/>
  <c r="P138" i="5"/>
  <c r="N138" i="5"/>
  <c r="G138" i="5" s="1"/>
  <c r="M138" i="5"/>
  <c r="U137" i="5"/>
  <c r="P137" i="5"/>
  <c r="N137" i="5"/>
  <c r="G137" i="5" s="1"/>
  <c r="M137" i="5"/>
  <c r="U136" i="5"/>
  <c r="P136" i="5"/>
  <c r="N136" i="5"/>
  <c r="G136" i="5" s="1"/>
  <c r="M136" i="5"/>
  <c r="U135" i="5"/>
  <c r="P135" i="5"/>
  <c r="N135" i="5"/>
  <c r="G135" i="5" s="1"/>
  <c r="M135" i="5"/>
  <c r="U134" i="5"/>
  <c r="P134" i="5"/>
  <c r="N134" i="5"/>
  <c r="G134" i="5" s="1"/>
  <c r="M134" i="5"/>
  <c r="U133" i="5"/>
  <c r="P133" i="5"/>
  <c r="N133" i="5"/>
  <c r="G133" i="5" s="1"/>
  <c r="M133" i="5"/>
  <c r="U132" i="5"/>
  <c r="P132" i="5"/>
  <c r="N132" i="5"/>
  <c r="G132" i="5" s="1"/>
  <c r="M132" i="5"/>
  <c r="U131" i="5"/>
  <c r="P131" i="5"/>
  <c r="N131" i="5"/>
  <c r="G131" i="5" s="1"/>
  <c r="M131" i="5"/>
  <c r="U130" i="5"/>
  <c r="P130" i="5"/>
  <c r="N130" i="5"/>
  <c r="G130" i="5" s="1"/>
  <c r="M130" i="5"/>
  <c r="U129" i="5"/>
  <c r="P129" i="5"/>
  <c r="N129" i="5"/>
  <c r="G129" i="5" s="1"/>
  <c r="M129" i="5"/>
  <c r="U128" i="5"/>
  <c r="P128" i="5"/>
  <c r="N128" i="5"/>
  <c r="G128" i="5" s="1"/>
  <c r="M128" i="5"/>
  <c r="U127" i="5"/>
  <c r="P127" i="5"/>
  <c r="N127" i="5"/>
  <c r="G127" i="5" s="1"/>
  <c r="M127" i="5"/>
  <c r="U126" i="5"/>
  <c r="P126" i="5"/>
  <c r="N126" i="5"/>
  <c r="G126" i="5" s="1"/>
  <c r="M126" i="5"/>
  <c r="U125" i="5"/>
  <c r="P125" i="5"/>
  <c r="N125" i="5"/>
  <c r="G125" i="5" s="1"/>
  <c r="M125" i="5"/>
  <c r="U124" i="5"/>
  <c r="P124" i="5"/>
  <c r="N124" i="5"/>
  <c r="G124" i="5" s="1"/>
  <c r="M124" i="5"/>
  <c r="U123" i="5"/>
  <c r="P123" i="5"/>
  <c r="N123" i="5"/>
  <c r="G123" i="5" s="1"/>
  <c r="M123" i="5"/>
  <c r="U122" i="5"/>
  <c r="P122" i="5"/>
  <c r="N122" i="5"/>
  <c r="G122" i="5" s="1"/>
  <c r="M122" i="5"/>
  <c r="U121" i="5"/>
  <c r="P121" i="5"/>
  <c r="N121" i="5"/>
  <c r="G121" i="5" s="1"/>
  <c r="M121" i="5"/>
  <c r="U120" i="5"/>
  <c r="P120" i="5"/>
  <c r="N120" i="5"/>
  <c r="G120" i="5" s="1"/>
  <c r="M120" i="5"/>
  <c r="U119" i="5"/>
  <c r="P119" i="5"/>
  <c r="N119" i="5"/>
  <c r="G119" i="5" s="1"/>
  <c r="M119" i="5"/>
  <c r="U118" i="5"/>
  <c r="P118" i="5"/>
  <c r="N118" i="5"/>
  <c r="G118" i="5" s="1"/>
  <c r="M118" i="5"/>
  <c r="U117" i="5"/>
  <c r="P117" i="5"/>
  <c r="N117" i="5"/>
  <c r="G117" i="5" s="1"/>
  <c r="M117" i="5"/>
  <c r="U116" i="5"/>
  <c r="P116" i="5"/>
  <c r="N116" i="5"/>
  <c r="G116" i="5" s="1"/>
  <c r="M116" i="5"/>
  <c r="U115" i="5"/>
  <c r="P115" i="5"/>
  <c r="N115" i="5"/>
  <c r="G115" i="5" s="1"/>
  <c r="M115" i="5"/>
  <c r="U114" i="5"/>
  <c r="P114" i="5"/>
  <c r="N114" i="5"/>
  <c r="G114" i="5" s="1"/>
  <c r="M114" i="5"/>
  <c r="U113" i="5"/>
  <c r="P113" i="5"/>
  <c r="N113" i="5"/>
  <c r="M113" i="5"/>
  <c r="U112" i="5"/>
  <c r="P112" i="5"/>
  <c r="N112" i="5"/>
  <c r="M112" i="5"/>
  <c r="U111" i="5"/>
  <c r="P111" i="5"/>
  <c r="N111" i="5"/>
  <c r="M111" i="5"/>
  <c r="U110" i="5"/>
  <c r="P110" i="5"/>
  <c r="N110" i="5"/>
  <c r="M110" i="5"/>
  <c r="U109" i="5"/>
  <c r="P109" i="5"/>
  <c r="N109" i="5"/>
  <c r="M109" i="5"/>
  <c r="U108" i="5"/>
  <c r="P108" i="5"/>
  <c r="N108" i="5"/>
  <c r="M108" i="5"/>
  <c r="U107" i="5"/>
  <c r="P107" i="5"/>
  <c r="N107" i="5"/>
  <c r="M107" i="5"/>
  <c r="U106" i="5"/>
  <c r="P106" i="5"/>
  <c r="N106" i="5"/>
  <c r="M106" i="5"/>
  <c r="U105" i="5"/>
  <c r="P105" i="5"/>
  <c r="N105" i="5"/>
  <c r="M105" i="5"/>
  <c r="U104" i="5"/>
  <c r="P104" i="5"/>
  <c r="N104" i="5"/>
  <c r="M104" i="5"/>
  <c r="U103" i="5"/>
  <c r="P103" i="5"/>
  <c r="N103" i="5"/>
  <c r="M103" i="5"/>
  <c r="U102" i="5"/>
  <c r="P102" i="5"/>
  <c r="N102" i="5"/>
  <c r="M102" i="5"/>
  <c r="U101" i="5"/>
  <c r="P101" i="5"/>
  <c r="N101" i="5"/>
  <c r="M101" i="5"/>
  <c r="U100" i="5"/>
  <c r="P100" i="5"/>
  <c r="N100" i="5"/>
  <c r="M100" i="5"/>
  <c r="U99" i="5"/>
  <c r="P99" i="5"/>
  <c r="N99" i="5"/>
  <c r="M99" i="5"/>
  <c r="U98" i="5"/>
  <c r="P98" i="5"/>
  <c r="N98" i="5"/>
  <c r="M98" i="5"/>
  <c r="U97" i="5"/>
  <c r="P97" i="5"/>
  <c r="N97" i="5"/>
  <c r="M97" i="5"/>
  <c r="U96" i="5"/>
  <c r="P96" i="5"/>
  <c r="N96" i="5"/>
  <c r="M96" i="5"/>
  <c r="U95" i="5"/>
  <c r="P95" i="5"/>
  <c r="N95" i="5"/>
  <c r="M95" i="5"/>
  <c r="U94" i="5"/>
  <c r="P94" i="5"/>
  <c r="N94" i="5"/>
  <c r="M94" i="5"/>
  <c r="U93" i="5"/>
  <c r="Q93" i="5"/>
  <c r="P93" i="5"/>
  <c r="N93" i="5"/>
  <c r="M93" i="5"/>
  <c r="U92" i="5"/>
  <c r="Q92" i="5"/>
  <c r="P92" i="5"/>
  <c r="N92" i="5"/>
  <c r="M92" i="5"/>
  <c r="U91" i="5"/>
  <c r="P91" i="5"/>
  <c r="N91" i="5"/>
  <c r="M91" i="5"/>
  <c r="U90" i="5"/>
  <c r="Q90" i="5"/>
  <c r="P90" i="5"/>
  <c r="N90" i="5"/>
  <c r="M90" i="5"/>
  <c r="U89" i="5"/>
  <c r="Q89" i="5"/>
  <c r="P89" i="5"/>
  <c r="N89" i="5"/>
  <c r="M89" i="5"/>
  <c r="U88" i="5"/>
  <c r="Q88" i="5"/>
  <c r="P88" i="5"/>
  <c r="N88" i="5"/>
  <c r="M88" i="5"/>
  <c r="U87" i="5"/>
  <c r="Q87" i="5"/>
  <c r="P87" i="5"/>
  <c r="N87" i="5"/>
  <c r="M87" i="5"/>
  <c r="U86" i="5"/>
  <c r="Q86" i="5"/>
  <c r="P86" i="5"/>
  <c r="N86" i="5"/>
  <c r="M86" i="5"/>
  <c r="U85" i="5"/>
  <c r="Q85" i="5"/>
  <c r="P85" i="5"/>
  <c r="N85" i="5"/>
  <c r="M85" i="5"/>
  <c r="U84" i="5"/>
  <c r="Q84" i="5"/>
  <c r="P84" i="5"/>
  <c r="N84" i="5"/>
  <c r="M84" i="5"/>
  <c r="U83" i="5"/>
  <c r="Q83" i="5"/>
  <c r="P83" i="5"/>
  <c r="N83" i="5"/>
  <c r="M83" i="5"/>
  <c r="U82" i="5"/>
  <c r="Q82" i="5"/>
  <c r="P82" i="5"/>
  <c r="N82" i="5"/>
  <c r="M82" i="5"/>
  <c r="U81" i="5"/>
  <c r="Q81" i="5"/>
  <c r="P81" i="5"/>
  <c r="N81" i="5"/>
  <c r="M81" i="5"/>
  <c r="U80" i="5"/>
  <c r="Q80" i="5"/>
  <c r="P80" i="5"/>
  <c r="N80" i="5"/>
  <c r="M80" i="5"/>
  <c r="U79" i="5"/>
  <c r="Q79" i="5"/>
  <c r="P79" i="5"/>
  <c r="N79" i="5"/>
  <c r="M79" i="5"/>
  <c r="U78" i="5"/>
  <c r="Q78" i="5"/>
  <c r="P78" i="5"/>
  <c r="N78" i="5"/>
  <c r="M78" i="5"/>
  <c r="U77" i="5"/>
  <c r="Q77" i="5"/>
  <c r="P77" i="5"/>
  <c r="N77" i="5"/>
  <c r="M77" i="5"/>
  <c r="U76" i="5"/>
  <c r="Q76" i="5"/>
  <c r="P76" i="5"/>
  <c r="N76" i="5"/>
  <c r="M76" i="5"/>
  <c r="U75" i="5"/>
  <c r="Q75" i="5"/>
  <c r="P75" i="5"/>
  <c r="N75" i="5"/>
  <c r="M75" i="5"/>
  <c r="U74" i="5"/>
  <c r="Q74" i="5"/>
  <c r="P74" i="5"/>
  <c r="N74" i="5"/>
  <c r="M74" i="5"/>
  <c r="U73" i="5"/>
  <c r="Q73" i="5"/>
  <c r="P73" i="5"/>
  <c r="N73" i="5"/>
  <c r="M73" i="5"/>
  <c r="U72" i="5"/>
  <c r="Q72" i="5"/>
  <c r="P72" i="5"/>
  <c r="N72" i="5"/>
  <c r="M72" i="5"/>
  <c r="U71" i="5"/>
  <c r="Q71" i="5"/>
  <c r="P71" i="5"/>
  <c r="N71" i="5"/>
  <c r="M71" i="5"/>
  <c r="U70" i="5"/>
  <c r="Q70" i="5"/>
  <c r="P70" i="5"/>
  <c r="N70" i="5"/>
  <c r="M70" i="5"/>
  <c r="U69" i="5"/>
  <c r="Q69" i="5"/>
  <c r="P69" i="5"/>
  <c r="N69" i="5"/>
  <c r="M69" i="5"/>
  <c r="U68" i="5"/>
  <c r="Q68" i="5"/>
  <c r="P68" i="5"/>
  <c r="N68" i="5"/>
  <c r="M68" i="5"/>
  <c r="U67" i="5"/>
  <c r="Q67" i="5"/>
  <c r="P67" i="5"/>
  <c r="N67" i="5"/>
  <c r="M67" i="5"/>
  <c r="U66" i="5"/>
  <c r="Q66" i="5"/>
  <c r="P66" i="5"/>
  <c r="N66" i="5"/>
  <c r="M66" i="5"/>
  <c r="U65" i="5"/>
  <c r="Q65" i="5"/>
  <c r="P65" i="5"/>
  <c r="N65" i="5"/>
  <c r="M65" i="5"/>
  <c r="U64" i="5"/>
  <c r="Q64" i="5"/>
  <c r="P64" i="5"/>
  <c r="N64" i="5"/>
  <c r="M64" i="5"/>
  <c r="U63" i="5"/>
  <c r="Q63" i="5"/>
  <c r="P63" i="5"/>
  <c r="N63" i="5"/>
  <c r="M63" i="5"/>
  <c r="U62" i="5"/>
  <c r="Q62" i="5"/>
  <c r="P62" i="5"/>
  <c r="N62" i="5"/>
  <c r="M62" i="5"/>
  <c r="U61" i="5"/>
  <c r="Q61" i="5"/>
  <c r="P61" i="5"/>
  <c r="N61" i="5"/>
  <c r="M61" i="5"/>
  <c r="U60" i="5"/>
  <c r="Q60" i="5"/>
  <c r="P60" i="5"/>
  <c r="N60" i="5"/>
  <c r="M60" i="5"/>
  <c r="U59" i="5"/>
  <c r="Q59" i="5"/>
  <c r="P59" i="5"/>
  <c r="N59" i="5"/>
  <c r="M59" i="5"/>
  <c r="U58" i="5"/>
  <c r="Q58" i="5"/>
  <c r="P58" i="5"/>
  <c r="N58" i="5"/>
  <c r="M58" i="5"/>
  <c r="U57" i="5"/>
  <c r="Q57" i="5"/>
  <c r="P57" i="5"/>
  <c r="N57" i="5"/>
  <c r="M57" i="5"/>
  <c r="U56" i="5"/>
  <c r="Q56" i="5"/>
  <c r="P56" i="5"/>
  <c r="N56" i="5"/>
  <c r="M56" i="5"/>
  <c r="U55" i="5"/>
  <c r="Q55" i="5"/>
  <c r="P55" i="5"/>
  <c r="N55" i="5"/>
  <c r="M55" i="5"/>
  <c r="U54" i="5"/>
  <c r="Q54" i="5"/>
  <c r="P54" i="5"/>
  <c r="N54" i="5"/>
  <c r="M54" i="5"/>
  <c r="U53" i="5"/>
  <c r="Q53" i="5"/>
  <c r="P53" i="5"/>
  <c r="N53" i="5"/>
  <c r="M53" i="5"/>
  <c r="U52" i="5"/>
  <c r="Q52" i="5"/>
  <c r="P52" i="5"/>
  <c r="N52" i="5"/>
  <c r="M52" i="5"/>
  <c r="U51" i="5"/>
  <c r="Q51" i="5"/>
  <c r="P51" i="5"/>
  <c r="N51" i="5"/>
  <c r="M51" i="5"/>
  <c r="U50" i="5"/>
  <c r="Q50" i="5"/>
  <c r="P50" i="5"/>
  <c r="N50" i="5"/>
  <c r="M50" i="5"/>
  <c r="U49" i="5"/>
  <c r="Q49" i="5"/>
  <c r="P49" i="5"/>
  <c r="N49" i="5"/>
  <c r="M49" i="5"/>
  <c r="U48" i="5"/>
  <c r="Q48" i="5"/>
  <c r="P48" i="5"/>
  <c r="N48" i="5"/>
  <c r="M48" i="5"/>
  <c r="U47" i="5"/>
  <c r="Q47" i="5"/>
  <c r="P47" i="5"/>
  <c r="N47" i="5"/>
  <c r="M47" i="5"/>
  <c r="U46" i="5"/>
  <c r="Q46" i="5"/>
  <c r="P46" i="5"/>
  <c r="N46" i="5"/>
  <c r="M46" i="5"/>
  <c r="U45" i="5"/>
  <c r="Q45" i="5"/>
  <c r="P45" i="5"/>
  <c r="N45" i="5"/>
  <c r="M45" i="5"/>
  <c r="U44" i="5"/>
  <c r="Q44" i="5"/>
  <c r="P44" i="5"/>
  <c r="N44" i="5"/>
  <c r="M44" i="5"/>
  <c r="U43" i="5"/>
  <c r="Q43" i="5"/>
  <c r="P43" i="5"/>
  <c r="N43" i="5"/>
  <c r="M43" i="5"/>
  <c r="U42" i="5"/>
  <c r="Q42" i="5"/>
  <c r="P42" i="5"/>
  <c r="N42" i="5"/>
  <c r="M42" i="5"/>
  <c r="U41" i="5"/>
  <c r="Q41" i="5"/>
  <c r="P41" i="5"/>
  <c r="N41" i="5"/>
  <c r="M41" i="5"/>
  <c r="U40" i="5"/>
  <c r="Q40" i="5"/>
  <c r="P40" i="5"/>
  <c r="N40" i="5"/>
  <c r="M40" i="5"/>
  <c r="U39" i="5"/>
  <c r="Q39" i="5"/>
  <c r="P39" i="5"/>
  <c r="N39" i="5"/>
  <c r="M39" i="5"/>
  <c r="U38" i="5"/>
  <c r="Q38" i="5"/>
  <c r="P38" i="5"/>
  <c r="N38" i="5"/>
  <c r="M38" i="5"/>
  <c r="U37" i="5"/>
  <c r="Q37" i="5"/>
  <c r="P37" i="5"/>
  <c r="N37" i="5"/>
  <c r="M37" i="5"/>
  <c r="U36" i="5"/>
  <c r="Q36" i="5"/>
  <c r="P36" i="5"/>
  <c r="N36" i="5"/>
  <c r="M36" i="5"/>
  <c r="U35" i="5"/>
  <c r="Q35" i="5"/>
  <c r="P35" i="5"/>
  <c r="N35" i="5"/>
  <c r="M35" i="5"/>
  <c r="U34" i="5"/>
  <c r="Q34" i="5"/>
  <c r="P34" i="5"/>
  <c r="N34" i="5"/>
  <c r="M34" i="5"/>
  <c r="U33" i="5"/>
  <c r="Q33" i="5"/>
  <c r="P33" i="5"/>
  <c r="N33" i="5"/>
  <c r="M33" i="5"/>
  <c r="U32" i="5"/>
  <c r="Q32" i="5"/>
  <c r="P32" i="5"/>
  <c r="N32" i="5"/>
  <c r="M32" i="5"/>
  <c r="U31" i="5"/>
  <c r="Q31" i="5"/>
  <c r="P31" i="5"/>
  <c r="N31" i="5"/>
  <c r="M31" i="5"/>
  <c r="U30" i="5"/>
  <c r="Q30" i="5"/>
  <c r="P30" i="5"/>
  <c r="N30" i="5"/>
  <c r="M30" i="5"/>
  <c r="U29" i="5"/>
  <c r="Q29" i="5"/>
  <c r="P29" i="5"/>
  <c r="N29" i="5"/>
  <c r="M29" i="5"/>
  <c r="U28" i="5"/>
  <c r="Q28" i="5"/>
  <c r="P28" i="5"/>
  <c r="N28" i="5"/>
  <c r="M28" i="5"/>
  <c r="U27" i="5"/>
  <c r="Q27" i="5"/>
  <c r="P27" i="5"/>
  <c r="N27" i="5"/>
  <c r="M27" i="5"/>
  <c r="U26" i="5"/>
  <c r="Q26" i="5"/>
  <c r="P26" i="5"/>
  <c r="N26" i="5"/>
  <c r="M26" i="5"/>
  <c r="U25" i="5"/>
  <c r="Q25" i="5"/>
  <c r="P25" i="5"/>
  <c r="N25" i="5"/>
  <c r="M25" i="5"/>
  <c r="U24" i="5"/>
  <c r="Q24" i="5"/>
  <c r="P24" i="5"/>
  <c r="N24" i="5"/>
  <c r="M24" i="5"/>
  <c r="U23" i="5"/>
  <c r="Q23" i="5"/>
  <c r="P23" i="5"/>
  <c r="N23" i="5"/>
  <c r="M23" i="5"/>
  <c r="U22" i="5"/>
  <c r="Q22" i="5"/>
  <c r="P22" i="5"/>
  <c r="N22" i="5"/>
  <c r="M22" i="5"/>
  <c r="U21" i="5"/>
  <c r="Q21" i="5"/>
  <c r="P21" i="5"/>
  <c r="N21" i="5"/>
  <c r="M21" i="5"/>
  <c r="U20" i="5"/>
  <c r="Q20" i="5"/>
  <c r="P20" i="5"/>
  <c r="N20" i="5"/>
  <c r="M20" i="5"/>
  <c r="U19" i="5"/>
  <c r="Q19" i="5"/>
  <c r="P19" i="5"/>
  <c r="N19" i="5"/>
  <c r="M19" i="5"/>
  <c r="U18" i="5"/>
  <c r="Q18" i="5"/>
  <c r="P18" i="5"/>
  <c r="N18" i="5"/>
  <c r="M18" i="5"/>
  <c r="U17" i="5"/>
  <c r="Q17" i="5"/>
  <c r="P17" i="5"/>
  <c r="N17" i="5"/>
  <c r="M17" i="5"/>
  <c r="U16" i="5"/>
  <c r="Q16" i="5"/>
  <c r="P16" i="5"/>
  <c r="N16" i="5"/>
  <c r="M16" i="5"/>
  <c r="U15" i="5"/>
  <c r="Q15" i="5"/>
  <c r="P15" i="5"/>
  <c r="N15" i="5"/>
  <c r="M15" i="5"/>
  <c r="U14" i="5"/>
  <c r="Q14" i="5"/>
  <c r="P14" i="5"/>
  <c r="N14" i="5"/>
  <c r="M14" i="5"/>
  <c r="U13" i="5"/>
  <c r="Q13" i="5"/>
  <c r="P13" i="5"/>
  <c r="N13" i="5"/>
  <c r="M13" i="5"/>
  <c r="U12" i="5"/>
  <c r="Q12" i="5"/>
  <c r="P12" i="5"/>
  <c r="N12" i="5"/>
  <c r="M12" i="5"/>
  <c r="U11" i="5"/>
  <c r="Q11" i="5"/>
  <c r="P11" i="5"/>
  <c r="N11" i="5"/>
  <c r="M11" i="5"/>
  <c r="U10" i="5"/>
  <c r="Q10" i="5"/>
  <c r="P10" i="5"/>
  <c r="N10" i="5"/>
  <c r="M10" i="5"/>
  <c r="U9" i="5"/>
  <c r="Q9" i="5"/>
  <c r="P9" i="5"/>
  <c r="N9" i="5"/>
  <c r="M9" i="5"/>
  <c r="U8" i="5"/>
  <c r="Q8" i="5"/>
  <c r="P8" i="5"/>
  <c r="N8" i="5"/>
  <c r="M8" i="5"/>
  <c r="U7" i="5"/>
  <c r="Q7" i="5"/>
  <c r="P7" i="5"/>
  <c r="N7" i="5"/>
  <c r="M7" i="5"/>
  <c r="U6" i="5"/>
  <c r="Q6" i="5"/>
  <c r="P6" i="5"/>
  <c r="N6" i="5"/>
  <c r="M6" i="5"/>
  <c r="U5" i="5"/>
  <c r="Q5" i="5"/>
  <c r="P5" i="5"/>
  <c r="N5" i="5"/>
  <c r="M5" i="5"/>
  <c r="U4" i="5"/>
  <c r="Q4" i="5"/>
  <c r="P4" i="5"/>
  <c r="N4" i="5"/>
  <c r="M4" i="5"/>
  <c r="U3" i="5"/>
  <c r="Q3" i="5"/>
  <c r="P3" i="5"/>
  <c r="N3" i="5"/>
  <c r="M3" i="5"/>
  <c r="U2" i="5"/>
  <c r="Q2" i="5"/>
  <c r="P2" i="5"/>
  <c r="N2" i="5"/>
  <c r="M2" i="5"/>
  <c r="G180" i="5" l="1"/>
  <c r="G178" i="5"/>
  <c r="R17" i="2"/>
  <c r="R33" i="2"/>
  <c r="R66" i="2"/>
  <c r="R76" i="2"/>
  <c r="AY12" i="2"/>
  <c r="AD84" i="2"/>
  <c r="AD8" i="2"/>
  <c r="AD53" i="2"/>
  <c r="AD60" i="2"/>
  <c r="AD30" i="2"/>
  <c r="AD40" i="2"/>
  <c r="AY47" i="2"/>
  <c r="R62" i="2"/>
  <c r="R79" i="2"/>
  <c r="Y26" i="2"/>
  <c r="AX26" i="2" s="1"/>
  <c r="R45" i="2"/>
  <c r="R82" i="2"/>
  <c r="Y16" i="2"/>
  <c r="AX16" i="2" s="1"/>
  <c r="R25" i="2"/>
  <c r="R61" i="2"/>
  <c r="R85" i="2"/>
  <c r="AY108" i="2"/>
  <c r="AY17" i="2"/>
  <c r="R9" i="2"/>
  <c r="R12" i="2"/>
  <c r="R28" i="2"/>
  <c r="R31" i="2"/>
  <c r="Y35" i="2"/>
  <c r="AX35" i="2" s="1"/>
  <c r="R95" i="2"/>
  <c r="R104" i="2"/>
  <c r="R15" i="2"/>
  <c r="R41" i="2"/>
  <c r="R44" i="2"/>
  <c r="R74" i="2"/>
  <c r="R81" i="2"/>
  <c r="R88" i="2"/>
  <c r="R98" i="2"/>
  <c r="R101" i="2"/>
  <c r="R34" i="2"/>
  <c r="R64" i="2"/>
  <c r="R37" i="2"/>
  <c r="R50" i="2"/>
  <c r="R77" i="2"/>
  <c r="R91" i="2"/>
  <c r="R24" i="2"/>
  <c r="R87" i="2"/>
  <c r="R94" i="2"/>
  <c r="AY92" i="2"/>
  <c r="R97" i="2"/>
  <c r="AB1047" i="2"/>
  <c r="AM918" i="2"/>
  <c r="M940" i="2"/>
  <c r="AM940" i="2" s="1"/>
  <c r="M805" i="2"/>
  <c r="AM805" i="2" s="1"/>
  <c r="M881" i="2"/>
  <c r="AM881" i="2" s="1"/>
  <c r="AQ428" i="2"/>
  <c r="R113" i="2"/>
  <c r="AB1048" i="2"/>
  <c r="M335" i="2"/>
  <c r="AM335" i="2" s="1"/>
  <c r="AB301" i="2"/>
  <c r="AQ738" i="2"/>
  <c r="M536" i="2"/>
  <c r="AM536" i="2" s="1"/>
  <c r="AQ771" i="2"/>
  <c r="AQ791" i="2"/>
  <c r="AQ291" i="2"/>
  <c r="M667" i="2"/>
  <c r="AM667" i="2" s="1"/>
  <c r="AQ591" i="2"/>
  <c r="M1026" i="2"/>
  <c r="AM1026" i="2" s="1"/>
  <c r="AB575" i="2"/>
  <c r="AQ313" i="2"/>
  <c r="AQ514" i="2"/>
  <c r="AP515" i="2"/>
  <c r="M763" i="2"/>
  <c r="AM763" i="2" s="1"/>
  <c r="M978" i="2"/>
  <c r="AM978" i="2" s="1"/>
  <c r="AQ301" i="2"/>
  <c r="M306" i="2"/>
  <c r="AM306" i="2" s="1"/>
  <c r="V713" i="2"/>
  <c r="M997" i="2"/>
  <c r="AM997" i="2" s="1"/>
  <c r="M257" i="2"/>
  <c r="AM257" i="2" s="1"/>
  <c r="AP251" i="2"/>
  <c r="AP1003" i="2"/>
  <c r="AB921" i="2"/>
  <c r="M236" i="2"/>
  <c r="AM236" i="2" s="1"/>
  <c r="M366" i="2"/>
  <c r="AM366" i="2" s="1"/>
  <c r="AB576" i="2"/>
  <c r="M913" i="2"/>
  <c r="AM913" i="2" s="1"/>
  <c r="M928" i="2"/>
  <c r="AM928" i="2" s="1"/>
  <c r="AP577" i="2"/>
  <c r="AB918" i="2"/>
  <c r="AQ576" i="2"/>
  <c r="AP589" i="2"/>
  <c r="AB428" i="2"/>
  <c r="AP456" i="2"/>
  <c r="AB493" i="2"/>
  <c r="M882" i="2"/>
  <c r="AM882" i="2" s="1"/>
  <c r="AQ270" i="2"/>
  <c r="AP336" i="2"/>
  <c r="AB971" i="2"/>
  <c r="M1001" i="2"/>
  <c r="AM1001" i="2" s="1"/>
  <c r="AQ334" i="2"/>
  <c r="AQ335" i="2"/>
  <c r="AQ345" i="2"/>
  <c r="AQ346" i="2"/>
  <c r="AP347" i="2"/>
  <c r="AB516" i="2"/>
  <c r="M299" i="2"/>
  <c r="AM299" i="2" s="1"/>
  <c r="AQ518" i="2"/>
  <c r="AQ457" i="2"/>
  <c r="AQ677" i="2"/>
  <c r="M751" i="2"/>
  <c r="AM751" i="2" s="1"/>
  <c r="M1031" i="2"/>
  <c r="AM1031" i="2" s="1"/>
  <c r="AB478" i="2"/>
  <c r="AP492" i="2"/>
  <c r="AB738" i="2"/>
  <c r="V823" i="2"/>
  <c r="AQ310" i="2"/>
  <c r="V353" i="2"/>
  <c r="AQ479" i="2"/>
  <c r="AB913" i="2"/>
  <c r="V334" i="2"/>
  <c r="AM738" i="2"/>
  <c r="AB986" i="2"/>
  <c r="AB283" i="2"/>
  <c r="M991" i="2"/>
  <c r="AM991" i="2" s="1"/>
  <c r="AB372" i="2"/>
  <c r="M633" i="2"/>
  <c r="AM633" i="2" s="1"/>
  <c r="AQ693" i="2"/>
  <c r="AQ974" i="2"/>
  <c r="V346" i="2"/>
  <c r="AB257" i="2"/>
  <c r="AM258" i="2"/>
  <c r="AP308" i="2"/>
  <c r="AB349" i="2"/>
  <c r="AP351" i="2"/>
  <c r="AQ997" i="2"/>
  <c r="M1035" i="2"/>
  <c r="AM1035" i="2" s="1"/>
  <c r="AQ281" i="2"/>
  <c r="M491" i="2"/>
  <c r="AM491" i="2" s="1"/>
  <c r="AQ822" i="2"/>
  <c r="V337" i="2"/>
  <c r="AP592" i="2"/>
  <c r="AP333" i="2"/>
  <c r="AP496" i="2"/>
  <c r="AP514" i="2"/>
  <c r="AP377" i="2"/>
  <c r="AP911" i="2"/>
  <c r="AP997" i="2"/>
  <c r="AM307" i="2"/>
  <c r="AQ367" i="2"/>
  <c r="M690" i="2"/>
  <c r="AM690" i="2" s="1"/>
  <c r="AP746" i="2"/>
  <c r="AB829" i="2"/>
  <c r="M849" i="2"/>
  <c r="AM849" i="2" s="1"/>
  <c r="AB988" i="2"/>
  <c r="AB430" i="2"/>
  <c r="AB439" i="2"/>
  <c r="AQ484" i="2"/>
  <c r="AP485" i="2"/>
  <c r="AB617" i="2"/>
  <c r="AB822" i="2"/>
  <c r="AP844" i="2"/>
  <c r="AP869" i="2"/>
  <c r="AQ883" i="2"/>
  <c r="AQ950" i="2"/>
  <c r="AP305" i="2"/>
  <c r="AP306" i="2"/>
  <c r="AQ306" i="2"/>
  <c r="M501" i="2"/>
  <c r="AM501" i="2" s="1"/>
  <c r="M502" i="2"/>
  <c r="AM502" i="2" s="1"/>
  <c r="M848" i="2"/>
  <c r="AM848" i="2" s="1"/>
  <c r="M586" i="2"/>
  <c r="AM586" i="2" s="1"/>
  <c r="M663" i="2"/>
  <c r="AM663" i="2" s="1"/>
  <c r="M899" i="2"/>
  <c r="AM899" i="2" s="1"/>
  <c r="AP270" i="2"/>
  <c r="AQ300" i="2"/>
  <c r="M482" i="2"/>
  <c r="AM482" i="2" s="1"/>
  <c r="V534" i="2"/>
  <c r="V546" i="2"/>
  <c r="V955" i="2"/>
  <c r="V957" i="2"/>
  <c r="AP250" i="2"/>
  <c r="V365" i="2"/>
  <c r="AB687" i="2"/>
  <c r="AP914" i="2"/>
  <c r="AQ915" i="2"/>
  <c r="AQ931" i="2"/>
  <c r="V951" i="2"/>
  <c r="AQ250" i="2"/>
  <c r="M271" i="2"/>
  <c r="AM271" i="2" s="1"/>
  <c r="AB291" i="2"/>
  <c r="M300" i="2"/>
  <c r="AM300" i="2" s="1"/>
  <c r="AQ311" i="2"/>
  <c r="AB329" i="2"/>
  <c r="AQ405" i="2"/>
  <c r="M460" i="2"/>
  <c r="AM460" i="2" s="1"/>
  <c r="M1037" i="2"/>
  <c r="AM1037" i="2" s="1"/>
  <c r="AB357" i="2"/>
  <c r="AM533" i="2"/>
  <c r="AB585" i="2"/>
  <c r="AB586" i="2"/>
  <c r="V829" i="2"/>
  <c r="AB888" i="2"/>
  <c r="AB443" i="2"/>
  <c r="M459" i="2"/>
  <c r="AM459" i="2" s="1"/>
  <c r="V567" i="2"/>
  <c r="V759" i="2"/>
  <c r="AB763" i="2"/>
  <c r="AB880" i="2"/>
  <c r="AB882" i="2"/>
  <c r="AB883" i="2"/>
  <c r="AB886" i="2"/>
  <c r="AQ533" i="2"/>
  <c r="M655" i="2"/>
  <c r="AM655" i="2" s="1"/>
  <c r="V671" i="2"/>
  <c r="M679" i="2"/>
  <c r="AM679" i="2" s="1"/>
  <c r="M714" i="2"/>
  <c r="AM714" i="2" s="1"/>
  <c r="AP290" i="2"/>
  <c r="AB355" i="2"/>
  <c r="AB368" i="2"/>
  <c r="AB581" i="2"/>
  <c r="AQ762" i="2"/>
  <c r="AP881" i="2"/>
  <c r="AP885" i="2"/>
  <c r="AQ952" i="2"/>
  <c r="AB1053" i="2"/>
  <c r="AQ275" i="2"/>
  <c r="AQ292" i="2"/>
  <c r="AP357" i="2"/>
  <c r="AP367" i="2"/>
  <c r="AM531" i="2"/>
  <c r="AQ881" i="2"/>
  <c r="AM883" i="2"/>
  <c r="AQ887" i="2"/>
  <c r="AP888" i="2"/>
  <c r="AQ926" i="2"/>
  <c r="AP927" i="2"/>
  <c r="AQ928" i="2"/>
  <c r="V975" i="2"/>
  <c r="M1011" i="2"/>
  <c r="AM1011" i="2" s="1"/>
  <c r="AP312" i="2"/>
  <c r="AP917" i="2"/>
  <c r="AP519" i="2"/>
  <c r="AP916" i="2"/>
  <c r="AP987" i="2"/>
  <c r="AP268" i="2"/>
  <c r="AP912" i="2"/>
  <c r="AP918" i="2"/>
  <c r="AP297" i="2"/>
  <c r="AP298" i="2"/>
  <c r="V332" i="2"/>
  <c r="AP366" i="2"/>
  <c r="V399" i="2"/>
  <c r="V439" i="2"/>
  <c r="V644" i="2"/>
  <c r="V792" i="2"/>
  <c r="AP295" i="2"/>
  <c r="V739" i="2"/>
  <c r="V991" i="2"/>
  <c r="V737" i="2"/>
  <c r="AP431" i="2"/>
  <c r="V520" i="2"/>
  <c r="V798" i="2"/>
  <c r="AP994" i="2"/>
  <c r="AP289" i="2"/>
  <c r="AP273" i="2"/>
  <c r="AP288" i="2"/>
  <c r="AP331" i="2"/>
  <c r="AP429" i="2"/>
  <c r="AP632" i="2"/>
  <c r="V919" i="2"/>
  <c r="AP311" i="2"/>
  <c r="AP545" i="2"/>
  <c r="V580" i="2"/>
  <c r="AP633" i="2"/>
  <c r="AP309" i="2"/>
  <c r="V493" i="2"/>
  <c r="AP976" i="2"/>
  <c r="AP741" i="2"/>
  <c r="V356" i="2"/>
  <c r="V513" i="2"/>
  <c r="V764" i="2"/>
  <c r="AP1027" i="2"/>
  <c r="AB310" i="2"/>
  <c r="AQ380" i="2"/>
  <c r="AQ410" i="2"/>
  <c r="AQ461" i="2"/>
  <c r="AB497" i="2"/>
  <c r="AQ503" i="2"/>
  <c r="AQ508" i="2"/>
  <c r="AQ603" i="2"/>
  <c r="AQ608" i="2"/>
  <c r="AQ650" i="2"/>
  <c r="AM662" i="2"/>
  <c r="AQ1005" i="2"/>
  <c r="M283" i="2"/>
  <c r="AM283" i="2" s="1"/>
  <c r="M285" i="2"/>
  <c r="AM285" i="2" s="1"/>
  <c r="AB311" i="2"/>
  <c r="AB312" i="2"/>
  <c r="AP462" i="2"/>
  <c r="AB634" i="2"/>
  <c r="AB647" i="2"/>
  <c r="AB676" i="2"/>
  <c r="AB745" i="2"/>
  <c r="M986" i="2"/>
  <c r="AM986" i="2" s="1"/>
  <c r="AP1004" i="2"/>
  <c r="AB299" i="2"/>
  <c r="AB307" i="2"/>
  <c r="M385" i="2"/>
  <c r="AM385" i="2" s="1"/>
  <c r="AQ458" i="2"/>
  <c r="AQ459" i="2"/>
  <c r="AQ473" i="2"/>
  <c r="AP491" i="2"/>
  <c r="AB677" i="2"/>
  <c r="AB679" i="2"/>
  <c r="AP1002" i="2"/>
  <c r="AQ1031" i="2"/>
  <c r="AQ497" i="2"/>
  <c r="M506" i="2"/>
  <c r="AM506" i="2" s="1"/>
  <c r="AM584" i="2"/>
  <c r="AB592" i="2"/>
  <c r="M600" i="2"/>
  <c r="AM600" i="2" s="1"/>
  <c r="M611" i="2"/>
  <c r="AM611" i="2" s="1"/>
  <c r="AM634" i="2"/>
  <c r="M723" i="2"/>
  <c r="AM723" i="2" s="1"/>
  <c r="AB844" i="2"/>
  <c r="AP977" i="2"/>
  <c r="M555" i="2"/>
  <c r="AM555" i="2" s="1"/>
  <c r="M608" i="2"/>
  <c r="AM608" i="2" s="1"/>
  <c r="V384" i="2"/>
  <c r="V385" i="2"/>
  <c r="V582" i="2"/>
  <c r="V766" i="2"/>
  <c r="V1045" i="2"/>
  <c r="V1047" i="2"/>
  <c r="V1048" i="2"/>
  <c r="V342" i="2"/>
  <c r="V369" i="2"/>
  <c r="V465" i="2"/>
  <c r="AB511" i="2"/>
  <c r="AP527" i="2"/>
  <c r="AB528" i="2"/>
  <c r="AB529" i="2"/>
  <c r="AB736" i="2"/>
  <c r="V834" i="2"/>
  <c r="AB953" i="2"/>
  <c r="V1054" i="2"/>
  <c r="V362" i="2"/>
  <c r="V413" i="2"/>
  <c r="V669" i="2"/>
  <c r="V721" i="2"/>
  <c r="V341" i="2"/>
  <c r="V464" i="2"/>
  <c r="V504" i="2"/>
  <c r="V651" i="2"/>
  <c r="V719" i="2"/>
  <c r="V852" i="2"/>
  <c r="V906" i="2"/>
  <c r="V1037" i="2"/>
  <c r="V1041" i="2"/>
  <c r="V1049" i="2"/>
  <c r="M294" i="2"/>
  <c r="AM294" i="2" s="1"/>
  <c r="AB400" i="2"/>
  <c r="V555" i="2"/>
  <c r="V604" i="2"/>
  <c r="V606" i="2"/>
  <c r="V609" i="2"/>
  <c r="M694" i="2"/>
  <c r="AM694" i="2" s="1"/>
  <c r="V732" i="2"/>
  <c r="AQ736" i="2"/>
  <c r="V752" i="2"/>
  <c r="V965" i="2"/>
  <c r="AB1009" i="2"/>
  <c r="V1050" i="2"/>
  <c r="AB1056" i="2"/>
  <c r="V244" i="2"/>
  <c r="AQ280" i="2"/>
  <c r="AP283" i="2"/>
  <c r="AQ329" i="2"/>
  <c r="AQ349" i="2"/>
  <c r="AP426" i="2"/>
  <c r="AP427" i="2"/>
  <c r="AB507" i="2"/>
  <c r="AP560" i="2"/>
  <c r="AQ575" i="2"/>
  <c r="V596" i="2"/>
  <c r="AB612" i="2"/>
  <c r="AP615" i="2"/>
  <c r="AB667" i="2"/>
  <c r="AP725" i="2"/>
  <c r="V932" i="2"/>
  <c r="AB966" i="2"/>
  <c r="AP1046" i="2"/>
  <c r="AB235" i="2"/>
  <c r="AB236" i="2"/>
  <c r="AB506" i="2"/>
  <c r="AB508" i="2"/>
  <c r="AB600" i="2"/>
  <c r="AB611" i="2"/>
  <c r="AB613" i="2"/>
  <c r="AP824" i="2"/>
  <c r="AB831" i="2"/>
  <c r="AQ385" i="2"/>
  <c r="AQ426" i="2"/>
  <c r="V498" i="2"/>
  <c r="AP541" i="2"/>
  <c r="AP557" i="2"/>
  <c r="AQ560" i="2"/>
  <c r="AQ580" i="2"/>
  <c r="AQ581" i="2"/>
  <c r="AM602" i="2"/>
  <c r="M921" i="2"/>
  <c r="AM921" i="2" s="1"/>
  <c r="V1000" i="2"/>
  <c r="AP1052" i="2"/>
  <c r="AP1055" i="2"/>
  <c r="V394" i="2"/>
  <c r="V463" i="2"/>
  <c r="V1017" i="2"/>
  <c r="AP234" i="2"/>
  <c r="AP246" i="2"/>
  <c r="AP382" i="2"/>
  <c r="AQ400" i="2"/>
  <c r="V495" i="2"/>
  <c r="M516" i="2"/>
  <c r="AM516" i="2" s="1"/>
  <c r="AB555" i="2"/>
  <c r="AP561" i="2"/>
  <c r="AB604" i="2"/>
  <c r="AB718" i="2"/>
  <c r="AQ722" i="2"/>
  <c r="AP830" i="2"/>
  <c r="AQ832" i="2"/>
  <c r="M941" i="2"/>
  <c r="AM941" i="2" s="1"/>
  <c r="V980" i="2"/>
  <c r="AB1041" i="2"/>
  <c r="AQ1047" i="2"/>
  <c r="AQ1053" i="2"/>
  <c r="AQ234" i="2"/>
  <c r="V300" i="2"/>
  <c r="AP414" i="2"/>
  <c r="AQ502" i="2"/>
  <c r="AM508" i="2"/>
  <c r="AQ554" i="2"/>
  <c r="AP602" i="2"/>
  <c r="AB662" i="2"/>
  <c r="AB751" i="2"/>
  <c r="V928" i="2"/>
  <c r="AB934" i="2"/>
  <c r="AQ1040" i="2"/>
  <c r="AQ1048" i="2"/>
  <c r="AP259" i="2"/>
  <c r="V271" i="2"/>
  <c r="AB304" i="2"/>
  <c r="M345" i="2"/>
  <c r="AM345" i="2" s="1"/>
  <c r="AP396" i="2"/>
  <c r="M430" i="2"/>
  <c r="AM430" i="2" s="1"/>
  <c r="AB460" i="2"/>
  <c r="AP503" i="2"/>
  <c r="M528" i="2"/>
  <c r="AM528" i="2" s="1"/>
  <c r="V568" i="2"/>
  <c r="M580" i="2"/>
  <c r="AM580" i="2" s="1"/>
  <c r="AP603" i="2"/>
  <c r="AP611" i="2"/>
  <c r="AP665" i="2"/>
  <c r="M687" i="2"/>
  <c r="AM687" i="2" s="1"/>
  <c r="AQ707" i="2"/>
  <c r="M762" i="2"/>
  <c r="AM762" i="2" s="1"/>
  <c r="AQ852" i="2"/>
  <c r="V924" i="2"/>
  <c r="AB931" i="2"/>
  <c r="AB1001" i="2"/>
  <c r="AP1006" i="2"/>
  <c r="M233" i="2"/>
  <c r="AM233" i="2" s="1"/>
  <c r="V368" i="2"/>
  <c r="AP368" i="2"/>
  <c r="V371" i="2"/>
  <c r="AP371" i="2"/>
  <c r="AB438" i="2"/>
  <c r="AQ443" i="2"/>
  <c r="AQ488" i="2"/>
  <c r="M488" i="2"/>
  <c r="AM488" i="2" s="1"/>
  <c r="AP600" i="2"/>
  <c r="V641" i="2"/>
  <c r="V670" i="2"/>
  <c r="AP670" i="2"/>
  <c r="AB722" i="2"/>
  <c r="AP771" i="2"/>
  <c r="M811" i="2"/>
  <c r="AM811" i="2" s="1"/>
  <c r="AB811" i="2"/>
  <c r="AB853" i="2"/>
  <c r="M853" i="2"/>
  <c r="AM853" i="2" s="1"/>
  <c r="AQ893" i="2"/>
  <c r="M893" i="2"/>
  <c r="AM893" i="2" s="1"/>
  <c r="AQ1026" i="2"/>
  <c r="AQ1028" i="2"/>
  <c r="V241" i="2"/>
  <c r="M369" i="2"/>
  <c r="AM369" i="2" s="1"/>
  <c r="M370" i="2"/>
  <c r="AM370" i="2" s="1"/>
  <c r="AQ370" i="2"/>
  <c r="AQ489" i="2"/>
  <c r="M489" i="2"/>
  <c r="AM489" i="2" s="1"/>
  <c r="V584" i="2"/>
  <c r="AP584" i="2"/>
  <c r="AQ643" i="2"/>
  <c r="AQ649" i="2"/>
  <c r="AM649" i="2"/>
  <c r="AB649" i="2"/>
  <c r="AQ669" i="2"/>
  <c r="M669" i="2"/>
  <c r="AM669" i="2" s="1"/>
  <c r="AQ715" i="2"/>
  <c r="M715" i="2"/>
  <c r="AM715" i="2" s="1"/>
  <c r="V811" i="2"/>
  <c r="AP811" i="2"/>
  <c r="V1018" i="2"/>
  <c r="AP1018" i="2"/>
  <c r="AQ238" i="2"/>
  <c r="M238" i="2"/>
  <c r="AM238" i="2" s="1"/>
  <c r="M280" i="2"/>
  <c r="AM280" i="2" s="1"/>
  <c r="M281" i="2"/>
  <c r="AM281" i="2" s="1"/>
  <c r="AB305" i="2"/>
  <c r="M305" i="2"/>
  <c r="AM305" i="2" s="1"/>
  <c r="M328" i="2"/>
  <c r="AM328" i="2" s="1"/>
  <c r="AQ328" i="2"/>
  <c r="V411" i="2"/>
  <c r="AP411" i="2"/>
  <c r="AQ414" i="2"/>
  <c r="AB414" i="2"/>
  <c r="M415" i="2"/>
  <c r="AM415" i="2" s="1"/>
  <c r="AB415" i="2"/>
  <c r="M426" i="2"/>
  <c r="AM426" i="2" s="1"/>
  <c r="AM448" i="2"/>
  <c r="AB448" i="2"/>
  <c r="AP476" i="2"/>
  <c r="AB514" i="2"/>
  <c r="AB533" i="2"/>
  <c r="AB541" i="2"/>
  <c r="AP566" i="2"/>
  <c r="V630" i="2"/>
  <c r="AP630" i="2"/>
  <c r="V648" i="2"/>
  <c r="AP648" i="2"/>
  <c r="V649" i="2"/>
  <c r="AP649" i="2"/>
  <c r="AQ668" i="2"/>
  <c r="M668" i="2"/>
  <c r="AM668" i="2" s="1"/>
  <c r="V715" i="2"/>
  <c r="AP715" i="2"/>
  <c r="AP776" i="2"/>
  <c r="V776" i="2"/>
  <c r="M789" i="2"/>
  <c r="AM789" i="2" s="1"/>
  <c r="AB789" i="2"/>
  <c r="AQ902" i="2"/>
  <c r="AB902" i="2"/>
  <c r="AP915" i="2"/>
  <c r="AQ947" i="2"/>
  <c r="M947" i="2"/>
  <c r="AM947" i="2" s="1"/>
  <c r="V258" i="2"/>
  <c r="M279" i="2"/>
  <c r="AM279" i="2" s="1"/>
  <c r="AQ330" i="2"/>
  <c r="AB330" i="2"/>
  <c r="AQ357" i="2"/>
  <c r="V372" i="2"/>
  <c r="AP398" i="2"/>
  <c r="AB447" i="2"/>
  <c r="AQ447" i="2"/>
  <c r="M467" i="2"/>
  <c r="AM467" i="2" s="1"/>
  <c r="AB467" i="2"/>
  <c r="AQ483" i="2"/>
  <c r="M483" i="2"/>
  <c r="AM483" i="2" s="1"/>
  <c r="V530" i="2"/>
  <c r="AQ540" i="2"/>
  <c r="V583" i="2"/>
  <c r="AP583" i="2"/>
  <c r="V636" i="2"/>
  <c r="V672" i="2"/>
  <c r="AM722" i="2"/>
  <c r="AQ787" i="2"/>
  <c r="M787" i="2"/>
  <c r="AM787" i="2" s="1"/>
  <c r="V788" i="2"/>
  <c r="AP788" i="2"/>
  <c r="AP789" i="2"/>
  <c r="V789" i="2"/>
  <c r="M987" i="2"/>
  <c r="AM987" i="2" s="1"/>
  <c r="AM1009" i="2"/>
  <c r="M1013" i="2"/>
  <c r="AM1013" i="2" s="1"/>
  <c r="V1053" i="2"/>
  <c r="AP1053" i="2"/>
  <c r="AP286" i="2"/>
  <c r="V286" i="2"/>
  <c r="AQ287" i="2"/>
  <c r="M287" i="2"/>
  <c r="AM287" i="2" s="1"/>
  <c r="AP532" i="2"/>
  <c r="AB616" i="2"/>
  <c r="M616" i="2"/>
  <c r="AM616" i="2" s="1"/>
  <c r="AQ616" i="2"/>
  <c r="AB858" i="2"/>
  <c r="M868" i="2"/>
  <c r="AM868" i="2" s="1"/>
  <c r="AB868" i="2"/>
  <c r="AQ868" i="2"/>
  <c r="AQ869" i="2"/>
  <c r="AB869" i="2"/>
  <c r="M900" i="2"/>
  <c r="AM900" i="2" s="1"/>
  <c r="AB900" i="2"/>
  <c r="AQ900" i="2"/>
  <c r="V967" i="2"/>
  <c r="AP967" i="2"/>
  <c r="AP986" i="2"/>
  <c r="V986" i="2"/>
  <c r="AP1013" i="2"/>
  <c r="V1013" i="2"/>
  <c r="V647" i="2"/>
  <c r="AP647" i="2"/>
  <c r="M798" i="2"/>
  <c r="AM798" i="2" s="1"/>
  <c r="AB801" i="2"/>
  <c r="AQ801" i="2"/>
  <c r="M801" i="2"/>
  <c r="AM801" i="2" s="1"/>
  <c r="AP276" i="2"/>
  <c r="V276" i="2"/>
  <c r="AM277" i="2"/>
  <c r="AP397" i="2"/>
  <c r="AB534" i="2"/>
  <c r="AP654" i="2"/>
  <c r="M742" i="2"/>
  <c r="AM742" i="2" s="1"/>
  <c r="AQ742" i="2"/>
  <c r="V804" i="2"/>
  <c r="AP804" i="2"/>
  <c r="AP805" i="2"/>
  <c r="V805" i="2"/>
  <c r="AP1030" i="2"/>
  <c r="V1030" i="2"/>
  <c r="AP1031" i="2"/>
  <c r="V1031" i="2"/>
  <c r="M246" i="2"/>
  <c r="AM246" i="2" s="1"/>
  <c r="AQ246" i="2"/>
  <c r="V247" i="2"/>
  <c r="AP247" i="2"/>
  <c r="M269" i="2"/>
  <c r="AM269" i="2" s="1"/>
  <c r="AQ269" i="2"/>
  <c r="AP275" i="2"/>
  <c r="V275" i="2"/>
  <c r="AQ441" i="2"/>
  <c r="AB441" i="2"/>
  <c r="V442" i="2"/>
  <c r="AP442" i="2"/>
  <c r="AQ541" i="2"/>
  <c r="AB645" i="2"/>
  <c r="AQ645" i="2"/>
  <c r="AB682" i="2"/>
  <c r="AQ682" i="2"/>
  <c r="V683" i="2"/>
  <c r="AP683" i="2"/>
  <c r="M741" i="2"/>
  <c r="AM741" i="2" s="1"/>
  <c r="AQ741" i="2"/>
  <c r="M786" i="2"/>
  <c r="AM786" i="2" s="1"/>
  <c r="AQ786" i="2"/>
  <c r="AB786" i="2"/>
  <c r="AQ797" i="2"/>
  <c r="M797" i="2"/>
  <c r="AM797" i="2" s="1"/>
  <c r="V236" i="2"/>
  <c r="AQ268" i="2"/>
  <c r="AB268" i="2"/>
  <c r="AM315" i="2"/>
  <c r="AQ315" i="2"/>
  <c r="AB325" i="2"/>
  <c r="AQ325" i="2"/>
  <c r="AQ395" i="2"/>
  <c r="V441" i="2"/>
  <c r="AP441" i="2"/>
  <c r="V446" i="2"/>
  <c r="M479" i="2"/>
  <c r="AM479" i="2" s="1"/>
  <c r="AB504" i="2"/>
  <c r="AP516" i="2"/>
  <c r="AB587" i="2"/>
  <c r="M710" i="2"/>
  <c r="AM710" i="2" s="1"/>
  <c r="AB710" i="2"/>
  <c r="V714" i="2"/>
  <c r="V786" i="2"/>
  <c r="AP786" i="2"/>
  <c r="AB867" i="2"/>
  <c r="AQ867" i="2"/>
  <c r="M898" i="2"/>
  <c r="AM898" i="2" s="1"/>
  <c r="AQ898" i="2"/>
  <c r="V1015" i="2"/>
  <c r="M244" i="2"/>
  <c r="AM244" i="2" s="1"/>
  <c r="V248" i="2"/>
  <c r="V313" i="2"/>
  <c r="AP313" i="2"/>
  <c r="AQ355" i="2"/>
  <c r="AM355" i="2"/>
  <c r="V447" i="2"/>
  <c r="V523" i="2"/>
  <c r="AB545" i="2"/>
  <c r="AM545" i="2"/>
  <c r="AQ545" i="2"/>
  <c r="AB556" i="2"/>
  <c r="M567" i="2"/>
  <c r="AM567" i="2" s="1"/>
  <c r="AQ567" i="2"/>
  <c r="AP627" i="2"/>
  <c r="V627" i="2"/>
  <c r="M707" i="2"/>
  <c r="AM707" i="2" s="1"/>
  <c r="AM771" i="2"/>
  <c r="AB771" i="2"/>
  <c r="V785" i="2"/>
  <c r="AP785" i="2"/>
  <c r="AQ858" i="2"/>
  <c r="V867" i="2"/>
  <c r="AP867" i="2"/>
  <c r="V901" i="2"/>
  <c r="V946" i="2"/>
  <c r="V968" i="2"/>
  <c r="V1025" i="2"/>
  <c r="AP1025" i="2"/>
  <c r="M438" i="2"/>
  <c r="AM438" i="2" s="1"/>
  <c r="AQ534" i="2"/>
  <c r="AP626" i="2"/>
  <c r="V626" i="2"/>
  <c r="V784" i="2"/>
  <c r="AP784" i="2"/>
  <c r="AB796" i="2"/>
  <c r="AQ796" i="2"/>
  <c r="V803" i="2"/>
  <c r="AQ817" i="2"/>
  <c r="AB817" i="2"/>
  <c r="AB818" i="2"/>
  <c r="AQ818" i="2"/>
  <c r="AB866" i="2"/>
  <c r="AQ866" i="2"/>
  <c r="M961" i="2"/>
  <c r="AM961" i="2" s="1"/>
  <c r="AP257" i="2"/>
  <c r="AQ259" i="2"/>
  <c r="V327" i="2"/>
  <c r="AB233" i="2"/>
  <c r="M352" i="2"/>
  <c r="AM352" i="2" s="1"/>
  <c r="AQ352" i="2"/>
  <c r="AP358" i="2"/>
  <c r="V358" i="2"/>
  <c r="AB369" i="2"/>
  <c r="AB370" i="2"/>
  <c r="AB377" i="2"/>
  <c r="AQ377" i="2"/>
  <c r="AM380" i="2"/>
  <c r="AB380" i="2"/>
  <c r="M436" i="2"/>
  <c r="AM436" i="2" s="1"/>
  <c r="AB489" i="2"/>
  <c r="V540" i="2"/>
  <c r="AP540" i="2"/>
  <c r="AP708" i="2"/>
  <c r="V708" i="2"/>
  <c r="AM752" i="2"/>
  <c r="V799" i="2"/>
  <c r="AQ811" i="2"/>
  <c r="AP818" i="2"/>
  <c r="V818" i="2"/>
  <c r="AQ853" i="2"/>
  <c r="AP855" i="2"/>
  <c r="V866" i="2"/>
  <c r="AP866" i="2"/>
  <c r="AB897" i="2"/>
  <c r="AM897" i="2"/>
  <c r="AQ897" i="2"/>
  <c r="AQ962" i="2"/>
  <c r="AB962" i="2"/>
  <c r="V963" i="2"/>
  <c r="AP963" i="2"/>
  <c r="V969" i="2"/>
  <c r="M1022" i="2"/>
  <c r="AM1022" i="2" s="1"/>
  <c r="AQ1022" i="2"/>
  <c r="AB1023" i="2"/>
  <c r="AM1023" i="2"/>
  <c r="M1024" i="2"/>
  <c r="AM1024" i="2" s="1"/>
  <c r="AB1024" i="2"/>
  <c r="AQ1024" i="2"/>
  <c r="V475" i="2"/>
  <c r="AP475" i="2"/>
  <c r="M837" i="2"/>
  <c r="AM837" i="2" s="1"/>
  <c r="AQ837" i="2"/>
  <c r="AM863" i="2"/>
  <c r="AB896" i="2"/>
  <c r="AQ896" i="2"/>
  <c r="M1021" i="2"/>
  <c r="AM1021" i="2" s="1"/>
  <c r="AQ1021" i="2"/>
  <c r="AB1021" i="2"/>
  <c r="V1022" i="2"/>
  <c r="AP1022" i="2"/>
  <c r="AB286" i="2"/>
  <c r="V944" i="2"/>
  <c r="V960" i="2"/>
  <c r="AP960" i="2"/>
  <c r="M1007" i="2"/>
  <c r="AM1007" i="2" s="1"/>
  <c r="AB1007" i="2"/>
  <c r="AQ1017" i="2"/>
  <c r="AB302" i="2"/>
  <c r="AQ378" i="2"/>
  <c r="AM378" i="2"/>
  <c r="AB378" i="2"/>
  <c r="V437" i="2"/>
  <c r="AP437" i="2"/>
  <c r="AQ752" i="2"/>
  <c r="AP235" i="2"/>
  <c r="AB248" i="2"/>
  <c r="AQ298" i="2"/>
  <c r="V315" i="2"/>
  <c r="AM329" i="2"/>
  <c r="AB340" i="2"/>
  <c r="AQ340" i="2"/>
  <c r="AM340" i="2"/>
  <c r="AQ413" i="2"/>
  <c r="AQ429" i="2"/>
  <c r="AP445" i="2"/>
  <c r="AQ448" i="2"/>
  <c r="M640" i="2"/>
  <c r="AM640" i="2" s="1"/>
  <c r="V655" i="2"/>
  <c r="AP655" i="2"/>
  <c r="AM693" i="2"/>
  <c r="AB693" i="2"/>
  <c r="AB734" i="2"/>
  <c r="AQ734" i="2"/>
  <c r="AP769" i="2"/>
  <c r="V769" i="2"/>
  <c r="AP775" i="2"/>
  <c r="AP816" i="2"/>
  <c r="V816" i="2"/>
  <c r="AP848" i="2"/>
  <c r="V909" i="2"/>
  <c r="AB958" i="2"/>
  <c r="M958" i="2"/>
  <c r="AM958" i="2" s="1"/>
  <c r="AP985" i="2"/>
  <c r="AP280" i="2"/>
  <c r="AM375" i="2"/>
  <c r="AQ375" i="2"/>
  <c r="AP511" i="2"/>
  <c r="V511" i="2"/>
  <c r="V692" i="2"/>
  <c r="AP692" i="2"/>
  <c r="AP694" i="2"/>
  <c r="V694" i="2"/>
  <c r="V704" i="2"/>
  <c r="AP704" i="2"/>
  <c r="AM282" i="2"/>
  <c r="AM286" i="2"/>
  <c r="AB536" i="2"/>
  <c r="AP537" i="2"/>
  <c r="V537" i="2"/>
  <c r="M561" i="2"/>
  <c r="AM561" i="2" s="1"/>
  <c r="AQ561" i="2"/>
  <c r="AQ563" i="2"/>
  <c r="AB563" i="2"/>
  <c r="M639" i="2"/>
  <c r="AM639" i="2" s="1"/>
  <c r="AQ639" i="2"/>
  <c r="V679" i="2"/>
  <c r="V707" i="2"/>
  <c r="AB742" i="2"/>
  <c r="AP763" i="2"/>
  <c r="V763" i="2"/>
  <c r="AQ802" i="2"/>
  <c r="AB833" i="2"/>
  <c r="M833" i="2"/>
  <c r="AM833" i="2" s="1"/>
  <c r="AP958" i="2"/>
  <c r="V958" i="2"/>
  <c r="AP988" i="2"/>
  <c r="AB1003" i="2"/>
  <c r="M1003" i="2"/>
  <c r="AM1003" i="2" s="1"/>
  <c r="AB245" i="2"/>
  <c r="AB271" i="2"/>
  <c r="AP301" i="2"/>
  <c r="AQ302" i="2"/>
  <c r="V322" i="2"/>
  <c r="V354" i="2"/>
  <c r="M372" i="2"/>
  <c r="AM372" i="2" s="1"/>
  <c r="AP506" i="2"/>
  <c r="V506" i="2"/>
  <c r="AP579" i="2"/>
  <c r="V579" i="2"/>
  <c r="M635" i="2"/>
  <c r="AM635" i="2" s="1"/>
  <c r="AQ635" i="2"/>
  <c r="AB643" i="2"/>
  <c r="AB652" i="2"/>
  <c r="AQ652" i="2"/>
  <c r="AB659" i="2"/>
  <c r="AQ662" i="2"/>
  <c r="V678" i="2"/>
  <c r="AP814" i="2"/>
  <c r="V814" i="2"/>
  <c r="AQ880" i="2"/>
  <c r="M937" i="2"/>
  <c r="AM937" i="2" s="1"/>
  <c r="AB937" i="2"/>
  <c r="V996" i="2"/>
  <c r="AP996" i="2"/>
  <c r="V1023" i="2"/>
  <c r="AQ286" i="2"/>
  <c r="AP500" i="2"/>
  <c r="V500" i="2"/>
  <c r="V528" i="2"/>
  <c r="AP528" i="2"/>
  <c r="AB562" i="2"/>
  <c r="AQ562" i="2"/>
  <c r="AM562" i="2"/>
  <c r="AQ587" i="2"/>
  <c r="M587" i="2"/>
  <c r="AM587" i="2" s="1"/>
  <c r="M651" i="2"/>
  <c r="AM651" i="2" s="1"/>
  <c r="V690" i="2"/>
  <c r="AP690" i="2"/>
  <c r="AP754" i="2"/>
  <c r="V754" i="2"/>
  <c r="M777" i="2"/>
  <c r="AM777" i="2" s="1"/>
  <c r="AB777" i="2"/>
  <c r="AQ812" i="2"/>
  <c r="AB812" i="2"/>
  <c r="V813" i="2"/>
  <c r="AP813" i="2"/>
  <c r="AB336" i="2"/>
  <c r="AQ336" i="2"/>
  <c r="AP406" i="2"/>
  <c r="AQ433" i="2"/>
  <c r="AB433" i="2"/>
  <c r="AP443" i="2"/>
  <c r="AB456" i="2"/>
  <c r="V538" i="2"/>
  <c r="AB540" i="2"/>
  <c r="AQ670" i="2"/>
  <c r="M670" i="2"/>
  <c r="AM670" i="2" s="1"/>
  <c r="V717" i="2"/>
  <c r="AP717" i="2"/>
  <c r="AP777" i="2"/>
  <c r="V777" i="2"/>
  <c r="AM791" i="2"/>
  <c r="AB791" i="2"/>
  <c r="V794" i="2"/>
  <c r="AQ805" i="2"/>
  <c r="M852" i="2"/>
  <c r="AM852" i="2" s="1"/>
  <c r="AM953" i="2"/>
  <c r="AP984" i="2"/>
  <c r="AP1019" i="2"/>
  <c r="M1050" i="2"/>
  <c r="AM1050" i="2" s="1"/>
  <c r="AQ940" i="2"/>
  <c r="AP1026" i="2"/>
  <c r="AQ312" i="2"/>
  <c r="AP529" i="2"/>
  <c r="AP531" i="2"/>
  <c r="AQ612" i="2"/>
  <c r="AQ613" i="2"/>
  <c r="AQ634" i="2"/>
  <c r="AP833" i="2"/>
  <c r="AM971" i="2"/>
  <c r="AQ1041" i="2"/>
  <c r="M518" i="2"/>
  <c r="AM518" i="2" s="1"/>
  <c r="AP635" i="2"/>
  <c r="AP645" i="2"/>
  <c r="AP686" i="2"/>
  <c r="AQ718" i="2"/>
  <c r="AQ918" i="2"/>
  <c r="M935" i="2"/>
  <c r="AM935" i="2" s="1"/>
  <c r="AQ953" i="2"/>
  <c r="AQ971" i="2"/>
  <c r="V993" i="2"/>
  <c r="AQ1050" i="2"/>
  <c r="AQ663" i="2"/>
  <c r="M592" i="2"/>
  <c r="AM592" i="2" s="1"/>
  <c r="M621" i="2"/>
  <c r="AM621" i="2" s="1"/>
  <c r="AQ647" i="2"/>
  <c r="AQ690" i="2"/>
  <c r="M926" i="2"/>
  <c r="AM926" i="2" s="1"/>
  <c r="M1032" i="2"/>
  <c r="AM1032" i="2" s="1"/>
  <c r="AQ1056" i="2"/>
  <c r="V233" i="2"/>
  <c r="AQ648" i="2"/>
  <c r="V937" i="2"/>
  <c r="V989" i="2"/>
  <c r="V990" i="2"/>
  <c r="AM1041" i="2"/>
  <c r="AB1011" i="2"/>
  <c r="V586" i="2"/>
  <c r="AP586" i="2"/>
  <c r="AQ358" i="2"/>
  <c r="AM358" i="2"/>
  <c r="AB358" i="2"/>
  <c r="V585" i="2"/>
  <c r="AP585" i="2"/>
  <c r="M588" i="2"/>
  <c r="AM588" i="2" s="1"/>
  <c r="AB588" i="2"/>
  <c r="V840" i="2"/>
  <c r="AP840" i="2"/>
  <c r="AB267" i="2"/>
  <c r="M267" i="2"/>
  <c r="AM267" i="2" s="1"/>
  <c r="M309" i="2"/>
  <c r="AM309" i="2" s="1"/>
  <c r="AQ309" i="2"/>
  <c r="AQ450" i="2"/>
  <c r="M450" i="2"/>
  <c r="AM450" i="2" s="1"/>
  <c r="AB450" i="2"/>
  <c r="AP743" i="2"/>
  <c r="V743" i="2"/>
  <c r="AP373" i="2"/>
  <c r="V373" i="2"/>
  <c r="AQ420" i="2"/>
  <c r="AB420" i="2"/>
  <c r="M420" i="2"/>
  <c r="AM420" i="2" s="1"/>
  <c r="AP922" i="2"/>
  <c r="V922" i="2"/>
  <c r="AQ248" i="2"/>
  <c r="AP328" i="2"/>
  <c r="V450" i="2"/>
  <c r="AP450" i="2"/>
  <c r="AP390" i="2"/>
  <c r="V390" i="2"/>
  <c r="AB453" i="2"/>
  <c r="AQ453" i="2"/>
  <c r="AP387" i="2"/>
  <c r="V387" i="2"/>
  <c r="M270" i="2"/>
  <c r="AM270" i="2" s="1"/>
  <c r="AP326" i="2"/>
  <c r="V386" i="2"/>
  <c r="AP386" i="2"/>
  <c r="AB416" i="2"/>
  <c r="AQ416" i="2"/>
  <c r="AP263" i="2"/>
  <c r="V263" i="2"/>
  <c r="AB264" i="2"/>
  <c r="AQ264" i="2"/>
  <c r="AP418" i="2"/>
  <c r="V418" i="2"/>
  <c r="M543" i="2"/>
  <c r="AM543" i="2" s="1"/>
  <c r="AQ543" i="2"/>
  <c r="AB543" i="2"/>
  <c r="AQ314" i="2"/>
  <c r="AM314" i="2"/>
  <c r="AB314" i="2"/>
  <c r="V317" i="2"/>
  <c r="AM248" i="2"/>
  <c r="V254" i="2"/>
  <c r="AP254" i="2"/>
  <c r="M260" i="2"/>
  <c r="AM260" i="2" s="1"/>
  <c r="AQ260" i="2"/>
  <c r="AB260" i="2"/>
  <c r="M261" i="2"/>
  <c r="AM261" i="2" s="1"/>
  <c r="AB261" i="2"/>
  <c r="AP314" i="2"/>
  <c r="V314" i="2"/>
  <c r="AQ425" i="2"/>
  <c r="AB425" i="2"/>
  <c r="M425" i="2"/>
  <c r="AM425" i="2" s="1"/>
  <c r="AQ656" i="2"/>
  <c r="AB656" i="2"/>
  <c r="M656" i="2"/>
  <c r="AM656" i="2" s="1"/>
  <c r="AQ657" i="2"/>
  <c r="AB657" i="2"/>
  <c r="M657" i="2"/>
  <c r="AM657" i="2" s="1"/>
  <c r="AP239" i="2"/>
  <c r="AB247" i="2"/>
  <c r="M247" i="2"/>
  <c r="AM247" i="2" s="1"/>
  <c r="AQ252" i="2"/>
  <c r="AB252" i="2"/>
  <c r="M252" i="2"/>
  <c r="AM252" i="2" s="1"/>
  <c r="AP278" i="2"/>
  <c r="V278" i="2"/>
  <c r="AQ365" i="2"/>
  <c r="AM365" i="2"/>
  <c r="AB365" i="2"/>
  <c r="AP657" i="2"/>
  <c r="V657" i="2"/>
  <c r="V277" i="2"/>
  <c r="AP277" i="2"/>
  <c r="M295" i="2"/>
  <c r="AM295" i="2" s="1"/>
  <c r="AB295" i="2"/>
  <c r="M347" i="2"/>
  <c r="AM347" i="2" s="1"/>
  <c r="AQ347" i="2"/>
  <c r="AP238" i="2"/>
  <c r="V238" i="2"/>
  <c r="AQ373" i="2"/>
  <c r="AB373" i="2"/>
  <c r="AB951" i="2"/>
  <c r="AQ951" i="2"/>
  <c r="M290" i="2"/>
  <c r="AM290" i="2" s="1"/>
  <c r="AQ290" i="2"/>
  <c r="AB290" i="2"/>
  <c r="M298" i="2"/>
  <c r="AM298" i="2" s="1"/>
  <c r="M394" i="2"/>
  <c r="AM394" i="2" s="1"/>
  <c r="AQ394" i="2"/>
  <c r="M266" i="2"/>
  <c r="AM266" i="2" s="1"/>
  <c r="AP348" i="2"/>
  <c r="V348" i="2"/>
  <c r="AP424" i="2"/>
  <c r="V424" i="2"/>
  <c r="AQ623" i="2"/>
  <c r="AB623" i="2"/>
  <c r="M623" i="2"/>
  <c r="AM623" i="2" s="1"/>
  <c r="V624" i="2"/>
  <c r="AP624" i="2"/>
  <c r="V279" i="2"/>
  <c r="M289" i="2"/>
  <c r="AM289" i="2" s="1"/>
  <c r="AQ289" i="2"/>
  <c r="AB289" i="2"/>
  <c r="AP363" i="2"/>
  <c r="V363" i="2"/>
  <c r="AQ392" i="2"/>
  <c r="AB392" i="2"/>
  <c r="AB393" i="2"/>
  <c r="AQ393" i="2"/>
  <c r="M622" i="2"/>
  <c r="AM622" i="2" s="1"/>
  <c r="V623" i="2"/>
  <c r="AP623" i="2"/>
  <c r="V261" i="2"/>
  <c r="M322" i="2"/>
  <c r="AM322" i="2" s="1"/>
  <c r="AB322" i="2"/>
  <c r="M391" i="2"/>
  <c r="AM391" i="2" s="1"/>
  <c r="AP392" i="2"/>
  <c r="V392" i="2"/>
  <c r="AP393" i="2"/>
  <c r="V393" i="2"/>
  <c r="AP460" i="2"/>
  <c r="V460" i="2"/>
  <c r="AQ321" i="2"/>
  <c r="AB321" i="2"/>
  <c r="M240" i="2"/>
  <c r="AM240" i="2" s="1"/>
  <c r="AQ240" i="2"/>
  <c r="AB240" i="2"/>
  <c r="AP267" i="2"/>
  <c r="M303" i="2"/>
  <c r="AM303" i="2" s="1"/>
  <c r="AQ303" i="2"/>
  <c r="AB303" i="2"/>
  <c r="M320" i="2"/>
  <c r="AM320" i="2" s="1"/>
  <c r="AQ320" i="2"/>
  <c r="AP321" i="2"/>
  <c r="V321" i="2"/>
  <c r="AP361" i="2"/>
  <c r="V361" i="2"/>
  <c r="AP457" i="2"/>
  <c r="V457" i="2"/>
  <c r="M386" i="2"/>
  <c r="AM386" i="2" s="1"/>
  <c r="AQ386" i="2"/>
  <c r="AB386" i="2"/>
  <c r="V240" i="2"/>
  <c r="AP240" i="2"/>
  <c r="AQ267" i="2"/>
  <c r="AB279" i="2"/>
  <c r="V303" i="2"/>
  <c r="AP303" i="2"/>
  <c r="AQ338" i="2"/>
  <c r="M338" i="2"/>
  <c r="AM338" i="2" s="1"/>
  <c r="M360" i="2"/>
  <c r="AM360" i="2" s="1"/>
  <c r="AQ360" i="2"/>
  <c r="AB360" i="2"/>
  <c r="M374" i="2"/>
  <c r="AM374" i="2" s="1"/>
  <c r="AB421" i="2"/>
  <c r="AQ421" i="2"/>
  <c r="M421" i="2"/>
  <c r="AM421" i="2" s="1"/>
  <c r="V454" i="2"/>
  <c r="AP454" i="2"/>
  <c r="V554" i="2"/>
  <c r="AP554" i="2"/>
  <c r="AP374" i="2"/>
  <c r="V374" i="2"/>
  <c r="AQ239" i="2"/>
  <c r="AB239" i="2"/>
  <c r="AM239" i="2"/>
  <c r="V243" i="2"/>
  <c r="AP360" i="2"/>
  <c r="V360" i="2"/>
  <c r="AB390" i="2"/>
  <c r="AQ390" i="2"/>
  <c r="AM390" i="2"/>
  <c r="M453" i="2"/>
  <c r="AM453" i="2" s="1"/>
  <c r="M463" i="2"/>
  <c r="AM463" i="2" s="1"/>
  <c r="M524" i="2"/>
  <c r="AM524" i="2" s="1"/>
  <c r="AQ524" i="2"/>
  <c r="AB524" i="2"/>
  <c r="M526" i="2"/>
  <c r="AM526" i="2" s="1"/>
  <c r="AM551" i="2"/>
  <c r="AB551" i="2"/>
  <c r="V622" i="2"/>
  <c r="AP622" i="2"/>
  <c r="V734" i="2"/>
  <c r="AP734" i="2"/>
  <c r="V921" i="2"/>
  <c r="AP921" i="2"/>
  <c r="AQ427" i="2"/>
  <c r="AQ435" i="2"/>
  <c r="M470" i="2"/>
  <c r="AM470" i="2" s="1"/>
  <c r="AB512" i="2"/>
  <c r="AQ512" i="2"/>
  <c r="M512" i="2"/>
  <c r="AM512" i="2" s="1"/>
  <c r="M523" i="2"/>
  <c r="AM523" i="2" s="1"/>
  <c r="AQ523" i="2"/>
  <c r="AB525" i="2"/>
  <c r="AM525" i="2"/>
  <c r="AP551" i="2"/>
  <c r="V551" i="2"/>
  <c r="V612" i="2"/>
  <c r="AP612" i="2"/>
  <c r="M618" i="2"/>
  <c r="AM618" i="2" s="1"/>
  <c r="AP620" i="2"/>
  <c r="V620" i="2"/>
  <c r="AP621" i="2"/>
  <c r="V621" i="2"/>
  <c r="AP835" i="2"/>
  <c r="V835" i="2"/>
  <c r="M874" i="2"/>
  <c r="AM874" i="2" s="1"/>
  <c r="AP954" i="2"/>
  <c r="V954" i="2"/>
  <c r="AB464" i="2"/>
  <c r="AQ464" i="2"/>
  <c r="M473" i="2"/>
  <c r="AM473" i="2" s="1"/>
  <c r="V548" i="2"/>
  <c r="AP548" i="2"/>
  <c r="AP550" i="2"/>
  <c r="V550" i="2"/>
  <c r="V614" i="2"/>
  <c r="AP614" i="2"/>
  <c r="V616" i="2"/>
  <c r="AP616" i="2"/>
  <c r="AQ619" i="2"/>
  <c r="AB619" i="2"/>
  <c r="AM619" i="2"/>
  <c r="AP282" i="2"/>
  <c r="AQ297" i="2"/>
  <c r="AB513" i="2"/>
  <c r="AQ513" i="2"/>
  <c r="AQ546" i="2"/>
  <c r="AM546" i="2"/>
  <c r="AB546" i="2"/>
  <c r="V619" i="2"/>
  <c r="AP619" i="2"/>
  <c r="V873" i="2"/>
  <c r="AP873" i="2"/>
  <c r="AQ282" i="2"/>
  <c r="M350" i="2"/>
  <c r="AM350" i="2" s="1"/>
  <c r="AP352" i="2"/>
  <c r="AP412" i="2"/>
  <c r="AQ437" i="2"/>
  <c r="AP472" i="2"/>
  <c r="V472" i="2"/>
  <c r="AQ509" i="2"/>
  <c r="M509" i="2"/>
  <c r="AM509" i="2" s="1"/>
  <c r="AQ571" i="2"/>
  <c r="AP597" i="2"/>
  <c r="AP598" i="2"/>
  <c r="AP872" i="2"/>
  <c r="V872" i="2"/>
  <c r="M351" i="2"/>
  <c r="AM351" i="2" s="1"/>
  <c r="AB351" i="2"/>
  <c r="M377" i="2"/>
  <c r="AM377" i="2" s="1"/>
  <c r="M397" i="2"/>
  <c r="AM397" i="2" s="1"/>
  <c r="M410" i="2"/>
  <c r="AM410" i="2" s="1"/>
  <c r="V449" i="2"/>
  <c r="AB468" i="2"/>
  <c r="AQ468" i="2"/>
  <c r="AP522" i="2"/>
  <c r="V522" i="2"/>
  <c r="AP547" i="2"/>
  <c r="V547" i="2"/>
  <c r="V549" i="2"/>
  <c r="V559" i="2"/>
  <c r="AP559" i="2"/>
  <c r="M560" i="2"/>
  <c r="AM560" i="2" s="1"/>
  <c r="M326" i="2"/>
  <c r="AM326" i="2" s="1"/>
  <c r="AB326" i="2"/>
  <c r="V417" i="2"/>
  <c r="AQ521" i="2"/>
  <c r="AB521" i="2"/>
  <c r="AQ901" i="2"/>
  <c r="AB901" i="2"/>
  <c r="M901" i="2"/>
  <c r="AM901" i="2" s="1"/>
  <c r="M903" i="2"/>
  <c r="AM903" i="2" s="1"/>
  <c r="AQ903" i="2"/>
  <c r="AB903" i="2"/>
  <c r="AQ478" i="2"/>
  <c r="AM478" i="2"/>
  <c r="AB520" i="2"/>
  <c r="AQ520" i="2"/>
  <c r="V521" i="2"/>
  <c r="AP521" i="2"/>
  <c r="AB531" i="2"/>
  <c r="AQ531" i="2"/>
  <c r="M631" i="2"/>
  <c r="AM631" i="2" s="1"/>
  <c r="AB631" i="2"/>
  <c r="AB632" i="2"/>
  <c r="M632" i="2"/>
  <c r="AM632" i="2" s="1"/>
  <c r="AQ632" i="2"/>
  <c r="AP729" i="2"/>
  <c r="V729" i="2"/>
  <c r="AB758" i="2"/>
  <c r="AQ758" i="2"/>
  <c r="M758" i="2"/>
  <c r="AM758" i="2" s="1"/>
  <c r="AB770" i="2"/>
  <c r="AQ770" i="2"/>
  <c r="AP897" i="2"/>
  <c r="V897" i="2"/>
  <c r="M268" i="2"/>
  <c r="AM268" i="2" s="1"/>
  <c r="M297" i="2"/>
  <c r="AM297" i="2" s="1"/>
  <c r="AQ407" i="2"/>
  <c r="AB407" i="2"/>
  <c r="V420" i="2"/>
  <c r="M433" i="2"/>
  <c r="AM433" i="2" s="1"/>
  <c r="M434" i="2"/>
  <c r="AM434" i="2" s="1"/>
  <c r="V467" i="2"/>
  <c r="V470" i="2"/>
  <c r="AB574" i="2"/>
  <c r="AQ574" i="2"/>
  <c r="AQ630" i="2"/>
  <c r="AB630" i="2"/>
  <c r="AP631" i="2"/>
  <c r="V631" i="2"/>
  <c r="AB760" i="2"/>
  <c r="M760" i="2"/>
  <c r="AM760" i="2" s="1"/>
  <c r="AQ760" i="2"/>
  <c r="AP1012" i="2"/>
  <c r="V1012" i="2"/>
  <c r="AM405" i="2"/>
  <c r="AB405" i="2"/>
  <c r="AM435" i="2"/>
  <c r="AB435" i="2"/>
  <c r="V533" i="2"/>
  <c r="AP533" i="2"/>
  <c r="M573" i="2"/>
  <c r="AM573" i="2" s="1"/>
  <c r="AQ573" i="2"/>
  <c r="V760" i="2"/>
  <c r="AP760" i="2"/>
  <c r="V809" i="2"/>
  <c r="AP809" i="2"/>
  <c r="AP819" i="2"/>
  <c r="V819" i="2"/>
  <c r="AB1006" i="2"/>
  <c r="M1006" i="2"/>
  <c r="AM1006" i="2" s="1"/>
  <c r="AQ1006" i="2"/>
  <c r="V1011" i="2"/>
  <c r="AP1011" i="2"/>
  <c r="AB250" i="2"/>
  <c r="AM250" i="2"/>
  <c r="V293" i="2"/>
  <c r="AP307" i="2"/>
  <c r="V307" i="2"/>
  <c r="V323" i="2"/>
  <c r="V375" i="2"/>
  <c r="M437" i="2"/>
  <c r="AM437" i="2" s="1"/>
  <c r="M484" i="2"/>
  <c r="AM484" i="2" s="1"/>
  <c r="M566" i="2"/>
  <c r="AM566" i="2" s="1"/>
  <c r="AQ566" i="2"/>
  <c r="AP575" i="2"/>
  <c r="V575" i="2"/>
  <c r="M629" i="2"/>
  <c r="AM629" i="2" s="1"/>
  <c r="AB629" i="2"/>
  <c r="AQ629" i="2"/>
  <c r="M727" i="2"/>
  <c r="AM727" i="2" s="1"/>
  <c r="AP755" i="2"/>
  <c r="V755" i="2"/>
  <c r="AB757" i="2"/>
  <c r="AQ757" i="2"/>
  <c r="AP1007" i="2"/>
  <c r="V1007" i="2"/>
  <c r="AB1010" i="2"/>
  <c r="AQ1010" i="2"/>
  <c r="M1010" i="2"/>
  <c r="AM1010" i="2" s="1"/>
  <c r="AM400" i="2"/>
  <c r="AB424" i="2"/>
  <c r="M431" i="2"/>
  <c r="AM431" i="2" s="1"/>
  <c r="AQ431" i="2"/>
  <c r="AB463" i="2"/>
  <c r="V468" i="2"/>
  <c r="AM571" i="2"/>
  <c r="AB571" i="2"/>
  <c r="V629" i="2"/>
  <c r="AP629" i="2"/>
  <c r="V667" i="2"/>
  <c r="AP667" i="2"/>
  <c r="V750" i="2"/>
  <c r="AP750" i="2"/>
  <c r="AP756" i="2"/>
  <c r="V756" i="2"/>
  <c r="AP757" i="2"/>
  <c r="V757" i="2"/>
  <c r="AB246" i="2"/>
  <c r="AP252" i="2"/>
  <c r="V252" i="2"/>
  <c r="M332" i="2"/>
  <c r="AM332" i="2" s="1"/>
  <c r="AQ332" i="2"/>
  <c r="M342" i="2"/>
  <c r="AM342" i="2" s="1"/>
  <c r="V410" i="2"/>
  <c r="V432" i="2"/>
  <c r="AP432" i="2"/>
  <c r="AQ452" i="2"/>
  <c r="V481" i="2"/>
  <c r="M487" i="2"/>
  <c r="AM487" i="2" s="1"/>
  <c r="AB487" i="2"/>
  <c r="M539" i="2"/>
  <c r="AM539" i="2" s="1"/>
  <c r="AB539" i="2"/>
  <c r="V571" i="2"/>
  <c r="AP571" i="2"/>
  <c r="AP572" i="2"/>
  <c r="V572" i="2"/>
  <c r="AQ597" i="2"/>
  <c r="AM597" i="2"/>
  <c r="AB597" i="2"/>
  <c r="AB598" i="2"/>
  <c r="AQ598" i="2"/>
  <c r="AQ660" i="2"/>
  <c r="AB660" i="2"/>
  <c r="M660" i="2"/>
  <c r="AM660" i="2" s="1"/>
  <c r="AB315" i="2"/>
  <c r="AB395" i="2"/>
  <c r="V408" i="2"/>
  <c r="AP451" i="2"/>
  <c r="V478" i="2"/>
  <c r="AP512" i="2"/>
  <c r="AP525" i="2"/>
  <c r="AQ527" i="2"/>
  <c r="AB567" i="2"/>
  <c r="AQ596" i="2"/>
  <c r="AB596" i="2"/>
  <c r="AQ627" i="2"/>
  <c r="AB627" i="2"/>
  <c r="AM627" i="2"/>
  <c r="AB628" i="2"/>
  <c r="AQ628" i="2"/>
  <c r="AM628" i="2"/>
  <c r="V660" i="2"/>
  <c r="AP660" i="2"/>
  <c r="V663" i="2"/>
  <c r="AP663" i="2"/>
  <c r="AQ726" i="2"/>
  <c r="AM726" i="2"/>
  <c r="AB726" i="2"/>
  <c r="M284" i="2"/>
  <c r="AM284" i="2" s="1"/>
  <c r="AQ284" i="2"/>
  <c r="AB292" i="2"/>
  <c r="AB294" i="2"/>
  <c r="V402" i="2"/>
  <c r="V403" i="2"/>
  <c r="V407" i="2"/>
  <c r="V436" i="2"/>
  <c r="AM464" i="2"/>
  <c r="AB475" i="2"/>
  <c r="V482" i="2"/>
  <c r="V483" i="2"/>
  <c r="M492" i="2"/>
  <c r="AM492" i="2" s="1"/>
  <c r="AQ492" i="2"/>
  <c r="AB496" i="2"/>
  <c r="M496" i="2"/>
  <c r="AM496" i="2" s="1"/>
  <c r="M500" i="2"/>
  <c r="AM500" i="2" s="1"/>
  <c r="AQ500" i="2"/>
  <c r="AB500" i="2"/>
  <c r="AP507" i="2"/>
  <c r="AQ525" i="2"/>
  <c r="AQ526" i="2"/>
  <c r="AB538" i="2"/>
  <c r="M538" i="2"/>
  <c r="AM538" i="2" s="1"/>
  <c r="AQ551" i="2"/>
  <c r="AB559" i="2"/>
  <c r="V574" i="2"/>
  <c r="AB595" i="2"/>
  <c r="AQ595" i="2"/>
  <c r="V720" i="2"/>
  <c r="AP720" i="2"/>
  <c r="AP723" i="2"/>
  <c r="V723" i="2"/>
  <c r="V724" i="2"/>
  <c r="AP724" i="2"/>
  <c r="AP264" i="2"/>
  <c r="M346" i="2"/>
  <c r="AM346" i="2" s="1"/>
  <c r="AB350" i="2"/>
  <c r="AB366" i="2"/>
  <c r="AB375" i="2"/>
  <c r="AP422" i="2"/>
  <c r="AQ424" i="2"/>
  <c r="AB427" i="2"/>
  <c r="V428" i="2"/>
  <c r="M458" i="2"/>
  <c r="AM458" i="2" s="1"/>
  <c r="M498" i="2"/>
  <c r="AM498" i="2" s="1"/>
  <c r="AQ498" i="2"/>
  <c r="V502" i="2"/>
  <c r="AP502" i="2"/>
  <c r="M503" i="2"/>
  <c r="AM503" i="2" s="1"/>
  <c r="AP510" i="2"/>
  <c r="AB537" i="2"/>
  <c r="M537" i="2"/>
  <c r="AM537" i="2" s="1"/>
  <c r="M582" i="2"/>
  <c r="AM582" i="2" s="1"/>
  <c r="AQ582" i="2"/>
  <c r="V595" i="2"/>
  <c r="AP595" i="2"/>
  <c r="AQ697" i="2"/>
  <c r="M697" i="2"/>
  <c r="AM697" i="2" s="1"/>
  <c r="AQ842" i="2"/>
  <c r="AB842" i="2"/>
  <c r="M842" i="2"/>
  <c r="AM842" i="2" s="1"/>
  <c r="AQ892" i="2"/>
  <c r="AB892" i="2"/>
  <c r="M892" i="2"/>
  <c r="AM892" i="2" s="1"/>
  <c r="AM395" i="2"/>
  <c r="AB397" i="2"/>
  <c r="AP471" i="2"/>
  <c r="AM513" i="2"/>
  <c r="V565" i="2"/>
  <c r="V697" i="2"/>
  <c r="AP697" i="2"/>
  <c r="AB717" i="2"/>
  <c r="M717" i="2"/>
  <c r="AM717" i="2" s="1"/>
  <c r="AQ717" i="2"/>
  <c r="AB891" i="2"/>
  <c r="M891" i="2"/>
  <c r="AM891" i="2" s="1"/>
  <c r="AQ891" i="2"/>
  <c r="V256" i="2"/>
  <c r="AP265" i="2"/>
  <c r="V269" i="2"/>
  <c r="AB282" i="2"/>
  <c r="V400" i="2"/>
  <c r="AP473" i="2"/>
  <c r="V499" i="2"/>
  <c r="AP499" i="2"/>
  <c r="AM521" i="2"/>
  <c r="AQ559" i="2"/>
  <c r="AQ593" i="2"/>
  <c r="AM593" i="2"/>
  <c r="AB593" i="2"/>
  <c r="V693" i="2"/>
  <c r="AP693" i="2"/>
  <c r="AP744" i="2"/>
  <c r="V744" i="2"/>
  <c r="M841" i="2"/>
  <c r="AM841" i="2" s="1"/>
  <c r="AQ841" i="2"/>
  <c r="AP889" i="2"/>
  <c r="V889" i="2"/>
  <c r="AP931" i="2"/>
  <c r="V931" i="2"/>
  <c r="AB510" i="2"/>
  <c r="AQ510" i="2"/>
  <c r="M700" i="2"/>
  <c r="AM700" i="2" s="1"/>
  <c r="AQ701" i="2"/>
  <c r="AB701" i="2"/>
  <c r="AQ732" i="2"/>
  <c r="AB732" i="2"/>
  <c r="AB733" i="2"/>
  <c r="AQ733" i="2"/>
  <c r="AQ807" i="2"/>
  <c r="M807" i="2"/>
  <c r="AM807" i="2" s="1"/>
  <c r="AQ809" i="2"/>
  <c r="AP938" i="2"/>
  <c r="V938" i="2"/>
  <c r="AP950" i="2"/>
  <c r="AQ626" i="2"/>
  <c r="M626" i="2"/>
  <c r="AM626" i="2" s="1"/>
  <c r="AB626" i="2"/>
  <c r="M702" i="2"/>
  <c r="AM702" i="2" s="1"/>
  <c r="AB702" i="2"/>
  <c r="AQ702" i="2"/>
  <c r="AQ731" i="2"/>
  <c r="AB731" i="2"/>
  <c r="AB808" i="2"/>
  <c r="AQ808" i="2"/>
  <c r="V849" i="2"/>
  <c r="AP849" i="2"/>
  <c r="M850" i="2"/>
  <c r="AM850" i="2" s="1"/>
  <c r="AP859" i="2"/>
  <c r="M982" i="2"/>
  <c r="AM982" i="2" s="1"/>
  <c r="AB982" i="2"/>
  <c r="AQ982" i="2"/>
  <c r="AP983" i="2"/>
  <c r="V983" i="2"/>
  <c r="AQ713" i="2"/>
  <c r="AB713" i="2"/>
  <c r="AQ806" i="2"/>
  <c r="AB806" i="2"/>
  <c r="M843" i="2"/>
  <c r="AM843" i="2" s="1"/>
  <c r="AQ843" i="2"/>
  <c r="AB843" i="2"/>
  <c r="AQ854" i="2"/>
  <c r="M854" i="2"/>
  <c r="AM854" i="2" s="1"/>
  <c r="AP953" i="2"/>
  <c r="AQ981" i="2"/>
  <c r="M981" i="2"/>
  <c r="AM981" i="2" s="1"/>
  <c r="AB981" i="2"/>
  <c r="AP982" i="2"/>
  <c r="V982" i="2"/>
  <c r="AB1015" i="2"/>
  <c r="M1015" i="2"/>
  <c r="AM1015" i="2" s="1"/>
  <c r="M1016" i="2"/>
  <c r="AM1016" i="2" s="1"/>
  <c r="AB1016" i="2"/>
  <c r="AP662" i="2"/>
  <c r="V662" i="2"/>
  <c r="AM699" i="2"/>
  <c r="M730" i="2"/>
  <c r="AM730" i="2" s="1"/>
  <c r="AQ730" i="2"/>
  <c r="AB730" i="2"/>
  <c r="M755" i="2"/>
  <c r="AM755" i="2" s="1"/>
  <c r="AP806" i="2"/>
  <c r="V806" i="2"/>
  <c r="V843" i="2"/>
  <c r="AP843" i="2"/>
  <c r="M877" i="2"/>
  <c r="AM877" i="2" s="1"/>
  <c r="AQ927" i="2"/>
  <c r="AB927" i="2"/>
  <c r="AQ932" i="2"/>
  <c r="AB932" i="2"/>
  <c r="V710" i="2"/>
  <c r="AP710" i="2"/>
  <c r="AB720" i="2"/>
  <c r="M720" i="2"/>
  <c r="AM720" i="2" s="1"/>
  <c r="M750" i="2"/>
  <c r="AM750" i="2" s="1"/>
  <c r="AQ750" i="2"/>
  <c r="AQ855" i="2"/>
  <c r="AB855" i="2"/>
  <c r="AQ878" i="2"/>
  <c r="AB878" i="2"/>
  <c r="M878" i="2"/>
  <c r="AM878" i="2" s="1"/>
  <c r="AB906" i="2"/>
  <c r="AQ906" i="2"/>
  <c r="V926" i="2"/>
  <c r="AP926" i="2"/>
  <c r="AB933" i="2"/>
  <c r="AQ933" i="2"/>
  <c r="M976" i="2"/>
  <c r="AM976" i="2" s="1"/>
  <c r="AB976" i="2"/>
  <c r="V666" i="2"/>
  <c r="AP666" i="2"/>
  <c r="AP726" i="2"/>
  <c r="V726" i="2"/>
  <c r="V749" i="2"/>
  <c r="AQ784" i="2"/>
  <c r="AB784" i="2"/>
  <c r="V850" i="2"/>
  <c r="M861" i="2"/>
  <c r="AM861" i="2" s="1"/>
  <c r="AB863" i="2"/>
  <c r="AQ863" i="2"/>
  <c r="V865" i="2"/>
  <c r="AP865" i="2"/>
  <c r="AQ871" i="2"/>
  <c r="M871" i="2"/>
  <c r="AM871" i="2" s="1"/>
  <c r="AB871" i="2"/>
  <c r="M1002" i="2"/>
  <c r="AM1002" i="2" s="1"/>
  <c r="AQ1002" i="2"/>
  <c r="V656" i="2"/>
  <c r="V676" i="2"/>
  <c r="AP676" i="2"/>
  <c r="V696" i="2"/>
  <c r="V698" i="2"/>
  <c r="V711" i="2"/>
  <c r="AP782" i="2"/>
  <c r="V782" i="2"/>
  <c r="AB783" i="2"/>
  <c r="AQ783" i="2"/>
  <c r="AM783" i="2"/>
  <c r="V839" i="2"/>
  <c r="AB862" i="2"/>
  <c r="AQ862" i="2"/>
  <c r="AM862" i="2"/>
  <c r="V863" i="2"/>
  <c r="AP863" i="2"/>
  <c r="AQ894" i="2"/>
  <c r="AB894" i="2"/>
  <c r="M1004" i="2"/>
  <c r="AM1004" i="2" s="1"/>
  <c r="AB1004" i="2"/>
  <c r="V536" i="2"/>
  <c r="AP536" i="2"/>
  <c r="AM643" i="2"/>
  <c r="AP687" i="2"/>
  <c r="V773" i="2"/>
  <c r="AP773" i="2"/>
  <c r="V774" i="2"/>
  <c r="AP774" i="2"/>
  <c r="V821" i="2"/>
  <c r="AP821" i="2"/>
  <c r="M954" i="2"/>
  <c r="AM954" i="2" s="1"/>
  <c r="AB954" i="2"/>
  <c r="AP274" i="2"/>
  <c r="AB491" i="2"/>
  <c r="AM613" i="2"/>
  <c r="M645" i="2"/>
  <c r="AM645" i="2" s="1"/>
  <c r="AP706" i="2"/>
  <c r="AP772" i="2"/>
  <c r="V772" i="2"/>
  <c r="AP778" i="2"/>
  <c r="V778" i="2"/>
  <c r="AP779" i="2"/>
  <c r="V779" i="2"/>
  <c r="AQ831" i="2"/>
  <c r="AB854" i="2"/>
  <c r="V637" i="2"/>
  <c r="AP637" i="2"/>
  <c r="AB639" i="2"/>
  <c r="AP702" i="2"/>
  <c r="AP780" i="2"/>
  <c r="V780" i="2"/>
  <c r="AB809" i="2"/>
  <c r="AB823" i="2"/>
  <c r="M823" i="2"/>
  <c r="AM823" i="2" s="1"/>
  <c r="M942" i="2"/>
  <c r="AM942" i="2" s="1"/>
  <c r="AQ942" i="2"/>
  <c r="AB965" i="2"/>
  <c r="AQ965" i="2"/>
  <c r="M965" i="2"/>
  <c r="AM965" i="2" s="1"/>
  <c r="M967" i="2"/>
  <c r="AM967" i="2" s="1"/>
  <c r="AQ967" i="2"/>
  <c r="AB967" i="2"/>
  <c r="AQ493" i="2"/>
  <c r="M556" i="2"/>
  <c r="AM556" i="2" s="1"/>
  <c r="AQ585" i="2"/>
  <c r="M607" i="2"/>
  <c r="AM607" i="2" s="1"/>
  <c r="AP639" i="2"/>
  <c r="V639" i="2"/>
  <c r="AB640" i="2"/>
  <c r="AP642" i="2"/>
  <c r="V642" i="2"/>
  <c r="AQ659" i="2"/>
  <c r="V668" i="2"/>
  <c r="M672" i="2"/>
  <c r="AM672" i="2" s="1"/>
  <c r="AQ672" i="2"/>
  <c r="M680" i="2"/>
  <c r="AM680" i="2" s="1"/>
  <c r="AB680" i="2"/>
  <c r="M682" i="2"/>
  <c r="AM682" i="2" s="1"/>
  <c r="AP699" i="2"/>
  <c r="AP701" i="2"/>
  <c r="AB767" i="2"/>
  <c r="AQ767" i="2"/>
  <c r="AB792" i="2"/>
  <c r="M792" i="2"/>
  <c r="AM792" i="2" s="1"/>
  <c r="AM808" i="2"/>
  <c r="M829" i="2"/>
  <c r="AM829" i="2" s="1"/>
  <c r="AB877" i="2"/>
  <c r="M1036" i="2"/>
  <c r="AM1036" i="2" s="1"/>
  <c r="AB1036" i="2"/>
  <c r="AQ1036" i="2"/>
  <c r="AQ467" i="2"/>
  <c r="V518" i="2"/>
  <c r="AP518" i="2"/>
  <c r="V535" i="2"/>
  <c r="V558" i="2"/>
  <c r="AP558" i="2"/>
  <c r="V581" i="2"/>
  <c r="AP581" i="2"/>
  <c r="AP733" i="2"/>
  <c r="AM766" i="2"/>
  <c r="AB766" i="2"/>
  <c r="AQ766" i="2"/>
  <c r="V1035" i="2"/>
  <c r="AP1035" i="2"/>
  <c r="V1036" i="2"/>
  <c r="AP1036" i="2"/>
  <c r="M1046" i="2"/>
  <c r="AM1046" i="2" s="1"/>
  <c r="AB1046" i="2"/>
  <c r="AQ694" i="2"/>
  <c r="AP808" i="2"/>
  <c r="V825" i="2"/>
  <c r="AP825" i="2"/>
  <c r="AQ826" i="2"/>
  <c r="AB826" i="2"/>
  <c r="AM855" i="2"/>
  <c r="AQ1015" i="2"/>
  <c r="AQ1016" i="2"/>
  <c r="M1034" i="2"/>
  <c r="AM1034" i="2" s="1"/>
  <c r="AB1034" i="2"/>
  <c r="AQ1034" i="2"/>
  <c r="V608" i="2"/>
  <c r="AP608" i="2"/>
  <c r="AQ720" i="2"/>
  <c r="AM809" i="2"/>
  <c r="AB830" i="2"/>
  <c r="AQ830" i="2"/>
  <c r="M830" i="2"/>
  <c r="AM830" i="2" s="1"/>
  <c r="AM906" i="2"/>
  <c r="V940" i="2"/>
  <c r="AP940" i="2"/>
  <c r="AP1043" i="2"/>
  <c r="V1043" i="2"/>
  <c r="AP1044" i="2"/>
  <c r="V1044" i="2"/>
  <c r="AP880" i="2"/>
  <c r="AB893" i="2"/>
  <c r="V939" i="2"/>
  <c r="AP939" i="2"/>
  <c r="AQ976" i="2"/>
  <c r="V474" i="2"/>
  <c r="V490" i="2"/>
  <c r="M510" i="2"/>
  <c r="AM510" i="2" s="1"/>
  <c r="M511" i="2"/>
  <c r="AM511" i="2" s="1"/>
  <c r="AQ584" i="2"/>
  <c r="AB584" i="2"/>
  <c r="M732" i="2"/>
  <c r="AM732" i="2" s="1"/>
  <c r="M733" i="2"/>
  <c r="AM733" i="2" s="1"/>
  <c r="AB938" i="2"/>
  <c r="M938" i="2"/>
  <c r="AM938" i="2" s="1"/>
  <c r="AQ938" i="2"/>
  <c r="AP992" i="2"/>
  <c r="V992" i="2"/>
  <c r="AB1051" i="2"/>
  <c r="AQ1051" i="2"/>
  <c r="AP1024" i="2"/>
  <c r="V1024" i="2"/>
  <c r="V1051" i="2"/>
  <c r="AP1051" i="2"/>
  <c r="V891" i="2"/>
  <c r="AP891" i="2"/>
  <c r="AP895" i="2"/>
  <c r="V895" i="2"/>
  <c r="V905" i="2"/>
  <c r="AP905" i="2"/>
  <c r="M963" i="2"/>
  <c r="AM963" i="2" s="1"/>
  <c r="AB963" i="2"/>
  <c r="AQ963" i="2"/>
  <c r="AP971" i="2"/>
  <c r="V971" i="2"/>
  <c r="AP1056" i="2"/>
  <c r="V1056" i="2"/>
  <c r="V962" i="2"/>
  <c r="AP962" i="2"/>
  <c r="AP841" i="2"/>
  <c r="V841" i="2"/>
  <c r="V902" i="2"/>
  <c r="AP902" i="2"/>
  <c r="M922" i="2"/>
  <c r="AM922" i="2" s="1"/>
  <c r="AB922" i="2"/>
  <c r="AP925" i="2"/>
  <c r="V925" i="2"/>
  <c r="V828" i="2"/>
  <c r="AP828" i="2"/>
  <c r="AP956" i="2"/>
  <c r="AB996" i="2"/>
  <c r="V1034" i="2"/>
  <c r="AP1034" i="2"/>
  <c r="V682" i="2"/>
  <c r="AP682" i="2"/>
  <c r="M683" i="2"/>
  <c r="AM683" i="2" s="1"/>
  <c r="AB683" i="2"/>
  <c r="AP736" i="2"/>
  <c r="V736" i="2"/>
  <c r="AM780" i="2"/>
  <c r="V854" i="2"/>
  <c r="AP854" i="2"/>
  <c r="AB949" i="2"/>
  <c r="AQ689" i="2"/>
  <c r="M689" i="2"/>
  <c r="AM689" i="2" s="1"/>
  <c r="V709" i="2"/>
  <c r="AP709" i="2"/>
  <c r="AQ746" i="2"/>
  <c r="V826" i="2"/>
  <c r="V874" i="2"/>
  <c r="V875" i="2"/>
  <c r="V877" i="2"/>
  <c r="AP893" i="2"/>
  <c r="AP894" i="2"/>
  <c r="AB919" i="2"/>
  <c r="V934" i="2"/>
  <c r="AB956" i="2"/>
  <c r="M956" i="2"/>
  <c r="AM956" i="2" s="1"/>
  <c r="AQ996" i="2"/>
  <c r="V1032" i="2"/>
  <c r="M912" i="2"/>
  <c r="AM912" i="2" s="1"/>
  <c r="AQ912" i="2"/>
  <c r="AM949" i="2"/>
  <c r="AP1042" i="2"/>
  <c r="V1042" i="2"/>
  <c r="AP688" i="2"/>
  <c r="V688" i="2"/>
  <c r="AB714" i="2"/>
  <c r="V745" i="2"/>
  <c r="AP745" i="2"/>
  <c r="V783" i="2"/>
  <c r="M794" i="2"/>
  <c r="AM794" i="2" s="1"/>
  <c r="AQ794" i="2"/>
  <c r="M814" i="2"/>
  <c r="AM814" i="2" s="1"/>
  <c r="AQ814" i="2"/>
  <c r="V870" i="2"/>
  <c r="AB911" i="2"/>
  <c r="AQ911" i="2"/>
  <c r="M974" i="2"/>
  <c r="AM974" i="2" s="1"/>
  <c r="M603" i="2"/>
  <c r="AM603" i="2" s="1"/>
  <c r="V652" i="2"/>
  <c r="AP652" i="2"/>
  <c r="M746" i="2"/>
  <c r="AM746" i="2" s="1"/>
  <c r="V800" i="2"/>
  <c r="AP800" i="2"/>
  <c r="AB838" i="2"/>
  <c r="AQ838" i="2"/>
  <c r="AP886" i="2"/>
  <c r="V886" i="2"/>
  <c r="AQ914" i="2"/>
  <c r="AB914" i="2"/>
  <c r="AP943" i="2"/>
  <c r="AQ949" i="2"/>
  <c r="AB743" i="2"/>
  <c r="AQ743" i="2"/>
  <c r="M749" i="2"/>
  <c r="AM749" i="2" s="1"/>
  <c r="AB749" i="2"/>
  <c r="V791" i="2"/>
  <c r="AP791" i="2"/>
  <c r="AP802" i="2"/>
  <c r="V802" i="2"/>
  <c r="AB836" i="2"/>
  <c r="M836" i="2"/>
  <c r="AM836" i="2" s="1"/>
  <c r="AP837" i="2"/>
  <c r="V837" i="2"/>
  <c r="AQ909" i="2"/>
  <c r="AB909" i="2"/>
  <c r="AQ966" i="2"/>
  <c r="AM966" i="2"/>
  <c r="AP973" i="2"/>
  <c r="V973" i="2"/>
  <c r="M1051" i="2"/>
  <c r="AM1051" i="2" s="1"/>
  <c r="M1052" i="2"/>
  <c r="AM1052" i="2" s="1"/>
  <c r="AQ1052" i="2"/>
  <c r="AB1052" i="2"/>
  <c r="M1000" i="2"/>
  <c r="AM1000" i="2" s="1"/>
  <c r="AQ991" i="2"/>
  <c r="AQ1023" i="2"/>
  <c r="AQ777" i="2"/>
  <c r="AQ848" i="2"/>
  <c r="AP858" i="2"/>
  <c r="AP900" i="2"/>
  <c r="AP1040" i="2"/>
  <c r="M988" i="2"/>
  <c r="AM988" i="2" s="1"/>
  <c r="AQ1009" i="2"/>
  <c r="AP862" i="2"/>
  <c r="AP903" i="2"/>
  <c r="AQ935" i="2"/>
  <c r="AQ937" i="2"/>
  <c r="AQ978" i="2"/>
  <c r="AP981" i="2"/>
  <c r="AQ1000" i="2"/>
  <c r="AY509" i="2"/>
  <c r="Y509" i="2"/>
  <c r="AX509" i="2" s="1"/>
  <c r="V539" i="2"/>
  <c r="AP539" i="2"/>
  <c r="Y588" i="2"/>
  <c r="AX588" i="2" s="1"/>
  <c r="AY588" i="2"/>
  <c r="Y119" i="2"/>
  <c r="AX119" i="2" s="1"/>
  <c r="Y124" i="2"/>
  <c r="AX124" i="2" s="1"/>
  <c r="AY125" i="2"/>
  <c r="Y125" i="2"/>
  <c r="AX125" i="2" s="1"/>
  <c r="Y184" i="2"/>
  <c r="AX184" i="2" s="1"/>
  <c r="Y240" i="2"/>
  <c r="AX240" i="2" s="1"/>
  <c r="M242" i="2"/>
  <c r="AM242" i="2" s="1"/>
  <c r="V262" i="2"/>
  <c r="AP262" i="2"/>
  <c r="AY326" i="2"/>
  <c r="Y326" i="2"/>
  <c r="AX326" i="2" s="1"/>
  <c r="AP349" i="2"/>
  <c r="V349" i="2"/>
  <c r="Y353" i="2"/>
  <c r="AX353" i="2" s="1"/>
  <c r="AY353" i="2"/>
  <c r="AY355" i="2"/>
  <c r="Y355" i="2"/>
  <c r="AX355" i="2" s="1"/>
  <c r="AY387" i="2"/>
  <c r="Y387" i="2"/>
  <c r="AX387" i="2" s="1"/>
  <c r="AP404" i="2"/>
  <c r="V404" i="2"/>
  <c r="Y482" i="2"/>
  <c r="AX482" i="2" s="1"/>
  <c r="AY482" i="2"/>
  <c r="M495" i="2"/>
  <c r="AM495" i="2" s="1"/>
  <c r="AB495" i="2"/>
  <c r="Y517" i="2"/>
  <c r="AX517" i="2" s="1"/>
  <c r="AY517" i="2"/>
  <c r="AP569" i="2"/>
  <c r="V569" i="2"/>
  <c r="AB255" i="2"/>
  <c r="AQ255" i="2"/>
  <c r="AM255" i="2"/>
  <c r="AB256" i="2"/>
  <c r="M256" i="2"/>
  <c r="AM256" i="2" s="1"/>
  <c r="AQ318" i="2"/>
  <c r="M318" i="2"/>
  <c r="AM318" i="2" s="1"/>
  <c r="AB318" i="2"/>
  <c r="AB319" i="2"/>
  <c r="AM319" i="2"/>
  <c r="Y336" i="2"/>
  <c r="AX336" i="2" s="1"/>
  <c r="AY336" i="2"/>
  <c r="M371" i="2"/>
  <c r="AM371" i="2" s="1"/>
  <c r="V459" i="2"/>
  <c r="AP459" i="2"/>
  <c r="AB494" i="2"/>
  <c r="AQ494" i="2"/>
  <c r="M494" i="2"/>
  <c r="AM494" i="2" s="1"/>
  <c r="AB532" i="2"/>
  <c r="AQ532" i="2"/>
  <c r="AM532" i="2"/>
  <c r="Y556" i="2"/>
  <c r="AX556" i="2" s="1"/>
  <c r="AY556" i="2"/>
  <c r="Y605" i="2"/>
  <c r="AX605" i="2" s="1"/>
  <c r="AY605" i="2"/>
  <c r="V643" i="2"/>
  <c r="AP643" i="2"/>
  <c r="Y113" i="2"/>
  <c r="AX113" i="2" s="1"/>
  <c r="Y126" i="2"/>
  <c r="AX126" i="2" s="1"/>
  <c r="Y144" i="2"/>
  <c r="AX144" i="2" s="1"/>
  <c r="Y149" i="2"/>
  <c r="AX149" i="2" s="1"/>
  <c r="AY150" i="2"/>
  <c r="Y150" i="2"/>
  <c r="AX150" i="2" s="1"/>
  <c r="Y221" i="2"/>
  <c r="AX221" i="2" s="1"/>
  <c r="V299" i="2"/>
  <c r="AQ344" i="2"/>
  <c r="M344" i="2"/>
  <c r="AM344" i="2" s="1"/>
  <c r="AB344" i="2"/>
  <c r="AQ364" i="2"/>
  <c r="AM364" i="2"/>
  <c r="AB364" i="2"/>
  <c r="V379" i="2"/>
  <c r="AP379" i="2"/>
  <c r="V419" i="2"/>
  <c r="AP419" i="2"/>
  <c r="V484" i="2"/>
  <c r="AY568" i="2"/>
  <c r="Y568" i="2"/>
  <c r="AX568" i="2" s="1"/>
  <c r="AY596" i="2"/>
  <c r="Y596" i="2"/>
  <c r="AX596" i="2" s="1"/>
  <c r="AY752" i="2"/>
  <c r="Y752" i="2"/>
  <c r="AX752" i="2" s="1"/>
  <c r="Y173" i="2"/>
  <c r="AX173" i="2" s="1"/>
  <c r="Y180" i="2"/>
  <c r="AX180" i="2" s="1"/>
  <c r="Y191" i="2"/>
  <c r="AX191" i="2" s="1"/>
  <c r="Y241" i="2"/>
  <c r="AX241" i="2" s="1"/>
  <c r="AQ249" i="2"/>
  <c r="AM249" i="2"/>
  <c r="AB249" i="2"/>
  <c r="Y261" i="2"/>
  <c r="AX261" i="2" s="1"/>
  <c r="AQ272" i="2"/>
  <c r="AM272" i="2"/>
  <c r="AQ273" i="2"/>
  <c r="AB273" i="2"/>
  <c r="AM273" i="2"/>
  <c r="Y299" i="2"/>
  <c r="AX299" i="2" s="1"/>
  <c r="AY299" i="2"/>
  <c r="V338" i="2"/>
  <c r="Y339" i="2"/>
  <c r="AX339" i="2" s="1"/>
  <c r="AY339" i="2"/>
  <c r="AP344" i="2"/>
  <c r="V344" i="2"/>
  <c r="Y403" i="2"/>
  <c r="AX403" i="2" s="1"/>
  <c r="AY547" i="2"/>
  <c r="Y547" i="2"/>
  <c r="AX547" i="2" s="1"/>
  <c r="Y10" i="2"/>
  <c r="AX10" i="2" s="1"/>
  <c r="Y41" i="2"/>
  <c r="AX41" i="2" s="1"/>
  <c r="AQ237" i="2"/>
  <c r="AM237" i="2"/>
  <c r="V272" i="2"/>
  <c r="AP272" i="2"/>
  <c r="M274" i="2"/>
  <c r="AM274" i="2" s="1"/>
  <c r="AQ274" i="2"/>
  <c r="AB274" i="2"/>
  <c r="Y360" i="2"/>
  <c r="AX360" i="2" s="1"/>
  <c r="AY360" i="2"/>
  <c r="AQ432" i="2"/>
  <c r="M432" i="2"/>
  <c r="AM432" i="2" s="1"/>
  <c r="V448" i="2"/>
  <c r="AP448" i="2"/>
  <c r="Y620" i="2"/>
  <c r="AX620" i="2" s="1"/>
  <c r="AY694" i="2"/>
  <c r="Y694" i="2"/>
  <c r="AX694" i="2" s="1"/>
  <c r="AY401" i="2"/>
  <c r="Y401" i="2"/>
  <c r="AX401" i="2" s="1"/>
  <c r="Y145" i="2"/>
  <c r="AX145" i="2" s="1"/>
  <c r="Y156" i="2"/>
  <c r="AX156" i="2" s="1"/>
  <c r="Y162" i="2"/>
  <c r="AX162" i="2" s="1"/>
  <c r="AY162" i="2"/>
  <c r="Y109" i="2"/>
  <c r="AX109" i="2" s="1"/>
  <c r="V237" i="2"/>
  <c r="AP237" i="2"/>
  <c r="AY264" i="2"/>
  <c r="Y264" i="2"/>
  <c r="AX264" i="2" s="1"/>
  <c r="AY293" i="2"/>
  <c r="Y293" i="2"/>
  <c r="AX293" i="2" s="1"/>
  <c r="AQ333" i="2"/>
  <c r="AM333" i="2"/>
  <c r="AB333" i="2"/>
  <c r="Y341" i="2"/>
  <c r="AX341" i="2" s="1"/>
  <c r="Y359" i="2"/>
  <c r="AX359" i="2" s="1"/>
  <c r="AY359" i="2"/>
  <c r="AY428" i="2"/>
  <c r="Y428" i="2"/>
  <c r="AX428" i="2" s="1"/>
  <c r="AY609" i="2"/>
  <c r="Y609" i="2"/>
  <c r="AX609" i="2" s="1"/>
  <c r="AY711" i="2"/>
  <c r="Y711" i="2"/>
  <c r="AX711" i="2" s="1"/>
  <c r="AP281" i="2"/>
  <c r="V281" i="2"/>
  <c r="Y198" i="2"/>
  <c r="AX198" i="2" s="1"/>
  <c r="AY202" i="2"/>
  <c r="Y229" i="2"/>
  <c r="AX229" i="2" s="1"/>
  <c r="AQ288" i="2"/>
  <c r="AM288" i="2"/>
  <c r="AB288" i="2"/>
  <c r="Y315" i="2"/>
  <c r="AX315" i="2" s="1"/>
  <c r="V316" i="2"/>
  <c r="Y332" i="2"/>
  <c r="AX332" i="2" s="1"/>
  <c r="AY332" i="2"/>
  <c r="AM334" i="2"/>
  <c r="AB334" i="2"/>
  <c r="Y361" i="2"/>
  <c r="AX361" i="2" s="1"/>
  <c r="AY362" i="2"/>
  <c r="Y362" i="2"/>
  <c r="AX362" i="2" s="1"/>
  <c r="Y393" i="2"/>
  <c r="AX393" i="2" s="1"/>
  <c r="AB396" i="2"/>
  <c r="M396" i="2"/>
  <c r="AM396" i="2" s="1"/>
  <c r="AQ396" i="2"/>
  <c r="AY407" i="2"/>
  <c r="Y407" i="2"/>
  <c r="AX407" i="2" s="1"/>
  <c r="AB423" i="2"/>
  <c r="M423" i="2"/>
  <c r="AM423" i="2" s="1"/>
  <c r="V434" i="2"/>
  <c r="AP434" i="2"/>
  <c r="V466" i="2"/>
  <c r="AP466" i="2"/>
  <c r="V487" i="2"/>
  <c r="AB515" i="2"/>
  <c r="AQ515" i="2"/>
  <c r="M515" i="2"/>
  <c r="AM515" i="2" s="1"/>
  <c r="V552" i="2"/>
  <c r="AP552" i="2"/>
  <c r="AQ719" i="2"/>
  <c r="AB719" i="2"/>
  <c r="M719" i="2"/>
  <c r="AM719" i="2" s="1"/>
  <c r="Y133" i="2"/>
  <c r="AX133" i="2" s="1"/>
  <c r="AY142" i="2"/>
  <c r="AY45" i="2"/>
  <c r="AY107" i="2"/>
  <c r="Y110" i="2"/>
  <c r="AX110" i="2" s="1"/>
  <c r="Y170" i="2"/>
  <c r="AX170" i="2" s="1"/>
  <c r="Y187" i="2"/>
  <c r="AX187" i="2" s="1"/>
  <c r="AY187" i="2"/>
  <c r="Y205" i="2"/>
  <c r="AX205" i="2" s="1"/>
  <c r="AY230" i="2"/>
  <c r="Y230" i="2"/>
  <c r="AX230" i="2" s="1"/>
  <c r="Y236" i="2"/>
  <c r="AX236" i="2" s="1"/>
  <c r="Y271" i="2"/>
  <c r="AX271" i="2" s="1"/>
  <c r="AB285" i="2"/>
  <c r="V287" i="2"/>
  <c r="AP287" i="2"/>
  <c r="AQ296" i="2"/>
  <c r="AM296" i="2"/>
  <c r="AB296" i="2"/>
  <c r="V310" i="2"/>
  <c r="AP310" i="2"/>
  <c r="Y316" i="2"/>
  <c r="AX316" i="2" s="1"/>
  <c r="AY316" i="2"/>
  <c r="AP339" i="2"/>
  <c r="AB398" i="2"/>
  <c r="AQ398" i="2"/>
  <c r="M398" i="2"/>
  <c r="AM398" i="2" s="1"/>
  <c r="AB705" i="2"/>
  <c r="AQ705" i="2"/>
  <c r="M705" i="2"/>
  <c r="AM705" i="2" s="1"/>
  <c r="AQ706" i="2"/>
  <c r="M706" i="2"/>
  <c r="AM706" i="2" s="1"/>
  <c r="AB706" i="2"/>
  <c r="AY268" i="2"/>
  <c r="Y268" i="2"/>
  <c r="AX268" i="2" s="1"/>
  <c r="AP284" i="2"/>
  <c r="V284" i="2"/>
  <c r="AB339" i="2"/>
  <c r="M339" i="2"/>
  <c r="AM339" i="2" s="1"/>
  <c r="AQ339" i="2"/>
  <c r="AY438" i="2"/>
  <c r="Y438" i="2"/>
  <c r="AX438" i="2" s="1"/>
  <c r="AY131" i="2"/>
  <c r="Y217" i="2"/>
  <c r="AX217" i="2" s="1"/>
  <c r="AY217" i="2"/>
  <c r="AQ245" i="2"/>
  <c r="AM245" i="2"/>
  <c r="V249" i="2"/>
  <c r="AM259" i="2"/>
  <c r="AB259" i="2"/>
  <c r="AQ276" i="2"/>
  <c r="M276" i="2"/>
  <c r="AM276" i="2" s="1"/>
  <c r="AP296" i="2"/>
  <c r="V296" i="2"/>
  <c r="AY383" i="2"/>
  <c r="Y383" i="2"/>
  <c r="AX383" i="2" s="1"/>
  <c r="Y447" i="2"/>
  <c r="AX447" i="2" s="1"/>
  <c r="AY447" i="2"/>
  <c r="Y496" i="2"/>
  <c r="AX496" i="2" s="1"/>
  <c r="AY496" i="2"/>
  <c r="AB499" i="2"/>
  <c r="AQ499" i="2"/>
  <c r="AM499" i="2"/>
  <c r="AP564" i="2"/>
  <c r="V564" i="2"/>
  <c r="AB673" i="2"/>
  <c r="AQ673" i="2"/>
  <c r="M673" i="2"/>
  <c r="AM673" i="2" s="1"/>
  <c r="AY715" i="2"/>
  <c r="Y715" i="2"/>
  <c r="AX715" i="2" s="1"/>
  <c r="AQ417" i="2"/>
  <c r="M417" i="2"/>
  <c r="AM417" i="2" s="1"/>
  <c r="AB417" i="2"/>
  <c r="Y120" i="2"/>
  <c r="AX120" i="2" s="1"/>
  <c r="AM317" i="2"/>
  <c r="AB317" i="2"/>
  <c r="AQ317" i="2"/>
  <c r="AY200" i="2"/>
  <c r="Y200" i="2"/>
  <c r="AX200" i="2" s="1"/>
  <c r="Y308" i="2"/>
  <c r="AX308" i="2" s="1"/>
  <c r="AY308" i="2"/>
  <c r="AM324" i="2"/>
  <c r="AB324" i="2"/>
  <c r="AQ324" i="2"/>
  <c r="AY382" i="2"/>
  <c r="Y382" i="2"/>
  <c r="AX382" i="2" s="1"/>
  <c r="AP425" i="2"/>
  <c r="V425" i="2"/>
  <c r="AY431" i="2"/>
  <c r="Y431" i="2"/>
  <c r="AX431" i="2" s="1"/>
  <c r="AY463" i="2"/>
  <c r="Y463" i="2"/>
  <c r="AX463" i="2" s="1"/>
  <c r="Y497" i="2"/>
  <c r="AX497" i="2" s="1"/>
  <c r="AY497" i="2"/>
  <c r="M704" i="2"/>
  <c r="AM704" i="2" s="1"/>
  <c r="AB704" i="2"/>
  <c r="AQ704" i="2"/>
  <c r="Y209" i="2"/>
  <c r="AX209" i="2" s="1"/>
  <c r="Y247" i="2"/>
  <c r="AX247" i="2" s="1"/>
  <c r="AY247" i="2"/>
  <c r="Y400" i="2"/>
  <c r="AX400" i="2" s="1"/>
  <c r="AQ486" i="2"/>
  <c r="AM486" i="2"/>
  <c r="AB486" i="2"/>
  <c r="AY9" i="2"/>
  <c r="Y116" i="2"/>
  <c r="AX116" i="2" s="1"/>
  <c r="Y158" i="2"/>
  <c r="AX158" i="2" s="1"/>
  <c r="AY167" i="2"/>
  <c r="Y243" i="2"/>
  <c r="AX243" i="2" s="1"/>
  <c r="Y266" i="2"/>
  <c r="AX266" i="2" s="1"/>
  <c r="AY266" i="2"/>
  <c r="Y286" i="2"/>
  <c r="AX286" i="2" s="1"/>
  <c r="V304" i="2"/>
  <c r="AP304" i="2"/>
  <c r="AQ319" i="2"/>
  <c r="V324" i="2"/>
  <c r="AP324" i="2"/>
  <c r="AM353" i="2"/>
  <c r="AQ353" i="2"/>
  <c r="AB353" i="2"/>
  <c r="AB354" i="2"/>
  <c r="AQ354" i="2"/>
  <c r="AM354" i="2"/>
  <c r="Y420" i="2"/>
  <c r="AX420" i="2" s="1"/>
  <c r="AP480" i="2"/>
  <c r="V480" i="2"/>
  <c r="AY657" i="2"/>
  <c r="Y657" i="2"/>
  <c r="AX657" i="2" s="1"/>
  <c r="V319" i="2"/>
  <c r="AP319" i="2"/>
  <c r="AY175" i="2"/>
  <c r="Y175" i="2"/>
  <c r="AX175" i="2" s="1"/>
  <c r="Y195" i="2"/>
  <c r="AX195" i="2" s="1"/>
  <c r="Y225" i="2"/>
  <c r="AX225" i="2" s="1"/>
  <c r="AQ235" i="2"/>
  <c r="Y309" i="2"/>
  <c r="AX309" i="2" s="1"/>
  <c r="AY309" i="2"/>
  <c r="AY338" i="2"/>
  <c r="V509" i="2"/>
  <c r="AP509" i="2"/>
  <c r="AQ517" i="2"/>
  <c r="M517" i="2"/>
  <c r="AM517" i="2" s="1"/>
  <c r="AB517" i="2"/>
  <c r="M519" i="2"/>
  <c r="AM519" i="2" s="1"/>
  <c r="AB519" i="2"/>
  <c r="AQ594" i="2"/>
  <c r="AB594" i="2"/>
  <c r="M594" i="2"/>
  <c r="AM594" i="2" s="1"/>
  <c r="Y624" i="2"/>
  <c r="AX624" i="2" s="1"/>
  <c r="AY624" i="2"/>
  <c r="AY699" i="2"/>
  <c r="Y699" i="2"/>
  <c r="AX699" i="2" s="1"/>
  <c r="AB262" i="2"/>
  <c r="M262" i="2"/>
  <c r="AM262" i="2" s="1"/>
  <c r="AQ262" i="2"/>
  <c r="AB316" i="2"/>
  <c r="M316" i="2"/>
  <c r="AM316" i="2" s="1"/>
  <c r="AQ316" i="2"/>
  <c r="AY653" i="2"/>
  <c r="Y653" i="2"/>
  <c r="AX653" i="2" s="1"/>
  <c r="AY13" i="2"/>
  <c r="AY132" i="2"/>
  <c r="AY218" i="2"/>
  <c r="Y218" i="2"/>
  <c r="AX218" i="2" s="1"/>
  <c r="Y232" i="2"/>
  <c r="AX232" i="2" s="1"/>
  <c r="AY232" i="2"/>
  <c r="AM234" i="2"/>
  <c r="AB234" i="2"/>
  <c r="AB237" i="2"/>
  <c r="AP242" i="2"/>
  <c r="AQ256" i="2"/>
  <c r="AP260" i="2"/>
  <c r="V260" i="2"/>
  <c r="AB269" i="2"/>
  <c r="AB272" i="2"/>
  <c r="AB327" i="2"/>
  <c r="M327" i="2"/>
  <c r="AM327" i="2" s="1"/>
  <c r="AQ327" i="2"/>
  <c r="AB328" i="2"/>
  <c r="AB432" i="2"/>
  <c r="AB469" i="2"/>
  <c r="AQ469" i="2"/>
  <c r="M469" i="2"/>
  <c r="AM469" i="2" s="1"/>
  <c r="AP501" i="2"/>
  <c r="V501" i="2"/>
  <c r="Y137" i="2"/>
  <c r="AX137" i="2" s="1"/>
  <c r="AY137" i="2"/>
  <c r="Y185" i="2"/>
  <c r="AX185" i="2" s="1"/>
  <c r="AP318" i="2"/>
  <c r="V318" i="2"/>
  <c r="AB371" i="2"/>
  <c r="Y84" i="2"/>
  <c r="AX84" i="2" s="1"/>
  <c r="Y159" i="2"/>
  <c r="AX159" i="2" s="1"/>
  <c r="Y188" i="2"/>
  <c r="AX188" i="2" s="1"/>
  <c r="AY222" i="2"/>
  <c r="AQ242" i="2"/>
  <c r="AY258" i="2"/>
  <c r="Y258" i="2"/>
  <c r="AX258" i="2" s="1"/>
  <c r="Y282" i="2"/>
  <c r="AX282" i="2" s="1"/>
  <c r="AY282" i="2"/>
  <c r="AP285" i="2"/>
  <c r="AP294" i="2"/>
  <c r="AP343" i="2"/>
  <c r="AY346" i="2"/>
  <c r="Y346" i="2"/>
  <c r="AX346" i="2" s="1"/>
  <c r="M348" i="2"/>
  <c r="AM348" i="2" s="1"/>
  <c r="AQ348" i="2"/>
  <c r="AB348" i="2"/>
  <c r="V469" i="2"/>
  <c r="AP469" i="2"/>
  <c r="AQ495" i="2"/>
  <c r="AP605" i="2"/>
  <c r="V605" i="2"/>
  <c r="AP340" i="2"/>
  <c r="V340" i="2"/>
  <c r="AP458" i="2"/>
  <c r="V458" i="2"/>
  <c r="M343" i="2"/>
  <c r="AM343" i="2" s="1"/>
  <c r="AQ343" i="2"/>
  <c r="AB343" i="2"/>
  <c r="AB362" i="2"/>
  <c r="AQ362" i="2"/>
  <c r="M362" i="2"/>
  <c r="AM362" i="2" s="1"/>
  <c r="AB406" i="2"/>
  <c r="M406" i="2"/>
  <c r="AM406" i="2" s="1"/>
  <c r="AQ406" i="2"/>
  <c r="AP370" i="2"/>
  <c r="V370" i="2"/>
  <c r="AB409" i="2"/>
  <c r="M409" i="2"/>
  <c r="AM409" i="2" s="1"/>
  <c r="AQ409" i="2"/>
  <c r="AY295" i="2"/>
  <c r="Y295" i="2"/>
  <c r="AX295" i="2" s="1"/>
  <c r="Y123" i="2"/>
  <c r="AX123" i="2" s="1"/>
  <c r="AY127" i="2"/>
  <c r="Y130" i="2"/>
  <c r="AX130" i="2" s="1"/>
  <c r="Y141" i="2"/>
  <c r="AX141" i="2" s="1"/>
  <c r="Y183" i="2"/>
  <c r="AX183" i="2" s="1"/>
  <c r="AY192" i="2"/>
  <c r="AQ241" i="2"/>
  <c r="AM241" i="2"/>
  <c r="AB241" i="2"/>
  <c r="Y244" i="2"/>
  <c r="AX244" i="2" s="1"/>
  <c r="AQ253" i="2"/>
  <c r="AB253" i="2"/>
  <c r="AM253" i="2"/>
  <c r="AM376" i="2"/>
  <c r="AB376" i="2"/>
  <c r="AQ376" i="2"/>
  <c r="Y490" i="2"/>
  <c r="AX490" i="2" s="1"/>
  <c r="AY490" i="2"/>
  <c r="V570" i="2"/>
  <c r="AP570" i="2"/>
  <c r="V245" i="2"/>
  <c r="AP245" i="2"/>
  <c r="Y112" i="2"/>
  <c r="AX112" i="2" s="1"/>
  <c r="AY112" i="2"/>
  <c r="V253" i="2"/>
  <c r="AP253" i="2"/>
  <c r="AQ263" i="2"/>
  <c r="AM263" i="2"/>
  <c r="AB263" i="2"/>
  <c r="AQ278" i="2"/>
  <c r="AM278" i="2"/>
  <c r="AB278" i="2"/>
  <c r="AB284" i="2"/>
  <c r="AY320" i="2"/>
  <c r="AP329" i="2"/>
  <c r="V329" i="2"/>
  <c r="AP376" i="2"/>
  <c r="V376" i="2"/>
  <c r="V416" i="2"/>
  <c r="AP416" i="2"/>
  <c r="AQ549" i="2"/>
  <c r="M549" i="2"/>
  <c r="AM549" i="2" s="1"/>
  <c r="AQ599" i="2"/>
  <c r="AB599" i="2"/>
  <c r="AM599" i="2"/>
  <c r="AM654" i="2"/>
  <c r="AB654" i="2"/>
  <c r="AQ654" i="2"/>
  <c r="AQ782" i="2"/>
  <c r="AB782" i="2"/>
  <c r="M782" i="2"/>
  <c r="AM782" i="2" s="1"/>
  <c r="V524" i="2"/>
  <c r="AP524" i="2"/>
  <c r="AB530" i="2"/>
  <c r="AQ530" i="2"/>
  <c r="AM530" i="2"/>
  <c r="AM535" i="2"/>
  <c r="AB535" i="2"/>
  <c r="AQ535" i="2"/>
  <c r="AB542" i="2"/>
  <c r="AQ542" i="2"/>
  <c r="AM542" i="2"/>
  <c r="AP543" i="2"/>
  <c r="V543" i="2"/>
  <c r="V599" i="2"/>
  <c r="AP599" i="2"/>
  <c r="AP610" i="2"/>
  <c r="V610" i="2"/>
  <c r="M653" i="2"/>
  <c r="AM653" i="2" s="1"/>
  <c r="AQ653" i="2"/>
  <c r="AB653" i="2"/>
  <c r="AQ665" i="2"/>
  <c r="AB665" i="2"/>
  <c r="M665" i="2"/>
  <c r="AM665" i="2" s="1"/>
  <c r="AP395" i="2"/>
  <c r="V395" i="2"/>
  <c r="V423" i="2"/>
  <c r="AP423" i="2"/>
  <c r="AP433" i="2"/>
  <c r="V433" i="2"/>
  <c r="Y440" i="2"/>
  <c r="AX440" i="2" s="1"/>
  <c r="AY440" i="2"/>
  <c r="AB445" i="2"/>
  <c r="AM445" i="2"/>
  <c r="AQ445" i="2"/>
  <c r="AM477" i="2"/>
  <c r="AY520" i="2"/>
  <c r="Y520" i="2"/>
  <c r="AX520" i="2" s="1"/>
  <c r="V542" i="2"/>
  <c r="AP542" i="2"/>
  <c r="V653" i="2"/>
  <c r="AP653" i="2"/>
  <c r="AY684" i="2"/>
  <c r="Y684" i="2"/>
  <c r="AX684" i="2" s="1"/>
  <c r="Y464" i="2"/>
  <c r="AX464" i="2" s="1"/>
  <c r="AY464" i="2"/>
  <c r="AB485" i="2"/>
  <c r="M485" i="2"/>
  <c r="AM485" i="2" s="1"/>
  <c r="AQ485" i="2"/>
  <c r="Y498" i="2"/>
  <c r="AX498" i="2" s="1"/>
  <c r="AY498" i="2"/>
  <c r="AQ544" i="2"/>
  <c r="AB544" i="2"/>
  <c r="M544" i="2"/>
  <c r="AM544" i="2" s="1"/>
  <c r="AQ553" i="2"/>
  <c r="AM553" i="2"/>
  <c r="AB553" i="2"/>
  <c r="AM554" i="2"/>
  <c r="AB554" i="2"/>
  <c r="AB570" i="2"/>
  <c r="AQ570" i="2"/>
  <c r="M570" i="2"/>
  <c r="AM570" i="2" s="1"/>
  <c r="V640" i="2"/>
  <c r="AP640" i="2"/>
  <c r="Y651" i="2"/>
  <c r="AX651" i="2" s="1"/>
  <c r="AY651" i="2"/>
  <c r="AP781" i="2"/>
  <c r="V781" i="2"/>
  <c r="AB470" i="2"/>
  <c r="AP486" i="2"/>
  <c r="V486" i="2"/>
  <c r="Y589" i="2"/>
  <c r="AX589" i="2" s="1"/>
  <c r="AY589" i="2"/>
  <c r="AY591" i="2"/>
  <c r="Y591" i="2"/>
  <c r="AX591" i="2" s="1"/>
  <c r="Y744" i="2"/>
  <c r="AX744" i="2" s="1"/>
  <c r="AY744" i="2"/>
  <c r="AM747" i="2"/>
  <c r="AQ747" i="2"/>
  <c r="AB747" i="2"/>
  <c r="AB748" i="2"/>
  <c r="AM748" i="2"/>
  <c r="AQ748" i="2"/>
  <c r="Y781" i="2"/>
  <c r="AX781" i="2" s="1"/>
  <c r="AY781" i="2"/>
  <c r="AB399" i="2"/>
  <c r="AQ399" i="2"/>
  <c r="V409" i="2"/>
  <c r="AP409" i="2"/>
  <c r="Y457" i="2"/>
  <c r="AX457" i="2" s="1"/>
  <c r="AY457" i="2"/>
  <c r="AM461" i="2"/>
  <c r="AB461" i="2"/>
  <c r="Y492" i="2"/>
  <c r="AX492" i="2" s="1"/>
  <c r="AY492" i="2"/>
  <c r="V494" i="2"/>
  <c r="AP494" i="2"/>
  <c r="AP526" i="2"/>
  <c r="V526" i="2"/>
  <c r="AB572" i="2"/>
  <c r="AQ572" i="2"/>
  <c r="AM572" i="2"/>
  <c r="M615" i="2"/>
  <c r="AM615" i="2" s="1"/>
  <c r="AQ615" i="2"/>
  <c r="AB615" i="2"/>
  <c r="V625" i="2"/>
  <c r="AP625" i="2"/>
  <c r="V634" i="2"/>
  <c r="AP634" i="2"/>
  <c r="AP350" i="2"/>
  <c r="V350" i="2"/>
  <c r="AY363" i="2"/>
  <c r="Y363" i="2"/>
  <c r="AX363" i="2" s="1"/>
  <c r="AB388" i="2"/>
  <c r="M388" i="2"/>
  <c r="AM388" i="2" s="1"/>
  <c r="AQ388" i="2"/>
  <c r="Y444" i="2"/>
  <c r="AX444" i="2" s="1"/>
  <c r="M481" i="2"/>
  <c r="AM481" i="2" s="1"/>
  <c r="AB481" i="2"/>
  <c r="AY485" i="2"/>
  <c r="Y485" i="2"/>
  <c r="AX485" i="2" s="1"/>
  <c r="Y525" i="2"/>
  <c r="AX525" i="2" s="1"/>
  <c r="AY525" i="2"/>
  <c r="AM527" i="2"/>
  <c r="AB527" i="2"/>
  <c r="AM583" i="2"/>
  <c r="AB583" i="2"/>
  <c r="AQ583" i="2"/>
  <c r="AQ265" i="2"/>
  <c r="AM265" i="2"/>
  <c r="AB265" i="2"/>
  <c r="AY317" i="2"/>
  <c r="Y317" i="2"/>
  <c r="AX317" i="2" s="1"/>
  <c r="AP345" i="2"/>
  <c r="V345" i="2"/>
  <c r="M389" i="2"/>
  <c r="AM389" i="2" s="1"/>
  <c r="AB389" i="2"/>
  <c r="AQ389" i="2"/>
  <c r="Y396" i="2"/>
  <c r="AX396" i="2" s="1"/>
  <c r="AM418" i="2"/>
  <c r="AQ418" i="2"/>
  <c r="AB418" i="2"/>
  <c r="AB477" i="2"/>
  <c r="V488" i="2"/>
  <c r="AP488" i="2"/>
  <c r="Y569" i="2"/>
  <c r="AX569" i="2" s="1"/>
  <c r="AY569" i="2"/>
  <c r="AY632" i="2"/>
  <c r="Y632" i="2"/>
  <c r="AX632" i="2" s="1"/>
  <c r="Y642" i="2"/>
  <c r="AX642" i="2" s="1"/>
  <c r="AY642" i="2"/>
  <c r="M735" i="2"/>
  <c r="AM735" i="2" s="1"/>
  <c r="AQ735" i="2"/>
  <c r="AB735" i="2"/>
  <c r="AB737" i="2"/>
  <c r="AM737" i="2"/>
  <c r="AQ737" i="2"/>
  <c r="M243" i="2"/>
  <c r="AM243" i="2" s="1"/>
  <c r="AQ243" i="2"/>
  <c r="M251" i="2"/>
  <c r="AM251" i="2" s="1"/>
  <c r="AQ251" i="2"/>
  <c r="Y279" i="2"/>
  <c r="AX279" i="2" s="1"/>
  <c r="AY279" i="2"/>
  <c r="AM291" i="2"/>
  <c r="AB313" i="2"/>
  <c r="AM313" i="2"/>
  <c r="Y333" i="2"/>
  <c r="AX333" i="2" s="1"/>
  <c r="Y369" i="2"/>
  <c r="AX369" i="2" s="1"/>
  <c r="AY369" i="2"/>
  <c r="AP378" i="2"/>
  <c r="V378" i="2"/>
  <c r="AP380" i="2"/>
  <c r="V380" i="2"/>
  <c r="V389" i="2"/>
  <c r="AP389" i="2"/>
  <c r="AY397" i="2"/>
  <c r="Y397" i="2"/>
  <c r="AX397" i="2" s="1"/>
  <c r="AB419" i="2"/>
  <c r="M419" i="2"/>
  <c r="AM419" i="2" s="1"/>
  <c r="AB480" i="2"/>
  <c r="AQ480" i="2"/>
  <c r="AM480" i="2"/>
  <c r="AB548" i="2"/>
  <c r="M548" i="2"/>
  <c r="AM548" i="2" s="1"/>
  <c r="AM564" i="2"/>
  <c r="AQ564" i="2"/>
  <c r="AB564" i="2"/>
  <c r="M565" i="2"/>
  <c r="AM565" i="2" s="1"/>
  <c r="AQ565" i="2"/>
  <c r="AB565" i="2"/>
  <c r="AP591" i="2"/>
  <c r="AB606" i="2"/>
  <c r="M606" i="2"/>
  <c r="AM606" i="2" s="1"/>
  <c r="AQ606" i="2"/>
  <c r="AB708" i="2"/>
  <c r="AQ708" i="2"/>
  <c r="M708" i="2"/>
  <c r="AM708" i="2" s="1"/>
  <c r="AP735" i="2"/>
  <c r="V735" i="2"/>
  <c r="Y717" i="2"/>
  <c r="AX717" i="2" s="1"/>
  <c r="AY717" i="2"/>
  <c r="AY301" i="2"/>
  <c r="Y301" i="2"/>
  <c r="AX301" i="2" s="1"/>
  <c r="AQ308" i="2"/>
  <c r="AM308" i="2"/>
  <c r="AB308" i="2"/>
  <c r="Y364" i="2"/>
  <c r="AX364" i="2" s="1"/>
  <c r="AY364" i="2"/>
  <c r="AB382" i="2"/>
  <c r="M382" i="2"/>
  <c r="AM382" i="2" s="1"/>
  <c r="AQ412" i="2"/>
  <c r="AB412" i="2"/>
  <c r="M412" i="2"/>
  <c r="AM412" i="2" s="1"/>
  <c r="AY460" i="2"/>
  <c r="Y460" i="2"/>
  <c r="AX460" i="2" s="1"/>
  <c r="AP477" i="2"/>
  <c r="AP517" i="2"/>
  <c r="V517" i="2"/>
  <c r="M520" i="2"/>
  <c r="AM520" i="2" s="1"/>
  <c r="M558" i="2"/>
  <c r="AM558" i="2" s="1"/>
  <c r="AQ558" i="2"/>
  <c r="AP617" i="2"/>
  <c r="V617" i="2"/>
  <c r="M709" i="2"/>
  <c r="AM709" i="2" s="1"/>
  <c r="AQ709" i="2"/>
  <c r="AB709" i="2"/>
  <c r="Y238" i="2"/>
  <c r="AX238" i="2" s="1"/>
  <c r="AQ266" i="2"/>
  <c r="AB266" i="2"/>
  <c r="AY290" i="2"/>
  <c r="Y290" i="2"/>
  <c r="AX290" i="2" s="1"/>
  <c r="V292" i="2"/>
  <c r="AP292" i="2"/>
  <c r="M383" i="2"/>
  <c r="AM383" i="2" s="1"/>
  <c r="AQ383" i="2"/>
  <c r="M454" i="2"/>
  <c r="AM454" i="2" s="1"/>
  <c r="AB454" i="2"/>
  <c r="AQ477" i="2"/>
  <c r="AM504" i="2"/>
  <c r="AQ504" i="2"/>
  <c r="V618" i="2"/>
  <c r="AP618" i="2"/>
  <c r="V255" i="2"/>
  <c r="AP266" i="2"/>
  <c r="V266" i="2"/>
  <c r="AQ293" i="2"/>
  <c r="AB293" i="2"/>
  <c r="AB331" i="2"/>
  <c r="M331" i="2"/>
  <c r="AM331" i="2" s="1"/>
  <c r="Y344" i="2"/>
  <c r="AX344" i="2" s="1"/>
  <c r="AY344" i="2"/>
  <c r="AB359" i="2"/>
  <c r="AQ359" i="2"/>
  <c r="AP383" i="2"/>
  <c r="V383" i="2"/>
  <c r="V388" i="2"/>
  <c r="AP438" i="2"/>
  <c r="V438" i="2"/>
  <c r="AQ440" i="2"/>
  <c r="AM440" i="2"/>
  <c r="AB440" i="2"/>
  <c r="M452" i="2"/>
  <c r="AM452" i="2" s="1"/>
  <c r="V453" i="2"/>
  <c r="AP453" i="2"/>
  <c r="AQ455" i="2"/>
  <c r="M455" i="2"/>
  <c r="AM455" i="2" s="1"/>
  <c r="AQ474" i="2"/>
  <c r="AM474" i="2"/>
  <c r="AB474" i="2"/>
  <c r="AB505" i="2"/>
  <c r="AQ505" i="2"/>
  <c r="V563" i="2"/>
  <c r="AB675" i="2"/>
  <c r="AM675" i="2"/>
  <c r="AQ675" i="2"/>
  <c r="AQ684" i="2"/>
  <c r="M684" i="2"/>
  <c r="AM684" i="2" s="1"/>
  <c r="AB684" i="2"/>
  <c r="AB712" i="2"/>
  <c r="AQ712" i="2"/>
  <c r="M712" i="2"/>
  <c r="AM712" i="2" s="1"/>
  <c r="Y118" i="2"/>
  <c r="AX118" i="2" s="1"/>
  <c r="Y143" i="2"/>
  <c r="AX143" i="2" s="1"/>
  <c r="Y168" i="2"/>
  <c r="AX168" i="2" s="1"/>
  <c r="Y193" i="2"/>
  <c r="AX193" i="2" s="1"/>
  <c r="Y223" i="2"/>
  <c r="AX223" i="2" s="1"/>
  <c r="Y235" i="2"/>
  <c r="AX235" i="2" s="1"/>
  <c r="AB244" i="2"/>
  <c r="Y275" i="2"/>
  <c r="AX275" i="2" s="1"/>
  <c r="AQ277" i="2"/>
  <c r="AB277" i="2"/>
  <c r="Y280" i="2"/>
  <c r="AX280" i="2" s="1"/>
  <c r="M323" i="2"/>
  <c r="AM323" i="2" s="1"/>
  <c r="AQ323" i="2"/>
  <c r="Y327" i="2"/>
  <c r="AX327" i="2" s="1"/>
  <c r="V359" i="2"/>
  <c r="AP359" i="2"/>
  <c r="Y389" i="2"/>
  <c r="AX389" i="2" s="1"/>
  <c r="AY389" i="2"/>
  <c r="AY390" i="2"/>
  <c r="Y390" i="2"/>
  <c r="AX390" i="2" s="1"/>
  <c r="M403" i="2"/>
  <c r="AM403" i="2" s="1"/>
  <c r="AQ403" i="2"/>
  <c r="AB403" i="2"/>
  <c r="AM413" i="2"/>
  <c r="AB413" i="2"/>
  <c r="V440" i="2"/>
  <c r="AP440" i="2"/>
  <c r="AP452" i="2"/>
  <c r="V452" i="2"/>
  <c r="AP455" i="2"/>
  <c r="V455" i="2"/>
  <c r="V479" i="2"/>
  <c r="V505" i="2"/>
  <c r="AP505" i="2"/>
  <c r="V576" i="2"/>
  <c r="AP576" i="2"/>
  <c r="AB577" i="2"/>
  <c r="M577" i="2"/>
  <c r="AM577" i="2" s="1"/>
  <c r="AQ577" i="2"/>
  <c r="V675" i="2"/>
  <c r="AP675" i="2"/>
  <c r="AQ711" i="2"/>
  <c r="AB711" i="2"/>
  <c r="M711" i="2"/>
  <c r="AM711" i="2" s="1"/>
  <c r="Y115" i="2"/>
  <c r="AX115" i="2" s="1"/>
  <c r="Y140" i="2"/>
  <c r="AX140" i="2" s="1"/>
  <c r="Y165" i="2"/>
  <c r="AX165" i="2" s="1"/>
  <c r="Y190" i="2"/>
  <c r="AX190" i="2" s="1"/>
  <c r="Y255" i="2"/>
  <c r="AX255" i="2" s="1"/>
  <c r="AQ304" i="2"/>
  <c r="AM304" i="2"/>
  <c r="Y307" i="2"/>
  <c r="AX307" i="2" s="1"/>
  <c r="AY307" i="2"/>
  <c r="AQ384" i="2"/>
  <c r="AM384" i="2"/>
  <c r="AB384" i="2"/>
  <c r="AB442" i="2"/>
  <c r="M442" i="2"/>
  <c r="AM442" i="2" s="1"/>
  <c r="AB466" i="2"/>
  <c r="M466" i="2"/>
  <c r="AM466" i="2" s="1"/>
  <c r="AQ466" i="2"/>
  <c r="AY479" i="2"/>
  <c r="Y479" i="2"/>
  <c r="AX479" i="2" s="1"/>
  <c r="Y503" i="2"/>
  <c r="AX503" i="2" s="1"/>
  <c r="AY511" i="2"/>
  <c r="Y511" i="2"/>
  <c r="AX511" i="2" s="1"/>
  <c r="Y563" i="2"/>
  <c r="AX563" i="2" s="1"/>
  <c r="Y604" i="2"/>
  <c r="AX604" i="2" s="1"/>
  <c r="AQ609" i="2"/>
  <c r="AB609" i="2"/>
  <c r="M609" i="2"/>
  <c r="AM609" i="2" s="1"/>
  <c r="AY616" i="2"/>
  <c r="Y616" i="2"/>
  <c r="AX616" i="2" s="1"/>
  <c r="AQ674" i="2"/>
  <c r="M674" i="2"/>
  <c r="AM674" i="2" s="1"/>
  <c r="AB674" i="2"/>
  <c r="AB697" i="2"/>
  <c r="M781" i="2"/>
  <c r="AM781" i="2" s="1"/>
  <c r="AQ781" i="2"/>
  <c r="AB781" i="2"/>
  <c r="AB795" i="2"/>
  <c r="AQ795" i="2"/>
  <c r="M795" i="2"/>
  <c r="AM795" i="2" s="1"/>
  <c r="Y402" i="2"/>
  <c r="AX402" i="2" s="1"/>
  <c r="AY402" i="2"/>
  <c r="AQ404" i="2"/>
  <c r="AB404" i="2"/>
  <c r="AQ451" i="2"/>
  <c r="AM451" i="2"/>
  <c r="AP461" i="2"/>
  <c r="V461" i="2"/>
  <c r="M476" i="2"/>
  <c r="AM476" i="2" s="1"/>
  <c r="AB476" i="2"/>
  <c r="AB501" i="2"/>
  <c r="V573" i="2"/>
  <c r="AP573" i="2"/>
  <c r="AB625" i="2"/>
  <c r="AQ625" i="2"/>
  <c r="AM625" i="2"/>
  <c r="M644" i="2"/>
  <c r="AM644" i="2" s="1"/>
  <c r="AQ644" i="2"/>
  <c r="AB644" i="2"/>
  <c r="M664" i="2"/>
  <c r="AM664" i="2" s="1"/>
  <c r="AQ664" i="2"/>
  <c r="AY703" i="2"/>
  <c r="Y703" i="2"/>
  <c r="AX703" i="2" s="1"/>
  <c r="AY704" i="2"/>
  <c r="Y704" i="2"/>
  <c r="AX704" i="2" s="1"/>
  <c r="AY814" i="2"/>
  <c r="Y814" i="2"/>
  <c r="AX814" i="2" s="1"/>
  <c r="V923" i="2"/>
  <c r="AP923" i="2"/>
  <c r="M924" i="2"/>
  <c r="AM924" i="2" s="1"/>
  <c r="AQ924" i="2"/>
  <c r="AB924" i="2"/>
  <c r="AP594" i="2"/>
  <c r="V594" i="2"/>
  <c r="AP601" i="2"/>
  <c r="V601" i="2"/>
  <c r="AB610" i="2"/>
  <c r="AQ610" i="2"/>
  <c r="M610" i="2"/>
  <c r="AM610" i="2" s="1"/>
  <c r="M688" i="2"/>
  <c r="AM688" i="2" s="1"/>
  <c r="AQ688" i="2"/>
  <c r="AB688" i="2"/>
  <c r="AP722" i="2"/>
  <c r="V722" i="2"/>
  <c r="AQ772" i="2"/>
  <c r="M772" i="2"/>
  <c r="AM772" i="2" s="1"/>
  <c r="AB772" i="2"/>
  <c r="M774" i="2"/>
  <c r="AM774" i="2" s="1"/>
  <c r="AB774" i="2"/>
  <c r="AQ774" i="2"/>
  <c r="M254" i="2"/>
  <c r="AM254" i="2" s="1"/>
  <c r="AQ254" i="2"/>
  <c r="AQ261" i="2"/>
  <c r="AQ307" i="2"/>
  <c r="M341" i="2"/>
  <c r="AM341" i="2" s="1"/>
  <c r="AQ341" i="2"/>
  <c r="M373" i="2"/>
  <c r="AM373" i="2" s="1"/>
  <c r="AM429" i="2"/>
  <c r="AB429" i="2"/>
  <c r="AQ446" i="2"/>
  <c r="AM446" i="2"/>
  <c r="AB446" i="2"/>
  <c r="V489" i="2"/>
  <c r="AP489" i="2"/>
  <c r="M490" i="2"/>
  <c r="AM490" i="2" s="1"/>
  <c r="AQ490" i="2"/>
  <c r="AB490" i="2"/>
  <c r="AP553" i="2"/>
  <c r="V553" i="2"/>
  <c r="AY593" i="2"/>
  <c r="Y593" i="2"/>
  <c r="AX593" i="2" s="1"/>
  <c r="AY641" i="2"/>
  <c r="Y641" i="2"/>
  <c r="AX641" i="2" s="1"/>
  <c r="V689" i="2"/>
  <c r="AP689" i="2"/>
  <c r="V712" i="2"/>
  <c r="AP712" i="2"/>
  <c r="AB740" i="2"/>
  <c r="M740" i="2"/>
  <c r="AM740" i="2" s="1"/>
  <c r="AQ740" i="2"/>
  <c r="AB741" i="2"/>
  <c r="M761" i="2"/>
  <c r="AM761" i="2" s="1"/>
  <c r="AQ761" i="2"/>
  <c r="AB761" i="2"/>
  <c r="AB356" i="2"/>
  <c r="M356" i="2"/>
  <c r="AM356" i="2" s="1"/>
  <c r="AM367" i="2"/>
  <c r="AB367" i="2"/>
  <c r="AQ368" i="2"/>
  <c r="AB379" i="2"/>
  <c r="AQ379" i="2"/>
  <c r="AM379" i="2"/>
  <c r="M578" i="2"/>
  <c r="AM578" i="2" s="1"/>
  <c r="AQ578" i="2"/>
  <c r="AB578" i="2"/>
  <c r="AQ579" i="2"/>
  <c r="M579" i="2"/>
  <c r="AM579" i="2" s="1"/>
  <c r="AB579" i="2"/>
  <c r="AP740" i="2"/>
  <c r="V740" i="2"/>
  <c r="Y735" i="2"/>
  <c r="AX735" i="2" s="1"/>
  <c r="AY735" i="2"/>
  <c r="Y329" i="2"/>
  <c r="AX329" i="2" s="1"/>
  <c r="AY329" i="2"/>
  <c r="Y334" i="2"/>
  <c r="AX334" i="2" s="1"/>
  <c r="AY334" i="2"/>
  <c r="AB342" i="2"/>
  <c r="M363" i="2"/>
  <c r="AM363" i="2" s="1"/>
  <c r="AB363" i="2"/>
  <c r="AQ374" i="2"/>
  <c r="Y427" i="2"/>
  <c r="AX427" i="2" s="1"/>
  <c r="AY427" i="2"/>
  <c r="AQ465" i="2"/>
  <c r="AM465" i="2"/>
  <c r="AB465" i="2"/>
  <c r="AB621" i="2"/>
  <c r="AB622" i="2"/>
  <c r="AB658" i="2"/>
  <c r="AQ658" i="2"/>
  <c r="M658" i="2"/>
  <c r="AM658" i="2" s="1"/>
  <c r="AB664" i="2"/>
  <c r="Y722" i="2"/>
  <c r="AX722" i="2" s="1"/>
  <c r="AY722" i="2"/>
  <c r="AB729" i="2"/>
  <c r="AQ729" i="2"/>
  <c r="AM729" i="2"/>
  <c r="AQ754" i="2"/>
  <c r="AB754" i="2"/>
  <c r="M754" i="2"/>
  <c r="AM754" i="2" s="1"/>
  <c r="AY270" i="2"/>
  <c r="Y270" i="2"/>
  <c r="AX270" i="2" s="1"/>
  <c r="AM275" i="2"/>
  <c r="AB275" i="2"/>
  <c r="M381" i="2"/>
  <c r="AM381" i="2" s="1"/>
  <c r="AQ381" i="2"/>
  <c r="AB394" i="2"/>
  <c r="AM408" i="2"/>
  <c r="AQ408" i="2"/>
  <c r="AB408" i="2"/>
  <c r="AQ422" i="2"/>
  <c r="M422" i="2"/>
  <c r="AM422" i="2" s="1"/>
  <c r="AB434" i="2"/>
  <c r="AB451" i="2"/>
  <c r="Y452" i="2"/>
  <c r="AX452" i="2" s="1"/>
  <c r="AY452" i="2"/>
  <c r="Y469" i="2"/>
  <c r="AX469" i="2" s="1"/>
  <c r="AY469" i="2"/>
  <c r="AB547" i="2"/>
  <c r="AQ547" i="2"/>
  <c r="AM547" i="2"/>
  <c r="Y601" i="2"/>
  <c r="AX601" i="2" s="1"/>
  <c r="Y610" i="2"/>
  <c r="AX610" i="2" s="1"/>
  <c r="AY610" i="2"/>
  <c r="V658" i="2"/>
  <c r="AP658" i="2"/>
  <c r="AQ681" i="2"/>
  <c r="AM681" i="2"/>
  <c r="AB681" i="2"/>
  <c r="AB753" i="2"/>
  <c r="AQ753" i="2"/>
  <c r="M753" i="2"/>
  <c r="AM753" i="2" s="1"/>
  <c r="AQ258" i="2"/>
  <c r="AB258" i="2"/>
  <c r="AB287" i="2"/>
  <c r="V302" i="2"/>
  <c r="Y314" i="2"/>
  <c r="AX314" i="2" s="1"/>
  <c r="AY314" i="2"/>
  <c r="V320" i="2"/>
  <c r="V330" i="2"/>
  <c r="V335" i="2"/>
  <c r="M337" i="2"/>
  <c r="AM337" i="2" s="1"/>
  <c r="AQ337" i="2"/>
  <c r="Y340" i="2"/>
  <c r="AX340" i="2" s="1"/>
  <c r="AB347" i="2"/>
  <c r="AP381" i="2"/>
  <c r="V381" i="2"/>
  <c r="AB401" i="2"/>
  <c r="AQ401" i="2"/>
  <c r="M401" i="2"/>
  <c r="AM401" i="2" s="1"/>
  <c r="AP415" i="2"/>
  <c r="V415" i="2"/>
  <c r="V421" i="2"/>
  <c r="AP421" i="2"/>
  <c r="V444" i="2"/>
  <c r="Y507" i="2"/>
  <c r="AX507" i="2" s="1"/>
  <c r="AY507" i="2"/>
  <c r="V508" i="2"/>
  <c r="Y538" i="2"/>
  <c r="AX538" i="2" s="1"/>
  <c r="Y552" i="2"/>
  <c r="AX552" i="2" s="1"/>
  <c r="AM569" i="2"/>
  <c r="AQ569" i="2"/>
  <c r="AB569" i="2"/>
  <c r="AB605" i="2"/>
  <c r="M605" i="2"/>
  <c r="AM605" i="2" s="1"/>
  <c r="AQ605" i="2"/>
  <c r="Y619" i="2"/>
  <c r="AX619" i="2" s="1"/>
  <c r="AP638" i="2"/>
  <c r="V638" i="2"/>
  <c r="V659" i="2"/>
  <c r="AP659" i="2"/>
  <c r="V681" i="2"/>
  <c r="AP681" i="2"/>
  <c r="Y739" i="2"/>
  <c r="AX739" i="2" s="1"/>
  <c r="AY739" i="2"/>
  <c r="M336" i="2"/>
  <c r="AM336" i="2" s="1"/>
  <c r="AP405" i="2"/>
  <c r="V405" i="2"/>
  <c r="M416" i="2"/>
  <c r="AM416" i="2" s="1"/>
  <c r="AP430" i="2"/>
  <c r="V430" i="2"/>
  <c r="AQ436" i="2"/>
  <c r="M522" i="2"/>
  <c r="AM522" i="2" s="1"/>
  <c r="AQ522" i="2"/>
  <c r="AY621" i="2"/>
  <c r="Y621" i="2"/>
  <c r="AX621" i="2" s="1"/>
  <c r="M637" i="2"/>
  <c r="AM637" i="2" s="1"/>
  <c r="AQ637" i="2"/>
  <c r="AB637" i="2"/>
  <c r="AP664" i="2"/>
  <c r="V664" i="2"/>
  <c r="V673" i="2"/>
  <c r="AP673" i="2"/>
  <c r="V674" i="2"/>
  <c r="AP674" i="2"/>
  <c r="AM703" i="2"/>
  <c r="AQ703" i="2"/>
  <c r="AB703" i="2"/>
  <c r="V705" i="2"/>
  <c r="AP705" i="2"/>
  <c r="AQ728" i="2"/>
  <c r="AB728" i="2"/>
  <c r="AM728" i="2"/>
  <c r="AB803" i="2"/>
  <c r="AQ803" i="2"/>
  <c r="M803" i="2"/>
  <c r="AM803" i="2" s="1"/>
  <c r="M449" i="2"/>
  <c r="AM449" i="2" s="1"/>
  <c r="AB449" i="2"/>
  <c r="M462" i="2"/>
  <c r="AM462" i="2" s="1"/>
  <c r="AB462" i="2"/>
  <c r="AB472" i="2"/>
  <c r="AQ472" i="2"/>
  <c r="AM472" i="2"/>
  <c r="AY476" i="2"/>
  <c r="Y476" i="2"/>
  <c r="AX476" i="2" s="1"/>
  <c r="AB523" i="2"/>
  <c r="AB573" i="2"/>
  <c r="M638" i="2"/>
  <c r="AM638" i="2" s="1"/>
  <c r="AQ638" i="2"/>
  <c r="AB638" i="2"/>
  <c r="Y671" i="2"/>
  <c r="AX671" i="2" s="1"/>
  <c r="AY671" i="2"/>
  <c r="AP703" i="2"/>
  <c r="V703" i="2"/>
  <c r="V728" i="2"/>
  <c r="AP728" i="2"/>
  <c r="AP731" i="2"/>
  <c r="V731" i="2"/>
  <c r="AB391" i="2"/>
  <c r="V401" i="2"/>
  <c r="AP401" i="2"/>
  <c r="V497" i="2"/>
  <c r="AP497" i="2"/>
  <c r="AP544" i="2"/>
  <c r="V544" i="2"/>
  <c r="AP587" i="2"/>
  <c r="V587" i="2"/>
  <c r="AQ695" i="2"/>
  <c r="AM695" i="2"/>
  <c r="AB695" i="2"/>
  <c r="AP832" i="2"/>
  <c r="V832" i="2"/>
  <c r="M361" i="2"/>
  <c r="AM361" i="2" s="1"/>
  <c r="AQ361" i="2"/>
  <c r="Y372" i="2"/>
  <c r="AX372" i="2" s="1"/>
  <c r="AQ387" i="2"/>
  <c r="M387" i="2"/>
  <c r="AM387" i="2" s="1"/>
  <c r="V391" i="2"/>
  <c r="AP391" i="2"/>
  <c r="M392" i="2"/>
  <c r="AM392" i="2" s="1"/>
  <c r="AB411" i="2"/>
  <c r="AQ411" i="2"/>
  <c r="AM411" i="2"/>
  <c r="Y435" i="2"/>
  <c r="AX435" i="2" s="1"/>
  <c r="M457" i="2"/>
  <c r="AM457" i="2" s="1"/>
  <c r="Y471" i="2"/>
  <c r="AX471" i="2" s="1"/>
  <c r="Y510" i="2"/>
  <c r="AX510" i="2" s="1"/>
  <c r="AY510" i="2"/>
  <c r="Y521" i="2"/>
  <c r="AX521" i="2" s="1"/>
  <c r="AY521" i="2"/>
  <c r="M568" i="2"/>
  <c r="AM568" i="2" s="1"/>
  <c r="AB568" i="2"/>
  <c r="Y585" i="2"/>
  <c r="AX585" i="2" s="1"/>
  <c r="AY585" i="2"/>
  <c r="AQ588" i="2"/>
  <c r="AQ589" i="2"/>
  <c r="M589" i="2"/>
  <c r="AM589" i="2" s="1"/>
  <c r="AB589" i="2"/>
  <c r="AY629" i="2"/>
  <c r="Y629" i="2"/>
  <c r="AX629" i="2" s="1"/>
  <c r="V695" i="2"/>
  <c r="AP695" i="2"/>
  <c r="AQ696" i="2"/>
  <c r="M696" i="2"/>
  <c r="AM696" i="2" s="1"/>
  <c r="AB696" i="2"/>
  <c r="Y702" i="2"/>
  <c r="AX702" i="2" s="1"/>
  <c r="V291" i="2"/>
  <c r="V325" i="2"/>
  <c r="V355" i="2"/>
  <c r="V364" i="2"/>
  <c r="AQ402" i="2"/>
  <c r="AB402" i="2"/>
  <c r="M444" i="2"/>
  <c r="AM444" i="2" s="1"/>
  <c r="AQ444" i="2"/>
  <c r="AQ507" i="2"/>
  <c r="AM507" i="2"/>
  <c r="V556" i="2"/>
  <c r="AP556" i="2"/>
  <c r="AB557" i="2"/>
  <c r="M557" i="2"/>
  <c r="AM557" i="2" s="1"/>
  <c r="V588" i="2"/>
  <c r="AP588" i="2"/>
  <c r="AP590" i="2"/>
  <c r="V590" i="2"/>
  <c r="AM617" i="2"/>
  <c r="AQ617" i="2"/>
  <c r="V684" i="2"/>
  <c r="AP718" i="2"/>
  <c r="V718" i="2"/>
  <c r="Y786" i="2"/>
  <c r="AX786" i="2" s="1"/>
  <c r="AY786" i="2"/>
  <c r="M804" i="2"/>
  <c r="AM804" i="2" s="1"/>
  <c r="AQ804" i="2"/>
  <c r="AB804" i="2"/>
  <c r="AB810" i="2"/>
  <c r="M810" i="2"/>
  <c r="AM810" i="2" s="1"/>
  <c r="AQ810" i="2"/>
  <c r="AB1020" i="2"/>
  <c r="AQ1020" i="2"/>
  <c r="M1020" i="2"/>
  <c r="AM1020" i="2" s="1"/>
  <c r="Y875" i="2"/>
  <c r="AX875" i="2" s="1"/>
  <c r="AY875" i="2"/>
  <c r="AB908" i="2"/>
  <c r="M908" i="2"/>
  <c r="AM908" i="2" s="1"/>
  <c r="AQ908" i="2"/>
  <c r="Y887" i="2"/>
  <c r="AX887" i="2" s="1"/>
  <c r="AY887" i="2"/>
  <c r="AP936" i="2"/>
  <c r="V936" i="2"/>
  <c r="Y734" i="2"/>
  <c r="AX734" i="2" s="1"/>
  <c r="AY734" i="2"/>
  <c r="AP753" i="2"/>
  <c r="V753" i="2"/>
  <c r="Y780" i="2"/>
  <c r="AX780" i="2" s="1"/>
  <c r="AY780" i="2"/>
  <c r="AP747" i="2"/>
  <c r="V747" i="2"/>
  <c r="V748" i="2"/>
  <c r="AP748" i="2"/>
  <c r="Y771" i="2"/>
  <c r="AX771" i="2" s="1"/>
  <c r="AM857" i="2"/>
  <c r="AQ857" i="2"/>
  <c r="AB857" i="2"/>
  <c r="Y921" i="2"/>
  <c r="AX921" i="2" s="1"/>
  <c r="AB633" i="2"/>
  <c r="V646" i="2"/>
  <c r="AP646" i="2"/>
  <c r="AQ655" i="2"/>
  <c r="AP677" i="2"/>
  <c r="V677" i="2"/>
  <c r="AQ691" i="2"/>
  <c r="M691" i="2"/>
  <c r="AM691" i="2" s="1"/>
  <c r="AB691" i="2"/>
  <c r="AQ692" i="2"/>
  <c r="AB692" i="2"/>
  <c r="Y746" i="2"/>
  <c r="AX746" i="2" s="1"/>
  <c r="AQ776" i="2"/>
  <c r="AM776" i="2"/>
  <c r="AB776" i="2"/>
  <c r="AB856" i="2"/>
  <c r="AQ856" i="2"/>
  <c r="AM856" i="2"/>
  <c r="AM648" i="2"/>
  <c r="AB648" i="2"/>
  <c r="AQ661" i="2"/>
  <c r="AB661" i="2"/>
  <c r="M661" i="2"/>
  <c r="AM661" i="2" s="1"/>
  <c r="Y667" i="2"/>
  <c r="AX667" i="2" s="1"/>
  <c r="AY667" i="2"/>
  <c r="Y672" i="2"/>
  <c r="AX672" i="2" s="1"/>
  <c r="AB678" i="2"/>
  <c r="M678" i="2"/>
  <c r="AM678" i="2" s="1"/>
  <c r="AP691" i="2"/>
  <c r="V691" i="2"/>
  <c r="Y710" i="2"/>
  <c r="AX710" i="2" s="1"/>
  <c r="Y727" i="2"/>
  <c r="AX727" i="2" s="1"/>
  <c r="AB765" i="2"/>
  <c r="AQ765" i="2"/>
  <c r="AM765" i="2"/>
  <c r="Y797" i="2"/>
  <c r="AX797" i="2" s="1"/>
  <c r="AY797" i="2"/>
  <c r="AB816" i="2"/>
  <c r="M816" i="2"/>
  <c r="AM816" i="2" s="1"/>
  <c r="AQ816" i="2"/>
  <c r="M827" i="2"/>
  <c r="AM827" i="2" s="1"/>
  <c r="AQ827" i="2"/>
  <c r="AB827" i="2"/>
  <c r="AM828" i="2"/>
  <c r="AB828" i="2"/>
  <c r="AQ828" i="2"/>
  <c r="AY354" i="2"/>
  <c r="AY374" i="2"/>
  <c r="AM414" i="2"/>
  <c r="AP435" i="2"/>
  <c r="AQ439" i="2"/>
  <c r="AM456" i="2"/>
  <c r="AM475" i="2"/>
  <c r="AQ496" i="2"/>
  <c r="AB591" i="2"/>
  <c r="AM591" i="2"/>
  <c r="AQ607" i="2"/>
  <c r="AQ618" i="2"/>
  <c r="AB618" i="2"/>
  <c r="AB669" i="2"/>
  <c r="Y729" i="2"/>
  <c r="AX729" i="2" s="1"/>
  <c r="V765" i="2"/>
  <c r="AP765" i="2"/>
  <c r="Y772" i="2"/>
  <c r="AX772" i="2" s="1"/>
  <c r="AP815" i="2"/>
  <c r="V815" i="2"/>
  <c r="AP827" i="2"/>
  <c r="V827" i="2"/>
  <c r="M885" i="2"/>
  <c r="AM885" i="2" s="1"/>
  <c r="AB885" i="2"/>
  <c r="AB870" i="2"/>
  <c r="AQ870" i="2"/>
  <c r="M870" i="2"/>
  <c r="AM870" i="2" s="1"/>
  <c r="Y892" i="2"/>
  <c r="AX892" i="2" s="1"/>
  <c r="AY892" i="2"/>
  <c r="AB723" i="2"/>
  <c r="Y855" i="2"/>
  <c r="AX855" i="2" s="1"/>
  <c r="AM393" i="2"/>
  <c r="M407" i="2"/>
  <c r="AM407" i="2" s="1"/>
  <c r="AQ456" i="2"/>
  <c r="AQ475" i="2"/>
  <c r="AM529" i="2"/>
  <c r="AQ529" i="2"/>
  <c r="AM575" i="2"/>
  <c r="AB602" i="2"/>
  <c r="AQ602" i="2"/>
  <c r="AQ624" i="2"/>
  <c r="AB624" i="2"/>
  <c r="AB670" i="2"/>
  <c r="AB685" i="2"/>
  <c r="AQ685" i="2"/>
  <c r="AM685" i="2"/>
  <c r="AY741" i="2"/>
  <c r="Y741" i="2"/>
  <c r="AX741" i="2" s="1"/>
  <c r="AQ788" i="2"/>
  <c r="AB788" i="2"/>
  <c r="M788" i="2"/>
  <c r="AM788" i="2" s="1"/>
  <c r="M819" i="2"/>
  <c r="AM819" i="2" s="1"/>
  <c r="AQ819" i="2"/>
  <c r="AB819" i="2"/>
  <c r="M447" i="2"/>
  <c r="AM447" i="2" s="1"/>
  <c r="M471" i="2"/>
  <c r="AM471" i="2" s="1"/>
  <c r="AQ471" i="2"/>
  <c r="V613" i="2"/>
  <c r="AP613" i="2"/>
  <c r="V628" i="2"/>
  <c r="AP628" i="2"/>
  <c r="Y647" i="2"/>
  <c r="AX647" i="2" s="1"/>
  <c r="AY647" i="2"/>
  <c r="V685" i="2"/>
  <c r="AP685" i="2"/>
  <c r="AQ686" i="2"/>
  <c r="AB686" i="2"/>
  <c r="M686" i="2"/>
  <c r="AM686" i="2" s="1"/>
  <c r="AY698" i="2"/>
  <c r="Y698" i="2"/>
  <c r="AX698" i="2" s="1"/>
  <c r="AQ716" i="2"/>
  <c r="M716" i="2"/>
  <c r="AM716" i="2" s="1"/>
  <c r="AB820" i="2"/>
  <c r="AQ820" i="2"/>
  <c r="M820" i="2"/>
  <c r="AM820" i="2" s="1"/>
  <c r="M821" i="2"/>
  <c r="AM821" i="2" s="1"/>
  <c r="AQ821" i="2"/>
  <c r="AB821" i="2"/>
  <c r="Y519" i="2"/>
  <c r="AX519" i="2" s="1"/>
  <c r="AB550" i="2"/>
  <c r="AQ550" i="2"/>
  <c r="AM550" i="2"/>
  <c r="V562" i="2"/>
  <c r="AP562" i="2"/>
  <c r="AY584" i="2"/>
  <c r="Y584" i="2"/>
  <c r="AX584" i="2" s="1"/>
  <c r="Y590" i="2"/>
  <c r="AX590" i="2" s="1"/>
  <c r="M620" i="2"/>
  <c r="AM620" i="2" s="1"/>
  <c r="AQ620" i="2"/>
  <c r="Y623" i="2"/>
  <c r="AX623" i="2" s="1"/>
  <c r="AY633" i="2"/>
  <c r="Y633" i="2"/>
  <c r="AX633" i="2" s="1"/>
  <c r="AQ641" i="2"/>
  <c r="M641" i="2"/>
  <c r="AM641" i="2" s="1"/>
  <c r="AB641" i="2"/>
  <c r="AM642" i="2"/>
  <c r="AB642" i="2"/>
  <c r="AQ642" i="2"/>
  <c r="AP716" i="2"/>
  <c r="V716" i="2"/>
  <c r="AQ724" i="2"/>
  <c r="AM724" i="2"/>
  <c r="AB724" i="2"/>
  <c r="AB725" i="2"/>
  <c r="M725" i="2"/>
  <c r="AM725" i="2" s="1"/>
  <c r="AP758" i="2"/>
  <c r="V758" i="2"/>
  <c r="Y430" i="2"/>
  <c r="AX430" i="2" s="1"/>
  <c r="AQ482" i="2"/>
  <c r="AQ614" i="2"/>
  <c r="AM614" i="2"/>
  <c r="AB614" i="2"/>
  <c r="Y627" i="2"/>
  <c r="AX627" i="2" s="1"/>
  <c r="AQ636" i="2"/>
  <c r="AB636" i="2"/>
  <c r="M636" i="2"/>
  <c r="AM636" i="2" s="1"/>
  <c r="Y661" i="2"/>
  <c r="AX661" i="2" s="1"/>
  <c r="V680" i="2"/>
  <c r="AP680" i="2"/>
  <c r="Y721" i="2"/>
  <c r="AX721" i="2" s="1"/>
  <c r="V751" i="2"/>
  <c r="AP751" i="2"/>
  <c r="M759" i="2"/>
  <c r="AM759" i="2" s="1"/>
  <c r="AQ759" i="2"/>
  <c r="AB759" i="2"/>
  <c r="AP767" i="2"/>
  <c r="V767" i="2"/>
  <c r="V768" i="2"/>
  <c r="AP768" i="2"/>
  <c r="AB825" i="2"/>
  <c r="AQ825" i="2"/>
  <c r="V857" i="2"/>
  <c r="AP857" i="2"/>
  <c r="AM767" i="2"/>
  <c r="M768" i="2"/>
  <c r="AM768" i="2" s="1"/>
  <c r="AB768" i="2"/>
  <c r="AQ768" i="2"/>
  <c r="M769" i="2"/>
  <c r="AM769" i="2" s="1"/>
  <c r="AB769" i="2"/>
  <c r="AY826" i="2"/>
  <c r="Y826" i="2"/>
  <c r="AX826" i="2" s="1"/>
  <c r="AB955" i="2"/>
  <c r="AM955" i="2"/>
  <c r="AQ955" i="2"/>
  <c r="AY394" i="2"/>
  <c r="AY399" i="2"/>
  <c r="AY404" i="2"/>
  <c r="AY409" i="2"/>
  <c r="AY414" i="2"/>
  <c r="AY419" i="2"/>
  <c r="AY424" i="2"/>
  <c r="AY486" i="2"/>
  <c r="AY505" i="2"/>
  <c r="AM596" i="2"/>
  <c r="M604" i="2"/>
  <c r="AM604" i="2" s="1"/>
  <c r="V650" i="2"/>
  <c r="AP650" i="2"/>
  <c r="V761" i="2"/>
  <c r="AP761" i="2"/>
  <c r="M770" i="2"/>
  <c r="AM770" i="2" s="1"/>
  <c r="V795" i="2"/>
  <c r="AP795" i="2"/>
  <c r="AP810" i="2"/>
  <c r="V810" i="2"/>
  <c r="V871" i="2"/>
  <c r="AP871" i="2"/>
  <c r="AY881" i="2"/>
  <c r="Y881" i="2"/>
  <c r="AX881" i="2" s="1"/>
  <c r="AP884" i="2"/>
  <c r="V884" i="2"/>
  <c r="AY595" i="2"/>
  <c r="Y595" i="2"/>
  <c r="AX595" i="2" s="1"/>
  <c r="AQ651" i="2"/>
  <c r="AB651" i="2"/>
  <c r="AB797" i="2"/>
  <c r="M812" i="2"/>
  <c r="AM812" i="2" s="1"/>
  <c r="AM851" i="2"/>
  <c r="AQ851" i="2"/>
  <c r="AB851" i="2"/>
  <c r="V856" i="2"/>
  <c r="AY954" i="2"/>
  <c r="Y954" i="2"/>
  <c r="AX954" i="2" s="1"/>
  <c r="M744" i="2"/>
  <c r="AM744" i="2" s="1"/>
  <c r="AB744" i="2"/>
  <c r="AP770" i="2"/>
  <c r="V770" i="2"/>
  <c r="AP797" i="2"/>
  <c r="V797" i="2"/>
  <c r="AP812" i="2"/>
  <c r="V812" i="2"/>
  <c r="AP851" i="2"/>
  <c r="V851" i="2"/>
  <c r="AY895" i="2"/>
  <c r="Y895" i="2"/>
  <c r="AX895" i="2" s="1"/>
  <c r="AB552" i="2"/>
  <c r="AQ552" i="2"/>
  <c r="V578" i="2"/>
  <c r="AP578" i="2"/>
  <c r="AM585" i="2"/>
  <c r="AQ631" i="2"/>
  <c r="AQ699" i="2"/>
  <c r="AB699" i="2"/>
  <c r="AB715" i="2"/>
  <c r="Y718" i="2"/>
  <c r="AX718" i="2" s="1"/>
  <c r="AB739" i="2"/>
  <c r="AQ739" i="2"/>
  <c r="M745" i="2"/>
  <c r="AM745" i="2" s="1"/>
  <c r="AY792" i="2"/>
  <c r="Y792" i="2"/>
  <c r="AX792" i="2" s="1"/>
  <c r="Y794" i="2"/>
  <c r="AX794" i="2" s="1"/>
  <c r="Y809" i="2"/>
  <c r="AX809" i="2" s="1"/>
  <c r="Y760" i="2"/>
  <c r="AX760" i="2" s="1"/>
  <c r="AY760" i="2"/>
  <c r="M799" i="2"/>
  <c r="AM799" i="2" s="1"/>
  <c r="AB799" i="2"/>
  <c r="AQ799" i="2"/>
  <c r="AM534" i="2"/>
  <c r="V593" i="2"/>
  <c r="AP593" i="2"/>
  <c r="V607" i="2"/>
  <c r="V661" i="2"/>
  <c r="AP661" i="2"/>
  <c r="AB700" i="2"/>
  <c r="AQ721" i="2"/>
  <c r="M721" i="2"/>
  <c r="AM721" i="2" s="1"/>
  <c r="AQ727" i="2"/>
  <c r="Y738" i="2"/>
  <c r="AX738" i="2" s="1"/>
  <c r="AB756" i="2"/>
  <c r="AM756" i="2"/>
  <c r="AQ756" i="2"/>
  <c r="Y769" i="2"/>
  <c r="AX769" i="2" s="1"/>
  <c r="V831" i="2"/>
  <c r="AP831" i="2"/>
  <c r="AM559" i="2"/>
  <c r="Y577" i="2"/>
  <c r="AX577" i="2" s="1"/>
  <c r="M601" i="2"/>
  <c r="AM601" i="2" s="1"/>
  <c r="AQ601" i="2"/>
  <c r="AQ646" i="2"/>
  <c r="M646" i="2"/>
  <c r="AM646" i="2" s="1"/>
  <c r="Y650" i="2"/>
  <c r="AX650" i="2" s="1"/>
  <c r="Y687" i="2"/>
  <c r="AX687" i="2" s="1"/>
  <c r="V700" i="2"/>
  <c r="AP700" i="2"/>
  <c r="V727" i="2"/>
  <c r="AP727" i="2"/>
  <c r="AP787" i="2"/>
  <c r="V787" i="2"/>
  <c r="V796" i="2"/>
  <c r="AB800" i="2"/>
  <c r="AQ800" i="2"/>
  <c r="M800" i="2"/>
  <c r="AM800" i="2" s="1"/>
  <c r="M824" i="2"/>
  <c r="AM824" i="2" s="1"/>
  <c r="AB824" i="2"/>
  <c r="AQ824" i="2"/>
  <c r="M825" i="2"/>
  <c r="AM825" i="2" s="1"/>
  <c r="AB840" i="2"/>
  <c r="AQ840" i="2"/>
  <c r="AM840" i="2"/>
  <c r="M946" i="2"/>
  <c r="AM946" i="2" s="1"/>
  <c r="AB946" i="2"/>
  <c r="AQ946" i="2"/>
  <c r="AP942" i="2"/>
  <c r="V942" i="2"/>
  <c r="AM574" i="2"/>
  <c r="M590" i="2"/>
  <c r="AM590" i="2" s="1"/>
  <c r="AQ590" i="2"/>
  <c r="AY628" i="2"/>
  <c r="Y628" i="2"/>
  <c r="AX628" i="2" s="1"/>
  <c r="AQ671" i="2"/>
  <c r="M671" i="2"/>
  <c r="AM671" i="2" s="1"/>
  <c r="M676" i="2"/>
  <c r="AM676" i="2" s="1"/>
  <c r="AQ710" i="2"/>
  <c r="AB750" i="2"/>
  <c r="AB790" i="2"/>
  <c r="AM790" i="2"/>
  <c r="AQ790" i="2"/>
  <c r="AY678" i="2"/>
  <c r="Y678" i="2"/>
  <c r="AX678" i="2" s="1"/>
  <c r="AP738" i="2"/>
  <c r="V738" i="2"/>
  <c r="AP790" i="2"/>
  <c r="V790" i="2"/>
  <c r="AY861" i="2"/>
  <c r="Y861" i="2"/>
  <c r="AX861" i="2" s="1"/>
  <c r="V945" i="2"/>
  <c r="AP945" i="2"/>
  <c r="AM630" i="2"/>
  <c r="M698" i="2"/>
  <c r="AM698" i="2" s="1"/>
  <c r="AQ698" i="2"/>
  <c r="AB778" i="2"/>
  <c r="M778" i="2"/>
  <c r="AM778" i="2" s="1"/>
  <c r="M838" i="2"/>
  <c r="AM838" i="2" s="1"/>
  <c r="AB846" i="2"/>
  <c r="AQ846" i="2"/>
  <c r="AM846" i="2"/>
  <c r="AB865" i="2"/>
  <c r="M865" i="2"/>
  <c r="AM865" i="2" s="1"/>
  <c r="M734" i="2"/>
  <c r="AM734" i="2" s="1"/>
  <c r="AB785" i="2"/>
  <c r="M785" i="2"/>
  <c r="AM785" i="2" s="1"/>
  <c r="AQ785" i="2"/>
  <c r="AP807" i="2"/>
  <c r="V807" i="2"/>
  <c r="V836" i="2"/>
  <c r="AB845" i="2"/>
  <c r="AQ845" i="2"/>
  <c r="M845" i="2"/>
  <c r="AM845" i="2" s="1"/>
  <c r="V846" i="2"/>
  <c r="AP846" i="2"/>
  <c r="AP847" i="2"/>
  <c r="V847" i="2"/>
  <c r="AP864" i="2"/>
  <c r="V864" i="2"/>
  <c r="AQ890" i="2"/>
  <c r="AM890" i="2"/>
  <c r="AB890" i="2"/>
  <c r="AQ904" i="2"/>
  <c r="AB904" i="2"/>
  <c r="M904" i="2"/>
  <c r="AM904" i="2" s="1"/>
  <c r="V941" i="2"/>
  <c r="Y666" i="2"/>
  <c r="AX666" i="2" s="1"/>
  <c r="V730" i="2"/>
  <c r="AP730" i="2"/>
  <c r="AP742" i="2"/>
  <c r="V742" i="2"/>
  <c r="Y789" i="2"/>
  <c r="AX789" i="2" s="1"/>
  <c r="AQ792" i="2"/>
  <c r="AB815" i="2"/>
  <c r="AQ815" i="2"/>
  <c r="AM815" i="2"/>
  <c r="Y835" i="2"/>
  <c r="AX835" i="2" s="1"/>
  <c r="AP845" i="2"/>
  <c r="V845" i="2"/>
  <c r="Y874" i="2"/>
  <c r="AX874" i="2" s="1"/>
  <c r="AP904" i="2"/>
  <c r="V904" i="2"/>
  <c r="AB905" i="2"/>
  <c r="AQ905" i="2"/>
  <c r="AM905" i="2"/>
  <c r="AP1001" i="2"/>
  <c r="V1001" i="2"/>
  <c r="V1020" i="2"/>
  <c r="AP1020" i="2"/>
  <c r="AY888" i="2"/>
  <c r="Y888" i="2"/>
  <c r="AX888" i="2" s="1"/>
  <c r="AM916" i="2"/>
  <c r="AQ916" i="2"/>
  <c r="AB945" i="2"/>
  <c r="M945" i="2"/>
  <c r="AM945" i="2" s="1"/>
  <c r="AQ945" i="2"/>
  <c r="Y1009" i="2"/>
  <c r="AX1009" i="2" s="1"/>
  <c r="AQ666" i="2"/>
  <c r="AM666" i="2"/>
  <c r="AY728" i="2"/>
  <c r="Y728" i="2"/>
  <c r="AX728" i="2" s="1"/>
  <c r="AB752" i="2"/>
  <c r="AB755" i="2"/>
  <c r="M764" i="2"/>
  <c r="AM764" i="2" s="1"/>
  <c r="AB775" i="2"/>
  <c r="AQ775" i="2"/>
  <c r="AM813" i="2"/>
  <c r="AM832" i="2"/>
  <c r="M847" i="2"/>
  <c r="AM847" i="2" s="1"/>
  <c r="AQ847" i="2"/>
  <c r="AQ864" i="2"/>
  <c r="AM864" i="2"/>
  <c r="AQ884" i="2"/>
  <c r="AB884" i="2"/>
  <c r="AM884" i="2"/>
  <c r="AP890" i="2"/>
  <c r="V890" i="2"/>
  <c r="AB925" i="2"/>
  <c r="AQ925" i="2"/>
  <c r="M925" i="2"/>
  <c r="AM925" i="2" s="1"/>
  <c r="AP935" i="2"/>
  <c r="V935" i="2"/>
  <c r="AB936" i="2"/>
  <c r="M936" i="2"/>
  <c r="AM936" i="2" s="1"/>
  <c r="AQ936" i="2"/>
  <c r="AB985" i="2"/>
  <c r="AQ985" i="2"/>
  <c r="M985" i="2"/>
  <c r="AM985" i="2" s="1"/>
  <c r="M779" i="2"/>
  <c r="AM779" i="2" s="1"/>
  <c r="AQ779" i="2"/>
  <c r="AQ793" i="2"/>
  <c r="AP801" i="2"/>
  <c r="Y836" i="2"/>
  <c r="AX836" i="2" s="1"/>
  <c r="AY836" i="2"/>
  <c r="AB841" i="2"/>
  <c r="M872" i="2"/>
  <c r="AM872" i="2" s="1"/>
  <c r="AQ872" i="2"/>
  <c r="AB872" i="2"/>
  <c r="AQ879" i="2"/>
  <c r="AM879" i="2"/>
  <c r="V898" i="2"/>
  <c r="AP898" i="2"/>
  <c r="V908" i="2"/>
  <c r="AP908" i="2"/>
  <c r="AB787" i="2"/>
  <c r="AY842" i="2"/>
  <c r="AB873" i="2"/>
  <c r="M873" i="2"/>
  <c r="AM873" i="2" s="1"/>
  <c r="V879" i="2"/>
  <c r="AP879" i="2"/>
  <c r="Y915" i="2"/>
  <c r="AX915" i="2" s="1"/>
  <c r="AY915" i="2"/>
  <c r="Y945" i="2"/>
  <c r="AX945" i="2" s="1"/>
  <c r="AY945" i="2"/>
  <c r="M951" i="2"/>
  <c r="AM951" i="2" s="1"/>
  <c r="V853" i="2"/>
  <c r="AP853" i="2"/>
  <c r="M927" i="2"/>
  <c r="AM927" i="2" s="1"/>
  <c r="AB1025" i="2"/>
  <c r="M1025" i="2"/>
  <c r="AM1025" i="2" s="1"/>
  <c r="AQ1025" i="2"/>
  <c r="AM817" i="2"/>
  <c r="M834" i="2"/>
  <c r="AM834" i="2" s="1"/>
  <c r="AQ834" i="2"/>
  <c r="AQ849" i="2"/>
  <c r="AP868" i="2"/>
  <c r="M910" i="2"/>
  <c r="AM910" i="2" s="1"/>
  <c r="AB910" i="2"/>
  <c r="M939" i="2"/>
  <c r="AM939" i="2" s="1"/>
  <c r="AB939" i="2"/>
  <c r="AB973" i="2"/>
  <c r="M973" i="2"/>
  <c r="AM973" i="2" s="1"/>
  <c r="AY992" i="2"/>
  <c r="Y992" i="2"/>
  <c r="AX992" i="2" s="1"/>
  <c r="AB780" i="2"/>
  <c r="AQ780" i="2"/>
  <c r="M784" i="2"/>
  <c r="AM784" i="2" s="1"/>
  <c r="M793" i="2"/>
  <c r="AM793" i="2" s="1"/>
  <c r="V820" i="2"/>
  <c r="AQ874" i="2"/>
  <c r="Y878" i="2"/>
  <c r="AX878" i="2" s="1"/>
  <c r="Y884" i="2"/>
  <c r="AX884" i="2" s="1"/>
  <c r="AY884" i="2"/>
  <c r="Y906" i="2"/>
  <c r="AX906" i="2" s="1"/>
  <c r="Y936" i="2"/>
  <c r="AX936" i="2" s="1"/>
  <c r="AY936" i="2"/>
  <c r="M969" i="2"/>
  <c r="AM969" i="2" s="1"/>
  <c r="AB969" i="2"/>
  <c r="AQ969" i="2"/>
  <c r="AP1010" i="2"/>
  <c r="AB813" i="2"/>
  <c r="AQ813" i="2"/>
  <c r="V793" i="2"/>
  <c r="AP793" i="2"/>
  <c r="Y816" i="2"/>
  <c r="AX816" i="2" s="1"/>
  <c r="Y820" i="2"/>
  <c r="AX820" i="2" s="1"/>
  <c r="Y848" i="2"/>
  <c r="AX848" i="2" s="1"/>
  <c r="AQ860" i="2"/>
  <c r="AM860" i="2"/>
  <c r="AB860" i="2"/>
  <c r="V892" i="2"/>
  <c r="AP892" i="2"/>
  <c r="V907" i="2"/>
  <c r="AB916" i="2"/>
  <c r="AB920" i="2"/>
  <c r="M920" i="2"/>
  <c r="AM920" i="2" s="1"/>
  <c r="AQ920" i="2"/>
  <c r="M650" i="2"/>
  <c r="AM650" i="2" s="1"/>
  <c r="M701" i="2"/>
  <c r="AM701" i="2" s="1"/>
  <c r="M731" i="2"/>
  <c r="AM731" i="2" s="1"/>
  <c r="Y757" i="2"/>
  <c r="AX757" i="2" s="1"/>
  <c r="AB773" i="2"/>
  <c r="AQ773" i="2"/>
  <c r="M818" i="2"/>
  <c r="AM818" i="2" s="1"/>
  <c r="AM822" i="2"/>
  <c r="AB832" i="2"/>
  <c r="M839" i="2"/>
  <c r="AM839" i="2" s="1"/>
  <c r="AQ839" i="2"/>
  <c r="Y841" i="2"/>
  <c r="AX841" i="2" s="1"/>
  <c r="M867" i="2"/>
  <c r="AM867" i="2" s="1"/>
  <c r="M888" i="2"/>
  <c r="AM888" i="2" s="1"/>
  <c r="AY909" i="2"/>
  <c r="Y909" i="2"/>
  <c r="AX909" i="2" s="1"/>
  <c r="V913" i="2"/>
  <c r="AP913" i="2"/>
  <c r="AB666" i="2"/>
  <c r="AP762" i="2"/>
  <c r="V762" i="2"/>
  <c r="AB764" i="2"/>
  <c r="AB798" i="2"/>
  <c r="AQ798" i="2"/>
  <c r="AB807" i="2"/>
  <c r="AP822" i="2"/>
  <c r="V822" i="2"/>
  <c r="AB835" i="2"/>
  <c r="AQ835" i="2"/>
  <c r="AM835" i="2"/>
  <c r="AB837" i="2"/>
  <c r="V838" i="2"/>
  <c r="AB847" i="2"/>
  <c r="AP861" i="2"/>
  <c r="V861" i="2"/>
  <c r="AB864" i="2"/>
  <c r="AP887" i="2"/>
  <c r="V887" i="2"/>
  <c r="M902" i="2"/>
  <c r="AM902" i="2" s="1"/>
  <c r="M929" i="2"/>
  <c r="AM929" i="2" s="1"/>
  <c r="AQ929" i="2"/>
  <c r="AB929" i="2"/>
  <c r="AB930" i="2"/>
  <c r="M930" i="2"/>
  <c r="AM930" i="2" s="1"/>
  <c r="AQ930" i="2"/>
  <c r="AP966" i="2"/>
  <c r="V978" i="2"/>
  <c r="AP978" i="2"/>
  <c r="M802" i="2"/>
  <c r="AM802" i="2" s="1"/>
  <c r="V817" i="2"/>
  <c r="V842" i="2"/>
  <c r="AQ875" i="2"/>
  <c r="AM875" i="2"/>
  <c r="AB875" i="2"/>
  <c r="AB876" i="2"/>
  <c r="M876" i="2"/>
  <c r="AM876" i="2" s="1"/>
  <c r="AB879" i="2"/>
  <c r="AB895" i="2"/>
  <c r="M895" i="2"/>
  <c r="AM895" i="2" s="1"/>
  <c r="AP896" i="2"/>
  <c r="V910" i="2"/>
  <c r="AP929" i="2"/>
  <c r="V929" i="2"/>
  <c r="V930" i="2"/>
  <c r="AP930" i="2"/>
  <c r="M943" i="2"/>
  <c r="AM943" i="2" s="1"/>
  <c r="AQ943" i="2"/>
  <c r="AB980" i="2"/>
  <c r="AQ980" i="2"/>
  <c r="M980" i="2"/>
  <c r="AM980" i="2" s="1"/>
  <c r="AP1009" i="2"/>
  <c r="V1009" i="2"/>
  <c r="V876" i="2"/>
  <c r="AP876" i="2"/>
  <c r="AB923" i="2"/>
  <c r="M923" i="2"/>
  <c r="AM923" i="2" s="1"/>
  <c r="M932" i="2"/>
  <c r="AM932" i="2" s="1"/>
  <c r="AY974" i="2"/>
  <c r="Y974" i="2"/>
  <c r="AX974" i="2" s="1"/>
  <c r="Y987" i="2"/>
  <c r="AX987" i="2" s="1"/>
  <c r="AY987" i="2"/>
  <c r="Y1005" i="2"/>
  <c r="AX1005" i="2" s="1"/>
  <c r="AY1005" i="2"/>
  <c r="Y1015" i="2"/>
  <c r="AX1015" i="2" s="1"/>
  <c r="AY1015" i="2"/>
  <c r="Y934" i="2"/>
  <c r="AX934" i="2" s="1"/>
  <c r="AY934" i="2"/>
  <c r="AB960" i="2"/>
  <c r="AQ960" i="2"/>
  <c r="M960" i="2"/>
  <c r="AM960" i="2" s="1"/>
  <c r="AB1002" i="2"/>
  <c r="AB1043" i="2"/>
  <c r="M1043" i="2"/>
  <c r="AM1043" i="2" s="1"/>
  <c r="AQ1043" i="2"/>
  <c r="AQ899" i="2"/>
  <c r="Y941" i="2"/>
  <c r="AX941" i="2" s="1"/>
  <c r="AP952" i="2"/>
  <c r="V952" i="2"/>
  <c r="M959" i="2"/>
  <c r="AM959" i="2" s="1"/>
  <c r="AQ959" i="2"/>
  <c r="AB959" i="2"/>
  <c r="AQ961" i="2"/>
  <c r="AB995" i="2"/>
  <c r="AQ995" i="2"/>
  <c r="AM995" i="2"/>
  <c r="Y1000" i="2"/>
  <c r="AX1000" i="2" s="1"/>
  <c r="AY1000" i="2"/>
  <c r="AB898" i="2"/>
  <c r="AY903" i="2"/>
  <c r="Y903" i="2"/>
  <c r="AX903" i="2" s="1"/>
  <c r="AQ922" i="2"/>
  <c r="V959" i="2"/>
  <c r="AP959" i="2"/>
  <c r="V961" i="2"/>
  <c r="AP961" i="2"/>
  <c r="V979" i="2"/>
  <c r="AP979" i="2"/>
  <c r="V995" i="2"/>
  <c r="AP995" i="2"/>
  <c r="Y1024" i="2"/>
  <c r="AX1024" i="2" s="1"/>
  <c r="M1044" i="2"/>
  <c r="AM1044" i="2" s="1"/>
  <c r="AB1044" i="2"/>
  <c r="Y986" i="2"/>
  <c r="AX986" i="2" s="1"/>
  <c r="AY986" i="2"/>
  <c r="AP1028" i="2"/>
  <c r="V1028" i="2"/>
  <c r="M1029" i="2"/>
  <c r="AM1029" i="2" s="1"/>
  <c r="AB1029" i="2"/>
  <c r="AQ1029" i="2"/>
  <c r="AB1045" i="2"/>
  <c r="AQ1045" i="2"/>
  <c r="AM1045" i="2"/>
  <c r="Y1050" i="2"/>
  <c r="AX1050" i="2" s="1"/>
  <c r="AY1050" i="2"/>
  <c r="AM917" i="2"/>
  <c r="AB917" i="2"/>
  <c r="AQ917" i="2"/>
  <c r="M948" i="2"/>
  <c r="AM948" i="2" s="1"/>
  <c r="AQ948" i="2"/>
  <c r="M964" i="2"/>
  <c r="AM964" i="2" s="1"/>
  <c r="AQ964" i="2"/>
  <c r="V883" i="2"/>
  <c r="AP883" i="2"/>
  <c r="AQ889" i="2"/>
  <c r="AM889" i="2"/>
  <c r="AB889" i="2"/>
  <c r="V947" i="2"/>
  <c r="AP947" i="2"/>
  <c r="V948" i="2"/>
  <c r="AP948" i="2"/>
  <c r="AP972" i="2"/>
  <c r="V972" i="2"/>
  <c r="M983" i="2"/>
  <c r="AM983" i="2" s="1"/>
  <c r="AQ983" i="2"/>
  <c r="AB983" i="2"/>
  <c r="AB990" i="2"/>
  <c r="AQ990" i="2"/>
  <c r="AM990" i="2"/>
  <c r="AY1027" i="2"/>
  <c r="Y1027" i="2"/>
  <c r="AX1027" i="2" s="1"/>
  <c r="M933" i="2"/>
  <c r="AM933" i="2" s="1"/>
  <c r="Y944" i="2"/>
  <c r="AX944" i="2" s="1"/>
  <c r="V999" i="2"/>
  <c r="AP999" i="2"/>
  <c r="M1014" i="2"/>
  <c r="AM1014" i="2" s="1"/>
  <c r="AQ1014" i="2"/>
  <c r="AB1014" i="2"/>
  <c r="AY1019" i="2"/>
  <c r="Y1019" i="2"/>
  <c r="AX1019" i="2" s="1"/>
  <c r="V1014" i="2"/>
  <c r="AP1014" i="2"/>
  <c r="Y1029" i="2"/>
  <c r="AX1029" i="2" s="1"/>
  <c r="AY1029" i="2"/>
  <c r="AQ941" i="2"/>
  <c r="V1039" i="2"/>
  <c r="AP1039" i="2"/>
  <c r="AB1040" i="2"/>
  <c r="AM1040" i="2"/>
  <c r="AP899" i="2"/>
  <c r="Y964" i="2"/>
  <c r="AX964" i="2" s="1"/>
  <c r="AY964" i="2"/>
  <c r="AB975" i="2"/>
  <c r="AM975" i="2"/>
  <c r="AQ975" i="2"/>
  <c r="AB1055" i="2"/>
  <c r="M1055" i="2"/>
  <c r="AM1055" i="2" s="1"/>
  <c r="AQ1055" i="2"/>
  <c r="AQ850" i="2"/>
  <c r="V860" i="2"/>
  <c r="AP860" i="2"/>
  <c r="AQ861" i="2"/>
  <c r="AB942" i="2"/>
  <c r="M957" i="2"/>
  <c r="AM957" i="2" s="1"/>
  <c r="AQ957" i="2"/>
  <c r="M977" i="2"/>
  <c r="AM977" i="2" s="1"/>
  <c r="AQ977" i="2"/>
  <c r="AB977" i="2"/>
  <c r="M992" i="2"/>
  <c r="AM992" i="2" s="1"/>
  <c r="AQ992" i="2"/>
  <c r="V998" i="2"/>
  <c r="Y1004" i="2"/>
  <c r="AX1004" i="2" s="1"/>
  <c r="V1038" i="2"/>
  <c r="V974" i="2"/>
  <c r="AY980" i="2"/>
  <c r="M994" i="2"/>
  <c r="AM994" i="2" s="1"/>
  <c r="AB994" i="2"/>
  <c r="AQ994" i="2"/>
  <c r="V1008" i="2"/>
  <c r="AP1008" i="2"/>
  <c r="AP1033" i="2"/>
  <c r="V1033" i="2"/>
  <c r="Y1037" i="2"/>
  <c r="AX1037" i="2" s="1"/>
  <c r="AY1037" i="2"/>
  <c r="M1038" i="2"/>
  <c r="AM1038" i="2" s="1"/>
  <c r="AQ1038" i="2"/>
  <c r="AB1038" i="2"/>
  <c r="AP1021" i="2"/>
  <c r="V1021" i="2"/>
  <c r="M1033" i="2"/>
  <c r="AM1033" i="2" s="1"/>
  <c r="AQ1033" i="2"/>
  <c r="M1039" i="2"/>
  <c r="AM1039" i="2" s="1"/>
  <c r="AQ1039" i="2"/>
  <c r="AB1039" i="2"/>
  <c r="AB970" i="2"/>
  <c r="AQ970" i="2"/>
  <c r="AM970" i="2"/>
  <c r="Y984" i="2"/>
  <c r="AX984" i="2" s="1"/>
  <c r="AY984" i="2"/>
  <c r="AP1016" i="2"/>
  <c r="V1016" i="2"/>
  <c r="Y1045" i="2"/>
  <c r="AX1045" i="2" s="1"/>
  <c r="AY1045" i="2"/>
  <c r="M1054" i="2"/>
  <c r="AM1054" i="2" s="1"/>
  <c r="AB1054" i="2"/>
  <c r="V970" i="2"/>
  <c r="AP970" i="2"/>
  <c r="Y989" i="2"/>
  <c r="AX989" i="2" s="1"/>
  <c r="AB1028" i="2"/>
  <c r="AM1028" i="2"/>
  <c r="AB1035" i="2"/>
  <c r="AQ886" i="2"/>
  <c r="AM886" i="2"/>
  <c r="Y910" i="2"/>
  <c r="AX910" i="2" s="1"/>
  <c r="AY910" i="2"/>
  <c r="V964" i="2"/>
  <c r="AP964" i="2"/>
  <c r="AB998" i="2"/>
  <c r="M998" i="2"/>
  <c r="AM998" i="2" s="1"/>
  <c r="AQ998" i="2"/>
  <c r="M999" i="2"/>
  <c r="AM999" i="2" s="1"/>
  <c r="AQ999" i="2"/>
  <c r="V1029" i="2"/>
  <c r="AP1029" i="2"/>
  <c r="AB1033" i="2"/>
  <c r="AY1034" i="2"/>
  <c r="Y1034" i="2"/>
  <c r="AX1034" i="2" s="1"/>
  <c r="AQ1042" i="2"/>
  <c r="M1042" i="2"/>
  <c r="AM1042" i="2" s="1"/>
  <c r="M1049" i="2"/>
  <c r="AM1049" i="2" s="1"/>
  <c r="AQ1049" i="2"/>
  <c r="AB1049" i="2"/>
  <c r="AY912" i="2"/>
  <c r="Y912" i="2"/>
  <c r="AX912" i="2" s="1"/>
  <c r="V920" i="2"/>
  <c r="AP920" i="2"/>
  <c r="AP933" i="2"/>
  <c r="V933" i="2"/>
  <c r="Y969" i="2"/>
  <c r="AX969" i="2" s="1"/>
  <c r="AY969" i="2"/>
  <c r="AB1005" i="2"/>
  <c r="AM1005" i="2"/>
  <c r="M1012" i="2"/>
  <c r="AM1012" i="2" s="1"/>
  <c r="AQ1012" i="2"/>
  <c r="M1018" i="2"/>
  <c r="AM1018" i="2" s="1"/>
  <c r="AQ1018" i="2"/>
  <c r="AM757" i="2"/>
  <c r="Y852" i="2"/>
  <c r="AX852" i="2" s="1"/>
  <c r="Y871" i="2"/>
  <c r="AX871" i="2" s="1"/>
  <c r="AB887" i="2"/>
  <c r="AM887" i="2"/>
  <c r="Y894" i="2"/>
  <c r="AX894" i="2" s="1"/>
  <c r="AM907" i="2"/>
  <c r="AB907" i="2"/>
  <c r="AQ907" i="2"/>
  <c r="M934" i="2"/>
  <c r="AM934" i="2" s="1"/>
  <c r="AM952" i="2"/>
  <c r="AB952" i="2"/>
  <c r="V1005" i="2"/>
  <c r="AP1005" i="2"/>
  <c r="AY1020" i="2"/>
  <c r="AP882" i="2"/>
  <c r="AQ958" i="2"/>
  <c r="Y965" i="2"/>
  <c r="AX965" i="2" s="1"/>
  <c r="AY965" i="2"/>
  <c r="AM972" i="2"/>
  <c r="AB972" i="2"/>
  <c r="AQ972" i="2"/>
  <c r="Y975" i="2"/>
  <c r="AX975" i="2" s="1"/>
  <c r="AY975" i="2"/>
  <c r="AB987" i="2"/>
  <c r="M919" i="2"/>
  <c r="AM919" i="2" s="1"/>
  <c r="M968" i="2"/>
  <c r="AM968" i="2" s="1"/>
  <c r="AQ968" i="2"/>
  <c r="AM1017" i="2"/>
  <c r="AB1017" i="2"/>
  <c r="AB1022" i="2"/>
  <c r="AQ859" i="2"/>
  <c r="AB859" i="2"/>
  <c r="M944" i="2"/>
  <c r="AM944" i="2" s="1"/>
  <c r="AQ944" i="2"/>
  <c r="Y971" i="2"/>
  <c r="AX971" i="2" s="1"/>
  <c r="M984" i="2"/>
  <c r="AM984" i="2" s="1"/>
  <c r="AB984" i="2"/>
  <c r="AB1032" i="2"/>
  <c r="Y1044" i="2"/>
  <c r="AX1044" i="2" s="1"/>
  <c r="Y931" i="2"/>
  <c r="AX931" i="2" s="1"/>
  <c r="AP949" i="2"/>
  <c r="V949" i="2"/>
  <c r="AB993" i="2"/>
  <c r="M993" i="2"/>
  <c r="AM993" i="2" s="1"/>
  <c r="AQ993" i="2"/>
  <c r="AB1013" i="2"/>
  <c r="V878" i="2"/>
  <c r="AP878" i="2"/>
  <c r="M979" i="2"/>
  <c r="AM979" i="2" s="1"/>
  <c r="AQ979" i="2"/>
  <c r="M1008" i="2"/>
  <c r="AM1008" i="2" s="1"/>
  <c r="AQ1008" i="2"/>
  <c r="Y1011" i="2"/>
  <c r="AX1011" i="2" s="1"/>
  <c r="AY1011" i="2"/>
  <c r="AB1030" i="2"/>
  <c r="AQ1030" i="2"/>
  <c r="AB1037" i="2"/>
  <c r="AM1048" i="2"/>
  <c r="M844" i="2"/>
  <c r="AM844" i="2" s="1"/>
  <c r="Y851" i="2"/>
  <c r="AX851" i="2" s="1"/>
  <c r="M869" i="2"/>
  <c r="AM869" i="2" s="1"/>
  <c r="Y876" i="2"/>
  <c r="AX876" i="2" s="1"/>
  <c r="M894" i="2"/>
  <c r="AM894" i="2" s="1"/>
  <c r="M909" i="2"/>
  <c r="AM909" i="2" s="1"/>
  <c r="M915" i="2"/>
  <c r="AM915" i="2" s="1"/>
  <c r="M950" i="2"/>
  <c r="AM950" i="2" s="1"/>
  <c r="M1019" i="2"/>
  <c r="AM1019" i="2" s="1"/>
  <c r="AB1019" i="2"/>
  <c r="M989" i="2"/>
  <c r="AM989" i="2" s="1"/>
  <c r="AQ989" i="2"/>
  <c r="AB947" i="2"/>
  <c r="M1027" i="2"/>
  <c r="AM1027" i="2" s="1"/>
  <c r="AQ1027" i="2"/>
  <c r="Y1047" i="2"/>
  <c r="AX1047" i="2" s="1"/>
  <c r="AM1047" i="2"/>
  <c r="AM962" i="2"/>
  <c r="H8" i="52"/>
  <c r="C8" i="52"/>
  <c r="AY109" i="2" l="1"/>
  <c r="AY110" i="2"/>
  <c r="A7" i="2"/>
  <c r="I97" i="10"/>
  <c r="I96" i="10"/>
  <c r="I95" i="10"/>
  <c r="I94" i="10"/>
  <c r="I93" i="10"/>
  <c r="I92" i="10"/>
  <c r="I91" i="10"/>
  <c r="I90" i="10"/>
  <c r="I89" i="10"/>
  <c r="I88" i="10"/>
  <c r="I87" i="10"/>
  <c r="I86" i="10"/>
  <c r="I85" i="10"/>
  <c r="I84" i="10"/>
  <c r="I83" i="10"/>
  <c r="I82" i="10"/>
  <c r="I81" i="10"/>
  <c r="I80" i="10"/>
  <c r="I79" i="10"/>
  <c r="I78" i="10"/>
  <c r="I77" i="10"/>
  <c r="I76" i="10"/>
  <c r="I75" i="10"/>
  <c r="I74" i="10"/>
  <c r="I73" i="10"/>
  <c r="I72" i="10"/>
  <c r="I71" i="10"/>
  <c r="I70" i="10"/>
  <c r="I69" i="10"/>
  <c r="I68" i="10"/>
  <c r="I67" i="10"/>
  <c r="I66" i="10"/>
  <c r="I65" i="10"/>
  <c r="I64" i="10"/>
  <c r="I63" i="10"/>
  <c r="I62" i="10"/>
  <c r="I61" i="10"/>
  <c r="I60" i="10"/>
  <c r="I59" i="10"/>
  <c r="I58" i="10"/>
  <c r="I57" i="10"/>
  <c r="I56" i="10"/>
  <c r="I55" i="10"/>
  <c r="I54" i="10"/>
  <c r="I53" i="10"/>
  <c r="I52" i="10"/>
  <c r="I51" i="10"/>
  <c r="I50" i="10"/>
  <c r="I49" i="10"/>
  <c r="I48" i="10"/>
  <c r="I47" i="10"/>
  <c r="I46" i="10"/>
  <c r="I45" i="10"/>
  <c r="I44" i="10"/>
  <c r="I43" i="10"/>
  <c r="I42" i="10"/>
  <c r="I41" i="10"/>
  <c r="I40" i="10"/>
  <c r="I39" i="10"/>
  <c r="I38" i="10"/>
  <c r="I37" i="10"/>
  <c r="I36" i="10"/>
  <c r="I35" i="10"/>
  <c r="I34" i="10"/>
  <c r="I33" i="10"/>
  <c r="I32" i="10"/>
  <c r="I31" i="10"/>
  <c r="I30" i="10"/>
  <c r="I29" i="10"/>
  <c r="I28" i="10"/>
  <c r="I27" i="10"/>
  <c r="I26" i="10"/>
  <c r="I25" i="10"/>
  <c r="I24" i="10"/>
  <c r="I23" i="10"/>
  <c r="I22" i="10"/>
  <c r="I21" i="10"/>
  <c r="I20" i="10"/>
  <c r="I19" i="10"/>
  <c r="I18" i="10"/>
  <c r="I17" i="10"/>
  <c r="I16" i="10"/>
  <c r="I15" i="10"/>
  <c r="I14" i="10"/>
  <c r="I13" i="10"/>
  <c r="I12" i="10"/>
  <c r="I11" i="10"/>
  <c r="I10" i="10"/>
  <c r="I9" i="10"/>
  <c r="I8" i="10"/>
  <c r="I7" i="10"/>
  <c r="I6" i="10"/>
  <c r="I5" i="10"/>
  <c r="I4" i="10"/>
  <c r="I3"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I127" i="10" l="1"/>
  <c r="I123" i="10"/>
  <c r="I124" i="10"/>
  <c r="I125" i="10"/>
  <c r="I126" i="10"/>
  <c r="I128" i="10" l="1"/>
  <c r="B21" i="43" s="1"/>
  <c r="M22" i="51" l="1"/>
  <c r="M20" i="51"/>
  <c r="M6" i="51"/>
  <c r="L600" i="46"/>
  <c r="J600" i="46"/>
  <c r="L599" i="46"/>
  <c r="J599" i="46"/>
  <c r="L598" i="46"/>
  <c r="J598" i="46"/>
  <c r="L597" i="46"/>
  <c r="J597" i="46"/>
  <c r="L596" i="46"/>
  <c r="J596" i="46"/>
  <c r="L595" i="46"/>
  <c r="J595" i="46"/>
  <c r="L594" i="46"/>
  <c r="J594" i="46"/>
  <c r="L593" i="46"/>
  <c r="J593" i="46"/>
  <c r="L592" i="46"/>
  <c r="J592" i="46"/>
  <c r="L591" i="46"/>
  <c r="J591" i="46"/>
  <c r="L590" i="46"/>
  <c r="J590" i="46"/>
  <c r="L589" i="46"/>
  <c r="J589" i="46"/>
  <c r="L588" i="46"/>
  <c r="J588" i="46"/>
  <c r="L587" i="46"/>
  <c r="J587" i="46"/>
  <c r="L586" i="46"/>
  <c r="J586" i="46"/>
  <c r="L585" i="46"/>
  <c r="J585" i="46"/>
  <c r="L584" i="46"/>
  <c r="J584" i="46"/>
  <c r="L583" i="46"/>
  <c r="J583" i="46"/>
  <c r="L582" i="46"/>
  <c r="J582" i="46"/>
  <c r="L581" i="46"/>
  <c r="J581" i="46"/>
  <c r="L580" i="46"/>
  <c r="J580" i="46"/>
  <c r="L579" i="46"/>
  <c r="J579" i="46"/>
  <c r="L578" i="46"/>
  <c r="J578" i="46"/>
  <c r="L577" i="46"/>
  <c r="J577" i="46"/>
  <c r="L576" i="46"/>
  <c r="J576" i="46"/>
  <c r="L575" i="46"/>
  <c r="J575" i="46"/>
  <c r="L574" i="46"/>
  <c r="J574" i="46"/>
  <c r="L573" i="46"/>
  <c r="J573" i="46"/>
  <c r="L572" i="46"/>
  <c r="J572" i="46"/>
  <c r="L571" i="46"/>
  <c r="J571" i="46"/>
  <c r="L570" i="46"/>
  <c r="J570" i="46"/>
  <c r="L569" i="46"/>
  <c r="J569" i="46"/>
  <c r="L568" i="46"/>
  <c r="J568" i="46"/>
  <c r="L567" i="46"/>
  <c r="J567" i="46"/>
  <c r="L566" i="46"/>
  <c r="J566" i="46"/>
  <c r="L565" i="46"/>
  <c r="J565" i="46"/>
  <c r="L564" i="46"/>
  <c r="J564" i="46"/>
  <c r="L563" i="46"/>
  <c r="J563" i="46"/>
  <c r="L562" i="46"/>
  <c r="J562" i="46"/>
  <c r="L561" i="46"/>
  <c r="J561" i="46"/>
  <c r="L560" i="46"/>
  <c r="J560" i="46"/>
  <c r="L559" i="46"/>
  <c r="J559" i="46"/>
  <c r="L558" i="46"/>
  <c r="J558" i="46"/>
  <c r="L557" i="46"/>
  <c r="J557" i="46"/>
  <c r="L556" i="46"/>
  <c r="J556" i="46"/>
  <c r="L555" i="46"/>
  <c r="J555" i="46"/>
  <c r="L554" i="46"/>
  <c r="J554" i="46"/>
  <c r="L553" i="46"/>
  <c r="J553" i="46"/>
  <c r="L552" i="46"/>
  <c r="J552" i="46"/>
  <c r="L551" i="46"/>
  <c r="J551" i="46"/>
  <c r="L550" i="46"/>
  <c r="J550" i="46"/>
  <c r="L549" i="46"/>
  <c r="J549" i="46"/>
  <c r="L548" i="46"/>
  <c r="J548" i="46"/>
  <c r="L547" i="46"/>
  <c r="J547" i="46"/>
  <c r="L546" i="46"/>
  <c r="J546" i="46"/>
  <c r="L545" i="46"/>
  <c r="J545" i="46"/>
  <c r="L544" i="46"/>
  <c r="J544" i="46"/>
  <c r="L543" i="46"/>
  <c r="J543" i="46"/>
  <c r="L542" i="46"/>
  <c r="J542" i="46"/>
  <c r="L541" i="46"/>
  <c r="J541" i="46"/>
  <c r="L540" i="46"/>
  <c r="J540" i="46"/>
  <c r="L539" i="46"/>
  <c r="J539" i="46"/>
  <c r="L538" i="46"/>
  <c r="J538" i="46"/>
  <c r="L537" i="46"/>
  <c r="J537" i="46"/>
  <c r="L536" i="46"/>
  <c r="J536" i="46"/>
  <c r="L535" i="46"/>
  <c r="J535" i="46"/>
  <c r="L534" i="46"/>
  <c r="J534" i="46"/>
  <c r="L533" i="46"/>
  <c r="J533" i="46"/>
  <c r="L532" i="46"/>
  <c r="J532" i="46"/>
  <c r="L531" i="46"/>
  <c r="J531" i="46"/>
  <c r="L530" i="46"/>
  <c r="J530" i="46"/>
  <c r="L529" i="46"/>
  <c r="J529" i="46"/>
  <c r="L528" i="46"/>
  <c r="J528" i="46"/>
  <c r="L527" i="46"/>
  <c r="J527" i="46"/>
  <c r="L526" i="46"/>
  <c r="J526" i="46"/>
  <c r="L525" i="46"/>
  <c r="J525" i="46"/>
  <c r="L524" i="46"/>
  <c r="J524" i="46"/>
  <c r="L523" i="46"/>
  <c r="J523" i="46"/>
  <c r="L522" i="46"/>
  <c r="J522" i="46"/>
  <c r="L521" i="46"/>
  <c r="J521" i="46"/>
  <c r="L520" i="46"/>
  <c r="J520" i="46"/>
  <c r="L519" i="46"/>
  <c r="J519" i="46"/>
  <c r="L518" i="46"/>
  <c r="J518" i="46"/>
  <c r="L517" i="46"/>
  <c r="J517" i="46"/>
  <c r="L516" i="46"/>
  <c r="J516" i="46"/>
  <c r="L515" i="46"/>
  <c r="J515" i="46"/>
  <c r="L514" i="46"/>
  <c r="J514" i="46"/>
  <c r="L513" i="46"/>
  <c r="J513" i="46"/>
  <c r="L512" i="46"/>
  <c r="J512" i="46"/>
  <c r="L511" i="46"/>
  <c r="J511" i="46"/>
  <c r="L510" i="46"/>
  <c r="J510" i="46"/>
  <c r="L509" i="46"/>
  <c r="J509" i="46"/>
  <c r="L508" i="46"/>
  <c r="J508" i="46"/>
  <c r="L507" i="46"/>
  <c r="J507" i="46"/>
  <c r="L506" i="46"/>
  <c r="J506" i="46"/>
  <c r="L505" i="46"/>
  <c r="J505" i="46"/>
  <c r="L504" i="46"/>
  <c r="J504" i="46"/>
  <c r="L503" i="46"/>
  <c r="J503" i="46"/>
  <c r="L502" i="46"/>
  <c r="J502" i="46"/>
  <c r="L501" i="46"/>
  <c r="J501" i="46"/>
  <c r="L500" i="46"/>
  <c r="J500" i="46"/>
  <c r="L499" i="46"/>
  <c r="J499" i="46"/>
  <c r="L498" i="46"/>
  <c r="J498" i="46"/>
  <c r="L497" i="46"/>
  <c r="J497" i="46"/>
  <c r="L496" i="46"/>
  <c r="J496" i="46"/>
  <c r="L495" i="46"/>
  <c r="J495" i="46"/>
  <c r="L494" i="46"/>
  <c r="J494" i="46"/>
  <c r="L493" i="46"/>
  <c r="J493" i="46"/>
  <c r="L492" i="46"/>
  <c r="J492" i="46"/>
  <c r="L491" i="46"/>
  <c r="J491" i="46"/>
  <c r="L490" i="46"/>
  <c r="J490" i="46"/>
  <c r="L489" i="46"/>
  <c r="J489" i="46"/>
  <c r="L488" i="46"/>
  <c r="J488" i="46"/>
  <c r="L487" i="46"/>
  <c r="J487" i="46"/>
  <c r="L486" i="46"/>
  <c r="J486" i="46"/>
  <c r="L485" i="46"/>
  <c r="J485" i="46"/>
  <c r="L484" i="46"/>
  <c r="J484" i="46"/>
  <c r="L483" i="46"/>
  <c r="J483" i="46"/>
  <c r="L482" i="46"/>
  <c r="J482" i="46"/>
  <c r="L481" i="46"/>
  <c r="J481" i="46"/>
  <c r="L480" i="46"/>
  <c r="J480" i="46"/>
  <c r="L479" i="46"/>
  <c r="J479" i="46"/>
  <c r="L478" i="46"/>
  <c r="J478" i="46"/>
  <c r="L477" i="46"/>
  <c r="J477" i="46"/>
  <c r="L476" i="46"/>
  <c r="J476" i="46"/>
  <c r="L475" i="46"/>
  <c r="J475" i="46"/>
  <c r="L474" i="46"/>
  <c r="J474" i="46"/>
  <c r="L473" i="46"/>
  <c r="J473" i="46"/>
  <c r="L472" i="46"/>
  <c r="J472" i="46"/>
  <c r="L471" i="46"/>
  <c r="J471" i="46"/>
  <c r="L470" i="46"/>
  <c r="J470" i="46"/>
  <c r="L469" i="46"/>
  <c r="J469" i="46"/>
  <c r="L468" i="46"/>
  <c r="J468" i="46"/>
  <c r="L467" i="46"/>
  <c r="J467" i="46"/>
  <c r="L466" i="46"/>
  <c r="J466" i="46"/>
  <c r="L465" i="46"/>
  <c r="J465" i="46"/>
  <c r="L464" i="46"/>
  <c r="J464" i="46"/>
  <c r="L463" i="46"/>
  <c r="J463" i="46"/>
  <c r="L462" i="46"/>
  <c r="J462" i="46"/>
  <c r="L461" i="46"/>
  <c r="J461" i="46"/>
  <c r="L460" i="46"/>
  <c r="J460" i="46"/>
  <c r="L459" i="46"/>
  <c r="J459" i="46"/>
  <c r="L458" i="46"/>
  <c r="J458" i="46"/>
  <c r="L457" i="46"/>
  <c r="J457" i="46"/>
  <c r="L456" i="46"/>
  <c r="J456" i="46"/>
  <c r="L455" i="46"/>
  <c r="J455" i="46"/>
  <c r="L454" i="46"/>
  <c r="J454" i="46"/>
  <c r="L453" i="46"/>
  <c r="J453" i="46"/>
  <c r="L452" i="46"/>
  <c r="J452" i="46"/>
  <c r="L451" i="46"/>
  <c r="J451" i="46"/>
  <c r="L450" i="46"/>
  <c r="J450" i="46"/>
  <c r="L449" i="46"/>
  <c r="J449" i="46"/>
  <c r="L448" i="46"/>
  <c r="J448" i="46"/>
  <c r="L447" i="46"/>
  <c r="J447" i="46"/>
  <c r="L446" i="46"/>
  <c r="J446" i="46"/>
  <c r="L445" i="46"/>
  <c r="J445" i="46"/>
  <c r="L444" i="46"/>
  <c r="J444" i="46"/>
  <c r="L443" i="46"/>
  <c r="J443" i="46"/>
  <c r="L442" i="46"/>
  <c r="J442" i="46"/>
  <c r="L441" i="46"/>
  <c r="J441" i="46"/>
  <c r="L440" i="46"/>
  <c r="J440" i="46"/>
  <c r="L439" i="46"/>
  <c r="J439" i="46"/>
  <c r="L438" i="46"/>
  <c r="J438" i="46"/>
  <c r="L437" i="46"/>
  <c r="J437" i="46"/>
  <c r="L436" i="46"/>
  <c r="J436" i="46"/>
  <c r="L435" i="46"/>
  <c r="J435" i="46"/>
  <c r="L434" i="46"/>
  <c r="J434" i="46"/>
  <c r="L433" i="46"/>
  <c r="J433" i="46"/>
  <c r="L432" i="46"/>
  <c r="J432" i="46"/>
  <c r="L431" i="46"/>
  <c r="J431" i="46"/>
  <c r="L430" i="46"/>
  <c r="J430" i="46"/>
  <c r="L429" i="46"/>
  <c r="J429" i="46"/>
  <c r="L428" i="46"/>
  <c r="J428" i="46"/>
  <c r="L427" i="46"/>
  <c r="J427" i="46"/>
  <c r="L426" i="46"/>
  <c r="J426" i="46"/>
  <c r="L425" i="46"/>
  <c r="J425" i="46"/>
  <c r="L424" i="46"/>
  <c r="J424" i="46"/>
  <c r="L423" i="46"/>
  <c r="J423" i="46"/>
  <c r="L422" i="46"/>
  <c r="J422" i="46"/>
  <c r="L421" i="46"/>
  <c r="J421" i="46"/>
  <c r="L420" i="46"/>
  <c r="J420" i="46"/>
  <c r="L419" i="46"/>
  <c r="J419" i="46"/>
  <c r="L418" i="46"/>
  <c r="J418" i="46"/>
  <c r="L417" i="46"/>
  <c r="J417" i="46"/>
  <c r="L416" i="46"/>
  <c r="J416" i="46"/>
  <c r="L415" i="46"/>
  <c r="J415" i="46"/>
  <c r="L414" i="46"/>
  <c r="J414" i="46"/>
  <c r="L413" i="46"/>
  <c r="J413" i="46"/>
  <c r="L412" i="46"/>
  <c r="J412" i="46"/>
  <c r="L411" i="46"/>
  <c r="J411" i="46"/>
  <c r="L410" i="46"/>
  <c r="J410" i="46"/>
  <c r="L409" i="46"/>
  <c r="J409" i="46"/>
  <c r="L408" i="46"/>
  <c r="J408" i="46"/>
  <c r="L407" i="46"/>
  <c r="J407" i="46"/>
  <c r="L406" i="46"/>
  <c r="J406" i="46"/>
  <c r="L405" i="46"/>
  <c r="J405" i="46"/>
  <c r="L404" i="46"/>
  <c r="J404" i="46"/>
  <c r="L403" i="46"/>
  <c r="J403" i="46"/>
  <c r="L402" i="46"/>
  <c r="J402" i="46"/>
  <c r="L401" i="46"/>
  <c r="J401" i="46"/>
  <c r="L400" i="46"/>
  <c r="J400" i="46"/>
  <c r="L399" i="46"/>
  <c r="J399" i="46"/>
  <c r="L398" i="46"/>
  <c r="J398" i="46"/>
  <c r="L397" i="46"/>
  <c r="J397" i="46"/>
  <c r="L396" i="46"/>
  <c r="J396" i="46"/>
  <c r="L395" i="46"/>
  <c r="J395" i="46"/>
  <c r="L394" i="46"/>
  <c r="J394" i="46"/>
  <c r="L393" i="46"/>
  <c r="J393" i="46"/>
  <c r="L392" i="46"/>
  <c r="J392" i="46"/>
  <c r="L391" i="46"/>
  <c r="J391" i="46"/>
  <c r="L390" i="46"/>
  <c r="J390" i="46"/>
  <c r="L389" i="46"/>
  <c r="J389" i="46"/>
  <c r="L388" i="46"/>
  <c r="J388" i="46"/>
  <c r="L387" i="46"/>
  <c r="J387" i="46"/>
  <c r="L386" i="46"/>
  <c r="J386" i="46"/>
  <c r="L385" i="46"/>
  <c r="J385" i="46"/>
  <c r="L384" i="46"/>
  <c r="J384" i="46"/>
  <c r="L383" i="46"/>
  <c r="J383" i="46"/>
  <c r="L382" i="46"/>
  <c r="J382" i="46"/>
  <c r="L381" i="46"/>
  <c r="J381" i="46"/>
  <c r="L380" i="46"/>
  <c r="J380" i="46"/>
  <c r="L379" i="46"/>
  <c r="J379" i="46"/>
  <c r="L378" i="46"/>
  <c r="J378" i="46"/>
  <c r="L377" i="46"/>
  <c r="J377" i="46"/>
  <c r="L376" i="46"/>
  <c r="J376" i="46"/>
  <c r="L375" i="46"/>
  <c r="J375" i="46"/>
  <c r="L374" i="46"/>
  <c r="J374" i="46"/>
  <c r="L373" i="46"/>
  <c r="J373" i="46"/>
  <c r="L372" i="46"/>
  <c r="J372" i="46"/>
  <c r="L371" i="46"/>
  <c r="J371" i="46"/>
  <c r="L370" i="46"/>
  <c r="J370" i="46"/>
  <c r="L369" i="46"/>
  <c r="J369" i="46"/>
  <c r="L368" i="46"/>
  <c r="J368" i="46"/>
  <c r="L367" i="46"/>
  <c r="J367" i="46"/>
  <c r="L366" i="46"/>
  <c r="J366" i="46"/>
  <c r="L365" i="46"/>
  <c r="J365" i="46"/>
  <c r="L364" i="46"/>
  <c r="J364" i="46"/>
  <c r="L363" i="46"/>
  <c r="J363" i="46"/>
  <c r="L362" i="46"/>
  <c r="J362" i="46"/>
  <c r="L361" i="46"/>
  <c r="J361" i="46"/>
  <c r="L360" i="46"/>
  <c r="J360" i="46"/>
  <c r="L359" i="46"/>
  <c r="J359" i="46"/>
  <c r="L358" i="46"/>
  <c r="J358" i="46"/>
  <c r="L357" i="46"/>
  <c r="J357" i="46"/>
  <c r="L356" i="46"/>
  <c r="J356" i="46"/>
  <c r="L355" i="46"/>
  <c r="J355" i="46"/>
  <c r="L354" i="46"/>
  <c r="J354" i="46"/>
  <c r="L353" i="46"/>
  <c r="J353" i="46"/>
  <c r="L352" i="46"/>
  <c r="J352" i="46"/>
  <c r="L351" i="46"/>
  <c r="J351" i="46"/>
  <c r="L350" i="46"/>
  <c r="J350" i="46"/>
  <c r="L349" i="46"/>
  <c r="J349" i="46"/>
  <c r="L348" i="46"/>
  <c r="J348" i="46"/>
  <c r="L347" i="46"/>
  <c r="J347" i="46"/>
  <c r="L346" i="46"/>
  <c r="J346" i="46"/>
  <c r="L345" i="46"/>
  <c r="J345" i="46"/>
  <c r="L344" i="46"/>
  <c r="J344" i="46"/>
  <c r="L343" i="46"/>
  <c r="J343" i="46"/>
  <c r="L342" i="46"/>
  <c r="J342" i="46"/>
  <c r="L341" i="46"/>
  <c r="J341" i="46"/>
  <c r="L340" i="46"/>
  <c r="J340" i="46"/>
  <c r="L339" i="46"/>
  <c r="J339" i="46"/>
  <c r="L338" i="46"/>
  <c r="J338" i="46"/>
  <c r="L337" i="46"/>
  <c r="J337" i="46"/>
  <c r="L336" i="46"/>
  <c r="J336" i="46"/>
  <c r="L335" i="46"/>
  <c r="J335" i="46"/>
  <c r="L334" i="46"/>
  <c r="J334" i="46"/>
  <c r="L333" i="46"/>
  <c r="J333" i="46"/>
  <c r="L332" i="46"/>
  <c r="J332" i="46"/>
  <c r="L331" i="46"/>
  <c r="J331" i="46"/>
  <c r="L330" i="46"/>
  <c r="J330" i="46"/>
  <c r="L329" i="46"/>
  <c r="J329" i="46"/>
  <c r="L328" i="46"/>
  <c r="J328" i="46"/>
  <c r="L327" i="46"/>
  <c r="J327" i="46"/>
  <c r="L326" i="46"/>
  <c r="J326" i="46"/>
  <c r="L325" i="46"/>
  <c r="J325" i="46"/>
  <c r="L324" i="46"/>
  <c r="J324" i="46"/>
  <c r="L323" i="46"/>
  <c r="J323" i="46"/>
  <c r="L322" i="46"/>
  <c r="J322" i="46"/>
  <c r="L321" i="46"/>
  <c r="J321" i="46"/>
  <c r="L320" i="46"/>
  <c r="J320" i="46"/>
  <c r="L319" i="46"/>
  <c r="J319" i="46"/>
  <c r="L318" i="46"/>
  <c r="J318" i="46"/>
  <c r="L317" i="46"/>
  <c r="J317" i="46"/>
  <c r="L316" i="46"/>
  <c r="J316" i="46"/>
  <c r="L315" i="46"/>
  <c r="J315" i="46"/>
  <c r="L314" i="46"/>
  <c r="J314" i="46"/>
  <c r="L313" i="46"/>
  <c r="J313" i="46"/>
  <c r="L312" i="46"/>
  <c r="J312" i="46"/>
  <c r="L311" i="46"/>
  <c r="J311" i="46"/>
  <c r="L310" i="46"/>
  <c r="J310" i="46"/>
  <c r="L309" i="46"/>
  <c r="J309" i="46"/>
  <c r="L308" i="46"/>
  <c r="J308" i="46"/>
  <c r="L307" i="46"/>
  <c r="J307" i="46"/>
  <c r="L306" i="46"/>
  <c r="J306" i="46"/>
  <c r="L305" i="46"/>
  <c r="J305" i="46"/>
  <c r="L304" i="46"/>
  <c r="J304" i="46"/>
  <c r="L303" i="46"/>
  <c r="J303" i="46"/>
  <c r="L302" i="46"/>
  <c r="J302" i="46"/>
  <c r="L301" i="46"/>
  <c r="J301" i="46"/>
  <c r="L300" i="46"/>
  <c r="J300" i="46"/>
  <c r="L299" i="46"/>
  <c r="J299" i="46"/>
  <c r="L298" i="46"/>
  <c r="J298" i="46"/>
  <c r="L297" i="46"/>
  <c r="J297" i="46"/>
  <c r="L296" i="46"/>
  <c r="J296" i="46"/>
  <c r="L295" i="46"/>
  <c r="J295" i="46"/>
  <c r="L294" i="46"/>
  <c r="J294" i="46"/>
  <c r="L293" i="46"/>
  <c r="J293" i="46"/>
  <c r="L292" i="46"/>
  <c r="J292" i="46"/>
  <c r="L291" i="46"/>
  <c r="J291" i="46"/>
  <c r="L290" i="46"/>
  <c r="J290" i="46"/>
  <c r="L289" i="46"/>
  <c r="J289" i="46"/>
  <c r="L288" i="46"/>
  <c r="J288" i="46"/>
  <c r="L287" i="46"/>
  <c r="J287" i="46"/>
  <c r="L286" i="46"/>
  <c r="J286" i="46"/>
  <c r="L285" i="46"/>
  <c r="J285" i="46"/>
  <c r="L284" i="46"/>
  <c r="J284" i="46"/>
  <c r="L283" i="46"/>
  <c r="J283" i="46"/>
  <c r="L282" i="46"/>
  <c r="J282" i="46"/>
  <c r="L281" i="46"/>
  <c r="J281" i="46"/>
  <c r="L280" i="46"/>
  <c r="J280" i="46"/>
  <c r="L279" i="46"/>
  <c r="J279" i="46"/>
  <c r="L278" i="46"/>
  <c r="J278" i="46"/>
  <c r="L277" i="46"/>
  <c r="J277" i="46"/>
  <c r="L276" i="46"/>
  <c r="J276" i="46"/>
  <c r="L275" i="46"/>
  <c r="J275" i="46"/>
  <c r="L274" i="46"/>
  <c r="J274" i="46"/>
  <c r="L273" i="46"/>
  <c r="J273" i="46"/>
  <c r="L272" i="46"/>
  <c r="J272" i="46"/>
  <c r="L271" i="46"/>
  <c r="J271" i="46"/>
  <c r="L270" i="46"/>
  <c r="J270" i="46"/>
  <c r="L269" i="46"/>
  <c r="J269" i="46"/>
  <c r="L268" i="46"/>
  <c r="J268" i="46"/>
  <c r="L267" i="46"/>
  <c r="J267" i="46"/>
  <c r="L266" i="46"/>
  <c r="J266" i="46"/>
  <c r="L265" i="46"/>
  <c r="J265" i="46"/>
  <c r="L264" i="46"/>
  <c r="J264" i="46"/>
  <c r="L263" i="46"/>
  <c r="J263" i="46"/>
  <c r="L262" i="46"/>
  <c r="J262" i="46"/>
  <c r="L261" i="46"/>
  <c r="J261" i="46"/>
  <c r="L260" i="46"/>
  <c r="J260" i="46"/>
  <c r="L259" i="46"/>
  <c r="J259" i="46"/>
  <c r="L258" i="46"/>
  <c r="J258" i="46"/>
  <c r="L257" i="46"/>
  <c r="J257" i="46"/>
  <c r="L256" i="46"/>
  <c r="J256" i="46"/>
  <c r="L255" i="46"/>
  <c r="J255" i="46"/>
  <c r="L254" i="46"/>
  <c r="J254" i="46"/>
  <c r="L253" i="46"/>
  <c r="J253" i="46"/>
  <c r="L252" i="46"/>
  <c r="J252" i="46"/>
  <c r="L251" i="46"/>
  <c r="J251" i="46"/>
  <c r="L250" i="46"/>
  <c r="J250" i="46"/>
  <c r="L249" i="46"/>
  <c r="J249" i="46"/>
  <c r="L248" i="46"/>
  <c r="J248" i="46"/>
  <c r="L247" i="46"/>
  <c r="J247" i="46"/>
  <c r="L246" i="46"/>
  <c r="J246" i="46"/>
  <c r="L245" i="46"/>
  <c r="J245" i="46"/>
  <c r="L244" i="46"/>
  <c r="J244" i="46"/>
  <c r="L243" i="46"/>
  <c r="J243" i="46"/>
  <c r="L242" i="46"/>
  <c r="J242" i="46"/>
  <c r="L241" i="46"/>
  <c r="J241" i="46"/>
  <c r="L240" i="46"/>
  <c r="J240" i="46"/>
  <c r="L239" i="46"/>
  <c r="J239" i="46"/>
  <c r="L238" i="46"/>
  <c r="J238" i="46"/>
  <c r="L237" i="46"/>
  <c r="J237" i="46"/>
  <c r="L236" i="46"/>
  <c r="J236" i="46"/>
  <c r="L235" i="46"/>
  <c r="J235" i="46"/>
  <c r="L234" i="46"/>
  <c r="J234" i="46"/>
  <c r="L233" i="46"/>
  <c r="J233" i="46"/>
  <c r="L232" i="46"/>
  <c r="J232" i="46"/>
  <c r="L231" i="46"/>
  <c r="J231" i="46"/>
  <c r="L230" i="46"/>
  <c r="J230" i="46"/>
  <c r="L229" i="46"/>
  <c r="J229" i="46"/>
  <c r="L228" i="46"/>
  <c r="J228" i="46"/>
  <c r="L227" i="46"/>
  <c r="J227" i="46"/>
  <c r="L226" i="46"/>
  <c r="J226" i="46"/>
  <c r="L225" i="46"/>
  <c r="J225" i="46"/>
  <c r="L224" i="46"/>
  <c r="J224" i="46"/>
  <c r="L223" i="46"/>
  <c r="J223" i="46"/>
  <c r="L222" i="46"/>
  <c r="J222" i="46"/>
  <c r="L221" i="46"/>
  <c r="J221" i="46"/>
  <c r="L220" i="46"/>
  <c r="J220" i="46"/>
  <c r="L219" i="46"/>
  <c r="J219" i="46"/>
  <c r="L218" i="46"/>
  <c r="J218" i="46"/>
  <c r="L217" i="46"/>
  <c r="J217" i="46"/>
  <c r="L216" i="46"/>
  <c r="J216" i="46"/>
  <c r="L215" i="46"/>
  <c r="J215" i="46"/>
  <c r="L214" i="46"/>
  <c r="J214" i="46"/>
  <c r="L213" i="46"/>
  <c r="J213" i="46"/>
  <c r="L212" i="46"/>
  <c r="J212" i="46"/>
  <c r="L211" i="46"/>
  <c r="J211" i="46"/>
  <c r="L210" i="46"/>
  <c r="J210" i="46"/>
  <c r="L209" i="46"/>
  <c r="J209" i="46"/>
  <c r="L208" i="46"/>
  <c r="J208" i="46"/>
  <c r="L207" i="46"/>
  <c r="J207" i="46"/>
  <c r="L206" i="46"/>
  <c r="J206" i="46"/>
  <c r="L205" i="46"/>
  <c r="J205" i="46"/>
  <c r="L204" i="46"/>
  <c r="J204" i="46"/>
  <c r="L203" i="46"/>
  <c r="J203" i="46"/>
  <c r="L202" i="46"/>
  <c r="J202" i="46"/>
  <c r="L201" i="46"/>
  <c r="J201" i="46"/>
  <c r="L200" i="46"/>
  <c r="J200" i="46"/>
  <c r="L199" i="46"/>
  <c r="J199" i="46"/>
  <c r="L198" i="46"/>
  <c r="J198" i="46"/>
  <c r="L197" i="46"/>
  <c r="J197" i="46"/>
  <c r="L196" i="46"/>
  <c r="J196" i="46"/>
  <c r="L195" i="46"/>
  <c r="J195" i="46"/>
  <c r="L194" i="46"/>
  <c r="J194" i="46"/>
  <c r="L193" i="46"/>
  <c r="J193" i="46"/>
  <c r="L192" i="46"/>
  <c r="J192" i="46"/>
  <c r="L191" i="46"/>
  <c r="J191" i="46"/>
  <c r="L190" i="46"/>
  <c r="J190" i="46"/>
  <c r="L189" i="46"/>
  <c r="J189" i="46"/>
  <c r="L188" i="46"/>
  <c r="J188" i="46"/>
  <c r="L187" i="46"/>
  <c r="J187" i="46"/>
  <c r="L186" i="46"/>
  <c r="J186" i="46"/>
  <c r="L185" i="46"/>
  <c r="J185" i="46"/>
  <c r="L184" i="46"/>
  <c r="J184" i="46"/>
  <c r="L183" i="46"/>
  <c r="J183" i="46"/>
  <c r="L182" i="46"/>
  <c r="J182" i="46"/>
  <c r="L181" i="46"/>
  <c r="J181" i="46"/>
  <c r="L180" i="46"/>
  <c r="J180" i="46"/>
  <c r="L179" i="46"/>
  <c r="J179" i="46"/>
  <c r="L178" i="46"/>
  <c r="J178" i="46"/>
  <c r="L177" i="46"/>
  <c r="J177" i="46"/>
  <c r="L176" i="46"/>
  <c r="J176" i="46"/>
  <c r="L175" i="46"/>
  <c r="J175" i="46"/>
  <c r="L174" i="46"/>
  <c r="J174" i="46"/>
  <c r="L173" i="46"/>
  <c r="J173" i="46"/>
  <c r="L172" i="46"/>
  <c r="J172" i="46"/>
  <c r="L171" i="46"/>
  <c r="J171" i="46"/>
  <c r="L170" i="46"/>
  <c r="J170" i="46"/>
  <c r="L169" i="46"/>
  <c r="J169" i="46"/>
  <c r="L168" i="46"/>
  <c r="J168" i="46"/>
  <c r="L167" i="46"/>
  <c r="J167" i="46"/>
  <c r="L166" i="46"/>
  <c r="J166" i="46"/>
  <c r="L165" i="46"/>
  <c r="J165" i="46"/>
  <c r="L164" i="46"/>
  <c r="J164" i="46"/>
  <c r="L163" i="46"/>
  <c r="J163" i="46"/>
  <c r="L162" i="46"/>
  <c r="J162" i="46"/>
  <c r="L161" i="46"/>
  <c r="J161" i="46"/>
  <c r="L160" i="46"/>
  <c r="J160" i="46"/>
  <c r="L159" i="46"/>
  <c r="J159" i="46"/>
  <c r="L158" i="46"/>
  <c r="J158" i="46"/>
  <c r="L157" i="46"/>
  <c r="J157" i="46"/>
  <c r="L156" i="46"/>
  <c r="J156" i="46"/>
  <c r="L155" i="46"/>
  <c r="J155" i="46"/>
  <c r="L154" i="46"/>
  <c r="J154" i="46"/>
  <c r="L153" i="46"/>
  <c r="J153" i="46"/>
  <c r="L152" i="46"/>
  <c r="J152" i="46"/>
  <c r="L151" i="46"/>
  <c r="J151" i="46"/>
  <c r="L150" i="46"/>
  <c r="J150" i="46"/>
  <c r="L149" i="46"/>
  <c r="J149" i="46"/>
  <c r="L148" i="46"/>
  <c r="J148" i="46"/>
  <c r="L147" i="46"/>
  <c r="J147" i="46"/>
  <c r="L146" i="46"/>
  <c r="J146" i="46"/>
  <c r="L145" i="46"/>
  <c r="J145" i="46"/>
  <c r="L144" i="46"/>
  <c r="J144" i="46"/>
  <c r="L143" i="46"/>
  <c r="J143" i="46"/>
  <c r="L142" i="46"/>
  <c r="J142" i="46"/>
  <c r="L141" i="46"/>
  <c r="J141" i="46"/>
  <c r="L140" i="46"/>
  <c r="J140" i="46"/>
  <c r="L139" i="46"/>
  <c r="J139" i="46"/>
  <c r="L138" i="46"/>
  <c r="J138" i="46"/>
  <c r="L137" i="46"/>
  <c r="J137" i="46"/>
  <c r="L136" i="46"/>
  <c r="J136" i="46"/>
  <c r="L135" i="46"/>
  <c r="J135" i="46"/>
  <c r="L134" i="46"/>
  <c r="J134" i="46"/>
  <c r="L133" i="46"/>
  <c r="J133" i="46"/>
  <c r="L132" i="46"/>
  <c r="J132" i="46"/>
  <c r="L131" i="46"/>
  <c r="J131" i="46"/>
  <c r="L130" i="46"/>
  <c r="J130" i="46"/>
  <c r="L129" i="46"/>
  <c r="J129" i="46"/>
  <c r="L128" i="46"/>
  <c r="J128" i="46"/>
  <c r="L127" i="46"/>
  <c r="J127" i="46"/>
  <c r="L126" i="46"/>
  <c r="J126" i="46"/>
  <c r="L125" i="46"/>
  <c r="J125" i="46"/>
  <c r="L124" i="46"/>
  <c r="J124" i="46"/>
  <c r="L123" i="46"/>
  <c r="J123" i="46"/>
  <c r="L122" i="46"/>
  <c r="J122" i="46"/>
  <c r="L121" i="46"/>
  <c r="J121" i="46"/>
  <c r="L120" i="46"/>
  <c r="J120" i="46"/>
  <c r="L119" i="46"/>
  <c r="J119" i="46"/>
  <c r="L118" i="46"/>
  <c r="J118" i="46"/>
  <c r="L117" i="46"/>
  <c r="J117" i="46"/>
  <c r="L116" i="46"/>
  <c r="J116" i="46"/>
  <c r="L115" i="46"/>
  <c r="J115" i="46"/>
  <c r="L114" i="46"/>
  <c r="J114" i="46"/>
  <c r="L113" i="46"/>
  <c r="J113" i="46"/>
  <c r="L112" i="46"/>
  <c r="J112" i="46"/>
  <c r="L111" i="46"/>
  <c r="J111" i="46"/>
  <c r="L110" i="46"/>
  <c r="J110" i="46"/>
  <c r="L109" i="46"/>
  <c r="J109" i="46"/>
  <c r="L108" i="46"/>
  <c r="J108" i="46"/>
  <c r="L107" i="46"/>
  <c r="J107" i="46"/>
  <c r="L106" i="46"/>
  <c r="J106" i="46"/>
  <c r="L105" i="46"/>
  <c r="J105" i="46"/>
  <c r="L104" i="46"/>
  <c r="J104" i="46"/>
  <c r="L103" i="46"/>
  <c r="J103" i="46"/>
  <c r="L102" i="46"/>
  <c r="J102" i="46"/>
  <c r="L101" i="46"/>
  <c r="J101" i="46"/>
  <c r="L100" i="46"/>
  <c r="J100" i="46"/>
  <c r="L99" i="46"/>
  <c r="J99" i="46"/>
  <c r="L98" i="46"/>
  <c r="J98" i="46"/>
  <c r="L97" i="46"/>
  <c r="J97" i="46"/>
  <c r="L96" i="46"/>
  <c r="J96" i="46"/>
  <c r="L95" i="46"/>
  <c r="J95" i="46"/>
  <c r="L94" i="46"/>
  <c r="J94" i="46"/>
  <c r="L93" i="46"/>
  <c r="J93" i="46"/>
  <c r="L92" i="46"/>
  <c r="J92" i="46"/>
  <c r="L91" i="46"/>
  <c r="J91" i="46"/>
  <c r="L90" i="46"/>
  <c r="J90" i="46"/>
  <c r="L89" i="46"/>
  <c r="J89" i="46"/>
  <c r="L88" i="46"/>
  <c r="J88" i="46"/>
  <c r="L87" i="46"/>
  <c r="J87" i="46"/>
  <c r="L86" i="46"/>
  <c r="J86" i="46"/>
  <c r="L85" i="46"/>
  <c r="J85" i="46"/>
  <c r="L84" i="46"/>
  <c r="J84" i="46"/>
  <c r="L83" i="46"/>
  <c r="J83" i="46"/>
  <c r="L82" i="46"/>
  <c r="J82" i="46"/>
  <c r="L81" i="46"/>
  <c r="J81" i="46"/>
  <c r="L80" i="46"/>
  <c r="J80" i="46"/>
  <c r="L79" i="46"/>
  <c r="J79" i="46"/>
  <c r="L78" i="46"/>
  <c r="J78" i="46"/>
  <c r="L77" i="46"/>
  <c r="J77" i="46"/>
  <c r="L76" i="46"/>
  <c r="J76" i="46"/>
  <c r="L75" i="46"/>
  <c r="J75" i="46"/>
  <c r="L74" i="46"/>
  <c r="J74" i="46"/>
  <c r="L73" i="46"/>
  <c r="J73" i="46"/>
  <c r="L72" i="46"/>
  <c r="J72" i="46"/>
  <c r="L71" i="46"/>
  <c r="J71" i="46"/>
  <c r="L70" i="46"/>
  <c r="J70" i="46"/>
  <c r="L69" i="46"/>
  <c r="J69" i="46"/>
  <c r="L68" i="46"/>
  <c r="J68" i="46"/>
  <c r="L67" i="46"/>
  <c r="J67" i="46"/>
  <c r="L66" i="46"/>
  <c r="J66" i="46"/>
  <c r="L65" i="46"/>
  <c r="J65" i="46"/>
  <c r="L64" i="46"/>
  <c r="J64" i="46"/>
  <c r="L63" i="46"/>
  <c r="J63" i="46"/>
  <c r="L62" i="46"/>
  <c r="J62" i="46"/>
  <c r="L61" i="46"/>
  <c r="J61" i="46"/>
  <c r="L60" i="46"/>
  <c r="J60" i="46"/>
  <c r="L59" i="46"/>
  <c r="J59" i="46"/>
  <c r="L58" i="46"/>
  <c r="J58" i="46"/>
  <c r="L57" i="46"/>
  <c r="J57" i="46"/>
  <c r="L56" i="46"/>
  <c r="J56" i="46"/>
  <c r="L55" i="46"/>
  <c r="J55" i="46"/>
  <c r="L54" i="46"/>
  <c r="J54" i="46"/>
  <c r="L53" i="46"/>
  <c r="J53" i="46"/>
  <c r="L52" i="46"/>
  <c r="J52" i="46"/>
  <c r="L51" i="46"/>
  <c r="J51" i="46"/>
  <c r="L50" i="46"/>
  <c r="J50" i="46"/>
  <c r="L49" i="46"/>
  <c r="J49" i="46"/>
  <c r="L48" i="46"/>
  <c r="J48" i="46"/>
  <c r="L47" i="46"/>
  <c r="J47" i="46"/>
  <c r="L46" i="46"/>
  <c r="J46" i="46"/>
  <c r="L45" i="46"/>
  <c r="J45" i="46"/>
  <c r="L44" i="46"/>
  <c r="J44" i="46"/>
  <c r="L43" i="46"/>
  <c r="J43" i="46"/>
  <c r="L42" i="46"/>
  <c r="J42" i="46"/>
  <c r="L41" i="46"/>
  <c r="J41" i="46"/>
  <c r="L40" i="46"/>
  <c r="J40" i="46"/>
  <c r="L39" i="46"/>
  <c r="J39" i="46"/>
  <c r="L38" i="46"/>
  <c r="J38" i="46"/>
  <c r="L37" i="46"/>
  <c r="J37" i="46"/>
  <c r="L36" i="46"/>
  <c r="J36" i="46"/>
  <c r="L35" i="46"/>
  <c r="J35" i="46"/>
  <c r="L34" i="46"/>
  <c r="J34" i="46"/>
  <c r="L33" i="46"/>
  <c r="J33" i="46"/>
  <c r="L32" i="46"/>
  <c r="J32" i="46"/>
  <c r="L31" i="46"/>
  <c r="J31" i="46"/>
  <c r="L30" i="46"/>
  <c r="J30" i="46"/>
  <c r="L29" i="46"/>
  <c r="J29" i="46"/>
  <c r="L28" i="46"/>
  <c r="J28" i="46"/>
  <c r="L27" i="46"/>
  <c r="J27" i="46"/>
  <c r="L26" i="46"/>
  <c r="J26" i="46"/>
  <c r="L25" i="46"/>
  <c r="J25" i="46"/>
  <c r="L24" i="46"/>
  <c r="J24" i="46"/>
  <c r="L23" i="46"/>
  <c r="J23" i="46"/>
  <c r="L22" i="46"/>
  <c r="J22" i="46"/>
  <c r="L21" i="46"/>
  <c r="J21" i="46"/>
  <c r="L20" i="46"/>
  <c r="J20" i="46"/>
  <c r="L19" i="46"/>
  <c r="J19" i="46"/>
  <c r="L18" i="46"/>
  <c r="J18" i="46"/>
  <c r="L17" i="46"/>
  <c r="J17" i="46"/>
  <c r="L16" i="46"/>
  <c r="J16" i="46"/>
  <c r="L15" i="46"/>
  <c r="J15" i="46"/>
  <c r="L14" i="46"/>
  <c r="J14" i="46"/>
  <c r="L13" i="46"/>
  <c r="J13" i="46"/>
  <c r="L12" i="46"/>
  <c r="J12" i="46"/>
  <c r="L11" i="46"/>
  <c r="J11" i="46"/>
  <c r="L10" i="46"/>
  <c r="J10" i="46"/>
  <c r="L9" i="46"/>
  <c r="J9" i="46"/>
  <c r="L8" i="46"/>
  <c r="J8" i="46"/>
  <c r="L7" i="46"/>
  <c r="J7" i="46"/>
  <c r="L6" i="46"/>
  <c r="J6" i="46"/>
  <c r="L5" i="46"/>
  <c r="J5" i="46"/>
  <c r="L4" i="46"/>
  <c r="J4" i="46"/>
  <c r="L3" i="46"/>
  <c r="J3" i="46"/>
  <c r="AY57" i="43" l="1"/>
  <c r="AY55" i="43"/>
  <c r="AY54" i="43"/>
  <c r="AY53" i="43"/>
  <c r="AY56" i="43" s="1"/>
  <c r="XEU201" i="2" l="1"/>
  <c r="XEV201" i="2"/>
  <c r="XEU243" i="2" l="1"/>
  <c r="XEV243" i="2"/>
  <c r="XEU118" i="2" l="1"/>
  <c r="XEV118" i="2"/>
  <c r="AS7" i="2" l="1"/>
  <c r="AO7" i="2"/>
  <c r="AE7" i="2"/>
  <c r="AD7" i="2"/>
  <c r="AA7" i="2"/>
  <c r="Z7" i="2"/>
  <c r="X7" i="2"/>
  <c r="AY7" i="2" s="1"/>
  <c r="U7" i="2"/>
  <c r="T7" i="2"/>
  <c r="R7" i="2"/>
  <c r="Q7" i="2"/>
  <c r="C7" i="2"/>
  <c r="AT7" i="2"/>
  <c r="Y7" i="2" l="1"/>
  <c r="AX7" i="2" s="1"/>
  <c r="XEU154" i="2" l="1"/>
  <c r="XEV154" i="2"/>
  <c r="L2" i="46" l="1"/>
  <c r="J2" i="46"/>
  <c r="AP3" i="10" l="1"/>
  <c r="K97" i="10"/>
  <c r="K96" i="10"/>
  <c r="K95" i="10"/>
  <c r="K94" i="10"/>
  <c r="E92" i="10" s="1"/>
  <c r="K93" i="10"/>
  <c r="K92" i="10"/>
  <c r="E94" i="10" l="1"/>
  <c r="E96" i="10"/>
  <c r="E93" i="10"/>
  <c r="E95" i="10"/>
  <c r="E97" i="10"/>
  <c r="J142" i="1"/>
  <c r="XEU111" i="2" l="1"/>
  <c r="XEV111" i="2"/>
  <c r="J178" i="1" l="1"/>
  <c r="J177" i="1"/>
  <c r="J171" i="1"/>
  <c r="J170" i="1"/>
  <c r="J143" i="1"/>
  <c r="F81" i="1"/>
  <c r="C81" i="1"/>
  <c r="F80" i="1"/>
  <c r="C80" i="1"/>
  <c r="C79" i="1"/>
  <c r="C78" i="1"/>
  <c r="C77" i="1"/>
  <c r="F76" i="1"/>
  <c r="C76" i="1"/>
  <c r="C75" i="1"/>
  <c r="C74" i="1"/>
  <c r="C73" i="1"/>
  <c r="C72" i="1"/>
  <c r="AG55" i="1"/>
  <c r="AG54" i="1"/>
  <c r="AG53" i="1"/>
  <c r="AG52" i="1"/>
  <c r="J58" i="43"/>
  <c r="J57" i="43"/>
  <c r="J56" i="43"/>
  <c r="J55" i="43"/>
  <c r="J54" i="43"/>
  <c r="J53" i="43"/>
  <c r="J52" i="43"/>
  <c r="XEX593" i="2"/>
  <c r="XEX148" i="2"/>
  <c r="F79" i="1" l="1"/>
  <c r="F72" i="1"/>
  <c r="F73" i="1"/>
  <c r="F77" i="1"/>
  <c r="F74" i="1"/>
  <c r="F78" i="1"/>
  <c r="F75" i="1"/>
  <c r="P1" i="5" l="1"/>
  <c r="Q1" i="5"/>
  <c r="U1" i="5"/>
  <c r="BI13" i="1" l="1"/>
  <c r="BH13" i="1"/>
  <c r="BG13" i="1"/>
  <c r="BF13" i="1"/>
  <c r="BE13" i="1"/>
  <c r="BD13" i="1"/>
  <c r="BC13" i="1"/>
  <c r="BB13" i="1"/>
  <c r="BI12" i="1"/>
  <c r="BI11" i="1"/>
  <c r="AP102" i="10" l="1"/>
  <c r="AP101" i="10"/>
  <c r="AP100" i="10"/>
  <c r="AP99" i="10"/>
  <c r="AP98" i="10"/>
  <c r="AP97" i="10"/>
  <c r="AP96" i="10"/>
  <c r="AP95" i="10"/>
  <c r="AP94" i="10"/>
  <c r="AP93" i="10"/>
  <c r="AP92" i="10"/>
  <c r="AP91" i="10"/>
  <c r="AP90" i="10"/>
  <c r="AP89" i="10"/>
  <c r="AP88" i="10"/>
  <c r="AP87" i="10"/>
  <c r="AP86" i="10"/>
  <c r="AP85" i="10"/>
  <c r="AP84" i="10"/>
  <c r="AP83" i="10"/>
  <c r="AP82" i="10"/>
  <c r="AP81" i="10"/>
  <c r="AP80" i="10"/>
  <c r="AP79" i="10"/>
  <c r="AP78" i="10"/>
  <c r="AP77" i="10"/>
  <c r="AP76" i="10"/>
  <c r="AP75" i="10"/>
  <c r="AP74" i="10"/>
  <c r="AP73" i="10"/>
  <c r="AP72" i="10"/>
  <c r="AP71" i="10"/>
  <c r="AP70" i="10"/>
  <c r="AP69" i="10"/>
  <c r="AP68" i="10"/>
  <c r="AP67" i="10"/>
  <c r="AP66" i="10"/>
  <c r="AP65" i="10"/>
  <c r="AP64" i="10"/>
  <c r="AP63" i="10"/>
  <c r="AP62" i="10"/>
  <c r="AP61" i="10"/>
  <c r="AP60" i="10"/>
  <c r="AP59" i="10"/>
  <c r="AP58" i="10"/>
  <c r="AP57" i="10"/>
  <c r="AP56" i="10"/>
  <c r="AP55" i="10"/>
  <c r="AP54" i="10"/>
  <c r="AP53" i="10"/>
  <c r="AP52" i="10"/>
  <c r="AP51" i="10"/>
  <c r="AP50" i="10"/>
  <c r="AP49" i="10"/>
  <c r="AP48" i="10"/>
  <c r="AP47" i="10"/>
  <c r="AP46" i="10"/>
  <c r="AP45" i="10"/>
  <c r="AP44" i="10"/>
  <c r="AP43" i="10"/>
  <c r="AP42" i="10"/>
  <c r="AP41" i="10"/>
  <c r="AP40" i="10"/>
  <c r="AP39" i="10"/>
  <c r="AP38" i="10"/>
  <c r="AP37" i="10"/>
  <c r="AP36" i="10"/>
  <c r="AP35" i="10"/>
  <c r="AP34" i="10"/>
  <c r="AP33" i="10"/>
  <c r="AP32" i="10"/>
  <c r="AP31" i="10"/>
  <c r="AP30" i="10"/>
  <c r="AP29" i="10"/>
  <c r="AP28" i="10"/>
  <c r="AP27" i="10"/>
  <c r="AP26" i="10"/>
  <c r="AP25" i="10"/>
  <c r="AP24" i="10"/>
  <c r="AP23" i="10"/>
  <c r="AP22" i="10"/>
  <c r="AP21" i="10"/>
  <c r="AP20" i="10"/>
  <c r="AP19" i="10"/>
  <c r="AP18" i="10"/>
  <c r="AP17" i="10"/>
  <c r="AP16" i="10"/>
  <c r="AP15" i="10"/>
  <c r="AP14" i="10"/>
  <c r="AP13" i="10"/>
  <c r="AP12" i="10"/>
  <c r="AP11" i="10"/>
  <c r="AP10" i="10"/>
  <c r="AP9" i="10"/>
  <c r="AP8" i="10"/>
  <c r="AP7" i="10"/>
  <c r="AP6" i="10"/>
  <c r="AP5" i="10"/>
  <c r="AP4" i="10"/>
  <c r="T102" i="10"/>
  <c r="V102" i="10" s="1"/>
  <c r="T101" i="10"/>
  <c r="V101" i="10" s="1"/>
  <c r="T100" i="10"/>
  <c r="V100" i="10" s="1"/>
  <c r="T99" i="10"/>
  <c r="V99" i="10" s="1"/>
  <c r="T98" i="10"/>
  <c r="V98" i="10" s="1"/>
  <c r="T97" i="10"/>
  <c r="V97" i="10" s="1"/>
  <c r="T96" i="10"/>
  <c r="V96" i="10" s="1"/>
  <c r="T95" i="10"/>
  <c r="V95" i="10" s="1"/>
  <c r="T94" i="10"/>
  <c r="V94" i="10" s="1"/>
  <c r="T93" i="10"/>
  <c r="V93" i="10" s="1"/>
  <c r="T92" i="10"/>
  <c r="V92" i="10" s="1"/>
  <c r="T91" i="10"/>
  <c r="V91" i="10" s="1"/>
  <c r="T90" i="10"/>
  <c r="V90" i="10" s="1"/>
  <c r="T89" i="10"/>
  <c r="V89" i="10" s="1"/>
  <c r="T88" i="10"/>
  <c r="V88" i="10" s="1"/>
  <c r="T87" i="10"/>
  <c r="V87" i="10" s="1"/>
  <c r="T86" i="10"/>
  <c r="V86" i="10" s="1"/>
  <c r="T85" i="10"/>
  <c r="V85" i="10" s="1"/>
  <c r="T84" i="10"/>
  <c r="V84" i="10" s="1"/>
  <c r="T83" i="10"/>
  <c r="V83" i="10" s="1"/>
  <c r="T82" i="10"/>
  <c r="V82" i="10" s="1"/>
  <c r="T81" i="10"/>
  <c r="V81" i="10" s="1"/>
  <c r="T80" i="10"/>
  <c r="V80" i="10" s="1"/>
  <c r="T79" i="10"/>
  <c r="V79" i="10" s="1"/>
  <c r="T78" i="10"/>
  <c r="V78" i="10" s="1"/>
  <c r="T77" i="10"/>
  <c r="V77" i="10" s="1"/>
  <c r="T76" i="10"/>
  <c r="V76" i="10" s="1"/>
  <c r="T75" i="10"/>
  <c r="V75" i="10" s="1"/>
  <c r="T74" i="10"/>
  <c r="V74" i="10" s="1"/>
  <c r="T73" i="10"/>
  <c r="V73" i="10" s="1"/>
  <c r="T72" i="10"/>
  <c r="V72" i="10" s="1"/>
  <c r="T71" i="10"/>
  <c r="V71" i="10" s="1"/>
  <c r="T70" i="10"/>
  <c r="V70" i="10" s="1"/>
  <c r="T69" i="10"/>
  <c r="V69" i="10" s="1"/>
  <c r="T68" i="10"/>
  <c r="V68" i="10" s="1"/>
  <c r="T67" i="10"/>
  <c r="V67" i="10" s="1"/>
  <c r="T66" i="10"/>
  <c r="V66" i="10" s="1"/>
  <c r="T65" i="10"/>
  <c r="V65" i="10" s="1"/>
  <c r="T64" i="10"/>
  <c r="V64" i="10" s="1"/>
  <c r="T63" i="10"/>
  <c r="V63" i="10" s="1"/>
  <c r="T62" i="10"/>
  <c r="V62" i="10" s="1"/>
  <c r="T61" i="10"/>
  <c r="V61" i="10" s="1"/>
  <c r="T60" i="10"/>
  <c r="V60" i="10" s="1"/>
  <c r="T59" i="10"/>
  <c r="V59" i="10" s="1"/>
  <c r="T58" i="10"/>
  <c r="V58" i="10" s="1"/>
  <c r="T57" i="10"/>
  <c r="V57" i="10" s="1"/>
  <c r="T56" i="10"/>
  <c r="V56" i="10" s="1"/>
  <c r="T55" i="10"/>
  <c r="V55" i="10" s="1"/>
  <c r="T54" i="10"/>
  <c r="V54" i="10" s="1"/>
  <c r="T53" i="10"/>
  <c r="V53" i="10" s="1"/>
  <c r="T52" i="10"/>
  <c r="V52" i="10" s="1"/>
  <c r="T51" i="10"/>
  <c r="V51" i="10" s="1"/>
  <c r="T50" i="10"/>
  <c r="V50" i="10" s="1"/>
  <c r="T49" i="10"/>
  <c r="V49" i="10" s="1"/>
  <c r="T48" i="10"/>
  <c r="V48" i="10" s="1"/>
  <c r="T47" i="10"/>
  <c r="V47" i="10" s="1"/>
  <c r="T46" i="10"/>
  <c r="V46" i="10" s="1"/>
  <c r="T45" i="10"/>
  <c r="V45" i="10" s="1"/>
  <c r="T44" i="10"/>
  <c r="V44" i="10" s="1"/>
  <c r="T43" i="10"/>
  <c r="V43" i="10" s="1"/>
  <c r="T42" i="10"/>
  <c r="V42" i="10" s="1"/>
  <c r="T41" i="10"/>
  <c r="V41" i="10" s="1"/>
  <c r="T40" i="10"/>
  <c r="V40" i="10" s="1"/>
  <c r="T39" i="10"/>
  <c r="V39" i="10" s="1"/>
  <c r="T38" i="10"/>
  <c r="V38" i="10" s="1"/>
  <c r="T37" i="10"/>
  <c r="V37" i="10" s="1"/>
  <c r="T36" i="10"/>
  <c r="V36" i="10" s="1"/>
  <c r="T35" i="10"/>
  <c r="V35" i="10" s="1"/>
  <c r="T34" i="10"/>
  <c r="V34" i="10" s="1"/>
  <c r="T33" i="10"/>
  <c r="V33" i="10" s="1"/>
  <c r="T32" i="10"/>
  <c r="V32" i="10" s="1"/>
  <c r="T31" i="10"/>
  <c r="V31" i="10" s="1"/>
  <c r="T30" i="10"/>
  <c r="V30" i="10" s="1"/>
  <c r="T29" i="10"/>
  <c r="V29" i="10" s="1"/>
  <c r="T28" i="10"/>
  <c r="V28" i="10" s="1"/>
  <c r="T27" i="10"/>
  <c r="V27" i="10" s="1"/>
  <c r="T26" i="10"/>
  <c r="V26" i="10" s="1"/>
  <c r="T25" i="10"/>
  <c r="V25" i="10" s="1"/>
  <c r="T24" i="10"/>
  <c r="V24" i="10" s="1"/>
  <c r="T23" i="10"/>
  <c r="V23" i="10" s="1"/>
  <c r="T22" i="10"/>
  <c r="V22" i="10" s="1"/>
  <c r="T21" i="10"/>
  <c r="V21" i="10" s="1"/>
  <c r="T20" i="10"/>
  <c r="V20" i="10" s="1"/>
  <c r="T19" i="10"/>
  <c r="V19" i="10" s="1"/>
  <c r="T18" i="10"/>
  <c r="V18" i="10" s="1"/>
  <c r="T17" i="10"/>
  <c r="V17" i="10" s="1"/>
  <c r="T16" i="10"/>
  <c r="V16" i="10" s="1"/>
  <c r="T15" i="10"/>
  <c r="V15" i="10" s="1"/>
  <c r="T14" i="10"/>
  <c r="V14" i="10" s="1"/>
  <c r="T13" i="10"/>
  <c r="V13" i="10" s="1"/>
  <c r="T12" i="10"/>
  <c r="V12" i="10" s="1"/>
  <c r="T11" i="10"/>
  <c r="V11" i="10" s="1"/>
  <c r="T10" i="10"/>
  <c r="V10" i="10" s="1"/>
  <c r="T9" i="10"/>
  <c r="V9" i="10" s="1"/>
  <c r="T8" i="10"/>
  <c r="V8" i="10" s="1"/>
  <c r="T7" i="10"/>
  <c r="V7" i="10" s="1"/>
  <c r="T6" i="10"/>
  <c r="V6" i="10" s="1"/>
  <c r="T5" i="10"/>
  <c r="V5" i="10" s="1"/>
  <c r="T4" i="10"/>
  <c r="V4" i="10" s="1"/>
  <c r="T3" i="10"/>
  <c r="V3" i="10" s="1"/>
  <c r="S74" i="10" l="1"/>
  <c r="S64" i="10"/>
  <c r="S73" i="10"/>
  <c r="S72" i="10"/>
  <c r="S18" i="10"/>
  <c r="S7" i="10"/>
  <c r="S67" i="10"/>
  <c r="S42" i="10"/>
  <c r="S22" i="10"/>
  <c r="S48" i="10"/>
  <c r="S33" i="10"/>
  <c r="S54" i="10"/>
  <c r="S66" i="10"/>
  <c r="S52" i="10"/>
  <c r="S51" i="10"/>
  <c r="S15" i="10"/>
  <c r="S53" i="10"/>
  <c r="S63" i="10"/>
  <c r="S68" i="10"/>
  <c r="S77" i="10"/>
  <c r="S49" i="10"/>
  <c r="S65" i="10"/>
  <c r="S69" i="10"/>
  <c r="S5" i="10"/>
  <c r="S50" i="10"/>
  <c r="S78" i="10"/>
  <c r="S82" i="10"/>
  <c r="S81" i="10"/>
  <c r="S79" i="10"/>
  <c r="G81" i="1"/>
  <c r="D82" i="1"/>
  <c r="E82" i="1"/>
  <c r="G82" i="1"/>
  <c r="K91" i="10"/>
  <c r="K90" i="10"/>
  <c r="E89" i="10" s="1"/>
  <c r="K89" i="10"/>
  <c r="E90" i="10" l="1"/>
  <c r="E91" i="10"/>
  <c r="G80" i="1"/>
  <c r="J44" i="43" l="1"/>
  <c r="D30" i="1"/>
  <c r="D29" i="1"/>
  <c r="D28" i="1"/>
  <c r="D27" i="1"/>
  <c r="D87" i="33" s="1"/>
  <c r="C30" i="1"/>
  <c r="C29" i="1"/>
  <c r="C28" i="1"/>
  <c r="C27" i="1"/>
  <c r="C26" i="1"/>
  <c r="C25" i="1"/>
  <c r="E68" i="43"/>
  <c r="J47" i="43"/>
  <c r="J48" i="43"/>
  <c r="G79" i="1"/>
  <c r="J46" i="43"/>
  <c r="H55" i="43"/>
  <c r="L64" i="43"/>
  <c r="L63" i="43"/>
  <c r="J45" i="43"/>
  <c r="J42" i="43"/>
  <c r="J41" i="43"/>
  <c r="G78" i="1"/>
  <c r="G77" i="1"/>
  <c r="G76" i="1"/>
  <c r="G75" i="1"/>
  <c r="G74" i="1"/>
  <c r="G73" i="1"/>
  <c r="G72" i="1"/>
  <c r="H300" i="45"/>
  <c r="I300" i="45" s="1"/>
  <c r="H299" i="45"/>
  <c r="I299" i="45" s="1"/>
  <c r="H298" i="45"/>
  <c r="I298" i="45" s="1"/>
  <c r="H297" i="45"/>
  <c r="I297" i="45" s="1"/>
  <c r="H296" i="45"/>
  <c r="I296" i="45" s="1"/>
  <c r="H295" i="45"/>
  <c r="I295" i="45" s="1"/>
  <c r="H294" i="45"/>
  <c r="I294" i="45" s="1"/>
  <c r="H293" i="45"/>
  <c r="I293" i="45" s="1"/>
  <c r="H292" i="45"/>
  <c r="I292" i="45" s="1"/>
  <c r="H291" i="45"/>
  <c r="I291" i="45" s="1"/>
  <c r="H290" i="45"/>
  <c r="I290" i="45" s="1"/>
  <c r="H289" i="45"/>
  <c r="I289" i="45" s="1"/>
  <c r="H288" i="45"/>
  <c r="I288" i="45" s="1"/>
  <c r="H287" i="45"/>
  <c r="I287" i="45" s="1"/>
  <c r="H286" i="45"/>
  <c r="I286" i="45" s="1"/>
  <c r="H285" i="45"/>
  <c r="I285" i="45" s="1"/>
  <c r="H284" i="45"/>
  <c r="I284" i="45" s="1"/>
  <c r="H283" i="45"/>
  <c r="I283" i="45" s="1"/>
  <c r="H282" i="45"/>
  <c r="I282" i="45" s="1"/>
  <c r="H281" i="45"/>
  <c r="I281" i="45" s="1"/>
  <c r="H280" i="45"/>
  <c r="I280" i="45" s="1"/>
  <c r="H279" i="45"/>
  <c r="I279" i="45" s="1"/>
  <c r="H278" i="45"/>
  <c r="I278" i="45" s="1"/>
  <c r="H277" i="45"/>
  <c r="I277" i="45" s="1"/>
  <c r="H276" i="45"/>
  <c r="I276" i="45" s="1"/>
  <c r="H275" i="45"/>
  <c r="I275" i="45" s="1"/>
  <c r="H274" i="45"/>
  <c r="I274" i="45" s="1"/>
  <c r="H273" i="45"/>
  <c r="I273" i="45" s="1"/>
  <c r="H272" i="45"/>
  <c r="I272" i="45" s="1"/>
  <c r="H271" i="45"/>
  <c r="I271" i="45" s="1"/>
  <c r="H270" i="45"/>
  <c r="I270" i="45" s="1"/>
  <c r="H269" i="45"/>
  <c r="I269" i="45" s="1"/>
  <c r="H268" i="45"/>
  <c r="I268" i="45" s="1"/>
  <c r="H267" i="45"/>
  <c r="I267" i="45" s="1"/>
  <c r="H266" i="45"/>
  <c r="I266" i="45" s="1"/>
  <c r="H265" i="45"/>
  <c r="I265" i="45" s="1"/>
  <c r="H264" i="45"/>
  <c r="I264" i="45" s="1"/>
  <c r="H263" i="45"/>
  <c r="I263" i="45" s="1"/>
  <c r="H262" i="45"/>
  <c r="I262" i="45" s="1"/>
  <c r="H261" i="45"/>
  <c r="I261" i="45" s="1"/>
  <c r="H260" i="45"/>
  <c r="I260" i="45" s="1"/>
  <c r="H259" i="45"/>
  <c r="I259" i="45" s="1"/>
  <c r="H258" i="45"/>
  <c r="I258" i="45" s="1"/>
  <c r="H257" i="45"/>
  <c r="I257" i="45" s="1"/>
  <c r="H256" i="45"/>
  <c r="I256" i="45" s="1"/>
  <c r="H255" i="45"/>
  <c r="I255" i="45" s="1"/>
  <c r="H254" i="45"/>
  <c r="I254" i="45" s="1"/>
  <c r="H253" i="45"/>
  <c r="I253" i="45" s="1"/>
  <c r="H252" i="45"/>
  <c r="I252" i="45" s="1"/>
  <c r="H251" i="45"/>
  <c r="I251" i="45" s="1"/>
  <c r="H250" i="45"/>
  <c r="I250" i="45" s="1"/>
  <c r="H249" i="45"/>
  <c r="I249" i="45" s="1"/>
  <c r="H248" i="45"/>
  <c r="I248" i="45" s="1"/>
  <c r="H247" i="45"/>
  <c r="I247" i="45" s="1"/>
  <c r="H246" i="45"/>
  <c r="I246" i="45" s="1"/>
  <c r="H245" i="45"/>
  <c r="I245" i="45" s="1"/>
  <c r="H244" i="45"/>
  <c r="I244" i="45" s="1"/>
  <c r="H243" i="45"/>
  <c r="I243" i="45" s="1"/>
  <c r="H242" i="45"/>
  <c r="I242" i="45" s="1"/>
  <c r="H241" i="45"/>
  <c r="I241" i="45" s="1"/>
  <c r="H240" i="45"/>
  <c r="I240" i="45" s="1"/>
  <c r="H239" i="45"/>
  <c r="I239" i="45" s="1"/>
  <c r="H238" i="45"/>
  <c r="I238" i="45" s="1"/>
  <c r="H237" i="45"/>
  <c r="I237" i="45" s="1"/>
  <c r="H236" i="45"/>
  <c r="I236" i="45" s="1"/>
  <c r="H235" i="45"/>
  <c r="I235" i="45" s="1"/>
  <c r="H234" i="45"/>
  <c r="I234" i="45" s="1"/>
  <c r="H233" i="45"/>
  <c r="I233" i="45" s="1"/>
  <c r="H232" i="45"/>
  <c r="I232" i="45" s="1"/>
  <c r="H231" i="45"/>
  <c r="I231" i="45" s="1"/>
  <c r="H230" i="45"/>
  <c r="I230" i="45" s="1"/>
  <c r="H229" i="45"/>
  <c r="I229" i="45" s="1"/>
  <c r="H228" i="45"/>
  <c r="I228" i="45" s="1"/>
  <c r="H227" i="45"/>
  <c r="I227" i="45" s="1"/>
  <c r="H226" i="45"/>
  <c r="I226" i="45" s="1"/>
  <c r="H225" i="45"/>
  <c r="I225" i="45" s="1"/>
  <c r="H224" i="45"/>
  <c r="I224" i="45" s="1"/>
  <c r="H223" i="45"/>
  <c r="I223" i="45" s="1"/>
  <c r="H222" i="45"/>
  <c r="I222" i="45" s="1"/>
  <c r="H221" i="45"/>
  <c r="I221" i="45" s="1"/>
  <c r="H220" i="45"/>
  <c r="I220" i="45" s="1"/>
  <c r="H219" i="45"/>
  <c r="I219" i="45" s="1"/>
  <c r="H218" i="45"/>
  <c r="I218" i="45" s="1"/>
  <c r="H217" i="45"/>
  <c r="I217" i="45" s="1"/>
  <c r="H216" i="45"/>
  <c r="I216" i="45" s="1"/>
  <c r="H215" i="45"/>
  <c r="I215" i="45" s="1"/>
  <c r="H214" i="45"/>
  <c r="I214" i="45" s="1"/>
  <c r="H213" i="45"/>
  <c r="I213" i="45" s="1"/>
  <c r="H212" i="45"/>
  <c r="I212" i="45" s="1"/>
  <c r="H211" i="45"/>
  <c r="I211" i="45" s="1"/>
  <c r="H210" i="45"/>
  <c r="I210" i="45" s="1"/>
  <c r="H209" i="45"/>
  <c r="I209" i="45" s="1"/>
  <c r="H208" i="45"/>
  <c r="I208" i="45" s="1"/>
  <c r="H207" i="45"/>
  <c r="I207" i="45" s="1"/>
  <c r="H206" i="45"/>
  <c r="I206" i="45" s="1"/>
  <c r="H205" i="45"/>
  <c r="I205" i="45" s="1"/>
  <c r="H204" i="45"/>
  <c r="I204" i="45" s="1"/>
  <c r="H203" i="45"/>
  <c r="I203" i="45" s="1"/>
  <c r="H202" i="45"/>
  <c r="I202" i="45" s="1"/>
  <c r="H201" i="45"/>
  <c r="I201" i="45" s="1"/>
  <c r="H200" i="45"/>
  <c r="I200" i="45" s="1"/>
  <c r="H199" i="45"/>
  <c r="I199" i="45" s="1"/>
  <c r="H198" i="45"/>
  <c r="I198" i="45" s="1"/>
  <c r="H197" i="45"/>
  <c r="I197" i="45" s="1"/>
  <c r="H196" i="45"/>
  <c r="I196" i="45" s="1"/>
  <c r="H195" i="45"/>
  <c r="I195" i="45" s="1"/>
  <c r="H194" i="45"/>
  <c r="I194" i="45" s="1"/>
  <c r="H193" i="45"/>
  <c r="I193" i="45" s="1"/>
  <c r="H192" i="45"/>
  <c r="I192" i="45" s="1"/>
  <c r="H191" i="45"/>
  <c r="I191" i="45" s="1"/>
  <c r="H190" i="45"/>
  <c r="I190" i="45" s="1"/>
  <c r="H189" i="45"/>
  <c r="I189" i="45" s="1"/>
  <c r="H188" i="45"/>
  <c r="I188" i="45" s="1"/>
  <c r="H187" i="45"/>
  <c r="I187" i="45" s="1"/>
  <c r="H186" i="45"/>
  <c r="I186" i="45" s="1"/>
  <c r="H185" i="45"/>
  <c r="I185" i="45" s="1"/>
  <c r="H184" i="45"/>
  <c r="I184" i="45" s="1"/>
  <c r="H183" i="45"/>
  <c r="I183" i="45" s="1"/>
  <c r="H182" i="45"/>
  <c r="I182" i="45" s="1"/>
  <c r="H181" i="45"/>
  <c r="I181" i="45" s="1"/>
  <c r="H180" i="45"/>
  <c r="I180" i="45" s="1"/>
  <c r="H179" i="45"/>
  <c r="I179" i="45" s="1"/>
  <c r="H178" i="45"/>
  <c r="I178" i="45" s="1"/>
  <c r="H177" i="45"/>
  <c r="I177" i="45" s="1"/>
  <c r="H176" i="45"/>
  <c r="I176" i="45" s="1"/>
  <c r="H175" i="45"/>
  <c r="I175" i="45" s="1"/>
  <c r="H174" i="45"/>
  <c r="I174" i="45" s="1"/>
  <c r="H173" i="45"/>
  <c r="I173" i="45" s="1"/>
  <c r="H172" i="45"/>
  <c r="I172" i="45" s="1"/>
  <c r="H171" i="45"/>
  <c r="I171" i="45" s="1"/>
  <c r="H170" i="45"/>
  <c r="I170" i="45" s="1"/>
  <c r="H169" i="45"/>
  <c r="I169" i="45" s="1"/>
  <c r="H168" i="45"/>
  <c r="I168" i="45" s="1"/>
  <c r="H167" i="45"/>
  <c r="I167" i="45" s="1"/>
  <c r="H166" i="45"/>
  <c r="I166" i="45" s="1"/>
  <c r="H165" i="45"/>
  <c r="I165" i="45" s="1"/>
  <c r="H164" i="45"/>
  <c r="I164" i="45" s="1"/>
  <c r="H163" i="45"/>
  <c r="I163" i="45" s="1"/>
  <c r="H162" i="45"/>
  <c r="I162" i="45" s="1"/>
  <c r="H161" i="45"/>
  <c r="I161" i="45" s="1"/>
  <c r="H160" i="45"/>
  <c r="I160" i="45" s="1"/>
  <c r="H159" i="45"/>
  <c r="I159" i="45" s="1"/>
  <c r="H158" i="45"/>
  <c r="I158" i="45" s="1"/>
  <c r="H157" i="45"/>
  <c r="I157" i="45" s="1"/>
  <c r="H156" i="45"/>
  <c r="I156" i="45" s="1"/>
  <c r="H155" i="45"/>
  <c r="I155" i="45" s="1"/>
  <c r="H154" i="45"/>
  <c r="I154" i="45" s="1"/>
  <c r="H153" i="45"/>
  <c r="I153" i="45" s="1"/>
  <c r="H152" i="45"/>
  <c r="I152" i="45" s="1"/>
  <c r="H151" i="45"/>
  <c r="I151" i="45" s="1"/>
  <c r="H150" i="45"/>
  <c r="I150" i="45" s="1"/>
  <c r="H149" i="45"/>
  <c r="I149" i="45" s="1"/>
  <c r="H148" i="45"/>
  <c r="I148" i="45" s="1"/>
  <c r="H147" i="45"/>
  <c r="I147" i="45" s="1"/>
  <c r="H146" i="45"/>
  <c r="I146" i="45" s="1"/>
  <c r="H145" i="45"/>
  <c r="I145" i="45" s="1"/>
  <c r="H144" i="45"/>
  <c r="I144" i="45" s="1"/>
  <c r="H143" i="45"/>
  <c r="I143" i="45" s="1"/>
  <c r="H142" i="45"/>
  <c r="I142" i="45" s="1"/>
  <c r="H141" i="45"/>
  <c r="I141" i="45" s="1"/>
  <c r="H140" i="45"/>
  <c r="I140" i="45" s="1"/>
  <c r="H139" i="45"/>
  <c r="I139" i="45" s="1"/>
  <c r="H138" i="45"/>
  <c r="I138" i="45" s="1"/>
  <c r="H137" i="45"/>
  <c r="I137" i="45" s="1"/>
  <c r="H136" i="45"/>
  <c r="I136" i="45" s="1"/>
  <c r="H135" i="45"/>
  <c r="I135" i="45" s="1"/>
  <c r="H134" i="45"/>
  <c r="I134" i="45" s="1"/>
  <c r="H133" i="45"/>
  <c r="I133" i="45" s="1"/>
  <c r="H132" i="45"/>
  <c r="I132" i="45" s="1"/>
  <c r="H131" i="45"/>
  <c r="I131" i="45" s="1"/>
  <c r="H130" i="45"/>
  <c r="I130" i="45" s="1"/>
  <c r="H129" i="45"/>
  <c r="I129" i="45" s="1"/>
  <c r="H128" i="45"/>
  <c r="I128" i="45" s="1"/>
  <c r="H127" i="45"/>
  <c r="I127" i="45" s="1"/>
  <c r="H126" i="45"/>
  <c r="I126" i="45" s="1"/>
  <c r="H125" i="45"/>
  <c r="I125" i="45" s="1"/>
  <c r="H124" i="45"/>
  <c r="I124" i="45" s="1"/>
  <c r="H123" i="45"/>
  <c r="I123" i="45" s="1"/>
  <c r="H122" i="45"/>
  <c r="I122" i="45" s="1"/>
  <c r="H121" i="45"/>
  <c r="I121" i="45" s="1"/>
  <c r="H120" i="45"/>
  <c r="I120" i="45" s="1"/>
  <c r="H119" i="45"/>
  <c r="I119" i="45" s="1"/>
  <c r="H118" i="45"/>
  <c r="I118" i="45" s="1"/>
  <c r="H117" i="45"/>
  <c r="I117" i="45" s="1"/>
  <c r="H116" i="45"/>
  <c r="I116" i="45" s="1"/>
  <c r="H115" i="45"/>
  <c r="I115" i="45" s="1"/>
  <c r="H114" i="45"/>
  <c r="I114" i="45" s="1"/>
  <c r="H113" i="45"/>
  <c r="I113" i="45" s="1"/>
  <c r="H112" i="45"/>
  <c r="I112" i="45" s="1"/>
  <c r="H111" i="45"/>
  <c r="I111" i="45" s="1"/>
  <c r="H110" i="45"/>
  <c r="I110" i="45" s="1"/>
  <c r="H109" i="45"/>
  <c r="I109" i="45" s="1"/>
  <c r="H108" i="45"/>
  <c r="I108" i="45" s="1"/>
  <c r="H107" i="45"/>
  <c r="I107" i="45" s="1"/>
  <c r="H106" i="45"/>
  <c r="I106" i="45" s="1"/>
  <c r="H105" i="45"/>
  <c r="I105" i="45" s="1"/>
  <c r="H104" i="45"/>
  <c r="I104" i="45" s="1"/>
  <c r="H103" i="45"/>
  <c r="I103" i="45" s="1"/>
  <c r="H102" i="45"/>
  <c r="I102" i="45" s="1"/>
  <c r="H101" i="45"/>
  <c r="I101" i="45" s="1"/>
  <c r="H100" i="45"/>
  <c r="I100" i="45" s="1"/>
  <c r="H99" i="45"/>
  <c r="I99" i="45" s="1"/>
  <c r="H98" i="45"/>
  <c r="I98" i="45" s="1"/>
  <c r="H97" i="45"/>
  <c r="I97" i="45" s="1"/>
  <c r="H96" i="45"/>
  <c r="I96" i="45" s="1"/>
  <c r="H95" i="45"/>
  <c r="I95" i="45" s="1"/>
  <c r="H94" i="45"/>
  <c r="I94" i="45" s="1"/>
  <c r="H93" i="45"/>
  <c r="I93" i="45" s="1"/>
  <c r="H92" i="45"/>
  <c r="I92" i="45" s="1"/>
  <c r="H91" i="45"/>
  <c r="I91" i="45" s="1"/>
  <c r="H90" i="45"/>
  <c r="I90" i="45" s="1"/>
  <c r="H89" i="45"/>
  <c r="I89" i="45" s="1"/>
  <c r="H88" i="45"/>
  <c r="I88" i="45" s="1"/>
  <c r="H87" i="45"/>
  <c r="I87" i="45" s="1"/>
  <c r="H86" i="45"/>
  <c r="I86" i="45" s="1"/>
  <c r="H85" i="45"/>
  <c r="I85" i="45" s="1"/>
  <c r="H84" i="45"/>
  <c r="I84" i="45" s="1"/>
  <c r="H83" i="45"/>
  <c r="I83" i="45" s="1"/>
  <c r="H82" i="45"/>
  <c r="I82" i="45" s="1"/>
  <c r="H81" i="45"/>
  <c r="I81" i="45" s="1"/>
  <c r="H80" i="45"/>
  <c r="I80" i="45" s="1"/>
  <c r="H79" i="45"/>
  <c r="I79" i="45" s="1"/>
  <c r="H78" i="45"/>
  <c r="I78" i="45" s="1"/>
  <c r="H77" i="45"/>
  <c r="I77" i="45" s="1"/>
  <c r="H76" i="45"/>
  <c r="I76" i="45" s="1"/>
  <c r="H75" i="45"/>
  <c r="I75" i="45" s="1"/>
  <c r="H74" i="45"/>
  <c r="I74" i="45" s="1"/>
  <c r="H73" i="45"/>
  <c r="I73" i="45" s="1"/>
  <c r="H72" i="45"/>
  <c r="I72" i="45" s="1"/>
  <c r="H71" i="45"/>
  <c r="I71" i="45" s="1"/>
  <c r="H70" i="45"/>
  <c r="I70" i="45" s="1"/>
  <c r="H69" i="45"/>
  <c r="I69" i="45" s="1"/>
  <c r="H68" i="45"/>
  <c r="I68" i="45" s="1"/>
  <c r="H67" i="45"/>
  <c r="I67" i="45" s="1"/>
  <c r="H66" i="45"/>
  <c r="I66" i="45" s="1"/>
  <c r="H65" i="45"/>
  <c r="I65" i="45" s="1"/>
  <c r="H64" i="45"/>
  <c r="I64" i="45" s="1"/>
  <c r="H63" i="45"/>
  <c r="I63" i="45" s="1"/>
  <c r="H62" i="45"/>
  <c r="I62" i="45" s="1"/>
  <c r="H61" i="45"/>
  <c r="I61" i="45" s="1"/>
  <c r="H60" i="45"/>
  <c r="I60" i="45" s="1"/>
  <c r="H59" i="45"/>
  <c r="I59" i="45" s="1"/>
  <c r="H58" i="45"/>
  <c r="I58" i="45" s="1"/>
  <c r="H57" i="45"/>
  <c r="I57" i="45" s="1"/>
  <c r="H56" i="45"/>
  <c r="I56" i="45" s="1"/>
  <c r="H55" i="45"/>
  <c r="I55" i="45" s="1"/>
  <c r="H54" i="45"/>
  <c r="I54" i="45" s="1"/>
  <c r="H53" i="45"/>
  <c r="I53" i="45" s="1"/>
  <c r="H52" i="45"/>
  <c r="I52" i="45" s="1"/>
  <c r="H51" i="45"/>
  <c r="I51" i="45" s="1"/>
  <c r="H50" i="45"/>
  <c r="I50" i="45" s="1"/>
  <c r="H49" i="45"/>
  <c r="I49" i="45" s="1"/>
  <c r="H48" i="45"/>
  <c r="I48" i="45" s="1"/>
  <c r="H47" i="45"/>
  <c r="I47" i="45" s="1"/>
  <c r="H46" i="45"/>
  <c r="I46" i="45" s="1"/>
  <c r="H45" i="45"/>
  <c r="I45" i="45" s="1"/>
  <c r="H44" i="45"/>
  <c r="I44" i="45" s="1"/>
  <c r="H43" i="45"/>
  <c r="I43" i="45" s="1"/>
  <c r="H42" i="45"/>
  <c r="I42" i="45" s="1"/>
  <c r="H41" i="45"/>
  <c r="I41" i="45" s="1"/>
  <c r="H40" i="45"/>
  <c r="I40" i="45" s="1"/>
  <c r="H39" i="45"/>
  <c r="I39" i="45" s="1"/>
  <c r="H38" i="45"/>
  <c r="I38" i="45" s="1"/>
  <c r="H37" i="45"/>
  <c r="I37" i="45" s="1"/>
  <c r="H36" i="45"/>
  <c r="I36" i="45" s="1"/>
  <c r="H35" i="45"/>
  <c r="I35" i="45" s="1"/>
  <c r="H34" i="45"/>
  <c r="I34" i="45" s="1"/>
  <c r="H33" i="45"/>
  <c r="I33" i="45" s="1"/>
  <c r="H32" i="45"/>
  <c r="I32" i="45" s="1"/>
  <c r="H31" i="45"/>
  <c r="I31" i="45" s="1"/>
  <c r="H30" i="45"/>
  <c r="I30" i="45" s="1"/>
  <c r="H29" i="45"/>
  <c r="I29" i="45" s="1"/>
  <c r="H28" i="45"/>
  <c r="I28" i="45" s="1"/>
  <c r="H27" i="45"/>
  <c r="I27" i="45" s="1"/>
  <c r="H26" i="45"/>
  <c r="I26" i="45" s="1"/>
  <c r="H25" i="45"/>
  <c r="I25" i="45" s="1"/>
  <c r="H24" i="45"/>
  <c r="I24" i="45" s="1"/>
  <c r="H23" i="45"/>
  <c r="I23" i="45" s="1"/>
  <c r="H22" i="45"/>
  <c r="I22" i="45" s="1"/>
  <c r="H21" i="45"/>
  <c r="I21" i="45" s="1"/>
  <c r="H20" i="45"/>
  <c r="I20" i="45" s="1"/>
  <c r="H19" i="45"/>
  <c r="I19" i="45" s="1"/>
  <c r="H18" i="45"/>
  <c r="I18" i="45" s="1"/>
  <c r="H17" i="45"/>
  <c r="I17" i="45" s="1"/>
  <c r="H16" i="45"/>
  <c r="I16" i="45" s="1"/>
  <c r="H15" i="45"/>
  <c r="I15" i="45" s="1"/>
  <c r="H14" i="45"/>
  <c r="I14" i="45" s="1"/>
  <c r="H13" i="45"/>
  <c r="I13" i="45" s="1"/>
  <c r="H12" i="45"/>
  <c r="I12" i="45" s="1"/>
  <c r="H11" i="45"/>
  <c r="I11" i="45" s="1"/>
  <c r="H10" i="45"/>
  <c r="I10" i="45" s="1"/>
  <c r="H9" i="45"/>
  <c r="I9" i="45" s="1"/>
  <c r="H8" i="45"/>
  <c r="I8" i="45" s="1"/>
  <c r="H7" i="45"/>
  <c r="I7" i="45" s="1"/>
  <c r="H6" i="45"/>
  <c r="I6" i="45" s="1"/>
  <c r="H5" i="45"/>
  <c r="I5" i="45" s="1"/>
  <c r="H4" i="45"/>
  <c r="I4" i="45" s="1"/>
  <c r="H3" i="45"/>
  <c r="I3" i="45" s="1"/>
  <c r="B1" i="45"/>
  <c r="D121" i="10"/>
  <c r="F121" i="10" s="1"/>
  <c r="D120" i="10"/>
  <c r="F120" i="10" s="1"/>
  <c r="D119" i="10"/>
  <c r="F119" i="10" s="1"/>
  <c r="D118" i="10"/>
  <c r="F118" i="10" s="1"/>
  <c r="D117" i="10"/>
  <c r="F117" i="10" s="1"/>
  <c r="D116" i="10"/>
  <c r="F116" i="10" s="1"/>
  <c r="D115" i="10"/>
  <c r="F115" i="10" s="1"/>
  <c r="D114" i="10"/>
  <c r="D113" i="10"/>
  <c r="F113" i="10" s="1"/>
  <c r="D112" i="10"/>
  <c r="D111" i="10"/>
  <c r="F111" i="10" s="1"/>
  <c r="D110" i="10"/>
  <c r="F110" i="10" s="1"/>
  <c r="D109" i="10"/>
  <c r="F109" i="10" s="1"/>
  <c r="D108" i="10"/>
  <c r="F108" i="10" s="1"/>
  <c r="D107" i="10"/>
  <c r="F107" i="10" s="1"/>
  <c r="D106" i="10"/>
  <c r="F106" i="10" s="1"/>
  <c r="U105" i="10"/>
  <c r="D105" i="10"/>
  <c r="F105" i="10" s="1"/>
  <c r="D104" i="10"/>
  <c r="D103" i="10"/>
  <c r="D102" i="10"/>
  <c r="D101" i="10"/>
  <c r="D100" i="10"/>
  <c r="D99" i="10"/>
  <c r="D98" i="10"/>
  <c r="D97" i="10"/>
  <c r="D96" i="10"/>
  <c r="F96" i="10" s="1"/>
  <c r="D95" i="10"/>
  <c r="D94" i="10"/>
  <c r="F94" i="10" s="1"/>
  <c r="D93" i="10"/>
  <c r="D92" i="10"/>
  <c r="D91" i="10"/>
  <c r="D90" i="10"/>
  <c r="D89" i="10"/>
  <c r="K88" i="10"/>
  <c r="D88" i="10"/>
  <c r="K87" i="10"/>
  <c r="D87" i="10"/>
  <c r="K86" i="10"/>
  <c r="E69" i="10" s="1"/>
  <c r="D86" i="10"/>
  <c r="K85" i="10"/>
  <c r="D85" i="10"/>
  <c r="K84" i="10"/>
  <c r="D84" i="10"/>
  <c r="K83" i="10"/>
  <c r="E87" i="10" s="1"/>
  <c r="D83" i="10"/>
  <c r="K82" i="10"/>
  <c r="E39" i="10" s="1"/>
  <c r="D82" i="10"/>
  <c r="K81" i="10"/>
  <c r="D81" i="10"/>
  <c r="K80" i="10"/>
  <c r="D80" i="10"/>
  <c r="K79" i="10"/>
  <c r="D79" i="10"/>
  <c r="K78" i="10"/>
  <c r="D78" i="10"/>
  <c r="K77" i="10"/>
  <c r="D77" i="10"/>
  <c r="K76" i="10"/>
  <c r="D76" i="10"/>
  <c r="K75" i="10"/>
  <c r="D75" i="10"/>
  <c r="K74" i="10"/>
  <c r="D74" i="10"/>
  <c r="K73" i="10"/>
  <c r="E75" i="10" s="1"/>
  <c r="D73" i="10"/>
  <c r="K72" i="10"/>
  <c r="D72" i="10"/>
  <c r="K71" i="10"/>
  <c r="D71" i="10"/>
  <c r="K70" i="10"/>
  <c r="E64" i="10" s="1"/>
  <c r="D70" i="10"/>
  <c r="K69" i="10"/>
  <c r="D69" i="10"/>
  <c r="K68" i="10"/>
  <c r="D68" i="10"/>
  <c r="K67" i="10"/>
  <c r="D67" i="10"/>
  <c r="K66" i="10"/>
  <c r="E81" i="10" s="1"/>
  <c r="D66" i="10"/>
  <c r="K65" i="10"/>
  <c r="D65" i="10"/>
  <c r="K64" i="10"/>
  <c r="D64" i="10"/>
  <c r="K63" i="10"/>
  <c r="D63" i="10"/>
  <c r="K62" i="10"/>
  <c r="D62" i="10"/>
  <c r="K61" i="10"/>
  <c r="D61" i="10"/>
  <c r="K60" i="10"/>
  <c r="D60" i="10"/>
  <c r="K59" i="10"/>
  <c r="D59" i="10"/>
  <c r="K58" i="10"/>
  <c r="E68" i="10" s="1"/>
  <c r="D58" i="10"/>
  <c r="K57" i="10"/>
  <c r="D57" i="10"/>
  <c r="K56" i="10"/>
  <c r="D56" i="10"/>
  <c r="K55" i="10"/>
  <c r="D55" i="10"/>
  <c r="K54" i="10"/>
  <c r="E37" i="10" s="1"/>
  <c r="D54" i="10"/>
  <c r="K53" i="10"/>
  <c r="E76" i="10" s="1"/>
  <c r="D53" i="10"/>
  <c r="K52" i="10"/>
  <c r="D52" i="10"/>
  <c r="K51" i="10"/>
  <c r="E73" i="10" s="1"/>
  <c r="D51" i="10"/>
  <c r="K50" i="10"/>
  <c r="E55" i="10" s="1"/>
  <c r="D50" i="10"/>
  <c r="K49" i="10"/>
  <c r="D49" i="10"/>
  <c r="K48" i="10"/>
  <c r="E78" i="10" s="1"/>
  <c r="D48" i="10"/>
  <c r="K47" i="10"/>
  <c r="D47" i="10"/>
  <c r="K46" i="10"/>
  <c r="D46" i="10"/>
  <c r="K45" i="10"/>
  <c r="E57" i="10" s="1"/>
  <c r="D45" i="10"/>
  <c r="K44" i="10"/>
  <c r="D44" i="10"/>
  <c r="K43" i="10"/>
  <c r="E52" i="10" s="1"/>
  <c r="D43" i="10"/>
  <c r="K42" i="10"/>
  <c r="D42" i="10"/>
  <c r="K41" i="10"/>
  <c r="E66" i="10" s="1"/>
  <c r="D41" i="10"/>
  <c r="K40" i="10"/>
  <c r="E33" i="10" s="1"/>
  <c r="D40" i="10"/>
  <c r="K39" i="10"/>
  <c r="D39" i="10"/>
  <c r="K38" i="10"/>
  <c r="D38" i="10"/>
  <c r="K37" i="10"/>
  <c r="E71" i="10" s="1"/>
  <c r="D37" i="10"/>
  <c r="K36" i="10"/>
  <c r="E48" i="10" s="1"/>
  <c r="D36" i="10"/>
  <c r="K35" i="10"/>
  <c r="D35" i="10"/>
  <c r="K34" i="10"/>
  <c r="E59" i="10" s="1"/>
  <c r="D34" i="10"/>
  <c r="K33" i="10"/>
  <c r="E46" i="10" s="1"/>
  <c r="D33" i="10"/>
  <c r="K32" i="10"/>
  <c r="D32" i="10"/>
  <c r="K31" i="10"/>
  <c r="E51" i="10" s="1"/>
  <c r="D31" i="10"/>
  <c r="K30" i="10"/>
  <c r="E77" i="10" s="1"/>
  <c r="D30" i="10"/>
  <c r="K29" i="10"/>
  <c r="D29" i="10"/>
  <c r="K28" i="10"/>
  <c r="D28" i="10"/>
  <c r="K27" i="10"/>
  <c r="D27" i="10"/>
  <c r="K26" i="10"/>
  <c r="E23" i="10" s="1"/>
  <c r="D26" i="10"/>
  <c r="K25" i="10"/>
  <c r="D25" i="10"/>
  <c r="K24" i="10"/>
  <c r="E35" i="10" s="1"/>
  <c r="D24" i="10"/>
  <c r="K23" i="10"/>
  <c r="E74" i="10" s="1"/>
  <c r="D23" i="10"/>
  <c r="K22" i="10"/>
  <c r="E58" i="10" s="1"/>
  <c r="D22" i="10"/>
  <c r="K21" i="10"/>
  <c r="E14" i="10" s="1"/>
  <c r="D21" i="10"/>
  <c r="K20" i="10"/>
  <c r="E67" i="10" s="1"/>
  <c r="D20" i="10"/>
  <c r="K19" i="10"/>
  <c r="E79" i="10" s="1"/>
  <c r="D19" i="10"/>
  <c r="K18" i="10"/>
  <c r="D18" i="10"/>
  <c r="K17" i="10"/>
  <c r="E72" i="10" s="1"/>
  <c r="D17" i="10"/>
  <c r="K16" i="10"/>
  <c r="D16" i="10"/>
  <c r="AE15" i="10"/>
  <c r="K15" i="10"/>
  <c r="E62" i="10" s="1"/>
  <c r="D15" i="10"/>
  <c r="AE14" i="10"/>
  <c r="Z14" i="10"/>
  <c r="AA14" i="10" s="1"/>
  <c r="Y14" i="10"/>
  <c r="K14" i="10"/>
  <c r="E41" i="10" s="1"/>
  <c r="D14" i="10"/>
  <c r="AE13" i="10"/>
  <c r="Z13" i="10"/>
  <c r="Y13" i="10"/>
  <c r="K13" i="10"/>
  <c r="E45" i="10" s="1"/>
  <c r="D13" i="10"/>
  <c r="AE12" i="10"/>
  <c r="Z12" i="10"/>
  <c r="AA12" i="10" s="1"/>
  <c r="Y12" i="10"/>
  <c r="K12" i="10"/>
  <c r="E28" i="10" s="1"/>
  <c r="D12" i="10"/>
  <c r="AE11" i="10"/>
  <c r="Y11" i="10"/>
  <c r="K11" i="10"/>
  <c r="E49" i="10" s="1"/>
  <c r="D11" i="10"/>
  <c r="K10" i="10"/>
  <c r="D10" i="10"/>
  <c r="K9" i="10"/>
  <c r="E82" i="10" s="1"/>
  <c r="D9" i="10"/>
  <c r="K8" i="10"/>
  <c r="D8" i="10"/>
  <c r="AE7" i="10"/>
  <c r="Y7" i="10"/>
  <c r="K7" i="10"/>
  <c r="E19" i="10" s="1"/>
  <c r="D7" i="10"/>
  <c r="AE6" i="10"/>
  <c r="Y6" i="10"/>
  <c r="K6" i="10"/>
  <c r="E29" i="10" s="1"/>
  <c r="D6" i="10"/>
  <c r="AE5" i="10"/>
  <c r="Y5" i="10"/>
  <c r="K5" i="10"/>
  <c r="E63" i="10" s="1"/>
  <c r="D5" i="10"/>
  <c r="AE4" i="10"/>
  <c r="Y4" i="10"/>
  <c r="K4" i="10"/>
  <c r="E26" i="10" s="1"/>
  <c r="D4" i="10"/>
  <c r="AE3" i="10"/>
  <c r="Z3" i="10"/>
  <c r="Y3" i="10"/>
  <c r="K3" i="10"/>
  <c r="E84" i="10" s="1"/>
  <c r="D3" i="10"/>
  <c r="C224" i="3"/>
  <c r="J224" i="3" s="1"/>
  <c r="I224" i="3" s="1"/>
  <c r="C223" i="3"/>
  <c r="J223" i="3" s="1"/>
  <c r="I223" i="3" s="1"/>
  <c r="C222" i="3"/>
  <c r="J222" i="3" s="1"/>
  <c r="I222" i="3" s="1"/>
  <c r="C221" i="3"/>
  <c r="J221" i="3" s="1"/>
  <c r="I221" i="3" s="1"/>
  <c r="C220" i="3"/>
  <c r="J220" i="3" s="1"/>
  <c r="I220" i="3" s="1"/>
  <c r="C219" i="3"/>
  <c r="J219" i="3" s="1"/>
  <c r="I219" i="3" s="1"/>
  <c r="C218" i="3"/>
  <c r="J218" i="3" s="1"/>
  <c r="I218" i="3" s="1"/>
  <c r="C217" i="3"/>
  <c r="J217" i="3" s="1"/>
  <c r="I217" i="3" s="1"/>
  <c r="C216" i="3"/>
  <c r="J216" i="3" s="1"/>
  <c r="I216" i="3" s="1"/>
  <c r="C215" i="3"/>
  <c r="J215" i="3" s="1"/>
  <c r="I215" i="3" s="1"/>
  <c r="C214" i="3"/>
  <c r="J214" i="3" s="1"/>
  <c r="I214" i="3" s="1"/>
  <c r="C213" i="3"/>
  <c r="J213" i="3" s="1"/>
  <c r="I213" i="3" s="1"/>
  <c r="C212" i="3"/>
  <c r="J212" i="3" s="1"/>
  <c r="I212" i="3" s="1"/>
  <c r="C211" i="3"/>
  <c r="J211" i="3" s="1"/>
  <c r="I211" i="3" s="1"/>
  <c r="C210" i="3"/>
  <c r="J210" i="3" s="1"/>
  <c r="I210" i="3" s="1"/>
  <c r="C209" i="3"/>
  <c r="J209" i="3" s="1"/>
  <c r="I209" i="3" s="1"/>
  <c r="C208" i="3"/>
  <c r="J208" i="3" s="1"/>
  <c r="I208" i="3" s="1"/>
  <c r="C207" i="3"/>
  <c r="J207" i="3" s="1"/>
  <c r="I207" i="3" s="1"/>
  <c r="C206" i="3"/>
  <c r="J206" i="3" s="1"/>
  <c r="I206" i="3" s="1"/>
  <c r="C205" i="3"/>
  <c r="J205" i="3" s="1"/>
  <c r="I205" i="3" s="1"/>
  <c r="C204" i="3"/>
  <c r="J204" i="3" s="1"/>
  <c r="I204" i="3" s="1"/>
  <c r="C203" i="3"/>
  <c r="J203" i="3" s="1"/>
  <c r="I203" i="3" s="1"/>
  <c r="C202" i="3"/>
  <c r="J202" i="3" s="1"/>
  <c r="I202" i="3" s="1"/>
  <c r="C201" i="3"/>
  <c r="J201" i="3" s="1"/>
  <c r="I201" i="3" s="1"/>
  <c r="C200" i="3"/>
  <c r="J200" i="3" s="1"/>
  <c r="I200" i="3" s="1"/>
  <c r="C199" i="3"/>
  <c r="J199" i="3" s="1"/>
  <c r="I199" i="3" s="1"/>
  <c r="C198" i="3"/>
  <c r="J198" i="3" s="1"/>
  <c r="I198" i="3" s="1"/>
  <c r="C197" i="3"/>
  <c r="J197" i="3" s="1"/>
  <c r="I197" i="3" s="1"/>
  <c r="C196" i="3"/>
  <c r="J196" i="3" s="1"/>
  <c r="I196" i="3" s="1"/>
  <c r="C195" i="3"/>
  <c r="J195" i="3" s="1"/>
  <c r="I195" i="3" s="1"/>
  <c r="C194" i="3"/>
  <c r="J194" i="3" s="1"/>
  <c r="I194" i="3" s="1"/>
  <c r="C193" i="3"/>
  <c r="J193" i="3" s="1"/>
  <c r="I193" i="3" s="1"/>
  <c r="C192" i="3"/>
  <c r="J192" i="3" s="1"/>
  <c r="I192" i="3" s="1"/>
  <c r="C191" i="3"/>
  <c r="J191" i="3" s="1"/>
  <c r="I191" i="3" s="1"/>
  <c r="C190" i="3"/>
  <c r="J190" i="3" s="1"/>
  <c r="I190" i="3" s="1"/>
  <c r="C189" i="3"/>
  <c r="J189" i="3" s="1"/>
  <c r="I189" i="3" s="1"/>
  <c r="C188" i="3"/>
  <c r="J188" i="3" s="1"/>
  <c r="I188" i="3" s="1"/>
  <c r="C187" i="3"/>
  <c r="J187" i="3" s="1"/>
  <c r="I187" i="3" s="1"/>
  <c r="C186" i="3"/>
  <c r="J186" i="3" s="1"/>
  <c r="I186" i="3" s="1"/>
  <c r="C185" i="3"/>
  <c r="J185" i="3" s="1"/>
  <c r="I185" i="3" s="1"/>
  <c r="C184" i="3"/>
  <c r="J184" i="3" s="1"/>
  <c r="I184" i="3" s="1"/>
  <c r="C183" i="3"/>
  <c r="J183" i="3" s="1"/>
  <c r="I183" i="3" s="1"/>
  <c r="C182" i="3"/>
  <c r="J182" i="3" s="1"/>
  <c r="I182" i="3" s="1"/>
  <c r="C181" i="3"/>
  <c r="J181" i="3" s="1"/>
  <c r="I181" i="3" s="1"/>
  <c r="C180" i="3"/>
  <c r="J180" i="3" s="1"/>
  <c r="I180" i="3" s="1"/>
  <c r="C179" i="3"/>
  <c r="J179" i="3" s="1"/>
  <c r="I179" i="3" s="1"/>
  <c r="C178" i="3"/>
  <c r="J178" i="3" s="1"/>
  <c r="I178" i="3" s="1"/>
  <c r="C177" i="3"/>
  <c r="J177" i="3" s="1"/>
  <c r="I177" i="3" s="1"/>
  <c r="C176" i="3"/>
  <c r="J176" i="3" s="1"/>
  <c r="I176" i="3" s="1"/>
  <c r="C175" i="3"/>
  <c r="J175" i="3" s="1"/>
  <c r="I175" i="3" s="1"/>
  <c r="C174" i="3"/>
  <c r="J174" i="3" s="1"/>
  <c r="I174" i="3" s="1"/>
  <c r="C173" i="3"/>
  <c r="J173" i="3" s="1"/>
  <c r="I173" i="3" s="1"/>
  <c r="C172" i="3"/>
  <c r="J172" i="3" s="1"/>
  <c r="I172" i="3" s="1"/>
  <c r="C171" i="3"/>
  <c r="J171" i="3" s="1"/>
  <c r="I171" i="3" s="1"/>
  <c r="C170" i="3"/>
  <c r="J170" i="3" s="1"/>
  <c r="I170" i="3" s="1"/>
  <c r="C169" i="3"/>
  <c r="J169" i="3" s="1"/>
  <c r="I169" i="3" s="1"/>
  <c r="C168" i="3"/>
  <c r="J168" i="3" s="1"/>
  <c r="I168" i="3" s="1"/>
  <c r="C167" i="3"/>
  <c r="J167" i="3" s="1"/>
  <c r="I167" i="3" s="1"/>
  <c r="C166" i="3"/>
  <c r="J166" i="3" s="1"/>
  <c r="I166" i="3" s="1"/>
  <c r="C165" i="3"/>
  <c r="J165" i="3" s="1"/>
  <c r="I165" i="3" s="1"/>
  <c r="C164" i="3"/>
  <c r="J164" i="3" s="1"/>
  <c r="I164" i="3" s="1"/>
  <c r="C163" i="3"/>
  <c r="J163" i="3" s="1"/>
  <c r="I163" i="3" s="1"/>
  <c r="C162" i="3"/>
  <c r="J162" i="3" s="1"/>
  <c r="I162" i="3" s="1"/>
  <c r="C161" i="3"/>
  <c r="J161" i="3" s="1"/>
  <c r="I161" i="3" s="1"/>
  <c r="C160" i="3"/>
  <c r="J160" i="3" s="1"/>
  <c r="I160" i="3" s="1"/>
  <c r="C159" i="3"/>
  <c r="J159" i="3" s="1"/>
  <c r="I159" i="3" s="1"/>
  <c r="C158" i="3"/>
  <c r="J158" i="3" s="1"/>
  <c r="I158" i="3" s="1"/>
  <c r="C157" i="3"/>
  <c r="J157" i="3" s="1"/>
  <c r="I157" i="3" s="1"/>
  <c r="C156" i="3"/>
  <c r="J156" i="3" s="1"/>
  <c r="I156" i="3" s="1"/>
  <c r="C155" i="3"/>
  <c r="J155" i="3" s="1"/>
  <c r="I155" i="3" s="1"/>
  <c r="C154" i="3"/>
  <c r="J154" i="3" s="1"/>
  <c r="I154" i="3" s="1"/>
  <c r="C153" i="3"/>
  <c r="J153" i="3" s="1"/>
  <c r="I153" i="3" s="1"/>
  <c r="C152" i="3"/>
  <c r="J152" i="3" s="1"/>
  <c r="I152" i="3" s="1"/>
  <c r="C151" i="3"/>
  <c r="J151" i="3" s="1"/>
  <c r="I151" i="3" s="1"/>
  <c r="C150" i="3"/>
  <c r="J150" i="3" s="1"/>
  <c r="I150" i="3" s="1"/>
  <c r="C149" i="3"/>
  <c r="J149" i="3" s="1"/>
  <c r="I149" i="3" s="1"/>
  <c r="C148" i="3"/>
  <c r="J148" i="3" s="1"/>
  <c r="I148" i="3" s="1"/>
  <c r="C147" i="3"/>
  <c r="J147" i="3" s="1"/>
  <c r="I147" i="3" s="1"/>
  <c r="C146" i="3"/>
  <c r="J146" i="3" s="1"/>
  <c r="I146" i="3" s="1"/>
  <c r="C145" i="3"/>
  <c r="J145" i="3" s="1"/>
  <c r="I145" i="3" s="1"/>
  <c r="C144" i="3"/>
  <c r="J144" i="3" s="1"/>
  <c r="I144" i="3" s="1"/>
  <c r="C143" i="3"/>
  <c r="J143" i="3" s="1"/>
  <c r="I143" i="3" s="1"/>
  <c r="C142" i="3"/>
  <c r="J142" i="3" s="1"/>
  <c r="I142" i="3" s="1"/>
  <c r="C141" i="3"/>
  <c r="J141" i="3" s="1"/>
  <c r="I141" i="3" s="1"/>
  <c r="C140" i="3"/>
  <c r="J140" i="3" s="1"/>
  <c r="I140" i="3" s="1"/>
  <c r="C139" i="3"/>
  <c r="J139" i="3" s="1"/>
  <c r="I139" i="3" s="1"/>
  <c r="C138" i="3"/>
  <c r="J138" i="3" s="1"/>
  <c r="I138" i="3" s="1"/>
  <c r="C137" i="3"/>
  <c r="J137" i="3" s="1"/>
  <c r="I137" i="3" s="1"/>
  <c r="C136" i="3"/>
  <c r="J136" i="3" s="1"/>
  <c r="I136" i="3" s="1"/>
  <c r="C135" i="3"/>
  <c r="J135" i="3" s="1"/>
  <c r="I135" i="3" s="1"/>
  <c r="C134" i="3"/>
  <c r="J134" i="3" s="1"/>
  <c r="I134" i="3" s="1"/>
  <c r="C133" i="3"/>
  <c r="J133" i="3" s="1"/>
  <c r="I133" i="3" s="1"/>
  <c r="C132" i="3"/>
  <c r="J132" i="3" s="1"/>
  <c r="I132" i="3" s="1"/>
  <c r="C131" i="3"/>
  <c r="J131" i="3" s="1"/>
  <c r="I131" i="3" s="1"/>
  <c r="C130" i="3"/>
  <c r="J130" i="3" s="1"/>
  <c r="I130" i="3" s="1"/>
  <c r="C129" i="3"/>
  <c r="J129" i="3" s="1"/>
  <c r="I129" i="3" s="1"/>
  <c r="C128" i="3"/>
  <c r="J128" i="3" s="1"/>
  <c r="I128" i="3" s="1"/>
  <c r="C127" i="3"/>
  <c r="J127" i="3" s="1"/>
  <c r="I127" i="3" s="1"/>
  <c r="C126" i="3"/>
  <c r="J126" i="3" s="1"/>
  <c r="I126" i="3" s="1"/>
  <c r="C125" i="3"/>
  <c r="J125" i="3" s="1"/>
  <c r="I125" i="3" s="1"/>
  <c r="C124" i="3"/>
  <c r="J124" i="3" s="1"/>
  <c r="I124" i="3" s="1"/>
  <c r="C123" i="3"/>
  <c r="J123" i="3" s="1"/>
  <c r="I123" i="3" s="1"/>
  <c r="C122" i="3"/>
  <c r="J122" i="3" s="1"/>
  <c r="I122" i="3" s="1"/>
  <c r="C121" i="3"/>
  <c r="J121" i="3" s="1"/>
  <c r="I121" i="3" s="1"/>
  <c r="C120" i="3"/>
  <c r="J120" i="3" s="1"/>
  <c r="I120" i="3" s="1"/>
  <c r="C119" i="3"/>
  <c r="J119" i="3" s="1"/>
  <c r="I119" i="3" s="1"/>
  <c r="C118" i="3"/>
  <c r="J118" i="3" s="1"/>
  <c r="I118" i="3" s="1"/>
  <c r="C117" i="3"/>
  <c r="C116" i="3"/>
  <c r="J116" i="3" s="1"/>
  <c r="I116" i="3" s="1"/>
  <c r="C115" i="3"/>
  <c r="J115" i="3" s="1"/>
  <c r="I115" i="3" s="1"/>
  <c r="C114" i="3"/>
  <c r="J114" i="3" s="1"/>
  <c r="I114" i="3" s="1"/>
  <c r="C113" i="3"/>
  <c r="J113" i="3" s="1"/>
  <c r="I113" i="3" s="1"/>
  <c r="C112" i="3"/>
  <c r="J112" i="3" s="1"/>
  <c r="I112" i="3" s="1"/>
  <c r="C111" i="3"/>
  <c r="J111" i="3" s="1"/>
  <c r="I111" i="3" s="1"/>
  <c r="C110" i="3"/>
  <c r="J110" i="3" s="1"/>
  <c r="I110" i="3" s="1"/>
  <c r="C109" i="3"/>
  <c r="J109" i="3" s="1"/>
  <c r="I109" i="3" s="1"/>
  <c r="C108" i="3"/>
  <c r="J108" i="3" s="1"/>
  <c r="I108" i="3" s="1"/>
  <c r="C107" i="3"/>
  <c r="J107" i="3" s="1"/>
  <c r="I107" i="3" s="1"/>
  <c r="C106" i="3"/>
  <c r="J106" i="3" s="1"/>
  <c r="I106" i="3" s="1"/>
  <c r="C105" i="3"/>
  <c r="J105" i="3" s="1"/>
  <c r="I105" i="3" s="1"/>
  <c r="C104" i="3"/>
  <c r="J104" i="3" s="1"/>
  <c r="I104" i="3" s="1"/>
  <c r="C103" i="3"/>
  <c r="J103" i="3" s="1"/>
  <c r="I103" i="3" s="1"/>
  <c r="C102" i="3"/>
  <c r="J102" i="3" s="1"/>
  <c r="I102" i="3" s="1"/>
  <c r="C101" i="3"/>
  <c r="J101" i="3" s="1"/>
  <c r="I101" i="3" s="1"/>
  <c r="C100" i="3"/>
  <c r="J100" i="3" s="1"/>
  <c r="I100" i="3" s="1"/>
  <c r="C99" i="3"/>
  <c r="J99" i="3" s="1"/>
  <c r="I99" i="3" s="1"/>
  <c r="C98" i="3"/>
  <c r="J98" i="3" s="1"/>
  <c r="I98" i="3" s="1"/>
  <c r="C97" i="3"/>
  <c r="C96" i="3"/>
  <c r="J96" i="3" s="1"/>
  <c r="I96" i="3" s="1"/>
  <c r="C95" i="3"/>
  <c r="J95" i="3" s="1"/>
  <c r="I95" i="3" s="1"/>
  <c r="C94" i="3"/>
  <c r="J94" i="3" s="1"/>
  <c r="I94" i="3" s="1"/>
  <c r="C93" i="3"/>
  <c r="J93" i="3" s="1"/>
  <c r="I93" i="3" s="1"/>
  <c r="C92" i="3"/>
  <c r="J92" i="3" s="1"/>
  <c r="I92" i="3" s="1"/>
  <c r="C91" i="3"/>
  <c r="J91" i="3" s="1"/>
  <c r="I91" i="3" s="1"/>
  <c r="C90" i="3"/>
  <c r="J90" i="3" s="1"/>
  <c r="I90" i="3" s="1"/>
  <c r="C89" i="3"/>
  <c r="J89" i="3" s="1"/>
  <c r="I89" i="3" s="1"/>
  <c r="C88" i="3"/>
  <c r="J88" i="3" s="1"/>
  <c r="I88" i="3" s="1"/>
  <c r="C87" i="3"/>
  <c r="J87" i="3" s="1"/>
  <c r="I87" i="3" s="1"/>
  <c r="C86" i="3"/>
  <c r="J86" i="3" s="1"/>
  <c r="I86" i="3" s="1"/>
  <c r="C85" i="3"/>
  <c r="J85" i="3" s="1"/>
  <c r="I85" i="3" s="1"/>
  <c r="C84" i="3"/>
  <c r="J84" i="3" s="1"/>
  <c r="I84" i="3" s="1"/>
  <c r="C83" i="3"/>
  <c r="J83" i="3" s="1"/>
  <c r="I83" i="3" s="1"/>
  <c r="C82" i="3"/>
  <c r="J82" i="3" s="1"/>
  <c r="I82" i="3" s="1"/>
  <c r="C81" i="3"/>
  <c r="J81" i="3" s="1"/>
  <c r="I81" i="3" s="1"/>
  <c r="C80" i="3"/>
  <c r="J80" i="3" s="1"/>
  <c r="I80" i="3" s="1"/>
  <c r="C79" i="3"/>
  <c r="J79" i="3" s="1"/>
  <c r="I79" i="3" s="1"/>
  <c r="C78" i="3"/>
  <c r="J78" i="3" s="1"/>
  <c r="I78" i="3" s="1"/>
  <c r="C77" i="3"/>
  <c r="J77" i="3" s="1"/>
  <c r="I77" i="3" s="1"/>
  <c r="C76" i="3"/>
  <c r="J76" i="3" s="1"/>
  <c r="I76" i="3" s="1"/>
  <c r="C75" i="3"/>
  <c r="J75" i="3" s="1"/>
  <c r="I75" i="3" s="1"/>
  <c r="C74" i="3"/>
  <c r="J74" i="3" s="1"/>
  <c r="I74" i="3" s="1"/>
  <c r="C73" i="3"/>
  <c r="J73" i="3" s="1"/>
  <c r="I73" i="3" s="1"/>
  <c r="C72" i="3"/>
  <c r="J72" i="3" s="1"/>
  <c r="I72" i="3" s="1"/>
  <c r="C71" i="3"/>
  <c r="J71" i="3" s="1"/>
  <c r="I71" i="3" s="1"/>
  <c r="C70" i="3"/>
  <c r="J70" i="3" s="1"/>
  <c r="I70" i="3" s="1"/>
  <c r="C69" i="3"/>
  <c r="J69" i="3" s="1"/>
  <c r="I69" i="3" s="1"/>
  <c r="C68" i="3"/>
  <c r="J68" i="3" s="1"/>
  <c r="I68" i="3" s="1"/>
  <c r="C67" i="3"/>
  <c r="J67" i="3" s="1"/>
  <c r="I67" i="3" s="1"/>
  <c r="C66" i="3"/>
  <c r="J66" i="3" s="1"/>
  <c r="I66" i="3" s="1"/>
  <c r="C65" i="3"/>
  <c r="J65" i="3" s="1"/>
  <c r="I65" i="3" s="1"/>
  <c r="C64" i="3"/>
  <c r="J64" i="3" s="1"/>
  <c r="I64" i="3" s="1"/>
  <c r="C63" i="3"/>
  <c r="J63" i="3" s="1"/>
  <c r="I63" i="3" s="1"/>
  <c r="C62" i="3"/>
  <c r="J62" i="3" s="1"/>
  <c r="I62" i="3" s="1"/>
  <c r="C61" i="3"/>
  <c r="J61" i="3" s="1"/>
  <c r="I61" i="3" s="1"/>
  <c r="C60" i="3"/>
  <c r="J60" i="3" s="1"/>
  <c r="I60" i="3" s="1"/>
  <c r="C59" i="3"/>
  <c r="J59" i="3" s="1"/>
  <c r="I59" i="3" s="1"/>
  <c r="C58" i="3"/>
  <c r="J58" i="3" s="1"/>
  <c r="I58" i="3" s="1"/>
  <c r="C57" i="3"/>
  <c r="J57" i="3" s="1"/>
  <c r="I57" i="3" s="1"/>
  <c r="C56" i="3"/>
  <c r="J56" i="3" s="1"/>
  <c r="I56" i="3" s="1"/>
  <c r="C55" i="3"/>
  <c r="J55" i="3" s="1"/>
  <c r="I55" i="3" s="1"/>
  <c r="C54" i="3"/>
  <c r="J54" i="3" s="1"/>
  <c r="I54" i="3" s="1"/>
  <c r="C53" i="3"/>
  <c r="J53" i="3" s="1"/>
  <c r="I53" i="3" s="1"/>
  <c r="C52" i="3"/>
  <c r="J52" i="3" s="1"/>
  <c r="I52" i="3" s="1"/>
  <c r="C51" i="3"/>
  <c r="J51" i="3" s="1"/>
  <c r="I51" i="3" s="1"/>
  <c r="C50" i="3"/>
  <c r="J50" i="3" s="1"/>
  <c r="I50" i="3" s="1"/>
  <c r="C49" i="3"/>
  <c r="J49" i="3" s="1"/>
  <c r="I49" i="3" s="1"/>
  <c r="C48" i="3"/>
  <c r="J48" i="3" s="1"/>
  <c r="I48" i="3" s="1"/>
  <c r="C47" i="3"/>
  <c r="J47" i="3" s="1"/>
  <c r="I47" i="3" s="1"/>
  <c r="C46" i="3"/>
  <c r="J46" i="3" s="1"/>
  <c r="I46" i="3" s="1"/>
  <c r="C45" i="3"/>
  <c r="J45" i="3" s="1"/>
  <c r="I45" i="3" s="1"/>
  <c r="C44" i="3"/>
  <c r="J44" i="3" s="1"/>
  <c r="I44" i="3" s="1"/>
  <c r="C43" i="3"/>
  <c r="J43" i="3" s="1"/>
  <c r="I43" i="3" s="1"/>
  <c r="C42" i="3"/>
  <c r="J42" i="3" s="1"/>
  <c r="I42" i="3" s="1"/>
  <c r="C41" i="3"/>
  <c r="J41" i="3" s="1"/>
  <c r="I41" i="3" s="1"/>
  <c r="C40" i="3"/>
  <c r="J40" i="3" s="1"/>
  <c r="I40" i="3" s="1"/>
  <c r="C39" i="3"/>
  <c r="J39" i="3" s="1"/>
  <c r="I39" i="3" s="1"/>
  <c r="C38" i="3"/>
  <c r="J38" i="3" s="1"/>
  <c r="I38" i="3" s="1"/>
  <c r="C37" i="3"/>
  <c r="J37" i="3" s="1"/>
  <c r="I37" i="3" s="1"/>
  <c r="C36" i="3"/>
  <c r="J36" i="3" s="1"/>
  <c r="I36" i="3" s="1"/>
  <c r="C35" i="3"/>
  <c r="J35" i="3" s="1"/>
  <c r="I35" i="3" s="1"/>
  <c r="C34" i="3"/>
  <c r="J34" i="3" s="1"/>
  <c r="I34" i="3" s="1"/>
  <c r="C33" i="3"/>
  <c r="J33" i="3" s="1"/>
  <c r="I33" i="3" s="1"/>
  <c r="C32" i="3"/>
  <c r="J32" i="3" s="1"/>
  <c r="I32" i="3" s="1"/>
  <c r="C31" i="3"/>
  <c r="J31" i="3" s="1"/>
  <c r="I31" i="3" s="1"/>
  <c r="C30" i="3"/>
  <c r="J30" i="3" s="1"/>
  <c r="I30" i="3" s="1"/>
  <c r="C29" i="3"/>
  <c r="J29" i="3" s="1"/>
  <c r="I29" i="3" s="1"/>
  <c r="C28" i="3"/>
  <c r="J28" i="3" s="1"/>
  <c r="I28" i="3" s="1"/>
  <c r="C27" i="3"/>
  <c r="J27" i="3" s="1"/>
  <c r="I27" i="3" s="1"/>
  <c r="C26" i="3"/>
  <c r="J26" i="3" s="1"/>
  <c r="I26" i="3" s="1"/>
  <c r="C25" i="3"/>
  <c r="J25" i="3" s="1"/>
  <c r="I25" i="3" s="1"/>
  <c r="C24" i="3"/>
  <c r="J24" i="3" s="1"/>
  <c r="I24" i="3" s="1"/>
  <c r="C23" i="3"/>
  <c r="J23" i="3" s="1"/>
  <c r="I23" i="3" s="1"/>
  <c r="C22" i="3"/>
  <c r="J22" i="3" s="1"/>
  <c r="I22" i="3" s="1"/>
  <c r="C21" i="3"/>
  <c r="J21" i="3" s="1"/>
  <c r="I21" i="3" s="1"/>
  <c r="C20" i="3"/>
  <c r="J20" i="3" s="1"/>
  <c r="I20" i="3" s="1"/>
  <c r="C19" i="3"/>
  <c r="J19" i="3" s="1"/>
  <c r="I19" i="3" s="1"/>
  <c r="C18" i="3"/>
  <c r="J18" i="3" s="1"/>
  <c r="I18" i="3" s="1"/>
  <c r="C17" i="3"/>
  <c r="J17" i="3" s="1"/>
  <c r="I17" i="3" s="1"/>
  <c r="C16" i="3"/>
  <c r="J16" i="3" s="1"/>
  <c r="I16" i="3" s="1"/>
  <c r="C15" i="3"/>
  <c r="J15" i="3" s="1"/>
  <c r="I15" i="3" s="1"/>
  <c r="C14" i="3"/>
  <c r="J14" i="3" s="1"/>
  <c r="I14" i="3" s="1"/>
  <c r="L13" i="3"/>
  <c r="C13" i="3"/>
  <c r="J13" i="3" s="1"/>
  <c r="I13" i="3" s="1"/>
  <c r="L12" i="3"/>
  <c r="C12" i="3"/>
  <c r="J12" i="3" s="1"/>
  <c r="I12" i="3" s="1"/>
  <c r="L11" i="3"/>
  <c r="C11" i="3"/>
  <c r="J11" i="3" s="1"/>
  <c r="I11" i="3" s="1"/>
  <c r="L10" i="3"/>
  <c r="C10" i="3"/>
  <c r="J10" i="3" s="1"/>
  <c r="I10" i="3" s="1"/>
  <c r="L9" i="3"/>
  <c r="C9" i="3"/>
  <c r="J9" i="3" s="1"/>
  <c r="I9" i="3" s="1"/>
  <c r="L8" i="3"/>
  <c r="C8" i="3"/>
  <c r="J8" i="3" s="1"/>
  <c r="I8" i="3" s="1"/>
  <c r="L7" i="3"/>
  <c r="C7" i="3"/>
  <c r="J7" i="3" s="1"/>
  <c r="I7" i="3" s="1"/>
  <c r="L6" i="3"/>
  <c r="C6" i="3"/>
  <c r="J6" i="3" s="1"/>
  <c r="I6" i="3" s="1"/>
  <c r="L5" i="3"/>
  <c r="C5" i="3"/>
  <c r="J5" i="3" s="1"/>
  <c r="I5" i="3" s="1"/>
  <c r="L4" i="3"/>
  <c r="C4" i="3"/>
  <c r="J4" i="3" s="1"/>
  <c r="I4" i="3" s="1"/>
  <c r="L3" i="3"/>
  <c r="C3" i="3"/>
  <c r="J3" i="3" s="1"/>
  <c r="I3" i="3" s="1"/>
  <c r="G346" i="6"/>
  <c r="E346" i="6"/>
  <c r="G345" i="6"/>
  <c r="E345" i="6"/>
  <c r="G344" i="6"/>
  <c r="E344" i="6"/>
  <c r="G343" i="6"/>
  <c r="E343" i="6"/>
  <c r="G342" i="6"/>
  <c r="E342" i="6"/>
  <c r="G341" i="6"/>
  <c r="E341" i="6"/>
  <c r="G340" i="6"/>
  <c r="E340" i="6"/>
  <c r="G339" i="6"/>
  <c r="E339" i="6"/>
  <c r="G338" i="6"/>
  <c r="E338" i="6"/>
  <c r="G337" i="6"/>
  <c r="E337" i="6"/>
  <c r="G336" i="6"/>
  <c r="E336" i="6"/>
  <c r="G335" i="6"/>
  <c r="E335" i="6"/>
  <c r="G334" i="6"/>
  <c r="E334" i="6"/>
  <c r="G333" i="6"/>
  <c r="E333" i="6"/>
  <c r="G332" i="6"/>
  <c r="E332" i="6"/>
  <c r="G331" i="6"/>
  <c r="E331" i="6"/>
  <c r="G330" i="6"/>
  <c r="E330" i="6"/>
  <c r="G329" i="6"/>
  <c r="E329" i="6"/>
  <c r="G328" i="6"/>
  <c r="E328" i="6"/>
  <c r="G327" i="6"/>
  <c r="E327" i="6"/>
  <c r="G326" i="6"/>
  <c r="E326" i="6"/>
  <c r="G325" i="6"/>
  <c r="E325" i="6"/>
  <c r="G324" i="6"/>
  <c r="E324" i="6"/>
  <c r="G323" i="6"/>
  <c r="E323" i="6"/>
  <c r="G322" i="6"/>
  <c r="E322" i="6"/>
  <c r="G321" i="6"/>
  <c r="E321" i="6"/>
  <c r="G320" i="6"/>
  <c r="E320" i="6"/>
  <c r="G319" i="6"/>
  <c r="E319" i="6"/>
  <c r="G318" i="6"/>
  <c r="E318" i="6"/>
  <c r="G317" i="6"/>
  <c r="E317" i="6"/>
  <c r="G316" i="6"/>
  <c r="E316" i="6"/>
  <c r="G315" i="6"/>
  <c r="E315" i="6"/>
  <c r="G314" i="6"/>
  <c r="E314" i="6"/>
  <c r="G313" i="6"/>
  <c r="E313" i="6"/>
  <c r="G312" i="6"/>
  <c r="E312" i="6"/>
  <c r="G311" i="6"/>
  <c r="E311" i="6"/>
  <c r="G310" i="6"/>
  <c r="E310" i="6"/>
  <c r="G309" i="6"/>
  <c r="E309" i="6"/>
  <c r="G308" i="6"/>
  <c r="E308" i="6"/>
  <c r="G307" i="6"/>
  <c r="E307" i="6"/>
  <c r="G306" i="6"/>
  <c r="E306" i="6"/>
  <c r="G305" i="6"/>
  <c r="E305" i="6"/>
  <c r="G304" i="6"/>
  <c r="E304" i="6"/>
  <c r="G303" i="6"/>
  <c r="E303" i="6"/>
  <c r="G302" i="6"/>
  <c r="E302" i="6"/>
  <c r="G301" i="6"/>
  <c r="E301" i="6"/>
  <c r="G300" i="6"/>
  <c r="E300" i="6"/>
  <c r="G299" i="6"/>
  <c r="E299" i="6"/>
  <c r="G298" i="6"/>
  <c r="E298" i="6"/>
  <c r="G297" i="6"/>
  <c r="E297" i="6"/>
  <c r="G296" i="6"/>
  <c r="E296" i="6"/>
  <c r="G295" i="6"/>
  <c r="E295" i="6"/>
  <c r="G294" i="6"/>
  <c r="E294" i="6"/>
  <c r="G293" i="6"/>
  <c r="E293" i="6"/>
  <c r="G292" i="6"/>
  <c r="E292" i="6"/>
  <c r="G291" i="6"/>
  <c r="E291" i="6"/>
  <c r="G290" i="6"/>
  <c r="E290" i="6"/>
  <c r="G289" i="6"/>
  <c r="E289" i="6"/>
  <c r="G288" i="6"/>
  <c r="E288" i="6"/>
  <c r="G287" i="6"/>
  <c r="E287" i="6"/>
  <c r="G286" i="6"/>
  <c r="E286" i="6"/>
  <c r="G285" i="6"/>
  <c r="E285" i="6"/>
  <c r="G284" i="6"/>
  <c r="E284" i="6"/>
  <c r="G283" i="6"/>
  <c r="E283" i="6"/>
  <c r="G282" i="6"/>
  <c r="E282" i="6"/>
  <c r="G281" i="6"/>
  <c r="E281" i="6"/>
  <c r="G280" i="6"/>
  <c r="E280" i="6"/>
  <c r="G279" i="6"/>
  <c r="E279" i="6"/>
  <c r="G278" i="6"/>
  <c r="E278" i="6"/>
  <c r="G277" i="6"/>
  <c r="E277" i="6"/>
  <c r="G276" i="6"/>
  <c r="E276" i="6"/>
  <c r="G275" i="6"/>
  <c r="E275" i="6"/>
  <c r="G274" i="6"/>
  <c r="E274" i="6"/>
  <c r="G273" i="6"/>
  <c r="E273" i="6"/>
  <c r="G272" i="6"/>
  <c r="E272" i="6"/>
  <c r="G271" i="6"/>
  <c r="E271" i="6"/>
  <c r="G270" i="6"/>
  <c r="E270" i="6"/>
  <c r="G269" i="6"/>
  <c r="E269" i="6"/>
  <c r="G268" i="6"/>
  <c r="E268" i="6"/>
  <c r="G267" i="6"/>
  <c r="E267" i="6"/>
  <c r="G266" i="6"/>
  <c r="E266" i="6"/>
  <c r="G265" i="6"/>
  <c r="E265" i="6"/>
  <c r="G264" i="6"/>
  <c r="E264" i="6"/>
  <c r="G263" i="6"/>
  <c r="E263" i="6"/>
  <c r="G262" i="6"/>
  <c r="E262" i="6"/>
  <c r="G261" i="6"/>
  <c r="E261" i="6"/>
  <c r="G260" i="6"/>
  <c r="E260" i="6"/>
  <c r="G259" i="6"/>
  <c r="E259" i="6"/>
  <c r="G258" i="6"/>
  <c r="E258" i="6"/>
  <c r="G257" i="6"/>
  <c r="E257" i="6"/>
  <c r="G256" i="6"/>
  <c r="E256" i="6"/>
  <c r="G255" i="6"/>
  <c r="E255" i="6"/>
  <c r="G254" i="6"/>
  <c r="E254" i="6"/>
  <c r="G253" i="6"/>
  <c r="E253" i="6"/>
  <c r="G252" i="6"/>
  <c r="E252" i="6"/>
  <c r="G251" i="6"/>
  <c r="E251" i="6"/>
  <c r="G250" i="6"/>
  <c r="E250" i="6"/>
  <c r="G249" i="6"/>
  <c r="E249" i="6"/>
  <c r="G248" i="6"/>
  <c r="E248" i="6"/>
  <c r="G247" i="6"/>
  <c r="E247" i="6"/>
  <c r="G246" i="6"/>
  <c r="E246" i="6"/>
  <c r="G245" i="6"/>
  <c r="E245" i="6"/>
  <c r="G244" i="6"/>
  <c r="E244" i="6"/>
  <c r="G243" i="6"/>
  <c r="E243" i="6"/>
  <c r="G242" i="6"/>
  <c r="E242" i="6"/>
  <c r="G241" i="6"/>
  <c r="E241" i="6"/>
  <c r="G240" i="6"/>
  <c r="E240" i="6"/>
  <c r="G239" i="6"/>
  <c r="E239" i="6"/>
  <c r="G238" i="6"/>
  <c r="E238" i="6"/>
  <c r="G237" i="6"/>
  <c r="E237" i="6"/>
  <c r="G236" i="6"/>
  <c r="E236" i="6"/>
  <c r="G235" i="6"/>
  <c r="E235" i="6"/>
  <c r="G234" i="6"/>
  <c r="E234" i="6"/>
  <c r="G233" i="6"/>
  <c r="E233" i="6"/>
  <c r="G232" i="6"/>
  <c r="E232" i="6"/>
  <c r="G231" i="6"/>
  <c r="E231" i="6"/>
  <c r="G230" i="6"/>
  <c r="E230" i="6"/>
  <c r="G229" i="6"/>
  <c r="E229" i="6"/>
  <c r="G228" i="6"/>
  <c r="E228" i="6"/>
  <c r="G227" i="6"/>
  <c r="E227" i="6"/>
  <c r="G226" i="6"/>
  <c r="E226" i="6"/>
  <c r="G225" i="6"/>
  <c r="E225" i="6"/>
  <c r="G224" i="6"/>
  <c r="E224" i="6"/>
  <c r="G223" i="6"/>
  <c r="E223" i="6"/>
  <c r="G222" i="6"/>
  <c r="E222" i="6"/>
  <c r="G221" i="6"/>
  <c r="E221" i="6"/>
  <c r="G220" i="6"/>
  <c r="E220" i="6"/>
  <c r="G219" i="6"/>
  <c r="E219" i="6"/>
  <c r="G218" i="6"/>
  <c r="E218" i="6"/>
  <c r="G217" i="6"/>
  <c r="E217" i="6"/>
  <c r="G216" i="6"/>
  <c r="E216" i="6"/>
  <c r="G215" i="6"/>
  <c r="E215" i="6"/>
  <c r="G214" i="6"/>
  <c r="E214" i="6"/>
  <c r="G213" i="6"/>
  <c r="E213" i="6"/>
  <c r="G212" i="6"/>
  <c r="E212" i="6"/>
  <c r="G211" i="6"/>
  <c r="E211" i="6"/>
  <c r="G210" i="6"/>
  <c r="E210" i="6"/>
  <c r="G209" i="6"/>
  <c r="E209" i="6"/>
  <c r="G208" i="6"/>
  <c r="E208" i="6"/>
  <c r="G207" i="6"/>
  <c r="E207" i="6"/>
  <c r="G206" i="6"/>
  <c r="E206" i="6"/>
  <c r="G205" i="6"/>
  <c r="E205" i="6"/>
  <c r="G204" i="6"/>
  <c r="E204" i="6"/>
  <c r="G203" i="6"/>
  <c r="E203" i="6"/>
  <c r="G202" i="6"/>
  <c r="E202" i="6"/>
  <c r="G201" i="6"/>
  <c r="E201" i="6"/>
  <c r="G200" i="6"/>
  <c r="E200" i="6"/>
  <c r="G199" i="6"/>
  <c r="E199" i="6"/>
  <c r="G198" i="6"/>
  <c r="E198" i="6"/>
  <c r="G197" i="6"/>
  <c r="E197" i="6"/>
  <c r="G196" i="6"/>
  <c r="E196" i="6"/>
  <c r="G195" i="6"/>
  <c r="E195" i="6"/>
  <c r="G194" i="6"/>
  <c r="E194" i="6"/>
  <c r="G193" i="6"/>
  <c r="E193" i="6"/>
  <c r="G192" i="6"/>
  <c r="E192" i="6"/>
  <c r="G191" i="6"/>
  <c r="E191" i="6"/>
  <c r="G190" i="6"/>
  <c r="E190" i="6"/>
  <c r="G189" i="6"/>
  <c r="E189" i="6"/>
  <c r="G188" i="6"/>
  <c r="E188" i="6"/>
  <c r="G187" i="6"/>
  <c r="E187" i="6"/>
  <c r="G186" i="6"/>
  <c r="E186" i="6"/>
  <c r="G185" i="6"/>
  <c r="E185" i="6"/>
  <c r="G184" i="6"/>
  <c r="E184" i="6"/>
  <c r="G183" i="6"/>
  <c r="E183" i="6"/>
  <c r="G182" i="6"/>
  <c r="E182" i="6"/>
  <c r="G181" i="6"/>
  <c r="E181" i="6"/>
  <c r="G180" i="6"/>
  <c r="E180" i="6"/>
  <c r="G179" i="6"/>
  <c r="E179" i="6"/>
  <c r="G178" i="6"/>
  <c r="E178" i="6"/>
  <c r="G177" i="6"/>
  <c r="E177" i="6"/>
  <c r="G176" i="6"/>
  <c r="E176" i="6"/>
  <c r="G175" i="6"/>
  <c r="E175" i="6"/>
  <c r="G174" i="6"/>
  <c r="E174" i="6"/>
  <c r="G173" i="6"/>
  <c r="E173" i="6"/>
  <c r="G172" i="6"/>
  <c r="E172" i="6"/>
  <c r="G171" i="6"/>
  <c r="E171" i="6"/>
  <c r="G170" i="6"/>
  <c r="E170" i="6"/>
  <c r="G169" i="6"/>
  <c r="E169" i="6"/>
  <c r="G168" i="6"/>
  <c r="E168" i="6"/>
  <c r="G167" i="6"/>
  <c r="E167" i="6"/>
  <c r="G166" i="6"/>
  <c r="E166" i="6"/>
  <c r="G165" i="6"/>
  <c r="E165" i="6"/>
  <c r="G164" i="6"/>
  <c r="E164" i="6"/>
  <c r="G163" i="6"/>
  <c r="E163" i="6"/>
  <c r="G162" i="6"/>
  <c r="E162" i="6"/>
  <c r="G161" i="6"/>
  <c r="E161" i="6"/>
  <c r="G160" i="6"/>
  <c r="E160" i="6"/>
  <c r="G159" i="6"/>
  <c r="E159" i="6"/>
  <c r="G158" i="6"/>
  <c r="E158" i="6"/>
  <c r="G157" i="6"/>
  <c r="E157" i="6"/>
  <c r="G156" i="6"/>
  <c r="E156" i="6"/>
  <c r="G155" i="6"/>
  <c r="E155" i="6"/>
  <c r="G154" i="6"/>
  <c r="E154" i="6"/>
  <c r="G153" i="6"/>
  <c r="E153" i="6"/>
  <c r="G152" i="6"/>
  <c r="E152" i="6"/>
  <c r="G151" i="6"/>
  <c r="E151" i="6"/>
  <c r="G150" i="6"/>
  <c r="E150" i="6"/>
  <c r="G149" i="6"/>
  <c r="E149" i="6"/>
  <c r="G148" i="6"/>
  <c r="E148" i="6"/>
  <c r="G147" i="6"/>
  <c r="E147" i="6"/>
  <c r="G146" i="6"/>
  <c r="E146" i="6"/>
  <c r="G145" i="6"/>
  <c r="E145" i="6"/>
  <c r="G144" i="6"/>
  <c r="E144" i="6"/>
  <c r="G143" i="6"/>
  <c r="E143" i="6"/>
  <c r="G142" i="6"/>
  <c r="E142" i="6"/>
  <c r="M142" i="6" s="1"/>
  <c r="G141" i="6"/>
  <c r="E141" i="6"/>
  <c r="M141" i="6" s="1"/>
  <c r="G140" i="6"/>
  <c r="E140" i="6"/>
  <c r="M140" i="6" s="1"/>
  <c r="G139" i="6"/>
  <c r="E139" i="6"/>
  <c r="M139" i="6" s="1"/>
  <c r="G138" i="6"/>
  <c r="E138" i="6"/>
  <c r="M138" i="6" s="1"/>
  <c r="G137" i="6"/>
  <c r="E137" i="6"/>
  <c r="M137" i="6" s="1"/>
  <c r="G136" i="6"/>
  <c r="E136" i="6"/>
  <c r="G135" i="6"/>
  <c r="E135" i="6"/>
  <c r="M135" i="6" s="1"/>
  <c r="G134" i="6"/>
  <c r="E134" i="6"/>
  <c r="M134" i="6" s="1"/>
  <c r="G133" i="6"/>
  <c r="E133" i="6"/>
  <c r="M133" i="6" s="1"/>
  <c r="G132" i="6"/>
  <c r="E132" i="6"/>
  <c r="M132" i="6" s="1"/>
  <c r="G131" i="6"/>
  <c r="E131" i="6"/>
  <c r="M131" i="6" s="1"/>
  <c r="G130" i="6"/>
  <c r="E130" i="6"/>
  <c r="M130" i="6" s="1"/>
  <c r="G129" i="6"/>
  <c r="E129" i="6"/>
  <c r="M129" i="6" s="1"/>
  <c r="G128" i="6"/>
  <c r="E128" i="6"/>
  <c r="M128" i="6" s="1"/>
  <c r="G127" i="6"/>
  <c r="E127" i="6"/>
  <c r="M127" i="6" s="1"/>
  <c r="G126" i="6"/>
  <c r="E126" i="6"/>
  <c r="M126" i="6" s="1"/>
  <c r="G125" i="6"/>
  <c r="E125" i="6"/>
  <c r="M125" i="6" s="1"/>
  <c r="G124" i="6"/>
  <c r="E124" i="6"/>
  <c r="M124" i="6" s="1"/>
  <c r="G123" i="6"/>
  <c r="E123" i="6"/>
  <c r="M123" i="6" s="1"/>
  <c r="G122" i="6"/>
  <c r="E122" i="6"/>
  <c r="M122" i="6" s="1"/>
  <c r="G121" i="6"/>
  <c r="E121" i="6"/>
  <c r="M121" i="6" s="1"/>
  <c r="G120" i="6"/>
  <c r="E120" i="6"/>
  <c r="M120" i="6" s="1"/>
  <c r="G119" i="6"/>
  <c r="E119" i="6"/>
  <c r="M119" i="6" s="1"/>
  <c r="G118" i="6"/>
  <c r="E118" i="6"/>
  <c r="M118" i="6" s="1"/>
  <c r="G117" i="6"/>
  <c r="E117" i="6"/>
  <c r="M117" i="6" s="1"/>
  <c r="G116" i="6"/>
  <c r="E116" i="6"/>
  <c r="M116" i="6" s="1"/>
  <c r="G115" i="6"/>
  <c r="E115" i="6"/>
  <c r="M115" i="6" s="1"/>
  <c r="G114" i="6"/>
  <c r="E114" i="6"/>
  <c r="M114" i="6" s="1"/>
  <c r="G113" i="6"/>
  <c r="E113" i="6"/>
  <c r="G112" i="6"/>
  <c r="E112" i="6"/>
  <c r="M112" i="6" s="1"/>
  <c r="G111" i="6"/>
  <c r="E111" i="6"/>
  <c r="M111" i="6" s="1"/>
  <c r="G110" i="6"/>
  <c r="E110" i="6"/>
  <c r="M110" i="6" s="1"/>
  <c r="G109" i="6"/>
  <c r="E109" i="6"/>
  <c r="G108" i="6"/>
  <c r="E108" i="6"/>
  <c r="M108" i="6" s="1"/>
  <c r="G107" i="6"/>
  <c r="E107" i="6"/>
  <c r="M107" i="6" s="1"/>
  <c r="G106" i="6"/>
  <c r="E106" i="6"/>
  <c r="M106" i="6" s="1"/>
  <c r="G105" i="6"/>
  <c r="E105" i="6"/>
  <c r="M105" i="6" s="1"/>
  <c r="G104" i="6"/>
  <c r="E104" i="6"/>
  <c r="M104" i="6" s="1"/>
  <c r="G103" i="6"/>
  <c r="E103" i="6"/>
  <c r="M103" i="6" s="1"/>
  <c r="G102" i="6"/>
  <c r="E102" i="6"/>
  <c r="M102" i="6" s="1"/>
  <c r="G101" i="6"/>
  <c r="E101" i="6"/>
  <c r="M101" i="6" s="1"/>
  <c r="G100" i="6"/>
  <c r="E100" i="6"/>
  <c r="M100" i="6" s="1"/>
  <c r="G99" i="6"/>
  <c r="E99" i="6"/>
  <c r="M99" i="6" s="1"/>
  <c r="G98" i="6"/>
  <c r="E98" i="6"/>
  <c r="M98" i="6" s="1"/>
  <c r="G97" i="6"/>
  <c r="E97" i="6"/>
  <c r="M97" i="6" s="1"/>
  <c r="G96" i="6"/>
  <c r="E96" i="6"/>
  <c r="M96" i="6" s="1"/>
  <c r="G95" i="6"/>
  <c r="E95" i="6"/>
  <c r="M95" i="6" s="1"/>
  <c r="G94" i="6"/>
  <c r="E94" i="6"/>
  <c r="M94" i="6" s="1"/>
  <c r="G93" i="6"/>
  <c r="E93" i="6"/>
  <c r="M93" i="6" s="1"/>
  <c r="G92" i="6"/>
  <c r="E92" i="6"/>
  <c r="M92" i="6" s="1"/>
  <c r="G91" i="6"/>
  <c r="E91" i="6"/>
  <c r="M91" i="6" s="1"/>
  <c r="G90" i="6"/>
  <c r="E90" i="6"/>
  <c r="M90" i="6" s="1"/>
  <c r="G89" i="6"/>
  <c r="E89" i="6"/>
  <c r="O88" i="6"/>
  <c r="G88" i="6" s="1"/>
  <c r="E88" i="6"/>
  <c r="M88" i="6" s="1"/>
  <c r="O87" i="6"/>
  <c r="G87" i="6" s="1"/>
  <c r="E87" i="6"/>
  <c r="M87" i="6" s="1"/>
  <c r="O86" i="6"/>
  <c r="G86" i="6" s="1"/>
  <c r="E86" i="6"/>
  <c r="M86" i="6" s="1"/>
  <c r="O85" i="6"/>
  <c r="G85" i="6" s="1"/>
  <c r="E85" i="6"/>
  <c r="M85" i="6" s="1"/>
  <c r="O84" i="6"/>
  <c r="G84" i="6" s="1"/>
  <c r="E84" i="6"/>
  <c r="M84" i="6" s="1"/>
  <c r="O83" i="6"/>
  <c r="G83" i="6" s="1"/>
  <c r="E83" i="6"/>
  <c r="M83" i="6" s="1"/>
  <c r="O82" i="6"/>
  <c r="G82" i="6" s="1"/>
  <c r="E82" i="6"/>
  <c r="M82" i="6" s="1"/>
  <c r="O81" i="6"/>
  <c r="G81" i="6" s="1"/>
  <c r="E81" i="6"/>
  <c r="M81" i="6" s="1"/>
  <c r="O80" i="6"/>
  <c r="G80" i="6" s="1"/>
  <c r="E80" i="6"/>
  <c r="M80" i="6" s="1"/>
  <c r="O79" i="6"/>
  <c r="G79" i="6" s="1"/>
  <c r="E79" i="6"/>
  <c r="M79" i="6" s="1"/>
  <c r="O78" i="6"/>
  <c r="G78" i="6" s="1"/>
  <c r="E78" i="6"/>
  <c r="M78" i="6" s="1"/>
  <c r="O77" i="6"/>
  <c r="G77" i="6" s="1"/>
  <c r="E77" i="6"/>
  <c r="M77" i="6" s="1"/>
  <c r="O76" i="6"/>
  <c r="G76" i="6" s="1"/>
  <c r="E76" i="6"/>
  <c r="M76" i="6" s="1"/>
  <c r="O75" i="6"/>
  <c r="G75" i="6" s="1"/>
  <c r="E75" i="6"/>
  <c r="M75" i="6" s="1"/>
  <c r="O74" i="6"/>
  <c r="G74" i="6" s="1"/>
  <c r="E74" i="6"/>
  <c r="M74" i="6" s="1"/>
  <c r="O73" i="6"/>
  <c r="G73" i="6" s="1"/>
  <c r="E73" i="6"/>
  <c r="M73" i="6" s="1"/>
  <c r="O72" i="6"/>
  <c r="G72" i="6" s="1"/>
  <c r="E72" i="6"/>
  <c r="M72" i="6" s="1"/>
  <c r="O71" i="6"/>
  <c r="G71" i="6" s="1"/>
  <c r="E71" i="6"/>
  <c r="M71" i="6" s="1"/>
  <c r="O70" i="6"/>
  <c r="G70" i="6" s="1"/>
  <c r="E70" i="6"/>
  <c r="M70" i="6" s="1"/>
  <c r="O69" i="6"/>
  <c r="G69" i="6" s="1"/>
  <c r="E69" i="6"/>
  <c r="M69" i="6" s="1"/>
  <c r="O68" i="6"/>
  <c r="G68" i="6" s="1"/>
  <c r="E68" i="6"/>
  <c r="M68" i="6" s="1"/>
  <c r="O67" i="6"/>
  <c r="G67" i="6" s="1"/>
  <c r="E67" i="6"/>
  <c r="M67" i="6" s="1"/>
  <c r="O66" i="6"/>
  <c r="G66" i="6" s="1"/>
  <c r="E66" i="6"/>
  <c r="M66" i="6" s="1"/>
  <c r="O65" i="6"/>
  <c r="G65" i="6" s="1"/>
  <c r="E65" i="6"/>
  <c r="M65" i="6" s="1"/>
  <c r="O64" i="6"/>
  <c r="G64" i="6" s="1"/>
  <c r="E64" i="6"/>
  <c r="M64" i="6" s="1"/>
  <c r="O63" i="6"/>
  <c r="G63" i="6" s="1"/>
  <c r="E63" i="6"/>
  <c r="M63" i="6" s="1"/>
  <c r="O62" i="6"/>
  <c r="G62" i="6" s="1"/>
  <c r="E62" i="6"/>
  <c r="M62" i="6" s="1"/>
  <c r="O61" i="6"/>
  <c r="G61" i="6" s="1"/>
  <c r="E61" i="6"/>
  <c r="M61" i="6" s="1"/>
  <c r="O60" i="6"/>
  <c r="G60" i="6" s="1"/>
  <c r="E60" i="6"/>
  <c r="M60" i="6" s="1"/>
  <c r="O59" i="6"/>
  <c r="G59" i="6" s="1"/>
  <c r="E59" i="6"/>
  <c r="M59" i="6" s="1"/>
  <c r="O58" i="6"/>
  <c r="G58" i="6" s="1"/>
  <c r="E58" i="6"/>
  <c r="M58" i="6" s="1"/>
  <c r="O57" i="6"/>
  <c r="G57" i="6" s="1"/>
  <c r="E57" i="6"/>
  <c r="M57" i="6" s="1"/>
  <c r="O56" i="6"/>
  <c r="G56" i="6" s="1"/>
  <c r="E56" i="6"/>
  <c r="M56" i="6" s="1"/>
  <c r="O55" i="6"/>
  <c r="G55" i="6" s="1"/>
  <c r="E55" i="6"/>
  <c r="M55" i="6" s="1"/>
  <c r="O54" i="6"/>
  <c r="G54" i="6" s="1"/>
  <c r="E54" i="6"/>
  <c r="M54" i="6" s="1"/>
  <c r="O53" i="6"/>
  <c r="G53" i="6" s="1"/>
  <c r="E53" i="6"/>
  <c r="M53" i="6" s="1"/>
  <c r="O52" i="6"/>
  <c r="G52" i="6" s="1"/>
  <c r="E52" i="6"/>
  <c r="M52" i="6" s="1"/>
  <c r="O51" i="6"/>
  <c r="G51" i="6" s="1"/>
  <c r="E51" i="6"/>
  <c r="M51" i="6" s="1"/>
  <c r="O50" i="6"/>
  <c r="G50" i="6" s="1"/>
  <c r="E50" i="6"/>
  <c r="M50" i="6" s="1"/>
  <c r="O49" i="6"/>
  <c r="G49" i="6" s="1"/>
  <c r="E49" i="6"/>
  <c r="M49" i="6" s="1"/>
  <c r="O48" i="6"/>
  <c r="G48" i="6" s="1"/>
  <c r="E48" i="6"/>
  <c r="M48" i="6" s="1"/>
  <c r="O47" i="6"/>
  <c r="G47" i="6" s="1"/>
  <c r="E47" i="6"/>
  <c r="M47" i="6" s="1"/>
  <c r="O46" i="6"/>
  <c r="G46" i="6" s="1"/>
  <c r="E46" i="6"/>
  <c r="M46" i="6" s="1"/>
  <c r="O45" i="6"/>
  <c r="G45" i="6" s="1"/>
  <c r="E45" i="6"/>
  <c r="M45" i="6" s="1"/>
  <c r="O44" i="6"/>
  <c r="G44" i="6" s="1"/>
  <c r="E44" i="6"/>
  <c r="M44" i="6" s="1"/>
  <c r="O43" i="6"/>
  <c r="G43" i="6" s="1"/>
  <c r="E43" i="6"/>
  <c r="M43" i="6" s="1"/>
  <c r="O42" i="6"/>
  <c r="G42" i="6" s="1"/>
  <c r="E42" i="6"/>
  <c r="M42" i="6" s="1"/>
  <c r="O41" i="6"/>
  <c r="G41" i="6" s="1"/>
  <c r="E41" i="6"/>
  <c r="M41" i="6" s="1"/>
  <c r="O40" i="6"/>
  <c r="G40" i="6" s="1"/>
  <c r="E40" i="6"/>
  <c r="M40" i="6" s="1"/>
  <c r="O39" i="6"/>
  <c r="G39" i="6" s="1"/>
  <c r="E39" i="6"/>
  <c r="M39" i="6" s="1"/>
  <c r="O38" i="6"/>
  <c r="G38" i="6" s="1"/>
  <c r="E38" i="6"/>
  <c r="M38" i="6" s="1"/>
  <c r="O37" i="6"/>
  <c r="G37" i="6" s="1"/>
  <c r="E37" i="6"/>
  <c r="M37" i="6" s="1"/>
  <c r="O36" i="6"/>
  <c r="G36" i="6" s="1"/>
  <c r="E36" i="6"/>
  <c r="M36" i="6" s="1"/>
  <c r="O35" i="6"/>
  <c r="G35" i="6" s="1"/>
  <c r="E35" i="6"/>
  <c r="M35" i="6" s="1"/>
  <c r="O34" i="6"/>
  <c r="G34" i="6" s="1"/>
  <c r="E34" i="6"/>
  <c r="M34" i="6" s="1"/>
  <c r="O33" i="6"/>
  <c r="G33" i="6" s="1"/>
  <c r="E33" i="6"/>
  <c r="M33" i="6" s="1"/>
  <c r="O32" i="6"/>
  <c r="G32" i="6" s="1"/>
  <c r="E32" i="6"/>
  <c r="M32" i="6" s="1"/>
  <c r="O31" i="6"/>
  <c r="G31" i="6" s="1"/>
  <c r="E31" i="6"/>
  <c r="M31" i="6" s="1"/>
  <c r="O30" i="6"/>
  <c r="G30" i="6" s="1"/>
  <c r="E30" i="6"/>
  <c r="M30" i="6" s="1"/>
  <c r="O29" i="6"/>
  <c r="G29" i="6" s="1"/>
  <c r="E29" i="6"/>
  <c r="M29" i="6" s="1"/>
  <c r="O28" i="6"/>
  <c r="G28" i="6" s="1"/>
  <c r="E28" i="6"/>
  <c r="M28" i="6" s="1"/>
  <c r="O27" i="6"/>
  <c r="G27" i="6" s="1"/>
  <c r="E27" i="6"/>
  <c r="M27" i="6" s="1"/>
  <c r="O26" i="6"/>
  <c r="G26" i="6" s="1"/>
  <c r="E26" i="6"/>
  <c r="M26" i="6" s="1"/>
  <c r="O25" i="6"/>
  <c r="G25" i="6" s="1"/>
  <c r="E25" i="6"/>
  <c r="M25" i="6" s="1"/>
  <c r="O24" i="6"/>
  <c r="G24" i="6" s="1"/>
  <c r="E24" i="6"/>
  <c r="M24" i="6" s="1"/>
  <c r="O23" i="6"/>
  <c r="G23" i="6" s="1"/>
  <c r="E23" i="6"/>
  <c r="M23" i="6" s="1"/>
  <c r="O22" i="6"/>
  <c r="G22" i="6" s="1"/>
  <c r="E22" i="6"/>
  <c r="M22" i="6" s="1"/>
  <c r="O21" i="6"/>
  <c r="G21" i="6" s="1"/>
  <c r="E21" i="6"/>
  <c r="M21" i="6" s="1"/>
  <c r="O20" i="6"/>
  <c r="G20" i="6" s="1"/>
  <c r="E20" i="6"/>
  <c r="M20" i="6" s="1"/>
  <c r="O19" i="6"/>
  <c r="G19" i="6" s="1"/>
  <c r="E19" i="6"/>
  <c r="M19" i="6" s="1"/>
  <c r="O18" i="6"/>
  <c r="G18" i="6" s="1"/>
  <c r="E18" i="6"/>
  <c r="M18" i="6" s="1"/>
  <c r="O17" i="6"/>
  <c r="G17" i="6" s="1"/>
  <c r="E17" i="6"/>
  <c r="M17" i="6" s="1"/>
  <c r="O16" i="6"/>
  <c r="G16" i="6" s="1"/>
  <c r="E16" i="6"/>
  <c r="M16" i="6" s="1"/>
  <c r="O15" i="6"/>
  <c r="G15" i="6" s="1"/>
  <c r="E15" i="6"/>
  <c r="M15" i="6" s="1"/>
  <c r="O14" i="6"/>
  <c r="G14" i="6" s="1"/>
  <c r="E14" i="6"/>
  <c r="M14" i="6" s="1"/>
  <c r="O13" i="6"/>
  <c r="G13" i="6" s="1"/>
  <c r="E13" i="6"/>
  <c r="M13" i="6" s="1"/>
  <c r="O12" i="6"/>
  <c r="G12" i="6" s="1"/>
  <c r="E12" i="6"/>
  <c r="M12" i="6" s="1"/>
  <c r="O11" i="6"/>
  <c r="G11" i="6" s="1"/>
  <c r="E11" i="6"/>
  <c r="M11" i="6" s="1"/>
  <c r="O10" i="6"/>
  <c r="G10" i="6" s="1"/>
  <c r="E10" i="6"/>
  <c r="M10" i="6" s="1"/>
  <c r="O9" i="6"/>
  <c r="G9" i="6" s="1"/>
  <c r="E9" i="6"/>
  <c r="M9" i="6" s="1"/>
  <c r="O8" i="6"/>
  <c r="G8" i="6" s="1"/>
  <c r="E8" i="6"/>
  <c r="M8" i="6" s="1"/>
  <c r="O7" i="6"/>
  <c r="G7" i="6" s="1"/>
  <c r="H7" i="6"/>
  <c r="E7" i="6"/>
  <c r="M7" i="6" s="1"/>
  <c r="O6" i="6"/>
  <c r="G6" i="6" s="1"/>
  <c r="H6" i="6"/>
  <c r="E6" i="6"/>
  <c r="M6" i="6" s="1"/>
  <c r="O5" i="6"/>
  <c r="G5" i="6" s="1"/>
  <c r="H5" i="6"/>
  <c r="E5" i="6"/>
  <c r="M5" i="6" s="1"/>
  <c r="O4" i="6"/>
  <c r="G4" i="6" s="1"/>
  <c r="H4" i="6"/>
  <c r="E4" i="6"/>
  <c r="M4" i="6" s="1"/>
  <c r="O3" i="6"/>
  <c r="G3" i="6" s="1"/>
  <c r="H3" i="6"/>
  <c r="E3" i="6"/>
  <c r="M3" i="6" s="1"/>
  <c r="XFB5000" i="4"/>
  <c r="M5000" i="4"/>
  <c r="B5000" i="4"/>
  <c r="A5000" i="4"/>
  <c r="C5000" i="4" s="1"/>
  <c r="XFB4999" i="4"/>
  <c r="M4999" i="4"/>
  <c r="B4999" i="4"/>
  <c r="A4999" i="4"/>
  <c r="C4999" i="4" s="1"/>
  <c r="XFB4998" i="4"/>
  <c r="M4998" i="4"/>
  <c r="B4998" i="4"/>
  <c r="A4998" i="4"/>
  <c r="C4998" i="4" s="1"/>
  <c r="XFB4997" i="4"/>
  <c r="M4997" i="4"/>
  <c r="B4997" i="4"/>
  <c r="A4997" i="4"/>
  <c r="C4997" i="4" s="1"/>
  <c r="XFB4996" i="4"/>
  <c r="M4996" i="4"/>
  <c r="B4996" i="4"/>
  <c r="A4996" i="4"/>
  <c r="C4996" i="4" s="1"/>
  <c r="XFB4995" i="4"/>
  <c r="M4995" i="4"/>
  <c r="B4995" i="4"/>
  <c r="A4995" i="4"/>
  <c r="C4995" i="4" s="1"/>
  <c r="XFB4994" i="4"/>
  <c r="M4994" i="4"/>
  <c r="B4994" i="4"/>
  <c r="A4994" i="4"/>
  <c r="C4994" i="4" s="1"/>
  <c r="XFB4993" i="4"/>
  <c r="M4993" i="4"/>
  <c r="B4993" i="4"/>
  <c r="A4993" i="4"/>
  <c r="C4993" i="4" s="1"/>
  <c r="XFB4992" i="4"/>
  <c r="M4992" i="4"/>
  <c r="B4992" i="4"/>
  <c r="A4992" i="4"/>
  <c r="C4992" i="4" s="1"/>
  <c r="XFB4991" i="4"/>
  <c r="M4991" i="4"/>
  <c r="B4991" i="4"/>
  <c r="A4991" i="4"/>
  <c r="C4991" i="4" s="1"/>
  <c r="XFB4990" i="4"/>
  <c r="M4990" i="4"/>
  <c r="B4990" i="4"/>
  <c r="A4990" i="4"/>
  <c r="C4990" i="4" s="1"/>
  <c r="XFB4989" i="4"/>
  <c r="M4989" i="4"/>
  <c r="B4989" i="4"/>
  <c r="A4989" i="4"/>
  <c r="C4989" i="4" s="1"/>
  <c r="XFB4988" i="4"/>
  <c r="M4988" i="4"/>
  <c r="B4988" i="4"/>
  <c r="A4988" i="4"/>
  <c r="C4988" i="4" s="1"/>
  <c r="XFB4987" i="4"/>
  <c r="M4987" i="4"/>
  <c r="B4987" i="4"/>
  <c r="A4987" i="4"/>
  <c r="C4987" i="4" s="1"/>
  <c r="XFB4986" i="4"/>
  <c r="M4986" i="4"/>
  <c r="B4986" i="4"/>
  <c r="A4986" i="4"/>
  <c r="C4986" i="4" s="1"/>
  <c r="XFB4985" i="4"/>
  <c r="M4985" i="4"/>
  <c r="B4985" i="4"/>
  <c r="A4985" i="4"/>
  <c r="C4985" i="4" s="1"/>
  <c r="XFB4984" i="4"/>
  <c r="M4984" i="4"/>
  <c r="B4984" i="4"/>
  <c r="A4984" i="4"/>
  <c r="C4984" i="4" s="1"/>
  <c r="XFB4983" i="4"/>
  <c r="M4983" i="4"/>
  <c r="B4983" i="4"/>
  <c r="A4983" i="4"/>
  <c r="C4983" i="4" s="1"/>
  <c r="XFB4982" i="4"/>
  <c r="M4982" i="4"/>
  <c r="B4982" i="4"/>
  <c r="A4982" i="4"/>
  <c r="C4982" i="4" s="1"/>
  <c r="XFB4981" i="4"/>
  <c r="M4981" i="4"/>
  <c r="B4981" i="4"/>
  <c r="A4981" i="4"/>
  <c r="C4981" i="4" s="1"/>
  <c r="XFB4980" i="4"/>
  <c r="M4980" i="4"/>
  <c r="B4980" i="4"/>
  <c r="A4980" i="4"/>
  <c r="C4980" i="4" s="1"/>
  <c r="XFB4979" i="4"/>
  <c r="M4979" i="4"/>
  <c r="B4979" i="4"/>
  <c r="A4979" i="4"/>
  <c r="C4979" i="4" s="1"/>
  <c r="XFB4978" i="4"/>
  <c r="M4978" i="4"/>
  <c r="B4978" i="4"/>
  <c r="A4978" i="4"/>
  <c r="C4978" i="4" s="1"/>
  <c r="XFB4977" i="4"/>
  <c r="M4977" i="4"/>
  <c r="B4977" i="4"/>
  <c r="A4977" i="4"/>
  <c r="C4977" i="4" s="1"/>
  <c r="XFB4976" i="4"/>
  <c r="M4976" i="4"/>
  <c r="B4976" i="4"/>
  <c r="A4976" i="4"/>
  <c r="C4976" i="4" s="1"/>
  <c r="XFB4975" i="4"/>
  <c r="M4975" i="4"/>
  <c r="B4975" i="4"/>
  <c r="A4975" i="4"/>
  <c r="C4975" i="4" s="1"/>
  <c r="XFB4974" i="4"/>
  <c r="M4974" i="4"/>
  <c r="B4974" i="4"/>
  <c r="A4974" i="4"/>
  <c r="C4974" i="4" s="1"/>
  <c r="XFB4973" i="4"/>
  <c r="M4973" i="4"/>
  <c r="B4973" i="4"/>
  <c r="A4973" i="4"/>
  <c r="C4973" i="4" s="1"/>
  <c r="XFB4972" i="4"/>
  <c r="M4972" i="4"/>
  <c r="B4972" i="4"/>
  <c r="A4972" i="4"/>
  <c r="C4972" i="4" s="1"/>
  <c r="XFB4971" i="4"/>
  <c r="M4971" i="4"/>
  <c r="B4971" i="4"/>
  <c r="A4971" i="4"/>
  <c r="C4971" i="4" s="1"/>
  <c r="XFB4970" i="4"/>
  <c r="M4970" i="4"/>
  <c r="B4970" i="4"/>
  <c r="A4970" i="4"/>
  <c r="C4970" i="4" s="1"/>
  <c r="XFB4969" i="4"/>
  <c r="M4969" i="4"/>
  <c r="B4969" i="4"/>
  <c r="A4969" i="4"/>
  <c r="C4969" i="4" s="1"/>
  <c r="XFB4968" i="4"/>
  <c r="M4968" i="4"/>
  <c r="B4968" i="4"/>
  <c r="A4968" i="4"/>
  <c r="C4968" i="4" s="1"/>
  <c r="XFB4967" i="4"/>
  <c r="M4967" i="4"/>
  <c r="B4967" i="4"/>
  <c r="A4967" i="4"/>
  <c r="C4967" i="4" s="1"/>
  <c r="XFB4966" i="4"/>
  <c r="M4966" i="4"/>
  <c r="B4966" i="4"/>
  <c r="A4966" i="4"/>
  <c r="C4966" i="4" s="1"/>
  <c r="XFB4965" i="4"/>
  <c r="M4965" i="4"/>
  <c r="B4965" i="4"/>
  <c r="A4965" i="4"/>
  <c r="C4965" i="4" s="1"/>
  <c r="XFB4964" i="4"/>
  <c r="M4964" i="4"/>
  <c r="B4964" i="4"/>
  <c r="A4964" i="4"/>
  <c r="C4964" i="4" s="1"/>
  <c r="XFB4963" i="4"/>
  <c r="M4963" i="4"/>
  <c r="B4963" i="4"/>
  <c r="A4963" i="4"/>
  <c r="C4963" i="4" s="1"/>
  <c r="XFB4962" i="4"/>
  <c r="M4962" i="4"/>
  <c r="B4962" i="4"/>
  <c r="A4962" i="4"/>
  <c r="C4962" i="4" s="1"/>
  <c r="XFB4961" i="4"/>
  <c r="M4961" i="4"/>
  <c r="B4961" i="4"/>
  <c r="A4961" i="4"/>
  <c r="C4961" i="4" s="1"/>
  <c r="XFB4960" i="4"/>
  <c r="M4960" i="4"/>
  <c r="B4960" i="4"/>
  <c r="A4960" i="4"/>
  <c r="C4960" i="4" s="1"/>
  <c r="XFB4959" i="4"/>
  <c r="M4959" i="4"/>
  <c r="B4959" i="4"/>
  <c r="A4959" i="4"/>
  <c r="C4959" i="4" s="1"/>
  <c r="XFB4958" i="4"/>
  <c r="M4958" i="4"/>
  <c r="B4958" i="4"/>
  <c r="A4958" i="4"/>
  <c r="C4958" i="4" s="1"/>
  <c r="XFB4957" i="4"/>
  <c r="M4957" i="4"/>
  <c r="B4957" i="4"/>
  <c r="A4957" i="4"/>
  <c r="C4957" i="4" s="1"/>
  <c r="XFB4956" i="4"/>
  <c r="M4956" i="4"/>
  <c r="B4956" i="4"/>
  <c r="A4956" i="4"/>
  <c r="C4956" i="4" s="1"/>
  <c r="XFB4955" i="4"/>
  <c r="M4955" i="4"/>
  <c r="B4955" i="4"/>
  <c r="A4955" i="4"/>
  <c r="C4955" i="4" s="1"/>
  <c r="XFB4954" i="4"/>
  <c r="M4954" i="4"/>
  <c r="B4954" i="4"/>
  <c r="A4954" i="4"/>
  <c r="C4954" i="4" s="1"/>
  <c r="XFB4953" i="4"/>
  <c r="M4953" i="4"/>
  <c r="B4953" i="4"/>
  <c r="A4953" i="4"/>
  <c r="C4953" i="4" s="1"/>
  <c r="XFB4952" i="4"/>
  <c r="M4952" i="4"/>
  <c r="B4952" i="4"/>
  <c r="A4952" i="4"/>
  <c r="C4952" i="4" s="1"/>
  <c r="XFB4951" i="4"/>
  <c r="M4951" i="4"/>
  <c r="B4951" i="4"/>
  <c r="A4951" i="4"/>
  <c r="C4951" i="4" s="1"/>
  <c r="XFB4950" i="4"/>
  <c r="M4950" i="4"/>
  <c r="B4950" i="4"/>
  <c r="A4950" i="4"/>
  <c r="C4950" i="4" s="1"/>
  <c r="XFB4949" i="4"/>
  <c r="M4949" i="4"/>
  <c r="B4949" i="4"/>
  <c r="A4949" i="4"/>
  <c r="C4949" i="4" s="1"/>
  <c r="XFB4948" i="4"/>
  <c r="M4948" i="4"/>
  <c r="B4948" i="4"/>
  <c r="A4948" i="4"/>
  <c r="C4948" i="4" s="1"/>
  <c r="XFB4947" i="4"/>
  <c r="M4947" i="4"/>
  <c r="B4947" i="4"/>
  <c r="A4947" i="4"/>
  <c r="C4947" i="4" s="1"/>
  <c r="XFB4946" i="4"/>
  <c r="M4946" i="4"/>
  <c r="B4946" i="4"/>
  <c r="A4946" i="4"/>
  <c r="C4946" i="4" s="1"/>
  <c r="XFB4945" i="4"/>
  <c r="M4945" i="4"/>
  <c r="B4945" i="4"/>
  <c r="A4945" i="4"/>
  <c r="C4945" i="4" s="1"/>
  <c r="XFB4944" i="4"/>
  <c r="M4944" i="4"/>
  <c r="B4944" i="4"/>
  <c r="A4944" i="4"/>
  <c r="C4944" i="4" s="1"/>
  <c r="XFB4943" i="4"/>
  <c r="M4943" i="4"/>
  <c r="B4943" i="4"/>
  <c r="A4943" i="4"/>
  <c r="C4943" i="4" s="1"/>
  <c r="XFB4942" i="4"/>
  <c r="M4942" i="4"/>
  <c r="B4942" i="4"/>
  <c r="A4942" i="4"/>
  <c r="C4942" i="4" s="1"/>
  <c r="XFB4941" i="4"/>
  <c r="M4941" i="4"/>
  <c r="B4941" i="4"/>
  <c r="A4941" i="4"/>
  <c r="C4941" i="4" s="1"/>
  <c r="XFB4940" i="4"/>
  <c r="M4940" i="4"/>
  <c r="B4940" i="4"/>
  <c r="A4940" i="4"/>
  <c r="C4940" i="4" s="1"/>
  <c r="XFB4939" i="4"/>
  <c r="M4939" i="4"/>
  <c r="B4939" i="4"/>
  <c r="A4939" i="4"/>
  <c r="C4939" i="4" s="1"/>
  <c r="XFB4938" i="4"/>
  <c r="M4938" i="4"/>
  <c r="B4938" i="4"/>
  <c r="A4938" i="4"/>
  <c r="C4938" i="4" s="1"/>
  <c r="XFB4937" i="4"/>
  <c r="M4937" i="4"/>
  <c r="B4937" i="4"/>
  <c r="A4937" i="4"/>
  <c r="C4937" i="4" s="1"/>
  <c r="XFB4936" i="4"/>
  <c r="M4936" i="4"/>
  <c r="B4936" i="4"/>
  <c r="A4936" i="4"/>
  <c r="C4936" i="4" s="1"/>
  <c r="XFB4935" i="4"/>
  <c r="M4935" i="4"/>
  <c r="B4935" i="4"/>
  <c r="A4935" i="4"/>
  <c r="C4935" i="4" s="1"/>
  <c r="XFB4934" i="4"/>
  <c r="M4934" i="4"/>
  <c r="B4934" i="4"/>
  <c r="A4934" i="4"/>
  <c r="C4934" i="4" s="1"/>
  <c r="XFB4933" i="4"/>
  <c r="M4933" i="4"/>
  <c r="B4933" i="4"/>
  <c r="A4933" i="4"/>
  <c r="C4933" i="4" s="1"/>
  <c r="XFB4932" i="4"/>
  <c r="M4932" i="4"/>
  <c r="B4932" i="4"/>
  <c r="A4932" i="4"/>
  <c r="C4932" i="4" s="1"/>
  <c r="XFB4931" i="4"/>
  <c r="M4931" i="4"/>
  <c r="B4931" i="4"/>
  <c r="A4931" i="4"/>
  <c r="C4931" i="4" s="1"/>
  <c r="XFB4930" i="4"/>
  <c r="M4930" i="4"/>
  <c r="B4930" i="4"/>
  <c r="A4930" i="4"/>
  <c r="C4930" i="4" s="1"/>
  <c r="XFB4929" i="4"/>
  <c r="M4929" i="4"/>
  <c r="B4929" i="4"/>
  <c r="A4929" i="4"/>
  <c r="C4929" i="4" s="1"/>
  <c r="XFB4928" i="4"/>
  <c r="M4928" i="4"/>
  <c r="B4928" i="4"/>
  <c r="A4928" i="4"/>
  <c r="C4928" i="4" s="1"/>
  <c r="XFB4927" i="4"/>
  <c r="M4927" i="4"/>
  <c r="B4927" i="4"/>
  <c r="A4927" i="4"/>
  <c r="C4927" i="4" s="1"/>
  <c r="XFB4926" i="4"/>
  <c r="M4926" i="4"/>
  <c r="B4926" i="4"/>
  <c r="A4926" i="4"/>
  <c r="C4926" i="4" s="1"/>
  <c r="XFB4925" i="4"/>
  <c r="M4925" i="4"/>
  <c r="B4925" i="4"/>
  <c r="A4925" i="4"/>
  <c r="C4925" i="4" s="1"/>
  <c r="XFB4924" i="4"/>
  <c r="M4924" i="4"/>
  <c r="B4924" i="4"/>
  <c r="A4924" i="4"/>
  <c r="C4924" i="4" s="1"/>
  <c r="XFB4923" i="4"/>
  <c r="M4923" i="4"/>
  <c r="B4923" i="4"/>
  <c r="A4923" i="4"/>
  <c r="C4923" i="4" s="1"/>
  <c r="XFB4922" i="4"/>
  <c r="M4922" i="4"/>
  <c r="B4922" i="4"/>
  <c r="A4922" i="4"/>
  <c r="C4922" i="4" s="1"/>
  <c r="XFB4921" i="4"/>
  <c r="M4921" i="4"/>
  <c r="B4921" i="4"/>
  <c r="A4921" i="4"/>
  <c r="C4921" i="4" s="1"/>
  <c r="XFB4920" i="4"/>
  <c r="M4920" i="4"/>
  <c r="B4920" i="4"/>
  <c r="A4920" i="4"/>
  <c r="C4920" i="4" s="1"/>
  <c r="XFB4919" i="4"/>
  <c r="M4919" i="4"/>
  <c r="B4919" i="4"/>
  <c r="A4919" i="4"/>
  <c r="C4919" i="4" s="1"/>
  <c r="XFB4918" i="4"/>
  <c r="M4918" i="4"/>
  <c r="B4918" i="4"/>
  <c r="A4918" i="4"/>
  <c r="C4918" i="4" s="1"/>
  <c r="XFB4917" i="4"/>
  <c r="M4917" i="4"/>
  <c r="B4917" i="4"/>
  <c r="A4917" i="4"/>
  <c r="C4917" i="4" s="1"/>
  <c r="XFB4916" i="4"/>
  <c r="M4916" i="4"/>
  <c r="B4916" i="4"/>
  <c r="A4916" i="4"/>
  <c r="C4916" i="4" s="1"/>
  <c r="XFB4915" i="4"/>
  <c r="M4915" i="4"/>
  <c r="B4915" i="4"/>
  <c r="A4915" i="4"/>
  <c r="C4915" i="4" s="1"/>
  <c r="XFB4914" i="4"/>
  <c r="M4914" i="4"/>
  <c r="B4914" i="4"/>
  <c r="A4914" i="4"/>
  <c r="C4914" i="4" s="1"/>
  <c r="XFB4913" i="4"/>
  <c r="M4913" i="4"/>
  <c r="B4913" i="4"/>
  <c r="A4913" i="4"/>
  <c r="C4913" i="4" s="1"/>
  <c r="XFB4912" i="4"/>
  <c r="M4912" i="4"/>
  <c r="B4912" i="4"/>
  <c r="A4912" i="4"/>
  <c r="C4912" i="4" s="1"/>
  <c r="XFB4911" i="4"/>
  <c r="M4911" i="4"/>
  <c r="B4911" i="4"/>
  <c r="A4911" i="4"/>
  <c r="C4911" i="4" s="1"/>
  <c r="XFB4910" i="4"/>
  <c r="M4910" i="4"/>
  <c r="B4910" i="4"/>
  <c r="A4910" i="4"/>
  <c r="C4910" i="4" s="1"/>
  <c r="XFB4909" i="4"/>
  <c r="M4909" i="4"/>
  <c r="B4909" i="4"/>
  <c r="A4909" i="4"/>
  <c r="C4909" i="4" s="1"/>
  <c r="XFB4908" i="4"/>
  <c r="M4908" i="4"/>
  <c r="B4908" i="4"/>
  <c r="A4908" i="4"/>
  <c r="C4908" i="4" s="1"/>
  <c r="XFB4907" i="4"/>
  <c r="M4907" i="4"/>
  <c r="B4907" i="4"/>
  <c r="A4907" i="4"/>
  <c r="C4907" i="4" s="1"/>
  <c r="XFB4906" i="4"/>
  <c r="M4906" i="4"/>
  <c r="B4906" i="4"/>
  <c r="A4906" i="4"/>
  <c r="C4906" i="4" s="1"/>
  <c r="XFB4905" i="4"/>
  <c r="M4905" i="4"/>
  <c r="B4905" i="4"/>
  <c r="A4905" i="4"/>
  <c r="C4905" i="4" s="1"/>
  <c r="XFB4904" i="4"/>
  <c r="M4904" i="4"/>
  <c r="B4904" i="4"/>
  <c r="A4904" i="4"/>
  <c r="C4904" i="4" s="1"/>
  <c r="XFB4903" i="4"/>
  <c r="M4903" i="4"/>
  <c r="B4903" i="4"/>
  <c r="A4903" i="4"/>
  <c r="C4903" i="4" s="1"/>
  <c r="XFB4902" i="4"/>
  <c r="M4902" i="4"/>
  <c r="B4902" i="4"/>
  <c r="A4902" i="4"/>
  <c r="C4902" i="4" s="1"/>
  <c r="XFB4901" i="4"/>
  <c r="M4901" i="4"/>
  <c r="B4901" i="4"/>
  <c r="A4901" i="4"/>
  <c r="C4901" i="4" s="1"/>
  <c r="XFB4900" i="4"/>
  <c r="M4900" i="4"/>
  <c r="B4900" i="4"/>
  <c r="A4900" i="4"/>
  <c r="C4900" i="4" s="1"/>
  <c r="XFB4899" i="4"/>
  <c r="M4899" i="4"/>
  <c r="B4899" i="4"/>
  <c r="A4899" i="4"/>
  <c r="C4899" i="4" s="1"/>
  <c r="XFB4898" i="4"/>
  <c r="M4898" i="4"/>
  <c r="B4898" i="4"/>
  <c r="A4898" i="4"/>
  <c r="C4898" i="4" s="1"/>
  <c r="XFB4897" i="4"/>
  <c r="M4897" i="4"/>
  <c r="B4897" i="4"/>
  <c r="A4897" i="4"/>
  <c r="C4897" i="4" s="1"/>
  <c r="XFB4896" i="4"/>
  <c r="M4896" i="4"/>
  <c r="B4896" i="4"/>
  <c r="A4896" i="4"/>
  <c r="C4896" i="4" s="1"/>
  <c r="XFB4895" i="4"/>
  <c r="M4895" i="4"/>
  <c r="B4895" i="4"/>
  <c r="A4895" i="4"/>
  <c r="C4895" i="4" s="1"/>
  <c r="XFB4894" i="4"/>
  <c r="M4894" i="4"/>
  <c r="B4894" i="4"/>
  <c r="A4894" i="4"/>
  <c r="C4894" i="4" s="1"/>
  <c r="XFB4893" i="4"/>
  <c r="M4893" i="4"/>
  <c r="B4893" i="4"/>
  <c r="A4893" i="4"/>
  <c r="C4893" i="4" s="1"/>
  <c r="XFB4892" i="4"/>
  <c r="M4892" i="4"/>
  <c r="B4892" i="4"/>
  <c r="A4892" i="4"/>
  <c r="C4892" i="4" s="1"/>
  <c r="XFB4891" i="4"/>
  <c r="M4891" i="4"/>
  <c r="B4891" i="4"/>
  <c r="A4891" i="4"/>
  <c r="C4891" i="4" s="1"/>
  <c r="XFB4890" i="4"/>
  <c r="M4890" i="4"/>
  <c r="B4890" i="4"/>
  <c r="A4890" i="4"/>
  <c r="C4890" i="4" s="1"/>
  <c r="XFB4889" i="4"/>
  <c r="M4889" i="4"/>
  <c r="B4889" i="4"/>
  <c r="A4889" i="4"/>
  <c r="C4889" i="4" s="1"/>
  <c r="XFB4888" i="4"/>
  <c r="M4888" i="4"/>
  <c r="B4888" i="4"/>
  <c r="A4888" i="4"/>
  <c r="C4888" i="4" s="1"/>
  <c r="XFB4887" i="4"/>
  <c r="M4887" i="4"/>
  <c r="B4887" i="4"/>
  <c r="A4887" i="4"/>
  <c r="C4887" i="4" s="1"/>
  <c r="XFB4886" i="4"/>
  <c r="M4886" i="4"/>
  <c r="B4886" i="4"/>
  <c r="A4886" i="4"/>
  <c r="C4886" i="4" s="1"/>
  <c r="XFB4885" i="4"/>
  <c r="M4885" i="4"/>
  <c r="B4885" i="4"/>
  <c r="A4885" i="4"/>
  <c r="C4885" i="4" s="1"/>
  <c r="XFB4884" i="4"/>
  <c r="M4884" i="4"/>
  <c r="B4884" i="4"/>
  <c r="A4884" i="4"/>
  <c r="C4884" i="4" s="1"/>
  <c r="XFB4883" i="4"/>
  <c r="M4883" i="4"/>
  <c r="B4883" i="4"/>
  <c r="A4883" i="4"/>
  <c r="C4883" i="4" s="1"/>
  <c r="XFB4882" i="4"/>
  <c r="M4882" i="4"/>
  <c r="B4882" i="4"/>
  <c r="A4882" i="4"/>
  <c r="C4882" i="4" s="1"/>
  <c r="XFB4881" i="4"/>
  <c r="M4881" i="4"/>
  <c r="B4881" i="4"/>
  <c r="A4881" i="4"/>
  <c r="C4881" i="4" s="1"/>
  <c r="XFB4880" i="4"/>
  <c r="M4880" i="4"/>
  <c r="B4880" i="4"/>
  <c r="A4880" i="4"/>
  <c r="C4880" i="4" s="1"/>
  <c r="XFB4879" i="4"/>
  <c r="M4879" i="4"/>
  <c r="B4879" i="4"/>
  <c r="A4879" i="4"/>
  <c r="C4879" i="4" s="1"/>
  <c r="XFB4878" i="4"/>
  <c r="M4878" i="4"/>
  <c r="B4878" i="4"/>
  <c r="A4878" i="4"/>
  <c r="C4878" i="4" s="1"/>
  <c r="XFB4877" i="4"/>
  <c r="M4877" i="4"/>
  <c r="B4877" i="4"/>
  <c r="A4877" i="4"/>
  <c r="C4877" i="4" s="1"/>
  <c r="XFB4876" i="4"/>
  <c r="M4876" i="4"/>
  <c r="B4876" i="4"/>
  <c r="A4876" i="4"/>
  <c r="C4876" i="4" s="1"/>
  <c r="XFB4875" i="4"/>
  <c r="M4875" i="4"/>
  <c r="B4875" i="4"/>
  <c r="A4875" i="4"/>
  <c r="C4875" i="4" s="1"/>
  <c r="XFB4874" i="4"/>
  <c r="M4874" i="4"/>
  <c r="B4874" i="4"/>
  <c r="A4874" i="4"/>
  <c r="C4874" i="4" s="1"/>
  <c r="XFB4873" i="4"/>
  <c r="M4873" i="4"/>
  <c r="B4873" i="4"/>
  <c r="A4873" i="4"/>
  <c r="C4873" i="4" s="1"/>
  <c r="XFB4872" i="4"/>
  <c r="M4872" i="4"/>
  <c r="B4872" i="4"/>
  <c r="A4872" i="4"/>
  <c r="C4872" i="4" s="1"/>
  <c r="XFB4871" i="4"/>
  <c r="M4871" i="4"/>
  <c r="B4871" i="4"/>
  <c r="A4871" i="4"/>
  <c r="C4871" i="4" s="1"/>
  <c r="XFB4870" i="4"/>
  <c r="M4870" i="4"/>
  <c r="B4870" i="4"/>
  <c r="A4870" i="4"/>
  <c r="C4870" i="4" s="1"/>
  <c r="XFB4869" i="4"/>
  <c r="M4869" i="4"/>
  <c r="B4869" i="4"/>
  <c r="A4869" i="4"/>
  <c r="C4869" i="4" s="1"/>
  <c r="XFB4868" i="4"/>
  <c r="M4868" i="4"/>
  <c r="B4868" i="4"/>
  <c r="A4868" i="4"/>
  <c r="C4868" i="4" s="1"/>
  <c r="XFB4867" i="4"/>
  <c r="M4867" i="4"/>
  <c r="B4867" i="4"/>
  <c r="A4867" i="4"/>
  <c r="C4867" i="4" s="1"/>
  <c r="XFB4866" i="4"/>
  <c r="M4866" i="4"/>
  <c r="B4866" i="4"/>
  <c r="A4866" i="4"/>
  <c r="C4866" i="4" s="1"/>
  <c r="XFB4865" i="4"/>
  <c r="M4865" i="4"/>
  <c r="B4865" i="4"/>
  <c r="A4865" i="4"/>
  <c r="C4865" i="4" s="1"/>
  <c r="XFB4864" i="4"/>
  <c r="M4864" i="4"/>
  <c r="B4864" i="4"/>
  <c r="A4864" i="4"/>
  <c r="C4864" i="4" s="1"/>
  <c r="XFB4863" i="4"/>
  <c r="M4863" i="4"/>
  <c r="B4863" i="4"/>
  <c r="A4863" i="4"/>
  <c r="C4863" i="4" s="1"/>
  <c r="XFB4862" i="4"/>
  <c r="M4862" i="4"/>
  <c r="B4862" i="4"/>
  <c r="A4862" i="4"/>
  <c r="C4862" i="4" s="1"/>
  <c r="XFB4861" i="4"/>
  <c r="M4861" i="4"/>
  <c r="B4861" i="4"/>
  <c r="A4861" i="4"/>
  <c r="C4861" i="4" s="1"/>
  <c r="XFB4860" i="4"/>
  <c r="M4860" i="4"/>
  <c r="B4860" i="4"/>
  <c r="A4860" i="4"/>
  <c r="C4860" i="4" s="1"/>
  <c r="XFB4859" i="4"/>
  <c r="M4859" i="4"/>
  <c r="B4859" i="4"/>
  <c r="A4859" i="4"/>
  <c r="C4859" i="4" s="1"/>
  <c r="XFB4858" i="4"/>
  <c r="M4858" i="4"/>
  <c r="B4858" i="4"/>
  <c r="A4858" i="4"/>
  <c r="C4858" i="4" s="1"/>
  <c r="XFB4857" i="4"/>
  <c r="M4857" i="4"/>
  <c r="B4857" i="4"/>
  <c r="A4857" i="4"/>
  <c r="C4857" i="4" s="1"/>
  <c r="XFB4856" i="4"/>
  <c r="M4856" i="4"/>
  <c r="B4856" i="4"/>
  <c r="A4856" i="4"/>
  <c r="C4856" i="4" s="1"/>
  <c r="XFB4855" i="4"/>
  <c r="M4855" i="4"/>
  <c r="B4855" i="4"/>
  <c r="A4855" i="4"/>
  <c r="C4855" i="4" s="1"/>
  <c r="XFB4854" i="4"/>
  <c r="M4854" i="4"/>
  <c r="B4854" i="4"/>
  <c r="A4854" i="4"/>
  <c r="C4854" i="4" s="1"/>
  <c r="XFB4853" i="4"/>
  <c r="M4853" i="4"/>
  <c r="B4853" i="4"/>
  <c r="A4853" i="4"/>
  <c r="C4853" i="4" s="1"/>
  <c r="XFB4852" i="4"/>
  <c r="M4852" i="4"/>
  <c r="B4852" i="4"/>
  <c r="A4852" i="4"/>
  <c r="C4852" i="4" s="1"/>
  <c r="XFB4851" i="4"/>
  <c r="M4851" i="4"/>
  <c r="B4851" i="4"/>
  <c r="A4851" i="4"/>
  <c r="C4851" i="4" s="1"/>
  <c r="XFB4850" i="4"/>
  <c r="M4850" i="4"/>
  <c r="B4850" i="4"/>
  <c r="A4850" i="4"/>
  <c r="C4850" i="4" s="1"/>
  <c r="XFB4849" i="4"/>
  <c r="M4849" i="4"/>
  <c r="B4849" i="4"/>
  <c r="A4849" i="4"/>
  <c r="C4849" i="4" s="1"/>
  <c r="XFB4848" i="4"/>
  <c r="M4848" i="4"/>
  <c r="B4848" i="4"/>
  <c r="A4848" i="4"/>
  <c r="C4848" i="4" s="1"/>
  <c r="XFB4847" i="4"/>
  <c r="M4847" i="4"/>
  <c r="B4847" i="4"/>
  <c r="A4847" i="4"/>
  <c r="C4847" i="4" s="1"/>
  <c r="XFB4846" i="4"/>
  <c r="M4846" i="4"/>
  <c r="B4846" i="4"/>
  <c r="A4846" i="4"/>
  <c r="C4846" i="4" s="1"/>
  <c r="XFB4845" i="4"/>
  <c r="M4845" i="4"/>
  <c r="B4845" i="4"/>
  <c r="A4845" i="4"/>
  <c r="C4845" i="4" s="1"/>
  <c r="XFB4844" i="4"/>
  <c r="M4844" i="4"/>
  <c r="B4844" i="4"/>
  <c r="A4844" i="4"/>
  <c r="C4844" i="4" s="1"/>
  <c r="XFB4843" i="4"/>
  <c r="M4843" i="4"/>
  <c r="B4843" i="4"/>
  <c r="A4843" i="4"/>
  <c r="C4843" i="4" s="1"/>
  <c r="XFB4842" i="4"/>
  <c r="M4842" i="4"/>
  <c r="B4842" i="4"/>
  <c r="A4842" i="4"/>
  <c r="C4842" i="4" s="1"/>
  <c r="XFB4841" i="4"/>
  <c r="M4841" i="4"/>
  <c r="B4841" i="4"/>
  <c r="A4841" i="4"/>
  <c r="C4841" i="4" s="1"/>
  <c r="XFB4840" i="4"/>
  <c r="M4840" i="4"/>
  <c r="B4840" i="4"/>
  <c r="A4840" i="4"/>
  <c r="C4840" i="4" s="1"/>
  <c r="XFB4839" i="4"/>
  <c r="M4839" i="4"/>
  <c r="B4839" i="4"/>
  <c r="A4839" i="4"/>
  <c r="C4839" i="4" s="1"/>
  <c r="XFB4838" i="4"/>
  <c r="M4838" i="4"/>
  <c r="B4838" i="4"/>
  <c r="A4838" i="4"/>
  <c r="C4838" i="4" s="1"/>
  <c r="XFB4837" i="4"/>
  <c r="M4837" i="4"/>
  <c r="B4837" i="4"/>
  <c r="A4837" i="4"/>
  <c r="C4837" i="4" s="1"/>
  <c r="XFB4836" i="4"/>
  <c r="M4836" i="4"/>
  <c r="B4836" i="4"/>
  <c r="A4836" i="4"/>
  <c r="C4836" i="4" s="1"/>
  <c r="XFB4835" i="4"/>
  <c r="M4835" i="4"/>
  <c r="B4835" i="4"/>
  <c r="A4835" i="4"/>
  <c r="C4835" i="4" s="1"/>
  <c r="XFB4834" i="4"/>
  <c r="M4834" i="4"/>
  <c r="B4834" i="4"/>
  <c r="A4834" i="4"/>
  <c r="C4834" i="4" s="1"/>
  <c r="XFB4833" i="4"/>
  <c r="M4833" i="4"/>
  <c r="B4833" i="4"/>
  <c r="A4833" i="4"/>
  <c r="C4833" i="4" s="1"/>
  <c r="XFB4832" i="4"/>
  <c r="M4832" i="4"/>
  <c r="B4832" i="4"/>
  <c r="A4832" i="4"/>
  <c r="C4832" i="4" s="1"/>
  <c r="XFB4831" i="4"/>
  <c r="M4831" i="4"/>
  <c r="B4831" i="4"/>
  <c r="A4831" i="4"/>
  <c r="C4831" i="4" s="1"/>
  <c r="XFB4830" i="4"/>
  <c r="M4830" i="4"/>
  <c r="B4830" i="4"/>
  <c r="A4830" i="4"/>
  <c r="C4830" i="4" s="1"/>
  <c r="XFB4829" i="4"/>
  <c r="M4829" i="4"/>
  <c r="B4829" i="4"/>
  <c r="A4829" i="4"/>
  <c r="C4829" i="4" s="1"/>
  <c r="XFB4828" i="4"/>
  <c r="M4828" i="4"/>
  <c r="B4828" i="4"/>
  <c r="A4828" i="4"/>
  <c r="C4828" i="4" s="1"/>
  <c r="XFB4827" i="4"/>
  <c r="M4827" i="4"/>
  <c r="B4827" i="4"/>
  <c r="A4827" i="4"/>
  <c r="C4827" i="4" s="1"/>
  <c r="XFB4826" i="4"/>
  <c r="M4826" i="4"/>
  <c r="B4826" i="4"/>
  <c r="A4826" i="4"/>
  <c r="C4826" i="4" s="1"/>
  <c r="XFB4825" i="4"/>
  <c r="M4825" i="4"/>
  <c r="B4825" i="4"/>
  <c r="A4825" i="4"/>
  <c r="C4825" i="4" s="1"/>
  <c r="XFB4824" i="4"/>
  <c r="M4824" i="4"/>
  <c r="B4824" i="4"/>
  <c r="A4824" i="4"/>
  <c r="C4824" i="4" s="1"/>
  <c r="XFB4823" i="4"/>
  <c r="M4823" i="4"/>
  <c r="B4823" i="4"/>
  <c r="A4823" i="4"/>
  <c r="C4823" i="4" s="1"/>
  <c r="XFB4822" i="4"/>
  <c r="M4822" i="4"/>
  <c r="B4822" i="4"/>
  <c r="A4822" i="4"/>
  <c r="C4822" i="4" s="1"/>
  <c r="XFB4821" i="4"/>
  <c r="M4821" i="4"/>
  <c r="B4821" i="4"/>
  <c r="A4821" i="4"/>
  <c r="C4821" i="4" s="1"/>
  <c r="XFB4820" i="4"/>
  <c r="M4820" i="4"/>
  <c r="B4820" i="4"/>
  <c r="A4820" i="4"/>
  <c r="C4820" i="4" s="1"/>
  <c r="XFB4819" i="4"/>
  <c r="M4819" i="4"/>
  <c r="B4819" i="4"/>
  <c r="A4819" i="4"/>
  <c r="C4819" i="4" s="1"/>
  <c r="XFB4818" i="4"/>
  <c r="M4818" i="4"/>
  <c r="B4818" i="4"/>
  <c r="A4818" i="4"/>
  <c r="C4818" i="4" s="1"/>
  <c r="XFB4817" i="4"/>
  <c r="M4817" i="4"/>
  <c r="B4817" i="4"/>
  <c r="A4817" i="4"/>
  <c r="C4817" i="4" s="1"/>
  <c r="XFB4816" i="4"/>
  <c r="M4816" i="4"/>
  <c r="B4816" i="4"/>
  <c r="A4816" i="4"/>
  <c r="C4816" i="4" s="1"/>
  <c r="XFB4815" i="4"/>
  <c r="M4815" i="4"/>
  <c r="B4815" i="4"/>
  <c r="A4815" i="4"/>
  <c r="C4815" i="4" s="1"/>
  <c r="XFB4814" i="4"/>
  <c r="M4814" i="4"/>
  <c r="B4814" i="4"/>
  <c r="A4814" i="4"/>
  <c r="C4814" i="4" s="1"/>
  <c r="XFB4813" i="4"/>
  <c r="M4813" i="4"/>
  <c r="B4813" i="4"/>
  <c r="A4813" i="4"/>
  <c r="C4813" i="4" s="1"/>
  <c r="XFB4812" i="4"/>
  <c r="M4812" i="4"/>
  <c r="B4812" i="4"/>
  <c r="A4812" i="4"/>
  <c r="C4812" i="4" s="1"/>
  <c r="XFB4811" i="4"/>
  <c r="M4811" i="4"/>
  <c r="B4811" i="4"/>
  <c r="A4811" i="4"/>
  <c r="C4811" i="4" s="1"/>
  <c r="XFB4810" i="4"/>
  <c r="M4810" i="4"/>
  <c r="B4810" i="4"/>
  <c r="A4810" i="4"/>
  <c r="C4810" i="4" s="1"/>
  <c r="XFB4809" i="4"/>
  <c r="M4809" i="4"/>
  <c r="B4809" i="4"/>
  <c r="A4809" i="4"/>
  <c r="C4809" i="4" s="1"/>
  <c r="XFB4808" i="4"/>
  <c r="M4808" i="4"/>
  <c r="B4808" i="4"/>
  <c r="A4808" i="4"/>
  <c r="C4808" i="4" s="1"/>
  <c r="XFB4807" i="4"/>
  <c r="M4807" i="4"/>
  <c r="B4807" i="4"/>
  <c r="A4807" i="4"/>
  <c r="C4807" i="4" s="1"/>
  <c r="XFB4806" i="4"/>
  <c r="M4806" i="4"/>
  <c r="B4806" i="4"/>
  <c r="A4806" i="4"/>
  <c r="C4806" i="4" s="1"/>
  <c r="XFB4805" i="4"/>
  <c r="M4805" i="4"/>
  <c r="B4805" i="4"/>
  <c r="A4805" i="4"/>
  <c r="C4805" i="4" s="1"/>
  <c r="XFB4804" i="4"/>
  <c r="M4804" i="4"/>
  <c r="B4804" i="4"/>
  <c r="A4804" i="4"/>
  <c r="C4804" i="4" s="1"/>
  <c r="XFB4803" i="4"/>
  <c r="M4803" i="4"/>
  <c r="B4803" i="4"/>
  <c r="A4803" i="4"/>
  <c r="C4803" i="4" s="1"/>
  <c r="XFB4802" i="4"/>
  <c r="M4802" i="4"/>
  <c r="B4802" i="4"/>
  <c r="A4802" i="4"/>
  <c r="C4802" i="4" s="1"/>
  <c r="XFB4801" i="4"/>
  <c r="M4801" i="4"/>
  <c r="B4801" i="4"/>
  <c r="A4801" i="4"/>
  <c r="C4801" i="4" s="1"/>
  <c r="XFB4800" i="4"/>
  <c r="M4800" i="4"/>
  <c r="B4800" i="4"/>
  <c r="A4800" i="4"/>
  <c r="C4800" i="4" s="1"/>
  <c r="XFB4799" i="4"/>
  <c r="M4799" i="4"/>
  <c r="B4799" i="4"/>
  <c r="A4799" i="4"/>
  <c r="C4799" i="4" s="1"/>
  <c r="XFB4798" i="4"/>
  <c r="M4798" i="4"/>
  <c r="B4798" i="4"/>
  <c r="A4798" i="4"/>
  <c r="C4798" i="4" s="1"/>
  <c r="XFB4797" i="4"/>
  <c r="M4797" i="4"/>
  <c r="B4797" i="4"/>
  <c r="A4797" i="4"/>
  <c r="C4797" i="4" s="1"/>
  <c r="XFB4796" i="4"/>
  <c r="M4796" i="4"/>
  <c r="B4796" i="4"/>
  <c r="A4796" i="4"/>
  <c r="C4796" i="4" s="1"/>
  <c r="XFB4795" i="4"/>
  <c r="M4795" i="4"/>
  <c r="B4795" i="4"/>
  <c r="A4795" i="4"/>
  <c r="C4795" i="4" s="1"/>
  <c r="XFB4794" i="4"/>
  <c r="M4794" i="4"/>
  <c r="B4794" i="4"/>
  <c r="A4794" i="4"/>
  <c r="C4794" i="4" s="1"/>
  <c r="XFB4793" i="4"/>
  <c r="M4793" i="4"/>
  <c r="B4793" i="4"/>
  <c r="A4793" i="4"/>
  <c r="C4793" i="4" s="1"/>
  <c r="XFB4792" i="4"/>
  <c r="M4792" i="4"/>
  <c r="B4792" i="4"/>
  <c r="A4792" i="4"/>
  <c r="C4792" i="4" s="1"/>
  <c r="XFB4791" i="4"/>
  <c r="M4791" i="4"/>
  <c r="B4791" i="4"/>
  <c r="A4791" i="4"/>
  <c r="C4791" i="4" s="1"/>
  <c r="XFB4790" i="4"/>
  <c r="M4790" i="4"/>
  <c r="B4790" i="4"/>
  <c r="A4790" i="4"/>
  <c r="C4790" i="4" s="1"/>
  <c r="XFB4789" i="4"/>
  <c r="M4789" i="4"/>
  <c r="B4789" i="4"/>
  <c r="A4789" i="4"/>
  <c r="C4789" i="4" s="1"/>
  <c r="XFB4788" i="4"/>
  <c r="M4788" i="4"/>
  <c r="B4788" i="4"/>
  <c r="A4788" i="4"/>
  <c r="C4788" i="4" s="1"/>
  <c r="XFB4787" i="4"/>
  <c r="M4787" i="4"/>
  <c r="B4787" i="4"/>
  <c r="A4787" i="4"/>
  <c r="C4787" i="4" s="1"/>
  <c r="XFB4786" i="4"/>
  <c r="M4786" i="4"/>
  <c r="B4786" i="4"/>
  <c r="A4786" i="4"/>
  <c r="C4786" i="4" s="1"/>
  <c r="XFB4785" i="4"/>
  <c r="M4785" i="4"/>
  <c r="B4785" i="4"/>
  <c r="A4785" i="4"/>
  <c r="C4785" i="4" s="1"/>
  <c r="XFB4784" i="4"/>
  <c r="M4784" i="4"/>
  <c r="B4784" i="4"/>
  <c r="A4784" i="4"/>
  <c r="C4784" i="4" s="1"/>
  <c r="XFB4783" i="4"/>
  <c r="M4783" i="4"/>
  <c r="B4783" i="4"/>
  <c r="A4783" i="4"/>
  <c r="C4783" i="4" s="1"/>
  <c r="XFB4782" i="4"/>
  <c r="M4782" i="4"/>
  <c r="B4782" i="4"/>
  <c r="A4782" i="4"/>
  <c r="C4782" i="4" s="1"/>
  <c r="XFB4781" i="4"/>
  <c r="M4781" i="4"/>
  <c r="B4781" i="4"/>
  <c r="A4781" i="4"/>
  <c r="C4781" i="4" s="1"/>
  <c r="XFB4780" i="4"/>
  <c r="M4780" i="4"/>
  <c r="B4780" i="4"/>
  <c r="A4780" i="4"/>
  <c r="C4780" i="4" s="1"/>
  <c r="XFB4779" i="4"/>
  <c r="M4779" i="4"/>
  <c r="B4779" i="4"/>
  <c r="A4779" i="4"/>
  <c r="C4779" i="4" s="1"/>
  <c r="XFB4778" i="4"/>
  <c r="M4778" i="4"/>
  <c r="B4778" i="4"/>
  <c r="A4778" i="4"/>
  <c r="C4778" i="4" s="1"/>
  <c r="XFB4777" i="4"/>
  <c r="M4777" i="4"/>
  <c r="B4777" i="4"/>
  <c r="A4777" i="4"/>
  <c r="C4777" i="4" s="1"/>
  <c r="XFB4776" i="4"/>
  <c r="M4776" i="4"/>
  <c r="B4776" i="4"/>
  <c r="A4776" i="4"/>
  <c r="C4776" i="4" s="1"/>
  <c r="XFB4775" i="4"/>
  <c r="M4775" i="4"/>
  <c r="B4775" i="4"/>
  <c r="A4775" i="4"/>
  <c r="C4775" i="4" s="1"/>
  <c r="XFB4774" i="4"/>
  <c r="M4774" i="4"/>
  <c r="B4774" i="4"/>
  <c r="A4774" i="4"/>
  <c r="C4774" i="4" s="1"/>
  <c r="XFB4773" i="4"/>
  <c r="M4773" i="4"/>
  <c r="B4773" i="4"/>
  <c r="A4773" i="4"/>
  <c r="C4773" i="4" s="1"/>
  <c r="XFB4772" i="4"/>
  <c r="M4772" i="4"/>
  <c r="B4772" i="4"/>
  <c r="A4772" i="4"/>
  <c r="C4772" i="4" s="1"/>
  <c r="XFB4771" i="4"/>
  <c r="M4771" i="4"/>
  <c r="B4771" i="4"/>
  <c r="A4771" i="4"/>
  <c r="C4771" i="4" s="1"/>
  <c r="XFB4770" i="4"/>
  <c r="M4770" i="4"/>
  <c r="B4770" i="4"/>
  <c r="A4770" i="4"/>
  <c r="C4770" i="4" s="1"/>
  <c r="XFB4769" i="4"/>
  <c r="M4769" i="4"/>
  <c r="B4769" i="4"/>
  <c r="A4769" i="4"/>
  <c r="C4769" i="4" s="1"/>
  <c r="XFB4768" i="4"/>
  <c r="M4768" i="4"/>
  <c r="B4768" i="4"/>
  <c r="A4768" i="4"/>
  <c r="C4768" i="4" s="1"/>
  <c r="XFB4767" i="4"/>
  <c r="M4767" i="4"/>
  <c r="B4767" i="4"/>
  <c r="A4767" i="4"/>
  <c r="C4767" i="4" s="1"/>
  <c r="XFB4766" i="4"/>
  <c r="M4766" i="4"/>
  <c r="B4766" i="4"/>
  <c r="A4766" i="4"/>
  <c r="C4766" i="4" s="1"/>
  <c r="XFB4765" i="4"/>
  <c r="M4765" i="4"/>
  <c r="B4765" i="4"/>
  <c r="A4765" i="4"/>
  <c r="C4765" i="4" s="1"/>
  <c r="XFB4764" i="4"/>
  <c r="M4764" i="4"/>
  <c r="B4764" i="4"/>
  <c r="A4764" i="4"/>
  <c r="C4764" i="4" s="1"/>
  <c r="XFB4763" i="4"/>
  <c r="M4763" i="4"/>
  <c r="B4763" i="4"/>
  <c r="A4763" i="4"/>
  <c r="C4763" i="4" s="1"/>
  <c r="XFB4762" i="4"/>
  <c r="M4762" i="4"/>
  <c r="B4762" i="4"/>
  <c r="A4762" i="4"/>
  <c r="C4762" i="4" s="1"/>
  <c r="XFB4761" i="4"/>
  <c r="M4761" i="4"/>
  <c r="B4761" i="4"/>
  <c r="A4761" i="4"/>
  <c r="C4761" i="4" s="1"/>
  <c r="XFB4760" i="4"/>
  <c r="M4760" i="4"/>
  <c r="B4760" i="4"/>
  <c r="A4760" i="4"/>
  <c r="C4760" i="4" s="1"/>
  <c r="XFB4759" i="4"/>
  <c r="M4759" i="4"/>
  <c r="B4759" i="4"/>
  <c r="A4759" i="4"/>
  <c r="C4759" i="4" s="1"/>
  <c r="XFB4758" i="4"/>
  <c r="M4758" i="4"/>
  <c r="B4758" i="4"/>
  <c r="A4758" i="4"/>
  <c r="C4758" i="4" s="1"/>
  <c r="XFB4757" i="4"/>
  <c r="M4757" i="4"/>
  <c r="B4757" i="4"/>
  <c r="A4757" i="4"/>
  <c r="C4757" i="4" s="1"/>
  <c r="XFB4756" i="4"/>
  <c r="M4756" i="4"/>
  <c r="B4756" i="4"/>
  <c r="A4756" i="4"/>
  <c r="C4756" i="4" s="1"/>
  <c r="XFB4755" i="4"/>
  <c r="M4755" i="4"/>
  <c r="B4755" i="4"/>
  <c r="A4755" i="4"/>
  <c r="C4755" i="4" s="1"/>
  <c r="XFB4754" i="4"/>
  <c r="M4754" i="4"/>
  <c r="B4754" i="4"/>
  <c r="A4754" i="4"/>
  <c r="C4754" i="4" s="1"/>
  <c r="XFB4753" i="4"/>
  <c r="M4753" i="4"/>
  <c r="B4753" i="4"/>
  <c r="A4753" i="4"/>
  <c r="C4753" i="4" s="1"/>
  <c r="XFB4752" i="4"/>
  <c r="M4752" i="4"/>
  <c r="B4752" i="4"/>
  <c r="A4752" i="4"/>
  <c r="C4752" i="4" s="1"/>
  <c r="XFB4751" i="4"/>
  <c r="M4751" i="4"/>
  <c r="B4751" i="4"/>
  <c r="A4751" i="4"/>
  <c r="C4751" i="4" s="1"/>
  <c r="XFB4750" i="4"/>
  <c r="M4750" i="4"/>
  <c r="B4750" i="4"/>
  <c r="A4750" i="4"/>
  <c r="C4750" i="4" s="1"/>
  <c r="XFB4749" i="4"/>
  <c r="M4749" i="4"/>
  <c r="B4749" i="4"/>
  <c r="A4749" i="4"/>
  <c r="C4749" i="4" s="1"/>
  <c r="XFB4748" i="4"/>
  <c r="M4748" i="4"/>
  <c r="B4748" i="4"/>
  <c r="A4748" i="4"/>
  <c r="C4748" i="4" s="1"/>
  <c r="XFB4747" i="4"/>
  <c r="M4747" i="4"/>
  <c r="B4747" i="4"/>
  <c r="A4747" i="4"/>
  <c r="C4747" i="4" s="1"/>
  <c r="XFB4746" i="4"/>
  <c r="M4746" i="4"/>
  <c r="B4746" i="4"/>
  <c r="A4746" i="4"/>
  <c r="C4746" i="4" s="1"/>
  <c r="XFB4745" i="4"/>
  <c r="M4745" i="4"/>
  <c r="B4745" i="4"/>
  <c r="A4745" i="4"/>
  <c r="C4745" i="4" s="1"/>
  <c r="XFB4744" i="4"/>
  <c r="M4744" i="4"/>
  <c r="B4744" i="4"/>
  <c r="A4744" i="4"/>
  <c r="C4744" i="4" s="1"/>
  <c r="XFB4743" i="4"/>
  <c r="M4743" i="4"/>
  <c r="B4743" i="4"/>
  <c r="A4743" i="4"/>
  <c r="C4743" i="4" s="1"/>
  <c r="XFB4742" i="4"/>
  <c r="M4742" i="4"/>
  <c r="B4742" i="4"/>
  <c r="A4742" i="4"/>
  <c r="C4742" i="4" s="1"/>
  <c r="XFB4741" i="4"/>
  <c r="M4741" i="4"/>
  <c r="B4741" i="4"/>
  <c r="A4741" i="4"/>
  <c r="C4741" i="4" s="1"/>
  <c r="XFB4740" i="4"/>
  <c r="M4740" i="4"/>
  <c r="B4740" i="4"/>
  <c r="A4740" i="4"/>
  <c r="C4740" i="4" s="1"/>
  <c r="XFB4739" i="4"/>
  <c r="M4739" i="4"/>
  <c r="B4739" i="4"/>
  <c r="A4739" i="4"/>
  <c r="C4739" i="4" s="1"/>
  <c r="XFB4738" i="4"/>
  <c r="M4738" i="4"/>
  <c r="B4738" i="4"/>
  <c r="A4738" i="4"/>
  <c r="C4738" i="4" s="1"/>
  <c r="XFB4737" i="4"/>
  <c r="M4737" i="4"/>
  <c r="B4737" i="4"/>
  <c r="A4737" i="4"/>
  <c r="C4737" i="4" s="1"/>
  <c r="XFB4736" i="4"/>
  <c r="M4736" i="4"/>
  <c r="B4736" i="4"/>
  <c r="A4736" i="4"/>
  <c r="C4736" i="4" s="1"/>
  <c r="XFB4735" i="4"/>
  <c r="M4735" i="4"/>
  <c r="B4735" i="4"/>
  <c r="A4735" i="4"/>
  <c r="C4735" i="4" s="1"/>
  <c r="XFB4734" i="4"/>
  <c r="M4734" i="4"/>
  <c r="B4734" i="4"/>
  <c r="A4734" i="4"/>
  <c r="C4734" i="4" s="1"/>
  <c r="XFB4733" i="4"/>
  <c r="M4733" i="4"/>
  <c r="B4733" i="4"/>
  <c r="A4733" i="4"/>
  <c r="C4733" i="4" s="1"/>
  <c r="XFB4732" i="4"/>
  <c r="M4732" i="4"/>
  <c r="B4732" i="4"/>
  <c r="A4732" i="4"/>
  <c r="C4732" i="4" s="1"/>
  <c r="XFB4731" i="4"/>
  <c r="M4731" i="4"/>
  <c r="B4731" i="4"/>
  <c r="A4731" i="4"/>
  <c r="C4731" i="4" s="1"/>
  <c r="XFB4730" i="4"/>
  <c r="M4730" i="4"/>
  <c r="B4730" i="4"/>
  <c r="A4730" i="4"/>
  <c r="C4730" i="4" s="1"/>
  <c r="XFB4729" i="4"/>
  <c r="M4729" i="4"/>
  <c r="B4729" i="4"/>
  <c r="A4729" i="4"/>
  <c r="C4729" i="4" s="1"/>
  <c r="XFB4728" i="4"/>
  <c r="M4728" i="4"/>
  <c r="B4728" i="4"/>
  <c r="A4728" i="4"/>
  <c r="C4728" i="4" s="1"/>
  <c r="XFB4727" i="4"/>
  <c r="M4727" i="4"/>
  <c r="B4727" i="4"/>
  <c r="A4727" i="4"/>
  <c r="C4727" i="4" s="1"/>
  <c r="XFB4726" i="4"/>
  <c r="M4726" i="4"/>
  <c r="B4726" i="4"/>
  <c r="A4726" i="4"/>
  <c r="C4726" i="4" s="1"/>
  <c r="XFB4725" i="4"/>
  <c r="M4725" i="4"/>
  <c r="B4725" i="4"/>
  <c r="A4725" i="4"/>
  <c r="C4725" i="4" s="1"/>
  <c r="XFB4724" i="4"/>
  <c r="M4724" i="4"/>
  <c r="B4724" i="4"/>
  <c r="A4724" i="4"/>
  <c r="C4724" i="4" s="1"/>
  <c r="XFB4723" i="4"/>
  <c r="M4723" i="4"/>
  <c r="B4723" i="4"/>
  <c r="A4723" i="4"/>
  <c r="C4723" i="4" s="1"/>
  <c r="XFB4722" i="4"/>
  <c r="M4722" i="4"/>
  <c r="B4722" i="4"/>
  <c r="A4722" i="4"/>
  <c r="C4722" i="4" s="1"/>
  <c r="XFB4721" i="4"/>
  <c r="M4721" i="4"/>
  <c r="B4721" i="4"/>
  <c r="A4721" i="4"/>
  <c r="C4721" i="4" s="1"/>
  <c r="XFB4720" i="4"/>
  <c r="M4720" i="4"/>
  <c r="B4720" i="4"/>
  <c r="A4720" i="4"/>
  <c r="C4720" i="4" s="1"/>
  <c r="XFB4719" i="4"/>
  <c r="M4719" i="4"/>
  <c r="B4719" i="4"/>
  <c r="A4719" i="4"/>
  <c r="C4719" i="4" s="1"/>
  <c r="XFB4718" i="4"/>
  <c r="M4718" i="4"/>
  <c r="B4718" i="4"/>
  <c r="A4718" i="4"/>
  <c r="C4718" i="4" s="1"/>
  <c r="XFB4717" i="4"/>
  <c r="M4717" i="4"/>
  <c r="B4717" i="4"/>
  <c r="A4717" i="4"/>
  <c r="C4717" i="4" s="1"/>
  <c r="XFB4716" i="4"/>
  <c r="M4716" i="4"/>
  <c r="B4716" i="4"/>
  <c r="A4716" i="4"/>
  <c r="C4716" i="4" s="1"/>
  <c r="XFB4715" i="4"/>
  <c r="M4715" i="4"/>
  <c r="B4715" i="4"/>
  <c r="A4715" i="4"/>
  <c r="C4715" i="4" s="1"/>
  <c r="XFB4714" i="4"/>
  <c r="M4714" i="4"/>
  <c r="B4714" i="4"/>
  <c r="A4714" i="4"/>
  <c r="C4714" i="4" s="1"/>
  <c r="XFB4713" i="4"/>
  <c r="M4713" i="4"/>
  <c r="B4713" i="4"/>
  <c r="A4713" i="4"/>
  <c r="C4713" i="4" s="1"/>
  <c r="XFB4712" i="4"/>
  <c r="M4712" i="4"/>
  <c r="B4712" i="4"/>
  <c r="A4712" i="4"/>
  <c r="C4712" i="4" s="1"/>
  <c r="XFB4711" i="4"/>
  <c r="M4711" i="4"/>
  <c r="B4711" i="4"/>
  <c r="A4711" i="4"/>
  <c r="C4711" i="4" s="1"/>
  <c r="XFB4710" i="4"/>
  <c r="M4710" i="4"/>
  <c r="B4710" i="4"/>
  <c r="A4710" i="4"/>
  <c r="C4710" i="4" s="1"/>
  <c r="XFB4709" i="4"/>
  <c r="M4709" i="4"/>
  <c r="B4709" i="4"/>
  <c r="A4709" i="4"/>
  <c r="C4709" i="4" s="1"/>
  <c r="XFB4708" i="4"/>
  <c r="M4708" i="4"/>
  <c r="B4708" i="4"/>
  <c r="A4708" i="4"/>
  <c r="C4708" i="4" s="1"/>
  <c r="XFB4707" i="4"/>
  <c r="M4707" i="4"/>
  <c r="B4707" i="4"/>
  <c r="A4707" i="4"/>
  <c r="C4707" i="4" s="1"/>
  <c r="XFB4706" i="4"/>
  <c r="M4706" i="4"/>
  <c r="B4706" i="4"/>
  <c r="A4706" i="4"/>
  <c r="C4706" i="4" s="1"/>
  <c r="XFB4705" i="4"/>
  <c r="M4705" i="4"/>
  <c r="B4705" i="4"/>
  <c r="A4705" i="4"/>
  <c r="C4705" i="4" s="1"/>
  <c r="XFB4704" i="4"/>
  <c r="M4704" i="4"/>
  <c r="B4704" i="4"/>
  <c r="A4704" i="4"/>
  <c r="C4704" i="4" s="1"/>
  <c r="XFB4703" i="4"/>
  <c r="M4703" i="4"/>
  <c r="B4703" i="4"/>
  <c r="A4703" i="4"/>
  <c r="C4703" i="4" s="1"/>
  <c r="XFB4702" i="4"/>
  <c r="M4702" i="4"/>
  <c r="B4702" i="4"/>
  <c r="A4702" i="4"/>
  <c r="C4702" i="4" s="1"/>
  <c r="XFB4701" i="4"/>
  <c r="M4701" i="4"/>
  <c r="B4701" i="4"/>
  <c r="A4701" i="4"/>
  <c r="C4701" i="4" s="1"/>
  <c r="XFB4700" i="4"/>
  <c r="M4700" i="4"/>
  <c r="B4700" i="4"/>
  <c r="A4700" i="4"/>
  <c r="C4700" i="4" s="1"/>
  <c r="XFB4699" i="4"/>
  <c r="M4699" i="4"/>
  <c r="B4699" i="4"/>
  <c r="A4699" i="4"/>
  <c r="C4699" i="4" s="1"/>
  <c r="XFB4698" i="4"/>
  <c r="M4698" i="4"/>
  <c r="B4698" i="4"/>
  <c r="A4698" i="4"/>
  <c r="C4698" i="4" s="1"/>
  <c r="XFB4697" i="4"/>
  <c r="M4697" i="4"/>
  <c r="B4697" i="4"/>
  <c r="A4697" i="4"/>
  <c r="C4697" i="4" s="1"/>
  <c r="XFB4696" i="4"/>
  <c r="M4696" i="4"/>
  <c r="B4696" i="4"/>
  <c r="A4696" i="4"/>
  <c r="C4696" i="4" s="1"/>
  <c r="XFB4695" i="4"/>
  <c r="M4695" i="4"/>
  <c r="B4695" i="4"/>
  <c r="A4695" i="4"/>
  <c r="C4695" i="4" s="1"/>
  <c r="XFB4694" i="4"/>
  <c r="M4694" i="4"/>
  <c r="B4694" i="4"/>
  <c r="A4694" i="4"/>
  <c r="C4694" i="4" s="1"/>
  <c r="XFB4693" i="4"/>
  <c r="M4693" i="4"/>
  <c r="B4693" i="4"/>
  <c r="A4693" i="4"/>
  <c r="C4693" i="4" s="1"/>
  <c r="XFB4692" i="4"/>
  <c r="M4692" i="4"/>
  <c r="B4692" i="4"/>
  <c r="A4692" i="4"/>
  <c r="C4692" i="4" s="1"/>
  <c r="XFB4691" i="4"/>
  <c r="M4691" i="4"/>
  <c r="B4691" i="4"/>
  <c r="A4691" i="4"/>
  <c r="C4691" i="4" s="1"/>
  <c r="XFB4690" i="4"/>
  <c r="M4690" i="4"/>
  <c r="B4690" i="4"/>
  <c r="A4690" i="4"/>
  <c r="C4690" i="4" s="1"/>
  <c r="XFB4689" i="4"/>
  <c r="M4689" i="4"/>
  <c r="B4689" i="4"/>
  <c r="A4689" i="4"/>
  <c r="C4689" i="4" s="1"/>
  <c r="XFB4688" i="4"/>
  <c r="M4688" i="4"/>
  <c r="B4688" i="4"/>
  <c r="A4688" i="4"/>
  <c r="C4688" i="4" s="1"/>
  <c r="XFB4687" i="4"/>
  <c r="M4687" i="4"/>
  <c r="B4687" i="4"/>
  <c r="A4687" i="4"/>
  <c r="C4687" i="4" s="1"/>
  <c r="XFB4686" i="4"/>
  <c r="M4686" i="4"/>
  <c r="B4686" i="4"/>
  <c r="A4686" i="4"/>
  <c r="C4686" i="4" s="1"/>
  <c r="XFB4685" i="4"/>
  <c r="M4685" i="4"/>
  <c r="B4685" i="4"/>
  <c r="A4685" i="4"/>
  <c r="C4685" i="4" s="1"/>
  <c r="XFB4684" i="4"/>
  <c r="M4684" i="4"/>
  <c r="B4684" i="4"/>
  <c r="A4684" i="4"/>
  <c r="C4684" i="4" s="1"/>
  <c r="XFB4683" i="4"/>
  <c r="M4683" i="4"/>
  <c r="B4683" i="4"/>
  <c r="A4683" i="4"/>
  <c r="C4683" i="4" s="1"/>
  <c r="XFB4682" i="4"/>
  <c r="M4682" i="4"/>
  <c r="B4682" i="4"/>
  <c r="A4682" i="4"/>
  <c r="C4682" i="4" s="1"/>
  <c r="XFB4681" i="4"/>
  <c r="M4681" i="4"/>
  <c r="B4681" i="4"/>
  <c r="A4681" i="4"/>
  <c r="C4681" i="4" s="1"/>
  <c r="XFB4680" i="4"/>
  <c r="M4680" i="4"/>
  <c r="B4680" i="4"/>
  <c r="A4680" i="4"/>
  <c r="C4680" i="4" s="1"/>
  <c r="XFB4679" i="4"/>
  <c r="M4679" i="4"/>
  <c r="B4679" i="4"/>
  <c r="A4679" i="4"/>
  <c r="C4679" i="4" s="1"/>
  <c r="XFB4678" i="4"/>
  <c r="M4678" i="4"/>
  <c r="B4678" i="4"/>
  <c r="A4678" i="4"/>
  <c r="C4678" i="4" s="1"/>
  <c r="XFB4677" i="4"/>
  <c r="M4677" i="4"/>
  <c r="B4677" i="4"/>
  <c r="A4677" i="4"/>
  <c r="C4677" i="4" s="1"/>
  <c r="XFB4676" i="4"/>
  <c r="M4676" i="4"/>
  <c r="B4676" i="4"/>
  <c r="A4676" i="4"/>
  <c r="C4676" i="4" s="1"/>
  <c r="XFB4675" i="4"/>
  <c r="M4675" i="4"/>
  <c r="B4675" i="4"/>
  <c r="A4675" i="4"/>
  <c r="C4675" i="4" s="1"/>
  <c r="XFB4674" i="4"/>
  <c r="M4674" i="4"/>
  <c r="B4674" i="4"/>
  <c r="A4674" i="4"/>
  <c r="C4674" i="4" s="1"/>
  <c r="XFB4673" i="4"/>
  <c r="M4673" i="4"/>
  <c r="B4673" i="4"/>
  <c r="A4673" i="4"/>
  <c r="C4673" i="4" s="1"/>
  <c r="XFB4672" i="4"/>
  <c r="M4672" i="4"/>
  <c r="B4672" i="4"/>
  <c r="A4672" i="4"/>
  <c r="C4672" i="4" s="1"/>
  <c r="XFB4671" i="4"/>
  <c r="M4671" i="4"/>
  <c r="B4671" i="4"/>
  <c r="A4671" i="4"/>
  <c r="C4671" i="4" s="1"/>
  <c r="XFB4670" i="4"/>
  <c r="M4670" i="4"/>
  <c r="B4670" i="4"/>
  <c r="A4670" i="4"/>
  <c r="C4670" i="4" s="1"/>
  <c r="XFB4669" i="4"/>
  <c r="M4669" i="4"/>
  <c r="B4669" i="4"/>
  <c r="A4669" i="4"/>
  <c r="C4669" i="4" s="1"/>
  <c r="XFB4668" i="4"/>
  <c r="M4668" i="4"/>
  <c r="B4668" i="4"/>
  <c r="A4668" i="4"/>
  <c r="C4668" i="4" s="1"/>
  <c r="XFB4667" i="4"/>
  <c r="M4667" i="4"/>
  <c r="B4667" i="4"/>
  <c r="A4667" i="4"/>
  <c r="C4667" i="4" s="1"/>
  <c r="XFB4666" i="4"/>
  <c r="M4666" i="4"/>
  <c r="B4666" i="4"/>
  <c r="A4666" i="4"/>
  <c r="C4666" i="4" s="1"/>
  <c r="XFB4665" i="4"/>
  <c r="M4665" i="4"/>
  <c r="B4665" i="4"/>
  <c r="A4665" i="4"/>
  <c r="C4665" i="4" s="1"/>
  <c r="XFB4664" i="4"/>
  <c r="M4664" i="4"/>
  <c r="B4664" i="4"/>
  <c r="A4664" i="4"/>
  <c r="C4664" i="4" s="1"/>
  <c r="XFB4663" i="4"/>
  <c r="M4663" i="4"/>
  <c r="B4663" i="4"/>
  <c r="A4663" i="4"/>
  <c r="C4663" i="4" s="1"/>
  <c r="XFB4662" i="4"/>
  <c r="M4662" i="4"/>
  <c r="B4662" i="4"/>
  <c r="A4662" i="4"/>
  <c r="C4662" i="4" s="1"/>
  <c r="XFB4661" i="4"/>
  <c r="M4661" i="4"/>
  <c r="B4661" i="4"/>
  <c r="A4661" i="4"/>
  <c r="C4661" i="4" s="1"/>
  <c r="XFB4660" i="4"/>
  <c r="M4660" i="4"/>
  <c r="B4660" i="4"/>
  <c r="A4660" i="4"/>
  <c r="C4660" i="4" s="1"/>
  <c r="XFB4659" i="4"/>
  <c r="M4659" i="4"/>
  <c r="B4659" i="4"/>
  <c r="A4659" i="4"/>
  <c r="C4659" i="4" s="1"/>
  <c r="XFB4658" i="4"/>
  <c r="M4658" i="4"/>
  <c r="B4658" i="4"/>
  <c r="A4658" i="4"/>
  <c r="C4658" i="4" s="1"/>
  <c r="XFB4657" i="4"/>
  <c r="M4657" i="4"/>
  <c r="B4657" i="4"/>
  <c r="A4657" i="4"/>
  <c r="C4657" i="4" s="1"/>
  <c r="XFB4656" i="4"/>
  <c r="M4656" i="4"/>
  <c r="B4656" i="4"/>
  <c r="A4656" i="4"/>
  <c r="C4656" i="4" s="1"/>
  <c r="XFB4655" i="4"/>
  <c r="M4655" i="4"/>
  <c r="B4655" i="4"/>
  <c r="A4655" i="4"/>
  <c r="C4655" i="4" s="1"/>
  <c r="XFB4654" i="4"/>
  <c r="M4654" i="4"/>
  <c r="B4654" i="4"/>
  <c r="A4654" i="4"/>
  <c r="C4654" i="4" s="1"/>
  <c r="XFB4653" i="4"/>
  <c r="M4653" i="4"/>
  <c r="B4653" i="4"/>
  <c r="A4653" i="4"/>
  <c r="C4653" i="4" s="1"/>
  <c r="XFB4652" i="4"/>
  <c r="M4652" i="4"/>
  <c r="B4652" i="4"/>
  <c r="A4652" i="4"/>
  <c r="C4652" i="4" s="1"/>
  <c r="XFB4651" i="4"/>
  <c r="M4651" i="4"/>
  <c r="B4651" i="4"/>
  <c r="A4651" i="4"/>
  <c r="C4651" i="4" s="1"/>
  <c r="XFB4650" i="4"/>
  <c r="M4650" i="4"/>
  <c r="B4650" i="4"/>
  <c r="A4650" i="4"/>
  <c r="C4650" i="4" s="1"/>
  <c r="XFB4649" i="4"/>
  <c r="M4649" i="4"/>
  <c r="B4649" i="4"/>
  <c r="A4649" i="4"/>
  <c r="C4649" i="4" s="1"/>
  <c r="XFB4648" i="4"/>
  <c r="M4648" i="4"/>
  <c r="B4648" i="4"/>
  <c r="A4648" i="4"/>
  <c r="C4648" i="4" s="1"/>
  <c r="XFB4647" i="4"/>
  <c r="M4647" i="4"/>
  <c r="B4647" i="4"/>
  <c r="A4647" i="4"/>
  <c r="C4647" i="4" s="1"/>
  <c r="XFB4646" i="4"/>
  <c r="M4646" i="4"/>
  <c r="B4646" i="4"/>
  <c r="A4646" i="4"/>
  <c r="C4646" i="4" s="1"/>
  <c r="XFB4645" i="4"/>
  <c r="M4645" i="4"/>
  <c r="B4645" i="4"/>
  <c r="A4645" i="4"/>
  <c r="C4645" i="4" s="1"/>
  <c r="XFB4644" i="4"/>
  <c r="M4644" i="4"/>
  <c r="B4644" i="4"/>
  <c r="A4644" i="4"/>
  <c r="C4644" i="4" s="1"/>
  <c r="XFB4643" i="4"/>
  <c r="M4643" i="4"/>
  <c r="B4643" i="4"/>
  <c r="A4643" i="4"/>
  <c r="C4643" i="4" s="1"/>
  <c r="XFB4642" i="4"/>
  <c r="M4642" i="4"/>
  <c r="B4642" i="4"/>
  <c r="A4642" i="4"/>
  <c r="C4642" i="4" s="1"/>
  <c r="XFB4641" i="4"/>
  <c r="M4641" i="4"/>
  <c r="B4641" i="4"/>
  <c r="A4641" i="4"/>
  <c r="C4641" i="4" s="1"/>
  <c r="XFB4640" i="4"/>
  <c r="M4640" i="4"/>
  <c r="B4640" i="4"/>
  <c r="A4640" i="4"/>
  <c r="C4640" i="4" s="1"/>
  <c r="XFB4639" i="4"/>
  <c r="M4639" i="4"/>
  <c r="B4639" i="4"/>
  <c r="A4639" i="4"/>
  <c r="C4639" i="4" s="1"/>
  <c r="XFB4638" i="4"/>
  <c r="M4638" i="4"/>
  <c r="B4638" i="4"/>
  <c r="A4638" i="4"/>
  <c r="C4638" i="4" s="1"/>
  <c r="XFB4637" i="4"/>
  <c r="M4637" i="4"/>
  <c r="B4637" i="4"/>
  <c r="A4637" i="4"/>
  <c r="C4637" i="4" s="1"/>
  <c r="XFB4636" i="4"/>
  <c r="M4636" i="4"/>
  <c r="B4636" i="4"/>
  <c r="A4636" i="4"/>
  <c r="C4636" i="4" s="1"/>
  <c r="XFB4635" i="4"/>
  <c r="M4635" i="4"/>
  <c r="B4635" i="4"/>
  <c r="A4635" i="4"/>
  <c r="C4635" i="4" s="1"/>
  <c r="XFB4634" i="4"/>
  <c r="M4634" i="4"/>
  <c r="B4634" i="4"/>
  <c r="A4634" i="4"/>
  <c r="C4634" i="4" s="1"/>
  <c r="XFB4633" i="4"/>
  <c r="M4633" i="4"/>
  <c r="B4633" i="4"/>
  <c r="A4633" i="4"/>
  <c r="C4633" i="4" s="1"/>
  <c r="XFB4632" i="4"/>
  <c r="M4632" i="4"/>
  <c r="B4632" i="4"/>
  <c r="A4632" i="4"/>
  <c r="C4632" i="4" s="1"/>
  <c r="XFB4631" i="4"/>
  <c r="M4631" i="4"/>
  <c r="B4631" i="4"/>
  <c r="A4631" i="4"/>
  <c r="C4631" i="4" s="1"/>
  <c r="XFB4630" i="4"/>
  <c r="M4630" i="4"/>
  <c r="B4630" i="4"/>
  <c r="A4630" i="4"/>
  <c r="C4630" i="4" s="1"/>
  <c r="XFB4629" i="4"/>
  <c r="M4629" i="4"/>
  <c r="B4629" i="4"/>
  <c r="A4629" i="4"/>
  <c r="C4629" i="4" s="1"/>
  <c r="XFB4628" i="4"/>
  <c r="M4628" i="4"/>
  <c r="B4628" i="4"/>
  <c r="A4628" i="4"/>
  <c r="C4628" i="4" s="1"/>
  <c r="XFB4627" i="4"/>
  <c r="M4627" i="4"/>
  <c r="B4627" i="4"/>
  <c r="A4627" i="4"/>
  <c r="C4627" i="4" s="1"/>
  <c r="XFB4626" i="4"/>
  <c r="M4626" i="4"/>
  <c r="B4626" i="4"/>
  <c r="A4626" i="4"/>
  <c r="C4626" i="4" s="1"/>
  <c r="XFB4625" i="4"/>
  <c r="M4625" i="4"/>
  <c r="B4625" i="4"/>
  <c r="A4625" i="4"/>
  <c r="C4625" i="4" s="1"/>
  <c r="XFB4624" i="4"/>
  <c r="M4624" i="4"/>
  <c r="B4624" i="4"/>
  <c r="A4624" i="4"/>
  <c r="C4624" i="4" s="1"/>
  <c r="XFB4623" i="4"/>
  <c r="M4623" i="4"/>
  <c r="B4623" i="4"/>
  <c r="A4623" i="4"/>
  <c r="C4623" i="4" s="1"/>
  <c r="XFB4622" i="4"/>
  <c r="M4622" i="4"/>
  <c r="B4622" i="4"/>
  <c r="A4622" i="4"/>
  <c r="C4622" i="4" s="1"/>
  <c r="XFB4621" i="4"/>
  <c r="M4621" i="4"/>
  <c r="B4621" i="4"/>
  <c r="A4621" i="4"/>
  <c r="C4621" i="4" s="1"/>
  <c r="XFB4620" i="4"/>
  <c r="M4620" i="4"/>
  <c r="B4620" i="4"/>
  <c r="A4620" i="4"/>
  <c r="C4620" i="4" s="1"/>
  <c r="XFB4619" i="4"/>
  <c r="M4619" i="4"/>
  <c r="B4619" i="4"/>
  <c r="A4619" i="4"/>
  <c r="C4619" i="4" s="1"/>
  <c r="XFB4618" i="4"/>
  <c r="M4618" i="4"/>
  <c r="B4618" i="4"/>
  <c r="A4618" i="4"/>
  <c r="C4618" i="4" s="1"/>
  <c r="XFB4617" i="4"/>
  <c r="M4617" i="4"/>
  <c r="B4617" i="4"/>
  <c r="A4617" i="4"/>
  <c r="C4617" i="4" s="1"/>
  <c r="XFB4616" i="4"/>
  <c r="M4616" i="4"/>
  <c r="B4616" i="4"/>
  <c r="A4616" i="4"/>
  <c r="C4616" i="4" s="1"/>
  <c r="XFB4615" i="4"/>
  <c r="M4615" i="4"/>
  <c r="B4615" i="4"/>
  <c r="A4615" i="4"/>
  <c r="C4615" i="4" s="1"/>
  <c r="XFB4614" i="4"/>
  <c r="M4614" i="4"/>
  <c r="B4614" i="4"/>
  <c r="A4614" i="4"/>
  <c r="C4614" i="4" s="1"/>
  <c r="XFB4613" i="4"/>
  <c r="M4613" i="4"/>
  <c r="B4613" i="4"/>
  <c r="A4613" i="4"/>
  <c r="C4613" i="4" s="1"/>
  <c r="XFB4612" i="4"/>
  <c r="M4612" i="4"/>
  <c r="B4612" i="4"/>
  <c r="A4612" i="4"/>
  <c r="C4612" i="4" s="1"/>
  <c r="XFB4611" i="4"/>
  <c r="M4611" i="4"/>
  <c r="B4611" i="4"/>
  <c r="A4611" i="4"/>
  <c r="C4611" i="4" s="1"/>
  <c r="XFB4610" i="4"/>
  <c r="M4610" i="4"/>
  <c r="B4610" i="4"/>
  <c r="A4610" i="4"/>
  <c r="C4610" i="4" s="1"/>
  <c r="XFB4609" i="4"/>
  <c r="M4609" i="4"/>
  <c r="B4609" i="4"/>
  <c r="A4609" i="4"/>
  <c r="C4609" i="4" s="1"/>
  <c r="XFB4608" i="4"/>
  <c r="M4608" i="4"/>
  <c r="B4608" i="4"/>
  <c r="A4608" i="4"/>
  <c r="C4608" i="4" s="1"/>
  <c r="XFB4607" i="4"/>
  <c r="M4607" i="4"/>
  <c r="B4607" i="4"/>
  <c r="A4607" i="4"/>
  <c r="C4607" i="4" s="1"/>
  <c r="XFB4606" i="4"/>
  <c r="M4606" i="4"/>
  <c r="B4606" i="4"/>
  <c r="A4606" i="4"/>
  <c r="C4606" i="4" s="1"/>
  <c r="XFB4605" i="4"/>
  <c r="M4605" i="4"/>
  <c r="B4605" i="4"/>
  <c r="A4605" i="4"/>
  <c r="C4605" i="4" s="1"/>
  <c r="XFB4604" i="4"/>
  <c r="M4604" i="4"/>
  <c r="B4604" i="4"/>
  <c r="A4604" i="4"/>
  <c r="C4604" i="4" s="1"/>
  <c r="XFB4603" i="4"/>
  <c r="M4603" i="4"/>
  <c r="B4603" i="4"/>
  <c r="A4603" i="4"/>
  <c r="C4603" i="4" s="1"/>
  <c r="XFB4602" i="4"/>
  <c r="M4602" i="4"/>
  <c r="B4602" i="4"/>
  <c r="A4602" i="4"/>
  <c r="C4602" i="4" s="1"/>
  <c r="XFB4601" i="4"/>
  <c r="M4601" i="4"/>
  <c r="B4601" i="4"/>
  <c r="A4601" i="4"/>
  <c r="C4601" i="4" s="1"/>
  <c r="XFB4600" i="4"/>
  <c r="M4600" i="4"/>
  <c r="B4600" i="4"/>
  <c r="A4600" i="4"/>
  <c r="C4600" i="4" s="1"/>
  <c r="XFB4599" i="4"/>
  <c r="M4599" i="4"/>
  <c r="B4599" i="4"/>
  <c r="A4599" i="4"/>
  <c r="C4599" i="4" s="1"/>
  <c r="XFB4598" i="4"/>
  <c r="M4598" i="4"/>
  <c r="B4598" i="4"/>
  <c r="A4598" i="4"/>
  <c r="C4598" i="4" s="1"/>
  <c r="XFB4597" i="4"/>
  <c r="M4597" i="4"/>
  <c r="B4597" i="4"/>
  <c r="A4597" i="4"/>
  <c r="C4597" i="4" s="1"/>
  <c r="XFB4596" i="4"/>
  <c r="M4596" i="4"/>
  <c r="B4596" i="4"/>
  <c r="A4596" i="4"/>
  <c r="C4596" i="4" s="1"/>
  <c r="XFB4595" i="4"/>
  <c r="M4595" i="4"/>
  <c r="B4595" i="4"/>
  <c r="A4595" i="4"/>
  <c r="C4595" i="4" s="1"/>
  <c r="XFB4594" i="4"/>
  <c r="M4594" i="4"/>
  <c r="B4594" i="4"/>
  <c r="A4594" i="4"/>
  <c r="C4594" i="4" s="1"/>
  <c r="XFB4593" i="4"/>
  <c r="M4593" i="4"/>
  <c r="B4593" i="4"/>
  <c r="A4593" i="4"/>
  <c r="C4593" i="4" s="1"/>
  <c r="XFB4592" i="4"/>
  <c r="M4592" i="4"/>
  <c r="B4592" i="4"/>
  <c r="A4592" i="4"/>
  <c r="C4592" i="4" s="1"/>
  <c r="XFB4591" i="4"/>
  <c r="M4591" i="4"/>
  <c r="B4591" i="4"/>
  <c r="A4591" i="4"/>
  <c r="C4591" i="4" s="1"/>
  <c r="XFB4590" i="4"/>
  <c r="M4590" i="4"/>
  <c r="B4590" i="4"/>
  <c r="A4590" i="4"/>
  <c r="C4590" i="4" s="1"/>
  <c r="XFB4589" i="4"/>
  <c r="M4589" i="4"/>
  <c r="B4589" i="4"/>
  <c r="A4589" i="4"/>
  <c r="C4589" i="4" s="1"/>
  <c r="XFB4588" i="4"/>
  <c r="M4588" i="4"/>
  <c r="B4588" i="4"/>
  <c r="A4588" i="4"/>
  <c r="C4588" i="4" s="1"/>
  <c r="XFB4587" i="4"/>
  <c r="M4587" i="4"/>
  <c r="B4587" i="4"/>
  <c r="A4587" i="4"/>
  <c r="C4587" i="4" s="1"/>
  <c r="XFB4586" i="4"/>
  <c r="M4586" i="4"/>
  <c r="B4586" i="4"/>
  <c r="A4586" i="4"/>
  <c r="C4586" i="4" s="1"/>
  <c r="XFB4585" i="4"/>
  <c r="M4585" i="4"/>
  <c r="B4585" i="4"/>
  <c r="A4585" i="4"/>
  <c r="C4585" i="4" s="1"/>
  <c r="XFB4584" i="4"/>
  <c r="M4584" i="4"/>
  <c r="B4584" i="4"/>
  <c r="A4584" i="4"/>
  <c r="C4584" i="4" s="1"/>
  <c r="XFB4583" i="4"/>
  <c r="M4583" i="4"/>
  <c r="B4583" i="4"/>
  <c r="A4583" i="4"/>
  <c r="C4583" i="4" s="1"/>
  <c r="XFB4582" i="4"/>
  <c r="M4582" i="4"/>
  <c r="B4582" i="4"/>
  <c r="A4582" i="4"/>
  <c r="C4582" i="4" s="1"/>
  <c r="XFB4581" i="4"/>
  <c r="M4581" i="4"/>
  <c r="B4581" i="4"/>
  <c r="A4581" i="4"/>
  <c r="C4581" i="4" s="1"/>
  <c r="XFB4580" i="4"/>
  <c r="M4580" i="4"/>
  <c r="B4580" i="4"/>
  <c r="A4580" i="4"/>
  <c r="C4580" i="4" s="1"/>
  <c r="XFB4579" i="4"/>
  <c r="M4579" i="4"/>
  <c r="B4579" i="4"/>
  <c r="A4579" i="4"/>
  <c r="C4579" i="4" s="1"/>
  <c r="XFB4578" i="4"/>
  <c r="M4578" i="4"/>
  <c r="B4578" i="4"/>
  <c r="A4578" i="4"/>
  <c r="C4578" i="4" s="1"/>
  <c r="XFB4577" i="4"/>
  <c r="M4577" i="4"/>
  <c r="B4577" i="4"/>
  <c r="A4577" i="4"/>
  <c r="C4577" i="4" s="1"/>
  <c r="XFB4576" i="4"/>
  <c r="M4576" i="4"/>
  <c r="B4576" i="4"/>
  <c r="A4576" i="4"/>
  <c r="C4576" i="4" s="1"/>
  <c r="XFB4575" i="4"/>
  <c r="M4575" i="4"/>
  <c r="B4575" i="4"/>
  <c r="A4575" i="4"/>
  <c r="C4575" i="4" s="1"/>
  <c r="XFB4574" i="4"/>
  <c r="M4574" i="4"/>
  <c r="B4574" i="4"/>
  <c r="A4574" i="4"/>
  <c r="C4574" i="4" s="1"/>
  <c r="XFB4573" i="4"/>
  <c r="M4573" i="4"/>
  <c r="B4573" i="4"/>
  <c r="A4573" i="4"/>
  <c r="C4573" i="4" s="1"/>
  <c r="XFB4572" i="4"/>
  <c r="M4572" i="4"/>
  <c r="B4572" i="4"/>
  <c r="A4572" i="4"/>
  <c r="C4572" i="4" s="1"/>
  <c r="XFB4571" i="4"/>
  <c r="M4571" i="4"/>
  <c r="B4571" i="4"/>
  <c r="A4571" i="4"/>
  <c r="C4571" i="4" s="1"/>
  <c r="XFB4570" i="4"/>
  <c r="M4570" i="4"/>
  <c r="B4570" i="4"/>
  <c r="A4570" i="4"/>
  <c r="C4570" i="4" s="1"/>
  <c r="XFB4569" i="4"/>
  <c r="M4569" i="4"/>
  <c r="B4569" i="4"/>
  <c r="A4569" i="4"/>
  <c r="C4569" i="4" s="1"/>
  <c r="XFB4568" i="4"/>
  <c r="M4568" i="4"/>
  <c r="B4568" i="4"/>
  <c r="A4568" i="4"/>
  <c r="C4568" i="4" s="1"/>
  <c r="XFB4567" i="4"/>
  <c r="M4567" i="4"/>
  <c r="B4567" i="4"/>
  <c r="A4567" i="4"/>
  <c r="C4567" i="4" s="1"/>
  <c r="XFB4566" i="4"/>
  <c r="M4566" i="4"/>
  <c r="B4566" i="4"/>
  <c r="A4566" i="4"/>
  <c r="C4566" i="4" s="1"/>
  <c r="XFB4565" i="4"/>
  <c r="M4565" i="4"/>
  <c r="B4565" i="4"/>
  <c r="A4565" i="4"/>
  <c r="C4565" i="4" s="1"/>
  <c r="XFB4564" i="4"/>
  <c r="M4564" i="4"/>
  <c r="B4564" i="4"/>
  <c r="A4564" i="4"/>
  <c r="C4564" i="4" s="1"/>
  <c r="XFB4563" i="4"/>
  <c r="M4563" i="4"/>
  <c r="B4563" i="4"/>
  <c r="A4563" i="4"/>
  <c r="C4563" i="4" s="1"/>
  <c r="XFB4562" i="4"/>
  <c r="M4562" i="4"/>
  <c r="B4562" i="4"/>
  <c r="A4562" i="4"/>
  <c r="C4562" i="4" s="1"/>
  <c r="XFB4561" i="4"/>
  <c r="M4561" i="4"/>
  <c r="B4561" i="4"/>
  <c r="A4561" i="4"/>
  <c r="C4561" i="4" s="1"/>
  <c r="XFB4560" i="4"/>
  <c r="M4560" i="4"/>
  <c r="B4560" i="4"/>
  <c r="A4560" i="4"/>
  <c r="C4560" i="4" s="1"/>
  <c r="XFB4559" i="4"/>
  <c r="M4559" i="4"/>
  <c r="B4559" i="4"/>
  <c r="A4559" i="4"/>
  <c r="C4559" i="4" s="1"/>
  <c r="XFB4558" i="4"/>
  <c r="M4558" i="4"/>
  <c r="B4558" i="4"/>
  <c r="A4558" i="4"/>
  <c r="C4558" i="4" s="1"/>
  <c r="XFB4557" i="4"/>
  <c r="M4557" i="4"/>
  <c r="B4557" i="4"/>
  <c r="A4557" i="4"/>
  <c r="C4557" i="4" s="1"/>
  <c r="XFB4556" i="4"/>
  <c r="M4556" i="4"/>
  <c r="B4556" i="4"/>
  <c r="A4556" i="4"/>
  <c r="C4556" i="4" s="1"/>
  <c r="XFB4555" i="4"/>
  <c r="M4555" i="4"/>
  <c r="B4555" i="4"/>
  <c r="A4555" i="4"/>
  <c r="C4555" i="4" s="1"/>
  <c r="XFB4554" i="4"/>
  <c r="M4554" i="4"/>
  <c r="B4554" i="4"/>
  <c r="A4554" i="4"/>
  <c r="C4554" i="4" s="1"/>
  <c r="XFB4553" i="4"/>
  <c r="M4553" i="4"/>
  <c r="B4553" i="4"/>
  <c r="A4553" i="4"/>
  <c r="C4553" i="4" s="1"/>
  <c r="XFB4552" i="4"/>
  <c r="M4552" i="4"/>
  <c r="B4552" i="4"/>
  <c r="A4552" i="4"/>
  <c r="C4552" i="4" s="1"/>
  <c r="XFB4551" i="4"/>
  <c r="M4551" i="4"/>
  <c r="B4551" i="4"/>
  <c r="A4551" i="4"/>
  <c r="C4551" i="4" s="1"/>
  <c r="XFB4550" i="4"/>
  <c r="M4550" i="4"/>
  <c r="B4550" i="4"/>
  <c r="A4550" i="4"/>
  <c r="C4550" i="4" s="1"/>
  <c r="XFB4549" i="4"/>
  <c r="M4549" i="4"/>
  <c r="B4549" i="4"/>
  <c r="A4549" i="4"/>
  <c r="C4549" i="4" s="1"/>
  <c r="XFB4548" i="4"/>
  <c r="M4548" i="4"/>
  <c r="B4548" i="4"/>
  <c r="A4548" i="4"/>
  <c r="C4548" i="4" s="1"/>
  <c r="XFB4547" i="4"/>
  <c r="M4547" i="4"/>
  <c r="B4547" i="4"/>
  <c r="A4547" i="4"/>
  <c r="C4547" i="4" s="1"/>
  <c r="XFB4546" i="4"/>
  <c r="M4546" i="4"/>
  <c r="B4546" i="4"/>
  <c r="A4546" i="4"/>
  <c r="C4546" i="4" s="1"/>
  <c r="XFB4545" i="4"/>
  <c r="M4545" i="4"/>
  <c r="B4545" i="4"/>
  <c r="A4545" i="4"/>
  <c r="C4545" i="4" s="1"/>
  <c r="XFB4544" i="4"/>
  <c r="M4544" i="4"/>
  <c r="B4544" i="4"/>
  <c r="A4544" i="4"/>
  <c r="C4544" i="4" s="1"/>
  <c r="XFB4543" i="4"/>
  <c r="M4543" i="4"/>
  <c r="B4543" i="4"/>
  <c r="A4543" i="4"/>
  <c r="C4543" i="4" s="1"/>
  <c r="XFB4542" i="4"/>
  <c r="M4542" i="4"/>
  <c r="B4542" i="4"/>
  <c r="A4542" i="4"/>
  <c r="C4542" i="4" s="1"/>
  <c r="XFB4541" i="4"/>
  <c r="M4541" i="4"/>
  <c r="B4541" i="4"/>
  <c r="A4541" i="4"/>
  <c r="C4541" i="4" s="1"/>
  <c r="XFB4540" i="4"/>
  <c r="M4540" i="4"/>
  <c r="B4540" i="4"/>
  <c r="A4540" i="4"/>
  <c r="C4540" i="4" s="1"/>
  <c r="XFB4539" i="4"/>
  <c r="M4539" i="4"/>
  <c r="B4539" i="4"/>
  <c r="A4539" i="4"/>
  <c r="C4539" i="4" s="1"/>
  <c r="XFB4538" i="4"/>
  <c r="M4538" i="4"/>
  <c r="B4538" i="4"/>
  <c r="A4538" i="4"/>
  <c r="C4538" i="4" s="1"/>
  <c r="XFB4537" i="4"/>
  <c r="M4537" i="4"/>
  <c r="B4537" i="4"/>
  <c r="A4537" i="4"/>
  <c r="C4537" i="4" s="1"/>
  <c r="XFB4536" i="4"/>
  <c r="M4536" i="4"/>
  <c r="B4536" i="4"/>
  <c r="A4536" i="4"/>
  <c r="C4536" i="4" s="1"/>
  <c r="XFB4535" i="4"/>
  <c r="M4535" i="4"/>
  <c r="B4535" i="4"/>
  <c r="A4535" i="4"/>
  <c r="C4535" i="4" s="1"/>
  <c r="XFB4534" i="4"/>
  <c r="M4534" i="4"/>
  <c r="B4534" i="4"/>
  <c r="A4534" i="4"/>
  <c r="C4534" i="4" s="1"/>
  <c r="XFB4533" i="4"/>
  <c r="M4533" i="4"/>
  <c r="B4533" i="4"/>
  <c r="A4533" i="4"/>
  <c r="C4533" i="4" s="1"/>
  <c r="XFB4532" i="4"/>
  <c r="M4532" i="4"/>
  <c r="B4532" i="4"/>
  <c r="A4532" i="4"/>
  <c r="C4532" i="4" s="1"/>
  <c r="XFB4531" i="4"/>
  <c r="M4531" i="4"/>
  <c r="B4531" i="4"/>
  <c r="A4531" i="4"/>
  <c r="C4531" i="4" s="1"/>
  <c r="XFB4530" i="4"/>
  <c r="M4530" i="4"/>
  <c r="B4530" i="4"/>
  <c r="A4530" i="4"/>
  <c r="C4530" i="4" s="1"/>
  <c r="XFB4529" i="4"/>
  <c r="M4529" i="4"/>
  <c r="B4529" i="4"/>
  <c r="A4529" i="4"/>
  <c r="C4529" i="4" s="1"/>
  <c r="XFB4528" i="4"/>
  <c r="M4528" i="4"/>
  <c r="B4528" i="4"/>
  <c r="A4528" i="4"/>
  <c r="C4528" i="4" s="1"/>
  <c r="XFB4527" i="4"/>
  <c r="M4527" i="4"/>
  <c r="B4527" i="4"/>
  <c r="A4527" i="4"/>
  <c r="C4527" i="4" s="1"/>
  <c r="XFB4526" i="4"/>
  <c r="M4526" i="4"/>
  <c r="B4526" i="4"/>
  <c r="A4526" i="4"/>
  <c r="C4526" i="4" s="1"/>
  <c r="XFB4525" i="4"/>
  <c r="M4525" i="4"/>
  <c r="B4525" i="4"/>
  <c r="A4525" i="4"/>
  <c r="C4525" i="4" s="1"/>
  <c r="XFB4524" i="4"/>
  <c r="M4524" i="4"/>
  <c r="B4524" i="4"/>
  <c r="A4524" i="4"/>
  <c r="C4524" i="4" s="1"/>
  <c r="XFB4523" i="4"/>
  <c r="M4523" i="4"/>
  <c r="B4523" i="4"/>
  <c r="A4523" i="4"/>
  <c r="C4523" i="4" s="1"/>
  <c r="XFB4522" i="4"/>
  <c r="M4522" i="4"/>
  <c r="B4522" i="4"/>
  <c r="A4522" i="4"/>
  <c r="C4522" i="4" s="1"/>
  <c r="XFB4521" i="4"/>
  <c r="M4521" i="4"/>
  <c r="B4521" i="4"/>
  <c r="A4521" i="4"/>
  <c r="C4521" i="4" s="1"/>
  <c r="XFB4520" i="4"/>
  <c r="M4520" i="4"/>
  <c r="B4520" i="4"/>
  <c r="A4520" i="4"/>
  <c r="C4520" i="4" s="1"/>
  <c r="XFB4519" i="4"/>
  <c r="M4519" i="4"/>
  <c r="B4519" i="4"/>
  <c r="A4519" i="4"/>
  <c r="C4519" i="4" s="1"/>
  <c r="XFB4518" i="4"/>
  <c r="M4518" i="4"/>
  <c r="B4518" i="4"/>
  <c r="A4518" i="4"/>
  <c r="C4518" i="4" s="1"/>
  <c r="XFB4517" i="4"/>
  <c r="M4517" i="4"/>
  <c r="B4517" i="4"/>
  <c r="A4517" i="4"/>
  <c r="C4517" i="4" s="1"/>
  <c r="XFB4516" i="4"/>
  <c r="M4516" i="4"/>
  <c r="B4516" i="4"/>
  <c r="A4516" i="4"/>
  <c r="C4516" i="4" s="1"/>
  <c r="XFB4515" i="4"/>
  <c r="M4515" i="4"/>
  <c r="B4515" i="4"/>
  <c r="A4515" i="4"/>
  <c r="C4515" i="4" s="1"/>
  <c r="XFB4514" i="4"/>
  <c r="M4514" i="4"/>
  <c r="B4514" i="4"/>
  <c r="A4514" i="4"/>
  <c r="C4514" i="4" s="1"/>
  <c r="XFB4513" i="4"/>
  <c r="M4513" i="4"/>
  <c r="B4513" i="4"/>
  <c r="A4513" i="4"/>
  <c r="C4513" i="4" s="1"/>
  <c r="XFB4512" i="4"/>
  <c r="M4512" i="4"/>
  <c r="B4512" i="4"/>
  <c r="A4512" i="4"/>
  <c r="C4512" i="4" s="1"/>
  <c r="XFB4511" i="4"/>
  <c r="M4511" i="4"/>
  <c r="B4511" i="4"/>
  <c r="A4511" i="4"/>
  <c r="C4511" i="4" s="1"/>
  <c r="XFB4510" i="4"/>
  <c r="M4510" i="4"/>
  <c r="B4510" i="4"/>
  <c r="A4510" i="4"/>
  <c r="C4510" i="4" s="1"/>
  <c r="XFB4509" i="4"/>
  <c r="M4509" i="4"/>
  <c r="B4509" i="4"/>
  <c r="A4509" i="4"/>
  <c r="C4509" i="4" s="1"/>
  <c r="XFB4508" i="4"/>
  <c r="M4508" i="4"/>
  <c r="B4508" i="4"/>
  <c r="A4508" i="4"/>
  <c r="C4508" i="4" s="1"/>
  <c r="XFB4507" i="4"/>
  <c r="M4507" i="4"/>
  <c r="B4507" i="4"/>
  <c r="A4507" i="4"/>
  <c r="C4507" i="4" s="1"/>
  <c r="XFB4506" i="4"/>
  <c r="M4506" i="4"/>
  <c r="B4506" i="4"/>
  <c r="A4506" i="4"/>
  <c r="C4506" i="4" s="1"/>
  <c r="XFB4505" i="4"/>
  <c r="M4505" i="4"/>
  <c r="B4505" i="4"/>
  <c r="A4505" i="4"/>
  <c r="C4505" i="4" s="1"/>
  <c r="XFB4504" i="4"/>
  <c r="M4504" i="4"/>
  <c r="B4504" i="4"/>
  <c r="A4504" i="4"/>
  <c r="C4504" i="4" s="1"/>
  <c r="XFB4503" i="4"/>
  <c r="M4503" i="4"/>
  <c r="B4503" i="4"/>
  <c r="A4503" i="4"/>
  <c r="C4503" i="4" s="1"/>
  <c r="XFB4502" i="4"/>
  <c r="M4502" i="4"/>
  <c r="B4502" i="4"/>
  <c r="A4502" i="4"/>
  <c r="C4502" i="4" s="1"/>
  <c r="XFB4501" i="4"/>
  <c r="M4501" i="4"/>
  <c r="B4501" i="4"/>
  <c r="A4501" i="4"/>
  <c r="C4501" i="4" s="1"/>
  <c r="XFB4500" i="4"/>
  <c r="M4500" i="4"/>
  <c r="B4500" i="4"/>
  <c r="A4500" i="4"/>
  <c r="C4500" i="4" s="1"/>
  <c r="XFB4499" i="4"/>
  <c r="M4499" i="4"/>
  <c r="B4499" i="4"/>
  <c r="A4499" i="4"/>
  <c r="C4499" i="4" s="1"/>
  <c r="XFB4498" i="4"/>
  <c r="M4498" i="4"/>
  <c r="B4498" i="4"/>
  <c r="A4498" i="4"/>
  <c r="C4498" i="4" s="1"/>
  <c r="XFB4497" i="4"/>
  <c r="M4497" i="4"/>
  <c r="B4497" i="4"/>
  <c r="A4497" i="4"/>
  <c r="C4497" i="4" s="1"/>
  <c r="XFB4496" i="4"/>
  <c r="M4496" i="4"/>
  <c r="B4496" i="4"/>
  <c r="A4496" i="4"/>
  <c r="C4496" i="4" s="1"/>
  <c r="XFB4495" i="4"/>
  <c r="M4495" i="4"/>
  <c r="B4495" i="4"/>
  <c r="A4495" i="4"/>
  <c r="C4495" i="4" s="1"/>
  <c r="XFB4494" i="4"/>
  <c r="M4494" i="4"/>
  <c r="B4494" i="4"/>
  <c r="A4494" i="4"/>
  <c r="C4494" i="4" s="1"/>
  <c r="XFB4493" i="4"/>
  <c r="M4493" i="4"/>
  <c r="B4493" i="4"/>
  <c r="A4493" i="4"/>
  <c r="C4493" i="4" s="1"/>
  <c r="XFB4492" i="4"/>
  <c r="M4492" i="4"/>
  <c r="B4492" i="4"/>
  <c r="A4492" i="4"/>
  <c r="C4492" i="4" s="1"/>
  <c r="XFB4491" i="4"/>
  <c r="M4491" i="4"/>
  <c r="B4491" i="4"/>
  <c r="A4491" i="4"/>
  <c r="C4491" i="4" s="1"/>
  <c r="XFB4490" i="4"/>
  <c r="M4490" i="4"/>
  <c r="B4490" i="4"/>
  <c r="A4490" i="4"/>
  <c r="C4490" i="4" s="1"/>
  <c r="XFB4489" i="4"/>
  <c r="M4489" i="4"/>
  <c r="B4489" i="4"/>
  <c r="A4489" i="4"/>
  <c r="C4489" i="4" s="1"/>
  <c r="XFB4488" i="4"/>
  <c r="M4488" i="4"/>
  <c r="B4488" i="4"/>
  <c r="A4488" i="4"/>
  <c r="C4488" i="4" s="1"/>
  <c r="XFB4487" i="4"/>
  <c r="M4487" i="4"/>
  <c r="B4487" i="4"/>
  <c r="A4487" i="4"/>
  <c r="C4487" i="4" s="1"/>
  <c r="XFB4486" i="4"/>
  <c r="M4486" i="4"/>
  <c r="B4486" i="4"/>
  <c r="A4486" i="4"/>
  <c r="C4486" i="4" s="1"/>
  <c r="XFB4485" i="4"/>
  <c r="M4485" i="4"/>
  <c r="B4485" i="4"/>
  <c r="A4485" i="4"/>
  <c r="C4485" i="4" s="1"/>
  <c r="XFB4484" i="4"/>
  <c r="M4484" i="4"/>
  <c r="B4484" i="4"/>
  <c r="A4484" i="4"/>
  <c r="C4484" i="4" s="1"/>
  <c r="XFB4483" i="4"/>
  <c r="M4483" i="4"/>
  <c r="B4483" i="4"/>
  <c r="A4483" i="4"/>
  <c r="C4483" i="4" s="1"/>
  <c r="XFB4482" i="4"/>
  <c r="M4482" i="4"/>
  <c r="B4482" i="4"/>
  <c r="A4482" i="4"/>
  <c r="C4482" i="4" s="1"/>
  <c r="XFB4481" i="4"/>
  <c r="M4481" i="4"/>
  <c r="B4481" i="4"/>
  <c r="A4481" i="4"/>
  <c r="C4481" i="4" s="1"/>
  <c r="XFB4480" i="4"/>
  <c r="M4480" i="4"/>
  <c r="B4480" i="4"/>
  <c r="A4480" i="4"/>
  <c r="C4480" i="4" s="1"/>
  <c r="XFB4479" i="4"/>
  <c r="M4479" i="4"/>
  <c r="B4479" i="4"/>
  <c r="A4479" i="4"/>
  <c r="C4479" i="4" s="1"/>
  <c r="XFB4478" i="4"/>
  <c r="M4478" i="4"/>
  <c r="B4478" i="4"/>
  <c r="A4478" i="4"/>
  <c r="C4478" i="4" s="1"/>
  <c r="XFB4477" i="4"/>
  <c r="M4477" i="4"/>
  <c r="B4477" i="4"/>
  <c r="A4477" i="4"/>
  <c r="C4477" i="4" s="1"/>
  <c r="XFB4476" i="4"/>
  <c r="M4476" i="4"/>
  <c r="B4476" i="4"/>
  <c r="A4476" i="4"/>
  <c r="C4476" i="4" s="1"/>
  <c r="XFB4475" i="4"/>
  <c r="M4475" i="4"/>
  <c r="B4475" i="4"/>
  <c r="A4475" i="4"/>
  <c r="C4475" i="4" s="1"/>
  <c r="XFB4474" i="4"/>
  <c r="M4474" i="4"/>
  <c r="B4474" i="4"/>
  <c r="A4474" i="4"/>
  <c r="C4474" i="4" s="1"/>
  <c r="XFB4473" i="4"/>
  <c r="M4473" i="4"/>
  <c r="B4473" i="4"/>
  <c r="A4473" i="4"/>
  <c r="C4473" i="4" s="1"/>
  <c r="XFB4472" i="4"/>
  <c r="M4472" i="4"/>
  <c r="B4472" i="4"/>
  <c r="A4472" i="4"/>
  <c r="C4472" i="4" s="1"/>
  <c r="XFB4471" i="4"/>
  <c r="M4471" i="4"/>
  <c r="B4471" i="4"/>
  <c r="A4471" i="4"/>
  <c r="C4471" i="4" s="1"/>
  <c r="XFB4470" i="4"/>
  <c r="M4470" i="4"/>
  <c r="B4470" i="4"/>
  <c r="A4470" i="4"/>
  <c r="C4470" i="4" s="1"/>
  <c r="XFB4469" i="4"/>
  <c r="M4469" i="4"/>
  <c r="B4469" i="4"/>
  <c r="A4469" i="4"/>
  <c r="C4469" i="4" s="1"/>
  <c r="XFB4468" i="4"/>
  <c r="M4468" i="4"/>
  <c r="B4468" i="4"/>
  <c r="A4468" i="4"/>
  <c r="C4468" i="4" s="1"/>
  <c r="XFB4467" i="4"/>
  <c r="M4467" i="4"/>
  <c r="B4467" i="4"/>
  <c r="A4467" i="4"/>
  <c r="C4467" i="4" s="1"/>
  <c r="XFB4466" i="4"/>
  <c r="M4466" i="4"/>
  <c r="B4466" i="4"/>
  <c r="A4466" i="4"/>
  <c r="C4466" i="4" s="1"/>
  <c r="XFB4465" i="4"/>
  <c r="M4465" i="4"/>
  <c r="B4465" i="4"/>
  <c r="A4465" i="4"/>
  <c r="C4465" i="4" s="1"/>
  <c r="XFB4464" i="4"/>
  <c r="M4464" i="4"/>
  <c r="B4464" i="4"/>
  <c r="A4464" i="4"/>
  <c r="C4464" i="4" s="1"/>
  <c r="XFB4463" i="4"/>
  <c r="M4463" i="4"/>
  <c r="B4463" i="4"/>
  <c r="A4463" i="4"/>
  <c r="C4463" i="4" s="1"/>
  <c r="XFB4462" i="4"/>
  <c r="M4462" i="4"/>
  <c r="B4462" i="4"/>
  <c r="A4462" i="4"/>
  <c r="C4462" i="4" s="1"/>
  <c r="XFB4461" i="4"/>
  <c r="M4461" i="4"/>
  <c r="B4461" i="4"/>
  <c r="A4461" i="4"/>
  <c r="C4461" i="4" s="1"/>
  <c r="XFB4460" i="4"/>
  <c r="M4460" i="4"/>
  <c r="B4460" i="4"/>
  <c r="A4460" i="4"/>
  <c r="C4460" i="4" s="1"/>
  <c r="XFB4459" i="4"/>
  <c r="M4459" i="4"/>
  <c r="B4459" i="4"/>
  <c r="A4459" i="4"/>
  <c r="C4459" i="4" s="1"/>
  <c r="XFB4458" i="4"/>
  <c r="M4458" i="4"/>
  <c r="B4458" i="4"/>
  <c r="A4458" i="4"/>
  <c r="C4458" i="4" s="1"/>
  <c r="XFB4457" i="4"/>
  <c r="M4457" i="4"/>
  <c r="B4457" i="4"/>
  <c r="A4457" i="4"/>
  <c r="C4457" i="4" s="1"/>
  <c r="XFB4456" i="4"/>
  <c r="M4456" i="4"/>
  <c r="B4456" i="4"/>
  <c r="A4456" i="4"/>
  <c r="C4456" i="4" s="1"/>
  <c r="XFB4455" i="4"/>
  <c r="M4455" i="4"/>
  <c r="B4455" i="4"/>
  <c r="A4455" i="4"/>
  <c r="C4455" i="4" s="1"/>
  <c r="XFB4454" i="4"/>
  <c r="M4454" i="4"/>
  <c r="B4454" i="4"/>
  <c r="A4454" i="4"/>
  <c r="C4454" i="4" s="1"/>
  <c r="XFB4453" i="4"/>
  <c r="M4453" i="4"/>
  <c r="B4453" i="4"/>
  <c r="A4453" i="4"/>
  <c r="C4453" i="4" s="1"/>
  <c r="XFB4452" i="4"/>
  <c r="M4452" i="4"/>
  <c r="B4452" i="4"/>
  <c r="A4452" i="4"/>
  <c r="C4452" i="4" s="1"/>
  <c r="XFB4451" i="4"/>
  <c r="M4451" i="4"/>
  <c r="B4451" i="4"/>
  <c r="A4451" i="4"/>
  <c r="C4451" i="4" s="1"/>
  <c r="XFB4450" i="4"/>
  <c r="M4450" i="4"/>
  <c r="B4450" i="4"/>
  <c r="A4450" i="4"/>
  <c r="C4450" i="4" s="1"/>
  <c r="XFB4449" i="4"/>
  <c r="M4449" i="4"/>
  <c r="B4449" i="4"/>
  <c r="A4449" i="4"/>
  <c r="C4449" i="4" s="1"/>
  <c r="XFB4448" i="4"/>
  <c r="M4448" i="4"/>
  <c r="B4448" i="4"/>
  <c r="A4448" i="4"/>
  <c r="C4448" i="4" s="1"/>
  <c r="XFB4447" i="4"/>
  <c r="M4447" i="4"/>
  <c r="B4447" i="4"/>
  <c r="A4447" i="4"/>
  <c r="C4447" i="4" s="1"/>
  <c r="XFB4446" i="4"/>
  <c r="M4446" i="4"/>
  <c r="B4446" i="4"/>
  <c r="A4446" i="4"/>
  <c r="C4446" i="4" s="1"/>
  <c r="XFB4445" i="4"/>
  <c r="M4445" i="4"/>
  <c r="B4445" i="4"/>
  <c r="A4445" i="4"/>
  <c r="C4445" i="4" s="1"/>
  <c r="XFB4444" i="4"/>
  <c r="M4444" i="4"/>
  <c r="B4444" i="4"/>
  <c r="A4444" i="4"/>
  <c r="C4444" i="4" s="1"/>
  <c r="XFB4443" i="4"/>
  <c r="M4443" i="4"/>
  <c r="B4443" i="4"/>
  <c r="A4443" i="4"/>
  <c r="C4443" i="4" s="1"/>
  <c r="XFB4442" i="4"/>
  <c r="M4442" i="4"/>
  <c r="B4442" i="4"/>
  <c r="A4442" i="4"/>
  <c r="C4442" i="4" s="1"/>
  <c r="XFB4441" i="4"/>
  <c r="M4441" i="4"/>
  <c r="B4441" i="4"/>
  <c r="A4441" i="4"/>
  <c r="C4441" i="4" s="1"/>
  <c r="XFB4440" i="4"/>
  <c r="M4440" i="4"/>
  <c r="B4440" i="4"/>
  <c r="A4440" i="4"/>
  <c r="C4440" i="4" s="1"/>
  <c r="XFB4439" i="4"/>
  <c r="M4439" i="4"/>
  <c r="B4439" i="4"/>
  <c r="A4439" i="4"/>
  <c r="C4439" i="4" s="1"/>
  <c r="XFB4438" i="4"/>
  <c r="M4438" i="4"/>
  <c r="B4438" i="4"/>
  <c r="A4438" i="4"/>
  <c r="C4438" i="4" s="1"/>
  <c r="XFB4437" i="4"/>
  <c r="M4437" i="4"/>
  <c r="B4437" i="4"/>
  <c r="A4437" i="4"/>
  <c r="C4437" i="4" s="1"/>
  <c r="XFB4436" i="4"/>
  <c r="M4436" i="4"/>
  <c r="B4436" i="4"/>
  <c r="A4436" i="4"/>
  <c r="C4436" i="4" s="1"/>
  <c r="XFB4435" i="4"/>
  <c r="M4435" i="4"/>
  <c r="B4435" i="4"/>
  <c r="A4435" i="4"/>
  <c r="C4435" i="4" s="1"/>
  <c r="XFB4434" i="4"/>
  <c r="M4434" i="4"/>
  <c r="B4434" i="4"/>
  <c r="A4434" i="4"/>
  <c r="C4434" i="4" s="1"/>
  <c r="XFB4433" i="4"/>
  <c r="M4433" i="4"/>
  <c r="B4433" i="4"/>
  <c r="A4433" i="4"/>
  <c r="C4433" i="4" s="1"/>
  <c r="XFB4432" i="4"/>
  <c r="M4432" i="4"/>
  <c r="B4432" i="4"/>
  <c r="A4432" i="4"/>
  <c r="C4432" i="4" s="1"/>
  <c r="XFB4431" i="4"/>
  <c r="M4431" i="4"/>
  <c r="B4431" i="4"/>
  <c r="A4431" i="4"/>
  <c r="C4431" i="4" s="1"/>
  <c r="XFB4430" i="4"/>
  <c r="M4430" i="4"/>
  <c r="B4430" i="4"/>
  <c r="A4430" i="4"/>
  <c r="C4430" i="4" s="1"/>
  <c r="XFB4429" i="4"/>
  <c r="M4429" i="4"/>
  <c r="B4429" i="4"/>
  <c r="A4429" i="4"/>
  <c r="C4429" i="4" s="1"/>
  <c r="XFB4428" i="4"/>
  <c r="M4428" i="4"/>
  <c r="B4428" i="4"/>
  <c r="A4428" i="4"/>
  <c r="C4428" i="4" s="1"/>
  <c r="XFB4427" i="4"/>
  <c r="M4427" i="4"/>
  <c r="B4427" i="4"/>
  <c r="A4427" i="4"/>
  <c r="C4427" i="4" s="1"/>
  <c r="XFB4426" i="4"/>
  <c r="M4426" i="4"/>
  <c r="B4426" i="4"/>
  <c r="A4426" i="4"/>
  <c r="C4426" i="4" s="1"/>
  <c r="XFB4425" i="4"/>
  <c r="M4425" i="4"/>
  <c r="B4425" i="4"/>
  <c r="A4425" i="4"/>
  <c r="C4425" i="4" s="1"/>
  <c r="XFB4424" i="4"/>
  <c r="M4424" i="4"/>
  <c r="B4424" i="4"/>
  <c r="A4424" i="4"/>
  <c r="C4424" i="4" s="1"/>
  <c r="XFB4423" i="4"/>
  <c r="M4423" i="4"/>
  <c r="B4423" i="4"/>
  <c r="A4423" i="4"/>
  <c r="C4423" i="4" s="1"/>
  <c r="XFB4422" i="4"/>
  <c r="M4422" i="4"/>
  <c r="B4422" i="4"/>
  <c r="A4422" i="4"/>
  <c r="C4422" i="4" s="1"/>
  <c r="XFB4421" i="4"/>
  <c r="M4421" i="4"/>
  <c r="B4421" i="4"/>
  <c r="A4421" i="4"/>
  <c r="C4421" i="4" s="1"/>
  <c r="XFB4420" i="4"/>
  <c r="M4420" i="4"/>
  <c r="B4420" i="4"/>
  <c r="A4420" i="4"/>
  <c r="C4420" i="4" s="1"/>
  <c r="XFB4419" i="4"/>
  <c r="M4419" i="4"/>
  <c r="B4419" i="4"/>
  <c r="A4419" i="4"/>
  <c r="C4419" i="4" s="1"/>
  <c r="XFB4418" i="4"/>
  <c r="M4418" i="4"/>
  <c r="B4418" i="4"/>
  <c r="A4418" i="4"/>
  <c r="C4418" i="4" s="1"/>
  <c r="XFB4417" i="4"/>
  <c r="M4417" i="4"/>
  <c r="B4417" i="4"/>
  <c r="A4417" i="4"/>
  <c r="C4417" i="4" s="1"/>
  <c r="XFB4416" i="4"/>
  <c r="M4416" i="4"/>
  <c r="B4416" i="4"/>
  <c r="A4416" i="4"/>
  <c r="C4416" i="4" s="1"/>
  <c r="XFB4415" i="4"/>
  <c r="M4415" i="4"/>
  <c r="B4415" i="4"/>
  <c r="A4415" i="4"/>
  <c r="C4415" i="4" s="1"/>
  <c r="XFB4414" i="4"/>
  <c r="M4414" i="4"/>
  <c r="B4414" i="4"/>
  <c r="A4414" i="4"/>
  <c r="C4414" i="4" s="1"/>
  <c r="XFB4413" i="4"/>
  <c r="M4413" i="4"/>
  <c r="B4413" i="4"/>
  <c r="A4413" i="4"/>
  <c r="C4413" i="4" s="1"/>
  <c r="XFB4412" i="4"/>
  <c r="M4412" i="4"/>
  <c r="B4412" i="4"/>
  <c r="A4412" i="4"/>
  <c r="C4412" i="4" s="1"/>
  <c r="XFB4411" i="4"/>
  <c r="M4411" i="4"/>
  <c r="B4411" i="4"/>
  <c r="A4411" i="4"/>
  <c r="C4411" i="4" s="1"/>
  <c r="XFB4410" i="4"/>
  <c r="M4410" i="4"/>
  <c r="B4410" i="4"/>
  <c r="A4410" i="4"/>
  <c r="C4410" i="4" s="1"/>
  <c r="XFB4409" i="4"/>
  <c r="M4409" i="4"/>
  <c r="B4409" i="4"/>
  <c r="A4409" i="4"/>
  <c r="C4409" i="4" s="1"/>
  <c r="XFB4408" i="4"/>
  <c r="M4408" i="4"/>
  <c r="B4408" i="4"/>
  <c r="A4408" i="4"/>
  <c r="C4408" i="4" s="1"/>
  <c r="XFB4407" i="4"/>
  <c r="M4407" i="4"/>
  <c r="B4407" i="4"/>
  <c r="A4407" i="4"/>
  <c r="C4407" i="4" s="1"/>
  <c r="XFB4406" i="4"/>
  <c r="M4406" i="4"/>
  <c r="B4406" i="4"/>
  <c r="A4406" i="4"/>
  <c r="C4406" i="4" s="1"/>
  <c r="XFB4405" i="4"/>
  <c r="M4405" i="4"/>
  <c r="B4405" i="4"/>
  <c r="A4405" i="4"/>
  <c r="C4405" i="4" s="1"/>
  <c r="XFB4404" i="4"/>
  <c r="M4404" i="4"/>
  <c r="B4404" i="4"/>
  <c r="A4404" i="4"/>
  <c r="C4404" i="4" s="1"/>
  <c r="XFB4403" i="4"/>
  <c r="M4403" i="4"/>
  <c r="B4403" i="4"/>
  <c r="A4403" i="4"/>
  <c r="C4403" i="4" s="1"/>
  <c r="XFB4402" i="4"/>
  <c r="M4402" i="4"/>
  <c r="B4402" i="4"/>
  <c r="A4402" i="4"/>
  <c r="C4402" i="4" s="1"/>
  <c r="XFB4401" i="4"/>
  <c r="M4401" i="4"/>
  <c r="B4401" i="4"/>
  <c r="A4401" i="4"/>
  <c r="C4401" i="4" s="1"/>
  <c r="XFB4400" i="4"/>
  <c r="M4400" i="4"/>
  <c r="B4400" i="4"/>
  <c r="A4400" i="4"/>
  <c r="C4400" i="4" s="1"/>
  <c r="XFB4399" i="4"/>
  <c r="M4399" i="4"/>
  <c r="B4399" i="4"/>
  <c r="A4399" i="4"/>
  <c r="C4399" i="4" s="1"/>
  <c r="XFB4398" i="4"/>
  <c r="M4398" i="4"/>
  <c r="B4398" i="4"/>
  <c r="A4398" i="4"/>
  <c r="C4398" i="4" s="1"/>
  <c r="XFB4397" i="4"/>
  <c r="M4397" i="4"/>
  <c r="B4397" i="4"/>
  <c r="A4397" i="4"/>
  <c r="C4397" i="4" s="1"/>
  <c r="XFB4396" i="4"/>
  <c r="M4396" i="4"/>
  <c r="B4396" i="4"/>
  <c r="A4396" i="4"/>
  <c r="C4396" i="4" s="1"/>
  <c r="XFB4395" i="4"/>
  <c r="M4395" i="4"/>
  <c r="B4395" i="4"/>
  <c r="A4395" i="4"/>
  <c r="C4395" i="4" s="1"/>
  <c r="XFB4394" i="4"/>
  <c r="M4394" i="4"/>
  <c r="B4394" i="4"/>
  <c r="A4394" i="4"/>
  <c r="C4394" i="4" s="1"/>
  <c r="XFB4393" i="4"/>
  <c r="M4393" i="4"/>
  <c r="B4393" i="4"/>
  <c r="A4393" i="4"/>
  <c r="C4393" i="4" s="1"/>
  <c r="XFB4392" i="4"/>
  <c r="M4392" i="4"/>
  <c r="B4392" i="4"/>
  <c r="A4392" i="4"/>
  <c r="C4392" i="4" s="1"/>
  <c r="XFB4391" i="4"/>
  <c r="M4391" i="4"/>
  <c r="B4391" i="4"/>
  <c r="A4391" i="4"/>
  <c r="C4391" i="4" s="1"/>
  <c r="XFB4390" i="4"/>
  <c r="M4390" i="4"/>
  <c r="B4390" i="4"/>
  <c r="A4390" i="4"/>
  <c r="C4390" i="4" s="1"/>
  <c r="XFB4389" i="4"/>
  <c r="M4389" i="4"/>
  <c r="B4389" i="4"/>
  <c r="A4389" i="4"/>
  <c r="C4389" i="4" s="1"/>
  <c r="XFB4388" i="4"/>
  <c r="M4388" i="4"/>
  <c r="B4388" i="4"/>
  <c r="A4388" i="4"/>
  <c r="C4388" i="4" s="1"/>
  <c r="XFB4387" i="4"/>
  <c r="M4387" i="4"/>
  <c r="B4387" i="4"/>
  <c r="A4387" i="4"/>
  <c r="C4387" i="4" s="1"/>
  <c r="XFB4386" i="4"/>
  <c r="M4386" i="4"/>
  <c r="B4386" i="4"/>
  <c r="A4386" i="4"/>
  <c r="C4386" i="4" s="1"/>
  <c r="XFB4385" i="4"/>
  <c r="M4385" i="4"/>
  <c r="B4385" i="4"/>
  <c r="A4385" i="4"/>
  <c r="C4385" i="4" s="1"/>
  <c r="XFB4384" i="4"/>
  <c r="M4384" i="4"/>
  <c r="B4384" i="4"/>
  <c r="A4384" i="4"/>
  <c r="C4384" i="4" s="1"/>
  <c r="XFB4383" i="4"/>
  <c r="M4383" i="4"/>
  <c r="B4383" i="4"/>
  <c r="A4383" i="4"/>
  <c r="C4383" i="4" s="1"/>
  <c r="XFB4382" i="4"/>
  <c r="M4382" i="4"/>
  <c r="B4382" i="4"/>
  <c r="A4382" i="4"/>
  <c r="C4382" i="4" s="1"/>
  <c r="XFB4381" i="4"/>
  <c r="M4381" i="4"/>
  <c r="B4381" i="4"/>
  <c r="A4381" i="4"/>
  <c r="C4381" i="4" s="1"/>
  <c r="XFB4380" i="4"/>
  <c r="M4380" i="4"/>
  <c r="B4380" i="4"/>
  <c r="A4380" i="4"/>
  <c r="C4380" i="4" s="1"/>
  <c r="XFB4379" i="4"/>
  <c r="M4379" i="4"/>
  <c r="B4379" i="4"/>
  <c r="A4379" i="4"/>
  <c r="C4379" i="4" s="1"/>
  <c r="XFB4378" i="4"/>
  <c r="M4378" i="4"/>
  <c r="B4378" i="4"/>
  <c r="A4378" i="4"/>
  <c r="C4378" i="4" s="1"/>
  <c r="XFB4377" i="4"/>
  <c r="M4377" i="4"/>
  <c r="B4377" i="4"/>
  <c r="A4377" i="4"/>
  <c r="C4377" i="4" s="1"/>
  <c r="XFB4376" i="4"/>
  <c r="M4376" i="4"/>
  <c r="B4376" i="4"/>
  <c r="A4376" i="4"/>
  <c r="C4376" i="4" s="1"/>
  <c r="XFB4375" i="4"/>
  <c r="M4375" i="4"/>
  <c r="B4375" i="4"/>
  <c r="A4375" i="4"/>
  <c r="C4375" i="4" s="1"/>
  <c r="XFB4374" i="4"/>
  <c r="M4374" i="4"/>
  <c r="B4374" i="4"/>
  <c r="A4374" i="4"/>
  <c r="C4374" i="4" s="1"/>
  <c r="XFB4373" i="4"/>
  <c r="M4373" i="4"/>
  <c r="B4373" i="4"/>
  <c r="A4373" i="4"/>
  <c r="C4373" i="4" s="1"/>
  <c r="XFB4372" i="4"/>
  <c r="M4372" i="4"/>
  <c r="B4372" i="4"/>
  <c r="A4372" i="4"/>
  <c r="C4372" i="4" s="1"/>
  <c r="XFB4371" i="4"/>
  <c r="M4371" i="4"/>
  <c r="B4371" i="4"/>
  <c r="A4371" i="4"/>
  <c r="C4371" i="4" s="1"/>
  <c r="XFB4370" i="4"/>
  <c r="M4370" i="4"/>
  <c r="B4370" i="4"/>
  <c r="A4370" i="4"/>
  <c r="C4370" i="4" s="1"/>
  <c r="XFB4369" i="4"/>
  <c r="M4369" i="4"/>
  <c r="B4369" i="4"/>
  <c r="A4369" i="4"/>
  <c r="C4369" i="4" s="1"/>
  <c r="XFB4368" i="4"/>
  <c r="M4368" i="4"/>
  <c r="B4368" i="4"/>
  <c r="A4368" i="4"/>
  <c r="C4368" i="4" s="1"/>
  <c r="XFB4367" i="4"/>
  <c r="M4367" i="4"/>
  <c r="B4367" i="4"/>
  <c r="A4367" i="4"/>
  <c r="C4367" i="4" s="1"/>
  <c r="XFB4366" i="4"/>
  <c r="M4366" i="4"/>
  <c r="B4366" i="4"/>
  <c r="A4366" i="4"/>
  <c r="C4366" i="4" s="1"/>
  <c r="XFB4365" i="4"/>
  <c r="M4365" i="4"/>
  <c r="B4365" i="4"/>
  <c r="A4365" i="4"/>
  <c r="C4365" i="4" s="1"/>
  <c r="XFB4364" i="4"/>
  <c r="M4364" i="4"/>
  <c r="B4364" i="4"/>
  <c r="A4364" i="4"/>
  <c r="C4364" i="4" s="1"/>
  <c r="XFB4363" i="4"/>
  <c r="M4363" i="4"/>
  <c r="B4363" i="4"/>
  <c r="A4363" i="4"/>
  <c r="C4363" i="4" s="1"/>
  <c r="XFB4362" i="4"/>
  <c r="M4362" i="4"/>
  <c r="B4362" i="4"/>
  <c r="A4362" i="4"/>
  <c r="C4362" i="4" s="1"/>
  <c r="XFB4361" i="4"/>
  <c r="M4361" i="4"/>
  <c r="B4361" i="4"/>
  <c r="A4361" i="4"/>
  <c r="C4361" i="4" s="1"/>
  <c r="XFB4360" i="4"/>
  <c r="M4360" i="4"/>
  <c r="B4360" i="4"/>
  <c r="A4360" i="4"/>
  <c r="C4360" i="4" s="1"/>
  <c r="XFB4359" i="4"/>
  <c r="M4359" i="4"/>
  <c r="B4359" i="4"/>
  <c r="A4359" i="4"/>
  <c r="C4359" i="4" s="1"/>
  <c r="XFB4358" i="4"/>
  <c r="M4358" i="4"/>
  <c r="B4358" i="4"/>
  <c r="A4358" i="4"/>
  <c r="C4358" i="4" s="1"/>
  <c r="XFB4357" i="4"/>
  <c r="M4357" i="4"/>
  <c r="B4357" i="4"/>
  <c r="A4357" i="4"/>
  <c r="C4357" i="4" s="1"/>
  <c r="XFB4356" i="4"/>
  <c r="M4356" i="4"/>
  <c r="B4356" i="4"/>
  <c r="A4356" i="4"/>
  <c r="C4356" i="4" s="1"/>
  <c r="XFB4355" i="4"/>
  <c r="M4355" i="4"/>
  <c r="B4355" i="4"/>
  <c r="A4355" i="4"/>
  <c r="C4355" i="4" s="1"/>
  <c r="XFB4354" i="4"/>
  <c r="M4354" i="4"/>
  <c r="B4354" i="4"/>
  <c r="A4354" i="4"/>
  <c r="C4354" i="4" s="1"/>
  <c r="XFB4353" i="4"/>
  <c r="M4353" i="4"/>
  <c r="B4353" i="4"/>
  <c r="A4353" i="4"/>
  <c r="C4353" i="4" s="1"/>
  <c r="XFB4352" i="4"/>
  <c r="M4352" i="4"/>
  <c r="B4352" i="4"/>
  <c r="A4352" i="4"/>
  <c r="C4352" i="4" s="1"/>
  <c r="XFB4351" i="4"/>
  <c r="M4351" i="4"/>
  <c r="B4351" i="4"/>
  <c r="A4351" i="4"/>
  <c r="C4351" i="4" s="1"/>
  <c r="XFB4350" i="4"/>
  <c r="M4350" i="4"/>
  <c r="B4350" i="4"/>
  <c r="A4350" i="4"/>
  <c r="C4350" i="4" s="1"/>
  <c r="XFB4349" i="4"/>
  <c r="M4349" i="4"/>
  <c r="B4349" i="4"/>
  <c r="A4349" i="4"/>
  <c r="C4349" i="4" s="1"/>
  <c r="XFB4348" i="4"/>
  <c r="M4348" i="4"/>
  <c r="B4348" i="4"/>
  <c r="A4348" i="4"/>
  <c r="C4348" i="4" s="1"/>
  <c r="XFB4347" i="4"/>
  <c r="M4347" i="4"/>
  <c r="B4347" i="4"/>
  <c r="A4347" i="4"/>
  <c r="C4347" i="4" s="1"/>
  <c r="XFB4346" i="4"/>
  <c r="M4346" i="4"/>
  <c r="B4346" i="4"/>
  <c r="A4346" i="4"/>
  <c r="C4346" i="4" s="1"/>
  <c r="XFB4345" i="4"/>
  <c r="M4345" i="4"/>
  <c r="B4345" i="4"/>
  <c r="A4345" i="4"/>
  <c r="C4345" i="4" s="1"/>
  <c r="XFB4344" i="4"/>
  <c r="M4344" i="4"/>
  <c r="B4344" i="4"/>
  <c r="A4344" i="4"/>
  <c r="C4344" i="4" s="1"/>
  <c r="XFB4343" i="4"/>
  <c r="M4343" i="4"/>
  <c r="B4343" i="4"/>
  <c r="A4343" i="4"/>
  <c r="C4343" i="4" s="1"/>
  <c r="XFB4342" i="4"/>
  <c r="M4342" i="4"/>
  <c r="B4342" i="4"/>
  <c r="A4342" i="4"/>
  <c r="C4342" i="4" s="1"/>
  <c r="XFB4341" i="4"/>
  <c r="M4341" i="4"/>
  <c r="B4341" i="4"/>
  <c r="A4341" i="4"/>
  <c r="C4341" i="4" s="1"/>
  <c r="XFB4340" i="4"/>
  <c r="M4340" i="4"/>
  <c r="B4340" i="4"/>
  <c r="A4340" i="4"/>
  <c r="C4340" i="4" s="1"/>
  <c r="XFB4339" i="4"/>
  <c r="M4339" i="4"/>
  <c r="B4339" i="4"/>
  <c r="A4339" i="4"/>
  <c r="C4339" i="4" s="1"/>
  <c r="XFB4338" i="4"/>
  <c r="M4338" i="4"/>
  <c r="B4338" i="4"/>
  <c r="A4338" i="4"/>
  <c r="C4338" i="4" s="1"/>
  <c r="XFB4337" i="4"/>
  <c r="M4337" i="4"/>
  <c r="B4337" i="4"/>
  <c r="A4337" i="4"/>
  <c r="C4337" i="4" s="1"/>
  <c r="XFB4336" i="4"/>
  <c r="M4336" i="4"/>
  <c r="B4336" i="4"/>
  <c r="A4336" i="4"/>
  <c r="C4336" i="4" s="1"/>
  <c r="XFB4335" i="4"/>
  <c r="M4335" i="4"/>
  <c r="B4335" i="4"/>
  <c r="A4335" i="4"/>
  <c r="C4335" i="4" s="1"/>
  <c r="XFB4334" i="4"/>
  <c r="M4334" i="4"/>
  <c r="B4334" i="4"/>
  <c r="A4334" i="4"/>
  <c r="C4334" i="4" s="1"/>
  <c r="XFB4333" i="4"/>
  <c r="M4333" i="4"/>
  <c r="B4333" i="4"/>
  <c r="A4333" i="4"/>
  <c r="C4333" i="4" s="1"/>
  <c r="XFB4332" i="4"/>
  <c r="M4332" i="4"/>
  <c r="B4332" i="4"/>
  <c r="A4332" i="4"/>
  <c r="C4332" i="4" s="1"/>
  <c r="XFB4331" i="4"/>
  <c r="M4331" i="4"/>
  <c r="B4331" i="4"/>
  <c r="A4331" i="4"/>
  <c r="C4331" i="4" s="1"/>
  <c r="XFB4330" i="4"/>
  <c r="M4330" i="4"/>
  <c r="B4330" i="4"/>
  <c r="A4330" i="4"/>
  <c r="C4330" i="4" s="1"/>
  <c r="XFB4329" i="4"/>
  <c r="M4329" i="4"/>
  <c r="B4329" i="4"/>
  <c r="A4329" i="4"/>
  <c r="C4329" i="4" s="1"/>
  <c r="XFB4328" i="4"/>
  <c r="M4328" i="4"/>
  <c r="B4328" i="4"/>
  <c r="A4328" i="4"/>
  <c r="C4328" i="4" s="1"/>
  <c r="XFB4327" i="4"/>
  <c r="M4327" i="4"/>
  <c r="B4327" i="4"/>
  <c r="A4327" i="4"/>
  <c r="C4327" i="4" s="1"/>
  <c r="XFB4326" i="4"/>
  <c r="M4326" i="4"/>
  <c r="B4326" i="4"/>
  <c r="A4326" i="4"/>
  <c r="C4326" i="4" s="1"/>
  <c r="XFB4325" i="4"/>
  <c r="M4325" i="4"/>
  <c r="B4325" i="4"/>
  <c r="A4325" i="4"/>
  <c r="C4325" i="4" s="1"/>
  <c r="XFB4324" i="4"/>
  <c r="M4324" i="4"/>
  <c r="B4324" i="4"/>
  <c r="A4324" i="4"/>
  <c r="C4324" i="4" s="1"/>
  <c r="XFB4323" i="4"/>
  <c r="M4323" i="4"/>
  <c r="B4323" i="4"/>
  <c r="A4323" i="4"/>
  <c r="C4323" i="4" s="1"/>
  <c r="XFB4322" i="4"/>
  <c r="M4322" i="4"/>
  <c r="B4322" i="4"/>
  <c r="A4322" i="4"/>
  <c r="C4322" i="4" s="1"/>
  <c r="XFB4321" i="4"/>
  <c r="M4321" i="4"/>
  <c r="B4321" i="4"/>
  <c r="A4321" i="4"/>
  <c r="C4321" i="4" s="1"/>
  <c r="XFB4320" i="4"/>
  <c r="M4320" i="4"/>
  <c r="B4320" i="4"/>
  <c r="A4320" i="4"/>
  <c r="C4320" i="4" s="1"/>
  <c r="XFB4319" i="4"/>
  <c r="M4319" i="4"/>
  <c r="B4319" i="4"/>
  <c r="A4319" i="4"/>
  <c r="C4319" i="4" s="1"/>
  <c r="XFB4318" i="4"/>
  <c r="M4318" i="4"/>
  <c r="B4318" i="4"/>
  <c r="A4318" i="4"/>
  <c r="C4318" i="4" s="1"/>
  <c r="XFB4317" i="4"/>
  <c r="M4317" i="4"/>
  <c r="B4317" i="4"/>
  <c r="A4317" i="4"/>
  <c r="C4317" i="4" s="1"/>
  <c r="XFB4316" i="4"/>
  <c r="M4316" i="4"/>
  <c r="B4316" i="4"/>
  <c r="A4316" i="4"/>
  <c r="C4316" i="4" s="1"/>
  <c r="XFB4315" i="4"/>
  <c r="M4315" i="4"/>
  <c r="B4315" i="4"/>
  <c r="A4315" i="4"/>
  <c r="C4315" i="4" s="1"/>
  <c r="XFB4314" i="4"/>
  <c r="M4314" i="4"/>
  <c r="B4314" i="4"/>
  <c r="A4314" i="4"/>
  <c r="C4314" i="4" s="1"/>
  <c r="XFB4313" i="4"/>
  <c r="M4313" i="4"/>
  <c r="B4313" i="4"/>
  <c r="A4313" i="4"/>
  <c r="C4313" i="4" s="1"/>
  <c r="XFB4312" i="4"/>
  <c r="M4312" i="4"/>
  <c r="B4312" i="4"/>
  <c r="A4312" i="4"/>
  <c r="C4312" i="4" s="1"/>
  <c r="XFB4311" i="4"/>
  <c r="M4311" i="4"/>
  <c r="B4311" i="4"/>
  <c r="A4311" i="4"/>
  <c r="C4311" i="4" s="1"/>
  <c r="XFB4310" i="4"/>
  <c r="M4310" i="4"/>
  <c r="B4310" i="4"/>
  <c r="A4310" i="4"/>
  <c r="C4310" i="4" s="1"/>
  <c r="XFB4309" i="4"/>
  <c r="M4309" i="4"/>
  <c r="B4309" i="4"/>
  <c r="A4309" i="4"/>
  <c r="C4309" i="4" s="1"/>
  <c r="XFB4308" i="4"/>
  <c r="M4308" i="4"/>
  <c r="B4308" i="4"/>
  <c r="A4308" i="4"/>
  <c r="C4308" i="4" s="1"/>
  <c r="XFB4307" i="4"/>
  <c r="M4307" i="4"/>
  <c r="B4307" i="4"/>
  <c r="A4307" i="4"/>
  <c r="C4307" i="4" s="1"/>
  <c r="XFB4306" i="4"/>
  <c r="M4306" i="4"/>
  <c r="B4306" i="4"/>
  <c r="A4306" i="4"/>
  <c r="C4306" i="4" s="1"/>
  <c r="XFB4305" i="4"/>
  <c r="M4305" i="4"/>
  <c r="B4305" i="4"/>
  <c r="A4305" i="4"/>
  <c r="C4305" i="4" s="1"/>
  <c r="XFB4304" i="4"/>
  <c r="M4304" i="4"/>
  <c r="B4304" i="4"/>
  <c r="A4304" i="4"/>
  <c r="C4304" i="4" s="1"/>
  <c r="XFB4303" i="4"/>
  <c r="M4303" i="4"/>
  <c r="B4303" i="4"/>
  <c r="A4303" i="4"/>
  <c r="C4303" i="4" s="1"/>
  <c r="XFB4302" i="4"/>
  <c r="M4302" i="4"/>
  <c r="B4302" i="4"/>
  <c r="A4302" i="4"/>
  <c r="C4302" i="4" s="1"/>
  <c r="XFB4301" i="4"/>
  <c r="M4301" i="4"/>
  <c r="B4301" i="4"/>
  <c r="A4301" i="4"/>
  <c r="C4301" i="4" s="1"/>
  <c r="XFB4300" i="4"/>
  <c r="M4300" i="4"/>
  <c r="B4300" i="4"/>
  <c r="A4300" i="4"/>
  <c r="C4300" i="4" s="1"/>
  <c r="XFB4299" i="4"/>
  <c r="M4299" i="4"/>
  <c r="B4299" i="4"/>
  <c r="A4299" i="4"/>
  <c r="C4299" i="4" s="1"/>
  <c r="XFB4298" i="4"/>
  <c r="M4298" i="4"/>
  <c r="B4298" i="4"/>
  <c r="A4298" i="4"/>
  <c r="C4298" i="4" s="1"/>
  <c r="XFB4297" i="4"/>
  <c r="M4297" i="4"/>
  <c r="B4297" i="4"/>
  <c r="A4297" i="4"/>
  <c r="C4297" i="4" s="1"/>
  <c r="XFB4296" i="4"/>
  <c r="M4296" i="4"/>
  <c r="B4296" i="4"/>
  <c r="A4296" i="4"/>
  <c r="C4296" i="4" s="1"/>
  <c r="XFB4295" i="4"/>
  <c r="M4295" i="4"/>
  <c r="B4295" i="4"/>
  <c r="A4295" i="4"/>
  <c r="C4295" i="4" s="1"/>
  <c r="XFB4294" i="4"/>
  <c r="M4294" i="4"/>
  <c r="B4294" i="4"/>
  <c r="A4294" i="4"/>
  <c r="C4294" i="4" s="1"/>
  <c r="XFB4293" i="4"/>
  <c r="M4293" i="4"/>
  <c r="B4293" i="4"/>
  <c r="A4293" i="4"/>
  <c r="C4293" i="4" s="1"/>
  <c r="XFB4292" i="4"/>
  <c r="M4292" i="4"/>
  <c r="B4292" i="4"/>
  <c r="A4292" i="4"/>
  <c r="C4292" i="4" s="1"/>
  <c r="XFB4291" i="4"/>
  <c r="M4291" i="4"/>
  <c r="B4291" i="4"/>
  <c r="A4291" i="4"/>
  <c r="C4291" i="4" s="1"/>
  <c r="XFB4290" i="4"/>
  <c r="M4290" i="4"/>
  <c r="B4290" i="4"/>
  <c r="A4290" i="4"/>
  <c r="C4290" i="4" s="1"/>
  <c r="XFB4289" i="4"/>
  <c r="M4289" i="4"/>
  <c r="B4289" i="4"/>
  <c r="A4289" i="4"/>
  <c r="C4289" i="4" s="1"/>
  <c r="XFB4288" i="4"/>
  <c r="M4288" i="4"/>
  <c r="B4288" i="4"/>
  <c r="A4288" i="4"/>
  <c r="C4288" i="4" s="1"/>
  <c r="XFB4287" i="4"/>
  <c r="M4287" i="4"/>
  <c r="B4287" i="4"/>
  <c r="A4287" i="4"/>
  <c r="C4287" i="4" s="1"/>
  <c r="XFB4286" i="4"/>
  <c r="M4286" i="4"/>
  <c r="B4286" i="4"/>
  <c r="A4286" i="4"/>
  <c r="C4286" i="4" s="1"/>
  <c r="XFB4285" i="4"/>
  <c r="M4285" i="4"/>
  <c r="B4285" i="4"/>
  <c r="A4285" i="4"/>
  <c r="C4285" i="4" s="1"/>
  <c r="XFB4284" i="4"/>
  <c r="M4284" i="4"/>
  <c r="B4284" i="4"/>
  <c r="A4284" i="4"/>
  <c r="C4284" i="4" s="1"/>
  <c r="XFB4283" i="4"/>
  <c r="M4283" i="4"/>
  <c r="B4283" i="4"/>
  <c r="A4283" i="4"/>
  <c r="C4283" i="4" s="1"/>
  <c r="XFB4282" i="4"/>
  <c r="M4282" i="4"/>
  <c r="B4282" i="4"/>
  <c r="A4282" i="4"/>
  <c r="C4282" i="4" s="1"/>
  <c r="XFB4281" i="4"/>
  <c r="M4281" i="4"/>
  <c r="B4281" i="4"/>
  <c r="A4281" i="4"/>
  <c r="C4281" i="4" s="1"/>
  <c r="XFB4280" i="4"/>
  <c r="M4280" i="4"/>
  <c r="B4280" i="4"/>
  <c r="A4280" i="4"/>
  <c r="C4280" i="4" s="1"/>
  <c r="XFB4279" i="4"/>
  <c r="M4279" i="4"/>
  <c r="B4279" i="4"/>
  <c r="A4279" i="4"/>
  <c r="C4279" i="4" s="1"/>
  <c r="XFB4278" i="4"/>
  <c r="M4278" i="4"/>
  <c r="B4278" i="4"/>
  <c r="A4278" i="4"/>
  <c r="C4278" i="4" s="1"/>
  <c r="XFB4277" i="4"/>
  <c r="M4277" i="4"/>
  <c r="B4277" i="4"/>
  <c r="A4277" i="4"/>
  <c r="C4277" i="4" s="1"/>
  <c r="XFB4276" i="4"/>
  <c r="M4276" i="4"/>
  <c r="B4276" i="4"/>
  <c r="A4276" i="4"/>
  <c r="C4276" i="4" s="1"/>
  <c r="XFB4275" i="4"/>
  <c r="M4275" i="4"/>
  <c r="B4275" i="4"/>
  <c r="A4275" i="4"/>
  <c r="C4275" i="4" s="1"/>
  <c r="XFB4274" i="4"/>
  <c r="M4274" i="4"/>
  <c r="B4274" i="4"/>
  <c r="A4274" i="4"/>
  <c r="C4274" i="4" s="1"/>
  <c r="XFB4273" i="4"/>
  <c r="M4273" i="4"/>
  <c r="B4273" i="4"/>
  <c r="A4273" i="4"/>
  <c r="C4273" i="4" s="1"/>
  <c r="XFB4272" i="4"/>
  <c r="M4272" i="4"/>
  <c r="B4272" i="4"/>
  <c r="A4272" i="4"/>
  <c r="C4272" i="4" s="1"/>
  <c r="XFB4271" i="4"/>
  <c r="M4271" i="4"/>
  <c r="B4271" i="4"/>
  <c r="A4271" i="4"/>
  <c r="C4271" i="4" s="1"/>
  <c r="XFB4270" i="4"/>
  <c r="M4270" i="4"/>
  <c r="B4270" i="4"/>
  <c r="A4270" i="4"/>
  <c r="C4270" i="4" s="1"/>
  <c r="XFB4269" i="4"/>
  <c r="M4269" i="4"/>
  <c r="B4269" i="4"/>
  <c r="A4269" i="4"/>
  <c r="C4269" i="4" s="1"/>
  <c r="XFB4268" i="4"/>
  <c r="M4268" i="4"/>
  <c r="B4268" i="4"/>
  <c r="A4268" i="4"/>
  <c r="C4268" i="4" s="1"/>
  <c r="XFB4267" i="4"/>
  <c r="M4267" i="4"/>
  <c r="B4267" i="4"/>
  <c r="A4267" i="4"/>
  <c r="C4267" i="4" s="1"/>
  <c r="XFB4266" i="4"/>
  <c r="M4266" i="4"/>
  <c r="B4266" i="4"/>
  <c r="A4266" i="4"/>
  <c r="C4266" i="4" s="1"/>
  <c r="XFB4265" i="4"/>
  <c r="M4265" i="4"/>
  <c r="B4265" i="4"/>
  <c r="A4265" i="4"/>
  <c r="C4265" i="4" s="1"/>
  <c r="XFB4264" i="4"/>
  <c r="M4264" i="4"/>
  <c r="B4264" i="4"/>
  <c r="A4264" i="4"/>
  <c r="C4264" i="4" s="1"/>
  <c r="XFB4263" i="4"/>
  <c r="M4263" i="4"/>
  <c r="B4263" i="4"/>
  <c r="A4263" i="4"/>
  <c r="C4263" i="4" s="1"/>
  <c r="XFB4262" i="4"/>
  <c r="M4262" i="4"/>
  <c r="B4262" i="4"/>
  <c r="A4262" i="4"/>
  <c r="C4262" i="4" s="1"/>
  <c r="XFB4261" i="4"/>
  <c r="M4261" i="4"/>
  <c r="B4261" i="4"/>
  <c r="A4261" i="4"/>
  <c r="C4261" i="4" s="1"/>
  <c r="XFB4260" i="4"/>
  <c r="M4260" i="4"/>
  <c r="B4260" i="4"/>
  <c r="A4260" i="4"/>
  <c r="C4260" i="4" s="1"/>
  <c r="XFB4259" i="4"/>
  <c r="M4259" i="4"/>
  <c r="B4259" i="4"/>
  <c r="A4259" i="4"/>
  <c r="C4259" i="4" s="1"/>
  <c r="XFB4258" i="4"/>
  <c r="M4258" i="4"/>
  <c r="B4258" i="4"/>
  <c r="A4258" i="4"/>
  <c r="C4258" i="4" s="1"/>
  <c r="XFB4257" i="4"/>
  <c r="M4257" i="4"/>
  <c r="B4257" i="4"/>
  <c r="A4257" i="4"/>
  <c r="C4257" i="4" s="1"/>
  <c r="XFB4256" i="4"/>
  <c r="M4256" i="4"/>
  <c r="B4256" i="4"/>
  <c r="A4256" i="4"/>
  <c r="C4256" i="4" s="1"/>
  <c r="XFB4255" i="4"/>
  <c r="M4255" i="4"/>
  <c r="B4255" i="4"/>
  <c r="A4255" i="4"/>
  <c r="C4255" i="4" s="1"/>
  <c r="XFB4254" i="4"/>
  <c r="M4254" i="4"/>
  <c r="B4254" i="4"/>
  <c r="A4254" i="4"/>
  <c r="C4254" i="4" s="1"/>
  <c r="XFB4253" i="4"/>
  <c r="M4253" i="4"/>
  <c r="B4253" i="4"/>
  <c r="A4253" i="4"/>
  <c r="C4253" i="4" s="1"/>
  <c r="XFB4252" i="4"/>
  <c r="M4252" i="4"/>
  <c r="B4252" i="4"/>
  <c r="A4252" i="4"/>
  <c r="C4252" i="4" s="1"/>
  <c r="XFB4251" i="4"/>
  <c r="M4251" i="4"/>
  <c r="B4251" i="4"/>
  <c r="A4251" i="4"/>
  <c r="C4251" i="4" s="1"/>
  <c r="XFB4250" i="4"/>
  <c r="M4250" i="4"/>
  <c r="B4250" i="4"/>
  <c r="A4250" i="4"/>
  <c r="C4250" i="4" s="1"/>
  <c r="XFB4249" i="4"/>
  <c r="M4249" i="4"/>
  <c r="B4249" i="4"/>
  <c r="A4249" i="4"/>
  <c r="C4249" i="4" s="1"/>
  <c r="XFB4248" i="4"/>
  <c r="M4248" i="4"/>
  <c r="B4248" i="4"/>
  <c r="A4248" i="4"/>
  <c r="C4248" i="4" s="1"/>
  <c r="XFB4247" i="4"/>
  <c r="M4247" i="4"/>
  <c r="B4247" i="4"/>
  <c r="A4247" i="4"/>
  <c r="C4247" i="4" s="1"/>
  <c r="XFB4246" i="4"/>
  <c r="M4246" i="4"/>
  <c r="B4246" i="4"/>
  <c r="A4246" i="4"/>
  <c r="C4246" i="4" s="1"/>
  <c r="XFB4245" i="4"/>
  <c r="M4245" i="4"/>
  <c r="B4245" i="4"/>
  <c r="A4245" i="4"/>
  <c r="C4245" i="4" s="1"/>
  <c r="XFB4244" i="4"/>
  <c r="M4244" i="4"/>
  <c r="B4244" i="4"/>
  <c r="A4244" i="4"/>
  <c r="C4244" i="4" s="1"/>
  <c r="XFB4243" i="4"/>
  <c r="M4243" i="4"/>
  <c r="B4243" i="4"/>
  <c r="A4243" i="4"/>
  <c r="C4243" i="4" s="1"/>
  <c r="XFB4242" i="4"/>
  <c r="M4242" i="4"/>
  <c r="B4242" i="4"/>
  <c r="A4242" i="4"/>
  <c r="C4242" i="4" s="1"/>
  <c r="XFB4241" i="4"/>
  <c r="M4241" i="4"/>
  <c r="B4241" i="4"/>
  <c r="A4241" i="4"/>
  <c r="C4241" i="4" s="1"/>
  <c r="XFB4240" i="4"/>
  <c r="M4240" i="4"/>
  <c r="B4240" i="4"/>
  <c r="A4240" i="4"/>
  <c r="C4240" i="4" s="1"/>
  <c r="XFB4239" i="4"/>
  <c r="M4239" i="4"/>
  <c r="B4239" i="4"/>
  <c r="A4239" i="4"/>
  <c r="C4239" i="4" s="1"/>
  <c r="XFB4238" i="4"/>
  <c r="M4238" i="4"/>
  <c r="B4238" i="4"/>
  <c r="A4238" i="4"/>
  <c r="C4238" i="4" s="1"/>
  <c r="XFB4237" i="4"/>
  <c r="M4237" i="4"/>
  <c r="B4237" i="4"/>
  <c r="A4237" i="4"/>
  <c r="C4237" i="4" s="1"/>
  <c r="XFB4236" i="4"/>
  <c r="M4236" i="4"/>
  <c r="B4236" i="4"/>
  <c r="A4236" i="4"/>
  <c r="C4236" i="4" s="1"/>
  <c r="XFB4235" i="4"/>
  <c r="M4235" i="4"/>
  <c r="B4235" i="4"/>
  <c r="A4235" i="4"/>
  <c r="C4235" i="4" s="1"/>
  <c r="XFB4234" i="4"/>
  <c r="M4234" i="4"/>
  <c r="B4234" i="4"/>
  <c r="A4234" i="4"/>
  <c r="C4234" i="4" s="1"/>
  <c r="XFB4233" i="4"/>
  <c r="M4233" i="4"/>
  <c r="B4233" i="4"/>
  <c r="A4233" i="4"/>
  <c r="C4233" i="4" s="1"/>
  <c r="XFB4232" i="4"/>
  <c r="M4232" i="4"/>
  <c r="B4232" i="4"/>
  <c r="A4232" i="4"/>
  <c r="C4232" i="4" s="1"/>
  <c r="XFB4231" i="4"/>
  <c r="M4231" i="4"/>
  <c r="B4231" i="4"/>
  <c r="A4231" i="4"/>
  <c r="C4231" i="4" s="1"/>
  <c r="XFB4230" i="4"/>
  <c r="M4230" i="4"/>
  <c r="B4230" i="4"/>
  <c r="A4230" i="4"/>
  <c r="C4230" i="4" s="1"/>
  <c r="XFB4229" i="4"/>
  <c r="M4229" i="4"/>
  <c r="B4229" i="4"/>
  <c r="A4229" i="4"/>
  <c r="C4229" i="4" s="1"/>
  <c r="XFB4228" i="4"/>
  <c r="M4228" i="4"/>
  <c r="B4228" i="4"/>
  <c r="A4228" i="4"/>
  <c r="C4228" i="4" s="1"/>
  <c r="XFB4227" i="4"/>
  <c r="M4227" i="4"/>
  <c r="B4227" i="4"/>
  <c r="A4227" i="4"/>
  <c r="C4227" i="4" s="1"/>
  <c r="XFB4226" i="4"/>
  <c r="M4226" i="4"/>
  <c r="B4226" i="4"/>
  <c r="A4226" i="4"/>
  <c r="C4226" i="4" s="1"/>
  <c r="XFB4225" i="4"/>
  <c r="M4225" i="4"/>
  <c r="B4225" i="4"/>
  <c r="A4225" i="4"/>
  <c r="C4225" i="4" s="1"/>
  <c r="XFB4224" i="4"/>
  <c r="M4224" i="4"/>
  <c r="B4224" i="4"/>
  <c r="A4224" i="4"/>
  <c r="C4224" i="4" s="1"/>
  <c r="XFB4223" i="4"/>
  <c r="M4223" i="4"/>
  <c r="B4223" i="4"/>
  <c r="A4223" i="4"/>
  <c r="C4223" i="4" s="1"/>
  <c r="XFB4222" i="4"/>
  <c r="M4222" i="4"/>
  <c r="B4222" i="4"/>
  <c r="A4222" i="4"/>
  <c r="C4222" i="4" s="1"/>
  <c r="XFB4221" i="4"/>
  <c r="M4221" i="4"/>
  <c r="B4221" i="4"/>
  <c r="A4221" i="4"/>
  <c r="C4221" i="4" s="1"/>
  <c r="XFB4220" i="4"/>
  <c r="M4220" i="4"/>
  <c r="B4220" i="4"/>
  <c r="A4220" i="4"/>
  <c r="C4220" i="4" s="1"/>
  <c r="XFB4219" i="4"/>
  <c r="M4219" i="4"/>
  <c r="B4219" i="4"/>
  <c r="A4219" i="4"/>
  <c r="C4219" i="4" s="1"/>
  <c r="XFB4218" i="4"/>
  <c r="M4218" i="4"/>
  <c r="B4218" i="4"/>
  <c r="A4218" i="4"/>
  <c r="C4218" i="4" s="1"/>
  <c r="XFB4217" i="4"/>
  <c r="M4217" i="4"/>
  <c r="B4217" i="4"/>
  <c r="A4217" i="4"/>
  <c r="C4217" i="4" s="1"/>
  <c r="XFB4216" i="4"/>
  <c r="M4216" i="4"/>
  <c r="B4216" i="4"/>
  <c r="A4216" i="4"/>
  <c r="C4216" i="4" s="1"/>
  <c r="XFB4215" i="4"/>
  <c r="M4215" i="4"/>
  <c r="B4215" i="4"/>
  <c r="A4215" i="4"/>
  <c r="C4215" i="4" s="1"/>
  <c r="XFB4214" i="4"/>
  <c r="M4214" i="4"/>
  <c r="B4214" i="4"/>
  <c r="A4214" i="4"/>
  <c r="C4214" i="4" s="1"/>
  <c r="XFB4213" i="4"/>
  <c r="M4213" i="4"/>
  <c r="B4213" i="4"/>
  <c r="A4213" i="4"/>
  <c r="C4213" i="4" s="1"/>
  <c r="XFB4212" i="4"/>
  <c r="M4212" i="4"/>
  <c r="B4212" i="4"/>
  <c r="A4212" i="4"/>
  <c r="C4212" i="4" s="1"/>
  <c r="XFB4211" i="4"/>
  <c r="M4211" i="4"/>
  <c r="B4211" i="4"/>
  <c r="A4211" i="4"/>
  <c r="C4211" i="4" s="1"/>
  <c r="XFB4210" i="4"/>
  <c r="M4210" i="4"/>
  <c r="B4210" i="4"/>
  <c r="A4210" i="4"/>
  <c r="C4210" i="4" s="1"/>
  <c r="XFB4209" i="4"/>
  <c r="M4209" i="4"/>
  <c r="B4209" i="4"/>
  <c r="A4209" i="4"/>
  <c r="C4209" i="4" s="1"/>
  <c r="XFB4208" i="4"/>
  <c r="M4208" i="4"/>
  <c r="B4208" i="4"/>
  <c r="A4208" i="4"/>
  <c r="C4208" i="4" s="1"/>
  <c r="XFB4207" i="4"/>
  <c r="M4207" i="4"/>
  <c r="B4207" i="4"/>
  <c r="A4207" i="4"/>
  <c r="C4207" i="4" s="1"/>
  <c r="XFB4206" i="4"/>
  <c r="M4206" i="4"/>
  <c r="B4206" i="4"/>
  <c r="A4206" i="4"/>
  <c r="C4206" i="4" s="1"/>
  <c r="XFB4205" i="4"/>
  <c r="M4205" i="4"/>
  <c r="B4205" i="4"/>
  <c r="A4205" i="4"/>
  <c r="C4205" i="4" s="1"/>
  <c r="XFB4204" i="4"/>
  <c r="M4204" i="4"/>
  <c r="B4204" i="4"/>
  <c r="A4204" i="4"/>
  <c r="C4204" i="4" s="1"/>
  <c r="XFB4203" i="4"/>
  <c r="M4203" i="4"/>
  <c r="B4203" i="4"/>
  <c r="A4203" i="4"/>
  <c r="C4203" i="4" s="1"/>
  <c r="XFB4202" i="4"/>
  <c r="M4202" i="4"/>
  <c r="B4202" i="4"/>
  <c r="A4202" i="4"/>
  <c r="C4202" i="4" s="1"/>
  <c r="XFB4201" i="4"/>
  <c r="M4201" i="4"/>
  <c r="B4201" i="4"/>
  <c r="A4201" i="4"/>
  <c r="C4201" i="4" s="1"/>
  <c r="XFB4200" i="4"/>
  <c r="M4200" i="4"/>
  <c r="B4200" i="4"/>
  <c r="A4200" i="4"/>
  <c r="C4200" i="4" s="1"/>
  <c r="XFB4199" i="4"/>
  <c r="M4199" i="4"/>
  <c r="B4199" i="4"/>
  <c r="A4199" i="4"/>
  <c r="C4199" i="4" s="1"/>
  <c r="XFB4198" i="4"/>
  <c r="M4198" i="4"/>
  <c r="B4198" i="4"/>
  <c r="A4198" i="4"/>
  <c r="C4198" i="4" s="1"/>
  <c r="XFB4197" i="4"/>
  <c r="M4197" i="4"/>
  <c r="B4197" i="4"/>
  <c r="A4197" i="4"/>
  <c r="C4197" i="4" s="1"/>
  <c r="XFB4196" i="4"/>
  <c r="M4196" i="4"/>
  <c r="B4196" i="4"/>
  <c r="A4196" i="4"/>
  <c r="C4196" i="4" s="1"/>
  <c r="XFB4195" i="4"/>
  <c r="M4195" i="4"/>
  <c r="B4195" i="4"/>
  <c r="A4195" i="4"/>
  <c r="C4195" i="4" s="1"/>
  <c r="XFB4194" i="4"/>
  <c r="M4194" i="4"/>
  <c r="B4194" i="4"/>
  <c r="A4194" i="4"/>
  <c r="C4194" i="4" s="1"/>
  <c r="XFB4193" i="4"/>
  <c r="M4193" i="4"/>
  <c r="B4193" i="4"/>
  <c r="A4193" i="4"/>
  <c r="C4193" i="4" s="1"/>
  <c r="XFB4192" i="4"/>
  <c r="M4192" i="4"/>
  <c r="B4192" i="4"/>
  <c r="A4192" i="4"/>
  <c r="C4192" i="4" s="1"/>
  <c r="XFB4191" i="4"/>
  <c r="M4191" i="4"/>
  <c r="B4191" i="4"/>
  <c r="A4191" i="4"/>
  <c r="C4191" i="4" s="1"/>
  <c r="XFB4190" i="4"/>
  <c r="M4190" i="4"/>
  <c r="B4190" i="4"/>
  <c r="A4190" i="4"/>
  <c r="C4190" i="4" s="1"/>
  <c r="XFB4189" i="4"/>
  <c r="M4189" i="4"/>
  <c r="B4189" i="4"/>
  <c r="A4189" i="4"/>
  <c r="C4189" i="4" s="1"/>
  <c r="XFB4188" i="4"/>
  <c r="M4188" i="4"/>
  <c r="B4188" i="4"/>
  <c r="A4188" i="4"/>
  <c r="C4188" i="4" s="1"/>
  <c r="XFB4187" i="4"/>
  <c r="M4187" i="4"/>
  <c r="B4187" i="4"/>
  <c r="A4187" i="4"/>
  <c r="C4187" i="4" s="1"/>
  <c r="XFB4186" i="4"/>
  <c r="M4186" i="4"/>
  <c r="B4186" i="4"/>
  <c r="A4186" i="4"/>
  <c r="C4186" i="4" s="1"/>
  <c r="XFB4185" i="4"/>
  <c r="M4185" i="4"/>
  <c r="B4185" i="4"/>
  <c r="A4185" i="4"/>
  <c r="C4185" i="4" s="1"/>
  <c r="XFB4184" i="4"/>
  <c r="M4184" i="4"/>
  <c r="B4184" i="4"/>
  <c r="A4184" i="4"/>
  <c r="C4184" i="4" s="1"/>
  <c r="XFB4183" i="4"/>
  <c r="M4183" i="4"/>
  <c r="B4183" i="4"/>
  <c r="A4183" i="4"/>
  <c r="C4183" i="4" s="1"/>
  <c r="XFB4182" i="4"/>
  <c r="M4182" i="4"/>
  <c r="B4182" i="4"/>
  <c r="A4182" i="4"/>
  <c r="C4182" i="4" s="1"/>
  <c r="XFB4181" i="4"/>
  <c r="M4181" i="4"/>
  <c r="B4181" i="4"/>
  <c r="A4181" i="4"/>
  <c r="C4181" i="4" s="1"/>
  <c r="XFB4180" i="4"/>
  <c r="M4180" i="4"/>
  <c r="B4180" i="4"/>
  <c r="A4180" i="4"/>
  <c r="C4180" i="4" s="1"/>
  <c r="XFB4179" i="4"/>
  <c r="M4179" i="4"/>
  <c r="B4179" i="4"/>
  <c r="A4179" i="4"/>
  <c r="C4179" i="4" s="1"/>
  <c r="XFB4178" i="4"/>
  <c r="M4178" i="4"/>
  <c r="B4178" i="4"/>
  <c r="A4178" i="4"/>
  <c r="C4178" i="4" s="1"/>
  <c r="XFB4177" i="4"/>
  <c r="M4177" i="4"/>
  <c r="B4177" i="4"/>
  <c r="A4177" i="4"/>
  <c r="C4177" i="4" s="1"/>
  <c r="XFB4176" i="4"/>
  <c r="M4176" i="4"/>
  <c r="B4176" i="4"/>
  <c r="A4176" i="4"/>
  <c r="C4176" i="4" s="1"/>
  <c r="XFB4175" i="4"/>
  <c r="M4175" i="4"/>
  <c r="B4175" i="4"/>
  <c r="A4175" i="4"/>
  <c r="C4175" i="4" s="1"/>
  <c r="XFB4174" i="4"/>
  <c r="M4174" i="4"/>
  <c r="B4174" i="4"/>
  <c r="A4174" i="4"/>
  <c r="C4174" i="4" s="1"/>
  <c r="XFB4173" i="4"/>
  <c r="M4173" i="4"/>
  <c r="B4173" i="4"/>
  <c r="A4173" i="4"/>
  <c r="C4173" i="4" s="1"/>
  <c r="XFB4172" i="4"/>
  <c r="M4172" i="4"/>
  <c r="B4172" i="4"/>
  <c r="A4172" i="4"/>
  <c r="C4172" i="4" s="1"/>
  <c r="XFB4171" i="4"/>
  <c r="M4171" i="4"/>
  <c r="B4171" i="4"/>
  <c r="A4171" i="4"/>
  <c r="C4171" i="4" s="1"/>
  <c r="XFB4170" i="4"/>
  <c r="M4170" i="4"/>
  <c r="B4170" i="4"/>
  <c r="A4170" i="4"/>
  <c r="C4170" i="4" s="1"/>
  <c r="XFB4169" i="4"/>
  <c r="M4169" i="4"/>
  <c r="B4169" i="4"/>
  <c r="A4169" i="4"/>
  <c r="C4169" i="4" s="1"/>
  <c r="XFB4168" i="4"/>
  <c r="M4168" i="4"/>
  <c r="B4168" i="4"/>
  <c r="A4168" i="4"/>
  <c r="C4168" i="4" s="1"/>
  <c r="XFB4167" i="4"/>
  <c r="M4167" i="4"/>
  <c r="B4167" i="4"/>
  <c r="A4167" i="4"/>
  <c r="C4167" i="4" s="1"/>
  <c r="XFB4166" i="4"/>
  <c r="M4166" i="4"/>
  <c r="B4166" i="4"/>
  <c r="A4166" i="4"/>
  <c r="C4166" i="4" s="1"/>
  <c r="XFB4165" i="4"/>
  <c r="M4165" i="4"/>
  <c r="B4165" i="4"/>
  <c r="A4165" i="4"/>
  <c r="C4165" i="4" s="1"/>
  <c r="XFB4164" i="4"/>
  <c r="M4164" i="4"/>
  <c r="B4164" i="4"/>
  <c r="A4164" i="4"/>
  <c r="C4164" i="4" s="1"/>
  <c r="XFB4163" i="4"/>
  <c r="M4163" i="4"/>
  <c r="B4163" i="4"/>
  <c r="A4163" i="4"/>
  <c r="C4163" i="4" s="1"/>
  <c r="XFB4162" i="4"/>
  <c r="M4162" i="4"/>
  <c r="B4162" i="4"/>
  <c r="A4162" i="4"/>
  <c r="C4162" i="4" s="1"/>
  <c r="XFB4161" i="4"/>
  <c r="M4161" i="4"/>
  <c r="B4161" i="4"/>
  <c r="A4161" i="4"/>
  <c r="C4161" i="4" s="1"/>
  <c r="XFB4160" i="4"/>
  <c r="M4160" i="4"/>
  <c r="B4160" i="4"/>
  <c r="A4160" i="4"/>
  <c r="C4160" i="4" s="1"/>
  <c r="XFB4159" i="4"/>
  <c r="M4159" i="4"/>
  <c r="B4159" i="4"/>
  <c r="A4159" i="4"/>
  <c r="C4159" i="4" s="1"/>
  <c r="XFB4158" i="4"/>
  <c r="M4158" i="4"/>
  <c r="B4158" i="4"/>
  <c r="A4158" i="4"/>
  <c r="C4158" i="4" s="1"/>
  <c r="XFB4157" i="4"/>
  <c r="M4157" i="4"/>
  <c r="B4157" i="4"/>
  <c r="A4157" i="4"/>
  <c r="C4157" i="4" s="1"/>
  <c r="XFB4156" i="4"/>
  <c r="M4156" i="4"/>
  <c r="B4156" i="4"/>
  <c r="A4156" i="4"/>
  <c r="C4156" i="4" s="1"/>
  <c r="XFB4155" i="4"/>
  <c r="M4155" i="4"/>
  <c r="B4155" i="4"/>
  <c r="A4155" i="4"/>
  <c r="C4155" i="4" s="1"/>
  <c r="XFB4154" i="4"/>
  <c r="M4154" i="4"/>
  <c r="B4154" i="4"/>
  <c r="A4154" i="4"/>
  <c r="C4154" i="4" s="1"/>
  <c r="XFB4153" i="4"/>
  <c r="M4153" i="4"/>
  <c r="B4153" i="4"/>
  <c r="A4153" i="4"/>
  <c r="C4153" i="4" s="1"/>
  <c r="XFB4152" i="4"/>
  <c r="M4152" i="4"/>
  <c r="B4152" i="4"/>
  <c r="A4152" i="4"/>
  <c r="C4152" i="4" s="1"/>
  <c r="XFB4151" i="4"/>
  <c r="M4151" i="4"/>
  <c r="B4151" i="4"/>
  <c r="A4151" i="4"/>
  <c r="C4151" i="4" s="1"/>
  <c r="XFB4150" i="4"/>
  <c r="M4150" i="4"/>
  <c r="B4150" i="4"/>
  <c r="A4150" i="4"/>
  <c r="C4150" i="4" s="1"/>
  <c r="XFB4149" i="4"/>
  <c r="M4149" i="4"/>
  <c r="B4149" i="4"/>
  <c r="A4149" i="4"/>
  <c r="C4149" i="4" s="1"/>
  <c r="XFB4148" i="4"/>
  <c r="M4148" i="4"/>
  <c r="B4148" i="4"/>
  <c r="A4148" i="4"/>
  <c r="C4148" i="4" s="1"/>
  <c r="XFB4147" i="4"/>
  <c r="M4147" i="4"/>
  <c r="B4147" i="4"/>
  <c r="A4147" i="4"/>
  <c r="C4147" i="4" s="1"/>
  <c r="XFB4146" i="4"/>
  <c r="M4146" i="4"/>
  <c r="B4146" i="4"/>
  <c r="A4146" i="4"/>
  <c r="C4146" i="4" s="1"/>
  <c r="XFB4145" i="4"/>
  <c r="M4145" i="4"/>
  <c r="B4145" i="4"/>
  <c r="A4145" i="4"/>
  <c r="C4145" i="4" s="1"/>
  <c r="XFB4144" i="4"/>
  <c r="M4144" i="4"/>
  <c r="B4144" i="4"/>
  <c r="A4144" i="4"/>
  <c r="C4144" i="4" s="1"/>
  <c r="XFB4143" i="4"/>
  <c r="M4143" i="4"/>
  <c r="B4143" i="4"/>
  <c r="A4143" i="4"/>
  <c r="C4143" i="4" s="1"/>
  <c r="XFB4142" i="4"/>
  <c r="M4142" i="4"/>
  <c r="B4142" i="4"/>
  <c r="A4142" i="4"/>
  <c r="C4142" i="4" s="1"/>
  <c r="XFB4141" i="4"/>
  <c r="M4141" i="4"/>
  <c r="B4141" i="4"/>
  <c r="A4141" i="4"/>
  <c r="C4141" i="4" s="1"/>
  <c r="XFB4140" i="4"/>
  <c r="M4140" i="4"/>
  <c r="B4140" i="4"/>
  <c r="A4140" i="4"/>
  <c r="C4140" i="4" s="1"/>
  <c r="XFB4139" i="4"/>
  <c r="M4139" i="4"/>
  <c r="B4139" i="4"/>
  <c r="A4139" i="4"/>
  <c r="C4139" i="4" s="1"/>
  <c r="XFB4138" i="4"/>
  <c r="M4138" i="4"/>
  <c r="B4138" i="4"/>
  <c r="A4138" i="4"/>
  <c r="C4138" i="4" s="1"/>
  <c r="XFB4137" i="4"/>
  <c r="M4137" i="4"/>
  <c r="B4137" i="4"/>
  <c r="A4137" i="4"/>
  <c r="C4137" i="4" s="1"/>
  <c r="XFB4136" i="4"/>
  <c r="M4136" i="4"/>
  <c r="B4136" i="4"/>
  <c r="A4136" i="4"/>
  <c r="C4136" i="4" s="1"/>
  <c r="XFB4135" i="4"/>
  <c r="M4135" i="4"/>
  <c r="B4135" i="4"/>
  <c r="A4135" i="4"/>
  <c r="C4135" i="4" s="1"/>
  <c r="XFB4134" i="4"/>
  <c r="M4134" i="4"/>
  <c r="B4134" i="4"/>
  <c r="A4134" i="4"/>
  <c r="C4134" i="4" s="1"/>
  <c r="XFB4133" i="4"/>
  <c r="M4133" i="4"/>
  <c r="B4133" i="4"/>
  <c r="A4133" i="4"/>
  <c r="C4133" i="4" s="1"/>
  <c r="XFB4132" i="4"/>
  <c r="M4132" i="4"/>
  <c r="B4132" i="4"/>
  <c r="A4132" i="4"/>
  <c r="C4132" i="4" s="1"/>
  <c r="XFB4131" i="4"/>
  <c r="M4131" i="4"/>
  <c r="B4131" i="4"/>
  <c r="A4131" i="4"/>
  <c r="C4131" i="4" s="1"/>
  <c r="XFB4130" i="4"/>
  <c r="M4130" i="4"/>
  <c r="B4130" i="4"/>
  <c r="A4130" i="4"/>
  <c r="C4130" i="4" s="1"/>
  <c r="XFB4129" i="4"/>
  <c r="M4129" i="4"/>
  <c r="B4129" i="4"/>
  <c r="A4129" i="4"/>
  <c r="C4129" i="4" s="1"/>
  <c r="XFB4128" i="4"/>
  <c r="M4128" i="4"/>
  <c r="B4128" i="4"/>
  <c r="A4128" i="4"/>
  <c r="C4128" i="4" s="1"/>
  <c r="XFB4127" i="4"/>
  <c r="M4127" i="4"/>
  <c r="B4127" i="4"/>
  <c r="A4127" i="4"/>
  <c r="C4127" i="4" s="1"/>
  <c r="XFB4126" i="4"/>
  <c r="M4126" i="4"/>
  <c r="B4126" i="4"/>
  <c r="A4126" i="4"/>
  <c r="C4126" i="4" s="1"/>
  <c r="XFB4125" i="4"/>
  <c r="M4125" i="4"/>
  <c r="B4125" i="4"/>
  <c r="A4125" i="4"/>
  <c r="C4125" i="4" s="1"/>
  <c r="XFB4124" i="4"/>
  <c r="M4124" i="4"/>
  <c r="B4124" i="4"/>
  <c r="A4124" i="4"/>
  <c r="C4124" i="4" s="1"/>
  <c r="XFB4123" i="4"/>
  <c r="M4123" i="4"/>
  <c r="B4123" i="4"/>
  <c r="A4123" i="4"/>
  <c r="C4123" i="4" s="1"/>
  <c r="XFB4122" i="4"/>
  <c r="M4122" i="4"/>
  <c r="B4122" i="4"/>
  <c r="A4122" i="4"/>
  <c r="C4122" i="4" s="1"/>
  <c r="XFB4121" i="4"/>
  <c r="M4121" i="4"/>
  <c r="B4121" i="4"/>
  <c r="A4121" i="4"/>
  <c r="C4121" i="4" s="1"/>
  <c r="XFB4120" i="4"/>
  <c r="M4120" i="4"/>
  <c r="B4120" i="4"/>
  <c r="A4120" i="4"/>
  <c r="C4120" i="4" s="1"/>
  <c r="XFB4119" i="4"/>
  <c r="M4119" i="4"/>
  <c r="B4119" i="4"/>
  <c r="A4119" i="4"/>
  <c r="C4119" i="4" s="1"/>
  <c r="XFB4118" i="4"/>
  <c r="M4118" i="4"/>
  <c r="B4118" i="4"/>
  <c r="A4118" i="4"/>
  <c r="C4118" i="4" s="1"/>
  <c r="XFB4117" i="4"/>
  <c r="M4117" i="4"/>
  <c r="B4117" i="4"/>
  <c r="A4117" i="4"/>
  <c r="C4117" i="4" s="1"/>
  <c r="XFB4116" i="4"/>
  <c r="M4116" i="4"/>
  <c r="B4116" i="4"/>
  <c r="A4116" i="4"/>
  <c r="C4116" i="4" s="1"/>
  <c r="XFB4115" i="4"/>
  <c r="M4115" i="4"/>
  <c r="B4115" i="4"/>
  <c r="A4115" i="4"/>
  <c r="C4115" i="4" s="1"/>
  <c r="XFB4114" i="4"/>
  <c r="M4114" i="4"/>
  <c r="B4114" i="4"/>
  <c r="A4114" i="4"/>
  <c r="C4114" i="4" s="1"/>
  <c r="XFB4113" i="4"/>
  <c r="M4113" i="4"/>
  <c r="B4113" i="4"/>
  <c r="A4113" i="4"/>
  <c r="C4113" i="4" s="1"/>
  <c r="XFB4112" i="4"/>
  <c r="M4112" i="4"/>
  <c r="B4112" i="4"/>
  <c r="A4112" i="4"/>
  <c r="C4112" i="4" s="1"/>
  <c r="XFB4111" i="4"/>
  <c r="M4111" i="4"/>
  <c r="B4111" i="4"/>
  <c r="A4111" i="4"/>
  <c r="C4111" i="4" s="1"/>
  <c r="XFB4110" i="4"/>
  <c r="M4110" i="4"/>
  <c r="B4110" i="4"/>
  <c r="A4110" i="4"/>
  <c r="C4110" i="4" s="1"/>
  <c r="XFB4109" i="4"/>
  <c r="M4109" i="4"/>
  <c r="B4109" i="4"/>
  <c r="A4109" i="4"/>
  <c r="C4109" i="4" s="1"/>
  <c r="XFB4108" i="4"/>
  <c r="M4108" i="4"/>
  <c r="B4108" i="4"/>
  <c r="A4108" i="4"/>
  <c r="C4108" i="4" s="1"/>
  <c r="XFB4107" i="4"/>
  <c r="M4107" i="4"/>
  <c r="B4107" i="4"/>
  <c r="A4107" i="4"/>
  <c r="C4107" i="4" s="1"/>
  <c r="XFB4106" i="4"/>
  <c r="M4106" i="4"/>
  <c r="B4106" i="4"/>
  <c r="A4106" i="4"/>
  <c r="C4106" i="4" s="1"/>
  <c r="XFB4105" i="4"/>
  <c r="M4105" i="4"/>
  <c r="B4105" i="4"/>
  <c r="A4105" i="4"/>
  <c r="C4105" i="4" s="1"/>
  <c r="XFB4104" i="4"/>
  <c r="M4104" i="4"/>
  <c r="B4104" i="4"/>
  <c r="A4104" i="4"/>
  <c r="C4104" i="4" s="1"/>
  <c r="XFB4103" i="4"/>
  <c r="M4103" i="4"/>
  <c r="B4103" i="4"/>
  <c r="A4103" i="4"/>
  <c r="C4103" i="4" s="1"/>
  <c r="XFB4102" i="4"/>
  <c r="M4102" i="4"/>
  <c r="B4102" i="4"/>
  <c r="A4102" i="4"/>
  <c r="C4102" i="4" s="1"/>
  <c r="XFB4101" i="4"/>
  <c r="M4101" i="4"/>
  <c r="B4101" i="4"/>
  <c r="A4101" i="4"/>
  <c r="C4101" i="4" s="1"/>
  <c r="XFB4100" i="4"/>
  <c r="M4100" i="4"/>
  <c r="B4100" i="4"/>
  <c r="A4100" i="4"/>
  <c r="C4100" i="4" s="1"/>
  <c r="XFB4099" i="4"/>
  <c r="M4099" i="4"/>
  <c r="B4099" i="4"/>
  <c r="A4099" i="4"/>
  <c r="C4099" i="4" s="1"/>
  <c r="XFB4098" i="4"/>
  <c r="M4098" i="4"/>
  <c r="B4098" i="4"/>
  <c r="A4098" i="4"/>
  <c r="C4098" i="4" s="1"/>
  <c r="XFB4097" i="4"/>
  <c r="M4097" i="4"/>
  <c r="B4097" i="4"/>
  <c r="A4097" i="4"/>
  <c r="C4097" i="4" s="1"/>
  <c r="XFB4096" i="4"/>
  <c r="M4096" i="4"/>
  <c r="B4096" i="4"/>
  <c r="A4096" i="4"/>
  <c r="C4096" i="4" s="1"/>
  <c r="XFB4095" i="4"/>
  <c r="M4095" i="4"/>
  <c r="B4095" i="4"/>
  <c r="A4095" i="4"/>
  <c r="C4095" i="4" s="1"/>
  <c r="XFB4094" i="4"/>
  <c r="M4094" i="4"/>
  <c r="B4094" i="4"/>
  <c r="A4094" i="4"/>
  <c r="C4094" i="4" s="1"/>
  <c r="XFB4093" i="4"/>
  <c r="M4093" i="4"/>
  <c r="B4093" i="4"/>
  <c r="A4093" i="4"/>
  <c r="C4093" i="4" s="1"/>
  <c r="XFB4092" i="4"/>
  <c r="M4092" i="4"/>
  <c r="B4092" i="4"/>
  <c r="A4092" i="4"/>
  <c r="C4092" i="4" s="1"/>
  <c r="XFB4091" i="4"/>
  <c r="M4091" i="4"/>
  <c r="B4091" i="4"/>
  <c r="A4091" i="4"/>
  <c r="C4091" i="4" s="1"/>
  <c r="XFB4090" i="4"/>
  <c r="M4090" i="4"/>
  <c r="B4090" i="4"/>
  <c r="A4090" i="4"/>
  <c r="C4090" i="4" s="1"/>
  <c r="XFB4089" i="4"/>
  <c r="M4089" i="4"/>
  <c r="B4089" i="4"/>
  <c r="A4089" i="4"/>
  <c r="C4089" i="4" s="1"/>
  <c r="XFB4088" i="4"/>
  <c r="M4088" i="4"/>
  <c r="B4088" i="4"/>
  <c r="A4088" i="4"/>
  <c r="C4088" i="4" s="1"/>
  <c r="XFB4087" i="4"/>
  <c r="M4087" i="4"/>
  <c r="B4087" i="4"/>
  <c r="A4087" i="4"/>
  <c r="C4087" i="4" s="1"/>
  <c r="XFB4086" i="4"/>
  <c r="M4086" i="4"/>
  <c r="B4086" i="4"/>
  <c r="A4086" i="4"/>
  <c r="C4086" i="4" s="1"/>
  <c r="XFB4085" i="4"/>
  <c r="M4085" i="4"/>
  <c r="B4085" i="4"/>
  <c r="A4085" i="4"/>
  <c r="C4085" i="4" s="1"/>
  <c r="XFB4084" i="4"/>
  <c r="M4084" i="4"/>
  <c r="B4084" i="4"/>
  <c r="A4084" i="4"/>
  <c r="C4084" i="4" s="1"/>
  <c r="XFB4083" i="4"/>
  <c r="M4083" i="4"/>
  <c r="B4083" i="4"/>
  <c r="A4083" i="4"/>
  <c r="C4083" i="4" s="1"/>
  <c r="XFB4082" i="4"/>
  <c r="M4082" i="4"/>
  <c r="B4082" i="4"/>
  <c r="A4082" i="4"/>
  <c r="C4082" i="4" s="1"/>
  <c r="XFB4081" i="4"/>
  <c r="M4081" i="4"/>
  <c r="B4081" i="4"/>
  <c r="A4081" i="4"/>
  <c r="C4081" i="4" s="1"/>
  <c r="XFB4080" i="4"/>
  <c r="M4080" i="4"/>
  <c r="B4080" i="4"/>
  <c r="A4080" i="4"/>
  <c r="C4080" i="4" s="1"/>
  <c r="XFB4079" i="4"/>
  <c r="M4079" i="4"/>
  <c r="B4079" i="4"/>
  <c r="A4079" i="4"/>
  <c r="C4079" i="4" s="1"/>
  <c r="XFB4078" i="4"/>
  <c r="M4078" i="4"/>
  <c r="B4078" i="4"/>
  <c r="A4078" i="4"/>
  <c r="C4078" i="4" s="1"/>
  <c r="XFB4077" i="4"/>
  <c r="M4077" i="4"/>
  <c r="B4077" i="4"/>
  <c r="A4077" i="4"/>
  <c r="C4077" i="4" s="1"/>
  <c r="XFB4076" i="4"/>
  <c r="M4076" i="4"/>
  <c r="B4076" i="4"/>
  <c r="A4076" i="4"/>
  <c r="C4076" i="4" s="1"/>
  <c r="XFB4075" i="4"/>
  <c r="M4075" i="4"/>
  <c r="B4075" i="4"/>
  <c r="A4075" i="4"/>
  <c r="C4075" i="4" s="1"/>
  <c r="XFB4074" i="4"/>
  <c r="M4074" i="4"/>
  <c r="B4074" i="4"/>
  <c r="A4074" i="4"/>
  <c r="C4074" i="4" s="1"/>
  <c r="XFB4073" i="4"/>
  <c r="M4073" i="4"/>
  <c r="B4073" i="4"/>
  <c r="A4073" i="4"/>
  <c r="C4073" i="4" s="1"/>
  <c r="XFB4072" i="4"/>
  <c r="M4072" i="4"/>
  <c r="B4072" i="4"/>
  <c r="A4072" i="4"/>
  <c r="C4072" i="4" s="1"/>
  <c r="XFB4071" i="4"/>
  <c r="M4071" i="4"/>
  <c r="B4071" i="4"/>
  <c r="A4071" i="4"/>
  <c r="C4071" i="4" s="1"/>
  <c r="XFB4070" i="4"/>
  <c r="M4070" i="4"/>
  <c r="B4070" i="4"/>
  <c r="A4070" i="4"/>
  <c r="C4070" i="4" s="1"/>
  <c r="XFB4069" i="4"/>
  <c r="M4069" i="4"/>
  <c r="B4069" i="4"/>
  <c r="A4069" i="4"/>
  <c r="C4069" i="4" s="1"/>
  <c r="XFB4068" i="4"/>
  <c r="M4068" i="4"/>
  <c r="B4068" i="4"/>
  <c r="A4068" i="4"/>
  <c r="C4068" i="4" s="1"/>
  <c r="XFB4067" i="4"/>
  <c r="M4067" i="4"/>
  <c r="B4067" i="4"/>
  <c r="A4067" i="4"/>
  <c r="C4067" i="4" s="1"/>
  <c r="XFB4066" i="4"/>
  <c r="M4066" i="4"/>
  <c r="B4066" i="4"/>
  <c r="A4066" i="4"/>
  <c r="C4066" i="4" s="1"/>
  <c r="XFB4065" i="4"/>
  <c r="M4065" i="4"/>
  <c r="B4065" i="4"/>
  <c r="A4065" i="4"/>
  <c r="C4065" i="4" s="1"/>
  <c r="XFB4064" i="4"/>
  <c r="M4064" i="4"/>
  <c r="B4064" i="4"/>
  <c r="A4064" i="4"/>
  <c r="C4064" i="4" s="1"/>
  <c r="XFB4063" i="4"/>
  <c r="M4063" i="4"/>
  <c r="B4063" i="4"/>
  <c r="A4063" i="4"/>
  <c r="C4063" i="4" s="1"/>
  <c r="XFB4062" i="4"/>
  <c r="M4062" i="4"/>
  <c r="B4062" i="4"/>
  <c r="A4062" i="4"/>
  <c r="C4062" i="4" s="1"/>
  <c r="XFB4061" i="4"/>
  <c r="M4061" i="4"/>
  <c r="B4061" i="4"/>
  <c r="A4061" i="4"/>
  <c r="C4061" i="4" s="1"/>
  <c r="XFB4060" i="4"/>
  <c r="M4060" i="4"/>
  <c r="B4060" i="4"/>
  <c r="A4060" i="4"/>
  <c r="C4060" i="4" s="1"/>
  <c r="XFB4059" i="4"/>
  <c r="M4059" i="4"/>
  <c r="B4059" i="4"/>
  <c r="A4059" i="4"/>
  <c r="C4059" i="4" s="1"/>
  <c r="XFB4058" i="4"/>
  <c r="M4058" i="4"/>
  <c r="B4058" i="4"/>
  <c r="A4058" i="4"/>
  <c r="C4058" i="4" s="1"/>
  <c r="XFB4057" i="4"/>
  <c r="M4057" i="4"/>
  <c r="B4057" i="4"/>
  <c r="A4057" i="4"/>
  <c r="C4057" i="4" s="1"/>
  <c r="XFB4056" i="4"/>
  <c r="M4056" i="4"/>
  <c r="B4056" i="4"/>
  <c r="A4056" i="4"/>
  <c r="C4056" i="4" s="1"/>
  <c r="XFB4055" i="4"/>
  <c r="M4055" i="4"/>
  <c r="B4055" i="4"/>
  <c r="A4055" i="4"/>
  <c r="C4055" i="4" s="1"/>
  <c r="XFB4054" i="4"/>
  <c r="M4054" i="4"/>
  <c r="B4054" i="4"/>
  <c r="A4054" i="4"/>
  <c r="C4054" i="4" s="1"/>
  <c r="XFB4053" i="4"/>
  <c r="M4053" i="4"/>
  <c r="B4053" i="4"/>
  <c r="A4053" i="4"/>
  <c r="C4053" i="4" s="1"/>
  <c r="XFB4052" i="4"/>
  <c r="M4052" i="4"/>
  <c r="B4052" i="4"/>
  <c r="A4052" i="4"/>
  <c r="C4052" i="4" s="1"/>
  <c r="XFB4051" i="4"/>
  <c r="M4051" i="4"/>
  <c r="B4051" i="4"/>
  <c r="A4051" i="4"/>
  <c r="C4051" i="4" s="1"/>
  <c r="XFB4050" i="4"/>
  <c r="M4050" i="4"/>
  <c r="B4050" i="4"/>
  <c r="A4050" i="4"/>
  <c r="C4050" i="4" s="1"/>
  <c r="XFB4049" i="4"/>
  <c r="M4049" i="4"/>
  <c r="B4049" i="4"/>
  <c r="A4049" i="4"/>
  <c r="C4049" i="4" s="1"/>
  <c r="XFB4048" i="4"/>
  <c r="M4048" i="4"/>
  <c r="B4048" i="4"/>
  <c r="A4048" i="4"/>
  <c r="C4048" i="4" s="1"/>
  <c r="XFB4047" i="4"/>
  <c r="M4047" i="4"/>
  <c r="B4047" i="4"/>
  <c r="A4047" i="4"/>
  <c r="C4047" i="4" s="1"/>
  <c r="XFB4046" i="4"/>
  <c r="M4046" i="4"/>
  <c r="B4046" i="4"/>
  <c r="A4046" i="4"/>
  <c r="C4046" i="4" s="1"/>
  <c r="XFB4045" i="4"/>
  <c r="M4045" i="4"/>
  <c r="B4045" i="4"/>
  <c r="A4045" i="4"/>
  <c r="C4045" i="4" s="1"/>
  <c r="XFB4044" i="4"/>
  <c r="M4044" i="4"/>
  <c r="B4044" i="4"/>
  <c r="A4044" i="4"/>
  <c r="C4044" i="4" s="1"/>
  <c r="XFB4043" i="4"/>
  <c r="M4043" i="4"/>
  <c r="B4043" i="4"/>
  <c r="A4043" i="4"/>
  <c r="C4043" i="4" s="1"/>
  <c r="XFB4042" i="4"/>
  <c r="M4042" i="4"/>
  <c r="B4042" i="4"/>
  <c r="A4042" i="4"/>
  <c r="C4042" i="4" s="1"/>
  <c r="XFB4041" i="4"/>
  <c r="M4041" i="4"/>
  <c r="B4041" i="4"/>
  <c r="A4041" i="4"/>
  <c r="C4041" i="4" s="1"/>
  <c r="XFB4040" i="4"/>
  <c r="M4040" i="4"/>
  <c r="B4040" i="4"/>
  <c r="A4040" i="4"/>
  <c r="C4040" i="4" s="1"/>
  <c r="XFB4039" i="4"/>
  <c r="M4039" i="4"/>
  <c r="B4039" i="4"/>
  <c r="A4039" i="4"/>
  <c r="C4039" i="4" s="1"/>
  <c r="XFB4038" i="4"/>
  <c r="M4038" i="4"/>
  <c r="B4038" i="4"/>
  <c r="A4038" i="4"/>
  <c r="C4038" i="4" s="1"/>
  <c r="XFB4037" i="4"/>
  <c r="M4037" i="4"/>
  <c r="B4037" i="4"/>
  <c r="A4037" i="4"/>
  <c r="C4037" i="4" s="1"/>
  <c r="XFB4036" i="4"/>
  <c r="M4036" i="4"/>
  <c r="B4036" i="4"/>
  <c r="A4036" i="4"/>
  <c r="C4036" i="4" s="1"/>
  <c r="XFB4035" i="4"/>
  <c r="M4035" i="4"/>
  <c r="B4035" i="4"/>
  <c r="A4035" i="4"/>
  <c r="C4035" i="4" s="1"/>
  <c r="XFB4034" i="4"/>
  <c r="M4034" i="4"/>
  <c r="B4034" i="4"/>
  <c r="A4034" i="4"/>
  <c r="C4034" i="4" s="1"/>
  <c r="XFB4033" i="4"/>
  <c r="M4033" i="4"/>
  <c r="B4033" i="4"/>
  <c r="A4033" i="4"/>
  <c r="C4033" i="4" s="1"/>
  <c r="XFB4032" i="4"/>
  <c r="M4032" i="4"/>
  <c r="B4032" i="4"/>
  <c r="A4032" i="4"/>
  <c r="C4032" i="4" s="1"/>
  <c r="XFB4031" i="4"/>
  <c r="M4031" i="4"/>
  <c r="B4031" i="4"/>
  <c r="A4031" i="4"/>
  <c r="C4031" i="4" s="1"/>
  <c r="XFB4030" i="4"/>
  <c r="M4030" i="4"/>
  <c r="B4030" i="4"/>
  <c r="A4030" i="4"/>
  <c r="C4030" i="4" s="1"/>
  <c r="XFB4029" i="4"/>
  <c r="M4029" i="4"/>
  <c r="B4029" i="4"/>
  <c r="A4029" i="4"/>
  <c r="C4029" i="4" s="1"/>
  <c r="XFB4028" i="4"/>
  <c r="M4028" i="4"/>
  <c r="B4028" i="4"/>
  <c r="A4028" i="4"/>
  <c r="C4028" i="4" s="1"/>
  <c r="XFB4027" i="4"/>
  <c r="M4027" i="4"/>
  <c r="B4027" i="4"/>
  <c r="A4027" i="4"/>
  <c r="C4027" i="4" s="1"/>
  <c r="XFB4026" i="4"/>
  <c r="M4026" i="4"/>
  <c r="B4026" i="4"/>
  <c r="A4026" i="4"/>
  <c r="C4026" i="4" s="1"/>
  <c r="XFB4025" i="4"/>
  <c r="M4025" i="4"/>
  <c r="B4025" i="4"/>
  <c r="A4025" i="4"/>
  <c r="C4025" i="4" s="1"/>
  <c r="XFB4024" i="4"/>
  <c r="M4024" i="4"/>
  <c r="B4024" i="4"/>
  <c r="A4024" i="4"/>
  <c r="C4024" i="4" s="1"/>
  <c r="XFB4023" i="4"/>
  <c r="M4023" i="4"/>
  <c r="B4023" i="4"/>
  <c r="A4023" i="4"/>
  <c r="C4023" i="4" s="1"/>
  <c r="XFB4022" i="4"/>
  <c r="M4022" i="4"/>
  <c r="B4022" i="4"/>
  <c r="A4022" i="4"/>
  <c r="C4022" i="4" s="1"/>
  <c r="XFB4021" i="4"/>
  <c r="M4021" i="4"/>
  <c r="B4021" i="4"/>
  <c r="A4021" i="4"/>
  <c r="C4021" i="4" s="1"/>
  <c r="XFB4020" i="4"/>
  <c r="M4020" i="4"/>
  <c r="B4020" i="4"/>
  <c r="A4020" i="4"/>
  <c r="C4020" i="4" s="1"/>
  <c r="XFB4019" i="4"/>
  <c r="M4019" i="4"/>
  <c r="B4019" i="4"/>
  <c r="A4019" i="4"/>
  <c r="C4019" i="4" s="1"/>
  <c r="XFB4018" i="4"/>
  <c r="M4018" i="4"/>
  <c r="B4018" i="4"/>
  <c r="A4018" i="4"/>
  <c r="C4018" i="4" s="1"/>
  <c r="XFB4017" i="4"/>
  <c r="M4017" i="4"/>
  <c r="B4017" i="4"/>
  <c r="A4017" i="4"/>
  <c r="C4017" i="4" s="1"/>
  <c r="XFB4016" i="4"/>
  <c r="M4016" i="4"/>
  <c r="B4016" i="4"/>
  <c r="A4016" i="4"/>
  <c r="C4016" i="4" s="1"/>
  <c r="XFB4015" i="4"/>
  <c r="M4015" i="4"/>
  <c r="B4015" i="4"/>
  <c r="A4015" i="4"/>
  <c r="C4015" i="4" s="1"/>
  <c r="XFB4014" i="4"/>
  <c r="M4014" i="4"/>
  <c r="B4014" i="4"/>
  <c r="A4014" i="4"/>
  <c r="C4014" i="4" s="1"/>
  <c r="XFB4013" i="4"/>
  <c r="M4013" i="4"/>
  <c r="B4013" i="4"/>
  <c r="A4013" i="4"/>
  <c r="C4013" i="4" s="1"/>
  <c r="XFB4012" i="4"/>
  <c r="M4012" i="4"/>
  <c r="B4012" i="4"/>
  <c r="A4012" i="4"/>
  <c r="C4012" i="4" s="1"/>
  <c r="XFB4011" i="4"/>
  <c r="M4011" i="4"/>
  <c r="B4011" i="4"/>
  <c r="A4011" i="4"/>
  <c r="C4011" i="4" s="1"/>
  <c r="XFB4010" i="4"/>
  <c r="M4010" i="4"/>
  <c r="B4010" i="4"/>
  <c r="A4010" i="4"/>
  <c r="C4010" i="4" s="1"/>
  <c r="XFB4009" i="4"/>
  <c r="M4009" i="4"/>
  <c r="B4009" i="4"/>
  <c r="A4009" i="4"/>
  <c r="C4009" i="4" s="1"/>
  <c r="XFB4008" i="4"/>
  <c r="M4008" i="4"/>
  <c r="B4008" i="4"/>
  <c r="A4008" i="4"/>
  <c r="C4008" i="4" s="1"/>
  <c r="XFB4007" i="4"/>
  <c r="M4007" i="4"/>
  <c r="B4007" i="4"/>
  <c r="A4007" i="4"/>
  <c r="C4007" i="4" s="1"/>
  <c r="XFB4006" i="4"/>
  <c r="M4006" i="4"/>
  <c r="B4006" i="4"/>
  <c r="A4006" i="4"/>
  <c r="C4006" i="4" s="1"/>
  <c r="XFB4005" i="4"/>
  <c r="M4005" i="4"/>
  <c r="B4005" i="4"/>
  <c r="A4005" i="4"/>
  <c r="C4005" i="4" s="1"/>
  <c r="XFB4004" i="4"/>
  <c r="M4004" i="4"/>
  <c r="B4004" i="4"/>
  <c r="A4004" i="4"/>
  <c r="C4004" i="4" s="1"/>
  <c r="XFB4003" i="4"/>
  <c r="M4003" i="4"/>
  <c r="B4003" i="4"/>
  <c r="A4003" i="4"/>
  <c r="C4003" i="4" s="1"/>
  <c r="XFB4002" i="4"/>
  <c r="M4002" i="4"/>
  <c r="B4002" i="4"/>
  <c r="A4002" i="4"/>
  <c r="C4002" i="4" s="1"/>
  <c r="XFB4001" i="4"/>
  <c r="M4001" i="4"/>
  <c r="B4001" i="4"/>
  <c r="A4001" i="4"/>
  <c r="C4001" i="4" s="1"/>
  <c r="XFB4000" i="4"/>
  <c r="M4000" i="4"/>
  <c r="B4000" i="4"/>
  <c r="A4000" i="4"/>
  <c r="C4000" i="4" s="1"/>
  <c r="XFB3999" i="4"/>
  <c r="M3999" i="4"/>
  <c r="B3999" i="4"/>
  <c r="A3999" i="4"/>
  <c r="C3999" i="4" s="1"/>
  <c r="XFB3998" i="4"/>
  <c r="M3998" i="4"/>
  <c r="B3998" i="4"/>
  <c r="A3998" i="4"/>
  <c r="C3998" i="4" s="1"/>
  <c r="XFB3997" i="4"/>
  <c r="M3997" i="4"/>
  <c r="B3997" i="4"/>
  <c r="A3997" i="4"/>
  <c r="C3997" i="4" s="1"/>
  <c r="XFB3996" i="4"/>
  <c r="M3996" i="4"/>
  <c r="B3996" i="4"/>
  <c r="A3996" i="4"/>
  <c r="C3996" i="4" s="1"/>
  <c r="XFB3995" i="4"/>
  <c r="M3995" i="4"/>
  <c r="B3995" i="4"/>
  <c r="A3995" i="4"/>
  <c r="C3995" i="4" s="1"/>
  <c r="XFB3994" i="4"/>
  <c r="M3994" i="4"/>
  <c r="B3994" i="4"/>
  <c r="A3994" i="4"/>
  <c r="C3994" i="4" s="1"/>
  <c r="XFB3993" i="4"/>
  <c r="M3993" i="4"/>
  <c r="B3993" i="4"/>
  <c r="A3993" i="4"/>
  <c r="C3993" i="4" s="1"/>
  <c r="XFB3992" i="4"/>
  <c r="M3992" i="4"/>
  <c r="B3992" i="4"/>
  <c r="A3992" i="4"/>
  <c r="C3992" i="4" s="1"/>
  <c r="XFB3991" i="4"/>
  <c r="M3991" i="4"/>
  <c r="B3991" i="4"/>
  <c r="A3991" i="4"/>
  <c r="C3991" i="4" s="1"/>
  <c r="XFB3990" i="4"/>
  <c r="M3990" i="4"/>
  <c r="B3990" i="4"/>
  <c r="A3990" i="4"/>
  <c r="C3990" i="4" s="1"/>
  <c r="XFB3989" i="4"/>
  <c r="M3989" i="4"/>
  <c r="B3989" i="4"/>
  <c r="A3989" i="4"/>
  <c r="C3989" i="4" s="1"/>
  <c r="XFB3988" i="4"/>
  <c r="M3988" i="4"/>
  <c r="B3988" i="4"/>
  <c r="A3988" i="4"/>
  <c r="C3988" i="4" s="1"/>
  <c r="XFB3987" i="4"/>
  <c r="M3987" i="4"/>
  <c r="B3987" i="4"/>
  <c r="A3987" i="4"/>
  <c r="C3987" i="4" s="1"/>
  <c r="XFB3986" i="4"/>
  <c r="M3986" i="4"/>
  <c r="B3986" i="4"/>
  <c r="A3986" i="4"/>
  <c r="C3986" i="4" s="1"/>
  <c r="XFB3985" i="4"/>
  <c r="M3985" i="4"/>
  <c r="B3985" i="4"/>
  <c r="A3985" i="4"/>
  <c r="C3985" i="4" s="1"/>
  <c r="XFB3984" i="4"/>
  <c r="M3984" i="4"/>
  <c r="B3984" i="4"/>
  <c r="A3984" i="4"/>
  <c r="C3984" i="4" s="1"/>
  <c r="XFB3983" i="4"/>
  <c r="M3983" i="4"/>
  <c r="B3983" i="4"/>
  <c r="A3983" i="4"/>
  <c r="C3983" i="4" s="1"/>
  <c r="XFB3982" i="4"/>
  <c r="M3982" i="4"/>
  <c r="B3982" i="4"/>
  <c r="A3982" i="4"/>
  <c r="C3982" i="4" s="1"/>
  <c r="XFB3981" i="4"/>
  <c r="M3981" i="4"/>
  <c r="B3981" i="4"/>
  <c r="A3981" i="4"/>
  <c r="C3981" i="4" s="1"/>
  <c r="XFB3980" i="4"/>
  <c r="M3980" i="4"/>
  <c r="B3980" i="4"/>
  <c r="A3980" i="4"/>
  <c r="C3980" i="4" s="1"/>
  <c r="XFB3979" i="4"/>
  <c r="M3979" i="4"/>
  <c r="B3979" i="4"/>
  <c r="A3979" i="4"/>
  <c r="C3979" i="4" s="1"/>
  <c r="XFB3978" i="4"/>
  <c r="M3978" i="4"/>
  <c r="B3978" i="4"/>
  <c r="A3978" i="4"/>
  <c r="C3978" i="4" s="1"/>
  <c r="XFB3977" i="4"/>
  <c r="M3977" i="4"/>
  <c r="B3977" i="4"/>
  <c r="A3977" i="4"/>
  <c r="C3977" i="4" s="1"/>
  <c r="XFB3976" i="4"/>
  <c r="M3976" i="4"/>
  <c r="B3976" i="4"/>
  <c r="A3976" i="4"/>
  <c r="C3976" i="4" s="1"/>
  <c r="XFB3975" i="4"/>
  <c r="M3975" i="4"/>
  <c r="B3975" i="4"/>
  <c r="A3975" i="4"/>
  <c r="C3975" i="4" s="1"/>
  <c r="XFB3974" i="4"/>
  <c r="M3974" i="4"/>
  <c r="B3974" i="4"/>
  <c r="A3974" i="4"/>
  <c r="C3974" i="4" s="1"/>
  <c r="XFB3973" i="4"/>
  <c r="M3973" i="4"/>
  <c r="B3973" i="4"/>
  <c r="A3973" i="4"/>
  <c r="C3973" i="4" s="1"/>
  <c r="XFB3972" i="4"/>
  <c r="M3972" i="4"/>
  <c r="B3972" i="4"/>
  <c r="A3972" i="4"/>
  <c r="C3972" i="4" s="1"/>
  <c r="XFB3971" i="4"/>
  <c r="M3971" i="4"/>
  <c r="B3971" i="4"/>
  <c r="A3971" i="4"/>
  <c r="C3971" i="4" s="1"/>
  <c r="XFB3970" i="4"/>
  <c r="M3970" i="4"/>
  <c r="B3970" i="4"/>
  <c r="A3970" i="4"/>
  <c r="C3970" i="4" s="1"/>
  <c r="XFB3969" i="4"/>
  <c r="M3969" i="4"/>
  <c r="B3969" i="4"/>
  <c r="A3969" i="4"/>
  <c r="C3969" i="4" s="1"/>
  <c r="XFB3968" i="4"/>
  <c r="M3968" i="4"/>
  <c r="B3968" i="4"/>
  <c r="A3968" i="4"/>
  <c r="C3968" i="4" s="1"/>
  <c r="XFB3967" i="4"/>
  <c r="M3967" i="4"/>
  <c r="B3967" i="4"/>
  <c r="A3967" i="4"/>
  <c r="C3967" i="4" s="1"/>
  <c r="XFB3966" i="4"/>
  <c r="M3966" i="4"/>
  <c r="B3966" i="4"/>
  <c r="A3966" i="4"/>
  <c r="C3966" i="4" s="1"/>
  <c r="XFB3965" i="4"/>
  <c r="M3965" i="4"/>
  <c r="B3965" i="4"/>
  <c r="A3965" i="4"/>
  <c r="C3965" i="4" s="1"/>
  <c r="XFB3964" i="4"/>
  <c r="M3964" i="4"/>
  <c r="B3964" i="4"/>
  <c r="A3964" i="4"/>
  <c r="C3964" i="4" s="1"/>
  <c r="XFB3963" i="4"/>
  <c r="M3963" i="4"/>
  <c r="B3963" i="4"/>
  <c r="A3963" i="4"/>
  <c r="C3963" i="4" s="1"/>
  <c r="XFB3962" i="4"/>
  <c r="M3962" i="4"/>
  <c r="B3962" i="4"/>
  <c r="A3962" i="4"/>
  <c r="C3962" i="4" s="1"/>
  <c r="XFB3961" i="4"/>
  <c r="M3961" i="4"/>
  <c r="B3961" i="4"/>
  <c r="A3961" i="4"/>
  <c r="C3961" i="4" s="1"/>
  <c r="XFB3960" i="4"/>
  <c r="M3960" i="4"/>
  <c r="B3960" i="4"/>
  <c r="A3960" i="4"/>
  <c r="C3960" i="4" s="1"/>
  <c r="XFB3959" i="4"/>
  <c r="M3959" i="4"/>
  <c r="B3959" i="4"/>
  <c r="A3959" i="4"/>
  <c r="C3959" i="4" s="1"/>
  <c r="XFB3958" i="4"/>
  <c r="M3958" i="4"/>
  <c r="B3958" i="4"/>
  <c r="A3958" i="4"/>
  <c r="C3958" i="4" s="1"/>
  <c r="XFB3957" i="4"/>
  <c r="M3957" i="4"/>
  <c r="B3957" i="4"/>
  <c r="A3957" i="4"/>
  <c r="C3957" i="4" s="1"/>
  <c r="XFB3956" i="4"/>
  <c r="M3956" i="4"/>
  <c r="B3956" i="4"/>
  <c r="A3956" i="4"/>
  <c r="C3956" i="4" s="1"/>
  <c r="XFB3955" i="4"/>
  <c r="M3955" i="4"/>
  <c r="B3955" i="4"/>
  <c r="A3955" i="4"/>
  <c r="C3955" i="4" s="1"/>
  <c r="XFB3954" i="4"/>
  <c r="M3954" i="4"/>
  <c r="B3954" i="4"/>
  <c r="A3954" i="4"/>
  <c r="C3954" i="4" s="1"/>
  <c r="XFB3953" i="4"/>
  <c r="M3953" i="4"/>
  <c r="B3953" i="4"/>
  <c r="A3953" i="4"/>
  <c r="C3953" i="4" s="1"/>
  <c r="XFB3952" i="4"/>
  <c r="M3952" i="4"/>
  <c r="B3952" i="4"/>
  <c r="A3952" i="4"/>
  <c r="C3952" i="4" s="1"/>
  <c r="XFB3951" i="4"/>
  <c r="M3951" i="4"/>
  <c r="B3951" i="4"/>
  <c r="A3951" i="4"/>
  <c r="C3951" i="4" s="1"/>
  <c r="XFB3950" i="4"/>
  <c r="M3950" i="4"/>
  <c r="B3950" i="4"/>
  <c r="A3950" i="4"/>
  <c r="C3950" i="4" s="1"/>
  <c r="XFB3949" i="4"/>
  <c r="M3949" i="4"/>
  <c r="B3949" i="4"/>
  <c r="A3949" i="4"/>
  <c r="C3949" i="4" s="1"/>
  <c r="XFB3948" i="4"/>
  <c r="M3948" i="4"/>
  <c r="B3948" i="4"/>
  <c r="A3948" i="4"/>
  <c r="C3948" i="4" s="1"/>
  <c r="XFB3947" i="4"/>
  <c r="M3947" i="4"/>
  <c r="B3947" i="4"/>
  <c r="A3947" i="4"/>
  <c r="C3947" i="4" s="1"/>
  <c r="XFB3946" i="4"/>
  <c r="M3946" i="4"/>
  <c r="B3946" i="4"/>
  <c r="A3946" i="4"/>
  <c r="C3946" i="4" s="1"/>
  <c r="XFB3945" i="4"/>
  <c r="M3945" i="4"/>
  <c r="B3945" i="4"/>
  <c r="A3945" i="4"/>
  <c r="C3945" i="4" s="1"/>
  <c r="XFB3944" i="4"/>
  <c r="M3944" i="4"/>
  <c r="B3944" i="4"/>
  <c r="A3944" i="4"/>
  <c r="C3944" i="4" s="1"/>
  <c r="XFB3943" i="4"/>
  <c r="M3943" i="4"/>
  <c r="B3943" i="4"/>
  <c r="A3943" i="4"/>
  <c r="C3943" i="4" s="1"/>
  <c r="XFB3942" i="4"/>
  <c r="M3942" i="4"/>
  <c r="B3942" i="4"/>
  <c r="A3942" i="4"/>
  <c r="C3942" i="4" s="1"/>
  <c r="XFB3941" i="4"/>
  <c r="M3941" i="4"/>
  <c r="B3941" i="4"/>
  <c r="A3941" i="4"/>
  <c r="C3941" i="4" s="1"/>
  <c r="XFB3940" i="4"/>
  <c r="M3940" i="4"/>
  <c r="B3940" i="4"/>
  <c r="A3940" i="4"/>
  <c r="C3940" i="4" s="1"/>
  <c r="XFB3939" i="4"/>
  <c r="M3939" i="4"/>
  <c r="B3939" i="4"/>
  <c r="A3939" i="4"/>
  <c r="C3939" i="4" s="1"/>
  <c r="XFB3938" i="4"/>
  <c r="M3938" i="4"/>
  <c r="B3938" i="4"/>
  <c r="A3938" i="4"/>
  <c r="C3938" i="4" s="1"/>
  <c r="XFB3937" i="4"/>
  <c r="M3937" i="4"/>
  <c r="B3937" i="4"/>
  <c r="A3937" i="4"/>
  <c r="C3937" i="4" s="1"/>
  <c r="XFB3936" i="4"/>
  <c r="M3936" i="4"/>
  <c r="B3936" i="4"/>
  <c r="A3936" i="4"/>
  <c r="C3936" i="4" s="1"/>
  <c r="XFB3935" i="4"/>
  <c r="M3935" i="4"/>
  <c r="B3935" i="4"/>
  <c r="A3935" i="4"/>
  <c r="C3935" i="4" s="1"/>
  <c r="XFB3934" i="4"/>
  <c r="M3934" i="4"/>
  <c r="B3934" i="4"/>
  <c r="A3934" i="4"/>
  <c r="C3934" i="4" s="1"/>
  <c r="XFB3933" i="4"/>
  <c r="M3933" i="4"/>
  <c r="B3933" i="4"/>
  <c r="A3933" i="4"/>
  <c r="C3933" i="4" s="1"/>
  <c r="XFB3932" i="4"/>
  <c r="M3932" i="4"/>
  <c r="B3932" i="4"/>
  <c r="A3932" i="4"/>
  <c r="C3932" i="4" s="1"/>
  <c r="XFB3931" i="4"/>
  <c r="M3931" i="4"/>
  <c r="B3931" i="4"/>
  <c r="A3931" i="4"/>
  <c r="C3931" i="4" s="1"/>
  <c r="XFB3930" i="4"/>
  <c r="M3930" i="4"/>
  <c r="B3930" i="4"/>
  <c r="A3930" i="4"/>
  <c r="C3930" i="4" s="1"/>
  <c r="XFB3929" i="4"/>
  <c r="M3929" i="4"/>
  <c r="B3929" i="4"/>
  <c r="A3929" i="4"/>
  <c r="C3929" i="4" s="1"/>
  <c r="XFB3928" i="4"/>
  <c r="M3928" i="4"/>
  <c r="B3928" i="4"/>
  <c r="A3928" i="4"/>
  <c r="C3928" i="4" s="1"/>
  <c r="XFB3927" i="4"/>
  <c r="M3927" i="4"/>
  <c r="B3927" i="4"/>
  <c r="A3927" i="4"/>
  <c r="C3927" i="4" s="1"/>
  <c r="XFB3926" i="4"/>
  <c r="M3926" i="4"/>
  <c r="B3926" i="4"/>
  <c r="A3926" i="4"/>
  <c r="C3926" i="4" s="1"/>
  <c r="XFB3925" i="4"/>
  <c r="M3925" i="4"/>
  <c r="B3925" i="4"/>
  <c r="A3925" i="4"/>
  <c r="C3925" i="4" s="1"/>
  <c r="XFB3924" i="4"/>
  <c r="M3924" i="4"/>
  <c r="B3924" i="4"/>
  <c r="A3924" i="4"/>
  <c r="C3924" i="4" s="1"/>
  <c r="XFB3923" i="4"/>
  <c r="M3923" i="4"/>
  <c r="B3923" i="4"/>
  <c r="A3923" i="4"/>
  <c r="C3923" i="4" s="1"/>
  <c r="XFB3922" i="4"/>
  <c r="M3922" i="4"/>
  <c r="B3922" i="4"/>
  <c r="A3922" i="4"/>
  <c r="C3922" i="4" s="1"/>
  <c r="XFB3921" i="4"/>
  <c r="M3921" i="4"/>
  <c r="B3921" i="4"/>
  <c r="A3921" i="4"/>
  <c r="C3921" i="4" s="1"/>
  <c r="XFB3920" i="4"/>
  <c r="M3920" i="4"/>
  <c r="B3920" i="4"/>
  <c r="A3920" i="4"/>
  <c r="C3920" i="4" s="1"/>
  <c r="XFB3919" i="4"/>
  <c r="M3919" i="4"/>
  <c r="B3919" i="4"/>
  <c r="A3919" i="4"/>
  <c r="C3919" i="4" s="1"/>
  <c r="XFB3918" i="4"/>
  <c r="M3918" i="4"/>
  <c r="B3918" i="4"/>
  <c r="A3918" i="4"/>
  <c r="C3918" i="4" s="1"/>
  <c r="XFB3917" i="4"/>
  <c r="M3917" i="4"/>
  <c r="B3917" i="4"/>
  <c r="A3917" i="4"/>
  <c r="C3917" i="4" s="1"/>
  <c r="XFB3916" i="4"/>
  <c r="M3916" i="4"/>
  <c r="B3916" i="4"/>
  <c r="A3916" i="4"/>
  <c r="C3916" i="4" s="1"/>
  <c r="XFB3915" i="4"/>
  <c r="M3915" i="4"/>
  <c r="B3915" i="4"/>
  <c r="A3915" i="4"/>
  <c r="C3915" i="4" s="1"/>
  <c r="XFB3914" i="4"/>
  <c r="M3914" i="4"/>
  <c r="B3914" i="4"/>
  <c r="A3914" i="4"/>
  <c r="C3914" i="4" s="1"/>
  <c r="XFB3913" i="4"/>
  <c r="M3913" i="4"/>
  <c r="B3913" i="4"/>
  <c r="A3913" i="4"/>
  <c r="C3913" i="4" s="1"/>
  <c r="XFB3912" i="4"/>
  <c r="M3912" i="4"/>
  <c r="B3912" i="4"/>
  <c r="A3912" i="4"/>
  <c r="C3912" i="4" s="1"/>
  <c r="XFB3911" i="4"/>
  <c r="M3911" i="4"/>
  <c r="B3911" i="4"/>
  <c r="A3911" i="4"/>
  <c r="C3911" i="4" s="1"/>
  <c r="XFB3910" i="4"/>
  <c r="M3910" i="4"/>
  <c r="B3910" i="4"/>
  <c r="A3910" i="4"/>
  <c r="C3910" i="4" s="1"/>
  <c r="XFB3909" i="4"/>
  <c r="M3909" i="4"/>
  <c r="B3909" i="4"/>
  <c r="A3909" i="4"/>
  <c r="C3909" i="4" s="1"/>
  <c r="XFB3908" i="4"/>
  <c r="M3908" i="4"/>
  <c r="B3908" i="4"/>
  <c r="A3908" i="4"/>
  <c r="C3908" i="4" s="1"/>
  <c r="XFB3907" i="4"/>
  <c r="M3907" i="4"/>
  <c r="B3907" i="4"/>
  <c r="A3907" i="4"/>
  <c r="C3907" i="4" s="1"/>
  <c r="XFB3906" i="4"/>
  <c r="M3906" i="4"/>
  <c r="B3906" i="4"/>
  <c r="A3906" i="4"/>
  <c r="C3906" i="4" s="1"/>
  <c r="XFB3905" i="4"/>
  <c r="M3905" i="4"/>
  <c r="B3905" i="4"/>
  <c r="A3905" i="4"/>
  <c r="C3905" i="4" s="1"/>
  <c r="XFB3904" i="4"/>
  <c r="M3904" i="4"/>
  <c r="B3904" i="4"/>
  <c r="A3904" i="4"/>
  <c r="C3904" i="4" s="1"/>
  <c r="XFB3903" i="4"/>
  <c r="M3903" i="4"/>
  <c r="B3903" i="4"/>
  <c r="A3903" i="4"/>
  <c r="C3903" i="4" s="1"/>
  <c r="XFB3902" i="4"/>
  <c r="M3902" i="4"/>
  <c r="B3902" i="4"/>
  <c r="A3902" i="4"/>
  <c r="C3902" i="4" s="1"/>
  <c r="XFB3901" i="4"/>
  <c r="M3901" i="4"/>
  <c r="B3901" i="4"/>
  <c r="A3901" i="4"/>
  <c r="C3901" i="4" s="1"/>
  <c r="XFB3900" i="4"/>
  <c r="M3900" i="4"/>
  <c r="B3900" i="4"/>
  <c r="A3900" i="4"/>
  <c r="C3900" i="4" s="1"/>
  <c r="XFB3899" i="4"/>
  <c r="M3899" i="4"/>
  <c r="B3899" i="4"/>
  <c r="A3899" i="4"/>
  <c r="C3899" i="4" s="1"/>
  <c r="XFB3898" i="4"/>
  <c r="M3898" i="4"/>
  <c r="B3898" i="4"/>
  <c r="A3898" i="4"/>
  <c r="C3898" i="4" s="1"/>
  <c r="XFB3897" i="4"/>
  <c r="M3897" i="4"/>
  <c r="B3897" i="4"/>
  <c r="A3897" i="4"/>
  <c r="C3897" i="4" s="1"/>
  <c r="XFB3896" i="4"/>
  <c r="M3896" i="4"/>
  <c r="B3896" i="4"/>
  <c r="A3896" i="4"/>
  <c r="C3896" i="4" s="1"/>
  <c r="XFB3895" i="4"/>
  <c r="M3895" i="4"/>
  <c r="B3895" i="4"/>
  <c r="A3895" i="4"/>
  <c r="C3895" i="4" s="1"/>
  <c r="XFB3894" i="4"/>
  <c r="M3894" i="4"/>
  <c r="B3894" i="4"/>
  <c r="A3894" i="4"/>
  <c r="C3894" i="4" s="1"/>
  <c r="XFB3893" i="4"/>
  <c r="M3893" i="4"/>
  <c r="B3893" i="4"/>
  <c r="A3893" i="4"/>
  <c r="C3893" i="4" s="1"/>
  <c r="XFB3892" i="4"/>
  <c r="M3892" i="4"/>
  <c r="B3892" i="4"/>
  <c r="A3892" i="4"/>
  <c r="C3892" i="4" s="1"/>
  <c r="XFB3891" i="4"/>
  <c r="M3891" i="4"/>
  <c r="B3891" i="4"/>
  <c r="A3891" i="4"/>
  <c r="C3891" i="4" s="1"/>
  <c r="XFB3890" i="4"/>
  <c r="M3890" i="4"/>
  <c r="B3890" i="4"/>
  <c r="A3890" i="4"/>
  <c r="C3890" i="4" s="1"/>
  <c r="XFB3889" i="4"/>
  <c r="M3889" i="4"/>
  <c r="B3889" i="4"/>
  <c r="A3889" i="4"/>
  <c r="C3889" i="4" s="1"/>
  <c r="XFB3888" i="4"/>
  <c r="M3888" i="4"/>
  <c r="B3888" i="4"/>
  <c r="A3888" i="4"/>
  <c r="C3888" i="4" s="1"/>
  <c r="XFB3887" i="4"/>
  <c r="M3887" i="4"/>
  <c r="B3887" i="4"/>
  <c r="A3887" i="4"/>
  <c r="C3887" i="4" s="1"/>
  <c r="XFB3886" i="4"/>
  <c r="M3886" i="4"/>
  <c r="B3886" i="4"/>
  <c r="A3886" i="4"/>
  <c r="C3886" i="4" s="1"/>
  <c r="XFB3885" i="4"/>
  <c r="M3885" i="4"/>
  <c r="B3885" i="4"/>
  <c r="A3885" i="4"/>
  <c r="C3885" i="4" s="1"/>
  <c r="XFB3884" i="4"/>
  <c r="M3884" i="4"/>
  <c r="B3884" i="4"/>
  <c r="A3884" i="4"/>
  <c r="C3884" i="4" s="1"/>
  <c r="XFB3883" i="4"/>
  <c r="M3883" i="4"/>
  <c r="B3883" i="4"/>
  <c r="A3883" i="4"/>
  <c r="C3883" i="4" s="1"/>
  <c r="XFB3882" i="4"/>
  <c r="M3882" i="4"/>
  <c r="B3882" i="4"/>
  <c r="A3882" i="4"/>
  <c r="C3882" i="4" s="1"/>
  <c r="XFB3881" i="4"/>
  <c r="M3881" i="4"/>
  <c r="B3881" i="4"/>
  <c r="A3881" i="4"/>
  <c r="C3881" i="4" s="1"/>
  <c r="XFB3880" i="4"/>
  <c r="M3880" i="4"/>
  <c r="B3880" i="4"/>
  <c r="A3880" i="4"/>
  <c r="C3880" i="4" s="1"/>
  <c r="XFB3879" i="4"/>
  <c r="M3879" i="4"/>
  <c r="B3879" i="4"/>
  <c r="A3879" i="4"/>
  <c r="C3879" i="4" s="1"/>
  <c r="XFB3878" i="4"/>
  <c r="M3878" i="4"/>
  <c r="B3878" i="4"/>
  <c r="A3878" i="4"/>
  <c r="C3878" i="4" s="1"/>
  <c r="XFB3877" i="4"/>
  <c r="M3877" i="4"/>
  <c r="B3877" i="4"/>
  <c r="A3877" i="4"/>
  <c r="C3877" i="4" s="1"/>
  <c r="XFB3876" i="4"/>
  <c r="M3876" i="4"/>
  <c r="B3876" i="4"/>
  <c r="A3876" i="4"/>
  <c r="C3876" i="4" s="1"/>
  <c r="XFB3875" i="4"/>
  <c r="M3875" i="4"/>
  <c r="B3875" i="4"/>
  <c r="A3875" i="4"/>
  <c r="C3875" i="4" s="1"/>
  <c r="XFB3874" i="4"/>
  <c r="M3874" i="4"/>
  <c r="B3874" i="4"/>
  <c r="A3874" i="4"/>
  <c r="C3874" i="4" s="1"/>
  <c r="XFB3873" i="4"/>
  <c r="M3873" i="4"/>
  <c r="B3873" i="4"/>
  <c r="A3873" i="4"/>
  <c r="C3873" i="4" s="1"/>
  <c r="XFB3872" i="4"/>
  <c r="M3872" i="4"/>
  <c r="B3872" i="4"/>
  <c r="A3872" i="4"/>
  <c r="C3872" i="4" s="1"/>
  <c r="XFB3871" i="4"/>
  <c r="M3871" i="4"/>
  <c r="B3871" i="4"/>
  <c r="A3871" i="4"/>
  <c r="C3871" i="4" s="1"/>
  <c r="XFB3870" i="4"/>
  <c r="M3870" i="4"/>
  <c r="B3870" i="4"/>
  <c r="A3870" i="4"/>
  <c r="C3870" i="4" s="1"/>
  <c r="XFB3869" i="4"/>
  <c r="M3869" i="4"/>
  <c r="B3869" i="4"/>
  <c r="A3869" i="4"/>
  <c r="C3869" i="4" s="1"/>
  <c r="XFB3868" i="4"/>
  <c r="M3868" i="4"/>
  <c r="B3868" i="4"/>
  <c r="A3868" i="4"/>
  <c r="C3868" i="4" s="1"/>
  <c r="XFB3867" i="4"/>
  <c r="M3867" i="4"/>
  <c r="B3867" i="4"/>
  <c r="A3867" i="4"/>
  <c r="C3867" i="4" s="1"/>
  <c r="XFB3866" i="4"/>
  <c r="M3866" i="4"/>
  <c r="B3866" i="4"/>
  <c r="A3866" i="4"/>
  <c r="C3866" i="4" s="1"/>
  <c r="XFB3865" i="4"/>
  <c r="M3865" i="4"/>
  <c r="B3865" i="4"/>
  <c r="A3865" i="4"/>
  <c r="C3865" i="4" s="1"/>
  <c r="XFB3864" i="4"/>
  <c r="M3864" i="4"/>
  <c r="B3864" i="4"/>
  <c r="A3864" i="4"/>
  <c r="C3864" i="4" s="1"/>
  <c r="XFB3863" i="4"/>
  <c r="M3863" i="4"/>
  <c r="B3863" i="4"/>
  <c r="A3863" i="4"/>
  <c r="C3863" i="4" s="1"/>
  <c r="XFB3862" i="4"/>
  <c r="M3862" i="4"/>
  <c r="B3862" i="4"/>
  <c r="A3862" i="4"/>
  <c r="C3862" i="4" s="1"/>
  <c r="XFB3861" i="4"/>
  <c r="M3861" i="4"/>
  <c r="B3861" i="4"/>
  <c r="A3861" i="4"/>
  <c r="C3861" i="4" s="1"/>
  <c r="XFB3860" i="4"/>
  <c r="M3860" i="4"/>
  <c r="B3860" i="4"/>
  <c r="A3860" i="4"/>
  <c r="C3860" i="4" s="1"/>
  <c r="XFB3859" i="4"/>
  <c r="M3859" i="4"/>
  <c r="B3859" i="4"/>
  <c r="A3859" i="4"/>
  <c r="C3859" i="4" s="1"/>
  <c r="XFB3858" i="4"/>
  <c r="M3858" i="4"/>
  <c r="B3858" i="4"/>
  <c r="A3858" i="4"/>
  <c r="C3858" i="4" s="1"/>
  <c r="XFB3857" i="4"/>
  <c r="M3857" i="4"/>
  <c r="B3857" i="4"/>
  <c r="A3857" i="4"/>
  <c r="C3857" i="4" s="1"/>
  <c r="XFB3856" i="4"/>
  <c r="M3856" i="4"/>
  <c r="B3856" i="4"/>
  <c r="A3856" i="4"/>
  <c r="C3856" i="4" s="1"/>
  <c r="XFB3855" i="4"/>
  <c r="M3855" i="4"/>
  <c r="B3855" i="4"/>
  <c r="A3855" i="4"/>
  <c r="C3855" i="4" s="1"/>
  <c r="XFB3854" i="4"/>
  <c r="M3854" i="4"/>
  <c r="B3854" i="4"/>
  <c r="A3854" i="4"/>
  <c r="C3854" i="4" s="1"/>
  <c r="XFB3853" i="4"/>
  <c r="M3853" i="4"/>
  <c r="B3853" i="4"/>
  <c r="A3853" i="4"/>
  <c r="C3853" i="4" s="1"/>
  <c r="XFB3852" i="4"/>
  <c r="M3852" i="4"/>
  <c r="B3852" i="4"/>
  <c r="A3852" i="4"/>
  <c r="C3852" i="4" s="1"/>
  <c r="XFB3851" i="4"/>
  <c r="M3851" i="4"/>
  <c r="B3851" i="4"/>
  <c r="A3851" i="4"/>
  <c r="C3851" i="4" s="1"/>
  <c r="XFB3850" i="4"/>
  <c r="M3850" i="4"/>
  <c r="B3850" i="4"/>
  <c r="A3850" i="4"/>
  <c r="C3850" i="4" s="1"/>
  <c r="XFB3849" i="4"/>
  <c r="M3849" i="4"/>
  <c r="B3849" i="4"/>
  <c r="A3849" i="4"/>
  <c r="C3849" i="4" s="1"/>
  <c r="XFB3848" i="4"/>
  <c r="M3848" i="4"/>
  <c r="B3848" i="4"/>
  <c r="A3848" i="4"/>
  <c r="C3848" i="4" s="1"/>
  <c r="XFB3847" i="4"/>
  <c r="M3847" i="4"/>
  <c r="B3847" i="4"/>
  <c r="A3847" i="4"/>
  <c r="C3847" i="4" s="1"/>
  <c r="XFB3846" i="4"/>
  <c r="M3846" i="4"/>
  <c r="B3846" i="4"/>
  <c r="A3846" i="4"/>
  <c r="C3846" i="4" s="1"/>
  <c r="XFB3845" i="4"/>
  <c r="M3845" i="4"/>
  <c r="B3845" i="4"/>
  <c r="A3845" i="4"/>
  <c r="C3845" i="4" s="1"/>
  <c r="XFB3844" i="4"/>
  <c r="M3844" i="4"/>
  <c r="B3844" i="4"/>
  <c r="A3844" i="4"/>
  <c r="C3844" i="4" s="1"/>
  <c r="XFB3843" i="4"/>
  <c r="M3843" i="4"/>
  <c r="B3843" i="4"/>
  <c r="A3843" i="4"/>
  <c r="C3843" i="4" s="1"/>
  <c r="XFB3842" i="4"/>
  <c r="M3842" i="4"/>
  <c r="B3842" i="4"/>
  <c r="A3842" i="4"/>
  <c r="C3842" i="4" s="1"/>
  <c r="XFB3841" i="4"/>
  <c r="M3841" i="4"/>
  <c r="B3841" i="4"/>
  <c r="A3841" i="4"/>
  <c r="C3841" i="4" s="1"/>
  <c r="XFB3840" i="4"/>
  <c r="M3840" i="4"/>
  <c r="B3840" i="4"/>
  <c r="A3840" i="4"/>
  <c r="C3840" i="4" s="1"/>
  <c r="XFB3839" i="4"/>
  <c r="M3839" i="4"/>
  <c r="B3839" i="4"/>
  <c r="A3839" i="4"/>
  <c r="C3839" i="4" s="1"/>
  <c r="XFB3838" i="4"/>
  <c r="M3838" i="4"/>
  <c r="B3838" i="4"/>
  <c r="A3838" i="4"/>
  <c r="C3838" i="4" s="1"/>
  <c r="XFB3837" i="4"/>
  <c r="M3837" i="4"/>
  <c r="B3837" i="4"/>
  <c r="A3837" i="4"/>
  <c r="C3837" i="4" s="1"/>
  <c r="XFB3836" i="4"/>
  <c r="M3836" i="4"/>
  <c r="B3836" i="4"/>
  <c r="A3836" i="4"/>
  <c r="C3836" i="4" s="1"/>
  <c r="XFB3835" i="4"/>
  <c r="M3835" i="4"/>
  <c r="B3835" i="4"/>
  <c r="A3835" i="4"/>
  <c r="C3835" i="4" s="1"/>
  <c r="XFB3834" i="4"/>
  <c r="M3834" i="4"/>
  <c r="B3834" i="4"/>
  <c r="A3834" i="4"/>
  <c r="C3834" i="4" s="1"/>
  <c r="XFB3833" i="4"/>
  <c r="M3833" i="4"/>
  <c r="B3833" i="4"/>
  <c r="A3833" i="4"/>
  <c r="C3833" i="4" s="1"/>
  <c r="XFB3832" i="4"/>
  <c r="M3832" i="4"/>
  <c r="B3832" i="4"/>
  <c r="A3832" i="4"/>
  <c r="C3832" i="4" s="1"/>
  <c r="XFB3831" i="4"/>
  <c r="M3831" i="4"/>
  <c r="B3831" i="4"/>
  <c r="A3831" i="4"/>
  <c r="C3831" i="4" s="1"/>
  <c r="XFB3830" i="4"/>
  <c r="M3830" i="4"/>
  <c r="B3830" i="4"/>
  <c r="A3830" i="4"/>
  <c r="C3830" i="4" s="1"/>
  <c r="XFB3829" i="4"/>
  <c r="M3829" i="4"/>
  <c r="B3829" i="4"/>
  <c r="A3829" i="4"/>
  <c r="C3829" i="4" s="1"/>
  <c r="XFB3828" i="4"/>
  <c r="M3828" i="4"/>
  <c r="B3828" i="4"/>
  <c r="A3828" i="4"/>
  <c r="C3828" i="4" s="1"/>
  <c r="XFB3827" i="4"/>
  <c r="M3827" i="4"/>
  <c r="B3827" i="4"/>
  <c r="A3827" i="4"/>
  <c r="C3827" i="4" s="1"/>
  <c r="XFB3826" i="4"/>
  <c r="M3826" i="4"/>
  <c r="B3826" i="4"/>
  <c r="A3826" i="4"/>
  <c r="C3826" i="4" s="1"/>
  <c r="XFB3825" i="4"/>
  <c r="M3825" i="4"/>
  <c r="B3825" i="4"/>
  <c r="A3825" i="4"/>
  <c r="C3825" i="4" s="1"/>
  <c r="XFB3824" i="4"/>
  <c r="M3824" i="4"/>
  <c r="B3824" i="4"/>
  <c r="A3824" i="4"/>
  <c r="C3824" i="4" s="1"/>
  <c r="XFB3823" i="4"/>
  <c r="M3823" i="4"/>
  <c r="B3823" i="4"/>
  <c r="A3823" i="4"/>
  <c r="C3823" i="4" s="1"/>
  <c r="XFB3822" i="4"/>
  <c r="M3822" i="4"/>
  <c r="B3822" i="4"/>
  <c r="A3822" i="4"/>
  <c r="C3822" i="4" s="1"/>
  <c r="XFB3821" i="4"/>
  <c r="M3821" i="4"/>
  <c r="B3821" i="4"/>
  <c r="A3821" i="4"/>
  <c r="C3821" i="4" s="1"/>
  <c r="XFB3820" i="4"/>
  <c r="M3820" i="4"/>
  <c r="B3820" i="4"/>
  <c r="A3820" i="4"/>
  <c r="C3820" i="4" s="1"/>
  <c r="XFB3819" i="4"/>
  <c r="M3819" i="4"/>
  <c r="B3819" i="4"/>
  <c r="A3819" i="4"/>
  <c r="C3819" i="4" s="1"/>
  <c r="XFB3818" i="4"/>
  <c r="M3818" i="4"/>
  <c r="B3818" i="4"/>
  <c r="A3818" i="4"/>
  <c r="C3818" i="4" s="1"/>
  <c r="XFB3817" i="4"/>
  <c r="M3817" i="4"/>
  <c r="B3817" i="4"/>
  <c r="A3817" i="4"/>
  <c r="C3817" i="4" s="1"/>
  <c r="XFB3816" i="4"/>
  <c r="M3816" i="4"/>
  <c r="B3816" i="4"/>
  <c r="A3816" i="4"/>
  <c r="C3816" i="4" s="1"/>
  <c r="XFB3815" i="4"/>
  <c r="M3815" i="4"/>
  <c r="B3815" i="4"/>
  <c r="A3815" i="4"/>
  <c r="C3815" i="4" s="1"/>
  <c r="XFB3814" i="4"/>
  <c r="M3814" i="4"/>
  <c r="B3814" i="4"/>
  <c r="A3814" i="4"/>
  <c r="C3814" i="4" s="1"/>
  <c r="XFB3813" i="4"/>
  <c r="M3813" i="4"/>
  <c r="B3813" i="4"/>
  <c r="A3813" i="4"/>
  <c r="C3813" i="4" s="1"/>
  <c r="XFB3812" i="4"/>
  <c r="M3812" i="4"/>
  <c r="B3812" i="4"/>
  <c r="A3812" i="4"/>
  <c r="C3812" i="4" s="1"/>
  <c r="XFB3811" i="4"/>
  <c r="M3811" i="4"/>
  <c r="B3811" i="4"/>
  <c r="A3811" i="4"/>
  <c r="C3811" i="4" s="1"/>
  <c r="XFB3810" i="4"/>
  <c r="M3810" i="4"/>
  <c r="B3810" i="4"/>
  <c r="A3810" i="4"/>
  <c r="C3810" i="4" s="1"/>
  <c r="XFB3809" i="4"/>
  <c r="M3809" i="4"/>
  <c r="B3809" i="4"/>
  <c r="A3809" i="4"/>
  <c r="C3809" i="4" s="1"/>
  <c r="XFB3808" i="4"/>
  <c r="M3808" i="4"/>
  <c r="B3808" i="4"/>
  <c r="A3808" i="4"/>
  <c r="C3808" i="4" s="1"/>
  <c r="XFB3807" i="4"/>
  <c r="M3807" i="4"/>
  <c r="B3807" i="4"/>
  <c r="A3807" i="4"/>
  <c r="C3807" i="4" s="1"/>
  <c r="XFB3806" i="4"/>
  <c r="M3806" i="4"/>
  <c r="B3806" i="4"/>
  <c r="A3806" i="4"/>
  <c r="C3806" i="4" s="1"/>
  <c r="XFB3805" i="4"/>
  <c r="M3805" i="4"/>
  <c r="B3805" i="4"/>
  <c r="A3805" i="4"/>
  <c r="C3805" i="4" s="1"/>
  <c r="XFB3804" i="4"/>
  <c r="M3804" i="4"/>
  <c r="B3804" i="4"/>
  <c r="A3804" i="4"/>
  <c r="C3804" i="4" s="1"/>
  <c r="XFB3803" i="4"/>
  <c r="M3803" i="4"/>
  <c r="B3803" i="4"/>
  <c r="A3803" i="4"/>
  <c r="C3803" i="4" s="1"/>
  <c r="XFB3802" i="4"/>
  <c r="M3802" i="4"/>
  <c r="B3802" i="4"/>
  <c r="A3802" i="4"/>
  <c r="C3802" i="4" s="1"/>
  <c r="XFB3801" i="4"/>
  <c r="M3801" i="4"/>
  <c r="B3801" i="4"/>
  <c r="A3801" i="4"/>
  <c r="C3801" i="4" s="1"/>
  <c r="XFB3800" i="4"/>
  <c r="M3800" i="4"/>
  <c r="B3800" i="4"/>
  <c r="A3800" i="4"/>
  <c r="C3800" i="4" s="1"/>
  <c r="XFB3799" i="4"/>
  <c r="M3799" i="4"/>
  <c r="B3799" i="4"/>
  <c r="A3799" i="4"/>
  <c r="C3799" i="4" s="1"/>
  <c r="XFB3798" i="4"/>
  <c r="M3798" i="4"/>
  <c r="B3798" i="4"/>
  <c r="A3798" i="4"/>
  <c r="C3798" i="4" s="1"/>
  <c r="XFB3797" i="4"/>
  <c r="M3797" i="4"/>
  <c r="B3797" i="4"/>
  <c r="A3797" i="4"/>
  <c r="C3797" i="4" s="1"/>
  <c r="XFB3796" i="4"/>
  <c r="M3796" i="4"/>
  <c r="B3796" i="4"/>
  <c r="A3796" i="4"/>
  <c r="C3796" i="4" s="1"/>
  <c r="XFB3795" i="4"/>
  <c r="M3795" i="4"/>
  <c r="B3795" i="4"/>
  <c r="A3795" i="4"/>
  <c r="C3795" i="4" s="1"/>
  <c r="XFB3794" i="4"/>
  <c r="M3794" i="4"/>
  <c r="B3794" i="4"/>
  <c r="A3794" i="4"/>
  <c r="C3794" i="4" s="1"/>
  <c r="XFB3793" i="4"/>
  <c r="M3793" i="4"/>
  <c r="B3793" i="4"/>
  <c r="A3793" i="4"/>
  <c r="C3793" i="4" s="1"/>
  <c r="XFB3792" i="4"/>
  <c r="M3792" i="4"/>
  <c r="B3792" i="4"/>
  <c r="A3792" i="4"/>
  <c r="C3792" i="4" s="1"/>
  <c r="XFB3791" i="4"/>
  <c r="M3791" i="4"/>
  <c r="B3791" i="4"/>
  <c r="A3791" i="4"/>
  <c r="C3791" i="4" s="1"/>
  <c r="XFB3790" i="4"/>
  <c r="M3790" i="4"/>
  <c r="B3790" i="4"/>
  <c r="A3790" i="4"/>
  <c r="C3790" i="4" s="1"/>
  <c r="XFB3789" i="4"/>
  <c r="M3789" i="4"/>
  <c r="B3789" i="4"/>
  <c r="A3789" i="4"/>
  <c r="C3789" i="4" s="1"/>
  <c r="XFB3788" i="4"/>
  <c r="M3788" i="4"/>
  <c r="B3788" i="4"/>
  <c r="A3788" i="4"/>
  <c r="C3788" i="4" s="1"/>
  <c r="XFB3787" i="4"/>
  <c r="M3787" i="4"/>
  <c r="B3787" i="4"/>
  <c r="A3787" i="4"/>
  <c r="C3787" i="4" s="1"/>
  <c r="XFB3786" i="4"/>
  <c r="M3786" i="4"/>
  <c r="B3786" i="4"/>
  <c r="A3786" i="4"/>
  <c r="C3786" i="4" s="1"/>
  <c r="XFB3785" i="4"/>
  <c r="M3785" i="4"/>
  <c r="B3785" i="4"/>
  <c r="A3785" i="4"/>
  <c r="C3785" i="4" s="1"/>
  <c r="XFB3784" i="4"/>
  <c r="M3784" i="4"/>
  <c r="B3784" i="4"/>
  <c r="A3784" i="4"/>
  <c r="C3784" i="4" s="1"/>
  <c r="XFB3783" i="4"/>
  <c r="M3783" i="4"/>
  <c r="B3783" i="4"/>
  <c r="A3783" i="4"/>
  <c r="C3783" i="4" s="1"/>
  <c r="XFB3782" i="4"/>
  <c r="M3782" i="4"/>
  <c r="B3782" i="4"/>
  <c r="A3782" i="4"/>
  <c r="C3782" i="4" s="1"/>
  <c r="XFB3781" i="4"/>
  <c r="M3781" i="4"/>
  <c r="B3781" i="4"/>
  <c r="A3781" i="4"/>
  <c r="C3781" i="4" s="1"/>
  <c r="XFB3780" i="4"/>
  <c r="M3780" i="4"/>
  <c r="B3780" i="4"/>
  <c r="A3780" i="4"/>
  <c r="C3780" i="4" s="1"/>
  <c r="XFB3779" i="4"/>
  <c r="M3779" i="4"/>
  <c r="B3779" i="4"/>
  <c r="A3779" i="4"/>
  <c r="C3779" i="4" s="1"/>
  <c r="XFB3778" i="4"/>
  <c r="M3778" i="4"/>
  <c r="B3778" i="4"/>
  <c r="A3778" i="4"/>
  <c r="C3778" i="4" s="1"/>
  <c r="XFB3777" i="4"/>
  <c r="M3777" i="4"/>
  <c r="B3777" i="4"/>
  <c r="A3777" i="4"/>
  <c r="C3777" i="4" s="1"/>
  <c r="XFB3776" i="4"/>
  <c r="M3776" i="4"/>
  <c r="B3776" i="4"/>
  <c r="A3776" i="4"/>
  <c r="C3776" i="4" s="1"/>
  <c r="XFB3775" i="4"/>
  <c r="M3775" i="4"/>
  <c r="B3775" i="4"/>
  <c r="A3775" i="4"/>
  <c r="C3775" i="4" s="1"/>
  <c r="XFB3774" i="4"/>
  <c r="M3774" i="4"/>
  <c r="B3774" i="4"/>
  <c r="A3774" i="4"/>
  <c r="C3774" i="4" s="1"/>
  <c r="XFB3773" i="4"/>
  <c r="M3773" i="4"/>
  <c r="B3773" i="4"/>
  <c r="A3773" i="4"/>
  <c r="C3773" i="4" s="1"/>
  <c r="XFB3772" i="4"/>
  <c r="M3772" i="4"/>
  <c r="B3772" i="4"/>
  <c r="A3772" i="4"/>
  <c r="C3772" i="4" s="1"/>
  <c r="XFB3771" i="4"/>
  <c r="M3771" i="4"/>
  <c r="B3771" i="4"/>
  <c r="A3771" i="4"/>
  <c r="C3771" i="4" s="1"/>
  <c r="XFB3770" i="4"/>
  <c r="M3770" i="4"/>
  <c r="B3770" i="4"/>
  <c r="A3770" i="4"/>
  <c r="C3770" i="4" s="1"/>
  <c r="XFB3769" i="4"/>
  <c r="M3769" i="4"/>
  <c r="B3769" i="4"/>
  <c r="A3769" i="4"/>
  <c r="C3769" i="4" s="1"/>
  <c r="XFB3768" i="4"/>
  <c r="M3768" i="4"/>
  <c r="B3768" i="4"/>
  <c r="A3768" i="4"/>
  <c r="C3768" i="4" s="1"/>
  <c r="XFB3767" i="4"/>
  <c r="M3767" i="4"/>
  <c r="B3767" i="4"/>
  <c r="A3767" i="4"/>
  <c r="C3767" i="4" s="1"/>
  <c r="XFB3766" i="4"/>
  <c r="M3766" i="4"/>
  <c r="B3766" i="4"/>
  <c r="A3766" i="4"/>
  <c r="C3766" i="4" s="1"/>
  <c r="XFB3765" i="4"/>
  <c r="M3765" i="4"/>
  <c r="B3765" i="4"/>
  <c r="A3765" i="4"/>
  <c r="C3765" i="4" s="1"/>
  <c r="XFB3764" i="4"/>
  <c r="M3764" i="4"/>
  <c r="B3764" i="4"/>
  <c r="A3764" i="4"/>
  <c r="C3764" i="4" s="1"/>
  <c r="XFB3763" i="4"/>
  <c r="M3763" i="4"/>
  <c r="B3763" i="4"/>
  <c r="A3763" i="4"/>
  <c r="C3763" i="4" s="1"/>
  <c r="XFB3762" i="4"/>
  <c r="M3762" i="4"/>
  <c r="B3762" i="4"/>
  <c r="A3762" i="4"/>
  <c r="C3762" i="4" s="1"/>
  <c r="XFB3761" i="4"/>
  <c r="M3761" i="4"/>
  <c r="B3761" i="4"/>
  <c r="A3761" i="4"/>
  <c r="C3761" i="4" s="1"/>
  <c r="XFB3760" i="4"/>
  <c r="M3760" i="4"/>
  <c r="B3760" i="4"/>
  <c r="A3760" i="4"/>
  <c r="C3760" i="4" s="1"/>
  <c r="XFB3759" i="4"/>
  <c r="M3759" i="4"/>
  <c r="B3759" i="4"/>
  <c r="A3759" i="4"/>
  <c r="C3759" i="4" s="1"/>
  <c r="XFB3758" i="4"/>
  <c r="M3758" i="4"/>
  <c r="B3758" i="4"/>
  <c r="A3758" i="4"/>
  <c r="C3758" i="4" s="1"/>
  <c r="XFB3757" i="4"/>
  <c r="M3757" i="4"/>
  <c r="B3757" i="4"/>
  <c r="A3757" i="4"/>
  <c r="C3757" i="4" s="1"/>
  <c r="XFB3756" i="4"/>
  <c r="M3756" i="4"/>
  <c r="B3756" i="4"/>
  <c r="A3756" i="4"/>
  <c r="C3756" i="4" s="1"/>
  <c r="XFB3755" i="4"/>
  <c r="M3755" i="4"/>
  <c r="B3755" i="4"/>
  <c r="A3755" i="4"/>
  <c r="C3755" i="4" s="1"/>
  <c r="XFB3754" i="4"/>
  <c r="M3754" i="4"/>
  <c r="B3754" i="4"/>
  <c r="A3754" i="4"/>
  <c r="C3754" i="4" s="1"/>
  <c r="XFB3753" i="4"/>
  <c r="M3753" i="4"/>
  <c r="B3753" i="4"/>
  <c r="A3753" i="4"/>
  <c r="C3753" i="4" s="1"/>
  <c r="XFB3752" i="4"/>
  <c r="M3752" i="4"/>
  <c r="B3752" i="4"/>
  <c r="A3752" i="4"/>
  <c r="C3752" i="4" s="1"/>
  <c r="XFB3751" i="4"/>
  <c r="M3751" i="4"/>
  <c r="B3751" i="4"/>
  <c r="A3751" i="4"/>
  <c r="C3751" i="4" s="1"/>
  <c r="XFB3750" i="4"/>
  <c r="M3750" i="4"/>
  <c r="B3750" i="4"/>
  <c r="A3750" i="4"/>
  <c r="C3750" i="4" s="1"/>
  <c r="XFB3749" i="4"/>
  <c r="M3749" i="4"/>
  <c r="B3749" i="4"/>
  <c r="A3749" i="4"/>
  <c r="C3749" i="4" s="1"/>
  <c r="XFB3748" i="4"/>
  <c r="M3748" i="4"/>
  <c r="B3748" i="4"/>
  <c r="A3748" i="4"/>
  <c r="C3748" i="4" s="1"/>
  <c r="XFB3747" i="4"/>
  <c r="M3747" i="4"/>
  <c r="B3747" i="4"/>
  <c r="A3747" i="4"/>
  <c r="C3747" i="4" s="1"/>
  <c r="XFB3746" i="4"/>
  <c r="M3746" i="4"/>
  <c r="B3746" i="4"/>
  <c r="A3746" i="4"/>
  <c r="C3746" i="4" s="1"/>
  <c r="XFB3745" i="4"/>
  <c r="M3745" i="4"/>
  <c r="B3745" i="4"/>
  <c r="A3745" i="4"/>
  <c r="C3745" i="4" s="1"/>
  <c r="XFB3744" i="4"/>
  <c r="M3744" i="4"/>
  <c r="B3744" i="4"/>
  <c r="A3744" i="4"/>
  <c r="C3744" i="4" s="1"/>
  <c r="XFB3743" i="4"/>
  <c r="M3743" i="4"/>
  <c r="B3743" i="4"/>
  <c r="A3743" i="4"/>
  <c r="C3743" i="4" s="1"/>
  <c r="XFB3742" i="4"/>
  <c r="M3742" i="4"/>
  <c r="B3742" i="4"/>
  <c r="A3742" i="4"/>
  <c r="C3742" i="4" s="1"/>
  <c r="XFB3741" i="4"/>
  <c r="M3741" i="4"/>
  <c r="B3741" i="4"/>
  <c r="A3741" i="4"/>
  <c r="C3741" i="4" s="1"/>
  <c r="XFB3740" i="4"/>
  <c r="M3740" i="4"/>
  <c r="B3740" i="4"/>
  <c r="A3740" i="4"/>
  <c r="C3740" i="4" s="1"/>
  <c r="XFB3739" i="4"/>
  <c r="M3739" i="4"/>
  <c r="B3739" i="4"/>
  <c r="A3739" i="4"/>
  <c r="C3739" i="4" s="1"/>
  <c r="XFB3738" i="4"/>
  <c r="M3738" i="4"/>
  <c r="B3738" i="4"/>
  <c r="A3738" i="4"/>
  <c r="C3738" i="4" s="1"/>
  <c r="XFB3737" i="4"/>
  <c r="M3737" i="4"/>
  <c r="B3737" i="4"/>
  <c r="A3737" i="4"/>
  <c r="C3737" i="4" s="1"/>
  <c r="XFB3736" i="4"/>
  <c r="M3736" i="4"/>
  <c r="B3736" i="4"/>
  <c r="A3736" i="4"/>
  <c r="C3736" i="4" s="1"/>
  <c r="XFB3735" i="4"/>
  <c r="M3735" i="4"/>
  <c r="B3735" i="4"/>
  <c r="A3735" i="4"/>
  <c r="C3735" i="4" s="1"/>
  <c r="XFB3734" i="4"/>
  <c r="M3734" i="4"/>
  <c r="B3734" i="4"/>
  <c r="A3734" i="4"/>
  <c r="C3734" i="4" s="1"/>
  <c r="XFB3733" i="4"/>
  <c r="M3733" i="4"/>
  <c r="B3733" i="4"/>
  <c r="A3733" i="4"/>
  <c r="C3733" i="4" s="1"/>
  <c r="XFB3732" i="4"/>
  <c r="M3732" i="4"/>
  <c r="B3732" i="4"/>
  <c r="A3732" i="4"/>
  <c r="C3732" i="4" s="1"/>
  <c r="XFB3731" i="4"/>
  <c r="M3731" i="4"/>
  <c r="B3731" i="4"/>
  <c r="A3731" i="4"/>
  <c r="C3731" i="4" s="1"/>
  <c r="XFB3730" i="4"/>
  <c r="M3730" i="4"/>
  <c r="B3730" i="4"/>
  <c r="A3730" i="4"/>
  <c r="C3730" i="4" s="1"/>
  <c r="XFB3729" i="4"/>
  <c r="M3729" i="4"/>
  <c r="B3729" i="4"/>
  <c r="A3729" i="4"/>
  <c r="C3729" i="4" s="1"/>
  <c r="XFB3728" i="4"/>
  <c r="M3728" i="4"/>
  <c r="B3728" i="4"/>
  <c r="A3728" i="4"/>
  <c r="C3728" i="4" s="1"/>
  <c r="XFB3727" i="4"/>
  <c r="M3727" i="4"/>
  <c r="B3727" i="4"/>
  <c r="A3727" i="4"/>
  <c r="C3727" i="4" s="1"/>
  <c r="XFB3726" i="4"/>
  <c r="M3726" i="4"/>
  <c r="B3726" i="4"/>
  <c r="A3726" i="4"/>
  <c r="C3726" i="4" s="1"/>
  <c r="XFB3725" i="4"/>
  <c r="M3725" i="4"/>
  <c r="B3725" i="4"/>
  <c r="A3725" i="4"/>
  <c r="C3725" i="4" s="1"/>
  <c r="XFB3724" i="4"/>
  <c r="M3724" i="4"/>
  <c r="B3724" i="4"/>
  <c r="A3724" i="4"/>
  <c r="C3724" i="4" s="1"/>
  <c r="XFB3723" i="4"/>
  <c r="M3723" i="4"/>
  <c r="B3723" i="4"/>
  <c r="A3723" i="4"/>
  <c r="C3723" i="4" s="1"/>
  <c r="XFB3722" i="4"/>
  <c r="M3722" i="4"/>
  <c r="B3722" i="4"/>
  <c r="A3722" i="4"/>
  <c r="C3722" i="4" s="1"/>
  <c r="XFB3721" i="4"/>
  <c r="M3721" i="4"/>
  <c r="B3721" i="4"/>
  <c r="A3721" i="4"/>
  <c r="C3721" i="4" s="1"/>
  <c r="XFB3720" i="4"/>
  <c r="M3720" i="4"/>
  <c r="B3720" i="4"/>
  <c r="A3720" i="4"/>
  <c r="C3720" i="4" s="1"/>
  <c r="XFB3719" i="4"/>
  <c r="M3719" i="4"/>
  <c r="B3719" i="4"/>
  <c r="A3719" i="4"/>
  <c r="C3719" i="4" s="1"/>
  <c r="XFB3718" i="4"/>
  <c r="M3718" i="4"/>
  <c r="B3718" i="4"/>
  <c r="A3718" i="4"/>
  <c r="C3718" i="4" s="1"/>
  <c r="XFB3717" i="4"/>
  <c r="M3717" i="4"/>
  <c r="B3717" i="4"/>
  <c r="A3717" i="4"/>
  <c r="C3717" i="4" s="1"/>
  <c r="XFB3716" i="4"/>
  <c r="M3716" i="4"/>
  <c r="B3716" i="4"/>
  <c r="A3716" i="4"/>
  <c r="C3716" i="4" s="1"/>
  <c r="XFB3715" i="4"/>
  <c r="M3715" i="4"/>
  <c r="B3715" i="4"/>
  <c r="A3715" i="4"/>
  <c r="C3715" i="4" s="1"/>
  <c r="XFB3714" i="4"/>
  <c r="M3714" i="4"/>
  <c r="B3714" i="4"/>
  <c r="A3714" i="4"/>
  <c r="C3714" i="4" s="1"/>
  <c r="XFB3713" i="4"/>
  <c r="M3713" i="4"/>
  <c r="B3713" i="4"/>
  <c r="A3713" i="4"/>
  <c r="C3713" i="4" s="1"/>
  <c r="XFB3712" i="4"/>
  <c r="M3712" i="4"/>
  <c r="B3712" i="4"/>
  <c r="A3712" i="4"/>
  <c r="C3712" i="4" s="1"/>
  <c r="XFB3711" i="4"/>
  <c r="M3711" i="4"/>
  <c r="B3711" i="4"/>
  <c r="A3711" i="4"/>
  <c r="C3711" i="4" s="1"/>
  <c r="XFB3710" i="4"/>
  <c r="M3710" i="4"/>
  <c r="B3710" i="4"/>
  <c r="A3710" i="4"/>
  <c r="C3710" i="4" s="1"/>
  <c r="XFB3709" i="4"/>
  <c r="M3709" i="4"/>
  <c r="B3709" i="4"/>
  <c r="A3709" i="4"/>
  <c r="C3709" i="4" s="1"/>
  <c r="XFB3708" i="4"/>
  <c r="M3708" i="4"/>
  <c r="B3708" i="4"/>
  <c r="A3708" i="4"/>
  <c r="C3708" i="4" s="1"/>
  <c r="XFB3707" i="4"/>
  <c r="M3707" i="4"/>
  <c r="B3707" i="4"/>
  <c r="A3707" i="4"/>
  <c r="C3707" i="4" s="1"/>
  <c r="XFB3706" i="4"/>
  <c r="M3706" i="4"/>
  <c r="B3706" i="4"/>
  <c r="A3706" i="4"/>
  <c r="C3706" i="4" s="1"/>
  <c r="XFB3705" i="4"/>
  <c r="M3705" i="4"/>
  <c r="B3705" i="4"/>
  <c r="A3705" i="4"/>
  <c r="C3705" i="4" s="1"/>
  <c r="XFB3704" i="4"/>
  <c r="M3704" i="4"/>
  <c r="B3704" i="4"/>
  <c r="A3704" i="4"/>
  <c r="C3704" i="4" s="1"/>
  <c r="XFB3703" i="4"/>
  <c r="M3703" i="4"/>
  <c r="B3703" i="4"/>
  <c r="A3703" i="4"/>
  <c r="C3703" i="4" s="1"/>
  <c r="XFB3702" i="4"/>
  <c r="M3702" i="4"/>
  <c r="B3702" i="4"/>
  <c r="A3702" i="4"/>
  <c r="C3702" i="4" s="1"/>
  <c r="XFB3701" i="4"/>
  <c r="M3701" i="4"/>
  <c r="B3701" i="4"/>
  <c r="A3701" i="4"/>
  <c r="C3701" i="4" s="1"/>
  <c r="XFB3700" i="4"/>
  <c r="M3700" i="4"/>
  <c r="B3700" i="4"/>
  <c r="A3700" i="4"/>
  <c r="C3700" i="4" s="1"/>
  <c r="XFB3699" i="4"/>
  <c r="M3699" i="4"/>
  <c r="B3699" i="4"/>
  <c r="A3699" i="4"/>
  <c r="C3699" i="4" s="1"/>
  <c r="XFB3698" i="4"/>
  <c r="M3698" i="4"/>
  <c r="B3698" i="4"/>
  <c r="A3698" i="4"/>
  <c r="C3698" i="4" s="1"/>
  <c r="XFB3697" i="4"/>
  <c r="M3697" i="4"/>
  <c r="B3697" i="4"/>
  <c r="A3697" i="4"/>
  <c r="C3697" i="4" s="1"/>
  <c r="XFB3696" i="4"/>
  <c r="M3696" i="4"/>
  <c r="B3696" i="4"/>
  <c r="A3696" i="4"/>
  <c r="C3696" i="4" s="1"/>
  <c r="XFB3695" i="4"/>
  <c r="M3695" i="4"/>
  <c r="B3695" i="4"/>
  <c r="A3695" i="4"/>
  <c r="C3695" i="4" s="1"/>
  <c r="XFB3694" i="4"/>
  <c r="M3694" i="4"/>
  <c r="B3694" i="4"/>
  <c r="A3694" i="4"/>
  <c r="C3694" i="4" s="1"/>
  <c r="XFB3693" i="4"/>
  <c r="M3693" i="4"/>
  <c r="B3693" i="4"/>
  <c r="A3693" i="4"/>
  <c r="C3693" i="4" s="1"/>
  <c r="XFB3692" i="4"/>
  <c r="M3692" i="4"/>
  <c r="B3692" i="4"/>
  <c r="A3692" i="4"/>
  <c r="C3692" i="4" s="1"/>
  <c r="XFB3691" i="4"/>
  <c r="M3691" i="4"/>
  <c r="B3691" i="4"/>
  <c r="A3691" i="4"/>
  <c r="C3691" i="4" s="1"/>
  <c r="XFB3690" i="4"/>
  <c r="M3690" i="4"/>
  <c r="B3690" i="4"/>
  <c r="A3690" i="4"/>
  <c r="C3690" i="4" s="1"/>
  <c r="XFB3689" i="4"/>
  <c r="M3689" i="4"/>
  <c r="B3689" i="4"/>
  <c r="A3689" i="4"/>
  <c r="C3689" i="4" s="1"/>
  <c r="XFB3688" i="4"/>
  <c r="M3688" i="4"/>
  <c r="B3688" i="4"/>
  <c r="A3688" i="4"/>
  <c r="C3688" i="4" s="1"/>
  <c r="XFB3687" i="4"/>
  <c r="M3687" i="4"/>
  <c r="B3687" i="4"/>
  <c r="A3687" i="4"/>
  <c r="C3687" i="4" s="1"/>
  <c r="XFB3686" i="4"/>
  <c r="M3686" i="4"/>
  <c r="B3686" i="4"/>
  <c r="A3686" i="4"/>
  <c r="C3686" i="4" s="1"/>
  <c r="XFB3685" i="4"/>
  <c r="M3685" i="4"/>
  <c r="B3685" i="4"/>
  <c r="A3685" i="4"/>
  <c r="C3685" i="4" s="1"/>
  <c r="XFB3684" i="4"/>
  <c r="M3684" i="4"/>
  <c r="B3684" i="4"/>
  <c r="A3684" i="4"/>
  <c r="C3684" i="4" s="1"/>
  <c r="XFB3683" i="4"/>
  <c r="M3683" i="4"/>
  <c r="B3683" i="4"/>
  <c r="A3683" i="4"/>
  <c r="C3683" i="4" s="1"/>
  <c r="XFB3682" i="4"/>
  <c r="M3682" i="4"/>
  <c r="B3682" i="4"/>
  <c r="A3682" i="4"/>
  <c r="C3682" i="4" s="1"/>
  <c r="XFB3681" i="4"/>
  <c r="M3681" i="4"/>
  <c r="B3681" i="4"/>
  <c r="A3681" i="4"/>
  <c r="C3681" i="4" s="1"/>
  <c r="XFB3680" i="4"/>
  <c r="M3680" i="4"/>
  <c r="B3680" i="4"/>
  <c r="A3680" i="4"/>
  <c r="C3680" i="4" s="1"/>
  <c r="XFB3679" i="4"/>
  <c r="M3679" i="4"/>
  <c r="B3679" i="4"/>
  <c r="A3679" i="4"/>
  <c r="C3679" i="4" s="1"/>
  <c r="XFB3678" i="4"/>
  <c r="M3678" i="4"/>
  <c r="B3678" i="4"/>
  <c r="A3678" i="4"/>
  <c r="C3678" i="4" s="1"/>
  <c r="XFB3677" i="4"/>
  <c r="M3677" i="4"/>
  <c r="B3677" i="4"/>
  <c r="A3677" i="4"/>
  <c r="C3677" i="4" s="1"/>
  <c r="XFB3676" i="4"/>
  <c r="M3676" i="4"/>
  <c r="B3676" i="4"/>
  <c r="A3676" i="4"/>
  <c r="C3676" i="4" s="1"/>
  <c r="XFB3675" i="4"/>
  <c r="M3675" i="4"/>
  <c r="B3675" i="4"/>
  <c r="A3675" i="4"/>
  <c r="C3675" i="4" s="1"/>
  <c r="XFB3674" i="4"/>
  <c r="M3674" i="4"/>
  <c r="B3674" i="4"/>
  <c r="A3674" i="4"/>
  <c r="C3674" i="4" s="1"/>
  <c r="XFB3673" i="4"/>
  <c r="M3673" i="4"/>
  <c r="B3673" i="4"/>
  <c r="A3673" i="4"/>
  <c r="C3673" i="4" s="1"/>
  <c r="XFB3672" i="4"/>
  <c r="M3672" i="4"/>
  <c r="B3672" i="4"/>
  <c r="A3672" i="4"/>
  <c r="C3672" i="4" s="1"/>
  <c r="XFB3671" i="4"/>
  <c r="M3671" i="4"/>
  <c r="B3671" i="4"/>
  <c r="A3671" i="4"/>
  <c r="C3671" i="4" s="1"/>
  <c r="XFB3670" i="4"/>
  <c r="M3670" i="4"/>
  <c r="B3670" i="4"/>
  <c r="A3670" i="4"/>
  <c r="C3670" i="4" s="1"/>
  <c r="XFB3669" i="4"/>
  <c r="M3669" i="4"/>
  <c r="B3669" i="4"/>
  <c r="A3669" i="4"/>
  <c r="C3669" i="4" s="1"/>
  <c r="XFB3668" i="4"/>
  <c r="M3668" i="4"/>
  <c r="B3668" i="4"/>
  <c r="A3668" i="4"/>
  <c r="C3668" i="4" s="1"/>
  <c r="XFB3667" i="4"/>
  <c r="M3667" i="4"/>
  <c r="B3667" i="4"/>
  <c r="A3667" i="4"/>
  <c r="C3667" i="4" s="1"/>
  <c r="XFB3666" i="4"/>
  <c r="M3666" i="4"/>
  <c r="B3666" i="4"/>
  <c r="A3666" i="4"/>
  <c r="C3666" i="4" s="1"/>
  <c r="XFB3665" i="4"/>
  <c r="M3665" i="4"/>
  <c r="B3665" i="4"/>
  <c r="A3665" i="4"/>
  <c r="C3665" i="4" s="1"/>
  <c r="XFB3664" i="4"/>
  <c r="M3664" i="4"/>
  <c r="B3664" i="4"/>
  <c r="A3664" i="4"/>
  <c r="C3664" i="4" s="1"/>
  <c r="XFB3663" i="4"/>
  <c r="M3663" i="4"/>
  <c r="B3663" i="4"/>
  <c r="A3663" i="4"/>
  <c r="C3663" i="4" s="1"/>
  <c r="XFB3662" i="4"/>
  <c r="M3662" i="4"/>
  <c r="B3662" i="4"/>
  <c r="A3662" i="4"/>
  <c r="C3662" i="4" s="1"/>
  <c r="XFB3661" i="4"/>
  <c r="M3661" i="4"/>
  <c r="B3661" i="4"/>
  <c r="A3661" i="4"/>
  <c r="C3661" i="4" s="1"/>
  <c r="XFB3660" i="4"/>
  <c r="M3660" i="4"/>
  <c r="B3660" i="4"/>
  <c r="A3660" i="4"/>
  <c r="C3660" i="4" s="1"/>
  <c r="XFB3659" i="4"/>
  <c r="M3659" i="4"/>
  <c r="B3659" i="4"/>
  <c r="A3659" i="4"/>
  <c r="C3659" i="4" s="1"/>
  <c r="XFB3658" i="4"/>
  <c r="M3658" i="4"/>
  <c r="B3658" i="4"/>
  <c r="A3658" i="4"/>
  <c r="C3658" i="4" s="1"/>
  <c r="XFB3657" i="4"/>
  <c r="M3657" i="4"/>
  <c r="B3657" i="4"/>
  <c r="A3657" i="4"/>
  <c r="C3657" i="4" s="1"/>
  <c r="XFB3656" i="4"/>
  <c r="M3656" i="4"/>
  <c r="B3656" i="4"/>
  <c r="A3656" i="4"/>
  <c r="C3656" i="4" s="1"/>
  <c r="XFB3655" i="4"/>
  <c r="M3655" i="4"/>
  <c r="B3655" i="4"/>
  <c r="A3655" i="4"/>
  <c r="C3655" i="4" s="1"/>
  <c r="XFB3654" i="4"/>
  <c r="M3654" i="4"/>
  <c r="B3654" i="4"/>
  <c r="A3654" i="4"/>
  <c r="C3654" i="4" s="1"/>
  <c r="XFB3653" i="4"/>
  <c r="M3653" i="4"/>
  <c r="B3653" i="4"/>
  <c r="A3653" i="4"/>
  <c r="C3653" i="4" s="1"/>
  <c r="XFB3652" i="4"/>
  <c r="M3652" i="4"/>
  <c r="B3652" i="4"/>
  <c r="A3652" i="4"/>
  <c r="C3652" i="4" s="1"/>
  <c r="XFB3651" i="4"/>
  <c r="M3651" i="4"/>
  <c r="B3651" i="4"/>
  <c r="A3651" i="4"/>
  <c r="C3651" i="4" s="1"/>
  <c r="XFB3650" i="4"/>
  <c r="M3650" i="4"/>
  <c r="B3650" i="4"/>
  <c r="A3650" i="4"/>
  <c r="C3650" i="4" s="1"/>
  <c r="XFB3649" i="4"/>
  <c r="M3649" i="4"/>
  <c r="B3649" i="4"/>
  <c r="A3649" i="4"/>
  <c r="C3649" i="4" s="1"/>
  <c r="XFB3648" i="4"/>
  <c r="M3648" i="4"/>
  <c r="B3648" i="4"/>
  <c r="A3648" i="4"/>
  <c r="C3648" i="4" s="1"/>
  <c r="XFB3647" i="4"/>
  <c r="M3647" i="4"/>
  <c r="B3647" i="4"/>
  <c r="A3647" i="4"/>
  <c r="C3647" i="4" s="1"/>
  <c r="XFB3646" i="4"/>
  <c r="M3646" i="4"/>
  <c r="B3646" i="4"/>
  <c r="A3646" i="4"/>
  <c r="C3646" i="4" s="1"/>
  <c r="XFB3645" i="4"/>
  <c r="M3645" i="4"/>
  <c r="B3645" i="4"/>
  <c r="A3645" i="4"/>
  <c r="C3645" i="4" s="1"/>
  <c r="XFB3644" i="4"/>
  <c r="M3644" i="4"/>
  <c r="B3644" i="4"/>
  <c r="A3644" i="4"/>
  <c r="C3644" i="4" s="1"/>
  <c r="XFB3643" i="4"/>
  <c r="M3643" i="4"/>
  <c r="B3643" i="4"/>
  <c r="A3643" i="4"/>
  <c r="C3643" i="4" s="1"/>
  <c r="XFB3642" i="4"/>
  <c r="M3642" i="4"/>
  <c r="B3642" i="4"/>
  <c r="A3642" i="4"/>
  <c r="C3642" i="4" s="1"/>
  <c r="XFB3641" i="4"/>
  <c r="M3641" i="4"/>
  <c r="B3641" i="4"/>
  <c r="A3641" i="4"/>
  <c r="C3641" i="4" s="1"/>
  <c r="XFB3640" i="4"/>
  <c r="M3640" i="4"/>
  <c r="B3640" i="4"/>
  <c r="A3640" i="4"/>
  <c r="C3640" i="4" s="1"/>
  <c r="XFB3639" i="4"/>
  <c r="M3639" i="4"/>
  <c r="B3639" i="4"/>
  <c r="A3639" i="4"/>
  <c r="C3639" i="4" s="1"/>
  <c r="XFB3638" i="4"/>
  <c r="M3638" i="4"/>
  <c r="B3638" i="4"/>
  <c r="A3638" i="4"/>
  <c r="C3638" i="4" s="1"/>
  <c r="XFB3637" i="4"/>
  <c r="M3637" i="4"/>
  <c r="B3637" i="4"/>
  <c r="A3637" i="4"/>
  <c r="C3637" i="4" s="1"/>
  <c r="XFB3636" i="4"/>
  <c r="M3636" i="4"/>
  <c r="B3636" i="4"/>
  <c r="A3636" i="4"/>
  <c r="C3636" i="4" s="1"/>
  <c r="XFB3635" i="4"/>
  <c r="M3635" i="4"/>
  <c r="B3635" i="4"/>
  <c r="A3635" i="4"/>
  <c r="C3635" i="4" s="1"/>
  <c r="XFB3634" i="4"/>
  <c r="M3634" i="4"/>
  <c r="B3634" i="4"/>
  <c r="A3634" i="4"/>
  <c r="C3634" i="4" s="1"/>
  <c r="XFB3633" i="4"/>
  <c r="M3633" i="4"/>
  <c r="B3633" i="4"/>
  <c r="A3633" i="4"/>
  <c r="C3633" i="4" s="1"/>
  <c r="XFB3632" i="4"/>
  <c r="M3632" i="4"/>
  <c r="B3632" i="4"/>
  <c r="A3632" i="4"/>
  <c r="C3632" i="4" s="1"/>
  <c r="XFB3631" i="4"/>
  <c r="M3631" i="4"/>
  <c r="B3631" i="4"/>
  <c r="A3631" i="4"/>
  <c r="C3631" i="4" s="1"/>
  <c r="XFB3630" i="4"/>
  <c r="M3630" i="4"/>
  <c r="B3630" i="4"/>
  <c r="A3630" i="4"/>
  <c r="C3630" i="4" s="1"/>
  <c r="XFB3629" i="4"/>
  <c r="M3629" i="4"/>
  <c r="B3629" i="4"/>
  <c r="A3629" i="4"/>
  <c r="C3629" i="4" s="1"/>
  <c r="XFB3628" i="4"/>
  <c r="M3628" i="4"/>
  <c r="B3628" i="4"/>
  <c r="A3628" i="4"/>
  <c r="C3628" i="4" s="1"/>
  <c r="XFB3627" i="4"/>
  <c r="M3627" i="4"/>
  <c r="B3627" i="4"/>
  <c r="A3627" i="4"/>
  <c r="C3627" i="4" s="1"/>
  <c r="XFB3626" i="4"/>
  <c r="M3626" i="4"/>
  <c r="B3626" i="4"/>
  <c r="A3626" i="4"/>
  <c r="C3626" i="4" s="1"/>
  <c r="XFB3625" i="4"/>
  <c r="M3625" i="4"/>
  <c r="B3625" i="4"/>
  <c r="A3625" i="4"/>
  <c r="C3625" i="4" s="1"/>
  <c r="XFB3624" i="4"/>
  <c r="M3624" i="4"/>
  <c r="B3624" i="4"/>
  <c r="A3624" i="4"/>
  <c r="C3624" i="4" s="1"/>
  <c r="XFB3623" i="4"/>
  <c r="M3623" i="4"/>
  <c r="B3623" i="4"/>
  <c r="A3623" i="4"/>
  <c r="C3623" i="4" s="1"/>
  <c r="XFB3622" i="4"/>
  <c r="M3622" i="4"/>
  <c r="B3622" i="4"/>
  <c r="A3622" i="4"/>
  <c r="C3622" i="4" s="1"/>
  <c r="XFB3621" i="4"/>
  <c r="M3621" i="4"/>
  <c r="B3621" i="4"/>
  <c r="A3621" i="4"/>
  <c r="C3621" i="4" s="1"/>
  <c r="XFB3620" i="4"/>
  <c r="M3620" i="4"/>
  <c r="B3620" i="4"/>
  <c r="A3620" i="4"/>
  <c r="C3620" i="4" s="1"/>
  <c r="XFB3619" i="4"/>
  <c r="M3619" i="4"/>
  <c r="B3619" i="4"/>
  <c r="A3619" i="4"/>
  <c r="C3619" i="4" s="1"/>
  <c r="XFB3618" i="4"/>
  <c r="M3618" i="4"/>
  <c r="B3618" i="4"/>
  <c r="A3618" i="4"/>
  <c r="C3618" i="4" s="1"/>
  <c r="XFB3617" i="4"/>
  <c r="M3617" i="4"/>
  <c r="B3617" i="4"/>
  <c r="A3617" i="4"/>
  <c r="C3617" i="4" s="1"/>
  <c r="XFB3616" i="4"/>
  <c r="M3616" i="4"/>
  <c r="B3616" i="4"/>
  <c r="A3616" i="4"/>
  <c r="C3616" i="4" s="1"/>
  <c r="XFB3615" i="4"/>
  <c r="M3615" i="4"/>
  <c r="B3615" i="4"/>
  <c r="A3615" i="4"/>
  <c r="C3615" i="4" s="1"/>
  <c r="XFB3614" i="4"/>
  <c r="M3614" i="4"/>
  <c r="B3614" i="4"/>
  <c r="A3614" i="4"/>
  <c r="C3614" i="4" s="1"/>
  <c r="XFB3613" i="4"/>
  <c r="M3613" i="4"/>
  <c r="B3613" i="4"/>
  <c r="A3613" i="4"/>
  <c r="C3613" i="4" s="1"/>
  <c r="XFB3612" i="4"/>
  <c r="M3612" i="4"/>
  <c r="B3612" i="4"/>
  <c r="A3612" i="4"/>
  <c r="C3612" i="4" s="1"/>
  <c r="XFB3611" i="4"/>
  <c r="M3611" i="4"/>
  <c r="B3611" i="4"/>
  <c r="A3611" i="4"/>
  <c r="C3611" i="4" s="1"/>
  <c r="XFB3610" i="4"/>
  <c r="M3610" i="4"/>
  <c r="B3610" i="4"/>
  <c r="A3610" i="4"/>
  <c r="C3610" i="4" s="1"/>
  <c r="XFB3609" i="4"/>
  <c r="M3609" i="4"/>
  <c r="B3609" i="4"/>
  <c r="A3609" i="4"/>
  <c r="C3609" i="4" s="1"/>
  <c r="XFB3608" i="4"/>
  <c r="M3608" i="4"/>
  <c r="B3608" i="4"/>
  <c r="A3608" i="4"/>
  <c r="C3608" i="4" s="1"/>
  <c r="XFB3607" i="4"/>
  <c r="M3607" i="4"/>
  <c r="B3607" i="4"/>
  <c r="A3607" i="4"/>
  <c r="C3607" i="4" s="1"/>
  <c r="XFB3606" i="4"/>
  <c r="M3606" i="4"/>
  <c r="B3606" i="4"/>
  <c r="A3606" i="4"/>
  <c r="C3606" i="4" s="1"/>
  <c r="XFB3605" i="4"/>
  <c r="M3605" i="4"/>
  <c r="B3605" i="4"/>
  <c r="A3605" i="4"/>
  <c r="C3605" i="4" s="1"/>
  <c r="XFB3604" i="4"/>
  <c r="M3604" i="4"/>
  <c r="B3604" i="4"/>
  <c r="A3604" i="4"/>
  <c r="C3604" i="4" s="1"/>
  <c r="XFB3603" i="4"/>
  <c r="M3603" i="4"/>
  <c r="B3603" i="4"/>
  <c r="A3603" i="4"/>
  <c r="C3603" i="4" s="1"/>
  <c r="XFB3602" i="4"/>
  <c r="M3602" i="4"/>
  <c r="B3602" i="4"/>
  <c r="A3602" i="4"/>
  <c r="C3602" i="4" s="1"/>
  <c r="XFB3601" i="4"/>
  <c r="M3601" i="4"/>
  <c r="B3601" i="4"/>
  <c r="A3601" i="4"/>
  <c r="C3601" i="4" s="1"/>
  <c r="XFB3600" i="4"/>
  <c r="M3600" i="4"/>
  <c r="B3600" i="4"/>
  <c r="A3600" i="4"/>
  <c r="C3600" i="4" s="1"/>
  <c r="XFB3599" i="4"/>
  <c r="M3599" i="4"/>
  <c r="B3599" i="4"/>
  <c r="A3599" i="4"/>
  <c r="C3599" i="4" s="1"/>
  <c r="XFB3598" i="4"/>
  <c r="M3598" i="4"/>
  <c r="B3598" i="4"/>
  <c r="A3598" i="4"/>
  <c r="C3598" i="4" s="1"/>
  <c r="XFB3597" i="4"/>
  <c r="M3597" i="4"/>
  <c r="B3597" i="4"/>
  <c r="A3597" i="4"/>
  <c r="C3597" i="4" s="1"/>
  <c r="XFB3596" i="4"/>
  <c r="M3596" i="4"/>
  <c r="B3596" i="4"/>
  <c r="A3596" i="4"/>
  <c r="C3596" i="4" s="1"/>
  <c r="XFB3595" i="4"/>
  <c r="M3595" i="4"/>
  <c r="B3595" i="4"/>
  <c r="A3595" i="4"/>
  <c r="C3595" i="4" s="1"/>
  <c r="XFB3594" i="4"/>
  <c r="M3594" i="4"/>
  <c r="B3594" i="4"/>
  <c r="A3594" i="4"/>
  <c r="C3594" i="4" s="1"/>
  <c r="XFB3593" i="4"/>
  <c r="M3593" i="4"/>
  <c r="B3593" i="4"/>
  <c r="A3593" i="4"/>
  <c r="C3593" i="4" s="1"/>
  <c r="XFB3592" i="4"/>
  <c r="M3592" i="4"/>
  <c r="B3592" i="4"/>
  <c r="A3592" i="4"/>
  <c r="C3592" i="4" s="1"/>
  <c r="XFB3591" i="4"/>
  <c r="M3591" i="4"/>
  <c r="B3591" i="4"/>
  <c r="A3591" i="4"/>
  <c r="C3591" i="4" s="1"/>
  <c r="XFB3590" i="4"/>
  <c r="M3590" i="4"/>
  <c r="B3590" i="4"/>
  <c r="A3590" i="4"/>
  <c r="C3590" i="4" s="1"/>
  <c r="XFB3589" i="4"/>
  <c r="M3589" i="4"/>
  <c r="B3589" i="4"/>
  <c r="A3589" i="4"/>
  <c r="C3589" i="4" s="1"/>
  <c r="XFB3588" i="4"/>
  <c r="M3588" i="4"/>
  <c r="B3588" i="4"/>
  <c r="A3588" i="4"/>
  <c r="C3588" i="4" s="1"/>
  <c r="XFB3587" i="4"/>
  <c r="M3587" i="4"/>
  <c r="B3587" i="4"/>
  <c r="A3587" i="4"/>
  <c r="C3587" i="4" s="1"/>
  <c r="XFB3586" i="4"/>
  <c r="M3586" i="4"/>
  <c r="B3586" i="4"/>
  <c r="A3586" i="4"/>
  <c r="C3586" i="4" s="1"/>
  <c r="XFB3585" i="4"/>
  <c r="M3585" i="4"/>
  <c r="B3585" i="4"/>
  <c r="A3585" i="4"/>
  <c r="C3585" i="4" s="1"/>
  <c r="XFB3584" i="4"/>
  <c r="M3584" i="4"/>
  <c r="B3584" i="4"/>
  <c r="A3584" i="4"/>
  <c r="C3584" i="4" s="1"/>
  <c r="XFB3583" i="4"/>
  <c r="M3583" i="4"/>
  <c r="B3583" i="4"/>
  <c r="A3583" i="4"/>
  <c r="C3583" i="4" s="1"/>
  <c r="XFB3582" i="4"/>
  <c r="M3582" i="4"/>
  <c r="B3582" i="4"/>
  <c r="A3582" i="4"/>
  <c r="C3582" i="4" s="1"/>
  <c r="XFB3581" i="4"/>
  <c r="M3581" i="4"/>
  <c r="B3581" i="4"/>
  <c r="A3581" i="4"/>
  <c r="C3581" i="4" s="1"/>
  <c r="XFB3580" i="4"/>
  <c r="M3580" i="4"/>
  <c r="B3580" i="4"/>
  <c r="A3580" i="4"/>
  <c r="C3580" i="4" s="1"/>
  <c r="XFB3579" i="4"/>
  <c r="M3579" i="4"/>
  <c r="B3579" i="4"/>
  <c r="A3579" i="4"/>
  <c r="C3579" i="4" s="1"/>
  <c r="XFB3578" i="4"/>
  <c r="M3578" i="4"/>
  <c r="B3578" i="4"/>
  <c r="A3578" i="4"/>
  <c r="C3578" i="4" s="1"/>
  <c r="XFB3577" i="4"/>
  <c r="M3577" i="4"/>
  <c r="B3577" i="4"/>
  <c r="A3577" i="4"/>
  <c r="C3577" i="4" s="1"/>
  <c r="XFB3576" i="4"/>
  <c r="M3576" i="4"/>
  <c r="B3576" i="4"/>
  <c r="A3576" i="4"/>
  <c r="C3576" i="4" s="1"/>
  <c r="XFB3575" i="4"/>
  <c r="M3575" i="4"/>
  <c r="B3575" i="4"/>
  <c r="A3575" i="4"/>
  <c r="C3575" i="4" s="1"/>
  <c r="XFB3574" i="4"/>
  <c r="M3574" i="4"/>
  <c r="B3574" i="4"/>
  <c r="A3574" i="4"/>
  <c r="C3574" i="4" s="1"/>
  <c r="XFB3573" i="4"/>
  <c r="M3573" i="4"/>
  <c r="B3573" i="4"/>
  <c r="A3573" i="4"/>
  <c r="C3573" i="4" s="1"/>
  <c r="XFB3572" i="4"/>
  <c r="M3572" i="4"/>
  <c r="B3572" i="4"/>
  <c r="A3572" i="4"/>
  <c r="C3572" i="4" s="1"/>
  <c r="XFB3571" i="4"/>
  <c r="M3571" i="4"/>
  <c r="B3571" i="4"/>
  <c r="A3571" i="4"/>
  <c r="C3571" i="4" s="1"/>
  <c r="XFB3570" i="4"/>
  <c r="M3570" i="4"/>
  <c r="B3570" i="4"/>
  <c r="A3570" i="4"/>
  <c r="C3570" i="4" s="1"/>
  <c r="XFB3569" i="4"/>
  <c r="M3569" i="4"/>
  <c r="B3569" i="4"/>
  <c r="A3569" i="4"/>
  <c r="C3569" i="4" s="1"/>
  <c r="XFB3568" i="4"/>
  <c r="M3568" i="4"/>
  <c r="B3568" i="4"/>
  <c r="A3568" i="4"/>
  <c r="C3568" i="4" s="1"/>
  <c r="XFB3567" i="4"/>
  <c r="M3567" i="4"/>
  <c r="B3567" i="4"/>
  <c r="A3567" i="4"/>
  <c r="C3567" i="4" s="1"/>
  <c r="XFB3566" i="4"/>
  <c r="M3566" i="4"/>
  <c r="B3566" i="4"/>
  <c r="A3566" i="4"/>
  <c r="C3566" i="4" s="1"/>
  <c r="XFB3565" i="4"/>
  <c r="M3565" i="4"/>
  <c r="B3565" i="4"/>
  <c r="A3565" i="4"/>
  <c r="C3565" i="4" s="1"/>
  <c r="XFB3564" i="4"/>
  <c r="M3564" i="4"/>
  <c r="B3564" i="4"/>
  <c r="A3564" i="4"/>
  <c r="C3564" i="4" s="1"/>
  <c r="XFB3563" i="4"/>
  <c r="M3563" i="4"/>
  <c r="B3563" i="4"/>
  <c r="A3563" i="4"/>
  <c r="C3563" i="4" s="1"/>
  <c r="XFB3562" i="4"/>
  <c r="M3562" i="4"/>
  <c r="B3562" i="4"/>
  <c r="A3562" i="4"/>
  <c r="C3562" i="4" s="1"/>
  <c r="XFB3561" i="4"/>
  <c r="M3561" i="4"/>
  <c r="B3561" i="4"/>
  <c r="A3561" i="4"/>
  <c r="C3561" i="4" s="1"/>
  <c r="XFB3560" i="4"/>
  <c r="M3560" i="4"/>
  <c r="B3560" i="4"/>
  <c r="A3560" i="4"/>
  <c r="C3560" i="4" s="1"/>
  <c r="XFB3559" i="4"/>
  <c r="M3559" i="4"/>
  <c r="B3559" i="4"/>
  <c r="A3559" i="4"/>
  <c r="C3559" i="4" s="1"/>
  <c r="XFB3558" i="4"/>
  <c r="M3558" i="4"/>
  <c r="B3558" i="4"/>
  <c r="A3558" i="4"/>
  <c r="C3558" i="4" s="1"/>
  <c r="XFB3557" i="4"/>
  <c r="M3557" i="4"/>
  <c r="B3557" i="4"/>
  <c r="A3557" i="4"/>
  <c r="C3557" i="4" s="1"/>
  <c r="XFB3556" i="4"/>
  <c r="M3556" i="4"/>
  <c r="B3556" i="4"/>
  <c r="A3556" i="4"/>
  <c r="C3556" i="4" s="1"/>
  <c r="XFB3555" i="4"/>
  <c r="M3555" i="4"/>
  <c r="B3555" i="4"/>
  <c r="A3555" i="4"/>
  <c r="C3555" i="4" s="1"/>
  <c r="XFB3554" i="4"/>
  <c r="M3554" i="4"/>
  <c r="B3554" i="4"/>
  <c r="A3554" i="4"/>
  <c r="C3554" i="4" s="1"/>
  <c r="XFB3553" i="4"/>
  <c r="M3553" i="4"/>
  <c r="B3553" i="4"/>
  <c r="A3553" i="4"/>
  <c r="C3553" i="4" s="1"/>
  <c r="XFB3552" i="4"/>
  <c r="M3552" i="4"/>
  <c r="B3552" i="4"/>
  <c r="A3552" i="4"/>
  <c r="C3552" i="4" s="1"/>
  <c r="XFB3551" i="4"/>
  <c r="M3551" i="4"/>
  <c r="B3551" i="4"/>
  <c r="A3551" i="4"/>
  <c r="C3551" i="4" s="1"/>
  <c r="XFB3550" i="4"/>
  <c r="M3550" i="4"/>
  <c r="B3550" i="4"/>
  <c r="A3550" i="4"/>
  <c r="C3550" i="4" s="1"/>
  <c r="XFB3549" i="4"/>
  <c r="M3549" i="4"/>
  <c r="B3549" i="4"/>
  <c r="A3549" i="4"/>
  <c r="C3549" i="4" s="1"/>
  <c r="XFB3548" i="4"/>
  <c r="M3548" i="4"/>
  <c r="B3548" i="4"/>
  <c r="A3548" i="4"/>
  <c r="C3548" i="4" s="1"/>
  <c r="XFB3547" i="4"/>
  <c r="M3547" i="4"/>
  <c r="B3547" i="4"/>
  <c r="A3547" i="4"/>
  <c r="C3547" i="4" s="1"/>
  <c r="XFB3546" i="4"/>
  <c r="M3546" i="4"/>
  <c r="B3546" i="4"/>
  <c r="A3546" i="4"/>
  <c r="C3546" i="4" s="1"/>
  <c r="XFB3545" i="4"/>
  <c r="M3545" i="4"/>
  <c r="B3545" i="4"/>
  <c r="A3545" i="4"/>
  <c r="C3545" i="4" s="1"/>
  <c r="XFB3544" i="4"/>
  <c r="M3544" i="4"/>
  <c r="B3544" i="4"/>
  <c r="A3544" i="4"/>
  <c r="C3544" i="4" s="1"/>
  <c r="XFB3543" i="4"/>
  <c r="M3543" i="4"/>
  <c r="B3543" i="4"/>
  <c r="A3543" i="4"/>
  <c r="C3543" i="4" s="1"/>
  <c r="XFB3542" i="4"/>
  <c r="M3542" i="4"/>
  <c r="B3542" i="4"/>
  <c r="A3542" i="4"/>
  <c r="C3542" i="4" s="1"/>
  <c r="XFB3541" i="4"/>
  <c r="M3541" i="4"/>
  <c r="B3541" i="4"/>
  <c r="A3541" i="4"/>
  <c r="C3541" i="4" s="1"/>
  <c r="XFB3540" i="4"/>
  <c r="M3540" i="4"/>
  <c r="B3540" i="4"/>
  <c r="A3540" i="4"/>
  <c r="C3540" i="4" s="1"/>
  <c r="XFB3539" i="4"/>
  <c r="M3539" i="4"/>
  <c r="B3539" i="4"/>
  <c r="A3539" i="4"/>
  <c r="C3539" i="4" s="1"/>
  <c r="XFB3538" i="4"/>
  <c r="M3538" i="4"/>
  <c r="B3538" i="4"/>
  <c r="A3538" i="4"/>
  <c r="C3538" i="4" s="1"/>
  <c r="XFB3537" i="4"/>
  <c r="M3537" i="4"/>
  <c r="B3537" i="4"/>
  <c r="A3537" i="4"/>
  <c r="C3537" i="4" s="1"/>
  <c r="XFB3536" i="4"/>
  <c r="M3536" i="4"/>
  <c r="B3536" i="4"/>
  <c r="A3536" i="4"/>
  <c r="C3536" i="4" s="1"/>
  <c r="XFB3535" i="4"/>
  <c r="M3535" i="4"/>
  <c r="B3535" i="4"/>
  <c r="A3535" i="4"/>
  <c r="C3535" i="4" s="1"/>
  <c r="XFB3534" i="4"/>
  <c r="M3534" i="4"/>
  <c r="B3534" i="4"/>
  <c r="A3534" i="4"/>
  <c r="C3534" i="4" s="1"/>
  <c r="XFB3533" i="4"/>
  <c r="M3533" i="4"/>
  <c r="B3533" i="4"/>
  <c r="A3533" i="4"/>
  <c r="C3533" i="4" s="1"/>
  <c r="XFB3532" i="4"/>
  <c r="M3532" i="4"/>
  <c r="B3532" i="4"/>
  <c r="A3532" i="4"/>
  <c r="C3532" i="4" s="1"/>
  <c r="XFB3531" i="4"/>
  <c r="M3531" i="4"/>
  <c r="B3531" i="4"/>
  <c r="A3531" i="4"/>
  <c r="C3531" i="4" s="1"/>
  <c r="XFB3530" i="4"/>
  <c r="M3530" i="4"/>
  <c r="B3530" i="4"/>
  <c r="A3530" i="4"/>
  <c r="C3530" i="4" s="1"/>
  <c r="XFB3529" i="4"/>
  <c r="M3529" i="4"/>
  <c r="B3529" i="4"/>
  <c r="A3529" i="4"/>
  <c r="C3529" i="4" s="1"/>
  <c r="XFB3528" i="4"/>
  <c r="M3528" i="4"/>
  <c r="B3528" i="4"/>
  <c r="A3528" i="4"/>
  <c r="C3528" i="4" s="1"/>
  <c r="XFB3527" i="4"/>
  <c r="M3527" i="4"/>
  <c r="B3527" i="4"/>
  <c r="A3527" i="4"/>
  <c r="C3527" i="4" s="1"/>
  <c r="XFB3526" i="4"/>
  <c r="M3526" i="4"/>
  <c r="B3526" i="4"/>
  <c r="A3526" i="4"/>
  <c r="C3526" i="4" s="1"/>
  <c r="XFB3525" i="4"/>
  <c r="M3525" i="4"/>
  <c r="B3525" i="4"/>
  <c r="A3525" i="4"/>
  <c r="C3525" i="4" s="1"/>
  <c r="XFB3524" i="4"/>
  <c r="M3524" i="4"/>
  <c r="B3524" i="4"/>
  <c r="A3524" i="4"/>
  <c r="C3524" i="4" s="1"/>
  <c r="XFB3523" i="4"/>
  <c r="M3523" i="4"/>
  <c r="B3523" i="4"/>
  <c r="A3523" i="4"/>
  <c r="C3523" i="4" s="1"/>
  <c r="XFB3522" i="4"/>
  <c r="M3522" i="4"/>
  <c r="B3522" i="4"/>
  <c r="A3522" i="4"/>
  <c r="C3522" i="4" s="1"/>
  <c r="XFB3521" i="4"/>
  <c r="M3521" i="4"/>
  <c r="B3521" i="4"/>
  <c r="A3521" i="4"/>
  <c r="C3521" i="4" s="1"/>
  <c r="XFB3520" i="4"/>
  <c r="M3520" i="4"/>
  <c r="B3520" i="4"/>
  <c r="A3520" i="4"/>
  <c r="C3520" i="4" s="1"/>
  <c r="XFB3519" i="4"/>
  <c r="M3519" i="4"/>
  <c r="B3519" i="4"/>
  <c r="A3519" i="4"/>
  <c r="C3519" i="4" s="1"/>
  <c r="XFB3518" i="4"/>
  <c r="M3518" i="4"/>
  <c r="B3518" i="4"/>
  <c r="A3518" i="4"/>
  <c r="C3518" i="4" s="1"/>
  <c r="XFB3517" i="4"/>
  <c r="M3517" i="4"/>
  <c r="B3517" i="4"/>
  <c r="A3517" i="4"/>
  <c r="C3517" i="4" s="1"/>
  <c r="XFB3516" i="4"/>
  <c r="M3516" i="4"/>
  <c r="B3516" i="4"/>
  <c r="A3516" i="4"/>
  <c r="C3516" i="4" s="1"/>
  <c r="XFB3515" i="4"/>
  <c r="M3515" i="4"/>
  <c r="B3515" i="4"/>
  <c r="A3515" i="4"/>
  <c r="C3515" i="4" s="1"/>
  <c r="XFB3514" i="4"/>
  <c r="M3514" i="4"/>
  <c r="B3514" i="4"/>
  <c r="A3514" i="4"/>
  <c r="C3514" i="4" s="1"/>
  <c r="XFB3513" i="4"/>
  <c r="M3513" i="4"/>
  <c r="B3513" i="4"/>
  <c r="A3513" i="4"/>
  <c r="C3513" i="4" s="1"/>
  <c r="XFB3512" i="4"/>
  <c r="M3512" i="4"/>
  <c r="B3512" i="4"/>
  <c r="A3512" i="4"/>
  <c r="C3512" i="4" s="1"/>
  <c r="XFB3511" i="4"/>
  <c r="M3511" i="4"/>
  <c r="B3511" i="4"/>
  <c r="A3511" i="4"/>
  <c r="C3511" i="4" s="1"/>
  <c r="XFB3510" i="4"/>
  <c r="M3510" i="4"/>
  <c r="B3510" i="4"/>
  <c r="A3510" i="4"/>
  <c r="C3510" i="4" s="1"/>
  <c r="XFB3509" i="4"/>
  <c r="M3509" i="4"/>
  <c r="B3509" i="4"/>
  <c r="A3509" i="4"/>
  <c r="C3509" i="4" s="1"/>
  <c r="XFB3508" i="4"/>
  <c r="M3508" i="4"/>
  <c r="B3508" i="4"/>
  <c r="A3508" i="4"/>
  <c r="C3508" i="4" s="1"/>
  <c r="XFB3507" i="4"/>
  <c r="M3507" i="4"/>
  <c r="B3507" i="4"/>
  <c r="A3507" i="4"/>
  <c r="C3507" i="4" s="1"/>
  <c r="XFB3506" i="4"/>
  <c r="M3506" i="4"/>
  <c r="B3506" i="4"/>
  <c r="A3506" i="4"/>
  <c r="C3506" i="4" s="1"/>
  <c r="XFB3505" i="4"/>
  <c r="M3505" i="4"/>
  <c r="B3505" i="4"/>
  <c r="A3505" i="4"/>
  <c r="C3505" i="4" s="1"/>
  <c r="XFB3504" i="4"/>
  <c r="M3504" i="4"/>
  <c r="B3504" i="4"/>
  <c r="A3504" i="4"/>
  <c r="C3504" i="4" s="1"/>
  <c r="XFB3503" i="4"/>
  <c r="M3503" i="4"/>
  <c r="B3503" i="4"/>
  <c r="A3503" i="4"/>
  <c r="C3503" i="4" s="1"/>
  <c r="XFB3502" i="4"/>
  <c r="M3502" i="4"/>
  <c r="B3502" i="4"/>
  <c r="A3502" i="4"/>
  <c r="C3502" i="4" s="1"/>
  <c r="XFB3501" i="4"/>
  <c r="M3501" i="4"/>
  <c r="B3501" i="4"/>
  <c r="A3501" i="4"/>
  <c r="C3501" i="4" s="1"/>
  <c r="XFB3500" i="4"/>
  <c r="M3500" i="4"/>
  <c r="B3500" i="4"/>
  <c r="A3500" i="4"/>
  <c r="C3500" i="4" s="1"/>
  <c r="XFB3499" i="4"/>
  <c r="M3499" i="4"/>
  <c r="B3499" i="4"/>
  <c r="A3499" i="4"/>
  <c r="C3499" i="4" s="1"/>
  <c r="XFB3498" i="4"/>
  <c r="M3498" i="4"/>
  <c r="B3498" i="4"/>
  <c r="A3498" i="4"/>
  <c r="C3498" i="4" s="1"/>
  <c r="XFB3497" i="4"/>
  <c r="M3497" i="4"/>
  <c r="B3497" i="4"/>
  <c r="A3497" i="4"/>
  <c r="C3497" i="4" s="1"/>
  <c r="XFB3496" i="4"/>
  <c r="M3496" i="4"/>
  <c r="B3496" i="4"/>
  <c r="A3496" i="4"/>
  <c r="C3496" i="4" s="1"/>
  <c r="XFB3495" i="4"/>
  <c r="M3495" i="4"/>
  <c r="B3495" i="4"/>
  <c r="A3495" i="4"/>
  <c r="C3495" i="4" s="1"/>
  <c r="XFB3494" i="4"/>
  <c r="M3494" i="4"/>
  <c r="B3494" i="4"/>
  <c r="A3494" i="4"/>
  <c r="C3494" i="4" s="1"/>
  <c r="XFB3493" i="4"/>
  <c r="M3493" i="4"/>
  <c r="B3493" i="4"/>
  <c r="A3493" i="4"/>
  <c r="C3493" i="4" s="1"/>
  <c r="XFB3492" i="4"/>
  <c r="M3492" i="4"/>
  <c r="B3492" i="4"/>
  <c r="A3492" i="4"/>
  <c r="C3492" i="4" s="1"/>
  <c r="XFB3491" i="4"/>
  <c r="M3491" i="4"/>
  <c r="B3491" i="4"/>
  <c r="A3491" i="4"/>
  <c r="C3491" i="4" s="1"/>
  <c r="XFB3490" i="4"/>
  <c r="M3490" i="4"/>
  <c r="B3490" i="4"/>
  <c r="A3490" i="4"/>
  <c r="C3490" i="4" s="1"/>
  <c r="XFB3489" i="4"/>
  <c r="M3489" i="4"/>
  <c r="B3489" i="4"/>
  <c r="A3489" i="4"/>
  <c r="C3489" i="4" s="1"/>
  <c r="XFB3488" i="4"/>
  <c r="M3488" i="4"/>
  <c r="B3488" i="4"/>
  <c r="A3488" i="4"/>
  <c r="C3488" i="4" s="1"/>
  <c r="XFB3487" i="4"/>
  <c r="M3487" i="4"/>
  <c r="B3487" i="4"/>
  <c r="A3487" i="4"/>
  <c r="C3487" i="4" s="1"/>
  <c r="XFB3486" i="4"/>
  <c r="M3486" i="4"/>
  <c r="B3486" i="4"/>
  <c r="A3486" i="4"/>
  <c r="C3486" i="4" s="1"/>
  <c r="XFB3485" i="4"/>
  <c r="M3485" i="4"/>
  <c r="B3485" i="4"/>
  <c r="A3485" i="4"/>
  <c r="C3485" i="4" s="1"/>
  <c r="XFB3484" i="4"/>
  <c r="M3484" i="4"/>
  <c r="B3484" i="4"/>
  <c r="A3484" i="4"/>
  <c r="C3484" i="4" s="1"/>
  <c r="XFB3483" i="4"/>
  <c r="M3483" i="4"/>
  <c r="B3483" i="4"/>
  <c r="A3483" i="4"/>
  <c r="C3483" i="4" s="1"/>
  <c r="XFB3482" i="4"/>
  <c r="M3482" i="4"/>
  <c r="B3482" i="4"/>
  <c r="A3482" i="4"/>
  <c r="C3482" i="4" s="1"/>
  <c r="XFB3481" i="4"/>
  <c r="M3481" i="4"/>
  <c r="B3481" i="4"/>
  <c r="A3481" i="4"/>
  <c r="C3481" i="4" s="1"/>
  <c r="XFB3480" i="4"/>
  <c r="M3480" i="4"/>
  <c r="B3480" i="4"/>
  <c r="A3480" i="4"/>
  <c r="C3480" i="4" s="1"/>
  <c r="XFB3479" i="4"/>
  <c r="M3479" i="4"/>
  <c r="B3479" i="4"/>
  <c r="A3479" i="4"/>
  <c r="C3479" i="4" s="1"/>
  <c r="XFB3478" i="4"/>
  <c r="M3478" i="4"/>
  <c r="B3478" i="4"/>
  <c r="A3478" i="4"/>
  <c r="C3478" i="4" s="1"/>
  <c r="XFB3477" i="4"/>
  <c r="M3477" i="4"/>
  <c r="B3477" i="4"/>
  <c r="A3477" i="4"/>
  <c r="C3477" i="4" s="1"/>
  <c r="XFB3476" i="4"/>
  <c r="M3476" i="4"/>
  <c r="B3476" i="4"/>
  <c r="A3476" i="4"/>
  <c r="C3476" i="4" s="1"/>
  <c r="XFB3475" i="4"/>
  <c r="M3475" i="4"/>
  <c r="B3475" i="4"/>
  <c r="A3475" i="4"/>
  <c r="C3475" i="4" s="1"/>
  <c r="XFB3474" i="4"/>
  <c r="M3474" i="4"/>
  <c r="B3474" i="4"/>
  <c r="A3474" i="4"/>
  <c r="C3474" i="4" s="1"/>
  <c r="XFB3473" i="4"/>
  <c r="M3473" i="4"/>
  <c r="B3473" i="4"/>
  <c r="A3473" i="4"/>
  <c r="C3473" i="4" s="1"/>
  <c r="XFB3472" i="4"/>
  <c r="M3472" i="4"/>
  <c r="B3472" i="4"/>
  <c r="A3472" i="4"/>
  <c r="C3472" i="4" s="1"/>
  <c r="XFB3471" i="4"/>
  <c r="M3471" i="4"/>
  <c r="B3471" i="4"/>
  <c r="A3471" i="4"/>
  <c r="C3471" i="4" s="1"/>
  <c r="XFB3470" i="4"/>
  <c r="M3470" i="4"/>
  <c r="B3470" i="4"/>
  <c r="A3470" i="4"/>
  <c r="C3470" i="4" s="1"/>
  <c r="XFB3469" i="4"/>
  <c r="M3469" i="4"/>
  <c r="B3469" i="4"/>
  <c r="A3469" i="4"/>
  <c r="C3469" i="4" s="1"/>
  <c r="XFB3468" i="4"/>
  <c r="M3468" i="4"/>
  <c r="B3468" i="4"/>
  <c r="A3468" i="4"/>
  <c r="C3468" i="4" s="1"/>
  <c r="XFB3467" i="4"/>
  <c r="M3467" i="4"/>
  <c r="B3467" i="4"/>
  <c r="A3467" i="4"/>
  <c r="C3467" i="4" s="1"/>
  <c r="XFB3466" i="4"/>
  <c r="M3466" i="4"/>
  <c r="B3466" i="4"/>
  <c r="A3466" i="4"/>
  <c r="C3466" i="4" s="1"/>
  <c r="XFB3465" i="4"/>
  <c r="M3465" i="4"/>
  <c r="B3465" i="4"/>
  <c r="A3465" i="4"/>
  <c r="C3465" i="4" s="1"/>
  <c r="XFB3464" i="4"/>
  <c r="M3464" i="4"/>
  <c r="B3464" i="4"/>
  <c r="A3464" i="4"/>
  <c r="C3464" i="4" s="1"/>
  <c r="XFB3463" i="4"/>
  <c r="M3463" i="4"/>
  <c r="B3463" i="4"/>
  <c r="A3463" i="4"/>
  <c r="C3463" i="4" s="1"/>
  <c r="XFB3462" i="4"/>
  <c r="M3462" i="4"/>
  <c r="B3462" i="4"/>
  <c r="A3462" i="4"/>
  <c r="C3462" i="4" s="1"/>
  <c r="XFB3461" i="4"/>
  <c r="M3461" i="4"/>
  <c r="B3461" i="4"/>
  <c r="A3461" i="4"/>
  <c r="C3461" i="4" s="1"/>
  <c r="XFB3460" i="4"/>
  <c r="M3460" i="4"/>
  <c r="B3460" i="4"/>
  <c r="A3460" i="4"/>
  <c r="C3460" i="4" s="1"/>
  <c r="XFB3459" i="4"/>
  <c r="M3459" i="4"/>
  <c r="B3459" i="4"/>
  <c r="A3459" i="4"/>
  <c r="C3459" i="4" s="1"/>
  <c r="XFB3458" i="4"/>
  <c r="M3458" i="4"/>
  <c r="B3458" i="4"/>
  <c r="A3458" i="4"/>
  <c r="C3458" i="4" s="1"/>
  <c r="XFB3457" i="4"/>
  <c r="M3457" i="4"/>
  <c r="B3457" i="4"/>
  <c r="A3457" i="4"/>
  <c r="C3457" i="4" s="1"/>
  <c r="XFB3456" i="4"/>
  <c r="M3456" i="4"/>
  <c r="B3456" i="4"/>
  <c r="A3456" i="4"/>
  <c r="C3456" i="4" s="1"/>
  <c r="XFB3455" i="4"/>
  <c r="M3455" i="4"/>
  <c r="B3455" i="4"/>
  <c r="A3455" i="4"/>
  <c r="C3455" i="4" s="1"/>
  <c r="XFB3454" i="4"/>
  <c r="M3454" i="4"/>
  <c r="B3454" i="4"/>
  <c r="A3454" i="4"/>
  <c r="C3454" i="4" s="1"/>
  <c r="XFB3453" i="4"/>
  <c r="M3453" i="4"/>
  <c r="B3453" i="4"/>
  <c r="A3453" i="4"/>
  <c r="C3453" i="4" s="1"/>
  <c r="XFB3452" i="4"/>
  <c r="M3452" i="4"/>
  <c r="B3452" i="4"/>
  <c r="A3452" i="4"/>
  <c r="C3452" i="4" s="1"/>
  <c r="XFB3451" i="4"/>
  <c r="M3451" i="4"/>
  <c r="B3451" i="4"/>
  <c r="A3451" i="4"/>
  <c r="C3451" i="4" s="1"/>
  <c r="XFB3450" i="4"/>
  <c r="M3450" i="4"/>
  <c r="B3450" i="4"/>
  <c r="A3450" i="4"/>
  <c r="C3450" i="4" s="1"/>
  <c r="XFB3449" i="4"/>
  <c r="M3449" i="4"/>
  <c r="B3449" i="4"/>
  <c r="A3449" i="4"/>
  <c r="C3449" i="4" s="1"/>
  <c r="XFB3448" i="4"/>
  <c r="M3448" i="4"/>
  <c r="B3448" i="4"/>
  <c r="A3448" i="4"/>
  <c r="C3448" i="4" s="1"/>
  <c r="XFB3447" i="4"/>
  <c r="M3447" i="4"/>
  <c r="B3447" i="4"/>
  <c r="A3447" i="4"/>
  <c r="C3447" i="4" s="1"/>
  <c r="XFB3446" i="4"/>
  <c r="M3446" i="4"/>
  <c r="B3446" i="4"/>
  <c r="A3446" i="4"/>
  <c r="C3446" i="4" s="1"/>
  <c r="XFB3445" i="4"/>
  <c r="M3445" i="4"/>
  <c r="B3445" i="4"/>
  <c r="A3445" i="4"/>
  <c r="C3445" i="4" s="1"/>
  <c r="XFB3444" i="4"/>
  <c r="M3444" i="4"/>
  <c r="B3444" i="4"/>
  <c r="A3444" i="4"/>
  <c r="C3444" i="4" s="1"/>
  <c r="XFB3443" i="4"/>
  <c r="M3443" i="4"/>
  <c r="B3443" i="4"/>
  <c r="A3443" i="4"/>
  <c r="C3443" i="4" s="1"/>
  <c r="XFB3442" i="4"/>
  <c r="M3442" i="4"/>
  <c r="B3442" i="4"/>
  <c r="A3442" i="4"/>
  <c r="C3442" i="4" s="1"/>
  <c r="XFB3441" i="4"/>
  <c r="M3441" i="4"/>
  <c r="B3441" i="4"/>
  <c r="A3441" i="4"/>
  <c r="C3441" i="4" s="1"/>
  <c r="XFB3440" i="4"/>
  <c r="M3440" i="4"/>
  <c r="B3440" i="4"/>
  <c r="A3440" i="4"/>
  <c r="C3440" i="4" s="1"/>
  <c r="XFB3439" i="4"/>
  <c r="M3439" i="4"/>
  <c r="B3439" i="4"/>
  <c r="A3439" i="4"/>
  <c r="C3439" i="4" s="1"/>
  <c r="XFB3438" i="4"/>
  <c r="M3438" i="4"/>
  <c r="B3438" i="4"/>
  <c r="A3438" i="4"/>
  <c r="C3438" i="4" s="1"/>
  <c r="XFB3437" i="4"/>
  <c r="M3437" i="4"/>
  <c r="B3437" i="4"/>
  <c r="A3437" i="4"/>
  <c r="C3437" i="4" s="1"/>
  <c r="XFB3436" i="4"/>
  <c r="M3436" i="4"/>
  <c r="B3436" i="4"/>
  <c r="A3436" i="4"/>
  <c r="C3436" i="4" s="1"/>
  <c r="XFB3435" i="4"/>
  <c r="M3435" i="4"/>
  <c r="B3435" i="4"/>
  <c r="A3435" i="4"/>
  <c r="C3435" i="4" s="1"/>
  <c r="XFB3434" i="4"/>
  <c r="M3434" i="4"/>
  <c r="B3434" i="4"/>
  <c r="A3434" i="4"/>
  <c r="C3434" i="4" s="1"/>
  <c r="XFB3433" i="4"/>
  <c r="M3433" i="4"/>
  <c r="B3433" i="4"/>
  <c r="A3433" i="4"/>
  <c r="C3433" i="4" s="1"/>
  <c r="XFB3432" i="4"/>
  <c r="M3432" i="4"/>
  <c r="B3432" i="4"/>
  <c r="A3432" i="4"/>
  <c r="C3432" i="4" s="1"/>
  <c r="XFB3431" i="4"/>
  <c r="M3431" i="4"/>
  <c r="B3431" i="4"/>
  <c r="A3431" i="4"/>
  <c r="C3431" i="4" s="1"/>
  <c r="XFB3430" i="4"/>
  <c r="M3430" i="4"/>
  <c r="B3430" i="4"/>
  <c r="A3430" i="4"/>
  <c r="C3430" i="4" s="1"/>
  <c r="XFB3429" i="4"/>
  <c r="M3429" i="4"/>
  <c r="B3429" i="4"/>
  <c r="A3429" i="4"/>
  <c r="C3429" i="4" s="1"/>
  <c r="XFB3428" i="4"/>
  <c r="M3428" i="4"/>
  <c r="B3428" i="4"/>
  <c r="A3428" i="4"/>
  <c r="C3428" i="4" s="1"/>
  <c r="XFB3427" i="4"/>
  <c r="M3427" i="4"/>
  <c r="B3427" i="4"/>
  <c r="A3427" i="4"/>
  <c r="C3427" i="4" s="1"/>
  <c r="XFB3426" i="4"/>
  <c r="M3426" i="4"/>
  <c r="B3426" i="4"/>
  <c r="A3426" i="4"/>
  <c r="C3426" i="4" s="1"/>
  <c r="XFB3425" i="4"/>
  <c r="M3425" i="4"/>
  <c r="B3425" i="4"/>
  <c r="A3425" i="4"/>
  <c r="C3425" i="4" s="1"/>
  <c r="XFB3424" i="4"/>
  <c r="M3424" i="4"/>
  <c r="B3424" i="4"/>
  <c r="A3424" i="4"/>
  <c r="C3424" i="4" s="1"/>
  <c r="XFB3423" i="4"/>
  <c r="M3423" i="4"/>
  <c r="B3423" i="4"/>
  <c r="A3423" i="4"/>
  <c r="C3423" i="4" s="1"/>
  <c r="XFB3422" i="4"/>
  <c r="M3422" i="4"/>
  <c r="B3422" i="4"/>
  <c r="A3422" i="4"/>
  <c r="C3422" i="4" s="1"/>
  <c r="XFB3421" i="4"/>
  <c r="M3421" i="4"/>
  <c r="B3421" i="4"/>
  <c r="A3421" i="4"/>
  <c r="C3421" i="4" s="1"/>
  <c r="XFB3420" i="4"/>
  <c r="M3420" i="4"/>
  <c r="B3420" i="4"/>
  <c r="A3420" i="4"/>
  <c r="C3420" i="4" s="1"/>
  <c r="XFB3419" i="4"/>
  <c r="M3419" i="4"/>
  <c r="B3419" i="4"/>
  <c r="A3419" i="4"/>
  <c r="C3419" i="4" s="1"/>
  <c r="XFB3418" i="4"/>
  <c r="M3418" i="4"/>
  <c r="B3418" i="4"/>
  <c r="A3418" i="4"/>
  <c r="C3418" i="4" s="1"/>
  <c r="XFB3417" i="4"/>
  <c r="M3417" i="4"/>
  <c r="B3417" i="4"/>
  <c r="A3417" i="4"/>
  <c r="C3417" i="4" s="1"/>
  <c r="XFB3416" i="4"/>
  <c r="M3416" i="4"/>
  <c r="B3416" i="4"/>
  <c r="A3416" i="4"/>
  <c r="C3416" i="4" s="1"/>
  <c r="XFB3415" i="4"/>
  <c r="M3415" i="4"/>
  <c r="B3415" i="4"/>
  <c r="A3415" i="4"/>
  <c r="C3415" i="4" s="1"/>
  <c r="XFB3414" i="4"/>
  <c r="M3414" i="4"/>
  <c r="B3414" i="4"/>
  <c r="A3414" i="4"/>
  <c r="C3414" i="4" s="1"/>
  <c r="XFB3413" i="4"/>
  <c r="M3413" i="4"/>
  <c r="B3413" i="4"/>
  <c r="A3413" i="4"/>
  <c r="C3413" i="4" s="1"/>
  <c r="XFB3412" i="4"/>
  <c r="M3412" i="4"/>
  <c r="B3412" i="4"/>
  <c r="A3412" i="4"/>
  <c r="C3412" i="4" s="1"/>
  <c r="XFB3411" i="4"/>
  <c r="M3411" i="4"/>
  <c r="B3411" i="4"/>
  <c r="A3411" i="4"/>
  <c r="C3411" i="4" s="1"/>
  <c r="XFB3410" i="4"/>
  <c r="M3410" i="4"/>
  <c r="B3410" i="4"/>
  <c r="A3410" i="4"/>
  <c r="C3410" i="4" s="1"/>
  <c r="XFB3409" i="4"/>
  <c r="M3409" i="4"/>
  <c r="B3409" i="4"/>
  <c r="A3409" i="4"/>
  <c r="C3409" i="4" s="1"/>
  <c r="XFB3408" i="4"/>
  <c r="M3408" i="4"/>
  <c r="B3408" i="4"/>
  <c r="A3408" i="4"/>
  <c r="C3408" i="4" s="1"/>
  <c r="XFB3407" i="4"/>
  <c r="M3407" i="4"/>
  <c r="B3407" i="4"/>
  <c r="A3407" i="4"/>
  <c r="C3407" i="4" s="1"/>
  <c r="XFB3406" i="4"/>
  <c r="M3406" i="4"/>
  <c r="B3406" i="4"/>
  <c r="A3406" i="4"/>
  <c r="C3406" i="4" s="1"/>
  <c r="XFB3405" i="4"/>
  <c r="M3405" i="4"/>
  <c r="B3405" i="4"/>
  <c r="A3405" i="4"/>
  <c r="C3405" i="4" s="1"/>
  <c r="XFB3404" i="4"/>
  <c r="M3404" i="4"/>
  <c r="B3404" i="4"/>
  <c r="A3404" i="4"/>
  <c r="C3404" i="4" s="1"/>
  <c r="XFB3403" i="4"/>
  <c r="M3403" i="4"/>
  <c r="B3403" i="4"/>
  <c r="A3403" i="4"/>
  <c r="C3403" i="4" s="1"/>
  <c r="XFB3402" i="4"/>
  <c r="M3402" i="4"/>
  <c r="B3402" i="4"/>
  <c r="A3402" i="4"/>
  <c r="C3402" i="4" s="1"/>
  <c r="XFB3401" i="4"/>
  <c r="M3401" i="4"/>
  <c r="B3401" i="4"/>
  <c r="A3401" i="4"/>
  <c r="C3401" i="4" s="1"/>
  <c r="XFB3400" i="4"/>
  <c r="M3400" i="4"/>
  <c r="B3400" i="4"/>
  <c r="A3400" i="4"/>
  <c r="C3400" i="4" s="1"/>
  <c r="XFB3399" i="4"/>
  <c r="M3399" i="4"/>
  <c r="B3399" i="4"/>
  <c r="A3399" i="4"/>
  <c r="C3399" i="4" s="1"/>
  <c r="XFB3398" i="4"/>
  <c r="M3398" i="4"/>
  <c r="B3398" i="4"/>
  <c r="A3398" i="4"/>
  <c r="C3398" i="4" s="1"/>
  <c r="XFB3397" i="4"/>
  <c r="M3397" i="4"/>
  <c r="B3397" i="4"/>
  <c r="A3397" i="4"/>
  <c r="C3397" i="4" s="1"/>
  <c r="XFB3396" i="4"/>
  <c r="M3396" i="4"/>
  <c r="B3396" i="4"/>
  <c r="A3396" i="4"/>
  <c r="C3396" i="4" s="1"/>
  <c r="XFB3395" i="4"/>
  <c r="M3395" i="4"/>
  <c r="B3395" i="4"/>
  <c r="A3395" i="4"/>
  <c r="C3395" i="4" s="1"/>
  <c r="XFB3394" i="4"/>
  <c r="M3394" i="4"/>
  <c r="B3394" i="4"/>
  <c r="A3394" i="4"/>
  <c r="C3394" i="4" s="1"/>
  <c r="XFB3393" i="4"/>
  <c r="M3393" i="4"/>
  <c r="B3393" i="4"/>
  <c r="A3393" i="4"/>
  <c r="C3393" i="4" s="1"/>
  <c r="XFB3392" i="4"/>
  <c r="M3392" i="4"/>
  <c r="B3392" i="4"/>
  <c r="A3392" i="4"/>
  <c r="C3392" i="4" s="1"/>
  <c r="XFB3391" i="4"/>
  <c r="M3391" i="4"/>
  <c r="B3391" i="4"/>
  <c r="A3391" i="4"/>
  <c r="C3391" i="4" s="1"/>
  <c r="XFB3390" i="4"/>
  <c r="M3390" i="4"/>
  <c r="B3390" i="4"/>
  <c r="A3390" i="4"/>
  <c r="C3390" i="4" s="1"/>
  <c r="XFB3389" i="4"/>
  <c r="M3389" i="4"/>
  <c r="B3389" i="4"/>
  <c r="A3389" i="4"/>
  <c r="C3389" i="4" s="1"/>
  <c r="XFB3388" i="4"/>
  <c r="M3388" i="4"/>
  <c r="B3388" i="4"/>
  <c r="A3388" i="4"/>
  <c r="C3388" i="4" s="1"/>
  <c r="XFB3387" i="4"/>
  <c r="M3387" i="4"/>
  <c r="B3387" i="4"/>
  <c r="A3387" i="4"/>
  <c r="C3387" i="4" s="1"/>
  <c r="XFB3386" i="4"/>
  <c r="M3386" i="4"/>
  <c r="B3386" i="4"/>
  <c r="A3386" i="4"/>
  <c r="C3386" i="4" s="1"/>
  <c r="XFB3385" i="4"/>
  <c r="M3385" i="4"/>
  <c r="B3385" i="4"/>
  <c r="A3385" i="4"/>
  <c r="C3385" i="4" s="1"/>
  <c r="XFB3384" i="4"/>
  <c r="M3384" i="4"/>
  <c r="B3384" i="4"/>
  <c r="A3384" i="4"/>
  <c r="C3384" i="4" s="1"/>
  <c r="XFB3383" i="4"/>
  <c r="M3383" i="4"/>
  <c r="B3383" i="4"/>
  <c r="A3383" i="4"/>
  <c r="C3383" i="4" s="1"/>
  <c r="XFB3382" i="4"/>
  <c r="M3382" i="4"/>
  <c r="B3382" i="4"/>
  <c r="A3382" i="4"/>
  <c r="C3382" i="4" s="1"/>
  <c r="XFB3381" i="4"/>
  <c r="M3381" i="4"/>
  <c r="B3381" i="4"/>
  <c r="A3381" i="4"/>
  <c r="C3381" i="4" s="1"/>
  <c r="XFB3380" i="4"/>
  <c r="M3380" i="4"/>
  <c r="B3380" i="4"/>
  <c r="A3380" i="4"/>
  <c r="C3380" i="4" s="1"/>
  <c r="XFB3379" i="4"/>
  <c r="M3379" i="4"/>
  <c r="B3379" i="4"/>
  <c r="A3379" i="4"/>
  <c r="C3379" i="4" s="1"/>
  <c r="XFB3378" i="4"/>
  <c r="M3378" i="4"/>
  <c r="B3378" i="4"/>
  <c r="A3378" i="4"/>
  <c r="C3378" i="4" s="1"/>
  <c r="XFB3377" i="4"/>
  <c r="M3377" i="4"/>
  <c r="B3377" i="4"/>
  <c r="A3377" i="4"/>
  <c r="C3377" i="4" s="1"/>
  <c r="XFB3376" i="4"/>
  <c r="M3376" i="4"/>
  <c r="B3376" i="4"/>
  <c r="A3376" i="4"/>
  <c r="C3376" i="4" s="1"/>
  <c r="XFB3375" i="4"/>
  <c r="M3375" i="4"/>
  <c r="B3375" i="4"/>
  <c r="A3375" i="4"/>
  <c r="C3375" i="4" s="1"/>
  <c r="XFB3374" i="4"/>
  <c r="M3374" i="4"/>
  <c r="B3374" i="4"/>
  <c r="A3374" i="4"/>
  <c r="C3374" i="4" s="1"/>
  <c r="XFB3373" i="4"/>
  <c r="M3373" i="4"/>
  <c r="B3373" i="4"/>
  <c r="A3373" i="4"/>
  <c r="C3373" i="4" s="1"/>
  <c r="XFB3372" i="4"/>
  <c r="M3372" i="4"/>
  <c r="B3372" i="4"/>
  <c r="A3372" i="4"/>
  <c r="C3372" i="4" s="1"/>
  <c r="XFB3371" i="4"/>
  <c r="M3371" i="4"/>
  <c r="B3371" i="4"/>
  <c r="A3371" i="4"/>
  <c r="C3371" i="4" s="1"/>
  <c r="XFB3370" i="4"/>
  <c r="M3370" i="4"/>
  <c r="B3370" i="4"/>
  <c r="A3370" i="4"/>
  <c r="C3370" i="4" s="1"/>
  <c r="XFB3369" i="4"/>
  <c r="M3369" i="4"/>
  <c r="B3369" i="4"/>
  <c r="A3369" i="4"/>
  <c r="C3369" i="4" s="1"/>
  <c r="XFB3368" i="4"/>
  <c r="M3368" i="4"/>
  <c r="B3368" i="4"/>
  <c r="A3368" i="4"/>
  <c r="C3368" i="4" s="1"/>
  <c r="XFB3367" i="4"/>
  <c r="M3367" i="4"/>
  <c r="B3367" i="4"/>
  <c r="A3367" i="4"/>
  <c r="C3367" i="4" s="1"/>
  <c r="XFB3366" i="4"/>
  <c r="M3366" i="4"/>
  <c r="B3366" i="4"/>
  <c r="A3366" i="4"/>
  <c r="C3366" i="4" s="1"/>
  <c r="XFB3365" i="4"/>
  <c r="M3365" i="4"/>
  <c r="B3365" i="4"/>
  <c r="A3365" i="4"/>
  <c r="C3365" i="4" s="1"/>
  <c r="XFB3364" i="4"/>
  <c r="M3364" i="4"/>
  <c r="B3364" i="4"/>
  <c r="A3364" i="4"/>
  <c r="C3364" i="4" s="1"/>
  <c r="XFB3363" i="4"/>
  <c r="M3363" i="4"/>
  <c r="B3363" i="4"/>
  <c r="A3363" i="4"/>
  <c r="C3363" i="4" s="1"/>
  <c r="XFB3362" i="4"/>
  <c r="M3362" i="4"/>
  <c r="B3362" i="4"/>
  <c r="A3362" i="4"/>
  <c r="C3362" i="4" s="1"/>
  <c r="XFB3361" i="4"/>
  <c r="M3361" i="4"/>
  <c r="B3361" i="4"/>
  <c r="A3361" i="4"/>
  <c r="C3361" i="4" s="1"/>
  <c r="XFB3360" i="4"/>
  <c r="M3360" i="4"/>
  <c r="B3360" i="4"/>
  <c r="A3360" i="4"/>
  <c r="C3360" i="4" s="1"/>
  <c r="XFB3359" i="4"/>
  <c r="M3359" i="4"/>
  <c r="B3359" i="4"/>
  <c r="A3359" i="4"/>
  <c r="C3359" i="4" s="1"/>
  <c r="XFB3358" i="4"/>
  <c r="M3358" i="4"/>
  <c r="B3358" i="4"/>
  <c r="A3358" i="4"/>
  <c r="C3358" i="4" s="1"/>
  <c r="XFB3357" i="4"/>
  <c r="M3357" i="4"/>
  <c r="B3357" i="4"/>
  <c r="A3357" i="4"/>
  <c r="C3357" i="4" s="1"/>
  <c r="XFB3356" i="4"/>
  <c r="M3356" i="4"/>
  <c r="B3356" i="4"/>
  <c r="A3356" i="4"/>
  <c r="C3356" i="4" s="1"/>
  <c r="XFB3355" i="4"/>
  <c r="M3355" i="4"/>
  <c r="B3355" i="4"/>
  <c r="A3355" i="4"/>
  <c r="C3355" i="4" s="1"/>
  <c r="XFB3354" i="4"/>
  <c r="M3354" i="4"/>
  <c r="B3354" i="4"/>
  <c r="A3354" i="4"/>
  <c r="C3354" i="4" s="1"/>
  <c r="XFB3353" i="4"/>
  <c r="M3353" i="4"/>
  <c r="B3353" i="4"/>
  <c r="A3353" i="4"/>
  <c r="C3353" i="4" s="1"/>
  <c r="XFB3352" i="4"/>
  <c r="M3352" i="4"/>
  <c r="B3352" i="4"/>
  <c r="A3352" i="4"/>
  <c r="C3352" i="4" s="1"/>
  <c r="XFB3351" i="4"/>
  <c r="M3351" i="4"/>
  <c r="B3351" i="4"/>
  <c r="A3351" i="4"/>
  <c r="C3351" i="4" s="1"/>
  <c r="XFB3350" i="4"/>
  <c r="M3350" i="4"/>
  <c r="B3350" i="4"/>
  <c r="A3350" i="4"/>
  <c r="C3350" i="4" s="1"/>
  <c r="XFB3349" i="4"/>
  <c r="M3349" i="4"/>
  <c r="B3349" i="4"/>
  <c r="A3349" i="4"/>
  <c r="C3349" i="4" s="1"/>
  <c r="XFB3348" i="4"/>
  <c r="M3348" i="4"/>
  <c r="B3348" i="4"/>
  <c r="A3348" i="4"/>
  <c r="C3348" i="4" s="1"/>
  <c r="XFB3347" i="4"/>
  <c r="M3347" i="4"/>
  <c r="B3347" i="4"/>
  <c r="A3347" i="4"/>
  <c r="C3347" i="4" s="1"/>
  <c r="XFB3346" i="4"/>
  <c r="M3346" i="4"/>
  <c r="B3346" i="4"/>
  <c r="A3346" i="4"/>
  <c r="C3346" i="4" s="1"/>
  <c r="XFB3345" i="4"/>
  <c r="M3345" i="4"/>
  <c r="B3345" i="4"/>
  <c r="A3345" i="4"/>
  <c r="C3345" i="4" s="1"/>
  <c r="XFB3344" i="4"/>
  <c r="M3344" i="4"/>
  <c r="B3344" i="4"/>
  <c r="A3344" i="4"/>
  <c r="C3344" i="4" s="1"/>
  <c r="XFB3343" i="4"/>
  <c r="M3343" i="4"/>
  <c r="B3343" i="4"/>
  <c r="A3343" i="4"/>
  <c r="C3343" i="4" s="1"/>
  <c r="XFB3342" i="4"/>
  <c r="M3342" i="4"/>
  <c r="B3342" i="4"/>
  <c r="A3342" i="4"/>
  <c r="C3342" i="4" s="1"/>
  <c r="XFB3341" i="4"/>
  <c r="M3341" i="4"/>
  <c r="B3341" i="4"/>
  <c r="A3341" i="4"/>
  <c r="C3341" i="4" s="1"/>
  <c r="XFB3340" i="4"/>
  <c r="M3340" i="4"/>
  <c r="B3340" i="4"/>
  <c r="A3340" i="4"/>
  <c r="C3340" i="4" s="1"/>
  <c r="XFB3339" i="4"/>
  <c r="M3339" i="4"/>
  <c r="B3339" i="4"/>
  <c r="A3339" i="4"/>
  <c r="C3339" i="4" s="1"/>
  <c r="XFB3338" i="4"/>
  <c r="M3338" i="4"/>
  <c r="B3338" i="4"/>
  <c r="A3338" i="4"/>
  <c r="C3338" i="4" s="1"/>
  <c r="XFB3337" i="4"/>
  <c r="M3337" i="4"/>
  <c r="B3337" i="4"/>
  <c r="A3337" i="4"/>
  <c r="C3337" i="4" s="1"/>
  <c r="XFB3336" i="4"/>
  <c r="M3336" i="4"/>
  <c r="B3336" i="4"/>
  <c r="A3336" i="4"/>
  <c r="C3336" i="4" s="1"/>
  <c r="XFB3335" i="4"/>
  <c r="M3335" i="4"/>
  <c r="B3335" i="4"/>
  <c r="A3335" i="4"/>
  <c r="C3335" i="4" s="1"/>
  <c r="XFB3334" i="4"/>
  <c r="M3334" i="4"/>
  <c r="B3334" i="4"/>
  <c r="A3334" i="4"/>
  <c r="C3334" i="4" s="1"/>
  <c r="XFB3333" i="4"/>
  <c r="M3333" i="4"/>
  <c r="B3333" i="4"/>
  <c r="A3333" i="4"/>
  <c r="C3333" i="4" s="1"/>
  <c r="XFB3332" i="4"/>
  <c r="M3332" i="4"/>
  <c r="B3332" i="4"/>
  <c r="A3332" i="4"/>
  <c r="C3332" i="4" s="1"/>
  <c r="XFB3331" i="4"/>
  <c r="M3331" i="4"/>
  <c r="B3331" i="4"/>
  <c r="A3331" i="4"/>
  <c r="C3331" i="4" s="1"/>
  <c r="XFB3330" i="4"/>
  <c r="M3330" i="4"/>
  <c r="B3330" i="4"/>
  <c r="A3330" i="4"/>
  <c r="C3330" i="4" s="1"/>
  <c r="XFB3329" i="4"/>
  <c r="M3329" i="4"/>
  <c r="B3329" i="4"/>
  <c r="A3329" i="4"/>
  <c r="C3329" i="4" s="1"/>
  <c r="XFB3328" i="4"/>
  <c r="M3328" i="4"/>
  <c r="B3328" i="4"/>
  <c r="A3328" i="4"/>
  <c r="C3328" i="4" s="1"/>
  <c r="XFB3327" i="4"/>
  <c r="M3327" i="4"/>
  <c r="B3327" i="4"/>
  <c r="A3327" i="4"/>
  <c r="C3327" i="4" s="1"/>
  <c r="XFB3326" i="4"/>
  <c r="M3326" i="4"/>
  <c r="B3326" i="4"/>
  <c r="A3326" i="4"/>
  <c r="C3326" i="4" s="1"/>
  <c r="XFB3325" i="4"/>
  <c r="M3325" i="4"/>
  <c r="B3325" i="4"/>
  <c r="A3325" i="4"/>
  <c r="C3325" i="4" s="1"/>
  <c r="XFB3324" i="4"/>
  <c r="M3324" i="4"/>
  <c r="B3324" i="4"/>
  <c r="A3324" i="4"/>
  <c r="C3324" i="4" s="1"/>
  <c r="XFB3323" i="4"/>
  <c r="M3323" i="4"/>
  <c r="B3323" i="4"/>
  <c r="A3323" i="4"/>
  <c r="C3323" i="4" s="1"/>
  <c r="XFB3322" i="4"/>
  <c r="M3322" i="4"/>
  <c r="B3322" i="4"/>
  <c r="A3322" i="4"/>
  <c r="C3322" i="4" s="1"/>
  <c r="XFB3321" i="4"/>
  <c r="M3321" i="4"/>
  <c r="B3321" i="4"/>
  <c r="A3321" i="4"/>
  <c r="C3321" i="4" s="1"/>
  <c r="XFB3320" i="4"/>
  <c r="M3320" i="4"/>
  <c r="B3320" i="4"/>
  <c r="A3320" i="4"/>
  <c r="C3320" i="4" s="1"/>
  <c r="XFB3319" i="4"/>
  <c r="M3319" i="4"/>
  <c r="B3319" i="4"/>
  <c r="A3319" i="4"/>
  <c r="C3319" i="4" s="1"/>
  <c r="XFB3318" i="4"/>
  <c r="M3318" i="4"/>
  <c r="B3318" i="4"/>
  <c r="A3318" i="4"/>
  <c r="C3318" i="4" s="1"/>
  <c r="XFB3317" i="4"/>
  <c r="M3317" i="4"/>
  <c r="B3317" i="4"/>
  <c r="A3317" i="4"/>
  <c r="C3317" i="4" s="1"/>
  <c r="XFB3316" i="4"/>
  <c r="M3316" i="4"/>
  <c r="B3316" i="4"/>
  <c r="A3316" i="4"/>
  <c r="C3316" i="4" s="1"/>
  <c r="XFB3315" i="4"/>
  <c r="M3315" i="4"/>
  <c r="B3315" i="4"/>
  <c r="A3315" i="4"/>
  <c r="C3315" i="4" s="1"/>
  <c r="XFB3314" i="4"/>
  <c r="M3314" i="4"/>
  <c r="B3314" i="4"/>
  <c r="A3314" i="4"/>
  <c r="C3314" i="4" s="1"/>
  <c r="XFB3313" i="4"/>
  <c r="M3313" i="4"/>
  <c r="B3313" i="4"/>
  <c r="A3313" i="4"/>
  <c r="C3313" i="4" s="1"/>
  <c r="XFB3312" i="4"/>
  <c r="M3312" i="4"/>
  <c r="B3312" i="4"/>
  <c r="A3312" i="4"/>
  <c r="C3312" i="4" s="1"/>
  <c r="XFB3311" i="4"/>
  <c r="M3311" i="4"/>
  <c r="B3311" i="4"/>
  <c r="A3311" i="4"/>
  <c r="C3311" i="4" s="1"/>
  <c r="XFB3310" i="4"/>
  <c r="M3310" i="4"/>
  <c r="B3310" i="4"/>
  <c r="A3310" i="4"/>
  <c r="C3310" i="4" s="1"/>
  <c r="XFB3309" i="4"/>
  <c r="M3309" i="4"/>
  <c r="B3309" i="4"/>
  <c r="A3309" i="4"/>
  <c r="C3309" i="4" s="1"/>
  <c r="XFB3308" i="4"/>
  <c r="M3308" i="4"/>
  <c r="B3308" i="4"/>
  <c r="A3308" i="4"/>
  <c r="C3308" i="4" s="1"/>
  <c r="XFB3307" i="4"/>
  <c r="M3307" i="4"/>
  <c r="B3307" i="4"/>
  <c r="A3307" i="4"/>
  <c r="C3307" i="4" s="1"/>
  <c r="XFB3306" i="4"/>
  <c r="M3306" i="4"/>
  <c r="B3306" i="4"/>
  <c r="A3306" i="4"/>
  <c r="C3306" i="4" s="1"/>
  <c r="XFB3305" i="4"/>
  <c r="M3305" i="4"/>
  <c r="B3305" i="4"/>
  <c r="A3305" i="4"/>
  <c r="C3305" i="4" s="1"/>
  <c r="XFB3304" i="4"/>
  <c r="M3304" i="4"/>
  <c r="B3304" i="4"/>
  <c r="A3304" i="4"/>
  <c r="C3304" i="4" s="1"/>
  <c r="XFB3303" i="4"/>
  <c r="M3303" i="4"/>
  <c r="B3303" i="4"/>
  <c r="A3303" i="4"/>
  <c r="C3303" i="4" s="1"/>
  <c r="XFB3302" i="4"/>
  <c r="M3302" i="4"/>
  <c r="B3302" i="4"/>
  <c r="A3302" i="4"/>
  <c r="C3302" i="4" s="1"/>
  <c r="XFB3301" i="4"/>
  <c r="M3301" i="4"/>
  <c r="B3301" i="4"/>
  <c r="A3301" i="4"/>
  <c r="C3301" i="4" s="1"/>
  <c r="XFB3300" i="4"/>
  <c r="M3300" i="4"/>
  <c r="B3300" i="4"/>
  <c r="A3300" i="4"/>
  <c r="C3300" i="4" s="1"/>
  <c r="XFB3299" i="4"/>
  <c r="M3299" i="4"/>
  <c r="B3299" i="4"/>
  <c r="A3299" i="4"/>
  <c r="C3299" i="4" s="1"/>
  <c r="XFB3298" i="4"/>
  <c r="M3298" i="4"/>
  <c r="B3298" i="4"/>
  <c r="A3298" i="4"/>
  <c r="C3298" i="4" s="1"/>
  <c r="XFB3297" i="4"/>
  <c r="M3297" i="4"/>
  <c r="B3297" i="4"/>
  <c r="A3297" i="4"/>
  <c r="C3297" i="4" s="1"/>
  <c r="XFB3296" i="4"/>
  <c r="M3296" i="4"/>
  <c r="B3296" i="4"/>
  <c r="A3296" i="4"/>
  <c r="C3296" i="4" s="1"/>
  <c r="XFB3295" i="4"/>
  <c r="M3295" i="4"/>
  <c r="B3295" i="4"/>
  <c r="A3295" i="4"/>
  <c r="C3295" i="4" s="1"/>
  <c r="XFB3294" i="4"/>
  <c r="M3294" i="4"/>
  <c r="B3294" i="4"/>
  <c r="A3294" i="4"/>
  <c r="C3294" i="4" s="1"/>
  <c r="XFB3293" i="4"/>
  <c r="M3293" i="4"/>
  <c r="B3293" i="4"/>
  <c r="A3293" i="4"/>
  <c r="C3293" i="4" s="1"/>
  <c r="XFB3292" i="4"/>
  <c r="M3292" i="4"/>
  <c r="B3292" i="4"/>
  <c r="A3292" i="4"/>
  <c r="C3292" i="4" s="1"/>
  <c r="XFB3291" i="4"/>
  <c r="M3291" i="4"/>
  <c r="B3291" i="4"/>
  <c r="A3291" i="4"/>
  <c r="C3291" i="4" s="1"/>
  <c r="XFB3290" i="4"/>
  <c r="M3290" i="4"/>
  <c r="B3290" i="4"/>
  <c r="A3290" i="4"/>
  <c r="C3290" i="4" s="1"/>
  <c r="XFB3289" i="4"/>
  <c r="M3289" i="4"/>
  <c r="B3289" i="4"/>
  <c r="A3289" i="4"/>
  <c r="C3289" i="4" s="1"/>
  <c r="XFB3288" i="4"/>
  <c r="M3288" i="4"/>
  <c r="B3288" i="4"/>
  <c r="A3288" i="4"/>
  <c r="C3288" i="4" s="1"/>
  <c r="XFB3287" i="4"/>
  <c r="M3287" i="4"/>
  <c r="B3287" i="4"/>
  <c r="A3287" i="4"/>
  <c r="C3287" i="4" s="1"/>
  <c r="XFB3286" i="4"/>
  <c r="M3286" i="4"/>
  <c r="B3286" i="4"/>
  <c r="A3286" i="4"/>
  <c r="C3286" i="4" s="1"/>
  <c r="XFB3285" i="4"/>
  <c r="M3285" i="4"/>
  <c r="B3285" i="4"/>
  <c r="A3285" i="4"/>
  <c r="C3285" i="4" s="1"/>
  <c r="XFB3284" i="4"/>
  <c r="M3284" i="4"/>
  <c r="B3284" i="4"/>
  <c r="A3284" i="4"/>
  <c r="C3284" i="4" s="1"/>
  <c r="XFB3283" i="4"/>
  <c r="M3283" i="4"/>
  <c r="B3283" i="4"/>
  <c r="A3283" i="4"/>
  <c r="C3283" i="4" s="1"/>
  <c r="XFB3282" i="4"/>
  <c r="M3282" i="4"/>
  <c r="B3282" i="4"/>
  <c r="A3282" i="4"/>
  <c r="C3282" i="4" s="1"/>
  <c r="XFB3281" i="4"/>
  <c r="M3281" i="4"/>
  <c r="B3281" i="4"/>
  <c r="A3281" i="4"/>
  <c r="C3281" i="4" s="1"/>
  <c r="XFB3280" i="4"/>
  <c r="M3280" i="4"/>
  <c r="B3280" i="4"/>
  <c r="A3280" i="4"/>
  <c r="C3280" i="4" s="1"/>
  <c r="XFB3279" i="4"/>
  <c r="M3279" i="4"/>
  <c r="B3279" i="4"/>
  <c r="A3279" i="4"/>
  <c r="C3279" i="4" s="1"/>
  <c r="XFB3278" i="4"/>
  <c r="M3278" i="4"/>
  <c r="B3278" i="4"/>
  <c r="A3278" i="4"/>
  <c r="C3278" i="4" s="1"/>
  <c r="XFB3277" i="4"/>
  <c r="M3277" i="4"/>
  <c r="B3277" i="4"/>
  <c r="A3277" i="4"/>
  <c r="C3277" i="4" s="1"/>
  <c r="XFB3276" i="4"/>
  <c r="M3276" i="4"/>
  <c r="B3276" i="4"/>
  <c r="A3276" i="4"/>
  <c r="C3276" i="4" s="1"/>
  <c r="XFB3275" i="4"/>
  <c r="M3275" i="4"/>
  <c r="B3275" i="4"/>
  <c r="A3275" i="4"/>
  <c r="C3275" i="4" s="1"/>
  <c r="XFB3274" i="4"/>
  <c r="M3274" i="4"/>
  <c r="B3274" i="4"/>
  <c r="A3274" i="4"/>
  <c r="C3274" i="4" s="1"/>
  <c r="XFB3273" i="4"/>
  <c r="M3273" i="4"/>
  <c r="B3273" i="4"/>
  <c r="A3273" i="4"/>
  <c r="C3273" i="4" s="1"/>
  <c r="XFB3272" i="4"/>
  <c r="M3272" i="4"/>
  <c r="B3272" i="4"/>
  <c r="A3272" i="4"/>
  <c r="C3272" i="4" s="1"/>
  <c r="XFB3271" i="4"/>
  <c r="M3271" i="4"/>
  <c r="B3271" i="4"/>
  <c r="A3271" i="4"/>
  <c r="C3271" i="4" s="1"/>
  <c r="XFB3270" i="4"/>
  <c r="M3270" i="4"/>
  <c r="B3270" i="4"/>
  <c r="A3270" i="4"/>
  <c r="C3270" i="4" s="1"/>
  <c r="XFB3269" i="4"/>
  <c r="M3269" i="4"/>
  <c r="B3269" i="4"/>
  <c r="A3269" i="4"/>
  <c r="C3269" i="4" s="1"/>
  <c r="XFB3268" i="4"/>
  <c r="M3268" i="4"/>
  <c r="B3268" i="4"/>
  <c r="A3268" i="4"/>
  <c r="C3268" i="4" s="1"/>
  <c r="XFB3267" i="4"/>
  <c r="M3267" i="4"/>
  <c r="B3267" i="4"/>
  <c r="A3267" i="4"/>
  <c r="C3267" i="4" s="1"/>
  <c r="XFB3266" i="4"/>
  <c r="M3266" i="4"/>
  <c r="B3266" i="4"/>
  <c r="A3266" i="4"/>
  <c r="C3266" i="4" s="1"/>
  <c r="XFB3265" i="4"/>
  <c r="M3265" i="4"/>
  <c r="B3265" i="4"/>
  <c r="A3265" i="4"/>
  <c r="C3265" i="4" s="1"/>
  <c r="XFB3264" i="4"/>
  <c r="M3264" i="4"/>
  <c r="B3264" i="4"/>
  <c r="A3264" i="4"/>
  <c r="C3264" i="4" s="1"/>
  <c r="XFB3263" i="4"/>
  <c r="M3263" i="4"/>
  <c r="B3263" i="4"/>
  <c r="A3263" i="4"/>
  <c r="C3263" i="4" s="1"/>
  <c r="XFB3262" i="4"/>
  <c r="M3262" i="4"/>
  <c r="B3262" i="4"/>
  <c r="A3262" i="4"/>
  <c r="C3262" i="4" s="1"/>
  <c r="XFB3261" i="4"/>
  <c r="M3261" i="4"/>
  <c r="B3261" i="4"/>
  <c r="A3261" i="4"/>
  <c r="C3261" i="4" s="1"/>
  <c r="XFB3260" i="4"/>
  <c r="M3260" i="4"/>
  <c r="B3260" i="4"/>
  <c r="A3260" i="4"/>
  <c r="C3260" i="4" s="1"/>
  <c r="XFB3259" i="4"/>
  <c r="M3259" i="4"/>
  <c r="B3259" i="4"/>
  <c r="A3259" i="4"/>
  <c r="C3259" i="4" s="1"/>
  <c r="XFB3258" i="4"/>
  <c r="M3258" i="4"/>
  <c r="B3258" i="4"/>
  <c r="A3258" i="4"/>
  <c r="C3258" i="4" s="1"/>
  <c r="XFB3257" i="4"/>
  <c r="M3257" i="4"/>
  <c r="B3257" i="4"/>
  <c r="A3257" i="4"/>
  <c r="C3257" i="4" s="1"/>
  <c r="XFB3256" i="4"/>
  <c r="M3256" i="4"/>
  <c r="B3256" i="4"/>
  <c r="A3256" i="4"/>
  <c r="C3256" i="4" s="1"/>
  <c r="XFB3255" i="4"/>
  <c r="M3255" i="4"/>
  <c r="B3255" i="4"/>
  <c r="A3255" i="4"/>
  <c r="C3255" i="4" s="1"/>
  <c r="XFB3254" i="4"/>
  <c r="M3254" i="4"/>
  <c r="B3254" i="4"/>
  <c r="A3254" i="4"/>
  <c r="C3254" i="4" s="1"/>
  <c r="XFB3253" i="4"/>
  <c r="M3253" i="4"/>
  <c r="B3253" i="4"/>
  <c r="A3253" i="4"/>
  <c r="C3253" i="4" s="1"/>
  <c r="XFB3252" i="4"/>
  <c r="M3252" i="4"/>
  <c r="B3252" i="4"/>
  <c r="A3252" i="4"/>
  <c r="C3252" i="4" s="1"/>
  <c r="XFB3251" i="4"/>
  <c r="M3251" i="4"/>
  <c r="B3251" i="4"/>
  <c r="A3251" i="4"/>
  <c r="C3251" i="4" s="1"/>
  <c r="XFB3250" i="4"/>
  <c r="M3250" i="4"/>
  <c r="B3250" i="4"/>
  <c r="A3250" i="4"/>
  <c r="C3250" i="4" s="1"/>
  <c r="XFB3249" i="4"/>
  <c r="M3249" i="4"/>
  <c r="B3249" i="4"/>
  <c r="A3249" i="4"/>
  <c r="C3249" i="4" s="1"/>
  <c r="XFB3248" i="4"/>
  <c r="M3248" i="4"/>
  <c r="B3248" i="4"/>
  <c r="A3248" i="4"/>
  <c r="C3248" i="4" s="1"/>
  <c r="XFB3247" i="4"/>
  <c r="M3247" i="4"/>
  <c r="B3247" i="4"/>
  <c r="A3247" i="4"/>
  <c r="C3247" i="4" s="1"/>
  <c r="XFB3246" i="4"/>
  <c r="M3246" i="4"/>
  <c r="B3246" i="4"/>
  <c r="A3246" i="4"/>
  <c r="C3246" i="4" s="1"/>
  <c r="XFB3245" i="4"/>
  <c r="M3245" i="4"/>
  <c r="B3245" i="4"/>
  <c r="A3245" i="4"/>
  <c r="C3245" i="4" s="1"/>
  <c r="XFB3244" i="4"/>
  <c r="M3244" i="4"/>
  <c r="B3244" i="4"/>
  <c r="A3244" i="4"/>
  <c r="C3244" i="4" s="1"/>
  <c r="XFB3243" i="4"/>
  <c r="M3243" i="4"/>
  <c r="B3243" i="4"/>
  <c r="A3243" i="4"/>
  <c r="C3243" i="4" s="1"/>
  <c r="XFB3242" i="4"/>
  <c r="M3242" i="4"/>
  <c r="B3242" i="4"/>
  <c r="A3242" i="4"/>
  <c r="C3242" i="4" s="1"/>
  <c r="XFB3241" i="4"/>
  <c r="M3241" i="4"/>
  <c r="B3241" i="4"/>
  <c r="A3241" i="4"/>
  <c r="C3241" i="4" s="1"/>
  <c r="XFB3240" i="4"/>
  <c r="M3240" i="4"/>
  <c r="B3240" i="4"/>
  <c r="A3240" i="4"/>
  <c r="C3240" i="4" s="1"/>
  <c r="XFB3239" i="4"/>
  <c r="M3239" i="4"/>
  <c r="B3239" i="4"/>
  <c r="A3239" i="4"/>
  <c r="C3239" i="4" s="1"/>
  <c r="XFB3238" i="4"/>
  <c r="M3238" i="4"/>
  <c r="B3238" i="4"/>
  <c r="A3238" i="4"/>
  <c r="C3238" i="4" s="1"/>
  <c r="XFB3237" i="4"/>
  <c r="M3237" i="4"/>
  <c r="B3237" i="4"/>
  <c r="A3237" i="4"/>
  <c r="C3237" i="4" s="1"/>
  <c r="XFB3236" i="4"/>
  <c r="M3236" i="4"/>
  <c r="B3236" i="4"/>
  <c r="A3236" i="4"/>
  <c r="C3236" i="4" s="1"/>
  <c r="XFB3235" i="4"/>
  <c r="M3235" i="4"/>
  <c r="B3235" i="4"/>
  <c r="A3235" i="4"/>
  <c r="C3235" i="4" s="1"/>
  <c r="XFB3234" i="4"/>
  <c r="M3234" i="4"/>
  <c r="B3234" i="4"/>
  <c r="A3234" i="4"/>
  <c r="C3234" i="4" s="1"/>
  <c r="XFB3233" i="4"/>
  <c r="M3233" i="4"/>
  <c r="B3233" i="4"/>
  <c r="A3233" i="4"/>
  <c r="C3233" i="4" s="1"/>
  <c r="XFB3232" i="4"/>
  <c r="M3232" i="4"/>
  <c r="B3232" i="4"/>
  <c r="A3232" i="4"/>
  <c r="C3232" i="4" s="1"/>
  <c r="XFB3231" i="4"/>
  <c r="M3231" i="4"/>
  <c r="B3231" i="4"/>
  <c r="A3231" i="4"/>
  <c r="C3231" i="4" s="1"/>
  <c r="XFB3230" i="4"/>
  <c r="M3230" i="4"/>
  <c r="B3230" i="4"/>
  <c r="A3230" i="4"/>
  <c r="C3230" i="4" s="1"/>
  <c r="XFB3229" i="4"/>
  <c r="M3229" i="4"/>
  <c r="B3229" i="4"/>
  <c r="A3229" i="4"/>
  <c r="C3229" i="4" s="1"/>
  <c r="XFB3228" i="4"/>
  <c r="M3228" i="4"/>
  <c r="B3228" i="4"/>
  <c r="A3228" i="4"/>
  <c r="C3228" i="4" s="1"/>
  <c r="XFB3227" i="4"/>
  <c r="M3227" i="4"/>
  <c r="B3227" i="4"/>
  <c r="A3227" i="4"/>
  <c r="C3227" i="4" s="1"/>
  <c r="XFB3226" i="4"/>
  <c r="M3226" i="4"/>
  <c r="B3226" i="4"/>
  <c r="A3226" i="4"/>
  <c r="C3226" i="4" s="1"/>
  <c r="XFB3225" i="4"/>
  <c r="M3225" i="4"/>
  <c r="B3225" i="4"/>
  <c r="A3225" i="4"/>
  <c r="C3225" i="4" s="1"/>
  <c r="XFB3224" i="4"/>
  <c r="M3224" i="4"/>
  <c r="B3224" i="4"/>
  <c r="A3224" i="4"/>
  <c r="C3224" i="4" s="1"/>
  <c r="XFB3223" i="4"/>
  <c r="M3223" i="4"/>
  <c r="B3223" i="4"/>
  <c r="A3223" i="4"/>
  <c r="C3223" i="4" s="1"/>
  <c r="XFB3222" i="4"/>
  <c r="M3222" i="4"/>
  <c r="B3222" i="4"/>
  <c r="A3222" i="4"/>
  <c r="C3222" i="4" s="1"/>
  <c r="XFB3221" i="4"/>
  <c r="M3221" i="4"/>
  <c r="B3221" i="4"/>
  <c r="A3221" i="4"/>
  <c r="C3221" i="4" s="1"/>
  <c r="XFB3220" i="4"/>
  <c r="M3220" i="4"/>
  <c r="B3220" i="4"/>
  <c r="A3220" i="4"/>
  <c r="C3220" i="4" s="1"/>
  <c r="XFB3219" i="4"/>
  <c r="M3219" i="4"/>
  <c r="B3219" i="4"/>
  <c r="A3219" i="4"/>
  <c r="C3219" i="4" s="1"/>
  <c r="XFB3218" i="4"/>
  <c r="M3218" i="4"/>
  <c r="B3218" i="4"/>
  <c r="A3218" i="4"/>
  <c r="C3218" i="4" s="1"/>
  <c r="XFB3217" i="4"/>
  <c r="M3217" i="4"/>
  <c r="B3217" i="4"/>
  <c r="A3217" i="4"/>
  <c r="C3217" i="4" s="1"/>
  <c r="XFB3216" i="4"/>
  <c r="M3216" i="4"/>
  <c r="B3216" i="4"/>
  <c r="A3216" i="4"/>
  <c r="C3216" i="4" s="1"/>
  <c r="XFB3215" i="4"/>
  <c r="M3215" i="4"/>
  <c r="B3215" i="4"/>
  <c r="A3215" i="4"/>
  <c r="C3215" i="4" s="1"/>
  <c r="XFB3214" i="4"/>
  <c r="M3214" i="4"/>
  <c r="B3214" i="4"/>
  <c r="A3214" i="4"/>
  <c r="C3214" i="4" s="1"/>
  <c r="XFB3213" i="4"/>
  <c r="M3213" i="4"/>
  <c r="B3213" i="4"/>
  <c r="A3213" i="4"/>
  <c r="C3213" i="4" s="1"/>
  <c r="XFB3212" i="4"/>
  <c r="M3212" i="4"/>
  <c r="B3212" i="4"/>
  <c r="A3212" i="4"/>
  <c r="C3212" i="4" s="1"/>
  <c r="XFB3211" i="4"/>
  <c r="M3211" i="4"/>
  <c r="B3211" i="4"/>
  <c r="A3211" i="4"/>
  <c r="C3211" i="4" s="1"/>
  <c r="XFB3210" i="4"/>
  <c r="M3210" i="4"/>
  <c r="B3210" i="4"/>
  <c r="A3210" i="4"/>
  <c r="C3210" i="4" s="1"/>
  <c r="XFB3209" i="4"/>
  <c r="M3209" i="4"/>
  <c r="B3209" i="4"/>
  <c r="A3209" i="4"/>
  <c r="C3209" i="4" s="1"/>
  <c r="XFB3208" i="4"/>
  <c r="M3208" i="4"/>
  <c r="B3208" i="4"/>
  <c r="A3208" i="4"/>
  <c r="C3208" i="4" s="1"/>
  <c r="XFB3207" i="4"/>
  <c r="M3207" i="4"/>
  <c r="B3207" i="4"/>
  <c r="A3207" i="4"/>
  <c r="C3207" i="4" s="1"/>
  <c r="XFB3206" i="4"/>
  <c r="M3206" i="4"/>
  <c r="B3206" i="4"/>
  <c r="A3206" i="4"/>
  <c r="C3206" i="4" s="1"/>
  <c r="XFB3205" i="4"/>
  <c r="M3205" i="4"/>
  <c r="B3205" i="4"/>
  <c r="A3205" i="4"/>
  <c r="C3205" i="4" s="1"/>
  <c r="XFB3204" i="4"/>
  <c r="M3204" i="4"/>
  <c r="B3204" i="4"/>
  <c r="A3204" i="4"/>
  <c r="C3204" i="4" s="1"/>
  <c r="XFB3203" i="4"/>
  <c r="M3203" i="4"/>
  <c r="B3203" i="4"/>
  <c r="A3203" i="4"/>
  <c r="C3203" i="4" s="1"/>
  <c r="XFB3202" i="4"/>
  <c r="M3202" i="4"/>
  <c r="B3202" i="4"/>
  <c r="A3202" i="4"/>
  <c r="C3202" i="4" s="1"/>
  <c r="XFB3201" i="4"/>
  <c r="M3201" i="4"/>
  <c r="B3201" i="4"/>
  <c r="A3201" i="4"/>
  <c r="C3201" i="4" s="1"/>
  <c r="XFB3200" i="4"/>
  <c r="M3200" i="4"/>
  <c r="B3200" i="4"/>
  <c r="A3200" i="4"/>
  <c r="C3200" i="4" s="1"/>
  <c r="XFB3199" i="4"/>
  <c r="M3199" i="4"/>
  <c r="B3199" i="4"/>
  <c r="A3199" i="4"/>
  <c r="C3199" i="4" s="1"/>
  <c r="XFB3198" i="4"/>
  <c r="M3198" i="4"/>
  <c r="B3198" i="4"/>
  <c r="A3198" i="4"/>
  <c r="C3198" i="4" s="1"/>
  <c r="XFB3197" i="4"/>
  <c r="M3197" i="4"/>
  <c r="B3197" i="4"/>
  <c r="A3197" i="4"/>
  <c r="C3197" i="4" s="1"/>
  <c r="XFB3196" i="4"/>
  <c r="M3196" i="4"/>
  <c r="B3196" i="4"/>
  <c r="A3196" i="4"/>
  <c r="C3196" i="4" s="1"/>
  <c r="XFB3195" i="4"/>
  <c r="M3195" i="4"/>
  <c r="B3195" i="4"/>
  <c r="A3195" i="4"/>
  <c r="C3195" i="4" s="1"/>
  <c r="XFB3194" i="4"/>
  <c r="M3194" i="4"/>
  <c r="B3194" i="4"/>
  <c r="A3194" i="4"/>
  <c r="C3194" i="4" s="1"/>
  <c r="XFB3193" i="4"/>
  <c r="M3193" i="4"/>
  <c r="B3193" i="4"/>
  <c r="A3193" i="4"/>
  <c r="C3193" i="4" s="1"/>
  <c r="XFB3192" i="4"/>
  <c r="M3192" i="4"/>
  <c r="B3192" i="4"/>
  <c r="A3192" i="4"/>
  <c r="C3192" i="4" s="1"/>
  <c r="XFB3191" i="4"/>
  <c r="M3191" i="4"/>
  <c r="B3191" i="4"/>
  <c r="A3191" i="4"/>
  <c r="C3191" i="4" s="1"/>
  <c r="XFB3190" i="4"/>
  <c r="M3190" i="4"/>
  <c r="B3190" i="4"/>
  <c r="A3190" i="4"/>
  <c r="C3190" i="4" s="1"/>
  <c r="XFB3189" i="4"/>
  <c r="M3189" i="4"/>
  <c r="B3189" i="4"/>
  <c r="A3189" i="4"/>
  <c r="C3189" i="4" s="1"/>
  <c r="XFB3188" i="4"/>
  <c r="M3188" i="4"/>
  <c r="B3188" i="4"/>
  <c r="A3188" i="4"/>
  <c r="C3188" i="4" s="1"/>
  <c r="XFB3187" i="4"/>
  <c r="M3187" i="4"/>
  <c r="B3187" i="4"/>
  <c r="A3187" i="4"/>
  <c r="C3187" i="4" s="1"/>
  <c r="XFB3186" i="4"/>
  <c r="M3186" i="4"/>
  <c r="B3186" i="4"/>
  <c r="A3186" i="4"/>
  <c r="C3186" i="4" s="1"/>
  <c r="XFB3185" i="4"/>
  <c r="M3185" i="4"/>
  <c r="B3185" i="4"/>
  <c r="A3185" i="4"/>
  <c r="C3185" i="4" s="1"/>
  <c r="XFB3184" i="4"/>
  <c r="M3184" i="4"/>
  <c r="B3184" i="4"/>
  <c r="A3184" i="4"/>
  <c r="C3184" i="4" s="1"/>
  <c r="XFB3183" i="4"/>
  <c r="M3183" i="4"/>
  <c r="B3183" i="4"/>
  <c r="A3183" i="4"/>
  <c r="C3183" i="4" s="1"/>
  <c r="XFB3182" i="4"/>
  <c r="M3182" i="4"/>
  <c r="B3182" i="4"/>
  <c r="A3182" i="4"/>
  <c r="C3182" i="4" s="1"/>
  <c r="XFB3181" i="4"/>
  <c r="M3181" i="4"/>
  <c r="B3181" i="4"/>
  <c r="A3181" i="4"/>
  <c r="C3181" i="4" s="1"/>
  <c r="XFB3180" i="4"/>
  <c r="M3180" i="4"/>
  <c r="B3180" i="4"/>
  <c r="A3180" i="4"/>
  <c r="C3180" i="4" s="1"/>
  <c r="XFB3179" i="4"/>
  <c r="M3179" i="4"/>
  <c r="B3179" i="4"/>
  <c r="A3179" i="4"/>
  <c r="C3179" i="4" s="1"/>
  <c r="XFB3178" i="4"/>
  <c r="M3178" i="4"/>
  <c r="B3178" i="4"/>
  <c r="A3178" i="4"/>
  <c r="C3178" i="4" s="1"/>
  <c r="XFB3177" i="4"/>
  <c r="M3177" i="4"/>
  <c r="B3177" i="4"/>
  <c r="A3177" i="4"/>
  <c r="C3177" i="4" s="1"/>
  <c r="XFB3176" i="4"/>
  <c r="M3176" i="4"/>
  <c r="B3176" i="4"/>
  <c r="A3176" i="4"/>
  <c r="C3176" i="4" s="1"/>
  <c r="XFB3175" i="4"/>
  <c r="M3175" i="4"/>
  <c r="B3175" i="4"/>
  <c r="A3175" i="4"/>
  <c r="C3175" i="4" s="1"/>
  <c r="XFB3174" i="4"/>
  <c r="M3174" i="4"/>
  <c r="B3174" i="4"/>
  <c r="A3174" i="4"/>
  <c r="C3174" i="4" s="1"/>
  <c r="XFB3173" i="4"/>
  <c r="M3173" i="4"/>
  <c r="B3173" i="4"/>
  <c r="A3173" i="4"/>
  <c r="C3173" i="4" s="1"/>
  <c r="XFB3172" i="4"/>
  <c r="M3172" i="4"/>
  <c r="B3172" i="4"/>
  <c r="A3172" i="4"/>
  <c r="C3172" i="4" s="1"/>
  <c r="XFB3171" i="4"/>
  <c r="M3171" i="4"/>
  <c r="B3171" i="4"/>
  <c r="A3171" i="4"/>
  <c r="C3171" i="4" s="1"/>
  <c r="XFB3170" i="4"/>
  <c r="M3170" i="4"/>
  <c r="B3170" i="4"/>
  <c r="A3170" i="4"/>
  <c r="C3170" i="4" s="1"/>
  <c r="XFB3169" i="4"/>
  <c r="M3169" i="4"/>
  <c r="B3169" i="4"/>
  <c r="A3169" i="4"/>
  <c r="C3169" i="4" s="1"/>
  <c r="XFB3168" i="4"/>
  <c r="M3168" i="4"/>
  <c r="B3168" i="4"/>
  <c r="A3168" i="4"/>
  <c r="C3168" i="4" s="1"/>
  <c r="XFB3167" i="4"/>
  <c r="M3167" i="4"/>
  <c r="B3167" i="4"/>
  <c r="A3167" i="4"/>
  <c r="C3167" i="4" s="1"/>
  <c r="XFB3166" i="4"/>
  <c r="M3166" i="4"/>
  <c r="B3166" i="4"/>
  <c r="A3166" i="4"/>
  <c r="C3166" i="4" s="1"/>
  <c r="XFB3165" i="4"/>
  <c r="M3165" i="4"/>
  <c r="B3165" i="4"/>
  <c r="A3165" i="4"/>
  <c r="C3165" i="4" s="1"/>
  <c r="XFB3164" i="4"/>
  <c r="M3164" i="4"/>
  <c r="B3164" i="4"/>
  <c r="A3164" i="4"/>
  <c r="C3164" i="4" s="1"/>
  <c r="XFB3163" i="4"/>
  <c r="M3163" i="4"/>
  <c r="B3163" i="4"/>
  <c r="A3163" i="4"/>
  <c r="C3163" i="4" s="1"/>
  <c r="XFB3162" i="4"/>
  <c r="M3162" i="4"/>
  <c r="B3162" i="4"/>
  <c r="A3162" i="4"/>
  <c r="C3162" i="4" s="1"/>
  <c r="XFB3161" i="4"/>
  <c r="M3161" i="4"/>
  <c r="B3161" i="4"/>
  <c r="A3161" i="4"/>
  <c r="C3161" i="4" s="1"/>
  <c r="XFB3160" i="4"/>
  <c r="M3160" i="4"/>
  <c r="B3160" i="4"/>
  <c r="A3160" i="4"/>
  <c r="C3160" i="4" s="1"/>
  <c r="XFB3159" i="4"/>
  <c r="M3159" i="4"/>
  <c r="B3159" i="4"/>
  <c r="A3159" i="4"/>
  <c r="C3159" i="4" s="1"/>
  <c r="XFB3158" i="4"/>
  <c r="M3158" i="4"/>
  <c r="B3158" i="4"/>
  <c r="A3158" i="4"/>
  <c r="C3158" i="4" s="1"/>
  <c r="XFB3157" i="4"/>
  <c r="M3157" i="4"/>
  <c r="B3157" i="4"/>
  <c r="A3157" i="4"/>
  <c r="C3157" i="4" s="1"/>
  <c r="XFB3156" i="4"/>
  <c r="M3156" i="4"/>
  <c r="B3156" i="4"/>
  <c r="A3156" i="4"/>
  <c r="C3156" i="4" s="1"/>
  <c r="XFB3155" i="4"/>
  <c r="M3155" i="4"/>
  <c r="B3155" i="4"/>
  <c r="A3155" i="4"/>
  <c r="C3155" i="4" s="1"/>
  <c r="XFB3154" i="4"/>
  <c r="M3154" i="4"/>
  <c r="B3154" i="4"/>
  <c r="A3154" i="4"/>
  <c r="C3154" i="4" s="1"/>
  <c r="XFB3153" i="4"/>
  <c r="M3153" i="4"/>
  <c r="B3153" i="4"/>
  <c r="A3153" i="4"/>
  <c r="C3153" i="4" s="1"/>
  <c r="XFB3152" i="4"/>
  <c r="M3152" i="4"/>
  <c r="B3152" i="4"/>
  <c r="A3152" i="4"/>
  <c r="C3152" i="4" s="1"/>
  <c r="XFB3151" i="4"/>
  <c r="M3151" i="4"/>
  <c r="B3151" i="4"/>
  <c r="A3151" i="4"/>
  <c r="C3151" i="4" s="1"/>
  <c r="XFB3150" i="4"/>
  <c r="M3150" i="4"/>
  <c r="B3150" i="4"/>
  <c r="A3150" i="4"/>
  <c r="C3150" i="4" s="1"/>
  <c r="XFB3149" i="4"/>
  <c r="M3149" i="4"/>
  <c r="B3149" i="4"/>
  <c r="A3149" i="4"/>
  <c r="C3149" i="4" s="1"/>
  <c r="XFB3148" i="4"/>
  <c r="M3148" i="4"/>
  <c r="B3148" i="4"/>
  <c r="A3148" i="4"/>
  <c r="C3148" i="4" s="1"/>
  <c r="XFB3147" i="4"/>
  <c r="M3147" i="4"/>
  <c r="B3147" i="4"/>
  <c r="A3147" i="4"/>
  <c r="C3147" i="4" s="1"/>
  <c r="XFB3146" i="4"/>
  <c r="M3146" i="4"/>
  <c r="B3146" i="4"/>
  <c r="A3146" i="4"/>
  <c r="C3146" i="4" s="1"/>
  <c r="XFB3145" i="4"/>
  <c r="M3145" i="4"/>
  <c r="B3145" i="4"/>
  <c r="A3145" i="4"/>
  <c r="C3145" i="4" s="1"/>
  <c r="XFB3144" i="4"/>
  <c r="M3144" i="4"/>
  <c r="B3144" i="4"/>
  <c r="A3144" i="4"/>
  <c r="C3144" i="4" s="1"/>
  <c r="XFB3143" i="4"/>
  <c r="M3143" i="4"/>
  <c r="B3143" i="4"/>
  <c r="A3143" i="4"/>
  <c r="C3143" i="4" s="1"/>
  <c r="XFB3142" i="4"/>
  <c r="M3142" i="4"/>
  <c r="B3142" i="4"/>
  <c r="A3142" i="4"/>
  <c r="C3142" i="4" s="1"/>
  <c r="XFB3141" i="4"/>
  <c r="M3141" i="4"/>
  <c r="B3141" i="4"/>
  <c r="A3141" i="4"/>
  <c r="C3141" i="4" s="1"/>
  <c r="XFB3140" i="4"/>
  <c r="M3140" i="4"/>
  <c r="B3140" i="4"/>
  <c r="A3140" i="4"/>
  <c r="C3140" i="4" s="1"/>
  <c r="XFB3139" i="4"/>
  <c r="M3139" i="4"/>
  <c r="B3139" i="4"/>
  <c r="A3139" i="4"/>
  <c r="C3139" i="4" s="1"/>
  <c r="XFB3138" i="4"/>
  <c r="M3138" i="4"/>
  <c r="B3138" i="4"/>
  <c r="A3138" i="4"/>
  <c r="C3138" i="4" s="1"/>
  <c r="XFB3137" i="4"/>
  <c r="M3137" i="4"/>
  <c r="B3137" i="4"/>
  <c r="A3137" i="4"/>
  <c r="C3137" i="4" s="1"/>
  <c r="XFB3136" i="4"/>
  <c r="M3136" i="4"/>
  <c r="B3136" i="4"/>
  <c r="A3136" i="4"/>
  <c r="C3136" i="4" s="1"/>
  <c r="XFB3135" i="4"/>
  <c r="M3135" i="4"/>
  <c r="B3135" i="4"/>
  <c r="A3135" i="4"/>
  <c r="C3135" i="4" s="1"/>
  <c r="XFB3134" i="4"/>
  <c r="M3134" i="4"/>
  <c r="B3134" i="4"/>
  <c r="A3134" i="4"/>
  <c r="C3134" i="4" s="1"/>
  <c r="XFB3133" i="4"/>
  <c r="M3133" i="4"/>
  <c r="B3133" i="4"/>
  <c r="A3133" i="4"/>
  <c r="C3133" i="4" s="1"/>
  <c r="XFB3132" i="4"/>
  <c r="M3132" i="4"/>
  <c r="B3132" i="4"/>
  <c r="A3132" i="4"/>
  <c r="C3132" i="4" s="1"/>
  <c r="XFB3131" i="4"/>
  <c r="M3131" i="4"/>
  <c r="B3131" i="4"/>
  <c r="A3131" i="4"/>
  <c r="C3131" i="4" s="1"/>
  <c r="XFB3130" i="4"/>
  <c r="M3130" i="4"/>
  <c r="B3130" i="4"/>
  <c r="A3130" i="4"/>
  <c r="C3130" i="4" s="1"/>
  <c r="XFB3129" i="4"/>
  <c r="M3129" i="4"/>
  <c r="B3129" i="4"/>
  <c r="A3129" i="4"/>
  <c r="C3129" i="4" s="1"/>
  <c r="XFB3128" i="4"/>
  <c r="M3128" i="4"/>
  <c r="B3128" i="4"/>
  <c r="A3128" i="4"/>
  <c r="C3128" i="4" s="1"/>
  <c r="XFB3127" i="4"/>
  <c r="M3127" i="4"/>
  <c r="B3127" i="4"/>
  <c r="A3127" i="4"/>
  <c r="C3127" i="4" s="1"/>
  <c r="XFB3126" i="4"/>
  <c r="M3126" i="4"/>
  <c r="B3126" i="4"/>
  <c r="A3126" i="4"/>
  <c r="C3126" i="4" s="1"/>
  <c r="XFB3125" i="4"/>
  <c r="M3125" i="4"/>
  <c r="B3125" i="4"/>
  <c r="A3125" i="4"/>
  <c r="C3125" i="4" s="1"/>
  <c r="XFB3124" i="4"/>
  <c r="M3124" i="4"/>
  <c r="B3124" i="4"/>
  <c r="A3124" i="4"/>
  <c r="C3124" i="4" s="1"/>
  <c r="XFB3123" i="4"/>
  <c r="M3123" i="4"/>
  <c r="B3123" i="4"/>
  <c r="A3123" i="4"/>
  <c r="C3123" i="4" s="1"/>
  <c r="XFB3122" i="4"/>
  <c r="M3122" i="4"/>
  <c r="B3122" i="4"/>
  <c r="A3122" i="4"/>
  <c r="C3122" i="4" s="1"/>
  <c r="XFB3121" i="4"/>
  <c r="M3121" i="4"/>
  <c r="B3121" i="4"/>
  <c r="A3121" i="4"/>
  <c r="C3121" i="4" s="1"/>
  <c r="XFB3120" i="4"/>
  <c r="M3120" i="4"/>
  <c r="B3120" i="4"/>
  <c r="A3120" i="4"/>
  <c r="C3120" i="4" s="1"/>
  <c r="XFB3119" i="4"/>
  <c r="M3119" i="4"/>
  <c r="B3119" i="4"/>
  <c r="A3119" i="4"/>
  <c r="C3119" i="4" s="1"/>
  <c r="XFB3118" i="4"/>
  <c r="M3118" i="4"/>
  <c r="B3118" i="4"/>
  <c r="A3118" i="4"/>
  <c r="C3118" i="4" s="1"/>
  <c r="XFB3117" i="4"/>
  <c r="M3117" i="4"/>
  <c r="B3117" i="4"/>
  <c r="A3117" i="4"/>
  <c r="C3117" i="4" s="1"/>
  <c r="XFB3116" i="4"/>
  <c r="M3116" i="4"/>
  <c r="B3116" i="4"/>
  <c r="A3116" i="4"/>
  <c r="C3116" i="4" s="1"/>
  <c r="XFB3115" i="4"/>
  <c r="M3115" i="4"/>
  <c r="B3115" i="4"/>
  <c r="A3115" i="4"/>
  <c r="C3115" i="4" s="1"/>
  <c r="XFB3114" i="4"/>
  <c r="M3114" i="4"/>
  <c r="B3114" i="4"/>
  <c r="A3114" i="4"/>
  <c r="C3114" i="4" s="1"/>
  <c r="XFB3113" i="4"/>
  <c r="M3113" i="4"/>
  <c r="B3113" i="4"/>
  <c r="A3113" i="4"/>
  <c r="C3113" i="4" s="1"/>
  <c r="XFB3112" i="4"/>
  <c r="M3112" i="4"/>
  <c r="B3112" i="4"/>
  <c r="A3112" i="4"/>
  <c r="C3112" i="4" s="1"/>
  <c r="XFB3111" i="4"/>
  <c r="M3111" i="4"/>
  <c r="B3111" i="4"/>
  <c r="A3111" i="4"/>
  <c r="C3111" i="4" s="1"/>
  <c r="XFB3110" i="4"/>
  <c r="M3110" i="4"/>
  <c r="B3110" i="4"/>
  <c r="A3110" i="4"/>
  <c r="C3110" i="4" s="1"/>
  <c r="XFB3109" i="4"/>
  <c r="M3109" i="4"/>
  <c r="B3109" i="4"/>
  <c r="A3109" i="4"/>
  <c r="C3109" i="4" s="1"/>
  <c r="XFB3108" i="4"/>
  <c r="M3108" i="4"/>
  <c r="B3108" i="4"/>
  <c r="A3108" i="4"/>
  <c r="C3108" i="4" s="1"/>
  <c r="XFB3107" i="4"/>
  <c r="M3107" i="4"/>
  <c r="B3107" i="4"/>
  <c r="A3107" i="4"/>
  <c r="C3107" i="4" s="1"/>
  <c r="XFB3106" i="4"/>
  <c r="M3106" i="4"/>
  <c r="B3106" i="4"/>
  <c r="A3106" i="4"/>
  <c r="C3106" i="4" s="1"/>
  <c r="XFB3105" i="4"/>
  <c r="M3105" i="4"/>
  <c r="B3105" i="4"/>
  <c r="A3105" i="4"/>
  <c r="C3105" i="4" s="1"/>
  <c r="XFB3104" i="4"/>
  <c r="M3104" i="4"/>
  <c r="B3104" i="4"/>
  <c r="A3104" i="4"/>
  <c r="C3104" i="4" s="1"/>
  <c r="XFB3103" i="4"/>
  <c r="M3103" i="4"/>
  <c r="B3103" i="4"/>
  <c r="A3103" i="4"/>
  <c r="C3103" i="4" s="1"/>
  <c r="XFB3102" i="4"/>
  <c r="M3102" i="4"/>
  <c r="B3102" i="4"/>
  <c r="A3102" i="4"/>
  <c r="C3102" i="4" s="1"/>
  <c r="XFB3101" i="4"/>
  <c r="M3101" i="4"/>
  <c r="B3101" i="4"/>
  <c r="A3101" i="4"/>
  <c r="C3101" i="4" s="1"/>
  <c r="XFB3100" i="4"/>
  <c r="M3100" i="4"/>
  <c r="B3100" i="4"/>
  <c r="A3100" i="4"/>
  <c r="C3100" i="4" s="1"/>
  <c r="XFB3099" i="4"/>
  <c r="M3099" i="4"/>
  <c r="B3099" i="4"/>
  <c r="A3099" i="4"/>
  <c r="C3099" i="4" s="1"/>
  <c r="XFB3098" i="4"/>
  <c r="M3098" i="4"/>
  <c r="B3098" i="4"/>
  <c r="A3098" i="4"/>
  <c r="C3098" i="4" s="1"/>
  <c r="XFB3097" i="4"/>
  <c r="M3097" i="4"/>
  <c r="B3097" i="4"/>
  <c r="A3097" i="4"/>
  <c r="C3097" i="4" s="1"/>
  <c r="XFB3096" i="4"/>
  <c r="M3096" i="4"/>
  <c r="B3096" i="4"/>
  <c r="A3096" i="4"/>
  <c r="C3096" i="4" s="1"/>
  <c r="XFB3095" i="4"/>
  <c r="M3095" i="4"/>
  <c r="B3095" i="4"/>
  <c r="A3095" i="4"/>
  <c r="C3095" i="4" s="1"/>
  <c r="XFB3094" i="4"/>
  <c r="M3094" i="4"/>
  <c r="B3094" i="4"/>
  <c r="A3094" i="4"/>
  <c r="C3094" i="4" s="1"/>
  <c r="XFB3093" i="4"/>
  <c r="M3093" i="4"/>
  <c r="B3093" i="4"/>
  <c r="A3093" i="4"/>
  <c r="C3093" i="4" s="1"/>
  <c r="XFB3092" i="4"/>
  <c r="M3092" i="4"/>
  <c r="B3092" i="4"/>
  <c r="A3092" i="4"/>
  <c r="C3092" i="4" s="1"/>
  <c r="XFB3091" i="4"/>
  <c r="M3091" i="4"/>
  <c r="B3091" i="4"/>
  <c r="A3091" i="4"/>
  <c r="C3091" i="4" s="1"/>
  <c r="XFB3090" i="4"/>
  <c r="M3090" i="4"/>
  <c r="B3090" i="4"/>
  <c r="A3090" i="4"/>
  <c r="C3090" i="4" s="1"/>
  <c r="XFB3089" i="4"/>
  <c r="M3089" i="4"/>
  <c r="B3089" i="4"/>
  <c r="A3089" i="4"/>
  <c r="C3089" i="4" s="1"/>
  <c r="XFB3088" i="4"/>
  <c r="M3088" i="4"/>
  <c r="B3088" i="4"/>
  <c r="A3088" i="4"/>
  <c r="C3088" i="4" s="1"/>
  <c r="XFB3087" i="4"/>
  <c r="M3087" i="4"/>
  <c r="B3087" i="4"/>
  <c r="A3087" i="4"/>
  <c r="C3087" i="4" s="1"/>
  <c r="XFB3086" i="4"/>
  <c r="M3086" i="4"/>
  <c r="B3086" i="4"/>
  <c r="A3086" i="4"/>
  <c r="C3086" i="4" s="1"/>
  <c r="XFB3085" i="4"/>
  <c r="M3085" i="4"/>
  <c r="B3085" i="4"/>
  <c r="A3085" i="4"/>
  <c r="C3085" i="4" s="1"/>
  <c r="XFB3084" i="4"/>
  <c r="M3084" i="4"/>
  <c r="B3084" i="4"/>
  <c r="A3084" i="4"/>
  <c r="C3084" i="4" s="1"/>
  <c r="XFB3083" i="4"/>
  <c r="M3083" i="4"/>
  <c r="B3083" i="4"/>
  <c r="A3083" i="4"/>
  <c r="C3083" i="4" s="1"/>
  <c r="XFB3082" i="4"/>
  <c r="M3082" i="4"/>
  <c r="B3082" i="4"/>
  <c r="A3082" i="4"/>
  <c r="C3082" i="4" s="1"/>
  <c r="XFB3081" i="4"/>
  <c r="M3081" i="4"/>
  <c r="B3081" i="4"/>
  <c r="A3081" i="4"/>
  <c r="C3081" i="4" s="1"/>
  <c r="XFB3080" i="4"/>
  <c r="M3080" i="4"/>
  <c r="B3080" i="4"/>
  <c r="A3080" i="4"/>
  <c r="C3080" i="4" s="1"/>
  <c r="XFB3079" i="4"/>
  <c r="M3079" i="4"/>
  <c r="B3079" i="4"/>
  <c r="A3079" i="4"/>
  <c r="C3079" i="4" s="1"/>
  <c r="XFB3078" i="4"/>
  <c r="M3078" i="4"/>
  <c r="B3078" i="4"/>
  <c r="A3078" i="4"/>
  <c r="C3078" i="4" s="1"/>
  <c r="XFB3077" i="4"/>
  <c r="M3077" i="4"/>
  <c r="B3077" i="4"/>
  <c r="A3077" i="4"/>
  <c r="C3077" i="4" s="1"/>
  <c r="XFB3076" i="4"/>
  <c r="M3076" i="4"/>
  <c r="B3076" i="4"/>
  <c r="A3076" i="4"/>
  <c r="C3076" i="4" s="1"/>
  <c r="XFB3075" i="4"/>
  <c r="M3075" i="4"/>
  <c r="B3075" i="4"/>
  <c r="A3075" i="4"/>
  <c r="C3075" i="4" s="1"/>
  <c r="XFB3074" i="4"/>
  <c r="M3074" i="4"/>
  <c r="B3074" i="4"/>
  <c r="A3074" i="4"/>
  <c r="C3074" i="4" s="1"/>
  <c r="XFB3073" i="4"/>
  <c r="M3073" i="4"/>
  <c r="B3073" i="4"/>
  <c r="A3073" i="4"/>
  <c r="C3073" i="4" s="1"/>
  <c r="XFB3072" i="4"/>
  <c r="M3072" i="4"/>
  <c r="B3072" i="4"/>
  <c r="A3072" i="4"/>
  <c r="C3072" i="4" s="1"/>
  <c r="XFB3071" i="4"/>
  <c r="M3071" i="4"/>
  <c r="B3071" i="4"/>
  <c r="A3071" i="4"/>
  <c r="C3071" i="4" s="1"/>
  <c r="XFB3070" i="4"/>
  <c r="M3070" i="4"/>
  <c r="B3070" i="4"/>
  <c r="A3070" i="4"/>
  <c r="C3070" i="4" s="1"/>
  <c r="XFB3069" i="4"/>
  <c r="M3069" i="4"/>
  <c r="B3069" i="4"/>
  <c r="A3069" i="4"/>
  <c r="C3069" i="4" s="1"/>
  <c r="XFB3068" i="4"/>
  <c r="M3068" i="4"/>
  <c r="B3068" i="4"/>
  <c r="A3068" i="4"/>
  <c r="C3068" i="4" s="1"/>
  <c r="XFB3067" i="4"/>
  <c r="M3067" i="4"/>
  <c r="B3067" i="4"/>
  <c r="A3067" i="4"/>
  <c r="C3067" i="4" s="1"/>
  <c r="XFB3066" i="4"/>
  <c r="M3066" i="4"/>
  <c r="B3066" i="4"/>
  <c r="A3066" i="4"/>
  <c r="C3066" i="4" s="1"/>
  <c r="XFB3065" i="4"/>
  <c r="M3065" i="4"/>
  <c r="B3065" i="4"/>
  <c r="A3065" i="4"/>
  <c r="C3065" i="4" s="1"/>
  <c r="XFB3064" i="4"/>
  <c r="M3064" i="4"/>
  <c r="B3064" i="4"/>
  <c r="A3064" i="4"/>
  <c r="C3064" i="4" s="1"/>
  <c r="XFB3063" i="4"/>
  <c r="M3063" i="4"/>
  <c r="B3063" i="4"/>
  <c r="A3063" i="4"/>
  <c r="C3063" i="4" s="1"/>
  <c r="XFB3062" i="4"/>
  <c r="M3062" i="4"/>
  <c r="B3062" i="4"/>
  <c r="A3062" i="4"/>
  <c r="C3062" i="4" s="1"/>
  <c r="XFB3061" i="4"/>
  <c r="M3061" i="4"/>
  <c r="B3061" i="4"/>
  <c r="A3061" i="4"/>
  <c r="C3061" i="4" s="1"/>
  <c r="XFB3060" i="4"/>
  <c r="M3060" i="4"/>
  <c r="B3060" i="4"/>
  <c r="A3060" i="4"/>
  <c r="C3060" i="4" s="1"/>
  <c r="XFB3059" i="4"/>
  <c r="M3059" i="4"/>
  <c r="B3059" i="4"/>
  <c r="A3059" i="4"/>
  <c r="C3059" i="4" s="1"/>
  <c r="XFB3058" i="4"/>
  <c r="M3058" i="4"/>
  <c r="B3058" i="4"/>
  <c r="A3058" i="4"/>
  <c r="C3058" i="4" s="1"/>
  <c r="XFB3057" i="4"/>
  <c r="M3057" i="4"/>
  <c r="B3057" i="4"/>
  <c r="A3057" i="4"/>
  <c r="C3057" i="4" s="1"/>
  <c r="XFB3056" i="4"/>
  <c r="M3056" i="4"/>
  <c r="B3056" i="4"/>
  <c r="A3056" i="4"/>
  <c r="C3056" i="4" s="1"/>
  <c r="XFB3055" i="4"/>
  <c r="M3055" i="4"/>
  <c r="B3055" i="4"/>
  <c r="A3055" i="4"/>
  <c r="C3055" i="4" s="1"/>
  <c r="XFB3054" i="4"/>
  <c r="M3054" i="4"/>
  <c r="B3054" i="4"/>
  <c r="A3054" i="4"/>
  <c r="C3054" i="4" s="1"/>
  <c r="XFB3053" i="4"/>
  <c r="M3053" i="4"/>
  <c r="B3053" i="4"/>
  <c r="A3053" i="4"/>
  <c r="C3053" i="4" s="1"/>
  <c r="XFB3052" i="4"/>
  <c r="M3052" i="4"/>
  <c r="B3052" i="4"/>
  <c r="A3052" i="4"/>
  <c r="C3052" i="4" s="1"/>
  <c r="XFB3051" i="4"/>
  <c r="M3051" i="4"/>
  <c r="B3051" i="4"/>
  <c r="A3051" i="4"/>
  <c r="C3051" i="4" s="1"/>
  <c r="XFB3050" i="4"/>
  <c r="M3050" i="4"/>
  <c r="B3050" i="4"/>
  <c r="A3050" i="4"/>
  <c r="C3050" i="4" s="1"/>
  <c r="XFB3049" i="4"/>
  <c r="M3049" i="4"/>
  <c r="B3049" i="4"/>
  <c r="A3049" i="4"/>
  <c r="C3049" i="4" s="1"/>
  <c r="XFB3048" i="4"/>
  <c r="M3048" i="4"/>
  <c r="B3048" i="4"/>
  <c r="A3048" i="4"/>
  <c r="C3048" i="4" s="1"/>
  <c r="XFB3047" i="4"/>
  <c r="M3047" i="4"/>
  <c r="B3047" i="4"/>
  <c r="A3047" i="4"/>
  <c r="C3047" i="4" s="1"/>
  <c r="XFB3046" i="4"/>
  <c r="M3046" i="4"/>
  <c r="B3046" i="4"/>
  <c r="A3046" i="4"/>
  <c r="C3046" i="4" s="1"/>
  <c r="XFB3045" i="4"/>
  <c r="M3045" i="4"/>
  <c r="B3045" i="4"/>
  <c r="A3045" i="4"/>
  <c r="C3045" i="4" s="1"/>
  <c r="XFB3044" i="4"/>
  <c r="M3044" i="4"/>
  <c r="B3044" i="4"/>
  <c r="A3044" i="4"/>
  <c r="C3044" i="4" s="1"/>
  <c r="XFB3043" i="4"/>
  <c r="M3043" i="4"/>
  <c r="B3043" i="4"/>
  <c r="A3043" i="4"/>
  <c r="C3043" i="4" s="1"/>
  <c r="XFB3042" i="4"/>
  <c r="M3042" i="4"/>
  <c r="B3042" i="4"/>
  <c r="A3042" i="4"/>
  <c r="C3042" i="4" s="1"/>
  <c r="XFB3041" i="4"/>
  <c r="M3041" i="4"/>
  <c r="B3041" i="4"/>
  <c r="A3041" i="4"/>
  <c r="C3041" i="4" s="1"/>
  <c r="XFB3040" i="4"/>
  <c r="M3040" i="4"/>
  <c r="B3040" i="4"/>
  <c r="A3040" i="4"/>
  <c r="C3040" i="4" s="1"/>
  <c r="XFB3039" i="4"/>
  <c r="M3039" i="4"/>
  <c r="B3039" i="4"/>
  <c r="A3039" i="4"/>
  <c r="C3039" i="4" s="1"/>
  <c r="XFB3038" i="4"/>
  <c r="M3038" i="4"/>
  <c r="B3038" i="4"/>
  <c r="A3038" i="4"/>
  <c r="C3038" i="4" s="1"/>
  <c r="XFB3037" i="4"/>
  <c r="M3037" i="4"/>
  <c r="B3037" i="4"/>
  <c r="A3037" i="4"/>
  <c r="C3037" i="4" s="1"/>
  <c r="XFB3036" i="4"/>
  <c r="M3036" i="4"/>
  <c r="B3036" i="4"/>
  <c r="A3036" i="4"/>
  <c r="C3036" i="4" s="1"/>
  <c r="XFB3035" i="4"/>
  <c r="M3035" i="4"/>
  <c r="B3035" i="4"/>
  <c r="A3035" i="4"/>
  <c r="C3035" i="4" s="1"/>
  <c r="XFB3034" i="4"/>
  <c r="M3034" i="4"/>
  <c r="B3034" i="4"/>
  <c r="A3034" i="4"/>
  <c r="C3034" i="4" s="1"/>
  <c r="XFB3033" i="4"/>
  <c r="M3033" i="4"/>
  <c r="B3033" i="4"/>
  <c r="A3033" i="4"/>
  <c r="C3033" i="4" s="1"/>
  <c r="XFB3032" i="4"/>
  <c r="M3032" i="4"/>
  <c r="B3032" i="4"/>
  <c r="A3032" i="4"/>
  <c r="C3032" i="4" s="1"/>
  <c r="XFB3031" i="4"/>
  <c r="M3031" i="4"/>
  <c r="B3031" i="4"/>
  <c r="A3031" i="4"/>
  <c r="C3031" i="4" s="1"/>
  <c r="XFB3030" i="4"/>
  <c r="M3030" i="4"/>
  <c r="B3030" i="4"/>
  <c r="A3030" i="4"/>
  <c r="C3030" i="4" s="1"/>
  <c r="XFB3029" i="4"/>
  <c r="M3029" i="4"/>
  <c r="B3029" i="4"/>
  <c r="A3029" i="4"/>
  <c r="C3029" i="4" s="1"/>
  <c r="XFB3028" i="4"/>
  <c r="M3028" i="4"/>
  <c r="B3028" i="4"/>
  <c r="A3028" i="4"/>
  <c r="C3028" i="4" s="1"/>
  <c r="XFB3027" i="4"/>
  <c r="M3027" i="4"/>
  <c r="B3027" i="4"/>
  <c r="A3027" i="4"/>
  <c r="C3027" i="4" s="1"/>
  <c r="XFB3026" i="4"/>
  <c r="M3026" i="4"/>
  <c r="B3026" i="4"/>
  <c r="A3026" i="4"/>
  <c r="C3026" i="4" s="1"/>
  <c r="XFB3025" i="4"/>
  <c r="M3025" i="4"/>
  <c r="B3025" i="4"/>
  <c r="A3025" i="4"/>
  <c r="C3025" i="4" s="1"/>
  <c r="XFB3024" i="4"/>
  <c r="M3024" i="4"/>
  <c r="B3024" i="4"/>
  <c r="A3024" i="4"/>
  <c r="C3024" i="4" s="1"/>
  <c r="XFB3023" i="4"/>
  <c r="M3023" i="4"/>
  <c r="B3023" i="4"/>
  <c r="A3023" i="4"/>
  <c r="C3023" i="4" s="1"/>
  <c r="XFB3022" i="4"/>
  <c r="M3022" i="4"/>
  <c r="B3022" i="4"/>
  <c r="A3022" i="4"/>
  <c r="C3022" i="4" s="1"/>
  <c r="XFB3021" i="4"/>
  <c r="M3021" i="4"/>
  <c r="B3021" i="4"/>
  <c r="A3021" i="4"/>
  <c r="C3021" i="4" s="1"/>
  <c r="XFB3020" i="4"/>
  <c r="M3020" i="4"/>
  <c r="B3020" i="4"/>
  <c r="A3020" i="4"/>
  <c r="C3020" i="4" s="1"/>
  <c r="XFB3019" i="4"/>
  <c r="M3019" i="4"/>
  <c r="B3019" i="4"/>
  <c r="A3019" i="4"/>
  <c r="C3019" i="4" s="1"/>
  <c r="XFB3018" i="4"/>
  <c r="M3018" i="4"/>
  <c r="B3018" i="4"/>
  <c r="A3018" i="4"/>
  <c r="C3018" i="4" s="1"/>
  <c r="XFB3017" i="4"/>
  <c r="M3017" i="4"/>
  <c r="B3017" i="4"/>
  <c r="A3017" i="4"/>
  <c r="C3017" i="4" s="1"/>
  <c r="XFB3016" i="4"/>
  <c r="M3016" i="4"/>
  <c r="B3016" i="4"/>
  <c r="A3016" i="4"/>
  <c r="C3016" i="4" s="1"/>
  <c r="XFB3015" i="4"/>
  <c r="M3015" i="4"/>
  <c r="B3015" i="4"/>
  <c r="A3015" i="4"/>
  <c r="C3015" i="4" s="1"/>
  <c r="XFB3014" i="4"/>
  <c r="M3014" i="4"/>
  <c r="B3014" i="4"/>
  <c r="A3014" i="4"/>
  <c r="C3014" i="4" s="1"/>
  <c r="XFB3013" i="4"/>
  <c r="M3013" i="4"/>
  <c r="B3013" i="4"/>
  <c r="A3013" i="4"/>
  <c r="C3013" i="4" s="1"/>
  <c r="XFB3012" i="4"/>
  <c r="M3012" i="4"/>
  <c r="B3012" i="4"/>
  <c r="A3012" i="4"/>
  <c r="C3012" i="4" s="1"/>
  <c r="XFB3011" i="4"/>
  <c r="M3011" i="4"/>
  <c r="B3011" i="4"/>
  <c r="A3011" i="4"/>
  <c r="C3011" i="4" s="1"/>
  <c r="XFB3010" i="4"/>
  <c r="M3010" i="4"/>
  <c r="B3010" i="4"/>
  <c r="A3010" i="4"/>
  <c r="C3010" i="4" s="1"/>
  <c r="XFB3009" i="4"/>
  <c r="M3009" i="4"/>
  <c r="B3009" i="4"/>
  <c r="A3009" i="4"/>
  <c r="C3009" i="4" s="1"/>
  <c r="XFB3008" i="4"/>
  <c r="M3008" i="4"/>
  <c r="B3008" i="4"/>
  <c r="A3008" i="4"/>
  <c r="C3008" i="4" s="1"/>
  <c r="XFB3007" i="4"/>
  <c r="M3007" i="4"/>
  <c r="B3007" i="4"/>
  <c r="A3007" i="4"/>
  <c r="C3007" i="4" s="1"/>
  <c r="XFB3006" i="4"/>
  <c r="M3006" i="4"/>
  <c r="B3006" i="4"/>
  <c r="A3006" i="4"/>
  <c r="C3006" i="4" s="1"/>
  <c r="XFB3005" i="4"/>
  <c r="M3005" i="4"/>
  <c r="B3005" i="4"/>
  <c r="A3005" i="4"/>
  <c r="C3005" i="4" s="1"/>
  <c r="XFB3004" i="4"/>
  <c r="M3004" i="4"/>
  <c r="B3004" i="4"/>
  <c r="A3004" i="4"/>
  <c r="C3004" i="4" s="1"/>
  <c r="XFB3003" i="4"/>
  <c r="M3003" i="4"/>
  <c r="B3003" i="4"/>
  <c r="A3003" i="4"/>
  <c r="C3003" i="4" s="1"/>
  <c r="XFB3002" i="4"/>
  <c r="M3002" i="4"/>
  <c r="B3002" i="4"/>
  <c r="A3002" i="4"/>
  <c r="C3002" i="4" s="1"/>
  <c r="XFB3001" i="4"/>
  <c r="M3001" i="4"/>
  <c r="B3001" i="4"/>
  <c r="A3001" i="4"/>
  <c r="C3001" i="4" s="1"/>
  <c r="XFB3000" i="4"/>
  <c r="M3000" i="4"/>
  <c r="B3000" i="4"/>
  <c r="A3000" i="4"/>
  <c r="C3000" i="4" s="1"/>
  <c r="XFB2999" i="4"/>
  <c r="M2999" i="4"/>
  <c r="B2999" i="4"/>
  <c r="A2999" i="4"/>
  <c r="C2999" i="4" s="1"/>
  <c r="XFB2998" i="4"/>
  <c r="M2998" i="4"/>
  <c r="B2998" i="4"/>
  <c r="A2998" i="4"/>
  <c r="C2998" i="4" s="1"/>
  <c r="XFB2997" i="4"/>
  <c r="M2997" i="4"/>
  <c r="B2997" i="4"/>
  <c r="A2997" i="4"/>
  <c r="C2997" i="4" s="1"/>
  <c r="XFB2996" i="4"/>
  <c r="M2996" i="4"/>
  <c r="B2996" i="4"/>
  <c r="A2996" i="4"/>
  <c r="C2996" i="4" s="1"/>
  <c r="XFB2995" i="4"/>
  <c r="M2995" i="4"/>
  <c r="B2995" i="4"/>
  <c r="A2995" i="4"/>
  <c r="C2995" i="4" s="1"/>
  <c r="XFB2994" i="4"/>
  <c r="M2994" i="4"/>
  <c r="B2994" i="4"/>
  <c r="A2994" i="4"/>
  <c r="C2994" i="4" s="1"/>
  <c r="XFB2993" i="4"/>
  <c r="M2993" i="4"/>
  <c r="B2993" i="4"/>
  <c r="A2993" i="4"/>
  <c r="C2993" i="4" s="1"/>
  <c r="XFB2992" i="4"/>
  <c r="M2992" i="4"/>
  <c r="B2992" i="4"/>
  <c r="A2992" i="4"/>
  <c r="C2992" i="4" s="1"/>
  <c r="XFB2991" i="4"/>
  <c r="M2991" i="4"/>
  <c r="B2991" i="4"/>
  <c r="A2991" i="4"/>
  <c r="C2991" i="4" s="1"/>
  <c r="XFB2990" i="4"/>
  <c r="M2990" i="4"/>
  <c r="B2990" i="4"/>
  <c r="A2990" i="4"/>
  <c r="C2990" i="4" s="1"/>
  <c r="XFB2989" i="4"/>
  <c r="M2989" i="4"/>
  <c r="B2989" i="4"/>
  <c r="A2989" i="4"/>
  <c r="C2989" i="4" s="1"/>
  <c r="XFB2988" i="4"/>
  <c r="M2988" i="4"/>
  <c r="B2988" i="4"/>
  <c r="A2988" i="4"/>
  <c r="C2988" i="4" s="1"/>
  <c r="XFB2987" i="4"/>
  <c r="M2987" i="4"/>
  <c r="B2987" i="4"/>
  <c r="A2987" i="4"/>
  <c r="C2987" i="4" s="1"/>
  <c r="XFB2986" i="4"/>
  <c r="M2986" i="4"/>
  <c r="B2986" i="4"/>
  <c r="A2986" i="4"/>
  <c r="C2986" i="4" s="1"/>
  <c r="XFB2985" i="4"/>
  <c r="M2985" i="4"/>
  <c r="B2985" i="4"/>
  <c r="A2985" i="4"/>
  <c r="C2985" i="4" s="1"/>
  <c r="XFB2984" i="4"/>
  <c r="M2984" i="4"/>
  <c r="B2984" i="4"/>
  <c r="A2984" i="4"/>
  <c r="C2984" i="4" s="1"/>
  <c r="XFB2983" i="4"/>
  <c r="M2983" i="4"/>
  <c r="B2983" i="4"/>
  <c r="A2983" i="4"/>
  <c r="C2983" i="4" s="1"/>
  <c r="XFB2982" i="4"/>
  <c r="M2982" i="4"/>
  <c r="B2982" i="4"/>
  <c r="A2982" i="4"/>
  <c r="C2982" i="4" s="1"/>
  <c r="XFB2981" i="4"/>
  <c r="M2981" i="4"/>
  <c r="B2981" i="4"/>
  <c r="A2981" i="4"/>
  <c r="C2981" i="4" s="1"/>
  <c r="XFB2980" i="4"/>
  <c r="M2980" i="4"/>
  <c r="B2980" i="4"/>
  <c r="A2980" i="4"/>
  <c r="C2980" i="4" s="1"/>
  <c r="XFB2979" i="4"/>
  <c r="M2979" i="4"/>
  <c r="B2979" i="4"/>
  <c r="A2979" i="4"/>
  <c r="C2979" i="4" s="1"/>
  <c r="XFB2978" i="4"/>
  <c r="M2978" i="4"/>
  <c r="B2978" i="4"/>
  <c r="A2978" i="4"/>
  <c r="C2978" i="4" s="1"/>
  <c r="XFB2977" i="4"/>
  <c r="M2977" i="4"/>
  <c r="B2977" i="4"/>
  <c r="A2977" i="4"/>
  <c r="C2977" i="4" s="1"/>
  <c r="XFB2976" i="4"/>
  <c r="M2976" i="4"/>
  <c r="B2976" i="4"/>
  <c r="A2976" i="4"/>
  <c r="C2976" i="4" s="1"/>
  <c r="XFB2975" i="4"/>
  <c r="M2975" i="4"/>
  <c r="B2975" i="4"/>
  <c r="A2975" i="4"/>
  <c r="C2975" i="4" s="1"/>
  <c r="XFB2974" i="4"/>
  <c r="M2974" i="4"/>
  <c r="B2974" i="4"/>
  <c r="A2974" i="4"/>
  <c r="C2974" i="4" s="1"/>
  <c r="XFB2973" i="4"/>
  <c r="M2973" i="4"/>
  <c r="B2973" i="4"/>
  <c r="A2973" i="4"/>
  <c r="C2973" i="4" s="1"/>
  <c r="XFB2972" i="4"/>
  <c r="M2972" i="4"/>
  <c r="B2972" i="4"/>
  <c r="A2972" i="4"/>
  <c r="C2972" i="4" s="1"/>
  <c r="XFB2971" i="4"/>
  <c r="M2971" i="4"/>
  <c r="B2971" i="4"/>
  <c r="A2971" i="4"/>
  <c r="C2971" i="4" s="1"/>
  <c r="XFB2970" i="4"/>
  <c r="M2970" i="4"/>
  <c r="B2970" i="4"/>
  <c r="A2970" i="4"/>
  <c r="C2970" i="4" s="1"/>
  <c r="XFB2969" i="4"/>
  <c r="M2969" i="4"/>
  <c r="B2969" i="4"/>
  <c r="A2969" i="4"/>
  <c r="C2969" i="4" s="1"/>
  <c r="XFB2968" i="4"/>
  <c r="M2968" i="4"/>
  <c r="B2968" i="4"/>
  <c r="A2968" i="4"/>
  <c r="C2968" i="4" s="1"/>
  <c r="XFB2967" i="4"/>
  <c r="M2967" i="4"/>
  <c r="B2967" i="4"/>
  <c r="A2967" i="4"/>
  <c r="C2967" i="4" s="1"/>
  <c r="XFB2966" i="4"/>
  <c r="M2966" i="4"/>
  <c r="B2966" i="4"/>
  <c r="A2966" i="4"/>
  <c r="C2966" i="4" s="1"/>
  <c r="XFB2965" i="4"/>
  <c r="M2965" i="4"/>
  <c r="B2965" i="4"/>
  <c r="A2965" i="4"/>
  <c r="C2965" i="4" s="1"/>
  <c r="XFB2964" i="4"/>
  <c r="M2964" i="4"/>
  <c r="B2964" i="4"/>
  <c r="A2964" i="4"/>
  <c r="C2964" i="4" s="1"/>
  <c r="XFB2963" i="4"/>
  <c r="M2963" i="4"/>
  <c r="B2963" i="4"/>
  <c r="A2963" i="4"/>
  <c r="C2963" i="4" s="1"/>
  <c r="XFB2962" i="4"/>
  <c r="M2962" i="4"/>
  <c r="B2962" i="4"/>
  <c r="A2962" i="4"/>
  <c r="C2962" i="4" s="1"/>
  <c r="XFB2961" i="4"/>
  <c r="M2961" i="4"/>
  <c r="B2961" i="4"/>
  <c r="A2961" i="4"/>
  <c r="C2961" i="4" s="1"/>
  <c r="XFB2960" i="4"/>
  <c r="M2960" i="4"/>
  <c r="B2960" i="4"/>
  <c r="A2960" i="4"/>
  <c r="C2960" i="4" s="1"/>
  <c r="XFB2959" i="4"/>
  <c r="M2959" i="4"/>
  <c r="B2959" i="4"/>
  <c r="A2959" i="4"/>
  <c r="C2959" i="4" s="1"/>
  <c r="XFB2958" i="4"/>
  <c r="M2958" i="4"/>
  <c r="B2958" i="4"/>
  <c r="A2958" i="4"/>
  <c r="C2958" i="4" s="1"/>
  <c r="XFB2957" i="4"/>
  <c r="M2957" i="4"/>
  <c r="B2957" i="4"/>
  <c r="A2957" i="4"/>
  <c r="C2957" i="4" s="1"/>
  <c r="XFB2956" i="4"/>
  <c r="M2956" i="4"/>
  <c r="B2956" i="4"/>
  <c r="A2956" i="4"/>
  <c r="C2956" i="4" s="1"/>
  <c r="XFB2955" i="4"/>
  <c r="M2955" i="4"/>
  <c r="B2955" i="4"/>
  <c r="A2955" i="4"/>
  <c r="C2955" i="4" s="1"/>
  <c r="XFB2954" i="4"/>
  <c r="M2954" i="4"/>
  <c r="B2954" i="4"/>
  <c r="A2954" i="4"/>
  <c r="C2954" i="4" s="1"/>
  <c r="XFB2953" i="4"/>
  <c r="M2953" i="4"/>
  <c r="B2953" i="4"/>
  <c r="A2953" i="4"/>
  <c r="C2953" i="4" s="1"/>
  <c r="XFB2952" i="4"/>
  <c r="M2952" i="4"/>
  <c r="B2952" i="4"/>
  <c r="A2952" i="4"/>
  <c r="C2952" i="4" s="1"/>
  <c r="XFB2951" i="4"/>
  <c r="M2951" i="4"/>
  <c r="B2951" i="4"/>
  <c r="A2951" i="4"/>
  <c r="C2951" i="4" s="1"/>
  <c r="XFB2950" i="4"/>
  <c r="M2950" i="4"/>
  <c r="B2950" i="4"/>
  <c r="A2950" i="4"/>
  <c r="C2950" i="4" s="1"/>
  <c r="XFB2949" i="4"/>
  <c r="M2949" i="4"/>
  <c r="B2949" i="4"/>
  <c r="A2949" i="4"/>
  <c r="C2949" i="4" s="1"/>
  <c r="XFB2948" i="4"/>
  <c r="M2948" i="4"/>
  <c r="B2948" i="4"/>
  <c r="A2948" i="4"/>
  <c r="C2948" i="4" s="1"/>
  <c r="XFB2947" i="4"/>
  <c r="M2947" i="4"/>
  <c r="B2947" i="4"/>
  <c r="A2947" i="4"/>
  <c r="C2947" i="4" s="1"/>
  <c r="XFB2946" i="4"/>
  <c r="M2946" i="4"/>
  <c r="B2946" i="4"/>
  <c r="A2946" i="4"/>
  <c r="C2946" i="4" s="1"/>
  <c r="XFB2945" i="4"/>
  <c r="M2945" i="4"/>
  <c r="B2945" i="4"/>
  <c r="A2945" i="4"/>
  <c r="C2945" i="4" s="1"/>
  <c r="XFB2944" i="4"/>
  <c r="M2944" i="4"/>
  <c r="B2944" i="4"/>
  <c r="A2944" i="4"/>
  <c r="C2944" i="4" s="1"/>
  <c r="XFB2943" i="4"/>
  <c r="M2943" i="4"/>
  <c r="B2943" i="4"/>
  <c r="A2943" i="4"/>
  <c r="C2943" i="4" s="1"/>
  <c r="XFB2942" i="4"/>
  <c r="M2942" i="4"/>
  <c r="B2942" i="4"/>
  <c r="A2942" i="4"/>
  <c r="C2942" i="4" s="1"/>
  <c r="XFB2941" i="4"/>
  <c r="M2941" i="4"/>
  <c r="B2941" i="4"/>
  <c r="A2941" i="4"/>
  <c r="C2941" i="4" s="1"/>
  <c r="XFB2940" i="4"/>
  <c r="M2940" i="4"/>
  <c r="B2940" i="4"/>
  <c r="A2940" i="4"/>
  <c r="C2940" i="4" s="1"/>
  <c r="XFB2939" i="4"/>
  <c r="M2939" i="4"/>
  <c r="B2939" i="4"/>
  <c r="A2939" i="4"/>
  <c r="C2939" i="4" s="1"/>
  <c r="XFB2938" i="4"/>
  <c r="M2938" i="4"/>
  <c r="B2938" i="4"/>
  <c r="A2938" i="4"/>
  <c r="C2938" i="4" s="1"/>
  <c r="XFB2937" i="4"/>
  <c r="M2937" i="4"/>
  <c r="B2937" i="4"/>
  <c r="A2937" i="4"/>
  <c r="C2937" i="4" s="1"/>
  <c r="XFB2936" i="4"/>
  <c r="M2936" i="4"/>
  <c r="B2936" i="4"/>
  <c r="A2936" i="4"/>
  <c r="C2936" i="4" s="1"/>
  <c r="XFB2935" i="4"/>
  <c r="M2935" i="4"/>
  <c r="B2935" i="4"/>
  <c r="A2935" i="4"/>
  <c r="C2935" i="4" s="1"/>
  <c r="XFB2934" i="4"/>
  <c r="M2934" i="4"/>
  <c r="B2934" i="4"/>
  <c r="A2934" i="4"/>
  <c r="C2934" i="4" s="1"/>
  <c r="XFB2933" i="4"/>
  <c r="M2933" i="4"/>
  <c r="B2933" i="4"/>
  <c r="A2933" i="4"/>
  <c r="C2933" i="4" s="1"/>
  <c r="XFB2932" i="4"/>
  <c r="M2932" i="4"/>
  <c r="B2932" i="4"/>
  <c r="A2932" i="4"/>
  <c r="C2932" i="4" s="1"/>
  <c r="XFB2931" i="4"/>
  <c r="M2931" i="4"/>
  <c r="B2931" i="4"/>
  <c r="A2931" i="4"/>
  <c r="C2931" i="4" s="1"/>
  <c r="XFB2930" i="4"/>
  <c r="M2930" i="4"/>
  <c r="B2930" i="4"/>
  <c r="A2930" i="4"/>
  <c r="C2930" i="4" s="1"/>
  <c r="XFB2929" i="4"/>
  <c r="M2929" i="4"/>
  <c r="B2929" i="4"/>
  <c r="A2929" i="4"/>
  <c r="C2929" i="4" s="1"/>
  <c r="XFB2928" i="4"/>
  <c r="M2928" i="4"/>
  <c r="B2928" i="4"/>
  <c r="A2928" i="4"/>
  <c r="C2928" i="4" s="1"/>
  <c r="XFB2927" i="4"/>
  <c r="M2927" i="4"/>
  <c r="B2927" i="4"/>
  <c r="A2927" i="4"/>
  <c r="C2927" i="4" s="1"/>
  <c r="XFB2926" i="4"/>
  <c r="M2926" i="4"/>
  <c r="B2926" i="4"/>
  <c r="A2926" i="4"/>
  <c r="C2926" i="4" s="1"/>
  <c r="XFB2925" i="4"/>
  <c r="M2925" i="4"/>
  <c r="B2925" i="4"/>
  <c r="A2925" i="4"/>
  <c r="C2925" i="4" s="1"/>
  <c r="XFB2924" i="4"/>
  <c r="M2924" i="4"/>
  <c r="B2924" i="4"/>
  <c r="A2924" i="4"/>
  <c r="C2924" i="4" s="1"/>
  <c r="XFB2923" i="4"/>
  <c r="M2923" i="4"/>
  <c r="B2923" i="4"/>
  <c r="A2923" i="4"/>
  <c r="C2923" i="4" s="1"/>
  <c r="XFB2922" i="4"/>
  <c r="M2922" i="4"/>
  <c r="B2922" i="4"/>
  <c r="A2922" i="4"/>
  <c r="C2922" i="4" s="1"/>
  <c r="XFB2921" i="4"/>
  <c r="M2921" i="4"/>
  <c r="B2921" i="4"/>
  <c r="A2921" i="4"/>
  <c r="C2921" i="4" s="1"/>
  <c r="XFB2920" i="4"/>
  <c r="M2920" i="4"/>
  <c r="B2920" i="4"/>
  <c r="A2920" i="4"/>
  <c r="C2920" i="4" s="1"/>
  <c r="XFB2919" i="4"/>
  <c r="M2919" i="4"/>
  <c r="B2919" i="4"/>
  <c r="A2919" i="4"/>
  <c r="C2919" i="4" s="1"/>
  <c r="XFB2918" i="4"/>
  <c r="M2918" i="4"/>
  <c r="B2918" i="4"/>
  <c r="A2918" i="4"/>
  <c r="C2918" i="4" s="1"/>
  <c r="XFB2917" i="4"/>
  <c r="M2917" i="4"/>
  <c r="B2917" i="4"/>
  <c r="A2917" i="4"/>
  <c r="C2917" i="4" s="1"/>
  <c r="XFB2916" i="4"/>
  <c r="M2916" i="4"/>
  <c r="B2916" i="4"/>
  <c r="A2916" i="4"/>
  <c r="C2916" i="4" s="1"/>
  <c r="XFB2915" i="4"/>
  <c r="M2915" i="4"/>
  <c r="B2915" i="4"/>
  <c r="A2915" i="4"/>
  <c r="C2915" i="4" s="1"/>
  <c r="XFB2914" i="4"/>
  <c r="M2914" i="4"/>
  <c r="B2914" i="4"/>
  <c r="A2914" i="4"/>
  <c r="C2914" i="4" s="1"/>
  <c r="XFB2913" i="4"/>
  <c r="M2913" i="4"/>
  <c r="B2913" i="4"/>
  <c r="A2913" i="4"/>
  <c r="C2913" i="4" s="1"/>
  <c r="XFB2912" i="4"/>
  <c r="M2912" i="4"/>
  <c r="B2912" i="4"/>
  <c r="A2912" i="4"/>
  <c r="C2912" i="4" s="1"/>
  <c r="XFB2911" i="4"/>
  <c r="M2911" i="4"/>
  <c r="B2911" i="4"/>
  <c r="A2911" i="4"/>
  <c r="C2911" i="4" s="1"/>
  <c r="XFB2910" i="4"/>
  <c r="M2910" i="4"/>
  <c r="B2910" i="4"/>
  <c r="A2910" i="4"/>
  <c r="C2910" i="4" s="1"/>
  <c r="XFB2909" i="4"/>
  <c r="M2909" i="4"/>
  <c r="B2909" i="4"/>
  <c r="A2909" i="4"/>
  <c r="C2909" i="4" s="1"/>
  <c r="XFB2908" i="4"/>
  <c r="M2908" i="4"/>
  <c r="B2908" i="4"/>
  <c r="A2908" i="4"/>
  <c r="C2908" i="4" s="1"/>
  <c r="XFB2907" i="4"/>
  <c r="M2907" i="4"/>
  <c r="B2907" i="4"/>
  <c r="A2907" i="4"/>
  <c r="C2907" i="4" s="1"/>
  <c r="XFB2906" i="4"/>
  <c r="M2906" i="4"/>
  <c r="B2906" i="4"/>
  <c r="A2906" i="4"/>
  <c r="C2906" i="4" s="1"/>
  <c r="XFB2905" i="4"/>
  <c r="M2905" i="4"/>
  <c r="B2905" i="4"/>
  <c r="A2905" i="4"/>
  <c r="C2905" i="4" s="1"/>
  <c r="XFB2904" i="4"/>
  <c r="M2904" i="4"/>
  <c r="B2904" i="4"/>
  <c r="A2904" i="4"/>
  <c r="C2904" i="4" s="1"/>
  <c r="XFB2903" i="4"/>
  <c r="M2903" i="4"/>
  <c r="B2903" i="4"/>
  <c r="A2903" i="4"/>
  <c r="C2903" i="4" s="1"/>
  <c r="XFB2902" i="4"/>
  <c r="M2902" i="4"/>
  <c r="B2902" i="4"/>
  <c r="A2902" i="4"/>
  <c r="C2902" i="4" s="1"/>
  <c r="XFB2901" i="4"/>
  <c r="M2901" i="4"/>
  <c r="B2901" i="4"/>
  <c r="A2901" i="4"/>
  <c r="C2901" i="4" s="1"/>
  <c r="XFB2900" i="4"/>
  <c r="M2900" i="4"/>
  <c r="B2900" i="4"/>
  <c r="A2900" i="4"/>
  <c r="C2900" i="4" s="1"/>
  <c r="XFB2899" i="4"/>
  <c r="M2899" i="4"/>
  <c r="B2899" i="4"/>
  <c r="A2899" i="4"/>
  <c r="C2899" i="4" s="1"/>
  <c r="XFB2898" i="4"/>
  <c r="M2898" i="4"/>
  <c r="B2898" i="4"/>
  <c r="A2898" i="4"/>
  <c r="C2898" i="4" s="1"/>
  <c r="XFB2897" i="4"/>
  <c r="M2897" i="4"/>
  <c r="B2897" i="4"/>
  <c r="A2897" i="4"/>
  <c r="C2897" i="4" s="1"/>
  <c r="XFB2896" i="4"/>
  <c r="M2896" i="4"/>
  <c r="B2896" i="4"/>
  <c r="A2896" i="4"/>
  <c r="C2896" i="4" s="1"/>
  <c r="XFB2895" i="4"/>
  <c r="M2895" i="4"/>
  <c r="B2895" i="4"/>
  <c r="A2895" i="4"/>
  <c r="C2895" i="4" s="1"/>
  <c r="XFB2894" i="4"/>
  <c r="M2894" i="4"/>
  <c r="B2894" i="4"/>
  <c r="A2894" i="4"/>
  <c r="C2894" i="4" s="1"/>
  <c r="XFB2893" i="4"/>
  <c r="M2893" i="4"/>
  <c r="B2893" i="4"/>
  <c r="A2893" i="4"/>
  <c r="C2893" i="4" s="1"/>
  <c r="XFB2892" i="4"/>
  <c r="M2892" i="4"/>
  <c r="B2892" i="4"/>
  <c r="A2892" i="4"/>
  <c r="C2892" i="4" s="1"/>
  <c r="XFB2891" i="4"/>
  <c r="M2891" i="4"/>
  <c r="B2891" i="4"/>
  <c r="A2891" i="4"/>
  <c r="C2891" i="4" s="1"/>
  <c r="XFB2890" i="4"/>
  <c r="M2890" i="4"/>
  <c r="B2890" i="4"/>
  <c r="A2890" i="4"/>
  <c r="C2890" i="4" s="1"/>
  <c r="XFB2889" i="4"/>
  <c r="M2889" i="4"/>
  <c r="B2889" i="4"/>
  <c r="A2889" i="4"/>
  <c r="C2889" i="4" s="1"/>
  <c r="XFB2888" i="4"/>
  <c r="M2888" i="4"/>
  <c r="B2888" i="4"/>
  <c r="A2888" i="4"/>
  <c r="C2888" i="4" s="1"/>
  <c r="XFB2887" i="4"/>
  <c r="M2887" i="4"/>
  <c r="B2887" i="4"/>
  <c r="A2887" i="4"/>
  <c r="C2887" i="4" s="1"/>
  <c r="XFB2886" i="4"/>
  <c r="M2886" i="4"/>
  <c r="B2886" i="4"/>
  <c r="A2886" i="4"/>
  <c r="C2886" i="4" s="1"/>
  <c r="XFB2885" i="4"/>
  <c r="M2885" i="4"/>
  <c r="B2885" i="4"/>
  <c r="A2885" i="4"/>
  <c r="C2885" i="4" s="1"/>
  <c r="XFB2884" i="4"/>
  <c r="M2884" i="4"/>
  <c r="B2884" i="4"/>
  <c r="A2884" i="4"/>
  <c r="C2884" i="4" s="1"/>
  <c r="XFB2883" i="4"/>
  <c r="M2883" i="4"/>
  <c r="B2883" i="4"/>
  <c r="A2883" i="4"/>
  <c r="C2883" i="4" s="1"/>
  <c r="XFB2882" i="4"/>
  <c r="M2882" i="4"/>
  <c r="B2882" i="4"/>
  <c r="A2882" i="4"/>
  <c r="C2882" i="4" s="1"/>
  <c r="XFB2881" i="4"/>
  <c r="M2881" i="4"/>
  <c r="B2881" i="4"/>
  <c r="A2881" i="4"/>
  <c r="C2881" i="4" s="1"/>
  <c r="XFB2880" i="4"/>
  <c r="M2880" i="4"/>
  <c r="B2880" i="4"/>
  <c r="A2880" i="4"/>
  <c r="C2880" i="4" s="1"/>
  <c r="XFB2879" i="4"/>
  <c r="M2879" i="4"/>
  <c r="B2879" i="4"/>
  <c r="A2879" i="4"/>
  <c r="C2879" i="4" s="1"/>
  <c r="XFB2878" i="4"/>
  <c r="M2878" i="4"/>
  <c r="B2878" i="4"/>
  <c r="A2878" i="4"/>
  <c r="C2878" i="4" s="1"/>
  <c r="XFB2877" i="4"/>
  <c r="M2877" i="4"/>
  <c r="B2877" i="4"/>
  <c r="A2877" i="4"/>
  <c r="C2877" i="4" s="1"/>
  <c r="XFB2876" i="4"/>
  <c r="M2876" i="4"/>
  <c r="B2876" i="4"/>
  <c r="A2876" i="4"/>
  <c r="C2876" i="4" s="1"/>
  <c r="XFB2875" i="4"/>
  <c r="M2875" i="4"/>
  <c r="B2875" i="4"/>
  <c r="A2875" i="4"/>
  <c r="C2875" i="4" s="1"/>
  <c r="XFB2874" i="4"/>
  <c r="M2874" i="4"/>
  <c r="B2874" i="4"/>
  <c r="A2874" i="4"/>
  <c r="C2874" i="4" s="1"/>
  <c r="XFB2873" i="4"/>
  <c r="M2873" i="4"/>
  <c r="B2873" i="4"/>
  <c r="A2873" i="4"/>
  <c r="C2873" i="4" s="1"/>
  <c r="XFB2872" i="4"/>
  <c r="M2872" i="4"/>
  <c r="B2872" i="4"/>
  <c r="A2872" i="4"/>
  <c r="C2872" i="4" s="1"/>
  <c r="XFB2871" i="4"/>
  <c r="M2871" i="4"/>
  <c r="B2871" i="4"/>
  <c r="A2871" i="4"/>
  <c r="C2871" i="4" s="1"/>
  <c r="XFB2870" i="4"/>
  <c r="M2870" i="4"/>
  <c r="B2870" i="4"/>
  <c r="A2870" i="4"/>
  <c r="C2870" i="4" s="1"/>
  <c r="XFB2869" i="4"/>
  <c r="M2869" i="4"/>
  <c r="B2869" i="4"/>
  <c r="A2869" i="4"/>
  <c r="C2869" i="4" s="1"/>
  <c r="XFB2868" i="4"/>
  <c r="M2868" i="4"/>
  <c r="B2868" i="4"/>
  <c r="A2868" i="4"/>
  <c r="C2868" i="4" s="1"/>
  <c r="XFB2867" i="4"/>
  <c r="M2867" i="4"/>
  <c r="B2867" i="4"/>
  <c r="A2867" i="4"/>
  <c r="C2867" i="4" s="1"/>
  <c r="XFB2866" i="4"/>
  <c r="M2866" i="4"/>
  <c r="B2866" i="4"/>
  <c r="A2866" i="4"/>
  <c r="C2866" i="4" s="1"/>
  <c r="XFB2865" i="4"/>
  <c r="M2865" i="4"/>
  <c r="B2865" i="4"/>
  <c r="A2865" i="4"/>
  <c r="C2865" i="4" s="1"/>
  <c r="XFB2864" i="4"/>
  <c r="M2864" i="4"/>
  <c r="B2864" i="4"/>
  <c r="A2864" i="4"/>
  <c r="C2864" i="4" s="1"/>
  <c r="XFB2863" i="4"/>
  <c r="M2863" i="4"/>
  <c r="B2863" i="4"/>
  <c r="A2863" i="4"/>
  <c r="C2863" i="4" s="1"/>
  <c r="XFB2862" i="4"/>
  <c r="M2862" i="4"/>
  <c r="B2862" i="4"/>
  <c r="A2862" i="4"/>
  <c r="C2862" i="4" s="1"/>
  <c r="XFB2861" i="4"/>
  <c r="M2861" i="4"/>
  <c r="B2861" i="4"/>
  <c r="A2861" i="4"/>
  <c r="C2861" i="4" s="1"/>
  <c r="XFB2860" i="4"/>
  <c r="M2860" i="4"/>
  <c r="B2860" i="4"/>
  <c r="A2860" i="4"/>
  <c r="C2860" i="4" s="1"/>
  <c r="XFB2859" i="4"/>
  <c r="M2859" i="4"/>
  <c r="B2859" i="4"/>
  <c r="A2859" i="4"/>
  <c r="C2859" i="4" s="1"/>
  <c r="XFB2858" i="4"/>
  <c r="M2858" i="4"/>
  <c r="B2858" i="4"/>
  <c r="A2858" i="4"/>
  <c r="C2858" i="4" s="1"/>
  <c r="XFB2857" i="4"/>
  <c r="M2857" i="4"/>
  <c r="B2857" i="4"/>
  <c r="A2857" i="4"/>
  <c r="C2857" i="4" s="1"/>
  <c r="XFB2856" i="4"/>
  <c r="M2856" i="4"/>
  <c r="B2856" i="4"/>
  <c r="A2856" i="4"/>
  <c r="C2856" i="4" s="1"/>
  <c r="XFB2855" i="4"/>
  <c r="M2855" i="4"/>
  <c r="B2855" i="4"/>
  <c r="A2855" i="4"/>
  <c r="C2855" i="4" s="1"/>
  <c r="XFB2854" i="4"/>
  <c r="M2854" i="4"/>
  <c r="B2854" i="4"/>
  <c r="A2854" i="4"/>
  <c r="C2854" i="4" s="1"/>
  <c r="XFB2853" i="4"/>
  <c r="M2853" i="4"/>
  <c r="B2853" i="4"/>
  <c r="A2853" i="4"/>
  <c r="C2853" i="4" s="1"/>
  <c r="XFB2852" i="4"/>
  <c r="M2852" i="4"/>
  <c r="B2852" i="4"/>
  <c r="A2852" i="4"/>
  <c r="C2852" i="4" s="1"/>
  <c r="XFB2851" i="4"/>
  <c r="M2851" i="4"/>
  <c r="B2851" i="4"/>
  <c r="A2851" i="4"/>
  <c r="C2851" i="4" s="1"/>
  <c r="XFB2850" i="4"/>
  <c r="M2850" i="4"/>
  <c r="B2850" i="4"/>
  <c r="A2850" i="4"/>
  <c r="C2850" i="4" s="1"/>
  <c r="XFB2849" i="4"/>
  <c r="M2849" i="4"/>
  <c r="B2849" i="4"/>
  <c r="A2849" i="4"/>
  <c r="C2849" i="4" s="1"/>
  <c r="XFB2848" i="4"/>
  <c r="M2848" i="4"/>
  <c r="B2848" i="4"/>
  <c r="A2848" i="4"/>
  <c r="C2848" i="4" s="1"/>
  <c r="XFB2847" i="4"/>
  <c r="M2847" i="4"/>
  <c r="B2847" i="4"/>
  <c r="A2847" i="4"/>
  <c r="C2847" i="4" s="1"/>
  <c r="XFB2846" i="4"/>
  <c r="M2846" i="4"/>
  <c r="B2846" i="4"/>
  <c r="A2846" i="4"/>
  <c r="C2846" i="4" s="1"/>
  <c r="XFB2845" i="4"/>
  <c r="M2845" i="4"/>
  <c r="B2845" i="4"/>
  <c r="A2845" i="4"/>
  <c r="C2845" i="4" s="1"/>
  <c r="XFB2844" i="4"/>
  <c r="M2844" i="4"/>
  <c r="B2844" i="4"/>
  <c r="A2844" i="4"/>
  <c r="C2844" i="4" s="1"/>
  <c r="XFB2843" i="4"/>
  <c r="M2843" i="4"/>
  <c r="B2843" i="4"/>
  <c r="A2843" i="4"/>
  <c r="C2843" i="4" s="1"/>
  <c r="XFB2842" i="4"/>
  <c r="M2842" i="4"/>
  <c r="B2842" i="4"/>
  <c r="A2842" i="4"/>
  <c r="C2842" i="4" s="1"/>
  <c r="XFB2841" i="4"/>
  <c r="M2841" i="4"/>
  <c r="B2841" i="4"/>
  <c r="A2841" i="4"/>
  <c r="C2841" i="4" s="1"/>
  <c r="XFB2840" i="4"/>
  <c r="M2840" i="4"/>
  <c r="B2840" i="4"/>
  <c r="A2840" i="4"/>
  <c r="C2840" i="4" s="1"/>
  <c r="XFB2839" i="4"/>
  <c r="M2839" i="4"/>
  <c r="B2839" i="4"/>
  <c r="A2839" i="4"/>
  <c r="C2839" i="4" s="1"/>
  <c r="XFB2838" i="4"/>
  <c r="M2838" i="4"/>
  <c r="B2838" i="4"/>
  <c r="A2838" i="4"/>
  <c r="C2838" i="4" s="1"/>
  <c r="XFB2837" i="4"/>
  <c r="M2837" i="4"/>
  <c r="B2837" i="4"/>
  <c r="A2837" i="4"/>
  <c r="C2837" i="4" s="1"/>
  <c r="XFB2836" i="4"/>
  <c r="M2836" i="4"/>
  <c r="B2836" i="4"/>
  <c r="A2836" i="4"/>
  <c r="C2836" i="4" s="1"/>
  <c r="XFB2835" i="4"/>
  <c r="M2835" i="4"/>
  <c r="B2835" i="4"/>
  <c r="A2835" i="4"/>
  <c r="C2835" i="4" s="1"/>
  <c r="XFB2834" i="4"/>
  <c r="M2834" i="4"/>
  <c r="B2834" i="4"/>
  <c r="A2834" i="4"/>
  <c r="C2834" i="4" s="1"/>
  <c r="XFB2833" i="4"/>
  <c r="M2833" i="4"/>
  <c r="B2833" i="4"/>
  <c r="A2833" i="4"/>
  <c r="C2833" i="4" s="1"/>
  <c r="XFB2832" i="4"/>
  <c r="M2832" i="4"/>
  <c r="B2832" i="4"/>
  <c r="A2832" i="4"/>
  <c r="C2832" i="4" s="1"/>
  <c r="XFB2831" i="4"/>
  <c r="M2831" i="4"/>
  <c r="B2831" i="4"/>
  <c r="A2831" i="4"/>
  <c r="C2831" i="4" s="1"/>
  <c r="XFB2830" i="4"/>
  <c r="M2830" i="4"/>
  <c r="B2830" i="4"/>
  <c r="A2830" i="4"/>
  <c r="C2830" i="4" s="1"/>
  <c r="XFB2829" i="4"/>
  <c r="M2829" i="4"/>
  <c r="B2829" i="4"/>
  <c r="A2829" i="4"/>
  <c r="C2829" i="4" s="1"/>
  <c r="XFB2828" i="4"/>
  <c r="M2828" i="4"/>
  <c r="B2828" i="4"/>
  <c r="A2828" i="4"/>
  <c r="C2828" i="4" s="1"/>
  <c r="XFB2827" i="4"/>
  <c r="M2827" i="4"/>
  <c r="B2827" i="4"/>
  <c r="A2827" i="4"/>
  <c r="C2827" i="4" s="1"/>
  <c r="XFB2826" i="4"/>
  <c r="M2826" i="4"/>
  <c r="B2826" i="4"/>
  <c r="A2826" i="4"/>
  <c r="C2826" i="4" s="1"/>
  <c r="XFB2825" i="4"/>
  <c r="M2825" i="4"/>
  <c r="B2825" i="4"/>
  <c r="A2825" i="4"/>
  <c r="C2825" i="4" s="1"/>
  <c r="XFB2824" i="4"/>
  <c r="M2824" i="4"/>
  <c r="B2824" i="4"/>
  <c r="A2824" i="4"/>
  <c r="C2824" i="4" s="1"/>
  <c r="XFB2823" i="4"/>
  <c r="M2823" i="4"/>
  <c r="B2823" i="4"/>
  <c r="A2823" i="4"/>
  <c r="C2823" i="4" s="1"/>
  <c r="XFB2822" i="4"/>
  <c r="M2822" i="4"/>
  <c r="B2822" i="4"/>
  <c r="A2822" i="4"/>
  <c r="C2822" i="4" s="1"/>
  <c r="XFB2821" i="4"/>
  <c r="M2821" i="4"/>
  <c r="B2821" i="4"/>
  <c r="A2821" i="4"/>
  <c r="C2821" i="4" s="1"/>
  <c r="XFB2820" i="4"/>
  <c r="M2820" i="4"/>
  <c r="B2820" i="4"/>
  <c r="A2820" i="4"/>
  <c r="C2820" i="4" s="1"/>
  <c r="XFB2819" i="4"/>
  <c r="M2819" i="4"/>
  <c r="B2819" i="4"/>
  <c r="A2819" i="4"/>
  <c r="C2819" i="4" s="1"/>
  <c r="XFB2818" i="4"/>
  <c r="M2818" i="4"/>
  <c r="B2818" i="4"/>
  <c r="A2818" i="4"/>
  <c r="C2818" i="4" s="1"/>
  <c r="XFB2817" i="4"/>
  <c r="M2817" i="4"/>
  <c r="B2817" i="4"/>
  <c r="A2817" i="4"/>
  <c r="C2817" i="4" s="1"/>
  <c r="XFB2816" i="4"/>
  <c r="M2816" i="4"/>
  <c r="B2816" i="4"/>
  <c r="A2816" i="4"/>
  <c r="C2816" i="4" s="1"/>
  <c r="XFB2815" i="4"/>
  <c r="M2815" i="4"/>
  <c r="B2815" i="4"/>
  <c r="A2815" i="4"/>
  <c r="C2815" i="4" s="1"/>
  <c r="XFB2814" i="4"/>
  <c r="M2814" i="4"/>
  <c r="B2814" i="4"/>
  <c r="A2814" i="4"/>
  <c r="C2814" i="4" s="1"/>
  <c r="XFB2813" i="4"/>
  <c r="M2813" i="4"/>
  <c r="B2813" i="4"/>
  <c r="A2813" i="4"/>
  <c r="C2813" i="4" s="1"/>
  <c r="XFB2812" i="4"/>
  <c r="M2812" i="4"/>
  <c r="B2812" i="4"/>
  <c r="A2812" i="4"/>
  <c r="C2812" i="4" s="1"/>
  <c r="XFB2811" i="4"/>
  <c r="M2811" i="4"/>
  <c r="B2811" i="4"/>
  <c r="A2811" i="4"/>
  <c r="C2811" i="4" s="1"/>
  <c r="XFB2810" i="4"/>
  <c r="M2810" i="4"/>
  <c r="B2810" i="4"/>
  <c r="A2810" i="4"/>
  <c r="C2810" i="4" s="1"/>
  <c r="XFB2809" i="4"/>
  <c r="M2809" i="4"/>
  <c r="B2809" i="4"/>
  <c r="A2809" i="4"/>
  <c r="C2809" i="4" s="1"/>
  <c r="XFB2808" i="4"/>
  <c r="M2808" i="4"/>
  <c r="B2808" i="4"/>
  <c r="A2808" i="4"/>
  <c r="C2808" i="4" s="1"/>
  <c r="XFB2807" i="4"/>
  <c r="M2807" i="4"/>
  <c r="B2807" i="4"/>
  <c r="A2807" i="4"/>
  <c r="C2807" i="4" s="1"/>
  <c r="XFB2806" i="4"/>
  <c r="M2806" i="4"/>
  <c r="B2806" i="4"/>
  <c r="A2806" i="4"/>
  <c r="C2806" i="4" s="1"/>
  <c r="XFB2805" i="4"/>
  <c r="M2805" i="4"/>
  <c r="B2805" i="4"/>
  <c r="A2805" i="4"/>
  <c r="C2805" i="4" s="1"/>
  <c r="XFB2804" i="4"/>
  <c r="M2804" i="4"/>
  <c r="B2804" i="4"/>
  <c r="A2804" i="4"/>
  <c r="C2804" i="4" s="1"/>
  <c r="XFB2803" i="4"/>
  <c r="M2803" i="4"/>
  <c r="B2803" i="4"/>
  <c r="A2803" i="4"/>
  <c r="C2803" i="4" s="1"/>
  <c r="XFB2802" i="4"/>
  <c r="M2802" i="4"/>
  <c r="B2802" i="4"/>
  <c r="A2802" i="4"/>
  <c r="C2802" i="4" s="1"/>
  <c r="XFB2801" i="4"/>
  <c r="M2801" i="4"/>
  <c r="B2801" i="4"/>
  <c r="A2801" i="4"/>
  <c r="C2801" i="4" s="1"/>
  <c r="XFB2800" i="4"/>
  <c r="M2800" i="4"/>
  <c r="B2800" i="4"/>
  <c r="A2800" i="4"/>
  <c r="C2800" i="4" s="1"/>
  <c r="XFB2799" i="4"/>
  <c r="M2799" i="4"/>
  <c r="B2799" i="4"/>
  <c r="A2799" i="4"/>
  <c r="C2799" i="4" s="1"/>
  <c r="XFB2798" i="4"/>
  <c r="M2798" i="4"/>
  <c r="B2798" i="4"/>
  <c r="A2798" i="4"/>
  <c r="C2798" i="4" s="1"/>
  <c r="XFB2797" i="4"/>
  <c r="M2797" i="4"/>
  <c r="B2797" i="4"/>
  <c r="A2797" i="4"/>
  <c r="C2797" i="4" s="1"/>
  <c r="XFB2796" i="4"/>
  <c r="M2796" i="4"/>
  <c r="B2796" i="4"/>
  <c r="A2796" i="4"/>
  <c r="C2796" i="4" s="1"/>
  <c r="XFB2795" i="4"/>
  <c r="M2795" i="4"/>
  <c r="B2795" i="4"/>
  <c r="A2795" i="4"/>
  <c r="C2795" i="4" s="1"/>
  <c r="XFB2794" i="4"/>
  <c r="M2794" i="4"/>
  <c r="B2794" i="4"/>
  <c r="A2794" i="4"/>
  <c r="C2794" i="4" s="1"/>
  <c r="XFB2793" i="4"/>
  <c r="M2793" i="4"/>
  <c r="B2793" i="4"/>
  <c r="A2793" i="4"/>
  <c r="C2793" i="4" s="1"/>
  <c r="XFB2792" i="4"/>
  <c r="M2792" i="4"/>
  <c r="B2792" i="4"/>
  <c r="A2792" i="4"/>
  <c r="C2792" i="4" s="1"/>
  <c r="XFB2791" i="4"/>
  <c r="M2791" i="4"/>
  <c r="B2791" i="4"/>
  <c r="A2791" i="4"/>
  <c r="C2791" i="4" s="1"/>
  <c r="XFB2790" i="4"/>
  <c r="M2790" i="4"/>
  <c r="B2790" i="4"/>
  <c r="A2790" i="4"/>
  <c r="C2790" i="4" s="1"/>
  <c r="XFB2789" i="4"/>
  <c r="M2789" i="4"/>
  <c r="B2789" i="4"/>
  <c r="A2789" i="4"/>
  <c r="C2789" i="4" s="1"/>
  <c r="XFB2788" i="4"/>
  <c r="M2788" i="4"/>
  <c r="B2788" i="4"/>
  <c r="A2788" i="4"/>
  <c r="C2788" i="4" s="1"/>
  <c r="XFB2787" i="4"/>
  <c r="M2787" i="4"/>
  <c r="B2787" i="4"/>
  <c r="A2787" i="4"/>
  <c r="C2787" i="4" s="1"/>
  <c r="XFB2786" i="4"/>
  <c r="M2786" i="4"/>
  <c r="B2786" i="4"/>
  <c r="A2786" i="4"/>
  <c r="C2786" i="4" s="1"/>
  <c r="XFB2785" i="4"/>
  <c r="M2785" i="4"/>
  <c r="B2785" i="4"/>
  <c r="A2785" i="4"/>
  <c r="C2785" i="4" s="1"/>
  <c r="XFB2784" i="4"/>
  <c r="M2784" i="4"/>
  <c r="B2784" i="4"/>
  <c r="A2784" i="4"/>
  <c r="C2784" i="4" s="1"/>
  <c r="XFB2783" i="4"/>
  <c r="M2783" i="4"/>
  <c r="B2783" i="4"/>
  <c r="A2783" i="4"/>
  <c r="C2783" i="4" s="1"/>
  <c r="XFB2782" i="4"/>
  <c r="M2782" i="4"/>
  <c r="B2782" i="4"/>
  <c r="A2782" i="4"/>
  <c r="C2782" i="4" s="1"/>
  <c r="XFB2781" i="4"/>
  <c r="M2781" i="4"/>
  <c r="B2781" i="4"/>
  <c r="A2781" i="4"/>
  <c r="C2781" i="4" s="1"/>
  <c r="XFB2780" i="4"/>
  <c r="M2780" i="4"/>
  <c r="B2780" i="4"/>
  <c r="A2780" i="4"/>
  <c r="C2780" i="4" s="1"/>
  <c r="XFB2779" i="4"/>
  <c r="M2779" i="4"/>
  <c r="B2779" i="4"/>
  <c r="A2779" i="4"/>
  <c r="C2779" i="4" s="1"/>
  <c r="XFB2778" i="4"/>
  <c r="M2778" i="4"/>
  <c r="B2778" i="4"/>
  <c r="A2778" i="4"/>
  <c r="C2778" i="4" s="1"/>
  <c r="XFB2777" i="4"/>
  <c r="M2777" i="4"/>
  <c r="B2777" i="4"/>
  <c r="A2777" i="4"/>
  <c r="C2777" i="4" s="1"/>
  <c r="XFB2776" i="4"/>
  <c r="M2776" i="4"/>
  <c r="B2776" i="4"/>
  <c r="A2776" i="4"/>
  <c r="C2776" i="4" s="1"/>
  <c r="XFB2775" i="4"/>
  <c r="M2775" i="4"/>
  <c r="B2775" i="4"/>
  <c r="A2775" i="4"/>
  <c r="C2775" i="4" s="1"/>
  <c r="XFB2774" i="4"/>
  <c r="M2774" i="4"/>
  <c r="B2774" i="4"/>
  <c r="A2774" i="4"/>
  <c r="C2774" i="4" s="1"/>
  <c r="XFB2773" i="4"/>
  <c r="M2773" i="4"/>
  <c r="B2773" i="4"/>
  <c r="A2773" i="4"/>
  <c r="C2773" i="4" s="1"/>
  <c r="XFB2772" i="4"/>
  <c r="M2772" i="4"/>
  <c r="B2772" i="4"/>
  <c r="A2772" i="4"/>
  <c r="C2772" i="4" s="1"/>
  <c r="XFB2771" i="4"/>
  <c r="M2771" i="4"/>
  <c r="B2771" i="4"/>
  <c r="A2771" i="4"/>
  <c r="C2771" i="4" s="1"/>
  <c r="XFB2770" i="4"/>
  <c r="M2770" i="4"/>
  <c r="B2770" i="4"/>
  <c r="A2770" i="4"/>
  <c r="C2770" i="4" s="1"/>
  <c r="XFB2769" i="4"/>
  <c r="M2769" i="4"/>
  <c r="B2769" i="4"/>
  <c r="A2769" i="4"/>
  <c r="C2769" i="4" s="1"/>
  <c r="XFB2768" i="4"/>
  <c r="M2768" i="4"/>
  <c r="B2768" i="4"/>
  <c r="A2768" i="4"/>
  <c r="C2768" i="4" s="1"/>
  <c r="XFB2767" i="4"/>
  <c r="M2767" i="4"/>
  <c r="B2767" i="4"/>
  <c r="A2767" i="4"/>
  <c r="C2767" i="4" s="1"/>
  <c r="XFB2766" i="4"/>
  <c r="M2766" i="4"/>
  <c r="B2766" i="4"/>
  <c r="A2766" i="4"/>
  <c r="C2766" i="4" s="1"/>
  <c r="XFB2765" i="4"/>
  <c r="M2765" i="4"/>
  <c r="B2765" i="4"/>
  <c r="A2765" i="4"/>
  <c r="C2765" i="4" s="1"/>
  <c r="XFB2764" i="4"/>
  <c r="M2764" i="4"/>
  <c r="B2764" i="4"/>
  <c r="A2764" i="4"/>
  <c r="C2764" i="4" s="1"/>
  <c r="XFB2763" i="4"/>
  <c r="M2763" i="4"/>
  <c r="B2763" i="4"/>
  <c r="A2763" i="4"/>
  <c r="C2763" i="4" s="1"/>
  <c r="XFB2762" i="4"/>
  <c r="M2762" i="4"/>
  <c r="B2762" i="4"/>
  <c r="A2762" i="4"/>
  <c r="C2762" i="4" s="1"/>
  <c r="XFB2761" i="4"/>
  <c r="M2761" i="4"/>
  <c r="B2761" i="4"/>
  <c r="A2761" i="4"/>
  <c r="C2761" i="4" s="1"/>
  <c r="XFB2760" i="4"/>
  <c r="M2760" i="4"/>
  <c r="B2760" i="4"/>
  <c r="A2760" i="4"/>
  <c r="C2760" i="4" s="1"/>
  <c r="XFB2759" i="4"/>
  <c r="M2759" i="4"/>
  <c r="B2759" i="4"/>
  <c r="A2759" i="4"/>
  <c r="C2759" i="4" s="1"/>
  <c r="XFB2758" i="4"/>
  <c r="M2758" i="4"/>
  <c r="B2758" i="4"/>
  <c r="A2758" i="4"/>
  <c r="C2758" i="4" s="1"/>
  <c r="XFB2757" i="4"/>
  <c r="M2757" i="4"/>
  <c r="B2757" i="4"/>
  <c r="A2757" i="4"/>
  <c r="C2757" i="4" s="1"/>
  <c r="XFB2756" i="4"/>
  <c r="M2756" i="4"/>
  <c r="B2756" i="4"/>
  <c r="A2756" i="4"/>
  <c r="C2756" i="4" s="1"/>
  <c r="XFB2755" i="4"/>
  <c r="M2755" i="4"/>
  <c r="B2755" i="4"/>
  <c r="A2755" i="4"/>
  <c r="C2755" i="4" s="1"/>
  <c r="XFB2754" i="4"/>
  <c r="M2754" i="4"/>
  <c r="B2754" i="4"/>
  <c r="A2754" i="4"/>
  <c r="C2754" i="4" s="1"/>
  <c r="XFB2753" i="4"/>
  <c r="M2753" i="4"/>
  <c r="B2753" i="4"/>
  <c r="A2753" i="4"/>
  <c r="C2753" i="4" s="1"/>
  <c r="XFB2752" i="4"/>
  <c r="M2752" i="4"/>
  <c r="B2752" i="4"/>
  <c r="A2752" i="4"/>
  <c r="C2752" i="4" s="1"/>
  <c r="XFB2751" i="4"/>
  <c r="M2751" i="4"/>
  <c r="B2751" i="4"/>
  <c r="A2751" i="4"/>
  <c r="C2751" i="4" s="1"/>
  <c r="XFB2750" i="4"/>
  <c r="M2750" i="4"/>
  <c r="B2750" i="4"/>
  <c r="A2750" i="4"/>
  <c r="C2750" i="4" s="1"/>
  <c r="XFB2749" i="4"/>
  <c r="M2749" i="4"/>
  <c r="B2749" i="4"/>
  <c r="A2749" i="4"/>
  <c r="C2749" i="4" s="1"/>
  <c r="XFB2748" i="4"/>
  <c r="M2748" i="4"/>
  <c r="B2748" i="4"/>
  <c r="A2748" i="4"/>
  <c r="C2748" i="4" s="1"/>
  <c r="XFB2747" i="4"/>
  <c r="M2747" i="4"/>
  <c r="B2747" i="4"/>
  <c r="A2747" i="4"/>
  <c r="C2747" i="4" s="1"/>
  <c r="XFB2746" i="4"/>
  <c r="M2746" i="4"/>
  <c r="B2746" i="4"/>
  <c r="A2746" i="4"/>
  <c r="C2746" i="4" s="1"/>
  <c r="XFB2745" i="4"/>
  <c r="M2745" i="4"/>
  <c r="B2745" i="4"/>
  <c r="A2745" i="4"/>
  <c r="C2745" i="4" s="1"/>
  <c r="XFB2744" i="4"/>
  <c r="M2744" i="4"/>
  <c r="B2744" i="4"/>
  <c r="A2744" i="4"/>
  <c r="C2744" i="4" s="1"/>
  <c r="XFB2743" i="4"/>
  <c r="M2743" i="4"/>
  <c r="B2743" i="4"/>
  <c r="A2743" i="4"/>
  <c r="C2743" i="4" s="1"/>
  <c r="XFB2742" i="4"/>
  <c r="M2742" i="4"/>
  <c r="B2742" i="4"/>
  <c r="A2742" i="4"/>
  <c r="C2742" i="4" s="1"/>
  <c r="XFB2741" i="4"/>
  <c r="M2741" i="4"/>
  <c r="B2741" i="4"/>
  <c r="A2741" i="4"/>
  <c r="C2741" i="4" s="1"/>
  <c r="XFB2740" i="4"/>
  <c r="M2740" i="4"/>
  <c r="B2740" i="4"/>
  <c r="A2740" i="4"/>
  <c r="C2740" i="4" s="1"/>
  <c r="XFB2739" i="4"/>
  <c r="M2739" i="4"/>
  <c r="B2739" i="4"/>
  <c r="A2739" i="4"/>
  <c r="C2739" i="4" s="1"/>
  <c r="XFB2738" i="4"/>
  <c r="M2738" i="4"/>
  <c r="B2738" i="4"/>
  <c r="A2738" i="4"/>
  <c r="C2738" i="4" s="1"/>
  <c r="XFB2737" i="4"/>
  <c r="M2737" i="4"/>
  <c r="B2737" i="4"/>
  <c r="A2737" i="4"/>
  <c r="C2737" i="4" s="1"/>
  <c r="XFB2736" i="4"/>
  <c r="M2736" i="4"/>
  <c r="B2736" i="4"/>
  <c r="A2736" i="4"/>
  <c r="C2736" i="4" s="1"/>
  <c r="XFB2735" i="4"/>
  <c r="M2735" i="4"/>
  <c r="B2735" i="4"/>
  <c r="A2735" i="4"/>
  <c r="C2735" i="4" s="1"/>
  <c r="XFB2734" i="4"/>
  <c r="M2734" i="4"/>
  <c r="B2734" i="4"/>
  <c r="A2734" i="4"/>
  <c r="C2734" i="4" s="1"/>
  <c r="XFB2733" i="4"/>
  <c r="M2733" i="4"/>
  <c r="B2733" i="4"/>
  <c r="A2733" i="4"/>
  <c r="C2733" i="4" s="1"/>
  <c r="XFB2732" i="4"/>
  <c r="M2732" i="4"/>
  <c r="B2732" i="4"/>
  <c r="A2732" i="4"/>
  <c r="C2732" i="4" s="1"/>
  <c r="XFB2731" i="4"/>
  <c r="M2731" i="4"/>
  <c r="B2731" i="4"/>
  <c r="A2731" i="4"/>
  <c r="C2731" i="4" s="1"/>
  <c r="XFB2730" i="4"/>
  <c r="M2730" i="4"/>
  <c r="B2730" i="4"/>
  <c r="A2730" i="4"/>
  <c r="C2730" i="4" s="1"/>
  <c r="XFB2729" i="4"/>
  <c r="M2729" i="4"/>
  <c r="B2729" i="4"/>
  <c r="A2729" i="4"/>
  <c r="C2729" i="4" s="1"/>
  <c r="XFB2728" i="4"/>
  <c r="M2728" i="4"/>
  <c r="B2728" i="4"/>
  <c r="A2728" i="4"/>
  <c r="C2728" i="4" s="1"/>
  <c r="XFB2727" i="4"/>
  <c r="M2727" i="4"/>
  <c r="B2727" i="4"/>
  <c r="A2727" i="4"/>
  <c r="C2727" i="4" s="1"/>
  <c r="XFB2726" i="4"/>
  <c r="M2726" i="4"/>
  <c r="B2726" i="4"/>
  <c r="A2726" i="4"/>
  <c r="C2726" i="4" s="1"/>
  <c r="XFB2725" i="4"/>
  <c r="M2725" i="4"/>
  <c r="B2725" i="4"/>
  <c r="A2725" i="4"/>
  <c r="C2725" i="4" s="1"/>
  <c r="XFB2724" i="4"/>
  <c r="M2724" i="4"/>
  <c r="B2724" i="4"/>
  <c r="A2724" i="4"/>
  <c r="C2724" i="4" s="1"/>
  <c r="XFB2723" i="4"/>
  <c r="M2723" i="4"/>
  <c r="B2723" i="4"/>
  <c r="A2723" i="4"/>
  <c r="C2723" i="4" s="1"/>
  <c r="XFB2722" i="4"/>
  <c r="M2722" i="4"/>
  <c r="B2722" i="4"/>
  <c r="A2722" i="4"/>
  <c r="C2722" i="4" s="1"/>
  <c r="XFB2721" i="4"/>
  <c r="M2721" i="4"/>
  <c r="B2721" i="4"/>
  <c r="A2721" i="4"/>
  <c r="C2721" i="4" s="1"/>
  <c r="XFB2720" i="4"/>
  <c r="M2720" i="4"/>
  <c r="B2720" i="4"/>
  <c r="A2720" i="4"/>
  <c r="C2720" i="4" s="1"/>
  <c r="XFB2719" i="4"/>
  <c r="M2719" i="4"/>
  <c r="B2719" i="4"/>
  <c r="A2719" i="4"/>
  <c r="C2719" i="4" s="1"/>
  <c r="XFB2718" i="4"/>
  <c r="M2718" i="4"/>
  <c r="B2718" i="4"/>
  <c r="A2718" i="4"/>
  <c r="C2718" i="4" s="1"/>
  <c r="XFB2717" i="4"/>
  <c r="M2717" i="4"/>
  <c r="B2717" i="4"/>
  <c r="A2717" i="4"/>
  <c r="C2717" i="4" s="1"/>
  <c r="XFB2716" i="4"/>
  <c r="M2716" i="4"/>
  <c r="B2716" i="4"/>
  <c r="A2716" i="4"/>
  <c r="C2716" i="4" s="1"/>
  <c r="XFB2715" i="4"/>
  <c r="M2715" i="4"/>
  <c r="B2715" i="4"/>
  <c r="A2715" i="4"/>
  <c r="C2715" i="4" s="1"/>
  <c r="XFB2714" i="4"/>
  <c r="M2714" i="4"/>
  <c r="B2714" i="4"/>
  <c r="A2714" i="4"/>
  <c r="C2714" i="4" s="1"/>
  <c r="XFB2713" i="4"/>
  <c r="M2713" i="4"/>
  <c r="B2713" i="4"/>
  <c r="A2713" i="4"/>
  <c r="C2713" i="4" s="1"/>
  <c r="XFB2712" i="4"/>
  <c r="M2712" i="4"/>
  <c r="B2712" i="4"/>
  <c r="A2712" i="4"/>
  <c r="C2712" i="4" s="1"/>
  <c r="XFB2711" i="4"/>
  <c r="M2711" i="4"/>
  <c r="B2711" i="4"/>
  <c r="A2711" i="4"/>
  <c r="C2711" i="4" s="1"/>
  <c r="XFB2710" i="4"/>
  <c r="M2710" i="4"/>
  <c r="B2710" i="4"/>
  <c r="A2710" i="4"/>
  <c r="C2710" i="4" s="1"/>
  <c r="XFB2709" i="4"/>
  <c r="M2709" i="4"/>
  <c r="B2709" i="4"/>
  <c r="A2709" i="4"/>
  <c r="C2709" i="4" s="1"/>
  <c r="XFB2708" i="4"/>
  <c r="M2708" i="4"/>
  <c r="B2708" i="4"/>
  <c r="A2708" i="4"/>
  <c r="C2708" i="4" s="1"/>
  <c r="XFB2707" i="4"/>
  <c r="M2707" i="4"/>
  <c r="B2707" i="4"/>
  <c r="A2707" i="4"/>
  <c r="C2707" i="4" s="1"/>
  <c r="XFB2706" i="4"/>
  <c r="M2706" i="4"/>
  <c r="B2706" i="4"/>
  <c r="A2706" i="4"/>
  <c r="C2706" i="4" s="1"/>
  <c r="XFB2705" i="4"/>
  <c r="M2705" i="4"/>
  <c r="B2705" i="4"/>
  <c r="A2705" i="4"/>
  <c r="C2705" i="4" s="1"/>
  <c r="XFB2704" i="4"/>
  <c r="M2704" i="4"/>
  <c r="B2704" i="4"/>
  <c r="A2704" i="4"/>
  <c r="C2704" i="4" s="1"/>
  <c r="XFB2703" i="4"/>
  <c r="M2703" i="4"/>
  <c r="B2703" i="4"/>
  <c r="A2703" i="4"/>
  <c r="C2703" i="4" s="1"/>
  <c r="XFB2702" i="4"/>
  <c r="M2702" i="4"/>
  <c r="B2702" i="4"/>
  <c r="A2702" i="4"/>
  <c r="C2702" i="4" s="1"/>
  <c r="XFB2701" i="4"/>
  <c r="M2701" i="4"/>
  <c r="B2701" i="4"/>
  <c r="A2701" i="4"/>
  <c r="C2701" i="4" s="1"/>
  <c r="XFB2700" i="4"/>
  <c r="M2700" i="4"/>
  <c r="B2700" i="4"/>
  <c r="A2700" i="4"/>
  <c r="C2700" i="4" s="1"/>
  <c r="XFB2699" i="4"/>
  <c r="M2699" i="4"/>
  <c r="B2699" i="4"/>
  <c r="A2699" i="4"/>
  <c r="C2699" i="4" s="1"/>
  <c r="XFB2698" i="4"/>
  <c r="M2698" i="4"/>
  <c r="B2698" i="4"/>
  <c r="A2698" i="4"/>
  <c r="C2698" i="4" s="1"/>
  <c r="XFB2697" i="4"/>
  <c r="M2697" i="4"/>
  <c r="B2697" i="4"/>
  <c r="A2697" i="4"/>
  <c r="C2697" i="4" s="1"/>
  <c r="XFB2696" i="4"/>
  <c r="M2696" i="4"/>
  <c r="B2696" i="4"/>
  <c r="A2696" i="4"/>
  <c r="C2696" i="4" s="1"/>
  <c r="XFB2695" i="4"/>
  <c r="M2695" i="4"/>
  <c r="B2695" i="4"/>
  <c r="A2695" i="4"/>
  <c r="C2695" i="4" s="1"/>
  <c r="XFB2694" i="4"/>
  <c r="M2694" i="4"/>
  <c r="B2694" i="4"/>
  <c r="A2694" i="4"/>
  <c r="C2694" i="4" s="1"/>
  <c r="XFB2693" i="4"/>
  <c r="M2693" i="4"/>
  <c r="B2693" i="4"/>
  <c r="A2693" i="4"/>
  <c r="C2693" i="4" s="1"/>
  <c r="XFB2692" i="4"/>
  <c r="M2692" i="4"/>
  <c r="B2692" i="4"/>
  <c r="A2692" i="4"/>
  <c r="C2692" i="4" s="1"/>
  <c r="XFB2691" i="4"/>
  <c r="M2691" i="4"/>
  <c r="B2691" i="4"/>
  <c r="A2691" i="4"/>
  <c r="C2691" i="4" s="1"/>
  <c r="XFB2690" i="4"/>
  <c r="M2690" i="4"/>
  <c r="B2690" i="4"/>
  <c r="A2690" i="4"/>
  <c r="C2690" i="4" s="1"/>
  <c r="XFB2689" i="4"/>
  <c r="M2689" i="4"/>
  <c r="B2689" i="4"/>
  <c r="A2689" i="4"/>
  <c r="C2689" i="4" s="1"/>
  <c r="XFB2688" i="4"/>
  <c r="M2688" i="4"/>
  <c r="B2688" i="4"/>
  <c r="A2688" i="4"/>
  <c r="C2688" i="4" s="1"/>
  <c r="XFB2687" i="4"/>
  <c r="M2687" i="4"/>
  <c r="B2687" i="4"/>
  <c r="A2687" i="4"/>
  <c r="C2687" i="4" s="1"/>
  <c r="XFB2686" i="4"/>
  <c r="M2686" i="4"/>
  <c r="B2686" i="4"/>
  <c r="A2686" i="4"/>
  <c r="C2686" i="4" s="1"/>
  <c r="XFB2685" i="4"/>
  <c r="M2685" i="4"/>
  <c r="B2685" i="4"/>
  <c r="A2685" i="4"/>
  <c r="C2685" i="4" s="1"/>
  <c r="XFB2684" i="4"/>
  <c r="M2684" i="4"/>
  <c r="B2684" i="4"/>
  <c r="A2684" i="4"/>
  <c r="C2684" i="4" s="1"/>
  <c r="XFB2683" i="4"/>
  <c r="M2683" i="4"/>
  <c r="B2683" i="4"/>
  <c r="A2683" i="4"/>
  <c r="C2683" i="4" s="1"/>
  <c r="XFB2682" i="4"/>
  <c r="M2682" i="4"/>
  <c r="B2682" i="4"/>
  <c r="A2682" i="4"/>
  <c r="C2682" i="4" s="1"/>
  <c r="XFB2681" i="4"/>
  <c r="M2681" i="4"/>
  <c r="B2681" i="4"/>
  <c r="A2681" i="4"/>
  <c r="C2681" i="4" s="1"/>
  <c r="XFB2680" i="4"/>
  <c r="M2680" i="4"/>
  <c r="B2680" i="4"/>
  <c r="A2680" i="4"/>
  <c r="C2680" i="4" s="1"/>
  <c r="XFB2679" i="4"/>
  <c r="M2679" i="4"/>
  <c r="B2679" i="4"/>
  <c r="A2679" i="4"/>
  <c r="C2679" i="4" s="1"/>
  <c r="XFB2678" i="4"/>
  <c r="M2678" i="4"/>
  <c r="B2678" i="4"/>
  <c r="A2678" i="4"/>
  <c r="C2678" i="4" s="1"/>
  <c r="XFB2677" i="4"/>
  <c r="M2677" i="4"/>
  <c r="B2677" i="4"/>
  <c r="A2677" i="4"/>
  <c r="C2677" i="4" s="1"/>
  <c r="XFB2676" i="4"/>
  <c r="M2676" i="4"/>
  <c r="B2676" i="4"/>
  <c r="A2676" i="4"/>
  <c r="C2676" i="4" s="1"/>
  <c r="XFB2675" i="4"/>
  <c r="M2675" i="4"/>
  <c r="B2675" i="4"/>
  <c r="A2675" i="4"/>
  <c r="C2675" i="4" s="1"/>
  <c r="XFB2674" i="4"/>
  <c r="M2674" i="4"/>
  <c r="B2674" i="4"/>
  <c r="A2674" i="4"/>
  <c r="C2674" i="4" s="1"/>
  <c r="XFB2673" i="4"/>
  <c r="M2673" i="4"/>
  <c r="B2673" i="4"/>
  <c r="A2673" i="4"/>
  <c r="C2673" i="4" s="1"/>
  <c r="XFB2672" i="4"/>
  <c r="M2672" i="4"/>
  <c r="B2672" i="4"/>
  <c r="A2672" i="4"/>
  <c r="C2672" i="4" s="1"/>
  <c r="XFB2671" i="4"/>
  <c r="M2671" i="4"/>
  <c r="B2671" i="4"/>
  <c r="A2671" i="4"/>
  <c r="C2671" i="4" s="1"/>
  <c r="XFB2670" i="4"/>
  <c r="M2670" i="4"/>
  <c r="B2670" i="4"/>
  <c r="A2670" i="4"/>
  <c r="C2670" i="4" s="1"/>
  <c r="XFB2669" i="4"/>
  <c r="M2669" i="4"/>
  <c r="B2669" i="4"/>
  <c r="A2669" i="4"/>
  <c r="C2669" i="4" s="1"/>
  <c r="XFB2668" i="4"/>
  <c r="M2668" i="4"/>
  <c r="B2668" i="4"/>
  <c r="A2668" i="4"/>
  <c r="C2668" i="4" s="1"/>
  <c r="XFB2667" i="4"/>
  <c r="M2667" i="4"/>
  <c r="B2667" i="4"/>
  <c r="A2667" i="4"/>
  <c r="C2667" i="4" s="1"/>
  <c r="XFB2666" i="4"/>
  <c r="M2666" i="4"/>
  <c r="B2666" i="4"/>
  <c r="A2666" i="4"/>
  <c r="C2666" i="4" s="1"/>
  <c r="XFB2665" i="4"/>
  <c r="M2665" i="4"/>
  <c r="B2665" i="4"/>
  <c r="A2665" i="4"/>
  <c r="C2665" i="4" s="1"/>
  <c r="XFB2664" i="4"/>
  <c r="M2664" i="4"/>
  <c r="B2664" i="4"/>
  <c r="A2664" i="4"/>
  <c r="C2664" i="4" s="1"/>
  <c r="XFB2663" i="4"/>
  <c r="M2663" i="4"/>
  <c r="B2663" i="4"/>
  <c r="A2663" i="4"/>
  <c r="C2663" i="4" s="1"/>
  <c r="XFB2662" i="4"/>
  <c r="M2662" i="4"/>
  <c r="B2662" i="4"/>
  <c r="A2662" i="4"/>
  <c r="C2662" i="4" s="1"/>
  <c r="XFB2661" i="4"/>
  <c r="M2661" i="4"/>
  <c r="B2661" i="4"/>
  <c r="A2661" i="4"/>
  <c r="C2661" i="4" s="1"/>
  <c r="XFB2660" i="4"/>
  <c r="M2660" i="4"/>
  <c r="B2660" i="4"/>
  <c r="A2660" i="4"/>
  <c r="C2660" i="4" s="1"/>
  <c r="XFB2659" i="4"/>
  <c r="M2659" i="4"/>
  <c r="B2659" i="4"/>
  <c r="A2659" i="4"/>
  <c r="C2659" i="4" s="1"/>
  <c r="XFB2658" i="4"/>
  <c r="M2658" i="4"/>
  <c r="B2658" i="4"/>
  <c r="A2658" i="4"/>
  <c r="C2658" i="4" s="1"/>
  <c r="XFB2657" i="4"/>
  <c r="M2657" i="4"/>
  <c r="B2657" i="4"/>
  <c r="A2657" i="4"/>
  <c r="C2657" i="4" s="1"/>
  <c r="XFB2656" i="4"/>
  <c r="M2656" i="4"/>
  <c r="B2656" i="4"/>
  <c r="A2656" i="4"/>
  <c r="C2656" i="4" s="1"/>
  <c r="XFB2655" i="4"/>
  <c r="M2655" i="4"/>
  <c r="B2655" i="4"/>
  <c r="A2655" i="4"/>
  <c r="C2655" i="4" s="1"/>
  <c r="XFB2654" i="4"/>
  <c r="M2654" i="4"/>
  <c r="B2654" i="4"/>
  <c r="A2654" i="4"/>
  <c r="C2654" i="4" s="1"/>
  <c r="XFB2653" i="4"/>
  <c r="M2653" i="4"/>
  <c r="B2653" i="4"/>
  <c r="A2653" i="4"/>
  <c r="C2653" i="4" s="1"/>
  <c r="XFB2652" i="4"/>
  <c r="M2652" i="4"/>
  <c r="B2652" i="4"/>
  <c r="A2652" i="4"/>
  <c r="C2652" i="4" s="1"/>
  <c r="XFB2651" i="4"/>
  <c r="M2651" i="4"/>
  <c r="B2651" i="4"/>
  <c r="A2651" i="4"/>
  <c r="C2651" i="4" s="1"/>
  <c r="XFB2650" i="4"/>
  <c r="M2650" i="4"/>
  <c r="B2650" i="4"/>
  <c r="A2650" i="4"/>
  <c r="C2650" i="4" s="1"/>
  <c r="XFB2649" i="4"/>
  <c r="M2649" i="4"/>
  <c r="B2649" i="4"/>
  <c r="A2649" i="4"/>
  <c r="C2649" i="4" s="1"/>
  <c r="XFB2648" i="4"/>
  <c r="M2648" i="4"/>
  <c r="B2648" i="4"/>
  <c r="A2648" i="4"/>
  <c r="C2648" i="4" s="1"/>
  <c r="XFB2647" i="4"/>
  <c r="M2647" i="4"/>
  <c r="B2647" i="4"/>
  <c r="A2647" i="4"/>
  <c r="C2647" i="4" s="1"/>
  <c r="XFB2646" i="4"/>
  <c r="M2646" i="4"/>
  <c r="B2646" i="4"/>
  <c r="A2646" i="4"/>
  <c r="C2646" i="4" s="1"/>
  <c r="XFB2645" i="4"/>
  <c r="M2645" i="4"/>
  <c r="B2645" i="4"/>
  <c r="A2645" i="4"/>
  <c r="C2645" i="4" s="1"/>
  <c r="XFB2644" i="4"/>
  <c r="M2644" i="4"/>
  <c r="B2644" i="4"/>
  <c r="A2644" i="4"/>
  <c r="C2644" i="4" s="1"/>
  <c r="XFB2643" i="4"/>
  <c r="M2643" i="4"/>
  <c r="B2643" i="4"/>
  <c r="A2643" i="4"/>
  <c r="C2643" i="4" s="1"/>
  <c r="XFB2642" i="4"/>
  <c r="M2642" i="4"/>
  <c r="B2642" i="4"/>
  <c r="A2642" i="4"/>
  <c r="C2642" i="4" s="1"/>
  <c r="XFB2641" i="4"/>
  <c r="M2641" i="4"/>
  <c r="B2641" i="4"/>
  <c r="A2641" i="4"/>
  <c r="C2641" i="4" s="1"/>
  <c r="XFB2640" i="4"/>
  <c r="M2640" i="4"/>
  <c r="B2640" i="4"/>
  <c r="A2640" i="4"/>
  <c r="C2640" i="4" s="1"/>
  <c r="XFB2639" i="4"/>
  <c r="M2639" i="4"/>
  <c r="B2639" i="4"/>
  <c r="A2639" i="4"/>
  <c r="C2639" i="4" s="1"/>
  <c r="XFB2638" i="4"/>
  <c r="M2638" i="4"/>
  <c r="B2638" i="4"/>
  <c r="A2638" i="4"/>
  <c r="C2638" i="4" s="1"/>
  <c r="XFB2637" i="4"/>
  <c r="M2637" i="4"/>
  <c r="B2637" i="4"/>
  <c r="A2637" i="4"/>
  <c r="C2637" i="4" s="1"/>
  <c r="XFB2636" i="4"/>
  <c r="M2636" i="4"/>
  <c r="B2636" i="4"/>
  <c r="A2636" i="4"/>
  <c r="C2636" i="4" s="1"/>
  <c r="XFB2635" i="4"/>
  <c r="M2635" i="4"/>
  <c r="B2635" i="4"/>
  <c r="A2635" i="4"/>
  <c r="C2635" i="4" s="1"/>
  <c r="XFB2634" i="4"/>
  <c r="M2634" i="4"/>
  <c r="B2634" i="4"/>
  <c r="A2634" i="4"/>
  <c r="C2634" i="4" s="1"/>
  <c r="XFB2633" i="4"/>
  <c r="M2633" i="4"/>
  <c r="B2633" i="4"/>
  <c r="A2633" i="4"/>
  <c r="C2633" i="4" s="1"/>
  <c r="XFB2632" i="4"/>
  <c r="M2632" i="4"/>
  <c r="B2632" i="4"/>
  <c r="A2632" i="4"/>
  <c r="C2632" i="4" s="1"/>
  <c r="XFB2631" i="4"/>
  <c r="M2631" i="4"/>
  <c r="B2631" i="4"/>
  <c r="A2631" i="4"/>
  <c r="C2631" i="4" s="1"/>
  <c r="XFB2630" i="4"/>
  <c r="M2630" i="4"/>
  <c r="B2630" i="4"/>
  <c r="A2630" i="4"/>
  <c r="C2630" i="4" s="1"/>
  <c r="XFB2629" i="4"/>
  <c r="M2629" i="4"/>
  <c r="B2629" i="4"/>
  <c r="A2629" i="4"/>
  <c r="C2629" i="4" s="1"/>
  <c r="XFB2628" i="4"/>
  <c r="M2628" i="4"/>
  <c r="B2628" i="4"/>
  <c r="A2628" i="4"/>
  <c r="C2628" i="4" s="1"/>
  <c r="XFB2627" i="4"/>
  <c r="M2627" i="4"/>
  <c r="B2627" i="4"/>
  <c r="A2627" i="4"/>
  <c r="C2627" i="4" s="1"/>
  <c r="XFB2626" i="4"/>
  <c r="M2626" i="4"/>
  <c r="B2626" i="4"/>
  <c r="A2626" i="4"/>
  <c r="C2626" i="4" s="1"/>
  <c r="XFB2625" i="4"/>
  <c r="M2625" i="4"/>
  <c r="B2625" i="4"/>
  <c r="A2625" i="4"/>
  <c r="C2625" i="4" s="1"/>
  <c r="XFB2624" i="4"/>
  <c r="M2624" i="4"/>
  <c r="B2624" i="4"/>
  <c r="A2624" i="4"/>
  <c r="C2624" i="4" s="1"/>
  <c r="XFB2623" i="4"/>
  <c r="M2623" i="4"/>
  <c r="B2623" i="4"/>
  <c r="A2623" i="4"/>
  <c r="C2623" i="4" s="1"/>
  <c r="XFB2622" i="4"/>
  <c r="M2622" i="4"/>
  <c r="B2622" i="4"/>
  <c r="A2622" i="4"/>
  <c r="C2622" i="4" s="1"/>
  <c r="XFB2621" i="4"/>
  <c r="M2621" i="4"/>
  <c r="B2621" i="4"/>
  <c r="A2621" i="4"/>
  <c r="C2621" i="4" s="1"/>
  <c r="XFB2620" i="4"/>
  <c r="M2620" i="4"/>
  <c r="B2620" i="4"/>
  <c r="A2620" i="4"/>
  <c r="C2620" i="4" s="1"/>
  <c r="XFB2619" i="4"/>
  <c r="M2619" i="4"/>
  <c r="B2619" i="4"/>
  <c r="A2619" i="4"/>
  <c r="C2619" i="4" s="1"/>
  <c r="XFB2618" i="4"/>
  <c r="M2618" i="4"/>
  <c r="B2618" i="4"/>
  <c r="A2618" i="4"/>
  <c r="C2618" i="4" s="1"/>
  <c r="XFB2617" i="4"/>
  <c r="M2617" i="4"/>
  <c r="B2617" i="4"/>
  <c r="A2617" i="4"/>
  <c r="C2617" i="4" s="1"/>
  <c r="XFB2616" i="4"/>
  <c r="M2616" i="4"/>
  <c r="B2616" i="4"/>
  <c r="A2616" i="4"/>
  <c r="C2616" i="4" s="1"/>
  <c r="XFB2615" i="4"/>
  <c r="M2615" i="4"/>
  <c r="B2615" i="4"/>
  <c r="A2615" i="4"/>
  <c r="C2615" i="4" s="1"/>
  <c r="XFB2614" i="4"/>
  <c r="M2614" i="4"/>
  <c r="B2614" i="4"/>
  <c r="A2614" i="4"/>
  <c r="C2614" i="4" s="1"/>
  <c r="XFB2613" i="4"/>
  <c r="M2613" i="4"/>
  <c r="B2613" i="4"/>
  <c r="A2613" i="4"/>
  <c r="C2613" i="4" s="1"/>
  <c r="XFB2612" i="4"/>
  <c r="M2612" i="4"/>
  <c r="B2612" i="4"/>
  <c r="A2612" i="4"/>
  <c r="C2612" i="4" s="1"/>
  <c r="XFB2611" i="4"/>
  <c r="M2611" i="4"/>
  <c r="B2611" i="4"/>
  <c r="A2611" i="4"/>
  <c r="C2611" i="4" s="1"/>
  <c r="XFB2610" i="4"/>
  <c r="M2610" i="4"/>
  <c r="B2610" i="4"/>
  <c r="A2610" i="4"/>
  <c r="C2610" i="4" s="1"/>
  <c r="XFB2609" i="4"/>
  <c r="M2609" i="4"/>
  <c r="B2609" i="4"/>
  <c r="A2609" i="4"/>
  <c r="C2609" i="4" s="1"/>
  <c r="XFB2608" i="4"/>
  <c r="M2608" i="4"/>
  <c r="B2608" i="4"/>
  <c r="A2608" i="4"/>
  <c r="C2608" i="4" s="1"/>
  <c r="XFB2607" i="4"/>
  <c r="M2607" i="4"/>
  <c r="B2607" i="4"/>
  <c r="A2607" i="4"/>
  <c r="C2607" i="4" s="1"/>
  <c r="XFB2606" i="4"/>
  <c r="M2606" i="4"/>
  <c r="B2606" i="4"/>
  <c r="A2606" i="4"/>
  <c r="C2606" i="4" s="1"/>
  <c r="XFB2605" i="4"/>
  <c r="M2605" i="4"/>
  <c r="B2605" i="4"/>
  <c r="A2605" i="4"/>
  <c r="C2605" i="4" s="1"/>
  <c r="XFB2604" i="4"/>
  <c r="M2604" i="4"/>
  <c r="B2604" i="4"/>
  <c r="A2604" i="4"/>
  <c r="C2604" i="4" s="1"/>
  <c r="XFB2603" i="4"/>
  <c r="M2603" i="4"/>
  <c r="B2603" i="4"/>
  <c r="A2603" i="4"/>
  <c r="C2603" i="4" s="1"/>
  <c r="XFB2602" i="4"/>
  <c r="M2602" i="4"/>
  <c r="B2602" i="4"/>
  <c r="A2602" i="4"/>
  <c r="C2602" i="4" s="1"/>
  <c r="XFB2601" i="4"/>
  <c r="M2601" i="4"/>
  <c r="B2601" i="4"/>
  <c r="A2601" i="4"/>
  <c r="C2601" i="4" s="1"/>
  <c r="XFB2600" i="4"/>
  <c r="M2600" i="4"/>
  <c r="B2600" i="4"/>
  <c r="A2600" i="4"/>
  <c r="C2600" i="4" s="1"/>
  <c r="XFB2599" i="4"/>
  <c r="M2599" i="4"/>
  <c r="B2599" i="4"/>
  <c r="A2599" i="4"/>
  <c r="C2599" i="4" s="1"/>
  <c r="XFB2598" i="4"/>
  <c r="M2598" i="4"/>
  <c r="B2598" i="4"/>
  <c r="A2598" i="4"/>
  <c r="C2598" i="4" s="1"/>
  <c r="XFB2597" i="4"/>
  <c r="M2597" i="4"/>
  <c r="B2597" i="4"/>
  <c r="A2597" i="4"/>
  <c r="C2597" i="4" s="1"/>
  <c r="XFB2596" i="4"/>
  <c r="M2596" i="4"/>
  <c r="B2596" i="4"/>
  <c r="A2596" i="4"/>
  <c r="C2596" i="4" s="1"/>
  <c r="XFB2595" i="4"/>
  <c r="M2595" i="4"/>
  <c r="B2595" i="4"/>
  <c r="A2595" i="4"/>
  <c r="C2595" i="4" s="1"/>
  <c r="XFB2594" i="4"/>
  <c r="M2594" i="4"/>
  <c r="B2594" i="4"/>
  <c r="A2594" i="4"/>
  <c r="C2594" i="4" s="1"/>
  <c r="XFB2593" i="4"/>
  <c r="M2593" i="4"/>
  <c r="B2593" i="4"/>
  <c r="A2593" i="4"/>
  <c r="C2593" i="4" s="1"/>
  <c r="XFB2592" i="4"/>
  <c r="M2592" i="4"/>
  <c r="B2592" i="4"/>
  <c r="A2592" i="4"/>
  <c r="C2592" i="4" s="1"/>
  <c r="XFB2591" i="4"/>
  <c r="M2591" i="4"/>
  <c r="B2591" i="4"/>
  <c r="A2591" i="4"/>
  <c r="C2591" i="4" s="1"/>
  <c r="XFB2590" i="4"/>
  <c r="M2590" i="4"/>
  <c r="B2590" i="4"/>
  <c r="A2590" i="4"/>
  <c r="C2590" i="4" s="1"/>
  <c r="XFB2589" i="4"/>
  <c r="M2589" i="4"/>
  <c r="B2589" i="4"/>
  <c r="A2589" i="4"/>
  <c r="C2589" i="4" s="1"/>
  <c r="XFB2588" i="4"/>
  <c r="M2588" i="4"/>
  <c r="B2588" i="4"/>
  <c r="A2588" i="4"/>
  <c r="C2588" i="4" s="1"/>
  <c r="XFB2587" i="4"/>
  <c r="M2587" i="4"/>
  <c r="B2587" i="4"/>
  <c r="A2587" i="4"/>
  <c r="C2587" i="4" s="1"/>
  <c r="XFB2586" i="4"/>
  <c r="M2586" i="4"/>
  <c r="B2586" i="4"/>
  <c r="A2586" i="4"/>
  <c r="C2586" i="4" s="1"/>
  <c r="XFB2585" i="4"/>
  <c r="M2585" i="4"/>
  <c r="B2585" i="4"/>
  <c r="A2585" i="4"/>
  <c r="C2585" i="4" s="1"/>
  <c r="XFB2584" i="4"/>
  <c r="M2584" i="4"/>
  <c r="B2584" i="4"/>
  <c r="A2584" i="4"/>
  <c r="C2584" i="4" s="1"/>
  <c r="XFB2583" i="4"/>
  <c r="M2583" i="4"/>
  <c r="B2583" i="4"/>
  <c r="A2583" i="4"/>
  <c r="C2583" i="4" s="1"/>
  <c r="XFB2582" i="4"/>
  <c r="M2582" i="4"/>
  <c r="B2582" i="4"/>
  <c r="A2582" i="4"/>
  <c r="C2582" i="4" s="1"/>
  <c r="XFB2581" i="4"/>
  <c r="M2581" i="4"/>
  <c r="B2581" i="4"/>
  <c r="A2581" i="4"/>
  <c r="C2581" i="4" s="1"/>
  <c r="XFB2580" i="4"/>
  <c r="M2580" i="4"/>
  <c r="B2580" i="4"/>
  <c r="A2580" i="4"/>
  <c r="C2580" i="4" s="1"/>
  <c r="XFB2579" i="4"/>
  <c r="M2579" i="4"/>
  <c r="B2579" i="4"/>
  <c r="A2579" i="4"/>
  <c r="C2579" i="4" s="1"/>
  <c r="XFB2578" i="4"/>
  <c r="M2578" i="4"/>
  <c r="B2578" i="4"/>
  <c r="A2578" i="4"/>
  <c r="C2578" i="4" s="1"/>
  <c r="XFB2577" i="4"/>
  <c r="M2577" i="4"/>
  <c r="B2577" i="4"/>
  <c r="A2577" i="4"/>
  <c r="C2577" i="4" s="1"/>
  <c r="XFB2576" i="4"/>
  <c r="M2576" i="4"/>
  <c r="B2576" i="4"/>
  <c r="A2576" i="4"/>
  <c r="C2576" i="4" s="1"/>
  <c r="XFB2575" i="4"/>
  <c r="M2575" i="4"/>
  <c r="B2575" i="4"/>
  <c r="A2575" i="4"/>
  <c r="C2575" i="4" s="1"/>
  <c r="XFB2574" i="4"/>
  <c r="M2574" i="4"/>
  <c r="B2574" i="4"/>
  <c r="A2574" i="4"/>
  <c r="C2574" i="4" s="1"/>
  <c r="XFB2573" i="4"/>
  <c r="M2573" i="4"/>
  <c r="B2573" i="4"/>
  <c r="A2573" i="4"/>
  <c r="C2573" i="4" s="1"/>
  <c r="XFB2572" i="4"/>
  <c r="M2572" i="4"/>
  <c r="B2572" i="4"/>
  <c r="A2572" i="4"/>
  <c r="C2572" i="4" s="1"/>
  <c r="XFB2571" i="4"/>
  <c r="M2571" i="4"/>
  <c r="B2571" i="4"/>
  <c r="A2571" i="4"/>
  <c r="C2571" i="4" s="1"/>
  <c r="XFB2570" i="4"/>
  <c r="M2570" i="4"/>
  <c r="B2570" i="4"/>
  <c r="A2570" i="4"/>
  <c r="C2570" i="4" s="1"/>
  <c r="XFB2569" i="4"/>
  <c r="M2569" i="4"/>
  <c r="B2569" i="4"/>
  <c r="A2569" i="4"/>
  <c r="C2569" i="4" s="1"/>
  <c r="XFB2568" i="4"/>
  <c r="M2568" i="4"/>
  <c r="B2568" i="4"/>
  <c r="A2568" i="4"/>
  <c r="C2568" i="4" s="1"/>
  <c r="XFB2567" i="4"/>
  <c r="M2567" i="4"/>
  <c r="B2567" i="4"/>
  <c r="A2567" i="4"/>
  <c r="C2567" i="4" s="1"/>
  <c r="XFB2566" i="4"/>
  <c r="M2566" i="4"/>
  <c r="B2566" i="4"/>
  <c r="A2566" i="4"/>
  <c r="C2566" i="4" s="1"/>
  <c r="XFB2565" i="4"/>
  <c r="M2565" i="4"/>
  <c r="B2565" i="4"/>
  <c r="A2565" i="4"/>
  <c r="C2565" i="4" s="1"/>
  <c r="XFB2564" i="4"/>
  <c r="M2564" i="4"/>
  <c r="B2564" i="4"/>
  <c r="A2564" i="4"/>
  <c r="C2564" i="4" s="1"/>
  <c r="XFB2563" i="4"/>
  <c r="M2563" i="4"/>
  <c r="B2563" i="4"/>
  <c r="A2563" i="4"/>
  <c r="C2563" i="4" s="1"/>
  <c r="XFB2562" i="4"/>
  <c r="M2562" i="4"/>
  <c r="B2562" i="4"/>
  <c r="A2562" i="4"/>
  <c r="C2562" i="4" s="1"/>
  <c r="XFB2561" i="4"/>
  <c r="M2561" i="4"/>
  <c r="B2561" i="4"/>
  <c r="A2561" i="4"/>
  <c r="C2561" i="4" s="1"/>
  <c r="XFB2560" i="4"/>
  <c r="M2560" i="4"/>
  <c r="B2560" i="4"/>
  <c r="A2560" i="4"/>
  <c r="C2560" i="4" s="1"/>
  <c r="XFB2559" i="4"/>
  <c r="M2559" i="4"/>
  <c r="B2559" i="4"/>
  <c r="A2559" i="4"/>
  <c r="C2559" i="4" s="1"/>
  <c r="XFB2558" i="4"/>
  <c r="M2558" i="4"/>
  <c r="B2558" i="4"/>
  <c r="A2558" i="4"/>
  <c r="C2558" i="4" s="1"/>
  <c r="XFB2557" i="4"/>
  <c r="M2557" i="4"/>
  <c r="B2557" i="4"/>
  <c r="A2557" i="4"/>
  <c r="C2557" i="4" s="1"/>
  <c r="XFB2556" i="4"/>
  <c r="M2556" i="4"/>
  <c r="B2556" i="4"/>
  <c r="A2556" i="4"/>
  <c r="C2556" i="4" s="1"/>
  <c r="XFB2555" i="4"/>
  <c r="M2555" i="4"/>
  <c r="B2555" i="4"/>
  <c r="A2555" i="4"/>
  <c r="C2555" i="4" s="1"/>
  <c r="XFB2554" i="4"/>
  <c r="M2554" i="4"/>
  <c r="B2554" i="4"/>
  <c r="A2554" i="4"/>
  <c r="C2554" i="4" s="1"/>
  <c r="XFB2553" i="4"/>
  <c r="M2553" i="4"/>
  <c r="B2553" i="4"/>
  <c r="A2553" i="4"/>
  <c r="C2553" i="4" s="1"/>
  <c r="XFB2552" i="4"/>
  <c r="M2552" i="4"/>
  <c r="B2552" i="4"/>
  <c r="A2552" i="4"/>
  <c r="C2552" i="4" s="1"/>
  <c r="XFB2551" i="4"/>
  <c r="M2551" i="4"/>
  <c r="B2551" i="4"/>
  <c r="A2551" i="4"/>
  <c r="C2551" i="4" s="1"/>
  <c r="XFB2550" i="4"/>
  <c r="M2550" i="4"/>
  <c r="B2550" i="4"/>
  <c r="A2550" i="4"/>
  <c r="C2550" i="4" s="1"/>
  <c r="XFB2549" i="4"/>
  <c r="M2549" i="4"/>
  <c r="B2549" i="4"/>
  <c r="A2549" i="4"/>
  <c r="C2549" i="4" s="1"/>
  <c r="XFB2548" i="4"/>
  <c r="M2548" i="4"/>
  <c r="B2548" i="4"/>
  <c r="A2548" i="4"/>
  <c r="C2548" i="4" s="1"/>
  <c r="XFB2547" i="4"/>
  <c r="M2547" i="4"/>
  <c r="B2547" i="4"/>
  <c r="A2547" i="4"/>
  <c r="C2547" i="4" s="1"/>
  <c r="XFB2546" i="4"/>
  <c r="M2546" i="4"/>
  <c r="B2546" i="4"/>
  <c r="A2546" i="4"/>
  <c r="C2546" i="4" s="1"/>
  <c r="XFB2545" i="4"/>
  <c r="M2545" i="4"/>
  <c r="B2545" i="4"/>
  <c r="A2545" i="4"/>
  <c r="C2545" i="4" s="1"/>
  <c r="XFB2544" i="4"/>
  <c r="M2544" i="4"/>
  <c r="B2544" i="4"/>
  <c r="A2544" i="4"/>
  <c r="C2544" i="4" s="1"/>
  <c r="XFB2543" i="4"/>
  <c r="M2543" i="4"/>
  <c r="B2543" i="4"/>
  <c r="A2543" i="4"/>
  <c r="C2543" i="4" s="1"/>
  <c r="XFB2542" i="4"/>
  <c r="M2542" i="4"/>
  <c r="B2542" i="4"/>
  <c r="A2542" i="4"/>
  <c r="C2542" i="4" s="1"/>
  <c r="XFB2541" i="4"/>
  <c r="M2541" i="4"/>
  <c r="B2541" i="4"/>
  <c r="A2541" i="4"/>
  <c r="C2541" i="4" s="1"/>
  <c r="XFB2540" i="4"/>
  <c r="M2540" i="4"/>
  <c r="B2540" i="4"/>
  <c r="A2540" i="4"/>
  <c r="C2540" i="4" s="1"/>
  <c r="XFB2539" i="4"/>
  <c r="M2539" i="4"/>
  <c r="B2539" i="4"/>
  <c r="A2539" i="4"/>
  <c r="C2539" i="4" s="1"/>
  <c r="XFB2538" i="4"/>
  <c r="M2538" i="4"/>
  <c r="B2538" i="4"/>
  <c r="A2538" i="4"/>
  <c r="C2538" i="4" s="1"/>
  <c r="XFB2537" i="4"/>
  <c r="M2537" i="4"/>
  <c r="B2537" i="4"/>
  <c r="A2537" i="4"/>
  <c r="C2537" i="4" s="1"/>
  <c r="XFB2536" i="4"/>
  <c r="M2536" i="4"/>
  <c r="B2536" i="4"/>
  <c r="A2536" i="4"/>
  <c r="C2536" i="4" s="1"/>
  <c r="XFB2535" i="4"/>
  <c r="M2535" i="4"/>
  <c r="B2535" i="4"/>
  <c r="A2535" i="4"/>
  <c r="C2535" i="4" s="1"/>
  <c r="XFB2534" i="4"/>
  <c r="M2534" i="4"/>
  <c r="B2534" i="4"/>
  <c r="A2534" i="4"/>
  <c r="C2534" i="4" s="1"/>
  <c r="XFB2533" i="4"/>
  <c r="M2533" i="4"/>
  <c r="B2533" i="4"/>
  <c r="A2533" i="4"/>
  <c r="C2533" i="4" s="1"/>
  <c r="XFB2532" i="4"/>
  <c r="M2532" i="4"/>
  <c r="B2532" i="4"/>
  <c r="A2532" i="4"/>
  <c r="C2532" i="4" s="1"/>
  <c r="XFB2531" i="4"/>
  <c r="M2531" i="4"/>
  <c r="B2531" i="4"/>
  <c r="A2531" i="4"/>
  <c r="C2531" i="4" s="1"/>
  <c r="XFB2530" i="4"/>
  <c r="M2530" i="4"/>
  <c r="B2530" i="4"/>
  <c r="A2530" i="4"/>
  <c r="C2530" i="4" s="1"/>
  <c r="XFB2529" i="4"/>
  <c r="M2529" i="4"/>
  <c r="B2529" i="4"/>
  <c r="A2529" i="4"/>
  <c r="C2529" i="4" s="1"/>
  <c r="XFB2528" i="4"/>
  <c r="M2528" i="4"/>
  <c r="B2528" i="4"/>
  <c r="A2528" i="4"/>
  <c r="C2528" i="4" s="1"/>
  <c r="XFB2527" i="4"/>
  <c r="M2527" i="4"/>
  <c r="B2527" i="4"/>
  <c r="A2527" i="4"/>
  <c r="C2527" i="4" s="1"/>
  <c r="XFB2526" i="4"/>
  <c r="M2526" i="4"/>
  <c r="B2526" i="4"/>
  <c r="A2526" i="4"/>
  <c r="C2526" i="4" s="1"/>
  <c r="XFB2525" i="4"/>
  <c r="M2525" i="4"/>
  <c r="B2525" i="4"/>
  <c r="A2525" i="4"/>
  <c r="C2525" i="4" s="1"/>
  <c r="XFB2524" i="4"/>
  <c r="M2524" i="4"/>
  <c r="B2524" i="4"/>
  <c r="A2524" i="4"/>
  <c r="C2524" i="4" s="1"/>
  <c r="XFB2523" i="4"/>
  <c r="M2523" i="4"/>
  <c r="B2523" i="4"/>
  <c r="A2523" i="4"/>
  <c r="C2523" i="4" s="1"/>
  <c r="XFB2522" i="4"/>
  <c r="M2522" i="4"/>
  <c r="B2522" i="4"/>
  <c r="A2522" i="4"/>
  <c r="C2522" i="4" s="1"/>
  <c r="XFB2521" i="4"/>
  <c r="M2521" i="4"/>
  <c r="B2521" i="4"/>
  <c r="A2521" i="4"/>
  <c r="C2521" i="4" s="1"/>
  <c r="XFB2520" i="4"/>
  <c r="M2520" i="4"/>
  <c r="B2520" i="4"/>
  <c r="A2520" i="4"/>
  <c r="C2520" i="4" s="1"/>
  <c r="XFB2519" i="4"/>
  <c r="M2519" i="4"/>
  <c r="B2519" i="4"/>
  <c r="A2519" i="4"/>
  <c r="C2519" i="4" s="1"/>
  <c r="XFB2518" i="4"/>
  <c r="M2518" i="4"/>
  <c r="B2518" i="4"/>
  <c r="A2518" i="4"/>
  <c r="C2518" i="4" s="1"/>
  <c r="XFB2517" i="4"/>
  <c r="M2517" i="4"/>
  <c r="B2517" i="4"/>
  <c r="A2517" i="4"/>
  <c r="C2517" i="4" s="1"/>
  <c r="XFB2516" i="4"/>
  <c r="M2516" i="4"/>
  <c r="B2516" i="4"/>
  <c r="A2516" i="4"/>
  <c r="C2516" i="4" s="1"/>
  <c r="XFB2515" i="4"/>
  <c r="M2515" i="4"/>
  <c r="B2515" i="4"/>
  <c r="A2515" i="4"/>
  <c r="C2515" i="4" s="1"/>
  <c r="XFB2514" i="4"/>
  <c r="M2514" i="4"/>
  <c r="B2514" i="4"/>
  <c r="A2514" i="4"/>
  <c r="C2514" i="4" s="1"/>
  <c r="XFB2513" i="4"/>
  <c r="M2513" i="4"/>
  <c r="B2513" i="4"/>
  <c r="A2513" i="4"/>
  <c r="C2513" i="4" s="1"/>
  <c r="XFB2512" i="4"/>
  <c r="M2512" i="4"/>
  <c r="B2512" i="4"/>
  <c r="A2512" i="4"/>
  <c r="C2512" i="4" s="1"/>
  <c r="XFB2511" i="4"/>
  <c r="M2511" i="4"/>
  <c r="B2511" i="4"/>
  <c r="A2511" i="4"/>
  <c r="C2511" i="4" s="1"/>
  <c r="XFB2510" i="4"/>
  <c r="M2510" i="4"/>
  <c r="B2510" i="4"/>
  <c r="A2510" i="4"/>
  <c r="C2510" i="4" s="1"/>
  <c r="XFB2509" i="4"/>
  <c r="M2509" i="4"/>
  <c r="B2509" i="4"/>
  <c r="A2509" i="4"/>
  <c r="C2509" i="4" s="1"/>
  <c r="XFB2508" i="4"/>
  <c r="M2508" i="4"/>
  <c r="B2508" i="4"/>
  <c r="A2508" i="4"/>
  <c r="C2508" i="4" s="1"/>
  <c r="XFB2507" i="4"/>
  <c r="M2507" i="4"/>
  <c r="B2507" i="4"/>
  <c r="A2507" i="4"/>
  <c r="C2507" i="4" s="1"/>
  <c r="XFB2506" i="4"/>
  <c r="M2506" i="4"/>
  <c r="B2506" i="4"/>
  <c r="A2506" i="4"/>
  <c r="C2506" i="4" s="1"/>
  <c r="XFB2505" i="4"/>
  <c r="M2505" i="4"/>
  <c r="B2505" i="4"/>
  <c r="A2505" i="4"/>
  <c r="C2505" i="4" s="1"/>
  <c r="XFB2504" i="4"/>
  <c r="M2504" i="4"/>
  <c r="B2504" i="4"/>
  <c r="A2504" i="4"/>
  <c r="C2504" i="4" s="1"/>
  <c r="XFB2503" i="4"/>
  <c r="M2503" i="4"/>
  <c r="B2503" i="4"/>
  <c r="A2503" i="4"/>
  <c r="C2503" i="4" s="1"/>
  <c r="XFB2502" i="4"/>
  <c r="M2502" i="4"/>
  <c r="B2502" i="4"/>
  <c r="A2502" i="4"/>
  <c r="C2502" i="4" s="1"/>
  <c r="XFB2501" i="4"/>
  <c r="M2501" i="4"/>
  <c r="B2501" i="4"/>
  <c r="A2501" i="4"/>
  <c r="C2501" i="4" s="1"/>
  <c r="XFB2500" i="4"/>
  <c r="M2500" i="4"/>
  <c r="B2500" i="4"/>
  <c r="A2500" i="4"/>
  <c r="C2500" i="4" s="1"/>
  <c r="XFB2499" i="4"/>
  <c r="M2499" i="4"/>
  <c r="B2499" i="4"/>
  <c r="A2499" i="4"/>
  <c r="C2499" i="4" s="1"/>
  <c r="XFB2498" i="4"/>
  <c r="M2498" i="4"/>
  <c r="B2498" i="4"/>
  <c r="A2498" i="4"/>
  <c r="C2498" i="4" s="1"/>
  <c r="XFB2497" i="4"/>
  <c r="M2497" i="4"/>
  <c r="B2497" i="4"/>
  <c r="A2497" i="4"/>
  <c r="C2497" i="4" s="1"/>
  <c r="XFB2496" i="4"/>
  <c r="M2496" i="4"/>
  <c r="B2496" i="4"/>
  <c r="A2496" i="4"/>
  <c r="C2496" i="4" s="1"/>
  <c r="XFB2495" i="4"/>
  <c r="M2495" i="4"/>
  <c r="B2495" i="4"/>
  <c r="A2495" i="4"/>
  <c r="C2495" i="4" s="1"/>
  <c r="XFB2494" i="4"/>
  <c r="M2494" i="4"/>
  <c r="B2494" i="4"/>
  <c r="A2494" i="4"/>
  <c r="C2494" i="4" s="1"/>
  <c r="XFB2493" i="4"/>
  <c r="M2493" i="4"/>
  <c r="B2493" i="4"/>
  <c r="A2493" i="4"/>
  <c r="C2493" i="4" s="1"/>
  <c r="XFB2492" i="4"/>
  <c r="M2492" i="4"/>
  <c r="B2492" i="4"/>
  <c r="A2492" i="4"/>
  <c r="C2492" i="4" s="1"/>
  <c r="XFB2491" i="4"/>
  <c r="M2491" i="4"/>
  <c r="B2491" i="4"/>
  <c r="A2491" i="4"/>
  <c r="C2491" i="4" s="1"/>
  <c r="XFB2490" i="4"/>
  <c r="M2490" i="4"/>
  <c r="B2490" i="4"/>
  <c r="A2490" i="4"/>
  <c r="C2490" i="4" s="1"/>
  <c r="XFB2489" i="4"/>
  <c r="M2489" i="4"/>
  <c r="B2489" i="4"/>
  <c r="A2489" i="4"/>
  <c r="C2489" i="4" s="1"/>
  <c r="XFB2488" i="4"/>
  <c r="M2488" i="4"/>
  <c r="B2488" i="4"/>
  <c r="A2488" i="4"/>
  <c r="C2488" i="4" s="1"/>
  <c r="XFB2487" i="4"/>
  <c r="M2487" i="4"/>
  <c r="B2487" i="4"/>
  <c r="A2487" i="4"/>
  <c r="C2487" i="4" s="1"/>
  <c r="XFB2486" i="4"/>
  <c r="M2486" i="4"/>
  <c r="B2486" i="4"/>
  <c r="A2486" i="4"/>
  <c r="C2486" i="4" s="1"/>
  <c r="XFB2485" i="4"/>
  <c r="M2485" i="4"/>
  <c r="B2485" i="4"/>
  <c r="A2485" i="4"/>
  <c r="C2485" i="4" s="1"/>
  <c r="XFB2484" i="4"/>
  <c r="M2484" i="4"/>
  <c r="B2484" i="4"/>
  <c r="A2484" i="4"/>
  <c r="C2484" i="4" s="1"/>
  <c r="XFB2483" i="4"/>
  <c r="M2483" i="4"/>
  <c r="B2483" i="4"/>
  <c r="A2483" i="4"/>
  <c r="C2483" i="4" s="1"/>
  <c r="XFB2482" i="4"/>
  <c r="M2482" i="4"/>
  <c r="B2482" i="4"/>
  <c r="A2482" i="4"/>
  <c r="C2482" i="4" s="1"/>
  <c r="XFB2481" i="4"/>
  <c r="M2481" i="4"/>
  <c r="B2481" i="4"/>
  <c r="A2481" i="4"/>
  <c r="C2481" i="4" s="1"/>
  <c r="XFB2480" i="4"/>
  <c r="M2480" i="4"/>
  <c r="B2480" i="4"/>
  <c r="A2480" i="4"/>
  <c r="C2480" i="4" s="1"/>
  <c r="XFB2479" i="4"/>
  <c r="M2479" i="4"/>
  <c r="B2479" i="4"/>
  <c r="A2479" i="4"/>
  <c r="C2479" i="4" s="1"/>
  <c r="XFB2478" i="4"/>
  <c r="M2478" i="4"/>
  <c r="B2478" i="4"/>
  <c r="A2478" i="4"/>
  <c r="C2478" i="4" s="1"/>
  <c r="XFB2477" i="4"/>
  <c r="M2477" i="4"/>
  <c r="B2477" i="4"/>
  <c r="A2477" i="4"/>
  <c r="C2477" i="4" s="1"/>
  <c r="XFB2476" i="4"/>
  <c r="M2476" i="4"/>
  <c r="B2476" i="4"/>
  <c r="A2476" i="4"/>
  <c r="C2476" i="4" s="1"/>
  <c r="XFB2475" i="4"/>
  <c r="M2475" i="4"/>
  <c r="B2475" i="4"/>
  <c r="A2475" i="4"/>
  <c r="C2475" i="4" s="1"/>
  <c r="XFB2474" i="4"/>
  <c r="M2474" i="4"/>
  <c r="B2474" i="4"/>
  <c r="A2474" i="4"/>
  <c r="C2474" i="4" s="1"/>
  <c r="XFB2473" i="4"/>
  <c r="M2473" i="4"/>
  <c r="B2473" i="4"/>
  <c r="A2473" i="4"/>
  <c r="C2473" i="4" s="1"/>
  <c r="XFB2472" i="4"/>
  <c r="M2472" i="4"/>
  <c r="B2472" i="4"/>
  <c r="A2472" i="4"/>
  <c r="C2472" i="4" s="1"/>
  <c r="XFB2471" i="4"/>
  <c r="M2471" i="4"/>
  <c r="B2471" i="4"/>
  <c r="A2471" i="4"/>
  <c r="C2471" i="4" s="1"/>
  <c r="XFB2470" i="4"/>
  <c r="M2470" i="4"/>
  <c r="B2470" i="4"/>
  <c r="A2470" i="4"/>
  <c r="C2470" i="4" s="1"/>
  <c r="XFB2469" i="4"/>
  <c r="M2469" i="4"/>
  <c r="B2469" i="4"/>
  <c r="A2469" i="4"/>
  <c r="C2469" i="4" s="1"/>
  <c r="XFB2468" i="4"/>
  <c r="M2468" i="4"/>
  <c r="B2468" i="4"/>
  <c r="A2468" i="4"/>
  <c r="C2468" i="4" s="1"/>
  <c r="XFB2467" i="4"/>
  <c r="M2467" i="4"/>
  <c r="B2467" i="4"/>
  <c r="A2467" i="4"/>
  <c r="C2467" i="4" s="1"/>
  <c r="XFB2466" i="4"/>
  <c r="M2466" i="4"/>
  <c r="B2466" i="4"/>
  <c r="A2466" i="4"/>
  <c r="C2466" i="4" s="1"/>
  <c r="XFB2465" i="4"/>
  <c r="M2465" i="4"/>
  <c r="B2465" i="4"/>
  <c r="A2465" i="4"/>
  <c r="C2465" i="4" s="1"/>
  <c r="XFB2464" i="4"/>
  <c r="M2464" i="4"/>
  <c r="B2464" i="4"/>
  <c r="A2464" i="4"/>
  <c r="C2464" i="4" s="1"/>
  <c r="XFB2463" i="4"/>
  <c r="M2463" i="4"/>
  <c r="B2463" i="4"/>
  <c r="A2463" i="4"/>
  <c r="C2463" i="4" s="1"/>
  <c r="XFB2462" i="4"/>
  <c r="M2462" i="4"/>
  <c r="B2462" i="4"/>
  <c r="A2462" i="4"/>
  <c r="C2462" i="4" s="1"/>
  <c r="XFB2461" i="4"/>
  <c r="M2461" i="4"/>
  <c r="B2461" i="4"/>
  <c r="A2461" i="4"/>
  <c r="C2461" i="4" s="1"/>
  <c r="XFB2460" i="4"/>
  <c r="M2460" i="4"/>
  <c r="B2460" i="4"/>
  <c r="A2460" i="4"/>
  <c r="C2460" i="4" s="1"/>
  <c r="XFB2459" i="4"/>
  <c r="M2459" i="4"/>
  <c r="B2459" i="4"/>
  <c r="A2459" i="4"/>
  <c r="C2459" i="4" s="1"/>
  <c r="XFB2458" i="4"/>
  <c r="M2458" i="4"/>
  <c r="B2458" i="4"/>
  <c r="A2458" i="4"/>
  <c r="C2458" i="4" s="1"/>
  <c r="XFB2457" i="4"/>
  <c r="M2457" i="4"/>
  <c r="B2457" i="4"/>
  <c r="A2457" i="4"/>
  <c r="C2457" i="4" s="1"/>
  <c r="XFB2456" i="4"/>
  <c r="M2456" i="4"/>
  <c r="B2456" i="4"/>
  <c r="A2456" i="4"/>
  <c r="C2456" i="4" s="1"/>
  <c r="XFB2455" i="4"/>
  <c r="M2455" i="4"/>
  <c r="B2455" i="4"/>
  <c r="A2455" i="4"/>
  <c r="C2455" i="4" s="1"/>
  <c r="XFB2454" i="4"/>
  <c r="M2454" i="4"/>
  <c r="B2454" i="4"/>
  <c r="A2454" i="4"/>
  <c r="C2454" i="4" s="1"/>
  <c r="XFB2453" i="4"/>
  <c r="M2453" i="4"/>
  <c r="B2453" i="4"/>
  <c r="A2453" i="4"/>
  <c r="C2453" i="4" s="1"/>
  <c r="XFB2452" i="4"/>
  <c r="M2452" i="4"/>
  <c r="B2452" i="4"/>
  <c r="A2452" i="4"/>
  <c r="C2452" i="4" s="1"/>
  <c r="XFB2451" i="4"/>
  <c r="M2451" i="4"/>
  <c r="B2451" i="4"/>
  <c r="A2451" i="4"/>
  <c r="C2451" i="4" s="1"/>
  <c r="XFB2450" i="4"/>
  <c r="M2450" i="4"/>
  <c r="B2450" i="4"/>
  <c r="A2450" i="4"/>
  <c r="C2450" i="4" s="1"/>
  <c r="XFB2449" i="4"/>
  <c r="M2449" i="4"/>
  <c r="B2449" i="4"/>
  <c r="A2449" i="4"/>
  <c r="C2449" i="4" s="1"/>
  <c r="XFB2448" i="4"/>
  <c r="M2448" i="4"/>
  <c r="B2448" i="4"/>
  <c r="A2448" i="4"/>
  <c r="C2448" i="4" s="1"/>
  <c r="XFB2447" i="4"/>
  <c r="M2447" i="4"/>
  <c r="B2447" i="4"/>
  <c r="A2447" i="4"/>
  <c r="C2447" i="4" s="1"/>
  <c r="XFB2446" i="4"/>
  <c r="M2446" i="4"/>
  <c r="B2446" i="4"/>
  <c r="A2446" i="4"/>
  <c r="C2446" i="4" s="1"/>
  <c r="XFB2445" i="4"/>
  <c r="M2445" i="4"/>
  <c r="B2445" i="4"/>
  <c r="A2445" i="4"/>
  <c r="C2445" i="4" s="1"/>
  <c r="XFB2444" i="4"/>
  <c r="M2444" i="4"/>
  <c r="B2444" i="4"/>
  <c r="A2444" i="4"/>
  <c r="C2444" i="4" s="1"/>
  <c r="XFB2443" i="4"/>
  <c r="M2443" i="4"/>
  <c r="B2443" i="4"/>
  <c r="A2443" i="4"/>
  <c r="C2443" i="4" s="1"/>
  <c r="XFB2442" i="4"/>
  <c r="M2442" i="4"/>
  <c r="B2442" i="4"/>
  <c r="A2442" i="4"/>
  <c r="C2442" i="4" s="1"/>
  <c r="XFB2441" i="4"/>
  <c r="M2441" i="4"/>
  <c r="B2441" i="4"/>
  <c r="A2441" i="4"/>
  <c r="C2441" i="4" s="1"/>
  <c r="XFB2440" i="4"/>
  <c r="M2440" i="4"/>
  <c r="B2440" i="4"/>
  <c r="A2440" i="4"/>
  <c r="C2440" i="4" s="1"/>
  <c r="XFB2439" i="4"/>
  <c r="M2439" i="4"/>
  <c r="B2439" i="4"/>
  <c r="A2439" i="4"/>
  <c r="C2439" i="4" s="1"/>
  <c r="XFB2438" i="4"/>
  <c r="M2438" i="4"/>
  <c r="B2438" i="4"/>
  <c r="A2438" i="4"/>
  <c r="C2438" i="4" s="1"/>
  <c r="XFB2437" i="4"/>
  <c r="M2437" i="4"/>
  <c r="B2437" i="4"/>
  <c r="A2437" i="4"/>
  <c r="C2437" i="4" s="1"/>
  <c r="XFB2436" i="4"/>
  <c r="M2436" i="4"/>
  <c r="B2436" i="4"/>
  <c r="A2436" i="4"/>
  <c r="C2436" i="4" s="1"/>
  <c r="XFB2435" i="4"/>
  <c r="M2435" i="4"/>
  <c r="B2435" i="4"/>
  <c r="A2435" i="4"/>
  <c r="C2435" i="4" s="1"/>
  <c r="XFB2434" i="4"/>
  <c r="M2434" i="4"/>
  <c r="B2434" i="4"/>
  <c r="A2434" i="4"/>
  <c r="C2434" i="4" s="1"/>
  <c r="XFB2433" i="4"/>
  <c r="M2433" i="4"/>
  <c r="B2433" i="4"/>
  <c r="A2433" i="4"/>
  <c r="C2433" i="4" s="1"/>
  <c r="XFB2432" i="4"/>
  <c r="M2432" i="4"/>
  <c r="B2432" i="4"/>
  <c r="A2432" i="4"/>
  <c r="C2432" i="4" s="1"/>
  <c r="XFB2431" i="4"/>
  <c r="M2431" i="4"/>
  <c r="B2431" i="4"/>
  <c r="A2431" i="4"/>
  <c r="C2431" i="4" s="1"/>
  <c r="XFB2430" i="4"/>
  <c r="M2430" i="4"/>
  <c r="B2430" i="4"/>
  <c r="A2430" i="4"/>
  <c r="C2430" i="4" s="1"/>
  <c r="XFB2429" i="4"/>
  <c r="M2429" i="4"/>
  <c r="B2429" i="4"/>
  <c r="A2429" i="4"/>
  <c r="C2429" i="4" s="1"/>
  <c r="XFB2428" i="4"/>
  <c r="M2428" i="4"/>
  <c r="B2428" i="4"/>
  <c r="A2428" i="4"/>
  <c r="C2428" i="4" s="1"/>
  <c r="XFB2427" i="4"/>
  <c r="M2427" i="4"/>
  <c r="B2427" i="4"/>
  <c r="A2427" i="4"/>
  <c r="C2427" i="4" s="1"/>
  <c r="XFB2426" i="4"/>
  <c r="M2426" i="4"/>
  <c r="B2426" i="4"/>
  <c r="A2426" i="4"/>
  <c r="C2426" i="4" s="1"/>
  <c r="XFB2425" i="4"/>
  <c r="M2425" i="4"/>
  <c r="B2425" i="4"/>
  <c r="A2425" i="4"/>
  <c r="C2425" i="4" s="1"/>
  <c r="XFB2424" i="4"/>
  <c r="M2424" i="4"/>
  <c r="B2424" i="4"/>
  <c r="A2424" i="4"/>
  <c r="C2424" i="4" s="1"/>
  <c r="XFB2423" i="4"/>
  <c r="M2423" i="4"/>
  <c r="B2423" i="4"/>
  <c r="A2423" i="4"/>
  <c r="C2423" i="4" s="1"/>
  <c r="XFB2422" i="4"/>
  <c r="M2422" i="4"/>
  <c r="B2422" i="4"/>
  <c r="A2422" i="4"/>
  <c r="C2422" i="4" s="1"/>
  <c r="XFB2421" i="4"/>
  <c r="M2421" i="4"/>
  <c r="B2421" i="4"/>
  <c r="A2421" i="4"/>
  <c r="C2421" i="4" s="1"/>
  <c r="XFB2420" i="4"/>
  <c r="M2420" i="4"/>
  <c r="B2420" i="4"/>
  <c r="A2420" i="4"/>
  <c r="C2420" i="4" s="1"/>
  <c r="XFB2419" i="4"/>
  <c r="M2419" i="4"/>
  <c r="B2419" i="4"/>
  <c r="A2419" i="4"/>
  <c r="C2419" i="4" s="1"/>
  <c r="XFB2418" i="4"/>
  <c r="M2418" i="4"/>
  <c r="B2418" i="4"/>
  <c r="A2418" i="4"/>
  <c r="C2418" i="4" s="1"/>
  <c r="XFB2417" i="4"/>
  <c r="M2417" i="4"/>
  <c r="B2417" i="4"/>
  <c r="A2417" i="4"/>
  <c r="C2417" i="4" s="1"/>
  <c r="XFB2416" i="4"/>
  <c r="M2416" i="4"/>
  <c r="B2416" i="4"/>
  <c r="A2416" i="4"/>
  <c r="C2416" i="4" s="1"/>
  <c r="XFB2415" i="4"/>
  <c r="M2415" i="4"/>
  <c r="B2415" i="4"/>
  <c r="A2415" i="4"/>
  <c r="C2415" i="4" s="1"/>
  <c r="XFB2414" i="4"/>
  <c r="M2414" i="4"/>
  <c r="B2414" i="4"/>
  <c r="A2414" i="4"/>
  <c r="C2414" i="4" s="1"/>
  <c r="XFB2413" i="4"/>
  <c r="M2413" i="4"/>
  <c r="B2413" i="4"/>
  <c r="A2413" i="4"/>
  <c r="C2413" i="4" s="1"/>
  <c r="XFB2412" i="4"/>
  <c r="M2412" i="4"/>
  <c r="B2412" i="4"/>
  <c r="A2412" i="4"/>
  <c r="C2412" i="4" s="1"/>
  <c r="XFB2411" i="4"/>
  <c r="M2411" i="4"/>
  <c r="B2411" i="4"/>
  <c r="A2411" i="4"/>
  <c r="C2411" i="4" s="1"/>
  <c r="XFB2410" i="4"/>
  <c r="M2410" i="4"/>
  <c r="B2410" i="4"/>
  <c r="A2410" i="4"/>
  <c r="C2410" i="4" s="1"/>
  <c r="XFB2409" i="4"/>
  <c r="M2409" i="4"/>
  <c r="B2409" i="4"/>
  <c r="A2409" i="4"/>
  <c r="C2409" i="4" s="1"/>
  <c r="XFB2408" i="4"/>
  <c r="M2408" i="4"/>
  <c r="B2408" i="4"/>
  <c r="A2408" i="4"/>
  <c r="C2408" i="4" s="1"/>
  <c r="XFB2407" i="4"/>
  <c r="M2407" i="4"/>
  <c r="B2407" i="4"/>
  <c r="A2407" i="4"/>
  <c r="C2407" i="4" s="1"/>
  <c r="XFB2406" i="4"/>
  <c r="M2406" i="4"/>
  <c r="B2406" i="4"/>
  <c r="A2406" i="4"/>
  <c r="C2406" i="4" s="1"/>
  <c r="XFB2405" i="4"/>
  <c r="M2405" i="4"/>
  <c r="B2405" i="4"/>
  <c r="A2405" i="4"/>
  <c r="C2405" i="4" s="1"/>
  <c r="XFB2404" i="4"/>
  <c r="M2404" i="4"/>
  <c r="B2404" i="4"/>
  <c r="A2404" i="4"/>
  <c r="C2404" i="4" s="1"/>
  <c r="XFB2403" i="4"/>
  <c r="M2403" i="4"/>
  <c r="B2403" i="4"/>
  <c r="A2403" i="4"/>
  <c r="C2403" i="4" s="1"/>
  <c r="XFB2402" i="4"/>
  <c r="M2402" i="4"/>
  <c r="B2402" i="4"/>
  <c r="A2402" i="4"/>
  <c r="C2402" i="4" s="1"/>
  <c r="XFB2401" i="4"/>
  <c r="M2401" i="4"/>
  <c r="B2401" i="4"/>
  <c r="A2401" i="4"/>
  <c r="C2401" i="4" s="1"/>
  <c r="XFB2400" i="4"/>
  <c r="M2400" i="4"/>
  <c r="B2400" i="4"/>
  <c r="A2400" i="4"/>
  <c r="C2400" i="4" s="1"/>
  <c r="XFB2399" i="4"/>
  <c r="M2399" i="4"/>
  <c r="B2399" i="4"/>
  <c r="A2399" i="4"/>
  <c r="C2399" i="4" s="1"/>
  <c r="XFB2398" i="4"/>
  <c r="M2398" i="4"/>
  <c r="B2398" i="4"/>
  <c r="A2398" i="4"/>
  <c r="C2398" i="4" s="1"/>
  <c r="XFB2397" i="4"/>
  <c r="M2397" i="4"/>
  <c r="B2397" i="4"/>
  <c r="A2397" i="4"/>
  <c r="C2397" i="4" s="1"/>
  <c r="XFB2396" i="4"/>
  <c r="M2396" i="4"/>
  <c r="B2396" i="4"/>
  <c r="A2396" i="4"/>
  <c r="C2396" i="4" s="1"/>
  <c r="XFB2395" i="4"/>
  <c r="M2395" i="4"/>
  <c r="B2395" i="4"/>
  <c r="A2395" i="4"/>
  <c r="C2395" i="4" s="1"/>
  <c r="XFB2394" i="4"/>
  <c r="M2394" i="4"/>
  <c r="B2394" i="4"/>
  <c r="A2394" i="4"/>
  <c r="C2394" i="4" s="1"/>
  <c r="XFB2393" i="4"/>
  <c r="M2393" i="4"/>
  <c r="B2393" i="4"/>
  <c r="A2393" i="4"/>
  <c r="C2393" i="4" s="1"/>
  <c r="XFB2392" i="4"/>
  <c r="M2392" i="4"/>
  <c r="B2392" i="4"/>
  <c r="A2392" i="4"/>
  <c r="C2392" i="4" s="1"/>
  <c r="XFB2391" i="4"/>
  <c r="M2391" i="4"/>
  <c r="B2391" i="4"/>
  <c r="A2391" i="4"/>
  <c r="C2391" i="4" s="1"/>
  <c r="XFB2390" i="4"/>
  <c r="M2390" i="4"/>
  <c r="B2390" i="4"/>
  <c r="A2390" i="4"/>
  <c r="C2390" i="4" s="1"/>
  <c r="XFB2389" i="4"/>
  <c r="M2389" i="4"/>
  <c r="B2389" i="4"/>
  <c r="A2389" i="4"/>
  <c r="C2389" i="4" s="1"/>
  <c r="XFB2388" i="4"/>
  <c r="M2388" i="4"/>
  <c r="B2388" i="4"/>
  <c r="A2388" i="4"/>
  <c r="C2388" i="4" s="1"/>
  <c r="XFB2387" i="4"/>
  <c r="M2387" i="4"/>
  <c r="B2387" i="4"/>
  <c r="A2387" i="4"/>
  <c r="C2387" i="4" s="1"/>
  <c r="XFB2386" i="4"/>
  <c r="M2386" i="4"/>
  <c r="B2386" i="4"/>
  <c r="A2386" i="4"/>
  <c r="C2386" i="4" s="1"/>
  <c r="XFB2385" i="4"/>
  <c r="M2385" i="4"/>
  <c r="B2385" i="4"/>
  <c r="A2385" i="4"/>
  <c r="C2385" i="4" s="1"/>
  <c r="XFB2384" i="4"/>
  <c r="M2384" i="4"/>
  <c r="B2384" i="4"/>
  <c r="A2384" i="4"/>
  <c r="C2384" i="4" s="1"/>
  <c r="XFB2383" i="4"/>
  <c r="M2383" i="4"/>
  <c r="B2383" i="4"/>
  <c r="A2383" i="4"/>
  <c r="C2383" i="4" s="1"/>
  <c r="XFB2382" i="4"/>
  <c r="M2382" i="4"/>
  <c r="B2382" i="4"/>
  <c r="A2382" i="4"/>
  <c r="C2382" i="4" s="1"/>
  <c r="XFB2381" i="4"/>
  <c r="M2381" i="4"/>
  <c r="B2381" i="4"/>
  <c r="A2381" i="4"/>
  <c r="C2381" i="4" s="1"/>
  <c r="XFB2380" i="4"/>
  <c r="M2380" i="4"/>
  <c r="B2380" i="4"/>
  <c r="A2380" i="4"/>
  <c r="C2380" i="4" s="1"/>
  <c r="XFB2379" i="4"/>
  <c r="M2379" i="4"/>
  <c r="B2379" i="4"/>
  <c r="A2379" i="4"/>
  <c r="C2379" i="4" s="1"/>
  <c r="XFB2378" i="4"/>
  <c r="M2378" i="4"/>
  <c r="B2378" i="4"/>
  <c r="A2378" i="4"/>
  <c r="C2378" i="4" s="1"/>
  <c r="XFB2377" i="4"/>
  <c r="M2377" i="4"/>
  <c r="B2377" i="4"/>
  <c r="A2377" i="4"/>
  <c r="C2377" i="4" s="1"/>
  <c r="XFB2376" i="4"/>
  <c r="M2376" i="4"/>
  <c r="B2376" i="4"/>
  <c r="A2376" i="4"/>
  <c r="C2376" i="4" s="1"/>
  <c r="XFB2375" i="4"/>
  <c r="M2375" i="4"/>
  <c r="B2375" i="4"/>
  <c r="A2375" i="4"/>
  <c r="C2375" i="4" s="1"/>
  <c r="XFB2374" i="4"/>
  <c r="M2374" i="4"/>
  <c r="B2374" i="4"/>
  <c r="A2374" i="4"/>
  <c r="C2374" i="4" s="1"/>
  <c r="XFB2373" i="4"/>
  <c r="M2373" i="4"/>
  <c r="B2373" i="4"/>
  <c r="A2373" i="4"/>
  <c r="C2373" i="4" s="1"/>
  <c r="XFB2372" i="4"/>
  <c r="M2372" i="4"/>
  <c r="B2372" i="4"/>
  <c r="A2372" i="4"/>
  <c r="C2372" i="4" s="1"/>
  <c r="XFB2371" i="4"/>
  <c r="M2371" i="4"/>
  <c r="B2371" i="4"/>
  <c r="A2371" i="4"/>
  <c r="C2371" i="4" s="1"/>
  <c r="XFB2370" i="4"/>
  <c r="M2370" i="4"/>
  <c r="B2370" i="4"/>
  <c r="A2370" i="4"/>
  <c r="C2370" i="4" s="1"/>
  <c r="XFB2369" i="4"/>
  <c r="M2369" i="4"/>
  <c r="B2369" i="4"/>
  <c r="A2369" i="4"/>
  <c r="C2369" i="4" s="1"/>
  <c r="XFB2368" i="4"/>
  <c r="M2368" i="4"/>
  <c r="B2368" i="4"/>
  <c r="A2368" i="4"/>
  <c r="C2368" i="4" s="1"/>
  <c r="XFB2367" i="4"/>
  <c r="M2367" i="4"/>
  <c r="B2367" i="4"/>
  <c r="A2367" i="4"/>
  <c r="C2367" i="4" s="1"/>
  <c r="XFB2366" i="4"/>
  <c r="M2366" i="4"/>
  <c r="B2366" i="4"/>
  <c r="A2366" i="4"/>
  <c r="C2366" i="4" s="1"/>
  <c r="XFB2365" i="4"/>
  <c r="M2365" i="4"/>
  <c r="B2365" i="4"/>
  <c r="A2365" i="4"/>
  <c r="C2365" i="4" s="1"/>
  <c r="XFB2364" i="4"/>
  <c r="M2364" i="4"/>
  <c r="B2364" i="4"/>
  <c r="A2364" i="4"/>
  <c r="C2364" i="4" s="1"/>
  <c r="XFB2363" i="4"/>
  <c r="M2363" i="4"/>
  <c r="B2363" i="4"/>
  <c r="A2363" i="4"/>
  <c r="C2363" i="4" s="1"/>
  <c r="XFB2362" i="4"/>
  <c r="M2362" i="4"/>
  <c r="B2362" i="4"/>
  <c r="A2362" i="4"/>
  <c r="C2362" i="4" s="1"/>
  <c r="XFB2361" i="4"/>
  <c r="M2361" i="4"/>
  <c r="B2361" i="4"/>
  <c r="A2361" i="4"/>
  <c r="C2361" i="4" s="1"/>
  <c r="XFB2360" i="4"/>
  <c r="M2360" i="4"/>
  <c r="B2360" i="4"/>
  <c r="A2360" i="4"/>
  <c r="C2360" i="4" s="1"/>
  <c r="XFB2359" i="4"/>
  <c r="M2359" i="4"/>
  <c r="B2359" i="4"/>
  <c r="A2359" i="4"/>
  <c r="C2359" i="4" s="1"/>
  <c r="XFB2358" i="4"/>
  <c r="M2358" i="4"/>
  <c r="B2358" i="4"/>
  <c r="A2358" i="4"/>
  <c r="C2358" i="4" s="1"/>
  <c r="XFB2357" i="4"/>
  <c r="M2357" i="4"/>
  <c r="B2357" i="4"/>
  <c r="A2357" i="4"/>
  <c r="C2357" i="4" s="1"/>
  <c r="XFB2356" i="4"/>
  <c r="M2356" i="4"/>
  <c r="B2356" i="4"/>
  <c r="A2356" i="4"/>
  <c r="C2356" i="4" s="1"/>
  <c r="XFB2355" i="4"/>
  <c r="M2355" i="4"/>
  <c r="B2355" i="4"/>
  <c r="A2355" i="4"/>
  <c r="C2355" i="4" s="1"/>
  <c r="XFB2354" i="4"/>
  <c r="M2354" i="4"/>
  <c r="B2354" i="4"/>
  <c r="A2354" i="4"/>
  <c r="C2354" i="4" s="1"/>
  <c r="XFB2353" i="4"/>
  <c r="M2353" i="4"/>
  <c r="B2353" i="4"/>
  <c r="A2353" i="4"/>
  <c r="C2353" i="4" s="1"/>
  <c r="XFB2352" i="4"/>
  <c r="M2352" i="4"/>
  <c r="B2352" i="4"/>
  <c r="A2352" i="4"/>
  <c r="C2352" i="4" s="1"/>
  <c r="XFB2351" i="4"/>
  <c r="M2351" i="4"/>
  <c r="B2351" i="4"/>
  <c r="A2351" i="4"/>
  <c r="C2351" i="4" s="1"/>
  <c r="XFB2350" i="4"/>
  <c r="M2350" i="4"/>
  <c r="B2350" i="4"/>
  <c r="A2350" i="4"/>
  <c r="C2350" i="4" s="1"/>
  <c r="XFB2349" i="4"/>
  <c r="M2349" i="4"/>
  <c r="B2349" i="4"/>
  <c r="A2349" i="4"/>
  <c r="C2349" i="4" s="1"/>
  <c r="XFB2348" i="4"/>
  <c r="M2348" i="4"/>
  <c r="B2348" i="4"/>
  <c r="A2348" i="4"/>
  <c r="C2348" i="4" s="1"/>
  <c r="XFB2347" i="4"/>
  <c r="M2347" i="4"/>
  <c r="B2347" i="4"/>
  <c r="A2347" i="4"/>
  <c r="C2347" i="4" s="1"/>
  <c r="XFB2346" i="4"/>
  <c r="M2346" i="4"/>
  <c r="B2346" i="4"/>
  <c r="A2346" i="4"/>
  <c r="C2346" i="4" s="1"/>
  <c r="XFB2345" i="4"/>
  <c r="M2345" i="4"/>
  <c r="B2345" i="4"/>
  <c r="A2345" i="4"/>
  <c r="C2345" i="4" s="1"/>
  <c r="XFB2344" i="4"/>
  <c r="M2344" i="4"/>
  <c r="B2344" i="4"/>
  <c r="A2344" i="4"/>
  <c r="C2344" i="4" s="1"/>
  <c r="XFB2343" i="4"/>
  <c r="M2343" i="4"/>
  <c r="B2343" i="4"/>
  <c r="A2343" i="4"/>
  <c r="C2343" i="4" s="1"/>
  <c r="XFB2342" i="4"/>
  <c r="M2342" i="4"/>
  <c r="B2342" i="4"/>
  <c r="A2342" i="4"/>
  <c r="C2342" i="4" s="1"/>
  <c r="XFB2341" i="4"/>
  <c r="M2341" i="4"/>
  <c r="B2341" i="4"/>
  <c r="A2341" i="4"/>
  <c r="C2341" i="4" s="1"/>
  <c r="XFB2340" i="4"/>
  <c r="M2340" i="4"/>
  <c r="B2340" i="4"/>
  <c r="A2340" i="4"/>
  <c r="C2340" i="4" s="1"/>
  <c r="XFB2339" i="4"/>
  <c r="M2339" i="4"/>
  <c r="B2339" i="4"/>
  <c r="A2339" i="4"/>
  <c r="C2339" i="4" s="1"/>
  <c r="XFB2338" i="4"/>
  <c r="M2338" i="4"/>
  <c r="B2338" i="4"/>
  <c r="A2338" i="4"/>
  <c r="C2338" i="4" s="1"/>
  <c r="XFB2337" i="4"/>
  <c r="M2337" i="4"/>
  <c r="B2337" i="4"/>
  <c r="A2337" i="4"/>
  <c r="C2337" i="4" s="1"/>
  <c r="XFB2336" i="4"/>
  <c r="M2336" i="4"/>
  <c r="B2336" i="4"/>
  <c r="A2336" i="4"/>
  <c r="C2336" i="4" s="1"/>
  <c r="XFB2335" i="4"/>
  <c r="M2335" i="4"/>
  <c r="B2335" i="4"/>
  <c r="A2335" i="4"/>
  <c r="C2335" i="4" s="1"/>
  <c r="XFB2334" i="4"/>
  <c r="M2334" i="4"/>
  <c r="B2334" i="4"/>
  <c r="A2334" i="4"/>
  <c r="C2334" i="4" s="1"/>
  <c r="XFB2333" i="4"/>
  <c r="M2333" i="4"/>
  <c r="B2333" i="4"/>
  <c r="A2333" i="4"/>
  <c r="C2333" i="4" s="1"/>
  <c r="XFB2332" i="4"/>
  <c r="M2332" i="4"/>
  <c r="B2332" i="4"/>
  <c r="A2332" i="4"/>
  <c r="C2332" i="4" s="1"/>
  <c r="XFB2331" i="4"/>
  <c r="M2331" i="4"/>
  <c r="B2331" i="4"/>
  <c r="A2331" i="4"/>
  <c r="C2331" i="4" s="1"/>
  <c r="XFB2330" i="4"/>
  <c r="M2330" i="4"/>
  <c r="B2330" i="4"/>
  <c r="A2330" i="4"/>
  <c r="C2330" i="4" s="1"/>
  <c r="XFB2329" i="4"/>
  <c r="M2329" i="4"/>
  <c r="B2329" i="4"/>
  <c r="A2329" i="4"/>
  <c r="C2329" i="4" s="1"/>
  <c r="XFB2328" i="4"/>
  <c r="M2328" i="4"/>
  <c r="B2328" i="4"/>
  <c r="A2328" i="4"/>
  <c r="C2328" i="4" s="1"/>
  <c r="XFB2327" i="4"/>
  <c r="M2327" i="4"/>
  <c r="B2327" i="4"/>
  <c r="A2327" i="4"/>
  <c r="C2327" i="4" s="1"/>
  <c r="XFB2326" i="4"/>
  <c r="M2326" i="4"/>
  <c r="B2326" i="4"/>
  <c r="A2326" i="4"/>
  <c r="C2326" i="4" s="1"/>
  <c r="XFB2325" i="4"/>
  <c r="M2325" i="4"/>
  <c r="B2325" i="4"/>
  <c r="A2325" i="4"/>
  <c r="C2325" i="4" s="1"/>
  <c r="XFB2324" i="4"/>
  <c r="M2324" i="4"/>
  <c r="B2324" i="4"/>
  <c r="A2324" i="4"/>
  <c r="C2324" i="4" s="1"/>
  <c r="XFB2323" i="4"/>
  <c r="M2323" i="4"/>
  <c r="B2323" i="4"/>
  <c r="A2323" i="4"/>
  <c r="C2323" i="4" s="1"/>
  <c r="XFB2322" i="4"/>
  <c r="M2322" i="4"/>
  <c r="B2322" i="4"/>
  <c r="A2322" i="4"/>
  <c r="C2322" i="4" s="1"/>
  <c r="XFB2321" i="4"/>
  <c r="M2321" i="4"/>
  <c r="B2321" i="4"/>
  <c r="A2321" i="4"/>
  <c r="C2321" i="4" s="1"/>
  <c r="XFB2320" i="4"/>
  <c r="M2320" i="4"/>
  <c r="B2320" i="4"/>
  <c r="A2320" i="4"/>
  <c r="C2320" i="4" s="1"/>
  <c r="XFB2319" i="4"/>
  <c r="M2319" i="4"/>
  <c r="B2319" i="4"/>
  <c r="A2319" i="4"/>
  <c r="C2319" i="4" s="1"/>
  <c r="XFB2318" i="4"/>
  <c r="M2318" i="4"/>
  <c r="B2318" i="4"/>
  <c r="A2318" i="4"/>
  <c r="C2318" i="4" s="1"/>
  <c r="XFB2317" i="4"/>
  <c r="M2317" i="4"/>
  <c r="B2317" i="4"/>
  <c r="A2317" i="4"/>
  <c r="C2317" i="4" s="1"/>
  <c r="XFB2316" i="4"/>
  <c r="M2316" i="4"/>
  <c r="B2316" i="4"/>
  <c r="A2316" i="4"/>
  <c r="C2316" i="4" s="1"/>
  <c r="XFB2315" i="4"/>
  <c r="M2315" i="4"/>
  <c r="B2315" i="4"/>
  <c r="A2315" i="4"/>
  <c r="C2315" i="4" s="1"/>
  <c r="XFB2314" i="4"/>
  <c r="M2314" i="4"/>
  <c r="B2314" i="4"/>
  <c r="A2314" i="4"/>
  <c r="C2314" i="4" s="1"/>
  <c r="XFB2313" i="4"/>
  <c r="M2313" i="4"/>
  <c r="B2313" i="4"/>
  <c r="A2313" i="4"/>
  <c r="C2313" i="4" s="1"/>
  <c r="XFB2312" i="4"/>
  <c r="M2312" i="4"/>
  <c r="B2312" i="4"/>
  <c r="A2312" i="4"/>
  <c r="C2312" i="4" s="1"/>
  <c r="XFB2311" i="4"/>
  <c r="M2311" i="4"/>
  <c r="B2311" i="4"/>
  <c r="A2311" i="4"/>
  <c r="C2311" i="4" s="1"/>
  <c r="XFB2310" i="4"/>
  <c r="M2310" i="4"/>
  <c r="B2310" i="4"/>
  <c r="A2310" i="4"/>
  <c r="C2310" i="4" s="1"/>
  <c r="XFB2309" i="4"/>
  <c r="M2309" i="4"/>
  <c r="B2309" i="4"/>
  <c r="A2309" i="4"/>
  <c r="C2309" i="4" s="1"/>
  <c r="XFB2308" i="4"/>
  <c r="M2308" i="4"/>
  <c r="B2308" i="4"/>
  <c r="A2308" i="4"/>
  <c r="C2308" i="4" s="1"/>
  <c r="XFB2307" i="4"/>
  <c r="M2307" i="4"/>
  <c r="B2307" i="4"/>
  <c r="A2307" i="4"/>
  <c r="C2307" i="4" s="1"/>
  <c r="XFB2306" i="4"/>
  <c r="M2306" i="4"/>
  <c r="B2306" i="4"/>
  <c r="A2306" i="4"/>
  <c r="C2306" i="4" s="1"/>
  <c r="XFB2305" i="4"/>
  <c r="M2305" i="4"/>
  <c r="B2305" i="4"/>
  <c r="A2305" i="4"/>
  <c r="C2305" i="4" s="1"/>
  <c r="XFB2304" i="4"/>
  <c r="M2304" i="4"/>
  <c r="B2304" i="4"/>
  <c r="A2304" i="4"/>
  <c r="C2304" i="4" s="1"/>
  <c r="XFB2303" i="4"/>
  <c r="M2303" i="4"/>
  <c r="B2303" i="4"/>
  <c r="A2303" i="4"/>
  <c r="C2303" i="4" s="1"/>
  <c r="XFB2302" i="4"/>
  <c r="M2302" i="4"/>
  <c r="B2302" i="4"/>
  <c r="A2302" i="4"/>
  <c r="C2302" i="4" s="1"/>
  <c r="XFB2301" i="4"/>
  <c r="M2301" i="4"/>
  <c r="B2301" i="4"/>
  <c r="A2301" i="4"/>
  <c r="C2301" i="4" s="1"/>
  <c r="XFB2300" i="4"/>
  <c r="M2300" i="4"/>
  <c r="B2300" i="4"/>
  <c r="A2300" i="4"/>
  <c r="C2300" i="4" s="1"/>
  <c r="XFB2299" i="4"/>
  <c r="M2299" i="4"/>
  <c r="B2299" i="4"/>
  <c r="A2299" i="4"/>
  <c r="C2299" i="4" s="1"/>
  <c r="XFB2298" i="4"/>
  <c r="M2298" i="4"/>
  <c r="B2298" i="4"/>
  <c r="A2298" i="4"/>
  <c r="C2298" i="4" s="1"/>
  <c r="XFB2297" i="4"/>
  <c r="M2297" i="4"/>
  <c r="B2297" i="4"/>
  <c r="A2297" i="4"/>
  <c r="C2297" i="4" s="1"/>
  <c r="XFB2296" i="4"/>
  <c r="M2296" i="4"/>
  <c r="B2296" i="4"/>
  <c r="A2296" i="4"/>
  <c r="C2296" i="4" s="1"/>
  <c r="XFB2295" i="4"/>
  <c r="M2295" i="4"/>
  <c r="B2295" i="4"/>
  <c r="A2295" i="4"/>
  <c r="C2295" i="4" s="1"/>
  <c r="XFB2294" i="4"/>
  <c r="M2294" i="4"/>
  <c r="B2294" i="4"/>
  <c r="A2294" i="4"/>
  <c r="C2294" i="4" s="1"/>
  <c r="XFB2293" i="4"/>
  <c r="M2293" i="4"/>
  <c r="B2293" i="4"/>
  <c r="A2293" i="4"/>
  <c r="C2293" i="4" s="1"/>
  <c r="XFB2292" i="4"/>
  <c r="M2292" i="4"/>
  <c r="B2292" i="4"/>
  <c r="A2292" i="4"/>
  <c r="C2292" i="4" s="1"/>
  <c r="XFB2291" i="4"/>
  <c r="M2291" i="4"/>
  <c r="B2291" i="4"/>
  <c r="A2291" i="4"/>
  <c r="C2291" i="4" s="1"/>
  <c r="XFB2290" i="4"/>
  <c r="M2290" i="4"/>
  <c r="B2290" i="4"/>
  <c r="A2290" i="4"/>
  <c r="C2290" i="4" s="1"/>
  <c r="XFB2289" i="4"/>
  <c r="M2289" i="4"/>
  <c r="B2289" i="4"/>
  <c r="A2289" i="4"/>
  <c r="C2289" i="4" s="1"/>
  <c r="XFB2288" i="4"/>
  <c r="M2288" i="4"/>
  <c r="B2288" i="4"/>
  <c r="A2288" i="4"/>
  <c r="C2288" i="4" s="1"/>
  <c r="XFB2287" i="4"/>
  <c r="M2287" i="4"/>
  <c r="B2287" i="4"/>
  <c r="A2287" i="4"/>
  <c r="C2287" i="4" s="1"/>
  <c r="XFB2286" i="4"/>
  <c r="M2286" i="4"/>
  <c r="B2286" i="4"/>
  <c r="A2286" i="4"/>
  <c r="C2286" i="4" s="1"/>
  <c r="XFB2285" i="4"/>
  <c r="M2285" i="4"/>
  <c r="B2285" i="4"/>
  <c r="A2285" i="4"/>
  <c r="C2285" i="4" s="1"/>
  <c r="XFB2284" i="4"/>
  <c r="M2284" i="4"/>
  <c r="B2284" i="4"/>
  <c r="A2284" i="4"/>
  <c r="C2284" i="4" s="1"/>
  <c r="XFB2283" i="4"/>
  <c r="M2283" i="4"/>
  <c r="B2283" i="4"/>
  <c r="A2283" i="4"/>
  <c r="C2283" i="4" s="1"/>
  <c r="XFB2282" i="4"/>
  <c r="M2282" i="4"/>
  <c r="B2282" i="4"/>
  <c r="A2282" i="4"/>
  <c r="C2282" i="4" s="1"/>
  <c r="XFB2281" i="4"/>
  <c r="M2281" i="4"/>
  <c r="B2281" i="4"/>
  <c r="A2281" i="4"/>
  <c r="C2281" i="4" s="1"/>
  <c r="XFB2280" i="4"/>
  <c r="M2280" i="4"/>
  <c r="B2280" i="4"/>
  <c r="A2280" i="4"/>
  <c r="C2280" i="4" s="1"/>
  <c r="XFB2279" i="4"/>
  <c r="M2279" i="4"/>
  <c r="B2279" i="4"/>
  <c r="A2279" i="4"/>
  <c r="C2279" i="4" s="1"/>
  <c r="XFB2278" i="4"/>
  <c r="M2278" i="4"/>
  <c r="B2278" i="4"/>
  <c r="A2278" i="4"/>
  <c r="C2278" i="4" s="1"/>
  <c r="XFB2277" i="4"/>
  <c r="M2277" i="4"/>
  <c r="B2277" i="4"/>
  <c r="A2277" i="4"/>
  <c r="C2277" i="4" s="1"/>
  <c r="XFB2276" i="4"/>
  <c r="M2276" i="4"/>
  <c r="B2276" i="4"/>
  <c r="A2276" i="4"/>
  <c r="C2276" i="4" s="1"/>
  <c r="XFB2275" i="4"/>
  <c r="M2275" i="4"/>
  <c r="B2275" i="4"/>
  <c r="A2275" i="4"/>
  <c r="C2275" i="4" s="1"/>
  <c r="XFB2274" i="4"/>
  <c r="M2274" i="4"/>
  <c r="B2274" i="4"/>
  <c r="A2274" i="4"/>
  <c r="C2274" i="4" s="1"/>
  <c r="XFB2273" i="4"/>
  <c r="M2273" i="4"/>
  <c r="B2273" i="4"/>
  <c r="A2273" i="4"/>
  <c r="C2273" i="4" s="1"/>
  <c r="XFB2272" i="4"/>
  <c r="M2272" i="4"/>
  <c r="B2272" i="4"/>
  <c r="A2272" i="4"/>
  <c r="C2272" i="4" s="1"/>
  <c r="XFB2271" i="4"/>
  <c r="M2271" i="4"/>
  <c r="B2271" i="4"/>
  <c r="A2271" i="4"/>
  <c r="C2271" i="4" s="1"/>
  <c r="XFB2270" i="4"/>
  <c r="M2270" i="4"/>
  <c r="B2270" i="4"/>
  <c r="A2270" i="4"/>
  <c r="C2270" i="4" s="1"/>
  <c r="XFB2269" i="4"/>
  <c r="M2269" i="4"/>
  <c r="B2269" i="4"/>
  <c r="A2269" i="4"/>
  <c r="C2269" i="4" s="1"/>
  <c r="XFB2268" i="4"/>
  <c r="M2268" i="4"/>
  <c r="B2268" i="4"/>
  <c r="A2268" i="4"/>
  <c r="C2268" i="4" s="1"/>
  <c r="XFB2267" i="4"/>
  <c r="M2267" i="4"/>
  <c r="B2267" i="4"/>
  <c r="A2267" i="4"/>
  <c r="C2267" i="4" s="1"/>
  <c r="XFB2266" i="4"/>
  <c r="M2266" i="4"/>
  <c r="B2266" i="4"/>
  <c r="A2266" i="4"/>
  <c r="C2266" i="4" s="1"/>
  <c r="XFB2265" i="4"/>
  <c r="M2265" i="4"/>
  <c r="B2265" i="4"/>
  <c r="A2265" i="4"/>
  <c r="C2265" i="4" s="1"/>
  <c r="XFB2264" i="4"/>
  <c r="M2264" i="4"/>
  <c r="B2264" i="4"/>
  <c r="A2264" i="4"/>
  <c r="C2264" i="4" s="1"/>
  <c r="XFB2263" i="4"/>
  <c r="M2263" i="4"/>
  <c r="B2263" i="4"/>
  <c r="A2263" i="4"/>
  <c r="C2263" i="4" s="1"/>
  <c r="XFB2262" i="4"/>
  <c r="M2262" i="4"/>
  <c r="B2262" i="4"/>
  <c r="A2262" i="4"/>
  <c r="C2262" i="4" s="1"/>
  <c r="XFB2261" i="4"/>
  <c r="M2261" i="4"/>
  <c r="B2261" i="4"/>
  <c r="A2261" i="4"/>
  <c r="C2261" i="4" s="1"/>
  <c r="XFB2260" i="4"/>
  <c r="M2260" i="4"/>
  <c r="B2260" i="4"/>
  <c r="A2260" i="4"/>
  <c r="C2260" i="4" s="1"/>
  <c r="XFB2259" i="4"/>
  <c r="M2259" i="4"/>
  <c r="B2259" i="4"/>
  <c r="A2259" i="4"/>
  <c r="C2259" i="4" s="1"/>
  <c r="XFB2258" i="4"/>
  <c r="M2258" i="4"/>
  <c r="B2258" i="4"/>
  <c r="A2258" i="4"/>
  <c r="C2258" i="4" s="1"/>
  <c r="XFB2257" i="4"/>
  <c r="M2257" i="4"/>
  <c r="B2257" i="4"/>
  <c r="A2257" i="4"/>
  <c r="C2257" i="4" s="1"/>
  <c r="XFB2256" i="4"/>
  <c r="M2256" i="4"/>
  <c r="B2256" i="4"/>
  <c r="A2256" i="4"/>
  <c r="C2256" i="4" s="1"/>
  <c r="XFB2255" i="4"/>
  <c r="M2255" i="4"/>
  <c r="B2255" i="4"/>
  <c r="A2255" i="4"/>
  <c r="C2255" i="4" s="1"/>
  <c r="XFB2254" i="4"/>
  <c r="M2254" i="4"/>
  <c r="B2254" i="4"/>
  <c r="A2254" i="4"/>
  <c r="C2254" i="4" s="1"/>
  <c r="XFB2253" i="4"/>
  <c r="M2253" i="4"/>
  <c r="B2253" i="4"/>
  <c r="A2253" i="4"/>
  <c r="C2253" i="4" s="1"/>
  <c r="XFB2252" i="4"/>
  <c r="M2252" i="4"/>
  <c r="B2252" i="4"/>
  <c r="A2252" i="4"/>
  <c r="C2252" i="4" s="1"/>
  <c r="XFB2251" i="4"/>
  <c r="M2251" i="4"/>
  <c r="B2251" i="4"/>
  <c r="A2251" i="4"/>
  <c r="C2251" i="4" s="1"/>
  <c r="XFB2250" i="4"/>
  <c r="M2250" i="4"/>
  <c r="B2250" i="4"/>
  <c r="A2250" i="4"/>
  <c r="C2250" i="4" s="1"/>
  <c r="XFB2249" i="4"/>
  <c r="M2249" i="4"/>
  <c r="B2249" i="4"/>
  <c r="A2249" i="4"/>
  <c r="C2249" i="4" s="1"/>
  <c r="XFB2248" i="4"/>
  <c r="M2248" i="4"/>
  <c r="B2248" i="4"/>
  <c r="A2248" i="4"/>
  <c r="C2248" i="4" s="1"/>
  <c r="XFB2247" i="4"/>
  <c r="M2247" i="4"/>
  <c r="B2247" i="4"/>
  <c r="A2247" i="4"/>
  <c r="C2247" i="4" s="1"/>
  <c r="XFB2246" i="4"/>
  <c r="M2246" i="4"/>
  <c r="B2246" i="4"/>
  <c r="A2246" i="4"/>
  <c r="C2246" i="4" s="1"/>
  <c r="XFB2245" i="4"/>
  <c r="M2245" i="4"/>
  <c r="B2245" i="4"/>
  <c r="A2245" i="4"/>
  <c r="C2245" i="4" s="1"/>
  <c r="XFB2244" i="4"/>
  <c r="M2244" i="4"/>
  <c r="B2244" i="4"/>
  <c r="A2244" i="4"/>
  <c r="C2244" i="4" s="1"/>
  <c r="XFB2243" i="4"/>
  <c r="M2243" i="4"/>
  <c r="B2243" i="4"/>
  <c r="A2243" i="4"/>
  <c r="C2243" i="4" s="1"/>
  <c r="XFB2242" i="4"/>
  <c r="M2242" i="4"/>
  <c r="B2242" i="4"/>
  <c r="A2242" i="4"/>
  <c r="C2242" i="4" s="1"/>
  <c r="XFB2241" i="4"/>
  <c r="M2241" i="4"/>
  <c r="B2241" i="4"/>
  <c r="A2241" i="4"/>
  <c r="C2241" i="4" s="1"/>
  <c r="XFB2240" i="4"/>
  <c r="M2240" i="4"/>
  <c r="B2240" i="4"/>
  <c r="A2240" i="4"/>
  <c r="C2240" i="4" s="1"/>
  <c r="XFB2239" i="4"/>
  <c r="M2239" i="4"/>
  <c r="B2239" i="4"/>
  <c r="A2239" i="4"/>
  <c r="C2239" i="4" s="1"/>
  <c r="XFB2238" i="4"/>
  <c r="M2238" i="4"/>
  <c r="B2238" i="4"/>
  <c r="A2238" i="4"/>
  <c r="C2238" i="4" s="1"/>
  <c r="XFB2237" i="4"/>
  <c r="M2237" i="4"/>
  <c r="B2237" i="4"/>
  <c r="A2237" i="4"/>
  <c r="C2237" i="4" s="1"/>
  <c r="XFB2236" i="4"/>
  <c r="M2236" i="4"/>
  <c r="B2236" i="4"/>
  <c r="A2236" i="4"/>
  <c r="C2236" i="4" s="1"/>
  <c r="XFB2235" i="4"/>
  <c r="M2235" i="4"/>
  <c r="B2235" i="4"/>
  <c r="A2235" i="4"/>
  <c r="C2235" i="4" s="1"/>
  <c r="XFB2234" i="4"/>
  <c r="M2234" i="4"/>
  <c r="B2234" i="4"/>
  <c r="A2234" i="4"/>
  <c r="C2234" i="4" s="1"/>
  <c r="XFB2233" i="4"/>
  <c r="M2233" i="4"/>
  <c r="B2233" i="4"/>
  <c r="A2233" i="4"/>
  <c r="C2233" i="4" s="1"/>
  <c r="XFB2232" i="4"/>
  <c r="M2232" i="4"/>
  <c r="B2232" i="4"/>
  <c r="A2232" i="4"/>
  <c r="C2232" i="4" s="1"/>
  <c r="XFB2231" i="4"/>
  <c r="M2231" i="4"/>
  <c r="B2231" i="4"/>
  <c r="A2231" i="4"/>
  <c r="C2231" i="4" s="1"/>
  <c r="XFB2230" i="4"/>
  <c r="M2230" i="4"/>
  <c r="B2230" i="4"/>
  <c r="A2230" i="4"/>
  <c r="C2230" i="4" s="1"/>
  <c r="XFB2229" i="4"/>
  <c r="M2229" i="4"/>
  <c r="B2229" i="4"/>
  <c r="A2229" i="4"/>
  <c r="C2229" i="4" s="1"/>
  <c r="XFB2228" i="4"/>
  <c r="M2228" i="4"/>
  <c r="B2228" i="4"/>
  <c r="A2228" i="4"/>
  <c r="C2228" i="4" s="1"/>
  <c r="XFB2227" i="4"/>
  <c r="M2227" i="4"/>
  <c r="B2227" i="4"/>
  <c r="A2227" i="4"/>
  <c r="C2227" i="4" s="1"/>
  <c r="XFB2226" i="4"/>
  <c r="M2226" i="4"/>
  <c r="B2226" i="4"/>
  <c r="A2226" i="4"/>
  <c r="C2226" i="4" s="1"/>
  <c r="XFB2225" i="4"/>
  <c r="M2225" i="4"/>
  <c r="B2225" i="4"/>
  <c r="A2225" i="4"/>
  <c r="C2225" i="4" s="1"/>
  <c r="XFB2224" i="4"/>
  <c r="M2224" i="4"/>
  <c r="B2224" i="4"/>
  <c r="A2224" i="4"/>
  <c r="C2224" i="4" s="1"/>
  <c r="XFB2223" i="4"/>
  <c r="M2223" i="4"/>
  <c r="B2223" i="4"/>
  <c r="A2223" i="4"/>
  <c r="C2223" i="4" s="1"/>
  <c r="XFB2222" i="4"/>
  <c r="M2222" i="4"/>
  <c r="B2222" i="4"/>
  <c r="A2222" i="4"/>
  <c r="C2222" i="4" s="1"/>
  <c r="XFB2221" i="4"/>
  <c r="M2221" i="4"/>
  <c r="B2221" i="4"/>
  <c r="A2221" i="4"/>
  <c r="C2221" i="4" s="1"/>
  <c r="XFB2220" i="4"/>
  <c r="M2220" i="4"/>
  <c r="B2220" i="4"/>
  <c r="A2220" i="4"/>
  <c r="C2220" i="4" s="1"/>
  <c r="XFB2219" i="4"/>
  <c r="M2219" i="4"/>
  <c r="B2219" i="4"/>
  <c r="A2219" i="4"/>
  <c r="C2219" i="4" s="1"/>
  <c r="XFB2218" i="4"/>
  <c r="M2218" i="4"/>
  <c r="B2218" i="4"/>
  <c r="A2218" i="4"/>
  <c r="C2218" i="4" s="1"/>
  <c r="XFB2217" i="4"/>
  <c r="M2217" i="4"/>
  <c r="B2217" i="4"/>
  <c r="A2217" i="4"/>
  <c r="C2217" i="4" s="1"/>
  <c r="XFB2216" i="4"/>
  <c r="M2216" i="4"/>
  <c r="B2216" i="4"/>
  <c r="A2216" i="4"/>
  <c r="C2216" i="4" s="1"/>
  <c r="XFB2215" i="4"/>
  <c r="M2215" i="4"/>
  <c r="B2215" i="4"/>
  <c r="A2215" i="4"/>
  <c r="C2215" i="4" s="1"/>
  <c r="XFB2214" i="4"/>
  <c r="M2214" i="4"/>
  <c r="B2214" i="4"/>
  <c r="A2214" i="4"/>
  <c r="C2214" i="4" s="1"/>
  <c r="XFB2213" i="4"/>
  <c r="M2213" i="4"/>
  <c r="B2213" i="4"/>
  <c r="A2213" i="4"/>
  <c r="C2213" i="4" s="1"/>
  <c r="XFB2212" i="4"/>
  <c r="M2212" i="4"/>
  <c r="B2212" i="4"/>
  <c r="A2212" i="4"/>
  <c r="C2212" i="4" s="1"/>
  <c r="XFB2211" i="4"/>
  <c r="M2211" i="4"/>
  <c r="B2211" i="4"/>
  <c r="A2211" i="4"/>
  <c r="C2211" i="4" s="1"/>
  <c r="XFB2210" i="4"/>
  <c r="M2210" i="4"/>
  <c r="B2210" i="4"/>
  <c r="A2210" i="4"/>
  <c r="C2210" i="4" s="1"/>
  <c r="XFB2209" i="4"/>
  <c r="M2209" i="4"/>
  <c r="B2209" i="4"/>
  <c r="A2209" i="4"/>
  <c r="C2209" i="4" s="1"/>
  <c r="XFB2208" i="4"/>
  <c r="M2208" i="4"/>
  <c r="B2208" i="4"/>
  <c r="A2208" i="4"/>
  <c r="C2208" i="4" s="1"/>
  <c r="XFB2207" i="4"/>
  <c r="M2207" i="4"/>
  <c r="B2207" i="4"/>
  <c r="A2207" i="4"/>
  <c r="C2207" i="4" s="1"/>
  <c r="XFB2206" i="4"/>
  <c r="M2206" i="4"/>
  <c r="B2206" i="4"/>
  <c r="A2206" i="4"/>
  <c r="C2206" i="4" s="1"/>
  <c r="XFB2205" i="4"/>
  <c r="M2205" i="4"/>
  <c r="B2205" i="4"/>
  <c r="A2205" i="4"/>
  <c r="C2205" i="4" s="1"/>
  <c r="XFB2204" i="4"/>
  <c r="M2204" i="4"/>
  <c r="B2204" i="4"/>
  <c r="A2204" i="4"/>
  <c r="C2204" i="4" s="1"/>
  <c r="XFB2203" i="4"/>
  <c r="M2203" i="4"/>
  <c r="B2203" i="4"/>
  <c r="A2203" i="4"/>
  <c r="C2203" i="4" s="1"/>
  <c r="XFB2202" i="4"/>
  <c r="M2202" i="4"/>
  <c r="B2202" i="4"/>
  <c r="A2202" i="4"/>
  <c r="C2202" i="4" s="1"/>
  <c r="XFB2201" i="4"/>
  <c r="M2201" i="4"/>
  <c r="B2201" i="4"/>
  <c r="A2201" i="4"/>
  <c r="C2201" i="4" s="1"/>
  <c r="XFB2200" i="4"/>
  <c r="M2200" i="4"/>
  <c r="B2200" i="4"/>
  <c r="A2200" i="4"/>
  <c r="C2200" i="4" s="1"/>
  <c r="XFB2199" i="4"/>
  <c r="M2199" i="4"/>
  <c r="B2199" i="4"/>
  <c r="A2199" i="4"/>
  <c r="C2199" i="4" s="1"/>
  <c r="XFB2198" i="4"/>
  <c r="M2198" i="4"/>
  <c r="B2198" i="4"/>
  <c r="A2198" i="4"/>
  <c r="C2198" i="4" s="1"/>
  <c r="XFB2197" i="4"/>
  <c r="M2197" i="4"/>
  <c r="B2197" i="4"/>
  <c r="A2197" i="4"/>
  <c r="C2197" i="4" s="1"/>
  <c r="XFB2196" i="4"/>
  <c r="M2196" i="4"/>
  <c r="B2196" i="4"/>
  <c r="A2196" i="4"/>
  <c r="C2196" i="4" s="1"/>
  <c r="XFB2195" i="4"/>
  <c r="M2195" i="4"/>
  <c r="B2195" i="4"/>
  <c r="A2195" i="4"/>
  <c r="C2195" i="4" s="1"/>
  <c r="XFB2194" i="4"/>
  <c r="M2194" i="4"/>
  <c r="B2194" i="4"/>
  <c r="A2194" i="4"/>
  <c r="C2194" i="4" s="1"/>
  <c r="XFB2193" i="4"/>
  <c r="M2193" i="4"/>
  <c r="B2193" i="4"/>
  <c r="A2193" i="4"/>
  <c r="C2193" i="4" s="1"/>
  <c r="XFB2192" i="4"/>
  <c r="M2192" i="4"/>
  <c r="B2192" i="4"/>
  <c r="A2192" i="4"/>
  <c r="C2192" i="4" s="1"/>
  <c r="XFB2191" i="4"/>
  <c r="M2191" i="4"/>
  <c r="B2191" i="4"/>
  <c r="A2191" i="4"/>
  <c r="C2191" i="4" s="1"/>
  <c r="XFB2190" i="4"/>
  <c r="M2190" i="4"/>
  <c r="B2190" i="4"/>
  <c r="A2190" i="4"/>
  <c r="C2190" i="4" s="1"/>
  <c r="XFB2189" i="4"/>
  <c r="M2189" i="4"/>
  <c r="B2189" i="4"/>
  <c r="A2189" i="4"/>
  <c r="C2189" i="4" s="1"/>
  <c r="XFB2188" i="4"/>
  <c r="M2188" i="4"/>
  <c r="B2188" i="4"/>
  <c r="A2188" i="4"/>
  <c r="C2188" i="4" s="1"/>
  <c r="XFB2187" i="4"/>
  <c r="M2187" i="4"/>
  <c r="B2187" i="4"/>
  <c r="A2187" i="4"/>
  <c r="C2187" i="4" s="1"/>
  <c r="XFB2186" i="4"/>
  <c r="M2186" i="4"/>
  <c r="B2186" i="4"/>
  <c r="A2186" i="4"/>
  <c r="C2186" i="4" s="1"/>
  <c r="XFB2185" i="4"/>
  <c r="M2185" i="4"/>
  <c r="B2185" i="4"/>
  <c r="A2185" i="4"/>
  <c r="C2185" i="4" s="1"/>
  <c r="XFB2184" i="4"/>
  <c r="M2184" i="4"/>
  <c r="B2184" i="4"/>
  <c r="A2184" i="4"/>
  <c r="C2184" i="4" s="1"/>
  <c r="XFB2183" i="4"/>
  <c r="M2183" i="4"/>
  <c r="B2183" i="4"/>
  <c r="A2183" i="4"/>
  <c r="C2183" i="4" s="1"/>
  <c r="XFB2182" i="4"/>
  <c r="M2182" i="4"/>
  <c r="B2182" i="4"/>
  <c r="A2182" i="4"/>
  <c r="C2182" i="4" s="1"/>
  <c r="XFB2181" i="4"/>
  <c r="M2181" i="4"/>
  <c r="B2181" i="4"/>
  <c r="A2181" i="4"/>
  <c r="C2181" i="4" s="1"/>
  <c r="XFB2180" i="4"/>
  <c r="M2180" i="4"/>
  <c r="B2180" i="4"/>
  <c r="A2180" i="4"/>
  <c r="C2180" i="4" s="1"/>
  <c r="XFB2179" i="4"/>
  <c r="M2179" i="4"/>
  <c r="B2179" i="4"/>
  <c r="A2179" i="4"/>
  <c r="C2179" i="4" s="1"/>
  <c r="XFB2178" i="4"/>
  <c r="M2178" i="4"/>
  <c r="B2178" i="4"/>
  <c r="A2178" i="4"/>
  <c r="C2178" i="4" s="1"/>
  <c r="XFB2177" i="4"/>
  <c r="M2177" i="4"/>
  <c r="B2177" i="4"/>
  <c r="A2177" i="4"/>
  <c r="C2177" i="4" s="1"/>
  <c r="XFB2176" i="4"/>
  <c r="M2176" i="4"/>
  <c r="B2176" i="4"/>
  <c r="A2176" i="4"/>
  <c r="C2176" i="4" s="1"/>
  <c r="XFB2175" i="4"/>
  <c r="M2175" i="4"/>
  <c r="B2175" i="4"/>
  <c r="A2175" i="4"/>
  <c r="C2175" i="4" s="1"/>
  <c r="XFB2174" i="4"/>
  <c r="M2174" i="4"/>
  <c r="B2174" i="4"/>
  <c r="A2174" i="4"/>
  <c r="C2174" i="4" s="1"/>
  <c r="XFB2173" i="4"/>
  <c r="M2173" i="4"/>
  <c r="B2173" i="4"/>
  <c r="A2173" i="4"/>
  <c r="C2173" i="4" s="1"/>
  <c r="XFB2172" i="4"/>
  <c r="M2172" i="4"/>
  <c r="B2172" i="4"/>
  <c r="A2172" i="4"/>
  <c r="C2172" i="4" s="1"/>
  <c r="XFB2171" i="4"/>
  <c r="M2171" i="4"/>
  <c r="B2171" i="4"/>
  <c r="A2171" i="4"/>
  <c r="C2171" i="4" s="1"/>
  <c r="XFB2170" i="4"/>
  <c r="M2170" i="4"/>
  <c r="B2170" i="4"/>
  <c r="A2170" i="4"/>
  <c r="C2170" i="4" s="1"/>
  <c r="XFB2169" i="4"/>
  <c r="M2169" i="4"/>
  <c r="B2169" i="4"/>
  <c r="A2169" i="4"/>
  <c r="C2169" i="4" s="1"/>
  <c r="XFB2168" i="4"/>
  <c r="M2168" i="4"/>
  <c r="B2168" i="4"/>
  <c r="A2168" i="4"/>
  <c r="C2168" i="4" s="1"/>
  <c r="XFB2167" i="4"/>
  <c r="M2167" i="4"/>
  <c r="B2167" i="4"/>
  <c r="A2167" i="4"/>
  <c r="C2167" i="4" s="1"/>
  <c r="XFB2166" i="4"/>
  <c r="M2166" i="4"/>
  <c r="B2166" i="4"/>
  <c r="A2166" i="4"/>
  <c r="C2166" i="4" s="1"/>
  <c r="XFB2165" i="4"/>
  <c r="M2165" i="4"/>
  <c r="B2165" i="4"/>
  <c r="A2165" i="4"/>
  <c r="C2165" i="4" s="1"/>
  <c r="XFB2164" i="4"/>
  <c r="M2164" i="4"/>
  <c r="B2164" i="4"/>
  <c r="A2164" i="4"/>
  <c r="C2164" i="4" s="1"/>
  <c r="XFB2163" i="4"/>
  <c r="M2163" i="4"/>
  <c r="B2163" i="4"/>
  <c r="A2163" i="4"/>
  <c r="C2163" i="4" s="1"/>
  <c r="XFB2162" i="4"/>
  <c r="M2162" i="4"/>
  <c r="B2162" i="4"/>
  <c r="A2162" i="4"/>
  <c r="C2162" i="4" s="1"/>
  <c r="XFB2161" i="4"/>
  <c r="M2161" i="4"/>
  <c r="B2161" i="4"/>
  <c r="A2161" i="4"/>
  <c r="C2161" i="4" s="1"/>
  <c r="XFB2160" i="4"/>
  <c r="M2160" i="4"/>
  <c r="B2160" i="4"/>
  <c r="A2160" i="4"/>
  <c r="C2160" i="4" s="1"/>
  <c r="XFB2159" i="4"/>
  <c r="M2159" i="4"/>
  <c r="B2159" i="4"/>
  <c r="A2159" i="4"/>
  <c r="C2159" i="4" s="1"/>
  <c r="XFB2158" i="4"/>
  <c r="M2158" i="4"/>
  <c r="B2158" i="4"/>
  <c r="A2158" i="4"/>
  <c r="C2158" i="4" s="1"/>
  <c r="XFB2157" i="4"/>
  <c r="M2157" i="4"/>
  <c r="B2157" i="4"/>
  <c r="A2157" i="4"/>
  <c r="C2157" i="4" s="1"/>
  <c r="XFB2156" i="4"/>
  <c r="M2156" i="4"/>
  <c r="B2156" i="4"/>
  <c r="A2156" i="4"/>
  <c r="C2156" i="4" s="1"/>
  <c r="XFB2155" i="4"/>
  <c r="M2155" i="4"/>
  <c r="B2155" i="4"/>
  <c r="A2155" i="4"/>
  <c r="C2155" i="4" s="1"/>
  <c r="XFB2154" i="4"/>
  <c r="M2154" i="4"/>
  <c r="B2154" i="4"/>
  <c r="A2154" i="4"/>
  <c r="C2154" i="4" s="1"/>
  <c r="XFB2153" i="4"/>
  <c r="M2153" i="4"/>
  <c r="B2153" i="4"/>
  <c r="A2153" i="4"/>
  <c r="C2153" i="4" s="1"/>
  <c r="XFB2152" i="4"/>
  <c r="M2152" i="4"/>
  <c r="B2152" i="4"/>
  <c r="A2152" i="4"/>
  <c r="C2152" i="4" s="1"/>
  <c r="XFB2151" i="4"/>
  <c r="M2151" i="4"/>
  <c r="B2151" i="4"/>
  <c r="A2151" i="4"/>
  <c r="C2151" i="4" s="1"/>
  <c r="XFB2150" i="4"/>
  <c r="M2150" i="4"/>
  <c r="B2150" i="4"/>
  <c r="A2150" i="4"/>
  <c r="C2150" i="4" s="1"/>
  <c r="XFB2149" i="4"/>
  <c r="M2149" i="4"/>
  <c r="B2149" i="4"/>
  <c r="A2149" i="4"/>
  <c r="C2149" i="4" s="1"/>
  <c r="XFB2148" i="4"/>
  <c r="M2148" i="4"/>
  <c r="B2148" i="4"/>
  <c r="A2148" i="4"/>
  <c r="C2148" i="4" s="1"/>
  <c r="XFB2147" i="4"/>
  <c r="M2147" i="4"/>
  <c r="B2147" i="4"/>
  <c r="A2147" i="4"/>
  <c r="C2147" i="4" s="1"/>
  <c r="XFB2146" i="4"/>
  <c r="M2146" i="4"/>
  <c r="B2146" i="4"/>
  <c r="A2146" i="4"/>
  <c r="C2146" i="4" s="1"/>
  <c r="XFB2145" i="4"/>
  <c r="M2145" i="4"/>
  <c r="B2145" i="4"/>
  <c r="A2145" i="4"/>
  <c r="C2145" i="4" s="1"/>
  <c r="XFB2144" i="4"/>
  <c r="M2144" i="4"/>
  <c r="B2144" i="4"/>
  <c r="A2144" i="4"/>
  <c r="C2144" i="4" s="1"/>
  <c r="XFB2143" i="4"/>
  <c r="M2143" i="4"/>
  <c r="B2143" i="4"/>
  <c r="A2143" i="4"/>
  <c r="C2143" i="4" s="1"/>
  <c r="XFB2142" i="4"/>
  <c r="M2142" i="4"/>
  <c r="B2142" i="4"/>
  <c r="A2142" i="4"/>
  <c r="C2142" i="4" s="1"/>
  <c r="XFB2141" i="4"/>
  <c r="M2141" i="4"/>
  <c r="B2141" i="4"/>
  <c r="A2141" i="4"/>
  <c r="C2141" i="4" s="1"/>
  <c r="XFB2140" i="4"/>
  <c r="M2140" i="4"/>
  <c r="B2140" i="4"/>
  <c r="A2140" i="4"/>
  <c r="C2140" i="4" s="1"/>
  <c r="XFB2139" i="4"/>
  <c r="M2139" i="4"/>
  <c r="B2139" i="4"/>
  <c r="A2139" i="4"/>
  <c r="C2139" i="4" s="1"/>
  <c r="XFB2138" i="4"/>
  <c r="M2138" i="4"/>
  <c r="B2138" i="4"/>
  <c r="A2138" i="4"/>
  <c r="C2138" i="4" s="1"/>
  <c r="XFB2137" i="4"/>
  <c r="M2137" i="4"/>
  <c r="B2137" i="4"/>
  <c r="A2137" i="4"/>
  <c r="C2137" i="4" s="1"/>
  <c r="XFB2136" i="4"/>
  <c r="M2136" i="4"/>
  <c r="B2136" i="4"/>
  <c r="A2136" i="4"/>
  <c r="C2136" i="4" s="1"/>
  <c r="XFB2135" i="4"/>
  <c r="M2135" i="4"/>
  <c r="B2135" i="4"/>
  <c r="A2135" i="4"/>
  <c r="C2135" i="4" s="1"/>
  <c r="XFB2134" i="4"/>
  <c r="M2134" i="4"/>
  <c r="B2134" i="4"/>
  <c r="A2134" i="4"/>
  <c r="C2134" i="4" s="1"/>
  <c r="XFB2133" i="4"/>
  <c r="M2133" i="4"/>
  <c r="B2133" i="4"/>
  <c r="A2133" i="4"/>
  <c r="C2133" i="4" s="1"/>
  <c r="XFB2132" i="4"/>
  <c r="M2132" i="4"/>
  <c r="B2132" i="4"/>
  <c r="A2132" i="4"/>
  <c r="C2132" i="4" s="1"/>
  <c r="XFB2131" i="4"/>
  <c r="M2131" i="4"/>
  <c r="B2131" i="4"/>
  <c r="A2131" i="4"/>
  <c r="C2131" i="4" s="1"/>
  <c r="XFB2130" i="4"/>
  <c r="M2130" i="4"/>
  <c r="B2130" i="4"/>
  <c r="A2130" i="4"/>
  <c r="C2130" i="4" s="1"/>
  <c r="XFB2129" i="4"/>
  <c r="M2129" i="4"/>
  <c r="B2129" i="4"/>
  <c r="A2129" i="4"/>
  <c r="C2129" i="4" s="1"/>
  <c r="XFB2128" i="4"/>
  <c r="M2128" i="4"/>
  <c r="B2128" i="4"/>
  <c r="A2128" i="4"/>
  <c r="C2128" i="4" s="1"/>
  <c r="XFB2127" i="4"/>
  <c r="M2127" i="4"/>
  <c r="B2127" i="4"/>
  <c r="A2127" i="4"/>
  <c r="C2127" i="4" s="1"/>
  <c r="XFB2126" i="4"/>
  <c r="M2126" i="4"/>
  <c r="B2126" i="4"/>
  <c r="A2126" i="4"/>
  <c r="C2126" i="4" s="1"/>
  <c r="XFB2125" i="4"/>
  <c r="M2125" i="4"/>
  <c r="B2125" i="4"/>
  <c r="A2125" i="4"/>
  <c r="C2125" i="4" s="1"/>
  <c r="XFB2124" i="4"/>
  <c r="M2124" i="4"/>
  <c r="B2124" i="4"/>
  <c r="A2124" i="4"/>
  <c r="C2124" i="4" s="1"/>
  <c r="XFB2123" i="4"/>
  <c r="M2123" i="4"/>
  <c r="B2123" i="4"/>
  <c r="A2123" i="4"/>
  <c r="C2123" i="4" s="1"/>
  <c r="XFB2122" i="4"/>
  <c r="M2122" i="4"/>
  <c r="B2122" i="4"/>
  <c r="A2122" i="4"/>
  <c r="C2122" i="4" s="1"/>
  <c r="XFB2121" i="4"/>
  <c r="M2121" i="4"/>
  <c r="B2121" i="4"/>
  <c r="A2121" i="4"/>
  <c r="C2121" i="4" s="1"/>
  <c r="XFB2120" i="4"/>
  <c r="M2120" i="4"/>
  <c r="B2120" i="4"/>
  <c r="A2120" i="4"/>
  <c r="C2120" i="4" s="1"/>
  <c r="XFB2119" i="4"/>
  <c r="M2119" i="4"/>
  <c r="B2119" i="4"/>
  <c r="A2119" i="4"/>
  <c r="C2119" i="4" s="1"/>
  <c r="XFB2118" i="4"/>
  <c r="M2118" i="4"/>
  <c r="B2118" i="4"/>
  <c r="A2118" i="4"/>
  <c r="C2118" i="4" s="1"/>
  <c r="XFB2117" i="4"/>
  <c r="M2117" i="4"/>
  <c r="B2117" i="4"/>
  <c r="A2117" i="4"/>
  <c r="C2117" i="4" s="1"/>
  <c r="XFB2116" i="4"/>
  <c r="M2116" i="4"/>
  <c r="B2116" i="4"/>
  <c r="A2116" i="4"/>
  <c r="C2116" i="4" s="1"/>
  <c r="XFB2115" i="4"/>
  <c r="M2115" i="4"/>
  <c r="B2115" i="4"/>
  <c r="A2115" i="4"/>
  <c r="C2115" i="4" s="1"/>
  <c r="XFB2114" i="4"/>
  <c r="M2114" i="4"/>
  <c r="B2114" i="4"/>
  <c r="A2114" i="4"/>
  <c r="C2114" i="4" s="1"/>
  <c r="XFB2113" i="4"/>
  <c r="M2113" i="4"/>
  <c r="B2113" i="4"/>
  <c r="A2113" i="4"/>
  <c r="C2113" i="4" s="1"/>
  <c r="XFB2112" i="4"/>
  <c r="M2112" i="4"/>
  <c r="B2112" i="4"/>
  <c r="A2112" i="4"/>
  <c r="C2112" i="4" s="1"/>
  <c r="XFB2111" i="4"/>
  <c r="M2111" i="4"/>
  <c r="B2111" i="4"/>
  <c r="A2111" i="4"/>
  <c r="C2111" i="4" s="1"/>
  <c r="XFB2110" i="4"/>
  <c r="M2110" i="4"/>
  <c r="B2110" i="4"/>
  <c r="A2110" i="4"/>
  <c r="C2110" i="4" s="1"/>
  <c r="XFB2109" i="4"/>
  <c r="M2109" i="4"/>
  <c r="B2109" i="4"/>
  <c r="A2109" i="4"/>
  <c r="C2109" i="4" s="1"/>
  <c r="XFB2108" i="4"/>
  <c r="M2108" i="4"/>
  <c r="B2108" i="4"/>
  <c r="A2108" i="4"/>
  <c r="C2108" i="4" s="1"/>
  <c r="XFB2107" i="4"/>
  <c r="M2107" i="4"/>
  <c r="B2107" i="4"/>
  <c r="A2107" i="4"/>
  <c r="C2107" i="4" s="1"/>
  <c r="XFB2106" i="4"/>
  <c r="M2106" i="4"/>
  <c r="B2106" i="4"/>
  <c r="A2106" i="4"/>
  <c r="C2106" i="4" s="1"/>
  <c r="XFB2105" i="4"/>
  <c r="M2105" i="4"/>
  <c r="B2105" i="4"/>
  <c r="A2105" i="4"/>
  <c r="C2105" i="4" s="1"/>
  <c r="XFB2104" i="4"/>
  <c r="M2104" i="4"/>
  <c r="B2104" i="4"/>
  <c r="A2104" i="4"/>
  <c r="C2104" i="4" s="1"/>
  <c r="XFB2103" i="4"/>
  <c r="M2103" i="4"/>
  <c r="B2103" i="4"/>
  <c r="A2103" i="4"/>
  <c r="C2103" i="4" s="1"/>
  <c r="XFB2102" i="4"/>
  <c r="M2102" i="4"/>
  <c r="B2102" i="4"/>
  <c r="A2102" i="4"/>
  <c r="C2102" i="4" s="1"/>
  <c r="XFB2101" i="4"/>
  <c r="M2101" i="4"/>
  <c r="B2101" i="4"/>
  <c r="A2101" i="4"/>
  <c r="C2101" i="4" s="1"/>
  <c r="XFB2100" i="4"/>
  <c r="M2100" i="4"/>
  <c r="B2100" i="4"/>
  <c r="A2100" i="4"/>
  <c r="C2100" i="4" s="1"/>
  <c r="XFB2099" i="4"/>
  <c r="M2099" i="4"/>
  <c r="B2099" i="4"/>
  <c r="A2099" i="4"/>
  <c r="C2099" i="4" s="1"/>
  <c r="XFB2098" i="4"/>
  <c r="M2098" i="4"/>
  <c r="B2098" i="4"/>
  <c r="A2098" i="4"/>
  <c r="C2098" i="4" s="1"/>
  <c r="XFB2097" i="4"/>
  <c r="M2097" i="4"/>
  <c r="B2097" i="4"/>
  <c r="A2097" i="4"/>
  <c r="C2097" i="4" s="1"/>
  <c r="XFB2096" i="4"/>
  <c r="M2096" i="4"/>
  <c r="B2096" i="4"/>
  <c r="A2096" i="4"/>
  <c r="C2096" i="4" s="1"/>
  <c r="XFB2095" i="4"/>
  <c r="M2095" i="4"/>
  <c r="B2095" i="4"/>
  <c r="A2095" i="4"/>
  <c r="C2095" i="4" s="1"/>
  <c r="XFB2094" i="4"/>
  <c r="M2094" i="4"/>
  <c r="B2094" i="4"/>
  <c r="A2094" i="4"/>
  <c r="C2094" i="4" s="1"/>
  <c r="XFB2093" i="4"/>
  <c r="M2093" i="4"/>
  <c r="B2093" i="4"/>
  <c r="A2093" i="4"/>
  <c r="C2093" i="4" s="1"/>
  <c r="XFB2092" i="4"/>
  <c r="M2092" i="4"/>
  <c r="B2092" i="4"/>
  <c r="A2092" i="4"/>
  <c r="C2092" i="4" s="1"/>
  <c r="XFB2091" i="4"/>
  <c r="M2091" i="4"/>
  <c r="B2091" i="4"/>
  <c r="A2091" i="4"/>
  <c r="C2091" i="4" s="1"/>
  <c r="XFB2090" i="4"/>
  <c r="M2090" i="4"/>
  <c r="B2090" i="4"/>
  <c r="A2090" i="4"/>
  <c r="C2090" i="4" s="1"/>
  <c r="XFB2089" i="4"/>
  <c r="M2089" i="4"/>
  <c r="B2089" i="4"/>
  <c r="A2089" i="4"/>
  <c r="C2089" i="4" s="1"/>
  <c r="XFB2088" i="4"/>
  <c r="M2088" i="4"/>
  <c r="B2088" i="4"/>
  <c r="A2088" i="4"/>
  <c r="C2088" i="4" s="1"/>
  <c r="XFB2087" i="4"/>
  <c r="M2087" i="4"/>
  <c r="B2087" i="4"/>
  <c r="A2087" i="4"/>
  <c r="C2087" i="4" s="1"/>
  <c r="XFB2086" i="4"/>
  <c r="M2086" i="4"/>
  <c r="B2086" i="4"/>
  <c r="A2086" i="4"/>
  <c r="C2086" i="4" s="1"/>
  <c r="XFB2085" i="4"/>
  <c r="M2085" i="4"/>
  <c r="B2085" i="4"/>
  <c r="A2085" i="4"/>
  <c r="C2085" i="4" s="1"/>
  <c r="XFB2084" i="4"/>
  <c r="M2084" i="4"/>
  <c r="B2084" i="4"/>
  <c r="A2084" i="4"/>
  <c r="C2084" i="4" s="1"/>
  <c r="XFB2083" i="4"/>
  <c r="M2083" i="4"/>
  <c r="B2083" i="4"/>
  <c r="A2083" i="4"/>
  <c r="C2083" i="4" s="1"/>
  <c r="XFB2082" i="4"/>
  <c r="M2082" i="4"/>
  <c r="B2082" i="4"/>
  <c r="A2082" i="4"/>
  <c r="C2082" i="4" s="1"/>
  <c r="XFB2081" i="4"/>
  <c r="M2081" i="4"/>
  <c r="B2081" i="4"/>
  <c r="A2081" i="4"/>
  <c r="C2081" i="4" s="1"/>
  <c r="XFB2080" i="4"/>
  <c r="M2080" i="4"/>
  <c r="B2080" i="4"/>
  <c r="A2080" i="4"/>
  <c r="C2080" i="4" s="1"/>
  <c r="XFB2079" i="4"/>
  <c r="M2079" i="4"/>
  <c r="B2079" i="4"/>
  <c r="A2079" i="4"/>
  <c r="C2079" i="4" s="1"/>
  <c r="XFB2078" i="4"/>
  <c r="M2078" i="4"/>
  <c r="B2078" i="4"/>
  <c r="A2078" i="4"/>
  <c r="C2078" i="4" s="1"/>
  <c r="XFB2077" i="4"/>
  <c r="M2077" i="4"/>
  <c r="B2077" i="4"/>
  <c r="A2077" i="4"/>
  <c r="C2077" i="4" s="1"/>
  <c r="XFB2076" i="4"/>
  <c r="M2076" i="4"/>
  <c r="B2076" i="4"/>
  <c r="A2076" i="4"/>
  <c r="C2076" i="4" s="1"/>
  <c r="XFB2075" i="4"/>
  <c r="M2075" i="4"/>
  <c r="B2075" i="4"/>
  <c r="A2075" i="4"/>
  <c r="C2075" i="4" s="1"/>
  <c r="XFB2074" i="4"/>
  <c r="M2074" i="4"/>
  <c r="B2074" i="4"/>
  <c r="A2074" i="4"/>
  <c r="C2074" i="4" s="1"/>
  <c r="XFB2073" i="4"/>
  <c r="M2073" i="4"/>
  <c r="B2073" i="4"/>
  <c r="A2073" i="4"/>
  <c r="C2073" i="4" s="1"/>
  <c r="XFB2072" i="4"/>
  <c r="M2072" i="4"/>
  <c r="B2072" i="4"/>
  <c r="A2072" i="4"/>
  <c r="C2072" i="4" s="1"/>
  <c r="XFB2071" i="4"/>
  <c r="M2071" i="4"/>
  <c r="B2071" i="4"/>
  <c r="A2071" i="4"/>
  <c r="C2071" i="4" s="1"/>
  <c r="XFB2070" i="4"/>
  <c r="M2070" i="4"/>
  <c r="B2070" i="4"/>
  <c r="A2070" i="4"/>
  <c r="C2070" i="4" s="1"/>
  <c r="XFB2069" i="4"/>
  <c r="M2069" i="4"/>
  <c r="B2069" i="4"/>
  <c r="A2069" i="4"/>
  <c r="C2069" i="4" s="1"/>
  <c r="XFB2068" i="4"/>
  <c r="M2068" i="4"/>
  <c r="B2068" i="4"/>
  <c r="A2068" i="4"/>
  <c r="C2068" i="4" s="1"/>
  <c r="XFB2067" i="4"/>
  <c r="M2067" i="4"/>
  <c r="B2067" i="4"/>
  <c r="A2067" i="4"/>
  <c r="C2067" i="4" s="1"/>
  <c r="XFB2066" i="4"/>
  <c r="M2066" i="4"/>
  <c r="B2066" i="4"/>
  <c r="A2066" i="4"/>
  <c r="C2066" i="4" s="1"/>
  <c r="XFB2065" i="4"/>
  <c r="M2065" i="4"/>
  <c r="B2065" i="4"/>
  <c r="A2065" i="4"/>
  <c r="C2065" i="4" s="1"/>
  <c r="XFB2064" i="4"/>
  <c r="M2064" i="4"/>
  <c r="B2064" i="4"/>
  <c r="A2064" i="4"/>
  <c r="C2064" i="4" s="1"/>
  <c r="XFB2063" i="4"/>
  <c r="M2063" i="4"/>
  <c r="B2063" i="4"/>
  <c r="A2063" i="4"/>
  <c r="C2063" i="4" s="1"/>
  <c r="XFB2062" i="4"/>
  <c r="M2062" i="4"/>
  <c r="B2062" i="4"/>
  <c r="A2062" i="4"/>
  <c r="C2062" i="4" s="1"/>
  <c r="XFB2061" i="4"/>
  <c r="M2061" i="4"/>
  <c r="B2061" i="4"/>
  <c r="A2061" i="4"/>
  <c r="C2061" i="4" s="1"/>
  <c r="XFB2060" i="4"/>
  <c r="M2060" i="4"/>
  <c r="B2060" i="4"/>
  <c r="A2060" i="4"/>
  <c r="C2060" i="4" s="1"/>
  <c r="XFB2059" i="4"/>
  <c r="M2059" i="4"/>
  <c r="B2059" i="4"/>
  <c r="A2059" i="4"/>
  <c r="C2059" i="4" s="1"/>
  <c r="XFB2058" i="4"/>
  <c r="M2058" i="4"/>
  <c r="B2058" i="4"/>
  <c r="A2058" i="4"/>
  <c r="C2058" i="4" s="1"/>
  <c r="XFB2057" i="4"/>
  <c r="M2057" i="4"/>
  <c r="B2057" i="4"/>
  <c r="A2057" i="4"/>
  <c r="C2057" i="4" s="1"/>
  <c r="XFB2056" i="4"/>
  <c r="M2056" i="4"/>
  <c r="B2056" i="4"/>
  <c r="A2056" i="4"/>
  <c r="C2056" i="4" s="1"/>
  <c r="XFB2055" i="4"/>
  <c r="M2055" i="4"/>
  <c r="B2055" i="4"/>
  <c r="A2055" i="4"/>
  <c r="C2055" i="4" s="1"/>
  <c r="XFB2054" i="4"/>
  <c r="M2054" i="4"/>
  <c r="B2054" i="4"/>
  <c r="A2054" i="4"/>
  <c r="C2054" i="4" s="1"/>
  <c r="XFB2053" i="4"/>
  <c r="M2053" i="4"/>
  <c r="B2053" i="4"/>
  <c r="A2053" i="4"/>
  <c r="C2053" i="4" s="1"/>
  <c r="XFB2052" i="4"/>
  <c r="M2052" i="4"/>
  <c r="B2052" i="4"/>
  <c r="A2052" i="4"/>
  <c r="C2052" i="4" s="1"/>
  <c r="XFB2051" i="4"/>
  <c r="M2051" i="4"/>
  <c r="B2051" i="4"/>
  <c r="A2051" i="4"/>
  <c r="C2051" i="4" s="1"/>
  <c r="XFB2050" i="4"/>
  <c r="M2050" i="4"/>
  <c r="B2050" i="4"/>
  <c r="A2050" i="4"/>
  <c r="C2050" i="4" s="1"/>
  <c r="XFB2049" i="4"/>
  <c r="M2049" i="4"/>
  <c r="B2049" i="4"/>
  <c r="A2049" i="4"/>
  <c r="C2049" i="4" s="1"/>
  <c r="XFB2048" i="4"/>
  <c r="M2048" i="4"/>
  <c r="B2048" i="4"/>
  <c r="A2048" i="4"/>
  <c r="C2048" i="4" s="1"/>
  <c r="XFB2047" i="4"/>
  <c r="M2047" i="4"/>
  <c r="B2047" i="4"/>
  <c r="A2047" i="4"/>
  <c r="C2047" i="4" s="1"/>
  <c r="XFB2046" i="4"/>
  <c r="M2046" i="4"/>
  <c r="B2046" i="4"/>
  <c r="A2046" i="4"/>
  <c r="C2046" i="4" s="1"/>
  <c r="XFB2045" i="4"/>
  <c r="M2045" i="4"/>
  <c r="B2045" i="4"/>
  <c r="A2045" i="4"/>
  <c r="C2045" i="4" s="1"/>
  <c r="XFB2044" i="4"/>
  <c r="M2044" i="4"/>
  <c r="B2044" i="4"/>
  <c r="A2044" i="4"/>
  <c r="C2044" i="4" s="1"/>
  <c r="XFB2043" i="4"/>
  <c r="M2043" i="4"/>
  <c r="B2043" i="4"/>
  <c r="A2043" i="4"/>
  <c r="C2043" i="4" s="1"/>
  <c r="XFB2042" i="4"/>
  <c r="M2042" i="4"/>
  <c r="B2042" i="4"/>
  <c r="A2042" i="4"/>
  <c r="C2042" i="4" s="1"/>
  <c r="XFB2041" i="4"/>
  <c r="M2041" i="4"/>
  <c r="B2041" i="4"/>
  <c r="A2041" i="4"/>
  <c r="C2041" i="4" s="1"/>
  <c r="XFB2040" i="4"/>
  <c r="M2040" i="4"/>
  <c r="B2040" i="4"/>
  <c r="A2040" i="4"/>
  <c r="C2040" i="4" s="1"/>
  <c r="XFB2039" i="4"/>
  <c r="M2039" i="4"/>
  <c r="B2039" i="4"/>
  <c r="A2039" i="4"/>
  <c r="C2039" i="4" s="1"/>
  <c r="XFB2038" i="4"/>
  <c r="M2038" i="4"/>
  <c r="B2038" i="4"/>
  <c r="A2038" i="4"/>
  <c r="C2038" i="4" s="1"/>
  <c r="XFB2037" i="4"/>
  <c r="M2037" i="4"/>
  <c r="B2037" i="4"/>
  <c r="A2037" i="4"/>
  <c r="C2037" i="4" s="1"/>
  <c r="XFB2036" i="4"/>
  <c r="M2036" i="4"/>
  <c r="B2036" i="4"/>
  <c r="A2036" i="4"/>
  <c r="C2036" i="4" s="1"/>
  <c r="XFB2035" i="4"/>
  <c r="M2035" i="4"/>
  <c r="B2035" i="4"/>
  <c r="A2035" i="4"/>
  <c r="C2035" i="4" s="1"/>
  <c r="XFB2034" i="4"/>
  <c r="M2034" i="4"/>
  <c r="B2034" i="4"/>
  <c r="A2034" i="4"/>
  <c r="C2034" i="4" s="1"/>
  <c r="XFB2033" i="4"/>
  <c r="M2033" i="4"/>
  <c r="B2033" i="4"/>
  <c r="A2033" i="4"/>
  <c r="C2033" i="4" s="1"/>
  <c r="XFB2032" i="4"/>
  <c r="M2032" i="4"/>
  <c r="B2032" i="4"/>
  <c r="A2032" i="4"/>
  <c r="C2032" i="4" s="1"/>
  <c r="XFB2031" i="4"/>
  <c r="M2031" i="4"/>
  <c r="B2031" i="4"/>
  <c r="A2031" i="4"/>
  <c r="C2031" i="4" s="1"/>
  <c r="XFB2030" i="4"/>
  <c r="M2030" i="4"/>
  <c r="B2030" i="4"/>
  <c r="A2030" i="4"/>
  <c r="C2030" i="4" s="1"/>
  <c r="XFB2029" i="4"/>
  <c r="M2029" i="4"/>
  <c r="B2029" i="4"/>
  <c r="A2029" i="4"/>
  <c r="C2029" i="4" s="1"/>
  <c r="XFB2028" i="4"/>
  <c r="M2028" i="4"/>
  <c r="B2028" i="4"/>
  <c r="A2028" i="4"/>
  <c r="C2028" i="4" s="1"/>
  <c r="XFB2027" i="4"/>
  <c r="M2027" i="4"/>
  <c r="B2027" i="4"/>
  <c r="A2027" i="4"/>
  <c r="C2027" i="4" s="1"/>
  <c r="XFB2026" i="4"/>
  <c r="M2026" i="4"/>
  <c r="B2026" i="4"/>
  <c r="A2026" i="4"/>
  <c r="C2026" i="4" s="1"/>
  <c r="XFB2025" i="4"/>
  <c r="M2025" i="4"/>
  <c r="B2025" i="4"/>
  <c r="A2025" i="4"/>
  <c r="C2025" i="4" s="1"/>
  <c r="XFB2024" i="4"/>
  <c r="M2024" i="4"/>
  <c r="B2024" i="4"/>
  <c r="A2024" i="4"/>
  <c r="C2024" i="4" s="1"/>
  <c r="XFB2023" i="4"/>
  <c r="M2023" i="4"/>
  <c r="B2023" i="4"/>
  <c r="A2023" i="4"/>
  <c r="C2023" i="4" s="1"/>
  <c r="XFB2022" i="4"/>
  <c r="M2022" i="4"/>
  <c r="B2022" i="4"/>
  <c r="A2022" i="4"/>
  <c r="C2022" i="4" s="1"/>
  <c r="XFB2021" i="4"/>
  <c r="M2021" i="4"/>
  <c r="B2021" i="4"/>
  <c r="A2021" i="4"/>
  <c r="C2021" i="4" s="1"/>
  <c r="XFB2020" i="4"/>
  <c r="M2020" i="4"/>
  <c r="B2020" i="4"/>
  <c r="A2020" i="4"/>
  <c r="C2020" i="4" s="1"/>
  <c r="XFB2019" i="4"/>
  <c r="M2019" i="4"/>
  <c r="B2019" i="4"/>
  <c r="A2019" i="4"/>
  <c r="C2019" i="4" s="1"/>
  <c r="XFB2018" i="4"/>
  <c r="M2018" i="4"/>
  <c r="B2018" i="4"/>
  <c r="A2018" i="4"/>
  <c r="C2018" i="4" s="1"/>
  <c r="XFB2017" i="4"/>
  <c r="M2017" i="4"/>
  <c r="B2017" i="4"/>
  <c r="A2017" i="4"/>
  <c r="C2017" i="4" s="1"/>
  <c r="XFB2016" i="4"/>
  <c r="M2016" i="4"/>
  <c r="B2016" i="4"/>
  <c r="A2016" i="4"/>
  <c r="C2016" i="4" s="1"/>
  <c r="XFB2015" i="4"/>
  <c r="M2015" i="4"/>
  <c r="B2015" i="4"/>
  <c r="A2015" i="4"/>
  <c r="C2015" i="4" s="1"/>
  <c r="XFB2014" i="4"/>
  <c r="M2014" i="4"/>
  <c r="B2014" i="4"/>
  <c r="A2014" i="4"/>
  <c r="C2014" i="4" s="1"/>
  <c r="XFB2013" i="4"/>
  <c r="M2013" i="4"/>
  <c r="B2013" i="4"/>
  <c r="A2013" i="4"/>
  <c r="C2013" i="4" s="1"/>
  <c r="XFB2012" i="4"/>
  <c r="M2012" i="4"/>
  <c r="B2012" i="4"/>
  <c r="A2012" i="4"/>
  <c r="C2012" i="4" s="1"/>
  <c r="XFB2011" i="4"/>
  <c r="M2011" i="4"/>
  <c r="B2011" i="4"/>
  <c r="A2011" i="4"/>
  <c r="C2011" i="4" s="1"/>
  <c r="XFB2010" i="4"/>
  <c r="M2010" i="4"/>
  <c r="B2010" i="4"/>
  <c r="A2010" i="4"/>
  <c r="C2010" i="4" s="1"/>
  <c r="XFB2009" i="4"/>
  <c r="M2009" i="4"/>
  <c r="B2009" i="4"/>
  <c r="A2009" i="4"/>
  <c r="C2009" i="4" s="1"/>
  <c r="XFB2008" i="4"/>
  <c r="M2008" i="4"/>
  <c r="B2008" i="4"/>
  <c r="A2008" i="4"/>
  <c r="C2008" i="4" s="1"/>
  <c r="XFB2007" i="4"/>
  <c r="M2007" i="4"/>
  <c r="B2007" i="4"/>
  <c r="A2007" i="4"/>
  <c r="C2007" i="4" s="1"/>
  <c r="XFB2006" i="4"/>
  <c r="M2006" i="4"/>
  <c r="B2006" i="4"/>
  <c r="A2006" i="4"/>
  <c r="C2006" i="4" s="1"/>
  <c r="XFB2005" i="4"/>
  <c r="M2005" i="4"/>
  <c r="B2005" i="4"/>
  <c r="A2005" i="4"/>
  <c r="C2005" i="4" s="1"/>
  <c r="XFB2004" i="4"/>
  <c r="M2004" i="4"/>
  <c r="B2004" i="4"/>
  <c r="A2004" i="4"/>
  <c r="C2004" i="4" s="1"/>
  <c r="XFB2003" i="4"/>
  <c r="M2003" i="4"/>
  <c r="B2003" i="4"/>
  <c r="A2003" i="4"/>
  <c r="C2003" i="4" s="1"/>
  <c r="XFB2002" i="4"/>
  <c r="M2002" i="4"/>
  <c r="B2002" i="4"/>
  <c r="A2002" i="4"/>
  <c r="C2002" i="4" s="1"/>
  <c r="XFB2001" i="4"/>
  <c r="M2001" i="4"/>
  <c r="B2001" i="4"/>
  <c r="A2001" i="4"/>
  <c r="C2001" i="4" s="1"/>
  <c r="XFB2000" i="4"/>
  <c r="M2000" i="4"/>
  <c r="B2000" i="4"/>
  <c r="A2000" i="4"/>
  <c r="C2000" i="4" s="1"/>
  <c r="XFB1999" i="4"/>
  <c r="M1999" i="4"/>
  <c r="B1999" i="4"/>
  <c r="A1999" i="4"/>
  <c r="C1999" i="4" s="1"/>
  <c r="XFB1998" i="4"/>
  <c r="M1998" i="4"/>
  <c r="B1998" i="4"/>
  <c r="A1998" i="4"/>
  <c r="C1998" i="4" s="1"/>
  <c r="XFB1997" i="4"/>
  <c r="M1997" i="4"/>
  <c r="B1997" i="4"/>
  <c r="A1997" i="4"/>
  <c r="C1997" i="4" s="1"/>
  <c r="XFB1996" i="4"/>
  <c r="M1996" i="4"/>
  <c r="B1996" i="4"/>
  <c r="A1996" i="4"/>
  <c r="C1996" i="4" s="1"/>
  <c r="XFB1995" i="4"/>
  <c r="M1995" i="4"/>
  <c r="B1995" i="4"/>
  <c r="A1995" i="4"/>
  <c r="C1995" i="4" s="1"/>
  <c r="XFB1994" i="4"/>
  <c r="M1994" i="4"/>
  <c r="B1994" i="4"/>
  <c r="A1994" i="4"/>
  <c r="C1994" i="4" s="1"/>
  <c r="XFB1993" i="4"/>
  <c r="M1993" i="4"/>
  <c r="B1993" i="4"/>
  <c r="A1993" i="4"/>
  <c r="C1993" i="4" s="1"/>
  <c r="XFB1992" i="4"/>
  <c r="M1992" i="4"/>
  <c r="B1992" i="4"/>
  <c r="A1992" i="4"/>
  <c r="C1992" i="4" s="1"/>
  <c r="XFB1991" i="4"/>
  <c r="M1991" i="4"/>
  <c r="B1991" i="4"/>
  <c r="A1991" i="4"/>
  <c r="C1991" i="4" s="1"/>
  <c r="XFB1990" i="4"/>
  <c r="M1990" i="4"/>
  <c r="B1990" i="4"/>
  <c r="A1990" i="4"/>
  <c r="C1990" i="4" s="1"/>
  <c r="XFB1989" i="4"/>
  <c r="M1989" i="4"/>
  <c r="B1989" i="4"/>
  <c r="A1989" i="4"/>
  <c r="C1989" i="4" s="1"/>
  <c r="XFB1988" i="4"/>
  <c r="M1988" i="4"/>
  <c r="B1988" i="4"/>
  <c r="A1988" i="4"/>
  <c r="C1988" i="4" s="1"/>
  <c r="XFB1987" i="4"/>
  <c r="M1987" i="4"/>
  <c r="B1987" i="4"/>
  <c r="A1987" i="4"/>
  <c r="C1987" i="4" s="1"/>
  <c r="XFB1986" i="4"/>
  <c r="M1986" i="4"/>
  <c r="B1986" i="4"/>
  <c r="A1986" i="4"/>
  <c r="C1986" i="4" s="1"/>
  <c r="XFB1985" i="4"/>
  <c r="M1985" i="4"/>
  <c r="B1985" i="4"/>
  <c r="A1985" i="4"/>
  <c r="C1985" i="4" s="1"/>
  <c r="XFB1984" i="4"/>
  <c r="M1984" i="4"/>
  <c r="B1984" i="4"/>
  <c r="A1984" i="4"/>
  <c r="C1984" i="4" s="1"/>
  <c r="XFB1983" i="4"/>
  <c r="M1983" i="4"/>
  <c r="B1983" i="4"/>
  <c r="A1983" i="4"/>
  <c r="C1983" i="4" s="1"/>
  <c r="XFB1982" i="4"/>
  <c r="M1982" i="4"/>
  <c r="B1982" i="4"/>
  <c r="A1982" i="4"/>
  <c r="C1982" i="4" s="1"/>
  <c r="XFB1981" i="4"/>
  <c r="M1981" i="4"/>
  <c r="B1981" i="4"/>
  <c r="A1981" i="4"/>
  <c r="C1981" i="4" s="1"/>
  <c r="XFB1980" i="4"/>
  <c r="M1980" i="4"/>
  <c r="B1980" i="4"/>
  <c r="A1980" i="4"/>
  <c r="C1980" i="4" s="1"/>
  <c r="XFB1979" i="4"/>
  <c r="M1979" i="4"/>
  <c r="B1979" i="4"/>
  <c r="A1979" i="4"/>
  <c r="C1979" i="4" s="1"/>
  <c r="XFB1978" i="4"/>
  <c r="M1978" i="4"/>
  <c r="B1978" i="4"/>
  <c r="A1978" i="4"/>
  <c r="C1978" i="4" s="1"/>
  <c r="XFB1977" i="4"/>
  <c r="M1977" i="4"/>
  <c r="B1977" i="4"/>
  <c r="A1977" i="4"/>
  <c r="C1977" i="4" s="1"/>
  <c r="XFB1976" i="4"/>
  <c r="M1976" i="4"/>
  <c r="B1976" i="4"/>
  <c r="A1976" i="4"/>
  <c r="C1976" i="4" s="1"/>
  <c r="XFB1975" i="4"/>
  <c r="M1975" i="4"/>
  <c r="B1975" i="4"/>
  <c r="A1975" i="4"/>
  <c r="C1975" i="4" s="1"/>
  <c r="XFB1974" i="4"/>
  <c r="M1974" i="4"/>
  <c r="B1974" i="4"/>
  <c r="A1974" i="4"/>
  <c r="C1974" i="4" s="1"/>
  <c r="XFB1973" i="4"/>
  <c r="M1973" i="4"/>
  <c r="B1973" i="4"/>
  <c r="A1973" i="4"/>
  <c r="C1973" i="4" s="1"/>
  <c r="XFB1972" i="4"/>
  <c r="M1972" i="4"/>
  <c r="B1972" i="4"/>
  <c r="A1972" i="4"/>
  <c r="C1972" i="4" s="1"/>
  <c r="XFB1971" i="4"/>
  <c r="M1971" i="4"/>
  <c r="B1971" i="4"/>
  <c r="A1971" i="4"/>
  <c r="C1971" i="4" s="1"/>
  <c r="XFB1970" i="4"/>
  <c r="M1970" i="4"/>
  <c r="B1970" i="4"/>
  <c r="A1970" i="4"/>
  <c r="C1970" i="4" s="1"/>
  <c r="XFB1969" i="4"/>
  <c r="M1969" i="4"/>
  <c r="B1969" i="4"/>
  <c r="A1969" i="4"/>
  <c r="C1969" i="4" s="1"/>
  <c r="XFB1968" i="4"/>
  <c r="M1968" i="4"/>
  <c r="B1968" i="4"/>
  <c r="A1968" i="4"/>
  <c r="C1968" i="4" s="1"/>
  <c r="XFB1967" i="4"/>
  <c r="M1967" i="4"/>
  <c r="B1967" i="4"/>
  <c r="A1967" i="4"/>
  <c r="C1967" i="4" s="1"/>
  <c r="XFB1966" i="4"/>
  <c r="M1966" i="4"/>
  <c r="B1966" i="4"/>
  <c r="A1966" i="4"/>
  <c r="C1966" i="4" s="1"/>
  <c r="XFB1965" i="4"/>
  <c r="M1965" i="4"/>
  <c r="B1965" i="4"/>
  <c r="A1965" i="4"/>
  <c r="C1965" i="4" s="1"/>
  <c r="XFB1964" i="4"/>
  <c r="M1964" i="4"/>
  <c r="B1964" i="4"/>
  <c r="A1964" i="4"/>
  <c r="C1964" i="4" s="1"/>
  <c r="XFB1963" i="4"/>
  <c r="M1963" i="4"/>
  <c r="B1963" i="4"/>
  <c r="A1963" i="4"/>
  <c r="C1963" i="4" s="1"/>
  <c r="XFB1962" i="4"/>
  <c r="M1962" i="4"/>
  <c r="B1962" i="4"/>
  <c r="A1962" i="4"/>
  <c r="C1962" i="4" s="1"/>
  <c r="XFB1961" i="4"/>
  <c r="M1961" i="4"/>
  <c r="B1961" i="4"/>
  <c r="A1961" i="4"/>
  <c r="C1961" i="4" s="1"/>
  <c r="XFB1960" i="4"/>
  <c r="M1960" i="4"/>
  <c r="B1960" i="4"/>
  <c r="A1960" i="4"/>
  <c r="C1960" i="4" s="1"/>
  <c r="XFB1959" i="4"/>
  <c r="M1959" i="4"/>
  <c r="B1959" i="4"/>
  <c r="A1959" i="4"/>
  <c r="C1959" i="4" s="1"/>
  <c r="XFB1958" i="4"/>
  <c r="M1958" i="4"/>
  <c r="B1958" i="4"/>
  <c r="A1958" i="4"/>
  <c r="C1958" i="4" s="1"/>
  <c r="XFB1957" i="4"/>
  <c r="M1957" i="4"/>
  <c r="B1957" i="4"/>
  <c r="A1957" i="4"/>
  <c r="C1957" i="4" s="1"/>
  <c r="XFB1956" i="4"/>
  <c r="M1956" i="4"/>
  <c r="B1956" i="4"/>
  <c r="A1956" i="4"/>
  <c r="C1956" i="4" s="1"/>
  <c r="XFB1955" i="4"/>
  <c r="M1955" i="4"/>
  <c r="B1955" i="4"/>
  <c r="A1955" i="4"/>
  <c r="C1955" i="4" s="1"/>
  <c r="XFB1954" i="4"/>
  <c r="M1954" i="4"/>
  <c r="B1954" i="4"/>
  <c r="A1954" i="4"/>
  <c r="C1954" i="4" s="1"/>
  <c r="XFB1953" i="4"/>
  <c r="M1953" i="4"/>
  <c r="B1953" i="4"/>
  <c r="A1953" i="4"/>
  <c r="C1953" i="4" s="1"/>
  <c r="XFB1952" i="4"/>
  <c r="M1952" i="4"/>
  <c r="B1952" i="4"/>
  <c r="A1952" i="4"/>
  <c r="C1952" i="4" s="1"/>
  <c r="XFB1951" i="4"/>
  <c r="M1951" i="4"/>
  <c r="B1951" i="4"/>
  <c r="A1951" i="4"/>
  <c r="C1951" i="4" s="1"/>
  <c r="XFB1950" i="4"/>
  <c r="M1950" i="4"/>
  <c r="B1950" i="4"/>
  <c r="A1950" i="4"/>
  <c r="C1950" i="4" s="1"/>
  <c r="XFB1949" i="4"/>
  <c r="M1949" i="4"/>
  <c r="B1949" i="4"/>
  <c r="A1949" i="4"/>
  <c r="C1949" i="4" s="1"/>
  <c r="XFB1948" i="4"/>
  <c r="M1948" i="4"/>
  <c r="B1948" i="4"/>
  <c r="A1948" i="4"/>
  <c r="C1948" i="4" s="1"/>
  <c r="XFB1947" i="4"/>
  <c r="M1947" i="4"/>
  <c r="B1947" i="4"/>
  <c r="A1947" i="4"/>
  <c r="C1947" i="4" s="1"/>
  <c r="XFB1946" i="4"/>
  <c r="M1946" i="4"/>
  <c r="B1946" i="4"/>
  <c r="A1946" i="4"/>
  <c r="C1946" i="4" s="1"/>
  <c r="XFB1945" i="4"/>
  <c r="M1945" i="4"/>
  <c r="B1945" i="4"/>
  <c r="A1945" i="4"/>
  <c r="C1945" i="4" s="1"/>
  <c r="XFB1944" i="4"/>
  <c r="M1944" i="4"/>
  <c r="B1944" i="4"/>
  <c r="A1944" i="4"/>
  <c r="C1944" i="4" s="1"/>
  <c r="XFB1943" i="4"/>
  <c r="M1943" i="4"/>
  <c r="B1943" i="4"/>
  <c r="A1943" i="4"/>
  <c r="C1943" i="4" s="1"/>
  <c r="XFB1942" i="4"/>
  <c r="M1942" i="4"/>
  <c r="B1942" i="4"/>
  <c r="A1942" i="4"/>
  <c r="C1942" i="4" s="1"/>
  <c r="XFB1941" i="4"/>
  <c r="M1941" i="4"/>
  <c r="B1941" i="4"/>
  <c r="A1941" i="4"/>
  <c r="C1941" i="4" s="1"/>
  <c r="XFB1940" i="4"/>
  <c r="M1940" i="4"/>
  <c r="B1940" i="4"/>
  <c r="A1940" i="4"/>
  <c r="C1940" i="4" s="1"/>
  <c r="XFB1939" i="4"/>
  <c r="M1939" i="4"/>
  <c r="B1939" i="4"/>
  <c r="A1939" i="4"/>
  <c r="C1939" i="4" s="1"/>
  <c r="XFB1938" i="4"/>
  <c r="M1938" i="4"/>
  <c r="B1938" i="4"/>
  <c r="A1938" i="4"/>
  <c r="C1938" i="4" s="1"/>
  <c r="XFB1937" i="4"/>
  <c r="M1937" i="4"/>
  <c r="B1937" i="4"/>
  <c r="A1937" i="4"/>
  <c r="C1937" i="4" s="1"/>
  <c r="XFB1936" i="4"/>
  <c r="M1936" i="4"/>
  <c r="B1936" i="4"/>
  <c r="A1936" i="4"/>
  <c r="C1936" i="4" s="1"/>
  <c r="XFB1935" i="4"/>
  <c r="M1935" i="4"/>
  <c r="B1935" i="4"/>
  <c r="A1935" i="4"/>
  <c r="C1935" i="4" s="1"/>
  <c r="XFB1934" i="4"/>
  <c r="M1934" i="4"/>
  <c r="B1934" i="4"/>
  <c r="A1934" i="4"/>
  <c r="C1934" i="4" s="1"/>
  <c r="XFB1933" i="4"/>
  <c r="M1933" i="4"/>
  <c r="B1933" i="4"/>
  <c r="A1933" i="4"/>
  <c r="C1933" i="4" s="1"/>
  <c r="XFB1932" i="4"/>
  <c r="M1932" i="4"/>
  <c r="B1932" i="4"/>
  <c r="A1932" i="4"/>
  <c r="C1932" i="4" s="1"/>
  <c r="XFB1931" i="4"/>
  <c r="M1931" i="4"/>
  <c r="B1931" i="4"/>
  <c r="A1931" i="4"/>
  <c r="C1931" i="4" s="1"/>
  <c r="XFB1930" i="4"/>
  <c r="M1930" i="4"/>
  <c r="B1930" i="4"/>
  <c r="A1930" i="4"/>
  <c r="C1930" i="4" s="1"/>
  <c r="XFB1929" i="4"/>
  <c r="M1929" i="4"/>
  <c r="B1929" i="4"/>
  <c r="A1929" i="4"/>
  <c r="C1929" i="4" s="1"/>
  <c r="XFB1928" i="4"/>
  <c r="M1928" i="4"/>
  <c r="B1928" i="4"/>
  <c r="A1928" i="4"/>
  <c r="C1928" i="4" s="1"/>
  <c r="XFB1927" i="4"/>
  <c r="M1927" i="4"/>
  <c r="B1927" i="4"/>
  <c r="A1927" i="4"/>
  <c r="C1927" i="4" s="1"/>
  <c r="XFB1926" i="4"/>
  <c r="M1926" i="4"/>
  <c r="B1926" i="4"/>
  <c r="A1926" i="4"/>
  <c r="C1926" i="4" s="1"/>
  <c r="XFB1925" i="4"/>
  <c r="M1925" i="4"/>
  <c r="B1925" i="4"/>
  <c r="A1925" i="4"/>
  <c r="C1925" i="4" s="1"/>
  <c r="XFB1924" i="4"/>
  <c r="M1924" i="4"/>
  <c r="B1924" i="4"/>
  <c r="A1924" i="4"/>
  <c r="C1924" i="4" s="1"/>
  <c r="XFB1923" i="4"/>
  <c r="M1923" i="4"/>
  <c r="B1923" i="4"/>
  <c r="A1923" i="4"/>
  <c r="C1923" i="4" s="1"/>
  <c r="XFB1922" i="4"/>
  <c r="M1922" i="4"/>
  <c r="B1922" i="4"/>
  <c r="A1922" i="4"/>
  <c r="C1922" i="4" s="1"/>
  <c r="XFB1921" i="4"/>
  <c r="M1921" i="4"/>
  <c r="B1921" i="4"/>
  <c r="A1921" i="4"/>
  <c r="C1921" i="4" s="1"/>
  <c r="XFB1920" i="4"/>
  <c r="M1920" i="4"/>
  <c r="B1920" i="4"/>
  <c r="A1920" i="4"/>
  <c r="C1920" i="4" s="1"/>
  <c r="XFB1919" i="4"/>
  <c r="M1919" i="4"/>
  <c r="B1919" i="4"/>
  <c r="A1919" i="4"/>
  <c r="C1919" i="4" s="1"/>
  <c r="XFB1918" i="4"/>
  <c r="M1918" i="4"/>
  <c r="B1918" i="4"/>
  <c r="A1918" i="4"/>
  <c r="C1918" i="4" s="1"/>
  <c r="XFB1917" i="4"/>
  <c r="M1917" i="4"/>
  <c r="B1917" i="4"/>
  <c r="A1917" i="4"/>
  <c r="C1917" i="4" s="1"/>
  <c r="XFB1916" i="4"/>
  <c r="M1916" i="4"/>
  <c r="B1916" i="4"/>
  <c r="A1916" i="4"/>
  <c r="C1916" i="4" s="1"/>
  <c r="XFB1915" i="4"/>
  <c r="M1915" i="4"/>
  <c r="B1915" i="4"/>
  <c r="A1915" i="4"/>
  <c r="C1915" i="4" s="1"/>
  <c r="XFB1914" i="4"/>
  <c r="M1914" i="4"/>
  <c r="B1914" i="4"/>
  <c r="A1914" i="4"/>
  <c r="C1914" i="4" s="1"/>
  <c r="XFB1913" i="4"/>
  <c r="M1913" i="4"/>
  <c r="B1913" i="4"/>
  <c r="A1913" i="4"/>
  <c r="C1913" i="4" s="1"/>
  <c r="XFB1912" i="4"/>
  <c r="M1912" i="4"/>
  <c r="B1912" i="4"/>
  <c r="A1912" i="4"/>
  <c r="C1912" i="4" s="1"/>
  <c r="XFB1911" i="4"/>
  <c r="M1911" i="4"/>
  <c r="B1911" i="4"/>
  <c r="A1911" i="4"/>
  <c r="C1911" i="4" s="1"/>
  <c r="XFB1910" i="4"/>
  <c r="M1910" i="4"/>
  <c r="B1910" i="4"/>
  <c r="A1910" i="4"/>
  <c r="C1910" i="4" s="1"/>
  <c r="XFB1909" i="4"/>
  <c r="M1909" i="4"/>
  <c r="B1909" i="4"/>
  <c r="A1909" i="4"/>
  <c r="C1909" i="4" s="1"/>
  <c r="XFB1908" i="4"/>
  <c r="M1908" i="4"/>
  <c r="B1908" i="4"/>
  <c r="A1908" i="4"/>
  <c r="C1908" i="4" s="1"/>
  <c r="XFB1907" i="4"/>
  <c r="M1907" i="4"/>
  <c r="B1907" i="4"/>
  <c r="A1907" i="4"/>
  <c r="C1907" i="4" s="1"/>
  <c r="XFB1906" i="4"/>
  <c r="M1906" i="4"/>
  <c r="B1906" i="4"/>
  <c r="A1906" i="4"/>
  <c r="C1906" i="4" s="1"/>
  <c r="XFB1905" i="4"/>
  <c r="M1905" i="4"/>
  <c r="B1905" i="4"/>
  <c r="A1905" i="4"/>
  <c r="C1905" i="4" s="1"/>
  <c r="XFB1904" i="4"/>
  <c r="M1904" i="4"/>
  <c r="B1904" i="4"/>
  <c r="A1904" i="4"/>
  <c r="C1904" i="4" s="1"/>
  <c r="XFB1903" i="4"/>
  <c r="M1903" i="4"/>
  <c r="B1903" i="4"/>
  <c r="A1903" i="4"/>
  <c r="C1903" i="4" s="1"/>
  <c r="XFB1902" i="4"/>
  <c r="M1902" i="4"/>
  <c r="B1902" i="4"/>
  <c r="A1902" i="4"/>
  <c r="C1902" i="4" s="1"/>
  <c r="XFB1901" i="4"/>
  <c r="M1901" i="4"/>
  <c r="B1901" i="4"/>
  <c r="A1901" i="4"/>
  <c r="C1901" i="4" s="1"/>
  <c r="XFB1900" i="4"/>
  <c r="M1900" i="4"/>
  <c r="B1900" i="4"/>
  <c r="A1900" i="4"/>
  <c r="C1900" i="4" s="1"/>
  <c r="XFB1899" i="4"/>
  <c r="M1899" i="4"/>
  <c r="B1899" i="4"/>
  <c r="A1899" i="4"/>
  <c r="C1899" i="4" s="1"/>
  <c r="XFB1898" i="4"/>
  <c r="M1898" i="4"/>
  <c r="B1898" i="4"/>
  <c r="A1898" i="4"/>
  <c r="C1898" i="4" s="1"/>
  <c r="XFB1897" i="4"/>
  <c r="M1897" i="4"/>
  <c r="B1897" i="4"/>
  <c r="A1897" i="4"/>
  <c r="C1897" i="4" s="1"/>
  <c r="XFB1896" i="4"/>
  <c r="M1896" i="4"/>
  <c r="B1896" i="4"/>
  <c r="A1896" i="4"/>
  <c r="C1896" i="4" s="1"/>
  <c r="XFB1895" i="4"/>
  <c r="M1895" i="4"/>
  <c r="B1895" i="4"/>
  <c r="A1895" i="4"/>
  <c r="C1895" i="4" s="1"/>
  <c r="XFB1894" i="4"/>
  <c r="M1894" i="4"/>
  <c r="B1894" i="4"/>
  <c r="A1894" i="4"/>
  <c r="C1894" i="4" s="1"/>
  <c r="XFB1893" i="4"/>
  <c r="M1893" i="4"/>
  <c r="B1893" i="4"/>
  <c r="A1893" i="4"/>
  <c r="C1893" i="4" s="1"/>
  <c r="XFB1892" i="4"/>
  <c r="M1892" i="4"/>
  <c r="B1892" i="4"/>
  <c r="A1892" i="4"/>
  <c r="C1892" i="4" s="1"/>
  <c r="XFB1891" i="4"/>
  <c r="M1891" i="4"/>
  <c r="B1891" i="4"/>
  <c r="A1891" i="4"/>
  <c r="C1891" i="4" s="1"/>
  <c r="XFB1890" i="4"/>
  <c r="M1890" i="4"/>
  <c r="B1890" i="4"/>
  <c r="A1890" i="4"/>
  <c r="C1890" i="4" s="1"/>
  <c r="XFB1889" i="4"/>
  <c r="M1889" i="4"/>
  <c r="B1889" i="4"/>
  <c r="A1889" i="4"/>
  <c r="C1889" i="4" s="1"/>
  <c r="XFB1888" i="4"/>
  <c r="M1888" i="4"/>
  <c r="B1888" i="4"/>
  <c r="A1888" i="4"/>
  <c r="C1888" i="4" s="1"/>
  <c r="XFB1887" i="4"/>
  <c r="M1887" i="4"/>
  <c r="B1887" i="4"/>
  <c r="A1887" i="4"/>
  <c r="C1887" i="4" s="1"/>
  <c r="XFB1886" i="4"/>
  <c r="M1886" i="4"/>
  <c r="B1886" i="4"/>
  <c r="A1886" i="4"/>
  <c r="C1886" i="4" s="1"/>
  <c r="XFB1885" i="4"/>
  <c r="M1885" i="4"/>
  <c r="B1885" i="4"/>
  <c r="A1885" i="4"/>
  <c r="C1885" i="4" s="1"/>
  <c r="XFB1884" i="4"/>
  <c r="M1884" i="4"/>
  <c r="B1884" i="4"/>
  <c r="A1884" i="4"/>
  <c r="C1884" i="4" s="1"/>
  <c r="XFB1883" i="4"/>
  <c r="M1883" i="4"/>
  <c r="B1883" i="4"/>
  <c r="A1883" i="4"/>
  <c r="C1883" i="4" s="1"/>
  <c r="XFB1882" i="4"/>
  <c r="M1882" i="4"/>
  <c r="B1882" i="4"/>
  <c r="A1882" i="4"/>
  <c r="C1882" i="4" s="1"/>
  <c r="XFB1881" i="4"/>
  <c r="M1881" i="4"/>
  <c r="B1881" i="4"/>
  <c r="A1881" i="4"/>
  <c r="C1881" i="4" s="1"/>
  <c r="XFB1880" i="4"/>
  <c r="M1880" i="4"/>
  <c r="B1880" i="4"/>
  <c r="A1880" i="4"/>
  <c r="C1880" i="4" s="1"/>
  <c r="XFB1879" i="4"/>
  <c r="M1879" i="4"/>
  <c r="B1879" i="4"/>
  <c r="A1879" i="4"/>
  <c r="C1879" i="4" s="1"/>
  <c r="XFB1878" i="4"/>
  <c r="M1878" i="4"/>
  <c r="B1878" i="4"/>
  <c r="A1878" i="4"/>
  <c r="C1878" i="4" s="1"/>
  <c r="XFB1877" i="4"/>
  <c r="M1877" i="4"/>
  <c r="B1877" i="4"/>
  <c r="A1877" i="4"/>
  <c r="C1877" i="4" s="1"/>
  <c r="XFB1876" i="4"/>
  <c r="M1876" i="4"/>
  <c r="B1876" i="4"/>
  <c r="A1876" i="4"/>
  <c r="C1876" i="4" s="1"/>
  <c r="XFB1875" i="4"/>
  <c r="M1875" i="4"/>
  <c r="B1875" i="4"/>
  <c r="A1875" i="4"/>
  <c r="C1875" i="4" s="1"/>
  <c r="XFB1874" i="4"/>
  <c r="M1874" i="4"/>
  <c r="B1874" i="4"/>
  <c r="A1874" i="4"/>
  <c r="C1874" i="4" s="1"/>
  <c r="XFB1873" i="4"/>
  <c r="M1873" i="4"/>
  <c r="B1873" i="4"/>
  <c r="A1873" i="4"/>
  <c r="C1873" i="4" s="1"/>
  <c r="XFB1872" i="4"/>
  <c r="M1872" i="4"/>
  <c r="B1872" i="4"/>
  <c r="A1872" i="4"/>
  <c r="C1872" i="4" s="1"/>
  <c r="XFB1871" i="4"/>
  <c r="M1871" i="4"/>
  <c r="B1871" i="4"/>
  <c r="A1871" i="4"/>
  <c r="C1871" i="4" s="1"/>
  <c r="XFB1870" i="4"/>
  <c r="M1870" i="4"/>
  <c r="B1870" i="4"/>
  <c r="A1870" i="4"/>
  <c r="C1870" i="4" s="1"/>
  <c r="XFB1869" i="4"/>
  <c r="M1869" i="4"/>
  <c r="B1869" i="4"/>
  <c r="A1869" i="4"/>
  <c r="C1869" i="4" s="1"/>
  <c r="XFB1868" i="4"/>
  <c r="M1868" i="4"/>
  <c r="B1868" i="4"/>
  <c r="A1868" i="4"/>
  <c r="C1868" i="4" s="1"/>
  <c r="XFB1867" i="4"/>
  <c r="M1867" i="4"/>
  <c r="B1867" i="4"/>
  <c r="A1867" i="4"/>
  <c r="C1867" i="4" s="1"/>
  <c r="XFB1866" i="4"/>
  <c r="M1866" i="4"/>
  <c r="B1866" i="4"/>
  <c r="A1866" i="4"/>
  <c r="C1866" i="4" s="1"/>
  <c r="XFB1865" i="4"/>
  <c r="M1865" i="4"/>
  <c r="B1865" i="4"/>
  <c r="A1865" i="4"/>
  <c r="C1865" i="4" s="1"/>
  <c r="XFB1864" i="4"/>
  <c r="M1864" i="4"/>
  <c r="B1864" i="4"/>
  <c r="A1864" i="4"/>
  <c r="C1864" i="4" s="1"/>
  <c r="XFB1863" i="4"/>
  <c r="M1863" i="4"/>
  <c r="B1863" i="4"/>
  <c r="A1863" i="4"/>
  <c r="C1863" i="4" s="1"/>
  <c r="XFB1862" i="4"/>
  <c r="M1862" i="4"/>
  <c r="B1862" i="4"/>
  <c r="A1862" i="4"/>
  <c r="C1862" i="4" s="1"/>
  <c r="XFB1861" i="4"/>
  <c r="M1861" i="4"/>
  <c r="B1861" i="4"/>
  <c r="A1861" i="4"/>
  <c r="C1861" i="4" s="1"/>
  <c r="XFB1860" i="4"/>
  <c r="M1860" i="4"/>
  <c r="B1860" i="4"/>
  <c r="A1860" i="4"/>
  <c r="C1860" i="4" s="1"/>
  <c r="XFB1859" i="4"/>
  <c r="M1859" i="4"/>
  <c r="B1859" i="4"/>
  <c r="A1859" i="4"/>
  <c r="C1859" i="4" s="1"/>
  <c r="XFB1858" i="4"/>
  <c r="M1858" i="4"/>
  <c r="B1858" i="4"/>
  <c r="A1858" i="4"/>
  <c r="C1858" i="4" s="1"/>
  <c r="XFB1857" i="4"/>
  <c r="M1857" i="4"/>
  <c r="B1857" i="4"/>
  <c r="A1857" i="4"/>
  <c r="C1857" i="4" s="1"/>
  <c r="XFB1856" i="4"/>
  <c r="M1856" i="4"/>
  <c r="B1856" i="4"/>
  <c r="A1856" i="4"/>
  <c r="C1856" i="4" s="1"/>
  <c r="XFB1855" i="4"/>
  <c r="M1855" i="4"/>
  <c r="B1855" i="4"/>
  <c r="A1855" i="4"/>
  <c r="C1855" i="4" s="1"/>
  <c r="XFB1854" i="4"/>
  <c r="M1854" i="4"/>
  <c r="B1854" i="4"/>
  <c r="A1854" i="4"/>
  <c r="C1854" i="4" s="1"/>
  <c r="XFB1853" i="4"/>
  <c r="M1853" i="4"/>
  <c r="B1853" i="4"/>
  <c r="A1853" i="4"/>
  <c r="C1853" i="4" s="1"/>
  <c r="XFB1852" i="4"/>
  <c r="M1852" i="4"/>
  <c r="B1852" i="4"/>
  <c r="A1852" i="4"/>
  <c r="C1852" i="4" s="1"/>
  <c r="XFB1851" i="4"/>
  <c r="M1851" i="4"/>
  <c r="B1851" i="4"/>
  <c r="A1851" i="4"/>
  <c r="C1851" i="4" s="1"/>
  <c r="XFB1850" i="4"/>
  <c r="M1850" i="4"/>
  <c r="B1850" i="4"/>
  <c r="A1850" i="4"/>
  <c r="C1850" i="4" s="1"/>
  <c r="XFB1849" i="4"/>
  <c r="M1849" i="4"/>
  <c r="B1849" i="4"/>
  <c r="A1849" i="4"/>
  <c r="C1849" i="4" s="1"/>
  <c r="XFB1848" i="4"/>
  <c r="M1848" i="4"/>
  <c r="B1848" i="4"/>
  <c r="A1848" i="4"/>
  <c r="C1848" i="4" s="1"/>
  <c r="XFB1847" i="4"/>
  <c r="M1847" i="4"/>
  <c r="B1847" i="4"/>
  <c r="A1847" i="4"/>
  <c r="C1847" i="4" s="1"/>
  <c r="XFB1846" i="4"/>
  <c r="M1846" i="4"/>
  <c r="B1846" i="4"/>
  <c r="A1846" i="4"/>
  <c r="C1846" i="4" s="1"/>
  <c r="XFB1845" i="4"/>
  <c r="M1845" i="4"/>
  <c r="B1845" i="4"/>
  <c r="A1845" i="4"/>
  <c r="C1845" i="4" s="1"/>
  <c r="XFB1844" i="4"/>
  <c r="M1844" i="4"/>
  <c r="B1844" i="4"/>
  <c r="A1844" i="4"/>
  <c r="C1844" i="4" s="1"/>
  <c r="XFB1843" i="4"/>
  <c r="M1843" i="4"/>
  <c r="B1843" i="4"/>
  <c r="A1843" i="4"/>
  <c r="C1843" i="4" s="1"/>
  <c r="XFB1842" i="4"/>
  <c r="M1842" i="4"/>
  <c r="B1842" i="4"/>
  <c r="A1842" i="4"/>
  <c r="C1842" i="4" s="1"/>
  <c r="XFB1841" i="4"/>
  <c r="M1841" i="4"/>
  <c r="B1841" i="4"/>
  <c r="A1841" i="4"/>
  <c r="C1841" i="4" s="1"/>
  <c r="XFB1840" i="4"/>
  <c r="M1840" i="4"/>
  <c r="B1840" i="4"/>
  <c r="A1840" i="4"/>
  <c r="C1840" i="4" s="1"/>
  <c r="XFB1839" i="4"/>
  <c r="M1839" i="4"/>
  <c r="B1839" i="4"/>
  <c r="A1839" i="4"/>
  <c r="C1839" i="4" s="1"/>
  <c r="XFB1838" i="4"/>
  <c r="M1838" i="4"/>
  <c r="B1838" i="4"/>
  <c r="A1838" i="4"/>
  <c r="C1838" i="4" s="1"/>
  <c r="XFB1837" i="4"/>
  <c r="M1837" i="4"/>
  <c r="B1837" i="4"/>
  <c r="A1837" i="4"/>
  <c r="C1837" i="4" s="1"/>
  <c r="XFB1836" i="4"/>
  <c r="M1836" i="4"/>
  <c r="B1836" i="4"/>
  <c r="A1836" i="4"/>
  <c r="C1836" i="4" s="1"/>
  <c r="XFB1835" i="4"/>
  <c r="M1835" i="4"/>
  <c r="B1835" i="4"/>
  <c r="A1835" i="4"/>
  <c r="C1835" i="4" s="1"/>
  <c r="XFB1834" i="4"/>
  <c r="M1834" i="4"/>
  <c r="B1834" i="4"/>
  <c r="A1834" i="4"/>
  <c r="C1834" i="4" s="1"/>
  <c r="XFB1833" i="4"/>
  <c r="M1833" i="4"/>
  <c r="B1833" i="4"/>
  <c r="A1833" i="4"/>
  <c r="C1833" i="4" s="1"/>
  <c r="XFB1832" i="4"/>
  <c r="M1832" i="4"/>
  <c r="B1832" i="4"/>
  <c r="A1832" i="4"/>
  <c r="C1832" i="4" s="1"/>
  <c r="XFB1831" i="4"/>
  <c r="M1831" i="4"/>
  <c r="B1831" i="4"/>
  <c r="A1831" i="4"/>
  <c r="C1831" i="4" s="1"/>
  <c r="XFB1830" i="4"/>
  <c r="M1830" i="4"/>
  <c r="B1830" i="4"/>
  <c r="A1830" i="4"/>
  <c r="C1830" i="4" s="1"/>
  <c r="XFB1829" i="4"/>
  <c r="M1829" i="4"/>
  <c r="B1829" i="4"/>
  <c r="A1829" i="4"/>
  <c r="C1829" i="4" s="1"/>
  <c r="XFB1828" i="4"/>
  <c r="M1828" i="4"/>
  <c r="B1828" i="4"/>
  <c r="A1828" i="4"/>
  <c r="C1828" i="4" s="1"/>
  <c r="XFB1827" i="4"/>
  <c r="M1827" i="4"/>
  <c r="B1827" i="4"/>
  <c r="A1827" i="4"/>
  <c r="C1827" i="4" s="1"/>
  <c r="XFB1826" i="4"/>
  <c r="M1826" i="4"/>
  <c r="B1826" i="4"/>
  <c r="A1826" i="4"/>
  <c r="C1826" i="4" s="1"/>
  <c r="XFB1825" i="4"/>
  <c r="M1825" i="4"/>
  <c r="B1825" i="4"/>
  <c r="A1825" i="4"/>
  <c r="C1825" i="4" s="1"/>
  <c r="XFB1824" i="4"/>
  <c r="M1824" i="4"/>
  <c r="B1824" i="4"/>
  <c r="A1824" i="4"/>
  <c r="C1824" i="4" s="1"/>
  <c r="XFB1823" i="4"/>
  <c r="M1823" i="4"/>
  <c r="B1823" i="4"/>
  <c r="A1823" i="4"/>
  <c r="C1823" i="4" s="1"/>
  <c r="XFB1822" i="4"/>
  <c r="M1822" i="4"/>
  <c r="B1822" i="4"/>
  <c r="A1822" i="4"/>
  <c r="C1822" i="4" s="1"/>
  <c r="XFB1821" i="4"/>
  <c r="M1821" i="4"/>
  <c r="B1821" i="4"/>
  <c r="A1821" i="4"/>
  <c r="C1821" i="4" s="1"/>
  <c r="XFB1820" i="4"/>
  <c r="M1820" i="4"/>
  <c r="B1820" i="4"/>
  <c r="A1820" i="4"/>
  <c r="C1820" i="4" s="1"/>
  <c r="XFB1819" i="4"/>
  <c r="M1819" i="4"/>
  <c r="B1819" i="4"/>
  <c r="A1819" i="4"/>
  <c r="C1819" i="4" s="1"/>
  <c r="XFB1818" i="4"/>
  <c r="M1818" i="4"/>
  <c r="B1818" i="4"/>
  <c r="A1818" i="4"/>
  <c r="C1818" i="4" s="1"/>
  <c r="XFB1817" i="4"/>
  <c r="M1817" i="4"/>
  <c r="B1817" i="4"/>
  <c r="A1817" i="4"/>
  <c r="C1817" i="4" s="1"/>
  <c r="XFB1816" i="4"/>
  <c r="M1816" i="4"/>
  <c r="B1816" i="4"/>
  <c r="A1816" i="4"/>
  <c r="C1816" i="4" s="1"/>
  <c r="XFB1815" i="4"/>
  <c r="M1815" i="4"/>
  <c r="B1815" i="4"/>
  <c r="A1815" i="4"/>
  <c r="C1815" i="4" s="1"/>
  <c r="XFB1814" i="4"/>
  <c r="M1814" i="4"/>
  <c r="B1814" i="4"/>
  <c r="A1814" i="4"/>
  <c r="C1814" i="4" s="1"/>
  <c r="XFB1813" i="4"/>
  <c r="M1813" i="4"/>
  <c r="B1813" i="4"/>
  <c r="A1813" i="4"/>
  <c r="C1813" i="4" s="1"/>
  <c r="XFB1812" i="4"/>
  <c r="M1812" i="4"/>
  <c r="B1812" i="4"/>
  <c r="A1812" i="4"/>
  <c r="C1812" i="4" s="1"/>
  <c r="XFB1811" i="4"/>
  <c r="M1811" i="4"/>
  <c r="B1811" i="4"/>
  <c r="A1811" i="4"/>
  <c r="C1811" i="4" s="1"/>
  <c r="XFB1810" i="4"/>
  <c r="M1810" i="4"/>
  <c r="B1810" i="4"/>
  <c r="A1810" i="4"/>
  <c r="C1810" i="4" s="1"/>
  <c r="XFB1809" i="4"/>
  <c r="M1809" i="4"/>
  <c r="B1809" i="4"/>
  <c r="A1809" i="4"/>
  <c r="C1809" i="4" s="1"/>
  <c r="XFB1808" i="4"/>
  <c r="M1808" i="4"/>
  <c r="B1808" i="4"/>
  <c r="A1808" i="4"/>
  <c r="C1808" i="4" s="1"/>
  <c r="XFB1807" i="4"/>
  <c r="M1807" i="4"/>
  <c r="B1807" i="4"/>
  <c r="A1807" i="4"/>
  <c r="C1807" i="4" s="1"/>
  <c r="XFB1806" i="4"/>
  <c r="M1806" i="4"/>
  <c r="B1806" i="4"/>
  <c r="A1806" i="4"/>
  <c r="C1806" i="4" s="1"/>
  <c r="XFB1805" i="4"/>
  <c r="M1805" i="4"/>
  <c r="B1805" i="4"/>
  <c r="A1805" i="4"/>
  <c r="C1805" i="4" s="1"/>
  <c r="XFB1804" i="4"/>
  <c r="M1804" i="4"/>
  <c r="B1804" i="4"/>
  <c r="A1804" i="4"/>
  <c r="C1804" i="4" s="1"/>
  <c r="XFB1803" i="4"/>
  <c r="M1803" i="4"/>
  <c r="B1803" i="4"/>
  <c r="A1803" i="4"/>
  <c r="C1803" i="4" s="1"/>
  <c r="XFB1802" i="4"/>
  <c r="M1802" i="4"/>
  <c r="B1802" i="4"/>
  <c r="A1802" i="4"/>
  <c r="C1802" i="4" s="1"/>
  <c r="XFB1801" i="4"/>
  <c r="M1801" i="4"/>
  <c r="B1801" i="4"/>
  <c r="A1801" i="4"/>
  <c r="C1801" i="4" s="1"/>
  <c r="XFB1800" i="4"/>
  <c r="M1800" i="4"/>
  <c r="B1800" i="4"/>
  <c r="A1800" i="4"/>
  <c r="C1800" i="4" s="1"/>
  <c r="XFB1799" i="4"/>
  <c r="M1799" i="4"/>
  <c r="B1799" i="4"/>
  <c r="A1799" i="4"/>
  <c r="C1799" i="4" s="1"/>
  <c r="XFB1798" i="4"/>
  <c r="M1798" i="4"/>
  <c r="B1798" i="4"/>
  <c r="A1798" i="4"/>
  <c r="C1798" i="4" s="1"/>
  <c r="XFB1797" i="4"/>
  <c r="M1797" i="4"/>
  <c r="B1797" i="4"/>
  <c r="A1797" i="4"/>
  <c r="C1797" i="4" s="1"/>
  <c r="XFB1796" i="4"/>
  <c r="M1796" i="4"/>
  <c r="B1796" i="4"/>
  <c r="A1796" i="4"/>
  <c r="C1796" i="4" s="1"/>
  <c r="XFB1795" i="4"/>
  <c r="M1795" i="4"/>
  <c r="B1795" i="4"/>
  <c r="A1795" i="4"/>
  <c r="C1795" i="4" s="1"/>
  <c r="XFB1794" i="4"/>
  <c r="M1794" i="4"/>
  <c r="B1794" i="4"/>
  <c r="A1794" i="4"/>
  <c r="C1794" i="4" s="1"/>
  <c r="XFB1793" i="4"/>
  <c r="M1793" i="4"/>
  <c r="B1793" i="4"/>
  <c r="A1793" i="4"/>
  <c r="C1793" i="4" s="1"/>
  <c r="XFB1792" i="4"/>
  <c r="M1792" i="4"/>
  <c r="B1792" i="4"/>
  <c r="A1792" i="4"/>
  <c r="C1792" i="4" s="1"/>
  <c r="XFB1791" i="4"/>
  <c r="M1791" i="4"/>
  <c r="B1791" i="4"/>
  <c r="A1791" i="4"/>
  <c r="C1791" i="4" s="1"/>
  <c r="XFB1790" i="4"/>
  <c r="M1790" i="4"/>
  <c r="B1790" i="4"/>
  <c r="A1790" i="4"/>
  <c r="C1790" i="4" s="1"/>
  <c r="XFB1789" i="4"/>
  <c r="M1789" i="4"/>
  <c r="B1789" i="4"/>
  <c r="A1789" i="4"/>
  <c r="C1789" i="4" s="1"/>
  <c r="XFB1788" i="4"/>
  <c r="M1788" i="4"/>
  <c r="B1788" i="4"/>
  <c r="A1788" i="4"/>
  <c r="C1788" i="4" s="1"/>
  <c r="XFB1787" i="4"/>
  <c r="M1787" i="4"/>
  <c r="B1787" i="4"/>
  <c r="A1787" i="4"/>
  <c r="C1787" i="4" s="1"/>
  <c r="XFB1786" i="4"/>
  <c r="M1786" i="4"/>
  <c r="B1786" i="4"/>
  <c r="A1786" i="4"/>
  <c r="C1786" i="4" s="1"/>
  <c r="XFB1785" i="4"/>
  <c r="M1785" i="4"/>
  <c r="B1785" i="4"/>
  <c r="A1785" i="4"/>
  <c r="C1785" i="4" s="1"/>
  <c r="XFB1784" i="4"/>
  <c r="M1784" i="4"/>
  <c r="B1784" i="4"/>
  <c r="A1784" i="4"/>
  <c r="C1784" i="4" s="1"/>
  <c r="XFB1783" i="4"/>
  <c r="M1783" i="4"/>
  <c r="B1783" i="4"/>
  <c r="A1783" i="4"/>
  <c r="C1783" i="4" s="1"/>
  <c r="XFB1782" i="4"/>
  <c r="M1782" i="4"/>
  <c r="B1782" i="4"/>
  <c r="A1782" i="4"/>
  <c r="C1782" i="4" s="1"/>
  <c r="XFB1781" i="4"/>
  <c r="M1781" i="4"/>
  <c r="B1781" i="4"/>
  <c r="A1781" i="4"/>
  <c r="C1781" i="4" s="1"/>
  <c r="XFB1780" i="4"/>
  <c r="M1780" i="4"/>
  <c r="B1780" i="4"/>
  <c r="A1780" i="4"/>
  <c r="C1780" i="4" s="1"/>
  <c r="XFB1779" i="4"/>
  <c r="M1779" i="4"/>
  <c r="B1779" i="4"/>
  <c r="A1779" i="4"/>
  <c r="C1779" i="4" s="1"/>
  <c r="XFB1778" i="4"/>
  <c r="M1778" i="4"/>
  <c r="B1778" i="4"/>
  <c r="A1778" i="4"/>
  <c r="C1778" i="4" s="1"/>
  <c r="XFB1777" i="4"/>
  <c r="M1777" i="4"/>
  <c r="B1777" i="4"/>
  <c r="A1777" i="4"/>
  <c r="C1777" i="4" s="1"/>
  <c r="XFB1776" i="4"/>
  <c r="M1776" i="4"/>
  <c r="B1776" i="4"/>
  <c r="A1776" i="4"/>
  <c r="C1776" i="4" s="1"/>
  <c r="XFB1775" i="4"/>
  <c r="M1775" i="4"/>
  <c r="B1775" i="4"/>
  <c r="A1775" i="4"/>
  <c r="C1775" i="4" s="1"/>
  <c r="XFB1774" i="4"/>
  <c r="M1774" i="4"/>
  <c r="B1774" i="4"/>
  <c r="A1774" i="4"/>
  <c r="C1774" i="4" s="1"/>
  <c r="XFB1773" i="4"/>
  <c r="M1773" i="4"/>
  <c r="B1773" i="4"/>
  <c r="A1773" i="4"/>
  <c r="C1773" i="4" s="1"/>
  <c r="XFB1772" i="4"/>
  <c r="M1772" i="4"/>
  <c r="B1772" i="4"/>
  <c r="A1772" i="4"/>
  <c r="C1772" i="4" s="1"/>
  <c r="XFB1771" i="4"/>
  <c r="M1771" i="4"/>
  <c r="B1771" i="4"/>
  <c r="A1771" i="4"/>
  <c r="C1771" i="4" s="1"/>
  <c r="XFB1770" i="4"/>
  <c r="M1770" i="4"/>
  <c r="B1770" i="4"/>
  <c r="A1770" i="4"/>
  <c r="C1770" i="4" s="1"/>
  <c r="XFB1769" i="4"/>
  <c r="M1769" i="4"/>
  <c r="B1769" i="4"/>
  <c r="A1769" i="4"/>
  <c r="C1769" i="4" s="1"/>
  <c r="XFB1768" i="4"/>
  <c r="M1768" i="4"/>
  <c r="B1768" i="4"/>
  <c r="A1768" i="4"/>
  <c r="C1768" i="4" s="1"/>
  <c r="XFB1767" i="4"/>
  <c r="M1767" i="4"/>
  <c r="B1767" i="4"/>
  <c r="A1767" i="4"/>
  <c r="C1767" i="4" s="1"/>
  <c r="XFB1766" i="4"/>
  <c r="M1766" i="4"/>
  <c r="B1766" i="4"/>
  <c r="A1766" i="4"/>
  <c r="C1766" i="4" s="1"/>
  <c r="XFB1765" i="4"/>
  <c r="M1765" i="4"/>
  <c r="B1765" i="4"/>
  <c r="A1765" i="4"/>
  <c r="C1765" i="4" s="1"/>
  <c r="XFB1764" i="4"/>
  <c r="M1764" i="4"/>
  <c r="B1764" i="4"/>
  <c r="A1764" i="4"/>
  <c r="C1764" i="4" s="1"/>
  <c r="XFB1763" i="4"/>
  <c r="M1763" i="4"/>
  <c r="B1763" i="4"/>
  <c r="A1763" i="4"/>
  <c r="C1763" i="4" s="1"/>
  <c r="XFB1762" i="4"/>
  <c r="M1762" i="4"/>
  <c r="B1762" i="4"/>
  <c r="A1762" i="4"/>
  <c r="C1762" i="4" s="1"/>
  <c r="XFB1761" i="4"/>
  <c r="M1761" i="4"/>
  <c r="B1761" i="4"/>
  <c r="A1761" i="4"/>
  <c r="C1761" i="4" s="1"/>
  <c r="XFB1760" i="4"/>
  <c r="M1760" i="4"/>
  <c r="B1760" i="4"/>
  <c r="A1760" i="4"/>
  <c r="C1760" i="4" s="1"/>
  <c r="XFB1759" i="4"/>
  <c r="M1759" i="4"/>
  <c r="B1759" i="4"/>
  <c r="A1759" i="4"/>
  <c r="C1759" i="4" s="1"/>
  <c r="XFB1758" i="4"/>
  <c r="M1758" i="4"/>
  <c r="B1758" i="4"/>
  <c r="A1758" i="4"/>
  <c r="C1758" i="4" s="1"/>
  <c r="XFB1757" i="4"/>
  <c r="M1757" i="4"/>
  <c r="B1757" i="4"/>
  <c r="A1757" i="4"/>
  <c r="C1757" i="4" s="1"/>
  <c r="XFB1756" i="4"/>
  <c r="M1756" i="4"/>
  <c r="B1756" i="4"/>
  <c r="A1756" i="4"/>
  <c r="C1756" i="4" s="1"/>
  <c r="XFB1755" i="4"/>
  <c r="M1755" i="4"/>
  <c r="B1755" i="4"/>
  <c r="A1755" i="4"/>
  <c r="C1755" i="4" s="1"/>
  <c r="XFB1754" i="4"/>
  <c r="M1754" i="4"/>
  <c r="B1754" i="4"/>
  <c r="A1754" i="4"/>
  <c r="C1754" i="4" s="1"/>
  <c r="XFB1753" i="4"/>
  <c r="M1753" i="4"/>
  <c r="B1753" i="4"/>
  <c r="A1753" i="4"/>
  <c r="C1753" i="4" s="1"/>
  <c r="XFB1752" i="4"/>
  <c r="M1752" i="4"/>
  <c r="B1752" i="4"/>
  <c r="A1752" i="4"/>
  <c r="C1752" i="4" s="1"/>
  <c r="XFB1751" i="4"/>
  <c r="M1751" i="4"/>
  <c r="B1751" i="4"/>
  <c r="A1751" i="4"/>
  <c r="C1751" i="4" s="1"/>
  <c r="XFB1750" i="4"/>
  <c r="M1750" i="4"/>
  <c r="B1750" i="4"/>
  <c r="A1750" i="4"/>
  <c r="C1750" i="4" s="1"/>
  <c r="XFB1749" i="4"/>
  <c r="M1749" i="4"/>
  <c r="B1749" i="4"/>
  <c r="A1749" i="4"/>
  <c r="C1749" i="4" s="1"/>
  <c r="XFB1748" i="4"/>
  <c r="M1748" i="4"/>
  <c r="B1748" i="4"/>
  <c r="A1748" i="4"/>
  <c r="C1748" i="4" s="1"/>
  <c r="XFB1747" i="4"/>
  <c r="M1747" i="4"/>
  <c r="B1747" i="4"/>
  <c r="A1747" i="4"/>
  <c r="C1747" i="4" s="1"/>
  <c r="XFB1746" i="4"/>
  <c r="M1746" i="4"/>
  <c r="B1746" i="4"/>
  <c r="A1746" i="4"/>
  <c r="C1746" i="4" s="1"/>
  <c r="XFB1745" i="4"/>
  <c r="M1745" i="4"/>
  <c r="B1745" i="4"/>
  <c r="A1745" i="4"/>
  <c r="C1745" i="4" s="1"/>
  <c r="XFB1744" i="4"/>
  <c r="M1744" i="4"/>
  <c r="B1744" i="4"/>
  <c r="A1744" i="4"/>
  <c r="C1744" i="4" s="1"/>
  <c r="XFB1743" i="4"/>
  <c r="M1743" i="4"/>
  <c r="B1743" i="4"/>
  <c r="A1743" i="4"/>
  <c r="C1743" i="4" s="1"/>
  <c r="XFB1742" i="4"/>
  <c r="M1742" i="4"/>
  <c r="B1742" i="4"/>
  <c r="A1742" i="4"/>
  <c r="C1742" i="4" s="1"/>
  <c r="XFB1741" i="4"/>
  <c r="M1741" i="4"/>
  <c r="B1741" i="4"/>
  <c r="A1741" i="4"/>
  <c r="C1741" i="4" s="1"/>
  <c r="XFB1740" i="4"/>
  <c r="M1740" i="4"/>
  <c r="B1740" i="4"/>
  <c r="A1740" i="4"/>
  <c r="C1740" i="4" s="1"/>
  <c r="XFB1739" i="4"/>
  <c r="M1739" i="4"/>
  <c r="B1739" i="4"/>
  <c r="A1739" i="4"/>
  <c r="C1739" i="4" s="1"/>
  <c r="XFB1738" i="4"/>
  <c r="M1738" i="4"/>
  <c r="B1738" i="4"/>
  <c r="A1738" i="4"/>
  <c r="C1738" i="4" s="1"/>
  <c r="XFB1737" i="4"/>
  <c r="M1737" i="4"/>
  <c r="B1737" i="4"/>
  <c r="A1737" i="4"/>
  <c r="C1737" i="4" s="1"/>
  <c r="XFB1736" i="4"/>
  <c r="M1736" i="4"/>
  <c r="B1736" i="4"/>
  <c r="A1736" i="4"/>
  <c r="C1736" i="4" s="1"/>
  <c r="XFB1735" i="4"/>
  <c r="M1735" i="4"/>
  <c r="B1735" i="4"/>
  <c r="A1735" i="4"/>
  <c r="C1735" i="4" s="1"/>
  <c r="XFB1734" i="4"/>
  <c r="M1734" i="4"/>
  <c r="B1734" i="4"/>
  <c r="A1734" i="4"/>
  <c r="C1734" i="4" s="1"/>
  <c r="XFB1733" i="4"/>
  <c r="M1733" i="4"/>
  <c r="B1733" i="4"/>
  <c r="A1733" i="4"/>
  <c r="C1733" i="4" s="1"/>
  <c r="XFB1732" i="4"/>
  <c r="M1732" i="4"/>
  <c r="B1732" i="4"/>
  <c r="A1732" i="4"/>
  <c r="C1732" i="4" s="1"/>
  <c r="XFB1731" i="4"/>
  <c r="M1731" i="4"/>
  <c r="B1731" i="4"/>
  <c r="A1731" i="4"/>
  <c r="C1731" i="4" s="1"/>
  <c r="XFB1730" i="4"/>
  <c r="M1730" i="4"/>
  <c r="B1730" i="4"/>
  <c r="A1730" i="4"/>
  <c r="C1730" i="4" s="1"/>
  <c r="XFB1729" i="4"/>
  <c r="M1729" i="4"/>
  <c r="B1729" i="4"/>
  <c r="A1729" i="4"/>
  <c r="C1729" i="4" s="1"/>
  <c r="XFB1728" i="4"/>
  <c r="M1728" i="4"/>
  <c r="B1728" i="4"/>
  <c r="A1728" i="4"/>
  <c r="C1728" i="4" s="1"/>
  <c r="XFB1727" i="4"/>
  <c r="M1727" i="4"/>
  <c r="B1727" i="4"/>
  <c r="A1727" i="4"/>
  <c r="C1727" i="4" s="1"/>
  <c r="XFB1726" i="4"/>
  <c r="M1726" i="4"/>
  <c r="B1726" i="4"/>
  <c r="A1726" i="4"/>
  <c r="C1726" i="4" s="1"/>
  <c r="XFB1725" i="4"/>
  <c r="M1725" i="4"/>
  <c r="B1725" i="4"/>
  <c r="A1725" i="4"/>
  <c r="C1725" i="4" s="1"/>
  <c r="XFB1724" i="4"/>
  <c r="M1724" i="4"/>
  <c r="B1724" i="4"/>
  <c r="A1724" i="4"/>
  <c r="C1724" i="4" s="1"/>
  <c r="XFB1723" i="4"/>
  <c r="M1723" i="4"/>
  <c r="B1723" i="4"/>
  <c r="A1723" i="4"/>
  <c r="C1723" i="4" s="1"/>
  <c r="XFB1722" i="4"/>
  <c r="M1722" i="4"/>
  <c r="B1722" i="4"/>
  <c r="A1722" i="4"/>
  <c r="C1722" i="4" s="1"/>
  <c r="XFB1721" i="4"/>
  <c r="M1721" i="4"/>
  <c r="B1721" i="4"/>
  <c r="A1721" i="4"/>
  <c r="C1721" i="4" s="1"/>
  <c r="XFB1720" i="4"/>
  <c r="M1720" i="4"/>
  <c r="B1720" i="4"/>
  <c r="A1720" i="4"/>
  <c r="C1720" i="4" s="1"/>
  <c r="XFB1719" i="4"/>
  <c r="M1719" i="4"/>
  <c r="B1719" i="4"/>
  <c r="A1719" i="4"/>
  <c r="C1719" i="4" s="1"/>
  <c r="XFB1718" i="4"/>
  <c r="M1718" i="4"/>
  <c r="B1718" i="4"/>
  <c r="A1718" i="4"/>
  <c r="C1718" i="4" s="1"/>
  <c r="XFB1717" i="4"/>
  <c r="M1717" i="4"/>
  <c r="B1717" i="4"/>
  <c r="A1717" i="4"/>
  <c r="C1717" i="4" s="1"/>
  <c r="XFB1716" i="4"/>
  <c r="M1716" i="4"/>
  <c r="B1716" i="4"/>
  <c r="A1716" i="4"/>
  <c r="C1716" i="4" s="1"/>
  <c r="XFB1715" i="4"/>
  <c r="M1715" i="4"/>
  <c r="B1715" i="4"/>
  <c r="A1715" i="4"/>
  <c r="C1715" i="4" s="1"/>
  <c r="XFB1714" i="4"/>
  <c r="M1714" i="4"/>
  <c r="B1714" i="4"/>
  <c r="A1714" i="4"/>
  <c r="C1714" i="4" s="1"/>
  <c r="XFB1713" i="4"/>
  <c r="M1713" i="4"/>
  <c r="B1713" i="4"/>
  <c r="A1713" i="4"/>
  <c r="C1713" i="4" s="1"/>
  <c r="XFB1712" i="4"/>
  <c r="M1712" i="4"/>
  <c r="B1712" i="4"/>
  <c r="A1712" i="4"/>
  <c r="C1712" i="4" s="1"/>
  <c r="XFB1711" i="4"/>
  <c r="M1711" i="4"/>
  <c r="B1711" i="4"/>
  <c r="A1711" i="4"/>
  <c r="C1711" i="4" s="1"/>
  <c r="XFB1710" i="4"/>
  <c r="M1710" i="4"/>
  <c r="B1710" i="4"/>
  <c r="A1710" i="4"/>
  <c r="C1710" i="4" s="1"/>
  <c r="XFB1709" i="4"/>
  <c r="M1709" i="4"/>
  <c r="B1709" i="4"/>
  <c r="A1709" i="4"/>
  <c r="C1709" i="4" s="1"/>
  <c r="XFB1708" i="4"/>
  <c r="M1708" i="4"/>
  <c r="B1708" i="4"/>
  <c r="A1708" i="4"/>
  <c r="C1708" i="4" s="1"/>
  <c r="XFB1707" i="4"/>
  <c r="M1707" i="4"/>
  <c r="B1707" i="4"/>
  <c r="A1707" i="4"/>
  <c r="C1707" i="4" s="1"/>
  <c r="XFB1706" i="4"/>
  <c r="M1706" i="4"/>
  <c r="B1706" i="4"/>
  <c r="A1706" i="4"/>
  <c r="C1706" i="4" s="1"/>
  <c r="XFB1705" i="4"/>
  <c r="M1705" i="4"/>
  <c r="B1705" i="4"/>
  <c r="A1705" i="4"/>
  <c r="C1705" i="4" s="1"/>
  <c r="XFB1704" i="4"/>
  <c r="M1704" i="4"/>
  <c r="B1704" i="4"/>
  <c r="A1704" i="4"/>
  <c r="C1704" i="4" s="1"/>
  <c r="XFB1703" i="4"/>
  <c r="M1703" i="4"/>
  <c r="B1703" i="4"/>
  <c r="A1703" i="4"/>
  <c r="C1703" i="4" s="1"/>
  <c r="XFB1702" i="4"/>
  <c r="M1702" i="4"/>
  <c r="B1702" i="4"/>
  <c r="A1702" i="4"/>
  <c r="C1702" i="4" s="1"/>
  <c r="XFB1701" i="4"/>
  <c r="M1701" i="4"/>
  <c r="B1701" i="4"/>
  <c r="A1701" i="4"/>
  <c r="C1701" i="4" s="1"/>
  <c r="XFB1700" i="4"/>
  <c r="M1700" i="4"/>
  <c r="B1700" i="4"/>
  <c r="A1700" i="4"/>
  <c r="C1700" i="4" s="1"/>
  <c r="XFB1699" i="4"/>
  <c r="M1699" i="4"/>
  <c r="B1699" i="4"/>
  <c r="A1699" i="4"/>
  <c r="C1699" i="4" s="1"/>
  <c r="XFB1698" i="4"/>
  <c r="M1698" i="4"/>
  <c r="B1698" i="4"/>
  <c r="A1698" i="4"/>
  <c r="C1698" i="4" s="1"/>
  <c r="XFB1697" i="4"/>
  <c r="M1697" i="4"/>
  <c r="B1697" i="4"/>
  <c r="A1697" i="4"/>
  <c r="C1697" i="4" s="1"/>
  <c r="XFB1696" i="4"/>
  <c r="M1696" i="4"/>
  <c r="B1696" i="4"/>
  <c r="A1696" i="4"/>
  <c r="C1696" i="4" s="1"/>
  <c r="XFB1695" i="4"/>
  <c r="M1695" i="4"/>
  <c r="B1695" i="4"/>
  <c r="A1695" i="4"/>
  <c r="C1695" i="4" s="1"/>
  <c r="XFB1694" i="4"/>
  <c r="M1694" i="4"/>
  <c r="B1694" i="4"/>
  <c r="A1694" i="4"/>
  <c r="C1694" i="4" s="1"/>
  <c r="XFB1693" i="4"/>
  <c r="M1693" i="4"/>
  <c r="B1693" i="4"/>
  <c r="A1693" i="4"/>
  <c r="C1693" i="4" s="1"/>
  <c r="XFB1692" i="4"/>
  <c r="M1692" i="4"/>
  <c r="B1692" i="4"/>
  <c r="A1692" i="4"/>
  <c r="C1692" i="4" s="1"/>
  <c r="XFB1691" i="4"/>
  <c r="M1691" i="4"/>
  <c r="B1691" i="4"/>
  <c r="A1691" i="4"/>
  <c r="C1691" i="4" s="1"/>
  <c r="XFB1690" i="4"/>
  <c r="M1690" i="4"/>
  <c r="B1690" i="4"/>
  <c r="A1690" i="4"/>
  <c r="C1690" i="4" s="1"/>
  <c r="XFB1689" i="4"/>
  <c r="M1689" i="4"/>
  <c r="B1689" i="4"/>
  <c r="A1689" i="4"/>
  <c r="C1689" i="4" s="1"/>
  <c r="XFB1688" i="4"/>
  <c r="M1688" i="4"/>
  <c r="B1688" i="4"/>
  <c r="A1688" i="4"/>
  <c r="C1688" i="4" s="1"/>
  <c r="XFB1687" i="4"/>
  <c r="M1687" i="4"/>
  <c r="B1687" i="4"/>
  <c r="A1687" i="4"/>
  <c r="C1687" i="4" s="1"/>
  <c r="XFB1686" i="4"/>
  <c r="M1686" i="4"/>
  <c r="B1686" i="4"/>
  <c r="A1686" i="4"/>
  <c r="C1686" i="4" s="1"/>
  <c r="XFB1685" i="4"/>
  <c r="M1685" i="4"/>
  <c r="B1685" i="4"/>
  <c r="A1685" i="4"/>
  <c r="C1685" i="4" s="1"/>
  <c r="XFB1684" i="4"/>
  <c r="M1684" i="4"/>
  <c r="B1684" i="4"/>
  <c r="A1684" i="4"/>
  <c r="C1684" i="4" s="1"/>
  <c r="XFB1683" i="4"/>
  <c r="M1683" i="4"/>
  <c r="B1683" i="4"/>
  <c r="A1683" i="4"/>
  <c r="C1683" i="4" s="1"/>
  <c r="XFB1682" i="4"/>
  <c r="M1682" i="4"/>
  <c r="B1682" i="4"/>
  <c r="A1682" i="4"/>
  <c r="C1682" i="4" s="1"/>
  <c r="XFB1681" i="4"/>
  <c r="M1681" i="4"/>
  <c r="B1681" i="4"/>
  <c r="A1681" i="4"/>
  <c r="C1681" i="4" s="1"/>
  <c r="XFB1680" i="4"/>
  <c r="M1680" i="4"/>
  <c r="B1680" i="4"/>
  <c r="A1680" i="4"/>
  <c r="C1680" i="4" s="1"/>
  <c r="XFB1679" i="4"/>
  <c r="M1679" i="4"/>
  <c r="B1679" i="4"/>
  <c r="A1679" i="4"/>
  <c r="C1679" i="4" s="1"/>
  <c r="XFB1678" i="4"/>
  <c r="M1678" i="4"/>
  <c r="B1678" i="4"/>
  <c r="A1678" i="4"/>
  <c r="C1678" i="4" s="1"/>
  <c r="XFB1677" i="4"/>
  <c r="M1677" i="4"/>
  <c r="B1677" i="4"/>
  <c r="A1677" i="4"/>
  <c r="C1677" i="4" s="1"/>
  <c r="XFB1676" i="4"/>
  <c r="M1676" i="4"/>
  <c r="B1676" i="4"/>
  <c r="A1676" i="4"/>
  <c r="C1676" i="4" s="1"/>
  <c r="XFB1675" i="4"/>
  <c r="M1675" i="4"/>
  <c r="B1675" i="4"/>
  <c r="A1675" i="4"/>
  <c r="C1675" i="4" s="1"/>
  <c r="XFB1674" i="4"/>
  <c r="M1674" i="4"/>
  <c r="B1674" i="4"/>
  <c r="A1674" i="4"/>
  <c r="C1674" i="4" s="1"/>
  <c r="XFB1673" i="4"/>
  <c r="M1673" i="4"/>
  <c r="B1673" i="4"/>
  <c r="A1673" i="4"/>
  <c r="C1673" i="4" s="1"/>
  <c r="XFB1672" i="4"/>
  <c r="M1672" i="4"/>
  <c r="B1672" i="4"/>
  <c r="A1672" i="4"/>
  <c r="C1672" i="4" s="1"/>
  <c r="XFB1671" i="4"/>
  <c r="M1671" i="4"/>
  <c r="B1671" i="4"/>
  <c r="A1671" i="4"/>
  <c r="C1671" i="4" s="1"/>
  <c r="XFB1670" i="4"/>
  <c r="M1670" i="4"/>
  <c r="B1670" i="4"/>
  <c r="A1670" i="4"/>
  <c r="C1670" i="4" s="1"/>
  <c r="XFB1669" i="4"/>
  <c r="M1669" i="4"/>
  <c r="B1669" i="4"/>
  <c r="A1669" i="4"/>
  <c r="C1669" i="4" s="1"/>
  <c r="XFB1668" i="4"/>
  <c r="M1668" i="4"/>
  <c r="B1668" i="4"/>
  <c r="A1668" i="4"/>
  <c r="C1668" i="4" s="1"/>
  <c r="XFB1667" i="4"/>
  <c r="M1667" i="4"/>
  <c r="B1667" i="4"/>
  <c r="A1667" i="4"/>
  <c r="C1667" i="4" s="1"/>
  <c r="XFB1666" i="4"/>
  <c r="M1666" i="4"/>
  <c r="B1666" i="4"/>
  <c r="A1666" i="4"/>
  <c r="C1666" i="4" s="1"/>
  <c r="XFB1665" i="4"/>
  <c r="M1665" i="4"/>
  <c r="B1665" i="4"/>
  <c r="A1665" i="4"/>
  <c r="C1665" i="4" s="1"/>
  <c r="XFB1664" i="4"/>
  <c r="M1664" i="4"/>
  <c r="B1664" i="4"/>
  <c r="A1664" i="4"/>
  <c r="C1664" i="4" s="1"/>
  <c r="XFB1663" i="4"/>
  <c r="M1663" i="4"/>
  <c r="B1663" i="4"/>
  <c r="A1663" i="4"/>
  <c r="C1663" i="4" s="1"/>
  <c r="XFB1662" i="4"/>
  <c r="M1662" i="4"/>
  <c r="B1662" i="4"/>
  <c r="A1662" i="4"/>
  <c r="C1662" i="4" s="1"/>
  <c r="XFB1661" i="4"/>
  <c r="M1661" i="4"/>
  <c r="B1661" i="4"/>
  <c r="A1661" i="4"/>
  <c r="C1661" i="4" s="1"/>
  <c r="XFB1660" i="4"/>
  <c r="M1660" i="4"/>
  <c r="B1660" i="4"/>
  <c r="A1660" i="4"/>
  <c r="C1660" i="4" s="1"/>
  <c r="XFB1659" i="4"/>
  <c r="M1659" i="4"/>
  <c r="B1659" i="4"/>
  <c r="A1659" i="4"/>
  <c r="C1659" i="4" s="1"/>
  <c r="XFB1658" i="4"/>
  <c r="M1658" i="4"/>
  <c r="B1658" i="4"/>
  <c r="A1658" i="4"/>
  <c r="C1658" i="4" s="1"/>
  <c r="XFB1657" i="4"/>
  <c r="M1657" i="4"/>
  <c r="B1657" i="4"/>
  <c r="A1657" i="4"/>
  <c r="C1657" i="4" s="1"/>
  <c r="XFB1656" i="4"/>
  <c r="M1656" i="4"/>
  <c r="B1656" i="4"/>
  <c r="A1656" i="4"/>
  <c r="C1656" i="4" s="1"/>
  <c r="XFB1655" i="4"/>
  <c r="M1655" i="4"/>
  <c r="B1655" i="4"/>
  <c r="A1655" i="4"/>
  <c r="C1655" i="4" s="1"/>
  <c r="XFB1654" i="4"/>
  <c r="M1654" i="4"/>
  <c r="B1654" i="4"/>
  <c r="A1654" i="4"/>
  <c r="C1654" i="4" s="1"/>
  <c r="XFB1653" i="4"/>
  <c r="M1653" i="4"/>
  <c r="B1653" i="4"/>
  <c r="A1653" i="4"/>
  <c r="C1653" i="4" s="1"/>
  <c r="XFB1652" i="4"/>
  <c r="M1652" i="4"/>
  <c r="B1652" i="4"/>
  <c r="A1652" i="4"/>
  <c r="C1652" i="4" s="1"/>
  <c r="XFB1651" i="4"/>
  <c r="M1651" i="4"/>
  <c r="B1651" i="4"/>
  <c r="A1651" i="4"/>
  <c r="C1651" i="4" s="1"/>
  <c r="XFB1650" i="4"/>
  <c r="M1650" i="4"/>
  <c r="B1650" i="4"/>
  <c r="A1650" i="4"/>
  <c r="C1650" i="4" s="1"/>
  <c r="XFB1649" i="4"/>
  <c r="M1649" i="4"/>
  <c r="B1649" i="4"/>
  <c r="A1649" i="4"/>
  <c r="C1649" i="4" s="1"/>
  <c r="XFB1648" i="4"/>
  <c r="M1648" i="4"/>
  <c r="B1648" i="4"/>
  <c r="A1648" i="4"/>
  <c r="C1648" i="4" s="1"/>
  <c r="XFB1647" i="4"/>
  <c r="M1647" i="4"/>
  <c r="B1647" i="4"/>
  <c r="A1647" i="4"/>
  <c r="C1647" i="4" s="1"/>
  <c r="XFB1646" i="4"/>
  <c r="M1646" i="4"/>
  <c r="B1646" i="4"/>
  <c r="A1646" i="4"/>
  <c r="C1646" i="4" s="1"/>
  <c r="XFB1645" i="4"/>
  <c r="M1645" i="4"/>
  <c r="B1645" i="4"/>
  <c r="A1645" i="4"/>
  <c r="C1645" i="4" s="1"/>
  <c r="XFB1644" i="4"/>
  <c r="M1644" i="4"/>
  <c r="B1644" i="4"/>
  <c r="A1644" i="4"/>
  <c r="C1644" i="4" s="1"/>
  <c r="XFB1643" i="4"/>
  <c r="M1643" i="4"/>
  <c r="B1643" i="4"/>
  <c r="A1643" i="4"/>
  <c r="C1643" i="4" s="1"/>
  <c r="XFB1642" i="4"/>
  <c r="M1642" i="4"/>
  <c r="B1642" i="4"/>
  <c r="A1642" i="4"/>
  <c r="C1642" i="4" s="1"/>
  <c r="XFB1641" i="4"/>
  <c r="M1641" i="4"/>
  <c r="B1641" i="4"/>
  <c r="A1641" i="4"/>
  <c r="C1641" i="4" s="1"/>
  <c r="XFB1640" i="4"/>
  <c r="M1640" i="4"/>
  <c r="B1640" i="4"/>
  <c r="A1640" i="4"/>
  <c r="C1640" i="4" s="1"/>
  <c r="XFB1639" i="4"/>
  <c r="M1639" i="4"/>
  <c r="B1639" i="4"/>
  <c r="A1639" i="4"/>
  <c r="C1639" i="4" s="1"/>
  <c r="XFB1638" i="4"/>
  <c r="M1638" i="4"/>
  <c r="B1638" i="4"/>
  <c r="A1638" i="4"/>
  <c r="C1638" i="4" s="1"/>
  <c r="XFB1637" i="4"/>
  <c r="M1637" i="4"/>
  <c r="B1637" i="4"/>
  <c r="A1637" i="4"/>
  <c r="C1637" i="4" s="1"/>
  <c r="XFB1636" i="4"/>
  <c r="M1636" i="4"/>
  <c r="B1636" i="4"/>
  <c r="A1636" i="4"/>
  <c r="C1636" i="4" s="1"/>
  <c r="XFB1635" i="4"/>
  <c r="M1635" i="4"/>
  <c r="B1635" i="4"/>
  <c r="A1635" i="4"/>
  <c r="C1635" i="4" s="1"/>
  <c r="XFB1634" i="4"/>
  <c r="M1634" i="4"/>
  <c r="B1634" i="4"/>
  <c r="A1634" i="4"/>
  <c r="C1634" i="4" s="1"/>
  <c r="XFB1633" i="4"/>
  <c r="M1633" i="4"/>
  <c r="B1633" i="4"/>
  <c r="A1633" i="4"/>
  <c r="C1633" i="4" s="1"/>
  <c r="XFB1632" i="4"/>
  <c r="M1632" i="4"/>
  <c r="B1632" i="4"/>
  <c r="A1632" i="4"/>
  <c r="C1632" i="4" s="1"/>
  <c r="XFB1631" i="4"/>
  <c r="M1631" i="4"/>
  <c r="B1631" i="4"/>
  <c r="A1631" i="4"/>
  <c r="C1631" i="4" s="1"/>
  <c r="XFB1630" i="4"/>
  <c r="M1630" i="4"/>
  <c r="B1630" i="4"/>
  <c r="A1630" i="4"/>
  <c r="C1630" i="4" s="1"/>
  <c r="XFB1629" i="4"/>
  <c r="M1629" i="4"/>
  <c r="B1629" i="4"/>
  <c r="A1629" i="4"/>
  <c r="C1629" i="4" s="1"/>
  <c r="XFB1628" i="4"/>
  <c r="M1628" i="4"/>
  <c r="B1628" i="4"/>
  <c r="A1628" i="4"/>
  <c r="C1628" i="4" s="1"/>
  <c r="XFB1627" i="4"/>
  <c r="M1627" i="4"/>
  <c r="B1627" i="4"/>
  <c r="A1627" i="4"/>
  <c r="C1627" i="4" s="1"/>
  <c r="XFB1626" i="4"/>
  <c r="M1626" i="4"/>
  <c r="B1626" i="4"/>
  <c r="A1626" i="4"/>
  <c r="C1626" i="4" s="1"/>
  <c r="XFB1625" i="4"/>
  <c r="M1625" i="4"/>
  <c r="B1625" i="4"/>
  <c r="A1625" i="4"/>
  <c r="C1625" i="4" s="1"/>
  <c r="XFB1624" i="4"/>
  <c r="M1624" i="4"/>
  <c r="B1624" i="4"/>
  <c r="A1624" i="4"/>
  <c r="C1624" i="4" s="1"/>
  <c r="XFB1623" i="4"/>
  <c r="M1623" i="4"/>
  <c r="B1623" i="4"/>
  <c r="A1623" i="4"/>
  <c r="C1623" i="4" s="1"/>
  <c r="XFB1622" i="4"/>
  <c r="M1622" i="4"/>
  <c r="B1622" i="4"/>
  <c r="A1622" i="4"/>
  <c r="C1622" i="4" s="1"/>
  <c r="XFB1621" i="4"/>
  <c r="M1621" i="4"/>
  <c r="B1621" i="4"/>
  <c r="A1621" i="4"/>
  <c r="C1621" i="4" s="1"/>
  <c r="XFB1620" i="4"/>
  <c r="M1620" i="4"/>
  <c r="B1620" i="4"/>
  <c r="A1620" i="4"/>
  <c r="C1620" i="4" s="1"/>
  <c r="XFB1619" i="4"/>
  <c r="M1619" i="4"/>
  <c r="B1619" i="4"/>
  <c r="A1619" i="4"/>
  <c r="C1619" i="4" s="1"/>
  <c r="XFB1618" i="4"/>
  <c r="M1618" i="4"/>
  <c r="B1618" i="4"/>
  <c r="A1618" i="4"/>
  <c r="C1618" i="4" s="1"/>
  <c r="XFB1617" i="4"/>
  <c r="M1617" i="4"/>
  <c r="B1617" i="4"/>
  <c r="A1617" i="4"/>
  <c r="C1617" i="4" s="1"/>
  <c r="XFB1616" i="4"/>
  <c r="M1616" i="4"/>
  <c r="B1616" i="4"/>
  <c r="A1616" i="4"/>
  <c r="C1616" i="4" s="1"/>
  <c r="XFB1615" i="4"/>
  <c r="M1615" i="4"/>
  <c r="B1615" i="4"/>
  <c r="A1615" i="4"/>
  <c r="C1615" i="4" s="1"/>
  <c r="XFB1614" i="4"/>
  <c r="M1614" i="4"/>
  <c r="B1614" i="4"/>
  <c r="A1614" i="4"/>
  <c r="C1614" i="4" s="1"/>
  <c r="XFB1613" i="4"/>
  <c r="M1613" i="4"/>
  <c r="B1613" i="4"/>
  <c r="A1613" i="4"/>
  <c r="C1613" i="4" s="1"/>
  <c r="XFB1612" i="4"/>
  <c r="M1612" i="4"/>
  <c r="B1612" i="4"/>
  <c r="A1612" i="4"/>
  <c r="C1612" i="4" s="1"/>
  <c r="XFB1611" i="4"/>
  <c r="M1611" i="4"/>
  <c r="B1611" i="4"/>
  <c r="A1611" i="4"/>
  <c r="C1611" i="4" s="1"/>
  <c r="XFB1610" i="4"/>
  <c r="M1610" i="4"/>
  <c r="B1610" i="4"/>
  <c r="A1610" i="4"/>
  <c r="C1610" i="4" s="1"/>
  <c r="XFB1609" i="4"/>
  <c r="M1609" i="4"/>
  <c r="B1609" i="4"/>
  <c r="A1609" i="4"/>
  <c r="C1609" i="4" s="1"/>
  <c r="XFB1608" i="4"/>
  <c r="M1608" i="4"/>
  <c r="B1608" i="4"/>
  <c r="A1608" i="4"/>
  <c r="C1608" i="4" s="1"/>
  <c r="XFB1607" i="4"/>
  <c r="M1607" i="4"/>
  <c r="B1607" i="4"/>
  <c r="A1607" i="4"/>
  <c r="C1607" i="4" s="1"/>
  <c r="XFB1606" i="4"/>
  <c r="M1606" i="4"/>
  <c r="B1606" i="4"/>
  <c r="A1606" i="4"/>
  <c r="C1606" i="4" s="1"/>
  <c r="XFB1605" i="4"/>
  <c r="M1605" i="4"/>
  <c r="B1605" i="4"/>
  <c r="A1605" i="4"/>
  <c r="C1605" i="4" s="1"/>
  <c r="XFB1604" i="4"/>
  <c r="M1604" i="4"/>
  <c r="B1604" i="4"/>
  <c r="A1604" i="4"/>
  <c r="C1604" i="4" s="1"/>
  <c r="XFB1603" i="4"/>
  <c r="M1603" i="4"/>
  <c r="B1603" i="4"/>
  <c r="A1603" i="4"/>
  <c r="C1603" i="4" s="1"/>
  <c r="XFB1602" i="4"/>
  <c r="M1602" i="4"/>
  <c r="B1602" i="4"/>
  <c r="A1602" i="4"/>
  <c r="C1602" i="4" s="1"/>
  <c r="XFB1601" i="4"/>
  <c r="M1601" i="4"/>
  <c r="B1601" i="4"/>
  <c r="A1601" i="4"/>
  <c r="C1601" i="4" s="1"/>
  <c r="XFB1600" i="4"/>
  <c r="M1600" i="4"/>
  <c r="B1600" i="4"/>
  <c r="A1600" i="4"/>
  <c r="C1600" i="4" s="1"/>
  <c r="XFB1599" i="4"/>
  <c r="M1599" i="4"/>
  <c r="B1599" i="4"/>
  <c r="A1599" i="4"/>
  <c r="C1599" i="4" s="1"/>
  <c r="XFB1598" i="4"/>
  <c r="M1598" i="4"/>
  <c r="B1598" i="4"/>
  <c r="A1598" i="4"/>
  <c r="C1598" i="4" s="1"/>
  <c r="XFB1597" i="4"/>
  <c r="M1597" i="4"/>
  <c r="B1597" i="4"/>
  <c r="A1597" i="4"/>
  <c r="C1597" i="4" s="1"/>
  <c r="XFB1596" i="4"/>
  <c r="M1596" i="4"/>
  <c r="B1596" i="4"/>
  <c r="A1596" i="4"/>
  <c r="C1596" i="4" s="1"/>
  <c r="XFB1595" i="4"/>
  <c r="M1595" i="4"/>
  <c r="B1595" i="4"/>
  <c r="A1595" i="4"/>
  <c r="C1595" i="4" s="1"/>
  <c r="XFB1594" i="4"/>
  <c r="M1594" i="4"/>
  <c r="B1594" i="4"/>
  <c r="A1594" i="4"/>
  <c r="C1594" i="4" s="1"/>
  <c r="XFB1593" i="4"/>
  <c r="M1593" i="4"/>
  <c r="B1593" i="4"/>
  <c r="A1593" i="4"/>
  <c r="C1593" i="4" s="1"/>
  <c r="XFB1592" i="4"/>
  <c r="M1592" i="4"/>
  <c r="B1592" i="4"/>
  <c r="A1592" i="4"/>
  <c r="C1592" i="4" s="1"/>
  <c r="XFB1591" i="4"/>
  <c r="M1591" i="4"/>
  <c r="B1591" i="4"/>
  <c r="A1591" i="4"/>
  <c r="C1591" i="4" s="1"/>
  <c r="XFB1590" i="4"/>
  <c r="M1590" i="4"/>
  <c r="B1590" i="4"/>
  <c r="A1590" i="4"/>
  <c r="C1590" i="4" s="1"/>
  <c r="XFB1589" i="4"/>
  <c r="M1589" i="4"/>
  <c r="B1589" i="4"/>
  <c r="A1589" i="4"/>
  <c r="C1589" i="4" s="1"/>
  <c r="XFB1588" i="4"/>
  <c r="M1588" i="4"/>
  <c r="B1588" i="4"/>
  <c r="A1588" i="4"/>
  <c r="C1588" i="4" s="1"/>
  <c r="XFB1587" i="4"/>
  <c r="M1587" i="4"/>
  <c r="B1587" i="4"/>
  <c r="A1587" i="4"/>
  <c r="C1587" i="4" s="1"/>
  <c r="XFB1586" i="4"/>
  <c r="M1586" i="4"/>
  <c r="B1586" i="4"/>
  <c r="A1586" i="4"/>
  <c r="C1586" i="4" s="1"/>
  <c r="XFB1585" i="4"/>
  <c r="M1585" i="4"/>
  <c r="B1585" i="4"/>
  <c r="A1585" i="4"/>
  <c r="C1585" i="4" s="1"/>
  <c r="XFB1584" i="4"/>
  <c r="M1584" i="4"/>
  <c r="B1584" i="4"/>
  <c r="A1584" i="4"/>
  <c r="C1584" i="4" s="1"/>
  <c r="XFB1583" i="4"/>
  <c r="M1583" i="4"/>
  <c r="B1583" i="4"/>
  <c r="A1583" i="4"/>
  <c r="C1583" i="4" s="1"/>
  <c r="XFB1582" i="4"/>
  <c r="M1582" i="4"/>
  <c r="B1582" i="4"/>
  <c r="A1582" i="4"/>
  <c r="C1582" i="4" s="1"/>
  <c r="XFB1581" i="4"/>
  <c r="M1581" i="4"/>
  <c r="B1581" i="4"/>
  <c r="A1581" i="4"/>
  <c r="C1581" i="4" s="1"/>
  <c r="XFB1580" i="4"/>
  <c r="M1580" i="4"/>
  <c r="B1580" i="4"/>
  <c r="A1580" i="4"/>
  <c r="C1580" i="4" s="1"/>
  <c r="XFB1579" i="4"/>
  <c r="M1579" i="4"/>
  <c r="B1579" i="4"/>
  <c r="A1579" i="4"/>
  <c r="C1579" i="4" s="1"/>
  <c r="XFB1578" i="4"/>
  <c r="M1578" i="4"/>
  <c r="B1578" i="4"/>
  <c r="A1578" i="4"/>
  <c r="C1578" i="4" s="1"/>
  <c r="XFB1577" i="4"/>
  <c r="M1577" i="4"/>
  <c r="B1577" i="4"/>
  <c r="A1577" i="4"/>
  <c r="C1577" i="4" s="1"/>
  <c r="XFB1576" i="4"/>
  <c r="M1576" i="4"/>
  <c r="B1576" i="4"/>
  <c r="A1576" i="4"/>
  <c r="C1576" i="4" s="1"/>
  <c r="XFB1575" i="4"/>
  <c r="M1575" i="4"/>
  <c r="B1575" i="4"/>
  <c r="A1575" i="4"/>
  <c r="C1575" i="4" s="1"/>
  <c r="XFB1574" i="4"/>
  <c r="M1574" i="4"/>
  <c r="B1574" i="4"/>
  <c r="A1574" i="4"/>
  <c r="C1574" i="4" s="1"/>
  <c r="XFB1573" i="4"/>
  <c r="M1573" i="4"/>
  <c r="B1573" i="4"/>
  <c r="A1573" i="4"/>
  <c r="C1573" i="4" s="1"/>
  <c r="XFB1572" i="4"/>
  <c r="M1572" i="4"/>
  <c r="B1572" i="4"/>
  <c r="A1572" i="4"/>
  <c r="C1572" i="4" s="1"/>
  <c r="XFB1571" i="4"/>
  <c r="M1571" i="4"/>
  <c r="B1571" i="4"/>
  <c r="A1571" i="4"/>
  <c r="C1571" i="4" s="1"/>
  <c r="XFB1570" i="4"/>
  <c r="M1570" i="4"/>
  <c r="B1570" i="4"/>
  <c r="A1570" i="4"/>
  <c r="C1570" i="4" s="1"/>
  <c r="XFB1569" i="4"/>
  <c r="M1569" i="4"/>
  <c r="B1569" i="4"/>
  <c r="A1569" i="4"/>
  <c r="C1569" i="4" s="1"/>
  <c r="XFB1568" i="4"/>
  <c r="M1568" i="4"/>
  <c r="B1568" i="4"/>
  <c r="A1568" i="4"/>
  <c r="C1568" i="4" s="1"/>
  <c r="XFB1567" i="4"/>
  <c r="M1567" i="4"/>
  <c r="B1567" i="4"/>
  <c r="A1567" i="4"/>
  <c r="C1567" i="4" s="1"/>
  <c r="XFB1566" i="4"/>
  <c r="M1566" i="4"/>
  <c r="B1566" i="4"/>
  <c r="A1566" i="4"/>
  <c r="C1566" i="4" s="1"/>
  <c r="XFB1565" i="4"/>
  <c r="M1565" i="4"/>
  <c r="B1565" i="4"/>
  <c r="A1565" i="4"/>
  <c r="C1565" i="4" s="1"/>
  <c r="XFB1564" i="4"/>
  <c r="M1564" i="4"/>
  <c r="B1564" i="4"/>
  <c r="A1564" i="4"/>
  <c r="C1564" i="4" s="1"/>
  <c r="XFB1563" i="4"/>
  <c r="M1563" i="4"/>
  <c r="B1563" i="4"/>
  <c r="A1563" i="4"/>
  <c r="C1563" i="4" s="1"/>
  <c r="XFB1562" i="4"/>
  <c r="M1562" i="4"/>
  <c r="B1562" i="4"/>
  <c r="A1562" i="4"/>
  <c r="C1562" i="4" s="1"/>
  <c r="XFB1561" i="4"/>
  <c r="M1561" i="4"/>
  <c r="B1561" i="4"/>
  <c r="A1561" i="4"/>
  <c r="C1561" i="4" s="1"/>
  <c r="XFB1560" i="4"/>
  <c r="M1560" i="4"/>
  <c r="B1560" i="4"/>
  <c r="A1560" i="4"/>
  <c r="C1560" i="4" s="1"/>
  <c r="XFB1559" i="4"/>
  <c r="M1559" i="4"/>
  <c r="B1559" i="4"/>
  <c r="A1559" i="4"/>
  <c r="C1559" i="4" s="1"/>
  <c r="XFB1558" i="4"/>
  <c r="M1558" i="4"/>
  <c r="B1558" i="4"/>
  <c r="A1558" i="4"/>
  <c r="C1558" i="4" s="1"/>
  <c r="XFB1557" i="4"/>
  <c r="M1557" i="4"/>
  <c r="B1557" i="4"/>
  <c r="A1557" i="4"/>
  <c r="C1557" i="4" s="1"/>
  <c r="XFB1556" i="4"/>
  <c r="M1556" i="4"/>
  <c r="B1556" i="4"/>
  <c r="A1556" i="4"/>
  <c r="C1556" i="4" s="1"/>
  <c r="XFB1555" i="4"/>
  <c r="M1555" i="4"/>
  <c r="B1555" i="4"/>
  <c r="A1555" i="4"/>
  <c r="C1555" i="4" s="1"/>
  <c r="XFB1554" i="4"/>
  <c r="M1554" i="4"/>
  <c r="B1554" i="4"/>
  <c r="A1554" i="4"/>
  <c r="C1554" i="4" s="1"/>
  <c r="XFB1553" i="4"/>
  <c r="M1553" i="4"/>
  <c r="B1553" i="4"/>
  <c r="A1553" i="4"/>
  <c r="C1553" i="4" s="1"/>
  <c r="XFB1552" i="4"/>
  <c r="M1552" i="4"/>
  <c r="B1552" i="4"/>
  <c r="A1552" i="4"/>
  <c r="C1552" i="4" s="1"/>
  <c r="XFB1551" i="4"/>
  <c r="M1551" i="4"/>
  <c r="B1551" i="4"/>
  <c r="A1551" i="4"/>
  <c r="C1551" i="4" s="1"/>
  <c r="XFB1550" i="4"/>
  <c r="M1550" i="4"/>
  <c r="B1550" i="4"/>
  <c r="A1550" i="4"/>
  <c r="C1550" i="4" s="1"/>
  <c r="XFB1549" i="4"/>
  <c r="M1549" i="4"/>
  <c r="B1549" i="4"/>
  <c r="A1549" i="4"/>
  <c r="C1549" i="4" s="1"/>
  <c r="XFB1548" i="4"/>
  <c r="M1548" i="4"/>
  <c r="B1548" i="4"/>
  <c r="A1548" i="4"/>
  <c r="C1548" i="4" s="1"/>
  <c r="XFB1547" i="4"/>
  <c r="M1547" i="4"/>
  <c r="B1547" i="4"/>
  <c r="A1547" i="4"/>
  <c r="C1547" i="4" s="1"/>
  <c r="XFB1546" i="4"/>
  <c r="M1546" i="4"/>
  <c r="B1546" i="4"/>
  <c r="A1546" i="4"/>
  <c r="C1546" i="4" s="1"/>
  <c r="XFB1545" i="4"/>
  <c r="M1545" i="4"/>
  <c r="B1545" i="4"/>
  <c r="A1545" i="4"/>
  <c r="C1545" i="4" s="1"/>
  <c r="XFB1544" i="4"/>
  <c r="M1544" i="4"/>
  <c r="B1544" i="4"/>
  <c r="A1544" i="4"/>
  <c r="C1544" i="4" s="1"/>
  <c r="XFB1543" i="4"/>
  <c r="M1543" i="4"/>
  <c r="B1543" i="4"/>
  <c r="A1543" i="4"/>
  <c r="C1543" i="4" s="1"/>
  <c r="XFB1542" i="4"/>
  <c r="M1542" i="4"/>
  <c r="B1542" i="4"/>
  <c r="A1542" i="4"/>
  <c r="C1542" i="4" s="1"/>
  <c r="XFB1541" i="4"/>
  <c r="M1541" i="4"/>
  <c r="B1541" i="4"/>
  <c r="A1541" i="4"/>
  <c r="C1541" i="4" s="1"/>
  <c r="XFB1540" i="4"/>
  <c r="M1540" i="4"/>
  <c r="B1540" i="4"/>
  <c r="A1540" i="4"/>
  <c r="C1540" i="4" s="1"/>
  <c r="XFB1539" i="4"/>
  <c r="M1539" i="4"/>
  <c r="B1539" i="4"/>
  <c r="A1539" i="4"/>
  <c r="C1539" i="4" s="1"/>
  <c r="XFB1538" i="4"/>
  <c r="M1538" i="4"/>
  <c r="B1538" i="4"/>
  <c r="A1538" i="4"/>
  <c r="C1538" i="4" s="1"/>
  <c r="XFB1537" i="4"/>
  <c r="M1537" i="4"/>
  <c r="B1537" i="4"/>
  <c r="A1537" i="4"/>
  <c r="C1537" i="4" s="1"/>
  <c r="XFB1536" i="4"/>
  <c r="M1536" i="4"/>
  <c r="B1536" i="4"/>
  <c r="A1536" i="4"/>
  <c r="C1536" i="4" s="1"/>
  <c r="XFB1535" i="4"/>
  <c r="M1535" i="4"/>
  <c r="B1535" i="4"/>
  <c r="A1535" i="4"/>
  <c r="C1535" i="4" s="1"/>
  <c r="XFB1534" i="4"/>
  <c r="M1534" i="4"/>
  <c r="B1534" i="4"/>
  <c r="A1534" i="4"/>
  <c r="C1534" i="4" s="1"/>
  <c r="XFB1533" i="4"/>
  <c r="M1533" i="4"/>
  <c r="B1533" i="4"/>
  <c r="A1533" i="4"/>
  <c r="C1533" i="4" s="1"/>
  <c r="XFB1532" i="4"/>
  <c r="M1532" i="4"/>
  <c r="B1532" i="4"/>
  <c r="A1532" i="4"/>
  <c r="C1532" i="4" s="1"/>
  <c r="XFB1531" i="4"/>
  <c r="M1531" i="4"/>
  <c r="B1531" i="4"/>
  <c r="A1531" i="4"/>
  <c r="C1531" i="4" s="1"/>
  <c r="XFB1530" i="4"/>
  <c r="M1530" i="4"/>
  <c r="B1530" i="4"/>
  <c r="A1530" i="4"/>
  <c r="C1530" i="4" s="1"/>
  <c r="XFB1529" i="4"/>
  <c r="M1529" i="4"/>
  <c r="B1529" i="4"/>
  <c r="A1529" i="4"/>
  <c r="C1529" i="4" s="1"/>
  <c r="XFB1528" i="4"/>
  <c r="M1528" i="4"/>
  <c r="B1528" i="4"/>
  <c r="A1528" i="4"/>
  <c r="C1528" i="4" s="1"/>
  <c r="XFB1527" i="4"/>
  <c r="M1527" i="4"/>
  <c r="B1527" i="4"/>
  <c r="A1527" i="4"/>
  <c r="C1527" i="4" s="1"/>
  <c r="XFB1526" i="4"/>
  <c r="M1526" i="4"/>
  <c r="B1526" i="4"/>
  <c r="A1526" i="4"/>
  <c r="C1526" i="4" s="1"/>
  <c r="XFB1525" i="4"/>
  <c r="M1525" i="4"/>
  <c r="B1525" i="4"/>
  <c r="A1525" i="4"/>
  <c r="C1525" i="4" s="1"/>
  <c r="XFB1524" i="4"/>
  <c r="M1524" i="4"/>
  <c r="B1524" i="4"/>
  <c r="A1524" i="4"/>
  <c r="C1524" i="4" s="1"/>
  <c r="XFB1523" i="4"/>
  <c r="M1523" i="4"/>
  <c r="B1523" i="4"/>
  <c r="A1523" i="4"/>
  <c r="C1523" i="4" s="1"/>
  <c r="XFB1522" i="4"/>
  <c r="M1522" i="4"/>
  <c r="B1522" i="4"/>
  <c r="A1522" i="4"/>
  <c r="C1522" i="4" s="1"/>
  <c r="XFB1521" i="4"/>
  <c r="M1521" i="4"/>
  <c r="B1521" i="4"/>
  <c r="A1521" i="4"/>
  <c r="C1521" i="4" s="1"/>
  <c r="XFB1520" i="4"/>
  <c r="M1520" i="4"/>
  <c r="B1520" i="4"/>
  <c r="A1520" i="4"/>
  <c r="C1520" i="4" s="1"/>
  <c r="XFB1519" i="4"/>
  <c r="M1519" i="4"/>
  <c r="B1519" i="4"/>
  <c r="A1519" i="4"/>
  <c r="C1519" i="4" s="1"/>
  <c r="XFB1518" i="4"/>
  <c r="M1518" i="4"/>
  <c r="B1518" i="4"/>
  <c r="A1518" i="4"/>
  <c r="C1518" i="4" s="1"/>
  <c r="XFB1517" i="4"/>
  <c r="M1517" i="4"/>
  <c r="B1517" i="4"/>
  <c r="A1517" i="4"/>
  <c r="C1517" i="4" s="1"/>
  <c r="XFB1516" i="4"/>
  <c r="M1516" i="4"/>
  <c r="B1516" i="4"/>
  <c r="A1516" i="4"/>
  <c r="C1516" i="4" s="1"/>
  <c r="XFB1515" i="4"/>
  <c r="M1515" i="4"/>
  <c r="B1515" i="4"/>
  <c r="A1515" i="4"/>
  <c r="C1515" i="4" s="1"/>
  <c r="XFB1514" i="4"/>
  <c r="M1514" i="4"/>
  <c r="B1514" i="4"/>
  <c r="A1514" i="4"/>
  <c r="C1514" i="4" s="1"/>
  <c r="XFB1513" i="4"/>
  <c r="M1513" i="4"/>
  <c r="B1513" i="4"/>
  <c r="A1513" i="4"/>
  <c r="C1513" i="4" s="1"/>
  <c r="XFB1512" i="4"/>
  <c r="M1512" i="4"/>
  <c r="B1512" i="4"/>
  <c r="A1512" i="4"/>
  <c r="C1512" i="4" s="1"/>
  <c r="XFB1511" i="4"/>
  <c r="M1511" i="4"/>
  <c r="B1511" i="4"/>
  <c r="A1511" i="4"/>
  <c r="C1511" i="4" s="1"/>
  <c r="XFB1510" i="4"/>
  <c r="M1510" i="4"/>
  <c r="B1510" i="4"/>
  <c r="A1510" i="4"/>
  <c r="C1510" i="4" s="1"/>
  <c r="XFB1509" i="4"/>
  <c r="M1509" i="4"/>
  <c r="B1509" i="4"/>
  <c r="A1509" i="4"/>
  <c r="C1509" i="4" s="1"/>
  <c r="XFB1508" i="4"/>
  <c r="M1508" i="4"/>
  <c r="B1508" i="4"/>
  <c r="A1508" i="4"/>
  <c r="C1508" i="4" s="1"/>
  <c r="XFB1507" i="4"/>
  <c r="M1507" i="4"/>
  <c r="B1507" i="4"/>
  <c r="A1507" i="4"/>
  <c r="C1507" i="4" s="1"/>
  <c r="XFB1506" i="4"/>
  <c r="M1506" i="4"/>
  <c r="B1506" i="4"/>
  <c r="A1506" i="4"/>
  <c r="C1506" i="4" s="1"/>
  <c r="XFB1505" i="4"/>
  <c r="M1505" i="4"/>
  <c r="B1505" i="4"/>
  <c r="A1505" i="4"/>
  <c r="C1505" i="4" s="1"/>
  <c r="XFB1504" i="4"/>
  <c r="M1504" i="4"/>
  <c r="B1504" i="4"/>
  <c r="A1504" i="4"/>
  <c r="C1504" i="4" s="1"/>
  <c r="XFB1503" i="4"/>
  <c r="M1503" i="4"/>
  <c r="B1503" i="4"/>
  <c r="A1503" i="4"/>
  <c r="C1503" i="4" s="1"/>
  <c r="XFB1502" i="4"/>
  <c r="M1502" i="4"/>
  <c r="B1502" i="4"/>
  <c r="A1502" i="4"/>
  <c r="C1502" i="4" s="1"/>
  <c r="XFB1501" i="4"/>
  <c r="M1501" i="4"/>
  <c r="B1501" i="4"/>
  <c r="A1501" i="4"/>
  <c r="C1501" i="4" s="1"/>
  <c r="XFB1500" i="4"/>
  <c r="M1500" i="4"/>
  <c r="B1500" i="4"/>
  <c r="A1500" i="4"/>
  <c r="C1500" i="4" s="1"/>
  <c r="XFB1499" i="4"/>
  <c r="M1499" i="4"/>
  <c r="B1499" i="4"/>
  <c r="A1499" i="4"/>
  <c r="C1499" i="4" s="1"/>
  <c r="XFB1498" i="4"/>
  <c r="M1498" i="4"/>
  <c r="B1498" i="4"/>
  <c r="A1498" i="4"/>
  <c r="C1498" i="4" s="1"/>
  <c r="XFB1497" i="4"/>
  <c r="M1497" i="4"/>
  <c r="B1497" i="4"/>
  <c r="A1497" i="4"/>
  <c r="C1497" i="4" s="1"/>
  <c r="XFB1496" i="4"/>
  <c r="M1496" i="4"/>
  <c r="B1496" i="4"/>
  <c r="A1496" i="4"/>
  <c r="C1496" i="4" s="1"/>
  <c r="XFB1495" i="4"/>
  <c r="M1495" i="4"/>
  <c r="B1495" i="4"/>
  <c r="A1495" i="4"/>
  <c r="C1495" i="4" s="1"/>
  <c r="XFB1494" i="4"/>
  <c r="M1494" i="4"/>
  <c r="B1494" i="4"/>
  <c r="A1494" i="4"/>
  <c r="C1494" i="4" s="1"/>
  <c r="XFB1493" i="4"/>
  <c r="M1493" i="4"/>
  <c r="B1493" i="4"/>
  <c r="A1493" i="4"/>
  <c r="C1493" i="4" s="1"/>
  <c r="XFB1492" i="4"/>
  <c r="M1492" i="4"/>
  <c r="B1492" i="4"/>
  <c r="A1492" i="4"/>
  <c r="C1492" i="4" s="1"/>
  <c r="XFB1491" i="4"/>
  <c r="M1491" i="4"/>
  <c r="B1491" i="4"/>
  <c r="A1491" i="4"/>
  <c r="C1491" i="4" s="1"/>
  <c r="XFB1490" i="4"/>
  <c r="M1490" i="4"/>
  <c r="B1490" i="4"/>
  <c r="A1490" i="4"/>
  <c r="C1490" i="4" s="1"/>
  <c r="XFB1489" i="4"/>
  <c r="M1489" i="4"/>
  <c r="B1489" i="4"/>
  <c r="A1489" i="4"/>
  <c r="C1489" i="4" s="1"/>
  <c r="XFB1488" i="4"/>
  <c r="M1488" i="4"/>
  <c r="B1488" i="4"/>
  <c r="A1488" i="4"/>
  <c r="C1488" i="4" s="1"/>
  <c r="XFB1487" i="4"/>
  <c r="M1487" i="4"/>
  <c r="B1487" i="4"/>
  <c r="A1487" i="4"/>
  <c r="C1487" i="4" s="1"/>
  <c r="XFB1486" i="4"/>
  <c r="M1486" i="4"/>
  <c r="B1486" i="4"/>
  <c r="A1486" i="4"/>
  <c r="C1486" i="4" s="1"/>
  <c r="XFB1485" i="4"/>
  <c r="M1485" i="4"/>
  <c r="B1485" i="4"/>
  <c r="A1485" i="4"/>
  <c r="C1485" i="4" s="1"/>
  <c r="XFB1484" i="4"/>
  <c r="M1484" i="4"/>
  <c r="B1484" i="4"/>
  <c r="A1484" i="4"/>
  <c r="C1484" i="4" s="1"/>
  <c r="XFB1483" i="4"/>
  <c r="M1483" i="4"/>
  <c r="B1483" i="4"/>
  <c r="A1483" i="4"/>
  <c r="C1483" i="4" s="1"/>
  <c r="XFB1482" i="4"/>
  <c r="M1482" i="4"/>
  <c r="B1482" i="4"/>
  <c r="A1482" i="4"/>
  <c r="C1482" i="4" s="1"/>
  <c r="XFB1481" i="4"/>
  <c r="M1481" i="4"/>
  <c r="B1481" i="4"/>
  <c r="A1481" i="4"/>
  <c r="C1481" i="4" s="1"/>
  <c r="XFB1480" i="4"/>
  <c r="M1480" i="4"/>
  <c r="B1480" i="4"/>
  <c r="A1480" i="4"/>
  <c r="C1480" i="4" s="1"/>
  <c r="XFB1479" i="4"/>
  <c r="M1479" i="4"/>
  <c r="B1479" i="4"/>
  <c r="A1479" i="4"/>
  <c r="C1479" i="4" s="1"/>
  <c r="XFB1478" i="4"/>
  <c r="M1478" i="4"/>
  <c r="B1478" i="4"/>
  <c r="A1478" i="4"/>
  <c r="C1478" i="4" s="1"/>
  <c r="XFB1477" i="4"/>
  <c r="M1477" i="4"/>
  <c r="B1477" i="4"/>
  <c r="A1477" i="4"/>
  <c r="C1477" i="4" s="1"/>
  <c r="XFB1476" i="4"/>
  <c r="M1476" i="4"/>
  <c r="B1476" i="4"/>
  <c r="A1476" i="4"/>
  <c r="C1476" i="4" s="1"/>
  <c r="XFB1475" i="4"/>
  <c r="M1475" i="4"/>
  <c r="B1475" i="4"/>
  <c r="A1475" i="4"/>
  <c r="C1475" i="4" s="1"/>
  <c r="XFB1474" i="4"/>
  <c r="M1474" i="4"/>
  <c r="B1474" i="4"/>
  <c r="A1474" i="4"/>
  <c r="C1474" i="4" s="1"/>
  <c r="XFB1473" i="4"/>
  <c r="M1473" i="4"/>
  <c r="B1473" i="4"/>
  <c r="A1473" i="4"/>
  <c r="C1473" i="4" s="1"/>
  <c r="XFB1472" i="4"/>
  <c r="M1472" i="4"/>
  <c r="B1472" i="4"/>
  <c r="A1472" i="4"/>
  <c r="C1472" i="4" s="1"/>
  <c r="XFB1471" i="4"/>
  <c r="M1471" i="4"/>
  <c r="B1471" i="4"/>
  <c r="A1471" i="4"/>
  <c r="C1471" i="4" s="1"/>
  <c r="XFB1470" i="4"/>
  <c r="M1470" i="4"/>
  <c r="B1470" i="4"/>
  <c r="A1470" i="4"/>
  <c r="C1470" i="4" s="1"/>
  <c r="XFB1469" i="4"/>
  <c r="M1469" i="4"/>
  <c r="B1469" i="4"/>
  <c r="A1469" i="4"/>
  <c r="C1469" i="4" s="1"/>
  <c r="XFB1468" i="4"/>
  <c r="M1468" i="4"/>
  <c r="B1468" i="4"/>
  <c r="A1468" i="4"/>
  <c r="C1468" i="4" s="1"/>
  <c r="XFB1467" i="4"/>
  <c r="M1467" i="4"/>
  <c r="B1467" i="4"/>
  <c r="A1467" i="4"/>
  <c r="C1467" i="4" s="1"/>
  <c r="XFB1466" i="4"/>
  <c r="M1466" i="4"/>
  <c r="B1466" i="4"/>
  <c r="A1466" i="4"/>
  <c r="C1466" i="4" s="1"/>
  <c r="XFB1465" i="4"/>
  <c r="M1465" i="4"/>
  <c r="B1465" i="4"/>
  <c r="A1465" i="4"/>
  <c r="C1465" i="4" s="1"/>
  <c r="XFB1464" i="4"/>
  <c r="M1464" i="4"/>
  <c r="B1464" i="4"/>
  <c r="A1464" i="4"/>
  <c r="C1464" i="4" s="1"/>
  <c r="XFB1463" i="4"/>
  <c r="M1463" i="4"/>
  <c r="B1463" i="4"/>
  <c r="A1463" i="4"/>
  <c r="C1463" i="4" s="1"/>
  <c r="XFB1462" i="4"/>
  <c r="M1462" i="4"/>
  <c r="B1462" i="4"/>
  <c r="A1462" i="4"/>
  <c r="C1462" i="4" s="1"/>
  <c r="XFB1461" i="4"/>
  <c r="M1461" i="4"/>
  <c r="B1461" i="4"/>
  <c r="A1461" i="4"/>
  <c r="C1461" i="4" s="1"/>
  <c r="XFB1460" i="4"/>
  <c r="M1460" i="4"/>
  <c r="B1460" i="4"/>
  <c r="A1460" i="4"/>
  <c r="C1460" i="4" s="1"/>
  <c r="XFB1459" i="4"/>
  <c r="M1459" i="4"/>
  <c r="B1459" i="4"/>
  <c r="A1459" i="4"/>
  <c r="C1459" i="4" s="1"/>
  <c r="XFB1458" i="4"/>
  <c r="M1458" i="4"/>
  <c r="B1458" i="4"/>
  <c r="A1458" i="4"/>
  <c r="C1458" i="4" s="1"/>
  <c r="XFB1457" i="4"/>
  <c r="M1457" i="4"/>
  <c r="B1457" i="4"/>
  <c r="A1457" i="4"/>
  <c r="C1457" i="4" s="1"/>
  <c r="XFB1456" i="4"/>
  <c r="M1456" i="4"/>
  <c r="B1456" i="4"/>
  <c r="A1456" i="4"/>
  <c r="C1456" i="4" s="1"/>
  <c r="XFB1455" i="4"/>
  <c r="M1455" i="4"/>
  <c r="B1455" i="4"/>
  <c r="A1455" i="4"/>
  <c r="C1455" i="4" s="1"/>
  <c r="XFB1454" i="4"/>
  <c r="M1454" i="4"/>
  <c r="B1454" i="4"/>
  <c r="A1454" i="4"/>
  <c r="C1454" i="4" s="1"/>
  <c r="XFB1453" i="4"/>
  <c r="M1453" i="4"/>
  <c r="B1453" i="4"/>
  <c r="A1453" i="4"/>
  <c r="C1453" i="4" s="1"/>
  <c r="XFB1452" i="4"/>
  <c r="M1452" i="4"/>
  <c r="B1452" i="4"/>
  <c r="A1452" i="4"/>
  <c r="C1452" i="4" s="1"/>
  <c r="XFB1451" i="4"/>
  <c r="M1451" i="4"/>
  <c r="B1451" i="4"/>
  <c r="A1451" i="4"/>
  <c r="C1451" i="4" s="1"/>
  <c r="XFB1450" i="4"/>
  <c r="M1450" i="4"/>
  <c r="B1450" i="4"/>
  <c r="A1450" i="4"/>
  <c r="C1450" i="4" s="1"/>
  <c r="XFB1449" i="4"/>
  <c r="M1449" i="4"/>
  <c r="B1449" i="4"/>
  <c r="A1449" i="4"/>
  <c r="C1449" i="4" s="1"/>
  <c r="XFB1448" i="4"/>
  <c r="M1448" i="4"/>
  <c r="B1448" i="4"/>
  <c r="A1448" i="4"/>
  <c r="C1448" i="4" s="1"/>
  <c r="XFB1447" i="4"/>
  <c r="M1447" i="4"/>
  <c r="B1447" i="4"/>
  <c r="A1447" i="4"/>
  <c r="C1447" i="4" s="1"/>
  <c r="XFB1446" i="4"/>
  <c r="M1446" i="4"/>
  <c r="B1446" i="4"/>
  <c r="A1446" i="4"/>
  <c r="C1446" i="4" s="1"/>
  <c r="XFB1445" i="4"/>
  <c r="M1445" i="4"/>
  <c r="B1445" i="4"/>
  <c r="A1445" i="4"/>
  <c r="C1445" i="4" s="1"/>
  <c r="XFB1444" i="4"/>
  <c r="M1444" i="4"/>
  <c r="B1444" i="4"/>
  <c r="A1444" i="4"/>
  <c r="C1444" i="4" s="1"/>
  <c r="XFB1443" i="4"/>
  <c r="M1443" i="4"/>
  <c r="B1443" i="4"/>
  <c r="A1443" i="4"/>
  <c r="C1443" i="4" s="1"/>
  <c r="XFB1442" i="4"/>
  <c r="M1442" i="4"/>
  <c r="B1442" i="4"/>
  <c r="A1442" i="4"/>
  <c r="C1442" i="4" s="1"/>
  <c r="XFB1441" i="4"/>
  <c r="M1441" i="4"/>
  <c r="B1441" i="4"/>
  <c r="A1441" i="4"/>
  <c r="C1441" i="4" s="1"/>
  <c r="XFB1440" i="4"/>
  <c r="M1440" i="4"/>
  <c r="B1440" i="4"/>
  <c r="A1440" i="4"/>
  <c r="C1440" i="4" s="1"/>
  <c r="XFB1439" i="4"/>
  <c r="M1439" i="4"/>
  <c r="B1439" i="4"/>
  <c r="A1439" i="4"/>
  <c r="C1439" i="4" s="1"/>
  <c r="XFB1438" i="4"/>
  <c r="M1438" i="4"/>
  <c r="B1438" i="4"/>
  <c r="A1438" i="4"/>
  <c r="C1438" i="4" s="1"/>
  <c r="XFB1437" i="4"/>
  <c r="M1437" i="4"/>
  <c r="B1437" i="4"/>
  <c r="A1437" i="4"/>
  <c r="C1437" i="4" s="1"/>
  <c r="XFB1436" i="4"/>
  <c r="M1436" i="4"/>
  <c r="B1436" i="4"/>
  <c r="A1436" i="4"/>
  <c r="C1436" i="4" s="1"/>
  <c r="XFB1435" i="4"/>
  <c r="M1435" i="4"/>
  <c r="B1435" i="4"/>
  <c r="A1435" i="4"/>
  <c r="C1435" i="4" s="1"/>
  <c r="XFB1434" i="4"/>
  <c r="M1434" i="4"/>
  <c r="B1434" i="4"/>
  <c r="A1434" i="4"/>
  <c r="C1434" i="4" s="1"/>
  <c r="XFB1433" i="4"/>
  <c r="M1433" i="4"/>
  <c r="B1433" i="4"/>
  <c r="A1433" i="4"/>
  <c r="C1433" i="4" s="1"/>
  <c r="XFB1432" i="4"/>
  <c r="M1432" i="4"/>
  <c r="B1432" i="4"/>
  <c r="A1432" i="4"/>
  <c r="C1432" i="4" s="1"/>
  <c r="XFB1431" i="4"/>
  <c r="M1431" i="4"/>
  <c r="B1431" i="4"/>
  <c r="A1431" i="4"/>
  <c r="C1431" i="4" s="1"/>
  <c r="XFB1430" i="4"/>
  <c r="M1430" i="4"/>
  <c r="B1430" i="4"/>
  <c r="A1430" i="4"/>
  <c r="C1430" i="4" s="1"/>
  <c r="XFB1429" i="4"/>
  <c r="M1429" i="4"/>
  <c r="B1429" i="4"/>
  <c r="A1429" i="4"/>
  <c r="C1429" i="4" s="1"/>
  <c r="XFB1428" i="4"/>
  <c r="M1428" i="4"/>
  <c r="B1428" i="4"/>
  <c r="A1428" i="4"/>
  <c r="C1428" i="4" s="1"/>
  <c r="XFB1427" i="4"/>
  <c r="M1427" i="4"/>
  <c r="B1427" i="4"/>
  <c r="A1427" i="4"/>
  <c r="C1427" i="4" s="1"/>
  <c r="XFB1426" i="4"/>
  <c r="M1426" i="4"/>
  <c r="B1426" i="4"/>
  <c r="A1426" i="4"/>
  <c r="C1426" i="4" s="1"/>
  <c r="XFB1425" i="4"/>
  <c r="M1425" i="4"/>
  <c r="B1425" i="4"/>
  <c r="A1425" i="4"/>
  <c r="C1425" i="4" s="1"/>
  <c r="XFB1424" i="4"/>
  <c r="M1424" i="4"/>
  <c r="B1424" i="4"/>
  <c r="A1424" i="4"/>
  <c r="C1424" i="4" s="1"/>
  <c r="XFB1423" i="4"/>
  <c r="M1423" i="4"/>
  <c r="B1423" i="4"/>
  <c r="A1423" i="4"/>
  <c r="C1423" i="4" s="1"/>
  <c r="XFB1422" i="4"/>
  <c r="M1422" i="4"/>
  <c r="B1422" i="4"/>
  <c r="A1422" i="4"/>
  <c r="C1422" i="4" s="1"/>
  <c r="XFB1421" i="4"/>
  <c r="M1421" i="4"/>
  <c r="B1421" i="4"/>
  <c r="A1421" i="4"/>
  <c r="C1421" i="4" s="1"/>
  <c r="XFB1420" i="4"/>
  <c r="M1420" i="4"/>
  <c r="B1420" i="4"/>
  <c r="A1420" i="4"/>
  <c r="C1420" i="4" s="1"/>
  <c r="XFB1419" i="4"/>
  <c r="M1419" i="4"/>
  <c r="B1419" i="4"/>
  <c r="A1419" i="4"/>
  <c r="C1419" i="4" s="1"/>
  <c r="XFB1418" i="4"/>
  <c r="M1418" i="4"/>
  <c r="B1418" i="4"/>
  <c r="A1418" i="4"/>
  <c r="C1418" i="4" s="1"/>
  <c r="XFB1417" i="4"/>
  <c r="M1417" i="4"/>
  <c r="B1417" i="4"/>
  <c r="A1417" i="4"/>
  <c r="C1417" i="4" s="1"/>
  <c r="XFB1416" i="4"/>
  <c r="M1416" i="4"/>
  <c r="B1416" i="4"/>
  <c r="A1416" i="4"/>
  <c r="C1416" i="4" s="1"/>
  <c r="XFB1415" i="4"/>
  <c r="M1415" i="4"/>
  <c r="B1415" i="4"/>
  <c r="A1415" i="4"/>
  <c r="C1415" i="4" s="1"/>
  <c r="XFB1414" i="4"/>
  <c r="M1414" i="4"/>
  <c r="B1414" i="4"/>
  <c r="A1414" i="4"/>
  <c r="C1414" i="4" s="1"/>
  <c r="XFB1413" i="4"/>
  <c r="M1413" i="4"/>
  <c r="B1413" i="4"/>
  <c r="A1413" i="4"/>
  <c r="C1413" i="4" s="1"/>
  <c r="XFB1412" i="4"/>
  <c r="M1412" i="4"/>
  <c r="B1412" i="4"/>
  <c r="A1412" i="4"/>
  <c r="C1412" i="4" s="1"/>
  <c r="XFB1411" i="4"/>
  <c r="M1411" i="4"/>
  <c r="B1411" i="4"/>
  <c r="A1411" i="4"/>
  <c r="C1411" i="4" s="1"/>
  <c r="XFB1410" i="4"/>
  <c r="M1410" i="4"/>
  <c r="B1410" i="4"/>
  <c r="A1410" i="4"/>
  <c r="C1410" i="4" s="1"/>
  <c r="XFB1409" i="4"/>
  <c r="M1409" i="4"/>
  <c r="B1409" i="4"/>
  <c r="A1409" i="4"/>
  <c r="C1409" i="4" s="1"/>
  <c r="XFB1408" i="4"/>
  <c r="M1408" i="4"/>
  <c r="B1408" i="4"/>
  <c r="A1408" i="4"/>
  <c r="C1408" i="4" s="1"/>
  <c r="XFB1407" i="4"/>
  <c r="M1407" i="4"/>
  <c r="B1407" i="4"/>
  <c r="A1407" i="4"/>
  <c r="C1407" i="4" s="1"/>
  <c r="XFB1406" i="4"/>
  <c r="M1406" i="4"/>
  <c r="B1406" i="4"/>
  <c r="A1406" i="4"/>
  <c r="C1406" i="4" s="1"/>
  <c r="XFB1405" i="4"/>
  <c r="M1405" i="4"/>
  <c r="B1405" i="4"/>
  <c r="A1405" i="4"/>
  <c r="C1405" i="4" s="1"/>
  <c r="XFB1404" i="4"/>
  <c r="M1404" i="4"/>
  <c r="B1404" i="4"/>
  <c r="A1404" i="4"/>
  <c r="C1404" i="4" s="1"/>
  <c r="XFB1403" i="4"/>
  <c r="M1403" i="4"/>
  <c r="B1403" i="4"/>
  <c r="A1403" i="4"/>
  <c r="C1403" i="4" s="1"/>
  <c r="XFB1402" i="4"/>
  <c r="M1402" i="4"/>
  <c r="B1402" i="4"/>
  <c r="A1402" i="4"/>
  <c r="C1402" i="4" s="1"/>
  <c r="XFB1401" i="4"/>
  <c r="M1401" i="4"/>
  <c r="B1401" i="4"/>
  <c r="A1401" i="4"/>
  <c r="C1401" i="4" s="1"/>
  <c r="XFB1400" i="4"/>
  <c r="M1400" i="4"/>
  <c r="B1400" i="4"/>
  <c r="A1400" i="4"/>
  <c r="C1400" i="4" s="1"/>
  <c r="XFB1399" i="4"/>
  <c r="M1399" i="4"/>
  <c r="B1399" i="4"/>
  <c r="A1399" i="4"/>
  <c r="C1399" i="4" s="1"/>
  <c r="XFB1398" i="4"/>
  <c r="M1398" i="4"/>
  <c r="B1398" i="4"/>
  <c r="A1398" i="4"/>
  <c r="C1398" i="4" s="1"/>
  <c r="XFB1397" i="4"/>
  <c r="M1397" i="4"/>
  <c r="B1397" i="4"/>
  <c r="A1397" i="4"/>
  <c r="C1397" i="4" s="1"/>
  <c r="XFB1396" i="4"/>
  <c r="M1396" i="4"/>
  <c r="B1396" i="4"/>
  <c r="A1396" i="4"/>
  <c r="C1396" i="4" s="1"/>
  <c r="XFB1395" i="4"/>
  <c r="M1395" i="4"/>
  <c r="B1395" i="4"/>
  <c r="A1395" i="4"/>
  <c r="C1395" i="4" s="1"/>
  <c r="XFB1394" i="4"/>
  <c r="M1394" i="4"/>
  <c r="B1394" i="4"/>
  <c r="A1394" i="4"/>
  <c r="C1394" i="4" s="1"/>
  <c r="XFB1393" i="4"/>
  <c r="M1393" i="4"/>
  <c r="B1393" i="4"/>
  <c r="A1393" i="4"/>
  <c r="C1393" i="4" s="1"/>
  <c r="XFB1392" i="4"/>
  <c r="M1392" i="4"/>
  <c r="B1392" i="4"/>
  <c r="A1392" i="4"/>
  <c r="C1392" i="4" s="1"/>
  <c r="XFB1391" i="4"/>
  <c r="M1391" i="4"/>
  <c r="B1391" i="4"/>
  <c r="A1391" i="4"/>
  <c r="C1391" i="4" s="1"/>
  <c r="XFB1390" i="4"/>
  <c r="M1390" i="4"/>
  <c r="B1390" i="4"/>
  <c r="A1390" i="4"/>
  <c r="C1390" i="4" s="1"/>
  <c r="XFB1389" i="4"/>
  <c r="M1389" i="4"/>
  <c r="B1389" i="4"/>
  <c r="A1389" i="4"/>
  <c r="C1389" i="4" s="1"/>
  <c r="XFB1388" i="4"/>
  <c r="M1388" i="4"/>
  <c r="B1388" i="4"/>
  <c r="A1388" i="4"/>
  <c r="C1388" i="4" s="1"/>
  <c r="XFB1387" i="4"/>
  <c r="M1387" i="4"/>
  <c r="B1387" i="4"/>
  <c r="A1387" i="4"/>
  <c r="C1387" i="4" s="1"/>
  <c r="XFB1386" i="4"/>
  <c r="M1386" i="4"/>
  <c r="B1386" i="4"/>
  <c r="A1386" i="4"/>
  <c r="C1386" i="4" s="1"/>
  <c r="XFB1385" i="4"/>
  <c r="M1385" i="4"/>
  <c r="B1385" i="4"/>
  <c r="A1385" i="4"/>
  <c r="C1385" i="4" s="1"/>
  <c r="XFB1384" i="4"/>
  <c r="M1384" i="4"/>
  <c r="B1384" i="4"/>
  <c r="A1384" i="4"/>
  <c r="C1384" i="4" s="1"/>
  <c r="XFB1383" i="4"/>
  <c r="M1383" i="4"/>
  <c r="B1383" i="4"/>
  <c r="A1383" i="4"/>
  <c r="C1383" i="4" s="1"/>
  <c r="XFB1382" i="4"/>
  <c r="M1382" i="4"/>
  <c r="B1382" i="4"/>
  <c r="A1382" i="4"/>
  <c r="C1382" i="4" s="1"/>
  <c r="XFB1381" i="4"/>
  <c r="M1381" i="4"/>
  <c r="B1381" i="4"/>
  <c r="A1381" i="4"/>
  <c r="C1381" i="4" s="1"/>
  <c r="XFB1380" i="4"/>
  <c r="M1380" i="4"/>
  <c r="B1380" i="4"/>
  <c r="A1380" i="4"/>
  <c r="C1380" i="4" s="1"/>
  <c r="XFB1379" i="4"/>
  <c r="M1379" i="4"/>
  <c r="B1379" i="4"/>
  <c r="A1379" i="4"/>
  <c r="C1379" i="4" s="1"/>
  <c r="XFB1378" i="4"/>
  <c r="M1378" i="4"/>
  <c r="B1378" i="4"/>
  <c r="A1378" i="4"/>
  <c r="C1378" i="4" s="1"/>
  <c r="XFB1377" i="4"/>
  <c r="M1377" i="4"/>
  <c r="B1377" i="4"/>
  <c r="A1377" i="4"/>
  <c r="C1377" i="4" s="1"/>
  <c r="XFB1376" i="4"/>
  <c r="M1376" i="4"/>
  <c r="B1376" i="4"/>
  <c r="A1376" i="4"/>
  <c r="C1376" i="4" s="1"/>
  <c r="XFB1375" i="4"/>
  <c r="M1375" i="4"/>
  <c r="B1375" i="4"/>
  <c r="A1375" i="4"/>
  <c r="C1375" i="4" s="1"/>
  <c r="XFB1374" i="4"/>
  <c r="M1374" i="4"/>
  <c r="B1374" i="4"/>
  <c r="A1374" i="4"/>
  <c r="C1374" i="4" s="1"/>
  <c r="XFB1373" i="4"/>
  <c r="M1373" i="4"/>
  <c r="B1373" i="4"/>
  <c r="A1373" i="4"/>
  <c r="C1373" i="4" s="1"/>
  <c r="XFB1372" i="4"/>
  <c r="M1372" i="4"/>
  <c r="B1372" i="4"/>
  <c r="A1372" i="4"/>
  <c r="C1372" i="4" s="1"/>
  <c r="XFB1371" i="4"/>
  <c r="M1371" i="4"/>
  <c r="B1371" i="4"/>
  <c r="A1371" i="4"/>
  <c r="C1371" i="4" s="1"/>
  <c r="XFB1370" i="4"/>
  <c r="M1370" i="4"/>
  <c r="B1370" i="4"/>
  <c r="A1370" i="4"/>
  <c r="C1370" i="4" s="1"/>
  <c r="XFB1369" i="4"/>
  <c r="M1369" i="4"/>
  <c r="B1369" i="4"/>
  <c r="A1369" i="4"/>
  <c r="C1369" i="4" s="1"/>
  <c r="XFB1368" i="4"/>
  <c r="M1368" i="4"/>
  <c r="B1368" i="4"/>
  <c r="A1368" i="4"/>
  <c r="C1368" i="4" s="1"/>
  <c r="XFB1367" i="4"/>
  <c r="M1367" i="4"/>
  <c r="B1367" i="4"/>
  <c r="A1367" i="4"/>
  <c r="C1367" i="4" s="1"/>
  <c r="XFB1366" i="4"/>
  <c r="M1366" i="4"/>
  <c r="B1366" i="4"/>
  <c r="A1366" i="4"/>
  <c r="C1366" i="4" s="1"/>
  <c r="XFB1365" i="4"/>
  <c r="M1365" i="4"/>
  <c r="B1365" i="4"/>
  <c r="A1365" i="4"/>
  <c r="C1365" i="4" s="1"/>
  <c r="XFB1364" i="4"/>
  <c r="M1364" i="4"/>
  <c r="B1364" i="4"/>
  <c r="A1364" i="4"/>
  <c r="C1364" i="4" s="1"/>
  <c r="XFB1363" i="4"/>
  <c r="M1363" i="4"/>
  <c r="B1363" i="4"/>
  <c r="A1363" i="4"/>
  <c r="C1363" i="4" s="1"/>
  <c r="XFB1362" i="4"/>
  <c r="M1362" i="4"/>
  <c r="B1362" i="4"/>
  <c r="A1362" i="4"/>
  <c r="C1362" i="4" s="1"/>
  <c r="XFB1361" i="4"/>
  <c r="M1361" i="4"/>
  <c r="B1361" i="4"/>
  <c r="A1361" i="4"/>
  <c r="C1361" i="4" s="1"/>
  <c r="XFB1360" i="4"/>
  <c r="M1360" i="4"/>
  <c r="B1360" i="4"/>
  <c r="A1360" i="4"/>
  <c r="C1360" i="4" s="1"/>
  <c r="XFB1359" i="4"/>
  <c r="M1359" i="4"/>
  <c r="B1359" i="4"/>
  <c r="A1359" i="4"/>
  <c r="C1359" i="4" s="1"/>
  <c r="XFB1358" i="4"/>
  <c r="M1358" i="4"/>
  <c r="B1358" i="4"/>
  <c r="A1358" i="4"/>
  <c r="C1358" i="4" s="1"/>
  <c r="XFB1357" i="4"/>
  <c r="M1357" i="4"/>
  <c r="B1357" i="4"/>
  <c r="A1357" i="4"/>
  <c r="C1357" i="4" s="1"/>
  <c r="XFB1356" i="4"/>
  <c r="M1356" i="4"/>
  <c r="B1356" i="4"/>
  <c r="A1356" i="4"/>
  <c r="C1356" i="4" s="1"/>
  <c r="XFB1355" i="4"/>
  <c r="M1355" i="4"/>
  <c r="B1355" i="4"/>
  <c r="A1355" i="4"/>
  <c r="C1355" i="4" s="1"/>
  <c r="XFB1354" i="4"/>
  <c r="M1354" i="4"/>
  <c r="B1354" i="4"/>
  <c r="A1354" i="4"/>
  <c r="C1354" i="4" s="1"/>
  <c r="XFB1353" i="4"/>
  <c r="M1353" i="4"/>
  <c r="B1353" i="4"/>
  <c r="A1353" i="4"/>
  <c r="C1353" i="4" s="1"/>
  <c r="XFB1352" i="4"/>
  <c r="M1352" i="4"/>
  <c r="B1352" i="4"/>
  <c r="A1352" i="4"/>
  <c r="C1352" i="4" s="1"/>
  <c r="XFB1351" i="4"/>
  <c r="M1351" i="4"/>
  <c r="B1351" i="4"/>
  <c r="A1351" i="4"/>
  <c r="C1351" i="4" s="1"/>
  <c r="XFB1350" i="4"/>
  <c r="M1350" i="4"/>
  <c r="B1350" i="4"/>
  <c r="A1350" i="4"/>
  <c r="C1350" i="4" s="1"/>
  <c r="XFB1349" i="4"/>
  <c r="M1349" i="4"/>
  <c r="B1349" i="4"/>
  <c r="A1349" i="4"/>
  <c r="C1349" i="4" s="1"/>
  <c r="XFB1348" i="4"/>
  <c r="M1348" i="4"/>
  <c r="B1348" i="4"/>
  <c r="A1348" i="4"/>
  <c r="C1348" i="4" s="1"/>
  <c r="XFB1347" i="4"/>
  <c r="M1347" i="4"/>
  <c r="B1347" i="4"/>
  <c r="A1347" i="4"/>
  <c r="C1347" i="4" s="1"/>
  <c r="XFB1346" i="4"/>
  <c r="M1346" i="4"/>
  <c r="B1346" i="4"/>
  <c r="A1346" i="4"/>
  <c r="C1346" i="4" s="1"/>
  <c r="XFB1345" i="4"/>
  <c r="M1345" i="4"/>
  <c r="B1345" i="4"/>
  <c r="A1345" i="4"/>
  <c r="C1345" i="4" s="1"/>
  <c r="XFB1344" i="4"/>
  <c r="M1344" i="4"/>
  <c r="B1344" i="4"/>
  <c r="A1344" i="4"/>
  <c r="C1344" i="4" s="1"/>
  <c r="XFB1343" i="4"/>
  <c r="M1343" i="4"/>
  <c r="B1343" i="4"/>
  <c r="A1343" i="4"/>
  <c r="C1343" i="4" s="1"/>
  <c r="XFB1342" i="4"/>
  <c r="M1342" i="4"/>
  <c r="B1342" i="4"/>
  <c r="A1342" i="4"/>
  <c r="C1342" i="4" s="1"/>
  <c r="XFB1341" i="4"/>
  <c r="M1341" i="4"/>
  <c r="B1341" i="4"/>
  <c r="A1341" i="4"/>
  <c r="C1341" i="4" s="1"/>
  <c r="XFB1340" i="4"/>
  <c r="M1340" i="4"/>
  <c r="B1340" i="4"/>
  <c r="A1340" i="4"/>
  <c r="C1340" i="4" s="1"/>
  <c r="XFB1339" i="4"/>
  <c r="M1339" i="4"/>
  <c r="B1339" i="4"/>
  <c r="A1339" i="4"/>
  <c r="C1339" i="4" s="1"/>
  <c r="XFB1338" i="4"/>
  <c r="M1338" i="4"/>
  <c r="B1338" i="4"/>
  <c r="A1338" i="4"/>
  <c r="C1338" i="4" s="1"/>
  <c r="XFB1337" i="4"/>
  <c r="M1337" i="4"/>
  <c r="B1337" i="4"/>
  <c r="A1337" i="4"/>
  <c r="C1337" i="4" s="1"/>
  <c r="XFB1336" i="4"/>
  <c r="M1336" i="4"/>
  <c r="B1336" i="4"/>
  <c r="A1336" i="4"/>
  <c r="C1336" i="4" s="1"/>
  <c r="XFB1335" i="4"/>
  <c r="M1335" i="4"/>
  <c r="B1335" i="4"/>
  <c r="A1335" i="4"/>
  <c r="C1335" i="4" s="1"/>
  <c r="XFB1334" i="4"/>
  <c r="M1334" i="4"/>
  <c r="B1334" i="4"/>
  <c r="A1334" i="4"/>
  <c r="C1334" i="4" s="1"/>
  <c r="XFB1333" i="4"/>
  <c r="M1333" i="4"/>
  <c r="B1333" i="4"/>
  <c r="A1333" i="4"/>
  <c r="C1333" i="4" s="1"/>
  <c r="XFB1332" i="4"/>
  <c r="M1332" i="4"/>
  <c r="B1332" i="4"/>
  <c r="A1332" i="4"/>
  <c r="C1332" i="4" s="1"/>
  <c r="XFB1331" i="4"/>
  <c r="M1331" i="4"/>
  <c r="B1331" i="4"/>
  <c r="A1331" i="4"/>
  <c r="C1331" i="4" s="1"/>
  <c r="XFB1330" i="4"/>
  <c r="M1330" i="4"/>
  <c r="B1330" i="4"/>
  <c r="A1330" i="4"/>
  <c r="C1330" i="4" s="1"/>
  <c r="XFB1329" i="4"/>
  <c r="M1329" i="4"/>
  <c r="B1329" i="4"/>
  <c r="A1329" i="4"/>
  <c r="C1329" i="4" s="1"/>
  <c r="XFB1328" i="4"/>
  <c r="M1328" i="4"/>
  <c r="B1328" i="4"/>
  <c r="A1328" i="4"/>
  <c r="C1328" i="4" s="1"/>
  <c r="XFB1327" i="4"/>
  <c r="M1327" i="4"/>
  <c r="B1327" i="4"/>
  <c r="A1327" i="4"/>
  <c r="C1327" i="4" s="1"/>
  <c r="XFB1326" i="4"/>
  <c r="M1326" i="4"/>
  <c r="B1326" i="4"/>
  <c r="A1326" i="4"/>
  <c r="C1326" i="4" s="1"/>
  <c r="XFB1325" i="4"/>
  <c r="M1325" i="4"/>
  <c r="B1325" i="4"/>
  <c r="A1325" i="4"/>
  <c r="C1325" i="4" s="1"/>
  <c r="XFB1324" i="4"/>
  <c r="M1324" i="4"/>
  <c r="B1324" i="4"/>
  <c r="A1324" i="4"/>
  <c r="C1324" i="4" s="1"/>
  <c r="XFB1323" i="4"/>
  <c r="M1323" i="4"/>
  <c r="B1323" i="4"/>
  <c r="A1323" i="4"/>
  <c r="C1323" i="4" s="1"/>
  <c r="XFB1322" i="4"/>
  <c r="M1322" i="4"/>
  <c r="B1322" i="4"/>
  <c r="A1322" i="4"/>
  <c r="C1322" i="4" s="1"/>
  <c r="XFB1321" i="4"/>
  <c r="M1321" i="4"/>
  <c r="B1321" i="4"/>
  <c r="A1321" i="4"/>
  <c r="C1321" i="4" s="1"/>
  <c r="XFB1320" i="4"/>
  <c r="M1320" i="4"/>
  <c r="B1320" i="4"/>
  <c r="A1320" i="4"/>
  <c r="C1320" i="4" s="1"/>
  <c r="XFB1319" i="4"/>
  <c r="M1319" i="4"/>
  <c r="B1319" i="4"/>
  <c r="A1319" i="4"/>
  <c r="C1319" i="4" s="1"/>
  <c r="XFB1318" i="4"/>
  <c r="M1318" i="4"/>
  <c r="B1318" i="4"/>
  <c r="A1318" i="4"/>
  <c r="C1318" i="4" s="1"/>
  <c r="XFB1317" i="4"/>
  <c r="M1317" i="4"/>
  <c r="B1317" i="4"/>
  <c r="A1317" i="4"/>
  <c r="C1317" i="4" s="1"/>
  <c r="XFB1316" i="4"/>
  <c r="M1316" i="4"/>
  <c r="B1316" i="4"/>
  <c r="A1316" i="4"/>
  <c r="C1316" i="4" s="1"/>
  <c r="XFB1315" i="4"/>
  <c r="M1315" i="4"/>
  <c r="B1315" i="4"/>
  <c r="A1315" i="4"/>
  <c r="C1315" i="4" s="1"/>
  <c r="XFB1314" i="4"/>
  <c r="M1314" i="4"/>
  <c r="B1314" i="4"/>
  <c r="A1314" i="4"/>
  <c r="C1314" i="4" s="1"/>
  <c r="XFB1313" i="4"/>
  <c r="M1313" i="4"/>
  <c r="B1313" i="4"/>
  <c r="A1313" i="4"/>
  <c r="C1313" i="4" s="1"/>
  <c r="XFB1312" i="4"/>
  <c r="M1312" i="4"/>
  <c r="B1312" i="4"/>
  <c r="A1312" i="4"/>
  <c r="C1312" i="4" s="1"/>
  <c r="XFB1311" i="4"/>
  <c r="M1311" i="4"/>
  <c r="B1311" i="4"/>
  <c r="A1311" i="4"/>
  <c r="C1311" i="4" s="1"/>
  <c r="XFB1310" i="4"/>
  <c r="M1310" i="4"/>
  <c r="B1310" i="4"/>
  <c r="A1310" i="4"/>
  <c r="C1310" i="4" s="1"/>
  <c r="XFB1309" i="4"/>
  <c r="M1309" i="4"/>
  <c r="B1309" i="4"/>
  <c r="A1309" i="4"/>
  <c r="C1309" i="4" s="1"/>
  <c r="XFB1308" i="4"/>
  <c r="M1308" i="4"/>
  <c r="B1308" i="4"/>
  <c r="A1308" i="4"/>
  <c r="C1308" i="4" s="1"/>
  <c r="XFB1307" i="4"/>
  <c r="M1307" i="4"/>
  <c r="B1307" i="4"/>
  <c r="A1307" i="4"/>
  <c r="C1307" i="4" s="1"/>
  <c r="XFB1306" i="4"/>
  <c r="M1306" i="4"/>
  <c r="B1306" i="4"/>
  <c r="A1306" i="4"/>
  <c r="C1306" i="4" s="1"/>
  <c r="XFB1305" i="4"/>
  <c r="M1305" i="4"/>
  <c r="B1305" i="4"/>
  <c r="A1305" i="4"/>
  <c r="C1305" i="4" s="1"/>
  <c r="XFB1304" i="4"/>
  <c r="M1304" i="4"/>
  <c r="B1304" i="4"/>
  <c r="A1304" i="4"/>
  <c r="C1304" i="4" s="1"/>
  <c r="XFB1303" i="4"/>
  <c r="M1303" i="4"/>
  <c r="B1303" i="4"/>
  <c r="A1303" i="4"/>
  <c r="C1303" i="4" s="1"/>
  <c r="XFB1302" i="4"/>
  <c r="M1302" i="4"/>
  <c r="B1302" i="4"/>
  <c r="A1302" i="4"/>
  <c r="C1302" i="4" s="1"/>
  <c r="XFB1301" i="4"/>
  <c r="M1301" i="4"/>
  <c r="B1301" i="4"/>
  <c r="A1301" i="4"/>
  <c r="C1301" i="4" s="1"/>
  <c r="XFB1300" i="4"/>
  <c r="M1300" i="4"/>
  <c r="B1300" i="4"/>
  <c r="A1300" i="4"/>
  <c r="C1300" i="4" s="1"/>
  <c r="XFB1299" i="4"/>
  <c r="M1299" i="4"/>
  <c r="B1299" i="4"/>
  <c r="A1299" i="4"/>
  <c r="C1299" i="4" s="1"/>
  <c r="XFB1298" i="4"/>
  <c r="M1298" i="4"/>
  <c r="B1298" i="4"/>
  <c r="A1298" i="4"/>
  <c r="C1298" i="4" s="1"/>
  <c r="XFB1297" i="4"/>
  <c r="M1297" i="4"/>
  <c r="B1297" i="4"/>
  <c r="A1297" i="4"/>
  <c r="C1297" i="4" s="1"/>
  <c r="XFB1296" i="4"/>
  <c r="M1296" i="4"/>
  <c r="B1296" i="4"/>
  <c r="A1296" i="4"/>
  <c r="C1296" i="4" s="1"/>
  <c r="XFB1295" i="4"/>
  <c r="M1295" i="4"/>
  <c r="B1295" i="4"/>
  <c r="A1295" i="4"/>
  <c r="C1295" i="4" s="1"/>
  <c r="XFB1294" i="4"/>
  <c r="M1294" i="4"/>
  <c r="B1294" i="4"/>
  <c r="A1294" i="4"/>
  <c r="C1294" i="4" s="1"/>
  <c r="XFB1293" i="4"/>
  <c r="M1293" i="4"/>
  <c r="B1293" i="4"/>
  <c r="A1293" i="4"/>
  <c r="C1293" i="4" s="1"/>
  <c r="XFB1292" i="4"/>
  <c r="M1292" i="4"/>
  <c r="B1292" i="4"/>
  <c r="A1292" i="4"/>
  <c r="C1292" i="4" s="1"/>
  <c r="XFB1291" i="4"/>
  <c r="M1291" i="4"/>
  <c r="B1291" i="4"/>
  <c r="A1291" i="4"/>
  <c r="C1291" i="4" s="1"/>
  <c r="XFB1290" i="4"/>
  <c r="M1290" i="4"/>
  <c r="B1290" i="4"/>
  <c r="A1290" i="4"/>
  <c r="C1290" i="4" s="1"/>
  <c r="XFB1289" i="4"/>
  <c r="M1289" i="4"/>
  <c r="B1289" i="4"/>
  <c r="A1289" i="4"/>
  <c r="C1289" i="4" s="1"/>
  <c r="XFB1288" i="4"/>
  <c r="M1288" i="4"/>
  <c r="B1288" i="4"/>
  <c r="A1288" i="4"/>
  <c r="C1288" i="4" s="1"/>
  <c r="XFB1287" i="4"/>
  <c r="M1287" i="4"/>
  <c r="B1287" i="4"/>
  <c r="A1287" i="4"/>
  <c r="C1287" i="4" s="1"/>
  <c r="XFB1286" i="4"/>
  <c r="M1286" i="4"/>
  <c r="B1286" i="4"/>
  <c r="A1286" i="4"/>
  <c r="C1286" i="4" s="1"/>
  <c r="XFB1285" i="4"/>
  <c r="M1285" i="4"/>
  <c r="B1285" i="4"/>
  <c r="A1285" i="4"/>
  <c r="C1285" i="4" s="1"/>
  <c r="XFB1284" i="4"/>
  <c r="M1284" i="4"/>
  <c r="B1284" i="4"/>
  <c r="A1284" i="4"/>
  <c r="C1284" i="4" s="1"/>
  <c r="XFB1283" i="4"/>
  <c r="M1283" i="4"/>
  <c r="B1283" i="4"/>
  <c r="A1283" i="4"/>
  <c r="C1283" i="4" s="1"/>
  <c r="XFB1282" i="4"/>
  <c r="M1282" i="4"/>
  <c r="B1282" i="4"/>
  <c r="A1282" i="4"/>
  <c r="C1282" i="4" s="1"/>
  <c r="XFB1281" i="4"/>
  <c r="M1281" i="4"/>
  <c r="B1281" i="4"/>
  <c r="A1281" i="4"/>
  <c r="C1281" i="4" s="1"/>
  <c r="XFB1280" i="4"/>
  <c r="M1280" i="4"/>
  <c r="B1280" i="4"/>
  <c r="A1280" i="4"/>
  <c r="C1280" i="4" s="1"/>
  <c r="XFB1279" i="4"/>
  <c r="M1279" i="4"/>
  <c r="B1279" i="4"/>
  <c r="A1279" i="4"/>
  <c r="C1279" i="4" s="1"/>
  <c r="XFB1278" i="4"/>
  <c r="M1278" i="4"/>
  <c r="B1278" i="4"/>
  <c r="A1278" i="4"/>
  <c r="C1278" i="4" s="1"/>
  <c r="XFB1277" i="4"/>
  <c r="M1277" i="4"/>
  <c r="B1277" i="4"/>
  <c r="A1277" i="4"/>
  <c r="C1277" i="4" s="1"/>
  <c r="XFB1276" i="4"/>
  <c r="M1276" i="4"/>
  <c r="B1276" i="4"/>
  <c r="A1276" i="4"/>
  <c r="C1276" i="4" s="1"/>
  <c r="XFB1275" i="4"/>
  <c r="M1275" i="4"/>
  <c r="B1275" i="4"/>
  <c r="A1275" i="4"/>
  <c r="C1275" i="4" s="1"/>
  <c r="XFB1274" i="4"/>
  <c r="M1274" i="4"/>
  <c r="B1274" i="4"/>
  <c r="A1274" i="4"/>
  <c r="C1274" i="4" s="1"/>
  <c r="XFB1273" i="4"/>
  <c r="M1273" i="4"/>
  <c r="B1273" i="4"/>
  <c r="A1273" i="4"/>
  <c r="C1273" i="4" s="1"/>
  <c r="XFB1272" i="4"/>
  <c r="M1272" i="4"/>
  <c r="B1272" i="4"/>
  <c r="A1272" i="4"/>
  <c r="C1272" i="4" s="1"/>
  <c r="XFB1271" i="4"/>
  <c r="M1271" i="4"/>
  <c r="B1271" i="4"/>
  <c r="A1271" i="4"/>
  <c r="C1271" i="4" s="1"/>
  <c r="XFB1270" i="4"/>
  <c r="M1270" i="4"/>
  <c r="B1270" i="4"/>
  <c r="A1270" i="4"/>
  <c r="C1270" i="4" s="1"/>
  <c r="XFB1269" i="4"/>
  <c r="M1269" i="4"/>
  <c r="B1269" i="4"/>
  <c r="A1269" i="4"/>
  <c r="C1269" i="4" s="1"/>
  <c r="XFB1268" i="4"/>
  <c r="M1268" i="4"/>
  <c r="B1268" i="4"/>
  <c r="A1268" i="4"/>
  <c r="C1268" i="4" s="1"/>
  <c r="XFB1267" i="4"/>
  <c r="M1267" i="4"/>
  <c r="B1267" i="4"/>
  <c r="A1267" i="4"/>
  <c r="C1267" i="4" s="1"/>
  <c r="XFB1266" i="4"/>
  <c r="M1266" i="4"/>
  <c r="B1266" i="4"/>
  <c r="A1266" i="4"/>
  <c r="C1266" i="4" s="1"/>
  <c r="XFB1265" i="4"/>
  <c r="M1265" i="4"/>
  <c r="B1265" i="4"/>
  <c r="A1265" i="4"/>
  <c r="C1265" i="4" s="1"/>
  <c r="XFB1264" i="4"/>
  <c r="M1264" i="4"/>
  <c r="B1264" i="4"/>
  <c r="A1264" i="4"/>
  <c r="C1264" i="4" s="1"/>
  <c r="XFB1263" i="4"/>
  <c r="M1263" i="4"/>
  <c r="B1263" i="4"/>
  <c r="A1263" i="4"/>
  <c r="C1263" i="4" s="1"/>
  <c r="XFB1262" i="4"/>
  <c r="M1262" i="4"/>
  <c r="B1262" i="4"/>
  <c r="A1262" i="4"/>
  <c r="C1262" i="4" s="1"/>
  <c r="XFB1261" i="4"/>
  <c r="M1261" i="4"/>
  <c r="B1261" i="4"/>
  <c r="A1261" i="4"/>
  <c r="C1261" i="4" s="1"/>
  <c r="XFB1260" i="4"/>
  <c r="M1260" i="4"/>
  <c r="B1260" i="4"/>
  <c r="A1260" i="4"/>
  <c r="C1260" i="4" s="1"/>
  <c r="XFB1259" i="4"/>
  <c r="M1259" i="4"/>
  <c r="B1259" i="4"/>
  <c r="A1259" i="4"/>
  <c r="C1259" i="4" s="1"/>
  <c r="XFB1258" i="4"/>
  <c r="M1258" i="4"/>
  <c r="B1258" i="4"/>
  <c r="A1258" i="4"/>
  <c r="C1258" i="4" s="1"/>
  <c r="XFB1257" i="4"/>
  <c r="M1257" i="4"/>
  <c r="B1257" i="4"/>
  <c r="A1257" i="4"/>
  <c r="C1257" i="4" s="1"/>
  <c r="XFB1256" i="4"/>
  <c r="M1256" i="4"/>
  <c r="B1256" i="4"/>
  <c r="A1256" i="4"/>
  <c r="C1256" i="4" s="1"/>
  <c r="XFB1255" i="4"/>
  <c r="M1255" i="4"/>
  <c r="B1255" i="4"/>
  <c r="A1255" i="4"/>
  <c r="C1255" i="4" s="1"/>
  <c r="XFB1254" i="4"/>
  <c r="M1254" i="4"/>
  <c r="B1254" i="4"/>
  <c r="A1254" i="4"/>
  <c r="C1254" i="4" s="1"/>
  <c r="XFB1253" i="4"/>
  <c r="M1253" i="4"/>
  <c r="B1253" i="4"/>
  <c r="A1253" i="4"/>
  <c r="C1253" i="4" s="1"/>
  <c r="XFB1252" i="4"/>
  <c r="M1252" i="4"/>
  <c r="B1252" i="4"/>
  <c r="A1252" i="4"/>
  <c r="C1252" i="4" s="1"/>
  <c r="XFB1251" i="4"/>
  <c r="M1251" i="4"/>
  <c r="B1251" i="4"/>
  <c r="A1251" i="4"/>
  <c r="C1251" i="4" s="1"/>
  <c r="XFB1250" i="4"/>
  <c r="M1250" i="4"/>
  <c r="B1250" i="4"/>
  <c r="A1250" i="4"/>
  <c r="C1250" i="4" s="1"/>
  <c r="XFB1249" i="4"/>
  <c r="M1249" i="4"/>
  <c r="B1249" i="4"/>
  <c r="A1249" i="4"/>
  <c r="C1249" i="4" s="1"/>
  <c r="XFB1248" i="4"/>
  <c r="M1248" i="4"/>
  <c r="B1248" i="4"/>
  <c r="A1248" i="4"/>
  <c r="C1248" i="4" s="1"/>
  <c r="XFB1247" i="4"/>
  <c r="M1247" i="4"/>
  <c r="B1247" i="4"/>
  <c r="A1247" i="4"/>
  <c r="C1247" i="4" s="1"/>
  <c r="XFB1246" i="4"/>
  <c r="M1246" i="4"/>
  <c r="B1246" i="4"/>
  <c r="A1246" i="4"/>
  <c r="C1246" i="4" s="1"/>
  <c r="XFB1245" i="4"/>
  <c r="M1245" i="4"/>
  <c r="B1245" i="4"/>
  <c r="A1245" i="4"/>
  <c r="C1245" i="4" s="1"/>
  <c r="XFB1244" i="4"/>
  <c r="M1244" i="4"/>
  <c r="B1244" i="4"/>
  <c r="A1244" i="4"/>
  <c r="C1244" i="4" s="1"/>
  <c r="XFB1243" i="4"/>
  <c r="M1243" i="4"/>
  <c r="B1243" i="4"/>
  <c r="A1243" i="4"/>
  <c r="C1243" i="4" s="1"/>
  <c r="XFB1242" i="4"/>
  <c r="M1242" i="4"/>
  <c r="B1242" i="4"/>
  <c r="A1242" i="4"/>
  <c r="C1242" i="4" s="1"/>
  <c r="XFB1241" i="4"/>
  <c r="M1241" i="4"/>
  <c r="B1241" i="4"/>
  <c r="A1241" i="4"/>
  <c r="C1241" i="4" s="1"/>
  <c r="XFB1240" i="4"/>
  <c r="M1240" i="4"/>
  <c r="B1240" i="4"/>
  <c r="A1240" i="4"/>
  <c r="C1240" i="4" s="1"/>
  <c r="XFB1239" i="4"/>
  <c r="M1239" i="4"/>
  <c r="B1239" i="4"/>
  <c r="A1239" i="4"/>
  <c r="C1239" i="4" s="1"/>
  <c r="XFB1238" i="4"/>
  <c r="M1238" i="4"/>
  <c r="B1238" i="4"/>
  <c r="A1238" i="4"/>
  <c r="C1238" i="4" s="1"/>
  <c r="XFB1237" i="4"/>
  <c r="M1237" i="4"/>
  <c r="B1237" i="4"/>
  <c r="A1237" i="4"/>
  <c r="C1237" i="4" s="1"/>
  <c r="XFB1236" i="4"/>
  <c r="M1236" i="4"/>
  <c r="B1236" i="4"/>
  <c r="A1236" i="4"/>
  <c r="C1236" i="4" s="1"/>
  <c r="XFB1235" i="4"/>
  <c r="M1235" i="4"/>
  <c r="B1235" i="4"/>
  <c r="A1235" i="4"/>
  <c r="C1235" i="4" s="1"/>
  <c r="XFB1234" i="4"/>
  <c r="M1234" i="4"/>
  <c r="B1234" i="4"/>
  <c r="A1234" i="4"/>
  <c r="C1234" i="4" s="1"/>
  <c r="XFB1233" i="4"/>
  <c r="M1233" i="4"/>
  <c r="B1233" i="4"/>
  <c r="A1233" i="4"/>
  <c r="C1233" i="4" s="1"/>
  <c r="XFB1232" i="4"/>
  <c r="M1232" i="4"/>
  <c r="B1232" i="4"/>
  <c r="A1232" i="4"/>
  <c r="C1232" i="4" s="1"/>
  <c r="XFB1231" i="4"/>
  <c r="M1231" i="4"/>
  <c r="B1231" i="4"/>
  <c r="A1231" i="4"/>
  <c r="C1231" i="4" s="1"/>
  <c r="XFB1230" i="4"/>
  <c r="M1230" i="4"/>
  <c r="B1230" i="4"/>
  <c r="A1230" i="4"/>
  <c r="C1230" i="4" s="1"/>
  <c r="XFB1229" i="4"/>
  <c r="M1229" i="4"/>
  <c r="B1229" i="4"/>
  <c r="A1229" i="4"/>
  <c r="C1229" i="4" s="1"/>
  <c r="XFB1228" i="4"/>
  <c r="M1228" i="4"/>
  <c r="B1228" i="4"/>
  <c r="A1228" i="4"/>
  <c r="C1228" i="4" s="1"/>
  <c r="XFB1227" i="4"/>
  <c r="M1227" i="4"/>
  <c r="B1227" i="4"/>
  <c r="A1227" i="4"/>
  <c r="C1227" i="4" s="1"/>
  <c r="XFB1226" i="4"/>
  <c r="M1226" i="4"/>
  <c r="B1226" i="4"/>
  <c r="A1226" i="4"/>
  <c r="C1226" i="4" s="1"/>
  <c r="XFB1225" i="4"/>
  <c r="M1225" i="4"/>
  <c r="B1225" i="4"/>
  <c r="A1225" i="4"/>
  <c r="C1225" i="4" s="1"/>
  <c r="XFB1224" i="4"/>
  <c r="M1224" i="4"/>
  <c r="B1224" i="4"/>
  <c r="A1224" i="4"/>
  <c r="C1224" i="4" s="1"/>
  <c r="XFB1223" i="4"/>
  <c r="M1223" i="4"/>
  <c r="B1223" i="4"/>
  <c r="A1223" i="4"/>
  <c r="C1223" i="4" s="1"/>
  <c r="XFB1222" i="4"/>
  <c r="M1222" i="4"/>
  <c r="B1222" i="4"/>
  <c r="A1222" i="4"/>
  <c r="C1222" i="4" s="1"/>
  <c r="XFB1221" i="4"/>
  <c r="M1221" i="4"/>
  <c r="B1221" i="4"/>
  <c r="A1221" i="4"/>
  <c r="C1221" i="4" s="1"/>
  <c r="XFB1220" i="4"/>
  <c r="M1220" i="4"/>
  <c r="B1220" i="4"/>
  <c r="A1220" i="4"/>
  <c r="C1220" i="4" s="1"/>
  <c r="XFB1219" i="4"/>
  <c r="M1219" i="4"/>
  <c r="B1219" i="4"/>
  <c r="A1219" i="4"/>
  <c r="C1219" i="4" s="1"/>
  <c r="XFB1218" i="4"/>
  <c r="M1218" i="4"/>
  <c r="B1218" i="4"/>
  <c r="A1218" i="4"/>
  <c r="C1218" i="4" s="1"/>
  <c r="XFB1217" i="4"/>
  <c r="M1217" i="4"/>
  <c r="B1217" i="4"/>
  <c r="A1217" i="4"/>
  <c r="C1217" i="4" s="1"/>
  <c r="XFB1216" i="4"/>
  <c r="M1216" i="4"/>
  <c r="B1216" i="4"/>
  <c r="A1216" i="4"/>
  <c r="C1216" i="4" s="1"/>
  <c r="XFB1215" i="4"/>
  <c r="M1215" i="4"/>
  <c r="B1215" i="4"/>
  <c r="A1215" i="4"/>
  <c r="C1215" i="4" s="1"/>
  <c r="XFB1214" i="4"/>
  <c r="M1214" i="4"/>
  <c r="B1214" i="4"/>
  <c r="A1214" i="4"/>
  <c r="C1214" i="4" s="1"/>
  <c r="XFB1213" i="4"/>
  <c r="M1213" i="4"/>
  <c r="B1213" i="4"/>
  <c r="A1213" i="4"/>
  <c r="C1213" i="4" s="1"/>
  <c r="XFB1212" i="4"/>
  <c r="M1212" i="4"/>
  <c r="B1212" i="4"/>
  <c r="A1212" i="4"/>
  <c r="C1212" i="4" s="1"/>
  <c r="XFB1211" i="4"/>
  <c r="M1211" i="4"/>
  <c r="B1211" i="4"/>
  <c r="A1211" i="4"/>
  <c r="C1211" i="4" s="1"/>
  <c r="XFB1210" i="4"/>
  <c r="M1210" i="4"/>
  <c r="B1210" i="4"/>
  <c r="A1210" i="4"/>
  <c r="C1210" i="4" s="1"/>
  <c r="XFB1209" i="4"/>
  <c r="M1209" i="4"/>
  <c r="B1209" i="4"/>
  <c r="A1209" i="4"/>
  <c r="C1209" i="4" s="1"/>
  <c r="XFB1208" i="4"/>
  <c r="M1208" i="4"/>
  <c r="B1208" i="4"/>
  <c r="A1208" i="4"/>
  <c r="C1208" i="4" s="1"/>
  <c r="XFB1207" i="4"/>
  <c r="M1207" i="4"/>
  <c r="B1207" i="4"/>
  <c r="A1207" i="4"/>
  <c r="C1207" i="4" s="1"/>
  <c r="XFB1206" i="4"/>
  <c r="M1206" i="4"/>
  <c r="B1206" i="4"/>
  <c r="A1206" i="4"/>
  <c r="C1206" i="4" s="1"/>
  <c r="XFB1205" i="4"/>
  <c r="M1205" i="4"/>
  <c r="B1205" i="4"/>
  <c r="A1205" i="4"/>
  <c r="C1205" i="4" s="1"/>
  <c r="XFB1204" i="4"/>
  <c r="M1204" i="4"/>
  <c r="B1204" i="4"/>
  <c r="A1204" i="4"/>
  <c r="C1204" i="4" s="1"/>
  <c r="XFB1203" i="4"/>
  <c r="M1203" i="4"/>
  <c r="B1203" i="4"/>
  <c r="A1203" i="4"/>
  <c r="C1203" i="4" s="1"/>
  <c r="XFB1202" i="4"/>
  <c r="M1202" i="4"/>
  <c r="B1202" i="4"/>
  <c r="A1202" i="4"/>
  <c r="C1202" i="4" s="1"/>
  <c r="XFB1201" i="4"/>
  <c r="M1201" i="4"/>
  <c r="B1201" i="4"/>
  <c r="A1201" i="4"/>
  <c r="C1201" i="4" s="1"/>
  <c r="XFB1200" i="4"/>
  <c r="M1200" i="4"/>
  <c r="B1200" i="4"/>
  <c r="A1200" i="4"/>
  <c r="C1200" i="4" s="1"/>
  <c r="XFB1199" i="4"/>
  <c r="M1199" i="4"/>
  <c r="B1199" i="4"/>
  <c r="A1199" i="4"/>
  <c r="C1199" i="4" s="1"/>
  <c r="XFB1198" i="4"/>
  <c r="M1198" i="4"/>
  <c r="B1198" i="4"/>
  <c r="A1198" i="4"/>
  <c r="C1198" i="4" s="1"/>
  <c r="XFB1197" i="4"/>
  <c r="M1197" i="4"/>
  <c r="B1197" i="4"/>
  <c r="A1197" i="4"/>
  <c r="C1197" i="4" s="1"/>
  <c r="XFB1196" i="4"/>
  <c r="M1196" i="4"/>
  <c r="B1196" i="4"/>
  <c r="A1196" i="4"/>
  <c r="C1196" i="4" s="1"/>
  <c r="XFB1195" i="4"/>
  <c r="M1195" i="4"/>
  <c r="B1195" i="4"/>
  <c r="A1195" i="4"/>
  <c r="C1195" i="4" s="1"/>
  <c r="XFB1194" i="4"/>
  <c r="M1194" i="4"/>
  <c r="B1194" i="4"/>
  <c r="A1194" i="4"/>
  <c r="C1194" i="4" s="1"/>
  <c r="XFB1193" i="4"/>
  <c r="M1193" i="4"/>
  <c r="B1193" i="4"/>
  <c r="A1193" i="4"/>
  <c r="C1193" i="4" s="1"/>
  <c r="XFB1192" i="4"/>
  <c r="M1192" i="4"/>
  <c r="B1192" i="4"/>
  <c r="A1192" i="4"/>
  <c r="C1192" i="4" s="1"/>
  <c r="XFB1191" i="4"/>
  <c r="M1191" i="4"/>
  <c r="B1191" i="4"/>
  <c r="A1191" i="4"/>
  <c r="C1191" i="4" s="1"/>
  <c r="XFB1190" i="4"/>
  <c r="M1190" i="4"/>
  <c r="B1190" i="4"/>
  <c r="A1190" i="4"/>
  <c r="C1190" i="4" s="1"/>
  <c r="XFB1189" i="4"/>
  <c r="M1189" i="4"/>
  <c r="B1189" i="4"/>
  <c r="A1189" i="4"/>
  <c r="C1189" i="4" s="1"/>
  <c r="XFB1188" i="4"/>
  <c r="M1188" i="4"/>
  <c r="B1188" i="4"/>
  <c r="A1188" i="4"/>
  <c r="C1188" i="4" s="1"/>
  <c r="XFB1187" i="4"/>
  <c r="M1187" i="4"/>
  <c r="B1187" i="4"/>
  <c r="A1187" i="4"/>
  <c r="C1187" i="4" s="1"/>
  <c r="XFB1186" i="4"/>
  <c r="M1186" i="4"/>
  <c r="B1186" i="4"/>
  <c r="A1186" i="4"/>
  <c r="C1186" i="4" s="1"/>
  <c r="XFB1185" i="4"/>
  <c r="M1185" i="4"/>
  <c r="B1185" i="4"/>
  <c r="A1185" i="4"/>
  <c r="C1185" i="4" s="1"/>
  <c r="XFB1184" i="4"/>
  <c r="M1184" i="4"/>
  <c r="B1184" i="4"/>
  <c r="A1184" i="4"/>
  <c r="C1184" i="4" s="1"/>
  <c r="XFB1183" i="4"/>
  <c r="M1183" i="4"/>
  <c r="B1183" i="4"/>
  <c r="A1183" i="4"/>
  <c r="C1183" i="4" s="1"/>
  <c r="XFB1182" i="4"/>
  <c r="M1182" i="4"/>
  <c r="B1182" i="4"/>
  <c r="A1182" i="4"/>
  <c r="C1182" i="4" s="1"/>
  <c r="XFB1181" i="4"/>
  <c r="M1181" i="4"/>
  <c r="B1181" i="4"/>
  <c r="A1181" i="4"/>
  <c r="C1181" i="4" s="1"/>
  <c r="XFB1180" i="4"/>
  <c r="M1180" i="4"/>
  <c r="B1180" i="4"/>
  <c r="A1180" i="4"/>
  <c r="C1180" i="4" s="1"/>
  <c r="XFB1179" i="4"/>
  <c r="M1179" i="4"/>
  <c r="B1179" i="4"/>
  <c r="A1179" i="4"/>
  <c r="C1179" i="4" s="1"/>
  <c r="XFB1178" i="4"/>
  <c r="M1178" i="4"/>
  <c r="B1178" i="4"/>
  <c r="A1178" i="4"/>
  <c r="C1178" i="4" s="1"/>
  <c r="XFB1177" i="4"/>
  <c r="M1177" i="4"/>
  <c r="B1177" i="4"/>
  <c r="A1177" i="4"/>
  <c r="C1177" i="4" s="1"/>
  <c r="XFB1176" i="4"/>
  <c r="M1176" i="4"/>
  <c r="B1176" i="4"/>
  <c r="A1176" i="4"/>
  <c r="C1176" i="4" s="1"/>
  <c r="XFB1175" i="4"/>
  <c r="M1175" i="4"/>
  <c r="B1175" i="4"/>
  <c r="A1175" i="4"/>
  <c r="C1175" i="4" s="1"/>
  <c r="XFB1174" i="4"/>
  <c r="M1174" i="4"/>
  <c r="B1174" i="4"/>
  <c r="A1174" i="4"/>
  <c r="C1174" i="4" s="1"/>
  <c r="XFB1173" i="4"/>
  <c r="M1173" i="4"/>
  <c r="B1173" i="4"/>
  <c r="A1173" i="4"/>
  <c r="C1173" i="4" s="1"/>
  <c r="XFB1172" i="4"/>
  <c r="M1172" i="4"/>
  <c r="B1172" i="4"/>
  <c r="A1172" i="4"/>
  <c r="C1172" i="4" s="1"/>
  <c r="XFB1171" i="4"/>
  <c r="M1171" i="4"/>
  <c r="B1171" i="4"/>
  <c r="A1171" i="4"/>
  <c r="C1171" i="4" s="1"/>
  <c r="XFB1170" i="4"/>
  <c r="M1170" i="4"/>
  <c r="B1170" i="4"/>
  <c r="A1170" i="4"/>
  <c r="C1170" i="4" s="1"/>
  <c r="XFB1169" i="4"/>
  <c r="M1169" i="4"/>
  <c r="B1169" i="4"/>
  <c r="A1169" i="4"/>
  <c r="C1169" i="4" s="1"/>
  <c r="XFB1168" i="4"/>
  <c r="M1168" i="4"/>
  <c r="B1168" i="4"/>
  <c r="A1168" i="4"/>
  <c r="C1168" i="4" s="1"/>
  <c r="XFB1167" i="4"/>
  <c r="M1167" i="4"/>
  <c r="B1167" i="4"/>
  <c r="A1167" i="4"/>
  <c r="C1167" i="4" s="1"/>
  <c r="XFB1166" i="4"/>
  <c r="M1166" i="4"/>
  <c r="B1166" i="4"/>
  <c r="A1166" i="4"/>
  <c r="C1166" i="4" s="1"/>
  <c r="XFB1165" i="4"/>
  <c r="M1165" i="4"/>
  <c r="B1165" i="4"/>
  <c r="A1165" i="4"/>
  <c r="C1165" i="4" s="1"/>
  <c r="XFB1164" i="4"/>
  <c r="M1164" i="4"/>
  <c r="B1164" i="4"/>
  <c r="A1164" i="4"/>
  <c r="C1164" i="4" s="1"/>
  <c r="XFB1163" i="4"/>
  <c r="M1163" i="4"/>
  <c r="B1163" i="4"/>
  <c r="A1163" i="4"/>
  <c r="C1163" i="4" s="1"/>
  <c r="XFB1162" i="4"/>
  <c r="M1162" i="4"/>
  <c r="B1162" i="4"/>
  <c r="A1162" i="4"/>
  <c r="C1162" i="4" s="1"/>
  <c r="XFB1161" i="4"/>
  <c r="M1161" i="4"/>
  <c r="B1161" i="4"/>
  <c r="A1161" i="4"/>
  <c r="C1161" i="4" s="1"/>
  <c r="XFB1160" i="4"/>
  <c r="M1160" i="4"/>
  <c r="B1160" i="4"/>
  <c r="A1160" i="4"/>
  <c r="C1160" i="4" s="1"/>
  <c r="XFB1159" i="4"/>
  <c r="M1159" i="4"/>
  <c r="B1159" i="4"/>
  <c r="A1159" i="4"/>
  <c r="C1159" i="4" s="1"/>
  <c r="XFB1158" i="4"/>
  <c r="M1158" i="4"/>
  <c r="B1158" i="4"/>
  <c r="A1158" i="4"/>
  <c r="C1158" i="4" s="1"/>
  <c r="XFB1157" i="4"/>
  <c r="M1157" i="4"/>
  <c r="B1157" i="4"/>
  <c r="A1157" i="4"/>
  <c r="C1157" i="4" s="1"/>
  <c r="XFB1156" i="4"/>
  <c r="M1156" i="4"/>
  <c r="B1156" i="4"/>
  <c r="A1156" i="4"/>
  <c r="C1156" i="4" s="1"/>
  <c r="XFB1155" i="4"/>
  <c r="M1155" i="4"/>
  <c r="B1155" i="4"/>
  <c r="A1155" i="4"/>
  <c r="C1155" i="4" s="1"/>
  <c r="XFB1154" i="4"/>
  <c r="M1154" i="4"/>
  <c r="B1154" i="4"/>
  <c r="A1154" i="4"/>
  <c r="C1154" i="4" s="1"/>
  <c r="XFB1153" i="4"/>
  <c r="M1153" i="4"/>
  <c r="B1153" i="4"/>
  <c r="A1153" i="4"/>
  <c r="C1153" i="4" s="1"/>
  <c r="XFB1152" i="4"/>
  <c r="M1152" i="4"/>
  <c r="B1152" i="4"/>
  <c r="A1152" i="4"/>
  <c r="C1152" i="4" s="1"/>
  <c r="XFB1151" i="4"/>
  <c r="M1151" i="4"/>
  <c r="B1151" i="4"/>
  <c r="A1151" i="4"/>
  <c r="C1151" i="4" s="1"/>
  <c r="XFB1150" i="4"/>
  <c r="M1150" i="4"/>
  <c r="B1150" i="4"/>
  <c r="A1150" i="4"/>
  <c r="C1150" i="4" s="1"/>
  <c r="XFB1149" i="4"/>
  <c r="M1149" i="4"/>
  <c r="B1149" i="4"/>
  <c r="A1149" i="4"/>
  <c r="C1149" i="4" s="1"/>
  <c r="XFB1148" i="4"/>
  <c r="M1148" i="4"/>
  <c r="B1148" i="4"/>
  <c r="A1148" i="4"/>
  <c r="C1148" i="4" s="1"/>
  <c r="XFB1147" i="4"/>
  <c r="M1147" i="4"/>
  <c r="B1147" i="4"/>
  <c r="A1147" i="4"/>
  <c r="C1147" i="4" s="1"/>
  <c r="XFB1146" i="4"/>
  <c r="M1146" i="4"/>
  <c r="B1146" i="4"/>
  <c r="A1146" i="4"/>
  <c r="C1146" i="4" s="1"/>
  <c r="XFB1145" i="4"/>
  <c r="M1145" i="4"/>
  <c r="B1145" i="4"/>
  <c r="A1145" i="4"/>
  <c r="C1145" i="4" s="1"/>
  <c r="XFB1144" i="4"/>
  <c r="M1144" i="4"/>
  <c r="B1144" i="4"/>
  <c r="A1144" i="4"/>
  <c r="C1144" i="4" s="1"/>
  <c r="XFB1143" i="4"/>
  <c r="M1143" i="4"/>
  <c r="B1143" i="4"/>
  <c r="A1143" i="4"/>
  <c r="C1143" i="4" s="1"/>
  <c r="XFB1142" i="4"/>
  <c r="M1142" i="4"/>
  <c r="B1142" i="4"/>
  <c r="A1142" i="4"/>
  <c r="C1142" i="4" s="1"/>
  <c r="XFB1141" i="4"/>
  <c r="M1141" i="4"/>
  <c r="B1141" i="4"/>
  <c r="A1141" i="4"/>
  <c r="C1141" i="4" s="1"/>
  <c r="XFB1140" i="4"/>
  <c r="M1140" i="4"/>
  <c r="B1140" i="4"/>
  <c r="A1140" i="4"/>
  <c r="C1140" i="4" s="1"/>
  <c r="XFB1139" i="4"/>
  <c r="M1139" i="4"/>
  <c r="B1139" i="4"/>
  <c r="A1139" i="4"/>
  <c r="C1139" i="4" s="1"/>
  <c r="XFB1138" i="4"/>
  <c r="M1138" i="4"/>
  <c r="B1138" i="4"/>
  <c r="A1138" i="4"/>
  <c r="C1138" i="4" s="1"/>
  <c r="XFB1137" i="4"/>
  <c r="M1137" i="4"/>
  <c r="B1137" i="4"/>
  <c r="A1137" i="4"/>
  <c r="C1137" i="4" s="1"/>
  <c r="XFB1136" i="4"/>
  <c r="M1136" i="4"/>
  <c r="B1136" i="4"/>
  <c r="A1136" i="4"/>
  <c r="C1136" i="4" s="1"/>
  <c r="XFB1135" i="4"/>
  <c r="M1135" i="4"/>
  <c r="B1135" i="4"/>
  <c r="A1135" i="4"/>
  <c r="C1135" i="4" s="1"/>
  <c r="XFB1134" i="4"/>
  <c r="M1134" i="4"/>
  <c r="B1134" i="4"/>
  <c r="A1134" i="4"/>
  <c r="C1134" i="4" s="1"/>
  <c r="XFB1133" i="4"/>
  <c r="M1133" i="4"/>
  <c r="B1133" i="4"/>
  <c r="A1133" i="4"/>
  <c r="C1133" i="4" s="1"/>
  <c r="XFB1132" i="4"/>
  <c r="M1132" i="4"/>
  <c r="B1132" i="4"/>
  <c r="A1132" i="4"/>
  <c r="C1132" i="4" s="1"/>
  <c r="XFB1131" i="4"/>
  <c r="M1131" i="4"/>
  <c r="B1131" i="4"/>
  <c r="A1131" i="4"/>
  <c r="C1131" i="4" s="1"/>
  <c r="XFB1130" i="4"/>
  <c r="M1130" i="4"/>
  <c r="B1130" i="4"/>
  <c r="A1130" i="4"/>
  <c r="C1130" i="4" s="1"/>
  <c r="XFB1129" i="4"/>
  <c r="M1129" i="4"/>
  <c r="B1129" i="4"/>
  <c r="A1129" i="4"/>
  <c r="C1129" i="4" s="1"/>
  <c r="XFB1128" i="4"/>
  <c r="M1128" i="4"/>
  <c r="B1128" i="4"/>
  <c r="A1128" i="4"/>
  <c r="C1128" i="4" s="1"/>
  <c r="XFB1127" i="4"/>
  <c r="M1127" i="4"/>
  <c r="B1127" i="4"/>
  <c r="A1127" i="4"/>
  <c r="C1127" i="4" s="1"/>
  <c r="XFB1126" i="4"/>
  <c r="M1126" i="4"/>
  <c r="B1126" i="4"/>
  <c r="A1126" i="4"/>
  <c r="C1126" i="4" s="1"/>
  <c r="XFB1125" i="4"/>
  <c r="M1125" i="4"/>
  <c r="B1125" i="4"/>
  <c r="A1125" i="4"/>
  <c r="C1125" i="4" s="1"/>
  <c r="XFB1124" i="4"/>
  <c r="M1124" i="4"/>
  <c r="B1124" i="4"/>
  <c r="A1124" i="4"/>
  <c r="C1124" i="4" s="1"/>
  <c r="XFB1123" i="4"/>
  <c r="M1123" i="4"/>
  <c r="B1123" i="4"/>
  <c r="A1123" i="4"/>
  <c r="C1123" i="4" s="1"/>
  <c r="XFB1122" i="4"/>
  <c r="M1122" i="4"/>
  <c r="B1122" i="4"/>
  <c r="A1122" i="4"/>
  <c r="C1122" i="4" s="1"/>
  <c r="XFB1121" i="4"/>
  <c r="M1121" i="4"/>
  <c r="B1121" i="4"/>
  <c r="A1121" i="4"/>
  <c r="C1121" i="4" s="1"/>
  <c r="XFB1120" i="4"/>
  <c r="M1120" i="4"/>
  <c r="B1120" i="4"/>
  <c r="A1120" i="4"/>
  <c r="C1120" i="4" s="1"/>
  <c r="XFB1119" i="4"/>
  <c r="M1119" i="4"/>
  <c r="B1119" i="4"/>
  <c r="A1119" i="4"/>
  <c r="C1119" i="4" s="1"/>
  <c r="XFB1118" i="4"/>
  <c r="M1118" i="4"/>
  <c r="B1118" i="4"/>
  <c r="A1118" i="4"/>
  <c r="C1118" i="4" s="1"/>
  <c r="XFB1117" i="4"/>
  <c r="M1117" i="4"/>
  <c r="B1117" i="4"/>
  <c r="A1117" i="4"/>
  <c r="C1117" i="4" s="1"/>
  <c r="XFB1116" i="4"/>
  <c r="M1116" i="4"/>
  <c r="B1116" i="4"/>
  <c r="A1116" i="4"/>
  <c r="C1116" i="4" s="1"/>
  <c r="XFB1115" i="4"/>
  <c r="M1115" i="4"/>
  <c r="B1115" i="4"/>
  <c r="A1115" i="4"/>
  <c r="C1115" i="4" s="1"/>
  <c r="XFB1114" i="4"/>
  <c r="M1114" i="4"/>
  <c r="B1114" i="4"/>
  <c r="A1114" i="4"/>
  <c r="C1114" i="4" s="1"/>
  <c r="XFB1113" i="4"/>
  <c r="M1113" i="4"/>
  <c r="B1113" i="4"/>
  <c r="A1113" i="4"/>
  <c r="C1113" i="4" s="1"/>
  <c r="XFB1112" i="4"/>
  <c r="M1112" i="4"/>
  <c r="B1112" i="4"/>
  <c r="A1112" i="4"/>
  <c r="C1112" i="4" s="1"/>
  <c r="XFB1111" i="4"/>
  <c r="M1111" i="4"/>
  <c r="B1111" i="4"/>
  <c r="A1111" i="4"/>
  <c r="C1111" i="4" s="1"/>
  <c r="XFB1110" i="4"/>
  <c r="M1110" i="4"/>
  <c r="B1110" i="4"/>
  <c r="A1110" i="4"/>
  <c r="C1110" i="4" s="1"/>
  <c r="XFB1109" i="4"/>
  <c r="M1109" i="4"/>
  <c r="B1109" i="4"/>
  <c r="A1109" i="4"/>
  <c r="C1109" i="4" s="1"/>
  <c r="XFB1108" i="4"/>
  <c r="M1108" i="4"/>
  <c r="B1108" i="4"/>
  <c r="A1108" i="4"/>
  <c r="C1108" i="4" s="1"/>
  <c r="XFB1107" i="4"/>
  <c r="M1107" i="4"/>
  <c r="B1107" i="4"/>
  <c r="A1107" i="4"/>
  <c r="C1107" i="4" s="1"/>
  <c r="XFB1106" i="4"/>
  <c r="M1106" i="4"/>
  <c r="B1106" i="4"/>
  <c r="A1106" i="4"/>
  <c r="C1106" i="4" s="1"/>
  <c r="XFB1105" i="4"/>
  <c r="M1105" i="4"/>
  <c r="B1105" i="4"/>
  <c r="A1105" i="4"/>
  <c r="C1105" i="4" s="1"/>
  <c r="XFB1104" i="4"/>
  <c r="M1104" i="4"/>
  <c r="B1104" i="4"/>
  <c r="A1104" i="4"/>
  <c r="C1104" i="4" s="1"/>
  <c r="XFB1103" i="4"/>
  <c r="M1103" i="4"/>
  <c r="B1103" i="4"/>
  <c r="A1103" i="4"/>
  <c r="C1103" i="4" s="1"/>
  <c r="XFB1102" i="4"/>
  <c r="M1102" i="4"/>
  <c r="B1102" i="4"/>
  <c r="A1102" i="4"/>
  <c r="C1102" i="4" s="1"/>
  <c r="XFB1101" i="4"/>
  <c r="M1101" i="4"/>
  <c r="B1101" i="4"/>
  <c r="A1101" i="4"/>
  <c r="C1101" i="4" s="1"/>
  <c r="XFB1100" i="4"/>
  <c r="M1100" i="4"/>
  <c r="B1100" i="4"/>
  <c r="A1100" i="4"/>
  <c r="C1100" i="4" s="1"/>
  <c r="XFB1099" i="4"/>
  <c r="M1099" i="4"/>
  <c r="B1099" i="4"/>
  <c r="A1099" i="4"/>
  <c r="C1099" i="4" s="1"/>
  <c r="XFB1098" i="4"/>
  <c r="M1098" i="4"/>
  <c r="B1098" i="4"/>
  <c r="A1098" i="4"/>
  <c r="C1098" i="4" s="1"/>
  <c r="XFB1097" i="4"/>
  <c r="M1097" i="4"/>
  <c r="B1097" i="4"/>
  <c r="A1097" i="4"/>
  <c r="C1097" i="4" s="1"/>
  <c r="XFB1096" i="4"/>
  <c r="M1096" i="4"/>
  <c r="B1096" i="4"/>
  <c r="A1096" i="4"/>
  <c r="C1096" i="4" s="1"/>
  <c r="XFB1095" i="4"/>
  <c r="M1095" i="4"/>
  <c r="B1095" i="4"/>
  <c r="A1095" i="4"/>
  <c r="C1095" i="4" s="1"/>
  <c r="XFB1094" i="4"/>
  <c r="M1094" i="4"/>
  <c r="B1094" i="4"/>
  <c r="A1094" i="4"/>
  <c r="C1094" i="4" s="1"/>
  <c r="XFB1093" i="4"/>
  <c r="M1093" i="4"/>
  <c r="B1093" i="4"/>
  <c r="A1093" i="4"/>
  <c r="C1093" i="4" s="1"/>
  <c r="XFB1092" i="4"/>
  <c r="M1092" i="4"/>
  <c r="B1092" i="4"/>
  <c r="A1092" i="4"/>
  <c r="C1092" i="4" s="1"/>
  <c r="XFB1091" i="4"/>
  <c r="M1091" i="4"/>
  <c r="B1091" i="4"/>
  <c r="A1091" i="4"/>
  <c r="C1091" i="4" s="1"/>
  <c r="XFB1090" i="4"/>
  <c r="M1090" i="4"/>
  <c r="B1090" i="4"/>
  <c r="A1090" i="4"/>
  <c r="C1090" i="4" s="1"/>
  <c r="XFB1089" i="4"/>
  <c r="M1089" i="4"/>
  <c r="B1089" i="4"/>
  <c r="A1089" i="4"/>
  <c r="C1089" i="4" s="1"/>
  <c r="XFB1088" i="4"/>
  <c r="M1088" i="4"/>
  <c r="B1088" i="4"/>
  <c r="A1088" i="4"/>
  <c r="C1088" i="4" s="1"/>
  <c r="XFB1087" i="4"/>
  <c r="M1087" i="4"/>
  <c r="B1087" i="4"/>
  <c r="A1087" i="4"/>
  <c r="C1087" i="4" s="1"/>
  <c r="XFB1086" i="4"/>
  <c r="M1086" i="4"/>
  <c r="B1086" i="4"/>
  <c r="A1086" i="4"/>
  <c r="C1086" i="4" s="1"/>
  <c r="XFB1085" i="4"/>
  <c r="M1085" i="4"/>
  <c r="B1085" i="4"/>
  <c r="A1085" i="4"/>
  <c r="C1085" i="4" s="1"/>
  <c r="XFB1084" i="4"/>
  <c r="M1084" i="4"/>
  <c r="B1084" i="4"/>
  <c r="A1084" i="4"/>
  <c r="C1084" i="4" s="1"/>
  <c r="XFB1083" i="4"/>
  <c r="M1083" i="4"/>
  <c r="B1083" i="4"/>
  <c r="A1083" i="4"/>
  <c r="C1083" i="4" s="1"/>
  <c r="XFB1082" i="4"/>
  <c r="M1082" i="4"/>
  <c r="B1082" i="4"/>
  <c r="A1082" i="4"/>
  <c r="C1082" i="4" s="1"/>
  <c r="XFB1081" i="4"/>
  <c r="M1081" i="4"/>
  <c r="B1081" i="4"/>
  <c r="A1081" i="4"/>
  <c r="C1081" i="4" s="1"/>
  <c r="XFB1080" i="4"/>
  <c r="M1080" i="4"/>
  <c r="B1080" i="4"/>
  <c r="A1080" i="4"/>
  <c r="C1080" i="4" s="1"/>
  <c r="XFB1079" i="4"/>
  <c r="M1079" i="4"/>
  <c r="B1079" i="4"/>
  <c r="A1079" i="4"/>
  <c r="C1079" i="4" s="1"/>
  <c r="XFB1078" i="4"/>
  <c r="M1078" i="4"/>
  <c r="B1078" i="4"/>
  <c r="A1078" i="4"/>
  <c r="C1078" i="4" s="1"/>
  <c r="XFB1077" i="4"/>
  <c r="M1077" i="4"/>
  <c r="B1077" i="4"/>
  <c r="A1077" i="4"/>
  <c r="C1077" i="4" s="1"/>
  <c r="XFB1076" i="4"/>
  <c r="M1076" i="4"/>
  <c r="B1076" i="4"/>
  <c r="A1076" i="4"/>
  <c r="C1076" i="4" s="1"/>
  <c r="XFB1075" i="4"/>
  <c r="M1075" i="4"/>
  <c r="B1075" i="4"/>
  <c r="A1075" i="4"/>
  <c r="C1075" i="4" s="1"/>
  <c r="XFB1074" i="4"/>
  <c r="M1074" i="4"/>
  <c r="B1074" i="4"/>
  <c r="A1074" i="4"/>
  <c r="C1074" i="4" s="1"/>
  <c r="XFB1073" i="4"/>
  <c r="M1073" i="4"/>
  <c r="B1073" i="4"/>
  <c r="A1073" i="4"/>
  <c r="C1073" i="4" s="1"/>
  <c r="XFB1072" i="4"/>
  <c r="M1072" i="4"/>
  <c r="B1072" i="4"/>
  <c r="A1072" i="4"/>
  <c r="C1072" i="4" s="1"/>
  <c r="XFB1071" i="4"/>
  <c r="M1071" i="4"/>
  <c r="B1071" i="4"/>
  <c r="A1071" i="4"/>
  <c r="C1071" i="4" s="1"/>
  <c r="XFB1070" i="4"/>
  <c r="M1070" i="4"/>
  <c r="B1070" i="4"/>
  <c r="A1070" i="4"/>
  <c r="C1070" i="4" s="1"/>
  <c r="XFB1069" i="4"/>
  <c r="M1069" i="4"/>
  <c r="B1069" i="4"/>
  <c r="A1069" i="4"/>
  <c r="C1069" i="4" s="1"/>
  <c r="XFB1068" i="4"/>
  <c r="M1068" i="4"/>
  <c r="B1068" i="4"/>
  <c r="A1068" i="4"/>
  <c r="C1068" i="4" s="1"/>
  <c r="XFB1067" i="4"/>
  <c r="M1067" i="4"/>
  <c r="B1067" i="4"/>
  <c r="A1067" i="4"/>
  <c r="C1067" i="4" s="1"/>
  <c r="XFB1066" i="4"/>
  <c r="M1066" i="4"/>
  <c r="B1066" i="4"/>
  <c r="A1066" i="4"/>
  <c r="C1066" i="4" s="1"/>
  <c r="XFB1065" i="4"/>
  <c r="M1065" i="4"/>
  <c r="B1065" i="4"/>
  <c r="A1065" i="4"/>
  <c r="C1065" i="4" s="1"/>
  <c r="XFB1064" i="4"/>
  <c r="M1064" i="4"/>
  <c r="B1064" i="4"/>
  <c r="A1064" i="4"/>
  <c r="C1064" i="4" s="1"/>
  <c r="XFB1063" i="4"/>
  <c r="M1063" i="4"/>
  <c r="B1063" i="4"/>
  <c r="A1063" i="4"/>
  <c r="C1063" i="4" s="1"/>
  <c r="XFB1062" i="4"/>
  <c r="M1062" i="4"/>
  <c r="B1062" i="4"/>
  <c r="A1062" i="4"/>
  <c r="C1062" i="4" s="1"/>
  <c r="XFB1061" i="4"/>
  <c r="M1061" i="4"/>
  <c r="B1061" i="4"/>
  <c r="A1061" i="4"/>
  <c r="C1061" i="4" s="1"/>
  <c r="XFB1060" i="4"/>
  <c r="M1060" i="4"/>
  <c r="B1060" i="4"/>
  <c r="A1060" i="4"/>
  <c r="C1060" i="4" s="1"/>
  <c r="XFB1059" i="4"/>
  <c r="M1059" i="4"/>
  <c r="B1059" i="4"/>
  <c r="A1059" i="4"/>
  <c r="C1059" i="4" s="1"/>
  <c r="XFB1058" i="4"/>
  <c r="M1058" i="4"/>
  <c r="B1058" i="4"/>
  <c r="A1058" i="4"/>
  <c r="C1058" i="4" s="1"/>
  <c r="XFB1057" i="4"/>
  <c r="M1057" i="4"/>
  <c r="B1057" i="4"/>
  <c r="A1057" i="4"/>
  <c r="C1057" i="4" s="1"/>
  <c r="XFB1056" i="4"/>
  <c r="M1056" i="4"/>
  <c r="B1056" i="4"/>
  <c r="A1056" i="4"/>
  <c r="C1056" i="4" s="1"/>
  <c r="XFB1055" i="4"/>
  <c r="M1055" i="4"/>
  <c r="B1055" i="4"/>
  <c r="A1055" i="4"/>
  <c r="C1055" i="4" s="1"/>
  <c r="XFB1054" i="4"/>
  <c r="M1054" i="4"/>
  <c r="B1054" i="4"/>
  <c r="A1054" i="4"/>
  <c r="C1054" i="4" s="1"/>
  <c r="XFB1053" i="4"/>
  <c r="M1053" i="4"/>
  <c r="B1053" i="4"/>
  <c r="A1053" i="4"/>
  <c r="C1053" i="4" s="1"/>
  <c r="XFB1052" i="4"/>
  <c r="M1052" i="4"/>
  <c r="B1052" i="4"/>
  <c r="A1052" i="4"/>
  <c r="C1052" i="4" s="1"/>
  <c r="XFB1051" i="4"/>
  <c r="M1051" i="4"/>
  <c r="B1051" i="4"/>
  <c r="A1051" i="4"/>
  <c r="C1051" i="4" s="1"/>
  <c r="XFB1050" i="4"/>
  <c r="M1050" i="4"/>
  <c r="B1050" i="4"/>
  <c r="A1050" i="4"/>
  <c r="C1050" i="4" s="1"/>
  <c r="XFB1049" i="4"/>
  <c r="M1049" i="4"/>
  <c r="B1049" i="4"/>
  <c r="A1049" i="4"/>
  <c r="C1049" i="4" s="1"/>
  <c r="XFB1048" i="4"/>
  <c r="M1048" i="4"/>
  <c r="B1048" i="4"/>
  <c r="A1048" i="4"/>
  <c r="C1048" i="4" s="1"/>
  <c r="XFB1047" i="4"/>
  <c r="M1047" i="4"/>
  <c r="B1047" i="4"/>
  <c r="A1047" i="4"/>
  <c r="C1047" i="4" s="1"/>
  <c r="XFB1046" i="4"/>
  <c r="M1046" i="4"/>
  <c r="B1046" i="4"/>
  <c r="A1046" i="4"/>
  <c r="C1046" i="4" s="1"/>
  <c r="XFB1045" i="4"/>
  <c r="M1045" i="4"/>
  <c r="B1045" i="4"/>
  <c r="A1045" i="4"/>
  <c r="C1045" i="4" s="1"/>
  <c r="XFB1044" i="4"/>
  <c r="M1044" i="4"/>
  <c r="B1044" i="4"/>
  <c r="A1044" i="4"/>
  <c r="C1044" i="4" s="1"/>
  <c r="XFB1043" i="4"/>
  <c r="M1043" i="4"/>
  <c r="B1043" i="4"/>
  <c r="A1043" i="4"/>
  <c r="C1043" i="4" s="1"/>
  <c r="XFB1042" i="4"/>
  <c r="M1042" i="4"/>
  <c r="B1042" i="4"/>
  <c r="A1042" i="4"/>
  <c r="C1042" i="4" s="1"/>
  <c r="XFB1041" i="4"/>
  <c r="M1041" i="4"/>
  <c r="B1041" i="4"/>
  <c r="A1041" i="4"/>
  <c r="C1041" i="4" s="1"/>
  <c r="XFB1040" i="4"/>
  <c r="M1040" i="4"/>
  <c r="B1040" i="4"/>
  <c r="A1040" i="4"/>
  <c r="C1040" i="4" s="1"/>
  <c r="XFB1039" i="4"/>
  <c r="M1039" i="4"/>
  <c r="B1039" i="4"/>
  <c r="A1039" i="4"/>
  <c r="C1039" i="4" s="1"/>
  <c r="XFB1038" i="4"/>
  <c r="M1038" i="4"/>
  <c r="B1038" i="4"/>
  <c r="A1038" i="4"/>
  <c r="C1038" i="4" s="1"/>
  <c r="XFB1037" i="4"/>
  <c r="M1037" i="4"/>
  <c r="B1037" i="4"/>
  <c r="A1037" i="4"/>
  <c r="C1037" i="4" s="1"/>
  <c r="XFB1036" i="4"/>
  <c r="M1036" i="4"/>
  <c r="B1036" i="4"/>
  <c r="A1036" i="4"/>
  <c r="C1036" i="4" s="1"/>
  <c r="XFB1035" i="4"/>
  <c r="M1035" i="4"/>
  <c r="B1035" i="4"/>
  <c r="A1035" i="4"/>
  <c r="C1035" i="4" s="1"/>
  <c r="XFB1034" i="4"/>
  <c r="M1034" i="4"/>
  <c r="B1034" i="4"/>
  <c r="A1034" i="4"/>
  <c r="C1034" i="4" s="1"/>
  <c r="XFB1033" i="4"/>
  <c r="M1033" i="4"/>
  <c r="B1033" i="4"/>
  <c r="A1033" i="4"/>
  <c r="C1033" i="4" s="1"/>
  <c r="XFB1032" i="4"/>
  <c r="M1032" i="4"/>
  <c r="B1032" i="4"/>
  <c r="A1032" i="4"/>
  <c r="C1032" i="4" s="1"/>
  <c r="XFB1031" i="4"/>
  <c r="M1031" i="4"/>
  <c r="B1031" i="4"/>
  <c r="A1031" i="4"/>
  <c r="C1031" i="4" s="1"/>
  <c r="XFB1030" i="4"/>
  <c r="M1030" i="4"/>
  <c r="B1030" i="4"/>
  <c r="A1030" i="4"/>
  <c r="C1030" i="4" s="1"/>
  <c r="XFB1029" i="4"/>
  <c r="M1029" i="4"/>
  <c r="B1029" i="4"/>
  <c r="A1029" i="4"/>
  <c r="C1029" i="4" s="1"/>
  <c r="XFB1028" i="4"/>
  <c r="M1028" i="4"/>
  <c r="B1028" i="4"/>
  <c r="A1028" i="4"/>
  <c r="C1028" i="4" s="1"/>
  <c r="XFB1027" i="4"/>
  <c r="M1027" i="4"/>
  <c r="B1027" i="4"/>
  <c r="A1027" i="4"/>
  <c r="C1027" i="4" s="1"/>
  <c r="XFB1026" i="4"/>
  <c r="M1026" i="4"/>
  <c r="B1026" i="4"/>
  <c r="A1026" i="4"/>
  <c r="C1026" i="4" s="1"/>
  <c r="XFB1025" i="4"/>
  <c r="M1025" i="4"/>
  <c r="B1025" i="4"/>
  <c r="A1025" i="4"/>
  <c r="C1025" i="4" s="1"/>
  <c r="XFB1024" i="4"/>
  <c r="M1024" i="4"/>
  <c r="B1024" i="4"/>
  <c r="A1024" i="4"/>
  <c r="C1024" i="4" s="1"/>
  <c r="XFB1023" i="4"/>
  <c r="M1023" i="4"/>
  <c r="B1023" i="4"/>
  <c r="A1023" i="4"/>
  <c r="C1023" i="4" s="1"/>
  <c r="XFB1022" i="4"/>
  <c r="M1022" i="4"/>
  <c r="B1022" i="4"/>
  <c r="A1022" i="4"/>
  <c r="C1022" i="4" s="1"/>
  <c r="XFB1021" i="4"/>
  <c r="M1021" i="4"/>
  <c r="B1021" i="4"/>
  <c r="A1021" i="4"/>
  <c r="C1021" i="4" s="1"/>
  <c r="XFB1020" i="4"/>
  <c r="M1020" i="4"/>
  <c r="B1020" i="4"/>
  <c r="A1020" i="4"/>
  <c r="C1020" i="4" s="1"/>
  <c r="XFB1019" i="4"/>
  <c r="M1019" i="4"/>
  <c r="B1019" i="4"/>
  <c r="A1019" i="4"/>
  <c r="C1019" i="4" s="1"/>
  <c r="XFB1018" i="4"/>
  <c r="M1018" i="4"/>
  <c r="B1018" i="4"/>
  <c r="A1018" i="4"/>
  <c r="C1018" i="4" s="1"/>
  <c r="XFB1017" i="4"/>
  <c r="M1017" i="4"/>
  <c r="B1017" i="4"/>
  <c r="A1017" i="4"/>
  <c r="C1017" i="4" s="1"/>
  <c r="XFB1016" i="4"/>
  <c r="M1016" i="4"/>
  <c r="B1016" i="4"/>
  <c r="A1016" i="4"/>
  <c r="C1016" i="4" s="1"/>
  <c r="XFB1015" i="4"/>
  <c r="M1015" i="4"/>
  <c r="B1015" i="4"/>
  <c r="A1015" i="4"/>
  <c r="C1015" i="4" s="1"/>
  <c r="XFB1014" i="4"/>
  <c r="M1014" i="4"/>
  <c r="B1014" i="4"/>
  <c r="A1014" i="4"/>
  <c r="C1014" i="4" s="1"/>
  <c r="XFB1013" i="4"/>
  <c r="M1013" i="4"/>
  <c r="B1013" i="4"/>
  <c r="A1013" i="4"/>
  <c r="C1013" i="4" s="1"/>
  <c r="XFB1012" i="4"/>
  <c r="M1012" i="4"/>
  <c r="B1012" i="4"/>
  <c r="A1012" i="4"/>
  <c r="C1012" i="4" s="1"/>
  <c r="XFB1011" i="4"/>
  <c r="M1011" i="4"/>
  <c r="B1011" i="4"/>
  <c r="A1011" i="4"/>
  <c r="C1011" i="4" s="1"/>
  <c r="XFB1010" i="4"/>
  <c r="M1010" i="4"/>
  <c r="B1010" i="4"/>
  <c r="A1010" i="4"/>
  <c r="C1010" i="4" s="1"/>
  <c r="XFB1009" i="4"/>
  <c r="M1009" i="4"/>
  <c r="B1009" i="4"/>
  <c r="A1009" i="4"/>
  <c r="C1009" i="4" s="1"/>
  <c r="XFB1008" i="4"/>
  <c r="M1008" i="4"/>
  <c r="B1008" i="4"/>
  <c r="A1008" i="4"/>
  <c r="C1008" i="4" s="1"/>
  <c r="XFB1007" i="4"/>
  <c r="M1007" i="4"/>
  <c r="B1007" i="4"/>
  <c r="A1007" i="4"/>
  <c r="C1007" i="4" s="1"/>
  <c r="XFB1006" i="4"/>
  <c r="M1006" i="4"/>
  <c r="B1006" i="4"/>
  <c r="A1006" i="4"/>
  <c r="C1006" i="4" s="1"/>
  <c r="XFB1005" i="4"/>
  <c r="M1005" i="4"/>
  <c r="B1005" i="4"/>
  <c r="A1005" i="4"/>
  <c r="C1005" i="4" s="1"/>
  <c r="XFB1004" i="4"/>
  <c r="M1004" i="4"/>
  <c r="B1004" i="4"/>
  <c r="A1004" i="4"/>
  <c r="C1004" i="4" s="1"/>
  <c r="XFB1003" i="4"/>
  <c r="M1003" i="4"/>
  <c r="B1003" i="4"/>
  <c r="A1003" i="4"/>
  <c r="C1003" i="4" s="1"/>
  <c r="XFB1002" i="4"/>
  <c r="M1002" i="4"/>
  <c r="B1002" i="4"/>
  <c r="A1002" i="4"/>
  <c r="C1002" i="4" s="1"/>
  <c r="XFB1001" i="4"/>
  <c r="M1001" i="4"/>
  <c r="B1001" i="4"/>
  <c r="A1001" i="4"/>
  <c r="C1001" i="4" s="1"/>
  <c r="XFB1000" i="4"/>
  <c r="M1000" i="4"/>
  <c r="B1000" i="4"/>
  <c r="A1000" i="4"/>
  <c r="C1000" i="4" s="1"/>
  <c r="XFB999" i="4"/>
  <c r="M999" i="4"/>
  <c r="B999" i="4"/>
  <c r="A999" i="4"/>
  <c r="C999" i="4" s="1"/>
  <c r="XFB998" i="4"/>
  <c r="M998" i="4"/>
  <c r="B998" i="4"/>
  <c r="A998" i="4"/>
  <c r="C998" i="4" s="1"/>
  <c r="XFB997" i="4"/>
  <c r="M997" i="4"/>
  <c r="B997" i="4"/>
  <c r="A997" i="4"/>
  <c r="C997" i="4" s="1"/>
  <c r="XFB996" i="4"/>
  <c r="M996" i="4"/>
  <c r="B996" i="4"/>
  <c r="A996" i="4"/>
  <c r="C996" i="4" s="1"/>
  <c r="XFB995" i="4"/>
  <c r="M995" i="4"/>
  <c r="B995" i="4"/>
  <c r="A995" i="4"/>
  <c r="C995" i="4" s="1"/>
  <c r="XFB994" i="4"/>
  <c r="M994" i="4"/>
  <c r="B994" i="4"/>
  <c r="A994" i="4"/>
  <c r="C994" i="4" s="1"/>
  <c r="XFB993" i="4"/>
  <c r="M993" i="4"/>
  <c r="B993" i="4"/>
  <c r="A993" i="4"/>
  <c r="C993" i="4" s="1"/>
  <c r="XFB992" i="4"/>
  <c r="M992" i="4"/>
  <c r="B992" i="4"/>
  <c r="A992" i="4"/>
  <c r="C992" i="4" s="1"/>
  <c r="XFB991" i="4"/>
  <c r="M991" i="4"/>
  <c r="B991" i="4"/>
  <c r="A991" i="4"/>
  <c r="C991" i="4" s="1"/>
  <c r="XFB990" i="4"/>
  <c r="M990" i="4"/>
  <c r="B990" i="4"/>
  <c r="A990" i="4"/>
  <c r="C990" i="4" s="1"/>
  <c r="XFB989" i="4"/>
  <c r="M989" i="4"/>
  <c r="B989" i="4"/>
  <c r="A989" i="4"/>
  <c r="C989" i="4" s="1"/>
  <c r="XFB988" i="4"/>
  <c r="M988" i="4"/>
  <c r="B988" i="4"/>
  <c r="A988" i="4"/>
  <c r="C988" i="4" s="1"/>
  <c r="XFB987" i="4"/>
  <c r="M987" i="4"/>
  <c r="B987" i="4"/>
  <c r="A987" i="4"/>
  <c r="C987" i="4" s="1"/>
  <c r="XFB986" i="4"/>
  <c r="M986" i="4"/>
  <c r="B986" i="4"/>
  <c r="A986" i="4"/>
  <c r="C986" i="4" s="1"/>
  <c r="XFB985" i="4"/>
  <c r="M985" i="4"/>
  <c r="B985" i="4"/>
  <c r="A985" i="4"/>
  <c r="C985" i="4" s="1"/>
  <c r="XFB984" i="4"/>
  <c r="M984" i="4"/>
  <c r="B984" i="4"/>
  <c r="A984" i="4"/>
  <c r="C984" i="4" s="1"/>
  <c r="XFB983" i="4"/>
  <c r="M983" i="4"/>
  <c r="B983" i="4"/>
  <c r="A983" i="4"/>
  <c r="C983" i="4" s="1"/>
  <c r="XFB982" i="4"/>
  <c r="M982" i="4"/>
  <c r="B982" i="4"/>
  <c r="A982" i="4"/>
  <c r="C982" i="4" s="1"/>
  <c r="XFB981" i="4"/>
  <c r="M981" i="4"/>
  <c r="B981" i="4"/>
  <c r="A981" i="4"/>
  <c r="C981" i="4" s="1"/>
  <c r="XFB980" i="4"/>
  <c r="M980" i="4"/>
  <c r="B980" i="4"/>
  <c r="A980" i="4"/>
  <c r="C980" i="4" s="1"/>
  <c r="XFB979" i="4"/>
  <c r="M979" i="4"/>
  <c r="B979" i="4"/>
  <c r="A979" i="4"/>
  <c r="C979" i="4" s="1"/>
  <c r="XFB978" i="4"/>
  <c r="M978" i="4"/>
  <c r="B978" i="4"/>
  <c r="A978" i="4"/>
  <c r="C978" i="4" s="1"/>
  <c r="XFB977" i="4"/>
  <c r="M977" i="4"/>
  <c r="B977" i="4"/>
  <c r="A977" i="4"/>
  <c r="C977" i="4" s="1"/>
  <c r="XFB976" i="4"/>
  <c r="M976" i="4"/>
  <c r="B976" i="4"/>
  <c r="A976" i="4"/>
  <c r="C976" i="4" s="1"/>
  <c r="XFB975" i="4"/>
  <c r="M975" i="4"/>
  <c r="B975" i="4"/>
  <c r="A975" i="4"/>
  <c r="C975" i="4" s="1"/>
  <c r="XFB974" i="4"/>
  <c r="M974" i="4"/>
  <c r="B974" i="4"/>
  <c r="A974" i="4"/>
  <c r="C974" i="4" s="1"/>
  <c r="XFB973" i="4"/>
  <c r="M973" i="4"/>
  <c r="B973" i="4"/>
  <c r="A973" i="4"/>
  <c r="C973" i="4" s="1"/>
  <c r="XFB972" i="4"/>
  <c r="M972" i="4"/>
  <c r="B972" i="4"/>
  <c r="A972" i="4"/>
  <c r="C972" i="4" s="1"/>
  <c r="XFB971" i="4"/>
  <c r="M971" i="4"/>
  <c r="B971" i="4"/>
  <c r="A971" i="4"/>
  <c r="C971" i="4" s="1"/>
  <c r="XFB970" i="4"/>
  <c r="M970" i="4"/>
  <c r="B970" i="4"/>
  <c r="A970" i="4"/>
  <c r="C970" i="4" s="1"/>
  <c r="XFB969" i="4"/>
  <c r="M969" i="4"/>
  <c r="B969" i="4"/>
  <c r="A969" i="4"/>
  <c r="C969" i="4" s="1"/>
  <c r="XFB968" i="4"/>
  <c r="M968" i="4"/>
  <c r="B968" i="4"/>
  <c r="A968" i="4"/>
  <c r="C968" i="4" s="1"/>
  <c r="XFB967" i="4"/>
  <c r="M967" i="4"/>
  <c r="B967" i="4"/>
  <c r="A967" i="4"/>
  <c r="C967" i="4" s="1"/>
  <c r="XFB966" i="4"/>
  <c r="M966" i="4"/>
  <c r="B966" i="4"/>
  <c r="A966" i="4"/>
  <c r="C966" i="4" s="1"/>
  <c r="XFB965" i="4"/>
  <c r="M965" i="4"/>
  <c r="B965" i="4"/>
  <c r="A965" i="4"/>
  <c r="C965" i="4" s="1"/>
  <c r="XFB964" i="4"/>
  <c r="M964" i="4"/>
  <c r="B964" i="4"/>
  <c r="A964" i="4"/>
  <c r="C964" i="4" s="1"/>
  <c r="XFB963" i="4"/>
  <c r="M963" i="4"/>
  <c r="B963" i="4"/>
  <c r="A963" i="4"/>
  <c r="C963" i="4" s="1"/>
  <c r="XFB962" i="4"/>
  <c r="M962" i="4"/>
  <c r="B962" i="4"/>
  <c r="A962" i="4"/>
  <c r="C962" i="4" s="1"/>
  <c r="XFB961" i="4"/>
  <c r="M961" i="4"/>
  <c r="B961" i="4"/>
  <c r="A961" i="4"/>
  <c r="C961" i="4" s="1"/>
  <c r="XFB960" i="4"/>
  <c r="M960" i="4"/>
  <c r="B960" i="4"/>
  <c r="A960" i="4"/>
  <c r="C960" i="4" s="1"/>
  <c r="XFB959" i="4"/>
  <c r="M959" i="4"/>
  <c r="B959" i="4"/>
  <c r="A959" i="4"/>
  <c r="C959" i="4" s="1"/>
  <c r="XFB958" i="4"/>
  <c r="M958" i="4"/>
  <c r="B958" i="4"/>
  <c r="A958" i="4"/>
  <c r="C958" i="4" s="1"/>
  <c r="XFB957" i="4"/>
  <c r="M957" i="4"/>
  <c r="B957" i="4"/>
  <c r="A957" i="4"/>
  <c r="C957" i="4" s="1"/>
  <c r="XFB956" i="4"/>
  <c r="M956" i="4"/>
  <c r="B956" i="4"/>
  <c r="A956" i="4"/>
  <c r="C956" i="4" s="1"/>
  <c r="XFB955" i="4"/>
  <c r="M955" i="4"/>
  <c r="B955" i="4"/>
  <c r="A955" i="4"/>
  <c r="C955" i="4" s="1"/>
  <c r="XFB954" i="4"/>
  <c r="M954" i="4"/>
  <c r="B954" i="4"/>
  <c r="A954" i="4"/>
  <c r="C954" i="4" s="1"/>
  <c r="XFB953" i="4"/>
  <c r="M953" i="4"/>
  <c r="B953" i="4"/>
  <c r="A953" i="4"/>
  <c r="C953" i="4" s="1"/>
  <c r="XFB952" i="4"/>
  <c r="M952" i="4"/>
  <c r="B952" i="4"/>
  <c r="A952" i="4"/>
  <c r="C952" i="4" s="1"/>
  <c r="XFB951" i="4"/>
  <c r="M951" i="4"/>
  <c r="B951" i="4"/>
  <c r="A951" i="4"/>
  <c r="C951" i="4" s="1"/>
  <c r="XFB950" i="4"/>
  <c r="M950" i="4"/>
  <c r="B950" i="4"/>
  <c r="A950" i="4"/>
  <c r="C950" i="4" s="1"/>
  <c r="XFB949" i="4"/>
  <c r="M949" i="4"/>
  <c r="B949" i="4"/>
  <c r="A949" i="4"/>
  <c r="C949" i="4" s="1"/>
  <c r="XFB948" i="4"/>
  <c r="M948" i="4"/>
  <c r="B948" i="4"/>
  <c r="A948" i="4"/>
  <c r="C948" i="4" s="1"/>
  <c r="XFB947" i="4"/>
  <c r="M947" i="4"/>
  <c r="B947" i="4"/>
  <c r="A947" i="4"/>
  <c r="C947" i="4" s="1"/>
  <c r="XFB946" i="4"/>
  <c r="M946" i="4"/>
  <c r="B946" i="4"/>
  <c r="A946" i="4"/>
  <c r="C946" i="4" s="1"/>
  <c r="XFB945" i="4"/>
  <c r="M945" i="4"/>
  <c r="B945" i="4"/>
  <c r="A945" i="4"/>
  <c r="C945" i="4" s="1"/>
  <c r="XFB944" i="4"/>
  <c r="M944" i="4"/>
  <c r="B944" i="4"/>
  <c r="A944" i="4"/>
  <c r="C944" i="4" s="1"/>
  <c r="XFB943" i="4"/>
  <c r="M943" i="4"/>
  <c r="B943" i="4"/>
  <c r="A943" i="4"/>
  <c r="C943" i="4" s="1"/>
  <c r="XFB942" i="4"/>
  <c r="M942" i="4"/>
  <c r="B942" i="4"/>
  <c r="A942" i="4"/>
  <c r="C942" i="4" s="1"/>
  <c r="XFB941" i="4"/>
  <c r="M941" i="4"/>
  <c r="B941" i="4"/>
  <c r="A941" i="4"/>
  <c r="C941" i="4" s="1"/>
  <c r="XFB940" i="4"/>
  <c r="M940" i="4"/>
  <c r="B940" i="4"/>
  <c r="A940" i="4"/>
  <c r="C940" i="4" s="1"/>
  <c r="XFB939" i="4"/>
  <c r="M939" i="4"/>
  <c r="B939" i="4"/>
  <c r="A939" i="4"/>
  <c r="C939" i="4" s="1"/>
  <c r="XFB938" i="4"/>
  <c r="M938" i="4"/>
  <c r="B938" i="4"/>
  <c r="A938" i="4"/>
  <c r="C938" i="4" s="1"/>
  <c r="XFB937" i="4"/>
  <c r="M937" i="4"/>
  <c r="B937" i="4"/>
  <c r="A937" i="4"/>
  <c r="C937" i="4" s="1"/>
  <c r="XFB936" i="4"/>
  <c r="M936" i="4"/>
  <c r="B936" i="4"/>
  <c r="A936" i="4"/>
  <c r="C936" i="4" s="1"/>
  <c r="XFB935" i="4"/>
  <c r="M935" i="4"/>
  <c r="B935" i="4"/>
  <c r="A935" i="4"/>
  <c r="C935" i="4" s="1"/>
  <c r="XFB934" i="4"/>
  <c r="M934" i="4"/>
  <c r="B934" i="4"/>
  <c r="A934" i="4"/>
  <c r="C934" i="4" s="1"/>
  <c r="XFB933" i="4"/>
  <c r="M933" i="4"/>
  <c r="B933" i="4"/>
  <c r="A933" i="4"/>
  <c r="C933" i="4" s="1"/>
  <c r="XFB932" i="4"/>
  <c r="M932" i="4"/>
  <c r="B932" i="4"/>
  <c r="A932" i="4"/>
  <c r="C932" i="4" s="1"/>
  <c r="XFB931" i="4"/>
  <c r="M931" i="4"/>
  <c r="B931" i="4"/>
  <c r="A931" i="4"/>
  <c r="C931" i="4" s="1"/>
  <c r="XFB930" i="4"/>
  <c r="M930" i="4"/>
  <c r="B930" i="4"/>
  <c r="A930" i="4"/>
  <c r="C930" i="4" s="1"/>
  <c r="XFB929" i="4"/>
  <c r="M929" i="4"/>
  <c r="B929" i="4"/>
  <c r="A929" i="4"/>
  <c r="C929" i="4" s="1"/>
  <c r="XFB928" i="4"/>
  <c r="M928" i="4"/>
  <c r="B928" i="4"/>
  <c r="A928" i="4"/>
  <c r="C928" i="4" s="1"/>
  <c r="XFB927" i="4"/>
  <c r="M927" i="4"/>
  <c r="B927" i="4"/>
  <c r="A927" i="4"/>
  <c r="C927" i="4" s="1"/>
  <c r="XFB926" i="4"/>
  <c r="M926" i="4"/>
  <c r="B926" i="4"/>
  <c r="A926" i="4"/>
  <c r="C926" i="4" s="1"/>
  <c r="XFB925" i="4"/>
  <c r="M925" i="4"/>
  <c r="B925" i="4"/>
  <c r="A925" i="4"/>
  <c r="C925" i="4" s="1"/>
  <c r="XFB924" i="4"/>
  <c r="M924" i="4"/>
  <c r="B924" i="4"/>
  <c r="A924" i="4"/>
  <c r="C924" i="4" s="1"/>
  <c r="XFB923" i="4"/>
  <c r="M923" i="4"/>
  <c r="B923" i="4"/>
  <c r="A923" i="4"/>
  <c r="C923" i="4" s="1"/>
  <c r="XFB922" i="4"/>
  <c r="M922" i="4"/>
  <c r="B922" i="4"/>
  <c r="A922" i="4"/>
  <c r="C922" i="4" s="1"/>
  <c r="XFB921" i="4"/>
  <c r="M921" i="4"/>
  <c r="B921" i="4"/>
  <c r="A921" i="4"/>
  <c r="C921" i="4" s="1"/>
  <c r="XFB920" i="4"/>
  <c r="M920" i="4"/>
  <c r="B920" i="4"/>
  <c r="A920" i="4"/>
  <c r="C920" i="4" s="1"/>
  <c r="XFB919" i="4"/>
  <c r="M919" i="4"/>
  <c r="B919" i="4"/>
  <c r="A919" i="4"/>
  <c r="C919" i="4" s="1"/>
  <c r="XFB918" i="4"/>
  <c r="M918" i="4"/>
  <c r="B918" i="4"/>
  <c r="A918" i="4"/>
  <c r="C918" i="4" s="1"/>
  <c r="XFB917" i="4"/>
  <c r="M917" i="4"/>
  <c r="B917" i="4"/>
  <c r="A917" i="4"/>
  <c r="C917" i="4" s="1"/>
  <c r="XFB916" i="4"/>
  <c r="M916" i="4"/>
  <c r="B916" i="4"/>
  <c r="A916" i="4"/>
  <c r="C916" i="4" s="1"/>
  <c r="XFB915" i="4"/>
  <c r="M915" i="4"/>
  <c r="B915" i="4"/>
  <c r="A915" i="4"/>
  <c r="C915" i="4" s="1"/>
  <c r="XFB914" i="4"/>
  <c r="M914" i="4"/>
  <c r="B914" i="4"/>
  <c r="A914" i="4"/>
  <c r="C914" i="4" s="1"/>
  <c r="XFB913" i="4"/>
  <c r="M913" i="4"/>
  <c r="B913" i="4"/>
  <c r="A913" i="4"/>
  <c r="C913" i="4" s="1"/>
  <c r="XFB912" i="4"/>
  <c r="M912" i="4"/>
  <c r="B912" i="4"/>
  <c r="A912" i="4"/>
  <c r="C912" i="4" s="1"/>
  <c r="XFB911" i="4"/>
  <c r="M911" i="4"/>
  <c r="B911" i="4"/>
  <c r="A911" i="4"/>
  <c r="C911" i="4" s="1"/>
  <c r="XFB910" i="4"/>
  <c r="M910" i="4"/>
  <c r="B910" i="4"/>
  <c r="A910" i="4"/>
  <c r="C910" i="4" s="1"/>
  <c r="XFB909" i="4"/>
  <c r="M909" i="4"/>
  <c r="B909" i="4"/>
  <c r="A909" i="4"/>
  <c r="C909" i="4" s="1"/>
  <c r="XFB908" i="4"/>
  <c r="M908" i="4"/>
  <c r="B908" i="4"/>
  <c r="A908" i="4"/>
  <c r="C908" i="4" s="1"/>
  <c r="XFB907" i="4"/>
  <c r="M907" i="4"/>
  <c r="B907" i="4"/>
  <c r="A907" i="4"/>
  <c r="C907" i="4" s="1"/>
  <c r="XFB906" i="4"/>
  <c r="M906" i="4"/>
  <c r="B906" i="4"/>
  <c r="A906" i="4"/>
  <c r="C906" i="4" s="1"/>
  <c r="XFB905" i="4"/>
  <c r="M905" i="4"/>
  <c r="B905" i="4"/>
  <c r="A905" i="4"/>
  <c r="C905" i="4" s="1"/>
  <c r="XFB904" i="4"/>
  <c r="M904" i="4"/>
  <c r="B904" i="4"/>
  <c r="A904" i="4"/>
  <c r="C904" i="4" s="1"/>
  <c r="XFB903" i="4"/>
  <c r="M903" i="4"/>
  <c r="B903" i="4"/>
  <c r="A903" i="4"/>
  <c r="C903" i="4" s="1"/>
  <c r="XFB902" i="4"/>
  <c r="M902" i="4"/>
  <c r="B902" i="4"/>
  <c r="A902" i="4"/>
  <c r="C902" i="4" s="1"/>
  <c r="XFB901" i="4"/>
  <c r="M901" i="4"/>
  <c r="B901" i="4"/>
  <c r="A901" i="4"/>
  <c r="C901" i="4" s="1"/>
  <c r="XFB900" i="4"/>
  <c r="M900" i="4"/>
  <c r="B900" i="4"/>
  <c r="A900" i="4"/>
  <c r="C900" i="4" s="1"/>
  <c r="XFB899" i="4"/>
  <c r="M899" i="4"/>
  <c r="B899" i="4"/>
  <c r="A899" i="4"/>
  <c r="C899" i="4" s="1"/>
  <c r="XFB898" i="4"/>
  <c r="M898" i="4"/>
  <c r="B898" i="4"/>
  <c r="A898" i="4"/>
  <c r="C898" i="4" s="1"/>
  <c r="XFB897" i="4"/>
  <c r="M897" i="4"/>
  <c r="B897" i="4"/>
  <c r="A897" i="4"/>
  <c r="C897" i="4" s="1"/>
  <c r="XFB896" i="4"/>
  <c r="M896" i="4"/>
  <c r="B896" i="4"/>
  <c r="A896" i="4"/>
  <c r="C896" i="4" s="1"/>
  <c r="XFB895" i="4"/>
  <c r="M895" i="4"/>
  <c r="B895" i="4"/>
  <c r="A895" i="4"/>
  <c r="C895" i="4" s="1"/>
  <c r="XFB894" i="4"/>
  <c r="M894" i="4"/>
  <c r="B894" i="4"/>
  <c r="A894" i="4"/>
  <c r="C894" i="4" s="1"/>
  <c r="XFB893" i="4"/>
  <c r="M893" i="4"/>
  <c r="B893" i="4"/>
  <c r="A893" i="4"/>
  <c r="C893" i="4" s="1"/>
  <c r="XFB892" i="4"/>
  <c r="M892" i="4"/>
  <c r="B892" i="4"/>
  <c r="A892" i="4"/>
  <c r="C892" i="4" s="1"/>
  <c r="XFB891" i="4"/>
  <c r="M891" i="4"/>
  <c r="B891" i="4"/>
  <c r="A891" i="4"/>
  <c r="C891" i="4" s="1"/>
  <c r="XFB890" i="4"/>
  <c r="M890" i="4"/>
  <c r="B890" i="4"/>
  <c r="A890" i="4"/>
  <c r="C890" i="4" s="1"/>
  <c r="XFB889" i="4"/>
  <c r="M889" i="4"/>
  <c r="B889" i="4"/>
  <c r="A889" i="4"/>
  <c r="C889" i="4" s="1"/>
  <c r="XFB888" i="4"/>
  <c r="M888" i="4"/>
  <c r="B888" i="4"/>
  <c r="A888" i="4"/>
  <c r="C888" i="4" s="1"/>
  <c r="XFB887" i="4"/>
  <c r="M887" i="4"/>
  <c r="B887" i="4"/>
  <c r="A887" i="4"/>
  <c r="C887" i="4" s="1"/>
  <c r="XFB886" i="4"/>
  <c r="M886" i="4"/>
  <c r="B886" i="4"/>
  <c r="A886" i="4"/>
  <c r="C886" i="4" s="1"/>
  <c r="XFB885" i="4"/>
  <c r="M885" i="4"/>
  <c r="B885" i="4"/>
  <c r="A885" i="4"/>
  <c r="C885" i="4" s="1"/>
  <c r="XFB884" i="4"/>
  <c r="M884" i="4"/>
  <c r="B884" i="4"/>
  <c r="A884" i="4"/>
  <c r="C884" i="4" s="1"/>
  <c r="XFB883" i="4"/>
  <c r="M883" i="4"/>
  <c r="B883" i="4"/>
  <c r="A883" i="4"/>
  <c r="C883" i="4" s="1"/>
  <c r="XFB882" i="4"/>
  <c r="M882" i="4"/>
  <c r="B882" i="4"/>
  <c r="A882" i="4"/>
  <c r="C882" i="4" s="1"/>
  <c r="XFB881" i="4"/>
  <c r="M881" i="4"/>
  <c r="B881" i="4"/>
  <c r="A881" i="4"/>
  <c r="C881" i="4" s="1"/>
  <c r="XFB880" i="4"/>
  <c r="M880" i="4"/>
  <c r="B880" i="4"/>
  <c r="A880" i="4"/>
  <c r="C880" i="4" s="1"/>
  <c r="XFB879" i="4"/>
  <c r="M879" i="4"/>
  <c r="B879" i="4"/>
  <c r="A879" i="4"/>
  <c r="C879" i="4" s="1"/>
  <c r="XFB878" i="4"/>
  <c r="M878" i="4"/>
  <c r="B878" i="4"/>
  <c r="A878" i="4"/>
  <c r="C878" i="4" s="1"/>
  <c r="XFB877" i="4"/>
  <c r="M877" i="4"/>
  <c r="B877" i="4"/>
  <c r="A877" i="4"/>
  <c r="C877" i="4" s="1"/>
  <c r="XFB876" i="4"/>
  <c r="M876" i="4"/>
  <c r="B876" i="4"/>
  <c r="A876" i="4"/>
  <c r="C876" i="4" s="1"/>
  <c r="XFB875" i="4"/>
  <c r="M875" i="4"/>
  <c r="B875" i="4"/>
  <c r="A875" i="4"/>
  <c r="C875" i="4" s="1"/>
  <c r="XFB874" i="4"/>
  <c r="M874" i="4"/>
  <c r="B874" i="4"/>
  <c r="A874" i="4"/>
  <c r="C874" i="4" s="1"/>
  <c r="XFB873" i="4"/>
  <c r="M873" i="4"/>
  <c r="B873" i="4"/>
  <c r="A873" i="4"/>
  <c r="C873" i="4" s="1"/>
  <c r="XFB872" i="4"/>
  <c r="M872" i="4"/>
  <c r="B872" i="4"/>
  <c r="A872" i="4"/>
  <c r="C872" i="4" s="1"/>
  <c r="XFB871" i="4"/>
  <c r="M871" i="4"/>
  <c r="B871" i="4"/>
  <c r="A871" i="4"/>
  <c r="C871" i="4" s="1"/>
  <c r="XFB870" i="4"/>
  <c r="M870" i="4"/>
  <c r="B870" i="4"/>
  <c r="A870" i="4"/>
  <c r="C870" i="4" s="1"/>
  <c r="XFB869" i="4"/>
  <c r="M869" i="4"/>
  <c r="B869" i="4"/>
  <c r="A869" i="4"/>
  <c r="C869" i="4" s="1"/>
  <c r="XFB868" i="4"/>
  <c r="M868" i="4"/>
  <c r="B868" i="4"/>
  <c r="A868" i="4"/>
  <c r="C868" i="4" s="1"/>
  <c r="XFB867" i="4"/>
  <c r="M867" i="4"/>
  <c r="B867" i="4"/>
  <c r="A867" i="4"/>
  <c r="C867" i="4" s="1"/>
  <c r="XFB866" i="4"/>
  <c r="M866" i="4"/>
  <c r="B866" i="4"/>
  <c r="A866" i="4"/>
  <c r="C866" i="4" s="1"/>
  <c r="XFB865" i="4"/>
  <c r="M865" i="4"/>
  <c r="B865" i="4"/>
  <c r="A865" i="4"/>
  <c r="C865" i="4" s="1"/>
  <c r="XFB864" i="4"/>
  <c r="M864" i="4"/>
  <c r="B864" i="4"/>
  <c r="A864" i="4"/>
  <c r="C864" i="4" s="1"/>
  <c r="XFB863" i="4"/>
  <c r="M863" i="4"/>
  <c r="B863" i="4"/>
  <c r="A863" i="4"/>
  <c r="C863" i="4" s="1"/>
  <c r="XFB862" i="4"/>
  <c r="M862" i="4"/>
  <c r="B862" i="4"/>
  <c r="A862" i="4"/>
  <c r="C862" i="4" s="1"/>
  <c r="XFB861" i="4"/>
  <c r="M861" i="4"/>
  <c r="B861" i="4"/>
  <c r="A861" i="4"/>
  <c r="C861" i="4" s="1"/>
  <c r="XFB860" i="4"/>
  <c r="M860" i="4"/>
  <c r="B860" i="4"/>
  <c r="A860" i="4"/>
  <c r="C860" i="4" s="1"/>
  <c r="XFB859" i="4"/>
  <c r="M859" i="4"/>
  <c r="B859" i="4"/>
  <c r="A859" i="4"/>
  <c r="C859" i="4" s="1"/>
  <c r="XFB858" i="4"/>
  <c r="M858" i="4"/>
  <c r="B858" i="4"/>
  <c r="A858" i="4"/>
  <c r="C858" i="4" s="1"/>
  <c r="XFB857" i="4"/>
  <c r="M857" i="4"/>
  <c r="B857" i="4"/>
  <c r="A857" i="4"/>
  <c r="C857" i="4" s="1"/>
  <c r="XFB856" i="4"/>
  <c r="M856" i="4"/>
  <c r="B856" i="4"/>
  <c r="A856" i="4"/>
  <c r="C856" i="4" s="1"/>
  <c r="XFB855" i="4"/>
  <c r="M855" i="4"/>
  <c r="B855" i="4"/>
  <c r="A855" i="4"/>
  <c r="C855" i="4" s="1"/>
  <c r="XFB854" i="4"/>
  <c r="M854" i="4"/>
  <c r="B854" i="4"/>
  <c r="A854" i="4"/>
  <c r="C854" i="4" s="1"/>
  <c r="XFB853" i="4"/>
  <c r="M853" i="4"/>
  <c r="B853" i="4"/>
  <c r="A853" i="4"/>
  <c r="C853" i="4" s="1"/>
  <c r="XFB852" i="4"/>
  <c r="M852" i="4"/>
  <c r="B852" i="4"/>
  <c r="A852" i="4"/>
  <c r="C852" i="4" s="1"/>
  <c r="XFB851" i="4"/>
  <c r="M851" i="4"/>
  <c r="B851" i="4"/>
  <c r="A851" i="4"/>
  <c r="C851" i="4" s="1"/>
  <c r="XFB850" i="4"/>
  <c r="M850" i="4"/>
  <c r="B850" i="4"/>
  <c r="A850" i="4"/>
  <c r="C850" i="4" s="1"/>
  <c r="XFB849" i="4"/>
  <c r="M849" i="4"/>
  <c r="B849" i="4"/>
  <c r="A849" i="4"/>
  <c r="C849" i="4" s="1"/>
  <c r="XFB848" i="4"/>
  <c r="M848" i="4"/>
  <c r="B848" i="4"/>
  <c r="A848" i="4"/>
  <c r="C848" i="4" s="1"/>
  <c r="XFB847" i="4"/>
  <c r="M847" i="4"/>
  <c r="B847" i="4"/>
  <c r="A847" i="4"/>
  <c r="C847" i="4" s="1"/>
  <c r="XFB846" i="4"/>
  <c r="M846" i="4"/>
  <c r="B846" i="4"/>
  <c r="A846" i="4"/>
  <c r="C846" i="4" s="1"/>
  <c r="XFB845" i="4"/>
  <c r="M845" i="4"/>
  <c r="B845" i="4"/>
  <c r="A845" i="4"/>
  <c r="C845" i="4" s="1"/>
  <c r="XFB844" i="4"/>
  <c r="M844" i="4"/>
  <c r="B844" i="4"/>
  <c r="A844" i="4"/>
  <c r="C844" i="4" s="1"/>
  <c r="XFB843" i="4"/>
  <c r="M843" i="4"/>
  <c r="B843" i="4"/>
  <c r="A843" i="4"/>
  <c r="C843" i="4" s="1"/>
  <c r="XFB842" i="4"/>
  <c r="M842" i="4"/>
  <c r="B842" i="4"/>
  <c r="A842" i="4"/>
  <c r="C842" i="4" s="1"/>
  <c r="XFB841" i="4"/>
  <c r="M841" i="4"/>
  <c r="B841" i="4"/>
  <c r="A841" i="4"/>
  <c r="C841" i="4" s="1"/>
  <c r="XFB840" i="4"/>
  <c r="M840" i="4"/>
  <c r="B840" i="4"/>
  <c r="A840" i="4"/>
  <c r="C840" i="4" s="1"/>
  <c r="XFB839" i="4"/>
  <c r="M839" i="4"/>
  <c r="B839" i="4"/>
  <c r="A839" i="4"/>
  <c r="C839" i="4" s="1"/>
  <c r="XFB838" i="4"/>
  <c r="M838" i="4"/>
  <c r="B838" i="4"/>
  <c r="A838" i="4"/>
  <c r="C838" i="4" s="1"/>
  <c r="XFB837" i="4"/>
  <c r="M837" i="4"/>
  <c r="B837" i="4"/>
  <c r="A837" i="4"/>
  <c r="C837" i="4" s="1"/>
  <c r="XFB836" i="4"/>
  <c r="M836" i="4"/>
  <c r="B836" i="4"/>
  <c r="A836" i="4"/>
  <c r="C836" i="4" s="1"/>
  <c r="XFB835" i="4"/>
  <c r="M835" i="4"/>
  <c r="B835" i="4"/>
  <c r="A835" i="4"/>
  <c r="C835" i="4" s="1"/>
  <c r="XFB834" i="4"/>
  <c r="M834" i="4"/>
  <c r="B834" i="4"/>
  <c r="A834" i="4"/>
  <c r="C834" i="4" s="1"/>
  <c r="XFB833" i="4"/>
  <c r="M833" i="4"/>
  <c r="B833" i="4"/>
  <c r="A833" i="4"/>
  <c r="C833" i="4" s="1"/>
  <c r="XFB832" i="4"/>
  <c r="M832" i="4"/>
  <c r="B832" i="4"/>
  <c r="A832" i="4"/>
  <c r="C832" i="4" s="1"/>
  <c r="XFB831" i="4"/>
  <c r="M831" i="4"/>
  <c r="B831" i="4"/>
  <c r="A831" i="4"/>
  <c r="C831" i="4" s="1"/>
  <c r="XFB830" i="4"/>
  <c r="M830" i="4"/>
  <c r="B830" i="4"/>
  <c r="A830" i="4"/>
  <c r="C830" i="4" s="1"/>
  <c r="XFB829" i="4"/>
  <c r="M829" i="4"/>
  <c r="B829" i="4"/>
  <c r="A829" i="4"/>
  <c r="C829" i="4" s="1"/>
  <c r="XFB828" i="4"/>
  <c r="M828" i="4"/>
  <c r="B828" i="4"/>
  <c r="A828" i="4"/>
  <c r="C828" i="4" s="1"/>
  <c r="XFB827" i="4"/>
  <c r="M827" i="4"/>
  <c r="B827" i="4"/>
  <c r="A827" i="4"/>
  <c r="C827" i="4" s="1"/>
  <c r="XFB826" i="4"/>
  <c r="M826" i="4"/>
  <c r="B826" i="4"/>
  <c r="A826" i="4"/>
  <c r="C826" i="4" s="1"/>
  <c r="XFB825" i="4"/>
  <c r="M825" i="4"/>
  <c r="B825" i="4"/>
  <c r="A825" i="4"/>
  <c r="C825" i="4" s="1"/>
  <c r="XFB824" i="4"/>
  <c r="M824" i="4"/>
  <c r="B824" i="4"/>
  <c r="A824" i="4"/>
  <c r="C824" i="4" s="1"/>
  <c r="XFB823" i="4"/>
  <c r="M823" i="4"/>
  <c r="B823" i="4"/>
  <c r="A823" i="4"/>
  <c r="C823" i="4" s="1"/>
  <c r="XFB822" i="4"/>
  <c r="M822" i="4"/>
  <c r="B822" i="4"/>
  <c r="A822" i="4"/>
  <c r="C822" i="4" s="1"/>
  <c r="XFB821" i="4"/>
  <c r="M821" i="4"/>
  <c r="B821" i="4"/>
  <c r="A821" i="4"/>
  <c r="C821" i="4" s="1"/>
  <c r="XFB820" i="4"/>
  <c r="M820" i="4"/>
  <c r="B820" i="4"/>
  <c r="A820" i="4"/>
  <c r="C820" i="4" s="1"/>
  <c r="XFB819" i="4"/>
  <c r="M819" i="4"/>
  <c r="B819" i="4"/>
  <c r="A819" i="4"/>
  <c r="C819" i="4" s="1"/>
  <c r="XFB818" i="4"/>
  <c r="M818" i="4"/>
  <c r="B818" i="4"/>
  <c r="A818" i="4"/>
  <c r="C818" i="4" s="1"/>
  <c r="XFB817" i="4"/>
  <c r="M817" i="4"/>
  <c r="B817" i="4"/>
  <c r="A817" i="4"/>
  <c r="C817" i="4" s="1"/>
  <c r="XFB816" i="4"/>
  <c r="M816" i="4"/>
  <c r="B816" i="4"/>
  <c r="A816" i="4"/>
  <c r="C816" i="4" s="1"/>
  <c r="XFB815" i="4"/>
  <c r="M815" i="4"/>
  <c r="B815" i="4"/>
  <c r="A815" i="4"/>
  <c r="C815" i="4" s="1"/>
  <c r="XFB814" i="4"/>
  <c r="M814" i="4"/>
  <c r="B814" i="4"/>
  <c r="A814" i="4"/>
  <c r="C814" i="4" s="1"/>
  <c r="XFB813" i="4"/>
  <c r="M813" i="4"/>
  <c r="B813" i="4"/>
  <c r="A813" i="4"/>
  <c r="C813" i="4" s="1"/>
  <c r="XFB812" i="4"/>
  <c r="M812" i="4"/>
  <c r="B812" i="4"/>
  <c r="A812" i="4"/>
  <c r="C812" i="4" s="1"/>
  <c r="XFB811" i="4"/>
  <c r="M811" i="4"/>
  <c r="B811" i="4"/>
  <c r="A811" i="4"/>
  <c r="C811" i="4" s="1"/>
  <c r="XFB810" i="4"/>
  <c r="M810" i="4"/>
  <c r="B810" i="4"/>
  <c r="A810" i="4"/>
  <c r="C810" i="4" s="1"/>
  <c r="XFB809" i="4"/>
  <c r="M809" i="4"/>
  <c r="B809" i="4"/>
  <c r="A809" i="4"/>
  <c r="C809" i="4" s="1"/>
  <c r="XFB808" i="4"/>
  <c r="M808" i="4"/>
  <c r="B808" i="4"/>
  <c r="A808" i="4"/>
  <c r="C808" i="4" s="1"/>
  <c r="XFB807" i="4"/>
  <c r="M807" i="4"/>
  <c r="B807" i="4"/>
  <c r="A807" i="4"/>
  <c r="C807" i="4" s="1"/>
  <c r="XFB806" i="4"/>
  <c r="M806" i="4"/>
  <c r="B806" i="4"/>
  <c r="A806" i="4"/>
  <c r="C806" i="4" s="1"/>
  <c r="XFB805" i="4"/>
  <c r="M805" i="4"/>
  <c r="B805" i="4"/>
  <c r="A805" i="4"/>
  <c r="C805" i="4" s="1"/>
  <c r="XFB804" i="4"/>
  <c r="M804" i="4"/>
  <c r="B804" i="4"/>
  <c r="A804" i="4"/>
  <c r="C804" i="4" s="1"/>
  <c r="XFB803" i="4"/>
  <c r="M803" i="4"/>
  <c r="B803" i="4"/>
  <c r="A803" i="4"/>
  <c r="C803" i="4" s="1"/>
  <c r="XFB802" i="4"/>
  <c r="M802" i="4"/>
  <c r="B802" i="4"/>
  <c r="A802" i="4"/>
  <c r="C802" i="4" s="1"/>
  <c r="XFB801" i="4"/>
  <c r="M801" i="4"/>
  <c r="B801" i="4"/>
  <c r="A801" i="4"/>
  <c r="C801" i="4" s="1"/>
  <c r="XFB800" i="4"/>
  <c r="M800" i="4"/>
  <c r="B800" i="4"/>
  <c r="A800" i="4"/>
  <c r="C800" i="4" s="1"/>
  <c r="XFB799" i="4"/>
  <c r="M799" i="4"/>
  <c r="B799" i="4"/>
  <c r="A799" i="4"/>
  <c r="C799" i="4" s="1"/>
  <c r="XFB798" i="4"/>
  <c r="M798" i="4"/>
  <c r="B798" i="4"/>
  <c r="A798" i="4"/>
  <c r="C798" i="4" s="1"/>
  <c r="XFB797" i="4"/>
  <c r="M797" i="4"/>
  <c r="B797" i="4"/>
  <c r="A797" i="4"/>
  <c r="C797" i="4" s="1"/>
  <c r="XFB796" i="4"/>
  <c r="M796" i="4"/>
  <c r="B796" i="4"/>
  <c r="A796" i="4"/>
  <c r="C796" i="4" s="1"/>
  <c r="XFB795" i="4"/>
  <c r="M795" i="4"/>
  <c r="B795" i="4"/>
  <c r="A795" i="4"/>
  <c r="C795" i="4" s="1"/>
  <c r="XFB794" i="4"/>
  <c r="M794" i="4"/>
  <c r="B794" i="4"/>
  <c r="A794" i="4"/>
  <c r="C794" i="4" s="1"/>
  <c r="XFB793" i="4"/>
  <c r="M793" i="4"/>
  <c r="B793" i="4"/>
  <c r="A793" i="4"/>
  <c r="C793" i="4" s="1"/>
  <c r="XFB792" i="4"/>
  <c r="M792" i="4"/>
  <c r="B792" i="4"/>
  <c r="A792" i="4"/>
  <c r="C792" i="4" s="1"/>
  <c r="XFB791" i="4"/>
  <c r="M791" i="4"/>
  <c r="B791" i="4"/>
  <c r="A791" i="4"/>
  <c r="C791" i="4" s="1"/>
  <c r="XFB790" i="4"/>
  <c r="M790" i="4"/>
  <c r="B790" i="4"/>
  <c r="A790" i="4"/>
  <c r="C790" i="4" s="1"/>
  <c r="XFB789" i="4"/>
  <c r="M789" i="4"/>
  <c r="B789" i="4"/>
  <c r="A789" i="4"/>
  <c r="C789" i="4" s="1"/>
  <c r="XFB788" i="4"/>
  <c r="M788" i="4"/>
  <c r="B788" i="4"/>
  <c r="A788" i="4"/>
  <c r="C788" i="4" s="1"/>
  <c r="XFB787" i="4"/>
  <c r="M787" i="4"/>
  <c r="B787" i="4"/>
  <c r="A787" i="4"/>
  <c r="C787" i="4" s="1"/>
  <c r="XFB786" i="4"/>
  <c r="M786" i="4"/>
  <c r="B786" i="4"/>
  <c r="A786" i="4"/>
  <c r="C786" i="4" s="1"/>
  <c r="XFB785" i="4"/>
  <c r="M785" i="4"/>
  <c r="B785" i="4"/>
  <c r="A785" i="4"/>
  <c r="C785" i="4" s="1"/>
  <c r="XFB784" i="4"/>
  <c r="M784" i="4"/>
  <c r="B784" i="4"/>
  <c r="A784" i="4"/>
  <c r="C784" i="4" s="1"/>
  <c r="XFB783" i="4"/>
  <c r="M783" i="4"/>
  <c r="B783" i="4"/>
  <c r="A783" i="4"/>
  <c r="C783" i="4" s="1"/>
  <c r="XFB782" i="4"/>
  <c r="M782" i="4"/>
  <c r="B782" i="4"/>
  <c r="A782" i="4"/>
  <c r="C782" i="4" s="1"/>
  <c r="XFB781" i="4"/>
  <c r="M781" i="4"/>
  <c r="B781" i="4"/>
  <c r="A781" i="4"/>
  <c r="C781" i="4" s="1"/>
  <c r="XFB780" i="4"/>
  <c r="M780" i="4"/>
  <c r="B780" i="4"/>
  <c r="A780" i="4"/>
  <c r="C780" i="4" s="1"/>
  <c r="XFB779" i="4"/>
  <c r="M779" i="4"/>
  <c r="B779" i="4"/>
  <c r="A779" i="4"/>
  <c r="C779" i="4" s="1"/>
  <c r="XFB778" i="4"/>
  <c r="M778" i="4"/>
  <c r="B778" i="4"/>
  <c r="A778" i="4"/>
  <c r="C778" i="4" s="1"/>
  <c r="XFB777" i="4"/>
  <c r="M777" i="4"/>
  <c r="B777" i="4"/>
  <c r="A777" i="4"/>
  <c r="C777" i="4" s="1"/>
  <c r="XFB776" i="4"/>
  <c r="M776" i="4"/>
  <c r="B776" i="4"/>
  <c r="A776" i="4"/>
  <c r="C776" i="4" s="1"/>
  <c r="XFB775" i="4"/>
  <c r="M775" i="4"/>
  <c r="B775" i="4"/>
  <c r="A775" i="4"/>
  <c r="C775" i="4" s="1"/>
  <c r="XFB774" i="4"/>
  <c r="M774" i="4"/>
  <c r="B774" i="4"/>
  <c r="A774" i="4"/>
  <c r="C774" i="4" s="1"/>
  <c r="XFB773" i="4"/>
  <c r="M773" i="4"/>
  <c r="B773" i="4"/>
  <c r="A773" i="4"/>
  <c r="C773" i="4" s="1"/>
  <c r="XFB772" i="4"/>
  <c r="M772" i="4"/>
  <c r="B772" i="4"/>
  <c r="A772" i="4"/>
  <c r="C772" i="4" s="1"/>
  <c r="XFB771" i="4"/>
  <c r="M771" i="4"/>
  <c r="B771" i="4"/>
  <c r="A771" i="4"/>
  <c r="C771" i="4" s="1"/>
  <c r="XFB770" i="4"/>
  <c r="M770" i="4"/>
  <c r="B770" i="4"/>
  <c r="A770" i="4"/>
  <c r="C770" i="4" s="1"/>
  <c r="XFB769" i="4"/>
  <c r="M769" i="4"/>
  <c r="B769" i="4"/>
  <c r="A769" i="4"/>
  <c r="C769" i="4" s="1"/>
  <c r="XFB768" i="4"/>
  <c r="M768" i="4"/>
  <c r="B768" i="4"/>
  <c r="A768" i="4"/>
  <c r="C768" i="4" s="1"/>
  <c r="XFB767" i="4"/>
  <c r="M767" i="4"/>
  <c r="B767" i="4"/>
  <c r="A767" i="4"/>
  <c r="C767" i="4" s="1"/>
  <c r="XFB766" i="4"/>
  <c r="M766" i="4"/>
  <c r="B766" i="4"/>
  <c r="A766" i="4"/>
  <c r="C766" i="4" s="1"/>
  <c r="XFB765" i="4"/>
  <c r="M765" i="4"/>
  <c r="B765" i="4"/>
  <c r="A765" i="4"/>
  <c r="C765" i="4" s="1"/>
  <c r="XFB764" i="4"/>
  <c r="M764" i="4"/>
  <c r="B764" i="4"/>
  <c r="A764" i="4"/>
  <c r="C764" i="4" s="1"/>
  <c r="XFB763" i="4"/>
  <c r="M763" i="4"/>
  <c r="B763" i="4"/>
  <c r="A763" i="4"/>
  <c r="C763" i="4" s="1"/>
  <c r="XFB762" i="4"/>
  <c r="M762" i="4"/>
  <c r="B762" i="4"/>
  <c r="A762" i="4"/>
  <c r="C762" i="4" s="1"/>
  <c r="XFB761" i="4"/>
  <c r="M761" i="4"/>
  <c r="B761" i="4"/>
  <c r="A761" i="4"/>
  <c r="C761" i="4" s="1"/>
  <c r="XFB760" i="4"/>
  <c r="M760" i="4"/>
  <c r="B760" i="4"/>
  <c r="A760" i="4"/>
  <c r="C760" i="4" s="1"/>
  <c r="XFB759" i="4"/>
  <c r="M759" i="4"/>
  <c r="B759" i="4"/>
  <c r="A759" i="4"/>
  <c r="C759" i="4" s="1"/>
  <c r="XFB758" i="4"/>
  <c r="M758" i="4"/>
  <c r="B758" i="4"/>
  <c r="A758" i="4"/>
  <c r="C758" i="4" s="1"/>
  <c r="XFB757" i="4"/>
  <c r="M757" i="4"/>
  <c r="B757" i="4"/>
  <c r="A757" i="4"/>
  <c r="C757" i="4" s="1"/>
  <c r="XFB756" i="4"/>
  <c r="M756" i="4"/>
  <c r="B756" i="4"/>
  <c r="A756" i="4"/>
  <c r="C756" i="4" s="1"/>
  <c r="XFB755" i="4"/>
  <c r="M755" i="4"/>
  <c r="B755" i="4"/>
  <c r="A755" i="4"/>
  <c r="C755" i="4" s="1"/>
  <c r="XFB754" i="4"/>
  <c r="M754" i="4"/>
  <c r="B754" i="4"/>
  <c r="A754" i="4"/>
  <c r="C754" i="4" s="1"/>
  <c r="XFB753" i="4"/>
  <c r="M753" i="4"/>
  <c r="B753" i="4"/>
  <c r="A753" i="4"/>
  <c r="C753" i="4" s="1"/>
  <c r="XFB752" i="4"/>
  <c r="M752" i="4"/>
  <c r="B752" i="4"/>
  <c r="A752" i="4"/>
  <c r="C752" i="4" s="1"/>
  <c r="XFB751" i="4"/>
  <c r="M751" i="4"/>
  <c r="B751" i="4"/>
  <c r="A751" i="4"/>
  <c r="C751" i="4" s="1"/>
  <c r="XFB750" i="4"/>
  <c r="M750" i="4"/>
  <c r="B750" i="4"/>
  <c r="A750" i="4"/>
  <c r="C750" i="4" s="1"/>
  <c r="XFB749" i="4"/>
  <c r="M749" i="4"/>
  <c r="B749" i="4"/>
  <c r="A749" i="4"/>
  <c r="C749" i="4" s="1"/>
  <c r="XFB748" i="4"/>
  <c r="M748" i="4"/>
  <c r="B748" i="4"/>
  <c r="A748" i="4"/>
  <c r="C748" i="4" s="1"/>
  <c r="XFB747" i="4"/>
  <c r="M747" i="4"/>
  <c r="B747" i="4"/>
  <c r="A747" i="4"/>
  <c r="C747" i="4" s="1"/>
  <c r="XFB746" i="4"/>
  <c r="M746" i="4"/>
  <c r="B746" i="4"/>
  <c r="A746" i="4"/>
  <c r="C746" i="4" s="1"/>
  <c r="XFB745" i="4"/>
  <c r="M745" i="4"/>
  <c r="B745" i="4"/>
  <c r="A745" i="4"/>
  <c r="C745" i="4" s="1"/>
  <c r="XFB744" i="4"/>
  <c r="M744" i="4"/>
  <c r="B744" i="4"/>
  <c r="A744" i="4"/>
  <c r="C744" i="4" s="1"/>
  <c r="XFB743" i="4"/>
  <c r="M743" i="4"/>
  <c r="B743" i="4"/>
  <c r="A743" i="4"/>
  <c r="C743" i="4" s="1"/>
  <c r="XFB742" i="4"/>
  <c r="M742" i="4"/>
  <c r="B742" i="4"/>
  <c r="A742" i="4"/>
  <c r="C742" i="4" s="1"/>
  <c r="XFB741" i="4"/>
  <c r="M741" i="4"/>
  <c r="B741" i="4"/>
  <c r="A741" i="4"/>
  <c r="C741" i="4" s="1"/>
  <c r="XFB740" i="4"/>
  <c r="M740" i="4"/>
  <c r="B740" i="4"/>
  <c r="A740" i="4"/>
  <c r="C740" i="4" s="1"/>
  <c r="XFB739" i="4"/>
  <c r="M739" i="4"/>
  <c r="B739" i="4"/>
  <c r="A739" i="4"/>
  <c r="C739" i="4" s="1"/>
  <c r="XFB738" i="4"/>
  <c r="M738" i="4"/>
  <c r="B738" i="4"/>
  <c r="A738" i="4"/>
  <c r="C738" i="4" s="1"/>
  <c r="XFB737" i="4"/>
  <c r="M737" i="4"/>
  <c r="B737" i="4"/>
  <c r="A737" i="4"/>
  <c r="C737" i="4" s="1"/>
  <c r="XFB736" i="4"/>
  <c r="M736" i="4"/>
  <c r="B736" i="4"/>
  <c r="A736" i="4"/>
  <c r="C736" i="4" s="1"/>
  <c r="XFB735" i="4"/>
  <c r="M735" i="4"/>
  <c r="B735" i="4"/>
  <c r="A735" i="4"/>
  <c r="C735" i="4" s="1"/>
  <c r="XFB734" i="4"/>
  <c r="M734" i="4"/>
  <c r="B734" i="4"/>
  <c r="A734" i="4"/>
  <c r="C734" i="4" s="1"/>
  <c r="XFB733" i="4"/>
  <c r="M733" i="4"/>
  <c r="B733" i="4"/>
  <c r="A733" i="4"/>
  <c r="C733" i="4" s="1"/>
  <c r="XFB732" i="4"/>
  <c r="M732" i="4"/>
  <c r="B732" i="4"/>
  <c r="A732" i="4"/>
  <c r="C732" i="4" s="1"/>
  <c r="XFB731" i="4"/>
  <c r="M731" i="4"/>
  <c r="B731" i="4"/>
  <c r="A731" i="4"/>
  <c r="C731" i="4" s="1"/>
  <c r="XFB730" i="4"/>
  <c r="M730" i="4"/>
  <c r="B730" i="4"/>
  <c r="A730" i="4"/>
  <c r="C730" i="4" s="1"/>
  <c r="XFB729" i="4"/>
  <c r="M729" i="4"/>
  <c r="B729" i="4"/>
  <c r="A729" i="4"/>
  <c r="C729" i="4" s="1"/>
  <c r="XFB728" i="4"/>
  <c r="M728" i="4"/>
  <c r="B728" i="4"/>
  <c r="A728" i="4"/>
  <c r="C728" i="4" s="1"/>
  <c r="XFB727" i="4"/>
  <c r="M727" i="4"/>
  <c r="B727" i="4"/>
  <c r="A727" i="4"/>
  <c r="C727" i="4" s="1"/>
  <c r="XFB726" i="4"/>
  <c r="M726" i="4"/>
  <c r="B726" i="4"/>
  <c r="A726" i="4"/>
  <c r="C726" i="4" s="1"/>
  <c r="XFB725" i="4"/>
  <c r="M725" i="4"/>
  <c r="B725" i="4"/>
  <c r="A725" i="4"/>
  <c r="C725" i="4" s="1"/>
  <c r="XFB724" i="4"/>
  <c r="M724" i="4"/>
  <c r="B724" i="4"/>
  <c r="A724" i="4"/>
  <c r="C724" i="4" s="1"/>
  <c r="XFB723" i="4"/>
  <c r="M723" i="4"/>
  <c r="B723" i="4"/>
  <c r="A723" i="4"/>
  <c r="C723" i="4" s="1"/>
  <c r="XFB722" i="4"/>
  <c r="M722" i="4"/>
  <c r="B722" i="4"/>
  <c r="A722" i="4"/>
  <c r="C722" i="4" s="1"/>
  <c r="XFB721" i="4"/>
  <c r="M721" i="4"/>
  <c r="B721" i="4"/>
  <c r="A721" i="4"/>
  <c r="C721" i="4" s="1"/>
  <c r="XFB720" i="4"/>
  <c r="M720" i="4"/>
  <c r="B720" i="4"/>
  <c r="A720" i="4"/>
  <c r="C720" i="4" s="1"/>
  <c r="XFB719" i="4"/>
  <c r="M719" i="4"/>
  <c r="B719" i="4"/>
  <c r="A719" i="4"/>
  <c r="C719" i="4" s="1"/>
  <c r="XFB718" i="4"/>
  <c r="M718" i="4"/>
  <c r="B718" i="4"/>
  <c r="A718" i="4"/>
  <c r="C718" i="4" s="1"/>
  <c r="XFB717" i="4"/>
  <c r="M717" i="4"/>
  <c r="B717" i="4"/>
  <c r="A717" i="4"/>
  <c r="C717" i="4" s="1"/>
  <c r="XFB716" i="4"/>
  <c r="M716" i="4"/>
  <c r="B716" i="4"/>
  <c r="A716" i="4"/>
  <c r="C716" i="4" s="1"/>
  <c r="XFB715" i="4"/>
  <c r="M715" i="4"/>
  <c r="B715" i="4"/>
  <c r="A715" i="4"/>
  <c r="C715" i="4" s="1"/>
  <c r="XFB714" i="4"/>
  <c r="M714" i="4"/>
  <c r="B714" i="4"/>
  <c r="A714" i="4"/>
  <c r="C714" i="4" s="1"/>
  <c r="XFB713" i="4"/>
  <c r="M713" i="4"/>
  <c r="B713" i="4"/>
  <c r="A713" i="4"/>
  <c r="C713" i="4" s="1"/>
  <c r="XFB712" i="4"/>
  <c r="M712" i="4"/>
  <c r="B712" i="4"/>
  <c r="A712" i="4"/>
  <c r="C712" i="4" s="1"/>
  <c r="XFB711" i="4"/>
  <c r="M711" i="4"/>
  <c r="B711" i="4"/>
  <c r="A711" i="4"/>
  <c r="C711" i="4" s="1"/>
  <c r="XFB710" i="4"/>
  <c r="M710" i="4"/>
  <c r="B710" i="4"/>
  <c r="A710" i="4"/>
  <c r="C710" i="4" s="1"/>
  <c r="XFB709" i="4"/>
  <c r="M709" i="4"/>
  <c r="B709" i="4"/>
  <c r="A709" i="4"/>
  <c r="C709" i="4" s="1"/>
  <c r="XFB708" i="4"/>
  <c r="M708" i="4"/>
  <c r="B708" i="4"/>
  <c r="A708" i="4"/>
  <c r="C708" i="4" s="1"/>
  <c r="XFB707" i="4"/>
  <c r="M707" i="4"/>
  <c r="B707" i="4"/>
  <c r="A707" i="4"/>
  <c r="C707" i="4" s="1"/>
  <c r="XFB706" i="4"/>
  <c r="M706" i="4"/>
  <c r="B706" i="4"/>
  <c r="A706" i="4"/>
  <c r="C706" i="4" s="1"/>
  <c r="XFB705" i="4"/>
  <c r="M705" i="4"/>
  <c r="B705" i="4"/>
  <c r="A705" i="4"/>
  <c r="C705" i="4" s="1"/>
  <c r="XFB704" i="4"/>
  <c r="M704" i="4"/>
  <c r="B704" i="4"/>
  <c r="A704" i="4"/>
  <c r="C704" i="4" s="1"/>
  <c r="XFB703" i="4"/>
  <c r="M703" i="4"/>
  <c r="B703" i="4"/>
  <c r="A703" i="4"/>
  <c r="C703" i="4" s="1"/>
  <c r="XFB702" i="4"/>
  <c r="M702" i="4"/>
  <c r="B702" i="4"/>
  <c r="A702" i="4"/>
  <c r="C702" i="4" s="1"/>
  <c r="XFB701" i="4"/>
  <c r="M701" i="4"/>
  <c r="B701" i="4"/>
  <c r="A701" i="4"/>
  <c r="C701" i="4" s="1"/>
  <c r="XFB700" i="4"/>
  <c r="M700" i="4"/>
  <c r="B700" i="4"/>
  <c r="A700" i="4"/>
  <c r="C700" i="4" s="1"/>
  <c r="XFB699" i="4"/>
  <c r="M699" i="4"/>
  <c r="B699" i="4"/>
  <c r="A699" i="4"/>
  <c r="C699" i="4" s="1"/>
  <c r="XFB698" i="4"/>
  <c r="M698" i="4"/>
  <c r="B698" i="4"/>
  <c r="A698" i="4"/>
  <c r="C698" i="4" s="1"/>
  <c r="XFB697" i="4"/>
  <c r="M697" i="4"/>
  <c r="B697" i="4"/>
  <c r="A697" i="4"/>
  <c r="C697" i="4" s="1"/>
  <c r="XFB696" i="4"/>
  <c r="M696" i="4"/>
  <c r="B696" i="4"/>
  <c r="A696" i="4"/>
  <c r="C696" i="4" s="1"/>
  <c r="XFB695" i="4"/>
  <c r="M695" i="4"/>
  <c r="B695" i="4"/>
  <c r="A695" i="4"/>
  <c r="C695" i="4" s="1"/>
  <c r="XFB694" i="4"/>
  <c r="M694" i="4"/>
  <c r="B694" i="4"/>
  <c r="A694" i="4"/>
  <c r="C694" i="4" s="1"/>
  <c r="XFB693" i="4"/>
  <c r="M693" i="4"/>
  <c r="B693" i="4"/>
  <c r="A693" i="4"/>
  <c r="C693" i="4" s="1"/>
  <c r="XFB692" i="4"/>
  <c r="M692" i="4"/>
  <c r="B692" i="4"/>
  <c r="A692" i="4"/>
  <c r="C692" i="4" s="1"/>
  <c r="XFB691" i="4"/>
  <c r="M691" i="4"/>
  <c r="B691" i="4"/>
  <c r="A691" i="4"/>
  <c r="C691" i="4" s="1"/>
  <c r="XFB690" i="4"/>
  <c r="M690" i="4"/>
  <c r="B690" i="4"/>
  <c r="A690" i="4"/>
  <c r="C690" i="4" s="1"/>
  <c r="XFB689" i="4"/>
  <c r="M689" i="4"/>
  <c r="B689" i="4"/>
  <c r="A689" i="4"/>
  <c r="C689" i="4" s="1"/>
  <c r="XFB688" i="4"/>
  <c r="M688" i="4"/>
  <c r="B688" i="4"/>
  <c r="A688" i="4"/>
  <c r="C688" i="4" s="1"/>
  <c r="XFB687" i="4"/>
  <c r="M687" i="4"/>
  <c r="B687" i="4"/>
  <c r="A687" i="4"/>
  <c r="C687" i="4" s="1"/>
  <c r="XFB686" i="4"/>
  <c r="M686" i="4"/>
  <c r="B686" i="4"/>
  <c r="A686" i="4"/>
  <c r="C686" i="4" s="1"/>
  <c r="XFB685" i="4"/>
  <c r="M685" i="4"/>
  <c r="B685" i="4"/>
  <c r="A685" i="4"/>
  <c r="C685" i="4" s="1"/>
  <c r="XFB684" i="4"/>
  <c r="M684" i="4"/>
  <c r="B684" i="4"/>
  <c r="A684" i="4"/>
  <c r="C684" i="4" s="1"/>
  <c r="XFB683" i="4"/>
  <c r="M683" i="4"/>
  <c r="B683" i="4"/>
  <c r="A683" i="4"/>
  <c r="C683" i="4" s="1"/>
  <c r="XFB682" i="4"/>
  <c r="M682" i="4"/>
  <c r="B682" i="4"/>
  <c r="A682" i="4"/>
  <c r="C682" i="4" s="1"/>
  <c r="XFB681" i="4"/>
  <c r="M681" i="4"/>
  <c r="B681" i="4"/>
  <c r="A681" i="4"/>
  <c r="C681" i="4" s="1"/>
  <c r="XFB680" i="4"/>
  <c r="M680" i="4"/>
  <c r="B680" i="4"/>
  <c r="A680" i="4"/>
  <c r="C680" i="4" s="1"/>
  <c r="XFB679" i="4"/>
  <c r="M679" i="4"/>
  <c r="B679" i="4"/>
  <c r="A679" i="4"/>
  <c r="C679" i="4" s="1"/>
  <c r="XFB678" i="4"/>
  <c r="M678" i="4"/>
  <c r="B678" i="4"/>
  <c r="A678" i="4"/>
  <c r="C678" i="4" s="1"/>
  <c r="XFB677" i="4"/>
  <c r="M677" i="4"/>
  <c r="B677" i="4"/>
  <c r="A677" i="4"/>
  <c r="C677" i="4" s="1"/>
  <c r="XFB676" i="4"/>
  <c r="M676" i="4"/>
  <c r="B676" i="4"/>
  <c r="A676" i="4"/>
  <c r="C676" i="4" s="1"/>
  <c r="XFB675" i="4"/>
  <c r="M675" i="4"/>
  <c r="B675" i="4"/>
  <c r="A675" i="4"/>
  <c r="C675" i="4" s="1"/>
  <c r="XFB674" i="4"/>
  <c r="M674" i="4"/>
  <c r="B674" i="4"/>
  <c r="A674" i="4"/>
  <c r="C674" i="4" s="1"/>
  <c r="XFB673" i="4"/>
  <c r="M673" i="4"/>
  <c r="B673" i="4"/>
  <c r="A673" i="4"/>
  <c r="C673" i="4" s="1"/>
  <c r="XFB672" i="4"/>
  <c r="M672" i="4"/>
  <c r="B672" i="4"/>
  <c r="A672" i="4"/>
  <c r="C672" i="4" s="1"/>
  <c r="XFB671" i="4"/>
  <c r="M671" i="4"/>
  <c r="B671" i="4"/>
  <c r="A671" i="4"/>
  <c r="C671" i="4" s="1"/>
  <c r="XFB670" i="4"/>
  <c r="M670" i="4"/>
  <c r="B670" i="4"/>
  <c r="A670" i="4"/>
  <c r="C670" i="4" s="1"/>
  <c r="XFB669" i="4"/>
  <c r="M669" i="4"/>
  <c r="B669" i="4"/>
  <c r="A669" i="4"/>
  <c r="C669" i="4" s="1"/>
  <c r="XFB668" i="4"/>
  <c r="M668" i="4"/>
  <c r="B668" i="4"/>
  <c r="A668" i="4"/>
  <c r="C668" i="4" s="1"/>
  <c r="XFB667" i="4"/>
  <c r="M667" i="4"/>
  <c r="B667" i="4"/>
  <c r="A667" i="4"/>
  <c r="C667" i="4" s="1"/>
  <c r="XFB666" i="4"/>
  <c r="M666" i="4"/>
  <c r="B666" i="4"/>
  <c r="A666" i="4"/>
  <c r="C666" i="4" s="1"/>
  <c r="XFB665" i="4"/>
  <c r="M665" i="4"/>
  <c r="B665" i="4"/>
  <c r="A665" i="4"/>
  <c r="C665" i="4" s="1"/>
  <c r="XFB664" i="4"/>
  <c r="M664" i="4"/>
  <c r="B664" i="4"/>
  <c r="A664" i="4"/>
  <c r="C664" i="4" s="1"/>
  <c r="XFB663" i="4"/>
  <c r="M663" i="4"/>
  <c r="B663" i="4"/>
  <c r="A663" i="4"/>
  <c r="C663" i="4" s="1"/>
  <c r="XFB662" i="4"/>
  <c r="M662" i="4"/>
  <c r="B662" i="4"/>
  <c r="A662" i="4"/>
  <c r="C662" i="4" s="1"/>
  <c r="XFB661" i="4"/>
  <c r="M661" i="4"/>
  <c r="B661" i="4"/>
  <c r="A661" i="4"/>
  <c r="C661" i="4" s="1"/>
  <c r="XFB660" i="4"/>
  <c r="M660" i="4"/>
  <c r="B660" i="4"/>
  <c r="A660" i="4"/>
  <c r="C660" i="4" s="1"/>
  <c r="XFB659" i="4"/>
  <c r="M659" i="4"/>
  <c r="B659" i="4"/>
  <c r="A659" i="4"/>
  <c r="C659" i="4" s="1"/>
  <c r="XFB658" i="4"/>
  <c r="M658" i="4"/>
  <c r="B658" i="4"/>
  <c r="A658" i="4"/>
  <c r="C658" i="4" s="1"/>
  <c r="XFB657" i="4"/>
  <c r="M657" i="4"/>
  <c r="B657" i="4"/>
  <c r="A657" i="4"/>
  <c r="C657" i="4" s="1"/>
  <c r="XFB656" i="4"/>
  <c r="M656" i="4"/>
  <c r="B656" i="4"/>
  <c r="A656" i="4"/>
  <c r="C656" i="4" s="1"/>
  <c r="XFB655" i="4"/>
  <c r="M655" i="4"/>
  <c r="B655" i="4"/>
  <c r="A655" i="4"/>
  <c r="C655" i="4" s="1"/>
  <c r="XFB654" i="4"/>
  <c r="M654" i="4"/>
  <c r="B654" i="4"/>
  <c r="A654" i="4"/>
  <c r="C654" i="4" s="1"/>
  <c r="XFB653" i="4"/>
  <c r="M653" i="4"/>
  <c r="B653" i="4"/>
  <c r="A653" i="4"/>
  <c r="C653" i="4" s="1"/>
  <c r="XFB652" i="4"/>
  <c r="M652" i="4"/>
  <c r="B652" i="4"/>
  <c r="A652" i="4"/>
  <c r="C652" i="4" s="1"/>
  <c r="XFB651" i="4"/>
  <c r="M651" i="4"/>
  <c r="B651" i="4"/>
  <c r="A651" i="4"/>
  <c r="C651" i="4" s="1"/>
  <c r="XFB650" i="4"/>
  <c r="M650" i="4"/>
  <c r="B650" i="4"/>
  <c r="A650" i="4"/>
  <c r="C650" i="4" s="1"/>
  <c r="XFB649" i="4"/>
  <c r="M649" i="4"/>
  <c r="B649" i="4"/>
  <c r="A649" i="4"/>
  <c r="C649" i="4" s="1"/>
  <c r="XFB648" i="4"/>
  <c r="M648" i="4"/>
  <c r="B648" i="4"/>
  <c r="A648" i="4"/>
  <c r="C648" i="4" s="1"/>
  <c r="XFB647" i="4"/>
  <c r="M647" i="4"/>
  <c r="B647" i="4"/>
  <c r="A647" i="4"/>
  <c r="C647" i="4" s="1"/>
  <c r="XFB646" i="4"/>
  <c r="M646" i="4"/>
  <c r="B646" i="4"/>
  <c r="A646" i="4"/>
  <c r="C646" i="4" s="1"/>
  <c r="XFB645" i="4"/>
  <c r="M645" i="4"/>
  <c r="B645" i="4"/>
  <c r="A645" i="4"/>
  <c r="C645" i="4" s="1"/>
  <c r="XFB644" i="4"/>
  <c r="M644" i="4"/>
  <c r="B644" i="4"/>
  <c r="A644" i="4"/>
  <c r="C644" i="4" s="1"/>
  <c r="XFB643" i="4"/>
  <c r="M643" i="4"/>
  <c r="B643" i="4"/>
  <c r="A643" i="4"/>
  <c r="C643" i="4" s="1"/>
  <c r="XFB642" i="4"/>
  <c r="M642" i="4"/>
  <c r="B642" i="4"/>
  <c r="A642" i="4"/>
  <c r="C642" i="4" s="1"/>
  <c r="XFB641" i="4"/>
  <c r="M641" i="4"/>
  <c r="B641" i="4"/>
  <c r="A641" i="4"/>
  <c r="C641" i="4" s="1"/>
  <c r="XFB640" i="4"/>
  <c r="M640" i="4"/>
  <c r="B640" i="4"/>
  <c r="A640" i="4"/>
  <c r="C640" i="4" s="1"/>
  <c r="XFB639" i="4"/>
  <c r="M639" i="4"/>
  <c r="B639" i="4"/>
  <c r="A639" i="4"/>
  <c r="C639" i="4" s="1"/>
  <c r="XFB638" i="4"/>
  <c r="M638" i="4"/>
  <c r="B638" i="4"/>
  <c r="A638" i="4"/>
  <c r="C638" i="4" s="1"/>
  <c r="XFB637" i="4"/>
  <c r="M637" i="4"/>
  <c r="B637" i="4"/>
  <c r="A637" i="4"/>
  <c r="C637" i="4" s="1"/>
  <c r="XFB636" i="4"/>
  <c r="M636" i="4"/>
  <c r="B636" i="4"/>
  <c r="A636" i="4"/>
  <c r="C636" i="4" s="1"/>
  <c r="XFB635" i="4"/>
  <c r="M635" i="4"/>
  <c r="B635" i="4"/>
  <c r="A635" i="4"/>
  <c r="C635" i="4" s="1"/>
  <c r="XFB634" i="4"/>
  <c r="M634" i="4"/>
  <c r="B634" i="4"/>
  <c r="A634" i="4"/>
  <c r="C634" i="4" s="1"/>
  <c r="XFB633" i="4"/>
  <c r="M633" i="4"/>
  <c r="B633" i="4"/>
  <c r="A633" i="4"/>
  <c r="C633" i="4" s="1"/>
  <c r="XFB632" i="4"/>
  <c r="M632" i="4"/>
  <c r="B632" i="4"/>
  <c r="A632" i="4"/>
  <c r="C632" i="4" s="1"/>
  <c r="XFB631" i="4"/>
  <c r="M631" i="4"/>
  <c r="B631" i="4"/>
  <c r="A631" i="4"/>
  <c r="C631" i="4" s="1"/>
  <c r="XFB630" i="4"/>
  <c r="M630" i="4"/>
  <c r="B630" i="4"/>
  <c r="A630" i="4"/>
  <c r="C630" i="4" s="1"/>
  <c r="XFB629" i="4"/>
  <c r="M629" i="4"/>
  <c r="B629" i="4"/>
  <c r="A629" i="4"/>
  <c r="C629" i="4" s="1"/>
  <c r="XFB628" i="4"/>
  <c r="M628" i="4"/>
  <c r="B628" i="4"/>
  <c r="A628" i="4"/>
  <c r="C628" i="4" s="1"/>
  <c r="XFB627" i="4"/>
  <c r="M627" i="4"/>
  <c r="B627" i="4"/>
  <c r="A627" i="4"/>
  <c r="C627" i="4" s="1"/>
  <c r="XFB626" i="4"/>
  <c r="M626" i="4"/>
  <c r="B626" i="4"/>
  <c r="A626" i="4"/>
  <c r="C626" i="4" s="1"/>
  <c r="XFB625" i="4"/>
  <c r="M625" i="4"/>
  <c r="B625" i="4"/>
  <c r="A625" i="4"/>
  <c r="C625" i="4" s="1"/>
  <c r="XFB624" i="4"/>
  <c r="M624" i="4"/>
  <c r="B624" i="4"/>
  <c r="A624" i="4"/>
  <c r="C624" i="4" s="1"/>
  <c r="XFB623" i="4"/>
  <c r="M623" i="4"/>
  <c r="B623" i="4"/>
  <c r="A623" i="4"/>
  <c r="C623" i="4" s="1"/>
  <c r="XFB622" i="4"/>
  <c r="M622" i="4"/>
  <c r="B622" i="4"/>
  <c r="A622" i="4"/>
  <c r="C622" i="4" s="1"/>
  <c r="XFB621" i="4"/>
  <c r="M621" i="4"/>
  <c r="B621" i="4"/>
  <c r="A621" i="4"/>
  <c r="C621" i="4" s="1"/>
  <c r="XFB620" i="4"/>
  <c r="M620" i="4"/>
  <c r="B620" i="4"/>
  <c r="A620" i="4"/>
  <c r="C620" i="4" s="1"/>
  <c r="XFB619" i="4"/>
  <c r="M619" i="4"/>
  <c r="B619" i="4"/>
  <c r="A619" i="4"/>
  <c r="C619" i="4" s="1"/>
  <c r="XFB618" i="4"/>
  <c r="M618" i="4"/>
  <c r="B618" i="4"/>
  <c r="A618" i="4"/>
  <c r="C618" i="4" s="1"/>
  <c r="XFB617" i="4"/>
  <c r="M617" i="4"/>
  <c r="B617" i="4"/>
  <c r="A617" i="4"/>
  <c r="C617" i="4" s="1"/>
  <c r="XFB616" i="4"/>
  <c r="M616" i="4"/>
  <c r="B616" i="4"/>
  <c r="A616" i="4"/>
  <c r="C616" i="4" s="1"/>
  <c r="XFB615" i="4"/>
  <c r="M615" i="4"/>
  <c r="B615" i="4"/>
  <c r="A615" i="4"/>
  <c r="C615" i="4" s="1"/>
  <c r="XFB614" i="4"/>
  <c r="M614" i="4"/>
  <c r="B614" i="4"/>
  <c r="A614" i="4"/>
  <c r="C614" i="4" s="1"/>
  <c r="XFB613" i="4"/>
  <c r="M613" i="4"/>
  <c r="B613" i="4"/>
  <c r="A613" i="4"/>
  <c r="C613" i="4" s="1"/>
  <c r="XFB612" i="4"/>
  <c r="M612" i="4"/>
  <c r="B612" i="4"/>
  <c r="A612" i="4"/>
  <c r="C612" i="4" s="1"/>
  <c r="XFB611" i="4"/>
  <c r="M611" i="4"/>
  <c r="B611" i="4"/>
  <c r="A611" i="4"/>
  <c r="C611" i="4" s="1"/>
  <c r="XFB610" i="4"/>
  <c r="M610" i="4"/>
  <c r="B610" i="4"/>
  <c r="A610" i="4"/>
  <c r="C610" i="4" s="1"/>
  <c r="XFB609" i="4"/>
  <c r="M609" i="4"/>
  <c r="B609" i="4"/>
  <c r="A609" i="4"/>
  <c r="C609" i="4" s="1"/>
  <c r="XFB608" i="4"/>
  <c r="M608" i="4"/>
  <c r="B608" i="4"/>
  <c r="A608" i="4"/>
  <c r="C608" i="4" s="1"/>
  <c r="XFB607" i="4"/>
  <c r="M607" i="4"/>
  <c r="B607" i="4"/>
  <c r="A607" i="4"/>
  <c r="C607" i="4" s="1"/>
  <c r="XFB606" i="4"/>
  <c r="M606" i="4"/>
  <c r="B606" i="4"/>
  <c r="A606" i="4"/>
  <c r="C606" i="4" s="1"/>
  <c r="XFB605" i="4"/>
  <c r="M605" i="4"/>
  <c r="B605" i="4"/>
  <c r="A605" i="4"/>
  <c r="C605" i="4" s="1"/>
  <c r="XFB604" i="4"/>
  <c r="M604" i="4"/>
  <c r="B604" i="4"/>
  <c r="A604" i="4"/>
  <c r="C604" i="4" s="1"/>
  <c r="XFB603" i="4"/>
  <c r="M603" i="4"/>
  <c r="B603" i="4"/>
  <c r="A603" i="4"/>
  <c r="C603" i="4" s="1"/>
  <c r="XFB602" i="4"/>
  <c r="M602" i="4"/>
  <c r="B602" i="4"/>
  <c r="A602" i="4"/>
  <c r="C602" i="4" s="1"/>
  <c r="XFB601" i="4"/>
  <c r="M601" i="4"/>
  <c r="B601" i="4"/>
  <c r="A601" i="4"/>
  <c r="C601" i="4" s="1"/>
  <c r="XFB600" i="4"/>
  <c r="M600" i="4"/>
  <c r="B600" i="4"/>
  <c r="A600" i="4"/>
  <c r="C600" i="4" s="1"/>
  <c r="XFB599" i="4"/>
  <c r="M599" i="4"/>
  <c r="B599" i="4"/>
  <c r="A599" i="4"/>
  <c r="C599" i="4" s="1"/>
  <c r="XFB598" i="4"/>
  <c r="M598" i="4"/>
  <c r="B598" i="4"/>
  <c r="A598" i="4"/>
  <c r="C598" i="4" s="1"/>
  <c r="XFB597" i="4"/>
  <c r="M597" i="4"/>
  <c r="B597" i="4"/>
  <c r="A597" i="4"/>
  <c r="C597" i="4" s="1"/>
  <c r="XFB596" i="4"/>
  <c r="M596" i="4"/>
  <c r="B596" i="4"/>
  <c r="A596" i="4"/>
  <c r="C596" i="4" s="1"/>
  <c r="XFB595" i="4"/>
  <c r="M595" i="4"/>
  <c r="B595" i="4"/>
  <c r="A595" i="4"/>
  <c r="C595" i="4" s="1"/>
  <c r="XFB594" i="4"/>
  <c r="M594" i="4"/>
  <c r="B594" i="4"/>
  <c r="A594" i="4"/>
  <c r="C594" i="4" s="1"/>
  <c r="XFB593" i="4"/>
  <c r="M593" i="4"/>
  <c r="B593" i="4"/>
  <c r="A593" i="4"/>
  <c r="C593" i="4" s="1"/>
  <c r="XFB592" i="4"/>
  <c r="M592" i="4"/>
  <c r="B592" i="4"/>
  <c r="A592" i="4"/>
  <c r="C592" i="4" s="1"/>
  <c r="XFB591" i="4"/>
  <c r="M591" i="4"/>
  <c r="B591" i="4"/>
  <c r="A591" i="4"/>
  <c r="C591" i="4" s="1"/>
  <c r="XFB590" i="4"/>
  <c r="M590" i="4"/>
  <c r="B590" i="4"/>
  <c r="A590" i="4"/>
  <c r="C590" i="4" s="1"/>
  <c r="XFB589" i="4"/>
  <c r="M589" i="4"/>
  <c r="B589" i="4"/>
  <c r="A589" i="4"/>
  <c r="C589" i="4" s="1"/>
  <c r="XFB588" i="4"/>
  <c r="M588" i="4"/>
  <c r="B588" i="4"/>
  <c r="A588" i="4"/>
  <c r="C588" i="4" s="1"/>
  <c r="XFB587" i="4"/>
  <c r="M587" i="4"/>
  <c r="B587" i="4"/>
  <c r="A587" i="4"/>
  <c r="C587" i="4" s="1"/>
  <c r="XFB586" i="4"/>
  <c r="M586" i="4"/>
  <c r="B586" i="4"/>
  <c r="A586" i="4"/>
  <c r="C586" i="4" s="1"/>
  <c r="XFB585" i="4"/>
  <c r="M585" i="4"/>
  <c r="B585" i="4"/>
  <c r="A585" i="4"/>
  <c r="C585" i="4" s="1"/>
  <c r="XFB584" i="4"/>
  <c r="M584" i="4"/>
  <c r="B584" i="4"/>
  <c r="A584" i="4"/>
  <c r="C584" i="4" s="1"/>
  <c r="XFB583" i="4"/>
  <c r="M583" i="4"/>
  <c r="B583" i="4"/>
  <c r="A583" i="4"/>
  <c r="C583" i="4" s="1"/>
  <c r="XFB582" i="4"/>
  <c r="M582" i="4"/>
  <c r="B582" i="4"/>
  <c r="A582" i="4"/>
  <c r="C582" i="4" s="1"/>
  <c r="XFB581" i="4"/>
  <c r="M581" i="4"/>
  <c r="B581" i="4"/>
  <c r="A581" i="4"/>
  <c r="C581" i="4" s="1"/>
  <c r="XFB580" i="4"/>
  <c r="M580" i="4"/>
  <c r="B580" i="4"/>
  <c r="A580" i="4"/>
  <c r="C580" i="4" s="1"/>
  <c r="XFB579" i="4"/>
  <c r="M579" i="4"/>
  <c r="B579" i="4"/>
  <c r="A579" i="4"/>
  <c r="C579" i="4" s="1"/>
  <c r="XFB578" i="4"/>
  <c r="M578" i="4"/>
  <c r="B578" i="4"/>
  <c r="A578" i="4"/>
  <c r="C578" i="4" s="1"/>
  <c r="XFB577" i="4"/>
  <c r="M577" i="4"/>
  <c r="B577" i="4"/>
  <c r="A577" i="4"/>
  <c r="C577" i="4" s="1"/>
  <c r="XFB576" i="4"/>
  <c r="M576" i="4"/>
  <c r="B576" i="4"/>
  <c r="A576" i="4"/>
  <c r="C576" i="4" s="1"/>
  <c r="XFB575" i="4"/>
  <c r="M575" i="4"/>
  <c r="B575" i="4"/>
  <c r="A575" i="4"/>
  <c r="C575" i="4" s="1"/>
  <c r="XFB574" i="4"/>
  <c r="M574" i="4"/>
  <c r="B574" i="4"/>
  <c r="A574" i="4"/>
  <c r="C574" i="4" s="1"/>
  <c r="XFB573" i="4"/>
  <c r="M573" i="4"/>
  <c r="B573" i="4"/>
  <c r="A573" i="4"/>
  <c r="C573" i="4" s="1"/>
  <c r="XFB572" i="4"/>
  <c r="M572" i="4"/>
  <c r="B572" i="4"/>
  <c r="A572" i="4"/>
  <c r="C572" i="4" s="1"/>
  <c r="XFB571" i="4"/>
  <c r="M571" i="4"/>
  <c r="B571" i="4"/>
  <c r="A571" i="4"/>
  <c r="C571" i="4" s="1"/>
  <c r="XFB570" i="4"/>
  <c r="M570" i="4"/>
  <c r="B570" i="4"/>
  <c r="A570" i="4"/>
  <c r="C570" i="4" s="1"/>
  <c r="XFB569" i="4"/>
  <c r="M569" i="4"/>
  <c r="B569" i="4"/>
  <c r="A569" i="4"/>
  <c r="C569" i="4" s="1"/>
  <c r="XFB568" i="4"/>
  <c r="M568" i="4"/>
  <c r="B568" i="4"/>
  <c r="A568" i="4"/>
  <c r="C568" i="4" s="1"/>
  <c r="XFB567" i="4"/>
  <c r="M567" i="4"/>
  <c r="B567" i="4"/>
  <c r="A567" i="4"/>
  <c r="C567" i="4" s="1"/>
  <c r="XFB566" i="4"/>
  <c r="M566" i="4"/>
  <c r="B566" i="4"/>
  <c r="A566" i="4"/>
  <c r="C566" i="4" s="1"/>
  <c r="XFB565" i="4"/>
  <c r="M565" i="4"/>
  <c r="B565" i="4"/>
  <c r="A565" i="4"/>
  <c r="C565" i="4" s="1"/>
  <c r="XFB564" i="4"/>
  <c r="M564" i="4"/>
  <c r="B564" i="4"/>
  <c r="A564" i="4"/>
  <c r="C564" i="4" s="1"/>
  <c r="XFB563" i="4"/>
  <c r="M563" i="4"/>
  <c r="B563" i="4"/>
  <c r="A563" i="4"/>
  <c r="C563" i="4" s="1"/>
  <c r="XFB562" i="4"/>
  <c r="M562" i="4"/>
  <c r="B562" i="4"/>
  <c r="A562" i="4"/>
  <c r="C562" i="4" s="1"/>
  <c r="XFB561" i="4"/>
  <c r="M561" i="4"/>
  <c r="B561" i="4"/>
  <c r="A561" i="4"/>
  <c r="C561" i="4" s="1"/>
  <c r="XFB560" i="4"/>
  <c r="M560" i="4"/>
  <c r="B560" i="4"/>
  <c r="A560" i="4"/>
  <c r="C560" i="4" s="1"/>
  <c r="XFB559" i="4"/>
  <c r="M559" i="4"/>
  <c r="B559" i="4"/>
  <c r="A559" i="4"/>
  <c r="C559" i="4" s="1"/>
  <c r="XFB558" i="4"/>
  <c r="M558" i="4"/>
  <c r="B558" i="4"/>
  <c r="A558" i="4"/>
  <c r="C558" i="4" s="1"/>
  <c r="XFB557" i="4"/>
  <c r="M557" i="4"/>
  <c r="B557" i="4"/>
  <c r="A557" i="4"/>
  <c r="C557" i="4" s="1"/>
  <c r="XFB556" i="4"/>
  <c r="M556" i="4"/>
  <c r="B556" i="4"/>
  <c r="A556" i="4"/>
  <c r="C556" i="4" s="1"/>
  <c r="XFB555" i="4"/>
  <c r="M555" i="4"/>
  <c r="B555" i="4"/>
  <c r="A555" i="4"/>
  <c r="C555" i="4" s="1"/>
  <c r="XFB554" i="4"/>
  <c r="M554" i="4"/>
  <c r="B554" i="4"/>
  <c r="A554" i="4"/>
  <c r="C554" i="4" s="1"/>
  <c r="XFB553" i="4"/>
  <c r="M553" i="4"/>
  <c r="B553" i="4"/>
  <c r="A553" i="4"/>
  <c r="C553" i="4" s="1"/>
  <c r="XFB552" i="4"/>
  <c r="M552" i="4"/>
  <c r="B552" i="4"/>
  <c r="A552" i="4"/>
  <c r="C552" i="4" s="1"/>
  <c r="XFB551" i="4"/>
  <c r="M551" i="4"/>
  <c r="B551" i="4"/>
  <c r="A551" i="4"/>
  <c r="C551" i="4" s="1"/>
  <c r="XFB550" i="4"/>
  <c r="M550" i="4"/>
  <c r="B550" i="4"/>
  <c r="A550" i="4"/>
  <c r="C550" i="4" s="1"/>
  <c r="XFB549" i="4"/>
  <c r="M549" i="4"/>
  <c r="B549" i="4"/>
  <c r="A549" i="4"/>
  <c r="C549" i="4" s="1"/>
  <c r="XFB548" i="4"/>
  <c r="M548" i="4"/>
  <c r="B548" i="4"/>
  <c r="A548" i="4"/>
  <c r="C548" i="4" s="1"/>
  <c r="XFB547" i="4"/>
  <c r="M547" i="4"/>
  <c r="B547" i="4"/>
  <c r="A547" i="4"/>
  <c r="C547" i="4" s="1"/>
  <c r="XFB546" i="4"/>
  <c r="M546" i="4"/>
  <c r="B546" i="4"/>
  <c r="A546" i="4"/>
  <c r="C546" i="4" s="1"/>
  <c r="XFB545" i="4"/>
  <c r="M545" i="4"/>
  <c r="B545" i="4"/>
  <c r="A545" i="4"/>
  <c r="C545" i="4" s="1"/>
  <c r="XFB544" i="4"/>
  <c r="M544" i="4"/>
  <c r="B544" i="4"/>
  <c r="A544" i="4"/>
  <c r="C544" i="4" s="1"/>
  <c r="XFB543" i="4"/>
  <c r="M543" i="4"/>
  <c r="B543" i="4"/>
  <c r="A543" i="4"/>
  <c r="C543" i="4" s="1"/>
  <c r="XFB542" i="4"/>
  <c r="M542" i="4"/>
  <c r="B542" i="4"/>
  <c r="A542" i="4"/>
  <c r="C542" i="4" s="1"/>
  <c r="XFB541" i="4"/>
  <c r="M541" i="4"/>
  <c r="B541" i="4"/>
  <c r="A541" i="4"/>
  <c r="C541" i="4" s="1"/>
  <c r="XFB540" i="4"/>
  <c r="M540" i="4"/>
  <c r="B540" i="4"/>
  <c r="A540" i="4"/>
  <c r="C540" i="4" s="1"/>
  <c r="XFB539" i="4"/>
  <c r="M539" i="4"/>
  <c r="I539" i="4"/>
  <c r="B539" i="4"/>
  <c r="A539" i="4"/>
  <c r="C539" i="4" s="1"/>
  <c r="XFB538" i="4"/>
  <c r="M538" i="4"/>
  <c r="I538" i="4"/>
  <c r="B538" i="4"/>
  <c r="A538" i="4"/>
  <c r="C538" i="4" s="1"/>
  <c r="XFB537" i="4"/>
  <c r="M537" i="4"/>
  <c r="I537" i="4"/>
  <c r="B537" i="4"/>
  <c r="A537" i="4"/>
  <c r="C537" i="4" s="1"/>
  <c r="XFB536" i="4"/>
  <c r="M536" i="4"/>
  <c r="I536" i="4"/>
  <c r="B536" i="4"/>
  <c r="A536" i="4"/>
  <c r="C536" i="4" s="1"/>
  <c r="XFB535" i="4"/>
  <c r="M535" i="4"/>
  <c r="I535" i="4"/>
  <c r="B535" i="4"/>
  <c r="A535" i="4"/>
  <c r="C535" i="4" s="1"/>
  <c r="XFB534" i="4"/>
  <c r="M534" i="4"/>
  <c r="I534" i="4"/>
  <c r="B534" i="4"/>
  <c r="A534" i="4"/>
  <c r="C534" i="4" s="1"/>
  <c r="XFB533" i="4"/>
  <c r="M533" i="4"/>
  <c r="I533" i="4"/>
  <c r="B533" i="4"/>
  <c r="A533" i="4"/>
  <c r="C533" i="4" s="1"/>
  <c r="XFB532" i="4"/>
  <c r="M532" i="4"/>
  <c r="I532" i="4"/>
  <c r="B532" i="4"/>
  <c r="A532" i="4"/>
  <c r="C532" i="4" s="1"/>
  <c r="XFB531" i="4"/>
  <c r="M531" i="4"/>
  <c r="I531" i="4"/>
  <c r="B531" i="4"/>
  <c r="A531" i="4"/>
  <c r="C531" i="4" s="1"/>
  <c r="XFB530" i="4"/>
  <c r="M530" i="4"/>
  <c r="I530" i="4"/>
  <c r="B530" i="4"/>
  <c r="A530" i="4"/>
  <c r="C530" i="4" s="1"/>
  <c r="XFB529" i="4"/>
  <c r="M529" i="4"/>
  <c r="I529" i="4"/>
  <c r="B529" i="4"/>
  <c r="A529" i="4"/>
  <c r="C529" i="4" s="1"/>
  <c r="XFB528" i="4"/>
  <c r="M528" i="4"/>
  <c r="I528" i="4"/>
  <c r="B528" i="4"/>
  <c r="A528" i="4"/>
  <c r="C528" i="4" s="1"/>
  <c r="XFB527" i="4"/>
  <c r="M527" i="4"/>
  <c r="I527" i="4"/>
  <c r="B527" i="4"/>
  <c r="A527" i="4"/>
  <c r="C527" i="4" s="1"/>
  <c r="XFB526" i="4"/>
  <c r="M526" i="4"/>
  <c r="I526" i="4"/>
  <c r="B526" i="4"/>
  <c r="A526" i="4"/>
  <c r="C526" i="4" s="1"/>
  <c r="XFB525" i="4"/>
  <c r="M525" i="4"/>
  <c r="I525" i="4"/>
  <c r="B525" i="4"/>
  <c r="A525" i="4"/>
  <c r="C525" i="4" s="1"/>
  <c r="XFB524" i="4"/>
  <c r="M524" i="4"/>
  <c r="I524" i="4"/>
  <c r="B524" i="4"/>
  <c r="A524" i="4"/>
  <c r="C524" i="4" s="1"/>
  <c r="XFB523" i="4"/>
  <c r="M523" i="4"/>
  <c r="I523" i="4"/>
  <c r="B523" i="4"/>
  <c r="A523" i="4"/>
  <c r="C523" i="4" s="1"/>
  <c r="XFB522" i="4"/>
  <c r="M522" i="4"/>
  <c r="I522" i="4"/>
  <c r="B522" i="4"/>
  <c r="A522" i="4"/>
  <c r="C522" i="4" s="1"/>
  <c r="XFB521" i="4"/>
  <c r="M521" i="4"/>
  <c r="I521" i="4"/>
  <c r="B521" i="4"/>
  <c r="A521" i="4"/>
  <c r="C521" i="4" s="1"/>
  <c r="XFB520" i="4"/>
  <c r="M520" i="4"/>
  <c r="I520" i="4"/>
  <c r="B520" i="4"/>
  <c r="A520" i="4"/>
  <c r="C520" i="4" s="1"/>
  <c r="XFB519" i="4"/>
  <c r="M519" i="4"/>
  <c r="I519" i="4"/>
  <c r="B519" i="4"/>
  <c r="A519" i="4"/>
  <c r="C519" i="4" s="1"/>
  <c r="XFB518" i="4"/>
  <c r="M518" i="4"/>
  <c r="I518" i="4"/>
  <c r="B518" i="4"/>
  <c r="A518" i="4"/>
  <c r="C518" i="4" s="1"/>
  <c r="XFB517" i="4"/>
  <c r="M517" i="4"/>
  <c r="I517" i="4"/>
  <c r="B517" i="4"/>
  <c r="A517" i="4"/>
  <c r="C517" i="4" s="1"/>
  <c r="XFB516" i="4"/>
  <c r="M516" i="4"/>
  <c r="I516" i="4"/>
  <c r="B516" i="4"/>
  <c r="A516" i="4"/>
  <c r="C516" i="4" s="1"/>
  <c r="XFB515" i="4"/>
  <c r="M515" i="4"/>
  <c r="I515" i="4"/>
  <c r="B515" i="4"/>
  <c r="A515" i="4"/>
  <c r="C515" i="4" s="1"/>
  <c r="XFB514" i="4"/>
  <c r="M514" i="4"/>
  <c r="I514" i="4"/>
  <c r="B514" i="4"/>
  <c r="A514" i="4"/>
  <c r="C514" i="4" s="1"/>
  <c r="XFB513" i="4"/>
  <c r="M513" i="4"/>
  <c r="I513" i="4"/>
  <c r="B513" i="4"/>
  <c r="A513" i="4"/>
  <c r="C513" i="4" s="1"/>
  <c r="XFB512" i="4"/>
  <c r="M512" i="4"/>
  <c r="I512" i="4"/>
  <c r="B512" i="4"/>
  <c r="A512" i="4"/>
  <c r="C512" i="4" s="1"/>
  <c r="XFB511" i="4"/>
  <c r="M511" i="4"/>
  <c r="I511" i="4"/>
  <c r="B511" i="4"/>
  <c r="A511" i="4"/>
  <c r="C511" i="4" s="1"/>
  <c r="XFB510" i="4"/>
  <c r="M510" i="4"/>
  <c r="I510" i="4"/>
  <c r="B510" i="4"/>
  <c r="A510" i="4"/>
  <c r="C510" i="4" s="1"/>
  <c r="XFB509" i="4"/>
  <c r="M509" i="4"/>
  <c r="I509" i="4"/>
  <c r="B509" i="4"/>
  <c r="A509" i="4"/>
  <c r="C509" i="4" s="1"/>
  <c r="XFB508" i="4"/>
  <c r="M508" i="4"/>
  <c r="I508" i="4"/>
  <c r="B508" i="4"/>
  <c r="A508" i="4"/>
  <c r="C508" i="4" s="1"/>
  <c r="XFB507" i="4"/>
  <c r="M507" i="4"/>
  <c r="I507" i="4"/>
  <c r="B507" i="4"/>
  <c r="A507" i="4"/>
  <c r="C507" i="4" s="1"/>
  <c r="XFB506" i="4"/>
  <c r="M506" i="4"/>
  <c r="I506" i="4"/>
  <c r="B506" i="4"/>
  <c r="A506" i="4"/>
  <c r="C506" i="4" s="1"/>
  <c r="XFB505" i="4"/>
  <c r="M505" i="4"/>
  <c r="I505" i="4"/>
  <c r="B505" i="4"/>
  <c r="A505" i="4"/>
  <c r="C505" i="4" s="1"/>
  <c r="XFB504" i="4"/>
  <c r="M504" i="4"/>
  <c r="I504" i="4"/>
  <c r="B504" i="4"/>
  <c r="A504" i="4"/>
  <c r="C504" i="4" s="1"/>
  <c r="XFB503" i="4"/>
  <c r="M503" i="4"/>
  <c r="I503" i="4"/>
  <c r="B503" i="4"/>
  <c r="A503" i="4"/>
  <c r="C503" i="4" s="1"/>
  <c r="XFB502" i="4"/>
  <c r="M502" i="4"/>
  <c r="I502" i="4"/>
  <c r="B502" i="4"/>
  <c r="A502" i="4"/>
  <c r="C502" i="4" s="1"/>
  <c r="XFB501" i="4"/>
  <c r="M501" i="4"/>
  <c r="I501" i="4"/>
  <c r="B501" i="4"/>
  <c r="A501" i="4"/>
  <c r="C501" i="4" s="1"/>
  <c r="XFB500" i="4"/>
  <c r="M500" i="4"/>
  <c r="I500" i="4"/>
  <c r="B500" i="4"/>
  <c r="A500" i="4"/>
  <c r="C500" i="4" s="1"/>
  <c r="XFB499" i="4"/>
  <c r="M499" i="4"/>
  <c r="I499" i="4"/>
  <c r="B499" i="4"/>
  <c r="A499" i="4"/>
  <c r="C499" i="4" s="1"/>
  <c r="XFB498" i="4"/>
  <c r="M498" i="4"/>
  <c r="I498" i="4"/>
  <c r="B498" i="4"/>
  <c r="A498" i="4"/>
  <c r="C498" i="4" s="1"/>
  <c r="XFB497" i="4"/>
  <c r="M497" i="4"/>
  <c r="I497" i="4"/>
  <c r="B497" i="4"/>
  <c r="A497" i="4"/>
  <c r="C497" i="4" s="1"/>
  <c r="XFB496" i="4"/>
  <c r="M496" i="4"/>
  <c r="I496" i="4"/>
  <c r="B496" i="4"/>
  <c r="A496" i="4"/>
  <c r="C496" i="4" s="1"/>
  <c r="XFB495" i="4"/>
  <c r="M495" i="4"/>
  <c r="I495" i="4"/>
  <c r="B495" i="4"/>
  <c r="A495" i="4"/>
  <c r="C495" i="4" s="1"/>
  <c r="XFB494" i="4"/>
  <c r="M494" i="4"/>
  <c r="I494" i="4"/>
  <c r="B494" i="4"/>
  <c r="A494" i="4"/>
  <c r="C494" i="4" s="1"/>
  <c r="XFB493" i="4"/>
  <c r="M493" i="4"/>
  <c r="I493" i="4"/>
  <c r="B493" i="4"/>
  <c r="A493" i="4"/>
  <c r="C493" i="4" s="1"/>
  <c r="XFB492" i="4"/>
  <c r="M492" i="4"/>
  <c r="I492" i="4"/>
  <c r="B492" i="4"/>
  <c r="A492" i="4"/>
  <c r="C492" i="4" s="1"/>
  <c r="XFB491" i="4"/>
  <c r="M491" i="4"/>
  <c r="I491" i="4"/>
  <c r="B491" i="4"/>
  <c r="A491" i="4"/>
  <c r="C491" i="4" s="1"/>
  <c r="XFB490" i="4"/>
  <c r="M490" i="4"/>
  <c r="I490" i="4"/>
  <c r="B490" i="4"/>
  <c r="A490" i="4"/>
  <c r="C490" i="4" s="1"/>
  <c r="XFB489" i="4"/>
  <c r="M489" i="4"/>
  <c r="I489" i="4"/>
  <c r="B489" i="4"/>
  <c r="A489" i="4"/>
  <c r="C489" i="4" s="1"/>
  <c r="XFB488" i="4"/>
  <c r="M488" i="4"/>
  <c r="I488" i="4"/>
  <c r="B488" i="4"/>
  <c r="A488" i="4"/>
  <c r="C488" i="4" s="1"/>
  <c r="XFB487" i="4"/>
  <c r="M487" i="4"/>
  <c r="I487" i="4"/>
  <c r="B487" i="4"/>
  <c r="A487" i="4"/>
  <c r="C487" i="4" s="1"/>
  <c r="XFB486" i="4"/>
  <c r="M486" i="4"/>
  <c r="I486" i="4"/>
  <c r="B486" i="4"/>
  <c r="A486" i="4"/>
  <c r="C486" i="4" s="1"/>
  <c r="XFB485" i="4"/>
  <c r="M485" i="4"/>
  <c r="I485" i="4"/>
  <c r="B485" i="4"/>
  <c r="A485" i="4"/>
  <c r="C485" i="4" s="1"/>
  <c r="XFB484" i="4"/>
  <c r="M484" i="4"/>
  <c r="I484" i="4"/>
  <c r="B484" i="4"/>
  <c r="A484" i="4"/>
  <c r="C484" i="4" s="1"/>
  <c r="XFB483" i="4"/>
  <c r="M483" i="4"/>
  <c r="I483" i="4"/>
  <c r="B483" i="4"/>
  <c r="A483" i="4"/>
  <c r="C483" i="4" s="1"/>
  <c r="XFB482" i="4"/>
  <c r="M482" i="4"/>
  <c r="I482" i="4"/>
  <c r="B482" i="4"/>
  <c r="A482" i="4"/>
  <c r="C482" i="4" s="1"/>
  <c r="XFB481" i="4"/>
  <c r="M481" i="4"/>
  <c r="I481" i="4"/>
  <c r="B481" i="4"/>
  <c r="A481" i="4"/>
  <c r="C481" i="4" s="1"/>
  <c r="XFB480" i="4"/>
  <c r="M480" i="4"/>
  <c r="I480" i="4"/>
  <c r="B480" i="4"/>
  <c r="A480" i="4"/>
  <c r="C480" i="4" s="1"/>
  <c r="XFB479" i="4"/>
  <c r="M479" i="4"/>
  <c r="I479" i="4"/>
  <c r="B479" i="4"/>
  <c r="A479" i="4"/>
  <c r="C479" i="4" s="1"/>
  <c r="XFB478" i="4"/>
  <c r="M478" i="4"/>
  <c r="I478" i="4"/>
  <c r="B478" i="4"/>
  <c r="A478" i="4"/>
  <c r="C478" i="4" s="1"/>
  <c r="XFB477" i="4"/>
  <c r="M477" i="4"/>
  <c r="I477" i="4"/>
  <c r="B477" i="4"/>
  <c r="A477" i="4"/>
  <c r="C477" i="4" s="1"/>
  <c r="XFB476" i="4"/>
  <c r="M476" i="4"/>
  <c r="I476" i="4"/>
  <c r="B476" i="4"/>
  <c r="A476" i="4"/>
  <c r="C476" i="4" s="1"/>
  <c r="XFB475" i="4"/>
  <c r="M475" i="4"/>
  <c r="I475" i="4"/>
  <c r="B475" i="4"/>
  <c r="A475" i="4"/>
  <c r="C475" i="4" s="1"/>
  <c r="XFB474" i="4"/>
  <c r="M474" i="4"/>
  <c r="I474" i="4"/>
  <c r="B474" i="4"/>
  <c r="A474" i="4"/>
  <c r="C474" i="4" s="1"/>
  <c r="XFB473" i="4"/>
  <c r="M473" i="4"/>
  <c r="I473" i="4"/>
  <c r="B473" i="4"/>
  <c r="A473" i="4"/>
  <c r="C473" i="4" s="1"/>
  <c r="XFB472" i="4"/>
  <c r="M472" i="4"/>
  <c r="I472" i="4"/>
  <c r="B472" i="4"/>
  <c r="A472" i="4"/>
  <c r="C472" i="4" s="1"/>
  <c r="XFB471" i="4"/>
  <c r="M471" i="4"/>
  <c r="I471" i="4"/>
  <c r="B471" i="4"/>
  <c r="A471" i="4"/>
  <c r="C471" i="4" s="1"/>
  <c r="XFB470" i="4"/>
  <c r="M470" i="4"/>
  <c r="I470" i="4"/>
  <c r="B470" i="4"/>
  <c r="A470" i="4"/>
  <c r="C470" i="4" s="1"/>
  <c r="XFB469" i="4"/>
  <c r="M469" i="4"/>
  <c r="I469" i="4"/>
  <c r="B469" i="4"/>
  <c r="A469" i="4"/>
  <c r="C469" i="4" s="1"/>
  <c r="XFB468" i="4"/>
  <c r="M468" i="4"/>
  <c r="I468" i="4"/>
  <c r="B468" i="4"/>
  <c r="A468" i="4"/>
  <c r="C468" i="4" s="1"/>
  <c r="XFB467" i="4"/>
  <c r="M467" i="4"/>
  <c r="I467" i="4"/>
  <c r="B467" i="4"/>
  <c r="A467" i="4"/>
  <c r="C467" i="4" s="1"/>
  <c r="XFB466" i="4"/>
  <c r="M466" i="4"/>
  <c r="I466" i="4"/>
  <c r="B466" i="4"/>
  <c r="A466" i="4"/>
  <c r="C466" i="4" s="1"/>
  <c r="XFB465" i="4"/>
  <c r="M465" i="4"/>
  <c r="I465" i="4"/>
  <c r="B465" i="4"/>
  <c r="A465" i="4"/>
  <c r="C465" i="4" s="1"/>
  <c r="XFB464" i="4"/>
  <c r="M464" i="4"/>
  <c r="I464" i="4"/>
  <c r="B464" i="4"/>
  <c r="A464" i="4"/>
  <c r="C464" i="4" s="1"/>
  <c r="XFB463" i="4"/>
  <c r="M463" i="4"/>
  <c r="I463" i="4"/>
  <c r="B463" i="4"/>
  <c r="A463" i="4"/>
  <c r="C463" i="4" s="1"/>
  <c r="XFB462" i="4"/>
  <c r="M462" i="4"/>
  <c r="I462" i="4"/>
  <c r="B462" i="4"/>
  <c r="A462" i="4"/>
  <c r="C462" i="4" s="1"/>
  <c r="XFB461" i="4"/>
  <c r="M461" i="4"/>
  <c r="I461" i="4"/>
  <c r="B461" i="4"/>
  <c r="A461" i="4"/>
  <c r="C461" i="4" s="1"/>
  <c r="XFB460" i="4"/>
  <c r="M460" i="4"/>
  <c r="I460" i="4"/>
  <c r="B460" i="4"/>
  <c r="A460" i="4"/>
  <c r="C460" i="4" s="1"/>
  <c r="XFB459" i="4"/>
  <c r="M459" i="4"/>
  <c r="I459" i="4"/>
  <c r="B459" i="4"/>
  <c r="A459" i="4"/>
  <c r="C459" i="4" s="1"/>
  <c r="XFB458" i="4"/>
  <c r="M458" i="4"/>
  <c r="I458" i="4"/>
  <c r="B458" i="4"/>
  <c r="A458" i="4"/>
  <c r="C458" i="4" s="1"/>
  <c r="XFB457" i="4"/>
  <c r="M457" i="4"/>
  <c r="I457" i="4"/>
  <c r="B457" i="4"/>
  <c r="A457" i="4"/>
  <c r="C457" i="4" s="1"/>
  <c r="XFB456" i="4"/>
  <c r="M456" i="4"/>
  <c r="I456" i="4"/>
  <c r="B456" i="4"/>
  <c r="A456" i="4"/>
  <c r="C456" i="4" s="1"/>
  <c r="XFB455" i="4"/>
  <c r="M455" i="4"/>
  <c r="I455" i="4"/>
  <c r="B455" i="4"/>
  <c r="A455" i="4"/>
  <c r="C455" i="4" s="1"/>
  <c r="XFB454" i="4"/>
  <c r="M454" i="4"/>
  <c r="I454" i="4"/>
  <c r="B454" i="4"/>
  <c r="A454" i="4"/>
  <c r="C454" i="4" s="1"/>
  <c r="XFB453" i="4"/>
  <c r="M453" i="4"/>
  <c r="I453" i="4"/>
  <c r="B453" i="4"/>
  <c r="A453" i="4"/>
  <c r="C453" i="4" s="1"/>
  <c r="XFB452" i="4"/>
  <c r="M452" i="4"/>
  <c r="I452" i="4"/>
  <c r="B452" i="4"/>
  <c r="A452" i="4"/>
  <c r="C452" i="4" s="1"/>
  <c r="XFB451" i="4"/>
  <c r="M451" i="4"/>
  <c r="I451" i="4"/>
  <c r="B451" i="4"/>
  <c r="A451" i="4"/>
  <c r="C451" i="4" s="1"/>
  <c r="XFB450" i="4"/>
  <c r="M450" i="4"/>
  <c r="I450" i="4"/>
  <c r="B450" i="4"/>
  <c r="A450" i="4"/>
  <c r="C450" i="4" s="1"/>
  <c r="XFB449" i="4"/>
  <c r="M449" i="4"/>
  <c r="I449" i="4"/>
  <c r="B449" i="4"/>
  <c r="A449" i="4"/>
  <c r="C449" i="4" s="1"/>
  <c r="XFB448" i="4"/>
  <c r="M448" i="4"/>
  <c r="I448" i="4"/>
  <c r="B448" i="4"/>
  <c r="A448" i="4"/>
  <c r="C448" i="4" s="1"/>
  <c r="XFB447" i="4"/>
  <c r="M447" i="4"/>
  <c r="B447" i="4"/>
  <c r="A447" i="4"/>
  <c r="C447" i="4" s="1"/>
  <c r="XFB446" i="4"/>
  <c r="M446" i="4"/>
  <c r="B446" i="4"/>
  <c r="A446" i="4"/>
  <c r="C446" i="4" s="1"/>
  <c r="XFB445" i="4"/>
  <c r="M445" i="4"/>
  <c r="B445" i="4"/>
  <c r="A445" i="4"/>
  <c r="C445" i="4" s="1"/>
  <c r="XFB444" i="4"/>
  <c r="M444" i="4"/>
  <c r="B444" i="4"/>
  <c r="A444" i="4"/>
  <c r="C444" i="4" s="1"/>
  <c r="XFB443" i="4"/>
  <c r="M443" i="4"/>
  <c r="B443" i="4"/>
  <c r="A443" i="4"/>
  <c r="C443" i="4" s="1"/>
  <c r="XFB442" i="4"/>
  <c r="M442" i="4"/>
  <c r="B442" i="4"/>
  <c r="A442" i="4"/>
  <c r="C442" i="4" s="1"/>
  <c r="XFB441" i="4"/>
  <c r="M441" i="4"/>
  <c r="B441" i="4"/>
  <c r="A441" i="4"/>
  <c r="C441" i="4" s="1"/>
  <c r="XFB440" i="4"/>
  <c r="M440" i="4"/>
  <c r="B440" i="4"/>
  <c r="A440" i="4"/>
  <c r="C440" i="4" s="1"/>
  <c r="XFB439" i="4"/>
  <c r="M439" i="4"/>
  <c r="B439" i="4"/>
  <c r="A439" i="4"/>
  <c r="C439" i="4" s="1"/>
  <c r="XFB438" i="4"/>
  <c r="M438" i="4"/>
  <c r="B438" i="4"/>
  <c r="A438" i="4"/>
  <c r="C438" i="4" s="1"/>
  <c r="XFB437" i="4"/>
  <c r="M437" i="4"/>
  <c r="B437" i="4"/>
  <c r="A437" i="4"/>
  <c r="C437" i="4" s="1"/>
  <c r="XFB436" i="4"/>
  <c r="M436" i="4"/>
  <c r="B436" i="4"/>
  <c r="A436" i="4"/>
  <c r="C436" i="4" s="1"/>
  <c r="XFB435" i="4"/>
  <c r="M435" i="4"/>
  <c r="B435" i="4"/>
  <c r="A435" i="4"/>
  <c r="C435" i="4" s="1"/>
  <c r="XFB434" i="4"/>
  <c r="M434" i="4"/>
  <c r="B434" i="4"/>
  <c r="A434" i="4"/>
  <c r="C434" i="4" s="1"/>
  <c r="XFB433" i="4"/>
  <c r="M433" i="4"/>
  <c r="B433" i="4"/>
  <c r="A433" i="4"/>
  <c r="C433" i="4" s="1"/>
  <c r="XFB432" i="4"/>
  <c r="M432" i="4"/>
  <c r="B432" i="4"/>
  <c r="A432" i="4"/>
  <c r="C432" i="4" s="1"/>
  <c r="XFB431" i="4"/>
  <c r="M431" i="4"/>
  <c r="B431" i="4"/>
  <c r="A431" i="4"/>
  <c r="C431" i="4" s="1"/>
  <c r="XFB430" i="4"/>
  <c r="M430" i="4"/>
  <c r="B430" i="4"/>
  <c r="A430" i="4"/>
  <c r="C430" i="4" s="1"/>
  <c r="XFB429" i="4"/>
  <c r="M429" i="4"/>
  <c r="B429" i="4"/>
  <c r="A429" i="4"/>
  <c r="C429" i="4" s="1"/>
  <c r="XFB428" i="4"/>
  <c r="M428" i="4"/>
  <c r="B428" i="4"/>
  <c r="A428" i="4"/>
  <c r="C428" i="4" s="1"/>
  <c r="XFB427" i="4"/>
  <c r="M427" i="4"/>
  <c r="B427" i="4"/>
  <c r="A427" i="4"/>
  <c r="C427" i="4" s="1"/>
  <c r="XFB426" i="4"/>
  <c r="M426" i="4"/>
  <c r="B426" i="4"/>
  <c r="A426" i="4"/>
  <c r="C426" i="4" s="1"/>
  <c r="XFB425" i="4"/>
  <c r="M425" i="4"/>
  <c r="B425" i="4"/>
  <c r="A425" i="4"/>
  <c r="C425" i="4" s="1"/>
  <c r="XFB424" i="4"/>
  <c r="M424" i="4"/>
  <c r="B424" i="4"/>
  <c r="A424" i="4"/>
  <c r="C424" i="4" s="1"/>
  <c r="XFB423" i="4"/>
  <c r="M423" i="4"/>
  <c r="B423" i="4"/>
  <c r="A423" i="4"/>
  <c r="C423" i="4" s="1"/>
  <c r="XFB422" i="4"/>
  <c r="M422" i="4"/>
  <c r="B422" i="4"/>
  <c r="A422" i="4"/>
  <c r="C422" i="4" s="1"/>
  <c r="XFB421" i="4"/>
  <c r="M421" i="4"/>
  <c r="B421" i="4"/>
  <c r="A421" i="4"/>
  <c r="C421" i="4" s="1"/>
  <c r="XFB420" i="4"/>
  <c r="M420" i="4"/>
  <c r="B420" i="4"/>
  <c r="A420" i="4"/>
  <c r="C420" i="4" s="1"/>
  <c r="XFB419" i="4"/>
  <c r="M419" i="4"/>
  <c r="B419" i="4"/>
  <c r="A419" i="4"/>
  <c r="C419" i="4" s="1"/>
  <c r="XFB418" i="4"/>
  <c r="M418" i="4"/>
  <c r="B418" i="4"/>
  <c r="A418" i="4"/>
  <c r="C418" i="4" s="1"/>
  <c r="XFB417" i="4"/>
  <c r="M417" i="4"/>
  <c r="B417" i="4"/>
  <c r="A417" i="4"/>
  <c r="C417" i="4" s="1"/>
  <c r="XFB416" i="4"/>
  <c r="M416" i="4"/>
  <c r="B416" i="4"/>
  <c r="A416" i="4"/>
  <c r="C416" i="4" s="1"/>
  <c r="XFB415" i="4"/>
  <c r="M415" i="4"/>
  <c r="B415" i="4"/>
  <c r="A415" i="4"/>
  <c r="C415" i="4" s="1"/>
  <c r="XFB414" i="4"/>
  <c r="M414" i="4"/>
  <c r="B414" i="4"/>
  <c r="A414" i="4"/>
  <c r="C414" i="4" s="1"/>
  <c r="XFB413" i="4"/>
  <c r="M413" i="4"/>
  <c r="B413" i="4"/>
  <c r="A413" i="4"/>
  <c r="C413" i="4" s="1"/>
  <c r="XFB412" i="4"/>
  <c r="M412" i="4"/>
  <c r="B412" i="4"/>
  <c r="A412" i="4"/>
  <c r="C412" i="4" s="1"/>
  <c r="XFB411" i="4"/>
  <c r="M411" i="4"/>
  <c r="B411" i="4"/>
  <c r="A411" i="4"/>
  <c r="C411" i="4" s="1"/>
  <c r="XFB410" i="4"/>
  <c r="M410" i="4"/>
  <c r="B410" i="4"/>
  <c r="A410" i="4"/>
  <c r="C410" i="4" s="1"/>
  <c r="XFB409" i="4"/>
  <c r="M409" i="4"/>
  <c r="B409" i="4"/>
  <c r="A409" i="4"/>
  <c r="C409" i="4" s="1"/>
  <c r="XFB408" i="4"/>
  <c r="M408" i="4"/>
  <c r="B408" i="4"/>
  <c r="A408" i="4"/>
  <c r="C408" i="4" s="1"/>
  <c r="XFB407" i="4"/>
  <c r="M407" i="4"/>
  <c r="B407" i="4"/>
  <c r="A407" i="4"/>
  <c r="C407" i="4" s="1"/>
  <c r="XFB406" i="4"/>
  <c r="M406" i="4"/>
  <c r="B406" i="4"/>
  <c r="A406" i="4"/>
  <c r="C406" i="4" s="1"/>
  <c r="XFB405" i="4"/>
  <c r="M405" i="4"/>
  <c r="B405" i="4"/>
  <c r="A405" i="4"/>
  <c r="C405" i="4" s="1"/>
  <c r="XFB404" i="4"/>
  <c r="M404" i="4"/>
  <c r="B404" i="4"/>
  <c r="A404" i="4"/>
  <c r="C404" i="4" s="1"/>
  <c r="XFB403" i="4"/>
  <c r="M403" i="4"/>
  <c r="B403" i="4"/>
  <c r="A403" i="4"/>
  <c r="C403" i="4" s="1"/>
  <c r="XFB402" i="4"/>
  <c r="M402" i="4"/>
  <c r="B402" i="4"/>
  <c r="A402" i="4"/>
  <c r="C402" i="4" s="1"/>
  <c r="XFB401" i="4"/>
  <c r="M401" i="4"/>
  <c r="B401" i="4"/>
  <c r="A401" i="4"/>
  <c r="C401" i="4" s="1"/>
  <c r="XFB400" i="4"/>
  <c r="M400" i="4"/>
  <c r="B400" i="4"/>
  <c r="A400" i="4"/>
  <c r="C400" i="4" s="1"/>
  <c r="XFB399" i="4"/>
  <c r="M399" i="4"/>
  <c r="B399" i="4"/>
  <c r="A399" i="4"/>
  <c r="C399" i="4" s="1"/>
  <c r="XFB398" i="4"/>
  <c r="M398" i="4"/>
  <c r="B398" i="4"/>
  <c r="A398" i="4"/>
  <c r="C398" i="4" s="1"/>
  <c r="XFB397" i="4"/>
  <c r="M397" i="4"/>
  <c r="B397" i="4"/>
  <c r="A397" i="4"/>
  <c r="C397" i="4" s="1"/>
  <c r="XFB396" i="4"/>
  <c r="M396" i="4"/>
  <c r="B396" i="4"/>
  <c r="A396" i="4"/>
  <c r="C396" i="4" s="1"/>
  <c r="XFB395" i="4"/>
  <c r="M395" i="4"/>
  <c r="B395" i="4"/>
  <c r="A395" i="4"/>
  <c r="C395" i="4" s="1"/>
  <c r="XFB394" i="4"/>
  <c r="M394" i="4"/>
  <c r="B394" i="4"/>
  <c r="A394" i="4"/>
  <c r="C394" i="4" s="1"/>
  <c r="XFB393" i="4"/>
  <c r="M393" i="4"/>
  <c r="B393" i="4"/>
  <c r="A393" i="4"/>
  <c r="C393" i="4" s="1"/>
  <c r="XFB392" i="4"/>
  <c r="M392" i="4"/>
  <c r="B392" i="4"/>
  <c r="A392" i="4"/>
  <c r="C392" i="4" s="1"/>
  <c r="XFB391" i="4"/>
  <c r="M391" i="4"/>
  <c r="B391" i="4"/>
  <c r="A391" i="4"/>
  <c r="C391" i="4" s="1"/>
  <c r="XFB390" i="4"/>
  <c r="M390" i="4"/>
  <c r="B390" i="4"/>
  <c r="A390" i="4"/>
  <c r="C390" i="4" s="1"/>
  <c r="XFB389" i="4"/>
  <c r="M389" i="4"/>
  <c r="B389" i="4"/>
  <c r="A389" i="4"/>
  <c r="C389" i="4" s="1"/>
  <c r="XFB388" i="4"/>
  <c r="M388" i="4"/>
  <c r="B388" i="4"/>
  <c r="A388" i="4"/>
  <c r="C388" i="4" s="1"/>
  <c r="XFB387" i="4"/>
  <c r="M387" i="4"/>
  <c r="B387" i="4"/>
  <c r="A387" i="4"/>
  <c r="C387" i="4" s="1"/>
  <c r="XFB386" i="4"/>
  <c r="M386" i="4"/>
  <c r="B386" i="4"/>
  <c r="A386" i="4"/>
  <c r="C386" i="4" s="1"/>
  <c r="XFB385" i="4"/>
  <c r="M385" i="4"/>
  <c r="B385" i="4"/>
  <c r="A385" i="4"/>
  <c r="C385" i="4" s="1"/>
  <c r="XFB384" i="4"/>
  <c r="M384" i="4"/>
  <c r="B384" i="4"/>
  <c r="A384" i="4"/>
  <c r="C384" i="4" s="1"/>
  <c r="XFB383" i="4"/>
  <c r="M383" i="4"/>
  <c r="B383" i="4"/>
  <c r="A383" i="4"/>
  <c r="C383" i="4" s="1"/>
  <c r="XFB382" i="4"/>
  <c r="M382" i="4"/>
  <c r="B382" i="4"/>
  <c r="A382" i="4"/>
  <c r="C382" i="4" s="1"/>
  <c r="XFB381" i="4"/>
  <c r="M381" i="4"/>
  <c r="B381" i="4"/>
  <c r="A381" i="4"/>
  <c r="C381" i="4" s="1"/>
  <c r="XFB380" i="4"/>
  <c r="M380" i="4"/>
  <c r="B380" i="4"/>
  <c r="A380" i="4"/>
  <c r="C380" i="4" s="1"/>
  <c r="XFB379" i="4"/>
  <c r="M379" i="4"/>
  <c r="B379" i="4"/>
  <c r="A379" i="4"/>
  <c r="C379" i="4" s="1"/>
  <c r="XFB378" i="4"/>
  <c r="M378" i="4"/>
  <c r="B378" i="4"/>
  <c r="A378" i="4"/>
  <c r="C378" i="4" s="1"/>
  <c r="XFB377" i="4"/>
  <c r="M377" i="4"/>
  <c r="B377" i="4"/>
  <c r="A377" i="4"/>
  <c r="C377" i="4" s="1"/>
  <c r="XFB376" i="4"/>
  <c r="M376" i="4"/>
  <c r="B376" i="4"/>
  <c r="A376" i="4"/>
  <c r="C376" i="4" s="1"/>
  <c r="XFB375" i="4"/>
  <c r="M375" i="4"/>
  <c r="B375" i="4"/>
  <c r="A375" i="4"/>
  <c r="C375" i="4" s="1"/>
  <c r="XFB374" i="4"/>
  <c r="M374" i="4"/>
  <c r="B374" i="4"/>
  <c r="A374" i="4"/>
  <c r="C374" i="4" s="1"/>
  <c r="XFB373" i="4"/>
  <c r="M373" i="4"/>
  <c r="B373" i="4"/>
  <c r="A373" i="4"/>
  <c r="C373" i="4" s="1"/>
  <c r="XFB372" i="4"/>
  <c r="M372" i="4"/>
  <c r="B372" i="4"/>
  <c r="A372" i="4"/>
  <c r="C372" i="4" s="1"/>
  <c r="XFB371" i="4"/>
  <c r="M371" i="4"/>
  <c r="B371" i="4"/>
  <c r="A371" i="4"/>
  <c r="C371" i="4" s="1"/>
  <c r="XFB370" i="4"/>
  <c r="M370" i="4"/>
  <c r="B370" i="4"/>
  <c r="A370" i="4"/>
  <c r="C370" i="4" s="1"/>
  <c r="XFB369" i="4"/>
  <c r="M369" i="4"/>
  <c r="B369" i="4"/>
  <c r="A369" i="4"/>
  <c r="C369" i="4" s="1"/>
  <c r="XFB368" i="4"/>
  <c r="M368" i="4"/>
  <c r="B368" i="4"/>
  <c r="A368" i="4"/>
  <c r="C368" i="4" s="1"/>
  <c r="XFB367" i="4"/>
  <c r="M367" i="4"/>
  <c r="B367" i="4"/>
  <c r="A367" i="4"/>
  <c r="C367" i="4" s="1"/>
  <c r="XFB366" i="4"/>
  <c r="M366" i="4"/>
  <c r="B366" i="4"/>
  <c r="A366" i="4"/>
  <c r="C366" i="4" s="1"/>
  <c r="XFB365" i="4"/>
  <c r="M365" i="4"/>
  <c r="B365" i="4"/>
  <c r="A365" i="4"/>
  <c r="C365" i="4" s="1"/>
  <c r="XFB364" i="4"/>
  <c r="M364" i="4"/>
  <c r="B364" i="4"/>
  <c r="A364" i="4"/>
  <c r="C364" i="4" s="1"/>
  <c r="XFB363" i="4"/>
  <c r="M363" i="4"/>
  <c r="B363" i="4"/>
  <c r="A363" i="4"/>
  <c r="C363" i="4" s="1"/>
  <c r="XFB362" i="4"/>
  <c r="M362" i="4"/>
  <c r="B362" i="4"/>
  <c r="A362" i="4"/>
  <c r="C362" i="4" s="1"/>
  <c r="XFB361" i="4"/>
  <c r="M361" i="4"/>
  <c r="B361" i="4"/>
  <c r="A361" i="4"/>
  <c r="C361" i="4" s="1"/>
  <c r="XFB360" i="4"/>
  <c r="M360" i="4"/>
  <c r="B360" i="4"/>
  <c r="A360" i="4"/>
  <c r="C360" i="4" s="1"/>
  <c r="XFB359" i="4"/>
  <c r="M359" i="4"/>
  <c r="B359" i="4"/>
  <c r="A359" i="4"/>
  <c r="C359" i="4" s="1"/>
  <c r="XFB358" i="4"/>
  <c r="M358" i="4"/>
  <c r="B358" i="4"/>
  <c r="A358" i="4"/>
  <c r="C358" i="4" s="1"/>
  <c r="XFB357" i="4"/>
  <c r="M357" i="4"/>
  <c r="B357" i="4"/>
  <c r="A357" i="4"/>
  <c r="C357" i="4" s="1"/>
  <c r="XFB356" i="4"/>
  <c r="M356" i="4"/>
  <c r="B356" i="4"/>
  <c r="A356" i="4"/>
  <c r="C356" i="4" s="1"/>
  <c r="XFB355" i="4"/>
  <c r="M355" i="4"/>
  <c r="B355" i="4"/>
  <c r="A355" i="4"/>
  <c r="C355" i="4" s="1"/>
  <c r="XFB354" i="4"/>
  <c r="M354" i="4"/>
  <c r="B354" i="4"/>
  <c r="A354" i="4"/>
  <c r="C354" i="4" s="1"/>
  <c r="XFB353" i="4"/>
  <c r="M353" i="4"/>
  <c r="B353" i="4"/>
  <c r="A353" i="4"/>
  <c r="C353" i="4" s="1"/>
  <c r="XFB352" i="4"/>
  <c r="M352" i="4"/>
  <c r="B352" i="4"/>
  <c r="A352" i="4"/>
  <c r="C352" i="4" s="1"/>
  <c r="XFB351" i="4"/>
  <c r="M351" i="4"/>
  <c r="B351" i="4"/>
  <c r="A351" i="4"/>
  <c r="C351" i="4" s="1"/>
  <c r="XFB350" i="4"/>
  <c r="M350" i="4"/>
  <c r="B350" i="4"/>
  <c r="A350" i="4"/>
  <c r="C350" i="4" s="1"/>
  <c r="XFB349" i="4"/>
  <c r="M349" i="4"/>
  <c r="B349" i="4"/>
  <c r="A349" i="4"/>
  <c r="C349" i="4" s="1"/>
  <c r="XFB348" i="4"/>
  <c r="M348" i="4"/>
  <c r="B348" i="4"/>
  <c r="A348" i="4"/>
  <c r="C348" i="4" s="1"/>
  <c r="XFB347" i="4"/>
  <c r="M347" i="4"/>
  <c r="B347" i="4"/>
  <c r="A347" i="4"/>
  <c r="C347" i="4" s="1"/>
  <c r="XFB346" i="4"/>
  <c r="M346" i="4"/>
  <c r="B346" i="4"/>
  <c r="A346" i="4"/>
  <c r="C346" i="4" s="1"/>
  <c r="XFB345" i="4"/>
  <c r="M345" i="4"/>
  <c r="B345" i="4"/>
  <c r="A345" i="4"/>
  <c r="C345" i="4" s="1"/>
  <c r="XFB344" i="4"/>
  <c r="M344" i="4"/>
  <c r="B344" i="4"/>
  <c r="A344" i="4"/>
  <c r="C344" i="4" s="1"/>
  <c r="XFB343" i="4"/>
  <c r="M343" i="4"/>
  <c r="B343" i="4"/>
  <c r="A343" i="4"/>
  <c r="C343" i="4" s="1"/>
  <c r="XFB342" i="4"/>
  <c r="M342" i="4"/>
  <c r="B342" i="4"/>
  <c r="A342" i="4"/>
  <c r="C342" i="4" s="1"/>
  <c r="XFB341" i="4"/>
  <c r="M341" i="4"/>
  <c r="B341" i="4"/>
  <c r="A341" i="4"/>
  <c r="C341" i="4" s="1"/>
  <c r="XFB340" i="4"/>
  <c r="M340" i="4"/>
  <c r="B340" i="4"/>
  <c r="A340" i="4"/>
  <c r="C340" i="4" s="1"/>
  <c r="XFB339" i="4"/>
  <c r="M339" i="4"/>
  <c r="B339" i="4"/>
  <c r="A339" i="4"/>
  <c r="C339" i="4" s="1"/>
  <c r="XFB338" i="4"/>
  <c r="M338" i="4"/>
  <c r="B338" i="4"/>
  <c r="A338" i="4"/>
  <c r="C338" i="4" s="1"/>
  <c r="XFB337" i="4"/>
  <c r="M337" i="4"/>
  <c r="B337" i="4"/>
  <c r="A337" i="4"/>
  <c r="C337" i="4" s="1"/>
  <c r="XFB336" i="4"/>
  <c r="M336" i="4"/>
  <c r="B336" i="4"/>
  <c r="A336" i="4"/>
  <c r="C336" i="4" s="1"/>
  <c r="XFB335" i="4"/>
  <c r="M335" i="4"/>
  <c r="B335" i="4"/>
  <c r="A335" i="4"/>
  <c r="C335" i="4" s="1"/>
  <c r="XFB334" i="4"/>
  <c r="M334" i="4"/>
  <c r="B334" i="4"/>
  <c r="A334" i="4"/>
  <c r="C334" i="4" s="1"/>
  <c r="XFB333" i="4"/>
  <c r="M333" i="4"/>
  <c r="B333" i="4"/>
  <c r="A333" i="4"/>
  <c r="C333" i="4" s="1"/>
  <c r="XFB332" i="4"/>
  <c r="M332" i="4"/>
  <c r="B332" i="4"/>
  <c r="A332" i="4"/>
  <c r="C332" i="4" s="1"/>
  <c r="XFB331" i="4"/>
  <c r="M331" i="4"/>
  <c r="B331" i="4"/>
  <c r="A331" i="4"/>
  <c r="C331" i="4" s="1"/>
  <c r="XFB330" i="4"/>
  <c r="M330" i="4"/>
  <c r="B330" i="4"/>
  <c r="A330" i="4"/>
  <c r="C330" i="4" s="1"/>
  <c r="XFB329" i="4"/>
  <c r="M329" i="4"/>
  <c r="B329" i="4"/>
  <c r="A329" i="4"/>
  <c r="C329" i="4" s="1"/>
  <c r="XFB328" i="4"/>
  <c r="M328" i="4"/>
  <c r="B328" i="4"/>
  <c r="A328" i="4"/>
  <c r="C328" i="4" s="1"/>
  <c r="XFB327" i="4"/>
  <c r="M327" i="4"/>
  <c r="B327" i="4"/>
  <c r="A327" i="4"/>
  <c r="C327" i="4" s="1"/>
  <c r="XFB326" i="4"/>
  <c r="M326" i="4"/>
  <c r="B326" i="4"/>
  <c r="A326" i="4"/>
  <c r="C326" i="4" s="1"/>
  <c r="XFB325" i="4"/>
  <c r="M325" i="4"/>
  <c r="B325" i="4"/>
  <c r="A325" i="4"/>
  <c r="C325" i="4" s="1"/>
  <c r="XFB324" i="4"/>
  <c r="M324" i="4"/>
  <c r="B324" i="4"/>
  <c r="A324" i="4"/>
  <c r="C324" i="4" s="1"/>
  <c r="XFB323" i="4"/>
  <c r="M323" i="4"/>
  <c r="B323" i="4"/>
  <c r="A323" i="4"/>
  <c r="C323" i="4" s="1"/>
  <c r="XFB322" i="4"/>
  <c r="M322" i="4"/>
  <c r="B322" i="4"/>
  <c r="A322" i="4"/>
  <c r="C322" i="4" s="1"/>
  <c r="XFB321" i="4"/>
  <c r="M321" i="4"/>
  <c r="B321" i="4"/>
  <c r="A321" i="4"/>
  <c r="C321" i="4" s="1"/>
  <c r="XFB320" i="4"/>
  <c r="M320" i="4"/>
  <c r="B320" i="4"/>
  <c r="A320" i="4"/>
  <c r="C320" i="4" s="1"/>
  <c r="XFB319" i="4"/>
  <c r="M319" i="4"/>
  <c r="B319" i="4"/>
  <c r="A319" i="4"/>
  <c r="C319" i="4" s="1"/>
  <c r="XFB318" i="4"/>
  <c r="M318" i="4"/>
  <c r="B318" i="4"/>
  <c r="A318" i="4"/>
  <c r="C318" i="4" s="1"/>
  <c r="XFB317" i="4"/>
  <c r="M317" i="4"/>
  <c r="B317" i="4"/>
  <c r="A317" i="4"/>
  <c r="C317" i="4" s="1"/>
  <c r="XFB316" i="4"/>
  <c r="M316" i="4"/>
  <c r="B316" i="4"/>
  <c r="A316" i="4"/>
  <c r="C316" i="4" s="1"/>
  <c r="XFB315" i="4"/>
  <c r="M315" i="4"/>
  <c r="B315" i="4"/>
  <c r="A315" i="4"/>
  <c r="C315" i="4" s="1"/>
  <c r="XFB314" i="4"/>
  <c r="M314" i="4"/>
  <c r="B314" i="4"/>
  <c r="A314" i="4"/>
  <c r="C314" i="4" s="1"/>
  <c r="XFB313" i="4"/>
  <c r="M313" i="4"/>
  <c r="B313" i="4"/>
  <c r="A313" i="4"/>
  <c r="C313" i="4" s="1"/>
  <c r="XFB312" i="4"/>
  <c r="M312" i="4"/>
  <c r="B312" i="4"/>
  <c r="A312" i="4"/>
  <c r="C312" i="4" s="1"/>
  <c r="XFB311" i="4"/>
  <c r="M311" i="4"/>
  <c r="B311" i="4"/>
  <c r="A311" i="4"/>
  <c r="C311" i="4" s="1"/>
  <c r="XFB310" i="4"/>
  <c r="M310" i="4"/>
  <c r="B310" i="4"/>
  <c r="A310" i="4"/>
  <c r="C310" i="4" s="1"/>
  <c r="XFB309" i="4"/>
  <c r="M309" i="4"/>
  <c r="B309" i="4"/>
  <c r="A309" i="4"/>
  <c r="C309" i="4" s="1"/>
  <c r="XFB308" i="4"/>
  <c r="M308" i="4"/>
  <c r="B308" i="4"/>
  <c r="A308" i="4"/>
  <c r="C308" i="4" s="1"/>
  <c r="XFB307" i="4"/>
  <c r="M307" i="4"/>
  <c r="B307" i="4"/>
  <c r="A307" i="4"/>
  <c r="C307" i="4" s="1"/>
  <c r="XFB306" i="4"/>
  <c r="M306" i="4"/>
  <c r="B306" i="4"/>
  <c r="A306" i="4"/>
  <c r="C306" i="4" s="1"/>
  <c r="XFB305" i="4"/>
  <c r="M305" i="4"/>
  <c r="B305" i="4"/>
  <c r="A305" i="4"/>
  <c r="C305" i="4" s="1"/>
  <c r="XFB304" i="4"/>
  <c r="M304" i="4"/>
  <c r="B304" i="4"/>
  <c r="A304" i="4"/>
  <c r="C304" i="4" s="1"/>
  <c r="XFB303" i="4"/>
  <c r="M303" i="4"/>
  <c r="B303" i="4"/>
  <c r="A303" i="4"/>
  <c r="C303" i="4" s="1"/>
  <c r="XFB302" i="4"/>
  <c r="M302" i="4"/>
  <c r="B302" i="4"/>
  <c r="A302" i="4"/>
  <c r="C302" i="4" s="1"/>
  <c r="XFB301" i="4"/>
  <c r="M301" i="4"/>
  <c r="B301" i="4"/>
  <c r="A301" i="4"/>
  <c r="C301" i="4" s="1"/>
  <c r="XFB300" i="4"/>
  <c r="M300" i="4"/>
  <c r="B300" i="4"/>
  <c r="A300" i="4"/>
  <c r="C300" i="4" s="1"/>
  <c r="XFB299" i="4"/>
  <c r="M299" i="4"/>
  <c r="B299" i="4"/>
  <c r="A299" i="4"/>
  <c r="C299" i="4" s="1"/>
  <c r="XFB298" i="4"/>
  <c r="M298" i="4"/>
  <c r="B298" i="4"/>
  <c r="A298" i="4"/>
  <c r="C298" i="4" s="1"/>
  <c r="XFB297" i="4"/>
  <c r="M297" i="4"/>
  <c r="B297" i="4"/>
  <c r="A297" i="4"/>
  <c r="C297" i="4" s="1"/>
  <c r="XFB296" i="4"/>
  <c r="M296" i="4"/>
  <c r="B296" i="4"/>
  <c r="A296" i="4"/>
  <c r="C296" i="4" s="1"/>
  <c r="XFB295" i="4"/>
  <c r="M295" i="4"/>
  <c r="B295" i="4"/>
  <c r="A295" i="4"/>
  <c r="C295" i="4" s="1"/>
  <c r="XFB294" i="4"/>
  <c r="M294" i="4"/>
  <c r="B294" i="4"/>
  <c r="A294" i="4"/>
  <c r="C294" i="4" s="1"/>
  <c r="XFB293" i="4"/>
  <c r="M293" i="4"/>
  <c r="B293" i="4"/>
  <c r="A293" i="4"/>
  <c r="C293" i="4" s="1"/>
  <c r="XFB292" i="4"/>
  <c r="M292" i="4"/>
  <c r="B292" i="4"/>
  <c r="A292" i="4"/>
  <c r="C292" i="4" s="1"/>
  <c r="XFB291" i="4"/>
  <c r="M291" i="4"/>
  <c r="B291" i="4"/>
  <c r="A291" i="4"/>
  <c r="C291" i="4" s="1"/>
  <c r="XFB290" i="4"/>
  <c r="M290" i="4"/>
  <c r="B290" i="4"/>
  <c r="A290" i="4"/>
  <c r="C290" i="4" s="1"/>
  <c r="XFB289" i="4"/>
  <c r="M289" i="4"/>
  <c r="B289" i="4"/>
  <c r="A289" i="4"/>
  <c r="C289" i="4" s="1"/>
  <c r="XFB288" i="4"/>
  <c r="M288" i="4"/>
  <c r="B288" i="4"/>
  <c r="A288" i="4"/>
  <c r="C288" i="4" s="1"/>
  <c r="XFB287" i="4"/>
  <c r="M287" i="4"/>
  <c r="B287" i="4"/>
  <c r="A287" i="4"/>
  <c r="C287" i="4" s="1"/>
  <c r="XFB286" i="4"/>
  <c r="M286" i="4"/>
  <c r="B286" i="4"/>
  <c r="A286" i="4"/>
  <c r="C286" i="4" s="1"/>
  <c r="XFB285" i="4"/>
  <c r="M285" i="4"/>
  <c r="B285" i="4"/>
  <c r="A285" i="4"/>
  <c r="C285" i="4" s="1"/>
  <c r="XFB284" i="4"/>
  <c r="M284" i="4"/>
  <c r="B284" i="4"/>
  <c r="A284" i="4"/>
  <c r="C284" i="4" s="1"/>
  <c r="XFB283" i="4"/>
  <c r="M283" i="4"/>
  <c r="B283" i="4"/>
  <c r="A283" i="4"/>
  <c r="C283" i="4" s="1"/>
  <c r="XFB282" i="4"/>
  <c r="M282" i="4"/>
  <c r="B282" i="4"/>
  <c r="A282" i="4"/>
  <c r="C282" i="4" s="1"/>
  <c r="XFB281" i="4"/>
  <c r="M281" i="4"/>
  <c r="B281" i="4"/>
  <c r="A281" i="4"/>
  <c r="C281" i="4" s="1"/>
  <c r="XFB280" i="4"/>
  <c r="M280" i="4"/>
  <c r="B280" i="4"/>
  <c r="A280" i="4"/>
  <c r="C280" i="4" s="1"/>
  <c r="XFB279" i="4"/>
  <c r="M279" i="4"/>
  <c r="B279" i="4"/>
  <c r="A279" i="4"/>
  <c r="C279" i="4" s="1"/>
  <c r="XFB278" i="4"/>
  <c r="M278" i="4"/>
  <c r="B278" i="4"/>
  <c r="A278" i="4"/>
  <c r="C278" i="4" s="1"/>
  <c r="XFB277" i="4"/>
  <c r="M277" i="4"/>
  <c r="B277" i="4"/>
  <c r="A277" i="4"/>
  <c r="C277" i="4" s="1"/>
  <c r="XFB276" i="4"/>
  <c r="M276" i="4"/>
  <c r="B276" i="4"/>
  <c r="A276" i="4"/>
  <c r="C276" i="4" s="1"/>
  <c r="XFB275" i="4"/>
  <c r="M275" i="4"/>
  <c r="B275" i="4"/>
  <c r="A275" i="4"/>
  <c r="C275" i="4" s="1"/>
  <c r="XFB274" i="4"/>
  <c r="M274" i="4"/>
  <c r="B274" i="4"/>
  <c r="A274" i="4"/>
  <c r="C274" i="4" s="1"/>
  <c r="XFB273" i="4"/>
  <c r="M273" i="4"/>
  <c r="B273" i="4"/>
  <c r="A273" i="4"/>
  <c r="C273" i="4" s="1"/>
  <c r="XFB272" i="4"/>
  <c r="M272" i="4"/>
  <c r="B272" i="4"/>
  <c r="A272" i="4"/>
  <c r="C272" i="4" s="1"/>
  <c r="XFB271" i="4"/>
  <c r="M271" i="4"/>
  <c r="B271" i="4"/>
  <c r="A271" i="4"/>
  <c r="C271" i="4" s="1"/>
  <c r="XFB270" i="4"/>
  <c r="M270" i="4"/>
  <c r="B270" i="4"/>
  <c r="A270" i="4"/>
  <c r="C270" i="4" s="1"/>
  <c r="XFB269" i="4"/>
  <c r="M269" i="4"/>
  <c r="B269" i="4"/>
  <c r="A269" i="4"/>
  <c r="C269" i="4" s="1"/>
  <c r="XFB268" i="4"/>
  <c r="M268" i="4"/>
  <c r="B268" i="4"/>
  <c r="A268" i="4"/>
  <c r="C268" i="4" s="1"/>
  <c r="XFB267" i="4"/>
  <c r="M267" i="4"/>
  <c r="B267" i="4"/>
  <c r="A267" i="4"/>
  <c r="C267" i="4" s="1"/>
  <c r="XFB266" i="4"/>
  <c r="M266" i="4"/>
  <c r="B266" i="4"/>
  <c r="A266" i="4"/>
  <c r="C266" i="4" s="1"/>
  <c r="XFB265" i="4"/>
  <c r="M265" i="4"/>
  <c r="B265" i="4"/>
  <c r="A265" i="4"/>
  <c r="C265" i="4" s="1"/>
  <c r="XFB264" i="4"/>
  <c r="M264" i="4"/>
  <c r="B264" i="4"/>
  <c r="A264" i="4"/>
  <c r="C264" i="4" s="1"/>
  <c r="XFB263" i="4"/>
  <c r="M263" i="4"/>
  <c r="B263" i="4"/>
  <c r="A263" i="4"/>
  <c r="C263" i="4" s="1"/>
  <c r="XFB262" i="4"/>
  <c r="M262" i="4"/>
  <c r="B262" i="4"/>
  <c r="A262" i="4"/>
  <c r="C262" i="4" s="1"/>
  <c r="XFB261" i="4"/>
  <c r="M261" i="4"/>
  <c r="B261" i="4"/>
  <c r="A261" i="4"/>
  <c r="C261" i="4" s="1"/>
  <c r="XFB260" i="4"/>
  <c r="M260" i="4"/>
  <c r="B260" i="4"/>
  <c r="A260" i="4"/>
  <c r="C260" i="4" s="1"/>
  <c r="XFB259" i="4"/>
  <c r="M259" i="4"/>
  <c r="B259" i="4"/>
  <c r="A259" i="4"/>
  <c r="C259" i="4" s="1"/>
  <c r="XFB258" i="4"/>
  <c r="M258" i="4"/>
  <c r="B258" i="4"/>
  <c r="A258" i="4"/>
  <c r="C258" i="4" s="1"/>
  <c r="XFB257" i="4"/>
  <c r="M257" i="4"/>
  <c r="B257" i="4"/>
  <c r="A257" i="4"/>
  <c r="C257" i="4" s="1"/>
  <c r="XFB256" i="4"/>
  <c r="M256" i="4"/>
  <c r="B256" i="4"/>
  <c r="A256" i="4"/>
  <c r="C256" i="4" s="1"/>
  <c r="XFB255" i="4"/>
  <c r="M255" i="4"/>
  <c r="B255" i="4"/>
  <c r="A255" i="4"/>
  <c r="C255" i="4" s="1"/>
  <c r="XFB254" i="4"/>
  <c r="M254" i="4"/>
  <c r="B254" i="4"/>
  <c r="A254" i="4"/>
  <c r="C254" i="4" s="1"/>
  <c r="XFB253" i="4"/>
  <c r="M253" i="4"/>
  <c r="B253" i="4"/>
  <c r="A253" i="4"/>
  <c r="C253" i="4" s="1"/>
  <c r="XFB252" i="4"/>
  <c r="M252" i="4"/>
  <c r="B252" i="4"/>
  <c r="A252" i="4"/>
  <c r="C252" i="4" s="1"/>
  <c r="XFB251" i="4"/>
  <c r="M251" i="4"/>
  <c r="B251" i="4"/>
  <c r="A251" i="4"/>
  <c r="C251" i="4" s="1"/>
  <c r="XFB250" i="4"/>
  <c r="M250" i="4"/>
  <c r="B250" i="4"/>
  <c r="A250" i="4"/>
  <c r="C250" i="4" s="1"/>
  <c r="XFB249" i="4"/>
  <c r="M249" i="4"/>
  <c r="B249" i="4"/>
  <c r="A249" i="4"/>
  <c r="C249" i="4" s="1"/>
  <c r="XFB248" i="4"/>
  <c r="M248" i="4"/>
  <c r="B248" i="4"/>
  <c r="A248" i="4"/>
  <c r="C248" i="4" s="1"/>
  <c r="XFB247" i="4"/>
  <c r="M247" i="4"/>
  <c r="B247" i="4"/>
  <c r="A247" i="4"/>
  <c r="C247" i="4" s="1"/>
  <c r="XFB246" i="4"/>
  <c r="M246" i="4"/>
  <c r="B246" i="4"/>
  <c r="A246" i="4"/>
  <c r="C246" i="4" s="1"/>
  <c r="XFB245" i="4"/>
  <c r="M245" i="4"/>
  <c r="B245" i="4"/>
  <c r="A245" i="4"/>
  <c r="C245" i="4" s="1"/>
  <c r="XFB244" i="4"/>
  <c r="M244" i="4"/>
  <c r="B244" i="4"/>
  <c r="A244" i="4"/>
  <c r="C244" i="4" s="1"/>
  <c r="XFB243" i="4"/>
  <c r="M243" i="4"/>
  <c r="B243" i="4"/>
  <c r="A243" i="4"/>
  <c r="C243" i="4" s="1"/>
  <c r="XFB242" i="4"/>
  <c r="M242" i="4"/>
  <c r="B242" i="4"/>
  <c r="A242" i="4"/>
  <c r="C242" i="4" s="1"/>
  <c r="XFB241" i="4"/>
  <c r="M241" i="4"/>
  <c r="B241" i="4"/>
  <c r="A241" i="4"/>
  <c r="C241" i="4" s="1"/>
  <c r="XFB240" i="4"/>
  <c r="M240" i="4"/>
  <c r="B240" i="4"/>
  <c r="A240" i="4"/>
  <c r="C240" i="4" s="1"/>
  <c r="XFB239" i="4"/>
  <c r="M239" i="4"/>
  <c r="B239" i="4"/>
  <c r="A239" i="4"/>
  <c r="C239" i="4" s="1"/>
  <c r="XFB238" i="4"/>
  <c r="M238" i="4"/>
  <c r="B238" i="4"/>
  <c r="A238" i="4"/>
  <c r="C238" i="4" s="1"/>
  <c r="XFB237" i="4"/>
  <c r="M237" i="4"/>
  <c r="B237" i="4"/>
  <c r="A237" i="4"/>
  <c r="C237" i="4" s="1"/>
  <c r="XFB236" i="4"/>
  <c r="M236" i="4"/>
  <c r="B236" i="4"/>
  <c r="A236" i="4"/>
  <c r="C236" i="4" s="1"/>
  <c r="XFB235" i="4"/>
  <c r="M235" i="4"/>
  <c r="B235" i="4"/>
  <c r="A235" i="4"/>
  <c r="C235" i="4" s="1"/>
  <c r="XFB234" i="4"/>
  <c r="M234" i="4"/>
  <c r="B234" i="4"/>
  <c r="A234" i="4"/>
  <c r="C234" i="4" s="1"/>
  <c r="XFB233" i="4"/>
  <c r="M233" i="4"/>
  <c r="B233" i="4"/>
  <c r="A233" i="4"/>
  <c r="C233" i="4" s="1"/>
  <c r="XFB232" i="4"/>
  <c r="M232" i="4"/>
  <c r="B232" i="4"/>
  <c r="A232" i="4"/>
  <c r="C232" i="4" s="1"/>
  <c r="XFB231" i="4"/>
  <c r="M231" i="4"/>
  <c r="B231" i="4"/>
  <c r="A231" i="4"/>
  <c r="C231" i="4" s="1"/>
  <c r="XFB230" i="4"/>
  <c r="M230" i="4"/>
  <c r="B230" i="4"/>
  <c r="A230" i="4"/>
  <c r="C230" i="4" s="1"/>
  <c r="XFB229" i="4"/>
  <c r="M229" i="4"/>
  <c r="B229" i="4"/>
  <c r="A229" i="4"/>
  <c r="C229" i="4" s="1"/>
  <c r="XFB228" i="4"/>
  <c r="M228" i="4"/>
  <c r="B228" i="4"/>
  <c r="A228" i="4"/>
  <c r="C228" i="4" s="1"/>
  <c r="XFB227" i="4"/>
  <c r="M227" i="4"/>
  <c r="B227" i="4"/>
  <c r="A227" i="4"/>
  <c r="C227" i="4" s="1"/>
  <c r="XFB226" i="4"/>
  <c r="M226" i="4"/>
  <c r="B226" i="4"/>
  <c r="A226" i="4"/>
  <c r="C226" i="4" s="1"/>
  <c r="XFB225" i="4"/>
  <c r="M225" i="4"/>
  <c r="B225" i="4"/>
  <c r="A225" i="4"/>
  <c r="C225" i="4" s="1"/>
  <c r="XFB224" i="4"/>
  <c r="M224" i="4"/>
  <c r="B224" i="4"/>
  <c r="A224" i="4"/>
  <c r="C224" i="4" s="1"/>
  <c r="XFB223" i="4"/>
  <c r="M223" i="4"/>
  <c r="B223" i="4"/>
  <c r="A223" i="4"/>
  <c r="C223" i="4" s="1"/>
  <c r="XFB222" i="4"/>
  <c r="M222" i="4"/>
  <c r="B222" i="4"/>
  <c r="A222" i="4"/>
  <c r="C222" i="4" s="1"/>
  <c r="XFB221" i="4"/>
  <c r="M221" i="4"/>
  <c r="B221" i="4"/>
  <c r="A221" i="4"/>
  <c r="C221" i="4" s="1"/>
  <c r="XFB220" i="4"/>
  <c r="M220" i="4"/>
  <c r="B220" i="4"/>
  <c r="A220" i="4"/>
  <c r="C220" i="4" s="1"/>
  <c r="XFB219" i="4"/>
  <c r="M219" i="4"/>
  <c r="B219" i="4"/>
  <c r="A219" i="4"/>
  <c r="C219" i="4" s="1"/>
  <c r="XFB218" i="4"/>
  <c r="M218" i="4"/>
  <c r="B218" i="4"/>
  <c r="A218" i="4"/>
  <c r="C218" i="4" s="1"/>
  <c r="XFB217" i="4"/>
  <c r="M217" i="4"/>
  <c r="B217" i="4"/>
  <c r="A217" i="4"/>
  <c r="C217" i="4" s="1"/>
  <c r="XFB216" i="4"/>
  <c r="M216" i="4"/>
  <c r="B216" i="4"/>
  <c r="A216" i="4"/>
  <c r="C216" i="4" s="1"/>
  <c r="XFB215" i="4"/>
  <c r="M215" i="4"/>
  <c r="B215" i="4"/>
  <c r="A215" i="4"/>
  <c r="C215" i="4" s="1"/>
  <c r="XFB214" i="4"/>
  <c r="M214" i="4"/>
  <c r="B214" i="4"/>
  <c r="A214" i="4"/>
  <c r="C214" i="4" s="1"/>
  <c r="XFB213" i="4"/>
  <c r="M213" i="4"/>
  <c r="B213" i="4"/>
  <c r="A213" i="4"/>
  <c r="C213" i="4" s="1"/>
  <c r="XFB212" i="4"/>
  <c r="M212" i="4"/>
  <c r="B212" i="4"/>
  <c r="A212" i="4"/>
  <c r="C212" i="4" s="1"/>
  <c r="XFB211" i="4"/>
  <c r="M211" i="4"/>
  <c r="B211" i="4"/>
  <c r="A211" i="4"/>
  <c r="C211" i="4" s="1"/>
  <c r="XFB210" i="4"/>
  <c r="M210" i="4"/>
  <c r="B210" i="4"/>
  <c r="A210" i="4"/>
  <c r="C210" i="4" s="1"/>
  <c r="XFB209" i="4"/>
  <c r="M209" i="4"/>
  <c r="B209" i="4"/>
  <c r="A209" i="4"/>
  <c r="C209" i="4" s="1"/>
  <c r="XFB208" i="4"/>
  <c r="M208" i="4"/>
  <c r="B208" i="4"/>
  <c r="A208" i="4"/>
  <c r="C208" i="4" s="1"/>
  <c r="XFB207" i="4"/>
  <c r="M207" i="4"/>
  <c r="B207" i="4"/>
  <c r="A207" i="4"/>
  <c r="C207" i="4" s="1"/>
  <c r="XFB206" i="4"/>
  <c r="M206" i="4"/>
  <c r="B206" i="4"/>
  <c r="A206" i="4"/>
  <c r="C206" i="4" s="1"/>
  <c r="XFB205" i="4"/>
  <c r="M205" i="4"/>
  <c r="B205" i="4"/>
  <c r="A205" i="4"/>
  <c r="C205" i="4" s="1"/>
  <c r="XFB204" i="4"/>
  <c r="M204" i="4"/>
  <c r="B204" i="4"/>
  <c r="A204" i="4"/>
  <c r="C204" i="4" s="1"/>
  <c r="XFB203" i="4"/>
  <c r="M203" i="4"/>
  <c r="B203" i="4"/>
  <c r="A203" i="4"/>
  <c r="C203" i="4" s="1"/>
  <c r="XFB202" i="4"/>
  <c r="M202" i="4"/>
  <c r="B202" i="4"/>
  <c r="A202" i="4"/>
  <c r="C202" i="4" s="1"/>
  <c r="XFB201" i="4"/>
  <c r="M201" i="4"/>
  <c r="B201" i="4"/>
  <c r="A201" i="4"/>
  <c r="C201" i="4" s="1"/>
  <c r="XFB200" i="4"/>
  <c r="M200" i="4"/>
  <c r="B200" i="4"/>
  <c r="A200" i="4"/>
  <c r="C200" i="4" s="1"/>
  <c r="XFB199" i="4"/>
  <c r="M199" i="4"/>
  <c r="B199" i="4"/>
  <c r="A199" i="4"/>
  <c r="C199" i="4" s="1"/>
  <c r="XFB198" i="4"/>
  <c r="M198" i="4"/>
  <c r="B198" i="4"/>
  <c r="A198" i="4"/>
  <c r="C198" i="4" s="1"/>
  <c r="XFB197" i="4"/>
  <c r="M197" i="4"/>
  <c r="B197" i="4"/>
  <c r="A197" i="4"/>
  <c r="C197" i="4" s="1"/>
  <c r="XFB196" i="4"/>
  <c r="M196" i="4"/>
  <c r="B196" i="4"/>
  <c r="A196" i="4"/>
  <c r="C196" i="4" s="1"/>
  <c r="XFB195" i="4"/>
  <c r="M195" i="4"/>
  <c r="B195" i="4"/>
  <c r="A195" i="4"/>
  <c r="C195" i="4" s="1"/>
  <c r="XFB194" i="4"/>
  <c r="M194" i="4"/>
  <c r="B194" i="4"/>
  <c r="A194" i="4"/>
  <c r="C194" i="4" s="1"/>
  <c r="XFB193" i="4"/>
  <c r="M193" i="4"/>
  <c r="B193" i="4"/>
  <c r="A193" i="4"/>
  <c r="C193" i="4" s="1"/>
  <c r="XFB192" i="4"/>
  <c r="M192" i="4"/>
  <c r="B192" i="4"/>
  <c r="A192" i="4"/>
  <c r="C192" i="4" s="1"/>
  <c r="XFB191" i="4"/>
  <c r="M191" i="4"/>
  <c r="B191" i="4"/>
  <c r="A191" i="4"/>
  <c r="C191" i="4" s="1"/>
  <c r="XFB190" i="4"/>
  <c r="M190" i="4"/>
  <c r="B190" i="4"/>
  <c r="A190" i="4"/>
  <c r="C190" i="4" s="1"/>
  <c r="XFB189" i="4"/>
  <c r="M189" i="4"/>
  <c r="B189" i="4"/>
  <c r="A189" i="4"/>
  <c r="C189" i="4" s="1"/>
  <c r="XFB188" i="4"/>
  <c r="M188" i="4"/>
  <c r="B188" i="4"/>
  <c r="A188" i="4"/>
  <c r="C188" i="4" s="1"/>
  <c r="XFB187" i="4"/>
  <c r="M187" i="4"/>
  <c r="B187" i="4"/>
  <c r="A187" i="4"/>
  <c r="C187" i="4" s="1"/>
  <c r="XFB186" i="4"/>
  <c r="M186" i="4"/>
  <c r="B186" i="4"/>
  <c r="A186" i="4"/>
  <c r="C186" i="4" s="1"/>
  <c r="XFB185" i="4"/>
  <c r="M185" i="4"/>
  <c r="B185" i="4"/>
  <c r="A185" i="4"/>
  <c r="C185" i="4" s="1"/>
  <c r="XFB184" i="4"/>
  <c r="M184" i="4"/>
  <c r="B184" i="4"/>
  <c r="A184" i="4"/>
  <c r="C184" i="4" s="1"/>
  <c r="XFB183" i="4"/>
  <c r="M183" i="4"/>
  <c r="B183" i="4"/>
  <c r="A183" i="4"/>
  <c r="C183" i="4" s="1"/>
  <c r="XFB182" i="4"/>
  <c r="M182" i="4"/>
  <c r="B182" i="4"/>
  <c r="A182" i="4"/>
  <c r="C182" i="4" s="1"/>
  <c r="XFB181" i="4"/>
  <c r="M181" i="4"/>
  <c r="B181" i="4"/>
  <c r="A181" i="4"/>
  <c r="C181" i="4" s="1"/>
  <c r="XFB180" i="4"/>
  <c r="M180" i="4"/>
  <c r="B180" i="4"/>
  <c r="A180" i="4"/>
  <c r="C180" i="4" s="1"/>
  <c r="XFB179" i="4"/>
  <c r="M179" i="4"/>
  <c r="B179" i="4"/>
  <c r="A179" i="4"/>
  <c r="C179" i="4" s="1"/>
  <c r="XFB178" i="4"/>
  <c r="M178" i="4"/>
  <c r="B178" i="4"/>
  <c r="A178" i="4"/>
  <c r="C178" i="4" s="1"/>
  <c r="XFB177" i="4"/>
  <c r="M177" i="4"/>
  <c r="B177" i="4"/>
  <c r="A177" i="4"/>
  <c r="C177" i="4" s="1"/>
  <c r="XFB176" i="4"/>
  <c r="M176" i="4"/>
  <c r="B176" i="4"/>
  <c r="A176" i="4"/>
  <c r="C176" i="4" s="1"/>
  <c r="XFB175" i="4"/>
  <c r="M175" i="4"/>
  <c r="B175" i="4"/>
  <c r="A175" i="4"/>
  <c r="C175" i="4" s="1"/>
  <c r="XFB174" i="4"/>
  <c r="M174" i="4"/>
  <c r="B174" i="4"/>
  <c r="A174" i="4"/>
  <c r="C174" i="4" s="1"/>
  <c r="XFB173" i="4"/>
  <c r="M173" i="4"/>
  <c r="B173" i="4"/>
  <c r="A173" i="4"/>
  <c r="C173" i="4" s="1"/>
  <c r="XFB172" i="4"/>
  <c r="M172" i="4"/>
  <c r="B172" i="4"/>
  <c r="A172" i="4"/>
  <c r="C172" i="4" s="1"/>
  <c r="XFB171" i="4"/>
  <c r="M171" i="4"/>
  <c r="B171" i="4"/>
  <c r="A171" i="4"/>
  <c r="C171" i="4" s="1"/>
  <c r="XFB170" i="4"/>
  <c r="M170" i="4"/>
  <c r="B170" i="4"/>
  <c r="A170" i="4"/>
  <c r="C170" i="4" s="1"/>
  <c r="XFB169" i="4"/>
  <c r="M169" i="4"/>
  <c r="B169" i="4"/>
  <c r="A169" i="4"/>
  <c r="C169" i="4" s="1"/>
  <c r="XFB168" i="4"/>
  <c r="M168" i="4"/>
  <c r="B168" i="4"/>
  <c r="A168" i="4"/>
  <c r="C168" i="4" s="1"/>
  <c r="XFB167" i="4"/>
  <c r="M167" i="4"/>
  <c r="B167" i="4"/>
  <c r="A167" i="4"/>
  <c r="C167" i="4" s="1"/>
  <c r="XFB166" i="4"/>
  <c r="M166" i="4"/>
  <c r="B166" i="4"/>
  <c r="A166" i="4"/>
  <c r="C166" i="4" s="1"/>
  <c r="XFB165" i="4"/>
  <c r="M165" i="4"/>
  <c r="B165" i="4"/>
  <c r="A165" i="4"/>
  <c r="C165" i="4" s="1"/>
  <c r="XFB164" i="4"/>
  <c r="M164" i="4"/>
  <c r="B164" i="4"/>
  <c r="A164" i="4"/>
  <c r="C164" i="4" s="1"/>
  <c r="XFB163" i="4"/>
  <c r="M163" i="4"/>
  <c r="B163" i="4"/>
  <c r="A163" i="4"/>
  <c r="C163" i="4" s="1"/>
  <c r="XFB162" i="4"/>
  <c r="M162" i="4"/>
  <c r="B162" i="4"/>
  <c r="A162" i="4"/>
  <c r="C162" i="4" s="1"/>
  <c r="XFB161" i="4"/>
  <c r="M161" i="4"/>
  <c r="B161" i="4"/>
  <c r="A161" i="4"/>
  <c r="C161" i="4" s="1"/>
  <c r="XFB160" i="4"/>
  <c r="M160" i="4"/>
  <c r="B160" i="4"/>
  <c r="A160" i="4"/>
  <c r="C160" i="4" s="1"/>
  <c r="XFB159" i="4"/>
  <c r="M159" i="4"/>
  <c r="B159" i="4"/>
  <c r="A159" i="4"/>
  <c r="C159" i="4" s="1"/>
  <c r="XFB158" i="4"/>
  <c r="M158" i="4"/>
  <c r="B158" i="4"/>
  <c r="A158" i="4"/>
  <c r="C158" i="4" s="1"/>
  <c r="XFB157" i="4"/>
  <c r="M157" i="4"/>
  <c r="B157" i="4"/>
  <c r="A157" i="4"/>
  <c r="C157" i="4" s="1"/>
  <c r="XFB156" i="4"/>
  <c r="M156" i="4"/>
  <c r="B156" i="4"/>
  <c r="A156" i="4"/>
  <c r="C156" i="4" s="1"/>
  <c r="XFB155" i="4"/>
  <c r="M155" i="4"/>
  <c r="B155" i="4"/>
  <c r="A155" i="4"/>
  <c r="C155" i="4" s="1"/>
  <c r="XFB154" i="4"/>
  <c r="M154" i="4"/>
  <c r="B154" i="4"/>
  <c r="A154" i="4"/>
  <c r="C154" i="4" s="1"/>
  <c r="XFB153" i="4"/>
  <c r="M153" i="4"/>
  <c r="B153" i="4"/>
  <c r="A153" i="4"/>
  <c r="C153" i="4" s="1"/>
  <c r="XFB152" i="4"/>
  <c r="M152" i="4"/>
  <c r="B152" i="4"/>
  <c r="A152" i="4"/>
  <c r="C152" i="4" s="1"/>
  <c r="XFB151" i="4"/>
  <c r="M151" i="4"/>
  <c r="B151" i="4"/>
  <c r="A151" i="4"/>
  <c r="C151" i="4" s="1"/>
  <c r="XFB150" i="4"/>
  <c r="M150" i="4"/>
  <c r="B150" i="4"/>
  <c r="A150" i="4"/>
  <c r="C150" i="4" s="1"/>
  <c r="XFB149" i="4"/>
  <c r="M149" i="4"/>
  <c r="B149" i="4"/>
  <c r="A149" i="4"/>
  <c r="C149" i="4" s="1"/>
  <c r="XFB148" i="4"/>
  <c r="M148" i="4"/>
  <c r="B148" i="4"/>
  <c r="A148" i="4"/>
  <c r="C148" i="4" s="1"/>
  <c r="XFB147" i="4"/>
  <c r="M147" i="4"/>
  <c r="B147" i="4"/>
  <c r="A147" i="4"/>
  <c r="C147" i="4" s="1"/>
  <c r="XFB146" i="4"/>
  <c r="M146" i="4"/>
  <c r="B146" i="4"/>
  <c r="A146" i="4"/>
  <c r="C146" i="4" s="1"/>
  <c r="XFB145" i="4"/>
  <c r="M145" i="4"/>
  <c r="B145" i="4"/>
  <c r="A145" i="4"/>
  <c r="C145" i="4" s="1"/>
  <c r="XFB144" i="4"/>
  <c r="M144" i="4"/>
  <c r="B144" i="4"/>
  <c r="A144" i="4"/>
  <c r="C144" i="4" s="1"/>
  <c r="XFB143" i="4"/>
  <c r="M143" i="4"/>
  <c r="B143" i="4"/>
  <c r="A143" i="4"/>
  <c r="C143" i="4" s="1"/>
  <c r="XFB142" i="4"/>
  <c r="M142" i="4"/>
  <c r="B142" i="4"/>
  <c r="A142" i="4"/>
  <c r="C142" i="4" s="1"/>
  <c r="XFB141" i="4"/>
  <c r="M141" i="4"/>
  <c r="B141" i="4"/>
  <c r="A141" i="4"/>
  <c r="C141" i="4" s="1"/>
  <c r="XFB140" i="4"/>
  <c r="M140" i="4"/>
  <c r="B140" i="4"/>
  <c r="A140" i="4"/>
  <c r="C140" i="4" s="1"/>
  <c r="XFB139" i="4"/>
  <c r="M139" i="4"/>
  <c r="B139" i="4"/>
  <c r="A139" i="4"/>
  <c r="C139" i="4" s="1"/>
  <c r="XFB138" i="4"/>
  <c r="M138" i="4"/>
  <c r="B138" i="4"/>
  <c r="A138" i="4"/>
  <c r="C138" i="4" s="1"/>
  <c r="XFB137" i="4"/>
  <c r="M137" i="4"/>
  <c r="B137" i="4"/>
  <c r="A137" i="4"/>
  <c r="C137" i="4" s="1"/>
  <c r="XFB136" i="4"/>
  <c r="M136" i="4"/>
  <c r="B136" i="4"/>
  <c r="A136" i="4"/>
  <c r="C136" i="4" s="1"/>
  <c r="XFB135" i="4"/>
  <c r="M135" i="4"/>
  <c r="B135" i="4"/>
  <c r="A135" i="4"/>
  <c r="C135" i="4" s="1"/>
  <c r="XFB134" i="4"/>
  <c r="M134" i="4"/>
  <c r="B134" i="4"/>
  <c r="A134" i="4"/>
  <c r="C134" i="4" s="1"/>
  <c r="XFB133" i="4"/>
  <c r="M133" i="4"/>
  <c r="B133" i="4"/>
  <c r="A133" i="4"/>
  <c r="C133" i="4" s="1"/>
  <c r="XFB132" i="4"/>
  <c r="M132" i="4"/>
  <c r="B132" i="4"/>
  <c r="A132" i="4"/>
  <c r="C132" i="4" s="1"/>
  <c r="XFB131" i="4"/>
  <c r="M131" i="4"/>
  <c r="B131" i="4"/>
  <c r="A131" i="4"/>
  <c r="C131" i="4" s="1"/>
  <c r="XFB130" i="4"/>
  <c r="M130" i="4"/>
  <c r="B130" i="4"/>
  <c r="A130" i="4"/>
  <c r="C130" i="4" s="1"/>
  <c r="XFB129" i="4"/>
  <c r="M129" i="4"/>
  <c r="B129" i="4"/>
  <c r="A129" i="4"/>
  <c r="C129" i="4" s="1"/>
  <c r="XFB128" i="4"/>
  <c r="M128" i="4"/>
  <c r="B128" i="4"/>
  <c r="A128" i="4"/>
  <c r="C128" i="4" s="1"/>
  <c r="XFB127" i="4"/>
  <c r="M127" i="4"/>
  <c r="B127" i="4"/>
  <c r="A127" i="4"/>
  <c r="C127" i="4" s="1"/>
  <c r="XFB126" i="4"/>
  <c r="M126" i="4"/>
  <c r="B126" i="4"/>
  <c r="A126" i="4"/>
  <c r="C126" i="4" s="1"/>
  <c r="XFB125" i="4"/>
  <c r="M125" i="4"/>
  <c r="B125" i="4"/>
  <c r="A125" i="4"/>
  <c r="C125" i="4" s="1"/>
  <c r="XFB124" i="4"/>
  <c r="M124" i="4"/>
  <c r="B124" i="4"/>
  <c r="A124" i="4"/>
  <c r="C124" i="4" s="1"/>
  <c r="XFB123" i="4"/>
  <c r="M123" i="4"/>
  <c r="B123" i="4"/>
  <c r="A123" i="4"/>
  <c r="C123" i="4" s="1"/>
  <c r="XFB122" i="4"/>
  <c r="M122" i="4"/>
  <c r="B122" i="4"/>
  <c r="A122" i="4"/>
  <c r="C122" i="4" s="1"/>
  <c r="XFB121" i="4"/>
  <c r="M121" i="4"/>
  <c r="B121" i="4"/>
  <c r="A121" i="4"/>
  <c r="C121" i="4" s="1"/>
  <c r="XFB120" i="4"/>
  <c r="M120" i="4"/>
  <c r="B120" i="4"/>
  <c r="A120" i="4"/>
  <c r="C120" i="4" s="1"/>
  <c r="XFB119" i="4"/>
  <c r="M119" i="4"/>
  <c r="B119" i="4"/>
  <c r="A119" i="4"/>
  <c r="C119" i="4" s="1"/>
  <c r="XFB118" i="4"/>
  <c r="M118" i="4"/>
  <c r="B118" i="4"/>
  <c r="A118" i="4"/>
  <c r="C118" i="4" s="1"/>
  <c r="XFB117" i="4"/>
  <c r="M117" i="4"/>
  <c r="B117" i="4"/>
  <c r="A117" i="4"/>
  <c r="C117" i="4" s="1"/>
  <c r="XFB116" i="4"/>
  <c r="M116" i="4"/>
  <c r="B116" i="4"/>
  <c r="A116" i="4"/>
  <c r="C116" i="4" s="1"/>
  <c r="XFB115" i="4"/>
  <c r="M115" i="4"/>
  <c r="B115" i="4"/>
  <c r="A115" i="4"/>
  <c r="C115" i="4" s="1"/>
  <c r="XFB114" i="4"/>
  <c r="M114" i="4"/>
  <c r="B114" i="4"/>
  <c r="A114" i="4"/>
  <c r="C114" i="4" s="1"/>
  <c r="XFB113" i="4"/>
  <c r="M113" i="4"/>
  <c r="B113" i="4"/>
  <c r="A113" i="4"/>
  <c r="C113" i="4" s="1"/>
  <c r="XFB112" i="4"/>
  <c r="M112" i="4"/>
  <c r="B112" i="4"/>
  <c r="A112" i="4"/>
  <c r="C112" i="4" s="1"/>
  <c r="XFB111" i="4"/>
  <c r="M111" i="4"/>
  <c r="B111" i="4"/>
  <c r="A111" i="4"/>
  <c r="C111" i="4" s="1"/>
  <c r="XFB110" i="4"/>
  <c r="M110" i="4"/>
  <c r="B110" i="4"/>
  <c r="A110" i="4"/>
  <c r="C110" i="4" s="1"/>
  <c r="XFB109" i="4"/>
  <c r="M109" i="4"/>
  <c r="B109" i="4"/>
  <c r="A109" i="4"/>
  <c r="C109" i="4" s="1"/>
  <c r="XFB108" i="4"/>
  <c r="M108" i="4"/>
  <c r="B108" i="4"/>
  <c r="A108" i="4"/>
  <c r="C108" i="4" s="1"/>
  <c r="XFB107" i="4"/>
  <c r="M107" i="4"/>
  <c r="B107" i="4"/>
  <c r="A107" i="4"/>
  <c r="C107" i="4" s="1"/>
  <c r="XFB106" i="4"/>
  <c r="M106" i="4"/>
  <c r="B106" i="4"/>
  <c r="A106" i="4"/>
  <c r="C106" i="4" s="1"/>
  <c r="XFB105" i="4"/>
  <c r="M105" i="4"/>
  <c r="B105" i="4"/>
  <c r="A105" i="4"/>
  <c r="C105" i="4" s="1"/>
  <c r="XFB104" i="4"/>
  <c r="M104" i="4"/>
  <c r="B104" i="4"/>
  <c r="A104" i="4"/>
  <c r="C104" i="4" s="1"/>
  <c r="XFB103" i="4"/>
  <c r="M103" i="4"/>
  <c r="B103" i="4"/>
  <c r="A103" i="4"/>
  <c r="C103" i="4" s="1"/>
  <c r="XFB102" i="4"/>
  <c r="M102" i="4"/>
  <c r="B102" i="4"/>
  <c r="A102" i="4"/>
  <c r="C102" i="4" s="1"/>
  <c r="XFB101" i="4"/>
  <c r="M101" i="4"/>
  <c r="B101" i="4"/>
  <c r="A101" i="4"/>
  <c r="C101" i="4" s="1"/>
  <c r="XFB100" i="4"/>
  <c r="M100" i="4"/>
  <c r="B100" i="4"/>
  <c r="A100" i="4"/>
  <c r="C100" i="4" s="1"/>
  <c r="XFB99" i="4"/>
  <c r="M99" i="4"/>
  <c r="B99" i="4"/>
  <c r="A99" i="4"/>
  <c r="C99" i="4" s="1"/>
  <c r="XFB98" i="4"/>
  <c r="M98" i="4"/>
  <c r="B98" i="4"/>
  <c r="A98" i="4"/>
  <c r="C98" i="4" s="1"/>
  <c r="XFB97" i="4"/>
  <c r="M97" i="4"/>
  <c r="B97" i="4"/>
  <c r="A97" i="4"/>
  <c r="C97" i="4" s="1"/>
  <c r="XFB96" i="4"/>
  <c r="M96" i="4"/>
  <c r="B96" i="4"/>
  <c r="A96" i="4"/>
  <c r="C96" i="4" s="1"/>
  <c r="XFB95" i="4"/>
  <c r="M95" i="4"/>
  <c r="B95" i="4"/>
  <c r="A95" i="4"/>
  <c r="C95" i="4" s="1"/>
  <c r="XFB94" i="4"/>
  <c r="M94" i="4"/>
  <c r="B94" i="4"/>
  <c r="A94" i="4"/>
  <c r="C94" i="4" s="1"/>
  <c r="XFB93" i="4"/>
  <c r="M93" i="4"/>
  <c r="B93" i="4"/>
  <c r="A93" i="4"/>
  <c r="C93" i="4" s="1"/>
  <c r="XFB92" i="4"/>
  <c r="M92" i="4"/>
  <c r="B92" i="4"/>
  <c r="A92" i="4"/>
  <c r="C92" i="4" s="1"/>
  <c r="XFB91" i="4"/>
  <c r="M91" i="4"/>
  <c r="B91" i="4"/>
  <c r="A91" i="4"/>
  <c r="C91" i="4" s="1"/>
  <c r="XFB90" i="4"/>
  <c r="M90" i="4"/>
  <c r="B90" i="4"/>
  <c r="A90" i="4"/>
  <c r="C90" i="4" s="1"/>
  <c r="XFB89" i="4"/>
  <c r="M89" i="4"/>
  <c r="B89" i="4"/>
  <c r="A89" i="4"/>
  <c r="C89" i="4" s="1"/>
  <c r="XFB88" i="4"/>
  <c r="M88" i="4"/>
  <c r="B88" i="4"/>
  <c r="A88" i="4"/>
  <c r="C88" i="4" s="1"/>
  <c r="XFB87" i="4"/>
  <c r="M87" i="4"/>
  <c r="B87" i="4"/>
  <c r="A87" i="4"/>
  <c r="C87" i="4" s="1"/>
  <c r="XFB86" i="4"/>
  <c r="M86" i="4"/>
  <c r="B86" i="4"/>
  <c r="A86" i="4"/>
  <c r="C86" i="4" s="1"/>
  <c r="XFB85" i="4"/>
  <c r="M85" i="4"/>
  <c r="B85" i="4"/>
  <c r="A85" i="4"/>
  <c r="C85" i="4" s="1"/>
  <c r="XFB84" i="4"/>
  <c r="M84" i="4"/>
  <c r="B84" i="4"/>
  <c r="A84" i="4"/>
  <c r="C84" i="4" s="1"/>
  <c r="XFB83" i="4"/>
  <c r="M83" i="4"/>
  <c r="B83" i="4"/>
  <c r="A83" i="4"/>
  <c r="C83" i="4" s="1"/>
  <c r="XFB82" i="4"/>
  <c r="M82" i="4"/>
  <c r="B82" i="4"/>
  <c r="A82" i="4"/>
  <c r="C82" i="4" s="1"/>
  <c r="XFB81" i="4"/>
  <c r="M81" i="4"/>
  <c r="B81" i="4"/>
  <c r="A81" i="4"/>
  <c r="C81" i="4" s="1"/>
  <c r="XFB80" i="4"/>
  <c r="M80" i="4"/>
  <c r="B80" i="4"/>
  <c r="A80" i="4"/>
  <c r="C80" i="4" s="1"/>
  <c r="XFB79" i="4"/>
  <c r="M79" i="4"/>
  <c r="B79" i="4"/>
  <c r="A79" i="4"/>
  <c r="C79" i="4" s="1"/>
  <c r="XFB78" i="4"/>
  <c r="M78" i="4"/>
  <c r="B78" i="4"/>
  <c r="A78" i="4"/>
  <c r="C78" i="4" s="1"/>
  <c r="XFB77" i="4"/>
  <c r="M77" i="4"/>
  <c r="B77" i="4"/>
  <c r="A77" i="4"/>
  <c r="C77" i="4" s="1"/>
  <c r="XFB76" i="4"/>
  <c r="M76" i="4"/>
  <c r="B76" i="4"/>
  <c r="A76" i="4"/>
  <c r="C76" i="4" s="1"/>
  <c r="XFB75" i="4"/>
  <c r="M75" i="4"/>
  <c r="B75" i="4"/>
  <c r="A75" i="4"/>
  <c r="C75" i="4" s="1"/>
  <c r="XFB74" i="4"/>
  <c r="M74" i="4"/>
  <c r="B74" i="4"/>
  <c r="A74" i="4"/>
  <c r="C74" i="4" s="1"/>
  <c r="XFB73" i="4"/>
  <c r="M73" i="4"/>
  <c r="B73" i="4"/>
  <c r="A73" i="4"/>
  <c r="C73" i="4" s="1"/>
  <c r="XFB72" i="4"/>
  <c r="M72" i="4"/>
  <c r="B72" i="4"/>
  <c r="A72" i="4"/>
  <c r="C72" i="4" s="1"/>
  <c r="XFB71" i="4"/>
  <c r="M71" i="4"/>
  <c r="B71" i="4"/>
  <c r="A71" i="4"/>
  <c r="C71" i="4" s="1"/>
  <c r="XFB70" i="4"/>
  <c r="M70" i="4"/>
  <c r="B70" i="4"/>
  <c r="A70" i="4"/>
  <c r="C70" i="4" s="1"/>
  <c r="XFB69" i="4"/>
  <c r="M69" i="4"/>
  <c r="B69" i="4"/>
  <c r="A69" i="4"/>
  <c r="C69" i="4" s="1"/>
  <c r="XFB68" i="4"/>
  <c r="M68" i="4"/>
  <c r="B68" i="4"/>
  <c r="A68" i="4"/>
  <c r="C68" i="4" s="1"/>
  <c r="XFB67" i="4"/>
  <c r="M67" i="4"/>
  <c r="B67" i="4"/>
  <c r="A67" i="4"/>
  <c r="C67" i="4" s="1"/>
  <c r="XFB66" i="4"/>
  <c r="M66" i="4"/>
  <c r="B66" i="4"/>
  <c r="A66" i="4"/>
  <c r="C66" i="4" s="1"/>
  <c r="XFB65" i="4"/>
  <c r="M65" i="4"/>
  <c r="B65" i="4"/>
  <c r="A65" i="4"/>
  <c r="C65" i="4" s="1"/>
  <c r="XFB64" i="4"/>
  <c r="M64" i="4"/>
  <c r="B64" i="4"/>
  <c r="A64" i="4"/>
  <c r="C64" i="4" s="1"/>
  <c r="XFB63" i="4"/>
  <c r="M63" i="4"/>
  <c r="B63" i="4"/>
  <c r="A63" i="4"/>
  <c r="C63" i="4" s="1"/>
  <c r="XFB62" i="4"/>
  <c r="M62" i="4"/>
  <c r="B62" i="4"/>
  <c r="A62" i="4"/>
  <c r="C62" i="4" s="1"/>
  <c r="XFB61" i="4"/>
  <c r="M61" i="4"/>
  <c r="B61" i="4"/>
  <c r="A61" i="4"/>
  <c r="C61" i="4" s="1"/>
  <c r="XFB60" i="4"/>
  <c r="M60" i="4"/>
  <c r="B60" i="4"/>
  <c r="A60" i="4"/>
  <c r="C60" i="4" s="1"/>
  <c r="XFB59" i="4"/>
  <c r="M59" i="4"/>
  <c r="B59" i="4"/>
  <c r="A59" i="4"/>
  <c r="C59" i="4" s="1"/>
  <c r="XFB58" i="4"/>
  <c r="M58" i="4"/>
  <c r="B58" i="4"/>
  <c r="A58" i="4"/>
  <c r="C58" i="4" s="1"/>
  <c r="XFB57" i="4"/>
  <c r="M57" i="4"/>
  <c r="B57" i="4"/>
  <c r="A57" i="4"/>
  <c r="C57" i="4" s="1"/>
  <c r="XFB56" i="4"/>
  <c r="M56" i="4"/>
  <c r="B56" i="4"/>
  <c r="A56" i="4"/>
  <c r="C56" i="4" s="1"/>
  <c r="XFB55" i="4"/>
  <c r="M55" i="4"/>
  <c r="B55" i="4"/>
  <c r="A55" i="4"/>
  <c r="C55" i="4" s="1"/>
  <c r="XFB54" i="4"/>
  <c r="M54" i="4"/>
  <c r="B54" i="4"/>
  <c r="A54" i="4"/>
  <c r="C54" i="4" s="1"/>
  <c r="XFB53" i="4"/>
  <c r="M53" i="4"/>
  <c r="B53" i="4"/>
  <c r="A53" i="4"/>
  <c r="C53" i="4" s="1"/>
  <c r="XFB52" i="4"/>
  <c r="M52" i="4"/>
  <c r="B52" i="4"/>
  <c r="A52" i="4"/>
  <c r="C52" i="4" s="1"/>
  <c r="XFB51" i="4"/>
  <c r="M51" i="4"/>
  <c r="B51" i="4"/>
  <c r="A51" i="4"/>
  <c r="C51" i="4" s="1"/>
  <c r="XFB50" i="4"/>
  <c r="M50" i="4"/>
  <c r="B50" i="4"/>
  <c r="A50" i="4"/>
  <c r="C50" i="4" s="1"/>
  <c r="XFB49" i="4"/>
  <c r="M49" i="4"/>
  <c r="B49" i="4"/>
  <c r="A49" i="4"/>
  <c r="C49" i="4" s="1"/>
  <c r="XFB48" i="4"/>
  <c r="M48" i="4"/>
  <c r="B48" i="4"/>
  <c r="A48" i="4"/>
  <c r="C48" i="4" s="1"/>
  <c r="XFB47" i="4"/>
  <c r="M47" i="4"/>
  <c r="B47" i="4"/>
  <c r="A47" i="4"/>
  <c r="C47" i="4" s="1"/>
  <c r="XFB46" i="4"/>
  <c r="M46" i="4"/>
  <c r="B46" i="4"/>
  <c r="A46" i="4"/>
  <c r="C46" i="4" s="1"/>
  <c r="XFB45" i="4"/>
  <c r="M45" i="4"/>
  <c r="B45" i="4"/>
  <c r="A45" i="4"/>
  <c r="C45" i="4" s="1"/>
  <c r="XFB44" i="4"/>
  <c r="M44" i="4"/>
  <c r="B44" i="4"/>
  <c r="A44" i="4"/>
  <c r="C44" i="4" s="1"/>
  <c r="XFB43" i="4"/>
  <c r="M43" i="4"/>
  <c r="B43" i="4"/>
  <c r="A43" i="4"/>
  <c r="C43" i="4" s="1"/>
  <c r="XFB42" i="4"/>
  <c r="M42" i="4"/>
  <c r="B42" i="4"/>
  <c r="A42" i="4"/>
  <c r="C42" i="4" s="1"/>
  <c r="XFB41" i="4"/>
  <c r="M41" i="4"/>
  <c r="B41" i="4"/>
  <c r="A41" i="4"/>
  <c r="C41" i="4" s="1"/>
  <c r="XFB40" i="4"/>
  <c r="M40" i="4"/>
  <c r="B40" i="4"/>
  <c r="A40" i="4"/>
  <c r="C40" i="4" s="1"/>
  <c r="XFB39" i="4"/>
  <c r="M39" i="4"/>
  <c r="B39" i="4"/>
  <c r="A39" i="4"/>
  <c r="C39" i="4" s="1"/>
  <c r="XFB38" i="4"/>
  <c r="M38" i="4"/>
  <c r="B38" i="4"/>
  <c r="A38" i="4"/>
  <c r="C38" i="4" s="1"/>
  <c r="XFB37" i="4"/>
  <c r="M37" i="4"/>
  <c r="B37" i="4"/>
  <c r="A37" i="4"/>
  <c r="C37" i="4" s="1"/>
  <c r="XFB36" i="4"/>
  <c r="M36" i="4"/>
  <c r="B36" i="4"/>
  <c r="A36" i="4"/>
  <c r="C36" i="4" s="1"/>
  <c r="XFB35" i="4"/>
  <c r="M35" i="4"/>
  <c r="B35" i="4"/>
  <c r="A35" i="4"/>
  <c r="C35" i="4" s="1"/>
  <c r="XFB34" i="4"/>
  <c r="M34" i="4"/>
  <c r="B34" i="4"/>
  <c r="A34" i="4"/>
  <c r="C34" i="4" s="1"/>
  <c r="XFB33" i="4"/>
  <c r="M33" i="4"/>
  <c r="B33" i="4"/>
  <c r="A33" i="4"/>
  <c r="C33" i="4" s="1"/>
  <c r="XFB32" i="4"/>
  <c r="M32" i="4"/>
  <c r="B32" i="4"/>
  <c r="A32" i="4"/>
  <c r="C32" i="4" s="1"/>
  <c r="XFB31" i="4"/>
  <c r="M31" i="4"/>
  <c r="B31" i="4"/>
  <c r="A31" i="4"/>
  <c r="C31" i="4" s="1"/>
  <c r="XFB30" i="4"/>
  <c r="M30" i="4"/>
  <c r="B30" i="4"/>
  <c r="A30" i="4"/>
  <c r="C30" i="4" s="1"/>
  <c r="XFB29" i="4"/>
  <c r="M29" i="4"/>
  <c r="B29" i="4"/>
  <c r="A29" i="4"/>
  <c r="C29" i="4" s="1"/>
  <c r="XFB28" i="4"/>
  <c r="M28" i="4"/>
  <c r="B28" i="4"/>
  <c r="A28" i="4"/>
  <c r="C28" i="4" s="1"/>
  <c r="XFB27" i="4"/>
  <c r="M27" i="4"/>
  <c r="B27" i="4"/>
  <c r="A27" i="4"/>
  <c r="C27" i="4" s="1"/>
  <c r="XFB26" i="4"/>
  <c r="M26" i="4"/>
  <c r="B26" i="4"/>
  <c r="A26" i="4"/>
  <c r="C26" i="4" s="1"/>
  <c r="XFB25" i="4"/>
  <c r="M25" i="4"/>
  <c r="B25" i="4"/>
  <c r="A25" i="4"/>
  <c r="C25" i="4" s="1"/>
  <c r="XFB24" i="4"/>
  <c r="M24" i="4"/>
  <c r="B24" i="4"/>
  <c r="A24" i="4"/>
  <c r="C24" i="4" s="1"/>
  <c r="XFB23" i="4"/>
  <c r="M23" i="4"/>
  <c r="B23" i="4"/>
  <c r="A23" i="4"/>
  <c r="C23" i="4" s="1"/>
  <c r="XFB22" i="4"/>
  <c r="M22" i="4"/>
  <c r="B22" i="4"/>
  <c r="A22" i="4"/>
  <c r="C22" i="4" s="1"/>
  <c r="XFB21" i="4"/>
  <c r="M21" i="4"/>
  <c r="B21" i="4"/>
  <c r="A21" i="4"/>
  <c r="C21" i="4" s="1"/>
  <c r="XFB20" i="4"/>
  <c r="M20" i="4"/>
  <c r="B20" i="4"/>
  <c r="A20" i="4"/>
  <c r="C20" i="4" s="1"/>
  <c r="XFB19" i="4"/>
  <c r="M19" i="4"/>
  <c r="B19" i="4"/>
  <c r="A19" i="4"/>
  <c r="C19" i="4" s="1"/>
  <c r="XFB18" i="4"/>
  <c r="M18" i="4"/>
  <c r="B18" i="4"/>
  <c r="A18" i="4"/>
  <c r="C18" i="4" s="1"/>
  <c r="XFB17" i="4"/>
  <c r="M17" i="4"/>
  <c r="B17" i="4"/>
  <c r="A17" i="4"/>
  <c r="C17" i="4" s="1"/>
  <c r="XFB16" i="4"/>
  <c r="M16" i="4"/>
  <c r="B16" i="4"/>
  <c r="A16" i="4"/>
  <c r="C16" i="4" s="1"/>
  <c r="XFB15" i="4"/>
  <c r="M15" i="4"/>
  <c r="B15" i="4"/>
  <c r="A15" i="4"/>
  <c r="C15" i="4" s="1"/>
  <c r="XFB14" i="4"/>
  <c r="M14" i="4"/>
  <c r="B14" i="4"/>
  <c r="A14" i="4"/>
  <c r="C14" i="4" s="1"/>
  <c r="XFB13" i="4"/>
  <c r="M13" i="4"/>
  <c r="B13" i="4"/>
  <c r="A13" i="4"/>
  <c r="C13" i="4" s="1"/>
  <c r="XFB12" i="4"/>
  <c r="M12" i="4"/>
  <c r="B12" i="4"/>
  <c r="A12" i="4"/>
  <c r="C12" i="4" s="1"/>
  <c r="XFB11" i="4"/>
  <c r="M11" i="4"/>
  <c r="B11" i="4"/>
  <c r="A11" i="4"/>
  <c r="C11" i="4" s="1"/>
  <c r="XFB10" i="4"/>
  <c r="M10" i="4"/>
  <c r="B10" i="4"/>
  <c r="A10" i="4"/>
  <c r="C10" i="4" s="1"/>
  <c r="XFB9" i="4"/>
  <c r="M9" i="4"/>
  <c r="B9" i="4"/>
  <c r="A9" i="4"/>
  <c r="C9" i="4" s="1"/>
  <c r="XFB8" i="4"/>
  <c r="M8" i="4"/>
  <c r="B8" i="4"/>
  <c r="A8" i="4"/>
  <c r="C8" i="4" s="1"/>
  <c r="XFB7" i="4"/>
  <c r="M7" i="4"/>
  <c r="B7" i="4"/>
  <c r="A7" i="4"/>
  <c r="C7" i="4" s="1"/>
  <c r="XFB6" i="4"/>
  <c r="M6" i="4"/>
  <c r="B6" i="4"/>
  <c r="A6" i="4"/>
  <c r="C6" i="4" s="1"/>
  <c r="A3" i="4"/>
  <c r="A2" i="4"/>
  <c r="H154" i="40"/>
  <c r="G154" i="40"/>
  <c r="H153" i="40"/>
  <c r="G153" i="40"/>
  <c r="H152" i="40"/>
  <c r="G152" i="40"/>
  <c r="H151" i="40"/>
  <c r="G151" i="40"/>
  <c r="H150" i="40"/>
  <c r="G150" i="40"/>
  <c r="H149" i="40"/>
  <c r="G149" i="40"/>
  <c r="H148" i="40"/>
  <c r="G148" i="40"/>
  <c r="H147" i="40"/>
  <c r="G147" i="40"/>
  <c r="H146" i="40"/>
  <c r="G146" i="40"/>
  <c r="H145" i="40"/>
  <c r="G145" i="40"/>
  <c r="H144" i="40"/>
  <c r="G144" i="40"/>
  <c r="H143" i="40"/>
  <c r="G143" i="40"/>
  <c r="H142" i="40"/>
  <c r="G142" i="40"/>
  <c r="H141" i="40"/>
  <c r="G141" i="40"/>
  <c r="H140" i="40"/>
  <c r="G140" i="40"/>
  <c r="H139" i="40"/>
  <c r="G139" i="40"/>
  <c r="H138" i="40"/>
  <c r="G138" i="40"/>
  <c r="H137" i="40"/>
  <c r="G137" i="40"/>
  <c r="H136" i="40"/>
  <c r="G136" i="40"/>
  <c r="H135" i="40"/>
  <c r="G135" i="40"/>
  <c r="H134" i="40"/>
  <c r="G134" i="40"/>
  <c r="H133" i="40"/>
  <c r="G133" i="40"/>
  <c r="H132" i="40"/>
  <c r="G132" i="40"/>
  <c r="H131" i="40"/>
  <c r="G131" i="40"/>
  <c r="H130" i="40"/>
  <c r="G130" i="40"/>
  <c r="H129" i="40"/>
  <c r="G129" i="40"/>
  <c r="H128" i="40"/>
  <c r="G128" i="40"/>
  <c r="H127" i="40"/>
  <c r="G127" i="40"/>
  <c r="H126" i="40"/>
  <c r="G126" i="40"/>
  <c r="H125" i="40"/>
  <c r="G125" i="40"/>
  <c r="H124" i="40"/>
  <c r="G124" i="40"/>
  <c r="H123" i="40"/>
  <c r="G123" i="40"/>
  <c r="H122" i="40"/>
  <c r="G122" i="40"/>
  <c r="H121" i="40"/>
  <c r="G121" i="40"/>
  <c r="H120" i="40"/>
  <c r="G120" i="40"/>
  <c r="H119" i="40"/>
  <c r="G119" i="40"/>
  <c r="H118" i="40"/>
  <c r="G118" i="40"/>
  <c r="H117" i="40"/>
  <c r="G117" i="40"/>
  <c r="H116" i="40"/>
  <c r="G116" i="40"/>
  <c r="H115" i="40"/>
  <c r="G115" i="40"/>
  <c r="H114" i="40"/>
  <c r="G114" i="40"/>
  <c r="H113" i="40"/>
  <c r="G113" i="40"/>
  <c r="H112" i="40"/>
  <c r="G112" i="40"/>
  <c r="H111" i="40"/>
  <c r="G111" i="40"/>
  <c r="H110" i="40"/>
  <c r="G110" i="40"/>
  <c r="H109" i="40"/>
  <c r="G109" i="40"/>
  <c r="H108" i="40"/>
  <c r="G108" i="40"/>
  <c r="H107" i="40"/>
  <c r="G107" i="40"/>
  <c r="H106" i="40"/>
  <c r="G106" i="40"/>
  <c r="H105" i="40"/>
  <c r="G105" i="40"/>
  <c r="H104" i="40"/>
  <c r="G104" i="40"/>
  <c r="H103" i="40"/>
  <c r="G103" i="40"/>
  <c r="H102" i="40"/>
  <c r="G102" i="40"/>
  <c r="H101" i="40"/>
  <c r="G101" i="40"/>
  <c r="H100" i="40"/>
  <c r="G100" i="40"/>
  <c r="H99" i="40"/>
  <c r="G99" i="40"/>
  <c r="H98" i="40"/>
  <c r="G98" i="40"/>
  <c r="H97" i="40"/>
  <c r="G97" i="40"/>
  <c r="H96" i="40"/>
  <c r="G96" i="40"/>
  <c r="H95" i="40"/>
  <c r="G95" i="40"/>
  <c r="H94" i="40"/>
  <c r="G94" i="40"/>
  <c r="H93" i="40"/>
  <c r="G93" i="40"/>
  <c r="H92" i="40"/>
  <c r="G92" i="40"/>
  <c r="H91" i="40"/>
  <c r="G91" i="40"/>
  <c r="H90" i="40"/>
  <c r="G90" i="40"/>
  <c r="H89" i="40"/>
  <c r="G89" i="40"/>
  <c r="H88" i="40"/>
  <c r="G88" i="40"/>
  <c r="H87" i="40"/>
  <c r="G87" i="40"/>
  <c r="H86" i="40"/>
  <c r="G86" i="40"/>
  <c r="H85" i="40"/>
  <c r="G85" i="40"/>
  <c r="H84" i="40"/>
  <c r="G84" i="40"/>
  <c r="H83" i="40"/>
  <c r="G83" i="40"/>
  <c r="H82" i="40"/>
  <c r="G82" i="40"/>
  <c r="H81" i="40"/>
  <c r="G81" i="40"/>
  <c r="H80" i="40"/>
  <c r="G80" i="40"/>
  <c r="H79" i="40"/>
  <c r="G79" i="40"/>
  <c r="H78" i="40"/>
  <c r="G78" i="40"/>
  <c r="H77" i="40"/>
  <c r="G77" i="40"/>
  <c r="H76" i="40"/>
  <c r="G76" i="40"/>
  <c r="H75" i="40"/>
  <c r="G75" i="40"/>
  <c r="H74" i="40"/>
  <c r="G74" i="40"/>
  <c r="H73" i="40"/>
  <c r="G73" i="40"/>
  <c r="H72" i="40"/>
  <c r="G72" i="40"/>
  <c r="H71" i="40"/>
  <c r="G71" i="40"/>
  <c r="H70" i="40"/>
  <c r="G70" i="40"/>
  <c r="H69" i="40"/>
  <c r="G69" i="40"/>
  <c r="H68" i="40"/>
  <c r="G68" i="40"/>
  <c r="H67" i="40"/>
  <c r="G67" i="40"/>
  <c r="H66" i="40"/>
  <c r="G66" i="40"/>
  <c r="H65" i="40"/>
  <c r="G65" i="40"/>
  <c r="H64" i="40"/>
  <c r="G64" i="40"/>
  <c r="H63" i="40"/>
  <c r="G63" i="40"/>
  <c r="H62" i="40"/>
  <c r="G62" i="40"/>
  <c r="H61" i="40"/>
  <c r="G61" i="40"/>
  <c r="H60" i="40"/>
  <c r="G60" i="40"/>
  <c r="H59" i="40"/>
  <c r="G59" i="40"/>
  <c r="H58" i="40"/>
  <c r="G58" i="40"/>
  <c r="H57" i="40"/>
  <c r="G57" i="40"/>
  <c r="H56" i="40"/>
  <c r="G56" i="40"/>
  <c r="H55" i="40"/>
  <c r="G55" i="40"/>
  <c r="H54" i="40"/>
  <c r="G54" i="40"/>
  <c r="H53" i="40"/>
  <c r="G53" i="40"/>
  <c r="H52" i="40"/>
  <c r="G52" i="40"/>
  <c r="H51" i="40"/>
  <c r="G51" i="40"/>
  <c r="H50" i="40"/>
  <c r="G50" i="40"/>
  <c r="H49" i="40"/>
  <c r="G49" i="40"/>
  <c r="H48" i="40"/>
  <c r="G48" i="40"/>
  <c r="H47" i="40"/>
  <c r="G47" i="40"/>
  <c r="H46" i="40"/>
  <c r="G46" i="40"/>
  <c r="H45" i="40"/>
  <c r="G45" i="40"/>
  <c r="H44" i="40"/>
  <c r="G44" i="40"/>
  <c r="H43" i="40"/>
  <c r="G43" i="40"/>
  <c r="H42" i="40"/>
  <c r="G42" i="40"/>
  <c r="H41" i="40"/>
  <c r="G41" i="40"/>
  <c r="H40" i="40"/>
  <c r="G40" i="40"/>
  <c r="H39" i="40"/>
  <c r="G39" i="40"/>
  <c r="H38" i="40"/>
  <c r="G38" i="40"/>
  <c r="H37" i="40"/>
  <c r="G37" i="40"/>
  <c r="H36" i="40"/>
  <c r="G36" i="40"/>
  <c r="H35" i="40"/>
  <c r="G35" i="40"/>
  <c r="H34" i="40"/>
  <c r="G34" i="40"/>
  <c r="I28" i="40"/>
  <c r="E28" i="40"/>
  <c r="C28" i="40" s="1"/>
  <c r="B28" i="40"/>
  <c r="I27" i="40"/>
  <c r="E27" i="40"/>
  <c r="C27" i="40" s="1"/>
  <c r="B27" i="40"/>
  <c r="I26" i="40"/>
  <c r="E26" i="40"/>
  <c r="F26" i="40" s="1"/>
  <c r="G26" i="40" s="1"/>
  <c r="B26" i="40"/>
  <c r="I25" i="40"/>
  <c r="E25" i="40"/>
  <c r="F25" i="40" s="1"/>
  <c r="G25" i="40" s="1"/>
  <c r="B25" i="40"/>
  <c r="L14" i="40"/>
  <c r="L13" i="40"/>
  <c r="L12" i="40"/>
  <c r="L11" i="40"/>
  <c r="L10" i="40"/>
  <c r="L9" i="40"/>
  <c r="A3" i="40"/>
  <c r="K1" i="42"/>
  <c r="G1" i="42"/>
  <c r="E1" i="42"/>
  <c r="M1" i="5"/>
  <c r="XFC676" i="2"/>
  <c r="XFB676" i="2"/>
  <c r="XFA676" i="2"/>
  <c r="XEZ676" i="2"/>
  <c r="XEY676" i="2"/>
  <c r="XEW676" i="2"/>
  <c r="XEV676" i="2"/>
  <c r="XEU676" i="2"/>
  <c r="XFC675" i="2"/>
  <c r="XFB675" i="2"/>
  <c r="XFA675" i="2"/>
  <c r="XEZ675" i="2"/>
  <c r="XEY675" i="2"/>
  <c r="XEW675" i="2"/>
  <c r="XEV675" i="2"/>
  <c r="XEU675" i="2"/>
  <c r="XFC674" i="2"/>
  <c r="XFB674" i="2"/>
  <c r="XFA674" i="2"/>
  <c r="XEZ674" i="2"/>
  <c r="XEY674" i="2"/>
  <c r="XEW674" i="2"/>
  <c r="XEV674" i="2"/>
  <c r="XEU674" i="2"/>
  <c r="XFC673" i="2"/>
  <c r="XFB673" i="2"/>
  <c r="XFA673" i="2"/>
  <c r="XEZ673" i="2"/>
  <c r="XEY673" i="2"/>
  <c r="XEW673" i="2"/>
  <c r="XEV673" i="2"/>
  <c r="XEU673" i="2"/>
  <c r="XFC672" i="2"/>
  <c r="XFB672" i="2"/>
  <c r="XFA672" i="2"/>
  <c r="XEZ672" i="2"/>
  <c r="XEY672" i="2"/>
  <c r="XEW672" i="2"/>
  <c r="XEV672" i="2"/>
  <c r="XEU672" i="2"/>
  <c r="XFC671" i="2"/>
  <c r="XFB671" i="2"/>
  <c r="XFA671" i="2"/>
  <c r="XEZ671" i="2"/>
  <c r="XEY671" i="2"/>
  <c r="XEW671" i="2"/>
  <c r="XEV671" i="2"/>
  <c r="XEU671" i="2"/>
  <c r="XFC670" i="2"/>
  <c r="XFB670" i="2"/>
  <c r="XFA670" i="2"/>
  <c r="XEZ670" i="2"/>
  <c r="XEY670" i="2"/>
  <c r="XEW670" i="2"/>
  <c r="XEV670" i="2"/>
  <c r="XEU670" i="2"/>
  <c r="XFC669" i="2"/>
  <c r="XFB669" i="2"/>
  <c r="XFA669" i="2"/>
  <c r="XEZ669" i="2"/>
  <c r="XEY669" i="2"/>
  <c r="XEW669" i="2"/>
  <c r="XEV669" i="2"/>
  <c r="XEU669" i="2"/>
  <c r="XFC668" i="2"/>
  <c r="XFB668" i="2"/>
  <c r="XFA668" i="2"/>
  <c r="XEZ668" i="2"/>
  <c r="XEY668" i="2"/>
  <c r="XEW668" i="2"/>
  <c r="XEV668" i="2"/>
  <c r="XEU668" i="2"/>
  <c r="XFC667" i="2"/>
  <c r="XFB667" i="2"/>
  <c r="XFA667" i="2"/>
  <c r="XEZ667" i="2"/>
  <c r="XEY667" i="2"/>
  <c r="XEW667" i="2"/>
  <c r="XEV667" i="2"/>
  <c r="XEU667" i="2"/>
  <c r="XFC666" i="2"/>
  <c r="XFB666" i="2"/>
  <c r="XFA666" i="2"/>
  <c r="XEZ666" i="2"/>
  <c r="XEY666" i="2"/>
  <c r="XEW666" i="2"/>
  <c r="XEV666" i="2"/>
  <c r="XEU666" i="2"/>
  <c r="XFC665" i="2"/>
  <c r="XFB665" i="2"/>
  <c r="XFA665" i="2"/>
  <c r="XEZ665" i="2"/>
  <c r="XEY665" i="2"/>
  <c r="XEW665" i="2"/>
  <c r="XEV665" i="2"/>
  <c r="XEU665" i="2"/>
  <c r="XFC664" i="2"/>
  <c r="XFB664" i="2"/>
  <c r="XFA664" i="2"/>
  <c r="XEZ664" i="2"/>
  <c r="XEY664" i="2"/>
  <c r="XEW664" i="2"/>
  <c r="XEV664" i="2"/>
  <c r="XEU664" i="2"/>
  <c r="XFC663" i="2"/>
  <c r="XFB663" i="2"/>
  <c r="XFA663" i="2"/>
  <c r="XEZ663" i="2"/>
  <c r="XEY663" i="2"/>
  <c r="XEW663" i="2"/>
  <c r="XEV663" i="2"/>
  <c r="XEU663" i="2"/>
  <c r="XFC662" i="2"/>
  <c r="XFB662" i="2"/>
  <c r="XFA662" i="2"/>
  <c r="XEZ662" i="2"/>
  <c r="XEY662" i="2"/>
  <c r="XEW662" i="2"/>
  <c r="XEV662" i="2"/>
  <c r="XEU662" i="2"/>
  <c r="XFC661" i="2"/>
  <c r="XFB661" i="2"/>
  <c r="XFA661" i="2"/>
  <c r="XEZ661" i="2"/>
  <c r="XEY661" i="2"/>
  <c r="XEW661" i="2"/>
  <c r="XEV661" i="2"/>
  <c r="XEU661" i="2"/>
  <c r="XFC660" i="2"/>
  <c r="XFB660" i="2"/>
  <c r="XFA660" i="2"/>
  <c r="XEZ660" i="2"/>
  <c r="XEY660" i="2"/>
  <c r="XEW660" i="2"/>
  <c r="XEV660" i="2"/>
  <c r="XEU660" i="2"/>
  <c r="XFC659" i="2"/>
  <c r="XFB659" i="2"/>
  <c r="XFA659" i="2"/>
  <c r="XEZ659" i="2"/>
  <c r="XEY659" i="2"/>
  <c r="XEW659" i="2"/>
  <c r="XEV659" i="2"/>
  <c r="XEU659" i="2"/>
  <c r="XFC658" i="2"/>
  <c r="XFB658" i="2"/>
  <c r="XFA658" i="2"/>
  <c r="XEZ658" i="2"/>
  <c r="XEY658" i="2"/>
  <c r="XEW658" i="2"/>
  <c r="XEV658" i="2"/>
  <c r="XEU658" i="2"/>
  <c r="XFC657" i="2"/>
  <c r="XFB657" i="2"/>
  <c r="XFA657" i="2"/>
  <c r="XEZ657" i="2"/>
  <c r="XEY657" i="2"/>
  <c r="XEW657" i="2"/>
  <c r="XEV657" i="2"/>
  <c r="XEU657" i="2"/>
  <c r="XFC656" i="2"/>
  <c r="XFB656" i="2"/>
  <c r="XFA656" i="2"/>
  <c r="XEZ656" i="2"/>
  <c r="XEY656" i="2"/>
  <c r="XEW656" i="2"/>
  <c r="XEV656" i="2"/>
  <c r="XEU656" i="2"/>
  <c r="XFC655" i="2"/>
  <c r="XFB655" i="2"/>
  <c r="XFA655" i="2"/>
  <c r="XEZ655" i="2"/>
  <c r="XEY655" i="2"/>
  <c r="XEW655" i="2"/>
  <c r="XEV655" i="2"/>
  <c r="XEU655" i="2"/>
  <c r="XFC654" i="2"/>
  <c r="XFB654" i="2"/>
  <c r="XFA654" i="2"/>
  <c r="XEZ654" i="2"/>
  <c r="XEY654" i="2"/>
  <c r="XEW654" i="2"/>
  <c r="XEV654" i="2"/>
  <c r="XEU654" i="2"/>
  <c r="XFC653" i="2"/>
  <c r="XFB653" i="2"/>
  <c r="XFA653" i="2"/>
  <c r="XEZ653" i="2"/>
  <c r="XEY653" i="2"/>
  <c r="XEW653" i="2"/>
  <c r="XEV653" i="2"/>
  <c r="XEU653" i="2"/>
  <c r="XFC652" i="2"/>
  <c r="XFB652" i="2"/>
  <c r="XFA652" i="2"/>
  <c r="XEZ652" i="2"/>
  <c r="XEY652" i="2"/>
  <c r="XEW652" i="2"/>
  <c r="XEV652" i="2"/>
  <c r="XEU652" i="2"/>
  <c r="XFC651" i="2"/>
  <c r="XFB651" i="2"/>
  <c r="XFA651" i="2"/>
  <c r="XEZ651" i="2"/>
  <c r="XEY651" i="2"/>
  <c r="XEW651" i="2"/>
  <c r="XEV651" i="2"/>
  <c r="XEU651" i="2"/>
  <c r="XFC650" i="2"/>
  <c r="XFB650" i="2"/>
  <c r="XFA650" i="2"/>
  <c r="XEZ650" i="2"/>
  <c r="XEY650" i="2"/>
  <c r="XEW650" i="2"/>
  <c r="XEV650" i="2"/>
  <c r="XEU650" i="2"/>
  <c r="XFC649" i="2"/>
  <c r="XFB649" i="2"/>
  <c r="XFA649" i="2"/>
  <c r="XEZ649" i="2"/>
  <c r="XEY649" i="2"/>
  <c r="XEW649" i="2"/>
  <c r="XEV649" i="2"/>
  <c r="XEU649" i="2"/>
  <c r="XFC648" i="2"/>
  <c r="XFB648" i="2"/>
  <c r="XFA648" i="2"/>
  <c r="XEZ648" i="2"/>
  <c r="XEY648" i="2"/>
  <c r="XEW648" i="2"/>
  <c r="XEV648" i="2"/>
  <c r="XEU648" i="2"/>
  <c r="XFC647" i="2"/>
  <c r="XFB647" i="2"/>
  <c r="XFA647" i="2"/>
  <c r="XEZ647" i="2"/>
  <c r="XEY647" i="2"/>
  <c r="XEW647" i="2"/>
  <c r="XEV647" i="2"/>
  <c r="XEU647" i="2"/>
  <c r="XFC646" i="2"/>
  <c r="XFB646" i="2"/>
  <c r="XFA646" i="2"/>
  <c r="XEZ646" i="2"/>
  <c r="XEY646" i="2"/>
  <c r="XEW646" i="2"/>
  <c r="XEV646" i="2"/>
  <c r="XEU646" i="2"/>
  <c r="XFC645" i="2"/>
  <c r="XFB645" i="2"/>
  <c r="XFA645" i="2"/>
  <c r="XEZ645" i="2"/>
  <c r="XEY645" i="2"/>
  <c r="XEW645" i="2"/>
  <c r="XEV645" i="2"/>
  <c r="XEU645" i="2"/>
  <c r="XFC644" i="2"/>
  <c r="XFB644" i="2"/>
  <c r="XFA644" i="2"/>
  <c r="XEZ644" i="2"/>
  <c r="XEY644" i="2"/>
  <c r="XEW644" i="2"/>
  <c r="XEV644" i="2"/>
  <c r="XEU644" i="2"/>
  <c r="XFC643" i="2"/>
  <c r="XFB643" i="2"/>
  <c r="XFA643" i="2"/>
  <c r="XEZ643" i="2"/>
  <c r="XEY643" i="2"/>
  <c r="XEW643" i="2"/>
  <c r="XEV643" i="2"/>
  <c r="XEU643" i="2"/>
  <c r="XFC642" i="2"/>
  <c r="XFB642" i="2"/>
  <c r="XFA642" i="2"/>
  <c r="XEZ642" i="2"/>
  <c r="XEY642" i="2"/>
  <c r="XEW642" i="2"/>
  <c r="XEV642" i="2"/>
  <c r="XEU642" i="2"/>
  <c r="XFC641" i="2"/>
  <c r="XFB641" i="2"/>
  <c r="XFA641" i="2"/>
  <c r="XEZ641" i="2"/>
  <c r="XEY641" i="2"/>
  <c r="XEW641" i="2"/>
  <c r="XEV641" i="2"/>
  <c r="XEU641" i="2"/>
  <c r="XFC640" i="2"/>
  <c r="XFB640" i="2"/>
  <c r="XFA640" i="2"/>
  <c r="XEZ640" i="2"/>
  <c r="XEY640" i="2"/>
  <c r="XEW640" i="2"/>
  <c r="XEV640" i="2"/>
  <c r="XEU640" i="2"/>
  <c r="XFC639" i="2"/>
  <c r="XFB639" i="2"/>
  <c r="XFA639" i="2"/>
  <c r="XEZ639" i="2"/>
  <c r="XEY639" i="2"/>
  <c r="XEW639" i="2"/>
  <c r="XEV639" i="2"/>
  <c r="XEU639" i="2"/>
  <c r="XFC638" i="2"/>
  <c r="XFB638" i="2"/>
  <c r="XFA638" i="2"/>
  <c r="XEZ638" i="2"/>
  <c r="XEY638" i="2"/>
  <c r="XEW638" i="2"/>
  <c r="XEV638" i="2"/>
  <c r="XEU638" i="2"/>
  <c r="XFC637" i="2"/>
  <c r="XFB637" i="2"/>
  <c r="XFA637" i="2"/>
  <c r="XEZ637" i="2"/>
  <c r="XEY637" i="2"/>
  <c r="XEW637" i="2"/>
  <c r="XEV637" i="2"/>
  <c r="XEU637" i="2"/>
  <c r="XFC636" i="2"/>
  <c r="XFB636" i="2"/>
  <c r="XFA636" i="2"/>
  <c r="XEZ636" i="2"/>
  <c r="XEY636" i="2"/>
  <c r="XEW636" i="2"/>
  <c r="XEV636" i="2"/>
  <c r="XEU636" i="2"/>
  <c r="XFC635" i="2"/>
  <c r="XFB635" i="2"/>
  <c r="XFA635" i="2"/>
  <c r="XEZ635" i="2"/>
  <c r="XEY635" i="2"/>
  <c r="XEW635" i="2"/>
  <c r="XEV635" i="2"/>
  <c r="XEU635" i="2"/>
  <c r="XFC634" i="2"/>
  <c r="XFB634" i="2"/>
  <c r="XFA634" i="2"/>
  <c r="XEZ634" i="2"/>
  <c r="XEY634" i="2"/>
  <c r="XEW634" i="2"/>
  <c r="XEV634" i="2"/>
  <c r="XEU634" i="2"/>
  <c r="XFC633" i="2"/>
  <c r="XFB633" i="2"/>
  <c r="XFA633" i="2"/>
  <c r="XEZ633" i="2"/>
  <c r="XEY633" i="2"/>
  <c r="XEW633" i="2"/>
  <c r="XEV633" i="2"/>
  <c r="XEU633" i="2"/>
  <c r="XFC632" i="2"/>
  <c r="XFB632" i="2"/>
  <c r="XFA632" i="2"/>
  <c r="XEZ632" i="2"/>
  <c r="XEY632" i="2"/>
  <c r="XEW632" i="2"/>
  <c r="XEV632" i="2"/>
  <c r="XEU632" i="2"/>
  <c r="XFC631" i="2"/>
  <c r="XFB631" i="2"/>
  <c r="XFA631" i="2"/>
  <c r="XEZ631" i="2"/>
  <c r="XEY631" i="2"/>
  <c r="XEW631" i="2"/>
  <c r="XEV631" i="2"/>
  <c r="XEU631" i="2"/>
  <c r="XFC630" i="2"/>
  <c r="XFB630" i="2"/>
  <c r="XFA630" i="2"/>
  <c r="XEZ630" i="2"/>
  <c r="XEY630" i="2"/>
  <c r="XEW630" i="2"/>
  <c r="XEV630" i="2"/>
  <c r="XEU630" i="2"/>
  <c r="XFC629" i="2"/>
  <c r="XFB629" i="2"/>
  <c r="XFA629" i="2"/>
  <c r="XEZ629" i="2"/>
  <c r="XEY629" i="2"/>
  <c r="XEW629" i="2"/>
  <c r="XEV629" i="2"/>
  <c r="XEU629" i="2"/>
  <c r="XFC628" i="2"/>
  <c r="XFB628" i="2"/>
  <c r="XFA628" i="2"/>
  <c r="XEZ628" i="2"/>
  <c r="XEY628" i="2"/>
  <c r="XEW628" i="2"/>
  <c r="XEV628" i="2"/>
  <c r="XEU628" i="2"/>
  <c r="XFC627" i="2"/>
  <c r="XFB627" i="2"/>
  <c r="XFA627" i="2"/>
  <c r="XEZ627" i="2"/>
  <c r="XEY627" i="2"/>
  <c r="XEW627" i="2"/>
  <c r="XEV627" i="2"/>
  <c r="XEU627" i="2"/>
  <c r="XFC626" i="2"/>
  <c r="XFB626" i="2"/>
  <c r="XFA626" i="2"/>
  <c r="XEZ626" i="2"/>
  <c r="XEY626" i="2"/>
  <c r="XEW626" i="2"/>
  <c r="XEV626" i="2"/>
  <c r="XEU626" i="2"/>
  <c r="XFC625" i="2"/>
  <c r="XFB625" i="2"/>
  <c r="XFA625" i="2"/>
  <c r="XEZ625" i="2"/>
  <c r="XEY625" i="2"/>
  <c r="XEW625" i="2"/>
  <c r="XEV625" i="2"/>
  <c r="XEU625" i="2"/>
  <c r="XFC624" i="2"/>
  <c r="XFB624" i="2"/>
  <c r="XFA624" i="2"/>
  <c r="XEZ624" i="2"/>
  <c r="XEY624" i="2"/>
  <c r="XEW624" i="2"/>
  <c r="XEV624" i="2"/>
  <c r="XEU624" i="2"/>
  <c r="XFC623" i="2"/>
  <c r="XFB623" i="2"/>
  <c r="XFA623" i="2"/>
  <c r="XEZ623" i="2"/>
  <c r="XEY623" i="2"/>
  <c r="XEW623" i="2"/>
  <c r="XEV623" i="2"/>
  <c r="XEU623" i="2"/>
  <c r="XFC622" i="2"/>
  <c r="XFB622" i="2"/>
  <c r="XFA622" i="2"/>
  <c r="XEZ622" i="2"/>
  <c r="XEY622" i="2"/>
  <c r="XEW622" i="2"/>
  <c r="XEV622" i="2"/>
  <c r="XEU622" i="2"/>
  <c r="XFC621" i="2"/>
  <c r="XFB621" i="2"/>
  <c r="XFA621" i="2"/>
  <c r="XEZ621" i="2"/>
  <c r="XEY621" i="2"/>
  <c r="XEW621" i="2"/>
  <c r="XEV621" i="2"/>
  <c r="XEU621" i="2"/>
  <c r="XFC620" i="2"/>
  <c r="XFB620" i="2"/>
  <c r="XFA620" i="2"/>
  <c r="XEZ620" i="2"/>
  <c r="XEY620" i="2"/>
  <c r="XEW620" i="2"/>
  <c r="XEV620" i="2"/>
  <c r="XEU620" i="2"/>
  <c r="XFC619" i="2"/>
  <c r="XFB619" i="2"/>
  <c r="XFA619" i="2"/>
  <c r="XEZ619" i="2"/>
  <c r="XEY619" i="2"/>
  <c r="XEW619" i="2"/>
  <c r="XEV619" i="2"/>
  <c r="XEU619" i="2"/>
  <c r="XFC618" i="2"/>
  <c r="XFB618" i="2"/>
  <c r="XFA618" i="2"/>
  <c r="XEZ618" i="2"/>
  <c r="XEY618" i="2"/>
  <c r="XEW618" i="2"/>
  <c r="XEV618" i="2"/>
  <c r="XEU618" i="2"/>
  <c r="XFC617" i="2"/>
  <c r="XFB617" i="2"/>
  <c r="XFA617" i="2"/>
  <c r="XEZ617" i="2"/>
  <c r="XEY617" i="2"/>
  <c r="XEW617" i="2"/>
  <c r="XEV617" i="2"/>
  <c r="XEU617" i="2"/>
  <c r="XFC616" i="2"/>
  <c r="XFB616" i="2"/>
  <c r="XFA616" i="2"/>
  <c r="XEZ616" i="2"/>
  <c r="XEY616" i="2"/>
  <c r="XEW616" i="2"/>
  <c r="XEV616" i="2"/>
  <c r="XEU616" i="2"/>
  <c r="XFC615" i="2"/>
  <c r="XFB615" i="2"/>
  <c r="XFA615" i="2"/>
  <c r="XEZ615" i="2"/>
  <c r="XEY615" i="2"/>
  <c r="XEW615" i="2"/>
  <c r="XEV615" i="2"/>
  <c r="XEU615" i="2"/>
  <c r="XFC614" i="2"/>
  <c r="XFB614" i="2"/>
  <c r="XFA614" i="2"/>
  <c r="XEZ614" i="2"/>
  <c r="XEY614" i="2"/>
  <c r="XEW614" i="2"/>
  <c r="XEV614" i="2"/>
  <c r="XEU614" i="2"/>
  <c r="XFC613" i="2"/>
  <c r="XFB613" i="2"/>
  <c r="XFA613" i="2"/>
  <c r="XEZ613" i="2"/>
  <c r="XEY613" i="2"/>
  <c r="XEW613" i="2"/>
  <c r="XEV613" i="2"/>
  <c r="XEU613" i="2"/>
  <c r="XFC612" i="2"/>
  <c r="XFB612" i="2"/>
  <c r="XFA612" i="2"/>
  <c r="XEZ612" i="2"/>
  <c r="XEY612" i="2"/>
  <c r="XEW612" i="2"/>
  <c r="XEV612" i="2"/>
  <c r="XEU612" i="2"/>
  <c r="XFC611" i="2"/>
  <c r="XFB611" i="2"/>
  <c r="XFA611" i="2"/>
  <c r="XEZ611" i="2"/>
  <c r="XEY611" i="2"/>
  <c r="XEW611" i="2"/>
  <c r="XEV611" i="2"/>
  <c r="XEU611" i="2"/>
  <c r="XFC610" i="2"/>
  <c r="XFB610" i="2"/>
  <c r="XFA610" i="2"/>
  <c r="XEZ610" i="2"/>
  <c r="XEY610" i="2"/>
  <c r="XEW610" i="2"/>
  <c r="XEV610" i="2"/>
  <c r="XEU610" i="2"/>
  <c r="XFC609" i="2"/>
  <c r="XFB609" i="2"/>
  <c r="XFA609" i="2"/>
  <c r="XEZ609" i="2"/>
  <c r="XEY609" i="2"/>
  <c r="XEW609" i="2"/>
  <c r="XEV609" i="2"/>
  <c r="XEU609" i="2"/>
  <c r="XFC608" i="2"/>
  <c r="XFB608" i="2"/>
  <c r="XFA608" i="2"/>
  <c r="XEZ608" i="2"/>
  <c r="XEY608" i="2"/>
  <c r="XEW608" i="2"/>
  <c r="XEV608" i="2"/>
  <c r="XEU608" i="2"/>
  <c r="XFC607" i="2"/>
  <c r="XFB607" i="2"/>
  <c r="XFA607" i="2"/>
  <c r="XEZ607" i="2"/>
  <c r="XEY607" i="2"/>
  <c r="XEW607" i="2"/>
  <c r="XEV607" i="2"/>
  <c r="XEU607" i="2"/>
  <c r="XFC606" i="2"/>
  <c r="XFB606" i="2"/>
  <c r="XFA606" i="2"/>
  <c r="XEZ606" i="2"/>
  <c r="XEY606" i="2"/>
  <c r="XEW606" i="2"/>
  <c r="XEV606" i="2"/>
  <c r="XEU606" i="2"/>
  <c r="XFC605" i="2"/>
  <c r="XFB605" i="2"/>
  <c r="XFA605" i="2"/>
  <c r="XEZ605" i="2"/>
  <c r="XEY605" i="2"/>
  <c r="XEW605" i="2"/>
  <c r="XEV605" i="2"/>
  <c r="XEU605" i="2"/>
  <c r="XFC604" i="2"/>
  <c r="XFB604" i="2"/>
  <c r="XFA604" i="2"/>
  <c r="XEZ604" i="2"/>
  <c r="XEY604" i="2"/>
  <c r="XEW604" i="2"/>
  <c r="XEV604" i="2"/>
  <c r="XEU604" i="2"/>
  <c r="XFC603" i="2"/>
  <c r="XFB603" i="2"/>
  <c r="XFA603" i="2"/>
  <c r="XEZ603" i="2"/>
  <c r="XEY603" i="2"/>
  <c r="XEW603" i="2"/>
  <c r="XEV603" i="2"/>
  <c r="XEU603" i="2"/>
  <c r="XFC602" i="2"/>
  <c r="XFB602" i="2"/>
  <c r="XFA602" i="2"/>
  <c r="XEZ602" i="2"/>
  <c r="XEY602" i="2"/>
  <c r="XEW602" i="2"/>
  <c r="XEV602" i="2"/>
  <c r="XEU602" i="2"/>
  <c r="XFC601" i="2"/>
  <c r="XFB601" i="2"/>
  <c r="XFA601" i="2"/>
  <c r="XEZ601" i="2"/>
  <c r="XEY601" i="2"/>
  <c r="XEW601" i="2"/>
  <c r="XEV601" i="2"/>
  <c r="XEU601" i="2"/>
  <c r="XFC600" i="2"/>
  <c r="XFB600" i="2"/>
  <c r="XFA600" i="2"/>
  <c r="XEZ600" i="2"/>
  <c r="XEY600" i="2"/>
  <c r="XEW600" i="2"/>
  <c r="XEV600" i="2"/>
  <c r="XEU600" i="2"/>
  <c r="XFC599" i="2"/>
  <c r="XFB599" i="2"/>
  <c r="XFA599" i="2"/>
  <c r="XEZ599" i="2"/>
  <c r="XEY599" i="2"/>
  <c r="XEW599" i="2"/>
  <c r="XEV599" i="2"/>
  <c r="XEU599" i="2"/>
  <c r="XFC598" i="2"/>
  <c r="XFB598" i="2"/>
  <c r="XFA598" i="2"/>
  <c r="XEZ598" i="2"/>
  <c r="XEY598" i="2"/>
  <c r="XEW598" i="2"/>
  <c r="XEV598" i="2"/>
  <c r="XEU598" i="2"/>
  <c r="XFC597" i="2"/>
  <c r="XFB597" i="2"/>
  <c r="XFA597" i="2"/>
  <c r="XEZ597" i="2"/>
  <c r="XEY597" i="2"/>
  <c r="XEW597" i="2"/>
  <c r="XEV597" i="2"/>
  <c r="XEU597" i="2"/>
  <c r="XFC596" i="2"/>
  <c r="XFB596" i="2"/>
  <c r="XFA596" i="2"/>
  <c r="XEZ596" i="2"/>
  <c r="XEY596" i="2"/>
  <c r="XEW596" i="2"/>
  <c r="XEV596" i="2"/>
  <c r="XEU596" i="2"/>
  <c r="XFC595" i="2"/>
  <c r="XFB595" i="2"/>
  <c r="XFA595" i="2"/>
  <c r="XEZ595" i="2"/>
  <c r="XEY595" i="2"/>
  <c r="XEW595" i="2"/>
  <c r="XEV595" i="2"/>
  <c r="XEU595" i="2"/>
  <c r="XFC594" i="2"/>
  <c r="XFB594" i="2"/>
  <c r="XFA594" i="2"/>
  <c r="XEZ594" i="2"/>
  <c r="XEY594" i="2"/>
  <c r="XEW594" i="2"/>
  <c r="XEV594" i="2"/>
  <c r="XEU594" i="2"/>
  <c r="XFC593" i="2"/>
  <c r="XFB593" i="2"/>
  <c r="XFA593" i="2"/>
  <c r="XEZ593" i="2"/>
  <c r="XEY593" i="2"/>
  <c r="XEW593" i="2"/>
  <c r="XEV593" i="2"/>
  <c r="XEU593" i="2"/>
  <c r="XFC592" i="2"/>
  <c r="XFB592" i="2"/>
  <c r="XFA592" i="2"/>
  <c r="XEZ592" i="2"/>
  <c r="XEY592" i="2"/>
  <c r="XEW592" i="2"/>
  <c r="XEV592" i="2"/>
  <c r="XEU592" i="2"/>
  <c r="XFC591" i="2"/>
  <c r="XFB591" i="2"/>
  <c r="XFA591" i="2"/>
  <c r="XEZ591" i="2"/>
  <c r="XEY591" i="2"/>
  <c r="XEW591" i="2"/>
  <c r="XEV591" i="2"/>
  <c r="XEU591" i="2"/>
  <c r="XFC590" i="2"/>
  <c r="XFB590" i="2"/>
  <c r="XFA590" i="2"/>
  <c r="XEZ590" i="2"/>
  <c r="XEY590" i="2"/>
  <c r="XEW590" i="2"/>
  <c r="XEV590" i="2"/>
  <c r="XEU590" i="2"/>
  <c r="XFC589" i="2"/>
  <c r="XFB589" i="2"/>
  <c r="XFA589" i="2"/>
  <c r="XEZ589" i="2"/>
  <c r="XEY589" i="2"/>
  <c r="XEW589" i="2"/>
  <c r="XEV589" i="2"/>
  <c r="XEU589" i="2"/>
  <c r="XFC588" i="2"/>
  <c r="XFB588" i="2"/>
  <c r="XFA588" i="2"/>
  <c r="XEZ588" i="2"/>
  <c r="XEY588" i="2"/>
  <c r="XEW588" i="2"/>
  <c r="XEV588" i="2"/>
  <c r="XEU588" i="2"/>
  <c r="XFC587" i="2"/>
  <c r="XFB587" i="2"/>
  <c r="XFA587" i="2"/>
  <c r="XEZ587" i="2"/>
  <c r="XEY587" i="2"/>
  <c r="XEW587" i="2"/>
  <c r="XEV587" i="2"/>
  <c r="XEU587" i="2"/>
  <c r="XFC586" i="2"/>
  <c r="XFB586" i="2"/>
  <c r="XFA586" i="2"/>
  <c r="XEZ586" i="2"/>
  <c r="XEY586" i="2"/>
  <c r="XEW586" i="2"/>
  <c r="XEV586" i="2"/>
  <c r="XEU586" i="2"/>
  <c r="XFC585" i="2"/>
  <c r="XFB585" i="2"/>
  <c r="XFA585" i="2"/>
  <c r="XEZ585" i="2"/>
  <c r="XEY585" i="2"/>
  <c r="XEW585" i="2"/>
  <c r="XEV585" i="2"/>
  <c r="XEU585" i="2"/>
  <c r="XFC584" i="2"/>
  <c r="XFB584" i="2"/>
  <c r="XFA584" i="2"/>
  <c r="XEZ584" i="2"/>
  <c r="XEY584" i="2"/>
  <c r="XEW584" i="2"/>
  <c r="XEV584" i="2"/>
  <c r="XEU584" i="2"/>
  <c r="XFC583" i="2"/>
  <c r="XFB583" i="2"/>
  <c r="XFA583" i="2"/>
  <c r="XEZ583" i="2"/>
  <c r="XEY583" i="2"/>
  <c r="XEW583" i="2"/>
  <c r="XEV583" i="2"/>
  <c r="XEU583" i="2"/>
  <c r="XFC582" i="2"/>
  <c r="XFB582" i="2"/>
  <c r="XFA582" i="2"/>
  <c r="XEZ582" i="2"/>
  <c r="XEY582" i="2"/>
  <c r="XEW582" i="2"/>
  <c r="XEV582" i="2"/>
  <c r="XEU582" i="2"/>
  <c r="XFC581" i="2"/>
  <c r="XFB581" i="2"/>
  <c r="XFA581" i="2"/>
  <c r="XEZ581" i="2"/>
  <c r="XEY581" i="2"/>
  <c r="XEW581" i="2"/>
  <c r="XEV581" i="2"/>
  <c r="XEU581" i="2"/>
  <c r="XFC580" i="2"/>
  <c r="XFB580" i="2"/>
  <c r="XFA580" i="2"/>
  <c r="XEZ580" i="2"/>
  <c r="XEY580" i="2"/>
  <c r="XEW580" i="2"/>
  <c r="XEV580" i="2"/>
  <c r="XEU580" i="2"/>
  <c r="XFC579" i="2"/>
  <c r="XFB579" i="2"/>
  <c r="XFA579" i="2"/>
  <c r="XEZ579" i="2"/>
  <c r="XEY579" i="2"/>
  <c r="XEW579" i="2"/>
  <c r="XEV579" i="2"/>
  <c r="XEU579" i="2"/>
  <c r="XFC578" i="2"/>
  <c r="XFB578" i="2"/>
  <c r="XFA578" i="2"/>
  <c r="XEZ578" i="2"/>
  <c r="XEY578" i="2"/>
  <c r="XEW578" i="2"/>
  <c r="XEV578" i="2"/>
  <c r="XEU578" i="2"/>
  <c r="XFC577" i="2"/>
  <c r="XFB577" i="2"/>
  <c r="XFA577" i="2"/>
  <c r="XEZ577" i="2"/>
  <c r="XEY577" i="2"/>
  <c r="XEW577" i="2"/>
  <c r="XEV577" i="2"/>
  <c r="XEU577" i="2"/>
  <c r="XFC576" i="2"/>
  <c r="XFB576" i="2"/>
  <c r="XFA576" i="2"/>
  <c r="XEZ576" i="2"/>
  <c r="XEY576" i="2"/>
  <c r="XEW576" i="2"/>
  <c r="XEV576" i="2"/>
  <c r="XEU576" i="2"/>
  <c r="XFC575" i="2"/>
  <c r="XFB575" i="2"/>
  <c r="XFA575" i="2"/>
  <c r="XEZ575" i="2"/>
  <c r="XEY575" i="2"/>
  <c r="XEW575" i="2"/>
  <c r="XEV575" i="2"/>
  <c r="XEU575" i="2"/>
  <c r="XFC574" i="2"/>
  <c r="XFB574" i="2"/>
  <c r="XFA574" i="2"/>
  <c r="XEZ574" i="2"/>
  <c r="XEY574" i="2"/>
  <c r="XEW574" i="2"/>
  <c r="XEV574" i="2"/>
  <c r="XEU574" i="2"/>
  <c r="XFC573" i="2"/>
  <c r="XFB573" i="2"/>
  <c r="XFA573" i="2"/>
  <c r="XEZ573" i="2"/>
  <c r="XEY573" i="2"/>
  <c r="XEW573" i="2"/>
  <c r="XEV573" i="2"/>
  <c r="XEU573" i="2"/>
  <c r="XFC572" i="2"/>
  <c r="XFB572" i="2"/>
  <c r="XFA572" i="2"/>
  <c r="XEZ572" i="2"/>
  <c r="XEY572" i="2"/>
  <c r="XEW572" i="2"/>
  <c r="XEV572" i="2"/>
  <c r="XEU572" i="2"/>
  <c r="XFC571" i="2"/>
  <c r="XFB571" i="2"/>
  <c r="XFA571" i="2"/>
  <c r="XEZ571" i="2"/>
  <c r="XEY571" i="2"/>
  <c r="XEW571" i="2"/>
  <c r="XEV571" i="2"/>
  <c r="XEU571" i="2"/>
  <c r="XFC570" i="2"/>
  <c r="XFB570" i="2"/>
  <c r="XFA570" i="2"/>
  <c r="XEZ570" i="2"/>
  <c r="XEY570" i="2"/>
  <c r="XEW570" i="2"/>
  <c r="XEV570" i="2"/>
  <c r="XEU570" i="2"/>
  <c r="XFC569" i="2"/>
  <c r="XFB569" i="2"/>
  <c r="XFA569" i="2"/>
  <c r="XEZ569" i="2"/>
  <c r="XEY569" i="2"/>
  <c r="XEW569" i="2"/>
  <c r="XEV569" i="2"/>
  <c r="XEU569" i="2"/>
  <c r="XFC568" i="2"/>
  <c r="XFB568" i="2"/>
  <c r="XFA568" i="2"/>
  <c r="XEZ568" i="2"/>
  <c r="XEY568" i="2"/>
  <c r="XEW568" i="2"/>
  <c r="XEV568" i="2"/>
  <c r="XEU568" i="2"/>
  <c r="XFC567" i="2"/>
  <c r="XFB567" i="2"/>
  <c r="XFA567" i="2"/>
  <c r="XEZ567" i="2"/>
  <c r="XEY567" i="2"/>
  <c r="XEW567" i="2"/>
  <c r="XEV567" i="2"/>
  <c r="XEU567" i="2"/>
  <c r="XFC566" i="2"/>
  <c r="XFB566" i="2"/>
  <c r="XFA566" i="2"/>
  <c r="XEZ566" i="2"/>
  <c r="XEY566" i="2"/>
  <c r="XEW566" i="2"/>
  <c r="XEV566" i="2"/>
  <c r="XEU566" i="2"/>
  <c r="XFC565" i="2"/>
  <c r="XFB565" i="2"/>
  <c r="XFA565" i="2"/>
  <c r="XEZ565" i="2"/>
  <c r="XEY565" i="2"/>
  <c r="XEW565" i="2"/>
  <c r="XEV565" i="2"/>
  <c r="XEU565" i="2"/>
  <c r="XFC564" i="2"/>
  <c r="XFB564" i="2"/>
  <c r="XFA564" i="2"/>
  <c r="XEZ564" i="2"/>
  <c r="XEY564" i="2"/>
  <c r="XEW564" i="2"/>
  <c r="XEV564" i="2"/>
  <c r="XEU564" i="2"/>
  <c r="XFC563" i="2"/>
  <c r="XFB563" i="2"/>
  <c r="XFA563" i="2"/>
  <c r="XEZ563" i="2"/>
  <c r="XEY563" i="2"/>
  <c r="XEW563" i="2"/>
  <c r="XEV563" i="2"/>
  <c r="XEU563" i="2"/>
  <c r="XFC562" i="2"/>
  <c r="XFB562" i="2"/>
  <c r="XFA562" i="2"/>
  <c r="XEZ562" i="2"/>
  <c r="XEY562" i="2"/>
  <c r="XEW562" i="2"/>
  <c r="XEV562" i="2"/>
  <c r="XEU562" i="2"/>
  <c r="XFC561" i="2"/>
  <c r="XFB561" i="2"/>
  <c r="XFA561" i="2"/>
  <c r="XEZ561" i="2"/>
  <c r="XEY561" i="2"/>
  <c r="XEW561" i="2"/>
  <c r="XEV561" i="2"/>
  <c r="XEU561" i="2"/>
  <c r="XFC560" i="2"/>
  <c r="XFB560" i="2"/>
  <c r="XFA560" i="2"/>
  <c r="XEZ560" i="2"/>
  <c r="XEY560" i="2"/>
  <c r="XEW560" i="2"/>
  <c r="XEV560" i="2"/>
  <c r="XEU560" i="2"/>
  <c r="XFC559" i="2"/>
  <c r="XFB559" i="2"/>
  <c r="XFA559" i="2"/>
  <c r="XEZ559" i="2"/>
  <c r="XEY559" i="2"/>
  <c r="XEW559" i="2"/>
  <c r="XEV559" i="2"/>
  <c r="XEU559" i="2"/>
  <c r="XFC558" i="2"/>
  <c r="XFB558" i="2"/>
  <c r="XFA558" i="2"/>
  <c r="XEZ558" i="2"/>
  <c r="XEY558" i="2"/>
  <c r="XEW558" i="2"/>
  <c r="XEV558" i="2"/>
  <c r="XEU558" i="2"/>
  <c r="XFC557" i="2"/>
  <c r="XFB557" i="2"/>
  <c r="XFA557" i="2"/>
  <c r="XEZ557" i="2"/>
  <c r="XEY557" i="2"/>
  <c r="XEW557" i="2"/>
  <c r="XEV557" i="2"/>
  <c r="XEU557" i="2"/>
  <c r="XFC556" i="2"/>
  <c r="XFB556" i="2"/>
  <c r="XFA556" i="2"/>
  <c r="XEZ556" i="2"/>
  <c r="XEY556" i="2"/>
  <c r="XEW556" i="2"/>
  <c r="XEV556" i="2"/>
  <c r="XEU556" i="2"/>
  <c r="XFC555" i="2"/>
  <c r="XFB555" i="2"/>
  <c r="XFA555" i="2"/>
  <c r="XEZ555" i="2"/>
  <c r="XEY555" i="2"/>
  <c r="XEW555" i="2"/>
  <c r="XEV555" i="2"/>
  <c r="XEU555" i="2"/>
  <c r="XFC554" i="2"/>
  <c r="XFB554" i="2"/>
  <c r="XFA554" i="2"/>
  <c r="XEZ554" i="2"/>
  <c r="XEY554" i="2"/>
  <c r="XEW554" i="2"/>
  <c r="XEV554" i="2"/>
  <c r="XEU554" i="2"/>
  <c r="XFC553" i="2"/>
  <c r="XFB553" i="2"/>
  <c r="XFA553" i="2"/>
  <c r="XEZ553" i="2"/>
  <c r="XEY553" i="2"/>
  <c r="XEW553" i="2"/>
  <c r="XEV553" i="2"/>
  <c r="XEU553" i="2"/>
  <c r="XFC552" i="2"/>
  <c r="XFB552" i="2"/>
  <c r="XFA552" i="2"/>
  <c r="XEZ552" i="2"/>
  <c r="XEY552" i="2"/>
  <c r="XEW552" i="2"/>
  <c r="XEV552" i="2"/>
  <c r="XEU552" i="2"/>
  <c r="XFC551" i="2"/>
  <c r="XFB551" i="2"/>
  <c r="XFA551" i="2"/>
  <c r="XEZ551" i="2"/>
  <c r="XEY551" i="2"/>
  <c r="XEW551" i="2"/>
  <c r="XEV551" i="2"/>
  <c r="XEU551" i="2"/>
  <c r="XFC550" i="2"/>
  <c r="XFB550" i="2"/>
  <c r="XFA550" i="2"/>
  <c r="XEZ550" i="2"/>
  <c r="XEY550" i="2"/>
  <c r="XEW550" i="2"/>
  <c r="XEV550" i="2"/>
  <c r="XEU550" i="2"/>
  <c r="XFC549" i="2"/>
  <c r="XFB549" i="2"/>
  <c r="XFA549" i="2"/>
  <c r="XEZ549" i="2"/>
  <c r="XEY549" i="2"/>
  <c r="XEW549" i="2"/>
  <c r="XEV549" i="2"/>
  <c r="XEU549" i="2"/>
  <c r="XFC548" i="2"/>
  <c r="XFB548" i="2"/>
  <c r="XFA548" i="2"/>
  <c r="XEZ548" i="2"/>
  <c r="XEY548" i="2"/>
  <c r="XEW548" i="2"/>
  <c r="XEV548" i="2"/>
  <c r="XEU548" i="2"/>
  <c r="XFC547" i="2"/>
  <c r="XFB547" i="2"/>
  <c r="XFA547" i="2"/>
  <c r="XEZ547" i="2"/>
  <c r="XEY547" i="2"/>
  <c r="XEW547" i="2"/>
  <c r="XEV547" i="2"/>
  <c r="XEU547" i="2"/>
  <c r="XFC546" i="2"/>
  <c r="XFB546" i="2"/>
  <c r="XFA546" i="2"/>
  <c r="XEZ546" i="2"/>
  <c r="XEY546" i="2"/>
  <c r="XEW546" i="2"/>
  <c r="XEV546" i="2"/>
  <c r="XEU546" i="2"/>
  <c r="XFC545" i="2"/>
  <c r="XFB545" i="2"/>
  <c r="XFA545" i="2"/>
  <c r="XEZ545" i="2"/>
  <c r="XEY545" i="2"/>
  <c r="XEW545" i="2"/>
  <c r="XEV545" i="2"/>
  <c r="XEU545" i="2"/>
  <c r="XFC544" i="2"/>
  <c r="XFB544" i="2"/>
  <c r="XFA544" i="2"/>
  <c r="XEZ544" i="2"/>
  <c r="XEY544" i="2"/>
  <c r="XEW544" i="2"/>
  <c r="XEV544" i="2"/>
  <c r="XEU544" i="2"/>
  <c r="XFC543" i="2"/>
  <c r="XFB543" i="2"/>
  <c r="XFA543" i="2"/>
  <c r="XEZ543" i="2"/>
  <c r="XEY543" i="2"/>
  <c r="XEW543" i="2"/>
  <c r="XEV543" i="2"/>
  <c r="XEU543" i="2"/>
  <c r="XFC542" i="2"/>
  <c r="XFB542" i="2"/>
  <c r="XFA542" i="2"/>
  <c r="XEZ542" i="2"/>
  <c r="XEY542" i="2"/>
  <c r="XEW542" i="2"/>
  <c r="XEV542" i="2"/>
  <c r="XEU542" i="2"/>
  <c r="XFC541" i="2"/>
  <c r="XFB541" i="2"/>
  <c r="XFA541" i="2"/>
  <c r="XEZ541" i="2"/>
  <c r="XEY541" i="2"/>
  <c r="XEW541" i="2"/>
  <c r="XEV541" i="2"/>
  <c r="XEU541" i="2"/>
  <c r="XFC540" i="2"/>
  <c r="XFB540" i="2"/>
  <c r="XFA540" i="2"/>
  <c r="XEZ540" i="2"/>
  <c r="XEY540" i="2"/>
  <c r="XEW540" i="2"/>
  <c r="XEV540" i="2"/>
  <c r="XEU540" i="2"/>
  <c r="XFC539" i="2"/>
  <c r="XFB539" i="2"/>
  <c r="XFA539" i="2"/>
  <c r="XEZ539" i="2"/>
  <c r="XEY539" i="2"/>
  <c r="XEW539" i="2"/>
  <c r="XEV539" i="2"/>
  <c r="XEU539" i="2"/>
  <c r="XFC538" i="2"/>
  <c r="XFB538" i="2"/>
  <c r="XFA538" i="2"/>
  <c r="XEZ538" i="2"/>
  <c r="XEY538" i="2"/>
  <c r="XEW538" i="2"/>
  <c r="XEV538" i="2"/>
  <c r="XEU538" i="2"/>
  <c r="XFC537" i="2"/>
  <c r="XFB537" i="2"/>
  <c r="XFA537" i="2"/>
  <c r="XEZ537" i="2"/>
  <c r="XEY537" i="2"/>
  <c r="XEW537" i="2"/>
  <c r="XEV537" i="2"/>
  <c r="XEU537" i="2"/>
  <c r="XFC536" i="2"/>
  <c r="XFB536" i="2"/>
  <c r="XFA536" i="2"/>
  <c r="XEZ536" i="2"/>
  <c r="XEY536" i="2"/>
  <c r="XEW536" i="2"/>
  <c r="XEV536" i="2"/>
  <c r="XEU536" i="2"/>
  <c r="XFC535" i="2"/>
  <c r="XFB535" i="2"/>
  <c r="XFA535" i="2"/>
  <c r="XEZ535" i="2"/>
  <c r="XEY535" i="2"/>
  <c r="XEW535" i="2"/>
  <c r="XEV535" i="2"/>
  <c r="XEU535" i="2"/>
  <c r="XFC534" i="2"/>
  <c r="XFB534" i="2"/>
  <c r="XFA534" i="2"/>
  <c r="XEZ534" i="2"/>
  <c r="XEY534" i="2"/>
  <c r="XEW534" i="2"/>
  <c r="XEV534" i="2"/>
  <c r="XEU534" i="2"/>
  <c r="XFC533" i="2"/>
  <c r="XFB533" i="2"/>
  <c r="XFA533" i="2"/>
  <c r="XEZ533" i="2"/>
  <c r="XEY533" i="2"/>
  <c r="XEW533" i="2"/>
  <c r="XEV533" i="2"/>
  <c r="XEU533" i="2"/>
  <c r="XFC532" i="2"/>
  <c r="XFB532" i="2"/>
  <c r="XFA532" i="2"/>
  <c r="XEZ532" i="2"/>
  <c r="XEY532" i="2"/>
  <c r="XEW532" i="2"/>
  <c r="XEV532" i="2"/>
  <c r="XEU532" i="2"/>
  <c r="XFC531" i="2"/>
  <c r="XFB531" i="2"/>
  <c r="XFA531" i="2"/>
  <c r="XEZ531" i="2"/>
  <c r="XEY531" i="2"/>
  <c r="XEW531" i="2"/>
  <c r="XEV531" i="2"/>
  <c r="XEU531" i="2"/>
  <c r="XFC530" i="2"/>
  <c r="XFB530" i="2"/>
  <c r="XFA530" i="2"/>
  <c r="XEZ530" i="2"/>
  <c r="XEY530" i="2"/>
  <c r="XEW530" i="2"/>
  <c r="XEV530" i="2"/>
  <c r="XEU530" i="2"/>
  <c r="XFC529" i="2"/>
  <c r="XFB529" i="2"/>
  <c r="XFA529" i="2"/>
  <c r="XEZ529" i="2"/>
  <c r="XEY529" i="2"/>
  <c r="XEW529" i="2"/>
  <c r="XEV529" i="2"/>
  <c r="XEU529" i="2"/>
  <c r="XFC528" i="2"/>
  <c r="XFB528" i="2"/>
  <c r="XFA528" i="2"/>
  <c r="XEZ528" i="2"/>
  <c r="XEY528" i="2"/>
  <c r="XEW528" i="2"/>
  <c r="XEV528" i="2"/>
  <c r="XEU528" i="2"/>
  <c r="XFC527" i="2"/>
  <c r="XFB527" i="2"/>
  <c r="XFA527" i="2"/>
  <c r="XEZ527" i="2"/>
  <c r="XEY527" i="2"/>
  <c r="XEW527" i="2"/>
  <c r="XEV527" i="2"/>
  <c r="XEU527" i="2"/>
  <c r="XFC526" i="2"/>
  <c r="XFB526" i="2"/>
  <c r="XFA526" i="2"/>
  <c r="XEZ526" i="2"/>
  <c r="XEY526" i="2"/>
  <c r="XEW526" i="2"/>
  <c r="XEV526" i="2"/>
  <c r="XEU526" i="2"/>
  <c r="XFC525" i="2"/>
  <c r="XFB525" i="2"/>
  <c r="XFA525" i="2"/>
  <c r="XEZ525" i="2"/>
  <c r="XEY525" i="2"/>
  <c r="XEW525" i="2"/>
  <c r="XEV525" i="2"/>
  <c r="XEU525" i="2"/>
  <c r="XFC524" i="2"/>
  <c r="XFB524" i="2"/>
  <c r="XFA524" i="2"/>
  <c r="XEZ524" i="2"/>
  <c r="XEY524" i="2"/>
  <c r="XEW524" i="2"/>
  <c r="XEV524" i="2"/>
  <c r="XEU524" i="2"/>
  <c r="XFC523" i="2"/>
  <c r="XFB523" i="2"/>
  <c r="XFA523" i="2"/>
  <c r="XEZ523" i="2"/>
  <c r="XEY523" i="2"/>
  <c r="XEW523" i="2"/>
  <c r="XEV523" i="2"/>
  <c r="XEU523" i="2"/>
  <c r="XFC522" i="2"/>
  <c r="XFB522" i="2"/>
  <c r="XFA522" i="2"/>
  <c r="XEZ522" i="2"/>
  <c r="XEY522" i="2"/>
  <c r="XEW522" i="2"/>
  <c r="XEV522" i="2"/>
  <c r="XEU522" i="2"/>
  <c r="XFC521" i="2"/>
  <c r="XFB521" i="2"/>
  <c r="XFA521" i="2"/>
  <c r="XEZ521" i="2"/>
  <c r="XEY521" i="2"/>
  <c r="XEW521" i="2"/>
  <c r="XEV521" i="2"/>
  <c r="XEU521" i="2"/>
  <c r="XFC520" i="2"/>
  <c r="XFB520" i="2"/>
  <c r="XFA520" i="2"/>
  <c r="XEZ520" i="2"/>
  <c r="XEY520" i="2"/>
  <c r="XEW520" i="2"/>
  <c r="XEV520" i="2"/>
  <c r="XEU520" i="2"/>
  <c r="XFC519" i="2"/>
  <c r="XFB519" i="2"/>
  <c r="XFA519" i="2"/>
  <c r="XEZ519" i="2"/>
  <c r="XEY519" i="2"/>
  <c r="XEW519" i="2"/>
  <c r="XEV519" i="2"/>
  <c r="XEU519" i="2"/>
  <c r="XFC518" i="2"/>
  <c r="XFB518" i="2"/>
  <c r="XFA518" i="2"/>
  <c r="XEZ518" i="2"/>
  <c r="XEY518" i="2"/>
  <c r="XEW518" i="2"/>
  <c r="XEV518" i="2"/>
  <c r="XEU518" i="2"/>
  <c r="XFC517" i="2"/>
  <c r="XFB517" i="2"/>
  <c r="XFA517" i="2"/>
  <c r="XEZ517" i="2"/>
  <c r="XEY517" i="2"/>
  <c r="XEW517" i="2"/>
  <c r="XEV517" i="2"/>
  <c r="XEU517" i="2"/>
  <c r="XFC516" i="2"/>
  <c r="XFB516" i="2"/>
  <c r="XFA516" i="2"/>
  <c r="XEZ516" i="2"/>
  <c r="XEY516" i="2"/>
  <c r="XEW516" i="2"/>
  <c r="XEV516" i="2"/>
  <c r="XEU516" i="2"/>
  <c r="XFC515" i="2"/>
  <c r="XFB515" i="2"/>
  <c r="XFA515" i="2"/>
  <c r="XEZ515" i="2"/>
  <c r="XEY515" i="2"/>
  <c r="XEW515" i="2"/>
  <c r="XEV515" i="2"/>
  <c r="XEU515" i="2"/>
  <c r="XFC514" i="2"/>
  <c r="XFB514" i="2"/>
  <c r="XFA514" i="2"/>
  <c r="XEZ514" i="2"/>
  <c r="XEY514" i="2"/>
  <c r="XEW514" i="2"/>
  <c r="XEV514" i="2"/>
  <c r="XEU514" i="2"/>
  <c r="XFC513" i="2"/>
  <c r="XFB513" i="2"/>
  <c r="XFA513" i="2"/>
  <c r="XEZ513" i="2"/>
  <c r="XEY513" i="2"/>
  <c r="XEW513" i="2"/>
  <c r="XEV513" i="2"/>
  <c r="XEU513" i="2"/>
  <c r="XFC512" i="2"/>
  <c r="XFB512" i="2"/>
  <c r="XFA512" i="2"/>
  <c r="XEZ512" i="2"/>
  <c r="XEY512" i="2"/>
  <c r="XEW512" i="2"/>
  <c r="XEV512" i="2"/>
  <c r="XEU512" i="2"/>
  <c r="XFC511" i="2"/>
  <c r="XFB511" i="2"/>
  <c r="XFA511" i="2"/>
  <c r="XEZ511" i="2"/>
  <c r="XEY511" i="2"/>
  <c r="XEW511" i="2"/>
  <c r="XEV511" i="2"/>
  <c r="XEU511" i="2"/>
  <c r="XFC510" i="2"/>
  <c r="XFB510" i="2"/>
  <c r="XFA510" i="2"/>
  <c r="XEZ510" i="2"/>
  <c r="XEY510" i="2"/>
  <c r="XEW510" i="2"/>
  <c r="XEV510" i="2"/>
  <c r="XEU510" i="2"/>
  <c r="XFC509" i="2"/>
  <c r="XFB509" i="2"/>
  <c r="XFA509" i="2"/>
  <c r="XEZ509" i="2"/>
  <c r="XEY509" i="2"/>
  <c r="XEW509" i="2"/>
  <c r="XEV509" i="2"/>
  <c r="XEU509" i="2"/>
  <c r="XFC508" i="2"/>
  <c r="XFB508" i="2"/>
  <c r="XFA508" i="2"/>
  <c r="XEZ508" i="2"/>
  <c r="XEY508" i="2"/>
  <c r="XEW508" i="2"/>
  <c r="XEV508" i="2"/>
  <c r="XEU508" i="2"/>
  <c r="XFC507" i="2"/>
  <c r="XFB507" i="2"/>
  <c r="XFA507" i="2"/>
  <c r="XEZ507" i="2"/>
  <c r="XEY507" i="2"/>
  <c r="XEW507" i="2"/>
  <c r="XEV507" i="2"/>
  <c r="XEU507" i="2"/>
  <c r="XFC506" i="2"/>
  <c r="XFB506" i="2"/>
  <c r="XFA506" i="2"/>
  <c r="XEZ506" i="2"/>
  <c r="XEY506" i="2"/>
  <c r="XEW506" i="2"/>
  <c r="XEV506" i="2"/>
  <c r="XEU506" i="2"/>
  <c r="XFC505" i="2"/>
  <c r="XFB505" i="2"/>
  <c r="XFA505" i="2"/>
  <c r="XEZ505" i="2"/>
  <c r="XEY505" i="2"/>
  <c r="XEW505" i="2"/>
  <c r="XEV505" i="2"/>
  <c r="XEU505" i="2"/>
  <c r="XFC504" i="2"/>
  <c r="XFB504" i="2"/>
  <c r="XFA504" i="2"/>
  <c r="XEZ504" i="2"/>
  <c r="XEY504" i="2"/>
  <c r="XEW504" i="2"/>
  <c r="XEV504" i="2"/>
  <c r="XEU504" i="2"/>
  <c r="XFC503" i="2"/>
  <c r="XFB503" i="2"/>
  <c r="XFA503" i="2"/>
  <c r="XEZ503" i="2"/>
  <c r="XEY503" i="2"/>
  <c r="XEW503" i="2"/>
  <c r="XEV503" i="2"/>
  <c r="XEU503" i="2"/>
  <c r="XFC502" i="2"/>
  <c r="XFB502" i="2"/>
  <c r="XFA502" i="2"/>
  <c r="XEZ502" i="2"/>
  <c r="XEY502" i="2"/>
  <c r="XEW502" i="2"/>
  <c r="XEV502" i="2"/>
  <c r="XEU502" i="2"/>
  <c r="XFC501" i="2"/>
  <c r="XFB501" i="2"/>
  <c r="XFA501" i="2"/>
  <c r="XEZ501" i="2"/>
  <c r="XEY501" i="2"/>
  <c r="XEW501" i="2"/>
  <c r="XEV501" i="2"/>
  <c r="XEU501" i="2"/>
  <c r="XFC500" i="2"/>
  <c r="XFB500" i="2"/>
  <c r="XFA500" i="2"/>
  <c r="XEZ500" i="2"/>
  <c r="XEY500" i="2"/>
  <c r="XEW500" i="2"/>
  <c r="XEV500" i="2"/>
  <c r="XEU500" i="2"/>
  <c r="XFC499" i="2"/>
  <c r="XFB499" i="2"/>
  <c r="XFA499" i="2"/>
  <c r="XEZ499" i="2"/>
  <c r="XEY499" i="2"/>
  <c r="XEW499" i="2"/>
  <c r="XEV499" i="2"/>
  <c r="XEU499" i="2"/>
  <c r="XFC498" i="2"/>
  <c r="XFB498" i="2"/>
  <c r="XFA498" i="2"/>
  <c r="XEZ498" i="2"/>
  <c r="XEY498" i="2"/>
  <c r="XEW498" i="2"/>
  <c r="XEV498" i="2"/>
  <c r="XEU498" i="2"/>
  <c r="XFC497" i="2"/>
  <c r="XFB497" i="2"/>
  <c r="XFA497" i="2"/>
  <c r="XEZ497" i="2"/>
  <c r="XEY497" i="2"/>
  <c r="XEW497" i="2"/>
  <c r="XEV497" i="2"/>
  <c r="XEU497" i="2"/>
  <c r="XFC496" i="2"/>
  <c r="XFB496" i="2"/>
  <c r="XFA496" i="2"/>
  <c r="XEZ496" i="2"/>
  <c r="XEY496" i="2"/>
  <c r="XEW496" i="2"/>
  <c r="XEV496" i="2"/>
  <c r="XEU496" i="2"/>
  <c r="XFC495" i="2"/>
  <c r="XFB495" i="2"/>
  <c r="XFA495" i="2"/>
  <c r="XEZ495" i="2"/>
  <c r="XEY495" i="2"/>
  <c r="XEW495" i="2"/>
  <c r="XEV495" i="2"/>
  <c r="XEU495" i="2"/>
  <c r="XFC494" i="2"/>
  <c r="XFB494" i="2"/>
  <c r="XFA494" i="2"/>
  <c r="XEZ494" i="2"/>
  <c r="XEY494" i="2"/>
  <c r="XEW494" i="2"/>
  <c r="XEV494" i="2"/>
  <c r="XEU494" i="2"/>
  <c r="XFC493" i="2"/>
  <c r="XFB493" i="2"/>
  <c r="XFA493" i="2"/>
  <c r="XEZ493" i="2"/>
  <c r="XEY493" i="2"/>
  <c r="XEW493" i="2"/>
  <c r="XEV493" i="2"/>
  <c r="XEU493" i="2"/>
  <c r="XFC492" i="2"/>
  <c r="XFB492" i="2"/>
  <c r="XFA492" i="2"/>
  <c r="XEZ492" i="2"/>
  <c r="XEY492" i="2"/>
  <c r="XEW492" i="2"/>
  <c r="XEV492" i="2"/>
  <c r="XEU492" i="2"/>
  <c r="XFC491" i="2"/>
  <c r="XFB491" i="2"/>
  <c r="XFA491" i="2"/>
  <c r="XEZ491" i="2"/>
  <c r="XEW491" i="2"/>
  <c r="XEV491" i="2"/>
  <c r="XEU491" i="2"/>
  <c r="XFC490" i="2"/>
  <c r="XFB490" i="2"/>
  <c r="XFA490" i="2" s="1"/>
  <c r="XEZ490" i="2"/>
  <c r="XEY490" i="2"/>
  <c r="XEW490" i="2"/>
  <c r="XEV490" i="2"/>
  <c r="XEU490" i="2"/>
  <c r="XFC489" i="2"/>
  <c r="XFB489" i="2"/>
  <c r="XFA489" i="2" s="1"/>
  <c r="XEZ489" i="2"/>
  <c r="XEY489" i="2"/>
  <c r="XEW489" i="2"/>
  <c r="XEV489" i="2"/>
  <c r="XEU489" i="2"/>
  <c r="XFC488" i="2"/>
  <c r="XFB488" i="2"/>
  <c r="XFA488" i="2" s="1"/>
  <c r="XEZ488" i="2"/>
  <c r="XEY488" i="2"/>
  <c r="XEW488" i="2"/>
  <c r="XEV488" i="2"/>
  <c r="XEU488" i="2"/>
  <c r="XFC487" i="2"/>
  <c r="XFB487" i="2"/>
  <c r="XFA487" i="2" s="1"/>
  <c r="XEZ487" i="2"/>
  <c r="XEY487" i="2"/>
  <c r="XEW487" i="2"/>
  <c r="XEV487" i="2"/>
  <c r="XEU487" i="2"/>
  <c r="XFC486" i="2"/>
  <c r="XFB486" i="2"/>
  <c r="XFA486" i="2"/>
  <c r="XEZ486" i="2"/>
  <c r="XEY486" i="2"/>
  <c r="XEW486" i="2"/>
  <c r="XEV486" i="2"/>
  <c r="XEU486" i="2"/>
  <c r="XFC485" i="2"/>
  <c r="XFB485" i="2"/>
  <c r="XFA485" i="2" s="1"/>
  <c r="XEZ485" i="2"/>
  <c r="XEY485" i="2"/>
  <c r="XEW485" i="2"/>
  <c r="XEV485" i="2"/>
  <c r="XEU485" i="2"/>
  <c r="XFC484" i="2"/>
  <c r="XFB484" i="2"/>
  <c r="XFA484" i="2" s="1"/>
  <c r="XEZ484" i="2"/>
  <c r="XEY484" i="2"/>
  <c r="XEW484" i="2"/>
  <c r="XEV484" i="2"/>
  <c r="XEU484" i="2"/>
  <c r="XFC483" i="2"/>
  <c r="XFB483" i="2"/>
  <c r="XFA483" i="2" s="1"/>
  <c r="XEZ483" i="2"/>
  <c r="XEY483" i="2"/>
  <c r="XEW483" i="2"/>
  <c r="XEV483" i="2"/>
  <c r="XEU483" i="2"/>
  <c r="XFC482" i="2"/>
  <c r="XFB482" i="2"/>
  <c r="XFA482" i="2" s="1"/>
  <c r="XEZ482" i="2"/>
  <c r="XEY482" i="2"/>
  <c r="XEW482" i="2"/>
  <c r="XEV482" i="2"/>
  <c r="XEU482" i="2"/>
  <c r="XFC481" i="2"/>
  <c r="XFB481" i="2"/>
  <c r="XFA481" i="2"/>
  <c r="XEZ481" i="2"/>
  <c r="XEY481" i="2"/>
  <c r="XEW481" i="2"/>
  <c r="XEV481" i="2"/>
  <c r="XEU481" i="2"/>
  <c r="XFC480" i="2"/>
  <c r="XFB480" i="2"/>
  <c r="XFA480" i="2" s="1"/>
  <c r="XEZ480" i="2"/>
  <c r="XEY480" i="2"/>
  <c r="XEW480" i="2"/>
  <c r="XEV480" i="2"/>
  <c r="XEU480" i="2"/>
  <c r="XFC479" i="2"/>
  <c r="XFB479" i="2"/>
  <c r="XFA479" i="2" s="1"/>
  <c r="XEZ479" i="2"/>
  <c r="XEY479" i="2"/>
  <c r="XEW479" i="2"/>
  <c r="XEV479" i="2"/>
  <c r="XEU479" i="2"/>
  <c r="XFC478" i="2"/>
  <c r="XFB478" i="2"/>
  <c r="XFA478" i="2" s="1"/>
  <c r="XEZ478" i="2"/>
  <c r="XEY478" i="2"/>
  <c r="XEW478" i="2"/>
  <c r="XEV478" i="2"/>
  <c r="XEU478" i="2"/>
  <c r="XFC477" i="2"/>
  <c r="XFB477" i="2"/>
  <c r="XFA477" i="2" s="1"/>
  <c r="XEZ477" i="2"/>
  <c r="XEY477" i="2"/>
  <c r="XEW477" i="2"/>
  <c r="XEV477" i="2"/>
  <c r="XEU477" i="2"/>
  <c r="XFC476" i="2"/>
  <c r="XFB476" i="2"/>
  <c r="XFA476" i="2"/>
  <c r="XEZ476" i="2"/>
  <c r="XEY476" i="2"/>
  <c r="XEW476" i="2"/>
  <c r="XEV476" i="2"/>
  <c r="XEU476" i="2"/>
  <c r="XFC475" i="2"/>
  <c r="XFB475" i="2"/>
  <c r="XFA475" i="2" s="1"/>
  <c r="XEZ475" i="2"/>
  <c r="XEY475" i="2"/>
  <c r="XEW475" i="2"/>
  <c r="XEV475" i="2"/>
  <c r="XEU475" i="2"/>
  <c r="XFC474" i="2"/>
  <c r="XFB474" i="2"/>
  <c r="XFA474" i="2" s="1"/>
  <c r="XEZ474" i="2"/>
  <c r="XEY474" i="2"/>
  <c r="XEW474" i="2"/>
  <c r="XEV474" i="2"/>
  <c r="XEU474" i="2"/>
  <c r="XFC473" i="2"/>
  <c r="XFB473" i="2"/>
  <c r="XFA473" i="2" s="1"/>
  <c r="XEZ473" i="2"/>
  <c r="XEY473" i="2"/>
  <c r="XEW473" i="2"/>
  <c r="XEV473" i="2"/>
  <c r="XEU473" i="2"/>
  <c r="XFC472" i="2"/>
  <c r="XFB472" i="2"/>
  <c r="XFA472" i="2" s="1"/>
  <c r="XEZ472" i="2"/>
  <c r="XEY472" i="2"/>
  <c r="XEW472" i="2"/>
  <c r="XEV472" i="2"/>
  <c r="XEU472" i="2"/>
  <c r="XFC471" i="2"/>
  <c r="XFB471" i="2"/>
  <c r="XFA471" i="2"/>
  <c r="XEZ471" i="2"/>
  <c r="XEY471" i="2"/>
  <c r="XEW471" i="2"/>
  <c r="XEV471" i="2"/>
  <c r="XEU471" i="2"/>
  <c r="XFC470" i="2"/>
  <c r="XFB470" i="2"/>
  <c r="XFA470" i="2" s="1"/>
  <c r="XEZ470" i="2"/>
  <c r="XEY470" i="2"/>
  <c r="XEW470" i="2"/>
  <c r="XEV470" i="2"/>
  <c r="XEU470" i="2"/>
  <c r="XFC469" i="2"/>
  <c r="XFB469" i="2"/>
  <c r="XFA469" i="2" s="1"/>
  <c r="XEZ469" i="2"/>
  <c r="XEY469" i="2"/>
  <c r="XEW469" i="2"/>
  <c r="XEV469" i="2"/>
  <c r="XEU469" i="2"/>
  <c r="XFC468" i="2"/>
  <c r="XFB468" i="2"/>
  <c r="XFA468" i="2" s="1"/>
  <c r="XEZ468" i="2"/>
  <c r="XEY468" i="2"/>
  <c r="XEW468" i="2"/>
  <c r="XEV468" i="2"/>
  <c r="XEU468" i="2"/>
  <c r="XFC467" i="2"/>
  <c r="XFB467" i="2"/>
  <c r="XFA467" i="2" s="1"/>
  <c r="XEZ467" i="2"/>
  <c r="XEY467" i="2"/>
  <c r="XEW467" i="2"/>
  <c r="XEV467" i="2"/>
  <c r="XEU467" i="2"/>
  <c r="XFC466" i="2"/>
  <c r="XFB466" i="2"/>
  <c r="XFA466" i="2"/>
  <c r="XEZ466" i="2"/>
  <c r="XEY466" i="2"/>
  <c r="XEW466" i="2"/>
  <c r="XEV466" i="2"/>
  <c r="XEU466" i="2"/>
  <c r="XFC465" i="2"/>
  <c r="XFB465" i="2"/>
  <c r="XFA465" i="2" s="1"/>
  <c r="XEZ465" i="2"/>
  <c r="XEY465" i="2"/>
  <c r="XEW465" i="2"/>
  <c r="XEV465" i="2"/>
  <c r="XEU465" i="2"/>
  <c r="XFC464" i="2"/>
  <c r="XFB464" i="2"/>
  <c r="XFA464" i="2" s="1"/>
  <c r="XEZ464" i="2"/>
  <c r="XEY464" i="2"/>
  <c r="XEW464" i="2"/>
  <c r="XEV464" i="2"/>
  <c r="XEU464" i="2"/>
  <c r="XFC463" i="2"/>
  <c r="XFB463" i="2"/>
  <c r="XFA463" i="2" s="1"/>
  <c r="XEZ463" i="2"/>
  <c r="XEY463" i="2"/>
  <c r="XEW463" i="2"/>
  <c r="XEV463" i="2"/>
  <c r="XEU463" i="2"/>
  <c r="XFC462" i="2"/>
  <c r="XFB462" i="2"/>
  <c r="XFA462" i="2" s="1"/>
  <c r="XEZ462" i="2"/>
  <c r="XEY462" i="2"/>
  <c r="XEW462" i="2"/>
  <c r="XEV462" i="2"/>
  <c r="XEU462" i="2"/>
  <c r="XFC461" i="2"/>
  <c r="XFB461" i="2"/>
  <c r="XFA461" i="2"/>
  <c r="XEZ461" i="2"/>
  <c r="XEY461" i="2"/>
  <c r="XEW461" i="2"/>
  <c r="XEV461" i="2"/>
  <c r="XEU461" i="2"/>
  <c r="XFC460" i="2"/>
  <c r="XFB460" i="2"/>
  <c r="XFA460" i="2" s="1"/>
  <c r="XEZ460" i="2"/>
  <c r="XEY460" i="2"/>
  <c r="XEW460" i="2"/>
  <c r="XEV460" i="2"/>
  <c r="XEU460" i="2"/>
  <c r="XFC459" i="2"/>
  <c r="XFB459" i="2"/>
  <c r="XFA459" i="2" s="1"/>
  <c r="XEZ459" i="2"/>
  <c r="XEY459" i="2"/>
  <c r="XEW459" i="2"/>
  <c r="XEV459" i="2"/>
  <c r="XEU459" i="2"/>
  <c r="XFC458" i="2"/>
  <c r="XFB458" i="2"/>
  <c r="XFA458" i="2" s="1"/>
  <c r="XEZ458" i="2"/>
  <c r="XEY458" i="2"/>
  <c r="XEW458" i="2"/>
  <c r="XEV458" i="2"/>
  <c r="XEU458" i="2"/>
  <c r="XFC457" i="2"/>
  <c r="XFB457" i="2"/>
  <c r="XFA457" i="2" s="1"/>
  <c r="XEZ457" i="2"/>
  <c r="XEY457" i="2"/>
  <c r="XEW457" i="2"/>
  <c r="XEV457" i="2"/>
  <c r="XEU457" i="2"/>
  <c r="XFC456" i="2"/>
  <c r="XFB456" i="2"/>
  <c r="XFA456" i="2"/>
  <c r="XEZ456" i="2"/>
  <c r="XEY456" i="2"/>
  <c r="XEW456" i="2"/>
  <c r="XEV456" i="2"/>
  <c r="XEU456" i="2"/>
  <c r="XFC455" i="2"/>
  <c r="XFB455" i="2"/>
  <c r="XFA455" i="2" s="1"/>
  <c r="XEZ455" i="2"/>
  <c r="XEY455" i="2"/>
  <c r="XEW455" i="2"/>
  <c r="XEV455" i="2"/>
  <c r="XEU455" i="2"/>
  <c r="XFC454" i="2"/>
  <c r="XFB454" i="2"/>
  <c r="XFA454" i="2" s="1"/>
  <c r="XEZ454" i="2"/>
  <c r="XEY454" i="2"/>
  <c r="XEW454" i="2"/>
  <c r="XEV454" i="2"/>
  <c r="XEU454" i="2"/>
  <c r="XFC453" i="2"/>
  <c r="XFB453" i="2"/>
  <c r="XFA453" i="2" s="1"/>
  <c r="XEZ453" i="2"/>
  <c r="XEY453" i="2"/>
  <c r="XEW453" i="2"/>
  <c r="XEV453" i="2"/>
  <c r="XEU453" i="2"/>
  <c r="XFC452" i="2"/>
  <c r="XFB452" i="2"/>
  <c r="XFA452" i="2" s="1"/>
  <c r="XEZ452" i="2"/>
  <c r="XEY452" i="2"/>
  <c r="XEW452" i="2"/>
  <c r="XEV452" i="2"/>
  <c r="XEU452" i="2"/>
  <c r="XFC451" i="2"/>
  <c r="XFB451" i="2"/>
  <c r="XFA451" i="2"/>
  <c r="XEZ451" i="2"/>
  <c r="XEY451" i="2"/>
  <c r="XEW451" i="2"/>
  <c r="XEV451" i="2"/>
  <c r="XEU451" i="2"/>
  <c r="XFC450" i="2"/>
  <c r="XFB450" i="2"/>
  <c r="XFA450" i="2" s="1"/>
  <c r="XEZ450" i="2"/>
  <c r="XEY450" i="2"/>
  <c r="XEW450" i="2"/>
  <c r="XEV450" i="2"/>
  <c r="XEU450" i="2"/>
  <c r="XFC449" i="2"/>
  <c r="XFB449" i="2"/>
  <c r="XFA449" i="2" s="1"/>
  <c r="XEZ449" i="2"/>
  <c r="XEY449" i="2"/>
  <c r="XEW449" i="2"/>
  <c r="XEV449" i="2"/>
  <c r="XEU449" i="2"/>
  <c r="XFC448" i="2"/>
  <c r="XFB448" i="2"/>
  <c r="XFA448" i="2" s="1"/>
  <c r="XEZ448" i="2"/>
  <c r="XEY448" i="2"/>
  <c r="XEW448" i="2"/>
  <c r="XEV448" i="2"/>
  <c r="XEU448" i="2"/>
  <c r="XFC447" i="2"/>
  <c r="XFB447" i="2"/>
  <c r="XFA447" i="2" s="1"/>
  <c r="XEZ447" i="2"/>
  <c r="XEY447" i="2"/>
  <c r="XEW447" i="2"/>
  <c r="XEV447" i="2"/>
  <c r="XEU447" i="2"/>
  <c r="XFC446" i="2"/>
  <c r="XFB446" i="2"/>
  <c r="XFA446" i="2"/>
  <c r="XEZ446" i="2"/>
  <c r="XEY446" i="2"/>
  <c r="XEW446" i="2"/>
  <c r="XEV446" i="2"/>
  <c r="XEU446" i="2"/>
  <c r="XFC445" i="2"/>
  <c r="XFB445" i="2"/>
  <c r="XFA445" i="2" s="1"/>
  <c r="XEZ445" i="2"/>
  <c r="XEY445" i="2"/>
  <c r="XEW445" i="2"/>
  <c r="XEV445" i="2"/>
  <c r="XEU445" i="2"/>
  <c r="XFC444" i="2"/>
  <c r="XFB444" i="2"/>
  <c r="XFA444" i="2" s="1"/>
  <c r="XEZ444" i="2"/>
  <c r="XEY444" i="2"/>
  <c r="XEW444" i="2"/>
  <c r="XEV444" i="2"/>
  <c r="XEU444" i="2"/>
  <c r="XFC443" i="2"/>
  <c r="XFB443" i="2"/>
  <c r="XFA443" i="2" s="1"/>
  <c r="XEZ443" i="2"/>
  <c r="XEY443" i="2"/>
  <c r="XEW443" i="2"/>
  <c r="XEV443" i="2"/>
  <c r="XEU443" i="2"/>
  <c r="XFC442" i="2"/>
  <c r="XFB442" i="2"/>
  <c r="XFA442" i="2" s="1"/>
  <c r="XEZ442" i="2"/>
  <c r="XEY442" i="2"/>
  <c r="XEW442" i="2"/>
  <c r="XEV442" i="2"/>
  <c r="XEU442" i="2"/>
  <c r="XFC441" i="2"/>
  <c r="XFB441" i="2"/>
  <c r="XFA441" i="2"/>
  <c r="XEZ441" i="2"/>
  <c r="XEY441" i="2"/>
  <c r="XEW441" i="2"/>
  <c r="XEV441" i="2"/>
  <c r="XEU441" i="2"/>
  <c r="XFC440" i="2"/>
  <c r="XFB440" i="2"/>
  <c r="XFA440" i="2" s="1"/>
  <c r="XEZ440" i="2"/>
  <c r="XEY440" i="2"/>
  <c r="XEW440" i="2"/>
  <c r="XEV440" i="2"/>
  <c r="XEU440" i="2"/>
  <c r="XFC439" i="2"/>
  <c r="XFB439" i="2"/>
  <c r="XFA439" i="2" s="1"/>
  <c r="XEZ439" i="2"/>
  <c r="XEY439" i="2"/>
  <c r="XEW439" i="2"/>
  <c r="XEV439" i="2"/>
  <c r="XEU439" i="2"/>
  <c r="XFC438" i="2"/>
  <c r="XFB438" i="2"/>
  <c r="XFA438" i="2" s="1"/>
  <c r="XEZ438" i="2"/>
  <c r="XEY438" i="2"/>
  <c r="XEW438" i="2"/>
  <c r="XEV438" i="2"/>
  <c r="XEU438" i="2"/>
  <c r="XFC437" i="2"/>
  <c r="XFB437" i="2"/>
  <c r="XFA437" i="2" s="1"/>
  <c r="XEZ437" i="2"/>
  <c r="XEY437" i="2"/>
  <c r="XEW437" i="2"/>
  <c r="XEV437" i="2"/>
  <c r="XEU437" i="2"/>
  <c r="XFC436" i="2"/>
  <c r="XFB436" i="2"/>
  <c r="XFA436" i="2"/>
  <c r="XEZ436" i="2"/>
  <c r="XEY436" i="2"/>
  <c r="XEW436" i="2"/>
  <c r="XEV436" i="2"/>
  <c r="XEU436" i="2"/>
  <c r="XFC435" i="2"/>
  <c r="XFB435" i="2"/>
  <c r="XFA435" i="2" s="1"/>
  <c r="XEZ435" i="2"/>
  <c r="XEY435" i="2"/>
  <c r="XEW435" i="2"/>
  <c r="XEV435" i="2"/>
  <c r="XEU435" i="2"/>
  <c r="XFC434" i="2"/>
  <c r="XFB434" i="2"/>
  <c r="XFA434" i="2" s="1"/>
  <c r="XEZ434" i="2"/>
  <c r="XEY434" i="2"/>
  <c r="XEW434" i="2"/>
  <c r="XEV434" i="2"/>
  <c r="XEU434" i="2"/>
  <c r="XFC433" i="2"/>
  <c r="XFB433" i="2"/>
  <c r="XFA433" i="2" s="1"/>
  <c r="XEZ433" i="2"/>
  <c r="XEY433" i="2"/>
  <c r="XEW433" i="2"/>
  <c r="XEV433" i="2"/>
  <c r="XEU433" i="2"/>
  <c r="XFC432" i="2"/>
  <c r="XFB432" i="2"/>
  <c r="XFA432" i="2" s="1"/>
  <c r="XEZ432" i="2"/>
  <c r="XEY432" i="2"/>
  <c r="XEW432" i="2"/>
  <c r="XEV432" i="2"/>
  <c r="XEU432" i="2"/>
  <c r="XFC431" i="2"/>
  <c r="XFB431" i="2"/>
  <c r="XFA431" i="2"/>
  <c r="XEZ431" i="2"/>
  <c r="XEY431" i="2"/>
  <c r="XEW431" i="2"/>
  <c r="XEV431" i="2"/>
  <c r="XEU431" i="2"/>
  <c r="XFC430" i="2"/>
  <c r="XFB430" i="2"/>
  <c r="XFA430" i="2" s="1"/>
  <c r="XEZ430" i="2"/>
  <c r="XEY430" i="2"/>
  <c r="XEW430" i="2"/>
  <c r="XEV430" i="2"/>
  <c r="XEU430" i="2"/>
  <c r="XFC429" i="2"/>
  <c r="XFB429" i="2"/>
  <c r="XFA429" i="2" s="1"/>
  <c r="XEZ429" i="2"/>
  <c r="XEY429" i="2"/>
  <c r="XEW429" i="2"/>
  <c r="XEV429" i="2"/>
  <c r="XEU429" i="2"/>
  <c r="XFC428" i="2"/>
  <c r="XFB428" i="2"/>
  <c r="XFA428" i="2" s="1"/>
  <c r="XEZ428" i="2"/>
  <c r="XEY428" i="2"/>
  <c r="XEW428" i="2"/>
  <c r="XEV428" i="2"/>
  <c r="XEU428" i="2"/>
  <c r="XFC427" i="2"/>
  <c r="XFB427" i="2"/>
  <c r="XFA427" i="2" s="1"/>
  <c r="XEZ427" i="2"/>
  <c r="XEY427" i="2"/>
  <c r="XEW427" i="2"/>
  <c r="XEV427" i="2"/>
  <c r="XEU427" i="2"/>
  <c r="XFC426" i="2"/>
  <c r="XFB426" i="2"/>
  <c r="XFA426" i="2"/>
  <c r="XEZ426" i="2"/>
  <c r="XEY426" i="2"/>
  <c r="XEW426" i="2"/>
  <c r="XEV426" i="2"/>
  <c r="XEU426" i="2"/>
  <c r="XFC425" i="2"/>
  <c r="XFB425" i="2"/>
  <c r="XFA425" i="2" s="1"/>
  <c r="XEZ425" i="2"/>
  <c r="XEY425" i="2"/>
  <c r="XEW425" i="2"/>
  <c r="XEV425" i="2"/>
  <c r="XEU425" i="2"/>
  <c r="XFC424" i="2"/>
  <c r="XFB424" i="2"/>
  <c r="XFA424" i="2" s="1"/>
  <c r="XEZ424" i="2"/>
  <c r="XEY424" i="2"/>
  <c r="XEW424" i="2"/>
  <c r="XEV424" i="2"/>
  <c r="XEU424" i="2"/>
  <c r="XFC423" i="2"/>
  <c r="XFB423" i="2"/>
  <c r="XFA423" i="2" s="1"/>
  <c r="XEZ423" i="2"/>
  <c r="XEY423" i="2"/>
  <c r="XEW423" i="2"/>
  <c r="XEV423" i="2"/>
  <c r="XEU423" i="2"/>
  <c r="XFC422" i="2"/>
  <c r="XFB422" i="2"/>
  <c r="XFA422" i="2" s="1"/>
  <c r="XEZ422" i="2"/>
  <c r="XEY422" i="2"/>
  <c r="XEW422" i="2"/>
  <c r="XEV422" i="2"/>
  <c r="XEU422" i="2"/>
  <c r="XFC421" i="2"/>
  <c r="XFB421" i="2"/>
  <c r="XFA421" i="2"/>
  <c r="XEZ421" i="2"/>
  <c r="XEY421" i="2"/>
  <c r="XEW421" i="2"/>
  <c r="XEV421" i="2"/>
  <c r="XEU421" i="2"/>
  <c r="XFC420" i="2"/>
  <c r="XFB420" i="2"/>
  <c r="XFA420" i="2" s="1"/>
  <c r="XEZ420" i="2"/>
  <c r="XEY420" i="2"/>
  <c r="XEW420" i="2"/>
  <c r="XEV420" i="2"/>
  <c r="XEU420" i="2"/>
  <c r="XFC419" i="2"/>
  <c r="XFB419" i="2"/>
  <c r="XFA419" i="2" s="1"/>
  <c r="XEZ419" i="2"/>
  <c r="XEY419" i="2"/>
  <c r="XEW419" i="2"/>
  <c r="XEV419" i="2"/>
  <c r="XEU419" i="2"/>
  <c r="XFC418" i="2"/>
  <c r="XFB418" i="2"/>
  <c r="XFA418" i="2" s="1"/>
  <c r="XEZ418" i="2"/>
  <c r="XEY418" i="2"/>
  <c r="XEW418" i="2"/>
  <c r="XEV418" i="2"/>
  <c r="XEU418" i="2"/>
  <c r="XFC417" i="2"/>
  <c r="XFB417" i="2"/>
  <c r="XFA417" i="2" s="1"/>
  <c r="XEZ417" i="2"/>
  <c r="XEY417" i="2"/>
  <c r="XEW417" i="2"/>
  <c r="XEV417" i="2"/>
  <c r="XEU417" i="2"/>
  <c r="XFC416" i="2"/>
  <c r="XFB416" i="2"/>
  <c r="XFA416" i="2"/>
  <c r="XEZ416" i="2"/>
  <c r="XEY416" i="2"/>
  <c r="XEW416" i="2"/>
  <c r="XEV416" i="2"/>
  <c r="XEU416" i="2"/>
  <c r="XFC415" i="2"/>
  <c r="XFB415" i="2"/>
  <c r="XFA415" i="2" s="1"/>
  <c r="XEZ415" i="2"/>
  <c r="XEY415" i="2"/>
  <c r="XEW415" i="2"/>
  <c r="XEV415" i="2"/>
  <c r="XEU415" i="2"/>
  <c r="XFC414" i="2"/>
  <c r="XFB414" i="2"/>
  <c r="XFA414" i="2" s="1"/>
  <c r="XEZ414" i="2"/>
  <c r="XEY414" i="2"/>
  <c r="XEW414" i="2"/>
  <c r="XEV414" i="2"/>
  <c r="XEU414" i="2"/>
  <c r="XFC413" i="2"/>
  <c r="XFB413" i="2"/>
  <c r="XFA413" i="2" s="1"/>
  <c r="XEZ413" i="2"/>
  <c r="XEY413" i="2"/>
  <c r="XEW413" i="2"/>
  <c r="XEV413" i="2"/>
  <c r="XEU413" i="2"/>
  <c r="XFC412" i="2"/>
  <c r="XFB412" i="2"/>
  <c r="XFA412" i="2" s="1"/>
  <c r="XEZ412" i="2"/>
  <c r="XEY412" i="2"/>
  <c r="XEW412" i="2"/>
  <c r="XEV412" i="2"/>
  <c r="XEU412" i="2"/>
  <c r="XFC411" i="2"/>
  <c r="XFB411" i="2"/>
  <c r="XFA411" i="2"/>
  <c r="XEZ411" i="2"/>
  <c r="XEY411" i="2"/>
  <c r="XEW411" i="2"/>
  <c r="XEV411" i="2"/>
  <c r="XEU411" i="2"/>
  <c r="XFC410" i="2"/>
  <c r="XFB410" i="2"/>
  <c r="XFA410" i="2" s="1"/>
  <c r="XEZ410" i="2"/>
  <c r="XEY410" i="2"/>
  <c r="XEW410" i="2"/>
  <c r="XEV410" i="2"/>
  <c r="XEU410" i="2"/>
  <c r="XFC409" i="2"/>
  <c r="XFB409" i="2"/>
  <c r="XFA409" i="2" s="1"/>
  <c r="XEZ409" i="2"/>
  <c r="XEY409" i="2"/>
  <c r="XEW409" i="2"/>
  <c r="XEV409" i="2"/>
  <c r="XEU409" i="2"/>
  <c r="XFC408" i="2"/>
  <c r="XFB408" i="2"/>
  <c r="XFA408" i="2" s="1"/>
  <c r="XEZ408" i="2"/>
  <c r="XEY408" i="2"/>
  <c r="XEW408" i="2"/>
  <c r="XEV408" i="2"/>
  <c r="XEU408" i="2"/>
  <c r="XFC407" i="2"/>
  <c r="XFB407" i="2"/>
  <c r="XFA407" i="2" s="1"/>
  <c r="XEZ407" i="2"/>
  <c r="XEY407" i="2"/>
  <c r="XEW407" i="2"/>
  <c r="XEV407" i="2"/>
  <c r="XEU407" i="2"/>
  <c r="XFC406" i="2"/>
  <c r="XFB406" i="2"/>
  <c r="XFA406" i="2"/>
  <c r="XEZ406" i="2"/>
  <c r="XEY406" i="2"/>
  <c r="XEW406" i="2"/>
  <c r="XEV406" i="2"/>
  <c r="XEU406" i="2"/>
  <c r="XFC405" i="2"/>
  <c r="XFB405" i="2"/>
  <c r="XFA405" i="2" s="1"/>
  <c r="XEZ405" i="2"/>
  <c r="XEY405" i="2"/>
  <c r="XEW405" i="2"/>
  <c r="XEV405" i="2"/>
  <c r="XEU405" i="2"/>
  <c r="XFC404" i="2"/>
  <c r="XFB404" i="2"/>
  <c r="XFA404" i="2" s="1"/>
  <c r="XEZ404" i="2"/>
  <c r="XEY404" i="2"/>
  <c r="XEW404" i="2"/>
  <c r="XEV404" i="2"/>
  <c r="XEU404" i="2"/>
  <c r="XFC403" i="2"/>
  <c r="XFB403" i="2"/>
  <c r="XFA403" i="2" s="1"/>
  <c r="XEZ403" i="2"/>
  <c r="XEY403" i="2"/>
  <c r="XEW403" i="2"/>
  <c r="XEV403" i="2"/>
  <c r="XEU403" i="2"/>
  <c r="XFC402" i="2"/>
  <c r="XFB402" i="2"/>
  <c r="XFA402" i="2" s="1"/>
  <c r="XEZ402" i="2"/>
  <c r="XEY402" i="2"/>
  <c r="XEW402" i="2"/>
  <c r="XEV402" i="2"/>
  <c r="XEU402" i="2"/>
  <c r="XFC401" i="2"/>
  <c r="XFB401" i="2"/>
  <c r="XFA401" i="2"/>
  <c r="XEZ401" i="2"/>
  <c r="XEY401" i="2"/>
  <c r="XEW401" i="2"/>
  <c r="XEV401" i="2"/>
  <c r="XEU401" i="2"/>
  <c r="XFC400" i="2"/>
  <c r="XFB400" i="2"/>
  <c r="XFA400" i="2" s="1"/>
  <c r="XEZ400" i="2"/>
  <c r="XEY400" i="2"/>
  <c r="XEW400" i="2"/>
  <c r="XEV400" i="2"/>
  <c r="XEU400" i="2"/>
  <c r="XFC399" i="2"/>
  <c r="XFB399" i="2"/>
  <c r="XFA399" i="2" s="1"/>
  <c r="XEZ399" i="2"/>
  <c r="XEY399" i="2"/>
  <c r="XEW399" i="2"/>
  <c r="XEV399" i="2"/>
  <c r="XEU399" i="2"/>
  <c r="XFC398" i="2"/>
  <c r="XFB398" i="2"/>
  <c r="XFA398" i="2" s="1"/>
  <c r="XEZ398" i="2"/>
  <c r="XEY398" i="2"/>
  <c r="XEW398" i="2"/>
  <c r="XEV398" i="2"/>
  <c r="XEU398" i="2"/>
  <c r="XFC397" i="2"/>
  <c r="XFB397" i="2"/>
  <c r="XFA397" i="2" s="1"/>
  <c r="XEZ397" i="2"/>
  <c r="XEY397" i="2"/>
  <c r="XEW397" i="2"/>
  <c r="XEV397" i="2"/>
  <c r="XEU397" i="2"/>
  <c r="XFC396" i="2"/>
  <c r="XFB396" i="2"/>
  <c r="XFA396" i="2"/>
  <c r="XEZ396" i="2"/>
  <c r="XEY396" i="2"/>
  <c r="XEW396" i="2"/>
  <c r="XEV396" i="2"/>
  <c r="XEU396" i="2"/>
  <c r="XFC395" i="2"/>
  <c r="XFB395" i="2"/>
  <c r="XFA395" i="2" s="1"/>
  <c r="XEZ395" i="2"/>
  <c r="XEY395" i="2"/>
  <c r="XEW395" i="2"/>
  <c r="XEV395" i="2"/>
  <c r="XEU395" i="2"/>
  <c r="XFC394" i="2"/>
  <c r="XFB394" i="2"/>
  <c r="XFA394" i="2" s="1"/>
  <c r="XEZ394" i="2"/>
  <c r="XEY394" i="2"/>
  <c r="XEW394" i="2"/>
  <c r="XEV394" i="2"/>
  <c r="XEU394" i="2"/>
  <c r="XFC393" i="2"/>
  <c r="XFB393" i="2"/>
  <c r="XFA393" i="2" s="1"/>
  <c r="XEZ393" i="2"/>
  <c r="XEY393" i="2"/>
  <c r="XEW393" i="2"/>
  <c r="XEV393" i="2"/>
  <c r="XEU393" i="2"/>
  <c r="XFC392" i="2"/>
  <c r="XFB392" i="2"/>
  <c r="XFA392" i="2" s="1"/>
  <c r="XEZ392" i="2"/>
  <c r="XEY392" i="2"/>
  <c r="XEW392" i="2"/>
  <c r="XEV392" i="2"/>
  <c r="XEU392" i="2"/>
  <c r="XFC391" i="2"/>
  <c r="XFB391" i="2"/>
  <c r="XFA391" i="2"/>
  <c r="XEZ391" i="2"/>
  <c r="XEY391" i="2"/>
  <c r="XEW391" i="2"/>
  <c r="XEV391" i="2"/>
  <c r="XEU391" i="2"/>
  <c r="XFC390" i="2"/>
  <c r="XFB390" i="2"/>
  <c r="XFA390" i="2" s="1"/>
  <c r="XEZ390" i="2"/>
  <c r="XEY390" i="2"/>
  <c r="XEW390" i="2"/>
  <c r="XEV390" i="2"/>
  <c r="XEU390" i="2"/>
  <c r="XFC389" i="2"/>
  <c r="XFB389" i="2"/>
  <c r="XFA389" i="2" s="1"/>
  <c r="XEZ389" i="2"/>
  <c r="XEY389" i="2"/>
  <c r="XEW389" i="2"/>
  <c r="XEV389" i="2"/>
  <c r="XEU389" i="2"/>
  <c r="XFC388" i="2"/>
  <c r="XFB388" i="2"/>
  <c r="XFA388" i="2" s="1"/>
  <c r="XEZ388" i="2"/>
  <c r="XEY388" i="2"/>
  <c r="XEW388" i="2"/>
  <c r="XEV388" i="2"/>
  <c r="XEU388" i="2"/>
  <c r="XFC387" i="2"/>
  <c r="XFB387" i="2"/>
  <c r="XFA387" i="2" s="1"/>
  <c r="XEZ387" i="2"/>
  <c r="XEY387" i="2"/>
  <c r="XEW387" i="2"/>
  <c r="XEV387" i="2"/>
  <c r="XEU387" i="2"/>
  <c r="XFC386" i="2"/>
  <c r="XFB386" i="2"/>
  <c r="XFA386" i="2"/>
  <c r="XEZ386" i="2"/>
  <c r="XEY386" i="2"/>
  <c r="XEW386" i="2"/>
  <c r="XEV386" i="2"/>
  <c r="XEU386" i="2"/>
  <c r="XFC385" i="2"/>
  <c r="XFB385" i="2"/>
  <c r="XFA385" i="2" s="1"/>
  <c r="XEZ385" i="2"/>
  <c r="XEY385" i="2"/>
  <c r="XEW385" i="2"/>
  <c r="XEV385" i="2"/>
  <c r="XEU385" i="2"/>
  <c r="XFC384" i="2"/>
  <c r="XFB384" i="2"/>
  <c r="XFA384" i="2" s="1"/>
  <c r="XEZ384" i="2"/>
  <c r="XEY384" i="2"/>
  <c r="XEW384" i="2"/>
  <c r="XEV384" i="2"/>
  <c r="XEU384" i="2"/>
  <c r="XFC383" i="2"/>
  <c r="XFB383" i="2"/>
  <c r="XFA383" i="2" s="1"/>
  <c r="XEZ383" i="2"/>
  <c r="XEY383" i="2"/>
  <c r="XEW383" i="2"/>
  <c r="XEV383" i="2"/>
  <c r="XEU383" i="2"/>
  <c r="XFC382" i="2"/>
  <c r="XFB382" i="2"/>
  <c r="XFA382" i="2" s="1"/>
  <c r="XEZ382" i="2"/>
  <c r="XEY382" i="2"/>
  <c r="XEW382" i="2"/>
  <c r="XEV382" i="2"/>
  <c r="XEU382" i="2"/>
  <c r="XFC381" i="2"/>
  <c r="XFB381" i="2"/>
  <c r="XFA381" i="2"/>
  <c r="XEZ381" i="2"/>
  <c r="XEY381" i="2"/>
  <c r="XEW381" i="2"/>
  <c r="XEV381" i="2"/>
  <c r="XEU381" i="2"/>
  <c r="XFC380" i="2"/>
  <c r="XFB380" i="2"/>
  <c r="XFA380" i="2" s="1"/>
  <c r="XEZ380" i="2"/>
  <c r="XEY380" i="2"/>
  <c r="XEW380" i="2"/>
  <c r="XEV380" i="2"/>
  <c r="XEU380" i="2"/>
  <c r="XFC379" i="2"/>
  <c r="XFB379" i="2"/>
  <c r="XFA379" i="2" s="1"/>
  <c r="XEZ379" i="2"/>
  <c r="XEY379" i="2"/>
  <c r="XEW379" i="2"/>
  <c r="XEV379" i="2"/>
  <c r="XEU379" i="2"/>
  <c r="XFC378" i="2"/>
  <c r="XFB378" i="2"/>
  <c r="XFA378" i="2" s="1"/>
  <c r="XEZ378" i="2"/>
  <c r="XEY378" i="2"/>
  <c r="XEW378" i="2"/>
  <c r="XEV378" i="2"/>
  <c r="XEU378" i="2"/>
  <c r="XFC377" i="2"/>
  <c r="XFB377" i="2"/>
  <c r="XFA377" i="2" s="1"/>
  <c r="XEZ377" i="2"/>
  <c r="XEY377" i="2"/>
  <c r="XEW377" i="2"/>
  <c r="XEV377" i="2"/>
  <c r="XEU377" i="2"/>
  <c r="XFC376" i="2"/>
  <c r="XFB376" i="2"/>
  <c r="XFA376" i="2"/>
  <c r="XEZ376" i="2"/>
  <c r="XEY376" i="2"/>
  <c r="XEW376" i="2"/>
  <c r="XEV376" i="2"/>
  <c r="XEU376" i="2"/>
  <c r="XFC375" i="2"/>
  <c r="XFB375" i="2"/>
  <c r="XFA375" i="2" s="1"/>
  <c r="XEZ375" i="2"/>
  <c r="XEY375" i="2"/>
  <c r="XEW375" i="2"/>
  <c r="XEV375" i="2"/>
  <c r="XEU375" i="2"/>
  <c r="XFC374" i="2"/>
  <c r="XFB374" i="2"/>
  <c r="XFA374" i="2" s="1"/>
  <c r="XEZ374" i="2"/>
  <c r="XEY374" i="2"/>
  <c r="XEW374" i="2"/>
  <c r="XEV374" i="2"/>
  <c r="XEU374" i="2"/>
  <c r="XFC373" i="2"/>
  <c r="XFB373" i="2"/>
  <c r="XFA373" i="2" s="1"/>
  <c r="XEZ373" i="2"/>
  <c r="XEY373" i="2"/>
  <c r="XEW373" i="2"/>
  <c r="XEV373" i="2"/>
  <c r="XEU373" i="2"/>
  <c r="XFC372" i="2"/>
  <c r="XFB372" i="2"/>
  <c r="XFA372" i="2" s="1"/>
  <c r="XEZ372" i="2"/>
  <c r="XEY372" i="2"/>
  <c r="XEW372" i="2"/>
  <c r="XEV372" i="2"/>
  <c r="XEU372" i="2"/>
  <c r="XFC371" i="2"/>
  <c r="XFB371" i="2"/>
  <c r="XFA371" i="2"/>
  <c r="XEZ371" i="2"/>
  <c r="XEY371" i="2"/>
  <c r="XEW371" i="2"/>
  <c r="XEV371" i="2"/>
  <c r="XEU371" i="2"/>
  <c r="XFC370" i="2"/>
  <c r="XFB370" i="2"/>
  <c r="XFA370" i="2" s="1"/>
  <c r="XEZ370" i="2"/>
  <c r="XEY370" i="2"/>
  <c r="XEW370" i="2"/>
  <c r="XEV370" i="2"/>
  <c r="XEU370" i="2"/>
  <c r="XFC369" i="2"/>
  <c r="XFB369" i="2"/>
  <c r="XFA369" i="2" s="1"/>
  <c r="XEZ369" i="2"/>
  <c r="XEY369" i="2"/>
  <c r="XEW369" i="2"/>
  <c r="XEV369" i="2"/>
  <c r="XEU369" i="2"/>
  <c r="XFC368" i="2"/>
  <c r="XFB368" i="2"/>
  <c r="XFA368" i="2" s="1"/>
  <c r="XEZ368" i="2"/>
  <c r="XEY368" i="2"/>
  <c r="XEW368" i="2"/>
  <c r="XEV368" i="2"/>
  <c r="XEU368" i="2"/>
  <c r="XFC367" i="2"/>
  <c r="XFB367" i="2"/>
  <c r="XFA367" i="2" s="1"/>
  <c r="XEZ367" i="2"/>
  <c r="XEY367" i="2"/>
  <c r="XEW367" i="2"/>
  <c r="XEV367" i="2"/>
  <c r="XEU367" i="2"/>
  <c r="XFC366" i="2"/>
  <c r="XFB366" i="2"/>
  <c r="XFA366" i="2"/>
  <c r="XEZ366" i="2"/>
  <c r="XEY366" i="2"/>
  <c r="XEW366" i="2"/>
  <c r="XEV366" i="2"/>
  <c r="XEU366" i="2"/>
  <c r="XFC365" i="2"/>
  <c r="XFB365" i="2"/>
  <c r="XFA365" i="2" s="1"/>
  <c r="XEZ365" i="2"/>
  <c r="XEY365" i="2"/>
  <c r="XEW365" i="2"/>
  <c r="XEV365" i="2"/>
  <c r="XEU365" i="2"/>
  <c r="XFC364" i="2"/>
  <c r="XFB364" i="2"/>
  <c r="XFA364" i="2" s="1"/>
  <c r="XEZ364" i="2"/>
  <c r="XEY364" i="2"/>
  <c r="XEW364" i="2"/>
  <c r="XEV364" i="2"/>
  <c r="XEU364" i="2"/>
  <c r="XFC363" i="2"/>
  <c r="XFB363" i="2"/>
  <c r="XFA363" i="2" s="1"/>
  <c r="XEZ363" i="2"/>
  <c r="XEY363" i="2"/>
  <c r="XEW363" i="2"/>
  <c r="XEV363" i="2"/>
  <c r="XEU363" i="2"/>
  <c r="XFC362" i="2"/>
  <c r="XFB362" i="2"/>
  <c r="XFA362" i="2" s="1"/>
  <c r="XEZ362" i="2"/>
  <c r="XEY362" i="2"/>
  <c r="XEW362" i="2"/>
  <c r="XEV362" i="2"/>
  <c r="XEU362" i="2"/>
  <c r="XFC361" i="2"/>
  <c r="XFB361" i="2"/>
  <c r="XFA361" i="2"/>
  <c r="XEZ361" i="2"/>
  <c r="XEY361" i="2"/>
  <c r="XEW361" i="2"/>
  <c r="XEV361" i="2"/>
  <c r="XEU361" i="2"/>
  <c r="XFC360" i="2"/>
  <c r="XFB360" i="2"/>
  <c r="XFA360" i="2" s="1"/>
  <c r="XEZ360" i="2"/>
  <c r="XEY360" i="2"/>
  <c r="XEW360" i="2"/>
  <c r="XEV360" i="2"/>
  <c r="XEU360" i="2"/>
  <c r="XFC359" i="2"/>
  <c r="XFB359" i="2"/>
  <c r="XFA359" i="2" s="1"/>
  <c r="XEZ359" i="2"/>
  <c r="XEY359" i="2"/>
  <c r="XEW359" i="2"/>
  <c r="XEV359" i="2"/>
  <c r="XEU359" i="2"/>
  <c r="XFC358" i="2"/>
  <c r="XFB358" i="2"/>
  <c r="XFA358" i="2" s="1"/>
  <c r="XEZ358" i="2"/>
  <c r="XEY358" i="2"/>
  <c r="XEW358" i="2"/>
  <c r="XEV358" i="2"/>
  <c r="XEU358" i="2"/>
  <c r="XFC357" i="2"/>
  <c r="XFB357" i="2"/>
  <c r="XFA357" i="2" s="1"/>
  <c r="XEZ357" i="2"/>
  <c r="XEY357" i="2"/>
  <c r="XEW357" i="2"/>
  <c r="XEV357" i="2"/>
  <c r="XEU357" i="2"/>
  <c r="XFC356" i="2"/>
  <c r="XFB356" i="2"/>
  <c r="XFA356" i="2"/>
  <c r="XEZ356" i="2"/>
  <c r="XEY356" i="2"/>
  <c r="XEW356" i="2"/>
  <c r="XEV356" i="2"/>
  <c r="XEU356" i="2"/>
  <c r="XFC355" i="2"/>
  <c r="XFB355" i="2"/>
  <c r="XFA355" i="2" s="1"/>
  <c r="XEZ355" i="2"/>
  <c r="XEY355" i="2"/>
  <c r="XEW355" i="2"/>
  <c r="XEV355" i="2"/>
  <c r="XEU355" i="2"/>
  <c r="XFC354" i="2"/>
  <c r="XFB354" i="2"/>
  <c r="XFA354" i="2" s="1"/>
  <c r="XEZ354" i="2"/>
  <c r="XEY354" i="2"/>
  <c r="XEW354" i="2"/>
  <c r="XEV354" i="2"/>
  <c r="XEU354" i="2"/>
  <c r="XFC353" i="2"/>
  <c r="XFB353" i="2"/>
  <c r="XFA353" i="2" s="1"/>
  <c r="XEZ353" i="2"/>
  <c r="XEY353" i="2"/>
  <c r="XEW353" i="2"/>
  <c r="XEV353" i="2"/>
  <c r="XEU353" i="2"/>
  <c r="XFC352" i="2"/>
  <c r="XFB352" i="2"/>
  <c r="XFA352" i="2" s="1"/>
  <c r="XEZ352" i="2"/>
  <c r="XEY352" i="2"/>
  <c r="XEW352" i="2"/>
  <c r="XEV352" i="2"/>
  <c r="XEU352" i="2"/>
  <c r="XFC351" i="2"/>
  <c r="XFB351" i="2"/>
  <c r="XFA351" i="2"/>
  <c r="XEZ351" i="2"/>
  <c r="XEY351" i="2"/>
  <c r="XEW351" i="2"/>
  <c r="XEV351" i="2"/>
  <c r="XEU351" i="2"/>
  <c r="XFC350" i="2"/>
  <c r="XFB350" i="2"/>
  <c r="XFA350" i="2" s="1"/>
  <c r="XEZ350" i="2"/>
  <c r="XEY350" i="2"/>
  <c r="XEW350" i="2"/>
  <c r="XEV350" i="2"/>
  <c r="XEU350" i="2"/>
  <c r="XFC349" i="2"/>
  <c r="XFB349" i="2"/>
  <c r="XFA349" i="2" s="1"/>
  <c r="XEZ349" i="2"/>
  <c r="XEY349" i="2"/>
  <c r="XEW349" i="2"/>
  <c r="XEV349" i="2"/>
  <c r="XEU349" i="2"/>
  <c r="XFC348" i="2"/>
  <c r="XFB348" i="2"/>
  <c r="XFA348" i="2" s="1"/>
  <c r="XEZ348" i="2"/>
  <c r="XEY348" i="2"/>
  <c r="XEW348" i="2"/>
  <c r="XEV348" i="2"/>
  <c r="XEU348" i="2"/>
  <c r="XFC347" i="2"/>
  <c r="XFB347" i="2"/>
  <c r="XFA347" i="2" s="1"/>
  <c r="XEZ347" i="2"/>
  <c r="XEY347" i="2"/>
  <c r="XEW347" i="2"/>
  <c r="XEV347" i="2"/>
  <c r="XEU347" i="2"/>
  <c r="XFC346" i="2"/>
  <c r="XFB346" i="2"/>
  <c r="XFA346" i="2"/>
  <c r="XEZ346" i="2"/>
  <c r="XEY346" i="2"/>
  <c r="XEW346" i="2"/>
  <c r="XEV346" i="2"/>
  <c r="XEU346" i="2"/>
  <c r="XFC345" i="2"/>
  <c r="XFB345" i="2"/>
  <c r="XFA345" i="2" s="1"/>
  <c r="XEZ345" i="2"/>
  <c r="XEY345" i="2"/>
  <c r="XEW345" i="2"/>
  <c r="XEV345" i="2"/>
  <c r="XEU345" i="2"/>
  <c r="XFC344" i="2"/>
  <c r="XFB344" i="2"/>
  <c r="XFA344" i="2" s="1"/>
  <c r="XEZ344" i="2"/>
  <c r="XEY344" i="2"/>
  <c r="XEW344" i="2"/>
  <c r="XEV344" i="2"/>
  <c r="XEU344" i="2"/>
  <c r="XFC343" i="2"/>
  <c r="XFB343" i="2"/>
  <c r="XFA343" i="2" s="1"/>
  <c r="XEZ343" i="2"/>
  <c r="XEY343" i="2"/>
  <c r="XEW343" i="2"/>
  <c r="XEV343" i="2"/>
  <c r="XEU343" i="2"/>
  <c r="XFC342" i="2"/>
  <c r="XFB342" i="2"/>
  <c r="XFA342" i="2" s="1"/>
  <c r="XEZ342" i="2"/>
  <c r="XEY342" i="2"/>
  <c r="XEW342" i="2"/>
  <c r="XEV342" i="2"/>
  <c r="XEU342" i="2"/>
  <c r="XFC341" i="2"/>
  <c r="XFB341" i="2"/>
  <c r="XFA341" i="2"/>
  <c r="XEZ341" i="2"/>
  <c r="XEY341" i="2"/>
  <c r="XEW341" i="2"/>
  <c r="XEV341" i="2"/>
  <c r="XEU341" i="2"/>
  <c r="XFC340" i="2"/>
  <c r="XFB340" i="2"/>
  <c r="XFA340" i="2" s="1"/>
  <c r="XEZ340" i="2"/>
  <c r="XEY340" i="2"/>
  <c r="XEW340" i="2"/>
  <c r="XEV340" i="2"/>
  <c r="XEU340" i="2"/>
  <c r="XFC339" i="2"/>
  <c r="XFB339" i="2"/>
  <c r="XFA339" i="2" s="1"/>
  <c r="XEZ339" i="2"/>
  <c r="XEY339" i="2"/>
  <c r="XEW339" i="2"/>
  <c r="XEV339" i="2"/>
  <c r="XEU339" i="2"/>
  <c r="XFC338" i="2"/>
  <c r="XFB338" i="2"/>
  <c r="XFA338" i="2" s="1"/>
  <c r="XEZ338" i="2"/>
  <c r="XEY338" i="2"/>
  <c r="XEW338" i="2"/>
  <c r="XEV338" i="2"/>
  <c r="XEU338" i="2"/>
  <c r="XFC337" i="2"/>
  <c r="XFB337" i="2"/>
  <c r="XFA337" i="2" s="1"/>
  <c r="XEZ337" i="2"/>
  <c r="XEY337" i="2"/>
  <c r="XEW337" i="2"/>
  <c r="XEV337" i="2"/>
  <c r="XEU337" i="2"/>
  <c r="XFC336" i="2"/>
  <c r="XFB336" i="2"/>
  <c r="XFA336" i="2"/>
  <c r="XEZ336" i="2"/>
  <c r="XEY336" i="2"/>
  <c r="XEW336" i="2"/>
  <c r="XEV336" i="2"/>
  <c r="XEU336" i="2"/>
  <c r="XFC335" i="2"/>
  <c r="XFB335" i="2"/>
  <c r="XFA335" i="2" s="1"/>
  <c r="XEZ335" i="2"/>
  <c r="XEY335" i="2"/>
  <c r="XEW335" i="2"/>
  <c r="XEV335" i="2"/>
  <c r="XEU335" i="2"/>
  <c r="XFC334" i="2"/>
  <c r="XFB334" i="2"/>
  <c r="XFA334" i="2" s="1"/>
  <c r="XEZ334" i="2"/>
  <c r="XEY334" i="2"/>
  <c r="XEW334" i="2"/>
  <c r="XEV334" i="2"/>
  <c r="XEU334" i="2"/>
  <c r="XFC333" i="2"/>
  <c r="XFB333" i="2"/>
  <c r="XFA333" i="2" s="1"/>
  <c r="XEZ333" i="2"/>
  <c r="XEY333" i="2"/>
  <c r="XEW333" i="2"/>
  <c r="XEV333" i="2"/>
  <c r="XEU333" i="2"/>
  <c r="XFC332" i="2"/>
  <c r="XFB332" i="2"/>
  <c r="XFA332" i="2" s="1"/>
  <c r="XEZ332" i="2"/>
  <c r="XEY332" i="2"/>
  <c r="XEW332" i="2"/>
  <c r="XEV332" i="2"/>
  <c r="XEU332" i="2"/>
  <c r="XFC331" i="2"/>
  <c r="XFB331" i="2"/>
  <c r="XFA331" i="2"/>
  <c r="XEZ331" i="2"/>
  <c r="XEY331" i="2"/>
  <c r="XEW331" i="2"/>
  <c r="XEV331" i="2"/>
  <c r="XEU331" i="2"/>
  <c r="XFC330" i="2"/>
  <c r="XFB330" i="2"/>
  <c r="XFA330" i="2" s="1"/>
  <c r="XEZ330" i="2"/>
  <c r="XEY330" i="2"/>
  <c r="XEW330" i="2"/>
  <c r="XEV330" i="2"/>
  <c r="XEU330" i="2"/>
  <c r="XFC329" i="2"/>
  <c r="XFB329" i="2"/>
  <c r="XFA329" i="2" s="1"/>
  <c r="XEZ329" i="2"/>
  <c r="XEY329" i="2"/>
  <c r="XEW329" i="2"/>
  <c r="XEV329" i="2"/>
  <c r="XEU329" i="2"/>
  <c r="XFC328" i="2"/>
  <c r="XFB328" i="2"/>
  <c r="XFA328" i="2" s="1"/>
  <c r="XEZ328" i="2"/>
  <c r="XEY328" i="2"/>
  <c r="XEW328" i="2"/>
  <c r="XEV328" i="2"/>
  <c r="XEU328" i="2"/>
  <c r="XFC327" i="2"/>
  <c r="XFB327" i="2"/>
  <c r="XFA327" i="2" s="1"/>
  <c r="XEZ327" i="2"/>
  <c r="XEY327" i="2"/>
  <c r="XEW327" i="2"/>
  <c r="XEV327" i="2"/>
  <c r="XEU327" i="2"/>
  <c r="XFC326" i="2"/>
  <c r="XFB326" i="2"/>
  <c r="XFA326" i="2"/>
  <c r="XEZ326" i="2"/>
  <c r="XEY326" i="2"/>
  <c r="XEW326" i="2"/>
  <c r="XEV326" i="2"/>
  <c r="XEU326" i="2"/>
  <c r="XFC325" i="2"/>
  <c r="XFB325" i="2"/>
  <c r="XFA325" i="2" s="1"/>
  <c r="XEZ325" i="2"/>
  <c r="XEY325" i="2"/>
  <c r="XEW325" i="2"/>
  <c r="XEV325" i="2"/>
  <c r="XEU325" i="2"/>
  <c r="XFC324" i="2"/>
  <c r="XFB324" i="2"/>
  <c r="XFA324" i="2" s="1"/>
  <c r="XEZ324" i="2"/>
  <c r="XEY324" i="2"/>
  <c r="XEW324" i="2"/>
  <c r="XEV324" i="2"/>
  <c r="XEU324" i="2"/>
  <c r="XFC323" i="2"/>
  <c r="XFB323" i="2"/>
  <c r="XFA323" i="2" s="1"/>
  <c r="XEZ323" i="2"/>
  <c r="XEY323" i="2"/>
  <c r="XEW323" i="2"/>
  <c r="XEV323" i="2"/>
  <c r="XEU323" i="2"/>
  <c r="XFC322" i="2"/>
  <c r="XFB322" i="2"/>
  <c r="XFA322" i="2" s="1"/>
  <c r="XEZ322" i="2"/>
  <c r="XEY322" i="2"/>
  <c r="XEW322" i="2"/>
  <c r="XEV322" i="2"/>
  <c r="XEU322" i="2"/>
  <c r="XFC321" i="2"/>
  <c r="XFB321" i="2"/>
  <c r="XFA321" i="2"/>
  <c r="XEZ321" i="2"/>
  <c r="XEY321" i="2"/>
  <c r="XEW321" i="2"/>
  <c r="XEV321" i="2"/>
  <c r="XEU321" i="2"/>
  <c r="XFC320" i="2"/>
  <c r="XFB320" i="2"/>
  <c r="XFA320" i="2" s="1"/>
  <c r="XEZ320" i="2"/>
  <c r="XEY320" i="2"/>
  <c r="XEW320" i="2"/>
  <c r="XEV320" i="2"/>
  <c r="XEU320" i="2"/>
  <c r="XFC319" i="2"/>
  <c r="XFB319" i="2"/>
  <c r="XFA319" i="2" s="1"/>
  <c r="XEZ319" i="2"/>
  <c r="XEY319" i="2"/>
  <c r="XEW319" i="2"/>
  <c r="XEV319" i="2"/>
  <c r="XEU319" i="2"/>
  <c r="XFC318" i="2"/>
  <c r="XFB318" i="2"/>
  <c r="XFA318" i="2" s="1"/>
  <c r="XEZ318" i="2"/>
  <c r="XEY318" i="2"/>
  <c r="XEW318" i="2"/>
  <c r="XEV318" i="2"/>
  <c r="XEU318" i="2"/>
  <c r="XFC317" i="2"/>
  <c r="XFB317" i="2"/>
  <c r="XFA317" i="2" s="1"/>
  <c r="XEZ317" i="2"/>
  <c r="XEY317" i="2"/>
  <c r="XEW317" i="2"/>
  <c r="XEV317" i="2"/>
  <c r="XEU317" i="2"/>
  <c r="XFC316" i="2"/>
  <c r="XFB316" i="2"/>
  <c r="XFA316" i="2"/>
  <c r="XEZ316" i="2"/>
  <c r="XEY316" i="2"/>
  <c r="XEW316" i="2"/>
  <c r="XEV316" i="2"/>
  <c r="XEU316" i="2"/>
  <c r="XFC315" i="2"/>
  <c r="XFB315" i="2"/>
  <c r="XFA315" i="2" s="1"/>
  <c r="XEZ315" i="2"/>
  <c r="XEY315" i="2"/>
  <c r="XEW315" i="2"/>
  <c r="XEV315" i="2"/>
  <c r="XEU315" i="2"/>
  <c r="XFC314" i="2"/>
  <c r="XFB314" i="2"/>
  <c r="XFA314" i="2" s="1"/>
  <c r="XEZ314" i="2"/>
  <c r="XEY314" i="2"/>
  <c r="XEW314" i="2"/>
  <c r="XEV314" i="2"/>
  <c r="XEU314" i="2"/>
  <c r="XFC313" i="2"/>
  <c r="XFB313" i="2"/>
  <c r="XFA313" i="2" s="1"/>
  <c r="XEZ313" i="2"/>
  <c r="XEY313" i="2"/>
  <c r="XEW313" i="2"/>
  <c r="XEV313" i="2"/>
  <c r="XEU313" i="2"/>
  <c r="XFC312" i="2"/>
  <c r="XFB312" i="2"/>
  <c r="XFA312" i="2" s="1"/>
  <c r="XEZ312" i="2"/>
  <c r="XEY312" i="2"/>
  <c r="XEW312" i="2"/>
  <c r="XEV312" i="2"/>
  <c r="XEU312" i="2"/>
  <c r="XFC311" i="2"/>
  <c r="XFB311" i="2"/>
  <c r="XFA311" i="2"/>
  <c r="XEZ311" i="2"/>
  <c r="XEY311" i="2"/>
  <c r="XEW311" i="2"/>
  <c r="XEV311" i="2"/>
  <c r="XEU311" i="2"/>
  <c r="XFC310" i="2"/>
  <c r="XFB310" i="2"/>
  <c r="XFA310" i="2" s="1"/>
  <c r="XEZ310" i="2"/>
  <c r="XEY310" i="2"/>
  <c r="XEW310" i="2"/>
  <c r="XEV310" i="2"/>
  <c r="XEU310" i="2"/>
  <c r="XFC309" i="2"/>
  <c r="XFB309" i="2"/>
  <c r="XFA309" i="2" s="1"/>
  <c r="XEZ309" i="2"/>
  <c r="XEY309" i="2"/>
  <c r="XEW309" i="2"/>
  <c r="XEV309" i="2"/>
  <c r="XEU309" i="2"/>
  <c r="XFC308" i="2"/>
  <c r="XFB308" i="2"/>
  <c r="XFA308" i="2" s="1"/>
  <c r="XEZ308" i="2"/>
  <c r="XEY308" i="2"/>
  <c r="XEW308" i="2"/>
  <c r="XEV308" i="2"/>
  <c r="XEU308" i="2"/>
  <c r="XFC307" i="2"/>
  <c r="XFB307" i="2"/>
  <c r="XFA307" i="2" s="1"/>
  <c r="XEZ307" i="2"/>
  <c r="XEY307" i="2"/>
  <c r="XEW307" i="2"/>
  <c r="XEV307" i="2"/>
  <c r="XEU307" i="2"/>
  <c r="XFC306" i="2"/>
  <c r="XFB306" i="2"/>
  <c r="XFA306" i="2"/>
  <c r="XEZ306" i="2"/>
  <c r="XEY306" i="2"/>
  <c r="XEW306" i="2"/>
  <c r="XEV306" i="2"/>
  <c r="XEU306" i="2"/>
  <c r="XFC305" i="2"/>
  <c r="XFB305" i="2"/>
  <c r="XFA305" i="2" s="1"/>
  <c r="XEZ305" i="2"/>
  <c r="XEY305" i="2"/>
  <c r="XEW305" i="2"/>
  <c r="XEV305" i="2"/>
  <c r="XEU305" i="2"/>
  <c r="XFC304" i="2"/>
  <c r="XFB304" i="2"/>
  <c r="XFA304" i="2" s="1"/>
  <c r="XEZ304" i="2"/>
  <c r="XEY304" i="2"/>
  <c r="XEW304" i="2"/>
  <c r="XEV304" i="2"/>
  <c r="XEU304" i="2"/>
  <c r="XFC303" i="2"/>
  <c r="XFB303" i="2"/>
  <c r="XFA303" i="2" s="1"/>
  <c r="XEZ303" i="2"/>
  <c r="XEY303" i="2"/>
  <c r="XEW303" i="2"/>
  <c r="XEV303" i="2"/>
  <c r="XEU303" i="2"/>
  <c r="XFC302" i="2"/>
  <c r="XFB302" i="2"/>
  <c r="XFA302" i="2" s="1"/>
  <c r="XEZ302" i="2"/>
  <c r="XEY302" i="2"/>
  <c r="XEW302" i="2"/>
  <c r="XEV302" i="2"/>
  <c r="XEU302" i="2"/>
  <c r="XFC301" i="2"/>
  <c r="XFB301" i="2"/>
  <c r="XFA301" i="2"/>
  <c r="XEZ301" i="2"/>
  <c r="XEY301" i="2"/>
  <c r="XEW301" i="2"/>
  <c r="XEV301" i="2"/>
  <c r="XEU301" i="2"/>
  <c r="XFC300" i="2"/>
  <c r="XFB300" i="2"/>
  <c r="XFA300" i="2" s="1"/>
  <c r="XEZ300" i="2"/>
  <c r="XEY300" i="2"/>
  <c r="XEW300" i="2"/>
  <c r="XEV300" i="2"/>
  <c r="XEU300" i="2"/>
  <c r="XFC299" i="2"/>
  <c r="XFB299" i="2"/>
  <c r="XFA299" i="2" s="1"/>
  <c r="XEZ299" i="2"/>
  <c r="XEY299" i="2"/>
  <c r="XEW299" i="2"/>
  <c r="XEV299" i="2"/>
  <c r="XEU299" i="2"/>
  <c r="XFC298" i="2"/>
  <c r="XFB298" i="2"/>
  <c r="XFA298" i="2" s="1"/>
  <c r="XEZ298" i="2"/>
  <c r="XEY298" i="2"/>
  <c r="XEW298" i="2"/>
  <c r="XEV298" i="2"/>
  <c r="XEU298" i="2"/>
  <c r="XFC297" i="2"/>
  <c r="XFB297" i="2"/>
  <c r="XFA297" i="2" s="1"/>
  <c r="XEZ297" i="2"/>
  <c r="XEY297" i="2"/>
  <c r="XEW297" i="2"/>
  <c r="XEV297" i="2"/>
  <c r="XEU297" i="2"/>
  <c r="XFC296" i="2"/>
  <c r="XFB296" i="2"/>
  <c r="XFA296" i="2"/>
  <c r="XEZ296" i="2"/>
  <c r="XEY296" i="2"/>
  <c r="XEW296" i="2"/>
  <c r="XEV296" i="2"/>
  <c r="XEU296" i="2"/>
  <c r="XFC295" i="2"/>
  <c r="XFB295" i="2"/>
  <c r="XFA295" i="2" s="1"/>
  <c r="XEZ295" i="2"/>
  <c r="XEY295" i="2"/>
  <c r="XEW295" i="2"/>
  <c r="XEV295" i="2"/>
  <c r="XEU295" i="2"/>
  <c r="XFC294" i="2"/>
  <c r="XFB294" i="2"/>
  <c r="XFA294" i="2" s="1"/>
  <c r="XEZ294" i="2"/>
  <c r="XEY294" i="2"/>
  <c r="XEW294" i="2"/>
  <c r="XEV294" i="2"/>
  <c r="XEU294" i="2"/>
  <c r="XFC293" i="2"/>
  <c r="XFB293" i="2"/>
  <c r="XFA293" i="2" s="1"/>
  <c r="XEZ293" i="2"/>
  <c r="XEY293" i="2"/>
  <c r="XEW293" i="2"/>
  <c r="XEV293" i="2"/>
  <c r="XEU293" i="2"/>
  <c r="XFC292" i="2"/>
  <c r="XFB292" i="2"/>
  <c r="XFA292" i="2" s="1"/>
  <c r="XEZ292" i="2"/>
  <c r="XEY292" i="2"/>
  <c r="XEW292" i="2"/>
  <c r="XEV292" i="2"/>
  <c r="XEU292" i="2"/>
  <c r="XFC291" i="2"/>
  <c r="XFB291" i="2"/>
  <c r="XFA291" i="2"/>
  <c r="XEZ291" i="2"/>
  <c r="XEY291" i="2"/>
  <c r="XEW291" i="2"/>
  <c r="XEV291" i="2"/>
  <c r="XEU291" i="2"/>
  <c r="XFC290" i="2"/>
  <c r="XFB290" i="2"/>
  <c r="XFA290" i="2" s="1"/>
  <c r="XEZ290" i="2"/>
  <c r="XEY290" i="2"/>
  <c r="XEW290" i="2"/>
  <c r="XEV290" i="2"/>
  <c r="XEU290" i="2"/>
  <c r="XFC289" i="2"/>
  <c r="XFB289" i="2"/>
  <c r="XFA289" i="2" s="1"/>
  <c r="XEZ289" i="2"/>
  <c r="XEY289" i="2"/>
  <c r="XEW289" i="2"/>
  <c r="XEV289" i="2"/>
  <c r="XEU289" i="2"/>
  <c r="XFC288" i="2"/>
  <c r="XFB288" i="2"/>
  <c r="XFA288" i="2" s="1"/>
  <c r="XEZ288" i="2"/>
  <c r="XEY288" i="2"/>
  <c r="XEW288" i="2"/>
  <c r="XEV288" i="2"/>
  <c r="XEU288" i="2"/>
  <c r="XFC287" i="2"/>
  <c r="XFB287" i="2"/>
  <c r="XFA287" i="2" s="1"/>
  <c r="XEZ287" i="2"/>
  <c r="XEY287" i="2"/>
  <c r="XEW287" i="2"/>
  <c r="XEV287" i="2"/>
  <c r="XEU287" i="2"/>
  <c r="XFC286" i="2"/>
  <c r="XFB286" i="2"/>
  <c r="XFA286" i="2"/>
  <c r="XEZ286" i="2"/>
  <c r="XEY286" i="2"/>
  <c r="XEW286" i="2"/>
  <c r="XEV286" i="2"/>
  <c r="XEU286" i="2"/>
  <c r="XFC285" i="2"/>
  <c r="XFB285" i="2"/>
  <c r="XFA285" i="2" s="1"/>
  <c r="XEZ285" i="2"/>
  <c r="XEY285" i="2"/>
  <c r="XEW285" i="2"/>
  <c r="XEV285" i="2"/>
  <c r="XEU285" i="2"/>
  <c r="XFC284" i="2"/>
  <c r="XFB284" i="2"/>
  <c r="XFA284" i="2" s="1"/>
  <c r="XEZ284" i="2"/>
  <c r="XEY284" i="2"/>
  <c r="XEW284" i="2"/>
  <c r="XEV284" i="2"/>
  <c r="XEU284" i="2"/>
  <c r="XFC283" i="2"/>
  <c r="XFB283" i="2"/>
  <c r="XFA283" i="2" s="1"/>
  <c r="XEZ283" i="2"/>
  <c r="XEY283" i="2"/>
  <c r="XEW283" i="2"/>
  <c r="XEV283" i="2"/>
  <c r="XEU283" i="2"/>
  <c r="XFC282" i="2"/>
  <c r="XFB282" i="2"/>
  <c r="XFA282" i="2" s="1"/>
  <c r="XEZ282" i="2"/>
  <c r="XEY282" i="2"/>
  <c r="XEW282" i="2"/>
  <c r="XEV282" i="2"/>
  <c r="XEU282" i="2"/>
  <c r="XFC281" i="2"/>
  <c r="XFB281" i="2"/>
  <c r="XFA281" i="2"/>
  <c r="XEZ281" i="2"/>
  <c r="XEY281" i="2"/>
  <c r="XEW281" i="2"/>
  <c r="XEV281" i="2"/>
  <c r="XEU281" i="2"/>
  <c r="XFC280" i="2"/>
  <c r="XFB280" i="2"/>
  <c r="XFA280" i="2" s="1"/>
  <c r="XEZ280" i="2"/>
  <c r="XEY280" i="2"/>
  <c r="XEW280" i="2"/>
  <c r="XEV280" i="2"/>
  <c r="XEU280" i="2"/>
  <c r="XFC279" i="2"/>
  <c r="XFB279" i="2"/>
  <c r="XFA279" i="2" s="1"/>
  <c r="XEZ279" i="2"/>
  <c r="XEY279" i="2"/>
  <c r="XEW279" i="2"/>
  <c r="XEV279" i="2"/>
  <c r="XEU279" i="2"/>
  <c r="XFC278" i="2"/>
  <c r="XFB278" i="2"/>
  <c r="XFA278" i="2" s="1"/>
  <c r="XEZ278" i="2"/>
  <c r="XEY278" i="2"/>
  <c r="XEW278" i="2"/>
  <c r="XEV278" i="2"/>
  <c r="XEU278" i="2"/>
  <c r="XFC277" i="2"/>
  <c r="XFB277" i="2"/>
  <c r="XFA277" i="2" s="1"/>
  <c r="XEZ277" i="2"/>
  <c r="XEY277" i="2"/>
  <c r="XEW277" i="2"/>
  <c r="XEV277" i="2"/>
  <c r="XEU277" i="2"/>
  <c r="XFC276" i="2"/>
  <c r="XFB276" i="2"/>
  <c r="XFA276" i="2"/>
  <c r="XEZ276" i="2"/>
  <c r="XEY276" i="2"/>
  <c r="XEW276" i="2"/>
  <c r="XEV276" i="2"/>
  <c r="XEU276" i="2"/>
  <c r="XFC275" i="2"/>
  <c r="XFB275" i="2"/>
  <c r="XFA275" i="2" s="1"/>
  <c r="XEZ275" i="2"/>
  <c r="XEY275" i="2"/>
  <c r="XEW275" i="2"/>
  <c r="XEV275" i="2"/>
  <c r="XEU275" i="2"/>
  <c r="XFC274" i="2"/>
  <c r="XFB274" i="2"/>
  <c r="XFA274" i="2" s="1"/>
  <c r="XEZ274" i="2"/>
  <c r="XEY274" i="2"/>
  <c r="XEW274" i="2"/>
  <c r="XEV274" i="2"/>
  <c r="XEU274" i="2"/>
  <c r="XFC273" i="2"/>
  <c r="XFB273" i="2"/>
  <c r="XFA273" i="2" s="1"/>
  <c r="XEZ273" i="2"/>
  <c r="XEY273" i="2"/>
  <c r="XEW273" i="2"/>
  <c r="XEV273" i="2"/>
  <c r="XEU273" i="2"/>
  <c r="XFC272" i="2"/>
  <c r="XFB272" i="2"/>
  <c r="XFA272" i="2" s="1"/>
  <c r="XEZ272" i="2"/>
  <c r="XEY272" i="2"/>
  <c r="XEW272" i="2"/>
  <c r="XEV272" i="2"/>
  <c r="XEU272" i="2"/>
  <c r="XFC271" i="2"/>
  <c r="XFB271" i="2"/>
  <c r="XFA271" i="2"/>
  <c r="XEZ271" i="2"/>
  <c r="XEY271" i="2"/>
  <c r="XEW271" i="2"/>
  <c r="XEV271" i="2"/>
  <c r="XEU271" i="2"/>
  <c r="XFC270" i="2"/>
  <c r="XFB270" i="2"/>
  <c r="XFA270" i="2" s="1"/>
  <c r="XEZ270" i="2"/>
  <c r="XEY270" i="2"/>
  <c r="XEW270" i="2"/>
  <c r="XEV270" i="2"/>
  <c r="XEU270" i="2"/>
  <c r="XFC269" i="2"/>
  <c r="XFB269" i="2"/>
  <c r="XFA269" i="2" s="1"/>
  <c r="XEZ269" i="2"/>
  <c r="XEY269" i="2"/>
  <c r="XEW269" i="2"/>
  <c r="XEV269" i="2"/>
  <c r="XEU269" i="2"/>
  <c r="XFC268" i="2"/>
  <c r="XFB268" i="2"/>
  <c r="XFA268" i="2" s="1"/>
  <c r="XEZ268" i="2"/>
  <c r="XEY268" i="2"/>
  <c r="XEW268" i="2"/>
  <c r="XEV268" i="2"/>
  <c r="XEU268" i="2"/>
  <c r="XFC267" i="2"/>
  <c r="XFB267" i="2"/>
  <c r="XFA267" i="2" s="1"/>
  <c r="XEZ267" i="2"/>
  <c r="XEY267" i="2"/>
  <c r="XEW267" i="2"/>
  <c r="XEV267" i="2"/>
  <c r="XEU267" i="2"/>
  <c r="XFC266" i="2"/>
  <c r="XFB266" i="2"/>
  <c r="XFA266" i="2"/>
  <c r="XEZ266" i="2"/>
  <c r="XEY266" i="2"/>
  <c r="XEW266" i="2"/>
  <c r="XEV266" i="2"/>
  <c r="XEU266" i="2"/>
  <c r="XFC265" i="2"/>
  <c r="XFB265" i="2"/>
  <c r="XFA265" i="2" s="1"/>
  <c r="XEZ265" i="2"/>
  <c r="XEY265" i="2"/>
  <c r="XEW265" i="2"/>
  <c r="XEV265" i="2"/>
  <c r="XEU265" i="2"/>
  <c r="XFC264" i="2"/>
  <c r="XFB264" i="2"/>
  <c r="XFA264" i="2" s="1"/>
  <c r="XEZ264" i="2"/>
  <c r="XEY264" i="2"/>
  <c r="XEW264" i="2"/>
  <c r="XEV264" i="2"/>
  <c r="XEU264" i="2"/>
  <c r="XFC263" i="2"/>
  <c r="XFB263" i="2"/>
  <c r="XFA263" i="2" s="1"/>
  <c r="XEZ263" i="2"/>
  <c r="XEY263" i="2"/>
  <c r="XEW263" i="2"/>
  <c r="XEV263" i="2"/>
  <c r="XEU263" i="2"/>
  <c r="XFC262" i="2"/>
  <c r="XFB262" i="2"/>
  <c r="XFA262" i="2" s="1"/>
  <c r="XEZ262" i="2"/>
  <c r="XEY262" i="2"/>
  <c r="XEW262" i="2"/>
  <c r="XEV262" i="2"/>
  <c r="XEU262" i="2"/>
  <c r="XFC261" i="2"/>
  <c r="XFB261" i="2"/>
  <c r="XFA261" i="2"/>
  <c r="XEZ261" i="2"/>
  <c r="XEY261" i="2"/>
  <c r="XEW261" i="2"/>
  <c r="XEV261" i="2"/>
  <c r="XEU261" i="2"/>
  <c r="XFC260" i="2"/>
  <c r="XFB260" i="2"/>
  <c r="XFA260" i="2" s="1"/>
  <c r="XEZ260" i="2"/>
  <c r="XEY260" i="2"/>
  <c r="XEW260" i="2"/>
  <c r="XEV260" i="2"/>
  <c r="XEU260" i="2"/>
  <c r="XFC259" i="2"/>
  <c r="XFB259" i="2"/>
  <c r="XFA259" i="2" s="1"/>
  <c r="XEZ259" i="2"/>
  <c r="XEY259" i="2"/>
  <c r="XEW259" i="2"/>
  <c r="XEV259" i="2"/>
  <c r="XEU259" i="2"/>
  <c r="XFC258" i="2"/>
  <c r="XFB258" i="2"/>
  <c r="XFA258" i="2" s="1"/>
  <c r="XEZ258" i="2"/>
  <c r="XEY258" i="2"/>
  <c r="XEW258" i="2"/>
  <c r="XEV258" i="2"/>
  <c r="XEU258" i="2"/>
  <c r="XFC257" i="2"/>
  <c r="XFB257" i="2"/>
  <c r="XFA257" i="2" s="1"/>
  <c r="XEZ257" i="2"/>
  <c r="XEY257" i="2"/>
  <c r="XEW257" i="2"/>
  <c r="XEV257" i="2"/>
  <c r="XEU257" i="2"/>
  <c r="XFC256" i="2"/>
  <c r="XFB256" i="2"/>
  <c r="XFA256" i="2"/>
  <c r="XEZ256" i="2"/>
  <c r="XEY256" i="2"/>
  <c r="XEW256" i="2"/>
  <c r="XEV256" i="2"/>
  <c r="XEU256" i="2"/>
  <c r="XFC255" i="2"/>
  <c r="XFB255" i="2"/>
  <c r="XFA255" i="2" s="1"/>
  <c r="XEZ255" i="2"/>
  <c r="XEY255" i="2"/>
  <c r="XEW255" i="2"/>
  <c r="XEV255" i="2"/>
  <c r="XEU255" i="2"/>
  <c r="XFC254" i="2"/>
  <c r="XFB254" i="2"/>
  <c r="XFA254" i="2" s="1"/>
  <c r="XEZ254" i="2"/>
  <c r="XEY254" i="2"/>
  <c r="XEW254" i="2"/>
  <c r="XEV254" i="2"/>
  <c r="XEU254" i="2"/>
  <c r="XFC253" i="2"/>
  <c r="XFB253" i="2"/>
  <c r="XFA253" i="2" s="1"/>
  <c r="XEZ253" i="2"/>
  <c r="XEY253" i="2"/>
  <c r="XEW253" i="2"/>
  <c r="XEV253" i="2"/>
  <c r="XEU253" i="2"/>
  <c r="XFC252" i="2"/>
  <c r="XFB252" i="2"/>
  <c r="XFA252" i="2" s="1"/>
  <c r="XEZ252" i="2"/>
  <c r="XEY252" i="2"/>
  <c r="XEW252" i="2"/>
  <c r="XEV252" i="2"/>
  <c r="XEU252" i="2"/>
  <c r="XFC251" i="2"/>
  <c r="XFB251" i="2"/>
  <c r="XFA251" i="2"/>
  <c r="XEZ251" i="2"/>
  <c r="XEY251" i="2"/>
  <c r="XEW251" i="2"/>
  <c r="XEV251" i="2"/>
  <c r="XEU251" i="2"/>
  <c r="XFC250" i="2"/>
  <c r="XFB250" i="2"/>
  <c r="XFA250" i="2" s="1"/>
  <c r="XEZ250" i="2"/>
  <c r="XEY250" i="2"/>
  <c r="XEW250" i="2"/>
  <c r="XEV250" i="2"/>
  <c r="XEU250" i="2"/>
  <c r="XFC249" i="2"/>
  <c r="XFB249" i="2"/>
  <c r="XFA249" i="2" s="1"/>
  <c r="XEZ249" i="2"/>
  <c r="XEY249" i="2"/>
  <c r="XEW249" i="2"/>
  <c r="XEV249" i="2"/>
  <c r="XEU249" i="2"/>
  <c r="XFC248" i="2"/>
  <c r="XFB248" i="2"/>
  <c r="XFA248" i="2" s="1"/>
  <c r="XEZ248" i="2"/>
  <c r="XEY248" i="2"/>
  <c r="XEW248" i="2"/>
  <c r="XEV248" i="2"/>
  <c r="XEU248" i="2"/>
  <c r="XFC247" i="2"/>
  <c r="XFB247" i="2"/>
  <c r="XFA247" i="2" s="1"/>
  <c r="XEZ247" i="2"/>
  <c r="XEY247" i="2"/>
  <c r="XEW247" i="2"/>
  <c r="XEV247" i="2"/>
  <c r="XEU247" i="2"/>
  <c r="XFC246" i="2"/>
  <c r="XFB246" i="2"/>
  <c r="XFA246" i="2"/>
  <c r="XEZ246" i="2"/>
  <c r="XEY246" i="2"/>
  <c r="XEW246" i="2"/>
  <c r="XEV246" i="2"/>
  <c r="XEU246" i="2"/>
  <c r="XFC245" i="2"/>
  <c r="XFB245" i="2"/>
  <c r="XFA245" i="2" s="1"/>
  <c r="XEZ245" i="2"/>
  <c r="XEY245" i="2"/>
  <c r="XEW245" i="2"/>
  <c r="XEV245" i="2"/>
  <c r="XEU245" i="2"/>
  <c r="XFC244" i="2"/>
  <c r="XFB244" i="2"/>
  <c r="XFA244" i="2" s="1"/>
  <c r="XEZ244" i="2"/>
  <c r="XEY244" i="2"/>
  <c r="XEW244" i="2"/>
  <c r="XEV244" i="2"/>
  <c r="XEU244" i="2"/>
  <c r="XFC243" i="2"/>
  <c r="XFB243" i="2"/>
  <c r="XFA243" i="2" s="1"/>
  <c r="XEZ243" i="2"/>
  <c r="XEY243" i="2"/>
  <c r="XEW243" i="2"/>
  <c r="XFC242" i="2"/>
  <c r="XFB242" i="2"/>
  <c r="XFA242" i="2"/>
  <c r="XEZ242" i="2"/>
  <c r="XEY242" i="2"/>
  <c r="XEW242" i="2"/>
  <c r="XEV242" i="2"/>
  <c r="XEU242" i="2"/>
  <c r="XFC241" i="2"/>
  <c r="XFB241" i="2"/>
  <c r="XFA241" i="2"/>
  <c r="XEZ241" i="2"/>
  <c r="XEY241" i="2"/>
  <c r="XEW241" i="2"/>
  <c r="XEV241" i="2"/>
  <c r="XEU241" i="2"/>
  <c r="XFC240" i="2"/>
  <c r="XFB240" i="2"/>
  <c r="XFA240" i="2"/>
  <c r="XEZ240" i="2"/>
  <c r="XEY240" i="2"/>
  <c r="XEW240" i="2"/>
  <c r="XEV240" i="2"/>
  <c r="XEU240" i="2"/>
  <c r="XFC239" i="2"/>
  <c r="XFB239" i="2"/>
  <c r="XFA239" i="2"/>
  <c r="XEZ239" i="2"/>
  <c r="XEY239" i="2"/>
  <c r="XEW239" i="2"/>
  <c r="XEV239" i="2"/>
  <c r="XEU239" i="2"/>
  <c r="XFC238" i="2"/>
  <c r="XFB238" i="2"/>
  <c r="XFA238" i="2" s="1"/>
  <c r="XEZ238" i="2"/>
  <c r="XEY238" i="2"/>
  <c r="XEW238" i="2"/>
  <c r="XEV238" i="2"/>
  <c r="XEU238" i="2"/>
  <c r="XFC237" i="2"/>
  <c r="XFB237" i="2"/>
  <c r="XFA237" i="2"/>
  <c r="XEZ237" i="2"/>
  <c r="XEY237" i="2"/>
  <c r="XEW237" i="2"/>
  <c r="XEV237" i="2"/>
  <c r="XEU237" i="2"/>
  <c r="XFC236" i="2"/>
  <c r="XFB236" i="2"/>
  <c r="XFA236" i="2"/>
  <c r="XEZ236" i="2"/>
  <c r="XEY236" i="2"/>
  <c r="XEW236" i="2"/>
  <c r="XEV236" i="2"/>
  <c r="XEU236" i="2"/>
  <c r="XFC235" i="2"/>
  <c r="XFB235" i="2"/>
  <c r="XFA235" i="2"/>
  <c r="XEZ235" i="2"/>
  <c r="XEY235" i="2"/>
  <c r="XEW235" i="2"/>
  <c r="XEV235" i="2"/>
  <c r="XEU235" i="2"/>
  <c r="XFC234" i="2"/>
  <c r="XFB234" i="2"/>
  <c r="XFA234" i="2"/>
  <c r="XEZ234" i="2"/>
  <c r="XEY234" i="2"/>
  <c r="XEW234" i="2"/>
  <c r="XEV234" i="2"/>
  <c r="XEU234" i="2"/>
  <c r="XFC233" i="2"/>
  <c r="XFB233" i="2"/>
  <c r="XFA233" i="2" s="1"/>
  <c r="XEZ233" i="2"/>
  <c r="XEY233" i="2"/>
  <c r="XEW233" i="2"/>
  <c r="XEV233" i="2"/>
  <c r="XEU233" i="2"/>
  <c r="XFC232" i="2"/>
  <c r="XFB232" i="2"/>
  <c r="XFA232" i="2"/>
  <c r="XEZ232" i="2"/>
  <c r="XEY232" i="2"/>
  <c r="XEW232" i="2"/>
  <c r="XEV232" i="2"/>
  <c r="XEU232" i="2"/>
  <c r="XFC231" i="2"/>
  <c r="XFB231" i="2"/>
  <c r="XFA231" i="2"/>
  <c r="XEZ231" i="2"/>
  <c r="XEY231" i="2"/>
  <c r="XEW231" i="2"/>
  <c r="XEV231" i="2"/>
  <c r="XEU231" i="2"/>
  <c r="XFC230" i="2"/>
  <c r="XFB230" i="2"/>
  <c r="XFA230" i="2"/>
  <c r="XEZ230" i="2"/>
  <c r="XEY230" i="2"/>
  <c r="XEW230" i="2"/>
  <c r="XEV230" i="2"/>
  <c r="XEU230" i="2"/>
  <c r="XFC229" i="2"/>
  <c r="XFB229" i="2"/>
  <c r="XFA229" i="2"/>
  <c r="XEZ229" i="2"/>
  <c r="XEY229" i="2"/>
  <c r="XEW229" i="2"/>
  <c r="XEV229" i="2"/>
  <c r="XEU229" i="2"/>
  <c r="XFC228" i="2"/>
  <c r="XFB228" i="2"/>
  <c r="XFA228" i="2" s="1"/>
  <c r="XEZ228" i="2"/>
  <c r="XEY228" i="2"/>
  <c r="XEW228" i="2"/>
  <c r="XEV228" i="2"/>
  <c r="XEU228" i="2"/>
  <c r="XFB227" i="2"/>
  <c r="XFA227" i="2" s="1"/>
  <c r="XEZ227" i="2"/>
  <c r="XEY227" i="2"/>
  <c r="XEW227" i="2"/>
  <c r="XEV227" i="2"/>
  <c r="XEU227" i="2"/>
  <c r="XFC226" i="2"/>
  <c r="XFB226" i="2"/>
  <c r="XFA226" i="2" s="1"/>
  <c r="XEZ226" i="2"/>
  <c r="XEY226" i="2"/>
  <c r="XEW226" i="2"/>
  <c r="XEV226" i="2"/>
  <c r="XEU226" i="2"/>
  <c r="XFC225" i="2"/>
  <c r="XFB225" i="2"/>
  <c r="XFA225" i="2" s="1"/>
  <c r="XEZ225" i="2"/>
  <c r="XEY225" i="2"/>
  <c r="XEW225" i="2"/>
  <c r="XEV225" i="2"/>
  <c r="XEU225" i="2"/>
  <c r="XFC224" i="2"/>
  <c r="XFB224" i="2"/>
  <c r="XFA224" i="2" s="1"/>
  <c r="XEZ224" i="2"/>
  <c r="XEY224" i="2"/>
  <c r="XEW224" i="2"/>
  <c r="XEV224" i="2"/>
  <c r="XEU224" i="2"/>
  <c r="XFC223" i="2"/>
  <c r="XFB223" i="2"/>
  <c r="XFA223" i="2"/>
  <c r="XEZ223" i="2"/>
  <c r="XEY223" i="2"/>
  <c r="XEW223" i="2"/>
  <c r="XEV223" i="2"/>
  <c r="XEU223" i="2"/>
  <c r="XFC222" i="2"/>
  <c r="XFB222" i="2"/>
  <c r="XFA222" i="2" s="1"/>
  <c r="XEZ222" i="2"/>
  <c r="XEY222" i="2"/>
  <c r="XEW222" i="2"/>
  <c r="XEV222" i="2"/>
  <c r="XEU222" i="2"/>
  <c r="XFC221" i="2"/>
  <c r="XFB221" i="2"/>
  <c r="XFA221" i="2" s="1"/>
  <c r="XEZ221" i="2"/>
  <c r="XEY221" i="2"/>
  <c r="XEW221" i="2"/>
  <c r="XEV221" i="2"/>
  <c r="XEU221" i="2"/>
  <c r="XFC220" i="2"/>
  <c r="XFB220" i="2"/>
  <c r="XFA220" i="2" s="1"/>
  <c r="XEZ220" i="2"/>
  <c r="XEY220" i="2"/>
  <c r="XEW220" i="2"/>
  <c r="XEV220" i="2"/>
  <c r="XEU220" i="2"/>
  <c r="XFC219" i="2"/>
  <c r="XFB219" i="2"/>
  <c r="XFA219" i="2" s="1"/>
  <c r="XEZ219" i="2"/>
  <c r="XEY219" i="2"/>
  <c r="XEW219" i="2"/>
  <c r="XFC218" i="2"/>
  <c r="XFB218" i="2"/>
  <c r="XFA218" i="2"/>
  <c r="XEZ218" i="2"/>
  <c r="XEY218" i="2"/>
  <c r="XEW218" i="2"/>
  <c r="XEV218" i="2"/>
  <c r="XEU218" i="2"/>
  <c r="XFC217" i="2"/>
  <c r="XFB217" i="2"/>
  <c r="XFA217" i="2"/>
  <c r="XEZ217" i="2"/>
  <c r="XEY217" i="2"/>
  <c r="XEW217" i="2"/>
  <c r="XEV217" i="2"/>
  <c r="XEU217" i="2"/>
  <c r="XFC216" i="2"/>
  <c r="XFB216" i="2"/>
  <c r="XFA216" i="2"/>
  <c r="XEZ216" i="2"/>
  <c r="XEY216" i="2"/>
  <c r="XEW216" i="2"/>
  <c r="XEV216" i="2"/>
  <c r="XEU216" i="2"/>
  <c r="XFC215" i="2"/>
  <c r="XFB215" i="2"/>
  <c r="XFA215" i="2" s="1"/>
  <c r="XEZ215" i="2"/>
  <c r="XEY215" i="2"/>
  <c r="XEW215" i="2"/>
  <c r="XEV215" i="2"/>
  <c r="XEU215" i="2"/>
  <c r="XFC214" i="2"/>
  <c r="XFB214" i="2"/>
  <c r="XFA214" i="2"/>
  <c r="XEZ214" i="2"/>
  <c r="XEY214" i="2"/>
  <c r="XEW214" i="2"/>
  <c r="XEV214" i="2"/>
  <c r="XEU214" i="2"/>
  <c r="XFC213" i="2"/>
  <c r="XFB213" i="2"/>
  <c r="XFA213" i="2"/>
  <c r="XEZ213" i="2"/>
  <c r="XEY213" i="2"/>
  <c r="XEW213" i="2"/>
  <c r="XEV213" i="2"/>
  <c r="XEU213" i="2"/>
  <c r="XFC212" i="2"/>
  <c r="XFB212" i="2"/>
  <c r="XFA212" i="2"/>
  <c r="XEZ212" i="2"/>
  <c r="XEY212" i="2"/>
  <c r="XEW212" i="2"/>
  <c r="XEV212" i="2"/>
  <c r="XEU212" i="2"/>
  <c r="XFC211" i="2"/>
  <c r="XFB211" i="2"/>
  <c r="XFA211" i="2"/>
  <c r="XEZ211" i="2"/>
  <c r="XEY211" i="2"/>
  <c r="XEW211" i="2"/>
  <c r="XEV211" i="2"/>
  <c r="XEU211" i="2"/>
  <c r="XFC210" i="2"/>
  <c r="XFB210" i="2"/>
  <c r="XFA210" i="2" s="1"/>
  <c r="XEZ210" i="2"/>
  <c r="XEY210" i="2"/>
  <c r="XEW210" i="2"/>
  <c r="XEV210" i="2"/>
  <c r="XEU210" i="2"/>
  <c r="XFC209" i="2"/>
  <c r="XFB209" i="2"/>
  <c r="XFA209" i="2"/>
  <c r="XEZ209" i="2"/>
  <c r="XEY209" i="2"/>
  <c r="XEW209" i="2"/>
  <c r="XEV209" i="2"/>
  <c r="XEU209" i="2"/>
  <c r="XFC208" i="2"/>
  <c r="XFB208" i="2"/>
  <c r="XFA208" i="2"/>
  <c r="XEZ208" i="2"/>
  <c r="XEY208" i="2"/>
  <c r="XEW208" i="2"/>
  <c r="XEV208" i="2"/>
  <c r="XEU208" i="2"/>
  <c r="XFC207" i="2"/>
  <c r="XFB207" i="2"/>
  <c r="XFA207" i="2"/>
  <c r="XEZ207" i="2"/>
  <c r="XEY207" i="2"/>
  <c r="XEW207" i="2"/>
  <c r="XEV207" i="2"/>
  <c r="XEU207" i="2"/>
  <c r="XFC206" i="2"/>
  <c r="XFB206" i="2"/>
  <c r="XFA206" i="2"/>
  <c r="XEZ206" i="2"/>
  <c r="XEY206" i="2"/>
  <c r="XEW206" i="2"/>
  <c r="XEV206" i="2"/>
  <c r="XEU206" i="2"/>
  <c r="XFC205" i="2"/>
  <c r="XFB205" i="2"/>
  <c r="XFA205" i="2" s="1"/>
  <c r="XEZ205" i="2"/>
  <c r="XEY205" i="2"/>
  <c r="XEW205" i="2"/>
  <c r="XEV205" i="2"/>
  <c r="XEU205" i="2"/>
  <c r="XFC204" i="2"/>
  <c r="XFB204" i="2"/>
  <c r="XFA204" i="2"/>
  <c r="XEZ204" i="2"/>
  <c r="XEY204" i="2"/>
  <c r="XEW204" i="2"/>
  <c r="XEV204" i="2"/>
  <c r="XEU204" i="2"/>
  <c r="XFC203" i="2"/>
  <c r="XFB203" i="2"/>
  <c r="XFA203" i="2"/>
  <c r="XEZ203" i="2"/>
  <c r="XEY203" i="2"/>
  <c r="XEW203" i="2"/>
  <c r="XEV203" i="2"/>
  <c r="XEU203" i="2"/>
  <c r="XFC202" i="2"/>
  <c r="XFB202" i="2"/>
  <c r="XFA202" i="2"/>
  <c r="XEZ202" i="2"/>
  <c r="XEY202" i="2"/>
  <c r="XEW202" i="2"/>
  <c r="XEV202" i="2"/>
  <c r="XEU202" i="2"/>
  <c r="XFC201" i="2"/>
  <c r="XFB201" i="2"/>
  <c r="XFA201" i="2"/>
  <c r="XEZ201" i="2"/>
  <c r="XEY201" i="2"/>
  <c r="XEW201" i="2"/>
  <c r="XFC200" i="2"/>
  <c r="XFB200" i="2"/>
  <c r="XFA200" i="2"/>
  <c r="XEZ200" i="2"/>
  <c r="XEY200" i="2"/>
  <c r="XEW200" i="2"/>
  <c r="XEV200" i="2"/>
  <c r="XEU200" i="2"/>
  <c r="XFC199" i="2"/>
  <c r="XFB199" i="2"/>
  <c r="XFA199" i="2" s="1"/>
  <c r="XEZ199" i="2"/>
  <c r="XEY199" i="2"/>
  <c r="XEW199" i="2"/>
  <c r="XEV199" i="2"/>
  <c r="XEU199" i="2"/>
  <c r="XFC198" i="2"/>
  <c r="XFB198" i="2"/>
  <c r="XFA198" i="2" s="1"/>
  <c r="XEZ198" i="2"/>
  <c r="XEY198" i="2"/>
  <c r="XEW198" i="2"/>
  <c r="XEV198" i="2"/>
  <c r="XEU198" i="2"/>
  <c r="XFC197" i="2"/>
  <c r="XFB197" i="2"/>
  <c r="XFA197" i="2" s="1"/>
  <c r="XEZ197" i="2"/>
  <c r="XEY197" i="2"/>
  <c r="XEW197" i="2"/>
  <c r="XEV197" i="2"/>
  <c r="XEU197" i="2"/>
  <c r="XFC196" i="2"/>
  <c r="XFB196" i="2"/>
  <c r="XFA196" i="2" s="1"/>
  <c r="XEZ196" i="2"/>
  <c r="XEY196" i="2"/>
  <c r="XEW196" i="2"/>
  <c r="XEV196" i="2"/>
  <c r="XEU196" i="2"/>
  <c r="XFC195" i="2"/>
  <c r="XFB195" i="2"/>
  <c r="XFA195" i="2"/>
  <c r="XEZ195" i="2"/>
  <c r="XEY195" i="2"/>
  <c r="XEW195" i="2"/>
  <c r="XEV195" i="2"/>
  <c r="XEU195" i="2"/>
  <c r="XFC194" i="2"/>
  <c r="XFB194" i="2"/>
  <c r="XFA194" i="2" s="1"/>
  <c r="XEZ194" i="2"/>
  <c r="XEY194" i="2"/>
  <c r="XEW194" i="2"/>
  <c r="XEV194" i="2"/>
  <c r="XEU194" i="2"/>
  <c r="XFC193" i="2"/>
  <c r="XFB193" i="2"/>
  <c r="XFA193" i="2" s="1"/>
  <c r="XEZ193" i="2"/>
  <c r="XEY193" i="2"/>
  <c r="XEW193" i="2"/>
  <c r="XEV193" i="2"/>
  <c r="XEU193" i="2"/>
  <c r="XFC192" i="2"/>
  <c r="XFB192" i="2"/>
  <c r="XFA192" i="2" s="1"/>
  <c r="XEZ192" i="2"/>
  <c r="XEY192" i="2"/>
  <c r="XEW192" i="2"/>
  <c r="XEV192" i="2"/>
  <c r="XEU192" i="2"/>
  <c r="XFC191" i="2"/>
  <c r="XFB191" i="2"/>
  <c r="XFA191" i="2" s="1"/>
  <c r="XEZ191" i="2"/>
  <c r="XEY191" i="2"/>
  <c r="XEW191" i="2"/>
  <c r="XEV191" i="2"/>
  <c r="XEU191" i="2"/>
  <c r="XFC190" i="2"/>
  <c r="XFB190" i="2"/>
  <c r="XFA190" i="2"/>
  <c r="XEZ190" i="2"/>
  <c r="XEY190" i="2"/>
  <c r="XEW190" i="2"/>
  <c r="XEV190" i="2"/>
  <c r="XEU190" i="2"/>
  <c r="XFC189" i="2"/>
  <c r="XFB189" i="2"/>
  <c r="XFA189" i="2" s="1"/>
  <c r="XEZ189" i="2"/>
  <c r="XEY189" i="2"/>
  <c r="XEW189" i="2"/>
  <c r="XEV189" i="2"/>
  <c r="XEU189" i="2"/>
  <c r="XFC188" i="2"/>
  <c r="XFB188" i="2"/>
  <c r="XFA188" i="2" s="1"/>
  <c r="XEZ188" i="2"/>
  <c r="XEY188" i="2"/>
  <c r="XEW188" i="2"/>
  <c r="XEV188" i="2"/>
  <c r="XEU188" i="2"/>
  <c r="XFC187" i="2"/>
  <c r="XFB187" i="2"/>
  <c r="XFA187" i="2" s="1"/>
  <c r="XEZ187" i="2"/>
  <c r="XEY187" i="2"/>
  <c r="XEW187" i="2"/>
  <c r="XEV187" i="2"/>
  <c r="XEU187" i="2"/>
  <c r="XFC186" i="2"/>
  <c r="XFB186" i="2"/>
  <c r="XFA186" i="2" s="1"/>
  <c r="XEZ186" i="2"/>
  <c r="XEY186" i="2"/>
  <c r="XEW186" i="2"/>
  <c r="XEV186" i="2"/>
  <c r="XEU186" i="2"/>
  <c r="XFC185" i="2"/>
  <c r="XFB185" i="2"/>
  <c r="XFA185" i="2"/>
  <c r="XEZ185" i="2"/>
  <c r="XEY185" i="2"/>
  <c r="XEW185" i="2"/>
  <c r="XEV185" i="2"/>
  <c r="XEU185" i="2"/>
  <c r="XFC184" i="2"/>
  <c r="XFB184" i="2"/>
  <c r="XFA184" i="2" s="1"/>
  <c r="XEZ184" i="2"/>
  <c r="XEY184" i="2"/>
  <c r="XEW184" i="2"/>
  <c r="XEV184" i="2"/>
  <c r="XEU184" i="2"/>
  <c r="XFC183" i="2"/>
  <c r="XFB183" i="2"/>
  <c r="XFA183" i="2" s="1"/>
  <c r="XEZ183" i="2"/>
  <c r="XEY183" i="2"/>
  <c r="XEW183" i="2"/>
  <c r="XEV183" i="2"/>
  <c r="XEU183" i="2"/>
  <c r="XFC182" i="2"/>
  <c r="XFB182" i="2"/>
  <c r="XFA182" i="2" s="1"/>
  <c r="XEZ182" i="2"/>
  <c r="XEY182" i="2"/>
  <c r="XEW182" i="2"/>
  <c r="XEV182" i="2"/>
  <c r="XEU182" i="2"/>
  <c r="XFC181" i="2"/>
  <c r="XFB181" i="2"/>
  <c r="XFA181" i="2" s="1"/>
  <c r="XEZ181" i="2"/>
  <c r="XEY181" i="2"/>
  <c r="XEW181" i="2"/>
  <c r="XEV181" i="2"/>
  <c r="XEU181" i="2"/>
  <c r="XFC180" i="2"/>
  <c r="XFB180" i="2"/>
  <c r="XFA180" i="2"/>
  <c r="XEZ180" i="2"/>
  <c r="XEY180" i="2"/>
  <c r="XEW180" i="2"/>
  <c r="XEV180" i="2"/>
  <c r="XEU180" i="2"/>
  <c r="XFC179" i="2"/>
  <c r="XFB179" i="2"/>
  <c r="XFA179" i="2" s="1"/>
  <c r="XEZ179" i="2"/>
  <c r="XEY179" i="2"/>
  <c r="XEW179" i="2"/>
  <c r="XEV179" i="2"/>
  <c r="XEU179" i="2"/>
  <c r="XFC178" i="2"/>
  <c r="XFB178" i="2"/>
  <c r="XFA178" i="2" s="1"/>
  <c r="XEZ178" i="2"/>
  <c r="XEY178" i="2"/>
  <c r="XEW178" i="2"/>
  <c r="XEV178" i="2"/>
  <c r="XEU178" i="2"/>
  <c r="XFC177" i="2"/>
  <c r="XFB177" i="2"/>
  <c r="XFA177" i="2" s="1"/>
  <c r="XEZ177" i="2"/>
  <c r="XEY177" i="2"/>
  <c r="XEW177" i="2"/>
  <c r="XEV177" i="2"/>
  <c r="XEU177" i="2"/>
  <c r="XFC176" i="2"/>
  <c r="XFB176" i="2"/>
  <c r="XFA176" i="2" s="1"/>
  <c r="XEZ176" i="2"/>
  <c r="XEY176" i="2"/>
  <c r="XEW176" i="2"/>
  <c r="XEV176" i="2"/>
  <c r="XEU176" i="2"/>
  <c r="XFC175" i="2"/>
  <c r="XFB175" i="2"/>
  <c r="XFA175" i="2"/>
  <c r="XEZ175" i="2"/>
  <c r="XEY175" i="2"/>
  <c r="XEW175" i="2"/>
  <c r="XEV175" i="2"/>
  <c r="XEU175" i="2"/>
  <c r="XFC174" i="2"/>
  <c r="XFB174" i="2"/>
  <c r="XFA174" i="2" s="1"/>
  <c r="XEZ174" i="2"/>
  <c r="XEY174" i="2"/>
  <c r="XEW174" i="2"/>
  <c r="XEV174" i="2"/>
  <c r="XEU174" i="2"/>
  <c r="XFC173" i="2"/>
  <c r="XFB173" i="2"/>
  <c r="XFA173" i="2" s="1"/>
  <c r="XEZ173" i="2"/>
  <c r="XEY173" i="2"/>
  <c r="XEW173" i="2"/>
  <c r="XEV173" i="2"/>
  <c r="XEU173" i="2"/>
  <c r="XFC172" i="2"/>
  <c r="XFB172" i="2"/>
  <c r="XFA172" i="2" s="1"/>
  <c r="XEZ172" i="2"/>
  <c r="XEY172" i="2"/>
  <c r="XEW172" i="2"/>
  <c r="XEV172" i="2"/>
  <c r="XEU172" i="2"/>
  <c r="XFC171" i="2"/>
  <c r="XFB171" i="2"/>
  <c r="XFA171" i="2" s="1"/>
  <c r="XEZ171" i="2"/>
  <c r="XEY171" i="2"/>
  <c r="XEW171" i="2"/>
  <c r="XEV171" i="2"/>
  <c r="XEU171" i="2"/>
  <c r="XFC170" i="2"/>
  <c r="XFB170" i="2"/>
  <c r="XFA170" i="2"/>
  <c r="XEZ170" i="2"/>
  <c r="XEY170" i="2"/>
  <c r="XEW170" i="2"/>
  <c r="XEV170" i="2"/>
  <c r="XEU170" i="2"/>
  <c r="XFC169" i="2"/>
  <c r="XFB169" i="2"/>
  <c r="XFA169" i="2" s="1"/>
  <c r="XEZ169" i="2"/>
  <c r="XEY169" i="2"/>
  <c r="XEW169" i="2"/>
  <c r="XEV169" i="2"/>
  <c r="XEU169" i="2"/>
  <c r="XFC168" i="2"/>
  <c r="XFB168" i="2"/>
  <c r="XFA168" i="2" s="1"/>
  <c r="XEZ168" i="2"/>
  <c r="XEY168" i="2"/>
  <c r="XEW168" i="2"/>
  <c r="XEV168" i="2"/>
  <c r="XEU168" i="2"/>
  <c r="XFC167" i="2"/>
  <c r="XFB167" i="2"/>
  <c r="XFA167" i="2" s="1"/>
  <c r="XEZ167" i="2"/>
  <c r="XEY167" i="2"/>
  <c r="XEW167" i="2"/>
  <c r="XEV167" i="2"/>
  <c r="XEU167" i="2"/>
  <c r="XFC166" i="2"/>
  <c r="XFB166" i="2"/>
  <c r="XFA166" i="2" s="1"/>
  <c r="XEZ166" i="2"/>
  <c r="XEY166" i="2"/>
  <c r="XEW166" i="2"/>
  <c r="XEV166" i="2"/>
  <c r="XEU166" i="2"/>
  <c r="XFC165" i="2"/>
  <c r="XFB165" i="2"/>
  <c r="XFA165" i="2"/>
  <c r="XEZ165" i="2"/>
  <c r="XEY165" i="2"/>
  <c r="XEW165" i="2"/>
  <c r="XEV165" i="2"/>
  <c r="XEU165" i="2"/>
  <c r="XFC164" i="2"/>
  <c r="XFB164" i="2"/>
  <c r="XFA164" i="2" s="1"/>
  <c r="XEZ164" i="2"/>
  <c r="XEY164" i="2"/>
  <c r="XEW164" i="2"/>
  <c r="XEV164" i="2"/>
  <c r="XEU164" i="2"/>
  <c r="XFC163" i="2"/>
  <c r="XFB163" i="2"/>
  <c r="XFA163" i="2" s="1"/>
  <c r="XEZ163" i="2"/>
  <c r="XEY163" i="2"/>
  <c r="XEW163" i="2"/>
  <c r="XEV163" i="2"/>
  <c r="XEU163" i="2"/>
  <c r="XFC162" i="2"/>
  <c r="XFB162" i="2"/>
  <c r="XFA162" i="2" s="1"/>
  <c r="XEZ162" i="2"/>
  <c r="XEY162" i="2"/>
  <c r="XEW162" i="2"/>
  <c r="XEV162" i="2"/>
  <c r="XEU162" i="2"/>
  <c r="XFC161" i="2"/>
  <c r="XFB161" i="2"/>
  <c r="XFA161" i="2" s="1"/>
  <c r="XEZ161" i="2"/>
  <c r="XEY161" i="2"/>
  <c r="XEW161" i="2"/>
  <c r="XEV161" i="2"/>
  <c r="XEU161" i="2"/>
  <c r="XFC160" i="2"/>
  <c r="XFB160" i="2"/>
  <c r="XFA160" i="2"/>
  <c r="XEZ160" i="2"/>
  <c r="XEY160" i="2"/>
  <c r="XEW160" i="2"/>
  <c r="XEV160" i="2"/>
  <c r="XEU160" i="2"/>
  <c r="XFC159" i="2"/>
  <c r="XFB159" i="2"/>
  <c r="XFA159" i="2" s="1"/>
  <c r="XEZ159" i="2"/>
  <c r="XEY159" i="2"/>
  <c r="XEW159" i="2"/>
  <c r="XEV159" i="2"/>
  <c r="XEU159" i="2"/>
  <c r="XFC158" i="2"/>
  <c r="XFB158" i="2"/>
  <c r="XFA158" i="2" s="1"/>
  <c r="XEZ158" i="2"/>
  <c r="XEY158" i="2"/>
  <c r="XEW158" i="2"/>
  <c r="XEV158" i="2"/>
  <c r="XEU158" i="2"/>
  <c r="XFC157" i="2"/>
  <c r="XFB157" i="2"/>
  <c r="XFA157" i="2" s="1"/>
  <c r="XEZ157" i="2"/>
  <c r="XEY157" i="2"/>
  <c r="XEW157" i="2"/>
  <c r="XEV157" i="2"/>
  <c r="XEU157" i="2"/>
  <c r="XFC156" i="2"/>
  <c r="XFB156" i="2"/>
  <c r="XFA156" i="2" s="1"/>
  <c r="XEZ156" i="2"/>
  <c r="XEY156" i="2"/>
  <c r="XEW156" i="2"/>
  <c r="XEV156" i="2"/>
  <c r="XEU156" i="2"/>
  <c r="XFC155" i="2"/>
  <c r="XFB155" i="2"/>
  <c r="XFA155" i="2"/>
  <c r="XEZ155" i="2"/>
  <c r="XEY155" i="2"/>
  <c r="XEW155" i="2"/>
  <c r="XEV155" i="2"/>
  <c r="XEU155" i="2"/>
  <c r="XFC154" i="2"/>
  <c r="XFB154" i="2"/>
  <c r="XFA154" i="2" s="1"/>
  <c r="XEZ154" i="2"/>
  <c r="XEY154" i="2"/>
  <c r="XEW154" i="2"/>
  <c r="XFC153" i="2"/>
  <c r="XFB153" i="2"/>
  <c r="XFA153" i="2"/>
  <c r="XEZ153" i="2"/>
  <c r="XEY153" i="2"/>
  <c r="XEW153" i="2"/>
  <c r="XEV153" i="2"/>
  <c r="XEU153" i="2"/>
  <c r="XFC152" i="2"/>
  <c r="XFB152" i="2"/>
  <c r="XFA152" i="2" s="1"/>
  <c r="XEZ152" i="2"/>
  <c r="XEY152" i="2"/>
  <c r="XEW152" i="2"/>
  <c r="XEV152" i="2"/>
  <c r="XEU152" i="2"/>
  <c r="XFC151" i="2"/>
  <c r="XFB151" i="2"/>
  <c r="XFA151" i="2"/>
  <c r="XEZ151" i="2"/>
  <c r="XEY151" i="2"/>
  <c r="XEW151" i="2"/>
  <c r="XEV151" i="2"/>
  <c r="XEU151" i="2"/>
  <c r="XFC150" i="2"/>
  <c r="XFB150" i="2"/>
  <c r="XFA150" i="2"/>
  <c r="XEZ150" i="2"/>
  <c r="XEY150" i="2"/>
  <c r="XEW150" i="2"/>
  <c r="XEV150" i="2"/>
  <c r="XEU150" i="2"/>
  <c r="XFC149" i="2"/>
  <c r="XFB149" i="2"/>
  <c r="XFA149" i="2"/>
  <c r="XEZ149" i="2"/>
  <c r="XEY149" i="2"/>
  <c r="XEW149" i="2"/>
  <c r="XEV149" i="2"/>
  <c r="XEU149" i="2"/>
  <c r="XFC148" i="2"/>
  <c r="XFB148" i="2"/>
  <c r="XFA148" i="2"/>
  <c r="XEZ148" i="2"/>
  <c r="XEY148" i="2"/>
  <c r="XEW148" i="2"/>
  <c r="XEV148" i="2"/>
  <c r="XEU148" i="2"/>
  <c r="XFC147" i="2"/>
  <c r="XFB147" i="2"/>
  <c r="XFA147" i="2" s="1"/>
  <c r="XEZ147" i="2"/>
  <c r="XEY147" i="2"/>
  <c r="XEW147" i="2"/>
  <c r="XEV147" i="2"/>
  <c r="XEU147" i="2"/>
  <c r="XFC146" i="2"/>
  <c r="XFB146" i="2"/>
  <c r="XFA146" i="2"/>
  <c r="XEZ146" i="2"/>
  <c r="XEY146" i="2"/>
  <c r="XEW146" i="2"/>
  <c r="XEV146" i="2"/>
  <c r="XEU146" i="2"/>
  <c r="XFC145" i="2"/>
  <c r="XFB145" i="2"/>
  <c r="XFA145" i="2"/>
  <c r="XEZ145" i="2"/>
  <c r="XEY145" i="2"/>
  <c r="XEW145" i="2"/>
  <c r="XEV145" i="2"/>
  <c r="XEU145" i="2"/>
  <c r="XFC144" i="2"/>
  <c r="XFB144" i="2"/>
  <c r="XFA144" i="2"/>
  <c r="XEZ144" i="2"/>
  <c r="XEY144" i="2"/>
  <c r="XEW144" i="2"/>
  <c r="XEV144" i="2"/>
  <c r="XEU144" i="2"/>
  <c r="XFC143" i="2"/>
  <c r="XFB143" i="2"/>
  <c r="XFA143" i="2"/>
  <c r="XEZ143" i="2"/>
  <c r="XEY143" i="2"/>
  <c r="XEW143" i="2"/>
  <c r="XEV143" i="2"/>
  <c r="XEU143" i="2"/>
  <c r="XFC142" i="2"/>
  <c r="XFB142" i="2"/>
  <c r="XFA142" i="2" s="1"/>
  <c r="XEZ142" i="2"/>
  <c r="XEY142" i="2"/>
  <c r="XEW142" i="2"/>
  <c r="XEV142" i="2"/>
  <c r="XEU142" i="2"/>
  <c r="XFC141" i="2"/>
  <c r="XFB141" i="2"/>
  <c r="XFA141" i="2"/>
  <c r="XEZ141" i="2"/>
  <c r="XEY141" i="2"/>
  <c r="XEW141" i="2"/>
  <c r="XEV141" i="2"/>
  <c r="XEU141" i="2"/>
  <c r="XFC140" i="2"/>
  <c r="XFB140" i="2"/>
  <c r="XFA140" i="2"/>
  <c r="XEZ140" i="2"/>
  <c r="XEY140" i="2"/>
  <c r="XEW140" i="2"/>
  <c r="XEV140" i="2"/>
  <c r="XEU140" i="2"/>
  <c r="XFC139" i="2"/>
  <c r="XFB139" i="2"/>
  <c r="XFA139" i="2"/>
  <c r="XEZ139" i="2"/>
  <c r="XEY139" i="2"/>
  <c r="XEW139" i="2"/>
  <c r="XEV139" i="2"/>
  <c r="XEU139" i="2"/>
  <c r="XFC138" i="2"/>
  <c r="XFB138" i="2"/>
  <c r="XFA138" i="2"/>
  <c r="XEZ138" i="2"/>
  <c r="XEY138" i="2"/>
  <c r="XEW138" i="2"/>
  <c r="XEV138" i="2"/>
  <c r="XEU138" i="2"/>
  <c r="XFC137" i="2"/>
  <c r="XFB137" i="2"/>
  <c r="XFA137" i="2" s="1"/>
  <c r="XEZ137" i="2"/>
  <c r="XEY137" i="2"/>
  <c r="XEW137" i="2"/>
  <c r="XEV137" i="2"/>
  <c r="XEU137" i="2"/>
  <c r="XFC136" i="2"/>
  <c r="XFB136" i="2"/>
  <c r="XFA136" i="2"/>
  <c r="XEZ136" i="2"/>
  <c r="XEY136" i="2"/>
  <c r="XEW136" i="2"/>
  <c r="XEV136" i="2"/>
  <c r="XEU136" i="2"/>
  <c r="XFC135" i="2"/>
  <c r="XFB135" i="2"/>
  <c r="XFA135" i="2"/>
  <c r="XEZ135" i="2"/>
  <c r="XEY135" i="2"/>
  <c r="XEW135" i="2"/>
  <c r="XEV135" i="2"/>
  <c r="XEU135" i="2"/>
  <c r="XFC134" i="2"/>
  <c r="XFB134" i="2"/>
  <c r="XFA134" i="2"/>
  <c r="XEZ134" i="2"/>
  <c r="XEY134" i="2"/>
  <c r="XEW134" i="2"/>
  <c r="XEV134" i="2"/>
  <c r="XEU134" i="2"/>
  <c r="XFC133" i="2"/>
  <c r="XFB133" i="2"/>
  <c r="XFA133" i="2"/>
  <c r="XEZ133" i="2"/>
  <c r="XEY133" i="2"/>
  <c r="XEW133" i="2"/>
  <c r="XEV133" i="2"/>
  <c r="XEU133" i="2"/>
  <c r="XFC132" i="2"/>
  <c r="XFB132" i="2"/>
  <c r="XFA132" i="2" s="1"/>
  <c r="XEZ132" i="2"/>
  <c r="XEY132" i="2"/>
  <c r="XEW132" i="2"/>
  <c r="XEV132" i="2"/>
  <c r="XEU132" i="2"/>
  <c r="XFC131" i="2"/>
  <c r="XFB131" i="2"/>
  <c r="XFA131" i="2"/>
  <c r="XEZ131" i="2"/>
  <c r="XEY131" i="2"/>
  <c r="XEW131" i="2"/>
  <c r="XEV131" i="2"/>
  <c r="XEU131" i="2"/>
  <c r="XFC130" i="2"/>
  <c r="XFB130" i="2"/>
  <c r="XFA130" i="2"/>
  <c r="XEZ130" i="2"/>
  <c r="XEY130" i="2"/>
  <c r="XEW130" i="2"/>
  <c r="XEV130" i="2"/>
  <c r="XEU130" i="2"/>
  <c r="XFC129" i="2"/>
  <c r="XFB129" i="2"/>
  <c r="XFA129" i="2"/>
  <c r="XEZ129" i="2"/>
  <c r="XEY129" i="2"/>
  <c r="XEW129" i="2"/>
  <c r="XEV129" i="2"/>
  <c r="XEU129" i="2"/>
  <c r="XFC128" i="2"/>
  <c r="XFB128" i="2"/>
  <c r="XFA128" i="2"/>
  <c r="XEZ128" i="2"/>
  <c r="XEY128" i="2"/>
  <c r="XEW128" i="2"/>
  <c r="XEV128" i="2"/>
  <c r="XEU128" i="2"/>
  <c r="XFC127" i="2"/>
  <c r="XFB127" i="2"/>
  <c r="XFA127" i="2" s="1"/>
  <c r="XEZ127" i="2"/>
  <c r="XEY127" i="2"/>
  <c r="XEW127" i="2"/>
  <c r="XEV127" i="2"/>
  <c r="XEU127" i="2"/>
  <c r="XFC126" i="2"/>
  <c r="XFB126" i="2"/>
  <c r="XFA126" i="2"/>
  <c r="XEZ126" i="2"/>
  <c r="XEY126" i="2"/>
  <c r="XEW126" i="2"/>
  <c r="XEV126" i="2"/>
  <c r="XEU126" i="2"/>
  <c r="XFC125" i="2"/>
  <c r="XFB125" i="2"/>
  <c r="XFA125" i="2"/>
  <c r="XEZ125" i="2"/>
  <c r="XEY125" i="2"/>
  <c r="XEW125" i="2"/>
  <c r="XEV125" i="2"/>
  <c r="XEU125" i="2"/>
  <c r="XFC124" i="2"/>
  <c r="XFB124" i="2"/>
  <c r="XFA124" i="2"/>
  <c r="XEZ124" i="2"/>
  <c r="XEY124" i="2"/>
  <c r="XEW124" i="2"/>
  <c r="XEV124" i="2"/>
  <c r="XEU124" i="2"/>
  <c r="XFC123" i="2"/>
  <c r="XFB123" i="2"/>
  <c r="XFA123" i="2"/>
  <c r="XEZ123" i="2"/>
  <c r="XEY123" i="2"/>
  <c r="XEW123" i="2"/>
  <c r="XEV123" i="2"/>
  <c r="XEU123" i="2"/>
  <c r="XFC122" i="2"/>
  <c r="XFB122" i="2"/>
  <c r="XFA122" i="2" s="1"/>
  <c r="XEZ122" i="2"/>
  <c r="XEY122" i="2"/>
  <c r="XEW122" i="2"/>
  <c r="XEV122" i="2"/>
  <c r="XEU122" i="2"/>
  <c r="XFC121" i="2"/>
  <c r="XFB121" i="2"/>
  <c r="XFA121" i="2"/>
  <c r="XEZ121" i="2"/>
  <c r="XEY121" i="2"/>
  <c r="XEW121" i="2"/>
  <c r="XEV121" i="2"/>
  <c r="XEU121" i="2"/>
  <c r="XFC120" i="2"/>
  <c r="XFB120" i="2"/>
  <c r="XFA120" i="2"/>
  <c r="XEZ120" i="2"/>
  <c r="XEY120" i="2"/>
  <c r="XEW120" i="2"/>
  <c r="XEV120" i="2"/>
  <c r="XEU120" i="2"/>
  <c r="XFC119" i="2"/>
  <c r="XFB119" i="2"/>
  <c r="XFA119" i="2"/>
  <c r="XEZ119" i="2"/>
  <c r="XEY119" i="2"/>
  <c r="XEW119" i="2"/>
  <c r="XEV119" i="2"/>
  <c r="XEU119" i="2"/>
  <c r="XFC118" i="2"/>
  <c r="XFB118" i="2"/>
  <c r="XFA118" i="2"/>
  <c r="XEZ118" i="2"/>
  <c r="XEY118" i="2"/>
  <c r="XEW118" i="2"/>
  <c r="XFC117" i="2"/>
  <c r="XFB117" i="2"/>
  <c r="XFA117" i="2"/>
  <c r="XEZ117" i="2"/>
  <c r="XEY117" i="2"/>
  <c r="XEW117" i="2"/>
  <c r="XEV117" i="2"/>
  <c r="XEU117" i="2"/>
  <c r="XFC116" i="2"/>
  <c r="XFB116" i="2"/>
  <c r="XFA116" i="2" s="1"/>
  <c r="XEZ116" i="2"/>
  <c r="XEY116" i="2"/>
  <c r="XEW116" i="2"/>
  <c r="XEV116" i="2"/>
  <c r="XEU116" i="2"/>
  <c r="XFC115" i="2"/>
  <c r="XFB115" i="2"/>
  <c r="XFA115" i="2" s="1"/>
  <c r="XEZ115" i="2"/>
  <c r="XEY115" i="2"/>
  <c r="XEW115" i="2"/>
  <c r="XEV115" i="2"/>
  <c r="XEU115" i="2"/>
  <c r="XFC114" i="2"/>
  <c r="XFB114" i="2"/>
  <c r="XFA114" i="2" s="1"/>
  <c r="XEZ114" i="2"/>
  <c r="XEY114" i="2"/>
  <c r="XEW114" i="2"/>
  <c r="XEV114" i="2"/>
  <c r="XEU114" i="2"/>
  <c r="XFC113" i="2"/>
  <c r="XFB113" i="2"/>
  <c r="XFA113" i="2" s="1"/>
  <c r="XEZ113" i="2"/>
  <c r="XEY113" i="2"/>
  <c r="XEW113" i="2"/>
  <c r="XEV113" i="2"/>
  <c r="XEU113" i="2"/>
  <c r="XFC112" i="2"/>
  <c r="XFB112" i="2"/>
  <c r="XFA112" i="2"/>
  <c r="XEZ112" i="2"/>
  <c r="XEY112" i="2"/>
  <c r="XEW112" i="2"/>
  <c r="XEV112" i="2"/>
  <c r="XEU112" i="2"/>
  <c r="XFC111" i="2"/>
  <c r="XFB111" i="2"/>
  <c r="XFA111" i="2" s="1"/>
  <c r="XEZ111" i="2"/>
  <c r="XEY111" i="2"/>
  <c r="XEW111" i="2"/>
  <c r="XFC110" i="2"/>
  <c r="XFB110" i="2"/>
  <c r="XFA110" i="2"/>
  <c r="XEZ110" i="2"/>
  <c r="XEY110" i="2"/>
  <c r="XEW110" i="2"/>
  <c r="XEV110" i="2"/>
  <c r="XEU110" i="2"/>
  <c r="XFC109" i="2"/>
  <c r="XFB109" i="2"/>
  <c r="XFA109" i="2" s="1"/>
  <c r="XEZ109" i="2"/>
  <c r="XEY109" i="2"/>
  <c r="XEW109" i="2"/>
  <c r="XEV109" i="2"/>
  <c r="XEU109" i="2"/>
  <c r="XFC108" i="2"/>
  <c r="XFB108" i="2"/>
  <c r="XFA108" i="2"/>
  <c r="XEZ108" i="2"/>
  <c r="XEY108" i="2"/>
  <c r="XEW108" i="2"/>
  <c r="XEV108" i="2"/>
  <c r="XEU108" i="2"/>
  <c r="XFC107" i="2"/>
  <c r="XFB107" i="2"/>
  <c r="XFA107" i="2"/>
  <c r="XEZ107" i="2"/>
  <c r="XEY107" i="2"/>
  <c r="XEW107" i="2"/>
  <c r="XEV107" i="2"/>
  <c r="XEU107" i="2"/>
  <c r="XFC106" i="2"/>
  <c r="XFB106" i="2"/>
  <c r="XFA106" i="2"/>
  <c r="XEZ106" i="2"/>
  <c r="XEY106" i="2"/>
  <c r="XEW106" i="2"/>
  <c r="XEV106" i="2"/>
  <c r="XEU106" i="2"/>
  <c r="XFC105" i="2"/>
  <c r="XFB105" i="2"/>
  <c r="XFA105" i="2"/>
  <c r="XEZ105" i="2"/>
  <c r="XEY105" i="2"/>
  <c r="XEW105" i="2"/>
  <c r="XEV105" i="2"/>
  <c r="XEU105" i="2"/>
  <c r="XFC104" i="2"/>
  <c r="XFB104" i="2"/>
  <c r="XFA104" i="2" s="1"/>
  <c r="XEZ104" i="2"/>
  <c r="XEY104" i="2"/>
  <c r="XEW104" i="2"/>
  <c r="XEV104" i="2"/>
  <c r="XEU104" i="2"/>
  <c r="XFC103" i="2"/>
  <c r="XFB103" i="2"/>
  <c r="XFA103" i="2"/>
  <c r="XEZ103" i="2"/>
  <c r="XEY103" i="2"/>
  <c r="XEW103" i="2"/>
  <c r="XEV103" i="2"/>
  <c r="XEU103" i="2"/>
  <c r="XFC102" i="2"/>
  <c r="XFB102" i="2"/>
  <c r="XFA102" i="2"/>
  <c r="XEZ102" i="2"/>
  <c r="XEY102" i="2"/>
  <c r="XEW102" i="2"/>
  <c r="XEV102" i="2"/>
  <c r="XEU102" i="2"/>
  <c r="XFC101" i="2"/>
  <c r="XFB101" i="2"/>
  <c r="XFA101" i="2"/>
  <c r="XEZ101" i="2"/>
  <c r="XEY101" i="2"/>
  <c r="XEW101" i="2"/>
  <c r="XEV101" i="2"/>
  <c r="XEU101" i="2"/>
  <c r="XFC100" i="2"/>
  <c r="XFB100" i="2"/>
  <c r="XFA100" i="2"/>
  <c r="XEZ100" i="2"/>
  <c r="XEY100" i="2"/>
  <c r="XEW100" i="2"/>
  <c r="XEV100" i="2"/>
  <c r="XEU100" i="2"/>
  <c r="XFC99" i="2"/>
  <c r="XFB99" i="2"/>
  <c r="XFA99" i="2" s="1"/>
  <c r="XEZ99" i="2"/>
  <c r="XEY99" i="2"/>
  <c r="XEW99" i="2"/>
  <c r="XEV99" i="2"/>
  <c r="XEU99" i="2"/>
  <c r="XFC98" i="2"/>
  <c r="XFB98" i="2"/>
  <c r="XFA98" i="2"/>
  <c r="XEZ98" i="2"/>
  <c r="XEY98" i="2"/>
  <c r="XEW98" i="2"/>
  <c r="XEV98" i="2"/>
  <c r="XEU98" i="2"/>
  <c r="XFC97" i="2"/>
  <c r="XFB97" i="2"/>
  <c r="XFA97" i="2"/>
  <c r="XEZ97" i="2"/>
  <c r="XEY97" i="2"/>
  <c r="XEW97" i="2"/>
  <c r="XEV97" i="2"/>
  <c r="XEU97" i="2"/>
  <c r="XFC96" i="2"/>
  <c r="XFB96" i="2"/>
  <c r="XFA96" i="2"/>
  <c r="XEZ96" i="2"/>
  <c r="XEY96" i="2"/>
  <c r="XEW96" i="2"/>
  <c r="XEV96" i="2"/>
  <c r="XEU96" i="2"/>
  <c r="XFC95" i="2"/>
  <c r="XFB95" i="2"/>
  <c r="XFA95" i="2"/>
  <c r="XEZ95" i="2"/>
  <c r="XEY95" i="2"/>
  <c r="XEW95" i="2"/>
  <c r="XEV95" i="2"/>
  <c r="XEU95" i="2"/>
  <c r="XFC94" i="2"/>
  <c r="XFB94" i="2"/>
  <c r="XFA94" i="2" s="1"/>
  <c r="XEZ94" i="2"/>
  <c r="XEY94" i="2"/>
  <c r="XEW94" i="2"/>
  <c r="XEV94" i="2"/>
  <c r="XEU94" i="2"/>
  <c r="XFC93" i="2"/>
  <c r="XFB93" i="2"/>
  <c r="XFA93" i="2"/>
  <c r="XEZ93" i="2"/>
  <c r="XEY93" i="2"/>
  <c r="XEW93" i="2"/>
  <c r="XEV93" i="2"/>
  <c r="XEU93" i="2"/>
  <c r="XFC92" i="2"/>
  <c r="XFB92" i="2"/>
  <c r="XFA92" i="2"/>
  <c r="XEZ92" i="2"/>
  <c r="XEY92" i="2"/>
  <c r="XEW92" i="2"/>
  <c r="XEV92" i="2"/>
  <c r="XEU92" i="2"/>
  <c r="XFC91" i="2"/>
  <c r="XFB91" i="2"/>
  <c r="XFA91" i="2"/>
  <c r="XEZ91" i="2"/>
  <c r="XEY91" i="2"/>
  <c r="XEW91" i="2"/>
  <c r="XEV91" i="2"/>
  <c r="XEU91" i="2"/>
  <c r="XFC90" i="2"/>
  <c r="XFB90" i="2"/>
  <c r="XFA90" i="2"/>
  <c r="XEZ90" i="2"/>
  <c r="XEY90" i="2"/>
  <c r="XEW90" i="2"/>
  <c r="XEV90" i="2"/>
  <c r="XEU90" i="2"/>
  <c r="XFC89" i="2"/>
  <c r="XFB89" i="2"/>
  <c r="XFA89" i="2" s="1"/>
  <c r="XEZ89" i="2"/>
  <c r="XEY89" i="2"/>
  <c r="XEW89" i="2"/>
  <c r="XEV89" i="2"/>
  <c r="XEU89" i="2"/>
  <c r="XFC88" i="2"/>
  <c r="XFB88" i="2"/>
  <c r="XFA88" i="2"/>
  <c r="XEZ88" i="2"/>
  <c r="XEY88" i="2"/>
  <c r="XEW88" i="2"/>
  <c r="XEV88" i="2"/>
  <c r="XEU88" i="2"/>
  <c r="XFC87" i="2"/>
  <c r="XFB87" i="2"/>
  <c r="XFA87" i="2"/>
  <c r="XEZ87" i="2"/>
  <c r="XEY87" i="2"/>
  <c r="XEW87" i="2"/>
  <c r="XEV87" i="2"/>
  <c r="XEU87" i="2"/>
  <c r="XFC86" i="2"/>
  <c r="XFB86" i="2"/>
  <c r="XFA86" i="2"/>
  <c r="XEZ86" i="2"/>
  <c r="XEY86" i="2"/>
  <c r="XEW86" i="2"/>
  <c r="XEV86" i="2"/>
  <c r="XEU86" i="2"/>
  <c r="XFC85" i="2"/>
  <c r="XFB85" i="2"/>
  <c r="XFA85" i="2"/>
  <c r="XEZ85" i="2"/>
  <c r="XEY85" i="2"/>
  <c r="XEW85" i="2"/>
  <c r="XEV85" i="2"/>
  <c r="XEU85" i="2"/>
  <c r="XFC84" i="2"/>
  <c r="XFB84" i="2"/>
  <c r="XFA84" i="2" s="1"/>
  <c r="XEZ84" i="2"/>
  <c r="XEY84" i="2"/>
  <c r="XEW84" i="2"/>
  <c r="XEV84" i="2"/>
  <c r="XEU84" i="2"/>
  <c r="XFC83" i="2"/>
  <c r="XFB83" i="2"/>
  <c r="XFA83" i="2"/>
  <c r="XEZ83" i="2"/>
  <c r="XEY83" i="2"/>
  <c r="XEW83" i="2"/>
  <c r="XEV83" i="2"/>
  <c r="XEU83" i="2"/>
  <c r="XFC82" i="2"/>
  <c r="XFB82" i="2"/>
  <c r="XFA82" i="2"/>
  <c r="XEZ82" i="2"/>
  <c r="XEY82" i="2"/>
  <c r="XEW82" i="2"/>
  <c r="XEV82" i="2"/>
  <c r="XEU82" i="2"/>
  <c r="XFC81" i="2"/>
  <c r="XFB81" i="2"/>
  <c r="XFA81" i="2"/>
  <c r="XEZ81" i="2"/>
  <c r="XEY81" i="2"/>
  <c r="XEW81" i="2"/>
  <c r="XEV81" i="2"/>
  <c r="XEU81" i="2"/>
  <c r="XFC80" i="2"/>
  <c r="XFB80" i="2"/>
  <c r="XFA80" i="2"/>
  <c r="XEZ80" i="2"/>
  <c r="XEY80" i="2"/>
  <c r="XEW80" i="2"/>
  <c r="XEV80" i="2"/>
  <c r="XEU80" i="2"/>
  <c r="XFC79" i="2"/>
  <c r="XFB79" i="2"/>
  <c r="XFA79" i="2" s="1"/>
  <c r="XEZ79" i="2"/>
  <c r="XEY79" i="2"/>
  <c r="XEW79" i="2"/>
  <c r="XEV79" i="2"/>
  <c r="XEU79" i="2"/>
  <c r="XFC78" i="2"/>
  <c r="XFB78" i="2"/>
  <c r="XFA78" i="2"/>
  <c r="XEZ78" i="2"/>
  <c r="XEY78" i="2"/>
  <c r="XEW78" i="2"/>
  <c r="XEV78" i="2"/>
  <c r="XEU78" i="2"/>
  <c r="XFC77" i="2"/>
  <c r="XFB77" i="2"/>
  <c r="XFA77" i="2"/>
  <c r="XEZ77" i="2"/>
  <c r="XEY77" i="2"/>
  <c r="XEW77" i="2"/>
  <c r="XEV77" i="2"/>
  <c r="XEU77" i="2"/>
  <c r="XFC76" i="2"/>
  <c r="XFB76" i="2"/>
  <c r="XFA76" i="2"/>
  <c r="XEZ76" i="2"/>
  <c r="XEY76" i="2"/>
  <c r="XEW76" i="2"/>
  <c r="XEV76" i="2"/>
  <c r="XEU76" i="2"/>
  <c r="XFC75" i="2"/>
  <c r="XFB75" i="2"/>
  <c r="XFA75" i="2"/>
  <c r="XEZ75" i="2"/>
  <c r="XEY75" i="2"/>
  <c r="XEW75" i="2"/>
  <c r="XEV75" i="2"/>
  <c r="XEU75" i="2"/>
  <c r="XFC74" i="2"/>
  <c r="XFB74" i="2"/>
  <c r="XFA74" i="2" s="1"/>
  <c r="XEZ74" i="2"/>
  <c r="XEY74" i="2"/>
  <c r="XEW74" i="2"/>
  <c r="XEV74" i="2"/>
  <c r="XEU74" i="2"/>
  <c r="XFC73" i="2"/>
  <c r="XFB73" i="2"/>
  <c r="XFA73" i="2"/>
  <c r="XEZ73" i="2"/>
  <c r="XEY73" i="2"/>
  <c r="XEW73" i="2"/>
  <c r="XEV73" i="2"/>
  <c r="XEU73" i="2"/>
  <c r="XFC72" i="2"/>
  <c r="XFB72" i="2"/>
  <c r="XFA72" i="2"/>
  <c r="XEZ72" i="2"/>
  <c r="XEY72" i="2"/>
  <c r="XEW72" i="2"/>
  <c r="XEV72" i="2"/>
  <c r="XEU72" i="2"/>
  <c r="XFC71" i="2"/>
  <c r="XFB71" i="2"/>
  <c r="XFA71" i="2"/>
  <c r="XEZ71" i="2"/>
  <c r="XEY71" i="2"/>
  <c r="XEW71" i="2"/>
  <c r="XEV71" i="2"/>
  <c r="XEU71" i="2"/>
  <c r="XFC70" i="2"/>
  <c r="XFB70" i="2"/>
  <c r="XFA70" i="2"/>
  <c r="XEZ70" i="2"/>
  <c r="XEY70" i="2"/>
  <c r="XEW70" i="2"/>
  <c r="XEV70" i="2"/>
  <c r="XEU70" i="2"/>
  <c r="XFC69" i="2"/>
  <c r="XFB69" i="2"/>
  <c r="XFA69" i="2" s="1"/>
  <c r="XEZ69" i="2"/>
  <c r="XEY69" i="2"/>
  <c r="XEW69" i="2"/>
  <c r="XEV69" i="2"/>
  <c r="XEU69" i="2"/>
  <c r="XFC68" i="2"/>
  <c r="XFB68" i="2"/>
  <c r="XFA68" i="2"/>
  <c r="XEZ68" i="2"/>
  <c r="XEY68" i="2"/>
  <c r="XEW68" i="2"/>
  <c r="XEV68" i="2"/>
  <c r="XEU68" i="2"/>
  <c r="XFC67" i="2"/>
  <c r="XFB67" i="2"/>
  <c r="XFA67" i="2"/>
  <c r="XEZ67" i="2"/>
  <c r="XEY67" i="2"/>
  <c r="XEW67" i="2"/>
  <c r="XEV67" i="2"/>
  <c r="XEU67" i="2"/>
  <c r="XFC66" i="2"/>
  <c r="XFB66" i="2"/>
  <c r="XFA66" i="2"/>
  <c r="XEZ66" i="2"/>
  <c r="XEY66" i="2"/>
  <c r="XEW66" i="2"/>
  <c r="XEV66" i="2"/>
  <c r="XEU66" i="2"/>
  <c r="XFC65" i="2"/>
  <c r="XFB65" i="2"/>
  <c r="XFA65" i="2"/>
  <c r="XEZ65" i="2"/>
  <c r="XEY65" i="2"/>
  <c r="XEW65" i="2"/>
  <c r="XEV65" i="2"/>
  <c r="XEU65" i="2"/>
  <c r="XFC64" i="2"/>
  <c r="XFB64" i="2"/>
  <c r="XFA64" i="2" s="1"/>
  <c r="XEZ64" i="2"/>
  <c r="XEY64" i="2"/>
  <c r="XEW64" i="2"/>
  <c r="XEV64" i="2"/>
  <c r="XEU64" i="2"/>
  <c r="XFC63" i="2"/>
  <c r="XFB63" i="2"/>
  <c r="XFA63" i="2"/>
  <c r="XEZ63" i="2"/>
  <c r="XEY63" i="2"/>
  <c r="XEW63" i="2"/>
  <c r="XEV63" i="2"/>
  <c r="XEU63" i="2"/>
  <c r="XFC62" i="2"/>
  <c r="XFB62" i="2"/>
  <c r="XFA62" i="2"/>
  <c r="XEZ62" i="2"/>
  <c r="XEY62" i="2"/>
  <c r="XEW62" i="2"/>
  <c r="XEV62" i="2"/>
  <c r="XEU62" i="2"/>
  <c r="XFC61" i="2"/>
  <c r="XFB61" i="2"/>
  <c r="XFA61" i="2"/>
  <c r="XEZ61" i="2"/>
  <c r="XEY61" i="2"/>
  <c r="XEW61" i="2"/>
  <c r="XEV61" i="2"/>
  <c r="XEU61" i="2"/>
  <c r="XFC60" i="2"/>
  <c r="XFB60" i="2"/>
  <c r="XFA60" i="2"/>
  <c r="XEZ60" i="2"/>
  <c r="XEY60" i="2"/>
  <c r="XEW60" i="2"/>
  <c r="XEV60" i="2"/>
  <c r="XEU60" i="2"/>
  <c r="XFC59" i="2"/>
  <c r="XFB59" i="2"/>
  <c r="XFA59" i="2" s="1"/>
  <c r="XEZ59" i="2"/>
  <c r="XEY59" i="2"/>
  <c r="XEW59" i="2"/>
  <c r="XEV59" i="2"/>
  <c r="XEU59" i="2"/>
  <c r="XFC58" i="2"/>
  <c r="XFB58" i="2"/>
  <c r="XFA58" i="2"/>
  <c r="XEZ58" i="2"/>
  <c r="XEY58" i="2"/>
  <c r="XEW58" i="2"/>
  <c r="XEV58" i="2"/>
  <c r="XEU58" i="2"/>
  <c r="XFC57" i="2"/>
  <c r="XFB57" i="2"/>
  <c r="XFA57" i="2"/>
  <c r="XEZ57" i="2"/>
  <c r="XEY57" i="2"/>
  <c r="XEW57" i="2"/>
  <c r="XEV57" i="2"/>
  <c r="XEU57" i="2"/>
  <c r="XFC56" i="2"/>
  <c r="XFB56" i="2"/>
  <c r="XFA56" i="2"/>
  <c r="XEZ56" i="2"/>
  <c r="XEY56" i="2"/>
  <c r="XEW56" i="2"/>
  <c r="XEV56" i="2"/>
  <c r="XEU56" i="2"/>
  <c r="XFC55" i="2"/>
  <c r="XFB55" i="2"/>
  <c r="XFA55" i="2"/>
  <c r="XEZ55" i="2"/>
  <c r="XEY55" i="2"/>
  <c r="XEW55" i="2"/>
  <c r="XEV55" i="2"/>
  <c r="XEU55" i="2"/>
  <c r="XFC54" i="2"/>
  <c r="XFB54" i="2"/>
  <c r="XFA54" i="2" s="1"/>
  <c r="XEZ54" i="2"/>
  <c r="XEY54" i="2"/>
  <c r="XEW54" i="2"/>
  <c r="XEV54" i="2"/>
  <c r="XEU54" i="2"/>
  <c r="XFC53" i="2"/>
  <c r="XFB53" i="2"/>
  <c r="XFA53" i="2"/>
  <c r="XEZ53" i="2"/>
  <c r="XEY53" i="2"/>
  <c r="XEW53" i="2"/>
  <c r="XEV53" i="2"/>
  <c r="XEU53" i="2"/>
  <c r="XFC52" i="2"/>
  <c r="XFB52" i="2"/>
  <c r="XFA52" i="2"/>
  <c r="XEZ52" i="2"/>
  <c r="XEY52" i="2"/>
  <c r="XEW52" i="2"/>
  <c r="XEV52" i="2"/>
  <c r="XEU52" i="2"/>
  <c r="XFC51" i="2"/>
  <c r="XFB51" i="2"/>
  <c r="XFA51" i="2"/>
  <c r="XEZ51" i="2"/>
  <c r="XEY51" i="2"/>
  <c r="XEW51" i="2"/>
  <c r="XEV51" i="2"/>
  <c r="XEU51" i="2"/>
  <c r="XFC50" i="2"/>
  <c r="XFB50" i="2"/>
  <c r="XFA50" i="2"/>
  <c r="XEZ50" i="2"/>
  <c r="XEY50" i="2"/>
  <c r="XEW50" i="2"/>
  <c r="XEV50" i="2"/>
  <c r="XEU50" i="2"/>
  <c r="XFC49" i="2"/>
  <c r="XFB49" i="2"/>
  <c r="XFA49" i="2" s="1"/>
  <c r="XEZ49" i="2"/>
  <c r="XEY49" i="2"/>
  <c r="XEW49" i="2"/>
  <c r="XEV49" i="2"/>
  <c r="XEU49" i="2"/>
  <c r="XFC48" i="2"/>
  <c r="XFB48" i="2"/>
  <c r="XFA48" i="2"/>
  <c r="XEZ48" i="2"/>
  <c r="XEY48" i="2"/>
  <c r="XEW48" i="2"/>
  <c r="XEV48" i="2"/>
  <c r="XEU48" i="2"/>
  <c r="XFC47" i="2"/>
  <c r="XFB47" i="2"/>
  <c r="XFA47" i="2"/>
  <c r="XEZ47" i="2"/>
  <c r="XEY47" i="2"/>
  <c r="XEW47" i="2"/>
  <c r="XEV47" i="2"/>
  <c r="XEU47" i="2"/>
  <c r="XFC46" i="2"/>
  <c r="XFB46" i="2"/>
  <c r="XFA46" i="2"/>
  <c r="XEZ46" i="2"/>
  <c r="XEY46" i="2"/>
  <c r="XEW46" i="2"/>
  <c r="XEV46" i="2"/>
  <c r="XEU46" i="2"/>
  <c r="XFC45" i="2"/>
  <c r="XFB45" i="2"/>
  <c r="XFA45" i="2"/>
  <c r="XEZ45" i="2"/>
  <c r="XEY45" i="2"/>
  <c r="XEW45" i="2"/>
  <c r="XEV45" i="2"/>
  <c r="XEU45" i="2"/>
  <c r="XFC44" i="2"/>
  <c r="XFB44" i="2"/>
  <c r="XFA44" i="2" s="1"/>
  <c r="XEZ44" i="2"/>
  <c r="XEY44" i="2"/>
  <c r="XEW44" i="2"/>
  <c r="XEV44" i="2"/>
  <c r="XEU44" i="2"/>
  <c r="XFC43" i="2"/>
  <c r="XFB43" i="2"/>
  <c r="XFA43" i="2"/>
  <c r="XEZ43" i="2"/>
  <c r="XEY43" i="2"/>
  <c r="XEW43" i="2"/>
  <c r="XEV43" i="2"/>
  <c r="XEU43" i="2"/>
  <c r="XFC42" i="2"/>
  <c r="XFB42" i="2"/>
  <c r="XFA42" i="2"/>
  <c r="XEZ42" i="2"/>
  <c r="XEY42" i="2"/>
  <c r="XEW42" i="2"/>
  <c r="XEV42" i="2"/>
  <c r="XEU42" i="2"/>
  <c r="XFC41" i="2"/>
  <c r="XFB41" i="2"/>
  <c r="XFA41" i="2"/>
  <c r="XEZ41" i="2"/>
  <c r="XEY41" i="2"/>
  <c r="XEW41" i="2"/>
  <c r="XEV41" i="2"/>
  <c r="XEU41" i="2"/>
  <c r="XFC40" i="2"/>
  <c r="XFB40" i="2"/>
  <c r="XFA40" i="2"/>
  <c r="XEZ40" i="2"/>
  <c r="XEY40" i="2"/>
  <c r="XEW40" i="2"/>
  <c r="XEV40" i="2"/>
  <c r="XEU40" i="2"/>
  <c r="XFC39" i="2"/>
  <c r="XFB39" i="2"/>
  <c r="XFA39" i="2" s="1"/>
  <c r="XEZ39" i="2"/>
  <c r="XEY39" i="2"/>
  <c r="XEW39" i="2"/>
  <c r="XEV39" i="2"/>
  <c r="XEU39" i="2"/>
  <c r="XFC38" i="2"/>
  <c r="XFB38" i="2"/>
  <c r="XFA38" i="2"/>
  <c r="XEZ38" i="2"/>
  <c r="XEY38" i="2"/>
  <c r="XEW38" i="2"/>
  <c r="XEV38" i="2"/>
  <c r="XEU38" i="2"/>
  <c r="XFC37" i="2"/>
  <c r="XFB37" i="2"/>
  <c r="XFA37" i="2"/>
  <c r="XEZ37" i="2"/>
  <c r="XEY37" i="2"/>
  <c r="XEW37" i="2"/>
  <c r="XEV37" i="2"/>
  <c r="XEU37" i="2"/>
  <c r="XFC36" i="2"/>
  <c r="XFB36" i="2"/>
  <c r="XFA36" i="2"/>
  <c r="XEZ36" i="2"/>
  <c r="XEY36" i="2"/>
  <c r="XEW36" i="2"/>
  <c r="XEV36" i="2"/>
  <c r="XEU36" i="2"/>
  <c r="XFC35" i="2"/>
  <c r="XFB35" i="2"/>
  <c r="XFA35" i="2"/>
  <c r="XEZ35" i="2"/>
  <c r="XEY35" i="2"/>
  <c r="XEW35" i="2"/>
  <c r="XEV35" i="2"/>
  <c r="XEU35" i="2"/>
  <c r="XFC34" i="2"/>
  <c r="XFB34" i="2"/>
  <c r="XFA34" i="2" s="1"/>
  <c r="XEZ34" i="2"/>
  <c r="XEY34" i="2"/>
  <c r="XEW34" i="2"/>
  <c r="XEV34" i="2"/>
  <c r="XEU34" i="2"/>
  <c r="XFC33" i="2"/>
  <c r="XFB33" i="2"/>
  <c r="XFA33" i="2"/>
  <c r="XEZ33" i="2"/>
  <c r="XEY33" i="2"/>
  <c r="XEW33" i="2"/>
  <c r="XEV33" i="2"/>
  <c r="XEU33" i="2"/>
  <c r="XFC32" i="2"/>
  <c r="XFB32" i="2"/>
  <c r="XFA32" i="2"/>
  <c r="XEZ32" i="2"/>
  <c r="XEY32" i="2"/>
  <c r="XEW32" i="2"/>
  <c r="XEV32" i="2"/>
  <c r="XEU32" i="2"/>
  <c r="XFC31" i="2"/>
  <c r="XFB31" i="2"/>
  <c r="XFA31" i="2"/>
  <c r="XEZ31" i="2"/>
  <c r="XEY31" i="2"/>
  <c r="XEW31" i="2"/>
  <c r="XEV31" i="2"/>
  <c r="XEU31" i="2"/>
  <c r="XFC30" i="2"/>
  <c r="XFB30" i="2"/>
  <c r="XFA30" i="2"/>
  <c r="XEZ30" i="2"/>
  <c r="XEY30" i="2"/>
  <c r="XEW30" i="2"/>
  <c r="XEV30" i="2"/>
  <c r="XEU30" i="2"/>
  <c r="XFC29" i="2"/>
  <c r="XFB29" i="2"/>
  <c r="XFA29" i="2" s="1"/>
  <c r="XEZ29" i="2"/>
  <c r="XEY29" i="2"/>
  <c r="XEW29" i="2"/>
  <c r="XEV29" i="2"/>
  <c r="XEU29" i="2"/>
  <c r="XFC28" i="2"/>
  <c r="XFB28" i="2"/>
  <c r="XFA28" i="2"/>
  <c r="XEZ28" i="2"/>
  <c r="XEY28" i="2"/>
  <c r="XEW28" i="2"/>
  <c r="XEV28" i="2"/>
  <c r="XEU28" i="2"/>
  <c r="XFC27" i="2"/>
  <c r="XFB27" i="2"/>
  <c r="XFA27" i="2"/>
  <c r="XEZ27" i="2"/>
  <c r="XEY27" i="2"/>
  <c r="XEW27" i="2"/>
  <c r="XEV27" i="2"/>
  <c r="XEU27" i="2"/>
  <c r="XFC26" i="2"/>
  <c r="XFB26" i="2"/>
  <c r="XFA26" i="2"/>
  <c r="XEZ26" i="2"/>
  <c r="XEY26" i="2"/>
  <c r="XEW26" i="2"/>
  <c r="XEV26" i="2"/>
  <c r="XEU26" i="2"/>
  <c r="XFC25" i="2"/>
  <c r="XFB25" i="2"/>
  <c r="XFA25" i="2"/>
  <c r="XEZ25" i="2"/>
  <c r="XEY25" i="2"/>
  <c r="XEW25" i="2"/>
  <c r="XEV25" i="2"/>
  <c r="XEU25" i="2"/>
  <c r="XFC24" i="2"/>
  <c r="XFB24" i="2"/>
  <c r="XFA24" i="2" s="1"/>
  <c r="XEZ24" i="2"/>
  <c r="XEY24" i="2"/>
  <c r="XEW24" i="2"/>
  <c r="XEV24" i="2"/>
  <c r="XEU24" i="2"/>
  <c r="XFC23" i="2"/>
  <c r="XFB23" i="2"/>
  <c r="XFA23" i="2"/>
  <c r="XEZ23" i="2"/>
  <c r="XEY23" i="2"/>
  <c r="XEW23" i="2"/>
  <c r="XEV23" i="2"/>
  <c r="XEU23" i="2"/>
  <c r="XFC22" i="2"/>
  <c r="XFB22" i="2"/>
  <c r="XFA22" i="2"/>
  <c r="XEZ22" i="2"/>
  <c r="XEY22" i="2"/>
  <c r="XEW22" i="2"/>
  <c r="XEV22" i="2"/>
  <c r="XEU22" i="2"/>
  <c r="XFC21" i="2"/>
  <c r="XFB21" i="2"/>
  <c r="XFA21" i="2"/>
  <c r="XEZ21" i="2"/>
  <c r="XEY21" i="2"/>
  <c r="XEW21" i="2"/>
  <c r="XEV21" i="2"/>
  <c r="XEU21" i="2"/>
  <c r="XFC20" i="2"/>
  <c r="XFB20" i="2"/>
  <c r="XFA20" i="2"/>
  <c r="XEZ20" i="2"/>
  <c r="XEY20" i="2"/>
  <c r="XEW20" i="2"/>
  <c r="XEV20" i="2"/>
  <c r="XEU20" i="2"/>
  <c r="XFC19" i="2"/>
  <c r="XFB19" i="2"/>
  <c r="XFA19" i="2" s="1"/>
  <c r="XEZ19" i="2"/>
  <c r="XEY19" i="2"/>
  <c r="XEW19" i="2"/>
  <c r="XEV19" i="2"/>
  <c r="XEU19" i="2"/>
  <c r="XFC18" i="2"/>
  <c r="XFB18" i="2"/>
  <c r="XFA18" i="2"/>
  <c r="XEZ18" i="2"/>
  <c r="XEY18" i="2"/>
  <c r="XEW18" i="2"/>
  <c r="XEV18" i="2"/>
  <c r="XEU18" i="2"/>
  <c r="XFC17" i="2"/>
  <c r="XFB17" i="2"/>
  <c r="XFA17" i="2"/>
  <c r="XEZ17" i="2"/>
  <c r="XEY17" i="2"/>
  <c r="XEW17" i="2"/>
  <c r="XEV17" i="2"/>
  <c r="XEU17" i="2"/>
  <c r="XFC16" i="2"/>
  <c r="XFB16" i="2"/>
  <c r="XFA16" i="2"/>
  <c r="XEZ16" i="2"/>
  <c r="XEY16" i="2"/>
  <c r="XEW16" i="2"/>
  <c r="XEV16" i="2"/>
  <c r="XEU16" i="2"/>
  <c r="XFC15" i="2"/>
  <c r="XFB15" i="2"/>
  <c r="XFA15" i="2"/>
  <c r="XEZ15" i="2"/>
  <c r="XEY15" i="2"/>
  <c r="XEW15" i="2"/>
  <c r="XEV15" i="2"/>
  <c r="XEU15" i="2"/>
  <c r="XFC14" i="2"/>
  <c r="XFB14" i="2"/>
  <c r="XFA14" i="2" s="1"/>
  <c r="XEZ14" i="2"/>
  <c r="XEY14" i="2"/>
  <c r="XEW14" i="2"/>
  <c r="XEV14" i="2"/>
  <c r="XEU14" i="2"/>
  <c r="XFC13" i="2"/>
  <c r="XFB13" i="2"/>
  <c r="XFA13" i="2"/>
  <c r="XEZ13" i="2"/>
  <c r="XEY13" i="2"/>
  <c r="XEW13" i="2"/>
  <c r="XEV13" i="2"/>
  <c r="XEU13" i="2"/>
  <c r="XFC12" i="2"/>
  <c r="XFB12" i="2"/>
  <c r="XFA12" i="2"/>
  <c r="XEZ12" i="2"/>
  <c r="XEY12" i="2"/>
  <c r="XEW12" i="2"/>
  <c r="XEV12" i="2"/>
  <c r="XEU12" i="2"/>
  <c r="XFC11" i="2"/>
  <c r="XFB11" i="2"/>
  <c r="XFA11" i="2"/>
  <c r="XEZ11" i="2"/>
  <c r="XEY11" i="2"/>
  <c r="XEW11" i="2"/>
  <c r="XEV11" i="2"/>
  <c r="XEU11" i="2"/>
  <c r="XFC10" i="2"/>
  <c r="XFB10" i="2"/>
  <c r="XFA10" i="2"/>
  <c r="XEZ10" i="2"/>
  <c r="XEY10" i="2"/>
  <c r="XEW10" i="2"/>
  <c r="XEV10" i="2"/>
  <c r="XEU10" i="2"/>
  <c r="XFC9" i="2"/>
  <c r="XFB9" i="2"/>
  <c r="XFA9" i="2" s="1"/>
  <c r="XEZ9" i="2"/>
  <c r="XEY9" i="2"/>
  <c r="XEW9" i="2"/>
  <c r="XEV9" i="2"/>
  <c r="XEU9" i="2"/>
  <c r="XFC8" i="2"/>
  <c r="XFB8" i="2"/>
  <c r="XFA8" i="2"/>
  <c r="XEZ8" i="2"/>
  <c r="XEY8" i="2"/>
  <c r="XEW8" i="2"/>
  <c r="XEV8" i="2"/>
  <c r="XEU8" i="2"/>
  <c r="XFC7" i="2"/>
  <c r="XFB7" i="2"/>
  <c r="XFA7" i="2"/>
  <c r="XEZ7" i="2"/>
  <c r="XEY7" i="2"/>
  <c r="XEW7" i="2"/>
  <c r="XEV7" i="2"/>
  <c r="XEU7" i="2"/>
  <c r="XFC6" i="2"/>
  <c r="XFB6" i="2"/>
  <c r="XEZ6" i="2"/>
  <c r="XEY6" i="2"/>
  <c r="AR5" i="2"/>
  <c r="AQ5" i="2"/>
  <c r="AU4" i="2"/>
  <c r="AT4" i="2"/>
  <c r="AQ4" i="2"/>
  <c r="AU3" i="2"/>
  <c r="AQ3" i="2"/>
  <c r="AT2" i="2"/>
  <c r="AQ2" i="2"/>
  <c r="AU1" i="2"/>
  <c r="AQ1" i="2"/>
  <c r="A2" i="21"/>
  <c r="D61" i="43"/>
  <c r="E61" i="43" s="1"/>
  <c r="C61" i="43"/>
  <c r="E60" i="43"/>
  <c r="E59" i="43"/>
  <c r="E58" i="43"/>
  <c r="E57" i="43"/>
  <c r="E56" i="43"/>
  <c r="B24" i="43"/>
  <c r="R83" i="1"/>
  <c r="S75" i="1"/>
  <c r="AI56" i="1"/>
  <c r="AH56" i="1"/>
  <c r="C45" i="1"/>
  <c r="C44" i="1"/>
  <c r="AK43" i="1"/>
  <c r="AJ43" i="1"/>
  <c r="AH43" i="1"/>
  <c r="AG43" i="1"/>
  <c r="AK42" i="1"/>
  <c r="AJ42" i="1"/>
  <c r="AH42" i="1"/>
  <c r="AG42" i="1"/>
  <c r="AK41" i="1"/>
  <c r="AJ41" i="1"/>
  <c r="AH41" i="1"/>
  <c r="AG41" i="1"/>
  <c r="AK40" i="1"/>
  <c r="AJ40" i="1"/>
  <c r="AH40" i="1"/>
  <c r="AG40" i="1"/>
  <c r="AK39" i="1"/>
  <c r="AJ39" i="1"/>
  <c r="AH39" i="1"/>
  <c r="AG39" i="1"/>
  <c r="AK38" i="1"/>
  <c r="AJ38" i="1"/>
  <c r="AH38" i="1"/>
  <c r="AG38" i="1"/>
  <c r="AK37" i="1"/>
  <c r="AJ37" i="1"/>
  <c r="AH37" i="1"/>
  <c r="AG37" i="1"/>
  <c r="AK36" i="1"/>
  <c r="AJ36" i="1"/>
  <c r="AH36" i="1"/>
  <c r="AG36" i="1"/>
  <c r="AJ35" i="1"/>
  <c r="AJ34" i="1"/>
  <c r="AJ33" i="1"/>
  <c r="AJ32" i="1"/>
  <c r="AJ31" i="1"/>
  <c r="F30" i="1"/>
  <c r="AK29" i="1"/>
  <c r="AJ29" i="1"/>
  <c r="AH29" i="1"/>
  <c r="AG29" i="1"/>
  <c r="F29" i="1"/>
  <c r="AK28" i="1"/>
  <c r="AJ28" i="1"/>
  <c r="AH28" i="1"/>
  <c r="AG28" i="1"/>
  <c r="AK27" i="1"/>
  <c r="AJ27" i="1"/>
  <c r="AH27" i="1"/>
  <c r="AG27" i="1"/>
  <c r="F27" i="1"/>
  <c r="AK26" i="1"/>
  <c r="AJ26" i="1"/>
  <c r="AH26" i="1"/>
  <c r="AG26" i="1"/>
  <c r="AK25" i="1"/>
  <c r="AJ25" i="1"/>
  <c r="AH25" i="1"/>
  <c r="AG25" i="1"/>
  <c r="AJ24" i="1"/>
  <c r="AK23" i="1"/>
  <c r="AJ23" i="1"/>
  <c r="AK22" i="1"/>
  <c r="AJ22" i="1"/>
  <c r="AJ21" i="1"/>
  <c r="AJ20" i="1"/>
  <c r="AK18" i="1"/>
  <c r="AK19" i="1" s="1"/>
  <c r="AJ18" i="1"/>
  <c r="AJ19" i="1" s="1"/>
  <c r="AH18" i="1"/>
  <c r="AG18" i="1"/>
  <c r="AG19" i="1" s="1"/>
  <c r="D18" i="1"/>
  <c r="C18" i="1"/>
  <c r="C17" i="1"/>
  <c r="W16" i="1"/>
  <c r="W14" i="1"/>
  <c r="AB12" i="1"/>
  <c r="AB25" i="1" s="1"/>
  <c r="W10" i="1"/>
  <c r="AB8" i="1"/>
  <c r="W8" i="1"/>
  <c r="C2" i="1"/>
  <c r="L8" i="1" s="1"/>
  <c r="D104" i="33"/>
  <c r="C104" i="33"/>
  <c r="D103" i="33"/>
  <c r="C103" i="33"/>
  <c r="D102" i="33"/>
  <c r="C102" i="33"/>
  <c r="D101" i="33"/>
  <c r="C101" i="33"/>
  <c r="E99" i="33"/>
  <c r="D99" i="33"/>
  <c r="C99" i="33"/>
  <c r="E97" i="33"/>
  <c r="D97" i="33"/>
  <c r="C97" i="33"/>
  <c r="C95" i="33"/>
  <c r="C93" i="33"/>
  <c r="D88" i="33"/>
  <c r="C88" i="33"/>
  <c r="B3" i="33"/>
  <c r="E50" i="10" l="1"/>
  <c r="E80" i="10"/>
  <c r="E34" i="10"/>
  <c r="E31" i="10"/>
  <c r="E25" i="10"/>
  <c r="E54" i="10"/>
  <c r="E27" i="10"/>
  <c r="E47" i="10"/>
  <c r="E36" i="10"/>
  <c r="E38" i="10"/>
  <c r="E53" i="10"/>
  <c r="Y77" i="2"/>
  <c r="Y60" i="2"/>
  <c r="Y53" i="2"/>
  <c r="Y78" i="2"/>
  <c r="Y54" i="2"/>
  <c r="Y86" i="2"/>
  <c r="Y83" i="2"/>
  <c r="Y49" i="2"/>
  <c r="Y39" i="2"/>
  <c r="Y106" i="2"/>
  <c r="Y56" i="2"/>
  <c r="Y73" i="2"/>
  <c r="Y63" i="2"/>
  <c r="Y104" i="2"/>
  <c r="Y79" i="2"/>
  <c r="Y29" i="2"/>
  <c r="Y22" i="2"/>
  <c r="Y34" i="2"/>
  <c r="Y97" i="2"/>
  <c r="Y42" i="2"/>
  <c r="Y81" i="2"/>
  <c r="Y91" i="2"/>
  <c r="Y31" i="2"/>
  <c r="Y72" i="2"/>
  <c r="Y57" i="2"/>
  <c r="Y76" i="2"/>
  <c r="Y96" i="2"/>
  <c r="Y36" i="2"/>
  <c r="Y55" i="2"/>
  <c r="Y80" i="2"/>
  <c r="Y25" i="2"/>
  <c r="Y64" i="2"/>
  <c r="Y102" i="2"/>
  <c r="Y103" i="2"/>
  <c r="Y100" i="2"/>
  <c r="Y85" i="2"/>
  <c r="Y88" i="2"/>
  <c r="Y15" i="2"/>
  <c r="Y43" i="2"/>
  <c r="Y38" i="2"/>
  <c r="Y87" i="2"/>
  <c r="Y19" i="2"/>
  <c r="Y101" i="2"/>
  <c r="Y90" i="2"/>
  <c r="Y20" i="2"/>
  <c r="Y59" i="2"/>
  <c r="Y65" i="2"/>
  <c r="Y48" i="2"/>
  <c r="Y95" i="2"/>
  <c r="Y33" i="2"/>
  <c r="Y98" i="2"/>
  <c r="Y58" i="2"/>
  <c r="Y99" i="2"/>
  <c r="Y52" i="2"/>
  <c r="Y70" i="2"/>
  <c r="Y21" i="2"/>
  <c r="Y67" i="2"/>
  <c r="Y23" i="2"/>
  <c r="Y61" i="2"/>
  <c r="Y24" i="2"/>
  <c r="Y18" i="2"/>
  <c r="Y27" i="2"/>
  <c r="Y32" i="2"/>
  <c r="Y69" i="2"/>
  <c r="Y68" i="2"/>
  <c r="Y28" i="2"/>
  <c r="Y66" i="2"/>
  <c r="Y75" i="2"/>
  <c r="Y89" i="2"/>
  <c r="Y30" i="2"/>
  <c r="Y93" i="2"/>
  <c r="Y105" i="2"/>
  <c r="Y37" i="2"/>
  <c r="Y62" i="2"/>
  <c r="Y51" i="2"/>
  <c r="Y74" i="2"/>
  <c r="Y50" i="2"/>
  <c r="E6" i="10"/>
  <c r="E10" i="10"/>
  <c r="E16" i="10"/>
  <c r="E60" i="10"/>
  <c r="E61" i="10"/>
  <c r="E15" i="10"/>
  <c r="E12" i="10"/>
  <c r="E20" i="10"/>
  <c r="E11" i="10"/>
  <c r="E44" i="10"/>
  <c r="E21" i="10"/>
  <c r="E7" i="10"/>
  <c r="E65" i="10"/>
  <c r="T320" i="5"/>
  <c r="S320" i="5"/>
  <c r="R320" i="5"/>
  <c r="E4" i="10"/>
  <c r="E22" i="10"/>
  <c r="E24" i="10"/>
  <c r="E70" i="10"/>
  <c r="E40" i="10"/>
  <c r="E32" i="10"/>
  <c r="F28" i="1"/>
  <c r="E8" i="10"/>
  <c r="E9" i="10"/>
  <c r="E30" i="10"/>
  <c r="E56" i="10"/>
  <c r="E83" i="10"/>
  <c r="E13" i="10"/>
  <c r="E88" i="10"/>
  <c r="E29" i="1"/>
  <c r="E30" i="1"/>
  <c r="E17" i="10"/>
  <c r="E43" i="10"/>
  <c r="E3" i="10"/>
  <c r="E42" i="10"/>
  <c r="E18" i="10"/>
  <c r="E5" i="10"/>
  <c r="T237" i="5"/>
  <c r="T233" i="5"/>
  <c r="T169" i="5"/>
  <c r="S237" i="5"/>
  <c r="S233" i="5"/>
  <c r="S169" i="5"/>
  <c r="T198" i="5"/>
  <c r="R237" i="5"/>
  <c r="R233" i="5"/>
  <c r="R169" i="5"/>
  <c r="S247" i="5"/>
  <c r="S198" i="5"/>
  <c r="R198" i="5"/>
  <c r="T247" i="5"/>
  <c r="R247" i="5"/>
  <c r="R185" i="5"/>
  <c r="T185" i="5"/>
  <c r="S185" i="5"/>
  <c r="T93" i="5"/>
  <c r="R93" i="5"/>
  <c r="S93" i="5"/>
  <c r="O225" i="2"/>
  <c r="O228" i="2"/>
  <c r="O226" i="2"/>
  <c r="O227" i="2"/>
  <c r="O229" i="2"/>
  <c r="I219" i="2"/>
  <c r="AF219" i="2" s="1"/>
  <c r="N219" i="2"/>
  <c r="BC219" i="2"/>
  <c r="O219" i="2"/>
  <c r="I226" i="2"/>
  <c r="AF226" i="2" s="1"/>
  <c r="BC224" i="2"/>
  <c r="BC232" i="2"/>
  <c r="N227" i="2"/>
  <c r="O220" i="2"/>
  <c r="I227" i="2"/>
  <c r="AF227" i="2" s="1"/>
  <c r="BC225" i="2"/>
  <c r="N220" i="2"/>
  <c r="BC228" i="2"/>
  <c r="N231" i="2"/>
  <c r="O221" i="2"/>
  <c r="I220" i="2"/>
  <c r="AF220" i="2" s="1"/>
  <c r="N232" i="2"/>
  <c r="BC222" i="2"/>
  <c r="N228" i="2"/>
  <c r="N221" i="2"/>
  <c r="I223" i="2"/>
  <c r="AF223" i="2" s="1"/>
  <c r="O231" i="2"/>
  <c r="O232" i="2"/>
  <c r="I231" i="2"/>
  <c r="AF231" i="2" s="1"/>
  <c r="I224" i="2"/>
  <c r="AF224" i="2" s="1"/>
  <c r="I228" i="2"/>
  <c r="AF228" i="2" s="1"/>
  <c r="BC226" i="2"/>
  <c r="O222" i="2"/>
  <c r="I221" i="2"/>
  <c r="AF221" i="2" s="1"/>
  <c r="N222" i="2"/>
  <c r="N229" i="2"/>
  <c r="I222" i="2"/>
  <c r="AF222" i="2" s="1"/>
  <c r="N230" i="2"/>
  <c r="I230" i="2"/>
  <c r="AF230" i="2" s="1"/>
  <c r="O224" i="2"/>
  <c r="I229" i="2"/>
  <c r="AF229" i="2" s="1"/>
  <c r="BC227" i="2"/>
  <c r="BC220" i="2"/>
  <c r="O223" i="2"/>
  <c r="O230" i="2"/>
  <c r="N223" i="2"/>
  <c r="BC221" i="2"/>
  <c r="I232" i="2"/>
  <c r="AF232" i="2" s="1"/>
  <c r="BC229" i="2"/>
  <c r="N225" i="2"/>
  <c r="N224" i="2"/>
  <c r="I225" i="2"/>
  <c r="AF225" i="2" s="1"/>
  <c r="BC230" i="2"/>
  <c r="BC223" i="2"/>
  <c r="BC231" i="2"/>
  <c r="N226" i="2"/>
  <c r="T318" i="5"/>
  <c r="S318" i="5"/>
  <c r="R318" i="5"/>
  <c r="T319" i="5"/>
  <c r="T317" i="5"/>
  <c r="S317" i="5"/>
  <c r="R317" i="5"/>
  <c r="S319" i="5"/>
  <c r="R319" i="5"/>
  <c r="XEX226" i="2"/>
  <c r="I217" i="2"/>
  <c r="AF217" i="2" s="1"/>
  <c r="BC214" i="2"/>
  <c r="O208" i="2"/>
  <c r="I207" i="2"/>
  <c r="AF207" i="2" s="1"/>
  <c r="N197" i="2"/>
  <c r="BC194" i="2"/>
  <c r="N188" i="2"/>
  <c r="N180" i="2"/>
  <c r="I169" i="2"/>
  <c r="AF169" i="2" s="1"/>
  <c r="BC167" i="2"/>
  <c r="N159" i="2"/>
  <c r="O150" i="2"/>
  <c r="BC147" i="2"/>
  <c r="I142" i="2"/>
  <c r="AF142" i="2" s="1"/>
  <c r="N133" i="2"/>
  <c r="BC131" i="2"/>
  <c r="O126" i="2"/>
  <c r="I125" i="2"/>
  <c r="AF125" i="2" s="1"/>
  <c r="BC123" i="2"/>
  <c r="I118" i="2"/>
  <c r="AF118" i="2" s="1"/>
  <c r="N208" i="2"/>
  <c r="O198" i="2"/>
  <c r="I197" i="2"/>
  <c r="AF197" i="2" s="1"/>
  <c r="I188" i="2"/>
  <c r="AF188" i="2" s="1"/>
  <c r="BC185" i="2"/>
  <c r="I180" i="2"/>
  <c r="AF180" i="2" s="1"/>
  <c r="BC178" i="2"/>
  <c r="O170" i="2"/>
  <c r="I159" i="2"/>
  <c r="AF159" i="2" s="1"/>
  <c r="BC157" i="2"/>
  <c r="N150" i="2"/>
  <c r="O143" i="2"/>
  <c r="BC140" i="2"/>
  <c r="I133" i="2"/>
  <c r="AF133" i="2" s="1"/>
  <c r="N126" i="2"/>
  <c r="O119" i="2"/>
  <c r="BC116" i="2"/>
  <c r="O200" i="2"/>
  <c r="I190" i="2"/>
  <c r="AF190" i="2" s="1"/>
  <c r="N182" i="2"/>
  <c r="I171" i="2"/>
  <c r="AF171" i="2" s="1"/>
  <c r="N161" i="2"/>
  <c r="N153" i="2"/>
  <c r="BC125" i="2"/>
  <c r="O218" i="2"/>
  <c r="BC215" i="2"/>
  <c r="O209" i="2"/>
  <c r="I208" i="2"/>
  <c r="AF208" i="2" s="1"/>
  <c r="BC205" i="2"/>
  <c r="N198" i="2"/>
  <c r="BC195" i="2"/>
  <c r="O189" i="2"/>
  <c r="BC186" i="2"/>
  <c r="O181" i="2"/>
  <c r="N170" i="2"/>
  <c r="O152" i="2"/>
  <c r="O151" i="2"/>
  <c r="I150" i="2"/>
  <c r="AF150" i="2" s="1"/>
  <c r="BC148" i="2"/>
  <c r="N143" i="2"/>
  <c r="O134" i="2"/>
  <c r="O127" i="2"/>
  <c r="I126" i="2"/>
  <c r="AF126" i="2" s="1"/>
  <c r="N119" i="2"/>
  <c r="N218" i="2"/>
  <c r="BC216" i="2"/>
  <c r="N209" i="2"/>
  <c r="BC206" i="2"/>
  <c r="I198" i="2"/>
  <c r="AF198" i="2" s="1"/>
  <c r="O190" i="2"/>
  <c r="N189" i="2"/>
  <c r="N181" i="2"/>
  <c r="O171" i="2"/>
  <c r="I170" i="2"/>
  <c r="AF170" i="2" s="1"/>
  <c r="BC168" i="2"/>
  <c r="O160" i="2"/>
  <c r="N152" i="2"/>
  <c r="N151" i="2"/>
  <c r="I143" i="2"/>
  <c r="AF143" i="2" s="1"/>
  <c r="BC141" i="2"/>
  <c r="N134" i="2"/>
  <c r="N127" i="2"/>
  <c r="BC124" i="2"/>
  <c r="I119" i="2"/>
  <c r="AF119" i="2" s="1"/>
  <c r="BC117" i="2"/>
  <c r="BC207" i="2"/>
  <c r="N162" i="2"/>
  <c r="N144" i="2"/>
  <c r="O128" i="2"/>
  <c r="I218" i="2"/>
  <c r="AF218" i="2" s="1"/>
  <c r="I209" i="2"/>
  <c r="AF209" i="2" s="1"/>
  <c r="O199" i="2"/>
  <c r="BC196" i="2"/>
  <c r="N190" i="2"/>
  <c r="I189" i="2"/>
  <c r="AF189" i="2" s="1"/>
  <c r="BC187" i="2"/>
  <c r="O182" i="2"/>
  <c r="I181" i="2"/>
  <c r="AF181" i="2" s="1"/>
  <c r="BC179" i="2"/>
  <c r="N171" i="2"/>
  <c r="O162" i="2"/>
  <c r="O161" i="2"/>
  <c r="N160" i="2"/>
  <c r="BC158" i="2"/>
  <c r="O153" i="2"/>
  <c r="I152" i="2"/>
  <c r="AF152" i="2" s="1"/>
  <c r="I151" i="2"/>
  <c r="AF151" i="2" s="1"/>
  <c r="O144" i="2"/>
  <c r="I134" i="2"/>
  <c r="AF134" i="2" s="1"/>
  <c r="BC132" i="2"/>
  <c r="I127" i="2"/>
  <c r="AF127" i="2" s="1"/>
  <c r="N199" i="2"/>
  <c r="O191" i="2"/>
  <c r="O172" i="2"/>
  <c r="I160" i="2"/>
  <c r="AF160" i="2" s="1"/>
  <c r="BC149" i="2"/>
  <c r="O135" i="2"/>
  <c r="O120" i="2"/>
  <c r="O113" i="2"/>
  <c r="O210" i="2"/>
  <c r="N200" i="2"/>
  <c r="I199" i="2"/>
  <c r="AF199" i="2" s="1"/>
  <c r="BC197" i="2"/>
  <c r="N191" i="2"/>
  <c r="I182" i="2"/>
  <c r="AF182" i="2" s="1"/>
  <c r="O173" i="2"/>
  <c r="N172" i="2"/>
  <c r="BC169" i="2"/>
  <c r="O163" i="2"/>
  <c r="I162" i="2"/>
  <c r="AF162" i="2" s="1"/>
  <c r="I161" i="2"/>
  <c r="AF161" i="2" s="1"/>
  <c r="O154" i="2"/>
  <c r="I153" i="2"/>
  <c r="AF153" i="2" s="1"/>
  <c r="I144" i="2"/>
  <c r="AF144" i="2" s="1"/>
  <c r="BC142" i="2"/>
  <c r="N135" i="2"/>
  <c r="N128" i="2"/>
  <c r="N120" i="2"/>
  <c r="BC118" i="2"/>
  <c r="N113" i="2"/>
  <c r="BC217" i="2"/>
  <c r="O211" i="2"/>
  <c r="N210" i="2"/>
  <c r="BC208" i="2"/>
  <c r="I200" i="2"/>
  <c r="AF200" i="2" s="1"/>
  <c r="O192" i="2"/>
  <c r="I191" i="2"/>
  <c r="AF191" i="2" s="1"/>
  <c r="BC188" i="2"/>
  <c r="O183" i="2"/>
  <c r="BC180" i="2"/>
  <c r="N173" i="2"/>
  <c r="I172" i="2"/>
  <c r="AF172" i="2" s="1"/>
  <c r="N163" i="2"/>
  <c r="N154" i="2"/>
  <c r="BC151" i="2"/>
  <c r="BC150" i="2"/>
  <c r="O137" i="2"/>
  <c r="O136" i="2"/>
  <c r="I135" i="2"/>
  <c r="AF135" i="2" s="1"/>
  <c r="BC133" i="2"/>
  <c r="O129" i="2"/>
  <c r="I128" i="2"/>
  <c r="AF128" i="2" s="1"/>
  <c r="BC126" i="2"/>
  <c r="O121" i="2"/>
  <c r="I120" i="2"/>
  <c r="AF120" i="2" s="1"/>
  <c r="I113" i="2"/>
  <c r="AF113" i="2" s="1"/>
  <c r="O212" i="2"/>
  <c r="N211" i="2"/>
  <c r="I210" i="2"/>
  <c r="AF210" i="2" s="1"/>
  <c r="O201" i="2"/>
  <c r="N192" i="2"/>
  <c r="BC189" i="2"/>
  <c r="N183" i="2"/>
  <c r="I173" i="2"/>
  <c r="AF173" i="2" s="1"/>
  <c r="BC170" i="2"/>
  <c r="O164" i="2"/>
  <c r="I163" i="2"/>
  <c r="AF163" i="2" s="1"/>
  <c r="BC159" i="2"/>
  <c r="O155" i="2"/>
  <c r="I154" i="2"/>
  <c r="AF154" i="2" s="1"/>
  <c r="O145" i="2"/>
  <c r="N137" i="2"/>
  <c r="N136" i="2"/>
  <c r="N129" i="2"/>
  <c r="N121" i="2"/>
  <c r="N212" i="2"/>
  <c r="I211" i="2"/>
  <c r="AF211" i="2" s="1"/>
  <c r="O202" i="2"/>
  <c r="N201" i="2"/>
  <c r="BC198" i="2"/>
  <c r="I192" i="2"/>
  <c r="AF192" i="2" s="1"/>
  <c r="I183" i="2"/>
  <c r="AF183" i="2" s="1"/>
  <c r="BC181" i="2"/>
  <c r="O174" i="2"/>
  <c r="O165" i="2"/>
  <c r="N164" i="2"/>
  <c r="BC161" i="2"/>
  <c r="BC160" i="2"/>
  <c r="N155" i="2"/>
  <c r="BC152" i="2"/>
  <c r="N145" i="2"/>
  <c r="BC143" i="2"/>
  <c r="O138" i="2"/>
  <c r="I137" i="2"/>
  <c r="AF137" i="2" s="1"/>
  <c r="I136" i="2"/>
  <c r="AF136" i="2" s="1"/>
  <c r="O130" i="2"/>
  <c r="I129" i="2"/>
  <c r="AF129" i="2" s="1"/>
  <c r="O122" i="2"/>
  <c r="I121" i="2"/>
  <c r="AF121" i="2" s="1"/>
  <c r="BC218" i="2"/>
  <c r="O213" i="2"/>
  <c r="I212" i="2"/>
  <c r="AF212" i="2" s="1"/>
  <c r="N202" i="2"/>
  <c r="I201" i="2"/>
  <c r="AF201" i="2" s="1"/>
  <c r="BC199" i="2"/>
  <c r="O193" i="2"/>
  <c r="BC190" i="2"/>
  <c r="O184" i="2"/>
  <c r="N174" i="2"/>
  <c r="BC171" i="2"/>
  <c r="N165" i="2"/>
  <c r="I164" i="2"/>
  <c r="AF164" i="2" s="1"/>
  <c r="O156" i="2"/>
  <c r="I155" i="2"/>
  <c r="AF155" i="2" s="1"/>
  <c r="O146" i="2"/>
  <c r="I145" i="2"/>
  <c r="AF145" i="2" s="1"/>
  <c r="N138" i="2"/>
  <c r="BC134" i="2"/>
  <c r="N130" i="2"/>
  <c r="BC127" i="2"/>
  <c r="N122" i="2"/>
  <c r="BC119" i="2"/>
  <c r="O114" i="2"/>
  <c r="N213" i="2"/>
  <c r="BC209" i="2"/>
  <c r="O203" i="2"/>
  <c r="I202" i="2"/>
  <c r="AF202" i="2" s="1"/>
  <c r="N193" i="2"/>
  <c r="N184" i="2"/>
  <c r="O175" i="2"/>
  <c r="I174" i="2"/>
  <c r="AF174" i="2" s="1"/>
  <c r="BC172" i="2"/>
  <c r="O166" i="2"/>
  <c r="I165" i="2"/>
  <c r="AF165" i="2" s="1"/>
  <c r="BC162" i="2"/>
  <c r="N156" i="2"/>
  <c r="BC153" i="2"/>
  <c r="N146" i="2"/>
  <c r="O139" i="2"/>
  <c r="I138" i="2"/>
  <c r="AF138" i="2" s="1"/>
  <c r="I130" i="2"/>
  <c r="AF130" i="2" s="1"/>
  <c r="I122" i="2"/>
  <c r="AF122" i="2" s="1"/>
  <c r="N114" i="2"/>
  <c r="O214" i="2"/>
  <c r="I213" i="2"/>
  <c r="AF213" i="2" s="1"/>
  <c r="BC210" i="2"/>
  <c r="N203" i="2"/>
  <c r="I193" i="2"/>
  <c r="AF193" i="2" s="1"/>
  <c r="BC191" i="2"/>
  <c r="I184" i="2"/>
  <c r="AF184" i="2" s="1"/>
  <c r="BC182" i="2"/>
  <c r="N175" i="2"/>
  <c r="O167" i="2"/>
  <c r="N166" i="2"/>
  <c r="I156" i="2"/>
  <c r="AF156" i="2" s="1"/>
  <c r="O147" i="2"/>
  <c r="I146" i="2"/>
  <c r="AF146" i="2" s="1"/>
  <c r="N139" i="2"/>
  <c r="BC136" i="2"/>
  <c r="BC135" i="2"/>
  <c r="O131" i="2"/>
  <c r="BC128" i="2"/>
  <c r="O123" i="2"/>
  <c r="BC120" i="2"/>
  <c r="O115" i="2"/>
  <c r="I114" i="2"/>
  <c r="AF114" i="2" s="1"/>
  <c r="N214" i="2"/>
  <c r="BC211" i="2"/>
  <c r="O204" i="2"/>
  <c r="I203" i="2"/>
  <c r="AF203" i="2" s="1"/>
  <c r="BC200" i="2"/>
  <c r="O194" i="2"/>
  <c r="O177" i="2"/>
  <c r="O176" i="2"/>
  <c r="I175" i="2"/>
  <c r="AF175" i="2" s="1"/>
  <c r="N167" i="2"/>
  <c r="I166" i="2"/>
  <c r="AF166" i="2" s="1"/>
  <c r="BC163" i="2"/>
  <c r="O157" i="2"/>
  <c r="BC154" i="2"/>
  <c r="N147" i="2"/>
  <c r="BC144" i="2"/>
  <c r="O140" i="2"/>
  <c r="I139" i="2"/>
  <c r="AF139" i="2" s="1"/>
  <c r="N131" i="2"/>
  <c r="N123" i="2"/>
  <c r="N115" i="2"/>
  <c r="I214" i="2"/>
  <c r="AF214" i="2" s="1"/>
  <c r="O205" i="2"/>
  <c r="N204" i="2"/>
  <c r="BC201" i="2"/>
  <c r="N194" i="2"/>
  <c r="O185" i="2"/>
  <c r="O178" i="2"/>
  <c r="N177" i="2"/>
  <c r="N176" i="2"/>
  <c r="BC173" i="2"/>
  <c r="I167" i="2"/>
  <c r="AF167" i="2" s="1"/>
  <c r="BC164" i="2"/>
  <c r="N157" i="2"/>
  <c r="I147" i="2"/>
  <c r="AF147" i="2" s="1"/>
  <c r="N140" i="2"/>
  <c r="BC137" i="2"/>
  <c r="I131" i="2"/>
  <c r="AF131" i="2" s="1"/>
  <c r="BC129" i="2"/>
  <c r="I123" i="2"/>
  <c r="AF123" i="2" s="1"/>
  <c r="BC121" i="2"/>
  <c r="O116" i="2"/>
  <c r="I115" i="2"/>
  <c r="AF115" i="2" s="1"/>
  <c r="O215" i="2"/>
  <c r="BC212" i="2"/>
  <c r="N205" i="2"/>
  <c r="I204" i="2"/>
  <c r="AF204" i="2" s="1"/>
  <c r="O195" i="2"/>
  <c r="I194" i="2"/>
  <c r="AF194" i="2" s="1"/>
  <c r="BC192" i="2"/>
  <c r="N185" i="2"/>
  <c r="BC183" i="2"/>
  <c r="N178" i="2"/>
  <c r="I177" i="2"/>
  <c r="AF177" i="2" s="1"/>
  <c r="I176" i="2"/>
  <c r="AF176" i="2" s="1"/>
  <c r="O168" i="2"/>
  <c r="I157" i="2"/>
  <c r="AF157" i="2" s="1"/>
  <c r="BC155" i="2"/>
  <c r="O148" i="2"/>
  <c r="BC145" i="2"/>
  <c r="I140" i="2"/>
  <c r="AF140" i="2" s="1"/>
  <c r="O132" i="2"/>
  <c r="O124" i="2"/>
  <c r="N116" i="2"/>
  <c r="BC113" i="2"/>
  <c r="N215" i="2"/>
  <c r="I205" i="2"/>
  <c r="AF205" i="2" s="1"/>
  <c r="BC202" i="2"/>
  <c r="N195" i="2"/>
  <c r="O186" i="2"/>
  <c r="I185" i="2"/>
  <c r="AF185" i="2" s="1"/>
  <c r="O179" i="2"/>
  <c r="I178" i="2"/>
  <c r="AF178" i="2" s="1"/>
  <c r="BC174" i="2"/>
  <c r="N168" i="2"/>
  <c r="BC165" i="2"/>
  <c r="O158" i="2"/>
  <c r="N148" i="2"/>
  <c r="O141" i="2"/>
  <c r="BC138" i="2"/>
  <c r="N132" i="2"/>
  <c r="N124" i="2"/>
  <c r="O117" i="2"/>
  <c r="I116" i="2"/>
  <c r="AF116" i="2" s="1"/>
  <c r="O216" i="2"/>
  <c r="I215" i="2"/>
  <c r="AF215" i="2" s="1"/>
  <c r="BC213" i="2"/>
  <c r="O206" i="2"/>
  <c r="O196" i="2"/>
  <c r="I195" i="2"/>
  <c r="AF195" i="2" s="1"/>
  <c r="O187" i="2"/>
  <c r="N186" i="2"/>
  <c r="N179" i="2"/>
  <c r="I168" i="2"/>
  <c r="AF168" i="2" s="1"/>
  <c r="BC166" i="2"/>
  <c r="N158" i="2"/>
  <c r="O149" i="2"/>
  <c r="I148" i="2"/>
  <c r="AF148" i="2" s="1"/>
  <c r="BC146" i="2"/>
  <c r="N141" i="2"/>
  <c r="I132" i="2"/>
  <c r="AF132" i="2" s="1"/>
  <c r="BC130" i="2"/>
  <c r="I124" i="2"/>
  <c r="AF124" i="2" s="1"/>
  <c r="BC122" i="2"/>
  <c r="N117" i="2"/>
  <c r="BC114" i="2"/>
  <c r="O217" i="2"/>
  <c r="N216" i="2"/>
  <c r="O207" i="2"/>
  <c r="N206" i="2"/>
  <c r="BC203" i="2"/>
  <c r="N196" i="2"/>
  <c r="BC193" i="2"/>
  <c r="N187" i="2"/>
  <c r="I186" i="2"/>
  <c r="AF186" i="2" s="1"/>
  <c r="I179" i="2"/>
  <c r="AF179" i="2" s="1"/>
  <c r="BC176" i="2"/>
  <c r="BC175" i="2"/>
  <c r="O169" i="2"/>
  <c r="I158" i="2"/>
  <c r="AF158" i="2" s="1"/>
  <c r="BC156" i="2"/>
  <c r="N149" i="2"/>
  <c r="O142" i="2"/>
  <c r="I141" i="2"/>
  <c r="AF141" i="2" s="1"/>
  <c r="BC139" i="2"/>
  <c r="O125" i="2"/>
  <c r="O118" i="2"/>
  <c r="I117" i="2"/>
  <c r="AF117" i="2" s="1"/>
  <c r="N217" i="2"/>
  <c r="I216" i="2"/>
  <c r="AF216" i="2" s="1"/>
  <c r="N207" i="2"/>
  <c r="I206" i="2"/>
  <c r="AF206" i="2" s="1"/>
  <c r="BC204" i="2"/>
  <c r="O197" i="2"/>
  <c r="I196" i="2"/>
  <c r="AF196" i="2" s="1"/>
  <c r="O188" i="2"/>
  <c r="I187" i="2"/>
  <c r="AF187" i="2" s="1"/>
  <c r="BC184" i="2"/>
  <c r="O180" i="2"/>
  <c r="BC177" i="2"/>
  <c r="N169" i="2"/>
  <c r="O159" i="2"/>
  <c r="I149" i="2"/>
  <c r="AF149" i="2" s="1"/>
  <c r="N142" i="2"/>
  <c r="O133" i="2"/>
  <c r="N125" i="2"/>
  <c r="N118" i="2"/>
  <c r="BC115" i="2"/>
  <c r="S311" i="5"/>
  <c r="T308" i="5"/>
  <c r="R294" i="5"/>
  <c r="S291" i="5"/>
  <c r="T288" i="5"/>
  <c r="R277" i="5"/>
  <c r="S274" i="5"/>
  <c r="T271" i="5"/>
  <c r="S257" i="5"/>
  <c r="T254" i="5"/>
  <c r="R274" i="5"/>
  <c r="S271" i="5"/>
  <c r="T268" i="5"/>
  <c r="R257" i="5"/>
  <c r="S254" i="5"/>
  <c r="T251" i="5"/>
  <c r="XEX213" i="2"/>
  <c r="R311" i="5"/>
  <c r="S308" i="5"/>
  <c r="T305" i="5"/>
  <c r="R291" i="5"/>
  <c r="S288" i="5"/>
  <c r="XEX180" i="2" s="1"/>
  <c r="T285" i="5"/>
  <c r="R251" i="5"/>
  <c r="R316" i="5"/>
  <c r="R262" i="5"/>
  <c r="S273" i="5"/>
  <c r="S256" i="5"/>
  <c r="T253" i="5"/>
  <c r="T264" i="5"/>
  <c r="R253" i="5"/>
  <c r="S250" i="5"/>
  <c r="R308" i="5"/>
  <c r="S305" i="5"/>
  <c r="T302" i="5"/>
  <c r="R288" i="5"/>
  <c r="S285" i="5"/>
  <c r="T282" i="5"/>
  <c r="R271" i="5"/>
  <c r="S268" i="5"/>
  <c r="T265" i="5"/>
  <c r="R254" i="5"/>
  <c r="S251" i="5"/>
  <c r="T248" i="5"/>
  <c r="S265" i="5"/>
  <c r="S248" i="5"/>
  <c r="T316" i="5"/>
  <c r="R305" i="5"/>
  <c r="S302" i="5"/>
  <c r="T299" i="5"/>
  <c r="R285" i="5"/>
  <c r="S282" i="5"/>
  <c r="R268" i="5"/>
  <c r="T262" i="5"/>
  <c r="S279" i="5"/>
  <c r="S259" i="5"/>
  <c r="T307" i="5"/>
  <c r="R293" i="5"/>
  <c r="T287" i="5"/>
  <c r="R310" i="5"/>
  <c r="R290" i="5"/>
  <c r="T284" i="5"/>
  <c r="R273" i="5"/>
  <c r="S270" i="5"/>
  <c r="T267" i="5"/>
  <c r="R256" i="5"/>
  <c r="S253" i="5"/>
  <c r="T250" i="5"/>
  <c r="R307" i="5"/>
  <c r="R284" i="5"/>
  <c r="R250" i="5"/>
  <c r="R275" i="5"/>
  <c r="R309" i="5"/>
  <c r="S306" i="5"/>
  <c r="T303" i="5"/>
  <c r="R272" i="5"/>
  <c r="S269" i="5"/>
  <c r="T266" i="5"/>
  <c r="T249" i="5"/>
  <c r="S316" i="5"/>
  <c r="T313" i="5"/>
  <c r="R302" i="5"/>
  <c r="S299" i="5"/>
  <c r="T296" i="5"/>
  <c r="R282" i="5"/>
  <c r="T279" i="5"/>
  <c r="R265" i="5"/>
  <c r="S262" i="5"/>
  <c r="T259" i="5"/>
  <c r="R248" i="5"/>
  <c r="S313" i="5"/>
  <c r="R299" i="5"/>
  <c r="S296" i="5"/>
  <c r="T293" i="5"/>
  <c r="T276" i="5"/>
  <c r="S310" i="5"/>
  <c r="XEX189" i="2" s="1"/>
  <c r="T304" i="5"/>
  <c r="S287" i="5"/>
  <c r="T301" i="5"/>
  <c r="R270" i="5"/>
  <c r="S267" i="5"/>
  <c r="R313" i="5"/>
  <c r="T310" i="5"/>
  <c r="R296" i="5"/>
  <c r="S293" i="5"/>
  <c r="T290" i="5"/>
  <c r="R279" i="5"/>
  <c r="S276" i="5"/>
  <c r="T273" i="5"/>
  <c r="R259" i="5"/>
  <c r="T256" i="5"/>
  <c r="S290" i="5"/>
  <c r="R276" i="5"/>
  <c r="T270" i="5"/>
  <c r="S307" i="5"/>
  <c r="S304" i="5"/>
  <c r="R287" i="5"/>
  <c r="S284" i="5"/>
  <c r="XEX175" i="2" s="1"/>
  <c r="T281" i="5"/>
  <c r="R267" i="5"/>
  <c r="S264" i="5"/>
  <c r="XEX34" i="2" s="1"/>
  <c r="T261" i="5"/>
  <c r="S289" i="5"/>
  <c r="S272" i="5"/>
  <c r="S255" i="5"/>
  <c r="XEX209" i="2"/>
  <c r="T315" i="5"/>
  <c r="R304" i="5"/>
  <c r="S301" i="5"/>
  <c r="T298" i="5"/>
  <c r="S315" i="5"/>
  <c r="R301" i="5"/>
  <c r="S298" i="5"/>
  <c r="T295" i="5"/>
  <c r="S281" i="5"/>
  <c r="T278" i="5"/>
  <c r="R264" i="5"/>
  <c r="S261" i="5"/>
  <c r="T258" i="5"/>
  <c r="R292" i="5"/>
  <c r="R315" i="5"/>
  <c r="T312" i="5"/>
  <c r="R298" i="5"/>
  <c r="S295" i="5"/>
  <c r="T292" i="5"/>
  <c r="R281" i="5"/>
  <c r="S278" i="5"/>
  <c r="T275" i="5"/>
  <c r="R261" i="5"/>
  <c r="S258" i="5"/>
  <c r="S312" i="5"/>
  <c r="T309" i="5"/>
  <c r="R295" i="5"/>
  <c r="S292" i="5"/>
  <c r="T289" i="5"/>
  <c r="R278" i="5"/>
  <c r="S275" i="5"/>
  <c r="T272" i="5"/>
  <c r="R258" i="5"/>
  <c r="T255" i="5"/>
  <c r="R312" i="5"/>
  <c r="S309" i="5"/>
  <c r="T306" i="5"/>
  <c r="R306" i="5"/>
  <c r="S303" i="5"/>
  <c r="T300" i="5"/>
  <c r="R286" i="5"/>
  <c r="S283" i="5"/>
  <c r="R269" i="5"/>
  <c r="S266" i="5"/>
  <c r="T263" i="5"/>
  <c r="R252" i="5"/>
  <c r="S249" i="5"/>
  <c r="R314" i="5"/>
  <c r="T311" i="5"/>
  <c r="R260" i="5"/>
  <c r="T257" i="5"/>
  <c r="T314" i="5"/>
  <c r="R303" i="5"/>
  <c r="S300" i="5"/>
  <c r="T297" i="5"/>
  <c r="R283" i="5"/>
  <c r="T280" i="5"/>
  <c r="R266" i="5"/>
  <c r="S263" i="5"/>
  <c r="T260" i="5"/>
  <c r="R249" i="5"/>
  <c r="T286" i="5"/>
  <c r="T269" i="5"/>
  <c r="T252" i="5"/>
  <c r="R289" i="5"/>
  <c r="S286" i="5"/>
  <c r="T283" i="5"/>
  <c r="R255" i="5"/>
  <c r="S252" i="5"/>
  <c r="S314" i="5"/>
  <c r="R300" i="5"/>
  <c r="S297" i="5"/>
  <c r="T294" i="5"/>
  <c r="S280" i="5"/>
  <c r="T277" i="5"/>
  <c r="R263" i="5"/>
  <c r="S260" i="5"/>
  <c r="R297" i="5"/>
  <c r="S294" i="5"/>
  <c r="T291" i="5"/>
  <c r="R280" i="5"/>
  <c r="S277" i="5"/>
  <c r="T274" i="5"/>
  <c r="T242" i="5"/>
  <c r="R240" i="5"/>
  <c r="T231" i="5"/>
  <c r="R224" i="5"/>
  <c r="T219" i="5"/>
  <c r="R208" i="5"/>
  <c r="T203" i="5"/>
  <c r="R201" i="5"/>
  <c r="S194" i="5"/>
  <c r="R187" i="5"/>
  <c r="T246" i="5"/>
  <c r="R244" i="5"/>
  <c r="R235" i="5"/>
  <c r="R226" i="5"/>
  <c r="T221" i="5"/>
  <c r="S205" i="5"/>
  <c r="S191" i="5"/>
  <c r="T184" i="5"/>
  <c r="R182" i="5"/>
  <c r="R175" i="5"/>
  <c r="T170" i="5"/>
  <c r="R168" i="5"/>
  <c r="T163" i="5"/>
  <c r="R156" i="5"/>
  <c r="S151" i="5"/>
  <c r="T146" i="5"/>
  <c r="S139" i="5"/>
  <c r="T127" i="5"/>
  <c r="T122" i="5"/>
  <c r="S115" i="5"/>
  <c r="S108" i="5"/>
  <c r="S101" i="5"/>
  <c r="R94" i="5"/>
  <c r="T82" i="5"/>
  <c r="R80" i="5"/>
  <c r="S71" i="5"/>
  <c r="T63" i="5"/>
  <c r="R61" i="5"/>
  <c r="S53" i="5"/>
  <c r="T44" i="5"/>
  <c r="R42" i="5"/>
  <c r="S33" i="5"/>
  <c r="S242" i="5"/>
  <c r="T235" i="5"/>
  <c r="T223" i="5"/>
  <c r="R213" i="5"/>
  <c r="S209" i="5"/>
  <c r="S204" i="5"/>
  <c r="T199" i="5"/>
  <c r="S190" i="5"/>
  <c r="S177" i="5"/>
  <c r="T172" i="5"/>
  <c r="R165" i="5"/>
  <c r="S160" i="5"/>
  <c r="S155" i="5"/>
  <c r="R150" i="5"/>
  <c r="T140" i="5"/>
  <c r="T135" i="5"/>
  <c r="R128" i="5"/>
  <c r="T120" i="5"/>
  <c r="S113" i="5"/>
  <c r="R106" i="5"/>
  <c r="T101" i="5"/>
  <c r="T91" i="5"/>
  <c r="T86" i="5"/>
  <c r="R84" i="5"/>
  <c r="S77" i="5"/>
  <c r="S68" i="5"/>
  <c r="T62" i="5"/>
  <c r="T54" i="5"/>
  <c r="S45" i="5"/>
  <c r="T38" i="5"/>
  <c r="R36" i="5"/>
  <c r="T29" i="5"/>
  <c r="T20" i="5"/>
  <c r="R18" i="5"/>
  <c r="S9" i="5"/>
  <c r="R228" i="5"/>
  <c r="T220" i="5"/>
  <c r="S211" i="5"/>
  <c r="T206" i="5"/>
  <c r="T174" i="5"/>
  <c r="R242" i="5"/>
  <c r="S235" i="5"/>
  <c r="T228" i="5"/>
  <c r="S223" i="5"/>
  <c r="R209" i="5"/>
  <c r="R204" i="5"/>
  <c r="S199" i="5"/>
  <c r="R190" i="5"/>
  <c r="S184" i="5"/>
  <c r="R177" i="5"/>
  <c r="S172" i="5"/>
  <c r="T167" i="5"/>
  <c r="R160" i="5"/>
  <c r="R155" i="5"/>
  <c r="S140" i="5"/>
  <c r="S135" i="5"/>
  <c r="S120" i="5"/>
  <c r="R113" i="5"/>
  <c r="T108" i="5"/>
  <c r="R101" i="5"/>
  <c r="T96" i="5"/>
  <c r="S91" i="5"/>
  <c r="S86" i="5"/>
  <c r="T79" i="5"/>
  <c r="R77" i="5"/>
  <c r="T70" i="5"/>
  <c r="R68" i="5"/>
  <c r="S62" i="5"/>
  <c r="S54" i="5"/>
  <c r="T47" i="5"/>
  <c r="R45" i="5"/>
  <c r="S38" i="5"/>
  <c r="S29" i="5"/>
  <c r="S20" i="5"/>
  <c r="T11" i="5"/>
  <c r="R9" i="5"/>
  <c r="T244" i="5"/>
  <c r="S215" i="5"/>
  <c r="S179" i="5"/>
  <c r="S228" i="5"/>
  <c r="R223" i="5"/>
  <c r="T215" i="5"/>
  <c r="T211" i="5"/>
  <c r="R199" i="5"/>
  <c r="R184" i="5"/>
  <c r="T179" i="5"/>
  <c r="R172" i="5"/>
  <c r="S167" i="5"/>
  <c r="T147" i="5"/>
  <c r="R140" i="5"/>
  <c r="R135" i="5"/>
  <c r="T130" i="5"/>
  <c r="T125" i="5"/>
  <c r="R120" i="5"/>
  <c r="R108" i="5"/>
  <c r="S96" i="5"/>
  <c r="R91" i="5"/>
  <c r="R86" i="5"/>
  <c r="S79" i="5"/>
  <c r="S70" i="5"/>
  <c r="R62" i="5"/>
  <c r="T56" i="5"/>
  <c r="R54" i="5"/>
  <c r="S47" i="5"/>
  <c r="T40" i="5"/>
  <c r="R38" i="5"/>
  <c r="T31" i="5"/>
  <c r="R29" i="5"/>
  <c r="T22" i="5"/>
  <c r="R20" i="5"/>
  <c r="S11" i="5"/>
  <c r="T2" i="5"/>
  <c r="R167" i="5"/>
  <c r="T162" i="5"/>
  <c r="T239" i="5"/>
  <c r="S230" i="5"/>
  <c r="S225" i="5"/>
  <c r="R220" i="5"/>
  <c r="R206" i="5"/>
  <c r="S201" i="5"/>
  <c r="XEX167" i="2" s="1"/>
  <c r="R194" i="5"/>
  <c r="T186" i="5"/>
  <c r="R174" i="5"/>
  <c r="R162" i="5"/>
  <c r="R157" i="5"/>
  <c r="R152" i="5"/>
  <c r="T144" i="5"/>
  <c r="R142" i="5"/>
  <c r="S137" i="5"/>
  <c r="S246" i="5"/>
  <c r="S239" i="5"/>
  <c r="R230" i="5"/>
  <c r="R225" i="5"/>
  <c r="T217" i="5"/>
  <c r="T212" i="5"/>
  <c r="T196" i="5"/>
  <c r="T191" i="5"/>
  <c r="S186" i="5"/>
  <c r="T181" i="5"/>
  <c r="T164" i="5"/>
  <c r="T149" i="5"/>
  <c r="S144" i="5"/>
  <c r="R137" i="5"/>
  <c r="R132" i="5"/>
  <c r="R122" i="5"/>
  <c r="T117" i="5"/>
  <c r="T112" i="5"/>
  <c r="R103" i="5"/>
  <c r="S245" i="5"/>
  <c r="S240" i="5"/>
  <c r="S226" i="5"/>
  <c r="R245" i="5"/>
  <c r="T232" i="5"/>
  <c r="T229" i="5"/>
  <c r="S220" i="5"/>
  <c r="S217" i="5"/>
  <c r="T214" i="5"/>
  <c r="R193" i="5"/>
  <c r="R180" i="5"/>
  <c r="S166" i="5"/>
  <c r="T155" i="5"/>
  <c r="S130" i="5"/>
  <c r="T116" i="5"/>
  <c r="S106" i="5"/>
  <c r="S98" i="5"/>
  <c r="R90" i="5"/>
  <c r="T87" i="5"/>
  <c r="S82" i="5"/>
  <c r="T77" i="5"/>
  <c r="T57" i="5"/>
  <c r="T52" i="5"/>
  <c r="S232" i="5"/>
  <c r="S229" i="5"/>
  <c r="T226" i="5"/>
  <c r="R217" i="5"/>
  <c r="S214" i="5"/>
  <c r="T192" i="5"/>
  <c r="T177" i="5"/>
  <c r="R166" i="5"/>
  <c r="S163" i="5"/>
  <c r="XEX218" i="2" s="1"/>
  <c r="T141" i="5"/>
  <c r="R130" i="5"/>
  <c r="S127" i="5"/>
  <c r="S116" i="5"/>
  <c r="R98" i="5"/>
  <c r="S87" i="5"/>
  <c r="R82" i="5"/>
  <c r="T72" i="5"/>
  <c r="T67" i="5"/>
  <c r="S57" i="5"/>
  <c r="S52" i="5"/>
  <c r="T42" i="5"/>
  <c r="T37" i="5"/>
  <c r="S30" i="5"/>
  <c r="S25" i="5"/>
  <c r="T13" i="5"/>
  <c r="R6" i="5"/>
  <c r="T234" i="5"/>
  <c r="T209" i="5"/>
  <c r="S203" i="5"/>
  <c r="R192" i="5"/>
  <c r="T160" i="5"/>
  <c r="S152" i="5"/>
  <c r="R149" i="5"/>
  <c r="S146" i="5"/>
  <c r="R141" i="5"/>
  <c r="S138" i="5"/>
  <c r="S124" i="5"/>
  <c r="T121" i="5"/>
  <c r="T103" i="5"/>
  <c r="T100" i="5"/>
  <c r="S89" i="5"/>
  <c r="R13" i="5"/>
  <c r="S8" i="5"/>
  <c r="R27" i="5"/>
  <c r="R232" i="5"/>
  <c r="R229" i="5"/>
  <c r="R214" i="5"/>
  <c r="S192" i="5"/>
  <c r="R163" i="5"/>
  <c r="T152" i="5"/>
  <c r="S149" i="5"/>
  <c r="S141" i="5"/>
  <c r="T138" i="5"/>
  <c r="R127" i="5"/>
  <c r="T124" i="5"/>
  <c r="R116" i="5"/>
  <c r="T95" i="5"/>
  <c r="T89" i="5"/>
  <c r="R87" i="5"/>
  <c r="S72" i="5"/>
  <c r="S67" i="5"/>
  <c r="R57" i="5"/>
  <c r="R52" i="5"/>
  <c r="R47" i="5"/>
  <c r="S42" i="5"/>
  <c r="S37" i="5"/>
  <c r="R30" i="5"/>
  <c r="R25" i="5"/>
  <c r="S13" i="5"/>
  <c r="T8" i="5"/>
  <c r="T171" i="5"/>
  <c r="T84" i="5"/>
  <c r="R72" i="5"/>
  <c r="R67" i="5"/>
  <c r="T59" i="5"/>
  <c r="R37" i="5"/>
  <c r="T32" i="5"/>
  <c r="T27" i="5"/>
  <c r="S174" i="5"/>
  <c r="T132" i="5"/>
  <c r="S95" i="5"/>
  <c r="T15" i="5"/>
  <c r="R32" i="5"/>
  <c r="T3" i="5"/>
  <c r="S69" i="5"/>
  <c r="S3" i="5"/>
  <c r="S244" i="5"/>
  <c r="R118" i="5"/>
  <c r="T34" i="5"/>
  <c r="S216" i="5"/>
  <c r="T197" i="5"/>
  <c r="S165" i="5"/>
  <c r="R154" i="5"/>
  <c r="S105" i="5"/>
  <c r="S97" i="5"/>
  <c r="R92" i="5"/>
  <c r="R76" i="5"/>
  <c r="T66" i="5"/>
  <c r="S19" i="5"/>
  <c r="S36" i="5"/>
  <c r="T26" i="5"/>
  <c r="S83" i="5"/>
  <c r="S78" i="5"/>
  <c r="T28" i="5"/>
  <c r="R178" i="5"/>
  <c r="S128" i="5"/>
  <c r="R73" i="5"/>
  <c r="R2" i="5"/>
  <c r="S75" i="5"/>
  <c r="S4" i="5"/>
  <c r="S50" i="5"/>
  <c r="S40" i="5"/>
  <c r="T35" i="5"/>
  <c r="R4" i="5"/>
  <c r="S6" i="5"/>
  <c r="R239" i="5"/>
  <c r="S234" i="5"/>
  <c r="S206" i="5"/>
  <c r="R203" i="5"/>
  <c r="T195" i="5"/>
  <c r="T182" i="5"/>
  <c r="S171" i="5"/>
  <c r="R146" i="5"/>
  <c r="T143" i="5"/>
  <c r="R138" i="5"/>
  <c r="S132" i="5"/>
  <c r="R124" i="5"/>
  <c r="S121" i="5"/>
  <c r="S103" i="5"/>
  <c r="S100" i="5"/>
  <c r="R95" i="5"/>
  <c r="R89" i="5"/>
  <c r="S84" i="5"/>
  <c r="R79" i="5"/>
  <c r="T74" i="5"/>
  <c r="S63" i="5"/>
  <c r="S59" i="5"/>
  <c r="S32" i="5"/>
  <c r="S27" i="5"/>
  <c r="S15" i="5"/>
  <c r="R8" i="5"/>
  <c r="R234" i="5"/>
  <c r="T222" i="5"/>
  <c r="S182" i="5"/>
  <c r="R171" i="5"/>
  <c r="R121" i="5"/>
  <c r="R100" i="5"/>
  <c r="S195" i="5"/>
  <c r="T157" i="5"/>
  <c r="S143" i="5"/>
  <c r="T118" i="5"/>
  <c r="T113" i="5"/>
  <c r="S74" i="5"/>
  <c r="T69" i="5"/>
  <c r="R63" i="5"/>
  <c r="R59" i="5"/>
  <c r="T49" i="5"/>
  <c r="S44" i="5"/>
  <c r="R15" i="5"/>
  <c r="R44" i="5"/>
  <c r="T39" i="5"/>
  <c r="S22" i="5"/>
  <c r="T17" i="5"/>
  <c r="T10" i="5"/>
  <c r="R219" i="5"/>
  <c r="T165" i="5"/>
  <c r="S154" i="5"/>
  <c r="T81" i="5"/>
  <c r="S64" i="5"/>
  <c r="R49" i="5"/>
  <c r="R189" i="5"/>
  <c r="S168" i="5"/>
  <c r="R110" i="5"/>
  <c r="S81" i="5"/>
  <c r="S76" i="5"/>
  <c r="T24" i="5"/>
  <c r="S112" i="5"/>
  <c r="T107" i="5"/>
  <c r="T102" i="5"/>
  <c r="R51" i="5"/>
  <c r="S46" i="5"/>
  <c r="T156" i="5"/>
  <c r="R102" i="5"/>
  <c r="R48" i="5"/>
  <c r="R43" i="5"/>
  <c r="T55" i="5"/>
  <c r="R147" i="5"/>
  <c r="S23" i="5"/>
  <c r="T225" i="5"/>
  <c r="S222" i="5"/>
  <c r="S219" i="5"/>
  <c r="T200" i="5"/>
  <c r="R195" i="5"/>
  <c r="T189" i="5"/>
  <c r="R179" i="5"/>
  <c r="S157" i="5"/>
  <c r="T154" i="5"/>
  <c r="R143" i="5"/>
  <c r="T129" i="5"/>
  <c r="S118" i="5"/>
  <c r="XEX206" i="2" s="1"/>
  <c r="T110" i="5"/>
  <c r="T92" i="5"/>
  <c r="R74" i="5"/>
  <c r="T64" i="5"/>
  <c r="S49" i="5"/>
  <c r="T216" i="5"/>
  <c r="S200" i="5"/>
  <c r="S189" i="5"/>
  <c r="S129" i="5"/>
  <c r="S110" i="5"/>
  <c r="T76" i="5"/>
  <c r="S231" i="5"/>
  <c r="T213" i="5"/>
  <c r="T208" i="5"/>
  <c r="T134" i="5"/>
  <c r="R129" i="5"/>
  <c r="R64" i="5"/>
  <c r="S34" i="5"/>
  <c r="T5" i="5"/>
  <c r="R97" i="5"/>
  <c r="T46" i="5"/>
  <c r="T19" i="5"/>
  <c r="S5" i="5"/>
  <c r="R115" i="5"/>
  <c r="T12" i="5"/>
  <c r="R5" i="5"/>
  <c r="R41" i="5"/>
  <c r="T21" i="5"/>
  <c r="R14" i="5"/>
  <c r="S2" i="5"/>
  <c r="T109" i="5"/>
  <c r="S85" i="5"/>
  <c r="S60" i="5"/>
  <c r="T16" i="5"/>
  <c r="T9" i="5"/>
  <c r="R16" i="5"/>
  <c r="S158" i="5"/>
  <c r="R133" i="5"/>
  <c r="S114" i="5"/>
  <c r="R75" i="5"/>
  <c r="S65" i="5"/>
  <c r="T61" i="5"/>
  <c r="T45" i="5"/>
  <c r="T18" i="5"/>
  <c r="R222" i="5"/>
  <c r="T168" i="5"/>
  <c r="T105" i="5"/>
  <c r="T97" i="5"/>
  <c r="S92" i="5"/>
  <c r="R69" i="5"/>
  <c r="S39" i="5"/>
  <c r="R22" i="5"/>
  <c r="S17" i="5"/>
  <c r="S10" i="5"/>
  <c r="R3" i="5"/>
  <c r="R200" i="5"/>
  <c r="T126" i="5"/>
  <c r="T51" i="5"/>
  <c r="R81" i="5"/>
  <c r="T41" i="5"/>
  <c r="R34" i="5"/>
  <c r="S24" i="5"/>
  <c r="T71" i="5"/>
  <c r="S66" i="5"/>
  <c r="R24" i="5"/>
  <c r="R19" i="5"/>
  <c r="R246" i="5"/>
  <c r="S202" i="5"/>
  <c r="R181" i="5"/>
  <c r="S131" i="5"/>
  <c r="R107" i="5"/>
  <c r="R12" i="5"/>
  <c r="S7" i="5"/>
  <c r="T60" i="5"/>
  <c r="T161" i="5"/>
  <c r="S136" i="5"/>
  <c r="T23" i="5"/>
  <c r="S119" i="5"/>
  <c r="S111" i="5"/>
  <c r="S55" i="5"/>
  <c r="T176" i="5"/>
  <c r="R39" i="5"/>
  <c r="R17" i="5"/>
  <c r="R10" i="5"/>
  <c r="S56" i="5"/>
  <c r="S51" i="5"/>
  <c r="T94" i="5"/>
  <c r="R71" i="5"/>
  <c r="T58" i="5"/>
  <c r="S88" i="5"/>
  <c r="S28" i="5"/>
  <c r="R70" i="5"/>
  <c r="T241" i="5"/>
  <c r="T236" i="5"/>
  <c r="R231" i="5"/>
  <c r="R216" i="5"/>
  <c r="S213" i="5"/>
  <c r="R211" i="5"/>
  <c r="S208" i="5"/>
  <c r="S197" i="5"/>
  <c r="R191" i="5"/>
  <c r="T188" i="5"/>
  <c r="S176" i="5"/>
  <c r="T173" i="5"/>
  <c r="S162" i="5"/>
  <c r="T159" i="5"/>
  <c r="T151" i="5"/>
  <c r="T148" i="5"/>
  <c r="T137" i="5"/>
  <c r="S134" i="5"/>
  <c r="S126" i="5"/>
  <c r="T115" i="5"/>
  <c r="R105" i="5"/>
  <c r="S241" i="5"/>
  <c r="S236" i="5"/>
  <c r="T205" i="5"/>
  <c r="R197" i="5"/>
  <c r="S188" i="5"/>
  <c r="T187" i="5"/>
  <c r="R176" i="5"/>
  <c r="S173" i="5"/>
  <c r="XEX221" i="2" s="1"/>
  <c r="S159" i="5"/>
  <c r="R151" i="5"/>
  <c r="S148" i="5"/>
  <c r="T145" i="5"/>
  <c r="R134" i="5"/>
  <c r="R126" i="5"/>
  <c r="T123" i="5"/>
  <c r="R56" i="5"/>
  <c r="S41" i="5"/>
  <c r="T36" i="5"/>
  <c r="T88" i="5"/>
  <c r="R66" i="5"/>
  <c r="S238" i="5"/>
  <c r="T224" i="5"/>
  <c r="T218" i="5"/>
  <c r="R123" i="5"/>
  <c r="T33" i="5"/>
  <c r="S80" i="5"/>
  <c r="T65" i="5"/>
  <c r="T204" i="5"/>
  <c r="R241" i="5"/>
  <c r="T238" i="5"/>
  <c r="R236" i="5"/>
  <c r="R205" i="5"/>
  <c r="T202" i="5"/>
  <c r="R188" i="5"/>
  <c r="S187" i="5"/>
  <c r="S181" i="5"/>
  <c r="R173" i="5"/>
  <c r="S170" i="5"/>
  <c r="R159" i="5"/>
  <c r="R148" i="5"/>
  <c r="S145" i="5"/>
  <c r="T131" i="5"/>
  <c r="S123" i="5"/>
  <c r="R112" i="5"/>
  <c r="S107" i="5"/>
  <c r="S102" i="5"/>
  <c r="S94" i="5"/>
  <c r="T83" i="5"/>
  <c r="T78" i="5"/>
  <c r="R46" i="5"/>
  <c r="S12" i="5"/>
  <c r="T7" i="5"/>
  <c r="T194" i="5"/>
  <c r="R170" i="5"/>
  <c r="R145" i="5"/>
  <c r="T99" i="5"/>
  <c r="S58" i="5"/>
  <c r="T53" i="5"/>
  <c r="S31" i="5"/>
  <c r="S26" i="5"/>
  <c r="T14" i="5"/>
  <c r="S48" i="5"/>
  <c r="S43" i="5"/>
  <c r="T183" i="5"/>
  <c r="S153" i="5"/>
  <c r="R139" i="5"/>
  <c r="S21" i="5"/>
  <c r="T50" i="5"/>
  <c r="T193" i="5"/>
  <c r="T180" i="5"/>
  <c r="R104" i="5"/>
  <c r="T90" i="5"/>
  <c r="R238" i="5"/>
  <c r="T227" i="5"/>
  <c r="S224" i="5"/>
  <c r="S221" i="5"/>
  <c r="S218" i="5"/>
  <c r="R202" i="5"/>
  <c r="XEX201" i="2"/>
  <c r="T178" i="5"/>
  <c r="S164" i="5"/>
  <c r="S156" i="5"/>
  <c r="T142" i="5"/>
  <c r="R131" i="5"/>
  <c r="S117" i="5"/>
  <c r="S99" i="5"/>
  <c r="R88" i="5"/>
  <c r="R83" i="5"/>
  <c r="R78" i="5"/>
  <c r="T73" i="5"/>
  <c r="R58" i="5"/>
  <c r="R53" i="5"/>
  <c r="T48" i="5"/>
  <c r="T43" i="5"/>
  <c r="R31" i="5"/>
  <c r="R26" i="5"/>
  <c r="S14" i="5"/>
  <c r="R7" i="5"/>
  <c r="T243" i="5"/>
  <c r="T230" i="5"/>
  <c r="S227" i="5"/>
  <c r="R221" i="5"/>
  <c r="R218" i="5"/>
  <c r="S212" i="5"/>
  <c r="T210" i="5"/>
  <c r="S178" i="5"/>
  <c r="R164" i="5"/>
  <c r="T153" i="5"/>
  <c r="S142" i="5"/>
  <c r="XEX224" i="2" s="1"/>
  <c r="T139" i="5"/>
  <c r="T136" i="5"/>
  <c r="T128" i="5"/>
  <c r="R117" i="5"/>
  <c r="R99" i="5"/>
  <c r="T85" i="5"/>
  <c r="S73" i="5"/>
  <c r="T68" i="5"/>
  <c r="S243" i="5"/>
  <c r="R227" i="5"/>
  <c r="R215" i="5"/>
  <c r="R212" i="5"/>
  <c r="S210" i="5"/>
  <c r="T207" i="5"/>
  <c r="R243" i="5"/>
  <c r="R210" i="5"/>
  <c r="S207" i="5"/>
  <c r="S196" i="5"/>
  <c r="S183" i="5"/>
  <c r="T175" i="5"/>
  <c r="S161" i="5"/>
  <c r="R153" i="5"/>
  <c r="T150" i="5"/>
  <c r="R136" i="5"/>
  <c r="T133" i="5"/>
  <c r="S125" i="5"/>
  <c r="S109" i="5"/>
  <c r="T104" i="5"/>
  <c r="R96" i="5"/>
  <c r="R85" i="5"/>
  <c r="T80" i="5"/>
  <c r="T75" i="5"/>
  <c r="R60" i="5"/>
  <c r="R33" i="5"/>
  <c r="R28" i="5"/>
  <c r="R21" i="5"/>
  <c r="S16" i="5"/>
  <c r="T4" i="5"/>
  <c r="R125" i="5"/>
  <c r="S122" i="5"/>
  <c r="T119" i="5"/>
  <c r="T114" i="5"/>
  <c r="T111" i="5"/>
  <c r="R109" i="5"/>
  <c r="S104" i="5"/>
  <c r="R207" i="5"/>
  <c r="R196" i="5"/>
  <c r="R186" i="5"/>
  <c r="R183" i="5"/>
  <c r="S175" i="5"/>
  <c r="R161" i="5"/>
  <c r="T158" i="5"/>
  <c r="S150" i="5"/>
  <c r="S147" i="5"/>
  <c r="R144" i="5"/>
  <c r="S133" i="5"/>
  <c r="T240" i="5"/>
  <c r="T245" i="5"/>
  <c r="T201" i="5"/>
  <c r="S193" i="5"/>
  <c r="T190" i="5"/>
  <c r="S180" i="5"/>
  <c r="XEX219" i="2" s="1"/>
  <c r="T166" i="5"/>
  <c r="R158" i="5"/>
  <c r="R119" i="5"/>
  <c r="R114" i="5"/>
  <c r="R111" i="5"/>
  <c r="T106" i="5"/>
  <c r="T98" i="5"/>
  <c r="S90" i="5"/>
  <c r="R65" i="5"/>
  <c r="S61" i="5"/>
  <c r="R55" i="5"/>
  <c r="R50" i="5"/>
  <c r="R40" i="5"/>
  <c r="S35" i="5"/>
  <c r="R23" i="5"/>
  <c r="S18" i="5"/>
  <c r="R11" i="5"/>
  <c r="T6" i="5"/>
  <c r="R35" i="5"/>
  <c r="T30" i="5"/>
  <c r="T25" i="5"/>
  <c r="BC111" i="2"/>
  <c r="O105" i="2"/>
  <c r="I104" i="2"/>
  <c r="AF104" i="2" s="1"/>
  <c r="BC102" i="2"/>
  <c r="N97" i="2"/>
  <c r="O87" i="2"/>
  <c r="I86" i="2"/>
  <c r="AF86" i="2" s="1"/>
  <c r="O75" i="2"/>
  <c r="BC72" i="2"/>
  <c r="N65" i="2"/>
  <c r="BC62" i="2"/>
  <c r="N55" i="2"/>
  <c r="N54" i="2"/>
  <c r="I53" i="2"/>
  <c r="AF53" i="2" s="1"/>
  <c r="BC51" i="2"/>
  <c r="N45" i="2"/>
  <c r="N36" i="2"/>
  <c r="I35" i="2"/>
  <c r="AF35" i="2" s="1"/>
  <c r="O27" i="2"/>
  <c r="N26" i="2"/>
  <c r="N18" i="2"/>
  <c r="I9" i="2"/>
  <c r="AF9" i="2" s="1"/>
  <c r="I8" i="2"/>
  <c r="AF8" i="2" s="1"/>
  <c r="O527" i="5"/>
  <c r="O507" i="5"/>
  <c r="O487" i="5"/>
  <c r="O467" i="5"/>
  <c r="O447" i="5"/>
  <c r="O427" i="5"/>
  <c r="O407" i="5"/>
  <c r="O387" i="5"/>
  <c r="O367" i="5"/>
  <c r="O347" i="5"/>
  <c r="O327" i="5"/>
  <c r="O302" i="5"/>
  <c r="O282" i="5"/>
  <c r="O262" i="5"/>
  <c r="N105" i="2"/>
  <c r="O98" i="2"/>
  <c r="I97" i="2"/>
  <c r="AF97" i="2" s="1"/>
  <c r="BC95" i="2"/>
  <c r="O88" i="2"/>
  <c r="N87" i="2"/>
  <c r="BC84" i="2"/>
  <c r="O76" i="2"/>
  <c r="N75" i="2"/>
  <c r="O66" i="2"/>
  <c r="I65" i="2"/>
  <c r="AF65" i="2" s="1"/>
  <c r="BC63" i="2"/>
  <c r="I55" i="2"/>
  <c r="AF55" i="2" s="1"/>
  <c r="I54" i="2"/>
  <c r="AF54" i="2" s="1"/>
  <c r="I45" i="2"/>
  <c r="AF45" i="2" s="1"/>
  <c r="I36" i="2"/>
  <c r="AF36" i="2" s="1"/>
  <c r="BC33" i="2"/>
  <c r="N27" i="2"/>
  <c r="I26" i="2"/>
  <c r="AF26" i="2" s="1"/>
  <c r="BC24" i="2"/>
  <c r="O19" i="2"/>
  <c r="I18" i="2"/>
  <c r="AF18" i="2" s="1"/>
  <c r="BC15" i="2"/>
  <c r="O538" i="5"/>
  <c r="O518" i="5"/>
  <c r="O498" i="5"/>
  <c r="O478" i="5"/>
  <c r="O458" i="5"/>
  <c r="O438" i="5"/>
  <c r="O418" i="5"/>
  <c r="O398" i="5"/>
  <c r="O378" i="5"/>
  <c r="O358" i="5"/>
  <c r="O338" i="5"/>
  <c r="O319" i="5"/>
  <c r="O313" i="5"/>
  <c r="O293" i="5"/>
  <c r="O273" i="5"/>
  <c r="O253" i="5"/>
  <c r="BC112" i="2"/>
  <c r="O106" i="2"/>
  <c r="I105" i="2"/>
  <c r="AF105" i="2" s="1"/>
  <c r="N98" i="2"/>
  <c r="N88" i="2"/>
  <c r="I87" i="2"/>
  <c r="AF87" i="2" s="1"/>
  <c r="O77" i="2"/>
  <c r="N76" i="2"/>
  <c r="I75" i="2"/>
  <c r="AF75" i="2" s="1"/>
  <c r="BC73" i="2"/>
  <c r="N66" i="2"/>
  <c r="O56" i="2"/>
  <c r="O46" i="2"/>
  <c r="BC43" i="2"/>
  <c r="O37" i="2"/>
  <c r="O28" i="2"/>
  <c r="I27" i="2"/>
  <c r="AF27" i="2" s="1"/>
  <c r="N19" i="2"/>
  <c r="BC16" i="2"/>
  <c r="O10" i="2"/>
  <c r="O529" i="5"/>
  <c r="O509" i="5"/>
  <c r="O489" i="5"/>
  <c r="O469" i="5"/>
  <c r="O449" i="5"/>
  <c r="O429" i="5"/>
  <c r="O409" i="5"/>
  <c r="O389" i="5"/>
  <c r="O369" i="5"/>
  <c r="O349" i="5"/>
  <c r="O329" i="5"/>
  <c r="O304" i="5"/>
  <c r="O284" i="5"/>
  <c r="O264" i="5"/>
  <c r="O247" i="5"/>
  <c r="O222" i="5"/>
  <c r="O185" i="5"/>
  <c r="O107" i="2"/>
  <c r="N106" i="2"/>
  <c r="BC103" i="2"/>
  <c r="I98" i="2"/>
  <c r="AF98" i="2" s="1"/>
  <c r="I88" i="2"/>
  <c r="AF88" i="2" s="1"/>
  <c r="BC85" i="2"/>
  <c r="O78" i="2"/>
  <c r="N77" i="2"/>
  <c r="I76" i="2"/>
  <c r="AF76" i="2" s="1"/>
  <c r="O67" i="2"/>
  <c r="I66" i="2"/>
  <c r="AF66" i="2" s="1"/>
  <c r="O57" i="2"/>
  <c r="N56" i="2"/>
  <c r="BC52" i="2"/>
  <c r="O47" i="2"/>
  <c r="N46" i="2"/>
  <c r="N37" i="2"/>
  <c r="BC34" i="2"/>
  <c r="N28" i="2"/>
  <c r="I19" i="2"/>
  <c r="AF19" i="2" s="1"/>
  <c r="N10" i="2"/>
  <c r="BC8" i="2"/>
  <c r="O540" i="5"/>
  <c r="O520" i="5"/>
  <c r="O500" i="5"/>
  <c r="O480" i="5"/>
  <c r="O460" i="5"/>
  <c r="O440" i="5"/>
  <c r="O420" i="5"/>
  <c r="O400" i="5"/>
  <c r="O380" i="5"/>
  <c r="O360" i="5"/>
  <c r="O340" i="5"/>
  <c r="O320" i="5"/>
  <c r="O315" i="5"/>
  <c r="O295" i="5"/>
  <c r="O275" i="5"/>
  <c r="O255" i="5"/>
  <c r="O108" i="2"/>
  <c r="I99" i="2"/>
  <c r="AF99" i="2" s="1"/>
  <c r="BC97" i="2"/>
  <c r="O91" i="2"/>
  <c r="N90" i="2"/>
  <c r="I89" i="2"/>
  <c r="AF89" i="2" s="1"/>
  <c r="BC87" i="2"/>
  <c r="O80" i="2"/>
  <c r="N79" i="2"/>
  <c r="BC75" i="2"/>
  <c r="O68" i="2"/>
  <c r="BC65" i="2"/>
  <c r="N58" i="2"/>
  <c r="N48" i="2"/>
  <c r="N38" i="2"/>
  <c r="I29" i="2"/>
  <c r="AF29" i="2" s="1"/>
  <c r="I20" i="2"/>
  <c r="AF20" i="2" s="1"/>
  <c r="BC18" i="2"/>
  <c r="O12" i="2"/>
  <c r="N11" i="2"/>
  <c r="O533" i="5"/>
  <c r="O513" i="5"/>
  <c r="O493" i="5"/>
  <c r="O473" i="5"/>
  <c r="O453" i="5"/>
  <c r="O433" i="5"/>
  <c r="O413" i="5"/>
  <c r="O393" i="5"/>
  <c r="O373" i="5"/>
  <c r="O353" i="5"/>
  <c r="O333" i="5"/>
  <c r="O308" i="5"/>
  <c r="O288" i="5"/>
  <c r="O268" i="5"/>
  <c r="O248" i="5"/>
  <c r="O219" i="5"/>
  <c r="O194" i="5"/>
  <c r="O180" i="5"/>
  <c r="O149" i="5"/>
  <c r="O137" i="5"/>
  <c r="O125" i="5"/>
  <c r="O113" i="5"/>
  <c r="O99" i="5"/>
  <c r="O87" i="5"/>
  <c r="O67" i="5"/>
  <c r="O49" i="5"/>
  <c r="O29" i="5"/>
  <c r="N108" i="2"/>
  <c r="BC105" i="2"/>
  <c r="O100" i="2"/>
  <c r="N91" i="2"/>
  <c r="I90" i="2"/>
  <c r="AF90" i="2" s="1"/>
  <c r="N80" i="2"/>
  <c r="I79" i="2"/>
  <c r="AF79" i="2" s="1"/>
  <c r="BC76" i="2"/>
  <c r="O69" i="2"/>
  <c r="N68" i="2"/>
  <c r="I58" i="2"/>
  <c r="AF58" i="2" s="1"/>
  <c r="BC55" i="2"/>
  <c r="I48" i="2"/>
  <c r="AF48" i="2" s="1"/>
  <c r="BC45" i="2"/>
  <c r="I38" i="2"/>
  <c r="AF38" i="2" s="1"/>
  <c r="BC36" i="2"/>
  <c r="BC27" i="2"/>
  <c r="O21" i="2"/>
  <c r="N12" i="2"/>
  <c r="I11" i="2"/>
  <c r="AF11" i="2" s="1"/>
  <c r="BC9" i="2"/>
  <c r="O544" i="5"/>
  <c r="O524" i="5"/>
  <c r="O504" i="5"/>
  <c r="O484" i="5"/>
  <c r="O464" i="5"/>
  <c r="O444" i="5"/>
  <c r="O424" i="5"/>
  <c r="O404" i="5"/>
  <c r="O384" i="5"/>
  <c r="O364" i="5"/>
  <c r="O344" i="5"/>
  <c r="O324" i="5"/>
  <c r="O299" i="5"/>
  <c r="O279" i="5"/>
  <c r="O259" i="5"/>
  <c r="O109" i="2"/>
  <c r="I108" i="2"/>
  <c r="AF108" i="2" s="1"/>
  <c r="BC106" i="2"/>
  <c r="N100" i="2"/>
  <c r="I91" i="2"/>
  <c r="AF91" i="2" s="1"/>
  <c r="I80" i="2"/>
  <c r="AF80" i="2" s="1"/>
  <c r="BC77" i="2"/>
  <c r="O70" i="2"/>
  <c r="N69" i="2"/>
  <c r="I68" i="2"/>
  <c r="AF68" i="2" s="1"/>
  <c r="BC66" i="2"/>
  <c r="O59" i="2"/>
  <c r="BC56" i="2"/>
  <c r="O49" i="2"/>
  <c r="BC46" i="2"/>
  <c r="O40" i="2"/>
  <c r="O39" i="2"/>
  <c r="O30" i="2"/>
  <c r="N21" i="2"/>
  <c r="O13" i="2"/>
  <c r="I12" i="2"/>
  <c r="AF12" i="2" s="1"/>
  <c r="O535" i="5"/>
  <c r="O515" i="5"/>
  <c r="O495" i="5"/>
  <c r="O475" i="5"/>
  <c r="O455" i="5"/>
  <c r="O435" i="5"/>
  <c r="O415" i="5"/>
  <c r="O395" i="5"/>
  <c r="O375" i="5"/>
  <c r="O355" i="5"/>
  <c r="O335" i="5"/>
  <c r="O310" i="5"/>
  <c r="O290" i="5"/>
  <c r="O270" i="5"/>
  <c r="I110" i="2"/>
  <c r="AF110" i="2" s="1"/>
  <c r="BC108" i="2"/>
  <c r="N102" i="2"/>
  <c r="N94" i="2"/>
  <c r="I93" i="2"/>
  <c r="AF93" i="2" s="1"/>
  <c r="N83" i="2"/>
  <c r="I82" i="2"/>
  <c r="AF82" i="2" s="1"/>
  <c r="N72" i="2"/>
  <c r="I71" i="2"/>
  <c r="AF71" i="2" s="1"/>
  <c r="BC69" i="2"/>
  <c r="O62" i="2"/>
  <c r="N61" i="2"/>
  <c r="BC58" i="2"/>
  <c r="O51" i="2"/>
  <c r="BC48" i="2"/>
  <c r="N42" i="2"/>
  <c r="BC39" i="2"/>
  <c r="BC38" i="2"/>
  <c r="O33" i="2"/>
  <c r="I32" i="2"/>
  <c r="AF32" i="2" s="1"/>
  <c r="BC29" i="2"/>
  <c r="N24" i="2"/>
  <c r="I23" i="2"/>
  <c r="AF23" i="2" s="1"/>
  <c r="O15" i="2"/>
  <c r="BC12" i="2"/>
  <c r="O530" i="5"/>
  <c r="O510" i="5"/>
  <c r="O490" i="5"/>
  <c r="O470" i="5"/>
  <c r="O450" i="5"/>
  <c r="O430" i="5"/>
  <c r="O410" i="5"/>
  <c r="O390" i="5"/>
  <c r="O370" i="5"/>
  <c r="O350" i="5"/>
  <c r="O330" i="5"/>
  <c r="O305" i="5"/>
  <c r="O285" i="5"/>
  <c r="O265" i="5"/>
  <c r="BC110" i="2"/>
  <c r="N104" i="2"/>
  <c r="O97" i="2"/>
  <c r="BC94" i="2"/>
  <c r="N86" i="2"/>
  <c r="BC83" i="2"/>
  <c r="I74" i="2"/>
  <c r="AF74" i="2" s="1"/>
  <c r="O65" i="2"/>
  <c r="O55" i="2"/>
  <c r="O54" i="2"/>
  <c r="N53" i="2"/>
  <c r="O45" i="2"/>
  <c r="I44" i="2"/>
  <c r="AF44" i="2" s="1"/>
  <c r="BC42" i="2"/>
  <c r="O36" i="2"/>
  <c r="N35" i="2"/>
  <c r="O26" i="2"/>
  <c r="O18" i="2"/>
  <c r="I17" i="2"/>
  <c r="AF17" i="2" s="1"/>
  <c r="N9" i="2"/>
  <c r="N8" i="2"/>
  <c r="O536" i="5"/>
  <c r="O516" i="5"/>
  <c r="O496" i="5"/>
  <c r="O476" i="5"/>
  <c r="O456" i="5"/>
  <c r="O436" i="5"/>
  <c r="O416" i="5"/>
  <c r="O396" i="5"/>
  <c r="O376" i="5"/>
  <c r="O356" i="5"/>
  <c r="O336" i="5"/>
  <c r="O317" i="5"/>
  <c r="O311" i="5"/>
  <c r="O291" i="5"/>
  <c r="O271" i="5"/>
  <c r="BC107" i="2"/>
  <c r="N95" i="2"/>
  <c r="BC93" i="2"/>
  <c r="N84" i="2"/>
  <c r="BC82" i="2"/>
  <c r="N78" i="2"/>
  <c r="I73" i="2"/>
  <c r="AF73" i="2" s="1"/>
  <c r="O64" i="2"/>
  <c r="I63" i="2"/>
  <c r="AF63" i="2" s="1"/>
  <c r="I57" i="2"/>
  <c r="AF57" i="2" s="1"/>
  <c r="I47" i="2"/>
  <c r="AF47" i="2" s="1"/>
  <c r="O43" i="2"/>
  <c r="I37" i="2"/>
  <c r="AF37" i="2" s="1"/>
  <c r="BC10" i="2"/>
  <c r="O545" i="5"/>
  <c r="O531" i="5"/>
  <c r="O517" i="5"/>
  <c r="O428" i="5"/>
  <c r="O414" i="5"/>
  <c r="O379" i="5"/>
  <c r="O298" i="5"/>
  <c r="O277" i="5"/>
  <c r="O256" i="5"/>
  <c r="O231" i="5"/>
  <c r="O226" i="5"/>
  <c r="O202" i="5"/>
  <c r="O195" i="5"/>
  <c r="O138" i="5"/>
  <c r="O133" i="5"/>
  <c r="O104" i="5"/>
  <c r="O82" i="5"/>
  <c r="O73" i="5"/>
  <c r="O59" i="5"/>
  <c r="O50" i="5"/>
  <c r="O25" i="5"/>
  <c r="O5" i="5"/>
  <c r="N96" i="2"/>
  <c r="O300" i="5"/>
  <c r="O251" i="5"/>
  <c r="O235" i="5"/>
  <c r="I95" i="2"/>
  <c r="AF95" i="2" s="1"/>
  <c r="O89" i="2"/>
  <c r="I84" i="2"/>
  <c r="AF84" i="2" s="1"/>
  <c r="I78" i="2"/>
  <c r="AF78" i="2" s="1"/>
  <c r="N64" i="2"/>
  <c r="N43" i="2"/>
  <c r="BC41" i="2"/>
  <c r="N33" i="2"/>
  <c r="BC30" i="2"/>
  <c r="O22" i="2"/>
  <c r="BC20" i="2"/>
  <c r="O463" i="5"/>
  <c r="O442" i="5"/>
  <c r="O421" i="5"/>
  <c r="O346" i="5"/>
  <c r="O332" i="5"/>
  <c r="O325" i="5"/>
  <c r="O312" i="5"/>
  <c r="O249" i="5"/>
  <c r="O240" i="5"/>
  <c r="O187" i="5"/>
  <c r="O170" i="5"/>
  <c r="O145" i="5"/>
  <c r="O123" i="5"/>
  <c r="O94" i="5"/>
  <c r="O66" i="5"/>
  <c r="O43" i="5"/>
  <c r="O34" i="5"/>
  <c r="O16" i="5"/>
  <c r="N85" i="2"/>
  <c r="N74" i="2"/>
  <c r="O58" i="2"/>
  <c r="O53" i="2"/>
  <c r="I22" i="2"/>
  <c r="AF22" i="2" s="1"/>
  <c r="BC11" i="2"/>
  <c r="O402" i="5"/>
  <c r="O307" i="5"/>
  <c r="O204" i="5"/>
  <c r="N109" i="2"/>
  <c r="BC98" i="2"/>
  <c r="O96" i="2"/>
  <c r="N89" i="2"/>
  <c r="O85" i="2"/>
  <c r="O74" i="2"/>
  <c r="I64" i="2"/>
  <c r="AF64" i="2" s="1"/>
  <c r="I43" i="2"/>
  <c r="AF43" i="2" s="1"/>
  <c r="I33" i="2"/>
  <c r="AF33" i="2" s="1"/>
  <c r="BC31" i="2"/>
  <c r="BC26" i="2"/>
  <c r="N22" i="2"/>
  <c r="O8" i="2"/>
  <c r="O526" i="5"/>
  <c r="O512" i="5"/>
  <c r="O505" i="5"/>
  <c r="O491" i="5"/>
  <c r="O477" i="5"/>
  <c r="O388" i="5"/>
  <c r="O374" i="5"/>
  <c r="O339" i="5"/>
  <c r="O258" i="5"/>
  <c r="O218" i="5"/>
  <c r="O213" i="5"/>
  <c r="O197" i="5"/>
  <c r="O192" i="5"/>
  <c r="O182" i="5"/>
  <c r="O165" i="5"/>
  <c r="O150" i="5"/>
  <c r="O118" i="5"/>
  <c r="O75" i="5"/>
  <c r="O52" i="5"/>
  <c r="O27" i="5"/>
  <c r="O7" i="5"/>
  <c r="I109" i="2"/>
  <c r="AF109" i="2" s="1"/>
  <c r="I100" i="2"/>
  <c r="AF100" i="2" s="1"/>
  <c r="O48" i="2"/>
  <c r="O23" i="2"/>
  <c r="O519" i="5"/>
  <c r="O423" i="5"/>
  <c r="O381" i="5"/>
  <c r="O286" i="5"/>
  <c r="O272" i="5"/>
  <c r="O209" i="5"/>
  <c r="I96" i="2"/>
  <c r="AF96" i="2" s="1"/>
  <c r="O90" i="2"/>
  <c r="I85" i="2"/>
  <c r="AF85" i="2" s="1"/>
  <c r="O79" i="2"/>
  <c r="BC67" i="2"/>
  <c r="N23" i="2"/>
  <c r="O486" i="5"/>
  <c r="O472" i="5"/>
  <c r="O465" i="5"/>
  <c r="O451" i="5"/>
  <c r="O437" i="5"/>
  <c r="O101" i="2"/>
  <c r="BC88" i="2"/>
  <c r="I69" i="2"/>
  <c r="AF69" i="2" s="1"/>
  <c r="O44" i="2"/>
  <c r="O38" i="2"/>
  <c r="O34" i="2"/>
  <c r="BC32" i="2"/>
  <c r="I28" i="2"/>
  <c r="AF28" i="2" s="1"/>
  <c r="O24" i="2"/>
  <c r="BC17" i="2"/>
  <c r="N13" i="2"/>
  <c r="O9" i="2"/>
  <c r="O528" i="5"/>
  <c r="O514" i="5"/>
  <c r="O479" i="5"/>
  <c r="O383" i="5"/>
  <c r="O362" i="5"/>
  <c r="O341" i="5"/>
  <c r="O281" i="5"/>
  <c r="O267" i="5"/>
  <c r="O260" i="5"/>
  <c r="O228" i="5"/>
  <c r="O184" i="5"/>
  <c r="O172" i="5"/>
  <c r="O110" i="2"/>
  <c r="BC104" i="2"/>
  <c r="N101" i="2"/>
  <c r="BC99" i="2"/>
  <c r="BC57" i="2"/>
  <c r="BC47" i="2"/>
  <c r="N44" i="2"/>
  <c r="N34" i="2"/>
  <c r="I24" i="2"/>
  <c r="AF24" i="2" s="1"/>
  <c r="BC21" i="2"/>
  <c r="I13" i="2"/>
  <c r="AF13" i="2" s="1"/>
  <c r="O542" i="5"/>
  <c r="O521" i="5"/>
  <c r="O446" i="5"/>
  <c r="O432" i="5"/>
  <c r="O425" i="5"/>
  <c r="O411" i="5"/>
  <c r="O397" i="5"/>
  <c r="O309" i="5"/>
  <c r="O274" i="5"/>
  <c r="O215" i="5"/>
  <c r="O211" i="5"/>
  <c r="O167" i="5"/>
  <c r="O147" i="5"/>
  <c r="O130" i="5"/>
  <c r="I106" i="2"/>
  <c r="AF106" i="2" s="1"/>
  <c r="O102" i="2"/>
  <c r="I70" i="2"/>
  <c r="AF70" i="2" s="1"/>
  <c r="I59" i="2"/>
  <c r="AF59" i="2" s="1"/>
  <c r="BC53" i="2"/>
  <c r="I49" i="2"/>
  <c r="AF49" i="2" s="1"/>
  <c r="N29" i="2"/>
  <c r="BC23" i="2"/>
  <c r="I14" i="2"/>
  <c r="AF14" i="2" s="1"/>
  <c r="O537" i="5"/>
  <c r="O448" i="5"/>
  <c r="O434" i="5"/>
  <c r="O399" i="5"/>
  <c r="I103" i="2"/>
  <c r="AF103" i="2" s="1"/>
  <c r="N93" i="2"/>
  <c r="N82" i="2"/>
  <c r="I72" i="2"/>
  <c r="AF72" i="2" s="1"/>
  <c r="N62" i="2"/>
  <c r="BC59" i="2"/>
  <c r="I51" i="2"/>
  <c r="AF51" i="2" s="1"/>
  <c r="BC49" i="2"/>
  <c r="I41" i="2"/>
  <c r="AF41" i="2" s="1"/>
  <c r="I30" i="2"/>
  <c r="AF30" i="2" s="1"/>
  <c r="O16" i="2"/>
  <c r="BC14" i="2"/>
  <c r="O541" i="5"/>
  <c r="O466" i="5"/>
  <c r="O452" i="5"/>
  <c r="O445" i="5"/>
  <c r="O431" i="5"/>
  <c r="O417" i="5"/>
  <c r="O328" i="5"/>
  <c r="O294" i="5"/>
  <c r="O94" i="2"/>
  <c r="BC91" i="2"/>
  <c r="O83" i="2"/>
  <c r="BC80" i="2"/>
  <c r="BC70" i="2"/>
  <c r="N67" i="2"/>
  <c r="I62" i="2"/>
  <c r="AF62" i="2" s="1"/>
  <c r="I56" i="2"/>
  <c r="AF56" i="2" s="1"/>
  <c r="I46" i="2"/>
  <c r="AF46" i="2" s="1"/>
  <c r="BC35" i="2"/>
  <c r="O31" i="2"/>
  <c r="N16" i="2"/>
  <c r="O508" i="5"/>
  <c r="O494" i="5"/>
  <c r="O459" i="5"/>
  <c r="I94" i="2"/>
  <c r="AF94" i="2" s="1"/>
  <c r="I83" i="2"/>
  <c r="AF83" i="2" s="1"/>
  <c r="I77" i="2"/>
  <c r="AF77" i="2" s="1"/>
  <c r="I67" i="2"/>
  <c r="AF67" i="2" s="1"/>
  <c r="BC60" i="2"/>
  <c r="O52" i="2"/>
  <c r="O42" i="2"/>
  <c r="N31" i="2"/>
  <c r="BC19" i="2"/>
  <c r="I16" i="2"/>
  <c r="AF16" i="2" s="1"/>
  <c r="O11" i="2"/>
  <c r="O543" i="5"/>
  <c r="O522" i="5"/>
  <c r="O501" i="5"/>
  <c r="O426" i="5"/>
  <c r="O412" i="5"/>
  <c r="O405" i="5"/>
  <c r="O391" i="5"/>
  <c r="O377" i="5"/>
  <c r="O303" i="5"/>
  <c r="O289" i="5"/>
  <c r="O254" i="5"/>
  <c r="O99" i="2"/>
  <c r="BC92" i="2"/>
  <c r="BC81" i="2"/>
  <c r="O73" i="2"/>
  <c r="BC71" i="2"/>
  <c r="O63" i="2"/>
  <c r="N52" i="2"/>
  <c r="BC50" i="2"/>
  <c r="I42" i="2"/>
  <c r="AF42" i="2" s="1"/>
  <c r="BC40" i="2"/>
  <c r="O32" i="2"/>
  <c r="I31" i="2"/>
  <c r="AF31" i="2" s="1"/>
  <c r="BC25" i="2"/>
  <c r="I21" i="2"/>
  <c r="AF21" i="2" s="1"/>
  <c r="O17" i="2"/>
  <c r="O468" i="5"/>
  <c r="O454" i="5"/>
  <c r="O419" i="5"/>
  <c r="O323" i="5"/>
  <c r="O296" i="5"/>
  <c r="O104" i="2"/>
  <c r="N99" i="2"/>
  <c r="O95" i="2"/>
  <c r="O84" i="2"/>
  <c r="N73" i="2"/>
  <c r="N63" i="2"/>
  <c r="BC61" i="2"/>
  <c r="N57" i="2"/>
  <c r="I52" i="2"/>
  <c r="AF52" i="2" s="1"/>
  <c r="N47" i="2"/>
  <c r="N32" i="2"/>
  <c r="N17" i="2"/>
  <c r="O503" i="5"/>
  <c r="O482" i="5"/>
  <c r="O461" i="5"/>
  <c r="O386" i="5"/>
  <c r="O372" i="5"/>
  <c r="O365" i="5"/>
  <c r="O351" i="5"/>
  <c r="O337" i="5"/>
  <c r="I102" i="2"/>
  <c r="AF102" i="2" s="1"/>
  <c r="O72" i="2"/>
  <c r="I60" i="2"/>
  <c r="AF60" i="2" s="1"/>
  <c r="N20" i="2"/>
  <c r="O363" i="5"/>
  <c r="O207" i="5"/>
  <c r="O196" i="5"/>
  <c r="O183" i="5"/>
  <c r="O144" i="5"/>
  <c r="O109" i="5"/>
  <c r="O80" i="5"/>
  <c r="BC90" i="2"/>
  <c r="BC86" i="2"/>
  <c r="BC78" i="2"/>
  <c r="BC74" i="2"/>
  <c r="N49" i="2"/>
  <c r="O546" i="5"/>
  <c r="O502" i="5"/>
  <c r="O322" i="5"/>
  <c r="O250" i="5"/>
  <c r="O223" i="5"/>
  <c r="O158" i="5"/>
  <c r="O119" i="5"/>
  <c r="O114" i="5"/>
  <c r="O70" i="5"/>
  <c r="O45" i="5"/>
  <c r="O4" i="5"/>
  <c r="O257" i="5"/>
  <c r="O245" i="5"/>
  <c r="O217" i="5"/>
  <c r="O106" i="5"/>
  <c r="O98" i="5"/>
  <c r="O20" i="5"/>
  <c r="O61" i="2"/>
  <c r="O485" i="5"/>
  <c r="O441" i="5"/>
  <c r="O392" i="5"/>
  <c r="O334" i="5"/>
  <c r="O220" i="5"/>
  <c r="O201" i="5"/>
  <c r="O190" i="5"/>
  <c r="O155" i="5"/>
  <c r="O111" i="5"/>
  <c r="O93" i="5"/>
  <c r="O65" i="5"/>
  <c r="O61" i="5"/>
  <c r="O55" i="5"/>
  <c r="O40" i="5"/>
  <c r="O23" i="5"/>
  <c r="O18" i="5"/>
  <c r="O11" i="5"/>
  <c r="O497" i="5"/>
  <c r="O193" i="5"/>
  <c r="O166" i="5"/>
  <c r="O77" i="5"/>
  <c r="O35" i="5"/>
  <c r="BC101" i="2"/>
  <c r="O92" i="2"/>
  <c r="I61" i="2"/>
  <c r="AF61" i="2" s="1"/>
  <c r="O269" i="5"/>
  <c r="O169" i="5"/>
  <c r="O90" i="5"/>
  <c r="O30" i="5"/>
  <c r="O13" i="5"/>
  <c r="O331" i="5"/>
  <c r="O89" i="5"/>
  <c r="O84" i="5"/>
  <c r="O8" i="5"/>
  <c r="O266" i="5"/>
  <c r="O100" i="5"/>
  <c r="I111" i="2"/>
  <c r="AF111" i="2" s="1"/>
  <c r="O97" i="5"/>
  <c r="O107" i="5"/>
  <c r="O68" i="5"/>
  <c r="O14" i="5"/>
  <c r="N92" i="2"/>
  <c r="O50" i="2"/>
  <c r="BC37" i="2"/>
  <c r="O35" i="2"/>
  <c r="I10" i="2"/>
  <c r="AF10" i="2" s="1"/>
  <c r="O492" i="5"/>
  <c r="O382" i="5"/>
  <c r="O318" i="5"/>
  <c r="O252" i="5"/>
  <c r="O232" i="5"/>
  <c r="O214" i="5"/>
  <c r="O198" i="5"/>
  <c r="O177" i="5"/>
  <c r="O135" i="5"/>
  <c r="O127" i="5"/>
  <c r="O6" i="5"/>
  <c r="O237" i="5"/>
  <c r="O229" i="5"/>
  <c r="O174" i="5"/>
  <c r="O160" i="5"/>
  <c r="O152" i="5"/>
  <c r="O116" i="5"/>
  <c r="O103" i="2"/>
  <c r="I92" i="2"/>
  <c r="AF92" i="2" s="1"/>
  <c r="BC79" i="2"/>
  <c r="N50" i="2"/>
  <c r="O14" i="2"/>
  <c r="O443" i="5"/>
  <c r="O394" i="5"/>
  <c r="O242" i="5"/>
  <c r="O163" i="5"/>
  <c r="O141" i="5"/>
  <c r="O57" i="5"/>
  <c r="O47" i="5"/>
  <c r="O42" i="5"/>
  <c r="O37" i="5"/>
  <c r="O283" i="5"/>
  <c r="O203" i="5"/>
  <c r="O171" i="5"/>
  <c r="O79" i="5"/>
  <c r="O157" i="5"/>
  <c r="O69" i="5"/>
  <c r="O81" i="5"/>
  <c r="O38" i="5"/>
  <c r="O139" i="5"/>
  <c r="O9" i="5"/>
  <c r="N110" i="2"/>
  <c r="N103" i="2"/>
  <c r="BC64" i="2"/>
  <c r="I50" i="2"/>
  <c r="AF50" i="2" s="1"/>
  <c r="N14" i="2"/>
  <c r="O499" i="5"/>
  <c r="O406" i="5"/>
  <c r="O348" i="5"/>
  <c r="O276" i="5"/>
  <c r="O206" i="5"/>
  <c r="O146" i="5"/>
  <c r="O124" i="5"/>
  <c r="O108" i="5"/>
  <c r="O103" i="5"/>
  <c r="O95" i="5"/>
  <c r="O72" i="5"/>
  <c r="O234" i="5"/>
  <c r="O132" i="5"/>
  <c r="O121" i="5"/>
  <c r="O54" i="5"/>
  <c r="O15" i="5"/>
  <c r="O74" i="5"/>
  <c r="O44" i="5"/>
  <c r="O86" i="5"/>
  <c r="O3" i="5"/>
  <c r="O46" i="5"/>
  <c r="O153" i="5"/>
  <c r="O96" i="5"/>
  <c r="O81" i="2"/>
  <c r="N39" i="2"/>
  <c r="O25" i="2"/>
  <c r="O511" i="5"/>
  <c r="O239" i="5"/>
  <c r="O225" i="5"/>
  <c r="O63" i="5"/>
  <c r="O10" i="5"/>
  <c r="O82" i="2"/>
  <c r="O457" i="5"/>
  <c r="O176" i="5"/>
  <c r="O126" i="5"/>
  <c r="O105" i="5"/>
  <c r="O41" i="5"/>
  <c r="O19" i="5"/>
  <c r="O48" i="5"/>
  <c r="O2" i="5"/>
  <c r="N107" i="2"/>
  <c r="O93" i="2"/>
  <c r="N81" i="2"/>
  <c r="I39" i="2"/>
  <c r="AF39" i="2" s="1"/>
  <c r="N25" i="2"/>
  <c r="O506" i="5"/>
  <c r="O401" i="5"/>
  <c r="O343" i="5"/>
  <c r="O326" i="5"/>
  <c r="O32" i="5"/>
  <c r="O22" i="5"/>
  <c r="O76" i="5"/>
  <c r="BC109" i="2"/>
  <c r="I107" i="2"/>
  <c r="AF107" i="2" s="1"/>
  <c r="I81" i="2"/>
  <c r="AF81" i="2" s="1"/>
  <c r="BC68" i="2"/>
  <c r="N40" i="2"/>
  <c r="O29" i="2"/>
  <c r="I25" i="2"/>
  <c r="AF25" i="2" s="1"/>
  <c r="BC13" i="2"/>
  <c r="O408" i="5"/>
  <c r="O278" i="5"/>
  <c r="O179" i="5"/>
  <c r="O143" i="5"/>
  <c r="O111" i="2"/>
  <c r="N51" i="2"/>
  <c r="I40" i="2"/>
  <c r="AF40" i="2" s="1"/>
  <c r="N15" i="2"/>
  <c r="O523" i="5"/>
  <c r="O321" i="5"/>
  <c r="O261" i="5"/>
  <c r="O244" i="5"/>
  <c r="O200" i="5"/>
  <c r="O168" i="5"/>
  <c r="O154" i="5"/>
  <c r="O140" i="5"/>
  <c r="O129" i="5"/>
  <c r="O64" i="5"/>
  <c r="O39" i="5"/>
  <c r="O17" i="5"/>
  <c r="O112" i="2"/>
  <c r="O41" i="2"/>
  <c r="BC28" i="2"/>
  <c r="O280" i="5"/>
  <c r="O191" i="5"/>
  <c r="O151" i="5"/>
  <c r="O134" i="5"/>
  <c r="N111" i="2"/>
  <c r="N70" i="2"/>
  <c r="I15" i="2"/>
  <c r="AF15" i="2" s="1"/>
  <c r="O462" i="5"/>
  <c r="O403" i="5"/>
  <c r="O357" i="5"/>
  <c r="O345" i="5"/>
  <c r="O216" i="5"/>
  <c r="O208" i="5"/>
  <c r="O189" i="5"/>
  <c r="O162" i="5"/>
  <c r="O110" i="5"/>
  <c r="O92" i="5"/>
  <c r="O297" i="5"/>
  <c r="O36" i="5"/>
  <c r="O12" i="5"/>
  <c r="N112" i="2"/>
  <c r="BC96" i="2"/>
  <c r="BC54" i="2"/>
  <c r="N41" i="2"/>
  <c r="O525" i="5"/>
  <c r="O474" i="5"/>
  <c r="O371" i="5"/>
  <c r="O352" i="5"/>
  <c r="O314" i="5"/>
  <c r="O292" i="5"/>
  <c r="O263" i="5"/>
  <c r="O236" i="5"/>
  <c r="O159" i="5"/>
  <c r="O148" i="5"/>
  <c r="O120" i="5"/>
  <c r="O115" i="5"/>
  <c r="O112" i="5"/>
  <c r="O56" i="5"/>
  <c r="O51" i="5"/>
  <c r="O24" i="5"/>
  <c r="O86" i="2"/>
  <c r="O359" i="5"/>
  <c r="O287" i="5"/>
  <c r="O241" i="5"/>
  <c r="O205" i="5"/>
  <c r="O188" i="5"/>
  <c r="O181" i="5"/>
  <c r="O173" i="5"/>
  <c r="O102" i="5"/>
  <c r="O91" i="5"/>
  <c r="O71" i="5"/>
  <c r="O62" i="5"/>
  <c r="I112" i="2"/>
  <c r="AF112" i="2" s="1"/>
  <c r="I101" i="2"/>
  <c r="AF101" i="2" s="1"/>
  <c r="N59" i="2"/>
  <c r="O366" i="5"/>
  <c r="O246" i="5"/>
  <c r="O199" i="5"/>
  <c r="O71" i="2"/>
  <c r="N30" i="2"/>
  <c r="O532" i="5"/>
  <c r="O481" i="5"/>
  <c r="O422" i="5"/>
  <c r="O354" i="5"/>
  <c r="O316" i="5"/>
  <c r="O238" i="5"/>
  <c r="O233" i="5"/>
  <c r="O230" i="5"/>
  <c r="O224" i="5"/>
  <c r="O221" i="5"/>
  <c r="O156" i="5"/>
  <c r="O131" i="5"/>
  <c r="O117" i="5"/>
  <c r="O88" i="5"/>
  <c r="O83" i="5"/>
  <c r="O78" i="5"/>
  <c r="O58" i="5"/>
  <c r="O53" i="5"/>
  <c r="O31" i="5"/>
  <c r="O26" i="5"/>
  <c r="O128" i="5"/>
  <c r="BC89" i="2"/>
  <c r="N71" i="2"/>
  <c r="O488" i="5"/>
  <c r="O361" i="5"/>
  <c r="O342" i="5"/>
  <c r="O227" i="5"/>
  <c r="O212" i="5"/>
  <c r="O178" i="5"/>
  <c r="O164" i="5"/>
  <c r="O142" i="5"/>
  <c r="BC100" i="2"/>
  <c r="O60" i="2"/>
  <c r="O539" i="5"/>
  <c r="O471" i="5"/>
  <c r="O368" i="5"/>
  <c r="O306" i="5"/>
  <c r="N60" i="2"/>
  <c r="BC44" i="2"/>
  <c r="I34" i="2"/>
  <c r="AF34" i="2" s="1"/>
  <c r="BC22" i="2"/>
  <c r="O20" i="2"/>
  <c r="O534" i="5"/>
  <c r="O483" i="5"/>
  <c r="O439" i="5"/>
  <c r="O385" i="5"/>
  <c r="O301" i="5"/>
  <c r="O243" i="5"/>
  <c r="O210" i="5"/>
  <c r="O186" i="5"/>
  <c r="O175" i="5"/>
  <c r="O161" i="5"/>
  <c r="O136" i="5"/>
  <c r="O122" i="5"/>
  <c r="O101" i="5"/>
  <c r="O85" i="5"/>
  <c r="O60" i="5"/>
  <c r="O33" i="5"/>
  <c r="O28" i="5"/>
  <c r="O21" i="5"/>
  <c r="XEX260" i="2"/>
  <c r="XEX263" i="2"/>
  <c r="XEX241" i="2"/>
  <c r="XEX238" i="2"/>
  <c r="XEX237" i="2"/>
  <c r="XEX220" i="2"/>
  <c r="XEX243" i="2"/>
  <c r="XEX232" i="2"/>
  <c r="XEX225" i="2"/>
  <c r="XEX250" i="2"/>
  <c r="XEX136" i="2"/>
  <c r="XEX248" i="2"/>
  <c r="XEX249" i="2"/>
  <c r="XEX231" i="2"/>
  <c r="XEX247" i="2"/>
  <c r="XEX228" i="2"/>
  <c r="XEX196" i="2"/>
  <c r="XEX262" i="2"/>
  <c r="XEX236" i="2"/>
  <c r="XEX259" i="2"/>
  <c r="XEX264" i="2"/>
  <c r="XEX245" i="2"/>
  <c r="XEX269" i="2"/>
  <c r="XEX256" i="2"/>
  <c r="XEX271" i="2"/>
  <c r="XEX258" i="2"/>
  <c r="XEX268" i="2"/>
  <c r="XEX265" i="2"/>
  <c r="XEX252" i="2"/>
  <c r="XEX257" i="2"/>
  <c r="XEX239" i="2"/>
  <c r="XEX292" i="2"/>
  <c r="XEX285" i="2"/>
  <c r="XEX222" i="2"/>
  <c r="XEX223" i="2"/>
  <c r="XEX288" i="2"/>
  <c r="XEX233" i="2"/>
  <c r="XEX286" i="2"/>
  <c r="XEX234" i="2"/>
  <c r="XEX287" i="2"/>
  <c r="XEX184" i="2"/>
  <c r="XEX251" i="2"/>
  <c r="XEX235" i="2"/>
  <c r="XEX151" i="2"/>
  <c r="XEX244" i="2"/>
  <c r="XEX308" i="2"/>
  <c r="XEX311" i="2"/>
  <c r="XEX216" i="2"/>
  <c r="XEX240" i="2"/>
  <c r="XEX159" i="2"/>
  <c r="XEX323" i="2"/>
  <c r="XEX328" i="2"/>
  <c r="XEX267" i="2"/>
  <c r="XEX294" i="2"/>
  <c r="E86" i="10"/>
  <c r="E124" i="10" s="1"/>
  <c r="E85" i="10"/>
  <c r="XEX230" i="2"/>
  <c r="XEX343" i="2"/>
  <c r="XEX299" i="2"/>
  <c r="XEX279" i="2"/>
  <c r="XEX270" i="2"/>
  <c r="XEX266" i="2"/>
  <c r="XEX333" i="2"/>
  <c r="XEX254" i="2"/>
  <c r="XEX272" i="2"/>
  <c r="J36" i="1"/>
  <c r="L204" i="1"/>
  <c r="J204" i="1"/>
  <c r="L197" i="1"/>
  <c r="J197" i="1"/>
  <c r="L190" i="1"/>
  <c r="J190" i="1"/>
  <c r="L183" i="1"/>
  <c r="J183" i="1"/>
  <c r="K190" i="1"/>
  <c r="K183" i="1"/>
  <c r="K197" i="1"/>
  <c r="K204" i="1"/>
  <c r="O7" i="2"/>
  <c r="N7" i="2"/>
  <c r="I7" i="2"/>
  <c r="AF7" i="2" s="1"/>
  <c r="BC7" i="2"/>
  <c r="F93" i="10"/>
  <c r="J85" i="1"/>
  <c r="K71" i="1"/>
  <c r="L29" i="1"/>
  <c r="L85" i="41"/>
  <c r="D53" i="41" s="1"/>
  <c r="L50" i="41"/>
  <c r="D18" i="41" s="1"/>
  <c r="F10" i="40" s="1"/>
  <c r="L15" i="1"/>
  <c r="R42" i="1" s="1"/>
  <c r="K29" i="43" s="1"/>
  <c r="M141" i="1"/>
  <c r="L78" i="1"/>
  <c r="J71" i="1"/>
  <c r="J29" i="1"/>
  <c r="J85" i="41"/>
  <c r="B53" i="41" s="1"/>
  <c r="J50" i="41"/>
  <c r="B18" i="41" s="1"/>
  <c r="B10" i="40" s="1"/>
  <c r="L141" i="1"/>
  <c r="J78" i="1"/>
  <c r="L64" i="1"/>
  <c r="M106" i="41"/>
  <c r="L78" i="41"/>
  <c r="D46" i="41" s="1"/>
  <c r="M176" i="1"/>
  <c r="K141" i="1"/>
  <c r="J64" i="1"/>
  <c r="L106" i="41"/>
  <c r="J78" i="41"/>
  <c r="B46" i="41" s="1"/>
  <c r="L176" i="1"/>
  <c r="R60" i="1" s="1"/>
  <c r="C65" i="33" s="1"/>
  <c r="J141" i="1"/>
  <c r="L57" i="1"/>
  <c r="K106" i="41"/>
  <c r="L105" i="41"/>
  <c r="L107" i="41" s="1"/>
  <c r="K105" i="41"/>
  <c r="K107" i="41" s="1"/>
  <c r="K176" i="1"/>
  <c r="S29" i="1" s="1"/>
  <c r="L134" i="1"/>
  <c r="J57" i="1"/>
  <c r="L22" i="1"/>
  <c r="J106" i="41"/>
  <c r="J127" i="1"/>
  <c r="K22" i="41"/>
  <c r="J176" i="1"/>
  <c r="J134" i="1"/>
  <c r="K22" i="1"/>
  <c r="M105" i="41"/>
  <c r="M107" i="41" s="1"/>
  <c r="L22" i="41"/>
  <c r="L127" i="1"/>
  <c r="J22" i="1"/>
  <c r="M169" i="1"/>
  <c r="L120" i="1"/>
  <c r="J15" i="1"/>
  <c r="R11" i="1" s="1"/>
  <c r="C9" i="33" s="1"/>
  <c r="J105" i="41"/>
  <c r="J107" i="41" s="1"/>
  <c r="J22" i="41"/>
  <c r="L169" i="1"/>
  <c r="L14" i="21" s="1"/>
  <c r="L15" i="21" s="1"/>
  <c r="J120" i="1"/>
  <c r="L50" i="1"/>
  <c r="R39" i="1"/>
  <c r="M100" i="41"/>
  <c r="L15" i="41"/>
  <c r="K169" i="1"/>
  <c r="S23" i="1" s="1"/>
  <c r="L113" i="1"/>
  <c r="J50" i="1"/>
  <c r="J8" i="1"/>
  <c r="L100" i="41"/>
  <c r="L43" i="41"/>
  <c r="J15" i="41"/>
  <c r="J29" i="41"/>
  <c r="J92" i="1"/>
  <c r="L71" i="1"/>
  <c r="J92" i="41"/>
  <c r="B60" i="41" s="1"/>
  <c r="B12" i="40" s="1"/>
  <c r="J169" i="1"/>
  <c r="J113" i="1"/>
  <c r="K100" i="41"/>
  <c r="K43" i="41"/>
  <c r="L8" i="41"/>
  <c r="J43" i="41"/>
  <c r="L148" i="1"/>
  <c r="L162" i="1"/>
  <c r="L106" i="1"/>
  <c r="J100" i="41"/>
  <c r="L71" i="41"/>
  <c r="D39" i="41" s="1"/>
  <c r="J8" i="41"/>
  <c r="J57" i="41"/>
  <c r="B25" i="41" s="1"/>
  <c r="J162" i="1"/>
  <c r="J106" i="1"/>
  <c r="M99" i="41"/>
  <c r="M101" i="41" s="1"/>
  <c r="K71" i="41"/>
  <c r="C39" i="41" s="1"/>
  <c r="L36" i="41"/>
  <c r="D11" i="41" s="1"/>
  <c r="L155" i="1"/>
  <c r="L99" i="1"/>
  <c r="L43" i="1"/>
  <c r="L99" i="41"/>
  <c r="L101" i="41" s="1"/>
  <c r="J71" i="41"/>
  <c r="B39" i="41" s="1"/>
  <c r="J36" i="41"/>
  <c r="B11" i="41" s="1"/>
  <c r="K148" i="1"/>
  <c r="J155" i="1"/>
  <c r="J99" i="1"/>
  <c r="K43" i="1"/>
  <c r="K99" i="41"/>
  <c r="K101" i="41" s="1"/>
  <c r="L64" i="41"/>
  <c r="D32" i="41" s="1"/>
  <c r="L29" i="41"/>
  <c r="D4" i="41" s="1"/>
  <c r="F9" i="40" s="1"/>
  <c r="L92" i="1"/>
  <c r="J43" i="1"/>
  <c r="J99" i="41"/>
  <c r="J101" i="41" s="1"/>
  <c r="J64" i="41"/>
  <c r="B32" i="41" s="1"/>
  <c r="J148" i="1"/>
  <c r="L36" i="1"/>
  <c r="L92" i="41"/>
  <c r="D60" i="41" s="1"/>
  <c r="F12" i="40" s="1"/>
  <c r="L57" i="41"/>
  <c r="D25" i="41" s="1"/>
  <c r="L85" i="1"/>
  <c r="K162" i="1"/>
  <c r="K85" i="41"/>
  <c r="C53" i="41" s="1"/>
  <c r="K127" i="1"/>
  <c r="K78" i="41"/>
  <c r="C46" i="41" s="1"/>
  <c r="K155" i="1"/>
  <c r="K64" i="41"/>
  <c r="C32" i="41" s="1"/>
  <c r="K50" i="1"/>
  <c r="K15" i="1"/>
  <c r="S11" i="1" s="1"/>
  <c r="K134" i="1"/>
  <c r="K106" i="1"/>
  <c r="K29" i="1"/>
  <c r="K8" i="1"/>
  <c r="S8" i="1" s="1"/>
  <c r="K92" i="41"/>
  <c r="C60" i="41" s="1"/>
  <c r="C12" i="40" s="1"/>
  <c r="K64" i="1"/>
  <c r="K85" i="1"/>
  <c r="K15" i="41"/>
  <c r="K78" i="1"/>
  <c r="K36" i="1"/>
  <c r="K36" i="41"/>
  <c r="C11" i="41" s="1"/>
  <c r="K92" i="1"/>
  <c r="K8" i="41"/>
  <c r="K57" i="41"/>
  <c r="C25" i="41" s="1"/>
  <c r="K120" i="1"/>
  <c r="K99" i="1"/>
  <c r="K57" i="1"/>
  <c r="K50" i="41"/>
  <c r="C18" i="41" s="1"/>
  <c r="C10" i="40" s="1"/>
  <c r="K29" i="41"/>
  <c r="C4" i="41" s="1"/>
  <c r="C9" i="40" s="1"/>
  <c r="K113" i="1"/>
  <c r="XEX668" i="2"/>
  <c r="XEX648" i="2"/>
  <c r="XEX628" i="2"/>
  <c r="XEX608" i="2"/>
  <c r="XEX588" i="2"/>
  <c r="XEX568" i="2"/>
  <c r="XEX548" i="2"/>
  <c r="XEX528" i="2"/>
  <c r="XEX508" i="2"/>
  <c r="XEX488" i="2"/>
  <c r="XEX468" i="2"/>
  <c r="XEX448" i="2"/>
  <c r="XEX428" i="2"/>
  <c r="XEX408" i="2"/>
  <c r="XEX388" i="2"/>
  <c r="XEX368" i="2"/>
  <c r="XEX348" i="2"/>
  <c r="XEX667" i="2"/>
  <c r="XEX647" i="2"/>
  <c r="XEX627" i="2"/>
  <c r="XEX607" i="2"/>
  <c r="XEX587" i="2"/>
  <c r="XEX567" i="2"/>
  <c r="XEX547" i="2"/>
  <c r="XEX527" i="2"/>
  <c r="XEX507" i="2"/>
  <c r="XEX487" i="2"/>
  <c r="XEX467" i="2"/>
  <c r="XEX447" i="2"/>
  <c r="XEX427" i="2"/>
  <c r="XEX407" i="2"/>
  <c r="XEX387" i="2"/>
  <c r="XEX367" i="2"/>
  <c r="XEX347" i="2"/>
  <c r="XEX327" i="2"/>
  <c r="XEX307" i="2"/>
  <c r="XEX666" i="2"/>
  <c r="XEX646" i="2"/>
  <c r="XEX626" i="2"/>
  <c r="XEX606" i="2"/>
  <c r="XEX586" i="2"/>
  <c r="XEX566" i="2"/>
  <c r="XEX546" i="2"/>
  <c r="XEX526" i="2"/>
  <c r="XEX506" i="2"/>
  <c r="XEX486" i="2"/>
  <c r="XEX466" i="2"/>
  <c r="XEX446" i="2"/>
  <c r="XEX426" i="2"/>
  <c r="XEX406" i="2"/>
  <c r="XEX386" i="2"/>
  <c r="XEX366" i="2"/>
  <c r="XEX346" i="2"/>
  <c r="XEX326" i="2"/>
  <c r="XEX306" i="2"/>
  <c r="XEX665" i="2"/>
  <c r="XEX645" i="2"/>
  <c r="XEX625" i="2"/>
  <c r="XEX605" i="2"/>
  <c r="XEX585" i="2"/>
  <c r="XEX565" i="2"/>
  <c r="XEX545" i="2"/>
  <c r="XEX525" i="2"/>
  <c r="XEX505" i="2"/>
  <c r="XEX485" i="2"/>
  <c r="XEX465" i="2"/>
  <c r="XEX445" i="2"/>
  <c r="XEX425" i="2"/>
  <c r="XEX405" i="2"/>
  <c r="XEX385" i="2"/>
  <c r="XEX365" i="2"/>
  <c r="XEX345" i="2"/>
  <c r="XEX325" i="2"/>
  <c r="XEX305" i="2"/>
  <c r="XEX664" i="2"/>
  <c r="XEX644" i="2"/>
  <c r="XEX624" i="2"/>
  <c r="XEX604" i="2"/>
  <c r="XEX584" i="2"/>
  <c r="XEX564" i="2"/>
  <c r="XEX544" i="2"/>
  <c r="XEX524" i="2"/>
  <c r="XEX504" i="2"/>
  <c r="XEX484" i="2"/>
  <c r="XEX464" i="2"/>
  <c r="XEX444" i="2"/>
  <c r="XEX424" i="2"/>
  <c r="XEX404" i="2"/>
  <c r="XEX384" i="2"/>
  <c r="XEX364" i="2"/>
  <c r="XEX344" i="2"/>
  <c r="XEX324" i="2"/>
  <c r="XEX304" i="2"/>
  <c r="XEX284" i="2"/>
  <c r="XEX663" i="2"/>
  <c r="XEX643" i="2"/>
  <c r="XEX623" i="2"/>
  <c r="XEX603" i="2"/>
  <c r="XEX583" i="2"/>
  <c r="XEX563" i="2"/>
  <c r="XEX543" i="2"/>
  <c r="XEX523" i="2"/>
  <c r="XEX503" i="2"/>
  <c r="XEX483" i="2"/>
  <c r="XEX463" i="2"/>
  <c r="XEX443" i="2"/>
  <c r="XEX423" i="2"/>
  <c r="XEX403" i="2"/>
  <c r="XEX383" i="2"/>
  <c r="XEX363" i="2"/>
  <c r="XEX303" i="2"/>
  <c r="XEX283" i="2"/>
  <c r="XEX662" i="2"/>
  <c r="XEX642" i="2"/>
  <c r="XEX622" i="2"/>
  <c r="XEX602" i="2"/>
  <c r="XEX582" i="2"/>
  <c r="XEX562" i="2"/>
  <c r="XEX542" i="2"/>
  <c r="XEX522" i="2"/>
  <c r="XEX502" i="2"/>
  <c r="XEX482" i="2"/>
  <c r="XEX462" i="2"/>
  <c r="XEX442" i="2"/>
  <c r="XEX422" i="2"/>
  <c r="XEX402" i="2"/>
  <c r="XEX382" i="2"/>
  <c r="XEX362" i="2"/>
  <c r="XEX342" i="2"/>
  <c r="XEX322" i="2"/>
  <c r="XEX302" i="2"/>
  <c r="XEX282" i="2"/>
  <c r="XEX661" i="2"/>
  <c r="XEX641" i="2"/>
  <c r="XEX621" i="2"/>
  <c r="XEX601" i="2"/>
  <c r="XEX581" i="2"/>
  <c r="XEX561" i="2"/>
  <c r="XEX541" i="2"/>
  <c r="XEX521" i="2"/>
  <c r="XEX501" i="2"/>
  <c r="XEX481" i="2"/>
  <c r="XEX461" i="2"/>
  <c r="XEX441" i="2"/>
  <c r="XEX421" i="2"/>
  <c r="XEX401" i="2"/>
  <c r="XEX381" i="2"/>
  <c r="XEX361" i="2"/>
  <c r="XEX341" i="2"/>
  <c r="XEX321" i="2"/>
  <c r="XEX301" i="2"/>
  <c r="XEX281" i="2"/>
  <c r="XEX660" i="2"/>
  <c r="XEX640" i="2"/>
  <c r="XEX620" i="2"/>
  <c r="XEX600" i="2"/>
  <c r="XEX580" i="2"/>
  <c r="XEX560" i="2"/>
  <c r="XEX540" i="2"/>
  <c r="XEX520" i="2"/>
  <c r="XEX500" i="2"/>
  <c r="XEX480" i="2"/>
  <c r="XEX460" i="2"/>
  <c r="XEX440" i="2"/>
  <c r="XEX420" i="2"/>
  <c r="XEX400" i="2"/>
  <c r="XEX380" i="2"/>
  <c r="XEX360" i="2"/>
  <c r="XEX340" i="2"/>
  <c r="XEX320" i="2"/>
  <c r="XEX300" i="2"/>
  <c r="XEX280" i="2"/>
  <c r="XEX659" i="2"/>
  <c r="XEX639" i="2"/>
  <c r="XEX619" i="2"/>
  <c r="XEX599" i="2"/>
  <c r="XEX579" i="2"/>
  <c r="XEX559" i="2"/>
  <c r="XEX539" i="2"/>
  <c r="XEX519" i="2"/>
  <c r="XEX499" i="2"/>
  <c r="XEX479" i="2"/>
  <c r="XEX459" i="2"/>
  <c r="XEX439" i="2"/>
  <c r="XEX419" i="2"/>
  <c r="XEX399" i="2"/>
  <c r="XEX379" i="2"/>
  <c r="XEX359" i="2"/>
  <c r="XEX339" i="2"/>
  <c r="XEX319" i="2"/>
  <c r="XEX658" i="2"/>
  <c r="XEX638" i="2"/>
  <c r="XEX618" i="2"/>
  <c r="XEX598" i="2"/>
  <c r="XEX578" i="2"/>
  <c r="XEX558" i="2"/>
  <c r="XEX538" i="2"/>
  <c r="XEX518" i="2"/>
  <c r="XEX498" i="2"/>
  <c r="XEX478" i="2"/>
  <c r="XEX458" i="2"/>
  <c r="XEX438" i="2"/>
  <c r="XEX418" i="2"/>
  <c r="XEX398" i="2"/>
  <c r="XEX378" i="2"/>
  <c r="XEX358" i="2"/>
  <c r="XEX338" i="2"/>
  <c r="XEX318" i="2"/>
  <c r="XEX298" i="2"/>
  <c r="XEX278" i="2"/>
  <c r="XEX657" i="2"/>
  <c r="XEX637" i="2"/>
  <c r="XEX617" i="2"/>
  <c r="XEX597" i="2"/>
  <c r="XEX577" i="2"/>
  <c r="XEX557" i="2"/>
  <c r="XEX537" i="2"/>
  <c r="XEX517" i="2"/>
  <c r="XEX497" i="2"/>
  <c r="XEX477" i="2"/>
  <c r="XEX457" i="2"/>
  <c r="XEX437" i="2"/>
  <c r="XEX417" i="2"/>
  <c r="XEX397" i="2"/>
  <c r="XEX377" i="2"/>
  <c r="XEX357" i="2"/>
  <c r="XEX337" i="2"/>
  <c r="XEX317" i="2"/>
  <c r="XEX297" i="2"/>
  <c r="XEX676" i="2"/>
  <c r="XEX656" i="2"/>
  <c r="XEX636" i="2"/>
  <c r="XEX616" i="2"/>
  <c r="XEX596" i="2"/>
  <c r="XEX576" i="2"/>
  <c r="XEX556" i="2"/>
  <c r="XEX536" i="2"/>
  <c r="XEX516" i="2"/>
  <c r="XEX496" i="2"/>
  <c r="XEX476" i="2"/>
  <c r="XEX456" i="2"/>
  <c r="XEX436" i="2"/>
  <c r="XEX416" i="2"/>
  <c r="XEX396" i="2"/>
  <c r="XEX376" i="2"/>
  <c r="XEX356" i="2"/>
  <c r="XEX336" i="2"/>
  <c r="XEX316" i="2"/>
  <c r="XEX296" i="2"/>
  <c r="XEX674" i="2"/>
  <c r="XEX654" i="2"/>
  <c r="XEX634" i="2"/>
  <c r="XEX614" i="2"/>
  <c r="XEX594" i="2"/>
  <c r="XEX574" i="2"/>
  <c r="XEX554" i="2"/>
  <c r="XEX534" i="2"/>
  <c r="XEX514" i="2"/>
  <c r="XEX494" i="2"/>
  <c r="XEX474" i="2"/>
  <c r="XEX454" i="2"/>
  <c r="XEX434" i="2"/>
  <c r="XEX414" i="2"/>
  <c r="XEX394" i="2"/>
  <c r="XEX374" i="2"/>
  <c r="XEX354" i="2"/>
  <c r="XEX334" i="2"/>
  <c r="XEX314" i="2"/>
  <c r="XEX673" i="2"/>
  <c r="XEX653" i="2"/>
  <c r="XEX633" i="2"/>
  <c r="XEX613" i="2"/>
  <c r="XEX573" i="2"/>
  <c r="XEX553" i="2"/>
  <c r="XEX533" i="2"/>
  <c r="XEX513" i="2"/>
  <c r="XEX493" i="2"/>
  <c r="XEX473" i="2"/>
  <c r="XEX453" i="2"/>
  <c r="XEX433" i="2"/>
  <c r="XEX413" i="2"/>
  <c r="XEX393" i="2"/>
  <c r="XEX373" i="2"/>
  <c r="XEX353" i="2"/>
  <c r="XEX313" i="2"/>
  <c r="XEX293" i="2"/>
  <c r="XEX273" i="2"/>
  <c r="XEX672" i="2"/>
  <c r="XEX652" i="2"/>
  <c r="XEX632" i="2"/>
  <c r="XEX612" i="2"/>
  <c r="XEX592" i="2"/>
  <c r="XEX572" i="2"/>
  <c r="XEX552" i="2"/>
  <c r="XEX532" i="2"/>
  <c r="XEX512" i="2"/>
  <c r="XEX492" i="2"/>
  <c r="XEX472" i="2"/>
  <c r="XEX452" i="2"/>
  <c r="XEX432" i="2"/>
  <c r="XEX412" i="2"/>
  <c r="XEX392" i="2"/>
  <c r="XEX372" i="2"/>
  <c r="XEX352" i="2"/>
  <c r="XEX332" i="2"/>
  <c r="XEX312" i="2"/>
  <c r="XEX671" i="2"/>
  <c r="XEX651" i="2"/>
  <c r="XEX631" i="2"/>
  <c r="XEX611" i="2"/>
  <c r="XEX591" i="2"/>
  <c r="XEX571" i="2"/>
  <c r="XEX551" i="2"/>
  <c r="XEX531" i="2"/>
  <c r="XEX511" i="2"/>
  <c r="XEX491" i="2"/>
  <c r="XEX471" i="2"/>
  <c r="XEX451" i="2"/>
  <c r="XEX431" i="2"/>
  <c r="XEX411" i="2"/>
  <c r="XEX391" i="2"/>
  <c r="XEX371" i="2"/>
  <c r="XEX351" i="2"/>
  <c r="XEX331" i="2"/>
  <c r="XEX291" i="2"/>
  <c r="XEX670" i="2"/>
  <c r="XEX650" i="2"/>
  <c r="XEX630" i="2"/>
  <c r="XEX610" i="2"/>
  <c r="XEX590" i="2"/>
  <c r="XEX570" i="2"/>
  <c r="XEX550" i="2"/>
  <c r="XEX530" i="2"/>
  <c r="XEX510" i="2"/>
  <c r="XEX490" i="2"/>
  <c r="XEX470" i="2"/>
  <c r="XEX450" i="2"/>
  <c r="XEX430" i="2"/>
  <c r="XEX410" i="2"/>
  <c r="XEX390" i="2"/>
  <c r="XEX370" i="2"/>
  <c r="XEX350" i="2"/>
  <c r="XEX330" i="2"/>
  <c r="XEX310" i="2"/>
  <c r="XEX290" i="2"/>
  <c r="XEX669" i="2"/>
  <c r="XEX649" i="2"/>
  <c r="XEX629" i="2"/>
  <c r="XEX609" i="2"/>
  <c r="XEX589" i="2"/>
  <c r="XEX569" i="2"/>
  <c r="XEX549" i="2"/>
  <c r="XEX529" i="2"/>
  <c r="XEX509" i="2"/>
  <c r="XEX489" i="2"/>
  <c r="XEX469" i="2"/>
  <c r="XEX449" i="2"/>
  <c r="XEX429" i="2"/>
  <c r="XEX409" i="2"/>
  <c r="XEX389" i="2"/>
  <c r="XEX369" i="2"/>
  <c r="XEX349" i="2"/>
  <c r="XEX329" i="2"/>
  <c r="XEX309" i="2"/>
  <c r="XEX289" i="2"/>
  <c r="XEX575" i="2"/>
  <c r="XEX555" i="2"/>
  <c r="XEX535" i="2"/>
  <c r="XEX515" i="2"/>
  <c r="XEX495" i="2"/>
  <c r="XEX475" i="2"/>
  <c r="XEX455" i="2"/>
  <c r="XEX435" i="2"/>
  <c r="XEX415" i="2"/>
  <c r="XEX395" i="2"/>
  <c r="XEX375" i="2"/>
  <c r="XEX355" i="2"/>
  <c r="XEX335" i="2"/>
  <c r="XEX315" i="2"/>
  <c r="XEX675" i="2"/>
  <c r="XEX295" i="2"/>
  <c r="XEX655" i="2"/>
  <c r="XEX635" i="2"/>
  <c r="XEX615" i="2"/>
  <c r="XEX595" i="2"/>
  <c r="XEX277" i="2"/>
  <c r="XEX253" i="2"/>
  <c r="XEX274" i="2"/>
  <c r="XEX276" i="2"/>
  <c r="XEX275" i="2"/>
  <c r="XEX246" i="2"/>
  <c r="XEX255" i="2"/>
  <c r="XEX227" i="2"/>
  <c r="XEX242" i="2"/>
  <c r="XEX261" i="2"/>
  <c r="S1" i="5"/>
  <c r="T1" i="5"/>
  <c r="R1" i="5"/>
  <c r="R31" i="1"/>
  <c r="R30" i="1"/>
  <c r="AX8" i="1"/>
  <c r="F48" i="10"/>
  <c r="R94" i="10"/>
  <c r="R85" i="10"/>
  <c r="R76" i="10"/>
  <c r="R56" i="10"/>
  <c r="R36" i="10"/>
  <c r="R16" i="10"/>
  <c r="R69" i="10"/>
  <c r="R49" i="10"/>
  <c r="R29" i="10"/>
  <c r="R9" i="10"/>
  <c r="R75" i="10"/>
  <c r="R55" i="10"/>
  <c r="R35" i="10"/>
  <c r="R15" i="10"/>
  <c r="R61" i="10"/>
  <c r="R41" i="10"/>
  <c r="R21" i="10"/>
  <c r="R31" i="10"/>
  <c r="R96" i="10"/>
  <c r="R64" i="10"/>
  <c r="R93" i="10"/>
  <c r="R84" i="10"/>
  <c r="R62" i="10"/>
  <c r="R42" i="10"/>
  <c r="R22" i="10"/>
  <c r="R102" i="10"/>
  <c r="R24" i="10"/>
  <c r="R37" i="10"/>
  <c r="R3" i="10"/>
  <c r="R92" i="10"/>
  <c r="R83" i="10"/>
  <c r="R68" i="10"/>
  <c r="R48" i="10"/>
  <c r="R28" i="10"/>
  <c r="R8" i="10"/>
  <c r="R101" i="10"/>
  <c r="R82" i="10"/>
  <c r="R74" i="10"/>
  <c r="R54" i="10"/>
  <c r="R34" i="10"/>
  <c r="R14" i="10"/>
  <c r="R81" i="10"/>
  <c r="R40" i="10"/>
  <c r="R33" i="10"/>
  <c r="R13" i="10"/>
  <c r="R80" i="10"/>
  <c r="R6" i="10"/>
  <c r="R51" i="10"/>
  <c r="R77" i="10"/>
  <c r="R100" i="10"/>
  <c r="R67" i="10"/>
  <c r="R47" i="10"/>
  <c r="R27" i="10"/>
  <c r="R7" i="10"/>
  <c r="R91" i="10"/>
  <c r="R60" i="10"/>
  <c r="R20" i="10"/>
  <c r="R73" i="10"/>
  <c r="R53" i="10"/>
  <c r="R90" i="10"/>
  <c r="R66" i="10"/>
  <c r="R46" i="10"/>
  <c r="R59" i="10"/>
  <c r="R19" i="10"/>
  <c r="R99" i="10"/>
  <c r="R26" i="10"/>
  <c r="R39" i="10"/>
  <c r="R71" i="10"/>
  <c r="R11" i="10"/>
  <c r="R87" i="10"/>
  <c r="R4" i="10"/>
  <c r="R44" i="10"/>
  <c r="R57" i="10"/>
  <c r="R17" i="10"/>
  <c r="R63" i="10"/>
  <c r="R98" i="10"/>
  <c r="R89" i="10"/>
  <c r="R79" i="10"/>
  <c r="R72" i="10"/>
  <c r="R52" i="10"/>
  <c r="R32" i="10"/>
  <c r="R12" i="10"/>
  <c r="R97" i="10"/>
  <c r="R65" i="10"/>
  <c r="R45" i="10"/>
  <c r="R25" i="10"/>
  <c r="R5" i="10"/>
  <c r="R88" i="10"/>
  <c r="R78" i="10"/>
  <c r="R58" i="10"/>
  <c r="R38" i="10"/>
  <c r="R18" i="10"/>
  <c r="R95" i="10"/>
  <c r="R86" i="10"/>
  <c r="R70" i="10"/>
  <c r="R50" i="10"/>
  <c r="R30" i="10"/>
  <c r="R10" i="10"/>
  <c r="R43" i="10"/>
  <c r="R23" i="10"/>
  <c r="F90" i="10"/>
  <c r="F89" i="10"/>
  <c r="H8" i="6"/>
  <c r="I1" i="45"/>
  <c r="H1" i="45"/>
  <c r="C46" i="1"/>
  <c r="AH21" i="1"/>
  <c r="AH22" i="1"/>
  <c r="AH24" i="1"/>
  <c r="AH23" i="1"/>
  <c r="E18" i="1"/>
  <c r="C82" i="1"/>
  <c r="AL1" i="2"/>
  <c r="F18" i="1"/>
  <c r="E27" i="1"/>
  <c r="E28" i="1"/>
  <c r="AH33" i="1"/>
  <c r="J43" i="43"/>
  <c r="F28" i="10"/>
  <c r="F24" i="10"/>
  <c r="F95" i="10"/>
  <c r="F104" i="10"/>
  <c r="R81" i="1"/>
  <c r="F41" i="10"/>
  <c r="F92" i="10"/>
  <c r="Y15" i="10"/>
  <c r="F100" i="10"/>
  <c r="F8" i="10"/>
  <c r="F112" i="10"/>
  <c r="F4" i="10"/>
  <c r="F17" i="10"/>
  <c r="F50" i="10"/>
  <c r="F114" i="10"/>
  <c r="AA13" i="10"/>
  <c r="F35" i="10"/>
  <c r="F91" i="10"/>
  <c r="F97" i="10"/>
  <c r="F36" i="10"/>
  <c r="F98" i="10"/>
  <c r="F99" i="10"/>
  <c r="F25" i="10"/>
  <c r="F38" i="10"/>
  <c r="F63" i="10"/>
  <c r="F31" i="10"/>
  <c r="F20" i="10"/>
  <c r="F55" i="10"/>
  <c r="F39" i="10"/>
  <c r="F101" i="10"/>
  <c r="F102" i="10"/>
  <c r="F32" i="10"/>
  <c r="F13" i="10"/>
  <c r="F103" i="10"/>
  <c r="F15" i="10"/>
  <c r="F40" i="10"/>
  <c r="F29" i="10"/>
  <c r="F34" i="10"/>
  <c r="F47" i="10"/>
  <c r="F73" i="10"/>
  <c r="F21" i="10"/>
  <c r="F49" i="10"/>
  <c r="F5" i="10"/>
  <c r="F26" i="10"/>
  <c r="F80" i="10"/>
  <c r="F10" i="10"/>
  <c r="F43" i="10"/>
  <c r="F75" i="10"/>
  <c r="F9" i="10"/>
  <c r="F16" i="10"/>
  <c r="F30" i="10"/>
  <c r="F42" i="10"/>
  <c r="F22" i="10"/>
  <c r="F37" i="10"/>
  <c r="F11" i="10"/>
  <c r="F27" i="10"/>
  <c r="F44" i="10"/>
  <c r="F6" i="10"/>
  <c r="F14" i="10"/>
  <c r="F71" i="10"/>
  <c r="F18" i="10"/>
  <c r="F23" i="10"/>
  <c r="F45" i="10"/>
  <c r="F7" i="10"/>
  <c r="F12" i="10"/>
  <c r="F33" i="10"/>
  <c r="F46" i="10"/>
  <c r="F61" i="10"/>
  <c r="F19" i="10"/>
  <c r="F74" i="10"/>
  <c r="F56" i="10"/>
  <c r="F66" i="10"/>
  <c r="F79" i="10"/>
  <c r="F70" i="10"/>
  <c r="F60" i="10"/>
  <c r="F54" i="10"/>
  <c r="F84" i="10"/>
  <c r="F85" i="10"/>
  <c r="F62" i="10"/>
  <c r="F76" i="10"/>
  <c r="F67" i="10"/>
  <c r="F72" i="10"/>
  <c r="F81" i="10"/>
  <c r="F57" i="10"/>
  <c r="F68" i="10"/>
  <c r="F51" i="10"/>
  <c r="F82" i="10"/>
  <c r="F87" i="10"/>
  <c r="F58" i="10"/>
  <c r="F64" i="10"/>
  <c r="F78" i="10"/>
  <c r="F52" i="10"/>
  <c r="F69" i="10"/>
  <c r="F77" i="10"/>
  <c r="F83" i="10"/>
  <c r="F88" i="10"/>
  <c r="F59" i="10"/>
  <c r="F53" i="10"/>
  <c r="F65" i="10"/>
  <c r="A78" i="1"/>
  <c r="Z6" i="10"/>
  <c r="AA6" i="10" s="1"/>
  <c r="D123" i="10"/>
  <c r="T104" i="10"/>
  <c r="D45" i="1"/>
  <c r="F45" i="1" s="1"/>
  <c r="V106" i="10"/>
  <c r="AH20" i="1"/>
  <c r="M109" i="6"/>
  <c r="D44" i="1"/>
  <c r="E44" i="1" s="1"/>
  <c r="AK1" i="2"/>
  <c r="AM1" i="2"/>
  <c r="B86" i="10"/>
  <c r="B84" i="10"/>
  <c r="B82" i="10"/>
  <c r="B80" i="10"/>
  <c r="B78" i="10"/>
  <c r="B76" i="10"/>
  <c r="B74" i="10"/>
  <c r="B72" i="10"/>
  <c r="B70" i="10"/>
  <c r="B68" i="10"/>
  <c r="B66" i="10"/>
  <c r="B64" i="10"/>
  <c r="B58" i="10"/>
  <c r="B48" i="10"/>
  <c r="B38" i="10"/>
  <c r="B32" i="10"/>
  <c r="B30" i="10"/>
  <c r="B28" i="10"/>
  <c r="B26" i="10"/>
  <c r="B24" i="10"/>
  <c r="B22" i="10"/>
  <c r="B20" i="10"/>
  <c r="B18" i="10"/>
  <c r="B16" i="10"/>
  <c r="B119" i="10"/>
  <c r="B114" i="10"/>
  <c r="B105" i="10"/>
  <c r="B109" i="10"/>
  <c r="B100" i="10"/>
  <c r="B96" i="10"/>
  <c r="B61" i="10"/>
  <c r="B51" i="10"/>
  <c r="B41" i="10"/>
  <c r="B13" i="10"/>
  <c r="B9" i="10"/>
  <c r="B88" i="10"/>
  <c r="B54" i="10"/>
  <c r="B44" i="10"/>
  <c r="B34" i="10"/>
  <c r="B118" i="10"/>
  <c r="B113" i="10"/>
  <c r="B104" i="10"/>
  <c r="B99" i="10"/>
  <c r="B93" i="10"/>
  <c r="B57" i="10"/>
  <c r="B47" i="10"/>
  <c r="B37" i="10"/>
  <c r="B108" i="10"/>
  <c r="B60" i="10"/>
  <c r="B50" i="10"/>
  <c r="B40" i="10"/>
  <c r="B14" i="10"/>
  <c r="B8" i="10"/>
  <c r="B6" i="10"/>
  <c r="B4" i="10"/>
  <c r="B117" i="10"/>
  <c r="B112" i="10"/>
  <c r="B103" i="10"/>
  <c r="B98" i="10"/>
  <c r="B95" i="10"/>
  <c r="B91" i="10"/>
  <c r="B87" i="10"/>
  <c r="B85" i="10"/>
  <c r="B83" i="10"/>
  <c r="B81" i="10"/>
  <c r="B79" i="10"/>
  <c r="B77" i="10"/>
  <c r="B75" i="10"/>
  <c r="B73" i="10"/>
  <c r="B71" i="10"/>
  <c r="B69" i="10"/>
  <c r="B67" i="10"/>
  <c r="B65" i="10"/>
  <c r="B63" i="10"/>
  <c r="B53" i="10"/>
  <c r="B43" i="10"/>
  <c r="B33" i="10"/>
  <c r="B31" i="10"/>
  <c r="B29" i="10"/>
  <c r="B27" i="10"/>
  <c r="B25" i="10"/>
  <c r="B23" i="10"/>
  <c r="B21" i="10"/>
  <c r="B19" i="10"/>
  <c r="B17" i="10"/>
  <c r="B11" i="10"/>
  <c r="B107" i="10"/>
  <c r="B56" i="10"/>
  <c r="B46" i="10"/>
  <c r="B36" i="10"/>
  <c r="B121" i="10"/>
  <c r="B116" i="10"/>
  <c r="B111" i="10"/>
  <c r="B102" i="10"/>
  <c r="B97" i="10"/>
  <c r="B92" i="10"/>
  <c r="B90" i="10"/>
  <c r="B59" i="10"/>
  <c r="B49" i="10"/>
  <c r="B39" i="10"/>
  <c r="B15" i="10"/>
  <c r="B106" i="10"/>
  <c r="B62" i="10"/>
  <c r="B52" i="10"/>
  <c r="B42" i="10"/>
  <c r="B12" i="10"/>
  <c r="B10" i="10"/>
  <c r="B120" i="10"/>
  <c r="B115" i="10"/>
  <c r="B110" i="10"/>
  <c r="B101" i="10"/>
  <c r="B94" i="10"/>
  <c r="B89" i="10"/>
  <c r="B55" i="10"/>
  <c r="B45" i="10"/>
  <c r="B35" i="10"/>
  <c r="B7" i="10"/>
  <c r="B5" i="10"/>
  <c r="B3" i="10"/>
  <c r="AM2" i="2"/>
  <c r="D26" i="1"/>
  <c r="J117" i="3"/>
  <c r="I117" i="3" s="1"/>
  <c r="Z11" i="10"/>
  <c r="AA11" i="10" s="1"/>
  <c r="AA4" i="2"/>
  <c r="D25" i="1"/>
  <c r="E25" i="1" s="1"/>
  <c r="J97" i="3"/>
  <c r="I97" i="3" s="1"/>
  <c r="Z5" i="10"/>
  <c r="AA5" i="10" s="1"/>
  <c r="Z7" i="10"/>
  <c r="AA7" i="10" s="1"/>
  <c r="D17" i="1"/>
  <c r="D82" i="33" s="1"/>
  <c r="F3" i="10"/>
  <c r="AA3" i="10"/>
  <c r="E88" i="33"/>
  <c r="C19" i="1"/>
  <c r="F88" i="33"/>
  <c r="C85" i="33"/>
  <c r="C87" i="33"/>
  <c r="E87" i="33" s="1"/>
  <c r="C37" i="1"/>
  <c r="C82" i="33"/>
  <c r="C86" i="33"/>
  <c r="W12" i="1"/>
  <c r="W25" i="1" s="1"/>
  <c r="Z25" i="1" s="1"/>
  <c r="AF49" i="1"/>
  <c r="B3" i="4"/>
  <c r="G1" i="43"/>
  <c r="AH32" i="1"/>
  <c r="A1" i="4"/>
  <c r="AH31" i="1"/>
  <c r="AH35" i="1"/>
  <c r="AH34" i="1"/>
  <c r="AL28" i="1"/>
  <c r="AI40" i="1"/>
  <c r="AL22" i="1"/>
  <c r="AL37" i="1"/>
  <c r="AL38" i="1"/>
  <c r="AL29" i="1"/>
  <c r="AL27" i="1"/>
  <c r="AL39" i="1"/>
  <c r="AL41" i="1"/>
  <c r="AG56" i="1"/>
  <c r="AL23" i="1"/>
  <c r="C26" i="40"/>
  <c r="H26" i="40" s="1"/>
  <c r="AM29" i="1"/>
  <c r="AM36" i="1"/>
  <c r="AI18" i="1"/>
  <c r="AI25" i="1"/>
  <c r="AL36" i="1"/>
  <c r="AL42" i="1"/>
  <c r="AL43" i="1"/>
  <c r="AL25" i="1"/>
  <c r="AI38" i="1"/>
  <c r="D27" i="40"/>
  <c r="AL40" i="1"/>
  <c r="AJ30" i="1"/>
  <c r="AL26" i="1"/>
  <c r="AM39" i="1"/>
  <c r="AI41" i="1"/>
  <c r="W1" i="5"/>
  <c r="L15" i="40"/>
  <c r="D28" i="40"/>
  <c r="C25" i="40"/>
  <c r="H25" i="40" s="1"/>
  <c r="AJ44" i="1"/>
  <c r="AL18" i="1"/>
  <c r="AL19" i="1"/>
  <c r="AM42" i="1"/>
  <c r="AI27" i="1"/>
  <c r="AI26" i="1"/>
  <c r="AM28" i="1"/>
  <c r="AM37" i="1"/>
  <c r="AM43" i="1"/>
  <c r="F27" i="40"/>
  <c r="H27" i="40" s="1"/>
  <c r="F28" i="40"/>
  <c r="G28" i="40" s="1"/>
  <c r="AM26" i="1"/>
  <c r="AM18" i="1"/>
  <c r="AM25" i="1"/>
  <c r="AM27" i="1"/>
  <c r="AI28" i="1"/>
  <c r="AH19" i="1"/>
  <c r="AI37" i="1"/>
  <c r="AM40" i="1"/>
  <c r="AM38" i="1"/>
  <c r="AI29" i="1"/>
  <c r="AI39" i="1"/>
  <c r="AI42" i="1"/>
  <c r="AI43" i="1"/>
  <c r="AM41" i="1"/>
  <c r="AI36" i="1"/>
  <c r="XEX48" i="2" l="1"/>
  <c r="AX89" i="2"/>
  <c r="AY89" i="2"/>
  <c r="AX95" i="2"/>
  <c r="AY95" i="2"/>
  <c r="AX55" i="2"/>
  <c r="AY55" i="2"/>
  <c r="AX39" i="2"/>
  <c r="AY39" i="2"/>
  <c r="AX75" i="2"/>
  <c r="AY75" i="2"/>
  <c r="AX48" i="2"/>
  <c r="AY48" i="2"/>
  <c r="AX36" i="2"/>
  <c r="AY36" i="2"/>
  <c r="AX49" i="2"/>
  <c r="AY49" i="2"/>
  <c r="AX66" i="2"/>
  <c r="AY66" i="2"/>
  <c r="AX65" i="2"/>
  <c r="AY65" i="2"/>
  <c r="AX96" i="2"/>
  <c r="AY96" i="2"/>
  <c r="AX83" i="2"/>
  <c r="AY83" i="2"/>
  <c r="F86" i="10"/>
  <c r="AX28" i="2"/>
  <c r="AY28" i="2"/>
  <c r="AX59" i="2"/>
  <c r="AY59" i="2"/>
  <c r="AX76" i="2"/>
  <c r="AY76" i="2"/>
  <c r="AX86" i="2"/>
  <c r="AY86" i="2"/>
  <c r="AX68" i="2"/>
  <c r="AY68" i="2"/>
  <c r="AX20" i="2"/>
  <c r="AY20" i="2"/>
  <c r="AX57" i="2"/>
  <c r="AY57" i="2"/>
  <c r="AX54" i="2"/>
  <c r="AY54" i="2"/>
  <c r="AX69" i="2"/>
  <c r="AY69" i="2"/>
  <c r="AX90" i="2"/>
  <c r="AY90" i="2"/>
  <c r="AX72" i="2"/>
  <c r="AY72" i="2"/>
  <c r="AX78" i="2"/>
  <c r="AY78" i="2"/>
  <c r="AX32" i="2"/>
  <c r="AY32" i="2"/>
  <c r="AX101" i="2"/>
  <c r="AY101" i="2"/>
  <c r="AX31" i="2"/>
  <c r="AY31" i="2"/>
  <c r="AX53" i="2"/>
  <c r="AY53" i="2"/>
  <c r="AX27" i="2"/>
  <c r="AY27" i="2"/>
  <c r="AX19" i="2"/>
  <c r="AY19" i="2"/>
  <c r="AX91" i="2"/>
  <c r="AY91" i="2"/>
  <c r="AX60" i="2"/>
  <c r="AY60" i="2"/>
  <c r="AX18" i="2"/>
  <c r="AY18" i="2"/>
  <c r="AX87" i="2"/>
  <c r="AY87" i="2"/>
  <c r="AX81" i="2"/>
  <c r="AY81" i="2"/>
  <c r="AX77" i="2"/>
  <c r="AY77" i="2"/>
  <c r="AX24" i="2"/>
  <c r="AY24" i="2"/>
  <c r="AX38" i="2"/>
  <c r="AY38" i="2"/>
  <c r="AX42" i="2"/>
  <c r="AY42" i="2"/>
  <c r="AX61" i="2"/>
  <c r="AY61" i="2"/>
  <c r="AX43" i="2"/>
  <c r="AY43" i="2"/>
  <c r="AX97" i="2"/>
  <c r="AY97" i="2"/>
  <c r="AX23" i="2"/>
  <c r="AY23" i="2"/>
  <c r="AX15" i="2"/>
  <c r="AY15" i="2"/>
  <c r="AX34" i="2"/>
  <c r="AY34" i="2"/>
  <c r="AX50" i="2"/>
  <c r="AY50" i="2"/>
  <c r="AX67" i="2"/>
  <c r="AY67" i="2"/>
  <c r="AX88" i="2"/>
  <c r="AY88" i="2"/>
  <c r="AX22" i="2"/>
  <c r="AY22" i="2"/>
  <c r="AX74" i="2"/>
  <c r="AY74" i="2"/>
  <c r="AX21" i="2"/>
  <c r="AY21" i="2"/>
  <c r="AX85" i="2"/>
  <c r="AY85" i="2"/>
  <c r="AX29" i="2"/>
  <c r="AY29" i="2"/>
  <c r="AX51" i="2"/>
  <c r="AY51" i="2"/>
  <c r="AX70" i="2"/>
  <c r="AY70" i="2"/>
  <c r="AX100" i="2"/>
  <c r="AY100" i="2"/>
  <c r="AX79" i="2"/>
  <c r="AY79" i="2"/>
  <c r="AX62" i="2"/>
  <c r="AY62" i="2"/>
  <c r="AX52" i="2"/>
  <c r="AY52" i="2"/>
  <c r="AX103" i="2"/>
  <c r="AY103" i="2"/>
  <c r="AX104" i="2"/>
  <c r="AY104" i="2"/>
  <c r="AX37" i="2"/>
  <c r="AY37" i="2"/>
  <c r="AX99" i="2"/>
  <c r="AY99" i="2"/>
  <c r="AX102" i="2"/>
  <c r="AY102" i="2"/>
  <c r="AX63" i="2"/>
  <c r="AY63" i="2"/>
  <c r="AX105" i="2"/>
  <c r="AY105" i="2"/>
  <c r="AX58" i="2"/>
  <c r="AY58" i="2"/>
  <c r="AX64" i="2"/>
  <c r="AY64" i="2"/>
  <c r="AX73" i="2"/>
  <c r="AY73" i="2"/>
  <c r="AX93" i="2"/>
  <c r="AY93" i="2"/>
  <c r="AX98" i="2"/>
  <c r="AY98" i="2"/>
  <c r="AX25" i="2"/>
  <c r="AY25" i="2"/>
  <c r="AX56" i="2"/>
  <c r="AY56" i="2"/>
  <c r="AX30" i="2"/>
  <c r="AY30" i="2"/>
  <c r="AX33" i="2"/>
  <c r="AY33" i="2"/>
  <c r="AX80" i="2"/>
  <c r="AY80" i="2"/>
  <c r="AX106" i="2"/>
  <c r="AY106" i="2"/>
  <c r="V224" i="2"/>
  <c r="AP224" i="2"/>
  <c r="AP221" i="2"/>
  <c r="V221" i="2"/>
  <c r="AB231" i="2"/>
  <c r="AQ231" i="2"/>
  <c r="M231" i="2"/>
  <c r="Q318" i="5" s="1"/>
  <c r="M230" i="2"/>
  <c r="Q317" i="5" s="1"/>
  <c r="AQ230" i="2"/>
  <c r="AB230" i="2"/>
  <c r="M220" i="2"/>
  <c r="AB220" i="2"/>
  <c r="AQ220" i="2"/>
  <c r="M226" i="2"/>
  <c r="AM226" i="2" s="1"/>
  <c r="AQ226" i="2"/>
  <c r="AB226" i="2"/>
  <c r="AQ229" i="2"/>
  <c r="AB229" i="2"/>
  <c r="M229" i="2"/>
  <c r="AM229" i="2" s="1"/>
  <c r="M222" i="2"/>
  <c r="AB222" i="2"/>
  <c r="AQ222" i="2"/>
  <c r="V220" i="2"/>
  <c r="AP220" i="2"/>
  <c r="V222" i="2"/>
  <c r="AP222" i="2"/>
  <c r="M227" i="2"/>
  <c r="AB227" i="2"/>
  <c r="AQ227" i="2"/>
  <c r="M224" i="2"/>
  <c r="Q142" i="5" s="1"/>
  <c r="AQ224" i="2"/>
  <c r="AB224" i="2"/>
  <c r="AQ225" i="2"/>
  <c r="M225" i="2"/>
  <c r="AM225" i="2" s="1"/>
  <c r="AB225" i="2"/>
  <c r="V219" i="2"/>
  <c r="AP219" i="2"/>
  <c r="V232" i="2"/>
  <c r="AP232" i="2"/>
  <c r="AP231" i="2"/>
  <c r="V231" i="2"/>
  <c r="AQ219" i="2"/>
  <c r="AB219" i="2"/>
  <c r="M219" i="2"/>
  <c r="Q180" i="5" s="1"/>
  <c r="AQ223" i="2"/>
  <c r="AB223" i="2"/>
  <c r="M223" i="2"/>
  <c r="Q136" i="5" s="1"/>
  <c r="V230" i="2"/>
  <c r="AP230" i="2"/>
  <c r="AQ221" i="2"/>
  <c r="AB221" i="2"/>
  <c r="M221" i="2"/>
  <c r="AP229" i="2"/>
  <c r="V229" i="2"/>
  <c r="AP223" i="2"/>
  <c r="V223" i="2"/>
  <c r="AQ228" i="2"/>
  <c r="AB228" i="2"/>
  <c r="M228" i="2"/>
  <c r="AM228" i="2" s="1"/>
  <c r="AP227" i="2"/>
  <c r="V227" i="2"/>
  <c r="AP226" i="2"/>
  <c r="V226" i="2"/>
  <c r="AB232" i="2"/>
  <c r="M232" i="2"/>
  <c r="AM232" i="2" s="1"/>
  <c r="AQ232" i="2"/>
  <c r="AP228" i="2"/>
  <c r="V228" i="2"/>
  <c r="V225" i="2"/>
  <c r="AP225" i="2"/>
  <c r="AQ142" i="2"/>
  <c r="AB142" i="2"/>
  <c r="M142" i="2"/>
  <c r="AQ116" i="2"/>
  <c r="AB116" i="2"/>
  <c r="M116" i="2"/>
  <c r="Q111" i="5" s="1"/>
  <c r="V215" i="2"/>
  <c r="AP215" i="2"/>
  <c r="M204" i="2"/>
  <c r="AQ204" i="2"/>
  <c r="AB204" i="2"/>
  <c r="V175" i="2"/>
  <c r="AP175" i="2"/>
  <c r="AQ113" i="2"/>
  <c r="AB113" i="2"/>
  <c r="M113" i="2"/>
  <c r="V210" i="2"/>
  <c r="AP210" i="2"/>
  <c r="M171" i="2"/>
  <c r="Q105" i="5" s="1"/>
  <c r="AB171" i="2"/>
  <c r="AQ171" i="2"/>
  <c r="M143" i="2"/>
  <c r="AB143" i="2"/>
  <c r="AQ143" i="2"/>
  <c r="AB182" i="2"/>
  <c r="AQ182" i="2"/>
  <c r="M182" i="2"/>
  <c r="V142" i="2"/>
  <c r="AP142" i="2"/>
  <c r="V117" i="2"/>
  <c r="AP117" i="2"/>
  <c r="AP124" i="2"/>
  <c r="V124" i="2"/>
  <c r="V205" i="2"/>
  <c r="AP205" i="2"/>
  <c r="V204" i="2"/>
  <c r="AP204" i="2"/>
  <c r="M184" i="2"/>
  <c r="Q350" i="5" s="1"/>
  <c r="AQ184" i="2"/>
  <c r="AB184" i="2"/>
  <c r="M174" i="2"/>
  <c r="Q282" i="5" s="1"/>
  <c r="AQ174" i="2"/>
  <c r="AB174" i="2"/>
  <c r="AQ155" i="2"/>
  <c r="M155" i="2"/>
  <c r="AB155" i="2"/>
  <c r="V155" i="2"/>
  <c r="AP155" i="2"/>
  <c r="AP113" i="2"/>
  <c r="V113" i="2"/>
  <c r="V159" i="2"/>
  <c r="AP159" i="2"/>
  <c r="M149" i="2"/>
  <c r="AQ149" i="2"/>
  <c r="AB149" i="2"/>
  <c r="M124" i="2"/>
  <c r="AB124" i="2"/>
  <c r="AQ124" i="2"/>
  <c r="V132" i="2"/>
  <c r="AP132" i="2"/>
  <c r="V116" i="2"/>
  <c r="AP116" i="2"/>
  <c r="AQ193" i="2"/>
  <c r="M193" i="2"/>
  <c r="AB193" i="2"/>
  <c r="AP184" i="2"/>
  <c r="V184" i="2"/>
  <c r="V136" i="2"/>
  <c r="AP136" i="2"/>
  <c r="AB120" i="2"/>
  <c r="M120" i="2"/>
  <c r="AQ120" i="2"/>
  <c r="V120" i="2"/>
  <c r="AP120" i="2"/>
  <c r="AQ151" i="2"/>
  <c r="M151" i="2"/>
  <c r="AB151" i="2"/>
  <c r="AP200" i="2"/>
  <c r="V200" i="2"/>
  <c r="M169" i="2"/>
  <c r="AB169" i="2"/>
  <c r="AQ169" i="2"/>
  <c r="AQ132" i="2"/>
  <c r="AB132" i="2"/>
  <c r="M132" i="2"/>
  <c r="M115" i="2"/>
  <c r="AB115" i="2"/>
  <c r="AQ115" i="2"/>
  <c r="M214" i="2"/>
  <c r="Q371" i="5" s="1"/>
  <c r="AB214" i="2"/>
  <c r="AQ214" i="2"/>
  <c r="M203" i="2"/>
  <c r="Q107" i="5" s="1"/>
  <c r="AB203" i="2"/>
  <c r="AQ203" i="2"/>
  <c r="AP137" i="2"/>
  <c r="V137" i="2"/>
  <c r="M128" i="2"/>
  <c r="Q331" i="5" s="1"/>
  <c r="AQ128" i="2"/>
  <c r="AB128" i="2"/>
  <c r="V135" i="2"/>
  <c r="AP135" i="2"/>
  <c r="V182" i="2"/>
  <c r="AP182" i="2"/>
  <c r="M152" i="2"/>
  <c r="Q301" i="5" s="1"/>
  <c r="AQ152" i="2"/>
  <c r="AB152" i="2"/>
  <c r="V151" i="2"/>
  <c r="AP151" i="2"/>
  <c r="V126" i="2"/>
  <c r="AP126" i="2"/>
  <c r="AQ141" i="2"/>
  <c r="AB141" i="2"/>
  <c r="M141" i="2"/>
  <c r="M123" i="2"/>
  <c r="Q279" i="5" s="1"/>
  <c r="AQ123" i="2"/>
  <c r="AB123" i="2"/>
  <c r="AP203" i="2"/>
  <c r="V203" i="2"/>
  <c r="AP193" i="2"/>
  <c r="V193" i="2"/>
  <c r="AQ164" i="2"/>
  <c r="M164" i="2"/>
  <c r="AB164" i="2"/>
  <c r="V164" i="2"/>
  <c r="AP164" i="2"/>
  <c r="M135" i="2"/>
  <c r="AB135" i="2"/>
  <c r="AQ135" i="2"/>
  <c r="V160" i="2"/>
  <c r="AP160" i="2"/>
  <c r="V152" i="2"/>
  <c r="AP152" i="2"/>
  <c r="AP119" i="2"/>
  <c r="V119" i="2"/>
  <c r="V180" i="2"/>
  <c r="AP180" i="2"/>
  <c r="V169" i="2"/>
  <c r="AP169" i="2"/>
  <c r="V141" i="2"/>
  <c r="AP141" i="2"/>
  <c r="AP148" i="2"/>
  <c r="V148" i="2"/>
  <c r="M131" i="2"/>
  <c r="AQ131" i="2"/>
  <c r="AB131" i="2"/>
  <c r="V115" i="2"/>
  <c r="AP115" i="2"/>
  <c r="V165" i="2"/>
  <c r="AP165" i="2"/>
  <c r="AB170" i="2"/>
  <c r="M170" i="2"/>
  <c r="Q97" i="5" s="1"/>
  <c r="AQ170" i="2"/>
  <c r="M126" i="2"/>
  <c r="AQ126" i="2"/>
  <c r="AB126" i="2"/>
  <c r="M133" i="2"/>
  <c r="AQ133" i="2"/>
  <c r="AB133" i="2"/>
  <c r="M148" i="2"/>
  <c r="Q361" i="5" s="1"/>
  <c r="AQ148" i="2"/>
  <c r="AB148" i="2"/>
  <c r="V214" i="2"/>
  <c r="AP214" i="2"/>
  <c r="M213" i="2"/>
  <c r="AB213" i="2"/>
  <c r="AQ213" i="2"/>
  <c r="AP174" i="2"/>
  <c r="V174" i="2"/>
  <c r="AQ154" i="2"/>
  <c r="M154" i="2"/>
  <c r="AB154" i="2"/>
  <c r="V172" i="2"/>
  <c r="AP172" i="2"/>
  <c r="AQ190" i="2"/>
  <c r="M190" i="2"/>
  <c r="AB190" i="2"/>
  <c r="AP181" i="2"/>
  <c r="V181" i="2"/>
  <c r="V149" i="2"/>
  <c r="AP149" i="2"/>
  <c r="AP158" i="2"/>
  <c r="V158" i="2"/>
  <c r="V140" i="2"/>
  <c r="AP140" i="2"/>
  <c r="V123" i="2"/>
  <c r="AP123" i="2"/>
  <c r="AQ114" i="2"/>
  <c r="AB114" i="2"/>
  <c r="M114" i="2"/>
  <c r="V114" i="2"/>
  <c r="AP114" i="2"/>
  <c r="AB202" i="2"/>
  <c r="M202" i="2"/>
  <c r="Q106" i="5" s="1"/>
  <c r="AQ202" i="2"/>
  <c r="AB183" i="2"/>
  <c r="M183" i="2"/>
  <c r="AQ183" i="2"/>
  <c r="M163" i="2"/>
  <c r="Q369" i="5" s="1"/>
  <c r="AQ163" i="2"/>
  <c r="AB163" i="2"/>
  <c r="V191" i="2"/>
  <c r="AP191" i="2"/>
  <c r="V171" i="2"/>
  <c r="AP171" i="2"/>
  <c r="AP188" i="2"/>
  <c r="V188" i="2"/>
  <c r="AQ158" i="2"/>
  <c r="AB158" i="2"/>
  <c r="M158" i="2"/>
  <c r="V168" i="2"/>
  <c r="AP168" i="2"/>
  <c r="AQ140" i="2"/>
  <c r="AB140" i="2"/>
  <c r="M140" i="2"/>
  <c r="V154" i="2"/>
  <c r="AP154" i="2"/>
  <c r="M199" i="2"/>
  <c r="AQ199" i="2"/>
  <c r="AB199" i="2"/>
  <c r="AP199" i="2"/>
  <c r="V199" i="2"/>
  <c r="M181" i="2"/>
  <c r="AB181" i="2"/>
  <c r="AQ181" i="2"/>
  <c r="V189" i="2"/>
  <c r="AP189" i="2"/>
  <c r="AP143" i="2"/>
  <c r="V143" i="2"/>
  <c r="V150" i="2"/>
  <c r="AP150" i="2"/>
  <c r="AB168" i="2"/>
  <c r="AQ168" i="2"/>
  <c r="M168" i="2"/>
  <c r="AQ147" i="2"/>
  <c r="AB147" i="2"/>
  <c r="M147" i="2"/>
  <c r="AP131" i="2"/>
  <c r="V131" i="2"/>
  <c r="M122" i="2"/>
  <c r="AQ122" i="2"/>
  <c r="AB122" i="2"/>
  <c r="AP213" i="2"/>
  <c r="V213" i="2"/>
  <c r="M192" i="2"/>
  <c r="AB192" i="2"/>
  <c r="AQ192" i="2"/>
  <c r="M173" i="2"/>
  <c r="AQ173" i="2"/>
  <c r="AB173" i="2"/>
  <c r="M189" i="2"/>
  <c r="AB189" i="2"/>
  <c r="AQ189" i="2"/>
  <c r="AB150" i="2"/>
  <c r="M150" i="2"/>
  <c r="AQ150" i="2"/>
  <c r="AB159" i="2"/>
  <c r="M159" i="2"/>
  <c r="AQ159" i="2"/>
  <c r="V197" i="2"/>
  <c r="AP197" i="2"/>
  <c r="M187" i="2"/>
  <c r="AQ187" i="2"/>
  <c r="AB187" i="2"/>
  <c r="AB157" i="2"/>
  <c r="M157" i="2"/>
  <c r="AQ157" i="2"/>
  <c r="V201" i="2"/>
  <c r="AP201" i="2"/>
  <c r="V190" i="2"/>
  <c r="AP190" i="2"/>
  <c r="AQ198" i="2"/>
  <c r="AB198" i="2"/>
  <c r="M198" i="2"/>
  <c r="M179" i="2"/>
  <c r="AQ179" i="2"/>
  <c r="AB179" i="2"/>
  <c r="AB178" i="2"/>
  <c r="M178" i="2"/>
  <c r="Q283" i="5" s="1"/>
  <c r="AQ178" i="2"/>
  <c r="V157" i="2"/>
  <c r="AP157" i="2"/>
  <c r="V139" i="2"/>
  <c r="AP139" i="2"/>
  <c r="AQ130" i="2"/>
  <c r="AB130" i="2"/>
  <c r="M130" i="2"/>
  <c r="AB201" i="2"/>
  <c r="AQ201" i="2"/>
  <c r="M201" i="2"/>
  <c r="AP183" i="2"/>
  <c r="V183" i="2"/>
  <c r="AP163" i="2"/>
  <c r="V163" i="2"/>
  <c r="AP128" i="2"/>
  <c r="V128" i="2"/>
  <c r="M196" i="2"/>
  <c r="Q388" i="5" s="1"/>
  <c r="AB196" i="2"/>
  <c r="AQ196" i="2"/>
  <c r="M186" i="2"/>
  <c r="AB186" i="2"/>
  <c r="AQ186" i="2"/>
  <c r="V179" i="2"/>
  <c r="AP179" i="2"/>
  <c r="M139" i="2"/>
  <c r="AQ139" i="2"/>
  <c r="AB139" i="2"/>
  <c r="M146" i="2"/>
  <c r="AB146" i="2"/>
  <c r="AQ146" i="2"/>
  <c r="V122" i="2"/>
  <c r="AP122" i="2"/>
  <c r="AP202" i="2"/>
  <c r="V202" i="2"/>
  <c r="M211" i="2"/>
  <c r="AQ211" i="2"/>
  <c r="AB211" i="2"/>
  <c r="AP144" i="2"/>
  <c r="V144" i="2"/>
  <c r="AQ144" i="2"/>
  <c r="M144" i="2"/>
  <c r="AB144" i="2"/>
  <c r="V170" i="2"/>
  <c r="AP170" i="2"/>
  <c r="M180" i="2"/>
  <c r="Q288" i="5" s="1"/>
  <c r="AB180" i="2"/>
  <c r="AQ180" i="2"/>
  <c r="M207" i="2"/>
  <c r="Q144" i="5" s="1"/>
  <c r="AB207" i="2"/>
  <c r="AQ207" i="2"/>
  <c r="V187" i="2"/>
  <c r="AP187" i="2"/>
  <c r="M185" i="2"/>
  <c r="AQ185" i="2"/>
  <c r="AB185" i="2"/>
  <c r="AQ138" i="2"/>
  <c r="AB138" i="2"/>
  <c r="M138" i="2"/>
  <c r="V212" i="2"/>
  <c r="AP212" i="2"/>
  <c r="AQ172" i="2"/>
  <c r="M172" i="2"/>
  <c r="Q110" i="5" s="1"/>
  <c r="AB172" i="2"/>
  <c r="M162" i="2"/>
  <c r="Q366" i="5" s="1"/>
  <c r="AB162" i="2"/>
  <c r="AQ162" i="2"/>
  <c r="AQ209" i="2"/>
  <c r="M209" i="2"/>
  <c r="AB209" i="2"/>
  <c r="AP209" i="2"/>
  <c r="V209" i="2"/>
  <c r="AQ188" i="2"/>
  <c r="AB188" i="2"/>
  <c r="M188" i="2"/>
  <c r="AQ206" i="2"/>
  <c r="M206" i="2"/>
  <c r="AB206" i="2"/>
  <c r="V186" i="2"/>
  <c r="AP186" i="2"/>
  <c r="M176" i="2"/>
  <c r="Q286" i="5" s="1"/>
  <c r="AQ176" i="2"/>
  <c r="AB176" i="2"/>
  <c r="M167" i="2"/>
  <c r="AB167" i="2"/>
  <c r="AQ167" i="2"/>
  <c r="V147" i="2"/>
  <c r="AP147" i="2"/>
  <c r="M156" i="2"/>
  <c r="AQ156" i="2"/>
  <c r="AB156" i="2"/>
  <c r="V130" i="2"/>
  <c r="AP130" i="2"/>
  <c r="M212" i="2"/>
  <c r="Q362" i="5" s="1"/>
  <c r="AB212" i="2"/>
  <c r="AQ212" i="2"/>
  <c r="V192" i="2"/>
  <c r="AP192" i="2"/>
  <c r="AP173" i="2"/>
  <c r="V173" i="2"/>
  <c r="AQ217" i="2"/>
  <c r="M217" i="2"/>
  <c r="AB217" i="2"/>
  <c r="V207" i="2"/>
  <c r="AP207" i="2"/>
  <c r="V196" i="2"/>
  <c r="AP196" i="2"/>
  <c r="M195" i="2"/>
  <c r="AB195" i="2"/>
  <c r="AQ195" i="2"/>
  <c r="M177" i="2"/>
  <c r="Q287" i="5" s="1"/>
  <c r="AB177" i="2"/>
  <c r="AQ177" i="2"/>
  <c r="AP146" i="2"/>
  <c r="V146" i="2"/>
  <c r="M121" i="2"/>
  <c r="AQ121" i="2"/>
  <c r="AB121" i="2"/>
  <c r="AP153" i="2"/>
  <c r="V153" i="2"/>
  <c r="AQ218" i="2"/>
  <c r="AB218" i="2"/>
  <c r="M218" i="2"/>
  <c r="AP218" i="2"/>
  <c r="V218" i="2"/>
  <c r="AB197" i="2"/>
  <c r="AQ197" i="2"/>
  <c r="M197" i="2"/>
  <c r="AQ216" i="2"/>
  <c r="AB216" i="2"/>
  <c r="M216" i="2"/>
  <c r="AP206" i="2"/>
  <c r="V206" i="2"/>
  <c r="V195" i="2"/>
  <c r="AP195" i="2"/>
  <c r="AP178" i="2"/>
  <c r="V178" i="2"/>
  <c r="V176" i="2"/>
  <c r="AP176" i="2"/>
  <c r="AQ166" i="2"/>
  <c r="M166" i="2"/>
  <c r="AB166" i="2"/>
  <c r="M129" i="2"/>
  <c r="AB129" i="2"/>
  <c r="AQ129" i="2"/>
  <c r="AP121" i="2"/>
  <c r="V121" i="2"/>
  <c r="AQ191" i="2"/>
  <c r="AB191" i="2"/>
  <c r="M191" i="2"/>
  <c r="M119" i="2"/>
  <c r="Q132" i="5" s="1"/>
  <c r="AB119" i="2"/>
  <c r="AQ119" i="2"/>
  <c r="AQ118" i="2"/>
  <c r="AB118" i="2"/>
  <c r="M118" i="2"/>
  <c r="Q116" i="5" s="1"/>
  <c r="AP118" i="2"/>
  <c r="V118" i="2"/>
  <c r="V217" i="2"/>
  <c r="AP217" i="2"/>
  <c r="V185" i="2"/>
  <c r="AP185" i="2"/>
  <c r="V177" i="2"/>
  <c r="AP177" i="2"/>
  <c r="V167" i="2"/>
  <c r="AP167" i="2"/>
  <c r="V166" i="2"/>
  <c r="AP166" i="2"/>
  <c r="AP156" i="2"/>
  <c r="V156" i="2"/>
  <c r="AP138" i="2"/>
  <c r="V138" i="2"/>
  <c r="AQ136" i="2"/>
  <c r="M136" i="2"/>
  <c r="AB136" i="2"/>
  <c r="AB210" i="2"/>
  <c r="AQ210" i="2"/>
  <c r="M210" i="2"/>
  <c r="AQ160" i="2"/>
  <c r="M160" i="2"/>
  <c r="AB160" i="2"/>
  <c r="M153" i="2"/>
  <c r="Q322" i="5" s="1"/>
  <c r="AQ153" i="2"/>
  <c r="AB153" i="2"/>
  <c r="AP208" i="2"/>
  <c r="V208" i="2"/>
  <c r="M125" i="2"/>
  <c r="AB125" i="2"/>
  <c r="AQ125" i="2"/>
  <c r="V125" i="2"/>
  <c r="AP125" i="2"/>
  <c r="M215" i="2"/>
  <c r="AQ215" i="2"/>
  <c r="AB215" i="2"/>
  <c r="M205" i="2"/>
  <c r="Q109" i="5" s="1"/>
  <c r="AB205" i="2"/>
  <c r="AQ205" i="2"/>
  <c r="M194" i="2"/>
  <c r="AQ194" i="2"/>
  <c r="AB194" i="2"/>
  <c r="V194" i="2"/>
  <c r="AP194" i="2"/>
  <c r="AB175" i="2"/>
  <c r="AQ175" i="2"/>
  <c r="M175" i="2"/>
  <c r="Q284" i="5" s="1"/>
  <c r="M137" i="2"/>
  <c r="AQ137" i="2"/>
  <c r="AB137" i="2"/>
  <c r="V211" i="2"/>
  <c r="AP211" i="2"/>
  <c r="V161" i="2"/>
  <c r="AP161" i="2"/>
  <c r="AB127" i="2"/>
  <c r="AQ127" i="2"/>
  <c r="M127" i="2"/>
  <c r="V127" i="2"/>
  <c r="AP127" i="2"/>
  <c r="AQ161" i="2"/>
  <c r="AB161" i="2"/>
  <c r="M161" i="2"/>
  <c r="AP198" i="2"/>
  <c r="V198" i="2"/>
  <c r="AP133" i="2"/>
  <c r="V133" i="2"/>
  <c r="M117" i="2"/>
  <c r="Q115" i="5" s="1"/>
  <c r="AB117" i="2"/>
  <c r="AQ117" i="2"/>
  <c r="AP216" i="2"/>
  <c r="V216" i="2"/>
  <c r="AQ165" i="2"/>
  <c r="AB165" i="2"/>
  <c r="M165" i="2"/>
  <c r="AB145" i="2"/>
  <c r="M145" i="2"/>
  <c r="AQ145" i="2"/>
  <c r="V145" i="2"/>
  <c r="AP145" i="2"/>
  <c r="V129" i="2"/>
  <c r="AP129" i="2"/>
  <c r="AB200" i="2"/>
  <c r="AQ200" i="2"/>
  <c r="M200" i="2"/>
  <c r="V162" i="2"/>
  <c r="AP162" i="2"/>
  <c r="M134" i="2"/>
  <c r="Q334" i="5" s="1"/>
  <c r="AB134" i="2"/>
  <c r="AQ134" i="2"/>
  <c r="V134" i="2"/>
  <c r="AP134" i="2"/>
  <c r="AQ208" i="2"/>
  <c r="M208" i="2"/>
  <c r="Q229" i="5" s="1"/>
  <c r="AB208" i="2"/>
  <c r="AP23" i="2"/>
  <c r="V23" i="2"/>
  <c r="AP36" i="2"/>
  <c r="V36" i="2"/>
  <c r="AP47" i="2"/>
  <c r="V47" i="2"/>
  <c r="M55" i="2"/>
  <c r="AB55" i="2"/>
  <c r="AQ55" i="2"/>
  <c r="M103" i="2"/>
  <c r="AB103" i="2"/>
  <c r="AQ103" i="2"/>
  <c r="AP101" i="2"/>
  <c r="V101" i="2"/>
  <c r="V48" i="2"/>
  <c r="AP48" i="2"/>
  <c r="AP51" i="2"/>
  <c r="V51" i="2"/>
  <c r="AQ38" i="2"/>
  <c r="AB38" i="2"/>
  <c r="M38" i="2"/>
  <c r="Q103" i="5" s="1"/>
  <c r="V46" i="2"/>
  <c r="AP46" i="2"/>
  <c r="V82" i="2"/>
  <c r="AP82" i="2"/>
  <c r="AB110" i="2"/>
  <c r="M110" i="2"/>
  <c r="AQ110" i="2"/>
  <c r="AQ96" i="2"/>
  <c r="AB96" i="2"/>
  <c r="M96" i="2"/>
  <c r="AB69" i="2"/>
  <c r="M69" i="2"/>
  <c r="AQ69" i="2"/>
  <c r="AQ80" i="2"/>
  <c r="AB80" i="2"/>
  <c r="M80" i="2"/>
  <c r="AB48" i="2"/>
  <c r="AQ48" i="2"/>
  <c r="M48" i="2"/>
  <c r="Q123" i="5" s="1"/>
  <c r="M56" i="2"/>
  <c r="AQ56" i="2"/>
  <c r="AB56" i="2"/>
  <c r="AP56" i="2"/>
  <c r="V56" i="2"/>
  <c r="M65" i="2"/>
  <c r="Q143" i="5" s="1"/>
  <c r="AQ65" i="2"/>
  <c r="AB65" i="2"/>
  <c r="AP20" i="2"/>
  <c r="V20" i="2"/>
  <c r="C37" i="10" s="1"/>
  <c r="AB29" i="2"/>
  <c r="AQ29" i="2"/>
  <c r="M29" i="2"/>
  <c r="V45" i="2"/>
  <c r="AP45" i="2"/>
  <c r="AQ61" i="2"/>
  <c r="AB61" i="2"/>
  <c r="M61" i="2"/>
  <c r="Q138" i="5" s="1"/>
  <c r="V70" i="2"/>
  <c r="AP70" i="2"/>
  <c r="AB58" i="2"/>
  <c r="AQ58" i="2"/>
  <c r="M58" i="2"/>
  <c r="Q134" i="5" s="1"/>
  <c r="V57" i="2"/>
  <c r="AP57" i="2"/>
  <c r="AB66" i="2"/>
  <c r="M66" i="2"/>
  <c r="AQ66" i="2"/>
  <c r="M71" i="2"/>
  <c r="Q151" i="5" s="1"/>
  <c r="AB71" i="2"/>
  <c r="AQ71" i="2"/>
  <c r="V17" i="2"/>
  <c r="AP17" i="2"/>
  <c r="M16" i="2"/>
  <c r="AQ16" i="2"/>
  <c r="AB16" i="2"/>
  <c r="V53" i="2"/>
  <c r="AP53" i="2"/>
  <c r="M53" i="2"/>
  <c r="Q128" i="5" s="1"/>
  <c r="AB53" i="2"/>
  <c r="AQ53" i="2"/>
  <c r="V62" i="2"/>
  <c r="AP62" i="2"/>
  <c r="M91" i="2"/>
  <c r="AQ91" i="2"/>
  <c r="AB91" i="2"/>
  <c r="AP66" i="2"/>
  <c r="V66" i="2"/>
  <c r="V75" i="2"/>
  <c r="AP75" i="2"/>
  <c r="M70" i="2"/>
  <c r="AQ70" i="2"/>
  <c r="AB70" i="2"/>
  <c r="V14" i="2"/>
  <c r="AP14" i="2"/>
  <c r="M17" i="2"/>
  <c r="AQ17" i="2"/>
  <c r="AB17" i="2"/>
  <c r="AP31" i="2"/>
  <c r="V31" i="2"/>
  <c r="AP58" i="2"/>
  <c r="V58" i="2"/>
  <c r="V54" i="2"/>
  <c r="AP54" i="2"/>
  <c r="V100" i="2"/>
  <c r="AP100" i="2"/>
  <c r="AP68" i="2"/>
  <c r="V68" i="2"/>
  <c r="V67" i="2"/>
  <c r="AP67" i="2"/>
  <c r="AB75" i="2"/>
  <c r="AQ75" i="2"/>
  <c r="M75" i="2"/>
  <c r="Q155" i="5" s="1"/>
  <c r="AQ41" i="2"/>
  <c r="M41" i="2"/>
  <c r="Q187" i="5" s="1"/>
  <c r="AB41" i="2"/>
  <c r="AQ111" i="2"/>
  <c r="M111" i="2"/>
  <c r="AB111" i="2"/>
  <c r="AQ15" i="2"/>
  <c r="AB15" i="2"/>
  <c r="M15" i="2"/>
  <c r="Q172" i="5" s="1"/>
  <c r="AB50" i="2"/>
  <c r="M50" i="2"/>
  <c r="Q125" i="5" s="1"/>
  <c r="AQ50" i="2"/>
  <c r="AQ32" i="2"/>
  <c r="AB32" i="2"/>
  <c r="M32" i="2"/>
  <c r="Q96" i="5" s="1"/>
  <c r="V16" i="2"/>
  <c r="AP16" i="2"/>
  <c r="AP8" i="2"/>
  <c r="V8" i="2"/>
  <c r="AB74" i="2"/>
  <c r="AQ74" i="2"/>
  <c r="M74" i="2"/>
  <c r="V55" i="2"/>
  <c r="AP55" i="2"/>
  <c r="M76" i="2"/>
  <c r="AQ76" i="2"/>
  <c r="AB76" i="2"/>
  <c r="V76" i="2"/>
  <c r="AP76" i="2"/>
  <c r="AP87" i="2"/>
  <c r="V87" i="2"/>
  <c r="AB60" i="2"/>
  <c r="M60" i="2"/>
  <c r="AQ60" i="2"/>
  <c r="AB30" i="2"/>
  <c r="M30" i="2"/>
  <c r="AQ30" i="2"/>
  <c r="AB47" i="2"/>
  <c r="M47" i="2"/>
  <c r="Q122" i="5" s="1"/>
  <c r="AQ47" i="2"/>
  <c r="M23" i="2"/>
  <c r="Q234" i="5" s="1"/>
  <c r="AQ23" i="2"/>
  <c r="AB23" i="2"/>
  <c r="AQ22" i="2"/>
  <c r="M22" i="2"/>
  <c r="Q233" i="5" s="1"/>
  <c r="AB22" i="2"/>
  <c r="AB85" i="2"/>
  <c r="AQ85" i="2"/>
  <c r="M85" i="2"/>
  <c r="V43" i="2"/>
  <c r="AP43" i="2"/>
  <c r="V65" i="2"/>
  <c r="AP65" i="2"/>
  <c r="AB72" i="2"/>
  <c r="M72" i="2"/>
  <c r="Q152" i="5" s="1"/>
  <c r="AQ72" i="2"/>
  <c r="M100" i="2"/>
  <c r="Q165" i="5" s="1"/>
  <c r="AQ100" i="2"/>
  <c r="AB100" i="2"/>
  <c r="M108" i="2"/>
  <c r="AB108" i="2"/>
  <c r="AQ108" i="2"/>
  <c r="M79" i="2"/>
  <c r="AQ79" i="2"/>
  <c r="AB79" i="2"/>
  <c r="AQ77" i="2"/>
  <c r="M77" i="2"/>
  <c r="AB77" i="2"/>
  <c r="V77" i="2"/>
  <c r="AP77" i="2"/>
  <c r="M97" i="2"/>
  <c r="Q161" i="5" s="1"/>
  <c r="AQ97" i="2"/>
  <c r="AB97" i="2"/>
  <c r="AP71" i="2"/>
  <c r="V71" i="2"/>
  <c r="AP86" i="2"/>
  <c r="V86" i="2"/>
  <c r="AQ51" i="2"/>
  <c r="AB51" i="2"/>
  <c r="M51" i="2"/>
  <c r="Q126" i="5" s="1"/>
  <c r="V32" i="2"/>
  <c r="C60" i="10" s="1"/>
  <c r="AP32" i="2"/>
  <c r="V102" i="2"/>
  <c r="AP102" i="2"/>
  <c r="AB34" i="2"/>
  <c r="M34" i="2"/>
  <c r="AQ34" i="2"/>
  <c r="V80" i="2"/>
  <c r="AP80" i="2"/>
  <c r="AP78" i="2"/>
  <c r="V78" i="2"/>
  <c r="M87" i="2"/>
  <c r="AB87" i="2"/>
  <c r="AQ87" i="2"/>
  <c r="AQ112" i="2"/>
  <c r="AB112" i="2"/>
  <c r="M112" i="2"/>
  <c r="V111" i="2"/>
  <c r="AP111" i="2"/>
  <c r="AQ25" i="2"/>
  <c r="M25" i="2"/>
  <c r="AB25" i="2"/>
  <c r="AP103" i="2"/>
  <c r="V103" i="2"/>
  <c r="M57" i="2"/>
  <c r="AB57" i="2"/>
  <c r="AQ57" i="2"/>
  <c r="AB44" i="2"/>
  <c r="AQ44" i="2"/>
  <c r="M44" i="2"/>
  <c r="V79" i="2"/>
  <c r="C24" i="10" s="1"/>
  <c r="AP79" i="2"/>
  <c r="V22" i="2"/>
  <c r="AP22" i="2"/>
  <c r="AQ83" i="2"/>
  <c r="AB83" i="2"/>
  <c r="M83" i="2"/>
  <c r="AB12" i="2"/>
  <c r="M12" i="2"/>
  <c r="AQ12" i="2"/>
  <c r="M88" i="2"/>
  <c r="AQ88" i="2"/>
  <c r="AB88" i="2"/>
  <c r="AP88" i="2"/>
  <c r="V88" i="2"/>
  <c r="AP25" i="2"/>
  <c r="V25" i="2"/>
  <c r="C35" i="10" s="1"/>
  <c r="AP11" i="2"/>
  <c r="V11" i="2"/>
  <c r="AQ67" i="2"/>
  <c r="AB67" i="2"/>
  <c r="M67" i="2"/>
  <c r="V9" i="2"/>
  <c r="AP9" i="2"/>
  <c r="AB86" i="2"/>
  <c r="AQ86" i="2"/>
  <c r="M86" i="2"/>
  <c r="AP109" i="2"/>
  <c r="V109" i="2"/>
  <c r="C30" i="10" s="1"/>
  <c r="V21" i="2"/>
  <c r="AP21" i="2"/>
  <c r="AQ98" i="2"/>
  <c r="M98" i="2"/>
  <c r="AB98" i="2"/>
  <c r="V105" i="2"/>
  <c r="AP105" i="2"/>
  <c r="AB81" i="2"/>
  <c r="M81" i="2"/>
  <c r="AQ81" i="2"/>
  <c r="M39" i="2"/>
  <c r="Q104" i="5" s="1"/>
  <c r="AQ39" i="2"/>
  <c r="AB39" i="2"/>
  <c r="AP35" i="2"/>
  <c r="V35" i="2"/>
  <c r="C95" i="10" s="1"/>
  <c r="AQ63" i="2"/>
  <c r="AB63" i="2"/>
  <c r="M63" i="2"/>
  <c r="Q140" i="5" s="1"/>
  <c r="AB13" i="2"/>
  <c r="AQ13" i="2"/>
  <c r="M13" i="2"/>
  <c r="V90" i="2"/>
  <c r="AP90" i="2"/>
  <c r="M33" i="2"/>
  <c r="Q247" i="5" s="1"/>
  <c r="AQ33" i="2"/>
  <c r="AB33" i="2"/>
  <c r="AP64" i="2"/>
  <c r="V64" i="2"/>
  <c r="AP15" i="2"/>
  <c r="V15" i="2"/>
  <c r="M94" i="2"/>
  <c r="AQ94" i="2"/>
  <c r="AB94" i="2"/>
  <c r="AP13" i="2"/>
  <c r="V13" i="2"/>
  <c r="AB90" i="2"/>
  <c r="M90" i="2"/>
  <c r="AQ90" i="2"/>
  <c r="M18" i="2"/>
  <c r="AQ18" i="2"/>
  <c r="AB18" i="2"/>
  <c r="V41" i="2"/>
  <c r="AP41" i="2"/>
  <c r="AP93" i="2"/>
  <c r="V93" i="2"/>
  <c r="C23" i="10" s="1"/>
  <c r="AP81" i="2"/>
  <c r="V81" i="2"/>
  <c r="AQ73" i="2"/>
  <c r="M73" i="2"/>
  <c r="AB73" i="2"/>
  <c r="AB52" i="2"/>
  <c r="M52" i="2"/>
  <c r="Q127" i="5" s="1"/>
  <c r="AQ52" i="2"/>
  <c r="M62" i="2"/>
  <c r="Q139" i="5" s="1"/>
  <c r="AQ62" i="2"/>
  <c r="AB62" i="2"/>
  <c r="V97" i="2"/>
  <c r="AP97" i="2"/>
  <c r="M102" i="2"/>
  <c r="AB102" i="2"/>
  <c r="AQ102" i="2"/>
  <c r="M21" i="2"/>
  <c r="AB21" i="2"/>
  <c r="AQ21" i="2"/>
  <c r="AP91" i="2"/>
  <c r="V91" i="2"/>
  <c r="AP106" i="2"/>
  <c r="V106" i="2"/>
  <c r="AP98" i="2"/>
  <c r="V98" i="2"/>
  <c r="C32" i="10" s="1"/>
  <c r="M26" i="2"/>
  <c r="AQ26" i="2"/>
  <c r="AB26" i="2"/>
  <c r="V60" i="2"/>
  <c r="AP60" i="2"/>
  <c r="V112" i="2"/>
  <c r="AP112" i="2"/>
  <c r="M107" i="2"/>
  <c r="AQ107" i="2"/>
  <c r="AB107" i="2"/>
  <c r="V50" i="2"/>
  <c r="AP50" i="2"/>
  <c r="V92" i="2"/>
  <c r="AP92" i="2"/>
  <c r="AB20" i="2"/>
  <c r="AQ20" i="2"/>
  <c r="M20" i="2"/>
  <c r="Q245" i="5" s="1"/>
  <c r="AP84" i="2"/>
  <c r="V84" i="2"/>
  <c r="V63" i="2"/>
  <c r="AP63" i="2"/>
  <c r="M31" i="2"/>
  <c r="AB31" i="2"/>
  <c r="AQ31" i="2"/>
  <c r="AP83" i="2"/>
  <c r="V83" i="2"/>
  <c r="M101" i="2"/>
  <c r="AB101" i="2"/>
  <c r="AQ101" i="2"/>
  <c r="V24" i="2"/>
  <c r="AP24" i="2"/>
  <c r="AP74" i="2"/>
  <c r="V74" i="2"/>
  <c r="AQ43" i="2"/>
  <c r="AB43" i="2"/>
  <c r="M43" i="2"/>
  <c r="M78" i="2"/>
  <c r="AQ78" i="2"/>
  <c r="AB78" i="2"/>
  <c r="AB104" i="2"/>
  <c r="M104" i="2"/>
  <c r="AQ104" i="2"/>
  <c r="AB24" i="2"/>
  <c r="AQ24" i="2"/>
  <c r="M24" i="2"/>
  <c r="V30" i="2"/>
  <c r="C64" i="10" s="1"/>
  <c r="AP30" i="2"/>
  <c r="M106" i="2"/>
  <c r="Q168" i="5" s="1"/>
  <c r="AQ106" i="2"/>
  <c r="AB106" i="2"/>
  <c r="V19" i="2"/>
  <c r="AP19" i="2"/>
  <c r="M105" i="2"/>
  <c r="AB105" i="2"/>
  <c r="AQ105" i="2"/>
  <c r="V27" i="2"/>
  <c r="AP27" i="2"/>
  <c r="M59" i="2"/>
  <c r="Q135" i="5" s="1"/>
  <c r="AQ59" i="2"/>
  <c r="AB59" i="2"/>
  <c r="AB92" i="2"/>
  <c r="AQ92" i="2"/>
  <c r="M92" i="2"/>
  <c r="V95" i="2"/>
  <c r="AP95" i="2"/>
  <c r="AP42" i="2"/>
  <c r="V42" i="2"/>
  <c r="AB82" i="2"/>
  <c r="AQ82" i="2"/>
  <c r="M82" i="2"/>
  <c r="V85" i="2"/>
  <c r="AP85" i="2"/>
  <c r="M64" i="2"/>
  <c r="AQ64" i="2"/>
  <c r="AB64" i="2"/>
  <c r="M8" i="2"/>
  <c r="Q91" i="5" s="1"/>
  <c r="AB8" i="2"/>
  <c r="AQ8" i="2"/>
  <c r="AP39" i="2"/>
  <c r="V39" i="2"/>
  <c r="AB10" i="2"/>
  <c r="AQ10" i="2"/>
  <c r="M10" i="2"/>
  <c r="V107" i="2"/>
  <c r="C38" i="10" s="1"/>
  <c r="AP107" i="2"/>
  <c r="V10" i="2"/>
  <c r="AP10" i="2"/>
  <c r="V72" i="2"/>
  <c r="AP72" i="2"/>
  <c r="M99" i="2"/>
  <c r="AQ99" i="2"/>
  <c r="AB99" i="2"/>
  <c r="AP73" i="2"/>
  <c r="V73" i="2"/>
  <c r="V52" i="2"/>
  <c r="AP52" i="2"/>
  <c r="V94" i="2"/>
  <c r="AP94" i="2"/>
  <c r="AQ93" i="2"/>
  <c r="AB93" i="2"/>
  <c r="M93" i="2"/>
  <c r="Q157" i="5" s="1"/>
  <c r="V110" i="2"/>
  <c r="AP110" i="2"/>
  <c r="M89" i="2"/>
  <c r="AB89" i="2"/>
  <c r="AQ89" i="2"/>
  <c r="M84" i="2"/>
  <c r="AB84" i="2"/>
  <c r="AQ84" i="2"/>
  <c r="AB9" i="2"/>
  <c r="AQ9" i="2"/>
  <c r="M9" i="2"/>
  <c r="V40" i="2"/>
  <c r="AP40" i="2"/>
  <c r="AP108" i="2"/>
  <c r="V108" i="2"/>
  <c r="AB36" i="2"/>
  <c r="AQ36" i="2"/>
  <c r="M36" i="2"/>
  <c r="V29" i="2"/>
  <c r="AP29" i="2"/>
  <c r="V104" i="2"/>
  <c r="AP104" i="2"/>
  <c r="V34" i="2"/>
  <c r="AP34" i="2"/>
  <c r="V96" i="2"/>
  <c r="AP96" i="2"/>
  <c r="AP33" i="2"/>
  <c r="V33" i="2"/>
  <c r="M11" i="2"/>
  <c r="AQ11" i="2"/>
  <c r="AB11" i="2"/>
  <c r="AQ28" i="2"/>
  <c r="M28" i="2"/>
  <c r="AB28" i="2"/>
  <c r="AB19" i="2"/>
  <c r="M19" i="2"/>
  <c r="AQ19" i="2"/>
  <c r="M27" i="2"/>
  <c r="AB27" i="2"/>
  <c r="AQ27" i="2"/>
  <c r="M45" i="2"/>
  <c r="AB45" i="2"/>
  <c r="AQ45" i="2"/>
  <c r="AB40" i="2"/>
  <c r="AQ40" i="2"/>
  <c r="M40" i="2"/>
  <c r="AP38" i="2"/>
  <c r="V38" i="2"/>
  <c r="V89" i="2"/>
  <c r="AP89" i="2"/>
  <c r="M95" i="2"/>
  <c r="AQ95" i="2"/>
  <c r="AB95" i="2"/>
  <c r="AP18" i="2"/>
  <c r="V18" i="2"/>
  <c r="S12" i="10" s="1"/>
  <c r="AP49" i="2"/>
  <c r="V49" i="2"/>
  <c r="V12" i="2"/>
  <c r="AP12" i="2"/>
  <c r="AB14" i="2"/>
  <c r="AQ14" i="2"/>
  <c r="M14" i="2"/>
  <c r="Q178" i="5" s="1"/>
  <c r="V61" i="2"/>
  <c r="AP61" i="2"/>
  <c r="AQ49" i="2"/>
  <c r="M49" i="2"/>
  <c r="Q124" i="5" s="1"/>
  <c r="AB49" i="2"/>
  <c r="AP99" i="2"/>
  <c r="V99" i="2"/>
  <c r="AP44" i="2"/>
  <c r="V44" i="2"/>
  <c r="M109" i="2"/>
  <c r="Q280" i="5" s="1"/>
  <c r="AQ109" i="2"/>
  <c r="AB109" i="2"/>
  <c r="AP26" i="2"/>
  <c r="V26" i="2"/>
  <c r="M68" i="2"/>
  <c r="Q147" i="5" s="1"/>
  <c r="AB68" i="2"/>
  <c r="AQ68" i="2"/>
  <c r="AB37" i="2"/>
  <c r="M37" i="2"/>
  <c r="Q102" i="5" s="1"/>
  <c r="AQ37" i="2"/>
  <c r="AP28" i="2"/>
  <c r="V28" i="2"/>
  <c r="M35" i="2"/>
  <c r="AQ35" i="2"/>
  <c r="AB35" i="2"/>
  <c r="AB42" i="2"/>
  <c r="M42" i="2"/>
  <c r="Q114" i="5" s="1"/>
  <c r="AQ42" i="2"/>
  <c r="AP59" i="2"/>
  <c r="V59" i="2"/>
  <c r="AP69" i="2"/>
  <c r="V69" i="2"/>
  <c r="AQ46" i="2"/>
  <c r="M46" i="2"/>
  <c r="Q121" i="5" s="1"/>
  <c r="AB46" i="2"/>
  <c r="V37" i="2"/>
  <c r="AP37" i="2"/>
  <c r="M54" i="2"/>
  <c r="AQ54" i="2"/>
  <c r="AB54" i="2"/>
  <c r="XEX84" i="2"/>
  <c r="XEX214" i="2"/>
  <c r="XEX197" i="2"/>
  <c r="XEX62" i="2"/>
  <c r="XEX32" i="2"/>
  <c r="XEX109" i="2"/>
  <c r="C75" i="10"/>
  <c r="S76" i="10"/>
  <c r="C51" i="10"/>
  <c r="C93" i="10"/>
  <c r="C16" i="10"/>
  <c r="S71" i="10"/>
  <c r="C56" i="10"/>
  <c r="S75" i="10"/>
  <c r="C88" i="10"/>
  <c r="C84" i="10"/>
  <c r="C81" i="10"/>
  <c r="S31" i="10"/>
  <c r="C79" i="10"/>
  <c r="C25" i="10"/>
  <c r="C26" i="10"/>
  <c r="C91" i="10"/>
  <c r="XEX95" i="2"/>
  <c r="XEX152" i="2"/>
  <c r="F125" i="10"/>
  <c r="XEX60" i="2"/>
  <c r="C52" i="10"/>
  <c r="C67" i="10"/>
  <c r="C42" i="10"/>
  <c r="XEX202" i="2"/>
  <c r="XEX154" i="2"/>
  <c r="XEX85" i="2"/>
  <c r="XEX94" i="2"/>
  <c r="XEX40" i="2"/>
  <c r="XEX125" i="2"/>
  <c r="XEX55" i="2"/>
  <c r="XEX165" i="2"/>
  <c r="XEX162" i="2"/>
  <c r="XEX164" i="2"/>
  <c r="XEX163" i="2"/>
  <c r="XEX26" i="2"/>
  <c r="XEX170" i="2"/>
  <c r="XEX157" i="2"/>
  <c r="XEX129" i="2"/>
  <c r="XEX36" i="2"/>
  <c r="XEX67" i="2"/>
  <c r="XEX190" i="2"/>
  <c r="XEX192" i="2"/>
  <c r="XEX37" i="2"/>
  <c r="XEX198" i="2"/>
  <c r="XEX195" i="2"/>
  <c r="XEX133" i="2"/>
  <c r="XEX141" i="2"/>
  <c r="XEX150" i="2"/>
  <c r="XEX138" i="2"/>
  <c r="XEX118" i="2"/>
  <c r="XEX11" i="2"/>
  <c r="XEX127" i="2"/>
  <c r="XEX59" i="2"/>
  <c r="XEX14" i="2"/>
  <c r="XEX74" i="2"/>
  <c r="XEX17" i="2"/>
  <c r="XEX15" i="2"/>
  <c r="XEX51" i="2"/>
  <c r="XEX53" i="2"/>
  <c r="XEX13" i="2"/>
  <c r="XEX56" i="2"/>
  <c r="XEX77" i="2"/>
  <c r="XEX82" i="2"/>
  <c r="M191" i="1"/>
  <c r="R17" i="1"/>
  <c r="C13" i="33" s="1"/>
  <c r="R45" i="1"/>
  <c r="S17" i="1"/>
  <c r="D13" i="33" s="1"/>
  <c r="R48" i="1"/>
  <c r="C14" i="33" s="1"/>
  <c r="S20" i="1"/>
  <c r="R20" i="1"/>
  <c r="C15" i="33" s="1"/>
  <c r="R14" i="1"/>
  <c r="C11" i="33" s="1"/>
  <c r="S14" i="1"/>
  <c r="D11" i="33" s="1"/>
  <c r="R51" i="1"/>
  <c r="R26" i="1"/>
  <c r="C19" i="33" s="1"/>
  <c r="S26" i="1"/>
  <c r="R57" i="1"/>
  <c r="C47" i="43" s="1"/>
  <c r="N204" i="1"/>
  <c r="N197" i="1"/>
  <c r="N183" i="1"/>
  <c r="N190" i="1"/>
  <c r="J191" i="1"/>
  <c r="AP7" i="2"/>
  <c r="V7" i="2"/>
  <c r="M7" i="2"/>
  <c r="AQ7" i="2"/>
  <c r="AB7" i="2"/>
  <c r="J206" i="1"/>
  <c r="J184" i="1"/>
  <c r="M184" i="1"/>
  <c r="J205" i="1"/>
  <c r="J185" i="1"/>
  <c r="L185" i="1"/>
  <c r="K185" i="1"/>
  <c r="L199" i="1"/>
  <c r="K199" i="1"/>
  <c r="J199" i="1"/>
  <c r="J192" i="1"/>
  <c r="K192" i="1"/>
  <c r="K205" i="1"/>
  <c r="L191" i="1"/>
  <c r="K191" i="1"/>
  <c r="L198" i="1"/>
  <c r="K198" i="1"/>
  <c r="J198" i="1"/>
  <c r="L192" i="1"/>
  <c r="L205" i="1"/>
  <c r="L184" i="1"/>
  <c r="K184" i="1"/>
  <c r="L206" i="1"/>
  <c r="K206" i="1"/>
  <c r="X45" i="43"/>
  <c r="J24" i="1"/>
  <c r="J24" i="41"/>
  <c r="J23" i="41"/>
  <c r="J23" i="1"/>
  <c r="J45" i="1"/>
  <c r="J45" i="41"/>
  <c r="J44" i="1"/>
  <c r="J44" i="41"/>
  <c r="J66" i="1"/>
  <c r="XEX191" i="2"/>
  <c r="XEX35" i="2"/>
  <c r="XEX131" i="2"/>
  <c r="XEX186" i="2"/>
  <c r="XEX160" i="2"/>
  <c r="XEX185" i="2"/>
  <c r="XEX146" i="2"/>
  <c r="XEX27" i="2"/>
  <c r="XEX194" i="2"/>
  <c r="XEX39" i="2"/>
  <c r="XEX89" i="2"/>
  <c r="XEX103" i="2"/>
  <c r="XEX73" i="2"/>
  <c r="XEX33" i="2"/>
  <c r="XEX68" i="2"/>
  <c r="XEX78" i="2"/>
  <c r="XEX114" i="2"/>
  <c r="XEX200" i="2"/>
  <c r="XEX182" i="2"/>
  <c r="XEX116" i="2"/>
  <c r="XEX210" i="2"/>
  <c r="XEX203" i="2"/>
  <c r="XEX181" i="2"/>
  <c r="XEX130" i="2"/>
  <c r="XEX187" i="2"/>
  <c r="XEX211" i="2"/>
  <c r="XEX172" i="2"/>
  <c r="XEX199" i="2"/>
  <c r="XEX134" i="2"/>
  <c r="XEX43" i="2"/>
  <c r="XEX177" i="2"/>
  <c r="XEX117" i="2"/>
  <c r="XEX100" i="2"/>
  <c r="XEX178" i="2"/>
  <c r="XEX183" i="2"/>
  <c r="XEX142" i="2"/>
  <c r="XEX119" i="2"/>
  <c r="XEX188" i="2"/>
  <c r="XEX144" i="2"/>
  <c r="XEX193" i="2"/>
  <c r="XEX176" i="2"/>
  <c r="XEX204" i="2"/>
  <c r="C90" i="10"/>
  <c r="S70" i="10"/>
  <c r="C87" i="10"/>
  <c r="XEX140" i="2"/>
  <c r="XEX143" i="2"/>
  <c r="XEX110" i="2"/>
  <c r="XEX20" i="2"/>
  <c r="XEX111" i="2"/>
  <c r="XEX179" i="2"/>
  <c r="XEX137" i="2"/>
  <c r="XEX205" i="2"/>
  <c r="XEX169" i="2"/>
  <c r="XEX145" i="2"/>
  <c r="XEX38" i="2"/>
  <c r="XEX217" i="2"/>
  <c r="XEX212" i="2"/>
  <c r="XEX207" i="2"/>
  <c r="XEX215" i="2"/>
  <c r="XEX208" i="2"/>
  <c r="XEX79" i="2"/>
  <c r="XEX81" i="2"/>
  <c r="XEX158" i="2"/>
  <c r="XEX135" i="2"/>
  <c r="XEX168" i="2"/>
  <c r="XEX90" i="2"/>
  <c r="XEX155" i="2"/>
  <c r="XEX173" i="2"/>
  <c r="XEX153" i="2"/>
  <c r="XEX124" i="2"/>
  <c r="XEX171" i="2"/>
  <c r="XEX149" i="2"/>
  <c r="XEX126" i="2"/>
  <c r="XEX10" i="2"/>
  <c r="XEX139" i="2"/>
  <c r="XEX128" i="2"/>
  <c r="XEX122" i="2"/>
  <c r="XEX161" i="2"/>
  <c r="XEX121" i="2"/>
  <c r="XEX166" i="2"/>
  <c r="XEX31" i="2"/>
  <c r="XEX174" i="2"/>
  <c r="XEX156" i="2"/>
  <c r="XEX147" i="2"/>
  <c r="XEX120" i="2"/>
  <c r="XEX47" i="2"/>
  <c r="XEX45" i="2"/>
  <c r="XEX64" i="2"/>
  <c r="XEX76" i="2"/>
  <c r="XEX41" i="2"/>
  <c r="XEX115" i="2"/>
  <c r="XEX54" i="2"/>
  <c r="XEX99" i="2"/>
  <c r="XEX70" i="2"/>
  <c r="XEX29" i="2"/>
  <c r="XEX101" i="2"/>
  <c r="XEX69" i="2"/>
  <c r="XEX23" i="2"/>
  <c r="XEX106" i="2"/>
  <c r="XEX63" i="2"/>
  <c r="XEX58" i="2"/>
  <c r="XEX71" i="2"/>
  <c r="XEX61" i="2"/>
  <c r="XEX24" i="2"/>
  <c r="XEX66" i="2"/>
  <c r="XEX108" i="2"/>
  <c r="XEX9" i="2"/>
  <c r="XEX28" i="2"/>
  <c r="XEX65" i="2"/>
  <c r="XEX105" i="2"/>
  <c r="XEX75" i="2"/>
  <c r="XEX16" i="2"/>
  <c r="XEX113" i="2"/>
  <c r="XEX22" i="2"/>
  <c r="XEX52" i="2"/>
  <c r="XEX19" i="2"/>
  <c r="XEX50" i="2"/>
  <c r="XEX104" i="2"/>
  <c r="XEX83" i="2"/>
  <c r="XEX87" i="2"/>
  <c r="XEX21" i="2"/>
  <c r="XEX8" i="2"/>
  <c r="XEX107" i="2"/>
  <c r="XEX42" i="2"/>
  <c r="XEX49" i="2"/>
  <c r="XEX30" i="2"/>
  <c r="XEX44" i="2"/>
  <c r="XEX92" i="2"/>
  <c r="XEX80" i="2"/>
  <c r="XEX91" i="2"/>
  <c r="XEX88" i="2"/>
  <c r="XEX102" i="2"/>
  <c r="XEX57" i="2"/>
  <c r="XEX25" i="2"/>
  <c r="XEX98" i="2"/>
  <c r="XEX18" i="2"/>
  <c r="XEX46" i="2"/>
  <c r="XEX112" i="2"/>
  <c r="XEX86" i="2"/>
  <c r="XEX72" i="2"/>
  <c r="XEX93" i="2"/>
  <c r="XEX229" i="2"/>
  <c r="M24" i="1"/>
  <c r="L24" i="41"/>
  <c r="K30" i="1"/>
  <c r="J101" i="1"/>
  <c r="M44" i="41"/>
  <c r="L44" i="41"/>
  <c r="M23" i="41"/>
  <c r="K44" i="41"/>
  <c r="K23" i="41"/>
  <c r="L23" i="41"/>
  <c r="K24" i="41"/>
  <c r="M24" i="41"/>
  <c r="K45" i="41"/>
  <c r="L45" i="41"/>
  <c r="K24" i="1"/>
  <c r="L73" i="41"/>
  <c r="D41" i="41" s="1"/>
  <c r="K73" i="41"/>
  <c r="C41" i="41" s="1"/>
  <c r="J73" i="41"/>
  <c r="B41" i="41" s="1"/>
  <c r="J73" i="1"/>
  <c r="J72" i="1"/>
  <c r="J72" i="41"/>
  <c r="B40" i="41" s="1"/>
  <c r="L72" i="41"/>
  <c r="D40" i="41" s="1"/>
  <c r="K72" i="41"/>
  <c r="C40" i="41" s="1"/>
  <c r="XEX12" i="2"/>
  <c r="L24" i="1"/>
  <c r="M143" i="1"/>
  <c r="K143" i="1"/>
  <c r="L143" i="1"/>
  <c r="L73" i="1"/>
  <c r="L45" i="1"/>
  <c r="M171" i="1"/>
  <c r="K178" i="1"/>
  <c r="S31" i="1" s="1"/>
  <c r="K73" i="1"/>
  <c r="K45" i="1"/>
  <c r="K72" i="1"/>
  <c r="L72" i="1"/>
  <c r="K44" i="1"/>
  <c r="L44" i="1"/>
  <c r="M23" i="1"/>
  <c r="L23" i="1"/>
  <c r="L142" i="1"/>
  <c r="M142" i="1"/>
  <c r="M44" i="1"/>
  <c r="K142" i="1"/>
  <c r="N142" i="1" s="1"/>
  <c r="K23" i="1"/>
  <c r="K177" i="1"/>
  <c r="S30" i="1" s="1"/>
  <c r="T30" i="1" s="1"/>
  <c r="E66" i="33" s="1"/>
  <c r="J122" i="1"/>
  <c r="L122" i="1"/>
  <c r="K122" i="1"/>
  <c r="L86" i="1"/>
  <c r="K86" i="1"/>
  <c r="J86" i="1"/>
  <c r="L86" i="41"/>
  <c r="D54" i="41" s="1"/>
  <c r="K86" i="41"/>
  <c r="J86" i="41"/>
  <c r="B54" i="41" s="1"/>
  <c r="M178" i="1"/>
  <c r="S62" i="1" s="1"/>
  <c r="L178" i="1"/>
  <c r="R62" i="1" s="1"/>
  <c r="L164" i="1"/>
  <c r="M38" i="21" s="1"/>
  <c r="L171" i="1"/>
  <c r="R56" i="1" s="1"/>
  <c r="K171" i="1"/>
  <c r="S25" i="1" s="1"/>
  <c r="L107" i="1"/>
  <c r="K107" i="1"/>
  <c r="J107" i="1"/>
  <c r="J87" i="1"/>
  <c r="L87" i="1"/>
  <c r="K87" i="1"/>
  <c r="L87" i="41"/>
  <c r="D55" i="41" s="1"/>
  <c r="K87" i="41"/>
  <c r="C55" i="41" s="1"/>
  <c r="J87" i="41"/>
  <c r="B55" i="41" s="1"/>
  <c r="L163" i="1"/>
  <c r="K163" i="1"/>
  <c r="J163" i="1"/>
  <c r="L128" i="1"/>
  <c r="K128" i="1"/>
  <c r="J128" i="1"/>
  <c r="L30" i="1"/>
  <c r="J30" i="1"/>
  <c r="L30" i="41"/>
  <c r="D5" i="41" s="1"/>
  <c r="K30" i="41"/>
  <c r="C5" i="41" s="1"/>
  <c r="J30" i="41"/>
  <c r="B5" i="41" s="1"/>
  <c r="L114" i="1"/>
  <c r="K114" i="1"/>
  <c r="J114" i="1"/>
  <c r="J31" i="1"/>
  <c r="L31" i="1"/>
  <c r="K31" i="1"/>
  <c r="J31" i="41"/>
  <c r="B6" i="41" s="1"/>
  <c r="L31" i="41"/>
  <c r="D6" i="41" s="1"/>
  <c r="K31" i="41"/>
  <c r="C6" i="41" s="1"/>
  <c r="XEX97" i="2"/>
  <c r="L150" i="1"/>
  <c r="K150" i="1"/>
  <c r="J150" i="1"/>
  <c r="L52" i="1"/>
  <c r="K52" i="1"/>
  <c r="J52" i="1"/>
  <c r="L52" i="41"/>
  <c r="D20" i="41" s="1"/>
  <c r="K52" i="41"/>
  <c r="C20" i="41" s="1"/>
  <c r="J52" i="41"/>
  <c r="L93" i="1"/>
  <c r="K93" i="1"/>
  <c r="J93" i="1"/>
  <c r="L93" i="41"/>
  <c r="D61" i="41" s="1"/>
  <c r="K93" i="41"/>
  <c r="C61" i="41" s="1"/>
  <c r="J93" i="41"/>
  <c r="B61" i="41" s="1"/>
  <c r="L16" i="1"/>
  <c r="R43" i="1" s="1"/>
  <c r="G60" i="43" s="1"/>
  <c r="K16" i="1"/>
  <c r="S12" i="1" s="1"/>
  <c r="AC10" i="1" s="1"/>
  <c r="J16" i="1"/>
  <c r="R12" i="1" s="1"/>
  <c r="Y10" i="1" s="1"/>
  <c r="L16" i="41"/>
  <c r="K16" i="41"/>
  <c r="J16" i="41"/>
  <c r="L79" i="1"/>
  <c r="K79" i="1"/>
  <c r="J79" i="1"/>
  <c r="J79" i="41"/>
  <c r="B47" i="41" s="1"/>
  <c r="L79" i="41"/>
  <c r="D47" i="41" s="1"/>
  <c r="K79" i="41"/>
  <c r="C47" i="41" s="1"/>
  <c r="L17" i="1"/>
  <c r="K17" i="1"/>
  <c r="S13" i="1" s="1"/>
  <c r="J17" i="1"/>
  <c r="R13" i="1" s="1"/>
  <c r="L17" i="41"/>
  <c r="K17" i="41"/>
  <c r="J17" i="41"/>
  <c r="L94" i="1"/>
  <c r="K94" i="1"/>
  <c r="J94" i="1"/>
  <c r="L94" i="41"/>
  <c r="D62" i="41" s="1"/>
  <c r="K94" i="41"/>
  <c r="C62" i="41" s="1"/>
  <c r="J94" i="41"/>
  <c r="B62" i="41" s="1"/>
  <c r="L129" i="1"/>
  <c r="K129" i="1"/>
  <c r="J129" i="1"/>
  <c r="L10" i="1"/>
  <c r="K10" i="1"/>
  <c r="S10" i="1" s="1"/>
  <c r="J10" i="1"/>
  <c r="L10" i="41"/>
  <c r="K10" i="41"/>
  <c r="J10" i="41"/>
  <c r="L149" i="1"/>
  <c r="K149" i="1"/>
  <c r="J149" i="1"/>
  <c r="L38" i="1"/>
  <c r="K38" i="1"/>
  <c r="J38" i="1"/>
  <c r="L38" i="41"/>
  <c r="D13" i="41" s="1"/>
  <c r="K38" i="41"/>
  <c r="J38" i="41"/>
  <c r="B13" i="41" s="1"/>
  <c r="XEX96" i="2"/>
  <c r="M37" i="1"/>
  <c r="L37" i="1"/>
  <c r="K37" i="1"/>
  <c r="J37" i="1"/>
  <c r="M37" i="41"/>
  <c r="L37" i="41"/>
  <c r="D12" i="41" s="1"/>
  <c r="K37" i="41"/>
  <c r="J37" i="41"/>
  <c r="B12" i="41" s="1"/>
  <c r="K164" i="1"/>
  <c r="J164" i="1"/>
  <c r="L38" i="21" s="1"/>
  <c r="J157" i="1"/>
  <c r="L157" i="1"/>
  <c r="K157" i="1"/>
  <c r="L59" i="1"/>
  <c r="K59" i="1"/>
  <c r="J59" i="1"/>
  <c r="L59" i="41"/>
  <c r="D27" i="41" s="1"/>
  <c r="K59" i="41"/>
  <c r="C27" i="41" s="1"/>
  <c r="J59" i="41"/>
  <c r="B27" i="41" s="1"/>
  <c r="J100" i="1"/>
  <c r="L100" i="1"/>
  <c r="K100" i="1"/>
  <c r="J65" i="1"/>
  <c r="L65" i="1"/>
  <c r="K65" i="1"/>
  <c r="L65" i="41"/>
  <c r="D33" i="41" s="1"/>
  <c r="K65" i="41"/>
  <c r="C33" i="41" s="1"/>
  <c r="J65" i="41"/>
  <c r="B33" i="41" s="1"/>
  <c r="L80" i="1"/>
  <c r="K80" i="1"/>
  <c r="J80" i="1"/>
  <c r="L80" i="41"/>
  <c r="D48" i="41" s="1"/>
  <c r="K80" i="41"/>
  <c r="C48" i="41" s="1"/>
  <c r="J80" i="41"/>
  <c r="B48" i="41" s="1"/>
  <c r="M58" i="1"/>
  <c r="L58" i="1"/>
  <c r="K58" i="1"/>
  <c r="J58" i="1"/>
  <c r="M58" i="41"/>
  <c r="L58" i="41"/>
  <c r="D26" i="41" s="1"/>
  <c r="K58" i="41"/>
  <c r="C26" i="41" s="1"/>
  <c r="J58" i="41"/>
  <c r="B26" i="41" s="1"/>
  <c r="L156" i="1"/>
  <c r="K156" i="1"/>
  <c r="J156" i="1"/>
  <c r="L108" i="1"/>
  <c r="K108" i="1"/>
  <c r="J108" i="1"/>
  <c r="J9" i="1"/>
  <c r="L9" i="1"/>
  <c r="R40" i="1" s="1"/>
  <c r="K9" i="1"/>
  <c r="J9" i="41"/>
  <c r="L9" i="41"/>
  <c r="K9" i="41"/>
  <c r="L136" i="1"/>
  <c r="K136" i="1"/>
  <c r="J136" i="1"/>
  <c r="XEX132" i="2"/>
  <c r="XEX7" i="2"/>
  <c r="L51" i="1"/>
  <c r="K51" i="1"/>
  <c r="J51" i="1"/>
  <c r="L51" i="41"/>
  <c r="D19" i="41" s="1"/>
  <c r="K51" i="41"/>
  <c r="C19" i="41" s="1"/>
  <c r="J51" i="41"/>
  <c r="B19" i="41" s="1"/>
  <c r="J135" i="1"/>
  <c r="L135" i="1"/>
  <c r="K135" i="1"/>
  <c r="XEX123" i="2"/>
  <c r="M177" i="1"/>
  <c r="S61" i="1" s="1"/>
  <c r="D67" i="33" s="1"/>
  <c r="L177" i="1"/>
  <c r="R61" i="1" s="1"/>
  <c r="C67" i="33" s="1"/>
  <c r="M170" i="1"/>
  <c r="L170" i="1"/>
  <c r="K170" i="1"/>
  <c r="L121" i="1"/>
  <c r="K121" i="1"/>
  <c r="J121" i="1"/>
  <c r="L115" i="1"/>
  <c r="K115" i="1"/>
  <c r="J115" i="1"/>
  <c r="L101" i="1"/>
  <c r="K101" i="1"/>
  <c r="L66" i="1"/>
  <c r="K66" i="1"/>
  <c r="J66" i="41"/>
  <c r="B34" i="41" s="1"/>
  <c r="L66" i="41"/>
  <c r="D34" i="41" s="1"/>
  <c r="K66" i="41"/>
  <c r="C34" i="41" s="1"/>
  <c r="S17" i="10"/>
  <c r="S19" i="10"/>
  <c r="S8" i="10"/>
  <c r="S14" i="10"/>
  <c r="S29" i="10"/>
  <c r="J144" i="1"/>
  <c r="N176" i="1"/>
  <c r="AJ55" i="1"/>
  <c r="AK55" i="1" s="1"/>
  <c r="AC31" i="43"/>
  <c r="X42" i="43" s="1"/>
  <c r="Q30" i="43"/>
  <c r="Q41" i="43" s="1"/>
  <c r="AE1" i="2"/>
  <c r="AC35" i="43"/>
  <c r="AE35" i="43" s="1"/>
  <c r="AC2" i="2"/>
  <c r="AI2" i="2"/>
  <c r="AB1" i="2"/>
  <c r="R45" i="43"/>
  <c r="Q45" i="43"/>
  <c r="S30" i="43"/>
  <c r="S41" i="43" s="1"/>
  <c r="R29" i="1"/>
  <c r="U29" i="1" s="1"/>
  <c r="J179" i="1"/>
  <c r="AE2" i="2"/>
  <c r="AF1" i="2"/>
  <c r="AH1" i="2"/>
  <c r="Z1" i="2"/>
  <c r="AA2" i="2"/>
  <c r="AF2" i="2"/>
  <c r="AA1" i="2"/>
  <c r="AI1" i="2"/>
  <c r="R1" i="43"/>
  <c r="R35" i="43"/>
  <c r="T35" i="43" s="1"/>
  <c r="AC1" i="2"/>
  <c r="Q33" i="43"/>
  <c r="R33" i="43" s="1"/>
  <c r="R30" i="43"/>
  <c r="AB2" i="2"/>
  <c r="S1" i="43"/>
  <c r="S44" i="43"/>
  <c r="Q1" i="43"/>
  <c r="AG2" i="2"/>
  <c r="AD1" i="2"/>
  <c r="T1" i="43"/>
  <c r="Q34" i="43"/>
  <c r="R31" i="43"/>
  <c r="R42" i="43" s="1"/>
  <c r="Q32" i="43"/>
  <c r="AD2" i="2"/>
  <c r="AB1" i="43"/>
  <c r="AG1" i="2"/>
  <c r="Q31" i="43"/>
  <c r="AB31" i="43"/>
  <c r="AJ52" i="1"/>
  <c r="AK52" i="1" s="1"/>
  <c r="AJ54" i="1"/>
  <c r="AK54" i="1" s="1"/>
  <c r="AJ53" i="1"/>
  <c r="AK53" i="1" s="1"/>
  <c r="D28" i="43"/>
  <c r="AG22" i="1"/>
  <c r="AM22" i="1" s="1"/>
  <c r="K1" i="45"/>
  <c r="D67" i="1"/>
  <c r="AH30" i="1"/>
  <c r="T108" i="10"/>
  <c r="Z4" i="10"/>
  <c r="AA4" i="10" s="1"/>
  <c r="E45" i="1"/>
  <c r="D46" i="1"/>
  <c r="F46" i="1" s="1"/>
  <c r="F44" i="1"/>
  <c r="D19" i="1"/>
  <c r="F19" i="1" s="1"/>
  <c r="F82" i="1"/>
  <c r="AG21" i="1"/>
  <c r="B22" i="43"/>
  <c r="S81" i="1"/>
  <c r="S71" i="1"/>
  <c r="AG24" i="1"/>
  <c r="AG23" i="1"/>
  <c r="AG33" i="1"/>
  <c r="V111" i="10"/>
  <c r="A17" i="43" s="1"/>
  <c r="S76" i="1"/>
  <c r="M16" i="43"/>
  <c r="S74" i="1"/>
  <c r="M14" i="43"/>
  <c r="S70" i="1"/>
  <c r="E17" i="1"/>
  <c r="E19" i="1" s="1"/>
  <c r="F17" i="1"/>
  <c r="AL2" i="2"/>
  <c r="D85" i="33"/>
  <c r="E85" i="33" s="1"/>
  <c r="D37" i="1"/>
  <c r="F37" i="1" s="1"/>
  <c r="F25" i="1"/>
  <c r="E26" i="1"/>
  <c r="E37" i="1" s="1"/>
  <c r="E39" i="1" s="1"/>
  <c r="D86" i="33"/>
  <c r="E86" i="33" s="1"/>
  <c r="F26" i="1"/>
  <c r="AN1" i="2"/>
  <c r="AH2" i="2"/>
  <c r="Z2" i="2"/>
  <c r="E82" i="33"/>
  <c r="AK2" i="2"/>
  <c r="R24" i="1"/>
  <c r="F87" i="33"/>
  <c r="R54" i="1"/>
  <c r="C18" i="33" s="1"/>
  <c r="R25" i="1"/>
  <c r="L28" i="21" s="1"/>
  <c r="R23" i="1"/>
  <c r="T23" i="1" s="1"/>
  <c r="N169" i="1"/>
  <c r="AG32" i="1"/>
  <c r="AM32" i="1" s="1"/>
  <c r="AG20" i="1"/>
  <c r="AI20" i="1" s="1"/>
  <c r="K28" i="43"/>
  <c r="R8" i="1"/>
  <c r="N22" i="1"/>
  <c r="D12" i="40"/>
  <c r="S60" i="1"/>
  <c r="AK21" i="1"/>
  <c r="AL21" i="1" s="1"/>
  <c r="AG34" i="1"/>
  <c r="AI34" i="1" s="1"/>
  <c r="E12" i="40"/>
  <c r="E23" i="40"/>
  <c r="N127" i="1"/>
  <c r="N99" i="1"/>
  <c r="N106" i="1"/>
  <c r="N113" i="1"/>
  <c r="N120" i="1"/>
  <c r="N141" i="1"/>
  <c r="N162" i="1"/>
  <c r="B23" i="40"/>
  <c r="N155" i="1"/>
  <c r="N134" i="1"/>
  <c r="N148" i="1"/>
  <c r="D7" i="33"/>
  <c r="E22" i="40"/>
  <c r="C22" i="40" s="1"/>
  <c r="N50" i="1"/>
  <c r="N92" i="41"/>
  <c r="F60" i="41" s="1"/>
  <c r="AG11" i="1"/>
  <c r="C10" i="33"/>
  <c r="F82" i="33"/>
  <c r="N43" i="41"/>
  <c r="C39" i="1"/>
  <c r="N92" i="1"/>
  <c r="N107" i="41"/>
  <c r="N85" i="41"/>
  <c r="F53" i="41" s="1"/>
  <c r="N78" i="1"/>
  <c r="N105" i="41"/>
  <c r="C66" i="33"/>
  <c r="N36" i="41"/>
  <c r="F11" i="41" s="1"/>
  <c r="N29" i="41"/>
  <c r="F4" i="41" s="1"/>
  <c r="C8" i="33"/>
  <c r="B21" i="40"/>
  <c r="E21" i="40"/>
  <c r="N100" i="41"/>
  <c r="N8" i="1"/>
  <c r="N15" i="41"/>
  <c r="N57" i="1"/>
  <c r="N8" i="41"/>
  <c r="N85" i="1"/>
  <c r="N43" i="1"/>
  <c r="N22" i="41"/>
  <c r="N64" i="1"/>
  <c r="N106" i="41"/>
  <c r="N71" i="1"/>
  <c r="J29" i="43"/>
  <c r="N50" i="41"/>
  <c r="F18" i="41" s="1"/>
  <c r="N36" i="1"/>
  <c r="E10" i="40"/>
  <c r="N101" i="41"/>
  <c r="N99" i="41"/>
  <c r="B4" i="41"/>
  <c r="B9" i="40" s="1"/>
  <c r="E9" i="40" s="1"/>
  <c r="T11" i="1"/>
  <c r="N29" i="1"/>
  <c r="B22" i="40"/>
  <c r="N78" i="41"/>
  <c r="F46" i="41" s="1"/>
  <c r="AG35" i="1"/>
  <c r="AM35" i="1" s="1"/>
  <c r="B11" i="40"/>
  <c r="N64" i="41"/>
  <c r="F32" i="41" s="1"/>
  <c r="B24" i="40"/>
  <c r="E24" i="40"/>
  <c r="C24" i="40" s="1"/>
  <c r="AH11" i="1"/>
  <c r="N15" i="1"/>
  <c r="D9" i="33"/>
  <c r="F9" i="33" s="1"/>
  <c r="U11" i="1"/>
  <c r="N71" i="41"/>
  <c r="F39" i="41" s="1"/>
  <c r="N57" i="41"/>
  <c r="F25" i="41" s="1"/>
  <c r="H56" i="43"/>
  <c r="I60" i="43" s="1"/>
  <c r="N8" i="43"/>
  <c r="T8" i="43"/>
  <c r="AG31" i="1"/>
  <c r="AI31" i="1" s="1"/>
  <c r="AH44" i="1"/>
  <c r="C11" i="40"/>
  <c r="AJ46" i="1"/>
  <c r="D26" i="40"/>
  <c r="G27" i="40"/>
  <c r="F11" i="40"/>
  <c r="D25" i="40"/>
  <c r="D10" i="40"/>
  <c r="D64" i="33"/>
  <c r="H28" i="40"/>
  <c r="D17" i="33"/>
  <c r="AI19" i="1"/>
  <c r="AM19" i="1"/>
  <c r="Q221" i="5" l="1"/>
  <c r="Q220" i="5"/>
  <c r="Q207" i="5"/>
  <c r="Q206" i="5"/>
  <c r="Q225" i="5"/>
  <c r="Q230" i="5"/>
  <c r="Q186" i="5"/>
  <c r="Q203" i="5"/>
  <c r="Q184" i="5"/>
  <c r="Q228" i="5"/>
  <c r="Q226" i="5"/>
  <c r="Q120" i="5"/>
  <c r="Q191" i="5"/>
  <c r="Q177" i="5"/>
  <c r="Q202" i="5"/>
  <c r="Q219" i="5"/>
  <c r="Q176" i="5"/>
  <c r="Q117" i="5"/>
  <c r="Q181" i="5"/>
  <c r="Q218" i="5"/>
  <c r="Q204" i="5"/>
  <c r="Q217" i="5"/>
  <c r="Q153" i="5"/>
  <c r="Q215" i="5"/>
  <c r="Q146" i="5"/>
  <c r="Q281" i="5"/>
  <c r="Q235" i="5"/>
  <c r="Q160" i="5"/>
  <c r="Q163" i="5"/>
  <c r="Q199" i="5"/>
  <c r="Q171" i="5"/>
  <c r="Q222" i="5"/>
  <c r="Q169" i="5"/>
  <c r="Q118" i="5"/>
  <c r="Q95" i="5"/>
  <c r="Q241" i="5"/>
  <c r="Q210" i="5"/>
  <c r="Q232" i="5"/>
  <c r="Q200" i="5"/>
  <c r="Q158" i="5"/>
  <c r="Q240" i="5"/>
  <c r="Q119" i="5"/>
  <c r="Q196" i="5"/>
  <c r="Q205" i="5"/>
  <c r="Q101" i="5"/>
  <c r="Q242" i="5"/>
  <c r="Q131" i="5"/>
  <c r="Q197" i="5"/>
  <c r="Q156" i="5"/>
  <c r="Q211" i="5"/>
  <c r="Q182" i="5"/>
  <c r="Q99" i="5"/>
  <c r="Q214" i="5"/>
  <c r="Q149" i="5"/>
  <c r="Q162" i="5"/>
  <c r="Q170" i="5"/>
  <c r="Q141" i="5"/>
  <c r="Q154" i="5"/>
  <c r="Q198" i="5"/>
  <c r="Q113" i="5"/>
  <c r="Q188" i="5"/>
  <c r="Q148" i="5"/>
  <c r="Q192" i="5"/>
  <c r="Q174" i="5"/>
  <c r="Q216" i="5"/>
  <c r="Q175" i="5"/>
  <c r="Q201" i="5"/>
  <c r="Q173" i="5"/>
  <c r="Q183" i="5"/>
  <c r="Q231" i="5"/>
  <c r="Q112" i="5"/>
  <c r="Q194" i="5"/>
  <c r="Q208" i="5"/>
  <c r="Q244" i="5"/>
  <c r="Q236" i="5"/>
  <c r="Q237" i="5"/>
  <c r="Q145" i="5"/>
  <c r="Q137" i="5"/>
  <c r="Q190" i="5"/>
  <c r="Q179" i="5"/>
  <c r="AM221" i="2"/>
  <c r="AM223" i="2"/>
  <c r="AM224" i="2"/>
  <c r="AM220" i="2"/>
  <c r="AM219" i="2"/>
  <c r="AM231" i="2"/>
  <c r="AM227" i="2"/>
  <c r="Q351" i="5"/>
  <c r="AM230" i="2"/>
  <c r="Q370" i="5"/>
  <c r="AM222" i="2"/>
  <c r="Q372" i="5"/>
  <c r="Q329" i="5"/>
  <c r="AM112" i="2"/>
  <c r="Q326" i="5"/>
  <c r="Q269" i="5"/>
  <c r="Q347" i="5"/>
  <c r="Q307" i="5"/>
  <c r="Q359" i="5"/>
  <c r="Q250" i="5"/>
  <c r="Q321" i="5"/>
  <c r="Q295" i="5"/>
  <c r="Q364" i="5"/>
  <c r="Q294" i="5"/>
  <c r="Q363" i="5"/>
  <c r="Q263" i="5"/>
  <c r="Q338" i="5"/>
  <c r="Q293" i="5"/>
  <c r="Q357" i="5"/>
  <c r="Q316" i="5"/>
  <c r="Q386" i="5"/>
  <c r="Q315" i="5"/>
  <c r="Q385" i="5"/>
  <c r="Q324" i="5"/>
  <c r="Q272" i="5"/>
  <c r="Q355" i="5"/>
  <c r="Q304" i="5"/>
  <c r="Q346" i="5"/>
  <c r="Q258" i="5"/>
  <c r="Q333" i="5"/>
  <c r="Q276" i="5"/>
  <c r="Q381" i="5"/>
  <c r="Q253" i="5"/>
  <c r="Q327" i="5"/>
  <c r="Q311" i="5"/>
  <c r="Q380" i="5"/>
  <c r="Q349" i="5"/>
  <c r="Q275" i="5"/>
  <c r="Q379" i="5"/>
  <c r="Q265" i="5"/>
  <c r="Q340" i="5"/>
  <c r="Q255" i="5"/>
  <c r="Q330" i="5"/>
  <c r="Q309" i="5"/>
  <c r="Q373" i="5"/>
  <c r="Q248" i="5"/>
  <c r="Q319" i="5"/>
  <c r="Q266" i="5"/>
  <c r="Q341" i="5"/>
  <c r="Q274" i="5"/>
  <c r="Q365" i="5"/>
  <c r="Q270" i="5"/>
  <c r="Q348" i="5"/>
  <c r="Q261" i="5"/>
  <c r="Q336" i="5"/>
  <c r="Q306" i="5"/>
  <c r="Q356" i="5"/>
  <c r="Q376" i="5"/>
  <c r="Q310" i="5"/>
  <c r="Q377" i="5"/>
  <c r="Q290" i="5"/>
  <c r="Q344" i="5"/>
  <c r="Q378" i="5"/>
  <c r="Q292" i="5"/>
  <c r="Q354" i="5"/>
  <c r="Q312" i="5"/>
  <c r="Q382" i="5"/>
  <c r="Q300" i="5"/>
  <c r="Q389" i="5"/>
  <c r="Q271" i="5"/>
  <c r="Q353" i="5"/>
  <c r="Q303" i="5"/>
  <c r="Q345" i="5"/>
  <c r="Q260" i="5"/>
  <c r="Q335" i="5"/>
  <c r="Q254" i="5"/>
  <c r="Q328" i="5"/>
  <c r="Q291" i="5"/>
  <c r="Q352" i="5"/>
  <c r="Q257" i="5"/>
  <c r="Q332" i="5"/>
  <c r="Q299" i="5"/>
  <c r="Q387" i="5"/>
  <c r="Q262" i="5"/>
  <c r="Q337" i="5"/>
  <c r="Q264" i="5"/>
  <c r="Q339" i="5"/>
  <c r="Q313" i="5"/>
  <c r="Q383" i="5"/>
  <c r="Q367" i="5"/>
  <c r="Q314" i="5"/>
  <c r="Q384" i="5"/>
  <c r="Q251" i="5"/>
  <c r="Q323" i="5"/>
  <c r="Q267" i="5"/>
  <c r="Q342" i="5"/>
  <c r="Q302" i="5"/>
  <c r="Q325" i="5"/>
  <c r="Q298" i="5"/>
  <c r="Q375" i="5"/>
  <c r="Q268" i="5"/>
  <c r="Q343" i="5"/>
  <c r="Q249" i="5"/>
  <c r="Q320" i="5"/>
  <c r="Q308" i="5"/>
  <c r="Q368" i="5"/>
  <c r="AM116" i="2"/>
  <c r="AM210" i="2"/>
  <c r="AM215" i="2"/>
  <c r="AM164" i="2"/>
  <c r="AM117" i="2"/>
  <c r="AM192" i="2"/>
  <c r="AM174" i="2"/>
  <c r="AM156" i="2"/>
  <c r="AM166" i="2"/>
  <c r="AM218" i="2"/>
  <c r="AM217" i="2"/>
  <c r="AM186" i="2"/>
  <c r="AM119" i="2"/>
  <c r="AM211" i="2"/>
  <c r="AM193" i="2"/>
  <c r="AM182" i="2"/>
  <c r="AM216" i="2"/>
  <c r="AM200" i="2"/>
  <c r="AM202" i="2"/>
  <c r="AM124" i="2"/>
  <c r="AM201" i="2"/>
  <c r="AM170" i="2"/>
  <c r="AM141" i="2"/>
  <c r="AM203" i="2"/>
  <c r="AM171" i="2"/>
  <c r="AM165" i="2"/>
  <c r="AM207" i="2"/>
  <c r="AM113" i="2"/>
  <c r="AM118" i="2"/>
  <c r="AM167" i="2"/>
  <c r="AM147" i="2"/>
  <c r="AM146" i="2"/>
  <c r="AM121" i="2"/>
  <c r="AM189" i="2"/>
  <c r="AM169" i="2"/>
  <c r="AM155" i="2"/>
  <c r="AM125" i="2"/>
  <c r="AM144" i="2"/>
  <c r="AM130" i="2"/>
  <c r="AM173" i="2"/>
  <c r="AM138" i="2"/>
  <c r="AM126" i="2"/>
  <c r="AM123" i="2"/>
  <c r="AM213" i="2"/>
  <c r="AM142" i="2"/>
  <c r="AM145" i="2"/>
  <c r="AM194" i="2"/>
  <c r="AM159" i="2"/>
  <c r="AM209" i="2"/>
  <c r="AM181" i="2"/>
  <c r="AM120" i="2"/>
  <c r="AM127" i="2"/>
  <c r="AM205" i="2"/>
  <c r="AM129" i="2"/>
  <c r="AM197" i="2"/>
  <c r="AM195" i="2"/>
  <c r="AM188" i="2"/>
  <c r="AM190" i="2"/>
  <c r="AM132" i="2"/>
  <c r="AM191" i="2"/>
  <c r="AM180" i="2"/>
  <c r="AM172" i="2"/>
  <c r="AM198" i="2"/>
  <c r="AM150" i="2"/>
  <c r="AM177" i="2"/>
  <c r="AM206" i="2"/>
  <c r="AM199" i="2"/>
  <c r="AM131" i="2"/>
  <c r="AM149" i="2"/>
  <c r="AM160" i="2"/>
  <c r="AM139" i="2"/>
  <c r="AM114" i="2"/>
  <c r="AM154" i="2"/>
  <c r="AM137" i="2"/>
  <c r="AM136" i="2"/>
  <c r="AM157" i="2"/>
  <c r="AM151" i="2"/>
  <c r="AM153" i="2"/>
  <c r="Q289" i="5"/>
  <c r="AM179" i="2"/>
  <c r="Q285" i="5"/>
  <c r="AM134" i="2"/>
  <c r="Q259" i="5"/>
  <c r="AM128" i="2"/>
  <c r="Q256" i="5"/>
  <c r="AM204" i="2"/>
  <c r="Q108" i="5"/>
  <c r="AM185" i="2"/>
  <c r="AM168" i="2"/>
  <c r="AM163" i="2"/>
  <c r="Q297" i="5"/>
  <c r="AM122" i="2"/>
  <c r="Q224" i="5"/>
  <c r="AM183" i="2"/>
  <c r="AM135" i="2"/>
  <c r="AM143" i="2"/>
  <c r="AM175" i="2"/>
  <c r="AM140" i="2"/>
  <c r="AM161" i="2"/>
  <c r="AM178" i="2"/>
  <c r="AM196" i="2"/>
  <c r="AM187" i="2"/>
  <c r="AM148" i="2"/>
  <c r="Q273" i="5"/>
  <c r="AM214" i="2"/>
  <c r="AM184" i="2"/>
  <c r="Q305" i="5"/>
  <c r="AM212" i="2"/>
  <c r="AM152" i="2"/>
  <c r="AM208" i="2"/>
  <c r="AM176" i="2"/>
  <c r="AM162" i="2"/>
  <c r="Q296" i="5"/>
  <c r="AM158" i="2"/>
  <c r="AM133" i="2"/>
  <c r="AM115" i="2"/>
  <c r="Q94" i="5"/>
  <c r="R41" i="1"/>
  <c r="M29" i="21" s="1"/>
  <c r="AM71" i="2"/>
  <c r="AM61" i="2"/>
  <c r="AM107" i="2"/>
  <c r="AM31" i="2"/>
  <c r="AM104" i="2"/>
  <c r="Q252" i="5"/>
  <c r="AM66" i="2"/>
  <c r="AM36" i="2"/>
  <c r="AM110" i="2"/>
  <c r="Q277" i="5"/>
  <c r="AM111" i="2"/>
  <c r="Q278" i="5"/>
  <c r="AM29" i="2"/>
  <c r="AM59" i="2"/>
  <c r="AM92" i="2"/>
  <c r="AM90" i="2"/>
  <c r="AM80" i="2"/>
  <c r="AM69" i="2"/>
  <c r="AM15" i="2"/>
  <c r="AM25" i="2"/>
  <c r="AM10" i="2"/>
  <c r="AM109" i="2"/>
  <c r="AM102" i="2"/>
  <c r="AM34" i="2"/>
  <c r="AM77" i="2"/>
  <c r="AM9" i="2"/>
  <c r="AM62" i="2"/>
  <c r="AM63" i="2"/>
  <c r="AM49" i="2"/>
  <c r="AM51" i="2"/>
  <c r="AM74" i="2"/>
  <c r="AM17" i="2"/>
  <c r="AM43" i="2"/>
  <c r="AM94" i="2"/>
  <c r="AM41" i="2"/>
  <c r="AM82" i="2"/>
  <c r="AM56" i="2"/>
  <c r="AM45" i="2"/>
  <c r="AM16" i="2"/>
  <c r="AM89" i="2"/>
  <c r="AM106" i="2"/>
  <c r="AM21" i="2"/>
  <c r="AM81" i="2"/>
  <c r="AM38" i="2"/>
  <c r="AM19" i="2"/>
  <c r="AM20" i="2"/>
  <c r="AM52" i="2"/>
  <c r="AM97" i="2"/>
  <c r="AM72" i="2"/>
  <c r="AM47" i="2"/>
  <c r="AM91" i="2"/>
  <c r="Q227" i="5"/>
  <c r="AM57" i="2"/>
  <c r="Q133" i="5"/>
  <c r="AM95" i="2"/>
  <c r="Q159" i="5"/>
  <c r="AM88" i="2"/>
  <c r="Q223" i="5"/>
  <c r="AM53" i="2"/>
  <c r="AM35" i="2"/>
  <c r="Q100" i="5"/>
  <c r="AM28" i="2"/>
  <c r="AM93" i="2"/>
  <c r="AM73" i="2"/>
  <c r="AM12" i="2"/>
  <c r="AM30" i="2"/>
  <c r="AM65" i="2"/>
  <c r="AM78" i="2"/>
  <c r="Q212" i="5"/>
  <c r="AM86" i="2"/>
  <c r="AM58" i="2"/>
  <c r="AM96" i="2"/>
  <c r="AM54" i="2"/>
  <c r="Q129" i="5"/>
  <c r="AM37" i="2"/>
  <c r="AM103" i="2"/>
  <c r="AM40" i="2"/>
  <c r="AM11" i="2"/>
  <c r="AM24" i="2"/>
  <c r="AM39" i="2"/>
  <c r="AM83" i="2"/>
  <c r="AM85" i="2"/>
  <c r="AM60" i="2"/>
  <c r="AM8" i="2"/>
  <c r="AM101" i="2"/>
  <c r="Q166" i="5"/>
  <c r="AM32" i="2"/>
  <c r="AM75" i="2"/>
  <c r="AM46" i="2"/>
  <c r="AM68" i="2"/>
  <c r="AM14" i="2"/>
  <c r="AM67" i="2"/>
  <c r="AM79" i="2"/>
  <c r="Q213" i="5"/>
  <c r="AM22" i="2"/>
  <c r="AM64" i="2"/>
  <c r="AM108" i="2"/>
  <c r="AM50" i="2"/>
  <c r="AM70" i="2"/>
  <c r="Q150" i="5"/>
  <c r="AM48" i="2"/>
  <c r="AM55" i="2"/>
  <c r="Q130" i="5"/>
  <c r="AM33" i="2"/>
  <c r="Q98" i="5"/>
  <c r="AM84" i="2"/>
  <c r="AM18" i="2"/>
  <c r="AM87" i="2"/>
  <c r="AM27" i="2"/>
  <c r="AM99" i="2"/>
  <c r="Q164" i="5"/>
  <c r="AM26" i="2"/>
  <c r="AM44" i="2"/>
  <c r="AM13" i="2"/>
  <c r="AM98" i="2"/>
  <c r="AM100" i="2"/>
  <c r="AM23" i="2"/>
  <c r="AM76" i="2"/>
  <c r="Q209" i="5"/>
  <c r="AM42" i="2"/>
  <c r="AM105" i="2"/>
  <c r="Q167" i="5"/>
  <c r="D127" i="10"/>
  <c r="G7" i="43"/>
  <c r="A14" i="43" s="1"/>
  <c r="N11" i="43" s="1"/>
  <c r="D30" i="43"/>
  <c r="C109" i="10"/>
  <c r="M114" i="1"/>
  <c r="R53" i="1"/>
  <c r="C35" i="33" s="1"/>
  <c r="S15" i="1"/>
  <c r="D49" i="33" s="1"/>
  <c r="M37" i="21"/>
  <c r="AL33" i="43" s="1"/>
  <c r="R49" i="1"/>
  <c r="C52" i="33" s="1"/>
  <c r="S16" i="1"/>
  <c r="D30" i="33" s="1"/>
  <c r="L37" i="21"/>
  <c r="AI33" i="43" s="1"/>
  <c r="R15" i="1"/>
  <c r="Y12" i="1" s="1"/>
  <c r="R18" i="1"/>
  <c r="C51" i="33" s="1"/>
  <c r="L34" i="21"/>
  <c r="R16" i="1"/>
  <c r="C30" i="33" s="1"/>
  <c r="S19" i="1"/>
  <c r="D32" i="33" s="1"/>
  <c r="R21" i="1"/>
  <c r="F59" i="43" s="1"/>
  <c r="S22" i="1"/>
  <c r="D34" i="33" s="1"/>
  <c r="R47" i="1"/>
  <c r="C31" i="33" s="1"/>
  <c r="R50" i="1"/>
  <c r="C33" i="33" s="1"/>
  <c r="S21" i="1"/>
  <c r="D53" i="33" s="1"/>
  <c r="R52" i="1"/>
  <c r="C54" i="33" s="1"/>
  <c r="R46" i="1"/>
  <c r="R19" i="1"/>
  <c r="C32" i="33" s="1"/>
  <c r="R22" i="1"/>
  <c r="C34" i="33" s="1"/>
  <c r="R27" i="1"/>
  <c r="C57" i="33" s="1"/>
  <c r="S27" i="1"/>
  <c r="O27" i="1" s="1"/>
  <c r="B7" i="43" s="1"/>
  <c r="R58" i="1"/>
  <c r="O56" i="1" s="1"/>
  <c r="D7" i="43" s="1"/>
  <c r="R28" i="1"/>
  <c r="C38" i="33" s="1"/>
  <c r="S28" i="1"/>
  <c r="R59" i="1"/>
  <c r="AM7" i="2"/>
  <c r="N205" i="1"/>
  <c r="N185" i="1"/>
  <c r="J207" i="1"/>
  <c r="L186" i="1"/>
  <c r="B41" i="21" s="1"/>
  <c r="J186" i="1"/>
  <c r="L200" i="1"/>
  <c r="B43" i="21" s="1"/>
  <c r="J200" i="1"/>
  <c r="L31" i="21"/>
  <c r="J193" i="1"/>
  <c r="L36" i="21"/>
  <c r="M36" i="21"/>
  <c r="L193" i="1"/>
  <c r="B42" i="21" s="1"/>
  <c r="L207" i="1"/>
  <c r="B44" i="21" s="1"/>
  <c r="N199" i="1"/>
  <c r="N198" i="1"/>
  <c r="K200" i="1"/>
  <c r="K193" i="1"/>
  <c r="N191" i="1"/>
  <c r="N192" i="1"/>
  <c r="K207" i="1"/>
  <c r="N206" i="1"/>
  <c r="N184" i="1"/>
  <c r="K186" i="1"/>
  <c r="M149" i="1"/>
  <c r="M150" i="1"/>
  <c r="M45" i="1"/>
  <c r="M45" i="41"/>
  <c r="M148" i="1"/>
  <c r="M65" i="41"/>
  <c r="M79" i="1"/>
  <c r="M93" i="1"/>
  <c r="M107" i="1"/>
  <c r="M72" i="41"/>
  <c r="E40" i="41" s="1"/>
  <c r="C92" i="10"/>
  <c r="C97" i="10"/>
  <c r="C77" i="10"/>
  <c r="S58" i="10"/>
  <c r="C86" i="10"/>
  <c r="C58" i="10"/>
  <c r="C94" i="10"/>
  <c r="C76" i="10"/>
  <c r="C18" i="10"/>
  <c r="S27" i="10"/>
  <c r="C96" i="10"/>
  <c r="C105" i="10"/>
  <c r="C118" i="10"/>
  <c r="C104" i="10"/>
  <c r="C121" i="10"/>
  <c r="AK33" i="1"/>
  <c r="AL33" i="1" s="1"/>
  <c r="C102" i="10"/>
  <c r="C100" i="10"/>
  <c r="C108" i="10"/>
  <c r="C112" i="10"/>
  <c r="C113" i="10"/>
  <c r="C115" i="10"/>
  <c r="C120" i="10"/>
  <c r="C98" i="10"/>
  <c r="C106" i="10"/>
  <c r="C116" i="10"/>
  <c r="C114" i="10"/>
  <c r="C107" i="10"/>
  <c r="C119" i="10"/>
  <c r="C99" i="10"/>
  <c r="C117" i="10"/>
  <c r="C110" i="10"/>
  <c r="C101" i="10"/>
  <c r="C103" i="10"/>
  <c r="C111" i="10"/>
  <c r="R32" i="43"/>
  <c r="R43" i="43" s="1"/>
  <c r="M163" i="1"/>
  <c r="M72" i="1"/>
  <c r="M65" i="1"/>
  <c r="M79" i="41"/>
  <c r="J60" i="1"/>
  <c r="F15" i="21" s="1"/>
  <c r="N58" i="1"/>
  <c r="E26" i="41"/>
  <c r="J60" i="41"/>
  <c r="B28" i="41" s="1"/>
  <c r="N59" i="41"/>
  <c r="F27" i="41" s="1"/>
  <c r="K60" i="1"/>
  <c r="G15" i="21" s="1"/>
  <c r="D66" i="33"/>
  <c r="L144" i="1"/>
  <c r="B23" i="21" s="1"/>
  <c r="N177" i="1"/>
  <c r="U30" i="1"/>
  <c r="F66" i="33" s="1"/>
  <c r="T62" i="1"/>
  <c r="T61" i="1"/>
  <c r="L60" i="1"/>
  <c r="B28" i="21" s="1"/>
  <c r="U61" i="1"/>
  <c r="C45" i="10"/>
  <c r="C21" i="10"/>
  <c r="S20" i="10"/>
  <c r="S6" i="10"/>
  <c r="C20" i="10"/>
  <c r="C63" i="10"/>
  <c r="C28" i="10"/>
  <c r="C70" i="10"/>
  <c r="C39" i="10"/>
  <c r="C73" i="10"/>
  <c r="C48" i="10"/>
  <c r="S30" i="10"/>
  <c r="C57" i="10"/>
  <c r="C14" i="10"/>
  <c r="C12" i="10"/>
  <c r="AZ12" i="1"/>
  <c r="K60" i="41"/>
  <c r="C28" i="41" s="1"/>
  <c r="N58" i="41"/>
  <c r="F26" i="41" s="1"/>
  <c r="S35" i="10"/>
  <c r="S24" i="10"/>
  <c r="S32" i="10"/>
  <c r="C29" i="10"/>
  <c r="C36" i="10"/>
  <c r="S23" i="10"/>
  <c r="C85" i="10"/>
  <c r="S44" i="10"/>
  <c r="C10" i="10"/>
  <c r="S36" i="10"/>
  <c r="C66" i="10"/>
  <c r="C7" i="10"/>
  <c r="C55" i="10"/>
  <c r="S55" i="10"/>
  <c r="S45" i="10"/>
  <c r="S60" i="10"/>
  <c r="C15" i="10"/>
  <c r="S40" i="10"/>
  <c r="S59" i="10"/>
  <c r="C62" i="10"/>
  <c r="C54" i="10"/>
  <c r="S10" i="10"/>
  <c r="C3" i="10"/>
  <c r="C44" i="10"/>
  <c r="S4" i="10"/>
  <c r="C69" i="10"/>
  <c r="C89" i="10"/>
  <c r="S80" i="10"/>
  <c r="S57" i="10"/>
  <c r="C6" i="10"/>
  <c r="S21" i="10"/>
  <c r="S39" i="10"/>
  <c r="S56" i="10"/>
  <c r="S37" i="10"/>
  <c r="S28" i="10"/>
  <c r="S41" i="10"/>
  <c r="C5" i="10"/>
  <c r="S16" i="10"/>
  <c r="S25" i="10"/>
  <c r="C11" i="10"/>
  <c r="S13" i="10"/>
  <c r="C78" i="10"/>
  <c r="S9" i="10"/>
  <c r="C43" i="10"/>
  <c r="C46" i="10"/>
  <c r="C34" i="10"/>
  <c r="C40" i="10"/>
  <c r="C4" i="10"/>
  <c r="C80" i="10"/>
  <c r="C22" i="10"/>
  <c r="C50" i="10"/>
  <c r="C83" i="10"/>
  <c r="C9" i="10"/>
  <c r="S11" i="10"/>
  <c r="C19" i="10"/>
  <c r="S47" i="10"/>
  <c r="C71" i="10"/>
  <c r="C31" i="10"/>
  <c r="S43" i="10"/>
  <c r="S38" i="10"/>
  <c r="C68" i="10"/>
  <c r="C13" i="10"/>
  <c r="S34" i="10"/>
  <c r="C82" i="10"/>
  <c r="C61" i="10"/>
  <c r="C41" i="10"/>
  <c r="S46" i="10"/>
  <c r="C72" i="10"/>
  <c r="C53" i="10"/>
  <c r="C65" i="10"/>
  <c r="C47" i="10"/>
  <c r="C17" i="10"/>
  <c r="C59" i="10"/>
  <c r="C33" i="10"/>
  <c r="S61" i="10"/>
  <c r="C49" i="10"/>
  <c r="S62" i="10"/>
  <c r="C74" i="10"/>
  <c r="S26" i="10"/>
  <c r="C8" i="10"/>
  <c r="C27" i="10"/>
  <c r="S3" i="10"/>
  <c r="K179" i="1"/>
  <c r="N179" i="1" s="1"/>
  <c r="L179" i="1"/>
  <c r="L22" i="21" s="1"/>
  <c r="L67" i="1"/>
  <c r="B14" i="21" s="1"/>
  <c r="N178" i="1"/>
  <c r="U62" i="1"/>
  <c r="W45" i="43"/>
  <c r="AD30" i="43"/>
  <c r="Y41" i="43" s="1"/>
  <c r="AB33" i="43"/>
  <c r="AC33" i="43" s="1"/>
  <c r="AB32" i="43"/>
  <c r="W43" i="43" s="1"/>
  <c r="AB34" i="43"/>
  <c r="AC34" i="43" s="1"/>
  <c r="AC30" i="43"/>
  <c r="X41" i="43" s="1"/>
  <c r="AB30" i="43"/>
  <c r="W41" i="43" s="1"/>
  <c r="S93" i="10"/>
  <c r="S99" i="10"/>
  <c r="S87" i="10"/>
  <c r="S92" i="10"/>
  <c r="S91" i="10"/>
  <c r="S98" i="10"/>
  <c r="S84" i="10"/>
  <c r="S86" i="10"/>
  <c r="S96" i="10"/>
  <c r="S85" i="10"/>
  <c r="S102" i="10"/>
  <c r="S90" i="10"/>
  <c r="S97" i="10"/>
  <c r="S83" i="10"/>
  <c r="S95" i="10"/>
  <c r="S101" i="10"/>
  <c r="S89" i="10"/>
  <c r="S94" i="10"/>
  <c r="S100" i="10"/>
  <c r="S88" i="10"/>
  <c r="AD33" i="43"/>
  <c r="Y44" i="43" s="1"/>
  <c r="C64" i="33"/>
  <c r="R41" i="43"/>
  <c r="T29" i="1"/>
  <c r="E64" i="33" s="1"/>
  <c r="R63" i="1"/>
  <c r="X4" i="2"/>
  <c r="X3" i="2"/>
  <c r="V1" i="43"/>
  <c r="AY12" i="1"/>
  <c r="AY13" i="1" s="1"/>
  <c r="X5" i="2"/>
  <c r="AX1" i="2" s="1"/>
  <c r="R34" i="43"/>
  <c r="T34" i="43" s="1"/>
  <c r="AK56" i="1"/>
  <c r="Y4" i="2"/>
  <c r="Q44" i="43"/>
  <c r="Q43" i="43"/>
  <c r="S36" i="43"/>
  <c r="S46" i="43"/>
  <c r="AJ56" i="1"/>
  <c r="M179" i="1"/>
  <c r="M22" i="21" s="1"/>
  <c r="R32" i="1"/>
  <c r="W42" i="43"/>
  <c r="AE31" i="43"/>
  <c r="Q42" i="43"/>
  <c r="T31" i="43"/>
  <c r="U60" i="1"/>
  <c r="T60" i="1"/>
  <c r="D65" i="33"/>
  <c r="T31" i="1"/>
  <c r="U31" i="1"/>
  <c r="S32" i="1"/>
  <c r="C67" i="1"/>
  <c r="E67" i="1" s="1"/>
  <c r="C28" i="43"/>
  <c r="C41" i="43"/>
  <c r="AI22" i="1"/>
  <c r="AG30" i="1"/>
  <c r="AM30" i="1" s="1"/>
  <c r="T33" i="43"/>
  <c r="AH46" i="1"/>
  <c r="E46" i="1"/>
  <c r="T30" i="43"/>
  <c r="Z15" i="10"/>
  <c r="AA15" i="10" s="1"/>
  <c r="AI21" i="1"/>
  <c r="AM21" i="1"/>
  <c r="J28" i="43"/>
  <c r="S72" i="1"/>
  <c r="C51" i="1" s="1"/>
  <c r="B23" i="43"/>
  <c r="T81" i="1"/>
  <c r="U81" i="1" s="1"/>
  <c r="AM33" i="1"/>
  <c r="AI33" i="1"/>
  <c r="AI23" i="1"/>
  <c r="AM23" i="1"/>
  <c r="AI24" i="1"/>
  <c r="AM24" i="1"/>
  <c r="AK24" i="1"/>
  <c r="AL24" i="1" s="1"/>
  <c r="F86" i="33"/>
  <c r="C55" i="33"/>
  <c r="AM20" i="1"/>
  <c r="AK20" i="1"/>
  <c r="AL20" i="1" s="1"/>
  <c r="D39" i="1"/>
  <c r="F39" i="1" s="1"/>
  <c r="S77" i="1"/>
  <c r="C52" i="1"/>
  <c r="F85" i="33"/>
  <c r="C7" i="33"/>
  <c r="E7" i="33" s="1"/>
  <c r="J151" i="1"/>
  <c r="Y5" i="2"/>
  <c r="AM34" i="1"/>
  <c r="N150" i="1"/>
  <c r="C36" i="33"/>
  <c r="Y3" i="2"/>
  <c r="AI32" i="1"/>
  <c r="U25" i="1"/>
  <c r="AN2" i="2"/>
  <c r="AN3" i="2" s="1"/>
  <c r="U8" i="1"/>
  <c r="C37" i="33"/>
  <c r="T8" i="1"/>
  <c r="D36" i="33"/>
  <c r="N59" i="1"/>
  <c r="J172" i="1"/>
  <c r="U23" i="1"/>
  <c r="C17" i="33"/>
  <c r="T25" i="1"/>
  <c r="L60" i="41"/>
  <c r="D28" i="41" s="1"/>
  <c r="N171" i="1"/>
  <c r="J130" i="1"/>
  <c r="K67" i="1"/>
  <c r="G16" i="21" s="1"/>
  <c r="M28" i="21"/>
  <c r="C8" i="1"/>
  <c r="N170" i="1"/>
  <c r="S24" i="1"/>
  <c r="D55" i="33" s="1"/>
  <c r="K172" i="1"/>
  <c r="R55" i="1"/>
  <c r="L172" i="1"/>
  <c r="S18" i="1"/>
  <c r="AC14" i="1" s="1"/>
  <c r="E8" i="1"/>
  <c r="D8" i="1"/>
  <c r="K34" i="43"/>
  <c r="D69" i="1"/>
  <c r="N128" i="1"/>
  <c r="N80" i="41"/>
  <c r="F48" i="41" s="1"/>
  <c r="N52" i="1"/>
  <c r="F21" i="40"/>
  <c r="G21" i="40" s="1"/>
  <c r="J11" i="41"/>
  <c r="N79" i="1"/>
  <c r="K88" i="41"/>
  <c r="C56" i="41" s="1"/>
  <c r="AK35" i="1"/>
  <c r="AL35" i="1" s="1"/>
  <c r="AK31" i="1"/>
  <c r="AK34" i="1"/>
  <c r="AL34" i="1" s="1"/>
  <c r="AK32" i="1"/>
  <c r="AL32" i="1" s="1"/>
  <c r="L81" i="1"/>
  <c r="B35" i="21" s="1"/>
  <c r="N136" i="1"/>
  <c r="J137" i="1"/>
  <c r="AI35" i="1"/>
  <c r="N80" i="1"/>
  <c r="J81" i="1"/>
  <c r="F17" i="21" s="1"/>
  <c r="L11" i="41"/>
  <c r="K39" i="1"/>
  <c r="G14" i="21" s="1"/>
  <c r="N37" i="1"/>
  <c r="J158" i="1"/>
  <c r="M32" i="21"/>
  <c r="L88" i="41"/>
  <c r="D56" i="41" s="1"/>
  <c r="L88" i="1"/>
  <c r="B7" i="21" s="1"/>
  <c r="U26" i="1"/>
  <c r="J123" i="1"/>
  <c r="N122" i="1"/>
  <c r="D19" i="33"/>
  <c r="F19" i="33" s="1"/>
  <c r="F23" i="40"/>
  <c r="G23" i="40" s="1"/>
  <c r="K25" i="41"/>
  <c r="C23" i="40"/>
  <c r="D23" i="40" s="1"/>
  <c r="M35" i="21"/>
  <c r="C28" i="33"/>
  <c r="L30" i="21"/>
  <c r="M34" i="21"/>
  <c r="T26" i="1"/>
  <c r="L35" i="21"/>
  <c r="L32" i="21"/>
  <c r="J39" i="1"/>
  <c r="L33" i="21"/>
  <c r="M33" i="21"/>
  <c r="M31" i="21"/>
  <c r="L130" i="1"/>
  <c r="B30" i="21" s="1"/>
  <c r="L25" i="41"/>
  <c r="K25" i="1"/>
  <c r="N37" i="41"/>
  <c r="F12" i="41" s="1"/>
  <c r="N24" i="1"/>
  <c r="C54" i="41"/>
  <c r="J109" i="1"/>
  <c r="N107" i="1"/>
  <c r="L25" i="1"/>
  <c r="B27" i="21" s="1"/>
  <c r="C12" i="41"/>
  <c r="K39" i="41"/>
  <c r="C14" i="41" s="1"/>
  <c r="J81" i="41"/>
  <c r="B49" i="41" s="1"/>
  <c r="N38" i="1"/>
  <c r="K81" i="1"/>
  <c r="G17" i="21" s="1"/>
  <c r="N79" i="41"/>
  <c r="F47" i="41" s="1"/>
  <c r="N87" i="1"/>
  <c r="K81" i="41"/>
  <c r="C49" i="41" s="1"/>
  <c r="R44" i="1"/>
  <c r="D26" i="33"/>
  <c r="N10" i="1"/>
  <c r="K88" i="1"/>
  <c r="G9" i="21" s="1"/>
  <c r="L151" i="1"/>
  <c r="B37" i="21" s="1"/>
  <c r="N108" i="1"/>
  <c r="N101" i="1"/>
  <c r="J102" i="1"/>
  <c r="N115" i="1"/>
  <c r="J116" i="1"/>
  <c r="L109" i="1"/>
  <c r="B22" i="21" s="1"/>
  <c r="K109" i="1"/>
  <c r="F22" i="40"/>
  <c r="G22" i="40" s="1"/>
  <c r="D28" i="33"/>
  <c r="L81" i="41"/>
  <c r="D49" i="41" s="1"/>
  <c r="L116" i="1"/>
  <c r="B36" i="21" s="1"/>
  <c r="N10" i="41"/>
  <c r="N9" i="41"/>
  <c r="L158" i="1"/>
  <c r="B9" i="21" s="1"/>
  <c r="J25" i="41"/>
  <c r="J88" i="1"/>
  <c r="F9" i="21" s="1"/>
  <c r="U13" i="1"/>
  <c r="L137" i="1"/>
  <c r="B16" i="21" s="1"/>
  <c r="U17" i="1"/>
  <c r="T13" i="1"/>
  <c r="N87" i="41"/>
  <c r="F55" i="41" s="1"/>
  <c r="L53" i="1"/>
  <c r="B6" i="21" s="1"/>
  <c r="L123" i="1"/>
  <c r="B8" i="21" s="1"/>
  <c r="N86" i="1"/>
  <c r="J88" i="41"/>
  <c r="B56" i="41" s="1"/>
  <c r="J25" i="1"/>
  <c r="N23" i="41"/>
  <c r="N156" i="1"/>
  <c r="N24" i="41"/>
  <c r="N86" i="41"/>
  <c r="F54" i="41" s="1"/>
  <c r="K116" i="1"/>
  <c r="N114" i="1"/>
  <c r="N121" i="1"/>
  <c r="N100" i="1"/>
  <c r="K102" i="1"/>
  <c r="K123" i="1"/>
  <c r="L102" i="1"/>
  <c r="B15" i="21" s="1"/>
  <c r="N23" i="1"/>
  <c r="L11" i="1"/>
  <c r="L18" i="21" s="1"/>
  <c r="L19" i="21" s="1"/>
  <c r="N135" i="1"/>
  <c r="K137" i="1"/>
  <c r="N157" i="1"/>
  <c r="K158" i="1"/>
  <c r="N143" i="1"/>
  <c r="K144" i="1"/>
  <c r="N144" i="1" s="1"/>
  <c r="N149" i="1"/>
  <c r="K151" i="1"/>
  <c r="N164" i="1"/>
  <c r="N163" i="1"/>
  <c r="K165" i="1"/>
  <c r="C21" i="40"/>
  <c r="D21" i="40" s="1"/>
  <c r="J165" i="1"/>
  <c r="M144" i="1"/>
  <c r="C23" i="21" s="1"/>
  <c r="L165" i="1"/>
  <c r="L6" i="21" s="1"/>
  <c r="K130" i="1"/>
  <c r="N129" i="1"/>
  <c r="L18" i="41"/>
  <c r="K53" i="41"/>
  <c r="C21" i="41" s="1"/>
  <c r="D9" i="40"/>
  <c r="C12" i="33"/>
  <c r="C44" i="43"/>
  <c r="T20" i="1"/>
  <c r="O38" i="1"/>
  <c r="D4" i="43" s="1"/>
  <c r="N66" i="41"/>
  <c r="F34" i="41" s="1"/>
  <c r="C20" i="33"/>
  <c r="U20" i="1"/>
  <c r="D15" i="33"/>
  <c r="T17" i="1"/>
  <c r="C16" i="33"/>
  <c r="C13" i="41"/>
  <c r="F11" i="33"/>
  <c r="E29" i="40"/>
  <c r="L67" i="41"/>
  <c r="D35" i="41" s="1"/>
  <c r="D22" i="40"/>
  <c r="D24" i="40"/>
  <c r="J32" i="1"/>
  <c r="F6" i="21" s="1"/>
  <c r="J95" i="41"/>
  <c r="B63" i="41" s="1"/>
  <c r="N30" i="1"/>
  <c r="N31" i="1"/>
  <c r="L74" i="1"/>
  <c r="B21" i="21" s="1"/>
  <c r="L46" i="1"/>
  <c r="B34" i="21" s="1"/>
  <c r="J67" i="41"/>
  <c r="B35" i="41" s="1"/>
  <c r="N66" i="1"/>
  <c r="G56" i="43"/>
  <c r="J18" i="41"/>
  <c r="N17" i="41"/>
  <c r="N94" i="41"/>
  <c r="F62" i="41" s="1"/>
  <c r="N17" i="1"/>
  <c r="F24" i="40"/>
  <c r="G24" i="40" s="1"/>
  <c r="N44" i="1"/>
  <c r="C34" i="43"/>
  <c r="N52" i="41"/>
  <c r="F20" i="41" s="1"/>
  <c r="N72" i="1"/>
  <c r="J46" i="41"/>
  <c r="D34" i="43"/>
  <c r="J53" i="1"/>
  <c r="F7" i="21" s="1"/>
  <c r="N72" i="41"/>
  <c r="F40" i="41" s="1"/>
  <c r="B20" i="41"/>
  <c r="B13" i="40" s="1"/>
  <c r="K18" i="41"/>
  <c r="B29" i="40"/>
  <c r="J53" i="41"/>
  <c r="B21" i="41" s="1"/>
  <c r="C42" i="43"/>
  <c r="L95" i="41"/>
  <c r="D63" i="41" s="1"/>
  <c r="C48" i="33"/>
  <c r="L39" i="41"/>
  <c r="D14" i="41" s="1"/>
  <c r="K35" i="43"/>
  <c r="K74" i="41"/>
  <c r="C42" i="41" s="1"/>
  <c r="E11" i="33"/>
  <c r="L18" i="1"/>
  <c r="L10" i="21" s="1"/>
  <c r="L39" i="1"/>
  <c r="N93" i="41"/>
  <c r="F61" i="41" s="1"/>
  <c r="B15" i="40"/>
  <c r="J39" i="41"/>
  <c r="B14" i="41" s="1"/>
  <c r="D31" i="43"/>
  <c r="F64" i="33"/>
  <c r="U14" i="1"/>
  <c r="K11" i="41"/>
  <c r="N45" i="1"/>
  <c r="K95" i="41"/>
  <c r="C63" i="41" s="1"/>
  <c r="E11" i="40"/>
  <c r="J95" i="1"/>
  <c r="F10" i="21" s="1"/>
  <c r="N38" i="41"/>
  <c r="F13" i="41" s="1"/>
  <c r="J46" i="1"/>
  <c r="L46" i="41"/>
  <c r="K46" i="41"/>
  <c r="F13" i="40"/>
  <c r="K32" i="1"/>
  <c r="C13" i="40"/>
  <c r="N45" i="41"/>
  <c r="E9" i="33"/>
  <c r="L95" i="1"/>
  <c r="B29" i="21" s="1"/>
  <c r="K95" i="1"/>
  <c r="G10" i="21" s="1"/>
  <c r="N44" i="41"/>
  <c r="F15" i="40"/>
  <c r="L32" i="1"/>
  <c r="B13" i="21" s="1"/>
  <c r="N51" i="1"/>
  <c r="N31" i="41"/>
  <c r="F6" i="41" s="1"/>
  <c r="AA10" i="1"/>
  <c r="D47" i="33"/>
  <c r="N51" i="41"/>
  <c r="F19" i="41" s="1"/>
  <c r="J74" i="1"/>
  <c r="F8" i="21" s="1"/>
  <c r="K18" i="1"/>
  <c r="N73" i="1"/>
  <c r="J67" i="1"/>
  <c r="K32" i="41"/>
  <c r="C7" i="41" s="1"/>
  <c r="N65" i="41"/>
  <c r="F33" i="41" s="1"/>
  <c r="L74" i="41"/>
  <c r="D42" i="41" s="1"/>
  <c r="K74" i="1"/>
  <c r="G8" i="21" s="1"/>
  <c r="K67" i="41"/>
  <c r="C35" i="41" s="1"/>
  <c r="K53" i="1"/>
  <c r="G7" i="21" s="1"/>
  <c r="C15" i="40"/>
  <c r="F60" i="43"/>
  <c r="N65" i="1"/>
  <c r="N94" i="1"/>
  <c r="N9" i="1"/>
  <c r="K11" i="1"/>
  <c r="S9" i="1"/>
  <c r="N16" i="41"/>
  <c r="L53" i="41"/>
  <c r="D21" i="41" s="1"/>
  <c r="N93" i="1"/>
  <c r="AF11" i="1"/>
  <c r="AL11" i="1" s="1"/>
  <c r="J74" i="41"/>
  <c r="B42" i="41" s="1"/>
  <c r="N16" i="1"/>
  <c r="T12" i="1"/>
  <c r="N73" i="41"/>
  <c r="F41" i="41" s="1"/>
  <c r="R10" i="1"/>
  <c r="I15" i="43"/>
  <c r="J35" i="43"/>
  <c r="K46" i="1"/>
  <c r="U12" i="1"/>
  <c r="R9" i="1"/>
  <c r="J11" i="1"/>
  <c r="T14" i="1"/>
  <c r="C31" i="43"/>
  <c r="C47" i="33"/>
  <c r="J18" i="1"/>
  <c r="N30" i="41"/>
  <c r="F5" i="41" s="1"/>
  <c r="J32" i="41"/>
  <c r="B7" i="41" s="1"/>
  <c r="L32" i="41"/>
  <c r="D7" i="41" s="1"/>
  <c r="AG9" i="1"/>
  <c r="C46" i="33"/>
  <c r="AG44" i="1"/>
  <c r="AM31" i="1"/>
  <c r="D11" i="40"/>
  <c r="L20" i="40"/>
  <c r="F13" i="33"/>
  <c r="E13" i="33"/>
  <c r="K31" i="43"/>
  <c r="C27" i="33" l="1"/>
  <c r="K30" i="43"/>
  <c r="C45" i="43"/>
  <c r="K36" i="43" s="1"/>
  <c r="M198" i="1"/>
  <c r="M205" i="1"/>
  <c r="M183" i="1"/>
  <c r="M206" i="1"/>
  <c r="M190" i="1"/>
  <c r="L1" i="21"/>
  <c r="AI30" i="43" s="1"/>
  <c r="M185" i="1"/>
  <c r="M204" i="1"/>
  <c r="M192" i="1"/>
  <c r="M197" i="1"/>
  <c r="N207" i="1"/>
  <c r="N186" i="1"/>
  <c r="M199" i="1"/>
  <c r="B45" i="21"/>
  <c r="S11" i="21" s="1"/>
  <c r="N193" i="1"/>
  <c r="N200" i="1"/>
  <c r="M43" i="41"/>
  <c r="M46" i="41" s="1"/>
  <c r="M22" i="1"/>
  <c r="M22" i="41"/>
  <c r="M43" i="1"/>
  <c r="M66" i="1"/>
  <c r="M66" i="41"/>
  <c r="E34" i="41" s="1"/>
  <c r="M93" i="41"/>
  <c r="E61" i="41" s="1"/>
  <c r="M100" i="1"/>
  <c r="M16" i="41"/>
  <c r="M16" i="1"/>
  <c r="S43" i="1" s="1"/>
  <c r="M106" i="1"/>
  <c r="M73" i="41"/>
  <c r="E41" i="41" s="1"/>
  <c r="M80" i="1"/>
  <c r="M30" i="1"/>
  <c r="M30" i="41"/>
  <c r="E5" i="41" s="1"/>
  <c r="M157" i="1"/>
  <c r="M129" i="1"/>
  <c r="M128" i="1"/>
  <c r="T32" i="43"/>
  <c r="M127" i="1"/>
  <c r="M73" i="1"/>
  <c r="M59" i="1"/>
  <c r="M59" i="41"/>
  <c r="E27" i="41" s="1"/>
  <c r="F16" i="21"/>
  <c r="H16" i="21" s="1"/>
  <c r="F14" i="21"/>
  <c r="H14" i="21" s="1"/>
  <c r="G6" i="21"/>
  <c r="I6" i="21" s="1"/>
  <c r="Q49" i="43"/>
  <c r="M135" i="1"/>
  <c r="M71" i="1"/>
  <c r="M71" i="41"/>
  <c r="E39" i="41" s="1"/>
  <c r="M86" i="41"/>
  <c r="E54" i="41" s="1"/>
  <c r="M86" i="1"/>
  <c r="S49" i="1" s="1"/>
  <c r="M162" i="1"/>
  <c r="M121" i="1"/>
  <c r="M134" i="1"/>
  <c r="M51" i="1"/>
  <c r="M51" i="41"/>
  <c r="E19" i="41" s="1"/>
  <c r="M94" i="1"/>
  <c r="M94" i="41"/>
  <c r="E62" i="41" s="1"/>
  <c r="M9" i="1"/>
  <c r="S40" i="1" s="1"/>
  <c r="D46" i="33" s="1"/>
  <c r="M9" i="41"/>
  <c r="M17" i="1"/>
  <c r="S44" i="1" s="1"/>
  <c r="D29" i="33" s="1"/>
  <c r="M17" i="41"/>
  <c r="M108" i="1"/>
  <c r="M80" i="41"/>
  <c r="E48" i="41" s="1"/>
  <c r="I15" i="21"/>
  <c r="M92" i="1"/>
  <c r="M101" i="1"/>
  <c r="M52" i="41"/>
  <c r="E20" i="41" s="1"/>
  <c r="M29" i="1"/>
  <c r="M92" i="41"/>
  <c r="E60" i="41" s="1"/>
  <c r="G12" i="40" s="1"/>
  <c r="I12" i="40" s="1"/>
  <c r="M164" i="1"/>
  <c r="M156" i="1"/>
  <c r="M99" i="1"/>
  <c r="M122" i="1"/>
  <c r="M120" i="1"/>
  <c r="M52" i="1"/>
  <c r="M38" i="1"/>
  <c r="M38" i="41"/>
  <c r="E13" i="41" s="1"/>
  <c r="M85" i="1"/>
  <c r="M85" i="41"/>
  <c r="E53" i="41" s="1"/>
  <c r="M136" i="1"/>
  <c r="M15" i="1"/>
  <c r="S42" i="1" s="1"/>
  <c r="U42" i="1" s="1"/>
  <c r="M15" i="41"/>
  <c r="M31" i="1"/>
  <c r="M31" i="41"/>
  <c r="E6" i="41" s="1"/>
  <c r="M113" i="1"/>
  <c r="M57" i="1"/>
  <c r="M57" i="41"/>
  <c r="E25" i="41" s="1"/>
  <c r="M50" i="1"/>
  <c r="M50" i="41"/>
  <c r="E18" i="41" s="1"/>
  <c r="G10" i="40" s="1"/>
  <c r="H10" i="40" s="1"/>
  <c r="M78" i="1"/>
  <c r="M78" i="41"/>
  <c r="E46" i="41" s="1"/>
  <c r="M8" i="1"/>
  <c r="S39" i="1" s="1"/>
  <c r="M8" i="41"/>
  <c r="M155" i="1"/>
  <c r="M115" i="1"/>
  <c r="M64" i="1"/>
  <c r="M64" i="41"/>
  <c r="E32" i="41" s="1"/>
  <c r="M36" i="1"/>
  <c r="M36" i="41"/>
  <c r="E11" i="41" s="1"/>
  <c r="M87" i="1"/>
  <c r="M87" i="41"/>
  <c r="E55" i="41" s="1"/>
  <c r="M29" i="41"/>
  <c r="E4" i="41" s="1"/>
  <c r="G9" i="40" s="1"/>
  <c r="H9" i="40" s="1"/>
  <c r="M10" i="41"/>
  <c r="M10" i="1"/>
  <c r="S41" i="1" s="1"/>
  <c r="D27" i="33" s="1"/>
  <c r="E47" i="41"/>
  <c r="S55" i="1"/>
  <c r="T55" i="1" s="1"/>
  <c r="E33" i="41"/>
  <c r="H15" i="21"/>
  <c r="N60" i="1"/>
  <c r="I22" i="40"/>
  <c r="S54" i="1"/>
  <c r="D18" i="33" s="1"/>
  <c r="S56" i="1"/>
  <c r="T56" i="1" s="1"/>
  <c r="N60" i="41"/>
  <c r="F28" i="41" s="1"/>
  <c r="I21" i="40"/>
  <c r="E12" i="41"/>
  <c r="AC32" i="43"/>
  <c r="X43" i="43" s="1"/>
  <c r="I24" i="40"/>
  <c r="Y46" i="43"/>
  <c r="W44" i="43"/>
  <c r="W46" i="43" s="1"/>
  <c r="I23" i="40"/>
  <c r="X44" i="43"/>
  <c r="AE34" i="43"/>
  <c r="AB36" i="43"/>
  <c r="AE30" i="43"/>
  <c r="AD36" i="43"/>
  <c r="AE33" i="43"/>
  <c r="W4" i="2"/>
  <c r="C60" i="1" s="1"/>
  <c r="W3" i="2"/>
  <c r="C59" i="1" s="1"/>
  <c r="W5" i="2"/>
  <c r="C57" i="1" s="1"/>
  <c r="R65" i="1"/>
  <c r="R64" i="1"/>
  <c r="E28" i="43"/>
  <c r="J31" i="43"/>
  <c r="R36" i="43"/>
  <c r="W32" i="43" s="1"/>
  <c r="R44" i="43"/>
  <c r="R46" i="43" s="1"/>
  <c r="N22" i="21"/>
  <c r="O22" i="21"/>
  <c r="AZ13" i="1"/>
  <c r="BA12" i="1"/>
  <c r="BA13" i="1" s="1"/>
  <c r="S34" i="1"/>
  <c r="R33" i="1"/>
  <c r="R34" i="1"/>
  <c r="S33" i="1"/>
  <c r="AG46" i="1"/>
  <c r="Q36" i="43"/>
  <c r="W31" i="43" s="1"/>
  <c r="AI30" i="1"/>
  <c r="Q48" i="43"/>
  <c r="C14" i="43"/>
  <c r="N13" i="43" s="1"/>
  <c r="C17" i="43"/>
  <c r="M15" i="43" s="1"/>
  <c r="R48" i="43"/>
  <c r="AL30" i="1"/>
  <c r="F7" i="33"/>
  <c r="F55" i="33"/>
  <c r="AK30" i="1"/>
  <c r="C53" i="1"/>
  <c r="C22" i="33"/>
  <c r="N151" i="1"/>
  <c r="F36" i="33"/>
  <c r="F28" i="43"/>
  <c r="E36" i="33"/>
  <c r="AX2" i="2"/>
  <c r="AX3" i="2" s="1"/>
  <c r="E17" i="33"/>
  <c r="AI44" i="1"/>
  <c r="D17" i="43"/>
  <c r="R50" i="43" s="1"/>
  <c r="F17" i="33"/>
  <c r="C39" i="33"/>
  <c r="N130" i="1"/>
  <c r="C9" i="1"/>
  <c r="E9" i="1"/>
  <c r="C50" i="33"/>
  <c r="N172" i="1"/>
  <c r="G8" i="1"/>
  <c r="E10" i="1"/>
  <c r="B38" i="21"/>
  <c r="S10" i="21" s="1"/>
  <c r="U24" i="1"/>
  <c r="T24" i="1"/>
  <c r="B31" i="21"/>
  <c r="S9" i="21" s="1"/>
  <c r="C56" i="33"/>
  <c r="D10" i="1"/>
  <c r="L29" i="21"/>
  <c r="L39" i="21" s="1"/>
  <c r="C10" i="1"/>
  <c r="D9" i="1"/>
  <c r="C58" i="33"/>
  <c r="C48" i="43"/>
  <c r="N11" i="41"/>
  <c r="N137" i="1"/>
  <c r="AA14" i="1"/>
  <c r="AL31" i="1"/>
  <c r="AL44" i="1" s="1"/>
  <c r="AK44" i="1"/>
  <c r="D51" i="33"/>
  <c r="F51" i="33" s="1"/>
  <c r="T28" i="1"/>
  <c r="AH12" i="1"/>
  <c r="C35" i="43"/>
  <c r="J37" i="43" s="1"/>
  <c r="I17" i="43"/>
  <c r="N158" i="1"/>
  <c r="D22" i="33"/>
  <c r="I17" i="21"/>
  <c r="E19" i="33"/>
  <c r="N39" i="1"/>
  <c r="AH10" i="1"/>
  <c r="E28" i="33"/>
  <c r="N25" i="41"/>
  <c r="D38" i="33"/>
  <c r="F38" i="33" s="1"/>
  <c r="D36" i="43"/>
  <c r="U28" i="1"/>
  <c r="N123" i="1"/>
  <c r="O26" i="1"/>
  <c r="A7" i="43" s="1"/>
  <c r="C7" i="43" s="1"/>
  <c r="H23" i="40"/>
  <c r="T27" i="1"/>
  <c r="G29" i="40"/>
  <c r="AA12" i="1"/>
  <c r="E32" i="33"/>
  <c r="B20" i="21"/>
  <c r="AC12" i="1"/>
  <c r="M30" i="21"/>
  <c r="M1" i="21" s="1"/>
  <c r="AL30" i="43" s="1"/>
  <c r="U27" i="1"/>
  <c r="N25" i="1"/>
  <c r="N81" i="41"/>
  <c r="F49" i="41" s="1"/>
  <c r="N109" i="1"/>
  <c r="N81" i="1"/>
  <c r="H17" i="21"/>
  <c r="G57" i="43"/>
  <c r="C29" i="33"/>
  <c r="U15" i="1"/>
  <c r="L11" i="21"/>
  <c r="T15" i="1"/>
  <c r="AF10" i="1"/>
  <c r="F57" i="43"/>
  <c r="C49" i="33"/>
  <c r="F49" i="33" s="1"/>
  <c r="H9" i="21"/>
  <c r="C29" i="40"/>
  <c r="H22" i="40"/>
  <c r="AG10" i="1"/>
  <c r="N102" i="1"/>
  <c r="H21" i="40"/>
  <c r="F28" i="33"/>
  <c r="N116" i="1"/>
  <c r="I9" i="21"/>
  <c r="N88" i="1"/>
  <c r="N88" i="41"/>
  <c r="F56" i="41" s="1"/>
  <c r="T32" i="1"/>
  <c r="D29" i="40"/>
  <c r="N165" i="1"/>
  <c r="AG13" i="1"/>
  <c r="L7" i="21"/>
  <c r="D23" i="21"/>
  <c r="E23" i="21"/>
  <c r="G59" i="43"/>
  <c r="F34" i="43"/>
  <c r="C23" i="33"/>
  <c r="E15" i="33"/>
  <c r="F15" i="33"/>
  <c r="F32" i="33"/>
  <c r="T19" i="1"/>
  <c r="I9" i="43"/>
  <c r="G58" i="43"/>
  <c r="F29" i="40"/>
  <c r="N18" i="41"/>
  <c r="N53" i="41"/>
  <c r="F21" i="41" s="1"/>
  <c r="H24" i="40"/>
  <c r="U32" i="1"/>
  <c r="U19" i="1"/>
  <c r="AG12" i="1"/>
  <c r="H7" i="21"/>
  <c r="F11" i="21"/>
  <c r="C74" i="33" s="1"/>
  <c r="E34" i="43"/>
  <c r="B10" i="21"/>
  <c r="F17" i="40"/>
  <c r="N46" i="41"/>
  <c r="L30" i="40"/>
  <c r="E31" i="43"/>
  <c r="B17" i="21"/>
  <c r="S7" i="21" s="1"/>
  <c r="N67" i="1"/>
  <c r="I7" i="21"/>
  <c r="N74" i="1"/>
  <c r="E15" i="40"/>
  <c r="E34" i="33"/>
  <c r="B17" i="40"/>
  <c r="N46" i="1"/>
  <c r="N95" i="1"/>
  <c r="T16" i="1"/>
  <c r="O9" i="1"/>
  <c r="B4" i="43" s="1"/>
  <c r="G4" i="43" s="1"/>
  <c r="I4" i="43" s="1"/>
  <c r="T22" i="1"/>
  <c r="C76" i="33"/>
  <c r="F34" i="33"/>
  <c r="N39" i="41"/>
  <c r="F14" i="41" s="1"/>
  <c r="D13" i="40"/>
  <c r="N95" i="41"/>
  <c r="F63" i="41" s="1"/>
  <c r="I10" i="21"/>
  <c r="N32" i="1"/>
  <c r="U22" i="1"/>
  <c r="AF13" i="1"/>
  <c r="AJ11" i="1"/>
  <c r="H8" i="21"/>
  <c r="Y16" i="1"/>
  <c r="N11" i="1"/>
  <c r="F47" i="33"/>
  <c r="C17" i="40"/>
  <c r="D15" i="40"/>
  <c r="H10" i="21"/>
  <c r="N18" i="1"/>
  <c r="O8" i="1"/>
  <c r="A4" i="43" s="1"/>
  <c r="U16" i="1"/>
  <c r="AC16" i="1"/>
  <c r="D33" i="43"/>
  <c r="F31" i="43"/>
  <c r="J30" i="43"/>
  <c r="AF12" i="1"/>
  <c r="Y14" i="1"/>
  <c r="T21" i="1"/>
  <c r="E53" i="33" s="1"/>
  <c r="F58" i="43"/>
  <c r="I8" i="21"/>
  <c r="N67" i="41"/>
  <c r="F35" i="41" s="1"/>
  <c r="C53" i="33"/>
  <c r="F53" i="33" s="1"/>
  <c r="N53" i="1"/>
  <c r="E47" i="33"/>
  <c r="U18" i="1"/>
  <c r="AA16" i="1"/>
  <c r="T18" i="1"/>
  <c r="D57" i="33"/>
  <c r="F57" i="33" s="1"/>
  <c r="E55" i="33"/>
  <c r="AH13" i="1"/>
  <c r="D35" i="43"/>
  <c r="AI32" i="43" s="1"/>
  <c r="C68" i="1"/>
  <c r="C45" i="33"/>
  <c r="J34" i="43"/>
  <c r="AF9" i="1"/>
  <c r="Y8" i="1"/>
  <c r="I11" i="43"/>
  <c r="T9" i="1"/>
  <c r="C29" i="43"/>
  <c r="F56" i="43"/>
  <c r="C69" i="1"/>
  <c r="E69" i="1" s="1"/>
  <c r="C26" i="33"/>
  <c r="T10" i="1"/>
  <c r="U10" i="1"/>
  <c r="D68" i="1"/>
  <c r="D45" i="33"/>
  <c r="AC8" i="1"/>
  <c r="AH9" i="1"/>
  <c r="D29" i="43"/>
  <c r="U9" i="1"/>
  <c r="AA8" i="1"/>
  <c r="N32" i="41"/>
  <c r="F7" i="41" s="1"/>
  <c r="E13" i="40"/>
  <c r="C32" i="43"/>
  <c r="J36" i="43" s="1"/>
  <c r="D32" i="43"/>
  <c r="N74" i="41"/>
  <c r="F42" i="41" s="1"/>
  <c r="U21" i="1"/>
  <c r="I13" i="43"/>
  <c r="E30" i="33"/>
  <c r="F30" i="33"/>
  <c r="AM44" i="1"/>
  <c r="L21" i="40"/>
  <c r="D76" i="33"/>
  <c r="AK32" i="43" l="1"/>
  <c r="S52" i="1"/>
  <c r="U52" i="1" s="1"/>
  <c r="S48" i="1"/>
  <c r="T48" i="1" s="1"/>
  <c r="M25" i="1"/>
  <c r="C27" i="21" s="1"/>
  <c r="E27" i="21" s="1"/>
  <c r="S45" i="1"/>
  <c r="S51" i="1"/>
  <c r="S50" i="1"/>
  <c r="U50" i="1" s="1"/>
  <c r="S53" i="1"/>
  <c r="U53" i="1" s="1"/>
  <c r="S46" i="1"/>
  <c r="S47" i="1"/>
  <c r="D31" i="33" s="1"/>
  <c r="M186" i="1"/>
  <c r="C41" i="21" s="1"/>
  <c r="D41" i="21" s="1"/>
  <c r="M207" i="1"/>
  <c r="C44" i="21" s="1"/>
  <c r="D44" i="21" s="1"/>
  <c r="M193" i="1"/>
  <c r="C42" i="21" s="1"/>
  <c r="E42" i="21" s="1"/>
  <c r="S57" i="1"/>
  <c r="D47" i="43" s="1"/>
  <c r="S58" i="1"/>
  <c r="D48" i="43" s="1"/>
  <c r="F48" i="43" s="1"/>
  <c r="S59" i="1"/>
  <c r="D39" i="33" s="1"/>
  <c r="M39" i="21"/>
  <c r="M200" i="1"/>
  <c r="C43" i="21" s="1"/>
  <c r="D43" i="21" s="1"/>
  <c r="M60" i="1"/>
  <c r="C28" i="21" s="1"/>
  <c r="E28" i="21" s="1"/>
  <c r="I14" i="21"/>
  <c r="H6" i="21"/>
  <c r="G11" i="21"/>
  <c r="D74" i="33" s="1"/>
  <c r="E74" i="33" s="1"/>
  <c r="I16" i="21"/>
  <c r="M60" i="41"/>
  <c r="E28" i="41" s="1"/>
  <c r="AI29" i="43"/>
  <c r="AH29" i="43"/>
  <c r="AJ33" i="43"/>
  <c r="AH32" i="43"/>
  <c r="AJ32" i="43" s="1"/>
  <c r="M25" i="41"/>
  <c r="AK29" i="43"/>
  <c r="U55" i="1"/>
  <c r="D56" i="33"/>
  <c r="D52" i="33"/>
  <c r="U44" i="1"/>
  <c r="T44" i="1"/>
  <c r="M67" i="1"/>
  <c r="C14" i="21" s="1"/>
  <c r="E14" i="21" s="1"/>
  <c r="M151" i="1"/>
  <c r="C37" i="21" s="1"/>
  <c r="D37" i="21" s="1"/>
  <c r="G11" i="40"/>
  <c r="H11" i="40" s="1"/>
  <c r="M137" i="1"/>
  <c r="C16" i="21" s="1"/>
  <c r="D16" i="21" s="1"/>
  <c r="M74" i="1"/>
  <c r="C21" i="21" s="1"/>
  <c r="E21" i="21" s="1"/>
  <c r="M130" i="1"/>
  <c r="C30" i="21" s="1"/>
  <c r="E30" i="21" s="1"/>
  <c r="M67" i="41"/>
  <c r="E35" i="41" s="1"/>
  <c r="M14" i="21"/>
  <c r="M15" i="21" s="1"/>
  <c r="T41" i="1"/>
  <c r="D37" i="33"/>
  <c r="D43" i="43"/>
  <c r="M74" i="41"/>
  <c r="E42" i="41" s="1"/>
  <c r="U41" i="1"/>
  <c r="M172" i="1"/>
  <c r="U56" i="1"/>
  <c r="H12" i="40"/>
  <c r="M95" i="1"/>
  <c r="C29" i="21" s="1"/>
  <c r="E29" i="21" s="1"/>
  <c r="M95" i="41"/>
  <c r="E63" i="41" s="1"/>
  <c r="M11" i="41"/>
  <c r="M18" i="41"/>
  <c r="M109" i="1"/>
  <c r="C22" i="21" s="1"/>
  <c r="D22" i="21" s="1"/>
  <c r="M116" i="1"/>
  <c r="C36" i="21" s="1"/>
  <c r="D36" i="21" s="1"/>
  <c r="M39" i="1"/>
  <c r="C20" i="21" s="1"/>
  <c r="D20" i="21" s="1"/>
  <c r="U40" i="1"/>
  <c r="T40" i="1"/>
  <c r="M46" i="1"/>
  <c r="C34" i="21" s="1"/>
  <c r="E34" i="21" s="1"/>
  <c r="G15" i="40"/>
  <c r="D42" i="43"/>
  <c r="E42" i="43" s="1"/>
  <c r="T43" i="1"/>
  <c r="D48" i="33"/>
  <c r="U43" i="1"/>
  <c r="M165" i="1"/>
  <c r="M6" i="21" s="1"/>
  <c r="M7" i="21" s="1"/>
  <c r="N7" i="21" s="1"/>
  <c r="M39" i="41"/>
  <c r="E14" i="41" s="1"/>
  <c r="AI11" i="1"/>
  <c r="AK11" i="1" s="1"/>
  <c r="D10" i="33"/>
  <c r="T42" i="1"/>
  <c r="M18" i="1"/>
  <c r="M10" i="21" s="1"/>
  <c r="M11" i="21" s="1"/>
  <c r="N11" i="21" s="1"/>
  <c r="M53" i="41"/>
  <c r="E21" i="41" s="1"/>
  <c r="M32" i="1"/>
  <c r="I10" i="40"/>
  <c r="M81" i="1"/>
  <c r="X46" i="43"/>
  <c r="AC36" i="43"/>
  <c r="AE36" i="43" s="1"/>
  <c r="AE32" i="43"/>
  <c r="M53" i="1"/>
  <c r="C6" i="21" s="1"/>
  <c r="D6" i="21" s="1"/>
  <c r="G13" i="40"/>
  <c r="H13" i="40" s="1"/>
  <c r="I29" i="40"/>
  <c r="M88" i="41"/>
  <c r="E56" i="41" s="1"/>
  <c r="I9" i="40"/>
  <c r="L26" i="40"/>
  <c r="M26" i="40" s="1"/>
  <c r="M158" i="1"/>
  <c r="C9" i="21" s="1"/>
  <c r="D9" i="21" s="1"/>
  <c r="M123" i="1"/>
  <c r="C8" i="21" s="1"/>
  <c r="E8" i="21" s="1"/>
  <c r="M32" i="41"/>
  <c r="E7" i="41" s="1"/>
  <c r="M102" i="1"/>
  <c r="C15" i="21" s="1"/>
  <c r="E15" i="21" s="1"/>
  <c r="M11" i="1"/>
  <c r="M18" i="21" s="1"/>
  <c r="M19" i="21" s="1"/>
  <c r="O19" i="21" s="1"/>
  <c r="M81" i="41"/>
  <c r="E49" i="41" s="1"/>
  <c r="M88" i="1"/>
  <c r="C7" i="21" s="1"/>
  <c r="D7" i="21" s="1"/>
  <c r="D41" i="43"/>
  <c r="S35" i="1"/>
  <c r="T36" i="43"/>
  <c r="Q46" i="43"/>
  <c r="W26" i="43"/>
  <c r="X32" i="43" s="1"/>
  <c r="AI46" i="1"/>
  <c r="AL46" i="1"/>
  <c r="AK46" i="1"/>
  <c r="E22" i="33"/>
  <c r="D14" i="43"/>
  <c r="Q50" i="43" s="1"/>
  <c r="AZ3" i="2"/>
  <c r="E16" i="43" s="1"/>
  <c r="N12" i="43" s="1"/>
  <c r="C75" i="33"/>
  <c r="S6" i="21"/>
  <c r="E11" i="1"/>
  <c r="U54" i="1"/>
  <c r="T54" i="1"/>
  <c r="G10" i="1"/>
  <c r="D11" i="1"/>
  <c r="C61" i="33"/>
  <c r="C11" i="1"/>
  <c r="G9" i="1"/>
  <c r="AI9" i="1"/>
  <c r="AM9" i="1" s="1"/>
  <c r="C71" i="33"/>
  <c r="K37" i="43"/>
  <c r="F36" i="43"/>
  <c r="E51" i="33"/>
  <c r="D8" i="33"/>
  <c r="U39" i="1"/>
  <c r="T39" i="1"/>
  <c r="E36" i="43"/>
  <c r="F22" i="33"/>
  <c r="AJ12" i="1"/>
  <c r="E35" i="43"/>
  <c r="AJ10" i="1"/>
  <c r="E38" i="33"/>
  <c r="D41" i="33"/>
  <c r="C42" i="33"/>
  <c r="E49" i="33"/>
  <c r="AL10" i="1"/>
  <c r="H29" i="40"/>
  <c r="F61" i="43"/>
  <c r="G61" i="43"/>
  <c r="B24" i="21"/>
  <c r="S8" i="21" s="1"/>
  <c r="AG14" i="1"/>
  <c r="R66" i="1"/>
  <c r="L25" i="21" s="1"/>
  <c r="E17" i="40"/>
  <c r="C50" i="43"/>
  <c r="C4" i="43"/>
  <c r="F35" i="43"/>
  <c r="C77" i="33"/>
  <c r="F33" i="43"/>
  <c r="AL12" i="1"/>
  <c r="AA25" i="1"/>
  <c r="AJ13" i="1"/>
  <c r="D17" i="40"/>
  <c r="T34" i="1"/>
  <c r="E33" i="43"/>
  <c r="R35" i="1"/>
  <c r="D37" i="43"/>
  <c r="U33" i="1"/>
  <c r="F45" i="33"/>
  <c r="E57" i="33"/>
  <c r="D70" i="33"/>
  <c r="AL13" i="1"/>
  <c r="AC25" i="1"/>
  <c r="F32" i="43"/>
  <c r="I18" i="43"/>
  <c r="C37" i="43"/>
  <c r="E32" i="43"/>
  <c r="AH14" i="1"/>
  <c r="D60" i="33"/>
  <c r="Y25" i="1"/>
  <c r="AJ9" i="1"/>
  <c r="C70" i="33"/>
  <c r="E29" i="43"/>
  <c r="T33" i="1"/>
  <c r="AL9" i="1"/>
  <c r="F30" i="43"/>
  <c r="E30" i="43"/>
  <c r="U34" i="1"/>
  <c r="J51" i="43"/>
  <c r="F29" i="43"/>
  <c r="F26" i="33"/>
  <c r="E26" i="33"/>
  <c r="E45" i="33"/>
  <c r="C60" i="33"/>
  <c r="C70" i="1"/>
  <c r="AF14" i="1"/>
  <c r="E68" i="1"/>
  <c r="E70" i="1" s="1"/>
  <c r="D70" i="1"/>
  <c r="C41" i="33"/>
  <c r="F76" i="33"/>
  <c r="E76" i="33"/>
  <c r="D69" i="43" l="1"/>
  <c r="E69" i="43" s="1"/>
  <c r="E70" i="43" s="1"/>
  <c r="C69" i="43"/>
  <c r="C70" i="43" s="1"/>
  <c r="E41" i="21"/>
  <c r="E44" i="21"/>
  <c r="D42" i="21"/>
  <c r="C45" i="21"/>
  <c r="D45" i="21" s="1"/>
  <c r="U11" i="21" s="1"/>
  <c r="E43" i="21"/>
  <c r="D10" i="43"/>
  <c r="D28" i="21"/>
  <c r="D27" i="21"/>
  <c r="H11" i="21"/>
  <c r="C35" i="21"/>
  <c r="E35" i="21" s="1"/>
  <c r="L24" i="21"/>
  <c r="C13" i="21"/>
  <c r="E13" i="21" s="1"/>
  <c r="M24" i="21"/>
  <c r="AH34" i="43"/>
  <c r="AL32" i="43"/>
  <c r="AN32" i="43" s="1"/>
  <c r="E43" i="43"/>
  <c r="AI34" i="43"/>
  <c r="U49" i="1"/>
  <c r="T49" i="1"/>
  <c r="D14" i="21"/>
  <c r="E37" i="21"/>
  <c r="U59" i="1"/>
  <c r="D49" i="43"/>
  <c r="T59" i="1"/>
  <c r="I11" i="40"/>
  <c r="E16" i="21"/>
  <c r="D21" i="21"/>
  <c r="D30" i="21"/>
  <c r="A10" i="43"/>
  <c r="AJ30" i="43"/>
  <c r="AJ29" i="43"/>
  <c r="F43" i="43"/>
  <c r="N14" i="21"/>
  <c r="O14" i="21"/>
  <c r="C31" i="21"/>
  <c r="T9" i="21" s="1"/>
  <c r="D29" i="21"/>
  <c r="T57" i="1"/>
  <c r="U57" i="1"/>
  <c r="D20" i="33"/>
  <c r="E36" i="21"/>
  <c r="E20" i="21"/>
  <c r="AI13" i="1"/>
  <c r="AK13" i="1" s="1"/>
  <c r="C24" i="21"/>
  <c r="T8" i="21" s="1"/>
  <c r="E22" i="21"/>
  <c r="D54" i="33"/>
  <c r="T52" i="1"/>
  <c r="U48" i="1"/>
  <c r="I15" i="40"/>
  <c r="H15" i="40"/>
  <c r="D50" i="33"/>
  <c r="T46" i="1"/>
  <c r="U46" i="1"/>
  <c r="D45" i="43"/>
  <c r="F45" i="43" s="1"/>
  <c r="D34" i="21"/>
  <c r="O6" i="21"/>
  <c r="AI10" i="1"/>
  <c r="AK10" i="1" s="1"/>
  <c r="F42" i="43"/>
  <c r="D14" i="33"/>
  <c r="AI12" i="1"/>
  <c r="AK12" i="1" s="1"/>
  <c r="O7" i="21"/>
  <c r="N6" i="21"/>
  <c r="O11" i="21"/>
  <c r="AM11" i="1"/>
  <c r="O10" i="21"/>
  <c r="N10" i="21"/>
  <c r="U45" i="1"/>
  <c r="T45" i="1"/>
  <c r="D12" i="33"/>
  <c r="T50" i="1"/>
  <c r="U47" i="1"/>
  <c r="D33" i="33"/>
  <c r="D16" i="33"/>
  <c r="F8" i="1"/>
  <c r="F10" i="1"/>
  <c r="E6" i="21"/>
  <c r="D44" i="43"/>
  <c r="F11" i="1"/>
  <c r="E9" i="21"/>
  <c r="I13" i="40"/>
  <c r="G17" i="40"/>
  <c r="I17" i="40" s="1"/>
  <c r="S63" i="1"/>
  <c r="U63" i="1" s="1"/>
  <c r="T51" i="1"/>
  <c r="T47" i="1"/>
  <c r="O39" i="1"/>
  <c r="E4" i="43" s="1"/>
  <c r="F4" i="43" s="1"/>
  <c r="U51" i="1"/>
  <c r="C10" i="21"/>
  <c r="T6" i="21" s="1"/>
  <c r="O18" i="21"/>
  <c r="N19" i="21"/>
  <c r="D8" i="21"/>
  <c r="E7" i="21"/>
  <c r="N18" i="21"/>
  <c r="D35" i="33"/>
  <c r="S65" i="1"/>
  <c r="T65" i="1" s="1"/>
  <c r="T53" i="1"/>
  <c r="L23" i="40"/>
  <c r="L24" i="40" s="1"/>
  <c r="D46" i="43"/>
  <c r="D15" i="21"/>
  <c r="O57" i="1"/>
  <c r="E7" i="43" s="1"/>
  <c r="F7" i="43" s="1"/>
  <c r="U58" i="1"/>
  <c r="E48" i="43"/>
  <c r="T58" i="1"/>
  <c r="D58" i="33"/>
  <c r="S64" i="1"/>
  <c r="T64" i="1" s="1"/>
  <c r="F9" i="1"/>
  <c r="X31" i="43"/>
  <c r="G11" i="1"/>
  <c r="AK9" i="1"/>
  <c r="O15" i="21"/>
  <c r="N15" i="21"/>
  <c r="F47" i="43"/>
  <c r="E47" i="43"/>
  <c r="E41" i="43"/>
  <c r="F41" i="43"/>
  <c r="AL14" i="1"/>
  <c r="T35" i="1"/>
  <c r="E60" i="33"/>
  <c r="U35" i="1"/>
  <c r="F70" i="33"/>
  <c r="F37" i="43"/>
  <c r="F74" i="33"/>
  <c r="F60" i="33"/>
  <c r="E70" i="33"/>
  <c r="AJ14" i="1"/>
  <c r="E37" i="43"/>
  <c r="F41" i="33"/>
  <c r="E41" i="33"/>
  <c r="E46" i="43" l="1"/>
  <c r="D70" i="43"/>
  <c r="T11" i="21"/>
  <c r="E45" i="21"/>
  <c r="N24" i="21"/>
  <c r="C17" i="21"/>
  <c r="D17" i="21" s="1"/>
  <c r="U7" i="21" s="1"/>
  <c r="D13" i="21"/>
  <c r="C38" i="21"/>
  <c r="E38" i="21" s="1"/>
  <c r="D35" i="21"/>
  <c r="O24" i="21"/>
  <c r="AL29" i="43"/>
  <c r="E49" i="43"/>
  <c r="AM33" i="43"/>
  <c r="AK34" i="43"/>
  <c r="F49" i="43"/>
  <c r="AJ34" i="43"/>
  <c r="E31" i="21"/>
  <c r="D31" i="21"/>
  <c r="U9" i="21" s="1"/>
  <c r="AM12" i="1"/>
  <c r="D24" i="21"/>
  <c r="U8" i="21" s="1"/>
  <c r="E24" i="21"/>
  <c r="D61" i="33"/>
  <c r="AM10" i="1"/>
  <c r="AI14" i="1"/>
  <c r="AK14" i="1" s="1"/>
  <c r="E45" i="43"/>
  <c r="D23" i="33"/>
  <c r="D42" i="33"/>
  <c r="D50" i="43"/>
  <c r="F50" i="43" s="1"/>
  <c r="D75" i="33"/>
  <c r="F44" i="43"/>
  <c r="E10" i="21"/>
  <c r="H17" i="40"/>
  <c r="M13" i="40" s="1"/>
  <c r="N13" i="40" s="1"/>
  <c r="E44" i="43"/>
  <c r="D10" i="21"/>
  <c r="U6" i="21" s="1"/>
  <c r="T63" i="1"/>
  <c r="U65" i="1"/>
  <c r="N23" i="40"/>
  <c r="N19" i="40" s="1"/>
  <c r="M23" i="40"/>
  <c r="F46" i="43"/>
  <c r="D71" i="33"/>
  <c r="E71" i="33" s="1"/>
  <c r="AM32" i="43"/>
  <c r="S66" i="1"/>
  <c r="U64" i="1"/>
  <c r="E17" i="21" l="1"/>
  <c r="D77" i="33"/>
  <c r="T7" i="21"/>
  <c r="T10" i="21"/>
  <c r="D38" i="21"/>
  <c r="U10" i="21" s="1"/>
  <c r="M25" i="21"/>
  <c r="O25" i="21" s="1"/>
  <c r="AN30" i="43"/>
  <c r="AM29" i="43"/>
  <c r="AM14" i="1"/>
  <c r="E50" i="43"/>
  <c r="M11" i="40"/>
  <c r="N11" i="40" s="1"/>
  <c r="M14" i="40"/>
  <c r="N14" i="40" s="1"/>
  <c r="M10" i="40"/>
  <c r="N10" i="40" s="1"/>
  <c r="M9" i="40"/>
  <c r="N9" i="40" s="1"/>
  <c r="M12" i="40"/>
  <c r="N12" i="40" s="1"/>
  <c r="AL34" i="43"/>
  <c r="AN34" i="43" s="1"/>
  <c r="AM30" i="43"/>
  <c r="AN29" i="43"/>
  <c r="F71" i="33"/>
  <c r="U66" i="1"/>
  <c r="T66" i="1"/>
  <c r="N25" i="21" l="1"/>
  <c r="AM34" i="43"/>
  <c r="N15" i="40"/>
  <c r="M15" i="40"/>
  <c r="L28" i="40" s="1"/>
</calcChain>
</file>

<file path=xl/sharedStrings.xml><?xml version="1.0" encoding="utf-8"?>
<sst xmlns="http://schemas.openxmlformats.org/spreadsheetml/2006/main" count="9020" uniqueCount="1914">
  <si>
    <t>Team Good Morning,</t>
  </si>
  <si>
    <t xml:space="preserve">New Paranaque Region Delivery Update as of </t>
  </si>
  <si>
    <t>07:00H</t>
  </si>
  <si>
    <t>Current</t>
  </si>
  <si>
    <t>PLAN</t>
  </si>
  <si>
    <t>DISP</t>
  </si>
  <si>
    <t>VAR</t>
  </si>
  <si>
    <t>%</t>
  </si>
  <si>
    <t>KA</t>
  </si>
  <si>
    <t>HOD</t>
  </si>
  <si>
    <t>DP</t>
  </si>
  <si>
    <t>LWS</t>
  </si>
  <si>
    <t>WS</t>
  </si>
  <si>
    <t>XDOCK</t>
  </si>
  <si>
    <t>PICK UP</t>
  </si>
  <si>
    <t>TOTAL CURRENT</t>
  </si>
  <si>
    <t>ADVANCE:</t>
  </si>
  <si>
    <t>TOTAL ADVANCE</t>
  </si>
  <si>
    <t>BACKLOG:</t>
  </si>
  <si>
    <t>TOTAL BACKLOG</t>
  </si>
  <si>
    <t>HAULING:</t>
  </si>
  <si>
    <t>CANLUBANG</t>
  </si>
  <si>
    <t>SRC</t>
  </si>
  <si>
    <t>GRAND TOTAL</t>
  </si>
  <si>
    <t>RSM UPDATE:</t>
  </si>
  <si>
    <t>SGMA</t>
  </si>
  <si>
    <t>UPPER SOUTH</t>
  </si>
  <si>
    <t>ATTENDANCE:</t>
  </si>
  <si>
    <t>CCBPI</t>
  </si>
  <si>
    <t>LSP's:</t>
  </si>
  <si>
    <t>Rodmac</t>
  </si>
  <si>
    <t>Ong</t>
  </si>
  <si>
    <t>Benline</t>
  </si>
  <si>
    <t>GPTS</t>
  </si>
  <si>
    <t>Trip Sharing Update:</t>
  </si>
  <si>
    <t>Total Shipments:</t>
  </si>
  <si>
    <t>Total Dispatched:</t>
  </si>
  <si>
    <t>Co-owned:</t>
  </si>
  <si>
    <t>LSP:</t>
  </si>
  <si>
    <t>*Ong</t>
  </si>
  <si>
    <t>*Rodmac</t>
  </si>
  <si>
    <t>*Gpts</t>
  </si>
  <si>
    <t>*Benline</t>
  </si>
  <si>
    <t>Reason of Balance Deliveries:</t>
  </si>
  <si>
    <t>* Pick Up</t>
  </si>
  <si>
    <t xml:space="preserve"> - For tomorrow pick up schedule.</t>
  </si>
  <si>
    <t>Thanks,</t>
  </si>
  <si>
    <t>KCZ</t>
  </si>
  <si>
    <t xml:space="preserve"> </t>
  </si>
  <si>
    <t>Dispatch Date:</t>
  </si>
  <si>
    <t>Delivery Update: 7am, 9pm, 11pm, 3pm, 5pm, and Final</t>
  </si>
  <si>
    <t>Send DP Update: 12:30pm</t>
  </si>
  <si>
    <t>A. Load Out:</t>
  </si>
  <si>
    <t>A1. Load Out Breakdown:</t>
  </si>
  <si>
    <t>A2. Text Update:</t>
  </si>
  <si>
    <t>Summary</t>
  </si>
  <si>
    <t>Shipments</t>
  </si>
  <si>
    <t>Physical Cases</t>
  </si>
  <si>
    <t>Efficiency</t>
  </si>
  <si>
    <t>Trip dispatched</t>
  </si>
  <si>
    <t>TARGETS</t>
  </si>
  <si>
    <t>Planned</t>
  </si>
  <si>
    <t>Dispatched</t>
  </si>
  <si>
    <t>Variance</t>
  </si>
  <si>
    <t>7AM Dispatched</t>
  </si>
  <si>
    <t>Trippage</t>
  </si>
  <si>
    <t>Truck Allocated</t>
  </si>
  <si>
    <t>Plan</t>
  </si>
  <si>
    <t>Actual</t>
  </si>
  <si>
    <t>Balance</t>
  </si>
  <si>
    <t>Remarks</t>
  </si>
  <si>
    <t>CURRENT</t>
  </si>
  <si>
    <t>cases</t>
  </si>
  <si>
    <t>Backlogs</t>
  </si>
  <si>
    <t>BACKLOG</t>
  </si>
  <si>
    <t>Advanced</t>
  </si>
  <si>
    <t>ADVANCE</t>
  </si>
  <si>
    <t>DSD</t>
  </si>
  <si>
    <t>Total</t>
  </si>
  <si>
    <t>KOFD</t>
  </si>
  <si>
    <t>B. DSR Attendance (CCBPI):</t>
  </si>
  <si>
    <t>KOF</t>
  </si>
  <si>
    <t>Manning</t>
  </si>
  <si>
    <t>Number</t>
  </si>
  <si>
    <t>Absentism Rate</t>
  </si>
  <si>
    <t>AGAG15:AI34</t>
  </si>
  <si>
    <t>Expected</t>
  </si>
  <si>
    <t>Reported</t>
  </si>
  <si>
    <t>Parañaque DC</t>
  </si>
  <si>
    <t>Trip Dispatched</t>
  </si>
  <si>
    <t>Volume Loadout</t>
  </si>
  <si>
    <t>PERCENT ACHIEVED</t>
  </si>
  <si>
    <t>ASSIGNED DRIVER</t>
  </si>
  <si>
    <t>Replacement DSR</t>
  </si>
  <si>
    <t>SALES EXECUTIVE</t>
  </si>
  <si>
    <t>REGION SALES MANAGER</t>
  </si>
  <si>
    <t>DRIVER 1</t>
  </si>
  <si>
    <t>DRIVER 2</t>
  </si>
  <si>
    <t>DRIVER 3</t>
  </si>
  <si>
    <t>DRIVER 4</t>
  </si>
  <si>
    <t>Casual</t>
  </si>
  <si>
    <t>BAG-DP</t>
  </si>
  <si>
    <t>DP MAGNUM</t>
  </si>
  <si>
    <t>C. DSR Attendance (TPD):</t>
  </si>
  <si>
    <t>DP ASH JACK TRADING</t>
  </si>
  <si>
    <t>DP L.A.V TRADING</t>
  </si>
  <si>
    <t>DIRECTSHIP</t>
  </si>
  <si>
    <t>DP MAY SANTOS TRADING</t>
  </si>
  <si>
    <t>DP RICAFORTZ CONSUMER GOODS TRADING</t>
  </si>
  <si>
    <t>ONG</t>
  </si>
  <si>
    <t>RRAJ</t>
  </si>
  <si>
    <t xml:space="preserve">2GO </t>
  </si>
  <si>
    <t>LP-DP</t>
  </si>
  <si>
    <t>A-TRANS LOG</t>
  </si>
  <si>
    <t>EMME</t>
  </si>
  <si>
    <t>AMOURE</t>
  </si>
  <si>
    <t>TOTAL</t>
  </si>
  <si>
    <t>DP COSMICLOAD INC.</t>
  </si>
  <si>
    <t>RONCAL</t>
  </si>
  <si>
    <t>DP GENERO ENTERPRISE</t>
  </si>
  <si>
    <t>MAGDAHONG</t>
  </si>
  <si>
    <t>CARRY ALL FOOD ENTERPRISES INC.</t>
  </si>
  <si>
    <t>MORANTE</t>
  </si>
  <si>
    <t>RICAFRENTE</t>
  </si>
  <si>
    <t>MAN-DP</t>
  </si>
  <si>
    <t>Grand Total</t>
  </si>
  <si>
    <t>TEREC</t>
  </si>
  <si>
    <t xml:space="preserve">                                                                                                                                                                                                                                                                                                                                                                                                      </t>
  </si>
  <si>
    <t>ACEBRON</t>
  </si>
  <si>
    <t>SEVILLA</t>
  </si>
  <si>
    <t>SUNGA</t>
  </si>
  <si>
    <t>ANTE</t>
  </si>
  <si>
    <t>FEDELINO</t>
  </si>
  <si>
    <t>DE LEON E</t>
  </si>
  <si>
    <t>DESOACIDO</t>
  </si>
  <si>
    <t>Total Attendance</t>
  </si>
  <si>
    <t>D. Truck Utilization:</t>
  </si>
  <si>
    <t>PAC-DP</t>
  </si>
  <si>
    <t>Fleet Inv.</t>
  </si>
  <si>
    <t>Fleet Utilized</t>
  </si>
  <si>
    <t>Un- utilized</t>
  </si>
  <si>
    <t>% Utilization</t>
  </si>
  <si>
    <t>Company</t>
  </si>
  <si>
    <t xml:space="preserve">Third Party </t>
  </si>
  <si>
    <t>E. Trippage:</t>
  </si>
  <si>
    <t>PAR-DP</t>
  </si>
  <si>
    <t>KA LOADOUT REPORT AS OF 1200HRS</t>
  </si>
  <si>
    <t>TRUCK</t>
  </si>
  <si>
    <t>TRIPPAGE</t>
  </si>
  <si>
    <t>KA CLUSTER</t>
  </si>
  <si>
    <t xml:space="preserve">INITIAL </t>
  </si>
  <si>
    <t>RELOAD</t>
  </si>
  <si>
    <t>DISPATCHED</t>
  </si>
  <si>
    <t>PENDING</t>
  </si>
  <si>
    <t>ONPREMISE</t>
  </si>
  <si>
    <t>Total Trippage</t>
  </si>
  <si>
    <t>SUPERMARKET</t>
  </si>
  <si>
    <t>MIXED</t>
  </si>
  <si>
    <t>F. Load Utilization</t>
  </si>
  <si>
    <t>BAG-LWS</t>
  </si>
  <si>
    <t>PROXIMITY</t>
  </si>
  <si>
    <t>Average LU</t>
  </si>
  <si>
    <t>MT</t>
  </si>
  <si>
    <t>GT</t>
  </si>
  <si>
    <t>LP-LWS</t>
  </si>
  <si>
    <t>KA UPDATE AS OF 1600HR</t>
  </si>
  <si>
    <t>KA UPDATE</t>
  </si>
  <si>
    <t>LOADOUT</t>
  </si>
  <si>
    <t>BALANCE</t>
  </si>
  <si>
    <t>Company Owned Truck Availability and Utilization</t>
  </si>
  <si>
    <t>Total Dispatched trips Company Owned Units</t>
  </si>
  <si>
    <t>MAN-LWS</t>
  </si>
  <si>
    <t>Total Available Company Owned Units</t>
  </si>
  <si>
    <t>Total Dispatched Company Owned Units</t>
  </si>
  <si>
    <t>TRIPS</t>
  </si>
  <si>
    <t>COMMIT</t>
  </si>
  <si>
    <t>PRELOAD</t>
  </si>
  <si>
    <t>PROJECTION</t>
  </si>
  <si>
    <t>Third Party Delivery Units</t>
  </si>
  <si>
    <t>KO</t>
  </si>
  <si>
    <t>Total Dispatched trips TPD Units</t>
  </si>
  <si>
    <t>Total Available TPD Units</t>
  </si>
  <si>
    <t>Total Dispatched TPD Units</t>
  </si>
  <si>
    <t xml:space="preserve">Total Trips Dispatched </t>
  </si>
  <si>
    <t>x</t>
  </si>
  <si>
    <t>PAC-LWS</t>
  </si>
  <si>
    <t>Fleet Utilization</t>
  </si>
  <si>
    <t>Inventory</t>
  </si>
  <si>
    <t>Available</t>
  </si>
  <si>
    <t>Utilized</t>
  </si>
  <si>
    <t>PICKUP</t>
  </si>
  <si>
    <t>KO DIRECTSHIP</t>
  </si>
  <si>
    <t>Standard Reasons</t>
  </si>
  <si>
    <t>Breakdown/PM</t>
  </si>
  <si>
    <t>PAR-LWS</t>
  </si>
  <si>
    <t>Utilized Units (Planned)</t>
  </si>
  <si>
    <t>BAG-WS</t>
  </si>
  <si>
    <t>LP-WS</t>
  </si>
  <si>
    <t>MAN-WS</t>
  </si>
  <si>
    <t>PAC-WS</t>
  </si>
  <si>
    <t>PAR-WS</t>
  </si>
  <si>
    <t>BAG-PUP</t>
  </si>
  <si>
    <t>LP-PUP</t>
  </si>
  <si>
    <t>MAN-PUP</t>
  </si>
  <si>
    <t>PAC-PUP</t>
  </si>
  <si>
    <t>PAR-PUP</t>
  </si>
  <si>
    <t>WS-SRC</t>
  </si>
  <si>
    <t>DSHIP</t>
  </si>
  <si>
    <t>password: godmode</t>
  </si>
  <si>
    <t>PARANAQUE DC DASH BOARD</t>
  </si>
  <si>
    <t>DELIVERY</t>
  </si>
  <si>
    <t>Trip Sharing</t>
  </si>
  <si>
    <t>Executed</t>
  </si>
  <si>
    <t>Percentage</t>
  </si>
  <si>
    <t>Volume</t>
  </si>
  <si>
    <t>KO Trucks</t>
  </si>
  <si>
    <t>LSP</t>
  </si>
  <si>
    <t>PICKUP / PENDING FOR PICKUP</t>
  </si>
  <si>
    <t>ADVANCE DELIVERY</t>
  </si>
  <si>
    <t>DELIVERABLES</t>
  </si>
  <si>
    <t>PARANQUE DC</t>
  </si>
  <si>
    <t>Daily T2 Cost</t>
  </si>
  <si>
    <t>Driver Result</t>
  </si>
  <si>
    <t>PRODUCT EXPENSE</t>
  </si>
  <si>
    <t>QUANTITY</t>
  </si>
  <si>
    <t>AMOUNT</t>
  </si>
  <si>
    <t>PACK TYPE</t>
  </si>
  <si>
    <t>REMARKS</t>
  </si>
  <si>
    <t>Target</t>
  </si>
  <si>
    <t>BREAKAGES/DAMAGES (Inside Warehouse)</t>
  </si>
  <si>
    <t>Load Utilization</t>
  </si>
  <si>
    <t>Missing Fullgoods</t>
  </si>
  <si>
    <t>Fleet Utilization (KO)</t>
  </si>
  <si>
    <t>Trippage (KO)</t>
  </si>
  <si>
    <t>Average Load Utilization (Projected)</t>
  </si>
  <si>
    <t>KO Trippage</t>
  </si>
  <si>
    <t>PILE COLLAPSE</t>
  </si>
  <si>
    <t>KO Trips</t>
  </si>
  <si>
    <t>DELIVERY RETURNS (Due to Damages)</t>
  </si>
  <si>
    <t>LSP Trippage</t>
  </si>
  <si>
    <t>Fleet Utilization (LSP)</t>
  </si>
  <si>
    <t>Trippage (LSP)</t>
  </si>
  <si>
    <t>LSP Trips</t>
  </si>
  <si>
    <t>SM BO PULLOUT                                (Total Planned/Executed)</t>
  </si>
  <si>
    <t>CYCLE COUNT RESULT</t>
  </si>
  <si>
    <t>COMPANY</t>
  </si>
  <si>
    <t>Contracted</t>
  </si>
  <si>
    <t>Breakdown</t>
  </si>
  <si>
    <t>PARANAQUE TRIP SHARE</t>
  </si>
  <si>
    <t>PARANAQUE FLEET MIX</t>
  </si>
  <si>
    <t>SERVICE MODEL</t>
  </si>
  <si>
    <t>PUP</t>
  </si>
  <si>
    <t>NO. OF SHIPMENTS</t>
  </si>
  <si>
    <t>Core</t>
  </si>
  <si>
    <t>KD</t>
  </si>
  <si>
    <t>Backlog</t>
  </si>
  <si>
    <t>TRANSLOAD</t>
  </si>
  <si>
    <t>NUMBER OF TRIPS</t>
  </si>
  <si>
    <t>Paranaque</t>
  </si>
  <si>
    <t xml:space="preserve">SHIPMENT </t>
  </si>
  <si>
    <t>VOLUME</t>
  </si>
  <si>
    <t>MT Truck Breakdown</t>
  </si>
  <si>
    <t>MODEL</t>
  </si>
  <si>
    <t>SM Group</t>
  </si>
  <si>
    <t>Puregold Accounts</t>
  </si>
  <si>
    <t>2GO</t>
  </si>
  <si>
    <t>KRR</t>
  </si>
  <si>
    <t>Fleet Ulitization</t>
  </si>
  <si>
    <t>GT Truck Breakdown</t>
  </si>
  <si>
    <t>PARANAQUE DC</t>
  </si>
  <si>
    <t>BALANCE TO DELIVER</t>
  </si>
  <si>
    <t>No of TRIPS</t>
  </si>
  <si>
    <t>Total in PCS</t>
  </si>
  <si>
    <t>Total in UCS</t>
  </si>
  <si>
    <t>LSP Name</t>
  </si>
  <si>
    <t>Actual Truck Units</t>
  </si>
  <si>
    <t>Preloaded Units</t>
  </si>
  <si>
    <t>Site</t>
  </si>
  <si>
    <t># of Shipments</t>
  </si>
  <si>
    <t>PCS</t>
  </si>
  <si>
    <t>UCS</t>
  </si>
  <si>
    <t>Manila</t>
  </si>
  <si>
    <t>Planned Cases</t>
  </si>
  <si>
    <t>DIFF</t>
  </si>
  <si>
    <t>PERCENT EXECUTED</t>
  </si>
  <si>
    <t>Planned Shipments</t>
  </si>
  <si>
    <t>SOUTH LUZON</t>
  </si>
  <si>
    <t>Basic Model DP</t>
  </si>
  <si>
    <t>Wholesalers</t>
  </si>
  <si>
    <t>LAS PINAS REGION - RM ANDRE</t>
  </si>
  <si>
    <t>MANDALUYONG REAGION - RM ELLIAB</t>
  </si>
  <si>
    <t>HOD- RYAN SALDUA</t>
  </si>
  <si>
    <t>BAGUMBAYAN REGION - RM JOSE ADRIAN</t>
  </si>
  <si>
    <t>TOTAL PARANAQUE REGION</t>
  </si>
  <si>
    <t>PACO REGION - RM RAFAEL</t>
  </si>
  <si>
    <t>TOTAL LAS PINAS REGION</t>
  </si>
  <si>
    <t>NKA/RKA</t>
  </si>
  <si>
    <t>TOTAL SHIPMENTS</t>
  </si>
  <si>
    <t>TOTAL CASES</t>
  </si>
  <si>
    <t>TOTAL MANDALUYONG REGION</t>
  </si>
  <si>
    <t>SHIPMENT</t>
  </si>
  <si>
    <t>PHYSICAL CASES</t>
  </si>
  <si>
    <t>Directship</t>
  </si>
  <si>
    <t>Key Account / Modern Trade</t>
  </si>
  <si>
    <t>Home and Office Delivery</t>
  </si>
  <si>
    <t>TOTAL BAGUMBAYAN REGION</t>
  </si>
  <si>
    <t>Paranaque Region</t>
  </si>
  <si>
    <t>Las Pinas Region</t>
  </si>
  <si>
    <t>Mandaluyong Region</t>
  </si>
  <si>
    <t>Bagumbayan Region</t>
  </si>
  <si>
    <t>Paco Region</t>
  </si>
  <si>
    <t>Pick Up (Advance)</t>
  </si>
  <si>
    <t>South Luzon</t>
  </si>
  <si>
    <t>TOTAL PACO REGION</t>
  </si>
  <si>
    <t>TOTAL ADVANCE DELIVERY</t>
  </si>
  <si>
    <t>Coca-Cola Beverages Phil. Inc.</t>
  </si>
  <si>
    <t>Legends:</t>
  </si>
  <si>
    <t>Pallet Cap</t>
  </si>
  <si>
    <t>TOTAL SN's</t>
  </si>
  <si>
    <t>=</t>
  </si>
  <si>
    <t>CDP</t>
  </si>
  <si>
    <t>PARAÑAQUE DISTRIBUTION CENTER</t>
  </si>
  <si>
    <t>with special instructions/remarks</t>
  </si>
  <si>
    <t>Cubes</t>
  </si>
  <si>
    <t>RODMAC</t>
  </si>
  <si>
    <t>TOTAL DISPATCH</t>
  </si>
  <si>
    <t>UDP</t>
  </si>
  <si>
    <t>Dispatch Monitoring</t>
  </si>
  <si>
    <t>duplicated shipment number</t>
  </si>
  <si>
    <t>SDP</t>
  </si>
  <si>
    <t>*Please change date here</t>
  </si>
  <si>
    <t>BENLINE</t>
  </si>
  <si>
    <t>SWS</t>
  </si>
  <si>
    <t>Total LU</t>
  </si>
  <si>
    <t>INTELLUCK</t>
  </si>
  <si>
    <t>UWS</t>
  </si>
  <si>
    <t>Driver</t>
  </si>
  <si>
    <t>Contact No.</t>
  </si>
  <si>
    <t>Time Disp</t>
  </si>
  <si>
    <t>Shipment No.</t>
  </si>
  <si>
    <t>Trips</t>
  </si>
  <si>
    <t>DSA Planned</t>
  </si>
  <si>
    <t>DSA Proposed</t>
  </si>
  <si>
    <t>Destination</t>
  </si>
  <si>
    <t>MOBILE#</t>
  </si>
  <si>
    <t>Plate No.</t>
  </si>
  <si>
    <t>LOAD QTY</t>
  </si>
  <si>
    <t>Planned Qty.</t>
  </si>
  <si>
    <t>Cust Grp.</t>
  </si>
  <si>
    <t>AA</t>
  </si>
  <si>
    <t>B</t>
  </si>
  <si>
    <t>C</t>
  </si>
  <si>
    <t>D</t>
  </si>
  <si>
    <t>E</t>
  </si>
  <si>
    <t>F</t>
  </si>
  <si>
    <t>G</t>
  </si>
  <si>
    <t>For Processing Time</t>
  </si>
  <si>
    <t>TRIP</t>
  </si>
  <si>
    <t>NO. OF DSA</t>
  </si>
  <si>
    <t>CONTROL NUMBER</t>
  </si>
  <si>
    <t>J</t>
  </si>
  <si>
    <t>STATUS OF DSR REPORTING TIME</t>
  </si>
  <si>
    <t>FUEL TICKET NUMBER</t>
  </si>
  <si>
    <t>CHECKING</t>
  </si>
  <si>
    <t>2SHIPMENT</t>
  </si>
  <si>
    <t>CG</t>
  </si>
  <si>
    <t>CASES</t>
  </si>
  <si>
    <t>STATUS</t>
  </si>
  <si>
    <t>DRIVER</t>
  </si>
  <si>
    <t>VENDOR</t>
  </si>
  <si>
    <t>SLWS</t>
  </si>
  <si>
    <t>LU/Trip</t>
  </si>
  <si>
    <t>Duplicate?</t>
  </si>
  <si>
    <t>DSR</t>
  </si>
  <si>
    <t>Plate</t>
  </si>
  <si>
    <t>Note</t>
  </si>
  <si>
    <t>No.</t>
  </si>
  <si>
    <t>ANZANO</t>
  </si>
  <si>
    <t>WEA634</t>
  </si>
  <si>
    <t>NAQ8961</t>
  </si>
  <si>
    <t>JURADA</t>
  </si>
  <si>
    <t>NAQ8974</t>
  </si>
  <si>
    <t>AGUSTIN</t>
  </si>
  <si>
    <t>NFI853</t>
  </si>
  <si>
    <t>ZTC512</t>
  </si>
  <si>
    <t>NUGUID</t>
  </si>
  <si>
    <t>DAE4391</t>
  </si>
  <si>
    <t>BARCENA</t>
  </si>
  <si>
    <t>NBI4629</t>
  </si>
  <si>
    <t>MABINI</t>
  </si>
  <si>
    <t>CAA9233</t>
  </si>
  <si>
    <t>DULACA</t>
  </si>
  <si>
    <t>NFZ6701</t>
  </si>
  <si>
    <t>BACUS</t>
  </si>
  <si>
    <t>DAE4392</t>
  </si>
  <si>
    <t>SALVIO</t>
  </si>
  <si>
    <t>ZTC954</t>
  </si>
  <si>
    <t>NBI4633</t>
  </si>
  <si>
    <t>MORALES</t>
  </si>
  <si>
    <t>DAE4396</t>
  </si>
  <si>
    <t>PAGURAY</t>
  </si>
  <si>
    <t>NFI903</t>
  </si>
  <si>
    <t>DAE4394</t>
  </si>
  <si>
    <t>DAD8992</t>
  </si>
  <si>
    <t>DAG5520</t>
  </si>
  <si>
    <t>RAVELO</t>
  </si>
  <si>
    <t>NAQ8973</t>
  </si>
  <si>
    <t>NARIO</t>
  </si>
  <si>
    <t>ZTC804</t>
  </si>
  <si>
    <t>CAMBAY</t>
  </si>
  <si>
    <t>NAQ8972</t>
  </si>
  <si>
    <t>NFZ6699</t>
  </si>
  <si>
    <t>ZTC502</t>
  </si>
  <si>
    <t>PARE</t>
  </si>
  <si>
    <t>PSQ152</t>
  </si>
  <si>
    <t>JARCIA</t>
  </si>
  <si>
    <t>ZTC562</t>
  </si>
  <si>
    <t>BASBAS</t>
  </si>
  <si>
    <t>DAD9133</t>
  </si>
  <si>
    <t>CDJ4426</t>
  </si>
  <si>
    <t>NBC4914</t>
  </si>
  <si>
    <t>NBC4915</t>
  </si>
  <si>
    <t>NDZ8343</t>
  </si>
  <si>
    <t>MONTANO</t>
  </si>
  <si>
    <t>CAL8160</t>
  </si>
  <si>
    <t>NBC4916</t>
  </si>
  <si>
    <t>RKG714</t>
  </si>
  <si>
    <t>LORETO</t>
  </si>
  <si>
    <t>ABB1428</t>
  </si>
  <si>
    <t>WIW311</t>
  </si>
  <si>
    <t>AMANEO</t>
  </si>
  <si>
    <t>NBP2777</t>
  </si>
  <si>
    <t>ASIATEN</t>
  </si>
  <si>
    <t>AVA4604</t>
  </si>
  <si>
    <t>OPIDER</t>
  </si>
  <si>
    <t>ZTC662</t>
  </si>
  <si>
    <t>CAY3279</t>
  </si>
  <si>
    <t>TKI133</t>
  </si>
  <si>
    <t>GARCIA</t>
  </si>
  <si>
    <t>CCN6054</t>
  </si>
  <si>
    <t>CCK5975</t>
  </si>
  <si>
    <t>NDH1740</t>
  </si>
  <si>
    <t>NBP2827</t>
  </si>
  <si>
    <t>CCB9370</t>
  </si>
  <si>
    <t>CAY9299</t>
  </si>
  <si>
    <t>PO</t>
  </si>
  <si>
    <t>CAL3058</t>
  </si>
  <si>
    <t>PARANE</t>
  </si>
  <si>
    <t>NAQ8945</t>
  </si>
  <si>
    <t>YAGONIA</t>
  </si>
  <si>
    <t>CAL8472</t>
  </si>
  <si>
    <t>RKN853</t>
  </si>
  <si>
    <t>NIJ7918</t>
  </si>
  <si>
    <t>CORTEZ</t>
  </si>
  <si>
    <t>PSQ370</t>
  </si>
  <si>
    <t>ROXAS</t>
  </si>
  <si>
    <t>ZTC974</t>
  </si>
  <si>
    <t>CCE5597</t>
  </si>
  <si>
    <t>CBQ4364</t>
  </si>
  <si>
    <t>CCB7222</t>
  </si>
  <si>
    <t>NBP2818</t>
  </si>
  <si>
    <t>UDO494</t>
  </si>
  <si>
    <t>CANDA</t>
  </si>
  <si>
    <t>NAQ8944</t>
  </si>
  <si>
    <t>CBA4710</t>
  </si>
  <si>
    <t>WJQ559</t>
  </si>
  <si>
    <t>SANTOS</t>
  </si>
  <si>
    <t>CAQ6545</t>
  </si>
  <si>
    <t>NRI646</t>
  </si>
  <si>
    <t>ACK4539</t>
  </si>
  <si>
    <t>CELZO</t>
  </si>
  <si>
    <t>NFI767</t>
  </si>
  <si>
    <t>PATURAY</t>
  </si>
  <si>
    <t>CAL3050</t>
  </si>
  <si>
    <t>VELARDO</t>
  </si>
  <si>
    <t>CAL8470</t>
  </si>
  <si>
    <t>ULEP</t>
  </si>
  <si>
    <t>CDJ5671</t>
  </si>
  <si>
    <t>NAQ3267</t>
  </si>
  <si>
    <t>DAWAL</t>
  </si>
  <si>
    <t>NFI923</t>
  </si>
  <si>
    <t>NBP2528</t>
  </si>
  <si>
    <t>NCK3264</t>
  </si>
  <si>
    <t>SARAGA</t>
  </si>
  <si>
    <t>ABB1427</t>
  </si>
  <si>
    <t>ABB1344</t>
  </si>
  <si>
    <t>BACAN</t>
  </si>
  <si>
    <t>PCQ522</t>
  </si>
  <si>
    <t>FACUNLA</t>
  </si>
  <si>
    <t>ZTC824</t>
  </si>
  <si>
    <t>NCK4036</t>
  </si>
  <si>
    <t>CCB7244</t>
  </si>
  <si>
    <t>AQUINDE</t>
  </si>
  <si>
    <t>NBP2837</t>
  </si>
  <si>
    <t>LOBETE</t>
  </si>
  <si>
    <t>PSQ390</t>
  </si>
  <si>
    <t>IBARBIA</t>
  </si>
  <si>
    <t>PCQ860</t>
  </si>
  <si>
    <t>NFI863</t>
  </si>
  <si>
    <t>NAQ8948</t>
  </si>
  <si>
    <t>QUINTOS</t>
  </si>
  <si>
    <t>AAQ9458</t>
  </si>
  <si>
    <t>NAQ9064</t>
  </si>
  <si>
    <t>VEGA</t>
  </si>
  <si>
    <t>NAQ9062</t>
  </si>
  <si>
    <t>DAD9134</t>
  </si>
  <si>
    <t>NFI785</t>
  </si>
  <si>
    <t>NAQ8977</t>
  </si>
  <si>
    <t>MOIT</t>
  </si>
  <si>
    <t>DAE4388</t>
  </si>
  <si>
    <t>NFZ6891</t>
  </si>
  <si>
    <t>NFZ6700</t>
  </si>
  <si>
    <t>NFZ6698</t>
  </si>
  <si>
    <t>CAC8384</t>
  </si>
  <si>
    <t>NFI765</t>
  </si>
  <si>
    <t>CAL8015</t>
  </si>
  <si>
    <t>BANTEL</t>
  </si>
  <si>
    <t>DAD9136</t>
  </si>
  <si>
    <t>NEBREJA</t>
  </si>
  <si>
    <t>CAA5968</t>
  </si>
  <si>
    <t>BRIONES</t>
  </si>
  <si>
    <t>NFI795</t>
  </si>
  <si>
    <t>GARBOSA</t>
  </si>
  <si>
    <t>CCB8096</t>
  </si>
  <si>
    <t>PKO339</t>
  </si>
  <si>
    <t>GENTICA</t>
  </si>
  <si>
    <t>PCQ621</t>
  </si>
  <si>
    <t>LETRADA</t>
  </si>
  <si>
    <t>PKO522</t>
  </si>
  <si>
    <t>NRI689</t>
  </si>
  <si>
    <t>DIÑO</t>
  </si>
  <si>
    <t>PKO641</t>
  </si>
  <si>
    <t>TOMENIO</t>
  </si>
  <si>
    <t>ZSA902</t>
  </si>
  <si>
    <t>PKO484</t>
  </si>
  <si>
    <t>LACUNA</t>
  </si>
  <si>
    <t>DAD8995</t>
  </si>
  <si>
    <t>DAD9138</t>
  </si>
  <si>
    <t>NAQ9068</t>
  </si>
  <si>
    <t>NBI4627</t>
  </si>
  <si>
    <t>FRESCO</t>
  </si>
  <si>
    <t>NAQ8960</t>
  </si>
  <si>
    <t>DAD9139</t>
  </si>
  <si>
    <t>DAE4393</t>
  </si>
  <si>
    <t>SOLLANO</t>
  </si>
  <si>
    <t>NAQ8949</t>
  </si>
  <si>
    <t>NAQ8946</t>
  </si>
  <si>
    <t>BERSABE</t>
  </si>
  <si>
    <t>DAD9130</t>
  </si>
  <si>
    <t>NFZ6697</t>
  </si>
  <si>
    <t>GEMINA</t>
  </si>
  <si>
    <t>NFZ6886</t>
  </si>
  <si>
    <t>OBRENCE</t>
  </si>
  <si>
    <t>NFZ6895</t>
  </si>
  <si>
    <t>NFZ6904</t>
  </si>
  <si>
    <t>LORENO</t>
  </si>
  <si>
    <t>NAQ9063</t>
  </si>
  <si>
    <t>NAQ8940</t>
  </si>
  <si>
    <t>NFZ6894</t>
  </si>
  <si>
    <t>MASULIT</t>
  </si>
  <si>
    <t>CAR9975</t>
  </si>
  <si>
    <t>X</t>
  </si>
  <si>
    <t xml:space="preserve">  </t>
  </si>
  <si>
    <t>4P</t>
  </si>
  <si>
    <t>Duplicated</t>
  </si>
  <si>
    <t>Qty</t>
  </si>
  <si>
    <t>No. of Drops</t>
  </si>
  <si>
    <t>CUBES</t>
  </si>
  <si>
    <t>DATE</t>
  </si>
  <si>
    <t>TSM</t>
  </si>
  <si>
    <t>14P</t>
  </si>
  <si>
    <t>Duplicated?</t>
  </si>
  <si>
    <t>ROSEPRIME ENTERPRISE</t>
  </si>
  <si>
    <t>NL CUATON TRADING</t>
  </si>
  <si>
    <t>EDDIE BULAG BEVERAGES WHOLESALING</t>
  </si>
  <si>
    <t>AGUANOMIA TRADING 2</t>
  </si>
  <si>
    <t>DOCOLA GENERAL MERCHANDISE</t>
  </si>
  <si>
    <t>PERRY AND DORY STORE</t>
  </si>
  <si>
    <t>RETCHY STORE</t>
  </si>
  <si>
    <t>RVD MERCHANDISING BEVERAGE WHOLESAL</t>
  </si>
  <si>
    <t>4K SOFTDRINKS STORE</t>
  </si>
  <si>
    <t>SOUTHSHOP SALES CORPORATION</t>
  </si>
  <si>
    <t>SCONNIEPHIL TRADING</t>
  </si>
  <si>
    <t>MEJELLANO</t>
  </si>
  <si>
    <t>M.D CALO GEN. MERCHANDISE</t>
  </si>
  <si>
    <t>AGUANOMIA TRADING</t>
  </si>
  <si>
    <t>NGG TRADING</t>
  </si>
  <si>
    <t>KVE SARI-SARI STORE</t>
  </si>
  <si>
    <t>CALDERON STORE</t>
  </si>
  <si>
    <t>KING OF HEART BAKERY</t>
  </si>
  <si>
    <t>ALLIYAH BEVERAGE TRADING</t>
  </si>
  <si>
    <t>BACLAS CONSUMER GOODS TRADING</t>
  </si>
  <si>
    <t>FBYD GENERAL MERCHANDISE</t>
  </si>
  <si>
    <t>RAMIREZ-LANDICHO MERCHANDISE</t>
  </si>
  <si>
    <t>BING NERI</t>
  </si>
  <si>
    <t>DOKLET SOFTDRINKS STORE</t>
  </si>
  <si>
    <t>ALBERT AND JONELYN TRADING</t>
  </si>
  <si>
    <t>CAS-VIN STORE</t>
  </si>
  <si>
    <t>MARCIAL STORE</t>
  </si>
  <si>
    <t>MONICO &amp; SHEILA BEVERAGES TRADING</t>
  </si>
  <si>
    <t>PRINCESS DANAE MARKETING</t>
  </si>
  <si>
    <t>TONILIZA TRADING</t>
  </si>
  <si>
    <t>MARKIE SARI SARI STORE</t>
  </si>
  <si>
    <t>REQUEST ADVANCE</t>
  </si>
  <si>
    <t>EXECUTED</t>
  </si>
  <si>
    <t>TOTAL ADVANCE DELIVERY IN CS</t>
  </si>
  <si>
    <t>NON REQUEST ADVANCE</t>
  </si>
  <si>
    <t>Region</t>
  </si>
  <si>
    <t>Shipment Number</t>
  </si>
  <si>
    <t>OUTLET</t>
  </si>
  <si>
    <t>QTY</t>
  </si>
  <si>
    <t>Remarks by Logistics</t>
  </si>
  <si>
    <t>GMA</t>
  </si>
  <si>
    <t>PARANAQUE DISTRIBUTION CENTER</t>
  </si>
  <si>
    <t>Final Loadout Report</t>
  </si>
  <si>
    <t>as of 20:00H</t>
  </si>
  <si>
    <t>South GMA - RSM Combat Pineda</t>
  </si>
  <si>
    <t>Current Delivery</t>
  </si>
  <si>
    <t>SHIPMENTS</t>
  </si>
  <si>
    <t>Teritory Sales Manager</t>
  </si>
  <si>
    <t>Advance</t>
  </si>
  <si>
    <t>Delivery Partners</t>
  </si>
  <si>
    <t>Austria, Hansel</t>
  </si>
  <si>
    <t>Lead Wholesalers</t>
  </si>
  <si>
    <t>Cagampang, Roy</t>
  </si>
  <si>
    <t>Ducot, Rene</t>
  </si>
  <si>
    <t>Pick up</t>
  </si>
  <si>
    <t>Manalili, Mark</t>
  </si>
  <si>
    <t>Request for Advanced Delivery</t>
  </si>
  <si>
    <t>Ralleta, Mark Godfrey</t>
  </si>
  <si>
    <t>Romero, Ronnie</t>
  </si>
  <si>
    <t>Backlog Served</t>
  </si>
  <si>
    <t>DP NAME</t>
  </si>
  <si>
    <t>CURRENT DELIVERY</t>
  </si>
  <si>
    <t xml:space="preserve">TOTAL DP DELIVERY </t>
  </si>
  <si>
    <t>PLANNED</t>
  </si>
  <si>
    <t>ACTUAL</t>
  </si>
  <si>
    <t>IN CS</t>
  </si>
  <si>
    <t>Required Advance Delivery</t>
  </si>
  <si>
    <t>Dispatch (Current / Advance)</t>
  </si>
  <si>
    <t>Balance to Hit Target</t>
  </si>
  <si>
    <t>DP ROYGEMAAN ENTERPRISES</t>
  </si>
  <si>
    <t>DP SALLY'S STORE</t>
  </si>
  <si>
    <t>Total Advance Delivery</t>
  </si>
  <si>
    <t>CRJ VENTURES INC.</t>
  </si>
  <si>
    <t>Total Advance Pcikup</t>
  </si>
  <si>
    <t>Advance Shipments</t>
  </si>
  <si>
    <t>Shipment</t>
  </si>
  <si>
    <t>Outlet Name</t>
  </si>
  <si>
    <t>Cases</t>
  </si>
  <si>
    <t>Del Date</t>
  </si>
  <si>
    <t>Requested by</t>
  </si>
  <si>
    <t>(Paste CRP Plan data here)</t>
  </si>
  <si>
    <t>DSR Name</t>
  </si>
  <si>
    <t>Cust Group</t>
  </si>
  <si>
    <t>Sold-to Name</t>
  </si>
  <si>
    <t>Sold-to pt</t>
  </si>
  <si>
    <t>Booked Qty.</t>
  </si>
  <si>
    <t>Served Qty.</t>
  </si>
  <si>
    <t>Returned Qty.</t>
  </si>
  <si>
    <t>With Approval from</t>
  </si>
  <si>
    <t>Reason for rejection</t>
  </si>
  <si>
    <t>Classified as</t>
  </si>
  <si>
    <t>Additional Remarks</t>
  </si>
  <si>
    <t>count</t>
  </si>
  <si>
    <t xml:space="preserve">REJECTED BY OUTLET </t>
  </si>
  <si>
    <t>UNCONTROLLABLE</t>
  </si>
  <si>
    <t>OUTLET CLOSED WITHIN THE ACCOUNT WINDOW TIME</t>
  </si>
  <si>
    <t>DOUBLE BOOKING</t>
  </si>
  <si>
    <t>WRONG BOOKING / OVER BOOKING</t>
  </si>
  <si>
    <t>DEFECTIVE STOCKS DUE TO MANUFACTURING DEFECT</t>
  </si>
  <si>
    <t>CANCELLED BY OUTLET</t>
  </si>
  <si>
    <t xml:space="preserve">CANCELLED BY SALES </t>
  </si>
  <si>
    <t xml:space="preserve">NO EMPTY CO2 TANK / 5 GALLON CONTAINER FOR RETURN UPON DELIVERY </t>
  </si>
  <si>
    <t>RESCHEDULED DELIVERY</t>
  </si>
  <si>
    <t>INACCESIBLE ROAD / ROAD UNDER REPAIR</t>
  </si>
  <si>
    <t>NO OR WRONG SRS / PRAF</t>
  </si>
  <si>
    <t>DIVERSION IN DELIVERY LOCATION</t>
  </si>
  <si>
    <t>MDSD ERROR</t>
  </si>
  <si>
    <t>OTHERS</t>
  </si>
  <si>
    <t>INCOMPLETE STOCKS / MISSING STOCKS (RGB / SHRINKWRAPPED PRODUCTS)</t>
  </si>
  <si>
    <t>CONTROLLABLE</t>
  </si>
  <si>
    <t>TRUCK BREAKDOWN / ROAD CALL</t>
  </si>
  <si>
    <t>OUTLET CLOSED EXCEEDED WINDOW TIME OF ACCEPTANCE / LATE DELIVERY</t>
  </si>
  <si>
    <t>WRONG LOAD</t>
  </si>
  <si>
    <t>DEFECTIVE STOCKS DUE TO HANDLING</t>
  </si>
  <si>
    <t>LACKING DOCUMENTS</t>
  </si>
  <si>
    <t>NEAR EXPIRY / SOTEX / NROS (Not Receiving Older Stocks)</t>
  </si>
  <si>
    <t>CANCELLATION DUE TO LATE ARRIVAL OF CROSSDOCK HAULERS</t>
  </si>
  <si>
    <t>RESCHEDULED DUE TO LATE ARRIVAL OF CROSSDOCK HAULERS</t>
  </si>
  <si>
    <t>WRONG DELIVERY SCHEDULE</t>
  </si>
  <si>
    <t>Code</t>
  </si>
  <si>
    <t>Owned by</t>
  </si>
  <si>
    <t>Utilized?</t>
  </si>
  <si>
    <t>Status</t>
  </si>
  <si>
    <t>Service Model</t>
  </si>
  <si>
    <t>Dsr Availability</t>
  </si>
  <si>
    <t>Insufficient Shipment</t>
  </si>
  <si>
    <t>Color Coding</t>
  </si>
  <si>
    <t>SIT</t>
  </si>
  <si>
    <t>PKO172</t>
  </si>
  <si>
    <t>PKO720</t>
  </si>
  <si>
    <t>DP / WS</t>
  </si>
  <si>
    <t>PSQ480</t>
  </si>
  <si>
    <t>NFZ6740</t>
  </si>
  <si>
    <t>DAE4390</t>
  </si>
  <si>
    <t>HOD / WS</t>
  </si>
  <si>
    <t>DAG5519</t>
  </si>
  <si>
    <t>NAQ8939</t>
  </si>
  <si>
    <t>NAQ8941</t>
  </si>
  <si>
    <t>NAQ8962</t>
  </si>
  <si>
    <t>DAD9131</t>
  </si>
  <si>
    <t>NRI971</t>
  </si>
  <si>
    <t>PCQ671</t>
  </si>
  <si>
    <t>DP / HOD</t>
  </si>
  <si>
    <t>PKO542</t>
  </si>
  <si>
    <t>PKO621</t>
  </si>
  <si>
    <t>PKO852</t>
  </si>
  <si>
    <t>TPD</t>
  </si>
  <si>
    <t>PKO931</t>
  </si>
  <si>
    <t>NHV6130</t>
  </si>
  <si>
    <t>CAA7228</t>
  </si>
  <si>
    <t>CAB9121</t>
  </si>
  <si>
    <t>CAY8822</t>
  </si>
  <si>
    <t>CDJ4725</t>
  </si>
  <si>
    <t>NCK7880</t>
  </si>
  <si>
    <t>ABB1430</t>
  </si>
  <si>
    <t>CBP9768</t>
  </si>
  <si>
    <t>NBP2808</t>
  </si>
  <si>
    <t>NBP2828</t>
  </si>
  <si>
    <t>CBQ9738</t>
  </si>
  <si>
    <t>ROGERSON</t>
  </si>
  <si>
    <t>CBF3215</t>
  </si>
  <si>
    <t>NHA4790</t>
  </si>
  <si>
    <t>FAST</t>
  </si>
  <si>
    <t>CCE1705</t>
  </si>
  <si>
    <t>CBQ3421</t>
  </si>
  <si>
    <t>CCE3817</t>
  </si>
  <si>
    <t>WQB639</t>
  </si>
  <si>
    <t>DUMMY001</t>
  </si>
  <si>
    <t>CCE6479</t>
  </si>
  <si>
    <t>CBN9863</t>
  </si>
  <si>
    <t>CBQ9455</t>
  </si>
  <si>
    <t>NEO7702</t>
  </si>
  <si>
    <t>CBQ9882</t>
  </si>
  <si>
    <t>CBQ7791</t>
  </si>
  <si>
    <t>ABC7583</t>
  </si>
  <si>
    <t>CAF2646</t>
  </si>
  <si>
    <t>A TRANSLOADING</t>
  </si>
  <si>
    <t>Compatibility Report for Disptemp (REV) 101112.xlsxNEW.xls</t>
  </si>
  <si>
    <t>Run on 10/11/2012 9:46</t>
  </si>
  <si>
    <t>The following features in this workbook are not supported by earlier versions of Excel. These features may be lost or degraded when you save this workbook in an earlier file format.</t>
  </si>
  <si>
    <t>Significant loss of functionality</t>
  </si>
  <si>
    <t># of occurrences</t>
  </si>
  <si>
    <t>This workbook contains data in cells outside of the row and column limit of the selected file format. Data beyond 256 (IV) columns by 65,536 rows will not be saved. Formula references to data in this region will return a #REF! error.</t>
  </si>
  <si>
    <t>'Disp Sheet'!1:706</t>
  </si>
  <si>
    <t>'Disp Sheet'!C7:P706</t>
  </si>
  <si>
    <t>'Summarized Plan'!1:1000</t>
  </si>
  <si>
    <t>'Per Outlet Plan'!A6:A255</t>
  </si>
  <si>
    <t>'Per Outlet Plan'!M6:M255</t>
  </si>
  <si>
    <t>'Per Outlet Plan'!D6:D5000</t>
  </si>
  <si>
    <t>One or more functions in this workbook are not available in earlier versions of Excel.  When recalculated in earlier versions, these functions will return a #NAME? error instead of their current results.</t>
  </si>
  <si>
    <t>'Report Summary'!J8:M8</t>
  </si>
  <si>
    <t>'Report Summary'!K9:M10</t>
  </si>
  <si>
    <t>'Report Summary'!J15:M15</t>
  </si>
  <si>
    <t>'Report Summary'!K16:M16</t>
  </si>
  <si>
    <t>'Report Summary'!C17:D17</t>
  </si>
  <si>
    <t>'Report Summary'!K17:M17</t>
  </si>
  <si>
    <t>'Report Summary'!C18:D18</t>
  </si>
  <si>
    <t>'Report Summary'!J22:M22</t>
  </si>
  <si>
    <t>'Report Summary'!K23:M24</t>
  </si>
  <si>
    <t>'Report Summary'!J29:M29</t>
  </si>
  <si>
    <t>'Report Summary'!K30:M31</t>
  </si>
  <si>
    <t>'Report Summary'!J36:M36</t>
  </si>
  <si>
    <t>'Report Summary'!K37:M38</t>
  </si>
  <si>
    <t>'Report Summary'!J43:M43</t>
  </si>
  <si>
    <t>'Report Summary'!K44:M45</t>
  </si>
  <si>
    <t>Some cells have more conditional formats than are supported by the selected file format. Only the first three conditions will be displayed in earlier versions of Excel.</t>
  </si>
  <si>
    <t>'Summarized Plan'!F125:F127</t>
  </si>
  <si>
    <t>'Summarized Plan'!F96:F105</t>
  </si>
  <si>
    <t>'Summarized Plan'!F83:F85</t>
  </si>
  <si>
    <t>'Summarized Plan'!F145:F147</t>
  </si>
  <si>
    <t>'Summarized Plan'!F12:F22</t>
  </si>
  <si>
    <t>Some cells have overlapping conditional formatting ranges. Earlier versions of Excel will not evaluate all of the conditional formatting rules on the overlapping cells. The overlapping cells will show different conditional formatting.</t>
  </si>
  <si>
    <t>'Disp Sheet'!E198</t>
  </si>
  <si>
    <t>'Disp Sheet'!M7:M500</t>
  </si>
  <si>
    <t>'Summarized Plan'!F80:F85</t>
  </si>
  <si>
    <t>'Summarized Plan'!F86:F117</t>
  </si>
  <si>
    <t>'Summarized Plan'!F118:F127</t>
  </si>
  <si>
    <t>'Summarized Plan'!F128:F141</t>
  </si>
  <si>
    <t>'Summarized Plan'!F143:F154</t>
  </si>
  <si>
    <t>'Summarized Plan'!F10:F23</t>
  </si>
  <si>
    <t>'Summarized Plan'!F8:F9</t>
  </si>
  <si>
    <t>'Summarized Plan'!A6:A1000</t>
  </si>
  <si>
    <t>'Per Outlet Plan'!I441:I475</t>
  </si>
  <si>
    <t>'Per Outlet Plan'!I477:I539</t>
  </si>
  <si>
    <t>'DSR Attendance'!C3:C131</t>
  </si>
  <si>
    <t>'DSR Attendance'!C132:C133</t>
  </si>
  <si>
    <t>'Truck Utilization'!B104:B142</t>
  </si>
  <si>
    <t>'Truck Utilization'!E3:E153</t>
  </si>
  <si>
    <t>One or more cells in this workbook contain a conditional formatting type that is not supported in earlier versions of Excel, such as data bars, color scales, or icon sets.</t>
  </si>
  <si>
    <t>'DSR Attendance'!C3:C133</t>
  </si>
  <si>
    <t>Some cells contain conditional formatting with the 'Stop if True' option cleared. Earlier versions of Excel do not recognize this option and will stop after the first true condition.</t>
  </si>
  <si>
    <t>'Summarized Plan'!B6:H1000</t>
  </si>
  <si>
    <t>'Summarized Plan'!A:A</t>
  </si>
  <si>
    <t>'Summarized Plan'!I108:I109</t>
  </si>
  <si>
    <t>'Summarized Plan'!I114:I115</t>
  </si>
  <si>
    <t>'Per Outlet Plan'!I6:I539</t>
  </si>
  <si>
    <t>'DSR Attendance'!A3:E129</t>
  </si>
  <si>
    <t>'DSR Attendance'!A130:C133</t>
  </si>
  <si>
    <t>'Truck Utilization'!A3:E153</t>
  </si>
  <si>
    <t>Minor loss of fidelity</t>
  </si>
  <si>
    <t>A worksheet in this workbook contains a sort state that uses a sort condition that specifies formatting information. This information will be lost in earlier versions of Excel.</t>
  </si>
  <si>
    <t>'Summarized Plan'!A8:H73</t>
  </si>
  <si>
    <t>Some cells or styles in this workbook contain formatting that is not supported by the selected file format. These formats will be converted to the closest format available.</t>
  </si>
  <si>
    <t>OUTLET NAME</t>
  </si>
  <si>
    <t>REGION</t>
  </si>
  <si>
    <t>RM</t>
  </si>
  <si>
    <t>BD</t>
  </si>
  <si>
    <t>PARANAQUE REGION</t>
  </si>
  <si>
    <t>FERDINAND ALVAREZ</t>
  </si>
  <si>
    <t>FRANKLIN, JOHN PAUL MAGALLANES</t>
  </si>
  <si>
    <t>CK DAILY CONVENIENCE STORE</t>
  </si>
  <si>
    <t>LUKGIAN TRADING</t>
  </si>
  <si>
    <t>ALEX STORE</t>
  </si>
  <si>
    <t>LESLIE C. LAGGUI ENTERPRISE</t>
  </si>
  <si>
    <t>ELIZABETH RAZA</t>
  </si>
  <si>
    <t>J.V. GALEDO GROCERY</t>
  </si>
  <si>
    <t>LULU AND SONNY GENERAL MERCHANDISE</t>
  </si>
  <si>
    <t>MARINA DE LEON TRADING</t>
  </si>
  <si>
    <t>RHANS STORE</t>
  </si>
  <si>
    <t>RJJJ TRADING</t>
  </si>
  <si>
    <t>YSH AND KEISH TRADING</t>
  </si>
  <si>
    <t>DE CASTRO GEN. MERCH</t>
  </si>
  <si>
    <t>EBON GEN MDSE</t>
  </si>
  <si>
    <t>EMMZ GENERAL MERCHANDIZE</t>
  </si>
  <si>
    <t>JAY-JOVET TRADING</t>
  </si>
  <si>
    <t>JAYPHER STORE</t>
  </si>
  <si>
    <t>REJJ GEN. MDSE</t>
  </si>
  <si>
    <t>RENIE ROSE CEDILLO</t>
  </si>
  <si>
    <t>GABRIEL AND EZEKIEL'S GENERAL MERCH</t>
  </si>
  <si>
    <t>RON AND LAY STORE</t>
  </si>
  <si>
    <t>VANICE MERCHANDISING</t>
  </si>
  <si>
    <t>R. DELA CRUZ STORE</t>
  </si>
  <si>
    <t>MA. JENILYN PENAS BAKERY &amp; SARI-SAR</t>
  </si>
  <si>
    <t>CARINAS GENERAL MERCHANDISE</t>
  </si>
  <si>
    <t>JEAN ANDREI STORE</t>
  </si>
  <si>
    <t>BARISO STORE</t>
  </si>
  <si>
    <t>EDGAR STORE</t>
  </si>
  <si>
    <t>EP. MERCADO TRADING</t>
  </si>
  <si>
    <t>MORESBY GROCERY &amp; GEN. MERCHANDISE</t>
  </si>
  <si>
    <t>TRIPLE J STORE</t>
  </si>
  <si>
    <t>A.A CARDOZA STORE</t>
  </si>
  <si>
    <t>ARJON SOFTDRINKS AND BEER TRADING</t>
  </si>
  <si>
    <t>CENTENNIAL VILLAGE MPC</t>
  </si>
  <si>
    <t>JURAO GENERAL MERCHANDISE</t>
  </si>
  <si>
    <t>ANGELMAR BOTTLED BEVERAGE</t>
  </si>
  <si>
    <t>BASTI GENERAL MERCHANDISE</t>
  </si>
  <si>
    <t>C.S.R. GENERAL MERCHANDISE</t>
  </si>
  <si>
    <t>COSTAVOYA MARKETING SERVICES</t>
  </si>
  <si>
    <t>CRIS SARI-SARI STORE</t>
  </si>
  <si>
    <t>CMC STORE</t>
  </si>
  <si>
    <t>JAMES STORE</t>
  </si>
  <si>
    <t>LOIDA STORE</t>
  </si>
  <si>
    <t>MARAÑO TRADING</t>
  </si>
  <si>
    <t>3 CCC STORE</t>
  </si>
  <si>
    <t>ANGGA GENERAL ENTERPRISES</t>
  </si>
  <si>
    <t>RL AMION STORE</t>
  </si>
  <si>
    <t>MAGNUM GROWTH DISTRIB. 1 STA ANA</t>
  </si>
  <si>
    <t>MAY SANTOS TRADING</t>
  </si>
  <si>
    <t>Employee No.</t>
  </si>
  <si>
    <t>Contact No./s</t>
  </si>
  <si>
    <t>Reason for Absent</t>
  </si>
  <si>
    <t>Reporting Time</t>
  </si>
  <si>
    <t>09190879723</t>
  </si>
  <si>
    <t>REGULAR</t>
  </si>
  <si>
    <t>Vacation Leave</t>
  </si>
  <si>
    <t>09190879720</t>
  </si>
  <si>
    <t>Sick Leave</t>
  </si>
  <si>
    <t>ALCANCE</t>
  </si>
  <si>
    <t>09190880315</t>
  </si>
  <si>
    <t>Emergency Leave</t>
  </si>
  <si>
    <t>ALCANTARA</t>
  </si>
  <si>
    <t>09190879722</t>
  </si>
  <si>
    <t>Union Leave</t>
  </si>
  <si>
    <t>ALCONABA</t>
  </si>
  <si>
    <t>09190880316</t>
  </si>
  <si>
    <t>Preventive Suspension</t>
  </si>
  <si>
    <t>ALLANIGUE</t>
  </si>
  <si>
    <t>09190881267/ 09950083970</t>
  </si>
  <si>
    <t>Absent Without Leave</t>
  </si>
  <si>
    <t>ALVARADO</t>
  </si>
  <si>
    <t>09190879724</t>
  </si>
  <si>
    <t>Suspended</t>
  </si>
  <si>
    <t>09190880299</t>
  </si>
  <si>
    <t>VL (Late Advise)</t>
  </si>
  <si>
    <t>ARCIGA</t>
  </si>
  <si>
    <t>09190880317</t>
  </si>
  <si>
    <t>Bereavement Leave</t>
  </si>
  <si>
    <t>ASINTISTA</t>
  </si>
  <si>
    <t>09190879725</t>
  </si>
  <si>
    <t>Other Reason</t>
  </si>
  <si>
    <t>BA-AY</t>
  </si>
  <si>
    <t>09190879726</t>
  </si>
  <si>
    <t>09190879646</t>
  </si>
  <si>
    <t>BALDADO</t>
  </si>
  <si>
    <t>09190881283</t>
  </si>
  <si>
    <t>BALORAN</t>
  </si>
  <si>
    <t>09190879727</t>
  </si>
  <si>
    <t>BANDOLA</t>
  </si>
  <si>
    <t>09190879664</t>
  </si>
  <si>
    <t>BANDOLIN</t>
  </si>
  <si>
    <t>09190881231</t>
  </si>
  <si>
    <t>BANGCARAY</t>
  </si>
  <si>
    <t>09190881239</t>
  </si>
  <si>
    <t>BANTIGUE</t>
  </si>
  <si>
    <t>09190879612</t>
  </si>
  <si>
    <t>09190880318</t>
  </si>
  <si>
    <t>09190879729</t>
  </si>
  <si>
    <t>09190879732</t>
  </si>
  <si>
    <t>09190879951</t>
  </si>
  <si>
    <t>09190879735</t>
  </si>
  <si>
    <t>09190879648</t>
  </si>
  <si>
    <t>CLAVERON</t>
  </si>
  <si>
    <t>09190879739</t>
  </si>
  <si>
    <t>09190879741</t>
  </si>
  <si>
    <t>09190880119</t>
  </si>
  <si>
    <t>DECHAVEZ</t>
  </si>
  <si>
    <t>09190880319</t>
  </si>
  <si>
    <t>09190880953</t>
  </si>
  <si>
    <t>DIAZ</t>
  </si>
  <si>
    <t>09190881202</t>
  </si>
  <si>
    <t>09190880113</t>
  </si>
  <si>
    <t>DON</t>
  </si>
  <si>
    <t>09190879597</t>
  </si>
  <si>
    <t>09190880462</t>
  </si>
  <si>
    <t>ESPINOSA</t>
  </si>
  <si>
    <t>09190880107</t>
  </si>
  <si>
    <t>09190880321</t>
  </si>
  <si>
    <t>09190879652</t>
  </si>
  <si>
    <t>FERGUSON</t>
  </si>
  <si>
    <t>09190880961</t>
  </si>
  <si>
    <t>FRANCISCO J</t>
  </si>
  <si>
    <t>09190880463</t>
  </si>
  <si>
    <t>09190880966</t>
  </si>
  <si>
    <t>09190880974</t>
  </si>
  <si>
    <t>09190880976</t>
  </si>
  <si>
    <t>GERVACIO</t>
  </si>
  <si>
    <t>09190881394</t>
  </si>
  <si>
    <t>GONZALES</t>
  </si>
  <si>
    <t>09190879659</t>
  </si>
  <si>
    <t>09190879615</t>
  </si>
  <si>
    <t>09190879614</t>
  </si>
  <si>
    <t>JERUSALEM</t>
  </si>
  <si>
    <t>09190880984</t>
  </si>
  <si>
    <t>09190879577</t>
  </si>
  <si>
    <t>LAURENTE JC</t>
  </si>
  <si>
    <t>09190881232</t>
  </si>
  <si>
    <t>09190880991</t>
  </si>
  <si>
    <t>09190879663</t>
  </si>
  <si>
    <t>09190880993</t>
  </si>
  <si>
    <t>MAGANA</t>
  </si>
  <si>
    <t>09190880322</t>
  </si>
  <si>
    <t>09190880323</t>
  </si>
  <si>
    <t>MAGPANTAY</t>
  </si>
  <si>
    <t>09190880997</t>
  </si>
  <si>
    <t>MAGSUMBOL</t>
  </si>
  <si>
    <t>09190881002</t>
  </si>
  <si>
    <t>MAHINAY</t>
  </si>
  <si>
    <t>09190881004</t>
  </si>
  <si>
    <t>MAINIT</t>
  </si>
  <si>
    <t>09190879608</t>
  </si>
  <si>
    <t>MANALUSAN</t>
  </si>
  <si>
    <t>09190881060</t>
  </si>
  <si>
    <t>MARIANO</t>
  </si>
  <si>
    <t>09190881068</t>
  </si>
  <si>
    <t>MEDINA</t>
  </si>
  <si>
    <t>09190879616</t>
  </si>
  <si>
    <t>09190881073</t>
  </si>
  <si>
    <t>MORA</t>
  </si>
  <si>
    <t>09190880310</t>
  </si>
  <si>
    <t>09190881077</t>
  </si>
  <si>
    <t>09190880464</t>
  </si>
  <si>
    <t>09190880448</t>
  </si>
  <si>
    <t>NORQUIA</t>
  </si>
  <si>
    <t>09190879593</t>
  </si>
  <si>
    <t>09190880465</t>
  </si>
  <si>
    <t>09190881400</t>
  </si>
  <si>
    <t>OLEO</t>
  </si>
  <si>
    <t>09190881085</t>
  </si>
  <si>
    <t>09190879594</t>
  </si>
  <si>
    <t>09190881364</t>
  </si>
  <si>
    <t>PANGANIBAN</t>
  </si>
  <si>
    <t>09190881366</t>
  </si>
  <si>
    <t>09190881349</t>
  </si>
  <si>
    <t>PUEBLAS</t>
  </si>
  <si>
    <t>09190881095</t>
  </si>
  <si>
    <t>RAMIREZ</t>
  </si>
  <si>
    <t>09190881097</t>
  </si>
  <si>
    <t>09190880449</t>
  </si>
  <si>
    <t>RELLAMA</t>
  </si>
  <si>
    <t>09190879651</t>
  </si>
  <si>
    <t>REYES</t>
  </si>
  <si>
    <t>09190879661</t>
  </si>
  <si>
    <t>09190881109</t>
  </si>
  <si>
    <t>09190881248</t>
  </si>
  <si>
    <t>09190880296</t>
  </si>
  <si>
    <t>SALAZAR</t>
  </si>
  <si>
    <t>09190881204</t>
  </si>
  <si>
    <t>09190881254</t>
  </si>
  <si>
    <t>SERAFICA</t>
  </si>
  <si>
    <t>09190881263</t>
  </si>
  <si>
    <t>09190881380</t>
  </si>
  <si>
    <t>SOLANO</t>
  </si>
  <si>
    <t>09190881235</t>
  </si>
  <si>
    <t>09190880297</t>
  </si>
  <si>
    <t>09190881268</t>
  </si>
  <si>
    <t>TAGALOGUIN</t>
  </si>
  <si>
    <t>09190880450</t>
  </si>
  <si>
    <t>09190881271</t>
  </si>
  <si>
    <t>09190881247</t>
  </si>
  <si>
    <t>09190880451</t>
  </si>
  <si>
    <t>VENTAJAR</t>
  </si>
  <si>
    <t>09190879653</t>
  </si>
  <si>
    <t>CONTILLO</t>
  </si>
  <si>
    <t>CORTES</t>
  </si>
  <si>
    <t>ESTRELLA</t>
  </si>
  <si>
    <t>GABA</t>
  </si>
  <si>
    <t>GARCIA L</t>
  </si>
  <si>
    <t>GUARDIAN</t>
  </si>
  <si>
    <t>TALOSA D</t>
  </si>
  <si>
    <t>TALOSA R</t>
  </si>
  <si>
    <t>AGUPITAN</t>
  </si>
  <si>
    <t>BANGABANGA H</t>
  </si>
  <si>
    <t>BANGABANGA JC</t>
  </si>
  <si>
    <t>BAUTISTA</t>
  </si>
  <si>
    <t>CASTILLO</t>
  </si>
  <si>
    <t>CONDEZ B</t>
  </si>
  <si>
    <t>CONDEZ BB</t>
  </si>
  <si>
    <t>EDPALINA</t>
  </si>
  <si>
    <t>FRANCISCO</t>
  </si>
  <si>
    <t>LAGOS</t>
  </si>
  <si>
    <t>MAKILING</t>
  </si>
  <si>
    <t>MANAYON J</t>
  </si>
  <si>
    <t>MANAYON R</t>
  </si>
  <si>
    <t>SULLERA</t>
  </si>
  <si>
    <t>SUSON</t>
  </si>
  <si>
    <t>ANCHETA</t>
  </si>
  <si>
    <t>AQUINO</t>
  </si>
  <si>
    <t>AULISTIA</t>
  </si>
  <si>
    <t>BARCELO</t>
  </si>
  <si>
    <t>LITANA</t>
  </si>
  <si>
    <t>PAPILLERO</t>
  </si>
  <si>
    <t>LAXAMANA</t>
  </si>
  <si>
    <t>Company Owned Truck Availability</t>
  </si>
  <si>
    <t>Fleet Report on Availability of Company Owned Trucks</t>
  </si>
  <si>
    <t>TPD Availability</t>
  </si>
  <si>
    <t>COMMITMENT</t>
  </si>
  <si>
    <t xml:space="preserve">ACTUAL TRUCK   </t>
  </si>
  <si>
    <t>COMMITMENT TO KA</t>
  </si>
  <si>
    <t xml:space="preserve">ASSIGNED KA        </t>
  </si>
  <si>
    <t>ACTUAL UNIT USED TO KA</t>
  </si>
  <si>
    <t>Feb  %</t>
  </si>
  <si>
    <t>ACTUAL UNIT USED TO CORE</t>
  </si>
  <si>
    <t>UTILIZED TRUCK</t>
  </si>
  <si>
    <t>BREAKDOWN</t>
  </si>
  <si>
    <t>NO DRIVER</t>
  </si>
  <si>
    <t>CODING</t>
  </si>
  <si>
    <t>NOT UTILIZED DUE TO LOW BOOKING</t>
  </si>
  <si>
    <t>UNUTILIZED TRUCK</t>
  </si>
  <si>
    <t>Plate Number</t>
  </si>
  <si>
    <t>Number of Trip per Truck</t>
  </si>
  <si>
    <t>Truck Available</t>
  </si>
  <si>
    <t>Truck Used</t>
  </si>
  <si>
    <t>Plate#</t>
  </si>
  <si>
    <t>Pallet 1x1</t>
  </si>
  <si>
    <t>Pallet 1x1.2</t>
  </si>
  <si>
    <t>Condition</t>
  </si>
  <si>
    <t>Uncondition</t>
  </si>
  <si>
    <t>JEKESA</t>
  </si>
  <si>
    <t>SERVPRO</t>
  </si>
  <si>
    <t>VALDOZ</t>
  </si>
  <si>
    <t>RAPID</t>
  </si>
  <si>
    <t>GML</t>
  </si>
  <si>
    <t>UNLIMTED</t>
  </si>
  <si>
    <t>NEL6574</t>
  </si>
  <si>
    <t>8P</t>
  </si>
  <si>
    <t>Number of Reload per Units Dispatched</t>
  </si>
  <si>
    <t/>
  </si>
  <si>
    <t>Total Breakdown</t>
  </si>
  <si>
    <t>Vendor</t>
  </si>
  <si>
    <t>COUNTIFS('Summarized Plan'!$F:$F,'Report Summary'!I6,'Summarized Plan'!$G:$G,'Report Summary'!$C$2)</t>
  </si>
  <si>
    <t>LWS-S</t>
  </si>
  <si>
    <t>LWS-U</t>
  </si>
  <si>
    <t>PICK UP-U</t>
  </si>
  <si>
    <t>PICK UP-S</t>
  </si>
  <si>
    <t>HAULING SRC</t>
  </si>
  <si>
    <t>Truck Capacity</t>
  </si>
  <si>
    <t xml:space="preserve">Trucking </t>
  </si>
  <si>
    <t>SAP Outlet Number</t>
  </si>
  <si>
    <t>outlet name</t>
  </si>
  <si>
    <t>ADDRESS</t>
  </si>
  <si>
    <t>Site2</t>
  </si>
  <si>
    <t xml:space="preserve">816 JR MINIMART </t>
  </si>
  <si>
    <t>LAS</t>
  </si>
  <si>
    <t>PARAÑAQUE</t>
  </si>
  <si>
    <t>E.V.G. GROCERY AND BREAD STORE</t>
  </si>
  <si>
    <t>6 OR 8</t>
  </si>
  <si>
    <t>EMMIE SOFTDRINKS</t>
  </si>
  <si>
    <t>LJRB GEN. MERCHANDISE</t>
  </si>
  <si>
    <t>LUCKY 10 STORE</t>
  </si>
  <si>
    <t xml:space="preserve">MATOLA STORE </t>
  </si>
  <si>
    <t xml:space="preserve">OBAMOS STORE </t>
  </si>
  <si>
    <t>4 OR 6</t>
  </si>
  <si>
    <t>WYAA GENERAL MERCHANDISE</t>
  </si>
  <si>
    <t>A. BACANI SARI SARI STORE</t>
  </si>
  <si>
    <t>MAKATI</t>
  </si>
  <si>
    <t>E.P TANDOC  MERCHANDISE</t>
  </si>
  <si>
    <t>JIAYI ENTERPRISE</t>
  </si>
  <si>
    <t>JNJ SARI SARI STORE</t>
  </si>
  <si>
    <t>KENYIE MOTOR CYCLE STORE AND GEN</t>
  </si>
  <si>
    <t>LIKE US SARI SARI STORE</t>
  </si>
  <si>
    <t>M,G. JORDAN STORE</t>
  </si>
  <si>
    <t>MIG 21 STORE</t>
  </si>
  <si>
    <t>SJMJS STORE</t>
  </si>
  <si>
    <t>STA. CECILIA BAKERY</t>
  </si>
  <si>
    <t>4MG STORE</t>
  </si>
  <si>
    <t>MANDA</t>
  </si>
  <si>
    <t>AL-MAC CARWASH</t>
  </si>
  <si>
    <t>CARL'S SOFTDRINKS &amp; BEER DEALER</t>
  </si>
  <si>
    <t>CV ALIM BEVERAGES</t>
  </si>
  <si>
    <t>FLOR AND JOEY STORE</t>
  </si>
  <si>
    <t>GILBERT</t>
  </si>
  <si>
    <t>LS GACHO STORE</t>
  </si>
  <si>
    <t>MYLENE N. BARTOLOME TRADING</t>
  </si>
  <si>
    <t>ANG GENERAL MERCHANDISE</t>
  </si>
  <si>
    <t>MANILA</t>
  </si>
  <si>
    <t>DELTA MINI STOP</t>
  </si>
  <si>
    <t>JUDITH PANELO VELASCO STORE</t>
  </si>
  <si>
    <t>JULE'S STORE</t>
  </si>
  <si>
    <t>LEOBEL GEN MDSE</t>
  </si>
  <si>
    <t>MANG TURA STORE</t>
  </si>
  <si>
    <t>NORTAN GEN. MDSE.</t>
  </si>
  <si>
    <t>RAINMAKER MKTG. &amp; WATER DISPENSER</t>
  </si>
  <si>
    <t>SHIVA STORE</t>
  </si>
  <si>
    <t>TOTO AND LANGLANG</t>
  </si>
  <si>
    <t>TWAIN GENERAL MERCHANDISE</t>
  </si>
  <si>
    <t>VIAVIANI SOFTDRINKS TRADING</t>
  </si>
  <si>
    <t>MUNTI</t>
  </si>
  <si>
    <t>BHEN SOFT DRINKS TRADING</t>
  </si>
  <si>
    <t>JER2911_SOFTDRINKS_TRADING</t>
  </si>
  <si>
    <t>JOVMELCRIS SARI-SARI STORE</t>
  </si>
  <si>
    <t>LADY ARCHELL TRADING</t>
  </si>
  <si>
    <t>PARA</t>
  </si>
  <si>
    <t>JOSIE STORE</t>
  </si>
  <si>
    <t>JPA88 BEVERAGE TRADING</t>
  </si>
  <si>
    <t>KSTG STORE</t>
  </si>
  <si>
    <t>LINDA'S GENERAL MERCHANDISE</t>
  </si>
  <si>
    <t>LP MEYER'S SARI-SARI STORE</t>
  </si>
  <si>
    <t>NANING STORE</t>
  </si>
  <si>
    <t>NORVILLE PAUL RAMIREZ STORE</t>
  </si>
  <si>
    <t>RUSSEL-DAZZLE STORE</t>
  </si>
  <si>
    <t>101.2 TRADING INC</t>
  </si>
  <si>
    <t>PASAY</t>
  </si>
  <si>
    <t>3RDGIE &amp; RGIE GEN. MDSE</t>
  </si>
  <si>
    <t>APALIT STORE</t>
  </si>
  <si>
    <t>DALURO STORE</t>
  </si>
  <si>
    <t>ERWIN ESPAÑO STORE</t>
  </si>
  <si>
    <t>FOUR E'S GEN. MERCHANDISE</t>
  </si>
  <si>
    <t>LANDO'S SARI SARI STORE AND</t>
  </si>
  <si>
    <t>MLC SARI-SARI STORE</t>
  </si>
  <si>
    <t>NARLEEN TRADING</t>
  </si>
  <si>
    <t>4 OR 6 OR 10</t>
  </si>
  <si>
    <t>MARGIL STORE</t>
  </si>
  <si>
    <t>PERRY STORE</t>
  </si>
  <si>
    <t>RVD MERCHANDISING BEVERAGE WHOLESALE</t>
  </si>
  <si>
    <t>IBHET CON ONE STOP CONVENIENCE STOR</t>
  </si>
  <si>
    <t>SAN JUAN</t>
  </si>
  <si>
    <t>TAGUIG</t>
  </si>
  <si>
    <t>BACLAS STORE</t>
  </si>
  <si>
    <t>CHEAIMAR STORE</t>
  </si>
  <si>
    <t>FOUR SISTERS STORE</t>
  </si>
  <si>
    <t>L. ORDOÑO STORE</t>
  </si>
  <si>
    <t>MERLYN SARI SARI STORE</t>
  </si>
  <si>
    <t>TOTAL VOLUME</t>
  </si>
  <si>
    <t>KOF DEALER</t>
  </si>
  <si>
    <t>CCE6461</t>
  </si>
  <si>
    <t>NGB3918</t>
  </si>
  <si>
    <t>NGL8198</t>
  </si>
  <si>
    <t>CAB2044</t>
  </si>
  <si>
    <t>CBQ9459</t>
  </si>
  <si>
    <t>In Shipment</t>
  </si>
  <si>
    <t>In PCS</t>
  </si>
  <si>
    <t>Loadout</t>
  </si>
  <si>
    <t>current</t>
  </si>
  <si>
    <t>advance</t>
  </si>
  <si>
    <t>P-UP CURRENT</t>
  </si>
  <si>
    <t>P-UP ADV</t>
  </si>
  <si>
    <t>Dated</t>
  </si>
  <si>
    <t>In UCS</t>
  </si>
  <si>
    <t>Source</t>
  </si>
  <si>
    <t>Parañaque</t>
  </si>
  <si>
    <t>KASALO</t>
  </si>
  <si>
    <t>TALL</t>
  </si>
  <si>
    <t>MISMO</t>
  </si>
  <si>
    <t>XL</t>
  </si>
  <si>
    <t>W7L</t>
  </si>
  <si>
    <t>OTHERS SKU'S</t>
  </si>
  <si>
    <t>TOTAL QUANTITY</t>
  </si>
  <si>
    <t>AGING</t>
  </si>
  <si>
    <t>PER REGION</t>
  </si>
  <si>
    <t>`</t>
  </si>
  <si>
    <t>NJE9605</t>
  </si>
  <si>
    <t>NJE9607</t>
  </si>
  <si>
    <t>NJE9608</t>
  </si>
  <si>
    <t>NJE9619</t>
  </si>
  <si>
    <t>NJE9626</t>
  </si>
  <si>
    <t>NJE9627</t>
  </si>
  <si>
    <t>SALEM</t>
  </si>
  <si>
    <t>RICAFORTZ CONSUMER GOODS TRADING</t>
  </si>
  <si>
    <t>TAG-DP</t>
  </si>
  <si>
    <t>TAG-LWS</t>
  </si>
  <si>
    <t>TAG-WS</t>
  </si>
  <si>
    <t>TAG-PUP</t>
  </si>
  <si>
    <t>ZION26 AND ZION02 SARI-SARI STORE</t>
  </si>
  <si>
    <t>LAS PINAS REGION</t>
  </si>
  <si>
    <t>ANDRE GORDONCILLO</t>
  </si>
  <si>
    <t>HERNANDEZ, JAIME MANALANG</t>
  </si>
  <si>
    <t>KIM &amp; KIRK GENERAL MERCHANDISE</t>
  </si>
  <si>
    <t>CLAVO, RAYMUNDO ABEJO</t>
  </si>
  <si>
    <t>RUFEL LOGISTICS SERVICES</t>
  </si>
  <si>
    <t>ZION26 AND ZIAN02 SARI-SARI STORE</t>
  </si>
  <si>
    <t>BAGUMBAYAN REGION</t>
  </si>
  <si>
    <t>JOSE ADRIAN VEGA</t>
  </si>
  <si>
    <t>DIZON, KENNEDY BAUTISTA</t>
  </si>
  <si>
    <t>405 TRADING</t>
  </si>
  <si>
    <t>FERNANDEZ, CHRISTOPHER EVILLA</t>
  </si>
  <si>
    <t>AILEEN STORE</t>
  </si>
  <si>
    <t>GASTARDO, MARY JOY NAVA</t>
  </si>
  <si>
    <t>AMOR STORE</t>
  </si>
  <si>
    <t>ATE ANNA'S STORE</t>
  </si>
  <si>
    <t>CHAPING CONSUMER GOODS TRADING</t>
  </si>
  <si>
    <t>J. ILAO ENTERPRISES</t>
  </si>
  <si>
    <t>JANET'S SARI SARI STORE</t>
  </si>
  <si>
    <t>MJNN STORE</t>
  </si>
  <si>
    <t>NEEJOY STORE</t>
  </si>
  <si>
    <t>RAMICS AUTOCARE CENTER</t>
  </si>
  <si>
    <t>ATE ANNA STORE</t>
  </si>
  <si>
    <t>LESLIE LAGGUI ENTERPRISE</t>
  </si>
  <si>
    <t>MT HAVERIA GENERAL MERCHANDISE</t>
  </si>
  <si>
    <t>NATURE CARE WATER REFILLING STATION</t>
  </si>
  <si>
    <t>RAMICS AUTO CARE CENTER</t>
  </si>
  <si>
    <t>ANGELO STORE</t>
  </si>
  <si>
    <t>JOSE, ANTONIO JR CATACUTAN</t>
  </si>
  <si>
    <t>ARLENE-BOY STORE</t>
  </si>
  <si>
    <t>BIGBOYS LAUNDRY</t>
  </si>
  <si>
    <t>DONA STORE</t>
  </si>
  <si>
    <t>ENRICH GEN. MDSE</t>
  </si>
  <si>
    <t>GEMRON STORE</t>
  </si>
  <si>
    <t>HALELEY STORE</t>
  </si>
  <si>
    <t>ISLANDER STORE</t>
  </si>
  <si>
    <t>J HERVELA STORE</t>
  </si>
  <si>
    <t>JESUSA STORE</t>
  </si>
  <si>
    <t>KAISAM STORE</t>
  </si>
  <si>
    <t>KUYA BONG STORE</t>
  </si>
  <si>
    <t>LALAI GEN. MERCHANDISE</t>
  </si>
  <si>
    <t>LIL ROSE STORE</t>
  </si>
  <si>
    <t>MM BEVERAGES WHOLESALING</t>
  </si>
  <si>
    <t>NEO KANJA MARKETING CORPORATION</t>
  </si>
  <si>
    <t>OBAMOS STORE</t>
  </si>
  <si>
    <t>REBECCA STORE</t>
  </si>
  <si>
    <t>REICCA STORE</t>
  </si>
  <si>
    <t>SERVANTS CHOICE STORE</t>
  </si>
  <si>
    <t>RVD MERCHANDISING BEVERAGE</t>
  </si>
  <si>
    <t>JOSHUA EATERY</t>
  </si>
  <si>
    <t>BODEGA2022 NI TATAY OPC</t>
  </si>
  <si>
    <t>CONNIE ANGEL STORE</t>
  </si>
  <si>
    <t>CRISTINA SARI SARI STORE</t>
  </si>
  <si>
    <t>DE LUNA BAKERY</t>
  </si>
  <si>
    <t>E. GALVEZ BEVERAGES STORE</t>
  </si>
  <si>
    <t>EDLYN SARI-SARI STORE</t>
  </si>
  <si>
    <t>EMERALD STORE</t>
  </si>
  <si>
    <t>ESTEBAN'S STORE</t>
  </si>
  <si>
    <t>GEORGE &amp; LIEZEL CANTEEN</t>
  </si>
  <si>
    <t>IVAN ACE STORE</t>
  </si>
  <si>
    <t>J &amp; T BIEN BEVERAGES TRADING</t>
  </si>
  <si>
    <t>JEANNE F. BOL-ANON GEN.MERCHANDISE</t>
  </si>
  <si>
    <t>JULIANA STORE</t>
  </si>
  <si>
    <t>KEVIN KAEZAR TORRES SOFTDRINKS TRAD</t>
  </si>
  <si>
    <t>KHEN'S MINI GROCERY</t>
  </si>
  <si>
    <t>KIRBY AND KENT SOFTDRINKS STORE</t>
  </si>
  <si>
    <t>LC STORE</t>
  </si>
  <si>
    <t>LHOAN SARI-SARI STORE</t>
  </si>
  <si>
    <t>LORINDA DE GUZMAN WHOLESALER</t>
  </si>
  <si>
    <t>MAÑACAP SOFTDRINKS RETAILING</t>
  </si>
  <si>
    <t>MELJO'S PASALUBONG STAND</t>
  </si>
  <si>
    <t>MONAS BAKERY</t>
  </si>
  <si>
    <t>PEDROLITA MERCHANDISE</t>
  </si>
  <si>
    <t>POWER SAVERS STORE</t>
  </si>
  <si>
    <t>ROSETTE TRADING</t>
  </si>
  <si>
    <t>SYRON'S STORE</t>
  </si>
  <si>
    <t>YOHAN RAFAEL TRADING</t>
  </si>
  <si>
    <t>CENTRAL BEVERAGES</t>
  </si>
  <si>
    <t>EBON'S BAKERY AND GEN MERCHANDISE</t>
  </si>
  <si>
    <t>EMMZ GENERAL MERCHANDISE</t>
  </si>
  <si>
    <t>JAYPHER'S FANTASTIC FLOW PURIFIED</t>
  </si>
  <si>
    <t>KHEN'S - MINI GROCERY</t>
  </si>
  <si>
    <t>MONICA'S SOFTDRINKS TRADING</t>
  </si>
  <si>
    <t>N.L. CUATON SOFTDRINKS DEALER</t>
  </si>
  <si>
    <t>R.DE CASTRO GENERAL MERCHANDISE</t>
  </si>
  <si>
    <t>REJJ POULTRY SUPPLY AND GEN.MDSE</t>
  </si>
  <si>
    <t>PAUL JAKE STORE</t>
  </si>
  <si>
    <t>CHNG STORE</t>
  </si>
  <si>
    <t>GURO JOVAL VARIETY STORE</t>
  </si>
  <si>
    <t>JP SOFTDRINKS DEALER</t>
  </si>
  <si>
    <t>MINI MARK STORE</t>
  </si>
  <si>
    <t>RAQUION SARI SARI STORE</t>
  </si>
  <si>
    <t>REYES STORE</t>
  </si>
  <si>
    <t>4EAS PHARMACY</t>
  </si>
  <si>
    <t>SFL MARKETING</t>
  </si>
  <si>
    <t>MANDALUYONG REGION</t>
  </si>
  <si>
    <t>ELIAB MERCADO</t>
  </si>
  <si>
    <t>SALES, ERNESTO JR MARIÑAS</t>
  </si>
  <si>
    <t>CO, LAWRENCE AMOROSO</t>
  </si>
  <si>
    <t>DELARA 88 BEVERAGES TRADING</t>
  </si>
  <si>
    <t>KEISHA KYLE TRADING</t>
  </si>
  <si>
    <t>LIVIANATICS STORE</t>
  </si>
  <si>
    <t>AMADEA'S SARI SARI STORE</t>
  </si>
  <si>
    <t>ESPINEDA, KAREN RODIL</t>
  </si>
  <si>
    <t>BING NERI STORE</t>
  </si>
  <si>
    <t>ISI-SAN GEN.MDSE.</t>
  </si>
  <si>
    <t>PACO REGION</t>
  </si>
  <si>
    <t>RAFAEL QUIROZ</t>
  </si>
  <si>
    <t>DOMINGO, JAN CEDIE MALLILLIN</t>
  </si>
  <si>
    <t>DON HASAY TRADING CORP.</t>
  </si>
  <si>
    <t>DATU STORE</t>
  </si>
  <si>
    <t>ENRICO L. JANOLO GENERAL MERCHANDIS</t>
  </si>
  <si>
    <t>GR-AGACA STORE</t>
  </si>
  <si>
    <t>KUYA JOEL SCHOOL SUPPLIES, TOYS</t>
  </si>
  <si>
    <t>MAPESI SOFTDRINKS STORE</t>
  </si>
  <si>
    <t>RATSKI DOS GENERAL MERCHANDISE</t>
  </si>
  <si>
    <t>EDGARDO BEVERAGES WHOLESALING</t>
  </si>
  <si>
    <t>BAUTISTA, FRANCIS YLLOR FANTOLGO</t>
  </si>
  <si>
    <t>PERALTA'S WATER REFILLING STATION</t>
  </si>
  <si>
    <t>6J'S GROCERY STORE</t>
  </si>
  <si>
    <t>ADOLFO STORE</t>
  </si>
  <si>
    <t>AGB GAS TRADING</t>
  </si>
  <si>
    <t>JMBP BEVERAGES WHOLESALING</t>
  </si>
  <si>
    <t>KABUHAYAN PARA SA BAYANG NAGKAISA F</t>
  </si>
  <si>
    <t>KENNETH SARI-SARI STORE</t>
  </si>
  <si>
    <t>MABANAG STORE</t>
  </si>
  <si>
    <t>MIYONG GENERAL MERCHANDISE</t>
  </si>
  <si>
    <t>WILMER SOFTDRINKS STORE</t>
  </si>
  <si>
    <t>KABUHAYAN PARA SA BAYANG NAGKAKAISA</t>
  </si>
  <si>
    <t>UY, RICHARD AKUT</t>
  </si>
  <si>
    <t>MABANAG SARI SARI STORE</t>
  </si>
  <si>
    <t>CRCN SARI-SARI STORE</t>
  </si>
  <si>
    <t>ALEJANDRO, JOHN CHRISTIAN URRERA</t>
  </si>
  <si>
    <t>BENGKIS MERCHANDISING</t>
  </si>
  <si>
    <t>LYN LENG GENERAL MERCHANDISE</t>
  </si>
  <si>
    <t>MATOLA STORE</t>
  </si>
  <si>
    <t>JG QUELIZA GROCERY STORE</t>
  </si>
  <si>
    <t>MARK DAVID M BARISO STORE</t>
  </si>
  <si>
    <t>MORESBY GENERAL MERCHANDISE</t>
  </si>
  <si>
    <t>3 AM SARI-SARI STORE</t>
  </si>
  <si>
    <t>3M GROCERY STORE</t>
  </si>
  <si>
    <t>7SEATER SOFTDRINKS STORE</t>
  </si>
  <si>
    <t>CRUZ, ROMMEL ALLAN BRIGINO</t>
  </si>
  <si>
    <t>ACJM BEVERAGES TRADING</t>
  </si>
  <si>
    <t>ALTUG AND DAKDAK SOFTDRINKS DEALER</t>
  </si>
  <si>
    <t>ARB STORE</t>
  </si>
  <si>
    <t>BUENASMART B2B CONSUMER GOODS TRADI</t>
  </si>
  <si>
    <t>CECILLE STORE</t>
  </si>
  <si>
    <t>CORONADO STORE</t>
  </si>
  <si>
    <t>EMLS GROCERY STORE</t>
  </si>
  <si>
    <t>FHABS SARI-SARI STORE</t>
  </si>
  <si>
    <t>G4MC CORPORATION</t>
  </si>
  <si>
    <t>GANJEAN STORE</t>
  </si>
  <si>
    <t>GIRON STORE 2</t>
  </si>
  <si>
    <t>HRM WHOLESALE</t>
  </si>
  <si>
    <t>JJRJC SARI SARI STORE</t>
  </si>
  <si>
    <t>LAYOL STORE</t>
  </si>
  <si>
    <t>MAC CONSUMER GOODS STORE</t>
  </si>
  <si>
    <t>MCG CONSUMER GOODS TRADING</t>
  </si>
  <si>
    <t>MIGHTY PINOY GEN.MDSE.</t>
  </si>
  <si>
    <t>MITCH SOFTDRINKS STORE</t>
  </si>
  <si>
    <t>PERLA STORE</t>
  </si>
  <si>
    <t>RAVELO STORE</t>
  </si>
  <si>
    <t>RESTIANN BEVERAGES WHOLESALING</t>
  </si>
  <si>
    <t>REVILLA'S STORE</t>
  </si>
  <si>
    <t>ROSITA'S MEI-DEN STORE</t>
  </si>
  <si>
    <t>SHIRLEY AND BABES STORE</t>
  </si>
  <si>
    <t>VARGAS DELIVERY</t>
  </si>
  <si>
    <t>VENTURA STORE</t>
  </si>
  <si>
    <t>WILSON ENTERPRISE</t>
  </si>
  <si>
    <t>3M GROCERY</t>
  </si>
  <si>
    <t>4PLAN CORPORATION</t>
  </si>
  <si>
    <t>G4MC MEGA STORE</t>
  </si>
  <si>
    <t>JRRJC SARI SARI STORE</t>
  </si>
  <si>
    <t>MD CALO GENERAL MERCHANDISE</t>
  </si>
  <si>
    <t>NERYMART MINI GROCERY</t>
  </si>
  <si>
    <t>DENNIES STORE</t>
  </si>
  <si>
    <t>JHONNA STORE</t>
  </si>
  <si>
    <t>AARON STORE</t>
  </si>
  <si>
    <t>BUTCHOY 1017 STORE</t>
  </si>
  <si>
    <t>CHARLES CANTEEN</t>
  </si>
  <si>
    <t>DHON &amp; JEN STORE</t>
  </si>
  <si>
    <t>J.NAVA GEN MERC</t>
  </si>
  <si>
    <t>JENNIFER STORE</t>
  </si>
  <si>
    <t>JNJ STORE</t>
  </si>
  <si>
    <t>JOY STORE</t>
  </si>
  <si>
    <t>MYRNA STORE</t>
  </si>
  <si>
    <t>OLYN STORE</t>
  </si>
  <si>
    <t>RMD STORE</t>
  </si>
  <si>
    <t>VIADOY STORE</t>
  </si>
  <si>
    <t>LHUZ &amp; AJ TAPSIHAN</t>
  </si>
  <si>
    <t>MALOU MINI MART</t>
  </si>
  <si>
    <t>ABAD STORE</t>
  </si>
  <si>
    <t>AMANDA V. ECHIEVERE</t>
  </si>
  <si>
    <t>LEANDRO SORE</t>
  </si>
  <si>
    <t>LINEAGE CORP TRADING INC</t>
  </si>
  <si>
    <t>MIKEDESS STORE</t>
  </si>
  <si>
    <t>MJ SALAZAR STORE</t>
  </si>
  <si>
    <t>MOTHER LILIAN RETAILER</t>
  </si>
  <si>
    <t>NELSON SOFTDRINKS TRADING</t>
  </si>
  <si>
    <t>NINO STORE</t>
  </si>
  <si>
    <t>PRIME MART</t>
  </si>
  <si>
    <t>SKMART SARI-SARI STORE</t>
  </si>
  <si>
    <t>TRI-MARS TRADING</t>
  </si>
  <si>
    <t>SOUTHSHOP SALES CORP</t>
  </si>
  <si>
    <t>BETONIO BAKERY</t>
  </si>
  <si>
    <t>AR07 GENERAL MERCHANDISE</t>
  </si>
  <si>
    <t>RENULFO FOOD AND BEVERAGE STORE</t>
  </si>
  <si>
    <t>ARWIN VARIETY STORE</t>
  </si>
  <si>
    <t>BIGJETH GENERAL MERCHANDISE</t>
  </si>
  <si>
    <t>CACEL MINI MART</t>
  </si>
  <si>
    <t>CHRISTIAN/GRACE CG SARI-SARI STORE</t>
  </si>
  <si>
    <t>FRANCRISHA SARI-SARI STORE</t>
  </si>
  <si>
    <t>JOSELITO MARQUEZ BEVERAGE TRADING</t>
  </si>
  <si>
    <t>NANING GROCERY</t>
  </si>
  <si>
    <t>NAOMI &amp; NATHANIEL'S STORE</t>
  </si>
  <si>
    <t>POMPA 1</t>
  </si>
  <si>
    <t>POMPA STORE</t>
  </si>
  <si>
    <t>PRIMERTAS  R. GEPIGA - LESSOR</t>
  </si>
  <si>
    <t>RICHARD STORE</t>
  </si>
  <si>
    <t>ROLLY STORE</t>
  </si>
  <si>
    <t>ROWENA'S STORE</t>
  </si>
  <si>
    <t>TAMACORT GROCERY</t>
  </si>
  <si>
    <t>TRIPLE'S SARI-SARI STORE</t>
  </si>
  <si>
    <t>GA2 PHARMACEUTICAL INC.</t>
  </si>
  <si>
    <t>BONGA SARI-SARI STORE</t>
  </si>
  <si>
    <t>BOSSBULK MINI STORE</t>
  </si>
  <si>
    <t>FELY DUATIN MERCHANDISE</t>
  </si>
  <si>
    <t>GRM WATER REFILLING STATION</t>
  </si>
  <si>
    <t>K&amp;Q PELONES SARI-SARI STORE</t>
  </si>
  <si>
    <t>MIRAS BEVERAGES</t>
  </si>
  <si>
    <t>MOTHER LILIAN BEVERAGE TRADING</t>
  </si>
  <si>
    <t>KRESHBEN SOFTDRINKS TRADING</t>
  </si>
  <si>
    <t>ROUJYRNYL TRADING</t>
  </si>
  <si>
    <t>E.P. MERCADO TRADING</t>
  </si>
  <si>
    <t>MCARES GROCERY PRODUCTS DISTRIBUTIO</t>
  </si>
  <si>
    <t>MBR 897 BEVERAGES STORE</t>
  </si>
  <si>
    <t>ERWIN S. OLIVA SARI SARI STORE</t>
  </si>
  <si>
    <t>U1 AND U2 GROUP OF COMPANIES CORP.</t>
  </si>
  <si>
    <t>SALLY'S STORE</t>
  </si>
  <si>
    <t>GRACE AND BETCHAY GROCERY PRODUCTS</t>
  </si>
  <si>
    <t>MAMAY EDENG'S GROCERY PRODUCTS DIST</t>
  </si>
  <si>
    <t>JMP SARI-SARI STORE</t>
  </si>
  <si>
    <t>LN'C GENERAL MERCHANDISE</t>
  </si>
  <si>
    <t>ELLAI TRADING</t>
  </si>
  <si>
    <t>CAROCHE'S GENERAL MERCHANDISE</t>
  </si>
  <si>
    <t>GLENN JOSEPH ONE STOP SHOP</t>
  </si>
  <si>
    <t>HANKAT STORE</t>
  </si>
  <si>
    <t>LOUIE &amp; LEI STORE</t>
  </si>
  <si>
    <t>NANCY RAMIREZ GENERAL MERCHANDISE</t>
  </si>
  <si>
    <t>PACITAN SARI-SARI STORE</t>
  </si>
  <si>
    <t>SER-JAE ENTERPRISES</t>
  </si>
  <si>
    <t>TOPIE SARI-SARI STORE</t>
  </si>
  <si>
    <t>WINNIE SOFTDRINKS TRADING</t>
  </si>
  <si>
    <t>ZENAIDA CRUZADA GENERAL MERCHANDISE</t>
  </si>
  <si>
    <t>AMADEA'S STORE</t>
  </si>
  <si>
    <t>LAV BEVERAGE WHOLESALING</t>
  </si>
  <si>
    <t>RKP GENERAL MERCHANDISE</t>
  </si>
  <si>
    <t>7-ELEVEN-MAYBUNGA</t>
  </si>
  <si>
    <t>UNCLE JOHN'S - PASIG DC</t>
  </si>
  <si>
    <t>CDI RDC TAYTAY</t>
  </si>
  <si>
    <t>SUY SING  PARANAQUE</t>
  </si>
  <si>
    <t>SUY SING  TAGUIG</t>
  </si>
  <si>
    <t>MJ, KATE AND LOVE ENTERPRISE</t>
  </si>
  <si>
    <t>CMLM MERCHANDISING</t>
  </si>
  <si>
    <t>DP SSYBB GROCERY PRODUCTS DISTRBUTION</t>
  </si>
  <si>
    <t>RONNIE ROMERO</t>
  </si>
  <si>
    <t>TAGUIG REGION - RM FERDINAND</t>
  </si>
  <si>
    <t>PARANAQUE REGION - RM RONNIE</t>
  </si>
  <si>
    <t>Taguig Region</t>
  </si>
  <si>
    <t>TOTAL TAGUIG REGION</t>
  </si>
  <si>
    <t>HOME AND OFFICE DELIVERY</t>
  </si>
  <si>
    <t>RYAN SALDUA</t>
  </si>
  <si>
    <t>TAGUIG REGION</t>
  </si>
  <si>
    <t>RIVA EVANEGLISTA</t>
  </si>
  <si>
    <t>SHEILA ICABALES</t>
  </si>
  <si>
    <t>NATIONAL KEY ACCOUNTS</t>
  </si>
  <si>
    <t>TAG- WS</t>
  </si>
  <si>
    <t>MAMERTO STORE</t>
  </si>
  <si>
    <t>TAGUIG AREA</t>
  </si>
  <si>
    <t>MERRI-MEE STORE</t>
  </si>
  <si>
    <t>NATHAN STORE</t>
  </si>
  <si>
    <t>XP STORE</t>
  </si>
  <si>
    <t>RUTHING STORE</t>
  </si>
  <si>
    <t>4252 GENERAL MERCHANDIZE</t>
  </si>
  <si>
    <t>BONG STR</t>
  </si>
  <si>
    <t>FERNANDO DEALER</t>
  </si>
  <si>
    <t>GBS SOFTDRINKS STORE</t>
  </si>
  <si>
    <t>ONE STOP MART INC</t>
  </si>
  <si>
    <t>RODOLFO STORE</t>
  </si>
  <si>
    <t>RONNEL DINGLASAN SOFTDRINKS</t>
  </si>
  <si>
    <t>SUSAN SARI SARI STORE</t>
  </si>
  <si>
    <t>JOCELLE STORE</t>
  </si>
  <si>
    <t>VIOLY STORE</t>
  </si>
  <si>
    <t>ELSIE STORE</t>
  </si>
  <si>
    <t>7M20000 GEN. MDSE</t>
  </si>
  <si>
    <t>CANLAS STORE</t>
  </si>
  <si>
    <t>LORCA STORE</t>
  </si>
  <si>
    <t>OUTLET NUMBER</t>
  </si>
  <si>
    <t>TRADE NAME</t>
  </si>
  <si>
    <t>Stills OM#</t>
  </si>
  <si>
    <t>OM# DELLOCS</t>
  </si>
  <si>
    <t>CONTACT PERSON</t>
  </si>
  <si>
    <t>FIRST CONTACT</t>
  </si>
  <si>
    <t>SECOND CONTACT</t>
  </si>
  <si>
    <t>THIRD CONTACT</t>
  </si>
  <si>
    <t>COMMERCIAL
UNIT</t>
  </si>
  <si>
    <t>DC</t>
  </si>
  <si>
    <t>DELLOC</t>
  </si>
  <si>
    <t>REGION  MANAGER</t>
  </si>
  <si>
    <t>GTM LEAD</t>
  </si>
  <si>
    <t>STILLS DISTRIBUTION MANAGER</t>
  </si>
  <si>
    <t>BD/AD</t>
  </si>
  <si>
    <t xml:space="preserve">PICKUP
</t>
  </si>
  <si>
    <t>TITAN</t>
  </si>
  <si>
    <t>POP/VXCEED</t>
  </si>
  <si>
    <t>OFFSHORE</t>
  </si>
  <si>
    <t>DSP Count</t>
  </si>
  <si>
    <t>TRUCK LOAD CAPACITY ( in Pallets)</t>
  </si>
  <si>
    <t>GENERO ENTERPRISE</t>
  </si>
  <si>
    <t xml:space="preserve">GENEVIEVE </t>
  </si>
  <si>
    <t>0288620488</t>
  </si>
  <si>
    <t>0288613651</t>
  </si>
  <si>
    <t>09178024597</t>
  </si>
  <si>
    <t>DPH</t>
  </si>
  <si>
    <t>LAS PINAS</t>
  </si>
  <si>
    <t xml:space="preserve">PARANAQUE DC   </t>
  </si>
  <si>
    <t xml:space="preserve">98 PARANAQUE DISTRIBUTION CENTER   </t>
  </si>
  <si>
    <t>GORDONCILLO, ANDRE</t>
  </si>
  <si>
    <t>ROMERO, RONELON VILLACRUZ</t>
  </si>
  <si>
    <t>ORENCIO, RYAN</t>
  </si>
  <si>
    <t>48 hrs</t>
  </si>
  <si>
    <t>N</t>
  </si>
  <si>
    <t>Y</t>
  </si>
  <si>
    <t>VXCEED</t>
  </si>
  <si>
    <t>NON OFFSHORE</t>
  </si>
  <si>
    <t>10 Pallet</t>
  </si>
  <si>
    <t>505332170 Old Accnt</t>
  </si>
  <si>
    <t>EMILY TEJAMO</t>
  </si>
  <si>
    <t>09999399301</t>
  </si>
  <si>
    <t>106 STA.ROSA BOTTLING PLANT</t>
  </si>
  <si>
    <t>POP</t>
  </si>
  <si>
    <t>20 Pallet</t>
  </si>
  <si>
    <t>RICAFORT, BENJIE</t>
  </si>
  <si>
    <t>'09295220669</t>
  </si>
  <si>
    <t>6 Pallet</t>
  </si>
  <si>
    <t>505375772 Old Main Accnt</t>
  </si>
  <si>
    <t>JOSHUA/MAY SANTOS</t>
  </si>
  <si>
    <t>09178287801</t>
  </si>
  <si>
    <t>09178128088</t>
  </si>
  <si>
    <t>09989775130</t>
  </si>
  <si>
    <t>PARANAQUE</t>
  </si>
  <si>
    <t xml:space="preserve">OIC ROMERO, RONNIE </t>
  </si>
  <si>
    <t>ASH JACK TRADING</t>
  </si>
  <si>
    <t>FLORES, NESTOR</t>
  </si>
  <si>
    <t>09281608293</t>
  </si>
  <si>
    <t>09065811514</t>
  </si>
  <si>
    <t>ZAFE, GARRY</t>
  </si>
  <si>
    <t>HADDIYA LIA BADUA</t>
  </si>
  <si>
    <t>09665912440</t>
  </si>
  <si>
    <t>505329888 Old Main Accnt</t>
  </si>
  <si>
    <t>GARCIA, RHODORA J</t>
  </si>
  <si>
    <t>09198077586</t>
  </si>
  <si>
    <t>98 - PARAÑAQUE WAREHOUSE</t>
  </si>
  <si>
    <t>LOUIE VIRAY/JOSHUA</t>
  </si>
  <si>
    <t>09552504750</t>
  </si>
  <si>
    <t>ALVAREZ, FERDINAND</t>
  </si>
  <si>
    <t>CASTANEDA, GRACE</t>
  </si>
  <si>
    <t>09216087514</t>
  </si>
  <si>
    <t>NOGOY, RICARDO</t>
  </si>
  <si>
    <t>09173114991</t>
  </si>
  <si>
    <t>CRUZ, ROMMEL</t>
  </si>
  <si>
    <t>CARRY ALL FOOD ENTERPRISES INC. -PARANAQUE  PS BOOKING - VXCEED MAIN</t>
  </si>
  <si>
    <t>505345750 Old Main Accnt</t>
  </si>
  <si>
    <t xml:space="preserve">MICHELLE AMAD </t>
  </si>
  <si>
    <t>FERNANDEZ, JOHN ANTHONY</t>
  </si>
  <si>
    <t>14 Pallet</t>
  </si>
  <si>
    <t>MARITESS TEVES /  BETH |</t>
  </si>
  <si>
    <t>ERWIN S. OLIVA SARI SARI STORE - PARANAQUE CRS</t>
  </si>
  <si>
    <t>OLIVA, ERWIN S.</t>
  </si>
  <si>
    <t xml:space="preserve">98 PARAÑAQUE SALES WAREHOUSE </t>
  </si>
  <si>
    <t>SAN JOSE, ERIC TIMOTHY</t>
  </si>
  <si>
    <t>MAGNUM GROWTH DISTRIBUTION CORPORAT</t>
  </si>
  <si>
    <t>505345128 STA ROSA
505358044 OLD MAIN</t>
  </si>
  <si>
    <t>Rosbel Trinidad/  Jackie So|</t>
  </si>
  <si>
    <t>MANDALUYONG</t>
  </si>
  <si>
    <t>CGMA</t>
  </si>
  <si>
    <t>MERCADO, ELIAB ALJAN</t>
  </si>
  <si>
    <t>12 Pallet</t>
  </si>
  <si>
    <t>DON HASAY TRADING CORPORATION</t>
  </si>
  <si>
    <t xml:space="preserve">WILSON FAJARDO </t>
  </si>
  <si>
    <t>09178453788</t>
  </si>
  <si>
    <t>00285369987</t>
  </si>
  <si>
    <t xml:space="preserve">LEAD WHOLESALER </t>
  </si>
  <si>
    <t>PACO</t>
  </si>
  <si>
    <t xml:space="preserve">98 PARANAQUE DISTRIBUTION CENTER </t>
  </si>
  <si>
    <t>QUIROZ, RAFAEL</t>
  </si>
  <si>
    <t>DITOMAL, ANNGELINE</t>
  </si>
  <si>
    <t>CABRAL, JOEL DE VILLA</t>
  </si>
  <si>
    <t>ROMANO SABLAY</t>
  </si>
  <si>
    <t>09550288237</t>
  </si>
  <si>
    <t>GORDONCILLO, ANDRE ASTORIAS</t>
  </si>
  <si>
    <t>DONE</t>
  </si>
  <si>
    <t>ROUTE ASSESTMENT</t>
  </si>
  <si>
    <t>#</t>
  </si>
  <si>
    <t>CAT</t>
  </si>
  <si>
    <t>BD'S</t>
  </si>
  <si>
    <t>LOAD OUT REPORT</t>
  </si>
  <si>
    <t>PULLOUT EMPTIES</t>
  </si>
  <si>
    <t>CCBPI_PARAÑAQUE DC</t>
  </si>
  <si>
    <t>DAMAYO</t>
  </si>
  <si>
    <t>CU</t>
  </si>
  <si>
    <t>Customer Number</t>
  </si>
  <si>
    <t>Customer Name</t>
  </si>
  <si>
    <t>Address</t>
  </si>
  <si>
    <t>SCL / Delivery Days</t>
  </si>
  <si>
    <t>Receiving Window Time</t>
  </si>
  <si>
    <t>DWS</t>
  </si>
  <si>
    <t>BARANGAY 201 JADEHOMES COMPOUND, MERVILLE, PARANAQUE CITY</t>
  </si>
  <si>
    <t>DAILY</t>
  </si>
  <si>
    <t>5PM TO 7PM</t>
  </si>
  <si>
    <t>191 BLK 6 EDISON AVE, PARANAQUE CITY</t>
  </si>
  <si>
    <t>002 SAPATASAHAI ST., BALAGBAG, PASAY CITY</t>
  </si>
  <si>
    <t>7024 SAN ISIDROSAN ANTONIO VALLEY 11&amp; 12,PARANAQUE</t>
  </si>
  <si>
    <t>02 MARIANO STREET, TAGUIG CITY</t>
  </si>
  <si>
    <t>5PM TO 8PM</t>
  </si>
  <si>
    <t>06 K9 EXTENSION, WAWA , TAGUIG CITY</t>
  </si>
  <si>
    <t>53 ROAD 1 NORTH DAANGHARI, BICUTAN,TAGUIG</t>
  </si>
  <si>
    <t>MLQ ST. COR. BANANI ST, BICUTAN LOWER,TAGUIG</t>
  </si>
  <si>
    <t>7198 P. BURGOS STREET, TAMBO,PARANAQUE</t>
  </si>
  <si>
    <t>5PM TO 10PM</t>
  </si>
  <si>
    <t>738 4TH STREET PILDERA II, PASAY CITY</t>
  </si>
  <si>
    <t>5PM TO 9PM</t>
  </si>
  <si>
    <t>32 CHAPEL ROAD PILDERA 2, BRGY 193, PASAY CITY</t>
  </si>
  <si>
    <t>182 MOLINA ST, MUNTINLUPA CPO,MUNTINLUPA</t>
  </si>
  <si>
    <t>455 SUNFLOWER, MUNTINLUPA CPO,MUNTINLUPA</t>
  </si>
  <si>
    <t>377 NATIONAL ROAD, MUNTINLUPA CPO,MUNTINLUPA</t>
  </si>
  <si>
    <t>79 ILAYA, AYALA ALABANG P.O. BOXES,MUNTINLUPA</t>
  </si>
  <si>
    <t>NIA RD SAN GUILLERMO ST, BAYANAN/PUTATAN,MUNTINLUPA</t>
  </si>
  <si>
    <t>405 ELISCO ROAD SAN JOAQUIN,PASIG CITY</t>
  </si>
  <si>
    <t>684 VILLA TUPAZ PASIG CITY</t>
  </si>
  <si>
    <t>LOT 391 BL SUNFLOWER STREET TAGUIG CITY</t>
  </si>
  <si>
    <t>BLOCK 42 L PHASE 2 TAGUIG CITY</t>
  </si>
  <si>
    <t>1792 B7 L11 IBAYO-TIPAS, TAGUIG</t>
  </si>
  <si>
    <t>MANGGA STREET  WEST REMBO REMBO (WEST),MAKATI CITY</t>
  </si>
  <si>
    <t>32 B1 JP RIZAL EXTENSION REMBO (WEST),MAKATI CITY</t>
  </si>
  <si>
    <t>294 STO TOMAS ST. BICUTAN LOWER,TAGUIG</t>
  </si>
  <si>
    <t>13 SAMPALOC ST NORTH SIGNAL VILLAGE NORTH SIGNAL, TAGUIG CITY</t>
  </si>
  <si>
    <t>B7 L27 SSBRIGADE WESTERN BICUTAN TAGUIG CITY</t>
  </si>
  <si>
    <t>35 MARINDUQUE ST. BICUTAN LOWER TAGUIG</t>
  </si>
  <si>
    <t>ALIPIO</t>
  </si>
  <si>
    <t>TRUCK LOC PER RFID</t>
  </si>
  <si>
    <t>3 CCC STORE / PACITAN SARI-SARI STORE</t>
  </si>
  <si>
    <t>LOUIE &amp; LEI STORE / CAROCHE'S GENERAL MERCHANDISE</t>
  </si>
  <si>
    <t>SER-JAE ENTERPRISES / TOPIE SARI-SARI STORE</t>
  </si>
  <si>
    <t>ADVANCE BOOKING</t>
  </si>
  <si>
    <t>SHIPMENT#</t>
  </si>
  <si>
    <t>CURRENT BOOKING</t>
  </si>
  <si>
    <t>PICKUP EMPTIES</t>
  </si>
  <si>
    <t>CASH &amp; CARRY SUPERMARKET-MAKATI</t>
  </si>
  <si>
    <t>CCBPI_PARANAQUE DC_NKA</t>
  </si>
  <si>
    <t>PUREGOLD JR-TUBIGAN BIÑAN</t>
  </si>
  <si>
    <t>PANCAKE HOUSE-TAGUIG</t>
  </si>
  <si>
    <t>SHAKEYS PIZZA RESTAURANT</t>
  </si>
  <si>
    <t>SHAKEY'S PILAR</t>
  </si>
  <si>
    <t>PUREGOLD PRICE CLUB-PUTATAN</t>
  </si>
  <si>
    <t>PUREGOLD PRICE CLUB-88 SQUARE PARAN</t>
  </si>
  <si>
    <t>STAR PARKS CORP.-CCP CMPLX.</t>
  </si>
  <si>
    <t>THE BELLEVUE MANILA-FILINVEST</t>
  </si>
  <si>
    <t>CHOWKING UPTOWN MALL</t>
  </si>
  <si>
    <t>W MALL SUPERMARKET</t>
  </si>
  <si>
    <t>EVERWIN MART</t>
  </si>
  <si>
    <t>SHAKEY'S-DOMESTIC</t>
  </si>
  <si>
    <t>MERCURY DRUG AFPOVAI</t>
  </si>
  <si>
    <t>DNATA INC.</t>
  </si>
  <si>
    <t>LUCKY STAR HOTELS &amp; RECREATION INC.</t>
  </si>
  <si>
    <t>TIGER RESORT LEISURE AND ENTERTAINM</t>
  </si>
  <si>
    <t>MERCURY DRUG-MAKATI VALERO 2</t>
  </si>
  <si>
    <t>MDC MAKATI CITY AYALA CENTER THE LI</t>
  </si>
  <si>
    <t>MITSUKOSHI FEDERAL RETAIL INC</t>
  </si>
  <si>
    <t>SM FOODCOURT-MALL OF ASIA</t>
  </si>
  <si>
    <t>AYALA MANILA BAY - MALL</t>
  </si>
  <si>
    <t>ONE STOP MART, INC.</t>
  </si>
  <si>
    <t>SUPER ACES BY RAMCEL</t>
  </si>
  <si>
    <t>ALBA INTERNATIONAL INC.</t>
  </si>
  <si>
    <t>SOUTHEASTASIA RETAIL, INC.</t>
  </si>
  <si>
    <t>TUDING &amp; GENER PORKCHOP ATBP.</t>
  </si>
  <si>
    <t>CHOWKING-QUIAPO</t>
  </si>
  <si>
    <t>PUREGOLD PRICE CLUB-MALATE</t>
  </si>
  <si>
    <t>PUREGOLD PRICE CLUB-MARCOS ALVAREZ</t>
  </si>
  <si>
    <t>PUREGOLD PRICE CLUB-PULANG LUPA UNO</t>
  </si>
  <si>
    <t>PUREGOLD PRICE CLUB-AGUIRRE</t>
  </si>
  <si>
    <t>PUREGOLD JR-BLUMENTRITT MARKET</t>
  </si>
  <si>
    <t>PUREGOLD PRICE CLUB-TAYUMAN</t>
  </si>
  <si>
    <t>PUREGOLD EXTRA-OSMEÑA HIGHWAY</t>
  </si>
  <si>
    <t>PUREGOLD JR-BF-HOMES</t>
  </si>
  <si>
    <t>MANG INASAL MOONWALK-LEXY ENTERPRIS</t>
  </si>
  <si>
    <t>GREENWICH STARMALL PRIMA TAGUIG</t>
  </si>
  <si>
    <t>CHOWKING PADRE FAURA</t>
  </si>
  <si>
    <t>SHOP SMART, INC.</t>
  </si>
  <si>
    <t>WALTERMART-BICUTAN</t>
  </si>
  <si>
    <t>WALTERMART MUNTINLUPA</t>
  </si>
  <si>
    <t>WALTERMART-SUCAT</t>
  </si>
  <si>
    <t>WALTERMART-MAKATI</t>
  </si>
  <si>
    <t>SHAKEY'S-PASONG TAMO</t>
  </si>
  <si>
    <t>AYALA GREENBELT - MALL</t>
  </si>
  <si>
    <t>UNION JACK TAVERN</t>
  </si>
  <si>
    <t>BURGER KING MAKATI AVENUE</t>
  </si>
  <si>
    <t>MERCURY DRUG-CASH AND CARRY</t>
  </si>
  <si>
    <t>BURGER KING-SM BICUTAN</t>
  </si>
  <si>
    <t>MERCURY DRUG VILLAR SIPAG BRANCH</t>
  </si>
  <si>
    <t>MERCURY DRUG-BURGOS PASAY</t>
  </si>
  <si>
    <t>SHAKEY'S-SHOPWISE SUCAT</t>
  </si>
  <si>
    <t>MERCURY DRUG-TAFT GIL PUYAT</t>
  </si>
  <si>
    <t>MERCURY DRUG-ESCOLTA</t>
  </si>
  <si>
    <t>MERCURY DRUG-ERMITA NS DE GUIA</t>
  </si>
  <si>
    <t>SAN ROQUE SUPERMARKET-LAS PIÑAS</t>
  </si>
  <si>
    <t>XYRIS SUPERMART</t>
  </si>
  <si>
    <t>LOTS' A PIZZA</t>
  </si>
  <si>
    <t>REYSAL SHOPRITE INC.</t>
  </si>
  <si>
    <t>CLIGAN MART</t>
  </si>
  <si>
    <t>SHAKEY'S-BINAN</t>
  </si>
  <si>
    <t>ISETANN DEPARTMENT STORE - RECTO</t>
  </si>
  <si>
    <t>TONGKEUNSO RESTAURANT</t>
  </si>
  <si>
    <t>INITIAL_VEGA</t>
  </si>
  <si>
    <t>INITIAL_CANDA</t>
  </si>
  <si>
    <t>INITIAL_LAXAMANA</t>
  </si>
  <si>
    <t>INITIAL_PARANE</t>
  </si>
  <si>
    <t>2ND LOAD_VEGA</t>
  </si>
  <si>
    <t>INITIAL_MENDOZA</t>
  </si>
  <si>
    <t>INITIAL_RAMIREZ</t>
  </si>
  <si>
    <t>INITIAL_GERVACIO</t>
  </si>
  <si>
    <t>INITIAL_MAHUSAY</t>
  </si>
  <si>
    <t>INITIAL_LOBETE</t>
  </si>
  <si>
    <t>2ND LOAD_AULISTIA</t>
  </si>
  <si>
    <t>INITIAL_MEJELLANO</t>
  </si>
  <si>
    <t>INITIAL_CABACABA</t>
  </si>
  <si>
    <t>2ND LOAD_CELZO</t>
  </si>
  <si>
    <t>INITIAL_ALIPIO</t>
  </si>
  <si>
    <t>INITIAL_BARCELO</t>
  </si>
  <si>
    <t>INITIAL_SANTOS</t>
  </si>
  <si>
    <t>INITIAL_BRIONES</t>
  </si>
  <si>
    <t>INITIAL_CELZO</t>
  </si>
  <si>
    <t>INITIAL_AULISTIA</t>
  </si>
  <si>
    <t>INITIAL_OPIDER</t>
  </si>
  <si>
    <t>2ND LOAD_DAWAL</t>
  </si>
  <si>
    <t>INITIAL_DAWAL</t>
  </si>
  <si>
    <t>CCBPI_ROXAS</t>
  </si>
  <si>
    <t>2ND LOAD_SALEM</t>
  </si>
  <si>
    <t>INITIAL_SALEM</t>
  </si>
  <si>
    <t>INITIAL_CORTEZ</t>
  </si>
  <si>
    <t>LSP_RRAJ</t>
  </si>
  <si>
    <t>LSP_ONG</t>
  </si>
  <si>
    <t>LSP_EMME</t>
  </si>
  <si>
    <t>LSP_MAXIMOVE</t>
  </si>
  <si>
    <t>LSP_PICKUP</t>
  </si>
  <si>
    <t>PUREGOLD HEAD OFFICE</t>
  </si>
  <si>
    <t>KING OF HEART BAKERY / AR07 GENERAL MERCHANDISE</t>
  </si>
  <si>
    <t>KIRBY AND KENT SOFTDRINKS STORE / CONNIE ANGEL STORE / LHOAN SARI-SARI STORE</t>
  </si>
  <si>
    <t>KUYA JOEL SCHOOL SUPPLIES, TOYS / PERALTA'S WATER REFILLING ST</t>
  </si>
  <si>
    <t>MARINA DE LEON TRADING / RJJJ TRADING</t>
  </si>
  <si>
    <t>MOTHER LILIAN RETAILER / TONILIZA</t>
  </si>
  <si>
    <t>MT HAVERIA GENERAL MERCHANDISE / MABANAG STORE / LESLIE LAGGUI ENTERPRISE</t>
  </si>
  <si>
    <t>SERVANTS CHOICE STORE / RHANS STORE</t>
  </si>
  <si>
    <t>INITIAL_NUGUID</t>
  </si>
  <si>
    <t>2ND LOAD_NUGUID</t>
  </si>
  <si>
    <t>INITIAL_BARCENA</t>
  </si>
  <si>
    <t>2ND LOAD_BARCENA</t>
  </si>
  <si>
    <t>INITIAL_LETRADA</t>
  </si>
  <si>
    <t>2ND LOAD_LETRADA</t>
  </si>
  <si>
    <t>INITIAL_GENTICA</t>
  </si>
  <si>
    <t>INITIAL_JURADA</t>
  </si>
  <si>
    <t>INITIAL_PANGANIBAN</t>
  </si>
  <si>
    <t>INITIAL_BASBAS</t>
  </si>
  <si>
    <t>LSP_AMOURE</t>
  </si>
  <si>
    <t>INITIAL_BANGCARAY</t>
  </si>
  <si>
    <t>INITIAL_RONCAL</t>
  </si>
  <si>
    <t>INITIAL_ALCANTARA</t>
  </si>
  <si>
    <t>INITIAL_JARCIA</t>
  </si>
  <si>
    <t>INITIAL_BANTEL</t>
  </si>
  <si>
    <t>2ND LOAD_BANTEL</t>
  </si>
  <si>
    <t>INITIAL_DULACA</t>
  </si>
  <si>
    <t>2ND LOAD_DULACA</t>
  </si>
  <si>
    <t>INITIAL_FRESCO</t>
  </si>
  <si>
    <t>INITIAL_MAGSUMBOL</t>
  </si>
  <si>
    <t>2ND LOAD_MAGSUMBOL</t>
  </si>
  <si>
    <t>INITIAL_LACUNA</t>
  </si>
  <si>
    <t>INITIAL_ANTE</t>
  </si>
  <si>
    <t>2ND LOAD_ANTE</t>
  </si>
  <si>
    <t>INITIAL_BACUS</t>
  </si>
  <si>
    <t>2ND LOAD_BACUS</t>
  </si>
  <si>
    <t>INITIAL_MANALUSAN</t>
  </si>
  <si>
    <t>INITIAL_MAGPANTAY</t>
  </si>
  <si>
    <t>INITIAL_MAHINAY</t>
  </si>
  <si>
    <t>INITIAL_MEDINA</t>
  </si>
  <si>
    <t>INITIAL_SEVILLA</t>
  </si>
  <si>
    <t>INITIAL_AQUINO</t>
  </si>
  <si>
    <t>INITIAL_JERUSALEM</t>
  </si>
  <si>
    <t>2ND LOAD_JERUSALEM</t>
  </si>
  <si>
    <t>2ND LOAD_MEDINA</t>
  </si>
  <si>
    <t>INITIAL_TOMENIO</t>
  </si>
  <si>
    <t>INITIAL_ANCHETA</t>
  </si>
  <si>
    <t>INITIAL_ANZANO</t>
  </si>
  <si>
    <t>2ND LOAD_ANZANO</t>
  </si>
  <si>
    <t>3RD LOAD_ANZANO</t>
  </si>
  <si>
    <t>4TH LOAD_ANZANO</t>
  </si>
  <si>
    <t>2ND LOAD_MEJELLANO</t>
  </si>
  <si>
    <t>3RD LOAD_MEJELLANO</t>
  </si>
  <si>
    <t>4TH LOAD_MEJELLANO</t>
  </si>
  <si>
    <t>INITIAL_MULA</t>
  </si>
  <si>
    <t>2ND LOAD_MULA</t>
  </si>
  <si>
    <t>3RD LOAD_MULA</t>
  </si>
  <si>
    <t>4TH LOAD_MULA</t>
  </si>
  <si>
    <t>INITIAL_DON</t>
  </si>
  <si>
    <t>2ND LOAD_DON</t>
  </si>
  <si>
    <t>3RD LOAD_DON</t>
  </si>
  <si>
    <t>INITIAL_GEMINA</t>
  </si>
  <si>
    <t>2ND LOAD_GEMINA</t>
  </si>
  <si>
    <t>3RD LOAD_GEMINA</t>
  </si>
  <si>
    <t>5TH LOAD_MEJELLANO</t>
  </si>
  <si>
    <t>5TH LOAD_MULA</t>
  </si>
  <si>
    <t>5TH LOAD_ANZANO</t>
  </si>
  <si>
    <t>INITIAL_ARCIGA</t>
  </si>
  <si>
    <t>2ND LOAD_ARCIGA</t>
  </si>
  <si>
    <t>INITIAL_OLEO</t>
  </si>
  <si>
    <t>2ND LOAD_OLEO</t>
  </si>
  <si>
    <t>INITIAL_SOLLANO</t>
  </si>
  <si>
    <t>INITIAL_OBRENCE</t>
  </si>
  <si>
    <t>PAPELLERO</t>
  </si>
  <si>
    <t>RCV352</t>
  </si>
  <si>
    <t>NAQ3446</t>
  </si>
  <si>
    <t>RKG479</t>
  </si>
  <si>
    <t>NJE7913</t>
  </si>
  <si>
    <t>CBS8017</t>
  </si>
  <si>
    <t>CCP4969</t>
  </si>
  <si>
    <t>NFX7721</t>
  </si>
  <si>
    <t>NBC4911</t>
  </si>
  <si>
    <t>NBC4909</t>
  </si>
  <si>
    <t>NBC4907</t>
  </si>
  <si>
    <t>NFX7719</t>
  </si>
  <si>
    <t>NFY9107</t>
  </si>
  <si>
    <t>CCK4986</t>
  </si>
  <si>
    <t>BRIMON</t>
  </si>
  <si>
    <t>EBORA</t>
  </si>
  <si>
    <t>ERAMIS</t>
  </si>
  <si>
    <t>GREMARIN</t>
  </si>
  <si>
    <t>BINARIA</t>
  </si>
  <si>
    <t>MAHUSAY</t>
  </si>
  <si>
    <t>MENDOZA</t>
  </si>
  <si>
    <t>masulit</t>
  </si>
  <si>
    <t>HERRERA</t>
  </si>
  <si>
    <t>alba</t>
  </si>
  <si>
    <t>villamero</t>
  </si>
  <si>
    <t>condez</t>
  </si>
  <si>
    <t>marquez</t>
  </si>
  <si>
    <t>CALUSOR</t>
  </si>
  <si>
    <t>DELEON</t>
  </si>
  <si>
    <t>danque</t>
  </si>
  <si>
    <t>BUSTARGA</t>
  </si>
  <si>
    <t>nebreja</t>
  </si>
  <si>
    <t>d talosa</t>
  </si>
  <si>
    <t>estrella</t>
  </si>
  <si>
    <t>bautista</t>
  </si>
  <si>
    <t>J.BANGGABANGGA</t>
  </si>
  <si>
    <t>parada</t>
  </si>
  <si>
    <t>R.MANAYON</t>
  </si>
  <si>
    <t>TALOSA</t>
  </si>
  <si>
    <t>po</t>
  </si>
  <si>
    <t>CABACABA</t>
  </si>
  <si>
    <t>H.BANGGABANGGA</t>
  </si>
  <si>
    <t>rosita</t>
  </si>
  <si>
    <t>vibar</t>
  </si>
  <si>
    <t>ORNOPIA</t>
  </si>
  <si>
    <t>bien</t>
  </si>
  <si>
    <t>MULA</t>
  </si>
  <si>
    <t>EWAYAC</t>
  </si>
  <si>
    <t>OTD @7am</t>
  </si>
  <si>
    <t>AS OF 0700H</t>
  </si>
  <si>
    <t>PLATE</t>
  </si>
  <si>
    <t>A</t>
  </si>
  <si>
    <t>T</t>
  </si>
  <si>
    <t>GR</t>
  </si>
  <si>
    <t>GRG</t>
  </si>
  <si>
    <t>EG</t>
  </si>
  <si>
    <t>R</t>
  </si>
  <si>
    <t>G4\7R8G</t>
  </si>
  <si>
    <t>GR7GR7GW\7EG</t>
  </si>
  <si>
    <t>abc123</t>
  </si>
  <si>
    <t>ijguh1924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</si>
</sst>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7">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quot;$&quot;* #,##0_-;\-&quot;$&quot;* #,##0_-;_-&quot;$&quot;* &quot;-&quot;_-;_-@_-"/>
    <numFmt numFmtId="167" formatCode="_-&quot;$&quot;* #,##0.00_-;\-&quot;$&quot;* #,##0.00_-;_-&quot;$&quot;* &quot;-&quot;??_-;_-@_-"/>
    <numFmt numFmtId="168" formatCode="&quot;Php&quot;#,##0.00_);[Red]\(&quot;Php&quot;#,##0.00\)"/>
    <numFmt numFmtId="169" formatCode="_(&quot;Php&quot;* #,##0_);_(&quot;Php&quot;* \(#,##0\);_(&quot;Php&quot;* &quot;-&quot;_);_(@_)"/>
    <numFmt numFmtId="170" formatCode="[$-F800]dddd\,\ mmmm\ dd\,\ yyyy"/>
    <numFmt numFmtId="171" formatCode="h:mm;@"/>
    <numFmt numFmtId="172" formatCode="[$-409]d\-mmm;@"/>
    <numFmt numFmtId="173" formatCode="[$-409]h:mm:ss\ AM/PM"/>
    <numFmt numFmtId="174" formatCode="&quot;\&quot;#,##0.00;&quot;\&quot;&quot;\&quot;&quot;\&quot;&quot;\&quot;&quot;\&quot;&quot;\&quot;&quot;\&quot;&quot;\&quot;&quot;\&quot;&quot;\&quot;&quot;\&quot;\-#,##0.00"/>
    <numFmt numFmtId="175" formatCode="0.000"/>
    <numFmt numFmtId="176" formatCode="_(&quot;P&quot;* #,##0_);_(&quot;P&quot;* \(#,##0\);_(&quot;P&quot;* &quot;-&quot;_);_(@_)"/>
    <numFmt numFmtId="177" formatCode="0.000000000"/>
    <numFmt numFmtId="178" formatCode="#,##0.000_);\(#,##0.000\)"/>
    <numFmt numFmtId="179" formatCode="0.00%;[White]\(0.00%\)"/>
    <numFmt numFmtId="180" formatCode="_(* #,##0_);[Red]_(* \(#,##0\);_(* &quot;-&quot;??_);_(@_)"/>
    <numFmt numFmtId="181" formatCode="_(* #,##0.0_);_(* \(#,##0.0\);_(* &quot;-&quot;?_);_(@_)"/>
    <numFmt numFmtId="182" formatCode="0.0%;[Red]\(0.0%\)"/>
    <numFmt numFmtId="183" formatCode="0.0"/>
    <numFmt numFmtId="184" formatCode="_(* #,##0.000_);_(* \(#,##0.000\);_(* &quot;-&quot;???_);_(@_)"/>
    <numFmt numFmtId="185" formatCode="#,##0.00000000000"/>
    <numFmt numFmtId="186" formatCode="&quot;P&quot;#,##0.00_);[Red]\(&quot;P&quot;#,##0.00\)"/>
    <numFmt numFmtId="187" formatCode="0.000%"/>
    <numFmt numFmtId="188" formatCode="#,##0.0_);\(#,##0.0\)"/>
    <numFmt numFmtId="189" formatCode="0%;[White]\(0%\)"/>
    <numFmt numFmtId="190" formatCode="_(* #,##0_);[Red]_(* \(#,##0\);_(* &quot;-&quot;_);_(@_)"/>
    <numFmt numFmtId="191" formatCode="#,##0.0000_);\(#,##0.0000\)"/>
    <numFmt numFmtId="192" formatCode="_-* #,##0.00\ _F_-;\-* #,##0.00\ _F_-;_-* &quot;-&quot;??\ _F_-;_-@_-"/>
    <numFmt numFmtId="193" formatCode="&quot;\&quot;#,##0.00;&quot;\&quot;&quot;\&quot;&quot;\&quot;&quot;\&quot;&quot;\&quot;\-#,##0.00"/>
    <numFmt numFmtId="194" formatCode="&quot;\&quot;#,##0.00;[Red]&quot;\&quot;&quot;\&quot;&quot;\&quot;&quot;\&quot;&quot;\&quot;\-#,##0.00"/>
    <numFmt numFmtId="195" formatCode="_ &quot;\&quot;* #,##0_ ;_ &quot;\&quot;* &quot;\&quot;&quot;\&quot;&quot;\&quot;&quot;\&quot;\-#,##0_ ;_ &quot;\&quot;* &quot;-&quot;_ ;_ @_ "/>
    <numFmt numFmtId="196" formatCode="#,##0.000"/>
    <numFmt numFmtId="197" formatCode="_([$€-2]* #,##0.00_);_([$€-2]* \(#,##0.00\);_([$€-2]* &quot;-&quot;??_)"/>
    <numFmt numFmtId="198" formatCode="#,##0\ &quot;F&quot;;[Red]\-#,##0\ &quot;F&quot;"/>
    <numFmt numFmtId="199" formatCode="#,##0.00\ &quot;F&quot;;[Red]\-#,##0.00\ &quot;F&quot;"/>
    <numFmt numFmtId="200" formatCode="0.00_)"/>
    <numFmt numFmtId="201" formatCode="_(* #,##0_);_(* \(#,##0\);_(* &quot;-&quot;??_);_(@_)"/>
    <numFmt numFmtId="202" formatCode="0.0%"/>
    <numFmt numFmtId="203" formatCode="_ [$€-2]\ * #,##0.00_ ;_ [$€-2]\ * \-#,##0.00_ ;_ [$€-2]\ * &quot;-&quot;??_ "/>
    <numFmt numFmtId="204" formatCode="_-[$€-2]* #,##0.00_-;\-[$€-2]* #,##0.00_-;_-[$€-2]* &quot;-&quot;??_-"/>
    <numFmt numFmtId="205" formatCode="#,##0_);[Red]\(&quot;$&quot;#,##0\)"/>
    <numFmt numFmtId="206" formatCode="_ * #,##0_ ;_ * \-#,##0_ ;_ * &quot;-&quot;_ ;_ @_ "/>
    <numFmt numFmtId="207" formatCode="_ * #,##0.00_ ;_ * \-#,##0.00_ ;_ * &quot;-&quot;??_ ;_ @_ "/>
    <numFmt numFmtId="208" formatCode="_(* #,##0.0_);_(* \(#,##0.0\);_(* &quot;-&quot;??_);_(@_)"/>
    <numFmt numFmtId="209" formatCode="_(&quot;Bs&quot;\ * #,##0.00_);_(&quot;Bs&quot;\ * \(#,##0.00\);_(&quot;Bs&quot;\ * &quot;-&quot;??_);_(@_)"/>
    <numFmt numFmtId="210" formatCode="#."/>
    <numFmt numFmtId="211" formatCode="0.0000_ ;[Red]\-0.0000\ "/>
    <numFmt numFmtId="212" formatCode="m\o\n\th\ d\,\ yyyy"/>
    <numFmt numFmtId="213" formatCode=";;;"/>
    <numFmt numFmtId="214" formatCode="_([$€]* #,##0.00_);_([$€]* \(#,##0.00\);_([$€]* &quot;-&quot;??_);_(@_)"/>
    <numFmt numFmtId="215" formatCode="#.00"/>
    <numFmt numFmtId="216" formatCode="_-* #,##0\ _D_M_-;\-* #,##0\ _D_M_-;_-* &quot;-&quot;\ _D_M_-;_-@_-"/>
    <numFmt numFmtId="217" formatCode="_-* #,##0.00\ _P_t_a_-;\-* #,##0.00\ _P_t_a_-;_-* &quot;-&quot;??\ _P_t_a_-;_-@_-"/>
    <numFmt numFmtId="218" formatCode="_-* #,##0.00\ _D_M_-;\-* #,##0.00\ _D_M_-;_-* &quot;-&quot;??\ _D_M_-;_-@_-"/>
    <numFmt numFmtId="219" formatCode="_-* #,##0.00\ _P_t_s_-;\-* #,##0.00\ _P_t_s_-;_-* &quot;-&quot;??\ _P_t_s_-;_-@_-"/>
    <numFmt numFmtId="220" formatCode="_-* #,##0.00\ _€_-;\-* #,##0.00\ _€_-;_-* &quot;-&quot;??\ _€_-;_-@_-"/>
    <numFmt numFmtId="221" formatCode="_-* #,##0\ &quot;DM&quot;_-;\-* #,##0\ &quot;DM&quot;_-;_-* &quot;-&quot;\ &quot;DM&quot;_-;_-@_-"/>
    <numFmt numFmtId="222" formatCode="_ &quot;$&quot;\ * #,##0.00_ ;_ &quot;$&quot;\ * \-#,##0.00_ ;_ &quot;$&quot;\ * &quot;-&quot;??_ ;_ @_ "/>
    <numFmt numFmtId="223" formatCode="_-&quot;$&quot;\ * #,##0.00_-;\-&quot;$&quot;\ * #,##0.00_-;_-&quot;$&quot;\ * &quot;-&quot;??_-;_-@_-"/>
    <numFmt numFmtId="224" formatCode="#,###,;\(#,###,\)"/>
    <numFmt numFmtId="225" formatCode="m/d;@"/>
    <numFmt numFmtId="226" formatCode="[$-409]mmmm\ d\,\ yyyy;@"/>
    <numFmt numFmtId="227" formatCode="mm/dd/yy;@"/>
  </numFmts>
  <fonts count="210">
    <font>
      <sz val="11"/>
      <color theme="1"/>
      <name val="Calibri"/>
      <family val="2"/>
      <scheme val="minor"/>
    </font>
    <font>
      <sz val="11"/>
      <color theme="1"/>
      <name val="Calibri"/>
      <family val="2"/>
      <scheme val="minor"/>
    </font>
    <font>
      <sz val="11"/>
      <color theme="1"/>
      <name val="Century Gothic"/>
      <family val="2"/>
    </font>
    <font>
      <b/>
      <sz val="11"/>
      <color theme="1"/>
      <name val="Century Gothic"/>
      <family val="2"/>
    </font>
    <font>
      <b/>
      <sz val="11"/>
      <color theme="0"/>
      <name val="Century Gothic"/>
      <family val="2"/>
    </font>
    <font>
      <sz val="10"/>
      <name val="Arial"/>
      <family val="2"/>
    </font>
    <font>
      <b/>
      <sz val="11"/>
      <color theme="5" tint="-0.249977111117893"/>
      <name val="Century Gothic"/>
      <family val="2"/>
    </font>
    <font>
      <b/>
      <sz val="11"/>
      <color theme="6" tint="-0.499984740745262"/>
      <name val="Century Gothic"/>
      <family val="2"/>
    </font>
    <font>
      <i/>
      <sz val="11"/>
      <color rgb="FFFF0000"/>
      <name val="Century Gothic"/>
      <family val="2"/>
    </font>
    <font>
      <sz val="12"/>
      <color theme="1"/>
      <name val="Century Gothic"/>
      <family val="2"/>
    </font>
    <font>
      <b/>
      <sz val="11"/>
      <color theme="1"/>
      <name val="Calibri"/>
      <family val="2"/>
      <scheme val="minor"/>
    </font>
    <font>
      <u/>
      <sz val="11"/>
      <color theme="10"/>
      <name val="Calibri"/>
      <family val="2"/>
    </font>
    <font>
      <b/>
      <sz val="11"/>
      <color theme="0" tint="-0.34998626667073579"/>
      <name val="Calibri"/>
      <family val="2"/>
    </font>
    <font>
      <sz val="11"/>
      <color theme="1"/>
      <name val="Candara"/>
      <family val="2"/>
    </font>
    <font>
      <b/>
      <sz val="8"/>
      <color rgb="FFFF0000"/>
      <name val="Century Gothic"/>
      <family val="2"/>
    </font>
    <font>
      <b/>
      <sz val="10"/>
      <color theme="1"/>
      <name val="Calibri"/>
      <family val="2"/>
      <scheme val="minor"/>
    </font>
    <font>
      <b/>
      <sz val="11"/>
      <color theme="0" tint="-0.34998626667073579"/>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8"/>
      <name val="Trebuchet MS"/>
      <family val="2"/>
    </font>
    <font>
      <sz val="9"/>
      <color theme="1"/>
      <name val="Candara"/>
      <family val="2"/>
    </font>
    <font>
      <sz val="9"/>
      <color theme="1"/>
      <name val="Segoe UI"/>
      <family val="2"/>
    </font>
    <font>
      <sz val="11"/>
      <color theme="1"/>
      <name val="Calibri"/>
      <family val="2"/>
    </font>
    <font>
      <sz val="9"/>
      <name val="Tahoma"/>
      <family val="2"/>
    </font>
    <font>
      <sz val="11"/>
      <name val="–¾’©"/>
      <charset val="128"/>
    </font>
    <font>
      <sz val="12"/>
      <name val="Tms Rmn"/>
    </font>
    <font>
      <sz val="11"/>
      <color theme="1"/>
      <name val="Maiandra GD"/>
      <family val="2"/>
    </font>
    <font>
      <sz val="9"/>
      <name val="Palatino Linotype"/>
      <family val="1"/>
    </font>
    <font>
      <sz val="10"/>
      <color theme="1"/>
      <name val="Trebuchet MS"/>
      <family val="2"/>
    </font>
    <font>
      <sz val="9"/>
      <color theme="1"/>
      <name val="Tahoma"/>
      <family val="2"/>
    </font>
    <font>
      <sz val="10"/>
      <color indexed="8"/>
      <name val="Arial"/>
      <family val="2"/>
    </font>
    <font>
      <sz val="8"/>
      <name val="Arial"/>
      <family val="2"/>
    </font>
    <font>
      <b/>
      <sz val="12"/>
      <name val="Arial"/>
      <family val="2"/>
    </font>
    <font>
      <sz val="10"/>
      <name val="MS Sans Serif"/>
      <family val="2"/>
    </font>
    <font>
      <sz val="7"/>
      <name val="Small Fonts"/>
      <family val="2"/>
    </font>
    <font>
      <b/>
      <i/>
      <sz val="16"/>
      <name val="Helv"/>
    </font>
    <font>
      <sz val="10"/>
      <color theme="1"/>
      <name val="Candara"/>
      <family val="2"/>
    </font>
    <font>
      <sz val="8"/>
      <name val="Tahoma"/>
      <family val="2"/>
    </font>
    <font>
      <sz val="10"/>
      <name val="Arial MT"/>
    </font>
    <font>
      <sz val="9"/>
      <name val="Arial"/>
      <family val="2"/>
    </font>
    <font>
      <b/>
      <sz val="11"/>
      <name val="Times New Roman"/>
      <family val="1"/>
    </font>
    <font>
      <b/>
      <sz val="8"/>
      <color theme="1"/>
      <name val="Century Gothic"/>
      <family val="2"/>
    </font>
    <font>
      <sz val="10"/>
      <color theme="1"/>
      <name val="Calibri"/>
      <family val="2"/>
      <scheme val="minor"/>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0"/>
      <color theme="1"/>
      <name val="Arial"/>
      <family val="2"/>
    </font>
    <font>
      <sz val="10"/>
      <color rgb="FFFF0000"/>
      <name val="Arial"/>
      <family val="2"/>
    </font>
    <font>
      <b/>
      <sz val="10"/>
      <color theme="0"/>
      <name val="Calibri"/>
      <family val="2"/>
      <scheme val="minor"/>
    </font>
    <font>
      <sz val="15"/>
      <color theme="1"/>
      <name val="Century Gothic"/>
      <family val="2"/>
    </font>
    <font>
      <b/>
      <sz val="15"/>
      <color theme="1"/>
      <name val="Century Gothic"/>
      <family val="2"/>
    </font>
    <font>
      <b/>
      <sz val="15"/>
      <color theme="0"/>
      <name val="Century Gothic"/>
      <family val="2"/>
    </font>
    <font>
      <b/>
      <i/>
      <sz val="15"/>
      <color theme="1"/>
      <name val="Century Gothic"/>
      <family val="2"/>
    </font>
    <font>
      <sz val="15"/>
      <color theme="1"/>
      <name val="Calibri"/>
      <family val="2"/>
      <scheme val="minor"/>
    </font>
    <font>
      <b/>
      <sz val="15"/>
      <color theme="1"/>
      <name val="Calibri"/>
      <family val="2"/>
      <scheme val="minor"/>
    </font>
    <font>
      <b/>
      <sz val="15"/>
      <name val="Century Gothic"/>
      <family val="2"/>
    </font>
    <font>
      <sz val="15"/>
      <color theme="0"/>
      <name val="Century Gothic"/>
      <family val="2"/>
    </font>
    <font>
      <sz val="18"/>
      <name val="Century Gothic"/>
      <family val="2"/>
    </font>
    <font>
      <sz val="12"/>
      <color theme="1"/>
      <name val="Calibri"/>
      <family val="2"/>
      <scheme val="minor"/>
    </font>
    <font>
      <b/>
      <sz val="12"/>
      <color theme="1"/>
      <name val="Calibri"/>
      <family val="2"/>
      <scheme val="minor"/>
    </font>
    <font>
      <b/>
      <sz val="12"/>
      <color rgb="FFFF0000"/>
      <name val="Calibri"/>
      <family val="2"/>
      <scheme val="minor"/>
    </font>
    <font>
      <b/>
      <sz val="14"/>
      <color theme="1"/>
      <name val="Calibri"/>
      <family val="2"/>
      <scheme val="minor"/>
    </font>
    <font>
      <b/>
      <sz val="16"/>
      <color theme="1"/>
      <name val="Century Gothic"/>
      <family val="2"/>
    </font>
    <font>
      <b/>
      <sz val="16"/>
      <color theme="0"/>
      <name val="Century Gothic"/>
      <family val="2"/>
    </font>
    <font>
      <b/>
      <sz val="12"/>
      <color theme="0"/>
      <name val="Century Gothic"/>
      <family val="2"/>
    </font>
    <font>
      <b/>
      <sz val="18"/>
      <color theme="0"/>
      <name val="Century Gothic"/>
      <family val="2"/>
    </font>
    <font>
      <sz val="10"/>
      <color theme="1"/>
      <name val="Segoe UI"/>
      <family val="2"/>
    </font>
    <font>
      <sz val="8"/>
      <color theme="1"/>
      <name val="Arial"/>
      <family val="2"/>
    </font>
    <font>
      <b/>
      <sz val="8"/>
      <name val="Arial"/>
      <family val="2"/>
    </font>
    <font>
      <sz val="8"/>
      <color rgb="FFFF0000"/>
      <name val="Arial"/>
      <family val="2"/>
    </font>
    <font>
      <sz val="11"/>
      <color indexed="8"/>
      <name val="Calibri"/>
      <family val="2"/>
    </font>
    <font>
      <sz val="8"/>
      <color theme="0"/>
      <name val="Arial"/>
      <family val="2"/>
    </font>
    <font>
      <sz val="11"/>
      <color indexed="9"/>
      <name val="Calibri"/>
      <family val="2"/>
    </font>
    <font>
      <sz val="11"/>
      <color indexed="37"/>
      <name val="Calibri"/>
      <family val="2"/>
    </font>
    <font>
      <sz val="8"/>
      <color rgb="FF9C0006"/>
      <name val="Arial"/>
      <family val="2"/>
    </font>
    <font>
      <sz val="11"/>
      <color indexed="17"/>
      <name val="Calibri"/>
      <family val="2"/>
    </font>
    <font>
      <sz val="10"/>
      <color indexed="22"/>
      <name val="Arial"/>
      <family val="2"/>
    </font>
    <font>
      <b/>
      <sz val="11"/>
      <color indexed="17"/>
      <name val="Calibri"/>
      <family val="2"/>
    </font>
    <font>
      <b/>
      <sz val="11"/>
      <color indexed="52"/>
      <name val="Calibri"/>
      <family val="2"/>
    </font>
    <font>
      <b/>
      <sz val="11"/>
      <color indexed="9"/>
      <name val="Calibri"/>
      <family val="2"/>
    </font>
    <font>
      <sz val="11"/>
      <color indexed="52"/>
      <name val="Calibri"/>
      <family val="2"/>
    </font>
    <font>
      <b/>
      <sz val="8"/>
      <color theme="0"/>
      <name val="Arial"/>
      <family val="2"/>
    </font>
    <font>
      <sz val="10"/>
      <name val="Century Schoolbook"/>
      <family val="1"/>
    </font>
    <font>
      <sz val="10"/>
      <name val="Helv"/>
    </font>
    <font>
      <sz val="1"/>
      <color indexed="8"/>
      <name val="Courier"/>
      <family val="3"/>
    </font>
    <font>
      <sz val="12"/>
      <name val="Arial"/>
      <family val="2"/>
    </font>
    <font>
      <b/>
      <sz val="11"/>
      <color indexed="8"/>
      <name val="Calibri"/>
      <family val="2"/>
    </font>
    <font>
      <b/>
      <sz val="11"/>
      <color indexed="56"/>
      <name val="Calibri"/>
      <family val="2"/>
    </font>
    <font>
      <b/>
      <sz val="11"/>
      <color indexed="62"/>
      <name val="Calibri"/>
      <family val="2"/>
    </font>
    <font>
      <sz val="11"/>
      <color indexed="62"/>
      <name val="Calibri"/>
      <family val="2"/>
    </font>
    <font>
      <sz val="11"/>
      <color indexed="48"/>
      <name val="Calibri"/>
      <family val="2"/>
    </font>
    <font>
      <sz val="10"/>
      <name val="Courier"/>
      <family val="3"/>
    </font>
    <font>
      <sz val="10"/>
      <name val="Helv"/>
      <charset val="204"/>
    </font>
    <font>
      <i/>
      <sz val="8"/>
      <color rgb="FF7F7F7F"/>
      <name val="Arial"/>
      <family val="2"/>
    </font>
    <font>
      <sz val="8"/>
      <color rgb="FF006100"/>
      <name val="Arial"/>
      <family val="2"/>
    </font>
    <font>
      <b/>
      <sz val="15"/>
      <color indexed="62"/>
      <name val="Calibri"/>
      <family val="2"/>
    </font>
    <font>
      <b/>
      <sz val="13"/>
      <color indexed="62"/>
      <name val="Calibri"/>
      <family val="2"/>
    </font>
    <font>
      <b/>
      <sz val="1"/>
      <color indexed="8"/>
      <name val="Courier"/>
      <family val="3"/>
    </font>
    <font>
      <u/>
      <sz val="11"/>
      <color theme="10"/>
      <name val="Calibri"/>
      <family val="2"/>
      <scheme val="minor"/>
    </font>
    <font>
      <u/>
      <sz val="10"/>
      <color indexed="12"/>
      <name val="Arial"/>
      <family val="2"/>
    </font>
    <font>
      <b/>
      <sz val="9"/>
      <name val="Times New Roman"/>
      <family val="1"/>
    </font>
    <font>
      <sz val="11"/>
      <color indexed="20"/>
      <name val="Calibri"/>
      <family val="2"/>
    </font>
    <font>
      <sz val="10"/>
      <color indexed="12"/>
      <name val="Arial"/>
      <family val="2"/>
    </font>
    <font>
      <sz val="8"/>
      <color rgb="FFFA7D00"/>
      <name val="Arial"/>
      <family val="2"/>
    </font>
    <font>
      <sz val="11"/>
      <color indexed="60"/>
      <name val="Calibri"/>
      <family val="2"/>
    </font>
    <font>
      <sz val="10"/>
      <name val="Verdana"/>
      <family val="2"/>
    </font>
    <font>
      <b/>
      <sz val="11"/>
      <color indexed="63"/>
      <name val="Calibri"/>
      <family val="2"/>
    </font>
    <font>
      <b/>
      <sz val="8"/>
      <color rgb="FF3F3F3F"/>
      <name val="Arial"/>
      <family val="2"/>
    </font>
    <font>
      <b/>
      <u/>
      <sz val="10"/>
      <name val="Arial"/>
      <family val="2"/>
    </font>
    <font>
      <b/>
      <sz val="10"/>
      <color indexed="8"/>
      <name val="Arial Narrow"/>
      <family val="2"/>
    </font>
    <font>
      <b/>
      <sz val="10"/>
      <color indexed="8"/>
      <name val="Arial"/>
      <family val="2"/>
    </font>
    <font>
      <sz val="10"/>
      <color indexed="39"/>
      <name val="Arial"/>
      <family val="2"/>
    </font>
    <font>
      <b/>
      <sz val="10"/>
      <color indexed="39"/>
      <name val="Arial"/>
      <family val="2"/>
    </font>
    <font>
      <b/>
      <sz val="8"/>
      <color indexed="8"/>
      <name val="Arial"/>
      <family val="2"/>
    </font>
    <font>
      <b/>
      <sz val="12"/>
      <color indexed="8"/>
      <name val="Arial"/>
      <family val="2"/>
    </font>
    <font>
      <b/>
      <sz val="10"/>
      <name val="Arial"/>
      <family val="2"/>
    </font>
    <font>
      <sz val="8"/>
      <color indexed="8"/>
      <name val="Arial"/>
      <family val="2"/>
    </font>
    <font>
      <b/>
      <sz val="16"/>
      <color indexed="23"/>
      <name val="Arial"/>
      <family val="2"/>
    </font>
    <font>
      <sz val="19"/>
      <color indexed="48"/>
      <name val="Arial"/>
      <family val="2"/>
    </font>
    <font>
      <sz val="18"/>
      <color indexed="10"/>
      <name val="Cooper Black"/>
      <family val="1"/>
    </font>
    <font>
      <sz val="10"/>
      <color indexed="10"/>
      <name val="Arial"/>
      <family val="2"/>
    </font>
    <font>
      <b/>
      <sz val="18"/>
      <color indexed="62"/>
      <name val="Cambria"/>
      <family val="2"/>
    </font>
    <font>
      <sz val="9"/>
      <color indexed="8"/>
      <name val="Times New Roman"/>
      <family val="1"/>
    </font>
    <font>
      <sz val="11"/>
      <color indexed="10"/>
      <name val="Calibri"/>
      <family val="2"/>
    </font>
    <font>
      <sz val="11"/>
      <color indexed="14"/>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sz val="11"/>
      <name val="Calibri"/>
      <family val="2"/>
    </font>
    <font>
      <u/>
      <sz val="9.35"/>
      <color theme="10"/>
      <name val="Calibri"/>
      <family val="2"/>
    </font>
    <font>
      <sz val="11"/>
      <color rgb="FF000000"/>
      <name val="Calibri"/>
      <family val="2"/>
      <scheme val="minor"/>
    </font>
    <font>
      <b/>
      <sz val="15"/>
      <color rgb="FFFF0000"/>
      <name val="Century Gothic"/>
      <family val="2"/>
    </font>
    <font>
      <b/>
      <sz val="11"/>
      <color rgb="FFFF0000"/>
      <name val="Calibri"/>
      <family val="2"/>
      <scheme val="minor"/>
    </font>
    <font>
      <sz val="11"/>
      <name val="Century Gothic"/>
      <family val="2"/>
    </font>
    <font>
      <b/>
      <sz val="12"/>
      <color theme="0"/>
      <name val="Corbel"/>
      <family val="2"/>
    </font>
    <font>
      <sz val="12"/>
      <color theme="1"/>
      <name val="Calibri"/>
      <family val="2"/>
    </font>
    <font>
      <sz val="10"/>
      <color rgb="FFFF0000"/>
      <name val="Century Gothic"/>
      <family val="2"/>
    </font>
    <font>
      <b/>
      <sz val="16"/>
      <color theme="1"/>
      <name val="Calibri"/>
      <family val="2"/>
      <scheme val="minor"/>
    </font>
    <font>
      <sz val="16"/>
      <color theme="1"/>
      <name val="Calibri"/>
      <family val="2"/>
      <scheme val="minor"/>
    </font>
    <font>
      <b/>
      <sz val="8"/>
      <color rgb="FFFFFFFF"/>
      <name val="Poppins"/>
    </font>
    <font>
      <sz val="15"/>
      <color rgb="FF000000"/>
      <name val="Century Gothic"/>
      <family val="2"/>
    </font>
    <font>
      <b/>
      <sz val="15"/>
      <color rgb="FFFFFFFF"/>
      <name val="Century Gothic"/>
      <family val="2"/>
    </font>
    <font>
      <b/>
      <sz val="15"/>
      <color rgb="FF000000"/>
      <name val="Century Gothic"/>
      <family val="2"/>
    </font>
    <font>
      <b/>
      <sz val="11"/>
      <color rgb="FF000000"/>
      <name val="Century Gothic"/>
      <family val="2"/>
    </font>
    <font>
      <sz val="15"/>
      <color rgb="FFFFFFFF"/>
      <name val="Century Gothic"/>
      <family val="2"/>
    </font>
    <font>
      <sz val="15"/>
      <color rgb="FFFF0000"/>
      <name val="Century Gothic"/>
      <family val="2"/>
    </font>
    <font>
      <b/>
      <i/>
      <sz val="11"/>
      <color theme="0"/>
      <name val="Calibri"/>
      <family val="2"/>
      <scheme val="minor"/>
    </font>
    <font>
      <i/>
      <sz val="11"/>
      <color theme="1"/>
      <name val="Calibri"/>
      <family val="2"/>
      <scheme val="minor"/>
    </font>
    <font>
      <b/>
      <sz val="18"/>
      <color theme="1"/>
      <name val="Calibri"/>
      <family val="2"/>
      <scheme val="minor"/>
    </font>
    <font>
      <sz val="18"/>
      <color theme="1"/>
      <name val="Calibri"/>
      <family val="2"/>
      <scheme val="minor"/>
    </font>
    <font>
      <i/>
      <sz val="18"/>
      <color theme="1"/>
      <name val="Calibri"/>
      <family val="2"/>
      <scheme val="minor"/>
    </font>
    <font>
      <b/>
      <sz val="22"/>
      <color theme="0"/>
      <name val="Calibri"/>
      <family val="2"/>
      <scheme val="minor"/>
    </font>
    <font>
      <b/>
      <sz val="18"/>
      <color theme="0"/>
      <name val="Calibri"/>
      <family val="2"/>
      <scheme val="minor"/>
    </font>
    <font>
      <b/>
      <sz val="12"/>
      <color theme="0"/>
      <name val="Calibri"/>
      <family val="2"/>
      <scheme val="minor"/>
    </font>
    <font>
      <b/>
      <i/>
      <sz val="11"/>
      <color theme="1"/>
      <name val="Calibri"/>
      <family val="2"/>
      <scheme val="minor"/>
    </font>
    <font>
      <sz val="8"/>
      <name val="Calibri"/>
      <family val="2"/>
      <scheme val="minor"/>
    </font>
    <font>
      <b/>
      <sz val="14"/>
      <color rgb="FF000000"/>
      <name val="Calibri"/>
      <family val="2"/>
      <scheme val="minor"/>
    </font>
    <font>
      <b/>
      <sz val="14"/>
      <color theme="1"/>
      <name val="Century Gothic"/>
      <family val="2"/>
    </font>
    <font>
      <b/>
      <sz val="9"/>
      <color theme="1"/>
      <name val="Century Gothic"/>
      <family val="2"/>
    </font>
    <font>
      <b/>
      <sz val="14"/>
      <color theme="0"/>
      <name val="Century Gothic"/>
      <family val="2"/>
    </font>
    <font>
      <b/>
      <sz val="14"/>
      <color theme="0"/>
      <name val="Calibri"/>
      <family val="2"/>
      <scheme val="minor"/>
    </font>
    <font>
      <sz val="11"/>
      <color theme="0" tint="-0.14999847407452621"/>
      <name val="Calibri"/>
      <family val="2"/>
      <scheme val="minor"/>
    </font>
    <font>
      <sz val="14"/>
      <color theme="1"/>
      <name val="Calibri"/>
      <family val="2"/>
      <scheme val="minor"/>
    </font>
    <font>
      <sz val="18"/>
      <color theme="1"/>
      <name val="Century Gothic"/>
      <family val="2"/>
    </font>
    <font>
      <b/>
      <sz val="24"/>
      <color theme="0"/>
      <name val="Century Gothic"/>
      <family val="2"/>
    </font>
    <font>
      <i/>
      <sz val="11"/>
      <color theme="0"/>
      <name val="Calibri"/>
      <family val="2"/>
      <scheme val="minor"/>
    </font>
    <font>
      <b/>
      <sz val="13"/>
      <color theme="1"/>
      <name val="Calibri"/>
      <family val="2"/>
      <scheme val="minor"/>
    </font>
    <font>
      <b/>
      <sz val="11"/>
      <color theme="1" tint="4.9989318521683403E-2"/>
      <name val="Calibri"/>
      <family val="2"/>
      <scheme val="minor"/>
    </font>
    <font>
      <b/>
      <sz val="15"/>
      <color theme="0"/>
      <name val="Calibri"/>
      <family val="2"/>
      <scheme val="minor"/>
    </font>
    <font>
      <b/>
      <sz val="15"/>
      <color theme="1" tint="4.9989318521683403E-2"/>
      <name val="Calibri"/>
      <family val="2"/>
      <scheme val="minor"/>
    </font>
    <font>
      <sz val="15"/>
      <color theme="0"/>
      <name val="Calibri"/>
      <family val="2"/>
      <scheme val="minor"/>
    </font>
    <font>
      <b/>
      <sz val="11"/>
      <name val="Calibri"/>
      <family val="2"/>
      <scheme val="minor"/>
    </font>
    <font>
      <sz val="11"/>
      <color theme="1"/>
      <name val="Century Gothic"/>
      <family val="2"/>
    </font>
    <font>
      <sz val="11"/>
      <color theme="1"/>
      <name val="Century Gothic"/>
      <family val="2"/>
    </font>
    <font>
      <b/>
      <sz val="10"/>
      <color theme="1"/>
      <name val="Calibri"/>
      <family val="2"/>
    </font>
    <font>
      <sz val="9"/>
      <name val="Calibri"/>
      <family val="2"/>
    </font>
    <font>
      <sz val="10"/>
      <name val="Calibri"/>
      <family val="2"/>
    </font>
    <font>
      <sz val="9"/>
      <color theme="1"/>
      <name val="Calibri"/>
      <family val="2"/>
    </font>
    <font>
      <sz val="8"/>
      <name val="Calibri"/>
      <family val="2"/>
    </font>
    <font>
      <sz val="10"/>
      <color theme="1"/>
      <name val="Calibri"/>
      <family val="2"/>
    </font>
    <font>
      <b/>
      <sz val="11"/>
      <color rgb="FFFFFFFF"/>
      <name val="Aptos Narrow"/>
      <family val="2"/>
    </font>
    <font>
      <sz val="11"/>
      <color rgb="FF000000"/>
      <name val="Aptos Narrow"/>
      <family val="2"/>
    </font>
    <font>
      <sz val="11"/>
      <color rgb="FF000000"/>
      <name val="Aptos Narrow"/>
      <family val="2"/>
    </font>
    <font>
      <b/>
      <sz val="11"/>
      <color rgb="FF000000"/>
      <name val="Aptos Narrow"/>
      <family val="2"/>
    </font>
    <font>
      <sz val="11"/>
      <color theme="1"/>
      <name val="Century Gothic"/>
      <family val="2"/>
    </font>
  </fonts>
  <fills count="148">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1" tint="4.9989318521683403E-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F996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4"/>
        <bgColor indexed="44"/>
      </patternFill>
    </fill>
    <fill>
      <patternFill patternType="solid">
        <fgColor indexed="61"/>
        <bgColor indexed="61"/>
      </patternFill>
    </fill>
    <fill>
      <patternFill patternType="solid">
        <fgColor indexed="54"/>
        <bgColor indexed="54"/>
      </patternFill>
    </fill>
    <fill>
      <patternFill patternType="solid">
        <fgColor indexed="22"/>
        <bgColor indexed="22"/>
      </patternFill>
    </fill>
    <fill>
      <patternFill patternType="solid">
        <fgColor indexed="24"/>
        <bgColor indexed="24"/>
      </patternFill>
    </fill>
    <fill>
      <patternFill patternType="solid">
        <fgColor indexed="58"/>
        <bgColor indexed="58"/>
      </patternFill>
    </fill>
    <fill>
      <patternFill patternType="solid">
        <fgColor indexed="48"/>
        <bgColor indexed="48"/>
      </patternFill>
    </fill>
    <fill>
      <patternFill patternType="solid">
        <fgColor indexed="15"/>
        <bgColor indexed="15"/>
      </patternFill>
    </fill>
    <fill>
      <patternFill patternType="solid">
        <fgColor indexed="31"/>
        <bgColor indexed="31"/>
      </patternFill>
    </fill>
    <fill>
      <patternFill patternType="solid">
        <fgColor indexed="45"/>
        <bgColor indexed="45"/>
      </patternFill>
    </fill>
    <fill>
      <patternFill patternType="solid">
        <fgColor indexed="40"/>
        <bgColor indexed="40"/>
      </patternFill>
    </fill>
    <fill>
      <patternFill patternType="solid">
        <fgColor indexed="55"/>
        <bgColor indexed="55"/>
      </patternFill>
    </fill>
    <fill>
      <patternFill patternType="solid">
        <fgColor indexed="25"/>
        <bgColor indexed="25"/>
      </patternFill>
    </fill>
    <fill>
      <patternFill patternType="solid">
        <fgColor indexed="41"/>
        <bgColor indexed="41"/>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57"/>
        <bgColor indexed="57"/>
      </patternFill>
    </fill>
    <fill>
      <patternFill patternType="solid">
        <fgColor indexed="18"/>
        <bgColor indexed="18"/>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53"/>
        <bgColor indexed="53"/>
      </patternFill>
    </fill>
    <fill>
      <patternFill patternType="solid">
        <fgColor indexed="35"/>
        <bgColor indexed="35"/>
      </patternFill>
    </fill>
    <fill>
      <patternFill patternType="solid">
        <fgColor indexed="22"/>
      </patternFill>
    </fill>
    <fill>
      <patternFill patternType="solid">
        <fgColor indexed="55"/>
      </patternFill>
    </fill>
    <fill>
      <patternFill patternType="lightUp">
        <fgColor indexed="9"/>
        <bgColor indexed="55"/>
      </patternFill>
    </fill>
    <fill>
      <patternFill patternType="lightUp">
        <fgColor indexed="9"/>
        <bgColor indexed="24"/>
      </patternFill>
    </fill>
    <fill>
      <patternFill patternType="lightUp">
        <fgColor indexed="9"/>
        <bgColor indexed="29"/>
      </patternFill>
    </fill>
    <fill>
      <patternFill patternType="lightUp">
        <fgColor indexed="9"/>
        <bgColor indexed="12"/>
      </patternFill>
    </fill>
    <fill>
      <patternFill patternType="lightUp">
        <fgColor indexed="9"/>
        <bgColor indexed="57"/>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60"/>
      </patternFill>
    </fill>
    <fill>
      <patternFill patternType="solid">
        <fgColor indexed="26"/>
      </patternFill>
    </fill>
    <fill>
      <patternFill patternType="solid">
        <fgColor indexed="43"/>
        <bgColor indexed="64"/>
      </patternFill>
    </fill>
    <fill>
      <patternFill patternType="solid">
        <fgColor indexed="31"/>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50"/>
      </patternFill>
    </fill>
    <fill>
      <patternFill patternType="solid">
        <fgColor indexed="11"/>
        <bgColor indexed="64"/>
      </patternFill>
    </fill>
    <fill>
      <patternFill patternType="lightUp">
        <fgColor indexed="22"/>
        <bgColor indexed="35"/>
      </patternFill>
    </fill>
    <fill>
      <patternFill patternType="lightUp">
        <fgColor indexed="22"/>
        <bgColor indexed="26"/>
      </patternFill>
    </fill>
    <fill>
      <patternFill patternType="lightUp">
        <fgColor indexed="48"/>
        <bgColor indexed="41"/>
      </patternFill>
    </fill>
    <fill>
      <patternFill patternType="solid">
        <fgColor indexed="35"/>
        <bgColor indexed="64"/>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23"/>
        <bgColor indexed="64"/>
      </patternFill>
    </fill>
    <fill>
      <patternFill patternType="solid">
        <fgColor indexed="54"/>
      </patternFill>
    </fill>
    <fill>
      <patternFill patternType="solid">
        <fgColor indexed="55"/>
        <bgColor indexed="64"/>
      </patternFill>
    </fill>
    <fill>
      <patternFill patternType="solid">
        <fgColor indexed="23"/>
      </patternFill>
    </fill>
    <fill>
      <patternFill patternType="solid">
        <fgColor indexed="44"/>
        <bgColor indexed="64"/>
      </patternFill>
    </fill>
    <fill>
      <patternFill patternType="solid">
        <fgColor indexed="41"/>
        <bgColor indexed="64"/>
      </patternFill>
    </fill>
    <fill>
      <patternFill patternType="solid">
        <fgColor indexed="9"/>
      </patternFill>
    </fill>
    <fill>
      <patternFill patternType="solid">
        <fgColor indexed="15"/>
      </patternFill>
    </fill>
    <fill>
      <patternFill patternType="solid">
        <fgColor indexed="20"/>
      </patternFill>
    </fill>
    <fill>
      <patternFill patternType="solid">
        <fgColor rgb="FFC00000"/>
        <bgColor indexed="64"/>
      </patternFill>
    </fill>
    <fill>
      <patternFill patternType="solid">
        <fgColor theme="5" tint="-0.499984740745262"/>
        <bgColor indexed="64"/>
      </patternFill>
    </fill>
    <fill>
      <patternFill patternType="solid">
        <fgColor rgb="FFFFFFFF"/>
        <bgColor indexed="64"/>
      </patternFill>
    </fill>
    <fill>
      <patternFill patternType="solid">
        <fgColor rgb="FF00B0F0"/>
        <bgColor indexed="64"/>
      </patternFill>
    </fill>
    <fill>
      <patternFill patternType="solid">
        <fgColor theme="8" tint="0.79998168889431442"/>
        <bgColor indexed="64"/>
      </patternFill>
    </fill>
    <fill>
      <patternFill patternType="solid">
        <fgColor theme="1" tint="0.34998626667073579"/>
        <bgColor indexed="64"/>
      </patternFill>
    </fill>
    <fill>
      <patternFill patternType="solid">
        <fgColor rgb="FF203764"/>
        <bgColor indexed="64"/>
      </patternFill>
    </fill>
    <fill>
      <patternFill patternType="solid">
        <fgColor rgb="FF000000"/>
        <bgColor rgb="FF000000"/>
      </patternFill>
    </fill>
    <fill>
      <patternFill patternType="solid">
        <fgColor rgb="FF8DB4E2"/>
        <bgColor rgb="FF000000"/>
      </patternFill>
    </fill>
    <fill>
      <patternFill patternType="solid">
        <fgColor theme="6" tint="-0.249977111117893"/>
        <bgColor indexed="64"/>
      </patternFill>
    </fill>
    <fill>
      <patternFill patternType="solid">
        <fgColor theme="3" tint="0.79998168889431442"/>
        <bgColor indexed="64"/>
      </patternFill>
    </fill>
    <fill>
      <patternFill patternType="solid">
        <fgColor rgb="FFFFFFCC"/>
        <bgColor indexed="64"/>
      </patternFill>
    </fill>
    <fill>
      <patternFill patternType="solid">
        <fgColor rgb="FFFFFF99"/>
        <bgColor indexed="64"/>
      </patternFill>
    </fill>
  </fills>
  <borders count="13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style="medium">
        <color indexed="8"/>
      </left>
      <right/>
      <top/>
      <bottom/>
      <diagonal/>
    </border>
    <border>
      <left/>
      <right style="medium">
        <color indexed="8"/>
      </right>
      <top/>
      <bottom/>
      <diagonal/>
    </border>
    <border>
      <left/>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bottom/>
      <diagonal/>
    </border>
    <border>
      <left style="double">
        <color auto="1"/>
      </left>
      <right/>
      <top style="double">
        <color auto="1"/>
      </top>
      <bottom style="thin">
        <color indexed="64"/>
      </bottom>
      <diagonal/>
    </border>
    <border>
      <left/>
      <right style="thin">
        <color indexed="64"/>
      </right>
      <top style="double">
        <color auto="1"/>
      </top>
      <bottom style="thin">
        <color indexed="64"/>
      </bottom>
      <diagonal/>
    </border>
    <border>
      <left style="medium">
        <color auto="1"/>
      </left>
      <right/>
      <top style="double">
        <color auto="1"/>
      </top>
      <bottom style="medium">
        <color auto="1"/>
      </bottom>
      <diagonal/>
    </border>
    <border>
      <left style="thin">
        <color indexed="64"/>
      </left>
      <right style="thin">
        <color indexed="64"/>
      </right>
      <top style="double">
        <color auto="1"/>
      </top>
      <bottom style="thin">
        <color auto="1"/>
      </bottom>
      <diagonal/>
    </border>
    <border>
      <left/>
      <right/>
      <top style="medium">
        <color indexed="64"/>
      </top>
      <bottom style="medium">
        <color indexed="64"/>
      </bottom>
      <diagonal/>
    </border>
    <border>
      <left/>
      <right/>
      <top style="double">
        <color auto="1"/>
      </top>
      <bottom style="thin">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
      <left style="medium">
        <color auto="1"/>
      </left>
      <right style="thin">
        <color indexed="64"/>
      </right>
      <top style="double">
        <color auto="1"/>
      </top>
      <bottom/>
      <diagonal/>
    </border>
    <border>
      <left style="medium">
        <color auto="1"/>
      </left>
      <right style="thin">
        <color indexed="64"/>
      </right>
      <top/>
      <bottom style="double">
        <color auto="1"/>
      </bottom>
      <diagonal/>
    </border>
    <border>
      <left style="double">
        <color auto="1"/>
      </left>
      <right/>
      <top style="double">
        <color auto="1"/>
      </top>
      <bottom/>
      <diagonal/>
    </border>
    <border>
      <left/>
      <right style="medium">
        <color auto="1"/>
      </right>
      <top style="double">
        <color auto="1"/>
      </top>
      <bottom/>
      <diagonal/>
    </border>
    <border>
      <left style="double">
        <color auto="1"/>
      </left>
      <right/>
      <top/>
      <bottom style="double">
        <color auto="1"/>
      </bottom>
      <diagonal/>
    </border>
    <border>
      <left/>
      <right style="medium">
        <color auto="1"/>
      </right>
      <top/>
      <bottom style="double">
        <color auto="1"/>
      </bottom>
      <diagonal/>
    </border>
    <border>
      <left style="thin">
        <color indexed="18"/>
      </left>
      <right style="thin">
        <color indexed="18"/>
      </right>
      <top style="thin">
        <color indexed="18"/>
      </top>
      <bottom style="thin">
        <color indexed="1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double">
        <color indexed="17"/>
      </bottom>
      <diagonal/>
    </border>
    <border>
      <left/>
      <right/>
      <top style="double">
        <color auto="1"/>
      </top>
      <bottom style="double">
        <color auto="1"/>
      </bottom>
      <diagonal/>
    </border>
    <border>
      <left/>
      <right/>
      <top/>
      <bottom style="thick">
        <color indexed="48"/>
      </bottom>
      <diagonal/>
    </border>
    <border>
      <left/>
      <right/>
      <top/>
      <bottom style="thick">
        <color indexed="58"/>
      </bottom>
      <diagonal/>
    </border>
    <border>
      <left/>
      <right/>
      <top/>
      <bottom style="medium">
        <color indexed="5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3"/>
      </left>
      <right style="thin">
        <color indexed="63"/>
      </right>
      <top style="thin">
        <color auto="1"/>
      </top>
      <bottom style="thin">
        <color indexed="63"/>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auto="1"/>
      </top>
      <bottom style="double">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theme="0"/>
      </right>
      <top/>
      <bottom style="thin">
        <color indexed="64"/>
      </bottom>
      <diagonal/>
    </border>
    <border>
      <left/>
      <right style="thin">
        <color indexed="64"/>
      </right>
      <top style="thin">
        <color theme="0"/>
      </top>
      <bottom style="thin">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right style="medium">
        <color rgb="FF000000"/>
      </right>
      <top/>
      <bottom style="medium">
        <color rgb="FF000000"/>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auto="1"/>
      </left>
      <right style="medium">
        <color auto="1"/>
      </right>
      <top style="medium">
        <color auto="1"/>
      </top>
      <bottom style="double">
        <color auto="1"/>
      </bottom>
      <diagonal/>
    </border>
    <border>
      <left style="medium">
        <color auto="1"/>
      </left>
      <right/>
      <top style="medium">
        <color auto="1"/>
      </top>
      <bottom style="double">
        <color auto="1"/>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right style="medium">
        <color indexed="64"/>
      </right>
      <top style="medium">
        <color indexed="64"/>
      </top>
      <bottom/>
      <diagonal/>
    </border>
    <border>
      <left/>
      <right style="medium">
        <color indexed="64"/>
      </right>
      <top style="thin">
        <color indexed="64"/>
      </top>
      <bottom style="medium">
        <color indexed="64"/>
      </bottom>
      <diagonal/>
    </border>
    <border>
      <left style="double">
        <color auto="1"/>
      </left>
      <right/>
      <top style="thin">
        <color auto="1"/>
      </top>
      <bottom style="thin">
        <color indexed="64"/>
      </bottom>
      <diagonal/>
    </border>
    <border>
      <left style="medium">
        <color rgb="FF000000"/>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hair">
        <color indexed="64"/>
      </right>
      <top style="medium">
        <color indexed="64"/>
      </top>
      <bottom/>
      <diagonal/>
    </border>
    <border>
      <left style="hair">
        <color indexed="64"/>
      </left>
      <right style="medium">
        <color indexed="64"/>
      </right>
      <top style="medium">
        <color indexed="64"/>
      </top>
      <bottom/>
      <diagonal/>
    </border>
  </borders>
  <cellStyleXfs count="43305">
    <xf numFmtId="0" fontId="0" fillId="0" borderId="0"/>
    <xf numFmtId="0" fontId="1" fillId="0" borderId="0"/>
    <xf numFmtId="0" fontId="5" fillId="0" borderId="0"/>
    <xf numFmtId="9" fontId="1" fillId="0" borderId="0" applyFont="0" applyFill="0" applyBorder="0" applyAlignment="0" applyProtection="0"/>
    <xf numFmtId="0" fontId="11" fillId="0" borderId="0" applyNumberFormat="0" applyFill="0" applyBorder="0" applyAlignment="0" applyProtection="0">
      <alignment vertical="top"/>
      <protection locked="0"/>
    </xf>
    <xf numFmtId="0" fontId="13" fillId="0" borderId="0"/>
    <xf numFmtId="43" fontId="13" fillId="0" borderId="0" applyFont="0" applyFill="0" applyBorder="0" applyAlignment="0" applyProtection="0"/>
    <xf numFmtId="43" fontId="13" fillId="0" borderId="0" applyFont="0" applyFill="0" applyBorder="0" applyAlignment="0" applyProtection="0"/>
    <xf numFmtId="0" fontId="13" fillId="0" borderId="0"/>
    <xf numFmtId="173" fontId="1" fillId="0" borderId="0"/>
    <xf numFmtId="0" fontId="1" fillId="0" borderId="0"/>
    <xf numFmtId="0" fontId="13" fillId="0" borderId="0"/>
    <xf numFmtId="0" fontId="5" fillId="0" borderId="0"/>
    <xf numFmtId="9" fontId="13" fillId="0" borderId="0" applyFont="0" applyFill="0" applyBorder="0" applyAlignment="0" applyProtection="0"/>
    <xf numFmtId="0" fontId="13" fillId="0" borderId="0"/>
    <xf numFmtId="0" fontId="13" fillId="0" borderId="0"/>
    <xf numFmtId="173" fontId="1" fillId="0" borderId="0"/>
    <xf numFmtId="0" fontId="1" fillId="0" borderId="0"/>
    <xf numFmtId="173" fontId="1" fillId="0" borderId="0"/>
    <xf numFmtId="0" fontId="1" fillId="0" borderId="0"/>
    <xf numFmtId="173" fontId="1" fillId="0" borderId="0"/>
    <xf numFmtId="0" fontId="1" fillId="0" borderId="0"/>
    <xf numFmtId="43" fontId="1" fillId="0" borderId="0" applyFont="0" applyFill="0" applyBorder="0" applyAlignment="0" applyProtection="0"/>
    <xf numFmtId="0" fontId="5" fillId="0" borderId="0"/>
    <xf numFmtId="0" fontId="5" fillId="0" borderId="0"/>
    <xf numFmtId="0" fontId="5" fillId="0" borderId="0"/>
    <xf numFmtId="0" fontId="1" fillId="0" borderId="0"/>
    <xf numFmtId="0" fontId="13" fillId="0" borderId="0"/>
    <xf numFmtId="0" fontId="17" fillId="0" borderId="0" applyNumberFormat="0" applyFill="0" applyBorder="0" applyAlignment="0" applyProtection="0"/>
    <xf numFmtId="0" fontId="18" fillId="0" borderId="20" applyNumberFormat="0" applyFill="0" applyAlignment="0" applyProtection="0"/>
    <xf numFmtId="0" fontId="19" fillId="0" borderId="21" applyNumberFormat="0" applyFill="0" applyAlignment="0" applyProtection="0"/>
    <xf numFmtId="0" fontId="20" fillId="0" borderId="22" applyNumberFormat="0" applyFill="0" applyAlignment="0" applyProtection="0"/>
    <xf numFmtId="0" fontId="20" fillId="0" borderId="0" applyNumberFormat="0" applyFill="0" applyBorder="0" applyAlignment="0" applyProtection="0"/>
    <xf numFmtId="0" fontId="21" fillId="12" borderId="0" applyNumberFormat="0" applyBorder="0" applyAlignment="0" applyProtection="0"/>
    <xf numFmtId="0" fontId="22" fillId="13" borderId="0" applyNumberFormat="0" applyBorder="0" applyAlignment="0" applyProtection="0"/>
    <xf numFmtId="0" fontId="23" fillId="14" borderId="0" applyNumberFormat="0" applyBorder="0" applyAlignment="0" applyProtection="0"/>
    <xf numFmtId="0" fontId="24" fillId="15" borderId="23" applyNumberFormat="0" applyAlignment="0" applyProtection="0"/>
    <xf numFmtId="0" fontId="25" fillId="16" borderId="24" applyNumberFormat="0" applyAlignment="0" applyProtection="0"/>
    <xf numFmtId="0" fontId="26" fillId="16" borderId="23" applyNumberFormat="0" applyAlignment="0" applyProtection="0"/>
    <xf numFmtId="0" fontId="27" fillId="0" borderId="25" applyNumberFormat="0" applyFill="0" applyAlignment="0" applyProtection="0"/>
    <xf numFmtId="0" fontId="28" fillId="17" borderId="26" applyNumberFormat="0" applyAlignment="0" applyProtection="0"/>
    <xf numFmtId="0" fontId="29" fillId="0" borderId="0" applyNumberFormat="0" applyFill="0" applyBorder="0" applyAlignment="0" applyProtection="0"/>
    <xf numFmtId="0" fontId="1" fillId="18" borderId="27" applyNumberFormat="0" applyFont="0" applyAlignment="0" applyProtection="0"/>
    <xf numFmtId="0" fontId="30" fillId="0" borderId="0" applyNumberFormat="0" applyFill="0" applyBorder="0" applyAlignment="0" applyProtection="0"/>
    <xf numFmtId="0" fontId="10" fillId="0" borderId="28" applyNumberFormat="0" applyFill="0" applyAlignment="0" applyProtection="0"/>
    <xf numFmtId="0" fontId="3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31" fillId="42"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2" fillId="0" borderId="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176"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9"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65"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5" fontId="5" fillId="0" borderId="0" applyFont="0" applyFill="0" applyBorder="0" applyAlignment="0" applyProtection="0"/>
    <xf numFmtId="180" fontId="5" fillId="0" borderId="0" applyFont="0" applyFill="0" applyBorder="0" applyAlignment="0" applyProtection="0"/>
    <xf numFmtId="179" fontId="5" fillId="0" borderId="0" applyFont="0" applyFill="0" applyBorder="0" applyAlignment="0" applyProtection="0"/>
    <xf numFmtId="177" fontId="5" fillId="0" borderId="0" applyFont="0" applyFill="0" applyBorder="0" applyAlignment="0" applyProtection="0"/>
    <xf numFmtId="14" fontId="36" fillId="0" borderId="0" applyFont="0" applyFill="0" applyBorder="0" applyAlignment="0" applyProtection="0"/>
    <xf numFmtId="176" fontId="5" fillId="0" borderId="0" applyFont="0" applyFill="0" applyBorder="0" applyAlignment="0" applyProtection="0"/>
    <xf numFmtId="14" fontId="36" fillId="0" borderId="0" applyFont="0" applyFill="0" applyBorder="0" applyAlignment="0" applyProtection="0"/>
    <xf numFmtId="178" fontId="5" fillId="0" borderId="0" applyFont="0" applyFill="0" applyBorder="0" applyAlignment="0" applyProtection="0"/>
    <xf numFmtId="177" fontId="5" fillId="0" borderId="0" applyFont="0" applyFill="0" applyBorder="0" applyAlignment="0" applyProtection="0"/>
    <xf numFmtId="176" fontId="5" fillId="0" borderId="0" applyFont="0" applyFill="0" applyBorder="0" applyAlignment="0" applyProtection="0"/>
    <xf numFmtId="14" fontId="36"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69"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81" fontId="36" fillId="0" borderId="0" applyFont="0" applyFill="0" applyBorder="0" applyAlignment="0" applyProtection="0"/>
    <xf numFmtId="182"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83"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9"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65"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69"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4" fontId="36"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7" fontId="5" fillId="0" borderId="0" applyFont="0" applyFill="0" applyBorder="0" applyAlignment="0" applyProtection="0"/>
    <xf numFmtId="178" fontId="5" fillId="0" borderId="0" applyFont="0" applyFill="0" applyBorder="0" applyAlignment="0" applyProtection="0"/>
    <xf numFmtId="14" fontId="36" fillId="0" borderId="0" applyFont="0" applyFill="0" applyBorder="0" applyAlignment="0" applyProtection="0"/>
    <xf numFmtId="176" fontId="5" fillId="0" borderId="0" applyFont="0" applyFill="0" applyBorder="0" applyAlignment="0" applyProtection="0"/>
    <xf numFmtId="14" fontId="36" fillId="0" borderId="0" applyFont="0" applyFill="0" applyBorder="0" applyAlignment="0" applyProtection="0"/>
    <xf numFmtId="177" fontId="5" fillId="0" borderId="0" applyFont="0" applyFill="0" applyBorder="0" applyAlignment="0" applyProtection="0"/>
    <xf numFmtId="179" fontId="5" fillId="0" borderId="0" applyFont="0" applyFill="0" applyBorder="0" applyAlignment="0" applyProtection="0"/>
    <xf numFmtId="180" fontId="5" fillId="0" borderId="0" applyFont="0" applyFill="0" applyBorder="0" applyAlignment="0" applyProtection="0"/>
    <xf numFmtId="175"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9"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81" fontId="36" fillId="0" borderId="0" applyFont="0" applyFill="0" applyBorder="0" applyAlignment="0" applyProtection="0"/>
    <xf numFmtId="182"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83"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9"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81" fontId="36" fillId="0" borderId="0" applyFont="0" applyFill="0" applyBorder="0" applyAlignment="0" applyProtection="0"/>
    <xf numFmtId="182"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68"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5" fontId="36"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8"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9" fontId="5" fillId="0" borderId="0" applyFont="0" applyFill="0" applyBorder="0" applyAlignment="0" applyProtection="0"/>
    <xf numFmtId="190" fontId="5" fillId="0" borderId="0" applyFont="0" applyFill="0" applyBorder="0" applyAlignment="0" applyProtection="0"/>
    <xf numFmtId="184" fontId="5" fillId="0" borderId="0" applyFont="0" applyFill="0" applyBorder="0" applyAlignment="0" applyProtection="0"/>
    <xf numFmtId="174" fontId="5" fillId="0" borderId="0" applyFont="0" applyFill="0" applyBorder="0" applyAlignment="0" applyProtection="0"/>
    <xf numFmtId="183"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81" fontId="36" fillId="0" borderId="0" applyFont="0" applyFill="0" applyBorder="0" applyAlignment="0" applyProtection="0"/>
    <xf numFmtId="182"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68"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5" fontId="36"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8"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9" fontId="5" fillId="0" borderId="0" applyFont="0" applyFill="0" applyBorder="0" applyAlignment="0" applyProtection="0"/>
    <xf numFmtId="190" fontId="5" fillId="0" borderId="0" applyFont="0" applyFill="0" applyBorder="0" applyAlignment="0" applyProtection="0"/>
    <xf numFmtId="184" fontId="5" fillId="0" borderId="0" applyFont="0" applyFill="0" applyBorder="0" applyAlignment="0" applyProtection="0"/>
    <xf numFmtId="174" fontId="5" fillId="0" borderId="0" applyFont="0" applyFill="0" applyBorder="0" applyAlignment="0" applyProtection="0"/>
    <xf numFmtId="183"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69"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4" fontId="36"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7" fontId="5" fillId="0" borderId="0" applyFont="0" applyFill="0" applyBorder="0" applyAlignment="0" applyProtection="0"/>
    <xf numFmtId="178" fontId="5" fillId="0" borderId="0" applyFont="0" applyFill="0" applyBorder="0" applyAlignment="0" applyProtection="0"/>
    <xf numFmtId="14" fontId="36" fillId="0" borderId="0" applyFont="0" applyFill="0" applyBorder="0" applyAlignment="0" applyProtection="0"/>
    <xf numFmtId="176" fontId="5" fillId="0" borderId="0" applyFont="0" applyFill="0" applyBorder="0" applyAlignment="0" applyProtection="0"/>
    <xf numFmtId="14" fontId="36" fillId="0" borderId="0" applyFont="0" applyFill="0" applyBorder="0" applyAlignment="0" applyProtection="0"/>
    <xf numFmtId="177" fontId="5" fillId="0" borderId="0" applyFont="0" applyFill="0" applyBorder="0" applyAlignment="0" applyProtection="0"/>
    <xf numFmtId="179" fontId="5" fillId="0" borderId="0" applyFont="0" applyFill="0" applyBorder="0" applyAlignment="0" applyProtection="0"/>
    <xf numFmtId="180" fontId="5" fillId="0" borderId="0" applyFont="0" applyFill="0" applyBorder="0" applyAlignment="0" applyProtection="0"/>
    <xf numFmtId="175"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9"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81" fontId="36" fillId="0" borderId="0" applyFont="0" applyFill="0" applyBorder="0" applyAlignment="0" applyProtection="0"/>
    <xf numFmtId="182"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83"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9"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81" fontId="36" fillId="0" borderId="0" applyFont="0" applyFill="0" applyBorder="0" applyAlignment="0" applyProtection="0"/>
    <xf numFmtId="182"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68"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5" fontId="36"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8"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9" fontId="5" fillId="0" borderId="0" applyFont="0" applyFill="0" applyBorder="0" applyAlignment="0" applyProtection="0"/>
    <xf numFmtId="190" fontId="5" fillId="0" borderId="0" applyFont="0" applyFill="0" applyBorder="0" applyAlignment="0" applyProtection="0"/>
    <xf numFmtId="184" fontId="5" fillId="0" borderId="0" applyFont="0" applyFill="0" applyBorder="0" applyAlignment="0" applyProtection="0"/>
    <xf numFmtId="174" fontId="5" fillId="0" borderId="0" applyFont="0" applyFill="0" applyBorder="0" applyAlignment="0" applyProtection="0"/>
    <xf numFmtId="183"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9"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0" fontId="5" fillId="0" borderId="0" applyFont="0" applyFill="0" applyBorder="0" applyAlignment="0" applyProtection="0"/>
    <xf numFmtId="191" fontId="5" fillId="0" borderId="0" applyFont="0" applyFill="0" applyBorder="0" applyAlignment="0" applyProtection="0"/>
    <xf numFmtId="0" fontId="37" fillId="0" borderId="0"/>
    <xf numFmtId="192" fontId="5" fillId="0" borderId="0" applyFont="0" applyFill="0" applyBorder="0" applyAlignment="0" applyProtection="0"/>
    <xf numFmtId="0" fontId="38" fillId="0" borderId="0" applyNumberFormat="0" applyFill="0" applyBorder="0" applyAlignment="0" applyProtection="0"/>
    <xf numFmtId="0" fontId="5" fillId="0" borderId="0" applyFill="0" applyBorder="0" applyAlignment="0"/>
    <xf numFmtId="193" fontId="5" fillId="0" borderId="0" applyFill="0" applyBorder="0" applyAlignment="0"/>
    <xf numFmtId="194" fontId="5" fillId="0" borderId="0" applyFill="0" applyBorder="0" applyAlignment="0"/>
    <xf numFmtId="195" fontId="5" fillId="0" borderId="0" applyFill="0" applyBorder="0" applyAlignment="0"/>
    <xf numFmtId="0" fontId="5" fillId="0" borderId="0" applyFill="0" applyBorder="0" applyAlignment="0"/>
    <xf numFmtId="0" fontId="5" fillId="0" borderId="0" applyFill="0" applyBorder="0" applyAlignment="0"/>
    <xf numFmtId="0" fontId="5" fillId="0" borderId="0" applyFill="0" applyBorder="0" applyAlignment="0"/>
    <xf numFmtId="193" fontId="5" fillId="0" borderId="0" applyFill="0" applyBorder="0" applyAlignment="0"/>
    <xf numFmtId="0" fontId="5" fillId="0" borderId="0" applyFont="0" applyFill="0" applyBorder="0" applyAlignment="0" applyProtection="0"/>
    <xf numFmtId="43" fontId="33"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9" fillId="0" borderId="0" applyFont="0" applyFill="0" applyBorder="0" applyAlignment="0" applyProtection="0"/>
    <xf numFmtId="43" fontId="33" fillId="0" borderId="0" applyFont="0" applyFill="0" applyBorder="0" applyAlignment="0" applyProtection="0"/>
    <xf numFmtId="43" fontId="39" fillId="0" borderId="0" applyFont="0" applyFill="0" applyBorder="0" applyAlignment="0" applyProtection="0"/>
    <xf numFmtId="43" fontId="4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0" fillId="0" borderId="0" applyFont="0" applyFill="0" applyBorder="0" applyAlignment="0" applyProtection="0"/>
    <xf numFmtId="43" fontId="1" fillId="0" borderId="0" applyFont="0" applyFill="0" applyBorder="0" applyAlignment="0" applyProtection="0"/>
    <xf numFmtId="43" fontId="40"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xf numFmtId="43" fontId="5"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5"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9"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41" fillId="0" borderId="0" applyFont="0" applyFill="0" applyBorder="0" applyAlignment="0" applyProtection="0"/>
    <xf numFmtId="43" fontId="42" fillId="0" borderId="0" applyFont="0" applyFill="0" applyBorder="0" applyAlignment="0" applyProtection="0"/>
    <xf numFmtId="43" fontId="3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65" fontId="5" fillId="0" borderId="0" applyFont="0" applyFill="0" applyBorder="0" applyAlignment="0" applyProtection="0"/>
    <xf numFmtId="193" fontId="5" fillId="0" borderId="0" applyFont="0" applyFill="0" applyBorder="0" applyAlignment="0" applyProtection="0"/>
    <xf numFmtId="196" fontId="5" fillId="43" borderId="0" applyFont="0" applyBorder="0"/>
    <xf numFmtId="14" fontId="43" fillId="0" borderId="0" applyFill="0" applyBorder="0" applyAlignment="0"/>
    <xf numFmtId="0" fontId="5" fillId="0" borderId="0" applyFill="0" applyBorder="0" applyAlignment="0"/>
    <xf numFmtId="193" fontId="5" fillId="0" borderId="0" applyFill="0" applyBorder="0" applyAlignment="0"/>
    <xf numFmtId="0" fontId="5" fillId="0" borderId="0" applyFill="0" applyBorder="0" applyAlignment="0"/>
    <xf numFmtId="0" fontId="5" fillId="0" borderId="0" applyFill="0" applyBorder="0" applyAlignment="0"/>
    <xf numFmtId="193" fontId="5" fillId="0" borderId="0" applyFill="0" applyBorder="0" applyAlignment="0"/>
    <xf numFmtId="197" fontId="5" fillId="0" borderId="0" applyFont="0" applyFill="0" applyBorder="0" applyAlignment="0" applyProtection="0"/>
    <xf numFmtId="9" fontId="37" fillId="0" borderId="0" applyFont="0" applyFill="0" applyBorder="0" applyAlignment="0" applyProtection="0"/>
    <xf numFmtId="38" fontId="44" fillId="43" borderId="0" applyNumberFormat="0" applyBorder="0" applyAlignment="0" applyProtection="0"/>
    <xf numFmtId="0" fontId="45" fillId="0" borderId="8" applyNumberFormat="0" applyAlignment="0" applyProtection="0">
      <alignment horizontal="left" vertical="center"/>
    </xf>
    <xf numFmtId="0" fontId="45" fillId="0" borderId="7">
      <alignment horizontal="left" vertical="center"/>
    </xf>
    <xf numFmtId="10" fontId="44" fillId="44" borderId="1" applyNumberFormat="0" applyBorder="0" applyAlignment="0" applyProtection="0"/>
    <xf numFmtId="0" fontId="5" fillId="0" borderId="0" applyFill="0" applyBorder="0" applyAlignment="0"/>
    <xf numFmtId="193" fontId="5" fillId="0" borderId="0" applyFill="0" applyBorder="0" applyAlignment="0"/>
    <xf numFmtId="0" fontId="5" fillId="0" borderId="0" applyFill="0" applyBorder="0" applyAlignment="0"/>
    <xf numFmtId="0" fontId="5" fillId="0" borderId="0" applyFill="0" applyBorder="0" applyAlignment="0"/>
    <xf numFmtId="193" fontId="5" fillId="0" borderId="0" applyFill="0" applyBorder="0" applyAlignment="0"/>
    <xf numFmtId="38" fontId="46" fillId="0" borderId="0" applyFont="0" applyFill="0" applyBorder="0" applyAlignment="0" applyProtection="0"/>
    <xf numFmtId="40" fontId="46" fillId="0" borderId="0" applyFont="0" applyFill="0" applyBorder="0" applyAlignment="0" applyProtection="0"/>
    <xf numFmtId="198" fontId="46" fillId="0" borderId="0" applyFont="0" applyFill="0" applyBorder="0" applyAlignment="0" applyProtection="0"/>
    <xf numFmtId="199" fontId="46" fillId="0" borderId="0" applyFont="0" applyFill="0" applyBorder="0" applyAlignment="0" applyProtection="0"/>
    <xf numFmtId="37" fontId="47" fillId="0" borderId="0"/>
    <xf numFmtId="200" fontId="48" fillId="0" borderId="0"/>
    <xf numFmtId="0" fontId="1" fillId="0" borderId="0"/>
    <xf numFmtId="0" fontId="5" fillId="0" borderId="0"/>
    <xf numFmtId="0" fontId="1" fillId="0" borderId="0"/>
    <xf numFmtId="0" fontId="5" fillId="0" borderId="0"/>
    <xf numFmtId="0" fontId="1" fillId="0" borderId="0"/>
    <xf numFmtId="0" fontId="39" fillId="0" borderId="0"/>
    <xf numFmtId="0" fontId="1" fillId="0" borderId="0"/>
    <xf numFmtId="0" fontId="39" fillId="0" borderId="0"/>
    <xf numFmtId="0" fontId="1" fillId="0" borderId="0"/>
    <xf numFmtId="0" fontId="33" fillId="0" borderId="0"/>
    <xf numFmtId="0" fontId="1" fillId="0" borderId="0"/>
    <xf numFmtId="0" fontId="33" fillId="0" borderId="0"/>
    <xf numFmtId="0" fontId="1" fillId="0" borderId="0"/>
    <xf numFmtId="0" fontId="33" fillId="0" borderId="0"/>
    <xf numFmtId="0" fontId="1" fillId="0" borderId="0"/>
    <xf numFmtId="0" fontId="39" fillId="0" borderId="0"/>
    <xf numFmtId="0" fontId="1" fillId="0" borderId="0"/>
    <xf numFmtId="0" fontId="39" fillId="0" borderId="0"/>
    <xf numFmtId="0" fontId="1" fillId="0" borderId="0"/>
    <xf numFmtId="0" fontId="39" fillId="0" borderId="0"/>
    <xf numFmtId="0" fontId="40" fillId="0" borderId="0"/>
    <xf numFmtId="197" fontId="1" fillId="0" borderId="0"/>
    <xf numFmtId="197" fontId="1" fillId="0" borderId="0"/>
    <xf numFmtId="0" fontId="40" fillId="0" borderId="0"/>
    <xf numFmtId="0" fontId="1" fillId="0" borderId="0"/>
    <xf numFmtId="0" fontId="40" fillId="0" borderId="0"/>
    <xf numFmtId="173" fontId="1" fillId="0" borderId="0"/>
    <xf numFmtId="0" fontId="5" fillId="0" borderId="0"/>
    <xf numFmtId="0" fontId="1" fillId="0" borderId="0"/>
    <xf numFmtId="0" fontId="5" fillId="0" borderId="0"/>
    <xf numFmtId="0" fontId="5" fillId="0" borderId="0"/>
    <xf numFmtId="0" fontId="39" fillId="0" borderId="0"/>
    <xf numFmtId="0" fontId="39" fillId="0" borderId="0"/>
    <xf numFmtId="0" fontId="33"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33" fillId="0" borderId="0"/>
    <xf numFmtId="0" fontId="33" fillId="0" borderId="0"/>
    <xf numFmtId="0" fontId="33" fillId="0" borderId="0"/>
    <xf numFmtId="0" fontId="1" fillId="0" borderId="0"/>
    <xf numFmtId="0" fontId="42" fillId="0" borderId="0"/>
    <xf numFmtId="0" fontId="1" fillId="0" borderId="0"/>
    <xf numFmtId="0" fontId="1"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5" fillId="0" borderId="0"/>
    <xf numFmtId="0" fontId="1" fillId="0" borderId="0"/>
    <xf numFmtId="0" fontId="33" fillId="0" borderId="0"/>
    <xf numFmtId="0" fontId="33" fillId="0" borderId="0"/>
    <xf numFmtId="0" fontId="33" fillId="0" borderId="0"/>
    <xf numFmtId="0" fontId="33" fillId="0" borderId="0"/>
    <xf numFmtId="0" fontId="1" fillId="0" borderId="0"/>
    <xf numFmtId="0" fontId="1" fillId="0" borderId="0"/>
    <xf numFmtId="0" fontId="1" fillId="0" borderId="0"/>
    <xf numFmtId="0" fontId="1" fillId="0" borderId="0"/>
    <xf numFmtId="0" fontId="1" fillId="0" borderId="0"/>
    <xf numFmtId="0" fontId="33" fillId="0" borderId="0"/>
    <xf numFmtId="0" fontId="1" fillId="0" borderId="0"/>
    <xf numFmtId="0" fontId="49" fillId="0" borderId="0"/>
    <xf numFmtId="0" fontId="1" fillId="0" borderId="0"/>
    <xf numFmtId="0" fontId="5" fillId="0" borderId="0"/>
    <xf numFmtId="40" fontId="37" fillId="0" borderId="0" applyFont="0" applyFill="0" applyBorder="0" applyAlignment="0" applyProtection="0"/>
    <xf numFmtId="38" fontId="37"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0" fontId="5"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3" fillId="0" borderId="0" applyFont="0" applyFill="0" applyBorder="0" applyAlignment="0" applyProtection="0"/>
    <xf numFmtId="9" fontId="39" fillId="0" borderId="0" applyFont="0" applyFill="0" applyBorder="0" applyAlignment="0" applyProtection="0"/>
    <xf numFmtId="9" fontId="33" fillId="0" borderId="0" applyFont="0" applyFill="0" applyBorder="0" applyAlignment="0" applyProtection="0"/>
    <xf numFmtId="9" fontId="3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3" fillId="0" borderId="0" applyFont="0" applyFill="0" applyBorder="0" applyAlignment="0" applyProtection="0"/>
    <xf numFmtId="9" fontId="5" fillId="0" borderId="0" applyFont="0" applyFill="0" applyBorder="0" applyAlignment="0" applyProtection="0"/>
    <xf numFmtId="9" fontId="39"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0" fillId="0" borderId="0" applyFont="0" applyFill="0" applyBorder="0" applyAlignment="0" applyProtection="0"/>
    <xf numFmtId="9" fontId="39" fillId="0" borderId="0" applyFont="0" applyFill="0" applyBorder="0" applyAlignment="0" applyProtection="0"/>
    <xf numFmtId="9" fontId="50" fillId="0" borderId="0" applyFont="0" applyFill="0" applyBorder="0" applyAlignment="0" applyProtection="0"/>
    <xf numFmtId="9" fontId="5" fillId="0" borderId="0" applyFont="0" applyFill="0" applyBorder="0" applyAlignment="0" applyProtection="0"/>
    <xf numFmtId="9" fontId="41" fillId="0" borderId="0" applyFont="0" applyFill="0" applyBorder="0" applyAlignment="0" applyProtection="0"/>
    <xf numFmtId="9" fontId="4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10" fontId="51" fillId="45" borderId="0"/>
    <xf numFmtId="0" fontId="5" fillId="0" borderId="0" applyFill="0" applyBorder="0" applyAlignment="0"/>
    <xf numFmtId="193" fontId="5" fillId="0" borderId="0" applyFill="0" applyBorder="0" applyAlignment="0"/>
    <xf numFmtId="0" fontId="5" fillId="0" borderId="0" applyFill="0" applyBorder="0" applyAlignment="0"/>
    <xf numFmtId="0" fontId="5" fillId="0" borderId="0" applyFill="0" applyBorder="0" applyAlignment="0"/>
    <xf numFmtId="193" fontId="5" fillId="0" borderId="0" applyFill="0" applyBorder="0" applyAlignment="0"/>
    <xf numFmtId="0" fontId="52" fillId="0" borderId="0" applyNumberFormat="0" applyFont="0" applyFill="0" applyBorder="0" applyAlignment="0"/>
    <xf numFmtId="199" fontId="46" fillId="0" borderId="0">
      <alignment horizontal="center"/>
    </xf>
    <xf numFmtId="0" fontId="5" fillId="0" borderId="0" applyFont="0" applyFill="0" applyBorder="0" applyAlignment="0" applyProtection="0"/>
    <xf numFmtId="49" fontId="43" fillId="0" borderId="0" applyFill="0" applyBorder="0" applyAlignment="0"/>
    <xf numFmtId="195" fontId="5" fillId="0" borderId="0" applyFill="0" applyBorder="0" applyAlignment="0"/>
    <xf numFmtId="0" fontId="5" fillId="0" borderId="0" applyFill="0" applyBorder="0" applyAlignment="0"/>
    <xf numFmtId="40" fontId="53" fillId="0" borderId="0"/>
    <xf numFmtId="164" fontId="5"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67" fontId="5" fillId="0" borderId="0" applyFont="0" applyFill="0" applyBorder="0" applyAlignment="0" applyProtection="0"/>
    <xf numFmtId="0" fontId="33" fillId="0" borderId="0"/>
    <xf numFmtId="0" fontId="33" fillId="0" borderId="0"/>
    <xf numFmtId="0" fontId="33" fillId="0" borderId="0"/>
    <xf numFmtId="0" fontId="33" fillId="0" borderId="0"/>
    <xf numFmtId="0" fontId="34"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2" fillId="0" borderId="0"/>
    <xf numFmtId="0" fontId="33" fillId="0" borderId="0"/>
    <xf numFmtId="0" fontId="33" fillId="0" borderId="0"/>
    <xf numFmtId="0" fontId="33" fillId="0" borderId="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45" fillId="0" borderId="34" applyNumberFormat="0" applyAlignment="0" applyProtection="0">
      <alignment horizontal="left" vertical="center"/>
    </xf>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28"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2"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36"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5"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29"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3"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37"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6" fillId="41"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4"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38"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42"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1"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5"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7" fillId="39"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59" fillId="16" borderId="23"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0" fillId="17" borderId="26" applyNumberFormat="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6" fillId="15" borderId="23" applyNumberFormat="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7" fillId="0" borderId="25" applyNumberFormat="0" applyFill="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68" fillId="14" borderId="0" applyNumberFormat="0" applyBorder="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56" fillId="18" borderId="27" applyNumberFormat="0" applyFon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69" fillId="16" borderId="24" applyNumberFormat="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0" fillId="0" borderId="28" applyNumberFormat="0" applyFill="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82" fillId="0" borderId="0"/>
    <xf numFmtId="0" fontId="82" fillId="0" borderId="0"/>
    <xf numFmtId="0" fontId="13" fillId="0" borderId="0"/>
    <xf numFmtId="0" fontId="5" fillId="0" borderId="0"/>
    <xf numFmtId="0" fontId="33" fillId="0" borderId="0"/>
    <xf numFmtId="43" fontId="33" fillId="0" borderId="0" applyFont="0" applyFill="0" applyBorder="0" applyAlignment="0" applyProtection="0"/>
    <xf numFmtId="43" fontId="5" fillId="0" borderId="0" applyFont="0" applyFill="0" applyBorder="0" applyAlignment="0" applyProtection="0"/>
    <xf numFmtId="43" fontId="42" fillId="0" borderId="0" applyFont="0" applyFill="0" applyBorder="0" applyAlignment="0" applyProtection="0"/>
    <xf numFmtId="0" fontId="42" fillId="0" borderId="0"/>
    <xf numFmtId="9" fontId="33"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0" fontId="82" fillId="0" borderId="0"/>
    <xf numFmtId="43" fontId="13" fillId="0" borderId="0" applyFont="0" applyFill="0" applyBorder="0" applyAlignment="0" applyProtection="0"/>
    <xf numFmtId="43" fontId="13" fillId="0" borderId="0" applyFont="0" applyFill="0" applyBorder="0" applyAlignment="0" applyProtection="0"/>
    <xf numFmtId="9" fontId="13" fillId="0" borderId="0" applyFont="0" applyFill="0" applyBorder="0" applyAlignment="0" applyProtection="0"/>
    <xf numFmtId="0" fontId="90" fillId="0" borderId="0"/>
    <xf numFmtId="43" fontId="91" fillId="0" borderId="0" applyFont="0" applyFill="0" applyBorder="0" applyAlignment="0" applyProtection="0"/>
    <xf numFmtId="0" fontId="5" fillId="0" borderId="0"/>
    <xf numFmtId="0" fontId="5" fillId="0" borderId="0"/>
    <xf numFmtId="0" fontId="1" fillId="0" borderId="0"/>
    <xf numFmtId="0" fontId="91" fillId="0" borderId="0"/>
    <xf numFmtId="0" fontId="1" fillId="0" borderId="0"/>
    <xf numFmtId="0" fontId="5" fillId="0" borderId="0"/>
    <xf numFmtId="0" fontId="91" fillId="0" borderId="0"/>
    <xf numFmtId="0" fontId="5" fillId="0" borderId="0"/>
    <xf numFmtId="172" fontId="1" fillId="20" borderId="0" applyNumberFormat="0" applyBorder="0" applyAlignment="0" applyProtection="0"/>
    <xf numFmtId="172" fontId="91" fillId="20" borderId="0" applyNumberFormat="0" applyBorder="0" applyAlignment="0" applyProtection="0"/>
    <xf numFmtId="172" fontId="1" fillId="20" borderId="0" applyNumberFormat="0" applyBorder="0" applyAlignment="0" applyProtection="0"/>
    <xf numFmtId="172" fontId="1" fillId="20" borderId="0" applyNumberFormat="0" applyBorder="0" applyAlignment="0" applyProtection="0"/>
    <xf numFmtId="172" fontId="1" fillId="20" borderId="0" applyNumberFormat="0" applyBorder="0" applyAlignment="0" applyProtection="0"/>
    <xf numFmtId="172" fontId="1" fillId="20" borderId="0" applyNumberFormat="0" applyBorder="0" applyAlignment="0" applyProtection="0"/>
    <xf numFmtId="172" fontId="91" fillId="20" borderId="0" applyNumberFormat="0" applyBorder="0" applyAlignment="0" applyProtection="0"/>
    <xf numFmtId="172" fontId="91" fillId="20" borderId="0" applyNumberFormat="0" applyBorder="0" applyAlignment="0" applyProtection="0"/>
    <xf numFmtId="172" fontId="91" fillId="20" borderId="0" applyNumberFormat="0" applyBorder="0" applyAlignment="0" applyProtection="0"/>
    <xf numFmtId="172" fontId="1" fillId="24" borderId="0" applyNumberFormat="0" applyBorder="0" applyAlignment="0" applyProtection="0"/>
    <xf numFmtId="172" fontId="91" fillId="24" borderId="0" applyNumberFormat="0" applyBorder="0" applyAlignment="0" applyProtection="0"/>
    <xf numFmtId="172" fontId="1" fillId="24" borderId="0" applyNumberFormat="0" applyBorder="0" applyAlignment="0" applyProtection="0"/>
    <xf numFmtId="172" fontId="1" fillId="24" borderId="0" applyNumberFormat="0" applyBorder="0" applyAlignment="0" applyProtection="0"/>
    <xf numFmtId="172" fontId="1" fillId="24" borderId="0" applyNumberFormat="0" applyBorder="0" applyAlignment="0" applyProtection="0"/>
    <xf numFmtId="172" fontId="1" fillId="24" borderId="0" applyNumberFormat="0" applyBorder="0" applyAlignment="0" applyProtection="0"/>
    <xf numFmtId="172" fontId="91" fillId="24" borderId="0" applyNumberFormat="0" applyBorder="0" applyAlignment="0" applyProtection="0"/>
    <xf numFmtId="172" fontId="91" fillId="24" borderId="0" applyNumberFormat="0" applyBorder="0" applyAlignment="0" applyProtection="0"/>
    <xf numFmtId="172" fontId="91" fillId="24" borderId="0" applyNumberFormat="0" applyBorder="0" applyAlignment="0" applyProtection="0"/>
    <xf numFmtId="172" fontId="1" fillId="28" borderId="0" applyNumberFormat="0" applyBorder="0" applyAlignment="0" applyProtection="0"/>
    <xf numFmtId="172" fontId="91" fillId="28" borderId="0" applyNumberFormat="0" applyBorder="0" applyAlignment="0" applyProtection="0"/>
    <xf numFmtId="172" fontId="1" fillId="28" borderId="0" applyNumberFormat="0" applyBorder="0" applyAlignment="0" applyProtection="0"/>
    <xf numFmtId="172" fontId="1" fillId="28" borderId="0" applyNumberFormat="0" applyBorder="0" applyAlignment="0" applyProtection="0"/>
    <xf numFmtId="172" fontId="1" fillId="28" borderId="0" applyNumberFormat="0" applyBorder="0" applyAlignment="0" applyProtection="0"/>
    <xf numFmtId="172" fontId="1" fillId="28" borderId="0" applyNumberFormat="0" applyBorder="0" applyAlignment="0" applyProtection="0"/>
    <xf numFmtId="172" fontId="91" fillId="28" borderId="0" applyNumberFormat="0" applyBorder="0" applyAlignment="0" applyProtection="0"/>
    <xf numFmtId="172" fontId="91" fillId="28" borderId="0" applyNumberFormat="0" applyBorder="0" applyAlignment="0" applyProtection="0"/>
    <xf numFmtId="172" fontId="91" fillId="28" borderId="0" applyNumberFormat="0" applyBorder="0" applyAlignment="0" applyProtection="0"/>
    <xf numFmtId="172" fontId="1" fillId="32" borderId="0" applyNumberFormat="0" applyBorder="0" applyAlignment="0" applyProtection="0"/>
    <xf numFmtId="172" fontId="91" fillId="32" borderId="0" applyNumberFormat="0" applyBorder="0" applyAlignment="0" applyProtection="0"/>
    <xf numFmtId="172" fontId="1" fillId="32" borderId="0" applyNumberFormat="0" applyBorder="0" applyAlignment="0" applyProtection="0"/>
    <xf numFmtId="172" fontId="1" fillId="32" borderId="0" applyNumberFormat="0" applyBorder="0" applyAlignment="0" applyProtection="0"/>
    <xf numFmtId="172" fontId="1" fillId="32" borderId="0" applyNumberFormat="0" applyBorder="0" applyAlignment="0" applyProtection="0"/>
    <xf numFmtId="172" fontId="1" fillId="32" borderId="0" applyNumberFormat="0" applyBorder="0" applyAlignment="0" applyProtection="0"/>
    <xf numFmtId="172" fontId="91" fillId="32" borderId="0" applyNumberFormat="0" applyBorder="0" applyAlignment="0" applyProtection="0"/>
    <xf numFmtId="172" fontId="91" fillId="32" borderId="0" applyNumberFormat="0" applyBorder="0" applyAlignment="0" applyProtection="0"/>
    <xf numFmtId="172" fontId="91" fillId="32" borderId="0" applyNumberFormat="0" applyBorder="0" applyAlignment="0" applyProtection="0"/>
    <xf numFmtId="172" fontId="1" fillId="36" borderId="0" applyNumberFormat="0" applyBorder="0" applyAlignment="0" applyProtection="0"/>
    <xf numFmtId="172" fontId="91" fillId="36" borderId="0" applyNumberFormat="0" applyBorder="0" applyAlignment="0" applyProtection="0"/>
    <xf numFmtId="172" fontId="1" fillId="36" borderId="0" applyNumberFormat="0" applyBorder="0" applyAlignment="0" applyProtection="0"/>
    <xf numFmtId="172" fontId="1" fillId="36" borderId="0" applyNumberFormat="0" applyBorder="0" applyAlignment="0" applyProtection="0"/>
    <xf numFmtId="172" fontId="1" fillId="36" borderId="0" applyNumberFormat="0" applyBorder="0" applyAlignment="0" applyProtection="0"/>
    <xf numFmtId="172" fontId="1" fillId="36" borderId="0" applyNumberFormat="0" applyBorder="0" applyAlignment="0" applyProtection="0"/>
    <xf numFmtId="172" fontId="91" fillId="36" borderId="0" applyNumberFormat="0" applyBorder="0" applyAlignment="0" applyProtection="0"/>
    <xf numFmtId="172" fontId="91" fillId="36" borderId="0" applyNumberFormat="0" applyBorder="0" applyAlignment="0" applyProtection="0"/>
    <xf numFmtId="172" fontId="91" fillId="36" borderId="0" applyNumberFormat="0" applyBorder="0" applyAlignment="0" applyProtection="0"/>
    <xf numFmtId="172" fontId="1" fillId="40" borderId="0" applyNumberFormat="0" applyBorder="0" applyAlignment="0" applyProtection="0"/>
    <xf numFmtId="172" fontId="91" fillId="40" borderId="0" applyNumberFormat="0" applyBorder="0" applyAlignment="0" applyProtection="0"/>
    <xf numFmtId="172" fontId="1" fillId="40" borderId="0" applyNumberFormat="0" applyBorder="0" applyAlignment="0" applyProtection="0"/>
    <xf numFmtId="172" fontId="1" fillId="40" borderId="0" applyNumberFormat="0" applyBorder="0" applyAlignment="0" applyProtection="0"/>
    <xf numFmtId="172" fontId="1" fillId="40" borderId="0" applyNumberFormat="0" applyBorder="0" applyAlignment="0" applyProtection="0"/>
    <xf numFmtId="172" fontId="1" fillId="40" borderId="0" applyNumberFormat="0" applyBorder="0" applyAlignment="0" applyProtection="0"/>
    <xf numFmtId="172" fontId="91" fillId="40" borderId="0" applyNumberFormat="0" applyBorder="0" applyAlignment="0" applyProtection="0"/>
    <xf numFmtId="172" fontId="91" fillId="40" borderId="0" applyNumberFormat="0" applyBorder="0" applyAlignment="0" applyProtection="0"/>
    <xf numFmtId="172" fontId="91" fillId="40" borderId="0" applyNumberFormat="0" applyBorder="0" applyAlignment="0" applyProtection="0"/>
    <xf numFmtId="203" fontId="94" fillId="54" borderId="0" applyNumberFormat="0" applyBorder="0" applyAlignment="0" applyProtection="0"/>
    <xf numFmtId="203" fontId="94" fillId="54" borderId="0" applyNumberFormat="0" applyBorder="0" applyAlignment="0" applyProtection="0"/>
    <xf numFmtId="204" fontId="94" fillId="54" borderId="0" applyNumberFormat="0" applyBorder="0" applyAlignment="0" applyProtection="0"/>
    <xf numFmtId="0" fontId="94" fillId="54" borderId="0" applyNumberFormat="0" applyBorder="0" applyAlignment="0" applyProtection="0"/>
    <xf numFmtId="203" fontId="94" fillId="54" borderId="0" applyNumberFormat="0" applyBorder="0" applyAlignment="0" applyProtection="0"/>
    <xf numFmtId="203" fontId="94" fillId="54" borderId="0" applyNumberFormat="0" applyBorder="0" applyAlignment="0" applyProtection="0"/>
    <xf numFmtId="204" fontId="94" fillId="54" borderId="0" applyNumberFormat="0" applyBorder="0" applyAlignment="0" applyProtection="0"/>
    <xf numFmtId="0" fontId="94" fillId="54" borderId="0" applyNumberFormat="0" applyBorder="0" applyAlignment="0" applyProtection="0"/>
    <xf numFmtId="0" fontId="94" fillId="54" borderId="0" applyNumberFormat="0" applyBorder="0" applyAlignment="0" applyProtection="0"/>
    <xf numFmtId="204" fontId="94" fillId="54" borderId="0" applyNumberFormat="0" applyBorder="0" applyAlignment="0" applyProtection="0"/>
    <xf numFmtId="0" fontId="94" fillId="54" borderId="0" applyNumberFormat="0" applyBorder="0" applyAlignment="0" applyProtection="0"/>
    <xf numFmtId="0" fontId="94" fillId="54" borderId="0" applyNumberFormat="0" applyBorder="0" applyAlignment="0" applyProtection="0"/>
    <xf numFmtId="204" fontId="94" fillId="54" borderId="0" applyNumberFormat="0" applyBorder="0" applyAlignment="0" applyProtection="0"/>
    <xf numFmtId="0" fontId="94" fillId="54"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203" fontId="94" fillId="55" borderId="0" applyNumberFormat="0" applyBorder="0" applyAlignment="0" applyProtection="0"/>
    <xf numFmtId="203" fontId="94" fillId="55" borderId="0" applyNumberFormat="0" applyBorder="0" applyAlignment="0" applyProtection="0"/>
    <xf numFmtId="204" fontId="94" fillId="55" borderId="0" applyNumberFormat="0" applyBorder="0" applyAlignment="0" applyProtection="0"/>
    <xf numFmtId="0" fontId="94" fillId="55" borderId="0" applyNumberFormat="0" applyBorder="0" applyAlignment="0" applyProtection="0"/>
    <xf numFmtId="203" fontId="94" fillId="55" borderId="0" applyNumberFormat="0" applyBorder="0" applyAlignment="0" applyProtection="0"/>
    <xf numFmtId="203" fontId="94" fillId="55" borderId="0" applyNumberFormat="0" applyBorder="0" applyAlignment="0" applyProtection="0"/>
    <xf numFmtId="204" fontId="94" fillId="55" borderId="0" applyNumberFormat="0" applyBorder="0" applyAlignment="0" applyProtection="0"/>
    <xf numFmtId="0" fontId="94" fillId="55" borderId="0" applyNumberFormat="0" applyBorder="0" applyAlignment="0" applyProtection="0"/>
    <xf numFmtId="0" fontId="94" fillId="55" borderId="0" applyNumberFormat="0" applyBorder="0" applyAlignment="0" applyProtection="0"/>
    <xf numFmtId="204" fontId="94" fillId="55" borderId="0" applyNumberFormat="0" applyBorder="0" applyAlignment="0" applyProtection="0"/>
    <xf numFmtId="0" fontId="94" fillId="55" borderId="0" applyNumberFormat="0" applyBorder="0" applyAlignment="0" applyProtection="0"/>
    <xf numFmtId="0" fontId="94" fillId="55" borderId="0" applyNumberFormat="0" applyBorder="0" applyAlignment="0" applyProtection="0"/>
    <xf numFmtId="204" fontId="94" fillId="55" borderId="0" applyNumberFormat="0" applyBorder="0" applyAlignment="0" applyProtection="0"/>
    <xf numFmtId="0" fontId="94" fillId="55"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203" fontId="94" fillId="56" borderId="0" applyNumberFormat="0" applyBorder="0" applyAlignment="0" applyProtection="0"/>
    <xf numFmtId="203" fontId="94" fillId="56" borderId="0" applyNumberFormat="0" applyBorder="0" applyAlignment="0" applyProtection="0"/>
    <xf numFmtId="204" fontId="94" fillId="56" borderId="0" applyNumberFormat="0" applyBorder="0" applyAlignment="0" applyProtection="0"/>
    <xf numFmtId="0" fontId="94" fillId="56" borderId="0" applyNumberFormat="0" applyBorder="0" applyAlignment="0" applyProtection="0"/>
    <xf numFmtId="203" fontId="94" fillId="56" borderId="0" applyNumberFormat="0" applyBorder="0" applyAlignment="0" applyProtection="0"/>
    <xf numFmtId="203" fontId="94" fillId="56" borderId="0" applyNumberFormat="0" applyBorder="0" applyAlignment="0" applyProtection="0"/>
    <xf numFmtId="204" fontId="94" fillId="56" borderId="0" applyNumberFormat="0" applyBorder="0" applyAlignment="0" applyProtection="0"/>
    <xf numFmtId="0" fontId="94" fillId="56" borderId="0" applyNumberFormat="0" applyBorder="0" applyAlignment="0" applyProtection="0"/>
    <xf numFmtId="0" fontId="94" fillId="56" borderId="0" applyNumberFormat="0" applyBorder="0" applyAlignment="0" applyProtection="0"/>
    <xf numFmtId="204" fontId="94" fillId="56" borderId="0" applyNumberFormat="0" applyBorder="0" applyAlignment="0" applyProtection="0"/>
    <xf numFmtId="0" fontId="94" fillId="56" borderId="0" applyNumberFormat="0" applyBorder="0" applyAlignment="0" applyProtection="0"/>
    <xf numFmtId="0" fontId="94" fillId="56" borderId="0" applyNumberFormat="0" applyBorder="0" applyAlignment="0" applyProtection="0"/>
    <xf numFmtId="204" fontId="94" fillId="56" borderId="0" applyNumberFormat="0" applyBorder="0" applyAlignment="0" applyProtection="0"/>
    <xf numFmtId="0" fontId="94" fillId="56"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203" fontId="94" fillId="57" borderId="0" applyNumberFormat="0" applyBorder="0" applyAlignment="0" applyProtection="0"/>
    <xf numFmtId="203" fontId="94" fillId="57" borderId="0" applyNumberFormat="0" applyBorder="0" applyAlignment="0" applyProtection="0"/>
    <xf numFmtId="204" fontId="94" fillId="57" borderId="0" applyNumberFormat="0" applyBorder="0" applyAlignment="0" applyProtection="0"/>
    <xf numFmtId="0" fontId="94" fillId="57" borderId="0" applyNumberFormat="0" applyBorder="0" applyAlignment="0" applyProtection="0"/>
    <xf numFmtId="203" fontId="94" fillId="57" borderId="0" applyNumberFormat="0" applyBorder="0" applyAlignment="0" applyProtection="0"/>
    <xf numFmtId="203" fontId="94" fillId="57" borderId="0" applyNumberFormat="0" applyBorder="0" applyAlignment="0" applyProtection="0"/>
    <xf numFmtId="204" fontId="94" fillId="57" borderId="0" applyNumberFormat="0" applyBorder="0" applyAlignment="0" applyProtection="0"/>
    <xf numFmtId="0" fontId="94" fillId="57" borderId="0" applyNumberFormat="0" applyBorder="0" applyAlignment="0" applyProtection="0"/>
    <xf numFmtId="0" fontId="94" fillId="57" borderId="0" applyNumberFormat="0" applyBorder="0" applyAlignment="0" applyProtection="0"/>
    <xf numFmtId="204" fontId="94" fillId="57" borderId="0" applyNumberFormat="0" applyBorder="0" applyAlignment="0" applyProtection="0"/>
    <xf numFmtId="0" fontId="94" fillId="57" borderId="0" applyNumberFormat="0" applyBorder="0" applyAlignment="0" applyProtection="0"/>
    <xf numFmtId="0" fontId="94" fillId="57" borderId="0" applyNumberFormat="0" applyBorder="0" applyAlignment="0" applyProtection="0"/>
    <xf numFmtId="204" fontId="94" fillId="57" borderId="0" applyNumberFormat="0" applyBorder="0" applyAlignment="0" applyProtection="0"/>
    <xf numFmtId="0" fontId="94" fillId="57"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203" fontId="94" fillId="58" borderId="0" applyNumberFormat="0" applyBorder="0" applyAlignment="0" applyProtection="0"/>
    <xf numFmtId="203" fontId="94" fillId="58" borderId="0" applyNumberFormat="0" applyBorder="0" applyAlignment="0" applyProtection="0"/>
    <xf numFmtId="204" fontId="94" fillId="58" borderId="0" applyNumberFormat="0" applyBorder="0" applyAlignment="0" applyProtection="0"/>
    <xf numFmtId="0" fontId="94" fillId="58" borderId="0" applyNumberFormat="0" applyBorder="0" applyAlignment="0" applyProtection="0"/>
    <xf numFmtId="203" fontId="94" fillId="58" borderId="0" applyNumberFormat="0" applyBorder="0" applyAlignment="0" applyProtection="0"/>
    <xf numFmtId="203" fontId="94" fillId="58" borderId="0" applyNumberFormat="0" applyBorder="0" applyAlignment="0" applyProtection="0"/>
    <xf numFmtId="204" fontId="94" fillId="58" borderId="0" applyNumberFormat="0" applyBorder="0" applyAlignment="0" applyProtection="0"/>
    <xf numFmtId="0" fontId="94" fillId="58" borderId="0" applyNumberFormat="0" applyBorder="0" applyAlignment="0" applyProtection="0"/>
    <xf numFmtId="0" fontId="94" fillId="58" borderId="0" applyNumberFormat="0" applyBorder="0" applyAlignment="0" applyProtection="0"/>
    <xf numFmtId="204" fontId="94" fillId="58" borderId="0" applyNumberFormat="0" applyBorder="0" applyAlignment="0" applyProtection="0"/>
    <xf numFmtId="0" fontId="94" fillId="58" borderId="0" applyNumberFormat="0" applyBorder="0" applyAlignment="0" applyProtection="0"/>
    <xf numFmtId="0" fontId="94" fillId="58" borderId="0" applyNumberFormat="0" applyBorder="0" applyAlignment="0" applyProtection="0"/>
    <xf numFmtId="204" fontId="94" fillId="58" borderId="0" applyNumberFormat="0" applyBorder="0" applyAlignment="0" applyProtection="0"/>
    <xf numFmtId="0" fontId="94" fillId="58"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203" fontId="94" fillId="59" borderId="0" applyNumberFormat="0" applyBorder="0" applyAlignment="0" applyProtection="0"/>
    <xf numFmtId="203" fontId="94" fillId="59" borderId="0" applyNumberFormat="0" applyBorder="0" applyAlignment="0" applyProtection="0"/>
    <xf numFmtId="204" fontId="94" fillId="59" borderId="0" applyNumberFormat="0" applyBorder="0" applyAlignment="0" applyProtection="0"/>
    <xf numFmtId="0" fontId="94" fillId="59" borderId="0" applyNumberFormat="0" applyBorder="0" applyAlignment="0" applyProtection="0"/>
    <xf numFmtId="203" fontId="94" fillId="59" borderId="0" applyNumberFormat="0" applyBorder="0" applyAlignment="0" applyProtection="0"/>
    <xf numFmtId="203" fontId="94" fillId="59" borderId="0" applyNumberFormat="0" applyBorder="0" applyAlignment="0" applyProtection="0"/>
    <xf numFmtId="204" fontId="94" fillId="59" borderId="0" applyNumberFormat="0" applyBorder="0" applyAlignment="0" applyProtection="0"/>
    <xf numFmtId="0" fontId="94" fillId="59" borderId="0" applyNumberFormat="0" applyBorder="0" applyAlignment="0" applyProtection="0"/>
    <xf numFmtId="0" fontId="94" fillId="59" borderId="0" applyNumberFormat="0" applyBorder="0" applyAlignment="0" applyProtection="0"/>
    <xf numFmtId="204" fontId="94" fillId="59" borderId="0" applyNumberFormat="0" applyBorder="0" applyAlignment="0" applyProtection="0"/>
    <xf numFmtId="0" fontId="94" fillId="59" borderId="0" applyNumberFormat="0" applyBorder="0" applyAlignment="0" applyProtection="0"/>
    <xf numFmtId="0" fontId="94" fillId="59" borderId="0" applyNumberFormat="0" applyBorder="0" applyAlignment="0" applyProtection="0"/>
    <xf numFmtId="204" fontId="94" fillId="59" borderId="0" applyNumberFormat="0" applyBorder="0" applyAlignment="0" applyProtection="0"/>
    <xf numFmtId="0" fontId="94" fillId="59"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172" fontId="1" fillId="21" borderId="0" applyNumberFormat="0" applyBorder="0" applyAlignment="0" applyProtection="0"/>
    <xf numFmtId="172" fontId="91" fillId="21" borderId="0" applyNumberFormat="0" applyBorder="0" applyAlignment="0" applyProtection="0"/>
    <xf numFmtId="172" fontId="1" fillId="21" borderId="0" applyNumberFormat="0" applyBorder="0" applyAlignment="0" applyProtection="0"/>
    <xf numFmtId="172" fontId="1" fillId="21" borderId="0" applyNumberFormat="0" applyBorder="0" applyAlignment="0" applyProtection="0"/>
    <xf numFmtId="172" fontId="1" fillId="21" borderId="0" applyNumberFormat="0" applyBorder="0" applyAlignment="0" applyProtection="0"/>
    <xf numFmtId="172" fontId="1" fillId="21" borderId="0" applyNumberFormat="0" applyBorder="0" applyAlignment="0" applyProtection="0"/>
    <xf numFmtId="172" fontId="91" fillId="21" borderId="0" applyNumberFormat="0" applyBorder="0" applyAlignment="0" applyProtection="0"/>
    <xf numFmtId="172" fontId="91" fillId="21" borderId="0" applyNumberFormat="0" applyBorder="0" applyAlignment="0" applyProtection="0"/>
    <xf numFmtId="172" fontId="91" fillId="21" borderId="0" applyNumberFormat="0" applyBorder="0" applyAlignment="0" applyProtection="0"/>
    <xf numFmtId="172" fontId="1" fillId="25" borderId="0" applyNumberFormat="0" applyBorder="0" applyAlignment="0" applyProtection="0"/>
    <xf numFmtId="172" fontId="91" fillId="25" borderId="0" applyNumberFormat="0" applyBorder="0" applyAlignment="0" applyProtection="0"/>
    <xf numFmtId="172" fontId="1" fillId="25" borderId="0" applyNumberFormat="0" applyBorder="0" applyAlignment="0" applyProtection="0"/>
    <xf numFmtId="172" fontId="1" fillId="25" borderId="0" applyNumberFormat="0" applyBorder="0" applyAlignment="0" applyProtection="0"/>
    <xf numFmtId="172" fontId="1" fillId="25" borderId="0" applyNumberFormat="0" applyBorder="0" applyAlignment="0" applyProtection="0"/>
    <xf numFmtId="172" fontId="1" fillId="25" borderId="0" applyNumberFormat="0" applyBorder="0" applyAlignment="0" applyProtection="0"/>
    <xf numFmtId="172" fontId="91" fillId="25" borderId="0" applyNumberFormat="0" applyBorder="0" applyAlignment="0" applyProtection="0"/>
    <xf numFmtId="172" fontId="91" fillId="25" borderId="0" applyNumberFormat="0" applyBorder="0" applyAlignment="0" applyProtection="0"/>
    <xf numFmtId="172" fontId="91" fillId="25" borderId="0" applyNumberFormat="0" applyBorder="0" applyAlignment="0" applyProtection="0"/>
    <xf numFmtId="172" fontId="1" fillId="29" borderId="0" applyNumberFormat="0" applyBorder="0" applyAlignment="0" applyProtection="0"/>
    <xf numFmtId="172" fontId="91" fillId="29" borderId="0" applyNumberFormat="0" applyBorder="0" applyAlignment="0" applyProtection="0"/>
    <xf numFmtId="172" fontId="1" fillId="29" borderId="0" applyNumberFormat="0" applyBorder="0" applyAlignment="0" applyProtection="0"/>
    <xf numFmtId="172" fontId="1" fillId="29" borderId="0" applyNumberFormat="0" applyBorder="0" applyAlignment="0" applyProtection="0"/>
    <xf numFmtId="172" fontId="1" fillId="29" borderId="0" applyNumberFormat="0" applyBorder="0" applyAlignment="0" applyProtection="0"/>
    <xf numFmtId="172" fontId="1" fillId="29" borderId="0" applyNumberFormat="0" applyBorder="0" applyAlignment="0" applyProtection="0"/>
    <xf numFmtId="172" fontId="91" fillId="29" borderId="0" applyNumberFormat="0" applyBorder="0" applyAlignment="0" applyProtection="0"/>
    <xf numFmtId="172" fontId="91" fillId="29" borderId="0" applyNumberFormat="0" applyBorder="0" applyAlignment="0" applyProtection="0"/>
    <xf numFmtId="172" fontId="91" fillId="29" borderId="0" applyNumberFormat="0" applyBorder="0" applyAlignment="0" applyProtection="0"/>
    <xf numFmtId="172" fontId="1" fillId="33" borderId="0" applyNumberFormat="0" applyBorder="0" applyAlignment="0" applyProtection="0"/>
    <xf numFmtId="172" fontId="91" fillId="33" borderId="0" applyNumberFormat="0" applyBorder="0" applyAlignment="0" applyProtection="0"/>
    <xf numFmtId="172" fontId="1" fillId="33" borderId="0" applyNumberFormat="0" applyBorder="0" applyAlignment="0" applyProtection="0"/>
    <xf numFmtId="172" fontId="1" fillId="33" borderId="0" applyNumberFormat="0" applyBorder="0" applyAlignment="0" applyProtection="0"/>
    <xf numFmtId="172" fontId="1" fillId="33" borderId="0" applyNumberFormat="0" applyBorder="0" applyAlignment="0" applyProtection="0"/>
    <xf numFmtId="172" fontId="1" fillId="33" borderId="0" applyNumberFormat="0" applyBorder="0" applyAlignment="0" applyProtection="0"/>
    <xf numFmtId="172" fontId="91" fillId="33" borderId="0" applyNumberFormat="0" applyBorder="0" applyAlignment="0" applyProtection="0"/>
    <xf numFmtId="172" fontId="91" fillId="33" borderId="0" applyNumberFormat="0" applyBorder="0" applyAlignment="0" applyProtection="0"/>
    <xf numFmtId="172" fontId="91" fillId="33" borderId="0" applyNumberFormat="0" applyBorder="0" applyAlignment="0" applyProtection="0"/>
    <xf numFmtId="172" fontId="1" fillId="37" borderId="0" applyNumberFormat="0" applyBorder="0" applyAlignment="0" applyProtection="0"/>
    <xf numFmtId="172" fontId="91" fillId="37" borderId="0" applyNumberFormat="0" applyBorder="0" applyAlignment="0" applyProtection="0"/>
    <xf numFmtId="172" fontId="1" fillId="37" borderId="0" applyNumberFormat="0" applyBorder="0" applyAlignment="0" applyProtection="0"/>
    <xf numFmtId="172" fontId="1" fillId="37" borderId="0" applyNumberFormat="0" applyBorder="0" applyAlignment="0" applyProtection="0"/>
    <xf numFmtId="172" fontId="1" fillId="37" borderId="0" applyNumberFormat="0" applyBorder="0" applyAlignment="0" applyProtection="0"/>
    <xf numFmtId="172" fontId="1" fillId="37" borderId="0" applyNumberFormat="0" applyBorder="0" applyAlignment="0" applyProtection="0"/>
    <xf numFmtId="172" fontId="91" fillId="37" borderId="0" applyNumberFormat="0" applyBorder="0" applyAlignment="0" applyProtection="0"/>
    <xf numFmtId="172" fontId="91" fillId="37" borderId="0" applyNumberFormat="0" applyBorder="0" applyAlignment="0" applyProtection="0"/>
    <xf numFmtId="172" fontId="91" fillId="37" borderId="0" applyNumberFormat="0" applyBorder="0" applyAlignment="0" applyProtection="0"/>
    <xf numFmtId="172" fontId="1" fillId="41" borderId="0" applyNumberFormat="0" applyBorder="0" applyAlignment="0" applyProtection="0"/>
    <xf numFmtId="172" fontId="91" fillId="41" borderId="0" applyNumberFormat="0" applyBorder="0" applyAlignment="0" applyProtection="0"/>
    <xf numFmtId="172" fontId="1" fillId="41" borderId="0" applyNumberFormat="0" applyBorder="0" applyAlignment="0" applyProtection="0"/>
    <xf numFmtId="172" fontId="1" fillId="41" borderId="0" applyNumberFormat="0" applyBorder="0" applyAlignment="0" applyProtection="0"/>
    <xf numFmtId="172" fontId="1" fillId="41" borderId="0" applyNumberFormat="0" applyBorder="0" applyAlignment="0" applyProtection="0"/>
    <xf numFmtId="172" fontId="1" fillId="41" borderId="0" applyNumberFormat="0" applyBorder="0" applyAlignment="0" applyProtection="0"/>
    <xf numFmtId="172" fontId="91" fillId="41" borderId="0" applyNumberFormat="0" applyBorder="0" applyAlignment="0" applyProtection="0"/>
    <xf numFmtId="172" fontId="91" fillId="41" borderId="0" applyNumberFormat="0" applyBorder="0" applyAlignment="0" applyProtection="0"/>
    <xf numFmtId="172" fontId="91" fillId="41" borderId="0" applyNumberFormat="0" applyBorder="0" applyAlignment="0" applyProtection="0"/>
    <xf numFmtId="203" fontId="94" fillId="60" borderId="0" applyNumberFormat="0" applyBorder="0" applyAlignment="0" applyProtection="0"/>
    <xf numFmtId="203" fontId="94" fillId="60" borderId="0" applyNumberFormat="0" applyBorder="0" applyAlignment="0" applyProtection="0"/>
    <xf numFmtId="204" fontId="94" fillId="60" borderId="0" applyNumberFormat="0" applyBorder="0" applyAlignment="0" applyProtection="0"/>
    <xf numFmtId="0" fontId="94" fillId="60" borderId="0" applyNumberFormat="0" applyBorder="0" applyAlignment="0" applyProtection="0"/>
    <xf numFmtId="203" fontId="94" fillId="60" borderId="0" applyNumberFormat="0" applyBorder="0" applyAlignment="0" applyProtection="0"/>
    <xf numFmtId="203" fontId="94" fillId="60" borderId="0" applyNumberFormat="0" applyBorder="0" applyAlignment="0" applyProtection="0"/>
    <xf numFmtId="204" fontId="94" fillId="60" borderId="0" applyNumberFormat="0" applyBorder="0" applyAlignment="0" applyProtection="0"/>
    <xf numFmtId="0" fontId="94" fillId="60" borderId="0" applyNumberFormat="0" applyBorder="0" applyAlignment="0" applyProtection="0"/>
    <xf numFmtId="0" fontId="94" fillId="60" borderId="0" applyNumberFormat="0" applyBorder="0" applyAlignment="0" applyProtection="0"/>
    <xf numFmtId="204" fontId="94" fillId="60" borderId="0" applyNumberFormat="0" applyBorder="0" applyAlignment="0" applyProtection="0"/>
    <xf numFmtId="0" fontId="94" fillId="60" borderId="0" applyNumberFormat="0" applyBorder="0" applyAlignment="0" applyProtection="0"/>
    <xf numFmtId="0" fontId="94" fillId="60" borderId="0" applyNumberFormat="0" applyBorder="0" applyAlignment="0" applyProtection="0"/>
    <xf numFmtId="204" fontId="94" fillId="60" borderId="0" applyNumberFormat="0" applyBorder="0" applyAlignment="0" applyProtection="0"/>
    <xf numFmtId="0" fontId="94" fillId="60"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203" fontId="94" fillId="61" borderId="0" applyNumberFormat="0" applyBorder="0" applyAlignment="0" applyProtection="0"/>
    <xf numFmtId="203" fontId="94" fillId="61" borderId="0" applyNumberFormat="0" applyBorder="0" applyAlignment="0" applyProtection="0"/>
    <xf numFmtId="204" fontId="94" fillId="61" borderId="0" applyNumberFormat="0" applyBorder="0" applyAlignment="0" applyProtection="0"/>
    <xf numFmtId="0" fontId="94" fillId="61" borderId="0" applyNumberFormat="0" applyBorder="0" applyAlignment="0" applyProtection="0"/>
    <xf numFmtId="203" fontId="94" fillId="61" borderId="0" applyNumberFormat="0" applyBorder="0" applyAlignment="0" applyProtection="0"/>
    <xf numFmtId="203" fontId="94" fillId="61" borderId="0" applyNumberFormat="0" applyBorder="0" applyAlignment="0" applyProtection="0"/>
    <xf numFmtId="204" fontId="94" fillId="61" borderId="0" applyNumberFormat="0" applyBorder="0" applyAlignment="0" applyProtection="0"/>
    <xf numFmtId="0" fontId="94" fillId="61" borderId="0" applyNumberFormat="0" applyBorder="0" applyAlignment="0" applyProtection="0"/>
    <xf numFmtId="0" fontId="94" fillId="61" borderId="0" applyNumberFormat="0" applyBorder="0" applyAlignment="0" applyProtection="0"/>
    <xf numFmtId="204" fontId="94" fillId="61" borderId="0" applyNumberFormat="0" applyBorder="0" applyAlignment="0" applyProtection="0"/>
    <xf numFmtId="0" fontId="94" fillId="61" borderId="0" applyNumberFormat="0" applyBorder="0" applyAlignment="0" applyProtection="0"/>
    <xf numFmtId="0" fontId="94" fillId="61" borderId="0" applyNumberFormat="0" applyBorder="0" applyAlignment="0" applyProtection="0"/>
    <xf numFmtId="204" fontId="94" fillId="61" borderId="0" applyNumberFormat="0" applyBorder="0" applyAlignment="0" applyProtection="0"/>
    <xf numFmtId="0" fontId="94" fillId="6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203" fontId="94" fillId="62" borderId="0" applyNumberFormat="0" applyBorder="0" applyAlignment="0" applyProtection="0"/>
    <xf numFmtId="203" fontId="94" fillId="62" borderId="0" applyNumberFormat="0" applyBorder="0" applyAlignment="0" applyProtection="0"/>
    <xf numFmtId="204" fontId="94" fillId="62" borderId="0" applyNumberFormat="0" applyBorder="0" applyAlignment="0" applyProtection="0"/>
    <xf numFmtId="0" fontId="94" fillId="62" borderId="0" applyNumberFormat="0" applyBorder="0" applyAlignment="0" applyProtection="0"/>
    <xf numFmtId="203" fontId="94" fillId="62" borderId="0" applyNumberFormat="0" applyBorder="0" applyAlignment="0" applyProtection="0"/>
    <xf numFmtId="203" fontId="94" fillId="62" borderId="0" applyNumberFormat="0" applyBorder="0" applyAlignment="0" applyProtection="0"/>
    <xf numFmtId="204" fontId="94" fillId="62" borderId="0" applyNumberFormat="0" applyBorder="0" applyAlignment="0" applyProtection="0"/>
    <xf numFmtId="0" fontId="94" fillId="62" borderId="0" applyNumberFormat="0" applyBorder="0" applyAlignment="0" applyProtection="0"/>
    <xf numFmtId="0" fontId="94" fillId="62" borderId="0" applyNumberFormat="0" applyBorder="0" applyAlignment="0" applyProtection="0"/>
    <xf numFmtId="204" fontId="94" fillId="62" borderId="0" applyNumberFormat="0" applyBorder="0" applyAlignment="0" applyProtection="0"/>
    <xf numFmtId="0" fontId="94" fillId="62" borderId="0" applyNumberFormat="0" applyBorder="0" applyAlignment="0" applyProtection="0"/>
    <xf numFmtId="0" fontId="94" fillId="62" borderId="0" applyNumberFormat="0" applyBorder="0" applyAlignment="0" applyProtection="0"/>
    <xf numFmtId="204" fontId="94" fillId="62" borderId="0" applyNumberFormat="0" applyBorder="0" applyAlignment="0" applyProtection="0"/>
    <xf numFmtId="0" fontId="94" fillId="62"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203" fontId="94" fillId="57" borderId="0" applyNumberFormat="0" applyBorder="0" applyAlignment="0" applyProtection="0"/>
    <xf numFmtId="203" fontId="94" fillId="57" borderId="0" applyNumberFormat="0" applyBorder="0" applyAlignment="0" applyProtection="0"/>
    <xf numFmtId="204" fontId="94" fillId="57" borderId="0" applyNumberFormat="0" applyBorder="0" applyAlignment="0" applyProtection="0"/>
    <xf numFmtId="0" fontId="94" fillId="57" borderId="0" applyNumberFormat="0" applyBorder="0" applyAlignment="0" applyProtection="0"/>
    <xf numFmtId="203" fontId="94" fillId="57" borderId="0" applyNumberFormat="0" applyBorder="0" applyAlignment="0" applyProtection="0"/>
    <xf numFmtId="203" fontId="94" fillId="57" borderId="0" applyNumberFormat="0" applyBorder="0" applyAlignment="0" applyProtection="0"/>
    <xf numFmtId="204" fontId="94" fillId="57" borderId="0" applyNumberFormat="0" applyBorder="0" applyAlignment="0" applyProtection="0"/>
    <xf numFmtId="0" fontId="94" fillId="57" borderId="0" applyNumberFormat="0" applyBorder="0" applyAlignment="0" applyProtection="0"/>
    <xf numFmtId="0" fontId="94" fillId="57" borderId="0" applyNumberFormat="0" applyBorder="0" applyAlignment="0" applyProtection="0"/>
    <xf numFmtId="204" fontId="94" fillId="57" borderId="0" applyNumberFormat="0" applyBorder="0" applyAlignment="0" applyProtection="0"/>
    <xf numFmtId="0" fontId="94" fillId="57" borderId="0" applyNumberFormat="0" applyBorder="0" applyAlignment="0" applyProtection="0"/>
    <xf numFmtId="0" fontId="94" fillId="57" borderId="0" applyNumberFormat="0" applyBorder="0" applyAlignment="0" applyProtection="0"/>
    <xf numFmtId="204" fontId="94" fillId="57" borderId="0" applyNumberFormat="0" applyBorder="0" applyAlignment="0" applyProtection="0"/>
    <xf numFmtId="0" fontId="94" fillId="57"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203" fontId="94" fillId="60" borderId="0" applyNumberFormat="0" applyBorder="0" applyAlignment="0" applyProtection="0"/>
    <xf numFmtId="203" fontId="94" fillId="60" borderId="0" applyNumberFormat="0" applyBorder="0" applyAlignment="0" applyProtection="0"/>
    <xf numFmtId="204" fontId="94" fillId="60" borderId="0" applyNumberFormat="0" applyBorder="0" applyAlignment="0" applyProtection="0"/>
    <xf numFmtId="0" fontId="94" fillId="60" borderId="0" applyNumberFormat="0" applyBorder="0" applyAlignment="0" applyProtection="0"/>
    <xf numFmtId="203" fontId="94" fillId="60" borderId="0" applyNumberFormat="0" applyBorder="0" applyAlignment="0" applyProtection="0"/>
    <xf numFmtId="203" fontId="94" fillId="60" borderId="0" applyNumberFormat="0" applyBorder="0" applyAlignment="0" applyProtection="0"/>
    <xf numFmtId="204" fontId="94" fillId="60" borderId="0" applyNumberFormat="0" applyBorder="0" applyAlignment="0" applyProtection="0"/>
    <xf numFmtId="0" fontId="94" fillId="60" borderId="0" applyNumberFormat="0" applyBorder="0" applyAlignment="0" applyProtection="0"/>
    <xf numFmtId="0" fontId="94" fillId="60" borderId="0" applyNumberFormat="0" applyBorder="0" applyAlignment="0" applyProtection="0"/>
    <xf numFmtId="204" fontId="94" fillId="60" borderId="0" applyNumberFormat="0" applyBorder="0" applyAlignment="0" applyProtection="0"/>
    <xf numFmtId="0" fontId="94" fillId="60" borderId="0" applyNumberFormat="0" applyBorder="0" applyAlignment="0" applyProtection="0"/>
    <xf numFmtId="0" fontId="94" fillId="60" borderId="0" applyNumberFormat="0" applyBorder="0" applyAlignment="0" applyProtection="0"/>
    <xf numFmtId="204" fontId="94" fillId="60" borderId="0" applyNumberFormat="0" applyBorder="0" applyAlignment="0" applyProtection="0"/>
    <xf numFmtId="0" fontId="94" fillId="60"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203" fontId="94" fillId="63" borderId="0" applyNumberFormat="0" applyBorder="0" applyAlignment="0" applyProtection="0"/>
    <xf numFmtId="203" fontId="94" fillId="63" borderId="0" applyNumberFormat="0" applyBorder="0" applyAlignment="0" applyProtection="0"/>
    <xf numFmtId="204" fontId="94" fillId="63" borderId="0" applyNumberFormat="0" applyBorder="0" applyAlignment="0" applyProtection="0"/>
    <xf numFmtId="0" fontId="94" fillId="63" borderId="0" applyNumberFormat="0" applyBorder="0" applyAlignment="0" applyProtection="0"/>
    <xf numFmtId="203" fontId="94" fillId="63" borderId="0" applyNumberFormat="0" applyBorder="0" applyAlignment="0" applyProtection="0"/>
    <xf numFmtId="203" fontId="94" fillId="63" borderId="0" applyNumberFormat="0" applyBorder="0" applyAlignment="0" applyProtection="0"/>
    <xf numFmtId="204" fontId="94" fillId="63" borderId="0" applyNumberFormat="0" applyBorder="0" applyAlignment="0" applyProtection="0"/>
    <xf numFmtId="0" fontId="94" fillId="63" borderId="0" applyNumberFormat="0" applyBorder="0" applyAlignment="0" applyProtection="0"/>
    <xf numFmtId="0" fontId="94" fillId="63" borderId="0" applyNumberFormat="0" applyBorder="0" applyAlignment="0" applyProtection="0"/>
    <xf numFmtId="204" fontId="94" fillId="63" borderId="0" applyNumberFormat="0" applyBorder="0" applyAlignment="0" applyProtection="0"/>
    <xf numFmtId="0" fontId="94" fillId="63" borderId="0" applyNumberFormat="0" applyBorder="0" applyAlignment="0" applyProtection="0"/>
    <xf numFmtId="0" fontId="94" fillId="63" borderId="0" applyNumberFormat="0" applyBorder="0" applyAlignment="0" applyProtection="0"/>
    <xf numFmtId="204" fontId="94" fillId="63" borderId="0" applyNumberFormat="0" applyBorder="0" applyAlignment="0" applyProtection="0"/>
    <xf numFmtId="0" fontId="94" fillId="63"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172" fontId="31" fillId="22" borderId="0" applyNumberFormat="0" applyBorder="0" applyAlignment="0" applyProtection="0"/>
    <xf numFmtId="172" fontId="95" fillId="22" borderId="0" applyNumberFormat="0" applyBorder="0" applyAlignment="0" applyProtection="0"/>
    <xf numFmtId="172" fontId="31" fillId="22" borderId="0" applyNumberFormat="0" applyBorder="0" applyAlignment="0" applyProtection="0"/>
    <xf numFmtId="172" fontId="31" fillId="22" borderId="0" applyNumberFormat="0" applyBorder="0" applyAlignment="0" applyProtection="0"/>
    <xf numFmtId="172" fontId="31" fillId="22" borderId="0" applyNumberFormat="0" applyBorder="0" applyAlignment="0" applyProtection="0"/>
    <xf numFmtId="172" fontId="31" fillId="22" borderId="0" applyNumberFormat="0" applyBorder="0" applyAlignment="0" applyProtection="0"/>
    <xf numFmtId="172" fontId="95" fillId="22" borderId="0" applyNumberFormat="0" applyBorder="0" applyAlignment="0" applyProtection="0"/>
    <xf numFmtId="172" fontId="95" fillId="22" borderId="0" applyNumberFormat="0" applyBorder="0" applyAlignment="0" applyProtection="0"/>
    <xf numFmtId="172" fontId="95" fillId="22" borderId="0" applyNumberFormat="0" applyBorder="0" applyAlignment="0" applyProtection="0"/>
    <xf numFmtId="172" fontId="31" fillId="26" borderId="0" applyNumberFormat="0" applyBorder="0" applyAlignment="0" applyProtection="0"/>
    <xf numFmtId="172" fontId="95" fillId="26" borderId="0" applyNumberFormat="0" applyBorder="0" applyAlignment="0" applyProtection="0"/>
    <xf numFmtId="172" fontId="31" fillId="26" borderId="0" applyNumberFormat="0" applyBorder="0" applyAlignment="0" applyProtection="0"/>
    <xf numFmtId="172" fontId="31" fillId="26" borderId="0" applyNumberFormat="0" applyBorder="0" applyAlignment="0" applyProtection="0"/>
    <xf numFmtId="172" fontId="31" fillId="26" borderId="0" applyNumberFormat="0" applyBorder="0" applyAlignment="0" applyProtection="0"/>
    <xf numFmtId="172" fontId="31" fillId="26" borderId="0" applyNumberFormat="0" applyBorder="0" applyAlignment="0" applyProtection="0"/>
    <xf numFmtId="172" fontId="95" fillId="26" borderId="0" applyNumberFormat="0" applyBorder="0" applyAlignment="0" applyProtection="0"/>
    <xf numFmtId="172" fontId="95" fillId="26" borderId="0" applyNumberFormat="0" applyBorder="0" applyAlignment="0" applyProtection="0"/>
    <xf numFmtId="172" fontId="95" fillId="26" borderId="0" applyNumberFormat="0" applyBorder="0" applyAlignment="0" applyProtection="0"/>
    <xf numFmtId="172" fontId="31" fillId="30" borderId="0" applyNumberFormat="0" applyBorder="0" applyAlignment="0" applyProtection="0"/>
    <xf numFmtId="172" fontId="95" fillId="30" borderId="0" applyNumberFormat="0" applyBorder="0" applyAlignment="0" applyProtection="0"/>
    <xf numFmtId="172" fontId="31" fillId="30" borderId="0" applyNumberFormat="0" applyBorder="0" applyAlignment="0" applyProtection="0"/>
    <xf numFmtId="172" fontId="31" fillId="30" borderId="0" applyNumberFormat="0" applyBorder="0" applyAlignment="0" applyProtection="0"/>
    <xf numFmtId="172" fontId="31" fillId="30" borderId="0" applyNumberFormat="0" applyBorder="0" applyAlignment="0" applyProtection="0"/>
    <xf numFmtId="172" fontId="31" fillId="30" borderId="0" applyNumberFormat="0" applyBorder="0" applyAlignment="0" applyProtection="0"/>
    <xf numFmtId="172" fontId="95" fillId="30" borderId="0" applyNumberFormat="0" applyBorder="0" applyAlignment="0" applyProtection="0"/>
    <xf numFmtId="172" fontId="95" fillId="30" borderId="0" applyNumberFormat="0" applyBorder="0" applyAlignment="0" applyProtection="0"/>
    <xf numFmtId="172" fontId="95" fillId="30" borderId="0" applyNumberFormat="0" applyBorder="0" applyAlignment="0" applyProtection="0"/>
    <xf numFmtId="172" fontId="31" fillId="34" borderId="0" applyNumberFormat="0" applyBorder="0" applyAlignment="0" applyProtection="0"/>
    <xf numFmtId="172" fontId="95" fillId="34" borderId="0" applyNumberFormat="0" applyBorder="0" applyAlignment="0" applyProtection="0"/>
    <xf numFmtId="172" fontId="31" fillId="34" borderId="0" applyNumberFormat="0" applyBorder="0" applyAlignment="0" applyProtection="0"/>
    <xf numFmtId="172" fontId="31" fillId="34" borderId="0" applyNumberFormat="0" applyBorder="0" applyAlignment="0" applyProtection="0"/>
    <xf numFmtId="172" fontId="31" fillId="34" borderId="0" applyNumberFormat="0" applyBorder="0" applyAlignment="0" applyProtection="0"/>
    <xf numFmtId="172" fontId="31" fillId="34" borderId="0" applyNumberFormat="0" applyBorder="0" applyAlignment="0" applyProtection="0"/>
    <xf numFmtId="172" fontId="95" fillId="34" borderId="0" applyNumberFormat="0" applyBorder="0" applyAlignment="0" applyProtection="0"/>
    <xf numFmtId="172" fontId="95" fillId="34" borderId="0" applyNumberFormat="0" applyBorder="0" applyAlignment="0" applyProtection="0"/>
    <xf numFmtId="172" fontId="95" fillId="34" borderId="0" applyNumberFormat="0" applyBorder="0" applyAlignment="0" applyProtection="0"/>
    <xf numFmtId="172" fontId="31" fillId="38" borderId="0" applyNumberFormat="0" applyBorder="0" applyAlignment="0" applyProtection="0"/>
    <xf numFmtId="172" fontId="95" fillId="38" borderId="0" applyNumberFormat="0" applyBorder="0" applyAlignment="0" applyProtection="0"/>
    <xf numFmtId="172" fontId="31" fillId="38" borderId="0" applyNumberFormat="0" applyBorder="0" applyAlignment="0" applyProtection="0"/>
    <xf numFmtId="172" fontId="31" fillId="38" borderId="0" applyNumberFormat="0" applyBorder="0" applyAlignment="0" applyProtection="0"/>
    <xf numFmtId="172" fontId="31" fillId="38" borderId="0" applyNumberFormat="0" applyBorder="0" applyAlignment="0" applyProtection="0"/>
    <xf numFmtId="172" fontId="31" fillId="38" borderId="0" applyNumberFormat="0" applyBorder="0" applyAlignment="0" applyProtection="0"/>
    <xf numFmtId="172" fontId="95" fillId="38" borderId="0" applyNumberFormat="0" applyBorder="0" applyAlignment="0" applyProtection="0"/>
    <xf numFmtId="172" fontId="95" fillId="38" borderId="0" applyNumberFormat="0" applyBorder="0" applyAlignment="0" applyProtection="0"/>
    <xf numFmtId="172" fontId="95" fillId="38" borderId="0" applyNumberFormat="0" applyBorder="0" applyAlignment="0" applyProtection="0"/>
    <xf numFmtId="172" fontId="31" fillId="42" borderId="0" applyNumberFormat="0" applyBorder="0" applyAlignment="0" applyProtection="0"/>
    <xf numFmtId="172" fontId="95" fillId="42" borderId="0" applyNumberFormat="0" applyBorder="0" applyAlignment="0" applyProtection="0"/>
    <xf numFmtId="172" fontId="31" fillId="42" borderId="0" applyNumberFormat="0" applyBorder="0" applyAlignment="0" applyProtection="0"/>
    <xf numFmtId="172" fontId="31" fillId="42" borderId="0" applyNumberFormat="0" applyBorder="0" applyAlignment="0" applyProtection="0"/>
    <xf numFmtId="172" fontId="31" fillId="42" borderId="0" applyNumberFormat="0" applyBorder="0" applyAlignment="0" applyProtection="0"/>
    <xf numFmtId="172" fontId="31" fillId="42" borderId="0" applyNumberFormat="0" applyBorder="0" applyAlignment="0" applyProtection="0"/>
    <xf numFmtId="172" fontId="95" fillId="42" borderId="0" applyNumberFormat="0" applyBorder="0" applyAlignment="0" applyProtection="0"/>
    <xf numFmtId="172" fontId="95" fillId="42" borderId="0" applyNumberFormat="0" applyBorder="0" applyAlignment="0" applyProtection="0"/>
    <xf numFmtId="172" fontId="95" fillId="42" borderId="0" applyNumberFormat="0" applyBorder="0" applyAlignment="0" applyProtection="0"/>
    <xf numFmtId="203" fontId="96" fillId="64" borderId="0" applyNumberFormat="0" applyBorder="0" applyAlignment="0" applyProtection="0"/>
    <xf numFmtId="203" fontId="96" fillId="64" borderId="0" applyNumberFormat="0" applyBorder="0" applyAlignment="0" applyProtection="0"/>
    <xf numFmtId="204" fontId="96" fillId="64" borderId="0" applyNumberFormat="0" applyBorder="0" applyAlignment="0" applyProtection="0"/>
    <xf numFmtId="0" fontId="96" fillId="64" borderId="0" applyNumberFormat="0" applyBorder="0" applyAlignment="0" applyProtection="0"/>
    <xf numFmtId="203" fontId="96" fillId="64" borderId="0" applyNumberFormat="0" applyBorder="0" applyAlignment="0" applyProtection="0"/>
    <xf numFmtId="203" fontId="96" fillId="64" borderId="0" applyNumberFormat="0" applyBorder="0" applyAlignment="0" applyProtection="0"/>
    <xf numFmtId="204" fontId="96" fillId="64" borderId="0" applyNumberFormat="0" applyBorder="0" applyAlignment="0" applyProtection="0"/>
    <xf numFmtId="0" fontId="96" fillId="64" borderId="0" applyNumberFormat="0" applyBorder="0" applyAlignment="0" applyProtection="0"/>
    <xf numFmtId="0" fontId="96" fillId="64" borderId="0" applyNumberFormat="0" applyBorder="0" applyAlignment="0" applyProtection="0"/>
    <xf numFmtId="204" fontId="96" fillId="64" borderId="0" applyNumberFormat="0" applyBorder="0" applyAlignment="0" applyProtection="0"/>
    <xf numFmtId="0" fontId="96" fillId="64" borderId="0" applyNumberFormat="0" applyBorder="0" applyAlignment="0" applyProtection="0"/>
    <xf numFmtId="0" fontId="96" fillId="64" borderId="0" applyNumberFormat="0" applyBorder="0" applyAlignment="0" applyProtection="0"/>
    <xf numFmtId="204" fontId="96" fillId="64" borderId="0" applyNumberFormat="0" applyBorder="0" applyAlignment="0" applyProtection="0"/>
    <xf numFmtId="0" fontId="96" fillId="64" borderId="0" applyNumberFormat="0" applyBorder="0" applyAlignment="0" applyProtection="0"/>
    <xf numFmtId="0" fontId="31" fillId="22" borderId="0" applyNumberFormat="0" applyBorder="0" applyAlignment="0" applyProtection="0"/>
    <xf numFmtId="203" fontId="96" fillId="61" borderId="0" applyNumberFormat="0" applyBorder="0" applyAlignment="0" applyProtection="0"/>
    <xf numFmtId="203" fontId="96" fillId="61" borderId="0" applyNumberFormat="0" applyBorder="0" applyAlignment="0" applyProtection="0"/>
    <xf numFmtId="204" fontId="96" fillId="61" borderId="0" applyNumberFormat="0" applyBorder="0" applyAlignment="0" applyProtection="0"/>
    <xf numFmtId="0" fontId="96" fillId="61" borderId="0" applyNumberFormat="0" applyBorder="0" applyAlignment="0" applyProtection="0"/>
    <xf numFmtId="203" fontId="96" fillId="61" borderId="0" applyNumberFormat="0" applyBorder="0" applyAlignment="0" applyProtection="0"/>
    <xf numFmtId="203" fontId="96" fillId="61" borderId="0" applyNumberFormat="0" applyBorder="0" applyAlignment="0" applyProtection="0"/>
    <xf numFmtId="204" fontId="96" fillId="61" borderId="0" applyNumberFormat="0" applyBorder="0" applyAlignment="0" applyProtection="0"/>
    <xf numFmtId="0" fontId="96" fillId="61" borderId="0" applyNumberFormat="0" applyBorder="0" applyAlignment="0" applyProtection="0"/>
    <xf numFmtId="0" fontId="96" fillId="61" borderId="0" applyNumberFormat="0" applyBorder="0" applyAlignment="0" applyProtection="0"/>
    <xf numFmtId="204" fontId="96" fillId="61" borderId="0" applyNumberFormat="0" applyBorder="0" applyAlignment="0" applyProtection="0"/>
    <xf numFmtId="0" fontId="96" fillId="61" borderId="0" applyNumberFormat="0" applyBorder="0" applyAlignment="0" applyProtection="0"/>
    <xf numFmtId="0" fontId="96" fillId="61" borderId="0" applyNumberFormat="0" applyBorder="0" applyAlignment="0" applyProtection="0"/>
    <xf numFmtId="204" fontId="96" fillId="61" borderId="0" applyNumberFormat="0" applyBorder="0" applyAlignment="0" applyProtection="0"/>
    <xf numFmtId="0" fontId="96" fillId="61" borderId="0" applyNumberFormat="0" applyBorder="0" applyAlignment="0" applyProtection="0"/>
    <xf numFmtId="0" fontId="31" fillId="26" borderId="0" applyNumberFormat="0" applyBorder="0" applyAlignment="0" applyProtection="0"/>
    <xf numFmtId="203" fontId="96" fillId="62" borderId="0" applyNumberFormat="0" applyBorder="0" applyAlignment="0" applyProtection="0"/>
    <xf numFmtId="203" fontId="96" fillId="62" borderId="0" applyNumberFormat="0" applyBorder="0" applyAlignment="0" applyProtection="0"/>
    <xf numFmtId="204" fontId="96" fillId="62" borderId="0" applyNumberFormat="0" applyBorder="0" applyAlignment="0" applyProtection="0"/>
    <xf numFmtId="0" fontId="96" fillId="62" borderId="0" applyNumberFormat="0" applyBorder="0" applyAlignment="0" applyProtection="0"/>
    <xf numFmtId="203" fontId="96" fillId="62" borderId="0" applyNumberFormat="0" applyBorder="0" applyAlignment="0" applyProtection="0"/>
    <xf numFmtId="203" fontId="96" fillId="62" borderId="0" applyNumberFormat="0" applyBorder="0" applyAlignment="0" applyProtection="0"/>
    <xf numFmtId="204" fontId="96" fillId="62" borderId="0" applyNumberFormat="0" applyBorder="0" applyAlignment="0" applyProtection="0"/>
    <xf numFmtId="0" fontId="96" fillId="62" borderId="0" applyNumberFormat="0" applyBorder="0" applyAlignment="0" applyProtection="0"/>
    <xf numFmtId="0" fontId="96" fillId="62" borderId="0" applyNumberFormat="0" applyBorder="0" applyAlignment="0" applyProtection="0"/>
    <xf numFmtId="204" fontId="96" fillId="62" borderId="0" applyNumberFormat="0" applyBorder="0" applyAlignment="0" applyProtection="0"/>
    <xf numFmtId="0" fontId="96" fillId="62" borderId="0" applyNumberFormat="0" applyBorder="0" applyAlignment="0" applyProtection="0"/>
    <xf numFmtId="0" fontId="96" fillId="62" borderId="0" applyNumberFormat="0" applyBorder="0" applyAlignment="0" applyProtection="0"/>
    <xf numFmtId="204" fontId="96" fillId="62" borderId="0" applyNumberFormat="0" applyBorder="0" applyAlignment="0" applyProtection="0"/>
    <xf numFmtId="0" fontId="96" fillId="62" borderId="0" applyNumberFormat="0" applyBorder="0" applyAlignment="0" applyProtection="0"/>
    <xf numFmtId="0" fontId="31" fillId="30" borderId="0" applyNumberFormat="0" applyBorder="0" applyAlignment="0" applyProtection="0"/>
    <xf numFmtId="203" fontId="96" fillId="65" borderId="0" applyNumberFormat="0" applyBorder="0" applyAlignment="0" applyProtection="0"/>
    <xf numFmtId="203" fontId="96" fillId="65" borderId="0" applyNumberFormat="0" applyBorder="0" applyAlignment="0" applyProtection="0"/>
    <xf numFmtId="204" fontId="96" fillId="65" borderId="0" applyNumberFormat="0" applyBorder="0" applyAlignment="0" applyProtection="0"/>
    <xf numFmtId="0" fontId="96" fillId="65" borderId="0" applyNumberFormat="0" applyBorder="0" applyAlignment="0" applyProtection="0"/>
    <xf numFmtId="203" fontId="96" fillId="65" borderId="0" applyNumberFormat="0" applyBorder="0" applyAlignment="0" applyProtection="0"/>
    <xf numFmtId="203" fontId="96" fillId="65" borderId="0" applyNumberFormat="0" applyBorder="0" applyAlignment="0" applyProtection="0"/>
    <xf numFmtId="204" fontId="96" fillId="65" borderId="0" applyNumberFormat="0" applyBorder="0" applyAlignment="0" applyProtection="0"/>
    <xf numFmtId="0" fontId="96" fillId="65" borderId="0" applyNumberFormat="0" applyBorder="0" applyAlignment="0" applyProtection="0"/>
    <xf numFmtId="0" fontId="96" fillId="65" borderId="0" applyNumberFormat="0" applyBorder="0" applyAlignment="0" applyProtection="0"/>
    <xf numFmtId="204" fontId="96" fillId="65" borderId="0" applyNumberFormat="0" applyBorder="0" applyAlignment="0" applyProtection="0"/>
    <xf numFmtId="0" fontId="96" fillId="65" borderId="0" applyNumberFormat="0" applyBorder="0" applyAlignment="0" applyProtection="0"/>
    <xf numFmtId="0" fontId="96" fillId="65" borderId="0" applyNumberFormat="0" applyBorder="0" applyAlignment="0" applyProtection="0"/>
    <xf numFmtId="204" fontId="96" fillId="65" borderId="0" applyNumberFormat="0" applyBorder="0" applyAlignment="0" applyProtection="0"/>
    <xf numFmtId="0" fontId="96" fillId="65" borderId="0" applyNumberFormat="0" applyBorder="0" applyAlignment="0" applyProtection="0"/>
    <xf numFmtId="0" fontId="31" fillId="34" borderId="0" applyNumberFormat="0" applyBorder="0" applyAlignment="0" applyProtection="0"/>
    <xf numFmtId="203" fontId="96" fillId="66" borderId="0" applyNumberFormat="0" applyBorder="0" applyAlignment="0" applyProtection="0"/>
    <xf numFmtId="203" fontId="96" fillId="66" borderId="0" applyNumberFormat="0" applyBorder="0" applyAlignment="0" applyProtection="0"/>
    <xf numFmtId="204" fontId="96" fillId="66" borderId="0" applyNumberFormat="0" applyBorder="0" applyAlignment="0" applyProtection="0"/>
    <xf numFmtId="0" fontId="96" fillId="66" borderId="0" applyNumberFormat="0" applyBorder="0" applyAlignment="0" applyProtection="0"/>
    <xf numFmtId="203" fontId="96" fillId="66" borderId="0" applyNumberFormat="0" applyBorder="0" applyAlignment="0" applyProtection="0"/>
    <xf numFmtId="203" fontId="96" fillId="66" borderId="0" applyNumberFormat="0" applyBorder="0" applyAlignment="0" applyProtection="0"/>
    <xf numFmtId="204" fontId="96" fillId="66" borderId="0" applyNumberFormat="0" applyBorder="0" applyAlignment="0" applyProtection="0"/>
    <xf numFmtId="0" fontId="96" fillId="66" borderId="0" applyNumberFormat="0" applyBorder="0" applyAlignment="0" applyProtection="0"/>
    <xf numFmtId="0" fontId="96" fillId="66" borderId="0" applyNumberFormat="0" applyBorder="0" applyAlignment="0" applyProtection="0"/>
    <xf numFmtId="204" fontId="96" fillId="66" borderId="0" applyNumberFormat="0" applyBorder="0" applyAlignment="0" applyProtection="0"/>
    <xf numFmtId="0" fontId="96" fillId="66" borderId="0" applyNumberFormat="0" applyBorder="0" applyAlignment="0" applyProtection="0"/>
    <xf numFmtId="0" fontId="96" fillId="66" borderId="0" applyNumberFormat="0" applyBorder="0" applyAlignment="0" applyProtection="0"/>
    <xf numFmtId="204" fontId="96" fillId="66" borderId="0" applyNumberFormat="0" applyBorder="0" applyAlignment="0" applyProtection="0"/>
    <xf numFmtId="0" fontId="96" fillId="66" borderId="0" applyNumberFormat="0" applyBorder="0" applyAlignment="0" applyProtection="0"/>
    <xf numFmtId="0" fontId="31" fillId="38" borderId="0" applyNumberFormat="0" applyBorder="0" applyAlignment="0" applyProtection="0"/>
    <xf numFmtId="203" fontId="96" fillId="67" borderId="0" applyNumberFormat="0" applyBorder="0" applyAlignment="0" applyProtection="0"/>
    <xf numFmtId="203" fontId="96" fillId="67" borderId="0" applyNumberFormat="0" applyBorder="0" applyAlignment="0" applyProtection="0"/>
    <xf numFmtId="204" fontId="96" fillId="67" borderId="0" applyNumberFormat="0" applyBorder="0" applyAlignment="0" applyProtection="0"/>
    <xf numFmtId="0" fontId="96" fillId="67" borderId="0" applyNumberFormat="0" applyBorder="0" applyAlignment="0" applyProtection="0"/>
    <xf numFmtId="203" fontId="96" fillId="67" borderId="0" applyNumberFormat="0" applyBorder="0" applyAlignment="0" applyProtection="0"/>
    <xf numFmtId="203" fontId="96" fillId="67" borderId="0" applyNumberFormat="0" applyBorder="0" applyAlignment="0" applyProtection="0"/>
    <xf numFmtId="204" fontId="96" fillId="67" borderId="0" applyNumberFormat="0" applyBorder="0" applyAlignment="0" applyProtection="0"/>
    <xf numFmtId="0" fontId="96" fillId="67" borderId="0" applyNumberFormat="0" applyBorder="0" applyAlignment="0" applyProtection="0"/>
    <xf numFmtId="0" fontId="96" fillId="67" borderId="0" applyNumberFormat="0" applyBorder="0" applyAlignment="0" applyProtection="0"/>
    <xf numFmtId="204" fontId="96" fillId="67" borderId="0" applyNumberFormat="0" applyBorder="0" applyAlignment="0" applyProtection="0"/>
    <xf numFmtId="0" fontId="96" fillId="67" borderId="0" applyNumberFormat="0" applyBorder="0" applyAlignment="0" applyProtection="0"/>
    <xf numFmtId="0" fontId="96" fillId="67" borderId="0" applyNumberFormat="0" applyBorder="0" applyAlignment="0" applyProtection="0"/>
    <xf numFmtId="204" fontId="96" fillId="67" borderId="0" applyNumberFormat="0" applyBorder="0" applyAlignment="0" applyProtection="0"/>
    <xf numFmtId="0" fontId="96" fillId="67" borderId="0" applyNumberFormat="0" applyBorder="0" applyAlignment="0" applyProtection="0"/>
    <xf numFmtId="0" fontId="31" fillId="42" borderId="0" applyNumberFormat="0" applyBorder="0" applyAlignment="0" applyProtection="0"/>
    <xf numFmtId="0" fontId="94" fillId="68"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8" borderId="0" applyNumberFormat="0" applyBorder="0" applyAlignment="0" applyProtection="0"/>
    <xf numFmtId="204" fontId="94" fillId="68"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69" borderId="0" applyNumberFormat="0" applyBorder="0" applyAlignment="0" applyProtection="0"/>
    <xf numFmtId="0" fontId="94" fillId="70"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0" borderId="0" applyNumberFormat="0" applyBorder="0" applyAlignment="0" applyProtection="0"/>
    <xf numFmtId="204" fontId="94" fillId="70"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4" fillId="71" borderId="0" applyNumberFormat="0" applyBorder="0" applyAlignment="0" applyProtection="0"/>
    <xf numFmtId="0" fontId="96" fillId="72"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2" borderId="0" applyNumberFormat="0" applyBorder="0" applyAlignment="0" applyProtection="0"/>
    <xf numFmtId="204" fontId="96" fillId="72"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172" fontId="95" fillId="19" borderId="0" applyNumberFormat="0" applyBorder="0" applyAlignment="0" applyProtection="0"/>
    <xf numFmtId="172" fontId="31" fillId="19" borderId="0" applyNumberFormat="0" applyBorder="0" applyAlignment="0" applyProtection="0"/>
    <xf numFmtId="172" fontId="31" fillId="19" borderId="0" applyNumberFormat="0" applyBorder="0" applyAlignment="0" applyProtection="0"/>
    <xf numFmtId="172" fontId="31" fillId="19" borderId="0" applyNumberFormat="0" applyBorder="0" applyAlignment="0" applyProtection="0"/>
    <xf numFmtId="172" fontId="31" fillId="19" borderId="0" applyNumberFormat="0" applyBorder="0" applyAlignment="0" applyProtection="0"/>
    <xf numFmtId="172" fontId="95" fillId="19" borderId="0" applyNumberFormat="0" applyBorder="0" applyAlignment="0" applyProtection="0"/>
    <xf numFmtId="172" fontId="95" fillId="19" borderId="0" applyNumberFormat="0" applyBorder="0" applyAlignment="0" applyProtection="0"/>
    <xf numFmtId="172" fontId="95" fillId="19"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0" fontId="94" fillId="75"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5" borderId="0" applyNumberFormat="0" applyBorder="0" applyAlignment="0" applyProtection="0"/>
    <xf numFmtId="204" fontId="94" fillId="75"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7"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7" borderId="0" applyNumberFormat="0" applyBorder="0" applyAlignment="0" applyProtection="0"/>
    <xf numFmtId="204" fontId="94" fillId="77"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4" fillId="78" borderId="0" applyNumberFormat="0" applyBorder="0" applyAlignment="0" applyProtection="0"/>
    <xf numFmtId="0" fontId="96" fillId="79"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9" borderId="0" applyNumberFormat="0" applyBorder="0" applyAlignment="0" applyProtection="0"/>
    <xf numFmtId="204" fontId="96" fillId="79"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77"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172" fontId="95" fillId="23" borderId="0" applyNumberFormat="0" applyBorder="0" applyAlignment="0" applyProtection="0"/>
    <xf numFmtId="172" fontId="31" fillId="23" borderId="0" applyNumberFormat="0" applyBorder="0" applyAlignment="0" applyProtection="0"/>
    <xf numFmtId="172" fontId="31" fillId="23" borderId="0" applyNumberFormat="0" applyBorder="0" applyAlignment="0" applyProtection="0"/>
    <xf numFmtId="172" fontId="31" fillId="23" borderId="0" applyNumberFormat="0" applyBorder="0" applyAlignment="0" applyProtection="0"/>
    <xf numFmtId="172" fontId="31" fillId="23" borderId="0" applyNumberFormat="0" applyBorder="0" applyAlignment="0" applyProtection="0"/>
    <xf numFmtId="172" fontId="95" fillId="23" borderId="0" applyNumberFormat="0" applyBorder="0" applyAlignment="0" applyProtection="0"/>
    <xf numFmtId="172" fontId="95" fillId="23" borderId="0" applyNumberFormat="0" applyBorder="0" applyAlignment="0" applyProtection="0"/>
    <xf numFmtId="172" fontId="95" fillId="23"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0" fontId="94" fillId="81"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1" borderId="0" applyNumberFormat="0" applyBorder="0" applyAlignment="0" applyProtection="0"/>
    <xf numFmtId="204" fontId="94" fillId="81"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82" borderId="0" applyNumberFormat="0" applyBorder="0" applyAlignment="0" applyProtection="0"/>
    <xf numFmtId="0" fontId="94" fillId="78"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78" borderId="0" applyNumberFormat="0" applyBorder="0" applyAlignment="0" applyProtection="0"/>
    <xf numFmtId="204" fontId="94" fillId="78"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6" fillId="71"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71" borderId="0" applyNumberFormat="0" applyBorder="0" applyAlignment="0" applyProtection="0"/>
    <xf numFmtId="204" fontId="96" fillId="71"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4"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172" fontId="95" fillId="27" borderId="0" applyNumberFormat="0" applyBorder="0" applyAlignment="0" applyProtection="0"/>
    <xf numFmtId="172" fontId="31" fillId="27" borderId="0" applyNumberFormat="0" applyBorder="0" applyAlignment="0" applyProtection="0"/>
    <xf numFmtId="172" fontId="31" fillId="27" borderId="0" applyNumberFormat="0" applyBorder="0" applyAlignment="0" applyProtection="0"/>
    <xf numFmtId="172" fontId="31" fillId="27" borderId="0" applyNumberFormat="0" applyBorder="0" applyAlignment="0" applyProtection="0"/>
    <xf numFmtId="172" fontId="31" fillId="27" borderId="0" applyNumberFormat="0" applyBorder="0" applyAlignment="0" applyProtection="0"/>
    <xf numFmtId="172" fontId="95" fillId="27" borderId="0" applyNumberFormat="0" applyBorder="0" applyAlignment="0" applyProtection="0"/>
    <xf numFmtId="172" fontId="95" fillId="27" borderId="0" applyNumberFormat="0" applyBorder="0" applyAlignment="0" applyProtection="0"/>
    <xf numFmtId="172" fontId="95" fillId="27"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0" fontId="94" fillId="78"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8" borderId="0" applyNumberFormat="0" applyBorder="0" applyAlignment="0" applyProtection="0"/>
    <xf numFmtId="204" fontId="94" fillId="78"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6" borderId="0" applyNumberFormat="0" applyBorder="0" applyAlignment="0" applyProtection="0"/>
    <xf numFmtId="0" fontId="94" fillId="71"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1" borderId="0" applyNumberFormat="0" applyBorder="0" applyAlignment="0" applyProtection="0"/>
    <xf numFmtId="204" fontId="94" fillId="71"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4" fillId="79" borderId="0" applyNumberFormat="0" applyBorder="0" applyAlignment="0" applyProtection="0"/>
    <xf numFmtId="0" fontId="96" fillId="71"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1" borderId="0" applyNumberFormat="0" applyBorder="0" applyAlignment="0" applyProtection="0"/>
    <xf numFmtId="204" fontId="96" fillId="71"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78"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172" fontId="95" fillId="31" borderId="0" applyNumberFormat="0" applyBorder="0" applyAlignment="0" applyProtection="0"/>
    <xf numFmtId="172" fontId="31" fillId="31" borderId="0" applyNumberFormat="0" applyBorder="0" applyAlignment="0" applyProtection="0"/>
    <xf numFmtId="172" fontId="31" fillId="31" borderId="0" applyNumberFormat="0" applyBorder="0" applyAlignment="0" applyProtection="0"/>
    <xf numFmtId="172" fontId="31" fillId="31" borderId="0" applyNumberFormat="0" applyBorder="0" applyAlignment="0" applyProtection="0"/>
    <xf numFmtId="172" fontId="31" fillId="31" borderId="0" applyNumberFormat="0" applyBorder="0" applyAlignment="0" applyProtection="0"/>
    <xf numFmtId="172" fontId="95" fillId="31" borderId="0" applyNumberFormat="0" applyBorder="0" applyAlignment="0" applyProtection="0"/>
    <xf numFmtId="172" fontId="95" fillId="31" borderId="0" applyNumberFormat="0" applyBorder="0" applyAlignment="0" applyProtection="0"/>
    <xf numFmtId="172" fontId="95" fillId="31"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0" fontId="94" fillId="68"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68" borderId="0" applyNumberFormat="0" applyBorder="0" applyAlignment="0" applyProtection="0"/>
    <xf numFmtId="204" fontId="94" fillId="68"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81"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204"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4" fillId="70" borderId="0" applyNumberFormat="0" applyBorder="0" applyAlignment="0" applyProtection="0"/>
    <xf numFmtId="0" fontId="96" fillId="70"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0" borderId="0" applyNumberFormat="0" applyBorder="0" applyAlignment="0" applyProtection="0"/>
    <xf numFmtId="204" fontId="96" fillId="70"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172" fontId="95" fillId="35" borderId="0" applyNumberFormat="0" applyBorder="0" applyAlignment="0" applyProtection="0"/>
    <xf numFmtId="172" fontId="31" fillId="35" borderId="0" applyNumberFormat="0" applyBorder="0" applyAlignment="0" applyProtection="0"/>
    <xf numFmtId="172" fontId="31" fillId="35" borderId="0" applyNumberFormat="0" applyBorder="0" applyAlignment="0" applyProtection="0"/>
    <xf numFmtId="172" fontId="31" fillId="35" borderId="0" applyNumberFormat="0" applyBorder="0" applyAlignment="0" applyProtection="0"/>
    <xf numFmtId="172" fontId="31" fillId="35" borderId="0" applyNumberFormat="0" applyBorder="0" applyAlignment="0" applyProtection="0"/>
    <xf numFmtId="172" fontId="95" fillId="35" borderId="0" applyNumberFormat="0" applyBorder="0" applyAlignment="0" applyProtection="0"/>
    <xf numFmtId="172" fontId="95" fillId="35" borderId="0" applyNumberFormat="0" applyBorder="0" applyAlignment="0" applyProtection="0"/>
    <xf numFmtId="172" fontId="95" fillId="35"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204"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87" borderId="0" applyNumberFormat="0" applyBorder="0" applyAlignment="0" applyProtection="0"/>
    <xf numFmtId="0" fontId="94" fillId="77"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77" borderId="0" applyNumberFormat="0" applyBorder="0" applyAlignment="0" applyProtection="0"/>
    <xf numFmtId="204" fontId="94" fillId="77"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4" fillId="88" borderId="0" applyNumberFormat="0" applyBorder="0" applyAlignment="0" applyProtection="0"/>
    <xf numFmtId="0" fontId="96" fillId="88"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8" borderId="0" applyNumberFormat="0" applyBorder="0" applyAlignment="0" applyProtection="0"/>
    <xf numFmtId="204" fontId="96" fillId="88"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89"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172" fontId="95" fillId="39" borderId="0" applyNumberFormat="0" applyBorder="0" applyAlignment="0" applyProtection="0"/>
    <xf numFmtId="172" fontId="31" fillId="39" borderId="0" applyNumberFormat="0" applyBorder="0" applyAlignment="0" applyProtection="0"/>
    <xf numFmtId="172" fontId="31" fillId="39" borderId="0" applyNumberFormat="0" applyBorder="0" applyAlignment="0" applyProtection="0"/>
    <xf numFmtId="172" fontId="31" fillId="39" borderId="0" applyNumberFormat="0" applyBorder="0" applyAlignment="0" applyProtection="0"/>
    <xf numFmtId="172" fontId="31" fillId="39" borderId="0" applyNumberFormat="0" applyBorder="0" applyAlignment="0" applyProtection="0"/>
    <xf numFmtId="172" fontId="95" fillId="39" borderId="0" applyNumberFormat="0" applyBorder="0" applyAlignment="0" applyProtection="0"/>
    <xf numFmtId="172" fontId="95" fillId="39" borderId="0" applyNumberFormat="0" applyBorder="0" applyAlignment="0" applyProtection="0"/>
    <xf numFmtId="172" fontId="95" fillId="39"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172" fontId="98" fillId="13" borderId="0" applyNumberFormat="0" applyBorder="0" applyAlignment="0" applyProtection="0"/>
    <xf numFmtId="172" fontId="22" fillId="13" borderId="0" applyNumberFormat="0" applyBorder="0" applyAlignment="0" applyProtection="0"/>
    <xf numFmtId="172" fontId="22" fillId="13" borderId="0" applyNumberFormat="0" applyBorder="0" applyAlignment="0" applyProtection="0"/>
    <xf numFmtId="172" fontId="22" fillId="13" borderId="0" applyNumberFormat="0" applyBorder="0" applyAlignment="0" applyProtection="0"/>
    <xf numFmtId="172" fontId="22" fillId="13" borderId="0" applyNumberFormat="0" applyBorder="0" applyAlignment="0" applyProtection="0"/>
    <xf numFmtId="172" fontId="98" fillId="13" borderId="0" applyNumberFormat="0" applyBorder="0" applyAlignment="0" applyProtection="0"/>
    <xf numFmtId="172" fontId="98" fillId="13" borderId="0" applyNumberFormat="0" applyBorder="0" applyAlignment="0" applyProtection="0"/>
    <xf numFmtId="172" fontId="98" fillId="13"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203" fontId="99" fillId="56" borderId="0" applyNumberFormat="0" applyBorder="0" applyAlignment="0" applyProtection="0"/>
    <xf numFmtId="203" fontId="99" fillId="56" borderId="0" applyNumberFormat="0" applyBorder="0" applyAlignment="0" applyProtection="0"/>
    <xf numFmtId="204" fontId="99" fillId="56" borderId="0" applyNumberFormat="0" applyBorder="0" applyAlignment="0" applyProtection="0"/>
    <xf numFmtId="0" fontId="99" fillId="56" borderId="0" applyNumberFormat="0" applyBorder="0" applyAlignment="0" applyProtection="0"/>
    <xf numFmtId="203" fontId="99" fillId="56" borderId="0" applyNumberFormat="0" applyBorder="0" applyAlignment="0" applyProtection="0"/>
    <xf numFmtId="203" fontId="99" fillId="56" borderId="0" applyNumberFormat="0" applyBorder="0" applyAlignment="0" applyProtection="0"/>
    <xf numFmtId="204" fontId="99" fillId="56" borderId="0" applyNumberFormat="0" applyBorder="0" applyAlignment="0" applyProtection="0"/>
    <xf numFmtId="0" fontId="99" fillId="56" borderId="0" applyNumberFormat="0" applyBorder="0" applyAlignment="0" applyProtection="0"/>
    <xf numFmtId="0" fontId="99" fillId="56" borderId="0" applyNumberFormat="0" applyBorder="0" applyAlignment="0" applyProtection="0"/>
    <xf numFmtId="204" fontId="99" fillId="56" borderId="0" applyNumberFormat="0" applyBorder="0" applyAlignment="0" applyProtection="0"/>
    <xf numFmtId="0" fontId="94" fillId="83" borderId="0" applyNumberFormat="0" applyBorder="0" applyAlignment="0" applyProtection="0"/>
    <xf numFmtId="0" fontId="99" fillId="56" borderId="0" applyNumberFormat="0" applyBorder="0" applyAlignment="0" applyProtection="0"/>
    <xf numFmtId="0" fontId="99" fillId="56" borderId="0" applyNumberFormat="0" applyBorder="0" applyAlignment="0" applyProtection="0"/>
    <xf numFmtId="204" fontId="99" fillId="56" borderId="0" applyNumberFormat="0" applyBorder="0" applyAlignment="0" applyProtection="0"/>
    <xf numFmtId="0" fontId="94" fillId="83" borderId="0" applyNumberFormat="0" applyBorder="0" applyAlignment="0" applyProtection="0"/>
    <xf numFmtId="0" fontId="99" fillId="56" borderId="0" applyNumberFormat="0" applyBorder="0" applyAlignment="0" applyProtection="0"/>
    <xf numFmtId="0" fontId="94" fillId="83" borderId="0" applyNumberFormat="0" applyBorder="0" applyAlignment="0" applyProtection="0"/>
    <xf numFmtId="0" fontId="21" fillId="12"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172" fontId="26" fillId="16" borderId="23"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26" fillId="16" borderId="23"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3" fontId="103" fillId="93" borderId="46" applyNumberFormat="0" applyAlignment="0" applyProtection="0"/>
    <xf numFmtId="203" fontId="103" fillId="93" borderId="46" applyNumberFormat="0" applyAlignment="0" applyProtection="0"/>
    <xf numFmtId="204" fontId="103" fillId="93" borderId="46" applyNumberFormat="0" applyAlignment="0" applyProtection="0"/>
    <xf numFmtId="0" fontId="103" fillId="93" borderId="46" applyNumberFormat="0" applyAlignment="0" applyProtection="0"/>
    <xf numFmtId="203" fontId="103" fillId="93" borderId="46" applyNumberFormat="0" applyAlignment="0" applyProtection="0"/>
    <xf numFmtId="203" fontId="103" fillId="93" borderId="46" applyNumberFormat="0" applyAlignment="0" applyProtection="0"/>
    <xf numFmtId="204" fontId="103" fillId="93" borderId="46" applyNumberFormat="0" applyAlignment="0" applyProtection="0"/>
    <xf numFmtId="0" fontId="103" fillId="93" borderId="46" applyNumberFormat="0" applyAlignment="0" applyProtection="0"/>
    <xf numFmtId="0" fontId="103" fillId="93" borderId="46" applyNumberFormat="0" applyAlignment="0" applyProtection="0"/>
    <xf numFmtId="204" fontId="103" fillId="93" borderId="46" applyNumberFormat="0" applyAlignment="0" applyProtection="0"/>
    <xf numFmtId="0" fontId="103" fillId="86" borderId="46" applyNumberFormat="0" applyAlignment="0" applyProtection="0"/>
    <xf numFmtId="0" fontId="103" fillId="93" borderId="46" applyNumberFormat="0" applyAlignment="0" applyProtection="0"/>
    <xf numFmtId="0" fontId="103" fillId="93" borderId="46" applyNumberFormat="0" applyAlignment="0" applyProtection="0"/>
    <xf numFmtId="204" fontId="103" fillId="93" borderId="46" applyNumberFormat="0" applyAlignment="0" applyProtection="0"/>
    <xf numFmtId="0" fontId="103" fillId="86" borderId="46" applyNumberFormat="0" applyAlignment="0" applyProtection="0"/>
    <xf numFmtId="0" fontId="103" fillId="93" borderId="46" applyNumberFormat="0" applyAlignment="0" applyProtection="0"/>
    <xf numFmtId="0" fontId="103" fillId="86" borderId="46" applyNumberFormat="0" applyAlignment="0" applyProtection="0"/>
    <xf numFmtId="0" fontId="28" fillId="17" borderId="26" applyNumberFormat="0" applyAlignment="0" applyProtection="0"/>
    <xf numFmtId="0" fontId="103" fillId="86" borderId="46" applyNumberFormat="0" applyAlignment="0" applyProtection="0"/>
    <xf numFmtId="0" fontId="103" fillId="86" borderId="46" applyNumberFormat="0" applyAlignment="0" applyProtection="0"/>
    <xf numFmtId="203" fontId="104" fillId="0" borderId="47" applyNumberFormat="0" applyFill="0" applyAlignment="0" applyProtection="0"/>
    <xf numFmtId="203" fontId="104" fillId="0" borderId="47" applyNumberFormat="0" applyFill="0" applyAlignment="0" applyProtection="0"/>
    <xf numFmtId="204" fontId="104" fillId="0" borderId="47" applyNumberFormat="0" applyFill="0" applyAlignment="0" applyProtection="0"/>
    <xf numFmtId="0" fontId="104" fillId="0" borderId="47" applyNumberFormat="0" applyFill="0" applyAlignment="0" applyProtection="0"/>
    <xf numFmtId="203" fontId="104" fillId="0" borderId="47" applyNumberFormat="0" applyFill="0" applyAlignment="0" applyProtection="0"/>
    <xf numFmtId="203" fontId="104" fillId="0" borderId="47" applyNumberFormat="0" applyFill="0" applyAlignment="0" applyProtection="0"/>
    <xf numFmtId="204" fontId="104" fillId="0" borderId="47" applyNumberFormat="0" applyFill="0" applyAlignment="0" applyProtection="0"/>
    <xf numFmtId="0" fontId="104" fillId="0" borderId="47" applyNumberFormat="0" applyFill="0" applyAlignment="0" applyProtection="0"/>
    <xf numFmtId="0" fontId="104" fillId="0" borderId="47" applyNumberFormat="0" applyFill="0" applyAlignment="0" applyProtection="0"/>
    <xf numFmtId="204" fontId="104" fillId="0" borderId="47" applyNumberFormat="0" applyFill="0" applyAlignment="0" applyProtection="0"/>
    <xf numFmtId="0" fontId="99" fillId="0" borderId="48" applyNumberFormat="0" applyFill="0" applyAlignment="0" applyProtection="0"/>
    <xf numFmtId="0" fontId="104" fillId="0" borderId="47" applyNumberFormat="0" applyFill="0" applyAlignment="0" applyProtection="0"/>
    <xf numFmtId="0" fontId="104" fillId="0" borderId="47" applyNumberFormat="0" applyFill="0" applyAlignment="0" applyProtection="0"/>
    <xf numFmtId="204" fontId="104" fillId="0" borderId="47" applyNumberFormat="0" applyFill="0" applyAlignment="0" applyProtection="0"/>
    <xf numFmtId="0" fontId="99" fillId="0" borderId="48" applyNumberFormat="0" applyFill="0" applyAlignment="0" applyProtection="0"/>
    <xf numFmtId="0" fontId="104" fillId="0" borderId="47" applyNumberFormat="0" applyFill="0" applyAlignment="0" applyProtection="0"/>
    <xf numFmtId="0" fontId="99" fillId="0" borderId="48" applyNumberFormat="0" applyFill="0" applyAlignment="0" applyProtection="0"/>
    <xf numFmtId="0" fontId="27" fillId="0" borderId="25"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172" fontId="105" fillId="17" borderId="26" applyNumberFormat="0" applyAlignment="0" applyProtection="0"/>
    <xf numFmtId="172" fontId="28" fillId="17" borderId="26" applyNumberFormat="0" applyAlignment="0" applyProtection="0"/>
    <xf numFmtId="172" fontId="28" fillId="17" borderId="26" applyNumberFormat="0" applyAlignment="0" applyProtection="0"/>
    <xf numFmtId="172" fontId="28" fillId="17" borderId="26" applyNumberFormat="0" applyAlignment="0" applyProtection="0"/>
    <xf numFmtId="172" fontId="28" fillId="17" borderId="26" applyNumberFormat="0" applyAlignment="0" applyProtection="0"/>
    <xf numFmtId="172" fontId="105" fillId="17" borderId="26" applyNumberFormat="0" applyAlignment="0" applyProtection="0"/>
    <xf numFmtId="172" fontId="105" fillId="17" borderId="26" applyNumberFormat="0" applyAlignment="0" applyProtection="0"/>
    <xf numFmtId="172" fontId="105" fillId="17" borderId="26" applyNumberFormat="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0" fontId="103" fillId="86" borderId="46" applyNumberFormat="0" applyAlignment="0" applyProtection="0"/>
    <xf numFmtId="205" fontId="106" fillId="0" borderId="0"/>
    <xf numFmtId="205" fontId="106" fillId="0" borderId="0"/>
    <xf numFmtId="205" fontId="106" fillId="0" borderId="0"/>
    <xf numFmtId="205" fontId="106" fillId="0" borderId="0"/>
    <xf numFmtId="205" fontId="106" fillId="0" borderId="0"/>
    <xf numFmtId="205" fontId="106" fillId="0" borderId="0"/>
    <xf numFmtId="205" fontId="106" fillId="0" borderId="0"/>
    <xf numFmtId="205" fontId="106" fillId="0" borderId="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204"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204" fontId="50" fillId="0" borderId="0" applyFont="0" applyFill="0" applyBorder="0" applyAlignment="0" applyProtection="0"/>
    <xf numFmtId="203"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06"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207" fontId="5" fillId="0" borderId="0" applyFont="0" applyFill="0" applyBorder="0" applyAlignment="0" applyProtection="0"/>
    <xf numFmtId="208" fontId="5" fillId="0" borderId="0" applyFont="0" applyFill="0" applyBorder="0" applyAlignment="0" applyProtection="0"/>
    <xf numFmtId="43" fontId="5" fillId="0" borderId="0" applyFont="0" applyFill="0" applyBorder="0" applyAlignment="0" applyProtection="0"/>
    <xf numFmtId="206" fontId="5" fillId="0" borderId="0" applyFont="0" applyFill="0" applyBorder="0" applyAlignment="0" applyProtection="0"/>
    <xf numFmtId="43" fontId="5" fillId="0" borderId="0" applyFont="0" applyFill="0" applyBorder="0" applyAlignment="0" applyProtection="0"/>
    <xf numFmtId="207" fontId="5" fillId="0" borderId="0" applyFont="0" applyFill="0" applyBorder="0" applyAlignment="0" applyProtection="0"/>
    <xf numFmtId="43" fontId="94" fillId="0" borderId="0" applyFont="0" applyFill="0" applyBorder="0" applyAlignment="0" applyProtection="0"/>
    <xf numFmtId="209"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3" fontId="5" fillId="0" borderId="0" applyFont="0" applyFill="0" applyBorder="0" applyAlignment="0" applyProtection="0"/>
    <xf numFmtId="0" fontId="107" fillId="0" borderId="0"/>
    <xf numFmtId="0" fontId="107" fillId="0" borderId="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204"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204" fontId="50" fillId="0" borderId="0" applyFont="0" applyFill="0" applyBorder="0" applyAlignment="0" applyProtection="0"/>
    <xf numFmtId="203"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44"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44" fontId="1" fillId="0" borderId="0" applyFont="0" applyFill="0" applyBorder="0" applyAlignment="0" applyProtection="0"/>
    <xf numFmtId="210" fontId="5" fillId="0" borderId="0" applyFont="0" applyFill="0" applyBorder="0" applyAlignment="0" applyProtection="0"/>
    <xf numFmtId="210" fontId="5" fillId="0" borderId="0" applyFont="0" applyFill="0" applyBorder="0" applyAlignment="0" applyProtection="0"/>
    <xf numFmtId="205" fontId="5" fillId="0" borderId="0" applyFont="0" applyFill="0" applyBorder="0" applyAlignment="0" applyProtection="0"/>
    <xf numFmtId="211" fontId="5" fillId="0" borderId="0" applyFont="0" applyFill="0" applyBorder="0" applyAlignment="0" applyProtection="0"/>
    <xf numFmtId="212" fontId="108" fillId="0" borderId="0">
      <protection locked="0"/>
    </xf>
    <xf numFmtId="212" fontId="108" fillId="0" borderId="0">
      <protection locked="0"/>
    </xf>
    <xf numFmtId="38" fontId="46" fillId="0" borderId="49">
      <alignment vertical="center"/>
    </xf>
    <xf numFmtId="0" fontId="109" fillId="43" borderId="0">
      <alignment horizontal="left" vertical="center"/>
    </xf>
    <xf numFmtId="0" fontId="110" fillId="94"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4" borderId="0" applyNumberFormat="0" applyBorder="0" applyAlignment="0" applyProtection="0"/>
    <xf numFmtId="204" fontId="110" fillId="94"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5" borderId="0" applyNumberFormat="0" applyBorder="0" applyAlignment="0" applyProtection="0"/>
    <xf numFmtId="0" fontId="110" fillId="96"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6" borderId="0" applyNumberFormat="0" applyBorder="0" applyAlignment="0" applyProtection="0"/>
    <xf numFmtId="204" fontId="110" fillId="96"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7"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204"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0" fontId="110" fillId="98" borderId="0" applyNumberFormat="0" applyBorder="0" applyAlignment="0" applyProtection="0"/>
    <xf numFmtId="203" fontId="111" fillId="0" borderId="0" applyNumberFormat="0" applyFill="0" applyBorder="0" applyAlignment="0" applyProtection="0"/>
    <xf numFmtId="203" fontId="111" fillId="0" borderId="0" applyNumberFormat="0" applyFill="0" applyBorder="0" applyAlignment="0" applyProtection="0"/>
    <xf numFmtId="204" fontId="111" fillId="0" borderId="0" applyNumberFormat="0" applyFill="0" applyBorder="0" applyAlignment="0" applyProtection="0"/>
    <xf numFmtId="0" fontId="111" fillId="0" borderId="0" applyNumberFormat="0" applyFill="0" applyBorder="0" applyAlignment="0" applyProtection="0"/>
    <xf numFmtId="203" fontId="111" fillId="0" borderId="0" applyNumberFormat="0" applyFill="0" applyBorder="0" applyAlignment="0" applyProtection="0"/>
    <xf numFmtId="203" fontId="111" fillId="0" borderId="0" applyNumberFormat="0" applyFill="0" applyBorder="0" applyAlignment="0" applyProtection="0"/>
    <xf numFmtId="204"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204" fontId="111" fillId="0" borderId="0" applyNumberFormat="0" applyFill="0" applyBorder="0" applyAlignment="0" applyProtection="0"/>
    <xf numFmtId="0" fontId="112"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204" fontId="111" fillId="0" borderId="0" applyNumberFormat="0" applyFill="0" applyBorder="0" applyAlignment="0" applyProtection="0"/>
    <xf numFmtId="0" fontId="112" fillId="0" borderId="0" applyNumberFormat="0" applyFill="0" applyBorder="0" applyAlignment="0" applyProtection="0"/>
    <xf numFmtId="0" fontId="111" fillId="0" borderId="0" applyNumberFormat="0" applyFill="0" applyBorder="0" applyAlignment="0" applyProtection="0"/>
    <xf numFmtId="0" fontId="112" fillId="0" borderId="0" applyNumberFormat="0" applyFill="0" applyBorder="0" applyAlignment="0" applyProtection="0"/>
    <xf numFmtId="0" fontId="20"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203" fontId="96" fillId="99" borderId="0" applyNumberFormat="0" applyBorder="0" applyAlignment="0" applyProtection="0"/>
    <xf numFmtId="203" fontId="96" fillId="99" borderId="0" applyNumberFormat="0" applyBorder="0" applyAlignment="0" applyProtection="0"/>
    <xf numFmtId="204" fontId="96" fillId="99" borderId="0" applyNumberFormat="0" applyBorder="0" applyAlignment="0" applyProtection="0"/>
    <xf numFmtId="0" fontId="96" fillId="99" borderId="0" applyNumberFormat="0" applyBorder="0" applyAlignment="0" applyProtection="0"/>
    <xf numFmtId="203" fontId="96" fillId="99" borderId="0" applyNumberFormat="0" applyBorder="0" applyAlignment="0" applyProtection="0"/>
    <xf numFmtId="203" fontId="96" fillId="99" borderId="0" applyNumberFormat="0" applyBorder="0" applyAlignment="0" applyProtection="0"/>
    <xf numFmtId="204" fontId="96" fillId="99" borderId="0" applyNumberFormat="0" applyBorder="0" applyAlignment="0" applyProtection="0"/>
    <xf numFmtId="0" fontId="96" fillId="99" borderId="0" applyNumberFormat="0" applyBorder="0" applyAlignment="0" applyProtection="0"/>
    <xf numFmtId="0" fontId="96" fillId="99" borderId="0" applyNumberFormat="0" applyBorder="0" applyAlignment="0" applyProtection="0"/>
    <xf numFmtId="204" fontId="96" fillId="99" borderId="0" applyNumberFormat="0" applyBorder="0" applyAlignment="0" applyProtection="0"/>
    <xf numFmtId="0" fontId="96" fillId="74" borderId="0" applyNumberFormat="0" applyBorder="0" applyAlignment="0" applyProtection="0"/>
    <xf numFmtId="0" fontId="96" fillId="99" borderId="0" applyNumberFormat="0" applyBorder="0" applyAlignment="0" applyProtection="0"/>
    <xf numFmtId="0" fontId="96" fillId="99" borderId="0" applyNumberFormat="0" applyBorder="0" applyAlignment="0" applyProtection="0"/>
    <xf numFmtId="204" fontId="96" fillId="99" borderId="0" applyNumberFormat="0" applyBorder="0" applyAlignment="0" applyProtection="0"/>
    <xf numFmtId="0" fontId="96" fillId="74" borderId="0" applyNumberFormat="0" applyBorder="0" applyAlignment="0" applyProtection="0"/>
    <xf numFmtId="0" fontId="96" fillId="99" borderId="0" applyNumberFormat="0" applyBorder="0" applyAlignment="0" applyProtection="0"/>
    <xf numFmtId="0" fontId="96" fillId="74" borderId="0" applyNumberFormat="0" applyBorder="0" applyAlignment="0" applyProtection="0"/>
    <xf numFmtId="0" fontId="31" fillId="19" borderId="0" applyNumberFormat="0" applyBorder="0" applyAlignment="0" applyProtection="0"/>
    <xf numFmtId="0" fontId="96" fillId="74" borderId="0" applyNumberFormat="0" applyBorder="0" applyAlignment="0" applyProtection="0"/>
    <xf numFmtId="0" fontId="96" fillId="74" borderId="0" applyNumberFormat="0" applyBorder="0" applyAlignment="0" applyProtection="0"/>
    <xf numFmtId="203" fontId="96" fillId="100" borderId="0" applyNumberFormat="0" applyBorder="0" applyAlignment="0" applyProtection="0"/>
    <xf numFmtId="203" fontId="96" fillId="100" borderId="0" applyNumberFormat="0" applyBorder="0" applyAlignment="0" applyProtection="0"/>
    <xf numFmtId="204" fontId="96" fillId="100" borderId="0" applyNumberFormat="0" applyBorder="0" applyAlignment="0" applyProtection="0"/>
    <xf numFmtId="0" fontId="96" fillId="100" borderId="0" applyNumberFormat="0" applyBorder="0" applyAlignment="0" applyProtection="0"/>
    <xf numFmtId="203" fontId="96" fillId="100" borderId="0" applyNumberFormat="0" applyBorder="0" applyAlignment="0" applyProtection="0"/>
    <xf numFmtId="203" fontId="96" fillId="100" borderId="0" applyNumberFormat="0" applyBorder="0" applyAlignment="0" applyProtection="0"/>
    <xf numFmtId="204" fontId="96" fillId="100" borderId="0" applyNumberFormat="0" applyBorder="0" applyAlignment="0" applyProtection="0"/>
    <xf numFmtId="0" fontId="96" fillId="100" borderId="0" applyNumberFormat="0" applyBorder="0" applyAlignment="0" applyProtection="0"/>
    <xf numFmtId="0" fontId="96" fillId="100" borderId="0" applyNumberFormat="0" applyBorder="0" applyAlignment="0" applyProtection="0"/>
    <xf numFmtId="204" fontId="96" fillId="100" borderId="0" applyNumberFormat="0" applyBorder="0" applyAlignment="0" applyProtection="0"/>
    <xf numFmtId="0" fontId="96" fillId="80" borderId="0" applyNumberFormat="0" applyBorder="0" applyAlignment="0" applyProtection="0"/>
    <xf numFmtId="0" fontId="96" fillId="100" borderId="0" applyNumberFormat="0" applyBorder="0" applyAlignment="0" applyProtection="0"/>
    <xf numFmtId="0" fontId="96" fillId="100" borderId="0" applyNumberFormat="0" applyBorder="0" applyAlignment="0" applyProtection="0"/>
    <xf numFmtId="204" fontId="96" fillId="100" borderId="0" applyNumberFormat="0" applyBorder="0" applyAlignment="0" applyProtection="0"/>
    <xf numFmtId="0" fontId="96" fillId="80" borderId="0" applyNumberFormat="0" applyBorder="0" applyAlignment="0" applyProtection="0"/>
    <xf numFmtId="0" fontId="96" fillId="100" borderId="0" applyNumberFormat="0" applyBorder="0" applyAlignment="0" applyProtection="0"/>
    <xf numFmtId="0" fontId="96" fillId="80" borderId="0" applyNumberFormat="0" applyBorder="0" applyAlignment="0" applyProtection="0"/>
    <xf numFmtId="0" fontId="31" fillId="23" borderId="0" applyNumberFormat="0" applyBorder="0" applyAlignment="0" applyProtection="0"/>
    <xf numFmtId="0" fontId="96" fillId="80" borderId="0" applyNumberFormat="0" applyBorder="0" applyAlignment="0" applyProtection="0"/>
    <xf numFmtId="0" fontId="96" fillId="80" borderId="0" applyNumberFormat="0" applyBorder="0" applyAlignment="0" applyProtection="0"/>
    <xf numFmtId="203" fontId="96" fillId="101" borderId="0" applyNumberFormat="0" applyBorder="0" applyAlignment="0" applyProtection="0"/>
    <xf numFmtId="203" fontId="96" fillId="101" borderId="0" applyNumberFormat="0" applyBorder="0" applyAlignment="0" applyProtection="0"/>
    <xf numFmtId="204" fontId="96" fillId="101" borderId="0" applyNumberFormat="0" applyBorder="0" applyAlignment="0" applyProtection="0"/>
    <xf numFmtId="0" fontId="96" fillId="101" borderId="0" applyNumberFormat="0" applyBorder="0" applyAlignment="0" applyProtection="0"/>
    <xf numFmtId="203" fontId="96" fillId="101" borderId="0" applyNumberFormat="0" applyBorder="0" applyAlignment="0" applyProtection="0"/>
    <xf numFmtId="203" fontId="96" fillId="101" borderId="0" applyNumberFormat="0" applyBorder="0" applyAlignment="0" applyProtection="0"/>
    <xf numFmtId="204" fontId="96" fillId="101" borderId="0" applyNumberFormat="0" applyBorder="0" applyAlignment="0" applyProtection="0"/>
    <xf numFmtId="0" fontId="96" fillId="101" borderId="0" applyNumberFormat="0" applyBorder="0" applyAlignment="0" applyProtection="0"/>
    <xf numFmtId="0" fontId="96" fillId="101" borderId="0" applyNumberFormat="0" applyBorder="0" applyAlignment="0" applyProtection="0"/>
    <xf numFmtId="204" fontId="96" fillId="101" borderId="0" applyNumberFormat="0" applyBorder="0" applyAlignment="0" applyProtection="0"/>
    <xf numFmtId="0" fontId="96" fillId="85" borderId="0" applyNumberFormat="0" applyBorder="0" applyAlignment="0" applyProtection="0"/>
    <xf numFmtId="0" fontId="96" fillId="101" borderId="0" applyNumberFormat="0" applyBorder="0" applyAlignment="0" applyProtection="0"/>
    <xf numFmtId="0" fontId="96" fillId="101" borderId="0" applyNumberFormat="0" applyBorder="0" applyAlignment="0" applyProtection="0"/>
    <xf numFmtId="204" fontId="96" fillId="101" borderId="0" applyNumberFormat="0" applyBorder="0" applyAlignment="0" applyProtection="0"/>
    <xf numFmtId="0" fontId="96" fillId="85" borderId="0" applyNumberFormat="0" applyBorder="0" applyAlignment="0" applyProtection="0"/>
    <xf numFmtId="0" fontId="96" fillId="101" borderId="0" applyNumberFormat="0" applyBorder="0" applyAlignment="0" applyProtection="0"/>
    <xf numFmtId="0" fontId="96" fillId="85" borderId="0" applyNumberFormat="0" applyBorder="0" applyAlignment="0" applyProtection="0"/>
    <xf numFmtId="0" fontId="31" fillId="27" borderId="0" applyNumberFormat="0" applyBorder="0" applyAlignment="0" applyProtection="0"/>
    <xf numFmtId="0" fontId="96" fillId="85" borderId="0" applyNumberFormat="0" applyBorder="0" applyAlignment="0" applyProtection="0"/>
    <xf numFmtId="0" fontId="96" fillId="85" borderId="0" applyNumberFormat="0" applyBorder="0" applyAlignment="0" applyProtection="0"/>
    <xf numFmtId="203" fontId="96" fillId="65" borderId="0" applyNumberFormat="0" applyBorder="0" applyAlignment="0" applyProtection="0"/>
    <xf numFmtId="203" fontId="96" fillId="65" borderId="0" applyNumberFormat="0" applyBorder="0" applyAlignment="0" applyProtection="0"/>
    <xf numFmtId="204" fontId="96" fillId="65" borderId="0" applyNumberFormat="0" applyBorder="0" applyAlignment="0" applyProtection="0"/>
    <xf numFmtId="0" fontId="96" fillId="65" borderId="0" applyNumberFormat="0" applyBorder="0" applyAlignment="0" applyProtection="0"/>
    <xf numFmtId="203" fontId="96" fillId="65" borderId="0" applyNumberFormat="0" applyBorder="0" applyAlignment="0" applyProtection="0"/>
    <xf numFmtId="203" fontId="96" fillId="65" borderId="0" applyNumberFormat="0" applyBorder="0" applyAlignment="0" applyProtection="0"/>
    <xf numFmtId="204" fontId="96" fillId="65" borderId="0" applyNumberFormat="0" applyBorder="0" applyAlignment="0" applyProtection="0"/>
    <xf numFmtId="0" fontId="96" fillId="65" borderId="0" applyNumberFormat="0" applyBorder="0" applyAlignment="0" applyProtection="0"/>
    <xf numFmtId="0" fontId="96" fillId="65" borderId="0" applyNumberFormat="0" applyBorder="0" applyAlignment="0" applyProtection="0"/>
    <xf numFmtId="204" fontId="96" fillId="65" borderId="0" applyNumberFormat="0" applyBorder="0" applyAlignment="0" applyProtection="0"/>
    <xf numFmtId="0" fontId="96" fillId="86" borderId="0" applyNumberFormat="0" applyBorder="0" applyAlignment="0" applyProtection="0"/>
    <xf numFmtId="0" fontId="96" fillId="65" borderId="0" applyNumberFormat="0" applyBorder="0" applyAlignment="0" applyProtection="0"/>
    <xf numFmtId="0" fontId="96" fillId="65" borderId="0" applyNumberFormat="0" applyBorder="0" applyAlignment="0" applyProtection="0"/>
    <xf numFmtId="204" fontId="96" fillId="65" borderId="0" applyNumberFormat="0" applyBorder="0" applyAlignment="0" applyProtection="0"/>
    <xf numFmtId="0" fontId="96" fillId="86" borderId="0" applyNumberFormat="0" applyBorder="0" applyAlignment="0" applyProtection="0"/>
    <xf numFmtId="0" fontId="96" fillId="65" borderId="0" applyNumberFormat="0" applyBorder="0" applyAlignment="0" applyProtection="0"/>
    <xf numFmtId="0" fontId="96" fillId="86" borderId="0" applyNumberFormat="0" applyBorder="0" applyAlignment="0" applyProtection="0"/>
    <xf numFmtId="0" fontId="31" fillId="31" borderId="0" applyNumberFormat="0" applyBorder="0" applyAlignment="0" applyProtection="0"/>
    <xf numFmtId="0" fontId="96" fillId="86" borderId="0" applyNumberFormat="0" applyBorder="0" applyAlignment="0" applyProtection="0"/>
    <xf numFmtId="0" fontId="96" fillId="86" borderId="0" applyNumberFormat="0" applyBorder="0" applyAlignment="0" applyProtection="0"/>
    <xf numFmtId="203" fontId="96" fillId="66" borderId="0" applyNumberFormat="0" applyBorder="0" applyAlignment="0" applyProtection="0"/>
    <xf numFmtId="203" fontId="96" fillId="66" borderId="0" applyNumberFormat="0" applyBorder="0" applyAlignment="0" applyProtection="0"/>
    <xf numFmtId="204" fontId="96" fillId="66" borderId="0" applyNumberFormat="0" applyBorder="0" applyAlignment="0" applyProtection="0"/>
    <xf numFmtId="0" fontId="96" fillId="66" borderId="0" applyNumberFormat="0" applyBorder="0" applyAlignment="0" applyProtection="0"/>
    <xf numFmtId="203" fontId="96" fillId="66" borderId="0" applyNumberFormat="0" applyBorder="0" applyAlignment="0" applyProtection="0"/>
    <xf numFmtId="203" fontId="96" fillId="66" borderId="0" applyNumberFormat="0" applyBorder="0" applyAlignment="0" applyProtection="0"/>
    <xf numFmtId="204" fontId="96" fillId="66" borderId="0" applyNumberFormat="0" applyBorder="0" applyAlignment="0" applyProtection="0"/>
    <xf numFmtId="0" fontId="96" fillId="66" borderId="0" applyNumberFormat="0" applyBorder="0" applyAlignment="0" applyProtection="0"/>
    <xf numFmtId="0" fontId="96" fillId="66" borderId="0" applyNumberFormat="0" applyBorder="0" applyAlignment="0" applyProtection="0"/>
    <xf numFmtId="204" fontId="96" fillId="66" borderId="0" applyNumberFormat="0" applyBorder="0" applyAlignment="0" applyProtection="0"/>
    <xf numFmtId="0" fontId="96" fillId="73" borderId="0" applyNumberFormat="0" applyBorder="0" applyAlignment="0" applyProtection="0"/>
    <xf numFmtId="0" fontId="96" fillId="66" borderId="0" applyNumberFormat="0" applyBorder="0" applyAlignment="0" applyProtection="0"/>
    <xf numFmtId="0" fontId="96" fillId="66" borderId="0" applyNumberFormat="0" applyBorder="0" applyAlignment="0" applyProtection="0"/>
    <xf numFmtId="204" fontId="96" fillId="66" borderId="0" applyNumberFormat="0" applyBorder="0" applyAlignment="0" applyProtection="0"/>
    <xf numFmtId="0" fontId="96" fillId="73" borderId="0" applyNumberFormat="0" applyBorder="0" applyAlignment="0" applyProtection="0"/>
    <xf numFmtId="0" fontId="96" fillId="66" borderId="0" applyNumberFormat="0" applyBorder="0" applyAlignment="0" applyProtection="0"/>
    <xf numFmtId="0" fontId="96" fillId="73" borderId="0" applyNumberFormat="0" applyBorder="0" applyAlignment="0" applyProtection="0"/>
    <xf numFmtId="0" fontId="31" fillId="35" borderId="0" applyNumberFormat="0" applyBorder="0" applyAlignment="0" applyProtection="0"/>
    <xf numFmtId="0" fontId="96" fillId="73" borderId="0" applyNumberFormat="0" applyBorder="0" applyAlignment="0" applyProtection="0"/>
    <xf numFmtId="0" fontId="96" fillId="73" borderId="0" applyNumberFormat="0" applyBorder="0" applyAlignment="0" applyProtection="0"/>
    <xf numFmtId="203" fontId="96" fillId="102" borderId="0" applyNumberFormat="0" applyBorder="0" applyAlignment="0" applyProtection="0"/>
    <xf numFmtId="203" fontId="96" fillId="102" borderId="0" applyNumberFormat="0" applyBorder="0" applyAlignment="0" applyProtection="0"/>
    <xf numFmtId="204" fontId="96" fillId="102" borderId="0" applyNumberFormat="0" applyBorder="0" applyAlignment="0" applyProtection="0"/>
    <xf numFmtId="0" fontId="96" fillId="102" borderId="0" applyNumberFormat="0" applyBorder="0" applyAlignment="0" applyProtection="0"/>
    <xf numFmtId="203" fontId="96" fillId="102" borderId="0" applyNumberFormat="0" applyBorder="0" applyAlignment="0" applyProtection="0"/>
    <xf numFmtId="203" fontId="96" fillId="102" borderId="0" applyNumberFormat="0" applyBorder="0" applyAlignment="0" applyProtection="0"/>
    <xf numFmtId="204" fontId="96" fillId="102" borderId="0" applyNumberFormat="0" applyBorder="0" applyAlignment="0" applyProtection="0"/>
    <xf numFmtId="0" fontId="96" fillId="102" borderId="0" applyNumberFormat="0" applyBorder="0" applyAlignment="0" applyProtection="0"/>
    <xf numFmtId="0" fontId="96" fillId="102" borderId="0" applyNumberFormat="0" applyBorder="0" applyAlignment="0" applyProtection="0"/>
    <xf numFmtId="204" fontId="96" fillId="102" borderId="0" applyNumberFormat="0" applyBorder="0" applyAlignment="0" applyProtection="0"/>
    <xf numFmtId="0" fontId="96" fillId="90" borderId="0" applyNumberFormat="0" applyBorder="0" applyAlignment="0" applyProtection="0"/>
    <xf numFmtId="0" fontId="96" fillId="102" borderId="0" applyNumberFormat="0" applyBorder="0" applyAlignment="0" applyProtection="0"/>
    <xf numFmtId="0" fontId="96" fillId="102" borderId="0" applyNumberFormat="0" applyBorder="0" applyAlignment="0" applyProtection="0"/>
    <xf numFmtId="204" fontId="96" fillId="102" borderId="0" applyNumberFormat="0" applyBorder="0" applyAlignment="0" applyProtection="0"/>
    <xf numFmtId="0" fontId="96" fillId="90" borderId="0" applyNumberFormat="0" applyBorder="0" applyAlignment="0" applyProtection="0"/>
    <xf numFmtId="0" fontId="96" fillId="102" borderId="0" applyNumberFormat="0" applyBorder="0" applyAlignment="0" applyProtection="0"/>
    <xf numFmtId="0" fontId="96" fillId="90" borderId="0" applyNumberFormat="0" applyBorder="0" applyAlignment="0" applyProtection="0"/>
    <xf numFmtId="0" fontId="31" fillId="39" borderId="0" applyNumberFormat="0" applyBorder="0" applyAlignment="0" applyProtection="0"/>
    <xf numFmtId="0" fontId="96" fillId="90" borderId="0" applyNumberFormat="0" applyBorder="0" applyAlignment="0" applyProtection="0"/>
    <xf numFmtId="0" fontId="96" fillId="90" borderId="0" applyNumberFormat="0" applyBorder="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24" fillId="15" borderId="23"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13" fontId="109" fillId="0" borderId="0"/>
    <xf numFmtId="0" fontId="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5" fillId="0" borderId="0"/>
    <xf numFmtId="0" fontId="5" fillId="0" borderId="0"/>
    <xf numFmtId="0" fontId="115" fillId="0" borderId="0"/>
    <xf numFmtId="0" fontId="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203" fontId="5" fillId="0" borderId="0"/>
    <xf numFmtId="203" fontId="5" fillId="0" borderId="0"/>
    <xf numFmtId="203" fontId="5" fillId="0" borderId="0"/>
    <xf numFmtId="0" fontId="115" fillId="0" borderId="0"/>
    <xf numFmtId="0" fontId="115" fillId="0" borderId="0"/>
    <xf numFmtId="0" fontId="116" fillId="0" borderId="0"/>
    <xf numFmtId="0" fontId="115" fillId="0" borderId="0"/>
    <xf numFmtId="0" fontId="5" fillId="0" borderId="0"/>
    <xf numFmtId="0" fontId="115" fillId="0" borderId="0"/>
    <xf numFmtId="0" fontId="5" fillId="0" borderId="0"/>
    <xf numFmtId="0" fontId="115" fillId="0" borderId="0"/>
    <xf numFmtId="0" fontId="115" fillId="0" borderId="0"/>
    <xf numFmtId="0" fontId="115" fillId="0" borderId="0"/>
    <xf numFmtId="0" fontId="115" fillId="0" borderId="0"/>
    <xf numFmtId="0" fontId="5" fillId="0" borderId="0"/>
    <xf numFmtId="0" fontId="115" fillId="0" borderId="0"/>
    <xf numFmtId="0" fontId="115" fillId="0" borderId="0"/>
    <xf numFmtId="203"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5" fillId="0" borderId="0"/>
    <xf numFmtId="0" fontId="5" fillId="0" borderId="0"/>
    <xf numFmtId="0" fontId="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203" fontId="115" fillId="0" borderId="0"/>
    <xf numFmtId="0" fontId="115" fillId="0" borderId="0"/>
    <xf numFmtId="0" fontId="115" fillId="0" borderId="0"/>
    <xf numFmtId="0" fontId="115" fillId="0" borderId="0"/>
    <xf numFmtId="204" fontId="115" fillId="0" borderId="0"/>
    <xf numFmtId="0" fontId="115" fillId="0" borderId="0"/>
    <xf numFmtId="0" fontId="115" fillId="0" borderId="0"/>
    <xf numFmtId="204" fontId="115" fillId="0" borderId="0"/>
    <xf numFmtId="0" fontId="115" fillId="0" borderId="0"/>
    <xf numFmtId="0" fontId="115" fillId="0" borderId="0"/>
    <xf numFmtId="0" fontId="115" fillId="0" borderId="0"/>
    <xf numFmtId="0" fontId="115"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0"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04" fontId="5" fillId="0" borderId="0" applyFont="0" applyFill="0" applyBorder="0" applyAlignment="0" applyProtection="0"/>
    <xf numFmtId="204" fontId="5" fillId="0" borderId="0" applyFont="0" applyFill="0" applyBorder="0" applyAlignment="0" applyProtection="0"/>
    <xf numFmtId="204" fontId="5" fillId="0" borderId="0" applyFont="0" applyFill="0" applyBorder="0" applyAlignment="0" applyProtection="0"/>
    <xf numFmtId="21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04" fontId="5" fillId="0" borderId="0" applyFont="0" applyFill="0" applyBorder="0" applyAlignment="0" applyProtection="0"/>
    <xf numFmtId="204" fontId="5" fillId="0" borderId="0" applyFont="0" applyFill="0" applyBorder="0" applyAlignment="0" applyProtection="0"/>
    <xf numFmtId="204" fontId="5" fillId="0" borderId="0" applyFont="0" applyFill="0" applyBorder="0" applyAlignment="0" applyProtection="0"/>
    <xf numFmtId="214" fontId="5" fillId="0" borderId="0" applyFont="0" applyFill="0" applyBorder="0" applyAlignment="0" applyProtection="0"/>
    <xf numFmtId="0"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0" fontId="5" fillId="0" borderId="0" applyFont="0" applyFill="0" applyBorder="0" applyAlignment="0" applyProtection="0"/>
    <xf numFmtId="203" fontId="5" fillId="0" borderId="0" applyFont="0" applyFill="0" applyBorder="0" applyAlignment="0" applyProtection="0"/>
    <xf numFmtId="0" fontId="5" fillId="0" borderId="0" applyFont="0" applyFill="0" applyBorder="0" applyAlignment="0" applyProtection="0"/>
    <xf numFmtId="20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204" fontId="5" fillId="0" borderId="0" applyFont="0" applyFill="0" applyBorder="0" applyAlignment="0" applyProtection="0"/>
    <xf numFmtId="172" fontId="30" fillId="0" borderId="0" applyNumberFormat="0" applyFill="0" applyBorder="0" applyAlignment="0" applyProtection="0"/>
    <xf numFmtId="172" fontId="117" fillId="0" borderId="0" applyNumberFormat="0" applyFill="0" applyBorder="0" applyAlignment="0" applyProtection="0"/>
    <xf numFmtId="172" fontId="30" fillId="0" borderId="0" applyNumberFormat="0" applyFill="0" applyBorder="0" applyAlignment="0" applyProtection="0"/>
    <xf numFmtId="172" fontId="30" fillId="0" borderId="0" applyNumberFormat="0" applyFill="0" applyBorder="0" applyAlignment="0" applyProtection="0"/>
    <xf numFmtId="172" fontId="30" fillId="0" borderId="0" applyNumberFormat="0" applyFill="0" applyBorder="0" applyAlignment="0" applyProtection="0"/>
    <xf numFmtId="172" fontId="30" fillId="0" borderId="0" applyNumberFormat="0" applyFill="0" applyBorder="0" applyAlignment="0" applyProtection="0"/>
    <xf numFmtId="172" fontId="117" fillId="0" borderId="0" applyNumberFormat="0" applyFill="0" applyBorder="0" applyAlignment="0" applyProtection="0"/>
    <xf numFmtId="172" fontId="117" fillId="0" borderId="0" applyNumberFormat="0" applyFill="0" applyBorder="0" applyAlignment="0" applyProtection="0"/>
    <xf numFmtId="172" fontId="117"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215" fontId="108" fillId="0" borderId="0">
      <protection locked="0"/>
    </xf>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172" fontId="118" fillId="12" borderId="0" applyNumberFormat="0" applyBorder="0" applyAlignment="0" applyProtection="0"/>
    <xf numFmtId="172" fontId="21" fillId="12" borderId="0" applyNumberFormat="0" applyBorder="0" applyAlignment="0" applyProtection="0"/>
    <xf numFmtId="172" fontId="21" fillId="12" borderId="0" applyNumberFormat="0" applyBorder="0" applyAlignment="0" applyProtection="0"/>
    <xf numFmtId="172" fontId="21" fillId="12" borderId="0" applyNumberFormat="0" applyBorder="0" applyAlignment="0" applyProtection="0"/>
    <xf numFmtId="172" fontId="21" fillId="12" borderId="0" applyNumberFormat="0" applyBorder="0" applyAlignment="0" applyProtection="0"/>
    <xf numFmtId="172" fontId="118" fillId="12" borderId="0" applyNumberFormat="0" applyBorder="0" applyAlignment="0" applyProtection="0"/>
    <xf numFmtId="172" fontId="118" fillId="12" borderId="0" applyNumberFormat="0" applyBorder="0" applyAlignment="0" applyProtection="0"/>
    <xf numFmtId="172" fontId="118" fillId="12"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94" fillId="83" borderId="0" applyNumberFormat="0" applyBorder="0" applyAlignment="0" applyProtection="0"/>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172" fontId="63" fillId="0" borderId="20" applyNumberFormat="0" applyFill="0" applyAlignment="0" applyProtection="0"/>
    <xf numFmtId="172" fontId="18" fillId="0" borderId="20" applyNumberFormat="0" applyFill="0" applyAlignment="0" applyProtection="0"/>
    <xf numFmtId="172" fontId="18" fillId="0" borderId="20" applyNumberFormat="0" applyFill="0" applyAlignment="0" applyProtection="0"/>
    <xf numFmtId="172" fontId="18" fillId="0" borderId="20" applyNumberFormat="0" applyFill="0" applyAlignment="0" applyProtection="0"/>
    <xf numFmtId="172" fontId="18" fillId="0" borderId="20" applyNumberFormat="0" applyFill="0" applyAlignment="0" applyProtection="0"/>
    <xf numFmtId="172" fontId="63" fillId="0" borderId="20" applyNumberFormat="0" applyFill="0" applyAlignment="0" applyProtection="0"/>
    <xf numFmtId="172" fontId="63" fillId="0" borderId="20" applyNumberFormat="0" applyFill="0" applyAlignment="0" applyProtection="0"/>
    <xf numFmtId="172" fontId="63" fillId="0" borderId="2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172" fontId="64" fillId="0" borderId="21" applyNumberFormat="0" applyFill="0" applyAlignment="0" applyProtection="0"/>
    <xf numFmtId="172" fontId="19" fillId="0" borderId="21" applyNumberFormat="0" applyFill="0" applyAlignment="0" applyProtection="0"/>
    <xf numFmtId="172" fontId="19" fillId="0" borderId="21" applyNumberFormat="0" applyFill="0" applyAlignment="0" applyProtection="0"/>
    <xf numFmtId="172" fontId="19" fillId="0" borderId="21" applyNumberFormat="0" applyFill="0" applyAlignment="0" applyProtection="0"/>
    <xf numFmtId="172" fontId="19" fillId="0" borderId="21" applyNumberFormat="0" applyFill="0" applyAlignment="0" applyProtection="0"/>
    <xf numFmtId="172" fontId="64" fillId="0" borderId="21" applyNumberFormat="0" applyFill="0" applyAlignment="0" applyProtection="0"/>
    <xf numFmtId="172" fontId="64" fillId="0" borderId="21" applyNumberFormat="0" applyFill="0" applyAlignment="0" applyProtection="0"/>
    <xf numFmtId="172" fontId="64" fillId="0" borderId="2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172" fontId="65" fillId="0" borderId="22" applyNumberFormat="0" applyFill="0" applyAlignment="0" applyProtection="0"/>
    <xf numFmtId="172" fontId="20" fillId="0" borderId="22" applyNumberFormat="0" applyFill="0" applyAlignment="0" applyProtection="0"/>
    <xf numFmtId="172" fontId="20" fillId="0" borderId="22" applyNumberFormat="0" applyFill="0" applyAlignment="0" applyProtection="0"/>
    <xf numFmtId="172" fontId="20" fillId="0" borderId="22" applyNumberFormat="0" applyFill="0" applyAlignment="0" applyProtection="0"/>
    <xf numFmtId="172" fontId="20" fillId="0" borderId="22" applyNumberFormat="0" applyFill="0" applyAlignment="0" applyProtection="0"/>
    <xf numFmtId="172" fontId="65" fillId="0" borderId="22" applyNumberFormat="0" applyFill="0" applyAlignment="0" applyProtection="0"/>
    <xf numFmtId="172" fontId="65" fillId="0" borderId="22" applyNumberFormat="0" applyFill="0" applyAlignment="0" applyProtection="0"/>
    <xf numFmtId="172" fontId="65" fillId="0" borderId="2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172" fontId="65" fillId="0" borderId="0" applyNumberFormat="0" applyFill="0" applyBorder="0" applyAlignment="0" applyProtection="0"/>
    <xf numFmtId="172" fontId="20" fillId="0" borderId="0" applyNumberFormat="0" applyFill="0" applyBorder="0" applyAlignment="0" applyProtection="0"/>
    <xf numFmtId="172" fontId="20" fillId="0" borderId="0" applyNumberFormat="0" applyFill="0" applyBorder="0" applyAlignment="0" applyProtection="0"/>
    <xf numFmtId="172" fontId="20" fillId="0" borderId="0" applyNumberFormat="0" applyFill="0" applyBorder="0" applyAlignment="0" applyProtection="0"/>
    <xf numFmtId="172" fontId="20" fillId="0" borderId="0" applyNumberFormat="0" applyFill="0" applyBorder="0" applyAlignment="0" applyProtection="0"/>
    <xf numFmtId="172" fontId="65" fillId="0" borderId="0" applyNumberFormat="0" applyFill="0" applyBorder="0" applyAlignment="0" applyProtection="0"/>
    <xf numFmtId="172" fontId="65" fillId="0" borderId="0" applyNumberFormat="0" applyFill="0" applyBorder="0" applyAlignment="0" applyProtection="0"/>
    <xf numFmtId="172" fontId="65"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210" fontId="121" fillId="0" borderId="0">
      <protection locked="0"/>
    </xf>
    <xf numFmtId="210" fontId="121" fillId="0" borderId="0">
      <protection locked="0"/>
    </xf>
    <xf numFmtId="0" fontId="122" fillId="0" borderId="0" applyNumberFormat="0" applyFill="0" applyBorder="0" applyAlignment="0" applyProtection="0"/>
    <xf numFmtId="0" fontId="123" fillId="0" borderId="0" applyNumberFormat="0" applyFill="0" applyBorder="0" applyAlignment="0" applyProtection="0">
      <alignment vertical="top"/>
      <protection locked="0"/>
    </xf>
    <xf numFmtId="0" fontId="124" fillId="0" borderId="0"/>
    <xf numFmtId="203" fontId="125" fillId="55" borderId="0" applyNumberFormat="0" applyBorder="0" applyAlignment="0" applyProtection="0"/>
    <xf numFmtId="203" fontId="125" fillId="55" borderId="0" applyNumberFormat="0" applyBorder="0" applyAlignment="0" applyProtection="0"/>
    <xf numFmtId="204" fontId="125" fillId="55" borderId="0" applyNumberFormat="0" applyBorder="0" applyAlignment="0" applyProtection="0"/>
    <xf numFmtId="0" fontId="125" fillId="55" borderId="0" applyNumberFormat="0" applyBorder="0" applyAlignment="0" applyProtection="0"/>
    <xf numFmtId="203" fontId="125" fillId="55" borderId="0" applyNumberFormat="0" applyBorder="0" applyAlignment="0" applyProtection="0"/>
    <xf numFmtId="203" fontId="125" fillId="55" borderId="0" applyNumberFormat="0" applyBorder="0" applyAlignment="0" applyProtection="0"/>
    <xf numFmtId="204" fontId="125" fillId="55" borderId="0" applyNumberFormat="0" applyBorder="0" applyAlignment="0" applyProtection="0"/>
    <xf numFmtId="0" fontId="125" fillId="55" borderId="0" applyNumberFormat="0" applyBorder="0" applyAlignment="0" applyProtection="0"/>
    <xf numFmtId="0" fontId="125" fillId="55" borderId="0" applyNumberFormat="0" applyBorder="0" applyAlignment="0" applyProtection="0"/>
    <xf numFmtId="204" fontId="125" fillId="55" borderId="0" applyNumberFormat="0" applyBorder="0" applyAlignment="0" applyProtection="0"/>
    <xf numFmtId="0" fontId="97" fillId="87" borderId="0" applyNumberFormat="0" applyBorder="0" applyAlignment="0" applyProtection="0"/>
    <xf numFmtId="0" fontId="125" fillId="55" borderId="0" applyNumberFormat="0" applyBorder="0" applyAlignment="0" applyProtection="0"/>
    <xf numFmtId="0" fontId="125" fillId="55" borderId="0" applyNumberFormat="0" applyBorder="0" applyAlignment="0" applyProtection="0"/>
    <xf numFmtId="204" fontId="125" fillId="55" borderId="0" applyNumberFormat="0" applyBorder="0" applyAlignment="0" applyProtection="0"/>
    <xf numFmtId="0" fontId="97" fillId="87" borderId="0" applyNumberFormat="0" applyBorder="0" applyAlignment="0" applyProtection="0"/>
    <xf numFmtId="0" fontId="125" fillId="55" borderId="0" applyNumberFormat="0" applyBorder="0" applyAlignment="0" applyProtection="0"/>
    <xf numFmtId="0" fontId="97" fillId="87" borderId="0" applyNumberFormat="0" applyBorder="0" applyAlignment="0" applyProtection="0"/>
    <xf numFmtId="0" fontId="22" fillId="13" borderId="0" applyNumberFormat="0" applyBorder="0" applyAlignment="0" applyProtection="0"/>
    <xf numFmtId="0" fontId="97" fillId="87" borderId="0" applyNumberFormat="0" applyBorder="0" applyAlignment="0" applyProtection="0"/>
    <xf numFmtId="0" fontId="97" fillId="87" borderId="0"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172" fontId="24" fillId="15" borderId="23"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3" fontId="126" fillId="0" borderId="0" applyNumberFormat="0" applyFill="0" applyBorder="0" applyAlignment="0">
      <protection locked="0"/>
    </xf>
    <xf numFmtId="0" fontId="126" fillId="0" borderId="0" applyNumberFormat="0" applyFill="0" applyBorder="0" applyAlignment="0">
      <protection locked="0"/>
    </xf>
    <xf numFmtId="203" fontId="126" fillId="0" borderId="0" applyNumberFormat="0" applyFill="0" applyBorder="0" applyAlignment="0">
      <protection locked="0"/>
    </xf>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172" fontId="127" fillId="0" borderId="25" applyNumberFormat="0" applyFill="0" applyAlignment="0" applyProtection="0"/>
    <xf numFmtId="172" fontId="27" fillId="0" borderId="25" applyNumberFormat="0" applyFill="0" applyAlignment="0" applyProtection="0"/>
    <xf numFmtId="172" fontId="27" fillId="0" borderId="25" applyNumberFormat="0" applyFill="0" applyAlignment="0" applyProtection="0"/>
    <xf numFmtId="172" fontId="27" fillId="0" borderId="25" applyNumberFormat="0" applyFill="0" applyAlignment="0" applyProtection="0"/>
    <xf numFmtId="172" fontId="27" fillId="0" borderId="25" applyNumberFormat="0" applyFill="0" applyAlignment="0" applyProtection="0"/>
    <xf numFmtId="172" fontId="127" fillId="0" borderId="25" applyNumberFormat="0" applyFill="0" applyAlignment="0" applyProtection="0"/>
    <xf numFmtId="172" fontId="127" fillId="0" borderId="25" applyNumberFormat="0" applyFill="0" applyAlignment="0" applyProtection="0"/>
    <xf numFmtId="172" fontId="127" fillId="0" borderId="25"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0" fontId="99" fillId="0" borderId="48" applyNumberFormat="0" applyFill="0" applyAlignment="0" applyProtection="0"/>
    <xf numFmtId="216" fontId="5" fillId="0" borderId="0" applyFont="0" applyFill="0" applyBorder="0" applyAlignment="0" applyProtection="0"/>
    <xf numFmtId="164" fontId="1" fillId="0" borderId="0" applyFont="0" applyFill="0" applyBorder="0" applyAlignment="0" applyProtection="0"/>
    <xf numFmtId="207" fontId="5" fillId="0" borderId="0" applyFont="0" applyFill="0" applyBorder="0" applyAlignment="0" applyProtection="0"/>
    <xf numFmtId="43" fontId="94" fillId="0" borderId="0" applyFont="0" applyFill="0" applyBorder="0" applyAlignment="0" applyProtection="0"/>
    <xf numFmtId="43" fontId="5" fillId="0" borderId="0" applyFont="0" applyFill="0" applyBorder="0" applyAlignment="0" applyProtection="0"/>
    <xf numFmtId="217" fontId="5" fillId="0" borderId="0" applyFont="0" applyFill="0" applyBorder="0" applyAlignment="0" applyProtection="0"/>
    <xf numFmtId="43" fontId="5" fillId="0" borderId="0" applyFont="0" applyFill="0" applyBorder="0" applyAlignment="0" applyProtection="0"/>
    <xf numFmtId="217" fontId="5" fillId="0" borderId="0" applyFont="0" applyFill="0" applyBorder="0" applyAlignment="0" applyProtection="0"/>
    <xf numFmtId="20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18" fontId="5" fillId="0" borderId="0" applyFont="0" applyFill="0" applyBorder="0" applyAlignment="0" applyProtection="0"/>
    <xf numFmtId="207" fontId="5" fillId="0" borderId="0" applyFont="0" applyFill="0" applyBorder="0" applyAlignment="0" applyProtection="0"/>
    <xf numFmtId="43" fontId="5" fillId="0" borderId="0" applyFont="0" applyFill="0" applyBorder="0" applyAlignment="0" applyProtection="0"/>
    <xf numFmtId="207" fontId="5" fillId="0" borderId="0" applyFont="0" applyFill="0" applyBorder="0" applyAlignment="0" applyProtection="0"/>
    <xf numFmtId="207" fontId="5" fillId="0" borderId="0" applyFont="0" applyFill="0" applyBorder="0" applyAlignment="0" applyProtection="0"/>
    <xf numFmtId="207" fontId="44" fillId="0" borderId="0" applyFont="0" applyFill="0" applyBorder="0" applyAlignment="0" applyProtection="0"/>
    <xf numFmtId="207" fontId="5" fillId="0" borderId="0" applyFont="0" applyFill="0" applyBorder="0" applyAlignment="0" applyProtection="0"/>
    <xf numFmtId="43" fontId="5" fillId="0" borderId="0" applyFont="0" applyFill="0" applyBorder="0" applyAlignment="0" applyProtection="0"/>
    <xf numFmtId="207" fontId="44" fillId="0" borderId="0" applyFont="0" applyFill="0" applyBorder="0" applyAlignment="0" applyProtection="0"/>
    <xf numFmtId="207" fontId="5" fillId="0" borderId="0" applyFont="0" applyFill="0" applyBorder="0" applyAlignment="0" applyProtection="0"/>
    <xf numFmtId="207" fontId="5" fillId="0" borderId="0" applyFont="0" applyFill="0" applyBorder="0" applyAlignment="0" applyProtection="0"/>
    <xf numFmtId="218" fontId="5" fillId="0" borderId="0" applyFont="0" applyFill="0" applyBorder="0" applyAlignment="0" applyProtection="0"/>
    <xf numFmtId="20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18" fontId="5" fillId="0" borderId="0" applyFont="0" applyFill="0" applyBorder="0" applyAlignment="0" applyProtection="0"/>
    <xf numFmtId="43" fontId="5" fillId="0" borderId="0" applyFont="0" applyFill="0" applyBorder="0" applyAlignment="0" applyProtection="0"/>
    <xf numFmtId="207" fontId="44" fillId="0" borderId="0" applyFont="0" applyFill="0" applyBorder="0" applyAlignment="0" applyProtection="0"/>
    <xf numFmtId="207" fontId="5" fillId="0" borderId="0" applyFont="0" applyFill="0" applyBorder="0" applyAlignment="0" applyProtection="0"/>
    <xf numFmtId="218" fontId="5" fillId="0" borderId="0" applyFont="0" applyFill="0" applyBorder="0" applyAlignment="0" applyProtection="0"/>
    <xf numFmtId="207" fontId="5" fillId="0" borderId="0" applyFont="0" applyFill="0" applyBorder="0" applyAlignment="0" applyProtection="0"/>
    <xf numFmtId="218" fontId="5" fillId="0" borderId="0" applyFont="0" applyFill="0" applyBorder="0" applyAlignment="0" applyProtection="0"/>
    <xf numFmtId="218" fontId="5" fillId="0" borderId="0" applyFont="0" applyFill="0" applyBorder="0" applyAlignment="0" applyProtection="0"/>
    <xf numFmtId="219" fontId="5" fillId="0" borderId="0" applyFont="0" applyFill="0" applyBorder="0" applyAlignment="0" applyProtection="0"/>
    <xf numFmtId="207" fontId="5" fillId="0" borderId="0" applyFont="0" applyFill="0" applyBorder="0" applyAlignment="0" applyProtection="0"/>
    <xf numFmtId="218" fontId="5" fillId="0" borderId="0" applyFont="0" applyFill="0" applyBorder="0" applyAlignment="0" applyProtection="0"/>
    <xf numFmtId="207" fontId="5" fillId="0" borderId="0" applyFont="0" applyFill="0" applyBorder="0" applyAlignment="0" applyProtection="0"/>
    <xf numFmtId="207" fontId="5" fillId="0" borderId="0" applyFont="0" applyFill="0" applyBorder="0" applyAlignment="0" applyProtection="0"/>
    <xf numFmtId="207" fontId="5" fillId="0" borderId="0" applyFont="0" applyFill="0" applyBorder="0" applyAlignment="0" applyProtection="0"/>
    <xf numFmtId="201" fontId="5" fillId="0" borderId="0" applyFont="0" applyFill="0" applyBorder="0" applyAlignment="0" applyProtection="0"/>
    <xf numFmtId="207" fontId="5" fillId="0" borderId="0" applyFont="0" applyFill="0" applyBorder="0" applyAlignment="0" applyProtection="0"/>
    <xf numFmtId="219" fontId="5" fillId="0" borderId="0" applyFont="0" applyFill="0" applyBorder="0" applyAlignment="0" applyProtection="0"/>
    <xf numFmtId="220" fontId="5" fillId="0" borderId="0" applyFont="0" applyFill="0" applyBorder="0" applyAlignment="0" applyProtection="0"/>
    <xf numFmtId="219" fontId="5" fillId="0" borderId="0" applyFont="0" applyFill="0" applyBorder="0" applyAlignment="0" applyProtection="0"/>
    <xf numFmtId="201" fontId="5" fillId="0" borderId="0" applyFont="0" applyFill="0" applyBorder="0" applyAlignment="0" applyProtection="0"/>
    <xf numFmtId="219" fontId="5" fillId="0" borderId="0" applyFont="0" applyFill="0" applyBorder="0" applyAlignment="0" applyProtection="0"/>
    <xf numFmtId="220"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1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207" fontId="5" fillId="0" borderId="0" applyFont="0" applyFill="0" applyBorder="0" applyAlignment="0" applyProtection="0"/>
    <xf numFmtId="43" fontId="1" fillId="0" borderId="0" applyFont="0" applyFill="0" applyBorder="0" applyAlignment="0" applyProtection="0"/>
    <xf numFmtId="207" fontId="5" fillId="0" borderId="0" applyFont="0" applyFill="0" applyBorder="0" applyAlignment="0" applyProtection="0"/>
    <xf numFmtId="43" fontId="1" fillId="0" borderId="0" applyFont="0" applyFill="0" applyBorder="0" applyAlignment="0" applyProtection="0"/>
    <xf numFmtId="219" fontId="5" fillId="0" borderId="0" applyFont="0" applyFill="0" applyBorder="0" applyAlignment="0" applyProtection="0"/>
    <xf numFmtId="207" fontId="5" fillId="0" borderId="0" applyFont="0" applyFill="0" applyBorder="0" applyAlignment="0" applyProtection="0"/>
    <xf numFmtId="207" fontId="5" fillId="0" borderId="0" applyFont="0" applyFill="0" applyBorder="0" applyAlignment="0" applyProtection="0"/>
    <xf numFmtId="207" fontId="5" fillId="0" borderId="0" applyFont="0" applyFill="0" applyBorder="0" applyAlignment="0" applyProtection="0"/>
    <xf numFmtId="201" fontId="5" fillId="0" borderId="0" applyFont="0" applyFill="0" applyBorder="0" applyAlignment="0" applyProtection="0"/>
    <xf numFmtId="219" fontId="5" fillId="0" borderId="0" applyFont="0" applyFill="0" applyBorder="0" applyAlignment="0" applyProtection="0"/>
    <xf numFmtId="207"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19" fontId="5" fillId="0" borderId="0" applyFont="0" applyFill="0" applyBorder="0" applyAlignment="0" applyProtection="0"/>
    <xf numFmtId="207" fontId="5" fillId="0" borderId="0" applyFont="0" applyFill="0" applyBorder="0" applyAlignment="0" applyProtection="0"/>
    <xf numFmtId="219" fontId="5" fillId="0" borderId="0" applyFont="0" applyFill="0" applyBorder="0" applyAlignment="0" applyProtection="0"/>
    <xf numFmtId="207" fontId="5" fillId="0" borderId="0" applyFont="0" applyFill="0" applyBorder="0" applyAlignment="0" applyProtection="0"/>
    <xf numFmtId="217" fontId="5" fillId="0" borderId="0" applyFont="0" applyFill="0" applyBorder="0" applyAlignment="0" applyProtection="0"/>
    <xf numFmtId="217" fontId="5" fillId="0" borderId="0" applyFont="0" applyFill="0" applyBorder="0" applyAlignment="0" applyProtection="0"/>
    <xf numFmtId="201" fontId="5" fillId="0" borderId="0" applyFont="0" applyFill="0" applyBorder="0" applyAlignment="0" applyProtection="0"/>
    <xf numFmtId="21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219" fontId="5" fillId="0" borderId="0" applyFont="0" applyFill="0" applyBorder="0" applyAlignment="0" applyProtection="0"/>
    <xf numFmtId="43" fontId="1" fillId="0" borderId="0" applyFont="0" applyFill="0" applyBorder="0" applyAlignment="0" applyProtection="0"/>
    <xf numFmtId="207" fontId="5" fillId="0" borderId="0" applyFont="0" applyFill="0" applyBorder="0" applyAlignment="0" applyProtection="0"/>
    <xf numFmtId="207" fontId="5" fillId="0" borderId="0" applyFont="0" applyFill="0" applyBorder="0" applyAlignment="0" applyProtection="0"/>
    <xf numFmtId="207" fontId="5" fillId="0" borderId="0" applyFont="0" applyFill="0" applyBorder="0" applyAlignment="0" applyProtection="0"/>
    <xf numFmtId="43" fontId="9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19" fontId="5" fillId="0" borderId="0" applyFont="0" applyFill="0" applyBorder="0" applyAlignment="0" applyProtection="0"/>
    <xf numFmtId="207" fontId="5" fillId="0" borderId="0" applyFont="0" applyFill="0" applyBorder="0" applyAlignment="0" applyProtection="0"/>
    <xf numFmtId="221"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0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0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0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22" fontId="5" fillId="0" borderId="0" applyFont="0" applyFill="0" applyBorder="0" applyAlignment="0" applyProtection="0"/>
    <xf numFmtId="223" fontId="1" fillId="0" borderId="0" applyFont="0" applyFill="0" applyBorder="0" applyAlignment="0" applyProtection="0"/>
    <xf numFmtId="222" fontId="5" fillId="0" borderId="0" applyFont="0" applyFill="0" applyBorder="0" applyAlignment="0" applyProtection="0"/>
    <xf numFmtId="0" fontId="100" fillId="0" borderId="0" applyNumberFormat="0" applyFill="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128"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203" fontId="128" fillId="103" borderId="0" applyNumberFormat="0" applyBorder="0" applyAlignment="0" applyProtection="0"/>
    <xf numFmtId="203" fontId="128" fillId="103" borderId="0" applyNumberFormat="0" applyBorder="0" applyAlignment="0" applyProtection="0"/>
    <xf numFmtId="0" fontId="99" fillId="88" borderId="0" applyNumberFormat="0" applyBorder="0" applyAlignment="0" applyProtection="0"/>
    <xf numFmtId="172" fontId="23" fillId="14" borderId="0" applyNumberFormat="0" applyBorder="0" applyAlignment="0" applyProtection="0"/>
    <xf numFmtId="172" fontId="23" fillId="14" borderId="0" applyNumberFormat="0" applyBorder="0" applyAlignment="0" applyProtection="0"/>
    <xf numFmtId="172" fontId="23" fillId="14" borderId="0" applyNumberFormat="0" applyBorder="0" applyAlignment="0" applyProtection="0"/>
    <xf numFmtId="204" fontId="128" fillId="103" borderId="0" applyNumberFormat="0" applyBorder="0" applyAlignment="0" applyProtection="0"/>
    <xf numFmtId="0" fontId="99" fillId="88" borderId="0" applyNumberFormat="0" applyBorder="0" applyAlignment="0" applyProtection="0"/>
    <xf numFmtId="0" fontId="128" fillId="103"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203" fontId="128" fillId="103"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203" fontId="128" fillId="103" borderId="0" applyNumberFormat="0" applyBorder="0" applyAlignment="0" applyProtection="0"/>
    <xf numFmtId="203" fontId="128" fillId="103" borderId="0" applyNumberFormat="0" applyBorder="0" applyAlignment="0" applyProtection="0"/>
    <xf numFmtId="0" fontId="99" fillId="88" borderId="0" applyNumberFormat="0" applyBorder="0" applyAlignment="0" applyProtection="0"/>
    <xf numFmtId="204" fontId="128" fillId="103"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128" fillId="103" borderId="0" applyNumberFormat="0" applyBorder="0" applyAlignment="0" applyProtection="0"/>
    <xf numFmtId="0" fontId="128" fillId="103" borderId="0" applyNumberFormat="0" applyBorder="0" applyAlignment="0" applyProtection="0"/>
    <xf numFmtId="0" fontId="99" fillId="88" borderId="0" applyNumberFormat="0" applyBorder="0" applyAlignment="0" applyProtection="0"/>
    <xf numFmtId="204" fontId="128" fillId="103"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128" fillId="103"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128" fillId="103" borderId="0" applyNumberFormat="0" applyBorder="0" applyAlignment="0" applyProtection="0"/>
    <xf numFmtId="0" fontId="128" fillId="103" borderId="0" applyNumberFormat="0" applyBorder="0" applyAlignment="0" applyProtection="0"/>
    <xf numFmtId="0" fontId="99" fillId="88" borderId="0" applyNumberFormat="0" applyBorder="0" applyAlignment="0" applyProtection="0"/>
    <xf numFmtId="204" fontId="128" fillId="103" borderId="0" applyNumberFormat="0" applyBorder="0" applyAlignment="0" applyProtection="0"/>
    <xf numFmtId="0" fontId="99" fillId="88" borderId="0" applyNumberFormat="0" applyBorder="0" applyAlignment="0" applyProtection="0"/>
    <xf numFmtId="0" fontId="128" fillId="103" borderId="0" applyNumberFormat="0" applyBorder="0" applyAlignment="0" applyProtection="0"/>
    <xf numFmtId="0" fontId="99" fillId="88" borderId="0" applyNumberFormat="0" applyBorder="0" applyAlignment="0" applyProtection="0"/>
    <xf numFmtId="0" fontId="128" fillId="103"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23" fillId="14"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0" fontId="99" fillId="88" borderId="0" applyNumberFormat="0" applyBorder="0" applyAlignment="0" applyProtection="0"/>
    <xf numFmtId="203" fontId="5" fillId="0" borderId="0"/>
    <xf numFmtId="203" fontId="5" fillId="0" borderId="0"/>
    <xf numFmtId="203" fontId="5" fillId="0" borderId="0"/>
    <xf numFmtId="203" fontId="5" fillId="0" borderId="0"/>
    <xf numFmtId="0" fontId="5" fillId="0" borderId="0"/>
    <xf numFmtId="0" fontId="5" fillId="0" borderId="0"/>
    <xf numFmtId="0" fontId="5" fillId="0" borderId="0"/>
    <xf numFmtId="203" fontId="5" fillId="0" borderId="0"/>
    <xf numFmtId="203" fontId="5" fillId="0" borderId="0"/>
    <xf numFmtId="203" fontId="5" fillId="0" borderId="0"/>
    <xf numFmtId="203" fontId="5" fillId="0" borderId="0"/>
    <xf numFmtId="203" fontId="5" fillId="0" borderId="0"/>
    <xf numFmtId="203" fontId="5" fillId="0" borderId="0"/>
    <xf numFmtId="203" fontId="5" fillId="0" borderId="0"/>
    <xf numFmtId="203" fontId="5" fillId="0" borderId="0"/>
    <xf numFmtId="203" fontId="5" fillId="0" borderId="0"/>
    <xf numFmtId="203" fontId="5" fillId="0" borderId="0"/>
    <xf numFmtId="203" fontId="5" fillId="0" borderId="0"/>
    <xf numFmtId="0" fontId="5" fillId="0" borderId="0"/>
    <xf numFmtId="0" fontId="5" fillId="0" borderId="0"/>
    <xf numFmtId="0" fontId="5" fillId="0" borderId="0"/>
    <xf numFmtId="203" fontId="5" fillId="0" borderId="0"/>
    <xf numFmtId="203" fontId="5" fillId="0" borderId="0"/>
    <xf numFmtId="203" fontId="5" fillId="0" borderId="0"/>
    <xf numFmtId="203" fontId="5" fillId="0" borderId="0"/>
    <xf numFmtId="0" fontId="5" fillId="0" borderId="0"/>
    <xf numFmtId="0" fontId="115" fillId="0" borderId="0"/>
    <xf numFmtId="0" fontId="1" fillId="0" borderId="0"/>
    <xf numFmtId="0" fontId="44" fillId="104" borderId="0"/>
    <xf numFmtId="0" fontId="1" fillId="0" borderId="0"/>
    <xf numFmtId="0" fontId="44" fillId="104" borderId="0"/>
    <xf numFmtId="0" fontId="44" fillId="104" borderId="0"/>
    <xf numFmtId="0" fontId="44" fillId="104" borderId="0"/>
    <xf numFmtId="0" fontId="5" fillId="0" borderId="0"/>
    <xf numFmtId="0" fontId="129" fillId="0" borderId="0"/>
    <xf numFmtId="0" fontId="129" fillId="0" borderId="0"/>
    <xf numFmtId="0" fontId="129" fillId="0" borderId="0"/>
    <xf numFmtId="0" fontId="5" fillId="0" borderId="0"/>
    <xf numFmtId="0" fontId="1" fillId="0" borderId="0"/>
    <xf numFmtId="0" fontId="129" fillId="0" borderId="0"/>
    <xf numFmtId="0" fontId="129" fillId="0" borderId="0"/>
    <xf numFmtId="0" fontId="129" fillId="0" borderId="0"/>
    <xf numFmtId="0" fontId="1"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5" fillId="0" borderId="0"/>
    <xf numFmtId="0" fontId="5" fillId="0" borderId="0"/>
    <xf numFmtId="0" fontId="1" fillId="0" borderId="0"/>
    <xf numFmtId="0" fontId="5" fillId="0" borderId="0"/>
    <xf numFmtId="0" fontId="1" fillId="0" borderId="0"/>
    <xf numFmtId="0" fontId="5"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5" fillId="0" borderId="0"/>
    <xf numFmtId="0" fontId="5" fillId="0" borderId="0"/>
    <xf numFmtId="0" fontId="5" fillId="0" borderId="0"/>
    <xf numFmtId="0" fontId="5" fillId="0" borderId="0"/>
    <xf numFmtId="0" fontId="44" fillId="0" borderId="0"/>
    <xf numFmtId="0" fontId="50" fillId="0" borderId="0"/>
    <xf numFmtId="0" fontId="50" fillId="0" borderId="0"/>
    <xf numFmtId="0" fontId="50" fillId="0" borderId="0"/>
    <xf numFmtId="0" fontId="5" fillId="0" borderId="0"/>
    <xf numFmtId="0" fontId="5" fillId="0" borderId="0"/>
    <xf numFmtId="0" fontId="44" fillId="104" borderId="0"/>
    <xf numFmtId="0" fontId="5" fillId="0" borderId="0"/>
    <xf numFmtId="204" fontId="5" fillId="0" borderId="0"/>
    <xf numFmtId="204" fontId="5" fillId="0" borderId="0"/>
    <xf numFmtId="204" fontId="5" fillId="0" borderId="0"/>
    <xf numFmtId="0" fontId="44" fillId="104" borderId="0"/>
    <xf numFmtId="0" fontId="5" fillId="0" borderId="0"/>
    <xf numFmtId="0" fontId="44" fillId="104" borderId="0"/>
    <xf numFmtId="0" fontId="5" fillId="0" borderId="0"/>
    <xf numFmtId="20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4" fillId="104" borderId="0"/>
    <xf numFmtId="204" fontId="5" fillId="0" borderId="0"/>
    <xf numFmtId="204" fontId="5" fillId="0" borderId="0"/>
    <xf numFmtId="204" fontId="5" fillId="0" borderId="0"/>
    <xf numFmtId="0" fontId="44" fillId="104" borderId="0"/>
    <xf numFmtId="203" fontId="5" fillId="0" borderId="0"/>
    <xf numFmtId="0" fontId="5" fillId="0" borderId="0"/>
    <xf numFmtId="0" fontId="50" fillId="0" borderId="0"/>
    <xf numFmtId="0" fontId="44" fillId="0" borderId="0"/>
    <xf numFmtId="0" fontId="50" fillId="0" borderId="0"/>
    <xf numFmtId="203" fontId="5" fillId="0" borderId="0"/>
    <xf numFmtId="0" fontId="44" fillId="0" borderId="0"/>
    <xf numFmtId="0" fontId="5" fillId="0" borderId="0"/>
    <xf numFmtId="203" fontId="5" fillId="0" borderId="0"/>
    <xf numFmtId="203" fontId="5" fillId="0" borderId="0"/>
    <xf numFmtId="0" fontId="44" fillId="104" borderId="0"/>
    <xf numFmtId="203" fontId="5" fillId="0" borderId="0"/>
    <xf numFmtId="0" fontId="44" fillId="104" borderId="0"/>
    <xf numFmtId="203" fontId="5" fillId="0" borderId="0"/>
    <xf numFmtId="0" fontId="44" fillId="0" borderId="0"/>
    <xf numFmtId="0" fontId="44" fillId="0" borderId="0"/>
    <xf numFmtId="203" fontId="5" fillId="0" borderId="0"/>
    <xf numFmtId="0" fontId="44" fillId="104" borderId="0"/>
    <xf numFmtId="0" fontId="44" fillId="104" borderId="0"/>
    <xf numFmtId="0" fontId="44" fillId="104" borderId="0"/>
    <xf numFmtId="0" fontId="44" fillId="104" borderId="0"/>
    <xf numFmtId="0" fontId="44" fillId="104" borderId="0"/>
    <xf numFmtId="0" fontId="44" fillId="104" borderId="0"/>
    <xf numFmtId="0" fontId="44" fillId="104" borderId="0"/>
    <xf numFmtId="0" fontId="44" fillId="104" borderId="0"/>
    <xf numFmtId="203" fontId="5" fillId="0" borderId="0"/>
    <xf numFmtId="0" fontId="44" fillId="104" borderId="0"/>
    <xf numFmtId="0" fontId="44" fillId="104" borderId="0"/>
    <xf numFmtId="0" fontId="5" fillId="0" borderId="0"/>
    <xf numFmtId="0" fontId="44" fillId="0" borderId="0"/>
    <xf numFmtId="204" fontId="5" fillId="0" borderId="0"/>
    <xf numFmtId="0" fontId="5" fillId="0" borderId="0"/>
    <xf numFmtId="0" fontId="5" fillId="0" borderId="0"/>
    <xf numFmtId="0" fontId="129" fillId="0" borderId="0"/>
    <xf numFmtId="0" fontId="129" fillId="0" borderId="0"/>
    <xf numFmtId="0" fontId="129" fillId="0" borderId="0"/>
    <xf numFmtId="0" fontId="5" fillId="0" borderId="0"/>
    <xf numFmtId="0" fontId="5" fillId="0" borderId="0"/>
    <xf numFmtId="0" fontId="129" fillId="0" borderId="0"/>
    <xf numFmtId="0" fontId="129"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204" fontId="5" fillId="0" borderId="0"/>
    <xf numFmtId="204" fontId="5" fillId="0" borderId="0"/>
    <xf numFmtId="204" fontId="5" fillId="0" borderId="0"/>
    <xf numFmtId="203" fontId="5" fillId="0" borderId="0"/>
    <xf numFmtId="0" fontId="5" fillId="0" borderId="0"/>
    <xf numFmtId="0" fontId="5" fillId="0" borderId="0"/>
    <xf numFmtId="203" fontId="5" fillId="0" borderId="0"/>
    <xf numFmtId="0" fontId="5" fillId="0" borderId="0"/>
    <xf numFmtId="0" fontId="5" fillId="0" borderId="0"/>
    <xf numFmtId="0" fontId="5" fillId="0" borderId="0"/>
    <xf numFmtId="0" fontId="5" fillId="0" borderId="0"/>
    <xf numFmtId="204" fontId="5" fillId="0" borderId="0"/>
    <xf numFmtId="204" fontId="5" fillId="0" borderId="0"/>
    <xf numFmtId="0" fontId="1" fillId="0" borderId="0"/>
    <xf numFmtId="204" fontId="5" fillId="0" borderId="0"/>
    <xf numFmtId="203" fontId="5" fillId="0" borderId="0"/>
    <xf numFmtId="0" fontId="5" fillId="0" borderId="0"/>
    <xf numFmtId="0" fontId="5" fillId="0" borderId="0"/>
    <xf numFmtId="0" fontId="1" fillId="0" borderId="0"/>
    <xf numFmtId="203" fontId="5" fillId="0" borderId="0"/>
    <xf numFmtId="203" fontId="5" fillId="0" borderId="0"/>
    <xf numFmtId="203" fontId="5" fillId="0" borderId="0"/>
    <xf numFmtId="0" fontId="5" fillId="0" borderId="0"/>
    <xf numFmtId="204" fontId="5" fillId="0" borderId="0"/>
    <xf numFmtId="204" fontId="5" fillId="0" borderId="0"/>
    <xf numFmtId="204" fontId="5" fillId="0" borderId="0"/>
    <xf numFmtId="0" fontId="1" fillId="0" borderId="0"/>
    <xf numFmtId="203" fontId="5" fillId="0" borderId="0"/>
    <xf numFmtId="0" fontId="1" fillId="0" borderId="0"/>
    <xf numFmtId="203" fontId="5" fillId="0" borderId="0"/>
    <xf numFmtId="203"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203" fontId="94" fillId="0" borderId="0"/>
    <xf numFmtId="0" fontId="5" fillId="0" borderId="0"/>
    <xf numFmtId="204" fontId="94" fillId="0" borderId="0"/>
    <xf numFmtId="0" fontId="1" fillId="0" borderId="0"/>
    <xf numFmtId="0" fontId="129" fillId="0" borderId="0"/>
    <xf numFmtId="0" fontId="129" fillId="0" borderId="0"/>
    <xf numFmtId="0" fontId="129" fillId="0" borderId="0"/>
    <xf numFmtId="0" fontId="129" fillId="0" borderId="0"/>
    <xf numFmtId="0" fontId="129" fillId="0" borderId="0"/>
    <xf numFmtId="0" fontId="5" fillId="0" borderId="0"/>
    <xf numFmtId="0" fontId="5" fillId="0" borderId="0"/>
    <xf numFmtId="0" fontId="129" fillId="0" borderId="0"/>
    <xf numFmtId="0" fontId="5" fillId="0" borderId="0"/>
    <xf numFmtId="0" fontId="129" fillId="0" borderId="0"/>
    <xf numFmtId="0" fontId="129" fillId="0" borderId="0"/>
    <xf numFmtId="0" fontId="5" fillId="0" borderId="0"/>
    <xf numFmtId="0" fontId="129" fillId="0" borderId="0"/>
    <xf numFmtId="0" fontId="129" fillId="0" borderId="0"/>
    <xf numFmtId="0" fontId="129" fillId="0" borderId="0"/>
    <xf numFmtId="204" fontId="5" fillId="0" borderId="0"/>
    <xf numFmtId="204" fontId="5" fillId="0" borderId="0"/>
    <xf numFmtId="0" fontId="129" fillId="0" borderId="0"/>
    <xf numFmtId="204" fontId="5" fillId="0" borderId="0"/>
    <xf numFmtId="0" fontId="129" fillId="0" borderId="0"/>
    <xf numFmtId="0" fontId="129" fillId="0" borderId="0"/>
    <xf numFmtId="0" fontId="129" fillId="0" borderId="0"/>
    <xf numFmtId="0" fontId="129" fillId="0" borderId="0"/>
    <xf numFmtId="0" fontId="5" fillId="0" borderId="0"/>
    <xf numFmtId="0" fontId="129" fillId="0" borderId="0"/>
    <xf numFmtId="0" fontId="129" fillId="0" borderId="0"/>
    <xf numFmtId="0" fontId="129" fillId="0" borderId="0"/>
    <xf numFmtId="0" fontId="129" fillId="0" borderId="0"/>
    <xf numFmtId="0" fontId="5"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5" fillId="0" borderId="0"/>
    <xf numFmtId="0" fontId="1" fillId="0" borderId="0"/>
    <xf numFmtId="0" fontId="5" fillId="0" borderId="0"/>
    <xf numFmtId="0" fontId="1" fillId="0" borderId="0"/>
    <xf numFmtId="0" fontId="5" fillId="0" borderId="0"/>
    <xf numFmtId="0" fontId="5"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5" fillId="0" borderId="0"/>
    <xf numFmtId="0" fontId="1" fillId="0" borderId="0"/>
    <xf numFmtId="0" fontId="129" fillId="0" borderId="0"/>
    <xf numFmtId="0" fontId="129" fillId="0" borderId="0"/>
    <xf numFmtId="0" fontId="129" fillId="0" borderId="0"/>
    <xf numFmtId="0" fontId="129" fillId="0" borderId="0"/>
    <xf numFmtId="0" fontId="1"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3"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94" fillId="105" borderId="53"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1" fillId="18" borderId="27" applyNumberFormat="0" applyFont="0" applyAlignment="0" applyProtection="0"/>
    <xf numFmtId="0" fontId="1" fillId="18" borderId="27"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1" fillId="18" borderId="27"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172" fontId="1" fillId="18" borderId="27"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172" fontId="25" fillId="16" borderId="24" applyNumberFormat="0" applyAlignment="0" applyProtection="0"/>
    <xf numFmtId="172" fontId="25" fillId="16" borderId="24" applyNumberFormat="0" applyAlignment="0" applyProtection="0"/>
    <xf numFmtId="0" fontId="130" fillId="91" borderId="54" applyNumberFormat="0" applyAlignment="0" applyProtection="0"/>
    <xf numFmtId="172" fontId="131" fillId="16" borderId="24" applyNumberFormat="0" applyAlignment="0" applyProtection="0"/>
    <xf numFmtId="172" fontId="131" fillId="16" borderId="2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0" fontId="5" fillId="0" borderId="0">
      <protection locked="0"/>
    </xf>
    <xf numFmtId="0" fontId="132" fillId="0" borderId="0">
      <protection locked="0"/>
    </xf>
    <xf numFmtId="0" fontId="5" fillId="0" borderId="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94" fillId="0" borderId="0" applyFont="0" applyFill="0" applyBorder="0" applyAlignment="0" applyProtection="0"/>
    <xf numFmtId="0" fontId="133" fillId="43" borderId="0"/>
    <xf numFmtId="41" fontId="5" fillId="0" borderId="0"/>
    <xf numFmtId="0" fontId="100" fillId="0" borderId="0" applyNumberFormat="0" applyFill="0" applyBorder="0" applyAlignment="0" applyProtection="0"/>
    <xf numFmtId="203"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204"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4"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25" fillId="16" borderId="2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4" fontId="43" fillId="106" borderId="54" applyNumberFormat="0" applyProtection="0">
      <alignment vertical="center"/>
    </xf>
    <xf numFmtId="4" fontId="134" fillId="106" borderId="54"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135" fillId="106" borderId="54"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43" fillId="106" borderId="54"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204" fontId="134" fillId="106" borderId="55" applyNumberFormat="0" applyProtection="0">
      <alignment horizontal="left" vertical="top" indent="1"/>
    </xf>
    <xf numFmtId="0" fontId="134" fillId="106" borderId="55" applyNumberFormat="0" applyProtection="0">
      <alignment horizontal="left" vertical="top" indent="1"/>
    </xf>
    <xf numFmtId="4" fontId="134" fillId="106" borderId="54" applyNumberFormat="0" applyProtection="0">
      <alignment horizontal="left" vertical="top" wrapText="1" indent="2"/>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xf>
    <xf numFmtId="0" fontId="5" fillId="107" borderId="54" applyNumberFormat="0" applyProtection="0">
      <alignment horizontal="left" vertical="center" indent="1"/>
    </xf>
    <xf numFmtId="4" fontId="134" fillId="108" borderId="0"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134" fillId="119" borderId="54" applyNumberFormat="0" applyProtection="0">
      <alignment horizontal="left" vertical="center" indent="1"/>
    </xf>
    <xf numFmtId="4" fontId="134" fillId="120" borderId="54" applyNumberFormat="0" applyProtection="0">
      <alignment horizontal="left" vertical="center"/>
    </xf>
    <xf numFmtId="4" fontId="134" fillId="121" borderId="56" applyNumberFormat="0" applyProtection="0">
      <alignment horizontal="left" vertical="center"/>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xf>
    <xf numFmtId="4" fontId="43" fillId="122" borderId="57" applyNumberFormat="0" applyProtection="0">
      <alignment horizontal="left" vertical="center" indent="1"/>
    </xf>
    <xf numFmtId="4" fontId="43" fillId="103" borderId="57" applyNumberFormat="0" applyProtection="0">
      <alignment horizontal="left" vertical="center" indent="1"/>
    </xf>
    <xf numFmtId="4" fontId="43" fillId="123" borderId="0" applyNumberFormat="0" applyProtection="0">
      <alignment horizontal="left" vertical="center"/>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indent="1"/>
    </xf>
    <xf numFmtId="4" fontId="43" fillId="122" borderId="57" applyNumberFormat="0" applyProtection="0">
      <alignment horizontal="left" vertical="center"/>
    </xf>
    <xf numFmtId="4" fontId="138" fillId="124" borderId="0" applyNumberFormat="0" applyProtection="0">
      <alignment horizontal="left" vertical="center" indent="1"/>
    </xf>
    <xf numFmtId="4" fontId="138" fillId="124" borderId="0" applyNumberFormat="0" applyProtection="0">
      <alignment horizontal="left" vertical="center" indent="1"/>
    </xf>
    <xf numFmtId="4" fontId="138" fillId="124" borderId="0" applyNumberFormat="0" applyProtection="0">
      <alignment horizontal="left" vertical="center" indent="1"/>
    </xf>
    <xf numFmtId="4" fontId="138" fillId="124" borderId="0"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xf>
    <xf numFmtId="4" fontId="43" fillId="122" borderId="54" applyNumberFormat="0" applyProtection="0">
      <alignment horizontal="left" vertical="center" indent="1"/>
    </xf>
    <xf numFmtId="4" fontId="43" fillId="123" borderId="0"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03" borderId="54" applyNumberFormat="0" applyProtection="0">
      <alignment horizontal="left" vertical="center"/>
    </xf>
    <xf numFmtId="4" fontId="43" fillId="122" borderId="54" applyNumberFormat="0" applyProtection="0">
      <alignment horizontal="left" vertical="center" indent="1"/>
    </xf>
    <xf numFmtId="4" fontId="43" fillId="122" borderId="54" applyNumberFormat="0" applyProtection="0">
      <alignment horizontal="left" vertical="center"/>
    </xf>
    <xf numFmtId="4" fontId="43" fillId="126" borderId="54" applyNumberFormat="0" applyProtection="0">
      <alignment horizontal="left" vertical="center" indent="1"/>
    </xf>
    <xf numFmtId="4" fontId="43" fillId="108" borderId="0"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134" fillId="59" borderId="54" applyNumberFormat="0" applyProtection="0">
      <alignment horizontal="left" vertical="center"/>
    </xf>
    <xf numFmtId="4" fontId="43" fillId="126" borderId="54" applyNumberFormat="0" applyProtection="0">
      <alignment horizontal="left" vertical="center" indent="1"/>
    </xf>
    <xf numFmtId="4" fontId="43" fillId="126" borderId="5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139" fillId="103" borderId="54" applyNumberFormat="0" applyProtection="0">
      <alignment horizontal="left" vertical="center" indent="2"/>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204" fontId="5" fillId="124" borderId="55" applyNumberFormat="0" applyProtection="0">
      <alignment horizontal="left" vertical="top" indent="1"/>
    </xf>
    <xf numFmtId="204"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5" fillId="124"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139" fillId="126" borderId="54" applyNumberFormat="0" applyProtection="0">
      <alignment horizontal="left" vertical="top" wrapText="1" indent="2"/>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139" fillId="103" borderId="54" applyNumberFormat="0" applyProtection="0">
      <alignment horizontal="left" vertical="center" indent="5"/>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204" fontId="5" fillId="108" borderId="55" applyNumberFormat="0" applyProtection="0">
      <alignment horizontal="left" vertical="top" indent="1"/>
    </xf>
    <xf numFmtId="204"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5" fillId="108"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139" fillId="105" borderId="54" applyNumberFormat="0" applyProtection="0">
      <alignment horizontal="left" vertical="center" indent="5"/>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204" fontId="5" fillId="130" borderId="55" applyNumberFormat="0" applyProtection="0">
      <alignment horizontal="left" vertical="top" indent="1"/>
    </xf>
    <xf numFmtId="204"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5" fillId="13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204" fontId="5" fillId="131" borderId="55" applyNumberFormat="0" applyProtection="0">
      <alignment horizontal="left" vertical="top" indent="1"/>
    </xf>
    <xf numFmtId="204"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5" fillId="131"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xf>
    <xf numFmtId="0" fontId="5" fillId="132" borderId="1"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5" fillId="132" borderId="1" applyNumberFormat="0">
      <protection locked="0"/>
    </xf>
    <xf numFmtId="0" fontId="5" fillId="132" borderId="1" applyNumberFormat="0">
      <protection locked="0"/>
    </xf>
    <xf numFmtId="0" fontId="44" fillId="132" borderId="58"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204" fontId="5" fillId="132" borderId="1" applyNumberFormat="0">
      <protection locked="0"/>
    </xf>
    <xf numFmtId="0" fontId="5" fillId="132" borderId="1" applyNumberFormat="0">
      <protection locked="0"/>
    </xf>
    <xf numFmtId="204" fontId="5" fillId="132" borderId="1" applyNumberFormat="0">
      <protection locked="0"/>
    </xf>
    <xf numFmtId="0" fontId="44" fillId="132" borderId="58"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204" fontId="5" fillId="132" borderId="1" applyNumberFormat="0">
      <protection locked="0"/>
    </xf>
    <xf numFmtId="0" fontId="44" fillId="132" borderId="58" applyNumberFormat="0">
      <protection locked="0"/>
    </xf>
    <xf numFmtId="0" fontId="44" fillId="132" borderId="58"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44" fillId="132" borderId="58" applyNumberFormat="0">
      <protection locked="0"/>
    </xf>
    <xf numFmtId="0" fontId="44" fillId="132" borderId="58"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44" fillId="132" borderId="58" applyNumberFormat="0">
      <protection locked="0"/>
    </xf>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4" fontId="43" fillId="44" borderId="54"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135" fillId="44" borderId="54"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43" fillId="44" borderId="54"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204" fontId="43" fillId="44" borderId="55" applyNumberFormat="0" applyProtection="0">
      <alignment horizontal="left" vertical="top" indent="1"/>
    </xf>
    <xf numFmtId="0" fontId="43" fillId="44" borderId="55" applyNumberFormat="0" applyProtection="0">
      <alignment horizontal="left" vertical="top"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xf>
    <xf numFmtId="4" fontId="43" fillId="122" borderId="54"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135" fillId="122" borderId="54" applyNumberFormat="0" applyProtection="0">
      <alignment horizontal="right" vertical="center"/>
    </xf>
    <xf numFmtId="4" fontId="136" fillId="123" borderId="54"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204" fontId="43" fillId="108" borderId="55" applyNumberFormat="0" applyProtection="0">
      <alignment horizontal="left" vertical="top" indent="1"/>
    </xf>
    <xf numFmtId="0" fontId="43" fillId="108" borderId="55" applyNumberFormat="0" applyProtection="0">
      <alignment horizontal="left" vertical="top"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xf>
    <xf numFmtId="0" fontId="141" fillId="0" borderId="0"/>
    <xf numFmtId="4" fontId="142" fillId="133" borderId="0" applyNumberFormat="0" applyProtection="0">
      <alignment horizontal="left" vertical="center" indent="1"/>
    </xf>
    <xf numFmtId="0" fontId="143" fillId="103" borderId="0" applyNumberFormat="0" applyProtection="0"/>
    <xf numFmtId="0" fontId="141" fillId="0" borderId="0"/>
    <xf numFmtId="204" fontId="141" fillId="0" borderId="0"/>
    <xf numFmtId="0" fontId="141" fillId="0" borderId="0"/>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204"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224" fontId="146" fillId="0" borderId="0" applyFont="0" applyFill="0" applyBorder="0" applyAlignment="0" applyProtection="0"/>
    <xf numFmtId="0" fontId="115" fillId="0" borderId="0"/>
    <xf numFmtId="0" fontId="115" fillId="0" borderId="0"/>
    <xf numFmtId="0" fontId="115" fillId="0" borderId="0"/>
    <xf numFmtId="0" fontId="115" fillId="0" borderId="0"/>
    <xf numFmtId="0" fontId="115" fillId="0" borderId="0"/>
    <xf numFmtId="203" fontId="147" fillId="0" borderId="0" applyNumberFormat="0" applyFill="0" applyBorder="0" applyAlignment="0" applyProtection="0"/>
    <xf numFmtId="203" fontId="147" fillId="0" borderId="0" applyNumberFormat="0" applyFill="0" applyBorder="0" applyAlignment="0" applyProtection="0"/>
    <xf numFmtId="204" fontId="147" fillId="0" borderId="0" applyNumberFormat="0" applyFill="0" applyBorder="0" applyAlignment="0" applyProtection="0"/>
    <xf numFmtId="203" fontId="147" fillId="0" borderId="0" applyNumberFormat="0" applyFill="0" applyBorder="0" applyAlignment="0" applyProtection="0"/>
    <xf numFmtId="203" fontId="147" fillId="0" borderId="0" applyNumberFormat="0" applyFill="0" applyBorder="0" applyAlignment="0" applyProtection="0"/>
    <xf numFmtId="204" fontId="147"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204" fontId="147" fillId="0" borderId="0" applyNumberFormat="0" applyFill="0" applyBorder="0" applyAlignment="0" applyProtection="0"/>
    <xf numFmtId="0" fontId="148"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204" fontId="147" fillId="0" borderId="0" applyNumberFormat="0" applyFill="0" applyBorder="0" applyAlignment="0" applyProtection="0"/>
    <xf numFmtId="0" fontId="148" fillId="0" borderId="0" applyNumberFormat="0" applyFill="0" applyBorder="0" applyAlignment="0" applyProtection="0"/>
    <xf numFmtId="0" fontId="147" fillId="0" borderId="0" applyNumberFormat="0" applyFill="0" applyBorder="0" applyAlignment="0" applyProtection="0"/>
    <xf numFmtId="0" fontId="148" fillId="0" borderId="0" applyNumberFormat="0" applyFill="0" applyBorder="0" applyAlignment="0" applyProtection="0"/>
    <xf numFmtId="0" fontId="29"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203" fontId="149" fillId="0" borderId="0" applyNumberFormat="0" applyFill="0" applyBorder="0" applyAlignment="0" applyProtection="0"/>
    <xf numFmtId="203" fontId="149" fillId="0" borderId="0" applyNumberFormat="0" applyFill="0" applyBorder="0" applyAlignment="0" applyProtection="0"/>
    <xf numFmtId="204" fontId="149" fillId="0" borderId="0" applyNumberFormat="0" applyFill="0" applyBorder="0" applyAlignment="0" applyProtection="0"/>
    <xf numFmtId="0" fontId="149" fillId="0" borderId="0" applyNumberFormat="0" applyFill="0" applyBorder="0" applyAlignment="0" applyProtection="0"/>
    <xf numFmtId="203" fontId="149" fillId="0" borderId="0" applyNumberFormat="0" applyFill="0" applyBorder="0" applyAlignment="0" applyProtection="0"/>
    <xf numFmtId="203" fontId="149" fillId="0" borderId="0" applyNumberFormat="0" applyFill="0" applyBorder="0" applyAlignment="0" applyProtection="0"/>
    <xf numFmtId="204"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204"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204" fontId="149" fillId="0" borderId="0" applyNumberFormat="0" applyFill="0" applyBorder="0" applyAlignment="0" applyProtection="0"/>
    <xf numFmtId="0" fontId="149" fillId="0" borderId="0" applyNumberFormat="0" applyFill="0" applyBorder="0" applyAlignment="0" applyProtection="0"/>
    <xf numFmtId="0" fontId="30" fillId="0" borderId="0" applyNumberFormat="0" applyFill="0" applyBorder="0" applyAlignment="0" applyProtection="0"/>
    <xf numFmtId="203" fontId="150" fillId="0" borderId="60" applyNumberFormat="0" applyFill="0" applyAlignment="0" applyProtection="0"/>
    <xf numFmtId="203" fontId="150" fillId="0" borderId="60" applyNumberFormat="0" applyFill="0" applyAlignment="0" applyProtection="0"/>
    <xf numFmtId="204" fontId="150" fillId="0" borderId="60" applyNumberFormat="0" applyFill="0" applyAlignment="0" applyProtection="0"/>
    <xf numFmtId="0" fontId="150" fillId="0" borderId="60" applyNumberFormat="0" applyFill="0" applyAlignment="0" applyProtection="0"/>
    <xf numFmtId="203" fontId="150" fillId="0" borderId="60" applyNumberFormat="0" applyFill="0" applyAlignment="0" applyProtection="0"/>
    <xf numFmtId="203" fontId="150" fillId="0" borderId="60" applyNumberFormat="0" applyFill="0" applyAlignment="0" applyProtection="0"/>
    <xf numFmtId="204" fontId="150" fillId="0" borderId="60" applyNumberFormat="0" applyFill="0" applyAlignment="0" applyProtection="0"/>
    <xf numFmtId="0" fontId="150" fillId="0" borderId="60" applyNumberFormat="0" applyFill="0" applyAlignment="0" applyProtection="0"/>
    <xf numFmtId="0" fontId="150" fillId="0" borderId="60" applyNumberFormat="0" applyFill="0" applyAlignment="0" applyProtection="0"/>
    <xf numFmtId="204" fontId="150" fillId="0" borderId="60" applyNumberFormat="0" applyFill="0" applyAlignment="0" applyProtection="0"/>
    <xf numFmtId="0" fontId="119" fillId="0" borderId="50" applyNumberFormat="0" applyFill="0" applyAlignment="0" applyProtection="0"/>
    <xf numFmtId="0" fontId="150" fillId="0" borderId="60" applyNumberFormat="0" applyFill="0" applyAlignment="0" applyProtection="0"/>
    <xf numFmtId="0" fontId="150" fillId="0" borderId="60" applyNumberFormat="0" applyFill="0" applyAlignment="0" applyProtection="0"/>
    <xf numFmtId="204" fontId="150" fillId="0" borderId="60" applyNumberFormat="0" applyFill="0" applyAlignment="0" applyProtection="0"/>
    <xf numFmtId="0" fontId="119" fillId="0" borderId="50" applyNumberFormat="0" applyFill="0" applyAlignment="0" applyProtection="0"/>
    <xf numFmtId="0" fontId="150" fillId="0" borderId="60" applyNumberFormat="0" applyFill="0" applyAlignment="0" applyProtection="0"/>
    <xf numFmtId="0" fontId="119" fillId="0" borderId="50" applyNumberFormat="0" applyFill="0" applyAlignment="0" applyProtection="0"/>
    <xf numFmtId="0" fontId="18" fillId="0" borderId="20" applyNumberFormat="0" applyFill="0" applyAlignment="0" applyProtection="0"/>
    <xf numFmtId="0" fontId="119" fillId="0" borderId="50" applyNumberFormat="0" applyFill="0" applyAlignment="0" applyProtection="0"/>
    <xf numFmtId="0" fontId="119" fillId="0" borderId="50" applyNumberFormat="0" applyFill="0" applyAlignment="0" applyProtection="0"/>
    <xf numFmtId="203" fontId="151" fillId="0" borderId="61" applyNumberFormat="0" applyFill="0" applyAlignment="0" applyProtection="0"/>
    <xf numFmtId="203" fontId="151" fillId="0" borderId="61" applyNumberFormat="0" applyFill="0" applyAlignment="0" applyProtection="0"/>
    <xf numFmtId="204" fontId="151" fillId="0" borderId="61" applyNumberFormat="0" applyFill="0" applyAlignment="0" applyProtection="0"/>
    <xf numFmtId="0" fontId="151" fillId="0" borderId="61" applyNumberFormat="0" applyFill="0" applyAlignment="0" applyProtection="0"/>
    <xf numFmtId="203" fontId="151" fillId="0" borderId="61" applyNumberFormat="0" applyFill="0" applyAlignment="0" applyProtection="0"/>
    <xf numFmtId="203" fontId="151" fillId="0" borderId="61" applyNumberFormat="0" applyFill="0" applyAlignment="0" applyProtection="0"/>
    <xf numFmtId="204" fontId="151" fillId="0" borderId="61" applyNumberFormat="0" applyFill="0" applyAlignment="0" applyProtection="0"/>
    <xf numFmtId="0" fontId="151" fillId="0" borderId="61" applyNumberFormat="0" applyFill="0" applyAlignment="0" applyProtection="0"/>
    <xf numFmtId="0" fontId="151" fillId="0" borderId="61" applyNumberFormat="0" applyFill="0" applyAlignment="0" applyProtection="0"/>
    <xf numFmtId="204" fontId="151" fillId="0" borderId="61" applyNumberFormat="0" applyFill="0" applyAlignment="0" applyProtection="0"/>
    <xf numFmtId="0" fontId="120" fillId="0" borderId="51" applyNumberFormat="0" applyFill="0" applyAlignment="0" applyProtection="0"/>
    <xf numFmtId="0" fontId="151" fillId="0" borderId="61" applyNumberFormat="0" applyFill="0" applyAlignment="0" applyProtection="0"/>
    <xf numFmtId="0" fontId="151" fillId="0" borderId="61" applyNumberFormat="0" applyFill="0" applyAlignment="0" applyProtection="0"/>
    <xf numFmtId="204" fontId="151" fillId="0" borderId="61" applyNumberFormat="0" applyFill="0" applyAlignment="0" applyProtection="0"/>
    <xf numFmtId="0" fontId="120" fillId="0" borderId="51" applyNumberFormat="0" applyFill="0" applyAlignment="0" applyProtection="0"/>
    <xf numFmtId="0" fontId="151" fillId="0" borderId="61" applyNumberFormat="0" applyFill="0" applyAlignment="0" applyProtection="0"/>
    <xf numFmtId="0" fontId="120" fillId="0" borderId="51" applyNumberFormat="0" applyFill="0" applyAlignment="0" applyProtection="0"/>
    <xf numFmtId="0" fontId="19" fillId="0" borderId="21" applyNumberFormat="0" applyFill="0" applyAlignment="0" applyProtection="0"/>
    <xf numFmtId="0" fontId="120" fillId="0" borderId="51" applyNumberFormat="0" applyFill="0" applyAlignment="0" applyProtection="0"/>
    <xf numFmtId="0" fontId="120" fillId="0" borderId="51" applyNumberFormat="0" applyFill="0" applyAlignment="0" applyProtection="0"/>
    <xf numFmtId="203" fontId="111" fillId="0" borderId="62" applyNumberFormat="0" applyFill="0" applyAlignment="0" applyProtection="0"/>
    <xf numFmtId="203" fontId="111" fillId="0" borderId="62" applyNumberFormat="0" applyFill="0" applyAlignment="0" applyProtection="0"/>
    <xf numFmtId="204" fontId="111" fillId="0" borderId="62" applyNumberFormat="0" applyFill="0" applyAlignment="0" applyProtection="0"/>
    <xf numFmtId="0" fontId="111" fillId="0" borderId="62" applyNumberFormat="0" applyFill="0" applyAlignment="0" applyProtection="0"/>
    <xf numFmtId="203" fontId="111" fillId="0" borderId="62" applyNumberFormat="0" applyFill="0" applyAlignment="0" applyProtection="0"/>
    <xf numFmtId="203" fontId="111" fillId="0" borderId="62" applyNumberFormat="0" applyFill="0" applyAlignment="0" applyProtection="0"/>
    <xf numFmtId="204" fontId="111" fillId="0" borderId="62" applyNumberFormat="0" applyFill="0" applyAlignment="0" applyProtection="0"/>
    <xf numFmtId="0" fontId="111" fillId="0" borderId="62" applyNumberFormat="0" applyFill="0" applyAlignment="0" applyProtection="0"/>
    <xf numFmtId="0" fontId="111" fillId="0" borderId="62" applyNumberFormat="0" applyFill="0" applyAlignment="0" applyProtection="0"/>
    <xf numFmtId="204" fontId="111" fillId="0" borderId="62" applyNumberFormat="0" applyFill="0" applyAlignment="0" applyProtection="0"/>
    <xf numFmtId="0" fontId="112" fillId="0" borderId="52" applyNumberFormat="0" applyFill="0" applyAlignment="0" applyProtection="0"/>
    <xf numFmtId="0" fontId="111" fillId="0" borderId="62" applyNumberFormat="0" applyFill="0" applyAlignment="0" applyProtection="0"/>
    <xf numFmtId="0" fontId="111" fillId="0" borderId="62" applyNumberFormat="0" applyFill="0" applyAlignment="0" applyProtection="0"/>
    <xf numFmtId="204" fontId="111" fillId="0" borderId="62" applyNumberFormat="0" applyFill="0" applyAlignment="0" applyProtection="0"/>
    <xf numFmtId="0" fontId="112" fillId="0" borderId="52" applyNumberFormat="0" applyFill="0" applyAlignment="0" applyProtection="0"/>
    <xf numFmtId="0" fontId="111" fillId="0" borderId="62" applyNumberFormat="0" applyFill="0" applyAlignment="0" applyProtection="0"/>
    <xf numFmtId="0" fontId="112" fillId="0" borderId="52" applyNumberFormat="0" applyFill="0" applyAlignment="0" applyProtection="0"/>
    <xf numFmtId="0" fontId="20" fillId="0" borderId="22" applyNumberFormat="0" applyFill="0" applyAlignment="0" applyProtection="0"/>
    <xf numFmtId="0" fontId="112" fillId="0" borderId="52" applyNumberFormat="0" applyFill="0" applyAlignment="0" applyProtection="0"/>
    <xf numFmtId="0" fontId="112" fillId="0" borderId="52" applyNumberFormat="0" applyFill="0" applyAlignment="0" applyProtection="0"/>
    <xf numFmtId="203" fontId="152" fillId="0" borderId="0" applyNumberFormat="0" applyFill="0" applyBorder="0" applyAlignment="0" applyProtection="0"/>
    <xf numFmtId="203" fontId="152" fillId="0" borderId="0" applyNumberFormat="0" applyFill="0" applyBorder="0" applyAlignment="0" applyProtection="0"/>
    <xf numFmtId="204" fontId="152" fillId="0" borderId="0" applyNumberFormat="0" applyFill="0" applyBorder="0" applyAlignment="0" applyProtection="0"/>
    <xf numFmtId="0" fontId="152" fillId="0" borderId="0" applyNumberFormat="0" applyFill="0" applyBorder="0" applyAlignment="0" applyProtection="0"/>
    <xf numFmtId="203" fontId="152" fillId="0" borderId="0" applyNumberFormat="0" applyFill="0" applyBorder="0" applyAlignment="0" applyProtection="0"/>
    <xf numFmtId="203" fontId="152" fillId="0" borderId="0" applyNumberFormat="0" applyFill="0" applyBorder="0" applyAlignment="0" applyProtection="0"/>
    <xf numFmtId="204" fontId="152" fillId="0" borderId="0" applyNumberFormat="0" applyFill="0" applyBorder="0" applyAlignment="0" applyProtection="0"/>
    <xf numFmtId="0" fontId="152" fillId="0" borderId="0" applyNumberFormat="0" applyFill="0" applyBorder="0" applyAlignment="0" applyProtection="0"/>
    <xf numFmtId="0" fontId="152" fillId="0" borderId="0" applyNumberFormat="0" applyFill="0" applyBorder="0" applyAlignment="0" applyProtection="0"/>
    <xf numFmtId="204" fontId="152" fillId="0" borderId="0" applyNumberFormat="0" applyFill="0" applyBorder="0" applyAlignment="0" applyProtection="0"/>
    <xf numFmtId="0" fontId="152" fillId="0" borderId="0" applyNumberFormat="0" applyFill="0" applyBorder="0" applyAlignment="0" applyProtection="0"/>
    <xf numFmtId="0" fontId="152" fillId="0" borderId="0" applyNumberFormat="0" applyFill="0" applyBorder="0" applyAlignment="0" applyProtection="0"/>
    <xf numFmtId="204" fontId="152" fillId="0" borderId="0" applyNumberFormat="0" applyFill="0" applyBorder="0" applyAlignment="0" applyProtection="0"/>
    <xf numFmtId="0" fontId="152" fillId="0" borderId="0" applyNumberFormat="0" applyFill="0" applyBorder="0" applyAlignment="0" applyProtection="0"/>
    <xf numFmtId="0" fontId="17" fillId="0" borderId="0" applyNumberFormat="0" applyFill="0" applyBorder="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10" fontId="108" fillId="0" borderId="65">
      <protection locked="0"/>
    </xf>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0" fillId="0" borderId="28"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172" fontId="93" fillId="0" borderId="0" applyNumberFormat="0" applyFill="0" applyBorder="0" applyAlignment="0" applyProtection="0"/>
    <xf numFmtId="172" fontId="29" fillId="0" borderId="0" applyNumberFormat="0" applyFill="0" applyBorder="0" applyAlignment="0" applyProtection="0"/>
    <xf numFmtId="172" fontId="29" fillId="0" borderId="0" applyNumberFormat="0" applyFill="0" applyBorder="0" applyAlignment="0" applyProtection="0"/>
    <xf numFmtId="172" fontId="29" fillId="0" borderId="0" applyNumberFormat="0" applyFill="0" applyBorder="0" applyAlignment="0" applyProtection="0"/>
    <xf numFmtId="172" fontId="29" fillId="0" borderId="0" applyNumberFormat="0" applyFill="0" applyBorder="0" applyAlignment="0" applyProtection="0"/>
    <xf numFmtId="172" fontId="93" fillId="0" borderId="0" applyNumberFormat="0" applyFill="0" applyBorder="0" applyAlignment="0" applyProtection="0"/>
    <xf numFmtId="172" fontId="93" fillId="0" borderId="0" applyNumberFormat="0" applyFill="0" applyBorder="0" applyAlignment="0" applyProtection="0"/>
    <xf numFmtId="172" fontId="93"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44" fillId="92" borderId="44" applyNumberFormat="0" applyProtection="0">
      <alignment horizontal="left" vertical="center"/>
    </xf>
    <xf numFmtId="0" fontId="33" fillId="0" borderId="0"/>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4"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4" applyNumberFormat="0" applyProtection="0">
      <alignment vertical="center"/>
    </xf>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43" fontId="33" fillId="0" borderId="0" applyFont="0" applyFill="0" applyBorder="0" applyAlignment="0" applyProtection="0"/>
    <xf numFmtId="0" fontId="44" fillId="60" borderId="44" applyNumberFormat="0" applyProtection="0">
      <alignment horizontal="left" vertical="center"/>
    </xf>
    <xf numFmtId="0" fontId="5" fillId="43" borderId="54" applyNumberFormat="0" applyProtection="0">
      <alignment horizontal="left" vertical="center" indent="1"/>
    </xf>
    <xf numFmtId="43" fontId="40" fillId="0" borderId="0" applyFont="0" applyFill="0" applyBorder="0" applyAlignment="0" applyProtection="0"/>
    <xf numFmtId="0" fontId="44" fillId="60" borderId="44" applyNumberFormat="0" applyProtection="0">
      <alignment horizontal="left" vertical="center"/>
    </xf>
    <xf numFmtId="43" fontId="42" fillId="0" borderId="0" applyFont="0" applyFill="0" applyBorder="0" applyAlignment="0" applyProtection="0"/>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2" fillId="0" borderId="0"/>
    <xf numFmtId="0" fontId="44" fillId="92" borderId="44" applyNumberFormat="0" applyProtection="0">
      <alignment horizontal="left" vertical="center"/>
    </xf>
    <xf numFmtId="4" fontId="43" fillId="126" borderId="54" applyNumberFormat="0" applyProtection="0">
      <alignment horizontal="left" vertical="center" indent="1"/>
    </xf>
    <xf numFmtId="4" fontId="43" fillId="126" borderId="54" applyNumberFormat="0" applyProtection="0">
      <alignment horizontal="left" vertical="center" indent="1"/>
    </xf>
    <xf numFmtId="9" fontId="33" fillId="0" borderId="0" applyFont="0" applyFill="0" applyBorder="0" applyAlignment="0" applyProtection="0"/>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6" borderId="54" applyNumberFormat="0" applyProtection="0">
      <alignment horizontal="right" vertical="center"/>
    </xf>
    <xf numFmtId="4" fontId="43" fillId="115" borderId="54" applyNumberFormat="0" applyProtection="0">
      <alignment horizontal="right" vertical="center"/>
    </xf>
    <xf numFmtId="9" fontId="42" fillId="0" borderId="0" applyFont="0" applyFill="0" applyBorder="0" applyAlignment="0" applyProtection="0"/>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112" borderId="54" applyNumberFormat="0" applyProtection="0">
      <alignment horizontal="right" vertical="center"/>
    </xf>
    <xf numFmtId="4" fontId="43" fillId="44" borderId="54" applyNumberFormat="0" applyProtection="0">
      <alignment vertical="center"/>
    </xf>
    <xf numFmtId="4" fontId="43" fillId="44" borderId="54"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0" fontId="44" fillId="127" borderId="55" applyNumberFormat="0" applyProtection="0">
      <alignment horizontal="left" vertical="top"/>
    </xf>
    <xf numFmtId="0" fontId="44" fillId="92" borderId="44" applyNumberFormat="0" applyProtection="0">
      <alignment horizontal="left" vertical="center"/>
    </xf>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204"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31" borderId="55" applyNumberFormat="0" applyProtection="0">
      <alignment horizontal="left" vertical="top" indent="1"/>
    </xf>
    <xf numFmtId="204"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204"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130" borderId="55" applyNumberFormat="0" applyProtection="0">
      <alignment horizontal="left" vertical="top" indent="1"/>
    </xf>
    <xf numFmtId="204"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44" fillId="60" borderId="55" applyNumberFormat="0" applyProtection="0">
      <alignment horizontal="left" vertical="top"/>
    </xf>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44" fillId="60" borderId="55" applyNumberFormat="0" applyProtection="0">
      <alignment horizontal="left" vertical="top"/>
    </xf>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139" fillId="105" borderId="54" applyNumberFormat="0" applyProtection="0">
      <alignment horizontal="left" vertical="center" indent="5"/>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5" borderId="55" applyNumberFormat="0" applyProtection="0">
      <alignment horizontal="left" vertical="top"/>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204"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08" borderId="55" applyNumberFormat="0" applyProtection="0">
      <alignment horizontal="left" vertical="top" indent="1"/>
    </xf>
    <xf numFmtId="204"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139" fillId="103" borderId="54" applyNumberFormat="0" applyProtection="0">
      <alignment horizontal="left" vertical="center" indent="5"/>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5" fillId="108" borderId="55" applyNumberFormat="0" applyProtection="0">
      <alignment horizontal="left" vertical="center" indent="1"/>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5" fillId="108" borderId="55"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139" fillId="126" borderId="54" applyNumberFormat="0" applyProtection="0">
      <alignment horizontal="left" vertical="top" wrapText="1" indent="2"/>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204"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4" borderId="55" applyNumberFormat="0" applyProtection="0">
      <alignment horizontal="left" vertical="top" indent="1"/>
    </xf>
    <xf numFmtId="204"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139" fillId="103" borderId="54" applyNumberFormat="0" applyProtection="0">
      <alignment horizontal="left" vertical="center" indent="2"/>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26" borderId="54" applyNumberFormat="0" applyProtection="0">
      <alignment horizontal="left" vertical="center" indent="1"/>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4" fontId="43" fillId="126" borderId="54" applyNumberFormat="0" applyProtection="0">
      <alignment horizontal="left" vertical="center" indent="1"/>
    </xf>
    <xf numFmtId="4" fontId="134" fillId="59" borderId="54" applyNumberFormat="0" applyProtection="0">
      <alignment horizontal="left" vertical="center"/>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2" borderId="54" applyNumberFormat="0" applyProtection="0">
      <alignment horizontal="left" vertical="center" indent="1"/>
    </xf>
    <xf numFmtId="4" fontId="43" fillId="103" borderId="54" applyNumberFormat="0" applyProtection="0">
      <alignment horizontal="left" vertical="center"/>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20" borderId="54" applyNumberFormat="0" applyProtection="0">
      <alignment horizontal="left" vertical="center"/>
    </xf>
    <xf numFmtId="4" fontId="134" fillId="119" borderId="54" applyNumberFormat="0" applyProtection="0">
      <alignment horizontal="left" vertical="center" indent="1"/>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6"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67" borderId="55"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134" fillId="106" borderId="54" applyNumberFormat="0" applyProtection="0">
      <alignment horizontal="left" vertical="top" wrapText="1" indent="2"/>
    </xf>
    <xf numFmtId="0" fontId="134" fillId="106" borderId="55" applyNumberFormat="0" applyProtection="0">
      <alignment horizontal="left" vertical="top" indent="1"/>
    </xf>
    <xf numFmtId="204"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43" fillId="106" borderId="54" applyNumberFormat="0" applyProtection="0">
      <alignment horizontal="left" vertical="center" indent="1"/>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6" fillId="106" borderId="54"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5"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6" borderId="54" applyNumberFormat="0" applyProtection="0">
      <alignment vertical="center"/>
    </xf>
    <xf numFmtId="4" fontId="43" fillId="106" borderId="54" applyNumberFormat="0" applyProtection="0">
      <alignment vertical="center"/>
    </xf>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4"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4"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203"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10" fontId="44" fillId="44" borderId="1" applyNumberFormat="0" applyBorder="0" applyAlignment="0" applyProtection="0"/>
    <xf numFmtId="0" fontId="45" fillId="0" borderId="7">
      <alignment horizontal="left" vertical="center"/>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204" fontId="43" fillId="44" borderId="55" applyNumberFormat="0" applyProtection="0">
      <alignment horizontal="left" vertical="top" indent="1"/>
    </xf>
    <xf numFmtId="0" fontId="43" fillId="44" borderId="55" applyNumberFormat="0" applyProtection="0">
      <alignment horizontal="left" vertical="top"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122" borderId="54"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135" fillId="122" borderId="54" applyNumberFormat="0" applyProtection="0">
      <alignment horizontal="right" vertical="center"/>
    </xf>
    <xf numFmtId="4" fontId="136" fillId="123" borderId="54"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204" fontId="43" fillId="108" borderId="55" applyNumberFormat="0" applyProtection="0">
      <alignment horizontal="left" vertical="top" indent="1"/>
    </xf>
    <xf numFmtId="0" fontId="43" fillId="108" borderId="55" applyNumberFormat="0" applyProtection="0">
      <alignment horizontal="left" vertical="top"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10" fontId="108" fillId="0" borderId="65">
      <protection locked="0"/>
    </xf>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53" fillId="0" borderId="0"/>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0" fontId="45" fillId="0" borderId="7">
      <alignment horizontal="left" vertical="center"/>
    </xf>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0" fontId="5" fillId="126" borderId="54" applyNumberFormat="0" applyProtection="0">
      <alignment horizontal="left" vertical="center" indent="1"/>
    </xf>
    <xf numFmtId="0" fontId="5" fillId="128" borderId="54" applyNumberFormat="0" applyProtection="0">
      <alignment horizontal="left" vertical="center" indent="1"/>
    </xf>
    <xf numFmtId="0" fontId="5" fillId="43" borderId="54" applyNumberFormat="0" applyProtection="0">
      <alignment horizontal="left" vertical="center" indent="1"/>
    </xf>
    <xf numFmtId="0" fontId="5" fillId="107" borderId="54" applyNumberFormat="0" applyProtection="0">
      <alignment horizontal="left" vertical="center" indent="1"/>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204" fontId="5" fillId="132" borderId="1" applyNumberFormat="0">
      <protection locked="0"/>
    </xf>
    <xf numFmtId="0" fontId="5" fillId="132" borderId="1" applyNumberFormat="0">
      <protection locked="0"/>
    </xf>
    <xf numFmtId="204"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204"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5" fillId="132" borderId="1" applyNumberFormat="0">
      <protection locked="0"/>
    </xf>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44" fillId="134" borderId="1"/>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3"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94" fillId="105" borderId="53"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203"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204"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4"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4" fontId="43" fillId="106" borderId="54" applyNumberFormat="0" applyProtection="0">
      <alignment vertical="center"/>
    </xf>
    <xf numFmtId="4" fontId="134" fillId="106" borderId="54"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135" fillId="106" borderId="54"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43" fillId="106" borderId="54"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204" fontId="134" fillId="106" borderId="55" applyNumberFormat="0" applyProtection="0">
      <alignment horizontal="left" vertical="top" indent="1"/>
    </xf>
    <xf numFmtId="0" fontId="134" fillId="106" borderId="55" applyNumberFormat="0" applyProtection="0">
      <alignment horizontal="left" vertical="top" indent="1"/>
    </xf>
    <xf numFmtId="4" fontId="134" fillId="106" borderId="54" applyNumberFormat="0" applyProtection="0">
      <alignment horizontal="left" vertical="top" wrapText="1" indent="2"/>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4" fontId="43" fillId="109" borderId="54" applyNumberFormat="0" applyProtection="0">
      <alignment horizontal="right" vertical="center"/>
    </xf>
    <xf numFmtId="4" fontId="43" fillId="109" borderId="54"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134" fillId="119" borderId="54" applyNumberFormat="0" applyProtection="0">
      <alignment horizontal="left" vertical="center" indent="1"/>
    </xf>
    <xf numFmtId="4" fontId="134" fillId="120" borderId="54" applyNumberFormat="0" applyProtection="0">
      <alignment horizontal="left" vertical="center"/>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03" borderId="54" applyNumberFormat="0" applyProtection="0">
      <alignment horizontal="left" vertical="center"/>
    </xf>
    <xf numFmtId="4" fontId="43" fillId="122"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134" fillId="59" borderId="54" applyNumberFormat="0" applyProtection="0">
      <alignment horizontal="left" vertical="center"/>
    </xf>
    <xf numFmtId="4" fontId="43"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139" fillId="103" borderId="54" applyNumberFormat="0" applyProtection="0">
      <alignment horizontal="left" vertical="center" indent="2"/>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204" fontId="5" fillId="124" borderId="55" applyNumberFormat="0" applyProtection="0">
      <alignment horizontal="left" vertical="top" indent="1"/>
    </xf>
    <xf numFmtId="204"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139" fillId="126" borderId="54" applyNumberFormat="0" applyProtection="0">
      <alignment horizontal="left" vertical="top" wrapText="1" indent="2"/>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139" fillId="103" borderId="54" applyNumberFormat="0" applyProtection="0">
      <alignment horizontal="left" vertical="center" indent="5"/>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204" fontId="5" fillId="108" borderId="55" applyNumberFormat="0" applyProtection="0">
      <alignment horizontal="left" vertical="top" indent="1"/>
    </xf>
    <xf numFmtId="204"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139" fillId="105" borderId="54" applyNumberFormat="0" applyProtection="0">
      <alignment horizontal="left" vertical="center" indent="5"/>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204" fontId="5" fillId="130" borderId="55" applyNumberFormat="0" applyProtection="0">
      <alignment horizontal="left" vertical="top" indent="1"/>
    </xf>
    <xf numFmtId="204"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204" fontId="5" fillId="131" borderId="55" applyNumberFormat="0" applyProtection="0">
      <alignment horizontal="left" vertical="top" indent="1"/>
    </xf>
    <xf numFmtId="204"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4" fontId="43" fillId="44" borderId="54"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135" fillId="44" borderId="54"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43" fillId="44" borderId="54"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204" fontId="43" fillId="44" borderId="55" applyNumberFormat="0" applyProtection="0">
      <alignment horizontal="left" vertical="top" indent="1"/>
    </xf>
    <xf numFmtId="0" fontId="43" fillId="44" borderId="55" applyNumberFormat="0" applyProtection="0">
      <alignment horizontal="left" vertical="top"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122" borderId="54"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135" fillId="122" borderId="54" applyNumberFormat="0" applyProtection="0">
      <alignment horizontal="right" vertical="center"/>
    </xf>
    <xf numFmtId="4" fontId="136" fillId="123" borderId="54"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204" fontId="43" fillId="108" borderId="55" applyNumberFormat="0" applyProtection="0">
      <alignment horizontal="left" vertical="top" indent="1"/>
    </xf>
    <xf numFmtId="0" fontId="43" fillId="108" borderId="55" applyNumberFormat="0" applyProtection="0">
      <alignment horizontal="left" vertical="top"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10" fontId="108" fillId="0" borderId="65">
      <protection locked="0"/>
    </xf>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44" fillId="92" borderId="44" applyNumberFormat="0" applyProtection="0">
      <alignment horizontal="lef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4"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4" applyNumberFormat="0" applyProtection="0">
      <alignment vertical="center"/>
    </xf>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6" borderId="54" applyNumberFormat="0" applyProtection="0">
      <alignment horizontal="right" vertical="center"/>
    </xf>
    <xf numFmtId="4" fontId="43" fillId="115" borderId="54"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112" borderId="54" applyNumberFormat="0" applyProtection="0">
      <alignment horizontal="right" vertical="center"/>
    </xf>
    <xf numFmtId="4" fontId="43" fillId="44" borderId="54" applyNumberFormat="0" applyProtection="0">
      <alignment vertical="center"/>
    </xf>
    <xf numFmtId="4" fontId="43" fillId="44" borderId="54"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0" fontId="44" fillId="127" borderId="55" applyNumberFormat="0" applyProtection="0">
      <alignment horizontal="left" vertical="top"/>
    </xf>
    <xf numFmtId="0" fontId="44" fillId="92" borderId="44" applyNumberFormat="0" applyProtection="0">
      <alignment horizontal="left" vertical="center"/>
    </xf>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204"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31" borderId="55" applyNumberFormat="0" applyProtection="0">
      <alignment horizontal="left" vertical="top" indent="1"/>
    </xf>
    <xf numFmtId="204"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204"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130" borderId="55" applyNumberFormat="0" applyProtection="0">
      <alignment horizontal="left" vertical="top" indent="1"/>
    </xf>
    <xf numFmtId="204"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44" fillId="60" borderId="55" applyNumberFormat="0" applyProtection="0">
      <alignment horizontal="left" vertical="top"/>
    </xf>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44" fillId="60" borderId="55" applyNumberFormat="0" applyProtection="0">
      <alignment horizontal="left" vertical="top"/>
    </xf>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139" fillId="105" borderId="54" applyNumberFormat="0" applyProtection="0">
      <alignment horizontal="left" vertical="center" indent="5"/>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5" borderId="55" applyNumberFormat="0" applyProtection="0">
      <alignment horizontal="left" vertical="top"/>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204"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08" borderId="55" applyNumberFormat="0" applyProtection="0">
      <alignment horizontal="left" vertical="top" indent="1"/>
    </xf>
    <xf numFmtId="204"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139" fillId="103" borderId="54" applyNumberFormat="0" applyProtection="0">
      <alignment horizontal="left" vertical="center" indent="5"/>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5" fillId="108" borderId="55" applyNumberFormat="0" applyProtection="0">
      <alignment horizontal="left" vertical="center" indent="1"/>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5" fillId="108" borderId="55"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139" fillId="126" borderId="54" applyNumberFormat="0" applyProtection="0">
      <alignment horizontal="left" vertical="top" wrapText="1" indent="2"/>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204"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4" borderId="55" applyNumberFormat="0" applyProtection="0">
      <alignment horizontal="left" vertical="top" indent="1"/>
    </xf>
    <xf numFmtId="204"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139" fillId="103" borderId="54" applyNumberFormat="0" applyProtection="0">
      <alignment horizontal="left" vertical="center" indent="2"/>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26" borderId="54" applyNumberFormat="0" applyProtection="0">
      <alignment horizontal="left" vertical="center" indent="1"/>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4" fontId="43" fillId="126" borderId="54" applyNumberFormat="0" applyProtection="0">
      <alignment horizontal="left" vertical="center" indent="1"/>
    </xf>
    <xf numFmtId="4" fontId="134" fillId="59" borderId="54" applyNumberFormat="0" applyProtection="0">
      <alignment horizontal="left" vertical="center"/>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2" borderId="54" applyNumberFormat="0" applyProtection="0">
      <alignment horizontal="left" vertical="center" indent="1"/>
    </xf>
    <xf numFmtId="4" fontId="43" fillId="103" borderId="54" applyNumberFormat="0" applyProtection="0">
      <alignment horizontal="left" vertical="center"/>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20" borderId="54" applyNumberFormat="0" applyProtection="0">
      <alignment horizontal="left" vertical="center"/>
    </xf>
    <xf numFmtId="4" fontId="134" fillId="119" borderId="54" applyNumberFormat="0" applyProtection="0">
      <alignment horizontal="left" vertical="center" indent="1"/>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6"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67" borderId="55"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134" fillId="106" borderId="54" applyNumberFormat="0" applyProtection="0">
      <alignment horizontal="left" vertical="top" wrapText="1" indent="2"/>
    </xf>
    <xf numFmtId="0" fontId="134" fillId="106" borderId="55" applyNumberFormat="0" applyProtection="0">
      <alignment horizontal="left" vertical="top" indent="1"/>
    </xf>
    <xf numFmtId="204"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43" fillId="106" borderId="54" applyNumberFormat="0" applyProtection="0">
      <alignment horizontal="left" vertical="center" indent="1"/>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6" fillId="106" borderId="54"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5"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6" borderId="54" applyNumberFormat="0" applyProtection="0">
      <alignment vertical="center"/>
    </xf>
    <xf numFmtId="4" fontId="43" fillId="106" borderId="54" applyNumberFormat="0" applyProtection="0">
      <alignment vertical="center"/>
    </xf>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4"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4"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203"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10" fontId="44" fillId="44" borderId="1" applyNumberFormat="0" applyBorder="0" applyAlignment="0" applyProtection="0"/>
    <xf numFmtId="0" fontId="45" fillId="0" borderId="7">
      <alignment horizontal="left" vertical="center"/>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204" fontId="43" fillId="44" borderId="55" applyNumberFormat="0" applyProtection="0">
      <alignment horizontal="left" vertical="top" indent="1"/>
    </xf>
    <xf numFmtId="0" fontId="43" fillId="44" borderId="55" applyNumberFormat="0" applyProtection="0">
      <alignment horizontal="left" vertical="top"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122" borderId="54"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135" fillId="122" borderId="54" applyNumberFormat="0" applyProtection="0">
      <alignment horizontal="right" vertical="center"/>
    </xf>
    <xf numFmtId="4" fontId="136" fillId="123" borderId="54"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204" fontId="43" fillId="108" borderId="55" applyNumberFormat="0" applyProtection="0">
      <alignment horizontal="left" vertical="top" indent="1"/>
    </xf>
    <xf numFmtId="0" fontId="43" fillId="108" borderId="55" applyNumberFormat="0" applyProtection="0">
      <alignment horizontal="left" vertical="top"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10" fontId="108" fillId="0" borderId="65">
      <protection locked="0"/>
    </xf>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5" fillId="0" borderId="0"/>
    <xf numFmtId="0" fontId="5" fillId="128" borderId="54" applyNumberFormat="0" applyProtection="0">
      <alignment horizontal="left" vertical="center" indent="1"/>
    </xf>
    <xf numFmtId="0" fontId="5" fillId="126" borderId="54" applyNumberFormat="0" applyProtection="0">
      <alignment horizontal="left" vertical="center" indent="1"/>
    </xf>
    <xf numFmtId="0" fontId="5" fillId="128" borderId="54" applyNumberFormat="0" applyProtection="0">
      <alignment horizontal="left" vertical="center" indent="1"/>
    </xf>
    <xf numFmtId="0" fontId="5" fillId="43"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43" borderId="54" applyNumberFormat="0" applyProtection="0">
      <alignment horizontal="left" vertical="center" indent="1"/>
    </xf>
    <xf numFmtId="0" fontId="5" fillId="128" borderId="54" applyNumberFormat="0" applyProtection="0">
      <alignment horizontal="left" vertical="center" indent="1"/>
    </xf>
    <xf numFmtId="0" fontId="5" fillId="126" borderId="54" applyNumberFormat="0" applyProtection="0">
      <alignment horizontal="left" vertical="center" indent="1"/>
    </xf>
    <xf numFmtId="0" fontId="5" fillId="107" borderId="54" applyNumberFormat="0" applyProtection="0">
      <alignment horizontal="left" vertical="center" indent="1"/>
    </xf>
    <xf numFmtId="0" fontId="5" fillId="126" borderId="54" applyNumberFormat="0" applyProtection="0">
      <alignment horizontal="left" vertical="center" indent="1"/>
    </xf>
    <xf numFmtId="0" fontId="5" fillId="43" borderId="54" applyNumberFormat="0" applyProtection="0">
      <alignment horizontal="left" vertical="center" indent="1"/>
    </xf>
    <xf numFmtId="0" fontId="5" fillId="0" borderId="0"/>
    <xf numFmtId="9" fontId="94" fillId="0" borderId="0" applyFont="0" applyFill="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10" fontId="44" fillId="44" borderId="1" applyNumberFormat="0" applyBorder="0" applyAlignment="0" applyProtection="0"/>
    <xf numFmtId="0" fontId="5" fillId="126" borderId="54" applyNumberFormat="0" applyProtection="0">
      <alignment horizontal="left" vertical="center" indent="1"/>
    </xf>
    <xf numFmtId="0" fontId="5" fillId="128" borderId="54" applyNumberFormat="0" applyProtection="0">
      <alignment horizontal="left" vertical="center" indent="1"/>
    </xf>
    <xf numFmtId="0" fontId="5" fillId="43" borderId="54" applyNumberFormat="0" applyProtection="0">
      <alignment horizontal="left" vertical="center" indent="1"/>
    </xf>
    <xf numFmtId="0" fontId="5" fillId="107" borderId="54" applyNumberFormat="0" applyProtection="0">
      <alignment horizontal="left" vertical="center" indent="1"/>
    </xf>
    <xf numFmtId="0" fontId="5" fillId="126" borderId="54" applyNumberFormat="0" applyProtection="0">
      <alignment horizontal="left" vertical="center" indent="1"/>
    </xf>
    <xf numFmtId="0" fontId="5" fillId="128" borderId="54" applyNumberFormat="0" applyProtection="0">
      <alignment horizontal="left" vertical="center" indent="1"/>
    </xf>
    <xf numFmtId="0" fontId="5" fillId="43" borderId="54" applyNumberFormat="0" applyProtection="0">
      <alignment horizontal="left" vertical="center" indent="1"/>
    </xf>
    <xf numFmtId="0" fontId="5" fillId="107" borderId="54" applyNumberFormat="0" applyProtection="0">
      <alignment horizontal="left" vertical="center" indent="1"/>
    </xf>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3"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94" fillId="105" borderId="53"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203"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204"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4"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4" fontId="43" fillId="106" borderId="54" applyNumberFormat="0" applyProtection="0">
      <alignment vertical="center"/>
    </xf>
    <xf numFmtId="4" fontId="134" fillId="106" borderId="54"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135" fillId="106" borderId="54"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43" fillId="106" borderId="54"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204" fontId="134" fillId="106" borderId="55" applyNumberFormat="0" applyProtection="0">
      <alignment horizontal="left" vertical="top" indent="1"/>
    </xf>
    <xf numFmtId="0" fontId="134" fillId="106" borderId="55" applyNumberFormat="0" applyProtection="0">
      <alignment horizontal="left" vertical="top" indent="1"/>
    </xf>
    <xf numFmtId="4" fontId="134" fillId="106" borderId="54" applyNumberFormat="0" applyProtection="0">
      <alignment horizontal="left" vertical="top" wrapText="1" indent="2"/>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4" fontId="43" fillId="109" borderId="54" applyNumberFormat="0" applyProtection="0">
      <alignment horizontal="right" vertical="center"/>
    </xf>
    <xf numFmtId="4" fontId="43" fillId="109" borderId="54"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134" fillId="119" borderId="54" applyNumberFormat="0" applyProtection="0">
      <alignment horizontal="left" vertical="center" indent="1"/>
    </xf>
    <xf numFmtId="4" fontId="134" fillId="120" borderId="54" applyNumberFormat="0" applyProtection="0">
      <alignment horizontal="left" vertical="center"/>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03" borderId="54" applyNumberFormat="0" applyProtection="0">
      <alignment horizontal="left" vertical="center"/>
    </xf>
    <xf numFmtId="4" fontId="43" fillId="122"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134" fillId="59" borderId="54" applyNumberFormat="0" applyProtection="0">
      <alignment horizontal="left" vertical="center"/>
    </xf>
    <xf numFmtId="4" fontId="43"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139" fillId="103" borderId="54" applyNumberFormat="0" applyProtection="0">
      <alignment horizontal="left" vertical="center" indent="2"/>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204" fontId="5" fillId="124" borderId="55" applyNumberFormat="0" applyProtection="0">
      <alignment horizontal="left" vertical="top" indent="1"/>
    </xf>
    <xf numFmtId="204"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139" fillId="126" borderId="54" applyNumberFormat="0" applyProtection="0">
      <alignment horizontal="left" vertical="top" wrapText="1" indent="2"/>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139" fillId="103" borderId="54" applyNumberFormat="0" applyProtection="0">
      <alignment horizontal="left" vertical="center" indent="5"/>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204" fontId="5" fillId="108" borderId="55" applyNumberFormat="0" applyProtection="0">
      <alignment horizontal="left" vertical="top" indent="1"/>
    </xf>
    <xf numFmtId="204"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139" fillId="105" borderId="54" applyNumberFormat="0" applyProtection="0">
      <alignment horizontal="left" vertical="center" indent="5"/>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204" fontId="5" fillId="130" borderId="55" applyNumberFormat="0" applyProtection="0">
      <alignment horizontal="left" vertical="top" indent="1"/>
    </xf>
    <xf numFmtId="204"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204" fontId="5" fillId="131" borderId="55" applyNumberFormat="0" applyProtection="0">
      <alignment horizontal="left" vertical="top" indent="1"/>
    </xf>
    <xf numFmtId="204"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4" fontId="43" fillId="44" borderId="54"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135" fillId="44" borderId="54"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43" fillId="44" borderId="54"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204" fontId="43" fillId="44" borderId="55" applyNumberFormat="0" applyProtection="0">
      <alignment horizontal="left" vertical="top" indent="1"/>
    </xf>
    <xf numFmtId="0" fontId="43" fillId="44" borderId="55" applyNumberFormat="0" applyProtection="0">
      <alignment horizontal="left" vertical="top"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122" borderId="54"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135" fillId="122" borderId="54" applyNumberFormat="0" applyProtection="0">
      <alignment horizontal="right" vertical="center"/>
    </xf>
    <xf numFmtId="4" fontId="136" fillId="123" borderId="54"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204" fontId="43" fillId="108" borderId="55" applyNumberFormat="0" applyProtection="0">
      <alignment horizontal="left" vertical="top" indent="1"/>
    </xf>
    <xf numFmtId="0" fontId="43" fillId="108" borderId="55" applyNumberFormat="0" applyProtection="0">
      <alignment horizontal="left" vertical="top"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10" fontId="108" fillId="0" borderId="65">
      <protection locked="0"/>
    </xf>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44" fillId="92" borderId="44" applyNumberFormat="0" applyProtection="0">
      <alignment horizontal="lef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4"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4"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5" applyNumberFormat="0" applyProtection="0">
      <alignment vertical="center"/>
    </xf>
    <xf numFmtId="4" fontId="135"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4"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5" applyNumberFormat="0" applyProtection="0">
      <alignment vertical="center"/>
    </xf>
    <xf numFmtId="4" fontId="43" fillId="44" borderId="54" applyNumberFormat="0" applyProtection="0">
      <alignment vertical="center"/>
    </xf>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6" borderId="54" applyNumberFormat="0" applyProtection="0">
      <alignment horizontal="right" vertical="center"/>
    </xf>
    <xf numFmtId="4" fontId="43" fillId="115" borderId="54"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67" borderId="55" applyNumberFormat="0" applyProtection="0">
      <alignment horizontal="right" vertical="center"/>
    </xf>
    <xf numFmtId="4" fontId="43" fillId="112" borderId="54" applyNumberFormat="0" applyProtection="0">
      <alignment horizontal="right" vertical="center"/>
    </xf>
    <xf numFmtId="4" fontId="43" fillId="44" borderId="54" applyNumberFormat="0" applyProtection="0">
      <alignment vertical="center"/>
    </xf>
    <xf numFmtId="4" fontId="43" fillId="44" borderId="54"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0" fontId="44" fillId="127" borderId="55" applyNumberFormat="0" applyProtection="0">
      <alignment horizontal="left" vertical="top"/>
    </xf>
    <xf numFmtId="0" fontId="44" fillId="92" borderId="44" applyNumberFormat="0" applyProtection="0">
      <alignment horizontal="left" vertical="center"/>
    </xf>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92" fillId="127" borderId="59" applyBorder="0"/>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23" borderId="55" applyNumberFormat="0" applyProtection="0">
      <alignment horizontal="left" vertical="top"/>
    </xf>
    <xf numFmtId="0" fontId="5"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204"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204" fontId="5" fillId="131" borderId="55" applyNumberFormat="0" applyProtection="0">
      <alignment horizontal="left" vertical="top" indent="1"/>
    </xf>
    <xf numFmtId="204"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31" borderId="55" applyNumberFormat="0" applyProtection="0">
      <alignment horizontal="left" vertical="top" indent="1"/>
    </xf>
    <xf numFmtId="0" fontId="5" fillId="131" borderId="55" applyNumberFormat="0" applyProtection="0">
      <alignment horizontal="left" vertical="top" indent="1"/>
    </xf>
    <xf numFmtId="0" fontId="5" fillId="131" borderId="55" applyNumberFormat="0" applyProtection="0">
      <alignment horizontal="left" vertical="top" indent="1"/>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44" fillId="123" borderId="55" applyNumberFormat="0" applyProtection="0">
      <alignment horizontal="left" vertical="top"/>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5" borderId="54" applyNumberFormat="0" applyProtection="0">
      <alignment horizontal="left" vertical="center" indent="8"/>
    </xf>
    <xf numFmtId="0" fontId="5" fillId="105" borderId="54" applyNumberFormat="0" applyProtection="0">
      <alignment horizontal="left" vertical="center" indent="8"/>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204"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31" borderId="55" applyNumberFormat="0" applyProtection="0">
      <alignment horizontal="left" vertical="center" indent="1"/>
    </xf>
    <xf numFmtId="0" fontId="5" fillId="107" borderId="54" applyNumberFormat="0" applyProtection="0">
      <alignment horizontal="left" vertical="center" indent="1"/>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5" fillId="107"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60" borderId="55" applyNumberFormat="0" applyProtection="0">
      <alignment horizontal="left" vertical="top"/>
    </xf>
    <xf numFmtId="0" fontId="5"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204"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204" fontId="5" fillId="130" borderId="55" applyNumberFormat="0" applyProtection="0">
      <alignment horizontal="left" vertical="top" indent="1"/>
    </xf>
    <xf numFmtId="204"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5" fillId="130" borderId="55" applyNumberFormat="0" applyProtection="0">
      <alignment horizontal="left" vertical="top" indent="1"/>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44" fillId="60" borderId="55" applyNumberFormat="0" applyProtection="0">
      <alignment horizontal="left" vertical="top"/>
    </xf>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44" fillId="60" borderId="55" applyNumberFormat="0" applyProtection="0">
      <alignment horizontal="left" vertical="top"/>
    </xf>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44" fillId="60" borderId="55" applyNumberFormat="0" applyProtection="0">
      <alignment horizontal="left" vertical="top"/>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204" fontId="5" fillId="43" borderId="54" applyNumberFormat="0" applyProtection="0">
      <alignment horizontal="left" vertical="center" indent="1"/>
    </xf>
    <xf numFmtId="204"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139" fillId="105" borderId="54" applyNumberFormat="0" applyProtection="0">
      <alignment horizontal="left" vertical="center" indent="5"/>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43" borderId="54"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204"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130" borderId="55" applyNumberFormat="0" applyProtection="0">
      <alignment horizontal="left" vertical="center" indent="1"/>
    </xf>
    <xf numFmtId="0" fontId="5" fillId="43" borderId="54" applyNumberFormat="0" applyProtection="0">
      <alignment horizontal="left" vertical="center" indent="1"/>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5" fillId="43"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5" borderId="55" applyNumberFormat="0" applyProtection="0">
      <alignment horizontal="left" vertical="top"/>
    </xf>
    <xf numFmtId="0" fontId="5"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5" borderId="55" applyNumberFormat="0" applyProtection="0">
      <alignment horizontal="left" vertical="top"/>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204"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204" fontId="5" fillId="108" borderId="55" applyNumberFormat="0" applyProtection="0">
      <alignment horizontal="left" vertical="top" indent="1"/>
    </xf>
    <xf numFmtId="204"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08" borderId="55" applyNumberFormat="0" applyProtection="0">
      <alignment horizontal="left" vertical="top" indent="1"/>
    </xf>
    <xf numFmtId="0" fontId="5" fillId="108" borderId="55" applyNumberFormat="0" applyProtection="0">
      <alignment horizontal="left" vertical="top" indent="1"/>
    </xf>
    <xf numFmtId="0" fontId="5" fillId="108" borderId="55" applyNumberFormat="0" applyProtection="0">
      <alignment horizontal="left" vertical="top" indent="1"/>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44" fillId="125" borderId="55" applyNumberFormat="0" applyProtection="0">
      <alignment horizontal="left" vertical="top"/>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5" fillId="128" borderId="54" applyNumberFormat="0" applyProtection="0">
      <alignment horizontal="left" vertical="center" indent="1"/>
    </xf>
    <xf numFmtId="204"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139" fillId="103" borderId="54" applyNumberFormat="0" applyProtection="0">
      <alignment horizontal="left" vertical="center" indent="5"/>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28" borderId="54"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204"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5" fillId="108" borderId="55" applyNumberFormat="0" applyProtection="0">
      <alignment horizontal="left" vertical="center" indent="1"/>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5" fillId="108" borderId="55" applyNumberFormat="0" applyProtection="0">
      <alignment horizontal="left" vertical="center" indent="1"/>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5" fillId="108" borderId="55" applyNumberFormat="0" applyProtection="0">
      <alignment horizontal="left" vertical="center" indent="1"/>
    </xf>
    <xf numFmtId="0" fontId="5" fillId="128" borderId="54" applyNumberFormat="0" applyProtection="0">
      <alignment horizontal="left" vertical="center" indent="1"/>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5" fillId="128"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139" fillId="126" borderId="54" applyNumberFormat="0" applyProtection="0">
      <alignment horizontal="left" vertical="top" wrapText="1" indent="2"/>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7" borderId="55" applyNumberFormat="0" applyProtection="0">
      <alignment horizontal="left" vertical="top"/>
    </xf>
    <xf numFmtId="0" fontId="5"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204"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204" fontId="5" fillId="124" borderId="55" applyNumberFormat="0" applyProtection="0">
      <alignment horizontal="left" vertical="top" indent="1"/>
    </xf>
    <xf numFmtId="204"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4" borderId="55" applyNumberFormat="0" applyProtection="0">
      <alignment horizontal="left" vertical="top" indent="1"/>
    </xf>
    <xf numFmtId="0" fontId="5" fillId="124" borderId="55" applyNumberFormat="0" applyProtection="0">
      <alignment horizontal="left" vertical="top" indent="1"/>
    </xf>
    <xf numFmtId="0" fontId="5" fillId="124" borderId="55" applyNumberFormat="0" applyProtection="0">
      <alignment horizontal="left" vertical="top" indent="1"/>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44" fillId="127" borderId="55" applyNumberFormat="0" applyProtection="0">
      <alignment horizontal="left" vertical="top"/>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204" fontId="5" fillId="126" borderId="54" applyNumberFormat="0" applyProtection="0">
      <alignment horizontal="left" vertical="center" indent="1"/>
    </xf>
    <xf numFmtId="204"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139" fillId="103" borderId="54" applyNumberFormat="0" applyProtection="0">
      <alignment horizontal="left" vertical="center" indent="2"/>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6" borderId="54"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204"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4" borderId="55" applyNumberFormat="0" applyProtection="0">
      <alignment horizontal="left" vertical="center" indent="1"/>
    </xf>
    <xf numFmtId="0" fontId="5" fillId="126" borderId="54" applyNumberFormat="0" applyProtection="0">
      <alignment horizontal="left" vertical="center" indent="1"/>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26" borderId="54" applyNumberFormat="0" applyProtection="0">
      <alignment horizontal="left" vertical="center" indent="1"/>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4" fontId="43" fillId="126" borderId="54" applyNumberFormat="0" applyProtection="0">
      <alignment horizontal="left" vertical="center" indent="1"/>
    </xf>
    <xf numFmtId="4" fontId="134" fillId="59" borderId="54" applyNumberFormat="0" applyProtection="0">
      <alignment horizontal="left" vertical="center"/>
    </xf>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6" borderId="54" applyNumberFormat="0" applyProtection="0">
      <alignment horizontal="left" vertical="center" indent="1"/>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4" fontId="43" fillId="126" borderId="54" applyNumberFormat="0" applyProtection="0">
      <alignment horizontal="left" vertical="center" indent="1"/>
    </xf>
    <xf numFmtId="4" fontId="43" fillId="126" borderId="54" applyNumberFormat="0" applyProtection="0">
      <alignment horizontal="left" vertical="center" indent="1"/>
    </xf>
    <xf numFmtId="4" fontId="43" fillId="122" borderId="54" applyNumberFormat="0" applyProtection="0">
      <alignment horizontal="left" vertical="center" indent="1"/>
    </xf>
    <xf numFmtId="4" fontId="43" fillId="103" borderId="54" applyNumberFormat="0" applyProtection="0">
      <alignment horizontal="left" vertical="center"/>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4" fontId="43" fillId="122"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4" fontId="43" fillId="125" borderId="55"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19" borderId="54" applyNumberFormat="0" applyProtection="0">
      <alignment horizontal="left" vertical="center" indent="1"/>
    </xf>
    <xf numFmtId="4" fontId="134" fillId="120" borderId="54" applyNumberFormat="0" applyProtection="0">
      <alignment horizontal="left" vertical="center"/>
    </xf>
    <xf numFmtId="4" fontId="134" fillId="119" borderId="54" applyNumberFormat="0" applyProtection="0">
      <alignment horizontal="left" vertical="center" indent="1"/>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62" borderId="55" applyNumberFormat="0" applyProtection="0">
      <alignment horizontal="right" vertical="center"/>
    </xf>
    <xf numFmtId="4" fontId="43" fillId="118" borderId="54" applyNumberFormat="0" applyProtection="0">
      <alignment horizontal="right" vertical="center"/>
    </xf>
    <xf numFmtId="4" fontId="43" fillId="118"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6" borderId="54"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7" borderId="55" applyNumberFormat="0" applyProtection="0">
      <alignment horizontal="right" vertical="center"/>
    </xf>
    <xf numFmtId="4" fontId="43" fillId="116"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01" borderId="55" applyNumberFormat="0" applyProtection="0">
      <alignment horizontal="right" vertical="center"/>
    </xf>
    <xf numFmtId="4" fontId="43" fillId="115" borderId="54" applyNumberFormat="0" applyProtection="0">
      <alignment horizontal="right" vertical="center"/>
    </xf>
    <xf numFmtId="4" fontId="43" fillId="115"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02" borderId="55" applyNumberFormat="0" applyProtection="0">
      <alignment horizontal="right" vertical="center"/>
    </xf>
    <xf numFmtId="4" fontId="43" fillId="114" borderId="54" applyNumberFormat="0" applyProtection="0">
      <alignment horizontal="right" vertical="center"/>
    </xf>
    <xf numFmtId="4" fontId="43" fillId="114"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67" borderId="55" applyNumberFormat="0" applyProtection="0">
      <alignment horizontal="right" vertical="center"/>
    </xf>
    <xf numFmtId="4" fontId="43" fillId="113" borderId="54" applyNumberFormat="0" applyProtection="0">
      <alignment horizontal="right" vertical="center"/>
    </xf>
    <xf numFmtId="4" fontId="43" fillId="113"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63" borderId="55" applyNumberFormat="0" applyProtection="0">
      <alignment horizontal="right" vertical="center"/>
    </xf>
    <xf numFmtId="4" fontId="43" fillId="112" borderId="54" applyNumberFormat="0" applyProtection="0">
      <alignment horizontal="right" vertical="center"/>
    </xf>
    <xf numFmtId="4" fontId="43" fillId="112"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00" borderId="55" applyNumberFormat="0" applyProtection="0">
      <alignment horizontal="right" vertical="center"/>
    </xf>
    <xf numFmtId="4" fontId="43" fillId="111" borderId="54" applyNumberFormat="0" applyProtection="0">
      <alignment horizontal="right" vertical="center"/>
    </xf>
    <xf numFmtId="4" fontId="43" fillId="111"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61" borderId="55" applyNumberFormat="0" applyProtection="0">
      <alignment horizontal="right" vertical="center"/>
    </xf>
    <xf numFmtId="4" fontId="43" fillId="110" borderId="54" applyNumberFormat="0" applyProtection="0">
      <alignment horizontal="right" vertical="center"/>
    </xf>
    <xf numFmtId="4" fontId="43" fillId="110"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55" borderId="55" applyNumberFormat="0" applyProtection="0">
      <alignment horizontal="right" vertical="center"/>
    </xf>
    <xf numFmtId="4" fontId="43" fillId="109" borderId="54" applyNumberFormat="0" applyProtection="0">
      <alignment horizontal="right" vertical="center"/>
    </xf>
    <xf numFmtId="4" fontId="43" fillId="109" borderId="54" applyNumberFormat="0" applyProtection="0">
      <alignment horizontal="right" vertical="center"/>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134" fillId="106" borderId="54" applyNumberFormat="0" applyProtection="0">
      <alignment horizontal="left" vertical="top" wrapText="1" indent="2"/>
    </xf>
    <xf numFmtId="0" fontId="134" fillId="106" borderId="55" applyNumberFormat="0" applyProtection="0">
      <alignment horizontal="left" vertical="top" indent="1"/>
    </xf>
    <xf numFmtId="204"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0" fontId="134" fillId="106" borderId="55" applyNumberFormat="0" applyProtection="0">
      <alignment horizontal="left" vertical="top" indent="1"/>
    </xf>
    <xf numFmtId="4" fontId="43" fillId="106" borderId="54" applyNumberFormat="0" applyProtection="0">
      <alignment horizontal="left" vertical="center" indent="1"/>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0" fontId="137" fillId="103" borderId="55" applyNumberFormat="0" applyProtection="0">
      <alignment horizontal="left" vertical="top"/>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43" fillId="106" borderId="54"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134" fillId="106" borderId="55" applyNumberFormat="0" applyProtection="0">
      <alignment horizontal="left" vertical="center" indent="1"/>
    </xf>
    <xf numFmtId="4" fontId="43" fillId="106" borderId="54" applyNumberFormat="0" applyProtection="0">
      <alignment horizontal="left" vertical="center" indent="1"/>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5" fillId="106" borderId="54" applyNumberFormat="0" applyProtection="0">
      <alignment vertical="center"/>
    </xf>
    <xf numFmtId="4" fontId="136" fillId="106" borderId="54"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6" fillId="106" borderId="55" applyNumberFormat="0" applyProtection="0">
      <alignment vertical="center"/>
    </xf>
    <xf numFmtId="4" fontId="135"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43" fillId="106" borderId="54"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3" borderId="55" applyNumberFormat="0" applyProtection="0">
      <alignment vertical="center"/>
    </xf>
    <xf numFmtId="4" fontId="134" fillId="106" borderId="54" applyNumberFormat="0" applyProtection="0">
      <alignment vertical="center"/>
    </xf>
    <xf numFmtId="4" fontId="43" fillId="106" borderId="54" applyNumberFormat="0" applyProtection="0">
      <alignment vertical="center"/>
    </xf>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204"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4"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204"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203" fontId="130" fillId="92" borderId="54" applyNumberFormat="0" applyAlignment="0" applyProtection="0"/>
    <xf numFmtId="203"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2"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130" fillId="91" borderId="54" applyNumberForma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92"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94" fillId="105" borderId="53" applyNumberFormat="0" applyFont="0" applyAlignment="0" applyProtection="0"/>
    <xf numFmtId="0"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4"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87" borderId="44" applyNumberFormat="0" applyFont="0" applyAlignment="0" applyProtection="0"/>
    <xf numFmtId="0" fontId="44" fillId="87" borderId="44"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94" fillId="105" borderId="53" applyNumberFormat="0" applyFont="0" applyAlignment="0" applyProtection="0"/>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0" fontId="44" fillId="129" borderId="44" applyNumberFormat="0" applyProtection="0">
      <alignment horizontal="left" vertical="center"/>
    </xf>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4" fontId="5" fillId="105" borderId="53" applyNumberFormat="0" applyFont="0" applyAlignment="0" applyProtection="0"/>
    <xf numFmtId="204"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0" fontId="5" fillId="105" borderId="53" applyNumberFormat="0" applyFont="0" applyAlignment="0" applyProtection="0"/>
    <xf numFmtId="203" fontId="5" fillId="105" borderId="53"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0" fontId="44" fillId="87" borderId="44"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203" fontId="5" fillId="105" borderId="53" applyNumberFormat="0" applyFont="0" applyAlignment="0" applyProtection="0"/>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44" fillId="60"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44" fillId="123" borderId="44" applyNumberFormat="0" applyProtection="0">
      <alignment horizontal="left" vertical="center"/>
    </xf>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204" fontId="113" fillId="59" borderId="45"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4" fillId="88" borderId="44"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204"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0" fontId="113" fillId="59" borderId="45" applyNumberFormat="0" applyAlignment="0" applyProtection="0"/>
    <xf numFmtId="203" fontId="113" fillId="59" borderId="45" applyNumberFormat="0" applyAlignment="0" applyProtection="0"/>
    <xf numFmtId="203" fontId="113" fillId="59"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204"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204"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203" fontId="102" fillId="92" borderId="45" applyNumberFormat="0" applyAlignment="0" applyProtection="0"/>
    <xf numFmtId="203"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2" fillId="92" borderId="45"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0" fontId="101" fillId="91" borderId="44" applyNumberFormat="0" applyAlignment="0" applyProtection="0"/>
    <xf numFmtId="10" fontId="44" fillId="44" borderId="1" applyNumberFormat="0" applyBorder="0" applyAlignment="0" applyProtection="0"/>
    <xf numFmtId="0" fontId="45" fillId="0" borderId="7">
      <alignment horizontal="left" vertical="center"/>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5"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0" fontId="43" fillId="44" borderId="55" applyNumberFormat="0" applyProtection="0">
      <alignment horizontal="left" vertical="top" indent="1"/>
    </xf>
    <xf numFmtId="204" fontId="43" fillId="44" borderId="55" applyNumberFormat="0" applyProtection="0">
      <alignment horizontal="left" vertical="top" indent="1"/>
    </xf>
    <xf numFmtId="0" fontId="43" fillId="44" borderId="55" applyNumberFormat="0" applyProtection="0">
      <alignment horizontal="left" vertical="top"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4" fontId="43" fillId="44" borderId="54" applyNumberFormat="0" applyProtection="0">
      <alignment horizontal="left" vertical="center" indent="1"/>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0" fontId="140" fillId="105" borderId="55" applyNumberFormat="0" applyProtection="0">
      <alignment horizontal="left" vertical="top"/>
    </xf>
    <xf numFmtId="4" fontId="43" fillId="122" borderId="54"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3" borderId="55"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43" fillId="122" borderId="54" applyNumberFormat="0" applyProtection="0">
      <alignment horizontal="right" vertical="center"/>
    </xf>
    <xf numFmtId="4" fontId="135" fillId="122" borderId="54" applyNumberFormat="0" applyProtection="0">
      <alignment horizontal="right" vertical="center"/>
    </xf>
    <xf numFmtId="4" fontId="136" fillId="123" borderId="54"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3" borderId="55"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4" fontId="135" fillId="122" borderId="54" applyNumberFormat="0" applyProtection="0">
      <alignment horizontal="righ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4" fontId="43" fillId="125" borderId="55" applyNumberFormat="0" applyProtection="0">
      <alignment horizontal="left" vertical="center"/>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4" fontId="43" fillId="125" borderId="55"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0" fontId="43" fillId="108" borderId="55" applyNumberFormat="0" applyProtection="0">
      <alignment horizontal="left" vertical="top" indent="1"/>
    </xf>
    <xf numFmtId="204" fontId="43" fillId="108" borderId="55" applyNumberFormat="0" applyProtection="0">
      <alignment horizontal="left" vertical="top" indent="1"/>
    </xf>
    <xf numFmtId="0" fontId="43" fillId="108" borderId="55" applyNumberFormat="0" applyProtection="0">
      <alignment horizontal="left" vertical="top"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5" fillId="107" borderId="54" applyNumberFormat="0" applyProtection="0">
      <alignment horizontal="left" vertical="center" indent="1"/>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204"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5" fillId="107" borderId="54" applyNumberFormat="0" applyProtection="0">
      <alignment horizontal="left" vertical="center" indent="1"/>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0" fontId="140" fillId="125" borderId="55" applyNumberFormat="0" applyProtection="0">
      <alignment horizontal="left" vertical="top"/>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3" borderId="55"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4" fontId="144" fillId="122" borderId="54" applyNumberFormat="0" applyProtection="0">
      <alignment horizontal="right" vertical="center"/>
    </xf>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210" fontId="108" fillId="0" borderId="65">
      <protection locked="0"/>
    </xf>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4"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203"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204"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4"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110" fillId="0" borderId="63" applyNumberFormat="0" applyFill="0" applyAlignment="0" applyProtection="0"/>
    <xf numFmtId="0" fontId="45" fillId="0" borderId="67">
      <alignment horizontal="left" vertical="center"/>
    </xf>
    <xf numFmtId="10" fontId="44" fillId="44" borderId="66" applyNumberFormat="0" applyBorder="0" applyAlignment="0" applyProtection="0"/>
    <xf numFmtId="0" fontId="154" fillId="0" borderId="0" applyNumberFormat="0" applyFill="0" applyBorder="0" applyAlignment="0" applyProtection="0">
      <alignment vertical="top"/>
      <protection locked="0"/>
    </xf>
    <xf numFmtId="0" fontId="82" fillId="0" borderId="0"/>
    <xf numFmtId="0" fontId="122" fillId="0" borderId="0" applyNumberFormat="0" applyFill="0" applyBorder="0" applyAlignment="0" applyProtection="0"/>
    <xf numFmtId="0" fontId="35" fillId="0" borderId="0"/>
    <xf numFmtId="0" fontId="155" fillId="0" borderId="0"/>
    <xf numFmtId="0" fontId="13" fillId="0" borderId="0"/>
    <xf numFmtId="0" fontId="94" fillId="0" borderId="0"/>
  </cellStyleXfs>
  <cellXfs count="883">
    <xf numFmtId="0" fontId="0" fillId="0" borderId="0" xfId="0"/>
    <xf numFmtId="0" fontId="2" fillId="0" borderId="0" xfId="0" applyFont="1" applyAlignment="1" applyProtection="1">
      <alignment horizontal="left" vertical="center"/>
      <protection locked="0"/>
    </xf>
    <xf numFmtId="0" fontId="2" fillId="0" borderId="0" xfId="0" applyFont="1" applyProtection="1">
      <protection locked="0"/>
    </xf>
    <xf numFmtId="0" fontId="3" fillId="0" borderId="0" xfId="0" applyFont="1" applyProtection="1">
      <protection locked="0"/>
    </xf>
    <xf numFmtId="0" fontId="2" fillId="0" borderId="0" xfId="0" applyFont="1" applyAlignment="1" applyProtection="1">
      <alignment horizontal="center"/>
      <protection locked="0"/>
    </xf>
    <xf numFmtId="0" fontId="4" fillId="2" borderId="0" xfId="0" applyFont="1" applyFill="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4" fillId="2" borderId="0" xfId="0" applyFont="1" applyFill="1" applyAlignment="1" applyProtection="1">
      <alignment horizontal="center" vertical="center"/>
      <protection locked="0"/>
    </xf>
    <xf numFmtId="0" fontId="2" fillId="0" borderId="10" xfId="0" applyFont="1" applyBorder="1" applyProtection="1">
      <protection locked="0"/>
    </xf>
    <xf numFmtId="0" fontId="2" fillId="0" borderId="11" xfId="0" applyFont="1" applyBorder="1" applyProtection="1">
      <protection locked="0"/>
    </xf>
    <xf numFmtId="0" fontId="2" fillId="0" borderId="12" xfId="0" applyFont="1" applyBorder="1" applyProtection="1">
      <protection locked="0"/>
    </xf>
    <xf numFmtId="0" fontId="2" fillId="0" borderId="0" xfId="0" applyFont="1" applyAlignment="1" applyProtection="1">
      <alignment horizontal="center" vertical="center"/>
      <protection locked="0"/>
    </xf>
    <xf numFmtId="0" fontId="2" fillId="0" borderId="0" xfId="0" applyFont="1" applyAlignment="1">
      <alignment horizontal="center" vertical="center"/>
    </xf>
    <xf numFmtId="0" fontId="2" fillId="3" borderId="0" xfId="0" applyFont="1" applyFill="1"/>
    <xf numFmtId="0" fontId="2" fillId="3" borderId="11" xfId="0" applyFont="1" applyFill="1" applyBorder="1"/>
    <xf numFmtId="170" fontId="3" fillId="0" borderId="0" xfId="0" applyNumberFormat="1" applyFont="1" applyAlignment="1">
      <alignment horizontal="left"/>
    </xf>
    <xf numFmtId="0" fontId="2" fillId="3" borderId="0" xfId="0" applyFont="1" applyFill="1" applyAlignment="1">
      <alignment horizontal="center" vertical="center"/>
    </xf>
    <xf numFmtId="0" fontId="4" fillId="2" borderId="0" xfId="0" applyFont="1" applyFill="1" applyAlignment="1">
      <alignment horizontal="center" vertical="center" wrapText="1"/>
    </xf>
    <xf numFmtId="0" fontId="2" fillId="3" borderId="9" xfId="0" applyFont="1" applyFill="1" applyBorder="1" applyAlignment="1">
      <alignment horizontal="center" vertical="center"/>
    </xf>
    <xf numFmtId="0" fontId="3" fillId="0" borderId="0" xfId="0" applyFont="1" applyAlignment="1" applyProtection="1">
      <alignment horizontal="center" vertical="center"/>
      <protection locked="0"/>
    </xf>
    <xf numFmtId="0" fontId="3" fillId="0" borderId="0" xfId="0" applyFont="1" applyAlignment="1">
      <alignment horizontal="left" vertical="center"/>
    </xf>
    <xf numFmtId="0" fontId="8" fillId="0" borderId="0" xfId="0" applyFont="1" applyProtection="1">
      <protection locked="0"/>
    </xf>
    <xf numFmtId="0" fontId="2" fillId="10" borderId="0" xfId="0" applyFont="1" applyFill="1" applyProtection="1">
      <protection locked="0"/>
    </xf>
    <xf numFmtId="0" fontId="2" fillId="0" borderId="0" xfId="0" applyFont="1" applyAlignment="1" applyProtection="1">
      <alignment horizontal="left"/>
      <protection locked="0"/>
    </xf>
    <xf numFmtId="0" fontId="2" fillId="0" borderId="0" xfId="0" applyFont="1"/>
    <xf numFmtId="0" fontId="9" fillId="0" borderId="0" xfId="0" applyFont="1" applyAlignment="1" applyProtection="1">
      <alignment horizontal="left"/>
      <protection locked="0"/>
    </xf>
    <xf numFmtId="0" fontId="2" fillId="0" borderId="0" xfId="0" applyFont="1" applyAlignment="1" applyProtection="1">
      <alignment horizontal="right"/>
      <protection locked="0"/>
    </xf>
    <xf numFmtId="0" fontId="10" fillId="0" borderId="0" xfId="0" applyFont="1" applyAlignment="1">
      <alignment vertical="top" wrapText="1"/>
    </xf>
    <xf numFmtId="0" fontId="0" fillId="0" borderId="0" xfId="0" applyAlignment="1">
      <alignment vertical="top" wrapText="1"/>
    </xf>
    <xf numFmtId="0" fontId="0" fillId="0" borderId="15" xfId="0" applyBorder="1" applyAlignment="1">
      <alignment vertical="top" wrapText="1"/>
    </xf>
    <xf numFmtId="0" fontId="0" fillId="0" borderId="18" xfId="0" applyBorder="1" applyAlignment="1">
      <alignment vertical="top" wrapText="1"/>
    </xf>
    <xf numFmtId="0" fontId="0" fillId="0" borderId="17" xfId="0" applyBorder="1" applyAlignment="1">
      <alignment vertical="top" wrapText="1"/>
    </xf>
    <xf numFmtId="0" fontId="10" fillId="0" borderId="0" xfId="0" applyFont="1" applyAlignment="1">
      <alignment horizontal="center" vertical="top" wrapText="1"/>
    </xf>
    <xf numFmtId="0" fontId="0" fillId="0" borderId="0" xfId="0" applyAlignment="1">
      <alignment horizontal="center" vertical="top" wrapText="1"/>
    </xf>
    <xf numFmtId="0" fontId="11" fillId="0" borderId="16" xfId="4" applyNumberFormat="1" applyBorder="1" applyAlignment="1" applyProtection="1">
      <alignment horizontal="center" vertical="top" wrapText="1"/>
    </xf>
    <xf numFmtId="0" fontId="0" fillId="0" borderId="17" xfId="0" applyBorder="1" applyAlignment="1">
      <alignment horizontal="center" vertical="top" wrapText="1"/>
    </xf>
    <xf numFmtId="0" fontId="11" fillId="0" borderId="19" xfId="4" applyNumberFormat="1" applyBorder="1" applyAlignment="1" applyProtection="1">
      <alignment horizontal="center" vertical="top" wrapText="1"/>
    </xf>
    <xf numFmtId="0" fontId="11" fillId="0" borderId="16" xfId="4" applyBorder="1" applyAlignment="1" applyProtection="1">
      <alignment horizontal="center" vertical="top" wrapText="1"/>
    </xf>
    <xf numFmtId="0" fontId="11" fillId="0" borderId="19" xfId="4" applyBorder="1" applyAlignment="1" applyProtection="1">
      <alignment horizontal="center" vertical="top" wrapText="1"/>
    </xf>
    <xf numFmtId="0" fontId="2" fillId="2" borderId="0" xfId="0" applyFont="1" applyFill="1" applyProtection="1">
      <protection locked="0"/>
    </xf>
    <xf numFmtId="0" fontId="2" fillId="11" borderId="0" xfId="0" applyFont="1" applyFill="1" applyProtection="1">
      <protection locked="0"/>
    </xf>
    <xf numFmtId="0" fontId="2" fillId="11" borderId="0" xfId="0" applyFont="1" applyFill="1" applyAlignment="1" applyProtection="1">
      <alignment vertical="center"/>
      <protection locked="0"/>
    </xf>
    <xf numFmtId="170" fontId="14" fillId="0" borderId="0" xfId="0" quotePrefix="1" applyNumberFormat="1" applyFont="1" applyAlignment="1" applyProtection="1">
      <alignment vertical="center"/>
      <protection locked="0"/>
    </xf>
    <xf numFmtId="0" fontId="0" fillId="0" borderId="0" xfId="0" applyAlignment="1">
      <alignment horizontal="center"/>
    </xf>
    <xf numFmtId="0" fontId="0" fillId="0" borderId="6" xfId="0" applyBorder="1" applyAlignment="1">
      <alignment horizontal="center"/>
    </xf>
    <xf numFmtId="0" fontId="10" fillId="0" borderId="0" xfId="0" applyFont="1" applyAlignment="1">
      <alignment vertical="center" textRotation="90"/>
    </xf>
    <xf numFmtId="0" fontId="73" fillId="0" borderId="0" xfId="0" applyFont="1" applyProtection="1">
      <protection locked="0"/>
    </xf>
    <xf numFmtId="0" fontId="74" fillId="0" borderId="0" xfId="0" applyFont="1" applyProtection="1">
      <protection locked="0"/>
    </xf>
    <xf numFmtId="0" fontId="74" fillId="0" borderId="0" xfId="0" applyFont="1" applyAlignment="1" applyProtection="1">
      <alignment horizontal="center"/>
      <protection locked="0"/>
    </xf>
    <xf numFmtId="1" fontId="73" fillId="0" borderId="0" xfId="0" applyNumberFormat="1" applyFont="1" applyProtection="1">
      <protection locked="0"/>
    </xf>
    <xf numFmtId="9" fontId="73" fillId="0" borderId="0" xfId="3" applyFont="1" applyProtection="1">
      <protection locked="0"/>
    </xf>
    <xf numFmtId="9" fontId="73" fillId="0" borderId="0" xfId="3" applyFont="1" applyFill="1" applyProtection="1">
      <protection locked="0"/>
    </xf>
    <xf numFmtId="20" fontId="73" fillId="0" borderId="0" xfId="0" applyNumberFormat="1" applyFont="1" applyProtection="1">
      <protection locked="0"/>
    </xf>
    <xf numFmtId="0" fontId="75" fillId="0" borderId="0" xfId="0" applyFont="1" applyAlignment="1" applyProtection="1">
      <alignment horizontal="center" vertical="center"/>
      <protection locked="0"/>
    </xf>
    <xf numFmtId="0" fontId="76" fillId="0" borderId="0" xfId="0" applyFont="1" applyProtection="1">
      <protection locked="0"/>
    </xf>
    <xf numFmtId="0" fontId="75" fillId="2" borderId="2" xfId="0" applyFont="1" applyFill="1" applyBorder="1" applyAlignment="1" applyProtection="1">
      <alignment horizontal="center" vertical="center"/>
      <protection locked="0"/>
    </xf>
    <xf numFmtId="0" fontId="75" fillId="2" borderId="3" xfId="0" applyFont="1" applyFill="1" applyBorder="1" applyAlignment="1" applyProtection="1">
      <alignment horizontal="center" vertical="center"/>
      <protection locked="0"/>
    </xf>
    <xf numFmtId="0" fontId="75" fillId="2" borderId="0" xfId="0" applyFont="1" applyFill="1" applyAlignment="1" applyProtection="1">
      <alignment horizontal="center" vertical="center"/>
      <protection locked="0"/>
    </xf>
    <xf numFmtId="0" fontId="75" fillId="2" borderId="0" xfId="0" applyFont="1" applyFill="1" applyAlignment="1" applyProtection="1">
      <alignment horizontal="center" vertical="center" wrapText="1"/>
      <protection locked="0"/>
    </xf>
    <xf numFmtId="0" fontId="77" fillId="0" borderId="0" xfId="0" applyFont="1"/>
    <xf numFmtId="9" fontId="74" fillId="0" borderId="0" xfId="3" applyFont="1" applyFill="1" applyBorder="1" applyAlignment="1" applyProtection="1">
      <alignment horizontal="center"/>
    </xf>
    <xf numFmtId="0" fontId="75" fillId="0" borderId="0" xfId="3" applyNumberFormat="1" applyFont="1" applyFill="1" applyBorder="1" applyAlignment="1" applyProtection="1">
      <alignment horizontal="center"/>
    </xf>
    <xf numFmtId="0" fontId="78" fillId="0" borderId="11" xfId="0" applyFont="1" applyBorder="1" applyAlignment="1">
      <alignment horizontal="center"/>
    </xf>
    <xf numFmtId="0" fontId="78" fillId="0" borderId="9" xfId="0" applyFont="1" applyBorder="1"/>
    <xf numFmtId="201" fontId="77" fillId="0" borderId="29" xfId="22" applyNumberFormat="1" applyFont="1" applyBorder="1"/>
    <xf numFmtId="201" fontId="77" fillId="0" borderId="0" xfId="22" applyNumberFormat="1" applyFont="1" applyBorder="1"/>
    <xf numFmtId="9" fontId="77" fillId="0" borderId="29" xfId="3" applyFont="1" applyBorder="1"/>
    <xf numFmtId="9" fontId="77" fillId="0" borderId="0" xfId="3" applyFont="1" applyBorder="1"/>
    <xf numFmtId="0" fontId="77" fillId="0" borderId="29" xfId="0" applyFont="1" applyBorder="1"/>
    <xf numFmtId="0" fontId="73" fillId="0" borderId="6" xfId="0" applyFont="1" applyBorder="1" applyProtection="1">
      <protection locked="0"/>
    </xf>
    <xf numFmtId="3" fontId="73" fillId="0" borderId="6" xfId="0" applyNumberFormat="1" applyFont="1" applyBorder="1" applyAlignment="1">
      <alignment horizontal="center"/>
    </xf>
    <xf numFmtId="3" fontId="73" fillId="0" borderId="4" xfId="0" applyNumberFormat="1" applyFont="1" applyBorder="1" applyAlignment="1">
      <alignment horizontal="center"/>
    </xf>
    <xf numFmtId="10" fontId="73" fillId="0" borderId="6" xfId="0" applyNumberFormat="1" applyFont="1" applyBorder="1" applyAlignment="1">
      <alignment horizontal="center"/>
    </xf>
    <xf numFmtId="3" fontId="73" fillId="0" borderId="6" xfId="0" applyNumberFormat="1" applyFont="1" applyBorder="1"/>
    <xf numFmtId="3" fontId="73" fillId="0" borderId="4" xfId="0" applyNumberFormat="1" applyFont="1" applyBorder="1"/>
    <xf numFmtId="10" fontId="73" fillId="0" borderId="6" xfId="0" applyNumberFormat="1" applyFont="1" applyBorder="1" applyAlignment="1">
      <alignment horizontal="right"/>
    </xf>
    <xf numFmtId="3" fontId="73" fillId="0" borderId="0" xfId="0" applyNumberFormat="1" applyFont="1" applyProtection="1">
      <protection locked="0"/>
    </xf>
    <xf numFmtId="9" fontId="75" fillId="0" borderId="0" xfId="3" applyFont="1" applyFill="1" applyBorder="1" applyAlignment="1" applyProtection="1">
      <alignment horizontal="center"/>
    </xf>
    <xf numFmtId="9" fontId="74" fillId="0" borderId="0" xfId="3" applyFont="1" applyBorder="1" applyAlignment="1" applyProtection="1">
      <alignment horizontal="center"/>
    </xf>
    <xf numFmtId="0" fontId="74" fillId="0" borderId="0" xfId="3" applyNumberFormat="1" applyFont="1" applyBorder="1" applyAlignment="1" applyProtection="1">
      <alignment horizontal="center"/>
    </xf>
    <xf numFmtId="2" fontId="74" fillId="0" borderId="0" xfId="3" applyNumberFormat="1" applyFont="1" applyBorder="1" applyAlignment="1" applyProtection="1">
      <alignment horizontal="center"/>
    </xf>
    <xf numFmtId="201" fontId="74" fillId="0" borderId="6" xfId="22" applyNumberFormat="1" applyFont="1" applyBorder="1" applyAlignment="1" applyProtection="1">
      <alignment horizontal="center"/>
      <protection locked="0"/>
    </xf>
    <xf numFmtId="201" fontId="74" fillId="7" borderId="13" xfId="22" applyNumberFormat="1" applyFont="1" applyFill="1" applyBorder="1" applyAlignment="1" applyProtection="1">
      <alignment horizontal="center"/>
      <protection locked="0"/>
    </xf>
    <xf numFmtId="9" fontId="74" fillId="7" borderId="33" xfId="3" applyFont="1" applyFill="1" applyBorder="1" applyAlignment="1" applyProtection="1">
      <alignment horizontal="center"/>
      <protection locked="0"/>
    </xf>
    <xf numFmtId="20" fontId="75" fillId="4" borderId="35" xfId="0" applyNumberFormat="1" applyFont="1" applyFill="1" applyBorder="1" applyAlignment="1" applyProtection="1">
      <alignment horizontal="center"/>
      <protection locked="0"/>
    </xf>
    <xf numFmtId="20" fontId="75" fillId="4" borderId="13" xfId="0" applyNumberFormat="1" applyFont="1" applyFill="1" applyBorder="1" applyAlignment="1" applyProtection="1">
      <alignment horizontal="center"/>
      <protection locked="0"/>
    </xf>
    <xf numFmtId="3" fontId="73" fillId="0" borderId="0" xfId="0" applyNumberFormat="1" applyFont="1"/>
    <xf numFmtId="10" fontId="73" fillId="0" borderId="0" xfId="0" applyNumberFormat="1" applyFont="1" applyAlignment="1">
      <alignment horizontal="right"/>
    </xf>
    <xf numFmtId="0" fontId="73" fillId="0" borderId="0" xfId="0" applyFont="1" applyAlignment="1" applyProtection="1">
      <alignment horizontal="right"/>
      <protection locked="0"/>
    </xf>
    <xf numFmtId="0" fontId="75" fillId="2" borderId="5" xfId="0" applyFont="1" applyFill="1" applyBorder="1" applyAlignment="1" applyProtection="1">
      <alignment horizontal="center"/>
      <protection locked="0"/>
    </xf>
    <xf numFmtId="0" fontId="74" fillId="0" borderId="0" xfId="3" applyNumberFormat="1" applyFont="1" applyFill="1" applyBorder="1" applyAlignment="1" applyProtection="1">
      <alignment horizontal="center"/>
    </xf>
    <xf numFmtId="201" fontId="74" fillId="11" borderId="6" xfId="22" applyNumberFormat="1" applyFont="1" applyFill="1" applyBorder="1" applyAlignment="1" applyProtection="1">
      <alignment horizontal="center"/>
      <protection locked="0"/>
    </xf>
    <xf numFmtId="3" fontId="74" fillId="10" borderId="4" xfId="0" applyNumberFormat="1" applyFont="1" applyFill="1" applyBorder="1" applyAlignment="1">
      <alignment horizontal="center"/>
    </xf>
    <xf numFmtId="0" fontId="75" fillId="2" borderId="0" xfId="0" applyFont="1" applyFill="1" applyAlignment="1" applyProtection="1">
      <alignment horizontal="center"/>
      <protection locked="0"/>
    </xf>
    <xf numFmtId="0" fontId="75" fillId="2" borderId="14" xfId="0" applyFont="1" applyFill="1" applyBorder="1" applyAlignment="1" applyProtection="1">
      <alignment horizontal="center"/>
      <protection locked="0"/>
    </xf>
    <xf numFmtId="0" fontId="73" fillId="0" borderId="0" xfId="0" applyFont="1" applyAlignment="1" applyProtection="1">
      <alignment horizontal="center" vertical="center"/>
      <protection locked="0"/>
    </xf>
    <xf numFmtId="0" fontId="74" fillId="10" borderId="30" xfId="0" applyFont="1" applyFill="1" applyBorder="1" applyProtection="1">
      <protection locked="0"/>
    </xf>
    <xf numFmtId="0" fontId="73" fillId="10" borderId="31" xfId="0" applyFont="1" applyFill="1" applyBorder="1" applyProtection="1">
      <protection locked="0"/>
    </xf>
    <xf numFmtId="0" fontId="73" fillId="0" borderId="0" xfId="0" applyFont="1" applyAlignment="1" applyProtection="1">
      <alignment horizontal="center"/>
      <protection locked="0"/>
    </xf>
    <xf numFmtId="201" fontId="74" fillId="0" borderId="0" xfId="22" applyNumberFormat="1" applyFont="1" applyBorder="1" applyAlignment="1" applyProtection="1">
      <alignment horizontal="center"/>
      <protection locked="0"/>
    </xf>
    <xf numFmtId="201" fontId="74" fillId="0" borderId="0" xfId="22" applyNumberFormat="1" applyFont="1" applyFill="1" applyBorder="1" applyAlignment="1" applyProtection="1">
      <alignment horizontal="center"/>
      <protection locked="0"/>
    </xf>
    <xf numFmtId="9" fontId="74" fillId="0" borderId="0" xfId="3" applyFont="1" applyFill="1" applyBorder="1" applyAlignment="1" applyProtection="1">
      <alignment horizontal="center"/>
      <protection locked="0"/>
    </xf>
    <xf numFmtId="20" fontId="75" fillId="0" borderId="0" xfId="0" applyNumberFormat="1" applyFont="1" applyAlignment="1" applyProtection="1">
      <alignment horizontal="center"/>
      <protection locked="0"/>
    </xf>
    <xf numFmtId="0" fontId="75" fillId="0" borderId="0" xfId="0" applyFont="1" applyAlignment="1" applyProtection="1">
      <alignment horizontal="center"/>
      <protection locked="0"/>
    </xf>
    <xf numFmtId="0" fontId="79" fillId="0" borderId="0" xfId="0" applyFont="1" applyAlignment="1" applyProtection="1">
      <alignment horizontal="center"/>
      <protection locked="0"/>
    </xf>
    <xf numFmtId="171" fontId="74" fillId="0" borderId="0" xfId="0" applyNumberFormat="1" applyFont="1" applyAlignment="1" applyProtection="1">
      <alignment horizontal="center"/>
      <protection locked="0"/>
    </xf>
    <xf numFmtId="201" fontId="75" fillId="0" borderId="0" xfId="22" applyNumberFormat="1" applyFont="1" applyFill="1" applyBorder="1" applyAlignment="1" applyProtection="1">
      <alignment horizontal="center"/>
      <protection locked="0"/>
    </xf>
    <xf numFmtId="10" fontId="73" fillId="0" borderId="0" xfId="0" applyNumberFormat="1" applyFont="1" applyProtection="1">
      <protection locked="0"/>
    </xf>
    <xf numFmtId="201" fontId="74" fillId="0" borderId="6" xfId="22" applyNumberFormat="1" applyFont="1" applyFill="1" applyBorder="1" applyAlignment="1" applyProtection="1">
      <alignment horizontal="center"/>
      <protection locked="0"/>
    </xf>
    <xf numFmtId="0" fontId="82" fillId="11" borderId="0" xfId="0" applyFont="1" applyFill="1" applyAlignment="1">
      <alignment horizontal="center" vertical="center"/>
    </xf>
    <xf numFmtId="0" fontId="83" fillId="11" borderId="0" xfId="0" applyFont="1" applyFill="1" applyAlignment="1">
      <alignment horizontal="center" vertical="center"/>
    </xf>
    <xf numFmtId="171" fontId="2" fillId="0" borderId="0" xfId="0" applyNumberFormat="1" applyFont="1" applyAlignment="1" applyProtection="1">
      <alignment horizontal="center" vertical="center" wrapText="1"/>
      <protection locked="0"/>
    </xf>
    <xf numFmtId="171" fontId="4" fillId="2" borderId="0" xfId="0" applyNumberFormat="1" applyFont="1" applyFill="1" applyAlignment="1" applyProtection="1">
      <alignment horizontal="center" vertical="center"/>
      <protection locked="0"/>
    </xf>
    <xf numFmtId="3" fontId="81" fillId="0" borderId="0" xfId="0" applyNumberFormat="1" applyFont="1" applyProtection="1">
      <protection locked="0"/>
    </xf>
    <xf numFmtId="9" fontId="74" fillId="0" borderId="0" xfId="0" applyNumberFormat="1" applyFont="1" applyProtection="1">
      <protection locked="0"/>
    </xf>
    <xf numFmtId="0" fontId="2" fillId="0" borderId="0" xfId="0" applyFont="1" applyAlignment="1" applyProtection="1">
      <alignment vertical="center"/>
      <protection locked="0"/>
    </xf>
    <xf numFmtId="0" fontId="2" fillId="0" borderId="0" xfId="0" applyFont="1" applyAlignment="1" applyProtection="1">
      <alignment vertical="center" wrapText="1"/>
      <protection locked="0"/>
    </xf>
    <xf numFmtId="0" fontId="12" fillId="0" borderId="0" xfId="0" applyFont="1" applyAlignment="1">
      <alignment horizontal="left" vertical="center"/>
    </xf>
    <xf numFmtId="0" fontId="12" fillId="0" borderId="0" xfId="0" applyFont="1" applyAlignment="1">
      <alignment horizontal="center" vertical="center"/>
    </xf>
    <xf numFmtId="0" fontId="16" fillId="0" borderId="0" xfId="0" applyFont="1" applyAlignment="1">
      <alignment horizontal="center" vertical="center"/>
    </xf>
    <xf numFmtId="0" fontId="77" fillId="0" borderId="0" xfId="0" applyFont="1" applyAlignment="1">
      <alignment horizontal="center"/>
    </xf>
    <xf numFmtId="1" fontId="77" fillId="0" borderId="0" xfId="0" applyNumberFormat="1" applyFont="1"/>
    <xf numFmtId="0" fontId="75" fillId="2" borderId="6" xfId="0" applyFont="1" applyFill="1" applyBorder="1" applyAlignment="1" applyProtection="1">
      <alignment horizontal="center"/>
      <protection locked="0"/>
    </xf>
    <xf numFmtId="9" fontId="0" fillId="0" borderId="0" xfId="0" applyNumberFormat="1" applyAlignment="1">
      <alignment horizontal="center"/>
    </xf>
    <xf numFmtId="0" fontId="75" fillId="2" borderId="68" xfId="0" applyFont="1" applyFill="1" applyBorder="1" applyAlignment="1" applyProtection="1">
      <alignment horizontal="center" vertical="center"/>
      <protection locked="0"/>
    </xf>
    <xf numFmtId="20" fontId="75" fillId="2" borderId="69" xfId="0" applyNumberFormat="1" applyFont="1" applyFill="1" applyBorder="1" applyAlignment="1" applyProtection="1">
      <alignment horizontal="center"/>
      <protection locked="0"/>
    </xf>
    <xf numFmtId="20" fontId="75" fillId="4" borderId="69" xfId="0" applyNumberFormat="1" applyFont="1" applyFill="1" applyBorder="1" applyAlignment="1" applyProtection="1">
      <alignment horizontal="center"/>
      <protection locked="0"/>
    </xf>
    <xf numFmtId="0" fontId="75" fillId="4" borderId="69" xfId="0" applyFont="1" applyFill="1" applyBorder="1" applyAlignment="1" applyProtection="1">
      <alignment horizontal="center"/>
      <protection locked="0"/>
    </xf>
    <xf numFmtId="0" fontId="0" fillId="11" borderId="0" xfId="0" applyFill="1"/>
    <xf numFmtId="0" fontId="0" fillId="11" borderId="0" xfId="0" applyFill="1" applyAlignment="1">
      <alignment horizontal="center"/>
    </xf>
    <xf numFmtId="0" fontId="2" fillId="11" borderId="0" xfId="0" applyFont="1" applyFill="1" applyAlignment="1" applyProtection="1">
      <alignment horizontal="center" vertical="center"/>
      <protection locked="0"/>
    </xf>
    <xf numFmtId="201" fontId="75" fillId="2" borderId="6" xfId="22" applyNumberFormat="1" applyFont="1" applyFill="1" applyBorder="1" applyAlignment="1" applyProtection="1">
      <alignment horizontal="center"/>
      <protection locked="0"/>
    </xf>
    <xf numFmtId="201" fontId="75" fillId="2" borderId="13" xfId="22" applyNumberFormat="1" applyFont="1" applyFill="1" applyBorder="1" applyAlignment="1" applyProtection="1">
      <alignment horizontal="center"/>
      <protection locked="0"/>
    </xf>
    <xf numFmtId="9" fontId="75" fillId="2" borderId="33" xfId="3" applyFont="1" applyFill="1" applyBorder="1" applyAlignment="1" applyProtection="1">
      <alignment horizontal="center"/>
      <protection locked="0"/>
    </xf>
    <xf numFmtId="0" fontId="10" fillId="0" borderId="0" xfId="0" applyFont="1" applyAlignment="1">
      <alignment horizontal="center"/>
    </xf>
    <xf numFmtId="0" fontId="3" fillId="10" borderId="0" xfId="0" applyFont="1" applyFill="1" applyAlignment="1" applyProtection="1">
      <alignment horizontal="center" vertical="center" wrapText="1"/>
      <protection locked="0"/>
    </xf>
    <xf numFmtId="0" fontId="3" fillId="0" borderId="0" xfId="0" applyFont="1" applyAlignment="1" applyProtection="1">
      <alignment horizontal="left" vertical="center"/>
      <protection locked="0"/>
    </xf>
    <xf numFmtId="172" fontId="12" fillId="0" borderId="0" xfId="0" applyNumberFormat="1" applyFont="1" applyAlignment="1" applyProtection="1">
      <alignment horizontal="center" vertical="center"/>
      <protection locked="0"/>
    </xf>
    <xf numFmtId="0" fontId="2" fillId="3" borderId="0" xfId="0" applyFont="1" applyFill="1" applyAlignment="1">
      <alignment vertical="center"/>
    </xf>
    <xf numFmtId="0" fontId="2" fillId="11" borderId="0" xfId="0" applyFont="1" applyFill="1" applyAlignment="1">
      <alignment vertical="center"/>
    </xf>
    <xf numFmtId="0" fontId="2" fillId="11" borderId="0" xfId="0" applyFont="1" applyFill="1" applyAlignment="1" applyProtection="1">
      <alignment horizontal="left" vertical="center"/>
      <protection locked="0"/>
    </xf>
    <xf numFmtId="0" fontId="157" fillId="0" borderId="0" xfId="0" applyFont="1" applyAlignment="1">
      <alignment horizontal="center" vertical="center"/>
    </xf>
    <xf numFmtId="0" fontId="75" fillId="2" borderId="72" xfId="0" applyFont="1" applyFill="1" applyBorder="1" applyAlignment="1" applyProtection="1">
      <alignment horizontal="center" vertical="center"/>
      <protection locked="0"/>
    </xf>
    <xf numFmtId="0" fontId="75" fillId="2" borderId="71" xfId="0" applyFont="1" applyFill="1" applyBorder="1" applyAlignment="1" applyProtection="1">
      <alignment horizontal="center"/>
      <protection locked="0"/>
    </xf>
    <xf numFmtId="172" fontId="4" fillId="2" borderId="0" xfId="0" applyNumberFormat="1" applyFont="1" applyFill="1" applyAlignment="1" applyProtection="1">
      <alignment horizontal="center" vertical="center" wrapText="1"/>
      <protection locked="0"/>
    </xf>
    <xf numFmtId="172" fontId="16" fillId="0" borderId="0" xfId="0" applyNumberFormat="1" applyFont="1" applyAlignment="1">
      <alignment horizontal="center" vertical="center"/>
    </xf>
    <xf numFmtId="16" fontId="2" fillId="0" borderId="0" xfId="0" applyNumberFormat="1" applyFont="1" applyAlignment="1" applyProtection="1">
      <alignment horizontal="center" vertical="center"/>
      <protection locked="0"/>
    </xf>
    <xf numFmtId="171" fontId="2" fillId="0" borderId="0" xfId="0" applyNumberFormat="1" applyFont="1" applyAlignment="1" applyProtection="1">
      <alignment horizontal="center" vertical="center"/>
      <protection locked="0"/>
    </xf>
    <xf numFmtId="0" fontId="4" fillId="2" borderId="0" xfId="0" applyFont="1" applyFill="1" applyAlignment="1" applyProtection="1">
      <alignment horizontal="left" vertical="center"/>
      <protection locked="0"/>
    </xf>
    <xf numFmtId="0" fontId="3" fillId="0" borderId="0" xfId="0" applyFont="1" applyAlignment="1" applyProtection="1">
      <alignment vertical="center"/>
      <protection locked="0"/>
    </xf>
    <xf numFmtId="0" fontId="0" fillId="0" borderId="0" xfId="0" applyAlignment="1" applyProtection="1">
      <alignment vertical="center"/>
      <protection locked="0"/>
    </xf>
    <xf numFmtId="0" fontId="2" fillId="0" borderId="11" xfId="0" applyFont="1" applyBorder="1" applyAlignment="1" applyProtection="1">
      <alignment vertical="center"/>
      <protection locked="0"/>
    </xf>
    <xf numFmtId="0" fontId="88" fillId="2" borderId="0" xfId="0" applyFont="1" applyFill="1" applyAlignment="1" applyProtection="1">
      <alignment horizontal="center" vertical="center"/>
      <protection locked="0"/>
    </xf>
    <xf numFmtId="0" fontId="0" fillId="3" borderId="0" xfId="0" applyFill="1" applyAlignment="1">
      <alignment vertical="center"/>
    </xf>
    <xf numFmtId="3" fontId="74" fillId="0" borderId="0" xfId="0" applyNumberFormat="1" applyFont="1" applyProtection="1">
      <protection locked="0"/>
    </xf>
    <xf numFmtId="3" fontId="73" fillId="0" borderId="0" xfId="0" applyNumberFormat="1" applyFont="1" applyAlignment="1" applyProtection="1">
      <alignment horizontal="center" vertical="center"/>
      <protection locked="0"/>
    </xf>
    <xf numFmtId="9" fontId="73" fillId="0" borderId="0" xfId="3" applyFont="1" applyAlignment="1" applyProtection="1">
      <alignment horizontal="center" vertical="center"/>
      <protection locked="0"/>
    </xf>
    <xf numFmtId="9" fontId="2" fillId="0" borderId="0" xfId="3" applyFont="1" applyAlignment="1" applyProtection="1">
      <alignment vertical="center"/>
      <protection locked="0"/>
    </xf>
    <xf numFmtId="9" fontId="158" fillId="0" borderId="0" xfId="3" applyFont="1" applyAlignment="1" applyProtection="1">
      <alignment horizontal="center" vertical="center"/>
      <protection locked="0"/>
    </xf>
    <xf numFmtId="3" fontId="2" fillId="0" borderId="0" xfId="0" applyNumberFormat="1" applyFont="1" applyAlignment="1" applyProtection="1">
      <alignment horizontal="center" vertical="center"/>
      <protection locked="0"/>
    </xf>
    <xf numFmtId="3" fontId="158" fillId="0" borderId="0" xfId="0" applyNumberFormat="1" applyFont="1" applyAlignment="1" applyProtection="1">
      <alignment horizontal="center" vertical="center"/>
      <protection locked="0"/>
    </xf>
    <xf numFmtId="13" fontId="73" fillId="0" borderId="0" xfId="22" applyNumberFormat="1" applyFont="1" applyProtection="1">
      <protection locked="0"/>
    </xf>
    <xf numFmtId="0" fontId="159" fillId="2" borderId="75" xfId="99" applyFont="1" applyFill="1" applyBorder="1" applyAlignment="1">
      <alignment horizontal="center" vertical="center" wrapText="1"/>
    </xf>
    <xf numFmtId="0" fontId="159" fillId="2" borderId="76" xfId="99" applyFont="1" applyFill="1" applyBorder="1" applyAlignment="1">
      <alignment horizontal="center" vertical="center" wrapText="1"/>
    </xf>
    <xf numFmtId="0" fontId="159" fillId="136" borderId="76" xfId="99" applyFont="1" applyFill="1" applyBorder="1" applyAlignment="1">
      <alignment horizontal="center" vertical="center" wrapText="1"/>
    </xf>
    <xf numFmtId="0" fontId="159" fillId="136" borderId="75" xfId="99" applyFont="1" applyFill="1" applyBorder="1" applyAlignment="1">
      <alignment horizontal="center" vertical="center" wrapText="1"/>
    </xf>
    <xf numFmtId="49" fontId="160" fillId="6" borderId="75" xfId="0" applyNumberFormat="1" applyFont="1" applyFill="1" applyBorder="1" applyAlignment="1">
      <alignment horizontal="center" vertical="center"/>
    </xf>
    <xf numFmtId="225" fontId="160" fillId="6" borderId="75" xfId="0" applyNumberFormat="1" applyFont="1" applyFill="1" applyBorder="1" applyAlignment="1">
      <alignment horizontal="center" vertical="center"/>
    </xf>
    <xf numFmtId="0" fontId="160" fillId="6" borderId="76" xfId="0" applyFont="1" applyFill="1" applyBorder="1" applyAlignment="1">
      <alignment horizontal="center" vertical="center"/>
    </xf>
    <xf numFmtId="0" fontId="160" fillId="0" borderId="75" xfId="0" applyFont="1" applyBorder="1" applyAlignment="1">
      <alignment horizontal="center"/>
    </xf>
    <xf numFmtId="1" fontId="160" fillId="0" borderId="75" xfId="0" applyNumberFormat="1" applyFont="1" applyBorder="1" applyAlignment="1">
      <alignment horizontal="center" vertical="center"/>
    </xf>
    <xf numFmtId="0" fontId="160" fillId="0" borderId="75" xfId="0" applyFont="1" applyBorder="1" applyAlignment="1">
      <alignment horizontal="center" wrapText="1"/>
    </xf>
    <xf numFmtId="0" fontId="160" fillId="0" borderId="76" xfId="0" applyFont="1" applyBorder="1" applyAlignment="1">
      <alignment horizontal="center"/>
    </xf>
    <xf numFmtId="1" fontId="160" fillId="137" borderId="75" xfId="0" applyNumberFormat="1" applyFont="1" applyFill="1" applyBorder="1" applyAlignment="1">
      <alignment horizontal="center" vertical="center"/>
    </xf>
    <xf numFmtId="0" fontId="75" fillId="2" borderId="73" xfId="0" applyFont="1" applyFill="1" applyBorder="1" applyAlignment="1" applyProtection="1">
      <alignment horizontal="center" vertical="center"/>
      <protection locked="0"/>
    </xf>
    <xf numFmtId="0" fontId="55" fillId="11" borderId="0" xfId="0" applyFont="1" applyFill="1" applyAlignment="1">
      <alignment vertical="center"/>
    </xf>
    <xf numFmtId="0" fontId="158" fillId="0" borderId="0" xfId="0" applyFont="1" applyAlignment="1" applyProtection="1">
      <alignment horizontal="center" vertical="center"/>
      <protection locked="0"/>
    </xf>
    <xf numFmtId="3" fontId="74" fillId="0" borderId="4" xfId="0" applyNumberFormat="1" applyFont="1" applyBorder="1" applyAlignment="1">
      <alignment horizontal="center"/>
    </xf>
    <xf numFmtId="0" fontId="15" fillId="11" borderId="0" xfId="0" applyFont="1" applyFill="1" applyAlignment="1">
      <alignment vertical="center"/>
    </xf>
    <xf numFmtId="0" fontId="55" fillId="11" borderId="0" xfId="0" applyFont="1" applyFill="1" applyAlignment="1">
      <alignment horizontal="center" vertical="center"/>
    </xf>
    <xf numFmtId="0" fontId="15" fillId="11" borderId="0" xfId="0" applyFont="1" applyFill="1" applyAlignment="1">
      <alignment horizontal="center" vertical="center"/>
    </xf>
    <xf numFmtId="3" fontId="55" fillId="11" borderId="0" xfId="0" applyNumberFormat="1" applyFont="1" applyFill="1" applyAlignment="1">
      <alignment horizontal="center" vertical="center"/>
    </xf>
    <xf numFmtId="9" fontId="15" fillId="11" borderId="0" xfId="3" applyFont="1" applyFill="1" applyBorder="1" applyAlignment="1">
      <alignment horizontal="center" vertical="center"/>
    </xf>
    <xf numFmtId="3" fontId="15" fillId="139" borderId="0" xfId="0" applyNumberFormat="1" applyFont="1" applyFill="1" applyAlignment="1">
      <alignment horizontal="center" vertical="center"/>
    </xf>
    <xf numFmtId="9" fontId="15" fillId="139" borderId="0" xfId="3" applyFont="1" applyFill="1" applyBorder="1" applyAlignment="1">
      <alignment horizontal="center" vertical="center"/>
    </xf>
    <xf numFmtId="9" fontId="55" fillId="11" borderId="0" xfId="0" applyNumberFormat="1" applyFont="1" applyFill="1" applyAlignment="1">
      <alignment horizontal="center" vertical="center"/>
    </xf>
    <xf numFmtId="3" fontId="15" fillId="11" borderId="0" xfId="0" applyNumberFormat="1" applyFont="1" applyFill="1" applyAlignment="1">
      <alignment horizontal="center" vertical="center"/>
    </xf>
    <xf numFmtId="9" fontId="15" fillId="11" borderId="0" xfId="0" applyNumberFormat="1" applyFont="1" applyFill="1" applyAlignment="1">
      <alignment horizontal="center" vertical="center"/>
    </xf>
    <xf numFmtId="0" fontId="55" fillId="10" borderId="0" xfId="0" applyFont="1" applyFill="1" applyAlignment="1">
      <alignment horizontal="center" vertical="center"/>
    </xf>
    <xf numFmtId="0" fontId="10" fillId="11" borderId="70" xfId="0" applyFont="1" applyFill="1" applyBorder="1"/>
    <xf numFmtId="0" fontId="3" fillId="0" borderId="76" xfId="0" applyFont="1" applyBorder="1" applyAlignment="1">
      <alignment vertical="center"/>
    </xf>
    <xf numFmtId="1" fontId="2" fillId="0" borderId="76" xfId="0" applyNumberFormat="1" applyFont="1" applyBorder="1" applyAlignment="1">
      <alignment vertical="center" wrapText="1"/>
    </xf>
    <xf numFmtId="1" fontId="2" fillId="0" borderId="76" xfId="0" applyNumberFormat="1" applyFont="1" applyBorder="1" applyAlignment="1">
      <alignment horizontal="center" vertical="center" wrapText="1"/>
    </xf>
    <xf numFmtId="171" fontId="2" fillId="0" borderId="76" xfId="0" applyNumberFormat="1" applyFont="1" applyBorder="1" applyAlignment="1" applyProtection="1">
      <alignment horizontal="center" vertical="center"/>
      <protection locked="0"/>
    </xf>
    <xf numFmtId="0" fontId="2" fillId="0" borderId="76" xfId="0" applyFont="1" applyBorder="1" applyAlignment="1" applyProtection="1">
      <alignment horizontal="center" vertical="center"/>
      <protection locked="0"/>
    </xf>
    <xf numFmtId="0" fontId="2" fillId="3" borderId="76" xfId="0" applyFont="1" applyFill="1" applyBorder="1" applyAlignment="1">
      <alignment horizontal="center" vertical="center"/>
    </xf>
    <xf numFmtId="0" fontId="2" fillId="3" borderId="76" xfId="0" applyFont="1" applyFill="1" applyBorder="1" applyAlignment="1">
      <alignment vertical="center"/>
    </xf>
    <xf numFmtId="0" fontId="2" fillId="0" borderId="76" xfId="0" applyFont="1" applyBorder="1" applyAlignment="1" applyProtection="1">
      <alignment vertical="center"/>
      <protection locked="0"/>
    </xf>
    <xf numFmtId="0" fontId="3" fillId="0" borderId="76" xfId="0" applyFont="1" applyBorder="1" applyAlignment="1" applyProtection="1">
      <alignment vertical="center"/>
      <protection locked="0"/>
    </xf>
    <xf numFmtId="0" fontId="3" fillId="3" borderId="76" xfId="0" applyFont="1" applyFill="1" applyBorder="1" applyAlignment="1" applyProtection="1">
      <alignment horizontal="center" vertical="center"/>
      <protection locked="0"/>
    </xf>
    <xf numFmtId="13" fontId="2" fillId="0" borderId="0" xfId="22" applyNumberFormat="1" applyFont="1" applyAlignment="1" applyProtection="1">
      <alignment horizontal="center" vertical="center"/>
      <protection locked="0"/>
    </xf>
    <xf numFmtId="43" fontId="2" fillId="0" borderId="0" xfId="22" applyFont="1" applyAlignment="1" applyProtection="1">
      <alignment horizontal="center" vertical="center"/>
      <protection locked="0"/>
    </xf>
    <xf numFmtId="1" fontId="2" fillId="0" borderId="0" xfId="0" applyNumberFormat="1" applyFont="1" applyAlignment="1" applyProtection="1">
      <alignment horizontal="center" vertical="center"/>
      <protection locked="0"/>
    </xf>
    <xf numFmtId="170" fontId="2" fillId="0" borderId="0" xfId="0" applyNumberFormat="1" applyFont="1" applyAlignment="1" applyProtection="1">
      <alignment horizontal="left" vertical="center"/>
      <protection locked="0"/>
    </xf>
    <xf numFmtId="9" fontId="15" fillId="10" borderId="0" xfId="3" applyFont="1" applyFill="1" applyBorder="1" applyAlignment="1">
      <alignment horizontal="center" vertical="center"/>
    </xf>
    <xf numFmtId="0" fontId="15" fillId="10" borderId="0" xfId="0" applyFont="1" applyFill="1" applyAlignment="1">
      <alignment vertical="center"/>
    </xf>
    <xf numFmtId="3" fontId="15" fillId="10" borderId="0" xfId="0" applyNumberFormat="1" applyFont="1" applyFill="1" applyAlignment="1">
      <alignment horizontal="center" vertical="center"/>
    </xf>
    <xf numFmtId="0" fontId="15" fillId="10" borderId="0" xfId="0" applyFont="1" applyFill="1" applyAlignment="1">
      <alignment horizontal="center" vertical="center"/>
    </xf>
    <xf numFmtId="20" fontId="15" fillId="11" borderId="0" xfId="0" quotePrefix="1" applyNumberFormat="1" applyFont="1" applyFill="1" applyAlignment="1">
      <alignment vertical="center"/>
    </xf>
    <xf numFmtId="0" fontId="55" fillId="11" borderId="0" xfId="0" applyFont="1" applyFill="1" applyAlignment="1">
      <alignment horizontal="left" vertical="center"/>
    </xf>
    <xf numFmtId="170" fontId="15" fillId="11" borderId="0" xfId="0" applyNumberFormat="1" applyFont="1" applyFill="1" applyAlignment="1">
      <alignment horizontal="left" vertical="center"/>
    </xf>
    <xf numFmtId="0" fontId="15" fillId="139" borderId="0" xfId="0" applyFont="1" applyFill="1" applyAlignment="1">
      <alignment horizontal="left" vertical="center"/>
    </xf>
    <xf numFmtId="3" fontId="55" fillId="11" borderId="0" xfId="0" applyNumberFormat="1" applyFont="1" applyFill="1" applyAlignment="1">
      <alignment vertical="center"/>
    </xf>
    <xf numFmtId="0" fontId="77" fillId="11" borderId="0" xfId="0" applyFont="1" applyFill="1" applyAlignment="1">
      <alignment vertical="center"/>
    </xf>
    <xf numFmtId="9" fontId="0" fillId="0" borderId="0" xfId="0" applyNumberFormat="1"/>
    <xf numFmtId="9" fontId="0" fillId="11" borderId="0" xfId="0" applyNumberFormat="1" applyFill="1"/>
    <xf numFmtId="0" fontId="55" fillId="0" borderId="0" xfId="0" applyFont="1"/>
    <xf numFmtId="0" fontId="55" fillId="11" borderId="0" xfId="0" applyFont="1" applyFill="1"/>
    <xf numFmtId="201" fontId="28" fillId="140" borderId="0" xfId="22" applyNumberFormat="1" applyFont="1" applyFill="1" applyBorder="1" applyAlignment="1">
      <alignment vertical="center"/>
    </xf>
    <xf numFmtId="201" fontId="72" fillId="140" borderId="0" xfId="22" applyNumberFormat="1" applyFont="1" applyFill="1" applyBorder="1" applyAlignment="1">
      <alignment vertical="center"/>
    </xf>
    <xf numFmtId="9" fontId="28" fillId="140" borderId="0" xfId="22" applyNumberFormat="1" applyFont="1" applyFill="1" applyBorder="1" applyAlignment="1">
      <alignment vertical="center"/>
    </xf>
    <xf numFmtId="0" fontId="10" fillId="0" borderId="0" xfId="0" applyFont="1"/>
    <xf numFmtId="0" fontId="78" fillId="0" borderId="0" xfId="0" applyFont="1"/>
    <xf numFmtId="172" fontId="78" fillId="0" borderId="0" xfId="0" applyNumberFormat="1" applyFont="1" applyAlignment="1">
      <alignment horizontal="left"/>
    </xf>
    <xf numFmtId="0" fontId="10" fillId="11" borderId="0" xfId="0" applyFont="1" applyFill="1"/>
    <xf numFmtId="9" fontId="10" fillId="11" borderId="0" xfId="0" applyNumberFormat="1" applyFont="1" applyFill="1"/>
    <xf numFmtId="9" fontId="10" fillId="0" borderId="0" xfId="0" applyNumberFormat="1" applyFont="1"/>
    <xf numFmtId="0" fontId="10" fillId="139" borderId="0" xfId="0" applyFont="1" applyFill="1" applyAlignment="1">
      <alignment horizontal="left" vertical="center"/>
    </xf>
    <xf numFmtId="3" fontId="0" fillId="0" borderId="0" xfId="0" applyNumberFormat="1" applyAlignment="1">
      <alignment horizontal="center"/>
    </xf>
    <xf numFmtId="3" fontId="55" fillId="0" borderId="0" xfId="0" applyNumberFormat="1" applyFont="1" applyAlignment="1">
      <alignment horizontal="center"/>
    </xf>
    <xf numFmtId="0" fontId="161" fillId="0" borderId="0" xfId="0" applyFont="1" applyAlignment="1" applyProtection="1">
      <alignment horizontal="left" vertical="center"/>
      <protection locked="0"/>
    </xf>
    <xf numFmtId="0" fontId="0" fillId="0" borderId="0" xfId="0" applyAlignment="1">
      <alignment horizontal="left"/>
    </xf>
    <xf numFmtId="3" fontId="73" fillId="0" borderId="68" xfId="0" applyNumberFormat="1" applyFont="1" applyBorder="1"/>
    <xf numFmtId="0" fontId="73" fillId="2" borderId="68" xfId="0" applyFont="1" applyFill="1" applyBorder="1" applyProtection="1">
      <protection locked="0"/>
    </xf>
    <xf numFmtId="0" fontId="75" fillId="2" borderId="69" xfId="0" applyFont="1" applyFill="1" applyBorder="1" applyAlignment="1" applyProtection="1">
      <alignment horizontal="center"/>
      <protection locked="0"/>
    </xf>
    <xf numFmtId="0" fontId="73" fillId="9" borderId="68" xfId="0" applyFont="1" applyFill="1" applyBorder="1" applyProtection="1">
      <protection locked="0"/>
    </xf>
    <xf numFmtId="0" fontId="73" fillId="8" borderId="68" xfId="0" applyFont="1" applyFill="1" applyBorder="1" applyProtection="1">
      <protection locked="0"/>
    </xf>
    <xf numFmtId="0" fontId="74" fillId="10" borderId="69" xfId="0" applyFont="1" applyFill="1" applyBorder="1" applyProtection="1">
      <protection locked="0"/>
    </xf>
    <xf numFmtId="0" fontId="74" fillId="10" borderId="68" xfId="0" applyFont="1" applyFill="1" applyBorder="1" applyProtection="1">
      <protection locked="0"/>
    </xf>
    <xf numFmtId="20" fontId="75" fillId="4" borderId="74" xfId="0" applyNumberFormat="1" applyFont="1" applyFill="1" applyBorder="1" applyAlignment="1" applyProtection="1">
      <alignment horizontal="center"/>
      <protection locked="0"/>
    </xf>
    <xf numFmtId="20" fontId="75" fillId="2" borderId="74" xfId="0" applyNumberFormat="1" applyFont="1" applyFill="1" applyBorder="1" applyAlignment="1" applyProtection="1">
      <alignment horizontal="center"/>
      <protection locked="0"/>
    </xf>
    <xf numFmtId="2" fontId="73" fillId="0" borderId="69" xfId="0" applyNumberFormat="1" applyFont="1" applyBorder="1" applyAlignment="1" applyProtection="1">
      <alignment horizontal="center"/>
      <protection locked="0"/>
    </xf>
    <xf numFmtId="2" fontId="73" fillId="0" borderId="68" xfId="0" applyNumberFormat="1" applyFont="1" applyBorder="1" applyAlignment="1" applyProtection="1">
      <alignment horizontal="center"/>
      <protection locked="0"/>
    </xf>
    <xf numFmtId="0" fontId="74" fillId="0" borderId="69" xfId="0" applyFont="1" applyBorder="1" applyAlignment="1" applyProtection="1">
      <alignment horizontal="left"/>
      <protection locked="0"/>
    </xf>
    <xf numFmtId="0" fontId="74" fillId="0" borderId="68" xfId="0" applyFont="1" applyBorder="1" applyAlignment="1" applyProtection="1">
      <alignment horizontal="left"/>
      <protection locked="0"/>
    </xf>
    <xf numFmtId="0" fontId="0" fillId="0" borderId="68" xfId="0" applyBorder="1" applyAlignment="1">
      <alignment horizontal="center"/>
    </xf>
    <xf numFmtId="0" fontId="10" fillId="46" borderId="68" xfId="0" applyFont="1" applyFill="1" applyBorder="1" applyAlignment="1">
      <alignment horizontal="center" vertical="center" textRotation="90"/>
    </xf>
    <xf numFmtId="0" fontId="0" fillId="0" borderId="69" xfId="0" applyBorder="1" applyAlignment="1">
      <alignment horizontal="center"/>
    </xf>
    <xf numFmtId="0" fontId="0" fillId="0" borderId="71" xfId="0" applyBorder="1" applyAlignment="1">
      <alignment horizontal="center"/>
    </xf>
    <xf numFmtId="14" fontId="0" fillId="0" borderId="0" xfId="0" applyNumberFormat="1"/>
    <xf numFmtId="0" fontId="75" fillId="2" borderId="71" xfId="0" applyFont="1" applyFill="1" applyBorder="1" applyAlignment="1" applyProtection="1">
      <alignment horizontal="center" vertical="center"/>
      <protection locked="0"/>
    </xf>
    <xf numFmtId="0" fontId="75" fillId="2" borderId="6" xfId="0" applyFont="1" applyFill="1" applyBorder="1" applyAlignment="1" applyProtection="1">
      <alignment horizontal="center" vertical="center"/>
      <protection locked="0"/>
    </xf>
    <xf numFmtId="0" fontId="75" fillId="2" borderId="71" xfId="0" applyFont="1" applyFill="1" applyBorder="1" applyAlignment="1" applyProtection="1">
      <alignment horizontal="center" vertical="center" wrapText="1"/>
      <protection locked="0"/>
    </xf>
    <xf numFmtId="0" fontId="75" fillId="2" borderId="6" xfId="0" applyFont="1" applyFill="1" applyBorder="1" applyAlignment="1" applyProtection="1">
      <alignment horizontal="center" vertical="center" wrapText="1"/>
      <protection locked="0"/>
    </xf>
    <xf numFmtId="0" fontId="75" fillId="2" borderId="5" xfId="0" applyFont="1" applyFill="1" applyBorder="1" applyAlignment="1" applyProtection="1">
      <alignment horizontal="center" vertical="center"/>
      <protection locked="0"/>
    </xf>
    <xf numFmtId="0" fontId="162" fillId="0" borderId="0" xfId="0" applyFont="1"/>
    <xf numFmtId="0" fontId="163" fillId="0" borderId="0" xfId="0" applyFont="1" applyAlignment="1">
      <alignment horizontal="center"/>
    </xf>
    <xf numFmtId="0" fontId="163" fillId="0" borderId="0" xfId="0" applyFont="1"/>
    <xf numFmtId="0" fontId="28" fillId="48" borderId="4" xfId="0" applyFont="1" applyFill="1" applyBorder="1" applyAlignment="1">
      <alignment horizontal="center"/>
    </xf>
    <xf numFmtId="0" fontId="28" fillId="48" borderId="6" xfId="0" applyFont="1" applyFill="1" applyBorder="1" applyAlignment="1">
      <alignment horizontal="center"/>
    </xf>
    <xf numFmtId="0" fontId="28" fillId="48" borderId="81" xfId="0" applyFont="1" applyFill="1" applyBorder="1" applyAlignment="1">
      <alignment horizontal="center"/>
    </xf>
    <xf numFmtId="0" fontId="10" fillId="0" borderId="0" xfId="0" applyFont="1" applyAlignment="1">
      <alignment horizontal="left"/>
    </xf>
    <xf numFmtId="0" fontId="0" fillId="10" borderId="0" xfId="0" applyFill="1"/>
    <xf numFmtId="0" fontId="10" fillId="0" borderId="6" xfId="0" applyFont="1" applyBorder="1" applyAlignment="1">
      <alignment horizontal="left"/>
    </xf>
    <xf numFmtId="226" fontId="162" fillId="0" borderId="0" xfId="0" applyNumberFormat="1" applyFont="1" applyAlignment="1">
      <alignment horizontal="left"/>
    </xf>
    <xf numFmtId="226" fontId="162" fillId="0" borderId="0" xfId="0" applyNumberFormat="1" applyFont="1"/>
    <xf numFmtId="226" fontId="162" fillId="0" borderId="0" xfId="0" applyNumberFormat="1" applyFont="1" applyAlignment="1">
      <alignment vertical="center"/>
    </xf>
    <xf numFmtId="226" fontId="162" fillId="0" borderId="0" xfId="0" applyNumberFormat="1" applyFont="1" applyAlignment="1">
      <alignment horizontal="center"/>
    </xf>
    <xf numFmtId="0" fontId="80" fillId="0" borderId="0" xfId="0" applyFont="1" applyAlignment="1" applyProtection="1">
      <alignment horizontal="center" vertical="center"/>
      <protection locked="0"/>
    </xf>
    <xf numFmtId="0" fontId="75" fillId="2" borderId="13" xfId="0" applyFont="1" applyFill="1" applyBorder="1" applyAlignment="1" applyProtection="1">
      <alignment horizontal="center" vertical="center"/>
      <protection locked="0"/>
    </xf>
    <xf numFmtId="0" fontId="75" fillId="2" borderId="14" xfId="0" applyFont="1" applyFill="1" applyBorder="1" applyAlignment="1" applyProtection="1">
      <alignment horizontal="center" vertical="center"/>
      <protection locked="0"/>
    </xf>
    <xf numFmtId="0" fontId="75" fillId="2" borderId="4" xfId="0" applyFont="1" applyFill="1" applyBorder="1" applyAlignment="1" applyProtection="1">
      <alignment horizontal="center" vertical="center"/>
      <protection locked="0"/>
    </xf>
    <xf numFmtId="0" fontId="88" fillId="0" borderId="0" xfId="0" applyFont="1" applyAlignment="1" applyProtection="1">
      <alignment vertical="center"/>
      <protection locked="0"/>
    </xf>
    <xf numFmtId="0" fontId="80" fillId="0" borderId="0" xfId="0" applyFont="1" applyAlignment="1" applyProtection="1">
      <alignment horizontal="center"/>
      <protection locked="0"/>
    </xf>
    <xf numFmtId="0" fontId="82" fillId="0" borderId="0" xfId="0" applyFont="1"/>
    <xf numFmtId="0" fontId="83" fillId="0" borderId="0" xfId="0" applyFont="1"/>
    <xf numFmtId="0" fontId="83" fillId="0" borderId="0" xfId="0" applyFont="1" applyAlignment="1">
      <alignment horizontal="center"/>
    </xf>
    <xf numFmtId="0" fontId="86" fillId="0" borderId="0" xfId="0" applyFont="1" applyAlignment="1" applyProtection="1">
      <alignment horizontal="center"/>
      <protection locked="0"/>
    </xf>
    <xf numFmtId="10" fontId="2" fillId="0" borderId="0" xfId="0" applyNumberFormat="1" applyFont="1" applyAlignment="1" applyProtection="1">
      <alignment vertical="center"/>
      <protection locked="0"/>
    </xf>
    <xf numFmtId="10" fontId="2" fillId="0" borderId="0" xfId="0" applyNumberFormat="1" applyFont="1" applyAlignment="1" applyProtection="1">
      <alignment horizontal="center" vertical="center" wrapText="1"/>
      <protection locked="0"/>
    </xf>
    <xf numFmtId="0" fontId="74" fillId="0" borderId="0" xfId="0" applyFont="1" applyAlignment="1" applyProtection="1">
      <alignment vertical="center"/>
      <protection locked="0"/>
    </xf>
    <xf numFmtId="0" fontId="2" fillId="0" borderId="0" xfId="0" quotePrefix="1" applyFont="1" applyAlignment="1" applyProtection="1">
      <alignment horizontal="center" vertical="center"/>
      <protection locked="0"/>
    </xf>
    <xf numFmtId="0" fontId="10" fillId="11" borderId="0" xfId="0" applyFont="1" applyFill="1" applyAlignment="1">
      <alignment horizontal="center"/>
    </xf>
    <xf numFmtId="0" fontId="156" fillId="0" borderId="0" xfId="0" applyFont="1"/>
    <xf numFmtId="0" fontId="165" fillId="0" borderId="0" xfId="0" applyFont="1"/>
    <xf numFmtId="0" fontId="166" fillId="142" borderId="83" xfId="0" applyFont="1" applyFill="1" applyBorder="1"/>
    <xf numFmtId="0" fontId="165" fillId="0" borderId="84" xfId="0" applyFont="1" applyBorder="1"/>
    <xf numFmtId="0" fontId="165" fillId="0" borderId="85" xfId="0" applyFont="1" applyBorder="1"/>
    <xf numFmtId="0" fontId="167" fillId="0" borderId="86" xfId="0" applyFont="1" applyBorder="1"/>
    <xf numFmtId="0" fontId="165" fillId="0" borderId="0" xfId="0" applyFont="1" applyAlignment="1">
      <alignment horizontal="center"/>
    </xf>
    <xf numFmtId="0" fontId="165" fillId="0" borderId="87" xfId="0" applyFont="1" applyBorder="1"/>
    <xf numFmtId="0" fontId="166" fillId="142" borderId="86" xfId="0" applyFont="1" applyFill="1" applyBorder="1"/>
    <xf numFmtId="0" fontId="165" fillId="0" borderId="86" xfId="0" applyFont="1" applyBorder="1"/>
    <xf numFmtId="0" fontId="168" fillId="0" borderId="0" xfId="0" applyFont="1"/>
    <xf numFmtId="3" fontId="167" fillId="0" borderId="69" xfId="0" applyNumberFormat="1" applyFont="1" applyBorder="1" applyAlignment="1">
      <alignment horizontal="center"/>
    </xf>
    <xf numFmtId="3" fontId="167" fillId="0" borderId="88" xfId="0" applyNumberFormat="1" applyFont="1" applyBorder="1" applyAlignment="1">
      <alignment horizontal="center"/>
    </xf>
    <xf numFmtId="0" fontId="167" fillId="0" borderId="88" xfId="0" applyFont="1" applyBorder="1" applyAlignment="1">
      <alignment horizontal="center"/>
    </xf>
    <xf numFmtId="0" fontId="166" fillId="142" borderId="0" xfId="0" applyFont="1" applyFill="1" applyAlignment="1">
      <alignment horizontal="center"/>
    </xf>
    <xf numFmtId="0" fontId="170" fillId="143" borderId="0" xfId="0" applyFont="1" applyFill="1" applyAlignment="1">
      <alignment horizontal="center"/>
    </xf>
    <xf numFmtId="0" fontId="169" fillId="142" borderId="87" xfId="0" applyFont="1" applyFill="1" applyBorder="1" applyAlignment="1">
      <alignment horizontal="center"/>
    </xf>
    <xf numFmtId="0" fontId="166" fillId="142" borderId="87" xfId="0" applyFont="1" applyFill="1" applyBorder="1" applyAlignment="1">
      <alignment horizontal="center"/>
    </xf>
    <xf numFmtId="0" fontId="167" fillId="143" borderId="89" xfId="0" applyFont="1" applyFill="1" applyBorder="1"/>
    <xf numFmtId="0" fontId="167" fillId="143" borderId="90" xfId="0" applyFont="1" applyFill="1" applyBorder="1" applyAlignment="1">
      <alignment horizontal="center"/>
    </xf>
    <xf numFmtId="0" fontId="166" fillId="142" borderId="91" xfId="0" applyFont="1" applyFill="1" applyBorder="1" applyAlignment="1">
      <alignment horizontal="center"/>
    </xf>
    <xf numFmtId="0" fontId="172" fillId="0" borderId="0" xfId="0" applyFont="1"/>
    <xf numFmtId="0" fontId="172" fillId="0" borderId="0" xfId="0" applyFont="1" applyAlignment="1">
      <alignment horizontal="center"/>
    </xf>
    <xf numFmtId="0" fontId="174" fillId="0" borderId="0" xfId="0" applyFont="1" applyAlignment="1">
      <alignment horizontal="center"/>
    </xf>
    <xf numFmtId="0" fontId="175" fillId="0" borderId="0" xfId="0" applyFont="1" applyAlignment="1">
      <alignment horizontal="center"/>
    </xf>
    <xf numFmtId="0" fontId="175" fillId="0" borderId="0" xfId="0" applyFont="1"/>
    <xf numFmtId="0" fontId="174" fillId="0" borderId="0" xfId="0" applyFont="1"/>
    <xf numFmtId="0" fontId="0" fillId="0" borderId="92" xfId="0" applyBorder="1" applyAlignment="1">
      <alignment vertical="top" wrapText="1"/>
    </xf>
    <xf numFmtId="0" fontId="0" fillId="0" borderId="93" xfId="0" applyBorder="1" applyAlignment="1">
      <alignment vertical="top" wrapText="1"/>
    </xf>
    <xf numFmtId="0" fontId="0" fillId="0" borderId="93" xfId="0" applyBorder="1" applyAlignment="1">
      <alignment horizontal="center" vertical="top" wrapText="1"/>
    </xf>
    <xf numFmtId="0" fontId="0" fillId="0" borderId="94" xfId="0" applyBorder="1" applyAlignment="1">
      <alignment horizontal="center" vertical="top" wrapText="1"/>
    </xf>
    <xf numFmtId="0" fontId="0" fillId="0" borderId="95" xfId="0" applyBorder="1" applyAlignment="1">
      <alignment vertical="top" wrapText="1"/>
    </xf>
    <xf numFmtId="0" fontId="0" fillId="0" borderId="96" xfId="0" applyBorder="1" applyAlignment="1">
      <alignment vertical="top" wrapText="1"/>
    </xf>
    <xf numFmtId="0" fontId="0" fillId="0" borderId="96" xfId="0" applyBorder="1" applyAlignment="1">
      <alignment horizontal="center" vertical="top" wrapText="1"/>
    </xf>
    <xf numFmtId="0" fontId="0" fillId="0" borderId="97" xfId="0" applyBorder="1" applyAlignment="1">
      <alignment horizontal="center" vertical="top" wrapText="1"/>
    </xf>
    <xf numFmtId="201" fontId="77" fillId="0" borderId="98" xfId="22" applyNumberFormat="1" applyFont="1" applyBorder="1"/>
    <xf numFmtId="9" fontId="77" fillId="0" borderId="98" xfId="3" applyFont="1" applyBorder="1"/>
    <xf numFmtId="0" fontId="4" fillId="2" borderId="98" xfId="0" applyFont="1" applyFill="1" applyBorder="1" applyAlignment="1" applyProtection="1">
      <alignment horizontal="center" vertical="center" wrapText="1"/>
      <protection locked="0"/>
    </xf>
    <xf numFmtId="0" fontId="78" fillId="0" borderId="107" xfId="0" applyFont="1" applyBorder="1" applyAlignment="1">
      <alignment horizontal="center"/>
    </xf>
    <xf numFmtId="0" fontId="78" fillId="0" borderId="108" xfId="0" applyFont="1" applyBorder="1"/>
    <xf numFmtId="201" fontId="77" fillId="0" borderId="109" xfId="22" applyNumberFormat="1" applyFont="1" applyBorder="1"/>
    <xf numFmtId="9" fontId="77" fillId="0" borderId="109" xfId="3" applyFont="1" applyBorder="1"/>
    <xf numFmtId="0" fontId="77" fillId="0" borderId="109" xfId="0" applyFont="1" applyBorder="1"/>
    <xf numFmtId="0" fontId="78" fillId="0" borderId="99" xfId="0" applyFont="1" applyBorder="1"/>
    <xf numFmtId="201" fontId="77" fillId="0" borderId="107" xfId="22" applyNumberFormat="1" applyFont="1" applyBorder="1"/>
    <xf numFmtId="201" fontId="77" fillId="0" borderId="100" xfId="22" applyNumberFormat="1" applyFont="1" applyBorder="1"/>
    <xf numFmtId="9" fontId="77" fillId="0" borderId="107" xfId="3" applyFont="1" applyBorder="1"/>
    <xf numFmtId="9" fontId="77" fillId="0" borderId="100" xfId="3" applyFont="1" applyBorder="1"/>
    <xf numFmtId="0" fontId="77" fillId="0" borderId="107" xfId="0" applyFont="1" applyBorder="1"/>
    <xf numFmtId="0" fontId="75" fillId="2" borderId="110" xfId="0" applyFont="1" applyFill="1" applyBorder="1" applyAlignment="1" applyProtection="1">
      <alignment horizontal="center"/>
      <protection locked="0"/>
    </xf>
    <xf numFmtId="0" fontId="75" fillId="2" borderId="111" xfId="0" applyFont="1" applyFill="1" applyBorder="1" applyAlignment="1" applyProtection="1">
      <alignment horizontal="center"/>
      <protection locked="0"/>
    </xf>
    <xf numFmtId="20" fontId="75" fillId="2" borderId="67" xfId="0" applyNumberFormat="1" applyFont="1" applyFill="1" applyBorder="1" applyAlignment="1" applyProtection="1">
      <alignment horizontal="center"/>
      <protection locked="0"/>
    </xf>
    <xf numFmtId="20" fontId="75" fillId="4" borderId="67" xfId="0" applyNumberFormat="1" applyFont="1" applyFill="1" applyBorder="1" applyAlignment="1" applyProtection="1">
      <alignment horizontal="center"/>
      <protection locked="0"/>
    </xf>
    <xf numFmtId="0" fontId="75" fillId="4" borderId="99" xfId="0" applyFont="1" applyFill="1" applyBorder="1" applyAlignment="1" applyProtection="1">
      <alignment horizontal="center"/>
      <protection locked="0"/>
    </xf>
    <xf numFmtId="201" fontId="75" fillId="4" borderId="107" xfId="22" applyNumberFormat="1" applyFont="1" applyFill="1" applyBorder="1" applyAlignment="1" applyProtection="1">
      <alignment horizontal="center"/>
      <protection locked="0"/>
    </xf>
    <xf numFmtId="0" fontId="74" fillId="0" borderId="67" xfId="0" applyFont="1" applyBorder="1" applyAlignment="1" applyProtection="1">
      <alignment horizontal="left"/>
      <protection locked="0"/>
    </xf>
    <xf numFmtId="0" fontId="28" fillId="135" borderId="112" xfId="0" applyFont="1" applyFill="1" applyBorder="1" applyAlignment="1">
      <alignment horizontal="center" vertical="center" wrapText="1"/>
    </xf>
    <xf numFmtId="3" fontId="28" fillId="135" borderId="113" xfId="0" applyNumberFormat="1" applyFont="1" applyFill="1" applyBorder="1" applyAlignment="1">
      <alignment horizontal="center" vertical="center"/>
    </xf>
    <xf numFmtId="0" fontId="28" fillId="135" borderId="113" xfId="0" applyFont="1" applyFill="1" applyBorder="1" applyAlignment="1">
      <alignment horizontal="center" vertical="center"/>
    </xf>
    <xf numFmtId="9" fontId="28" fillId="135" borderId="113" xfId="0" applyNumberFormat="1" applyFont="1" applyFill="1" applyBorder="1" applyAlignment="1">
      <alignment vertical="center"/>
    </xf>
    <xf numFmtId="0" fontId="4" fillId="2" borderId="108" xfId="0" applyFont="1" applyFill="1" applyBorder="1" applyAlignment="1" applyProtection="1">
      <alignment horizontal="center" vertical="center" wrapText="1"/>
      <protection locked="0"/>
    </xf>
    <xf numFmtId="0" fontId="4" fillId="2" borderId="114" xfId="0" applyFont="1" applyFill="1" applyBorder="1" applyAlignment="1" applyProtection="1">
      <alignment horizontal="center" vertical="center" wrapText="1"/>
      <protection locked="0"/>
    </xf>
    <xf numFmtId="0" fontId="4" fillId="2" borderId="109" xfId="0" applyFont="1" applyFill="1" applyBorder="1" applyAlignment="1" applyProtection="1">
      <alignment horizontal="center" vertical="center" wrapText="1"/>
      <protection locked="0"/>
    </xf>
    <xf numFmtId="0" fontId="4" fillId="2" borderId="99" xfId="0" applyFont="1" applyFill="1" applyBorder="1" applyAlignment="1" applyProtection="1">
      <alignment horizontal="center" vertical="center" wrapText="1"/>
      <protection locked="0"/>
    </xf>
    <xf numFmtId="0" fontId="4" fillId="2" borderId="100" xfId="0" applyFont="1" applyFill="1" applyBorder="1" applyAlignment="1" applyProtection="1">
      <alignment horizontal="center" vertical="center" wrapText="1"/>
      <protection locked="0"/>
    </xf>
    <xf numFmtId="0" fontId="4" fillId="4" borderId="100" xfId="0" applyFont="1" applyFill="1" applyBorder="1" applyAlignment="1" applyProtection="1">
      <alignment horizontal="center" vertical="center" wrapText="1"/>
      <protection locked="0"/>
    </xf>
    <xf numFmtId="0" fontId="4" fillId="4" borderId="101" xfId="0" applyFont="1" applyFill="1" applyBorder="1" applyAlignment="1" applyProtection="1">
      <alignment horizontal="center" vertical="center" wrapText="1"/>
      <protection locked="0"/>
    </xf>
    <xf numFmtId="0" fontId="164" fillId="141" borderId="109" xfId="0" applyFont="1" applyFill="1" applyBorder="1" applyAlignment="1">
      <alignment horizontal="center" vertical="center" wrapText="1"/>
    </xf>
    <xf numFmtId="0" fontId="164" fillId="141" borderId="114" xfId="0" applyFont="1" applyFill="1" applyBorder="1" applyAlignment="1">
      <alignment horizontal="center" vertical="center" wrapText="1"/>
    </xf>
    <xf numFmtId="0" fontId="10" fillId="46" borderId="67" xfId="0" applyFont="1" applyFill="1" applyBorder="1" applyAlignment="1">
      <alignment horizontal="center" vertical="center" textRotation="90"/>
    </xf>
    <xf numFmtId="0" fontId="0" fillId="0" borderId="67" xfId="0" applyBorder="1" applyAlignment="1">
      <alignment horizontal="center"/>
    </xf>
    <xf numFmtId="3" fontId="74" fillId="0" borderId="1" xfId="0" applyNumberFormat="1" applyFont="1" applyBorder="1"/>
    <xf numFmtId="3" fontId="74" fillId="138" borderId="1" xfId="0" applyNumberFormat="1" applyFont="1" applyFill="1" applyBorder="1"/>
    <xf numFmtId="0" fontId="75" fillId="2" borderId="1" xfId="0" applyFont="1" applyFill="1" applyBorder="1" applyAlignment="1" applyProtection="1">
      <alignment horizontal="center" vertical="center"/>
      <protection locked="0"/>
    </xf>
    <xf numFmtId="0" fontId="74" fillId="0" borderId="1" xfId="0" applyFont="1" applyBorder="1" applyProtection="1">
      <protection locked="0"/>
    </xf>
    <xf numFmtId="0" fontId="73" fillId="0" borderId="1" xfId="0" applyFont="1" applyBorder="1" applyAlignment="1">
      <alignment horizontal="center"/>
    </xf>
    <xf numFmtId="0" fontId="73" fillId="0" borderId="1" xfId="0" applyFont="1" applyBorder="1" applyAlignment="1" applyProtection="1">
      <alignment horizontal="center"/>
      <protection locked="0"/>
    </xf>
    <xf numFmtId="9" fontId="73" fillId="0" borderId="1" xfId="0" applyNumberFormat="1" applyFont="1" applyBorder="1" applyAlignment="1">
      <alignment horizontal="center"/>
    </xf>
    <xf numFmtId="0" fontId="79" fillId="0" borderId="1" xfId="0" applyFont="1" applyBorder="1" applyAlignment="1" applyProtection="1">
      <alignment horizontal="center"/>
      <protection locked="0"/>
    </xf>
    <xf numFmtId="171" fontId="74" fillId="0" borderId="1" xfId="0" applyNumberFormat="1" applyFont="1" applyBorder="1" applyAlignment="1" applyProtection="1">
      <alignment horizontal="center"/>
      <protection locked="0"/>
    </xf>
    <xf numFmtId="1" fontId="74" fillId="0" borderId="1" xfId="0" applyNumberFormat="1" applyFont="1" applyBorder="1" applyAlignment="1" applyProtection="1">
      <alignment horizontal="center"/>
      <protection locked="0"/>
    </xf>
    <xf numFmtId="0" fontId="75" fillId="2" borderId="1" xfId="0" applyFont="1" applyFill="1" applyBorder="1" applyProtection="1">
      <protection locked="0"/>
    </xf>
    <xf numFmtId="0" fontId="75" fillId="2" borderId="1" xfId="0" applyFont="1" applyFill="1" applyBorder="1" applyAlignment="1">
      <alignment horizontal="center"/>
    </xf>
    <xf numFmtId="10" fontId="75" fillId="2" borderId="1" xfId="0" applyNumberFormat="1" applyFont="1" applyFill="1" applyBorder="1" applyAlignment="1">
      <alignment horizontal="center"/>
    </xf>
    <xf numFmtId="0" fontId="74" fillId="2" borderId="116" xfId="0" applyFont="1" applyFill="1" applyBorder="1" applyProtection="1">
      <protection locked="0"/>
    </xf>
    <xf numFmtId="9" fontId="75" fillId="2" borderId="1" xfId="3" applyFont="1" applyFill="1" applyBorder="1" applyAlignment="1" applyProtection="1">
      <alignment horizontal="center"/>
      <protection locked="0"/>
    </xf>
    <xf numFmtId="0" fontId="79" fillId="2" borderId="1" xfId="0" applyFont="1" applyFill="1" applyBorder="1" applyAlignment="1" applyProtection="1">
      <alignment horizontal="center"/>
      <protection locked="0"/>
    </xf>
    <xf numFmtId="171" fontId="74" fillId="2" borderId="1" xfId="0" applyNumberFormat="1" applyFont="1" applyFill="1" applyBorder="1" applyAlignment="1" applyProtection="1">
      <alignment horizontal="center"/>
      <protection locked="0"/>
    </xf>
    <xf numFmtId="1" fontId="74" fillId="2" borderId="1" xfId="0" applyNumberFormat="1" applyFont="1" applyFill="1" applyBorder="1" applyAlignment="1" applyProtection="1">
      <alignment horizontal="center"/>
      <protection locked="0"/>
    </xf>
    <xf numFmtId="0" fontId="74" fillId="9" borderId="116" xfId="0" applyFont="1" applyFill="1" applyBorder="1" applyProtection="1">
      <protection locked="0"/>
    </xf>
    <xf numFmtId="9" fontId="74" fillId="7" borderId="1" xfId="3" applyFont="1" applyFill="1" applyBorder="1" applyAlignment="1" applyProtection="1">
      <alignment horizontal="center"/>
      <protection locked="0"/>
    </xf>
    <xf numFmtId="3" fontId="73" fillId="0" borderId="1" xfId="0" applyNumberFormat="1" applyFont="1" applyBorder="1" applyAlignment="1" applyProtection="1">
      <alignment horizontal="center"/>
      <protection locked="0"/>
    </xf>
    <xf numFmtId="20" fontId="75" fillId="4" borderId="1" xfId="0" applyNumberFormat="1" applyFont="1" applyFill="1" applyBorder="1" applyAlignment="1" applyProtection="1">
      <alignment horizontal="center"/>
      <protection locked="0"/>
    </xf>
    <xf numFmtId="0" fontId="75" fillId="4" borderId="1" xfId="0" applyFont="1" applyFill="1" applyBorder="1" applyAlignment="1" applyProtection="1">
      <alignment horizontal="center"/>
      <protection locked="0"/>
    </xf>
    <xf numFmtId="20" fontId="79" fillId="0" borderId="1" xfId="0" applyNumberFormat="1" applyFont="1" applyBorder="1" applyAlignment="1" applyProtection="1">
      <alignment horizontal="center"/>
      <protection locked="0"/>
    </xf>
    <xf numFmtId="171" fontId="156" fillId="0" borderId="1" xfId="0" applyNumberFormat="1" applyFont="1" applyBorder="1" applyAlignment="1" applyProtection="1">
      <alignment horizontal="center"/>
      <protection locked="0"/>
    </xf>
    <xf numFmtId="0" fontId="74" fillId="9" borderId="116" xfId="0" quotePrefix="1" applyFont="1" applyFill="1" applyBorder="1" applyProtection="1">
      <protection locked="0"/>
    </xf>
    <xf numFmtId="0" fontId="74" fillId="8" borderId="116" xfId="0" applyFont="1" applyFill="1" applyBorder="1" applyProtection="1">
      <protection locked="0"/>
    </xf>
    <xf numFmtId="9" fontId="73" fillId="0" borderId="1" xfId="0" applyNumberFormat="1" applyFont="1" applyBorder="1" applyAlignment="1" applyProtection="1">
      <alignment horizontal="center"/>
      <protection locked="0"/>
    </xf>
    <xf numFmtId="3" fontId="74" fillId="10" borderId="1" xfId="0" applyNumberFormat="1" applyFont="1" applyFill="1" applyBorder="1" applyAlignment="1">
      <alignment horizontal="center"/>
    </xf>
    <xf numFmtId="9" fontId="74" fillId="10" borderId="1" xfId="3" applyFont="1" applyFill="1" applyBorder="1" applyAlignment="1" applyProtection="1">
      <alignment horizontal="center"/>
    </xf>
    <xf numFmtId="3" fontId="74" fillId="0" borderId="1" xfId="0" applyNumberFormat="1" applyFont="1" applyBorder="1" applyAlignment="1">
      <alignment horizontal="center"/>
    </xf>
    <xf numFmtId="0" fontId="4" fillId="2" borderId="1" xfId="0" applyFont="1" applyFill="1" applyBorder="1" applyAlignment="1" applyProtection="1">
      <alignment vertical="center"/>
      <protection locked="0"/>
    </xf>
    <xf numFmtId="0" fontId="75" fillId="2" borderId="1" xfId="0" applyFont="1" applyFill="1" applyBorder="1" applyAlignment="1" applyProtection="1">
      <alignment horizontal="center"/>
      <protection locked="0"/>
    </xf>
    <xf numFmtId="202" fontId="73" fillId="0" borderId="1" xfId="3" applyNumberFormat="1" applyFont="1" applyBorder="1" applyAlignment="1" applyProtection="1">
      <alignment horizontal="center"/>
      <protection locked="0"/>
    </xf>
    <xf numFmtId="20" fontId="75" fillId="2" borderId="1" xfId="0" applyNumberFormat="1" applyFont="1" applyFill="1" applyBorder="1" applyAlignment="1" applyProtection="1">
      <alignment horizontal="center"/>
      <protection locked="0"/>
    </xf>
    <xf numFmtId="1" fontId="73" fillId="2" borderId="1" xfId="0" applyNumberFormat="1" applyFont="1" applyFill="1" applyBorder="1" applyProtection="1">
      <protection locked="0"/>
    </xf>
    <xf numFmtId="3" fontId="74" fillId="0" borderId="1" xfId="0" applyNumberFormat="1" applyFont="1" applyBorder="1" applyAlignment="1">
      <alignment horizontal="center" vertical="center"/>
    </xf>
    <xf numFmtId="10" fontId="73" fillId="0" borderId="1" xfId="0" applyNumberFormat="1" applyFont="1" applyBorder="1" applyAlignment="1" applyProtection="1">
      <alignment horizontal="center"/>
      <protection locked="0"/>
    </xf>
    <xf numFmtId="0" fontId="167" fillId="0" borderId="117" xfId="0" applyFont="1" applyBorder="1"/>
    <xf numFmtId="0" fontId="167" fillId="7" borderId="1" xfId="0" applyFont="1" applyFill="1" applyBorder="1" applyAlignment="1">
      <alignment horizontal="center"/>
    </xf>
    <xf numFmtId="0" fontId="74" fillId="2" borderId="1" xfId="0" applyFont="1" applyFill="1" applyBorder="1" applyAlignment="1" applyProtection="1">
      <alignment vertical="center"/>
      <protection locked="0"/>
    </xf>
    <xf numFmtId="9" fontId="79" fillId="0" borderId="1" xfId="0" applyNumberFormat="1" applyFont="1" applyBorder="1" applyAlignment="1" applyProtection="1">
      <alignment horizontal="center"/>
      <protection locked="0"/>
    </xf>
    <xf numFmtId="0" fontId="28" fillId="4" borderId="1" xfId="0" applyFont="1" applyFill="1" applyBorder="1" applyAlignment="1">
      <alignment horizontal="center"/>
    </xf>
    <xf numFmtId="0" fontId="171" fillId="4" borderId="1" xfId="0" applyFont="1" applyFill="1" applyBorder="1" applyAlignment="1">
      <alignment horizontal="center"/>
    </xf>
    <xf numFmtId="3" fontId="173" fillId="0" borderId="1" xfId="0" applyNumberFormat="1" applyFont="1" applyBorder="1" applyAlignment="1">
      <alignment horizontal="center"/>
    </xf>
    <xf numFmtId="0" fontId="10" fillId="11" borderId="1" xfId="0" applyFont="1" applyFill="1" applyBorder="1"/>
    <xf numFmtId="3" fontId="10" fillId="11" borderId="1" xfId="22" applyNumberFormat="1" applyFont="1" applyFill="1" applyBorder="1" applyAlignment="1">
      <alignment horizontal="center" vertical="center"/>
    </xf>
    <xf numFmtId="3" fontId="15" fillId="11" borderId="1" xfId="22" applyNumberFormat="1" applyFont="1" applyFill="1" applyBorder="1" applyAlignment="1">
      <alignment horizontal="center" vertical="center"/>
    </xf>
    <xf numFmtId="201" fontId="10" fillId="11" borderId="1" xfId="22" applyNumberFormat="1" applyFont="1" applyFill="1" applyBorder="1" applyAlignment="1">
      <alignment vertical="center"/>
    </xf>
    <xf numFmtId="201" fontId="15" fillId="11" borderId="1" xfId="22" applyNumberFormat="1" applyFont="1" applyFill="1" applyBorder="1" applyAlignment="1">
      <alignment vertical="center"/>
    </xf>
    <xf numFmtId="9" fontId="10" fillId="11" borderId="1" xfId="22" applyNumberFormat="1" applyFont="1" applyFill="1" applyBorder="1" applyAlignment="1">
      <alignment vertical="center"/>
    </xf>
    <xf numFmtId="3" fontId="0" fillId="11" borderId="1" xfId="0" applyNumberFormat="1" applyFill="1" applyBorder="1" applyAlignment="1">
      <alignment horizontal="center"/>
    </xf>
    <xf numFmtId="201" fontId="28" fillId="140" borderId="1" xfId="22" applyNumberFormat="1" applyFont="1" applyFill="1" applyBorder="1" applyAlignment="1">
      <alignment vertical="center"/>
    </xf>
    <xf numFmtId="201" fontId="72" fillId="140" borderId="1" xfId="22" applyNumberFormat="1" applyFont="1" applyFill="1" applyBorder="1" applyAlignment="1">
      <alignment vertical="center"/>
    </xf>
    <xf numFmtId="9" fontId="28" fillId="140" borderId="1" xfId="22" applyNumberFormat="1" applyFont="1" applyFill="1" applyBorder="1" applyAlignment="1">
      <alignment vertical="center"/>
    </xf>
    <xf numFmtId="0" fontId="10" fillId="11" borderId="118" xfId="0" applyFont="1" applyFill="1" applyBorder="1"/>
    <xf numFmtId="0" fontId="28" fillId="140" borderId="119" xfId="0" applyFont="1" applyFill="1" applyBorder="1"/>
    <xf numFmtId="3" fontId="28" fillId="140" borderId="120" xfId="22" applyNumberFormat="1" applyFont="1" applyFill="1" applyBorder="1" applyAlignment="1">
      <alignment horizontal="center" vertical="center"/>
    </xf>
    <xf numFmtId="3" fontId="72" fillId="140" borderId="120" xfId="22" applyNumberFormat="1" applyFont="1" applyFill="1" applyBorder="1" applyAlignment="1">
      <alignment horizontal="center" vertical="center"/>
    </xf>
    <xf numFmtId="0" fontId="7" fillId="6" borderId="1" xfId="0" applyFont="1" applyFill="1" applyBorder="1" applyAlignment="1" applyProtection="1">
      <alignment vertical="center"/>
      <protection locked="0"/>
    </xf>
    <xf numFmtId="0" fontId="6" fillId="5" borderId="1" xfId="0" applyFont="1" applyFill="1" applyBorder="1" applyAlignment="1" applyProtection="1">
      <alignment vertical="center"/>
      <protection locked="0"/>
    </xf>
    <xf numFmtId="0" fontId="2" fillId="0" borderId="1" xfId="0" applyFont="1" applyBorder="1" applyAlignment="1" applyProtection="1">
      <alignment vertical="center"/>
      <protection locked="0"/>
    </xf>
    <xf numFmtId="0" fontId="3" fillId="8" borderId="1" xfId="0" applyFont="1" applyFill="1" applyBorder="1" applyProtection="1">
      <protection locked="0"/>
    </xf>
    <xf numFmtId="170" fontId="4" fillId="4" borderId="1" xfId="0" applyNumberFormat="1" applyFont="1" applyFill="1" applyBorder="1" applyProtection="1">
      <protection locked="0"/>
    </xf>
    <xf numFmtId="0" fontId="2" fillId="0" borderId="1" xfId="0" applyFont="1" applyBorder="1" applyAlignment="1" applyProtection="1">
      <alignment horizontal="center" vertical="center"/>
      <protection locked="0"/>
    </xf>
    <xf numFmtId="0" fontId="28" fillId="48" borderId="1" xfId="0" applyFont="1" applyFill="1" applyBorder="1" applyAlignment="1">
      <alignment horizontal="center"/>
    </xf>
    <xf numFmtId="3" fontId="0" fillId="0" borderId="1" xfId="0" applyNumberFormat="1" applyBorder="1" applyAlignment="1">
      <alignment horizontal="center"/>
    </xf>
    <xf numFmtId="9" fontId="0" fillId="0" borderId="1" xfId="0" applyNumberFormat="1" applyBorder="1" applyAlignment="1">
      <alignment horizontal="center"/>
    </xf>
    <xf numFmtId="0" fontId="0" fillId="0" borderId="1" xfId="0" applyBorder="1"/>
    <xf numFmtId="0" fontId="10" fillId="0" borderId="1" xfId="0" applyFont="1" applyBorder="1" applyAlignment="1">
      <alignment horizontal="left"/>
    </xf>
    <xf numFmtId="3" fontId="31" fillId="48" borderId="1" xfId="0" applyNumberFormat="1" applyFont="1" applyFill="1" applyBorder="1" applyAlignment="1">
      <alignment horizontal="center"/>
    </xf>
    <xf numFmtId="9" fontId="31" fillId="48" borderId="1" xfId="0" applyNumberFormat="1" applyFont="1" applyFill="1" applyBorder="1" applyAlignment="1">
      <alignment horizontal="center"/>
    </xf>
    <xf numFmtId="0" fontId="0" fillId="0" borderId="1" xfId="0" applyBorder="1" applyAlignment="1">
      <alignment horizontal="center"/>
    </xf>
    <xf numFmtId="0" fontId="28" fillId="2" borderId="1" xfId="0" applyFont="1" applyFill="1" applyBorder="1" applyAlignment="1">
      <alignment horizontal="center" vertical="center"/>
    </xf>
    <xf numFmtId="0" fontId="31" fillId="2" borderId="1" xfId="0" applyFont="1" applyFill="1" applyBorder="1" applyAlignment="1">
      <alignment horizontal="center" vertical="center"/>
    </xf>
    <xf numFmtId="0" fontId="28" fillId="2" borderId="1" xfId="0" applyFont="1" applyFill="1" applyBorder="1" applyAlignment="1">
      <alignment vertical="center"/>
    </xf>
    <xf numFmtId="0" fontId="0" fillId="53" borderId="1" xfId="0" applyFill="1" applyBorder="1" applyAlignment="1">
      <alignment horizontal="center"/>
    </xf>
    <xf numFmtId="0" fontId="10" fillId="46" borderId="1" xfId="0" applyFont="1" applyFill="1" applyBorder="1" applyAlignment="1">
      <alignment horizontal="center" vertical="center" textRotation="90"/>
    </xf>
    <xf numFmtId="0" fontId="10" fillId="0" borderId="1" xfId="0" applyFont="1" applyBorder="1" applyAlignment="1">
      <alignment horizontal="center"/>
    </xf>
    <xf numFmtId="0" fontId="28" fillId="48" borderId="1" xfId="0" applyFont="1" applyFill="1" applyBorder="1"/>
    <xf numFmtId="0" fontId="31" fillId="48" borderId="1" xfId="0" applyFont="1" applyFill="1" applyBorder="1" applyAlignment="1">
      <alignment horizontal="center"/>
    </xf>
    <xf numFmtId="0" fontId="10" fillId="46" borderId="1" xfId="0" applyFont="1" applyFill="1" applyBorder="1" applyAlignment="1">
      <alignment vertical="center" textRotation="90"/>
    </xf>
    <xf numFmtId="0" fontId="54" fillId="0" borderId="1" xfId="0" applyFont="1" applyBorder="1" applyProtection="1">
      <protection locked="0"/>
    </xf>
    <xf numFmtId="0" fontId="85" fillId="10" borderId="1" xfId="0" applyFont="1" applyFill="1" applyBorder="1" applyAlignment="1">
      <alignment horizontal="center"/>
    </xf>
    <xf numFmtId="0" fontId="73" fillId="0" borderId="1" xfId="0" applyFont="1" applyBorder="1" applyProtection="1">
      <protection locked="0"/>
    </xf>
    <xf numFmtId="3" fontId="73" fillId="0" borderId="1" xfId="0" applyNumberFormat="1" applyFont="1" applyBorder="1"/>
    <xf numFmtId="10" fontId="73" fillId="0" borderId="1" xfId="0" applyNumberFormat="1" applyFont="1" applyBorder="1" applyAlignment="1">
      <alignment horizontal="right"/>
    </xf>
    <xf numFmtId="49" fontId="160" fillId="6" borderId="1" xfId="0" applyNumberFormat="1" applyFont="1" applyFill="1" applyBorder="1" applyAlignment="1">
      <alignment horizontal="center" vertical="center"/>
    </xf>
    <xf numFmtId="225" fontId="160" fillId="6" borderId="1" xfId="0" applyNumberFormat="1" applyFont="1" applyFill="1" applyBorder="1" applyAlignment="1">
      <alignment horizontal="center" vertical="center"/>
    </xf>
    <xf numFmtId="0" fontId="160" fillId="6" borderId="1" xfId="0" applyFont="1" applyFill="1" applyBorder="1" applyAlignment="1">
      <alignment horizontal="center" vertical="center"/>
    </xf>
    <xf numFmtId="0" fontId="160" fillId="0" borderId="1" xfId="0" applyFont="1" applyBorder="1" applyAlignment="1">
      <alignment horizontal="center"/>
    </xf>
    <xf numFmtId="1" fontId="160" fillId="0" borderId="1" xfId="0" applyNumberFormat="1" applyFont="1" applyBorder="1" applyAlignment="1">
      <alignment horizontal="center" vertical="center"/>
    </xf>
    <xf numFmtId="9" fontId="173" fillId="0" borderId="1" xfId="0" applyNumberFormat="1" applyFont="1" applyBorder="1" applyAlignment="1">
      <alignment horizontal="center" vertical="center"/>
    </xf>
    <xf numFmtId="3" fontId="73" fillId="0" borderId="1" xfId="0" applyNumberFormat="1" applyFont="1" applyBorder="1" applyAlignment="1">
      <alignment horizontal="center"/>
    </xf>
    <xf numFmtId="10" fontId="73" fillId="0" borderId="1" xfId="0" applyNumberFormat="1" applyFont="1" applyBorder="1" applyAlignment="1">
      <alignment horizontal="center"/>
    </xf>
    <xf numFmtId="3" fontId="74" fillId="9" borderId="1" xfId="0" applyNumberFormat="1" applyFont="1" applyFill="1" applyBorder="1"/>
    <xf numFmtId="9" fontId="74" fillId="0" borderId="1" xfId="3" applyFont="1" applyBorder="1" applyAlignment="1" applyProtection="1">
      <alignment horizontal="center"/>
    </xf>
    <xf numFmtId="0" fontId="28" fillId="0" borderId="0" xfId="0" applyFont="1" applyAlignment="1">
      <alignment horizontal="center"/>
    </xf>
    <xf numFmtId="9" fontId="173" fillId="0" borderId="1" xfId="3" applyFont="1" applyBorder="1" applyAlignment="1">
      <alignment horizontal="center" vertical="center"/>
    </xf>
    <xf numFmtId="9" fontId="173" fillId="0" borderId="0" xfId="0" applyNumberFormat="1" applyFont="1" applyAlignment="1">
      <alignment horizontal="center" vertical="center"/>
    </xf>
    <xf numFmtId="9" fontId="177" fillId="0" borderId="0" xfId="0" applyNumberFormat="1" applyFont="1" applyAlignment="1">
      <alignment horizontal="center" vertical="center"/>
    </xf>
    <xf numFmtId="0" fontId="31" fillId="0" borderId="0" xfId="0" applyFont="1" applyAlignment="1">
      <alignment horizontal="center"/>
    </xf>
    <xf numFmtId="3" fontId="73" fillId="0" borderId="0" xfId="0" applyNumberFormat="1" applyFont="1" applyAlignment="1" applyProtection="1">
      <alignment horizontal="right"/>
      <protection locked="0"/>
    </xf>
    <xf numFmtId="9" fontId="173" fillId="0" borderId="1" xfId="3" applyFont="1" applyBorder="1" applyAlignment="1">
      <alignment horizontal="center"/>
    </xf>
    <xf numFmtId="3" fontId="173" fillId="0" borderId="71" xfId="0" applyNumberFormat="1" applyFont="1" applyBorder="1" applyAlignment="1">
      <alignment horizontal="center"/>
    </xf>
    <xf numFmtId="9" fontId="173" fillId="0" borderId="71" xfId="3" applyFont="1" applyBorder="1" applyAlignment="1">
      <alignment horizontal="center" vertical="center"/>
    </xf>
    <xf numFmtId="9" fontId="173" fillId="0" borderId="71" xfId="0" applyNumberFormat="1" applyFont="1" applyBorder="1" applyAlignment="1">
      <alignment horizontal="center" vertical="center"/>
    </xf>
    <xf numFmtId="3" fontId="179" fillId="0" borderId="1" xfId="0" applyNumberFormat="1" applyFont="1" applyBorder="1" applyAlignment="1">
      <alignment horizontal="center"/>
    </xf>
    <xf numFmtId="0" fontId="28" fillId="4" borderId="67" xfId="0" applyFont="1" applyFill="1" applyBorder="1" applyAlignment="1">
      <alignment horizontal="center"/>
    </xf>
    <xf numFmtId="3" fontId="28" fillId="4" borderId="67" xfId="0" applyNumberFormat="1" applyFont="1" applyFill="1" applyBorder="1" applyAlignment="1">
      <alignment horizontal="center"/>
    </xf>
    <xf numFmtId="0" fontId="28" fillId="144" borderId="1" xfId="0" applyFont="1" applyFill="1" applyBorder="1" applyAlignment="1">
      <alignment horizontal="center" vertical="center" wrapText="1"/>
    </xf>
    <xf numFmtId="0" fontId="28" fillId="144" borderId="1" xfId="0" applyFont="1" applyFill="1" applyBorder="1" applyAlignment="1">
      <alignment vertical="center" wrapText="1"/>
    </xf>
    <xf numFmtId="0" fontId="72" fillId="144" borderId="1" xfId="0" applyFont="1" applyFill="1" applyBorder="1" applyAlignment="1">
      <alignment horizontal="center" vertical="center" wrapText="1"/>
    </xf>
    <xf numFmtId="1" fontId="156" fillId="0" borderId="1" xfId="0" applyNumberFormat="1" applyFont="1" applyBorder="1" applyAlignment="1">
      <alignment horizontal="center"/>
    </xf>
    <xf numFmtId="1" fontId="167" fillId="0" borderId="1" xfId="0" applyNumberFormat="1" applyFont="1" applyBorder="1" applyAlignment="1">
      <alignment horizontal="center"/>
    </xf>
    <xf numFmtId="0" fontId="155" fillId="0" borderId="0" xfId="0" applyFont="1" applyAlignment="1">
      <alignment horizontal="center"/>
    </xf>
    <xf numFmtId="0" fontId="157" fillId="0" borderId="0" xfId="0" applyFont="1" applyAlignment="1">
      <alignment horizontal="center"/>
    </xf>
    <xf numFmtId="0" fontId="155" fillId="0" borderId="0" xfId="0" applyFont="1"/>
    <xf numFmtId="0" fontId="10" fillId="0" borderId="1" xfId="0" applyFont="1" applyBorder="1"/>
    <xf numFmtId="9" fontId="0" fillId="0" borderId="0" xfId="3" applyFont="1"/>
    <xf numFmtId="0" fontId="85" fillId="0" borderId="0" xfId="0" applyFont="1" applyAlignment="1">
      <alignment horizontal="left"/>
    </xf>
    <xf numFmtId="0" fontId="85" fillId="0" borderId="0" xfId="0" applyFont="1" applyAlignment="1">
      <alignment horizontal="center"/>
    </xf>
    <xf numFmtId="0" fontId="85" fillId="0" borderId="0" xfId="0" applyFont="1"/>
    <xf numFmtId="16" fontId="85" fillId="0" borderId="0" xfId="0" applyNumberFormat="1" applyFont="1" applyAlignment="1">
      <alignment horizontal="center"/>
    </xf>
    <xf numFmtId="3" fontId="0" fillId="0" borderId="0" xfId="0" applyNumberFormat="1" applyAlignment="1">
      <alignment horizontal="left"/>
    </xf>
    <xf numFmtId="0" fontId="85" fillId="0" borderId="0" xfId="0" applyFont="1" applyAlignment="1">
      <alignment horizontal="right"/>
    </xf>
    <xf numFmtId="9" fontId="83" fillId="0" borderId="1" xfId="0" applyNumberFormat="1" applyFont="1" applyBorder="1" applyAlignment="1">
      <alignment horizontal="center"/>
    </xf>
    <xf numFmtId="3" fontId="83" fillId="0" borderId="1" xfId="0" applyNumberFormat="1" applyFont="1" applyBorder="1" applyAlignment="1">
      <alignment horizontal="center"/>
    </xf>
    <xf numFmtId="3" fontId="183" fillId="9" borderId="1" xfId="0" applyNumberFormat="1" applyFont="1" applyFill="1" applyBorder="1"/>
    <xf numFmtId="3" fontId="183" fillId="0" borderId="1" xfId="0" applyNumberFormat="1" applyFont="1" applyBorder="1"/>
    <xf numFmtId="3" fontId="183" fillId="138" borderId="1" xfId="0" applyNumberFormat="1" applyFont="1" applyFill="1" applyBorder="1"/>
    <xf numFmtId="9" fontId="74" fillId="10" borderId="1" xfId="3" applyFont="1" applyFill="1" applyBorder="1" applyAlignment="1" applyProtection="1">
      <alignment horizontal="center" vertical="center"/>
    </xf>
    <xf numFmtId="0" fontId="184" fillId="2" borderId="3" xfId="0" applyFont="1" applyFill="1" applyBorder="1" applyAlignment="1" applyProtection="1">
      <alignment horizontal="center" vertical="center"/>
      <protection locked="0"/>
    </xf>
    <xf numFmtId="0" fontId="184" fillId="2" borderId="2" xfId="0" applyFont="1" applyFill="1" applyBorder="1" applyAlignment="1" applyProtection="1">
      <alignment horizontal="center" vertical="center"/>
      <protection locked="0"/>
    </xf>
    <xf numFmtId="0" fontId="184" fillId="2" borderId="0" xfId="0" applyFont="1" applyFill="1" applyAlignment="1" applyProtection="1">
      <alignment horizontal="center" vertical="center"/>
      <protection locked="0"/>
    </xf>
    <xf numFmtId="0" fontId="74" fillId="10" borderId="1" xfId="0" applyFont="1" applyFill="1" applyBorder="1" applyAlignment="1" applyProtection="1">
      <alignment vertical="center"/>
      <protection locked="0"/>
    </xf>
    <xf numFmtId="3" fontId="74" fillId="10" borderId="1" xfId="0" applyNumberFormat="1" applyFont="1" applyFill="1" applyBorder="1" applyAlignment="1">
      <alignment horizontal="center" vertical="center"/>
    </xf>
    <xf numFmtId="0" fontId="0" fillId="0" borderId="0" xfId="0" applyAlignment="1">
      <alignment horizontal="center" vertical="center"/>
    </xf>
    <xf numFmtId="0" fontId="172" fillId="0" borderId="0" xfId="0" applyFont="1" applyAlignment="1">
      <alignment horizontal="center" vertical="center"/>
    </xf>
    <xf numFmtId="0" fontId="0" fillId="0" borderId="0" xfId="0" applyAlignment="1">
      <alignment vertical="center"/>
    </xf>
    <xf numFmtId="0" fontId="0" fillId="7" borderId="0" xfId="0" applyFill="1" applyAlignment="1">
      <alignment horizontal="left"/>
    </xf>
    <xf numFmtId="0" fontId="0" fillId="7" borderId="0" xfId="0" applyFill="1"/>
    <xf numFmtId="0" fontId="28" fillId="2" borderId="14" xfId="0" applyFont="1" applyFill="1" applyBorder="1" applyAlignment="1">
      <alignment horizontal="center"/>
    </xf>
    <xf numFmtId="0" fontId="181" fillId="0" borderId="0" xfId="0" applyFont="1" applyAlignment="1">
      <alignment horizontal="left"/>
    </xf>
    <xf numFmtId="0" fontId="10" fillId="0" borderId="0" xfId="0" applyFont="1" applyAlignment="1">
      <alignment horizontal="center" vertical="center"/>
    </xf>
    <xf numFmtId="0" fontId="0" fillId="11" borderId="1" xfId="0" applyFill="1" applyBorder="1" applyAlignment="1">
      <alignment horizontal="center"/>
    </xf>
    <xf numFmtId="0" fontId="0" fillId="0" borderId="121" xfId="0" applyBorder="1"/>
    <xf numFmtId="3" fontId="10" fillId="11" borderId="6" xfId="0" applyNumberFormat="1" applyFont="1" applyFill="1" applyBorder="1" applyAlignment="1">
      <alignment horizontal="left"/>
    </xf>
    <xf numFmtId="0" fontId="0" fillId="11" borderId="6" xfId="0" applyFill="1" applyBorder="1" applyAlignment="1">
      <alignment horizontal="center"/>
    </xf>
    <xf numFmtId="0" fontId="28" fillId="2" borderId="80" xfId="0" applyFont="1" applyFill="1" applyBorder="1" applyAlignment="1">
      <alignment horizontal="center" vertical="center"/>
    </xf>
    <xf numFmtId="0" fontId="10" fillId="0" borderId="122" xfId="0" applyFont="1" applyBorder="1" applyAlignment="1">
      <alignment horizontal="left"/>
    </xf>
    <xf numFmtId="0" fontId="28" fillId="2" borderId="0" xfId="0" applyFont="1" applyFill="1" applyAlignment="1">
      <alignment horizontal="center"/>
    </xf>
    <xf numFmtId="0" fontId="185" fillId="0" borderId="0" xfId="0" applyFont="1" applyAlignment="1">
      <alignment horizontal="center"/>
    </xf>
    <xf numFmtId="0" fontId="28" fillId="2" borderId="124" xfId="0" applyFont="1" applyFill="1" applyBorder="1" applyAlignment="1">
      <alignment horizontal="center" vertical="center" wrapText="1"/>
    </xf>
    <xf numFmtId="0" fontId="28" fillId="2" borderId="14" xfId="0" applyFont="1" applyFill="1" applyBorder="1"/>
    <xf numFmtId="0" fontId="72" fillId="2" borderId="14" xfId="0" applyFont="1" applyFill="1" applyBorder="1" applyAlignment="1">
      <alignment horizontal="center"/>
    </xf>
    <xf numFmtId="0" fontId="186" fillId="7" borderId="0" xfId="0" applyFont="1" applyFill="1" applyAlignment="1">
      <alignment horizontal="left"/>
    </xf>
    <xf numFmtId="0" fontId="187" fillId="0" borderId="0" xfId="0" applyFont="1" applyAlignment="1">
      <alignment horizontal="center" vertical="center"/>
    </xf>
    <xf numFmtId="0" fontId="10" fillId="0" borderId="1" xfId="0" applyFont="1" applyBorder="1" applyAlignment="1">
      <alignment horizontal="left" vertical="center"/>
    </xf>
    <xf numFmtId="9" fontId="10" fillId="0" borderId="1" xfId="3" applyFont="1" applyBorder="1" applyAlignment="1">
      <alignment horizontal="center"/>
    </xf>
    <xf numFmtId="9" fontId="10" fillId="0" borderId="1" xfId="0" applyNumberFormat="1" applyFont="1" applyBorder="1" applyAlignment="1">
      <alignment horizontal="center"/>
    </xf>
    <xf numFmtId="10" fontId="10" fillId="0" borderId="1" xfId="0" applyNumberFormat="1" applyFont="1" applyBorder="1" applyAlignment="1">
      <alignment horizontal="center"/>
    </xf>
    <xf numFmtId="2" fontId="10" fillId="0" borderId="1" xfId="0" applyNumberFormat="1" applyFont="1" applyBorder="1" applyAlignment="1">
      <alignment horizontal="center"/>
    </xf>
    <xf numFmtId="10" fontId="10" fillId="0" borderId="0" xfId="0" applyNumberFormat="1" applyFont="1"/>
    <xf numFmtId="0" fontId="176" fillId="0" borderId="0" xfId="0" applyFont="1"/>
    <xf numFmtId="0" fontId="10" fillId="0" borderId="0" xfId="0" applyFont="1" applyAlignment="1">
      <alignment horizontal="left" vertical="center"/>
    </xf>
    <xf numFmtId="9" fontId="10" fillId="0" borderId="0" xfId="3" applyFont="1" applyFill="1" applyBorder="1" applyAlignment="1">
      <alignment horizontal="center"/>
    </xf>
    <xf numFmtId="9" fontId="10" fillId="0" borderId="0" xfId="0" applyNumberFormat="1" applyFont="1" applyAlignment="1">
      <alignment horizontal="center"/>
    </xf>
    <xf numFmtId="10" fontId="10" fillId="0" borderId="0" xfId="0" applyNumberFormat="1" applyFont="1" applyAlignment="1">
      <alignment horizontal="center"/>
    </xf>
    <xf numFmtId="2" fontId="10" fillId="0" borderId="0" xfId="0" applyNumberFormat="1" applyFont="1" applyAlignment="1">
      <alignment horizontal="center"/>
    </xf>
    <xf numFmtId="16" fontId="178" fillId="2" borderId="67" xfId="0" applyNumberFormat="1" applyFont="1" applyFill="1" applyBorder="1" applyAlignment="1">
      <alignment horizontal="center" vertical="center"/>
    </xf>
    <xf numFmtId="0" fontId="85" fillId="0" borderId="1" xfId="0" applyFont="1" applyBorder="1" applyAlignment="1">
      <alignment horizontal="center" vertical="center"/>
    </xf>
    <xf numFmtId="16" fontId="178" fillId="2" borderId="1" xfId="0" applyNumberFormat="1" applyFont="1" applyFill="1" applyBorder="1" applyAlignment="1">
      <alignment horizontal="center" vertical="center"/>
    </xf>
    <xf numFmtId="0" fontId="178" fillId="2" borderId="1"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vertical="center"/>
    </xf>
    <xf numFmtId="9" fontId="0" fillId="0" borderId="1" xfId="0" applyNumberFormat="1" applyBorder="1" applyAlignment="1">
      <alignment horizontal="center" vertical="center"/>
    </xf>
    <xf numFmtId="3" fontId="0" fillId="0" borderId="1" xfId="0" applyNumberFormat="1" applyBorder="1" applyAlignment="1">
      <alignment vertical="center"/>
    </xf>
    <xf numFmtId="1" fontId="0" fillId="0" borderId="0" xfId="0" applyNumberFormat="1" applyAlignment="1">
      <alignment horizontal="center"/>
    </xf>
    <xf numFmtId="3" fontId="0" fillId="3" borderId="0" xfId="0" applyNumberFormat="1" applyFill="1" applyAlignment="1">
      <alignment horizontal="center" vertical="center"/>
    </xf>
    <xf numFmtId="3" fontId="0" fillId="0" borderId="0" xfId="0" applyNumberFormat="1" applyAlignment="1">
      <alignment horizontal="center" vertical="center"/>
    </xf>
    <xf numFmtId="0" fontId="10" fillId="0" borderId="1" xfId="0" applyFont="1" applyBorder="1" applyAlignment="1">
      <alignment horizontal="center" vertical="center"/>
    </xf>
    <xf numFmtId="0" fontId="28" fillId="0" borderId="0" xfId="0" applyFont="1" applyAlignment="1">
      <alignment horizontal="left"/>
    </xf>
    <xf numFmtId="16" fontId="31" fillId="0" borderId="0" xfId="0" applyNumberFormat="1" applyFont="1" applyAlignment="1">
      <alignment horizontal="center"/>
    </xf>
    <xf numFmtId="170" fontId="74" fillId="0" borderId="69" xfId="0" applyNumberFormat="1" applyFont="1" applyBorder="1" applyAlignment="1">
      <alignment vertical="center"/>
    </xf>
    <xf numFmtId="170" fontId="74" fillId="0" borderId="67" xfId="0" applyNumberFormat="1" applyFont="1" applyBorder="1" applyAlignment="1">
      <alignment vertical="center"/>
    </xf>
    <xf numFmtId="170" fontId="74" fillId="0" borderId="68" xfId="0" applyNumberFormat="1" applyFont="1" applyBorder="1" applyAlignment="1">
      <alignment vertical="center"/>
    </xf>
    <xf numFmtId="0" fontId="155" fillId="0" borderId="1" xfId="0" applyFont="1" applyBorder="1" applyAlignment="1">
      <alignment horizontal="center"/>
    </xf>
    <xf numFmtId="0" fontId="155" fillId="11" borderId="1" xfId="0" applyFont="1" applyFill="1" applyBorder="1" applyAlignment="1">
      <alignment horizontal="center"/>
    </xf>
    <xf numFmtId="0" fontId="157" fillId="11" borderId="1" xfId="0" applyFont="1" applyFill="1" applyBorder="1" applyAlignment="1">
      <alignment horizontal="center"/>
    </xf>
    <xf numFmtId="0" fontId="188" fillId="0" borderId="1" xfId="0" applyFont="1" applyBorder="1" applyProtection="1">
      <protection locked="0"/>
    </xf>
    <xf numFmtId="0" fontId="188" fillId="0" borderId="1" xfId="0" applyFont="1" applyBorder="1" applyAlignment="1" applyProtection="1">
      <alignment horizontal="center"/>
      <protection locked="0"/>
    </xf>
    <xf numFmtId="0" fontId="89" fillId="2" borderId="125" xfId="0" applyFont="1" applyFill="1" applyBorder="1" applyProtection="1">
      <protection locked="0"/>
    </xf>
    <xf numFmtId="0" fontId="89" fillId="2" borderId="12" xfId="0" applyFont="1" applyFill="1" applyBorder="1" applyAlignment="1" applyProtection="1">
      <alignment horizontal="center"/>
      <protection locked="0"/>
    </xf>
    <xf numFmtId="0" fontId="89" fillId="2" borderId="109" xfId="0" applyFont="1" applyFill="1" applyBorder="1" applyAlignment="1" applyProtection="1">
      <alignment horizontal="center" vertical="center"/>
      <protection locked="0"/>
    </xf>
    <xf numFmtId="0" fontId="89" fillId="2" borderId="114" xfId="0" applyFont="1" applyFill="1" applyBorder="1" applyAlignment="1" applyProtection="1">
      <alignment horizontal="center" vertical="center"/>
      <protection locked="0"/>
    </xf>
    <xf numFmtId="0" fontId="72" fillId="135" borderId="112" xfId="0" applyFont="1" applyFill="1" applyBorder="1" applyAlignment="1">
      <alignment horizontal="center" vertical="center" wrapText="1"/>
    </xf>
    <xf numFmtId="0" fontId="10" fillId="145" borderId="1" xfId="0" applyFont="1" applyFill="1" applyBorder="1" applyAlignment="1">
      <alignment horizontal="center"/>
    </xf>
    <xf numFmtId="0" fontId="10" fillId="0" borderId="71" xfId="0" applyFont="1" applyBorder="1" applyAlignment="1">
      <alignment horizontal="center"/>
    </xf>
    <xf numFmtId="3" fontId="0" fillId="0" borderId="71" xfId="0" applyNumberFormat="1" applyBorder="1" applyAlignment="1">
      <alignment horizontal="center"/>
    </xf>
    <xf numFmtId="0" fontId="10" fillId="0" borderId="102" xfId="0" applyFont="1" applyBorder="1" applyAlignment="1">
      <alignment horizontal="center"/>
    </xf>
    <xf numFmtId="0" fontId="10" fillId="0" borderId="126" xfId="0" applyFont="1" applyBorder="1" applyAlignment="1">
      <alignment horizontal="center"/>
    </xf>
    <xf numFmtId="0" fontId="10" fillId="0" borderId="103" xfId="0" applyFont="1" applyBorder="1" applyAlignment="1">
      <alignment horizontal="center"/>
    </xf>
    <xf numFmtId="0" fontId="0" fillId="0" borderId="126" xfId="0" applyBorder="1" applyAlignment="1">
      <alignment horizontal="center"/>
    </xf>
    <xf numFmtId="0" fontId="0" fillId="0" borderId="14" xfId="0" applyBorder="1" applyAlignment="1">
      <alignment horizontal="center"/>
    </xf>
    <xf numFmtId="0" fontId="28" fillId="4" borderId="107" xfId="0" applyFont="1" applyFill="1" applyBorder="1" applyAlignment="1">
      <alignment horizontal="center"/>
    </xf>
    <xf numFmtId="0" fontId="0" fillId="0" borderId="107" xfId="0" applyBorder="1"/>
    <xf numFmtId="0" fontId="0" fillId="0" borderId="107" xfId="0" applyBorder="1" applyAlignment="1">
      <alignment horizontal="center"/>
    </xf>
    <xf numFmtId="3" fontId="0" fillId="0" borderId="107" xfId="0" applyNumberFormat="1" applyBorder="1" applyAlignment="1">
      <alignment horizontal="center"/>
    </xf>
    <xf numFmtId="9" fontId="28" fillId="140" borderId="0" xfId="3" applyFont="1" applyFill="1" applyBorder="1" applyAlignment="1">
      <alignment vertical="center"/>
    </xf>
    <xf numFmtId="3" fontId="0" fillId="11" borderId="1" xfId="0" applyNumberFormat="1" applyFill="1" applyBorder="1" applyAlignment="1">
      <alignment horizontal="center" vertical="center"/>
    </xf>
    <xf numFmtId="0" fontId="28" fillId="135" borderId="132" xfId="0" applyFont="1" applyFill="1" applyBorder="1" applyAlignment="1">
      <alignment horizontal="center" vertical="center"/>
    </xf>
    <xf numFmtId="201" fontId="10" fillId="11" borderId="68" xfId="22" applyNumberFormat="1" applyFont="1" applyFill="1" applyBorder="1" applyAlignment="1">
      <alignment vertical="center"/>
    </xf>
    <xf numFmtId="9" fontId="28" fillId="135" borderId="133" xfId="0" applyNumberFormat="1" applyFont="1" applyFill="1" applyBorder="1" applyAlignment="1">
      <alignment horizontal="center" vertical="center"/>
    </xf>
    <xf numFmtId="9" fontId="10" fillId="11" borderId="130" xfId="22" applyNumberFormat="1" applyFont="1" applyFill="1" applyBorder="1" applyAlignment="1">
      <alignment horizontal="center" vertical="center"/>
    </xf>
    <xf numFmtId="9" fontId="28" fillId="140" borderId="131" xfId="22" applyNumberFormat="1" applyFont="1" applyFill="1" applyBorder="1" applyAlignment="1">
      <alignment horizontal="center" vertical="center"/>
    </xf>
    <xf numFmtId="3" fontId="0" fillId="11" borderId="130" xfId="0" applyNumberFormat="1" applyFill="1" applyBorder="1" applyAlignment="1">
      <alignment horizontal="center"/>
    </xf>
    <xf numFmtId="0" fontId="10" fillId="11" borderId="118" xfId="0" applyFont="1" applyFill="1" applyBorder="1" applyAlignment="1">
      <alignment vertical="center"/>
    </xf>
    <xf numFmtId="3" fontId="0" fillId="11" borderId="130" xfId="0" applyNumberFormat="1" applyFill="1" applyBorder="1" applyAlignment="1">
      <alignment horizontal="center" vertical="center"/>
    </xf>
    <xf numFmtId="0" fontId="28" fillId="140" borderId="119" xfId="0" applyFont="1" applyFill="1" applyBorder="1" applyAlignment="1">
      <alignment vertical="center"/>
    </xf>
    <xf numFmtId="3" fontId="28" fillId="140" borderId="120" xfId="0" applyNumberFormat="1" applyFont="1" applyFill="1" applyBorder="1" applyAlignment="1">
      <alignment horizontal="center" vertical="center"/>
    </xf>
    <xf numFmtId="3" fontId="0" fillId="11" borderId="0" xfId="0" applyNumberFormat="1" applyFill="1"/>
    <xf numFmtId="0" fontId="10" fillId="7" borderId="1" xfId="0" applyFont="1" applyFill="1" applyBorder="1" applyAlignment="1">
      <alignment horizontal="center"/>
    </xf>
    <xf numFmtId="0" fontId="31" fillId="0" borderId="0" xfId="0" applyFont="1"/>
    <xf numFmtId="1" fontId="167" fillId="143" borderId="90" xfId="0" applyNumberFormat="1" applyFont="1" applyFill="1" applyBorder="1" applyAlignment="1">
      <alignment horizontal="center"/>
    </xf>
    <xf numFmtId="0" fontId="31" fillId="4" borderId="1" xfId="0" applyFont="1" applyFill="1" applyBorder="1" applyAlignment="1">
      <alignment horizontal="center" vertical="center"/>
    </xf>
    <xf numFmtId="1" fontId="0" fillId="0" borderId="1" xfId="0" applyNumberFormat="1" applyBorder="1" applyAlignment="1">
      <alignment horizontal="center"/>
    </xf>
    <xf numFmtId="2" fontId="0" fillId="0" borderId="1" xfId="0" applyNumberFormat="1" applyBorder="1" applyAlignment="1">
      <alignment horizontal="center"/>
    </xf>
    <xf numFmtId="10" fontId="0" fillId="0" borderId="1" xfId="0" applyNumberFormat="1" applyBorder="1" applyAlignment="1">
      <alignment horizontal="center"/>
    </xf>
    <xf numFmtId="1" fontId="10" fillId="0" borderId="1" xfId="0" applyNumberFormat="1" applyFont="1" applyBorder="1" applyAlignment="1">
      <alignment horizontal="center"/>
    </xf>
    <xf numFmtId="0" fontId="190" fillId="0" borderId="0" xfId="0" applyFont="1"/>
    <xf numFmtId="1" fontId="0" fillId="0" borderId="0" xfId="0" applyNumberFormat="1"/>
    <xf numFmtId="0" fontId="190" fillId="0" borderId="0" xfId="0" applyFont="1" applyAlignment="1">
      <alignment horizontal="center"/>
    </xf>
    <xf numFmtId="0" fontId="74" fillId="0" borderId="0" xfId="0" applyFont="1" applyAlignment="1" applyProtection="1">
      <alignment horizontal="left"/>
      <protection locked="0"/>
    </xf>
    <xf numFmtId="0" fontId="75" fillId="2" borderId="74" xfId="0" applyFont="1" applyFill="1" applyBorder="1" applyAlignment="1" applyProtection="1">
      <alignment horizontal="center" vertical="center"/>
      <protection locked="0"/>
    </xf>
    <xf numFmtId="0" fontId="75" fillId="2" borderId="72" xfId="0" applyFont="1" applyFill="1" applyBorder="1" applyAlignment="1" applyProtection="1">
      <alignment horizontal="center" vertical="center" wrapText="1"/>
      <protection locked="0"/>
    </xf>
    <xf numFmtId="0" fontId="75" fillId="2" borderId="74" xfId="0" applyFont="1" applyFill="1" applyBorder="1" applyAlignment="1" applyProtection="1">
      <alignment horizontal="center" vertical="center" wrapText="1"/>
      <protection locked="0"/>
    </xf>
    <xf numFmtId="0" fontId="75" fillId="2" borderId="13" xfId="0" applyFont="1" applyFill="1" applyBorder="1" applyAlignment="1" applyProtection="1">
      <alignment horizontal="center" vertical="center" wrapText="1"/>
      <protection locked="0"/>
    </xf>
    <xf numFmtId="0" fontId="75" fillId="2" borderId="14" xfId="0" applyFont="1" applyFill="1" applyBorder="1" applyAlignment="1" applyProtection="1">
      <alignment horizontal="center" vertical="center" wrapText="1"/>
      <protection locked="0"/>
    </xf>
    <xf numFmtId="0" fontId="75" fillId="2" borderId="67" xfId="0" applyFont="1" applyFill="1" applyBorder="1" applyAlignment="1" applyProtection="1">
      <alignment horizontal="center" vertical="center"/>
      <protection locked="0"/>
    </xf>
    <xf numFmtId="0" fontId="88" fillId="2" borderId="1" xfId="0" applyFont="1" applyFill="1" applyBorder="1" applyAlignment="1" applyProtection="1">
      <alignment horizontal="center"/>
      <protection locked="0"/>
    </xf>
    <xf numFmtId="0" fontId="89" fillId="2" borderId="72" xfId="0" applyFont="1" applyFill="1" applyBorder="1" applyAlignment="1" applyProtection="1">
      <alignment horizontal="center" vertical="center"/>
      <protection locked="0"/>
    </xf>
    <xf numFmtId="0" fontId="89" fillId="2" borderId="73" xfId="0" applyFont="1" applyFill="1" applyBorder="1" applyAlignment="1" applyProtection="1">
      <alignment horizontal="center" vertical="center"/>
      <protection locked="0"/>
    </xf>
    <xf numFmtId="0" fontId="89" fillId="2" borderId="2" xfId="0" applyFont="1" applyFill="1" applyBorder="1" applyAlignment="1" applyProtection="1">
      <alignment horizontal="center" vertical="center"/>
      <protection locked="0"/>
    </xf>
    <xf numFmtId="0" fontId="89" fillId="2" borderId="3" xfId="0" applyFont="1" applyFill="1" applyBorder="1" applyAlignment="1" applyProtection="1">
      <alignment horizontal="center" vertical="center"/>
      <protection locked="0"/>
    </xf>
    <xf numFmtId="0" fontId="89" fillId="2" borderId="13" xfId="0" applyFont="1" applyFill="1" applyBorder="1" applyAlignment="1" applyProtection="1">
      <alignment horizontal="center" vertical="center"/>
      <protection locked="0"/>
    </xf>
    <xf numFmtId="0" fontId="89" fillId="2" borderId="4" xfId="0" applyFont="1" applyFill="1" applyBorder="1" applyAlignment="1" applyProtection="1">
      <alignment horizontal="center" vertical="center"/>
      <protection locked="0"/>
    </xf>
    <xf numFmtId="0" fontId="10" fillId="10" borderId="127" xfId="0" applyFont="1" applyFill="1" applyBorder="1" applyAlignment="1">
      <alignment vertical="center" wrapText="1"/>
    </xf>
    <xf numFmtId="0" fontId="10" fillId="10" borderId="129" xfId="0" applyFont="1" applyFill="1" applyBorder="1" applyAlignment="1">
      <alignment vertical="center" wrapText="1"/>
    </xf>
    <xf numFmtId="0" fontId="191" fillId="10" borderId="127" xfId="0" applyFont="1" applyFill="1" applyBorder="1" applyAlignment="1">
      <alignment vertical="center"/>
    </xf>
    <xf numFmtId="3" fontId="191" fillId="10" borderId="128" xfId="0" applyNumberFormat="1" applyFont="1" applyFill="1" applyBorder="1" applyAlignment="1">
      <alignment horizontal="center" vertical="center"/>
    </xf>
    <xf numFmtId="9" fontId="191" fillId="10" borderId="129" xfId="0" applyNumberFormat="1" applyFont="1" applyFill="1" applyBorder="1" applyAlignment="1">
      <alignment horizontal="center" vertical="center"/>
    </xf>
    <xf numFmtId="0" fontId="191" fillId="10" borderId="118" xfId="0" applyFont="1" applyFill="1" applyBorder="1" applyAlignment="1">
      <alignment vertical="center"/>
    </xf>
    <xf numFmtId="3" fontId="191" fillId="10" borderId="1" xfId="0" applyNumberFormat="1" applyFont="1" applyFill="1" applyBorder="1" applyAlignment="1">
      <alignment horizontal="center" vertical="center"/>
    </xf>
    <xf numFmtId="9" fontId="191" fillId="10" borderId="130" xfId="0" applyNumberFormat="1" applyFont="1" applyFill="1" applyBorder="1" applyAlignment="1">
      <alignment horizontal="center" vertical="center"/>
    </xf>
    <xf numFmtId="16" fontId="77" fillId="0" borderId="0" xfId="0" applyNumberFormat="1" applyFont="1"/>
    <xf numFmtId="16" fontId="193" fillId="135" borderId="1" xfId="0" applyNumberFormat="1" applyFont="1" applyFill="1" applyBorder="1" applyAlignment="1">
      <alignment horizontal="center" vertical="center"/>
    </xf>
    <xf numFmtId="0" fontId="193" fillId="135" borderId="1" xfId="0" applyFont="1" applyFill="1" applyBorder="1" applyAlignment="1">
      <alignment horizontal="center" vertical="center"/>
    </xf>
    <xf numFmtId="0" fontId="77" fillId="0" borderId="1" xfId="0" applyFont="1" applyBorder="1"/>
    <xf numFmtId="10" fontId="194" fillId="11" borderId="1" xfId="3" applyNumberFormat="1" applyFont="1" applyFill="1" applyBorder="1" applyAlignment="1">
      <alignment horizontal="center"/>
    </xf>
    <xf numFmtId="3" fontId="77" fillId="0" borderId="1" xfId="0" applyNumberFormat="1" applyFont="1" applyBorder="1"/>
    <xf numFmtId="0" fontId="195" fillId="2" borderId="0" xfId="0" applyFont="1" applyFill="1"/>
    <xf numFmtId="43" fontId="195" fillId="2" borderId="0" xfId="22" applyFont="1" applyFill="1"/>
    <xf numFmtId="0" fontId="10" fillId="10" borderId="128" xfId="0" applyFont="1" applyFill="1" applyBorder="1" applyAlignment="1">
      <alignment horizontal="center" vertical="center" wrapText="1"/>
    </xf>
    <xf numFmtId="201" fontId="10" fillId="11" borderId="1" xfId="22" applyNumberFormat="1" applyFont="1" applyFill="1" applyBorder="1" applyAlignment="1">
      <alignment horizontal="center"/>
    </xf>
    <xf numFmtId="0" fontId="10" fillId="11" borderId="1" xfId="0" applyFont="1" applyFill="1" applyBorder="1" applyAlignment="1">
      <alignment horizontal="center"/>
    </xf>
    <xf numFmtId="201" fontId="196" fillId="11" borderId="1" xfId="22" applyNumberFormat="1" applyFont="1" applyFill="1" applyBorder="1" applyAlignment="1">
      <alignment horizontal="center"/>
    </xf>
    <xf numFmtId="227" fontId="10" fillId="0" borderId="1" xfId="0" applyNumberFormat="1" applyFont="1" applyBorder="1" applyAlignment="1">
      <alignment horizontal="center"/>
    </xf>
    <xf numFmtId="0" fontId="197" fillId="11" borderId="0" xfId="0" applyFont="1" applyFill="1" applyAlignment="1">
      <alignment vertical="center"/>
    </xf>
    <xf numFmtId="0" fontId="28" fillId="2" borderId="1" xfId="0" applyFont="1" applyFill="1" applyBorder="1" applyAlignment="1">
      <alignment horizontal="center"/>
    </xf>
    <xf numFmtId="201" fontId="28" fillId="2" borderId="1" xfId="22" applyNumberFormat="1" applyFont="1" applyFill="1" applyBorder="1" applyAlignment="1">
      <alignment horizontal="center"/>
    </xf>
    <xf numFmtId="227" fontId="28" fillId="2" borderId="1" xfId="0" applyNumberFormat="1" applyFont="1" applyFill="1" applyBorder="1" applyAlignment="1">
      <alignment horizontal="center"/>
    </xf>
    <xf numFmtId="0" fontId="0" fillId="0" borderId="69" xfId="0" applyBorder="1"/>
    <xf numFmtId="3" fontId="0" fillId="0" borderId="71" xfId="0" applyNumberFormat="1" applyBorder="1"/>
    <xf numFmtId="201" fontId="0" fillId="0" borderId="71" xfId="22" applyNumberFormat="1" applyFont="1" applyBorder="1" applyAlignment="1"/>
    <xf numFmtId="3" fontId="0" fillId="0" borderId="1" xfId="0" applyNumberFormat="1" applyBorder="1"/>
    <xf numFmtId="201" fontId="0" fillId="0" borderId="1" xfId="22" applyNumberFormat="1" applyFont="1" applyBorder="1" applyAlignment="1"/>
    <xf numFmtId="201" fontId="0" fillId="0" borderId="0" xfId="0" applyNumberFormat="1"/>
    <xf numFmtId="0" fontId="31" fillId="2" borderId="68" xfId="0" applyFont="1" applyFill="1" applyBorder="1"/>
    <xf numFmtId="201" fontId="31" fillId="2" borderId="6" xfId="22" applyNumberFormat="1" applyFont="1" applyFill="1" applyBorder="1" applyAlignment="1"/>
    <xf numFmtId="0" fontId="28" fillId="135" borderId="1" xfId="0" applyFont="1" applyFill="1" applyBorder="1" applyAlignment="1">
      <alignment vertical="center"/>
    </xf>
    <xf numFmtId="10" fontId="192" fillId="11" borderId="1" xfId="3" applyNumberFormat="1" applyFont="1" applyFill="1" applyBorder="1" applyAlignment="1"/>
    <xf numFmtId="10" fontId="192" fillId="11" borderId="68" xfId="3" applyNumberFormat="1" applyFont="1" applyFill="1" applyBorder="1" applyAlignment="1"/>
    <xf numFmtId="0" fontId="198" fillId="0" borderId="76" xfId="0" applyFont="1" applyBorder="1" applyAlignment="1" applyProtection="1">
      <alignment horizontal="center" vertical="center"/>
      <protection locked="0"/>
    </xf>
    <xf numFmtId="201" fontId="0" fillId="0" borderId="0" xfId="22" applyNumberFormat="1" applyFont="1" applyAlignment="1">
      <alignment horizontal="center"/>
    </xf>
    <xf numFmtId="227" fontId="0" fillId="0" borderId="0" xfId="0" applyNumberFormat="1" applyAlignment="1">
      <alignment horizontal="center"/>
    </xf>
    <xf numFmtId="3" fontId="0" fillId="11" borderId="0" xfId="0" applyNumberFormat="1" applyFill="1" applyAlignment="1">
      <alignment horizontal="center"/>
    </xf>
    <xf numFmtId="3" fontId="31" fillId="11" borderId="0" xfId="0" applyNumberFormat="1" applyFont="1" applyFill="1" applyAlignment="1">
      <alignment horizontal="center"/>
    </xf>
    <xf numFmtId="3" fontId="10" fillId="0" borderId="0" xfId="0" applyNumberFormat="1" applyFont="1"/>
    <xf numFmtId="1" fontId="199" fillId="9" borderId="0" xfId="0" applyNumberFormat="1" applyFont="1" applyFill="1" applyAlignment="1" applyProtection="1">
      <alignment horizontal="center" vertical="center"/>
      <protection locked="0"/>
    </xf>
    <xf numFmtId="0" fontId="199" fillId="9" borderId="0" xfId="0" applyFont="1" applyFill="1" applyAlignment="1" applyProtection="1">
      <alignment vertical="center"/>
      <protection locked="0"/>
    </xf>
    <xf numFmtId="0" fontId="199" fillId="9" borderId="0" xfId="0" applyFont="1" applyFill="1" applyAlignment="1" applyProtection="1">
      <alignment horizontal="left" vertical="center"/>
      <protection locked="0"/>
    </xf>
    <xf numFmtId="1" fontId="200" fillId="146" borderId="0" xfId="0" applyNumberFormat="1" applyFont="1" applyFill="1" applyAlignment="1">
      <alignment horizontal="center" vertical="center"/>
    </xf>
    <xf numFmtId="0" fontId="200" fillId="146" borderId="0" xfId="0" applyFont="1" applyFill="1" applyAlignment="1">
      <alignment horizontal="left" vertical="center"/>
    </xf>
    <xf numFmtId="0" fontId="200" fillId="146" borderId="0" xfId="0" applyFont="1" applyFill="1" applyAlignment="1">
      <alignment horizontal="left" vertical="center" wrapText="1"/>
    </xf>
    <xf numFmtId="0" fontId="201" fillId="0" borderId="0" xfId="0" applyFont="1" applyAlignment="1" applyProtection="1">
      <alignment horizontal="left" vertical="center"/>
      <protection locked="0"/>
    </xf>
    <xf numFmtId="0" fontId="201" fillId="0" borderId="0" xfId="0" applyFont="1" applyAlignment="1" applyProtection="1">
      <alignment horizontal="center" vertical="center"/>
      <protection locked="0"/>
    </xf>
    <xf numFmtId="0" fontId="202" fillId="0" borderId="0" xfId="0" applyFont="1" applyAlignment="1">
      <alignment horizontal="center" vertical="center"/>
    </xf>
    <xf numFmtId="0" fontId="203" fillId="0" borderId="0" xfId="0" applyFont="1" applyAlignment="1">
      <alignment horizontal="center" vertical="center"/>
    </xf>
    <xf numFmtId="0" fontId="204" fillId="0" borderId="0" xfId="0" applyFont="1" applyAlignment="1">
      <alignment horizontal="center" vertical="center"/>
    </xf>
    <xf numFmtId="1" fontId="200" fillId="147" borderId="0" xfId="0" applyNumberFormat="1" applyFont="1" applyFill="1" applyAlignment="1">
      <alignment horizontal="center" vertical="center"/>
    </xf>
    <xf numFmtId="0" fontId="200" fillId="147" borderId="0" xfId="0" applyFont="1" applyFill="1" applyAlignment="1">
      <alignment horizontal="left" vertical="center"/>
    </xf>
    <xf numFmtId="0" fontId="200" fillId="147" borderId="0" xfId="0" applyFont="1" applyFill="1" applyAlignment="1">
      <alignment horizontal="left" vertical="center" wrapText="1"/>
    </xf>
    <xf numFmtId="1" fontId="204" fillId="147" borderId="0" xfId="0" applyNumberFormat="1" applyFont="1" applyFill="1" applyAlignment="1">
      <alignment horizontal="center" vertical="center"/>
    </xf>
    <xf numFmtId="0" fontId="201" fillId="147" borderId="0" xfId="0" applyFont="1" applyFill="1" applyAlignment="1">
      <alignment horizontal="left" vertical="center"/>
    </xf>
    <xf numFmtId="0" fontId="201" fillId="147" borderId="0" xfId="0" applyFont="1" applyFill="1" applyAlignment="1">
      <alignment horizontal="left" vertical="center" wrapText="1"/>
    </xf>
    <xf numFmtId="0" fontId="201" fillId="0" borderId="0" xfId="0" applyFont="1" applyAlignment="1">
      <alignment horizontal="center" vertical="center"/>
    </xf>
    <xf numFmtId="0" fontId="201" fillId="0" borderId="0" xfId="0" applyFont="1" applyAlignment="1" applyProtection="1">
      <alignment horizontal="left"/>
      <protection locked="0"/>
    </xf>
    <xf numFmtId="0" fontId="201" fillId="0" borderId="0" xfId="0" applyFont="1" applyProtection="1">
      <protection locked="0"/>
    </xf>
    <xf numFmtId="0" fontId="201" fillId="0" borderId="0" xfId="0" applyFont="1" applyAlignment="1">
      <alignment horizontal="left"/>
    </xf>
    <xf numFmtId="0" fontId="204" fillId="0" borderId="0" xfId="0" quotePrefix="1" applyFont="1" applyAlignment="1">
      <alignment horizontal="left"/>
    </xf>
    <xf numFmtId="0" fontId="205" fillId="142" borderId="14" xfId="0" applyFont="1" applyFill="1" applyBorder="1" applyAlignment="1">
      <alignment horizontal="center"/>
    </xf>
    <xf numFmtId="0" fontId="205" fillId="142" borderId="14" xfId="0" applyFont="1" applyFill="1" applyBorder="1" applyAlignment="1">
      <alignment horizontal="center" vertical="center"/>
    </xf>
    <xf numFmtId="0" fontId="206" fillId="0" borderId="1" xfId="0" applyFont="1" applyBorder="1" applyAlignment="1">
      <alignment horizontal="center"/>
    </xf>
    <xf numFmtId="0" fontId="206" fillId="0" borderId="1" xfId="0" applyFont="1" applyBorder="1" applyAlignment="1">
      <alignment horizontal="center" vertical="center"/>
    </xf>
    <xf numFmtId="0" fontId="205" fillId="142" borderId="0" xfId="0" applyFont="1" applyFill="1" applyAlignment="1">
      <alignment horizontal="center"/>
    </xf>
    <xf numFmtId="0" fontId="206" fillId="0" borderId="5" xfId="0" applyFont="1" applyBorder="1" applyAlignment="1">
      <alignment horizontal="center"/>
    </xf>
    <xf numFmtId="0" fontId="206" fillId="0" borderId="0" xfId="0" applyFont="1" applyAlignment="1">
      <alignment horizontal="center"/>
    </xf>
    <xf numFmtId="0" fontId="207" fillId="0" borderId="0" xfId="0" applyFont="1" applyAlignment="1">
      <alignment horizontal="center"/>
    </xf>
    <xf numFmtId="0" fontId="208" fillId="0" borderId="1" xfId="0" applyFont="1" applyBorder="1" applyAlignment="1">
      <alignment horizontal="center" vertical="center"/>
    </xf>
    <xf numFmtId="0" fontId="31" fillId="2" borderId="0" xfId="0" applyFont="1" applyFill="1" applyAlignment="1">
      <alignment horizontal="center"/>
    </xf>
    <xf numFmtId="0" fontId="0" fillId="2" borderId="0" xfId="0" applyFill="1"/>
    <xf numFmtId="0" fontId="31" fillId="2" borderId="0" xfId="0" applyFont="1" applyFill="1" applyAlignment="1">
      <alignment horizontal="left"/>
    </xf>
    <xf numFmtId="0" fontId="31" fillId="2" borderId="0" xfId="0" applyFont="1" applyFill="1"/>
    <xf numFmtId="0" fontId="0" fillId="10" borderId="1" xfId="0" applyFill="1" applyBorder="1" applyAlignment="1">
      <alignment horizontal="left"/>
    </xf>
    <xf numFmtId="0" fontId="0" fillId="10" borderId="1" xfId="0" applyFill="1" applyBorder="1" applyAlignment="1">
      <alignment horizontal="center"/>
    </xf>
    <xf numFmtId="0" fontId="209" fillId="0" borderId="76" xfId="0" applyFont="1" applyBorder="1" applyAlignment="1" applyProtection="1">
      <alignment horizontal="center" vertical="center"/>
      <protection locked="0"/>
    </xf>
    <xf numFmtId="0" fontId="15" fillId="139" borderId="0" xfId="0" applyFont="1" applyFill="1" applyAlignment="1">
      <alignment horizontal="left" vertical="center"/>
    </xf>
    <xf numFmtId="0" fontId="55" fillId="11" borderId="0" xfId="0" applyFont="1" applyFill="1" applyAlignment="1">
      <alignment horizontal="left" vertical="center"/>
    </xf>
    <xf numFmtId="0" fontId="15" fillId="11" borderId="0" xfId="0" applyFont="1" applyFill="1" applyAlignment="1">
      <alignment horizontal="left" vertical="center"/>
    </xf>
    <xf numFmtId="0" fontId="15" fillId="139" borderId="0" xfId="0" applyFont="1" applyFill="1" applyAlignment="1">
      <alignment horizontal="center" vertical="center"/>
    </xf>
    <xf numFmtId="0" fontId="73" fillId="0" borderId="69" xfId="0" applyFont="1" applyBorder="1" applyAlignment="1" applyProtection="1">
      <alignment horizontal="center"/>
      <protection locked="0"/>
    </xf>
    <xf numFmtId="0" fontId="73" fillId="0" borderId="67" xfId="0" applyFont="1" applyBorder="1" applyAlignment="1" applyProtection="1">
      <alignment horizontal="center"/>
      <protection locked="0"/>
    </xf>
    <xf numFmtId="0" fontId="73" fillId="0" borderId="68" xfId="0" applyFont="1" applyBorder="1" applyAlignment="1" applyProtection="1">
      <alignment horizontal="center"/>
      <protection locked="0"/>
    </xf>
    <xf numFmtId="0" fontId="74" fillId="10" borderId="69" xfId="0" applyFont="1" applyFill="1" applyBorder="1" applyAlignment="1" applyProtection="1">
      <alignment horizontal="center"/>
      <protection locked="0"/>
    </xf>
    <xf numFmtId="0" fontId="74" fillId="10" borderId="67" xfId="0" applyFont="1" applyFill="1" applyBorder="1" applyAlignment="1" applyProtection="1">
      <alignment horizontal="center"/>
      <protection locked="0"/>
    </xf>
    <xf numFmtId="0" fontId="74" fillId="10" borderId="68" xfId="0" applyFont="1" applyFill="1" applyBorder="1" applyAlignment="1" applyProtection="1">
      <alignment horizontal="center"/>
      <protection locked="0"/>
    </xf>
    <xf numFmtId="9" fontId="74" fillId="0" borderId="69" xfId="0" applyNumberFormat="1" applyFont="1" applyBorder="1" applyAlignment="1" applyProtection="1">
      <alignment horizontal="left"/>
      <protection locked="0"/>
    </xf>
    <xf numFmtId="9" fontId="74" fillId="0" borderId="67" xfId="0" applyNumberFormat="1" applyFont="1" applyBorder="1" applyAlignment="1" applyProtection="1">
      <alignment horizontal="left"/>
      <protection locked="0"/>
    </xf>
    <xf numFmtId="9" fontId="74" fillId="0" borderId="68" xfId="0" applyNumberFormat="1" applyFont="1" applyBorder="1" applyAlignment="1" applyProtection="1">
      <alignment horizontal="left"/>
      <protection locked="0"/>
    </xf>
    <xf numFmtId="18" fontId="193" fillId="135" borderId="1" xfId="0" applyNumberFormat="1" applyFont="1" applyFill="1" applyBorder="1" applyAlignment="1">
      <alignment horizontal="center"/>
    </xf>
    <xf numFmtId="0" fontId="75" fillId="2" borderId="71" xfId="0" applyFont="1" applyFill="1" applyBorder="1" applyAlignment="1" applyProtection="1">
      <alignment horizontal="center" vertical="center"/>
      <protection locked="0"/>
    </xf>
    <xf numFmtId="0" fontId="75" fillId="2" borderId="6" xfId="0" applyFont="1" applyFill="1" applyBorder="1" applyAlignment="1" applyProtection="1">
      <alignment horizontal="center" vertical="center"/>
      <protection locked="0"/>
    </xf>
    <xf numFmtId="0" fontId="74" fillId="0" borderId="71" xfId="0" applyFont="1" applyBorder="1" applyAlignment="1" applyProtection="1">
      <alignment horizontal="center" vertical="center"/>
      <protection locked="0"/>
    </xf>
    <xf numFmtId="0" fontId="74" fillId="0" borderId="5" xfId="0" applyFont="1" applyBorder="1" applyAlignment="1" applyProtection="1">
      <alignment horizontal="center" vertical="center"/>
      <protection locked="0"/>
    </xf>
    <xf numFmtId="0" fontId="74" fillId="0" borderId="6" xfId="0" applyFont="1" applyBorder="1" applyAlignment="1" applyProtection="1">
      <alignment horizontal="center" vertical="center"/>
      <protection locked="0"/>
    </xf>
    <xf numFmtId="0" fontId="75" fillId="2" borderId="72" xfId="0" applyFont="1" applyFill="1" applyBorder="1" applyAlignment="1" applyProtection="1">
      <alignment horizontal="center" vertical="center"/>
      <protection locked="0"/>
    </xf>
    <xf numFmtId="0" fontId="75" fillId="2" borderId="73" xfId="0" applyFont="1" applyFill="1" applyBorder="1" applyAlignment="1" applyProtection="1">
      <alignment horizontal="center" vertical="center"/>
      <protection locked="0"/>
    </xf>
    <xf numFmtId="0" fontId="75" fillId="2" borderId="71" xfId="0" applyFont="1" applyFill="1" applyBorder="1" applyAlignment="1" applyProtection="1">
      <alignment horizontal="center"/>
      <protection locked="0"/>
    </xf>
    <xf numFmtId="0" fontId="75" fillId="2" borderId="5" xfId="0" applyFont="1" applyFill="1" applyBorder="1" applyAlignment="1" applyProtection="1">
      <alignment horizontal="center"/>
      <protection locked="0"/>
    </xf>
    <xf numFmtId="0" fontId="74" fillId="0" borderId="99" xfId="0" applyFont="1" applyBorder="1" applyAlignment="1" applyProtection="1">
      <alignment horizontal="center"/>
      <protection locked="0"/>
    </xf>
    <xf numFmtId="0" fontId="74" fillId="0" borderId="100" xfId="0" applyFont="1" applyBorder="1" applyAlignment="1" applyProtection="1">
      <alignment horizontal="center"/>
      <protection locked="0"/>
    </xf>
    <xf numFmtId="0" fontId="74" fillId="0" borderId="101" xfId="0" applyFont="1" applyBorder="1" applyAlignment="1" applyProtection="1">
      <alignment horizontal="center"/>
      <protection locked="0"/>
    </xf>
    <xf numFmtId="0" fontId="75" fillId="2" borderId="74" xfId="0" applyFont="1" applyFill="1" applyBorder="1" applyAlignment="1" applyProtection="1">
      <alignment horizontal="center" vertical="center"/>
      <protection locked="0"/>
    </xf>
    <xf numFmtId="0" fontId="75" fillId="2" borderId="13" xfId="0" applyFont="1" applyFill="1" applyBorder="1" applyAlignment="1" applyProtection="1">
      <alignment horizontal="center" vertical="center"/>
      <protection locked="0"/>
    </xf>
    <xf numFmtId="0" fontId="75" fillId="2" borderId="14" xfId="0" applyFont="1" applyFill="1" applyBorder="1" applyAlignment="1" applyProtection="1">
      <alignment horizontal="center" vertical="center"/>
      <protection locked="0"/>
    </xf>
    <xf numFmtId="0" fontId="75" fillId="2" borderId="5" xfId="0" applyFont="1" applyFill="1" applyBorder="1" applyAlignment="1" applyProtection="1">
      <alignment horizontal="center" vertical="center"/>
      <protection locked="0"/>
    </xf>
    <xf numFmtId="0" fontId="77" fillId="0" borderId="106" xfId="0" applyFont="1" applyBorder="1" applyAlignment="1">
      <alignment horizontal="center" vertical="center"/>
    </xf>
    <xf numFmtId="0" fontId="77" fillId="0" borderId="115" xfId="0" applyFont="1" applyBorder="1" applyAlignment="1">
      <alignment horizontal="center" vertical="center"/>
    </xf>
    <xf numFmtId="0" fontId="74" fillId="0" borderId="1" xfId="3" applyNumberFormat="1" applyFont="1" applyBorder="1" applyAlignment="1" applyProtection="1">
      <alignment horizontal="center" vertical="center"/>
    </xf>
    <xf numFmtId="0" fontId="78" fillId="0" borderId="102" xfId="0" applyFont="1" applyBorder="1" applyAlignment="1">
      <alignment horizontal="center" vertical="center"/>
    </xf>
    <xf numFmtId="0" fontId="78" fillId="0" borderId="103" xfId="0" applyFont="1" applyBorder="1" applyAlignment="1">
      <alignment horizontal="center" vertical="center"/>
    </xf>
    <xf numFmtId="0" fontId="74" fillId="6" borderId="71" xfId="3" applyNumberFormat="1" applyFont="1" applyFill="1" applyBorder="1" applyAlignment="1" applyProtection="1">
      <alignment horizontal="center" vertical="center"/>
    </xf>
    <xf numFmtId="0" fontId="74" fillId="6" borderId="6" xfId="3" applyNumberFormat="1" applyFont="1" applyFill="1" applyBorder="1" applyAlignment="1" applyProtection="1">
      <alignment horizontal="center" vertical="center"/>
    </xf>
    <xf numFmtId="9" fontId="78" fillId="0" borderId="102" xfId="3" quotePrefix="1" applyFont="1" applyBorder="1" applyAlignment="1">
      <alignment horizontal="center" vertical="center"/>
    </xf>
    <xf numFmtId="9" fontId="78" fillId="0" borderId="103" xfId="3" applyFont="1" applyBorder="1" applyAlignment="1">
      <alignment horizontal="center" vertical="center"/>
    </xf>
    <xf numFmtId="0" fontId="74" fillId="6" borderId="1" xfId="3" applyNumberFormat="1" applyFont="1" applyFill="1" applyBorder="1" applyAlignment="1" applyProtection="1">
      <alignment horizontal="center" vertical="center"/>
    </xf>
    <xf numFmtId="2" fontId="74" fillId="6" borderId="1" xfId="3" applyNumberFormat="1" applyFont="1" applyFill="1" applyBorder="1" applyAlignment="1" applyProtection="1">
      <alignment horizontal="center" vertical="center"/>
    </xf>
    <xf numFmtId="0" fontId="78" fillId="0" borderId="104" xfId="0" applyFont="1" applyBorder="1" applyAlignment="1">
      <alignment horizontal="center" vertical="center"/>
    </xf>
    <xf numFmtId="0" fontId="78" fillId="0" borderId="105" xfId="0" applyFont="1" applyBorder="1" applyAlignment="1">
      <alignment horizontal="center" vertical="center"/>
    </xf>
    <xf numFmtId="0" fontId="75" fillId="2" borderId="2" xfId="0" applyFont="1" applyFill="1" applyBorder="1" applyAlignment="1" applyProtection="1">
      <alignment horizontal="center" vertical="center"/>
      <protection locked="0"/>
    </xf>
    <xf numFmtId="0" fontId="75" fillId="2" borderId="0" xfId="0" applyFont="1" applyFill="1" applyAlignment="1" applyProtection="1">
      <alignment horizontal="center" vertical="center"/>
      <protection locked="0"/>
    </xf>
    <xf numFmtId="3" fontId="74" fillId="0" borderId="1" xfId="3" applyNumberFormat="1" applyFont="1" applyBorder="1" applyAlignment="1" applyProtection="1">
      <alignment horizontal="center" vertical="center"/>
    </xf>
    <xf numFmtId="0" fontId="75" fillId="2" borderId="32" xfId="0" applyFont="1" applyFill="1" applyBorder="1" applyAlignment="1" applyProtection="1">
      <alignment horizontal="center"/>
      <protection locked="0"/>
    </xf>
    <xf numFmtId="0" fontId="75" fillId="2" borderId="36" xfId="0" applyFont="1" applyFill="1" applyBorder="1" applyAlignment="1" applyProtection="1">
      <alignment horizontal="center"/>
      <protection locked="0"/>
    </xf>
    <xf numFmtId="0" fontId="75" fillId="2" borderId="37" xfId="0" applyFont="1" applyFill="1" applyBorder="1" applyAlignment="1" applyProtection="1">
      <alignment horizontal="center"/>
      <protection locked="0"/>
    </xf>
    <xf numFmtId="2" fontId="74" fillId="10" borderId="1" xfId="3" applyNumberFormat="1" applyFont="1" applyFill="1" applyBorder="1" applyAlignment="1" applyProtection="1">
      <alignment horizontal="center" vertical="center"/>
    </xf>
    <xf numFmtId="9" fontId="74" fillId="10" borderId="1" xfId="3" applyFont="1" applyFill="1" applyBorder="1" applyAlignment="1" applyProtection="1">
      <alignment horizontal="center" vertical="center"/>
    </xf>
    <xf numFmtId="0" fontId="74" fillId="10" borderId="1" xfId="3" applyNumberFormat="1" applyFont="1" applyFill="1" applyBorder="1" applyAlignment="1" applyProtection="1">
      <alignment horizontal="center" vertical="center"/>
    </xf>
    <xf numFmtId="0" fontId="74" fillId="0" borderId="1" xfId="0" applyFont="1" applyBorder="1" applyAlignment="1" applyProtection="1">
      <alignment horizontal="center" vertical="center"/>
      <protection locked="0"/>
    </xf>
    <xf numFmtId="0" fontId="75" fillId="2" borderId="71" xfId="0" applyFont="1" applyFill="1" applyBorder="1" applyAlignment="1" applyProtection="1">
      <alignment horizontal="center" wrapText="1"/>
      <protection locked="0"/>
    </xf>
    <xf numFmtId="0" fontId="75" fillId="2" borderId="6" xfId="0" applyFont="1" applyFill="1" applyBorder="1" applyAlignment="1" applyProtection="1">
      <alignment horizontal="center" wrapText="1"/>
      <protection locked="0"/>
    </xf>
    <xf numFmtId="0" fontId="75" fillId="2" borderId="69" xfId="0" applyFont="1" applyFill="1" applyBorder="1" applyAlignment="1" applyProtection="1">
      <alignment horizontal="center" vertical="center"/>
      <protection locked="0"/>
    </xf>
    <xf numFmtId="0" fontId="75" fillId="2" borderId="67" xfId="0" applyFont="1" applyFill="1" applyBorder="1" applyAlignment="1" applyProtection="1">
      <alignment horizontal="center" vertical="center"/>
      <protection locked="0"/>
    </xf>
    <xf numFmtId="0" fontId="75" fillId="2" borderId="68" xfId="0" applyFont="1" applyFill="1" applyBorder="1" applyAlignment="1" applyProtection="1">
      <alignment horizontal="center" vertical="center"/>
      <protection locked="0"/>
    </xf>
    <xf numFmtId="0" fontId="75" fillId="2" borderId="40" xfId="0" applyFont="1" applyFill="1" applyBorder="1" applyAlignment="1" applyProtection="1">
      <alignment horizontal="center" vertical="center"/>
      <protection locked="0"/>
    </xf>
    <xf numFmtId="0" fontId="75" fillId="2" borderId="41" xfId="0" applyFont="1" applyFill="1" applyBorder="1" applyAlignment="1" applyProtection="1">
      <alignment horizontal="center" vertical="center"/>
      <protection locked="0"/>
    </xf>
    <xf numFmtId="0" fontId="75" fillId="2" borderId="42" xfId="0" applyFont="1" applyFill="1" applyBorder="1" applyAlignment="1" applyProtection="1">
      <alignment horizontal="center" vertical="center"/>
      <protection locked="0"/>
    </xf>
    <xf numFmtId="0" fontId="75" fillId="2" borderId="43" xfId="0" applyFont="1" applyFill="1" applyBorder="1" applyAlignment="1" applyProtection="1">
      <alignment horizontal="center" vertical="center"/>
      <protection locked="0"/>
    </xf>
    <xf numFmtId="3" fontId="74" fillId="10" borderId="1" xfId="3" applyNumberFormat="1" applyFont="1" applyFill="1" applyBorder="1" applyAlignment="1" applyProtection="1">
      <alignment horizontal="center" vertical="center"/>
    </xf>
    <xf numFmtId="0" fontId="87" fillId="2" borderId="1" xfId="0" applyFont="1" applyFill="1" applyBorder="1" applyAlignment="1" applyProtection="1">
      <alignment horizontal="center" vertical="center"/>
      <protection locked="0"/>
    </xf>
    <xf numFmtId="0" fontId="75" fillId="2" borderId="38" xfId="0" applyFont="1" applyFill="1" applyBorder="1" applyAlignment="1" applyProtection="1">
      <alignment horizontal="center" vertical="center" wrapText="1"/>
      <protection locked="0"/>
    </xf>
    <xf numFmtId="0" fontId="75" fillId="2" borderId="39" xfId="0" applyFont="1" applyFill="1" applyBorder="1" applyAlignment="1" applyProtection="1">
      <alignment horizontal="center" vertical="center" wrapText="1"/>
      <protection locked="0"/>
    </xf>
    <xf numFmtId="0" fontId="189" fillId="2" borderId="0" xfId="0" applyFont="1" applyFill="1" applyAlignment="1" applyProtection="1">
      <alignment horizontal="left" vertical="center"/>
      <protection locked="0"/>
    </xf>
    <xf numFmtId="0" fontId="189" fillId="2" borderId="11" xfId="0" applyFont="1" applyFill="1" applyBorder="1" applyAlignment="1" applyProtection="1">
      <alignment horizontal="left" vertical="center"/>
      <protection locked="0"/>
    </xf>
    <xf numFmtId="170" fontId="189" fillId="2" borderId="0" xfId="0" applyNumberFormat="1" applyFont="1" applyFill="1" applyAlignment="1" applyProtection="1">
      <alignment horizontal="center" vertical="center"/>
      <protection locked="0"/>
    </xf>
    <xf numFmtId="170" fontId="189" fillId="2" borderId="11" xfId="0" applyNumberFormat="1" applyFont="1" applyFill="1" applyBorder="1" applyAlignment="1" applyProtection="1">
      <alignment horizontal="center" vertical="center"/>
      <protection locked="0"/>
    </xf>
    <xf numFmtId="0" fontId="75" fillId="2" borderId="71" xfId="0" applyFont="1" applyFill="1" applyBorder="1" applyAlignment="1" applyProtection="1">
      <alignment horizontal="center" vertical="center" wrapText="1"/>
      <protection locked="0"/>
    </xf>
    <xf numFmtId="0" fontId="75" fillId="2" borderId="6" xfId="0" applyFont="1" applyFill="1" applyBorder="1" applyAlignment="1" applyProtection="1">
      <alignment horizontal="center" vertical="center" wrapText="1"/>
      <protection locked="0"/>
    </xf>
    <xf numFmtId="0" fontId="74" fillId="0" borderId="0" xfId="0" applyFont="1" applyAlignment="1" applyProtection="1">
      <alignment horizontal="left"/>
      <protection locked="0"/>
    </xf>
    <xf numFmtId="0" fontId="75" fillId="2" borderId="4" xfId="0" applyFont="1" applyFill="1" applyBorder="1" applyAlignment="1" applyProtection="1">
      <alignment horizontal="center" vertical="center"/>
      <protection locked="0"/>
    </xf>
    <xf numFmtId="0" fontId="73" fillId="0" borderId="69" xfId="0" applyFont="1" applyBorder="1" applyAlignment="1" applyProtection="1">
      <alignment horizontal="center" vertical="center"/>
      <protection locked="0"/>
    </xf>
    <xf numFmtId="0" fontId="73" fillId="0" borderId="67" xfId="0" applyFont="1" applyBorder="1" applyAlignment="1" applyProtection="1">
      <alignment horizontal="center" vertical="center"/>
      <protection locked="0"/>
    </xf>
    <xf numFmtId="0" fontId="73" fillId="0" borderId="68" xfId="0" applyFont="1" applyBorder="1" applyAlignment="1" applyProtection="1">
      <alignment horizontal="center" vertical="center"/>
      <protection locked="0"/>
    </xf>
    <xf numFmtId="0" fontId="54" fillId="0" borderId="69" xfId="0" applyFont="1" applyBorder="1" applyAlignment="1" applyProtection="1">
      <alignment horizontal="right"/>
      <protection locked="0"/>
    </xf>
    <xf numFmtId="0" fontId="54" fillId="0" borderId="67" xfId="0" applyFont="1" applyBorder="1" applyAlignment="1" applyProtection="1">
      <alignment horizontal="right"/>
      <protection locked="0"/>
    </xf>
    <xf numFmtId="0" fontId="54" fillId="0" borderId="68" xfId="0" applyFont="1" applyBorder="1" applyAlignment="1" applyProtection="1">
      <alignment horizontal="right"/>
      <protection locked="0"/>
    </xf>
    <xf numFmtId="0" fontId="0" fillId="0" borderId="1" xfId="0" applyBorder="1" applyAlignment="1">
      <alignment horizontal="center"/>
    </xf>
    <xf numFmtId="0" fontId="54" fillId="0" borderId="1" xfId="0" applyFont="1" applyBorder="1" applyAlignment="1" applyProtection="1">
      <alignment horizontal="right"/>
      <protection locked="0"/>
    </xf>
    <xf numFmtId="0" fontId="10" fillId="0" borderId="69" xfId="0" applyFont="1" applyBorder="1" applyAlignment="1">
      <alignment horizontal="center"/>
    </xf>
    <xf numFmtId="0" fontId="10" fillId="0" borderId="68" xfId="0" applyFont="1" applyBorder="1" applyAlignment="1">
      <alignment horizontal="center"/>
    </xf>
    <xf numFmtId="0" fontId="28" fillId="2" borderId="1" xfId="0" applyFont="1" applyFill="1" applyBorder="1" applyAlignment="1">
      <alignment horizontal="center" vertical="center"/>
    </xf>
    <xf numFmtId="0" fontId="83" fillId="47" borderId="98" xfId="0" applyFont="1" applyFill="1" applyBorder="1" applyAlignment="1">
      <alignment horizontal="center" vertical="center" wrapText="1"/>
    </xf>
    <xf numFmtId="0" fontId="83" fillId="47" borderId="0" xfId="0" applyFont="1" applyFill="1" applyAlignment="1">
      <alignment horizontal="center" vertical="center" wrapText="1"/>
    </xf>
    <xf numFmtId="0" fontId="83" fillId="49" borderId="98" xfId="0" applyFont="1" applyFill="1" applyBorder="1" applyAlignment="1">
      <alignment horizontal="center" vertical="center" wrapText="1"/>
    </xf>
    <xf numFmtId="0" fontId="83" fillId="49" borderId="0" xfId="0" applyFont="1" applyFill="1" applyAlignment="1">
      <alignment horizontal="center" vertical="center" wrapText="1"/>
    </xf>
    <xf numFmtId="0" fontId="83" fillId="49" borderId="98" xfId="0" applyFont="1" applyFill="1" applyBorder="1" applyAlignment="1">
      <alignment horizontal="center" vertical="center"/>
    </xf>
    <xf numFmtId="0" fontId="83" fillId="49" borderId="0" xfId="0" applyFont="1" applyFill="1" applyAlignment="1">
      <alignment horizontal="center" vertical="center"/>
    </xf>
    <xf numFmtId="0" fontId="83" fillId="50" borderId="98" xfId="0" applyFont="1" applyFill="1" applyBorder="1" applyAlignment="1">
      <alignment horizontal="center" vertical="center" wrapText="1"/>
    </xf>
    <xf numFmtId="0" fontId="83" fillId="50" borderId="0" xfId="0" applyFont="1" applyFill="1" applyAlignment="1">
      <alignment horizontal="center" vertical="center" wrapText="1"/>
    </xf>
    <xf numFmtId="0" fontId="83" fillId="51" borderId="98" xfId="0" applyFont="1" applyFill="1" applyBorder="1" applyAlignment="1">
      <alignment horizontal="center" vertical="center" wrapText="1"/>
    </xf>
    <xf numFmtId="0" fontId="83" fillId="51" borderId="0" xfId="0" applyFont="1" applyFill="1" applyAlignment="1">
      <alignment horizontal="center" vertical="center" wrapText="1"/>
    </xf>
    <xf numFmtId="0" fontId="83" fillId="10" borderId="98" xfId="0" applyFont="1" applyFill="1" applyBorder="1" applyAlignment="1">
      <alignment horizontal="center" vertical="center"/>
    </xf>
    <xf numFmtId="0" fontId="83" fillId="10" borderId="0" xfId="0" applyFont="1" applyFill="1" applyAlignment="1">
      <alignment horizontal="center" vertical="center"/>
    </xf>
    <xf numFmtId="0" fontId="83" fillId="52" borderId="98" xfId="0" applyFont="1" applyFill="1" applyBorder="1" applyAlignment="1">
      <alignment horizontal="center" vertical="center" wrapText="1"/>
    </xf>
    <xf numFmtId="0" fontId="83" fillId="52" borderId="0" xfId="0" applyFont="1" applyFill="1" applyAlignment="1">
      <alignment horizontal="center" vertical="center" wrapText="1"/>
    </xf>
    <xf numFmtId="0" fontId="84" fillId="6" borderId="98" xfId="0" applyFont="1" applyFill="1" applyBorder="1" applyAlignment="1">
      <alignment horizontal="center" vertical="center" wrapText="1"/>
    </xf>
    <xf numFmtId="0" fontId="84" fillId="6" borderId="0" xfId="0" applyFont="1" applyFill="1" applyAlignment="1">
      <alignment horizontal="center" vertical="center" wrapText="1"/>
    </xf>
    <xf numFmtId="0" fontId="83" fillId="5" borderId="98" xfId="0" applyFont="1" applyFill="1" applyBorder="1" applyAlignment="1">
      <alignment horizontal="center" vertical="center" wrapText="1"/>
    </xf>
    <xf numFmtId="0" fontId="83" fillId="5" borderId="0" xfId="0" applyFont="1" applyFill="1" applyAlignment="1">
      <alignment horizontal="center" vertical="center" wrapText="1"/>
    </xf>
    <xf numFmtId="0" fontId="83" fillId="10" borderId="98" xfId="0" applyFont="1" applyFill="1" applyBorder="1" applyAlignment="1">
      <alignment horizontal="center" vertical="center" wrapText="1"/>
    </xf>
    <xf numFmtId="0" fontId="83" fillId="10" borderId="0" xfId="0" applyFont="1" applyFill="1" applyAlignment="1">
      <alignment horizontal="center" vertical="center" wrapText="1"/>
    </xf>
    <xf numFmtId="16" fontId="28" fillId="135" borderId="71" xfId="0" applyNumberFormat="1" applyFont="1" applyFill="1" applyBorder="1" applyAlignment="1">
      <alignment vertical="center"/>
    </xf>
    <xf numFmtId="16" fontId="28" fillId="135" borderId="6" xfId="0" applyNumberFormat="1" applyFont="1" applyFill="1" applyBorder="1" applyAlignment="1">
      <alignment vertical="center"/>
    </xf>
    <xf numFmtId="18" fontId="28" fillId="135" borderId="1" xfId="0" applyNumberFormat="1" applyFont="1" applyFill="1" applyBorder="1" applyAlignment="1">
      <alignment horizontal="center"/>
    </xf>
    <xf numFmtId="0" fontId="178" fillId="2" borderId="69" xfId="0" applyFont="1" applyFill="1" applyBorder="1" applyAlignment="1">
      <alignment horizontal="center" vertical="center"/>
    </xf>
    <xf numFmtId="0" fontId="178" fillId="2" borderId="67" xfId="0" applyFont="1" applyFill="1" applyBorder="1" applyAlignment="1">
      <alignment horizontal="center" vertical="center"/>
    </xf>
    <xf numFmtId="0" fontId="178" fillId="2" borderId="1" xfId="0" applyFont="1" applyFill="1" applyBorder="1" applyAlignment="1">
      <alignment horizontal="center" vertical="center"/>
    </xf>
    <xf numFmtId="0" fontId="10" fillId="0" borderId="1" xfId="0" applyFont="1" applyBorder="1" applyAlignment="1">
      <alignment horizontal="left" vertical="center" wrapText="1"/>
    </xf>
    <xf numFmtId="0" fontId="0" fillId="0" borderId="1" xfId="0" applyBorder="1" applyAlignment="1">
      <alignment horizontal="center" vertical="center"/>
    </xf>
    <xf numFmtId="2" fontId="10" fillId="0" borderId="69" xfId="0" applyNumberFormat="1" applyFont="1" applyBorder="1" applyAlignment="1">
      <alignment horizontal="center"/>
    </xf>
    <xf numFmtId="2" fontId="10" fillId="0" borderId="68" xfId="0" applyNumberFormat="1" applyFont="1" applyBorder="1" applyAlignment="1">
      <alignment horizontal="center"/>
    </xf>
    <xf numFmtId="0" fontId="178" fillId="2" borderId="74" xfId="0" applyFont="1" applyFill="1" applyBorder="1" applyAlignment="1">
      <alignment horizontal="center" vertical="center"/>
    </xf>
    <xf numFmtId="0" fontId="178" fillId="2" borderId="14" xfId="0" applyFont="1" applyFill="1" applyBorder="1" applyAlignment="1">
      <alignment horizontal="center" vertical="center"/>
    </xf>
    <xf numFmtId="0" fontId="10" fillId="0" borderId="1" xfId="0" applyFont="1" applyBorder="1" applyAlignment="1">
      <alignment horizontal="left" vertical="top" wrapText="1"/>
    </xf>
    <xf numFmtId="0" fontId="10" fillId="9" borderId="69" xfId="0" applyFont="1" applyFill="1" applyBorder="1" applyAlignment="1">
      <alignment horizontal="left"/>
    </xf>
    <xf numFmtId="0" fontId="10" fillId="9" borderId="67" xfId="0" applyFont="1" applyFill="1" applyBorder="1" applyAlignment="1">
      <alignment horizontal="left"/>
    </xf>
    <xf numFmtId="0" fontId="10" fillId="9" borderId="68" xfId="0" applyFont="1" applyFill="1" applyBorder="1" applyAlignment="1">
      <alignment horizontal="left"/>
    </xf>
    <xf numFmtId="0" fontId="10" fillId="9" borderId="1" xfId="0" applyFont="1" applyFill="1" applyBorder="1" applyAlignment="1">
      <alignment horizontal="left"/>
    </xf>
    <xf numFmtId="9" fontId="173" fillId="0" borderId="2" xfId="3" applyFont="1" applyBorder="1" applyAlignment="1">
      <alignment horizontal="center"/>
    </xf>
    <xf numFmtId="9" fontId="173" fillId="0" borderId="0" xfId="3" applyFont="1" applyBorder="1" applyAlignment="1">
      <alignment horizontal="center"/>
    </xf>
    <xf numFmtId="9" fontId="173" fillId="0" borderId="3" xfId="3" applyFont="1" applyBorder="1" applyAlignment="1">
      <alignment horizontal="center"/>
    </xf>
    <xf numFmtId="0" fontId="28" fillId="4" borderId="2" xfId="0" applyFont="1" applyFill="1" applyBorder="1" applyAlignment="1">
      <alignment horizontal="center" vertical="center"/>
    </xf>
    <xf numFmtId="0" fontId="28" fillId="4" borderId="0" xfId="0" applyFont="1" applyFill="1" applyAlignment="1">
      <alignment horizontal="center" vertical="center"/>
    </xf>
    <xf numFmtId="9" fontId="173" fillId="0" borderId="72" xfId="3" applyFont="1" applyBorder="1" applyAlignment="1">
      <alignment horizontal="center" vertical="center"/>
    </xf>
    <xf numFmtId="0" fontId="173" fillId="0" borderId="73" xfId="3" applyNumberFormat="1" applyFont="1" applyBorder="1" applyAlignment="1">
      <alignment horizontal="center" vertical="center"/>
    </xf>
    <xf numFmtId="0" fontId="173" fillId="0" borderId="2" xfId="3" applyNumberFormat="1" applyFont="1" applyBorder="1" applyAlignment="1">
      <alignment horizontal="center" vertical="center"/>
    </xf>
    <xf numFmtId="0" fontId="173" fillId="0" borderId="3" xfId="3" applyNumberFormat="1" applyFont="1" applyBorder="1" applyAlignment="1">
      <alignment horizontal="center" vertical="center"/>
    </xf>
    <xf numFmtId="0" fontId="176" fillId="0" borderId="0" xfId="0" applyFont="1" applyAlignment="1">
      <alignment horizontal="center"/>
    </xf>
    <xf numFmtId="0" fontId="31" fillId="2" borderId="0" xfId="0" applyFont="1" applyFill="1" applyAlignment="1">
      <alignment horizontal="center"/>
    </xf>
    <xf numFmtId="0" fontId="10" fillId="0" borderId="71" xfId="0" applyFont="1" applyBorder="1" applyAlignment="1">
      <alignment horizontal="center" vertical="center"/>
    </xf>
    <xf numFmtId="0" fontId="10" fillId="0" borderId="6" xfId="0" applyFont="1" applyBorder="1" applyAlignment="1">
      <alignment horizontal="center" vertical="center"/>
    </xf>
    <xf numFmtId="3" fontId="10" fillId="0" borderId="71" xfId="0" applyNumberFormat="1" applyFont="1" applyBorder="1" applyAlignment="1">
      <alignment horizontal="center" vertical="center"/>
    </xf>
    <xf numFmtId="3" fontId="10" fillId="0" borderId="6" xfId="0" applyNumberFormat="1" applyFont="1" applyBorder="1" applyAlignment="1">
      <alignment horizontal="center" vertical="center"/>
    </xf>
    <xf numFmtId="0" fontId="178" fillId="144" borderId="72" xfId="0" applyFont="1" applyFill="1" applyBorder="1" applyAlignment="1">
      <alignment horizontal="center" vertical="center" wrapText="1"/>
    </xf>
    <xf numFmtId="0" fontId="178" fillId="144" borderId="73" xfId="0" applyFont="1" applyFill="1" applyBorder="1" applyAlignment="1">
      <alignment horizontal="center" vertical="center" wrapText="1"/>
    </xf>
    <xf numFmtId="0" fontId="178" fillId="144" borderId="2" xfId="0" applyFont="1" applyFill="1" applyBorder="1" applyAlignment="1">
      <alignment horizontal="center" vertical="center" wrapText="1"/>
    </xf>
    <xf numFmtId="0" fontId="178" fillId="144" borderId="3" xfId="0" applyFont="1" applyFill="1" applyBorder="1" applyAlignment="1">
      <alignment horizontal="center" vertical="center" wrapText="1"/>
    </xf>
    <xf numFmtId="0" fontId="28" fillId="4" borderId="1" xfId="0" applyFont="1" applyFill="1" applyBorder="1" applyAlignment="1">
      <alignment horizontal="center"/>
    </xf>
    <xf numFmtId="0" fontId="176" fillId="2" borderId="69" xfId="0" applyFont="1" applyFill="1" applyBorder="1" applyAlignment="1">
      <alignment horizontal="center"/>
    </xf>
    <xf numFmtId="0" fontId="176" fillId="2" borderId="67" xfId="0" applyFont="1" applyFill="1" applyBorder="1" applyAlignment="1">
      <alignment horizontal="center"/>
    </xf>
    <xf numFmtId="0" fontId="176" fillId="2" borderId="68" xfId="0" applyFont="1" applyFill="1" applyBorder="1" applyAlignment="1">
      <alignment horizontal="center"/>
    </xf>
    <xf numFmtId="16" fontId="176" fillId="2" borderId="72" xfId="0" applyNumberFormat="1" applyFont="1" applyFill="1" applyBorder="1" applyAlignment="1">
      <alignment horizontal="center"/>
    </xf>
    <xf numFmtId="16" fontId="176" fillId="2" borderId="74" xfId="0" applyNumberFormat="1" applyFont="1" applyFill="1" applyBorder="1" applyAlignment="1">
      <alignment horizontal="center"/>
    </xf>
    <xf numFmtId="16" fontId="176" fillId="2" borderId="73" xfId="0" applyNumberFormat="1" applyFont="1" applyFill="1" applyBorder="1" applyAlignment="1">
      <alignment horizontal="center"/>
    </xf>
    <xf numFmtId="0" fontId="171" fillId="4" borderId="2" xfId="0" applyFont="1" applyFill="1" applyBorder="1" applyAlignment="1">
      <alignment horizontal="center"/>
    </xf>
    <xf numFmtId="0" fontId="171" fillId="4" borderId="0" xfId="0" applyFont="1" applyFill="1" applyAlignment="1">
      <alignment horizontal="center"/>
    </xf>
    <xf numFmtId="0" fontId="171" fillId="4" borderId="3" xfId="0" applyFont="1" applyFill="1" applyBorder="1" applyAlignment="1">
      <alignment horizontal="center"/>
    </xf>
    <xf numFmtId="0" fontId="177" fillId="4" borderId="2" xfId="0" applyFont="1" applyFill="1" applyBorder="1" applyAlignment="1">
      <alignment horizontal="center" vertical="center"/>
    </xf>
    <xf numFmtId="0" fontId="177" fillId="4" borderId="0" xfId="0" applyFont="1" applyFill="1" applyAlignment="1">
      <alignment horizontal="center" vertical="center"/>
    </xf>
    <xf numFmtId="0" fontId="177" fillId="4" borderId="3" xfId="0" applyFont="1" applyFill="1" applyBorder="1" applyAlignment="1">
      <alignment horizontal="center" vertical="center"/>
    </xf>
    <xf numFmtId="3" fontId="173" fillId="0" borderId="1" xfId="0" applyNumberFormat="1" applyFont="1" applyBorder="1" applyAlignment="1">
      <alignment horizontal="center"/>
    </xf>
    <xf numFmtId="0" fontId="28" fillId="4" borderId="71" xfId="0" applyFont="1" applyFill="1" applyBorder="1" applyAlignment="1">
      <alignment horizontal="center" vertical="center"/>
    </xf>
    <xf numFmtId="0" fontId="28" fillId="144" borderId="1" xfId="0" applyFont="1" applyFill="1" applyBorder="1" applyAlignment="1">
      <alignment horizontal="center" vertical="center" wrapText="1"/>
    </xf>
    <xf numFmtId="9" fontId="173" fillId="0" borderId="1" xfId="0" applyNumberFormat="1" applyFont="1" applyBorder="1" applyAlignment="1">
      <alignment horizontal="center" vertical="center"/>
    </xf>
    <xf numFmtId="0" fontId="173" fillId="0" borderId="1" xfId="0" applyFont="1" applyBorder="1" applyAlignment="1">
      <alignment horizontal="center" vertical="center"/>
    </xf>
    <xf numFmtId="2" fontId="173" fillId="0" borderId="1" xfId="0" applyNumberFormat="1" applyFont="1" applyBorder="1" applyAlignment="1">
      <alignment horizontal="center" vertical="center"/>
    </xf>
    <xf numFmtId="10" fontId="173" fillId="0" borderId="1" xfId="0" applyNumberFormat="1" applyFont="1" applyBorder="1" applyAlignment="1">
      <alignment horizontal="center"/>
    </xf>
    <xf numFmtId="10" fontId="173" fillId="0" borderId="1" xfId="0" applyNumberFormat="1" applyFont="1" applyBorder="1" applyAlignment="1">
      <alignment horizontal="center" vertical="center"/>
    </xf>
    <xf numFmtId="2" fontId="173" fillId="0" borderId="72" xfId="0" applyNumberFormat="1" applyFont="1" applyBorder="1" applyAlignment="1">
      <alignment horizontal="center" vertical="center"/>
    </xf>
    <xf numFmtId="2" fontId="173" fillId="0" borderId="13" xfId="0" applyNumberFormat="1" applyFont="1" applyBorder="1" applyAlignment="1">
      <alignment horizontal="center" vertical="center"/>
    </xf>
    <xf numFmtId="3" fontId="173" fillId="0" borderId="1" xfId="3" applyNumberFormat="1" applyFont="1" applyBorder="1" applyAlignment="1">
      <alignment horizontal="center" vertical="center"/>
    </xf>
    <xf numFmtId="0" fontId="173" fillId="0" borderId="1" xfId="3" applyNumberFormat="1" applyFont="1" applyBorder="1" applyAlignment="1">
      <alignment horizontal="center" vertical="center"/>
    </xf>
    <xf numFmtId="10" fontId="173" fillId="0" borderId="73" xfId="0" applyNumberFormat="1" applyFont="1" applyBorder="1" applyAlignment="1">
      <alignment horizontal="center" vertical="center"/>
    </xf>
    <xf numFmtId="10" fontId="173" fillId="0" borderId="4" xfId="0" applyNumberFormat="1" applyFont="1" applyBorder="1" applyAlignment="1">
      <alignment horizontal="center" vertical="center"/>
    </xf>
    <xf numFmtId="0" fontId="182" fillId="0" borderId="1" xfId="0" applyFont="1" applyBorder="1" applyAlignment="1" applyProtection="1">
      <alignment horizontal="center" vertical="center"/>
      <protection locked="0"/>
    </xf>
    <xf numFmtId="0" fontId="75" fillId="2" borderId="72" xfId="0" applyFont="1" applyFill="1" applyBorder="1" applyAlignment="1" applyProtection="1">
      <alignment horizontal="center" vertical="center" wrapText="1"/>
      <protection locked="0"/>
    </xf>
    <xf numFmtId="0" fontId="75" fillId="2" borderId="74" xfId="0" applyFont="1" applyFill="1" applyBorder="1" applyAlignment="1" applyProtection="1">
      <alignment horizontal="center" vertical="center" wrapText="1"/>
      <protection locked="0"/>
    </xf>
    <xf numFmtId="0" fontId="75" fillId="2" borderId="2" xfId="0" applyFont="1" applyFill="1" applyBorder="1" applyAlignment="1" applyProtection="1">
      <alignment horizontal="center" vertical="center" wrapText="1"/>
      <protection locked="0"/>
    </xf>
    <xf numFmtId="0" fontId="75" fillId="2" borderId="0" xfId="0" applyFont="1" applyFill="1" applyAlignment="1" applyProtection="1">
      <alignment horizontal="center" vertical="center" wrapText="1"/>
      <protection locked="0"/>
    </xf>
    <xf numFmtId="0" fontId="15" fillId="7" borderId="1" xfId="0" applyFont="1" applyFill="1" applyBorder="1" applyAlignment="1">
      <alignment horizontal="center" vertical="center" wrapText="1"/>
    </xf>
    <xf numFmtId="0" fontId="10" fillId="7" borderId="6" xfId="0" applyFont="1" applyFill="1" applyBorder="1" applyAlignment="1">
      <alignment horizontal="center" vertical="center"/>
    </xf>
    <xf numFmtId="0" fontId="10" fillId="7" borderId="1" xfId="0" applyFont="1" applyFill="1" applyBorder="1" applyAlignment="1">
      <alignment horizontal="center" vertical="center"/>
    </xf>
    <xf numFmtId="0" fontId="10" fillId="0" borderId="1" xfId="0" applyFont="1" applyBorder="1" applyAlignment="1">
      <alignment horizontal="center"/>
    </xf>
    <xf numFmtId="170" fontId="78" fillId="0" borderId="0" xfId="0" quotePrefix="1" applyNumberFormat="1" applyFont="1" applyAlignment="1">
      <alignment horizontal="left"/>
    </xf>
    <xf numFmtId="170" fontId="3" fillId="0" borderId="69" xfId="0" applyNumberFormat="1" applyFont="1" applyBorder="1" applyAlignment="1" applyProtection="1">
      <alignment horizontal="left" vertical="center"/>
      <protection locked="0"/>
    </xf>
    <xf numFmtId="170" fontId="3" fillId="0" borderId="67" xfId="0" applyNumberFormat="1" applyFont="1" applyBorder="1" applyAlignment="1" applyProtection="1">
      <alignment horizontal="left" vertical="center"/>
      <protection locked="0"/>
    </xf>
    <xf numFmtId="170" fontId="3" fillId="0" borderId="68" xfId="0" applyNumberFormat="1" applyFont="1" applyBorder="1" applyAlignment="1" applyProtection="1">
      <alignment horizontal="left" vertical="center"/>
      <protection locked="0"/>
    </xf>
    <xf numFmtId="0" fontId="4" fillId="2" borderId="0" xfId="0" applyFont="1" applyFill="1" applyAlignment="1" applyProtection="1">
      <alignment horizontal="center" vertical="center" wrapText="1"/>
      <protection locked="0"/>
    </xf>
    <xf numFmtId="0" fontId="4" fillId="2" borderId="98" xfId="0" applyFont="1" applyFill="1" applyBorder="1" applyAlignment="1" applyProtection="1">
      <alignment horizontal="center" vertical="center" wrapText="1"/>
      <protection locked="0"/>
    </xf>
    <xf numFmtId="0" fontId="0" fillId="0" borderId="0" xfId="0" applyAlignment="1">
      <alignment horizontal="center"/>
    </xf>
    <xf numFmtId="0" fontId="162" fillId="0" borderId="0" xfId="0" applyFont="1" applyAlignment="1">
      <alignment horizontal="left"/>
    </xf>
    <xf numFmtId="0" fontId="162" fillId="0" borderId="0" xfId="0" applyFont="1" applyAlignment="1">
      <alignment horizontal="center"/>
    </xf>
    <xf numFmtId="0" fontId="162" fillId="0" borderId="1" xfId="0" applyFont="1" applyBorder="1" applyAlignment="1">
      <alignment horizontal="left" vertical="center"/>
    </xf>
    <xf numFmtId="0" fontId="28" fillId="48" borderId="82" xfId="0" applyFont="1" applyFill="1" applyBorder="1" applyAlignment="1">
      <alignment horizontal="center"/>
    </xf>
    <xf numFmtId="0" fontId="28" fillId="48" borderId="77" xfId="0" applyFont="1" applyFill="1" applyBorder="1" applyAlignment="1">
      <alignment horizontal="center"/>
    </xf>
    <xf numFmtId="0" fontId="28" fillId="48" borderId="78" xfId="0" applyFont="1" applyFill="1" applyBorder="1" applyAlignment="1">
      <alignment horizontal="center"/>
    </xf>
    <xf numFmtId="0" fontId="28" fillId="48" borderId="79" xfId="0" applyFont="1" applyFill="1" applyBorder="1" applyAlignment="1">
      <alignment horizontal="center"/>
    </xf>
    <xf numFmtId="0" fontId="28" fillId="48" borderId="80" xfId="0" applyFont="1" applyFill="1" applyBorder="1" applyAlignment="1">
      <alignment horizontal="center"/>
    </xf>
    <xf numFmtId="226" fontId="162" fillId="0" borderId="0" xfId="0" applyNumberFormat="1" applyFont="1" applyAlignment="1">
      <alignment horizontal="left" vertical="center"/>
    </xf>
    <xf numFmtId="0" fontId="28" fillId="2" borderId="14" xfId="0" applyFont="1" applyFill="1" applyBorder="1" applyAlignment="1">
      <alignment horizontal="center"/>
    </xf>
    <xf numFmtId="0" fontId="28" fillId="2" borderId="80" xfId="0" applyFont="1" applyFill="1" applyBorder="1" applyAlignment="1">
      <alignment horizontal="center" vertical="center"/>
    </xf>
    <xf numFmtId="0" fontId="28" fillId="2" borderId="123" xfId="0" applyFont="1" applyFill="1" applyBorder="1" applyAlignment="1">
      <alignment horizontal="center" vertical="center" wrapText="1"/>
    </xf>
    <xf numFmtId="0" fontId="28" fillId="2" borderId="79" xfId="0" applyFont="1" applyFill="1" applyBorder="1" applyAlignment="1">
      <alignment horizontal="center" vertical="center" wrapText="1"/>
    </xf>
    <xf numFmtId="170" fontId="3" fillId="0" borderId="69" xfId="0" applyNumberFormat="1" applyFont="1" applyBorder="1" applyAlignment="1">
      <alignment horizontal="left"/>
    </xf>
    <xf numFmtId="170" fontId="3" fillId="0" borderId="67" xfId="0" applyNumberFormat="1" applyFont="1" applyBorder="1" applyAlignment="1">
      <alignment horizontal="left"/>
    </xf>
    <xf numFmtId="170" fontId="3" fillId="0" borderId="68" xfId="0" applyNumberFormat="1" applyFont="1" applyBorder="1" applyAlignment="1">
      <alignment horizontal="left"/>
    </xf>
    <xf numFmtId="0" fontId="2" fillId="0" borderId="0" xfId="0" applyFont="1" applyAlignment="1" applyProtection="1">
      <alignment horizontal="left" vertical="center"/>
      <protection locked="0"/>
    </xf>
    <xf numFmtId="0" fontId="2" fillId="0" borderId="0" xfId="0" applyFont="1" applyAlignment="1" applyProtection="1">
      <alignment horizontal="center" vertical="center"/>
      <protection locked="0"/>
    </xf>
  </cellXfs>
  <cellStyles count="43305">
    <cellStyle name="_~2173354" xfId="152" xr:uid="{00000000-0005-0000-0000-000000000000}"/>
    <cellStyle name="_04-MOR_nwgma" xfId="151" xr:uid="{00000000-0005-0000-0000-000001000000}"/>
    <cellStyle name="_04-MOR_nwgma_District MOR Charts_Period_09_2004" xfId="150" xr:uid="{00000000-0005-0000-0000-000002000000}"/>
    <cellStyle name="_04-MOR_nwgma_District MOR Charts_Period_11_2004" xfId="149" xr:uid="{00000000-0005-0000-0000-000003000000}"/>
    <cellStyle name="_04-MOR_nwgma_mor_pd8_t5" xfId="148" xr:uid="{00000000-0005-0000-0000-000004000000}"/>
    <cellStyle name="_04-MOR_nwgma_mor_pd8_t5_District MOR Charts_Period_09_2004" xfId="110" xr:uid="{00000000-0005-0000-0000-000005000000}"/>
    <cellStyle name="_04-MOR_nwgma_mor_pd8_t5_District MOR Charts_Period_11_2004" xfId="147" xr:uid="{00000000-0005-0000-0000-000006000000}"/>
    <cellStyle name="_04-MOR_nwgma_mor_pd8_t5_MOR_T4_Period_01_2004_xls" xfId="146" xr:uid="{00000000-0005-0000-0000-000007000000}"/>
    <cellStyle name="_04-MOR_nwgma_mor_pd8_t5_MOR_T4_Period_06_2004_xls" xfId="145" xr:uid="{00000000-0005-0000-0000-000008000000}"/>
    <cellStyle name="_04-MOR_nwgma_mor_pd8_t5_Pd 12 MOR charts" xfId="144" xr:uid="{00000000-0005-0000-0000-000009000000}"/>
    <cellStyle name="_04-MOR_nwgma_mor_pd8_t5_QPP5_Period_09_2004" xfId="143" xr:uid="{00000000-0005-0000-0000-00000A000000}"/>
    <cellStyle name="_04-MOR_nwgma_mor_pd8_t5_RC &amp; Jaz Volume_Period_01_2004" xfId="142" xr:uid="{00000000-0005-0000-0000-00000B000000}"/>
    <cellStyle name="_04-MOR_nwgma_mor_pd8_t5_TDS Improvement Chart Back-Up_Period_06_2004" xfId="141" xr:uid="{00000000-0005-0000-0000-00000C000000}"/>
    <cellStyle name="_04-MOR_nwgma_MOR_T4_Period_06_2004_xls" xfId="140" xr:uid="{00000000-0005-0000-0000-00000D000000}"/>
    <cellStyle name="_04-MOR_nwgma_P8 NGMA ASM's backup" xfId="139" xr:uid="{00000000-0005-0000-0000-00000E000000}"/>
    <cellStyle name="_04-MOR_nwgma_QPP5_Period_09_2004" xfId="138" xr:uid="{00000000-0005-0000-0000-00000F000000}"/>
    <cellStyle name="_2004 Budget SKU Mix Periodic Phasing - NOG" xfId="137" xr:uid="{00000000-0005-0000-0000-000010000000}"/>
    <cellStyle name="_2004 fullgoods-NEL as of P5'04" xfId="136" xr:uid="{00000000-0005-0000-0000-000011000000}"/>
    <cellStyle name="_A.1-BI-Depot" xfId="135" xr:uid="{00000000-0005-0000-0000-000012000000}"/>
    <cellStyle name="_A.2-BI-Whs" xfId="134" xr:uid="{00000000-0005-0000-0000-000013000000}"/>
    <cellStyle name="_AD HOC_MKT SHARE_2002" xfId="133" xr:uid="{00000000-0005-0000-0000-000014000000}"/>
    <cellStyle name="_Book1" xfId="132" xr:uid="{00000000-0005-0000-0000-000015000000}"/>
    <cellStyle name="_BOY recovery plan_nwm ftn" xfId="131" xr:uid="{00000000-0005-0000-0000-000016000000}"/>
    <cellStyle name="_B-Purchases" xfId="130" xr:uid="{00000000-0005-0000-0000-000017000000}"/>
    <cellStyle name="_Consolidated - 3" xfId="129" xr:uid="{00000000-0005-0000-0000-000018000000}"/>
    <cellStyle name="_D.1-EI-Depot" xfId="128" xr:uid="{00000000-0005-0000-0000-000019000000}"/>
    <cellStyle name="_D.2-EI-Whs" xfId="127" xr:uid="{00000000-0005-0000-0000-00001A000000}"/>
    <cellStyle name="_Dealer Performance Monitoring" xfId="126" xr:uid="{00000000-0005-0000-0000-00001B000000}"/>
    <cellStyle name="_Dealer Performance Monitoring_~2173354" xfId="125" xr:uid="{00000000-0005-0000-0000-00001C000000}"/>
    <cellStyle name="_Dealer Performance Monitoring_2004 Budget SKU Mix Periodic Phasing - NOG" xfId="124" xr:uid="{00000000-0005-0000-0000-00001D000000}"/>
    <cellStyle name="_Dealer Performance Monitoring_2004 fullgoods-NEL as of P5'04" xfId="123" xr:uid="{00000000-0005-0000-0000-00001E000000}"/>
    <cellStyle name="_Dealer Performance Monitoring_A.1-BI-Depot" xfId="122" xr:uid="{00000000-0005-0000-0000-00001F000000}"/>
    <cellStyle name="_Dealer Performance Monitoring_A.2-BI-Whs" xfId="121" xr:uid="{00000000-0005-0000-0000-000020000000}"/>
    <cellStyle name="_Dealer Performance Monitoring_Book1" xfId="120" xr:uid="{00000000-0005-0000-0000-000021000000}"/>
    <cellStyle name="_Dealer Performance Monitoring_BOY recovery plan_nwm ftn" xfId="119" xr:uid="{00000000-0005-0000-0000-000022000000}"/>
    <cellStyle name="_Dealer Performance Monitoring_B-Purchases" xfId="118" xr:uid="{00000000-0005-0000-0000-000023000000}"/>
    <cellStyle name="_Dealer Performance Monitoring_Consolidated - 3" xfId="117" xr:uid="{00000000-0005-0000-0000-000024000000}"/>
    <cellStyle name="_Dealer Performance Monitoring_D.1-EI-Depot" xfId="116" xr:uid="{00000000-0005-0000-0000-000025000000}"/>
    <cellStyle name="_Dealer Performance Monitoring_D.2-EI-Whs" xfId="115" xr:uid="{00000000-0005-0000-0000-000026000000}"/>
    <cellStyle name="_Dealer Performance Monitoring_District MOR Charts_Period_09_2004" xfId="114" xr:uid="{00000000-0005-0000-0000-000027000000}"/>
    <cellStyle name="_Dealer Performance Monitoring_District MOR Charts_Period_11_2004" xfId="113" xr:uid="{00000000-0005-0000-0000-000028000000}"/>
    <cellStyle name="_Dealer Performance Monitoring_DSS MOR CHARTS" xfId="112" xr:uid="{00000000-0005-0000-0000-000029000000}"/>
    <cellStyle name="_Dealer Performance Monitoring_fgs report_ngma_sept 2003" xfId="111" xr:uid="{00000000-0005-0000-0000-00002A000000}"/>
    <cellStyle name="_Dealer Performance Monitoring_FGSver2-0_Final P10" xfId="153" xr:uid="{00000000-0005-0000-0000-00002B000000}"/>
    <cellStyle name="_Dealer Performance Monitoring_FGSver2-0_Final P11" xfId="154" xr:uid="{00000000-0005-0000-0000-00002C000000}"/>
    <cellStyle name="_Dealer Performance Monitoring_FGSver2-0_Final P9" xfId="155" xr:uid="{00000000-0005-0000-0000-00002D000000}"/>
    <cellStyle name="_Dealer Performance Monitoring_FGSver3-0" xfId="156" xr:uid="{00000000-0005-0000-0000-00002E000000}"/>
    <cellStyle name="_Dealer Performance Monitoring_FGSver4-0" xfId="157" xr:uid="{00000000-0005-0000-0000-00002F000000}"/>
    <cellStyle name="_Dealer Performance Monitoring_FGSver4-0_SEM" xfId="158" xr:uid="{00000000-0005-0000-0000-000030000000}"/>
    <cellStyle name="_Dealer Performance Monitoring_FGSver4-0_SEM(Rk)" xfId="159" xr:uid="{00000000-0005-0000-0000-000031000000}"/>
    <cellStyle name="_Dealer Performance Monitoring_issues and concerns Pd 6" xfId="160" xr:uid="{00000000-0005-0000-0000-000032000000}"/>
    <cellStyle name="_Dealer Performance Monitoring_MOR P4 D58_A.cordero" xfId="161" xr:uid="{00000000-0005-0000-0000-000033000000}"/>
    <cellStyle name="_Dealer Performance Monitoring_mor_pd8_t5" xfId="162" xr:uid="{00000000-0005-0000-0000-000034000000}"/>
    <cellStyle name="_Dealer Performance Monitoring_MOR_T4_Period_06_2004_xls" xfId="163" xr:uid="{00000000-0005-0000-0000-000035000000}"/>
    <cellStyle name="_Dealer Performance Monitoring_National P4 RFC Database" xfId="164" xr:uid="{00000000-0005-0000-0000-000036000000}"/>
    <cellStyle name="_Dealer Performance Monitoring_National Targets" xfId="165" xr:uid="{00000000-0005-0000-0000-000037000000}"/>
    <cellStyle name="_Dealer Performance Monitoring_NEL DSR P10'05" xfId="166" xr:uid="{00000000-0005-0000-0000-000038000000}"/>
    <cellStyle name="_Dealer Performance Monitoring_N-SIVTarget-Dealer" xfId="167" xr:uid="{00000000-0005-0000-0000-000039000000}"/>
    <cellStyle name="_Dealer Performance Monitoring_P4MOR Formats" xfId="168" xr:uid="{00000000-0005-0000-0000-00003A000000}"/>
    <cellStyle name="_Dealer Performance Monitoring_P8 NGMA ASM's backup" xfId="169" xr:uid="{00000000-0005-0000-0000-00003B000000}"/>
    <cellStyle name="_Dealer Performance Monitoring_PD 9 EST FGS" xfId="170" xr:uid="{00000000-0005-0000-0000-00003C000000}"/>
    <cellStyle name="_Dealer Performance Monitoring_Period 4 Targets - 041304" xfId="171" xr:uid="{00000000-0005-0000-0000-00003D000000}"/>
    <cellStyle name="_Dealer Performance Monitoring_Period 4 Targets - 041404" xfId="172" xr:uid="{00000000-0005-0000-0000-00003E000000}"/>
    <cellStyle name="_Dealer Performance Monitoring_PPP P5 &amp; P6 SIV_STT" xfId="173" xr:uid="{00000000-0005-0000-0000-00003F000000}"/>
    <cellStyle name="_Dealer Performance Monitoring_Q-DirectActSTT-SIV" xfId="174" xr:uid="{00000000-0005-0000-0000-000040000000}"/>
    <cellStyle name="_Dealer Performance Monitoring_QPP5_Period_09_2004" xfId="175" xr:uid="{00000000-0005-0000-0000-000041000000}"/>
    <cellStyle name="_Dealer Performance Monitoring_R-DirectTarSTT-SIV" xfId="176" xr:uid="{00000000-0005-0000-0000-000042000000}"/>
    <cellStyle name="_Dealer Performance Monitoring_RFC Format Ver1-8" xfId="177" xr:uid="{00000000-0005-0000-0000-000043000000}"/>
    <cellStyle name="_Dealer Performance Monitoring_SGMA -FGS_V2 (091203)" xfId="178" xr:uid="{00000000-0005-0000-0000-000044000000}"/>
    <cellStyle name="_Dealer Performance Monitoring_SIV-Brand" xfId="179" xr:uid="{00000000-0005-0000-0000-000045000000}"/>
    <cellStyle name="_Dealer Performance Monitoring_Standard MOR SI 071305" xfId="180" xr:uid="{00000000-0005-0000-0000-000046000000}"/>
    <cellStyle name="_Dealer Performance Monitoring_STT" xfId="181" xr:uid="{00000000-0005-0000-0000-000047000000}"/>
    <cellStyle name="_Dealer Performance Monitoring_STT dir-ind PER aREA" xfId="182" xr:uid="{00000000-0005-0000-0000-000048000000}"/>
    <cellStyle name="_Dealer Performance Monitoring_T4 DSM - P01 2004" xfId="183" xr:uid="{00000000-0005-0000-0000-000049000000}"/>
    <cellStyle name="_Dealer Performance Monitoring_T4 P01 DSS Ranking" xfId="184" xr:uid="{00000000-0005-0000-0000-00004A000000}"/>
    <cellStyle name="_Dealer Performance Monitoring_T4 P05 DSS Ranking" xfId="185" xr:uid="{00000000-0005-0000-0000-00004B000000}"/>
    <cellStyle name="_Dealer Performance Monitoring_T4_BUSINESS REVIEW Pd10_MONTH AGO" xfId="186" xr:uid="{00000000-0005-0000-0000-00004C000000}"/>
    <cellStyle name="_Dealer Performance Monitoring_ter4 mor P0507 back ups" xfId="187" xr:uid="{00000000-0005-0000-0000-00004D000000}"/>
    <cellStyle name="_Dealer Performance Monitoring_VAP" xfId="188" xr:uid="{00000000-0005-0000-0000-00004E000000}"/>
    <cellStyle name="_Dealer Performance Monitoring_VOLUME BUILD PER TERITORY" xfId="189" xr:uid="{00000000-0005-0000-0000-00004F000000}"/>
    <cellStyle name="_Dealer Performance Monitoring_VOLUME BUILD PER TERITORY_6" xfId="190" xr:uid="{00000000-0005-0000-0000-000050000000}"/>
    <cellStyle name="_Dealer Performance Monitoring_WVS" xfId="191" xr:uid="{00000000-0005-0000-0000-000051000000}"/>
    <cellStyle name="_Dealer Performance Monitoring_XXXXX STT dir-ind PER aREA" xfId="192" xr:uid="{00000000-0005-0000-0000-000052000000}"/>
    <cellStyle name="_Dealer Performance Monitoring_YTD PD 6 AND 2005 BOY - for BusCon" xfId="193" xr:uid="{00000000-0005-0000-0000-000053000000}"/>
    <cellStyle name="_District MOR Charts_Period_09_2004" xfId="194" xr:uid="{00000000-0005-0000-0000-000054000000}"/>
    <cellStyle name="_District MOR Charts_Period_11_2004" xfId="195" xr:uid="{00000000-0005-0000-0000-000055000000}"/>
    <cellStyle name="_DSS MOR CHARTS" xfId="196" xr:uid="{00000000-0005-0000-0000-000056000000}"/>
    <cellStyle name="_fgs report_ngma_sept 2003" xfId="197" xr:uid="{00000000-0005-0000-0000-000057000000}"/>
    <cellStyle name="_FGSver2-0_Final P10" xfId="198" xr:uid="{00000000-0005-0000-0000-000058000000}"/>
    <cellStyle name="_FGSver2-0_Final P11" xfId="199" xr:uid="{00000000-0005-0000-0000-000059000000}"/>
    <cellStyle name="_FGSver2-0_Final P9" xfId="200" xr:uid="{00000000-0005-0000-0000-00005A000000}"/>
    <cellStyle name="_FGSver3-0" xfId="201" xr:uid="{00000000-0005-0000-0000-00005B000000}"/>
    <cellStyle name="_FGSver4-0" xfId="202" xr:uid="{00000000-0005-0000-0000-00005C000000}"/>
    <cellStyle name="_FGSver4-0_SEM" xfId="203" xr:uid="{00000000-0005-0000-0000-00005D000000}"/>
    <cellStyle name="_FGSver4-0_SEM(Rk)" xfId="204" xr:uid="{00000000-0005-0000-0000-00005E000000}"/>
    <cellStyle name="_issues and concerns Pd 6" xfId="205" xr:uid="{00000000-0005-0000-0000-00005F000000}"/>
    <cellStyle name="_MOR P4 D58_A.cordero" xfId="206" xr:uid="{00000000-0005-0000-0000-000060000000}"/>
    <cellStyle name="_MOR_NOVEMBER" xfId="207" xr:uid="{00000000-0005-0000-0000-000061000000}"/>
    <cellStyle name="_MOR_NOVEMBER_AD HOC_MKT SHARE_2002" xfId="208" xr:uid="{00000000-0005-0000-0000-000062000000}"/>
    <cellStyle name="_MOR_NOVEMBER_AD HOC_MKT SHARE_2002_~2173354" xfId="209" xr:uid="{00000000-0005-0000-0000-000063000000}"/>
    <cellStyle name="_MOR_NOVEMBER_AD HOC_MKT SHARE_2002_04-MOR_nwgma" xfId="210" xr:uid="{00000000-0005-0000-0000-000064000000}"/>
    <cellStyle name="_MOR_NOVEMBER_AD HOC_MKT SHARE_2002_04-MOR_nwgma_District MOR Charts_Period_09_2004" xfId="211" xr:uid="{00000000-0005-0000-0000-000065000000}"/>
    <cellStyle name="_MOR_NOVEMBER_AD HOC_MKT SHARE_2002_04-MOR_nwgma_District MOR Charts_Period_11_2004" xfId="212" xr:uid="{00000000-0005-0000-0000-000066000000}"/>
    <cellStyle name="_MOR_NOVEMBER_AD HOC_MKT SHARE_2002_04-MOR_nwgma_mor_pd8_t5" xfId="213" xr:uid="{00000000-0005-0000-0000-000067000000}"/>
    <cellStyle name="_MOR_NOVEMBER_AD HOC_MKT SHARE_2002_04-MOR_nwgma_mor_pd8_t5_District MOR Charts_Period_09_2004" xfId="214" xr:uid="{00000000-0005-0000-0000-000068000000}"/>
    <cellStyle name="_MOR_NOVEMBER_AD HOC_MKT SHARE_2002_04-MOR_nwgma_mor_pd8_t5_District MOR Charts_Period_11_2004" xfId="215" xr:uid="{00000000-0005-0000-0000-000069000000}"/>
    <cellStyle name="_MOR_NOVEMBER_AD HOC_MKT SHARE_2002_04-MOR_nwgma_mor_pd8_t5_MOR_T4_Period_01_2004_xls" xfId="216" xr:uid="{00000000-0005-0000-0000-00006A000000}"/>
    <cellStyle name="_MOR_NOVEMBER_AD HOC_MKT SHARE_2002_04-MOR_nwgma_mor_pd8_t5_MOR_T4_Period_06_2004_xls" xfId="217" xr:uid="{00000000-0005-0000-0000-00006B000000}"/>
    <cellStyle name="_MOR_NOVEMBER_AD HOC_MKT SHARE_2002_04-MOR_nwgma_mor_pd8_t5_Pd 12 MOR charts" xfId="218" xr:uid="{00000000-0005-0000-0000-00006C000000}"/>
    <cellStyle name="_MOR_NOVEMBER_AD HOC_MKT SHARE_2002_04-MOR_nwgma_mor_pd8_t5_QPP5_Period_09_2004" xfId="219" xr:uid="{00000000-0005-0000-0000-00006D000000}"/>
    <cellStyle name="_MOR_NOVEMBER_AD HOC_MKT SHARE_2002_04-MOR_nwgma_mor_pd8_t5_RC &amp; Jaz Volume_Period_01_2004" xfId="220" xr:uid="{00000000-0005-0000-0000-00006E000000}"/>
    <cellStyle name="_MOR_NOVEMBER_AD HOC_MKT SHARE_2002_04-MOR_nwgma_mor_pd8_t5_TDS Improvement Chart Back-Up_Period_06_2004" xfId="221" xr:uid="{00000000-0005-0000-0000-00006F000000}"/>
    <cellStyle name="_MOR_NOVEMBER_AD HOC_MKT SHARE_2002_04-MOR_nwgma_MOR_T4_Period_06_2004_xls" xfId="222" xr:uid="{00000000-0005-0000-0000-000070000000}"/>
    <cellStyle name="_MOR_NOVEMBER_AD HOC_MKT SHARE_2002_04-MOR_nwgma_P8 NGMA ASM's backup" xfId="223" xr:uid="{00000000-0005-0000-0000-000071000000}"/>
    <cellStyle name="_MOR_NOVEMBER_AD HOC_MKT SHARE_2002_04-MOR_nwgma_QPP5_Period_09_2004" xfId="224" xr:uid="{00000000-0005-0000-0000-000072000000}"/>
    <cellStyle name="_MOR_NOVEMBER_AD HOC_MKT SHARE_2002_2004 Budget SKU Mix Periodic Phasing - NOG" xfId="225" xr:uid="{00000000-0005-0000-0000-000073000000}"/>
    <cellStyle name="_MOR_NOVEMBER_AD HOC_MKT SHARE_2002_2004 fullgoods-NEL as of P5'04" xfId="226" xr:uid="{00000000-0005-0000-0000-000074000000}"/>
    <cellStyle name="_MOR_NOVEMBER_AD HOC_MKT SHARE_2002_A.1-BI-Depot" xfId="227" xr:uid="{00000000-0005-0000-0000-000075000000}"/>
    <cellStyle name="_MOR_NOVEMBER_AD HOC_MKT SHARE_2002_A.2-BI-Whs" xfId="228" xr:uid="{00000000-0005-0000-0000-000076000000}"/>
    <cellStyle name="_MOR_NOVEMBER_AD HOC_MKT SHARE_2002_Book1" xfId="229" xr:uid="{00000000-0005-0000-0000-000077000000}"/>
    <cellStyle name="_MOR_NOVEMBER_AD HOC_MKT SHARE_2002_BOY recovery plan_nwm ftn" xfId="230" xr:uid="{00000000-0005-0000-0000-000078000000}"/>
    <cellStyle name="_MOR_NOVEMBER_AD HOC_MKT SHARE_2002_B-Purchases" xfId="231" xr:uid="{00000000-0005-0000-0000-000079000000}"/>
    <cellStyle name="_MOR_NOVEMBER_AD HOC_MKT SHARE_2002_Consolidated - 3" xfId="232" xr:uid="{00000000-0005-0000-0000-00007A000000}"/>
    <cellStyle name="_MOR_NOVEMBER_AD HOC_MKT SHARE_2002_D.1-EI-Depot" xfId="233" xr:uid="{00000000-0005-0000-0000-00007B000000}"/>
    <cellStyle name="_MOR_NOVEMBER_AD HOC_MKT SHARE_2002_D.2-EI-Whs" xfId="234" xr:uid="{00000000-0005-0000-0000-00007C000000}"/>
    <cellStyle name="_MOR_NOVEMBER_AD HOC_MKT SHARE_2002_Dealer Performance Monitoring" xfId="235" xr:uid="{00000000-0005-0000-0000-00007D000000}"/>
    <cellStyle name="_MOR_NOVEMBER_AD HOC_MKT SHARE_2002_Dealer Performance Monitoring_~2173354" xfId="236" xr:uid="{00000000-0005-0000-0000-00007E000000}"/>
    <cellStyle name="_MOR_NOVEMBER_AD HOC_MKT SHARE_2002_Dealer Performance Monitoring_2004 Budget SKU Mix Periodic Phasing - NOG" xfId="237" xr:uid="{00000000-0005-0000-0000-00007F000000}"/>
    <cellStyle name="_MOR_NOVEMBER_AD HOC_MKT SHARE_2002_Dealer Performance Monitoring_2004 fullgoods-NEL as of P5'04" xfId="238" xr:uid="{00000000-0005-0000-0000-000080000000}"/>
    <cellStyle name="_MOR_NOVEMBER_AD HOC_MKT SHARE_2002_Dealer Performance Monitoring_A.1-BI-Depot" xfId="239" xr:uid="{00000000-0005-0000-0000-000081000000}"/>
    <cellStyle name="_MOR_NOVEMBER_AD HOC_MKT SHARE_2002_Dealer Performance Monitoring_A.2-BI-Whs" xfId="240" xr:uid="{00000000-0005-0000-0000-000082000000}"/>
    <cellStyle name="_MOR_NOVEMBER_AD HOC_MKT SHARE_2002_Dealer Performance Monitoring_Book1" xfId="241" xr:uid="{00000000-0005-0000-0000-000083000000}"/>
    <cellStyle name="_MOR_NOVEMBER_AD HOC_MKT SHARE_2002_Dealer Performance Monitoring_BOY recovery plan_nwm ftn" xfId="242" xr:uid="{00000000-0005-0000-0000-000084000000}"/>
    <cellStyle name="_MOR_NOVEMBER_AD HOC_MKT SHARE_2002_Dealer Performance Monitoring_B-Purchases" xfId="243" xr:uid="{00000000-0005-0000-0000-000085000000}"/>
    <cellStyle name="_MOR_NOVEMBER_AD HOC_MKT SHARE_2002_Dealer Performance Monitoring_Consolidated - 3" xfId="244" xr:uid="{00000000-0005-0000-0000-000086000000}"/>
    <cellStyle name="_MOR_NOVEMBER_AD HOC_MKT SHARE_2002_Dealer Performance Monitoring_D.1-EI-Depot" xfId="245" xr:uid="{00000000-0005-0000-0000-000087000000}"/>
    <cellStyle name="_MOR_NOVEMBER_AD HOC_MKT SHARE_2002_Dealer Performance Monitoring_D.2-EI-Whs" xfId="246" xr:uid="{00000000-0005-0000-0000-000088000000}"/>
    <cellStyle name="_MOR_NOVEMBER_AD HOC_MKT SHARE_2002_Dealer Performance Monitoring_District MOR Charts_Period_09_2004" xfId="247" xr:uid="{00000000-0005-0000-0000-000089000000}"/>
    <cellStyle name="_MOR_NOVEMBER_AD HOC_MKT SHARE_2002_Dealer Performance Monitoring_District MOR Charts_Period_11_2004" xfId="248" xr:uid="{00000000-0005-0000-0000-00008A000000}"/>
    <cellStyle name="_MOR_NOVEMBER_AD HOC_MKT SHARE_2002_Dealer Performance Monitoring_DSS MOR CHARTS" xfId="249" xr:uid="{00000000-0005-0000-0000-00008B000000}"/>
    <cellStyle name="_MOR_NOVEMBER_AD HOC_MKT SHARE_2002_Dealer Performance Monitoring_fgs report_ngma_sept 2003" xfId="250" xr:uid="{00000000-0005-0000-0000-00008C000000}"/>
    <cellStyle name="_MOR_NOVEMBER_AD HOC_MKT SHARE_2002_Dealer Performance Monitoring_FGSver2-0_Final P10" xfId="251" xr:uid="{00000000-0005-0000-0000-00008D000000}"/>
    <cellStyle name="_MOR_NOVEMBER_AD HOC_MKT SHARE_2002_Dealer Performance Monitoring_FGSver2-0_Final P11" xfId="252" xr:uid="{00000000-0005-0000-0000-00008E000000}"/>
    <cellStyle name="_MOR_NOVEMBER_AD HOC_MKT SHARE_2002_Dealer Performance Monitoring_FGSver2-0_Final P9" xfId="253" xr:uid="{00000000-0005-0000-0000-00008F000000}"/>
    <cellStyle name="_MOR_NOVEMBER_AD HOC_MKT SHARE_2002_Dealer Performance Monitoring_FGSver3-0" xfId="254" xr:uid="{00000000-0005-0000-0000-000090000000}"/>
    <cellStyle name="_MOR_NOVEMBER_AD HOC_MKT SHARE_2002_Dealer Performance Monitoring_FGSver4-0" xfId="255" xr:uid="{00000000-0005-0000-0000-000091000000}"/>
    <cellStyle name="_MOR_NOVEMBER_AD HOC_MKT SHARE_2002_Dealer Performance Monitoring_FGSver4-0_SEM" xfId="256" xr:uid="{00000000-0005-0000-0000-000092000000}"/>
    <cellStyle name="_MOR_NOVEMBER_AD HOC_MKT SHARE_2002_Dealer Performance Monitoring_FGSver4-0_SEM(Rk)" xfId="257" xr:uid="{00000000-0005-0000-0000-000093000000}"/>
    <cellStyle name="_MOR_NOVEMBER_AD HOC_MKT SHARE_2002_Dealer Performance Monitoring_issues and concerns Pd 6" xfId="258" xr:uid="{00000000-0005-0000-0000-000094000000}"/>
    <cellStyle name="_MOR_NOVEMBER_AD HOC_MKT SHARE_2002_Dealer Performance Monitoring_MOR P4 D58_A.cordero" xfId="259" xr:uid="{00000000-0005-0000-0000-000095000000}"/>
    <cellStyle name="_MOR_NOVEMBER_AD HOC_MKT SHARE_2002_Dealer Performance Monitoring_mor_pd8_t5" xfId="260" xr:uid="{00000000-0005-0000-0000-000096000000}"/>
    <cellStyle name="_MOR_NOVEMBER_AD HOC_MKT SHARE_2002_Dealer Performance Monitoring_MOR_T4_Period_06_2004_xls" xfId="261" xr:uid="{00000000-0005-0000-0000-000097000000}"/>
    <cellStyle name="_MOR_NOVEMBER_AD HOC_MKT SHARE_2002_Dealer Performance Monitoring_National P4 RFC Database" xfId="262" xr:uid="{00000000-0005-0000-0000-000098000000}"/>
    <cellStyle name="_MOR_NOVEMBER_AD HOC_MKT SHARE_2002_Dealer Performance Monitoring_National Targets" xfId="263" xr:uid="{00000000-0005-0000-0000-000099000000}"/>
    <cellStyle name="_MOR_NOVEMBER_AD HOC_MKT SHARE_2002_Dealer Performance Monitoring_NEL DSR P10'05" xfId="264" xr:uid="{00000000-0005-0000-0000-00009A000000}"/>
    <cellStyle name="_MOR_NOVEMBER_AD HOC_MKT SHARE_2002_Dealer Performance Monitoring_N-SIVTarget-Dealer" xfId="265" xr:uid="{00000000-0005-0000-0000-00009B000000}"/>
    <cellStyle name="_MOR_NOVEMBER_AD HOC_MKT SHARE_2002_Dealer Performance Monitoring_P4MOR Formats" xfId="266" xr:uid="{00000000-0005-0000-0000-00009C000000}"/>
    <cellStyle name="_MOR_NOVEMBER_AD HOC_MKT SHARE_2002_Dealer Performance Monitoring_P8 NGMA ASM's backup" xfId="267" xr:uid="{00000000-0005-0000-0000-00009D000000}"/>
    <cellStyle name="_MOR_NOVEMBER_AD HOC_MKT SHARE_2002_Dealer Performance Monitoring_PD 9 EST FGS" xfId="268" xr:uid="{00000000-0005-0000-0000-00009E000000}"/>
    <cellStyle name="_MOR_NOVEMBER_AD HOC_MKT SHARE_2002_Dealer Performance Monitoring_Period 4 Targets - 041304" xfId="269" xr:uid="{00000000-0005-0000-0000-00009F000000}"/>
    <cellStyle name="_MOR_NOVEMBER_AD HOC_MKT SHARE_2002_Dealer Performance Monitoring_Period 4 Targets - 041404" xfId="270" xr:uid="{00000000-0005-0000-0000-0000A0000000}"/>
    <cellStyle name="_MOR_NOVEMBER_AD HOC_MKT SHARE_2002_Dealer Performance Monitoring_PPP P5 &amp; P6 SIV_STT" xfId="271" xr:uid="{00000000-0005-0000-0000-0000A1000000}"/>
    <cellStyle name="_MOR_NOVEMBER_AD HOC_MKT SHARE_2002_Dealer Performance Monitoring_Q-DirectActSTT-SIV" xfId="272" xr:uid="{00000000-0005-0000-0000-0000A2000000}"/>
    <cellStyle name="_MOR_NOVEMBER_AD HOC_MKT SHARE_2002_Dealer Performance Monitoring_QPP5_Period_09_2004" xfId="273" xr:uid="{00000000-0005-0000-0000-0000A3000000}"/>
    <cellStyle name="_MOR_NOVEMBER_AD HOC_MKT SHARE_2002_Dealer Performance Monitoring_R-DirectTarSTT-SIV" xfId="274" xr:uid="{00000000-0005-0000-0000-0000A4000000}"/>
    <cellStyle name="_MOR_NOVEMBER_AD HOC_MKT SHARE_2002_Dealer Performance Monitoring_RFC Format Ver1-8" xfId="275" xr:uid="{00000000-0005-0000-0000-0000A5000000}"/>
    <cellStyle name="_MOR_NOVEMBER_AD HOC_MKT SHARE_2002_Dealer Performance Monitoring_SGMA -FGS_V2 (091203)" xfId="276" xr:uid="{00000000-0005-0000-0000-0000A6000000}"/>
    <cellStyle name="_MOR_NOVEMBER_AD HOC_MKT SHARE_2002_Dealer Performance Monitoring_SIV-Brand" xfId="277" xr:uid="{00000000-0005-0000-0000-0000A7000000}"/>
    <cellStyle name="_MOR_NOVEMBER_AD HOC_MKT SHARE_2002_Dealer Performance Monitoring_Standard MOR SI 071305" xfId="278" xr:uid="{00000000-0005-0000-0000-0000A8000000}"/>
    <cellStyle name="_MOR_NOVEMBER_AD HOC_MKT SHARE_2002_Dealer Performance Monitoring_STT" xfId="279" xr:uid="{00000000-0005-0000-0000-0000A9000000}"/>
    <cellStyle name="_MOR_NOVEMBER_AD HOC_MKT SHARE_2002_Dealer Performance Monitoring_STT dir-ind PER aREA" xfId="280" xr:uid="{00000000-0005-0000-0000-0000AA000000}"/>
    <cellStyle name="_MOR_NOVEMBER_AD HOC_MKT SHARE_2002_Dealer Performance Monitoring_T4 DSM - P01 2004" xfId="281" xr:uid="{00000000-0005-0000-0000-0000AB000000}"/>
    <cellStyle name="_MOR_NOVEMBER_AD HOC_MKT SHARE_2002_Dealer Performance Monitoring_T4 P01 DSS Ranking" xfId="282" xr:uid="{00000000-0005-0000-0000-0000AC000000}"/>
    <cellStyle name="_MOR_NOVEMBER_AD HOC_MKT SHARE_2002_Dealer Performance Monitoring_T4 P05 DSS Ranking" xfId="283" xr:uid="{00000000-0005-0000-0000-0000AD000000}"/>
    <cellStyle name="_MOR_NOVEMBER_AD HOC_MKT SHARE_2002_Dealer Performance Monitoring_T4_BUSINESS REVIEW Pd10_MONTH AGO" xfId="284" xr:uid="{00000000-0005-0000-0000-0000AE000000}"/>
    <cellStyle name="_MOR_NOVEMBER_AD HOC_MKT SHARE_2002_Dealer Performance Monitoring_ter4 mor P0507 back ups" xfId="285" xr:uid="{00000000-0005-0000-0000-0000AF000000}"/>
    <cellStyle name="_MOR_NOVEMBER_AD HOC_MKT SHARE_2002_Dealer Performance Monitoring_VAP" xfId="286" xr:uid="{00000000-0005-0000-0000-0000B0000000}"/>
    <cellStyle name="_MOR_NOVEMBER_AD HOC_MKT SHARE_2002_Dealer Performance Monitoring_VOLUME BUILD PER TERITORY" xfId="287" xr:uid="{00000000-0005-0000-0000-0000B1000000}"/>
    <cellStyle name="_MOR_NOVEMBER_AD HOC_MKT SHARE_2002_Dealer Performance Monitoring_VOLUME BUILD PER TERITORY_6" xfId="288" xr:uid="{00000000-0005-0000-0000-0000B2000000}"/>
    <cellStyle name="_MOR_NOVEMBER_AD HOC_MKT SHARE_2002_Dealer Performance Monitoring_WVS" xfId="289" xr:uid="{00000000-0005-0000-0000-0000B3000000}"/>
    <cellStyle name="_MOR_NOVEMBER_AD HOC_MKT SHARE_2002_Dealer Performance Monitoring_XXXXX STT dir-ind PER aREA" xfId="290" xr:uid="{00000000-0005-0000-0000-0000B4000000}"/>
    <cellStyle name="_MOR_NOVEMBER_AD HOC_MKT SHARE_2002_Dealer Performance Monitoring_YTD PD 6 AND 2005 BOY - for BusCon" xfId="291" xr:uid="{00000000-0005-0000-0000-0000B5000000}"/>
    <cellStyle name="_MOR_NOVEMBER_AD HOC_MKT SHARE_2002_District MOR Charts_Period_09_2004" xfId="292" xr:uid="{00000000-0005-0000-0000-0000B6000000}"/>
    <cellStyle name="_MOR_NOVEMBER_AD HOC_MKT SHARE_2002_District MOR Charts_Period_11_2004" xfId="293" xr:uid="{00000000-0005-0000-0000-0000B7000000}"/>
    <cellStyle name="_MOR_NOVEMBER_AD HOC_MKT SHARE_2002_DSS MOR CHARTS" xfId="294" xr:uid="{00000000-0005-0000-0000-0000B8000000}"/>
    <cellStyle name="_MOR_NOVEMBER_AD HOC_MKT SHARE_2002_fgs report_ngma_sept 2003" xfId="295" xr:uid="{00000000-0005-0000-0000-0000B9000000}"/>
    <cellStyle name="_MOR_NOVEMBER_AD HOC_MKT SHARE_2002_FGSver2-0_Final P10" xfId="296" xr:uid="{00000000-0005-0000-0000-0000BA000000}"/>
    <cellStyle name="_MOR_NOVEMBER_AD HOC_MKT SHARE_2002_FGSver2-0_Final P11" xfId="297" xr:uid="{00000000-0005-0000-0000-0000BB000000}"/>
    <cellStyle name="_MOR_NOVEMBER_AD HOC_MKT SHARE_2002_FGSver2-0_Final P9" xfId="298" xr:uid="{00000000-0005-0000-0000-0000BC000000}"/>
    <cellStyle name="_MOR_NOVEMBER_AD HOC_MKT SHARE_2002_FGSver3-0" xfId="299" xr:uid="{00000000-0005-0000-0000-0000BD000000}"/>
    <cellStyle name="_MOR_NOVEMBER_AD HOC_MKT SHARE_2002_FGSver4-0" xfId="300" xr:uid="{00000000-0005-0000-0000-0000BE000000}"/>
    <cellStyle name="_MOR_NOVEMBER_AD HOC_MKT SHARE_2002_FGSver4-0_SEM" xfId="301" xr:uid="{00000000-0005-0000-0000-0000BF000000}"/>
    <cellStyle name="_MOR_NOVEMBER_AD HOC_MKT SHARE_2002_FGSver4-0_SEM(Rk)" xfId="302" xr:uid="{00000000-0005-0000-0000-0000C0000000}"/>
    <cellStyle name="_MOR_NOVEMBER_AD HOC_MKT SHARE_2002_issues and concerns Pd 6" xfId="303" xr:uid="{00000000-0005-0000-0000-0000C1000000}"/>
    <cellStyle name="_MOR_NOVEMBER_AD HOC_MKT SHARE_2002_MOR P4 D58_A.cordero" xfId="304" xr:uid="{00000000-0005-0000-0000-0000C2000000}"/>
    <cellStyle name="_MOR_NOVEMBER_AD HOC_MKT SHARE_2002_mor_pd8_t5" xfId="305" xr:uid="{00000000-0005-0000-0000-0000C3000000}"/>
    <cellStyle name="_MOR_NOVEMBER_AD HOC_MKT SHARE_2002_MOR_T4_Period_06_2004_xls" xfId="306" xr:uid="{00000000-0005-0000-0000-0000C4000000}"/>
    <cellStyle name="_MOR_NOVEMBER_AD HOC_MKT SHARE_2002_National P4 RFC Database" xfId="307" xr:uid="{00000000-0005-0000-0000-0000C5000000}"/>
    <cellStyle name="_MOR_NOVEMBER_AD HOC_MKT SHARE_2002_National Targets" xfId="308" xr:uid="{00000000-0005-0000-0000-0000C6000000}"/>
    <cellStyle name="_MOR_NOVEMBER_AD HOC_MKT SHARE_2002_NEL DSR P10'05" xfId="309" xr:uid="{00000000-0005-0000-0000-0000C7000000}"/>
    <cellStyle name="_MOR_NOVEMBER_AD HOC_MKT SHARE_2002_N-SIVTarget-Dealer" xfId="310" xr:uid="{00000000-0005-0000-0000-0000C8000000}"/>
    <cellStyle name="_MOR_NOVEMBER_AD HOC_MKT SHARE_2002_nw_Dealer Full Goods Movement" xfId="311" xr:uid="{00000000-0005-0000-0000-0000C9000000}"/>
    <cellStyle name="_MOR_NOVEMBER_AD HOC_MKT SHARE_2002_nw_Dealer Full Goods Movement_District MOR Charts_Period_09_2004" xfId="312" xr:uid="{00000000-0005-0000-0000-0000CA000000}"/>
    <cellStyle name="_MOR_NOVEMBER_AD HOC_MKT SHARE_2002_nw_Dealer Full Goods Movement_District MOR Charts_Period_11_2004" xfId="313" xr:uid="{00000000-0005-0000-0000-0000CB000000}"/>
    <cellStyle name="_MOR_NOVEMBER_AD HOC_MKT SHARE_2002_nw_Dealer Full Goods Movement_mor_pd8_t5" xfId="314" xr:uid="{00000000-0005-0000-0000-0000CC000000}"/>
    <cellStyle name="_MOR_NOVEMBER_AD HOC_MKT SHARE_2002_nw_Dealer Full Goods Movement_mor_pd8_t5_District MOR Charts_Period_09_2004" xfId="315" xr:uid="{00000000-0005-0000-0000-0000CD000000}"/>
    <cellStyle name="_MOR_NOVEMBER_AD HOC_MKT SHARE_2002_nw_Dealer Full Goods Movement_mor_pd8_t5_District MOR Charts_Period_11_2004" xfId="316" xr:uid="{00000000-0005-0000-0000-0000CE000000}"/>
    <cellStyle name="_MOR_NOVEMBER_AD HOC_MKT SHARE_2002_nw_Dealer Full Goods Movement_mor_pd8_t5_MOR_T4_Period_01_2004_xls" xfId="317" xr:uid="{00000000-0005-0000-0000-0000CF000000}"/>
    <cellStyle name="_MOR_NOVEMBER_AD HOC_MKT SHARE_2002_nw_Dealer Full Goods Movement_mor_pd8_t5_MOR_T4_Period_06_2004_xls" xfId="318" xr:uid="{00000000-0005-0000-0000-0000D0000000}"/>
    <cellStyle name="_MOR_NOVEMBER_AD HOC_MKT SHARE_2002_nw_Dealer Full Goods Movement_mor_pd8_t5_QPP5_Period_09_2004" xfId="319" xr:uid="{00000000-0005-0000-0000-0000D1000000}"/>
    <cellStyle name="_MOR_NOVEMBER_AD HOC_MKT SHARE_2002_nw_Dealer Full Goods Movement_mor_pd8_t5_TDS Improvement Chart Back-Up_Period_06_2004" xfId="320" xr:uid="{00000000-0005-0000-0000-0000D2000000}"/>
    <cellStyle name="_MOR_NOVEMBER_AD HOC_MKT SHARE_2002_nw_Dealer Full Goods Movement_MOR_T4_Period_06_2004_xls" xfId="321" xr:uid="{00000000-0005-0000-0000-0000D3000000}"/>
    <cellStyle name="_MOR_NOVEMBER_AD HOC_MKT SHARE_2002_nw_Dealer Full Goods Movement_P8 NGMA ASM's backup" xfId="322" xr:uid="{00000000-0005-0000-0000-0000D4000000}"/>
    <cellStyle name="_MOR_NOVEMBER_AD HOC_MKT SHARE_2002_nw_Dealer Full Goods Movement_QPP5_Period_09_2004" xfId="323" xr:uid="{00000000-0005-0000-0000-0000D5000000}"/>
    <cellStyle name="_MOR_NOVEMBER_AD HOC_MKT SHARE_2002_P4MOR Formats" xfId="324" xr:uid="{00000000-0005-0000-0000-0000D6000000}"/>
    <cellStyle name="_MOR_NOVEMBER_AD HOC_MKT SHARE_2002_P8 NGMA ASM's backup" xfId="325" xr:uid="{00000000-0005-0000-0000-0000D7000000}"/>
    <cellStyle name="_MOR_NOVEMBER_AD HOC_MKT SHARE_2002_PD 9 EST FGS" xfId="326" xr:uid="{00000000-0005-0000-0000-0000D8000000}"/>
    <cellStyle name="_MOR_NOVEMBER_AD HOC_MKT SHARE_2002_Period 4 Targets - 041304" xfId="327" xr:uid="{00000000-0005-0000-0000-0000D9000000}"/>
    <cellStyle name="_MOR_NOVEMBER_AD HOC_MKT SHARE_2002_Period 4 Targets - 041404" xfId="328" xr:uid="{00000000-0005-0000-0000-0000DA000000}"/>
    <cellStyle name="_MOR_NOVEMBER_AD HOC_MKT SHARE_2002_PPP P5 &amp; P6 SIV_STT" xfId="329" xr:uid="{00000000-0005-0000-0000-0000DB000000}"/>
    <cellStyle name="_MOR_NOVEMBER_AD HOC_MKT SHARE_2002_Q-DirectActSTT-SIV" xfId="330" xr:uid="{00000000-0005-0000-0000-0000DC000000}"/>
    <cellStyle name="_MOR_NOVEMBER_AD HOC_MKT SHARE_2002_QPP5_Period_09_2004" xfId="331" xr:uid="{00000000-0005-0000-0000-0000DD000000}"/>
    <cellStyle name="_MOR_NOVEMBER_AD HOC_MKT SHARE_2002_R-DirectTarSTT-SIV" xfId="332" xr:uid="{00000000-0005-0000-0000-0000DE000000}"/>
    <cellStyle name="_MOR_NOVEMBER_AD HOC_MKT SHARE_2002_RFC Format Ver1-8" xfId="333" xr:uid="{00000000-0005-0000-0000-0000DF000000}"/>
    <cellStyle name="_MOR_NOVEMBER_AD HOC_MKT SHARE_2002_SGMA -FGS_V2 (091203)" xfId="334" xr:uid="{00000000-0005-0000-0000-0000E0000000}"/>
    <cellStyle name="_MOR_NOVEMBER_AD HOC_MKT SHARE_2002_SIV-Brand" xfId="335" xr:uid="{00000000-0005-0000-0000-0000E1000000}"/>
    <cellStyle name="_MOR_NOVEMBER_AD HOC_MKT SHARE_2002_Standard MOR SI 071305" xfId="336" xr:uid="{00000000-0005-0000-0000-0000E2000000}"/>
    <cellStyle name="_MOR_NOVEMBER_AD HOC_MKT SHARE_2002_STT" xfId="337" xr:uid="{00000000-0005-0000-0000-0000E3000000}"/>
    <cellStyle name="_MOR_NOVEMBER_AD HOC_MKT SHARE_2002_STT dir-ind PER aREA" xfId="338" xr:uid="{00000000-0005-0000-0000-0000E4000000}"/>
    <cellStyle name="_MOR_NOVEMBER_AD HOC_MKT SHARE_2002_T4 DSM - P01 2004" xfId="339" xr:uid="{00000000-0005-0000-0000-0000E5000000}"/>
    <cellStyle name="_MOR_NOVEMBER_AD HOC_MKT SHARE_2002_T4 P01 DSS Ranking" xfId="340" xr:uid="{00000000-0005-0000-0000-0000E6000000}"/>
    <cellStyle name="_MOR_NOVEMBER_AD HOC_MKT SHARE_2002_T4 P05 DSS Ranking" xfId="341" xr:uid="{00000000-0005-0000-0000-0000E7000000}"/>
    <cellStyle name="_MOR_NOVEMBER_AD HOC_MKT SHARE_2002_T4_BUSINESS REVIEW Pd10_MONTH AGO" xfId="342" xr:uid="{00000000-0005-0000-0000-0000E8000000}"/>
    <cellStyle name="_MOR_NOVEMBER_AD HOC_MKT SHARE_2002_ter4 mor P0507 back ups" xfId="343" xr:uid="{00000000-0005-0000-0000-0000E9000000}"/>
    <cellStyle name="_MOR_NOVEMBER_AD HOC_MKT SHARE_2002_VAP" xfId="344" xr:uid="{00000000-0005-0000-0000-0000EA000000}"/>
    <cellStyle name="_MOR_NOVEMBER_AD HOC_MKT SHARE_2002_VOLUME BUILD PER TERITORY" xfId="345" xr:uid="{00000000-0005-0000-0000-0000EB000000}"/>
    <cellStyle name="_MOR_NOVEMBER_AD HOC_MKT SHARE_2002_VOLUME BUILD PER TERITORY_6" xfId="346" xr:uid="{00000000-0005-0000-0000-0000EC000000}"/>
    <cellStyle name="_MOR_NOVEMBER_AD HOC_MKT SHARE_2002_WVS" xfId="347" xr:uid="{00000000-0005-0000-0000-0000ED000000}"/>
    <cellStyle name="_MOR_NOVEMBER_AD HOC_MKT SHARE_2002_XXXXX STT dir-ind PER aREA" xfId="348" xr:uid="{00000000-0005-0000-0000-0000EE000000}"/>
    <cellStyle name="_MOR_NOVEMBER_AD HOC_MKT SHARE_2002_YTD PD 6 AND 2005 BOY - for BusCon" xfId="349" xr:uid="{00000000-0005-0000-0000-0000EF000000}"/>
    <cellStyle name="_mor_pd8_t5" xfId="350" xr:uid="{00000000-0005-0000-0000-0000F0000000}"/>
    <cellStyle name="_MOR_T4_Period_06_2004_xls" xfId="351" xr:uid="{00000000-0005-0000-0000-0000F1000000}"/>
    <cellStyle name="_National P4 RFC Database" xfId="352" xr:uid="{00000000-0005-0000-0000-0000F2000000}"/>
    <cellStyle name="_National Targets" xfId="353" xr:uid="{00000000-0005-0000-0000-0000F3000000}"/>
    <cellStyle name="_NEL DSR P10'05" xfId="354" xr:uid="{00000000-0005-0000-0000-0000F4000000}"/>
    <cellStyle name="_N-SIVTarget-Dealer" xfId="355" xr:uid="{00000000-0005-0000-0000-0000F5000000}"/>
    <cellStyle name="_nw_Dealer Full Goods Movement" xfId="356" xr:uid="{00000000-0005-0000-0000-0000F6000000}"/>
    <cellStyle name="_nw_Dealer Full Goods Movement_District MOR Charts_Period_09_2004" xfId="357" xr:uid="{00000000-0005-0000-0000-0000F7000000}"/>
    <cellStyle name="_nw_Dealer Full Goods Movement_District MOR Charts_Period_11_2004" xfId="358" xr:uid="{00000000-0005-0000-0000-0000F8000000}"/>
    <cellStyle name="_nw_Dealer Full Goods Movement_mor_pd8_t5" xfId="359" xr:uid="{00000000-0005-0000-0000-0000F9000000}"/>
    <cellStyle name="_nw_Dealer Full Goods Movement_mor_pd8_t5_District MOR Charts_Period_09_2004" xfId="360" xr:uid="{00000000-0005-0000-0000-0000FA000000}"/>
    <cellStyle name="_nw_Dealer Full Goods Movement_mor_pd8_t5_District MOR Charts_Period_11_2004" xfId="361" xr:uid="{00000000-0005-0000-0000-0000FB000000}"/>
    <cellStyle name="_nw_Dealer Full Goods Movement_mor_pd8_t5_MOR_T4_Period_01_2004_xls" xfId="362" xr:uid="{00000000-0005-0000-0000-0000FC000000}"/>
    <cellStyle name="_nw_Dealer Full Goods Movement_mor_pd8_t5_MOR_T4_Period_06_2004_xls" xfId="363" xr:uid="{00000000-0005-0000-0000-0000FD000000}"/>
    <cellStyle name="_nw_Dealer Full Goods Movement_mor_pd8_t5_QPP5_Period_09_2004" xfId="364" xr:uid="{00000000-0005-0000-0000-0000FE000000}"/>
    <cellStyle name="_nw_Dealer Full Goods Movement_mor_pd8_t5_TDS Improvement Chart Back-Up_Period_06_2004" xfId="365" xr:uid="{00000000-0005-0000-0000-0000FF000000}"/>
    <cellStyle name="_nw_Dealer Full Goods Movement_MOR_T4_Period_06_2004_xls" xfId="366" xr:uid="{00000000-0005-0000-0000-000000010000}"/>
    <cellStyle name="_nw_Dealer Full Goods Movement_P8 NGMA ASM's backup" xfId="367" xr:uid="{00000000-0005-0000-0000-000001010000}"/>
    <cellStyle name="_nw_Dealer Full Goods Movement_QPP5_Period_09_2004" xfId="368" xr:uid="{00000000-0005-0000-0000-000002010000}"/>
    <cellStyle name="_P4MOR Formats" xfId="369" xr:uid="{00000000-0005-0000-0000-000003010000}"/>
    <cellStyle name="_P8 NGMA ASM's backup" xfId="370" xr:uid="{00000000-0005-0000-0000-000004010000}"/>
    <cellStyle name="_PD 9 EST FGS" xfId="371" xr:uid="{00000000-0005-0000-0000-000005010000}"/>
    <cellStyle name="_Period 4 Targets - 041304" xfId="372" xr:uid="{00000000-0005-0000-0000-000006010000}"/>
    <cellStyle name="_Period 4 Targets - 041404" xfId="373" xr:uid="{00000000-0005-0000-0000-000007010000}"/>
    <cellStyle name="_PPP P5 &amp; P6 SIV_STT" xfId="374" xr:uid="{00000000-0005-0000-0000-000008010000}"/>
    <cellStyle name="_Q-DirectActSTT-SIV" xfId="375" xr:uid="{00000000-0005-0000-0000-000009010000}"/>
    <cellStyle name="_QPP5_Period_09_2004" xfId="376" xr:uid="{00000000-0005-0000-0000-00000A010000}"/>
    <cellStyle name="_R-DirectTarSTT-SIV" xfId="377" xr:uid="{00000000-0005-0000-0000-00000B010000}"/>
    <cellStyle name="_RFC Format Ver1-8" xfId="378" xr:uid="{00000000-0005-0000-0000-00000C010000}"/>
    <cellStyle name="_SCL - MOR_July(FINAL)" xfId="379" xr:uid="{00000000-0005-0000-0000-00000D010000}"/>
    <cellStyle name="_SCL - MOR_July(FINAL)_~2173354" xfId="380" xr:uid="{00000000-0005-0000-0000-00000E010000}"/>
    <cellStyle name="_SCL - MOR_July(FINAL)_04-MOR_nwgma" xfId="381" xr:uid="{00000000-0005-0000-0000-00000F010000}"/>
    <cellStyle name="_SCL - MOR_July(FINAL)_04-MOR_nwgma_District MOR Charts_Period_09_2004" xfId="382" xr:uid="{00000000-0005-0000-0000-000010010000}"/>
    <cellStyle name="_SCL - MOR_July(FINAL)_04-MOR_nwgma_District MOR Charts_Period_11_2004" xfId="383" xr:uid="{00000000-0005-0000-0000-000011010000}"/>
    <cellStyle name="_SCL - MOR_July(FINAL)_04-MOR_nwgma_mor_pd8_t5" xfId="384" xr:uid="{00000000-0005-0000-0000-000012010000}"/>
    <cellStyle name="_SCL - MOR_July(FINAL)_04-MOR_nwgma_mor_pd8_t5_District MOR Charts_Period_09_2004" xfId="385" xr:uid="{00000000-0005-0000-0000-000013010000}"/>
    <cellStyle name="_SCL - MOR_July(FINAL)_04-MOR_nwgma_mor_pd8_t5_District MOR Charts_Period_11_2004" xfId="386" xr:uid="{00000000-0005-0000-0000-000014010000}"/>
    <cellStyle name="_SCL - MOR_July(FINAL)_04-MOR_nwgma_mor_pd8_t5_MOR_T4_Period_01_2004_xls" xfId="387" xr:uid="{00000000-0005-0000-0000-000015010000}"/>
    <cellStyle name="_SCL - MOR_July(FINAL)_04-MOR_nwgma_mor_pd8_t5_MOR_T4_Period_06_2004_xls" xfId="388" xr:uid="{00000000-0005-0000-0000-000016010000}"/>
    <cellStyle name="_SCL - MOR_July(FINAL)_04-MOR_nwgma_mor_pd8_t5_Pd 12 MOR charts" xfId="389" xr:uid="{00000000-0005-0000-0000-000017010000}"/>
    <cellStyle name="_SCL - MOR_July(FINAL)_04-MOR_nwgma_mor_pd8_t5_QPP5_Period_09_2004" xfId="390" xr:uid="{00000000-0005-0000-0000-000018010000}"/>
    <cellStyle name="_SCL - MOR_July(FINAL)_04-MOR_nwgma_mor_pd8_t5_RC &amp; Jaz Volume_Period_01_2004" xfId="391" xr:uid="{00000000-0005-0000-0000-000019010000}"/>
    <cellStyle name="_SCL - MOR_July(FINAL)_04-MOR_nwgma_mor_pd8_t5_TDS Improvement Chart Back-Up_Period_06_2004" xfId="392" xr:uid="{00000000-0005-0000-0000-00001A010000}"/>
    <cellStyle name="_SCL - MOR_July(FINAL)_04-MOR_nwgma_MOR_T4_Period_06_2004_xls" xfId="393" xr:uid="{00000000-0005-0000-0000-00001B010000}"/>
    <cellStyle name="_SCL - MOR_July(FINAL)_04-MOR_nwgma_P8 NGMA ASM's backup" xfId="394" xr:uid="{00000000-0005-0000-0000-00001C010000}"/>
    <cellStyle name="_SCL - MOR_July(FINAL)_04-MOR_nwgma_QPP5_Period_09_2004" xfId="395" xr:uid="{00000000-0005-0000-0000-00001D010000}"/>
    <cellStyle name="_SCL - MOR_July(FINAL)_2004 Budget SKU Mix Periodic Phasing - NOG" xfId="396" xr:uid="{00000000-0005-0000-0000-00001E010000}"/>
    <cellStyle name="_SCL - MOR_July(FINAL)_2004 fullgoods-NEL as of P5'04" xfId="397" xr:uid="{00000000-0005-0000-0000-00001F010000}"/>
    <cellStyle name="_SCL - MOR_July(FINAL)_A.1-BI-Depot" xfId="398" xr:uid="{00000000-0005-0000-0000-000020010000}"/>
    <cellStyle name="_SCL - MOR_July(FINAL)_A.2-BI-Whs" xfId="399" xr:uid="{00000000-0005-0000-0000-000021010000}"/>
    <cellStyle name="_SCL - MOR_July(FINAL)_Book1" xfId="400" xr:uid="{00000000-0005-0000-0000-000022010000}"/>
    <cellStyle name="_SCL - MOR_July(FINAL)_BOY recovery plan_nwm ftn" xfId="401" xr:uid="{00000000-0005-0000-0000-000023010000}"/>
    <cellStyle name="_SCL - MOR_July(FINAL)_B-Purchases" xfId="402" xr:uid="{00000000-0005-0000-0000-000024010000}"/>
    <cellStyle name="_SCL - MOR_July(FINAL)_Consolidated - 3" xfId="403" xr:uid="{00000000-0005-0000-0000-000025010000}"/>
    <cellStyle name="_SCL - MOR_July(FINAL)_D.1-EI-Depot" xfId="404" xr:uid="{00000000-0005-0000-0000-000026010000}"/>
    <cellStyle name="_SCL - MOR_July(FINAL)_D.2-EI-Whs" xfId="405" xr:uid="{00000000-0005-0000-0000-000027010000}"/>
    <cellStyle name="_SCL - MOR_July(FINAL)_Dealer Performance Monitoring" xfId="406" xr:uid="{00000000-0005-0000-0000-000028010000}"/>
    <cellStyle name="_SCL - MOR_July(FINAL)_Dealer Performance Monitoring_~2173354" xfId="407" xr:uid="{00000000-0005-0000-0000-000029010000}"/>
    <cellStyle name="_SCL - MOR_July(FINAL)_Dealer Performance Monitoring_2004 Budget SKU Mix Periodic Phasing - NOG" xfId="408" xr:uid="{00000000-0005-0000-0000-00002A010000}"/>
    <cellStyle name="_SCL - MOR_July(FINAL)_Dealer Performance Monitoring_2004 fullgoods-NEL as of P5'04" xfId="409" xr:uid="{00000000-0005-0000-0000-00002B010000}"/>
    <cellStyle name="_SCL - MOR_July(FINAL)_Dealer Performance Monitoring_A.1-BI-Depot" xfId="410" xr:uid="{00000000-0005-0000-0000-00002C010000}"/>
    <cellStyle name="_SCL - MOR_July(FINAL)_Dealer Performance Monitoring_A.2-BI-Whs" xfId="411" xr:uid="{00000000-0005-0000-0000-00002D010000}"/>
    <cellStyle name="_SCL - MOR_July(FINAL)_Dealer Performance Monitoring_Book1" xfId="412" xr:uid="{00000000-0005-0000-0000-00002E010000}"/>
    <cellStyle name="_SCL - MOR_July(FINAL)_Dealer Performance Monitoring_BOY recovery plan_nwm ftn" xfId="413" xr:uid="{00000000-0005-0000-0000-00002F010000}"/>
    <cellStyle name="_SCL - MOR_July(FINAL)_Dealer Performance Monitoring_B-Purchases" xfId="414" xr:uid="{00000000-0005-0000-0000-000030010000}"/>
    <cellStyle name="_SCL - MOR_July(FINAL)_Dealer Performance Monitoring_Consolidated - 3" xfId="415" xr:uid="{00000000-0005-0000-0000-000031010000}"/>
    <cellStyle name="_SCL - MOR_July(FINAL)_Dealer Performance Monitoring_D.1-EI-Depot" xfId="416" xr:uid="{00000000-0005-0000-0000-000032010000}"/>
    <cellStyle name="_SCL - MOR_July(FINAL)_Dealer Performance Monitoring_D.2-EI-Whs" xfId="417" xr:uid="{00000000-0005-0000-0000-000033010000}"/>
    <cellStyle name="_SCL - MOR_July(FINAL)_Dealer Performance Monitoring_District MOR Charts_Period_09_2004" xfId="418" xr:uid="{00000000-0005-0000-0000-000034010000}"/>
    <cellStyle name="_SCL - MOR_July(FINAL)_Dealer Performance Monitoring_District MOR Charts_Period_11_2004" xfId="419" xr:uid="{00000000-0005-0000-0000-000035010000}"/>
    <cellStyle name="_SCL - MOR_July(FINAL)_Dealer Performance Monitoring_DSS MOR CHARTS" xfId="420" xr:uid="{00000000-0005-0000-0000-000036010000}"/>
    <cellStyle name="_SCL - MOR_July(FINAL)_Dealer Performance Monitoring_fgs report_ngma_sept 2003" xfId="421" xr:uid="{00000000-0005-0000-0000-000037010000}"/>
    <cellStyle name="_SCL - MOR_July(FINAL)_Dealer Performance Monitoring_FGSver2-0_Final P10" xfId="422" xr:uid="{00000000-0005-0000-0000-000038010000}"/>
    <cellStyle name="_SCL - MOR_July(FINAL)_Dealer Performance Monitoring_FGSver2-0_Final P11" xfId="423" xr:uid="{00000000-0005-0000-0000-000039010000}"/>
    <cellStyle name="_SCL - MOR_July(FINAL)_Dealer Performance Monitoring_FGSver2-0_Final P9" xfId="424" xr:uid="{00000000-0005-0000-0000-00003A010000}"/>
    <cellStyle name="_SCL - MOR_July(FINAL)_Dealer Performance Monitoring_FGSver3-0" xfId="425" xr:uid="{00000000-0005-0000-0000-00003B010000}"/>
    <cellStyle name="_SCL - MOR_July(FINAL)_Dealer Performance Monitoring_FGSver4-0" xfId="426" xr:uid="{00000000-0005-0000-0000-00003C010000}"/>
    <cellStyle name="_SCL - MOR_July(FINAL)_Dealer Performance Monitoring_FGSver4-0_SEM" xfId="427" xr:uid="{00000000-0005-0000-0000-00003D010000}"/>
    <cellStyle name="_SCL - MOR_July(FINAL)_Dealer Performance Monitoring_FGSver4-0_SEM(Rk)" xfId="428" xr:uid="{00000000-0005-0000-0000-00003E010000}"/>
    <cellStyle name="_SCL - MOR_July(FINAL)_Dealer Performance Monitoring_issues and concerns Pd 6" xfId="429" xr:uid="{00000000-0005-0000-0000-00003F010000}"/>
    <cellStyle name="_SCL - MOR_July(FINAL)_Dealer Performance Monitoring_MOR P4 D58_A.cordero" xfId="430" xr:uid="{00000000-0005-0000-0000-000040010000}"/>
    <cellStyle name="_SCL - MOR_July(FINAL)_Dealer Performance Monitoring_mor_pd8_t5" xfId="431" xr:uid="{00000000-0005-0000-0000-000041010000}"/>
    <cellStyle name="_SCL - MOR_July(FINAL)_Dealer Performance Monitoring_MOR_T4_Period_06_2004_xls" xfId="432" xr:uid="{00000000-0005-0000-0000-000042010000}"/>
    <cellStyle name="_SCL - MOR_July(FINAL)_Dealer Performance Monitoring_National P4 RFC Database" xfId="433" xr:uid="{00000000-0005-0000-0000-000043010000}"/>
    <cellStyle name="_SCL - MOR_July(FINAL)_Dealer Performance Monitoring_National Targets" xfId="434" xr:uid="{00000000-0005-0000-0000-000044010000}"/>
    <cellStyle name="_SCL - MOR_July(FINAL)_Dealer Performance Monitoring_NEL DSR P10'05" xfId="435" xr:uid="{00000000-0005-0000-0000-000045010000}"/>
    <cellStyle name="_SCL - MOR_July(FINAL)_Dealer Performance Monitoring_N-SIVTarget-Dealer" xfId="436" xr:uid="{00000000-0005-0000-0000-000046010000}"/>
    <cellStyle name="_SCL - MOR_July(FINAL)_Dealer Performance Monitoring_P4MOR Formats" xfId="437" xr:uid="{00000000-0005-0000-0000-000047010000}"/>
    <cellStyle name="_SCL - MOR_July(FINAL)_Dealer Performance Monitoring_P8 NGMA ASM's backup" xfId="438" xr:uid="{00000000-0005-0000-0000-000048010000}"/>
    <cellStyle name="_SCL - MOR_July(FINAL)_Dealer Performance Monitoring_PD 9 EST FGS" xfId="439" xr:uid="{00000000-0005-0000-0000-000049010000}"/>
    <cellStyle name="_SCL - MOR_July(FINAL)_Dealer Performance Monitoring_Period 4 Targets - 041304" xfId="440" xr:uid="{00000000-0005-0000-0000-00004A010000}"/>
    <cellStyle name="_SCL - MOR_July(FINAL)_Dealer Performance Monitoring_Period 4 Targets - 041404" xfId="441" xr:uid="{00000000-0005-0000-0000-00004B010000}"/>
    <cellStyle name="_SCL - MOR_July(FINAL)_Dealer Performance Monitoring_PPP P5 &amp; P6 SIV_STT" xfId="442" xr:uid="{00000000-0005-0000-0000-00004C010000}"/>
    <cellStyle name="_SCL - MOR_July(FINAL)_Dealer Performance Monitoring_Q-DirectActSTT-SIV" xfId="443" xr:uid="{00000000-0005-0000-0000-00004D010000}"/>
    <cellStyle name="_SCL - MOR_July(FINAL)_Dealer Performance Monitoring_QPP5_Period_09_2004" xfId="444" xr:uid="{00000000-0005-0000-0000-00004E010000}"/>
    <cellStyle name="_SCL - MOR_July(FINAL)_Dealer Performance Monitoring_R-DirectTarSTT-SIV" xfId="445" xr:uid="{00000000-0005-0000-0000-00004F010000}"/>
    <cellStyle name="_SCL - MOR_July(FINAL)_Dealer Performance Monitoring_RFC Format Ver1-8" xfId="446" xr:uid="{00000000-0005-0000-0000-000050010000}"/>
    <cellStyle name="_SCL - MOR_July(FINAL)_Dealer Performance Monitoring_SGMA -FGS_V2 (091203)" xfId="447" xr:uid="{00000000-0005-0000-0000-000051010000}"/>
    <cellStyle name="_SCL - MOR_July(FINAL)_Dealer Performance Monitoring_SIV-Brand" xfId="448" xr:uid="{00000000-0005-0000-0000-000052010000}"/>
    <cellStyle name="_SCL - MOR_July(FINAL)_Dealer Performance Monitoring_Standard MOR SI 071305" xfId="449" xr:uid="{00000000-0005-0000-0000-000053010000}"/>
    <cellStyle name="_SCL - MOR_July(FINAL)_Dealer Performance Monitoring_STT" xfId="450" xr:uid="{00000000-0005-0000-0000-000054010000}"/>
    <cellStyle name="_SCL - MOR_July(FINAL)_Dealer Performance Monitoring_STT dir-ind PER aREA" xfId="451" xr:uid="{00000000-0005-0000-0000-000055010000}"/>
    <cellStyle name="_SCL - MOR_July(FINAL)_Dealer Performance Monitoring_T4 DSM - P01 2004" xfId="452" xr:uid="{00000000-0005-0000-0000-000056010000}"/>
    <cellStyle name="_SCL - MOR_July(FINAL)_Dealer Performance Monitoring_T4 P01 DSS Ranking" xfId="453" xr:uid="{00000000-0005-0000-0000-000057010000}"/>
    <cellStyle name="_SCL - MOR_July(FINAL)_Dealer Performance Monitoring_T4 P05 DSS Ranking" xfId="454" xr:uid="{00000000-0005-0000-0000-000058010000}"/>
    <cellStyle name="_SCL - MOR_July(FINAL)_Dealer Performance Monitoring_T4_BUSINESS REVIEW Pd10_MONTH AGO" xfId="455" xr:uid="{00000000-0005-0000-0000-000059010000}"/>
    <cellStyle name="_SCL - MOR_July(FINAL)_Dealer Performance Monitoring_ter4 mor P0507 back ups" xfId="456" xr:uid="{00000000-0005-0000-0000-00005A010000}"/>
    <cellStyle name="_SCL - MOR_July(FINAL)_Dealer Performance Monitoring_VAP" xfId="457" xr:uid="{00000000-0005-0000-0000-00005B010000}"/>
    <cellStyle name="_SCL - MOR_July(FINAL)_Dealer Performance Monitoring_VOLUME BUILD PER TERITORY" xfId="458" xr:uid="{00000000-0005-0000-0000-00005C010000}"/>
    <cellStyle name="_SCL - MOR_July(FINAL)_Dealer Performance Monitoring_VOLUME BUILD PER TERITORY_6" xfId="459" xr:uid="{00000000-0005-0000-0000-00005D010000}"/>
    <cellStyle name="_SCL - MOR_July(FINAL)_Dealer Performance Monitoring_WVS" xfId="460" xr:uid="{00000000-0005-0000-0000-00005E010000}"/>
    <cellStyle name="_SCL - MOR_July(FINAL)_Dealer Performance Monitoring_XXXXX STT dir-ind PER aREA" xfId="461" xr:uid="{00000000-0005-0000-0000-00005F010000}"/>
    <cellStyle name="_SCL - MOR_July(FINAL)_Dealer Performance Monitoring_YTD PD 6 AND 2005 BOY - for BusCon" xfId="462" xr:uid="{00000000-0005-0000-0000-000060010000}"/>
    <cellStyle name="_SCL - MOR_July(FINAL)_District MOR Charts_Period_09_2004" xfId="463" xr:uid="{00000000-0005-0000-0000-000061010000}"/>
    <cellStyle name="_SCL - MOR_July(FINAL)_District MOR Charts_Period_11_2004" xfId="464" xr:uid="{00000000-0005-0000-0000-000062010000}"/>
    <cellStyle name="_SCL - MOR_July(FINAL)_DSS MOR CHARTS" xfId="465" xr:uid="{00000000-0005-0000-0000-000063010000}"/>
    <cellStyle name="_SCL - MOR_July(FINAL)_fgs report_ngma_sept 2003" xfId="466" xr:uid="{00000000-0005-0000-0000-000064010000}"/>
    <cellStyle name="_SCL - MOR_July(FINAL)_FGSver2-0_Final P10" xfId="467" xr:uid="{00000000-0005-0000-0000-000065010000}"/>
    <cellStyle name="_SCL - MOR_July(FINAL)_FGSver2-0_Final P11" xfId="468" xr:uid="{00000000-0005-0000-0000-000066010000}"/>
    <cellStyle name="_SCL - MOR_July(FINAL)_FGSver2-0_Final P9" xfId="469" xr:uid="{00000000-0005-0000-0000-000067010000}"/>
    <cellStyle name="_SCL - MOR_July(FINAL)_FGSver3-0" xfId="470" xr:uid="{00000000-0005-0000-0000-000068010000}"/>
    <cellStyle name="_SCL - MOR_July(FINAL)_FGSver4-0" xfId="471" xr:uid="{00000000-0005-0000-0000-000069010000}"/>
    <cellStyle name="_SCL - MOR_July(FINAL)_FGSver4-0_SEM" xfId="472" xr:uid="{00000000-0005-0000-0000-00006A010000}"/>
    <cellStyle name="_SCL - MOR_July(FINAL)_FGSver4-0_SEM(Rk)" xfId="473" xr:uid="{00000000-0005-0000-0000-00006B010000}"/>
    <cellStyle name="_SCL - MOR_July(FINAL)_issues and concerns Pd 6" xfId="474" xr:uid="{00000000-0005-0000-0000-00006C010000}"/>
    <cellStyle name="_SCL - MOR_July(FINAL)_MOR P4 D58_A.cordero" xfId="475" xr:uid="{00000000-0005-0000-0000-00006D010000}"/>
    <cellStyle name="_SCL - MOR_July(FINAL)_mor_pd8_t5" xfId="476" xr:uid="{00000000-0005-0000-0000-00006E010000}"/>
    <cellStyle name="_SCL - MOR_July(FINAL)_MOR_T4_Period_06_2004_xls" xfId="477" xr:uid="{00000000-0005-0000-0000-00006F010000}"/>
    <cellStyle name="_SCL - MOR_July(FINAL)_National P4 RFC Database" xfId="478" xr:uid="{00000000-0005-0000-0000-000070010000}"/>
    <cellStyle name="_SCL - MOR_July(FINAL)_National Targets" xfId="479" xr:uid="{00000000-0005-0000-0000-000071010000}"/>
    <cellStyle name="_SCL - MOR_July(FINAL)_NEL DSR P10'05" xfId="480" xr:uid="{00000000-0005-0000-0000-000072010000}"/>
    <cellStyle name="_SCL - MOR_July(FINAL)_N-SIVTarget-Dealer" xfId="481" xr:uid="{00000000-0005-0000-0000-000073010000}"/>
    <cellStyle name="_SCL - MOR_July(FINAL)_nw_Dealer Full Goods Movement" xfId="482" xr:uid="{00000000-0005-0000-0000-000074010000}"/>
    <cellStyle name="_SCL - MOR_July(FINAL)_nw_Dealer Full Goods Movement_District MOR Charts_Period_09_2004" xfId="483" xr:uid="{00000000-0005-0000-0000-000075010000}"/>
    <cellStyle name="_SCL - MOR_July(FINAL)_nw_Dealer Full Goods Movement_District MOR Charts_Period_11_2004" xfId="484" xr:uid="{00000000-0005-0000-0000-000076010000}"/>
    <cellStyle name="_SCL - MOR_July(FINAL)_nw_Dealer Full Goods Movement_mor_pd8_t5" xfId="485" xr:uid="{00000000-0005-0000-0000-000077010000}"/>
    <cellStyle name="_SCL - MOR_July(FINAL)_nw_Dealer Full Goods Movement_mor_pd8_t5_District MOR Charts_Period_09_2004" xfId="486" xr:uid="{00000000-0005-0000-0000-000078010000}"/>
    <cellStyle name="_SCL - MOR_July(FINAL)_nw_Dealer Full Goods Movement_mor_pd8_t5_District MOR Charts_Period_11_2004" xfId="487" xr:uid="{00000000-0005-0000-0000-000079010000}"/>
    <cellStyle name="_SCL - MOR_July(FINAL)_nw_Dealer Full Goods Movement_mor_pd8_t5_MOR_T4_Period_01_2004_xls" xfId="488" xr:uid="{00000000-0005-0000-0000-00007A010000}"/>
    <cellStyle name="_SCL - MOR_July(FINAL)_nw_Dealer Full Goods Movement_mor_pd8_t5_MOR_T4_Period_06_2004_xls" xfId="489" xr:uid="{00000000-0005-0000-0000-00007B010000}"/>
    <cellStyle name="_SCL - MOR_July(FINAL)_nw_Dealer Full Goods Movement_mor_pd8_t5_QPP5_Period_09_2004" xfId="490" xr:uid="{00000000-0005-0000-0000-00007C010000}"/>
    <cellStyle name="_SCL - MOR_July(FINAL)_nw_Dealer Full Goods Movement_mor_pd8_t5_TDS Improvement Chart Back-Up_Period_06_2004" xfId="491" xr:uid="{00000000-0005-0000-0000-00007D010000}"/>
    <cellStyle name="_SCL - MOR_July(FINAL)_nw_Dealer Full Goods Movement_MOR_T4_Period_06_2004_xls" xfId="492" xr:uid="{00000000-0005-0000-0000-00007E010000}"/>
    <cellStyle name="_SCL - MOR_July(FINAL)_nw_Dealer Full Goods Movement_P8 NGMA ASM's backup" xfId="493" xr:uid="{00000000-0005-0000-0000-00007F010000}"/>
    <cellStyle name="_SCL - MOR_July(FINAL)_nw_Dealer Full Goods Movement_QPP5_Period_09_2004" xfId="494" xr:uid="{00000000-0005-0000-0000-000080010000}"/>
    <cellStyle name="_SCL - MOR_July(FINAL)_P4MOR Formats" xfId="495" xr:uid="{00000000-0005-0000-0000-000081010000}"/>
    <cellStyle name="_SCL - MOR_July(FINAL)_P8 NGMA ASM's backup" xfId="496" xr:uid="{00000000-0005-0000-0000-000082010000}"/>
    <cellStyle name="_SCL - MOR_July(FINAL)_PD 9 EST FGS" xfId="497" xr:uid="{00000000-0005-0000-0000-000083010000}"/>
    <cellStyle name="_SCL - MOR_July(FINAL)_Period 4 Targets - 041304" xfId="498" xr:uid="{00000000-0005-0000-0000-000084010000}"/>
    <cellStyle name="_SCL - MOR_July(FINAL)_Period 4 Targets - 041404" xfId="499" xr:uid="{00000000-0005-0000-0000-000085010000}"/>
    <cellStyle name="_SCL - MOR_July(FINAL)_PPP P5 &amp; P6 SIV_STT" xfId="500" xr:uid="{00000000-0005-0000-0000-000086010000}"/>
    <cellStyle name="_SCL - MOR_July(FINAL)_Q-DirectActSTT-SIV" xfId="501" xr:uid="{00000000-0005-0000-0000-000087010000}"/>
    <cellStyle name="_SCL - MOR_July(FINAL)_QPP5_Period_09_2004" xfId="502" xr:uid="{00000000-0005-0000-0000-000088010000}"/>
    <cellStyle name="_SCL - MOR_July(FINAL)_R-DirectTarSTT-SIV" xfId="503" xr:uid="{00000000-0005-0000-0000-000089010000}"/>
    <cellStyle name="_SCL - MOR_July(FINAL)_RFC Format Ver1-8" xfId="504" xr:uid="{00000000-0005-0000-0000-00008A010000}"/>
    <cellStyle name="_SCL - MOR_July(FINAL)_SGMA -FGS_V2 (091203)" xfId="505" xr:uid="{00000000-0005-0000-0000-00008B010000}"/>
    <cellStyle name="_SCL - MOR_July(FINAL)_SIV-Brand" xfId="506" xr:uid="{00000000-0005-0000-0000-00008C010000}"/>
    <cellStyle name="_SCL - MOR_July(FINAL)_Standard MOR SI 071305" xfId="507" xr:uid="{00000000-0005-0000-0000-00008D010000}"/>
    <cellStyle name="_SCL - MOR_July(FINAL)_STT" xfId="508" xr:uid="{00000000-0005-0000-0000-00008E010000}"/>
    <cellStyle name="_SCL - MOR_July(FINAL)_STT dir-ind PER aREA" xfId="509" xr:uid="{00000000-0005-0000-0000-00008F010000}"/>
    <cellStyle name="_SCL - MOR_July(FINAL)_T4 DSM - P01 2004" xfId="510" xr:uid="{00000000-0005-0000-0000-000090010000}"/>
    <cellStyle name="_SCL - MOR_July(FINAL)_T4 P01 DSS Ranking" xfId="511" xr:uid="{00000000-0005-0000-0000-000091010000}"/>
    <cellStyle name="_SCL - MOR_July(FINAL)_T4 P05 DSS Ranking" xfId="512" xr:uid="{00000000-0005-0000-0000-000092010000}"/>
    <cellStyle name="_SCL - MOR_July(FINAL)_T4_BUSINESS REVIEW Pd10_MONTH AGO" xfId="513" xr:uid="{00000000-0005-0000-0000-000093010000}"/>
    <cellStyle name="_SCL - MOR_July(FINAL)_ter4 mor P0507 back ups" xfId="514" xr:uid="{00000000-0005-0000-0000-000094010000}"/>
    <cellStyle name="_SCL - MOR_July(FINAL)_VAP" xfId="515" xr:uid="{00000000-0005-0000-0000-000095010000}"/>
    <cellStyle name="_SCL - MOR_July(FINAL)_VOLUME BUILD PER TERITORY" xfId="516" xr:uid="{00000000-0005-0000-0000-000096010000}"/>
    <cellStyle name="_SCL - MOR_July(FINAL)_VOLUME BUILD PER TERITORY_6" xfId="517" xr:uid="{00000000-0005-0000-0000-000097010000}"/>
    <cellStyle name="_SCL - MOR_July(FINAL)_WVS" xfId="518" xr:uid="{00000000-0005-0000-0000-000098010000}"/>
    <cellStyle name="_SCL - MOR_July(FINAL)_XXXXX STT dir-ind PER aREA" xfId="519" xr:uid="{00000000-0005-0000-0000-000099010000}"/>
    <cellStyle name="_SCL - MOR_July(FINAL)_YTD PD 6 AND 2005 BOY - for BusCon" xfId="520" xr:uid="{00000000-0005-0000-0000-00009A010000}"/>
    <cellStyle name="_SGMA -FGS_V2 (091203)" xfId="521" xr:uid="{00000000-0005-0000-0000-00009B010000}"/>
    <cellStyle name="_SIV-Brand" xfId="522" xr:uid="{00000000-0005-0000-0000-00009C010000}"/>
    <cellStyle name="_Standard MOR SI 071305" xfId="523" xr:uid="{00000000-0005-0000-0000-00009D010000}"/>
    <cellStyle name="_STT" xfId="524" xr:uid="{00000000-0005-0000-0000-00009E010000}"/>
    <cellStyle name="_STT dir-ind PER aREA" xfId="525" xr:uid="{00000000-0005-0000-0000-00009F010000}"/>
    <cellStyle name="_T4 DSM - P01 2004" xfId="526" xr:uid="{00000000-0005-0000-0000-0000A0010000}"/>
    <cellStyle name="_T4 P01 DSS Ranking" xfId="527" xr:uid="{00000000-0005-0000-0000-0000A1010000}"/>
    <cellStyle name="_T4 P05 DSS Ranking" xfId="528" xr:uid="{00000000-0005-0000-0000-0000A2010000}"/>
    <cellStyle name="_T4_BUSINESS REVIEW Pd10_MONTH AGO" xfId="529" xr:uid="{00000000-0005-0000-0000-0000A3010000}"/>
    <cellStyle name="_ter4 mor P0507 back ups" xfId="530" xr:uid="{00000000-0005-0000-0000-0000A4010000}"/>
    <cellStyle name="_VAP" xfId="531" xr:uid="{00000000-0005-0000-0000-0000A5010000}"/>
    <cellStyle name="_VOLUME BUILD PER TERITORY" xfId="532" xr:uid="{00000000-0005-0000-0000-0000A6010000}"/>
    <cellStyle name="_VOLUME BUILD PER TERITORY_6" xfId="533" xr:uid="{00000000-0005-0000-0000-0000A7010000}"/>
    <cellStyle name="_WVS" xfId="534" xr:uid="{00000000-0005-0000-0000-0000A8010000}"/>
    <cellStyle name="_XXXXX STT dir-ind PER aREA" xfId="535" xr:uid="{00000000-0005-0000-0000-0000A9010000}"/>
    <cellStyle name="_YTD PD 6 AND 2005 BOY - for BusCon" xfId="536" xr:uid="{00000000-0005-0000-0000-0000AA010000}"/>
    <cellStyle name="’Ê‰Ý_pldt" xfId="537" xr:uid="{00000000-0005-0000-0000-0000AB010000}"/>
    <cellStyle name="•W_pldt" xfId="538" xr:uid="{00000000-0005-0000-0000-0000AC010000}"/>
    <cellStyle name="20% - Accent1" xfId="46" builtinId="30" customBuiltin="1"/>
    <cellStyle name="20% - Accent1 10" xfId="821" xr:uid="{00000000-0005-0000-0000-0000AE010000}"/>
    <cellStyle name="20% - Accent1 11" xfId="822" xr:uid="{00000000-0005-0000-0000-0000AF010000}"/>
    <cellStyle name="20% - Accent1 12" xfId="823" xr:uid="{00000000-0005-0000-0000-0000B0010000}"/>
    <cellStyle name="20% - Accent1 13" xfId="824" xr:uid="{00000000-0005-0000-0000-0000B1010000}"/>
    <cellStyle name="20% - Accent1 14" xfId="825" xr:uid="{00000000-0005-0000-0000-0000B2010000}"/>
    <cellStyle name="20% - Accent1 15" xfId="826" xr:uid="{00000000-0005-0000-0000-0000B3010000}"/>
    <cellStyle name="20% - Accent1 16" xfId="827" xr:uid="{00000000-0005-0000-0000-0000B4010000}"/>
    <cellStyle name="20% - Accent1 17" xfId="828" xr:uid="{00000000-0005-0000-0000-0000B5010000}"/>
    <cellStyle name="20% - Accent1 18" xfId="829" xr:uid="{00000000-0005-0000-0000-0000B6010000}"/>
    <cellStyle name="20% - Accent1 19" xfId="830" xr:uid="{00000000-0005-0000-0000-0000B7010000}"/>
    <cellStyle name="20% - Accent1 2" xfId="831" xr:uid="{00000000-0005-0000-0000-0000B8010000}"/>
    <cellStyle name="20% - Accent1 2 2" xfId="1609" xr:uid="{00000000-0005-0000-0000-0000B9010000}"/>
    <cellStyle name="20% - Accent1 2 2 2" xfId="1610" xr:uid="{00000000-0005-0000-0000-0000BA010000}"/>
    <cellStyle name="20% - Accent1 2 2 3" xfId="1611" xr:uid="{00000000-0005-0000-0000-0000BB010000}"/>
    <cellStyle name="20% - Accent1 2 2 4" xfId="1612" xr:uid="{00000000-0005-0000-0000-0000BC010000}"/>
    <cellStyle name="20% - Accent1 2 2 5" xfId="1613" xr:uid="{00000000-0005-0000-0000-0000BD010000}"/>
    <cellStyle name="20% - Accent1 2 3" xfId="1614" xr:uid="{00000000-0005-0000-0000-0000BE010000}"/>
    <cellStyle name="20% - Accent1 2 4" xfId="1615" xr:uid="{00000000-0005-0000-0000-0000BF010000}"/>
    <cellStyle name="20% - Accent1 2 5" xfId="1616" xr:uid="{00000000-0005-0000-0000-0000C0010000}"/>
    <cellStyle name="20% - Accent1 2 6" xfId="1608" xr:uid="{00000000-0005-0000-0000-0000C1010000}"/>
    <cellStyle name="20% - Accent1 20" xfId="832" xr:uid="{00000000-0005-0000-0000-0000C2010000}"/>
    <cellStyle name="20% - Accent1 3" xfId="833" xr:uid="{00000000-0005-0000-0000-0000C3010000}"/>
    <cellStyle name="20% - Accent1 4" xfId="834" xr:uid="{00000000-0005-0000-0000-0000C4010000}"/>
    <cellStyle name="20% - Accent1 5" xfId="835" xr:uid="{00000000-0005-0000-0000-0000C5010000}"/>
    <cellStyle name="20% - Accent1 6" xfId="836" xr:uid="{00000000-0005-0000-0000-0000C6010000}"/>
    <cellStyle name="20% - Accent1 7" xfId="837" xr:uid="{00000000-0005-0000-0000-0000C7010000}"/>
    <cellStyle name="20% - Accent1 8" xfId="838" xr:uid="{00000000-0005-0000-0000-0000C8010000}"/>
    <cellStyle name="20% - Accent1 9" xfId="839" xr:uid="{00000000-0005-0000-0000-0000C9010000}"/>
    <cellStyle name="20% - Accent2" xfId="50" builtinId="34" customBuiltin="1"/>
    <cellStyle name="20% - Accent2 10" xfId="840" xr:uid="{00000000-0005-0000-0000-0000CB010000}"/>
    <cellStyle name="20% - Accent2 11" xfId="841" xr:uid="{00000000-0005-0000-0000-0000CC010000}"/>
    <cellStyle name="20% - Accent2 12" xfId="842" xr:uid="{00000000-0005-0000-0000-0000CD010000}"/>
    <cellStyle name="20% - Accent2 13" xfId="843" xr:uid="{00000000-0005-0000-0000-0000CE010000}"/>
    <cellStyle name="20% - Accent2 14" xfId="844" xr:uid="{00000000-0005-0000-0000-0000CF010000}"/>
    <cellStyle name="20% - Accent2 15" xfId="845" xr:uid="{00000000-0005-0000-0000-0000D0010000}"/>
    <cellStyle name="20% - Accent2 16" xfId="846" xr:uid="{00000000-0005-0000-0000-0000D1010000}"/>
    <cellStyle name="20% - Accent2 17" xfId="847" xr:uid="{00000000-0005-0000-0000-0000D2010000}"/>
    <cellStyle name="20% - Accent2 18" xfId="848" xr:uid="{00000000-0005-0000-0000-0000D3010000}"/>
    <cellStyle name="20% - Accent2 19" xfId="849" xr:uid="{00000000-0005-0000-0000-0000D4010000}"/>
    <cellStyle name="20% - Accent2 2" xfId="850" xr:uid="{00000000-0005-0000-0000-0000D5010000}"/>
    <cellStyle name="20% - Accent2 2 2" xfId="1618" xr:uid="{00000000-0005-0000-0000-0000D6010000}"/>
    <cellStyle name="20% - Accent2 2 2 2" xfId="1619" xr:uid="{00000000-0005-0000-0000-0000D7010000}"/>
    <cellStyle name="20% - Accent2 2 2 3" xfId="1620" xr:uid="{00000000-0005-0000-0000-0000D8010000}"/>
    <cellStyle name="20% - Accent2 2 2 4" xfId="1621" xr:uid="{00000000-0005-0000-0000-0000D9010000}"/>
    <cellStyle name="20% - Accent2 2 2 5" xfId="1622" xr:uid="{00000000-0005-0000-0000-0000DA010000}"/>
    <cellStyle name="20% - Accent2 2 3" xfId="1623" xr:uid="{00000000-0005-0000-0000-0000DB010000}"/>
    <cellStyle name="20% - Accent2 2 4" xfId="1624" xr:uid="{00000000-0005-0000-0000-0000DC010000}"/>
    <cellStyle name="20% - Accent2 2 5" xfId="1625" xr:uid="{00000000-0005-0000-0000-0000DD010000}"/>
    <cellStyle name="20% - Accent2 2 6" xfId="1617" xr:uid="{00000000-0005-0000-0000-0000DE010000}"/>
    <cellStyle name="20% - Accent2 20" xfId="851" xr:uid="{00000000-0005-0000-0000-0000DF010000}"/>
    <cellStyle name="20% - Accent2 3" xfId="852" xr:uid="{00000000-0005-0000-0000-0000E0010000}"/>
    <cellStyle name="20% - Accent2 4" xfId="853" xr:uid="{00000000-0005-0000-0000-0000E1010000}"/>
    <cellStyle name="20% - Accent2 5" xfId="854" xr:uid="{00000000-0005-0000-0000-0000E2010000}"/>
    <cellStyle name="20% - Accent2 6" xfId="855" xr:uid="{00000000-0005-0000-0000-0000E3010000}"/>
    <cellStyle name="20% - Accent2 7" xfId="856" xr:uid="{00000000-0005-0000-0000-0000E4010000}"/>
    <cellStyle name="20% - Accent2 8" xfId="857" xr:uid="{00000000-0005-0000-0000-0000E5010000}"/>
    <cellStyle name="20% - Accent2 9" xfId="858" xr:uid="{00000000-0005-0000-0000-0000E6010000}"/>
    <cellStyle name="20% - Accent3" xfId="54" builtinId="38" customBuiltin="1"/>
    <cellStyle name="20% - Accent3 10" xfId="859" xr:uid="{00000000-0005-0000-0000-0000E8010000}"/>
    <cellStyle name="20% - Accent3 11" xfId="860" xr:uid="{00000000-0005-0000-0000-0000E9010000}"/>
    <cellStyle name="20% - Accent3 12" xfId="861" xr:uid="{00000000-0005-0000-0000-0000EA010000}"/>
    <cellStyle name="20% - Accent3 13" xfId="862" xr:uid="{00000000-0005-0000-0000-0000EB010000}"/>
    <cellStyle name="20% - Accent3 14" xfId="863" xr:uid="{00000000-0005-0000-0000-0000EC010000}"/>
    <cellStyle name="20% - Accent3 15" xfId="864" xr:uid="{00000000-0005-0000-0000-0000ED010000}"/>
    <cellStyle name="20% - Accent3 16" xfId="865" xr:uid="{00000000-0005-0000-0000-0000EE010000}"/>
    <cellStyle name="20% - Accent3 17" xfId="866" xr:uid="{00000000-0005-0000-0000-0000EF010000}"/>
    <cellStyle name="20% - Accent3 18" xfId="867" xr:uid="{00000000-0005-0000-0000-0000F0010000}"/>
    <cellStyle name="20% - Accent3 19" xfId="868" xr:uid="{00000000-0005-0000-0000-0000F1010000}"/>
    <cellStyle name="20% - Accent3 2" xfId="869" xr:uid="{00000000-0005-0000-0000-0000F2010000}"/>
    <cellStyle name="20% - Accent3 2 2" xfId="1627" xr:uid="{00000000-0005-0000-0000-0000F3010000}"/>
    <cellStyle name="20% - Accent3 2 2 2" xfId="1628" xr:uid="{00000000-0005-0000-0000-0000F4010000}"/>
    <cellStyle name="20% - Accent3 2 2 3" xfId="1629" xr:uid="{00000000-0005-0000-0000-0000F5010000}"/>
    <cellStyle name="20% - Accent3 2 2 4" xfId="1630" xr:uid="{00000000-0005-0000-0000-0000F6010000}"/>
    <cellStyle name="20% - Accent3 2 2 5" xfId="1631" xr:uid="{00000000-0005-0000-0000-0000F7010000}"/>
    <cellStyle name="20% - Accent3 2 3" xfId="1632" xr:uid="{00000000-0005-0000-0000-0000F8010000}"/>
    <cellStyle name="20% - Accent3 2 4" xfId="1633" xr:uid="{00000000-0005-0000-0000-0000F9010000}"/>
    <cellStyle name="20% - Accent3 2 5" xfId="1634" xr:uid="{00000000-0005-0000-0000-0000FA010000}"/>
    <cellStyle name="20% - Accent3 2 6" xfId="1626" xr:uid="{00000000-0005-0000-0000-0000FB010000}"/>
    <cellStyle name="20% - Accent3 20" xfId="870" xr:uid="{00000000-0005-0000-0000-0000FC010000}"/>
    <cellStyle name="20% - Accent3 3" xfId="871" xr:uid="{00000000-0005-0000-0000-0000FD010000}"/>
    <cellStyle name="20% - Accent3 4" xfId="872" xr:uid="{00000000-0005-0000-0000-0000FE010000}"/>
    <cellStyle name="20% - Accent3 5" xfId="873" xr:uid="{00000000-0005-0000-0000-0000FF010000}"/>
    <cellStyle name="20% - Accent3 6" xfId="874" xr:uid="{00000000-0005-0000-0000-000000020000}"/>
    <cellStyle name="20% - Accent3 7" xfId="875" xr:uid="{00000000-0005-0000-0000-000001020000}"/>
    <cellStyle name="20% - Accent3 8" xfId="876" xr:uid="{00000000-0005-0000-0000-000002020000}"/>
    <cellStyle name="20% - Accent3 9" xfId="877" xr:uid="{00000000-0005-0000-0000-000003020000}"/>
    <cellStyle name="20% - Accent4" xfId="58" builtinId="42" customBuiltin="1"/>
    <cellStyle name="20% - Accent4 10" xfId="878" xr:uid="{00000000-0005-0000-0000-000005020000}"/>
    <cellStyle name="20% - Accent4 11" xfId="879" xr:uid="{00000000-0005-0000-0000-000006020000}"/>
    <cellStyle name="20% - Accent4 12" xfId="880" xr:uid="{00000000-0005-0000-0000-000007020000}"/>
    <cellStyle name="20% - Accent4 13" xfId="881" xr:uid="{00000000-0005-0000-0000-000008020000}"/>
    <cellStyle name="20% - Accent4 14" xfId="882" xr:uid="{00000000-0005-0000-0000-000009020000}"/>
    <cellStyle name="20% - Accent4 15" xfId="883" xr:uid="{00000000-0005-0000-0000-00000A020000}"/>
    <cellStyle name="20% - Accent4 16" xfId="884" xr:uid="{00000000-0005-0000-0000-00000B020000}"/>
    <cellStyle name="20% - Accent4 17" xfId="885" xr:uid="{00000000-0005-0000-0000-00000C020000}"/>
    <cellStyle name="20% - Accent4 18" xfId="886" xr:uid="{00000000-0005-0000-0000-00000D020000}"/>
    <cellStyle name="20% - Accent4 19" xfId="887" xr:uid="{00000000-0005-0000-0000-00000E020000}"/>
    <cellStyle name="20% - Accent4 2" xfId="888" xr:uid="{00000000-0005-0000-0000-00000F020000}"/>
    <cellStyle name="20% - Accent4 2 2" xfId="1636" xr:uid="{00000000-0005-0000-0000-000010020000}"/>
    <cellStyle name="20% - Accent4 2 2 2" xfId="1637" xr:uid="{00000000-0005-0000-0000-000011020000}"/>
    <cellStyle name="20% - Accent4 2 2 3" xfId="1638" xr:uid="{00000000-0005-0000-0000-000012020000}"/>
    <cellStyle name="20% - Accent4 2 2 4" xfId="1639" xr:uid="{00000000-0005-0000-0000-000013020000}"/>
    <cellStyle name="20% - Accent4 2 2 5" xfId="1640" xr:uid="{00000000-0005-0000-0000-000014020000}"/>
    <cellStyle name="20% - Accent4 2 3" xfId="1641" xr:uid="{00000000-0005-0000-0000-000015020000}"/>
    <cellStyle name="20% - Accent4 2 4" xfId="1642" xr:uid="{00000000-0005-0000-0000-000016020000}"/>
    <cellStyle name="20% - Accent4 2 5" xfId="1643" xr:uid="{00000000-0005-0000-0000-000017020000}"/>
    <cellStyle name="20% - Accent4 2 6" xfId="1635" xr:uid="{00000000-0005-0000-0000-000018020000}"/>
    <cellStyle name="20% - Accent4 20" xfId="889" xr:uid="{00000000-0005-0000-0000-000019020000}"/>
    <cellStyle name="20% - Accent4 3" xfId="890" xr:uid="{00000000-0005-0000-0000-00001A020000}"/>
    <cellStyle name="20% - Accent4 4" xfId="891" xr:uid="{00000000-0005-0000-0000-00001B020000}"/>
    <cellStyle name="20% - Accent4 5" xfId="892" xr:uid="{00000000-0005-0000-0000-00001C020000}"/>
    <cellStyle name="20% - Accent4 6" xfId="893" xr:uid="{00000000-0005-0000-0000-00001D020000}"/>
    <cellStyle name="20% - Accent4 7" xfId="894" xr:uid="{00000000-0005-0000-0000-00001E020000}"/>
    <cellStyle name="20% - Accent4 8" xfId="895" xr:uid="{00000000-0005-0000-0000-00001F020000}"/>
    <cellStyle name="20% - Accent4 9" xfId="896" xr:uid="{00000000-0005-0000-0000-000020020000}"/>
    <cellStyle name="20% - Accent5" xfId="62" builtinId="46" customBuiltin="1"/>
    <cellStyle name="20% - Accent5 10" xfId="897" xr:uid="{00000000-0005-0000-0000-000022020000}"/>
    <cellStyle name="20% - Accent5 11" xfId="898" xr:uid="{00000000-0005-0000-0000-000023020000}"/>
    <cellStyle name="20% - Accent5 12" xfId="899" xr:uid="{00000000-0005-0000-0000-000024020000}"/>
    <cellStyle name="20% - Accent5 13" xfId="900" xr:uid="{00000000-0005-0000-0000-000025020000}"/>
    <cellStyle name="20% - Accent5 14" xfId="901" xr:uid="{00000000-0005-0000-0000-000026020000}"/>
    <cellStyle name="20% - Accent5 15" xfId="902" xr:uid="{00000000-0005-0000-0000-000027020000}"/>
    <cellStyle name="20% - Accent5 16" xfId="903" xr:uid="{00000000-0005-0000-0000-000028020000}"/>
    <cellStyle name="20% - Accent5 17" xfId="904" xr:uid="{00000000-0005-0000-0000-000029020000}"/>
    <cellStyle name="20% - Accent5 18" xfId="905" xr:uid="{00000000-0005-0000-0000-00002A020000}"/>
    <cellStyle name="20% - Accent5 19" xfId="906" xr:uid="{00000000-0005-0000-0000-00002B020000}"/>
    <cellStyle name="20% - Accent5 2" xfId="907" xr:uid="{00000000-0005-0000-0000-00002C020000}"/>
    <cellStyle name="20% - Accent5 2 2" xfId="1645" xr:uid="{00000000-0005-0000-0000-00002D020000}"/>
    <cellStyle name="20% - Accent5 2 2 2" xfId="1646" xr:uid="{00000000-0005-0000-0000-00002E020000}"/>
    <cellStyle name="20% - Accent5 2 2 3" xfId="1647" xr:uid="{00000000-0005-0000-0000-00002F020000}"/>
    <cellStyle name="20% - Accent5 2 2 4" xfId="1648" xr:uid="{00000000-0005-0000-0000-000030020000}"/>
    <cellStyle name="20% - Accent5 2 2 5" xfId="1649" xr:uid="{00000000-0005-0000-0000-000031020000}"/>
    <cellStyle name="20% - Accent5 2 3" xfId="1650" xr:uid="{00000000-0005-0000-0000-000032020000}"/>
    <cellStyle name="20% - Accent5 2 4" xfId="1651" xr:uid="{00000000-0005-0000-0000-000033020000}"/>
    <cellStyle name="20% - Accent5 2 5" xfId="1652" xr:uid="{00000000-0005-0000-0000-000034020000}"/>
    <cellStyle name="20% - Accent5 2 6" xfId="1644" xr:uid="{00000000-0005-0000-0000-000035020000}"/>
    <cellStyle name="20% - Accent5 20" xfId="908" xr:uid="{00000000-0005-0000-0000-000036020000}"/>
    <cellStyle name="20% - Accent5 3" xfId="909" xr:uid="{00000000-0005-0000-0000-000037020000}"/>
    <cellStyle name="20% - Accent5 4" xfId="910" xr:uid="{00000000-0005-0000-0000-000038020000}"/>
    <cellStyle name="20% - Accent5 5" xfId="911" xr:uid="{00000000-0005-0000-0000-000039020000}"/>
    <cellStyle name="20% - Accent5 6" xfId="912" xr:uid="{00000000-0005-0000-0000-00003A020000}"/>
    <cellStyle name="20% - Accent5 7" xfId="913" xr:uid="{00000000-0005-0000-0000-00003B020000}"/>
    <cellStyle name="20% - Accent5 8" xfId="914" xr:uid="{00000000-0005-0000-0000-00003C020000}"/>
    <cellStyle name="20% - Accent5 9" xfId="915" xr:uid="{00000000-0005-0000-0000-00003D020000}"/>
    <cellStyle name="20% - Accent6" xfId="66" builtinId="50" customBuiltin="1"/>
    <cellStyle name="20% - Accent6 10" xfId="916" xr:uid="{00000000-0005-0000-0000-00003F020000}"/>
    <cellStyle name="20% - Accent6 11" xfId="917" xr:uid="{00000000-0005-0000-0000-000040020000}"/>
    <cellStyle name="20% - Accent6 12" xfId="918" xr:uid="{00000000-0005-0000-0000-000041020000}"/>
    <cellStyle name="20% - Accent6 13" xfId="919" xr:uid="{00000000-0005-0000-0000-000042020000}"/>
    <cellStyle name="20% - Accent6 14" xfId="920" xr:uid="{00000000-0005-0000-0000-000043020000}"/>
    <cellStyle name="20% - Accent6 15" xfId="921" xr:uid="{00000000-0005-0000-0000-000044020000}"/>
    <cellStyle name="20% - Accent6 16" xfId="922" xr:uid="{00000000-0005-0000-0000-000045020000}"/>
    <cellStyle name="20% - Accent6 17" xfId="923" xr:uid="{00000000-0005-0000-0000-000046020000}"/>
    <cellStyle name="20% - Accent6 18" xfId="924" xr:uid="{00000000-0005-0000-0000-000047020000}"/>
    <cellStyle name="20% - Accent6 19" xfId="925" xr:uid="{00000000-0005-0000-0000-000048020000}"/>
    <cellStyle name="20% - Accent6 2" xfId="926" xr:uid="{00000000-0005-0000-0000-000049020000}"/>
    <cellStyle name="20% - Accent6 2 2" xfId="1654" xr:uid="{00000000-0005-0000-0000-00004A020000}"/>
    <cellStyle name="20% - Accent6 2 2 2" xfId="1655" xr:uid="{00000000-0005-0000-0000-00004B020000}"/>
    <cellStyle name="20% - Accent6 2 2 3" xfId="1656" xr:uid="{00000000-0005-0000-0000-00004C020000}"/>
    <cellStyle name="20% - Accent6 2 2 4" xfId="1657" xr:uid="{00000000-0005-0000-0000-00004D020000}"/>
    <cellStyle name="20% - Accent6 2 2 5" xfId="1658" xr:uid="{00000000-0005-0000-0000-00004E020000}"/>
    <cellStyle name="20% - Accent6 2 3" xfId="1659" xr:uid="{00000000-0005-0000-0000-00004F020000}"/>
    <cellStyle name="20% - Accent6 2 4" xfId="1660" xr:uid="{00000000-0005-0000-0000-000050020000}"/>
    <cellStyle name="20% - Accent6 2 5" xfId="1661" xr:uid="{00000000-0005-0000-0000-000051020000}"/>
    <cellStyle name="20% - Accent6 2 6" xfId="1653" xr:uid="{00000000-0005-0000-0000-000052020000}"/>
    <cellStyle name="20% - Accent6 20" xfId="927" xr:uid="{00000000-0005-0000-0000-000053020000}"/>
    <cellStyle name="20% - Accent6 3" xfId="928" xr:uid="{00000000-0005-0000-0000-000054020000}"/>
    <cellStyle name="20% - Accent6 4" xfId="929" xr:uid="{00000000-0005-0000-0000-000055020000}"/>
    <cellStyle name="20% - Accent6 5" xfId="930" xr:uid="{00000000-0005-0000-0000-000056020000}"/>
    <cellStyle name="20% - Accent6 6" xfId="931" xr:uid="{00000000-0005-0000-0000-000057020000}"/>
    <cellStyle name="20% - Accent6 7" xfId="932" xr:uid="{00000000-0005-0000-0000-000058020000}"/>
    <cellStyle name="20% - Accent6 8" xfId="933" xr:uid="{00000000-0005-0000-0000-000059020000}"/>
    <cellStyle name="20% - Accent6 9" xfId="934" xr:uid="{00000000-0005-0000-0000-00005A020000}"/>
    <cellStyle name="20% - Énfasis1 2" xfId="1662" xr:uid="{00000000-0005-0000-0000-00005B020000}"/>
    <cellStyle name="20% - Énfasis1 2 2" xfId="1663" xr:uid="{00000000-0005-0000-0000-00005C020000}"/>
    <cellStyle name="20% - Énfasis1 2 3" xfId="1664" xr:uid="{00000000-0005-0000-0000-00005D020000}"/>
    <cellStyle name="20% - Énfasis1 2 4" xfId="1665" xr:uid="{00000000-0005-0000-0000-00005E020000}"/>
    <cellStyle name="20% - Énfasis1 3" xfId="1666" xr:uid="{00000000-0005-0000-0000-00005F020000}"/>
    <cellStyle name="20% - Énfasis1 3 2" xfId="1667" xr:uid="{00000000-0005-0000-0000-000060020000}"/>
    <cellStyle name="20% - Énfasis1 3 3" xfId="1668" xr:uid="{00000000-0005-0000-0000-000061020000}"/>
    <cellStyle name="20% - Énfasis1 4" xfId="1669" xr:uid="{00000000-0005-0000-0000-000062020000}"/>
    <cellStyle name="20% - Énfasis1 4 2" xfId="1670" xr:uid="{00000000-0005-0000-0000-000063020000}"/>
    <cellStyle name="20% - Énfasis1 4 3" xfId="1671" xr:uid="{00000000-0005-0000-0000-000064020000}"/>
    <cellStyle name="20% - Énfasis1 5" xfId="1672" xr:uid="{00000000-0005-0000-0000-000065020000}"/>
    <cellStyle name="20% - Énfasis1 5 2" xfId="1673" xr:uid="{00000000-0005-0000-0000-000066020000}"/>
    <cellStyle name="20% - Énfasis1 5 3" xfId="1674" xr:uid="{00000000-0005-0000-0000-000067020000}"/>
    <cellStyle name="20% - Énfasis1 6" xfId="1675" xr:uid="{00000000-0005-0000-0000-000068020000}"/>
    <cellStyle name="20% - Énfasis1 7" xfId="1676" xr:uid="{00000000-0005-0000-0000-000069020000}"/>
    <cellStyle name="20% - Énfasis1 7 2" xfId="1677" xr:uid="{00000000-0005-0000-0000-00006A020000}"/>
    <cellStyle name="20% - Énfasis1 7 3" xfId="1678" xr:uid="{00000000-0005-0000-0000-00006B020000}"/>
    <cellStyle name="20% - Énfasis2 2" xfId="1679" xr:uid="{00000000-0005-0000-0000-00006C020000}"/>
    <cellStyle name="20% - Énfasis2 2 2" xfId="1680" xr:uid="{00000000-0005-0000-0000-00006D020000}"/>
    <cellStyle name="20% - Énfasis2 2 3" xfId="1681" xr:uid="{00000000-0005-0000-0000-00006E020000}"/>
    <cellStyle name="20% - Énfasis2 2 4" xfId="1682" xr:uid="{00000000-0005-0000-0000-00006F020000}"/>
    <cellStyle name="20% - Énfasis2 3" xfId="1683" xr:uid="{00000000-0005-0000-0000-000070020000}"/>
    <cellStyle name="20% - Énfasis2 3 2" xfId="1684" xr:uid="{00000000-0005-0000-0000-000071020000}"/>
    <cellStyle name="20% - Énfasis2 3 3" xfId="1685" xr:uid="{00000000-0005-0000-0000-000072020000}"/>
    <cellStyle name="20% - Énfasis2 4" xfId="1686" xr:uid="{00000000-0005-0000-0000-000073020000}"/>
    <cellStyle name="20% - Énfasis2 4 2" xfId="1687" xr:uid="{00000000-0005-0000-0000-000074020000}"/>
    <cellStyle name="20% - Énfasis2 4 3" xfId="1688" xr:uid="{00000000-0005-0000-0000-000075020000}"/>
    <cellStyle name="20% - Énfasis2 5" xfId="1689" xr:uid="{00000000-0005-0000-0000-000076020000}"/>
    <cellStyle name="20% - Énfasis2 5 2" xfId="1690" xr:uid="{00000000-0005-0000-0000-000077020000}"/>
    <cellStyle name="20% - Énfasis2 5 3" xfId="1691" xr:uid="{00000000-0005-0000-0000-000078020000}"/>
    <cellStyle name="20% - Énfasis2 6" xfId="1692" xr:uid="{00000000-0005-0000-0000-000079020000}"/>
    <cellStyle name="20% - Énfasis2 7" xfId="1693" xr:uid="{00000000-0005-0000-0000-00007A020000}"/>
    <cellStyle name="20% - Énfasis2 7 2" xfId="1694" xr:uid="{00000000-0005-0000-0000-00007B020000}"/>
    <cellStyle name="20% - Énfasis2 7 3" xfId="1695" xr:uid="{00000000-0005-0000-0000-00007C020000}"/>
    <cellStyle name="20% - Énfasis3 2" xfId="1696" xr:uid="{00000000-0005-0000-0000-00007D020000}"/>
    <cellStyle name="20% - Énfasis3 2 2" xfId="1697" xr:uid="{00000000-0005-0000-0000-00007E020000}"/>
    <cellStyle name="20% - Énfasis3 2 3" xfId="1698" xr:uid="{00000000-0005-0000-0000-00007F020000}"/>
    <cellStyle name="20% - Énfasis3 2 4" xfId="1699" xr:uid="{00000000-0005-0000-0000-000080020000}"/>
    <cellStyle name="20% - Énfasis3 3" xfId="1700" xr:uid="{00000000-0005-0000-0000-000081020000}"/>
    <cellStyle name="20% - Énfasis3 3 2" xfId="1701" xr:uid="{00000000-0005-0000-0000-000082020000}"/>
    <cellStyle name="20% - Énfasis3 3 3" xfId="1702" xr:uid="{00000000-0005-0000-0000-000083020000}"/>
    <cellStyle name="20% - Énfasis3 4" xfId="1703" xr:uid="{00000000-0005-0000-0000-000084020000}"/>
    <cellStyle name="20% - Énfasis3 4 2" xfId="1704" xr:uid="{00000000-0005-0000-0000-000085020000}"/>
    <cellStyle name="20% - Énfasis3 4 3" xfId="1705" xr:uid="{00000000-0005-0000-0000-000086020000}"/>
    <cellStyle name="20% - Énfasis3 5" xfId="1706" xr:uid="{00000000-0005-0000-0000-000087020000}"/>
    <cellStyle name="20% - Énfasis3 5 2" xfId="1707" xr:uid="{00000000-0005-0000-0000-000088020000}"/>
    <cellStyle name="20% - Énfasis3 5 3" xfId="1708" xr:uid="{00000000-0005-0000-0000-000089020000}"/>
    <cellStyle name="20% - Énfasis3 6" xfId="1709" xr:uid="{00000000-0005-0000-0000-00008A020000}"/>
    <cellStyle name="20% - Énfasis3 7" xfId="1710" xr:uid="{00000000-0005-0000-0000-00008B020000}"/>
    <cellStyle name="20% - Énfasis3 7 2" xfId="1711" xr:uid="{00000000-0005-0000-0000-00008C020000}"/>
    <cellStyle name="20% - Énfasis3 7 3" xfId="1712" xr:uid="{00000000-0005-0000-0000-00008D020000}"/>
    <cellStyle name="20% - Énfasis4 2" xfId="1713" xr:uid="{00000000-0005-0000-0000-00008E020000}"/>
    <cellStyle name="20% - Énfasis4 2 2" xfId="1714" xr:uid="{00000000-0005-0000-0000-00008F020000}"/>
    <cellStyle name="20% - Énfasis4 2 3" xfId="1715" xr:uid="{00000000-0005-0000-0000-000090020000}"/>
    <cellStyle name="20% - Énfasis4 2 4" xfId="1716" xr:uid="{00000000-0005-0000-0000-000091020000}"/>
    <cellStyle name="20% - Énfasis4 3" xfId="1717" xr:uid="{00000000-0005-0000-0000-000092020000}"/>
    <cellStyle name="20% - Énfasis4 3 2" xfId="1718" xr:uid="{00000000-0005-0000-0000-000093020000}"/>
    <cellStyle name="20% - Énfasis4 3 3" xfId="1719" xr:uid="{00000000-0005-0000-0000-000094020000}"/>
    <cellStyle name="20% - Énfasis4 4" xfId="1720" xr:uid="{00000000-0005-0000-0000-000095020000}"/>
    <cellStyle name="20% - Énfasis4 4 2" xfId="1721" xr:uid="{00000000-0005-0000-0000-000096020000}"/>
    <cellStyle name="20% - Énfasis4 4 3" xfId="1722" xr:uid="{00000000-0005-0000-0000-000097020000}"/>
    <cellStyle name="20% - Énfasis4 5" xfId="1723" xr:uid="{00000000-0005-0000-0000-000098020000}"/>
    <cellStyle name="20% - Énfasis4 5 2" xfId="1724" xr:uid="{00000000-0005-0000-0000-000099020000}"/>
    <cellStyle name="20% - Énfasis4 5 3" xfId="1725" xr:uid="{00000000-0005-0000-0000-00009A020000}"/>
    <cellStyle name="20% - Énfasis4 6" xfId="1726" xr:uid="{00000000-0005-0000-0000-00009B020000}"/>
    <cellStyle name="20% - Énfasis4 7" xfId="1727" xr:uid="{00000000-0005-0000-0000-00009C020000}"/>
    <cellStyle name="20% - Énfasis4 7 2" xfId="1728" xr:uid="{00000000-0005-0000-0000-00009D020000}"/>
    <cellStyle name="20% - Énfasis4 7 3" xfId="1729" xr:uid="{00000000-0005-0000-0000-00009E020000}"/>
    <cellStyle name="20% - Énfasis5 2" xfId="1730" xr:uid="{00000000-0005-0000-0000-00009F020000}"/>
    <cellStyle name="20% - Énfasis5 2 2" xfId="1731" xr:uid="{00000000-0005-0000-0000-0000A0020000}"/>
    <cellStyle name="20% - Énfasis5 2 3" xfId="1732" xr:uid="{00000000-0005-0000-0000-0000A1020000}"/>
    <cellStyle name="20% - Énfasis5 2 4" xfId="1733" xr:uid="{00000000-0005-0000-0000-0000A2020000}"/>
    <cellStyle name="20% - Énfasis5 3" xfId="1734" xr:uid="{00000000-0005-0000-0000-0000A3020000}"/>
    <cellStyle name="20% - Énfasis5 3 2" xfId="1735" xr:uid="{00000000-0005-0000-0000-0000A4020000}"/>
    <cellStyle name="20% - Énfasis5 3 3" xfId="1736" xr:uid="{00000000-0005-0000-0000-0000A5020000}"/>
    <cellStyle name="20% - Énfasis5 4" xfId="1737" xr:uid="{00000000-0005-0000-0000-0000A6020000}"/>
    <cellStyle name="20% - Énfasis5 4 2" xfId="1738" xr:uid="{00000000-0005-0000-0000-0000A7020000}"/>
    <cellStyle name="20% - Énfasis5 4 3" xfId="1739" xr:uid="{00000000-0005-0000-0000-0000A8020000}"/>
    <cellStyle name="20% - Énfasis5 5" xfId="1740" xr:uid="{00000000-0005-0000-0000-0000A9020000}"/>
    <cellStyle name="20% - Énfasis5 5 2" xfId="1741" xr:uid="{00000000-0005-0000-0000-0000AA020000}"/>
    <cellStyle name="20% - Énfasis5 5 3" xfId="1742" xr:uid="{00000000-0005-0000-0000-0000AB020000}"/>
    <cellStyle name="20% - Énfasis5 6" xfId="1743" xr:uid="{00000000-0005-0000-0000-0000AC020000}"/>
    <cellStyle name="20% - Énfasis5 7" xfId="1744" xr:uid="{00000000-0005-0000-0000-0000AD020000}"/>
    <cellStyle name="20% - Énfasis5 7 2" xfId="1745" xr:uid="{00000000-0005-0000-0000-0000AE020000}"/>
    <cellStyle name="20% - Énfasis5 7 3" xfId="1746" xr:uid="{00000000-0005-0000-0000-0000AF020000}"/>
    <cellStyle name="20% - Énfasis6 2" xfId="1747" xr:uid="{00000000-0005-0000-0000-0000B0020000}"/>
    <cellStyle name="20% - Énfasis6 2 2" xfId="1748" xr:uid="{00000000-0005-0000-0000-0000B1020000}"/>
    <cellStyle name="20% - Énfasis6 2 3" xfId="1749" xr:uid="{00000000-0005-0000-0000-0000B2020000}"/>
    <cellStyle name="20% - Énfasis6 2 4" xfId="1750" xr:uid="{00000000-0005-0000-0000-0000B3020000}"/>
    <cellStyle name="20% - Énfasis6 3" xfId="1751" xr:uid="{00000000-0005-0000-0000-0000B4020000}"/>
    <cellStyle name="20% - Énfasis6 3 2" xfId="1752" xr:uid="{00000000-0005-0000-0000-0000B5020000}"/>
    <cellStyle name="20% - Énfasis6 3 3" xfId="1753" xr:uid="{00000000-0005-0000-0000-0000B6020000}"/>
    <cellStyle name="20% - Énfasis6 4" xfId="1754" xr:uid="{00000000-0005-0000-0000-0000B7020000}"/>
    <cellStyle name="20% - Énfasis6 4 2" xfId="1755" xr:uid="{00000000-0005-0000-0000-0000B8020000}"/>
    <cellStyle name="20% - Énfasis6 4 3" xfId="1756" xr:uid="{00000000-0005-0000-0000-0000B9020000}"/>
    <cellStyle name="20% - Énfasis6 5" xfId="1757" xr:uid="{00000000-0005-0000-0000-0000BA020000}"/>
    <cellStyle name="20% - Énfasis6 5 2" xfId="1758" xr:uid="{00000000-0005-0000-0000-0000BB020000}"/>
    <cellStyle name="20% - Énfasis6 5 3" xfId="1759" xr:uid="{00000000-0005-0000-0000-0000BC020000}"/>
    <cellStyle name="20% - Énfasis6 6" xfId="1760" xr:uid="{00000000-0005-0000-0000-0000BD020000}"/>
    <cellStyle name="20% - Énfasis6 7" xfId="1761" xr:uid="{00000000-0005-0000-0000-0000BE020000}"/>
    <cellStyle name="20% - Énfasis6 7 2" xfId="1762" xr:uid="{00000000-0005-0000-0000-0000BF020000}"/>
    <cellStyle name="20% - Énfasis6 7 3" xfId="1763" xr:uid="{00000000-0005-0000-0000-0000C0020000}"/>
    <cellStyle name="40% - Accent1" xfId="47" builtinId="31" customBuiltin="1"/>
    <cellStyle name="40% - Accent1 10" xfId="935" xr:uid="{00000000-0005-0000-0000-0000C2020000}"/>
    <cellStyle name="40% - Accent1 11" xfId="936" xr:uid="{00000000-0005-0000-0000-0000C3020000}"/>
    <cellStyle name="40% - Accent1 12" xfId="937" xr:uid="{00000000-0005-0000-0000-0000C4020000}"/>
    <cellStyle name="40% - Accent1 13" xfId="938" xr:uid="{00000000-0005-0000-0000-0000C5020000}"/>
    <cellStyle name="40% - Accent1 14" xfId="939" xr:uid="{00000000-0005-0000-0000-0000C6020000}"/>
    <cellStyle name="40% - Accent1 15" xfId="940" xr:uid="{00000000-0005-0000-0000-0000C7020000}"/>
    <cellStyle name="40% - Accent1 16" xfId="941" xr:uid="{00000000-0005-0000-0000-0000C8020000}"/>
    <cellStyle name="40% - Accent1 17" xfId="942" xr:uid="{00000000-0005-0000-0000-0000C9020000}"/>
    <cellStyle name="40% - Accent1 18" xfId="943" xr:uid="{00000000-0005-0000-0000-0000CA020000}"/>
    <cellStyle name="40% - Accent1 19" xfId="944" xr:uid="{00000000-0005-0000-0000-0000CB020000}"/>
    <cellStyle name="40% - Accent1 2" xfId="945" xr:uid="{00000000-0005-0000-0000-0000CC020000}"/>
    <cellStyle name="40% - Accent1 2 2" xfId="1765" xr:uid="{00000000-0005-0000-0000-0000CD020000}"/>
    <cellStyle name="40% - Accent1 2 2 2" xfId="1766" xr:uid="{00000000-0005-0000-0000-0000CE020000}"/>
    <cellStyle name="40% - Accent1 2 2 3" xfId="1767" xr:uid="{00000000-0005-0000-0000-0000CF020000}"/>
    <cellStyle name="40% - Accent1 2 2 4" xfId="1768" xr:uid="{00000000-0005-0000-0000-0000D0020000}"/>
    <cellStyle name="40% - Accent1 2 2 5" xfId="1769" xr:uid="{00000000-0005-0000-0000-0000D1020000}"/>
    <cellStyle name="40% - Accent1 2 3" xfId="1770" xr:uid="{00000000-0005-0000-0000-0000D2020000}"/>
    <cellStyle name="40% - Accent1 2 4" xfId="1771" xr:uid="{00000000-0005-0000-0000-0000D3020000}"/>
    <cellStyle name="40% - Accent1 2 5" xfId="1772" xr:uid="{00000000-0005-0000-0000-0000D4020000}"/>
    <cellStyle name="40% - Accent1 2 6" xfId="1764" xr:uid="{00000000-0005-0000-0000-0000D5020000}"/>
    <cellStyle name="40% - Accent1 20" xfId="946" xr:uid="{00000000-0005-0000-0000-0000D6020000}"/>
    <cellStyle name="40% - Accent1 3" xfId="947" xr:uid="{00000000-0005-0000-0000-0000D7020000}"/>
    <cellStyle name="40% - Accent1 4" xfId="948" xr:uid="{00000000-0005-0000-0000-0000D8020000}"/>
    <cellStyle name="40% - Accent1 5" xfId="949" xr:uid="{00000000-0005-0000-0000-0000D9020000}"/>
    <cellStyle name="40% - Accent1 6" xfId="950" xr:uid="{00000000-0005-0000-0000-0000DA020000}"/>
    <cellStyle name="40% - Accent1 7" xfId="951" xr:uid="{00000000-0005-0000-0000-0000DB020000}"/>
    <cellStyle name="40% - Accent1 8" xfId="952" xr:uid="{00000000-0005-0000-0000-0000DC020000}"/>
    <cellStyle name="40% - Accent1 9" xfId="953" xr:uid="{00000000-0005-0000-0000-0000DD020000}"/>
    <cellStyle name="40% - Accent2" xfId="51" builtinId="35" customBuiltin="1"/>
    <cellStyle name="40% - Accent2 10" xfId="954" xr:uid="{00000000-0005-0000-0000-0000DF020000}"/>
    <cellStyle name="40% - Accent2 11" xfId="955" xr:uid="{00000000-0005-0000-0000-0000E0020000}"/>
    <cellStyle name="40% - Accent2 12" xfId="956" xr:uid="{00000000-0005-0000-0000-0000E1020000}"/>
    <cellStyle name="40% - Accent2 13" xfId="957" xr:uid="{00000000-0005-0000-0000-0000E2020000}"/>
    <cellStyle name="40% - Accent2 14" xfId="958" xr:uid="{00000000-0005-0000-0000-0000E3020000}"/>
    <cellStyle name="40% - Accent2 15" xfId="959" xr:uid="{00000000-0005-0000-0000-0000E4020000}"/>
    <cellStyle name="40% - Accent2 16" xfId="960" xr:uid="{00000000-0005-0000-0000-0000E5020000}"/>
    <cellStyle name="40% - Accent2 17" xfId="961" xr:uid="{00000000-0005-0000-0000-0000E6020000}"/>
    <cellStyle name="40% - Accent2 18" xfId="962" xr:uid="{00000000-0005-0000-0000-0000E7020000}"/>
    <cellStyle name="40% - Accent2 19" xfId="963" xr:uid="{00000000-0005-0000-0000-0000E8020000}"/>
    <cellStyle name="40% - Accent2 2" xfId="964" xr:uid="{00000000-0005-0000-0000-0000E9020000}"/>
    <cellStyle name="40% - Accent2 2 2" xfId="1774" xr:uid="{00000000-0005-0000-0000-0000EA020000}"/>
    <cellStyle name="40% - Accent2 2 2 2" xfId="1775" xr:uid="{00000000-0005-0000-0000-0000EB020000}"/>
    <cellStyle name="40% - Accent2 2 2 3" xfId="1776" xr:uid="{00000000-0005-0000-0000-0000EC020000}"/>
    <cellStyle name="40% - Accent2 2 2 4" xfId="1777" xr:uid="{00000000-0005-0000-0000-0000ED020000}"/>
    <cellStyle name="40% - Accent2 2 2 5" xfId="1778" xr:uid="{00000000-0005-0000-0000-0000EE020000}"/>
    <cellStyle name="40% - Accent2 2 3" xfId="1779" xr:uid="{00000000-0005-0000-0000-0000EF020000}"/>
    <cellStyle name="40% - Accent2 2 4" xfId="1780" xr:uid="{00000000-0005-0000-0000-0000F0020000}"/>
    <cellStyle name="40% - Accent2 2 5" xfId="1781" xr:uid="{00000000-0005-0000-0000-0000F1020000}"/>
    <cellStyle name="40% - Accent2 2 6" xfId="1773" xr:uid="{00000000-0005-0000-0000-0000F2020000}"/>
    <cellStyle name="40% - Accent2 20" xfId="965" xr:uid="{00000000-0005-0000-0000-0000F3020000}"/>
    <cellStyle name="40% - Accent2 3" xfId="966" xr:uid="{00000000-0005-0000-0000-0000F4020000}"/>
    <cellStyle name="40% - Accent2 4" xfId="967" xr:uid="{00000000-0005-0000-0000-0000F5020000}"/>
    <cellStyle name="40% - Accent2 5" xfId="968" xr:uid="{00000000-0005-0000-0000-0000F6020000}"/>
    <cellStyle name="40% - Accent2 6" xfId="969" xr:uid="{00000000-0005-0000-0000-0000F7020000}"/>
    <cellStyle name="40% - Accent2 7" xfId="970" xr:uid="{00000000-0005-0000-0000-0000F8020000}"/>
    <cellStyle name="40% - Accent2 8" xfId="971" xr:uid="{00000000-0005-0000-0000-0000F9020000}"/>
    <cellStyle name="40% - Accent2 9" xfId="972" xr:uid="{00000000-0005-0000-0000-0000FA020000}"/>
    <cellStyle name="40% - Accent3" xfId="55" builtinId="39" customBuiltin="1"/>
    <cellStyle name="40% - Accent3 10" xfId="973" xr:uid="{00000000-0005-0000-0000-0000FC020000}"/>
    <cellStyle name="40% - Accent3 11" xfId="974" xr:uid="{00000000-0005-0000-0000-0000FD020000}"/>
    <cellStyle name="40% - Accent3 12" xfId="975" xr:uid="{00000000-0005-0000-0000-0000FE020000}"/>
    <cellStyle name="40% - Accent3 13" xfId="976" xr:uid="{00000000-0005-0000-0000-0000FF020000}"/>
    <cellStyle name="40% - Accent3 14" xfId="977" xr:uid="{00000000-0005-0000-0000-000000030000}"/>
    <cellStyle name="40% - Accent3 15" xfId="978" xr:uid="{00000000-0005-0000-0000-000001030000}"/>
    <cellStyle name="40% - Accent3 16" xfId="979" xr:uid="{00000000-0005-0000-0000-000002030000}"/>
    <cellStyle name="40% - Accent3 17" xfId="980" xr:uid="{00000000-0005-0000-0000-000003030000}"/>
    <cellStyle name="40% - Accent3 18" xfId="981" xr:uid="{00000000-0005-0000-0000-000004030000}"/>
    <cellStyle name="40% - Accent3 19" xfId="982" xr:uid="{00000000-0005-0000-0000-000005030000}"/>
    <cellStyle name="40% - Accent3 2" xfId="983" xr:uid="{00000000-0005-0000-0000-000006030000}"/>
    <cellStyle name="40% - Accent3 2 2" xfId="1783" xr:uid="{00000000-0005-0000-0000-000007030000}"/>
    <cellStyle name="40% - Accent3 2 2 2" xfId="1784" xr:uid="{00000000-0005-0000-0000-000008030000}"/>
    <cellStyle name="40% - Accent3 2 2 3" xfId="1785" xr:uid="{00000000-0005-0000-0000-000009030000}"/>
    <cellStyle name="40% - Accent3 2 2 4" xfId="1786" xr:uid="{00000000-0005-0000-0000-00000A030000}"/>
    <cellStyle name="40% - Accent3 2 2 5" xfId="1787" xr:uid="{00000000-0005-0000-0000-00000B030000}"/>
    <cellStyle name="40% - Accent3 2 3" xfId="1788" xr:uid="{00000000-0005-0000-0000-00000C030000}"/>
    <cellStyle name="40% - Accent3 2 4" xfId="1789" xr:uid="{00000000-0005-0000-0000-00000D030000}"/>
    <cellStyle name="40% - Accent3 2 5" xfId="1790" xr:uid="{00000000-0005-0000-0000-00000E030000}"/>
    <cellStyle name="40% - Accent3 2 6" xfId="1782" xr:uid="{00000000-0005-0000-0000-00000F030000}"/>
    <cellStyle name="40% - Accent3 20" xfId="984" xr:uid="{00000000-0005-0000-0000-000010030000}"/>
    <cellStyle name="40% - Accent3 3" xfId="985" xr:uid="{00000000-0005-0000-0000-000011030000}"/>
    <cellStyle name="40% - Accent3 4" xfId="986" xr:uid="{00000000-0005-0000-0000-000012030000}"/>
    <cellStyle name="40% - Accent3 5" xfId="987" xr:uid="{00000000-0005-0000-0000-000013030000}"/>
    <cellStyle name="40% - Accent3 6" xfId="988" xr:uid="{00000000-0005-0000-0000-000014030000}"/>
    <cellStyle name="40% - Accent3 7" xfId="989" xr:uid="{00000000-0005-0000-0000-000015030000}"/>
    <cellStyle name="40% - Accent3 8" xfId="990" xr:uid="{00000000-0005-0000-0000-000016030000}"/>
    <cellStyle name="40% - Accent3 9" xfId="991" xr:uid="{00000000-0005-0000-0000-000017030000}"/>
    <cellStyle name="40% - Accent4" xfId="59" builtinId="43" customBuiltin="1"/>
    <cellStyle name="40% - Accent4 10" xfId="992" xr:uid="{00000000-0005-0000-0000-000019030000}"/>
    <cellStyle name="40% - Accent4 11" xfId="993" xr:uid="{00000000-0005-0000-0000-00001A030000}"/>
    <cellStyle name="40% - Accent4 12" xfId="994" xr:uid="{00000000-0005-0000-0000-00001B030000}"/>
    <cellStyle name="40% - Accent4 13" xfId="995" xr:uid="{00000000-0005-0000-0000-00001C030000}"/>
    <cellStyle name="40% - Accent4 14" xfId="996" xr:uid="{00000000-0005-0000-0000-00001D030000}"/>
    <cellStyle name="40% - Accent4 15" xfId="997" xr:uid="{00000000-0005-0000-0000-00001E030000}"/>
    <cellStyle name="40% - Accent4 16" xfId="998" xr:uid="{00000000-0005-0000-0000-00001F030000}"/>
    <cellStyle name="40% - Accent4 17" xfId="999" xr:uid="{00000000-0005-0000-0000-000020030000}"/>
    <cellStyle name="40% - Accent4 18" xfId="1000" xr:uid="{00000000-0005-0000-0000-000021030000}"/>
    <cellStyle name="40% - Accent4 19" xfId="1001" xr:uid="{00000000-0005-0000-0000-000022030000}"/>
    <cellStyle name="40% - Accent4 2" xfId="1002" xr:uid="{00000000-0005-0000-0000-000023030000}"/>
    <cellStyle name="40% - Accent4 2 2" xfId="1792" xr:uid="{00000000-0005-0000-0000-000024030000}"/>
    <cellStyle name="40% - Accent4 2 2 2" xfId="1793" xr:uid="{00000000-0005-0000-0000-000025030000}"/>
    <cellStyle name="40% - Accent4 2 2 3" xfId="1794" xr:uid="{00000000-0005-0000-0000-000026030000}"/>
    <cellStyle name="40% - Accent4 2 2 4" xfId="1795" xr:uid="{00000000-0005-0000-0000-000027030000}"/>
    <cellStyle name="40% - Accent4 2 2 5" xfId="1796" xr:uid="{00000000-0005-0000-0000-000028030000}"/>
    <cellStyle name="40% - Accent4 2 3" xfId="1797" xr:uid="{00000000-0005-0000-0000-000029030000}"/>
    <cellStyle name="40% - Accent4 2 4" xfId="1798" xr:uid="{00000000-0005-0000-0000-00002A030000}"/>
    <cellStyle name="40% - Accent4 2 5" xfId="1799" xr:uid="{00000000-0005-0000-0000-00002B030000}"/>
    <cellStyle name="40% - Accent4 2 6" xfId="1791" xr:uid="{00000000-0005-0000-0000-00002C030000}"/>
    <cellStyle name="40% - Accent4 20" xfId="1003" xr:uid="{00000000-0005-0000-0000-00002D030000}"/>
    <cellStyle name="40% - Accent4 3" xfId="1004" xr:uid="{00000000-0005-0000-0000-00002E030000}"/>
    <cellStyle name="40% - Accent4 4" xfId="1005" xr:uid="{00000000-0005-0000-0000-00002F030000}"/>
    <cellStyle name="40% - Accent4 5" xfId="1006" xr:uid="{00000000-0005-0000-0000-000030030000}"/>
    <cellStyle name="40% - Accent4 6" xfId="1007" xr:uid="{00000000-0005-0000-0000-000031030000}"/>
    <cellStyle name="40% - Accent4 7" xfId="1008" xr:uid="{00000000-0005-0000-0000-000032030000}"/>
    <cellStyle name="40% - Accent4 8" xfId="1009" xr:uid="{00000000-0005-0000-0000-000033030000}"/>
    <cellStyle name="40% - Accent4 9" xfId="1010" xr:uid="{00000000-0005-0000-0000-000034030000}"/>
    <cellStyle name="40% - Accent5" xfId="63" builtinId="47" customBuiltin="1"/>
    <cellStyle name="40% - Accent5 10" xfId="1011" xr:uid="{00000000-0005-0000-0000-000036030000}"/>
    <cellStyle name="40% - Accent5 11" xfId="1012" xr:uid="{00000000-0005-0000-0000-000037030000}"/>
    <cellStyle name="40% - Accent5 12" xfId="1013" xr:uid="{00000000-0005-0000-0000-000038030000}"/>
    <cellStyle name="40% - Accent5 13" xfId="1014" xr:uid="{00000000-0005-0000-0000-000039030000}"/>
    <cellStyle name="40% - Accent5 14" xfId="1015" xr:uid="{00000000-0005-0000-0000-00003A030000}"/>
    <cellStyle name="40% - Accent5 15" xfId="1016" xr:uid="{00000000-0005-0000-0000-00003B030000}"/>
    <cellStyle name="40% - Accent5 16" xfId="1017" xr:uid="{00000000-0005-0000-0000-00003C030000}"/>
    <cellStyle name="40% - Accent5 17" xfId="1018" xr:uid="{00000000-0005-0000-0000-00003D030000}"/>
    <cellStyle name="40% - Accent5 18" xfId="1019" xr:uid="{00000000-0005-0000-0000-00003E030000}"/>
    <cellStyle name="40% - Accent5 19" xfId="1020" xr:uid="{00000000-0005-0000-0000-00003F030000}"/>
    <cellStyle name="40% - Accent5 2" xfId="1021" xr:uid="{00000000-0005-0000-0000-000040030000}"/>
    <cellStyle name="40% - Accent5 2 2" xfId="1801" xr:uid="{00000000-0005-0000-0000-000041030000}"/>
    <cellStyle name="40% - Accent5 2 2 2" xfId="1802" xr:uid="{00000000-0005-0000-0000-000042030000}"/>
    <cellStyle name="40% - Accent5 2 2 3" xfId="1803" xr:uid="{00000000-0005-0000-0000-000043030000}"/>
    <cellStyle name="40% - Accent5 2 2 4" xfId="1804" xr:uid="{00000000-0005-0000-0000-000044030000}"/>
    <cellStyle name="40% - Accent5 2 2 5" xfId="1805" xr:uid="{00000000-0005-0000-0000-000045030000}"/>
    <cellStyle name="40% - Accent5 2 3" xfId="1806" xr:uid="{00000000-0005-0000-0000-000046030000}"/>
    <cellStyle name="40% - Accent5 2 4" xfId="1807" xr:uid="{00000000-0005-0000-0000-000047030000}"/>
    <cellStyle name="40% - Accent5 2 5" xfId="1808" xr:uid="{00000000-0005-0000-0000-000048030000}"/>
    <cellStyle name="40% - Accent5 2 6" xfId="1800" xr:uid="{00000000-0005-0000-0000-000049030000}"/>
    <cellStyle name="40% - Accent5 20" xfId="1022" xr:uid="{00000000-0005-0000-0000-00004A030000}"/>
    <cellStyle name="40% - Accent5 3" xfId="1023" xr:uid="{00000000-0005-0000-0000-00004B030000}"/>
    <cellStyle name="40% - Accent5 4" xfId="1024" xr:uid="{00000000-0005-0000-0000-00004C030000}"/>
    <cellStyle name="40% - Accent5 5" xfId="1025" xr:uid="{00000000-0005-0000-0000-00004D030000}"/>
    <cellStyle name="40% - Accent5 6" xfId="1026" xr:uid="{00000000-0005-0000-0000-00004E030000}"/>
    <cellStyle name="40% - Accent5 7" xfId="1027" xr:uid="{00000000-0005-0000-0000-00004F030000}"/>
    <cellStyle name="40% - Accent5 8" xfId="1028" xr:uid="{00000000-0005-0000-0000-000050030000}"/>
    <cellStyle name="40% - Accent5 9" xfId="1029" xr:uid="{00000000-0005-0000-0000-000051030000}"/>
    <cellStyle name="40% - Accent6" xfId="67" builtinId="51" customBuiltin="1"/>
    <cellStyle name="40% - Accent6 10" xfId="1030" xr:uid="{00000000-0005-0000-0000-000053030000}"/>
    <cellStyle name="40% - Accent6 11" xfId="1031" xr:uid="{00000000-0005-0000-0000-000054030000}"/>
    <cellStyle name="40% - Accent6 12" xfId="1032" xr:uid="{00000000-0005-0000-0000-000055030000}"/>
    <cellStyle name="40% - Accent6 13" xfId="1033" xr:uid="{00000000-0005-0000-0000-000056030000}"/>
    <cellStyle name="40% - Accent6 14" xfId="1034" xr:uid="{00000000-0005-0000-0000-000057030000}"/>
    <cellStyle name="40% - Accent6 15" xfId="1035" xr:uid="{00000000-0005-0000-0000-000058030000}"/>
    <cellStyle name="40% - Accent6 16" xfId="1036" xr:uid="{00000000-0005-0000-0000-000059030000}"/>
    <cellStyle name="40% - Accent6 17" xfId="1037" xr:uid="{00000000-0005-0000-0000-00005A030000}"/>
    <cellStyle name="40% - Accent6 18" xfId="1038" xr:uid="{00000000-0005-0000-0000-00005B030000}"/>
    <cellStyle name="40% - Accent6 19" xfId="1039" xr:uid="{00000000-0005-0000-0000-00005C030000}"/>
    <cellStyle name="40% - Accent6 2" xfId="1040" xr:uid="{00000000-0005-0000-0000-00005D030000}"/>
    <cellStyle name="40% - Accent6 2 2" xfId="1810" xr:uid="{00000000-0005-0000-0000-00005E030000}"/>
    <cellStyle name="40% - Accent6 2 2 2" xfId="1811" xr:uid="{00000000-0005-0000-0000-00005F030000}"/>
    <cellStyle name="40% - Accent6 2 2 3" xfId="1812" xr:uid="{00000000-0005-0000-0000-000060030000}"/>
    <cellStyle name="40% - Accent6 2 2 4" xfId="1813" xr:uid="{00000000-0005-0000-0000-000061030000}"/>
    <cellStyle name="40% - Accent6 2 2 5" xfId="1814" xr:uid="{00000000-0005-0000-0000-000062030000}"/>
    <cellStyle name="40% - Accent6 2 3" xfId="1815" xr:uid="{00000000-0005-0000-0000-000063030000}"/>
    <cellStyle name="40% - Accent6 2 4" xfId="1816" xr:uid="{00000000-0005-0000-0000-000064030000}"/>
    <cellStyle name="40% - Accent6 2 5" xfId="1817" xr:uid="{00000000-0005-0000-0000-000065030000}"/>
    <cellStyle name="40% - Accent6 2 6" xfId="1809" xr:uid="{00000000-0005-0000-0000-000066030000}"/>
    <cellStyle name="40% - Accent6 20" xfId="1041" xr:uid="{00000000-0005-0000-0000-000067030000}"/>
    <cellStyle name="40% - Accent6 3" xfId="1042" xr:uid="{00000000-0005-0000-0000-000068030000}"/>
    <cellStyle name="40% - Accent6 4" xfId="1043" xr:uid="{00000000-0005-0000-0000-000069030000}"/>
    <cellStyle name="40% - Accent6 5" xfId="1044" xr:uid="{00000000-0005-0000-0000-00006A030000}"/>
    <cellStyle name="40% - Accent6 6" xfId="1045" xr:uid="{00000000-0005-0000-0000-00006B030000}"/>
    <cellStyle name="40% - Accent6 7" xfId="1046" xr:uid="{00000000-0005-0000-0000-00006C030000}"/>
    <cellStyle name="40% - Accent6 8" xfId="1047" xr:uid="{00000000-0005-0000-0000-00006D030000}"/>
    <cellStyle name="40% - Accent6 9" xfId="1048" xr:uid="{00000000-0005-0000-0000-00006E030000}"/>
    <cellStyle name="40% - Énfasis1 2" xfId="1818" xr:uid="{00000000-0005-0000-0000-00006F030000}"/>
    <cellStyle name="40% - Énfasis1 2 2" xfId="1819" xr:uid="{00000000-0005-0000-0000-000070030000}"/>
    <cellStyle name="40% - Énfasis1 2 3" xfId="1820" xr:uid="{00000000-0005-0000-0000-000071030000}"/>
    <cellStyle name="40% - Énfasis1 2 4" xfId="1821" xr:uid="{00000000-0005-0000-0000-000072030000}"/>
    <cellStyle name="40% - Énfasis1 3" xfId="1822" xr:uid="{00000000-0005-0000-0000-000073030000}"/>
    <cellStyle name="40% - Énfasis1 3 2" xfId="1823" xr:uid="{00000000-0005-0000-0000-000074030000}"/>
    <cellStyle name="40% - Énfasis1 3 3" xfId="1824" xr:uid="{00000000-0005-0000-0000-000075030000}"/>
    <cellStyle name="40% - Énfasis1 4" xfId="1825" xr:uid="{00000000-0005-0000-0000-000076030000}"/>
    <cellStyle name="40% - Énfasis1 4 2" xfId="1826" xr:uid="{00000000-0005-0000-0000-000077030000}"/>
    <cellStyle name="40% - Énfasis1 4 3" xfId="1827" xr:uid="{00000000-0005-0000-0000-000078030000}"/>
    <cellStyle name="40% - Énfasis1 5" xfId="1828" xr:uid="{00000000-0005-0000-0000-000079030000}"/>
    <cellStyle name="40% - Énfasis1 5 2" xfId="1829" xr:uid="{00000000-0005-0000-0000-00007A030000}"/>
    <cellStyle name="40% - Énfasis1 5 3" xfId="1830" xr:uid="{00000000-0005-0000-0000-00007B030000}"/>
    <cellStyle name="40% - Énfasis1 6" xfId="1831" xr:uid="{00000000-0005-0000-0000-00007C030000}"/>
    <cellStyle name="40% - Énfasis1 7" xfId="1832" xr:uid="{00000000-0005-0000-0000-00007D030000}"/>
    <cellStyle name="40% - Énfasis1 7 2" xfId="1833" xr:uid="{00000000-0005-0000-0000-00007E030000}"/>
    <cellStyle name="40% - Énfasis1 7 3" xfId="1834" xr:uid="{00000000-0005-0000-0000-00007F030000}"/>
    <cellStyle name="40% - Énfasis2 2" xfId="1835" xr:uid="{00000000-0005-0000-0000-000080030000}"/>
    <cellStyle name="40% - Énfasis2 2 2" xfId="1836" xr:uid="{00000000-0005-0000-0000-000081030000}"/>
    <cellStyle name="40% - Énfasis2 2 3" xfId="1837" xr:uid="{00000000-0005-0000-0000-000082030000}"/>
    <cellStyle name="40% - Énfasis2 2 4" xfId="1838" xr:uid="{00000000-0005-0000-0000-000083030000}"/>
    <cellStyle name="40% - Énfasis2 3" xfId="1839" xr:uid="{00000000-0005-0000-0000-000084030000}"/>
    <cellStyle name="40% - Énfasis2 3 2" xfId="1840" xr:uid="{00000000-0005-0000-0000-000085030000}"/>
    <cellStyle name="40% - Énfasis2 3 3" xfId="1841" xr:uid="{00000000-0005-0000-0000-000086030000}"/>
    <cellStyle name="40% - Énfasis2 4" xfId="1842" xr:uid="{00000000-0005-0000-0000-000087030000}"/>
    <cellStyle name="40% - Énfasis2 4 2" xfId="1843" xr:uid="{00000000-0005-0000-0000-000088030000}"/>
    <cellStyle name="40% - Énfasis2 4 3" xfId="1844" xr:uid="{00000000-0005-0000-0000-000089030000}"/>
    <cellStyle name="40% - Énfasis2 5" xfId="1845" xr:uid="{00000000-0005-0000-0000-00008A030000}"/>
    <cellStyle name="40% - Énfasis2 5 2" xfId="1846" xr:uid="{00000000-0005-0000-0000-00008B030000}"/>
    <cellStyle name="40% - Énfasis2 5 3" xfId="1847" xr:uid="{00000000-0005-0000-0000-00008C030000}"/>
    <cellStyle name="40% - Énfasis2 6" xfId="1848" xr:uid="{00000000-0005-0000-0000-00008D030000}"/>
    <cellStyle name="40% - Énfasis2 7" xfId="1849" xr:uid="{00000000-0005-0000-0000-00008E030000}"/>
    <cellStyle name="40% - Énfasis2 7 2" xfId="1850" xr:uid="{00000000-0005-0000-0000-00008F030000}"/>
    <cellStyle name="40% - Énfasis2 7 3" xfId="1851" xr:uid="{00000000-0005-0000-0000-000090030000}"/>
    <cellStyle name="40% - Énfasis3 2" xfId="1852" xr:uid="{00000000-0005-0000-0000-000091030000}"/>
    <cellStyle name="40% - Énfasis3 2 2" xfId="1853" xr:uid="{00000000-0005-0000-0000-000092030000}"/>
    <cellStyle name="40% - Énfasis3 2 3" xfId="1854" xr:uid="{00000000-0005-0000-0000-000093030000}"/>
    <cellStyle name="40% - Énfasis3 2 4" xfId="1855" xr:uid="{00000000-0005-0000-0000-000094030000}"/>
    <cellStyle name="40% - Énfasis3 3" xfId="1856" xr:uid="{00000000-0005-0000-0000-000095030000}"/>
    <cellStyle name="40% - Énfasis3 3 2" xfId="1857" xr:uid="{00000000-0005-0000-0000-000096030000}"/>
    <cellStyle name="40% - Énfasis3 3 3" xfId="1858" xr:uid="{00000000-0005-0000-0000-000097030000}"/>
    <cellStyle name="40% - Énfasis3 4" xfId="1859" xr:uid="{00000000-0005-0000-0000-000098030000}"/>
    <cellStyle name="40% - Énfasis3 4 2" xfId="1860" xr:uid="{00000000-0005-0000-0000-000099030000}"/>
    <cellStyle name="40% - Énfasis3 4 3" xfId="1861" xr:uid="{00000000-0005-0000-0000-00009A030000}"/>
    <cellStyle name="40% - Énfasis3 5" xfId="1862" xr:uid="{00000000-0005-0000-0000-00009B030000}"/>
    <cellStyle name="40% - Énfasis3 5 2" xfId="1863" xr:uid="{00000000-0005-0000-0000-00009C030000}"/>
    <cellStyle name="40% - Énfasis3 5 3" xfId="1864" xr:uid="{00000000-0005-0000-0000-00009D030000}"/>
    <cellStyle name="40% - Énfasis3 6" xfId="1865" xr:uid="{00000000-0005-0000-0000-00009E030000}"/>
    <cellStyle name="40% - Énfasis3 7" xfId="1866" xr:uid="{00000000-0005-0000-0000-00009F030000}"/>
    <cellStyle name="40% - Énfasis3 7 2" xfId="1867" xr:uid="{00000000-0005-0000-0000-0000A0030000}"/>
    <cellStyle name="40% - Énfasis3 7 3" xfId="1868" xr:uid="{00000000-0005-0000-0000-0000A1030000}"/>
    <cellStyle name="40% - Énfasis4 2" xfId="1869" xr:uid="{00000000-0005-0000-0000-0000A2030000}"/>
    <cellStyle name="40% - Énfasis4 2 2" xfId="1870" xr:uid="{00000000-0005-0000-0000-0000A3030000}"/>
    <cellStyle name="40% - Énfasis4 2 3" xfId="1871" xr:uid="{00000000-0005-0000-0000-0000A4030000}"/>
    <cellStyle name="40% - Énfasis4 2 4" xfId="1872" xr:uid="{00000000-0005-0000-0000-0000A5030000}"/>
    <cellStyle name="40% - Énfasis4 3" xfId="1873" xr:uid="{00000000-0005-0000-0000-0000A6030000}"/>
    <cellStyle name="40% - Énfasis4 3 2" xfId="1874" xr:uid="{00000000-0005-0000-0000-0000A7030000}"/>
    <cellStyle name="40% - Énfasis4 3 3" xfId="1875" xr:uid="{00000000-0005-0000-0000-0000A8030000}"/>
    <cellStyle name="40% - Énfasis4 4" xfId="1876" xr:uid="{00000000-0005-0000-0000-0000A9030000}"/>
    <cellStyle name="40% - Énfasis4 4 2" xfId="1877" xr:uid="{00000000-0005-0000-0000-0000AA030000}"/>
    <cellStyle name="40% - Énfasis4 4 3" xfId="1878" xr:uid="{00000000-0005-0000-0000-0000AB030000}"/>
    <cellStyle name="40% - Énfasis4 5" xfId="1879" xr:uid="{00000000-0005-0000-0000-0000AC030000}"/>
    <cellStyle name="40% - Énfasis4 5 2" xfId="1880" xr:uid="{00000000-0005-0000-0000-0000AD030000}"/>
    <cellStyle name="40% - Énfasis4 5 3" xfId="1881" xr:uid="{00000000-0005-0000-0000-0000AE030000}"/>
    <cellStyle name="40% - Énfasis4 6" xfId="1882" xr:uid="{00000000-0005-0000-0000-0000AF030000}"/>
    <cellStyle name="40% - Énfasis4 7" xfId="1883" xr:uid="{00000000-0005-0000-0000-0000B0030000}"/>
    <cellStyle name="40% - Énfasis4 7 2" xfId="1884" xr:uid="{00000000-0005-0000-0000-0000B1030000}"/>
    <cellStyle name="40% - Énfasis4 7 3" xfId="1885" xr:uid="{00000000-0005-0000-0000-0000B2030000}"/>
    <cellStyle name="40% - Énfasis5 2" xfId="1886" xr:uid="{00000000-0005-0000-0000-0000B3030000}"/>
    <cellStyle name="40% - Énfasis5 2 2" xfId="1887" xr:uid="{00000000-0005-0000-0000-0000B4030000}"/>
    <cellStyle name="40% - Énfasis5 2 3" xfId="1888" xr:uid="{00000000-0005-0000-0000-0000B5030000}"/>
    <cellStyle name="40% - Énfasis5 2 4" xfId="1889" xr:uid="{00000000-0005-0000-0000-0000B6030000}"/>
    <cellStyle name="40% - Énfasis5 3" xfId="1890" xr:uid="{00000000-0005-0000-0000-0000B7030000}"/>
    <cellStyle name="40% - Énfasis5 3 2" xfId="1891" xr:uid="{00000000-0005-0000-0000-0000B8030000}"/>
    <cellStyle name="40% - Énfasis5 3 3" xfId="1892" xr:uid="{00000000-0005-0000-0000-0000B9030000}"/>
    <cellStyle name="40% - Énfasis5 4" xfId="1893" xr:uid="{00000000-0005-0000-0000-0000BA030000}"/>
    <cellStyle name="40% - Énfasis5 4 2" xfId="1894" xr:uid="{00000000-0005-0000-0000-0000BB030000}"/>
    <cellStyle name="40% - Énfasis5 4 3" xfId="1895" xr:uid="{00000000-0005-0000-0000-0000BC030000}"/>
    <cellStyle name="40% - Énfasis5 5" xfId="1896" xr:uid="{00000000-0005-0000-0000-0000BD030000}"/>
    <cellStyle name="40% - Énfasis5 5 2" xfId="1897" xr:uid="{00000000-0005-0000-0000-0000BE030000}"/>
    <cellStyle name="40% - Énfasis5 5 3" xfId="1898" xr:uid="{00000000-0005-0000-0000-0000BF030000}"/>
    <cellStyle name="40% - Énfasis5 6" xfId="1899" xr:uid="{00000000-0005-0000-0000-0000C0030000}"/>
    <cellStyle name="40% - Énfasis5 7" xfId="1900" xr:uid="{00000000-0005-0000-0000-0000C1030000}"/>
    <cellStyle name="40% - Énfasis5 7 2" xfId="1901" xr:uid="{00000000-0005-0000-0000-0000C2030000}"/>
    <cellStyle name="40% - Énfasis5 7 3" xfId="1902" xr:uid="{00000000-0005-0000-0000-0000C3030000}"/>
    <cellStyle name="40% - Énfasis6 2" xfId="1903" xr:uid="{00000000-0005-0000-0000-0000C4030000}"/>
    <cellStyle name="40% - Énfasis6 2 2" xfId="1904" xr:uid="{00000000-0005-0000-0000-0000C5030000}"/>
    <cellStyle name="40% - Énfasis6 2 3" xfId="1905" xr:uid="{00000000-0005-0000-0000-0000C6030000}"/>
    <cellStyle name="40% - Énfasis6 2 4" xfId="1906" xr:uid="{00000000-0005-0000-0000-0000C7030000}"/>
    <cellStyle name="40% - Énfasis6 3" xfId="1907" xr:uid="{00000000-0005-0000-0000-0000C8030000}"/>
    <cellStyle name="40% - Énfasis6 3 2" xfId="1908" xr:uid="{00000000-0005-0000-0000-0000C9030000}"/>
    <cellStyle name="40% - Énfasis6 3 3" xfId="1909" xr:uid="{00000000-0005-0000-0000-0000CA030000}"/>
    <cellStyle name="40% - Énfasis6 4" xfId="1910" xr:uid="{00000000-0005-0000-0000-0000CB030000}"/>
    <cellStyle name="40% - Énfasis6 4 2" xfId="1911" xr:uid="{00000000-0005-0000-0000-0000CC030000}"/>
    <cellStyle name="40% - Énfasis6 4 3" xfId="1912" xr:uid="{00000000-0005-0000-0000-0000CD030000}"/>
    <cellStyle name="40% - Énfasis6 5" xfId="1913" xr:uid="{00000000-0005-0000-0000-0000CE030000}"/>
    <cellStyle name="40% - Énfasis6 5 2" xfId="1914" xr:uid="{00000000-0005-0000-0000-0000CF030000}"/>
    <cellStyle name="40% - Énfasis6 5 3" xfId="1915" xr:uid="{00000000-0005-0000-0000-0000D0030000}"/>
    <cellStyle name="40% - Énfasis6 6" xfId="1916" xr:uid="{00000000-0005-0000-0000-0000D1030000}"/>
    <cellStyle name="40% - Énfasis6 7" xfId="1917" xr:uid="{00000000-0005-0000-0000-0000D2030000}"/>
    <cellStyle name="40% - Énfasis6 7 2" xfId="1918" xr:uid="{00000000-0005-0000-0000-0000D3030000}"/>
    <cellStyle name="40% - Énfasis6 7 3" xfId="1919" xr:uid="{00000000-0005-0000-0000-0000D4030000}"/>
    <cellStyle name="60% - Accent1" xfId="48" builtinId="32" customBuiltin="1"/>
    <cellStyle name="60% - Accent1 10" xfId="1049" xr:uid="{00000000-0005-0000-0000-0000D6030000}"/>
    <cellStyle name="60% - Accent1 11" xfId="1050" xr:uid="{00000000-0005-0000-0000-0000D7030000}"/>
    <cellStyle name="60% - Accent1 12" xfId="1051" xr:uid="{00000000-0005-0000-0000-0000D8030000}"/>
    <cellStyle name="60% - Accent1 13" xfId="1052" xr:uid="{00000000-0005-0000-0000-0000D9030000}"/>
    <cellStyle name="60% - Accent1 14" xfId="1053" xr:uid="{00000000-0005-0000-0000-0000DA030000}"/>
    <cellStyle name="60% - Accent1 15" xfId="1054" xr:uid="{00000000-0005-0000-0000-0000DB030000}"/>
    <cellStyle name="60% - Accent1 16" xfId="1055" xr:uid="{00000000-0005-0000-0000-0000DC030000}"/>
    <cellStyle name="60% - Accent1 17" xfId="1056" xr:uid="{00000000-0005-0000-0000-0000DD030000}"/>
    <cellStyle name="60% - Accent1 18" xfId="1057" xr:uid="{00000000-0005-0000-0000-0000DE030000}"/>
    <cellStyle name="60% - Accent1 19" xfId="1058" xr:uid="{00000000-0005-0000-0000-0000DF030000}"/>
    <cellStyle name="60% - Accent1 2" xfId="1059" xr:uid="{00000000-0005-0000-0000-0000E0030000}"/>
    <cellStyle name="60% - Accent1 2 2" xfId="1921" xr:uid="{00000000-0005-0000-0000-0000E1030000}"/>
    <cellStyle name="60% - Accent1 2 2 2" xfId="1922" xr:uid="{00000000-0005-0000-0000-0000E2030000}"/>
    <cellStyle name="60% - Accent1 2 2 3" xfId="1923" xr:uid="{00000000-0005-0000-0000-0000E3030000}"/>
    <cellStyle name="60% - Accent1 2 2 4" xfId="1924" xr:uid="{00000000-0005-0000-0000-0000E4030000}"/>
    <cellStyle name="60% - Accent1 2 2 5" xfId="1925" xr:uid="{00000000-0005-0000-0000-0000E5030000}"/>
    <cellStyle name="60% - Accent1 2 3" xfId="1926" xr:uid="{00000000-0005-0000-0000-0000E6030000}"/>
    <cellStyle name="60% - Accent1 2 4" xfId="1927" xr:uid="{00000000-0005-0000-0000-0000E7030000}"/>
    <cellStyle name="60% - Accent1 2 5" xfId="1928" xr:uid="{00000000-0005-0000-0000-0000E8030000}"/>
    <cellStyle name="60% - Accent1 2 6" xfId="1920" xr:uid="{00000000-0005-0000-0000-0000E9030000}"/>
    <cellStyle name="60% - Accent1 20" xfId="1060" xr:uid="{00000000-0005-0000-0000-0000EA030000}"/>
    <cellStyle name="60% - Accent1 3" xfId="1061" xr:uid="{00000000-0005-0000-0000-0000EB030000}"/>
    <cellStyle name="60% - Accent1 4" xfId="1062" xr:uid="{00000000-0005-0000-0000-0000EC030000}"/>
    <cellStyle name="60% - Accent1 5" xfId="1063" xr:uid="{00000000-0005-0000-0000-0000ED030000}"/>
    <cellStyle name="60% - Accent1 6" xfId="1064" xr:uid="{00000000-0005-0000-0000-0000EE030000}"/>
    <cellStyle name="60% - Accent1 7" xfId="1065" xr:uid="{00000000-0005-0000-0000-0000EF030000}"/>
    <cellStyle name="60% - Accent1 8" xfId="1066" xr:uid="{00000000-0005-0000-0000-0000F0030000}"/>
    <cellStyle name="60% - Accent1 9" xfId="1067" xr:uid="{00000000-0005-0000-0000-0000F1030000}"/>
    <cellStyle name="60% - Accent2" xfId="52" builtinId="36" customBuiltin="1"/>
    <cellStyle name="60% - Accent2 10" xfId="1068" xr:uid="{00000000-0005-0000-0000-0000F3030000}"/>
    <cellStyle name="60% - Accent2 11" xfId="1069" xr:uid="{00000000-0005-0000-0000-0000F4030000}"/>
    <cellStyle name="60% - Accent2 12" xfId="1070" xr:uid="{00000000-0005-0000-0000-0000F5030000}"/>
    <cellStyle name="60% - Accent2 13" xfId="1071" xr:uid="{00000000-0005-0000-0000-0000F6030000}"/>
    <cellStyle name="60% - Accent2 14" xfId="1072" xr:uid="{00000000-0005-0000-0000-0000F7030000}"/>
    <cellStyle name="60% - Accent2 15" xfId="1073" xr:uid="{00000000-0005-0000-0000-0000F8030000}"/>
    <cellStyle name="60% - Accent2 16" xfId="1074" xr:uid="{00000000-0005-0000-0000-0000F9030000}"/>
    <cellStyle name="60% - Accent2 17" xfId="1075" xr:uid="{00000000-0005-0000-0000-0000FA030000}"/>
    <cellStyle name="60% - Accent2 18" xfId="1076" xr:uid="{00000000-0005-0000-0000-0000FB030000}"/>
    <cellStyle name="60% - Accent2 19" xfId="1077" xr:uid="{00000000-0005-0000-0000-0000FC030000}"/>
    <cellStyle name="60% - Accent2 2" xfId="1078" xr:uid="{00000000-0005-0000-0000-0000FD030000}"/>
    <cellStyle name="60% - Accent2 2 2" xfId="1930" xr:uid="{00000000-0005-0000-0000-0000FE030000}"/>
    <cellStyle name="60% - Accent2 2 2 2" xfId="1931" xr:uid="{00000000-0005-0000-0000-0000FF030000}"/>
    <cellStyle name="60% - Accent2 2 2 3" xfId="1932" xr:uid="{00000000-0005-0000-0000-000000040000}"/>
    <cellStyle name="60% - Accent2 2 2 4" xfId="1933" xr:uid="{00000000-0005-0000-0000-000001040000}"/>
    <cellStyle name="60% - Accent2 2 2 5" xfId="1934" xr:uid="{00000000-0005-0000-0000-000002040000}"/>
    <cellStyle name="60% - Accent2 2 3" xfId="1935" xr:uid="{00000000-0005-0000-0000-000003040000}"/>
    <cellStyle name="60% - Accent2 2 4" xfId="1936" xr:uid="{00000000-0005-0000-0000-000004040000}"/>
    <cellStyle name="60% - Accent2 2 5" xfId="1937" xr:uid="{00000000-0005-0000-0000-000005040000}"/>
    <cellStyle name="60% - Accent2 2 6" xfId="1929" xr:uid="{00000000-0005-0000-0000-000006040000}"/>
    <cellStyle name="60% - Accent2 20" xfId="1079" xr:uid="{00000000-0005-0000-0000-000007040000}"/>
    <cellStyle name="60% - Accent2 3" xfId="1080" xr:uid="{00000000-0005-0000-0000-000008040000}"/>
    <cellStyle name="60% - Accent2 4" xfId="1081" xr:uid="{00000000-0005-0000-0000-000009040000}"/>
    <cellStyle name="60% - Accent2 5" xfId="1082" xr:uid="{00000000-0005-0000-0000-00000A040000}"/>
    <cellStyle name="60% - Accent2 6" xfId="1083" xr:uid="{00000000-0005-0000-0000-00000B040000}"/>
    <cellStyle name="60% - Accent2 7" xfId="1084" xr:uid="{00000000-0005-0000-0000-00000C040000}"/>
    <cellStyle name="60% - Accent2 8" xfId="1085" xr:uid="{00000000-0005-0000-0000-00000D040000}"/>
    <cellStyle name="60% - Accent2 9" xfId="1086" xr:uid="{00000000-0005-0000-0000-00000E040000}"/>
    <cellStyle name="60% - Accent3" xfId="56" builtinId="40" customBuiltin="1"/>
    <cellStyle name="60% - Accent3 10" xfId="1087" xr:uid="{00000000-0005-0000-0000-000010040000}"/>
    <cellStyle name="60% - Accent3 11" xfId="1088" xr:uid="{00000000-0005-0000-0000-000011040000}"/>
    <cellStyle name="60% - Accent3 12" xfId="1089" xr:uid="{00000000-0005-0000-0000-000012040000}"/>
    <cellStyle name="60% - Accent3 13" xfId="1090" xr:uid="{00000000-0005-0000-0000-000013040000}"/>
    <cellStyle name="60% - Accent3 14" xfId="1091" xr:uid="{00000000-0005-0000-0000-000014040000}"/>
    <cellStyle name="60% - Accent3 15" xfId="1092" xr:uid="{00000000-0005-0000-0000-000015040000}"/>
    <cellStyle name="60% - Accent3 16" xfId="1093" xr:uid="{00000000-0005-0000-0000-000016040000}"/>
    <cellStyle name="60% - Accent3 17" xfId="1094" xr:uid="{00000000-0005-0000-0000-000017040000}"/>
    <cellStyle name="60% - Accent3 18" xfId="1095" xr:uid="{00000000-0005-0000-0000-000018040000}"/>
    <cellStyle name="60% - Accent3 19" xfId="1096" xr:uid="{00000000-0005-0000-0000-000019040000}"/>
    <cellStyle name="60% - Accent3 2" xfId="1097" xr:uid="{00000000-0005-0000-0000-00001A040000}"/>
    <cellStyle name="60% - Accent3 2 2" xfId="1939" xr:uid="{00000000-0005-0000-0000-00001B040000}"/>
    <cellStyle name="60% - Accent3 2 2 2" xfId="1940" xr:uid="{00000000-0005-0000-0000-00001C040000}"/>
    <cellStyle name="60% - Accent3 2 2 3" xfId="1941" xr:uid="{00000000-0005-0000-0000-00001D040000}"/>
    <cellStyle name="60% - Accent3 2 2 4" xfId="1942" xr:uid="{00000000-0005-0000-0000-00001E040000}"/>
    <cellStyle name="60% - Accent3 2 2 5" xfId="1943" xr:uid="{00000000-0005-0000-0000-00001F040000}"/>
    <cellStyle name="60% - Accent3 2 3" xfId="1944" xr:uid="{00000000-0005-0000-0000-000020040000}"/>
    <cellStyle name="60% - Accent3 2 4" xfId="1945" xr:uid="{00000000-0005-0000-0000-000021040000}"/>
    <cellStyle name="60% - Accent3 2 5" xfId="1946" xr:uid="{00000000-0005-0000-0000-000022040000}"/>
    <cellStyle name="60% - Accent3 2 6" xfId="1938" xr:uid="{00000000-0005-0000-0000-000023040000}"/>
    <cellStyle name="60% - Accent3 20" xfId="1098" xr:uid="{00000000-0005-0000-0000-000024040000}"/>
    <cellStyle name="60% - Accent3 3" xfId="1099" xr:uid="{00000000-0005-0000-0000-000025040000}"/>
    <cellStyle name="60% - Accent3 4" xfId="1100" xr:uid="{00000000-0005-0000-0000-000026040000}"/>
    <cellStyle name="60% - Accent3 5" xfId="1101" xr:uid="{00000000-0005-0000-0000-000027040000}"/>
    <cellStyle name="60% - Accent3 6" xfId="1102" xr:uid="{00000000-0005-0000-0000-000028040000}"/>
    <cellStyle name="60% - Accent3 7" xfId="1103" xr:uid="{00000000-0005-0000-0000-000029040000}"/>
    <cellStyle name="60% - Accent3 8" xfId="1104" xr:uid="{00000000-0005-0000-0000-00002A040000}"/>
    <cellStyle name="60% - Accent3 9" xfId="1105" xr:uid="{00000000-0005-0000-0000-00002B040000}"/>
    <cellStyle name="60% - Accent4" xfId="60" builtinId="44" customBuiltin="1"/>
    <cellStyle name="60% - Accent4 10" xfId="1106" xr:uid="{00000000-0005-0000-0000-00002D040000}"/>
    <cellStyle name="60% - Accent4 11" xfId="1107" xr:uid="{00000000-0005-0000-0000-00002E040000}"/>
    <cellStyle name="60% - Accent4 12" xfId="1108" xr:uid="{00000000-0005-0000-0000-00002F040000}"/>
    <cellStyle name="60% - Accent4 13" xfId="1109" xr:uid="{00000000-0005-0000-0000-000030040000}"/>
    <cellStyle name="60% - Accent4 14" xfId="1110" xr:uid="{00000000-0005-0000-0000-000031040000}"/>
    <cellStyle name="60% - Accent4 15" xfId="1111" xr:uid="{00000000-0005-0000-0000-000032040000}"/>
    <cellStyle name="60% - Accent4 16" xfId="1112" xr:uid="{00000000-0005-0000-0000-000033040000}"/>
    <cellStyle name="60% - Accent4 17" xfId="1113" xr:uid="{00000000-0005-0000-0000-000034040000}"/>
    <cellStyle name="60% - Accent4 18" xfId="1114" xr:uid="{00000000-0005-0000-0000-000035040000}"/>
    <cellStyle name="60% - Accent4 19" xfId="1115" xr:uid="{00000000-0005-0000-0000-000036040000}"/>
    <cellStyle name="60% - Accent4 2" xfId="1116" xr:uid="{00000000-0005-0000-0000-000037040000}"/>
    <cellStyle name="60% - Accent4 2 2" xfId="1948" xr:uid="{00000000-0005-0000-0000-000038040000}"/>
    <cellStyle name="60% - Accent4 2 2 2" xfId="1949" xr:uid="{00000000-0005-0000-0000-000039040000}"/>
    <cellStyle name="60% - Accent4 2 2 3" xfId="1950" xr:uid="{00000000-0005-0000-0000-00003A040000}"/>
    <cellStyle name="60% - Accent4 2 2 4" xfId="1951" xr:uid="{00000000-0005-0000-0000-00003B040000}"/>
    <cellStyle name="60% - Accent4 2 2 5" xfId="1952" xr:uid="{00000000-0005-0000-0000-00003C040000}"/>
    <cellStyle name="60% - Accent4 2 3" xfId="1953" xr:uid="{00000000-0005-0000-0000-00003D040000}"/>
    <cellStyle name="60% - Accent4 2 4" xfId="1954" xr:uid="{00000000-0005-0000-0000-00003E040000}"/>
    <cellStyle name="60% - Accent4 2 5" xfId="1955" xr:uid="{00000000-0005-0000-0000-00003F040000}"/>
    <cellStyle name="60% - Accent4 2 6" xfId="1947" xr:uid="{00000000-0005-0000-0000-000040040000}"/>
    <cellStyle name="60% - Accent4 20" xfId="1117" xr:uid="{00000000-0005-0000-0000-000041040000}"/>
    <cellStyle name="60% - Accent4 3" xfId="1118" xr:uid="{00000000-0005-0000-0000-000042040000}"/>
    <cellStyle name="60% - Accent4 4" xfId="1119" xr:uid="{00000000-0005-0000-0000-000043040000}"/>
    <cellStyle name="60% - Accent4 5" xfId="1120" xr:uid="{00000000-0005-0000-0000-000044040000}"/>
    <cellStyle name="60% - Accent4 6" xfId="1121" xr:uid="{00000000-0005-0000-0000-000045040000}"/>
    <cellStyle name="60% - Accent4 7" xfId="1122" xr:uid="{00000000-0005-0000-0000-000046040000}"/>
    <cellStyle name="60% - Accent4 8" xfId="1123" xr:uid="{00000000-0005-0000-0000-000047040000}"/>
    <cellStyle name="60% - Accent4 9" xfId="1124" xr:uid="{00000000-0005-0000-0000-000048040000}"/>
    <cellStyle name="60% - Accent5" xfId="64" builtinId="48" customBuiltin="1"/>
    <cellStyle name="60% - Accent5 10" xfId="1125" xr:uid="{00000000-0005-0000-0000-00004A040000}"/>
    <cellStyle name="60% - Accent5 11" xfId="1126" xr:uid="{00000000-0005-0000-0000-00004B040000}"/>
    <cellStyle name="60% - Accent5 12" xfId="1127" xr:uid="{00000000-0005-0000-0000-00004C040000}"/>
    <cellStyle name="60% - Accent5 13" xfId="1128" xr:uid="{00000000-0005-0000-0000-00004D040000}"/>
    <cellStyle name="60% - Accent5 14" xfId="1129" xr:uid="{00000000-0005-0000-0000-00004E040000}"/>
    <cellStyle name="60% - Accent5 15" xfId="1130" xr:uid="{00000000-0005-0000-0000-00004F040000}"/>
    <cellStyle name="60% - Accent5 16" xfId="1131" xr:uid="{00000000-0005-0000-0000-000050040000}"/>
    <cellStyle name="60% - Accent5 17" xfId="1132" xr:uid="{00000000-0005-0000-0000-000051040000}"/>
    <cellStyle name="60% - Accent5 18" xfId="1133" xr:uid="{00000000-0005-0000-0000-000052040000}"/>
    <cellStyle name="60% - Accent5 19" xfId="1134" xr:uid="{00000000-0005-0000-0000-000053040000}"/>
    <cellStyle name="60% - Accent5 2" xfId="1135" xr:uid="{00000000-0005-0000-0000-000054040000}"/>
    <cellStyle name="60% - Accent5 2 2" xfId="1957" xr:uid="{00000000-0005-0000-0000-000055040000}"/>
    <cellStyle name="60% - Accent5 2 2 2" xfId="1958" xr:uid="{00000000-0005-0000-0000-000056040000}"/>
    <cellStyle name="60% - Accent5 2 2 3" xfId="1959" xr:uid="{00000000-0005-0000-0000-000057040000}"/>
    <cellStyle name="60% - Accent5 2 2 4" xfId="1960" xr:uid="{00000000-0005-0000-0000-000058040000}"/>
    <cellStyle name="60% - Accent5 2 2 5" xfId="1961" xr:uid="{00000000-0005-0000-0000-000059040000}"/>
    <cellStyle name="60% - Accent5 2 3" xfId="1962" xr:uid="{00000000-0005-0000-0000-00005A040000}"/>
    <cellStyle name="60% - Accent5 2 4" xfId="1963" xr:uid="{00000000-0005-0000-0000-00005B040000}"/>
    <cellStyle name="60% - Accent5 2 5" xfId="1964" xr:uid="{00000000-0005-0000-0000-00005C040000}"/>
    <cellStyle name="60% - Accent5 2 6" xfId="1956" xr:uid="{00000000-0005-0000-0000-00005D040000}"/>
    <cellStyle name="60% - Accent5 20" xfId="1136" xr:uid="{00000000-0005-0000-0000-00005E040000}"/>
    <cellStyle name="60% - Accent5 3" xfId="1137" xr:uid="{00000000-0005-0000-0000-00005F040000}"/>
    <cellStyle name="60% - Accent5 4" xfId="1138" xr:uid="{00000000-0005-0000-0000-000060040000}"/>
    <cellStyle name="60% - Accent5 5" xfId="1139" xr:uid="{00000000-0005-0000-0000-000061040000}"/>
    <cellStyle name="60% - Accent5 6" xfId="1140" xr:uid="{00000000-0005-0000-0000-000062040000}"/>
    <cellStyle name="60% - Accent5 7" xfId="1141" xr:uid="{00000000-0005-0000-0000-000063040000}"/>
    <cellStyle name="60% - Accent5 8" xfId="1142" xr:uid="{00000000-0005-0000-0000-000064040000}"/>
    <cellStyle name="60% - Accent5 9" xfId="1143" xr:uid="{00000000-0005-0000-0000-000065040000}"/>
    <cellStyle name="60% - Accent6" xfId="68" builtinId="52" customBuiltin="1"/>
    <cellStyle name="60% - Accent6 10" xfId="1144" xr:uid="{00000000-0005-0000-0000-000067040000}"/>
    <cellStyle name="60% - Accent6 11" xfId="1145" xr:uid="{00000000-0005-0000-0000-000068040000}"/>
    <cellStyle name="60% - Accent6 12" xfId="1146" xr:uid="{00000000-0005-0000-0000-000069040000}"/>
    <cellStyle name="60% - Accent6 13" xfId="1147" xr:uid="{00000000-0005-0000-0000-00006A040000}"/>
    <cellStyle name="60% - Accent6 14" xfId="1148" xr:uid="{00000000-0005-0000-0000-00006B040000}"/>
    <cellStyle name="60% - Accent6 15" xfId="1149" xr:uid="{00000000-0005-0000-0000-00006C040000}"/>
    <cellStyle name="60% - Accent6 16" xfId="1150" xr:uid="{00000000-0005-0000-0000-00006D040000}"/>
    <cellStyle name="60% - Accent6 17" xfId="1151" xr:uid="{00000000-0005-0000-0000-00006E040000}"/>
    <cellStyle name="60% - Accent6 18" xfId="1152" xr:uid="{00000000-0005-0000-0000-00006F040000}"/>
    <cellStyle name="60% - Accent6 19" xfId="1153" xr:uid="{00000000-0005-0000-0000-000070040000}"/>
    <cellStyle name="60% - Accent6 2" xfId="1154" xr:uid="{00000000-0005-0000-0000-000071040000}"/>
    <cellStyle name="60% - Accent6 2 2" xfId="1966" xr:uid="{00000000-0005-0000-0000-000072040000}"/>
    <cellStyle name="60% - Accent6 2 2 2" xfId="1967" xr:uid="{00000000-0005-0000-0000-000073040000}"/>
    <cellStyle name="60% - Accent6 2 2 3" xfId="1968" xr:uid="{00000000-0005-0000-0000-000074040000}"/>
    <cellStyle name="60% - Accent6 2 2 4" xfId="1969" xr:uid="{00000000-0005-0000-0000-000075040000}"/>
    <cellStyle name="60% - Accent6 2 2 5" xfId="1970" xr:uid="{00000000-0005-0000-0000-000076040000}"/>
    <cellStyle name="60% - Accent6 2 3" xfId="1971" xr:uid="{00000000-0005-0000-0000-000077040000}"/>
    <cellStyle name="60% - Accent6 2 4" xfId="1972" xr:uid="{00000000-0005-0000-0000-000078040000}"/>
    <cellStyle name="60% - Accent6 2 5" xfId="1973" xr:uid="{00000000-0005-0000-0000-000079040000}"/>
    <cellStyle name="60% - Accent6 2 6" xfId="1965" xr:uid="{00000000-0005-0000-0000-00007A040000}"/>
    <cellStyle name="60% - Accent6 20" xfId="1155" xr:uid="{00000000-0005-0000-0000-00007B040000}"/>
    <cellStyle name="60% - Accent6 3" xfId="1156" xr:uid="{00000000-0005-0000-0000-00007C040000}"/>
    <cellStyle name="60% - Accent6 4" xfId="1157" xr:uid="{00000000-0005-0000-0000-00007D040000}"/>
    <cellStyle name="60% - Accent6 5" xfId="1158" xr:uid="{00000000-0005-0000-0000-00007E040000}"/>
    <cellStyle name="60% - Accent6 6" xfId="1159" xr:uid="{00000000-0005-0000-0000-00007F040000}"/>
    <cellStyle name="60% - Accent6 7" xfId="1160" xr:uid="{00000000-0005-0000-0000-000080040000}"/>
    <cellStyle name="60% - Accent6 8" xfId="1161" xr:uid="{00000000-0005-0000-0000-000081040000}"/>
    <cellStyle name="60% - Accent6 9" xfId="1162" xr:uid="{00000000-0005-0000-0000-000082040000}"/>
    <cellStyle name="60% - Énfasis1 2" xfId="1974" xr:uid="{00000000-0005-0000-0000-000083040000}"/>
    <cellStyle name="60% - Énfasis1 2 2" xfId="1975" xr:uid="{00000000-0005-0000-0000-000084040000}"/>
    <cellStyle name="60% - Énfasis1 2 3" xfId="1976" xr:uid="{00000000-0005-0000-0000-000085040000}"/>
    <cellStyle name="60% - Énfasis1 2 4" xfId="1977" xr:uid="{00000000-0005-0000-0000-000086040000}"/>
    <cellStyle name="60% - Énfasis1 3" xfId="1978" xr:uid="{00000000-0005-0000-0000-000087040000}"/>
    <cellStyle name="60% - Énfasis1 3 2" xfId="1979" xr:uid="{00000000-0005-0000-0000-000088040000}"/>
    <cellStyle name="60% - Énfasis1 3 3" xfId="1980" xr:uid="{00000000-0005-0000-0000-000089040000}"/>
    <cellStyle name="60% - Énfasis1 4" xfId="1981" xr:uid="{00000000-0005-0000-0000-00008A040000}"/>
    <cellStyle name="60% - Énfasis1 4 2" xfId="1982" xr:uid="{00000000-0005-0000-0000-00008B040000}"/>
    <cellStyle name="60% - Énfasis1 4 3" xfId="1983" xr:uid="{00000000-0005-0000-0000-00008C040000}"/>
    <cellStyle name="60% - Énfasis1 5" xfId="1984" xr:uid="{00000000-0005-0000-0000-00008D040000}"/>
    <cellStyle name="60% - Énfasis1 5 2" xfId="1985" xr:uid="{00000000-0005-0000-0000-00008E040000}"/>
    <cellStyle name="60% - Énfasis1 5 3" xfId="1986" xr:uid="{00000000-0005-0000-0000-00008F040000}"/>
    <cellStyle name="60% - Énfasis1 6" xfId="1987" xr:uid="{00000000-0005-0000-0000-000090040000}"/>
    <cellStyle name="60% - Énfasis1 7" xfId="1988" xr:uid="{00000000-0005-0000-0000-000091040000}"/>
    <cellStyle name="60% - Énfasis2 2" xfId="1989" xr:uid="{00000000-0005-0000-0000-000092040000}"/>
    <cellStyle name="60% - Énfasis2 2 2" xfId="1990" xr:uid="{00000000-0005-0000-0000-000093040000}"/>
    <cellStyle name="60% - Énfasis2 2 3" xfId="1991" xr:uid="{00000000-0005-0000-0000-000094040000}"/>
    <cellStyle name="60% - Énfasis2 2 4" xfId="1992" xr:uid="{00000000-0005-0000-0000-000095040000}"/>
    <cellStyle name="60% - Énfasis2 3" xfId="1993" xr:uid="{00000000-0005-0000-0000-000096040000}"/>
    <cellStyle name="60% - Énfasis2 3 2" xfId="1994" xr:uid="{00000000-0005-0000-0000-000097040000}"/>
    <cellStyle name="60% - Énfasis2 3 3" xfId="1995" xr:uid="{00000000-0005-0000-0000-000098040000}"/>
    <cellStyle name="60% - Énfasis2 4" xfId="1996" xr:uid="{00000000-0005-0000-0000-000099040000}"/>
    <cellStyle name="60% - Énfasis2 4 2" xfId="1997" xr:uid="{00000000-0005-0000-0000-00009A040000}"/>
    <cellStyle name="60% - Énfasis2 4 3" xfId="1998" xr:uid="{00000000-0005-0000-0000-00009B040000}"/>
    <cellStyle name="60% - Énfasis2 5" xfId="1999" xr:uid="{00000000-0005-0000-0000-00009C040000}"/>
    <cellStyle name="60% - Énfasis2 5 2" xfId="2000" xr:uid="{00000000-0005-0000-0000-00009D040000}"/>
    <cellStyle name="60% - Énfasis2 5 3" xfId="2001" xr:uid="{00000000-0005-0000-0000-00009E040000}"/>
    <cellStyle name="60% - Énfasis2 6" xfId="2002" xr:uid="{00000000-0005-0000-0000-00009F040000}"/>
    <cellStyle name="60% - Énfasis2 7" xfId="2003" xr:uid="{00000000-0005-0000-0000-0000A0040000}"/>
    <cellStyle name="60% - Énfasis3 2" xfId="2004" xr:uid="{00000000-0005-0000-0000-0000A1040000}"/>
    <cellStyle name="60% - Énfasis3 2 2" xfId="2005" xr:uid="{00000000-0005-0000-0000-0000A2040000}"/>
    <cellStyle name="60% - Énfasis3 2 3" xfId="2006" xr:uid="{00000000-0005-0000-0000-0000A3040000}"/>
    <cellStyle name="60% - Énfasis3 2 4" xfId="2007" xr:uid="{00000000-0005-0000-0000-0000A4040000}"/>
    <cellStyle name="60% - Énfasis3 3" xfId="2008" xr:uid="{00000000-0005-0000-0000-0000A5040000}"/>
    <cellStyle name="60% - Énfasis3 3 2" xfId="2009" xr:uid="{00000000-0005-0000-0000-0000A6040000}"/>
    <cellStyle name="60% - Énfasis3 3 3" xfId="2010" xr:uid="{00000000-0005-0000-0000-0000A7040000}"/>
    <cellStyle name="60% - Énfasis3 4" xfId="2011" xr:uid="{00000000-0005-0000-0000-0000A8040000}"/>
    <cellStyle name="60% - Énfasis3 4 2" xfId="2012" xr:uid="{00000000-0005-0000-0000-0000A9040000}"/>
    <cellStyle name="60% - Énfasis3 4 3" xfId="2013" xr:uid="{00000000-0005-0000-0000-0000AA040000}"/>
    <cellStyle name="60% - Énfasis3 5" xfId="2014" xr:uid="{00000000-0005-0000-0000-0000AB040000}"/>
    <cellStyle name="60% - Énfasis3 5 2" xfId="2015" xr:uid="{00000000-0005-0000-0000-0000AC040000}"/>
    <cellStyle name="60% - Énfasis3 5 3" xfId="2016" xr:uid="{00000000-0005-0000-0000-0000AD040000}"/>
    <cellStyle name="60% - Énfasis3 6" xfId="2017" xr:uid="{00000000-0005-0000-0000-0000AE040000}"/>
    <cellStyle name="60% - Énfasis3 7" xfId="2018" xr:uid="{00000000-0005-0000-0000-0000AF040000}"/>
    <cellStyle name="60% - Énfasis4 2" xfId="2019" xr:uid="{00000000-0005-0000-0000-0000B0040000}"/>
    <cellStyle name="60% - Énfasis4 2 2" xfId="2020" xr:uid="{00000000-0005-0000-0000-0000B1040000}"/>
    <cellStyle name="60% - Énfasis4 2 3" xfId="2021" xr:uid="{00000000-0005-0000-0000-0000B2040000}"/>
    <cellStyle name="60% - Énfasis4 2 4" xfId="2022" xr:uid="{00000000-0005-0000-0000-0000B3040000}"/>
    <cellStyle name="60% - Énfasis4 3" xfId="2023" xr:uid="{00000000-0005-0000-0000-0000B4040000}"/>
    <cellStyle name="60% - Énfasis4 3 2" xfId="2024" xr:uid="{00000000-0005-0000-0000-0000B5040000}"/>
    <cellStyle name="60% - Énfasis4 3 3" xfId="2025" xr:uid="{00000000-0005-0000-0000-0000B6040000}"/>
    <cellStyle name="60% - Énfasis4 4" xfId="2026" xr:uid="{00000000-0005-0000-0000-0000B7040000}"/>
    <cellStyle name="60% - Énfasis4 4 2" xfId="2027" xr:uid="{00000000-0005-0000-0000-0000B8040000}"/>
    <cellStyle name="60% - Énfasis4 4 3" xfId="2028" xr:uid="{00000000-0005-0000-0000-0000B9040000}"/>
    <cellStyle name="60% - Énfasis4 5" xfId="2029" xr:uid="{00000000-0005-0000-0000-0000BA040000}"/>
    <cellStyle name="60% - Énfasis4 5 2" xfId="2030" xr:uid="{00000000-0005-0000-0000-0000BB040000}"/>
    <cellStyle name="60% - Énfasis4 5 3" xfId="2031" xr:uid="{00000000-0005-0000-0000-0000BC040000}"/>
    <cellStyle name="60% - Énfasis4 6" xfId="2032" xr:uid="{00000000-0005-0000-0000-0000BD040000}"/>
    <cellStyle name="60% - Énfasis4 7" xfId="2033" xr:uid="{00000000-0005-0000-0000-0000BE040000}"/>
    <cellStyle name="60% - Énfasis5 2" xfId="2034" xr:uid="{00000000-0005-0000-0000-0000BF040000}"/>
    <cellStyle name="60% - Énfasis5 2 2" xfId="2035" xr:uid="{00000000-0005-0000-0000-0000C0040000}"/>
    <cellStyle name="60% - Énfasis5 2 3" xfId="2036" xr:uid="{00000000-0005-0000-0000-0000C1040000}"/>
    <cellStyle name="60% - Énfasis5 2 4" xfId="2037" xr:uid="{00000000-0005-0000-0000-0000C2040000}"/>
    <cellStyle name="60% - Énfasis5 3" xfId="2038" xr:uid="{00000000-0005-0000-0000-0000C3040000}"/>
    <cellStyle name="60% - Énfasis5 3 2" xfId="2039" xr:uid="{00000000-0005-0000-0000-0000C4040000}"/>
    <cellStyle name="60% - Énfasis5 3 3" xfId="2040" xr:uid="{00000000-0005-0000-0000-0000C5040000}"/>
    <cellStyle name="60% - Énfasis5 4" xfId="2041" xr:uid="{00000000-0005-0000-0000-0000C6040000}"/>
    <cellStyle name="60% - Énfasis5 4 2" xfId="2042" xr:uid="{00000000-0005-0000-0000-0000C7040000}"/>
    <cellStyle name="60% - Énfasis5 4 3" xfId="2043" xr:uid="{00000000-0005-0000-0000-0000C8040000}"/>
    <cellStyle name="60% - Énfasis5 5" xfId="2044" xr:uid="{00000000-0005-0000-0000-0000C9040000}"/>
    <cellStyle name="60% - Énfasis5 5 2" xfId="2045" xr:uid="{00000000-0005-0000-0000-0000CA040000}"/>
    <cellStyle name="60% - Énfasis5 5 3" xfId="2046" xr:uid="{00000000-0005-0000-0000-0000CB040000}"/>
    <cellStyle name="60% - Énfasis5 6" xfId="2047" xr:uid="{00000000-0005-0000-0000-0000CC040000}"/>
    <cellStyle name="60% - Énfasis5 7" xfId="2048" xr:uid="{00000000-0005-0000-0000-0000CD040000}"/>
    <cellStyle name="60% - Énfasis6 2" xfId="2049" xr:uid="{00000000-0005-0000-0000-0000CE040000}"/>
    <cellStyle name="60% - Énfasis6 2 2" xfId="2050" xr:uid="{00000000-0005-0000-0000-0000CF040000}"/>
    <cellStyle name="60% - Énfasis6 2 3" xfId="2051" xr:uid="{00000000-0005-0000-0000-0000D0040000}"/>
    <cellStyle name="60% - Énfasis6 2 4" xfId="2052" xr:uid="{00000000-0005-0000-0000-0000D1040000}"/>
    <cellStyle name="60% - Énfasis6 3" xfId="2053" xr:uid="{00000000-0005-0000-0000-0000D2040000}"/>
    <cellStyle name="60% - Énfasis6 3 2" xfId="2054" xr:uid="{00000000-0005-0000-0000-0000D3040000}"/>
    <cellStyle name="60% - Énfasis6 3 3" xfId="2055" xr:uid="{00000000-0005-0000-0000-0000D4040000}"/>
    <cellStyle name="60% - Énfasis6 4" xfId="2056" xr:uid="{00000000-0005-0000-0000-0000D5040000}"/>
    <cellStyle name="60% - Énfasis6 4 2" xfId="2057" xr:uid="{00000000-0005-0000-0000-0000D6040000}"/>
    <cellStyle name="60% - Énfasis6 4 3" xfId="2058" xr:uid="{00000000-0005-0000-0000-0000D7040000}"/>
    <cellStyle name="60% - Énfasis6 5" xfId="2059" xr:uid="{00000000-0005-0000-0000-0000D8040000}"/>
    <cellStyle name="60% - Énfasis6 5 2" xfId="2060" xr:uid="{00000000-0005-0000-0000-0000D9040000}"/>
    <cellStyle name="60% - Énfasis6 5 3" xfId="2061" xr:uid="{00000000-0005-0000-0000-0000DA040000}"/>
    <cellStyle name="60% - Énfasis6 6" xfId="2062" xr:uid="{00000000-0005-0000-0000-0000DB040000}"/>
    <cellStyle name="60% - Énfasis6 7" xfId="2063" xr:uid="{00000000-0005-0000-0000-0000DC040000}"/>
    <cellStyle name="Accent1" xfId="45" builtinId="29" customBuiltin="1"/>
    <cellStyle name="Accent1 - 20%" xfId="2064" xr:uid="{00000000-0005-0000-0000-0000DE040000}"/>
    <cellStyle name="Accent1 - 20% 10" xfId="2065" xr:uid="{00000000-0005-0000-0000-0000DF040000}"/>
    <cellStyle name="Accent1 - 20% 11" xfId="2066" xr:uid="{00000000-0005-0000-0000-0000E0040000}"/>
    <cellStyle name="Accent1 - 20% 12" xfId="2067" xr:uid="{00000000-0005-0000-0000-0000E1040000}"/>
    <cellStyle name="Accent1 - 20% 13" xfId="2068" xr:uid="{00000000-0005-0000-0000-0000E2040000}"/>
    <cellStyle name="Accent1 - 20% 14" xfId="2069" xr:uid="{00000000-0005-0000-0000-0000E3040000}"/>
    <cellStyle name="Accent1 - 20% 15" xfId="2070" xr:uid="{00000000-0005-0000-0000-0000E4040000}"/>
    <cellStyle name="Accent1 - 20% 16" xfId="2071" xr:uid="{00000000-0005-0000-0000-0000E5040000}"/>
    <cellStyle name="Accent1 - 20% 17" xfId="2072" xr:uid="{00000000-0005-0000-0000-0000E6040000}"/>
    <cellStyle name="Accent1 - 20% 18" xfId="2073" xr:uid="{00000000-0005-0000-0000-0000E7040000}"/>
    <cellStyle name="Accent1 - 20% 2" xfId="2074" xr:uid="{00000000-0005-0000-0000-0000E8040000}"/>
    <cellStyle name="Accent1 - 20% 3" xfId="2075" xr:uid="{00000000-0005-0000-0000-0000E9040000}"/>
    <cellStyle name="Accent1 - 20% 3 2" xfId="2076" xr:uid="{00000000-0005-0000-0000-0000EA040000}"/>
    <cellStyle name="Accent1 - 20% 4" xfId="2077" xr:uid="{00000000-0005-0000-0000-0000EB040000}"/>
    <cellStyle name="Accent1 - 20% 5" xfId="2078" xr:uid="{00000000-0005-0000-0000-0000EC040000}"/>
    <cellStyle name="Accent1 - 20% 6" xfId="2079" xr:uid="{00000000-0005-0000-0000-0000ED040000}"/>
    <cellStyle name="Accent1 - 20% 7" xfId="2080" xr:uid="{00000000-0005-0000-0000-0000EE040000}"/>
    <cellStyle name="Accent1 - 20% 8" xfId="2081" xr:uid="{00000000-0005-0000-0000-0000EF040000}"/>
    <cellStyle name="Accent1 - 20% 9" xfId="2082" xr:uid="{00000000-0005-0000-0000-0000F0040000}"/>
    <cellStyle name="Accent1 - 20%_Hoja1" xfId="2083" xr:uid="{00000000-0005-0000-0000-0000F1040000}"/>
    <cellStyle name="Accent1 - 40%" xfId="2084" xr:uid="{00000000-0005-0000-0000-0000F2040000}"/>
    <cellStyle name="Accent1 - 40% 10" xfId="2085" xr:uid="{00000000-0005-0000-0000-0000F3040000}"/>
    <cellStyle name="Accent1 - 40% 11" xfId="2086" xr:uid="{00000000-0005-0000-0000-0000F4040000}"/>
    <cellStyle name="Accent1 - 40% 12" xfId="2087" xr:uid="{00000000-0005-0000-0000-0000F5040000}"/>
    <cellStyle name="Accent1 - 40% 13" xfId="2088" xr:uid="{00000000-0005-0000-0000-0000F6040000}"/>
    <cellStyle name="Accent1 - 40% 14" xfId="2089" xr:uid="{00000000-0005-0000-0000-0000F7040000}"/>
    <cellStyle name="Accent1 - 40% 15" xfId="2090" xr:uid="{00000000-0005-0000-0000-0000F8040000}"/>
    <cellStyle name="Accent1 - 40% 16" xfId="2091" xr:uid="{00000000-0005-0000-0000-0000F9040000}"/>
    <cellStyle name="Accent1 - 40% 17" xfId="2092" xr:uid="{00000000-0005-0000-0000-0000FA040000}"/>
    <cellStyle name="Accent1 - 40% 18" xfId="2093" xr:uid="{00000000-0005-0000-0000-0000FB040000}"/>
    <cellStyle name="Accent1 - 40% 2" xfId="2094" xr:uid="{00000000-0005-0000-0000-0000FC040000}"/>
    <cellStyle name="Accent1 - 40% 3" xfId="2095" xr:uid="{00000000-0005-0000-0000-0000FD040000}"/>
    <cellStyle name="Accent1 - 40% 3 2" xfId="2096" xr:uid="{00000000-0005-0000-0000-0000FE040000}"/>
    <cellStyle name="Accent1 - 40% 4" xfId="2097" xr:uid="{00000000-0005-0000-0000-0000FF040000}"/>
    <cellStyle name="Accent1 - 40% 5" xfId="2098" xr:uid="{00000000-0005-0000-0000-000000050000}"/>
    <cellStyle name="Accent1 - 40% 6" xfId="2099" xr:uid="{00000000-0005-0000-0000-000001050000}"/>
    <cellStyle name="Accent1 - 40% 7" xfId="2100" xr:uid="{00000000-0005-0000-0000-000002050000}"/>
    <cellStyle name="Accent1 - 40% 8" xfId="2101" xr:uid="{00000000-0005-0000-0000-000003050000}"/>
    <cellStyle name="Accent1 - 40% 9" xfId="2102" xr:uid="{00000000-0005-0000-0000-000004050000}"/>
    <cellStyle name="Accent1 - 40%_Hoja1" xfId="2103" xr:uid="{00000000-0005-0000-0000-000005050000}"/>
    <cellStyle name="Accent1 - 60%" xfId="2104" xr:uid="{00000000-0005-0000-0000-000006050000}"/>
    <cellStyle name="Accent1 - 60% 10" xfId="2105" xr:uid="{00000000-0005-0000-0000-000007050000}"/>
    <cellStyle name="Accent1 - 60% 11" xfId="2106" xr:uid="{00000000-0005-0000-0000-000008050000}"/>
    <cellStyle name="Accent1 - 60% 12" xfId="2107" xr:uid="{00000000-0005-0000-0000-000009050000}"/>
    <cellStyle name="Accent1 - 60% 13" xfId="2108" xr:uid="{00000000-0005-0000-0000-00000A050000}"/>
    <cellStyle name="Accent1 - 60% 14" xfId="2109" xr:uid="{00000000-0005-0000-0000-00000B050000}"/>
    <cellStyle name="Accent1 - 60% 15" xfId="2110" xr:uid="{00000000-0005-0000-0000-00000C050000}"/>
    <cellStyle name="Accent1 - 60% 16" xfId="2111" xr:uid="{00000000-0005-0000-0000-00000D050000}"/>
    <cellStyle name="Accent1 - 60% 17" xfId="2112" xr:uid="{00000000-0005-0000-0000-00000E050000}"/>
    <cellStyle name="Accent1 - 60% 18" xfId="2113" xr:uid="{00000000-0005-0000-0000-00000F050000}"/>
    <cellStyle name="Accent1 - 60% 2" xfId="2114" xr:uid="{00000000-0005-0000-0000-000010050000}"/>
    <cellStyle name="Accent1 - 60% 3" xfId="2115" xr:uid="{00000000-0005-0000-0000-000011050000}"/>
    <cellStyle name="Accent1 - 60% 3 2" xfId="2116" xr:uid="{00000000-0005-0000-0000-000012050000}"/>
    <cellStyle name="Accent1 - 60% 4" xfId="2117" xr:uid="{00000000-0005-0000-0000-000013050000}"/>
    <cellStyle name="Accent1 - 60% 5" xfId="2118" xr:uid="{00000000-0005-0000-0000-000014050000}"/>
    <cellStyle name="Accent1 - 60% 6" xfId="2119" xr:uid="{00000000-0005-0000-0000-000015050000}"/>
    <cellStyle name="Accent1 - 60% 7" xfId="2120" xr:uid="{00000000-0005-0000-0000-000016050000}"/>
    <cellStyle name="Accent1 - 60% 8" xfId="2121" xr:uid="{00000000-0005-0000-0000-000017050000}"/>
    <cellStyle name="Accent1 - 60% 9" xfId="2122" xr:uid="{00000000-0005-0000-0000-000018050000}"/>
    <cellStyle name="Accent1 - 60%_Hoja1" xfId="2123" xr:uid="{00000000-0005-0000-0000-000019050000}"/>
    <cellStyle name="Accent1 10" xfId="1163" xr:uid="{00000000-0005-0000-0000-00001A050000}"/>
    <cellStyle name="Accent1 10 2" xfId="2124" xr:uid="{00000000-0005-0000-0000-00001B050000}"/>
    <cellStyle name="Accent1 11" xfId="1164" xr:uid="{00000000-0005-0000-0000-00001C050000}"/>
    <cellStyle name="Accent1 11 2" xfId="2125" xr:uid="{00000000-0005-0000-0000-00001D050000}"/>
    <cellStyle name="Accent1 12" xfId="1165" xr:uid="{00000000-0005-0000-0000-00001E050000}"/>
    <cellStyle name="Accent1 12 2" xfId="2126" xr:uid="{00000000-0005-0000-0000-00001F050000}"/>
    <cellStyle name="Accent1 13" xfId="1166" xr:uid="{00000000-0005-0000-0000-000020050000}"/>
    <cellStyle name="Accent1 13 2" xfId="2127" xr:uid="{00000000-0005-0000-0000-000021050000}"/>
    <cellStyle name="Accent1 14" xfId="1167" xr:uid="{00000000-0005-0000-0000-000022050000}"/>
    <cellStyle name="Accent1 14 2" xfId="2128" xr:uid="{00000000-0005-0000-0000-000023050000}"/>
    <cellStyle name="Accent1 15" xfId="1168" xr:uid="{00000000-0005-0000-0000-000024050000}"/>
    <cellStyle name="Accent1 15 2" xfId="2129" xr:uid="{00000000-0005-0000-0000-000025050000}"/>
    <cellStyle name="Accent1 16" xfId="1169" xr:uid="{00000000-0005-0000-0000-000026050000}"/>
    <cellStyle name="Accent1 16 2" xfId="2130" xr:uid="{00000000-0005-0000-0000-000027050000}"/>
    <cellStyle name="Accent1 17" xfId="1170" xr:uid="{00000000-0005-0000-0000-000028050000}"/>
    <cellStyle name="Accent1 17 2" xfId="2131" xr:uid="{00000000-0005-0000-0000-000029050000}"/>
    <cellStyle name="Accent1 18" xfId="1171" xr:uid="{00000000-0005-0000-0000-00002A050000}"/>
    <cellStyle name="Accent1 19" xfId="1172" xr:uid="{00000000-0005-0000-0000-00002B050000}"/>
    <cellStyle name="Accent1 2" xfId="1173" xr:uid="{00000000-0005-0000-0000-00002C050000}"/>
    <cellStyle name="Accent1 2 2" xfId="2133" xr:uid="{00000000-0005-0000-0000-00002D050000}"/>
    <cellStyle name="Accent1 2 2 2" xfId="2134" xr:uid="{00000000-0005-0000-0000-00002E050000}"/>
    <cellStyle name="Accent1 2 2 3" xfId="2135" xr:uid="{00000000-0005-0000-0000-00002F050000}"/>
    <cellStyle name="Accent1 2 2 4" xfId="2136" xr:uid="{00000000-0005-0000-0000-000030050000}"/>
    <cellStyle name="Accent1 2 2 5" xfId="2137" xr:uid="{00000000-0005-0000-0000-000031050000}"/>
    <cellStyle name="Accent1 2 3" xfId="2138" xr:uid="{00000000-0005-0000-0000-000032050000}"/>
    <cellStyle name="Accent1 2 4" xfId="2139" xr:uid="{00000000-0005-0000-0000-000033050000}"/>
    <cellStyle name="Accent1 2 5" xfId="2140" xr:uid="{00000000-0005-0000-0000-000034050000}"/>
    <cellStyle name="Accent1 2 6" xfId="2132" xr:uid="{00000000-0005-0000-0000-000035050000}"/>
    <cellStyle name="Accent1 20" xfId="1174" xr:uid="{00000000-0005-0000-0000-000036050000}"/>
    <cellStyle name="Accent1 3" xfId="1175" xr:uid="{00000000-0005-0000-0000-000037050000}"/>
    <cellStyle name="Accent1 3 2" xfId="2141" xr:uid="{00000000-0005-0000-0000-000038050000}"/>
    <cellStyle name="Accent1 4" xfId="1176" xr:uid="{00000000-0005-0000-0000-000039050000}"/>
    <cellStyle name="Accent1 4 2" xfId="2142" xr:uid="{00000000-0005-0000-0000-00003A050000}"/>
    <cellStyle name="Accent1 5" xfId="1177" xr:uid="{00000000-0005-0000-0000-00003B050000}"/>
    <cellStyle name="Accent1 5 2" xfId="2143" xr:uid="{00000000-0005-0000-0000-00003C050000}"/>
    <cellStyle name="Accent1 6" xfId="1178" xr:uid="{00000000-0005-0000-0000-00003D050000}"/>
    <cellStyle name="Accent1 6 2" xfId="2144" xr:uid="{00000000-0005-0000-0000-00003E050000}"/>
    <cellStyle name="Accent1 7" xfId="1179" xr:uid="{00000000-0005-0000-0000-00003F050000}"/>
    <cellStyle name="Accent1 7 2" xfId="2145" xr:uid="{00000000-0005-0000-0000-000040050000}"/>
    <cellStyle name="Accent1 8" xfId="1180" xr:uid="{00000000-0005-0000-0000-000041050000}"/>
    <cellStyle name="Accent1 8 2" xfId="2146" xr:uid="{00000000-0005-0000-0000-000042050000}"/>
    <cellStyle name="Accent1 9" xfId="1181" xr:uid="{00000000-0005-0000-0000-000043050000}"/>
    <cellStyle name="Accent1 9 2" xfId="2147" xr:uid="{00000000-0005-0000-0000-000044050000}"/>
    <cellStyle name="Accent2" xfId="49" builtinId="33" customBuiltin="1"/>
    <cellStyle name="Accent2 - 20%" xfId="2148" xr:uid="{00000000-0005-0000-0000-000046050000}"/>
    <cellStyle name="Accent2 - 20% 10" xfId="2149" xr:uid="{00000000-0005-0000-0000-000047050000}"/>
    <cellStyle name="Accent2 - 20% 11" xfId="2150" xr:uid="{00000000-0005-0000-0000-000048050000}"/>
    <cellStyle name="Accent2 - 20% 12" xfId="2151" xr:uid="{00000000-0005-0000-0000-000049050000}"/>
    <cellStyle name="Accent2 - 20% 13" xfId="2152" xr:uid="{00000000-0005-0000-0000-00004A050000}"/>
    <cellStyle name="Accent2 - 20% 14" xfId="2153" xr:uid="{00000000-0005-0000-0000-00004B050000}"/>
    <cellStyle name="Accent2 - 20% 15" xfId="2154" xr:uid="{00000000-0005-0000-0000-00004C050000}"/>
    <cellStyle name="Accent2 - 20% 16" xfId="2155" xr:uid="{00000000-0005-0000-0000-00004D050000}"/>
    <cellStyle name="Accent2 - 20% 17" xfId="2156" xr:uid="{00000000-0005-0000-0000-00004E050000}"/>
    <cellStyle name="Accent2 - 20% 18" xfId="2157" xr:uid="{00000000-0005-0000-0000-00004F050000}"/>
    <cellStyle name="Accent2 - 20% 2" xfId="2158" xr:uid="{00000000-0005-0000-0000-000050050000}"/>
    <cellStyle name="Accent2 - 20% 3" xfId="2159" xr:uid="{00000000-0005-0000-0000-000051050000}"/>
    <cellStyle name="Accent2 - 20% 3 2" xfId="2160" xr:uid="{00000000-0005-0000-0000-000052050000}"/>
    <cellStyle name="Accent2 - 20% 4" xfId="2161" xr:uid="{00000000-0005-0000-0000-000053050000}"/>
    <cellStyle name="Accent2 - 20% 5" xfId="2162" xr:uid="{00000000-0005-0000-0000-000054050000}"/>
    <cellStyle name="Accent2 - 20% 6" xfId="2163" xr:uid="{00000000-0005-0000-0000-000055050000}"/>
    <cellStyle name="Accent2 - 20% 7" xfId="2164" xr:uid="{00000000-0005-0000-0000-000056050000}"/>
    <cellStyle name="Accent2 - 20% 8" xfId="2165" xr:uid="{00000000-0005-0000-0000-000057050000}"/>
    <cellStyle name="Accent2 - 20% 9" xfId="2166" xr:uid="{00000000-0005-0000-0000-000058050000}"/>
    <cellStyle name="Accent2 - 20%_Hoja1" xfId="2167" xr:uid="{00000000-0005-0000-0000-000059050000}"/>
    <cellStyle name="Accent2 - 40%" xfId="2168" xr:uid="{00000000-0005-0000-0000-00005A050000}"/>
    <cellStyle name="Accent2 - 40% 10" xfId="2169" xr:uid="{00000000-0005-0000-0000-00005B050000}"/>
    <cellStyle name="Accent2 - 40% 11" xfId="2170" xr:uid="{00000000-0005-0000-0000-00005C050000}"/>
    <cellStyle name="Accent2 - 40% 12" xfId="2171" xr:uid="{00000000-0005-0000-0000-00005D050000}"/>
    <cellStyle name="Accent2 - 40% 13" xfId="2172" xr:uid="{00000000-0005-0000-0000-00005E050000}"/>
    <cellStyle name="Accent2 - 40% 14" xfId="2173" xr:uid="{00000000-0005-0000-0000-00005F050000}"/>
    <cellStyle name="Accent2 - 40% 15" xfId="2174" xr:uid="{00000000-0005-0000-0000-000060050000}"/>
    <cellStyle name="Accent2 - 40% 16" xfId="2175" xr:uid="{00000000-0005-0000-0000-000061050000}"/>
    <cellStyle name="Accent2 - 40% 17" xfId="2176" xr:uid="{00000000-0005-0000-0000-000062050000}"/>
    <cellStyle name="Accent2 - 40% 18" xfId="2177" xr:uid="{00000000-0005-0000-0000-000063050000}"/>
    <cellStyle name="Accent2 - 40% 2" xfId="2178" xr:uid="{00000000-0005-0000-0000-000064050000}"/>
    <cellStyle name="Accent2 - 40% 3" xfId="2179" xr:uid="{00000000-0005-0000-0000-000065050000}"/>
    <cellStyle name="Accent2 - 40% 3 2" xfId="2180" xr:uid="{00000000-0005-0000-0000-000066050000}"/>
    <cellStyle name="Accent2 - 40% 4" xfId="2181" xr:uid="{00000000-0005-0000-0000-000067050000}"/>
    <cellStyle name="Accent2 - 40% 5" xfId="2182" xr:uid="{00000000-0005-0000-0000-000068050000}"/>
    <cellStyle name="Accent2 - 40% 6" xfId="2183" xr:uid="{00000000-0005-0000-0000-000069050000}"/>
    <cellStyle name="Accent2 - 40% 7" xfId="2184" xr:uid="{00000000-0005-0000-0000-00006A050000}"/>
    <cellStyle name="Accent2 - 40% 8" xfId="2185" xr:uid="{00000000-0005-0000-0000-00006B050000}"/>
    <cellStyle name="Accent2 - 40% 9" xfId="2186" xr:uid="{00000000-0005-0000-0000-00006C050000}"/>
    <cellStyle name="Accent2 - 40%_Hoja1" xfId="2187" xr:uid="{00000000-0005-0000-0000-00006D050000}"/>
    <cellStyle name="Accent2 - 60%" xfId="2188" xr:uid="{00000000-0005-0000-0000-00006E050000}"/>
    <cellStyle name="Accent2 - 60% 10" xfId="2189" xr:uid="{00000000-0005-0000-0000-00006F050000}"/>
    <cellStyle name="Accent2 - 60% 11" xfId="2190" xr:uid="{00000000-0005-0000-0000-000070050000}"/>
    <cellStyle name="Accent2 - 60% 12" xfId="2191" xr:uid="{00000000-0005-0000-0000-000071050000}"/>
    <cellStyle name="Accent2 - 60% 13" xfId="2192" xr:uid="{00000000-0005-0000-0000-000072050000}"/>
    <cellStyle name="Accent2 - 60% 14" xfId="2193" xr:uid="{00000000-0005-0000-0000-000073050000}"/>
    <cellStyle name="Accent2 - 60% 15" xfId="2194" xr:uid="{00000000-0005-0000-0000-000074050000}"/>
    <cellStyle name="Accent2 - 60% 16" xfId="2195" xr:uid="{00000000-0005-0000-0000-000075050000}"/>
    <cellStyle name="Accent2 - 60% 17" xfId="2196" xr:uid="{00000000-0005-0000-0000-000076050000}"/>
    <cellStyle name="Accent2 - 60% 18" xfId="2197" xr:uid="{00000000-0005-0000-0000-000077050000}"/>
    <cellStyle name="Accent2 - 60% 2" xfId="2198" xr:uid="{00000000-0005-0000-0000-000078050000}"/>
    <cellStyle name="Accent2 - 60% 3" xfId="2199" xr:uid="{00000000-0005-0000-0000-000079050000}"/>
    <cellStyle name="Accent2 - 60% 3 2" xfId="2200" xr:uid="{00000000-0005-0000-0000-00007A050000}"/>
    <cellStyle name="Accent2 - 60% 4" xfId="2201" xr:uid="{00000000-0005-0000-0000-00007B050000}"/>
    <cellStyle name="Accent2 - 60% 5" xfId="2202" xr:uid="{00000000-0005-0000-0000-00007C050000}"/>
    <cellStyle name="Accent2 - 60% 6" xfId="2203" xr:uid="{00000000-0005-0000-0000-00007D050000}"/>
    <cellStyle name="Accent2 - 60% 7" xfId="2204" xr:uid="{00000000-0005-0000-0000-00007E050000}"/>
    <cellStyle name="Accent2 - 60% 8" xfId="2205" xr:uid="{00000000-0005-0000-0000-00007F050000}"/>
    <cellStyle name="Accent2 - 60% 9" xfId="2206" xr:uid="{00000000-0005-0000-0000-000080050000}"/>
    <cellStyle name="Accent2 - 60%_Hoja1" xfId="2207" xr:uid="{00000000-0005-0000-0000-000081050000}"/>
    <cellStyle name="Accent2 10" xfId="1182" xr:uid="{00000000-0005-0000-0000-000082050000}"/>
    <cellStyle name="Accent2 10 2" xfId="2208" xr:uid="{00000000-0005-0000-0000-000083050000}"/>
    <cellStyle name="Accent2 11" xfId="1183" xr:uid="{00000000-0005-0000-0000-000084050000}"/>
    <cellStyle name="Accent2 11 2" xfId="2209" xr:uid="{00000000-0005-0000-0000-000085050000}"/>
    <cellStyle name="Accent2 12" xfId="1184" xr:uid="{00000000-0005-0000-0000-000086050000}"/>
    <cellStyle name="Accent2 12 2" xfId="2210" xr:uid="{00000000-0005-0000-0000-000087050000}"/>
    <cellStyle name="Accent2 13" xfId="1185" xr:uid="{00000000-0005-0000-0000-000088050000}"/>
    <cellStyle name="Accent2 13 2" xfId="2211" xr:uid="{00000000-0005-0000-0000-000089050000}"/>
    <cellStyle name="Accent2 14" xfId="1186" xr:uid="{00000000-0005-0000-0000-00008A050000}"/>
    <cellStyle name="Accent2 14 2" xfId="2212" xr:uid="{00000000-0005-0000-0000-00008B050000}"/>
    <cellStyle name="Accent2 15" xfId="1187" xr:uid="{00000000-0005-0000-0000-00008C050000}"/>
    <cellStyle name="Accent2 15 2" xfId="2213" xr:uid="{00000000-0005-0000-0000-00008D050000}"/>
    <cellStyle name="Accent2 16" xfId="1188" xr:uid="{00000000-0005-0000-0000-00008E050000}"/>
    <cellStyle name="Accent2 16 2" xfId="2214" xr:uid="{00000000-0005-0000-0000-00008F050000}"/>
    <cellStyle name="Accent2 17" xfId="1189" xr:uid="{00000000-0005-0000-0000-000090050000}"/>
    <cellStyle name="Accent2 17 2" xfId="2215" xr:uid="{00000000-0005-0000-0000-000091050000}"/>
    <cellStyle name="Accent2 18" xfId="1190" xr:uid="{00000000-0005-0000-0000-000092050000}"/>
    <cellStyle name="Accent2 19" xfId="1191" xr:uid="{00000000-0005-0000-0000-000093050000}"/>
    <cellStyle name="Accent2 2" xfId="1192" xr:uid="{00000000-0005-0000-0000-000094050000}"/>
    <cellStyle name="Accent2 2 2" xfId="2217" xr:uid="{00000000-0005-0000-0000-000095050000}"/>
    <cellStyle name="Accent2 2 2 2" xfId="2218" xr:uid="{00000000-0005-0000-0000-000096050000}"/>
    <cellStyle name="Accent2 2 2 3" xfId="2219" xr:uid="{00000000-0005-0000-0000-000097050000}"/>
    <cellStyle name="Accent2 2 2 4" xfId="2220" xr:uid="{00000000-0005-0000-0000-000098050000}"/>
    <cellStyle name="Accent2 2 2 5" xfId="2221" xr:uid="{00000000-0005-0000-0000-000099050000}"/>
    <cellStyle name="Accent2 2 3" xfId="2222" xr:uid="{00000000-0005-0000-0000-00009A050000}"/>
    <cellStyle name="Accent2 2 4" xfId="2223" xr:uid="{00000000-0005-0000-0000-00009B050000}"/>
    <cellStyle name="Accent2 2 5" xfId="2224" xr:uid="{00000000-0005-0000-0000-00009C050000}"/>
    <cellStyle name="Accent2 2 6" xfId="2216" xr:uid="{00000000-0005-0000-0000-00009D050000}"/>
    <cellStyle name="Accent2 20" xfId="1193" xr:uid="{00000000-0005-0000-0000-00009E050000}"/>
    <cellStyle name="Accent2 3" xfId="1194" xr:uid="{00000000-0005-0000-0000-00009F050000}"/>
    <cellStyle name="Accent2 3 2" xfId="2225" xr:uid="{00000000-0005-0000-0000-0000A0050000}"/>
    <cellStyle name="Accent2 4" xfId="1195" xr:uid="{00000000-0005-0000-0000-0000A1050000}"/>
    <cellStyle name="Accent2 4 2" xfId="2226" xr:uid="{00000000-0005-0000-0000-0000A2050000}"/>
    <cellStyle name="Accent2 5" xfId="1196" xr:uid="{00000000-0005-0000-0000-0000A3050000}"/>
    <cellStyle name="Accent2 5 2" xfId="2227" xr:uid="{00000000-0005-0000-0000-0000A4050000}"/>
    <cellStyle name="Accent2 6" xfId="1197" xr:uid="{00000000-0005-0000-0000-0000A5050000}"/>
    <cellStyle name="Accent2 6 2" xfId="2228" xr:uid="{00000000-0005-0000-0000-0000A6050000}"/>
    <cellStyle name="Accent2 7" xfId="1198" xr:uid="{00000000-0005-0000-0000-0000A7050000}"/>
    <cellStyle name="Accent2 7 2" xfId="2229" xr:uid="{00000000-0005-0000-0000-0000A8050000}"/>
    <cellStyle name="Accent2 8" xfId="1199" xr:uid="{00000000-0005-0000-0000-0000A9050000}"/>
    <cellStyle name="Accent2 8 2" xfId="2230" xr:uid="{00000000-0005-0000-0000-0000AA050000}"/>
    <cellStyle name="Accent2 9" xfId="1200" xr:uid="{00000000-0005-0000-0000-0000AB050000}"/>
    <cellStyle name="Accent2 9 2" xfId="2231" xr:uid="{00000000-0005-0000-0000-0000AC050000}"/>
    <cellStyle name="Accent3" xfId="53" builtinId="37" customBuiltin="1"/>
    <cellStyle name="Accent3 - 20%" xfId="2232" xr:uid="{00000000-0005-0000-0000-0000AE050000}"/>
    <cellStyle name="Accent3 - 20% 10" xfId="2233" xr:uid="{00000000-0005-0000-0000-0000AF050000}"/>
    <cellStyle name="Accent3 - 20% 11" xfId="2234" xr:uid="{00000000-0005-0000-0000-0000B0050000}"/>
    <cellStyle name="Accent3 - 20% 12" xfId="2235" xr:uid="{00000000-0005-0000-0000-0000B1050000}"/>
    <cellStyle name="Accent3 - 20% 13" xfId="2236" xr:uid="{00000000-0005-0000-0000-0000B2050000}"/>
    <cellStyle name="Accent3 - 20% 14" xfId="2237" xr:uid="{00000000-0005-0000-0000-0000B3050000}"/>
    <cellStyle name="Accent3 - 20% 15" xfId="2238" xr:uid="{00000000-0005-0000-0000-0000B4050000}"/>
    <cellStyle name="Accent3 - 20% 16" xfId="2239" xr:uid="{00000000-0005-0000-0000-0000B5050000}"/>
    <cellStyle name="Accent3 - 20% 17" xfId="2240" xr:uid="{00000000-0005-0000-0000-0000B6050000}"/>
    <cellStyle name="Accent3 - 20% 18" xfId="2241" xr:uid="{00000000-0005-0000-0000-0000B7050000}"/>
    <cellStyle name="Accent3 - 20% 2" xfId="2242" xr:uid="{00000000-0005-0000-0000-0000B8050000}"/>
    <cellStyle name="Accent3 - 20% 3" xfId="2243" xr:uid="{00000000-0005-0000-0000-0000B9050000}"/>
    <cellStyle name="Accent3 - 20% 3 2" xfId="2244" xr:uid="{00000000-0005-0000-0000-0000BA050000}"/>
    <cellStyle name="Accent3 - 20% 4" xfId="2245" xr:uid="{00000000-0005-0000-0000-0000BB050000}"/>
    <cellStyle name="Accent3 - 20% 5" xfId="2246" xr:uid="{00000000-0005-0000-0000-0000BC050000}"/>
    <cellStyle name="Accent3 - 20% 6" xfId="2247" xr:uid="{00000000-0005-0000-0000-0000BD050000}"/>
    <cellStyle name="Accent3 - 20% 7" xfId="2248" xr:uid="{00000000-0005-0000-0000-0000BE050000}"/>
    <cellStyle name="Accent3 - 20% 8" xfId="2249" xr:uid="{00000000-0005-0000-0000-0000BF050000}"/>
    <cellStyle name="Accent3 - 20% 9" xfId="2250" xr:uid="{00000000-0005-0000-0000-0000C0050000}"/>
    <cellStyle name="Accent3 - 20%_Hoja1" xfId="2251" xr:uid="{00000000-0005-0000-0000-0000C1050000}"/>
    <cellStyle name="Accent3 - 40%" xfId="2252" xr:uid="{00000000-0005-0000-0000-0000C2050000}"/>
    <cellStyle name="Accent3 - 40% 10" xfId="2253" xr:uid="{00000000-0005-0000-0000-0000C3050000}"/>
    <cellStyle name="Accent3 - 40% 11" xfId="2254" xr:uid="{00000000-0005-0000-0000-0000C4050000}"/>
    <cellStyle name="Accent3 - 40% 12" xfId="2255" xr:uid="{00000000-0005-0000-0000-0000C5050000}"/>
    <cellStyle name="Accent3 - 40% 13" xfId="2256" xr:uid="{00000000-0005-0000-0000-0000C6050000}"/>
    <cellStyle name="Accent3 - 40% 14" xfId="2257" xr:uid="{00000000-0005-0000-0000-0000C7050000}"/>
    <cellStyle name="Accent3 - 40% 15" xfId="2258" xr:uid="{00000000-0005-0000-0000-0000C8050000}"/>
    <cellStyle name="Accent3 - 40% 16" xfId="2259" xr:uid="{00000000-0005-0000-0000-0000C9050000}"/>
    <cellStyle name="Accent3 - 40% 17" xfId="2260" xr:uid="{00000000-0005-0000-0000-0000CA050000}"/>
    <cellStyle name="Accent3 - 40% 18" xfId="2261" xr:uid="{00000000-0005-0000-0000-0000CB050000}"/>
    <cellStyle name="Accent3 - 40% 2" xfId="2262" xr:uid="{00000000-0005-0000-0000-0000CC050000}"/>
    <cellStyle name="Accent3 - 40% 3" xfId="2263" xr:uid="{00000000-0005-0000-0000-0000CD050000}"/>
    <cellStyle name="Accent3 - 40% 3 2" xfId="2264" xr:uid="{00000000-0005-0000-0000-0000CE050000}"/>
    <cellStyle name="Accent3 - 40% 4" xfId="2265" xr:uid="{00000000-0005-0000-0000-0000CF050000}"/>
    <cellStyle name="Accent3 - 40% 5" xfId="2266" xr:uid="{00000000-0005-0000-0000-0000D0050000}"/>
    <cellStyle name="Accent3 - 40% 6" xfId="2267" xr:uid="{00000000-0005-0000-0000-0000D1050000}"/>
    <cellStyle name="Accent3 - 40% 7" xfId="2268" xr:uid="{00000000-0005-0000-0000-0000D2050000}"/>
    <cellStyle name="Accent3 - 40% 8" xfId="2269" xr:uid="{00000000-0005-0000-0000-0000D3050000}"/>
    <cellStyle name="Accent3 - 40% 9" xfId="2270" xr:uid="{00000000-0005-0000-0000-0000D4050000}"/>
    <cellStyle name="Accent3 - 40%_Hoja1" xfId="2271" xr:uid="{00000000-0005-0000-0000-0000D5050000}"/>
    <cellStyle name="Accent3 - 60%" xfId="2272" xr:uid="{00000000-0005-0000-0000-0000D6050000}"/>
    <cellStyle name="Accent3 - 60% 10" xfId="2273" xr:uid="{00000000-0005-0000-0000-0000D7050000}"/>
    <cellStyle name="Accent3 - 60% 11" xfId="2274" xr:uid="{00000000-0005-0000-0000-0000D8050000}"/>
    <cellStyle name="Accent3 - 60% 12" xfId="2275" xr:uid="{00000000-0005-0000-0000-0000D9050000}"/>
    <cellStyle name="Accent3 - 60% 13" xfId="2276" xr:uid="{00000000-0005-0000-0000-0000DA050000}"/>
    <cellStyle name="Accent3 - 60% 14" xfId="2277" xr:uid="{00000000-0005-0000-0000-0000DB050000}"/>
    <cellStyle name="Accent3 - 60% 15" xfId="2278" xr:uid="{00000000-0005-0000-0000-0000DC050000}"/>
    <cellStyle name="Accent3 - 60% 16" xfId="2279" xr:uid="{00000000-0005-0000-0000-0000DD050000}"/>
    <cellStyle name="Accent3 - 60% 17" xfId="2280" xr:uid="{00000000-0005-0000-0000-0000DE050000}"/>
    <cellStyle name="Accent3 - 60% 18" xfId="2281" xr:uid="{00000000-0005-0000-0000-0000DF050000}"/>
    <cellStyle name="Accent3 - 60% 2" xfId="2282" xr:uid="{00000000-0005-0000-0000-0000E0050000}"/>
    <cellStyle name="Accent3 - 60% 3" xfId="2283" xr:uid="{00000000-0005-0000-0000-0000E1050000}"/>
    <cellStyle name="Accent3 - 60% 3 2" xfId="2284" xr:uid="{00000000-0005-0000-0000-0000E2050000}"/>
    <cellStyle name="Accent3 - 60% 4" xfId="2285" xr:uid="{00000000-0005-0000-0000-0000E3050000}"/>
    <cellStyle name="Accent3 - 60% 5" xfId="2286" xr:uid="{00000000-0005-0000-0000-0000E4050000}"/>
    <cellStyle name="Accent3 - 60% 6" xfId="2287" xr:uid="{00000000-0005-0000-0000-0000E5050000}"/>
    <cellStyle name="Accent3 - 60% 7" xfId="2288" xr:uid="{00000000-0005-0000-0000-0000E6050000}"/>
    <cellStyle name="Accent3 - 60% 8" xfId="2289" xr:uid="{00000000-0005-0000-0000-0000E7050000}"/>
    <cellStyle name="Accent3 - 60% 9" xfId="2290" xr:uid="{00000000-0005-0000-0000-0000E8050000}"/>
    <cellStyle name="Accent3 - 60%_Hoja1" xfId="2291" xr:uid="{00000000-0005-0000-0000-0000E9050000}"/>
    <cellStyle name="Accent3 10" xfId="1201" xr:uid="{00000000-0005-0000-0000-0000EA050000}"/>
    <cellStyle name="Accent3 10 2" xfId="2292" xr:uid="{00000000-0005-0000-0000-0000EB050000}"/>
    <cellStyle name="Accent3 11" xfId="1202" xr:uid="{00000000-0005-0000-0000-0000EC050000}"/>
    <cellStyle name="Accent3 11 2" xfId="2293" xr:uid="{00000000-0005-0000-0000-0000ED050000}"/>
    <cellStyle name="Accent3 12" xfId="1203" xr:uid="{00000000-0005-0000-0000-0000EE050000}"/>
    <cellStyle name="Accent3 12 2" xfId="2294" xr:uid="{00000000-0005-0000-0000-0000EF050000}"/>
    <cellStyle name="Accent3 13" xfId="1204" xr:uid="{00000000-0005-0000-0000-0000F0050000}"/>
    <cellStyle name="Accent3 13 2" xfId="2295" xr:uid="{00000000-0005-0000-0000-0000F1050000}"/>
    <cellStyle name="Accent3 14" xfId="1205" xr:uid="{00000000-0005-0000-0000-0000F2050000}"/>
    <cellStyle name="Accent3 14 2" xfId="2296" xr:uid="{00000000-0005-0000-0000-0000F3050000}"/>
    <cellStyle name="Accent3 15" xfId="1206" xr:uid="{00000000-0005-0000-0000-0000F4050000}"/>
    <cellStyle name="Accent3 15 2" xfId="2297" xr:uid="{00000000-0005-0000-0000-0000F5050000}"/>
    <cellStyle name="Accent3 16" xfId="1207" xr:uid="{00000000-0005-0000-0000-0000F6050000}"/>
    <cellStyle name="Accent3 16 2" xfId="2298" xr:uid="{00000000-0005-0000-0000-0000F7050000}"/>
    <cellStyle name="Accent3 17" xfId="1208" xr:uid="{00000000-0005-0000-0000-0000F8050000}"/>
    <cellStyle name="Accent3 17 2" xfId="2299" xr:uid="{00000000-0005-0000-0000-0000F9050000}"/>
    <cellStyle name="Accent3 18" xfId="1209" xr:uid="{00000000-0005-0000-0000-0000FA050000}"/>
    <cellStyle name="Accent3 19" xfId="1210" xr:uid="{00000000-0005-0000-0000-0000FB050000}"/>
    <cellStyle name="Accent3 2" xfId="1211" xr:uid="{00000000-0005-0000-0000-0000FC050000}"/>
    <cellStyle name="Accent3 2 2" xfId="2301" xr:uid="{00000000-0005-0000-0000-0000FD050000}"/>
    <cellStyle name="Accent3 2 2 2" xfId="2302" xr:uid="{00000000-0005-0000-0000-0000FE050000}"/>
    <cellStyle name="Accent3 2 2 3" xfId="2303" xr:uid="{00000000-0005-0000-0000-0000FF050000}"/>
    <cellStyle name="Accent3 2 2 4" xfId="2304" xr:uid="{00000000-0005-0000-0000-000000060000}"/>
    <cellStyle name="Accent3 2 2 5" xfId="2305" xr:uid="{00000000-0005-0000-0000-000001060000}"/>
    <cellStyle name="Accent3 2 3" xfId="2306" xr:uid="{00000000-0005-0000-0000-000002060000}"/>
    <cellStyle name="Accent3 2 4" xfId="2307" xr:uid="{00000000-0005-0000-0000-000003060000}"/>
    <cellStyle name="Accent3 2 5" xfId="2308" xr:uid="{00000000-0005-0000-0000-000004060000}"/>
    <cellStyle name="Accent3 2 6" xfId="2300" xr:uid="{00000000-0005-0000-0000-000005060000}"/>
    <cellStyle name="Accent3 20" xfId="1212" xr:uid="{00000000-0005-0000-0000-000006060000}"/>
    <cellStyle name="Accent3 3" xfId="1213" xr:uid="{00000000-0005-0000-0000-000007060000}"/>
    <cellStyle name="Accent3 3 2" xfId="2309" xr:uid="{00000000-0005-0000-0000-000008060000}"/>
    <cellStyle name="Accent3 4" xfId="1214" xr:uid="{00000000-0005-0000-0000-000009060000}"/>
    <cellStyle name="Accent3 4 2" xfId="2310" xr:uid="{00000000-0005-0000-0000-00000A060000}"/>
    <cellStyle name="Accent3 5" xfId="1215" xr:uid="{00000000-0005-0000-0000-00000B060000}"/>
    <cellStyle name="Accent3 5 2" xfId="2311" xr:uid="{00000000-0005-0000-0000-00000C060000}"/>
    <cellStyle name="Accent3 6" xfId="1216" xr:uid="{00000000-0005-0000-0000-00000D060000}"/>
    <cellStyle name="Accent3 6 2" xfId="2312" xr:uid="{00000000-0005-0000-0000-00000E060000}"/>
    <cellStyle name="Accent3 7" xfId="1217" xr:uid="{00000000-0005-0000-0000-00000F060000}"/>
    <cellStyle name="Accent3 7 2" xfId="2313" xr:uid="{00000000-0005-0000-0000-000010060000}"/>
    <cellStyle name="Accent3 8" xfId="1218" xr:uid="{00000000-0005-0000-0000-000011060000}"/>
    <cellStyle name="Accent3 8 2" xfId="2314" xr:uid="{00000000-0005-0000-0000-000012060000}"/>
    <cellStyle name="Accent3 9" xfId="1219" xr:uid="{00000000-0005-0000-0000-000013060000}"/>
    <cellStyle name="Accent3 9 2" xfId="2315" xr:uid="{00000000-0005-0000-0000-000014060000}"/>
    <cellStyle name="Accent4" xfId="57" builtinId="41" customBuiltin="1"/>
    <cellStyle name="Accent4 - 20%" xfId="2316" xr:uid="{00000000-0005-0000-0000-000016060000}"/>
    <cellStyle name="Accent4 - 20% 10" xfId="2317" xr:uid="{00000000-0005-0000-0000-000017060000}"/>
    <cellStyle name="Accent4 - 20% 11" xfId="2318" xr:uid="{00000000-0005-0000-0000-000018060000}"/>
    <cellStyle name="Accent4 - 20% 12" xfId="2319" xr:uid="{00000000-0005-0000-0000-000019060000}"/>
    <cellStyle name="Accent4 - 20% 13" xfId="2320" xr:uid="{00000000-0005-0000-0000-00001A060000}"/>
    <cellStyle name="Accent4 - 20% 14" xfId="2321" xr:uid="{00000000-0005-0000-0000-00001B060000}"/>
    <cellStyle name="Accent4 - 20% 15" xfId="2322" xr:uid="{00000000-0005-0000-0000-00001C060000}"/>
    <cellStyle name="Accent4 - 20% 16" xfId="2323" xr:uid="{00000000-0005-0000-0000-00001D060000}"/>
    <cellStyle name="Accent4 - 20% 17" xfId="2324" xr:uid="{00000000-0005-0000-0000-00001E060000}"/>
    <cellStyle name="Accent4 - 20% 18" xfId="2325" xr:uid="{00000000-0005-0000-0000-00001F060000}"/>
    <cellStyle name="Accent4 - 20% 2" xfId="2326" xr:uid="{00000000-0005-0000-0000-000020060000}"/>
    <cellStyle name="Accent4 - 20% 3" xfId="2327" xr:uid="{00000000-0005-0000-0000-000021060000}"/>
    <cellStyle name="Accent4 - 20% 3 2" xfId="2328" xr:uid="{00000000-0005-0000-0000-000022060000}"/>
    <cellStyle name="Accent4 - 20% 4" xfId="2329" xr:uid="{00000000-0005-0000-0000-000023060000}"/>
    <cellStyle name="Accent4 - 20% 5" xfId="2330" xr:uid="{00000000-0005-0000-0000-000024060000}"/>
    <cellStyle name="Accent4 - 20% 6" xfId="2331" xr:uid="{00000000-0005-0000-0000-000025060000}"/>
    <cellStyle name="Accent4 - 20% 7" xfId="2332" xr:uid="{00000000-0005-0000-0000-000026060000}"/>
    <cellStyle name="Accent4 - 20% 8" xfId="2333" xr:uid="{00000000-0005-0000-0000-000027060000}"/>
    <cellStyle name="Accent4 - 20% 9" xfId="2334" xr:uid="{00000000-0005-0000-0000-000028060000}"/>
    <cellStyle name="Accent4 - 20%_Hoja1" xfId="2335" xr:uid="{00000000-0005-0000-0000-000029060000}"/>
    <cellStyle name="Accent4 - 40%" xfId="2336" xr:uid="{00000000-0005-0000-0000-00002A060000}"/>
    <cellStyle name="Accent4 - 40% 10" xfId="2337" xr:uid="{00000000-0005-0000-0000-00002B060000}"/>
    <cellStyle name="Accent4 - 40% 11" xfId="2338" xr:uid="{00000000-0005-0000-0000-00002C060000}"/>
    <cellStyle name="Accent4 - 40% 12" xfId="2339" xr:uid="{00000000-0005-0000-0000-00002D060000}"/>
    <cellStyle name="Accent4 - 40% 13" xfId="2340" xr:uid="{00000000-0005-0000-0000-00002E060000}"/>
    <cellStyle name="Accent4 - 40% 14" xfId="2341" xr:uid="{00000000-0005-0000-0000-00002F060000}"/>
    <cellStyle name="Accent4 - 40% 15" xfId="2342" xr:uid="{00000000-0005-0000-0000-000030060000}"/>
    <cellStyle name="Accent4 - 40% 16" xfId="2343" xr:uid="{00000000-0005-0000-0000-000031060000}"/>
    <cellStyle name="Accent4 - 40% 17" xfId="2344" xr:uid="{00000000-0005-0000-0000-000032060000}"/>
    <cellStyle name="Accent4 - 40% 18" xfId="2345" xr:uid="{00000000-0005-0000-0000-000033060000}"/>
    <cellStyle name="Accent4 - 40% 2" xfId="2346" xr:uid="{00000000-0005-0000-0000-000034060000}"/>
    <cellStyle name="Accent4 - 40% 3" xfId="2347" xr:uid="{00000000-0005-0000-0000-000035060000}"/>
    <cellStyle name="Accent4 - 40% 3 2" xfId="2348" xr:uid="{00000000-0005-0000-0000-000036060000}"/>
    <cellStyle name="Accent4 - 40% 4" xfId="2349" xr:uid="{00000000-0005-0000-0000-000037060000}"/>
    <cellStyle name="Accent4 - 40% 5" xfId="2350" xr:uid="{00000000-0005-0000-0000-000038060000}"/>
    <cellStyle name="Accent4 - 40% 6" xfId="2351" xr:uid="{00000000-0005-0000-0000-000039060000}"/>
    <cellStyle name="Accent4 - 40% 7" xfId="2352" xr:uid="{00000000-0005-0000-0000-00003A060000}"/>
    <cellStyle name="Accent4 - 40% 8" xfId="2353" xr:uid="{00000000-0005-0000-0000-00003B060000}"/>
    <cellStyle name="Accent4 - 40% 9" xfId="2354" xr:uid="{00000000-0005-0000-0000-00003C060000}"/>
    <cellStyle name="Accent4 - 40%_Hoja1" xfId="2355" xr:uid="{00000000-0005-0000-0000-00003D060000}"/>
    <cellStyle name="Accent4 - 60%" xfId="2356" xr:uid="{00000000-0005-0000-0000-00003E060000}"/>
    <cellStyle name="Accent4 - 60% 10" xfId="2357" xr:uid="{00000000-0005-0000-0000-00003F060000}"/>
    <cellStyle name="Accent4 - 60% 11" xfId="2358" xr:uid="{00000000-0005-0000-0000-000040060000}"/>
    <cellStyle name="Accent4 - 60% 12" xfId="2359" xr:uid="{00000000-0005-0000-0000-000041060000}"/>
    <cellStyle name="Accent4 - 60% 13" xfId="2360" xr:uid="{00000000-0005-0000-0000-000042060000}"/>
    <cellStyle name="Accent4 - 60% 14" xfId="2361" xr:uid="{00000000-0005-0000-0000-000043060000}"/>
    <cellStyle name="Accent4 - 60% 15" xfId="2362" xr:uid="{00000000-0005-0000-0000-000044060000}"/>
    <cellStyle name="Accent4 - 60% 16" xfId="2363" xr:uid="{00000000-0005-0000-0000-000045060000}"/>
    <cellStyle name="Accent4 - 60% 17" xfId="2364" xr:uid="{00000000-0005-0000-0000-000046060000}"/>
    <cellStyle name="Accent4 - 60% 18" xfId="2365" xr:uid="{00000000-0005-0000-0000-000047060000}"/>
    <cellStyle name="Accent4 - 60% 2" xfId="2366" xr:uid="{00000000-0005-0000-0000-000048060000}"/>
    <cellStyle name="Accent4 - 60% 3" xfId="2367" xr:uid="{00000000-0005-0000-0000-000049060000}"/>
    <cellStyle name="Accent4 - 60% 3 2" xfId="2368" xr:uid="{00000000-0005-0000-0000-00004A060000}"/>
    <cellStyle name="Accent4 - 60% 4" xfId="2369" xr:uid="{00000000-0005-0000-0000-00004B060000}"/>
    <cellStyle name="Accent4 - 60% 5" xfId="2370" xr:uid="{00000000-0005-0000-0000-00004C060000}"/>
    <cellStyle name="Accent4 - 60% 6" xfId="2371" xr:uid="{00000000-0005-0000-0000-00004D060000}"/>
    <cellStyle name="Accent4 - 60% 7" xfId="2372" xr:uid="{00000000-0005-0000-0000-00004E060000}"/>
    <cellStyle name="Accent4 - 60% 8" xfId="2373" xr:uid="{00000000-0005-0000-0000-00004F060000}"/>
    <cellStyle name="Accent4 - 60% 9" xfId="2374" xr:uid="{00000000-0005-0000-0000-000050060000}"/>
    <cellStyle name="Accent4 - 60%_Hoja1" xfId="2375" xr:uid="{00000000-0005-0000-0000-000051060000}"/>
    <cellStyle name="Accent4 10" xfId="1220" xr:uid="{00000000-0005-0000-0000-000052060000}"/>
    <cellStyle name="Accent4 10 2" xfId="2376" xr:uid="{00000000-0005-0000-0000-000053060000}"/>
    <cellStyle name="Accent4 11" xfId="1221" xr:uid="{00000000-0005-0000-0000-000054060000}"/>
    <cellStyle name="Accent4 11 2" xfId="2377" xr:uid="{00000000-0005-0000-0000-000055060000}"/>
    <cellStyle name="Accent4 12" xfId="1222" xr:uid="{00000000-0005-0000-0000-000056060000}"/>
    <cellStyle name="Accent4 12 2" xfId="2378" xr:uid="{00000000-0005-0000-0000-000057060000}"/>
    <cellStyle name="Accent4 13" xfId="1223" xr:uid="{00000000-0005-0000-0000-000058060000}"/>
    <cellStyle name="Accent4 13 2" xfId="2379" xr:uid="{00000000-0005-0000-0000-000059060000}"/>
    <cellStyle name="Accent4 14" xfId="1224" xr:uid="{00000000-0005-0000-0000-00005A060000}"/>
    <cellStyle name="Accent4 14 2" xfId="2380" xr:uid="{00000000-0005-0000-0000-00005B060000}"/>
    <cellStyle name="Accent4 15" xfId="1225" xr:uid="{00000000-0005-0000-0000-00005C060000}"/>
    <cellStyle name="Accent4 15 2" xfId="2381" xr:uid="{00000000-0005-0000-0000-00005D060000}"/>
    <cellStyle name="Accent4 16" xfId="1226" xr:uid="{00000000-0005-0000-0000-00005E060000}"/>
    <cellStyle name="Accent4 16 2" xfId="2382" xr:uid="{00000000-0005-0000-0000-00005F060000}"/>
    <cellStyle name="Accent4 17" xfId="1227" xr:uid="{00000000-0005-0000-0000-000060060000}"/>
    <cellStyle name="Accent4 17 2" xfId="2383" xr:uid="{00000000-0005-0000-0000-000061060000}"/>
    <cellStyle name="Accent4 18" xfId="1228" xr:uid="{00000000-0005-0000-0000-000062060000}"/>
    <cellStyle name="Accent4 19" xfId="1229" xr:uid="{00000000-0005-0000-0000-000063060000}"/>
    <cellStyle name="Accent4 2" xfId="1230" xr:uid="{00000000-0005-0000-0000-000064060000}"/>
    <cellStyle name="Accent4 2 2" xfId="2385" xr:uid="{00000000-0005-0000-0000-000065060000}"/>
    <cellStyle name="Accent4 2 2 2" xfId="2386" xr:uid="{00000000-0005-0000-0000-000066060000}"/>
    <cellStyle name="Accent4 2 2 3" xfId="2387" xr:uid="{00000000-0005-0000-0000-000067060000}"/>
    <cellStyle name="Accent4 2 2 4" xfId="2388" xr:uid="{00000000-0005-0000-0000-000068060000}"/>
    <cellStyle name="Accent4 2 2 5" xfId="2389" xr:uid="{00000000-0005-0000-0000-000069060000}"/>
    <cellStyle name="Accent4 2 3" xfId="2390" xr:uid="{00000000-0005-0000-0000-00006A060000}"/>
    <cellStyle name="Accent4 2 4" xfId="2391" xr:uid="{00000000-0005-0000-0000-00006B060000}"/>
    <cellStyle name="Accent4 2 5" xfId="2392" xr:uid="{00000000-0005-0000-0000-00006C060000}"/>
    <cellStyle name="Accent4 2 6" xfId="2384" xr:uid="{00000000-0005-0000-0000-00006D060000}"/>
    <cellStyle name="Accent4 20" xfId="1231" xr:uid="{00000000-0005-0000-0000-00006E060000}"/>
    <cellStyle name="Accent4 3" xfId="1232" xr:uid="{00000000-0005-0000-0000-00006F060000}"/>
    <cellStyle name="Accent4 3 2" xfId="2393" xr:uid="{00000000-0005-0000-0000-000070060000}"/>
    <cellStyle name="Accent4 4" xfId="1233" xr:uid="{00000000-0005-0000-0000-000071060000}"/>
    <cellStyle name="Accent4 4 2" xfId="2394" xr:uid="{00000000-0005-0000-0000-000072060000}"/>
    <cellStyle name="Accent4 5" xfId="1234" xr:uid="{00000000-0005-0000-0000-000073060000}"/>
    <cellStyle name="Accent4 5 2" xfId="2395" xr:uid="{00000000-0005-0000-0000-000074060000}"/>
    <cellStyle name="Accent4 6" xfId="1235" xr:uid="{00000000-0005-0000-0000-000075060000}"/>
    <cellStyle name="Accent4 6 2" xfId="2396" xr:uid="{00000000-0005-0000-0000-000076060000}"/>
    <cellStyle name="Accent4 7" xfId="1236" xr:uid="{00000000-0005-0000-0000-000077060000}"/>
    <cellStyle name="Accent4 7 2" xfId="2397" xr:uid="{00000000-0005-0000-0000-000078060000}"/>
    <cellStyle name="Accent4 8" xfId="1237" xr:uid="{00000000-0005-0000-0000-000079060000}"/>
    <cellStyle name="Accent4 8 2" xfId="2398" xr:uid="{00000000-0005-0000-0000-00007A060000}"/>
    <cellStyle name="Accent4 9" xfId="1238" xr:uid="{00000000-0005-0000-0000-00007B060000}"/>
    <cellStyle name="Accent4 9 2" xfId="2399" xr:uid="{00000000-0005-0000-0000-00007C060000}"/>
    <cellStyle name="Accent5" xfId="61" builtinId="45" customBuiltin="1"/>
    <cellStyle name="Accent5 - 20%" xfId="2400" xr:uid="{00000000-0005-0000-0000-00007E060000}"/>
    <cellStyle name="Accent5 - 20% 10" xfId="2401" xr:uid="{00000000-0005-0000-0000-00007F060000}"/>
    <cellStyle name="Accent5 - 20% 11" xfId="2402" xr:uid="{00000000-0005-0000-0000-000080060000}"/>
    <cellStyle name="Accent5 - 20% 12" xfId="2403" xr:uid="{00000000-0005-0000-0000-000081060000}"/>
    <cellStyle name="Accent5 - 20% 13" xfId="2404" xr:uid="{00000000-0005-0000-0000-000082060000}"/>
    <cellStyle name="Accent5 - 20% 14" xfId="2405" xr:uid="{00000000-0005-0000-0000-000083060000}"/>
    <cellStyle name="Accent5 - 20% 15" xfId="2406" xr:uid="{00000000-0005-0000-0000-000084060000}"/>
    <cellStyle name="Accent5 - 20% 16" xfId="2407" xr:uid="{00000000-0005-0000-0000-000085060000}"/>
    <cellStyle name="Accent5 - 20% 17" xfId="2408" xr:uid="{00000000-0005-0000-0000-000086060000}"/>
    <cellStyle name="Accent5 - 20% 18" xfId="2409" xr:uid="{00000000-0005-0000-0000-000087060000}"/>
    <cellStyle name="Accent5 - 20% 2" xfId="2410" xr:uid="{00000000-0005-0000-0000-000088060000}"/>
    <cellStyle name="Accent5 - 20% 3" xfId="2411" xr:uid="{00000000-0005-0000-0000-000089060000}"/>
    <cellStyle name="Accent5 - 20% 3 2" xfId="2412" xr:uid="{00000000-0005-0000-0000-00008A060000}"/>
    <cellStyle name="Accent5 - 20% 4" xfId="2413" xr:uid="{00000000-0005-0000-0000-00008B060000}"/>
    <cellStyle name="Accent5 - 20% 5" xfId="2414" xr:uid="{00000000-0005-0000-0000-00008C060000}"/>
    <cellStyle name="Accent5 - 20% 6" xfId="2415" xr:uid="{00000000-0005-0000-0000-00008D060000}"/>
    <cellStyle name="Accent5 - 20% 7" xfId="2416" xr:uid="{00000000-0005-0000-0000-00008E060000}"/>
    <cellStyle name="Accent5 - 20% 8" xfId="2417" xr:uid="{00000000-0005-0000-0000-00008F060000}"/>
    <cellStyle name="Accent5 - 20% 9" xfId="2418" xr:uid="{00000000-0005-0000-0000-000090060000}"/>
    <cellStyle name="Accent5 - 20%_Hoja1" xfId="2419" xr:uid="{00000000-0005-0000-0000-000091060000}"/>
    <cellStyle name="Accent5 - 40%" xfId="2420" xr:uid="{00000000-0005-0000-0000-000092060000}"/>
    <cellStyle name="Accent5 - 40% 10" xfId="2421" xr:uid="{00000000-0005-0000-0000-000093060000}"/>
    <cellStyle name="Accent5 - 40% 11" xfId="2422" xr:uid="{00000000-0005-0000-0000-000094060000}"/>
    <cellStyle name="Accent5 - 40% 12" xfId="2423" xr:uid="{00000000-0005-0000-0000-000095060000}"/>
    <cellStyle name="Accent5 - 40% 13" xfId="2424" xr:uid="{00000000-0005-0000-0000-000096060000}"/>
    <cellStyle name="Accent5 - 40% 14" xfId="2425" xr:uid="{00000000-0005-0000-0000-000097060000}"/>
    <cellStyle name="Accent5 - 40% 15" xfId="2426" xr:uid="{00000000-0005-0000-0000-000098060000}"/>
    <cellStyle name="Accent5 - 40% 16" xfId="2427" xr:uid="{00000000-0005-0000-0000-000099060000}"/>
    <cellStyle name="Accent5 - 40% 17" xfId="2428" xr:uid="{00000000-0005-0000-0000-00009A060000}"/>
    <cellStyle name="Accent5 - 40% 2" xfId="2429" xr:uid="{00000000-0005-0000-0000-00009B060000}"/>
    <cellStyle name="Accent5 - 40% 3" xfId="2430" xr:uid="{00000000-0005-0000-0000-00009C060000}"/>
    <cellStyle name="Accent5 - 40% 3 2" xfId="2431" xr:uid="{00000000-0005-0000-0000-00009D060000}"/>
    <cellStyle name="Accent5 - 40% 4" xfId="2432" xr:uid="{00000000-0005-0000-0000-00009E060000}"/>
    <cellStyle name="Accent5 - 40% 5" xfId="2433" xr:uid="{00000000-0005-0000-0000-00009F060000}"/>
    <cellStyle name="Accent5 - 40% 6" xfId="2434" xr:uid="{00000000-0005-0000-0000-0000A0060000}"/>
    <cellStyle name="Accent5 - 40% 7" xfId="2435" xr:uid="{00000000-0005-0000-0000-0000A1060000}"/>
    <cellStyle name="Accent5 - 40% 8" xfId="2436" xr:uid="{00000000-0005-0000-0000-0000A2060000}"/>
    <cellStyle name="Accent5 - 40% 9" xfId="2437" xr:uid="{00000000-0005-0000-0000-0000A3060000}"/>
    <cellStyle name="Accent5 - 60%" xfId="2438" xr:uid="{00000000-0005-0000-0000-0000A4060000}"/>
    <cellStyle name="Accent5 - 60% 10" xfId="2439" xr:uid="{00000000-0005-0000-0000-0000A5060000}"/>
    <cellStyle name="Accent5 - 60% 11" xfId="2440" xr:uid="{00000000-0005-0000-0000-0000A6060000}"/>
    <cellStyle name="Accent5 - 60% 12" xfId="2441" xr:uid="{00000000-0005-0000-0000-0000A7060000}"/>
    <cellStyle name="Accent5 - 60% 13" xfId="2442" xr:uid="{00000000-0005-0000-0000-0000A8060000}"/>
    <cellStyle name="Accent5 - 60% 14" xfId="2443" xr:uid="{00000000-0005-0000-0000-0000A9060000}"/>
    <cellStyle name="Accent5 - 60% 15" xfId="2444" xr:uid="{00000000-0005-0000-0000-0000AA060000}"/>
    <cellStyle name="Accent5 - 60% 16" xfId="2445" xr:uid="{00000000-0005-0000-0000-0000AB060000}"/>
    <cellStyle name="Accent5 - 60% 17" xfId="2446" xr:uid="{00000000-0005-0000-0000-0000AC060000}"/>
    <cellStyle name="Accent5 - 60% 18" xfId="2447" xr:uid="{00000000-0005-0000-0000-0000AD060000}"/>
    <cellStyle name="Accent5 - 60% 2" xfId="2448" xr:uid="{00000000-0005-0000-0000-0000AE060000}"/>
    <cellStyle name="Accent5 - 60% 3" xfId="2449" xr:uid="{00000000-0005-0000-0000-0000AF060000}"/>
    <cellStyle name="Accent5 - 60% 3 2" xfId="2450" xr:uid="{00000000-0005-0000-0000-0000B0060000}"/>
    <cellStyle name="Accent5 - 60% 4" xfId="2451" xr:uid="{00000000-0005-0000-0000-0000B1060000}"/>
    <cellStyle name="Accent5 - 60% 5" xfId="2452" xr:uid="{00000000-0005-0000-0000-0000B2060000}"/>
    <cellStyle name="Accent5 - 60% 6" xfId="2453" xr:uid="{00000000-0005-0000-0000-0000B3060000}"/>
    <cellStyle name="Accent5 - 60% 7" xfId="2454" xr:uid="{00000000-0005-0000-0000-0000B4060000}"/>
    <cellStyle name="Accent5 - 60% 8" xfId="2455" xr:uid="{00000000-0005-0000-0000-0000B5060000}"/>
    <cellStyle name="Accent5 - 60% 9" xfId="2456" xr:uid="{00000000-0005-0000-0000-0000B6060000}"/>
    <cellStyle name="Accent5 - 60%_Hoja1" xfId="2457" xr:uid="{00000000-0005-0000-0000-0000B7060000}"/>
    <cellStyle name="Accent5 10" xfId="1239" xr:uid="{00000000-0005-0000-0000-0000B8060000}"/>
    <cellStyle name="Accent5 10 2" xfId="2458" xr:uid="{00000000-0005-0000-0000-0000B9060000}"/>
    <cellStyle name="Accent5 11" xfId="1240" xr:uid="{00000000-0005-0000-0000-0000BA060000}"/>
    <cellStyle name="Accent5 11 2" xfId="2459" xr:uid="{00000000-0005-0000-0000-0000BB060000}"/>
    <cellStyle name="Accent5 12" xfId="1241" xr:uid="{00000000-0005-0000-0000-0000BC060000}"/>
    <cellStyle name="Accent5 12 2" xfId="2460" xr:uid="{00000000-0005-0000-0000-0000BD060000}"/>
    <cellStyle name="Accent5 13" xfId="1242" xr:uid="{00000000-0005-0000-0000-0000BE060000}"/>
    <cellStyle name="Accent5 13 2" xfId="2461" xr:uid="{00000000-0005-0000-0000-0000BF060000}"/>
    <cellStyle name="Accent5 14" xfId="1243" xr:uid="{00000000-0005-0000-0000-0000C0060000}"/>
    <cellStyle name="Accent5 14 2" xfId="2462" xr:uid="{00000000-0005-0000-0000-0000C1060000}"/>
    <cellStyle name="Accent5 15" xfId="1244" xr:uid="{00000000-0005-0000-0000-0000C2060000}"/>
    <cellStyle name="Accent5 15 2" xfId="2463" xr:uid="{00000000-0005-0000-0000-0000C3060000}"/>
    <cellStyle name="Accent5 16" xfId="1245" xr:uid="{00000000-0005-0000-0000-0000C4060000}"/>
    <cellStyle name="Accent5 16 2" xfId="2464" xr:uid="{00000000-0005-0000-0000-0000C5060000}"/>
    <cellStyle name="Accent5 17" xfId="1246" xr:uid="{00000000-0005-0000-0000-0000C6060000}"/>
    <cellStyle name="Accent5 17 2" xfId="2465" xr:uid="{00000000-0005-0000-0000-0000C7060000}"/>
    <cellStyle name="Accent5 18" xfId="1247" xr:uid="{00000000-0005-0000-0000-0000C8060000}"/>
    <cellStyle name="Accent5 19" xfId="1248" xr:uid="{00000000-0005-0000-0000-0000C9060000}"/>
    <cellStyle name="Accent5 2" xfId="1249" xr:uid="{00000000-0005-0000-0000-0000CA060000}"/>
    <cellStyle name="Accent5 2 2" xfId="2467" xr:uid="{00000000-0005-0000-0000-0000CB060000}"/>
    <cellStyle name="Accent5 2 2 2" xfId="2468" xr:uid="{00000000-0005-0000-0000-0000CC060000}"/>
    <cellStyle name="Accent5 2 2 3" xfId="2469" xr:uid="{00000000-0005-0000-0000-0000CD060000}"/>
    <cellStyle name="Accent5 2 2 4" xfId="2470" xr:uid="{00000000-0005-0000-0000-0000CE060000}"/>
    <cellStyle name="Accent5 2 2 5" xfId="2471" xr:uid="{00000000-0005-0000-0000-0000CF060000}"/>
    <cellStyle name="Accent5 2 3" xfId="2472" xr:uid="{00000000-0005-0000-0000-0000D0060000}"/>
    <cellStyle name="Accent5 2 4" xfId="2473" xr:uid="{00000000-0005-0000-0000-0000D1060000}"/>
    <cellStyle name="Accent5 2 5" xfId="2474" xr:uid="{00000000-0005-0000-0000-0000D2060000}"/>
    <cellStyle name="Accent5 2 6" xfId="2466" xr:uid="{00000000-0005-0000-0000-0000D3060000}"/>
    <cellStyle name="Accent5 20" xfId="1250" xr:uid="{00000000-0005-0000-0000-0000D4060000}"/>
    <cellStyle name="Accent5 3" xfId="1251" xr:uid="{00000000-0005-0000-0000-0000D5060000}"/>
    <cellStyle name="Accent5 3 2" xfId="2475" xr:uid="{00000000-0005-0000-0000-0000D6060000}"/>
    <cellStyle name="Accent5 4" xfId="1252" xr:uid="{00000000-0005-0000-0000-0000D7060000}"/>
    <cellStyle name="Accent5 4 2" xfId="2476" xr:uid="{00000000-0005-0000-0000-0000D8060000}"/>
    <cellStyle name="Accent5 5" xfId="1253" xr:uid="{00000000-0005-0000-0000-0000D9060000}"/>
    <cellStyle name="Accent5 5 2" xfId="2477" xr:uid="{00000000-0005-0000-0000-0000DA060000}"/>
    <cellStyle name="Accent5 6" xfId="1254" xr:uid="{00000000-0005-0000-0000-0000DB060000}"/>
    <cellStyle name="Accent5 6 2" xfId="2478" xr:uid="{00000000-0005-0000-0000-0000DC060000}"/>
    <cellStyle name="Accent5 7" xfId="1255" xr:uid="{00000000-0005-0000-0000-0000DD060000}"/>
    <cellStyle name="Accent5 7 2" xfId="2479" xr:uid="{00000000-0005-0000-0000-0000DE060000}"/>
    <cellStyle name="Accent5 8" xfId="1256" xr:uid="{00000000-0005-0000-0000-0000DF060000}"/>
    <cellStyle name="Accent5 8 2" xfId="2480" xr:uid="{00000000-0005-0000-0000-0000E0060000}"/>
    <cellStyle name="Accent5 9" xfId="1257" xr:uid="{00000000-0005-0000-0000-0000E1060000}"/>
    <cellStyle name="Accent5 9 2" xfId="2481" xr:uid="{00000000-0005-0000-0000-0000E2060000}"/>
    <cellStyle name="Accent6" xfId="65" builtinId="49" customBuiltin="1"/>
    <cellStyle name="Accent6 - 20%" xfId="2482" xr:uid="{00000000-0005-0000-0000-0000E4060000}"/>
    <cellStyle name="Accent6 - 20% 10" xfId="2483" xr:uid="{00000000-0005-0000-0000-0000E5060000}"/>
    <cellStyle name="Accent6 - 20% 11" xfId="2484" xr:uid="{00000000-0005-0000-0000-0000E6060000}"/>
    <cellStyle name="Accent6 - 20% 12" xfId="2485" xr:uid="{00000000-0005-0000-0000-0000E7060000}"/>
    <cellStyle name="Accent6 - 20% 13" xfId="2486" xr:uid="{00000000-0005-0000-0000-0000E8060000}"/>
    <cellStyle name="Accent6 - 20% 14" xfId="2487" xr:uid="{00000000-0005-0000-0000-0000E9060000}"/>
    <cellStyle name="Accent6 - 20% 15" xfId="2488" xr:uid="{00000000-0005-0000-0000-0000EA060000}"/>
    <cellStyle name="Accent6 - 20% 16" xfId="2489" xr:uid="{00000000-0005-0000-0000-0000EB060000}"/>
    <cellStyle name="Accent6 - 20% 17" xfId="2490" xr:uid="{00000000-0005-0000-0000-0000EC060000}"/>
    <cellStyle name="Accent6 - 20% 2" xfId="2491" xr:uid="{00000000-0005-0000-0000-0000ED060000}"/>
    <cellStyle name="Accent6 - 20% 3" xfId="2492" xr:uid="{00000000-0005-0000-0000-0000EE060000}"/>
    <cellStyle name="Accent6 - 20% 3 2" xfId="2493" xr:uid="{00000000-0005-0000-0000-0000EF060000}"/>
    <cellStyle name="Accent6 - 20% 4" xfId="2494" xr:uid="{00000000-0005-0000-0000-0000F0060000}"/>
    <cellStyle name="Accent6 - 20% 5" xfId="2495" xr:uid="{00000000-0005-0000-0000-0000F1060000}"/>
    <cellStyle name="Accent6 - 20% 6" xfId="2496" xr:uid="{00000000-0005-0000-0000-0000F2060000}"/>
    <cellStyle name="Accent6 - 20% 7" xfId="2497" xr:uid="{00000000-0005-0000-0000-0000F3060000}"/>
    <cellStyle name="Accent6 - 20% 8" xfId="2498" xr:uid="{00000000-0005-0000-0000-0000F4060000}"/>
    <cellStyle name="Accent6 - 20% 9" xfId="2499" xr:uid="{00000000-0005-0000-0000-0000F5060000}"/>
    <cellStyle name="Accent6 - 40%" xfId="2500" xr:uid="{00000000-0005-0000-0000-0000F6060000}"/>
    <cellStyle name="Accent6 - 40% 10" xfId="2501" xr:uid="{00000000-0005-0000-0000-0000F7060000}"/>
    <cellStyle name="Accent6 - 40% 11" xfId="2502" xr:uid="{00000000-0005-0000-0000-0000F8060000}"/>
    <cellStyle name="Accent6 - 40% 12" xfId="2503" xr:uid="{00000000-0005-0000-0000-0000F9060000}"/>
    <cellStyle name="Accent6 - 40% 13" xfId="2504" xr:uid="{00000000-0005-0000-0000-0000FA060000}"/>
    <cellStyle name="Accent6 - 40% 14" xfId="2505" xr:uid="{00000000-0005-0000-0000-0000FB060000}"/>
    <cellStyle name="Accent6 - 40% 15" xfId="2506" xr:uid="{00000000-0005-0000-0000-0000FC060000}"/>
    <cellStyle name="Accent6 - 40% 16" xfId="2507" xr:uid="{00000000-0005-0000-0000-0000FD060000}"/>
    <cellStyle name="Accent6 - 40% 17" xfId="2508" xr:uid="{00000000-0005-0000-0000-0000FE060000}"/>
    <cellStyle name="Accent6 - 40% 18" xfId="2509" xr:uid="{00000000-0005-0000-0000-0000FF060000}"/>
    <cellStyle name="Accent6 - 40% 2" xfId="2510" xr:uid="{00000000-0005-0000-0000-000000070000}"/>
    <cellStyle name="Accent6 - 40% 3" xfId="2511" xr:uid="{00000000-0005-0000-0000-000001070000}"/>
    <cellStyle name="Accent6 - 40% 3 2" xfId="2512" xr:uid="{00000000-0005-0000-0000-000002070000}"/>
    <cellStyle name="Accent6 - 40% 4" xfId="2513" xr:uid="{00000000-0005-0000-0000-000003070000}"/>
    <cellStyle name="Accent6 - 40% 5" xfId="2514" xr:uid="{00000000-0005-0000-0000-000004070000}"/>
    <cellStyle name="Accent6 - 40% 6" xfId="2515" xr:uid="{00000000-0005-0000-0000-000005070000}"/>
    <cellStyle name="Accent6 - 40% 7" xfId="2516" xr:uid="{00000000-0005-0000-0000-000006070000}"/>
    <cellStyle name="Accent6 - 40% 8" xfId="2517" xr:uid="{00000000-0005-0000-0000-000007070000}"/>
    <cellStyle name="Accent6 - 40% 9" xfId="2518" xr:uid="{00000000-0005-0000-0000-000008070000}"/>
    <cellStyle name="Accent6 - 40%_Hoja1" xfId="2519" xr:uid="{00000000-0005-0000-0000-000009070000}"/>
    <cellStyle name="Accent6 - 60%" xfId="2520" xr:uid="{00000000-0005-0000-0000-00000A070000}"/>
    <cellStyle name="Accent6 - 60% 10" xfId="2521" xr:uid="{00000000-0005-0000-0000-00000B070000}"/>
    <cellStyle name="Accent6 - 60% 11" xfId="2522" xr:uid="{00000000-0005-0000-0000-00000C070000}"/>
    <cellStyle name="Accent6 - 60% 12" xfId="2523" xr:uid="{00000000-0005-0000-0000-00000D070000}"/>
    <cellStyle name="Accent6 - 60% 13" xfId="2524" xr:uid="{00000000-0005-0000-0000-00000E070000}"/>
    <cellStyle name="Accent6 - 60% 14" xfId="2525" xr:uid="{00000000-0005-0000-0000-00000F070000}"/>
    <cellStyle name="Accent6 - 60% 15" xfId="2526" xr:uid="{00000000-0005-0000-0000-000010070000}"/>
    <cellStyle name="Accent6 - 60% 16" xfId="2527" xr:uid="{00000000-0005-0000-0000-000011070000}"/>
    <cellStyle name="Accent6 - 60% 17" xfId="2528" xr:uid="{00000000-0005-0000-0000-000012070000}"/>
    <cellStyle name="Accent6 - 60% 18" xfId="2529" xr:uid="{00000000-0005-0000-0000-000013070000}"/>
    <cellStyle name="Accent6 - 60% 2" xfId="2530" xr:uid="{00000000-0005-0000-0000-000014070000}"/>
    <cellStyle name="Accent6 - 60% 3" xfId="2531" xr:uid="{00000000-0005-0000-0000-000015070000}"/>
    <cellStyle name="Accent6 - 60% 3 2" xfId="2532" xr:uid="{00000000-0005-0000-0000-000016070000}"/>
    <cellStyle name="Accent6 - 60% 4" xfId="2533" xr:uid="{00000000-0005-0000-0000-000017070000}"/>
    <cellStyle name="Accent6 - 60% 5" xfId="2534" xr:uid="{00000000-0005-0000-0000-000018070000}"/>
    <cellStyle name="Accent6 - 60% 6" xfId="2535" xr:uid="{00000000-0005-0000-0000-000019070000}"/>
    <cellStyle name="Accent6 - 60% 7" xfId="2536" xr:uid="{00000000-0005-0000-0000-00001A070000}"/>
    <cellStyle name="Accent6 - 60% 8" xfId="2537" xr:uid="{00000000-0005-0000-0000-00001B070000}"/>
    <cellStyle name="Accent6 - 60% 9" xfId="2538" xr:uid="{00000000-0005-0000-0000-00001C070000}"/>
    <cellStyle name="Accent6 - 60%_Hoja1" xfId="2539" xr:uid="{00000000-0005-0000-0000-00001D070000}"/>
    <cellStyle name="Accent6 10" xfId="1258" xr:uid="{00000000-0005-0000-0000-00001E070000}"/>
    <cellStyle name="Accent6 10 2" xfId="2540" xr:uid="{00000000-0005-0000-0000-00001F070000}"/>
    <cellStyle name="Accent6 11" xfId="1259" xr:uid="{00000000-0005-0000-0000-000020070000}"/>
    <cellStyle name="Accent6 11 2" xfId="2541" xr:uid="{00000000-0005-0000-0000-000021070000}"/>
    <cellStyle name="Accent6 12" xfId="1260" xr:uid="{00000000-0005-0000-0000-000022070000}"/>
    <cellStyle name="Accent6 12 2" xfId="2542" xr:uid="{00000000-0005-0000-0000-000023070000}"/>
    <cellStyle name="Accent6 13" xfId="1261" xr:uid="{00000000-0005-0000-0000-000024070000}"/>
    <cellStyle name="Accent6 13 2" xfId="2543" xr:uid="{00000000-0005-0000-0000-000025070000}"/>
    <cellStyle name="Accent6 14" xfId="1262" xr:uid="{00000000-0005-0000-0000-000026070000}"/>
    <cellStyle name="Accent6 14 2" xfId="2544" xr:uid="{00000000-0005-0000-0000-000027070000}"/>
    <cellStyle name="Accent6 15" xfId="1263" xr:uid="{00000000-0005-0000-0000-000028070000}"/>
    <cellStyle name="Accent6 15 2" xfId="2545" xr:uid="{00000000-0005-0000-0000-000029070000}"/>
    <cellStyle name="Accent6 16" xfId="1264" xr:uid="{00000000-0005-0000-0000-00002A070000}"/>
    <cellStyle name="Accent6 16 2" xfId="2546" xr:uid="{00000000-0005-0000-0000-00002B070000}"/>
    <cellStyle name="Accent6 17" xfId="1265" xr:uid="{00000000-0005-0000-0000-00002C070000}"/>
    <cellStyle name="Accent6 17 2" xfId="2547" xr:uid="{00000000-0005-0000-0000-00002D070000}"/>
    <cellStyle name="Accent6 18" xfId="1266" xr:uid="{00000000-0005-0000-0000-00002E070000}"/>
    <cellStyle name="Accent6 19" xfId="1267" xr:uid="{00000000-0005-0000-0000-00002F070000}"/>
    <cellStyle name="Accent6 2" xfId="1268" xr:uid="{00000000-0005-0000-0000-000030070000}"/>
    <cellStyle name="Accent6 2 2" xfId="2549" xr:uid="{00000000-0005-0000-0000-000031070000}"/>
    <cellStyle name="Accent6 2 2 2" xfId="2550" xr:uid="{00000000-0005-0000-0000-000032070000}"/>
    <cellStyle name="Accent6 2 2 3" xfId="2551" xr:uid="{00000000-0005-0000-0000-000033070000}"/>
    <cellStyle name="Accent6 2 2 4" xfId="2552" xr:uid="{00000000-0005-0000-0000-000034070000}"/>
    <cellStyle name="Accent6 2 2 5" xfId="2553" xr:uid="{00000000-0005-0000-0000-000035070000}"/>
    <cellStyle name="Accent6 2 3" xfId="2554" xr:uid="{00000000-0005-0000-0000-000036070000}"/>
    <cellStyle name="Accent6 2 4" xfId="2555" xr:uid="{00000000-0005-0000-0000-000037070000}"/>
    <cellStyle name="Accent6 2 5" xfId="2556" xr:uid="{00000000-0005-0000-0000-000038070000}"/>
    <cellStyle name="Accent6 2 6" xfId="2548" xr:uid="{00000000-0005-0000-0000-000039070000}"/>
    <cellStyle name="Accent6 20" xfId="1269" xr:uid="{00000000-0005-0000-0000-00003A070000}"/>
    <cellStyle name="Accent6 3" xfId="1270" xr:uid="{00000000-0005-0000-0000-00003B070000}"/>
    <cellStyle name="Accent6 3 2" xfId="2557" xr:uid="{00000000-0005-0000-0000-00003C070000}"/>
    <cellStyle name="Accent6 4" xfId="1271" xr:uid="{00000000-0005-0000-0000-00003D070000}"/>
    <cellStyle name="Accent6 4 2" xfId="2558" xr:uid="{00000000-0005-0000-0000-00003E070000}"/>
    <cellStyle name="Accent6 5" xfId="1272" xr:uid="{00000000-0005-0000-0000-00003F070000}"/>
    <cellStyle name="Accent6 5 2" xfId="2559" xr:uid="{00000000-0005-0000-0000-000040070000}"/>
    <cellStyle name="Accent6 6" xfId="1273" xr:uid="{00000000-0005-0000-0000-000041070000}"/>
    <cellStyle name="Accent6 6 2" xfId="2560" xr:uid="{00000000-0005-0000-0000-000042070000}"/>
    <cellStyle name="Accent6 7" xfId="1274" xr:uid="{00000000-0005-0000-0000-000043070000}"/>
    <cellStyle name="Accent6 7 2" xfId="2561" xr:uid="{00000000-0005-0000-0000-000044070000}"/>
    <cellStyle name="Accent6 8" xfId="1275" xr:uid="{00000000-0005-0000-0000-000045070000}"/>
    <cellStyle name="Accent6 8 2" xfId="2562" xr:uid="{00000000-0005-0000-0000-000046070000}"/>
    <cellStyle name="Accent6 9" xfId="1276" xr:uid="{00000000-0005-0000-0000-000047070000}"/>
    <cellStyle name="Accent6 9 2" xfId="2563" xr:uid="{00000000-0005-0000-0000-000048070000}"/>
    <cellStyle name="āаāьāѨāҀāҜā" xfId="539" xr:uid="{00000000-0005-0000-0000-000049070000}"/>
    <cellStyle name="Bad" xfId="34" builtinId="27" customBuiltin="1"/>
    <cellStyle name="Bad 10" xfId="1277" xr:uid="{00000000-0005-0000-0000-00004B070000}"/>
    <cellStyle name="Bad 10 2" xfId="2564" xr:uid="{00000000-0005-0000-0000-00004C070000}"/>
    <cellStyle name="Bad 11" xfId="1278" xr:uid="{00000000-0005-0000-0000-00004D070000}"/>
    <cellStyle name="Bad 11 2" xfId="2565" xr:uid="{00000000-0005-0000-0000-00004E070000}"/>
    <cellStyle name="Bad 12" xfId="1279" xr:uid="{00000000-0005-0000-0000-00004F070000}"/>
    <cellStyle name="Bad 12 2" xfId="2566" xr:uid="{00000000-0005-0000-0000-000050070000}"/>
    <cellStyle name="Bad 13" xfId="1280" xr:uid="{00000000-0005-0000-0000-000051070000}"/>
    <cellStyle name="Bad 13 2" xfId="2567" xr:uid="{00000000-0005-0000-0000-000052070000}"/>
    <cellStyle name="Bad 14" xfId="1281" xr:uid="{00000000-0005-0000-0000-000053070000}"/>
    <cellStyle name="Bad 14 2" xfId="2568" xr:uid="{00000000-0005-0000-0000-000054070000}"/>
    <cellStyle name="Bad 15" xfId="1282" xr:uid="{00000000-0005-0000-0000-000055070000}"/>
    <cellStyle name="Bad 15 2" xfId="2569" xr:uid="{00000000-0005-0000-0000-000056070000}"/>
    <cellStyle name="Bad 16" xfId="1283" xr:uid="{00000000-0005-0000-0000-000057070000}"/>
    <cellStyle name="Bad 16 2" xfId="2570" xr:uid="{00000000-0005-0000-0000-000058070000}"/>
    <cellStyle name="Bad 17" xfId="1284" xr:uid="{00000000-0005-0000-0000-000059070000}"/>
    <cellStyle name="Bad 17 2" xfId="2571" xr:uid="{00000000-0005-0000-0000-00005A070000}"/>
    <cellStyle name="Bad 18" xfId="1285" xr:uid="{00000000-0005-0000-0000-00005B070000}"/>
    <cellStyle name="Bad 19" xfId="1286" xr:uid="{00000000-0005-0000-0000-00005C070000}"/>
    <cellStyle name="Bad 2" xfId="1287" xr:uid="{00000000-0005-0000-0000-00005D070000}"/>
    <cellStyle name="Bad 2 2" xfId="2573" xr:uid="{00000000-0005-0000-0000-00005E070000}"/>
    <cellStyle name="Bad 2 2 2" xfId="2574" xr:uid="{00000000-0005-0000-0000-00005F070000}"/>
    <cellStyle name="Bad 2 2 3" xfId="2575" xr:uid="{00000000-0005-0000-0000-000060070000}"/>
    <cellStyle name="Bad 2 2 4" xfId="2576" xr:uid="{00000000-0005-0000-0000-000061070000}"/>
    <cellStyle name="Bad 2 2 5" xfId="2577" xr:uid="{00000000-0005-0000-0000-000062070000}"/>
    <cellStyle name="Bad 2 3" xfId="2578" xr:uid="{00000000-0005-0000-0000-000063070000}"/>
    <cellStyle name="Bad 2 4" xfId="2579" xr:uid="{00000000-0005-0000-0000-000064070000}"/>
    <cellStyle name="Bad 2 5" xfId="2580" xr:uid="{00000000-0005-0000-0000-000065070000}"/>
    <cellStyle name="Bad 2 6" xfId="2572" xr:uid="{00000000-0005-0000-0000-000066070000}"/>
    <cellStyle name="Bad 20" xfId="1288" xr:uid="{00000000-0005-0000-0000-000067070000}"/>
    <cellStyle name="Bad 3" xfId="1289" xr:uid="{00000000-0005-0000-0000-000068070000}"/>
    <cellStyle name="Bad 3 2" xfId="2581" xr:uid="{00000000-0005-0000-0000-000069070000}"/>
    <cellStyle name="Bad 4" xfId="1290" xr:uid="{00000000-0005-0000-0000-00006A070000}"/>
    <cellStyle name="Bad 4 2" xfId="2582" xr:uid="{00000000-0005-0000-0000-00006B070000}"/>
    <cellStyle name="Bad 5" xfId="1291" xr:uid="{00000000-0005-0000-0000-00006C070000}"/>
    <cellStyle name="Bad 5 2" xfId="2583" xr:uid="{00000000-0005-0000-0000-00006D070000}"/>
    <cellStyle name="Bad 6" xfId="1292" xr:uid="{00000000-0005-0000-0000-00006E070000}"/>
    <cellStyle name="Bad 6 2" xfId="2584" xr:uid="{00000000-0005-0000-0000-00006F070000}"/>
    <cellStyle name="Bad 7" xfId="1293" xr:uid="{00000000-0005-0000-0000-000070070000}"/>
    <cellStyle name="Bad 7 2" xfId="2585" xr:uid="{00000000-0005-0000-0000-000071070000}"/>
    <cellStyle name="Bad 8" xfId="1294" xr:uid="{00000000-0005-0000-0000-000072070000}"/>
    <cellStyle name="Bad 8 2" xfId="2586" xr:uid="{00000000-0005-0000-0000-000073070000}"/>
    <cellStyle name="Bad 9" xfId="1295" xr:uid="{00000000-0005-0000-0000-000074070000}"/>
    <cellStyle name="Bad 9 2" xfId="2587" xr:uid="{00000000-0005-0000-0000-000075070000}"/>
    <cellStyle name="Body" xfId="540" xr:uid="{00000000-0005-0000-0000-000076070000}"/>
    <cellStyle name="Buena 2" xfId="2588" xr:uid="{00000000-0005-0000-0000-000077070000}"/>
    <cellStyle name="Buena 2 2" xfId="2589" xr:uid="{00000000-0005-0000-0000-000078070000}"/>
    <cellStyle name="Buena 2 3" xfId="2590" xr:uid="{00000000-0005-0000-0000-000079070000}"/>
    <cellStyle name="Buena 2 4" xfId="2591" xr:uid="{00000000-0005-0000-0000-00007A070000}"/>
    <cellStyle name="Buena 3" xfId="2592" xr:uid="{00000000-0005-0000-0000-00007B070000}"/>
    <cellStyle name="Buena 3 2" xfId="2593" xr:uid="{00000000-0005-0000-0000-00007C070000}"/>
    <cellStyle name="Buena 3 3" xfId="2594" xr:uid="{00000000-0005-0000-0000-00007D070000}"/>
    <cellStyle name="Buena 4" xfId="2595" xr:uid="{00000000-0005-0000-0000-00007E070000}"/>
    <cellStyle name="Buena 4 2" xfId="2596" xr:uid="{00000000-0005-0000-0000-00007F070000}"/>
    <cellStyle name="Buena 4 3" xfId="2597" xr:uid="{00000000-0005-0000-0000-000080070000}"/>
    <cellStyle name="Buena 4 4" xfId="2598" xr:uid="{00000000-0005-0000-0000-000081070000}"/>
    <cellStyle name="Buena 5" xfId="2599" xr:uid="{00000000-0005-0000-0000-000082070000}"/>
    <cellStyle name="Buena 5 2" xfId="2600" xr:uid="{00000000-0005-0000-0000-000083070000}"/>
    <cellStyle name="Buena 5 3" xfId="2601" xr:uid="{00000000-0005-0000-0000-000084070000}"/>
    <cellStyle name="Buena 5 4" xfId="2602" xr:uid="{00000000-0005-0000-0000-000085070000}"/>
    <cellStyle name="Buena 6" xfId="2603" xr:uid="{00000000-0005-0000-0000-000086070000}"/>
    <cellStyle name="Buena 6 2" xfId="2604" xr:uid="{00000000-0005-0000-0000-000087070000}"/>
    <cellStyle name="Buena 7" xfId="2605" xr:uid="{00000000-0005-0000-0000-000088070000}"/>
    <cellStyle name="Buena 7 2" xfId="2606" xr:uid="{00000000-0005-0000-0000-000089070000}"/>
    <cellStyle name="Buena 8" xfId="2607" xr:uid="{00000000-0005-0000-0000-00008A070000}"/>
    <cellStyle name="Cabecera 1" xfId="2608" xr:uid="{00000000-0005-0000-0000-00008B070000}"/>
    <cellStyle name="Cabecera 2" xfId="2609" xr:uid="{00000000-0005-0000-0000-00008C070000}"/>
    <cellStyle name="Calc Currency (0)" xfId="541" xr:uid="{00000000-0005-0000-0000-00008D070000}"/>
    <cellStyle name="Calc Currency (2)" xfId="542" xr:uid="{00000000-0005-0000-0000-00008E070000}"/>
    <cellStyle name="Calc Percent (0)" xfId="543" xr:uid="{00000000-0005-0000-0000-00008F070000}"/>
    <cellStyle name="Calc Percent (1)" xfId="544" xr:uid="{00000000-0005-0000-0000-000090070000}"/>
    <cellStyle name="Calc Percent (2)" xfId="545" xr:uid="{00000000-0005-0000-0000-000091070000}"/>
    <cellStyle name="Calc Units (0)" xfId="546" xr:uid="{00000000-0005-0000-0000-000092070000}"/>
    <cellStyle name="Calc Units (1)" xfId="547" xr:uid="{00000000-0005-0000-0000-000093070000}"/>
    <cellStyle name="Calc Units (2)" xfId="548" xr:uid="{00000000-0005-0000-0000-000094070000}"/>
    <cellStyle name="Calculation" xfId="38" builtinId="22" customBuiltin="1"/>
    <cellStyle name="Calculation 10" xfId="1296" xr:uid="{00000000-0005-0000-0000-000096070000}"/>
    <cellStyle name="Calculation 10 2" xfId="2611" xr:uid="{00000000-0005-0000-0000-000097070000}"/>
    <cellStyle name="Calculation 10 2 2" xfId="2612" xr:uid="{00000000-0005-0000-0000-000098070000}"/>
    <cellStyle name="Calculation 10 2 2 2" xfId="2613" xr:uid="{00000000-0005-0000-0000-000099070000}"/>
    <cellStyle name="Calculation 10 2 2 2 2" xfId="11133" xr:uid="{00000000-0005-0000-0000-00009A070000}"/>
    <cellStyle name="Calculation 10 2 2 2 2 2" xfId="24304" xr:uid="{00000000-0005-0000-0000-00009B070000}"/>
    <cellStyle name="Calculation 10 2 2 2 2 2 2" xfId="37055" xr:uid="{00000000-0005-0000-0000-00009C070000}"/>
    <cellStyle name="Calculation 10 2 2 2 3" xfId="15992" xr:uid="{00000000-0005-0000-0000-00009D070000}"/>
    <cellStyle name="Calculation 10 2 2 2 3 2" xfId="29163" xr:uid="{00000000-0005-0000-0000-00009E070000}"/>
    <cellStyle name="Calculation 10 2 2 2 3 2 2" xfId="41914" xr:uid="{00000000-0005-0000-0000-00009F070000}"/>
    <cellStyle name="Calculation 10 2 2 2 4" xfId="17838" xr:uid="{00000000-0005-0000-0000-0000A0070000}"/>
    <cellStyle name="Calculation 10 2 2 2 4 2" xfId="30589" xr:uid="{00000000-0005-0000-0000-0000A1070000}"/>
    <cellStyle name="Calculation 10 2 2 3" xfId="2614" xr:uid="{00000000-0005-0000-0000-0000A2070000}"/>
    <cellStyle name="Calculation 10 2 2 3 2" xfId="11134" xr:uid="{00000000-0005-0000-0000-0000A3070000}"/>
    <cellStyle name="Calculation 10 2 2 3 2 2" xfId="24305" xr:uid="{00000000-0005-0000-0000-0000A4070000}"/>
    <cellStyle name="Calculation 10 2 2 3 2 2 2" xfId="37056" xr:uid="{00000000-0005-0000-0000-0000A5070000}"/>
    <cellStyle name="Calculation 10 2 2 3 3" xfId="15991" xr:uid="{00000000-0005-0000-0000-0000A6070000}"/>
    <cellStyle name="Calculation 10 2 2 3 3 2" xfId="29162" xr:uid="{00000000-0005-0000-0000-0000A7070000}"/>
    <cellStyle name="Calculation 10 2 2 3 3 2 2" xfId="41913" xr:uid="{00000000-0005-0000-0000-0000A8070000}"/>
    <cellStyle name="Calculation 10 2 2 3 4" xfId="17839" xr:uid="{00000000-0005-0000-0000-0000A9070000}"/>
    <cellStyle name="Calculation 10 2 2 3 4 2" xfId="30590" xr:uid="{00000000-0005-0000-0000-0000AA070000}"/>
    <cellStyle name="Calculation 10 2 2 4" xfId="11132" xr:uid="{00000000-0005-0000-0000-0000AB070000}"/>
    <cellStyle name="Calculation 10 2 2 4 2" xfId="24303" xr:uid="{00000000-0005-0000-0000-0000AC070000}"/>
    <cellStyle name="Calculation 10 2 2 4 2 2" xfId="37054" xr:uid="{00000000-0005-0000-0000-0000AD070000}"/>
    <cellStyle name="Calculation 10 2 2 5" xfId="15993" xr:uid="{00000000-0005-0000-0000-0000AE070000}"/>
    <cellStyle name="Calculation 10 2 2 5 2" xfId="29164" xr:uid="{00000000-0005-0000-0000-0000AF070000}"/>
    <cellStyle name="Calculation 10 2 2 5 2 2" xfId="41915" xr:uid="{00000000-0005-0000-0000-0000B0070000}"/>
    <cellStyle name="Calculation 10 2 2 6" xfId="17837" xr:uid="{00000000-0005-0000-0000-0000B1070000}"/>
    <cellStyle name="Calculation 10 2 2 6 2" xfId="30588" xr:uid="{00000000-0005-0000-0000-0000B2070000}"/>
    <cellStyle name="Calculation 10 2 3" xfId="2615" xr:uid="{00000000-0005-0000-0000-0000B3070000}"/>
    <cellStyle name="Calculation 10 2 3 2" xfId="11135" xr:uid="{00000000-0005-0000-0000-0000B4070000}"/>
    <cellStyle name="Calculation 10 2 3 2 2" xfId="24306" xr:uid="{00000000-0005-0000-0000-0000B5070000}"/>
    <cellStyle name="Calculation 10 2 3 2 2 2" xfId="37057" xr:uid="{00000000-0005-0000-0000-0000B6070000}"/>
    <cellStyle name="Calculation 10 2 3 3" xfId="15990" xr:uid="{00000000-0005-0000-0000-0000B7070000}"/>
    <cellStyle name="Calculation 10 2 3 3 2" xfId="29161" xr:uid="{00000000-0005-0000-0000-0000B8070000}"/>
    <cellStyle name="Calculation 10 2 3 3 2 2" xfId="41912" xr:uid="{00000000-0005-0000-0000-0000B9070000}"/>
    <cellStyle name="Calculation 10 2 3 4" xfId="17840" xr:uid="{00000000-0005-0000-0000-0000BA070000}"/>
    <cellStyle name="Calculation 10 2 3 4 2" xfId="30591" xr:uid="{00000000-0005-0000-0000-0000BB070000}"/>
    <cellStyle name="Calculation 10 2 4" xfId="2616" xr:uid="{00000000-0005-0000-0000-0000BC070000}"/>
    <cellStyle name="Calculation 10 2 4 2" xfId="11136" xr:uid="{00000000-0005-0000-0000-0000BD070000}"/>
    <cellStyle name="Calculation 10 2 4 2 2" xfId="24307" xr:uid="{00000000-0005-0000-0000-0000BE070000}"/>
    <cellStyle name="Calculation 10 2 4 2 2 2" xfId="37058" xr:uid="{00000000-0005-0000-0000-0000BF070000}"/>
    <cellStyle name="Calculation 10 2 4 3" xfId="15989" xr:uid="{00000000-0005-0000-0000-0000C0070000}"/>
    <cellStyle name="Calculation 10 2 4 3 2" xfId="29160" xr:uid="{00000000-0005-0000-0000-0000C1070000}"/>
    <cellStyle name="Calculation 10 2 4 3 2 2" xfId="41911" xr:uid="{00000000-0005-0000-0000-0000C2070000}"/>
    <cellStyle name="Calculation 10 2 4 4" xfId="17841" xr:uid="{00000000-0005-0000-0000-0000C3070000}"/>
    <cellStyle name="Calculation 10 2 4 4 2" xfId="30592" xr:uid="{00000000-0005-0000-0000-0000C4070000}"/>
    <cellStyle name="Calculation 10 2 5" xfId="11131" xr:uid="{00000000-0005-0000-0000-0000C5070000}"/>
    <cellStyle name="Calculation 10 2 5 2" xfId="24302" xr:uid="{00000000-0005-0000-0000-0000C6070000}"/>
    <cellStyle name="Calculation 10 2 5 2 2" xfId="37053" xr:uid="{00000000-0005-0000-0000-0000C7070000}"/>
    <cellStyle name="Calculation 10 2 6" xfId="15994" xr:uid="{00000000-0005-0000-0000-0000C8070000}"/>
    <cellStyle name="Calculation 10 2 6 2" xfId="29165" xr:uid="{00000000-0005-0000-0000-0000C9070000}"/>
    <cellStyle name="Calculation 10 2 6 2 2" xfId="41916" xr:uid="{00000000-0005-0000-0000-0000CA070000}"/>
    <cellStyle name="Calculation 10 2 7" xfId="17836" xr:uid="{00000000-0005-0000-0000-0000CB070000}"/>
    <cellStyle name="Calculation 10 2 7 2" xfId="30587" xr:uid="{00000000-0005-0000-0000-0000CC070000}"/>
    <cellStyle name="Calculation 10 3" xfId="2617" xr:uid="{00000000-0005-0000-0000-0000CD070000}"/>
    <cellStyle name="Calculation 10 3 2" xfId="2618" xr:uid="{00000000-0005-0000-0000-0000CE070000}"/>
    <cellStyle name="Calculation 10 3 2 2" xfId="11138" xr:uid="{00000000-0005-0000-0000-0000CF070000}"/>
    <cellStyle name="Calculation 10 3 2 2 2" xfId="24309" xr:uid="{00000000-0005-0000-0000-0000D0070000}"/>
    <cellStyle name="Calculation 10 3 2 2 2 2" xfId="37060" xr:uid="{00000000-0005-0000-0000-0000D1070000}"/>
    <cellStyle name="Calculation 10 3 2 3" xfId="15987" xr:uid="{00000000-0005-0000-0000-0000D2070000}"/>
    <cellStyle name="Calculation 10 3 2 3 2" xfId="29158" xr:uid="{00000000-0005-0000-0000-0000D3070000}"/>
    <cellStyle name="Calculation 10 3 2 3 2 2" xfId="41909" xr:uid="{00000000-0005-0000-0000-0000D4070000}"/>
    <cellStyle name="Calculation 10 3 2 4" xfId="17843" xr:uid="{00000000-0005-0000-0000-0000D5070000}"/>
    <cellStyle name="Calculation 10 3 2 4 2" xfId="30594" xr:uid="{00000000-0005-0000-0000-0000D6070000}"/>
    <cellStyle name="Calculation 10 3 3" xfId="2619" xr:uid="{00000000-0005-0000-0000-0000D7070000}"/>
    <cellStyle name="Calculation 10 3 3 2" xfId="11139" xr:uid="{00000000-0005-0000-0000-0000D8070000}"/>
    <cellStyle name="Calculation 10 3 3 2 2" xfId="24310" xr:uid="{00000000-0005-0000-0000-0000D9070000}"/>
    <cellStyle name="Calculation 10 3 3 2 2 2" xfId="37061" xr:uid="{00000000-0005-0000-0000-0000DA070000}"/>
    <cellStyle name="Calculation 10 3 3 3" xfId="15986" xr:uid="{00000000-0005-0000-0000-0000DB070000}"/>
    <cellStyle name="Calculation 10 3 3 3 2" xfId="29157" xr:uid="{00000000-0005-0000-0000-0000DC070000}"/>
    <cellStyle name="Calculation 10 3 3 3 2 2" xfId="41908" xr:uid="{00000000-0005-0000-0000-0000DD070000}"/>
    <cellStyle name="Calculation 10 3 3 4" xfId="17844" xr:uid="{00000000-0005-0000-0000-0000DE070000}"/>
    <cellStyle name="Calculation 10 3 3 4 2" xfId="30595" xr:uid="{00000000-0005-0000-0000-0000DF070000}"/>
    <cellStyle name="Calculation 10 3 4" xfId="11137" xr:uid="{00000000-0005-0000-0000-0000E0070000}"/>
    <cellStyle name="Calculation 10 3 4 2" xfId="24308" xr:uid="{00000000-0005-0000-0000-0000E1070000}"/>
    <cellStyle name="Calculation 10 3 4 2 2" xfId="37059" xr:uid="{00000000-0005-0000-0000-0000E2070000}"/>
    <cellStyle name="Calculation 10 3 5" xfId="15988" xr:uid="{00000000-0005-0000-0000-0000E3070000}"/>
    <cellStyle name="Calculation 10 3 5 2" xfId="29159" xr:uid="{00000000-0005-0000-0000-0000E4070000}"/>
    <cellStyle name="Calculation 10 3 5 2 2" xfId="41910" xr:uid="{00000000-0005-0000-0000-0000E5070000}"/>
    <cellStyle name="Calculation 10 3 6" xfId="17842" xr:uid="{00000000-0005-0000-0000-0000E6070000}"/>
    <cellStyle name="Calculation 10 3 6 2" xfId="30593" xr:uid="{00000000-0005-0000-0000-0000E7070000}"/>
    <cellStyle name="Calculation 10 4" xfId="2620" xr:uid="{00000000-0005-0000-0000-0000E8070000}"/>
    <cellStyle name="Calculation 10 4 2" xfId="11140" xr:uid="{00000000-0005-0000-0000-0000E9070000}"/>
    <cellStyle name="Calculation 10 4 2 2" xfId="24311" xr:uid="{00000000-0005-0000-0000-0000EA070000}"/>
    <cellStyle name="Calculation 10 4 2 2 2" xfId="37062" xr:uid="{00000000-0005-0000-0000-0000EB070000}"/>
    <cellStyle name="Calculation 10 4 3" xfId="15985" xr:uid="{00000000-0005-0000-0000-0000EC070000}"/>
    <cellStyle name="Calculation 10 4 3 2" xfId="29156" xr:uid="{00000000-0005-0000-0000-0000ED070000}"/>
    <cellStyle name="Calculation 10 4 3 2 2" xfId="41907" xr:uid="{00000000-0005-0000-0000-0000EE070000}"/>
    <cellStyle name="Calculation 10 4 4" xfId="17845" xr:uid="{00000000-0005-0000-0000-0000EF070000}"/>
    <cellStyle name="Calculation 10 4 4 2" xfId="30596" xr:uid="{00000000-0005-0000-0000-0000F0070000}"/>
    <cellStyle name="Calculation 10 5" xfId="2621" xr:uid="{00000000-0005-0000-0000-0000F1070000}"/>
    <cellStyle name="Calculation 10 5 2" xfId="11141" xr:uid="{00000000-0005-0000-0000-0000F2070000}"/>
    <cellStyle name="Calculation 10 5 2 2" xfId="24312" xr:uid="{00000000-0005-0000-0000-0000F3070000}"/>
    <cellStyle name="Calculation 10 5 2 2 2" xfId="37063" xr:uid="{00000000-0005-0000-0000-0000F4070000}"/>
    <cellStyle name="Calculation 10 5 3" xfId="15984" xr:uid="{00000000-0005-0000-0000-0000F5070000}"/>
    <cellStyle name="Calculation 10 5 3 2" xfId="29155" xr:uid="{00000000-0005-0000-0000-0000F6070000}"/>
    <cellStyle name="Calculation 10 5 3 2 2" xfId="41906" xr:uid="{00000000-0005-0000-0000-0000F7070000}"/>
    <cellStyle name="Calculation 10 5 4" xfId="17846" xr:uid="{00000000-0005-0000-0000-0000F8070000}"/>
    <cellStyle name="Calculation 10 5 4 2" xfId="30597" xr:uid="{00000000-0005-0000-0000-0000F9070000}"/>
    <cellStyle name="Calculation 10 6" xfId="11130" xr:uid="{00000000-0005-0000-0000-0000FA070000}"/>
    <cellStyle name="Calculation 10 6 2" xfId="24301" xr:uid="{00000000-0005-0000-0000-0000FB070000}"/>
    <cellStyle name="Calculation 10 6 2 2" xfId="37052" xr:uid="{00000000-0005-0000-0000-0000FC070000}"/>
    <cellStyle name="Calculation 10 7" xfId="15995" xr:uid="{00000000-0005-0000-0000-0000FD070000}"/>
    <cellStyle name="Calculation 10 7 2" xfId="29166" xr:uid="{00000000-0005-0000-0000-0000FE070000}"/>
    <cellStyle name="Calculation 10 7 2 2" xfId="41917" xr:uid="{00000000-0005-0000-0000-0000FF070000}"/>
    <cellStyle name="Calculation 10 8" xfId="17835" xr:uid="{00000000-0005-0000-0000-000000080000}"/>
    <cellStyle name="Calculation 10 8 2" xfId="30586" xr:uid="{00000000-0005-0000-0000-000001080000}"/>
    <cellStyle name="Calculation 10 9" xfId="2610" xr:uid="{00000000-0005-0000-0000-000002080000}"/>
    <cellStyle name="Calculation 11" xfId="1297" xr:uid="{00000000-0005-0000-0000-000003080000}"/>
    <cellStyle name="Calculation 11 2" xfId="2623" xr:uid="{00000000-0005-0000-0000-000004080000}"/>
    <cellStyle name="Calculation 11 2 2" xfId="2624" xr:uid="{00000000-0005-0000-0000-000005080000}"/>
    <cellStyle name="Calculation 11 2 2 2" xfId="2625" xr:uid="{00000000-0005-0000-0000-000006080000}"/>
    <cellStyle name="Calculation 11 2 2 2 2" xfId="11145" xr:uid="{00000000-0005-0000-0000-000007080000}"/>
    <cellStyle name="Calculation 11 2 2 2 2 2" xfId="24316" xr:uid="{00000000-0005-0000-0000-000008080000}"/>
    <cellStyle name="Calculation 11 2 2 2 2 2 2" xfId="37067" xr:uid="{00000000-0005-0000-0000-000009080000}"/>
    <cellStyle name="Calculation 11 2 2 2 3" xfId="15980" xr:uid="{00000000-0005-0000-0000-00000A080000}"/>
    <cellStyle name="Calculation 11 2 2 2 3 2" xfId="29151" xr:uid="{00000000-0005-0000-0000-00000B080000}"/>
    <cellStyle name="Calculation 11 2 2 2 3 2 2" xfId="41902" xr:uid="{00000000-0005-0000-0000-00000C080000}"/>
    <cellStyle name="Calculation 11 2 2 2 4" xfId="17850" xr:uid="{00000000-0005-0000-0000-00000D080000}"/>
    <cellStyle name="Calculation 11 2 2 2 4 2" xfId="30601" xr:uid="{00000000-0005-0000-0000-00000E080000}"/>
    <cellStyle name="Calculation 11 2 2 3" xfId="2626" xr:uid="{00000000-0005-0000-0000-00000F080000}"/>
    <cellStyle name="Calculation 11 2 2 3 2" xfId="11146" xr:uid="{00000000-0005-0000-0000-000010080000}"/>
    <cellStyle name="Calculation 11 2 2 3 2 2" xfId="24317" xr:uid="{00000000-0005-0000-0000-000011080000}"/>
    <cellStyle name="Calculation 11 2 2 3 2 2 2" xfId="37068" xr:uid="{00000000-0005-0000-0000-000012080000}"/>
    <cellStyle name="Calculation 11 2 2 3 3" xfId="15979" xr:uid="{00000000-0005-0000-0000-000013080000}"/>
    <cellStyle name="Calculation 11 2 2 3 3 2" xfId="29150" xr:uid="{00000000-0005-0000-0000-000014080000}"/>
    <cellStyle name="Calculation 11 2 2 3 3 2 2" xfId="41901" xr:uid="{00000000-0005-0000-0000-000015080000}"/>
    <cellStyle name="Calculation 11 2 2 3 4" xfId="17851" xr:uid="{00000000-0005-0000-0000-000016080000}"/>
    <cellStyle name="Calculation 11 2 2 3 4 2" xfId="30602" xr:uid="{00000000-0005-0000-0000-000017080000}"/>
    <cellStyle name="Calculation 11 2 2 4" xfId="11144" xr:uid="{00000000-0005-0000-0000-000018080000}"/>
    <cellStyle name="Calculation 11 2 2 4 2" xfId="24315" xr:uid="{00000000-0005-0000-0000-000019080000}"/>
    <cellStyle name="Calculation 11 2 2 4 2 2" xfId="37066" xr:uid="{00000000-0005-0000-0000-00001A080000}"/>
    <cellStyle name="Calculation 11 2 2 5" xfId="15981" xr:uid="{00000000-0005-0000-0000-00001B080000}"/>
    <cellStyle name="Calculation 11 2 2 5 2" xfId="29152" xr:uid="{00000000-0005-0000-0000-00001C080000}"/>
    <cellStyle name="Calculation 11 2 2 5 2 2" xfId="41903" xr:uid="{00000000-0005-0000-0000-00001D080000}"/>
    <cellStyle name="Calculation 11 2 2 6" xfId="17849" xr:uid="{00000000-0005-0000-0000-00001E080000}"/>
    <cellStyle name="Calculation 11 2 2 6 2" xfId="30600" xr:uid="{00000000-0005-0000-0000-00001F080000}"/>
    <cellStyle name="Calculation 11 2 3" xfId="2627" xr:uid="{00000000-0005-0000-0000-000020080000}"/>
    <cellStyle name="Calculation 11 2 3 2" xfId="11147" xr:uid="{00000000-0005-0000-0000-000021080000}"/>
    <cellStyle name="Calculation 11 2 3 2 2" xfId="24318" xr:uid="{00000000-0005-0000-0000-000022080000}"/>
    <cellStyle name="Calculation 11 2 3 2 2 2" xfId="37069" xr:uid="{00000000-0005-0000-0000-000023080000}"/>
    <cellStyle name="Calculation 11 2 3 3" xfId="15978" xr:uid="{00000000-0005-0000-0000-000024080000}"/>
    <cellStyle name="Calculation 11 2 3 3 2" xfId="29149" xr:uid="{00000000-0005-0000-0000-000025080000}"/>
    <cellStyle name="Calculation 11 2 3 3 2 2" xfId="41900" xr:uid="{00000000-0005-0000-0000-000026080000}"/>
    <cellStyle name="Calculation 11 2 3 4" xfId="17852" xr:uid="{00000000-0005-0000-0000-000027080000}"/>
    <cellStyle name="Calculation 11 2 3 4 2" xfId="30603" xr:uid="{00000000-0005-0000-0000-000028080000}"/>
    <cellStyle name="Calculation 11 2 4" xfId="2628" xr:uid="{00000000-0005-0000-0000-000029080000}"/>
    <cellStyle name="Calculation 11 2 4 2" xfId="11148" xr:uid="{00000000-0005-0000-0000-00002A080000}"/>
    <cellStyle name="Calculation 11 2 4 2 2" xfId="24319" xr:uid="{00000000-0005-0000-0000-00002B080000}"/>
    <cellStyle name="Calculation 11 2 4 2 2 2" xfId="37070" xr:uid="{00000000-0005-0000-0000-00002C080000}"/>
    <cellStyle name="Calculation 11 2 4 3" xfId="15977" xr:uid="{00000000-0005-0000-0000-00002D080000}"/>
    <cellStyle name="Calculation 11 2 4 3 2" xfId="29148" xr:uid="{00000000-0005-0000-0000-00002E080000}"/>
    <cellStyle name="Calculation 11 2 4 3 2 2" xfId="41899" xr:uid="{00000000-0005-0000-0000-00002F080000}"/>
    <cellStyle name="Calculation 11 2 4 4" xfId="17853" xr:uid="{00000000-0005-0000-0000-000030080000}"/>
    <cellStyle name="Calculation 11 2 4 4 2" xfId="30604" xr:uid="{00000000-0005-0000-0000-000031080000}"/>
    <cellStyle name="Calculation 11 2 5" xfId="11143" xr:uid="{00000000-0005-0000-0000-000032080000}"/>
    <cellStyle name="Calculation 11 2 5 2" xfId="24314" xr:uid="{00000000-0005-0000-0000-000033080000}"/>
    <cellStyle name="Calculation 11 2 5 2 2" xfId="37065" xr:uid="{00000000-0005-0000-0000-000034080000}"/>
    <cellStyle name="Calculation 11 2 6" xfId="15982" xr:uid="{00000000-0005-0000-0000-000035080000}"/>
    <cellStyle name="Calculation 11 2 6 2" xfId="29153" xr:uid="{00000000-0005-0000-0000-000036080000}"/>
    <cellStyle name="Calculation 11 2 6 2 2" xfId="41904" xr:uid="{00000000-0005-0000-0000-000037080000}"/>
    <cellStyle name="Calculation 11 2 7" xfId="17848" xr:uid="{00000000-0005-0000-0000-000038080000}"/>
    <cellStyle name="Calculation 11 2 7 2" xfId="30599" xr:uid="{00000000-0005-0000-0000-000039080000}"/>
    <cellStyle name="Calculation 11 3" xfId="2629" xr:uid="{00000000-0005-0000-0000-00003A080000}"/>
    <cellStyle name="Calculation 11 3 2" xfId="2630" xr:uid="{00000000-0005-0000-0000-00003B080000}"/>
    <cellStyle name="Calculation 11 3 2 2" xfId="11150" xr:uid="{00000000-0005-0000-0000-00003C080000}"/>
    <cellStyle name="Calculation 11 3 2 2 2" xfId="24321" xr:uid="{00000000-0005-0000-0000-00003D080000}"/>
    <cellStyle name="Calculation 11 3 2 2 2 2" xfId="37072" xr:uid="{00000000-0005-0000-0000-00003E080000}"/>
    <cellStyle name="Calculation 11 3 2 3" xfId="15975" xr:uid="{00000000-0005-0000-0000-00003F080000}"/>
    <cellStyle name="Calculation 11 3 2 3 2" xfId="29146" xr:uid="{00000000-0005-0000-0000-000040080000}"/>
    <cellStyle name="Calculation 11 3 2 3 2 2" xfId="41897" xr:uid="{00000000-0005-0000-0000-000041080000}"/>
    <cellStyle name="Calculation 11 3 2 4" xfId="17855" xr:uid="{00000000-0005-0000-0000-000042080000}"/>
    <cellStyle name="Calculation 11 3 2 4 2" xfId="30606" xr:uid="{00000000-0005-0000-0000-000043080000}"/>
    <cellStyle name="Calculation 11 3 3" xfId="2631" xr:uid="{00000000-0005-0000-0000-000044080000}"/>
    <cellStyle name="Calculation 11 3 3 2" xfId="11151" xr:uid="{00000000-0005-0000-0000-000045080000}"/>
    <cellStyle name="Calculation 11 3 3 2 2" xfId="24322" xr:uid="{00000000-0005-0000-0000-000046080000}"/>
    <cellStyle name="Calculation 11 3 3 2 2 2" xfId="37073" xr:uid="{00000000-0005-0000-0000-000047080000}"/>
    <cellStyle name="Calculation 11 3 3 3" xfId="15974" xr:uid="{00000000-0005-0000-0000-000048080000}"/>
    <cellStyle name="Calculation 11 3 3 3 2" xfId="29145" xr:uid="{00000000-0005-0000-0000-000049080000}"/>
    <cellStyle name="Calculation 11 3 3 3 2 2" xfId="41896" xr:uid="{00000000-0005-0000-0000-00004A080000}"/>
    <cellStyle name="Calculation 11 3 3 4" xfId="17856" xr:uid="{00000000-0005-0000-0000-00004B080000}"/>
    <cellStyle name="Calculation 11 3 3 4 2" xfId="30607" xr:uid="{00000000-0005-0000-0000-00004C080000}"/>
    <cellStyle name="Calculation 11 3 4" xfId="11149" xr:uid="{00000000-0005-0000-0000-00004D080000}"/>
    <cellStyle name="Calculation 11 3 4 2" xfId="24320" xr:uid="{00000000-0005-0000-0000-00004E080000}"/>
    <cellStyle name="Calculation 11 3 4 2 2" xfId="37071" xr:uid="{00000000-0005-0000-0000-00004F080000}"/>
    <cellStyle name="Calculation 11 3 5" xfId="15976" xr:uid="{00000000-0005-0000-0000-000050080000}"/>
    <cellStyle name="Calculation 11 3 5 2" xfId="29147" xr:uid="{00000000-0005-0000-0000-000051080000}"/>
    <cellStyle name="Calculation 11 3 5 2 2" xfId="41898" xr:uid="{00000000-0005-0000-0000-000052080000}"/>
    <cellStyle name="Calculation 11 3 6" xfId="17854" xr:uid="{00000000-0005-0000-0000-000053080000}"/>
    <cellStyle name="Calculation 11 3 6 2" xfId="30605" xr:uid="{00000000-0005-0000-0000-000054080000}"/>
    <cellStyle name="Calculation 11 4" xfId="2632" xr:uid="{00000000-0005-0000-0000-000055080000}"/>
    <cellStyle name="Calculation 11 4 2" xfId="11152" xr:uid="{00000000-0005-0000-0000-000056080000}"/>
    <cellStyle name="Calculation 11 4 2 2" xfId="24323" xr:uid="{00000000-0005-0000-0000-000057080000}"/>
    <cellStyle name="Calculation 11 4 2 2 2" xfId="37074" xr:uid="{00000000-0005-0000-0000-000058080000}"/>
    <cellStyle name="Calculation 11 4 3" xfId="15973" xr:uid="{00000000-0005-0000-0000-000059080000}"/>
    <cellStyle name="Calculation 11 4 3 2" xfId="29144" xr:uid="{00000000-0005-0000-0000-00005A080000}"/>
    <cellStyle name="Calculation 11 4 3 2 2" xfId="41895" xr:uid="{00000000-0005-0000-0000-00005B080000}"/>
    <cellStyle name="Calculation 11 4 4" xfId="17857" xr:uid="{00000000-0005-0000-0000-00005C080000}"/>
    <cellStyle name="Calculation 11 4 4 2" xfId="30608" xr:uid="{00000000-0005-0000-0000-00005D080000}"/>
    <cellStyle name="Calculation 11 5" xfId="2633" xr:uid="{00000000-0005-0000-0000-00005E080000}"/>
    <cellStyle name="Calculation 11 5 2" xfId="11153" xr:uid="{00000000-0005-0000-0000-00005F080000}"/>
    <cellStyle name="Calculation 11 5 2 2" xfId="24324" xr:uid="{00000000-0005-0000-0000-000060080000}"/>
    <cellStyle name="Calculation 11 5 2 2 2" xfId="37075" xr:uid="{00000000-0005-0000-0000-000061080000}"/>
    <cellStyle name="Calculation 11 5 3" xfId="15972" xr:uid="{00000000-0005-0000-0000-000062080000}"/>
    <cellStyle name="Calculation 11 5 3 2" xfId="29143" xr:uid="{00000000-0005-0000-0000-000063080000}"/>
    <cellStyle name="Calculation 11 5 3 2 2" xfId="41894" xr:uid="{00000000-0005-0000-0000-000064080000}"/>
    <cellStyle name="Calculation 11 5 4" xfId="17858" xr:uid="{00000000-0005-0000-0000-000065080000}"/>
    <cellStyle name="Calculation 11 5 4 2" xfId="30609" xr:uid="{00000000-0005-0000-0000-000066080000}"/>
    <cellStyle name="Calculation 11 6" xfId="11142" xr:uid="{00000000-0005-0000-0000-000067080000}"/>
    <cellStyle name="Calculation 11 6 2" xfId="24313" xr:uid="{00000000-0005-0000-0000-000068080000}"/>
    <cellStyle name="Calculation 11 6 2 2" xfId="37064" xr:uid="{00000000-0005-0000-0000-000069080000}"/>
    <cellStyle name="Calculation 11 7" xfId="15983" xr:uid="{00000000-0005-0000-0000-00006A080000}"/>
    <cellStyle name="Calculation 11 7 2" xfId="29154" xr:uid="{00000000-0005-0000-0000-00006B080000}"/>
    <cellStyle name="Calculation 11 7 2 2" xfId="41905" xr:uid="{00000000-0005-0000-0000-00006C080000}"/>
    <cellStyle name="Calculation 11 8" xfId="17847" xr:uid="{00000000-0005-0000-0000-00006D080000}"/>
    <cellStyle name="Calculation 11 8 2" xfId="30598" xr:uid="{00000000-0005-0000-0000-00006E080000}"/>
    <cellStyle name="Calculation 11 9" xfId="2622" xr:uid="{00000000-0005-0000-0000-00006F080000}"/>
    <cellStyle name="Calculation 12" xfId="1298" xr:uid="{00000000-0005-0000-0000-000070080000}"/>
    <cellStyle name="Calculation 12 2" xfId="2635" xr:uid="{00000000-0005-0000-0000-000071080000}"/>
    <cellStyle name="Calculation 12 2 2" xfId="2636" xr:uid="{00000000-0005-0000-0000-000072080000}"/>
    <cellStyle name="Calculation 12 2 2 2" xfId="2637" xr:uid="{00000000-0005-0000-0000-000073080000}"/>
    <cellStyle name="Calculation 12 2 2 2 2" xfId="11157" xr:uid="{00000000-0005-0000-0000-000074080000}"/>
    <cellStyle name="Calculation 12 2 2 2 2 2" xfId="24328" xr:uid="{00000000-0005-0000-0000-000075080000}"/>
    <cellStyle name="Calculation 12 2 2 2 2 2 2" xfId="37079" xr:uid="{00000000-0005-0000-0000-000076080000}"/>
    <cellStyle name="Calculation 12 2 2 2 3" xfId="15968" xr:uid="{00000000-0005-0000-0000-000077080000}"/>
    <cellStyle name="Calculation 12 2 2 2 3 2" xfId="29139" xr:uid="{00000000-0005-0000-0000-000078080000}"/>
    <cellStyle name="Calculation 12 2 2 2 3 2 2" xfId="41890" xr:uid="{00000000-0005-0000-0000-000079080000}"/>
    <cellStyle name="Calculation 12 2 2 2 4" xfId="17862" xr:uid="{00000000-0005-0000-0000-00007A080000}"/>
    <cellStyle name="Calculation 12 2 2 2 4 2" xfId="30613" xr:uid="{00000000-0005-0000-0000-00007B080000}"/>
    <cellStyle name="Calculation 12 2 2 3" xfId="2638" xr:uid="{00000000-0005-0000-0000-00007C080000}"/>
    <cellStyle name="Calculation 12 2 2 3 2" xfId="11158" xr:uid="{00000000-0005-0000-0000-00007D080000}"/>
    <cellStyle name="Calculation 12 2 2 3 2 2" xfId="24329" xr:uid="{00000000-0005-0000-0000-00007E080000}"/>
    <cellStyle name="Calculation 12 2 2 3 2 2 2" xfId="37080" xr:uid="{00000000-0005-0000-0000-00007F080000}"/>
    <cellStyle name="Calculation 12 2 2 3 3" xfId="15967" xr:uid="{00000000-0005-0000-0000-000080080000}"/>
    <cellStyle name="Calculation 12 2 2 3 3 2" xfId="29138" xr:uid="{00000000-0005-0000-0000-000081080000}"/>
    <cellStyle name="Calculation 12 2 2 3 3 2 2" xfId="41889" xr:uid="{00000000-0005-0000-0000-000082080000}"/>
    <cellStyle name="Calculation 12 2 2 3 4" xfId="17863" xr:uid="{00000000-0005-0000-0000-000083080000}"/>
    <cellStyle name="Calculation 12 2 2 3 4 2" xfId="30614" xr:uid="{00000000-0005-0000-0000-000084080000}"/>
    <cellStyle name="Calculation 12 2 2 4" xfId="11156" xr:uid="{00000000-0005-0000-0000-000085080000}"/>
    <cellStyle name="Calculation 12 2 2 4 2" xfId="24327" xr:uid="{00000000-0005-0000-0000-000086080000}"/>
    <cellStyle name="Calculation 12 2 2 4 2 2" xfId="37078" xr:uid="{00000000-0005-0000-0000-000087080000}"/>
    <cellStyle name="Calculation 12 2 2 5" xfId="15969" xr:uid="{00000000-0005-0000-0000-000088080000}"/>
    <cellStyle name="Calculation 12 2 2 5 2" xfId="29140" xr:uid="{00000000-0005-0000-0000-000089080000}"/>
    <cellStyle name="Calculation 12 2 2 5 2 2" xfId="41891" xr:uid="{00000000-0005-0000-0000-00008A080000}"/>
    <cellStyle name="Calculation 12 2 2 6" xfId="17861" xr:uid="{00000000-0005-0000-0000-00008B080000}"/>
    <cellStyle name="Calculation 12 2 2 6 2" xfId="30612" xr:uid="{00000000-0005-0000-0000-00008C080000}"/>
    <cellStyle name="Calculation 12 2 3" xfId="2639" xr:uid="{00000000-0005-0000-0000-00008D080000}"/>
    <cellStyle name="Calculation 12 2 3 2" xfId="11159" xr:uid="{00000000-0005-0000-0000-00008E080000}"/>
    <cellStyle name="Calculation 12 2 3 2 2" xfId="24330" xr:uid="{00000000-0005-0000-0000-00008F080000}"/>
    <cellStyle name="Calculation 12 2 3 2 2 2" xfId="37081" xr:uid="{00000000-0005-0000-0000-000090080000}"/>
    <cellStyle name="Calculation 12 2 3 3" xfId="15966" xr:uid="{00000000-0005-0000-0000-000091080000}"/>
    <cellStyle name="Calculation 12 2 3 3 2" xfId="29137" xr:uid="{00000000-0005-0000-0000-000092080000}"/>
    <cellStyle name="Calculation 12 2 3 3 2 2" xfId="41888" xr:uid="{00000000-0005-0000-0000-000093080000}"/>
    <cellStyle name="Calculation 12 2 3 4" xfId="17864" xr:uid="{00000000-0005-0000-0000-000094080000}"/>
    <cellStyle name="Calculation 12 2 3 4 2" xfId="30615" xr:uid="{00000000-0005-0000-0000-000095080000}"/>
    <cellStyle name="Calculation 12 2 4" xfId="2640" xr:uid="{00000000-0005-0000-0000-000096080000}"/>
    <cellStyle name="Calculation 12 2 4 2" xfId="11160" xr:uid="{00000000-0005-0000-0000-000097080000}"/>
    <cellStyle name="Calculation 12 2 4 2 2" xfId="24331" xr:uid="{00000000-0005-0000-0000-000098080000}"/>
    <cellStyle name="Calculation 12 2 4 2 2 2" xfId="37082" xr:uid="{00000000-0005-0000-0000-000099080000}"/>
    <cellStyle name="Calculation 12 2 4 3" xfId="15965" xr:uid="{00000000-0005-0000-0000-00009A080000}"/>
    <cellStyle name="Calculation 12 2 4 3 2" xfId="29136" xr:uid="{00000000-0005-0000-0000-00009B080000}"/>
    <cellStyle name="Calculation 12 2 4 3 2 2" xfId="41887" xr:uid="{00000000-0005-0000-0000-00009C080000}"/>
    <cellStyle name="Calculation 12 2 4 4" xfId="17865" xr:uid="{00000000-0005-0000-0000-00009D080000}"/>
    <cellStyle name="Calculation 12 2 4 4 2" xfId="30616" xr:uid="{00000000-0005-0000-0000-00009E080000}"/>
    <cellStyle name="Calculation 12 2 5" xfId="11155" xr:uid="{00000000-0005-0000-0000-00009F080000}"/>
    <cellStyle name="Calculation 12 2 5 2" xfId="24326" xr:uid="{00000000-0005-0000-0000-0000A0080000}"/>
    <cellStyle name="Calculation 12 2 5 2 2" xfId="37077" xr:uid="{00000000-0005-0000-0000-0000A1080000}"/>
    <cellStyle name="Calculation 12 2 6" xfId="15970" xr:uid="{00000000-0005-0000-0000-0000A2080000}"/>
    <cellStyle name="Calculation 12 2 6 2" xfId="29141" xr:uid="{00000000-0005-0000-0000-0000A3080000}"/>
    <cellStyle name="Calculation 12 2 6 2 2" xfId="41892" xr:uid="{00000000-0005-0000-0000-0000A4080000}"/>
    <cellStyle name="Calculation 12 2 7" xfId="17860" xr:uid="{00000000-0005-0000-0000-0000A5080000}"/>
    <cellStyle name="Calculation 12 2 7 2" xfId="30611" xr:uid="{00000000-0005-0000-0000-0000A6080000}"/>
    <cellStyle name="Calculation 12 3" xfId="2641" xr:uid="{00000000-0005-0000-0000-0000A7080000}"/>
    <cellStyle name="Calculation 12 3 2" xfId="2642" xr:uid="{00000000-0005-0000-0000-0000A8080000}"/>
    <cellStyle name="Calculation 12 3 2 2" xfId="11162" xr:uid="{00000000-0005-0000-0000-0000A9080000}"/>
    <cellStyle name="Calculation 12 3 2 2 2" xfId="24333" xr:uid="{00000000-0005-0000-0000-0000AA080000}"/>
    <cellStyle name="Calculation 12 3 2 2 2 2" xfId="37084" xr:uid="{00000000-0005-0000-0000-0000AB080000}"/>
    <cellStyle name="Calculation 12 3 2 3" xfId="15963" xr:uid="{00000000-0005-0000-0000-0000AC080000}"/>
    <cellStyle name="Calculation 12 3 2 3 2" xfId="29134" xr:uid="{00000000-0005-0000-0000-0000AD080000}"/>
    <cellStyle name="Calculation 12 3 2 3 2 2" xfId="41885" xr:uid="{00000000-0005-0000-0000-0000AE080000}"/>
    <cellStyle name="Calculation 12 3 2 4" xfId="17867" xr:uid="{00000000-0005-0000-0000-0000AF080000}"/>
    <cellStyle name="Calculation 12 3 2 4 2" xfId="30618" xr:uid="{00000000-0005-0000-0000-0000B0080000}"/>
    <cellStyle name="Calculation 12 3 3" xfId="2643" xr:uid="{00000000-0005-0000-0000-0000B1080000}"/>
    <cellStyle name="Calculation 12 3 3 2" xfId="11163" xr:uid="{00000000-0005-0000-0000-0000B2080000}"/>
    <cellStyle name="Calculation 12 3 3 2 2" xfId="24334" xr:uid="{00000000-0005-0000-0000-0000B3080000}"/>
    <cellStyle name="Calculation 12 3 3 2 2 2" xfId="37085" xr:uid="{00000000-0005-0000-0000-0000B4080000}"/>
    <cellStyle name="Calculation 12 3 3 3" xfId="15962" xr:uid="{00000000-0005-0000-0000-0000B5080000}"/>
    <cellStyle name="Calculation 12 3 3 3 2" xfId="29133" xr:uid="{00000000-0005-0000-0000-0000B6080000}"/>
    <cellStyle name="Calculation 12 3 3 3 2 2" xfId="41884" xr:uid="{00000000-0005-0000-0000-0000B7080000}"/>
    <cellStyle name="Calculation 12 3 3 4" xfId="17868" xr:uid="{00000000-0005-0000-0000-0000B8080000}"/>
    <cellStyle name="Calculation 12 3 3 4 2" xfId="30619" xr:uid="{00000000-0005-0000-0000-0000B9080000}"/>
    <cellStyle name="Calculation 12 3 4" xfId="11161" xr:uid="{00000000-0005-0000-0000-0000BA080000}"/>
    <cellStyle name="Calculation 12 3 4 2" xfId="24332" xr:uid="{00000000-0005-0000-0000-0000BB080000}"/>
    <cellStyle name="Calculation 12 3 4 2 2" xfId="37083" xr:uid="{00000000-0005-0000-0000-0000BC080000}"/>
    <cellStyle name="Calculation 12 3 5" xfId="15964" xr:uid="{00000000-0005-0000-0000-0000BD080000}"/>
    <cellStyle name="Calculation 12 3 5 2" xfId="29135" xr:uid="{00000000-0005-0000-0000-0000BE080000}"/>
    <cellStyle name="Calculation 12 3 5 2 2" xfId="41886" xr:uid="{00000000-0005-0000-0000-0000BF080000}"/>
    <cellStyle name="Calculation 12 3 6" xfId="17866" xr:uid="{00000000-0005-0000-0000-0000C0080000}"/>
    <cellStyle name="Calculation 12 3 6 2" xfId="30617" xr:uid="{00000000-0005-0000-0000-0000C1080000}"/>
    <cellStyle name="Calculation 12 4" xfId="2644" xr:uid="{00000000-0005-0000-0000-0000C2080000}"/>
    <cellStyle name="Calculation 12 4 2" xfId="11164" xr:uid="{00000000-0005-0000-0000-0000C3080000}"/>
    <cellStyle name="Calculation 12 4 2 2" xfId="24335" xr:uid="{00000000-0005-0000-0000-0000C4080000}"/>
    <cellStyle name="Calculation 12 4 2 2 2" xfId="37086" xr:uid="{00000000-0005-0000-0000-0000C5080000}"/>
    <cellStyle name="Calculation 12 4 3" xfId="15961" xr:uid="{00000000-0005-0000-0000-0000C6080000}"/>
    <cellStyle name="Calculation 12 4 3 2" xfId="29132" xr:uid="{00000000-0005-0000-0000-0000C7080000}"/>
    <cellStyle name="Calculation 12 4 3 2 2" xfId="41883" xr:uid="{00000000-0005-0000-0000-0000C8080000}"/>
    <cellStyle name="Calculation 12 4 4" xfId="17869" xr:uid="{00000000-0005-0000-0000-0000C9080000}"/>
    <cellStyle name="Calculation 12 4 4 2" xfId="30620" xr:uid="{00000000-0005-0000-0000-0000CA080000}"/>
    <cellStyle name="Calculation 12 5" xfId="2645" xr:uid="{00000000-0005-0000-0000-0000CB080000}"/>
    <cellStyle name="Calculation 12 5 2" xfId="11165" xr:uid="{00000000-0005-0000-0000-0000CC080000}"/>
    <cellStyle name="Calculation 12 5 2 2" xfId="24336" xr:uid="{00000000-0005-0000-0000-0000CD080000}"/>
    <cellStyle name="Calculation 12 5 2 2 2" xfId="37087" xr:uid="{00000000-0005-0000-0000-0000CE080000}"/>
    <cellStyle name="Calculation 12 5 3" xfId="15960" xr:uid="{00000000-0005-0000-0000-0000CF080000}"/>
    <cellStyle name="Calculation 12 5 3 2" xfId="29131" xr:uid="{00000000-0005-0000-0000-0000D0080000}"/>
    <cellStyle name="Calculation 12 5 3 2 2" xfId="41882" xr:uid="{00000000-0005-0000-0000-0000D1080000}"/>
    <cellStyle name="Calculation 12 5 4" xfId="17870" xr:uid="{00000000-0005-0000-0000-0000D2080000}"/>
    <cellStyle name="Calculation 12 5 4 2" xfId="30621" xr:uid="{00000000-0005-0000-0000-0000D3080000}"/>
    <cellStyle name="Calculation 12 6" xfId="11154" xr:uid="{00000000-0005-0000-0000-0000D4080000}"/>
    <cellStyle name="Calculation 12 6 2" xfId="24325" xr:uid="{00000000-0005-0000-0000-0000D5080000}"/>
    <cellStyle name="Calculation 12 6 2 2" xfId="37076" xr:uid="{00000000-0005-0000-0000-0000D6080000}"/>
    <cellStyle name="Calculation 12 7" xfId="15971" xr:uid="{00000000-0005-0000-0000-0000D7080000}"/>
    <cellStyle name="Calculation 12 7 2" xfId="29142" xr:uid="{00000000-0005-0000-0000-0000D8080000}"/>
    <cellStyle name="Calculation 12 7 2 2" xfId="41893" xr:uid="{00000000-0005-0000-0000-0000D9080000}"/>
    <cellStyle name="Calculation 12 8" xfId="17859" xr:uid="{00000000-0005-0000-0000-0000DA080000}"/>
    <cellStyle name="Calculation 12 8 2" xfId="30610" xr:uid="{00000000-0005-0000-0000-0000DB080000}"/>
    <cellStyle name="Calculation 12 9" xfId="2634" xr:uid="{00000000-0005-0000-0000-0000DC080000}"/>
    <cellStyle name="Calculation 13" xfId="1299" xr:uid="{00000000-0005-0000-0000-0000DD080000}"/>
    <cellStyle name="Calculation 13 2" xfId="2647" xr:uid="{00000000-0005-0000-0000-0000DE080000}"/>
    <cellStyle name="Calculation 13 2 2" xfId="2648" xr:uid="{00000000-0005-0000-0000-0000DF080000}"/>
    <cellStyle name="Calculation 13 2 2 2" xfId="2649" xr:uid="{00000000-0005-0000-0000-0000E0080000}"/>
    <cellStyle name="Calculation 13 2 2 2 2" xfId="11169" xr:uid="{00000000-0005-0000-0000-0000E1080000}"/>
    <cellStyle name="Calculation 13 2 2 2 2 2" xfId="24340" xr:uid="{00000000-0005-0000-0000-0000E2080000}"/>
    <cellStyle name="Calculation 13 2 2 2 2 2 2" xfId="37091" xr:uid="{00000000-0005-0000-0000-0000E3080000}"/>
    <cellStyle name="Calculation 13 2 2 2 3" xfId="15956" xr:uid="{00000000-0005-0000-0000-0000E4080000}"/>
    <cellStyle name="Calculation 13 2 2 2 3 2" xfId="29127" xr:uid="{00000000-0005-0000-0000-0000E5080000}"/>
    <cellStyle name="Calculation 13 2 2 2 3 2 2" xfId="41878" xr:uid="{00000000-0005-0000-0000-0000E6080000}"/>
    <cellStyle name="Calculation 13 2 2 2 4" xfId="17874" xr:uid="{00000000-0005-0000-0000-0000E7080000}"/>
    <cellStyle name="Calculation 13 2 2 2 4 2" xfId="30625" xr:uid="{00000000-0005-0000-0000-0000E8080000}"/>
    <cellStyle name="Calculation 13 2 2 3" xfId="2650" xr:uid="{00000000-0005-0000-0000-0000E9080000}"/>
    <cellStyle name="Calculation 13 2 2 3 2" xfId="11170" xr:uid="{00000000-0005-0000-0000-0000EA080000}"/>
    <cellStyle name="Calculation 13 2 2 3 2 2" xfId="24341" xr:uid="{00000000-0005-0000-0000-0000EB080000}"/>
    <cellStyle name="Calculation 13 2 2 3 2 2 2" xfId="37092" xr:uid="{00000000-0005-0000-0000-0000EC080000}"/>
    <cellStyle name="Calculation 13 2 2 3 3" xfId="15955" xr:uid="{00000000-0005-0000-0000-0000ED080000}"/>
    <cellStyle name="Calculation 13 2 2 3 3 2" xfId="29126" xr:uid="{00000000-0005-0000-0000-0000EE080000}"/>
    <cellStyle name="Calculation 13 2 2 3 3 2 2" xfId="41877" xr:uid="{00000000-0005-0000-0000-0000EF080000}"/>
    <cellStyle name="Calculation 13 2 2 3 4" xfId="17875" xr:uid="{00000000-0005-0000-0000-0000F0080000}"/>
    <cellStyle name="Calculation 13 2 2 3 4 2" xfId="30626" xr:uid="{00000000-0005-0000-0000-0000F1080000}"/>
    <cellStyle name="Calculation 13 2 2 4" xfId="11168" xr:uid="{00000000-0005-0000-0000-0000F2080000}"/>
    <cellStyle name="Calculation 13 2 2 4 2" xfId="24339" xr:uid="{00000000-0005-0000-0000-0000F3080000}"/>
    <cellStyle name="Calculation 13 2 2 4 2 2" xfId="37090" xr:uid="{00000000-0005-0000-0000-0000F4080000}"/>
    <cellStyle name="Calculation 13 2 2 5" xfId="15957" xr:uid="{00000000-0005-0000-0000-0000F5080000}"/>
    <cellStyle name="Calculation 13 2 2 5 2" xfId="29128" xr:uid="{00000000-0005-0000-0000-0000F6080000}"/>
    <cellStyle name="Calculation 13 2 2 5 2 2" xfId="41879" xr:uid="{00000000-0005-0000-0000-0000F7080000}"/>
    <cellStyle name="Calculation 13 2 2 6" xfId="17873" xr:uid="{00000000-0005-0000-0000-0000F8080000}"/>
    <cellStyle name="Calculation 13 2 2 6 2" xfId="30624" xr:uid="{00000000-0005-0000-0000-0000F9080000}"/>
    <cellStyle name="Calculation 13 2 3" xfId="2651" xr:uid="{00000000-0005-0000-0000-0000FA080000}"/>
    <cellStyle name="Calculation 13 2 3 2" xfId="11171" xr:uid="{00000000-0005-0000-0000-0000FB080000}"/>
    <cellStyle name="Calculation 13 2 3 2 2" xfId="24342" xr:uid="{00000000-0005-0000-0000-0000FC080000}"/>
    <cellStyle name="Calculation 13 2 3 2 2 2" xfId="37093" xr:uid="{00000000-0005-0000-0000-0000FD080000}"/>
    <cellStyle name="Calculation 13 2 3 3" xfId="15954" xr:uid="{00000000-0005-0000-0000-0000FE080000}"/>
    <cellStyle name="Calculation 13 2 3 3 2" xfId="29125" xr:uid="{00000000-0005-0000-0000-0000FF080000}"/>
    <cellStyle name="Calculation 13 2 3 3 2 2" xfId="41876" xr:uid="{00000000-0005-0000-0000-000000090000}"/>
    <cellStyle name="Calculation 13 2 3 4" xfId="17876" xr:uid="{00000000-0005-0000-0000-000001090000}"/>
    <cellStyle name="Calculation 13 2 3 4 2" xfId="30627" xr:uid="{00000000-0005-0000-0000-000002090000}"/>
    <cellStyle name="Calculation 13 2 4" xfId="2652" xr:uid="{00000000-0005-0000-0000-000003090000}"/>
    <cellStyle name="Calculation 13 2 4 2" xfId="11172" xr:uid="{00000000-0005-0000-0000-000004090000}"/>
    <cellStyle name="Calculation 13 2 4 2 2" xfId="24343" xr:uid="{00000000-0005-0000-0000-000005090000}"/>
    <cellStyle name="Calculation 13 2 4 2 2 2" xfId="37094" xr:uid="{00000000-0005-0000-0000-000006090000}"/>
    <cellStyle name="Calculation 13 2 4 3" xfId="15953" xr:uid="{00000000-0005-0000-0000-000007090000}"/>
    <cellStyle name="Calculation 13 2 4 3 2" xfId="29124" xr:uid="{00000000-0005-0000-0000-000008090000}"/>
    <cellStyle name="Calculation 13 2 4 3 2 2" xfId="41875" xr:uid="{00000000-0005-0000-0000-000009090000}"/>
    <cellStyle name="Calculation 13 2 4 4" xfId="17877" xr:uid="{00000000-0005-0000-0000-00000A090000}"/>
    <cellStyle name="Calculation 13 2 4 4 2" xfId="30628" xr:uid="{00000000-0005-0000-0000-00000B090000}"/>
    <cellStyle name="Calculation 13 2 5" xfId="11167" xr:uid="{00000000-0005-0000-0000-00000C090000}"/>
    <cellStyle name="Calculation 13 2 5 2" xfId="24338" xr:uid="{00000000-0005-0000-0000-00000D090000}"/>
    <cellStyle name="Calculation 13 2 5 2 2" xfId="37089" xr:uid="{00000000-0005-0000-0000-00000E090000}"/>
    <cellStyle name="Calculation 13 2 6" xfId="15958" xr:uid="{00000000-0005-0000-0000-00000F090000}"/>
    <cellStyle name="Calculation 13 2 6 2" xfId="29129" xr:uid="{00000000-0005-0000-0000-000010090000}"/>
    <cellStyle name="Calculation 13 2 6 2 2" xfId="41880" xr:uid="{00000000-0005-0000-0000-000011090000}"/>
    <cellStyle name="Calculation 13 2 7" xfId="17872" xr:uid="{00000000-0005-0000-0000-000012090000}"/>
    <cellStyle name="Calculation 13 2 7 2" xfId="30623" xr:uid="{00000000-0005-0000-0000-000013090000}"/>
    <cellStyle name="Calculation 13 3" xfId="2653" xr:uid="{00000000-0005-0000-0000-000014090000}"/>
    <cellStyle name="Calculation 13 3 2" xfId="2654" xr:uid="{00000000-0005-0000-0000-000015090000}"/>
    <cellStyle name="Calculation 13 3 2 2" xfId="11174" xr:uid="{00000000-0005-0000-0000-000016090000}"/>
    <cellStyle name="Calculation 13 3 2 2 2" xfId="24345" xr:uid="{00000000-0005-0000-0000-000017090000}"/>
    <cellStyle name="Calculation 13 3 2 2 2 2" xfId="37096" xr:uid="{00000000-0005-0000-0000-000018090000}"/>
    <cellStyle name="Calculation 13 3 2 3" xfId="15951" xr:uid="{00000000-0005-0000-0000-000019090000}"/>
    <cellStyle name="Calculation 13 3 2 3 2" xfId="29122" xr:uid="{00000000-0005-0000-0000-00001A090000}"/>
    <cellStyle name="Calculation 13 3 2 3 2 2" xfId="41873" xr:uid="{00000000-0005-0000-0000-00001B090000}"/>
    <cellStyle name="Calculation 13 3 2 4" xfId="17879" xr:uid="{00000000-0005-0000-0000-00001C090000}"/>
    <cellStyle name="Calculation 13 3 2 4 2" xfId="30630" xr:uid="{00000000-0005-0000-0000-00001D090000}"/>
    <cellStyle name="Calculation 13 3 3" xfId="2655" xr:uid="{00000000-0005-0000-0000-00001E090000}"/>
    <cellStyle name="Calculation 13 3 3 2" xfId="11175" xr:uid="{00000000-0005-0000-0000-00001F090000}"/>
    <cellStyle name="Calculation 13 3 3 2 2" xfId="24346" xr:uid="{00000000-0005-0000-0000-000020090000}"/>
    <cellStyle name="Calculation 13 3 3 2 2 2" xfId="37097" xr:uid="{00000000-0005-0000-0000-000021090000}"/>
    <cellStyle name="Calculation 13 3 3 3" xfId="15950" xr:uid="{00000000-0005-0000-0000-000022090000}"/>
    <cellStyle name="Calculation 13 3 3 3 2" xfId="29121" xr:uid="{00000000-0005-0000-0000-000023090000}"/>
    <cellStyle name="Calculation 13 3 3 3 2 2" xfId="41872" xr:uid="{00000000-0005-0000-0000-000024090000}"/>
    <cellStyle name="Calculation 13 3 3 4" xfId="17880" xr:uid="{00000000-0005-0000-0000-000025090000}"/>
    <cellStyle name="Calculation 13 3 3 4 2" xfId="30631" xr:uid="{00000000-0005-0000-0000-000026090000}"/>
    <cellStyle name="Calculation 13 3 4" xfId="11173" xr:uid="{00000000-0005-0000-0000-000027090000}"/>
    <cellStyle name="Calculation 13 3 4 2" xfId="24344" xr:uid="{00000000-0005-0000-0000-000028090000}"/>
    <cellStyle name="Calculation 13 3 4 2 2" xfId="37095" xr:uid="{00000000-0005-0000-0000-000029090000}"/>
    <cellStyle name="Calculation 13 3 5" xfId="15952" xr:uid="{00000000-0005-0000-0000-00002A090000}"/>
    <cellStyle name="Calculation 13 3 5 2" xfId="29123" xr:uid="{00000000-0005-0000-0000-00002B090000}"/>
    <cellStyle name="Calculation 13 3 5 2 2" xfId="41874" xr:uid="{00000000-0005-0000-0000-00002C090000}"/>
    <cellStyle name="Calculation 13 3 6" xfId="17878" xr:uid="{00000000-0005-0000-0000-00002D090000}"/>
    <cellStyle name="Calculation 13 3 6 2" xfId="30629" xr:uid="{00000000-0005-0000-0000-00002E090000}"/>
    <cellStyle name="Calculation 13 4" xfId="2656" xr:uid="{00000000-0005-0000-0000-00002F090000}"/>
    <cellStyle name="Calculation 13 4 2" xfId="11176" xr:uid="{00000000-0005-0000-0000-000030090000}"/>
    <cellStyle name="Calculation 13 4 2 2" xfId="24347" xr:uid="{00000000-0005-0000-0000-000031090000}"/>
    <cellStyle name="Calculation 13 4 2 2 2" xfId="37098" xr:uid="{00000000-0005-0000-0000-000032090000}"/>
    <cellStyle name="Calculation 13 4 3" xfId="15949" xr:uid="{00000000-0005-0000-0000-000033090000}"/>
    <cellStyle name="Calculation 13 4 3 2" xfId="29120" xr:uid="{00000000-0005-0000-0000-000034090000}"/>
    <cellStyle name="Calculation 13 4 3 2 2" xfId="41871" xr:uid="{00000000-0005-0000-0000-000035090000}"/>
    <cellStyle name="Calculation 13 4 4" xfId="17881" xr:uid="{00000000-0005-0000-0000-000036090000}"/>
    <cellStyle name="Calculation 13 4 4 2" xfId="30632" xr:uid="{00000000-0005-0000-0000-000037090000}"/>
    <cellStyle name="Calculation 13 5" xfId="2657" xr:uid="{00000000-0005-0000-0000-000038090000}"/>
    <cellStyle name="Calculation 13 5 2" xfId="11177" xr:uid="{00000000-0005-0000-0000-000039090000}"/>
    <cellStyle name="Calculation 13 5 2 2" xfId="24348" xr:uid="{00000000-0005-0000-0000-00003A090000}"/>
    <cellStyle name="Calculation 13 5 2 2 2" xfId="37099" xr:uid="{00000000-0005-0000-0000-00003B090000}"/>
    <cellStyle name="Calculation 13 5 3" xfId="15948" xr:uid="{00000000-0005-0000-0000-00003C090000}"/>
    <cellStyle name="Calculation 13 5 3 2" xfId="29119" xr:uid="{00000000-0005-0000-0000-00003D090000}"/>
    <cellStyle name="Calculation 13 5 3 2 2" xfId="41870" xr:uid="{00000000-0005-0000-0000-00003E090000}"/>
    <cellStyle name="Calculation 13 5 4" xfId="17882" xr:uid="{00000000-0005-0000-0000-00003F090000}"/>
    <cellStyle name="Calculation 13 5 4 2" xfId="30633" xr:uid="{00000000-0005-0000-0000-000040090000}"/>
    <cellStyle name="Calculation 13 6" xfId="11166" xr:uid="{00000000-0005-0000-0000-000041090000}"/>
    <cellStyle name="Calculation 13 6 2" xfId="24337" xr:uid="{00000000-0005-0000-0000-000042090000}"/>
    <cellStyle name="Calculation 13 6 2 2" xfId="37088" xr:uid="{00000000-0005-0000-0000-000043090000}"/>
    <cellStyle name="Calculation 13 7" xfId="15959" xr:uid="{00000000-0005-0000-0000-000044090000}"/>
    <cellStyle name="Calculation 13 7 2" xfId="29130" xr:uid="{00000000-0005-0000-0000-000045090000}"/>
    <cellStyle name="Calculation 13 7 2 2" xfId="41881" xr:uid="{00000000-0005-0000-0000-000046090000}"/>
    <cellStyle name="Calculation 13 8" xfId="17871" xr:uid="{00000000-0005-0000-0000-000047090000}"/>
    <cellStyle name="Calculation 13 8 2" xfId="30622" xr:uid="{00000000-0005-0000-0000-000048090000}"/>
    <cellStyle name="Calculation 13 9" xfId="2646" xr:uid="{00000000-0005-0000-0000-000049090000}"/>
    <cellStyle name="Calculation 14" xfId="1300" xr:uid="{00000000-0005-0000-0000-00004A090000}"/>
    <cellStyle name="Calculation 14 2" xfId="2659" xr:uid="{00000000-0005-0000-0000-00004B090000}"/>
    <cellStyle name="Calculation 14 2 2" xfId="2660" xr:uid="{00000000-0005-0000-0000-00004C090000}"/>
    <cellStyle name="Calculation 14 2 2 2" xfId="2661" xr:uid="{00000000-0005-0000-0000-00004D090000}"/>
    <cellStyle name="Calculation 14 2 2 2 2" xfId="11181" xr:uid="{00000000-0005-0000-0000-00004E090000}"/>
    <cellStyle name="Calculation 14 2 2 2 2 2" xfId="24352" xr:uid="{00000000-0005-0000-0000-00004F090000}"/>
    <cellStyle name="Calculation 14 2 2 2 2 2 2" xfId="37103" xr:uid="{00000000-0005-0000-0000-000050090000}"/>
    <cellStyle name="Calculation 14 2 2 2 3" xfId="15944" xr:uid="{00000000-0005-0000-0000-000051090000}"/>
    <cellStyle name="Calculation 14 2 2 2 3 2" xfId="29115" xr:uid="{00000000-0005-0000-0000-000052090000}"/>
    <cellStyle name="Calculation 14 2 2 2 3 2 2" xfId="41866" xr:uid="{00000000-0005-0000-0000-000053090000}"/>
    <cellStyle name="Calculation 14 2 2 2 4" xfId="17886" xr:uid="{00000000-0005-0000-0000-000054090000}"/>
    <cellStyle name="Calculation 14 2 2 2 4 2" xfId="30637" xr:uid="{00000000-0005-0000-0000-000055090000}"/>
    <cellStyle name="Calculation 14 2 2 3" xfId="2662" xr:uid="{00000000-0005-0000-0000-000056090000}"/>
    <cellStyle name="Calculation 14 2 2 3 2" xfId="11182" xr:uid="{00000000-0005-0000-0000-000057090000}"/>
    <cellStyle name="Calculation 14 2 2 3 2 2" xfId="24353" xr:uid="{00000000-0005-0000-0000-000058090000}"/>
    <cellStyle name="Calculation 14 2 2 3 2 2 2" xfId="37104" xr:uid="{00000000-0005-0000-0000-000059090000}"/>
    <cellStyle name="Calculation 14 2 2 3 3" xfId="15943" xr:uid="{00000000-0005-0000-0000-00005A090000}"/>
    <cellStyle name="Calculation 14 2 2 3 3 2" xfId="29114" xr:uid="{00000000-0005-0000-0000-00005B090000}"/>
    <cellStyle name="Calculation 14 2 2 3 3 2 2" xfId="41865" xr:uid="{00000000-0005-0000-0000-00005C090000}"/>
    <cellStyle name="Calculation 14 2 2 3 4" xfId="17887" xr:uid="{00000000-0005-0000-0000-00005D090000}"/>
    <cellStyle name="Calculation 14 2 2 3 4 2" xfId="30638" xr:uid="{00000000-0005-0000-0000-00005E090000}"/>
    <cellStyle name="Calculation 14 2 2 4" xfId="11180" xr:uid="{00000000-0005-0000-0000-00005F090000}"/>
    <cellStyle name="Calculation 14 2 2 4 2" xfId="24351" xr:uid="{00000000-0005-0000-0000-000060090000}"/>
    <cellStyle name="Calculation 14 2 2 4 2 2" xfId="37102" xr:uid="{00000000-0005-0000-0000-000061090000}"/>
    <cellStyle name="Calculation 14 2 2 5" xfId="15945" xr:uid="{00000000-0005-0000-0000-000062090000}"/>
    <cellStyle name="Calculation 14 2 2 5 2" xfId="29116" xr:uid="{00000000-0005-0000-0000-000063090000}"/>
    <cellStyle name="Calculation 14 2 2 5 2 2" xfId="41867" xr:uid="{00000000-0005-0000-0000-000064090000}"/>
    <cellStyle name="Calculation 14 2 2 6" xfId="17885" xr:uid="{00000000-0005-0000-0000-000065090000}"/>
    <cellStyle name="Calculation 14 2 2 6 2" xfId="30636" xr:uid="{00000000-0005-0000-0000-000066090000}"/>
    <cellStyle name="Calculation 14 2 3" xfId="2663" xr:uid="{00000000-0005-0000-0000-000067090000}"/>
    <cellStyle name="Calculation 14 2 3 2" xfId="11183" xr:uid="{00000000-0005-0000-0000-000068090000}"/>
    <cellStyle name="Calculation 14 2 3 2 2" xfId="24354" xr:uid="{00000000-0005-0000-0000-000069090000}"/>
    <cellStyle name="Calculation 14 2 3 2 2 2" xfId="37105" xr:uid="{00000000-0005-0000-0000-00006A090000}"/>
    <cellStyle name="Calculation 14 2 3 3" xfId="15942" xr:uid="{00000000-0005-0000-0000-00006B090000}"/>
    <cellStyle name="Calculation 14 2 3 3 2" xfId="29113" xr:uid="{00000000-0005-0000-0000-00006C090000}"/>
    <cellStyle name="Calculation 14 2 3 3 2 2" xfId="41864" xr:uid="{00000000-0005-0000-0000-00006D090000}"/>
    <cellStyle name="Calculation 14 2 3 4" xfId="17888" xr:uid="{00000000-0005-0000-0000-00006E090000}"/>
    <cellStyle name="Calculation 14 2 3 4 2" xfId="30639" xr:uid="{00000000-0005-0000-0000-00006F090000}"/>
    <cellStyle name="Calculation 14 2 4" xfId="2664" xr:uid="{00000000-0005-0000-0000-000070090000}"/>
    <cellStyle name="Calculation 14 2 4 2" xfId="11184" xr:uid="{00000000-0005-0000-0000-000071090000}"/>
    <cellStyle name="Calculation 14 2 4 2 2" xfId="24355" xr:uid="{00000000-0005-0000-0000-000072090000}"/>
    <cellStyle name="Calculation 14 2 4 2 2 2" xfId="37106" xr:uid="{00000000-0005-0000-0000-000073090000}"/>
    <cellStyle name="Calculation 14 2 4 3" xfId="15941" xr:uid="{00000000-0005-0000-0000-000074090000}"/>
    <cellStyle name="Calculation 14 2 4 3 2" xfId="29112" xr:uid="{00000000-0005-0000-0000-000075090000}"/>
    <cellStyle name="Calculation 14 2 4 3 2 2" xfId="41863" xr:uid="{00000000-0005-0000-0000-000076090000}"/>
    <cellStyle name="Calculation 14 2 4 4" xfId="17889" xr:uid="{00000000-0005-0000-0000-000077090000}"/>
    <cellStyle name="Calculation 14 2 4 4 2" xfId="30640" xr:uid="{00000000-0005-0000-0000-000078090000}"/>
    <cellStyle name="Calculation 14 2 5" xfId="11179" xr:uid="{00000000-0005-0000-0000-000079090000}"/>
    <cellStyle name="Calculation 14 2 5 2" xfId="24350" xr:uid="{00000000-0005-0000-0000-00007A090000}"/>
    <cellStyle name="Calculation 14 2 5 2 2" xfId="37101" xr:uid="{00000000-0005-0000-0000-00007B090000}"/>
    <cellStyle name="Calculation 14 2 6" xfId="15946" xr:uid="{00000000-0005-0000-0000-00007C090000}"/>
    <cellStyle name="Calculation 14 2 6 2" xfId="29117" xr:uid="{00000000-0005-0000-0000-00007D090000}"/>
    <cellStyle name="Calculation 14 2 6 2 2" xfId="41868" xr:uid="{00000000-0005-0000-0000-00007E090000}"/>
    <cellStyle name="Calculation 14 2 7" xfId="17884" xr:uid="{00000000-0005-0000-0000-00007F090000}"/>
    <cellStyle name="Calculation 14 2 7 2" xfId="30635" xr:uid="{00000000-0005-0000-0000-000080090000}"/>
    <cellStyle name="Calculation 14 3" xfId="2665" xr:uid="{00000000-0005-0000-0000-000081090000}"/>
    <cellStyle name="Calculation 14 3 2" xfId="2666" xr:uid="{00000000-0005-0000-0000-000082090000}"/>
    <cellStyle name="Calculation 14 3 2 2" xfId="11186" xr:uid="{00000000-0005-0000-0000-000083090000}"/>
    <cellStyle name="Calculation 14 3 2 2 2" xfId="24357" xr:uid="{00000000-0005-0000-0000-000084090000}"/>
    <cellStyle name="Calculation 14 3 2 2 2 2" xfId="37108" xr:uid="{00000000-0005-0000-0000-000085090000}"/>
    <cellStyle name="Calculation 14 3 2 3" xfId="15939" xr:uid="{00000000-0005-0000-0000-000086090000}"/>
    <cellStyle name="Calculation 14 3 2 3 2" xfId="29110" xr:uid="{00000000-0005-0000-0000-000087090000}"/>
    <cellStyle name="Calculation 14 3 2 3 2 2" xfId="41861" xr:uid="{00000000-0005-0000-0000-000088090000}"/>
    <cellStyle name="Calculation 14 3 2 4" xfId="17891" xr:uid="{00000000-0005-0000-0000-000089090000}"/>
    <cellStyle name="Calculation 14 3 2 4 2" xfId="30642" xr:uid="{00000000-0005-0000-0000-00008A090000}"/>
    <cellStyle name="Calculation 14 3 3" xfId="2667" xr:uid="{00000000-0005-0000-0000-00008B090000}"/>
    <cellStyle name="Calculation 14 3 3 2" xfId="11187" xr:uid="{00000000-0005-0000-0000-00008C090000}"/>
    <cellStyle name="Calculation 14 3 3 2 2" xfId="24358" xr:uid="{00000000-0005-0000-0000-00008D090000}"/>
    <cellStyle name="Calculation 14 3 3 2 2 2" xfId="37109" xr:uid="{00000000-0005-0000-0000-00008E090000}"/>
    <cellStyle name="Calculation 14 3 3 3" xfId="15938" xr:uid="{00000000-0005-0000-0000-00008F090000}"/>
    <cellStyle name="Calculation 14 3 3 3 2" xfId="29109" xr:uid="{00000000-0005-0000-0000-000090090000}"/>
    <cellStyle name="Calculation 14 3 3 3 2 2" xfId="41860" xr:uid="{00000000-0005-0000-0000-000091090000}"/>
    <cellStyle name="Calculation 14 3 3 4" xfId="17892" xr:uid="{00000000-0005-0000-0000-000092090000}"/>
    <cellStyle name="Calculation 14 3 3 4 2" xfId="30643" xr:uid="{00000000-0005-0000-0000-000093090000}"/>
    <cellStyle name="Calculation 14 3 4" xfId="11185" xr:uid="{00000000-0005-0000-0000-000094090000}"/>
    <cellStyle name="Calculation 14 3 4 2" xfId="24356" xr:uid="{00000000-0005-0000-0000-000095090000}"/>
    <cellStyle name="Calculation 14 3 4 2 2" xfId="37107" xr:uid="{00000000-0005-0000-0000-000096090000}"/>
    <cellStyle name="Calculation 14 3 5" xfId="15940" xr:uid="{00000000-0005-0000-0000-000097090000}"/>
    <cellStyle name="Calculation 14 3 5 2" xfId="29111" xr:uid="{00000000-0005-0000-0000-000098090000}"/>
    <cellStyle name="Calculation 14 3 5 2 2" xfId="41862" xr:uid="{00000000-0005-0000-0000-000099090000}"/>
    <cellStyle name="Calculation 14 3 6" xfId="17890" xr:uid="{00000000-0005-0000-0000-00009A090000}"/>
    <cellStyle name="Calculation 14 3 6 2" xfId="30641" xr:uid="{00000000-0005-0000-0000-00009B090000}"/>
    <cellStyle name="Calculation 14 4" xfId="2668" xr:uid="{00000000-0005-0000-0000-00009C090000}"/>
    <cellStyle name="Calculation 14 4 2" xfId="11188" xr:uid="{00000000-0005-0000-0000-00009D090000}"/>
    <cellStyle name="Calculation 14 4 2 2" xfId="24359" xr:uid="{00000000-0005-0000-0000-00009E090000}"/>
    <cellStyle name="Calculation 14 4 2 2 2" xfId="37110" xr:uid="{00000000-0005-0000-0000-00009F090000}"/>
    <cellStyle name="Calculation 14 4 3" xfId="15937" xr:uid="{00000000-0005-0000-0000-0000A0090000}"/>
    <cellStyle name="Calculation 14 4 3 2" xfId="29108" xr:uid="{00000000-0005-0000-0000-0000A1090000}"/>
    <cellStyle name="Calculation 14 4 3 2 2" xfId="41859" xr:uid="{00000000-0005-0000-0000-0000A2090000}"/>
    <cellStyle name="Calculation 14 4 4" xfId="17893" xr:uid="{00000000-0005-0000-0000-0000A3090000}"/>
    <cellStyle name="Calculation 14 4 4 2" xfId="30644" xr:uid="{00000000-0005-0000-0000-0000A4090000}"/>
    <cellStyle name="Calculation 14 5" xfId="2669" xr:uid="{00000000-0005-0000-0000-0000A5090000}"/>
    <cellStyle name="Calculation 14 5 2" xfId="11189" xr:uid="{00000000-0005-0000-0000-0000A6090000}"/>
    <cellStyle name="Calculation 14 5 2 2" xfId="24360" xr:uid="{00000000-0005-0000-0000-0000A7090000}"/>
    <cellStyle name="Calculation 14 5 2 2 2" xfId="37111" xr:uid="{00000000-0005-0000-0000-0000A8090000}"/>
    <cellStyle name="Calculation 14 5 3" xfId="15936" xr:uid="{00000000-0005-0000-0000-0000A9090000}"/>
    <cellStyle name="Calculation 14 5 3 2" xfId="29107" xr:uid="{00000000-0005-0000-0000-0000AA090000}"/>
    <cellStyle name="Calculation 14 5 3 2 2" xfId="41858" xr:uid="{00000000-0005-0000-0000-0000AB090000}"/>
    <cellStyle name="Calculation 14 5 4" xfId="17894" xr:uid="{00000000-0005-0000-0000-0000AC090000}"/>
    <cellStyle name="Calculation 14 5 4 2" xfId="30645" xr:uid="{00000000-0005-0000-0000-0000AD090000}"/>
    <cellStyle name="Calculation 14 6" xfId="11178" xr:uid="{00000000-0005-0000-0000-0000AE090000}"/>
    <cellStyle name="Calculation 14 6 2" xfId="24349" xr:uid="{00000000-0005-0000-0000-0000AF090000}"/>
    <cellStyle name="Calculation 14 6 2 2" xfId="37100" xr:uid="{00000000-0005-0000-0000-0000B0090000}"/>
    <cellStyle name="Calculation 14 7" xfId="15947" xr:uid="{00000000-0005-0000-0000-0000B1090000}"/>
    <cellStyle name="Calculation 14 7 2" xfId="29118" xr:uid="{00000000-0005-0000-0000-0000B2090000}"/>
    <cellStyle name="Calculation 14 7 2 2" xfId="41869" xr:uid="{00000000-0005-0000-0000-0000B3090000}"/>
    <cellStyle name="Calculation 14 8" xfId="17883" xr:uid="{00000000-0005-0000-0000-0000B4090000}"/>
    <cellStyle name="Calculation 14 8 2" xfId="30634" xr:uid="{00000000-0005-0000-0000-0000B5090000}"/>
    <cellStyle name="Calculation 14 9" xfId="2658" xr:uid="{00000000-0005-0000-0000-0000B6090000}"/>
    <cellStyle name="Calculation 15" xfId="1301" xr:uid="{00000000-0005-0000-0000-0000B7090000}"/>
    <cellStyle name="Calculation 15 2" xfId="2671" xr:uid="{00000000-0005-0000-0000-0000B8090000}"/>
    <cellStyle name="Calculation 15 2 2" xfId="2672" xr:uid="{00000000-0005-0000-0000-0000B9090000}"/>
    <cellStyle name="Calculation 15 2 2 2" xfId="2673" xr:uid="{00000000-0005-0000-0000-0000BA090000}"/>
    <cellStyle name="Calculation 15 2 2 2 2" xfId="11193" xr:uid="{00000000-0005-0000-0000-0000BB090000}"/>
    <cellStyle name="Calculation 15 2 2 2 2 2" xfId="24364" xr:uid="{00000000-0005-0000-0000-0000BC090000}"/>
    <cellStyle name="Calculation 15 2 2 2 2 2 2" xfId="37115" xr:uid="{00000000-0005-0000-0000-0000BD090000}"/>
    <cellStyle name="Calculation 15 2 2 2 3" xfId="15932" xr:uid="{00000000-0005-0000-0000-0000BE090000}"/>
    <cellStyle name="Calculation 15 2 2 2 3 2" xfId="29103" xr:uid="{00000000-0005-0000-0000-0000BF090000}"/>
    <cellStyle name="Calculation 15 2 2 2 3 2 2" xfId="41854" xr:uid="{00000000-0005-0000-0000-0000C0090000}"/>
    <cellStyle name="Calculation 15 2 2 2 4" xfId="17898" xr:uid="{00000000-0005-0000-0000-0000C1090000}"/>
    <cellStyle name="Calculation 15 2 2 2 4 2" xfId="30649" xr:uid="{00000000-0005-0000-0000-0000C2090000}"/>
    <cellStyle name="Calculation 15 2 2 3" xfId="2674" xr:uid="{00000000-0005-0000-0000-0000C3090000}"/>
    <cellStyle name="Calculation 15 2 2 3 2" xfId="11194" xr:uid="{00000000-0005-0000-0000-0000C4090000}"/>
    <cellStyle name="Calculation 15 2 2 3 2 2" xfId="24365" xr:uid="{00000000-0005-0000-0000-0000C5090000}"/>
    <cellStyle name="Calculation 15 2 2 3 2 2 2" xfId="37116" xr:uid="{00000000-0005-0000-0000-0000C6090000}"/>
    <cellStyle name="Calculation 15 2 2 3 3" xfId="15931" xr:uid="{00000000-0005-0000-0000-0000C7090000}"/>
    <cellStyle name="Calculation 15 2 2 3 3 2" xfId="29102" xr:uid="{00000000-0005-0000-0000-0000C8090000}"/>
    <cellStyle name="Calculation 15 2 2 3 3 2 2" xfId="41853" xr:uid="{00000000-0005-0000-0000-0000C9090000}"/>
    <cellStyle name="Calculation 15 2 2 3 4" xfId="17899" xr:uid="{00000000-0005-0000-0000-0000CA090000}"/>
    <cellStyle name="Calculation 15 2 2 3 4 2" xfId="30650" xr:uid="{00000000-0005-0000-0000-0000CB090000}"/>
    <cellStyle name="Calculation 15 2 2 4" xfId="11192" xr:uid="{00000000-0005-0000-0000-0000CC090000}"/>
    <cellStyle name="Calculation 15 2 2 4 2" xfId="24363" xr:uid="{00000000-0005-0000-0000-0000CD090000}"/>
    <cellStyle name="Calculation 15 2 2 4 2 2" xfId="37114" xr:uid="{00000000-0005-0000-0000-0000CE090000}"/>
    <cellStyle name="Calculation 15 2 2 5" xfId="15933" xr:uid="{00000000-0005-0000-0000-0000CF090000}"/>
    <cellStyle name="Calculation 15 2 2 5 2" xfId="29104" xr:uid="{00000000-0005-0000-0000-0000D0090000}"/>
    <cellStyle name="Calculation 15 2 2 5 2 2" xfId="41855" xr:uid="{00000000-0005-0000-0000-0000D1090000}"/>
    <cellStyle name="Calculation 15 2 2 6" xfId="17897" xr:uid="{00000000-0005-0000-0000-0000D2090000}"/>
    <cellStyle name="Calculation 15 2 2 6 2" xfId="30648" xr:uid="{00000000-0005-0000-0000-0000D3090000}"/>
    <cellStyle name="Calculation 15 2 3" xfId="2675" xr:uid="{00000000-0005-0000-0000-0000D4090000}"/>
    <cellStyle name="Calculation 15 2 3 2" xfId="11195" xr:uid="{00000000-0005-0000-0000-0000D5090000}"/>
    <cellStyle name="Calculation 15 2 3 2 2" xfId="24366" xr:uid="{00000000-0005-0000-0000-0000D6090000}"/>
    <cellStyle name="Calculation 15 2 3 2 2 2" xfId="37117" xr:uid="{00000000-0005-0000-0000-0000D7090000}"/>
    <cellStyle name="Calculation 15 2 3 3" xfId="15930" xr:uid="{00000000-0005-0000-0000-0000D8090000}"/>
    <cellStyle name="Calculation 15 2 3 3 2" xfId="29101" xr:uid="{00000000-0005-0000-0000-0000D9090000}"/>
    <cellStyle name="Calculation 15 2 3 3 2 2" xfId="41852" xr:uid="{00000000-0005-0000-0000-0000DA090000}"/>
    <cellStyle name="Calculation 15 2 3 4" xfId="17900" xr:uid="{00000000-0005-0000-0000-0000DB090000}"/>
    <cellStyle name="Calculation 15 2 3 4 2" xfId="30651" xr:uid="{00000000-0005-0000-0000-0000DC090000}"/>
    <cellStyle name="Calculation 15 2 4" xfId="2676" xr:uid="{00000000-0005-0000-0000-0000DD090000}"/>
    <cellStyle name="Calculation 15 2 4 2" xfId="11196" xr:uid="{00000000-0005-0000-0000-0000DE090000}"/>
    <cellStyle name="Calculation 15 2 4 2 2" xfId="24367" xr:uid="{00000000-0005-0000-0000-0000DF090000}"/>
    <cellStyle name="Calculation 15 2 4 2 2 2" xfId="37118" xr:uid="{00000000-0005-0000-0000-0000E0090000}"/>
    <cellStyle name="Calculation 15 2 4 3" xfId="15929" xr:uid="{00000000-0005-0000-0000-0000E1090000}"/>
    <cellStyle name="Calculation 15 2 4 3 2" xfId="29100" xr:uid="{00000000-0005-0000-0000-0000E2090000}"/>
    <cellStyle name="Calculation 15 2 4 3 2 2" xfId="41851" xr:uid="{00000000-0005-0000-0000-0000E3090000}"/>
    <cellStyle name="Calculation 15 2 4 4" xfId="17901" xr:uid="{00000000-0005-0000-0000-0000E4090000}"/>
    <cellStyle name="Calculation 15 2 4 4 2" xfId="30652" xr:uid="{00000000-0005-0000-0000-0000E5090000}"/>
    <cellStyle name="Calculation 15 2 5" xfId="11191" xr:uid="{00000000-0005-0000-0000-0000E6090000}"/>
    <cellStyle name="Calculation 15 2 5 2" xfId="24362" xr:uid="{00000000-0005-0000-0000-0000E7090000}"/>
    <cellStyle name="Calculation 15 2 5 2 2" xfId="37113" xr:uid="{00000000-0005-0000-0000-0000E8090000}"/>
    <cellStyle name="Calculation 15 2 6" xfId="15934" xr:uid="{00000000-0005-0000-0000-0000E9090000}"/>
    <cellStyle name="Calculation 15 2 6 2" xfId="29105" xr:uid="{00000000-0005-0000-0000-0000EA090000}"/>
    <cellStyle name="Calculation 15 2 6 2 2" xfId="41856" xr:uid="{00000000-0005-0000-0000-0000EB090000}"/>
    <cellStyle name="Calculation 15 2 7" xfId="17896" xr:uid="{00000000-0005-0000-0000-0000EC090000}"/>
    <cellStyle name="Calculation 15 2 7 2" xfId="30647" xr:uid="{00000000-0005-0000-0000-0000ED090000}"/>
    <cellStyle name="Calculation 15 3" xfId="2677" xr:uid="{00000000-0005-0000-0000-0000EE090000}"/>
    <cellStyle name="Calculation 15 3 2" xfId="2678" xr:uid="{00000000-0005-0000-0000-0000EF090000}"/>
    <cellStyle name="Calculation 15 3 2 2" xfId="11198" xr:uid="{00000000-0005-0000-0000-0000F0090000}"/>
    <cellStyle name="Calculation 15 3 2 2 2" xfId="24369" xr:uid="{00000000-0005-0000-0000-0000F1090000}"/>
    <cellStyle name="Calculation 15 3 2 2 2 2" xfId="37120" xr:uid="{00000000-0005-0000-0000-0000F2090000}"/>
    <cellStyle name="Calculation 15 3 2 3" xfId="15927" xr:uid="{00000000-0005-0000-0000-0000F3090000}"/>
    <cellStyle name="Calculation 15 3 2 3 2" xfId="29098" xr:uid="{00000000-0005-0000-0000-0000F4090000}"/>
    <cellStyle name="Calculation 15 3 2 3 2 2" xfId="41849" xr:uid="{00000000-0005-0000-0000-0000F5090000}"/>
    <cellStyle name="Calculation 15 3 2 4" xfId="17903" xr:uid="{00000000-0005-0000-0000-0000F6090000}"/>
    <cellStyle name="Calculation 15 3 2 4 2" xfId="30654" xr:uid="{00000000-0005-0000-0000-0000F7090000}"/>
    <cellStyle name="Calculation 15 3 3" xfId="2679" xr:uid="{00000000-0005-0000-0000-0000F8090000}"/>
    <cellStyle name="Calculation 15 3 3 2" xfId="11199" xr:uid="{00000000-0005-0000-0000-0000F9090000}"/>
    <cellStyle name="Calculation 15 3 3 2 2" xfId="24370" xr:uid="{00000000-0005-0000-0000-0000FA090000}"/>
    <cellStyle name="Calculation 15 3 3 2 2 2" xfId="37121" xr:uid="{00000000-0005-0000-0000-0000FB090000}"/>
    <cellStyle name="Calculation 15 3 3 3" xfId="15926" xr:uid="{00000000-0005-0000-0000-0000FC090000}"/>
    <cellStyle name="Calculation 15 3 3 3 2" xfId="29097" xr:uid="{00000000-0005-0000-0000-0000FD090000}"/>
    <cellStyle name="Calculation 15 3 3 3 2 2" xfId="41848" xr:uid="{00000000-0005-0000-0000-0000FE090000}"/>
    <cellStyle name="Calculation 15 3 3 4" xfId="17904" xr:uid="{00000000-0005-0000-0000-0000FF090000}"/>
    <cellStyle name="Calculation 15 3 3 4 2" xfId="30655" xr:uid="{00000000-0005-0000-0000-0000000A0000}"/>
    <cellStyle name="Calculation 15 3 4" xfId="11197" xr:uid="{00000000-0005-0000-0000-0000010A0000}"/>
    <cellStyle name="Calculation 15 3 4 2" xfId="24368" xr:uid="{00000000-0005-0000-0000-0000020A0000}"/>
    <cellStyle name="Calculation 15 3 4 2 2" xfId="37119" xr:uid="{00000000-0005-0000-0000-0000030A0000}"/>
    <cellStyle name="Calculation 15 3 5" xfId="15928" xr:uid="{00000000-0005-0000-0000-0000040A0000}"/>
    <cellStyle name="Calculation 15 3 5 2" xfId="29099" xr:uid="{00000000-0005-0000-0000-0000050A0000}"/>
    <cellStyle name="Calculation 15 3 5 2 2" xfId="41850" xr:uid="{00000000-0005-0000-0000-0000060A0000}"/>
    <cellStyle name="Calculation 15 3 6" xfId="17902" xr:uid="{00000000-0005-0000-0000-0000070A0000}"/>
    <cellStyle name="Calculation 15 3 6 2" xfId="30653" xr:uid="{00000000-0005-0000-0000-0000080A0000}"/>
    <cellStyle name="Calculation 15 4" xfId="2680" xr:uid="{00000000-0005-0000-0000-0000090A0000}"/>
    <cellStyle name="Calculation 15 4 2" xfId="11200" xr:uid="{00000000-0005-0000-0000-00000A0A0000}"/>
    <cellStyle name="Calculation 15 4 2 2" xfId="24371" xr:uid="{00000000-0005-0000-0000-00000B0A0000}"/>
    <cellStyle name="Calculation 15 4 2 2 2" xfId="37122" xr:uid="{00000000-0005-0000-0000-00000C0A0000}"/>
    <cellStyle name="Calculation 15 4 3" xfId="15925" xr:uid="{00000000-0005-0000-0000-00000D0A0000}"/>
    <cellStyle name="Calculation 15 4 3 2" xfId="29096" xr:uid="{00000000-0005-0000-0000-00000E0A0000}"/>
    <cellStyle name="Calculation 15 4 3 2 2" xfId="41847" xr:uid="{00000000-0005-0000-0000-00000F0A0000}"/>
    <cellStyle name="Calculation 15 4 4" xfId="17905" xr:uid="{00000000-0005-0000-0000-0000100A0000}"/>
    <cellStyle name="Calculation 15 4 4 2" xfId="30656" xr:uid="{00000000-0005-0000-0000-0000110A0000}"/>
    <cellStyle name="Calculation 15 5" xfId="2681" xr:uid="{00000000-0005-0000-0000-0000120A0000}"/>
    <cellStyle name="Calculation 15 5 2" xfId="11201" xr:uid="{00000000-0005-0000-0000-0000130A0000}"/>
    <cellStyle name="Calculation 15 5 2 2" xfId="24372" xr:uid="{00000000-0005-0000-0000-0000140A0000}"/>
    <cellStyle name="Calculation 15 5 2 2 2" xfId="37123" xr:uid="{00000000-0005-0000-0000-0000150A0000}"/>
    <cellStyle name="Calculation 15 5 3" xfId="15924" xr:uid="{00000000-0005-0000-0000-0000160A0000}"/>
    <cellStyle name="Calculation 15 5 3 2" xfId="29095" xr:uid="{00000000-0005-0000-0000-0000170A0000}"/>
    <cellStyle name="Calculation 15 5 3 2 2" xfId="41846" xr:uid="{00000000-0005-0000-0000-0000180A0000}"/>
    <cellStyle name="Calculation 15 5 4" xfId="17906" xr:uid="{00000000-0005-0000-0000-0000190A0000}"/>
    <cellStyle name="Calculation 15 5 4 2" xfId="30657" xr:uid="{00000000-0005-0000-0000-00001A0A0000}"/>
    <cellStyle name="Calculation 15 6" xfId="11190" xr:uid="{00000000-0005-0000-0000-00001B0A0000}"/>
    <cellStyle name="Calculation 15 6 2" xfId="24361" xr:uid="{00000000-0005-0000-0000-00001C0A0000}"/>
    <cellStyle name="Calculation 15 6 2 2" xfId="37112" xr:uid="{00000000-0005-0000-0000-00001D0A0000}"/>
    <cellStyle name="Calculation 15 7" xfId="15935" xr:uid="{00000000-0005-0000-0000-00001E0A0000}"/>
    <cellStyle name="Calculation 15 7 2" xfId="29106" xr:uid="{00000000-0005-0000-0000-00001F0A0000}"/>
    <cellStyle name="Calculation 15 7 2 2" xfId="41857" xr:uid="{00000000-0005-0000-0000-0000200A0000}"/>
    <cellStyle name="Calculation 15 8" xfId="17895" xr:uid="{00000000-0005-0000-0000-0000210A0000}"/>
    <cellStyle name="Calculation 15 8 2" xfId="30646" xr:uid="{00000000-0005-0000-0000-0000220A0000}"/>
    <cellStyle name="Calculation 15 9" xfId="2670" xr:uid="{00000000-0005-0000-0000-0000230A0000}"/>
    <cellStyle name="Calculation 16" xfId="1302" xr:uid="{00000000-0005-0000-0000-0000240A0000}"/>
    <cellStyle name="Calculation 16 2" xfId="2683" xr:uid="{00000000-0005-0000-0000-0000250A0000}"/>
    <cellStyle name="Calculation 16 2 2" xfId="2684" xr:uid="{00000000-0005-0000-0000-0000260A0000}"/>
    <cellStyle name="Calculation 16 2 2 2" xfId="2685" xr:uid="{00000000-0005-0000-0000-0000270A0000}"/>
    <cellStyle name="Calculation 16 2 2 2 2" xfId="11205" xr:uid="{00000000-0005-0000-0000-0000280A0000}"/>
    <cellStyle name="Calculation 16 2 2 2 2 2" xfId="24376" xr:uid="{00000000-0005-0000-0000-0000290A0000}"/>
    <cellStyle name="Calculation 16 2 2 2 2 2 2" xfId="37127" xr:uid="{00000000-0005-0000-0000-00002A0A0000}"/>
    <cellStyle name="Calculation 16 2 2 2 3" xfId="15920" xr:uid="{00000000-0005-0000-0000-00002B0A0000}"/>
    <cellStyle name="Calculation 16 2 2 2 3 2" xfId="29091" xr:uid="{00000000-0005-0000-0000-00002C0A0000}"/>
    <cellStyle name="Calculation 16 2 2 2 3 2 2" xfId="41842" xr:uid="{00000000-0005-0000-0000-00002D0A0000}"/>
    <cellStyle name="Calculation 16 2 2 2 4" xfId="17910" xr:uid="{00000000-0005-0000-0000-00002E0A0000}"/>
    <cellStyle name="Calculation 16 2 2 2 4 2" xfId="30661" xr:uid="{00000000-0005-0000-0000-00002F0A0000}"/>
    <cellStyle name="Calculation 16 2 2 3" xfId="2686" xr:uid="{00000000-0005-0000-0000-0000300A0000}"/>
    <cellStyle name="Calculation 16 2 2 3 2" xfId="11206" xr:uid="{00000000-0005-0000-0000-0000310A0000}"/>
    <cellStyle name="Calculation 16 2 2 3 2 2" xfId="24377" xr:uid="{00000000-0005-0000-0000-0000320A0000}"/>
    <cellStyle name="Calculation 16 2 2 3 2 2 2" xfId="37128" xr:uid="{00000000-0005-0000-0000-0000330A0000}"/>
    <cellStyle name="Calculation 16 2 2 3 3" xfId="15919" xr:uid="{00000000-0005-0000-0000-0000340A0000}"/>
    <cellStyle name="Calculation 16 2 2 3 3 2" xfId="29090" xr:uid="{00000000-0005-0000-0000-0000350A0000}"/>
    <cellStyle name="Calculation 16 2 2 3 3 2 2" xfId="41841" xr:uid="{00000000-0005-0000-0000-0000360A0000}"/>
    <cellStyle name="Calculation 16 2 2 3 4" xfId="17911" xr:uid="{00000000-0005-0000-0000-0000370A0000}"/>
    <cellStyle name="Calculation 16 2 2 3 4 2" xfId="30662" xr:uid="{00000000-0005-0000-0000-0000380A0000}"/>
    <cellStyle name="Calculation 16 2 2 4" xfId="11204" xr:uid="{00000000-0005-0000-0000-0000390A0000}"/>
    <cellStyle name="Calculation 16 2 2 4 2" xfId="24375" xr:uid="{00000000-0005-0000-0000-00003A0A0000}"/>
    <cellStyle name="Calculation 16 2 2 4 2 2" xfId="37126" xr:uid="{00000000-0005-0000-0000-00003B0A0000}"/>
    <cellStyle name="Calculation 16 2 2 5" xfId="15921" xr:uid="{00000000-0005-0000-0000-00003C0A0000}"/>
    <cellStyle name="Calculation 16 2 2 5 2" xfId="29092" xr:uid="{00000000-0005-0000-0000-00003D0A0000}"/>
    <cellStyle name="Calculation 16 2 2 5 2 2" xfId="41843" xr:uid="{00000000-0005-0000-0000-00003E0A0000}"/>
    <cellStyle name="Calculation 16 2 2 6" xfId="17909" xr:uid="{00000000-0005-0000-0000-00003F0A0000}"/>
    <cellStyle name="Calculation 16 2 2 6 2" xfId="30660" xr:uid="{00000000-0005-0000-0000-0000400A0000}"/>
    <cellStyle name="Calculation 16 2 3" xfId="2687" xr:uid="{00000000-0005-0000-0000-0000410A0000}"/>
    <cellStyle name="Calculation 16 2 3 2" xfId="11207" xr:uid="{00000000-0005-0000-0000-0000420A0000}"/>
    <cellStyle name="Calculation 16 2 3 2 2" xfId="24378" xr:uid="{00000000-0005-0000-0000-0000430A0000}"/>
    <cellStyle name="Calculation 16 2 3 2 2 2" xfId="37129" xr:uid="{00000000-0005-0000-0000-0000440A0000}"/>
    <cellStyle name="Calculation 16 2 3 3" xfId="15918" xr:uid="{00000000-0005-0000-0000-0000450A0000}"/>
    <cellStyle name="Calculation 16 2 3 3 2" xfId="29089" xr:uid="{00000000-0005-0000-0000-0000460A0000}"/>
    <cellStyle name="Calculation 16 2 3 3 2 2" xfId="41840" xr:uid="{00000000-0005-0000-0000-0000470A0000}"/>
    <cellStyle name="Calculation 16 2 3 4" xfId="17912" xr:uid="{00000000-0005-0000-0000-0000480A0000}"/>
    <cellStyle name="Calculation 16 2 3 4 2" xfId="30663" xr:uid="{00000000-0005-0000-0000-0000490A0000}"/>
    <cellStyle name="Calculation 16 2 4" xfId="2688" xr:uid="{00000000-0005-0000-0000-00004A0A0000}"/>
    <cellStyle name="Calculation 16 2 4 2" xfId="11208" xr:uid="{00000000-0005-0000-0000-00004B0A0000}"/>
    <cellStyle name="Calculation 16 2 4 2 2" xfId="24379" xr:uid="{00000000-0005-0000-0000-00004C0A0000}"/>
    <cellStyle name="Calculation 16 2 4 2 2 2" xfId="37130" xr:uid="{00000000-0005-0000-0000-00004D0A0000}"/>
    <cellStyle name="Calculation 16 2 4 3" xfId="15917" xr:uid="{00000000-0005-0000-0000-00004E0A0000}"/>
    <cellStyle name="Calculation 16 2 4 3 2" xfId="29088" xr:uid="{00000000-0005-0000-0000-00004F0A0000}"/>
    <cellStyle name="Calculation 16 2 4 3 2 2" xfId="41839" xr:uid="{00000000-0005-0000-0000-0000500A0000}"/>
    <cellStyle name="Calculation 16 2 4 4" xfId="17913" xr:uid="{00000000-0005-0000-0000-0000510A0000}"/>
    <cellStyle name="Calculation 16 2 4 4 2" xfId="30664" xr:uid="{00000000-0005-0000-0000-0000520A0000}"/>
    <cellStyle name="Calculation 16 2 5" xfId="11203" xr:uid="{00000000-0005-0000-0000-0000530A0000}"/>
    <cellStyle name="Calculation 16 2 5 2" xfId="24374" xr:uid="{00000000-0005-0000-0000-0000540A0000}"/>
    <cellStyle name="Calculation 16 2 5 2 2" xfId="37125" xr:uid="{00000000-0005-0000-0000-0000550A0000}"/>
    <cellStyle name="Calculation 16 2 6" xfId="15922" xr:uid="{00000000-0005-0000-0000-0000560A0000}"/>
    <cellStyle name="Calculation 16 2 6 2" xfId="29093" xr:uid="{00000000-0005-0000-0000-0000570A0000}"/>
    <cellStyle name="Calculation 16 2 6 2 2" xfId="41844" xr:uid="{00000000-0005-0000-0000-0000580A0000}"/>
    <cellStyle name="Calculation 16 2 7" xfId="17908" xr:uid="{00000000-0005-0000-0000-0000590A0000}"/>
    <cellStyle name="Calculation 16 2 7 2" xfId="30659" xr:uid="{00000000-0005-0000-0000-00005A0A0000}"/>
    <cellStyle name="Calculation 16 3" xfId="2689" xr:uid="{00000000-0005-0000-0000-00005B0A0000}"/>
    <cellStyle name="Calculation 16 3 2" xfId="2690" xr:uid="{00000000-0005-0000-0000-00005C0A0000}"/>
    <cellStyle name="Calculation 16 3 2 2" xfId="11210" xr:uid="{00000000-0005-0000-0000-00005D0A0000}"/>
    <cellStyle name="Calculation 16 3 2 2 2" xfId="24381" xr:uid="{00000000-0005-0000-0000-00005E0A0000}"/>
    <cellStyle name="Calculation 16 3 2 2 2 2" xfId="37132" xr:uid="{00000000-0005-0000-0000-00005F0A0000}"/>
    <cellStyle name="Calculation 16 3 2 3" xfId="15915" xr:uid="{00000000-0005-0000-0000-0000600A0000}"/>
    <cellStyle name="Calculation 16 3 2 3 2" xfId="29086" xr:uid="{00000000-0005-0000-0000-0000610A0000}"/>
    <cellStyle name="Calculation 16 3 2 3 2 2" xfId="41837" xr:uid="{00000000-0005-0000-0000-0000620A0000}"/>
    <cellStyle name="Calculation 16 3 2 4" xfId="17915" xr:uid="{00000000-0005-0000-0000-0000630A0000}"/>
    <cellStyle name="Calculation 16 3 2 4 2" xfId="30666" xr:uid="{00000000-0005-0000-0000-0000640A0000}"/>
    <cellStyle name="Calculation 16 3 3" xfId="2691" xr:uid="{00000000-0005-0000-0000-0000650A0000}"/>
    <cellStyle name="Calculation 16 3 3 2" xfId="11211" xr:uid="{00000000-0005-0000-0000-0000660A0000}"/>
    <cellStyle name="Calculation 16 3 3 2 2" xfId="24382" xr:uid="{00000000-0005-0000-0000-0000670A0000}"/>
    <cellStyle name="Calculation 16 3 3 2 2 2" xfId="37133" xr:uid="{00000000-0005-0000-0000-0000680A0000}"/>
    <cellStyle name="Calculation 16 3 3 3" xfId="15914" xr:uid="{00000000-0005-0000-0000-0000690A0000}"/>
    <cellStyle name="Calculation 16 3 3 3 2" xfId="29085" xr:uid="{00000000-0005-0000-0000-00006A0A0000}"/>
    <cellStyle name="Calculation 16 3 3 3 2 2" xfId="41836" xr:uid="{00000000-0005-0000-0000-00006B0A0000}"/>
    <cellStyle name="Calculation 16 3 3 4" xfId="17916" xr:uid="{00000000-0005-0000-0000-00006C0A0000}"/>
    <cellStyle name="Calculation 16 3 3 4 2" xfId="30667" xr:uid="{00000000-0005-0000-0000-00006D0A0000}"/>
    <cellStyle name="Calculation 16 3 4" xfId="11209" xr:uid="{00000000-0005-0000-0000-00006E0A0000}"/>
    <cellStyle name="Calculation 16 3 4 2" xfId="24380" xr:uid="{00000000-0005-0000-0000-00006F0A0000}"/>
    <cellStyle name="Calculation 16 3 4 2 2" xfId="37131" xr:uid="{00000000-0005-0000-0000-0000700A0000}"/>
    <cellStyle name="Calculation 16 3 5" xfId="15916" xr:uid="{00000000-0005-0000-0000-0000710A0000}"/>
    <cellStyle name="Calculation 16 3 5 2" xfId="29087" xr:uid="{00000000-0005-0000-0000-0000720A0000}"/>
    <cellStyle name="Calculation 16 3 5 2 2" xfId="41838" xr:uid="{00000000-0005-0000-0000-0000730A0000}"/>
    <cellStyle name="Calculation 16 3 6" xfId="17914" xr:uid="{00000000-0005-0000-0000-0000740A0000}"/>
    <cellStyle name="Calculation 16 3 6 2" xfId="30665" xr:uid="{00000000-0005-0000-0000-0000750A0000}"/>
    <cellStyle name="Calculation 16 4" xfId="2692" xr:uid="{00000000-0005-0000-0000-0000760A0000}"/>
    <cellStyle name="Calculation 16 4 2" xfId="11212" xr:uid="{00000000-0005-0000-0000-0000770A0000}"/>
    <cellStyle name="Calculation 16 4 2 2" xfId="24383" xr:uid="{00000000-0005-0000-0000-0000780A0000}"/>
    <cellStyle name="Calculation 16 4 2 2 2" xfId="37134" xr:uid="{00000000-0005-0000-0000-0000790A0000}"/>
    <cellStyle name="Calculation 16 4 3" xfId="15913" xr:uid="{00000000-0005-0000-0000-00007A0A0000}"/>
    <cellStyle name="Calculation 16 4 3 2" xfId="29084" xr:uid="{00000000-0005-0000-0000-00007B0A0000}"/>
    <cellStyle name="Calculation 16 4 3 2 2" xfId="41835" xr:uid="{00000000-0005-0000-0000-00007C0A0000}"/>
    <cellStyle name="Calculation 16 4 4" xfId="17917" xr:uid="{00000000-0005-0000-0000-00007D0A0000}"/>
    <cellStyle name="Calculation 16 4 4 2" xfId="30668" xr:uid="{00000000-0005-0000-0000-00007E0A0000}"/>
    <cellStyle name="Calculation 16 5" xfId="2693" xr:uid="{00000000-0005-0000-0000-00007F0A0000}"/>
    <cellStyle name="Calculation 16 5 2" xfId="11213" xr:uid="{00000000-0005-0000-0000-0000800A0000}"/>
    <cellStyle name="Calculation 16 5 2 2" xfId="24384" xr:uid="{00000000-0005-0000-0000-0000810A0000}"/>
    <cellStyle name="Calculation 16 5 2 2 2" xfId="37135" xr:uid="{00000000-0005-0000-0000-0000820A0000}"/>
    <cellStyle name="Calculation 16 5 3" xfId="15912" xr:uid="{00000000-0005-0000-0000-0000830A0000}"/>
    <cellStyle name="Calculation 16 5 3 2" xfId="29083" xr:uid="{00000000-0005-0000-0000-0000840A0000}"/>
    <cellStyle name="Calculation 16 5 3 2 2" xfId="41834" xr:uid="{00000000-0005-0000-0000-0000850A0000}"/>
    <cellStyle name="Calculation 16 5 4" xfId="17918" xr:uid="{00000000-0005-0000-0000-0000860A0000}"/>
    <cellStyle name="Calculation 16 5 4 2" xfId="30669" xr:uid="{00000000-0005-0000-0000-0000870A0000}"/>
    <cellStyle name="Calculation 16 6" xfId="11202" xr:uid="{00000000-0005-0000-0000-0000880A0000}"/>
    <cellStyle name="Calculation 16 6 2" xfId="24373" xr:uid="{00000000-0005-0000-0000-0000890A0000}"/>
    <cellStyle name="Calculation 16 6 2 2" xfId="37124" xr:uid="{00000000-0005-0000-0000-00008A0A0000}"/>
    <cellStyle name="Calculation 16 7" xfId="15923" xr:uid="{00000000-0005-0000-0000-00008B0A0000}"/>
    <cellStyle name="Calculation 16 7 2" xfId="29094" xr:uid="{00000000-0005-0000-0000-00008C0A0000}"/>
    <cellStyle name="Calculation 16 7 2 2" xfId="41845" xr:uid="{00000000-0005-0000-0000-00008D0A0000}"/>
    <cellStyle name="Calculation 16 8" xfId="17907" xr:uid="{00000000-0005-0000-0000-00008E0A0000}"/>
    <cellStyle name="Calculation 16 8 2" xfId="30658" xr:uid="{00000000-0005-0000-0000-00008F0A0000}"/>
    <cellStyle name="Calculation 16 9" xfId="2682" xr:uid="{00000000-0005-0000-0000-0000900A0000}"/>
    <cellStyle name="Calculation 17" xfId="1303" xr:uid="{00000000-0005-0000-0000-0000910A0000}"/>
    <cellStyle name="Calculation 17 2" xfId="2695" xr:uid="{00000000-0005-0000-0000-0000920A0000}"/>
    <cellStyle name="Calculation 17 2 2" xfId="2696" xr:uid="{00000000-0005-0000-0000-0000930A0000}"/>
    <cellStyle name="Calculation 17 2 2 2" xfId="2697" xr:uid="{00000000-0005-0000-0000-0000940A0000}"/>
    <cellStyle name="Calculation 17 2 2 2 2" xfId="11217" xr:uid="{00000000-0005-0000-0000-0000950A0000}"/>
    <cellStyle name="Calculation 17 2 2 2 2 2" xfId="24388" xr:uid="{00000000-0005-0000-0000-0000960A0000}"/>
    <cellStyle name="Calculation 17 2 2 2 2 2 2" xfId="37139" xr:uid="{00000000-0005-0000-0000-0000970A0000}"/>
    <cellStyle name="Calculation 17 2 2 2 3" xfId="15908" xr:uid="{00000000-0005-0000-0000-0000980A0000}"/>
    <cellStyle name="Calculation 17 2 2 2 3 2" xfId="29079" xr:uid="{00000000-0005-0000-0000-0000990A0000}"/>
    <cellStyle name="Calculation 17 2 2 2 3 2 2" xfId="41830" xr:uid="{00000000-0005-0000-0000-00009A0A0000}"/>
    <cellStyle name="Calculation 17 2 2 2 4" xfId="17922" xr:uid="{00000000-0005-0000-0000-00009B0A0000}"/>
    <cellStyle name="Calculation 17 2 2 2 4 2" xfId="30673" xr:uid="{00000000-0005-0000-0000-00009C0A0000}"/>
    <cellStyle name="Calculation 17 2 2 3" xfId="2698" xr:uid="{00000000-0005-0000-0000-00009D0A0000}"/>
    <cellStyle name="Calculation 17 2 2 3 2" xfId="11218" xr:uid="{00000000-0005-0000-0000-00009E0A0000}"/>
    <cellStyle name="Calculation 17 2 2 3 2 2" xfId="24389" xr:uid="{00000000-0005-0000-0000-00009F0A0000}"/>
    <cellStyle name="Calculation 17 2 2 3 2 2 2" xfId="37140" xr:uid="{00000000-0005-0000-0000-0000A00A0000}"/>
    <cellStyle name="Calculation 17 2 2 3 3" xfId="15907" xr:uid="{00000000-0005-0000-0000-0000A10A0000}"/>
    <cellStyle name="Calculation 17 2 2 3 3 2" xfId="29078" xr:uid="{00000000-0005-0000-0000-0000A20A0000}"/>
    <cellStyle name="Calculation 17 2 2 3 3 2 2" xfId="41829" xr:uid="{00000000-0005-0000-0000-0000A30A0000}"/>
    <cellStyle name="Calculation 17 2 2 3 4" xfId="17923" xr:uid="{00000000-0005-0000-0000-0000A40A0000}"/>
    <cellStyle name="Calculation 17 2 2 3 4 2" xfId="30674" xr:uid="{00000000-0005-0000-0000-0000A50A0000}"/>
    <cellStyle name="Calculation 17 2 2 4" xfId="11216" xr:uid="{00000000-0005-0000-0000-0000A60A0000}"/>
    <cellStyle name="Calculation 17 2 2 4 2" xfId="24387" xr:uid="{00000000-0005-0000-0000-0000A70A0000}"/>
    <cellStyle name="Calculation 17 2 2 4 2 2" xfId="37138" xr:uid="{00000000-0005-0000-0000-0000A80A0000}"/>
    <cellStyle name="Calculation 17 2 2 5" xfId="15909" xr:uid="{00000000-0005-0000-0000-0000A90A0000}"/>
    <cellStyle name="Calculation 17 2 2 5 2" xfId="29080" xr:uid="{00000000-0005-0000-0000-0000AA0A0000}"/>
    <cellStyle name="Calculation 17 2 2 5 2 2" xfId="41831" xr:uid="{00000000-0005-0000-0000-0000AB0A0000}"/>
    <cellStyle name="Calculation 17 2 2 6" xfId="17921" xr:uid="{00000000-0005-0000-0000-0000AC0A0000}"/>
    <cellStyle name="Calculation 17 2 2 6 2" xfId="30672" xr:uid="{00000000-0005-0000-0000-0000AD0A0000}"/>
    <cellStyle name="Calculation 17 2 3" xfId="2699" xr:uid="{00000000-0005-0000-0000-0000AE0A0000}"/>
    <cellStyle name="Calculation 17 2 3 2" xfId="11219" xr:uid="{00000000-0005-0000-0000-0000AF0A0000}"/>
    <cellStyle name="Calculation 17 2 3 2 2" xfId="24390" xr:uid="{00000000-0005-0000-0000-0000B00A0000}"/>
    <cellStyle name="Calculation 17 2 3 2 2 2" xfId="37141" xr:uid="{00000000-0005-0000-0000-0000B10A0000}"/>
    <cellStyle name="Calculation 17 2 3 3" xfId="15906" xr:uid="{00000000-0005-0000-0000-0000B20A0000}"/>
    <cellStyle name="Calculation 17 2 3 3 2" xfId="29077" xr:uid="{00000000-0005-0000-0000-0000B30A0000}"/>
    <cellStyle name="Calculation 17 2 3 3 2 2" xfId="41828" xr:uid="{00000000-0005-0000-0000-0000B40A0000}"/>
    <cellStyle name="Calculation 17 2 3 4" xfId="17924" xr:uid="{00000000-0005-0000-0000-0000B50A0000}"/>
    <cellStyle name="Calculation 17 2 3 4 2" xfId="30675" xr:uid="{00000000-0005-0000-0000-0000B60A0000}"/>
    <cellStyle name="Calculation 17 2 4" xfId="2700" xr:uid="{00000000-0005-0000-0000-0000B70A0000}"/>
    <cellStyle name="Calculation 17 2 4 2" xfId="11220" xr:uid="{00000000-0005-0000-0000-0000B80A0000}"/>
    <cellStyle name="Calculation 17 2 4 2 2" xfId="24391" xr:uid="{00000000-0005-0000-0000-0000B90A0000}"/>
    <cellStyle name="Calculation 17 2 4 2 2 2" xfId="37142" xr:uid="{00000000-0005-0000-0000-0000BA0A0000}"/>
    <cellStyle name="Calculation 17 2 4 3" xfId="15905" xr:uid="{00000000-0005-0000-0000-0000BB0A0000}"/>
    <cellStyle name="Calculation 17 2 4 3 2" xfId="29076" xr:uid="{00000000-0005-0000-0000-0000BC0A0000}"/>
    <cellStyle name="Calculation 17 2 4 3 2 2" xfId="41827" xr:uid="{00000000-0005-0000-0000-0000BD0A0000}"/>
    <cellStyle name="Calculation 17 2 4 4" xfId="17925" xr:uid="{00000000-0005-0000-0000-0000BE0A0000}"/>
    <cellStyle name="Calculation 17 2 4 4 2" xfId="30676" xr:uid="{00000000-0005-0000-0000-0000BF0A0000}"/>
    <cellStyle name="Calculation 17 2 5" xfId="11215" xr:uid="{00000000-0005-0000-0000-0000C00A0000}"/>
    <cellStyle name="Calculation 17 2 5 2" xfId="24386" xr:uid="{00000000-0005-0000-0000-0000C10A0000}"/>
    <cellStyle name="Calculation 17 2 5 2 2" xfId="37137" xr:uid="{00000000-0005-0000-0000-0000C20A0000}"/>
    <cellStyle name="Calculation 17 2 6" xfId="15910" xr:uid="{00000000-0005-0000-0000-0000C30A0000}"/>
    <cellStyle name="Calculation 17 2 6 2" xfId="29081" xr:uid="{00000000-0005-0000-0000-0000C40A0000}"/>
    <cellStyle name="Calculation 17 2 6 2 2" xfId="41832" xr:uid="{00000000-0005-0000-0000-0000C50A0000}"/>
    <cellStyle name="Calculation 17 2 7" xfId="17920" xr:uid="{00000000-0005-0000-0000-0000C60A0000}"/>
    <cellStyle name="Calculation 17 2 7 2" xfId="30671" xr:uid="{00000000-0005-0000-0000-0000C70A0000}"/>
    <cellStyle name="Calculation 17 3" xfId="2701" xr:uid="{00000000-0005-0000-0000-0000C80A0000}"/>
    <cellStyle name="Calculation 17 3 2" xfId="2702" xr:uid="{00000000-0005-0000-0000-0000C90A0000}"/>
    <cellStyle name="Calculation 17 3 2 2" xfId="11222" xr:uid="{00000000-0005-0000-0000-0000CA0A0000}"/>
    <cellStyle name="Calculation 17 3 2 2 2" xfId="24393" xr:uid="{00000000-0005-0000-0000-0000CB0A0000}"/>
    <cellStyle name="Calculation 17 3 2 2 2 2" xfId="37144" xr:uid="{00000000-0005-0000-0000-0000CC0A0000}"/>
    <cellStyle name="Calculation 17 3 2 3" xfId="15903" xr:uid="{00000000-0005-0000-0000-0000CD0A0000}"/>
    <cellStyle name="Calculation 17 3 2 3 2" xfId="29074" xr:uid="{00000000-0005-0000-0000-0000CE0A0000}"/>
    <cellStyle name="Calculation 17 3 2 3 2 2" xfId="41825" xr:uid="{00000000-0005-0000-0000-0000CF0A0000}"/>
    <cellStyle name="Calculation 17 3 2 4" xfId="17927" xr:uid="{00000000-0005-0000-0000-0000D00A0000}"/>
    <cellStyle name="Calculation 17 3 2 4 2" xfId="30678" xr:uid="{00000000-0005-0000-0000-0000D10A0000}"/>
    <cellStyle name="Calculation 17 3 3" xfId="2703" xr:uid="{00000000-0005-0000-0000-0000D20A0000}"/>
    <cellStyle name="Calculation 17 3 3 2" xfId="11223" xr:uid="{00000000-0005-0000-0000-0000D30A0000}"/>
    <cellStyle name="Calculation 17 3 3 2 2" xfId="24394" xr:uid="{00000000-0005-0000-0000-0000D40A0000}"/>
    <cellStyle name="Calculation 17 3 3 2 2 2" xfId="37145" xr:uid="{00000000-0005-0000-0000-0000D50A0000}"/>
    <cellStyle name="Calculation 17 3 3 3" xfId="15902" xr:uid="{00000000-0005-0000-0000-0000D60A0000}"/>
    <cellStyle name="Calculation 17 3 3 3 2" xfId="29073" xr:uid="{00000000-0005-0000-0000-0000D70A0000}"/>
    <cellStyle name="Calculation 17 3 3 3 2 2" xfId="41824" xr:uid="{00000000-0005-0000-0000-0000D80A0000}"/>
    <cellStyle name="Calculation 17 3 3 4" xfId="17928" xr:uid="{00000000-0005-0000-0000-0000D90A0000}"/>
    <cellStyle name="Calculation 17 3 3 4 2" xfId="30679" xr:uid="{00000000-0005-0000-0000-0000DA0A0000}"/>
    <cellStyle name="Calculation 17 3 4" xfId="11221" xr:uid="{00000000-0005-0000-0000-0000DB0A0000}"/>
    <cellStyle name="Calculation 17 3 4 2" xfId="24392" xr:uid="{00000000-0005-0000-0000-0000DC0A0000}"/>
    <cellStyle name="Calculation 17 3 4 2 2" xfId="37143" xr:uid="{00000000-0005-0000-0000-0000DD0A0000}"/>
    <cellStyle name="Calculation 17 3 5" xfId="15904" xr:uid="{00000000-0005-0000-0000-0000DE0A0000}"/>
    <cellStyle name="Calculation 17 3 5 2" xfId="29075" xr:uid="{00000000-0005-0000-0000-0000DF0A0000}"/>
    <cellStyle name="Calculation 17 3 5 2 2" xfId="41826" xr:uid="{00000000-0005-0000-0000-0000E00A0000}"/>
    <cellStyle name="Calculation 17 3 6" xfId="17926" xr:uid="{00000000-0005-0000-0000-0000E10A0000}"/>
    <cellStyle name="Calculation 17 3 6 2" xfId="30677" xr:uid="{00000000-0005-0000-0000-0000E20A0000}"/>
    <cellStyle name="Calculation 17 4" xfId="2704" xr:uid="{00000000-0005-0000-0000-0000E30A0000}"/>
    <cellStyle name="Calculation 17 4 2" xfId="11224" xr:uid="{00000000-0005-0000-0000-0000E40A0000}"/>
    <cellStyle name="Calculation 17 4 2 2" xfId="24395" xr:uid="{00000000-0005-0000-0000-0000E50A0000}"/>
    <cellStyle name="Calculation 17 4 2 2 2" xfId="37146" xr:uid="{00000000-0005-0000-0000-0000E60A0000}"/>
    <cellStyle name="Calculation 17 4 3" xfId="15901" xr:uid="{00000000-0005-0000-0000-0000E70A0000}"/>
    <cellStyle name="Calculation 17 4 3 2" xfId="29072" xr:uid="{00000000-0005-0000-0000-0000E80A0000}"/>
    <cellStyle name="Calculation 17 4 3 2 2" xfId="41823" xr:uid="{00000000-0005-0000-0000-0000E90A0000}"/>
    <cellStyle name="Calculation 17 4 4" xfId="17929" xr:uid="{00000000-0005-0000-0000-0000EA0A0000}"/>
    <cellStyle name="Calculation 17 4 4 2" xfId="30680" xr:uid="{00000000-0005-0000-0000-0000EB0A0000}"/>
    <cellStyle name="Calculation 17 5" xfId="2705" xr:uid="{00000000-0005-0000-0000-0000EC0A0000}"/>
    <cellStyle name="Calculation 17 5 2" xfId="11225" xr:uid="{00000000-0005-0000-0000-0000ED0A0000}"/>
    <cellStyle name="Calculation 17 5 2 2" xfId="24396" xr:uid="{00000000-0005-0000-0000-0000EE0A0000}"/>
    <cellStyle name="Calculation 17 5 2 2 2" xfId="37147" xr:uid="{00000000-0005-0000-0000-0000EF0A0000}"/>
    <cellStyle name="Calculation 17 5 3" xfId="15900" xr:uid="{00000000-0005-0000-0000-0000F00A0000}"/>
    <cellStyle name="Calculation 17 5 3 2" xfId="29071" xr:uid="{00000000-0005-0000-0000-0000F10A0000}"/>
    <cellStyle name="Calculation 17 5 3 2 2" xfId="41822" xr:uid="{00000000-0005-0000-0000-0000F20A0000}"/>
    <cellStyle name="Calculation 17 5 4" xfId="17930" xr:uid="{00000000-0005-0000-0000-0000F30A0000}"/>
    <cellStyle name="Calculation 17 5 4 2" xfId="30681" xr:uid="{00000000-0005-0000-0000-0000F40A0000}"/>
    <cellStyle name="Calculation 17 6" xfId="11214" xr:uid="{00000000-0005-0000-0000-0000F50A0000}"/>
    <cellStyle name="Calculation 17 6 2" xfId="24385" xr:uid="{00000000-0005-0000-0000-0000F60A0000}"/>
    <cellStyle name="Calculation 17 6 2 2" xfId="37136" xr:uid="{00000000-0005-0000-0000-0000F70A0000}"/>
    <cellStyle name="Calculation 17 7" xfId="15911" xr:uid="{00000000-0005-0000-0000-0000F80A0000}"/>
    <cellStyle name="Calculation 17 7 2" xfId="29082" xr:uid="{00000000-0005-0000-0000-0000F90A0000}"/>
    <cellStyle name="Calculation 17 7 2 2" xfId="41833" xr:uid="{00000000-0005-0000-0000-0000FA0A0000}"/>
    <cellStyle name="Calculation 17 8" xfId="17919" xr:uid="{00000000-0005-0000-0000-0000FB0A0000}"/>
    <cellStyle name="Calculation 17 8 2" xfId="30670" xr:uid="{00000000-0005-0000-0000-0000FC0A0000}"/>
    <cellStyle name="Calculation 17 9" xfId="2694" xr:uid="{00000000-0005-0000-0000-0000FD0A0000}"/>
    <cellStyle name="Calculation 18" xfId="1304" xr:uid="{00000000-0005-0000-0000-0000FE0A0000}"/>
    <cellStyle name="Calculation 18 2" xfId="2707" xr:uid="{00000000-0005-0000-0000-0000FF0A0000}"/>
    <cellStyle name="Calculation 18 2 2" xfId="2708" xr:uid="{00000000-0005-0000-0000-0000000B0000}"/>
    <cellStyle name="Calculation 18 2 2 2" xfId="11228" xr:uid="{00000000-0005-0000-0000-0000010B0000}"/>
    <cellStyle name="Calculation 18 2 2 2 2" xfId="24399" xr:uid="{00000000-0005-0000-0000-0000020B0000}"/>
    <cellStyle name="Calculation 18 2 2 2 2 2" xfId="37150" xr:uid="{00000000-0005-0000-0000-0000030B0000}"/>
    <cellStyle name="Calculation 18 2 2 3" xfId="15897" xr:uid="{00000000-0005-0000-0000-0000040B0000}"/>
    <cellStyle name="Calculation 18 2 2 3 2" xfId="29068" xr:uid="{00000000-0005-0000-0000-0000050B0000}"/>
    <cellStyle name="Calculation 18 2 2 3 2 2" xfId="41819" xr:uid="{00000000-0005-0000-0000-0000060B0000}"/>
    <cellStyle name="Calculation 18 2 2 4" xfId="17933" xr:uid="{00000000-0005-0000-0000-0000070B0000}"/>
    <cellStyle name="Calculation 18 2 2 4 2" xfId="30684" xr:uid="{00000000-0005-0000-0000-0000080B0000}"/>
    <cellStyle name="Calculation 18 2 3" xfId="2709" xr:uid="{00000000-0005-0000-0000-0000090B0000}"/>
    <cellStyle name="Calculation 18 2 3 2" xfId="11229" xr:uid="{00000000-0005-0000-0000-00000A0B0000}"/>
    <cellStyle name="Calculation 18 2 3 2 2" xfId="24400" xr:uid="{00000000-0005-0000-0000-00000B0B0000}"/>
    <cellStyle name="Calculation 18 2 3 2 2 2" xfId="37151" xr:uid="{00000000-0005-0000-0000-00000C0B0000}"/>
    <cellStyle name="Calculation 18 2 3 3" xfId="15896" xr:uid="{00000000-0005-0000-0000-00000D0B0000}"/>
    <cellStyle name="Calculation 18 2 3 3 2" xfId="29067" xr:uid="{00000000-0005-0000-0000-00000E0B0000}"/>
    <cellStyle name="Calculation 18 2 3 3 2 2" xfId="41818" xr:uid="{00000000-0005-0000-0000-00000F0B0000}"/>
    <cellStyle name="Calculation 18 2 3 4" xfId="17934" xr:uid="{00000000-0005-0000-0000-0000100B0000}"/>
    <cellStyle name="Calculation 18 2 3 4 2" xfId="30685" xr:uid="{00000000-0005-0000-0000-0000110B0000}"/>
    <cellStyle name="Calculation 18 2 4" xfId="11227" xr:uid="{00000000-0005-0000-0000-0000120B0000}"/>
    <cellStyle name="Calculation 18 2 4 2" xfId="24398" xr:uid="{00000000-0005-0000-0000-0000130B0000}"/>
    <cellStyle name="Calculation 18 2 4 2 2" xfId="37149" xr:uid="{00000000-0005-0000-0000-0000140B0000}"/>
    <cellStyle name="Calculation 18 2 5" xfId="15898" xr:uid="{00000000-0005-0000-0000-0000150B0000}"/>
    <cellStyle name="Calculation 18 2 5 2" xfId="29069" xr:uid="{00000000-0005-0000-0000-0000160B0000}"/>
    <cellStyle name="Calculation 18 2 5 2 2" xfId="41820" xr:uid="{00000000-0005-0000-0000-0000170B0000}"/>
    <cellStyle name="Calculation 18 2 6" xfId="17932" xr:uid="{00000000-0005-0000-0000-0000180B0000}"/>
    <cellStyle name="Calculation 18 2 6 2" xfId="30683" xr:uid="{00000000-0005-0000-0000-0000190B0000}"/>
    <cellStyle name="Calculation 18 3" xfId="2710" xr:uid="{00000000-0005-0000-0000-00001A0B0000}"/>
    <cellStyle name="Calculation 18 3 2" xfId="11230" xr:uid="{00000000-0005-0000-0000-00001B0B0000}"/>
    <cellStyle name="Calculation 18 3 2 2" xfId="24401" xr:uid="{00000000-0005-0000-0000-00001C0B0000}"/>
    <cellStyle name="Calculation 18 3 2 2 2" xfId="37152" xr:uid="{00000000-0005-0000-0000-00001D0B0000}"/>
    <cellStyle name="Calculation 18 3 3" xfId="15895" xr:uid="{00000000-0005-0000-0000-00001E0B0000}"/>
    <cellStyle name="Calculation 18 3 3 2" xfId="29066" xr:uid="{00000000-0005-0000-0000-00001F0B0000}"/>
    <cellStyle name="Calculation 18 3 3 2 2" xfId="41817" xr:uid="{00000000-0005-0000-0000-0000200B0000}"/>
    <cellStyle name="Calculation 18 3 4" xfId="17935" xr:uid="{00000000-0005-0000-0000-0000210B0000}"/>
    <cellStyle name="Calculation 18 3 4 2" xfId="30686" xr:uid="{00000000-0005-0000-0000-0000220B0000}"/>
    <cellStyle name="Calculation 18 4" xfId="2711" xr:uid="{00000000-0005-0000-0000-0000230B0000}"/>
    <cellStyle name="Calculation 18 4 2" xfId="11231" xr:uid="{00000000-0005-0000-0000-0000240B0000}"/>
    <cellStyle name="Calculation 18 4 2 2" xfId="24402" xr:uid="{00000000-0005-0000-0000-0000250B0000}"/>
    <cellStyle name="Calculation 18 4 2 2 2" xfId="37153" xr:uid="{00000000-0005-0000-0000-0000260B0000}"/>
    <cellStyle name="Calculation 18 4 3" xfId="15894" xr:uid="{00000000-0005-0000-0000-0000270B0000}"/>
    <cellStyle name="Calculation 18 4 3 2" xfId="29065" xr:uid="{00000000-0005-0000-0000-0000280B0000}"/>
    <cellStyle name="Calculation 18 4 3 2 2" xfId="41816" xr:uid="{00000000-0005-0000-0000-0000290B0000}"/>
    <cellStyle name="Calculation 18 4 4" xfId="17936" xr:uid="{00000000-0005-0000-0000-00002A0B0000}"/>
    <cellStyle name="Calculation 18 4 4 2" xfId="30687" xr:uid="{00000000-0005-0000-0000-00002B0B0000}"/>
    <cellStyle name="Calculation 18 5" xfId="11226" xr:uid="{00000000-0005-0000-0000-00002C0B0000}"/>
    <cellStyle name="Calculation 18 5 2" xfId="24397" xr:uid="{00000000-0005-0000-0000-00002D0B0000}"/>
    <cellStyle name="Calculation 18 5 2 2" xfId="37148" xr:uid="{00000000-0005-0000-0000-00002E0B0000}"/>
    <cellStyle name="Calculation 18 6" xfId="15899" xr:uid="{00000000-0005-0000-0000-00002F0B0000}"/>
    <cellStyle name="Calculation 18 6 2" xfId="29070" xr:uid="{00000000-0005-0000-0000-0000300B0000}"/>
    <cellStyle name="Calculation 18 6 2 2" xfId="41821" xr:uid="{00000000-0005-0000-0000-0000310B0000}"/>
    <cellStyle name="Calculation 18 7" xfId="17931" xr:uid="{00000000-0005-0000-0000-0000320B0000}"/>
    <cellStyle name="Calculation 18 7 2" xfId="30682" xr:uid="{00000000-0005-0000-0000-0000330B0000}"/>
    <cellStyle name="Calculation 18 8" xfId="2706" xr:uid="{00000000-0005-0000-0000-0000340B0000}"/>
    <cellStyle name="Calculation 19" xfId="1305" xr:uid="{00000000-0005-0000-0000-0000350B0000}"/>
    <cellStyle name="Calculation 19 2" xfId="11232" xr:uid="{00000000-0005-0000-0000-0000360B0000}"/>
    <cellStyle name="Calculation 19 2 2" xfId="24403" xr:uid="{00000000-0005-0000-0000-0000370B0000}"/>
    <cellStyle name="Calculation 19 2 2 2" xfId="37154" xr:uid="{00000000-0005-0000-0000-0000380B0000}"/>
    <cellStyle name="Calculation 19 3" xfId="15893" xr:uid="{00000000-0005-0000-0000-0000390B0000}"/>
    <cellStyle name="Calculation 19 3 2" xfId="29064" xr:uid="{00000000-0005-0000-0000-00003A0B0000}"/>
    <cellStyle name="Calculation 19 3 2 2" xfId="41815" xr:uid="{00000000-0005-0000-0000-00003B0B0000}"/>
    <cellStyle name="Calculation 19 4" xfId="17937" xr:uid="{00000000-0005-0000-0000-00003C0B0000}"/>
    <cellStyle name="Calculation 19 4 2" xfId="30688" xr:uid="{00000000-0005-0000-0000-00003D0B0000}"/>
    <cellStyle name="Calculation 19 5" xfId="2712" xr:uid="{00000000-0005-0000-0000-00003E0B0000}"/>
    <cellStyle name="Calculation 2" xfId="1306" xr:uid="{00000000-0005-0000-0000-00003F0B0000}"/>
    <cellStyle name="Calculation 2 2" xfId="2714" xr:uid="{00000000-0005-0000-0000-0000400B0000}"/>
    <cellStyle name="Calculation 2 2 2" xfId="2715" xr:uid="{00000000-0005-0000-0000-0000410B0000}"/>
    <cellStyle name="Calculation 2 2 2 2" xfId="2716" xr:uid="{00000000-0005-0000-0000-0000420B0000}"/>
    <cellStyle name="Calculation 2 2 2 2 2" xfId="11236" xr:uid="{00000000-0005-0000-0000-0000430B0000}"/>
    <cellStyle name="Calculation 2 2 2 2 2 2" xfId="24407" xr:uid="{00000000-0005-0000-0000-0000440B0000}"/>
    <cellStyle name="Calculation 2 2 2 2 2 2 2" xfId="37158" xr:uid="{00000000-0005-0000-0000-0000450B0000}"/>
    <cellStyle name="Calculation 2 2 2 2 3" xfId="15889" xr:uid="{00000000-0005-0000-0000-0000460B0000}"/>
    <cellStyle name="Calculation 2 2 2 2 3 2" xfId="29060" xr:uid="{00000000-0005-0000-0000-0000470B0000}"/>
    <cellStyle name="Calculation 2 2 2 2 3 2 2" xfId="41811" xr:uid="{00000000-0005-0000-0000-0000480B0000}"/>
    <cellStyle name="Calculation 2 2 2 2 4" xfId="17941" xr:uid="{00000000-0005-0000-0000-0000490B0000}"/>
    <cellStyle name="Calculation 2 2 2 2 4 2" xfId="30692" xr:uid="{00000000-0005-0000-0000-00004A0B0000}"/>
    <cellStyle name="Calculation 2 2 2 3" xfId="2717" xr:uid="{00000000-0005-0000-0000-00004B0B0000}"/>
    <cellStyle name="Calculation 2 2 2 3 2" xfId="11237" xr:uid="{00000000-0005-0000-0000-00004C0B0000}"/>
    <cellStyle name="Calculation 2 2 2 3 2 2" xfId="24408" xr:uid="{00000000-0005-0000-0000-00004D0B0000}"/>
    <cellStyle name="Calculation 2 2 2 3 2 2 2" xfId="37159" xr:uid="{00000000-0005-0000-0000-00004E0B0000}"/>
    <cellStyle name="Calculation 2 2 2 3 3" xfId="15888" xr:uid="{00000000-0005-0000-0000-00004F0B0000}"/>
    <cellStyle name="Calculation 2 2 2 3 3 2" xfId="29059" xr:uid="{00000000-0005-0000-0000-0000500B0000}"/>
    <cellStyle name="Calculation 2 2 2 3 3 2 2" xfId="41810" xr:uid="{00000000-0005-0000-0000-0000510B0000}"/>
    <cellStyle name="Calculation 2 2 2 3 4" xfId="17942" xr:uid="{00000000-0005-0000-0000-0000520B0000}"/>
    <cellStyle name="Calculation 2 2 2 3 4 2" xfId="30693" xr:uid="{00000000-0005-0000-0000-0000530B0000}"/>
    <cellStyle name="Calculation 2 2 2 4" xfId="11235" xr:uid="{00000000-0005-0000-0000-0000540B0000}"/>
    <cellStyle name="Calculation 2 2 2 4 2" xfId="24406" xr:uid="{00000000-0005-0000-0000-0000550B0000}"/>
    <cellStyle name="Calculation 2 2 2 4 2 2" xfId="37157" xr:uid="{00000000-0005-0000-0000-0000560B0000}"/>
    <cellStyle name="Calculation 2 2 2 5" xfId="15890" xr:uid="{00000000-0005-0000-0000-0000570B0000}"/>
    <cellStyle name="Calculation 2 2 2 5 2" xfId="29061" xr:uid="{00000000-0005-0000-0000-0000580B0000}"/>
    <cellStyle name="Calculation 2 2 2 5 2 2" xfId="41812" xr:uid="{00000000-0005-0000-0000-0000590B0000}"/>
    <cellStyle name="Calculation 2 2 2 6" xfId="17940" xr:uid="{00000000-0005-0000-0000-00005A0B0000}"/>
    <cellStyle name="Calculation 2 2 2 6 2" xfId="30691" xr:uid="{00000000-0005-0000-0000-00005B0B0000}"/>
    <cellStyle name="Calculation 2 2 3" xfId="2718" xr:uid="{00000000-0005-0000-0000-00005C0B0000}"/>
    <cellStyle name="Calculation 2 2 3 2" xfId="11238" xr:uid="{00000000-0005-0000-0000-00005D0B0000}"/>
    <cellStyle name="Calculation 2 2 3 2 2" xfId="24409" xr:uid="{00000000-0005-0000-0000-00005E0B0000}"/>
    <cellStyle name="Calculation 2 2 3 2 2 2" xfId="37160" xr:uid="{00000000-0005-0000-0000-00005F0B0000}"/>
    <cellStyle name="Calculation 2 2 3 3" xfId="15887" xr:uid="{00000000-0005-0000-0000-0000600B0000}"/>
    <cellStyle name="Calculation 2 2 3 3 2" xfId="29058" xr:uid="{00000000-0005-0000-0000-0000610B0000}"/>
    <cellStyle name="Calculation 2 2 3 3 2 2" xfId="41809" xr:uid="{00000000-0005-0000-0000-0000620B0000}"/>
    <cellStyle name="Calculation 2 2 3 4" xfId="17943" xr:uid="{00000000-0005-0000-0000-0000630B0000}"/>
    <cellStyle name="Calculation 2 2 3 4 2" xfId="30694" xr:uid="{00000000-0005-0000-0000-0000640B0000}"/>
    <cellStyle name="Calculation 2 2 4" xfId="2719" xr:uid="{00000000-0005-0000-0000-0000650B0000}"/>
    <cellStyle name="Calculation 2 2 4 2" xfId="11239" xr:uid="{00000000-0005-0000-0000-0000660B0000}"/>
    <cellStyle name="Calculation 2 2 4 2 2" xfId="24410" xr:uid="{00000000-0005-0000-0000-0000670B0000}"/>
    <cellStyle name="Calculation 2 2 4 2 2 2" xfId="37161" xr:uid="{00000000-0005-0000-0000-0000680B0000}"/>
    <cellStyle name="Calculation 2 2 4 3" xfId="15886" xr:uid="{00000000-0005-0000-0000-0000690B0000}"/>
    <cellStyle name="Calculation 2 2 4 3 2" xfId="29057" xr:uid="{00000000-0005-0000-0000-00006A0B0000}"/>
    <cellStyle name="Calculation 2 2 4 3 2 2" xfId="41808" xr:uid="{00000000-0005-0000-0000-00006B0B0000}"/>
    <cellStyle name="Calculation 2 2 4 4" xfId="17944" xr:uid="{00000000-0005-0000-0000-00006C0B0000}"/>
    <cellStyle name="Calculation 2 2 4 4 2" xfId="30695" xr:uid="{00000000-0005-0000-0000-00006D0B0000}"/>
    <cellStyle name="Calculation 2 2 5" xfId="2720" xr:uid="{00000000-0005-0000-0000-00006E0B0000}"/>
    <cellStyle name="Calculation 2 2 6" xfId="11234" xr:uid="{00000000-0005-0000-0000-00006F0B0000}"/>
    <cellStyle name="Calculation 2 2 6 2" xfId="24405" xr:uid="{00000000-0005-0000-0000-0000700B0000}"/>
    <cellStyle name="Calculation 2 2 6 2 2" xfId="37156" xr:uid="{00000000-0005-0000-0000-0000710B0000}"/>
    <cellStyle name="Calculation 2 2 7" xfId="15891" xr:uid="{00000000-0005-0000-0000-0000720B0000}"/>
    <cellStyle name="Calculation 2 2 7 2" xfId="29062" xr:uid="{00000000-0005-0000-0000-0000730B0000}"/>
    <cellStyle name="Calculation 2 2 7 2 2" xfId="41813" xr:uid="{00000000-0005-0000-0000-0000740B0000}"/>
    <cellStyle name="Calculation 2 2 8" xfId="17939" xr:uid="{00000000-0005-0000-0000-0000750B0000}"/>
    <cellStyle name="Calculation 2 2 8 2" xfId="30690" xr:uid="{00000000-0005-0000-0000-0000760B0000}"/>
    <cellStyle name="Calculation 2 3" xfId="2721" xr:uid="{00000000-0005-0000-0000-0000770B0000}"/>
    <cellStyle name="Calculation 2 3 2" xfId="2722" xr:uid="{00000000-0005-0000-0000-0000780B0000}"/>
    <cellStyle name="Calculation 2 3 2 2" xfId="11242" xr:uid="{00000000-0005-0000-0000-0000790B0000}"/>
    <cellStyle name="Calculation 2 3 2 2 2" xfId="24413" xr:uid="{00000000-0005-0000-0000-00007A0B0000}"/>
    <cellStyle name="Calculation 2 3 2 2 2 2" xfId="37164" xr:uid="{00000000-0005-0000-0000-00007B0B0000}"/>
    <cellStyle name="Calculation 2 3 2 3" xfId="15884" xr:uid="{00000000-0005-0000-0000-00007C0B0000}"/>
    <cellStyle name="Calculation 2 3 2 3 2" xfId="29055" xr:uid="{00000000-0005-0000-0000-00007D0B0000}"/>
    <cellStyle name="Calculation 2 3 2 3 2 2" xfId="41806" xr:uid="{00000000-0005-0000-0000-00007E0B0000}"/>
    <cellStyle name="Calculation 2 3 2 4" xfId="17946" xr:uid="{00000000-0005-0000-0000-00007F0B0000}"/>
    <cellStyle name="Calculation 2 3 2 4 2" xfId="30697" xr:uid="{00000000-0005-0000-0000-0000800B0000}"/>
    <cellStyle name="Calculation 2 3 3" xfId="2723" xr:uid="{00000000-0005-0000-0000-0000810B0000}"/>
    <cellStyle name="Calculation 2 3 3 2" xfId="11243" xr:uid="{00000000-0005-0000-0000-0000820B0000}"/>
    <cellStyle name="Calculation 2 3 3 2 2" xfId="24414" xr:uid="{00000000-0005-0000-0000-0000830B0000}"/>
    <cellStyle name="Calculation 2 3 3 2 2 2" xfId="37165" xr:uid="{00000000-0005-0000-0000-0000840B0000}"/>
    <cellStyle name="Calculation 2 3 3 3" xfId="15883" xr:uid="{00000000-0005-0000-0000-0000850B0000}"/>
    <cellStyle name="Calculation 2 3 3 3 2" xfId="29054" xr:uid="{00000000-0005-0000-0000-0000860B0000}"/>
    <cellStyle name="Calculation 2 3 3 3 2 2" xfId="41805" xr:uid="{00000000-0005-0000-0000-0000870B0000}"/>
    <cellStyle name="Calculation 2 3 3 4" xfId="17947" xr:uid="{00000000-0005-0000-0000-0000880B0000}"/>
    <cellStyle name="Calculation 2 3 3 4 2" xfId="30698" xr:uid="{00000000-0005-0000-0000-0000890B0000}"/>
    <cellStyle name="Calculation 2 3 4" xfId="11241" xr:uid="{00000000-0005-0000-0000-00008A0B0000}"/>
    <cellStyle name="Calculation 2 3 4 2" xfId="24412" xr:uid="{00000000-0005-0000-0000-00008B0B0000}"/>
    <cellStyle name="Calculation 2 3 4 2 2" xfId="37163" xr:uid="{00000000-0005-0000-0000-00008C0B0000}"/>
    <cellStyle name="Calculation 2 3 5" xfId="15885" xr:uid="{00000000-0005-0000-0000-00008D0B0000}"/>
    <cellStyle name="Calculation 2 3 5 2" xfId="29056" xr:uid="{00000000-0005-0000-0000-00008E0B0000}"/>
    <cellStyle name="Calculation 2 3 5 2 2" xfId="41807" xr:uid="{00000000-0005-0000-0000-00008F0B0000}"/>
    <cellStyle name="Calculation 2 3 6" xfId="17945" xr:uid="{00000000-0005-0000-0000-0000900B0000}"/>
    <cellStyle name="Calculation 2 3 6 2" xfId="30696" xr:uid="{00000000-0005-0000-0000-0000910B0000}"/>
    <cellStyle name="Calculation 2 4" xfId="2724" xr:uid="{00000000-0005-0000-0000-0000920B0000}"/>
    <cellStyle name="Calculation 2 4 2" xfId="11244" xr:uid="{00000000-0005-0000-0000-0000930B0000}"/>
    <cellStyle name="Calculation 2 4 2 2" xfId="24415" xr:uid="{00000000-0005-0000-0000-0000940B0000}"/>
    <cellStyle name="Calculation 2 4 2 2 2" xfId="37166" xr:uid="{00000000-0005-0000-0000-0000950B0000}"/>
    <cellStyle name="Calculation 2 4 3" xfId="15882" xr:uid="{00000000-0005-0000-0000-0000960B0000}"/>
    <cellStyle name="Calculation 2 4 3 2" xfId="29053" xr:uid="{00000000-0005-0000-0000-0000970B0000}"/>
    <cellStyle name="Calculation 2 4 3 2 2" xfId="41804" xr:uid="{00000000-0005-0000-0000-0000980B0000}"/>
    <cellStyle name="Calculation 2 4 4" xfId="17948" xr:uid="{00000000-0005-0000-0000-0000990B0000}"/>
    <cellStyle name="Calculation 2 4 4 2" xfId="30699" xr:uid="{00000000-0005-0000-0000-00009A0B0000}"/>
    <cellStyle name="Calculation 2 5" xfId="2725" xr:uid="{00000000-0005-0000-0000-00009B0B0000}"/>
    <cellStyle name="Calculation 2 5 2" xfId="11245" xr:uid="{00000000-0005-0000-0000-00009C0B0000}"/>
    <cellStyle name="Calculation 2 5 2 2" xfId="24416" xr:uid="{00000000-0005-0000-0000-00009D0B0000}"/>
    <cellStyle name="Calculation 2 5 2 2 2" xfId="37167" xr:uid="{00000000-0005-0000-0000-00009E0B0000}"/>
    <cellStyle name="Calculation 2 5 3" xfId="15881" xr:uid="{00000000-0005-0000-0000-00009F0B0000}"/>
    <cellStyle name="Calculation 2 5 3 2" xfId="29052" xr:uid="{00000000-0005-0000-0000-0000A00B0000}"/>
    <cellStyle name="Calculation 2 5 3 2 2" xfId="41803" xr:uid="{00000000-0005-0000-0000-0000A10B0000}"/>
    <cellStyle name="Calculation 2 5 4" xfId="17949" xr:uid="{00000000-0005-0000-0000-0000A20B0000}"/>
    <cellStyle name="Calculation 2 5 4 2" xfId="30700" xr:uid="{00000000-0005-0000-0000-0000A30B0000}"/>
    <cellStyle name="Calculation 2 6" xfId="11233" xr:uid="{00000000-0005-0000-0000-0000A40B0000}"/>
    <cellStyle name="Calculation 2 6 2" xfId="24404" xr:uid="{00000000-0005-0000-0000-0000A50B0000}"/>
    <cellStyle name="Calculation 2 6 2 2" xfId="37155" xr:uid="{00000000-0005-0000-0000-0000A60B0000}"/>
    <cellStyle name="Calculation 2 7" xfId="15892" xr:uid="{00000000-0005-0000-0000-0000A70B0000}"/>
    <cellStyle name="Calculation 2 7 2" xfId="29063" xr:uid="{00000000-0005-0000-0000-0000A80B0000}"/>
    <cellStyle name="Calculation 2 7 2 2" xfId="41814" xr:uid="{00000000-0005-0000-0000-0000A90B0000}"/>
    <cellStyle name="Calculation 2 8" xfId="17938" xr:uid="{00000000-0005-0000-0000-0000AA0B0000}"/>
    <cellStyle name="Calculation 2 8 2" xfId="30689" xr:uid="{00000000-0005-0000-0000-0000AB0B0000}"/>
    <cellStyle name="Calculation 2 9" xfId="2713" xr:uid="{00000000-0005-0000-0000-0000AC0B0000}"/>
    <cellStyle name="Calculation 20" xfId="1307" xr:uid="{00000000-0005-0000-0000-0000AD0B0000}"/>
    <cellStyle name="Calculation 20 2" xfId="11246" xr:uid="{00000000-0005-0000-0000-0000AE0B0000}"/>
    <cellStyle name="Calculation 20 2 2" xfId="24417" xr:uid="{00000000-0005-0000-0000-0000AF0B0000}"/>
    <cellStyle name="Calculation 20 2 2 2" xfId="37168" xr:uid="{00000000-0005-0000-0000-0000B00B0000}"/>
    <cellStyle name="Calculation 20 3" xfId="15880" xr:uid="{00000000-0005-0000-0000-0000B10B0000}"/>
    <cellStyle name="Calculation 20 3 2" xfId="29051" xr:uid="{00000000-0005-0000-0000-0000B20B0000}"/>
    <cellStyle name="Calculation 20 3 2 2" xfId="41802" xr:uid="{00000000-0005-0000-0000-0000B30B0000}"/>
    <cellStyle name="Calculation 20 4" xfId="17950" xr:uid="{00000000-0005-0000-0000-0000B40B0000}"/>
    <cellStyle name="Calculation 20 4 2" xfId="30701" xr:uid="{00000000-0005-0000-0000-0000B50B0000}"/>
    <cellStyle name="Calculation 20 5" xfId="2726" xr:uid="{00000000-0005-0000-0000-0000B60B0000}"/>
    <cellStyle name="Calculation 3" xfId="1308" xr:uid="{00000000-0005-0000-0000-0000B70B0000}"/>
    <cellStyle name="Calculation 3 2" xfId="2728" xr:uid="{00000000-0005-0000-0000-0000B80B0000}"/>
    <cellStyle name="Calculation 3 2 2" xfId="2729" xr:uid="{00000000-0005-0000-0000-0000B90B0000}"/>
    <cellStyle name="Calculation 3 2 2 2" xfId="2730" xr:uid="{00000000-0005-0000-0000-0000BA0B0000}"/>
    <cellStyle name="Calculation 3 2 2 2 2" xfId="11250" xr:uid="{00000000-0005-0000-0000-0000BB0B0000}"/>
    <cellStyle name="Calculation 3 2 2 2 2 2" xfId="24421" xr:uid="{00000000-0005-0000-0000-0000BC0B0000}"/>
    <cellStyle name="Calculation 3 2 2 2 2 2 2" xfId="37172" xr:uid="{00000000-0005-0000-0000-0000BD0B0000}"/>
    <cellStyle name="Calculation 3 2 2 2 3" xfId="15876" xr:uid="{00000000-0005-0000-0000-0000BE0B0000}"/>
    <cellStyle name="Calculation 3 2 2 2 3 2" xfId="29047" xr:uid="{00000000-0005-0000-0000-0000BF0B0000}"/>
    <cellStyle name="Calculation 3 2 2 2 3 2 2" xfId="41798" xr:uid="{00000000-0005-0000-0000-0000C00B0000}"/>
    <cellStyle name="Calculation 3 2 2 2 4" xfId="17954" xr:uid="{00000000-0005-0000-0000-0000C10B0000}"/>
    <cellStyle name="Calculation 3 2 2 2 4 2" xfId="30705" xr:uid="{00000000-0005-0000-0000-0000C20B0000}"/>
    <cellStyle name="Calculation 3 2 2 3" xfId="2731" xr:uid="{00000000-0005-0000-0000-0000C30B0000}"/>
    <cellStyle name="Calculation 3 2 2 3 2" xfId="11251" xr:uid="{00000000-0005-0000-0000-0000C40B0000}"/>
    <cellStyle name="Calculation 3 2 2 3 2 2" xfId="24422" xr:uid="{00000000-0005-0000-0000-0000C50B0000}"/>
    <cellStyle name="Calculation 3 2 2 3 2 2 2" xfId="37173" xr:uid="{00000000-0005-0000-0000-0000C60B0000}"/>
    <cellStyle name="Calculation 3 2 2 3 3" xfId="15875" xr:uid="{00000000-0005-0000-0000-0000C70B0000}"/>
    <cellStyle name="Calculation 3 2 2 3 3 2" xfId="29046" xr:uid="{00000000-0005-0000-0000-0000C80B0000}"/>
    <cellStyle name="Calculation 3 2 2 3 3 2 2" xfId="41797" xr:uid="{00000000-0005-0000-0000-0000C90B0000}"/>
    <cellStyle name="Calculation 3 2 2 3 4" xfId="17955" xr:uid="{00000000-0005-0000-0000-0000CA0B0000}"/>
    <cellStyle name="Calculation 3 2 2 3 4 2" xfId="30706" xr:uid="{00000000-0005-0000-0000-0000CB0B0000}"/>
    <cellStyle name="Calculation 3 2 2 4" xfId="11249" xr:uid="{00000000-0005-0000-0000-0000CC0B0000}"/>
    <cellStyle name="Calculation 3 2 2 4 2" xfId="24420" xr:uid="{00000000-0005-0000-0000-0000CD0B0000}"/>
    <cellStyle name="Calculation 3 2 2 4 2 2" xfId="37171" xr:uid="{00000000-0005-0000-0000-0000CE0B0000}"/>
    <cellStyle name="Calculation 3 2 2 5" xfId="15877" xr:uid="{00000000-0005-0000-0000-0000CF0B0000}"/>
    <cellStyle name="Calculation 3 2 2 5 2" xfId="29048" xr:uid="{00000000-0005-0000-0000-0000D00B0000}"/>
    <cellStyle name="Calculation 3 2 2 5 2 2" xfId="41799" xr:uid="{00000000-0005-0000-0000-0000D10B0000}"/>
    <cellStyle name="Calculation 3 2 2 6" xfId="17953" xr:uid="{00000000-0005-0000-0000-0000D20B0000}"/>
    <cellStyle name="Calculation 3 2 2 6 2" xfId="30704" xr:uid="{00000000-0005-0000-0000-0000D30B0000}"/>
    <cellStyle name="Calculation 3 2 3" xfId="2732" xr:uid="{00000000-0005-0000-0000-0000D40B0000}"/>
    <cellStyle name="Calculation 3 2 3 2" xfId="11252" xr:uid="{00000000-0005-0000-0000-0000D50B0000}"/>
    <cellStyle name="Calculation 3 2 3 2 2" xfId="24423" xr:uid="{00000000-0005-0000-0000-0000D60B0000}"/>
    <cellStyle name="Calculation 3 2 3 2 2 2" xfId="37174" xr:uid="{00000000-0005-0000-0000-0000D70B0000}"/>
    <cellStyle name="Calculation 3 2 3 3" xfId="15874" xr:uid="{00000000-0005-0000-0000-0000D80B0000}"/>
    <cellStyle name="Calculation 3 2 3 3 2" xfId="29045" xr:uid="{00000000-0005-0000-0000-0000D90B0000}"/>
    <cellStyle name="Calculation 3 2 3 3 2 2" xfId="41796" xr:uid="{00000000-0005-0000-0000-0000DA0B0000}"/>
    <cellStyle name="Calculation 3 2 3 4" xfId="17956" xr:uid="{00000000-0005-0000-0000-0000DB0B0000}"/>
    <cellStyle name="Calculation 3 2 3 4 2" xfId="30707" xr:uid="{00000000-0005-0000-0000-0000DC0B0000}"/>
    <cellStyle name="Calculation 3 2 4" xfId="2733" xr:uid="{00000000-0005-0000-0000-0000DD0B0000}"/>
    <cellStyle name="Calculation 3 2 4 2" xfId="11253" xr:uid="{00000000-0005-0000-0000-0000DE0B0000}"/>
    <cellStyle name="Calculation 3 2 4 2 2" xfId="24424" xr:uid="{00000000-0005-0000-0000-0000DF0B0000}"/>
    <cellStyle name="Calculation 3 2 4 2 2 2" xfId="37175" xr:uid="{00000000-0005-0000-0000-0000E00B0000}"/>
    <cellStyle name="Calculation 3 2 4 3" xfId="15873" xr:uid="{00000000-0005-0000-0000-0000E10B0000}"/>
    <cellStyle name="Calculation 3 2 4 3 2" xfId="29044" xr:uid="{00000000-0005-0000-0000-0000E20B0000}"/>
    <cellStyle name="Calculation 3 2 4 3 2 2" xfId="41795" xr:uid="{00000000-0005-0000-0000-0000E30B0000}"/>
    <cellStyle name="Calculation 3 2 4 4" xfId="17957" xr:uid="{00000000-0005-0000-0000-0000E40B0000}"/>
    <cellStyle name="Calculation 3 2 4 4 2" xfId="30708" xr:uid="{00000000-0005-0000-0000-0000E50B0000}"/>
    <cellStyle name="Calculation 3 2 5" xfId="11248" xr:uid="{00000000-0005-0000-0000-0000E60B0000}"/>
    <cellStyle name="Calculation 3 2 5 2" xfId="24419" xr:uid="{00000000-0005-0000-0000-0000E70B0000}"/>
    <cellStyle name="Calculation 3 2 5 2 2" xfId="37170" xr:uid="{00000000-0005-0000-0000-0000E80B0000}"/>
    <cellStyle name="Calculation 3 2 6" xfId="15878" xr:uid="{00000000-0005-0000-0000-0000E90B0000}"/>
    <cellStyle name="Calculation 3 2 6 2" xfId="29049" xr:uid="{00000000-0005-0000-0000-0000EA0B0000}"/>
    <cellStyle name="Calculation 3 2 6 2 2" xfId="41800" xr:uid="{00000000-0005-0000-0000-0000EB0B0000}"/>
    <cellStyle name="Calculation 3 2 7" xfId="17952" xr:uid="{00000000-0005-0000-0000-0000EC0B0000}"/>
    <cellStyle name="Calculation 3 2 7 2" xfId="30703" xr:uid="{00000000-0005-0000-0000-0000ED0B0000}"/>
    <cellStyle name="Calculation 3 3" xfId="2734" xr:uid="{00000000-0005-0000-0000-0000EE0B0000}"/>
    <cellStyle name="Calculation 3 3 2" xfId="2735" xr:uid="{00000000-0005-0000-0000-0000EF0B0000}"/>
    <cellStyle name="Calculation 3 3 2 2" xfId="11255" xr:uid="{00000000-0005-0000-0000-0000F00B0000}"/>
    <cellStyle name="Calculation 3 3 2 2 2" xfId="24426" xr:uid="{00000000-0005-0000-0000-0000F10B0000}"/>
    <cellStyle name="Calculation 3 3 2 2 2 2" xfId="37177" xr:uid="{00000000-0005-0000-0000-0000F20B0000}"/>
    <cellStyle name="Calculation 3 3 2 3" xfId="15871" xr:uid="{00000000-0005-0000-0000-0000F30B0000}"/>
    <cellStyle name="Calculation 3 3 2 3 2" xfId="29042" xr:uid="{00000000-0005-0000-0000-0000F40B0000}"/>
    <cellStyle name="Calculation 3 3 2 3 2 2" xfId="41793" xr:uid="{00000000-0005-0000-0000-0000F50B0000}"/>
    <cellStyle name="Calculation 3 3 2 4" xfId="17959" xr:uid="{00000000-0005-0000-0000-0000F60B0000}"/>
    <cellStyle name="Calculation 3 3 2 4 2" xfId="30710" xr:uid="{00000000-0005-0000-0000-0000F70B0000}"/>
    <cellStyle name="Calculation 3 3 3" xfId="2736" xr:uid="{00000000-0005-0000-0000-0000F80B0000}"/>
    <cellStyle name="Calculation 3 3 3 2" xfId="11256" xr:uid="{00000000-0005-0000-0000-0000F90B0000}"/>
    <cellStyle name="Calculation 3 3 3 2 2" xfId="24427" xr:uid="{00000000-0005-0000-0000-0000FA0B0000}"/>
    <cellStyle name="Calculation 3 3 3 2 2 2" xfId="37178" xr:uid="{00000000-0005-0000-0000-0000FB0B0000}"/>
    <cellStyle name="Calculation 3 3 3 3" xfId="15870" xr:uid="{00000000-0005-0000-0000-0000FC0B0000}"/>
    <cellStyle name="Calculation 3 3 3 3 2" xfId="29041" xr:uid="{00000000-0005-0000-0000-0000FD0B0000}"/>
    <cellStyle name="Calculation 3 3 3 3 2 2" xfId="41792" xr:uid="{00000000-0005-0000-0000-0000FE0B0000}"/>
    <cellStyle name="Calculation 3 3 3 4" xfId="17960" xr:uid="{00000000-0005-0000-0000-0000FF0B0000}"/>
    <cellStyle name="Calculation 3 3 3 4 2" xfId="30711" xr:uid="{00000000-0005-0000-0000-0000000C0000}"/>
    <cellStyle name="Calculation 3 3 4" xfId="11254" xr:uid="{00000000-0005-0000-0000-0000010C0000}"/>
    <cellStyle name="Calculation 3 3 4 2" xfId="24425" xr:uid="{00000000-0005-0000-0000-0000020C0000}"/>
    <cellStyle name="Calculation 3 3 4 2 2" xfId="37176" xr:uid="{00000000-0005-0000-0000-0000030C0000}"/>
    <cellStyle name="Calculation 3 3 5" xfId="15872" xr:uid="{00000000-0005-0000-0000-0000040C0000}"/>
    <cellStyle name="Calculation 3 3 5 2" xfId="29043" xr:uid="{00000000-0005-0000-0000-0000050C0000}"/>
    <cellStyle name="Calculation 3 3 5 2 2" xfId="41794" xr:uid="{00000000-0005-0000-0000-0000060C0000}"/>
    <cellStyle name="Calculation 3 3 6" xfId="17958" xr:uid="{00000000-0005-0000-0000-0000070C0000}"/>
    <cellStyle name="Calculation 3 3 6 2" xfId="30709" xr:uid="{00000000-0005-0000-0000-0000080C0000}"/>
    <cellStyle name="Calculation 3 4" xfId="2737" xr:uid="{00000000-0005-0000-0000-0000090C0000}"/>
    <cellStyle name="Calculation 3 4 2" xfId="11257" xr:uid="{00000000-0005-0000-0000-00000A0C0000}"/>
    <cellStyle name="Calculation 3 4 2 2" xfId="24428" xr:uid="{00000000-0005-0000-0000-00000B0C0000}"/>
    <cellStyle name="Calculation 3 4 2 2 2" xfId="37179" xr:uid="{00000000-0005-0000-0000-00000C0C0000}"/>
    <cellStyle name="Calculation 3 4 3" xfId="15869" xr:uid="{00000000-0005-0000-0000-00000D0C0000}"/>
    <cellStyle name="Calculation 3 4 3 2" xfId="29040" xr:uid="{00000000-0005-0000-0000-00000E0C0000}"/>
    <cellStyle name="Calculation 3 4 3 2 2" xfId="41791" xr:uid="{00000000-0005-0000-0000-00000F0C0000}"/>
    <cellStyle name="Calculation 3 4 4" xfId="17961" xr:uid="{00000000-0005-0000-0000-0000100C0000}"/>
    <cellStyle name="Calculation 3 4 4 2" xfId="30712" xr:uid="{00000000-0005-0000-0000-0000110C0000}"/>
    <cellStyle name="Calculation 3 5" xfId="2738" xr:uid="{00000000-0005-0000-0000-0000120C0000}"/>
    <cellStyle name="Calculation 3 5 2" xfId="11258" xr:uid="{00000000-0005-0000-0000-0000130C0000}"/>
    <cellStyle name="Calculation 3 5 2 2" xfId="24429" xr:uid="{00000000-0005-0000-0000-0000140C0000}"/>
    <cellStyle name="Calculation 3 5 2 2 2" xfId="37180" xr:uid="{00000000-0005-0000-0000-0000150C0000}"/>
    <cellStyle name="Calculation 3 5 3" xfId="15868" xr:uid="{00000000-0005-0000-0000-0000160C0000}"/>
    <cellStyle name="Calculation 3 5 3 2" xfId="29039" xr:uid="{00000000-0005-0000-0000-0000170C0000}"/>
    <cellStyle name="Calculation 3 5 3 2 2" xfId="41790" xr:uid="{00000000-0005-0000-0000-0000180C0000}"/>
    <cellStyle name="Calculation 3 5 4" xfId="17962" xr:uid="{00000000-0005-0000-0000-0000190C0000}"/>
    <cellStyle name="Calculation 3 5 4 2" xfId="30713" xr:uid="{00000000-0005-0000-0000-00001A0C0000}"/>
    <cellStyle name="Calculation 3 6" xfId="11247" xr:uid="{00000000-0005-0000-0000-00001B0C0000}"/>
    <cellStyle name="Calculation 3 6 2" xfId="24418" xr:uid="{00000000-0005-0000-0000-00001C0C0000}"/>
    <cellStyle name="Calculation 3 6 2 2" xfId="37169" xr:uid="{00000000-0005-0000-0000-00001D0C0000}"/>
    <cellStyle name="Calculation 3 7" xfId="15879" xr:uid="{00000000-0005-0000-0000-00001E0C0000}"/>
    <cellStyle name="Calculation 3 7 2" xfId="29050" xr:uid="{00000000-0005-0000-0000-00001F0C0000}"/>
    <cellStyle name="Calculation 3 7 2 2" xfId="41801" xr:uid="{00000000-0005-0000-0000-0000200C0000}"/>
    <cellStyle name="Calculation 3 8" xfId="17951" xr:uid="{00000000-0005-0000-0000-0000210C0000}"/>
    <cellStyle name="Calculation 3 8 2" xfId="30702" xr:uid="{00000000-0005-0000-0000-0000220C0000}"/>
    <cellStyle name="Calculation 3 9" xfId="2727" xr:uid="{00000000-0005-0000-0000-0000230C0000}"/>
    <cellStyle name="Calculation 4" xfId="1309" xr:uid="{00000000-0005-0000-0000-0000240C0000}"/>
    <cellStyle name="Calculation 4 2" xfId="2740" xr:uid="{00000000-0005-0000-0000-0000250C0000}"/>
    <cellStyle name="Calculation 4 2 2" xfId="2741" xr:uid="{00000000-0005-0000-0000-0000260C0000}"/>
    <cellStyle name="Calculation 4 2 2 2" xfId="2742" xr:uid="{00000000-0005-0000-0000-0000270C0000}"/>
    <cellStyle name="Calculation 4 2 2 2 2" xfId="11262" xr:uid="{00000000-0005-0000-0000-0000280C0000}"/>
    <cellStyle name="Calculation 4 2 2 2 2 2" xfId="24433" xr:uid="{00000000-0005-0000-0000-0000290C0000}"/>
    <cellStyle name="Calculation 4 2 2 2 2 2 2" xfId="37184" xr:uid="{00000000-0005-0000-0000-00002A0C0000}"/>
    <cellStyle name="Calculation 4 2 2 2 3" xfId="15864" xr:uid="{00000000-0005-0000-0000-00002B0C0000}"/>
    <cellStyle name="Calculation 4 2 2 2 3 2" xfId="29035" xr:uid="{00000000-0005-0000-0000-00002C0C0000}"/>
    <cellStyle name="Calculation 4 2 2 2 3 2 2" xfId="41786" xr:uid="{00000000-0005-0000-0000-00002D0C0000}"/>
    <cellStyle name="Calculation 4 2 2 2 4" xfId="17966" xr:uid="{00000000-0005-0000-0000-00002E0C0000}"/>
    <cellStyle name="Calculation 4 2 2 2 4 2" xfId="30717" xr:uid="{00000000-0005-0000-0000-00002F0C0000}"/>
    <cellStyle name="Calculation 4 2 2 3" xfId="2743" xr:uid="{00000000-0005-0000-0000-0000300C0000}"/>
    <cellStyle name="Calculation 4 2 2 3 2" xfId="11263" xr:uid="{00000000-0005-0000-0000-0000310C0000}"/>
    <cellStyle name="Calculation 4 2 2 3 2 2" xfId="24434" xr:uid="{00000000-0005-0000-0000-0000320C0000}"/>
    <cellStyle name="Calculation 4 2 2 3 2 2 2" xfId="37185" xr:uid="{00000000-0005-0000-0000-0000330C0000}"/>
    <cellStyle name="Calculation 4 2 2 3 3" xfId="15863" xr:uid="{00000000-0005-0000-0000-0000340C0000}"/>
    <cellStyle name="Calculation 4 2 2 3 3 2" xfId="29034" xr:uid="{00000000-0005-0000-0000-0000350C0000}"/>
    <cellStyle name="Calculation 4 2 2 3 3 2 2" xfId="41785" xr:uid="{00000000-0005-0000-0000-0000360C0000}"/>
    <cellStyle name="Calculation 4 2 2 3 4" xfId="17967" xr:uid="{00000000-0005-0000-0000-0000370C0000}"/>
    <cellStyle name="Calculation 4 2 2 3 4 2" xfId="30718" xr:uid="{00000000-0005-0000-0000-0000380C0000}"/>
    <cellStyle name="Calculation 4 2 2 4" xfId="11261" xr:uid="{00000000-0005-0000-0000-0000390C0000}"/>
    <cellStyle name="Calculation 4 2 2 4 2" xfId="24432" xr:uid="{00000000-0005-0000-0000-00003A0C0000}"/>
    <cellStyle name="Calculation 4 2 2 4 2 2" xfId="37183" xr:uid="{00000000-0005-0000-0000-00003B0C0000}"/>
    <cellStyle name="Calculation 4 2 2 5" xfId="15865" xr:uid="{00000000-0005-0000-0000-00003C0C0000}"/>
    <cellStyle name="Calculation 4 2 2 5 2" xfId="29036" xr:uid="{00000000-0005-0000-0000-00003D0C0000}"/>
    <cellStyle name="Calculation 4 2 2 5 2 2" xfId="41787" xr:uid="{00000000-0005-0000-0000-00003E0C0000}"/>
    <cellStyle name="Calculation 4 2 2 6" xfId="17965" xr:uid="{00000000-0005-0000-0000-00003F0C0000}"/>
    <cellStyle name="Calculation 4 2 2 6 2" xfId="30716" xr:uid="{00000000-0005-0000-0000-0000400C0000}"/>
    <cellStyle name="Calculation 4 2 3" xfId="2744" xr:uid="{00000000-0005-0000-0000-0000410C0000}"/>
    <cellStyle name="Calculation 4 2 3 2" xfId="11264" xr:uid="{00000000-0005-0000-0000-0000420C0000}"/>
    <cellStyle name="Calculation 4 2 3 2 2" xfId="24435" xr:uid="{00000000-0005-0000-0000-0000430C0000}"/>
    <cellStyle name="Calculation 4 2 3 2 2 2" xfId="37186" xr:uid="{00000000-0005-0000-0000-0000440C0000}"/>
    <cellStyle name="Calculation 4 2 3 3" xfId="15862" xr:uid="{00000000-0005-0000-0000-0000450C0000}"/>
    <cellStyle name="Calculation 4 2 3 3 2" xfId="29033" xr:uid="{00000000-0005-0000-0000-0000460C0000}"/>
    <cellStyle name="Calculation 4 2 3 3 2 2" xfId="41784" xr:uid="{00000000-0005-0000-0000-0000470C0000}"/>
    <cellStyle name="Calculation 4 2 3 4" xfId="17968" xr:uid="{00000000-0005-0000-0000-0000480C0000}"/>
    <cellStyle name="Calculation 4 2 3 4 2" xfId="30719" xr:uid="{00000000-0005-0000-0000-0000490C0000}"/>
    <cellStyle name="Calculation 4 2 4" xfId="2745" xr:uid="{00000000-0005-0000-0000-00004A0C0000}"/>
    <cellStyle name="Calculation 4 2 4 2" xfId="11265" xr:uid="{00000000-0005-0000-0000-00004B0C0000}"/>
    <cellStyle name="Calculation 4 2 4 2 2" xfId="24436" xr:uid="{00000000-0005-0000-0000-00004C0C0000}"/>
    <cellStyle name="Calculation 4 2 4 2 2 2" xfId="37187" xr:uid="{00000000-0005-0000-0000-00004D0C0000}"/>
    <cellStyle name="Calculation 4 2 4 3" xfId="15861" xr:uid="{00000000-0005-0000-0000-00004E0C0000}"/>
    <cellStyle name="Calculation 4 2 4 3 2" xfId="29032" xr:uid="{00000000-0005-0000-0000-00004F0C0000}"/>
    <cellStyle name="Calculation 4 2 4 3 2 2" xfId="41783" xr:uid="{00000000-0005-0000-0000-0000500C0000}"/>
    <cellStyle name="Calculation 4 2 4 4" xfId="17969" xr:uid="{00000000-0005-0000-0000-0000510C0000}"/>
    <cellStyle name="Calculation 4 2 4 4 2" xfId="30720" xr:uid="{00000000-0005-0000-0000-0000520C0000}"/>
    <cellStyle name="Calculation 4 2 5" xfId="11260" xr:uid="{00000000-0005-0000-0000-0000530C0000}"/>
    <cellStyle name="Calculation 4 2 5 2" xfId="24431" xr:uid="{00000000-0005-0000-0000-0000540C0000}"/>
    <cellStyle name="Calculation 4 2 5 2 2" xfId="37182" xr:uid="{00000000-0005-0000-0000-0000550C0000}"/>
    <cellStyle name="Calculation 4 2 6" xfId="15866" xr:uid="{00000000-0005-0000-0000-0000560C0000}"/>
    <cellStyle name="Calculation 4 2 6 2" xfId="29037" xr:uid="{00000000-0005-0000-0000-0000570C0000}"/>
    <cellStyle name="Calculation 4 2 6 2 2" xfId="41788" xr:uid="{00000000-0005-0000-0000-0000580C0000}"/>
    <cellStyle name="Calculation 4 2 7" xfId="17964" xr:uid="{00000000-0005-0000-0000-0000590C0000}"/>
    <cellStyle name="Calculation 4 2 7 2" xfId="30715" xr:uid="{00000000-0005-0000-0000-00005A0C0000}"/>
    <cellStyle name="Calculation 4 3" xfId="2746" xr:uid="{00000000-0005-0000-0000-00005B0C0000}"/>
    <cellStyle name="Calculation 4 3 2" xfId="2747" xr:uid="{00000000-0005-0000-0000-00005C0C0000}"/>
    <cellStyle name="Calculation 4 3 2 2" xfId="11267" xr:uid="{00000000-0005-0000-0000-00005D0C0000}"/>
    <cellStyle name="Calculation 4 3 2 2 2" xfId="24438" xr:uid="{00000000-0005-0000-0000-00005E0C0000}"/>
    <cellStyle name="Calculation 4 3 2 2 2 2" xfId="37189" xr:uid="{00000000-0005-0000-0000-00005F0C0000}"/>
    <cellStyle name="Calculation 4 3 2 3" xfId="15859" xr:uid="{00000000-0005-0000-0000-0000600C0000}"/>
    <cellStyle name="Calculation 4 3 2 3 2" xfId="29030" xr:uid="{00000000-0005-0000-0000-0000610C0000}"/>
    <cellStyle name="Calculation 4 3 2 3 2 2" xfId="41781" xr:uid="{00000000-0005-0000-0000-0000620C0000}"/>
    <cellStyle name="Calculation 4 3 2 4" xfId="17971" xr:uid="{00000000-0005-0000-0000-0000630C0000}"/>
    <cellStyle name="Calculation 4 3 2 4 2" xfId="30722" xr:uid="{00000000-0005-0000-0000-0000640C0000}"/>
    <cellStyle name="Calculation 4 3 3" xfId="2748" xr:uid="{00000000-0005-0000-0000-0000650C0000}"/>
    <cellStyle name="Calculation 4 3 3 2" xfId="11268" xr:uid="{00000000-0005-0000-0000-0000660C0000}"/>
    <cellStyle name="Calculation 4 3 3 2 2" xfId="24439" xr:uid="{00000000-0005-0000-0000-0000670C0000}"/>
    <cellStyle name="Calculation 4 3 3 2 2 2" xfId="37190" xr:uid="{00000000-0005-0000-0000-0000680C0000}"/>
    <cellStyle name="Calculation 4 3 3 3" xfId="15858" xr:uid="{00000000-0005-0000-0000-0000690C0000}"/>
    <cellStyle name="Calculation 4 3 3 3 2" xfId="29029" xr:uid="{00000000-0005-0000-0000-00006A0C0000}"/>
    <cellStyle name="Calculation 4 3 3 3 2 2" xfId="41780" xr:uid="{00000000-0005-0000-0000-00006B0C0000}"/>
    <cellStyle name="Calculation 4 3 3 4" xfId="17972" xr:uid="{00000000-0005-0000-0000-00006C0C0000}"/>
    <cellStyle name="Calculation 4 3 3 4 2" xfId="30723" xr:uid="{00000000-0005-0000-0000-00006D0C0000}"/>
    <cellStyle name="Calculation 4 3 4" xfId="11266" xr:uid="{00000000-0005-0000-0000-00006E0C0000}"/>
    <cellStyle name="Calculation 4 3 4 2" xfId="24437" xr:uid="{00000000-0005-0000-0000-00006F0C0000}"/>
    <cellStyle name="Calculation 4 3 4 2 2" xfId="37188" xr:uid="{00000000-0005-0000-0000-0000700C0000}"/>
    <cellStyle name="Calculation 4 3 5" xfId="15860" xr:uid="{00000000-0005-0000-0000-0000710C0000}"/>
    <cellStyle name="Calculation 4 3 5 2" xfId="29031" xr:uid="{00000000-0005-0000-0000-0000720C0000}"/>
    <cellStyle name="Calculation 4 3 5 2 2" xfId="41782" xr:uid="{00000000-0005-0000-0000-0000730C0000}"/>
    <cellStyle name="Calculation 4 3 6" xfId="17970" xr:uid="{00000000-0005-0000-0000-0000740C0000}"/>
    <cellStyle name="Calculation 4 3 6 2" xfId="30721" xr:uid="{00000000-0005-0000-0000-0000750C0000}"/>
    <cellStyle name="Calculation 4 4" xfId="2749" xr:uid="{00000000-0005-0000-0000-0000760C0000}"/>
    <cellStyle name="Calculation 4 4 2" xfId="11269" xr:uid="{00000000-0005-0000-0000-0000770C0000}"/>
    <cellStyle name="Calculation 4 4 2 2" xfId="24440" xr:uid="{00000000-0005-0000-0000-0000780C0000}"/>
    <cellStyle name="Calculation 4 4 2 2 2" xfId="37191" xr:uid="{00000000-0005-0000-0000-0000790C0000}"/>
    <cellStyle name="Calculation 4 4 3" xfId="15857" xr:uid="{00000000-0005-0000-0000-00007A0C0000}"/>
    <cellStyle name="Calculation 4 4 3 2" xfId="29028" xr:uid="{00000000-0005-0000-0000-00007B0C0000}"/>
    <cellStyle name="Calculation 4 4 3 2 2" xfId="41779" xr:uid="{00000000-0005-0000-0000-00007C0C0000}"/>
    <cellStyle name="Calculation 4 4 4" xfId="17973" xr:uid="{00000000-0005-0000-0000-00007D0C0000}"/>
    <cellStyle name="Calculation 4 4 4 2" xfId="30724" xr:uid="{00000000-0005-0000-0000-00007E0C0000}"/>
    <cellStyle name="Calculation 4 5" xfId="2750" xr:uid="{00000000-0005-0000-0000-00007F0C0000}"/>
    <cellStyle name="Calculation 4 5 2" xfId="11270" xr:uid="{00000000-0005-0000-0000-0000800C0000}"/>
    <cellStyle name="Calculation 4 5 2 2" xfId="24441" xr:uid="{00000000-0005-0000-0000-0000810C0000}"/>
    <cellStyle name="Calculation 4 5 2 2 2" xfId="37192" xr:uid="{00000000-0005-0000-0000-0000820C0000}"/>
    <cellStyle name="Calculation 4 5 3" xfId="15856" xr:uid="{00000000-0005-0000-0000-0000830C0000}"/>
    <cellStyle name="Calculation 4 5 3 2" xfId="29027" xr:uid="{00000000-0005-0000-0000-0000840C0000}"/>
    <cellStyle name="Calculation 4 5 3 2 2" xfId="41778" xr:uid="{00000000-0005-0000-0000-0000850C0000}"/>
    <cellStyle name="Calculation 4 5 4" xfId="17974" xr:uid="{00000000-0005-0000-0000-0000860C0000}"/>
    <cellStyle name="Calculation 4 5 4 2" xfId="30725" xr:uid="{00000000-0005-0000-0000-0000870C0000}"/>
    <cellStyle name="Calculation 4 6" xfId="11259" xr:uid="{00000000-0005-0000-0000-0000880C0000}"/>
    <cellStyle name="Calculation 4 6 2" xfId="24430" xr:uid="{00000000-0005-0000-0000-0000890C0000}"/>
    <cellStyle name="Calculation 4 6 2 2" xfId="37181" xr:uid="{00000000-0005-0000-0000-00008A0C0000}"/>
    <cellStyle name="Calculation 4 7" xfId="15867" xr:uid="{00000000-0005-0000-0000-00008B0C0000}"/>
    <cellStyle name="Calculation 4 7 2" xfId="29038" xr:uid="{00000000-0005-0000-0000-00008C0C0000}"/>
    <cellStyle name="Calculation 4 7 2 2" xfId="41789" xr:uid="{00000000-0005-0000-0000-00008D0C0000}"/>
    <cellStyle name="Calculation 4 8" xfId="17963" xr:uid="{00000000-0005-0000-0000-00008E0C0000}"/>
    <cellStyle name="Calculation 4 8 2" xfId="30714" xr:uid="{00000000-0005-0000-0000-00008F0C0000}"/>
    <cellStyle name="Calculation 4 9" xfId="2739" xr:uid="{00000000-0005-0000-0000-0000900C0000}"/>
    <cellStyle name="Calculation 5" xfId="1310" xr:uid="{00000000-0005-0000-0000-0000910C0000}"/>
    <cellStyle name="Calculation 5 2" xfId="2752" xr:uid="{00000000-0005-0000-0000-0000920C0000}"/>
    <cellStyle name="Calculation 5 2 2" xfId="2753" xr:uid="{00000000-0005-0000-0000-0000930C0000}"/>
    <cellStyle name="Calculation 5 2 2 2" xfId="2754" xr:uid="{00000000-0005-0000-0000-0000940C0000}"/>
    <cellStyle name="Calculation 5 2 2 2 2" xfId="11274" xr:uid="{00000000-0005-0000-0000-0000950C0000}"/>
    <cellStyle name="Calculation 5 2 2 2 2 2" xfId="24445" xr:uid="{00000000-0005-0000-0000-0000960C0000}"/>
    <cellStyle name="Calculation 5 2 2 2 2 2 2" xfId="37196" xr:uid="{00000000-0005-0000-0000-0000970C0000}"/>
    <cellStyle name="Calculation 5 2 2 2 3" xfId="15852" xr:uid="{00000000-0005-0000-0000-0000980C0000}"/>
    <cellStyle name="Calculation 5 2 2 2 3 2" xfId="29023" xr:uid="{00000000-0005-0000-0000-0000990C0000}"/>
    <cellStyle name="Calculation 5 2 2 2 3 2 2" xfId="41774" xr:uid="{00000000-0005-0000-0000-00009A0C0000}"/>
    <cellStyle name="Calculation 5 2 2 2 4" xfId="17978" xr:uid="{00000000-0005-0000-0000-00009B0C0000}"/>
    <cellStyle name="Calculation 5 2 2 2 4 2" xfId="30729" xr:uid="{00000000-0005-0000-0000-00009C0C0000}"/>
    <cellStyle name="Calculation 5 2 2 3" xfId="2755" xr:uid="{00000000-0005-0000-0000-00009D0C0000}"/>
    <cellStyle name="Calculation 5 2 2 3 2" xfId="11275" xr:uid="{00000000-0005-0000-0000-00009E0C0000}"/>
    <cellStyle name="Calculation 5 2 2 3 2 2" xfId="24446" xr:uid="{00000000-0005-0000-0000-00009F0C0000}"/>
    <cellStyle name="Calculation 5 2 2 3 2 2 2" xfId="37197" xr:uid="{00000000-0005-0000-0000-0000A00C0000}"/>
    <cellStyle name="Calculation 5 2 2 3 3" xfId="15851" xr:uid="{00000000-0005-0000-0000-0000A10C0000}"/>
    <cellStyle name="Calculation 5 2 2 3 3 2" xfId="29022" xr:uid="{00000000-0005-0000-0000-0000A20C0000}"/>
    <cellStyle name="Calculation 5 2 2 3 3 2 2" xfId="41773" xr:uid="{00000000-0005-0000-0000-0000A30C0000}"/>
    <cellStyle name="Calculation 5 2 2 3 4" xfId="17979" xr:uid="{00000000-0005-0000-0000-0000A40C0000}"/>
    <cellStyle name="Calculation 5 2 2 3 4 2" xfId="30730" xr:uid="{00000000-0005-0000-0000-0000A50C0000}"/>
    <cellStyle name="Calculation 5 2 2 4" xfId="11273" xr:uid="{00000000-0005-0000-0000-0000A60C0000}"/>
    <cellStyle name="Calculation 5 2 2 4 2" xfId="24444" xr:uid="{00000000-0005-0000-0000-0000A70C0000}"/>
    <cellStyle name="Calculation 5 2 2 4 2 2" xfId="37195" xr:uid="{00000000-0005-0000-0000-0000A80C0000}"/>
    <cellStyle name="Calculation 5 2 2 5" xfId="15853" xr:uid="{00000000-0005-0000-0000-0000A90C0000}"/>
    <cellStyle name="Calculation 5 2 2 5 2" xfId="29024" xr:uid="{00000000-0005-0000-0000-0000AA0C0000}"/>
    <cellStyle name="Calculation 5 2 2 5 2 2" xfId="41775" xr:uid="{00000000-0005-0000-0000-0000AB0C0000}"/>
    <cellStyle name="Calculation 5 2 2 6" xfId="17977" xr:uid="{00000000-0005-0000-0000-0000AC0C0000}"/>
    <cellStyle name="Calculation 5 2 2 6 2" xfId="30728" xr:uid="{00000000-0005-0000-0000-0000AD0C0000}"/>
    <cellStyle name="Calculation 5 2 3" xfId="2756" xr:uid="{00000000-0005-0000-0000-0000AE0C0000}"/>
    <cellStyle name="Calculation 5 2 3 2" xfId="11276" xr:uid="{00000000-0005-0000-0000-0000AF0C0000}"/>
    <cellStyle name="Calculation 5 2 3 2 2" xfId="24447" xr:uid="{00000000-0005-0000-0000-0000B00C0000}"/>
    <cellStyle name="Calculation 5 2 3 2 2 2" xfId="37198" xr:uid="{00000000-0005-0000-0000-0000B10C0000}"/>
    <cellStyle name="Calculation 5 2 3 3" xfId="15850" xr:uid="{00000000-0005-0000-0000-0000B20C0000}"/>
    <cellStyle name="Calculation 5 2 3 3 2" xfId="29021" xr:uid="{00000000-0005-0000-0000-0000B30C0000}"/>
    <cellStyle name="Calculation 5 2 3 3 2 2" xfId="41772" xr:uid="{00000000-0005-0000-0000-0000B40C0000}"/>
    <cellStyle name="Calculation 5 2 3 4" xfId="17980" xr:uid="{00000000-0005-0000-0000-0000B50C0000}"/>
    <cellStyle name="Calculation 5 2 3 4 2" xfId="30731" xr:uid="{00000000-0005-0000-0000-0000B60C0000}"/>
    <cellStyle name="Calculation 5 2 4" xfId="2757" xr:uid="{00000000-0005-0000-0000-0000B70C0000}"/>
    <cellStyle name="Calculation 5 2 4 2" xfId="11277" xr:uid="{00000000-0005-0000-0000-0000B80C0000}"/>
    <cellStyle name="Calculation 5 2 4 2 2" xfId="24448" xr:uid="{00000000-0005-0000-0000-0000B90C0000}"/>
    <cellStyle name="Calculation 5 2 4 2 2 2" xfId="37199" xr:uid="{00000000-0005-0000-0000-0000BA0C0000}"/>
    <cellStyle name="Calculation 5 2 4 3" xfId="15849" xr:uid="{00000000-0005-0000-0000-0000BB0C0000}"/>
    <cellStyle name="Calculation 5 2 4 3 2" xfId="29020" xr:uid="{00000000-0005-0000-0000-0000BC0C0000}"/>
    <cellStyle name="Calculation 5 2 4 3 2 2" xfId="41771" xr:uid="{00000000-0005-0000-0000-0000BD0C0000}"/>
    <cellStyle name="Calculation 5 2 4 4" xfId="17981" xr:uid="{00000000-0005-0000-0000-0000BE0C0000}"/>
    <cellStyle name="Calculation 5 2 4 4 2" xfId="30732" xr:uid="{00000000-0005-0000-0000-0000BF0C0000}"/>
    <cellStyle name="Calculation 5 2 5" xfId="11272" xr:uid="{00000000-0005-0000-0000-0000C00C0000}"/>
    <cellStyle name="Calculation 5 2 5 2" xfId="24443" xr:uid="{00000000-0005-0000-0000-0000C10C0000}"/>
    <cellStyle name="Calculation 5 2 5 2 2" xfId="37194" xr:uid="{00000000-0005-0000-0000-0000C20C0000}"/>
    <cellStyle name="Calculation 5 2 6" xfId="15854" xr:uid="{00000000-0005-0000-0000-0000C30C0000}"/>
    <cellStyle name="Calculation 5 2 6 2" xfId="29025" xr:uid="{00000000-0005-0000-0000-0000C40C0000}"/>
    <cellStyle name="Calculation 5 2 6 2 2" xfId="41776" xr:uid="{00000000-0005-0000-0000-0000C50C0000}"/>
    <cellStyle name="Calculation 5 2 7" xfId="17976" xr:uid="{00000000-0005-0000-0000-0000C60C0000}"/>
    <cellStyle name="Calculation 5 2 7 2" xfId="30727" xr:uid="{00000000-0005-0000-0000-0000C70C0000}"/>
    <cellStyle name="Calculation 5 3" xfId="2758" xr:uid="{00000000-0005-0000-0000-0000C80C0000}"/>
    <cellStyle name="Calculation 5 3 2" xfId="2759" xr:uid="{00000000-0005-0000-0000-0000C90C0000}"/>
    <cellStyle name="Calculation 5 3 2 2" xfId="11279" xr:uid="{00000000-0005-0000-0000-0000CA0C0000}"/>
    <cellStyle name="Calculation 5 3 2 2 2" xfId="24450" xr:uid="{00000000-0005-0000-0000-0000CB0C0000}"/>
    <cellStyle name="Calculation 5 3 2 2 2 2" xfId="37201" xr:uid="{00000000-0005-0000-0000-0000CC0C0000}"/>
    <cellStyle name="Calculation 5 3 2 3" xfId="15847" xr:uid="{00000000-0005-0000-0000-0000CD0C0000}"/>
    <cellStyle name="Calculation 5 3 2 3 2" xfId="29018" xr:uid="{00000000-0005-0000-0000-0000CE0C0000}"/>
    <cellStyle name="Calculation 5 3 2 3 2 2" xfId="41769" xr:uid="{00000000-0005-0000-0000-0000CF0C0000}"/>
    <cellStyle name="Calculation 5 3 2 4" xfId="17983" xr:uid="{00000000-0005-0000-0000-0000D00C0000}"/>
    <cellStyle name="Calculation 5 3 2 4 2" xfId="30734" xr:uid="{00000000-0005-0000-0000-0000D10C0000}"/>
    <cellStyle name="Calculation 5 3 3" xfId="2760" xr:uid="{00000000-0005-0000-0000-0000D20C0000}"/>
    <cellStyle name="Calculation 5 3 3 2" xfId="11280" xr:uid="{00000000-0005-0000-0000-0000D30C0000}"/>
    <cellStyle name="Calculation 5 3 3 2 2" xfId="24451" xr:uid="{00000000-0005-0000-0000-0000D40C0000}"/>
    <cellStyle name="Calculation 5 3 3 2 2 2" xfId="37202" xr:uid="{00000000-0005-0000-0000-0000D50C0000}"/>
    <cellStyle name="Calculation 5 3 3 3" xfId="15846" xr:uid="{00000000-0005-0000-0000-0000D60C0000}"/>
    <cellStyle name="Calculation 5 3 3 3 2" xfId="29017" xr:uid="{00000000-0005-0000-0000-0000D70C0000}"/>
    <cellStyle name="Calculation 5 3 3 3 2 2" xfId="41768" xr:uid="{00000000-0005-0000-0000-0000D80C0000}"/>
    <cellStyle name="Calculation 5 3 3 4" xfId="17984" xr:uid="{00000000-0005-0000-0000-0000D90C0000}"/>
    <cellStyle name="Calculation 5 3 3 4 2" xfId="30735" xr:uid="{00000000-0005-0000-0000-0000DA0C0000}"/>
    <cellStyle name="Calculation 5 3 4" xfId="11278" xr:uid="{00000000-0005-0000-0000-0000DB0C0000}"/>
    <cellStyle name="Calculation 5 3 4 2" xfId="24449" xr:uid="{00000000-0005-0000-0000-0000DC0C0000}"/>
    <cellStyle name="Calculation 5 3 4 2 2" xfId="37200" xr:uid="{00000000-0005-0000-0000-0000DD0C0000}"/>
    <cellStyle name="Calculation 5 3 5" xfId="15848" xr:uid="{00000000-0005-0000-0000-0000DE0C0000}"/>
    <cellStyle name="Calculation 5 3 5 2" xfId="29019" xr:uid="{00000000-0005-0000-0000-0000DF0C0000}"/>
    <cellStyle name="Calculation 5 3 5 2 2" xfId="41770" xr:uid="{00000000-0005-0000-0000-0000E00C0000}"/>
    <cellStyle name="Calculation 5 3 6" xfId="17982" xr:uid="{00000000-0005-0000-0000-0000E10C0000}"/>
    <cellStyle name="Calculation 5 3 6 2" xfId="30733" xr:uid="{00000000-0005-0000-0000-0000E20C0000}"/>
    <cellStyle name="Calculation 5 4" xfId="2761" xr:uid="{00000000-0005-0000-0000-0000E30C0000}"/>
    <cellStyle name="Calculation 5 4 2" xfId="11281" xr:uid="{00000000-0005-0000-0000-0000E40C0000}"/>
    <cellStyle name="Calculation 5 4 2 2" xfId="24452" xr:uid="{00000000-0005-0000-0000-0000E50C0000}"/>
    <cellStyle name="Calculation 5 4 2 2 2" xfId="37203" xr:uid="{00000000-0005-0000-0000-0000E60C0000}"/>
    <cellStyle name="Calculation 5 4 3" xfId="15845" xr:uid="{00000000-0005-0000-0000-0000E70C0000}"/>
    <cellStyle name="Calculation 5 4 3 2" xfId="29016" xr:uid="{00000000-0005-0000-0000-0000E80C0000}"/>
    <cellStyle name="Calculation 5 4 3 2 2" xfId="41767" xr:uid="{00000000-0005-0000-0000-0000E90C0000}"/>
    <cellStyle name="Calculation 5 4 4" xfId="17985" xr:uid="{00000000-0005-0000-0000-0000EA0C0000}"/>
    <cellStyle name="Calculation 5 4 4 2" xfId="30736" xr:uid="{00000000-0005-0000-0000-0000EB0C0000}"/>
    <cellStyle name="Calculation 5 5" xfId="2762" xr:uid="{00000000-0005-0000-0000-0000EC0C0000}"/>
    <cellStyle name="Calculation 5 5 2" xfId="11282" xr:uid="{00000000-0005-0000-0000-0000ED0C0000}"/>
    <cellStyle name="Calculation 5 5 2 2" xfId="24453" xr:uid="{00000000-0005-0000-0000-0000EE0C0000}"/>
    <cellStyle name="Calculation 5 5 2 2 2" xfId="37204" xr:uid="{00000000-0005-0000-0000-0000EF0C0000}"/>
    <cellStyle name="Calculation 5 5 3" xfId="15844" xr:uid="{00000000-0005-0000-0000-0000F00C0000}"/>
    <cellStyle name="Calculation 5 5 3 2" xfId="29015" xr:uid="{00000000-0005-0000-0000-0000F10C0000}"/>
    <cellStyle name="Calculation 5 5 3 2 2" xfId="41766" xr:uid="{00000000-0005-0000-0000-0000F20C0000}"/>
    <cellStyle name="Calculation 5 5 4" xfId="17986" xr:uid="{00000000-0005-0000-0000-0000F30C0000}"/>
    <cellStyle name="Calculation 5 5 4 2" xfId="30737" xr:uid="{00000000-0005-0000-0000-0000F40C0000}"/>
    <cellStyle name="Calculation 5 6" xfId="11271" xr:uid="{00000000-0005-0000-0000-0000F50C0000}"/>
    <cellStyle name="Calculation 5 6 2" xfId="24442" xr:uid="{00000000-0005-0000-0000-0000F60C0000}"/>
    <cellStyle name="Calculation 5 6 2 2" xfId="37193" xr:uid="{00000000-0005-0000-0000-0000F70C0000}"/>
    <cellStyle name="Calculation 5 7" xfId="15855" xr:uid="{00000000-0005-0000-0000-0000F80C0000}"/>
    <cellStyle name="Calculation 5 7 2" xfId="29026" xr:uid="{00000000-0005-0000-0000-0000F90C0000}"/>
    <cellStyle name="Calculation 5 7 2 2" xfId="41777" xr:uid="{00000000-0005-0000-0000-0000FA0C0000}"/>
    <cellStyle name="Calculation 5 8" xfId="17975" xr:uid="{00000000-0005-0000-0000-0000FB0C0000}"/>
    <cellStyle name="Calculation 5 8 2" xfId="30726" xr:uid="{00000000-0005-0000-0000-0000FC0C0000}"/>
    <cellStyle name="Calculation 5 9" xfId="2751" xr:uid="{00000000-0005-0000-0000-0000FD0C0000}"/>
    <cellStyle name="Calculation 6" xfId="1311" xr:uid="{00000000-0005-0000-0000-0000FE0C0000}"/>
    <cellStyle name="Calculation 6 2" xfId="2764" xr:uid="{00000000-0005-0000-0000-0000FF0C0000}"/>
    <cellStyle name="Calculation 6 2 2" xfId="2765" xr:uid="{00000000-0005-0000-0000-0000000D0000}"/>
    <cellStyle name="Calculation 6 2 2 2" xfId="2766" xr:uid="{00000000-0005-0000-0000-0000010D0000}"/>
    <cellStyle name="Calculation 6 2 2 2 2" xfId="11286" xr:uid="{00000000-0005-0000-0000-0000020D0000}"/>
    <cellStyle name="Calculation 6 2 2 2 2 2" xfId="24457" xr:uid="{00000000-0005-0000-0000-0000030D0000}"/>
    <cellStyle name="Calculation 6 2 2 2 2 2 2" xfId="37208" xr:uid="{00000000-0005-0000-0000-0000040D0000}"/>
    <cellStyle name="Calculation 6 2 2 2 3" xfId="15840" xr:uid="{00000000-0005-0000-0000-0000050D0000}"/>
    <cellStyle name="Calculation 6 2 2 2 3 2" xfId="29011" xr:uid="{00000000-0005-0000-0000-0000060D0000}"/>
    <cellStyle name="Calculation 6 2 2 2 3 2 2" xfId="41762" xr:uid="{00000000-0005-0000-0000-0000070D0000}"/>
    <cellStyle name="Calculation 6 2 2 2 4" xfId="17990" xr:uid="{00000000-0005-0000-0000-0000080D0000}"/>
    <cellStyle name="Calculation 6 2 2 2 4 2" xfId="30741" xr:uid="{00000000-0005-0000-0000-0000090D0000}"/>
    <cellStyle name="Calculation 6 2 2 3" xfId="2767" xr:uid="{00000000-0005-0000-0000-00000A0D0000}"/>
    <cellStyle name="Calculation 6 2 2 3 2" xfId="11287" xr:uid="{00000000-0005-0000-0000-00000B0D0000}"/>
    <cellStyle name="Calculation 6 2 2 3 2 2" xfId="24458" xr:uid="{00000000-0005-0000-0000-00000C0D0000}"/>
    <cellStyle name="Calculation 6 2 2 3 2 2 2" xfId="37209" xr:uid="{00000000-0005-0000-0000-00000D0D0000}"/>
    <cellStyle name="Calculation 6 2 2 3 3" xfId="15839" xr:uid="{00000000-0005-0000-0000-00000E0D0000}"/>
    <cellStyle name="Calculation 6 2 2 3 3 2" xfId="29010" xr:uid="{00000000-0005-0000-0000-00000F0D0000}"/>
    <cellStyle name="Calculation 6 2 2 3 3 2 2" xfId="41761" xr:uid="{00000000-0005-0000-0000-0000100D0000}"/>
    <cellStyle name="Calculation 6 2 2 3 4" xfId="17991" xr:uid="{00000000-0005-0000-0000-0000110D0000}"/>
    <cellStyle name="Calculation 6 2 2 3 4 2" xfId="30742" xr:uid="{00000000-0005-0000-0000-0000120D0000}"/>
    <cellStyle name="Calculation 6 2 2 4" xfId="11285" xr:uid="{00000000-0005-0000-0000-0000130D0000}"/>
    <cellStyle name="Calculation 6 2 2 4 2" xfId="24456" xr:uid="{00000000-0005-0000-0000-0000140D0000}"/>
    <cellStyle name="Calculation 6 2 2 4 2 2" xfId="37207" xr:uid="{00000000-0005-0000-0000-0000150D0000}"/>
    <cellStyle name="Calculation 6 2 2 5" xfId="15841" xr:uid="{00000000-0005-0000-0000-0000160D0000}"/>
    <cellStyle name="Calculation 6 2 2 5 2" xfId="29012" xr:uid="{00000000-0005-0000-0000-0000170D0000}"/>
    <cellStyle name="Calculation 6 2 2 5 2 2" xfId="41763" xr:uid="{00000000-0005-0000-0000-0000180D0000}"/>
    <cellStyle name="Calculation 6 2 2 6" xfId="17989" xr:uid="{00000000-0005-0000-0000-0000190D0000}"/>
    <cellStyle name="Calculation 6 2 2 6 2" xfId="30740" xr:uid="{00000000-0005-0000-0000-00001A0D0000}"/>
    <cellStyle name="Calculation 6 2 3" xfId="2768" xr:uid="{00000000-0005-0000-0000-00001B0D0000}"/>
    <cellStyle name="Calculation 6 2 3 2" xfId="11288" xr:uid="{00000000-0005-0000-0000-00001C0D0000}"/>
    <cellStyle name="Calculation 6 2 3 2 2" xfId="24459" xr:uid="{00000000-0005-0000-0000-00001D0D0000}"/>
    <cellStyle name="Calculation 6 2 3 2 2 2" xfId="37210" xr:uid="{00000000-0005-0000-0000-00001E0D0000}"/>
    <cellStyle name="Calculation 6 2 3 3" xfId="15838" xr:uid="{00000000-0005-0000-0000-00001F0D0000}"/>
    <cellStyle name="Calculation 6 2 3 3 2" xfId="29009" xr:uid="{00000000-0005-0000-0000-0000200D0000}"/>
    <cellStyle name="Calculation 6 2 3 3 2 2" xfId="41760" xr:uid="{00000000-0005-0000-0000-0000210D0000}"/>
    <cellStyle name="Calculation 6 2 3 4" xfId="17992" xr:uid="{00000000-0005-0000-0000-0000220D0000}"/>
    <cellStyle name="Calculation 6 2 3 4 2" xfId="30743" xr:uid="{00000000-0005-0000-0000-0000230D0000}"/>
    <cellStyle name="Calculation 6 2 4" xfId="2769" xr:uid="{00000000-0005-0000-0000-0000240D0000}"/>
    <cellStyle name="Calculation 6 2 4 2" xfId="11289" xr:uid="{00000000-0005-0000-0000-0000250D0000}"/>
    <cellStyle name="Calculation 6 2 4 2 2" xfId="24460" xr:uid="{00000000-0005-0000-0000-0000260D0000}"/>
    <cellStyle name="Calculation 6 2 4 2 2 2" xfId="37211" xr:uid="{00000000-0005-0000-0000-0000270D0000}"/>
    <cellStyle name="Calculation 6 2 4 3" xfId="15837" xr:uid="{00000000-0005-0000-0000-0000280D0000}"/>
    <cellStyle name="Calculation 6 2 4 3 2" xfId="29008" xr:uid="{00000000-0005-0000-0000-0000290D0000}"/>
    <cellStyle name="Calculation 6 2 4 3 2 2" xfId="41759" xr:uid="{00000000-0005-0000-0000-00002A0D0000}"/>
    <cellStyle name="Calculation 6 2 4 4" xfId="17993" xr:uid="{00000000-0005-0000-0000-00002B0D0000}"/>
    <cellStyle name="Calculation 6 2 4 4 2" xfId="30744" xr:uid="{00000000-0005-0000-0000-00002C0D0000}"/>
    <cellStyle name="Calculation 6 2 5" xfId="11284" xr:uid="{00000000-0005-0000-0000-00002D0D0000}"/>
    <cellStyle name="Calculation 6 2 5 2" xfId="24455" xr:uid="{00000000-0005-0000-0000-00002E0D0000}"/>
    <cellStyle name="Calculation 6 2 5 2 2" xfId="37206" xr:uid="{00000000-0005-0000-0000-00002F0D0000}"/>
    <cellStyle name="Calculation 6 2 6" xfId="15842" xr:uid="{00000000-0005-0000-0000-0000300D0000}"/>
    <cellStyle name="Calculation 6 2 6 2" xfId="29013" xr:uid="{00000000-0005-0000-0000-0000310D0000}"/>
    <cellStyle name="Calculation 6 2 6 2 2" xfId="41764" xr:uid="{00000000-0005-0000-0000-0000320D0000}"/>
    <cellStyle name="Calculation 6 2 7" xfId="17988" xr:uid="{00000000-0005-0000-0000-0000330D0000}"/>
    <cellStyle name="Calculation 6 2 7 2" xfId="30739" xr:uid="{00000000-0005-0000-0000-0000340D0000}"/>
    <cellStyle name="Calculation 6 3" xfId="2770" xr:uid="{00000000-0005-0000-0000-0000350D0000}"/>
    <cellStyle name="Calculation 6 3 2" xfId="2771" xr:uid="{00000000-0005-0000-0000-0000360D0000}"/>
    <cellStyle name="Calculation 6 3 2 2" xfId="11291" xr:uid="{00000000-0005-0000-0000-0000370D0000}"/>
    <cellStyle name="Calculation 6 3 2 2 2" xfId="24462" xr:uid="{00000000-0005-0000-0000-0000380D0000}"/>
    <cellStyle name="Calculation 6 3 2 2 2 2" xfId="37213" xr:uid="{00000000-0005-0000-0000-0000390D0000}"/>
    <cellStyle name="Calculation 6 3 2 3" xfId="15835" xr:uid="{00000000-0005-0000-0000-00003A0D0000}"/>
    <cellStyle name="Calculation 6 3 2 3 2" xfId="29006" xr:uid="{00000000-0005-0000-0000-00003B0D0000}"/>
    <cellStyle name="Calculation 6 3 2 3 2 2" xfId="41757" xr:uid="{00000000-0005-0000-0000-00003C0D0000}"/>
    <cellStyle name="Calculation 6 3 2 4" xfId="17995" xr:uid="{00000000-0005-0000-0000-00003D0D0000}"/>
    <cellStyle name="Calculation 6 3 2 4 2" xfId="30746" xr:uid="{00000000-0005-0000-0000-00003E0D0000}"/>
    <cellStyle name="Calculation 6 3 3" xfId="2772" xr:uid="{00000000-0005-0000-0000-00003F0D0000}"/>
    <cellStyle name="Calculation 6 3 3 2" xfId="11292" xr:uid="{00000000-0005-0000-0000-0000400D0000}"/>
    <cellStyle name="Calculation 6 3 3 2 2" xfId="24463" xr:uid="{00000000-0005-0000-0000-0000410D0000}"/>
    <cellStyle name="Calculation 6 3 3 2 2 2" xfId="37214" xr:uid="{00000000-0005-0000-0000-0000420D0000}"/>
    <cellStyle name="Calculation 6 3 3 3" xfId="15834" xr:uid="{00000000-0005-0000-0000-0000430D0000}"/>
    <cellStyle name="Calculation 6 3 3 3 2" xfId="29005" xr:uid="{00000000-0005-0000-0000-0000440D0000}"/>
    <cellStyle name="Calculation 6 3 3 3 2 2" xfId="41756" xr:uid="{00000000-0005-0000-0000-0000450D0000}"/>
    <cellStyle name="Calculation 6 3 3 4" xfId="17996" xr:uid="{00000000-0005-0000-0000-0000460D0000}"/>
    <cellStyle name="Calculation 6 3 3 4 2" xfId="30747" xr:uid="{00000000-0005-0000-0000-0000470D0000}"/>
    <cellStyle name="Calculation 6 3 4" xfId="11290" xr:uid="{00000000-0005-0000-0000-0000480D0000}"/>
    <cellStyle name="Calculation 6 3 4 2" xfId="24461" xr:uid="{00000000-0005-0000-0000-0000490D0000}"/>
    <cellStyle name="Calculation 6 3 4 2 2" xfId="37212" xr:uid="{00000000-0005-0000-0000-00004A0D0000}"/>
    <cellStyle name="Calculation 6 3 5" xfId="15836" xr:uid="{00000000-0005-0000-0000-00004B0D0000}"/>
    <cellStyle name="Calculation 6 3 5 2" xfId="29007" xr:uid="{00000000-0005-0000-0000-00004C0D0000}"/>
    <cellStyle name="Calculation 6 3 5 2 2" xfId="41758" xr:uid="{00000000-0005-0000-0000-00004D0D0000}"/>
    <cellStyle name="Calculation 6 3 6" xfId="17994" xr:uid="{00000000-0005-0000-0000-00004E0D0000}"/>
    <cellStyle name="Calculation 6 3 6 2" xfId="30745" xr:uid="{00000000-0005-0000-0000-00004F0D0000}"/>
    <cellStyle name="Calculation 6 4" xfId="2773" xr:uid="{00000000-0005-0000-0000-0000500D0000}"/>
    <cellStyle name="Calculation 6 4 2" xfId="11293" xr:uid="{00000000-0005-0000-0000-0000510D0000}"/>
    <cellStyle name="Calculation 6 4 2 2" xfId="24464" xr:uid="{00000000-0005-0000-0000-0000520D0000}"/>
    <cellStyle name="Calculation 6 4 2 2 2" xfId="37215" xr:uid="{00000000-0005-0000-0000-0000530D0000}"/>
    <cellStyle name="Calculation 6 4 3" xfId="15833" xr:uid="{00000000-0005-0000-0000-0000540D0000}"/>
    <cellStyle name="Calculation 6 4 3 2" xfId="29004" xr:uid="{00000000-0005-0000-0000-0000550D0000}"/>
    <cellStyle name="Calculation 6 4 3 2 2" xfId="41755" xr:uid="{00000000-0005-0000-0000-0000560D0000}"/>
    <cellStyle name="Calculation 6 4 4" xfId="17997" xr:uid="{00000000-0005-0000-0000-0000570D0000}"/>
    <cellStyle name="Calculation 6 4 4 2" xfId="30748" xr:uid="{00000000-0005-0000-0000-0000580D0000}"/>
    <cellStyle name="Calculation 6 5" xfId="2774" xr:uid="{00000000-0005-0000-0000-0000590D0000}"/>
    <cellStyle name="Calculation 6 5 2" xfId="11294" xr:uid="{00000000-0005-0000-0000-00005A0D0000}"/>
    <cellStyle name="Calculation 6 5 2 2" xfId="24465" xr:uid="{00000000-0005-0000-0000-00005B0D0000}"/>
    <cellStyle name="Calculation 6 5 2 2 2" xfId="37216" xr:uid="{00000000-0005-0000-0000-00005C0D0000}"/>
    <cellStyle name="Calculation 6 5 3" xfId="15832" xr:uid="{00000000-0005-0000-0000-00005D0D0000}"/>
    <cellStyle name="Calculation 6 5 3 2" xfId="29003" xr:uid="{00000000-0005-0000-0000-00005E0D0000}"/>
    <cellStyle name="Calculation 6 5 3 2 2" xfId="41754" xr:uid="{00000000-0005-0000-0000-00005F0D0000}"/>
    <cellStyle name="Calculation 6 5 4" xfId="17998" xr:uid="{00000000-0005-0000-0000-0000600D0000}"/>
    <cellStyle name="Calculation 6 5 4 2" xfId="30749" xr:uid="{00000000-0005-0000-0000-0000610D0000}"/>
    <cellStyle name="Calculation 6 6" xfId="11283" xr:uid="{00000000-0005-0000-0000-0000620D0000}"/>
    <cellStyle name="Calculation 6 6 2" xfId="24454" xr:uid="{00000000-0005-0000-0000-0000630D0000}"/>
    <cellStyle name="Calculation 6 6 2 2" xfId="37205" xr:uid="{00000000-0005-0000-0000-0000640D0000}"/>
    <cellStyle name="Calculation 6 7" xfId="15843" xr:uid="{00000000-0005-0000-0000-0000650D0000}"/>
    <cellStyle name="Calculation 6 7 2" xfId="29014" xr:uid="{00000000-0005-0000-0000-0000660D0000}"/>
    <cellStyle name="Calculation 6 7 2 2" xfId="41765" xr:uid="{00000000-0005-0000-0000-0000670D0000}"/>
    <cellStyle name="Calculation 6 8" xfId="17987" xr:uid="{00000000-0005-0000-0000-0000680D0000}"/>
    <cellStyle name="Calculation 6 8 2" xfId="30738" xr:uid="{00000000-0005-0000-0000-0000690D0000}"/>
    <cellStyle name="Calculation 6 9" xfId="2763" xr:uid="{00000000-0005-0000-0000-00006A0D0000}"/>
    <cellStyle name="Calculation 7" xfId="1312" xr:uid="{00000000-0005-0000-0000-00006B0D0000}"/>
    <cellStyle name="Calculation 7 2" xfId="2776" xr:uid="{00000000-0005-0000-0000-00006C0D0000}"/>
    <cellStyle name="Calculation 7 2 2" xfId="2777" xr:uid="{00000000-0005-0000-0000-00006D0D0000}"/>
    <cellStyle name="Calculation 7 2 2 2" xfId="2778" xr:uid="{00000000-0005-0000-0000-00006E0D0000}"/>
    <cellStyle name="Calculation 7 2 2 2 2" xfId="11298" xr:uid="{00000000-0005-0000-0000-00006F0D0000}"/>
    <cellStyle name="Calculation 7 2 2 2 2 2" xfId="24469" xr:uid="{00000000-0005-0000-0000-0000700D0000}"/>
    <cellStyle name="Calculation 7 2 2 2 2 2 2" xfId="37220" xr:uid="{00000000-0005-0000-0000-0000710D0000}"/>
    <cellStyle name="Calculation 7 2 2 2 3" xfId="15828" xr:uid="{00000000-0005-0000-0000-0000720D0000}"/>
    <cellStyle name="Calculation 7 2 2 2 3 2" xfId="28999" xr:uid="{00000000-0005-0000-0000-0000730D0000}"/>
    <cellStyle name="Calculation 7 2 2 2 3 2 2" xfId="41750" xr:uid="{00000000-0005-0000-0000-0000740D0000}"/>
    <cellStyle name="Calculation 7 2 2 2 4" xfId="18002" xr:uid="{00000000-0005-0000-0000-0000750D0000}"/>
    <cellStyle name="Calculation 7 2 2 2 4 2" xfId="30753" xr:uid="{00000000-0005-0000-0000-0000760D0000}"/>
    <cellStyle name="Calculation 7 2 2 3" xfId="2779" xr:uid="{00000000-0005-0000-0000-0000770D0000}"/>
    <cellStyle name="Calculation 7 2 2 3 2" xfId="11299" xr:uid="{00000000-0005-0000-0000-0000780D0000}"/>
    <cellStyle name="Calculation 7 2 2 3 2 2" xfId="24470" xr:uid="{00000000-0005-0000-0000-0000790D0000}"/>
    <cellStyle name="Calculation 7 2 2 3 2 2 2" xfId="37221" xr:uid="{00000000-0005-0000-0000-00007A0D0000}"/>
    <cellStyle name="Calculation 7 2 2 3 3" xfId="15827" xr:uid="{00000000-0005-0000-0000-00007B0D0000}"/>
    <cellStyle name="Calculation 7 2 2 3 3 2" xfId="28998" xr:uid="{00000000-0005-0000-0000-00007C0D0000}"/>
    <cellStyle name="Calculation 7 2 2 3 3 2 2" xfId="41749" xr:uid="{00000000-0005-0000-0000-00007D0D0000}"/>
    <cellStyle name="Calculation 7 2 2 3 4" xfId="18003" xr:uid="{00000000-0005-0000-0000-00007E0D0000}"/>
    <cellStyle name="Calculation 7 2 2 3 4 2" xfId="30754" xr:uid="{00000000-0005-0000-0000-00007F0D0000}"/>
    <cellStyle name="Calculation 7 2 2 4" xfId="11297" xr:uid="{00000000-0005-0000-0000-0000800D0000}"/>
    <cellStyle name="Calculation 7 2 2 4 2" xfId="24468" xr:uid="{00000000-0005-0000-0000-0000810D0000}"/>
    <cellStyle name="Calculation 7 2 2 4 2 2" xfId="37219" xr:uid="{00000000-0005-0000-0000-0000820D0000}"/>
    <cellStyle name="Calculation 7 2 2 5" xfId="15829" xr:uid="{00000000-0005-0000-0000-0000830D0000}"/>
    <cellStyle name="Calculation 7 2 2 5 2" xfId="29000" xr:uid="{00000000-0005-0000-0000-0000840D0000}"/>
    <cellStyle name="Calculation 7 2 2 5 2 2" xfId="41751" xr:uid="{00000000-0005-0000-0000-0000850D0000}"/>
    <cellStyle name="Calculation 7 2 2 6" xfId="18001" xr:uid="{00000000-0005-0000-0000-0000860D0000}"/>
    <cellStyle name="Calculation 7 2 2 6 2" xfId="30752" xr:uid="{00000000-0005-0000-0000-0000870D0000}"/>
    <cellStyle name="Calculation 7 2 3" xfId="2780" xr:uid="{00000000-0005-0000-0000-0000880D0000}"/>
    <cellStyle name="Calculation 7 2 3 2" xfId="11300" xr:uid="{00000000-0005-0000-0000-0000890D0000}"/>
    <cellStyle name="Calculation 7 2 3 2 2" xfId="24471" xr:uid="{00000000-0005-0000-0000-00008A0D0000}"/>
    <cellStyle name="Calculation 7 2 3 2 2 2" xfId="37222" xr:uid="{00000000-0005-0000-0000-00008B0D0000}"/>
    <cellStyle name="Calculation 7 2 3 3" xfId="15826" xr:uid="{00000000-0005-0000-0000-00008C0D0000}"/>
    <cellStyle name="Calculation 7 2 3 3 2" xfId="28997" xr:uid="{00000000-0005-0000-0000-00008D0D0000}"/>
    <cellStyle name="Calculation 7 2 3 3 2 2" xfId="41748" xr:uid="{00000000-0005-0000-0000-00008E0D0000}"/>
    <cellStyle name="Calculation 7 2 3 4" xfId="18004" xr:uid="{00000000-0005-0000-0000-00008F0D0000}"/>
    <cellStyle name="Calculation 7 2 3 4 2" xfId="30755" xr:uid="{00000000-0005-0000-0000-0000900D0000}"/>
    <cellStyle name="Calculation 7 2 4" xfId="2781" xr:uid="{00000000-0005-0000-0000-0000910D0000}"/>
    <cellStyle name="Calculation 7 2 4 2" xfId="11301" xr:uid="{00000000-0005-0000-0000-0000920D0000}"/>
    <cellStyle name="Calculation 7 2 4 2 2" xfId="24472" xr:uid="{00000000-0005-0000-0000-0000930D0000}"/>
    <cellStyle name="Calculation 7 2 4 2 2 2" xfId="37223" xr:uid="{00000000-0005-0000-0000-0000940D0000}"/>
    <cellStyle name="Calculation 7 2 4 3" xfId="15825" xr:uid="{00000000-0005-0000-0000-0000950D0000}"/>
    <cellStyle name="Calculation 7 2 4 3 2" xfId="28996" xr:uid="{00000000-0005-0000-0000-0000960D0000}"/>
    <cellStyle name="Calculation 7 2 4 3 2 2" xfId="41747" xr:uid="{00000000-0005-0000-0000-0000970D0000}"/>
    <cellStyle name="Calculation 7 2 4 4" xfId="18005" xr:uid="{00000000-0005-0000-0000-0000980D0000}"/>
    <cellStyle name="Calculation 7 2 4 4 2" xfId="30756" xr:uid="{00000000-0005-0000-0000-0000990D0000}"/>
    <cellStyle name="Calculation 7 2 5" xfId="11296" xr:uid="{00000000-0005-0000-0000-00009A0D0000}"/>
    <cellStyle name="Calculation 7 2 5 2" xfId="24467" xr:uid="{00000000-0005-0000-0000-00009B0D0000}"/>
    <cellStyle name="Calculation 7 2 5 2 2" xfId="37218" xr:uid="{00000000-0005-0000-0000-00009C0D0000}"/>
    <cellStyle name="Calculation 7 2 6" xfId="15830" xr:uid="{00000000-0005-0000-0000-00009D0D0000}"/>
    <cellStyle name="Calculation 7 2 6 2" xfId="29001" xr:uid="{00000000-0005-0000-0000-00009E0D0000}"/>
    <cellStyle name="Calculation 7 2 6 2 2" xfId="41752" xr:uid="{00000000-0005-0000-0000-00009F0D0000}"/>
    <cellStyle name="Calculation 7 2 7" xfId="18000" xr:uid="{00000000-0005-0000-0000-0000A00D0000}"/>
    <cellStyle name="Calculation 7 2 7 2" xfId="30751" xr:uid="{00000000-0005-0000-0000-0000A10D0000}"/>
    <cellStyle name="Calculation 7 3" xfId="2782" xr:uid="{00000000-0005-0000-0000-0000A20D0000}"/>
    <cellStyle name="Calculation 7 3 2" xfId="2783" xr:uid="{00000000-0005-0000-0000-0000A30D0000}"/>
    <cellStyle name="Calculation 7 3 2 2" xfId="11303" xr:uid="{00000000-0005-0000-0000-0000A40D0000}"/>
    <cellStyle name="Calculation 7 3 2 2 2" xfId="24474" xr:uid="{00000000-0005-0000-0000-0000A50D0000}"/>
    <cellStyle name="Calculation 7 3 2 2 2 2" xfId="37225" xr:uid="{00000000-0005-0000-0000-0000A60D0000}"/>
    <cellStyle name="Calculation 7 3 2 3" xfId="15823" xr:uid="{00000000-0005-0000-0000-0000A70D0000}"/>
    <cellStyle name="Calculation 7 3 2 3 2" xfId="28994" xr:uid="{00000000-0005-0000-0000-0000A80D0000}"/>
    <cellStyle name="Calculation 7 3 2 3 2 2" xfId="41745" xr:uid="{00000000-0005-0000-0000-0000A90D0000}"/>
    <cellStyle name="Calculation 7 3 2 4" xfId="18007" xr:uid="{00000000-0005-0000-0000-0000AA0D0000}"/>
    <cellStyle name="Calculation 7 3 2 4 2" xfId="30758" xr:uid="{00000000-0005-0000-0000-0000AB0D0000}"/>
    <cellStyle name="Calculation 7 3 3" xfId="2784" xr:uid="{00000000-0005-0000-0000-0000AC0D0000}"/>
    <cellStyle name="Calculation 7 3 3 2" xfId="11304" xr:uid="{00000000-0005-0000-0000-0000AD0D0000}"/>
    <cellStyle name="Calculation 7 3 3 2 2" xfId="24475" xr:uid="{00000000-0005-0000-0000-0000AE0D0000}"/>
    <cellStyle name="Calculation 7 3 3 2 2 2" xfId="37226" xr:uid="{00000000-0005-0000-0000-0000AF0D0000}"/>
    <cellStyle name="Calculation 7 3 3 3" xfId="15822" xr:uid="{00000000-0005-0000-0000-0000B00D0000}"/>
    <cellStyle name="Calculation 7 3 3 3 2" xfId="28993" xr:uid="{00000000-0005-0000-0000-0000B10D0000}"/>
    <cellStyle name="Calculation 7 3 3 3 2 2" xfId="41744" xr:uid="{00000000-0005-0000-0000-0000B20D0000}"/>
    <cellStyle name="Calculation 7 3 3 4" xfId="18008" xr:uid="{00000000-0005-0000-0000-0000B30D0000}"/>
    <cellStyle name="Calculation 7 3 3 4 2" xfId="30759" xr:uid="{00000000-0005-0000-0000-0000B40D0000}"/>
    <cellStyle name="Calculation 7 3 4" xfId="11302" xr:uid="{00000000-0005-0000-0000-0000B50D0000}"/>
    <cellStyle name="Calculation 7 3 4 2" xfId="24473" xr:uid="{00000000-0005-0000-0000-0000B60D0000}"/>
    <cellStyle name="Calculation 7 3 4 2 2" xfId="37224" xr:uid="{00000000-0005-0000-0000-0000B70D0000}"/>
    <cellStyle name="Calculation 7 3 5" xfId="15824" xr:uid="{00000000-0005-0000-0000-0000B80D0000}"/>
    <cellStyle name="Calculation 7 3 5 2" xfId="28995" xr:uid="{00000000-0005-0000-0000-0000B90D0000}"/>
    <cellStyle name="Calculation 7 3 5 2 2" xfId="41746" xr:uid="{00000000-0005-0000-0000-0000BA0D0000}"/>
    <cellStyle name="Calculation 7 3 6" xfId="18006" xr:uid="{00000000-0005-0000-0000-0000BB0D0000}"/>
    <cellStyle name="Calculation 7 3 6 2" xfId="30757" xr:uid="{00000000-0005-0000-0000-0000BC0D0000}"/>
    <cellStyle name="Calculation 7 4" xfId="2785" xr:uid="{00000000-0005-0000-0000-0000BD0D0000}"/>
    <cellStyle name="Calculation 7 4 2" xfId="11305" xr:uid="{00000000-0005-0000-0000-0000BE0D0000}"/>
    <cellStyle name="Calculation 7 4 2 2" xfId="24476" xr:uid="{00000000-0005-0000-0000-0000BF0D0000}"/>
    <cellStyle name="Calculation 7 4 2 2 2" xfId="37227" xr:uid="{00000000-0005-0000-0000-0000C00D0000}"/>
    <cellStyle name="Calculation 7 4 3" xfId="15821" xr:uid="{00000000-0005-0000-0000-0000C10D0000}"/>
    <cellStyle name="Calculation 7 4 3 2" xfId="28992" xr:uid="{00000000-0005-0000-0000-0000C20D0000}"/>
    <cellStyle name="Calculation 7 4 3 2 2" xfId="41743" xr:uid="{00000000-0005-0000-0000-0000C30D0000}"/>
    <cellStyle name="Calculation 7 4 4" xfId="18009" xr:uid="{00000000-0005-0000-0000-0000C40D0000}"/>
    <cellStyle name="Calculation 7 4 4 2" xfId="30760" xr:uid="{00000000-0005-0000-0000-0000C50D0000}"/>
    <cellStyle name="Calculation 7 5" xfId="2786" xr:uid="{00000000-0005-0000-0000-0000C60D0000}"/>
    <cellStyle name="Calculation 7 5 2" xfId="11306" xr:uid="{00000000-0005-0000-0000-0000C70D0000}"/>
    <cellStyle name="Calculation 7 5 2 2" xfId="24477" xr:uid="{00000000-0005-0000-0000-0000C80D0000}"/>
    <cellStyle name="Calculation 7 5 2 2 2" xfId="37228" xr:uid="{00000000-0005-0000-0000-0000C90D0000}"/>
    <cellStyle name="Calculation 7 5 3" xfId="15820" xr:uid="{00000000-0005-0000-0000-0000CA0D0000}"/>
    <cellStyle name="Calculation 7 5 3 2" xfId="28991" xr:uid="{00000000-0005-0000-0000-0000CB0D0000}"/>
    <cellStyle name="Calculation 7 5 3 2 2" xfId="41742" xr:uid="{00000000-0005-0000-0000-0000CC0D0000}"/>
    <cellStyle name="Calculation 7 5 4" xfId="18010" xr:uid="{00000000-0005-0000-0000-0000CD0D0000}"/>
    <cellStyle name="Calculation 7 5 4 2" xfId="30761" xr:uid="{00000000-0005-0000-0000-0000CE0D0000}"/>
    <cellStyle name="Calculation 7 6" xfId="11295" xr:uid="{00000000-0005-0000-0000-0000CF0D0000}"/>
    <cellStyle name="Calculation 7 6 2" xfId="24466" xr:uid="{00000000-0005-0000-0000-0000D00D0000}"/>
    <cellStyle name="Calculation 7 6 2 2" xfId="37217" xr:uid="{00000000-0005-0000-0000-0000D10D0000}"/>
    <cellStyle name="Calculation 7 7" xfId="15831" xr:uid="{00000000-0005-0000-0000-0000D20D0000}"/>
    <cellStyle name="Calculation 7 7 2" xfId="29002" xr:uid="{00000000-0005-0000-0000-0000D30D0000}"/>
    <cellStyle name="Calculation 7 7 2 2" xfId="41753" xr:uid="{00000000-0005-0000-0000-0000D40D0000}"/>
    <cellStyle name="Calculation 7 8" xfId="17999" xr:uid="{00000000-0005-0000-0000-0000D50D0000}"/>
    <cellStyle name="Calculation 7 8 2" xfId="30750" xr:uid="{00000000-0005-0000-0000-0000D60D0000}"/>
    <cellStyle name="Calculation 7 9" xfId="2775" xr:uid="{00000000-0005-0000-0000-0000D70D0000}"/>
    <cellStyle name="Calculation 8" xfId="1313" xr:uid="{00000000-0005-0000-0000-0000D80D0000}"/>
    <cellStyle name="Calculation 8 2" xfId="2788" xr:uid="{00000000-0005-0000-0000-0000D90D0000}"/>
    <cellStyle name="Calculation 8 2 2" xfId="2789" xr:uid="{00000000-0005-0000-0000-0000DA0D0000}"/>
    <cellStyle name="Calculation 8 2 2 2" xfId="2790" xr:uid="{00000000-0005-0000-0000-0000DB0D0000}"/>
    <cellStyle name="Calculation 8 2 2 2 2" xfId="11310" xr:uid="{00000000-0005-0000-0000-0000DC0D0000}"/>
    <cellStyle name="Calculation 8 2 2 2 2 2" xfId="24481" xr:uid="{00000000-0005-0000-0000-0000DD0D0000}"/>
    <cellStyle name="Calculation 8 2 2 2 2 2 2" xfId="37232" xr:uid="{00000000-0005-0000-0000-0000DE0D0000}"/>
    <cellStyle name="Calculation 8 2 2 2 3" xfId="15816" xr:uid="{00000000-0005-0000-0000-0000DF0D0000}"/>
    <cellStyle name="Calculation 8 2 2 2 3 2" xfId="28987" xr:uid="{00000000-0005-0000-0000-0000E00D0000}"/>
    <cellStyle name="Calculation 8 2 2 2 3 2 2" xfId="41738" xr:uid="{00000000-0005-0000-0000-0000E10D0000}"/>
    <cellStyle name="Calculation 8 2 2 2 4" xfId="18014" xr:uid="{00000000-0005-0000-0000-0000E20D0000}"/>
    <cellStyle name="Calculation 8 2 2 2 4 2" xfId="30765" xr:uid="{00000000-0005-0000-0000-0000E30D0000}"/>
    <cellStyle name="Calculation 8 2 2 3" xfId="2791" xr:uid="{00000000-0005-0000-0000-0000E40D0000}"/>
    <cellStyle name="Calculation 8 2 2 3 2" xfId="11311" xr:uid="{00000000-0005-0000-0000-0000E50D0000}"/>
    <cellStyle name="Calculation 8 2 2 3 2 2" xfId="24482" xr:uid="{00000000-0005-0000-0000-0000E60D0000}"/>
    <cellStyle name="Calculation 8 2 2 3 2 2 2" xfId="37233" xr:uid="{00000000-0005-0000-0000-0000E70D0000}"/>
    <cellStyle name="Calculation 8 2 2 3 3" xfId="15815" xr:uid="{00000000-0005-0000-0000-0000E80D0000}"/>
    <cellStyle name="Calculation 8 2 2 3 3 2" xfId="28986" xr:uid="{00000000-0005-0000-0000-0000E90D0000}"/>
    <cellStyle name="Calculation 8 2 2 3 3 2 2" xfId="41737" xr:uid="{00000000-0005-0000-0000-0000EA0D0000}"/>
    <cellStyle name="Calculation 8 2 2 3 4" xfId="18015" xr:uid="{00000000-0005-0000-0000-0000EB0D0000}"/>
    <cellStyle name="Calculation 8 2 2 3 4 2" xfId="30766" xr:uid="{00000000-0005-0000-0000-0000EC0D0000}"/>
    <cellStyle name="Calculation 8 2 2 4" xfId="11309" xr:uid="{00000000-0005-0000-0000-0000ED0D0000}"/>
    <cellStyle name="Calculation 8 2 2 4 2" xfId="24480" xr:uid="{00000000-0005-0000-0000-0000EE0D0000}"/>
    <cellStyle name="Calculation 8 2 2 4 2 2" xfId="37231" xr:uid="{00000000-0005-0000-0000-0000EF0D0000}"/>
    <cellStyle name="Calculation 8 2 2 5" xfId="15817" xr:uid="{00000000-0005-0000-0000-0000F00D0000}"/>
    <cellStyle name="Calculation 8 2 2 5 2" xfId="28988" xr:uid="{00000000-0005-0000-0000-0000F10D0000}"/>
    <cellStyle name="Calculation 8 2 2 5 2 2" xfId="41739" xr:uid="{00000000-0005-0000-0000-0000F20D0000}"/>
    <cellStyle name="Calculation 8 2 2 6" xfId="18013" xr:uid="{00000000-0005-0000-0000-0000F30D0000}"/>
    <cellStyle name="Calculation 8 2 2 6 2" xfId="30764" xr:uid="{00000000-0005-0000-0000-0000F40D0000}"/>
    <cellStyle name="Calculation 8 2 3" xfId="2792" xr:uid="{00000000-0005-0000-0000-0000F50D0000}"/>
    <cellStyle name="Calculation 8 2 3 2" xfId="11312" xr:uid="{00000000-0005-0000-0000-0000F60D0000}"/>
    <cellStyle name="Calculation 8 2 3 2 2" xfId="24483" xr:uid="{00000000-0005-0000-0000-0000F70D0000}"/>
    <cellStyle name="Calculation 8 2 3 2 2 2" xfId="37234" xr:uid="{00000000-0005-0000-0000-0000F80D0000}"/>
    <cellStyle name="Calculation 8 2 3 3" xfId="15814" xr:uid="{00000000-0005-0000-0000-0000F90D0000}"/>
    <cellStyle name="Calculation 8 2 3 3 2" xfId="28985" xr:uid="{00000000-0005-0000-0000-0000FA0D0000}"/>
    <cellStyle name="Calculation 8 2 3 3 2 2" xfId="41736" xr:uid="{00000000-0005-0000-0000-0000FB0D0000}"/>
    <cellStyle name="Calculation 8 2 3 4" xfId="18016" xr:uid="{00000000-0005-0000-0000-0000FC0D0000}"/>
    <cellStyle name="Calculation 8 2 3 4 2" xfId="30767" xr:uid="{00000000-0005-0000-0000-0000FD0D0000}"/>
    <cellStyle name="Calculation 8 2 4" xfId="2793" xr:uid="{00000000-0005-0000-0000-0000FE0D0000}"/>
    <cellStyle name="Calculation 8 2 4 2" xfId="11313" xr:uid="{00000000-0005-0000-0000-0000FF0D0000}"/>
    <cellStyle name="Calculation 8 2 4 2 2" xfId="24484" xr:uid="{00000000-0005-0000-0000-0000000E0000}"/>
    <cellStyle name="Calculation 8 2 4 2 2 2" xfId="37235" xr:uid="{00000000-0005-0000-0000-0000010E0000}"/>
    <cellStyle name="Calculation 8 2 4 3" xfId="15813" xr:uid="{00000000-0005-0000-0000-0000020E0000}"/>
    <cellStyle name="Calculation 8 2 4 3 2" xfId="28984" xr:uid="{00000000-0005-0000-0000-0000030E0000}"/>
    <cellStyle name="Calculation 8 2 4 3 2 2" xfId="41735" xr:uid="{00000000-0005-0000-0000-0000040E0000}"/>
    <cellStyle name="Calculation 8 2 4 4" xfId="18017" xr:uid="{00000000-0005-0000-0000-0000050E0000}"/>
    <cellStyle name="Calculation 8 2 4 4 2" xfId="30768" xr:uid="{00000000-0005-0000-0000-0000060E0000}"/>
    <cellStyle name="Calculation 8 2 5" xfId="11308" xr:uid="{00000000-0005-0000-0000-0000070E0000}"/>
    <cellStyle name="Calculation 8 2 5 2" xfId="24479" xr:uid="{00000000-0005-0000-0000-0000080E0000}"/>
    <cellStyle name="Calculation 8 2 5 2 2" xfId="37230" xr:uid="{00000000-0005-0000-0000-0000090E0000}"/>
    <cellStyle name="Calculation 8 2 6" xfId="15818" xr:uid="{00000000-0005-0000-0000-00000A0E0000}"/>
    <cellStyle name="Calculation 8 2 6 2" xfId="28989" xr:uid="{00000000-0005-0000-0000-00000B0E0000}"/>
    <cellStyle name="Calculation 8 2 6 2 2" xfId="41740" xr:uid="{00000000-0005-0000-0000-00000C0E0000}"/>
    <cellStyle name="Calculation 8 2 7" xfId="18012" xr:uid="{00000000-0005-0000-0000-00000D0E0000}"/>
    <cellStyle name="Calculation 8 2 7 2" xfId="30763" xr:uid="{00000000-0005-0000-0000-00000E0E0000}"/>
    <cellStyle name="Calculation 8 3" xfId="2794" xr:uid="{00000000-0005-0000-0000-00000F0E0000}"/>
    <cellStyle name="Calculation 8 3 2" xfId="2795" xr:uid="{00000000-0005-0000-0000-0000100E0000}"/>
    <cellStyle name="Calculation 8 3 2 2" xfId="11315" xr:uid="{00000000-0005-0000-0000-0000110E0000}"/>
    <cellStyle name="Calculation 8 3 2 2 2" xfId="24486" xr:uid="{00000000-0005-0000-0000-0000120E0000}"/>
    <cellStyle name="Calculation 8 3 2 2 2 2" xfId="37237" xr:uid="{00000000-0005-0000-0000-0000130E0000}"/>
    <cellStyle name="Calculation 8 3 2 3" xfId="15811" xr:uid="{00000000-0005-0000-0000-0000140E0000}"/>
    <cellStyle name="Calculation 8 3 2 3 2" xfId="28982" xr:uid="{00000000-0005-0000-0000-0000150E0000}"/>
    <cellStyle name="Calculation 8 3 2 3 2 2" xfId="41733" xr:uid="{00000000-0005-0000-0000-0000160E0000}"/>
    <cellStyle name="Calculation 8 3 2 4" xfId="18019" xr:uid="{00000000-0005-0000-0000-0000170E0000}"/>
    <cellStyle name="Calculation 8 3 2 4 2" xfId="30770" xr:uid="{00000000-0005-0000-0000-0000180E0000}"/>
    <cellStyle name="Calculation 8 3 3" xfId="2796" xr:uid="{00000000-0005-0000-0000-0000190E0000}"/>
    <cellStyle name="Calculation 8 3 3 2" xfId="11316" xr:uid="{00000000-0005-0000-0000-00001A0E0000}"/>
    <cellStyle name="Calculation 8 3 3 2 2" xfId="24487" xr:uid="{00000000-0005-0000-0000-00001B0E0000}"/>
    <cellStyle name="Calculation 8 3 3 2 2 2" xfId="37238" xr:uid="{00000000-0005-0000-0000-00001C0E0000}"/>
    <cellStyle name="Calculation 8 3 3 3" xfId="15810" xr:uid="{00000000-0005-0000-0000-00001D0E0000}"/>
    <cellStyle name="Calculation 8 3 3 3 2" xfId="28981" xr:uid="{00000000-0005-0000-0000-00001E0E0000}"/>
    <cellStyle name="Calculation 8 3 3 3 2 2" xfId="41732" xr:uid="{00000000-0005-0000-0000-00001F0E0000}"/>
    <cellStyle name="Calculation 8 3 3 4" xfId="18020" xr:uid="{00000000-0005-0000-0000-0000200E0000}"/>
    <cellStyle name="Calculation 8 3 3 4 2" xfId="30771" xr:uid="{00000000-0005-0000-0000-0000210E0000}"/>
    <cellStyle name="Calculation 8 3 4" xfId="11314" xr:uid="{00000000-0005-0000-0000-0000220E0000}"/>
    <cellStyle name="Calculation 8 3 4 2" xfId="24485" xr:uid="{00000000-0005-0000-0000-0000230E0000}"/>
    <cellStyle name="Calculation 8 3 4 2 2" xfId="37236" xr:uid="{00000000-0005-0000-0000-0000240E0000}"/>
    <cellStyle name="Calculation 8 3 5" xfId="15812" xr:uid="{00000000-0005-0000-0000-0000250E0000}"/>
    <cellStyle name="Calculation 8 3 5 2" xfId="28983" xr:uid="{00000000-0005-0000-0000-0000260E0000}"/>
    <cellStyle name="Calculation 8 3 5 2 2" xfId="41734" xr:uid="{00000000-0005-0000-0000-0000270E0000}"/>
    <cellStyle name="Calculation 8 3 6" xfId="18018" xr:uid="{00000000-0005-0000-0000-0000280E0000}"/>
    <cellStyle name="Calculation 8 3 6 2" xfId="30769" xr:uid="{00000000-0005-0000-0000-0000290E0000}"/>
    <cellStyle name="Calculation 8 4" xfId="2797" xr:uid="{00000000-0005-0000-0000-00002A0E0000}"/>
    <cellStyle name="Calculation 8 4 2" xfId="11317" xr:uid="{00000000-0005-0000-0000-00002B0E0000}"/>
    <cellStyle name="Calculation 8 4 2 2" xfId="24488" xr:uid="{00000000-0005-0000-0000-00002C0E0000}"/>
    <cellStyle name="Calculation 8 4 2 2 2" xfId="37239" xr:uid="{00000000-0005-0000-0000-00002D0E0000}"/>
    <cellStyle name="Calculation 8 4 3" xfId="15809" xr:uid="{00000000-0005-0000-0000-00002E0E0000}"/>
    <cellStyle name="Calculation 8 4 3 2" xfId="28980" xr:uid="{00000000-0005-0000-0000-00002F0E0000}"/>
    <cellStyle name="Calculation 8 4 3 2 2" xfId="41731" xr:uid="{00000000-0005-0000-0000-0000300E0000}"/>
    <cellStyle name="Calculation 8 4 4" xfId="18021" xr:uid="{00000000-0005-0000-0000-0000310E0000}"/>
    <cellStyle name="Calculation 8 4 4 2" xfId="30772" xr:uid="{00000000-0005-0000-0000-0000320E0000}"/>
    <cellStyle name="Calculation 8 5" xfId="2798" xr:uid="{00000000-0005-0000-0000-0000330E0000}"/>
    <cellStyle name="Calculation 8 5 2" xfId="11318" xr:uid="{00000000-0005-0000-0000-0000340E0000}"/>
    <cellStyle name="Calculation 8 5 2 2" xfId="24489" xr:uid="{00000000-0005-0000-0000-0000350E0000}"/>
    <cellStyle name="Calculation 8 5 2 2 2" xfId="37240" xr:uid="{00000000-0005-0000-0000-0000360E0000}"/>
    <cellStyle name="Calculation 8 5 3" xfId="15808" xr:uid="{00000000-0005-0000-0000-0000370E0000}"/>
    <cellStyle name="Calculation 8 5 3 2" xfId="28979" xr:uid="{00000000-0005-0000-0000-0000380E0000}"/>
    <cellStyle name="Calculation 8 5 3 2 2" xfId="41730" xr:uid="{00000000-0005-0000-0000-0000390E0000}"/>
    <cellStyle name="Calculation 8 5 4" xfId="18022" xr:uid="{00000000-0005-0000-0000-00003A0E0000}"/>
    <cellStyle name="Calculation 8 5 4 2" xfId="30773" xr:uid="{00000000-0005-0000-0000-00003B0E0000}"/>
    <cellStyle name="Calculation 8 6" xfId="11307" xr:uid="{00000000-0005-0000-0000-00003C0E0000}"/>
    <cellStyle name="Calculation 8 6 2" xfId="24478" xr:uid="{00000000-0005-0000-0000-00003D0E0000}"/>
    <cellStyle name="Calculation 8 6 2 2" xfId="37229" xr:uid="{00000000-0005-0000-0000-00003E0E0000}"/>
    <cellStyle name="Calculation 8 7" xfId="15819" xr:uid="{00000000-0005-0000-0000-00003F0E0000}"/>
    <cellStyle name="Calculation 8 7 2" xfId="28990" xr:uid="{00000000-0005-0000-0000-0000400E0000}"/>
    <cellStyle name="Calculation 8 7 2 2" xfId="41741" xr:uid="{00000000-0005-0000-0000-0000410E0000}"/>
    <cellStyle name="Calculation 8 8" xfId="18011" xr:uid="{00000000-0005-0000-0000-0000420E0000}"/>
    <cellStyle name="Calculation 8 8 2" xfId="30762" xr:uid="{00000000-0005-0000-0000-0000430E0000}"/>
    <cellStyle name="Calculation 8 9" xfId="2787" xr:uid="{00000000-0005-0000-0000-0000440E0000}"/>
    <cellStyle name="Calculation 9" xfId="1314" xr:uid="{00000000-0005-0000-0000-0000450E0000}"/>
    <cellStyle name="Calculation 9 2" xfId="2800" xr:uid="{00000000-0005-0000-0000-0000460E0000}"/>
    <cellStyle name="Calculation 9 2 2" xfId="2801" xr:uid="{00000000-0005-0000-0000-0000470E0000}"/>
    <cellStyle name="Calculation 9 2 2 2" xfId="2802" xr:uid="{00000000-0005-0000-0000-0000480E0000}"/>
    <cellStyle name="Calculation 9 2 2 2 2" xfId="11322" xr:uid="{00000000-0005-0000-0000-0000490E0000}"/>
    <cellStyle name="Calculation 9 2 2 2 2 2" xfId="24493" xr:uid="{00000000-0005-0000-0000-00004A0E0000}"/>
    <cellStyle name="Calculation 9 2 2 2 2 2 2" xfId="37244" xr:uid="{00000000-0005-0000-0000-00004B0E0000}"/>
    <cellStyle name="Calculation 9 2 2 2 3" xfId="15804" xr:uid="{00000000-0005-0000-0000-00004C0E0000}"/>
    <cellStyle name="Calculation 9 2 2 2 3 2" xfId="28975" xr:uid="{00000000-0005-0000-0000-00004D0E0000}"/>
    <cellStyle name="Calculation 9 2 2 2 3 2 2" xfId="41726" xr:uid="{00000000-0005-0000-0000-00004E0E0000}"/>
    <cellStyle name="Calculation 9 2 2 2 4" xfId="18026" xr:uid="{00000000-0005-0000-0000-00004F0E0000}"/>
    <cellStyle name="Calculation 9 2 2 2 4 2" xfId="30777" xr:uid="{00000000-0005-0000-0000-0000500E0000}"/>
    <cellStyle name="Calculation 9 2 2 3" xfId="2803" xr:uid="{00000000-0005-0000-0000-0000510E0000}"/>
    <cellStyle name="Calculation 9 2 2 3 2" xfId="11323" xr:uid="{00000000-0005-0000-0000-0000520E0000}"/>
    <cellStyle name="Calculation 9 2 2 3 2 2" xfId="24494" xr:uid="{00000000-0005-0000-0000-0000530E0000}"/>
    <cellStyle name="Calculation 9 2 2 3 2 2 2" xfId="37245" xr:uid="{00000000-0005-0000-0000-0000540E0000}"/>
    <cellStyle name="Calculation 9 2 2 3 3" xfId="15803" xr:uid="{00000000-0005-0000-0000-0000550E0000}"/>
    <cellStyle name="Calculation 9 2 2 3 3 2" xfId="28974" xr:uid="{00000000-0005-0000-0000-0000560E0000}"/>
    <cellStyle name="Calculation 9 2 2 3 3 2 2" xfId="41725" xr:uid="{00000000-0005-0000-0000-0000570E0000}"/>
    <cellStyle name="Calculation 9 2 2 3 4" xfId="18027" xr:uid="{00000000-0005-0000-0000-0000580E0000}"/>
    <cellStyle name="Calculation 9 2 2 3 4 2" xfId="30778" xr:uid="{00000000-0005-0000-0000-0000590E0000}"/>
    <cellStyle name="Calculation 9 2 2 4" xfId="11321" xr:uid="{00000000-0005-0000-0000-00005A0E0000}"/>
    <cellStyle name="Calculation 9 2 2 4 2" xfId="24492" xr:uid="{00000000-0005-0000-0000-00005B0E0000}"/>
    <cellStyle name="Calculation 9 2 2 4 2 2" xfId="37243" xr:uid="{00000000-0005-0000-0000-00005C0E0000}"/>
    <cellStyle name="Calculation 9 2 2 5" xfId="15805" xr:uid="{00000000-0005-0000-0000-00005D0E0000}"/>
    <cellStyle name="Calculation 9 2 2 5 2" xfId="28976" xr:uid="{00000000-0005-0000-0000-00005E0E0000}"/>
    <cellStyle name="Calculation 9 2 2 5 2 2" xfId="41727" xr:uid="{00000000-0005-0000-0000-00005F0E0000}"/>
    <cellStyle name="Calculation 9 2 2 6" xfId="18025" xr:uid="{00000000-0005-0000-0000-0000600E0000}"/>
    <cellStyle name="Calculation 9 2 2 6 2" xfId="30776" xr:uid="{00000000-0005-0000-0000-0000610E0000}"/>
    <cellStyle name="Calculation 9 2 3" xfId="2804" xr:uid="{00000000-0005-0000-0000-0000620E0000}"/>
    <cellStyle name="Calculation 9 2 3 2" xfId="11324" xr:uid="{00000000-0005-0000-0000-0000630E0000}"/>
    <cellStyle name="Calculation 9 2 3 2 2" xfId="24495" xr:uid="{00000000-0005-0000-0000-0000640E0000}"/>
    <cellStyle name="Calculation 9 2 3 2 2 2" xfId="37246" xr:uid="{00000000-0005-0000-0000-0000650E0000}"/>
    <cellStyle name="Calculation 9 2 3 3" xfId="15802" xr:uid="{00000000-0005-0000-0000-0000660E0000}"/>
    <cellStyle name="Calculation 9 2 3 3 2" xfId="28973" xr:uid="{00000000-0005-0000-0000-0000670E0000}"/>
    <cellStyle name="Calculation 9 2 3 3 2 2" xfId="41724" xr:uid="{00000000-0005-0000-0000-0000680E0000}"/>
    <cellStyle name="Calculation 9 2 3 4" xfId="18028" xr:uid="{00000000-0005-0000-0000-0000690E0000}"/>
    <cellStyle name="Calculation 9 2 3 4 2" xfId="30779" xr:uid="{00000000-0005-0000-0000-00006A0E0000}"/>
    <cellStyle name="Calculation 9 2 4" xfId="2805" xr:uid="{00000000-0005-0000-0000-00006B0E0000}"/>
    <cellStyle name="Calculation 9 2 4 2" xfId="11325" xr:uid="{00000000-0005-0000-0000-00006C0E0000}"/>
    <cellStyle name="Calculation 9 2 4 2 2" xfId="24496" xr:uid="{00000000-0005-0000-0000-00006D0E0000}"/>
    <cellStyle name="Calculation 9 2 4 2 2 2" xfId="37247" xr:uid="{00000000-0005-0000-0000-00006E0E0000}"/>
    <cellStyle name="Calculation 9 2 4 3" xfId="15801" xr:uid="{00000000-0005-0000-0000-00006F0E0000}"/>
    <cellStyle name="Calculation 9 2 4 3 2" xfId="28972" xr:uid="{00000000-0005-0000-0000-0000700E0000}"/>
    <cellStyle name="Calculation 9 2 4 3 2 2" xfId="41723" xr:uid="{00000000-0005-0000-0000-0000710E0000}"/>
    <cellStyle name="Calculation 9 2 4 4" xfId="18029" xr:uid="{00000000-0005-0000-0000-0000720E0000}"/>
    <cellStyle name="Calculation 9 2 4 4 2" xfId="30780" xr:uid="{00000000-0005-0000-0000-0000730E0000}"/>
    <cellStyle name="Calculation 9 2 5" xfId="11320" xr:uid="{00000000-0005-0000-0000-0000740E0000}"/>
    <cellStyle name="Calculation 9 2 5 2" xfId="24491" xr:uid="{00000000-0005-0000-0000-0000750E0000}"/>
    <cellStyle name="Calculation 9 2 5 2 2" xfId="37242" xr:uid="{00000000-0005-0000-0000-0000760E0000}"/>
    <cellStyle name="Calculation 9 2 6" xfId="15806" xr:uid="{00000000-0005-0000-0000-0000770E0000}"/>
    <cellStyle name="Calculation 9 2 6 2" xfId="28977" xr:uid="{00000000-0005-0000-0000-0000780E0000}"/>
    <cellStyle name="Calculation 9 2 6 2 2" xfId="41728" xr:uid="{00000000-0005-0000-0000-0000790E0000}"/>
    <cellStyle name="Calculation 9 2 7" xfId="18024" xr:uid="{00000000-0005-0000-0000-00007A0E0000}"/>
    <cellStyle name="Calculation 9 2 7 2" xfId="30775" xr:uid="{00000000-0005-0000-0000-00007B0E0000}"/>
    <cellStyle name="Calculation 9 3" xfId="2806" xr:uid="{00000000-0005-0000-0000-00007C0E0000}"/>
    <cellStyle name="Calculation 9 3 2" xfId="2807" xr:uid="{00000000-0005-0000-0000-00007D0E0000}"/>
    <cellStyle name="Calculation 9 3 2 2" xfId="11327" xr:uid="{00000000-0005-0000-0000-00007E0E0000}"/>
    <cellStyle name="Calculation 9 3 2 2 2" xfId="24498" xr:uid="{00000000-0005-0000-0000-00007F0E0000}"/>
    <cellStyle name="Calculation 9 3 2 2 2 2" xfId="37249" xr:uid="{00000000-0005-0000-0000-0000800E0000}"/>
    <cellStyle name="Calculation 9 3 2 3" xfId="15799" xr:uid="{00000000-0005-0000-0000-0000810E0000}"/>
    <cellStyle name="Calculation 9 3 2 3 2" xfId="28970" xr:uid="{00000000-0005-0000-0000-0000820E0000}"/>
    <cellStyle name="Calculation 9 3 2 3 2 2" xfId="41721" xr:uid="{00000000-0005-0000-0000-0000830E0000}"/>
    <cellStyle name="Calculation 9 3 2 4" xfId="18031" xr:uid="{00000000-0005-0000-0000-0000840E0000}"/>
    <cellStyle name="Calculation 9 3 2 4 2" xfId="30782" xr:uid="{00000000-0005-0000-0000-0000850E0000}"/>
    <cellStyle name="Calculation 9 3 3" xfId="2808" xr:uid="{00000000-0005-0000-0000-0000860E0000}"/>
    <cellStyle name="Calculation 9 3 3 2" xfId="11328" xr:uid="{00000000-0005-0000-0000-0000870E0000}"/>
    <cellStyle name="Calculation 9 3 3 2 2" xfId="24499" xr:uid="{00000000-0005-0000-0000-0000880E0000}"/>
    <cellStyle name="Calculation 9 3 3 2 2 2" xfId="37250" xr:uid="{00000000-0005-0000-0000-0000890E0000}"/>
    <cellStyle name="Calculation 9 3 3 3" xfId="15798" xr:uid="{00000000-0005-0000-0000-00008A0E0000}"/>
    <cellStyle name="Calculation 9 3 3 3 2" xfId="28969" xr:uid="{00000000-0005-0000-0000-00008B0E0000}"/>
    <cellStyle name="Calculation 9 3 3 3 2 2" xfId="41720" xr:uid="{00000000-0005-0000-0000-00008C0E0000}"/>
    <cellStyle name="Calculation 9 3 3 4" xfId="18032" xr:uid="{00000000-0005-0000-0000-00008D0E0000}"/>
    <cellStyle name="Calculation 9 3 3 4 2" xfId="30783" xr:uid="{00000000-0005-0000-0000-00008E0E0000}"/>
    <cellStyle name="Calculation 9 3 4" xfId="11326" xr:uid="{00000000-0005-0000-0000-00008F0E0000}"/>
    <cellStyle name="Calculation 9 3 4 2" xfId="24497" xr:uid="{00000000-0005-0000-0000-0000900E0000}"/>
    <cellStyle name="Calculation 9 3 4 2 2" xfId="37248" xr:uid="{00000000-0005-0000-0000-0000910E0000}"/>
    <cellStyle name="Calculation 9 3 5" xfId="15800" xr:uid="{00000000-0005-0000-0000-0000920E0000}"/>
    <cellStyle name="Calculation 9 3 5 2" xfId="28971" xr:uid="{00000000-0005-0000-0000-0000930E0000}"/>
    <cellStyle name="Calculation 9 3 5 2 2" xfId="41722" xr:uid="{00000000-0005-0000-0000-0000940E0000}"/>
    <cellStyle name="Calculation 9 3 6" xfId="18030" xr:uid="{00000000-0005-0000-0000-0000950E0000}"/>
    <cellStyle name="Calculation 9 3 6 2" xfId="30781" xr:uid="{00000000-0005-0000-0000-0000960E0000}"/>
    <cellStyle name="Calculation 9 4" xfId="2809" xr:uid="{00000000-0005-0000-0000-0000970E0000}"/>
    <cellStyle name="Calculation 9 4 2" xfId="11329" xr:uid="{00000000-0005-0000-0000-0000980E0000}"/>
    <cellStyle name="Calculation 9 4 2 2" xfId="24500" xr:uid="{00000000-0005-0000-0000-0000990E0000}"/>
    <cellStyle name="Calculation 9 4 2 2 2" xfId="37251" xr:uid="{00000000-0005-0000-0000-00009A0E0000}"/>
    <cellStyle name="Calculation 9 4 3" xfId="15797" xr:uid="{00000000-0005-0000-0000-00009B0E0000}"/>
    <cellStyle name="Calculation 9 4 3 2" xfId="28968" xr:uid="{00000000-0005-0000-0000-00009C0E0000}"/>
    <cellStyle name="Calculation 9 4 3 2 2" xfId="41719" xr:uid="{00000000-0005-0000-0000-00009D0E0000}"/>
    <cellStyle name="Calculation 9 4 4" xfId="18033" xr:uid="{00000000-0005-0000-0000-00009E0E0000}"/>
    <cellStyle name="Calculation 9 4 4 2" xfId="30784" xr:uid="{00000000-0005-0000-0000-00009F0E0000}"/>
    <cellStyle name="Calculation 9 5" xfId="2810" xr:uid="{00000000-0005-0000-0000-0000A00E0000}"/>
    <cellStyle name="Calculation 9 5 2" xfId="11330" xr:uid="{00000000-0005-0000-0000-0000A10E0000}"/>
    <cellStyle name="Calculation 9 5 2 2" xfId="24501" xr:uid="{00000000-0005-0000-0000-0000A20E0000}"/>
    <cellStyle name="Calculation 9 5 2 2 2" xfId="37252" xr:uid="{00000000-0005-0000-0000-0000A30E0000}"/>
    <cellStyle name="Calculation 9 5 3" xfId="15796" xr:uid="{00000000-0005-0000-0000-0000A40E0000}"/>
    <cellStyle name="Calculation 9 5 3 2" xfId="28967" xr:uid="{00000000-0005-0000-0000-0000A50E0000}"/>
    <cellStyle name="Calculation 9 5 3 2 2" xfId="41718" xr:uid="{00000000-0005-0000-0000-0000A60E0000}"/>
    <cellStyle name="Calculation 9 5 4" xfId="18034" xr:uid="{00000000-0005-0000-0000-0000A70E0000}"/>
    <cellStyle name="Calculation 9 5 4 2" xfId="30785" xr:uid="{00000000-0005-0000-0000-0000A80E0000}"/>
    <cellStyle name="Calculation 9 6" xfId="11319" xr:uid="{00000000-0005-0000-0000-0000A90E0000}"/>
    <cellStyle name="Calculation 9 6 2" xfId="24490" xr:uid="{00000000-0005-0000-0000-0000AA0E0000}"/>
    <cellStyle name="Calculation 9 6 2 2" xfId="37241" xr:uid="{00000000-0005-0000-0000-0000AB0E0000}"/>
    <cellStyle name="Calculation 9 7" xfId="15807" xr:uid="{00000000-0005-0000-0000-0000AC0E0000}"/>
    <cellStyle name="Calculation 9 7 2" xfId="28978" xr:uid="{00000000-0005-0000-0000-0000AD0E0000}"/>
    <cellStyle name="Calculation 9 7 2 2" xfId="41729" xr:uid="{00000000-0005-0000-0000-0000AE0E0000}"/>
    <cellStyle name="Calculation 9 8" xfId="18023" xr:uid="{00000000-0005-0000-0000-0000AF0E0000}"/>
    <cellStyle name="Calculation 9 8 2" xfId="30774" xr:uid="{00000000-0005-0000-0000-0000B00E0000}"/>
    <cellStyle name="Calculation 9 9" xfId="2799" xr:uid="{00000000-0005-0000-0000-0000B10E0000}"/>
    <cellStyle name="Cálculo 2" xfId="2811" xr:uid="{00000000-0005-0000-0000-0000B20E0000}"/>
    <cellStyle name="Cálculo 2 2" xfId="2812" xr:uid="{00000000-0005-0000-0000-0000B30E0000}"/>
    <cellStyle name="Cálculo 2 2 2" xfId="2813" xr:uid="{00000000-0005-0000-0000-0000B40E0000}"/>
    <cellStyle name="Cálculo 2 2 2 2" xfId="2814" xr:uid="{00000000-0005-0000-0000-0000B50E0000}"/>
    <cellStyle name="Cálculo 2 2 2 2 2" xfId="2815" xr:uid="{00000000-0005-0000-0000-0000B60E0000}"/>
    <cellStyle name="Cálculo 2 2 2 2 2 2" xfId="11335" xr:uid="{00000000-0005-0000-0000-0000B70E0000}"/>
    <cellStyle name="Cálculo 2 2 2 2 2 2 2" xfId="24506" xr:uid="{00000000-0005-0000-0000-0000B80E0000}"/>
    <cellStyle name="Cálculo 2 2 2 2 2 2 2 2" xfId="37257" xr:uid="{00000000-0005-0000-0000-0000B90E0000}"/>
    <cellStyle name="Cálculo 2 2 2 2 2 3" xfId="15791" xr:uid="{00000000-0005-0000-0000-0000BA0E0000}"/>
    <cellStyle name="Cálculo 2 2 2 2 2 3 2" xfId="28962" xr:uid="{00000000-0005-0000-0000-0000BB0E0000}"/>
    <cellStyle name="Cálculo 2 2 2 2 2 3 2 2" xfId="41713" xr:uid="{00000000-0005-0000-0000-0000BC0E0000}"/>
    <cellStyle name="Cálculo 2 2 2 2 2 4" xfId="18039" xr:uid="{00000000-0005-0000-0000-0000BD0E0000}"/>
    <cellStyle name="Cálculo 2 2 2 2 2 4 2" xfId="30790" xr:uid="{00000000-0005-0000-0000-0000BE0E0000}"/>
    <cellStyle name="Cálculo 2 2 2 2 3" xfId="2816" xr:uid="{00000000-0005-0000-0000-0000BF0E0000}"/>
    <cellStyle name="Cálculo 2 2 2 2 3 2" xfId="11336" xr:uid="{00000000-0005-0000-0000-0000C00E0000}"/>
    <cellStyle name="Cálculo 2 2 2 2 3 2 2" xfId="24507" xr:uid="{00000000-0005-0000-0000-0000C10E0000}"/>
    <cellStyle name="Cálculo 2 2 2 2 3 2 2 2" xfId="37258" xr:uid="{00000000-0005-0000-0000-0000C20E0000}"/>
    <cellStyle name="Cálculo 2 2 2 2 3 3" xfId="15790" xr:uid="{00000000-0005-0000-0000-0000C30E0000}"/>
    <cellStyle name="Cálculo 2 2 2 2 3 3 2" xfId="28961" xr:uid="{00000000-0005-0000-0000-0000C40E0000}"/>
    <cellStyle name="Cálculo 2 2 2 2 3 3 2 2" xfId="41712" xr:uid="{00000000-0005-0000-0000-0000C50E0000}"/>
    <cellStyle name="Cálculo 2 2 2 2 3 4" xfId="18040" xr:uid="{00000000-0005-0000-0000-0000C60E0000}"/>
    <cellStyle name="Cálculo 2 2 2 2 3 4 2" xfId="30791" xr:uid="{00000000-0005-0000-0000-0000C70E0000}"/>
    <cellStyle name="Cálculo 2 2 2 2 4" xfId="11334" xr:uid="{00000000-0005-0000-0000-0000C80E0000}"/>
    <cellStyle name="Cálculo 2 2 2 2 4 2" xfId="24505" xr:uid="{00000000-0005-0000-0000-0000C90E0000}"/>
    <cellStyle name="Cálculo 2 2 2 2 4 2 2" xfId="37256" xr:uid="{00000000-0005-0000-0000-0000CA0E0000}"/>
    <cellStyle name="Cálculo 2 2 2 2 5" xfId="15792" xr:uid="{00000000-0005-0000-0000-0000CB0E0000}"/>
    <cellStyle name="Cálculo 2 2 2 2 5 2" xfId="28963" xr:uid="{00000000-0005-0000-0000-0000CC0E0000}"/>
    <cellStyle name="Cálculo 2 2 2 2 5 2 2" xfId="41714" xr:uid="{00000000-0005-0000-0000-0000CD0E0000}"/>
    <cellStyle name="Cálculo 2 2 2 2 6" xfId="18038" xr:uid="{00000000-0005-0000-0000-0000CE0E0000}"/>
    <cellStyle name="Cálculo 2 2 2 2 6 2" xfId="30789" xr:uid="{00000000-0005-0000-0000-0000CF0E0000}"/>
    <cellStyle name="Cálculo 2 2 2 3" xfId="2817" xr:uid="{00000000-0005-0000-0000-0000D00E0000}"/>
    <cellStyle name="Cálculo 2 2 2 3 2" xfId="11337" xr:uid="{00000000-0005-0000-0000-0000D10E0000}"/>
    <cellStyle name="Cálculo 2 2 2 3 2 2" xfId="24508" xr:uid="{00000000-0005-0000-0000-0000D20E0000}"/>
    <cellStyle name="Cálculo 2 2 2 3 2 2 2" xfId="37259" xr:uid="{00000000-0005-0000-0000-0000D30E0000}"/>
    <cellStyle name="Cálculo 2 2 2 3 3" xfId="15789" xr:uid="{00000000-0005-0000-0000-0000D40E0000}"/>
    <cellStyle name="Cálculo 2 2 2 3 3 2" xfId="28960" xr:uid="{00000000-0005-0000-0000-0000D50E0000}"/>
    <cellStyle name="Cálculo 2 2 2 3 3 2 2" xfId="41711" xr:uid="{00000000-0005-0000-0000-0000D60E0000}"/>
    <cellStyle name="Cálculo 2 2 2 3 4" xfId="18041" xr:uid="{00000000-0005-0000-0000-0000D70E0000}"/>
    <cellStyle name="Cálculo 2 2 2 3 4 2" xfId="30792" xr:uid="{00000000-0005-0000-0000-0000D80E0000}"/>
    <cellStyle name="Cálculo 2 2 2 4" xfId="2818" xr:uid="{00000000-0005-0000-0000-0000D90E0000}"/>
    <cellStyle name="Cálculo 2 2 2 4 2" xfId="11338" xr:uid="{00000000-0005-0000-0000-0000DA0E0000}"/>
    <cellStyle name="Cálculo 2 2 2 4 2 2" xfId="24509" xr:uid="{00000000-0005-0000-0000-0000DB0E0000}"/>
    <cellStyle name="Cálculo 2 2 2 4 2 2 2" xfId="37260" xr:uid="{00000000-0005-0000-0000-0000DC0E0000}"/>
    <cellStyle name="Cálculo 2 2 2 4 3" xfId="15788" xr:uid="{00000000-0005-0000-0000-0000DD0E0000}"/>
    <cellStyle name="Cálculo 2 2 2 4 3 2" xfId="28959" xr:uid="{00000000-0005-0000-0000-0000DE0E0000}"/>
    <cellStyle name="Cálculo 2 2 2 4 3 2 2" xfId="41710" xr:uid="{00000000-0005-0000-0000-0000DF0E0000}"/>
    <cellStyle name="Cálculo 2 2 2 4 4" xfId="18042" xr:uid="{00000000-0005-0000-0000-0000E00E0000}"/>
    <cellStyle name="Cálculo 2 2 2 4 4 2" xfId="30793" xr:uid="{00000000-0005-0000-0000-0000E10E0000}"/>
    <cellStyle name="Cálculo 2 2 2 5" xfId="11333" xr:uid="{00000000-0005-0000-0000-0000E20E0000}"/>
    <cellStyle name="Cálculo 2 2 2 5 2" xfId="24504" xr:uid="{00000000-0005-0000-0000-0000E30E0000}"/>
    <cellStyle name="Cálculo 2 2 2 5 2 2" xfId="37255" xr:uid="{00000000-0005-0000-0000-0000E40E0000}"/>
    <cellStyle name="Cálculo 2 2 2 6" xfId="15793" xr:uid="{00000000-0005-0000-0000-0000E50E0000}"/>
    <cellStyle name="Cálculo 2 2 2 6 2" xfId="28964" xr:uid="{00000000-0005-0000-0000-0000E60E0000}"/>
    <cellStyle name="Cálculo 2 2 2 6 2 2" xfId="41715" xr:uid="{00000000-0005-0000-0000-0000E70E0000}"/>
    <cellStyle name="Cálculo 2 2 2 7" xfId="18037" xr:uid="{00000000-0005-0000-0000-0000E80E0000}"/>
    <cellStyle name="Cálculo 2 2 2 7 2" xfId="30788" xr:uid="{00000000-0005-0000-0000-0000E90E0000}"/>
    <cellStyle name="Cálculo 2 2 3" xfId="2819" xr:uid="{00000000-0005-0000-0000-0000EA0E0000}"/>
    <cellStyle name="Cálculo 2 2 3 2" xfId="11339" xr:uid="{00000000-0005-0000-0000-0000EB0E0000}"/>
    <cellStyle name="Cálculo 2 2 3 2 2" xfId="24510" xr:uid="{00000000-0005-0000-0000-0000EC0E0000}"/>
    <cellStyle name="Cálculo 2 2 3 2 2 2" xfId="37261" xr:uid="{00000000-0005-0000-0000-0000ED0E0000}"/>
    <cellStyle name="Cálculo 2 2 3 3" xfId="15787" xr:uid="{00000000-0005-0000-0000-0000EE0E0000}"/>
    <cellStyle name="Cálculo 2 2 3 3 2" xfId="28958" xr:uid="{00000000-0005-0000-0000-0000EF0E0000}"/>
    <cellStyle name="Cálculo 2 2 3 3 2 2" xfId="41709" xr:uid="{00000000-0005-0000-0000-0000F00E0000}"/>
    <cellStyle name="Cálculo 2 2 3 4" xfId="18043" xr:uid="{00000000-0005-0000-0000-0000F10E0000}"/>
    <cellStyle name="Cálculo 2 2 3 4 2" xfId="30794" xr:uid="{00000000-0005-0000-0000-0000F20E0000}"/>
    <cellStyle name="Cálculo 2 2 4" xfId="2820" xr:uid="{00000000-0005-0000-0000-0000F30E0000}"/>
    <cellStyle name="Cálculo 2 2 4 2" xfId="11340" xr:uid="{00000000-0005-0000-0000-0000F40E0000}"/>
    <cellStyle name="Cálculo 2 2 4 2 2" xfId="24511" xr:uid="{00000000-0005-0000-0000-0000F50E0000}"/>
    <cellStyle name="Cálculo 2 2 4 2 2 2" xfId="37262" xr:uid="{00000000-0005-0000-0000-0000F60E0000}"/>
    <cellStyle name="Cálculo 2 2 4 3" xfId="15786" xr:uid="{00000000-0005-0000-0000-0000F70E0000}"/>
    <cellStyle name="Cálculo 2 2 4 3 2" xfId="28957" xr:uid="{00000000-0005-0000-0000-0000F80E0000}"/>
    <cellStyle name="Cálculo 2 2 4 3 2 2" xfId="41708" xr:uid="{00000000-0005-0000-0000-0000F90E0000}"/>
    <cellStyle name="Cálculo 2 2 4 4" xfId="18044" xr:uid="{00000000-0005-0000-0000-0000FA0E0000}"/>
    <cellStyle name="Cálculo 2 2 4 4 2" xfId="30795" xr:uid="{00000000-0005-0000-0000-0000FB0E0000}"/>
    <cellStyle name="Cálculo 2 2 5" xfId="2821" xr:uid="{00000000-0005-0000-0000-0000FC0E0000}"/>
    <cellStyle name="Cálculo 2 2 5 2" xfId="11341" xr:uid="{00000000-0005-0000-0000-0000FD0E0000}"/>
    <cellStyle name="Cálculo 2 2 5 2 2" xfId="24512" xr:uid="{00000000-0005-0000-0000-0000FE0E0000}"/>
    <cellStyle name="Cálculo 2 2 5 2 2 2" xfId="37263" xr:uid="{00000000-0005-0000-0000-0000FF0E0000}"/>
    <cellStyle name="Cálculo 2 2 5 3" xfId="15785" xr:uid="{00000000-0005-0000-0000-0000000F0000}"/>
    <cellStyle name="Cálculo 2 2 5 3 2" xfId="28956" xr:uid="{00000000-0005-0000-0000-0000010F0000}"/>
    <cellStyle name="Cálculo 2 2 5 3 2 2" xfId="41707" xr:uid="{00000000-0005-0000-0000-0000020F0000}"/>
    <cellStyle name="Cálculo 2 2 5 4" xfId="18045" xr:uid="{00000000-0005-0000-0000-0000030F0000}"/>
    <cellStyle name="Cálculo 2 2 5 4 2" xfId="30796" xr:uid="{00000000-0005-0000-0000-0000040F0000}"/>
    <cellStyle name="Cálculo 2 2 6" xfId="11332" xr:uid="{00000000-0005-0000-0000-0000050F0000}"/>
    <cellStyle name="Cálculo 2 2 6 2" xfId="24503" xr:uid="{00000000-0005-0000-0000-0000060F0000}"/>
    <cellStyle name="Cálculo 2 2 6 2 2" xfId="37254" xr:uid="{00000000-0005-0000-0000-0000070F0000}"/>
    <cellStyle name="Cálculo 2 2 7" xfId="15794" xr:uid="{00000000-0005-0000-0000-0000080F0000}"/>
    <cellStyle name="Cálculo 2 2 7 2" xfId="28965" xr:uid="{00000000-0005-0000-0000-0000090F0000}"/>
    <cellStyle name="Cálculo 2 2 7 2 2" xfId="41716" xr:uid="{00000000-0005-0000-0000-00000A0F0000}"/>
    <cellStyle name="Cálculo 2 2 8" xfId="18036" xr:uid="{00000000-0005-0000-0000-00000B0F0000}"/>
    <cellStyle name="Cálculo 2 2 8 2" xfId="30787" xr:uid="{00000000-0005-0000-0000-00000C0F0000}"/>
    <cellStyle name="Cálculo 2 3" xfId="2822" xr:uid="{00000000-0005-0000-0000-00000D0F0000}"/>
    <cellStyle name="Cálculo 2 3 2" xfId="2823" xr:uid="{00000000-0005-0000-0000-00000E0F0000}"/>
    <cellStyle name="Cálculo 2 3 2 2" xfId="2824" xr:uid="{00000000-0005-0000-0000-00000F0F0000}"/>
    <cellStyle name="Cálculo 2 3 2 2 2" xfId="2825" xr:uid="{00000000-0005-0000-0000-0000100F0000}"/>
    <cellStyle name="Cálculo 2 3 2 2 2 2" xfId="11345" xr:uid="{00000000-0005-0000-0000-0000110F0000}"/>
    <cellStyle name="Cálculo 2 3 2 2 2 2 2" xfId="24516" xr:uid="{00000000-0005-0000-0000-0000120F0000}"/>
    <cellStyle name="Cálculo 2 3 2 2 2 2 2 2" xfId="37267" xr:uid="{00000000-0005-0000-0000-0000130F0000}"/>
    <cellStyle name="Cálculo 2 3 2 2 2 3" xfId="15781" xr:uid="{00000000-0005-0000-0000-0000140F0000}"/>
    <cellStyle name="Cálculo 2 3 2 2 2 3 2" xfId="28952" xr:uid="{00000000-0005-0000-0000-0000150F0000}"/>
    <cellStyle name="Cálculo 2 3 2 2 2 3 2 2" xfId="41703" xr:uid="{00000000-0005-0000-0000-0000160F0000}"/>
    <cellStyle name="Cálculo 2 3 2 2 2 4" xfId="18049" xr:uid="{00000000-0005-0000-0000-0000170F0000}"/>
    <cellStyle name="Cálculo 2 3 2 2 2 4 2" xfId="30800" xr:uid="{00000000-0005-0000-0000-0000180F0000}"/>
    <cellStyle name="Cálculo 2 3 2 2 3" xfId="2826" xr:uid="{00000000-0005-0000-0000-0000190F0000}"/>
    <cellStyle name="Cálculo 2 3 2 2 3 2" xfId="11346" xr:uid="{00000000-0005-0000-0000-00001A0F0000}"/>
    <cellStyle name="Cálculo 2 3 2 2 3 2 2" xfId="24517" xr:uid="{00000000-0005-0000-0000-00001B0F0000}"/>
    <cellStyle name="Cálculo 2 3 2 2 3 2 2 2" xfId="37268" xr:uid="{00000000-0005-0000-0000-00001C0F0000}"/>
    <cellStyle name="Cálculo 2 3 2 2 3 3" xfId="15780" xr:uid="{00000000-0005-0000-0000-00001D0F0000}"/>
    <cellStyle name="Cálculo 2 3 2 2 3 3 2" xfId="28951" xr:uid="{00000000-0005-0000-0000-00001E0F0000}"/>
    <cellStyle name="Cálculo 2 3 2 2 3 3 2 2" xfId="41702" xr:uid="{00000000-0005-0000-0000-00001F0F0000}"/>
    <cellStyle name="Cálculo 2 3 2 2 3 4" xfId="18050" xr:uid="{00000000-0005-0000-0000-0000200F0000}"/>
    <cellStyle name="Cálculo 2 3 2 2 3 4 2" xfId="30801" xr:uid="{00000000-0005-0000-0000-0000210F0000}"/>
    <cellStyle name="Cálculo 2 3 2 2 4" xfId="11344" xr:uid="{00000000-0005-0000-0000-0000220F0000}"/>
    <cellStyle name="Cálculo 2 3 2 2 4 2" xfId="24515" xr:uid="{00000000-0005-0000-0000-0000230F0000}"/>
    <cellStyle name="Cálculo 2 3 2 2 4 2 2" xfId="37266" xr:uid="{00000000-0005-0000-0000-0000240F0000}"/>
    <cellStyle name="Cálculo 2 3 2 2 5" xfId="15782" xr:uid="{00000000-0005-0000-0000-0000250F0000}"/>
    <cellStyle name="Cálculo 2 3 2 2 5 2" xfId="28953" xr:uid="{00000000-0005-0000-0000-0000260F0000}"/>
    <cellStyle name="Cálculo 2 3 2 2 5 2 2" xfId="41704" xr:uid="{00000000-0005-0000-0000-0000270F0000}"/>
    <cellStyle name="Cálculo 2 3 2 2 6" xfId="18048" xr:uid="{00000000-0005-0000-0000-0000280F0000}"/>
    <cellStyle name="Cálculo 2 3 2 2 6 2" xfId="30799" xr:uid="{00000000-0005-0000-0000-0000290F0000}"/>
    <cellStyle name="Cálculo 2 3 2 3" xfId="2827" xr:uid="{00000000-0005-0000-0000-00002A0F0000}"/>
    <cellStyle name="Cálculo 2 3 2 3 2" xfId="11347" xr:uid="{00000000-0005-0000-0000-00002B0F0000}"/>
    <cellStyle name="Cálculo 2 3 2 3 2 2" xfId="24518" xr:uid="{00000000-0005-0000-0000-00002C0F0000}"/>
    <cellStyle name="Cálculo 2 3 2 3 2 2 2" xfId="37269" xr:uid="{00000000-0005-0000-0000-00002D0F0000}"/>
    <cellStyle name="Cálculo 2 3 2 3 3" xfId="15779" xr:uid="{00000000-0005-0000-0000-00002E0F0000}"/>
    <cellStyle name="Cálculo 2 3 2 3 3 2" xfId="28950" xr:uid="{00000000-0005-0000-0000-00002F0F0000}"/>
    <cellStyle name="Cálculo 2 3 2 3 3 2 2" xfId="41701" xr:uid="{00000000-0005-0000-0000-0000300F0000}"/>
    <cellStyle name="Cálculo 2 3 2 3 4" xfId="18051" xr:uid="{00000000-0005-0000-0000-0000310F0000}"/>
    <cellStyle name="Cálculo 2 3 2 3 4 2" xfId="30802" xr:uid="{00000000-0005-0000-0000-0000320F0000}"/>
    <cellStyle name="Cálculo 2 3 2 4" xfId="2828" xr:uid="{00000000-0005-0000-0000-0000330F0000}"/>
    <cellStyle name="Cálculo 2 3 2 4 2" xfId="11348" xr:uid="{00000000-0005-0000-0000-0000340F0000}"/>
    <cellStyle name="Cálculo 2 3 2 4 2 2" xfId="24519" xr:uid="{00000000-0005-0000-0000-0000350F0000}"/>
    <cellStyle name="Cálculo 2 3 2 4 2 2 2" xfId="37270" xr:uid="{00000000-0005-0000-0000-0000360F0000}"/>
    <cellStyle name="Cálculo 2 3 2 4 3" xfId="15778" xr:uid="{00000000-0005-0000-0000-0000370F0000}"/>
    <cellStyle name="Cálculo 2 3 2 4 3 2" xfId="28949" xr:uid="{00000000-0005-0000-0000-0000380F0000}"/>
    <cellStyle name="Cálculo 2 3 2 4 3 2 2" xfId="41700" xr:uid="{00000000-0005-0000-0000-0000390F0000}"/>
    <cellStyle name="Cálculo 2 3 2 4 4" xfId="18052" xr:uid="{00000000-0005-0000-0000-00003A0F0000}"/>
    <cellStyle name="Cálculo 2 3 2 4 4 2" xfId="30803" xr:uid="{00000000-0005-0000-0000-00003B0F0000}"/>
    <cellStyle name="Cálculo 2 3 2 5" xfId="11343" xr:uid="{00000000-0005-0000-0000-00003C0F0000}"/>
    <cellStyle name="Cálculo 2 3 2 5 2" xfId="24514" xr:uid="{00000000-0005-0000-0000-00003D0F0000}"/>
    <cellStyle name="Cálculo 2 3 2 5 2 2" xfId="37265" xr:uid="{00000000-0005-0000-0000-00003E0F0000}"/>
    <cellStyle name="Cálculo 2 3 2 6" xfId="15783" xr:uid="{00000000-0005-0000-0000-00003F0F0000}"/>
    <cellStyle name="Cálculo 2 3 2 6 2" xfId="28954" xr:uid="{00000000-0005-0000-0000-0000400F0000}"/>
    <cellStyle name="Cálculo 2 3 2 6 2 2" xfId="41705" xr:uid="{00000000-0005-0000-0000-0000410F0000}"/>
    <cellStyle name="Cálculo 2 3 2 7" xfId="18047" xr:uid="{00000000-0005-0000-0000-0000420F0000}"/>
    <cellStyle name="Cálculo 2 3 2 7 2" xfId="30798" xr:uid="{00000000-0005-0000-0000-0000430F0000}"/>
    <cellStyle name="Cálculo 2 3 3" xfId="2829" xr:uid="{00000000-0005-0000-0000-0000440F0000}"/>
    <cellStyle name="Cálculo 2 3 3 2" xfId="11349" xr:uid="{00000000-0005-0000-0000-0000450F0000}"/>
    <cellStyle name="Cálculo 2 3 3 2 2" xfId="24520" xr:uid="{00000000-0005-0000-0000-0000460F0000}"/>
    <cellStyle name="Cálculo 2 3 3 2 2 2" xfId="37271" xr:uid="{00000000-0005-0000-0000-0000470F0000}"/>
    <cellStyle name="Cálculo 2 3 3 3" xfId="15777" xr:uid="{00000000-0005-0000-0000-0000480F0000}"/>
    <cellStyle name="Cálculo 2 3 3 3 2" xfId="28948" xr:uid="{00000000-0005-0000-0000-0000490F0000}"/>
    <cellStyle name="Cálculo 2 3 3 3 2 2" xfId="41699" xr:uid="{00000000-0005-0000-0000-00004A0F0000}"/>
    <cellStyle name="Cálculo 2 3 3 4" xfId="18053" xr:uid="{00000000-0005-0000-0000-00004B0F0000}"/>
    <cellStyle name="Cálculo 2 3 3 4 2" xfId="30804" xr:uid="{00000000-0005-0000-0000-00004C0F0000}"/>
    <cellStyle name="Cálculo 2 3 4" xfId="2830" xr:uid="{00000000-0005-0000-0000-00004D0F0000}"/>
    <cellStyle name="Cálculo 2 3 4 2" xfId="11350" xr:uid="{00000000-0005-0000-0000-00004E0F0000}"/>
    <cellStyle name="Cálculo 2 3 4 2 2" xfId="24521" xr:uid="{00000000-0005-0000-0000-00004F0F0000}"/>
    <cellStyle name="Cálculo 2 3 4 2 2 2" xfId="37272" xr:uid="{00000000-0005-0000-0000-0000500F0000}"/>
    <cellStyle name="Cálculo 2 3 4 3" xfId="15776" xr:uid="{00000000-0005-0000-0000-0000510F0000}"/>
    <cellStyle name="Cálculo 2 3 4 3 2" xfId="28947" xr:uid="{00000000-0005-0000-0000-0000520F0000}"/>
    <cellStyle name="Cálculo 2 3 4 3 2 2" xfId="41698" xr:uid="{00000000-0005-0000-0000-0000530F0000}"/>
    <cellStyle name="Cálculo 2 3 4 4" xfId="18054" xr:uid="{00000000-0005-0000-0000-0000540F0000}"/>
    <cellStyle name="Cálculo 2 3 4 4 2" xfId="30805" xr:uid="{00000000-0005-0000-0000-0000550F0000}"/>
    <cellStyle name="Cálculo 2 3 5" xfId="2831" xr:uid="{00000000-0005-0000-0000-0000560F0000}"/>
    <cellStyle name="Cálculo 2 3 5 2" xfId="11351" xr:uid="{00000000-0005-0000-0000-0000570F0000}"/>
    <cellStyle name="Cálculo 2 3 5 2 2" xfId="24522" xr:uid="{00000000-0005-0000-0000-0000580F0000}"/>
    <cellStyle name="Cálculo 2 3 5 2 2 2" xfId="37273" xr:uid="{00000000-0005-0000-0000-0000590F0000}"/>
    <cellStyle name="Cálculo 2 3 5 3" xfId="15775" xr:uid="{00000000-0005-0000-0000-00005A0F0000}"/>
    <cellStyle name="Cálculo 2 3 5 3 2" xfId="28946" xr:uid="{00000000-0005-0000-0000-00005B0F0000}"/>
    <cellStyle name="Cálculo 2 3 5 3 2 2" xfId="41697" xr:uid="{00000000-0005-0000-0000-00005C0F0000}"/>
    <cellStyle name="Cálculo 2 3 5 4" xfId="18055" xr:uid="{00000000-0005-0000-0000-00005D0F0000}"/>
    <cellStyle name="Cálculo 2 3 5 4 2" xfId="30806" xr:uid="{00000000-0005-0000-0000-00005E0F0000}"/>
    <cellStyle name="Cálculo 2 3 6" xfId="11342" xr:uid="{00000000-0005-0000-0000-00005F0F0000}"/>
    <cellStyle name="Cálculo 2 3 6 2" xfId="24513" xr:uid="{00000000-0005-0000-0000-0000600F0000}"/>
    <cellStyle name="Cálculo 2 3 6 2 2" xfId="37264" xr:uid="{00000000-0005-0000-0000-0000610F0000}"/>
    <cellStyle name="Cálculo 2 3 7" xfId="15784" xr:uid="{00000000-0005-0000-0000-0000620F0000}"/>
    <cellStyle name="Cálculo 2 3 7 2" xfId="28955" xr:uid="{00000000-0005-0000-0000-0000630F0000}"/>
    <cellStyle name="Cálculo 2 3 7 2 2" xfId="41706" xr:uid="{00000000-0005-0000-0000-0000640F0000}"/>
    <cellStyle name="Cálculo 2 3 8" xfId="18046" xr:uid="{00000000-0005-0000-0000-0000650F0000}"/>
    <cellStyle name="Cálculo 2 3 8 2" xfId="30797" xr:uid="{00000000-0005-0000-0000-0000660F0000}"/>
    <cellStyle name="Cálculo 2 4" xfId="2832" xr:uid="{00000000-0005-0000-0000-0000670F0000}"/>
    <cellStyle name="Cálculo 2 4 2" xfId="2833" xr:uid="{00000000-0005-0000-0000-0000680F0000}"/>
    <cellStyle name="Cálculo 2 4 2 2" xfId="2834" xr:uid="{00000000-0005-0000-0000-0000690F0000}"/>
    <cellStyle name="Cálculo 2 4 2 2 2" xfId="11354" xr:uid="{00000000-0005-0000-0000-00006A0F0000}"/>
    <cellStyle name="Cálculo 2 4 2 2 2 2" xfId="24525" xr:uid="{00000000-0005-0000-0000-00006B0F0000}"/>
    <cellStyle name="Cálculo 2 4 2 2 2 2 2" xfId="37276" xr:uid="{00000000-0005-0000-0000-00006C0F0000}"/>
    <cellStyle name="Cálculo 2 4 2 2 3" xfId="15772" xr:uid="{00000000-0005-0000-0000-00006D0F0000}"/>
    <cellStyle name="Cálculo 2 4 2 2 3 2" xfId="28943" xr:uid="{00000000-0005-0000-0000-00006E0F0000}"/>
    <cellStyle name="Cálculo 2 4 2 2 3 2 2" xfId="41694" xr:uid="{00000000-0005-0000-0000-00006F0F0000}"/>
    <cellStyle name="Cálculo 2 4 2 2 4" xfId="18058" xr:uid="{00000000-0005-0000-0000-0000700F0000}"/>
    <cellStyle name="Cálculo 2 4 2 2 4 2" xfId="30809" xr:uid="{00000000-0005-0000-0000-0000710F0000}"/>
    <cellStyle name="Cálculo 2 4 2 3" xfId="11353" xr:uid="{00000000-0005-0000-0000-0000720F0000}"/>
    <cellStyle name="Cálculo 2 4 2 3 2" xfId="24524" xr:uid="{00000000-0005-0000-0000-0000730F0000}"/>
    <cellStyle name="Cálculo 2 4 2 3 2 2" xfId="37275" xr:uid="{00000000-0005-0000-0000-0000740F0000}"/>
    <cellStyle name="Cálculo 2 4 2 4" xfId="15773" xr:uid="{00000000-0005-0000-0000-0000750F0000}"/>
    <cellStyle name="Cálculo 2 4 2 4 2" xfId="28944" xr:uid="{00000000-0005-0000-0000-0000760F0000}"/>
    <cellStyle name="Cálculo 2 4 2 4 2 2" xfId="41695" xr:uid="{00000000-0005-0000-0000-0000770F0000}"/>
    <cellStyle name="Cálculo 2 4 2 5" xfId="18057" xr:uid="{00000000-0005-0000-0000-0000780F0000}"/>
    <cellStyle name="Cálculo 2 4 2 5 2" xfId="30808" xr:uid="{00000000-0005-0000-0000-0000790F0000}"/>
    <cellStyle name="Cálculo 2 4 3" xfId="2835" xr:uid="{00000000-0005-0000-0000-00007A0F0000}"/>
    <cellStyle name="Cálculo 2 4 3 2" xfId="11355" xr:uid="{00000000-0005-0000-0000-00007B0F0000}"/>
    <cellStyle name="Cálculo 2 4 3 2 2" xfId="24526" xr:uid="{00000000-0005-0000-0000-00007C0F0000}"/>
    <cellStyle name="Cálculo 2 4 3 2 2 2" xfId="37277" xr:uid="{00000000-0005-0000-0000-00007D0F0000}"/>
    <cellStyle name="Cálculo 2 4 3 3" xfId="15771" xr:uid="{00000000-0005-0000-0000-00007E0F0000}"/>
    <cellStyle name="Cálculo 2 4 3 3 2" xfId="28942" xr:uid="{00000000-0005-0000-0000-00007F0F0000}"/>
    <cellStyle name="Cálculo 2 4 3 3 2 2" xfId="41693" xr:uid="{00000000-0005-0000-0000-0000800F0000}"/>
    <cellStyle name="Cálculo 2 4 3 4" xfId="18059" xr:uid="{00000000-0005-0000-0000-0000810F0000}"/>
    <cellStyle name="Cálculo 2 4 3 4 2" xfId="30810" xr:uid="{00000000-0005-0000-0000-0000820F0000}"/>
    <cellStyle name="Cálculo 2 4 4" xfId="11352" xr:uid="{00000000-0005-0000-0000-0000830F0000}"/>
    <cellStyle name="Cálculo 2 4 4 2" xfId="24523" xr:uid="{00000000-0005-0000-0000-0000840F0000}"/>
    <cellStyle name="Cálculo 2 4 4 2 2" xfId="37274" xr:uid="{00000000-0005-0000-0000-0000850F0000}"/>
    <cellStyle name="Cálculo 2 4 5" xfId="15774" xr:uid="{00000000-0005-0000-0000-0000860F0000}"/>
    <cellStyle name="Cálculo 2 4 5 2" xfId="28945" xr:uid="{00000000-0005-0000-0000-0000870F0000}"/>
    <cellStyle name="Cálculo 2 4 5 2 2" xfId="41696" xr:uid="{00000000-0005-0000-0000-0000880F0000}"/>
    <cellStyle name="Cálculo 2 4 6" xfId="18056" xr:uid="{00000000-0005-0000-0000-0000890F0000}"/>
    <cellStyle name="Cálculo 2 4 6 2" xfId="30807" xr:uid="{00000000-0005-0000-0000-00008A0F0000}"/>
    <cellStyle name="Cálculo 2 5" xfId="2836" xr:uid="{00000000-0005-0000-0000-00008B0F0000}"/>
    <cellStyle name="Cálculo 2 5 2" xfId="11356" xr:uid="{00000000-0005-0000-0000-00008C0F0000}"/>
    <cellStyle name="Cálculo 2 5 2 2" xfId="24527" xr:uid="{00000000-0005-0000-0000-00008D0F0000}"/>
    <cellStyle name="Cálculo 2 5 2 2 2" xfId="37278" xr:uid="{00000000-0005-0000-0000-00008E0F0000}"/>
    <cellStyle name="Cálculo 2 5 3" xfId="15770" xr:uid="{00000000-0005-0000-0000-00008F0F0000}"/>
    <cellStyle name="Cálculo 2 5 3 2" xfId="28941" xr:uid="{00000000-0005-0000-0000-0000900F0000}"/>
    <cellStyle name="Cálculo 2 5 3 2 2" xfId="41692" xr:uid="{00000000-0005-0000-0000-0000910F0000}"/>
    <cellStyle name="Cálculo 2 5 4" xfId="18060" xr:uid="{00000000-0005-0000-0000-0000920F0000}"/>
    <cellStyle name="Cálculo 2 5 4 2" xfId="30811" xr:uid="{00000000-0005-0000-0000-0000930F0000}"/>
    <cellStyle name="Cálculo 2 6" xfId="11331" xr:uid="{00000000-0005-0000-0000-0000940F0000}"/>
    <cellStyle name="Cálculo 2 6 2" xfId="24502" xr:uid="{00000000-0005-0000-0000-0000950F0000}"/>
    <cellStyle name="Cálculo 2 6 2 2" xfId="37253" xr:uid="{00000000-0005-0000-0000-0000960F0000}"/>
    <cellStyle name="Cálculo 2 7" xfId="15795" xr:uid="{00000000-0005-0000-0000-0000970F0000}"/>
    <cellStyle name="Cálculo 2 7 2" xfId="28966" xr:uid="{00000000-0005-0000-0000-0000980F0000}"/>
    <cellStyle name="Cálculo 2 7 2 2" xfId="41717" xr:uid="{00000000-0005-0000-0000-0000990F0000}"/>
    <cellStyle name="Cálculo 2 8" xfId="18035" xr:uid="{00000000-0005-0000-0000-00009A0F0000}"/>
    <cellStyle name="Cálculo 2 8 2" xfId="30786" xr:uid="{00000000-0005-0000-0000-00009B0F0000}"/>
    <cellStyle name="Cálculo 3" xfId="2837" xr:uid="{00000000-0005-0000-0000-00009C0F0000}"/>
    <cellStyle name="Cálculo 3 2" xfId="2838" xr:uid="{00000000-0005-0000-0000-00009D0F0000}"/>
    <cellStyle name="Cálculo 3 2 2" xfId="2839" xr:uid="{00000000-0005-0000-0000-00009E0F0000}"/>
    <cellStyle name="Cálculo 3 2 2 2" xfId="2840" xr:uid="{00000000-0005-0000-0000-00009F0F0000}"/>
    <cellStyle name="Cálculo 3 2 2 2 2" xfId="2841" xr:uid="{00000000-0005-0000-0000-0000A00F0000}"/>
    <cellStyle name="Cálculo 3 2 2 2 2 2" xfId="11361" xr:uid="{00000000-0005-0000-0000-0000A10F0000}"/>
    <cellStyle name="Cálculo 3 2 2 2 2 2 2" xfId="24532" xr:uid="{00000000-0005-0000-0000-0000A20F0000}"/>
    <cellStyle name="Cálculo 3 2 2 2 2 2 2 2" xfId="37283" xr:uid="{00000000-0005-0000-0000-0000A30F0000}"/>
    <cellStyle name="Cálculo 3 2 2 2 2 3" xfId="15765" xr:uid="{00000000-0005-0000-0000-0000A40F0000}"/>
    <cellStyle name="Cálculo 3 2 2 2 2 3 2" xfId="28936" xr:uid="{00000000-0005-0000-0000-0000A50F0000}"/>
    <cellStyle name="Cálculo 3 2 2 2 2 3 2 2" xfId="41687" xr:uid="{00000000-0005-0000-0000-0000A60F0000}"/>
    <cellStyle name="Cálculo 3 2 2 2 2 4" xfId="18065" xr:uid="{00000000-0005-0000-0000-0000A70F0000}"/>
    <cellStyle name="Cálculo 3 2 2 2 2 4 2" xfId="30816" xr:uid="{00000000-0005-0000-0000-0000A80F0000}"/>
    <cellStyle name="Cálculo 3 2 2 2 3" xfId="2842" xr:uid="{00000000-0005-0000-0000-0000A90F0000}"/>
    <cellStyle name="Cálculo 3 2 2 2 3 2" xfId="11362" xr:uid="{00000000-0005-0000-0000-0000AA0F0000}"/>
    <cellStyle name="Cálculo 3 2 2 2 3 2 2" xfId="24533" xr:uid="{00000000-0005-0000-0000-0000AB0F0000}"/>
    <cellStyle name="Cálculo 3 2 2 2 3 2 2 2" xfId="37284" xr:uid="{00000000-0005-0000-0000-0000AC0F0000}"/>
    <cellStyle name="Cálculo 3 2 2 2 3 3" xfId="15764" xr:uid="{00000000-0005-0000-0000-0000AD0F0000}"/>
    <cellStyle name="Cálculo 3 2 2 2 3 3 2" xfId="28935" xr:uid="{00000000-0005-0000-0000-0000AE0F0000}"/>
    <cellStyle name="Cálculo 3 2 2 2 3 3 2 2" xfId="41686" xr:uid="{00000000-0005-0000-0000-0000AF0F0000}"/>
    <cellStyle name="Cálculo 3 2 2 2 3 4" xfId="18066" xr:uid="{00000000-0005-0000-0000-0000B00F0000}"/>
    <cellStyle name="Cálculo 3 2 2 2 3 4 2" xfId="30817" xr:uid="{00000000-0005-0000-0000-0000B10F0000}"/>
    <cellStyle name="Cálculo 3 2 2 2 4" xfId="11360" xr:uid="{00000000-0005-0000-0000-0000B20F0000}"/>
    <cellStyle name="Cálculo 3 2 2 2 4 2" xfId="24531" xr:uid="{00000000-0005-0000-0000-0000B30F0000}"/>
    <cellStyle name="Cálculo 3 2 2 2 4 2 2" xfId="37282" xr:uid="{00000000-0005-0000-0000-0000B40F0000}"/>
    <cellStyle name="Cálculo 3 2 2 2 5" xfId="15766" xr:uid="{00000000-0005-0000-0000-0000B50F0000}"/>
    <cellStyle name="Cálculo 3 2 2 2 5 2" xfId="28937" xr:uid="{00000000-0005-0000-0000-0000B60F0000}"/>
    <cellStyle name="Cálculo 3 2 2 2 5 2 2" xfId="41688" xr:uid="{00000000-0005-0000-0000-0000B70F0000}"/>
    <cellStyle name="Cálculo 3 2 2 2 6" xfId="18064" xr:uid="{00000000-0005-0000-0000-0000B80F0000}"/>
    <cellStyle name="Cálculo 3 2 2 2 6 2" xfId="30815" xr:uid="{00000000-0005-0000-0000-0000B90F0000}"/>
    <cellStyle name="Cálculo 3 2 2 3" xfId="2843" xr:uid="{00000000-0005-0000-0000-0000BA0F0000}"/>
    <cellStyle name="Cálculo 3 2 2 3 2" xfId="11363" xr:uid="{00000000-0005-0000-0000-0000BB0F0000}"/>
    <cellStyle name="Cálculo 3 2 2 3 2 2" xfId="24534" xr:uid="{00000000-0005-0000-0000-0000BC0F0000}"/>
    <cellStyle name="Cálculo 3 2 2 3 2 2 2" xfId="37285" xr:uid="{00000000-0005-0000-0000-0000BD0F0000}"/>
    <cellStyle name="Cálculo 3 2 2 3 3" xfId="15763" xr:uid="{00000000-0005-0000-0000-0000BE0F0000}"/>
    <cellStyle name="Cálculo 3 2 2 3 3 2" xfId="28934" xr:uid="{00000000-0005-0000-0000-0000BF0F0000}"/>
    <cellStyle name="Cálculo 3 2 2 3 3 2 2" xfId="41685" xr:uid="{00000000-0005-0000-0000-0000C00F0000}"/>
    <cellStyle name="Cálculo 3 2 2 3 4" xfId="18067" xr:uid="{00000000-0005-0000-0000-0000C10F0000}"/>
    <cellStyle name="Cálculo 3 2 2 3 4 2" xfId="30818" xr:uid="{00000000-0005-0000-0000-0000C20F0000}"/>
    <cellStyle name="Cálculo 3 2 2 4" xfId="2844" xr:uid="{00000000-0005-0000-0000-0000C30F0000}"/>
    <cellStyle name="Cálculo 3 2 2 4 2" xfId="11364" xr:uid="{00000000-0005-0000-0000-0000C40F0000}"/>
    <cellStyle name="Cálculo 3 2 2 4 2 2" xfId="24535" xr:uid="{00000000-0005-0000-0000-0000C50F0000}"/>
    <cellStyle name="Cálculo 3 2 2 4 2 2 2" xfId="37286" xr:uid="{00000000-0005-0000-0000-0000C60F0000}"/>
    <cellStyle name="Cálculo 3 2 2 4 3" xfId="15762" xr:uid="{00000000-0005-0000-0000-0000C70F0000}"/>
    <cellStyle name="Cálculo 3 2 2 4 3 2" xfId="28933" xr:uid="{00000000-0005-0000-0000-0000C80F0000}"/>
    <cellStyle name="Cálculo 3 2 2 4 3 2 2" xfId="41684" xr:uid="{00000000-0005-0000-0000-0000C90F0000}"/>
    <cellStyle name="Cálculo 3 2 2 4 4" xfId="18068" xr:uid="{00000000-0005-0000-0000-0000CA0F0000}"/>
    <cellStyle name="Cálculo 3 2 2 4 4 2" xfId="30819" xr:uid="{00000000-0005-0000-0000-0000CB0F0000}"/>
    <cellStyle name="Cálculo 3 2 2 5" xfId="11359" xr:uid="{00000000-0005-0000-0000-0000CC0F0000}"/>
    <cellStyle name="Cálculo 3 2 2 5 2" xfId="24530" xr:uid="{00000000-0005-0000-0000-0000CD0F0000}"/>
    <cellStyle name="Cálculo 3 2 2 5 2 2" xfId="37281" xr:uid="{00000000-0005-0000-0000-0000CE0F0000}"/>
    <cellStyle name="Cálculo 3 2 2 6" xfId="15767" xr:uid="{00000000-0005-0000-0000-0000CF0F0000}"/>
    <cellStyle name="Cálculo 3 2 2 6 2" xfId="28938" xr:uid="{00000000-0005-0000-0000-0000D00F0000}"/>
    <cellStyle name="Cálculo 3 2 2 6 2 2" xfId="41689" xr:uid="{00000000-0005-0000-0000-0000D10F0000}"/>
    <cellStyle name="Cálculo 3 2 2 7" xfId="18063" xr:uid="{00000000-0005-0000-0000-0000D20F0000}"/>
    <cellStyle name="Cálculo 3 2 2 7 2" xfId="30814" xr:uid="{00000000-0005-0000-0000-0000D30F0000}"/>
    <cellStyle name="Cálculo 3 2 3" xfId="2845" xr:uid="{00000000-0005-0000-0000-0000D40F0000}"/>
    <cellStyle name="Cálculo 3 2 3 2" xfId="11365" xr:uid="{00000000-0005-0000-0000-0000D50F0000}"/>
    <cellStyle name="Cálculo 3 2 3 2 2" xfId="24536" xr:uid="{00000000-0005-0000-0000-0000D60F0000}"/>
    <cellStyle name="Cálculo 3 2 3 2 2 2" xfId="37287" xr:uid="{00000000-0005-0000-0000-0000D70F0000}"/>
    <cellStyle name="Cálculo 3 2 3 3" xfId="15761" xr:uid="{00000000-0005-0000-0000-0000D80F0000}"/>
    <cellStyle name="Cálculo 3 2 3 3 2" xfId="28932" xr:uid="{00000000-0005-0000-0000-0000D90F0000}"/>
    <cellStyle name="Cálculo 3 2 3 3 2 2" xfId="41683" xr:uid="{00000000-0005-0000-0000-0000DA0F0000}"/>
    <cellStyle name="Cálculo 3 2 3 4" xfId="18069" xr:uid="{00000000-0005-0000-0000-0000DB0F0000}"/>
    <cellStyle name="Cálculo 3 2 3 4 2" xfId="30820" xr:uid="{00000000-0005-0000-0000-0000DC0F0000}"/>
    <cellStyle name="Cálculo 3 2 4" xfId="2846" xr:uid="{00000000-0005-0000-0000-0000DD0F0000}"/>
    <cellStyle name="Cálculo 3 2 4 2" xfId="11366" xr:uid="{00000000-0005-0000-0000-0000DE0F0000}"/>
    <cellStyle name="Cálculo 3 2 4 2 2" xfId="24537" xr:uid="{00000000-0005-0000-0000-0000DF0F0000}"/>
    <cellStyle name="Cálculo 3 2 4 2 2 2" xfId="37288" xr:uid="{00000000-0005-0000-0000-0000E00F0000}"/>
    <cellStyle name="Cálculo 3 2 4 3" xfId="15760" xr:uid="{00000000-0005-0000-0000-0000E10F0000}"/>
    <cellStyle name="Cálculo 3 2 4 3 2" xfId="28931" xr:uid="{00000000-0005-0000-0000-0000E20F0000}"/>
    <cellStyle name="Cálculo 3 2 4 3 2 2" xfId="41682" xr:uid="{00000000-0005-0000-0000-0000E30F0000}"/>
    <cellStyle name="Cálculo 3 2 4 4" xfId="18070" xr:uid="{00000000-0005-0000-0000-0000E40F0000}"/>
    <cellStyle name="Cálculo 3 2 4 4 2" xfId="30821" xr:uid="{00000000-0005-0000-0000-0000E50F0000}"/>
    <cellStyle name="Cálculo 3 2 5" xfId="11358" xr:uid="{00000000-0005-0000-0000-0000E60F0000}"/>
    <cellStyle name="Cálculo 3 2 5 2" xfId="24529" xr:uid="{00000000-0005-0000-0000-0000E70F0000}"/>
    <cellStyle name="Cálculo 3 2 5 2 2" xfId="37280" xr:uid="{00000000-0005-0000-0000-0000E80F0000}"/>
    <cellStyle name="Cálculo 3 2 6" xfId="15768" xr:uid="{00000000-0005-0000-0000-0000E90F0000}"/>
    <cellStyle name="Cálculo 3 2 6 2" xfId="28939" xr:uid="{00000000-0005-0000-0000-0000EA0F0000}"/>
    <cellStyle name="Cálculo 3 2 6 2 2" xfId="41690" xr:uid="{00000000-0005-0000-0000-0000EB0F0000}"/>
    <cellStyle name="Cálculo 3 2 7" xfId="18062" xr:uid="{00000000-0005-0000-0000-0000EC0F0000}"/>
    <cellStyle name="Cálculo 3 2 7 2" xfId="30813" xr:uid="{00000000-0005-0000-0000-0000ED0F0000}"/>
    <cellStyle name="Cálculo 3 3" xfId="2847" xr:uid="{00000000-0005-0000-0000-0000EE0F0000}"/>
    <cellStyle name="Cálculo 3 3 2" xfId="2848" xr:uid="{00000000-0005-0000-0000-0000EF0F0000}"/>
    <cellStyle name="Cálculo 3 3 2 2" xfId="2849" xr:uid="{00000000-0005-0000-0000-0000F00F0000}"/>
    <cellStyle name="Cálculo 3 3 2 2 2" xfId="11369" xr:uid="{00000000-0005-0000-0000-0000F10F0000}"/>
    <cellStyle name="Cálculo 3 3 2 2 2 2" xfId="24540" xr:uid="{00000000-0005-0000-0000-0000F20F0000}"/>
    <cellStyle name="Cálculo 3 3 2 2 2 2 2" xfId="37291" xr:uid="{00000000-0005-0000-0000-0000F30F0000}"/>
    <cellStyle name="Cálculo 3 3 2 2 3" xfId="15757" xr:uid="{00000000-0005-0000-0000-0000F40F0000}"/>
    <cellStyle name="Cálculo 3 3 2 2 3 2" xfId="28928" xr:uid="{00000000-0005-0000-0000-0000F50F0000}"/>
    <cellStyle name="Cálculo 3 3 2 2 3 2 2" xfId="41679" xr:uid="{00000000-0005-0000-0000-0000F60F0000}"/>
    <cellStyle name="Cálculo 3 3 2 2 4" xfId="18073" xr:uid="{00000000-0005-0000-0000-0000F70F0000}"/>
    <cellStyle name="Cálculo 3 3 2 2 4 2" xfId="30824" xr:uid="{00000000-0005-0000-0000-0000F80F0000}"/>
    <cellStyle name="Cálculo 3 3 2 3" xfId="11368" xr:uid="{00000000-0005-0000-0000-0000F90F0000}"/>
    <cellStyle name="Cálculo 3 3 2 3 2" xfId="24539" xr:uid="{00000000-0005-0000-0000-0000FA0F0000}"/>
    <cellStyle name="Cálculo 3 3 2 3 2 2" xfId="37290" xr:uid="{00000000-0005-0000-0000-0000FB0F0000}"/>
    <cellStyle name="Cálculo 3 3 2 4" xfId="15758" xr:uid="{00000000-0005-0000-0000-0000FC0F0000}"/>
    <cellStyle name="Cálculo 3 3 2 4 2" xfId="28929" xr:uid="{00000000-0005-0000-0000-0000FD0F0000}"/>
    <cellStyle name="Cálculo 3 3 2 4 2 2" xfId="41680" xr:uid="{00000000-0005-0000-0000-0000FE0F0000}"/>
    <cellStyle name="Cálculo 3 3 2 5" xfId="18072" xr:uid="{00000000-0005-0000-0000-0000FF0F0000}"/>
    <cellStyle name="Cálculo 3 3 2 5 2" xfId="30823" xr:uid="{00000000-0005-0000-0000-000000100000}"/>
    <cellStyle name="Cálculo 3 3 3" xfId="2850" xr:uid="{00000000-0005-0000-0000-000001100000}"/>
    <cellStyle name="Cálculo 3 3 3 2" xfId="11370" xr:uid="{00000000-0005-0000-0000-000002100000}"/>
    <cellStyle name="Cálculo 3 3 3 2 2" xfId="24541" xr:uid="{00000000-0005-0000-0000-000003100000}"/>
    <cellStyle name="Cálculo 3 3 3 2 2 2" xfId="37292" xr:uid="{00000000-0005-0000-0000-000004100000}"/>
    <cellStyle name="Cálculo 3 3 3 3" xfId="15756" xr:uid="{00000000-0005-0000-0000-000005100000}"/>
    <cellStyle name="Cálculo 3 3 3 3 2" xfId="28927" xr:uid="{00000000-0005-0000-0000-000006100000}"/>
    <cellStyle name="Cálculo 3 3 3 3 2 2" xfId="41678" xr:uid="{00000000-0005-0000-0000-000007100000}"/>
    <cellStyle name="Cálculo 3 3 3 4" xfId="18074" xr:uid="{00000000-0005-0000-0000-000008100000}"/>
    <cellStyle name="Cálculo 3 3 3 4 2" xfId="30825" xr:uid="{00000000-0005-0000-0000-000009100000}"/>
    <cellStyle name="Cálculo 3 3 4" xfId="2851" xr:uid="{00000000-0005-0000-0000-00000A100000}"/>
    <cellStyle name="Cálculo 3 3 4 2" xfId="11371" xr:uid="{00000000-0005-0000-0000-00000B100000}"/>
    <cellStyle name="Cálculo 3 3 4 2 2" xfId="24542" xr:uid="{00000000-0005-0000-0000-00000C100000}"/>
    <cellStyle name="Cálculo 3 3 4 2 2 2" xfId="37293" xr:uid="{00000000-0005-0000-0000-00000D100000}"/>
    <cellStyle name="Cálculo 3 3 4 3" xfId="15755" xr:uid="{00000000-0005-0000-0000-00000E100000}"/>
    <cellStyle name="Cálculo 3 3 4 3 2" xfId="28926" xr:uid="{00000000-0005-0000-0000-00000F100000}"/>
    <cellStyle name="Cálculo 3 3 4 3 2 2" xfId="41677" xr:uid="{00000000-0005-0000-0000-000010100000}"/>
    <cellStyle name="Cálculo 3 3 4 4" xfId="18075" xr:uid="{00000000-0005-0000-0000-000011100000}"/>
    <cellStyle name="Cálculo 3 3 4 4 2" xfId="30826" xr:uid="{00000000-0005-0000-0000-000012100000}"/>
    <cellStyle name="Cálculo 3 3 5" xfId="11367" xr:uid="{00000000-0005-0000-0000-000013100000}"/>
    <cellStyle name="Cálculo 3 3 5 2" xfId="24538" xr:uid="{00000000-0005-0000-0000-000014100000}"/>
    <cellStyle name="Cálculo 3 3 5 2 2" xfId="37289" xr:uid="{00000000-0005-0000-0000-000015100000}"/>
    <cellStyle name="Cálculo 3 3 6" xfId="15759" xr:uid="{00000000-0005-0000-0000-000016100000}"/>
    <cellStyle name="Cálculo 3 3 6 2" xfId="28930" xr:uid="{00000000-0005-0000-0000-000017100000}"/>
    <cellStyle name="Cálculo 3 3 6 2 2" xfId="41681" xr:uid="{00000000-0005-0000-0000-000018100000}"/>
    <cellStyle name="Cálculo 3 3 7" xfId="18071" xr:uid="{00000000-0005-0000-0000-000019100000}"/>
    <cellStyle name="Cálculo 3 3 7 2" xfId="30822" xr:uid="{00000000-0005-0000-0000-00001A100000}"/>
    <cellStyle name="Cálculo 3 4" xfId="2852" xr:uid="{00000000-0005-0000-0000-00001B100000}"/>
    <cellStyle name="Cálculo 3 4 2" xfId="11372" xr:uid="{00000000-0005-0000-0000-00001C100000}"/>
    <cellStyle name="Cálculo 3 4 2 2" xfId="24543" xr:uid="{00000000-0005-0000-0000-00001D100000}"/>
    <cellStyle name="Cálculo 3 4 2 2 2" xfId="37294" xr:uid="{00000000-0005-0000-0000-00001E100000}"/>
    <cellStyle name="Cálculo 3 4 3" xfId="15754" xr:uid="{00000000-0005-0000-0000-00001F100000}"/>
    <cellStyle name="Cálculo 3 4 3 2" xfId="28925" xr:uid="{00000000-0005-0000-0000-000020100000}"/>
    <cellStyle name="Cálculo 3 4 3 2 2" xfId="41676" xr:uid="{00000000-0005-0000-0000-000021100000}"/>
    <cellStyle name="Cálculo 3 4 4" xfId="18076" xr:uid="{00000000-0005-0000-0000-000022100000}"/>
    <cellStyle name="Cálculo 3 4 4 2" xfId="30827" xr:uid="{00000000-0005-0000-0000-000023100000}"/>
    <cellStyle name="Cálculo 3 5" xfId="11357" xr:uid="{00000000-0005-0000-0000-000024100000}"/>
    <cellStyle name="Cálculo 3 5 2" xfId="24528" xr:uid="{00000000-0005-0000-0000-000025100000}"/>
    <cellStyle name="Cálculo 3 5 2 2" xfId="37279" xr:uid="{00000000-0005-0000-0000-000026100000}"/>
    <cellStyle name="Cálculo 3 6" xfId="15769" xr:uid="{00000000-0005-0000-0000-000027100000}"/>
    <cellStyle name="Cálculo 3 6 2" xfId="28940" xr:uid="{00000000-0005-0000-0000-000028100000}"/>
    <cellStyle name="Cálculo 3 6 2 2" xfId="41691" xr:uid="{00000000-0005-0000-0000-000029100000}"/>
    <cellStyle name="Cálculo 3 7" xfId="18061" xr:uid="{00000000-0005-0000-0000-00002A100000}"/>
    <cellStyle name="Cálculo 3 7 2" xfId="30812" xr:uid="{00000000-0005-0000-0000-00002B100000}"/>
    <cellStyle name="Cálculo 4" xfId="2853" xr:uid="{00000000-0005-0000-0000-00002C100000}"/>
    <cellStyle name="Cálculo 4 2" xfId="2854" xr:uid="{00000000-0005-0000-0000-00002D100000}"/>
    <cellStyle name="Cálculo 4 2 2" xfId="2855" xr:uid="{00000000-0005-0000-0000-00002E100000}"/>
    <cellStyle name="Cálculo 4 2 2 2" xfId="2856" xr:uid="{00000000-0005-0000-0000-00002F100000}"/>
    <cellStyle name="Cálculo 4 2 2 2 2" xfId="11376" xr:uid="{00000000-0005-0000-0000-000030100000}"/>
    <cellStyle name="Cálculo 4 2 2 2 2 2" xfId="24547" xr:uid="{00000000-0005-0000-0000-000031100000}"/>
    <cellStyle name="Cálculo 4 2 2 2 2 2 2" xfId="37298" xr:uid="{00000000-0005-0000-0000-000032100000}"/>
    <cellStyle name="Cálculo 4 2 2 2 3" xfId="15750" xr:uid="{00000000-0005-0000-0000-000033100000}"/>
    <cellStyle name="Cálculo 4 2 2 2 3 2" xfId="28921" xr:uid="{00000000-0005-0000-0000-000034100000}"/>
    <cellStyle name="Cálculo 4 2 2 2 3 2 2" xfId="41672" xr:uid="{00000000-0005-0000-0000-000035100000}"/>
    <cellStyle name="Cálculo 4 2 2 2 4" xfId="18080" xr:uid="{00000000-0005-0000-0000-000036100000}"/>
    <cellStyle name="Cálculo 4 2 2 2 4 2" xfId="30831" xr:uid="{00000000-0005-0000-0000-000037100000}"/>
    <cellStyle name="Cálculo 4 2 2 3" xfId="2857" xr:uid="{00000000-0005-0000-0000-000038100000}"/>
    <cellStyle name="Cálculo 4 2 2 3 2" xfId="11377" xr:uid="{00000000-0005-0000-0000-000039100000}"/>
    <cellStyle name="Cálculo 4 2 2 3 2 2" xfId="24548" xr:uid="{00000000-0005-0000-0000-00003A100000}"/>
    <cellStyle name="Cálculo 4 2 2 3 2 2 2" xfId="37299" xr:uid="{00000000-0005-0000-0000-00003B100000}"/>
    <cellStyle name="Cálculo 4 2 2 3 3" xfId="15749" xr:uid="{00000000-0005-0000-0000-00003C100000}"/>
    <cellStyle name="Cálculo 4 2 2 3 3 2" xfId="28920" xr:uid="{00000000-0005-0000-0000-00003D100000}"/>
    <cellStyle name="Cálculo 4 2 2 3 3 2 2" xfId="41671" xr:uid="{00000000-0005-0000-0000-00003E100000}"/>
    <cellStyle name="Cálculo 4 2 2 3 4" xfId="18081" xr:uid="{00000000-0005-0000-0000-00003F100000}"/>
    <cellStyle name="Cálculo 4 2 2 3 4 2" xfId="30832" xr:uid="{00000000-0005-0000-0000-000040100000}"/>
    <cellStyle name="Cálculo 4 2 2 4" xfId="11375" xr:uid="{00000000-0005-0000-0000-000041100000}"/>
    <cellStyle name="Cálculo 4 2 2 4 2" xfId="24546" xr:uid="{00000000-0005-0000-0000-000042100000}"/>
    <cellStyle name="Cálculo 4 2 2 4 2 2" xfId="37297" xr:uid="{00000000-0005-0000-0000-000043100000}"/>
    <cellStyle name="Cálculo 4 2 2 5" xfId="15751" xr:uid="{00000000-0005-0000-0000-000044100000}"/>
    <cellStyle name="Cálculo 4 2 2 5 2" xfId="28922" xr:uid="{00000000-0005-0000-0000-000045100000}"/>
    <cellStyle name="Cálculo 4 2 2 5 2 2" xfId="41673" xr:uid="{00000000-0005-0000-0000-000046100000}"/>
    <cellStyle name="Cálculo 4 2 2 6" xfId="18079" xr:uid="{00000000-0005-0000-0000-000047100000}"/>
    <cellStyle name="Cálculo 4 2 2 6 2" xfId="30830" xr:uid="{00000000-0005-0000-0000-000048100000}"/>
    <cellStyle name="Cálculo 4 2 3" xfId="2858" xr:uid="{00000000-0005-0000-0000-000049100000}"/>
    <cellStyle name="Cálculo 4 2 3 2" xfId="11378" xr:uid="{00000000-0005-0000-0000-00004A100000}"/>
    <cellStyle name="Cálculo 4 2 3 2 2" xfId="24549" xr:uid="{00000000-0005-0000-0000-00004B100000}"/>
    <cellStyle name="Cálculo 4 2 3 2 2 2" xfId="37300" xr:uid="{00000000-0005-0000-0000-00004C100000}"/>
    <cellStyle name="Cálculo 4 2 3 3" xfId="15748" xr:uid="{00000000-0005-0000-0000-00004D100000}"/>
    <cellStyle name="Cálculo 4 2 3 3 2" xfId="28919" xr:uid="{00000000-0005-0000-0000-00004E100000}"/>
    <cellStyle name="Cálculo 4 2 3 3 2 2" xfId="41670" xr:uid="{00000000-0005-0000-0000-00004F100000}"/>
    <cellStyle name="Cálculo 4 2 3 4" xfId="18082" xr:uid="{00000000-0005-0000-0000-000050100000}"/>
    <cellStyle name="Cálculo 4 2 3 4 2" xfId="30833" xr:uid="{00000000-0005-0000-0000-000051100000}"/>
    <cellStyle name="Cálculo 4 2 4" xfId="2859" xr:uid="{00000000-0005-0000-0000-000052100000}"/>
    <cellStyle name="Cálculo 4 2 4 2" xfId="11379" xr:uid="{00000000-0005-0000-0000-000053100000}"/>
    <cellStyle name="Cálculo 4 2 4 2 2" xfId="24550" xr:uid="{00000000-0005-0000-0000-000054100000}"/>
    <cellStyle name="Cálculo 4 2 4 2 2 2" xfId="37301" xr:uid="{00000000-0005-0000-0000-000055100000}"/>
    <cellStyle name="Cálculo 4 2 4 3" xfId="15747" xr:uid="{00000000-0005-0000-0000-000056100000}"/>
    <cellStyle name="Cálculo 4 2 4 3 2" xfId="28918" xr:uid="{00000000-0005-0000-0000-000057100000}"/>
    <cellStyle name="Cálculo 4 2 4 3 2 2" xfId="41669" xr:uid="{00000000-0005-0000-0000-000058100000}"/>
    <cellStyle name="Cálculo 4 2 4 4" xfId="18083" xr:uid="{00000000-0005-0000-0000-000059100000}"/>
    <cellStyle name="Cálculo 4 2 4 4 2" xfId="30834" xr:uid="{00000000-0005-0000-0000-00005A100000}"/>
    <cellStyle name="Cálculo 4 2 5" xfId="2860" xr:uid="{00000000-0005-0000-0000-00005B100000}"/>
    <cellStyle name="Cálculo 4 2 5 2" xfId="11380" xr:uid="{00000000-0005-0000-0000-00005C100000}"/>
    <cellStyle name="Cálculo 4 2 5 2 2" xfId="24551" xr:uid="{00000000-0005-0000-0000-00005D100000}"/>
    <cellStyle name="Cálculo 4 2 5 2 2 2" xfId="37302" xr:uid="{00000000-0005-0000-0000-00005E100000}"/>
    <cellStyle name="Cálculo 4 2 5 3" xfId="15746" xr:uid="{00000000-0005-0000-0000-00005F100000}"/>
    <cellStyle name="Cálculo 4 2 5 3 2" xfId="28917" xr:uid="{00000000-0005-0000-0000-000060100000}"/>
    <cellStyle name="Cálculo 4 2 5 3 2 2" xfId="41668" xr:uid="{00000000-0005-0000-0000-000061100000}"/>
    <cellStyle name="Cálculo 4 2 5 4" xfId="18084" xr:uid="{00000000-0005-0000-0000-000062100000}"/>
    <cellStyle name="Cálculo 4 2 5 4 2" xfId="30835" xr:uid="{00000000-0005-0000-0000-000063100000}"/>
    <cellStyle name="Cálculo 4 2 6" xfId="11374" xr:uid="{00000000-0005-0000-0000-000064100000}"/>
    <cellStyle name="Cálculo 4 2 6 2" xfId="24545" xr:uid="{00000000-0005-0000-0000-000065100000}"/>
    <cellStyle name="Cálculo 4 2 6 2 2" xfId="37296" xr:uid="{00000000-0005-0000-0000-000066100000}"/>
    <cellStyle name="Cálculo 4 2 7" xfId="15752" xr:uid="{00000000-0005-0000-0000-000067100000}"/>
    <cellStyle name="Cálculo 4 2 7 2" xfId="28923" xr:uid="{00000000-0005-0000-0000-000068100000}"/>
    <cellStyle name="Cálculo 4 2 7 2 2" xfId="41674" xr:uid="{00000000-0005-0000-0000-000069100000}"/>
    <cellStyle name="Cálculo 4 2 8" xfId="18078" xr:uid="{00000000-0005-0000-0000-00006A100000}"/>
    <cellStyle name="Cálculo 4 2 8 2" xfId="30829" xr:uid="{00000000-0005-0000-0000-00006B100000}"/>
    <cellStyle name="Cálculo 4 3" xfId="2861" xr:uid="{00000000-0005-0000-0000-00006C100000}"/>
    <cellStyle name="Cálculo 4 3 2" xfId="2862" xr:uid="{00000000-0005-0000-0000-00006D100000}"/>
    <cellStyle name="Cálculo 4 3 2 2" xfId="11382" xr:uid="{00000000-0005-0000-0000-00006E100000}"/>
    <cellStyle name="Cálculo 4 3 2 2 2" xfId="24553" xr:uid="{00000000-0005-0000-0000-00006F100000}"/>
    <cellStyle name="Cálculo 4 3 2 2 2 2" xfId="37304" xr:uid="{00000000-0005-0000-0000-000070100000}"/>
    <cellStyle name="Cálculo 4 3 2 3" xfId="15744" xr:uid="{00000000-0005-0000-0000-000071100000}"/>
    <cellStyle name="Cálculo 4 3 2 3 2" xfId="28915" xr:uid="{00000000-0005-0000-0000-000072100000}"/>
    <cellStyle name="Cálculo 4 3 2 3 2 2" xfId="41666" xr:uid="{00000000-0005-0000-0000-000073100000}"/>
    <cellStyle name="Cálculo 4 3 2 4" xfId="18086" xr:uid="{00000000-0005-0000-0000-000074100000}"/>
    <cellStyle name="Cálculo 4 3 2 4 2" xfId="30837" xr:uid="{00000000-0005-0000-0000-000075100000}"/>
    <cellStyle name="Cálculo 4 3 3" xfId="2863" xr:uid="{00000000-0005-0000-0000-000076100000}"/>
    <cellStyle name="Cálculo 4 3 3 2" xfId="11383" xr:uid="{00000000-0005-0000-0000-000077100000}"/>
    <cellStyle name="Cálculo 4 3 3 2 2" xfId="24554" xr:uid="{00000000-0005-0000-0000-000078100000}"/>
    <cellStyle name="Cálculo 4 3 3 2 2 2" xfId="37305" xr:uid="{00000000-0005-0000-0000-000079100000}"/>
    <cellStyle name="Cálculo 4 3 3 3" xfId="15743" xr:uid="{00000000-0005-0000-0000-00007A100000}"/>
    <cellStyle name="Cálculo 4 3 3 3 2" xfId="28914" xr:uid="{00000000-0005-0000-0000-00007B100000}"/>
    <cellStyle name="Cálculo 4 3 3 3 2 2" xfId="41665" xr:uid="{00000000-0005-0000-0000-00007C100000}"/>
    <cellStyle name="Cálculo 4 3 3 4" xfId="18087" xr:uid="{00000000-0005-0000-0000-00007D100000}"/>
    <cellStyle name="Cálculo 4 3 3 4 2" xfId="30838" xr:uid="{00000000-0005-0000-0000-00007E100000}"/>
    <cellStyle name="Cálculo 4 3 4" xfId="2864" xr:uid="{00000000-0005-0000-0000-00007F100000}"/>
    <cellStyle name="Cálculo 4 3 4 2" xfId="11384" xr:uid="{00000000-0005-0000-0000-000080100000}"/>
    <cellStyle name="Cálculo 4 3 4 2 2" xfId="24555" xr:uid="{00000000-0005-0000-0000-000081100000}"/>
    <cellStyle name="Cálculo 4 3 4 2 2 2" xfId="37306" xr:uid="{00000000-0005-0000-0000-000082100000}"/>
    <cellStyle name="Cálculo 4 3 4 3" xfId="15742" xr:uid="{00000000-0005-0000-0000-000083100000}"/>
    <cellStyle name="Cálculo 4 3 4 3 2" xfId="28913" xr:uid="{00000000-0005-0000-0000-000084100000}"/>
    <cellStyle name="Cálculo 4 3 4 3 2 2" xfId="41664" xr:uid="{00000000-0005-0000-0000-000085100000}"/>
    <cellStyle name="Cálculo 4 3 4 4" xfId="18088" xr:uid="{00000000-0005-0000-0000-000086100000}"/>
    <cellStyle name="Cálculo 4 3 4 4 2" xfId="30839" xr:uid="{00000000-0005-0000-0000-000087100000}"/>
    <cellStyle name="Cálculo 4 3 5" xfId="11381" xr:uid="{00000000-0005-0000-0000-000088100000}"/>
    <cellStyle name="Cálculo 4 3 5 2" xfId="24552" xr:uid="{00000000-0005-0000-0000-000089100000}"/>
    <cellStyle name="Cálculo 4 3 5 2 2" xfId="37303" xr:uid="{00000000-0005-0000-0000-00008A100000}"/>
    <cellStyle name="Cálculo 4 3 6" xfId="15745" xr:uid="{00000000-0005-0000-0000-00008B100000}"/>
    <cellStyle name="Cálculo 4 3 6 2" xfId="28916" xr:uid="{00000000-0005-0000-0000-00008C100000}"/>
    <cellStyle name="Cálculo 4 3 6 2 2" xfId="41667" xr:uid="{00000000-0005-0000-0000-00008D100000}"/>
    <cellStyle name="Cálculo 4 3 7" xfId="18085" xr:uid="{00000000-0005-0000-0000-00008E100000}"/>
    <cellStyle name="Cálculo 4 3 7 2" xfId="30836" xr:uid="{00000000-0005-0000-0000-00008F100000}"/>
    <cellStyle name="Cálculo 4 4" xfId="2865" xr:uid="{00000000-0005-0000-0000-000090100000}"/>
    <cellStyle name="Cálculo 4 4 2" xfId="11385" xr:uid="{00000000-0005-0000-0000-000091100000}"/>
    <cellStyle name="Cálculo 4 4 2 2" xfId="24556" xr:uid="{00000000-0005-0000-0000-000092100000}"/>
    <cellStyle name="Cálculo 4 4 2 2 2" xfId="37307" xr:uid="{00000000-0005-0000-0000-000093100000}"/>
    <cellStyle name="Cálculo 4 4 3" xfId="15741" xr:uid="{00000000-0005-0000-0000-000094100000}"/>
    <cellStyle name="Cálculo 4 4 3 2" xfId="28912" xr:uid="{00000000-0005-0000-0000-000095100000}"/>
    <cellStyle name="Cálculo 4 4 3 2 2" xfId="41663" xr:uid="{00000000-0005-0000-0000-000096100000}"/>
    <cellStyle name="Cálculo 4 4 4" xfId="18089" xr:uid="{00000000-0005-0000-0000-000097100000}"/>
    <cellStyle name="Cálculo 4 4 4 2" xfId="30840" xr:uid="{00000000-0005-0000-0000-000098100000}"/>
    <cellStyle name="Cálculo 4 5" xfId="2866" xr:uid="{00000000-0005-0000-0000-000099100000}"/>
    <cellStyle name="Cálculo 4 5 2" xfId="11386" xr:uid="{00000000-0005-0000-0000-00009A100000}"/>
    <cellStyle name="Cálculo 4 5 2 2" xfId="24557" xr:uid="{00000000-0005-0000-0000-00009B100000}"/>
    <cellStyle name="Cálculo 4 5 2 2 2" xfId="37308" xr:uid="{00000000-0005-0000-0000-00009C100000}"/>
    <cellStyle name="Cálculo 4 5 3" xfId="15740" xr:uid="{00000000-0005-0000-0000-00009D100000}"/>
    <cellStyle name="Cálculo 4 5 3 2" xfId="28911" xr:uid="{00000000-0005-0000-0000-00009E100000}"/>
    <cellStyle name="Cálculo 4 5 3 2 2" xfId="41662" xr:uid="{00000000-0005-0000-0000-00009F100000}"/>
    <cellStyle name="Cálculo 4 5 4" xfId="18090" xr:uid="{00000000-0005-0000-0000-0000A0100000}"/>
    <cellStyle name="Cálculo 4 5 4 2" xfId="30841" xr:uid="{00000000-0005-0000-0000-0000A1100000}"/>
    <cellStyle name="Cálculo 4 6" xfId="2867" xr:uid="{00000000-0005-0000-0000-0000A2100000}"/>
    <cellStyle name="Cálculo 4 6 2" xfId="11387" xr:uid="{00000000-0005-0000-0000-0000A3100000}"/>
    <cellStyle name="Cálculo 4 6 2 2" xfId="24558" xr:uid="{00000000-0005-0000-0000-0000A4100000}"/>
    <cellStyle name="Cálculo 4 6 2 2 2" xfId="37309" xr:uid="{00000000-0005-0000-0000-0000A5100000}"/>
    <cellStyle name="Cálculo 4 6 3" xfId="15739" xr:uid="{00000000-0005-0000-0000-0000A6100000}"/>
    <cellStyle name="Cálculo 4 6 3 2" xfId="28910" xr:uid="{00000000-0005-0000-0000-0000A7100000}"/>
    <cellStyle name="Cálculo 4 6 3 2 2" xfId="41661" xr:uid="{00000000-0005-0000-0000-0000A8100000}"/>
    <cellStyle name="Cálculo 4 6 4" xfId="18091" xr:uid="{00000000-0005-0000-0000-0000A9100000}"/>
    <cellStyle name="Cálculo 4 6 4 2" xfId="30842" xr:uid="{00000000-0005-0000-0000-0000AA100000}"/>
    <cellStyle name="Cálculo 4 7" xfId="11373" xr:uid="{00000000-0005-0000-0000-0000AB100000}"/>
    <cellStyle name="Cálculo 4 7 2" xfId="24544" xr:uid="{00000000-0005-0000-0000-0000AC100000}"/>
    <cellStyle name="Cálculo 4 7 2 2" xfId="37295" xr:uid="{00000000-0005-0000-0000-0000AD100000}"/>
    <cellStyle name="Cálculo 4 8" xfId="15753" xr:uid="{00000000-0005-0000-0000-0000AE100000}"/>
    <cellStyle name="Cálculo 4 8 2" xfId="28924" xr:uid="{00000000-0005-0000-0000-0000AF100000}"/>
    <cellStyle name="Cálculo 4 8 2 2" xfId="41675" xr:uid="{00000000-0005-0000-0000-0000B0100000}"/>
    <cellStyle name="Cálculo 4 9" xfId="18077" xr:uid="{00000000-0005-0000-0000-0000B1100000}"/>
    <cellStyle name="Cálculo 4 9 2" xfId="30828" xr:uid="{00000000-0005-0000-0000-0000B2100000}"/>
    <cellStyle name="Cálculo 5" xfId="2868" xr:uid="{00000000-0005-0000-0000-0000B3100000}"/>
    <cellStyle name="Cálculo 5 2" xfId="2869" xr:uid="{00000000-0005-0000-0000-0000B4100000}"/>
    <cellStyle name="Cálculo 5 2 2" xfId="2870" xr:uid="{00000000-0005-0000-0000-0000B5100000}"/>
    <cellStyle name="Cálculo 5 2 2 2" xfId="2871" xr:uid="{00000000-0005-0000-0000-0000B6100000}"/>
    <cellStyle name="Cálculo 5 2 2 2 2" xfId="11391" xr:uid="{00000000-0005-0000-0000-0000B7100000}"/>
    <cellStyle name="Cálculo 5 2 2 2 2 2" xfId="24562" xr:uid="{00000000-0005-0000-0000-0000B8100000}"/>
    <cellStyle name="Cálculo 5 2 2 2 2 2 2" xfId="37313" xr:uid="{00000000-0005-0000-0000-0000B9100000}"/>
    <cellStyle name="Cálculo 5 2 2 2 3" xfId="15735" xr:uid="{00000000-0005-0000-0000-0000BA100000}"/>
    <cellStyle name="Cálculo 5 2 2 2 3 2" xfId="28906" xr:uid="{00000000-0005-0000-0000-0000BB100000}"/>
    <cellStyle name="Cálculo 5 2 2 2 3 2 2" xfId="41657" xr:uid="{00000000-0005-0000-0000-0000BC100000}"/>
    <cellStyle name="Cálculo 5 2 2 2 4" xfId="18095" xr:uid="{00000000-0005-0000-0000-0000BD100000}"/>
    <cellStyle name="Cálculo 5 2 2 2 4 2" xfId="30846" xr:uid="{00000000-0005-0000-0000-0000BE100000}"/>
    <cellStyle name="Cálculo 5 2 2 3" xfId="2872" xr:uid="{00000000-0005-0000-0000-0000BF100000}"/>
    <cellStyle name="Cálculo 5 2 2 3 2" xfId="11392" xr:uid="{00000000-0005-0000-0000-0000C0100000}"/>
    <cellStyle name="Cálculo 5 2 2 3 2 2" xfId="24563" xr:uid="{00000000-0005-0000-0000-0000C1100000}"/>
    <cellStyle name="Cálculo 5 2 2 3 2 2 2" xfId="37314" xr:uid="{00000000-0005-0000-0000-0000C2100000}"/>
    <cellStyle name="Cálculo 5 2 2 3 3" xfId="15734" xr:uid="{00000000-0005-0000-0000-0000C3100000}"/>
    <cellStyle name="Cálculo 5 2 2 3 3 2" xfId="28905" xr:uid="{00000000-0005-0000-0000-0000C4100000}"/>
    <cellStyle name="Cálculo 5 2 2 3 3 2 2" xfId="41656" xr:uid="{00000000-0005-0000-0000-0000C5100000}"/>
    <cellStyle name="Cálculo 5 2 2 3 4" xfId="18096" xr:uid="{00000000-0005-0000-0000-0000C6100000}"/>
    <cellStyle name="Cálculo 5 2 2 3 4 2" xfId="30847" xr:uid="{00000000-0005-0000-0000-0000C7100000}"/>
    <cellStyle name="Cálculo 5 2 2 4" xfId="11390" xr:uid="{00000000-0005-0000-0000-0000C8100000}"/>
    <cellStyle name="Cálculo 5 2 2 4 2" xfId="24561" xr:uid="{00000000-0005-0000-0000-0000C9100000}"/>
    <cellStyle name="Cálculo 5 2 2 4 2 2" xfId="37312" xr:uid="{00000000-0005-0000-0000-0000CA100000}"/>
    <cellStyle name="Cálculo 5 2 2 5" xfId="15736" xr:uid="{00000000-0005-0000-0000-0000CB100000}"/>
    <cellStyle name="Cálculo 5 2 2 5 2" xfId="28907" xr:uid="{00000000-0005-0000-0000-0000CC100000}"/>
    <cellStyle name="Cálculo 5 2 2 5 2 2" xfId="41658" xr:uid="{00000000-0005-0000-0000-0000CD100000}"/>
    <cellStyle name="Cálculo 5 2 2 6" xfId="18094" xr:uid="{00000000-0005-0000-0000-0000CE100000}"/>
    <cellStyle name="Cálculo 5 2 2 6 2" xfId="30845" xr:uid="{00000000-0005-0000-0000-0000CF100000}"/>
    <cellStyle name="Cálculo 5 2 3" xfId="2873" xr:uid="{00000000-0005-0000-0000-0000D0100000}"/>
    <cellStyle name="Cálculo 5 2 3 2" xfId="11393" xr:uid="{00000000-0005-0000-0000-0000D1100000}"/>
    <cellStyle name="Cálculo 5 2 3 2 2" xfId="24564" xr:uid="{00000000-0005-0000-0000-0000D2100000}"/>
    <cellStyle name="Cálculo 5 2 3 2 2 2" xfId="37315" xr:uid="{00000000-0005-0000-0000-0000D3100000}"/>
    <cellStyle name="Cálculo 5 2 3 3" xfId="15733" xr:uid="{00000000-0005-0000-0000-0000D4100000}"/>
    <cellStyle name="Cálculo 5 2 3 3 2" xfId="28904" xr:uid="{00000000-0005-0000-0000-0000D5100000}"/>
    <cellStyle name="Cálculo 5 2 3 3 2 2" xfId="41655" xr:uid="{00000000-0005-0000-0000-0000D6100000}"/>
    <cellStyle name="Cálculo 5 2 3 4" xfId="18097" xr:uid="{00000000-0005-0000-0000-0000D7100000}"/>
    <cellStyle name="Cálculo 5 2 3 4 2" xfId="30848" xr:uid="{00000000-0005-0000-0000-0000D8100000}"/>
    <cellStyle name="Cálculo 5 2 4" xfId="2874" xr:uid="{00000000-0005-0000-0000-0000D9100000}"/>
    <cellStyle name="Cálculo 5 2 4 2" xfId="11394" xr:uid="{00000000-0005-0000-0000-0000DA100000}"/>
    <cellStyle name="Cálculo 5 2 4 2 2" xfId="24565" xr:uid="{00000000-0005-0000-0000-0000DB100000}"/>
    <cellStyle name="Cálculo 5 2 4 2 2 2" xfId="37316" xr:uid="{00000000-0005-0000-0000-0000DC100000}"/>
    <cellStyle name="Cálculo 5 2 4 3" xfId="15732" xr:uid="{00000000-0005-0000-0000-0000DD100000}"/>
    <cellStyle name="Cálculo 5 2 4 3 2" xfId="28903" xr:uid="{00000000-0005-0000-0000-0000DE100000}"/>
    <cellStyle name="Cálculo 5 2 4 3 2 2" xfId="41654" xr:uid="{00000000-0005-0000-0000-0000DF100000}"/>
    <cellStyle name="Cálculo 5 2 4 4" xfId="18098" xr:uid="{00000000-0005-0000-0000-0000E0100000}"/>
    <cellStyle name="Cálculo 5 2 4 4 2" xfId="30849" xr:uid="{00000000-0005-0000-0000-0000E1100000}"/>
    <cellStyle name="Cálculo 5 2 5" xfId="2875" xr:uid="{00000000-0005-0000-0000-0000E2100000}"/>
    <cellStyle name="Cálculo 5 2 5 2" xfId="11395" xr:uid="{00000000-0005-0000-0000-0000E3100000}"/>
    <cellStyle name="Cálculo 5 2 5 2 2" xfId="24566" xr:uid="{00000000-0005-0000-0000-0000E4100000}"/>
    <cellStyle name="Cálculo 5 2 5 2 2 2" xfId="37317" xr:uid="{00000000-0005-0000-0000-0000E5100000}"/>
    <cellStyle name="Cálculo 5 2 5 3" xfId="15731" xr:uid="{00000000-0005-0000-0000-0000E6100000}"/>
    <cellStyle name="Cálculo 5 2 5 3 2" xfId="28902" xr:uid="{00000000-0005-0000-0000-0000E7100000}"/>
    <cellStyle name="Cálculo 5 2 5 3 2 2" xfId="41653" xr:uid="{00000000-0005-0000-0000-0000E8100000}"/>
    <cellStyle name="Cálculo 5 2 5 4" xfId="18099" xr:uid="{00000000-0005-0000-0000-0000E9100000}"/>
    <cellStyle name="Cálculo 5 2 5 4 2" xfId="30850" xr:uid="{00000000-0005-0000-0000-0000EA100000}"/>
    <cellStyle name="Cálculo 5 2 6" xfId="11389" xr:uid="{00000000-0005-0000-0000-0000EB100000}"/>
    <cellStyle name="Cálculo 5 2 6 2" xfId="24560" xr:uid="{00000000-0005-0000-0000-0000EC100000}"/>
    <cellStyle name="Cálculo 5 2 6 2 2" xfId="37311" xr:uid="{00000000-0005-0000-0000-0000ED100000}"/>
    <cellStyle name="Cálculo 5 2 7" xfId="15737" xr:uid="{00000000-0005-0000-0000-0000EE100000}"/>
    <cellStyle name="Cálculo 5 2 7 2" xfId="28908" xr:uid="{00000000-0005-0000-0000-0000EF100000}"/>
    <cellStyle name="Cálculo 5 2 7 2 2" xfId="41659" xr:uid="{00000000-0005-0000-0000-0000F0100000}"/>
    <cellStyle name="Cálculo 5 2 8" xfId="18093" xr:uid="{00000000-0005-0000-0000-0000F1100000}"/>
    <cellStyle name="Cálculo 5 2 8 2" xfId="30844" xr:uid="{00000000-0005-0000-0000-0000F2100000}"/>
    <cellStyle name="Cálculo 5 3" xfId="2876" xr:uid="{00000000-0005-0000-0000-0000F3100000}"/>
    <cellStyle name="Cálculo 5 3 2" xfId="2877" xr:uid="{00000000-0005-0000-0000-0000F4100000}"/>
    <cellStyle name="Cálculo 5 3 2 2" xfId="11397" xr:uid="{00000000-0005-0000-0000-0000F5100000}"/>
    <cellStyle name="Cálculo 5 3 2 2 2" xfId="24568" xr:uid="{00000000-0005-0000-0000-0000F6100000}"/>
    <cellStyle name="Cálculo 5 3 2 2 2 2" xfId="37319" xr:uid="{00000000-0005-0000-0000-0000F7100000}"/>
    <cellStyle name="Cálculo 5 3 2 3" xfId="15729" xr:uid="{00000000-0005-0000-0000-0000F8100000}"/>
    <cellStyle name="Cálculo 5 3 2 3 2" xfId="28900" xr:uid="{00000000-0005-0000-0000-0000F9100000}"/>
    <cellStyle name="Cálculo 5 3 2 3 2 2" xfId="41651" xr:uid="{00000000-0005-0000-0000-0000FA100000}"/>
    <cellStyle name="Cálculo 5 3 2 4" xfId="18101" xr:uid="{00000000-0005-0000-0000-0000FB100000}"/>
    <cellStyle name="Cálculo 5 3 2 4 2" xfId="30852" xr:uid="{00000000-0005-0000-0000-0000FC100000}"/>
    <cellStyle name="Cálculo 5 3 3" xfId="2878" xr:uid="{00000000-0005-0000-0000-0000FD100000}"/>
    <cellStyle name="Cálculo 5 3 3 2" xfId="11398" xr:uid="{00000000-0005-0000-0000-0000FE100000}"/>
    <cellStyle name="Cálculo 5 3 3 2 2" xfId="24569" xr:uid="{00000000-0005-0000-0000-0000FF100000}"/>
    <cellStyle name="Cálculo 5 3 3 2 2 2" xfId="37320" xr:uid="{00000000-0005-0000-0000-000000110000}"/>
    <cellStyle name="Cálculo 5 3 3 3" xfId="15728" xr:uid="{00000000-0005-0000-0000-000001110000}"/>
    <cellStyle name="Cálculo 5 3 3 3 2" xfId="28899" xr:uid="{00000000-0005-0000-0000-000002110000}"/>
    <cellStyle name="Cálculo 5 3 3 3 2 2" xfId="41650" xr:uid="{00000000-0005-0000-0000-000003110000}"/>
    <cellStyle name="Cálculo 5 3 3 4" xfId="18102" xr:uid="{00000000-0005-0000-0000-000004110000}"/>
    <cellStyle name="Cálculo 5 3 3 4 2" xfId="30853" xr:uid="{00000000-0005-0000-0000-000005110000}"/>
    <cellStyle name="Cálculo 5 3 4" xfId="2879" xr:uid="{00000000-0005-0000-0000-000006110000}"/>
    <cellStyle name="Cálculo 5 3 4 2" xfId="11399" xr:uid="{00000000-0005-0000-0000-000007110000}"/>
    <cellStyle name="Cálculo 5 3 4 2 2" xfId="24570" xr:uid="{00000000-0005-0000-0000-000008110000}"/>
    <cellStyle name="Cálculo 5 3 4 2 2 2" xfId="37321" xr:uid="{00000000-0005-0000-0000-000009110000}"/>
    <cellStyle name="Cálculo 5 3 4 3" xfId="15727" xr:uid="{00000000-0005-0000-0000-00000A110000}"/>
    <cellStyle name="Cálculo 5 3 4 3 2" xfId="28898" xr:uid="{00000000-0005-0000-0000-00000B110000}"/>
    <cellStyle name="Cálculo 5 3 4 3 2 2" xfId="41649" xr:uid="{00000000-0005-0000-0000-00000C110000}"/>
    <cellStyle name="Cálculo 5 3 4 4" xfId="18103" xr:uid="{00000000-0005-0000-0000-00000D110000}"/>
    <cellStyle name="Cálculo 5 3 4 4 2" xfId="30854" xr:uid="{00000000-0005-0000-0000-00000E110000}"/>
    <cellStyle name="Cálculo 5 3 5" xfId="11396" xr:uid="{00000000-0005-0000-0000-00000F110000}"/>
    <cellStyle name="Cálculo 5 3 5 2" xfId="24567" xr:uid="{00000000-0005-0000-0000-000010110000}"/>
    <cellStyle name="Cálculo 5 3 5 2 2" xfId="37318" xr:uid="{00000000-0005-0000-0000-000011110000}"/>
    <cellStyle name="Cálculo 5 3 6" xfId="15730" xr:uid="{00000000-0005-0000-0000-000012110000}"/>
    <cellStyle name="Cálculo 5 3 6 2" xfId="28901" xr:uid="{00000000-0005-0000-0000-000013110000}"/>
    <cellStyle name="Cálculo 5 3 6 2 2" xfId="41652" xr:uid="{00000000-0005-0000-0000-000014110000}"/>
    <cellStyle name="Cálculo 5 3 7" xfId="18100" xr:uid="{00000000-0005-0000-0000-000015110000}"/>
    <cellStyle name="Cálculo 5 3 7 2" xfId="30851" xr:uid="{00000000-0005-0000-0000-000016110000}"/>
    <cellStyle name="Cálculo 5 4" xfId="2880" xr:uid="{00000000-0005-0000-0000-000017110000}"/>
    <cellStyle name="Cálculo 5 4 2" xfId="11400" xr:uid="{00000000-0005-0000-0000-000018110000}"/>
    <cellStyle name="Cálculo 5 4 2 2" xfId="24571" xr:uid="{00000000-0005-0000-0000-000019110000}"/>
    <cellStyle name="Cálculo 5 4 2 2 2" xfId="37322" xr:uid="{00000000-0005-0000-0000-00001A110000}"/>
    <cellStyle name="Cálculo 5 4 3" xfId="15726" xr:uid="{00000000-0005-0000-0000-00001B110000}"/>
    <cellStyle name="Cálculo 5 4 3 2" xfId="28897" xr:uid="{00000000-0005-0000-0000-00001C110000}"/>
    <cellStyle name="Cálculo 5 4 3 2 2" xfId="41648" xr:uid="{00000000-0005-0000-0000-00001D110000}"/>
    <cellStyle name="Cálculo 5 4 4" xfId="18104" xr:uid="{00000000-0005-0000-0000-00001E110000}"/>
    <cellStyle name="Cálculo 5 4 4 2" xfId="30855" xr:uid="{00000000-0005-0000-0000-00001F110000}"/>
    <cellStyle name="Cálculo 5 5" xfId="2881" xr:uid="{00000000-0005-0000-0000-000020110000}"/>
    <cellStyle name="Cálculo 5 5 2" xfId="11401" xr:uid="{00000000-0005-0000-0000-000021110000}"/>
    <cellStyle name="Cálculo 5 5 2 2" xfId="24572" xr:uid="{00000000-0005-0000-0000-000022110000}"/>
    <cellStyle name="Cálculo 5 5 2 2 2" xfId="37323" xr:uid="{00000000-0005-0000-0000-000023110000}"/>
    <cellStyle name="Cálculo 5 5 3" xfId="15725" xr:uid="{00000000-0005-0000-0000-000024110000}"/>
    <cellStyle name="Cálculo 5 5 3 2" xfId="28896" xr:uid="{00000000-0005-0000-0000-000025110000}"/>
    <cellStyle name="Cálculo 5 5 3 2 2" xfId="41647" xr:uid="{00000000-0005-0000-0000-000026110000}"/>
    <cellStyle name="Cálculo 5 5 4" xfId="18105" xr:uid="{00000000-0005-0000-0000-000027110000}"/>
    <cellStyle name="Cálculo 5 5 4 2" xfId="30856" xr:uid="{00000000-0005-0000-0000-000028110000}"/>
    <cellStyle name="Cálculo 5 6" xfId="2882" xr:uid="{00000000-0005-0000-0000-000029110000}"/>
    <cellStyle name="Cálculo 5 6 2" xfId="11402" xr:uid="{00000000-0005-0000-0000-00002A110000}"/>
    <cellStyle name="Cálculo 5 6 2 2" xfId="24573" xr:uid="{00000000-0005-0000-0000-00002B110000}"/>
    <cellStyle name="Cálculo 5 6 2 2 2" xfId="37324" xr:uid="{00000000-0005-0000-0000-00002C110000}"/>
    <cellStyle name="Cálculo 5 6 3" xfId="15724" xr:uid="{00000000-0005-0000-0000-00002D110000}"/>
    <cellStyle name="Cálculo 5 6 3 2" xfId="28895" xr:uid="{00000000-0005-0000-0000-00002E110000}"/>
    <cellStyle name="Cálculo 5 6 3 2 2" xfId="41646" xr:uid="{00000000-0005-0000-0000-00002F110000}"/>
    <cellStyle name="Cálculo 5 6 4" xfId="18106" xr:uid="{00000000-0005-0000-0000-000030110000}"/>
    <cellStyle name="Cálculo 5 6 4 2" xfId="30857" xr:uid="{00000000-0005-0000-0000-000031110000}"/>
    <cellStyle name="Cálculo 5 7" xfId="11388" xr:uid="{00000000-0005-0000-0000-000032110000}"/>
    <cellStyle name="Cálculo 5 7 2" xfId="24559" xr:uid="{00000000-0005-0000-0000-000033110000}"/>
    <cellStyle name="Cálculo 5 7 2 2" xfId="37310" xr:uid="{00000000-0005-0000-0000-000034110000}"/>
    <cellStyle name="Cálculo 5 8" xfId="15738" xr:uid="{00000000-0005-0000-0000-000035110000}"/>
    <cellStyle name="Cálculo 5 8 2" xfId="28909" xr:uid="{00000000-0005-0000-0000-000036110000}"/>
    <cellStyle name="Cálculo 5 8 2 2" xfId="41660" xr:uid="{00000000-0005-0000-0000-000037110000}"/>
    <cellStyle name="Cálculo 5 9" xfId="18092" xr:uid="{00000000-0005-0000-0000-000038110000}"/>
    <cellStyle name="Cálculo 5 9 2" xfId="30843" xr:uid="{00000000-0005-0000-0000-000039110000}"/>
    <cellStyle name="Cálculo 6" xfId="2883" xr:uid="{00000000-0005-0000-0000-00003A110000}"/>
    <cellStyle name="Cálculo 6 2" xfId="2884" xr:uid="{00000000-0005-0000-0000-00003B110000}"/>
    <cellStyle name="Cálculo 6 2 2" xfId="2885" xr:uid="{00000000-0005-0000-0000-00003C110000}"/>
    <cellStyle name="Cálculo 6 2 2 2" xfId="2886" xr:uid="{00000000-0005-0000-0000-00003D110000}"/>
    <cellStyle name="Cálculo 6 2 2 2 2" xfId="11406" xr:uid="{00000000-0005-0000-0000-00003E110000}"/>
    <cellStyle name="Cálculo 6 2 2 2 2 2" xfId="24577" xr:uid="{00000000-0005-0000-0000-00003F110000}"/>
    <cellStyle name="Cálculo 6 2 2 2 2 2 2" xfId="37328" xr:uid="{00000000-0005-0000-0000-000040110000}"/>
    <cellStyle name="Cálculo 6 2 2 2 3" xfId="15720" xr:uid="{00000000-0005-0000-0000-000041110000}"/>
    <cellStyle name="Cálculo 6 2 2 2 3 2" xfId="28891" xr:uid="{00000000-0005-0000-0000-000042110000}"/>
    <cellStyle name="Cálculo 6 2 2 2 3 2 2" xfId="41642" xr:uid="{00000000-0005-0000-0000-000043110000}"/>
    <cellStyle name="Cálculo 6 2 2 2 4" xfId="18110" xr:uid="{00000000-0005-0000-0000-000044110000}"/>
    <cellStyle name="Cálculo 6 2 2 2 4 2" xfId="30861" xr:uid="{00000000-0005-0000-0000-000045110000}"/>
    <cellStyle name="Cálculo 6 2 2 3" xfId="2887" xr:uid="{00000000-0005-0000-0000-000046110000}"/>
    <cellStyle name="Cálculo 6 2 2 3 2" xfId="11407" xr:uid="{00000000-0005-0000-0000-000047110000}"/>
    <cellStyle name="Cálculo 6 2 2 3 2 2" xfId="24578" xr:uid="{00000000-0005-0000-0000-000048110000}"/>
    <cellStyle name="Cálculo 6 2 2 3 2 2 2" xfId="37329" xr:uid="{00000000-0005-0000-0000-000049110000}"/>
    <cellStyle name="Cálculo 6 2 2 3 3" xfId="15719" xr:uid="{00000000-0005-0000-0000-00004A110000}"/>
    <cellStyle name="Cálculo 6 2 2 3 3 2" xfId="28890" xr:uid="{00000000-0005-0000-0000-00004B110000}"/>
    <cellStyle name="Cálculo 6 2 2 3 3 2 2" xfId="41641" xr:uid="{00000000-0005-0000-0000-00004C110000}"/>
    <cellStyle name="Cálculo 6 2 2 3 4" xfId="18111" xr:uid="{00000000-0005-0000-0000-00004D110000}"/>
    <cellStyle name="Cálculo 6 2 2 3 4 2" xfId="30862" xr:uid="{00000000-0005-0000-0000-00004E110000}"/>
    <cellStyle name="Cálculo 6 2 2 4" xfId="11405" xr:uid="{00000000-0005-0000-0000-00004F110000}"/>
    <cellStyle name="Cálculo 6 2 2 4 2" xfId="24576" xr:uid="{00000000-0005-0000-0000-000050110000}"/>
    <cellStyle name="Cálculo 6 2 2 4 2 2" xfId="37327" xr:uid="{00000000-0005-0000-0000-000051110000}"/>
    <cellStyle name="Cálculo 6 2 2 5" xfId="15721" xr:uid="{00000000-0005-0000-0000-000052110000}"/>
    <cellStyle name="Cálculo 6 2 2 5 2" xfId="28892" xr:uid="{00000000-0005-0000-0000-000053110000}"/>
    <cellStyle name="Cálculo 6 2 2 5 2 2" xfId="41643" xr:uid="{00000000-0005-0000-0000-000054110000}"/>
    <cellStyle name="Cálculo 6 2 2 6" xfId="18109" xr:uid="{00000000-0005-0000-0000-000055110000}"/>
    <cellStyle name="Cálculo 6 2 2 6 2" xfId="30860" xr:uid="{00000000-0005-0000-0000-000056110000}"/>
    <cellStyle name="Cálculo 6 2 3" xfId="2888" xr:uid="{00000000-0005-0000-0000-000057110000}"/>
    <cellStyle name="Cálculo 6 2 3 2" xfId="11408" xr:uid="{00000000-0005-0000-0000-000058110000}"/>
    <cellStyle name="Cálculo 6 2 3 2 2" xfId="24579" xr:uid="{00000000-0005-0000-0000-000059110000}"/>
    <cellStyle name="Cálculo 6 2 3 2 2 2" xfId="37330" xr:uid="{00000000-0005-0000-0000-00005A110000}"/>
    <cellStyle name="Cálculo 6 2 3 3" xfId="15718" xr:uid="{00000000-0005-0000-0000-00005B110000}"/>
    <cellStyle name="Cálculo 6 2 3 3 2" xfId="28889" xr:uid="{00000000-0005-0000-0000-00005C110000}"/>
    <cellStyle name="Cálculo 6 2 3 3 2 2" xfId="41640" xr:uid="{00000000-0005-0000-0000-00005D110000}"/>
    <cellStyle name="Cálculo 6 2 3 4" xfId="18112" xr:uid="{00000000-0005-0000-0000-00005E110000}"/>
    <cellStyle name="Cálculo 6 2 3 4 2" xfId="30863" xr:uid="{00000000-0005-0000-0000-00005F110000}"/>
    <cellStyle name="Cálculo 6 2 4" xfId="2889" xr:uid="{00000000-0005-0000-0000-000060110000}"/>
    <cellStyle name="Cálculo 6 2 4 2" xfId="11409" xr:uid="{00000000-0005-0000-0000-000061110000}"/>
    <cellStyle name="Cálculo 6 2 4 2 2" xfId="24580" xr:uid="{00000000-0005-0000-0000-000062110000}"/>
    <cellStyle name="Cálculo 6 2 4 2 2 2" xfId="37331" xr:uid="{00000000-0005-0000-0000-000063110000}"/>
    <cellStyle name="Cálculo 6 2 4 3" xfId="15717" xr:uid="{00000000-0005-0000-0000-000064110000}"/>
    <cellStyle name="Cálculo 6 2 4 3 2" xfId="28888" xr:uid="{00000000-0005-0000-0000-000065110000}"/>
    <cellStyle name="Cálculo 6 2 4 3 2 2" xfId="41639" xr:uid="{00000000-0005-0000-0000-000066110000}"/>
    <cellStyle name="Cálculo 6 2 4 4" xfId="18113" xr:uid="{00000000-0005-0000-0000-000067110000}"/>
    <cellStyle name="Cálculo 6 2 4 4 2" xfId="30864" xr:uid="{00000000-0005-0000-0000-000068110000}"/>
    <cellStyle name="Cálculo 6 2 5" xfId="11404" xr:uid="{00000000-0005-0000-0000-000069110000}"/>
    <cellStyle name="Cálculo 6 2 5 2" xfId="24575" xr:uid="{00000000-0005-0000-0000-00006A110000}"/>
    <cellStyle name="Cálculo 6 2 5 2 2" xfId="37326" xr:uid="{00000000-0005-0000-0000-00006B110000}"/>
    <cellStyle name="Cálculo 6 2 6" xfId="15722" xr:uid="{00000000-0005-0000-0000-00006C110000}"/>
    <cellStyle name="Cálculo 6 2 6 2" xfId="28893" xr:uid="{00000000-0005-0000-0000-00006D110000}"/>
    <cellStyle name="Cálculo 6 2 6 2 2" xfId="41644" xr:uid="{00000000-0005-0000-0000-00006E110000}"/>
    <cellStyle name="Cálculo 6 2 7" xfId="18108" xr:uid="{00000000-0005-0000-0000-00006F110000}"/>
    <cellStyle name="Cálculo 6 2 7 2" xfId="30859" xr:uid="{00000000-0005-0000-0000-000070110000}"/>
    <cellStyle name="Cálculo 6 3" xfId="2890" xr:uid="{00000000-0005-0000-0000-000071110000}"/>
    <cellStyle name="Cálculo 6 3 2" xfId="2891" xr:uid="{00000000-0005-0000-0000-000072110000}"/>
    <cellStyle name="Cálculo 6 3 2 2" xfId="11411" xr:uid="{00000000-0005-0000-0000-000073110000}"/>
    <cellStyle name="Cálculo 6 3 2 2 2" xfId="24582" xr:uid="{00000000-0005-0000-0000-000074110000}"/>
    <cellStyle name="Cálculo 6 3 2 2 2 2" xfId="37333" xr:uid="{00000000-0005-0000-0000-000075110000}"/>
    <cellStyle name="Cálculo 6 3 2 3" xfId="15715" xr:uid="{00000000-0005-0000-0000-000076110000}"/>
    <cellStyle name="Cálculo 6 3 2 3 2" xfId="28886" xr:uid="{00000000-0005-0000-0000-000077110000}"/>
    <cellStyle name="Cálculo 6 3 2 3 2 2" xfId="41637" xr:uid="{00000000-0005-0000-0000-000078110000}"/>
    <cellStyle name="Cálculo 6 3 2 4" xfId="18115" xr:uid="{00000000-0005-0000-0000-000079110000}"/>
    <cellStyle name="Cálculo 6 3 2 4 2" xfId="30866" xr:uid="{00000000-0005-0000-0000-00007A110000}"/>
    <cellStyle name="Cálculo 6 3 3" xfId="2892" xr:uid="{00000000-0005-0000-0000-00007B110000}"/>
    <cellStyle name="Cálculo 6 3 3 2" xfId="11412" xr:uid="{00000000-0005-0000-0000-00007C110000}"/>
    <cellStyle name="Cálculo 6 3 3 2 2" xfId="24583" xr:uid="{00000000-0005-0000-0000-00007D110000}"/>
    <cellStyle name="Cálculo 6 3 3 2 2 2" xfId="37334" xr:uid="{00000000-0005-0000-0000-00007E110000}"/>
    <cellStyle name="Cálculo 6 3 3 3" xfId="15714" xr:uid="{00000000-0005-0000-0000-00007F110000}"/>
    <cellStyle name="Cálculo 6 3 3 3 2" xfId="28885" xr:uid="{00000000-0005-0000-0000-000080110000}"/>
    <cellStyle name="Cálculo 6 3 3 3 2 2" xfId="41636" xr:uid="{00000000-0005-0000-0000-000081110000}"/>
    <cellStyle name="Cálculo 6 3 3 4" xfId="18116" xr:uid="{00000000-0005-0000-0000-000082110000}"/>
    <cellStyle name="Cálculo 6 3 3 4 2" xfId="30867" xr:uid="{00000000-0005-0000-0000-000083110000}"/>
    <cellStyle name="Cálculo 6 3 4" xfId="11410" xr:uid="{00000000-0005-0000-0000-000084110000}"/>
    <cellStyle name="Cálculo 6 3 4 2" xfId="24581" xr:uid="{00000000-0005-0000-0000-000085110000}"/>
    <cellStyle name="Cálculo 6 3 4 2 2" xfId="37332" xr:uid="{00000000-0005-0000-0000-000086110000}"/>
    <cellStyle name="Cálculo 6 3 5" xfId="15716" xr:uid="{00000000-0005-0000-0000-000087110000}"/>
    <cellStyle name="Cálculo 6 3 5 2" xfId="28887" xr:uid="{00000000-0005-0000-0000-000088110000}"/>
    <cellStyle name="Cálculo 6 3 5 2 2" xfId="41638" xr:uid="{00000000-0005-0000-0000-000089110000}"/>
    <cellStyle name="Cálculo 6 3 6" xfId="18114" xr:uid="{00000000-0005-0000-0000-00008A110000}"/>
    <cellStyle name="Cálculo 6 3 6 2" xfId="30865" xr:uid="{00000000-0005-0000-0000-00008B110000}"/>
    <cellStyle name="Cálculo 6 4" xfId="2893" xr:uid="{00000000-0005-0000-0000-00008C110000}"/>
    <cellStyle name="Cálculo 6 4 2" xfId="11413" xr:uid="{00000000-0005-0000-0000-00008D110000}"/>
    <cellStyle name="Cálculo 6 4 2 2" xfId="24584" xr:uid="{00000000-0005-0000-0000-00008E110000}"/>
    <cellStyle name="Cálculo 6 4 2 2 2" xfId="37335" xr:uid="{00000000-0005-0000-0000-00008F110000}"/>
    <cellStyle name="Cálculo 6 4 3" xfId="15713" xr:uid="{00000000-0005-0000-0000-000090110000}"/>
    <cellStyle name="Cálculo 6 4 3 2" xfId="28884" xr:uid="{00000000-0005-0000-0000-000091110000}"/>
    <cellStyle name="Cálculo 6 4 3 2 2" xfId="41635" xr:uid="{00000000-0005-0000-0000-000092110000}"/>
    <cellStyle name="Cálculo 6 4 4" xfId="18117" xr:uid="{00000000-0005-0000-0000-000093110000}"/>
    <cellStyle name="Cálculo 6 4 4 2" xfId="30868" xr:uid="{00000000-0005-0000-0000-000094110000}"/>
    <cellStyle name="Cálculo 6 5" xfId="2894" xr:uid="{00000000-0005-0000-0000-000095110000}"/>
    <cellStyle name="Cálculo 6 5 2" xfId="11414" xr:uid="{00000000-0005-0000-0000-000096110000}"/>
    <cellStyle name="Cálculo 6 5 2 2" xfId="24585" xr:uid="{00000000-0005-0000-0000-000097110000}"/>
    <cellStyle name="Cálculo 6 5 2 2 2" xfId="37336" xr:uid="{00000000-0005-0000-0000-000098110000}"/>
    <cellStyle name="Cálculo 6 5 3" xfId="15712" xr:uid="{00000000-0005-0000-0000-000099110000}"/>
    <cellStyle name="Cálculo 6 5 3 2" xfId="28883" xr:uid="{00000000-0005-0000-0000-00009A110000}"/>
    <cellStyle name="Cálculo 6 5 3 2 2" xfId="41634" xr:uid="{00000000-0005-0000-0000-00009B110000}"/>
    <cellStyle name="Cálculo 6 5 4" xfId="18118" xr:uid="{00000000-0005-0000-0000-00009C110000}"/>
    <cellStyle name="Cálculo 6 5 4 2" xfId="30869" xr:uid="{00000000-0005-0000-0000-00009D110000}"/>
    <cellStyle name="Cálculo 6 6" xfId="2895" xr:uid="{00000000-0005-0000-0000-00009E110000}"/>
    <cellStyle name="Cálculo 6 6 2" xfId="11415" xr:uid="{00000000-0005-0000-0000-00009F110000}"/>
    <cellStyle name="Cálculo 6 6 2 2" xfId="24586" xr:uid="{00000000-0005-0000-0000-0000A0110000}"/>
    <cellStyle name="Cálculo 6 6 2 2 2" xfId="37337" xr:uid="{00000000-0005-0000-0000-0000A1110000}"/>
    <cellStyle name="Cálculo 6 6 3" xfId="15711" xr:uid="{00000000-0005-0000-0000-0000A2110000}"/>
    <cellStyle name="Cálculo 6 6 3 2" xfId="28882" xr:uid="{00000000-0005-0000-0000-0000A3110000}"/>
    <cellStyle name="Cálculo 6 6 3 2 2" xfId="41633" xr:uid="{00000000-0005-0000-0000-0000A4110000}"/>
    <cellStyle name="Cálculo 6 6 4" xfId="18119" xr:uid="{00000000-0005-0000-0000-0000A5110000}"/>
    <cellStyle name="Cálculo 6 6 4 2" xfId="30870" xr:uid="{00000000-0005-0000-0000-0000A6110000}"/>
    <cellStyle name="Cálculo 6 7" xfId="11403" xr:uid="{00000000-0005-0000-0000-0000A7110000}"/>
    <cellStyle name="Cálculo 6 7 2" xfId="24574" xr:uid="{00000000-0005-0000-0000-0000A8110000}"/>
    <cellStyle name="Cálculo 6 7 2 2" xfId="37325" xr:uid="{00000000-0005-0000-0000-0000A9110000}"/>
    <cellStyle name="Cálculo 6 8" xfId="15723" xr:uid="{00000000-0005-0000-0000-0000AA110000}"/>
    <cellStyle name="Cálculo 6 8 2" xfId="28894" xr:uid="{00000000-0005-0000-0000-0000AB110000}"/>
    <cellStyle name="Cálculo 6 8 2 2" xfId="41645" xr:uid="{00000000-0005-0000-0000-0000AC110000}"/>
    <cellStyle name="Cálculo 6 9" xfId="18107" xr:uid="{00000000-0005-0000-0000-0000AD110000}"/>
    <cellStyle name="Cálculo 6 9 2" xfId="30858" xr:uid="{00000000-0005-0000-0000-0000AE110000}"/>
    <cellStyle name="Cálculo 7" xfId="2896" xr:uid="{00000000-0005-0000-0000-0000AF110000}"/>
    <cellStyle name="Cálculo 7 2" xfId="2897" xr:uid="{00000000-0005-0000-0000-0000B0110000}"/>
    <cellStyle name="Cálculo 7 2 2" xfId="2898" xr:uid="{00000000-0005-0000-0000-0000B1110000}"/>
    <cellStyle name="Cálculo 7 2 2 2" xfId="2899" xr:uid="{00000000-0005-0000-0000-0000B2110000}"/>
    <cellStyle name="Cálculo 7 2 2 2 2" xfId="11419" xr:uid="{00000000-0005-0000-0000-0000B3110000}"/>
    <cellStyle name="Cálculo 7 2 2 2 2 2" xfId="24590" xr:uid="{00000000-0005-0000-0000-0000B4110000}"/>
    <cellStyle name="Cálculo 7 2 2 2 2 2 2" xfId="37341" xr:uid="{00000000-0005-0000-0000-0000B5110000}"/>
    <cellStyle name="Cálculo 7 2 2 2 3" xfId="15708" xr:uid="{00000000-0005-0000-0000-0000B6110000}"/>
    <cellStyle name="Cálculo 7 2 2 2 3 2" xfId="28879" xr:uid="{00000000-0005-0000-0000-0000B7110000}"/>
    <cellStyle name="Cálculo 7 2 2 2 3 2 2" xfId="41630" xr:uid="{00000000-0005-0000-0000-0000B8110000}"/>
    <cellStyle name="Cálculo 7 2 2 2 4" xfId="18122" xr:uid="{00000000-0005-0000-0000-0000B9110000}"/>
    <cellStyle name="Cálculo 7 2 2 2 4 2" xfId="30873" xr:uid="{00000000-0005-0000-0000-0000BA110000}"/>
    <cellStyle name="Cálculo 7 2 2 3" xfId="2900" xr:uid="{00000000-0005-0000-0000-0000BB110000}"/>
    <cellStyle name="Cálculo 7 2 2 3 2" xfId="11420" xr:uid="{00000000-0005-0000-0000-0000BC110000}"/>
    <cellStyle name="Cálculo 7 2 2 3 2 2" xfId="24591" xr:uid="{00000000-0005-0000-0000-0000BD110000}"/>
    <cellStyle name="Cálculo 7 2 2 3 2 2 2" xfId="37342" xr:uid="{00000000-0005-0000-0000-0000BE110000}"/>
    <cellStyle name="Cálculo 7 2 2 3 3" xfId="15707" xr:uid="{00000000-0005-0000-0000-0000BF110000}"/>
    <cellStyle name="Cálculo 7 2 2 3 3 2" xfId="28878" xr:uid="{00000000-0005-0000-0000-0000C0110000}"/>
    <cellStyle name="Cálculo 7 2 2 3 3 2 2" xfId="41629" xr:uid="{00000000-0005-0000-0000-0000C1110000}"/>
    <cellStyle name="Cálculo 7 2 2 3 4" xfId="18123" xr:uid="{00000000-0005-0000-0000-0000C2110000}"/>
    <cellStyle name="Cálculo 7 2 2 3 4 2" xfId="30874" xr:uid="{00000000-0005-0000-0000-0000C3110000}"/>
    <cellStyle name="Cálculo 7 2 2 4" xfId="11418" xr:uid="{00000000-0005-0000-0000-0000C4110000}"/>
    <cellStyle name="Cálculo 7 2 2 4 2" xfId="24589" xr:uid="{00000000-0005-0000-0000-0000C5110000}"/>
    <cellStyle name="Cálculo 7 2 2 4 2 2" xfId="37340" xr:uid="{00000000-0005-0000-0000-0000C6110000}"/>
    <cellStyle name="Cálculo 7 2 2 5" xfId="15709" xr:uid="{00000000-0005-0000-0000-0000C7110000}"/>
    <cellStyle name="Cálculo 7 2 2 5 2" xfId="28880" xr:uid="{00000000-0005-0000-0000-0000C8110000}"/>
    <cellStyle name="Cálculo 7 2 2 5 2 2" xfId="41631" xr:uid="{00000000-0005-0000-0000-0000C9110000}"/>
    <cellStyle name="Cálculo 7 2 2 6" xfId="18121" xr:uid="{00000000-0005-0000-0000-0000CA110000}"/>
    <cellStyle name="Cálculo 7 2 2 6 2" xfId="30872" xr:uid="{00000000-0005-0000-0000-0000CB110000}"/>
    <cellStyle name="Cálculo 7 2 3" xfId="2901" xr:uid="{00000000-0005-0000-0000-0000CC110000}"/>
    <cellStyle name="Cálculo 7 2 3 2" xfId="11421" xr:uid="{00000000-0005-0000-0000-0000CD110000}"/>
    <cellStyle name="Cálculo 7 2 3 2 2" xfId="24592" xr:uid="{00000000-0005-0000-0000-0000CE110000}"/>
    <cellStyle name="Cálculo 7 2 3 2 2 2" xfId="37343" xr:uid="{00000000-0005-0000-0000-0000CF110000}"/>
    <cellStyle name="Cálculo 7 2 3 3" xfId="15706" xr:uid="{00000000-0005-0000-0000-0000D0110000}"/>
    <cellStyle name="Cálculo 7 2 3 3 2" xfId="28877" xr:uid="{00000000-0005-0000-0000-0000D1110000}"/>
    <cellStyle name="Cálculo 7 2 3 3 2 2" xfId="41628" xr:uid="{00000000-0005-0000-0000-0000D2110000}"/>
    <cellStyle name="Cálculo 7 2 3 4" xfId="18124" xr:uid="{00000000-0005-0000-0000-0000D3110000}"/>
    <cellStyle name="Cálculo 7 2 3 4 2" xfId="30875" xr:uid="{00000000-0005-0000-0000-0000D4110000}"/>
    <cellStyle name="Cálculo 7 2 4" xfId="2902" xr:uid="{00000000-0005-0000-0000-0000D5110000}"/>
    <cellStyle name="Cálculo 7 2 4 2" xfId="11422" xr:uid="{00000000-0005-0000-0000-0000D6110000}"/>
    <cellStyle name="Cálculo 7 2 4 2 2" xfId="24593" xr:uid="{00000000-0005-0000-0000-0000D7110000}"/>
    <cellStyle name="Cálculo 7 2 4 2 2 2" xfId="37344" xr:uid="{00000000-0005-0000-0000-0000D8110000}"/>
    <cellStyle name="Cálculo 7 2 4 3" xfId="15705" xr:uid="{00000000-0005-0000-0000-0000D9110000}"/>
    <cellStyle name="Cálculo 7 2 4 3 2" xfId="28876" xr:uid="{00000000-0005-0000-0000-0000DA110000}"/>
    <cellStyle name="Cálculo 7 2 4 3 2 2" xfId="41627" xr:uid="{00000000-0005-0000-0000-0000DB110000}"/>
    <cellStyle name="Cálculo 7 2 4 4" xfId="18125" xr:uid="{00000000-0005-0000-0000-0000DC110000}"/>
    <cellStyle name="Cálculo 7 2 4 4 2" xfId="30876" xr:uid="{00000000-0005-0000-0000-0000DD110000}"/>
    <cellStyle name="Cálculo 7 2 5" xfId="11417" xr:uid="{00000000-0005-0000-0000-0000DE110000}"/>
    <cellStyle name="Cálculo 7 2 5 2" xfId="24588" xr:uid="{00000000-0005-0000-0000-0000DF110000}"/>
    <cellStyle name="Cálculo 7 2 5 2 2" xfId="37339" xr:uid="{00000000-0005-0000-0000-0000E0110000}"/>
    <cellStyle name="Cálculo 7 2 6" xfId="15710" xr:uid="{00000000-0005-0000-0000-0000E1110000}"/>
    <cellStyle name="Cálculo 7 2 6 2" xfId="28881" xr:uid="{00000000-0005-0000-0000-0000E2110000}"/>
    <cellStyle name="Cálculo 7 2 6 2 2" xfId="41632" xr:uid="{00000000-0005-0000-0000-0000E3110000}"/>
    <cellStyle name="Cálculo 7 2 7" xfId="18120" xr:uid="{00000000-0005-0000-0000-0000E4110000}"/>
    <cellStyle name="Cálculo 7 2 7 2" xfId="30871" xr:uid="{00000000-0005-0000-0000-0000E5110000}"/>
    <cellStyle name="Cálculo 7 3" xfId="2903" xr:uid="{00000000-0005-0000-0000-0000E6110000}"/>
    <cellStyle name="Cálculo 7 3 2" xfId="2904" xr:uid="{00000000-0005-0000-0000-0000E7110000}"/>
    <cellStyle name="Cálculo 7 3 2 2" xfId="11424" xr:uid="{00000000-0005-0000-0000-0000E8110000}"/>
    <cellStyle name="Cálculo 7 3 2 2 2" xfId="24595" xr:uid="{00000000-0005-0000-0000-0000E9110000}"/>
    <cellStyle name="Cálculo 7 3 2 2 2 2" xfId="37346" xr:uid="{00000000-0005-0000-0000-0000EA110000}"/>
    <cellStyle name="Cálculo 7 3 2 3" xfId="15703" xr:uid="{00000000-0005-0000-0000-0000EB110000}"/>
    <cellStyle name="Cálculo 7 3 2 3 2" xfId="28874" xr:uid="{00000000-0005-0000-0000-0000EC110000}"/>
    <cellStyle name="Cálculo 7 3 2 3 2 2" xfId="41625" xr:uid="{00000000-0005-0000-0000-0000ED110000}"/>
    <cellStyle name="Cálculo 7 3 2 4" xfId="18127" xr:uid="{00000000-0005-0000-0000-0000EE110000}"/>
    <cellStyle name="Cálculo 7 3 2 4 2" xfId="30878" xr:uid="{00000000-0005-0000-0000-0000EF110000}"/>
    <cellStyle name="Cálculo 7 3 3" xfId="2905" xr:uid="{00000000-0005-0000-0000-0000F0110000}"/>
    <cellStyle name="Cálculo 7 3 3 2" xfId="11425" xr:uid="{00000000-0005-0000-0000-0000F1110000}"/>
    <cellStyle name="Cálculo 7 3 3 2 2" xfId="24596" xr:uid="{00000000-0005-0000-0000-0000F2110000}"/>
    <cellStyle name="Cálculo 7 3 3 2 2 2" xfId="37347" xr:uid="{00000000-0005-0000-0000-0000F3110000}"/>
    <cellStyle name="Cálculo 7 3 3 3" xfId="15702" xr:uid="{00000000-0005-0000-0000-0000F4110000}"/>
    <cellStyle name="Cálculo 7 3 3 3 2" xfId="28873" xr:uid="{00000000-0005-0000-0000-0000F5110000}"/>
    <cellStyle name="Cálculo 7 3 3 3 2 2" xfId="41624" xr:uid="{00000000-0005-0000-0000-0000F6110000}"/>
    <cellStyle name="Cálculo 7 3 3 4" xfId="18128" xr:uid="{00000000-0005-0000-0000-0000F7110000}"/>
    <cellStyle name="Cálculo 7 3 3 4 2" xfId="30879" xr:uid="{00000000-0005-0000-0000-0000F8110000}"/>
    <cellStyle name="Cálculo 7 3 4" xfId="11423" xr:uid="{00000000-0005-0000-0000-0000F9110000}"/>
    <cellStyle name="Cálculo 7 3 4 2" xfId="24594" xr:uid="{00000000-0005-0000-0000-0000FA110000}"/>
    <cellStyle name="Cálculo 7 3 4 2 2" xfId="37345" xr:uid="{00000000-0005-0000-0000-0000FB110000}"/>
    <cellStyle name="Cálculo 7 3 5" xfId="15704" xr:uid="{00000000-0005-0000-0000-0000FC110000}"/>
    <cellStyle name="Cálculo 7 3 5 2" xfId="28875" xr:uid="{00000000-0005-0000-0000-0000FD110000}"/>
    <cellStyle name="Cálculo 7 3 5 2 2" xfId="41626" xr:uid="{00000000-0005-0000-0000-0000FE110000}"/>
    <cellStyle name="Cálculo 7 3 6" xfId="18126" xr:uid="{00000000-0005-0000-0000-0000FF110000}"/>
    <cellStyle name="Cálculo 7 3 6 2" xfId="30877" xr:uid="{00000000-0005-0000-0000-000000120000}"/>
    <cellStyle name="Cálculo 7 4" xfId="2906" xr:uid="{00000000-0005-0000-0000-000001120000}"/>
    <cellStyle name="Cálculo 7 4 2" xfId="11426" xr:uid="{00000000-0005-0000-0000-000002120000}"/>
    <cellStyle name="Cálculo 7 4 2 2" xfId="24597" xr:uid="{00000000-0005-0000-0000-000003120000}"/>
    <cellStyle name="Cálculo 7 4 2 2 2" xfId="37348" xr:uid="{00000000-0005-0000-0000-000004120000}"/>
    <cellStyle name="Cálculo 7 4 3" xfId="15701" xr:uid="{00000000-0005-0000-0000-000005120000}"/>
    <cellStyle name="Cálculo 7 4 3 2" xfId="28872" xr:uid="{00000000-0005-0000-0000-000006120000}"/>
    <cellStyle name="Cálculo 7 4 3 2 2" xfId="41623" xr:uid="{00000000-0005-0000-0000-000007120000}"/>
    <cellStyle name="Cálculo 7 4 4" xfId="18129" xr:uid="{00000000-0005-0000-0000-000008120000}"/>
    <cellStyle name="Cálculo 7 4 4 2" xfId="30880" xr:uid="{00000000-0005-0000-0000-000009120000}"/>
    <cellStyle name="Cálculo 7 5" xfId="2907" xr:uid="{00000000-0005-0000-0000-00000A120000}"/>
    <cellStyle name="Cálculo 7 5 2" xfId="11427" xr:uid="{00000000-0005-0000-0000-00000B120000}"/>
    <cellStyle name="Cálculo 7 5 2 2" xfId="24598" xr:uid="{00000000-0005-0000-0000-00000C120000}"/>
    <cellStyle name="Cálculo 7 5 2 2 2" xfId="37349" xr:uid="{00000000-0005-0000-0000-00000D120000}"/>
    <cellStyle name="Cálculo 7 5 3" xfId="15700" xr:uid="{00000000-0005-0000-0000-00000E120000}"/>
    <cellStyle name="Cálculo 7 5 3 2" xfId="28871" xr:uid="{00000000-0005-0000-0000-00000F120000}"/>
    <cellStyle name="Cálculo 7 5 3 2 2" xfId="41622" xr:uid="{00000000-0005-0000-0000-000010120000}"/>
    <cellStyle name="Cálculo 7 5 4" xfId="18130" xr:uid="{00000000-0005-0000-0000-000011120000}"/>
    <cellStyle name="Cálculo 7 5 4 2" xfId="30881" xr:uid="{00000000-0005-0000-0000-000012120000}"/>
    <cellStyle name="Cálculo 7 6" xfId="2908" xr:uid="{00000000-0005-0000-0000-000013120000}"/>
    <cellStyle name="Cálculo 7 6 2" xfId="11428" xr:uid="{00000000-0005-0000-0000-000014120000}"/>
    <cellStyle name="Cálculo 7 6 2 2" xfId="24599" xr:uid="{00000000-0005-0000-0000-000015120000}"/>
    <cellStyle name="Cálculo 7 6 2 2 2" xfId="37350" xr:uid="{00000000-0005-0000-0000-000016120000}"/>
    <cellStyle name="Cálculo 7 6 3" xfId="15699" xr:uid="{00000000-0005-0000-0000-000017120000}"/>
    <cellStyle name="Cálculo 7 6 3 2" xfId="28870" xr:uid="{00000000-0005-0000-0000-000018120000}"/>
    <cellStyle name="Cálculo 7 6 3 2 2" xfId="41621" xr:uid="{00000000-0005-0000-0000-000019120000}"/>
    <cellStyle name="Cálculo 7 6 4" xfId="18131" xr:uid="{00000000-0005-0000-0000-00001A120000}"/>
    <cellStyle name="Cálculo 7 6 4 2" xfId="30882" xr:uid="{00000000-0005-0000-0000-00001B120000}"/>
    <cellStyle name="Cálculo 8" xfId="2909" xr:uid="{00000000-0005-0000-0000-00001C120000}"/>
    <cellStyle name="Cálculo 8 2" xfId="2910" xr:uid="{00000000-0005-0000-0000-00001D120000}"/>
    <cellStyle name="Cálculo 8 2 2" xfId="2911" xr:uid="{00000000-0005-0000-0000-00001E120000}"/>
    <cellStyle name="Cálculo 8 2 2 2" xfId="2912" xr:uid="{00000000-0005-0000-0000-00001F120000}"/>
    <cellStyle name="Cálculo 8 2 2 2 2" xfId="11432" xr:uid="{00000000-0005-0000-0000-000020120000}"/>
    <cellStyle name="Cálculo 8 2 2 2 2 2" xfId="24603" xr:uid="{00000000-0005-0000-0000-000021120000}"/>
    <cellStyle name="Cálculo 8 2 2 2 2 2 2" xfId="37354" xr:uid="{00000000-0005-0000-0000-000022120000}"/>
    <cellStyle name="Cálculo 8 2 2 2 3" xfId="15695" xr:uid="{00000000-0005-0000-0000-000023120000}"/>
    <cellStyle name="Cálculo 8 2 2 2 3 2" xfId="28866" xr:uid="{00000000-0005-0000-0000-000024120000}"/>
    <cellStyle name="Cálculo 8 2 2 2 3 2 2" xfId="41617" xr:uid="{00000000-0005-0000-0000-000025120000}"/>
    <cellStyle name="Cálculo 8 2 2 2 4" xfId="18135" xr:uid="{00000000-0005-0000-0000-000026120000}"/>
    <cellStyle name="Cálculo 8 2 2 2 4 2" xfId="30886" xr:uid="{00000000-0005-0000-0000-000027120000}"/>
    <cellStyle name="Cálculo 8 2 2 3" xfId="2913" xr:uid="{00000000-0005-0000-0000-000028120000}"/>
    <cellStyle name="Cálculo 8 2 2 3 2" xfId="11433" xr:uid="{00000000-0005-0000-0000-000029120000}"/>
    <cellStyle name="Cálculo 8 2 2 3 2 2" xfId="24604" xr:uid="{00000000-0005-0000-0000-00002A120000}"/>
    <cellStyle name="Cálculo 8 2 2 3 2 2 2" xfId="37355" xr:uid="{00000000-0005-0000-0000-00002B120000}"/>
    <cellStyle name="Cálculo 8 2 2 3 3" xfId="15694" xr:uid="{00000000-0005-0000-0000-00002C120000}"/>
    <cellStyle name="Cálculo 8 2 2 3 3 2" xfId="28865" xr:uid="{00000000-0005-0000-0000-00002D120000}"/>
    <cellStyle name="Cálculo 8 2 2 3 3 2 2" xfId="41616" xr:uid="{00000000-0005-0000-0000-00002E120000}"/>
    <cellStyle name="Cálculo 8 2 2 3 4" xfId="18136" xr:uid="{00000000-0005-0000-0000-00002F120000}"/>
    <cellStyle name="Cálculo 8 2 2 3 4 2" xfId="30887" xr:uid="{00000000-0005-0000-0000-000030120000}"/>
    <cellStyle name="Cálculo 8 2 2 4" xfId="11431" xr:uid="{00000000-0005-0000-0000-000031120000}"/>
    <cellStyle name="Cálculo 8 2 2 4 2" xfId="24602" xr:uid="{00000000-0005-0000-0000-000032120000}"/>
    <cellStyle name="Cálculo 8 2 2 4 2 2" xfId="37353" xr:uid="{00000000-0005-0000-0000-000033120000}"/>
    <cellStyle name="Cálculo 8 2 2 5" xfId="15696" xr:uid="{00000000-0005-0000-0000-000034120000}"/>
    <cellStyle name="Cálculo 8 2 2 5 2" xfId="28867" xr:uid="{00000000-0005-0000-0000-000035120000}"/>
    <cellStyle name="Cálculo 8 2 2 5 2 2" xfId="41618" xr:uid="{00000000-0005-0000-0000-000036120000}"/>
    <cellStyle name="Cálculo 8 2 2 6" xfId="18134" xr:uid="{00000000-0005-0000-0000-000037120000}"/>
    <cellStyle name="Cálculo 8 2 2 6 2" xfId="30885" xr:uid="{00000000-0005-0000-0000-000038120000}"/>
    <cellStyle name="Cálculo 8 2 3" xfId="2914" xr:uid="{00000000-0005-0000-0000-000039120000}"/>
    <cellStyle name="Cálculo 8 2 3 2" xfId="11434" xr:uid="{00000000-0005-0000-0000-00003A120000}"/>
    <cellStyle name="Cálculo 8 2 3 2 2" xfId="24605" xr:uid="{00000000-0005-0000-0000-00003B120000}"/>
    <cellStyle name="Cálculo 8 2 3 2 2 2" xfId="37356" xr:uid="{00000000-0005-0000-0000-00003C120000}"/>
    <cellStyle name="Cálculo 8 2 3 3" xfId="15693" xr:uid="{00000000-0005-0000-0000-00003D120000}"/>
    <cellStyle name="Cálculo 8 2 3 3 2" xfId="28864" xr:uid="{00000000-0005-0000-0000-00003E120000}"/>
    <cellStyle name="Cálculo 8 2 3 3 2 2" xfId="41615" xr:uid="{00000000-0005-0000-0000-00003F120000}"/>
    <cellStyle name="Cálculo 8 2 3 4" xfId="18137" xr:uid="{00000000-0005-0000-0000-000040120000}"/>
    <cellStyle name="Cálculo 8 2 3 4 2" xfId="30888" xr:uid="{00000000-0005-0000-0000-000041120000}"/>
    <cellStyle name="Cálculo 8 2 4" xfId="2915" xr:uid="{00000000-0005-0000-0000-000042120000}"/>
    <cellStyle name="Cálculo 8 2 4 2" xfId="11435" xr:uid="{00000000-0005-0000-0000-000043120000}"/>
    <cellStyle name="Cálculo 8 2 4 2 2" xfId="24606" xr:uid="{00000000-0005-0000-0000-000044120000}"/>
    <cellStyle name="Cálculo 8 2 4 2 2 2" xfId="37357" xr:uid="{00000000-0005-0000-0000-000045120000}"/>
    <cellStyle name="Cálculo 8 2 4 3" xfId="15692" xr:uid="{00000000-0005-0000-0000-000046120000}"/>
    <cellStyle name="Cálculo 8 2 4 3 2" xfId="28863" xr:uid="{00000000-0005-0000-0000-000047120000}"/>
    <cellStyle name="Cálculo 8 2 4 3 2 2" xfId="41614" xr:uid="{00000000-0005-0000-0000-000048120000}"/>
    <cellStyle name="Cálculo 8 2 4 4" xfId="18138" xr:uid="{00000000-0005-0000-0000-000049120000}"/>
    <cellStyle name="Cálculo 8 2 4 4 2" xfId="30889" xr:uid="{00000000-0005-0000-0000-00004A120000}"/>
    <cellStyle name="Cálculo 8 2 5" xfId="11430" xr:uid="{00000000-0005-0000-0000-00004B120000}"/>
    <cellStyle name="Cálculo 8 2 5 2" xfId="24601" xr:uid="{00000000-0005-0000-0000-00004C120000}"/>
    <cellStyle name="Cálculo 8 2 5 2 2" xfId="37352" xr:uid="{00000000-0005-0000-0000-00004D120000}"/>
    <cellStyle name="Cálculo 8 2 6" xfId="15697" xr:uid="{00000000-0005-0000-0000-00004E120000}"/>
    <cellStyle name="Cálculo 8 2 6 2" xfId="28868" xr:uid="{00000000-0005-0000-0000-00004F120000}"/>
    <cellStyle name="Cálculo 8 2 6 2 2" xfId="41619" xr:uid="{00000000-0005-0000-0000-000050120000}"/>
    <cellStyle name="Cálculo 8 2 7" xfId="18133" xr:uid="{00000000-0005-0000-0000-000051120000}"/>
    <cellStyle name="Cálculo 8 2 7 2" xfId="30884" xr:uid="{00000000-0005-0000-0000-000052120000}"/>
    <cellStyle name="Cálculo 8 3" xfId="2916" xr:uid="{00000000-0005-0000-0000-000053120000}"/>
    <cellStyle name="Cálculo 8 3 2" xfId="2917" xr:uid="{00000000-0005-0000-0000-000054120000}"/>
    <cellStyle name="Cálculo 8 3 2 2" xfId="11437" xr:uid="{00000000-0005-0000-0000-000055120000}"/>
    <cellStyle name="Cálculo 8 3 2 2 2" xfId="24608" xr:uid="{00000000-0005-0000-0000-000056120000}"/>
    <cellStyle name="Cálculo 8 3 2 2 2 2" xfId="37359" xr:uid="{00000000-0005-0000-0000-000057120000}"/>
    <cellStyle name="Cálculo 8 3 2 3" xfId="15690" xr:uid="{00000000-0005-0000-0000-000058120000}"/>
    <cellStyle name="Cálculo 8 3 2 3 2" xfId="28861" xr:uid="{00000000-0005-0000-0000-000059120000}"/>
    <cellStyle name="Cálculo 8 3 2 3 2 2" xfId="41612" xr:uid="{00000000-0005-0000-0000-00005A120000}"/>
    <cellStyle name="Cálculo 8 3 2 4" xfId="18140" xr:uid="{00000000-0005-0000-0000-00005B120000}"/>
    <cellStyle name="Cálculo 8 3 2 4 2" xfId="30891" xr:uid="{00000000-0005-0000-0000-00005C120000}"/>
    <cellStyle name="Cálculo 8 3 3" xfId="2918" xr:uid="{00000000-0005-0000-0000-00005D120000}"/>
    <cellStyle name="Cálculo 8 3 3 2" xfId="11438" xr:uid="{00000000-0005-0000-0000-00005E120000}"/>
    <cellStyle name="Cálculo 8 3 3 2 2" xfId="24609" xr:uid="{00000000-0005-0000-0000-00005F120000}"/>
    <cellStyle name="Cálculo 8 3 3 2 2 2" xfId="37360" xr:uid="{00000000-0005-0000-0000-000060120000}"/>
    <cellStyle name="Cálculo 8 3 3 3" xfId="15689" xr:uid="{00000000-0005-0000-0000-000061120000}"/>
    <cellStyle name="Cálculo 8 3 3 3 2" xfId="28860" xr:uid="{00000000-0005-0000-0000-000062120000}"/>
    <cellStyle name="Cálculo 8 3 3 3 2 2" xfId="41611" xr:uid="{00000000-0005-0000-0000-000063120000}"/>
    <cellStyle name="Cálculo 8 3 3 4" xfId="18141" xr:uid="{00000000-0005-0000-0000-000064120000}"/>
    <cellStyle name="Cálculo 8 3 3 4 2" xfId="30892" xr:uid="{00000000-0005-0000-0000-000065120000}"/>
    <cellStyle name="Cálculo 8 3 4" xfId="11436" xr:uid="{00000000-0005-0000-0000-000066120000}"/>
    <cellStyle name="Cálculo 8 3 4 2" xfId="24607" xr:uid="{00000000-0005-0000-0000-000067120000}"/>
    <cellStyle name="Cálculo 8 3 4 2 2" xfId="37358" xr:uid="{00000000-0005-0000-0000-000068120000}"/>
    <cellStyle name="Cálculo 8 3 5" xfId="15691" xr:uid="{00000000-0005-0000-0000-000069120000}"/>
    <cellStyle name="Cálculo 8 3 5 2" xfId="28862" xr:uid="{00000000-0005-0000-0000-00006A120000}"/>
    <cellStyle name="Cálculo 8 3 5 2 2" xfId="41613" xr:uid="{00000000-0005-0000-0000-00006B120000}"/>
    <cellStyle name="Cálculo 8 3 6" xfId="18139" xr:uid="{00000000-0005-0000-0000-00006C120000}"/>
    <cellStyle name="Cálculo 8 3 6 2" xfId="30890" xr:uid="{00000000-0005-0000-0000-00006D120000}"/>
    <cellStyle name="Cálculo 8 4" xfId="2919" xr:uid="{00000000-0005-0000-0000-00006E120000}"/>
    <cellStyle name="Cálculo 8 4 2" xfId="11439" xr:uid="{00000000-0005-0000-0000-00006F120000}"/>
    <cellStyle name="Cálculo 8 4 2 2" xfId="24610" xr:uid="{00000000-0005-0000-0000-000070120000}"/>
    <cellStyle name="Cálculo 8 4 2 2 2" xfId="37361" xr:uid="{00000000-0005-0000-0000-000071120000}"/>
    <cellStyle name="Cálculo 8 4 3" xfId="15688" xr:uid="{00000000-0005-0000-0000-000072120000}"/>
    <cellStyle name="Cálculo 8 4 3 2" xfId="28859" xr:uid="{00000000-0005-0000-0000-000073120000}"/>
    <cellStyle name="Cálculo 8 4 3 2 2" xfId="41610" xr:uid="{00000000-0005-0000-0000-000074120000}"/>
    <cellStyle name="Cálculo 8 4 4" xfId="18142" xr:uid="{00000000-0005-0000-0000-000075120000}"/>
    <cellStyle name="Cálculo 8 4 4 2" xfId="30893" xr:uid="{00000000-0005-0000-0000-000076120000}"/>
    <cellStyle name="Cálculo 8 5" xfId="2920" xr:uid="{00000000-0005-0000-0000-000077120000}"/>
    <cellStyle name="Cálculo 8 5 2" xfId="11440" xr:uid="{00000000-0005-0000-0000-000078120000}"/>
    <cellStyle name="Cálculo 8 5 2 2" xfId="24611" xr:uid="{00000000-0005-0000-0000-000079120000}"/>
    <cellStyle name="Cálculo 8 5 2 2 2" xfId="37362" xr:uid="{00000000-0005-0000-0000-00007A120000}"/>
    <cellStyle name="Cálculo 8 5 3" xfId="15687" xr:uid="{00000000-0005-0000-0000-00007B120000}"/>
    <cellStyle name="Cálculo 8 5 3 2" xfId="28858" xr:uid="{00000000-0005-0000-0000-00007C120000}"/>
    <cellStyle name="Cálculo 8 5 3 2 2" xfId="41609" xr:uid="{00000000-0005-0000-0000-00007D120000}"/>
    <cellStyle name="Cálculo 8 5 4" xfId="18143" xr:uid="{00000000-0005-0000-0000-00007E120000}"/>
    <cellStyle name="Cálculo 8 5 4 2" xfId="30894" xr:uid="{00000000-0005-0000-0000-00007F120000}"/>
    <cellStyle name="Cálculo 8 6" xfId="11429" xr:uid="{00000000-0005-0000-0000-000080120000}"/>
    <cellStyle name="Cálculo 8 6 2" xfId="24600" xr:uid="{00000000-0005-0000-0000-000081120000}"/>
    <cellStyle name="Cálculo 8 6 2 2" xfId="37351" xr:uid="{00000000-0005-0000-0000-000082120000}"/>
    <cellStyle name="Cálculo 8 7" xfId="15698" xr:uid="{00000000-0005-0000-0000-000083120000}"/>
    <cellStyle name="Cálculo 8 7 2" xfId="28869" xr:uid="{00000000-0005-0000-0000-000084120000}"/>
    <cellStyle name="Cálculo 8 7 2 2" xfId="41620" xr:uid="{00000000-0005-0000-0000-000085120000}"/>
    <cellStyle name="Cálculo 8 8" xfId="18132" xr:uid="{00000000-0005-0000-0000-000086120000}"/>
    <cellStyle name="Cálculo 8 8 2" xfId="30883" xr:uid="{00000000-0005-0000-0000-000087120000}"/>
    <cellStyle name="Celda de comprobación 2" xfId="2921" xr:uid="{00000000-0005-0000-0000-000088120000}"/>
    <cellStyle name="Celda de comprobación 2 2" xfId="2922" xr:uid="{00000000-0005-0000-0000-000089120000}"/>
    <cellStyle name="Celda de comprobación 2 3" xfId="2923" xr:uid="{00000000-0005-0000-0000-00008A120000}"/>
    <cellStyle name="Celda de comprobación 2 4" xfId="2924" xr:uid="{00000000-0005-0000-0000-00008B120000}"/>
    <cellStyle name="Celda de comprobación 3" xfId="2925" xr:uid="{00000000-0005-0000-0000-00008C120000}"/>
    <cellStyle name="Celda de comprobación 3 2" xfId="2926" xr:uid="{00000000-0005-0000-0000-00008D120000}"/>
    <cellStyle name="Celda de comprobación 3 3" xfId="2927" xr:uid="{00000000-0005-0000-0000-00008E120000}"/>
    <cellStyle name="Celda de comprobación 4" xfId="2928" xr:uid="{00000000-0005-0000-0000-00008F120000}"/>
    <cellStyle name="Celda de comprobación 4 2" xfId="2929" xr:uid="{00000000-0005-0000-0000-000090120000}"/>
    <cellStyle name="Celda de comprobación 4 3" xfId="2930" xr:uid="{00000000-0005-0000-0000-000091120000}"/>
    <cellStyle name="Celda de comprobación 4 4" xfId="2931" xr:uid="{00000000-0005-0000-0000-000092120000}"/>
    <cellStyle name="Celda de comprobación 5" xfId="2932" xr:uid="{00000000-0005-0000-0000-000093120000}"/>
    <cellStyle name="Celda de comprobación 5 2" xfId="2933" xr:uid="{00000000-0005-0000-0000-000094120000}"/>
    <cellStyle name="Celda de comprobación 5 3" xfId="2934" xr:uid="{00000000-0005-0000-0000-000095120000}"/>
    <cellStyle name="Celda de comprobación 5 4" xfId="2935" xr:uid="{00000000-0005-0000-0000-000096120000}"/>
    <cellStyle name="Celda de comprobación 6" xfId="2936" xr:uid="{00000000-0005-0000-0000-000097120000}"/>
    <cellStyle name="Celda de comprobación 6 2" xfId="2937" xr:uid="{00000000-0005-0000-0000-000098120000}"/>
    <cellStyle name="Celda de comprobación 7" xfId="2938" xr:uid="{00000000-0005-0000-0000-000099120000}"/>
    <cellStyle name="Celda de comprobación 7 2" xfId="2939" xr:uid="{00000000-0005-0000-0000-00009A120000}"/>
    <cellStyle name="Celda de comprobación 8" xfId="2940" xr:uid="{00000000-0005-0000-0000-00009B120000}"/>
    <cellStyle name="Celda vinculada 2" xfId="2941" xr:uid="{00000000-0005-0000-0000-00009C120000}"/>
    <cellStyle name="Celda vinculada 2 2" xfId="2942" xr:uid="{00000000-0005-0000-0000-00009D120000}"/>
    <cellStyle name="Celda vinculada 2 3" xfId="2943" xr:uid="{00000000-0005-0000-0000-00009E120000}"/>
    <cellStyle name="Celda vinculada 2 4" xfId="2944" xr:uid="{00000000-0005-0000-0000-00009F120000}"/>
    <cellStyle name="Celda vinculada 3" xfId="2945" xr:uid="{00000000-0005-0000-0000-0000A0120000}"/>
    <cellStyle name="Celda vinculada 3 2" xfId="2946" xr:uid="{00000000-0005-0000-0000-0000A1120000}"/>
    <cellStyle name="Celda vinculada 3 3" xfId="2947" xr:uid="{00000000-0005-0000-0000-0000A2120000}"/>
    <cellStyle name="Celda vinculada 4" xfId="2948" xr:uid="{00000000-0005-0000-0000-0000A3120000}"/>
    <cellStyle name="Celda vinculada 4 2" xfId="2949" xr:uid="{00000000-0005-0000-0000-0000A4120000}"/>
    <cellStyle name="Celda vinculada 4 3" xfId="2950" xr:uid="{00000000-0005-0000-0000-0000A5120000}"/>
    <cellStyle name="Celda vinculada 4 4" xfId="2951" xr:uid="{00000000-0005-0000-0000-0000A6120000}"/>
    <cellStyle name="Celda vinculada 5" xfId="2952" xr:uid="{00000000-0005-0000-0000-0000A7120000}"/>
    <cellStyle name="Celda vinculada 5 2" xfId="2953" xr:uid="{00000000-0005-0000-0000-0000A8120000}"/>
    <cellStyle name="Celda vinculada 5 3" xfId="2954" xr:uid="{00000000-0005-0000-0000-0000A9120000}"/>
    <cellStyle name="Celda vinculada 5 4" xfId="2955" xr:uid="{00000000-0005-0000-0000-0000AA120000}"/>
    <cellStyle name="Celda vinculada 6" xfId="2956" xr:uid="{00000000-0005-0000-0000-0000AB120000}"/>
    <cellStyle name="Celda vinculada 6 2" xfId="2957" xr:uid="{00000000-0005-0000-0000-0000AC120000}"/>
    <cellStyle name="Celda vinculada 7" xfId="2958" xr:uid="{00000000-0005-0000-0000-0000AD120000}"/>
    <cellStyle name="Celda vinculada 7 2" xfId="2959" xr:uid="{00000000-0005-0000-0000-0000AE120000}"/>
    <cellStyle name="Celda vinculada 8" xfId="2960" xr:uid="{00000000-0005-0000-0000-0000AF120000}"/>
    <cellStyle name="Check Cell" xfId="40" builtinId="23" customBuiltin="1"/>
    <cellStyle name="Check Cell 10" xfId="1315" xr:uid="{00000000-0005-0000-0000-0000B1120000}"/>
    <cellStyle name="Check Cell 10 2" xfId="2961" xr:uid="{00000000-0005-0000-0000-0000B2120000}"/>
    <cellStyle name="Check Cell 11" xfId="1316" xr:uid="{00000000-0005-0000-0000-0000B3120000}"/>
    <cellStyle name="Check Cell 11 2" xfId="2962" xr:uid="{00000000-0005-0000-0000-0000B4120000}"/>
    <cellStyle name="Check Cell 12" xfId="1317" xr:uid="{00000000-0005-0000-0000-0000B5120000}"/>
    <cellStyle name="Check Cell 12 2" xfId="2963" xr:uid="{00000000-0005-0000-0000-0000B6120000}"/>
    <cellStyle name="Check Cell 13" xfId="1318" xr:uid="{00000000-0005-0000-0000-0000B7120000}"/>
    <cellStyle name="Check Cell 13 2" xfId="2964" xr:uid="{00000000-0005-0000-0000-0000B8120000}"/>
    <cellStyle name="Check Cell 14" xfId="1319" xr:uid="{00000000-0005-0000-0000-0000B9120000}"/>
    <cellStyle name="Check Cell 14 2" xfId="2965" xr:uid="{00000000-0005-0000-0000-0000BA120000}"/>
    <cellStyle name="Check Cell 15" xfId="1320" xr:uid="{00000000-0005-0000-0000-0000BB120000}"/>
    <cellStyle name="Check Cell 15 2" xfId="2966" xr:uid="{00000000-0005-0000-0000-0000BC120000}"/>
    <cellStyle name="Check Cell 16" xfId="1321" xr:uid="{00000000-0005-0000-0000-0000BD120000}"/>
    <cellStyle name="Check Cell 16 2" xfId="2967" xr:uid="{00000000-0005-0000-0000-0000BE120000}"/>
    <cellStyle name="Check Cell 17" xfId="1322" xr:uid="{00000000-0005-0000-0000-0000BF120000}"/>
    <cellStyle name="Check Cell 17 2" xfId="2968" xr:uid="{00000000-0005-0000-0000-0000C0120000}"/>
    <cellStyle name="Check Cell 18" xfId="1323" xr:uid="{00000000-0005-0000-0000-0000C1120000}"/>
    <cellStyle name="Check Cell 19" xfId="1324" xr:uid="{00000000-0005-0000-0000-0000C2120000}"/>
    <cellStyle name="Check Cell 2" xfId="1325" xr:uid="{00000000-0005-0000-0000-0000C3120000}"/>
    <cellStyle name="Check Cell 2 2" xfId="2970" xr:uid="{00000000-0005-0000-0000-0000C4120000}"/>
    <cellStyle name="Check Cell 2 2 2" xfId="2971" xr:uid="{00000000-0005-0000-0000-0000C5120000}"/>
    <cellStyle name="Check Cell 2 2 3" xfId="2972" xr:uid="{00000000-0005-0000-0000-0000C6120000}"/>
    <cellStyle name="Check Cell 2 2 4" xfId="2973" xr:uid="{00000000-0005-0000-0000-0000C7120000}"/>
    <cellStyle name="Check Cell 2 2 5" xfId="2974" xr:uid="{00000000-0005-0000-0000-0000C8120000}"/>
    <cellStyle name="Check Cell 2 3" xfId="2975" xr:uid="{00000000-0005-0000-0000-0000C9120000}"/>
    <cellStyle name="Check Cell 2 4" xfId="2976" xr:uid="{00000000-0005-0000-0000-0000CA120000}"/>
    <cellStyle name="Check Cell 2 5" xfId="2977" xr:uid="{00000000-0005-0000-0000-0000CB120000}"/>
    <cellStyle name="Check Cell 2 6" xfId="2969" xr:uid="{00000000-0005-0000-0000-0000CC120000}"/>
    <cellStyle name="Check Cell 20" xfId="1326" xr:uid="{00000000-0005-0000-0000-0000CD120000}"/>
    <cellStyle name="Check Cell 3" xfId="1327" xr:uid="{00000000-0005-0000-0000-0000CE120000}"/>
    <cellStyle name="Check Cell 3 2" xfId="2978" xr:uid="{00000000-0005-0000-0000-0000CF120000}"/>
    <cellStyle name="Check Cell 4" xfId="1328" xr:uid="{00000000-0005-0000-0000-0000D0120000}"/>
    <cellStyle name="Check Cell 4 2" xfId="2979" xr:uid="{00000000-0005-0000-0000-0000D1120000}"/>
    <cellStyle name="Check Cell 5" xfId="1329" xr:uid="{00000000-0005-0000-0000-0000D2120000}"/>
    <cellStyle name="Check Cell 5 2" xfId="2980" xr:uid="{00000000-0005-0000-0000-0000D3120000}"/>
    <cellStyle name="Check Cell 6" xfId="1330" xr:uid="{00000000-0005-0000-0000-0000D4120000}"/>
    <cellStyle name="Check Cell 6 2" xfId="2981" xr:uid="{00000000-0005-0000-0000-0000D5120000}"/>
    <cellStyle name="Check Cell 7" xfId="1331" xr:uid="{00000000-0005-0000-0000-0000D6120000}"/>
    <cellStyle name="Check Cell 7 2" xfId="2982" xr:uid="{00000000-0005-0000-0000-0000D7120000}"/>
    <cellStyle name="Check Cell 8" xfId="1332" xr:uid="{00000000-0005-0000-0000-0000D8120000}"/>
    <cellStyle name="Check Cell 8 2" xfId="2983" xr:uid="{00000000-0005-0000-0000-0000D9120000}"/>
    <cellStyle name="Check Cell 9" xfId="1333" xr:uid="{00000000-0005-0000-0000-0000DA120000}"/>
    <cellStyle name="Check Cell 9 2" xfId="2984" xr:uid="{00000000-0005-0000-0000-0000DB120000}"/>
    <cellStyle name="Comma" xfId="22" builtinId="3"/>
    <cellStyle name="Comma  - Style1" xfId="2985" xr:uid="{00000000-0005-0000-0000-0000DD120000}"/>
    <cellStyle name="Comma  - Style2" xfId="2986" xr:uid="{00000000-0005-0000-0000-0000DE120000}"/>
    <cellStyle name="Comma  - Style3" xfId="2987" xr:uid="{00000000-0005-0000-0000-0000DF120000}"/>
    <cellStyle name="Comma  - Style4" xfId="2988" xr:uid="{00000000-0005-0000-0000-0000E0120000}"/>
    <cellStyle name="Comma  - Style5" xfId="2989" xr:uid="{00000000-0005-0000-0000-0000E1120000}"/>
    <cellStyle name="Comma  - Style6" xfId="2990" xr:uid="{00000000-0005-0000-0000-0000E2120000}"/>
    <cellStyle name="Comma  - Style7" xfId="2991" xr:uid="{00000000-0005-0000-0000-0000E3120000}"/>
    <cellStyle name="Comma  - Style8" xfId="2992" xr:uid="{00000000-0005-0000-0000-0000E4120000}"/>
    <cellStyle name="Comma [0] 10" xfId="2993" xr:uid="{00000000-0005-0000-0000-0000E5120000}"/>
    <cellStyle name="Comma [0] 11" xfId="2994" xr:uid="{00000000-0005-0000-0000-0000E6120000}"/>
    <cellStyle name="Comma [0] 12" xfId="2995" xr:uid="{00000000-0005-0000-0000-0000E7120000}"/>
    <cellStyle name="Comma [0] 13" xfId="2996" xr:uid="{00000000-0005-0000-0000-0000E8120000}"/>
    <cellStyle name="Comma [0] 14" xfId="2997" xr:uid="{00000000-0005-0000-0000-0000E9120000}"/>
    <cellStyle name="Comma [0] 15" xfId="2998" xr:uid="{00000000-0005-0000-0000-0000EA120000}"/>
    <cellStyle name="Comma [0] 16" xfId="2999" xr:uid="{00000000-0005-0000-0000-0000EB120000}"/>
    <cellStyle name="Comma [0] 17" xfId="3000" xr:uid="{00000000-0005-0000-0000-0000EC120000}"/>
    <cellStyle name="Comma [0] 2" xfId="3001" xr:uid="{00000000-0005-0000-0000-0000ED120000}"/>
    <cellStyle name="Comma [0] 2 2" xfId="3002" xr:uid="{00000000-0005-0000-0000-0000EE120000}"/>
    <cellStyle name="Comma [0] 2 3" xfId="3003" xr:uid="{00000000-0005-0000-0000-0000EF120000}"/>
    <cellStyle name="Comma [0] 3" xfId="3004" xr:uid="{00000000-0005-0000-0000-0000F0120000}"/>
    <cellStyle name="Comma [0] 3 2" xfId="3005" xr:uid="{00000000-0005-0000-0000-0000F1120000}"/>
    <cellStyle name="Comma [0] 3 3" xfId="3006" xr:uid="{00000000-0005-0000-0000-0000F2120000}"/>
    <cellStyle name="Comma [0] 4" xfId="3007" xr:uid="{00000000-0005-0000-0000-0000F3120000}"/>
    <cellStyle name="Comma [0] 4 2" xfId="3008" xr:uid="{00000000-0005-0000-0000-0000F4120000}"/>
    <cellStyle name="Comma [0] 5" xfId="3009" xr:uid="{00000000-0005-0000-0000-0000F5120000}"/>
    <cellStyle name="Comma [0] 6" xfId="3010" xr:uid="{00000000-0005-0000-0000-0000F6120000}"/>
    <cellStyle name="Comma [0] 7" xfId="3011" xr:uid="{00000000-0005-0000-0000-0000F7120000}"/>
    <cellStyle name="Comma [0] 8" xfId="3012" xr:uid="{00000000-0005-0000-0000-0000F8120000}"/>
    <cellStyle name="Comma [0] 9" xfId="3013" xr:uid="{00000000-0005-0000-0000-0000F9120000}"/>
    <cellStyle name="Comma [00]" xfId="549" xr:uid="{00000000-0005-0000-0000-0000FA120000}"/>
    <cellStyle name="Comma 10" xfId="550" xr:uid="{00000000-0005-0000-0000-0000FB120000}"/>
    <cellStyle name="Comma 11" xfId="551" xr:uid="{00000000-0005-0000-0000-0000FC120000}"/>
    <cellStyle name="Comma 12" xfId="552" xr:uid="{00000000-0005-0000-0000-0000FD120000}"/>
    <cellStyle name="Comma 13" xfId="553" xr:uid="{00000000-0005-0000-0000-0000FE120000}"/>
    <cellStyle name="Comma 14" xfId="554" xr:uid="{00000000-0005-0000-0000-0000FF120000}"/>
    <cellStyle name="Comma 15" xfId="555" xr:uid="{00000000-0005-0000-0000-000000130000}"/>
    <cellStyle name="Comma 16" xfId="556" xr:uid="{00000000-0005-0000-0000-000001130000}"/>
    <cellStyle name="Comma 17" xfId="557" xr:uid="{00000000-0005-0000-0000-000002130000}"/>
    <cellStyle name="Comma 18" xfId="558" xr:uid="{00000000-0005-0000-0000-000003130000}"/>
    <cellStyle name="Comma 19" xfId="559" xr:uid="{00000000-0005-0000-0000-000004130000}"/>
    <cellStyle name="Comma 2" xfId="6" xr:uid="{00000000-0005-0000-0000-000005130000}"/>
    <cellStyle name="Comma 2 2" xfId="561" xr:uid="{00000000-0005-0000-0000-000006130000}"/>
    <cellStyle name="Comma 2 2 2" xfId="562" xr:uid="{00000000-0005-0000-0000-000007130000}"/>
    <cellStyle name="Comma 2 2 2 2" xfId="563" xr:uid="{00000000-0005-0000-0000-000008130000}"/>
    <cellStyle name="Comma 2 2 2 3" xfId="10232" xr:uid="{00000000-0005-0000-0000-000009130000}"/>
    <cellStyle name="Comma 2 2 3" xfId="564" xr:uid="{00000000-0005-0000-0000-00000A130000}"/>
    <cellStyle name="Comma 2 2 3 2" xfId="3014" xr:uid="{00000000-0005-0000-0000-00000B130000}"/>
    <cellStyle name="Comma 2 2 4" xfId="565" xr:uid="{00000000-0005-0000-0000-00000C130000}"/>
    <cellStyle name="Comma 2 2 5" xfId="566" xr:uid="{00000000-0005-0000-0000-00000D130000}"/>
    <cellStyle name="Comma 2 3" xfId="567" xr:uid="{00000000-0005-0000-0000-00000E130000}"/>
    <cellStyle name="Comma 2 3 2" xfId="568" xr:uid="{00000000-0005-0000-0000-00000F130000}"/>
    <cellStyle name="Comma 2 3 2 2" xfId="3015" xr:uid="{00000000-0005-0000-0000-000010130000}"/>
    <cellStyle name="Comma 2 3 3" xfId="569" xr:uid="{00000000-0005-0000-0000-000011130000}"/>
    <cellStyle name="Comma 2 3 4" xfId="1595" xr:uid="{00000000-0005-0000-0000-000012130000}"/>
    <cellStyle name="Comma 2 4" xfId="570" xr:uid="{00000000-0005-0000-0000-000013130000}"/>
    <cellStyle name="Comma 2 5" xfId="571" xr:uid="{00000000-0005-0000-0000-000014130000}"/>
    <cellStyle name="Comma 2 6" xfId="572" xr:uid="{00000000-0005-0000-0000-000015130000}"/>
    <cellStyle name="Comma 2 7" xfId="560" xr:uid="{00000000-0005-0000-0000-000016130000}"/>
    <cellStyle name="Comma 20" xfId="573" xr:uid="{00000000-0005-0000-0000-000017130000}"/>
    <cellStyle name="Comma 21" xfId="574" xr:uid="{00000000-0005-0000-0000-000018130000}"/>
    <cellStyle name="Comma 22" xfId="575" xr:uid="{00000000-0005-0000-0000-000019130000}"/>
    <cellStyle name="Comma 23" xfId="576" xr:uid="{00000000-0005-0000-0000-00001A130000}"/>
    <cellStyle name="Comma 24" xfId="577" xr:uid="{00000000-0005-0000-0000-00001B130000}"/>
    <cellStyle name="Comma 25" xfId="578" xr:uid="{00000000-0005-0000-0000-00001C130000}"/>
    <cellStyle name="Comma 26" xfId="579" xr:uid="{00000000-0005-0000-0000-00001D130000}"/>
    <cellStyle name="Comma 27" xfId="580" xr:uid="{00000000-0005-0000-0000-00001E130000}"/>
    <cellStyle name="Comma 28" xfId="581" xr:uid="{00000000-0005-0000-0000-00001F130000}"/>
    <cellStyle name="Comma 29" xfId="582" xr:uid="{00000000-0005-0000-0000-000020130000}"/>
    <cellStyle name="Comma 3" xfId="7" xr:uid="{00000000-0005-0000-0000-000021130000}"/>
    <cellStyle name="Comma 3 2" xfId="584" xr:uid="{00000000-0005-0000-0000-000022130000}"/>
    <cellStyle name="Comma 3 2 2" xfId="585" xr:uid="{00000000-0005-0000-0000-000023130000}"/>
    <cellStyle name="Comma 3 2 2 2" xfId="586" xr:uid="{00000000-0005-0000-0000-000024130000}"/>
    <cellStyle name="Comma 3 2 2 3" xfId="3016" xr:uid="{00000000-0005-0000-0000-000025130000}"/>
    <cellStyle name="Comma 3 2 3" xfId="587" xr:uid="{00000000-0005-0000-0000-000026130000}"/>
    <cellStyle name="Comma 3 2 4" xfId="1596" xr:uid="{00000000-0005-0000-0000-000027130000}"/>
    <cellStyle name="Comma 3 3" xfId="588" xr:uid="{00000000-0005-0000-0000-000028130000}"/>
    <cellStyle name="Comma 3 3 2" xfId="589" xr:uid="{00000000-0005-0000-0000-000029130000}"/>
    <cellStyle name="Comma 3 3 2 2" xfId="3017" xr:uid="{00000000-0005-0000-0000-00002A130000}"/>
    <cellStyle name="Comma 3 3 3" xfId="1587" xr:uid="{00000000-0005-0000-0000-00002B130000}"/>
    <cellStyle name="Comma 3 4" xfId="590" xr:uid="{00000000-0005-0000-0000-00002C130000}"/>
    <cellStyle name="Comma 3 4 2" xfId="591" xr:uid="{00000000-0005-0000-0000-00002D130000}"/>
    <cellStyle name="Comma 3 5" xfId="592" xr:uid="{00000000-0005-0000-0000-00002E130000}"/>
    <cellStyle name="Comma 3 5 2" xfId="3018" xr:uid="{00000000-0005-0000-0000-00002F130000}"/>
    <cellStyle name="Comma 3 6" xfId="593" xr:uid="{00000000-0005-0000-0000-000030130000}"/>
    <cellStyle name="Comma 3 6 2" xfId="3019" xr:uid="{00000000-0005-0000-0000-000031130000}"/>
    <cellStyle name="Comma 3 7" xfId="594" xr:uid="{00000000-0005-0000-0000-000032130000}"/>
    <cellStyle name="Comma 3 8" xfId="583" xr:uid="{00000000-0005-0000-0000-000033130000}"/>
    <cellStyle name="Comma 3_Caratulas BP 2010" xfId="3020" xr:uid="{00000000-0005-0000-0000-000034130000}"/>
    <cellStyle name="Comma 30" xfId="595" xr:uid="{00000000-0005-0000-0000-000035130000}"/>
    <cellStyle name="Comma 31" xfId="596" xr:uid="{00000000-0005-0000-0000-000036130000}"/>
    <cellStyle name="Comma 4" xfId="597" xr:uid="{00000000-0005-0000-0000-000037130000}"/>
    <cellStyle name="Comma 4 2" xfId="598" xr:uid="{00000000-0005-0000-0000-000038130000}"/>
    <cellStyle name="Comma 4 2 2" xfId="599" xr:uid="{00000000-0005-0000-0000-000039130000}"/>
    <cellStyle name="Comma 4 2 3" xfId="3022" xr:uid="{00000000-0005-0000-0000-00003A130000}"/>
    <cellStyle name="Comma 4 3" xfId="600" xr:uid="{00000000-0005-0000-0000-00003B130000}"/>
    <cellStyle name="Comma 4 3 2" xfId="3023" xr:uid="{00000000-0005-0000-0000-00003C130000}"/>
    <cellStyle name="Comma 4 4" xfId="10234" xr:uid="{00000000-0005-0000-0000-00003D130000}"/>
    <cellStyle name="Comma 4 5" xfId="3021" xr:uid="{00000000-0005-0000-0000-00003E130000}"/>
    <cellStyle name="Comma 4 6" xfId="1588" xr:uid="{00000000-0005-0000-0000-00003F130000}"/>
    <cellStyle name="Comma 4_Caratulas BP 2010" xfId="3024" xr:uid="{00000000-0005-0000-0000-000040130000}"/>
    <cellStyle name="Comma 5" xfId="601" xr:uid="{00000000-0005-0000-0000-000041130000}"/>
    <cellStyle name="Comma 5 2" xfId="3025" xr:uid="{00000000-0005-0000-0000-000042130000}"/>
    <cellStyle name="Comma 5 3" xfId="10229" xr:uid="{00000000-0005-0000-0000-000043130000}"/>
    <cellStyle name="Comma 5 4" xfId="1599" xr:uid="{00000000-0005-0000-0000-000044130000}"/>
    <cellStyle name="Comma 5 5" xfId="1586" xr:uid="{00000000-0005-0000-0000-000045130000}"/>
    <cellStyle name="Comma 6" xfId="602" xr:uid="{00000000-0005-0000-0000-000046130000}"/>
    <cellStyle name="Comma 6 2" xfId="3026" xr:uid="{00000000-0005-0000-0000-000047130000}"/>
    <cellStyle name="Comma 7" xfId="603" xr:uid="{00000000-0005-0000-0000-000048130000}"/>
    <cellStyle name="Comma 7 2" xfId="3028" xr:uid="{00000000-0005-0000-0000-000049130000}"/>
    <cellStyle name="Comma 7 3" xfId="3027" xr:uid="{00000000-0005-0000-0000-00004A130000}"/>
    <cellStyle name="Comma 8" xfId="604" xr:uid="{00000000-0005-0000-0000-00004B130000}"/>
    <cellStyle name="Comma 8 2" xfId="3029" xr:uid="{00000000-0005-0000-0000-00004C130000}"/>
    <cellStyle name="Comma 9" xfId="605" xr:uid="{00000000-0005-0000-0000-00004D130000}"/>
    <cellStyle name="Comma?Capex%r?v_!!!GO_1" xfId="606" xr:uid="{00000000-0005-0000-0000-00004E130000}"/>
    <cellStyle name="Comma0" xfId="3030" xr:uid="{00000000-0005-0000-0000-00004F130000}"/>
    <cellStyle name="Comma0 - Style2" xfId="3031" xr:uid="{00000000-0005-0000-0000-000050130000}"/>
    <cellStyle name="Comma1 - Style1" xfId="3032" xr:uid="{00000000-0005-0000-0000-000051130000}"/>
    <cellStyle name="Currency [0] 10" xfId="3033" xr:uid="{00000000-0005-0000-0000-000052130000}"/>
    <cellStyle name="Currency [0] 11" xfId="3034" xr:uid="{00000000-0005-0000-0000-000053130000}"/>
    <cellStyle name="Currency [0] 12" xfId="3035" xr:uid="{00000000-0005-0000-0000-000054130000}"/>
    <cellStyle name="Currency [0] 13" xfId="3036" xr:uid="{00000000-0005-0000-0000-000055130000}"/>
    <cellStyle name="Currency [0] 14" xfId="3037" xr:uid="{00000000-0005-0000-0000-000056130000}"/>
    <cellStyle name="Currency [0] 15" xfId="3038" xr:uid="{00000000-0005-0000-0000-000057130000}"/>
    <cellStyle name="Currency [0] 16" xfId="3039" xr:uid="{00000000-0005-0000-0000-000058130000}"/>
    <cellStyle name="Currency [0] 17" xfId="3040" xr:uid="{00000000-0005-0000-0000-000059130000}"/>
    <cellStyle name="Currency [0] 2" xfId="3041" xr:uid="{00000000-0005-0000-0000-00005A130000}"/>
    <cellStyle name="Currency [0] 2 2" xfId="3042" xr:uid="{00000000-0005-0000-0000-00005B130000}"/>
    <cellStyle name="Currency [0] 2 3" xfId="3043" xr:uid="{00000000-0005-0000-0000-00005C130000}"/>
    <cellStyle name="Currency [0] 3" xfId="3044" xr:uid="{00000000-0005-0000-0000-00005D130000}"/>
    <cellStyle name="Currency [0] 3 2" xfId="3045" xr:uid="{00000000-0005-0000-0000-00005E130000}"/>
    <cellStyle name="Currency [0] 3 3" xfId="3046" xr:uid="{00000000-0005-0000-0000-00005F130000}"/>
    <cellStyle name="Currency [0] 4" xfId="3047" xr:uid="{00000000-0005-0000-0000-000060130000}"/>
    <cellStyle name="Currency [0] 4 2" xfId="3048" xr:uid="{00000000-0005-0000-0000-000061130000}"/>
    <cellStyle name="Currency [0] 5" xfId="3049" xr:uid="{00000000-0005-0000-0000-000062130000}"/>
    <cellStyle name="Currency [0] 6" xfId="3050" xr:uid="{00000000-0005-0000-0000-000063130000}"/>
    <cellStyle name="Currency [0] 7" xfId="3051" xr:uid="{00000000-0005-0000-0000-000064130000}"/>
    <cellStyle name="Currency [0] 8" xfId="3052" xr:uid="{00000000-0005-0000-0000-000065130000}"/>
    <cellStyle name="Currency [0] 9" xfId="3053" xr:uid="{00000000-0005-0000-0000-000066130000}"/>
    <cellStyle name="Currency [00]" xfId="607" xr:uid="{00000000-0005-0000-0000-000067130000}"/>
    <cellStyle name="Currency 2" xfId="3054" xr:uid="{00000000-0005-0000-0000-000068130000}"/>
    <cellStyle name="Currency 2 2" xfId="3055" xr:uid="{00000000-0005-0000-0000-000069130000}"/>
    <cellStyle name="Currency 3" xfId="3056" xr:uid="{00000000-0005-0000-0000-00006A130000}"/>
    <cellStyle name="Currency 4" xfId="3057" xr:uid="{00000000-0005-0000-0000-00006B130000}"/>
    <cellStyle name="Currency 4 2" xfId="3058" xr:uid="{00000000-0005-0000-0000-00006C130000}"/>
    <cellStyle name="Currency 5" xfId="3059" xr:uid="{00000000-0005-0000-0000-00006D130000}"/>
    <cellStyle name="Currency 6" xfId="3060" xr:uid="{00000000-0005-0000-0000-00006E130000}"/>
    <cellStyle name="Currency0" xfId="3061" xr:uid="{00000000-0005-0000-0000-00006F130000}"/>
    <cellStyle name="custom" xfId="608" xr:uid="{00000000-0005-0000-0000-000070130000}"/>
    <cellStyle name="Date" xfId="3062" xr:uid="{00000000-0005-0000-0000-000071130000}"/>
    <cellStyle name="Date Short" xfId="609" xr:uid="{00000000-0005-0000-0000-000072130000}"/>
    <cellStyle name="Date_Bitacora de Materiales" xfId="3063" xr:uid="{00000000-0005-0000-0000-000073130000}"/>
    <cellStyle name="DELTA" xfId="3064" xr:uid="{00000000-0005-0000-0000-000074130000}"/>
    <cellStyle name="DMEDEMO" xfId="3065" xr:uid="{00000000-0005-0000-0000-000075130000}"/>
    <cellStyle name="Emphasis 1" xfId="3066" xr:uid="{00000000-0005-0000-0000-000076130000}"/>
    <cellStyle name="Emphasis 1 10" xfId="3067" xr:uid="{00000000-0005-0000-0000-000077130000}"/>
    <cellStyle name="Emphasis 1 11" xfId="3068" xr:uid="{00000000-0005-0000-0000-000078130000}"/>
    <cellStyle name="Emphasis 1 12" xfId="3069" xr:uid="{00000000-0005-0000-0000-000079130000}"/>
    <cellStyle name="Emphasis 1 13" xfId="3070" xr:uid="{00000000-0005-0000-0000-00007A130000}"/>
    <cellStyle name="Emphasis 1 14" xfId="3071" xr:uid="{00000000-0005-0000-0000-00007B130000}"/>
    <cellStyle name="Emphasis 1 15" xfId="3072" xr:uid="{00000000-0005-0000-0000-00007C130000}"/>
    <cellStyle name="Emphasis 1 16" xfId="3073" xr:uid="{00000000-0005-0000-0000-00007D130000}"/>
    <cellStyle name="Emphasis 1 17" xfId="3074" xr:uid="{00000000-0005-0000-0000-00007E130000}"/>
    <cellStyle name="Emphasis 1 18" xfId="3075" xr:uid="{00000000-0005-0000-0000-00007F130000}"/>
    <cellStyle name="Emphasis 1 2" xfId="3076" xr:uid="{00000000-0005-0000-0000-000080130000}"/>
    <cellStyle name="Emphasis 1 3" xfId="3077" xr:uid="{00000000-0005-0000-0000-000081130000}"/>
    <cellStyle name="Emphasis 1 3 2" xfId="3078" xr:uid="{00000000-0005-0000-0000-000082130000}"/>
    <cellStyle name="Emphasis 1 4" xfId="3079" xr:uid="{00000000-0005-0000-0000-000083130000}"/>
    <cellStyle name="Emphasis 1 5" xfId="3080" xr:uid="{00000000-0005-0000-0000-000084130000}"/>
    <cellStyle name="Emphasis 1 6" xfId="3081" xr:uid="{00000000-0005-0000-0000-000085130000}"/>
    <cellStyle name="Emphasis 1 7" xfId="3082" xr:uid="{00000000-0005-0000-0000-000086130000}"/>
    <cellStyle name="Emphasis 1 8" xfId="3083" xr:uid="{00000000-0005-0000-0000-000087130000}"/>
    <cellStyle name="Emphasis 1 9" xfId="3084" xr:uid="{00000000-0005-0000-0000-000088130000}"/>
    <cellStyle name="Emphasis 1_Hoja1" xfId="3085" xr:uid="{00000000-0005-0000-0000-000089130000}"/>
    <cellStyle name="Emphasis 2" xfId="3086" xr:uid="{00000000-0005-0000-0000-00008A130000}"/>
    <cellStyle name="Emphasis 2 10" xfId="3087" xr:uid="{00000000-0005-0000-0000-00008B130000}"/>
    <cellStyle name="Emphasis 2 11" xfId="3088" xr:uid="{00000000-0005-0000-0000-00008C130000}"/>
    <cellStyle name="Emphasis 2 12" xfId="3089" xr:uid="{00000000-0005-0000-0000-00008D130000}"/>
    <cellStyle name="Emphasis 2 13" xfId="3090" xr:uid="{00000000-0005-0000-0000-00008E130000}"/>
    <cellStyle name="Emphasis 2 14" xfId="3091" xr:uid="{00000000-0005-0000-0000-00008F130000}"/>
    <cellStyle name="Emphasis 2 15" xfId="3092" xr:uid="{00000000-0005-0000-0000-000090130000}"/>
    <cellStyle name="Emphasis 2 16" xfId="3093" xr:uid="{00000000-0005-0000-0000-000091130000}"/>
    <cellStyle name="Emphasis 2 17" xfId="3094" xr:uid="{00000000-0005-0000-0000-000092130000}"/>
    <cellStyle name="Emphasis 2 18" xfId="3095" xr:uid="{00000000-0005-0000-0000-000093130000}"/>
    <cellStyle name="Emphasis 2 2" xfId="3096" xr:uid="{00000000-0005-0000-0000-000094130000}"/>
    <cellStyle name="Emphasis 2 3" xfId="3097" xr:uid="{00000000-0005-0000-0000-000095130000}"/>
    <cellStyle name="Emphasis 2 3 2" xfId="3098" xr:uid="{00000000-0005-0000-0000-000096130000}"/>
    <cellStyle name="Emphasis 2 4" xfId="3099" xr:uid="{00000000-0005-0000-0000-000097130000}"/>
    <cellStyle name="Emphasis 2 5" xfId="3100" xr:uid="{00000000-0005-0000-0000-000098130000}"/>
    <cellStyle name="Emphasis 2 6" xfId="3101" xr:uid="{00000000-0005-0000-0000-000099130000}"/>
    <cellStyle name="Emphasis 2 7" xfId="3102" xr:uid="{00000000-0005-0000-0000-00009A130000}"/>
    <cellStyle name="Emphasis 2 8" xfId="3103" xr:uid="{00000000-0005-0000-0000-00009B130000}"/>
    <cellStyle name="Emphasis 2 9" xfId="3104" xr:uid="{00000000-0005-0000-0000-00009C130000}"/>
    <cellStyle name="Emphasis 2_Hoja1" xfId="3105" xr:uid="{00000000-0005-0000-0000-00009D130000}"/>
    <cellStyle name="Emphasis 3" xfId="3106" xr:uid="{00000000-0005-0000-0000-00009E130000}"/>
    <cellStyle name="Emphasis 3 10" xfId="3107" xr:uid="{00000000-0005-0000-0000-00009F130000}"/>
    <cellStyle name="Emphasis 3 11" xfId="3108" xr:uid="{00000000-0005-0000-0000-0000A0130000}"/>
    <cellStyle name="Emphasis 3 12" xfId="3109" xr:uid="{00000000-0005-0000-0000-0000A1130000}"/>
    <cellStyle name="Emphasis 3 13" xfId="3110" xr:uid="{00000000-0005-0000-0000-0000A2130000}"/>
    <cellStyle name="Emphasis 3 14" xfId="3111" xr:uid="{00000000-0005-0000-0000-0000A3130000}"/>
    <cellStyle name="Emphasis 3 15" xfId="3112" xr:uid="{00000000-0005-0000-0000-0000A4130000}"/>
    <cellStyle name="Emphasis 3 16" xfId="3113" xr:uid="{00000000-0005-0000-0000-0000A5130000}"/>
    <cellStyle name="Emphasis 3 17" xfId="3114" xr:uid="{00000000-0005-0000-0000-0000A6130000}"/>
    <cellStyle name="Emphasis 3 2" xfId="3115" xr:uid="{00000000-0005-0000-0000-0000A7130000}"/>
    <cellStyle name="Emphasis 3 3" xfId="3116" xr:uid="{00000000-0005-0000-0000-0000A8130000}"/>
    <cellStyle name="Emphasis 3 3 2" xfId="3117" xr:uid="{00000000-0005-0000-0000-0000A9130000}"/>
    <cellStyle name="Emphasis 3 4" xfId="3118" xr:uid="{00000000-0005-0000-0000-0000AA130000}"/>
    <cellStyle name="Emphasis 3 5" xfId="3119" xr:uid="{00000000-0005-0000-0000-0000AB130000}"/>
    <cellStyle name="Emphasis 3 6" xfId="3120" xr:uid="{00000000-0005-0000-0000-0000AC130000}"/>
    <cellStyle name="Emphasis 3 7" xfId="3121" xr:uid="{00000000-0005-0000-0000-0000AD130000}"/>
    <cellStyle name="Emphasis 3 8" xfId="3122" xr:uid="{00000000-0005-0000-0000-0000AE130000}"/>
    <cellStyle name="Emphasis 3 9" xfId="3123" xr:uid="{00000000-0005-0000-0000-0000AF130000}"/>
    <cellStyle name="Encabezado 4 2" xfId="3124" xr:uid="{00000000-0005-0000-0000-0000B0130000}"/>
    <cellStyle name="Encabezado 4 2 2" xfId="3125" xr:uid="{00000000-0005-0000-0000-0000B1130000}"/>
    <cellStyle name="Encabezado 4 2 3" xfId="3126" xr:uid="{00000000-0005-0000-0000-0000B2130000}"/>
    <cellStyle name="Encabezado 4 2 4" xfId="3127" xr:uid="{00000000-0005-0000-0000-0000B3130000}"/>
    <cellStyle name="Encabezado 4 3" xfId="3128" xr:uid="{00000000-0005-0000-0000-0000B4130000}"/>
    <cellStyle name="Encabezado 4 3 2" xfId="3129" xr:uid="{00000000-0005-0000-0000-0000B5130000}"/>
    <cellStyle name="Encabezado 4 3 3" xfId="3130" xr:uid="{00000000-0005-0000-0000-0000B6130000}"/>
    <cellStyle name="Encabezado 4 4" xfId="3131" xr:uid="{00000000-0005-0000-0000-0000B7130000}"/>
    <cellStyle name="Encabezado 4 4 2" xfId="3132" xr:uid="{00000000-0005-0000-0000-0000B8130000}"/>
    <cellStyle name="Encabezado 4 4 3" xfId="3133" xr:uid="{00000000-0005-0000-0000-0000B9130000}"/>
    <cellStyle name="Encabezado 4 4 4" xfId="3134" xr:uid="{00000000-0005-0000-0000-0000BA130000}"/>
    <cellStyle name="Encabezado 4 5" xfId="3135" xr:uid="{00000000-0005-0000-0000-0000BB130000}"/>
    <cellStyle name="Encabezado 4 5 2" xfId="3136" xr:uid="{00000000-0005-0000-0000-0000BC130000}"/>
    <cellStyle name="Encabezado 4 5 3" xfId="3137" xr:uid="{00000000-0005-0000-0000-0000BD130000}"/>
    <cellStyle name="Encabezado 4 5 4" xfId="3138" xr:uid="{00000000-0005-0000-0000-0000BE130000}"/>
    <cellStyle name="Encabezado 4 6" xfId="3139" xr:uid="{00000000-0005-0000-0000-0000BF130000}"/>
    <cellStyle name="Encabezado 4 6 2" xfId="3140" xr:uid="{00000000-0005-0000-0000-0000C0130000}"/>
    <cellStyle name="Encabezado 4 7" xfId="3141" xr:uid="{00000000-0005-0000-0000-0000C1130000}"/>
    <cellStyle name="Encabezado 4 7 2" xfId="3142" xr:uid="{00000000-0005-0000-0000-0000C2130000}"/>
    <cellStyle name="Encabezado 4 8" xfId="3143" xr:uid="{00000000-0005-0000-0000-0000C3130000}"/>
    <cellStyle name="Énfasis1 2" xfId="3144" xr:uid="{00000000-0005-0000-0000-0000C4130000}"/>
    <cellStyle name="Énfasis1 2 2" xfId="3145" xr:uid="{00000000-0005-0000-0000-0000C5130000}"/>
    <cellStyle name="Énfasis1 2 3" xfId="3146" xr:uid="{00000000-0005-0000-0000-0000C6130000}"/>
    <cellStyle name="Énfasis1 2 4" xfId="3147" xr:uid="{00000000-0005-0000-0000-0000C7130000}"/>
    <cellStyle name="Énfasis1 3" xfId="3148" xr:uid="{00000000-0005-0000-0000-0000C8130000}"/>
    <cellStyle name="Énfasis1 3 2" xfId="3149" xr:uid="{00000000-0005-0000-0000-0000C9130000}"/>
    <cellStyle name="Énfasis1 3 3" xfId="3150" xr:uid="{00000000-0005-0000-0000-0000CA130000}"/>
    <cellStyle name="Énfasis1 4" xfId="3151" xr:uid="{00000000-0005-0000-0000-0000CB130000}"/>
    <cellStyle name="Énfasis1 4 2" xfId="3152" xr:uid="{00000000-0005-0000-0000-0000CC130000}"/>
    <cellStyle name="Énfasis1 4 3" xfId="3153" xr:uid="{00000000-0005-0000-0000-0000CD130000}"/>
    <cellStyle name="Énfasis1 4 4" xfId="3154" xr:uid="{00000000-0005-0000-0000-0000CE130000}"/>
    <cellStyle name="Énfasis1 5" xfId="3155" xr:uid="{00000000-0005-0000-0000-0000CF130000}"/>
    <cellStyle name="Énfasis1 5 2" xfId="3156" xr:uid="{00000000-0005-0000-0000-0000D0130000}"/>
    <cellStyle name="Énfasis1 5 3" xfId="3157" xr:uid="{00000000-0005-0000-0000-0000D1130000}"/>
    <cellStyle name="Énfasis1 5 4" xfId="3158" xr:uid="{00000000-0005-0000-0000-0000D2130000}"/>
    <cellStyle name="Énfasis1 6" xfId="3159" xr:uid="{00000000-0005-0000-0000-0000D3130000}"/>
    <cellStyle name="Énfasis1 6 2" xfId="3160" xr:uid="{00000000-0005-0000-0000-0000D4130000}"/>
    <cellStyle name="Énfasis1 7" xfId="3161" xr:uid="{00000000-0005-0000-0000-0000D5130000}"/>
    <cellStyle name="Énfasis1 7 2" xfId="3162" xr:uid="{00000000-0005-0000-0000-0000D6130000}"/>
    <cellStyle name="Énfasis1 8" xfId="3163" xr:uid="{00000000-0005-0000-0000-0000D7130000}"/>
    <cellStyle name="Énfasis2 2" xfId="3164" xr:uid="{00000000-0005-0000-0000-0000D8130000}"/>
    <cellStyle name="Énfasis2 2 2" xfId="3165" xr:uid="{00000000-0005-0000-0000-0000D9130000}"/>
    <cellStyle name="Énfasis2 2 3" xfId="3166" xr:uid="{00000000-0005-0000-0000-0000DA130000}"/>
    <cellStyle name="Énfasis2 2 4" xfId="3167" xr:uid="{00000000-0005-0000-0000-0000DB130000}"/>
    <cellStyle name="Énfasis2 3" xfId="3168" xr:uid="{00000000-0005-0000-0000-0000DC130000}"/>
    <cellStyle name="Énfasis2 3 2" xfId="3169" xr:uid="{00000000-0005-0000-0000-0000DD130000}"/>
    <cellStyle name="Énfasis2 3 3" xfId="3170" xr:uid="{00000000-0005-0000-0000-0000DE130000}"/>
    <cellStyle name="Énfasis2 4" xfId="3171" xr:uid="{00000000-0005-0000-0000-0000DF130000}"/>
    <cellStyle name="Énfasis2 4 2" xfId="3172" xr:uid="{00000000-0005-0000-0000-0000E0130000}"/>
    <cellStyle name="Énfasis2 4 3" xfId="3173" xr:uid="{00000000-0005-0000-0000-0000E1130000}"/>
    <cellStyle name="Énfasis2 4 4" xfId="3174" xr:uid="{00000000-0005-0000-0000-0000E2130000}"/>
    <cellStyle name="Énfasis2 5" xfId="3175" xr:uid="{00000000-0005-0000-0000-0000E3130000}"/>
    <cellStyle name="Énfasis2 5 2" xfId="3176" xr:uid="{00000000-0005-0000-0000-0000E4130000}"/>
    <cellStyle name="Énfasis2 5 3" xfId="3177" xr:uid="{00000000-0005-0000-0000-0000E5130000}"/>
    <cellStyle name="Énfasis2 5 4" xfId="3178" xr:uid="{00000000-0005-0000-0000-0000E6130000}"/>
    <cellStyle name="Énfasis2 6" xfId="3179" xr:uid="{00000000-0005-0000-0000-0000E7130000}"/>
    <cellStyle name="Énfasis2 6 2" xfId="3180" xr:uid="{00000000-0005-0000-0000-0000E8130000}"/>
    <cellStyle name="Énfasis2 7" xfId="3181" xr:uid="{00000000-0005-0000-0000-0000E9130000}"/>
    <cellStyle name="Énfasis2 7 2" xfId="3182" xr:uid="{00000000-0005-0000-0000-0000EA130000}"/>
    <cellStyle name="Énfasis2 8" xfId="3183" xr:uid="{00000000-0005-0000-0000-0000EB130000}"/>
    <cellStyle name="Énfasis3 2" xfId="3184" xr:uid="{00000000-0005-0000-0000-0000EC130000}"/>
    <cellStyle name="Énfasis3 2 2" xfId="3185" xr:uid="{00000000-0005-0000-0000-0000ED130000}"/>
    <cellStyle name="Énfasis3 2 3" xfId="3186" xr:uid="{00000000-0005-0000-0000-0000EE130000}"/>
    <cellStyle name="Énfasis3 2 4" xfId="3187" xr:uid="{00000000-0005-0000-0000-0000EF130000}"/>
    <cellStyle name="Énfasis3 3" xfId="3188" xr:uid="{00000000-0005-0000-0000-0000F0130000}"/>
    <cellStyle name="Énfasis3 3 2" xfId="3189" xr:uid="{00000000-0005-0000-0000-0000F1130000}"/>
    <cellStyle name="Énfasis3 3 3" xfId="3190" xr:uid="{00000000-0005-0000-0000-0000F2130000}"/>
    <cellStyle name="Énfasis3 4" xfId="3191" xr:uid="{00000000-0005-0000-0000-0000F3130000}"/>
    <cellStyle name="Énfasis3 4 2" xfId="3192" xr:uid="{00000000-0005-0000-0000-0000F4130000}"/>
    <cellStyle name="Énfasis3 4 3" xfId="3193" xr:uid="{00000000-0005-0000-0000-0000F5130000}"/>
    <cellStyle name="Énfasis3 4 4" xfId="3194" xr:uid="{00000000-0005-0000-0000-0000F6130000}"/>
    <cellStyle name="Énfasis3 5" xfId="3195" xr:uid="{00000000-0005-0000-0000-0000F7130000}"/>
    <cellStyle name="Énfasis3 5 2" xfId="3196" xr:uid="{00000000-0005-0000-0000-0000F8130000}"/>
    <cellStyle name="Énfasis3 5 3" xfId="3197" xr:uid="{00000000-0005-0000-0000-0000F9130000}"/>
    <cellStyle name="Énfasis3 5 4" xfId="3198" xr:uid="{00000000-0005-0000-0000-0000FA130000}"/>
    <cellStyle name="Énfasis3 6" xfId="3199" xr:uid="{00000000-0005-0000-0000-0000FB130000}"/>
    <cellStyle name="Énfasis3 6 2" xfId="3200" xr:uid="{00000000-0005-0000-0000-0000FC130000}"/>
    <cellStyle name="Énfasis3 7" xfId="3201" xr:uid="{00000000-0005-0000-0000-0000FD130000}"/>
    <cellStyle name="Énfasis3 7 2" xfId="3202" xr:uid="{00000000-0005-0000-0000-0000FE130000}"/>
    <cellStyle name="Énfasis3 8" xfId="3203" xr:uid="{00000000-0005-0000-0000-0000FF130000}"/>
    <cellStyle name="Énfasis4 2" xfId="3204" xr:uid="{00000000-0005-0000-0000-000000140000}"/>
    <cellStyle name="Énfasis4 2 2" xfId="3205" xr:uid="{00000000-0005-0000-0000-000001140000}"/>
    <cellStyle name="Énfasis4 2 3" xfId="3206" xr:uid="{00000000-0005-0000-0000-000002140000}"/>
    <cellStyle name="Énfasis4 2 4" xfId="3207" xr:uid="{00000000-0005-0000-0000-000003140000}"/>
    <cellStyle name="Énfasis4 3" xfId="3208" xr:uid="{00000000-0005-0000-0000-000004140000}"/>
    <cellStyle name="Énfasis4 3 2" xfId="3209" xr:uid="{00000000-0005-0000-0000-000005140000}"/>
    <cellStyle name="Énfasis4 3 3" xfId="3210" xr:uid="{00000000-0005-0000-0000-000006140000}"/>
    <cellStyle name="Énfasis4 4" xfId="3211" xr:uid="{00000000-0005-0000-0000-000007140000}"/>
    <cellStyle name="Énfasis4 4 2" xfId="3212" xr:uid="{00000000-0005-0000-0000-000008140000}"/>
    <cellStyle name="Énfasis4 4 3" xfId="3213" xr:uid="{00000000-0005-0000-0000-000009140000}"/>
    <cellStyle name="Énfasis4 4 4" xfId="3214" xr:uid="{00000000-0005-0000-0000-00000A140000}"/>
    <cellStyle name="Énfasis4 5" xfId="3215" xr:uid="{00000000-0005-0000-0000-00000B140000}"/>
    <cellStyle name="Énfasis4 5 2" xfId="3216" xr:uid="{00000000-0005-0000-0000-00000C140000}"/>
    <cellStyle name="Énfasis4 5 3" xfId="3217" xr:uid="{00000000-0005-0000-0000-00000D140000}"/>
    <cellStyle name="Énfasis4 5 4" xfId="3218" xr:uid="{00000000-0005-0000-0000-00000E140000}"/>
    <cellStyle name="Énfasis4 6" xfId="3219" xr:uid="{00000000-0005-0000-0000-00000F140000}"/>
    <cellStyle name="Énfasis4 6 2" xfId="3220" xr:uid="{00000000-0005-0000-0000-000010140000}"/>
    <cellStyle name="Énfasis4 7" xfId="3221" xr:uid="{00000000-0005-0000-0000-000011140000}"/>
    <cellStyle name="Énfasis4 7 2" xfId="3222" xr:uid="{00000000-0005-0000-0000-000012140000}"/>
    <cellStyle name="Énfasis4 8" xfId="3223" xr:uid="{00000000-0005-0000-0000-000013140000}"/>
    <cellStyle name="Énfasis5 2" xfId="3224" xr:uid="{00000000-0005-0000-0000-000014140000}"/>
    <cellStyle name="Énfasis5 2 2" xfId="3225" xr:uid="{00000000-0005-0000-0000-000015140000}"/>
    <cellStyle name="Énfasis5 2 3" xfId="3226" xr:uid="{00000000-0005-0000-0000-000016140000}"/>
    <cellStyle name="Énfasis5 2 4" xfId="3227" xr:uid="{00000000-0005-0000-0000-000017140000}"/>
    <cellStyle name="Énfasis5 3" xfId="3228" xr:uid="{00000000-0005-0000-0000-000018140000}"/>
    <cellStyle name="Énfasis5 3 2" xfId="3229" xr:uid="{00000000-0005-0000-0000-000019140000}"/>
    <cellStyle name="Énfasis5 3 3" xfId="3230" xr:uid="{00000000-0005-0000-0000-00001A140000}"/>
    <cellStyle name="Énfasis5 4" xfId="3231" xr:uid="{00000000-0005-0000-0000-00001B140000}"/>
    <cellStyle name="Énfasis5 4 2" xfId="3232" xr:uid="{00000000-0005-0000-0000-00001C140000}"/>
    <cellStyle name="Énfasis5 4 3" xfId="3233" xr:uid="{00000000-0005-0000-0000-00001D140000}"/>
    <cellStyle name="Énfasis5 4 4" xfId="3234" xr:uid="{00000000-0005-0000-0000-00001E140000}"/>
    <cellStyle name="Énfasis5 5" xfId="3235" xr:uid="{00000000-0005-0000-0000-00001F140000}"/>
    <cellStyle name="Énfasis5 5 2" xfId="3236" xr:uid="{00000000-0005-0000-0000-000020140000}"/>
    <cellStyle name="Énfasis5 5 3" xfId="3237" xr:uid="{00000000-0005-0000-0000-000021140000}"/>
    <cellStyle name="Énfasis5 5 4" xfId="3238" xr:uid="{00000000-0005-0000-0000-000022140000}"/>
    <cellStyle name="Énfasis5 6" xfId="3239" xr:uid="{00000000-0005-0000-0000-000023140000}"/>
    <cellStyle name="Énfasis5 6 2" xfId="3240" xr:uid="{00000000-0005-0000-0000-000024140000}"/>
    <cellStyle name="Énfasis5 7" xfId="3241" xr:uid="{00000000-0005-0000-0000-000025140000}"/>
    <cellStyle name="Énfasis5 7 2" xfId="3242" xr:uid="{00000000-0005-0000-0000-000026140000}"/>
    <cellStyle name="Énfasis5 8" xfId="3243" xr:uid="{00000000-0005-0000-0000-000027140000}"/>
    <cellStyle name="Énfasis6 2" xfId="3244" xr:uid="{00000000-0005-0000-0000-000028140000}"/>
    <cellStyle name="Énfasis6 2 2" xfId="3245" xr:uid="{00000000-0005-0000-0000-000029140000}"/>
    <cellStyle name="Énfasis6 2 3" xfId="3246" xr:uid="{00000000-0005-0000-0000-00002A140000}"/>
    <cellStyle name="Énfasis6 2 4" xfId="3247" xr:uid="{00000000-0005-0000-0000-00002B140000}"/>
    <cellStyle name="Énfasis6 3" xfId="3248" xr:uid="{00000000-0005-0000-0000-00002C140000}"/>
    <cellStyle name="Énfasis6 3 2" xfId="3249" xr:uid="{00000000-0005-0000-0000-00002D140000}"/>
    <cellStyle name="Énfasis6 3 3" xfId="3250" xr:uid="{00000000-0005-0000-0000-00002E140000}"/>
    <cellStyle name="Énfasis6 4" xfId="3251" xr:uid="{00000000-0005-0000-0000-00002F140000}"/>
    <cellStyle name="Énfasis6 4 2" xfId="3252" xr:uid="{00000000-0005-0000-0000-000030140000}"/>
    <cellStyle name="Énfasis6 4 3" xfId="3253" xr:uid="{00000000-0005-0000-0000-000031140000}"/>
    <cellStyle name="Énfasis6 4 4" xfId="3254" xr:uid="{00000000-0005-0000-0000-000032140000}"/>
    <cellStyle name="Énfasis6 5" xfId="3255" xr:uid="{00000000-0005-0000-0000-000033140000}"/>
    <cellStyle name="Énfasis6 5 2" xfId="3256" xr:uid="{00000000-0005-0000-0000-000034140000}"/>
    <cellStyle name="Énfasis6 5 3" xfId="3257" xr:uid="{00000000-0005-0000-0000-000035140000}"/>
    <cellStyle name="Énfasis6 5 4" xfId="3258" xr:uid="{00000000-0005-0000-0000-000036140000}"/>
    <cellStyle name="Énfasis6 6" xfId="3259" xr:uid="{00000000-0005-0000-0000-000037140000}"/>
    <cellStyle name="Énfasis6 6 2" xfId="3260" xr:uid="{00000000-0005-0000-0000-000038140000}"/>
    <cellStyle name="Énfasis6 7" xfId="3261" xr:uid="{00000000-0005-0000-0000-000039140000}"/>
    <cellStyle name="Énfasis6 7 2" xfId="3262" xr:uid="{00000000-0005-0000-0000-00003A140000}"/>
    <cellStyle name="Énfasis6 8" xfId="3263" xr:uid="{00000000-0005-0000-0000-00003B140000}"/>
    <cellStyle name="Enter Currency (0)" xfId="610" xr:uid="{00000000-0005-0000-0000-00003C140000}"/>
    <cellStyle name="Enter Currency (2)" xfId="611" xr:uid="{00000000-0005-0000-0000-00003D140000}"/>
    <cellStyle name="Enter Units (0)" xfId="612" xr:uid="{00000000-0005-0000-0000-00003E140000}"/>
    <cellStyle name="Enter Units (1)" xfId="613" xr:uid="{00000000-0005-0000-0000-00003F140000}"/>
    <cellStyle name="Enter Units (2)" xfId="614" xr:uid="{00000000-0005-0000-0000-000040140000}"/>
    <cellStyle name="Entrada 2" xfId="3264" xr:uid="{00000000-0005-0000-0000-000041140000}"/>
    <cellStyle name="Entrada 2 2" xfId="3265" xr:uid="{00000000-0005-0000-0000-000042140000}"/>
    <cellStyle name="Entrada 2 2 2" xfId="3266" xr:uid="{00000000-0005-0000-0000-000043140000}"/>
    <cellStyle name="Entrada 2 2 2 2" xfId="3267" xr:uid="{00000000-0005-0000-0000-000044140000}"/>
    <cellStyle name="Entrada 2 2 2 2 2" xfId="3268" xr:uid="{00000000-0005-0000-0000-000045140000}"/>
    <cellStyle name="Entrada 2 2 2 2 2 2" xfId="11787" xr:uid="{00000000-0005-0000-0000-000046140000}"/>
    <cellStyle name="Entrada 2 2 2 2 2 2 2" xfId="24958" xr:uid="{00000000-0005-0000-0000-000047140000}"/>
    <cellStyle name="Entrada 2 2 2 2 2 2 2 2" xfId="37709" xr:uid="{00000000-0005-0000-0000-000048140000}"/>
    <cellStyle name="Entrada 2 2 2 2 2 3" xfId="15682" xr:uid="{00000000-0005-0000-0000-000049140000}"/>
    <cellStyle name="Entrada 2 2 2 2 2 3 2" xfId="28853" xr:uid="{00000000-0005-0000-0000-00004A140000}"/>
    <cellStyle name="Entrada 2 2 2 2 2 3 2 2" xfId="41604" xr:uid="{00000000-0005-0000-0000-00004B140000}"/>
    <cellStyle name="Entrada 2 2 2 2 2 4" xfId="18148" xr:uid="{00000000-0005-0000-0000-00004C140000}"/>
    <cellStyle name="Entrada 2 2 2 2 2 4 2" xfId="30899" xr:uid="{00000000-0005-0000-0000-00004D140000}"/>
    <cellStyle name="Entrada 2 2 2 2 3" xfId="3269" xr:uid="{00000000-0005-0000-0000-00004E140000}"/>
    <cellStyle name="Entrada 2 2 2 2 3 2" xfId="11788" xr:uid="{00000000-0005-0000-0000-00004F140000}"/>
    <cellStyle name="Entrada 2 2 2 2 3 2 2" xfId="24959" xr:uid="{00000000-0005-0000-0000-000050140000}"/>
    <cellStyle name="Entrada 2 2 2 2 3 2 2 2" xfId="37710" xr:uid="{00000000-0005-0000-0000-000051140000}"/>
    <cellStyle name="Entrada 2 2 2 2 3 3" xfId="15681" xr:uid="{00000000-0005-0000-0000-000052140000}"/>
    <cellStyle name="Entrada 2 2 2 2 3 3 2" xfId="28852" xr:uid="{00000000-0005-0000-0000-000053140000}"/>
    <cellStyle name="Entrada 2 2 2 2 3 3 2 2" xfId="41603" xr:uid="{00000000-0005-0000-0000-000054140000}"/>
    <cellStyle name="Entrada 2 2 2 2 3 4" xfId="18149" xr:uid="{00000000-0005-0000-0000-000055140000}"/>
    <cellStyle name="Entrada 2 2 2 2 3 4 2" xfId="30900" xr:uid="{00000000-0005-0000-0000-000056140000}"/>
    <cellStyle name="Entrada 2 2 2 2 4" xfId="11786" xr:uid="{00000000-0005-0000-0000-000057140000}"/>
    <cellStyle name="Entrada 2 2 2 2 4 2" xfId="24957" xr:uid="{00000000-0005-0000-0000-000058140000}"/>
    <cellStyle name="Entrada 2 2 2 2 4 2 2" xfId="37708" xr:uid="{00000000-0005-0000-0000-000059140000}"/>
    <cellStyle name="Entrada 2 2 2 2 5" xfId="15683" xr:uid="{00000000-0005-0000-0000-00005A140000}"/>
    <cellStyle name="Entrada 2 2 2 2 5 2" xfId="28854" xr:uid="{00000000-0005-0000-0000-00005B140000}"/>
    <cellStyle name="Entrada 2 2 2 2 5 2 2" xfId="41605" xr:uid="{00000000-0005-0000-0000-00005C140000}"/>
    <cellStyle name="Entrada 2 2 2 2 6" xfId="18147" xr:uid="{00000000-0005-0000-0000-00005D140000}"/>
    <cellStyle name="Entrada 2 2 2 2 6 2" xfId="30898" xr:uid="{00000000-0005-0000-0000-00005E140000}"/>
    <cellStyle name="Entrada 2 2 2 3" xfId="3270" xr:uid="{00000000-0005-0000-0000-00005F140000}"/>
    <cellStyle name="Entrada 2 2 2 3 2" xfId="11789" xr:uid="{00000000-0005-0000-0000-000060140000}"/>
    <cellStyle name="Entrada 2 2 2 3 2 2" xfId="24960" xr:uid="{00000000-0005-0000-0000-000061140000}"/>
    <cellStyle name="Entrada 2 2 2 3 2 2 2" xfId="37711" xr:uid="{00000000-0005-0000-0000-000062140000}"/>
    <cellStyle name="Entrada 2 2 2 3 3" xfId="15680" xr:uid="{00000000-0005-0000-0000-000063140000}"/>
    <cellStyle name="Entrada 2 2 2 3 3 2" xfId="28851" xr:uid="{00000000-0005-0000-0000-000064140000}"/>
    <cellStyle name="Entrada 2 2 2 3 3 2 2" xfId="41602" xr:uid="{00000000-0005-0000-0000-000065140000}"/>
    <cellStyle name="Entrada 2 2 2 3 4" xfId="18150" xr:uid="{00000000-0005-0000-0000-000066140000}"/>
    <cellStyle name="Entrada 2 2 2 3 4 2" xfId="30901" xr:uid="{00000000-0005-0000-0000-000067140000}"/>
    <cellStyle name="Entrada 2 2 2 4" xfId="3271" xr:uid="{00000000-0005-0000-0000-000068140000}"/>
    <cellStyle name="Entrada 2 2 2 4 2" xfId="11790" xr:uid="{00000000-0005-0000-0000-000069140000}"/>
    <cellStyle name="Entrada 2 2 2 4 2 2" xfId="24961" xr:uid="{00000000-0005-0000-0000-00006A140000}"/>
    <cellStyle name="Entrada 2 2 2 4 2 2 2" xfId="37712" xr:uid="{00000000-0005-0000-0000-00006B140000}"/>
    <cellStyle name="Entrada 2 2 2 4 3" xfId="15679" xr:uid="{00000000-0005-0000-0000-00006C140000}"/>
    <cellStyle name="Entrada 2 2 2 4 3 2" xfId="28850" xr:uid="{00000000-0005-0000-0000-00006D140000}"/>
    <cellStyle name="Entrada 2 2 2 4 3 2 2" xfId="41601" xr:uid="{00000000-0005-0000-0000-00006E140000}"/>
    <cellStyle name="Entrada 2 2 2 4 4" xfId="18151" xr:uid="{00000000-0005-0000-0000-00006F140000}"/>
    <cellStyle name="Entrada 2 2 2 4 4 2" xfId="30902" xr:uid="{00000000-0005-0000-0000-000070140000}"/>
    <cellStyle name="Entrada 2 2 2 5" xfId="11785" xr:uid="{00000000-0005-0000-0000-000071140000}"/>
    <cellStyle name="Entrada 2 2 2 5 2" xfId="24956" xr:uid="{00000000-0005-0000-0000-000072140000}"/>
    <cellStyle name="Entrada 2 2 2 5 2 2" xfId="37707" xr:uid="{00000000-0005-0000-0000-000073140000}"/>
    <cellStyle name="Entrada 2 2 2 6" xfId="15684" xr:uid="{00000000-0005-0000-0000-000074140000}"/>
    <cellStyle name="Entrada 2 2 2 6 2" xfId="28855" xr:uid="{00000000-0005-0000-0000-000075140000}"/>
    <cellStyle name="Entrada 2 2 2 6 2 2" xfId="41606" xr:uid="{00000000-0005-0000-0000-000076140000}"/>
    <cellStyle name="Entrada 2 2 2 7" xfId="18146" xr:uid="{00000000-0005-0000-0000-000077140000}"/>
    <cellStyle name="Entrada 2 2 2 7 2" xfId="30897" xr:uid="{00000000-0005-0000-0000-000078140000}"/>
    <cellStyle name="Entrada 2 2 3" xfId="3272" xr:uid="{00000000-0005-0000-0000-000079140000}"/>
    <cellStyle name="Entrada 2 2 3 2" xfId="11791" xr:uid="{00000000-0005-0000-0000-00007A140000}"/>
    <cellStyle name="Entrada 2 2 3 2 2" xfId="24962" xr:uid="{00000000-0005-0000-0000-00007B140000}"/>
    <cellStyle name="Entrada 2 2 3 2 2 2" xfId="37713" xr:uid="{00000000-0005-0000-0000-00007C140000}"/>
    <cellStyle name="Entrada 2 2 3 3" xfId="15678" xr:uid="{00000000-0005-0000-0000-00007D140000}"/>
    <cellStyle name="Entrada 2 2 3 3 2" xfId="28849" xr:uid="{00000000-0005-0000-0000-00007E140000}"/>
    <cellStyle name="Entrada 2 2 3 3 2 2" xfId="41600" xr:uid="{00000000-0005-0000-0000-00007F140000}"/>
    <cellStyle name="Entrada 2 2 3 4" xfId="18152" xr:uid="{00000000-0005-0000-0000-000080140000}"/>
    <cellStyle name="Entrada 2 2 3 4 2" xfId="30903" xr:uid="{00000000-0005-0000-0000-000081140000}"/>
    <cellStyle name="Entrada 2 2 4" xfId="3273" xr:uid="{00000000-0005-0000-0000-000082140000}"/>
    <cellStyle name="Entrada 2 2 4 2" xfId="11792" xr:uid="{00000000-0005-0000-0000-000083140000}"/>
    <cellStyle name="Entrada 2 2 4 2 2" xfId="24963" xr:uid="{00000000-0005-0000-0000-000084140000}"/>
    <cellStyle name="Entrada 2 2 4 2 2 2" xfId="37714" xr:uid="{00000000-0005-0000-0000-000085140000}"/>
    <cellStyle name="Entrada 2 2 4 3" xfId="15677" xr:uid="{00000000-0005-0000-0000-000086140000}"/>
    <cellStyle name="Entrada 2 2 4 3 2" xfId="28848" xr:uid="{00000000-0005-0000-0000-000087140000}"/>
    <cellStyle name="Entrada 2 2 4 3 2 2" xfId="41599" xr:uid="{00000000-0005-0000-0000-000088140000}"/>
    <cellStyle name="Entrada 2 2 4 4" xfId="18153" xr:uid="{00000000-0005-0000-0000-000089140000}"/>
    <cellStyle name="Entrada 2 2 4 4 2" xfId="30904" xr:uid="{00000000-0005-0000-0000-00008A140000}"/>
    <cellStyle name="Entrada 2 2 5" xfId="3274" xr:uid="{00000000-0005-0000-0000-00008B140000}"/>
    <cellStyle name="Entrada 2 2 5 2" xfId="11793" xr:uid="{00000000-0005-0000-0000-00008C140000}"/>
    <cellStyle name="Entrada 2 2 5 2 2" xfId="24964" xr:uid="{00000000-0005-0000-0000-00008D140000}"/>
    <cellStyle name="Entrada 2 2 5 2 2 2" xfId="37715" xr:uid="{00000000-0005-0000-0000-00008E140000}"/>
    <cellStyle name="Entrada 2 2 5 3" xfId="15676" xr:uid="{00000000-0005-0000-0000-00008F140000}"/>
    <cellStyle name="Entrada 2 2 5 3 2" xfId="28847" xr:uid="{00000000-0005-0000-0000-000090140000}"/>
    <cellStyle name="Entrada 2 2 5 3 2 2" xfId="41598" xr:uid="{00000000-0005-0000-0000-000091140000}"/>
    <cellStyle name="Entrada 2 2 5 4" xfId="18154" xr:uid="{00000000-0005-0000-0000-000092140000}"/>
    <cellStyle name="Entrada 2 2 5 4 2" xfId="30905" xr:uid="{00000000-0005-0000-0000-000093140000}"/>
    <cellStyle name="Entrada 2 2 6" xfId="11784" xr:uid="{00000000-0005-0000-0000-000094140000}"/>
    <cellStyle name="Entrada 2 2 6 2" xfId="24955" xr:uid="{00000000-0005-0000-0000-000095140000}"/>
    <cellStyle name="Entrada 2 2 6 2 2" xfId="37706" xr:uid="{00000000-0005-0000-0000-000096140000}"/>
    <cellStyle name="Entrada 2 2 7" xfId="15685" xr:uid="{00000000-0005-0000-0000-000097140000}"/>
    <cellStyle name="Entrada 2 2 7 2" xfId="28856" xr:uid="{00000000-0005-0000-0000-000098140000}"/>
    <cellStyle name="Entrada 2 2 7 2 2" xfId="41607" xr:uid="{00000000-0005-0000-0000-000099140000}"/>
    <cellStyle name="Entrada 2 2 8" xfId="18145" xr:uid="{00000000-0005-0000-0000-00009A140000}"/>
    <cellStyle name="Entrada 2 2 8 2" xfId="30896" xr:uid="{00000000-0005-0000-0000-00009B140000}"/>
    <cellStyle name="Entrada 2 3" xfId="3275" xr:uid="{00000000-0005-0000-0000-00009C140000}"/>
    <cellStyle name="Entrada 2 3 2" xfId="3276" xr:uid="{00000000-0005-0000-0000-00009D140000}"/>
    <cellStyle name="Entrada 2 3 2 2" xfId="3277" xr:uid="{00000000-0005-0000-0000-00009E140000}"/>
    <cellStyle name="Entrada 2 3 2 2 2" xfId="3278" xr:uid="{00000000-0005-0000-0000-00009F140000}"/>
    <cellStyle name="Entrada 2 3 2 2 2 2" xfId="11797" xr:uid="{00000000-0005-0000-0000-0000A0140000}"/>
    <cellStyle name="Entrada 2 3 2 2 2 2 2" xfId="24968" xr:uid="{00000000-0005-0000-0000-0000A1140000}"/>
    <cellStyle name="Entrada 2 3 2 2 2 2 2 2" xfId="37719" xr:uid="{00000000-0005-0000-0000-0000A2140000}"/>
    <cellStyle name="Entrada 2 3 2 2 2 3" xfId="15672" xr:uid="{00000000-0005-0000-0000-0000A3140000}"/>
    <cellStyle name="Entrada 2 3 2 2 2 3 2" xfId="28843" xr:uid="{00000000-0005-0000-0000-0000A4140000}"/>
    <cellStyle name="Entrada 2 3 2 2 2 3 2 2" xfId="41594" xr:uid="{00000000-0005-0000-0000-0000A5140000}"/>
    <cellStyle name="Entrada 2 3 2 2 2 4" xfId="18158" xr:uid="{00000000-0005-0000-0000-0000A6140000}"/>
    <cellStyle name="Entrada 2 3 2 2 2 4 2" xfId="30909" xr:uid="{00000000-0005-0000-0000-0000A7140000}"/>
    <cellStyle name="Entrada 2 3 2 2 3" xfId="3279" xr:uid="{00000000-0005-0000-0000-0000A8140000}"/>
    <cellStyle name="Entrada 2 3 2 2 3 2" xfId="11798" xr:uid="{00000000-0005-0000-0000-0000A9140000}"/>
    <cellStyle name="Entrada 2 3 2 2 3 2 2" xfId="24969" xr:uid="{00000000-0005-0000-0000-0000AA140000}"/>
    <cellStyle name="Entrada 2 3 2 2 3 2 2 2" xfId="37720" xr:uid="{00000000-0005-0000-0000-0000AB140000}"/>
    <cellStyle name="Entrada 2 3 2 2 3 3" xfId="15671" xr:uid="{00000000-0005-0000-0000-0000AC140000}"/>
    <cellStyle name="Entrada 2 3 2 2 3 3 2" xfId="28842" xr:uid="{00000000-0005-0000-0000-0000AD140000}"/>
    <cellStyle name="Entrada 2 3 2 2 3 3 2 2" xfId="41593" xr:uid="{00000000-0005-0000-0000-0000AE140000}"/>
    <cellStyle name="Entrada 2 3 2 2 3 4" xfId="18159" xr:uid="{00000000-0005-0000-0000-0000AF140000}"/>
    <cellStyle name="Entrada 2 3 2 2 3 4 2" xfId="30910" xr:uid="{00000000-0005-0000-0000-0000B0140000}"/>
    <cellStyle name="Entrada 2 3 2 2 4" xfId="11796" xr:uid="{00000000-0005-0000-0000-0000B1140000}"/>
    <cellStyle name="Entrada 2 3 2 2 4 2" xfId="24967" xr:uid="{00000000-0005-0000-0000-0000B2140000}"/>
    <cellStyle name="Entrada 2 3 2 2 4 2 2" xfId="37718" xr:uid="{00000000-0005-0000-0000-0000B3140000}"/>
    <cellStyle name="Entrada 2 3 2 2 5" xfId="15673" xr:uid="{00000000-0005-0000-0000-0000B4140000}"/>
    <cellStyle name="Entrada 2 3 2 2 5 2" xfId="28844" xr:uid="{00000000-0005-0000-0000-0000B5140000}"/>
    <cellStyle name="Entrada 2 3 2 2 5 2 2" xfId="41595" xr:uid="{00000000-0005-0000-0000-0000B6140000}"/>
    <cellStyle name="Entrada 2 3 2 2 6" xfId="18157" xr:uid="{00000000-0005-0000-0000-0000B7140000}"/>
    <cellStyle name="Entrada 2 3 2 2 6 2" xfId="30908" xr:uid="{00000000-0005-0000-0000-0000B8140000}"/>
    <cellStyle name="Entrada 2 3 2 3" xfId="3280" xr:uid="{00000000-0005-0000-0000-0000B9140000}"/>
    <cellStyle name="Entrada 2 3 2 3 2" xfId="11799" xr:uid="{00000000-0005-0000-0000-0000BA140000}"/>
    <cellStyle name="Entrada 2 3 2 3 2 2" xfId="24970" xr:uid="{00000000-0005-0000-0000-0000BB140000}"/>
    <cellStyle name="Entrada 2 3 2 3 2 2 2" xfId="37721" xr:uid="{00000000-0005-0000-0000-0000BC140000}"/>
    <cellStyle name="Entrada 2 3 2 3 3" xfId="15670" xr:uid="{00000000-0005-0000-0000-0000BD140000}"/>
    <cellStyle name="Entrada 2 3 2 3 3 2" xfId="28841" xr:uid="{00000000-0005-0000-0000-0000BE140000}"/>
    <cellStyle name="Entrada 2 3 2 3 3 2 2" xfId="41592" xr:uid="{00000000-0005-0000-0000-0000BF140000}"/>
    <cellStyle name="Entrada 2 3 2 3 4" xfId="18160" xr:uid="{00000000-0005-0000-0000-0000C0140000}"/>
    <cellStyle name="Entrada 2 3 2 3 4 2" xfId="30911" xr:uid="{00000000-0005-0000-0000-0000C1140000}"/>
    <cellStyle name="Entrada 2 3 2 4" xfId="3281" xr:uid="{00000000-0005-0000-0000-0000C2140000}"/>
    <cellStyle name="Entrada 2 3 2 4 2" xfId="11800" xr:uid="{00000000-0005-0000-0000-0000C3140000}"/>
    <cellStyle name="Entrada 2 3 2 4 2 2" xfId="24971" xr:uid="{00000000-0005-0000-0000-0000C4140000}"/>
    <cellStyle name="Entrada 2 3 2 4 2 2 2" xfId="37722" xr:uid="{00000000-0005-0000-0000-0000C5140000}"/>
    <cellStyle name="Entrada 2 3 2 4 3" xfId="15669" xr:uid="{00000000-0005-0000-0000-0000C6140000}"/>
    <cellStyle name="Entrada 2 3 2 4 3 2" xfId="28840" xr:uid="{00000000-0005-0000-0000-0000C7140000}"/>
    <cellStyle name="Entrada 2 3 2 4 3 2 2" xfId="41591" xr:uid="{00000000-0005-0000-0000-0000C8140000}"/>
    <cellStyle name="Entrada 2 3 2 4 4" xfId="18161" xr:uid="{00000000-0005-0000-0000-0000C9140000}"/>
    <cellStyle name="Entrada 2 3 2 4 4 2" xfId="30912" xr:uid="{00000000-0005-0000-0000-0000CA140000}"/>
    <cellStyle name="Entrada 2 3 2 5" xfId="11795" xr:uid="{00000000-0005-0000-0000-0000CB140000}"/>
    <cellStyle name="Entrada 2 3 2 5 2" xfId="24966" xr:uid="{00000000-0005-0000-0000-0000CC140000}"/>
    <cellStyle name="Entrada 2 3 2 5 2 2" xfId="37717" xr:uid="{00000000-0005-0000-0000-0000CD140000}"/>
    <cellStyle name="Entrada 2 3 2 6" xfId="15674" xr:uid="{00000000-0005-0000-0000-0000CE140000}"/>
    <cellStyle name="Entrada 2 3 2 6 2" xfId="28845" xr:uid="{00000000-0005-0000-0000-0000CF140000}"/>
    <cellStyle name="Entrada 2 3 2 6 2 2" xfId="41596" xr:uid="{00000000-0005-0000-0000-0000D0140000}"/>
    <cellStyle name="Entrada 2 3 2 7" xfId="18156" xr:uid="{00000000-0005-0000-0000-0000D1140000}"/>
    <cellStyle name="Entrada 2 3 2 7 2" xfId="30907" xr:uid="{00000000-0005-0000-0000-0000D2140000}"/>
    <cellStyle name="Entrada 2 3 3" xfId="3282" xr:uid="{00000000-0005-0000-0000-0000D3140000}"/>
    <cellStyle name="Entrada 2 3 3 2" xfId="11801" xr:uid="{00000000-0005-0000-0000-0000D4140000}"/>
    <cellStyle name="Entrada 2 3 3 2 2" xfId="24972" xr:uid="{00000000-0005-0000-0000-0000D5140000}"/>
    <cellStyle name="Entrada 2 3 3 2 2 2" xfId="37723" xr:uid="{00000000-0005-0000-0000-0000D6140000}"/>
    <cellStyle name="Entrada 2 3 3 3" xfId="15668" xr:uid="{00000000-0005-0000-0000-0000D7140000}"/>
    <cellStyle name="Entrada 2 3 3 3 2" xfId="28839" xr:uid="{00000000-0005-0000-0000-0000D8140000}"/>
    <cellStyle name="Entrada 2 3 3 3 2 2" xfId="41590" xr:uid="{00000000-0005-0000-0000-0000D9140000}"/>
    <cellStyle name="Entrada 2 3 3 4" xfId="18162" xr:uid="{00000000-0005-0000-0000-0000DA140000}"/>
    <cellStyle name="Entrada 2 3 3 4 2" xfId="30913" xr:uid="{00000000-0005-0000-0000-0000DB140000}"/>
    <cellStyle name="Entrada 2 3 4" xfId="3283" xr:uid="{00000000-0005-0000-0000-0000DC140000}"/>
    <cellStyle name="Entrada 2 3 4 2" xfId="11802" xr:uid="{00000000-0005-0000-0000-0000DD140000}"/>
    <cellStyle name="Entrada 2 3 4 2 2" xfId="24973" xr:uid="{00000000-0005-0000-0000-0000DE140000}"/>
    <cellStyle name="Entrada 2 3 4 2 2 2" xfId="37724" xr:uid="{00000000-0005-0000-0000-0000DF140000}"/>
    <cellStyle name="Entrada 2 3 4 3" xfId="15667" xr:uid="{00000000-0005-0000-0000-0000E0140000}"/>
    <cellStyle name="Entrada 2 3 4 3 2" xfId="28838" xr:uid="{00000000-0005-0000-0000-0000E1140000}"/>
    <cellStyle name="Entrada 2 3 4 3 2 2" xfId="41589" xr:uid="{00000000-0005-0000-0000-0000E2140000}"/>
    <cellStyle name="Entrada 2 3 4 4" xfId="18163" xr:uid="{00000000-0005-0000-0000-0000E3140000}"/>
    <cellStyle name="Entrada 2 3 4 4 2" xfId="30914" xr:uid="{00000000-0005-0000-0000-0000E4140000}"/>
    <cellStyle name="Entrada 2 3 5" xfId="3284" xr:uid="{00000000-0005-0000-0000-0000E5140000}"/>
    <cellStyle name="Entrada 2 3 5 2" xfId="11803" xr:uid="{00000000-0005-0000-0000-0000E6140000}"/>
    <cellStyle name="Entrada 2 3 5 2 2" xfId="24974" xr:uid="{00000000-0005-0000-0000-0000E7140000}"/>
    <cellStyle name="Entrada 2 3 5 2 2 2" xfId="37725" xr:uid="{00000000-0005-0000-0000-0000E8140000}"/>
    <cellStyle name="Entrada 2 3 5 3" xfId="15666" xr:uid="{00000000-0005-0000-0000-0000E9140000}"/>
    <cellStyle name="Entrada 2 3 5 3 2" xfId="28837" xr:uid="{00000000-0005-0000-0000-0000EA140000}"/>
    <cellStyle name="Entrada 2 3 5 3 2 2" xfId="41588" xr:uid="{00000000-0005-0000-0000-0000EB140000}"/>
    <cellStyle name="Entrada 2 3 5 4" xfId="18164" xr:uid="{00000000-0005-0000-0000-0000EC140000}"/>
    <cellStyle name="Entrada 2 3 5 4 2" xfId="30915" xr:uid="{00000000-0005-0000-0000-0000ED140000}"/>
    <cellStyle name="Entrada 2 3 6" xfId="11794" xr:uid="{00000000-0005-0000-0000-0000EE140000}"/>
    <cellStyle name="Entrada 2 3 6 2" xfId="24965" xr:uid="{00000000-0005-0000-0000-0000EF140000}"/>
    <cellStyle name="Entrada 2 3 6 2 2" xfId="37716" xr:uid="{00000000-0005-0000-0000-0000F0140000}"/>
    <cellStyle name="Entrada 2 3 7" xfId="15675" xr:uid="{00000000-0005-0000-0000-0000F1140000}"/>
    <cellStyle name="Entrada 2 3 7 2" xfId="28846" xr:uid="{00000000-0005-0000-0000-0000F2140000}"/>
    <cellStyle name="Entrada 2 3 7 2 2" xfId="41597" xr:uid="{00000000-0005-0000-0000-0000F3140000}"/>
    <cellStyle name="Entrada 2 3 8" xfId="18155" xr:uid="{00000000-0005-0000-0000-0000F4140000}"/>
    <cellStyle name="Entrada 2 3 8 2" xfId="30906" xr:uid="{00000000-0005-0000-0000-0000F5140000}"/>
    <cellStyle name="Entrada 2 4" xfId="3285" xr:uid="{00000000-0005-0000-0000-0000F6140000}"/>
    <cellStyle name="Entrada 2 4 2" xfId="3286" xr:uid="{00000000-0005-0000-0000-0000F7140000}"/>
    <cellStyle name="Entrada 2 4 2 2" xfId="3287" xr:uid="{00000000-0005-0000-0000-0000F8140000}"/>
    <cellStyle name="Entrada 2 4 2 2 2" xfId="11806" xr:uid="{00000000-0005-0000-0000-0000F9140000}"/>
    <cellStyle name="Entrada 2 4 2 2 2 2" xfId="24977" xr:uid="{00000000-0005-0000-0000-0000FA140000}"/>
    <cellStyle name="Entrada 2 4 2 2 2 2 2" xfId="37728" xr:uid="{00000000-0005-0000-0000-0000FB140000}"/>
    <cellStyle name="Entrada 2 4 2 2 3" xfId="15663" xr:uid="{00000000-0005-0000-0000-0000FC140000}"/>
    <cellStyle name="Entrada 2 4 2 2 3 2" xfId="28834" xr:uid="{00000000-0005-0000-0000-0000FD140000}"/>
    <cellStyle name="Entrada 2 4 2 2 3 2 2" xfId="41585" xr:uid="{00000000-0005-0000-0000-0000FE140000}"/>
    <cellStyle name="Entrada 2 4 2 2 4" xfId="18167" xr:uid="{00000000-0005-0000-0000-0000FF140000}"/>
    <cellStyle name="Entrada 2 4 2 2 4 2" xfId="30918" xr:uid="{00000000-0005-0000-0000-000000150000}"/>
    <cellStyle name="Entrada 2 4 2 3" xfId="11805" xr:uid="{00000000-0005-0000-0000-000001150000}"/>
    <cellStyle name="Entrada 2 4 2 3 2" xfId="24976" xr:uid="{00000000-0005-0000-0000-000002150000}"/>
    <cellStyle name="Entrada 2 4 2 3 2 2" xfId="37727" xr:uid="{00000000-0005-0000-0000-000003150000}"/>
    <cellStyle name="Entrada 2 4 2 4" xfId="15664" xr:uid="{00000000-0005-0000-0000-000004150000}"/>
    <cellStyle name="Entrada 2 4 2 4 2" xfId="28835" xr:uid="{00000000-0005-0000-0000-000005150000}"/>
    <cellStyle name="Entrada 2 4 2 4 2 2" xfId="41586" xr:uid="{00000000-0005-0000-0000-000006150000}"/>
    <cellStyle name="Entrada 2 4 2 5" xfId="18166" xr:uid="{00000000-0005-0000-0000-000007150000}"/>
    <cellStyle name="Entrada 2 4 2 5 2" xfId="30917" xr:uid="{00000000-0005-0000-0000-000008150000}"/>
    <cellStyle name="Entrada 2 4 3" xfId="3288" xr:uid="{00000000-0005-0000-0000-000009150000}"/>
    <cellStyle name="Entrada 2 4 3 2" xfId="11807" xr:uid="{00000000-0005-0000-0000-00000A150000}"/>
    <cellStyle name="Entrada 2 4 3 2 2" xfId="24978" xr:uid="{00000000-0005-0000-0000-00000B150000}"/>
    <cellStyle name="Entrada 2 4 3 2 2 2" xfId="37729" xr:uid="{00000000-0005-0000-0000-00000C150000}"/>
    <cellStyle name="Entrada 2 4 3 3" xfId="15662" xr:uid="{00000000-0005-0000-0000-00000D150000}"/>
    <cellStyle name="Entrada 2 4 3 3 2" xfId="28833" xr:uid="{00000000-0005-0000-0000-00000E150000}"/>
    <cellStyle name="Entrada 2 4 3 3 2 2" xfId="41584" xr:uid="{00000000-0005-0000-0000-00000F150000}"/>
    <cellStyle name="Entrada 2 4 3 4" xfId="18168" xr:uid="{00000000-0005-0000-0000-000010150000}"/>
    <cellStyle name="Entrada 2 4 3 4 2" xfId="30919" xr:uid="{00000000-0005-0000-0000-000011150000}"/>
    <cellStyle name="Entrada 2 4 4" xfId="11804" xr:uid="{00000000-0005-0000-0000-000012150000}"/>
    <cellStyle name="Entrada 2 4 4 2" xfId="24975" xr:uid="{00000000-0005-0000-0000-000013150000}"/>
    <cellStyle name="Entrada 2 4 4 2 2" xfId="37726" xr:uid="{00000000-0005-0000-0000-000014150000}"/>
    <cellStyle name="Entrada 2 4 5" xfId="15665" xr:uid="{00000000-0005-0000-0000-000015150000}"/>
    <cellStyle name="Entrada 2 4 5 2" xfId="28836" xr:uid="{00000000-0005-0000-0000-000016150000}"/>
    <cellStyle name="Entrada 2 4 5 2 2" xfId="41587" xr:uid="{00000000-0005-0000-0000-000017150000}"/>
    <cellStyle name="Entrada 2 4 6" xfId="18165" xr:uid="{00000000-0005-0000-0000-000018150000}"/>
    <cellStyle name="Entrada 2 4 6 2" xfId="30916" xr:uid="{00000000-0005-0000-0000-000019150000}"/>
    <cellStyle name="Entrada 2 5" xfId="3289" xr:uid="{00000000-0005-0000-0000-00001A150000}"/>
    <cellStyle name="Entrada 2 5 2" xfId="11808" xr:uid="{00000000-0005-0000-0000-00001B150000}"/>
    <cellStyle name="Entrada 2 5 2 2" xfId="24979" xr:uid="{00000000-0005-0000-0000-00001C150000}"/>
    <cellStyle name="Entrada 2 5 2 2 2" xfId="37730" xr:uid="{00000000-0005-0000-0000-00001D150000}"/>
    <cellStyle name="Entrada 2 5 3" xfId="15661" xr:uid="{00000000-0005-0000-0000-00001E150000}"/>
    <cellStyle name="Entrada 2 5 3 2" xfId="28832" xr:uid="{00000000-0005-0000-0000-00001F150000}"/>
    <cellStyle name="Entrada 2 5 3 2 2" xfId="41583" xr:uid="{00000000-0005-0000-0000-000020150000}"/>
    <cellStyle name="Entrada 2 5 4" xfId="18169" xr:uid="{00000000-0005-0000-0000-000021150000}"/>
    <cellStyle name="Entrada 2 5 4 2" xfId="30920" xr:uid="{00000000-0005-0000-0000-000022150000}"/>
    <cellStyle name="Entrada 2 6" xfId="11783" xr:uid="{00000000-0005-0000-0000-000023150000}"/>
    <cellStyle name="Entrada 2 6 2" xfId="24954" xr:uid="{00000000-0005-0000-0000-000024150000}"/>
    <cellStyle name="Entrada 2 6 2 2" xfId="37705" xr:uid="{00000000-0005-0000-0000-000025150000}"/>
    <cellStyle name="Entrada 2 7" xfId="15686" xr:uid="{00000000-0005-0000-0000-000026150000}"/>
    <cellStyle name="Entrada 2 7 2" xfId="28857" xr:uid="{00000000-0005-0000-0000-000027150000}"/>
    <cellStyle name="Entrada 2 7 2 2" xfId="41608" xr:uid="{00000000-0005-0000-0000-000028150000}"/>
    <cellStyle name="Entrada 2 8" xfId="18144" xr:uid="{00000000-0005-0000-0000-000029150000}"/>
    <cellStyle name="Entrada 2 8 2" xfId="30895" xr:uid="{00000000-0005-0000-0000-00002A150000}"/>
    <cellStyle name="Entrada 3" xfId="3290" xr:uid="{00000000-0005-0000-0000-00002B150000}"/>
    <cellStyle name="Entrada 3 2" xfId="3291" xr:uid="{00000000-0005-0000-0000-00002C150000}"/>
    <cellStyle name="Entrada 3 2 2" xfId="3292" xr:uid="{00000000-0005-0000-0000-00002D150000}"/>
    <cellStyle name="Entrada 3 2 2 2" xfId="3293" xr:uid="{00000000-0005-0000-0000-00002E150000}"/>
    <cellStyle name="Entrada 3 2 2 2 2" xfId="3294" xr:uid="{00000000-0005-0000-0000-00002F150000}"/>
    <cellStyle name="Entrada 3 2 2 2 2 2" xfId="11813" xr:uid="{00000000-0005-0000-0000-000030150000}"/>
    <cellStyle name="Entrada 3 2 2 2 2 2 2" xfId="24984" xr:uid="{00000000-0005-0000-0000-000031150000}"/>
    <cellStyle name="Entrada 3 2 2 2 2 2 2 2" xfId="37735" xr:uid="{00000000-0005-0000-0000-000032150000}"/>
    <cellStyle name="Entrada 3 2 2 2 2 3" xfId="15656" xr:uid="{00000000-0005-0000-0000-000033150000}"/>
    <cellStyle name="Entrada 3 2 2 2 2 3 2" xfId="28827" xr:uid="{00000000-0005-0000-0000-000034150000}"/>
    <cellStyle name="Entrada 3 2 2 2 2 3 2 2" xfId="41578" xr:uid="{00000000-0005-0000-0000-000035150000}"/>
    <cellStyle name="Entrada 3 2 2 2 2 4" xfId="18174" xr:uid="{00000000-0005-0000-0000-000036150000}"/>
    <cellStyle name="Entrada 3 2 2 2 2 4 2" xfId="30925" xr:uid="{00000000-0005-0000-0000-000037150000}"/>
    <cellStyle name="Entrada 3 2 2 2 3" xfId="3295" xr:uid="{00000000-0005-0000-0000-000038150000}"/>
    <cellStyle name="Entrada 3 2 2 2 3 2" xfId="11814" xr:uid="{00000000-0005-0000-0000-000039150000}"/>
    <cellStyle name="Entrada 3 2 2 2 3 2 2" xfId="24985" xr:uid="{00000000-0005-0000-0000-00003A150000}"/>
    <cellStyle name="Entrada 3 2 2 2 3 2 2 2" xfId="37736" xr:uid="{00000000-0005-0000-0000-00003B150000}"/>
    <cellStyle name="Entrada 3 2 2 2 3 3" xfId="15655" xr:uid="{00000000-0005-0000-0000-00003C150000}"/>
    <cellStyle name="Entrada 3 2 2 2 3 3 2" xfId="28826" xr:uid="{00000000-0005-0000-0000-00003D150000}"/>
    <cellStyle name="Entrada 3 2 2 2 3 3 2 2" xfId="41577" xr:uid="{00000000-0005-0000-0000-00003E150000}"/>
    <cellStyle name="Entrada 3 2 2 2 3 4" xfId="18175" xr:uid="{00000000-0005-0000-0000-00003F150000}"/>
    <cellStyle name="Entrada 3 2 2 2 3 4 2" xfId="30926" xr:uid="{00000000-0005-0000-0000-000040150000}"/>
    <cellStyle name="Entrada 3 2 2 2 4" xfId="11812" xr:uid="{00000000-0005-0000-0000-000041150000}"/>
    <cellStyle name="Entrada 3 2 2 2 4 2" xfId="24983" xr:uid="{00000000-0005-0000-0000-000042150000}"/>
    <cellStyle name="Entrada 3 2 2 2 4 2 2" xfId="37734" xr:uid="{00000000-0005-0000-0000-000043150000}"/>
    <cellStyle name="Entrada 3 2 2 2 5" xfId="15657" xr:uid="{00000000-0005-0000-0000-000044150000}"/>
    <cellStyle name="Entrada 3 2 2 2 5 2" xfId="28828" xr:uid="{00000000-0005-0000-0000-000045150000}"/>
    <cellStyle name="Entrada 3 2 2 2 5 2 2" xfId="41579" xr:uid="{00000000-0005-0000-0000-000046150000}"/>
    <cellStyle name="Entrada 3 2 2 2 6" xfId="18173" xr:uid="{00000000-0005-0000-0000-000047150000}"/>
    <cellStyle name="Entrada 3 2 2 2 6 2" xfId="30924" xr:uid="{00000000-0005-0000-0000-000048150000}"/>
    <cellStyle name="Entrada 3 2 2 3" xfId="3296" xr:uid="{00000000-0005-0000-0000-000049150000}"/>
    <cellStyle name="Entrada 3 2 2 3 2" xfId="11815" xr:uid="{00000000-0005-0000-0000-00004A150000}"/>
    <cellStyle name="Entrada 3 2 2 3 2 2" xfId="24986" xr:uid="{00000000-0005-0000-0000-00004B150000}"/>
    <cellStyle name="Entrada 3 2 2 3 2 2 2" xfId="37737" xr:uid="{00000000-0005-0000-0000-00004C150000}"/>
    <cellStyle name="Entrada 3 2 2 3 3" xfId="15654" xr:uid="{00000000-0005-0000-0000-00004D150000}"/>
    <cellStyle name="Entrada 3 2 2 3 3 2" xfId="28825" xr:uid="{00000000-0005-0000-0000-00004E150000}"/>
    <cellStyle name="Entrada 3 2 2 3 3 2 2" xfId="41576" xr:uid="{00000000-0005-0000-0000-00004F150000}"/>
    <cellStyle name="Entrada 3 2 2 3 4" xfId="18176" xr:uid="{00000000-0005-0000-0000-000050150000}"/>
    <cellStyle name="Entrada 3 2 2 3 4 2" xfId="30927" xr:uid="{00000000-0005-0000-0000-000051150000}"/>
    <cellStyle name="Entrada 3 2 2 4" xfId="3297" xr:uid="{00000000-0005-0000-0000-000052150000}"/>
    <cellStyle name="Entrada 3 2 2 4 2" xfId="11816" xr:uid="{00000000-0005-0000-0000-000053150000}"/>
    <cellStyle name="Entrada 3 2 2 4 2 2" xfId="24987" xr:uid="{00000000-0005-0000-0000-000054150000}"/>
    <cellStyle name="Entrada 3 2 2 4 2 2 2" xfId="37738" xr:uid="{00000000-0005-0000-0000-000055150000}"/>
    <cellStyle name="Entrada 3 2 2 4 3" xfId="15653" xr:uid="{00000000-0005-0000-0000-000056150000}"/>
    <cellStyle name="Entrada 3 2 2 4 3 2" xfId="28824" xr:uid="{00000000-0005-0000-0000-000057150000}"/>
    <cellStyle name="Entrada 3 2 2 4 3 2 2" xfId="41575" xr:uid="{00000000-0005-0000-0000-000058150000}"/>
    <cellStyle name="Entrada 3 2 2 4 4" xfId="18177" xr:uid="{00000000-0005-0000-0000-000059150000}"/>
    <cellStyle name="Entrada 3 2 2 4 4 2" xfId="30928" xr:uid="{00000000-0005-0000-0000-00005A150000}"/>
    <cellStyle name="Entrada 3 2 2 5" xfId="11811" xr:uid="{00000000-0005-0000-0000-00005B150000}"/>
    <cellStyle name="Entrada 3 2 2 5 2" xfId="24982" xr:uid="{00000000-0005-0000-0000-00005C150000}"/>
    <cellStyle name="Entrada 3 2 2 5 2 2" xfId="37733" xr:uid="{00000000-0005-0000-0000-00005D150000}"/>
    <cellStyle name="Entrada 3 2 2 6" xfId="15658" xr:uid="{00000000-0005-0000-0000-00005E150000}"/>
    <cellStyle name="Entrada 3 2 2 6 2" xfId="28829" xr:uid="{00000000-0005-0000-0000-00005F150000}"/>
    <cellStyle name="Entrada 3 2 2 6 2 2" xfId="41580" xr:uid="{00000000-0005-0000-0000-000060150000}"/>
    <cellStyle name="Entrada 3 2 2 7" xfId="18172" xr:uid="{00000000-0005-0000-0000-000061150000}"/>
    <cellStyle name="Entrada 3 2 2 7 2" xfId="30923" xr:uid="{00000000-0005-0000-0000-000062150000}"/>
    <cellStyle name="Entrada 3 2 3" xfId="3298" xr:uid="{00000000-0005-0000-0000-000063150000}"/>
    <cellStyle name="Entrada 3 2 3 2" xfId="11817" xr:uid="{00000000-0005-0000-0000-000064150000}"/>
    <cellStyle name="Entrada 3 2 3 2 2" xfId="24988" xr:uid="{00000000-0005-0000-0000-000065150000}"/>
    <cellStyle name="Entrada 3 2 3 2 2 2" xfId="37739" xr:uid="{00000000-0005-0000-0000-000066150000}"/>
    <cellStyle name="Entrada 3 2 3 3" xfId="15652" xr:uid="{00000000-0005-0000-0000-000067150000}"/>
    <cellStyle name="Entrada 3 2 3 3 2" xfId="28823" xr:uid="{00000000-0005-0000-0000-000068150000}"/>
    <cellStyle name="Entrada 3 2 3 3 2 2" xfId="41574" xr:uid="{00000000-0005-0000-0000-000069150000}"/>
    <cellStyle name="Entrada 3 2 3 4" xfId="18178" xr:uid="{00000000-0005-0000-0000-00006A150000}"/>
    <cellStyle name="Entrada 3 2 3 4 2" xfId="30929" xr:uid="{00000000-0005-0000-0000-00006B150000}"/>
    <cellStyle name="Entrada 3 2 4" xfId="3299" xr:uid="{00000000-0005-0000-0000-00006C150000}"/>
    <cellStyle name="Entrada 3 2 4 2" xfId="11818" xr:uid="{00000000-0005-0000-0000-00006D150000}"/>
    <cellStyle name="Entrada 3 2 4 2 2" xfId="24989" xr:uid="{00000000-0005-0000-0000-00006E150000}"/>
    <cellStyle name="Entrada 3 2 4 2 2 2" xfId="37740" xr:uid="{00000000-0005-0000-0000-00006F150000}"/>
    <cellStyle name="Entrada 3 2 4 3" xfId="15651" xr:uid="{00000000-0005-0000-0000-000070150000}"/>
    <cellStyle name="Entrada 3 2 4 3 2" xfId="28822" xr:uid="{00000000-0005-0000-0000-000071150000}"/>
    <cellStyle name="Entrada 3 2 4 3 2 2" xfId="41573" xr:uid="{00000000-0005-0000-0000-000072150000}"/>
    <cellStyle name="Entrada 3 2 4 4" xfId="18179" xr:uid="{00000000-0005-0000-0000-000073150000}"/>
    <cellStyle name="Entrada 3 2 4 4 2" xfId="30930" xr:uid="{00000000-0005-0000-0000-000074150000}"/>
    <cellStyle name="Entrada 3 2 5" xfId="11810" xr:uid="{00000000-0005-0000-0000-000075150000}"/>
    <cellStyle name="Entrada 3 2 5 2" xfId="24981" xr:uid="{00000000-0005-0000-0000-000076150000}"/>
    <cellStyle name="Entrada 3 2 5 2 2" xfId="37732" xr:uid="{00000000-0005-0000-0000-000077150000}"/>
    <cellStyle name="Entrada 3 2 6" xfId="15659" xr:uid="{00000000-0005-0000-0000-000078150000}"/>
    <cellStyle name="Entrada 3 2 6 2" xfId="28830" xr:uid="{00000000-0005-0000-0000-000079150000}"/>
    <cellStyle name="Entrada 3 2 6 2 2" xfId="41581" xr:uid="{00000000-0005-0000-0000-00007A150000}"/>
    <cellStyle name="Entrada 3 2 7" xfId="18171" xr:uid="{00000000-0005-0000-0000-00007B150000}"/>
    <cellStyle name="Entrada 3 2 7 2" xfId="30922" xr:uid="{00000000-0005-0000-0000-00007C150000}"/>
    <cellStyle name="Entrada 3 3" xfId="3300" xr:uid="{00000000-0005-0000-0000-00007D150000}"/>
    <cellStyle name="Entrada 3 3 2" xfId="3301" xr:uid="{00000000-0005-0000-0000-00007E150000}"/>
    <cellStyle name="Entrada 3 3 2 2" xfId="3302" xr:uid="{00000000-0005-0000-0000-00007F150000}"/>
    <cellStyle name="Entrada 3 3 2 2 2" xfId="11821" xr:uid="{00000000-0005-0000-0000-000080150000}"/>
    <cellStyle name="Entrada 3 3 2 2 2 2" xfId="24992" xr:uid="{00000000-0005-0000-0000-000081150000}"/>
    <cellStyle name="Entrada 3 3 2 2 2 2 2" xfId="37743" xr:uid="{00000000-0005-0000-0000-000082150000}"/>
    <cellStyle name="Entrada 3 3 2 2 3" xfId="15648" xr:uid="{00000000-0005-0000-0000-000083150000}"/>
    <cellStyle name="Entrada 3 3 2 2 3 2" xfId="28819" xr:uid="{00000000-0005-0000-0000-000084150000}"/>
    <cellStyle name="Entrada 3 3 2 2 3 2 2" xfId="41570" xr:uid="{00000000-0005-0000-0000-000085150000}"/>
    <cellStyle name="Entrada 3 3 2 2 4" xfId="18182" xr:uid="{00000000-0005-0000-0000-000086150000}"/>
    <cellStyle name="Entrada 3 3 2 2 4 2" xfId="30933" xr:uid="{00000000-0005-0000-0000-000087150000}"/>
    <cellStyle name="Entrada 3 3 2 3" xfId="11820" xr:uid="{00000000-0005-0000-0000-000088150000}"/>
    <cellStyle name="Entrada 3 3 2 3 2" xfId="24991" xr:uid="{00000000-0005-0000-0000-000089150000}"/>
    <cellStyle name="Entrada 3 3 2 3 2 2" xfId="37742" xr:uid="{00000000-0005-0000-0000-00008A150000}"/>
    <cellStyle name="Entrada 3 3 2 4" xfId="15649" xr:uid="{00000000-0005-0000-0000-00008B150000}"/>
    <cellStyle name="Entrada 3 3 2 4 2" xfId="28820" xr:uid="{00000000-0005-0000-0000-00008C150000}"/>
    <cellStyle name="Entrada 3 3 2 4 2 2" xfId="41571" xr:uid="{00000000-0005-0000-0000-00008D150000}"/>
    <cellStyle name="Entrada 3 3 2 5" xfId="18181" xr:uid="{00000000-0005-0000-0000-00008E150000}"/>
    <cellStyle name="Entrada 3 3 2 5 2" xfId="30932" xr:uid="{00000000-0005-0000-0000-00008F150000}"/>
    <cellStyle name="Entrada 3 3 3" xfId="3303" xr:uid="{00000000-0005-0000-0000-000090150000}"/>
    <cellStyle name="Entrada 3 3 3 2" xfId="11822" xr:uid="{00000000-0005-0000-0000-000091150000}"/>
    <cellStyle name="Entrada 3 3 3 2 2" xfId="24993" xr:uid="{00000000-0005-0000-0000-000092150000}"/>
    <cellStyle name="Entrada 3 3 3 2 2 2" xfId="37744" xr:uid="{00000000-0005-0000-0000-000093150000}"/>
    <cellStyle name="Entrada 3 3 3 3" xfId="15647" xr:uid="{00000000-0005-0000-0000-000094150000}"/>
    <cellStyle name="Entrada 3 3 3 3 2" xfId="28818" xr:uid="{00000000-0005-0000-0000-000095150000}"/>
    <cellStyle name="Entrada 3 3 3 3 2 2" xfId="41569" xr:uid="{00000000-0005-0000-0000-000096150000}"/>
    <cellStyle name="Entrada 3 3 3 4" xfId="18183" xr:uid="{00000000-0005-0000-0000-000097150000}"/>
    <cellStyle name="Entrada 3 3 3 4 2" xfId="30934" xr:uid="{00000000-0005-0000-0000-000098150000}"/>
    <cellStyle name="Entrada 3 3 4" xfId="3304" xr:uid="{00000000-0005-0000-0000-000099150000}"/>
    <cellStyle name="Entrada 3 3 4 2" xfId="11823" xr:uid="{00000000-0005-0000-0000-00009A150000}"/>
    <cellStyle name="Entrada 3 3 4 2 2" xfId="24994" xr:uid="{00000000-0005-0000-0000-00009B150000}"/>
    <cellStyle name="Entrada 3 3 4 2 2 2" xfId="37745" xr:uid="{00000000-0005-0000-0000-00009C150000}"/>
    <cellStyle name="Entrada 3 3 4 3" xfId="15646" xr:uid="{00000000-0005-0000-0000-00009D150000}"/>
    <cellStyle name="Entrada 3 3 4 3 2" xfId="28817" xr:uid="{00000000-0005-0000-0000-00009E150000}"/>
    <cellStyle name="Entrada 3 3 4 3 2 2" xfId="41568" xr:uid="{00000000-0005-0000-0000-00009F150000}"/>
    <cellStyle name="Entrada 3 3 4 4" xfId="18184" xr:uid="{00000000-0005-0000-0000-0000A0150000}"/>
    <cellStyle name="Entrada 3 3 4 4 2" xfId="30935" xr:uid="{00000000-0005-0000-0000-0000A1150000}"/>
    <cellStyle name="Entrada 3 3 5" xfId="11819" xr:uid="{00000000-0005-0000-0000-0000A2150000}"/>
    <cellStyle name="Entrada 3 3 5 2" xfId="24990" xr:uid="{00000000-0005-0000-0000-0000A3150000}"/>
    <cellStyle name="Entrada 3 3 5 2 2" xfId="37741" xr:uid="{00000000-0005-0000-0000-0000A4150000}"/>
    <cellStyle name="Entrada 3 3 6" xfId="15650" xr:uid="{00000000-0005-0000-0000-0000A5150000}"/>
    <cellStyle name="Entrada 3 3 6 2" xfId="28821" xr:uid="{00000000-0005-0000-0000-0000A6150000}"/>
    <cellStyle name="Entrada 3 3 6 2 2" xfId="41572" xr:uid="{00000000-0005-0000-0000-0000A7150000}"/>
    <cellStyle name="Entrada 3 3 7" xfId="18180" xr:uid="{00000000-0005-0000-0000-0000A8150000}"/>
    <cellStyle name="Entrada 3 3 7 2" xfId="30931" xr:uid="{00000000-0005-0000-0000-0000A9150000}"/>
    <cellStyle name="Entrada 3 4" xfId="3305" xr:uid="{00000000-0005-0000-0000-0000AA150000}"/>
    <cellStyle name="Entrada 3 4 2" xfId="11824" xr:uid="{00000000-0005-0000-0000-0000AB150000}"/>
    <cellStyle name="Entrada 3 4 2 2" xfId="24995" xr:uid="{00000000-0005-0000-0000-0000AC150000}"/>
    <cellStyle name="Entrada 3 4 2 2 2" xfId="37746" xr:uid="{00000000-0005-0000-0000-0000AD150000}"/>
    <cellStyle name="Entrada 3 4 3" xfId="15645" xr:uid="{00000000-0005-0000-0000-0000AE150000}"/>
    <cellStyle name="Entrada 3 4 3 2" xfId="28816" xr:uid="{00000000-0005-0000-0000-0000AF150000}"/>
    <cellStyle name="Entrada 3 4 3 2 2" xfId="41567" xr:uid="{00000000-0005-0000-0000-0000B0150000}"/>
    <cellStyle name="Entrada 3 4 4" xfId="18185" xr:uid="{00000000-0005-0000-0000-0000B1150000}"/>
    <cellStyle name="Entrada 3 4 4 2" xfId="30936" xr:uid="{00000000-0005-0000-0000-0000B2150000}"/>
    <cellStyle name="Entrada 3 5" xfId="11809" xr:uid="{00000000-0005-0000-0000-0000B3150000}"/>
    <cellStyle name="Entrada 3 5 2" xfId="24980" xr:uid="{00000000-0005-0000-0000-0000B4150000}"/>
    <cellStyle name="Entrada 3 5 2 2" xfId="37731" xr:uid="{00000000-0005-0000-0000-0000B5150000}"/>
    <cellStyle name="Entrada 3 6" xfId="15660" xr:uid="{00000000-0005-0000-0000-0000B6150000}"/>
    <cellStyle name="Entrada 3 6 2" xfId="28831" xr:uid="{00000000-0005-0000-0000-0000B7150000}"/>
    <cellStyle name="Entrada 3 6 2 2" xfId="41582" xr:uid="{00000000-0005-0000-0000-0000B8150000}"/>
    <cellStyle name="Entrada 3 7" xfId="18170" xr:uid="{00000000-0005-0000-0000-0000B9150000}"/>
    <cellStyle name="Entrada 3 7 2" xfId="30921" xr:uid="{00000000-0005-0000-0000-0000BA150000}"/>
    <cellStyle name="Entrada 4" xfId="3306" xr:uid="{00000000-0005-0000-0000-0000BB150000}"/>
    <cellStyle name="Entrada 4 2" xfId="3307" xr:uid="{00000000-0005-0000-0000-0000BC150000}"/>
    <cellStyle name="Entrada 4 2 2" xfId="3308" xr:uid="{00000000-0005-0000-0000-0000BD150000}"/>
    <cellStyle name="Entrada 4 2 2 2" xfId="3309" xr:uid="{00000000-0005-0000-0000-0000BE150000}"/>
    <cellStyle name="Entrada 4 2 2 2 2" xfId="11828" xr:uid="{00000000-0005-0000-0000-0000BF150000}"/>
    <cellStyle name="Entrada 4 2 2 2 2 2" xfId="24999" xr:uid="{00000000-0005-0000-0000-0000C0150000}"/>
    <cellStyle name="Entrada 4 2 2 2 2 2 2" xfId="37750" xr:uid="{00000000-0005-0000-0000-0000C1150000}"/>
    <cellStyle name="Entrada 4 2 2 2 3" xfId="15641" xr:uid="{00000000-0005-0000-0000-0000C2150000}"/>
    <cellStyle name="Entrada 4 2 2 2 3 2" xfId="28812" xr:uid="{00000000-0005-0000-0000-0000C3150000}"/>
    <cellStyle name="Entrada 4 2 2 2 3 2 2" xfId="41563" xr:uid="{00000000-0005-0000-0000-0000C4150000}"/>
    <cellStyle name="Entrada 4 2 2 2 4" xfId="18189" xr:uid="{00000000-0005-0000-0000-0000C5150000}"/>
    <cellStyle name="Entrada 4 2 2 2 4 2" xfId="30940" xr:uid="{00000000-0005-0000-0000-0000C6150000}"/>
    <cellStyle name="Entrada 4 2 2 3" xfId="3310" xr:uid="{00000000-0005-0000-0000-0000C7150000}"/>
    <cellStyle name="Entrada 4 2 2 3 2" xfId="11829" xr:uid="{00000000-0005-0000-0000-0000C8150000}"/>
    <cellStyle name="Entrada 4 2 2 3 2 2" xfId="25000" xr:uid="{00000000-0005-0000-0000-0000C9150000}"/>
    <cellStyle name="Entrada 4 2 2 3 2 2 2" xfId="37751" xr:uid="{00000000-0005-0000-0000-0000CA150000}"/>
    <cellStyle name="Entrada 4 2 2 3 3" xfId="15640" xr:uid="{00000000-0005-0000-0000-0000CB150000}"/>
    <cellStyle name="Entrada 4 2 2 3 3 2" xfId="28811" xr:uid="{00000000-0005-0000-0000-0000CC150000}"/>
    <cellStyle name="Entrada 4 2 2 3 3 2 2" xfId="41562" xr:uid="{00000000-0005-0000-0000-0000CD150000}"/>
    <cellStyle name="Entrada 4 2 2 3 4" xfId="18190" xr:uid="{00000000-0005-0000-0000-0000CE150000}"/>
    <cellStyle name="Entrada 4 2 2 3 4 2" xfId="30941" xr:uid="{00000000-0005-0000-0000-0000CF150000}"/>
    <cellStyle name="Entrada 4 2 2 4" xfId="11827" xr:uid="{00000000-0005-0000-0000-0000D0150000}"/>
    <cellStyle name="Entrada 4 2 2 4 2" xfId="24998" xr:uid="{00000000-0005-0000-0000-0000D1150000}"/>
    <cellStyle name="Entrada 4 2 2 4 2 2" xfId="37749" xr:uid="{00000000-0005-0000-0000-0000D2150000}"/>
    <cellStyle name="Entrada 4 2 2 5" xfId="15642" xr:uid="{00000000-0005-0000-0000-0000D3150000}"/>
    <cellStyle name="Entrada 4 2 2 5 2" xfId="28813" xr:uid="{00000000-0005-0000-0000-0000D4150000}"/>
    <cellStyle name="Entrada 4 2 2 5 2 2" xfId="41564" xr:uid="{00000000-0005-0000-0000-0000D5150000}"/>
    <cellStyle name="Entrada 4 2 2 6" xfId="18188" xr:uid="{00000000-0005-0000-0000-0000D6150000}"/>
    <cellStyle name="Entrada 4 2 2 6 2" xfId="30939" xr:uid="{00000000-0005-0000-0000-0000D7150000}"/>
    <cellStyle name="Entrada 4 2 3" xfId="3311" xr:uid="{00000000-0005-0000-0000-0000D8150000}"/>
    <cellStyle name="Entrada 4 2 3 2" xfId="11830" xr:uid="{00000000-0005-0000-0000-0000D9150000}"/>
    <cellStyle name="Entrada 4 2 3 2 2" xfId="25001" xr:uid="{00000000-0005-0000-0000-0000DA150000}"/>
    <cellStyle name="Entrada 4 2 3 2 2 2" xfId="37752" xr:uid="{00000000-0005-0000-0000-0000DB150000}"/>
    <cellStyle name="Entrada 4 2 3 3" xfId="15639" xr:uid="{00000000-0005-0000-0000-0000DC150000}"/>
    <cellStyle name="Entrada 4 2 3 3 2" xfId="28810" xr:uid="{00000000-0005-0000-0000-0000DD150000}"/>
    <cellStyle name="Entrada 4 2 3 3 2 2" xfId="41561" xr:uid="{00000000-0005-0000-0000-0000DE150000}"/>
    <cellStyle name="Entrada 4 2 3 4" xfId="18191" xr:uid="{00000000-0005-0000-0000-0000DF150000}"/>
    <cellStyle name="Entrada 4 2 3 4 2" xfId="30942" xr:uid="{00000000-0005-0000-0000-0000E0150000}"/>
    <cellStyle name="Entrada 4 2 4" xfId="3312" xr:uid="{00000000-0005-0000-0000-0000E1150000}"/>
    <cellStyle name="Entrada 4 2 4 2" xfId="11831" xr:uid="{00000000-0005-0000-0000-0000E2150000}"/>
    <cellStyle name="Entrada 4 2 4 2 2" xfId="25002" xr:uid="{00000000-0005-0000-0000-0000E3150000}"/>
    <cellStyle name="Entrada 4 2 4 2 2 2" xfId="37753" xr:uid="{00000000-0005-0000-0000-0000E4150000}"/>
    <cellStyle name="Entrada 4 2 4 3" xfId="15638" xr:uid="{00000000-0005-0000-0000-0000E5150000}"/>
    <cellStyle name="Entrada 4 2 4 3 2" xfId="28809" xr:uid="{00000000-0005-0000-0000-0000E6150000}"/>
    <cellStyle name="Entrada 4 2 4 3 2 2" xfId="41560" xr:uid="{00000000-0005-0000-0000-0000E7150000}"/>
    <cellStyle name="Entrada 4 2 4 4" xfId="18192" xr:uid="{00000000-0005-0000-0000-0000E8150000}"/>
    <cellStyle name="Entrada 4 2 4 4 2" xfId="30943" xr:uid="{00000000-0005-0000-0000-0000E9150000}"/>
    <cellStyle name="Entrada 4 2 5" xfId="3313" xr:uid="{00000000-0005-0000-0000-0000EA150000}"/>
    <cellStyle name="Entrada 4 2 5 2" xfId="11832" xr:uid="{00000000-0005-0000-0000-0000EB150000}"/>
    <cellStyle name="Entrada 4 2 5 2 2" xfId="25003" xr:uid="{00000000-0005-0000-0000-0000EC150000}"/>
    <cellStyle name="Entrada 4 2 5 2 2 2" xfId="37754" xr:uid="{00000000-0005-0000-0000-0000ED150000}"/>
    <cellStyle name="Entrada 4 2 5 3" xfId="15637" xr:uid="{00000000-0005-0000-0000-0000EE150000}"/>
    <cellStyle name="Entrada 4 2 5 3 2" xfId="28808" xr:uid="{00000000-0005-0000-0000-0000EF150000}"/>
    <cellStyle name="Entrada 4 2 5 3 2 2" xfId="41559" xr:uid="{00000000-0005-0000-0000-0000F0150000}"/>
    <cellStyle name="Entrada 4 2 5 4" xfId="18193" xr:uid="{00000000-0005-0000-0000-0000F1150000}"/>
    <cellStyle name="Entrada 4 2 5 4 2" xfId="30944" xr:uid="{00000000-0005-0000-0000-0000F2150000}"/>
    <cellStyle name="Entrada 4 2 6" xfId="11826" xr:uid="{00000000-0005-0000-0000-0000F3150000}"/>
    <cellStyle name="Entrada 4 2 6 2" xfId="24997" xr:uid="{00000000-0005-0000-0000-0000F4150000}"/>
    <cellStyle name="Entrada 4 2 6 2 2" xfId="37748" xr:uid="{00000000-0005-0000-0000-0000F5150000}"/>
    <cellStyle name="Entrada 4 2 7" xfId="15643" xr:uid="{00000000-0005-0000-0000-0000F6150000}"/>
    <cellStyle name="Entrada 4 2 7 2" xfId="28814" xr:uid="{00000000-0005-0000-0000-0000F7150000}"/>
    <cellStyle name="Entrada 4 2 7 2 2" xfId="41565" xr:uid="{00000000-0005-0000-0000-0000F8150000}"/>
    <cellStyle name="Entrada 4 2 8" xfId="18187" xr:uid="{00000000-0005-0000-0000-0000F9150000}"/>
    <cellStyle name="Entrada 4 2 8 2" xfId="30938" xr:uid="{00000000-0005-0000-0000-0000FA150000}"/>
    <cellStyle name="Entrada 4 3" xfId="3314" xr:uid="{00000000-0005-0000-0000-0000FB150000}"/>
    <cellStyle name="Entrada 4 3 2" xfId="3315" xr:uid="{00000000-0005-0000-0000-0000FC150000}"/>
    <cellStyle name="Entrada 4 3 2 2" xfId="11834" xr:uid="{00000000-0005-0000-0000-0000FD150000}"/>
    <cellStyle name="Entrada 4 3 2 2 2" xfId="25005" xr:uid="{00000000-0005-0000-0000-0000FE150000}"/>
    <cellStyle name="Entrada 4 3 2 2 2 2" xfId="37756" xr:uid="{00000000-0005-0000-0000-0000FF150000}"/>
    <cellStyle name="Entrada 4 3 2 3" xfId="15635" xr:uid="{00000000-0005-0000-0000-000000160000}"/>
    <cellStyle name="Entrada 4 3 2 3 2" xfId="28806" xr:uid="{00000000-0005-0000-0000-000001160000}"/>
    <cellStyle name="Entrada 4 3 2 3 2 2" xfId="41557" xr:uid="{00000000-0005-0000-0000-000002160000}"/>
    <cellStyle name="Entrada 4 3 2 4" xfId="18195" xr:uid="{00000000-0005-0000-0000-000003160000}"/>
    <cellStyle name="Entrada 4 3 2 4 2" xfId="30946" xr:uid="{00000000-0005-0000-0000-000004160000}"/>
    <cellStyle name="Entrada 4 3 3" xfId="3316" xr:uid="{00000000-0005-0000-0000-000005160000}"/>
    <cellStyle name="Entrada 4 3 3 2" xfId="11835" xr:uid="{00000000-0005-0000-0000-000006160000}"/>
    <cellStyle name="Entrada 4 3 3 2 2" xfId="25006" xr:uid="{00000000-0005-0000-0000-000007160000}"/>
    <cellStyle name="Entrada 4 3 3 2 2 2" xfId="37757" xr:uid="{00000000-0005-0000-0000-000008160000}"/>
    <cellStyle name="Entrada 4 3 3 3" xfId="15634" xr:uid="{00000000-0005-0000-0000-000009160000}"/>
    <cellStyle name="Entrada 4 3 3 3 2" xfId="28805" xr:uid="{00000000-0005-0000-0000-00000A160000}"/>
    <cellStyle name="Entrada 4 3 3 3 2 2" xfId="41556" xr:uid="{00000000-0005-0000-0000-00000B160000}"/>
    <cellStyle name="Entrada 4 3 3 4" xfId="18196" xr:uid="{00000000-0005-0000-0000-00000C160000}"/>
    <cellStyle name="Entrada 4 3 3 4 2" xfId="30947" xr:uid="{00000000-0005-0000-0000-00000D160000}"/>
    <cellStyle name="Entrada 4 3 4" xfId="3317" xr:uid="{00000000-0005-0000-0000-00000E160000}"/>
    <cellStyle name="Entrada 4 3 4 2" xfId="11836" xr:uid="{00000000-0005-0000-0000-00000F160000}"/>
    <cellStyle name="Entrada 4 3 4 2 2" xfId="25007" xr:uid="{00000000-0005-0000-0000-000010160000}"/>
    <cellStyle name="Entrada 4 3 4 2 2 2" xfId="37758" xr:uid="{00000000-0005-0000-0000-000011160000}"/>
    <cellStyle name="Entrada 4 3 4 3" xfId="15633" xr:uid="{00000000-0005-0000-0000-000012160000}"/>
    <cellStyle name="Entrada 4 3 4 3 2" xfId="28804" xr:uid="{00000000-0005-0000-0000-000013160000}"/>
    <cellStyle name="Entrada 4 3 4 3 2 2" xfId="41555" xr:uid="{00000000-0005-0000-0000-000014160000}"/>
    <cellStyle name="Entrada 4 3 4 4" xfId="18197" xr:uid="{00000000-0005-0000-0000-000015160000}"/>
    <cellStyle name="Entrada 4 3 4 4 2" xfId="30948" xr:uid="{00000000-0005-0000-0000-000016160000}"/>
    <cellStyle name="Entrada 4 3 5" xfId="11833" xr:uid="{00000000-0005-0000-0000-000017160000}"/>
    <cellStyle name="Entrada 4 3 5 2" xfId="25004" xr:uid="{00000000-0005-0000-0000-000018160000}"/>
    <cellStyle name="Entrada 4 3 5 2 2" xfId="37755" xr:uid="{00000000-0005-0000-0000-000019160000}"/>
    <cellStyle name="Entrada 4 3 6" xfId="15636" xr:uid="{00000000-0005-0000-0000-00001A160000}"/>
    <cellStyle name="Entrada 4 3 6 2" xfId="28807" xr:uid="{00000000-0005-0000-0000-00001B160000}"/>
    <cellStyle name="Entrada 4 3 6 2 2" xfId="41558" xr:uid="{00000000-0005-0000-0000-00001C160000}"/>
    <cellStyle name="Entrada 4 3 7" xfId="18194" xr:uid="{00000000-0005-0000-0000-00001D160000}"/>
    <cellStyle name="Entrada 4 3 7 2" xfId="30945" xr:uid="{00000000-0005-0000-0000-00001E160000}"/>
    <cellStyle name="Entrada 4 4" xfId="3318" xr:uid="{00000000-0005-0000-0000-00001F160000}"/>
    <cellStyle name="Entrada 4 4 2" xfId="11837" xr:uid="{00000000-0005-0000-0000-000020160000}"/>
    <cellStyle name="Entrada 4 4 2 2" xfId="25008" xr:uid="{00000000-0005-0000-0000-000021160000}"/>
    <cellStyle name="Entrada 4 4 2 2 2" xfId="37759" xr:uid="{00000000-0005-0000-0000-000022160000}"/>
    <cellStyle name="Entrada 4 4 3" xfId="15632" xr:uid="{00000000-0005-0000-0000-000023160000}"/>
    <cellStyle name="Entrada 4 4 3 2" xfId="28803" xr:uid="{00000000-0005-0000-0000-000024160000}"/>
    <cellStyle name="Entrada 4 4 3 2 2" xfId="41554" xr:uid="{00000000-0005-0000-0000-000025160000}"/>
    <cellStyle name="Entrada 4 4 4" xfId="18198" xr:uid="{00000000-0005-0000-0000-000026160000}"/>
    <cellStyle name="Entrada 4 4 4 2" xfId="30949" xr:uid="{00000000-0005-0000-0000-000027160000}"/>
    <cellStyle name="Entrada 4 5" xfId="3319" xr:uid="{00000000-0005-0000-0000-000028160000}"/>
    <cellStyle name="Entrada 4 5 2" xfId="11838" xr:uid="{00000000-0005-0000-0000-000029160000}"/>
    <cellStyle name="Entrada 4 5 2 2" xfId="25009" xr:uid="{00000000-0005-0000-0000-00002A160000}"/>
    <cellStyle name="Entrada 4 5 2 2 2" xfId="37760" xr:uid="{00000000-0005-0000-0000-00002B160000}"/>
    <cellStyle name="Entrada 4 5 3" xfId="15631" xr:uid="{00000000-0005-0000-0000-00002C160000}"/>
    <cellStyle name="Entrada 4 5 3 2" xfId="28802" xr:uid="{00000000-0005-0000-0000-00002D160000}"/>
    <cellStyle name="Entrada 4 5 3 2 2" xfId="41553" xr:uid="{00000000-0005-0000-0000-00002E160000}"/>
    <cellStyle name="Entrada 4 5 4" xfId="18199" xr:uid="{00000000-0005-0000-0000-00002F160000}"/>
    <cellStyle name="Entrada 4 5 4 2" xfId="30950" xr:uid="{00000000-0005-0000-0000-000030160000}"/>
    <cellStyle name="Entrada 4 6" xfId="3320" xr:uid="{00000000-0005-0000-0000-000031160000}"/>
    <cellStyle name="Entrada 4 6 2" xfId="11839" xr:uid="{00000000-0005-0000-0000-000032160000}"/>
    <cellStyle name="Entrada 4 6 2 2" xfId="25010" xr:uid="{00000000-0005-0000-0000-000033160000}"/>
    <cellStyle name="Entrada 4 6 2 2 2" xfId="37761" xr:uid="{00000000-0005-0000-0000-000034160000}"/>
    <cellStyle name="Entrada 4 6 3" xfId="15630" xr:uid="{00000000-0005-0000-0000-000035160000}"/>
    <cellStyle name="Entrada 4 6 3 2" xfId="28801" xr:uid="{00000000-0005-0000-0000-000036160000}"/>
    <cellStyle name="Entrada 4 6 3 2 2" xfId="41552" xr:uid="{00000000-0005-0000-0000-000037160000}"/>
    <cellStyle name="Entrada 4 6 4" xfId="18200" xr:uid="{00000000-0005-0000-0000-000038160000}"/>
    <cellStyle name="Entrada 4 6 4 2" xfId="30951" xr:uid="{00000000-0005-0000-0000-000039160000}"/>
    <cellStyle name="Entrada 4 7" xfId="11825" xr:uid="{00000000-0005-0000-0000-00003A160000}"/>
    <cellStyle name="Entrada 4 7 2" xfId="24996" xr:uid="{00000000-0005-0000-0000-00003B160000}"/>
    <cellStyle name="Entrada 4 7 2 2" xfId="37747" xr:uid="{00000000-0005-0000-0000-00003C160000}"/>
    <cellStyle name="Entrada 4 8" xfId="15644" xr:uid="{00000000-0005-0000-0000-00003D160000}"/>
    <cellStyle name="Entrada 4 8 2" xfId="28815" xr:uid="{00000000-0005-0000-0000-00003E160000}"/>
    <cellStyle name="Entrada 4 8 2 2" xfId="41566" xr:uid="{00000000-0005-0000-0000-00003F160000}"/>
    <cellStyle name="Entrada 4 9" xfId="18186" xr:uid="{00000000-0005-0000-0000-000040160000}"/>
    <cellStyle name="Entrada 4 9 2" xfId="30937" xr:uid="{00000000-0005-0000-0000-000041160000}"/>
    <cellStyle name="Entrada 5" xfId="3321" xr:uid="{00000000-0005-0000-0000-000042160000}"/>
    <cellStyle name="Entrada 5 2" xfId="3322" xr:uid="{00000000-0005-0000-0000-000043160000}"/>
    <cellStyle name="Entrada 5 2 2" xfId="3323" xr:uid="{00000000-0005-0000-0000-000044160000}"/>
    <cellStyle name="Entrada 5 2 2 2" xfId="3324" xr:uid="{00000000-0005-0000-0000-000045160000}"/>
    <cellStyle name="Entrada 5 2 2 2 2" xfId="11843" xr:uid="{00000000-0005-0000-0000-000046160000}"/>
    <cellStyle name="Entrada 5 2 2 2 2 2" xfId="25014" xr:uid="{00000000-0005-0000-0000-000047160000}"/>
    <cellStyle name="Entrada 5 2 2 2 2 2 2" xfId="37765" xr:uid="{00000000-0005-0000-0000-000048160000}"/>
    <cellStyle name="Entrada 5 2 2 2 3" xfId="15626" xr:uid="{00000000-0005-0000-0000-000049160000}"/>
    <cellStyle name="Entrada 5 2 2 2 3 2" xfId="28797" xr:uid="{00000000-0005-0000-0000-00004A160000}"/>
    <cellStyle name="Entrada 5 2 2 2 3 2 2" xfId="41548" xr:uid="{00000000-0005-0000-0000-00004B160000}"/>
    <cellStyle name="Entrada 5 2 2 2 4" xfId="18204" xr:uid="{00000000-0005-0000-0000-00004C160000}"/>
    <cellStyle name="Entrada 5 2 2 2 4 2" xfId="30955" xr:uid="{00000000-0005-0000-0000-00004D160000}"/>
    <cellStyle name="Entrada 5 2 2 3" xfId="3325" xr:uid="{00000000-0005-0000-0000-00004E160000}"/>
    <cellStyle name="Entrada 5 2 2 3 2" xfId="11844" xr:uid="{00000000-0005-0000-0000-00004F160000}"/>
    <cellStyle name="Entrada 5 2 2 3 2 2" xfId="25015" xr:uid="{00000000-0005-0000-0000-000050160000}"/>
    <cellStyle name="Entrada 5 2 2 3 2 2 2" xfId="37766" xr:uid="{00000000-0005-0000-0000-000051160000}"/>
    <cellStyle name="Entrada 5 2 2 3 3" xfId="15625" xr:uid="{00000000-0005-0000-0000-000052160000}"/>
    <cellStyle name="Entrada 5 2 2 3 3 2" xfId="28796" xr:uid="{00000000-0005-0000-0000-000053160000}"/>
    <cellStyle name="Entrada 5 2 2 3 3 2 2" xfId="41547" xr:uid="{00000000-0005-0000-0000-000054160000}"/>
    <cellStyle name="Entrada 5 2 2 3 4" xfId="18205" xr:uid="{00000000-0005-0000-0000-000055160000}"/>
    <cellStyle name="Entrada 5 2 2 3 4 2" xfId="30956" xr:uid="{00000000-0005-0000-0000-000056160000}"/>
    <cellStyle name="Entrada 5 2 2 4" xfId="11842" xr:uid="{00000000-0005-0000-0000-000057160000}"/>
    <cellStyle name="Entrada 5 2 2 4 2" xfId="25013" xr:uid="{00000000-0005-0000-0000-000058160000}"/>
    <cellStyle name="Entrada 5 2 2 4 2 2" xfId="37764" xr:uid="{00000000-0005-0000-0000-000059160000}"/>
    <cellStyle name="Entrada 5 2 2 5" xfId="15627" xr:uid="{00000000-0005-0000-0000-00005A160000}"/>
    <cellStyle name="Entrada 5 2 2 5 2" xfId="28798" xr:uid="{00000000-0005-0000-0000-00005B160000}"/>
    <cellStyle name="Entrada 5 2 2 5 2 2" xfId="41549" xr:uid="{00000000-0005-0000-0000-00005C160000}"/>
    <cellStyle name="Entrada 5 2 2 6" xfId="18203" xr:uid="{00000000-0005-0000-0000-00005D160000}"/>
    <cellStyle name="Entrada 5 2 2 6 2" xfId="30954" xr:uid="{00000000-0005-0000-0000-00005E160000}"/>
    <cellStyle name="Entrada 5 2 3" xfId="3326" xr:uid="{00000000-0005-0000-0000-00005F160000}"/>
    <cellStyle name="Entrada 5 2 3 2" xfId="11845" xr:uid="{00000000-0005-0000-0000-000060160000}"/>
    <cellStyle name="Entrada 5 2 3 2 2" xfId="25016" xr:uid="{00000000-0005-0000-0000-000061160000}"/>
    <cellStyle name="Entrada 5 2 3 2 2 2" xfId="37767" xr:uid="{00000000-0005-0000-0000-000062160000}"/>
    <cellStyle name="Entrada 5 2 3 3" xfId="15624" xr:uid="{00000000-0005-0000-0000-000063160000}"/>
    <cellStyle name="Entrada 5 2 3 3 2" xfId="28795" xr:uid="{00000000-0005-0000-0000-000064160000}"/>
    <cellStyle name="Entrada 5 2 3 3 2 2" xfId="41546" xr:uid="{00000000-0005-0000-0000-000065160000}"/>
    <cellStyle name="Entrada 5 2 3 4" xfId="18206" xr:uid="{00000000-0005-0000-0000-000066160000}"/>
    <cellStyle name="Entrada 5 2 3 4 2" xfId="30957" xr:uid="{00000000-0005-0000-0000-000067160000}"/>
    <cellStyle name="Entrada 5 2 4" xfId="3327" xr:uid="{00000000-0005-0000-0000-000068160000}"/>
    <cellStyle name="Entrada 5 2 4 2" xfId="11846" xr:uid="{00000000-0005-0000-0000-000069160000}"/>
    <cellStyle name="Entrada 5 2 4 2 2" xfId="25017" xr:uid="{00000000-0005-0000-0000-00006A160000}"/>
    <cellStyle name="Entrada 5 2 4 2 2 2" xfId="37768" xr:uid="{00000000-0005-0000-0000-00006B160000}"/>
    <cellStyle name="Entrada 5 2 4 3" xfId="15623" xr:uid="{00000000-0005-0000-0000-00006C160000}"/>
    <cellStyle name="Entrada 5 2 4 3 2" xfId="28794" xr:uid="{00000000-0005-0000-0000-00006D160000}"/>
    <cellStyle name="Entrada 5 2 4 3 2 2" xfId="41545" xr:uid="{00000000-0005-0000-0000-00006E160000}"/>
    <cellStyle name="Entrada 5 2 4 4" xfId="18207" xr:uid="{00000000-0005-0000-0000-00006F160000}"/>
    <cellStyle name="Entrada 5 2 4 4 2" xfId="30958" xr:uid="{00000000-0005-0000-0000-000070160000}"/>
    <cellStyle name="Entrada 5 2 5" xfId="3328" xr:uid="{00000000-0005-0000-0000-000071160000}"/>
    <cellStyle name="Entrada 5 2 5 2" xfId="11847" xr:uid="{00000000-0005-0000-0000-000072160000}"/>
    <cellStyle name="Entrada 5 2 5 2 2" xfId="25018" xr:uid="{00000000-0005-0000-0000-000073160000}"/>
    <cellStyle name="Entrada 5 2 5 2 2 2" xfId="37769" xr:uid="{00000000-0005-0000-0000-000074160000}"/>
    <cellStyle name="Entrada 5 2 5 3" xfId="15622" xr:uid="{00000000-0005-0000-0000-000075160000}"/>
    <cellStyle name="Entrada 5 2 5 3 2" xfId="28793" xr:uid="{00000000-0005-0000-0000-000076160000}"/>
    <cellStyle name="Entrada 5 2 5 3 2 2" xfId="41544" xr:uid="{00000000-0005-0000-0000-000077160000}"/>
    <cellStyle name="Entrada 5 2 5 4" xfId="18208" xr:uid="{00000000-0005-0000-0000-000078160000}"/>
    <cellStyle name="Entrada 5 2 5 4 2" xfId="30959" xr:uid="{00000000-0005-0000-0000-000079160000}"/>
    <cellStyle name="Entrada 5 2 6" xfId="11841" xr:uid="{00000000-0005-0000-0000-00007A160000}"/>
    <cellStyle name="Entrada 5 2 6 2" xfId="25012" xr:uid="{00000000-0005-0000-0000-00007B160000}"/>
    <cellStyle name="Entrada 5 2 6 2 2" xfId="37763" xr:uid="{00000000-0005-0000-0000-00007C160000}"/>
    <cellStyle name="Entrada 5 2 7" xfId="15628" xr:uid="{00000000-0005-0000-0000-00007D160000}"/>
    <cellStyle name="Entrada 5 2 7 2" xfId="28799" xr:uid="{00000000-0005-0000-0000-00007E160000}"/>
    <cellStyle name="Entrada 5 2 7 2 2" xfId="41550" xr:uid="{00000000-0005-0000-0000-00007F160000}"/>
    <cellStyle name="Entrada 5 2 8" xfId="18202" xr:uid="{00000000-0005-0000-0000-000080160000}"/>
    <cellStyle name="Entrada 5 2 8 2" xfId="30953" xr:uid="{00000000-0005-0000-0000-000081160000}"/>
    <cellStyle name="Entrada 5 3" xfId="3329" xr:uid="{00000000-0005-0000-0000-000082160000}"/>
    <cellStyle name="Entrada 5 3 2" xfId="3330" xr:uid="{00000000-0005-0000-0000-000083160000}"/>
    <cellStyle name="Entrada 5 3 2 2" xfId="11849" xr:uid="{00000000-0005-0000-0000-000084160000}"/>
    <cellStyle name="Entrada 5 3 2 2 2" xfId="25020" xr:uid="{00000000-0005-0000-0000-000085160000}"/>
    <cellStyle name="Entrada 5 3 2 2 2 2" xfId="37771" xr:uid="{00000000-0005-0000-0000-000086160000}"/>
    <cellStyle name="Entrada 5 3 2 3" xfId="15620" xr:uid="{00000000-0005-0000-0000-000087160000}"/>
    <cellStyle name="Entrada 5 3 2 3 2" xfId="28791" xr:uid="{00000000-0005-0000-0000-000088160000}"/>
    <cellStyle name="Entrada 5 3 2 3 2 2" xfId="41542" xr:uid="{00000000-0005-0000-0000-000089160000}"/>
    <cellStyle name="Entrada 5 3 2 4" xfId="18210" xr:uid="{00000000-0005-0000-0000-00008A160000}"/>
    <cellStyle name="Entrada 5 3 2 4 2" xfId="30961" xr:uid="{00000000-0005-0000-0000-00008B160000}"/>
    <cellStyle name="Entrada 5 3 3" xfId="3331" xr:uid="{00000000-0005-0000-0000-00008C160000}"/>
    <cellStyle name="Entrada 5 3 3 2" xfId="11850" xr:uid="{00000000-0005-0000-0000-00008D160000}"/>
    <cellStyle name="Entrada 5 3 3 2 2" xfId="25021" xr:uid="{00000000-0005-0000-0000-00008E160000}"/>
    <cellStyle name="Entrada 5 3 3 2 2 2" xfId="37772" xr:uid="{00000000-0005-0000-0000-00008F160000}"/>
    <cellStyle name="Entrada 5 3 3 3" xfId="15619" xr:uid="{00000000-0005-0000-0000-000090160000}"/>
    <cellStyle name="Entrada 5 3 3 3 2" xfId="28790" xr:uid="{00000000-0005-0000-0000-000091160000}"/>
    <cellStyle name="Entrada 5 3 3 3 2 2" xfId="41541" xr:uid="{00000000-0005-0000-0000-000092160000}"/>
    <cellStyle name="Entrada 5 3 3 4" xfId="18211" xr:uid="{00000000-0005-0000-0000-000093160000}"/>
    <cellStyle name="Entrada 5 3 3 4 2" xfId="30962" xr:uid="{00000000-0005-0000-0000-000094160000}"/>
    <cellStyle name="Entrada 5 3 4" xfId="3332" xr:uid="{00000000-0005-0000-0000-000095160000}"/>
    <cellStyle name="Entrada 5 3 4 2" xfId="11851" xr:uid="{00000000-0005-0000-0000-000096160000}"/>
    <cellStyle name="Entrada 5 3 4 2 2" xfId="25022" xr:uid="{00000000-0005-0000-0000-000097160000}"/>
    <cellStyle name="Entrada 5 3 4 2 2 2" xfId="37773" xr:uid="{00000000-0005-0000-0000-000098160000}"/>
    <cellStyle name="Entrada 5 3 4 3" xfId="15618" xr:uid="{00000000-0005-0000-0000-000099160000}"/>
    <cellStyle name="Entrada 5 3 4 3 2" xfId="28789" xr:uid="{00000000-0005-0000-0000-00009A160000}"/>
    <cellStyle name="Entrada 5 3 4 3 2 2" xfId="41540" xr:uid="{00000000-0005-0000-0000-00009B160000}"/>
    <cellStyle name="Entrada 5 3 4 4" xfId="18212" xr:uid="{00000000-0005-0000-0000-00009C160000}"/>
    <cellStyle name="Entrada 5 3 4 4 2" xfId="30963" xr:uid="{00000000-0005-0000-0000-00009D160000}"/>
    <cellStyle name="Entrada 5 3 5" xfId="11848" xr:uid="{00000000-0005-0000-0000-00009E160000}"/>
    <cellStyle name="Entrada 5 3 5 2" xfId="25019" xr:uid="{00000000-0005-0000-0000-00009F160000}"/>
    <cellStyle name="Entrada 5 3 5 2 2" xfId="37770" xr:uid="{00000000-0005-0000-0000-0000A0160000}"/>
    <cellStyle name="Entrada 5 3 6" xfId="15621" xr:uid="{00000000-0005-0000-0000-0000A1160000}"/>
    <cellStyle name="Entrada 5 3 6 2" xfId="28792" xr:uid="{00000000-0005-0000-0000-0000A2160000}"/>
    <cellStyle name="Entrada 5 3 6 2 2" xfId="41543" xr:uid="{00000000-0005-0000-0000-0000A3160000}"/>
    <cellStyle name="Entrada 5 3 7" xfId="18209" xr:uid="{00000000-0005-0000-0000-0000A4160000}"/>
    <cellStyle name="Entrada 5 3 7 2" xfId="30960" xr:uid="{00000000-0005-0000-0000-0000A5160000}"/>
    <cellStyle name="Entrada 5 4" xfId="3333" xr:uid="{00000000-0005-0000-0000-0000A6160000}"/>
    <cellStyle name="Entrada 5 4 2" xfId="11852" xr:uid="{00000000-0005-0000-0000-0000A7160000}"/>
    <cellStyle name="Entrada 5 4 2 2" xfId="25023" xr:uid="{00000000-0005-0000-0000-0000A8160000}"/>
    <cellStyle name="Entrada 5 4 2 2 2" xfId="37774" xr:uid="{00000000-0005-0000-0000-0000A9160000}"/>
    <cellStyle name="Entrada 5 4 3" xfId="15617" xr:uid="{00000000-0005-0000-0000-0000AA160000}"/>
    <cellStyle name="Entrada 5 4 3 2" xfId="28788" xr:uid="{00000000-0005-0000-0000-0000AB160000}"/>
    <cellStyle name="Entrada 5 4 3 2 2" xfId="41539" xr:uid="{00000000-0005-0000-0000-0000AC160000}"/>
    <cellStyle name="Entrada 5 4 4" xfId="18213" xr:uid="{00000000-0005-0000-0000-0000AD160000}"/>
    <cellStyle name="Entrada 5 4 4 2" xfId="30964" xr:uid="{00000000-0005-0000-0000-0000AE160000}"/>
    <cellStyle name="Entrada 5 5" xfId="3334" xr:uid="{00000000-0005-0000-0000-0000AF160000}"/>
    <cellStyle name="Entrada 5 5 2" xfId="11853" xr:uid="{00000000-0005-0000-0000-0000B0160000}"/>
    <cellStyle name="Entrada 5 5 2 2" xfId="25024" xr:uid="{00000000-0005-0000-0000-0000B1160000}"/>
    <cellStyle name="Entrada 5 5 2 2 2" xfId="37775" xr:uid="{00000000-0005-0000-0000-0000B2160000}"/>
    <cellStyle name="Entrada 5 5 3" xfId="15616" xr:uid="{00000000-0005-0000-0000-0000B3160000}"/>
    <cellStyle name="Entrada 5 5 3 2" xfId="28787" xr:uid="{00000000-0005-0000-0000-0000B4160000}"/>
    <cellStyle name="Entrada 5 5 3 2 2" xfId="41538" xr:uid="{00000000-0005-0000-0000-0000B5160000}"/>
    <cellStyle name="Entrada 5 5 4" xfId="18214" xr:uid="{00000000-0005-0000-0000-0000B6160000}"/>
    <cellStyle name="Entrada 5 5 4 2" xfId="30965" xr:uid="{00000000-0005-0000-0000-0000B7160000}"/>
    <cellStyle name="Entrada 5 6" xfId="3335" xr:uid="{00000000-0005-0000-0000-0000B8160000}"/>
    <cellStyle name="Entrada 5 6 2" xfId="11854" xr:uid="{00000000-0005-0000-0000-0000B9160000}"/>
    <cellStyle name="Entrada 5 6 2 2" xfId="25025" xr:uid="{00000000-0005-0000-0000-0000BA160000}"/>
    <cellStyle name="Entrada 5 6 2 2 2" xfId="37776" xr:uid="{00000000-0005-0000-0000-0000BB160000}"/>
    <cellStyle name="Entrada 5 6 3" xfId="15615" xr:uid="{00000000-0005-0000-0000-0000BC160000}"/>
    <cellStyle name="Entrada 5 6 3 2" xfId="28786" xr:uid="{00000000-0005-0000-0000-0000BD160000}"/>
    <cellStyle name="Entrada 5 6 3 2 2" xfId="41537" xr:uid="{00000000-0005-0000-0000-0000BE160000}"/>
    <cellStyle name="Entrada 5 6 4" xfId="18215" xr:uid="{00000000-0005-0000-0000-0000BF160000}"/>
    <cellStyle name="Entrada 5 6 4 2" xfId="30966" xr:uid="{00000000-0005-0000-0000-0000C0160000}"/>
    <cellStyle name="Entrada 5 7" xfId="11840" xr:uid="{00000000-0005-0000-0000-0000C1160000}"/>
    <cellStyle name="Entrada 5 7 2" xfId="25011" xr:uid="{00000000-0005-0000-0000-0000C2160000}"/>
    <cellStyle name="Entrada 5 7 2 2" xfId="37762" xr:uid="{00000000-0005-0000-0000-0000C3160000}"/>
    <cellStyle name="Entrada 5 8" xfId="15629" xr:uid="{00000000-0005-0000-0000-0000C4160000}"/>
    <cellStyle name="Entrada 5 8 2" xfId="28800" xr:uid="{00000000-0005-0000-0000-0000C5160000}"/>
    <cellStyle name="Entrada 5 8 2 2" xfId="41551" xr:uid="{00000000-0005-0000-0000-0000C6160000}"/>
    <cellStyle name="Entrada 5 9" xfId="18201" xr:uid="{00000000-0005-0000-0000-0000C7160000}"/>
    <cellStyle name="Entrada 5 9 2" xfId="30952" xr:uid="{00000000-0005-0000-0000-0000C8160000}"/>
    <cellStyle name="Entrada 6" xfId="3336" xr:uid="{00000000-0005-0000-0000-0000C9160000}"/>
    <cellStyle name="Entrada 6 2" xfId="3337" xr:uid="{00000000-0005-0000-0000-0000CA160000}"/>
    <cellStyle name="Entrada 6 2 2" xfId="3338" xr:uid="{00000000-0005-0000-0000-0000CB160000}"/>
    <cellStyle name="Entrada 6 2 2 2" xfId="3339" xr:uid="{00000000-0005-0000-0000-0000CC160000}"/>
    <cellStyle name="Entrada 6 2 2 2 2" xfId="11858" xr:uid="{00000000-0005-0000-0000-0000CD160000}"/>
    <cellStyle name="Entrada 6 2 2 2 2 2" xfId="25029" xr:uid="{00000000-0005-0000-0000-0000CE160000}"/>
    <cellStyle name="Entrada 6 2 2 2 2 2 2" xfId="37780" xr:uid="{00000000-0005-0000-0000-0000CF160000}"/>
    <cellStyle name="Entrada 6 2 2 2 3" xfId="15611" xr:uid="{00000000-0005-0000-0000-0000D0160000}"/>
    <cellStyle name="Entrada 6 2 2 2 3 2" xfId="28782" xr:uid="{00000000-0005-0000-0000-0000D1160000}"/>
    <cellStyle name="Entrada 6 2 2 2 3 2 2" xfId="41533" xr:uid="{00000000-0005-0000-0000-0000D2160000}"/>
    <cellStyle name="Entrada 6 2 2 2 4" xfId="18219" xr:uid="{00000000-0005-0000-0000-0000D3160000}"/>
    <cellStyle name="Entrada 6 2 2 2 4 2" xfId="30970" xr:uid="{00000000-0005-0000-0000-0000D4160000}"/>
    <cellStyle name="Entrada 6 2 2 3" xfId="3340" xr:uid="{00000000-0005-0000-0000-0000D5160000}"/>
    <cellStyle name="Entrada 6 2 2 3 2" xfId="11859" xr:uid="{00000000-0005-0000-0000-0000D6160000}"/>
    <cellStyle name="Entrada 6 2 2 3 2 2" xfId="25030" xr:uid="{00000000-0005-0000-0000-0000D7160000}"/>
    <cellStyle name="Entrada 6 2 2 3 2 2 2" xfId="37781" xr:uid="{00000000-0005-0000-0000-0000D8160000}"/>
    <cellStyle name="Entrada 6 2 2 3 3" xfId="15610" xr:uid="{00000000-0005-0000-0000-0000D9160000}"/>
    <cellStyle name="Entrada 6 2 2 3 3 2" xfId="28781" xr:uid="{00000000-0005-0000-0000-0000DA160000}"/>
    <cellStyle name="Entrada 6 2 2 3 3 2 2" xfId="41532" xr:uid="{00000000-0005-0000-0000-0000DB160000}"/>
    <cellStyle name="Entrada 6 2 2 3 4" xfId="18220" xr:uid="{00000000-0005-0000-0000-0000DC160000}"/>
    <cellStyle name="Entrada 6 2 2 3 4 2" xfId="30971" xr:uid="{00000000-0005-0000-0000-0000DD160000}"/>
    <cellStyle name="Entrada 6 2 2 4" xfId="11857" xr:uid="{00000000-0005-0000-0000-0000DE160000}"/>
    <cellStyle name="Entrada 6 2 2 4 2" xfId="25028" xr:uid="{00000000-0005-0000-0000-0000DF160000}"/>
    <cellStyle name="Entrada 6 2 2 4 2 2" xfId="37779" xr:uid="{00000000-0005-0000-0000-0000E0160000}"/>
    <cellStyle name="Entrada 6 2 2 5" xfId="15612" xr:uid="{00000000-0005-0000-0000-0000E1160000}"/>
    <cellStyle name="Entrada 6 2 2 5 2" xfId="28783" xr:uid="{00000000-0005-0000-0000-0000E2160000}"/>
    <cellStyle name="Entrada 6 2 2 5 2 2" xfId="41534" xr:uid="{00000000-0005-0000-0000-0000E3160000}"/>
    <cellStyle name="Entrada 6 2 2 6" xfId="18218" xr:uid="{00000000-0005-0000-0000-0000E4160000}"/>
    <cellStyle name="Entrada 6 2 2 6 2" xfId="30969" xr:uid="{00000000-0005-0000-0000-0000E5160000}"/>
    <cellStyle name="Entrada 6 2 3" xfId="3341" xr:uid="{00000000-0005-0000-0000-0000E6160000}"/>
    <cellStyle name="Entrada 6 2 3 2" xfId="11860" xr:uid="{00000000-0005-0000-0000-0000E7160000}"/>
    <cellStyle name="Entrada 6 2 3 2 2" xfId="25031" xr:uid="{00000000-0005-0000-0000-0000E8160000}"/>
    <cellStyle name="Entrada 6 2 3 2 2 2" xfId="37782" xr:uid="{00000000-0005-0000-0000-0000E9160000}"/>
    <cellStyle name="Entrada 6 2 3 3" xfId="15609" xr:uid="{00000000-0005-0000-0000-0000EA160000}"/>
    <cellStyle name="Entrada 6 2 3 3 2" xfId="28780" xr:uid="{00000000-0005-0000-0000-0000EB160000}"/>
    <cellStyle name="Entrada 6 2 3 3 2 2" xfId="41531" xr:uid="{00000000-0005-0000-0000-0000EC160000}"/>
    <cellStyle name="Entrada 6 2 3 4" xfId="18221" xr:uid="{00000000-0005-0000-0000-0000ED160000}"/>
    <cellStyle name="Entrada 6 2 3 4 2" xfId="30972" xr:uid="{00000000-0005-0000-0000-0000EE160000}"/>
    <cellStyle name="Entrada 6 2 4" xfId="3342" xr:uid="{00000000-0005-0000-0000-0000EF160000}"/>
    <cellStyle name="Entrada 6 2 4 2" xfId="11861" xr:uid="{00000000-0005-0000-0000-0000F0160000}"/>
    <cellStyle name="Entrada 6 2 4 2 2" xfId="25032" xr:uid="{00000000-0005-0000-0000-0000F1160000}"/>
    <cellStyle name="Entrada 6 2 4 2 2 2" xfId="37783" xr:uid="{00000000-0005-0000-0000-0000F2160000}"/>
    <cellStyle name="Entrada 6 2 4 3" xfId="15608" xr:uid="{00000000-0005-0000-0000-0000F3160000}"/>
    <cellStyle name="Entrada 6 2 4 3 2" xfId="28779" xr:uid="{00000000-0005-0000-0000-0000F4160000}"/>
    <cellStyle name="Entrada 6 2 4 3 2 2" xfId="41530" xr:uid="{00000000-0005-0000-0000-0000F5160000}"/>
    <cellStyle name="Entrada 6 2 4 4" xfId="18222" xr:uid="{00000000-0005-0000-0000-0000F6160000}"/>
    <cellStyle name="Entrada 6 2 4 4 2" xfId="30973" xr:uid="{00000000-0005-0000-0000-0000F7160000}"/>
    <cellStyle name="Entrada 6 2 5" xfId="11856" xr:uid="{00000000-0005-0000-0000-0000F8160000}"/>
    <cellStyle name="Entrada 6 2 5 2" xfId="25027" xr:uid="{00000000-0005-0000-0000-0000F9160000}"/>
    <cellStyle name="Entrada 6 2 5 2 2" xfId="37778" xr:uid="{00000000-0005-0000-0000-0000FA160000}"/>
    <cellStyle name="Entrada 6 2 6" xfId="15613" xr:uid="{00000000-0005-0000-0000-0000FB160000}"/>
    <cellStyle name="Entrada 6 2 6 2" xfId="28784" xr:uid="{00000000-0005-0000-0000-0000FC160000}"/>
    <cellStyle name="Entrada 6 2 6 2 2" xfId="41535" xr:uid="{00000000-0005-0000-0000-0000FD160000}"/>
    <cellStyle name="Entrada 6 2 7" xfId="18217" xr:uid="{00000000-0005-0000-0000-0000FE160000}"/>
    <cellStyle name="Entrada 6 2 7 2" xfId="30968" xr:uid="{00000000-0005-0000-0000-0000FF160000}"/>
    <cellStyle name="Entrada 6 3" xfId="3343" xr:uid="{00000000-0005-0000-0000-000000170000}"/>
    <cellStyle name="Entrada 6 3 2" xfId="3344" xr:uid="{00000000-0005-0000-0000-000001170000}"/>
    <cellStyle name="Entrada 6 3 2 2" xfId="11863" xr:uid="{00000000-0005-0000-0000-000002170000}"/>
    <cellStyle name="Entrada 6 3 2 2 2" xfId="25034" xr:uid="{00000000-0005-0000-0000-000003170000}"/>
    <cellStyle name="Entrada 6 3 2 2 2 2" xfId="37785" xr:uid="{00000000-0005-0000-0000-000004170000}"/>
    <cellStyle name="Entrada 6 3 2 3" xfId="15606" xr:uid="{00000000-0005-0000-0000-000005170000}"/>
    <cellStyle name="Entrada 6 3 2 3 2" xfId="28777" xr:uid="{00000000-0005-0000-0000-000006170000}"/>
    <cellStyle name="Entrada 6 3 2 3 2 2" xfId="41528" xr:uid="{00000000-0005-0000-0000-000007170000}"/>
    <cellStyle name="Entrada 6 3 2 4" xfId="18224" xr:uid="{00000000-0005-0000-0000-000008170000}"/>
    <cellStyle name="Entrada 6 3 2 4 2" xfId="30975" xr:uid="{00000000-0005-0000-0000-000009170000}"/>
    <cellStyle name="Entrada 6 3 3" xfId="3345" xr:uid="{00000000-0005-0000-0000-00000A170000}"/>
    <cellStyle name="Entrada 6 3 3 2" xfId="11864" xr:uid="{00000000-0005-0000-0000-00000B170000}"/>
    <cellStyle name="Entrada 6 3 3 2 2" xfId="25035" xr:uid="{00000000-0005-0000-0000-00000C170000}"/>
    <cellStyle name="Entrada 6 3 3 2 2 2" xfId="37786" xr:uid="{00000000-0005-0000-0000-00000D170000}"/>
    <cellStyle name="Entrada 6 3 3 3" xfId="15605" xr:uid="{00000000-0005-0000-0000-00000E170000}"/>
    <cellStyle name="Entrada 6 3 3 3 2" xfId="28776" xr:uid="{00000000-0005-0000-0000-00000F170000}"/>
    <cellStyle name="Entrada 6 3 3 3 2 2" xfId="41527" xr:uid="{00000000-0005-0000-0000-000010170000}"/>
    <cellStyle name="Entrada 6 3 3 4" xfId="18225" xr:uid="{00000000-0005-0000-0000-000011170000}"/>
    <cellStyle name="Entrada 6 3 3 4 2" xfId="30976" xr:uid="{00000000-0005-0000-0000-000012170000}"/>
    <cellStyle name="Entrada 6 3 4" xfId="11862" xr:uid="{00000000-0005-0000-0000-000013170000}"/>
    <cellStyle name="Entrada 6 3 4 2" xfId="25033" xr:uid="{00000000-0005-0000-0000-000014170000}"/>
    <cellStyle name="Entrada 6 3 4 2 2" xfId="37784" xr:uid="{00000000-0005-0000-0000-000015170000}"/>
    <cellStyle name="Entrada 6 3 5" xfId="15607" xr:uid="{00000000-0005-0000-0000-000016170000}"/>
    <cellStyle name="Entrada 6 3 5 2" xfId="28778" xr:uid="{00000000-0005-0000-0000-000017170000}"/>
    <cellStyle name="Entrada 6 3 5 2 2" xfId="41529" xr:uid="{00000000-0005-0000-0000-000018170000}"/>
    <cellStyle name="Entrada 6 3 6" xfId="18223" xr:uid="{00000000-0005-0000-0000-000019170000}"/>
    <cellStyle name="Entrada 6 3 6 2" xfId="30974" xr:uid="{00000000-0005-0000-0000-00001A170000}"/>
    <cellStyle name="Entrada 6 4" xfId="3346" xr:uid="{00000000-0005-0000-0000-00001B170000}"/>
    <cellStyle name="Entrada 6 4 2" xfId="11865" xr:uid="{00000000-0005-0000-0000-00001C170000}"/>
    <cellStyle name="Entrada 6 4 2 2" xfId="25036" xr:uid="{00000000-0005-0000-0000-00001D170000}"/>
    <cellStyle name="Entrada 6 4 2 2 2" xfId="37787" xr:uid="{00000000-0005-0000-0000-00001E170000}"/>
    <cellStyle name="Entrada 6 4 3" xfId="15604" xr:uid="{00000000-0005-0000-0000-00001F170000}"/>
    <cellStyle name="Entrada 6 4 3 2" xfId="28775" xr:uid="{00000000-0005-0000-0000-000020170000}"/>
    <cellStyle name="Entrada 6 4 3 2 2" xfId="41526" xr:uid="{00000000-0005-0000-0000-000021170000}"/>
    <cellStyle name="Entrada 6 4 4" xfId="18226" xr:uid="{00000000-0005-0000-0000-000022170000}"/>
    <cellStyle name="Entrada 6 4 4 2" xfId="30977" xr:uid="{00000000-0005-0000-0000-000023170000}"/>
    <cellStyle name="Entrada 6 5" xfId="3347" xr:uid="{00000000-0005-0000-0000-000024170000}"/>
    <cellStyle name="Entrada 6 5 2" xfId="11866" xr:uid="{00000000-0005-0000-0000-000025170000}"/>
    <cellStyle name="Entrada 6 5 2 2" xfId="25037" xr:uid="{00000000-0005-0000-0000-000026170000}"/>
    <cellStyle name="Entrada 6 5 2 2 2" xfId="37788" xr:uid="{00000000-0005-0000-0000-000027170000}"/>
    <cellStyle name="Entrada 6 5 3" xfId="15603" xr:uid="{00000000-0005-0000-0000-000028170000}"/>
    <cellStyle name="Entrada 6 5 3 2" xfId="28774" xr:uid="{00000000-0005-0000-0000-000029170000}"/>
    <cellStyle name="Entrada 6 5 3 2 2" xfId="41525" xr:uid="{00000000-0005-0000-0000-00002A170000}"/>
    <cellStyle name="Entrada 6 5 4" xfId="18227" xr:uid="{00000000-0005-0000-0000-00002B170000}"/>
    <cellStyle name="Entrada 6 5 4 2" xfId="30978" xr:uid="{00000000-0005-0000-0000-00002C170000}"/>
    <cellStyle name="Entrada 6 6" xfId="3348" xr:uid="{00000000-0005-0000-0000-00002D170000}"/>
    <cellStyle name="Entrada 6 6 2" xfId="11867" xr:uid="{00000000-0005-0000-0000-00002E170000}"/>
    <cellStyle name="Entrada 6 6 2 2" xfId="25038" xr:uid="{00000000-0005-0000-0000-00002F170000}"/>
    <cellStyle name="Entrada 6 6 2 2 2" xfId="37789" xr:uid="{00000000-0005-0000-0000-000030170000}"/>
    <cellStyle name="Entrada 6 6 3" xfId="15602" xr:uid="{00000000-0005-0000-0000-000031170000}"/>
    <cellStyle name="Entrada 6 6 3 2" xfId="28773" xr:uid="{00000000-0005-0000-0000-000032170000}"/>
    <cellStyle name="Entrada 6 6 3 2 2" xfId="41524" xr:uid="{00000000-0005-0000-0000-000033170000}"/>
    <cellStyle name="Entrada 6 6 4" xfId="18228" xr:uid="{00000000-0005-0000-0000-000034170000}"/>
    <cellStyle name="Entrada 6 6 4 2" xfId="30979" xr:uid="{00000000-0005-0000-0000-000035170000}"/>
    <cellStyle name="Entrada 6 7" xfId="11855" xr:uid="{00000000-0005-0000-0000-000036170000}"/>
    <cellStyle name="Entrada 6 7 2" xfId="25026" xr:uid="{00000000-0005-0000-0000-000037170000}"/>
    <cellStyle name="Entrada 6 7 2 2" xfId="37777" xr:uid="{00000000-0005-0000-0000-000038170000}"/>
    <cellStyle name="Entrada 6 8" xfId="15614" xr:uid="{00000000-0005-0000-0000-000039170000}"/>
    <cellStyle name="Entrada 6 8 2" xfId="28785" xr:uid="{00000000-0005-0000-0000-00003A170000}"/>
    <cellStyle name="Entrada 6 8 2 2" xfId="41536" xr:uid="{00000000-0005-0000-0000-00003B170000}"/>
    <cellStyle name="Entrada 6 9" xfId="18216" xr:uid="{00000000-0005-0000-0000-00003C170000}"/>
    <cellStyle name="Entrada 6 9 2" xfId="30967" xr:uid="{00000000-0005-0000-0000-00003D170000}"/>
    <cellStyle name="Entrada 7" xfId="3349" xr:uid="{00000000-0005-0000-0000-00003E170000}"/>
    <cellStyle name="Entrada 7 2" xfId="3350" xr:uid="{00000000-0005-0000-0000-00003F170000}"/>
    <cellStyle name="Entrada 7 2 2" xfId="3351" xr:uid="{00000000-0005-0000-0000-000040170000}"/>
    <cellStyle name="Entrada 7 2 2 2" xfId="3352" xr:uid="{00000000-0005-0000-0000-000041170000}"/>
    <cellStyle name="Entrada 7 2 2 2 2" xfId="11871" xr:uid="{00000000-0005-0000-0000-000042170000}"/>
    <cellStyle name="Entrada 7 2 2 2 2 2" xfId="25042" xr:uid="{00000000-0005-0000-0000-000043170000}"/>
    <cellStyle name="Entrada 7 2 2 2 2 2 2" xfId="37793" xr:uid="{00000000-0005-0000-0000-000044170000}"/>
    <cellStyle name="Entrada 7 2 2 2 3" xfId="15599" xr:uid="{00000000-0005-0000-0000-000045170000}"/>
    <cellStyle name="Entrada 7 2 2 2 3 2" xfId="28770" xr:uid="{00000000-0005-0000-0000-000046170000}"/>
    <cellStyle name="Entrada 7 2 2 2 3 2 2" xfId="41521" xr:uid="{00000000-0005-0000-0000-000047170000}"/>
    <cellStyle name="Entrada 7 2 2 2 4" xfId="18231" xr:uid="{00000000-0005-0000-0000-000048170000}"/>
    <cellStyle name="Entrada 7 2 2 2 4 2" xfId="30982" xr:uid="{00000000-0005-0000-0000-000049170000}"/>
    <cellStyle name="Entrada 7 2 2 3" xfId="3353" xr:uid="{00000000-0005-0000-0000-00004A170000}"/>
    <cellStyle name="Entrada 7 2 2 3 2" xfId="11872" xr:uid="{00000000-0005-0000-0000-00004B170000}"/>
    <cellStyle name="Entrada 7 2 2 3 2 2" xfId="25043" xr:uid="{00000000-0005-0000-0000-00004C170000}"/>
    <cellStyle name="Entrada 7 2 2 3 2 2 2" xfId="37794" xr:uid="{00000000-0005-0000-0000-00004D170000}"/>
    <cellStyle name="Entrada 7 2 2 3 3" xfId="15598" xr:uid="{00000000-0005-0000-0000-00004E170000}"/>
    <cellStyle name="Entrada 7 2 2 3 3 2" xfId="28769" xr:uid="{00000000-0005-0000-0000-00004F170000}"/>
    <cellStyle name="Entrada 7 2 2 3 3 2 2" xfId="41520" xr:uid="{00000000-0005-0000-0000-000050170000}"/>
    <cellStyle name="Entrada 7 2 2 3 4" xfId="18232" xr:uid="{00000000-0005-0000-0000-000051170000}"/>
    <cellStyle name="Entrada 7 2 2 3 4 2" xfId="30983" xr:uid="{00000000-0005-0000-0000-000052170000}"/>
    <cellStyle name="Entrada 7 2 2 4" xfId="11870" xr:uid="{00000000-0005-0000-0000-000053170000}"/>
    <cellStyle name="Entrada 7 2 2 4 2" xfId="25041" xr:uid="{00000000-0005-0000-0000-000054170000}"/>
    <cellStyle name="Entrada 7 2 2 4 2 2" xfId="37792" xr:uid="{00000000-0005-0000-0000-000055170000}"/>
    <cellStyle name="Entrada 7 2 2 5" xfId="15600" xr:uid="{00000000-0005-0000-0000-000056170000}"/>
    <cellStyle name="Entrada 7 2 2 5 2" xfId="28771" xr:uid="{00000000-0005-0000-0000-000057170000}"/>
    <cellStyle name="Entrada 7 2 2 5 2 2" xfId="41522" xr:uid="{00000000-0005-0000-0000-000058170000}"/>
    <cellStyle name="Entrada 7 2 2 6" xfId="18230" xr:uid="{00000000-0005-0000-0000-000059170000}"/>
    <cellStyle name="Entrada 7 2 2 6 2" xfId="30981" xr:uid="{00000000-0005-0000-0000-00005A170000}"/>
    <cellStyle name="Entrada 7 2 3" xfId="3354" xr:uid="{00000000-0005-0000-0000-00005B170000}"/>
    <cellStyle name="Entrada 7 2 3 2" xfId="11873" xr:uid="{00000000-0005-0000-0000-00005C170000}"/>
    <cellStyle name="Entrada 7 2 3 2 2" xfId="25044" xr:uid="{00000000-0005-0000-0000-00005D170000}"/>
    <cellStyle name="Entrada 7 2 3 2 2 2" xfId="37795" xr:uid="{00000000-0005-0000-0000-00005E170000}"/>
    <cellStyle name="Entrada 7 2 3 3" xfId="15597" xr:uid="{00000000-0005-0000-0000-00005F170000}"/>
    <cellStyle name="Entrada 7 2 3 3 2" xfId="28768" xr:uid="{00000000-0005-0000-0000-000060170000}"/>
    <cellStyle name="Entrada 7 2 3 3 2 2" xfId="41519" xr:uid="{00000000-0005-0000-0000-000061170000}"/>
    <cellStyle name="Entrada 7 2 3 4" xfId="18233" xr:uid="{00000000-0005-0000-0000-000062170000}"/>
    <cellStyle name="Entrada 7 2 3 4 2" xfId="30984" xr:uid="{00000000-0005-0000-0000-000063170000}"/>
    <cellStyle name="Entrada 7 2 4" xfId="3355" xr:uid="{00000000-0005-0000-0000-000064170000}"/>
    <cellStyle name="Entrada 7 2 4 2" xfId="11874" xr:uid="{00000000-0005-0000-0000-000065170000}"/>
    <cellStyle name="Entrada 7 2 4 2 2" xfId="25045" xr:uid="{00000000-0005-0000-0000-000066170000}"/>
    <cellStyle name="Entrada 7 2 4 2 2 2" xfId="37796" xr:uid="{00000000-0005-0000-0000-000067170000}"/>
    <cellStyle name="Entrada 7 2 4 3" xfId="15596" xr:uid="{00000000-0005-0000-0000-000068170000}"/>
    <cellStyle name="Entrada 7 2 4 3 2" xfId="28767" xr:uid="{00000000-0005-0000-0000-000069170000}"/>
    <cellStyle name="Entrada 7 2 4 3 2 2" xfId="41518" xr:uid="{00000000-0005-0000-0000-00006A170000}"/>
    <cellStyle name="Entrada 7 2 4 4" xfId="18234" xr:uid="{00000000-0005-0000-0000-00006B170000}"/>
    <cellStyle name="Entrada 7 2 4 4 2" xfId="30985" xr:uid="{00000000-0005-0000-0000-00006C170000}"/>
    <cellStyle name="Entrada 7 2 5" xfId="11869" xr:uid="{00000000-0005-0000-0000-00006D170000}"/>
    <cellStyle name="Entrada 7 2 5 2" xfId="25040" xr:uid="{00000000-0005-0000-0000-00006E170000}"/>
    <cellStyle name="Entrada 7 2 5 2 2" xfId="37791" xr:uid="{00000000-0005-0000-0000-00006F170000}"/>
    <cellStyle name="Entrada 7 2 6" xfId="15601" xr:uid="{00000000-0005-0000-0000-000070170000}"/>
    <cellStyle name="Entrada 7 2 6 2" xfId="28772" xr:uid="{00000000-0005-0000-0000-000071170000}"/>
    <cellStyle name="Entrada 7 2 6 2 2" xfId="41523" xr:uid="{00000000-0005-0000-0000-000072170000}"/>
    <cellStyle name="Entrada 7 2 7" xfId="18229" xr:uid="{00000000-0005-0000-0000-000073170000}"/>
    <cellStyle name="Entrada 7 2 7 2" xfId="30980" xr:uid="{00000000-0005-0000-0000-000074170000}"/>
    <cellStyle name="Entrada 7 3" xfId="3356" xr:uid="{00000000-0005-0000-0000-000075170000}"/>
    <cellStyle name="Entrada 7 3 2" xfId="3357" xr:uid="{00000000-0005-0000-0000-000076170000}"/>
    <cellStyle name="Entrada 7 3 2 2" xfId="11876" xr:uid="{00000000-0005-0000-0000-000077170000}"/>
    <cellStyle name="Entrada 7 3 2 2 2" xfId="25047" xr:uid="{00000000-0005-0000-0000-000078170000}"/>
    <cellStyle name="Entrada 7 3 2 2 2 2" xfId="37798" xr:uid="{00000000-0005-0000-0000-000079170000}"/>
    <cellStyle name="Entrada 7 3 2 3" xfId="15594" xr:uid="{00000000-0005-0000-0000-00007A170000}"/>
    <cellStyle name="Entrada 7 3 2 3 2" xfId="28765" xr:uid="{00000000-0005-0000-0000-00007B170000}"/>
    <cellStyle name="Entrada 7 3 2 3 2 2" xfId="41516" xr:uid="{00000000-0005-0000-0000-00007C170000}"/>
    <cellStyle name="Entrada 7 3 2 4" xfId="18236" xr:uid="{00000000-0005-0000-0000-00007D170000}"/>
    <cellStyle name="Entrada 7 3 2 4 2" xfId="30987" xr:uid="{00000000-0005-0000-0000-00007E170000}"/>
    <cellStyle name="Entrada 7 3 3" xfId="3358" xr:uid="{00000000-0005-0000-0000-00007F170000}"/>
    <cellStyle name="Entrada 7 3 3 2" xfId="11877" xr:uid="{00000000-0005-0000-0000-000080170000}"/>
    <cellStyle name="Entrada 7 3 3 2 2" xfId="25048" xr:uid="{00000000-0005-0000-0000-000081170000}"/>
    <cellStyle name="Entrada 7 3 3 2 2 2" xfId="37799" xr:uid="{00000000-0005-0000-0000-000082170000}"/>
    <cellStyle name="Entrada 7 3 3 3" xfId="15593" xr:uid="{00000000-0005-0000-0000-000083170000}"/>
    <cellStyle name="Entrada 7 3 3 3 2" xfId="28764" xr:uid="{00000000-0005-0000-0000-000084170000}"/>
    <cellStyle name="Entrada 7 3 3 3 2 2" xfId="41515" xr:uid="{00000000-0005-0000-0000-000085170000}"/>
    <cellStyle name="Entrada 7 3 3 4" xfId="18237" xr:uid="{00000000-0005-0000-0000-000086170000}"/>
    <cellStyle name="Entrada 7 3 3 4 2" xfId="30988" xr:uid="{00000000-0005-0000-0000-000087170000}"/>
    <cellStyle name="Entrada 7 3 4" xfId="11875" xr:uid="{00000000-0005-0000-0000-000088170000}"/>
    <cellStyle name="Entrada 7 3 4 2" xfId="25046" xr:uid="{00000000-0005-0000-0000-000089170000}"/>
    <cellStyle name="Entrada 7 3 4 2 2" xfId="37797" xr:uid="{00000000-0005-0000-0000-00008A170000}"/>
    <cellStyle name="Entrada 7 3 5" xfId="15595" xr:uid="{00000000-0005-0000-0000-00008B170000}"/>
    <cellStyle name="Entrada 7 3 5 2" xfId="28766" xr:uid="{00000000-0005-0000-0000-00008C170000}"/>
    <cellStyle name="Entrada 7 3 5 2 2" xfId="41517" xr:uid="{00000000-0005-0000-0000-00008D170000}"/>
    <cellStyle name="Entrada 7 3 6" xfId="18235" xr:uid="{00000000-0005-0000-0000-00008E170000}"/>
    <cellStyle name="Entrada 7 3 6 2" xfId="30986" xr:uid="{00000000-0005-0000-0000-00008F170000}"/>
    <cellStyle name="Entrada 7 4" xfId="3359" xr:uid="{00000000-0005-0000-0000-000090170000}"/>
    <cellStyle name="Entrada 7 4 2" xfId="11878" xr:uid="{00000000-0005-0000-0000-000091170000}"/>
    <cellStyle name="Entrada 7 4 2 2" xfId="25049" xr:uid="{00000000-0005-0000-0000-000092170000}"/>
    <cellStyle name="Entrada 7 4 2 2 2" xfId="37800" xr:uid="{00000000-0005-0000-0000-000093170000}"/>
    <cellStyle name="Entrada 7 4 3" xfId="15592" xr:uid="{00000000-0005-0000-0000-000094170000}"/>
    <cellStyle name="Entrada 7 4 3 2" xfId="28763" xr:uid="{00000000-0005-0000-0000-000095170000}"/>
    <cellStyle name="Entrada 7 4 3 2 2" xfId="41514" xr:uid="{00000000-0005-0000-0000-000096170000}"/>
    <cellStyle name="Entrada 7 4 4" xfId="18238" xr:uid="{00000000-0005-0000-0000-000097170000}"/>
    <cellStyle name="Entrada 7 4 4 2" xfId="30989" xr:uid="{00000000-0005-0000-0000-000098170000}"/>
    <cellStyle name="Entrada 7 5" xfId="3360" xr:uid="{00000000-0005-0000-0000-000099170000}"/>
    <cellStyle name="Entrada 7 5 2" xfId="11879" xr:uid="{00000000-0005-0000-0000-00009A170000}"/>
    <cellStyle name="Entrada 7 5 2 2" xfId="25050" xr:uid="{00000000-0005-0000-0000-00009B170000}"/>
    <cellStyle name="Entrada 7 5 2 2 2" xfId="37801" xr:uid="{00000000-0005-0000-0000-00009C170000}"/>
    <cellStyle name="Entrada 7 5 3" xfId="15591" xr:uid="{00000000-0005-0000-0000-00009D170000}"/>
    <cellStyle name="Entrada 7 5 3 2" xfId="28762" xr:uid="{00000000-0005-0000-0000-00009E170000}"/>
    <cellStyle name="Entrada 7 5 3 2 2" xfId="41513" xr:uid="{00000000-0005-0000-0000-00009F170000}"/>
    <cellStyle name="Entrada 7 5 4" xfId="18239" xr:uid="{00000000-0005-0000-0000-0000A0170000}"/>
    <cellStyle name="Entrada 7 5 4 2" xfId="30990" xr:uid="{00000000-0005-0000-0000-0000A1170000}"/>
    <cellStyle name="Entrada 7 6" xfId="3361" xr:uid="{00000000-0005-0000-0000-0000A2170000}"/>
    <cellStyle name="Entrada 7 6 2" xfId="11880" xr:uid="{00000000-0005-0000-0000-0000A3170000}"/>
    <cellStyle name="Entrada 7 6 2 2" xfId="25051" xr:uid="{00000000-0005-0000-0000-0000A4170000}"/>
    <cellStyle name="Entrada 7 6 2 2 2" xfId="37802" xr:uid="{00000000-0005-0000-0000-0000A5170000}"/>
    <cellStyle name="Entrada 7 6 3" xfId="15590" xr:uid="{00000000-0005-0000-0000-0000A6170000}"/>
    <cellStyle name="Entrada 7 6 3 2" xfId="28761" xr:uid="{00000000-0005-0000-0000-0000A7170000}"/>
    <cellStyle name="Entrada 7 6 3 2 2" xfId="41512" xr:uid="{00000000-0005-0000-0000-0000A8170000}"/>
    <cellStyle name="Entrada 7 6 4" xfId="18240" xr:uid="{00000000-0005-0000-0000-0000A9170000}"/>
    <cellStyle name="Entrada 7 6 4 2" xfId="30991" xr:uid="{00000000-0005-0000-0000-0000AA170000}"/>
    <cellStyle name="Entrada 8" xfId="3362" xr:uid="{00000000-0005-0000-0000-0000AB170000}"/>
    <cellStyle name="Entrada 8 2" xfId="3363" xr:uid="{00000000-0005-0000-0000-0000AC170000}"/>
    <cellStyle name="Entrada 8 2 2" xfId="3364" xr:uid="{00000000-0005-0000-0000-0000AD170000}"/>
    <cellStyle name="Entrada 8 2 2 2" xfId="3365" xr:uid="{00000000-0005-0000-0000-0000AE170000}"/>
    <cellStyle name="Entrada 8 2 2 2 2" xfId="11884" xr:uid="{00000000-0005-0000-0000-0000AF170000}"/>
    <cellStyle name="Entrada 8 2 2 2 2 2" xfId="25055" xr:uid="{00000000-0005-0000-0000-0000B0170000}"/>
    <cellStyle name="Entrada 8 2 2 2 2 2 2" xfId="37806" xr:uid="{00000000-0005-0000-0000-0000B1170000}"/>
    <cellStyle name="Entrada 8 2 2 2 3" xfId="15586" xr:uid="{00000000-0005-0000-0000-0000B2170000}"/>
    <cellStyle name="Entrada 8 2 2 2 3 2" xfId="28757" xr:uid="{00000000-0005-0000-0000-0000B3170000}"/>
    <cellStyle name="Entrada 8 2 2 2 3 2 2" xfId="41508" xr:uid="{00000000-0005-0000-0000-0000B4170000}"/>
    <cellStyle name="Entrada 8 2 2 2 4" xfId="18244" xr:uid="{00000000-0005-0000-0000-0000B5170000}"/>
    <cellStyle name="Entrada 8 2 2 2 4 2" xfId="30995" xr:uid="{00000000-0005-0000-0000-0000B6170000}"/>
    <cellStyle name="Entrada 8 2 2 3" xfId="3366" xr:uid="{00000000-0005-0000-0000-0000B7170000}"/>
    <cellStyle name="Entrada 8 2 2 3 2" xfId="11885" xr:uid="{00000000-0005-0000-0000-0000B8170000}"/>
    <cellStyle name="Entrada 8 2 2 3 2 2" xfId="25056" xr:uid="{00000000-0005-0000-0000-0000B9170000}"/>
    <cellStyle name="Entrada 8 2 2 3 2 2 2" xfId="37807" xr:uid="{00000000-0005-0000-0000-0000BA170000}"/>
    <cellStyle name="Entrada 8 2 2 3 3" xfId="15585" xr:uid="{00000000-0005-0000-0000-0000BB170000}"/>
    <cellStyle name="Entrada 8 2 2 3 3 2" xfId="28756" xr:uid="{00000000-0005-0000-0000-0000BC170000}"/>
    <cellStyle name="Entrada 8 2 2 3 3 2 2" xfId="41507" xr:uid="{00000000-0005-0000-0000-0000BD170000}"/>
    <cellStyle name="Entrada 8 2 2 3 4" xfId="18245" xr:uid="{00000000-0005-0000-0000-0000BE170000}"/>
    <cellStyle name="Entrada 8 2 2 3 4 2" xfId="30996" xr:uid="{00000000-0005-0000-0000-0000BF170000}"/>
    <cellStyle name="Entrada 8 2 2 4" xfId="11883" xr:uid="{00000000-0005-0000-0000-0000C0170000}"/>
    <cellStyle name="Entrada 8 2 2 4 2" xfId="25054" xr:uid="{00000000-0005-0000-0000-0000C1170000}"/>
    <cellStyle name="Entrada 8 2 2 4 2 2" xfId="37805" xr:uid="{00000000-0005-0000-0000-0000C2170000}"/>
    <cellStyle name="Entrada 8 2 2 5" xfId="15587" xr:uid="{00000000-0005-0000-0000-0000C3170000}"/>
    <cellStyle name="Entrada 8 2 2 5 2" xfId="28758" xr:uid="{00000000-0005-0000-0000-0000C4170000}"/>
    <cellStyle name="Entrada 8 2 2 5 2 2" xfId="41509" xr:uid="{00000000-0005-0000-0000-0000C5170000}"/>
    <cellStyle name="Entrada 8 2 2 6" xfId="18243" xr:uid="{00000000-0005-0000-0000-0000C6170000}"/>
    <cellStyle name="Entrada 8 2 2 6 2" xfId="30994" xr:uid="{00000000-0005-0000-0000-0000C7170000}"/>
    <cellStyle name="Entrada 8 2 3" xfId="3367" xr:uid="{00000000-0005-0000-0000-0000C8170000}"/>
    <cellStyle name="Entrada 8 2 3 2" xfId="11886" xr:uid="{00000000-0005-0000-0000-0000C9170000}"/>
    <cellStyle name="Entrada 8 2 3 2 2" xfId="25057" xr:uid="{00000000-0005-0000-0000-0000CA170000}"/>
    <cellStyle name="Entrada 8 2 3 2 2 2" xfId="37808" xr:uid="{00000000-0005-0000-0000-0000CB170000}"/>
    <cellStyle name="Entrada 8 2 3 3" xfId="15584" xr:uid="{00000000-0005-0000-0000-0000CC170000}"/>
    <cellStyle name="Entrada 8 2 3 3 2" xfId="28755" xr:uid="{00000000-0005-0000-0000-0000CD170000}"/>
    <cellStyle name="Entrada 8 2 3 3 2 2" xfId="41506" xr:uid="{00000000-0005-0000-0000-0000CE170000}"/>
    <cellStyle name="Entrada 8 2 3 4" xfId="18246" xr:uid="{00000000-0005-0000-0000-0000CF170000}"/>
    <cellStyle name="Entrada 8 2 3 4 2" xfId="30997" xr:uid="{00000000-0005-0000-0000-0000D0170000}"/>
    <cellStyle name="Entrada 8 2 4" xfId="3368" xr:uid="{00000000-0005-0000-0000-0000D1170000}"/>
    <cellStyle name="Entrada 8 2 4 2" xfId="11887" xr:uid="{00000000-0005-0000-0000-0000D2170000}"/>
    <cellStyle name="Entrada 8 2 4 2 2" xfId="25058" xr:uid="{00000000-0005-0000-0000-0000D3170000}"/>
    <cellStyle name="Entrada 8 2 4 2 2 2" xfId="37809" xr:uid="{00000000-0005-0000-0000-0000D4170000}"/>
    <cellStyle name="Entrada 8 2 4 3" xfId="15583" xr:uid="{00000000-0005-0000-0000-0000D5170000}"/>
    <cellStyle name="Entrada 8 2 4 3 2" xfId="28754" xr:uid="{00000000-0005-0000-0000-0000D6170000}"/>
    <cellStyle name="Entrada 8 2 4 3 2 2" xfId="41505" xr:uid="{00000000-0005-0000-0000-0000D7170000}"/>
    <cellStyle name="Entrada 8 2 4 4" xfId="18247" xr:uid="{00000000-0005-0000-0000-0000D8170000}"/>
    <cellStyle name="Entrada 8 2 4 4 2" xfId="30998" xr:uid="{00000000-0005-0000-0000-0000D9170000}"/>
    <cellStyle name="Entrada 8 2 5" xfId="11882" xr:uid="{00000000-0005-0000-0000-0000DA170000}"/>
    <cellStyle name="Entrada 8 2 5 2" xfId="25053" xr:uid="{00000000-0005-0000-0000-0000DB170000}"/>
    <cellStyle name="Entrada 8 2 5 2 2" xfId="37804" xr:uid="{00000000-0005-0000-0000-0000DC170000}"/>
    <cellStyle name="Entrada 8 2 6" xfId="15588" xr:uid="{00000000-0005-0000-0000-0000DD170000}"/>
    <cellStyle name="Entrada 8 2 6 2" xfId="28759" xr:uid="{00000000-0005-0000-0000-0000DE170000}"/>
    <cellStyle name="Entrada 8 2 6 2 2" xfId="41510" xr:uid="{00000000-0005-0000-0000-0000DF170000}"/>
    <cellStyle name="Entrada 8 2 7" xfId="18242" xr:uid="{00000000-0005-0000-0000-0000E0170000}"/>
    <cellStyle name="Entrada 8 2 7 2" xfId="30993" xr:uid="{00000000-0005-0000-0000-0000E1170000}"/>
    <cellStyle name="Entrada 8 3" xfId="3369" xr:uid="{00000000-0005-0000-0000-0000E2170000}"/>
    <cellStyle name="Entrada 8 3 2" xfId="3370" xr:uid="{00000000-0005-0000-0000-0000E3170000}"/>
    <cellStyle name="Entrada 8 3 2 2" xfId="11889" xr:uid="{00000000-0005-0000-0000-0000E4170000}"/>
    <cellStyle name="Entrada 8 3 2 2 2" xfId="25060" xr:uid="{00000000-0005-0000-0000-0000E5170000}"/>
    <cellStyle name="Entrada 8 3 2 2 2 2" xfId="37811" xr:uid="{00000000-0005-0000-0000-0000E6170000}"/>
    <cellStyle name="Entrada 8 3 2 3" xfId="15581" xr:uid="{00000000-0005-0000-0000-0000E7170000}"/>
    <cellStyle name="Entrada 8 3 2 3 2" xfId="28752" xr:uid="{00000000-0005-0000-0000-0000E8170000}"/>
    <cellStyle name="Entrada 8 3 2 3 2 2" xfId="41503" xr:uid="{00000000-0005-0000-0000-0000E9170000}"/>
    <cellStyle name="Entrada 8 3 2 4" xfId="18249" xr:uid="{00000000-0005-0000-0000-0000EA170000}"/>
    <cellStyle name="Entrada 8 3 2 4 2" xfId="31000" xr:uid="{00000000-0005-0000-0000-0000EB170000}"/>
    <cellStyle name="Entrada 8 3 3" xfId="3371" xr:uid="{00000000-0005-0000-0000-0000EC170000}"/>
    <cellStyle name="Entrada 8 3 3 2" xfId="11890" xr:uid="{00000000-0005-0000-0000-0000ED170000}"/>
    <cellStyle name="Entrada 8 3 3 2 2" xfId="25061" xr:uid="{00000000-0005-0000-0000-0000EE170000}"/>
    <cellStyle name="Entrada 8 3 3 2 2 2" xfId="37812" xr:uid="{00000000-0005-0000-0000-0000EF170000}"/>
    <cellStyle name="Entrada 8 3 3 3" xfId="15580" xr:uid="{00000000-0005-0000-0000-0000F0170000}"/>
    <cellStyle name="Entrada 8 3 3 3 2" xfId="28751" xr:uid="{00000000-0005-0000-0000-0000F1170000}"/>
    <cellStyle name="Entrada 8 3 3 3 2 2" xfId="41502" xr:uid="{00000000-0005-0000-0000-0000F2170000}"/>
    <cellStyle name="Entrada 8 3 3 4" xfId="18250" xr:uid="{00000000-0005-0000-0000-0000F3170000}"/>
    <cellStyle name="Entrada 8 3 3 4 2" xfId="31001" xr:uid="{00000000-0005-0000-0000-0000F4170000}"/>
    <cellStyle name="Entrada 8 3 4" xfId="11888" xr:uid="{00000000-0005-0000-0000-0000F5170000}"/>
    <cellStyle name="Entrada 8 3 4 2" xfId="25059" xr:uid="{00000000-0005-0000-0000-0000F6170000}"/>
    <cellStyle name="Entrada 8 3 4 2 2" xfId="37810" xr:uid="{00000000-0005-0000-0000-0000F7170000}"/>
    <cellStyle name="Entrada 8 3 5" xfId="15582" xr:uid="{00000000-0005-0000-0000-0000F8170000}"/>
    <cellStyle name="Entrada 8 3 5 2" xfId="28753" xr:uid="{00000000-0005-0000-0000-0000F9170000}"/>
    <cellStyle name="Entrada 8 3 5 2 2" xfId="41504" xr:uid="{00000000-0005-0000-0000-0000FA170000}"/>
    <cellStyle name="Entrada 8 3 6" xfId="18248" xr:uid="{00000000-0005-0000-0000-0000FB170000}"/>
    <cellStyle name="Entrada 8 3 6 2" xfId="30999" xr:uid="{00000000-0005-0000-0000-0000FC170000}"/>
    <cellStyle name="Entrada 8 4" xfId="3372" xr:uid="{00000000-0005-0000-0000-0000FD170000}"/>
    <cellStyle name="Entrada 8 4 2" xfId="11891" xr:uid="{00000000-0005-0000-0000-0000FE170000}"/>
    <cellStyle name="Entrada 8 4 2 2" xfId="25062" xr:uid="{00000000-0005-0000-0000-0000FF170000}"/>
    <cellStyle name="Entrada 8 4 2 2 2" xfId="37813" xr:uid="{00000000-0005-0000-0000-000000180000}"/>
    <cellStyle name="Entrada 8 4 3" xfId="15579" xr:uid="{00000000-0005-0000-0000-000001180000}"/>
    <cellStyle name="Entrada 8 4 3 2" xfId="28750" xr:uid="{00000000-0005-0000-0000-000002180000}"/>
    <cellStyle name="Entrada 8 4 3 2 2" xfId="41501" xr:uid="{00000000-0005-0000-0000-000003180000}"/>
    <cellStyle name="Entrada 8 4 4" xfId="18251" xr:uid="{00000000-0005-0000-0000-000004180000}"/>
    <cellStyle name="Entrada 8 4 4 2" xfId="31002" xr:uid="{00000000-0005-0000-0000-000005180000}"/>
    <cellStyle name="Entrada 8 5" xfId="3373" xr:uid="{00000000-0005-0000-0000-000006180000}"/>
    <cellStyle name="Entrada 8 5 2" xfId="11892" xr:uid="{00000000-0005-0000-0000-000007180000}"/>
    <cellStyle name="Entrada 8 5 2 2" xfId="25063" xr:uid="{00000000-0005-0000-0000-000008180000}"/>
    <cellStyle name="Entrada 8 5 2 2 2" xfId="37814" xr:uid="{00000000-0005-0000-0000-000009180000}"/>
    <cellStyle name="Entrada 8 5 3" xfId="15578" xr:uid="{00000000-0005-0000-0000-00000A180000}"/>
    <cellStyle name="Entrada 8 5 3 2" xfId="28749" xr:uid="{00000000-0005-0000-0000-00000B180000}"/>
    <cellStyle name="Entrada 8 5 3 2 2" xfId="41500" xr:uid="{00000000-0005-0000-0000-00000C180000}"/>
    <cellStyle name="Entrada 8 5 4" xfId="18252" xr:uid="{00000000-0005-0000-0000-00000D180000}"/>
    <cellStyle name="Entrada 8 5 4 2" xfId="31003" xr:uid="{00000000-0005-0000-0000-00000E180000}"/>
    <cellStyle name="Entrada 8 6" xfId="11881" xr:uid="{00000000-0005-0000-0000-00000F180000}"/>
    <cellStyle name="Entrada 8 6 2" xfId="25052" xr:uid="{00000000-0005-0000-0000-000010180000}"/>
    <cellStyle name="Entrada 8 6 2 2" xfId="37803" xr:uid="{00000000-0005-0000-0000-000011180000}"/>
    <cellStyle name="Entrada 8 7" xfId="15589" xr:uid="{00000000-0005-0000-0000-000012180000}"/>
    <cellStyle name="Entrada 8 7 2" xfId="28760" xr:uid="{00000000-0005-0000-0000-000013180000}"/>
    <cellStyle name="Entrada 8 7 2 2" xfId="41511" xr:uid="{00000000-0005-0000-0000-000014180000}"/>
    <cellStyle name="Entrada 8 8" xfId="18241" xr:uid="{00000000-0005-0000-0000-000015180000}"/>
    <cellStyle name="Entrada 8 8 2" xfId="30992" xr:uid="{00000000-0005-0000-0000-000016180000}"/>
    <cellStyle name="Escondido" xfId="3374" xr:uid="{00000000-0005-0000-0000-000017180000}"/>
    <cellStyle name="Estilo 1" xfId="3375" xr:uid="{00000000-0005-0000-0000-000018180000}"/>
    <cellStyle name="Estilo 1 10" xfId="3376" xr:uid="{00000000-0005-0000-0000-000019180000}"/>
    <cellStyle name="Estilo 1 11" xfId="3377" xr:uid="{00000000-0005-0000-0000-00001A180000}"/>
    <cellStyle name="Estilo 1 12" xfId="3378" xr:uid="{00000000-0005-0000-0000-00001B180000}"/>
    <cellStyle name="Estilo 1 13" xfId="3379" xr:uid="{00000000-0005-0000-0000-00001C180000}"/>
    <cellStyle name="Estilo 1 14" xfId="3380" xr:uid="{00000000-0005-0000-0000-00001D180000}"/>
    <cellStyle name="Estilo 1 15" xfId="3381" xr:uid="{00000000-0005-0000-0000-00001E180000}"/>
    <cellStyle name="Estilo 1 16" xfId="3382" xr:uid="{00000000-0005-0000-0000-00001F180000}"/>
    <cellStyle name="Estilo 1 17" xfId="3383" xr:uid="{00000000-0005-0000-0000-000020180000}"/>
    <cellStyle name="Estilo 1 18" xfId="3384" xr:uid="{00000000-0005-0000-0000-000021180000}"/>
    <cellStyle name="Estilo 1 19" xfId="3385" xr:uid="{00000000-0005-0000-0000-000022180000}"/>
    <cellStyle name="Estilo 1 2" xfId="3386" xr:uid="{00000000-0005-0000-0000-000023180000}"/>
    <cellStyle name="Estilo 1 2 2" xfId="3387" xr:uid="{00000000-0005-0000-0000-000024180000}"/>
    <cellStyle name="Estilo 1 2 2 2" xfId="3388" xr:uid="{00000000-0005-0000-0000-000025180000}"/>
    <cellStyle name="Estilo 1 2 3" xfId="3389" xr:uid="{00000000-0005-0000-0000-000026180000}"/>
    <cellStyle name="Estilo 1 20" xfId="3390" xr:uid="{00000000-0005-0000-0000-000027180000}"/>
    <cellStyle name="Estilo 1 21" xfId="3391" xr:uid="{00000000-0005-0000-0000-000028180000}"/>
    <cellStyle name="Estilo 1 22" xfId="3392" xr:uid="{00000000-0005-0000-0000-000029180000}"/>
    <cellStyle name="Estilo 1 23" xfId="3393" xr:uid="{00000000-0005-0000-0000-00002A180000}"/>
    <cellStyle name="Estilo 1 24" xfId="3394" xr:uid="{00000000-0005-0000-0000-00002B180000}"/>
    <cellStyle name="Estilo 1 25" xfId="3395" xr:uid="{00000000-0005-0000-0000-00002C180000}"/>
    <cellStyle name="Estilo 1 26" xfId="3396" xr:uid="{00000000-0005-0000-0000-00002D180000}"/>
    <cellStyle name="Estilo 1 27" xfId="3397" xr:uid="{00000000-0005-0000-0000-00002E180000}"/>
    <cellStyle name="Estilo 1 28" xfId="3398" xr:uid="{00000000-0005-0000-0000-00002F180000}"/>
    <cellStyle name="Estilo 1 29" xfId="3399" xr:uid="{00000000-0005-0000-0000-000030180000}"/>
    <cellStyle name="Estilo 1 3" xfId="3400" xr:uid="{00000000-0005-0000-0000-000031180000}"/>
    <cellStyle name="Estilo 1 3 2" xfId="3401" xr:uid="{00000000-0005-0000-0000-000032180000}"/>
    <cellStyle name="Estilo 1 3 3" xfId="3402" xr:uid="{00000000-0005-0000-0000-000033180000}"/>
    <cellStyle name="Estilo 1 3 4" xfId="3403" xr:uid="{00000000-0005-0000-0000-000034180000}"/>
    <cellStyle name="Estilo 1 30" xfId="3404" xr:uid="{00000000-0005-0000-0000-000035180000}"/>
    <cellStyle name="Estilo 1 4" xfId="3405" xr:uid="{00000000-0005-0000-0000-000036180000}"/>
    <cellStyle name="Estilo 1 4 2" xfId="3406" xr:uid="{00000000-0005-0000-0000-000037180000}"/>
    <cellStyle name="Estilo 1 5" xfId="3407" xr:uid="{00000000-0005-0000-0000-000038180000}"/>
    <cellStyle name="Estilo 1 5 2" xfId="3408" xr:uid="{00000000-0005-0000-0000-000039180000}"/>
    <cellStyle name="Estilo 1 6" xfId="3409" xr:uid="{00000000-0005-0000-0000-00003A180000}"/>
    <cellStyle name="Estilo 1 6 2" xfId="3410" xr:uid="{00000000-0005-0000-0000-00003B180000}"/>
    <cellStyle name="Estilo 1 7" xfId="3411" xr:uid="{00000000-0005-0000-0000-00003C180000}"/>
    <cellStyle name="Estilo 1 8" xfId="3412" xr:uid="{00000000-0005-0000-0000-00003D180000}"/>
    <cellStyle name="Estilo 1 9" xfId="3413" xr:uid="{00000000-0005-0000-0000-00003E180000}"/>
    <cellStyle name="Estilo 1_base guc" xfId="3414" xr:uid="{00000000-0005-0000-0000-00003F180000}"/>
    <cellStyle name="Estilo 10" xfId="3415" xr:uid="{00000000-0005-0000-0000-000040180000}"/>
    <cellStyle name="Estilo 11" xfId="3416" xr:uid="{00000000-0005-0000-0000-000041180000}"/>
    <cellStyle name="Estilo 2" xfId="3417" xr:uid="{00000000-0005-0000-0000-000042180000}"/>
    <cellStyle name="Estilo 2 10" xfId="3418" xr:uid="{00000000-0005-0000-0000-000043180000}"/>
    <cellStyle name="Estilo 2 11" xfId="3419" xr:uid="{00000000-0005-0000-0000-000044180000}"/>
    <cellStyle name="Estilo 2 12" xfId="3420" xr:uid="{00000000-0005-0000-0000-000045180000}"/>
    <cellStyle name="Estilo 2 13" xfId="3421" xr:uid="{00000000-0005-0000-0000-000046180000}"/>
    <cellStyle name="Estilo 2 14" xfId="3422" xr:uid="{00000000-0005-0000-0000-000047180000}"/>
    <cellStyle name="Estilo 2 15" xfId="3423" xr:uid="{00000000-0005-0000-0000-000048180000}"/>
    <cellStyle name="Estilo 2 16" xfId="3424" xr:uid="{00000000-0005-0000-0000-000049180000}"/>
    <cellStyle name="Estilo 2 17" xfId="3425" xr:uid="{00000000-0005-0000-0000-00004A180000}"/>
    <cellStyle name="Estilo 2 18" xfId="3426" xr:uid="{00000000-0005-0000-0000-00004B180000}"/>
    <cellStyle name="Estilo 2 19" xfId="3427" xr:uid="{00000000-0005-0000-0000-00004C180000}"/>
    <cellStyle name="Estilo 2 2" xfId="3428" xr:uid="{00000000-0005-0000-0000-00004D180000}"/>
    <cellStyle name="Estilo 2 20" xfId="3429" xr:uid="{00000000-0005-0000-0000-00004E180000}"/>
    <cellStyle name="Estilo 2 21" xfId="3430" xr:uid="{00000000-0005-0000-0000-00004F180000}"/>
    <cellStyle name="Estilo 2 22" xfId="3431" xr:uid="{00000000-0005-0000-0000-000050180000}"/>
    <cellStyle name="Estilo 2 23" xfId="3432" xr:uid="{00000000-0005-0000-0000-000051180000}"/>
    <cellStyle name="Estilo 2 24" xfId="3433" xr:uid="{00000000-0005-0000-0000-000052180000}"/>
    <cellStyle name="Estilo 2 25" xfId="3434" xr:uid="{00000000-0005-0000-0000-000053180000}"/>
    <cellStyle name="Estilo 2 26" xfId="3435" xr:uid="{00000000-0005-0000-0000-000054180000}"/>
    <cellStyle name="Estilo 2 27" xfId="3436" xr:uid="{00000000-0005-0000-0000-000055180000}"/>
    <cellStyle name="Estilo 2 28" xfId="3437" xr:uid="{00000000-0005-0000-0000-000056180000}"/>
    <cellStyle name="Estilo 2 29" xfId="3438" xr:uid="{00000000-0005-0000-0000-000057180000}"/>
    <cellStyle name="Estilo 2 3" xfId="3439" xr:uid="{00000000-0005-0000-0000-000058180000}"/>
    <cellStyle name="Estilo 2 3 2" xfId="3440" xr:uid="{00000000-0005-0000-0000-000059180000}"/>
    <cellStyle name="Estilo 2 3 3" xfId="3441" xr:uid="{00000000-0005-0000-0000-00005A180000}"/>
    <cellStyle name="Estilo 2 3 4" xfId="3442" xr:uid="{00000000-0005-0000-0000-00005B180000}"/>
    <cellStyle name="Estilo 2 30" xfId="3443" xr:uid="{00000000-0005-0000-0000-00005C180000}"/>
    <cellStyle name="Estilo 2 4" xfId="3444" xr:uid="{00000000-0005-0000-0000-00005D180000}"/>
    <cellStyle name="Estilo 2 5" xfId="3445" xr:uid="{00000000-0005-0000-0000-00005E180000}"/>
    <cellStyle name="Estilo 2 6" xfId="3446" xr:uid="{00000000-0005-0000-0000-00005F180000}"/>
    <cellStyle name="Estilo 2 7" xfId="3447" xr:uid="{00000000-0005-0000-0000-000060180000}"/>
    <cellStyle name="Estilo 2 8" xfId="3448" xr:uid="{00000000-0005-0000-0000-000061180000}"/>
    <cellStyle name="Estilo 2 9" xfId="3449" xr:uid="{00000000-0005-0000-0000-000062180000}"/>
    <cellStyle name="Estilo 2_Junio" xfId="3450" xr:uid="{00000000-0005-0000-0000-000063180000}"/>
    <cellStyle name="Estilo 3" xfId="3451" xr:uid="{00000000-0005-0000-0000-000064180000}"/>
    <cellStyle name="Estilo 3 2" xfId="3452" xr:uid="{00000000-0005-0000-0000-000065180000}"/>
    <cellStyle name="Estilo 4" xfId="3453" xr:uid="{00000000-0005-0000-0000-000066180000}"/>
    <cellStyle name="Estilo 4 2" xfId="3454" xr:uid="{00000000-0005-0000-0000-000067180000}"/>
    <cellStyle name="Estilo 4 3" xfId="3455" xr:uid="{00000000-0005-0000-0000-000068180000}"/>
    <cellStyle name="Estilo 5" xfId="3456" xr:uid="{00000000-0005-0000-0000-000069180000}"/>
    <cellStyle name="Estilo 5 2" xfId="3457" xr:uid="{00000000-0005-0000-0000-00006A180000}"/>
    <cellStyle name="Estilo 5 3" xfId="3458" xr:uid="{00000000-0005-0000-0000-00006B180000}"/>
    <cellStyle name="Estilo 6" xfId="3459" xr:uid="{00000000-0005-0000-0000-00006C180000}"/>
    <cellStyle name="Estilo 7" xfId="3460" xr:uid="{00000000-0005-0000-0000-00006D180000}"/>
    <cellStyle name="Estilo 8" xfId="3461" xr:uid="{00000000-0005-0000-0000-00006E180000}"/>
    <cellStyle name="Estilo 9" xfId="3462" xr:uid="{00000000-0005-0000-0000-00006F180000}"/>
    <cellStyle name="Euro" xfId="615" xr:uid="{00000000-0005-0000-0000-000070180000}"/>
    <cellStyle name="Euro 10" xfId="3463" xr:uid="{00000000-0005-0000-0000-000071180000}"/>
    <cellStyle name="Euro 11" xfId="3464" xr:uid="{00000000-0005-0000-0000-000072180000}"/>
    <cellStyle name="Euro 12" xfId="3465" xr:uid="{00000000-0005-0000-0000-000073180000}"/>
    <cellStyle name="Euro 13" xfId="3466" xr:uid="{00000000-0005-0000-0000-000074180000}"/>
    <cellStyle name="Euro 14" xfId="3467" xr:uid="{00000000-0005-0000-0000-000075180000}"/>
    <cellStyle name="Euro 15" xfId="3468" xr:uid="{00000000-0005-0000-0000-000076180000}"/>
    <cellStyle name="Euro 16" xfId="3469" xr:uid="{00000000-0005-0000-0000-000077180000}"/>
    <cellStyle name="Euro 17" xfId="3470" xr:uid="{00000000-0005-0000-0000-000078180000}"/>
    <cellStyle name="Euro 18" xfId="3471" xr:uid="{00000000-0005-0000-0000-000079180000}"/>
    <cellStyle name="Euro 19" xfId="3472" xr:uid="{00000000-0005-0000-0000-00007A180000}"/>
    <cellStyle name="Euro 2" xfId="3473" xr:uid="{00000000-0005-0000-0000-00007B180000}"/>
    <cellStyle name="Euro 2 2" xfId="3474" xr:uid="{00000000-0005-0000-0000-00007C180000}"/>
    <cellStyle name="Euro 2 2 2" xfId="3475" xr:uid="{00000000-0005-0000-0000-00007D180000}"/>
    <cellStyle name="Euro 2 2 2 2" xfId="3476" xr:uid="{00000000-0005-0000-0000-00007E180000}"/>
    <cellStyle name="Euro 2 2 2 3" xfId="3477" xr:uid="{00000000-0005-0000-0000-00007F180000}"/>
    <cellStyle name="Euro 2 2 3" xfId="3478" xr:uid="{00000000-0005-0000-0000-000080180000}"/>
    <cellStyle name="Euro 2 2 4" xfId="3479" xr:uid="{00000000-0005-0000-0000-000081180000}"/>
    <cellStyle name="Euro 2 2 5" xfId="3480" xr:uid="{00000000-0005-0000-0000-000082180000}"/>
    <cellStyle name="Euro 2 3" xfId="3481" xr:uid="{00000000-0005-0000-0000-000083180000}"/>
    <cellStyle name="Euro 2 3 2" xfId="3482" xr:uid="{00000000-0005-0000-0000-000084180000}"/>
    <cellStyle name="Euro 2 3 3" xfId="3483" xr:uid="{00000000-0005-0000-0000-000085180000}"/>
    <cellStyle name="Euro 2 4" xfId="3484" xr:uid="{00000000-0005-0000-0000-000086180000}"/>
    <cellStyle name="Euro 2 4 2" xfId="3485" xr:uid="{00000000-0005-0000-0000-000087180000}"/>
    <cellStyle name="Euro 2 4 2 2" xfId="3486" xr:uid="{00000000-0005-0000-0000-000088180000}"/>
    <cellStyle name="Euro 2 4 2 3" xfId="3487" xr:uid="{00000000-0005-0000-0000-000089180000}"/>
    <cellStyle name="Euro 2 4 3" xfId="3488" xr:uid="{00000000-0005-0000-0000-00008A180000}"/>
    <cellStyle name="Euro 2 4 4" xfId="3489" xr:uid="{00000000-0005-0000-0000-00008B180000}"/>
    <cellStyle name="Euro 2 5" xfId="3490" xr:uid="{00000000-0005-0000-0000-00008C180000}"/>
    <cellStyle name="Euro 2 5 2" xfId="3491" xr:uid="{00000000-0005-0000-0000-00008D180000}"/>
    <cellStyle name="Euro 2 5 3" xfId="3492" xr:uid="{00000000-0005-0000-0000-00008E180000}"/>
    <cellStyle name="Euro 2 6" xfId="3493" xr:uid="{00000000-0005-0000-0000-00008F180000}"/>
    <cellStyle name="Euro 2 6 2" xfId="3494" xr:uid="{00000000-0005-0000-0000-000090180000}"/>
    <cellStyle name="Euro 2 6 3" xfId="3495" xr:uid="{00000000-0005-0000-0000-000091180000}"/>
    <cellStyle name="Euro 2 7" xfId="3496" xr:uid="{00000000-0005-0000-0000-000092180000}"/>
    <cellStyle name="Euro 20" xfId="3497" xr:uid="{00000000-0005-0000-0000-000093180000}"/>
    <cellStyle name="Euro 21" xfId="3498" xr:uid="{00000000-0005-0000-0000-000094180000}"/>
    <cellStyle name="Euro 22" xfId="3499" xr:uid="{00000000-0005-0000-0000-000095180000}"/>
    <cellStyle name="Euro 23" xfId="3500" xr:uid="{00000000-0005-0000-0000-000096180000}"/>
    <cellStyle name="Euro 24" xfId="3501" xr:uid="{00000000-0005-0000-0000-000097180000}"/>
    <cellStyle name="Euro 25" xfId="3502" xr:uid="{00000000-0005-0000-0000-000098180000}"/>
    <cellStyle name="Euro 26" xfId="3503" xr:uid="{00000000-0005-0000-0000-000099180000}"/>
    <cellStyle name="Euro 27" xfId="3504" xr:uid="{00000000-0005-0000-0000-00009A180000}"/>
    <cellStyle name="Euro 28" xfId="3505" xr:uid="{00000000-0005-0000-0000-00009B180000}"/>
    <cellStyle name="Euro 29" xfId="3506" xr:uid="{00000000-0005-0000-0000-00009C180000}"/>
    <cellStyle name="Euro 3" xfId="3507" xr:uid="{00000000-0005-0000-0000-00009D180000}"/>
    <cellStyle name="Euro 3 2" xfId="3508" xr:uid="{00000000-0005-0000-0000-00009E180000}"/>
    <cellStyle name="Euro 3 2 2" xfId="3509" xr:uid="{00000000-0005-0000-0000-00009F180000}"/>
    <cellStyle name="Euro 3 2 2 2" xfId="3510" xr:uid="{00000000-0005-0000-0000-0000A0180000}"/>
    <cellStyle name="Euro 3 2 2 3" xfId="3511" xr:uid="{00000000-0005-0000-0000-0000A1180000}"/>
    <cellStyle name="Euro 3 2 3" xfId="3512" xr:uid="{00000000-0005-0000-0000-0000A2180000}"/>
    <cellStyle name="Euro 3 2 4" xfId="3513" xr:uid="{00000000-0005-0000-0000-0000A3180000}"/>
    <cellStyle name="Euro 3 3" xfId="3514" xr:uid="{00000000-0005-0000-0000-0000A4180000}"/>
    <cellStyle name="Euro 3 3 2" xfId="3515" xr:uid="{00000000-0005-0000-0000-0000A5180000}"/>
    <cellStyle name="Euro 3 3 3" xfId="3516" xr:uid="{00000000-0005-0000-0000-0000A6180000}"/>
    <cellStyle name="Euro 3 4" xfId="3517" xr:uid="{00000000-0005-0000-0000-0000A7180000}"/>
    <cellStyle name="Euro 3 4 2" xfId="3518" xr:uid="{00000000-0005-0000-0000-0000A8180000}"/>
    <cellStyle name="Euro 3 4 2 2" xfId="3519" xr:uid="{00000000-0005-0000-0000-0000A9180000}"/>
    <cellStyle name="Euro 3 4 2 3" xfId="3520" xr:uid="{00000000-0005-0000-0000-0000AA180000}"/>
    <cellStyle name="Euro 3 4 3" xfId="3521" xr:uid="{00000000-0005-0000-0000-0000AB180000}"/>
    <cellStyle name="Euro 3 4 4" xfId="3522" xr:uid="{00000000-0005-0000-0000-0000AC180000}"/>
    <cellStyle name="Euro 3 5" xfId="3523" xr:uid="{00000000-0005-0000-0000-0000AD180000}"/>
    <cellStyle name="Euro 3 5 2" xfId="3524" xr:uid="{00000000-0005-0000-0000-0000AE180000}"/>
    <cellStyle name="Euro 3 5 3" xfId="3525" xr:uid="{00000000-0005-0000-0000-0000AF180000}"/>
    <cellStyle name="Euro 3 6" xfId="3526" xr:uid="{00000000-0005-0000-0000-0000B0180000}"/>
    <cellStyle name="Euro 3 6 2" xfId="3527" xr:uid="{00000000-0005-0000-0000-0000B1180000}"/>
    <cellStyle name="Euro 3 6 3" xfId="3528" xr:uid="{00000000-0005-0000-0000-0000B2180000}"/>
    <cellStyle name="Euro 3 7" xfId="3529" xr:uid="{00000000-0005-0000-0000-0000B3180000}"/>
    <cellStyle name="Euro 3 8" xfId="3530" xr:uid="{00000000-0005-0000-0000-0000B4180000}"/>
    <cellStyle name="Euro 30" xfId="3531" xr:uid="{00000000-0005-0000-0000-0000B5180000}"/>
    <cellStyle name="Euro 4" xfId="3532" xr:uid="{00000000-0005-0000-0000-0000B6180000}"/>
    <cellStyle name="Euro 4 2" xfId="3533" xr:uid="{00000000-0005-0000-0000-0000B7180000}"/>
    <cellStyle name="Euro 4 3" xfId="3534" xr:uid="{00000000-0005-0000-0000-0000B8180000}"/>
    <cellStyle name="Euro 4 4" xfId="3535" xr:uid="{00000000-0005-0000-0000-0000B9180000}"/>
    <cellStyle name="Euro 5" xfId="3536" xr:uid="{00000000-0005-0000-0000-0000BA180000}"/>
    <cellStyle name="Euro 5 2" xfId="3537" xr:uid="{00000000-0005-0000-0000-0000BB180000}"/>
    <cellStyle name="Euro 6" xfId="3538" xr:uid="{00000000-0005-0000-0000-0000BC180000}"/>
    <cellStyle name="Euro 6 2" xfId="3539" xr:uid="{00000000-0005-0000-0000-0000BD180000}"/>
    <cellStyle name="Euro 7" xfId="3540" xr:uid="{00000000-0005-0000-0000-0000BE180000}"/>
    <cellStyle name="Euro 8" xfId="3541" xr:uid="{00000000-0005-0000-0000-0000BF180000}"/>
    <cellStyle name="Euro 9" xfId="3542" xr:uid="{00000000-0005-0000-0000-0000C0180000}"/>
    <cellStyle name="Euro_BLACKBERRY SIN BRISA" xfId="3543" xr:uid="{00000000-0005-0000-0000-0000C1180000}"/>
    <cellStyle name="Explanatory Text" xfId="43" builtinId="53" customBuiltin="1"/>
    <cellStyle name="Explanatory Text 10" xfId="1334" xr:uid="{00000000-0005-0000-0000-0000C3180000}"/>
    <cellStyle name="Explanatory Text 11" xfId="1335" xr:uid="{00000000-0005-0000-0000-0000C4180000}"/>
    <cellStyle name="Explanatory Text 12" xfId="1336" xr:uid="{00000000-0005-0000-0000-0000C5180000}"/>
    <cellStyle name="Explanatory Text 13" xfId="1337" xr:uid="{00000000-0005-0000-0000-0000C6180000}"/>
    <cellStyle name="Explanatory Text 14" xfId="1338" xr:uid="{00000000-0005-0000-0000-0000C7180000}"/>
    <cellStyle name="Explanatory Text 15" xfId="1339" xr:uid="{00000000-0005-0000-0000-0000C8180000}"/>
    <cellStyle name="Explanatory Text 16" xfId="1340" xr:uid="{00000000-0005-0000-0000-0000C9180000}"/>
    <cellStyle name="Explanatory Text 17" xfId="1341" xr:uid="{00000000-0005-0000-0000-0000CA180000}"/>
    <cellStyle name="Explanatory Text 18" xfId="1342" xr:uid="{00000000-0005-0000-0000-0000CB180000}"/>
    <cellStyle name="Explanatory Text 19" xfId="1343" xr:uid="{00000000-0005-0000-0000-0000CC180000}"/>
    <cellStyle name="Explanatory Text 2" xfId="1344" xr:uid="{00000000-0005-0000-0000-0000CD180000}"/>
    <cellStyle name="Explanatory Text 2 2" xfId="3545" xr:uid="{00000000-0005-0000-0000-0000CE180000}"/>
    <cellStyle name="Explanatory Text 2 2 2" xfId="3546" xr:uid="{00000000-0005-0000-0000-0000CF180000}"/>
    <cellStyle name="Explanatory Text 2 2 3" xfId="3547" xr:uid="{00000000-0005-0000-0000-0000D0180000}"/>
    <cellStyle name="Explanatory Text 2 2 4" xfId="3548" xr:uid="{00000000-0005-0000-0000-0000D1180000}"/>
    <cellStyle name="Explanatory Text 2 2 5" xfId="3549" xr:uid="{00000000-0005-0000-0000-0000D2180000}"/>
    <cellStyle name="Explanatory Text 2 3" xfId="3550" xr:uid="{00000000-0005-0000-0000-0000D3180000}"/>
    <cellStyle name="Explanatory Text 2 4" xfId="3551" xr:uid="{00000000-0005-0000-0000-0000D4180000}"/>
    <cellStyle name="Explanatory Text 2 5" xfId="3552" xr:uid="{00000000-0005-0000-0000-0000D5180000}"/>
    <cellStyle name="Explanatory Text 2 6" xfId="3544" xr:uid="{00000000-0005-0000-0000-0000D6180000}"/>
    <cellStyle name="Explanatory Text 20" xfId="1345" xr:uid="{00000000-0005-0000-0000-0000D7180000}"/>
    <cellStyle name="Explanatory Text 3" xfId="1346" xr:uid="{00000000-0005-0000-0000-0000D8180000}"/>
    <cellStyle name="Explanatory Text 4" xfId="1347" xr:uid="{00000000-0005-0000-0000-0000D9180000}"/>
    <cellStyle name="Explanatory Text 5" xfId="1348" xr:uid="{00000000-0005-0000-0000-0000DA180000}"/>
    <cellStyle name="Explanatory Text 6" xfId="1349" xr:uid="{00000000-0005-0000-0000-0000DB180000}"/>
    <cellStyle name="Explanatory Text 7" xfId="1350" xr:uid="{00000000-0005-0000-0000-0000DC180000}"/>
    <cellStyle name="Explanatory Text 8" xfId="1351" xr:uid="{00000000-0005-0000-0000-0000DD180000}"/>
    <cellStyle name="Explanatory Text 9" xfId="1352" xr:uid="{00000000-0005-0000-0000-0000DE180000}"/>
    <cellStyle name="Fecha" xfId="3553" xr:uid="{00000000-0005-0000-0000-0000DF180000}"/>
    <cellStyle name="Fijo" xfId="3554" xr:uid="{00000000-0005-0000-0000-0000E0180000}"/>
    <cellStyle name="Fixed" xfId="3555" xr:uid="{00000000-0005-0000-0000-0000E1180000}"/>
    <cellStyle name="ƒp[ƒZƒ“ƒg_pldt" xfId="616" xr:uid="{00000000-0005-0000-0000-0000E2180000}"/>
    <cellStyle name="Good" xfId="33" builtinId="26" customBuiltin="1"/>
    <cellStyle name="Good 10" xfId="1353" xr:uid="{00000000-0005-0000-0000-0000E4180000}"/>
    <cellStyle name="Good 10 2" xfId="3556" xr:uid="{00000000-0005-0000-0000-0000E5180000}"/>
    <cellStyle name="Good 11" xfId="1354" xr:uid="{00000000-0005-0000-0000-0000E6180000}"/>
    <cellStyle name="Good 11 2" xfId="3557" xr:uid="{00000000-0005-0000-0000-0000E7180000}"/>
    <cellStyle name="Good 12" xfId="1355" xr:uid="{00000000-0005-0000-0000-0000E8180000}"/>
    <cellStyle name="Good 12 2" xfId="3558" xr:uid="{00000000-0005-0000-0000-0000E9180000}"/>
    <cellStyle name="Good 13" xfId="1356" xr:uid="{00000000-0005-0000-0000-0000EA180000}"/>
    <cellStyle name="Good 13 2" xfId="3559" xr:uid="{00000000-0005-0000-0000-0000EB180000}"/>
    <cellStyle name="Good 14" xfId="1357" xr:uid="{00000000-0005-0000-0000-0000EC180000}"/>
    <cellStyle name="Good 14 2" xfId="3560" xr:uid="{00000000-0005-0000-0000-0000ED180000}"/>
    <cellStyle name="Good 15" xfId="1358" xr:uid="{00000000-0005-0000-0000-0000EE180000}"/>
    <cellStyle name="Good 15 2" xfId="3561" xr:uid="{00000000-0005-0000-0000-0000EF180000}"/>
    <cellStyle name="Good 16" xfId="1359" xr:uid="{00000000-0005-0000-0000-0000F0180000}"/>
    <cellStyle name="Good 16 2" xfId="3562" xr:uid="{00000000-0005-0000-0000-0000F1180000}"/>
    <cellStyle name="Good 17" xfId="1360" xr:uid="{00000000-0005-0000-0000-0000F2180000}"/>
    <cellStyle name="Good 17 2" xfId="3563" xr:uid="{00000000-0005-0000-0000-0000F3180000}"/>
    <cellStyle name="Good 18" xfId="1361" xr:uid="{00000000-0005-0000-0000-0000F4180000}"/>
    <cellStyle name="Good 18 2" xfId="3564" xr:uid="{00000000-0005-0000-0000-0000F5180000}"/>
    <cellStyle name="Good 19" xfId="1362" xr:uid="{00000000-0005-0000-0000-0000F6180000}"/>
    <cellStyle name="Good 19 2" xfId="3565" xr:uid="{00000000-0005-0000-0000-0000F7180000}"/>
    <cellStyle name="Good 2" xfId="1363" xr:uid="{00000000-0005-0000-0000-0000F8180000}"/>
    <cellStyle name="Good 2 2" xfId="3567" xr:uid="{00000000-0005-0000-0000-0000F9180000}"/>
    <cellStyle name="Good 2 2 2" xfId="3568" xr:uid="{00000000-0005-0000-0000-0000FA180000}"/>
    <cellStyle name="Good 2 2 3" xfId="3569" xr:uid="{00000000-0005-0000-0000-0000FB180000}"/>
    <cellStyle name="Good 2 2 4" xfId="3570" xr:uid="{00000000-0005-0000-0000-0000FC180000}"/>
    <cellStyle name="Good 2 2 5" xfId="3571" xr:uid="{00000000-0005-0000-0000-0000FD180000}"/>
    <cellStyle name="Good 2 3" xfId="3572" xr:uid="{00000000-0005-0000-0000-0000FE180000}"/>
    <cellStyle name="Good 2 4" xfId="3573" xr:uid="{00000000-0005-0000-0000-0000FF180000}"/>
    <cellStyle name="Good 2 5" xfId="3574" xr:uid="{00000000-0005-0000-0000-000000190000}"/>
    <cellStyle name="Good 2 6" xfId="3566" xr:uid="{00000000-0005-0000-0000-000001190000}"/>
    <cellStyle name="Good 20" xfId="1364" xr:uid="{00000000-0005-0000-0000-000002190000}"/>
    <cellStyle name="Good 20 2" xfId="3575" xr:uid="{00000000-0005-0000-0000-000003190000}"/>
    <cellStyle name="Good 21" xfId="3576" xr:uid="{00000000-0005-0000-0000-000004190000}"/>
    <cellStyle name="Good 22" xfId="3577" xr:uid="{00000000-0005-0000-0000-000005190000}"/>
    <cellStyle name="Good 3" xfId="1365" xr:uid="{00000000-0005-0000-0000-000006190000}"/>
    <cellStyle name="Good 3 2" xfId="3578" xr:uid="{00000000-0005-0000-0000-000007190000}"/>
    <cellStyle name="Good 4" xfId="1366" xr:uid="{00000000-0005-0000-0000-000008190000}"/>
    <cellStyle name="Good 4 2" xfId="3579" xr:uid="{00000000-0005-0000-0000-000009190000}"/>
    <cellStyle name="Good 5" xfId="1367" xr:uid="{00000000-0005-0000-0000-00000A190000}"/>
    <cellStyle name="Good 5 2" xfId="3580" xr:uid="{00000000-0005-0000-0000-00000B190000}"/>
    <cellStyle name="Good 6" xfId="1368" xr:uid="{00000000-0005-0000-0000-00000C190000}"/>
    <cellStyle name="Good 6 2" xfId="3581" xr:uid="{00000000-0005-0000-0000-00000D190000}"/>
    <cellStyle name="Good 7" xfId="1369" xr:uid="{00000000-0005-0000-0000-00000E190000}"/>
    <cellStyle name="Good 7 2" xfId="3582" xr:uid="{00000000-0005-0000-0000-00000F190000}"/>
    <cellStyle name="Good 8" xfId="1370" xr:uid="{00000000-0005-0000-0000-000010190000}"/>
    <cellStyle name="Good 8 2" xfId="3583" xr:uid="{00000000-0005-0000-0000-000011190000}"/>
    <cellStyle name="Good 9" xfId="1371" xr:uid="{00000000-0005-0000-0000-000012190000}"/>
    <cellStyle name="Good 9 2" xfId="3584" xr:uid="{00000000-0005-0000-0000-000013190000}"/>
    <cellStyle name="Grey" xfId="617" xr:uid="{00000000-0005-0000-0000-000014190000}"/>
    <cellStyle name="Header1" xfId="618" xr:uid="{00000000-0005-0000-0000-000015190000}"/>
    <cellStyle name="Header1 2" xfId="820" xr:uid="{00000000-0005-0000-0000-000016190000}"/>
    <cellStyle name="Header2" xfId="619" xr:uid="{00000000-0005-0000-0000-000017190000}"/>
    <cellStyle name="Header2 2" xfId="3585" xr:uid="{00000000-0005-0000-0000-000018190000}"/>
    <cellStyle name="Header2 2 2" xfId="3586" xr:uid="{00000000-0005-0000-0000-000019190000}"/>
    <cellStyle name="Header2 2 2 2" xfId="3587" xr:uid="{00000000-0005-0000-0000-00001A190000}"/>
    <cellStyle name="Header2 2 2 2 2" xfId="3588" xr:uid="{00000000-0005-0000-0000-00001B190000}"/>
    <cellStyle name="Header2 2 2 2 2 2" xfId="17378" xr:uid="{00000000-0005-0000-0000-00001C190000}"/>
    <cellStyle name="Header2 2 2 2 3" xfId="17377" xr:uid="{00000000-0005-0000-0000-00001D190000}"/>
    <cellStyle name="Header2 2 2 3" xfId="3589" xr:uid="{00000000-0005-0000-0000-00001E190000}"/>
    <cellStyle name="Header2 2 2 3 2" xfId="17379" xr:uid="{00000000-0005-0000-0000-00001F190000}"/>
    <cellStyle name="Header2 2 2 4" xfId="17376" xr:uid="{00000000-0005-0000-0000-000020190000}"/>
    <cellStyle name="Header2 2 3" xfId="3590" xr:uid="{00000000-0005-0000-0000-000021190000}"/>
    <cellStyle name="Header2 2 3 2" xfId="3591" xr:uid="{00000000-0005-0000-0000-000022190000}"/>
    <cellStyle name="Header2 2 3 2 2" xfId="17381" xr:uid="{00000000-0005-0000-0000-000023190000}"/>
    <cellStyle name="Header2 2 3 3" xfId="17380" xr:uid="{00000000-0005-0000-0000-000024190000}"/>
    <cellStyle name="Header2 2 4" xfId="3592" xr:uid="{00000000-0005-0000-0000-000025190000}"/>
    <cellStyle name="Header2 2 4 2" xfId="3593" xr:uid="{00000000-0005-0000-0000-000026190000}"/>
    <cellStyle name="Header2 2 4 2 2" xfId="17383" xr:uid="{00000000-0005-0000-0000-000027190000}"/>
    <cellStyle name="Header2 2 4 3" xfId="17382" xr:uid="{00000000-0005-0000-0000-000028190000}"/>
    <cellStyle name="Header2 2 5" xfId="3594" xr:uid="{00000000-0005-0000-0000-000029190000}"/>
    <cellStyle name="Header2 2 5 2" xfId="17384" xr:uid="{00000000-0005-0000-0000-00002A190000}"/>
    <cellStyle name="Header2 2 6" xfId="17375" xr:uid="{00000000-0005-0000-0000-00002B190000}"/>
    <cellStyle name="Header2 3" xfId="3595" xr:uid="{00000000-0005-0000-0000-00002C190000}"/>
    <cellStyle name="Header2 3 2" xfId="3596" xr:uid="{00000000-0005-0000-0000-00002D190000}"/>
    <cellStyle name="Header2 3 2 2" xfId="3597" xr:uid="{00000000-0005-0000-0000-00002E190000}"/>
    <cellStyle name="Header2 3 2 2 2" xfId="17387" xr:uid="{00000000-0005-0000-0000-00002F190000}"/>
    <cellStyle name="Header2 3 2 3" xfId="17386" xr:uid="{00000000-0005-0000-0000-000030190000}"/>
    <cellStyle name="Header2 3 3" xfId="3598" xr:uid="{00000000-0005-0000-0000-000031190000}"/>
    <cellStyle name="Header2 3 3 2" xfId="17388" xr:uid="{00000000-0005-0000-0000-000032190000}"/>
    <cellStyle name="Header2 3 4" xfId="17385" xr:uid="{00000000-0005-0000-0000-000033190000}"/>
    <cellStyle name="Header2 4" xfId="3599" xr:uid="{00000000-0005-0000-0000-000034190000}"/>
    <cellStyle name="Header2 4 2" xfId="3600" xr:uid="{00000000-0005-0000-0000-000035190000}"/>
    <cellStyle name="Header2 4 2 2" xfId="17390" xr:uid="{00000000-0005-0000-0000-000036190000}"/>
    <cellStyle name="Header2 4 3" xfId="17389" xr:uid="{00000000-0005-0000-0000-000037190000}"/>
    <cellStyle name="Header2 5" xfId="3601" xr:uid="{00000000-0005-0000-0000-000038190000}"/>
    <cellStyle name="Header2 5 2" xfId="3602" xr:uid="{00000000-0005-0000-0000-000039190000}"/>
    <cellStyle name="Header2 5 2 2" xfId="17392" xr:uid="{00000000-0005-0000-0000-00003A190000}"/>
    <cellStyle name="Header2 5 3" xfId="17391" xr:uid="{00000000-0005-0000-0000-00003B190000}"/>
    <cellStyle name="Header2 6" xfId="3603" xr:uid="{00000000-0005-0000-0000-00003C190000}"/>
    <cellStyle name="Header2 6 2" xfId="17393" xr:uid="{00000000-0005-0000-0000-00003D190000}"/>
    <cellStyle name="Header2 7" xfId="15997" xr:uid="{00000000-0005-0000-0000-00003E190000}"/>
    <cellStyle name="Header2 7 2" xfId="29168" xr:uid="{00000000-0005-0000-0000-00003F190000}"/>
    <cellStyle name="Header2 7 2 2" xfId="41919" xr:uid="{00000000-0005-0000-0000-000040190000}"/>
    <cellStyle name="Header2 8" xfId="43296" xr:uid="{00000000-0005-0000-0000-000041190000}"/>
    <cellStyle name="Heading 1" xfId="29" builtinId="16" customBuiltin="1"/>
    <cellStyle name="Heading 1 10" xfId="1372" xr:uid="{00000000-0005-0000-0000-000043190000}"/>
    <cellStyle name="Heading 1 10 2" xfId="3604" xr:uid="{00000000-0005-0000-0000-000044190000}"/>
    <cellStyle name="Heading 1 11" xfId="1373" xr:uid="{00000000-0005-0000-0000-000045190000}"/>
    <cellStyle name="Heading 1 11 2" xfId="3605" xr:uid="{00000000-0005-0000-0000-000046190000}"/>
    <cellStyle name="Heading 1 12" xfId="1374" xr:uid="{00000000-0005-0000-0000-000047190000}"/>
    <cellStyle name="Heading 1 12 2" xfId="3606" xr:uid="{00000000-0005-0000-0000-000048190000}"/>
    <cellStyle name="Heading 1 13" xfId="1375" xr:uid="{00000000-0005-0000-0000-000049190000}"/>
    <cellStyle name="Heading 1 13 2" xfId="3607" xr:uid="{00000000-0005-0000-0000-00004A190000}"/>
    <cellStyle name="Heading 1 14" xfId="1376" xr:uid="{00000000-0005-0000-0000-00004B190000}"/>
    <cellStyle name="Heading 1 14 2" xfId="3608" xr:uid="{00000000-0005-0000-0000-00004C190000}"/>
    <cellStyle name="Heading 1 15" xfId="1377" xr:uid="{00000000-0005-0000-0000-00004D190000}"/>
    <cellStyle name="Heading 1 15 2" xfId="3609" xr:uid="{00000000-0005-0000-0000-00004E190000}"/>
    <cellStyle name="Heading 1 16" xfId="1378" xr:uid="{00000000-0005-0000-0000-00004F190000}"/>
    <cellStyle name="Heading 1 16 2" xfId="3610" xr:uid="{00000000-0005-0000-0000-000050190000}"/>
    <cellStyle name="Heading 1 17" xfId="1379" xr:uid="{00000000-0005-0000-0000-000051190000}"/>
    <cellStyle name="Heading 1 17 2" xfId="3611" xr:uid="{00000000-0005-0000-0000-000052190000}"/>
    <cellStyle name="Heading 1 18" xfId="1380" xr:uid="{00000000-0005-0000-0000-000053190000}"/>
    <cellStyle name="Heading 1 19" xfId="1381" xr:uid="{00000000-0005-0000-0000-000054190000}"/>
    <cellStyle name="Heading 1 2" xfId="1382" xr:uid="{00000000-0005-0000-0000-000055190000}"/>
    <cellStyle name="Heading 1 2 2" xfId="3613" xr:uid="{00000000-0005-0000-0000-000056190000}"/>
    <cellStyle name="Heading 1 2 2 2" xfId="3614" xr:uid="{00000000-0005-0000-0000-000057190000}"/>
    <cellStyle name="Heading 1 2 2 3" xfId="3615" xr:uid="{00000000-0005-0000-0000-000058190000}"/>
    <cellStyle name="Heading 1 2 2 4" xfId="3616" xr:uid="{00000000-0005-0000-0000-000059190000}"/>
    <cellStyle name="Heading 1 2 2 5" xfId="3617" xr:uid="{00000000-0005-0000-0000-00005A190000}"/>
    <cellStyle name="Heading 1 2 3" xfId="3618" xr:uid="{00000000-0005-0000-0000-00005B190000}"/>
    <cellStyle name="Heading 1 2 4" xfId="3619" xr:uid="{00000000-0005-0000-0000-00005C190000}"/>
    <cellStyle name="Heading 1 2 5" xfId="3620" xr:uid="{00000000-0005-0000-0000-00005D190000}"/>
    <cellStyle name="Heading 1 2 6" xfId="3612" xr:uid="{00000000-0005-0000-0000-00005E190000}"/>
    <cellStyle name="Heading 1 20" xfId="1383" xr:uid="{00000000-0005-0000-0000-00005F190000}"/>
    <cellStyle name="Heading 1 3" xfId="1384" xr:uid="{00000000-0005-0000-0000-000060190000}"/>
    <cellStyle name="Heading 1 3 2" xfId="3621" xr:uid="{00000000-0005-0000-0000-000061190000}"/>
    <cellStyle name="Heading 1 4" xfId="1385" xr:uid="{00000000-0005-0000-0000-000062190000}"/>
    <cellStyle name="Heading 1 4 2" xfId="3622" xr:uid="{00000000-0005-0000-0000-000063190000}"/>
    <cellStyle name="Heading 1 5" xfId="1386" xr:uid="{00000000-0005-0000-0000-000064190000}"/>
    <cellStyle name="Heading 1 5 2" xfId="3623" xr:uid="{00000000-0005-0000-0000-000065190000}"/>
    <cellStyle name="Heading 1 6" xfId="1387" xr:uid="{00000000-0005-0000-0000-000066190000}"/>
    <cellStyle name="Heading 1 6 2" xfId="3624" xr:uid="{00000000-0005-0000-0000-000067190000}"/>
    <cellStyle name="Heading 1 7" xfId="1388" xr:uid="{00000000-0005-0000-0000-000068190000}"/>
    <cellStyle name="Heading 1 7 2" xfId="3625" xr:uid="{00000000-0005-0000-0000-000069190000}"/>
    <cellStyle name="Heading 1 8" xfId="1389" xr:uid="{00000000-0005-0000-0000-00006A190000}"/>
    <cellStyle name="Heading 1 8 2" xfId="3626" xr:uid="{00000000-0005-0000-0000-00006B190000}"/>
    <cellStyle name="Heading 1 9" xfId="1390" xr:uid="{00000000-0005-0000-0000-00006C190000}"/>
    <cellStyle name="Heading 1 9 2" xfId="3627" xr:uid="{00000000-0005-0000-0000-00006D190000}"/>
    <cellStyle name="Heading 2" xfId="30" builtinId="17" customBuiltin="1"/>
    <cellStyle name="Heading 2 10" xfId="1391" xr:uid="{00000000-0005-0000-0000-00006F190000}"/>
    <cellStyle name="Heading 2 10 2" xfId="3628" xr:uid="{00000000-0005-0000-0000-000070190000}"/>
    <cellStyle name="Heading 2 11" xfId="1392" xr:uid="{00000000-0005-0000-0000-000071190000}"/>
    <cellStyle name="Heading 2 11 2" xfId="3629" xr:uid="{00000000-0005-0000-0000-000072190000}"/>
    <cellStyle name="Heading 2 12" xfId="1393" xr:uid="{00000000-0005-0000-0000-000073190000}"/>
    <cellStyle name="Heading 2 12 2" xfId="3630" xr:uid="{00000000-0005-0000-0000-000074190000}"/>
    <cellStyle name="Heading 2 13" xfId="1394" xr:uid="{00000000-0005-0000-0000-000075190000}"/>
    <cellStyle name="Heading 2 13 2" xfId="3631" xr:uid="{00000000-0005-0000-0000-000076190000}"/>
    <cellStyle name="Heading 2 14" xfId="1395" xr:uid="{00000000-0005-0000-0000-000077190000}"/>
    <cellStyle name="Heading 2 14 2" xfId="3632" xr:uid="{00000000-0005-0000-0000-000078190000}"/>
    <cellStyle name="Heading 2 15" xfId="1396" xr:uid="{00000000-0005-0000-0000-000079190000}"/>
    <cellStyle name="Heading 2 15 2" xfId="3633" xr:uid="{00000000-0005-0000-0000-00007A190000}"/>
    <cellStyle name="Heading 2 16" xfId="1397" xr:uid="{00000000-0005-0000-0000-00007B190000}"/>
    <cellStyle name="Heading 2 16 2" xfId="3634" xr:uid="{00000000-0005-0000-0000-00007C190000}"/>
    <cellStyle name="Heading 2 17" xfId="1398" xr:uid="{00000000-0005-0000-0000-00007D190000}"/>
    <cellStyle name="Heading 2 17 2" xfId="3635" xr:uid="{00000000-0005-0000-0000-00007E190000}"/>
    <cellStyle name="Heading 2 18" xfId="1399" xr:uid="{00000000-0005-0000-0000-00007F190000}"/>
    <cellStyle name="Heading 2 19" xfId="1400" xr:uid="{00000000-0005-0000-0000-000080190000}"/>
    <cellStyle name="Heading 2 2" xfId="1401" xr:uid="{00000000-0005-0000-0000-000081190000}"/>
    <cellStyle name="Heading 2 2 2" xfId="3637" xr:uid="{00000000-0005-0000-0000-000082190000}"/>
    <cellStyle name="Heading 2 2 2 2" xfId="3638" xr:uid="{00000000-0005-0000-0000-000083190000}"/>
    <cellStyle name="Heading 2 2 2 3" xfId="3639" xr:uid="{00000000-0005-0000-0000-000084190000}"/>
    <cellStyle name="Heading 2 2 2 4" xfId="3640" xr:uid="{00000000-0005-0000-0000-000085190000}"/>
    <cellStyle name="Heading 2 2 2 5" xfId="3641" xr:uid="{00000000-0005-0000-0000-000086190000}"/>
    <cellStyle name="Heading 2 2 3" xfId="3642" xr:uid="{00000000-0005-0000-0000-000087190000}"/>
    <cellStyle name="Heading 2 2 4" xfId="3643" xr:uid="{00000000-0005-0000-0000-000088190000}"/>
    <cellStyle name="Heading 2 2 5" xfId="3644" xr:uid="{00000000-0005-0000-0000-000089190000}"/>
    <cellStyle name="Heading 2 2 6" xfId="3636" xr:uid="{00000000-0005-0000-0000-00008A190000}"/>
    <cellStyle name="Heading 2 20" xfId="1402" xr:uid="{00000000-0005-0000-0000-00008B190000}"/>
    <cellStyle name="Heading 2 3" xfId="1403" xr:uid="{00000000-0005-0000-0000-00008C190000}"/>
    <cellStyle name="Heading 2 3 2" xfId="3645" xr:uid="{00000000-0005-0000-0000-00008D190000}"/>
    <cellStyle name="Heading 2 4" xfId="1404" xr:uid="{00000000-0005-0000-0000-00008E190000}"/>
    <cellStyle name="Heading 2 4 2" xfId="3646" xr:uid="{00000000-0005-0000-0000-00008F190000}"/>
    <cellStyle name="Heading 2 5" xfId="1405" xr:uid="{00000000-0005-0000-0000-000090190000}"/>
    <cellStyle name="Heading 2 5 2" xfId="3647" xr:uid="{00000000-0005-0000-0000-000091190000}"/>
    <cellStyle name="Heading 2 6" xfId="1406" xr:uid="{00000000-0005-0000-0000-000092190000}"/>
    <cellStyle name="Heading 2 6 2" xfId="3648" xr:uid="{00000000-0005-0000-0000-000093190000}"/>
    <cellStyle name="Heading 2 7" xfId="1407" xr:uid="{00000000-0005-0000-0000-000094190000}"/>
    <cellStyle name="Heading 2 7 2" xfId="3649" xr:uid="{00000000-0005-0000-0000-000095190000}"/>
    <cellStyle name="Heading 2 8" xfId="1408" xr:uid="{00000000-0005-0000-0000-000096190000}"/>
    <cellStyle name="Heading 2 8 2" xfId="3650" xr:uid="{00000000-0005-0000-0000-000097190000}"/>
    <cellStyle name="Heading 2 9" xfId="1409" xr:uid="{00000000-0005-0000-0000-000098190000}"/>
    <cellStyle name="Heading 2 9 2" xfId="3651" xr:uid="{00000000-0005-0000-0000-000099190000}"/>
    <cellStyle name="Heading 3" xfId="31" builtinId="18" customBuiltin="1"/>
    <cellStyle name="Heading 3 10" xfId="1410" xr:uid="{00000000-0005-0000-0000-00009B190000}"/>
    <cellStyle name="Heading 3 10 2" xfId="3652" xr:uid="{00000000-0005-0000-0000-00009C190000}"/>
    <cellStyle name="Heading 3 11" xfId="1411" xr:uid="{00000000-0005-0000-0000-00009D190000}"/>
    <cellStyle name="Heading 3 11 2" xfId="3653" xr:uid="{00000000-0005-0000-0000-00009E190000}"/>
    <cellStyle name="Heading 3 12" xfId="1412" xr:uid="{00000000-0005-0000-0000-00009F190000}"/>
    <cellStyle name="Heading 3 12 2" xfId="3654" xr:uid="{00000000-0005-0000-0000-0000A0190000}"/>
    <cellStyle name="Heading 3 13" xfId="1413" xr:uid="{00000000-0005-0000-0000-0000A1190000}"/>
    <cellStyle name="Heading 3 13 2" xfId="3655" xr:uid="{00000000-0005-0000-0000-0000A2190000}"/>
    <cellStyle name="Heading 3 14" xfId="1414" xr:uid="{00000000-0005-0000-0000-0000A3190000}"/>
    <cellStyle name="Heading 3 14 2" xfId="3656" xr:uid="{00000000-0005-0000-0000-0000A4190000}"/>
    <cellStyle name="Heading 3 15" xfId="1415" xr:uid="{00000000-0005-0000-0000-0000A5190000}"/>
    <cellStyle name="Heading 3 15 2" xfId="3657" xr:uid="{00000000-0005-0000-0000-0000A6190000}"/>
    <cellStyle name="Heading 3 16" xfId="1416" xr:uid="{00000000-0005-0000-0000-0000A7190000}"/>
    <cellStyle name="Heading 3 16 2" xfId="3658" xr:uid="{00000000-0005-0000-0000-0000A8190000}"/>
    <cellStyle name="Heading 3 17" xfId="1417" xr:uid="{00000000-0005-0000-0000-0000A9190000}"/>
    <cellStyle name="Heading 3 17 2" xfId="3659" xr:uid="{00000000-0005-0000-0000-0000AA190000}"/>
    <cellStyle name="Heading 3 18" xfId="1418" xr:uid="{00000000-0005-0000-0000-0000AB190000}"/>
    <cellStyle name="Heading 3 19" xfId="1419" xr:uid="{00000000-0005-0000-0000-0000AC190000}"/>
    <cellStyle name="Heading 3 2" xfId="1420" xr:uid="{00000000-0005-0000-0000-0000AD190000}"/>
    <cellStyle name="Heading 3 2 2" xfId="3661" xr:uid="{00000000-0005-0000-0000-0000AE190000}"/>
    <cellStyle name="Heading 3 2 2 2" xfId="3662" xr:uid="{00000000-0005-0000-0000-0000AF190000}"/>
    <cellStyle name="Heading 3 2 2 3" xfId="3663" xr:uid="{00000000-0005-0000-0000-0000B0190000}"/>
    <cellStyle name="Heading 3 2 2 4" xfId="3664" xr:uid="{00000000-0005-0000-0000-0000B1190000}"/>
    <cellStyle name="Heading 3 2 2 5" xfId="3665" xr:uid="{00000000-0005-0000-0000-0000B2190000}"/>
    <cellStyle name="Heading 3 2 3" xfId="3666" xr:uid="{00000000-0005-0000-0000-0000B3190000}"/>
    <cellStyle name="Heading 3 2 4" xfId="3667" xr:uid="{00000000-0005-0000-0000-0000B4190000}"/>
    <cellStyle name="Heading 3 2 5" xfId="3668" xr:uid="{00000000-0005-0000-0000-0000B5190000}"/>
    <cellStyle name="Heading 3 2 6" xfId="3660" xr:uid="{00000000-0005-0000-0000-0000B6190000}"/>
    <cellStyle name="Heading 3 20" xfId="1421" xr:uid="{00000000-0005-0000-0000-0000B7190000}"/>
    <cellStyle name="Heading 3 3" xfId="1422" xr:uid="{00000000-0005-0000-0000-0000B8190000}"/>
    <cellStyle name="Heading 3 3 2" xfId="3669" xr:uid="{00000000-0005-0000-0000-0000B9190000}"/>
    <cellStyle name="Heading 3 4" xfId="1423" xr:uid="{00000000-0005-0000-0000-0000BA190000}"/>
    <cellStyle name="Heading 3 4 2" xfId="3670" xr:uid="{00000000-0005-0000-0000-0000BB190000}"/>
    <cellStyle name="Heading 3 5" xfId="1424" xr:uid="{00000000-0005-0000-0000-0000BC190000}"/>
    <cellStyle name="Heading 3 5 2" xfId="3671" xr:uid="{00000000-0005-0000-0000-0000BD190000}"/>
    <cellStyle name="Heading 3 6" xfId="1425" xr:uid="{00000000-0005-0000-0000-0000BE190000}"/>
    <cellStyle name="Heading 3 6 2" xfId="3672" xr:uid="{00000000-0005-0000-0000-0000BF190000}"/>
    <cellStyle name="Heading 3 7" xfId="1426" xr:uid="{00000000-0005-0000-0000-0000C0190000}"/>
    <cellStyle name="Heading 3 7 2" xfId="3673" xr:uid="{00000000-0005-0000-0000-0000C1190000}"/>
    <cellStyle name="Heading 3 8" xfId="1427" xr:uid="{00000000-0005-0000-0000-0000C2190000}"/>
    <cellStyle name="Heading 3 8 2" xfId="3674" xr:uid="{00000000-0005-0000-0000-0000C3190000}"/>
    <cellStyle name="Heading 3 9" xfId="1428" xr:uid="{00000000-0005-0000-0000-0000C4190000}"/>
    <cellStyle name="Heading 3 9 2" xfId="3675" xr:uid="{00000000-0005-0000-0000-0000C5190000}"/>
    <cellStyle name="Heading 4" xfId="32" builtinId="19" customBuiltin="1"/>
    <cellStyle name="Heading 4 10" xfId="1429" xr:uid="{00000000-0005-0000-0000-0000C7190000}"/>
    <cellStyle name="Heading 4 10 2" xfId="3676" xr:uid="{00000000-0005-0000-0000-0000C8190000}"/>
    <cellStyle name="Heading 4 11" xfId="1430" xr:uid="{00000000-0005-0000-0000-0000C9190000}"/>
    <cellStyle name="Heading 4 11 2" xfId="3677" xr:uid="{00000000-0005-0000-0000-0000CA190000}"/>
    <cellStyle name="Heading 4 12" xfId="1431" xr:uid="{00000000-0005-0000-0000-0000CB190000}"/>
    <cellStyle name="Heading 4 12 2" xfId="3678" xr:uid="{00000000-0005-0000-0000-0000CC190000}"/>
    <cellStyle name="Heading 4 13" xfId="1432" xr:uid="{00000000-0005-0000-0000-0000CD190000}"/>
    <cellStyle name="Heading 4 13 2" xfId="3679" xr:uid="{00000000-0005-0000-0000-0000CE190000}"/>
    <cellStyle name="Heading 4 14" xfId="1433" xr:uid="{00000000-0005-0000-0000-0000CF190000}"/>
    <cellStyle name="Heading 4 14 2" xfId="3680" xr:uid="{00000000-0005-0000-0000-0000D0190000}"/>
    <cellStyle name="Heading 4 15" xfId="1434" xr:uid="{00000000-0005-0000-0000-0000D1190000}"/>
    <cellStyle name="Heading 4 15 2" xfId="3681" xr:uid="{00000000-0005-0000-0000-0000D2190000}"/>
    <cellStyle name="Heading 4 16" xfId="1435" xr:uid="{00000000-0005-0000-0000-0000D3190000}"/>
    <cellStyle name="Heading 4 16 2" xfId="3682" xr:uid="{00000000-0005-0000-0000-0000D4190000}"/>
    <cellStyle name="Heading 4 17" xfId="1436" xr:uid="{00000000-0005-0000-0000-0000D5190000}"/>
    <cellStyle name="Heading 4 17 2" xfId="3683" xr:uid="{00000000-0005-0000-0000-0000D6190000}"/>
    <cellStyle name="Heading 4 18" xfId="1437" xr:uid="{00000000-0005-0000-0000-0000D7190000}"/>
    <cellStyle name="Heading 4 19" xfId="1438" xr:uid="{00000000-0005-0000-0000-0000D8190000}"/>
    <cellStyle name="Heading 4 2" xfId="1439" xr:uid="{00000000-0005-0000-0000-0000D9190000}"/>
    <cellStyle name="Heading 4 2 2" xfId="3685" xr:uid="{00000000-0005-0000-0000-0000DA190000}"/>
    <cellStyle name="Heading 4 2 2 2" xfId="3686" xr:uid="{00000000-0005-0000-0000-0000DB190000}"/>
    <cellStyle name="Heading 4 2 2 3" xfId="3687" xr:uid="{00000000-0005-0000-0000-0000DC190000}"/>
    <cellStyle name="Heading 4 2 2 4" xfId="3688" xr:uid="{00000000-0005-0000-0000-0000DD190000}"/>
    <cellStyle name="Heading 4 2 2 5" xfId="3689" xr:uid="{00000000-0005-0000-0000-0000DE190000}"/>
    <cellStyle name="Heading 4 2 3" xfId="3690" xr:uid="{00000000-0005-0000-0000-0000DF190000}"/>
    <cellStyle name="Heading 4 2 4" xfId="3691" xr:uid="{00000000-0005-0000-0000-0000E0190000}"/>
    <cellStyle name="Heading 4 2 5" xfId="3692" xr:uid="{00000000-0005-0000-0000-0000E1190000}"/>
    <cellStyle name="Heading 4 2 6" xfId="3684" xr:uid="{00000000-0005-0000-0000-0000E2190000}"/>
    <cellStyle name="Heading 4 20" xfId="1440" xr:uid="{00000000-0005-0000-0000-0000E3190000}"/>
    <cellStyle name="Heading 4 3" xfId="1441" xr:uid="{00000000-0005-0000-0000-0000E4190000}"/>
    <cellStyle name="Heading 4 3 2" xfId="3693" xr:uid="{00000000-0005-0000-0000-0000E5190000}"/>
    <cellStyle name="Heading 4 4" xfId="1442" xr:uid="{00000000-0005-0000-0000-0000E6190000}"/>
    <cellStyle name="Heading 4 4 2" xfId="3694" xr:uid="{00000000-0005-0000-0000-0000E7190000}"/>
    <cellStyle name="Heading 4 5" xfId="1443" xr:uid="{00000000-0005-0000-0000-0000E8190000}"/>
    <cellStyle name="Heading 4 5 2" xfId="3695" xr:uid="{00000000-0005-0000-0000-0000E9190000}"/>
    <cellStyle name="Heading 4 6" xfId="1444" xr:uid="{00000000-0005-0000-0000-0000EA190000}"/>
    <cellStyle name="Heading 4 6 2" xfId="3696" xr:uid="{00000000-0005-0000-0000-0000EB190000}"/>
    <cellStyle name="Heading 4 7" xfId="1445" xr:uid="{00000000-0005-0000-0000-0000EC190000}"/>
    <cellStyle name="Heading 4 7 2" xfId="3697" xr:uid="{00000000-0005-0000-0000-0000ED190000}"/>
    <cellStyle name="Heading 4 8" xfId="1446" xr:uid="{00000000-0005-0000-0000-0000EE190000}"/>
    <cellStyle name="Heading 4 8 2" xfId="3698" xr:uid="{00000000-0005-0000-0000-0000EF190000}"/>
    <cellStyle name="Heading 4 9" xfId="1447" xr:uid="{00000000-0005-0000-0000-0000F0190000}"/>
    <cellStyle name="Heading 4 9 2" xfId="3699" xr:uid="{00000000-0005-0000-0000-0000F1190000}"/>
    <cellStyle name="Heading1" xfId="3700" xr:uid="{00000000-0005-0000-0000-0000F2190000}"/>
    <cellStyle name="Heading2" xfId="3701" xr:uid="{00000000-0005-0000-0000-0000F3190000}"/>
    <cellStyle name="Hipervínculo 2" xfId="3702" xr:uid="{00000000-0005-0000-0000-0000F4190000}"/>
    <cellStyle name="Hipervínculo 2 2" xfId="3703" xr:uid="{00000000-0005-0000-0000-0000F5190000}"/>
    <cellStyle name="hips" xfId="3704" xr:uid="{00000000-0005-0000-0000-0000F6190000}"/>
    <cellStyle name="Hyperlink" xfId="4" builtinId="8"/>
    <cellStyle name="Hyperlink 2" xfId="43300" xr:uid="{00000000-0005-0000-0000-0000F8190000}"/>
    <cellStyle name="Hyperlink 3" xfId="43298" xr:uid="{00000000-0005-0000-0000-0000F9190000}"/>
    <cellStyle name="Incorrecto 2" xfId="3705" xr:uid="{00000000-0005-0000-0000-0000FA190000}"/>
    <cellStyle name="Incorrecto 2 2" xfId="3706" xr:uid="{00000000-0005-0000-0000-0000FB190000}"/>
    <cellStyle name="Incorrecto 2 3" xfId="3707" xr:uid="{00000000-0005-0000-0000-0000FC190000}"/>
    <cellStyle name="Incorrecto 2 4" xfId="3708" xr:uid="{00000000-0005-0000-0000-0000FD190000}"/>
    <cellStyle name="Incorrecto 3" xfId="3709" xr:uid="{00000000-0005-0000-0000-0000FE190000}"/>
    <cellStyle name="Incorrecto 3 2" xfId="3710" xr:uid="{00000000-0005-0000-0000-0000FF190000}"/>
    <cellStyle name="Incorrecto 3 3" xfId="3711" xr:uid="{00000000-0005-0000-0000-0000001A0000}"/>
    <cellStyle name="Incorrecto 4" xfId="3712" xr:uid="{00000000-0005-0000-0000-0000011A0000}"/>
    <cellStyle name="Incorrecto 4 2" xfId="3713" xr:uid="{00000000-0005-0000-0000-0000021A0000}"/>
    <cellStyle name="Incorrecto 4 3" xfId="3714" xr:uid="{00000000-0005-0000-0000-0000031A0000}"/>
    <cellStyle name="Incorrecto 4 4" xfId="3715" xr:uid="{00000000-0005-0000-0000-0000041A0000}"/>
    <cellStyle name="Incorrecto 5" xfId="3716" xr:uid="{00000000-0005-0000-0000-0000051A0000}"/>
    <cellStyle name="Incorrecto 5 2" xfId="3717" xr:uid="{00000000-0005-0000-0000-0000061A0000}"/>
    <cellStyle name="Incorrecto 5 3" xfId="3718" xr:uid="{00000000-0005-0000-0000-0000071A0000}"/>
    <cellStyle name="Incorrecto 5 4" xfId="3719" xr:uid="{00000000-0005-0000-0000-0000081A0000}"/>
    <cellStyle name="Incorrecto 6" xfId="3720" xr:uid="{00000000-0005-0000-0000-0000091A0000}"/>
    <cellStyle name="Incorrecto 6 2" xfId="3721" xr:uid="{00000000-0005-0000-0000-00000A1A0000}"/>
    <cellStyle name="Incorrecto 7" xfId="3722" xr:uid="{00000000-0005-0000-0000-00000B1A0000}"/>
    <cellStyle name="Incorrecto 7 2" xfId="3723" xr:uid="{00000000-0005-0000-0000-00000C1A0000}"/>
    <cellStyle name="Incorrecto 8" xfId="3724" xr:uid="{00000000-0005-0000-0000-00000D1A0000}"/>
    <cellStyle name="Input" xfId="36" builtinId="20" customBuiltin="1"/>
    <cellStyle name="Input [yellow]" xfId="620" xr:uid="{00000000-0005-0000-0000-00000F1A0000}"/>
    <cellStyle name="Input [yellow] 2" xfId="3725" xr:uid="{00000000-0005-0000-0000-0000101A0000}"/>
    <cellStyle name="Input [yellow] 2 2" xfId="3726" xr:uid="{00000000-0005-0000-0000-0000111A0000}"/>
    <cellStyle name="Input [yellow] 2 2 2" xfId="3727" xr:uid="{00000000-0005-0000-0000-0000121A0000}"/>
    <cellStyle name="Input [yellow] 2 2 2 2" xfId="3728" xr:uid="{00000000-0005-0000-0000-0000131A0000}"/>
    <cellStyle name="Input [yellow] 2 2 2 2 2" xfId="17397" xr:uid="{00000000-0005-0000-0000-0000141A0000}"/>
    <cellStyle name="Input [yellow] 2 2 2 2 3" xfId="30563" xr:uid="{00000000-0005-0000-0000-0000151A0000}"/>
    <cellStyle name="Input [yellow] 2 2 2 3" xfId="17396" xr:uid="{00000000-0005-0000-0000-0000161A0000}"/>
    <cellStyle name="Input [yellow] 2 2 2 4" xfId="30562" xr:uid="{00000000-0005-0000-0000-0000171A0000}"/>
    <cellStyle name="Input [yellow] 2 2 3" xfId="3729" xr:uid="{00000000-0005-0000-0000-0000181A0000}"/>
    <cellStyle name="Input [yellow] 2 2 3 2" xfId="3730" xr:uid="{00000000-0005-0000-0000-0000191A0000}"/>
    <cellStyle name="Input [yellow] 2 2 3 2 2" xfId="17399" xr:uid="{00000000-0005-0000-0000-00001A1A0000}"/>
    <cellStyle name="Input [yellow] 2 2 3 2 3" xfId="30565" xr:uid="{00000000-0005-0000-0000-00001B1A0000}"/>
    <cellStyle name="Input [yellow] 2 2 3 3" xfId="17398" xr:uid="{00000000-0005-0000-0000-00001C1A0000}"/>
    <cellStyle name="Input [yellow] 2 2 3 4" xfId="30564" xr:uid="{00000000-0005-0000-0000-00001D1A0000}"/>
    <cellStyle name="Input [yellow] 2 2 4" xfId="3731" xr:uid="{00000000-0005-0000-0000-00001E1A0000}"/>
    <cellStyle name="Input [yellow] 2 2 4 2" xfId="17400" xr:uid="{00000000-0005-0000-0000-00001F1A0000}"/>
    <cellStyle name="Input [yellow] 2 2 4 3" xfId="30566" xr:uid="{00000000-0005-0000-0000-0000201A0000}"/>
    <cellStyle name="Input [yellow] 2 2 5" xfId="17395" xr:uid="{00000000-0005-0000-0000-0000211A0000}"/>
    <cellStyle name="Input [yellow] 2 2 6" xfId="30561" xr:uid="{00000000-0005-0000-0000-0000221A0000}"/>
    <cellStyle name="Input [yellow] 2 3" xfId="3732" xr:uid="{00000000-0005-0000-0000-0000231A0000}"/>
    <cellStyle name="Input [yellow] 2 3 2" xfId="3733" xr:uid="{00000000-0005-0000-0000-0000241A0000}"/>
    <cellStyle name="Input [yellow] 2 3 2 2" xfId="17402" xr:uid="{00000000-0005-0000-0000-0000251A0000}"/>
    <cellStyle name="Input [yellow] 2 3 2 3" xfId="30568" xr:uid="{00000000-0005-0000-0000-0000261A0000}"/>
    <cellStyle name="Input [yellow] 2 3 3" xfId="17401" xr:uid="{00000000-0005-0000-0000-0000271A0000}"/>
    <cellStyle name="Input [yellow] 2 3 4" xfId="30567" xr:uid="{00000000-0005-0000-0000-0000281A0000}"/>
    <cellStyle name="Input [yellow] 2 4" xfId="3734" xr:uid="{00000000-0005-0000-0000-0000291A0000}"/>
    <cellStyle name="Input [yellow] 2 4 2" xfId="3735" xr:uid="{00000000-0005-0000-0000-00002A1A0000}"/>
    <cellStyle name="Input [yellow] 2 4 2 2" xfId="17404" xr:uid="{00000000-0005-0000-0000-00002B1A0000}"/>
    <cellStyle name="Input [yellow] 2 4 2 3" xfId="30570" xr:uid="{00000000-0005-0000-0000-00002C1A0000}"/>
    <cellStyle name="Input [yellow] 2 4 3" xfId="17403" xr:uid="{00000000-0005-0000-0000-00002D1A0000}"/>
    <cellStyle name="Input [yellow] 2 4 4" xfId="30569" xr:uid="{00000000-0005-0000-0000-00002E1A0000}"/>
    <cellStyle name="Input [yellow] 2 5" xfId="3736" xr:uid="{00000000-0005-0000-0000-00002F1A0000}"/>
    <cellStyle name="Input [yellow] 2 5 2" xfId="17405" xr:uid="{00000000-0005-0000-0000-0000301A0000}"/>
    <cellStyle name="Input [yellow] 2 5 3" xfId="30571" xr:uid="{00000000-0005-0000-0000-0000311A0000}"/>
    <cellStyle name="Input [yellow] 2 6" xfId="17394" xr:uid="{00000000-0005-0000-0000-0000321A0000}"/>
    <cellStyle name="Input [yellow] 2 7" xfId="30560" xr:uid="{00000000-0005-0000-0000-0000331A0000}"/>
    <cellStyle name="Input [yellow] 3" xfId="3737" xr:uid="{00000000-0005-0000-0000-0000341A0000}"/>
    <cellStyle name="Input [yellow] 3 2" xfId="3738" xr:uid="{00000000-0005-0000-0000-0000351A0000}"/>
    <cellStyle name="Input [yellow] 3 2 2" xfId="17407" xr:uid="{00000000-0005-0000-0000-0000361A0000}"/>
    <cellStyle name="Input [yellow] 3 2 3" xfId="30573" xr:uid="{00000000-0005-0000-0000-0000371A0000}"/>
    <cellStyle name="Input [yellow] 3 3" xfId="17406" xr:uid="{00000000-0005-0000-0000-0000381A0000}"/>
    <cellStyle name="Input [yellow] 3 4" xfId="30572" xr:uid="{00000000-0005-0000-0000-0000391A0000}"/>
    <cellStyle name="Input [yellow] 4" xfId="3739" xr:uid="{00000000-0005-0000-0000-00003A1A0000}"/>
    <cellStyle name="Input [yellow] 4 2" xfId="3740" xr:uid="{00000000-0005-0000-0000-00003B1A0000}"/>
    <cellStyle name="Input [yellow] 4 2 2" xfId="17409" xr:uid="{00000000-0005-0000-0000-00003C1A0000}"/>
    <cellStyle name="Input [yellow] 4 2 3" xfId="30575" xr:uid="{00000000-0005-0000-0000-00003D1A0000}"/>
    <cellStyle name="Input [yellow] 4 3" xfId="17408" xr:uid="{00000000-0005-0000-0000-00003E1A0000}"/>
    <cellStyle name="Input [yellow] 4 4" xfId="30574" xr:uid="{00000000-0005-0000-0000-00003F1A0000}"/>
    <cellStyle name="Input [yellow] 5" xfId="3741" xr:uid="{00000000-0005-0000-0000-0000401A0000}"/>
    <cellStyle name="Input [yellow] 5 2" xfId="17410" xr:uid="{00000000-0005-0000-0000-0000411A0000}"/>
    <cellStyle name="Input [yellow] 5 3" xfId="30576" xr:uid="{00000000-0005-0000-0000-0000421A0000}"/>
    <cellStyle name="Input [yellow] 6" xfId="15996" xr:uid="{00000000-0005-0000-0000-0000431A0000}"/>
    <cellStyle name="Input [yellow] 6 2" xfId="29167" xr:uid="{00000000-0005-0000-0000-0000441A0000}"/>
    <cellStyle name="Input [yellow] 6 2 2" xfId="30577" xr:uid="{00000000-0005-0000-0000-0000451A0000}"/>
    <cellStyle name="Input [yellow] 6 2 3" xfId="41918" xr:uid="{00000000-0005-0000-0000-0000461A0000}"/>
    <cellStyle name="Input [yellow] 7" xfId="43297" xr:uid="{00000000-0005-0000-0000-0000471A0000}"/>
    <cellStyle name="Input 10" xfId="1448" xr:uid="{00000000-0005-0000-0000-0000481A0000}"/>
    <cellStyle name="Input 10 2" xfId="3743" xr:uid="{00000000-0005-0000-0000-0000491A0000}"/>
    <cellStyle name="Input 10 2 2" xfId="3744" xr:uid="{00000000-0005-0000-0000-00004A1A0000}"/>
    <cellStyle name="Input 10 2 2 2" xfId="3745" xr:uid="{00000000-0005-0000-0000-00004B1A0000}"/>
    <cellStyle name="Input 10 2 2 2 2" xfId="12262" xr:uid="{00000000-0005-0000-0000-00004C1A0000}"/>
    <cellStyle name="Input 10 2 2 2 2 2" xfId="25433" xr:uid="{00000000-0005-0000-0000-00004D1A0000}"/>
    <cellStyle name="Input 10 2 2 2 2 2 2" xfId="38184" xr:uid="{00000000-0005-0000-0000-00004E1A0000}"/>
    <cellStyle name="Input 10 2 2 2 3" xfId="15574" xr:uid="{00000000-0005-0000-0000-00004F1A0000}"/>
    <cellStyle name="Input 10 2 2 2 3 2" xfId="28745" xr:uid="{00000000-0005-0000-0000-0000501A0000}"/>
    <cellStyle name="Input 10 2 2 2 3 2 2" xfId="41496" xr:uid="{00000000-0005-0000-0000-0000511A0000}"/>
    <cellStyle name="Input 10 2 2 2 4" xfId="18256" xr:uid="{00000000-0005-0000-0000-0000521A0000}"/>
    <cellStyle name="Input 10 2 2 2 4 2" xfId="31007" xr:uid="{00000000-0005-0000-0000-0000531A0000}"/>
    <cellStyle name="Input 10 2 2 3" xfId="3746" xr:uid="{00000000-0005-0000-0000-0000541A0000}"/>
    <cellStyle name="Input 10 2 2 3 2" xfId="12263" xr:uid="{00000000-0005-0000-0000-0000551A0000}"/>
    <cellStyle name="Input 10 2 2 3 2 2" xfId="25434" xr:uid="{00000000-0005-0000-0000-0000561A0000}"/>
    <cellStyle name="Input 10 2 2 3 2 2 2" xfId="38185" xr:uid="{00000000-0005-0000-0000-0000571A0000}"/>
    <cellStyle name="Input 10 2 2 3 3" xfId="15573" xr:uid="{00000000-0005-0000-0000-0000581A0000}"/>
    <cellStyle name="Input 10 2 2 3 3 2" xfId="28744" xr:uid="{00000000-0005-0000-0000-0000591A0000}"/>
    <cellStyle name="Input 10 2 2 3 3 2 2" xfId="41495" xr:uid="{00000000-0005-0000-0000-00005A1A0000}"/>
    <cellStyle name="Input 10 2 2 3 4" xfId="18257" xr:uid="{00000000-0005-0000-0000-00005B1A0000}"/>
    <cellStyle name="Input 10 2 2 3 4 2" xfId="31008" xr:uid="{00000000-0005-0000-0000-00005C1A0000}"/>
    <cellStyle name="Input 10 2 2 4" xfId="12261" xr:uid="{00000000-0005-0000-0000-00005D1A0000}"/>
    <cellStyle name="Input 10 2 2 4 2" xfId="25432" xr:uid="{00000000-0005-0000-0000-00005E1A0000}"/>
    <cellStyle name="Input 10 2 2 4 2 2" xfId="38183" xr:uid="{00000000-0005-0000-0000-00005F1A0000}"/>
    <cellStyle name="Input 10 2 2 5" xfId="15575" xr:uid="{00000000-0005-0000-0000-0000601A0000}"/>
    <cellStyle name="Input 10 2 2 5 2" xfId="28746" xr:uid="{00000000-0005-0000-0000-0000611A0000}"/>
    <cellStyle name="Input 10 2 2 5 2 2" xfId="41497" xr:uid="{00000000-0005-0000-0000-0000621A0000}"/>
    <cellStyle name="Input 10 2 2 6" xfId="18255" xr:uid="{00000000-0005-0000-0000-0000631A0000}"/>
    <cellStyle name="Input 10 2 2 6 2" xfId="31006" xr:uid="{00000000-0005-0000-0000-0000641A0000}"/>
    <cellStyle name="Input 10 2 3" xfId="3747" xr:uid="{00000000-0005-0000-0000-0000651A0000}"/>
    <cellStyle name="Input 10 2 3 2" xfId="12264" xr:uid="{00000000-0005-0000-0000-0000661A0000}"/>
    <cellStyle name="Input 10 2 3 2 2" xfId="25435" xr:uid="{00000000-0005-0000-0000-0000671A0000}"/>
    <cellStyle name="Input 10 2 3 2 2 2" xfId="38186" xr:uid="{00000000-0005-0000-0000-0000681A0000}"/>
    <cellStyle name="Input 10 2 3 3" xfId="15572" xr:uid="{00000000-0005-0000-0000-0000691A0000}"/>
    <cellStyle name="Input 10 2 3 3 2" xfId="28743" xr:uid="{00000000-0005-0000-0000-00006A1A0000}"/>
    <cellStyle name="Input 10 2 3 3 2 2" xfId="41494" xr:uid="{00000000-0005-0000-0000-00006B1A0000}"/>
    <cellStyle name="Input 10 2 3 4" xfId="18258" xr:uid="{00000000-0005-0000-0000-00006C1A0000}"/>
    <cellStyle name="Input 10 2 3 4 2" xfId="31009" xr:uid="{00000000-0005-0000-0000-00006D1A0000}"/>
    <cellStyle name="Input 10 2 4" xfId="3748" xr:uid="{00000000-0005-0000-0000-00006E1A0000}"/>
    <cellStyle name="Input 10 2 4 2" xfId="12265" xr:uid="{00000000-0005-0000-0000-00006F1A0000}"/>
    <cellStyle name="Input 10 2 4 2 2" xfId="25436" xr:uid="{00000000-0005-0000-0000-0000701A0000}"/>
    <cellStyle name="Input 10 2 4 2 2 2" xfId="38187" xr:uid="{00000000-0005-0000-0000-0000711A0000}"/>
    <cellStyle name="Input 10 2 4 3" xfId="15571" xr:uid="{00000000-0005-0000-0000-0000721A0000}"/>
    <cellStyle name="Input 10 2 4 3 2" xfId="28742" xr:uid="{00000000-0005-0000-0000-0000731A0000}"/>
    <cellStyle name="Input 10 2 4 3 2 2" xfId="41493" xr:uid="{00000000-0005-0000-0000-0000741A0000}"/>
    <cellStyle name="Input 10 2 4 4" xfId="18259" xr:uid="{00000000-0005-0000-0000-0000751A0000}"/>
    <cellStyle name="Input 10 2 4 4 2" xfId="31010" xr:uid="{00000000-0005-0000-0000-0000761A0000}"/>
    <cellStyle name="Input 10 2 5" xfId="12260" xr:uid="{00000000-0005-0000-0000-0000771A0000}"/>
    <cellStyle name="Input 10 2 5 2" xfId="25431" xr:uid="{00000000-0005-0000-0000-0000781A0000}"/>
    <cellStyle name="Input 10 2 5 2 2" xfId="38182" xr:uid="{00000000-0005-0000-0000-0000791A0000}"/>
    <cellStyle name="Input 10 2 6" xfId="15576" xr:uid="{00000000-0005-0000-0000-00007A1A0000}"/>
    <cellStyle name="Input 10 2 6 2" xfId="28747" xr:uid="{00000000-0005-0000-0000-00007B1A0000}"/>
    <cellStyle name="Input 10 2 6 2 2" xfId="41498" xr:uid="{00000000-0005-0000-0000-00007C1A0000}"/>
    <cellStyle name="Input 10 2 7" xfId="18254" xr:uid="{00000000-0005-0000-0000-00007D1A0000}"/>
    <cellStyle name="Input 10 2 7 2" xfId="31005" xr:uid="{00000000-0005-0000-0000-00007E1A0000}"/>
    <cellStyle name="Input 10 3" xfId="3749" xr:uid="{00000000-0005-0000-0000-00007F1A0000}"/>
    <cellStyle name="Input 10 3 2" xfId="3750" xr:uid="{00000000-0005-0000-0000-0000801A0000}"/>
    <cellStyle name="Input 10 3 2 2" xfId="12267" xr:uid="{00000000-0005-0000-0000-0000811A0000}"/>
    <cellStyle name="Input 10 3 2 2 2" xfId="25438" xr:uid="{00000000-0005-0000-0000-0000821A0000}"/>
    <cellStyle name="Input 10 3 2 2 2 2" xfId="38189" xr:uid="{00000000-0005-0000-0000-0000831A0000}"/>
    <cellStyle name="Input 10 3 2 3" xfId="15569" xr:uid="{00000000-0005-0000-0000-0000841A0000}"/>
    <cellStyle name="Input 10 3 2 3 2" xfId="28740" xr:uid="{00000000-0005-0000-0000-0000851A0000}"/>
    <cellStyle name="Input 10 3 2 3 2 2" xfId="41491" xr:uid="{00000000-0005-0000-0000-0000861A0000}"/>
    <cellStyle name="Input 10 3 2 4" xfId="18261" xr:uid="{00000000-0005-0000-0000-0000871A0000}"/>
    <cellStyle name="Input 10 3 2 4 2" xfId="31012" xr:uid="{00000000-0005-0000-0000-0000881A0000}"/>
    <cellStyle name="Input 10 3 3" xfId="3751" xr:uid="{00000000-0005-0000-0000-0000891A0000}"/>
    <cellStyle name="Input 10 3 3 2" xfId="12268" xr:uid="{00000000-0005-0000-0000-00008A1A0000}"/>
    <cellStyle name="Input 10 3 3 2 2" xfId="25439" xr:uid="{00000000-0005-0000-0000-00008B1A0000}"/>
    <cellStyle name="Input 10 3 3 2 2 2" xfId="38190" xr:uid="{00000000-0005-0000-0000-00008C1A0000}"/>
    <cellStyle name="Input 10 3 3 3" xfId="15568" xr:uid="{00000000-0005-0000-0000-00008D1A0000}"/>
    <cellStyle name="Input 10 3 3 3 2" xfId="28739" xr:uid="{00000000-0005-0000-0000-00008E1A0000}"/>
    <cellStyle name="Input 10 3 3 3 2 2" xfId="41490" xr:uid="{00000000-0005-0000-0000-00008F1A0000}"/>
    <cellStyle name="Input 10 3 3 4" xfId="18262" xr:uid="{00000000-0005-0000-0000-0000901A0000}"/>
    <cellStyle name="Input 10 3 3 4 2" xfId="31013" xr:uid="{00000000-0005-0000-0000-0000911A0000}"/>
    <cellStyle name="Input 10 3 4" xfId="12266" xr:uid="{00000000-0005-0000-0000-0000921A0000}"/>
    <cellStyle name="Input 10 3 4 2" xfId="25437" xr:uid="{00000000-0005-0000-0000-0000931A0000}"/>
    <cellStyle name="Input 10 3 4 2 2" xfId="38188" xr:uid="{00000000-0005-0000-0000-0000941A0000}"/>
    <cellStyle name="Input 10 3 5" xfId="15570" xr:uid="{00000000-0005-0000-0000-0000951A0000}"/>
    <cellStyle name="Input 10 3 5 2" xfId="28741" xr:uid="{00000000-0005-0000-0000-0000961A0000}"/>
    <cellStyle name="Input 10 3 5 2 2" xfId="41492" xr:uid="{00000000-0005-0000-0000-0000971A0000}"/>
    <cellStyle name="Input 10 3 6" xfId="18260" xr:uid="{00000000-0005-0000-0000-0000981A0000}"/>
    <cellStyle name="Input 10 3 6 2" xfId="31011" xr:uid="{00000000-0005-0000-0000-0000991A0000}"/>
    <cellStyle name="Input 10 4" xfId="3752" xr:uid="{00000000-0005-0000-0000-00009A1A0000}"/>
    <cellStyle name="Input 10 4 2" xfId="12269" xr:uid="{00000000-0005-0000-0000-00009B1A0000}"/>
    <cellStyle name="Input 10 4 2 2" xfId="25440" xr:uid="{00000000-0005-0000-0000-00009C1A0000}"/>
    <cellStyle name="Input 10 4 2 2 2" xfId="38191" xr:uid="{00000000-0005-0000-0000-00009D1A0000}"/>
    <cellStyle name="Input 10 4 3" xfId="15567" xr:uid="{00000000-0005-0000-0000-00009E1A0000}"/>
    <cellStyle name="Input 10 4 3 2" xfId="28738" xr:uid="{00000000-0005-0000-0000-00009F1A0000}"/>
    <cellStyle name="Input 10 4 3 2 2" xfId="41489" xr:uid="{00000000-0005-0000-0000-0000A01A0000}"/>
    <cellStyle name="Input 10 4 4" xfId="18263" xr:uid="{00000000-0005-0000-0000-0000A11A0000}"/>
    <cellStyle name="Input 10 4 4 2" xfId="31014" xr:uid="{00000000-0005-0000-0000-0000A21A0000}"/>
    <cellStyle name="Input 10 5" xfId="3753" xr:uid="{00000000-0005-0000-0000-0000A31A0000}"/>
    <cellStyle name="Input 10 5 2" xfId="12270" xr:uid="{00000000-0005-0000-0000-0000A41A0000}"/>
    <cellStyle name="Input 10 5 2 2" xfId="25441" xr:uid="{00000000-0005-0000-0000-0000A51A0000}"/>
    <cellStyle name="Input 10 5 2 2 2" xfId="38192" xr:uid="{00000000-0005-0000-0000-0000A61A0000}"/>
    <cellStyle name="Input 10 5 3" xfId="15566" xr:uid="{00000000-0005-0000-0000-0000A71A0000}"/>
    <cellStyle name="Input 10 5 3 2" xfId="28737" xr:uid="{00000000-0005-0000-0000-0000A81A0000}"/>
    <cellStyle name="Input 10 5 3 2 2" xfId="41488" xr:uid="{00000000-0005-0000-0000-0000A91A0000}"/>
    <cellStyle name="Input 10 5 4" xfId="18264" xr:uid="{00000000-0005-0000-0000-0000AA1A0000}"/>
    <cellStyle name="Input 10 5 4 2" xfId="31015" xr:uid="{00000000-0005-0000-0000-0000AB1A0000}"/>
    <cellStyle name="Input 10 6" xfId="12259" xr:uid="{00000000-0005-0000-0000-0000AC1A0000}"/>
    <cellStyle name="Input 10 6 2" xfId="25430" xr:uid="{00000000-0005-0000-0000-0000AD1A0000}"/>
    <cellStyle name="Input 10 6 2 2" xfId="38181" xr:uid="{00000000-0005-0000-0000-0000AE1A0000}"/>
    <cellStyle name="Input 10 7" xfId="15577" xr:uid="{00000000-0005-0000-0000-0000AF1A0000}"/>
    <cellStyle name="Input 10 7 2" xfId="28748" xr:uid="{00000000-0005-0000-0000-0000B01A0000}"/>
    <cellStyle name="Input 10 7 2 2" xfId="41499" xr:uid="{00000000-0005-0000-0000-0000B11A0000}"/>
    <cellStyle name="Input 10 8" xfId="18253" xr:uid="{00000000-0005-0000-0000-0000B21A0000}"/>
    <cellStyle name="Input 10 8 2" xfId="31004" xr:uid="{00000000-0005-0000-0000-0000B31A0000}"/>
    <cellStyle name="Input 10 9" xfId="3742" xr:uid="{00000000-0005-0000-0000-0000B41A0000}"/>
    <cellStyle name="Input 11" xfId="1449" xr:uid="{00000000-0005-0000-0000-0000B51A0000}"/>
    <cellStyle name="Input 11 2" xfId="3755" xr:uid="{00000000-0005-0000-0000-0000B61A0000}"/>
    <cellStyle name="Input 11 2 2" xfId="3756" xr:uid="{00000000-0005-0000-0000-0000B71A0000}"/>
    <cellStyle name="Input 11 2 2 2" xfId="3757" xr:uid="{00000000-0005-0000-0000-0000B81A0000}"/>
    <cellStyle name="Input 11 2 2 2 2" xfId="12274" xr:uid="{00000000-0005-0000-0000-0000B91A0000}"/>
    <cellStyle name="Input 11 2 2 2 2 2" xfId="25445" xr:uid="{00000000-0005-0000-0000-0000BA1A0000}"/>
    <cellStyle name="Input 11 2 2 2 2 2 2" xfId="38196" xr:uid="{00000000-0005-0000-0000-0000BB1A0000}"/>
    <cellStyle name="Input 11 2 2 2 3" xfId="15562" xr:uid="{00000000-0005-0000-0000-0000BC1A0000}"/>
    <cellStyle name="Input 11 2 2 2 3 2" xfId="28733" xr:uid="{00000000-0005-0000-0000-0000BD1A0000}"/>
    <cellStyle name="Input 11 2 2 2 3 2 2" xfId="41484" xr:uid="{00000000-0005-0000-0000-0000BE1A0000}"/>
    <cellStyle name="Input 11 2 2 2 4" xfId="18268" xr:uid="{00000000-0005-0000-0000-0000BF1A0000}"/>
    <cellStyle name="Input 11 2 2 2 4 2" xfId="31019" xr:uid="{00000000-0005-0000-0000-0000C01A0000}"/>
    <cellStyle name="Input 11 2 2 3" xfId="3758" xr:uid="{00000000-0005-0000-0000-0000C11A0000}"/>
    <cellStyle name="Input 11 2 2 3 2" xfId="12275" xr:uid="{00000000-0005-0000-0000-0000C21A0000}"/>
    <cellStyle name="Input 11 2 2 3 2 2" xfId="25446" xr:uid="{00000000-0005-0000-0000-0000C31A0000}"/>
    <cellStyle name="Input 11 2 2 3 2 2 2" xfId="38197" xr:uid="{00000000-0005-0000-0000-0000C41A0000}"/>
    <cellStyle name="Input 11 2 2 3 3" xfId="15561" xr:uid="{00000000-0005-0000-0000-0000C51A0000}"/>
    <cellStyle name="Input 11 2 2 3 3 2" xfId="28732" xr:uid="{00000000-0005-0000-0000-0000C61A0000}"/>
    <cellStyle name="Input 11 2 2 3 3 2 2" xfId="41483" xr:uid="{00000000-0005-0000-0000-0000C71A0000}"/>
    <cellStyle name="Input 11 2 2 3 4" xfId="18269" xr:uid="{00000000-0005-0000-0000-0000C81A0000}"/>
    <cellStyle name="Input 11 2 2 3 4 2" xfId="31020" xr:uid="{00000000-0005-0000-0000-0000C91A0000}"/>
    <cellStyle name="Input 11 2 2 4" xfId="12273" xr:uid="{00000000-0005-0000-0000-0000CA1A0000}"/>
    <cellStyle name="Input 11 2 2 4 2" xfId="25444" xr:uid="{00000000-0005-0000-0000-0000CB1A0000}"/>
    <cellStyle name="Input 11 2 2 4 2 2" xfId="38195" xr:uid="{00000000-0005-0000-0000-0000CC1A0000}"/>
    <cellStyle name="Input 11 2 2 5" xfId="15563" xr:uid="{00000000-0005-0000-0000-0000CD1A0000}"/>
    <cellStyle name="Input 11 2 2 5 2" xfId="28734" xr:uid="{00000000-0005-0000-0000-0000CE1A0000}"/>
    <cellStyle name="Input 11 2 2 5 2 2" xfId="41485" xr:uid="{00000000-0005-0000-0000-0000CF1A0000}"/>
    <cellStyle name="Input 11 2 2 6" xfId="18267" xr:uid="{00000000-0005-0000-0000-0000D01A0000}"/>
    <cellStyle name="Input 11 2 2 6 2" xfId="31018" xr:uid="{00000000-0005-0000-0000-0000D11A0000}"/>
    <cellStyle name="Input 11 2 3" xfId="3759" xr:uid="{00000000-0005-0000-0000-0000D21A0000}"/>
    <cellStyle name="Input 11 2 3 2" xfId="12276" xr:uid="{00000000-0005-0000-0000-0000D31A0000}"/>
    <cellStyle name="Input 11 2 3 2 2" xfId="25447" xr:uid="{00000000-0005-0000-0000-0000D41A0000}"/>
    <cellStyle name="Input 11 2 3 2 2 2" xfId="38198" xr:uid="{00000000-0005-0000-0000-0000D51A0000}"/>
    <cellStyle name="Input 11 2 3 3" xfId="15560" xr:uid="{00000000-0005-0000-0000-0000D61A0000}"/>
    <cellStyle name="Input 11 2 3 3 2" xfId="28731" xr:uid="{00000000-0005-0000-0000-0000D71A0000}"/>
    <cellStyle name="Input 11 2 3 3 2 2" xfId="41482" xr:uid="{00000000-0005-0000-0000-0000D81A0000}"/>
    <cellStyle name="Input 11 2 3 4" xfId="18270" xr:uid="{00000000-0005-0000-0000-0000D91A0000}"/>
    <cellStyle name="Input 11 2 3 4 2" xfId="31021" xr:uid="{00000000-0005-0000-0000-0000DA1A0000}"/>
    <cellStyle name="Input 11 2 4" xfId="3760" xr:uid="{00000000-0005-0000-0000-0000DB1A0000}"/>
    <cellStyle name="Input 11 2 4 2" xfId="12277" xr:uid="{00000000-0005-0000-0000-0000DC1A0000}"/>
    <cellStyle name="Input 11 2 4 2 2" xfId="25448" xr:uid="{00000000-0005-0000-0000-0000DD1A0000}"/>
    <cellStyle name="Input 11 2 4 2 2 2" xfId="38199" xr:uid="{00000000-0005-0000-0000-0000DE1A0000}"/>
    <cellStyle name="Input 11 2 4 3" xfId="15559" xr:uid="{00000000-0005-0000-0000-0000DF1A0000}"/>
    <cellStyle name="Input 11 2 4 3 2" xfId="28730" xr:uid="{00000000-0005-0000-0000-0000E01A0000}"/>
    <cellStyle name="Input 11 2 4 3 2 2" xfId="41481" xr:uid="{00000000-0005-0000-0000-0000E11A0000}"/>
    <cellStyle name="Input 11 2 4 4" xfId="18271" xr:uid="{00000000-0005-0000-0000-0000E21A0000}"/>
    <cellStyle name="Input 11 2 4 4 2" xfId="31022" xr:uid="{00000000-0005-0000-0000-0000E31A0000}"/>
    <cellStyle name="Input 11 2 5" xfId="12272" xr:uid="{00000000-0005-0000-0000-0000E41A0000}"/>
    <cellStyle name="Input 11 2 5 2" xfId="25443" xr:uid="{00000000-0005-0000-0000-0000E51A0000}"/>
    <cellStyle name="Input 11 2 5 2 2" xfId="38194" xr:uid="{00000000-0005-0000-0000-0000E61A0000}"/>
    <cellStyle name="Input 11 2 6" xfId="15564" xr:uid="{00000000-0005-0000-0000-0000E71A0000}"/>
    <cellStyle name="Input 11 2 6 2" xfId="28735" xr:uid="{00000000-0005-0000-0000-0000E81A0000}"/>
    <cellStyle name="Input 11 2 6 2 2" xfId="41486" xr:uid="{00000000-0005-0000-0000-0000E91A0000}"/>
    <cellStyle name="Input 11 2 7" xfId="18266" xr:uid="{00000000-0005-0000-0000-0000EA1A0000}"/>
    <cellStyle name="Input 11 2 7 2" xfId="31017" xr:uid="{00000000-0005-0000-0000-0000EB1A0000}"/>
    <cellStyle name="Input 11 3" xfId="3761" xr:uid="{00000000-0005-0000-0000-0000EC1A0000}"/>
    <cellStyle name="Input 11 3 2" xfId="3762" xr:uid="{00000000-0005-0000-0000-0000ED1A0000}"/>
    <cellStyle name="Input 11 3 2 2" xfId="12279" xr:uid="{00000000-0005-0000-0000-0000EE1A0000}"/>
    <cellStyle name="Input 11 3 2 2 2" xfId="25450" xr:uid="{00000000-0005-0000-0000-0000EF1A0000}"/>
    <cellStyle name="Input 11 3 2 2 2 2" xfId="38201" xr:uid="{00000000-0005-0000-0000-0000F01A0000}"/>
    <cellStyle name="Input 11 3 2 3" xfId="15557" xr:uid="{00000000-0005-0000-0000-0000F11A0000}"/>
    <cellStyle name="Input 11 3 2 3 2" xfId="28728" xr:uid="{00000000-0005-0000-0000-0000F21A0000}"/>
    <cellStyle name="Input 11 3 2 3 2 2" xfId="41479" xr:uid="{00000000-0005-0000-0000-0000F31A0000}"/>
    <cellStyle name="Input 11 3 2 4" xfId="18273" xr:uid="{00000000-0005-0000-0000-0000F41A0000}"/>
    <cellStyle name="Input 11 3 2 4 2" xfId="31024" xr:uid="{00000000-0005-0000-0000-0000F51A0000}"/>
    <cellStyle name="Input 11 3 3" xfId="3763" xr:uid="{00000000-0005-0000-0000-0000F61A0000}"/>
    <cellStyle name="Input 11 3 3 2" xfId="12280" xr:uid="{00000000-0005-0000-0000-0000F71A0000}"/>
    <cellStyle name="Input 11 3 3 2 2" xfId="25451" xr:uid="{00000000-0005-0000-0000-0000F81A0000}"/>
    <cellStyle name="Input 11 3 3 2 2 2" xfId="38202" xr:uid="{00000000-0005-0000-0000-0000F91A0000}"/>
    <cellStyle name="Input 11 3 3 3" xfId="15556" xr:uid="{00000000-0005-0000-0000-0000FA1A0000}"/>
    <cellStyle name="Input 11 3 3 3 2" xfId="28727" xr:uid="{00000000-0005-0000-0000-0000FB1A0000}"/>
    <cellStyle name="Input 11 3 3 3 2 2" xfId="41478" xr:uid="{00000000-0005-0000-0000-0000FC1A0000}"/>
    <cellStyle name="Input 11 3 3 4" xfId="18274" xr:uid="{00000000-0005-0000-0000-0000FD1A0000}"/>
    <cellStyle name="Input 11 3 3 4 2" xfId="31025" xr:uid="{00000000-0005-0000-0000-0000FE1A0000}"/>
    <cellStyle name="Input 11 3 4" xfId="12278" xr:uid="{00000000-0005-0000-0000-0000FF1A0000}"/>
    <cellStyle name="Input 11 3 4 2" xfId="25449" xr:uid="{00000000-0005-0000-0000-0000001B0000}"/>
    <cellStyle name="Input 11 3 4 2 2" xfId="38200" xr:uid="{00000000-0005-0000-0000-0000011B0000}"/>
    <cellStyle name="Input 11 3 5" xfId="15558" xr:uid="{00000000-0005-0000-0000-0000021B0000}"/>
    <cellStyle name="Input 11 3 5 2" xfId="28729" xr:uid="{00000000-0005-0000-0000-0000031B0000}"/>
    <cellStyle name="Input 11 3 5 2 2" xfId="41480" xr:uid="{00000000-0005-0000-0000-0000041B0000}"/>
    <cellStyle name="Input 11 3 6" xfId="18272" xr:uid="{00000000-0005-0000-0000-0000051B0000}"/>
    <cellStyle name="Input 11 3 6 2" xfId="31023" xr:uid="{00000000-0005-0000-0000-0000061B0000}"/>
    <cellStyle name="Input 11 4" xfId="3764" xr:uid="{00000000-0005-0000-0000-0000071B0000}"/>
    <cellStyle name="Input 11 4 2" xfId="12281" xr:uid="{00000000-0005-0000-0000-0000081B0000}"/>
    <cellStyle name="Input 11 4 2 2" xfId="25452" xr:uid="{00000000-0005-0000-0000-0000091B0000}"/>
    <cellStyle name="Input 11 4 2 2 2" xfId="38203" xr:uid="{00000000-0005-0000-0000-00000A1B0000}"/>
    <cellStyle name="Input 11 4 3" xfId="15555" xr:uid="{00000000-0005-0000-0000-00000B1B0000}"/>
    <cellStyle name="Input 11 4 3 2" xfId="28726" xr:uid="{00000000-0005-0000-0000-00000C1B0000}"/>
    <cellStyle name="Input 11 4 3 2 2" xfId="41477" xr:uid="{00000000-0005-0000-0000-00000D1B0000}"/>
    <cellStyle name="Input 11 4 4" xfId="18275" xr:uid="{00000000-0005-0000-0000-00000E1B0000}"/>
    <cellStyle name="Input 11 4 4 2" xfId="31026" xr:uid="{00000000-0005-0000-0000-00000F1B0000}"/>
    <cellStyle name="Input 11 5" xfId="3765" xr:uid="{00000000-0005-0000-0000-0000101B0000}"/>
    <cellStyle name="Input 11 5 2" xfId="12282" xr:uid="{00000000-0005-0000-0000-0000111B0000}"/>
    <cellStyle name="Input 11 5 2 2" xfId="25453" xr:uid="{00000000-0005-0000-0000-0000121B0000}"/>
    <cellStyle name="Input 11 5 2 2 2" xfId="38204" xr:uid="{00000000-0005-0000-0000-0000131B0000}"/>
    <cellStyle name="Input 11 5 3" xfId="15554" xr:uid="{00000000-0005-0000-0000-0000141B0000}"/>
    <cellStyle name="Input 11 5 3 2" xfId="28725" xr:uid="{00000000-0005-0000-0000-0000151B0000}"/>
    <cellStyle name="Input 11 5 3 2 2" xfId="41476" xr:uid="{00000000-0005-0000-0000-0000161B0000}"/>
    <cellStyle name="Input 11 5 4" xfId="18276" xr:uid="{00000000-0005-0000-0000-0000171B0000}"/>
    <cellStyle name="Input 11 5 4 2" xfId="31027" xr:uid="{00000000-0005-0000-0000-0000181B0000}"/>
    <cellStyle name="Input 11 6" xfId="12271" xr:uid="{00000000-0005-0000-0000-0000191B0000}"/>
    <cellStyle name="Input 11 6 2" xfId="25442" xr:uid="{00000000-0005-0000-0000-00001A1B0000}"/>
    <cellStyle name="Input 11 6 2 2" xfId="38193" xr:uid="{00000000-0005-0000-0000-00001B1B0000}"/>
    <cellStyle name="Input 11 7" xfId="15565" xr:uid="{00000000-0005-0000-0000-00001C1B0000}"/>
    <cellStyle name="Input 11 7 2" xfId="28736" xr:uid="{00000000-0005-0000-0000-00001D1B0000}"/>
    <cellStyle name="Input 11 7 2 2" xfId="41487" xr:uid="{00000000-0005-0000-0000-00001E1B0000}"/>
    <cellStyle name="Input 11 8" xfId="18265" xr:uid="{00000000-0005-0000-0000-00001F1B0000}"/>
    <cellStyle name="Input 11 8 2" xfId="31016" xr:uid="{00000000-0005-0000-0000-0000201B0000}"/>
    <cellStyle name="Input 11 9" xfId="3754" xr:uid="{00000000-0005-0000-0000-0000211B0000}"/>
    <cellStyle name="Input 12" xfId="1450" xr:uid="{00000000-0005-0000-0000-0000221B0000}"/>
    <cellStyle name="Input 12 2" xfId="3767" xr:uid="{00000000-0005-0000-0000-0000231B0000}"/>
    <cellStyle name="Input 12 2 2" xfId="3768" xr:uid="{00000000-0005-0000-0000-0000241B0000}"/>
    <cellStyle name="Input 12 2 2 2" xfId="3769" xr:uid="{00000000-0005-0000-0000-0000251B0000}"/>
    <cellStyle name="Input 12 2 2 2 2" xfId="12286" xr:uid="{00000000-0005-0000-0000-0000261B0000}"/>
    <cellStyle name="Input 12 2 2 2 2 2" xfId="25457" xr:uid="{00000000-0005-0000-0000-0000271B0000}"/>
    <cellStyle name="Input 12 2 2 2 2 2 2" xfId="38208" xr:uid="{00000000-0005-0000-0000-0000281B0000}"/>
    <cellStyle name="Input 12 2 2 2 3" xfId="15550" xr:uid="{00000000-0005-0000-0000-0000291B0000}"/>
    <cellStyle name="Input 12 2 2 2 3 2" xfId="28721" xr:uid="{00000000-0005-0000-0000-00002A1B0000}"/>
    <cellStyle name="Input 12 2 2 2 3 2 2" xfId="41472" xr:uid="{00000000-0005-0000-0000-00002B1B0000}"/>
    <cellStyle name="Input 12 2 2 2 4" xfId="18280" xr:uid="{00000000-0005-0000-0000-00002C1B0000}"/>
    <cellStyle name="Input 12 2 2 2 4 2" xfId="31031" xr:uid="{00000000-0005-0000-0000-00002D1B0000}"/>
    <cellStyle name="Input 12 2 2 3" xfId="3770" xr:uid="{00000000-0005-0000-0000-00002E1B0000}"/>
    <cellStyle name="Input 12 2 2 3 2" xfId="12287" xr:uid="{00000000-0005-0000-0000-00002F1B0000}"/>
    <cellStyle name="Input 12 2 2 3 2 2" xfId="25458" xr:uid="{00000000-0005-0000-0000-0000301B0000}"/>
    <cellStyle name="Input 12 2 2 3 2 2 2" xfId="38209" xr:uid="{00000000-0005-0000-0000-0000311B0000}"/>
    <cellStyle name="Input 12 2 2 3 3" xfId="15549" xr:uid="{00000000-0005-0000-0000-0000321B0000}"/>
    <cellStyle name="Input 12 2 2 3 3 2" xfId="28720" xr:uid="{00000000-0005-0000-0000-0000331B0000}"/>
    <cellStyle name="Input 12 2 2 3 3 2 2" xfId="41471" xr:uid="{00000000-0005-0000-0000-0000341B0000}"/>
    <cellStyle name="Input 12 2 2 3 4" xfId="18281" xr:uid="{00000000-0005-0000-0000-0000351B0000}"/>
    <cellStyle name="Input 12 2 2 3 4 2" xfId="31032" xr:uid="{00000000-0005-0000-0000-0000361B0000}"/>
    <cellStyle name="Input 12 2 2 4" xfId="12285" xr:uid="{00000000-0005-0000-0000-0000371B0000}"/>
    <cellStyle name="Input 12 2 2 4 2" xfId="25456" xr:uid="{00000000-0005-0000-0000-0000381B0000}"/>
    <cellStyle name="Input 12 2 2 4 2 2" xfId="38207" xr:uid="{00000000-0005-0000-0000-0000391B0000}"/>
    <cellStyle name="Input 12 2 2 5" xfId="15551" xr:uid="{00000000-0005-0000-0000-00003A1B0000}"/>
    <cellStyle name="Input 12 2 2 5 2" xfId="28722" xr:uid="{00000000-0005-0000-0000-00003B1B0000}"/>
    <cellStyle name="Input 12 2 2 5 2 2" xfId="41473" xr:uid="{00000000-0005-0000-0000-00003C1B0000}"/>
    <cellStyle name="Input 12 2 2 6" xfId="18279" xr:uid="{00000000-0005-0000-0000-00003D1B0000}"/>
    <cellStyle name="Input 12 2 2 6 2" xfId="31030" xr:uid="{00000000-0005-0000-0000-00003E1B0000}"/>
    <cellStyle name="Input 12 2 3" xfId="3771" xr:uid="{00000000-0005-0000-0000-00003F1B0000}"/>
    <cellStyle name="Input 12 2 3 2" xfId="12288" xr:uid="{00000000-0005-0000-0000-0000401B0000}"/>
    <cellStyle name="Input 12 2 3 2 2" xfId="25459" xr:uid="{00000000-0005-0000-0000-0000411B0000}"/>
    <cellStyle name="Input 12 2 3 2 2 2" xfId="38210" xr:uid="{00000000-0005-0000-0000-0000421B0000}"/>
    <cellStyle name="Input 12 2 3 3" xfId="15548" xr:uid="{00000000-0005-0000-0000-0000431B0000}"/>
    <cellStyle name="Input 12 2 3 3 2" xfId="28719" xr:uid="{00000000-0005-0000-0000-0000441B0000}"/>
    <cellStyle name="Input 12 2 3 3 2 2" xfId="41470" xr:uid="{00000000-0005-0000-0000-0000451B0000}"/>
    <cellStyle name="Input 12 2 3 4" xfId="18282" xr:uid="{00000000-0005-0000-0000-0000461B0000}"/>
    <cellStyle name="Input 12 2 3 4 2" xfId="31033" xr:uid="{00000000-0005-0000-0000-0000471B0000}"/>
    <cellStyle name="Input 12 2 4" xfId="3772" xr:uid="{00000000-0005-0000-0000-0000481B0000}"/>
    <cellStyle name="Input 12 2 4 2" xfId="12289" xr:uid="{00000000-0005-0000-0000-0000491B0000}"/>
    <cellStyle name="Input 12 2 4 2 2" xfId="25460" xr:uid="{00000000-0005-0000-0000-00004A1B0000}"/>
    <cellStyle name="Input 12 2 4 2 2 2" xfId="38211" xr:uid="{00000000-0005-0000-0000-00004B1B0000}"/>
    <cellStyle name="Input 12 2 4 3" xfId="15547" xr:uid="{00000000-0005-0000-0000-00004C1B0000}"/>
    <cellStyle name="Input 12 2 4 3 2" xfId="28718" xr:uid="{00000000-0005-0000-0000-00004D1B0000}"/>
    <cellStyle name="Input 12 2 4 3 2 2" xfId="41469" xr:uid="{00000000-0005-0000-0000-00004E1B0000}"/>
    <cellStyle name="Input 12 2 4 4" xfId="18283" xr:uid="{00000000-0005-0000-0000-00004F1B0000}"/>
    <cellStyle name="Input 12 2 4 4 2" xfId="31034" xr:uid="{00000000-0005-0000-0000-0000501B0000}"/>
    <cellStyle name="Input 12 2 5" xfId="12284" xr:uid="{00000000-0005-0000-0000-0000511B0000}"/>
    <cellStyle name="Input 12 2 5 2" xfId="25455" xr:uid="{00000000-0005-0000-0000-0000521B0000}"/>
    <cellStyle name="Input 12 2 5 2 2" xfId="38206" xr:uid="{00000000-0005-0000-0000-0000531B0000}"/>
    <cellStyle name="Input 12 2 6" xfId="15552" xr:uid="{00000000-0005-0000-0000-0000541B0000}"/>
    <cellStyle name="Input 12 2 6 2" xfId="28723" xr:uid="{00000000-0005-0000-0000-0000551B0000}"/>
    <cellStyle name="Input 12 2 6 2 2" xfId="41474" xr:uid="{00000000-0005-0000-0000-0000561B0000}"/>
    <cellStyle name="Input 12 2 7" xfId="18278" xr:uid="{00000000-0005-0000-0000-0000571B0000}"/>
    <cellStyle name="Input 12 2 7 2" xfId="31029" xr:uid="{00000000-0005-0000-0000-0000581B0000}"/>
    <cellStyle name="Input 12 3" xfId="3773" xr:uid="{00000000-0005-0000-0000-0000591B0000}"/>
    <cellStyle name="Input 12 3 2" xfId="3774" xr:uid="{00000000-0005-0000-0000-00005A1B0000}"/>
    <cellStyle name="Input 12 3 2 2" xfId="12291" xr:uid="{00000000-0005-0000-0000-00005B1B0000}"/>
    <cellStyle name="Input 12 3 2 2 2" xfId="25462" xr:uid="{00000000-0005-0000-0000-00005C1B0000}"/>
    <cellStyle name="Input 12 3 2 2 2 2" xfId="38213" xr:uid="{00000000-0005-0000-0000-00005D1B0000}"/>
    <cellStyle name="Input 12 3 2 3" xfId="15545" xr:uid="{00000000-0005-0000-0000-00005E1B0000}"/>
    <cellStyle name="Input 12 3 2 3 2" xfId="28716" xr:uid="{00000000-0005-0000-0000-00005F1B0000}"/>
    <cellStyle name="Input 12 3 2 3 2 2" xfId="41467" xr:uid="{00000000-0005-0000-0000-0000601B0000}"/>
    <cellStyle name="Input 12 3 2 4" xfId="18285" xr:uid="{00000000-0005-0000-0000-0000611B0000}"/>
    <cellStyle name="Input 12 3 2 4 2" xfId="31036" xr:uid="{00000000-0005-0000-0000-0000621B0000}"/>
    <cellStyle name="Input 12 3 3" xfId="3775" xr:uid="{00000000-0005-0000-0000-0000631B0000}"/>
    <cellStyle name="Input 12 3 3 2" xfId="12292" xr:uid="{00000000-0005-0000-0000-0000641B0000}"/>
    <cellStyle name="Input 12 3 3 2 2" xfId="25463" xr:uid="{00000000-0005-0000-0000-0000651B0000}"/>
    <cellStyle name="Input 12 3 3 2 2 2" xfId="38214" xr:uid="{00000000-0005-0000-0000-0000661B0000}"/>
    <cellStyle name="Input 12 3 3 3" xfId="15544" xr:uid="{00000000-0005-0000-0000-0000671B0000}"/>
    <cellStyle name="Input 12 3 3 3 2" xfId="28715" xr:uid="{00000000-0005-0000-0000-0000681B0000}"/>
    <cellStyle name="Input 12 3 3 3 2 2" xfId="41466" xr:uid="{00000000-0005-0000-0000-0000691B0000}"/>
    <cellStyle name="Input 12 3 3 4" xfId="18286" xr:uid="{00000000-0005-0000-0000-00006A1B0000}"/>
    <cellStyle name="Input 12 3 3 4 2" xfId="31037" xr:uid="{00000000-0005-0000-0000-00006B1B0000}"/>
    <cellStyle name="Input 12 3 4" xfId="12290" xr:uid="{00000000-0005-0000-0000-00006C1B0000}"/>
    <cellStyle name="Input 12 3 4 2" xfId="25461" xr:uid="{00000000-0005-0000-0000-00006D1B0000}"/>
    <cellStyle name="Input 12 3 4 2 2" xfId="38212" xr:uid="{00000000-0005-0000-0000-00006E1B0000}"/>
    <cellStyle name="Input 12 3 5" xfId="15546" xr:uid="{00000000-0005-0000-0000-00006F1B0000}"/>
    <cellStyle name="Input 12 3 5 2" xfId="28717" xr:uid="{00000000-0005-0000-0000-0000701B0000}"/>
    <cellStyle name="Input 12 3 5 2 2" xfId="41468" xr:uid="{00000000-0005-0000-0000-0000711B0000}"/>
    <cellStyle name="Input 12 3 6" xfId="18284" xr:uid="{00000000-0005-0000-0000-0000721B0000}"/>
    <cellStyle name="Input 12 3 6 2" xfId="31035" xr:uid="{00000000-0005-0000-0000-0000731B0000}"/>
    <cellStyle name="Input 12 4" xfId="3776" xr:uid="{00000000-0005-0000-0000-0000741B0000}"/>
    <cellStyle name="Input 12 4 2" xfId="12293" xr:uid="{00000000-0005-0000-0000-0000751B0000}"/>
    <cellStyle name="Input 12 4 2 2" xfId="25464" xr:uid="{00000000-0005-0000-0000-0000761B0000}"/>
    <cellStyle name="Input 12 4 2 2 2" xfId="38215" xr:uid="{00000000-0005-0000-0000-0000771B0000}"/>
    <cellStyle name="Input 12 4 3" xfId="15543" xr:uid="{00000000-0005-0000-0000-0000781B0000}"/>
    <cellStyle name="Input 12 4 3 2" xfId="28714" xr:uid="{00000000-0005-0000-0000-0000791B0000}"/>
    <cellStyle name="Input 12 4 3 2 2" xfId="41465" xr:uid="{00000000-0005-0000-0000-00007A1B0000}"/>
    <cellStyle name="Input 12 4 4" xfId="18287" xr:uid="{00000000-0005-0000-0000-00007B1B0000}"/>
    <cellStyle name="Input 12 4 4 2" xfId="31038" xr:uid="{00000000-0005-0000-0000-00007C1B0000}"/>
    <cellStyle name="Input 12 5" xfId="3777" xr:uid="{00000000-0005-0000-0000-00007D1B0000}"/>
    <cellStyle name="Input 12 5 2" xfId="12294" xr:uid="{00000000-0005-0000-0000-00007E1B0000}"/>
    <cellStyle name="Input 12 5 2 2" xfId="25465" xr:uid="{00000000-0005-0000-0000-00007F1B0000}"/>
    <cellStyle name="Input 12 5 2 2 2" xfId="38216" xr:uid="{00000000-0005-0000-0000-0000801B0000}"/>
    <cellStyle name="Input 12 5 3" xfId="15542" xr:uid="{00000000-0005-0000-0000-0000811B0000}"/>
    <cellStyle name="Input 12 5 3 2" xfId="28713" xr:uid="{00000000-0005-0000-0000-0000821B0000}"/>
    <cellStyle name="Input 12 5 3 2 2" xfId="41464" xr:uid="{00000000-0005-0000-0000-0000831B0000}"/>
    <cellStyle name="Input 12 5 4" xfId="18288" xr:uid="{00000000-0005-0000-0000-0000841B0000}"/>
    <cellStyle name="Input 12 5 4 2" xfId="31039" xr:uid="{00000000-0005-0000-0000-0000851B0000}"/>
    <cellStyle name="Input 12 6" xfId="12283" xr:uid="{00000000-0005-0000-0000-0000861B0000}"/>
    <cellStyle name="Input 12 6 2" xfId="25454" xr:uid="{00000000-0005-0000-0000-0000871B0000}"/>
    <cellStyle name="Input 12 6 2 2" xfId="38205" xr:uid="{00000000-0005-0000-0000-0000881B0000}"/>
    <cellStyle name="Input 12 7" xfId="15553" xr:uid="{00000000-0005-0000-0000-0000891B0000}"/>
    <cellStyle name="Input 12 7 2" xfId="28724" xr:uid="{00000000-0005-0000-0000-00008A1B0000}"/>
    <cellStyle name="Input 12 7 2 2" xfId="41475" xr:uid="{00000000-0005-0000-0000-00008B1B0000}"/>
    <cellStyle name="Input 12 8" xfId="18277" xr:uid="{00000000-0005-0000-0000-00008C1B0000}"/>
    <cellStyle name="Input 12 8 2" xfId="31028" xr:uid="{00000000-0005-0000-0000-00008D1B0000}"/>
    <cellStyle name="Input 12 9" xfId="3766" xr:uid="{00000000-0005-0000-0000-00008E1B0000}"/>
    <cellStyle name="Input 13" xfId="1451" xr:uid="{00000000-0005-0000-0000-00008F1B0000}"/>
    <cellStyle name="Input 13 2" xfId="3779" xr:uid="{00000000-0005-0000-0000-0000901B0000}"/>
    <cellStyle name="Input 13 2 2" xfId="3780" xr:uid="{00000000-0005-0000-0000-0000911B0000}"/>
    <cellStyle name="Input 13 2 2 2" xfId="3781" xr:uid="{00000000-0005-0000-0000-0000921B0000}"/>
    <cellStyle name="Input 13 2 2 2 2" xfId="12298" xr:uid="{00000000-0005-0000-0000-0000931B0000}"/>
    <cellStyle name="Input 13 2 2 2 2 2" xfId="25469" xr:uid="{00000000-0005-0000-0000-0000941B0000}"/>
    <cellStyle name="Input 13 2 2 2 2 2 2" xfId="38220" xr:uid="{00000000-0005-0000-0000-0000951B0000}"/>
    <cellStyle name="Input 13 2 2 2 3" xfId="15538" xr:uid="{00000000-0005-0000-0000-0000961B0000}"/>
    <cellStyle name="Input 13 2 2 2 3 2" xfId="28709" xr:uid="{00000000-0005-0000-0000-0000971B0000}"/>
    <cellStyle name="Input 13 2 2 2 3 2 2" xfId="41460" xr:uid="{00000000-0005-0000-0000-0000981B0000}"/>
    <cellStyle name="Input 13 2 2 2 4" xfId="18292" xr:uid="{00000000-0005-0000-0000-0000991B0000}"/>
    <cellStyle name="Input 13 2 2 2 4 2" xfId="31043" xr:uid="{00000000-0005-0000-0000-00009A1B0000}"/>
    <cellStyle name="Input 13 2 2 3" xfId="3782" xr:uid="{00000000-0005-0000-0000-00009B1B0000}"/>
    <cellStyle name="Input 13 2 2 3 2" xfId="12299" xr:uid="{00000000-0005-0000-0000-00009C1B0000}"/>
    <cellStyle name="Input 13 2 2 3 2 2" xfId="25470" xr:uid="{00000000-0005-0000-0000-00009D1B0000}"/>
    <cellStyle name="Input 13 2 2 3 2 2 2" xfId="38221" xr:uid="{00000000-0005-0000-0000-00009E1B0000}"/>
    <cellStyle name="Input 13 2 2 3 3" xfId="15537" xr:uid="{00000000-0005-0000-0000-00009F1B0000}"/>
    <cellStyle name="Input 13 2 2 3 3 2" xfId="28708" xr:uid="{00000000-0005-0000-0000-0000A01B0000}"/>
    <cellStyle name="Input 13 2 2 3 3 2 2" xfId="41459" xr:uid="{00000000-0005-0000-0000-0000A11B0000}"/>
    <cellStyle name="Input 13 2 2 3 4" xfId="18293" xr:uid="{00000000-0005-0000-0000-0000A21B0000}"/>
    <cellStyle name="Input 13 2 2 3 4 2" xfId="31044" xr:uid="{00000000-0005-0000-0000-0000A31B0000}"/>
    <cellStyle name="Input 13 2 2 4" xfId="12297" xr:uid="{00000000-0005-0000-0000-0000A41B0000}"/>
    <cellStyle name="Input 13 2 2 4 2" xfId="25468" xr:uid="{00000000-0005-0000-0000-0000A51B0000}"/>
    <cellStyle name="Input 13 2 2 4 2 2" xfId="38219" xr:uid="{00000000-0005-0000-0000-0000A61B0000}"/>
    <cellStyle name="Input 13 2 2 5" xfId="15539" xr:uid="{00000000-0005-0000-0000-0000A71B0000}"/>
    <cellStyle name="Input 13 2 2 5 2" xfId="28710" xr:uid="{00000000-0005-0000-0000-0000A81B0000}"/>
    <cellStyle name="Input 13 2 2 5 2 2" xfId="41461" xr:uid="{00000000-0005-0000-0000-0000A91B0000}"/>
    <cellStyle name="Input 13 2 2 6" xfId="18291" xr:uid="{00000000-0005-0000-0000-0000AA1B0000}"/>
    <cellStyle name="Input 13 2 2 6 2" xfId="31042" xr:uid="{00000000-0005-0000-0000-0000AB1B0000}"/>
    <cellStyle name="Input 13 2 3" xfId="3783" xr:uid="{00000000-0005-0000-0000-0000AC1B0000}"/>
    <cellStyle name="Input 13 2 3 2" xfId="12300" xr:uid="{00000000-0005-0000-0000-0000AD1B0000}"/>
    <cellStyle name="Input 13 2 3 2 2" xfId="25471" xr:uid="{00000000-0005-0000-0000-0000AE1B0000}"/>
    <cellStyle name="Input 13 2 3 2 2 2" xfId="38222" xr:uid="{00000000-0005-0000-0000-0000AF1B0000}"/>
    <cellStyle name="Input 13 2 3 3" xfId="15536" xr:uid="{00000000-0005-0000-0000-0000B01B0000}"/>
    <cellStyle name="Input 13 2 3 3 2" xfId="28707" xr:uid="{00000000-0005-0000-0000-0000B11B0000}"/>
    <cellStyle name="Input 13 2 3 3 2 2" xfId="41458" xr:uid="{00000000-0005-0000-0000-0000B21B0000}"/>
    <cellStyle name="Input 13 2 3 4" xfId="18294" xr:uid="{00000000-0005-0000-0000-0000B31B0000}"/>
    <cellStyle name="Input 13 2 3 4 2" xfId="31045" xr:uid="{00000000-0005-0000-0000-0000B41B0000}"/>
    <cellStyle name="Input 13 2 4" xfId="3784" xr:uid="{00000000-0005-0000-0000-0000B51B0000}"/>
    <cellStyle name="Input 13 2 4 2" xfId="12301" xr:uid="{00000000-0005-0000-0000-0000B61B0000}"/>
    <cellStyle name="Input 13 2 4 2 2" xfId="25472" xr:uid="{00000000-0005-0000-0000-0000B71B0000}"/>
    <cellStyle name="Input 13 2 4 2 2 2" xfId="38223" xr:uid="{00000000-0005-0000-0000-0000B81B0000}"/>
    <cellStyle name="Input 13 2 4 3" xfId="15535" xr:uid="{00000000-0005-0000-0000-0000B91B0000}"/>
    <cellStyle name="Input 13 2 4 3 2" xfId="28706" xr:uid="{00000000-0005-0000-0000-0000BA1B0000}"/>
    <cellStyle name="Input 13 2 4 3 2 2" xfId="41457" xr:uid="{00000000-0005-0000-0000-0000BB1B0000}"/>
    <cellStyle name="Input 13 2 4 4" xfId="18295" xr:uid="{00000000-0005-0000-0000-0000BC1B0000}"/>
    <cellStyle name="Input 13 2 4 4 2" xfId="31046" xr:uid="{00000000-0005-0000-0000-0000BD1B0000}"/>
    <cellStyle name="Input 13 2 5" xfId="12296" xr:uid="{00000000-0005-0000-0000-0000BE1B0000}"/>
    <cellStyle name="Input 13 2 5 2" xfId="25467" xr:uid="{00000000-0005-0000-0000-0000BF1B0000}"/>
    <cellStyle name="Input 13 2 5 2 2" xfId="38218" xr:uid="{00000000-0005-0000-0000-0000C01B0000}"/>
    <cellStyle name="Input 13 2 6" xfId="15540" xr:uid="{00000000-0005-0000-0000-0000C11B0000}"/>
    <cellStyle name="Input 13 2 6 2" xfId="28711" xr:uid="{00000000-0005-0000-0000-0000C21B0000}"/>
    <cellStyle name="Input 13 2 6 2 2" xfId="41462" xr:uid="{00000000-0005-0000-0000-0000C31B0000}"/>
    <cellStyle name="Input 13 2 7" xfId="18290" xr:uid="{00000000-0005-0000-0000-0000C41B0000}"/>
    <cellStyle name="Input 13 2 7 2" xfId="31041" xr:uid="{00000000-0005-0000-0000-0000C51B0000}"/>
    <cellStyle name="Input 13 3" xfId="3785" xr:uid="{00000000-0005-0000-0000-0000C61B0000}"/>
    <cellStyle name="Input 13 3 2" xfId="3786" xr:uid="{00000000-0005-0000-0000-0000C71B0000}"/>
    <cellStyle name="Input 13 3 2 2" xfId="12303" xr:uid="{00000000-0005-0000-0000-0000C81B0000}"/>
    <cellStyle name="Input 13 3 2 2 2" xfId="25474" xr:uid="{00000000-0005-0000-0000-0000C91B0000}"/>
    <cellStyle name="Input 13 3 2 2 2 2" xfId="38225" xr:uid="{00000000-0005-0000-0000-0000CA1B0000}"/>
    <cellStyle name="Input 13 3 2 3" xfId="15533" xr:uid="{00000000-0005-0000-0000-0000CB1B0000}"/>
    <cellStyle name="Input 13 3 2 3 2" xfId="28704" xr:uid="{00000000-0005-0000-0000-0000CC1B0000}"/>
    <cellStyle name="Input 13 3 2 3 2 2" xfId="41455" xr:uid="{00000000-0005-0000-0000-0000CD1B0000}"/>
    <cellStyle name="Input 13 3 2 4" xfId="18297" xr:uid="{00000000-0005-0000-0000-0000CE1B0000}"/>
    <cellStyle name="Input 13 3 2 4 2" xfId="31048" xr:uid="{00000000-0005-0000-0000-0000CF1B0000}"/>
    <cellStyle name="Input 13 3 3" xfId="3787" xr:uid="{00000000-0005-0000-0000-0000D01B0000}"/>
    <cellStyle name="Input 13 3 3 2" xfId="12304" xr:uid="{00000000-0005-0000-0000-0000D11B0000}"/>
    <cellStyle name="Input 13 3 3 2 2" xfId="25475" xr:uid="{00000000-0005-0000-0000-0000D21B0000}"/>
    <cellStyle name="Input 13 3 3 2 2 2" xfId="38226" xr:uid="{00000000-0005-0000-0000-0000D31B0000}"/>
    <cellStyle name="Input 13 3 3 3" xfId="15532" xr:uid="{00000000-0005-0000-0000-0000D41B0000}"/>
    <cellStyle name="Input 13 3 3 3 2" xfId="28703" xr:uid="{00000000-0005-0000-0000-0000D51B0000}"/>
    <cellStyle name="Input 13 3 3 3 2 2" xfId="41454" xr:uid="{00000000-0005-0000-0000-0000D61B0000}"/>
    <cellStyle name="Input 13 3 3 4" xfId="18298" xr:uid="{00000000-0005-0000-0000-0000D71B0000}"/>
    <cellStyle name="Input 13 3 3 4 2" xfId="31049" xr:uid="{00000000-0005-0000-0000-0000D81B0000}"/>
    <cellStyle name="Input 13 3 4" xfId="12302" xr:uid="{00000000-0005-0000-0000-0000D91B0000}"/>
    <cellStyle name="Input 13 3 4 2" xfId="25473" xr:uid="{00000000-0005-0000-0000-0000DA1B0000}"/>
    <cellStyle name="Input 13 3 4 2 2" xfId="38224" xr:uid="{00000000-0005-0000-0000-0000DB1B0000}"/>
    <cellStyle name="Input 13 3 5" xfId="15534" xr:uid="{00000000-0005-0000-0000-0000DC1B0000}"/>
    <cellStyle name="Input 13 3 5 2" xfId="28705" xr:uid="{00000000-0005-0000-0000-0000DD1B0000}"/>
    <cellStyle name="Input 13 3 5 2 2" xfId="41456" xr:uid="{00000000-0005-0000-0000-0000DE1B0000}"/>
    <cellStyle name="Input 13 3 6" xfId="18296" xr:uid="{00000000-0005-0000-0000-0000DF1B0000}"/>
    <cellStyle name="Input 13 3 6 2" xfId="31047" xr:uid="{00000000-0005-0000-0000-0000E01B0000}"/>
    <cellStyle name="Input 13 4" xfId="3788" xr:uid="{00000000-0005-0000-0000-0000E11B0000}"/>
    <cellStyle name="Input 13 4 2" xfId="12305" xr:uid="{00000000-0005-0000-0000-0000E21B0000}"/>
    <cellStyle name="Input 13 4 2 2" xfId="25476" xr:uid="{00000000-0005-0000-0000-0000E31B0000}"/>
    <cellStyle name="Input 13 4 2 2 2" xfId="38227" xr:uid="{00000000-0005-0000-0000-0000E41B0000}"/>
    <cellStyle name="Input 13 4 3" xfId="15531" xr:uid="{00000000-0005-0000-0000-0000E51B0000}"/>
    <cellStyle name="Input 13 4 3 2" xfId="28702" xr:uid="{00000000-0005-0000-0000-0000E61B0000}"/>
    <cellStyle name="Input 13 4 3 2 2" xfId="41453" xr:uid="{00000000-0005-0000-0000-0000E71B0000}"/>
    <cellStyle name="Input 13 4 4" xfId="18299" xr:uid="{00000000-0005-0000-0000-0000E81B0000}"/>
    <cellStyle name="Input 13 4 4 2" xfId="31050" xr:uid="{00000000-0005-0000-0000-0000E91B0000}"/>
    <cellStyle name="Input 13 5" xfId="3789" xr:uid="{00000000-0005-0000-0000-0000EA1B0000}"/>
    <cellStyle name="Input 13 5 2" xfId="12306" xr:uid="{00000000-0005-0000-0000-0000EB1B0000}"/>
    <cellStyle name="Input 13 5 2 2" xfId="25477" xr:uid="{00000000-0005-0000-0000-0000EC1B0000}"/>
    <cellStyle name="Input 13 5 2 2 2" xfId="38228" xr:uid="{00000000-0005-0000-0000-0000ED1B0000}"/>
    <cellStyle name="Input 13 5 3" xfId="15530" xr:uid="{00000000-0005-0000-0000-0000EE1B0000}"/>
    <cellStyle name="Input 13 5 3 2" xfId="28701" xr:uid="{00000000-0005-0000-0000-0000EF1B0000}"/>
    <cellStyle name="Input 13 5 3 2 2" xfId="41452" xr:uid="{00000000-0005-0000-0000-0000F01B0000}"/>
    <cellStyle name="Input 13 5 4" xfId="18300" xr:uid="{00000000-0005-0000-0000-0000F11B0000}"/>
    <cellStyle name="Input 13 5 4 2" xfId="31051" xr:uid="{00000000-0005-0000-0000-0000F21B0000}"/>
    <cellStyle name="Input 13 6" xfId="12295" xr:uid="{00000000-0005-0000-0000-0000F31B0000}"/>
    <cellStyle name="Input 13 6 2" xfId="25466" xr:uid="{00000000-0005-0000-0000-0000F41B0000}"/>
    <cellStyle name="Input 13 6 2 2" xfId="38217" xr:uid="{00000000-0005-0000-0000-0000F51B0000}"/>
    <cellStyle name="Input 13 7" xfId="15541" xr:uid="{00000000-0005-0000-0000-0000F61B0000}"/>
    <cellStyle name="Input 13 7 2" xfId="28712" xr:uid="{00000000-0005-0000-0000-0000F71B0000}"/>
    <cellStyle name="Input 13 7 2 2" xfId="41463" xr:uid="{00000000-0005-0000-0000-0000F81B0000}"/>
    <cellStyle name="Input 13 8" xfId="18289" xr:uid="{00000000-0005-0000-0000-0000F91B0000}"/>
    <cellStyle name="Input 13 8 2" xfId="31040" xr:uid="{00000000-0005-0000-0000-0000FA1B0000}"/>
    <cellStyle name="Input 13 9" xfId="3778" xr:uid="{00000000-0005-0000-0000-0000FB1B0000}"/>
    <cellStyle name="Input 14" xfId="1452" xr:uid="{00000000-0005-0000-0000-0000FC1B0000}"/>
    <cellStyle name="Input 14 2" xfId="3791" xr:uid="{00000000-0005-0000-0000-0000FD1B0000}"/>
    <cellStyle name="Input 14 2 2" xfId="3792" xr:uid="{00000000-0005-0000-0000-0000FE1B0000}"/>
    <cellStyle name="Input 14 2 2 2" xfId="3793" xr:uid="{00000000-0005-0000-0000-0000FF1B0000}"/>
    <cellStyle name="Input 14 2 2 2 2" xfId="12310" xr:uid="{00000000-0005-0000-0000-0000001C0000}"/>
    <cellStyle name="Input 14 2 2 2 2 2" xfId="25481" xr:uid="{00000000-0005-0000-0000-0000011C0000}"/>
    <cellStyle name="Input 14 2 2 2 2 2 2" xfId="38232" xr:uid="{00000000-0005-0000-0000-0000021C0000}"/>
    <cellStyle name="Input 14 2 2 2 3" xfId="15526" xr:uid="{00000000-0005-0000-0000-0000031C0000}"/>
    <cellStyle name="Input 14 2 2 2 3 2" xfId="28697" xr:uid="{00000000-0005-0000-0000-0000041C0000}"/>
    <cellStyle name="Input 14 2 2 2 3 2 2" xfId="41448" xr:uid="{00000000-0005-0000-0000-0000051C0000}"/>
    <cellStyle name="Input 14 2 2 2 4" xfId="18304" xr:uid="{00000000-0005-0000-0000-0000061C0000}"/>
    <cellStyle name="Input 14 2 2 2 4 2" xfId="31055" xr:uid="{00000000-0005-0000-0000-0000071C0000}"/>
    <cellStyle name="Input 14 2 2 3" xfId="3794" xr:uid="{00000000-0005-0000-0000-0000081C0000}"/>
    <cellStyle name="Input 14 2 2 3 2" xfId="12311" xr:uid="{00000000-0005-0000-0000-0000091C0000}"/>
    <cellStyle name="Input 14 2 2 3 2 2" xfId="25482" xr:uid="{00000000-0005-0000-0000-00000A1C0000}"/>
    <cellStyle name="Input 14 2 2 3 2 2 2" xfId="38233" xr:uid="{00000000-0005-0000-0000-00000B1C0000}"/>
    <cellStyle name="Input 14 2 2 3 3" xfId="15525" xr:uid="{00000000-0005-0000-0000-00000C1C0000}"/>
    <cellStyle name="Input 14 2 2 3 3 2" xfId="28696" xr:uid="{00000000-0005-0000-0000-00000D1C0000}"/>
    <cellStyle name="Input 14 2 2 3 3 2 2" xfId="41447" xr:uid="{00000000-0005-0000-0000-00000E1C0000}"/>
    <cellStyle name="Input 14 2 2 3 4" xfId="18305" xr:uid="{00000000-0005-0000-0000-00000F1C0000}"/>
    <cellStyle name="Input 14 2 2 3 4 2" xfId="31056" xr:uid="{00000000-0005-0000-0000-0000101C0000}"/>
    <cellStyle name="Input 14 2 2 4" xfId="12309" xr:uid="{00000000-0005-0000-0000-0000111C0000}"/>
    <cellStyle name="Input 14 2 2 4 2" xfId="25480" xr:uid="{00000000-0005-0000-0000-0000121C0000}"/>
    <cellStyle name="Input 14 2 2 4 2 2" xfId="38231" xr:uid="{00000000-0005-0000-0000-0000131C0000}"/>
    <cellStyle name="Input 14 2 2 5" xfId="15527" xr:uid="{00000000-0005-0000-0000-0000141C0000}"/>
    <cellStyle name="Input 14 2 2 5 2" xfId="28698" xr:uid="{00000000-0005-0000-0000-0000151C0000}"/>
    <cellStyle name="Input 14 2 2 5 2 2" xfId="41449" xr:uid="{00000000-0005-0000-0000-0000161C0000}"/>
    <cellStyle name="Input 14 2 2 6" xfId="18303" xr:uid="{00000000-0005-0000-0000-0000171C0000}"/>
    <cellStyle name="Input 14 2 2 6 2" xfId="31054" xr:uid="{00000000-0005-0000-0000-0000181C0000}"/>
    <cellStyle name="Input 14 2 3" xfId="3795" xr:uid="{00000000-0005-0000-0000-0000191C0000}"/>
    <cellStyle name="Input 14 2 3 2" xfId="12312" xr:uid="{00000000-0005-0000-0000-00001A1C0000}"/>
    <cellStyle name="Input 14 2 3 2 2" xfId="25483" xr:uid="{00000000-0005-0000-0000-00001B1C0000}"/>
    <cellStyle name="Input 14 2 3 2 2 2" xfId="38234" xr:uid="{00000000-0005-0000-0000-00001C1C0000}"/>
    <cellStyle name="Input 14 2 3 3" xfId="15524" xr:uid="{00000000-0005-0000-0000-00001D1C0000}"/>
    <cellStyle name="Input 14 2 3 3 2" xfId="28695" xr:uid="{00000000-0005-0000-0000-00001E1C0000}"/>
    <cellStyle name="Input 14 2 3 3 2 2" xfId="41446" xr:uid="{00000000-0005-0000-0000-00001F1C0000}"/>
    <cellStyle name="Input 14 2 3 4" xfId="18306" xr:uid="{00000000-0005-0000-0000-0000201C0000}"/>
    <cellStyle name="Input 14 2 3 4 2" xfId="31057" xr:uid="{00000000-0005-0000-0000-0000211C0000}"/>
    <cellStyle name="Input 14 2 4" xfId="3796" xr:uid="{00000000-0005-0000-0000-0000221C0000}"/>
    <cellStyle name="Input 14 2 4 2" xfId="12313" xr:uid="{00000000-0005-0000-0000-0000231C0000}"/>
    <cellStyle name="Input 14 2 4 2 2" xfId="25484" xr:uid="{00000000-0005-0000-0000-0000241C0000}"/>
    <cellStyle name="Input 14 2 4 2 2 2" xfId="38235" xr:uid="{00000000-0005-0000-0000-0000251C0000}"/>
    <cellStyle name="Input 14 2 4 3" xfId="15523" xr:uid="{00000000-0005-0000-0000-0000261C0000}"/>
    <cellStyle name="Input 14 2 4 3 2" xfId="28694" xr:uid="{00000000-0005-0000-0000-0000271C0000}"/>
    <cellStyle name="Input 14 2 4 3 2 2" xfId="41445" xr:uid="{00000000-0005-0000-0000-0000281C0000}"/>
    <cellStyle name="Input 14 2 4 4" xfId="18307" xr:uid="{00000000-0005-0000-0000-0000291C0000}"/>
    <cellStyle name="Input 14 2 4 4 2" xfId="31058" xr:uid="{00000000-0005-0000-0000-00002A1C0000}"/>
    <cellStyle name="Input 14 2 5" xfId="12308" xr:uid="{00000000-0005-0000-0000-00002B1C0000}"/>
    <cellStyle name="Input 14 2 5 2" xfId="25479" xr:uid="{00000000-0005-0000-0000-00002C1C0000}"/>
    <cellStyle name="Input 14 2 5 2 2" xfId="38230" xr:uid="{00000000-0005-0000-0000-00002D1C0000}"/>
    <cellStyle name="Input 14 2 6" xfId="15528" xr:uid="{00000000-0005-0000-0000-00002E1C0000}"/>
    <cellStyle name="Input 14 2 6 2" xfId="28699" xr:uid="{00000000-0005-0000-0000-00002F1C0000}"/>
    <cellStyle name="Input 14 2 6 2 2" xfId="41450" xr:uid="{00000000-0005-0000-0000-0000301C0000}"/>
    <cellStyle name="Input 14 2 7" xfId="18302" xr:uid="{00000000-0005-0000-0000-0000311C0000}"/>
    <cellStyle name="Input 14 2 7 2" xfId="31053" xr:uid="{00000000-0005-0000-0000-0000321C0000}"/>
    <cellStyle name="Input 14 3" xfId="3797" xr:uid="{00000000-0005-0000-0000-0000331C0000}"/>
    <cellStyle name="Input 14 3 2" xfId="3798" xr:uid="{00000000-0005-0000-0000-0000341C0000}"/>
    <cellStyle name="Input 14 3 2 2" xfId="12315" xr:uid="{00000000-0005-0000-0000-0000351C0000}"/>
    <cellStyle name="Input 14 3 2 2 2" xfId="25486" xr:uid="{00000000-0005-0000-0000-0000361C0000}"/>
    <cellStyle name="Input 14 3 2 2 2 2" xfId="38237" xr:uid="{00000000-0005-0000-0000-0000371C0000}"/>
    <cellStyle name="Input 14 3 2 3" xfId="15521" xr:uid="{00000000-0005-0000-0000-0000381C0000}"/>
    <cellStyle name="Input 14 3 2 3 2" xfId="28692" xr:uid="{00000000-0005-0000-0000-0000391C0000}"/>
    <cellStyle name="Input 14 3 2 3 2 2" xfId="41443" xr:uid="{00000000-0005-0000-0000-00003A1C0000}"/>
    <cellStyle name="Input 14 3 2 4" xfId="18309" xr:uid="{00000000-0005-0000-0000-00003B1C0000}"/>
    <cellStyle name="Input 14 3 2 4 2" xfId="31060" xr:uid="{00000000-0005-0000-0000-00003C1C0000}"/>
    <cellStyle name="Input 14 3 3" xfId="3799" xr:uid="{00000000-0005-0000-0000-00003D1C0000}"/>
    <cellStyle name="Input 14 3 3 2" xfId="12316" xr:uid="{00000000-0005-0000-0000-00003E1C0000}"/>
    <cellStyle name="Input 14 3 3 2 2" xfId="25487" xr:uid="{00000000-0005-0000-0000-00003F1C0000}"/>
    <cellStyle name="Input 14 3 3 2 2 2" xfId="38238" xr:uid="{00000000-0005-0000-0000-0000401C0000}"/>
    <cellStyle name="Input 14 3 3 3" xfId="15520" xr:uid="{00000000-0005-0000-0000-0000411C0000}"/>
    <cellStyle name="Input 14 3 3 3 2" xfId="28691" xr:uid="{00000000-0005-0000-0000-0000421C0000}"/>
    <cellStyle name="Input 14 3 3 3 2 2" xfId="41442" xr:uid="{00000000-0005-0000-0000-0000431C0000}"/>
    <cellStyle name="Input 14 3 3 4" xfId="18310" xr:uid="{00000000-0005-0000-0000-0000441C0000}"/>
    <cellStyle name="Input 14 3 3 4 2" xfId="31061" xr:uid="{00000000-0005-0000-0000-0000451C0000}"/>
    <cellStyle name="Input 14 3 4" xfId="12314" xr:uid="{00000000-0005-0000-0000-0000461C0000}"/>
    <cellStyle name="Input 14 3 4 2" xfId="25485" xr:uid="{00000000-0005-0000-0000-0000471C0000}"/>
    <cellStyle name="Input 14 3 4 2 2" xfId="38236" xr:uid="{00000000-0005-0000-0000-0000481C0000}"/>
    <cellStyle name="Input 14 3 5" xfId="15522" xr:uid="{00000000-0005-0000-0000-0000491C0000}"/>
    <cellStyle name="Input 14 3 5 2" xfId="28693" xr:uid="{00000000-0005-0000-0000-00004A1C0000}"/>
    <cellStyle name="Input 14 3 5 2 2" xfId="41444" xr:uid="{00000000-0005-0000-0000-00004B1C0000}"/>
    <cellStyle name="Input 14 3 6" xfId="18308" xr:uid="{00000000-0005-0000-0000-00004C1C0000}"/>
    <cellStyle name="Input 14 3 6 2" xfId="31059" xr:uid="{00000000-0005-0000-0000-00004D1C0000}"/>
    <cellStyle name="Input 14 4" xfId="3800" xr:uid="{00000000-0005-0000-0000-00004E1C0000}"/>
    <cellStyle name="Input 14 4 2" xfId="12317" xr:uid="{00000000-0005-0000-0000-00004F1C0000}"/>
    <cellStyle name="Input 14 4 2 2" xfId="25488" xr:uid="{00000000-0005-0000-0000-0000501C0000}"/>
    <cellStyle name="Input 14 4 2 2 2" xfId="38239" xr:uid="{00000000-0005-0000-0000-0000511C0000}"/>
    <cellStyle name="Input 14 4 3" xfId="15519" xr:uid="{00000000-0005-0000-0000-0000521C0000}"/>
    <cellStyle name="Input 14 4 3 2" xfId="28690" xr:uid="{00000000-0005-0000-0000-0000531C0000}"/>
    <cellStyle name="Input 14 4 3 2 2" xfId="41441" xr:uid="{00000000-0005-0000-0000-0000541C0000}"/>
    <cellStyle name="Input 14 4 4" xfId="18311" xr:uid="{00000000-0005-0000-0000-0000551C0000}"/>
    <cellStyle name="Input 14 4 4 2" xfId="31062" xr:uid="{00000000-0005-0000-0000-0000561C0000}"/>
    <cellStyle name="Input 14 5" xfId="3801" xr:uid="{00000000-0005-0000-0000-0000571C0000}"/>
    <cellStyle name="Input 14 5 2" xfId="12318" xr:uid="{00000000-0005-0000-0000-0000581C0000}"/>
    <cellStyle name="Input 14 5 2 2" xfId="25489" xr:uid="{00000000-0005-0000-0000-0000591C0000}"/>
    <cellStyle name="Input 14 5 2 2 2" xfId="38240" xr:uid="{00000000-0005-0000-0000-00005A1C0000}"/>
    <cellStyle name="Input 14 5 3" xfId="15518" xr:uid="{00000000-0005-0000-0000-00005B1C0000}"/>
    <cellStyle name="Input 14 5 3 2" xfId="28689" xr:uid="{00000000-0005-0000-0000-00005C1C0000}"/>
    <cellStyle name="Input 14 5 3 2 2" xfId="41440" xr:uid="{00000000-0005-0000-0000-00005D1C0000}"/>
    <cellStyle name="Input 14 5 4" xfId="18312" xr:uid="{00000000-0005-0000-0000-00005E1C0000}"/>
    <cellStyle name="Input 14 5 4 2" xfId="31063" xr:uid="{00000000-0005-0000-0000-00005F1C0000}"/>
    <cellStyle name="Input 14 6" xfId="12307" xr:uid="{00000000-0005-0000-0000-0000601C0000}"/>
    <cellStyle name="Input 14 6 2" xfId="25478" xr:uid="{00000000-0005-0000-0000-0000611C0000}"/>
    <cellStyle name="Input 14 6 2 2" xfId="38229" xr:uid="{00000000-0005-0000-0000-0000621C0000}"/>
    <cellStyle name="Input 14 7" xfId="15529" xr:uid="{00000000-0005-0000-0000-0000631C0000}"/>
    <cellStyle name="Input 14 7 2" xfId="28700" xr:uid="{00000000-0005-0000-0000-0000641C0000}"/>
    <cellStyle name="Input 14 7 2 2" xfId="41451" xr:uid="{00000000-0005-0000-0000-0000651C0000}"/>
    <cellStyle name="Input 14 8" xfId="18301" xr:uid="{00000000-0005-0000-0000-0000661C0000}"/>
    <cellStyle name="Input 14 8 2" xfId="31052" xr:uid="{00000000-0005-0000-0000-0000671C0000}"/>
    <cellStyle name="Input 14 9" xfId="3790" xr:uid="{00000000-0005-0000-0000-0000681C0000}"/>
    <cellStyle name="Input 15" xfId="1453" xr:uid="{00000000-0005-0000-0000-0000691C0000}"/>
    <cellStyle name="Input 15 2" xfId="3803" xr:uid="{00000000-0005-0000-0000-00006A1C0000}"/>
    <cellStyle name="Input 15 2 2" xfId="3804" xr:uid="{00000000-0005-0000-0000-00006B1C0000}"/>
    <cellStyle name="Input 15 2 2 2" xfId="3805" xr:uid="{00000000-0005-0000-0000-00006C1C0000}"/>
    <cellStyle name="Input 15 2 2 2 2" xfId="12322" xr:uid="{00000000-0005-0000-0000-00006D1C0000}"/>
    <cellStyle name="Input 15 2 2 2 2 2" xfId="25493" xr:uid="{00000000-0005-0000-0000-00006E1C0000}"/>
    <cellStyle name="Input 15 2 2 2 2 2 2" xfId="38244" xr:uid="{00000000-0005-0000-0000-00006F1C0000}"/>
    <cellStyle name="Input 15 2 2 2 3" xfId="15514" xr:uid="{00000000-0005-0000-0000-0000701C0000}"/>
    <cellStyle name="Input 15 2 2 2 3 2" xfId="28685" xr:uid="{00000000-0005-0000-0000-0000711C0000}"/>
    <cellStyle name="Input 15 2 2 2 3 2 2" xfId="41436" xr:uid="{00000000-0005-0000-0000-0000721C0000}"/>
    <cellStyle name="Input 15 2 2 2 4" xfId="18316" xr:uid="{00000000-0005-0000-0000-0000731C0000}"/>
    <cellStyle name="Input 15 2 2 2 4 2" xfId="31067" xr:uid="{00000000-0005-0000-0000-0000741C0000}"/>
    <cellStyle name="Input 15 2 2 3" xfId="3806" xr:uid="{00000000-0005-0000-0000-0000751C0000}"/>
    <cellStyle name="Input 15 2 2 3 2" xfId="12323" xr:uid="{00000000-0005-0000-0000-0000761C0000}"/>
    <cellStyle name="Input 15 2 2 3 2 2" xfId="25494" xr:uid="{00000000-0005-0000-0000-0000771C0000}"/>
    <cellStyle name="Input 15 2 2 3 2 2 2" xfId="38245" xr:uid="{00000000-0005-0000-0000-0000781C0000}"/>
    <cellStyle name="Input 15 2 2 3 3" xfId="15513" xr:uid="{00000000-0005-0000-0000-0000791C0000}"/>
    <cellStyle name="Input 15 2 2 3 3 2" xfId="28684" xr:uid="{00000000-0005-0000-0000-00007A1C0000}"/>
    <cellStyle name="Input 15 2 2 3 3 2 2" xfId="41435" xr:uid="{00000000-0005-0000-0000-00007B1C0000}"/>
    <cellStyle name="Input 15 2 2 3 4" xfId="18317" xr:uid="{00000000-0005-0000-0000-00007C1C0000}"/>
    <cellStyle name="Input 15 2 2 3 4 2" xfId="31068" xr:uid="{00000000-0005-0000-0000-00007D1C0000}"/>
    <cellStyle name="Input 15 2 2 4" xfId="12321" xr:uid="{00000000-0005-0000-0000-00007E1C0000}"/>
    <cellStyle name="Input 15 2 2 4 2" xfId="25492" xr:uid="{00000000-0005-0000-0000-00007F1C0000}"/>
    <cellStyle name="Input 15 2 2 4 2 2" xfId="38243" xr:uid="{00000000-0005-0000-0000-0000801C0000}"/>
    <cellStyle name="Input 15 2 2 5" xfId="15515" xr:uid="{00000000-0005-0000-0000-0000811C0000}"/>
    <cellStyle name="Input 15 2 2 5 2" xfId="28686" xr:uid="{00000000-0005-0000-0000-0000821C0000}"/>
    <cellStyle name="Input 15 2 2 5 2 2" xfId="41437" xr:uid="{00000000-0005-0000-0000-0000831C0000}"/>
    <cellStyle name="Input 15 2 2 6" xfId="18315" xr:uid="{00000000-0005-0000-0000-0000841C0000}"/>
    <cellStyle name="Input 15 2 2 6 2" xfId="31066" xr:uid="{00000000-0005-0000-0000-0000851C0000}"/>
    <cellStyle name="Input 15 2 3" xfId="3807" xr:uid="{00000000-0005-0000-0000-0000861C0000}"/>
    <cellStyle name="Input 15 2 3 2" xfId="12324" xr:uid="{00000000-0005-0000-0000-0000871C0000}"/>
    <cellStyle name="Input 15 2 3 2 2" xfId="25495" xr:uid="{00000000-0005-0000-0000-0000881C0000}"/>
    <cellStyle name="Input 15 2 3 2 2 2" xfId="38246" xr:uid="{00000000-0005-0000-0000-0000891C0000}"/>
    <cellStyle name="Input 15 2 3 3" xfId="15512" xr:uid="{00000000-0005-0000-0000-00008A1C0000}"/>
    <cellStyle name="Input 15 2 3 3 2" xfId="28683" xr:uid="{00000000-0005-0000-0000-00008B1C0000}"/>
    <cellStyle name="Input 15 2 3 3 2 2" xfId="41434" xr:uid="{00000000-0005-0000-0000-00008C1C0000}"/>
    <cellStyle name="Input 15 2 3 4" xfId="18318" xr:uid="{00000000-0005-0000-0000-00008D1C0000}"/>
    <cellStyle name="Input 15 2 3 4 2" xfId="31069" xr:uid="{00000000-0005-0000-0000-00008E1C0000}"/>
    <cellStyle name="Input 15 2 4" xfId="3808" xr:uid="{00000000-0005-0000-0000-00008F1C0000}"/>
    <cellStyle name="Input 15 2 4 2" xfId="12325" xr:uid="{00000000-0005-0000-0000-0000901C0000}"/>
    <cellStyle name="Input 15 2 4 2 2" xfId="25496" xr:uid="{00000000-0005-0000-0000-0000911C0000}"/>
    <cellStyle name="Input 15 2 4 2 2 2" xfId="38247" xr:uid="{00000000-0005-0000-0000-0000921C0000}"/>
    <cellStyle name="Input 15 2 4 3" xfId="15511" xr:uid="{00000000-0005-0000-0000-0000931C0000}"/>
    <cellStyle name="Input 15 2 4 3 2" xfId="28682" xr:uid="{00000000-0005-0000-0000-0000941C0000}"/>
    <cellStyle name="Input 15 2 4 3 2 2" xfId="41433" xr:uid="{00000000-0005-0000-0000-0000951C0000}"/>
    <cellStyle name="Input 15 2 4 4" xfId="18319" xr:uid="{00000000-0005-0000-0000-0000961C0000}"/>
    <cellStyle name="Input 15 2 4 4 2" xfId="31070" xr:uid="{00000000-0005-0000-0000-0000971C0000}"/>
    <cellStyle name="Input 15 2 5" xfId="12320" xr:uid="{00000000-0005-0000-0000-0000981C0000}"/>
    <cellStyle name="Input 15 2 5 2" xfId="25491" xr:uid="{00000000-0005-0000-0000-0000991C0000}"/>
    <cellStyle name="Input 15 2 5 2 2" xfId="38242" xr:uid="{00000000-0005-0000-0000-00009A1C0000}"/>
    <cellStyle name="Input 15 2 6" xfId="15516" xr:uid="{00000000-0005-0000-0000-00009B1C0000}"/>
    <cellStyle name="Input 15 2 6 2" xfId="28687" xr:uid="{00000000-0005-0000-0000-00009C1C0000}"/>
    <cellStyle name="Input 15 2 6 2 2" xfId="41438" xr:uid="{00000000-0005-0000-0000-00009D1C0000}"/>
    <cellStyle name="Input 15 2 7" xfId="18314" xr:uid="{00000000-0005-0000-0000-00009E1C0000}"/>
    <cellStyle name="Input 15 2 7 2" xfId="31065" xr:uid="{00000000-0005-0000-0000-00009F1C0000}"/>
    <cellStyle name="Input 15 3" xfId="3809" xr:uid="{00000000-0005-0000-0000-0000A01C0000}"/>
    <cellStyle name="Input 15 3 2" xfId="3810" xr:uid="{00000000-0005-0000-0000-0000A11C0000}"/>
    <cellStyle name="Input 15 3 2 2" xfId="12327" xr:uid="{00000000-0005-0000-0000-0000A21C0000}"/>
    <cellStyle name="Input 15 3 2 2 2" xfId="25498" xr:uid="{00000000-0005-0000-0000-0000A31C0000}"/>
    <cellStyle name="Input 15 3 2 2 2 2" xfId="38249" xr:uid="{00000000-0005-0000-0000-0000A41C0000}"/>
    <cellStyle name="Input 15 3 2 3" xfId="15509" xr:uid="{00000000-0005-0000-0000-0000A51C0000}"/>
    <cellStyle name="Input 15 3 2 3 2" xfId="28680" xr:uid="{00000000-0005-0000-0000-0000A61C0000}"/>
    <cellStyle name="Input 15 3 2 3 2 2" xfId="41431" xr:uid="{00000000-0005-0000-0000-0000A71C0000}"/>
    <cellStyle name="Input 15 3 2 4" xfId="18321" xr:uid="{00000000-0005-0000-0000-0000A81C0000}"/>
    <cellStyle name="Input 15 3 2 4 2" xfId="31072" xr:uid="{00000000-0005-0000-0000-0000A91C0000}"/>
    <cellStyle name="Input 15 3 3" xfId="3811" xr:uid="{00000000-0005-0000-0000-0000AA1C0000}"/>
    <cellStyle name="Input 15 3 3 2" xfId="12328" xr:uid="{00000000-0005-0000-0000-0000AB1C0000}"/>
    <cellStyle name="Input 15 3 3 2 2" xfId="25499" xr:uid="{00000000-0005-0000-0000-0000AC1C0000}"/>
    <cellStyle name="Input 15 3 3 2 2 2" xfId="38250" xr:uid="{00000000-0005-0000-0000-0000AD1C0000}"/>
    <cellStyle name="Input 15 3 3 3" xfId="15508" xr:uid="{00000000-0005-0000-0000-0000AE1C0000}"/>
    <cellStyle name="Input 15 3 3 3 2" xfId="28679" xr:uid="{00000000-0005-0000-0000-0000AF1C0000}"/>
    <cellStyle name="Input 15 3 3 3 2 2" xfId="41430" xr:uid="{00000000-0005-0000-0000-0000B01C0000}"/>
    <cellStyle name="Input 15 3 3 4" xfId="18322" xr:uid="{00000000-0005-0000-0000-0000B11C0000}"/>
    <cellStyle name="Input 15 3 3 4 2" xfId="31073" xr:uid="{00000000-0005-0000-0000-0000B21C0000}"/>
    <cellStyle name="Input 15 3 4" xfId="12326" xr:uid="{00000000-0005-0000-0000-0000B31C0000}"/>
    <cellStyle name="Input 15 3 4 2" xfId="25497" xr:uid="{00000000-0005-0000-0000-0000B41C0000}"/>
    <cellStyle name="Input 15 3 4 2 2" xfId="38248" xr:uid="{00000000-0005-0000-0000-0000B51C0000}"/>
    <cellStyle name="Input 15 3 5" xfId="15510" xr:uid="{00000000-0005-0000-0000-0000B61C0000}"/>
    <cellStyle name="Input 15 3 5 2" xfId="28681" xr:uid="{00000000-0005-0000-0000-0000B71C0000}"/>
    <cellStyle name="Input 15 3 5 2 2" xfId="41432" xr:uid="{00000000-0005-0000-0000-0000B81C0000}"/>
    <cellStyle name="Input 15 3 6" xfId="18320" xr:uid="{00000000-0005-0000-0000-0000B91C0000}"/>
    <cellStyle name="Input 15 3 6 2" xfId="31071" xr:uid="{00000000-0005-0000-0000-0000BA1C0000}"/>
    <cellStyle name="Input 15 4" xfId="3812" xr:uid="{00000000-0005-0000-0000-0000BB1C0000}"/>
    <cellStyle name="Input 15 4 2" xfId="12329" xr:uid="{00000000-0005-0000-0000-0000BC1C0000}"/>
    <cellStyle name="Input 15 4 2 2" xfId="25500" xr:uid="{00000000-0005-0000-0000-0000BD1C0000}"/>
    <cellStyle name="Input 15 4 2 2 2" xfId="38251" xr:uid="{00000000-0005-0000-0000-0000BE1C0000}"/>
    <cellStyle name="Input 15 4 3" xfId="15507" xr:uid="{00000000-0005-0000-0000-0000BF1C0000}"/>
    <cellStyle name="Input 15 4 3 2" xfId="28678" xr:uid="{00000000-0005-0000-0000-0000C01C0000}"/>
    <cellStyle name="Input 15 4 3 2 2" xfId="41429" xr:uid="{00000000-0005-0000-0000-0000C11C0000}"/>
    <cellStyle name="Input 15 4 4" xfId="18323" xr:uid="{00000000-0005-0000-0000-0000C21C0000}"/>
    <cellStyle name="Input 15 4 4 2" xfId="31074" xr:uid="{00000000-0005-0000-0000-0000C31C0000}"/>
    <cellStyle name="Input 15 5" xfId="3813" xr:uid="{00000000-0005-0000-0000-0000C41C0000}"/>
    <cellStyle name="Input 15 5 2" xfId="12330" xr:uid="{00000000-0005-0000-0000-0000C51C0000}"/>
    <cellStyle name="Input 15 5 2 2" xfId="25501" xr:uid="{00000000-0005-0000-0000-0000C61C0000}"/>
    <cellStyle name="Input 15 5 2 2 2" xfId="38252" xr:uid="{00000000-0005-0000-0000-0000C71C0000}"/>
    <cellStyle name="Input 15 5 3" xfId="15506" xr:uid="{00000000-0005-0000-0000-0000C81C0000}"/>
    <cellStyle name="Input 15 5 3 2" xfId="28677" xr:uid="{00000000-0005-0000-0000-0000C91C0000}"/>
    <cellStyle name="Input 15 5 3 2 2" xfId="41428" xr:uid="{00000000-0005-0000-0000-0000CA1C0000}"/>
    <cellStyle name="Input 15 5 4" xfId="18324" xr:uid="{00000000-0005-0000-0000-0000CB1C0000}"/>
    <cellStyle name="Input 15 5 4 2" xfId="31075" xr:uid="{00000000-0005-0000-0000-0000CC1C0000}"/>
    <cellStyle name="Input 15 6" xfId="12319" xr:uid="{00000000-0005-0000-0000-0000CD1C0000}"/>
    <cellStyle name="Input 15 6 2" xfId="25490" xr:uid="{00000000-0005-0000-0000-0000CE1C0000}"/>
    <cellStyle name="Input 15 6 2 2" xfId="38241" xr:uid="{00000000-0005-0000-0000-0000CF1C0000}"/>
    <cellStyle name="Input 15 7" xfId="15517" xr:uid="{00000000-0005-0000-0000-0000D01C0000}"/>
    <cellStyle name="Input 15 7 2" xfId="28688" xr:uid="{00000000-0005-0000-0000-0000D11C0000}"/>
    <cellStyle name="Input 15 7 2 2" xfId="41439" xr:uid="{00000000-0005-0000-0000-0000D21C0000}"/>
    <cellStyle name="Input 15 8" xfId="18313" xr:uid="{00000000-0005-0000-0000-0000D31C0000}"/>
    <cellStyle name="Input 15 8 2" xfId="31064" xr:uid="{00000000-0005-0000-0000-0000D41C0000}"/>
    <cellStyle name="Input 15 9" xfId="3802" xr:uid="{00000000-0005-0000-0000-0000D51C0000}"/>
    <cellStyle name="Input 16" xfId="1454" xr:uid="{00000000-0005-0000-0000-0000D61C0000}"/>
    <cellStyle name="Input 16 2" xfId="3815" xr:uid="{00000000-0005-0000-0000-0000D71C0000}"/>
    <cellStyle name="Input 16 2 2" xfId="3816" xr:uid="{00000000-0005-0000-0000-0000D81C0000}"/>
    <cellStyle name="Input 16 2 2 2" xfId="3817" xr:uid="{00000000-0005-0000-0000-0000D91C0000}"/>
    <cellStyle name="Input 16 2 2 2 2" xfId="12334" xr:uid="{00000000-0005-0000-0000-0000DA1C0000}"/>
    <cellStyle name="Input 16 2 2 2 2 2" xfId="25505" xr:uid="{00000000-0005-0000-0000-0000DB1C0000}"/>
    <cellStyle name="Input 16 2 2 2 2 2 2" xfId="38256" xr:uid="{00000000-0005-0000-0000-0000DC1C0000}"/>
    <cellStyle name="Input 16 2 2 2 3" xfId="15502" xr:uid="{00000000-0005-0000-0000-0000DD1C0000}"/>
    <cellStyle name="Input 16 2 2 2 3 2" xfId="28673" xr:uid="{00000000-0005-0000-0000-0000DE1C0000}"/>
    <cellStyle name="Input 16 2 2 2 3 2 2" xfId="41424" xr:uid="{00000000-0005-0000-0000-0000DF1C0000}"/>
    <cellStyle name="Input 16 2 2 2 4" xfId="18328" xr:uid="{00000000-0005-0000-0000-0000E01C0000}"/>
    <cellStyle name="Input 16 2 2 2 4 2" xfId="31079" xr:uid="{00000000-0005-0000-0000-0000E11C0000}"/>
    <cellStyle name="Input 16 2 2 3" xfId="3818" xr:uid="{00000000-0005-0000-0000-0000E21C0000}"/>
    <cellStyle name="Input 16 2 2 3 2" xfId="12335" xr:uid="{00000000-0005-0000-0000-0000E31C0000}"/>
    <cellStyle name="Input 16 2 2 3 2 2" xfId="25506" xr:uid="{00000000-0005-0000-0000-0000E41C0000}"/>
    <cellStyle name="Input 16 2 2 3 2 2 2" xfId="38257" xr:uid="{00000000-0005-0000-0000-0000E51C0000}"/>
    <cellStyle name="Input 16 2 2 3 3" xfId="15501" xr:uid="{00000000-0005-0000-0000-0000E61C0000}"/>
    <cellStyle name="Input 16 2 2 3 3 2" xfId="28672" xr:uid="{00000000-0005-0000-0000-0000E71C0000}"/>
    <cellStyle name="Input 16 2 2 3 3 2 2" xfId="41423" xr:uid="{00000000-0005-0000-0000-0000E81C0000}"/>
    <cellStyle name="Input 16 2 2 3 4" xfId="18329" xr:uid="{00000000-0005-0000-0000-0000E91C0000}"/>
    <cellStyle name="Input 16 2 2 3 4 2" xfId="31080" xr:uid="{00000000-0005-0000-0000-0000EA1C0000}"/>
    <cellStyle name="Input 16 2 2 4" xfId="12333" xr:uid="{00000000-0005-0000-0000-0000EB1C0000}"/>
    <cellStyle name="Input 16 2 2 4 2" xfId="25504" xr:uid="{00000000-0005-0000-0000-0000EC1C0000}"/>
    <cellStyle name="Input 16 2 2 4 2 2" xfId="38255" xr:uid="{00000000-0005-0000-0000-0000ED1C0000}"/>
    <cellStyle name="Input 16 2 2 5" xfId="15503" xr:uid="{00000000-0005-0000-0000-0000EE1C0000}"/>
    <cellStyle name="Input 16 2 2 5 2" xfId="28674" xr:uid="{00000000-0005-0000-0000-0000EF1C0000}"/>
    <cellStyle name="Input 16 2 2 5 2 2" xfId="41425" xr:uid="{00000000-0005-0000-0000-0000F01C0000}"/>
    <cellStyle name="Input 16 2 2 6" xfId="18327" xr:uid="{00000000-0005-0000-0000-0000F11C0000}"/>
    <cellStyle name="Input 16 2 2 6 2" xfId="31078" xr:uid="{00000000-0005-0000-0000-0000F21C0000}"/>
    <cellStyle name="Input 16 2 3" xfId="3819" xr:uid="{00000000-0005-0000-0000-0000F31C0000}"/>
    <cellStyle name="Input 16 2 3 2" xfId="12336" xr:uid="{00000000-0005-0000-0000-0000F41C0000}"/>
    <cellStyle name="Input 16 2 3 2 2" xfId="25507" xr:uid="{00000000-0005-0000-0000-0000F51C0000}"/>
    <cellStyle name="Input 16 2 3 2 2 2" xfId="38258" xr:uid="{00000000-0005-0000-0000-0000F61C0000}"/>
    <cellStyle name="Input 16 2 3 3" xfId="15500" xr:uid="{00000000-0005-0000-0000-0000F71C0000}"/>
    <cellStyle name="Input 16 2 3 3 2" xfId="28671" xr:uid="{00000000-0005-0000-0000-0000F81C0000}"/>
    <cellStyle name="Input 16 2 3 3 2 2" xfId="41422" xr:uid="{00000000-0005-0000-0000-0000F91C0000}"/>
    <cellStyle name="Input 16 2 3 4" xfId="18330" xr:uid="{00000000-0005-0000-0000-0000FA1C0000}"/>
    <cellStyle name="Input 16 2 3 4 2" xfId="31081" xr:uid="{00000000-0005-0000-0000-0000FB1C0000}"/>
    <cellStyle name="Input 16 2 4" xfId="3820" xr:uid="{00000000-0005-0000-0000-0000FC1C0000}"/>
    <cellStyle name="Input 16 2 4 2" xfId="12337" xr:uid="{00000000-0005-0000-0000-0000FD1C0000}"/>
    <cellStyle name="Input 16 2 4 2 2" xfId="25508" xr:uid="{00000000-0005-0000-0000-0000FE1C0000}"/>
    <cellStyle name="Input 16 2 4 2 2 2" xfId="38259" xr:uid="{00000000-0005-0000-0000-0000FF1C0000}"/>
    <cellStyle name="Input 16 2 4 3" xfId="15499" xr:uid="{00000000-0005-0000-0000-0000001D0000}"/>
    <cellStyle name="Input 16 2 4 3 2" xfId="28670" xr:uid="{00000000-0005-0000-0000-0000011D0000}"/>
    <cellStyle name="Input 16 2 4 3 2 2" xfId="41421" xr:uid="{00000000-0005-0000-0000-0000021D0000}"/>
    <cellStyle name="Input 16 2 4 4" xfId="18331" xr:uid="{00000000-0005-0000-0000-0000031D0000}"/>
    <cellStyle name="Input 16 2 4 4 2" xfId="31082" xr:uid="{00000000-0005-0000-0000-0000041D0000}"/>
    <cellStyle name="Input 16 2 5" xfId="12332" xr:uid="{00000000-0005-0000-0000-0000051D0000}"/>
    <cellStyle name="Input 16 2 5 2" xfId="25503" xr:uid="{00000000-0005-0000-0000-0000061D0000}"/>
    <cellStyle name="Input 16 2 5 2 2" xfId="38254" xr:uid="{00000000-0005-0000-0000-0000071D0000}"/>
    <cellStyle name="Input 16 2 6" xfId="15504" xr:uid="{00000000-0005-0000-0000-0000081D0000}"/>
    <cellStyle name="Input 16 2 6 2" xfId="28675" xr:uid="{00000000-0005-0000-0000-0000091D0000}"/>
    <cellStyle name="Input 16 2 6 2 2" xfId="41426" xr:uid="{00000000-0005-0000-0000-00000A1D0000}"/>
    <cellStyle name="Input 16 2 7" xfId="18326" xr:uid="{00000000-0005-0000-0000-00000B1D0000}"/>
    <cellStyle name="Input 16 2 7 2" xfId="31077" xr:uid="{00000000-0005-0000-0000-00000C1D0000}"/>
    <cellStyle name="Input 16 3" xfId="3821" xr:uid="{00000000-0005-0000-0000-00000D1D0000}"/>
    <cellStyle name="Input 16 3 2" xfId="3822" xr:uid="{00000000-0005-0000-0000-00000E1D0000}"/>
    <cellStyle name="Input 16 3 2 2" xfId="12339" xr:uid="{00000000-0005-0000-0000-00000F1D0000}"/>
    <cellStyle name="Input 16 3 2 2 2" xfId="25510" xr:uid="{00000000-0005-0000-0000-0000101D0000}"/>
    <cellStyle name="Input 16 3 2 2 2 2" xfId="38261" xr:uid="{00000000-0005-0000-0000-0000111D0000}"/>
    <cellStyle name="Input 16 3 2 3" xfId="15497" xr:uid="{00000000-0005-0000-0000-0000121D0000}"/>
    <cellStyle name="Input 16 3 2 3 2" xfId="28668" xr:uid="{00000000-0005-0000-0000-0000131D0000}"/>
    <cellStyle name="Input 16 3 2 3 2 2" xfId="41419" xr:uid="{00000000-0005-0000-0000-0000141D0000}"/>
    <cellStyle name="Input 16 3 2 4" xfId="18333" xr:uid="{00000000-0005-0000-0000-0000151D0000}"/>
    <cellStyle name="Input 16 3 2 4 2" xfId="31084" xr:uid="{00000000-0005-0000-0000-0000161D0000}"/>
    <cellStyle name="Input 16 3 3" xfId="3823" xr:uid="{00000000-0005-0000-0000-0000171D0000}"/>
    <cellStyle name="Input 16 3 3 2" xfId="12340" xr:uid="{00000000-0005-0000-0000-0000181D0000}"/>
    <cellStyle name="Input 16 3 3 2 2" xfId="25511" xr:uid="{00000000-0005-0000-0000-0000191D0000}"/>
    <cellStyle name="Input 16 3 3 2 2 2" xfId="38262" xr:uid="{00000000-0005-0000-0000-00001A1D0000}"/>
    <cellStyle name="Input 16 3 3 3" xfId="15496" xr:uid="{00000000-0005-0000-0000-00001B1D0000}"/>
    <cellStyle name="Input 16 3 3 3 2" xfId="28667" xr:uid="{00000000-0005-0000-0000-00001C1D0000}"/>
    <cellStyle name="Input 16 3 3 3 2 2" xfId="41418" xr:uid="{00000000-0005-0000-0000-00001D1D0000}"/>
    <cellStyle name="Input 16 3 3 4" xfId="18334" xr:uid="{00000000-0005-0000-0000-00001E1D0000}"/>
    <cellStyle name="Input 16 3 3 4 2" xfId="31085" xr:uid="{00000000-0005-0000-0000-00001F1D0000}"/>
    <cellStyle name="Input 16 3 4" xfId="12338" xr:uid="{00000000-0005-0000-0000-0000201D0000}"/>
    <cellStyle name="Input 16 3 4 2" xfId="25509" xr:uid="{00000000-0005-0000-0000-0000211D0000}"/>
    <cellStyle name="Input 16 3 4 2 2" xfId="38260" xr:uid="{00000000-0005-0000-0000-0000221D0000}"/>
    <cellStyle name="Input 16 3 5" xfId="15498" xr:uid="{00000000-0005-0000-0000-0000231D0000}"/>
    <cellStyle name="Input 16 3 5 2" xfId="28669" xr:uid="{00000000-0005-0000-0000-0000241D0000}"/>
    <cellStyle name="Input 16 3 5 2 2" xfId="41420" xr:uid="{00000000-0005-0000-0000-0000251D0000}"/>
    <cellStyle name="Input 16 3 6" xfId="18332" xr:uid="{00000000-0005-0000-0000-0000261D0000}"/>
    <cellStyle name="Input 16 3 6 2" xfId="31083" xr:uid="{00000000-0005-0000-0000-0000271D0000}"/>
    <cellStyle name="Input 16 4" xfId="3824" xr:uid="{00000000-0005-0000-0000-0000281D0000}"/>
    <cellStyle name="Input 16 4 2" xfId="12341" xr:uid="{00000000-0005-0000-0000-0000291D0000}"/>
    <cellStyle name="Input 16 4 2 2" xfId="25512" xr:uid="{00000000-0005-0000-0000-00002A1D0000}"/>
    <cellStyle name="Input 16 4 2 2 2" xfId="38263" xr:uid="{00000000-0005-0000-0000-00002B1D0000}"/>
    <cellStyle name="Input 16 4 3" xfId="15495" xr:uid="{00000000-0005-0000-0000-00002C1D0000}"/>
    <cellStyle name="Input 16 4 3 2" xfId="28666" xr:uid="{00000000-0005-0000-0000-00002D1D0000}"/>
    <cellStyle name="Input 16 4 3 2 2" xfId="41417" xr:uid="{00000000-0005-0000-0000-00002E1D0000}"/>
    <cellStyle name="Input 16 4 4" xfId="18335" xr:uid="{00000000-0005-0000-0000-00002F1D0000}"/>
    <cellStyle name="Input 16 4 4 2" xfId="31086" xr:uid="{00000000-0005-0000-0000-0000301D0000}"/>
    <cellStyle name="Input 16 5" xfId="3825" xr:uid="{00000000-0005-0000-0000-0000311D0000}"/>
    <cellStyle name="Input 16 5 2" xfId="12342" xr:uid="{00000000-0005-0000-0000-0000321D0000}"/>
    <cellStyle name="Input 16 5 2 2" xfId="25513" xr:uid="{00000000-0005-0000-0000-0000331D0000}"/>
    <cellStyle name="Input 16 5 2 2 2" xfId="38264" xr:uid="{00000000-0005-0000-0000-0000341D0000}"/>
    <cellStyle name="Input 16 5 3" xfId="15494" xr:uid="{00000000-0005-0000-0000-0000351D0000}"/>
    <cellStyle name="Input 16 5 3 2" xfId="28665" xr:uid="{00000000-0005-0000-0000-0000361D0000}"/>
    <cellStyle name="Input 16 5 3 2 2" xfId="41416" xr:uid="{00000000-0005-0000-0000-0000371D0000}"/>
    <cellStyle name="Input 16 5 4" xfId="18336" xr:uid="{00000000-0005-0000-0000-0000381D0000}"/>
    <cellStyle name="Input 16 5 4 2" xfId="31087" xr:uid="{00000000-0005-0000-0000-0000391D0000}"/>
    <cellStyle name="Input 16 6" xfId="12331" xr:uid="{00000000-0005-0000-0000-00003A1D0000}"/>
    <cellStyle name="Input 16 6 2" xfId="25502" xr:uid="{00000000-0005-0000-0000-00003B1D0000}"/>
    <cellStyle name="Input 16 6 2 2" xfId="38253" xr:uid="{00000000-0005-0000-0000-00003C1D0000}"/>
    <cellStyle name="Input 16 7" xfId="15505" xr:uid="{00000000-0005-0000-0000-00003D1D0000}"/>
    <cellStyle name="Input 16 7 2" xfId="28676" xr:uid="{00000000-0005-0000-0000-00003E1D0000}"/>
    <cellStyle name="Input 16 7 2 2" xfId="41427" xr:uid="{00000000-0005-0000-0000-00003F1D0000}"/>
    <cellStyle name="Input 16 8" xfId="18325" xr:uid="{00000000-0005-0000-0000-0000401D0000}"/>
    <cellStyle name="Input 16 8 2" xfId="31076" xr:uid="{00000000-0005-0000-0000-0000411D0000}"/>
    <cellStyle name="Input 16 9" xfId="3814" xr:uid="{00000000-0005-0000-0000-0000421D0000}"/>
    <cellStyle name="Input 17" xfId="1455" xr:uid="{00000000-0005-0000-0000-0000431D0000}"/>
    <cellStyle name="Input 17 2" xfId="3827" xr:uid="{00000000-0005-0000-0000-0000441D0000}"/>
    <cellStyle name="Input 17 2 2" xfId="3828" xr:uid="{00000000-0005-0000-0000-0000451D0000}"/>
    <cellStyle name="Input 17 2 2 2" xfId="3829" xr:uid="{00000000-0005-0000-0000-0000461D0000}"/>
    <cellStyle name="Input 17 2 2 2 2" xfId="12346" xr:uid="{00000000-0005-0000-0000-0000471D0000}"/>
    <cellStyle name="Input 17 2 2 2 2 2" xfId="25517" xr:uid="{00000000-0005-0000-0000-0000481D0000}"/>
    <cellStyle name="Input 17 2 2 2 2 2 2" xfId="38268" xr:uid="{00000000-0005-0000-0000-0000491D0000}"/>
    <cellStyle name="Input 17 2 2 2 3" xfId="15490" xr:uid="{00000000-0005-0000-0000-00004A1D0000}"/>
    <cellStyle name="Input 17 2 2 2 3 2" xfId="28661" xr:uid="{00000000-0005-0000-0000-00004B1D0000}"/>
    <cellStyle name="Input 17 2 2 2 3 2 2" xfId="41412" xr:uid="{00000000-0005-0000-0000-00004C1D0000}"/>
    <cellStyle name="Input 17 2 2 2 4" xfId="18340" xr:uid="{00000000-0005-0000-0000-00004D1D0000}"/>
    <cellStyle name="Input 17 2 2 2 4 2" xfId="31091" xr:uid="{00000000-0005-0000-0000-00004E1D0000}"/>
    <cellStyle name="Input 17 2 2 3" xfId="3830" xr:uid="{00000000-0005-0000-0000-00004F1D0000}"/>
    <cellStyle name="Input 17 2 2 3 2" xfId="12347" xr:uid="{00000000-0005-0000-0000-0000501D0000}"/>
    <cellStyle name="Input 17 2 2 3 2 2" xfId="25518" xr:uid="{00000000-0005-0000-0000-0000511D0000}"/>
    <cellStyle name="Input 17 2 2 3 2 2 2" xfId="38269" xr:uid="{00000000-0005-0000-0000-0000521D0000}"/>
    <cellStyle name="Input 17 2 2 3 3" xfId="15489" xr:uid="{00000000-0005-0000-0000-0000531D0000}"/>
    <cellStyle name="Input 17 2 2 3 3 2" xfId="28660" xr:uid="{00000000-0005-0000-0000-0000541D0000}"/>
    <cellStyle name="Input 17 2 2 3 3 2 2" xfId="41411" xr:uid="{00000000-0005-0000-0000-0000551D0000}"/>
    <cellStyle name="Input 17 2 2 3 4" xfId="18341" xr:uid="{00000000-0005-0000-0000-0000561D0000}"/>
    <cellStyle name="Input 17 2 2 3 4 2" xfId="31092" xr:uid="{00000000-0005-0000-0000-0000571D0000}"/>
    <cellStyle name="Input 17 2 2 4" xfId="12345" xr:uid="{00000000-0005-0000-0000-0000581D0000}"/>
    <cellStyle name="Input 17 2 2 4 2" xfId="25516" xr:uid="{00000000-0005-0000-0000-0000591D0000}"/>
    <cellStyle name="Input 17 2 2 4 2 2" xfId="38267" xr:uid="{00000000-0005-0000-0000-00005A1D0000}"/>
    <cellStyle name="Input 17 2 2 5" xfId="15491" xr:uid="{00000000-0005-0000-0000-00005B1D0000}"/>
    <cellStyle name="Input 17 2 2 5 2" xfId="28662" xr:uid="{00000000-0005-0000-0000-00005C1D0000}"/>
    <cellStyle name="Input 17 2 2 5 2 2" xfId="41413" xr:uid="{00000000-0005-0000-0000-00005D1D0000}"/>
    <cellStyle name="Input 17 2 2 6" xfId="18339" xr:uid="{00000000-0005-0000-0000-00005E1D0000}"/>
    <cellStyle name="Input 17 2 2 6 2" xfId="31090" xr:uid="{00000000-0005-0000-0000-00005F1D0000}"/>
    <cellStyle name="Input 17 2 3" xfId="3831" xr:uid="{00000000-0005-0000-0000-0000601D0000}"/>
    <cellStyle name="Input 17 2 3 2" xfId="12348" xr:uid="{00000000-0005-0000-0000-0000611D0000}"/>
    <cellStyle name="Input 17 2 3 2 2" xfId="25519" xr:uid="{00000000-0005-0000-0000-0000621D0000}"/>
    <cellStyle name="Input 17 2 3 2 2 2" xfId="38270" xr:uid="{00000000-0005-0000-0000-0000631D0000}"/>
    <cellStyle name="Input 17 2 3 3" xfId="15488" xr:uid="{00000000-0005-0000-0000-0000641D0000}"/>
    <cellStyle name="Input 17 2 3 3 2" xfId="28659" xr:uid="{00000000-0005-0000-0000-0000651D0000}"/>
    <cellStyle name="Input 17 2 3 3 2 2" xfId="41410" xr:uid="{00000000-0005-0000-0000-0000661D0000}"/>
    <cellStyle name="Input 17 2 3 4" xfId="18342" xr:uid="{00000000-0005-0000-0000-0000671D0000}"/>
    <cellStyle name="Input 17 2 3 4 2" xfId="31093" xr:uid="{00000000-0005-0000-0000-0000681D0000}"/>
    <cellStyle name="Input 17 2 4" xfId="3832" xr:uid="{00000000-0005-0000-0000-0000691D0000}"/>
    <cellStyle name="Input 17 2 4 2" xfId="12349" xr:uid="{00000000-0005-0000-0000-00006A1D0000}"/>
    <cellStyle name="Input 17 2 4 2 2" xfId="25520" xr:uid="{00000000-0005-0000-0000-00006B1D0000}"/>
    <cellStyle name="Input 17 2 4 2 2 2" xfId="38271" xr:uid="{00000000-0005-0000-0000-00006C1D0000}"/>
    <cellStyle name="Input 17 2 4 3" xfId="15487" xr:uid="{00000000-0005-0000-0000-00006D1D0000}"/>
    <cellStyle name="Input 17 2 4 3 2" xfId="28658" xr:uid="{00000000-0005-0000-0000-00006E1D0000}"/>
    <cellStyle name="Input 17 2 4 3 2 2" xfId="41409" xr:uid="{00000000-0005-0000-0000-00006F1D0000}"/>
    <cellStyle name="Input 17 2 4 4" xfId="18343" xr:uid="{00000000-0005-0000-0000-0000701D0000}"/>
    <cellStyle name="Input 17 2 4 4 2" xfId="31094" xr:uid="{00000000-0005-0000-0000-0000711D0000}"/>
    <cellStyle name="Input 17 2 5" xfId="12344" xr:uid="{00000000-0005-0000-0000-0000721D0000}"/>
    <cellStyle name="Input 17 2 5 2" xfId="25515" xr:uid="{00000000-0005-0000-0000-0000731D0000}"/>
    <cellStyle name="Input 17 2 5 2 2" xfId="38266" xr:uid="{00000000-0005-0000-0000-0000741D0000}"/>
    <cellStyle name="Input 17 2 6" xfId="15492" xr:uid="{00000000-0005-0000-0000-0000751D0000}"/>
    <cellStyle name="Input 17 2 6 2" xfId="28663" xr:uid="{00000000-0005-0000-0000-0000761D0000}"/>
    <cellStyle name="Input 17 2 6 2 2" xfId="41414" xr:uid="{00000000-0005-0000-0000-0000771D0000}"/>
    <cellStyle name="Input 17 2 7" xfId="18338" xr:uid="{00000000-0005-0000-0000-0000781D0000}"/>
    <cellStyle name="Input 17 2 7 2" xfId="31089" xr:uid="{00000000-0005-0000-0000-0000791D0000}"/>
    <cellStyle name="Input 17 3" xfId="3833" xr:uid="{00000000-0005-0000-0000-00007A1D0000}"/>
    <cellStyle name="Input 17 3 2" xfId="3834" xr:uid="{00000000-0005-0000-0000-00007B1D0000}"/>
    <cellStyle name="Input 17 3 2 2" xfId="12351" xr:uid="{00000000-0005-0000-0000-00007C1D0000}"/>
    <cellStyle name="Input 17 3 2 2 2" xfId="25522" xr:uid="{00000000-0005-0000-0000-00007D1D0000}"/>
    <cellStyle name="Input 17 3 2 2 2 2" xfId="38273" xr:uid="{00000000-0005-0000-0000-00007E1D0000}"/>
    <cellStyle name="Input 17 3 2 3" xfId="15485" xr:uid="{00000000-0005-0000-0000-00007F1D0000}"/>
    <cellStyle name="Input 17 3 2 3 2" xfId="28656" xr:uid="{00000000-0005-0000-0000-0000801D0000}"/>
    <cellStyle name="Input 17 3 2 3 2 2" xfId="41407" xr:uid="{00000000-0005-0000-0000-0000811D0000}"/>
    <cellStyle name="Input 17 3 2 4" xfId="18345" xr:uid="{00000000-0005-0000-0000-0000821D0000}"/>
    <cellStyle name="Input 17 3 2 4 2" xfId="31096" xr:uid="{00000000-0005-0000-0000-0000831D0000}"/>
    <cellStyle name="Input 17 3 3" xfId="3835" xr:uid="{00000000-0005-0000-0000-0000841D0000}"/>
    <cellStyle name="Input 17 3 3 2" xfId="12352" xr:uid="{00000000-0005-0000-0000-0000851D0000}"/>
    <cellStyle name="Input 17 3 3 2 2" xfId="25523" xr:uid="{00000000-0005-0000-0000-0000861D0000}"/>
    <cellStyle name="Input 17 3 3 2 2 2" xfId="38274" xr:uid="{00000000-0005-0000-0000-0000871D0000}"/>
    <cellStyle name="Input 17 3 3 3" xfId="15484" xr:uid="{00000000-0005-0000-0000-0000881D0000}"/>
    <cellStyle name="Input 17 3 3 3 2" xfId="28655" xr:uid="{00000000-0005-0000-0000-0000891D0000}"/>
    <cellStyle name="Input 17 3 3 3 2 2" xfId="41406" xr:uid="{00000000-0005-0000-0000-00008A1D0000}"/>
    <cellStyle name="Input 17 3 3 4" xfId="18346" xr:uid="{00000000-0005-0000-0000-00008B1D0000}"/>
    <cellStyle name="Input 17 3 3 4 2" xfId="31097" xr:uid="{00000000-0005-0000-0000-00008C1D0000}"/>
    <cellStyle name="Input 17 3 4" xfId="12350" xr:uid="{00000000-0005-0000-0000-00008D1D0000}"/>
    <cellStyle name="Input 17 3 4 2" xfId="25521" xr:uid="{00000000-0005-0000-0000-00008E1D0000}"/>
    <cellStyle name="Input 17 3 4 2 2" xfId="38272" xr:uid="{00000000-0005-0000-0000-00008F1D0000}"/>
    <cellStyle name="Input 17 3 5" xfId="15486" xr:uid="{00000000-0005-0000-0000-0000901D0000}"/>
    <cellStyle name="Input 17 3 5 2" xfId="28657" xr:uid="{00000000-0005-0000-0000-0000911D0000}"/>
    <cellStyle name="Input 17 3 5 2 2" xfId="41408" xr:uid="{00000000-0005-0000-0000-0000921D0000}"/>
    <cellStyle name="Input 17 3 6" xfId="18344" xr:uid="{00000000-0005-0000-0000-0000931D0000}"/>
    <cellStyle name="Input 17 3 6 2" xfId="31095" xr:uid="{00000000-0005-0000-0000-0000941D0000}"/>
    <cellStyle name="Input 17 4" xfId="3836" xr:uid="{00000000-0005-0000-0000-0000951D0000}"/>
    <cellStyle name="Input 17 4 2" xfId="12353" xr:uid="{00000000-0005-0000-0000-0000961D0000}"/>
    <cellStyle name="Input 17 4 2 2" xfId="25524" xr:uid="{00000000-0005-0000-0000-0000971D0000}"/>
    <cellStyle name="Input 17 4 2 2 2" xfId="38275" xr:uid="{00000000-0005-0000-0000-0000981D0000}"/>
    <cellStyle name="Input 17 4 3" xfId="15483" xr:uid="{00000000-0005-0000-0000-0000991D0000}"/>
    <cellStyle name="Input 17 4 3 2" xfId="28654" xr:uid="{00000000-0005-0000-0000-00009A1D0000}"/>
    <cellStyle name="Input 17 4 3 2 2" xfId="41405" xr:uid="{00000000-0005-0000-0000-00009B1D0000}"/>
    <cellStyle name="Input 17 4 4" xfId="18347" xr:uid="{00000000-0005-0000-0000-00009C1D0000}"/>
    <cellStyle name="Input 17 4 4 2" xfId="31098" xr:uid="{00000000-0005-0000-0000-00009D1D0000}"/>
    <cellStyle name="Input 17 5" xfId="3837" xr:uid="{00000000-0005-0000-0000-00009E1D0000}"/>
    <cellStyle name="Input 17 5 2" xfId="12354" xr:uid="{00000000-0005-0000-0000-00009F1D0000}"/>
    <cellStyle name="Input 17 5 2 2" xfId="25525" xr:uid="{00000000-0005-0000-0000-0000A01D0000}"/>
    <cellStyle name="Input 17 5 2 2 2" xfId="38276" xr:uid="{00000000-0005-0000-0000-0000A11D0000}"/>
    <cellStyle name="Input 17 5 3" xfId="15482" xr:uid="{00000000-0005-0000-0000-0000A21D0000}"/>
    <cellStyle name="Input 17 5 3 2" xfId="28653" xr:uid="{00000000-0005-0000-0000-0000A31D0000}"/>
    <cellStyle name="Input 17 5 3 2 2" xfId="41404" xr:uid="{00000000-0005-0000-0000-0000A41D0000}"/>
    <cellStyle name="Input 17 5 4" xfId="18348" xr:uid="{00000000-0005-0000-0000-0000A51D0000}"/>
    <cellStyle name="Input 17 5 4 2" xfId="31099" xr:uid="{00000000-0005-0000-0000-0000A61D0000}"/>
    <cellStyle name="Input 17 6" xfId="12343" xr:uid="{00000000-0005-0000-0000-0000A71D0000}"/>
    <cellStyle name="Input 17 6 2" xfId="25514" xr:uid="{00000000-0005-0000-0000-0000A81D0000}"/>
    <cellStyle name="Input 17 6 2 2" xfId="38265" xr:uid="{00000000-0005-0000-0000-0000A91D0000}"/>
    <cellStyle name="Input 17 7" xfId="15493" xr:uid="{00000000-0005-0000-0000-0000AA1D0000}"/>
    <cellStyle name="Input 17 7 2" xfId="28664" xr:uid="{00000000-0005-0000-0000-0000AB1D0000}"/>
    <cellStyle name="Input 17 7 2 2" xfId="41415" xr:uid="{00000000-0005-0000-0000-0000AC1D0000}"/>
    <cellStyle name="Input 17 8" xfId="18337" xr:uid="{00000000-0005-0000-0000-0000AD1D0000}"/>
    <cellStyle name="Input 17 8 2" xfId="31088" xr:uid="{00000000-0005-0000-0000-0000AE1D0000}"/>
    <cellStyle name="Input 17 9" xfId="3826" xr:uid="{00000000-0005-0000-0000-0000AF1D0000}"/>
    <cellStyle name="Input 18" xfId="1456" xr:uid="{00000000-0005-0000-0000-0000B01D0000}"/>
    <cellStyle name="Input 18 2" xfId="3839" xr:uid="{00000000-0005-0000-0000-0000B11D0000}"/>
    <cellStyle name="Input 18 2 2" xfId="3840" xr:uid="{00000000-0005-0000-0000-0000B21D0000}"/>
    <cellStyle name="Input 18 2 2 2" xfId="12357" xr:uid="{00000000-0005-0000-0000-0000B31D0000}"/>
    <cellStyle name="Input 18 2 2 2 2" xfId="25528" xr:uid="{00000000-0005-0000-0000-0000B41D0000}"/>
    <cellStyle name="Input 18 2 2 2 2 2" xfId="38279" xr:uid="{00000000-0005-0000-0000-0000B51D0000}"/>
    <cellStyle name="Input 18 2 2 3" xfId="15479" xr:uid="{00000000-0005-0000-0000-0000B61D0000}"/>
    <cellStyle name="Input 18 2 2 3 2" xfId="28650" xr:uid="{00000000-0005-0000-0000-0000B71D0000}"/>
    <cellStyle name="Input 18 2 2 3 2 2" xfId="41401" xr:uid="{00000000-0005-0000-0000-0000B81D0000}"/>
    <cellStyle name="Input 18 2 2 4" xfId="18351" xr:uid="{00000000-0005-0000-0000-0000B91D0000}"/>
    <cellStyle name="Input 18 2 2 4 2" xfId="31102" xr:uid="{00000000-0005-0000-0000-0000BA1D0000}"/>
    <cellStyle name="Input 18 2 3" xfId="3841" xr:uid="{00000000-0005-0000-0000-0000BB1D0000}"/>
    <cellStyle name="Input 18 2 3 2" xfId="12358" xr:uid="{00000000-0005-0000-0000-0000BC1D0000}"/>
    <cellStyle name="Input 18 2 3 2 2" xfId="25529" xr:uid="{00000000-0005-0000-0000-0000BD1D0000}"/>
    <cellStyle name="Input 18 2 3 2 2 2" xfId="38280" xr:uid="{00000000-0005-0000-0000-0000BE1D0000}"/>
    <cellStyle name="Input 18 2 3 3" xfId="15478" xr:uid="{00000000-0005-0000-0000-0000BF1D0000}"/>
    <cellStyle name="Input 18 2 3 3 2" xfId="28649" xr:uid="{00000000-0005-0000-0000-0000C01D0000}"/>
    <cellStyle name="Input 18 2 3 3 2 2" xfId="41400" xr:uid="{00000000-0005-0000-0000-0000C11D0000}"/>
    <cellStyle name="Input 18 2 3 4" xfId="18352" xr:uid="{00000000-0005-0000-0000-0000C21D0000}"/>
    <cellStyle name="Input 18 2 3 4 2" xfId="31103" xr:uid="{00000000-0005-0000-0000-0000C31D0000}"/>
    <cellStyle name="Input 18 2 4" xfId="12356" xr:uid="{00000000-0005-0000-0000-0000C41D0000}"/>
    <cellStyle name="Input 18 2 4 2" xfId="25527" xr:uid="{00000000-0005-0000-0000-0000C51D0000}"/>
    <cellStyle name="Input 18 2 4 2 2" xfId="38278" xr:uid="{00000000-0005-0000-0000-0000C61D0000}"/>
    <cellStyle name="Input 18 2 5" xfId="15480" xr:uid="{00000000-0005-0000-0000-0000C71D0000}"/>
    <cellStyle name="Input 18 2 5 2" xfId="28651" xr:uid="{00000000-0005-0000-0000-0000C81D0000}"/>
    <cellStyle name="Input 18 2 5 2 2" xfId="41402" xr:uid="{00000000-0005-0000-0000-0000C91D0000}"/>
    <cellStyle name="Input 18 2 6" xfId="18350" xr:uid="{00000000-0005-0000-0000-0000CA1D0000}"/>
    <cellStyle name="Input 18 2 6 2" xfId="31101" xr:uid="{00000000-0005-0000-0000-0000CB1D0000}"/>
    <cellStyle name="Input 18 3" xfId="3842" xr:uid="{00000000-0005-0000-0000-0000CC1D0000}"/>
    <cellStyle name="Input 18 3 2" xfId="12359" xr:uid="{00000000-0005-0000-0000-0000CD1D0000}"/>
    <cellStyle name="Input 18 3 2 2" xfId="25530" xr:uid="{00000000-0005-0000-0000-0000CE1D0000}"/>
    <cellStyle name="Input 18 3 2 2 2" xfId="38281" xr:uid="{00000000-0005-0000-0000-0000CF1D0000}"/>
    <cellStyle name="Input 18 3 3" xfId="15477" xr:uid="{00000000-0005-0000-0000-0000D01D0000}"/>
    <cellStyle name="Input 18 3 3 2" xfId="28648" xr:uid="{00000000-0005-0000-0000-0000D11D0000}"/>
    <cellStyle name="Input 18 3 3 2 2" xfId="41399" xr:uid="{00000000-0005-0000-0000-0000D21D0000}"/>
    <cellStyle name="Input 18 3 4" xfId="18353" xr:uid="{00000000-0005-0000-0000-0000D31D0000}"/>
    <cellStyle name="Input 18 3 4 2" xfId="31104" xr:uid="{00000000-0005-0000-0000-0000D41D0000}"/>
    <cellStyle name="Input 18 4" xfId="3843" xr:uid="{00000000-0005-0000-0000-0000D51D0000}"/>
    <cellStyle name="Input 18 4 2" xfId="12360" xr:uid="{00000000-0005-0000-0000-0000D61D0000}"/>
    <cellStyle name="Input 18 4 2 2" xfId="25531" xr:uid="{00000000-0005-0000-0000-0000D71D0000}"/>
    <cellStyle name="Input 18 4 2 2 2" xfId="38282" xr:uid="{00000000-0005-0000-0000-0000D81D0000}"/>
    <cellStyle name="Input 18 4 3" xfId="15476" xr:uid="{00000000-0005-0000-0000-0000D91D0000}"/>
    <cellStyle name="Input 18 4 3 2" xfId="28647" xr:uid="{00000000-0005-0000-0000-0000DA1D0000}"/>
    <cellStyle name="Input 18 4 3 2 2" xfId="41398" xr:uid="{00000000-0005-0000-0000-0000DB1D0000}"/>
    <cellStyle name="Input 18 4 4" xfId="18354" xr:uid="{00000000-0005-0000-0000-0000DC1D0000}"/>
    <cellStyle name="Input 18 4 4 2" xfId="31105" xr:uid="{00000000-0005-0000-0000-0000DD1D0000}"/>
    <cellStyle name="Input 18 5" xfId="12355" xr:uid="{00000000-0005-0000-0000-0000DE1D0000}"/>
    <cellStyle name="Input 18 5 2" xfId="25526" xr:uid="{00000000-0005-0000-0000-0000DF1D0000}"/>
    <cellStyle name="Input 18 5 2 2" xfId="38277" xr:uid="{00000000-0005-0000-0000-0000E01D0000}"/>
    <cellStyle name="Input 18 6" xfId="15481" xr:uid="{00000000-0005-0000-0000-0000E11D0000}"/>
    <cellStyle name="Input 18 6 2" xfId="28652" xr:uid="{00000000-0005-0000-0000-0000E21D0000}"/>
    <cellStyle name="Input 18 6 2 2" xfId="41403" xr:uid="{00000000-0005-0000-0000-0000E31D0000}"/>
    <cellStyle name="Input 18 7" xfId="18349" xr:uid="{00000000-0005-0000-0000-0000E41D0000}"/>
    <cellStyle name="Input 18 7 2" xfId="31100" xr:uid="{00000000-0005-0000-0000-0000E51D0000}"/>
    <cellStyle name="Input 18 8" xfId="3838" xr:uid="{00000000-0005-0000-0000-0000E61D0000}"/>
    <cellStyle name="Input 19" xfId="1457" xr:uid="{00000000-0005-0000-0000-0000E71D0000}"/>
    <cellStyle name="Input 19 2" xfId="3845" xr:uid="{00000000-0005-0000-0000-0000E81D0000}"/>
    <cellStyle name="Input 19 2 2" xfId="12362" xr:uid="{00000000-0005-0000-0000-0000E91D0000}"/>
    <cellStyle name="Input 19 2 2 2" xfId="25533" xr:uid="{00000000-0005-0000-0000-0000EA1D0000}"/>
    <cellStyle name="Input 19 2 2 2 2" xfId="38284" xr:uid="{00000000-0005-0000-0000-0000EB1D0000}"/>
    <cellStyle name="Input 19 2 3" xfId="15474" xr:uid="{00000000-0005-0000-0000-0000EC1D0000}"/>
    <cellStyle name="Input 19 2 3 2" xfId="28645" xr:uid="{00000000-0005-0000-0000-0000ED1D0000}"/>
    <cellStyle name="Input 19 2 3 2 2" xfId="41396" xr:uid="{00000000-0005-0000-0000-0000EE1D0000}"/>
    <cellStyle name="Input 19 2 4" xfId="18356" xr:uid="{00000000-0005-0000-0000-0000EF1D0000}"/>
    <cellStyle name="Input 19 2 4 2" xfId="31107" xr:uid="{00000000-0005-0000-0000-0000F01D0000}"/>
    <cellStyle name="Input 19 3" xfId="3846" xr:uid="{00000000-0005-0000-0000-0000F11D0000}"/>
    <cellStyle name="Input 19 3 2" xfId="12363" xr:uid="{00000000-0005-0000-0000-0000F21D0000}"/>
    <cellStyle name="Input 19 3 2 2" xfId="25534" xr:uid="{00000000-0005-0000-0000-0000F31D0000}"/>
    <cellStyle name="Input 19 3 2 2 2" xfId="38285" xr:uid="{00000000-0005-0000-0000-0000F41D0000}"/>
    <cellStyle name="Input 19 3 3" xfId="15473" xr:uid="{00000000-0005-0000-0000-0000F51D0000}"/>
    <cellStyle name="Input 19 3 3 2" xfId="28644" xr:uid="{00000000-0005-0000-0000-0000F61D0000}"/>
    <cellStyle name="Input 19 3 3 2 2" xfId="41395" xr:uid="{00000000-0005-0000-0000-0000F71D0000}"/>
    <cellStyle name="Input 19 3 4" xfId="18357" xr:uid="{00000000-0005-0000-0000-0000F81D0000}"/>
    <cellStyle name="Input 19 3 4 2" xfId="31108" xr:uid="{00000000-0005-0000-0000-0000F91D0000}"/>
    <cellStyle name="Input 19 4" xfId="12361" xr:uid="{00000000-0005-0000-0000-0000FA1D0000}"/>
    <cellStyle name="Input 19 4 2" xfId="25532" xr:uid="{00000000-0005-0000-0000-0000FB1D0000}"/>
    <cellStyle name="Input 19 4 2 2" xfId="38283" xr:uid="{00000000-0005-0000-0000-0000FC1D0000}"/>
    <cellStyle name="Input 19 5" xfId="15475" xr:uid="{00000000-0005-0000-0000-0000FD1D0000}"/>
    <cellStyle name="Input 19 5 2" xfId="28646" xr:uid="{00000000-0005-0000-0000-0000FE1D0000}"/>
    <cellStyle name="Input 19 5 2 2" xfId="41397" xr:uid="{00000000-0005-0000-0000-0000FF1D0000}"/>
    <cellStyle name="Input 19 6" xfId="18355" xr:uid="{00000000-0005-0000-0000-0000001E0000}"/>
    <cellStyle name="Input 19 6 2" xfId="31106" xr:uid="{00000000-0005-0000-0000-0000011E0000}"/>
    <cellStyle name="Input 19 7" xfId="3844" xr:uid="{00000000-0005-0000-0000-0000021E0000}"/>
    <cellStyle name="Input 2" xfId="1458" xr:uid="{00000000-0005-0000-0000-0000031E0000}"/>
    <cellStyle name="Input 2 2" xfId="3848" xr:uid="{00000000-0005-0000-0000-0000041E0000}"/>
    <cellStyle name="Input 2 2 2" xfId="3849" xr:uid="{00000000-0005-0000-0000-0000051E0000}"/>
    <cellStyle name="Input 2 2 2 2" xfId="3850" xr:uid="{00000000-0005-0000-0000-0000061E0000}"/>
    <cellStyle name="Input 2 2 2 2 2" xfId="12367" xr:uid="{00000000-0005-0000-0000-0000071E0000}"/>
    <cellStyle name="Input 2 2 2 2 2 2" xfId="25538" xr:uid="{00000000-0005-0000-0000-0000081E0000}"/>
    <cellStyle name="Input 2 2 2 2 2 2 2" xfId="38289" xr:uid="{00000000-0005-0000-0000-0000091E0000}"/>
    <cellStyle name="Input 2 2 2 2 3" xfId="15469" xr:uid="{00000000-0005-0000-0000-00000A1E0000}"/>
    <cellStyle name="Input 2 2 2 2 3 2" xfId="28640" xr:uid="{00000000-0005-0000-0000-00000B1E0000}"/>
    <cellStyle name="Input 2 2 2 2 3 2 2" xfId="41391" xr:uid="{00000000-0005-0000-0000-00000C1E0000}"/>
    <cellStyle name="Input 2 2 2 2 4" xfId="18361" xr:uid="{00000000-0005-0000-0000-00000D1E0000}"/>
    <cellStyle name="Input 2 2 2 2 4 2" xfId="31112" xr:uid="{00000000-0005-0000-0000-00000E1E0000}"/>
    <cellStyle name="Input 2 2 2 3" xfId="3851" xr:uid="{00000000-0005-0000-0000-00000F1E0000}"/>
    <cellStyle name="Input 2 2 2 3 2" xfId="12368" xr:uid="{00000000-0005-0000-0000-0000101E0000}"/>
    <cellStyle name="Input 2 2 2 3 2 2" xfId="25539" xr:uid="{00000000-0005-0000-0000-0000111E0000}"/>
    <cellStyle name="Input 2 2 2 3 2 2 2" xfId="38290" xr:uid="{00000000-0005-0000-0000-0000121E0000}"/>
    <cellStyle name="Input 2 2 2 3 3" xfId="15468" xr:uid="{00000000-0005-0000-0000-0000131E0000}"/>
    <cellStyle name="Input 2 2 2 3 3 2" xfId="28639" xr:uid="{00000000-0005-0000-0000-0000141E0000}"/>
    <cellStyle name="Input 2 2 2 3 3 2 2" xfId="41390" xr:uid="{00000000-0005-0000-0000-0000151E0000}"/>
    <cellStyle name="Input 2 2 2 3 4" xfId="18362" xr:uid="{00000000-0005-0000-0000-0000161E0000}"/>
    <cellStyle name="Input 2 2 2 3 4 2" xfId="31113" xr:uid="{00000000-0005-0000-0000-0000171E0000}"/>
    <cellStyle name="Input 2 2 2 4" xfId="12366" xr:uid="{00000000-0005-0000-0000-0000181E0000}"/>
    <cellStyle name="Input 2 2 2 4 2" xfId="25537" xr:uid="{00000000-0005-0000-0000-0000191E0000}"/>
    <cellStyle name="Input 2 2 2 4 2 2" xfId="38288" xr:uid="{00000000-0005-0000-0000-00001A1E0000}"/>
    <cellStyle name="Input 2 2 2 5" xfId="15470" xr:uid="{00000000-0005-0000-0000-00001B1E0000}"/>
    <cellStyle name="Input 2 2 2 5 2" xfId="28641" xr:uid="{00000000-0005-0000-0000-00001C1E0000}"/>
    <cellStyle name="Input 2 2 2 5 2 2" xfId="41392" xr:uid="{00000000-0005-0000-0000-00001D1E0000}"/>
    <cellStyle name="Input 2 2 2 6" xfId="18360" xr:uid="{00000000-0005-0000-0000-00001E1E0000}"/>
    <cellStyle name="Input 2 2 2 6 2" xfId="31111" xr:uid="{00000000-0005-0000-0000-00001F1E0000}"/>
    <cellStyle name="Input 2 2 3" xfId="3852" xr:uid="{00000000-0005-0000-0000-0000201E0000}"/>
    <cellStyle name="Input 2 2 3 2" xfId="12369" xr:uid="{00000000-0005-0000-0000-0000211E0000}"/>
    <cellStyle name="Input 2 2 3 2 2" xfId="25540" xr:uid="{00000000-0005-0000-0000-0000221E0000}"/>
    <cellStyle name="Input 2 2 3 2 2 2" xfId="38291" xr:uid="{00000000-0005-0000-0000-0000231E0000}"/>
    <cellStyle name="Input 2 2 3 3" xfId="15467" xr:uid="{00000000-0005-0000-0000-0000241E0000}"/>
    <cellStyle name="Input 2 2 3 3 2" xfId="28638" xr:uid="{00000000-0005-0000-0000-0000251E0000}"/>
    <cellStyle name="Input 2 2 3 3 2 2" xfId="41389" xr:uid="{00000000-0005-0000-0000-0000261E0000}"/>
    <cellStyle name="Input 2 2 3 4" xfId="18363" xr:uid="{00000000-0005-0000-0000-0000271E0000}"/>
    <cellStyle name="Input 2 2 3 4 2" xfId="31114" xr:uid="{00000000-0005-0000-0000-0000281E0000}"/>
    <cellStyle name="Input 2 2 4" xfId="3853" xr:uid="{00000000-0005-0000-0000-0000291E0000}"/>
    <cellStyle name="Input 2 2 4 2" xfId="12370" xr:uid="{00000000-0005-0000-0000-00002A1E0000}"/>
    <cellStyle name="Input 2 2 4 2 2" xfId="25541" xr:uid="{00000000-0005-0000-0000-00002B1E0000}"/>
    <cellStyle name="Input 2 2 4 2 2 2" xfId="38292" xr:uid="{00000000-0005-0000-0000-00002C1E0000}"/>
    <cellStyle name="Input 2 2 4 3" xfId="15466" xr:uid="{00000000-0005-0000-0000-00002D1E0000}"/>
    <cellStyle name="Input 2 2 4 3 2" xfId="28637" xr:uid="{00000000-0005-0000-0000-00002E1E0000}"/>
    <cellStyle name="Input 2 2 4 3 2 2" xfId="41388" xr:uid="{00000000-0005-0000-0000-00002F1E0000}"/>
    <cellStyle name="Input 2 2 4 4" xfId="18364" xr:uid="{00000000-0005-0000-0000-0000301E0000}"/>
    <cellStyle name="Input 2 2 4 4 2" xfId="31115" xr:uid="{00000000-0005-0000-0000-0000311E0000}"/>
    <cellStyle name="Input 2 2 5" xfId="3854" xr:uid="{00000000-0005-0000-0000-0000321E0000}"/>
    <cellStyle name="Input 2 2 6" xfId="12365" xr:uid="{00000000-0005-0000-0000-0000331E0000}"/>
    <cellStyle name="Input 2 2 6 2" xfId="25536" xr:uid="{00000000-0005-0000-0000-0000341E0000}"/>
    <cellStyle name="Input 2 2 6 2 2" xfId="38287" xr:uid="{00000000-0005-0000-0000-0000351E0000}"/>
    <cellStyle name="Input 2 2 7" xfId="15471" xr:uid="{00000000-0005-0000-0000-0000361E0000}"/>
    <cellStyle name="Input 2 2 7 2" xfId="28642" xr:uid="{00000000-0005-0000-0000-0000371E0000}"/>
    <cellStyle name="Input 2 2 7 2 2" xfId="41393" xr:uid="{00000000-0005-0000-0000-0000381E0000}"/>
    <cellStyle name="Input 2 2 8" xfId="18359" xr:uid="{00000000-0005-0000-0000-0000391E0000}"/>
    <cellStyle name="Input 2 2 8 2" xfId="31110" xr:uid="{00000000-0005-0000-0000-00003A1E0000}"/>
    <cellStyle name="Input 2 3" xfId="3855" xr:uid="{00000000-0005-0000-0000-00003B1E0000}"/>
    <cellStyle name="Input 2 3 2" xfId="3856" xr:uid="{00000000-0005-0000-0000-00003C1E0000}"/>
    <cellStyle name="Input 2 3 2 2" xfId="12373" xr:uid="{00000000-0005-0000-0000-00003D1E0000}"/>
    <cellStyle name="Input 2 3 2 2 2" xfId="25544" xr:uid="{00000000-0005-0000-0000-00003E1E0000}"/>
    <cellStyle name="Input 2 3 2 2 2 2" xfId="38295" xr:uid="{00000000-0005-0000-0000-00003F1E0000}"/>
    <cellStyle name="Input 2 3 2 3" xfId="15464" xr:uid="{00000000-0005-0000-0000-0000401E0000}"/>
    <cellStyle name="Input 2 3 2 3 2" xfId="28635" xr:uid="{00000000-0005-0000-0000-0000411E0000}"/>
    <cellStyle name="Input 2 3 2 3 2 2" xfId="41386" xr:uid="{00000000-0005-0000-0000-0000421E0000}"/>
    <cellStyle name="Input 2 3 2 4" xfId="18366" xr:uid="{00000000-0005-0000-0000-0000431E0000}"/>
    <cellStyle name="Input 2 3 2 4 2" xfId="31117" xr:uid="{00000000-0005-0000-0000-0000441E0000}"/>
    <cellStyle name="Input 2 3 3" xfId="3857" xr:uid="{00000000-0005-0000-0000-0000451E0000}"/>
    <cellStyle name="Input 2 3 3 2" xfId="12374" xr:uid="{00000000-0005-0000-0000-0000461E0000}"/>
    <cellStyle name="Input 2 3 3 2 2" xfId="25545" xr:uid="{00000000-0005-0000-0000-0000471E0000}"/>
    <cellStyle name="Input 2 3 3 2 2 2" xfId="38296" xr:uid="{00000000-0005-0000-0000-0000481E0000}"/>
    <cellStyle name="Input 2 3 3 3" xfId="15463" xr:uid="{00000000-0005-0000-0000-0000491E0000}"/>
    <cellStyle name="Input 2 3 3 3 2" xfId="28634" xr:uid="{00000000-0005-0000-0000-00004A1E0000}"/>
    <cellStyle name="Input 2 3 3 3 2 2" xfId="41385" xr:uid="{00000000-0005-0000-0000-00004B1E0000}"/>
    <cellStyle name="Input 2 3 3 4" xfId="18367" xr:uid="{00000000-0005-0000-0000-00004C1E0000}"/>
    <cellStyle name="Input 2 3 3 4 2" xfId="31118" xr:uid="{00000000-0005-0000-0000-00004D1E0000}"/>
    <cellStyle name="Input 2 3 4" xfId="12372" xr:uid="{00000000-0005-0000-0000-00004E1E0000}"/>
    <cellStyle name="Input 2 3 4 2" xfId="25543" xr:uid="{00000000-0005-0000-0000-00004F1E0000}"/>
    <cellStyle name="Input 2 3 4 2 2" xfId="38294" xr:uid="{00000000-0005-0000-0000-0000501E0000}"/>
    <cellStyle name="Input 2 3 5" xfId="15465" xr:uid="{00000000-0005-0000-0000-0000511E0000}"/>
    <cellStyle name="Input 2 3 5 2" xfId="28636" xr:uid="{00000000-0005-0000-0000-0000521E0000}"/>
    <cellStyle name="Input 2 3 5 2 2" xfId="41387" xr:uid="{00000000-0005-0000-0000-0000531E0000}"/>
    <cellStyle name="Input 2 3 6" xfId="18365" xr:uid="{00000000-0005-0000-0000-0000541E0000}"/>
    <cellStyle name="Input 2 3 6 2" xfId="31116" xr:uid="{00000000-0005-0000-0000-0000551E0000}"/>
    <cellStyle name="Input 2 4" xfId="3858" xr:uid="{00000000-0005-0000-0000-0000561E0000}"/>
    <cellStyle name="Input 2 4 2" xfId="12375" xr:uid="{00000000-0005-0000-0000-0000571E0000}"/>
    <cellStyle name="Input 2 4 2 2" xfId="25546" xr:uid="{00000000-0005-0000-0000-0000581E0000}"/>
    <cellStyle name="Input 2 4 2 2 2" xfId="38297" xr:uid="{00000000-0005-0000-0000-0000591E0000}"/>
    <cellStyle name="Input 2 4 3" xfId="15462" xr:uid="{00000000-0005-0000-0000-00005A1E0000}"/>
    <cellStyle name="Input 2 4 3 2" xfId="28633" xr:uid="{00000000-0005-0000-0000-00005B1E0000}"/>
    <cellStyle name="Input 2 4 3 2 2" xfId="41384" xr:uid="{00000000-0005-0000-0000-00005C1E0000}"/>
    <cellStyle name="Input 2 4 4" xfId="18368" xr:uid="{00000000-0005-0000-0000-00005D1E0000}"/>
    <cellStyle name="Input 2 4 4 2" xfId="31119" xr:uid="{00000000-0005-0000-0000-00005E1E0000}"/>
    <cellStyle name="Input 2 5" xfId="3859" xr:uid="{00000000-0005-0000-0000-00005F1E0000}"/>
    <cellStyle name="Input 2 5 2" xfId="12376" xr:uid="{00000000-0005-0000-0000-0000601E0000}"/>
    <cellStyle name="Input 2 5 2 2" xfId="25547" xr:uid="{00000000-0005-0000-0000-0000611E0000}"/>
    <cellStyle name="Input 2 5 2 2 2" xfId="38298" xr:uid="{00000000-0005-0000-0000-0000621E0000}"/>
    <cellStyle name="Input 2 5 3" xfId="15461" xr:uid="{00000000-0005-0000-0000-0000631E0000}"/>
    <cellStyle name="Input 2 5 3 2" xfId="28632" xr:uid="{00000000-0005-0000-0000-0000641E0000}"/>
    <cellStyle name="Input 2 5 3 2 2" xfId="41383" xr:uid="{00000000-0005-0000-0000-0000651E0000}"/>
    <cellStyle name="Input 2 5 4" xfId="18369" xr:uid="{00000000-0005-0000-0000-0000661E0000}"/>
    <cellStyle name="Input 2 5 4 2" xfId="31120" xr:uid="{00000000-0005-0000-0000-0000671E0000}"/>
    <cellStyle name="Input 2 6" xfId="12364" xr:uid="{00000000-0005-0000-0000-0000681E0000}"/>
    <cellStyle name="Input 2 6 2" xfId="25535" xr:uid="{00000000-0005-0000-0000-0000691E0000}"/>
    <cellStyle name="Input 2 6 2 2" xfId="38286" xr:uid="{00000000-0005-0000-0000-00006A1E0000}"/>
    <cellStyle name="Input 2 7" xfId="15472" xr:uid="{00000000-0005-0000-0000-00006B1E0000}"/>
    <cellStyle name="Input 2 7 2" xfId="28643" xr:uid="{00000000-0005-0000-0000-00006C1E0000}"/>
    <cellStyle name="Input 2 7 2 2" xfId="41394" xr:uid="{00000000-0005-0000-0000-00006D1E0000}"/>
    <cellStyle name="Input 2 8" xfId="18358" xr:uid="{00000000-0005-0000-0000-00006E1E0000}"/>
    <cellStyle name="Input 2 8 2" xfId="31109" xr:uid="{00000000-0005-0000-0000-00006F1E0000}"/>
    <cellStyle name="Input 2 9" xfId="3847" xr:uid="{00000000-0005-0000-0000-0000701E0000}"/>
    <cellStyle name="Input 20" xfId="1459" xr:uid="{00000000-0005-0000-0000-0000711E0000}"/>
    <cellStyle name="Input 20 2" xfId="3861" xr:uid="{00000000-0005-0000-0000-0000721E0000}"/>
    <cellStyle name="Input 20 2 2" xfId="12378" xr:uid="{00000000-0005-0000-0000-0000731E0000}"/>
    <cellStyle name="Input 20 2 2 2" xfId="25549" xr:uid="{00000000-0005-0000-0000-0000741E0000}"/>
    <cellStyle name="Input 20 2 2 2 2" xfId="38300" xr:uid="{00000000-0005-0000-0000-0000751E0000}"/>
    <cellStyle name="Input 20 2 3" xfId="15459" xr:uid="{00000000-0005-0000-0000-0000761E0000}"/>
    <cellStyle name="Input 20 2 3 2" xfId="28630" xr:uid="{00000000-0005-0000-0000-0000771E0000}"/>
    <cellStyle name="Input 20 2 3 2 2" xfId="41381" xr:uid="{00000000-0005-0000-0000-0000781E0000}"/>
    <cellStyle name="Input 20 2 4" xfId="18371" xr:uid="{00000000-0005-0000-0000-0000791E0000}"/>
    <cellStyle name="Input 20 2 4 2" xfId="31122" xr:uid="{00000000-0005-0000-0000-00007A1E0000}"/>
    <cellStyle name="Input 20 3" xfId="3862" xr:uid="{00000000-0005-0000-0000-00007B1E0000}"/>
    <cellStyle name="Input 20 3 2" xfId="12379" xr:uid="{00000000-0005-0000-0000-00007C1E0000}"/>
    <cellStyle name="Input 20 3 2 2" xfId="25550" xr:uid="{00000000-0005-0000-0000-00007D1E0000}"/>
    <cellStyle name="Input 20 3 2 2 2" xfId="38301" xr:uid="{00000000-0005-0000-0000-00007E1E0000}"/>
    <cellStyle name="Input 20 3 3" xfId="15458" xr:uid="{00000000-0005-0000-0000-00007F1E0000}"/>
    <cellStyle name="Input 20 3 3 2" xfId="28629" xr:uid="{00000000-0005-0000-0000-0000801E0000}"/>
    <cellStyle name="Input 20 3 3 2 2" xfId="41380" xr:uid="{00000000-0005-0000-0000-0000811E0000}"/>
    <cellStyle name="Input 20 3 4" xfId="18372" xr:uid="{00000000-0005-0000-0000-0000821E0000}"/>
    <cellStyle name="Input 20 3 4 2" xfId="31123" xr:uid="{00000000-0005-0000-0000-0000831E0000}"/>
    <cellStyle name="Input 20 4" xfId="12377" xr:uid="{00000000-0005-0000-0000-0000841E0000}"/>
    <cellStyle name="Input 20 4 2" xfId="25548" xr:uid="{00000000-0005-0000-0000-0000851E0000}"/>
    <cellStyle name="Input 20 4 2 2" xfId="38299" xr:uid="{00000000-0005-0000-0000-0000861E0000}"/>
    <cellStyle name="Input 20 5" xfId="15460" xr:uid="{00000000-0005-0000-0000-0000871E0000}"/>
    <cellStyle name="Input 20 5 2" xfId="28631" xr:uid="{00000000-0005-0000-0000-0000881E0000}"/>
    <cellStyle name="Input 20 5 2 2" xfId="41382" xr:uid="{00000000-0005-0000-0000-0000891E0000}"/>
    <cellStyle name="Input 20 6" xfId="18370" xr:uid="{00000000-0005-0000-0000-00008A1E0000}"/>
    <cellStyle name="Input 20 6 2" xfId="31121" xr:uid="{00000000-0005-0000-0000-00008B1E0000}"/>
    <cellStyle name="Input 20 7" xfId="3860" xr:uid="{00000000-0005-0000-0000-00008C1E0000}"/>
    <cellStyle name="Input 21" xfId="3863" xr:uid="{00000000-0005-0000-0000-00008D1E0000}"/>
    <cellStyle name="Input 21 2" xfId="3864" xr:uid="{00000000-0005-0000-0000-00008E1E0000}"/>
    <cellStyle name="Input 21 2 2" xfId="12381" xr:uid="{00000000-0005-0000-0000-00008F1E0000}"/>
    <cellStyle name="Input 21 2 2 2" xfId="25552" xr:uid="{00000000-0005-0000-0000-0000901E0000}"/>
    <cellStyle name="Input 21 2 2 2 2" xfId="38303" xr:uid="{00000000-0005-0000-0000-0000911E0000}"/>
    <cellStyle name="Input 21 2 3" xfId="15456" xr:uid="{00000000-0005-0000-0000-0000921E0000}"/>
    <cellStyle name="Input 21 2 3 2" xfId="28627" xr:uid="{00000000-0005-0000-0000-0000931E0000}"/>
    <cellStyle name="Input 21 2 3 2 2" xfId="41378" xr:uid="{00000000-0005-0000-0000-0000941E0000}"/>
    <cellStyle name="Input 21 2 4" xfId="18374" xr:uid="{00000000-0005-0000-0000-0000951E0000}"/>
    <cellStyle name="Input 21 2 4 2" xfId="31125" xr:uid="{00000000-0005-0000-0000-0000961E0000}"/>
    <cellStyle name="Input 21 3" xfId="3865" xr:uid="{00000000-0005-0000-0000-0000971E0000}"/>
    <cellStyle name="Input 21 3 2" xfId="12382" xr:uid="{00000000-0005-0000-0000-0000981E0000}"/>
    <cellStyle name="Input 21 3 2 2" xfId="25553" xr:uid="{00000000-0005-0000-0000-0000991E0000}"/>
    <cellStyle name="Input 21 3 2 2 2" xfId="38304" xr:uid="{00000000-0005-0000-0000-00009A1E0000}"/>
    <cellStyle name="Input 21 3 3" xfId="15455" xr:uid="{00000000-0005-0000-0000-00009B1E0000}"/>
    <cellStyle name="Input 21 3 3 2" xfId="28626" xr:uid="{00000000-0005-0000-0000-00009C1E0000}"/>
    <cellStyle name="Input 21 3 3 2 2" xfId="41377" xr:uid="{00000000-0005-0000-0000-00009D1E0000}"/>
    <cellStyle name="Input 21 3 4" xfId="18375" xr:uid="{00000000-0005-0000-0000-00009E1E0000}"/>
    <cellStyle name="Input 21 3 4 2" xfId="31126" xr:uid="{00000000-0005-0000-0000-00009F1E0000}"/>
    <cellStyle name="Input 21 4" xfId="12380" xr:uid="{00000000-0005-0000-0000-0000A01E0000}"/>
    <cellStyle name="Input 21 4 2" xfId="25551" xr:uid="{00000000-0005-0000-0000-0000A11E0000}"/>
    <cellStyle name="Input 21 4 2 2" xfId="38302" xr:uid="{00000000-0005-0000-0000-0000A21E0000}"/>
    <cellStyle name="Input 21 5" xfId="15457" xr:uid="{00000000-0005-0000-0000-0000A31E0000}"/>
    <cellStyle name="Input 21 5 2" xfId="28628" xr:uid="{00000000-0005-0000-0000-0000A41E0000}"/>
    <cellStyle name="Input 21 5 2 2" xfId="41379" xr:uid="{00000000-0005-0000-0000-0000A51E0000}"/>
    <cellStyle name="Input 21 6" xfId="18373" xr:uid="{00000000-0005-0000-0000-0000A61E0000}"/>
    <cellStyle name="Input 21 6 2" xfId="31124" xr:uid="{00000000-0005-0000-0000-0000A71E0000}"/>
    <cellStyle name="Input 22" xfId="3866" xr:uid="{00000000-0005-0000-0000-0000A81E0000}"/>
    <cellStyle name="Input 22 2" xfId="3867" xr:uid="{00000000-0005-0000-0000-0000A91E0000}"/>
    <cellStyle name="Input 22 2 2" xfId="12384" xr:uid="{00000000-0005-0000-0000-0000AA1E0000}"/>
    <cellStyle name="Input 22 2 2 2" xfId="25555" xr:uid="{00000000-0005-0000-0000-0000AB1E0000}"/>
    <cellStyle name="Input 22 2 2 2 2" xfId="38306" xr:uid="{00000000-0005-0000-0000-0000AC1E0000}"/>
    <cellStyle name="Input 22 2 3" xfId="15453" xr:uid="{00000000-0005-0000-0000-0000AD1E0000}"/>
    <cellStyle name="Input 22 2 3 2" xfId="28624" xr:uid="{00000000-0005-0000-0000-0000AE1E0000}"/>
    <cellStyle name="Input 22 2 3 2 2" xfId="41375" xr:uid="{00000000-0005-0000-0000-0000AF1E0000}"/>
    <cellStyle name="Input 22 2 4" xfId="18377" xr:uid="{00000000-0005-0000-0000-0000B01E0000}"/>
    <cellStyle name="Input 22 2 4 2" xfId="31128" xr:uid="{00000000-0005-0000-0000-0000B11E0000}"/>
    <cellStyle name="Input 22 3" xfId="3868" xr:uid="{00000000-0005-0000-0000-0000B21E0000}"/>
    <cellStyle name="Input 22 3 2" xfId="12385" xr:uid="{00000000-0005-0000-0000-0000B31E0000}"/>
    <cellStyle name="Input 22 3 2 2" xfId="25556" xr:uid="{00000000-0005-0000-0000-0000B41E0000}"/>
    <cellStyle name="Input 22 3 2 2 2" xfId="38307" xr:uid="{00000000-0005-0000-0000-0000B51E0000}"/>
    <cellStyle name="Input 22 3 3" xfId="15452" xr:uid="{00000000-0005-0000-0000-0000B61E0000}"/>
    <cellStyle name="Input 22 3 3 2" xfId="28623" xr:uid="{00000000-0005-0000-0000-0000B71E0000}"/>
    <cellStyle name="Input 22 3 3 2 2" xfId="41374" xr:uid="{00000000-0005-0000-0000-0000B81E0000}"/>
    <cellStyle name="Input 22 3 4" xfId="18378" xr:uid="{00000000-0005-0000-0000-0000B91E0000}"/>
    <cellStyle name="Input 22 3 4 2" xfId="31129" xr:uid="{00000000-0005-0000-0000-0000BA1E0000}"/>
    <cellStyle name="Input 22 4" xfId="12383" xr:uid="{00000000-0005-0000-0000-0000BB1E0000}"/>
    <cellStyle name="Input 22 4 2" xfId="25554" xr:uid="{00000000-0005-0000-0000-0000BC1E0000}"/>
    <cellStyle name="Input 22 4 2 2" xfId="38305" xr:uid="{00000000-0005-0000-0000-0000BD1E0000}"/>
    <cellStyle name="Input 22 5" xfId="15454" xr:uid="{00000000-0005-0000-0000-0000BE1E0000}"/>
    <cellStyle name="Input 22 5 2" xfId="28625" xr:uid="{00000000-0005-0000-0000-0000BF1E0000}"/>
    <cellStyle name="Input 22 5 2 2" xfId="41376" xr:uid="{00000000-0005-0000-0000-0000C01E0000}"/>
    <cellStyle name="Input 22 6" xfId="18376" xr:uid="{00000000-0005-0000-0000-0000C11E0000}"/>
    <cellStyle name="Input 22 6 2" xfId="31127" xr:uid="{00000000-0005-0000-0000-0000C21E0000}"/>
    <cellStyle name="Input 23" xfId="3869" xr:uid="{00000000-0005-0000-0000-0000C31E0000}"/>
    <cellStyle name="Input 23 2" xfId="3870" xr:uid="{00000000-0005-0000-0000-0000C41E0000}"/>
    <cellStyle name="Input 23 2 2" xfId="12387" xr:uid="{00000000-0005-0000-0000-0000C51E0000}"/>
    <cellStyle name="Input 23 2 2 2" xfId="25558" xr:uid="{00000000-0005-0000-0000-0000C61E0000}"/>
    <cellStyle name="Input 23 2 2 2 2" xfId="38309" xr:uid="{00000000-0005-0000-0000-0000C71E0000}"/>
    <cellStyle name="Input 23 2 3" xfId="15450" xr:uid="{00000000-0005-0000-0000-0000C81E0000}"/>
    <cellStyle name="Input 23 2 3 2" xfId="28621" xr:uid="{00000000-0005-0000-0000-0000C91E0000}"/>
    <cellStyle name="Input 23 2 3 2 2" xfId="41372" xr:uid="{00000000-0005-0000-0000-0000CA1E0000}"/>
    <cellStyle name="Input 23 2 4" xfId="18380" xr:uid="{00000000-0005-0000-0000-0000CB1E0000}"/>
    <cellStyle name="Input 23 2 4 2" xfId="31131" xr:uid="{00000000-0005-0000-0000-0000CC1E0000}"/>
    <cellStyle name="Input 23 3" xfId="3871" xr:uid="{00000000-0005-0000-0000-0000CD1E0000}"/>
    <cellStyle name="Input 23 3 2" xfId="12388" xr:uid="{00000000-0005-0000-0000-0000CE1E0000}"/>
    <cellStyle name="Input 23 3 2 2" xfId="25559" xr:uid="{00000000-0005-0000-0000-0000CF1E0000}"/>
    <cellStyle name="Input 23 3 2 2 2" xfId="38310" xr:uid="{00000000-0005-0000-0000-0000D01E0000}"/>
    <cellStyle name="Input 23 3 3" xfId="15449" xr:uid="{00000000-0005-0000-0000-0000D11E0000}"/>
    <cellStyle name="Input 23 3 3 2" xfId="28620" xr:uid="{00000000-0005-0000-0000-0000D21E0000}"/>
    <cellStyle name="Input 23 3 3 2 2" xfId="41371" xr:uid="{00000000-0005-0000-0000-0000D31E0000}"/>
    <cellStyle name="Input 23 3 4" xfId="18381" xr:uid="{00000000-0005-0000-0000-0000D41E0000}"/>
    <cellStyle name="Input 23 3 4 2" xfId="31132" xr:uid="{00000000-0005-0000-0000-0000D51E0000}"/>
    <cellStyle name="Input 23 4" xfId="12386" xr:uid="{00000000-0005-0000-0000-0000D61E0000}"/>
    <cellStyle name="Input 23 4 2" xfId="25557" xr:uid="{00000000-0005-0000-0000-0000D71E0000}"/>
    <cellStyle name="Input 23 4 2 2" xfId="38308" xr:uid="{00000000-0005-0000-0000-0000D81E0000}"/>
    <cellStyle name="Input 23 5" xfId="15451" xr:uid="{00000000-0005-0000-0000-0000D91E0000}"/>
    <cellStyle name="Input 23 5 2" xfId="28622" xr:uid="{00000000-0005-0000-0000-0000DA1E0000}"/>
    <cellStyle name="Input 23 5 2 2" xfId="41373" xr:uid="{00000000-0005-0000-0000-0000DB1E0000}"/>
    <cellStyle name="Input 23 6" xfId="18379" xr:uid="{00000000-0005-0000-0000-0000DC1E0000}"/>
    <cellStyle name="Input 23 6 2" xfId="31130" xr:uid="{00000000-0005-0000-0000-0000DD1E0000}"/>
    <cellStyle name="Input 24" xfId="3872" xr:uid="{00000000-0005-0000-0000-0000DE1E0000}"/>
    <cellStyle name="Input 24 2" xfId="3873" xr:uid="{00000000-0005-0000-0000-0000DF1E0000}"/>
    <cellStyle name="Input 24 2 2" xfId="12390" xr:uid="{00000000-0005-0000-0000-0000E01E0000}"/>
    <cellStyle name="Input 24 2 2 2" xfId="25561" xr:uid="{00000000-0005-0000-0000-0000E11E0000}"/>
    <cellStyle name="Input 24 2 2 2 2" xfId="38312" xr:uid="{00000000-0005-0000-0000-0000E21E0000}"/>
    <cellStyle name="Input 24 2 3" xfId="15447" xr:uid="{00000000-0005-0000-0000-0000E31E0000}"/>
    <cellStyle name="Input 24 2 3 2" xfId="28618" xr:uid="{00000000-0005-0000-0000-0000E41E0000}"/>
    <cellStyle name="Input 24 2 3 2 2" xfId="41369" xr:uid="{00000000-0005-0000-0000-0000E51E0000}"/>
    <cellStyle name="Input 24 2 4" xfId="18383" xr:uid="{00000000-0005-0000-0000-0000E61E0000}"/>
    <cellStyle name="Input 24 2 4 2" xfId="31134" xr:uid="{00000000-0005-0000-0000-0000E71E0000}"/>
    <cellStyle name="Input 24 3" xfId="3874" xr:uid="{00000000-0005-0000-0000-0000E81E0000}"/>
    <cellStyle name="Input 24 3 2" xfId="12391" xr:uid="{00000000-0005-0000-0000-0000E91E0000}"/>
    <cellStyle name="Input 24 3 2 2" xfId="25562" xr:uid="{00000000-0005-0000-0000-0000EA1E0000}"/>
    <cellStyle name="Input 24 3 2 2 2" xfId="38313" xr:uid="{00000000-0005-0000-0000-0000EB1E0000}"/>
    <cellStyle name="Input 24 3 3" xfId="15446" xr:uid="{00000000-0005-0000-0000-0000EC1E0000}"/>
    <cellStyle name="Input 24 3 3 2" xfId="28617" xr:uid="{00000000-0005-0000-0000-0000ED1E0000}"/>
    <cellStyle name="Input 24 3 3 2 2" xfId="41368" xr:uid="{00000000-0005-0000-0000-0000EE1E0000}"/>
    <cellStyle name="Input 24 3 4" xfId="18384" xr:uid="{00000000-0005-0000-0000-0000EF1E0000}"/>
    <cellStyle name="Input 24 3 4 2" xfId="31135" xr:uid="{00000000-0005-0000-0000-0000F01E0000}"/>
    <cellStyle name="Input 24 4" xfId="12389" xr:uid="{00000000-0005-0000-0000-0000F11E0000}"/>
    <cellStyle name="Input 24 4 2" xfId="25560" xr:uid="{00000000-0005-0000-0000-0000F21E0000}"/>
    <cellStyle name="Input 24 4 2 2" xfId="38311" xr:uid="{00000000-0005-0000-0000-0000F31E0000}"/>
    <cellStyle name="Input 24 5" xfId="15448" xr:uid="{00000000-0005-0000-0000-0000F41E0000}"/>
    <cellStyle name="Input 24 5 2" xfId="28619" xr:uid="{00000000-0005-0000-0000-0000F51E0000}"/>
    <cellStyle name="Input 24 5 2 2" xfId="41370" xr:uid="{00000000-0005-0000-0000-0000F61E0000}"/>
    <cellStyle name="Input 24 6" xfId="18382" xr:uid="{00000000-0005-0000-0000-0000F71E0000}"/>
    <cellStyle name="Input 24 6 2" xfId="31133" xr:uid="{00000000-0005-0000-0000-0000F81E0000}"/>
    <cellStyle name="Input 25" xfId="3875" xr:uid="{00000000-0005-0000-0000-0000F91E0000}"/>
    <cellStyle name="Input 25 2" xfId="3876" xr:uid="{00000000-0005-0000-0000-0000FA1E0000}"/>
    <cellStyle name="Input 25 2 2" xfId="12393" xr:uid="{00000000-0005-0000-0000-0000FB1E0000}"/>
    <cellStyle name="Input 25 2 2 2" xfId="25564" xr:uid="{00000000-0005-0000-0000-0000FC1E0000}"/>
    <cellStyle name="Input 25 2 2 2 2" xfId="38315" xr:uid="{00000000-0005-0000-0000-0000FD1E0000}"/>
    <cellStyle name="Input 25 2 3" xfId="15444" xr:uid="{00000000-0005-0000-0000-0000FE1E0000}"/>
    <cellStyle name="Input 25 2 3 2" xfId="28615" xr:uid="{00000000-0005-0000-0000-0000FF1E0000}"/>
    <cellStyle name="Input 25 2 3 2 2" xfId="41366" xr:uid="{00000000-0005-0000-0000-0000001F0000}"/>
    <cellStyle name="Input 25 2 4" xfId="18386" xr:uid="{00000000-0005-0000-0000-0000011F0000}"/>
    <cellStyle name="Input 25 2 4 2" xfId="31137" xr:uid="{00000000-0005-0000-0000-0000021F0000}"/>
    <cellStyle name="Input 25 3" xfId="3877" xr:uid="{00000000-0005-0000-0000-0000031F0000}"/>
    <cellStyle name="Input 25 3 2" xfId="12394" xr:uid="{00000000-0005-0000-0000-0000041F0000}"/>
    <cellStyle name="Input 25 3 2 2" xfId="25565" xr:uid="{00000000-0005-0000-0000-0000051F0000}"/>
    <cellStyle name="Input 25 3 2 2 2" xfId="38316" xr:uid="{00000000-0005-0000-0000-0000061F0000}"/>
    <cellStyle name="Input 25 3 3" xfId="15443" xr:uid="{00000000-0005-0000-0000-0000071F0000}"/>
    <cellStyle name="Input 25 3 3 2" xfId="28614" xr:uid="{00000000-0005-0000-0000-0000081F0000}"/>
    <cellStyle name="Input 25 3 3 2 2" xfId="41365" xr:uid="{00000000-0005-0000-0000-0000091F0000}"/>
    <cellStyle name="Input 25 3 4" xfId="18387" xr:uid="{00000000-0005-0000-0000-00000A1F0000}"/>
    <cellStyle name="Input 25 3 4 2" xfId="31138" xr:uid="{00000000-0005-0000-0000-00000B1F0000}"/>
    <cellStyle name="Input 25 4" xfId="12392" xr:uid="{00000000-0005-0000-0000-00000C1F0000}"/>
    <cellStyle name="Input 25 4 2" xfId="25563" xr:uid="{00000000-0005-0000-0000-00000D1F0000}"/>
    <cellStyle name="Input 25 4 2 2" xfId="38314" xr:uid="{00000000-0005-0000-0000-00000E1F0000}"/>
    <cellStyle name="Input 25 5" xfId="15445" xr:uid="{00000000-0005-0000-0000-00000F1F0000}"/>
    <cellStyle name="Input 25 5 2" xfId="28616" xr:uid="{00000000-0005-0000-0000-0000101F0000}"/>
    <cellStyle name="Input 25 5 2 2" xfId="41367" xr:uid="{00000000-0005-0000-0000-0000111F0000}"/>
    <cellStyle name="Input 25 6" xfId="18385" xr:uid="{00000000-0005-0000-0000-0000121F0000}"/>
    <cellStyle name="Input 25 6 2" xfId="31136" xr:uid="{00000000-0005-0000-0000-0000131F0000}"/>
    <cellStyle name="Input 26" xfId="3878" xr:uid="{00000000-0005-0000-0000-0000141F0000}"/>
    <cellStyle name="Input 26 2" xfId="3879" xr:uid="{00000000-0005-0000-0000-0000151F0000}"/>
    <cellStyle name="Input 26 2 2" xfId="12396" xr:uid="{00000000-0005-0000-0000-0000161F0000}"/>
    <cellStyle name="Input 26 2 2 2" xfId="25567" xr:uid="{00000000-0005-0000-0000-0000171F0000}"/>
    <cellStyle name="Input 26 2 2 2 2" xfId="38318" xr:uid="{00000000-0005-0000-0000-0000181F0000}"/>
    <cellStyle name="Input 26 2 3" xfId="15441" xr:uid="{00000000-0005-0000-0000-0000191F0000}"/>
    <cellStyle name="Input 26 2 3 2" xfId="28612" xr:uid="{00000000-0005-0000-0000-00001A1F0000}"/>
    <cellStyle name="Input 26 2 3 2 2" xfId="41363" xr:uid="{00000000-0005-0000-0000-00001B1F0000}"/>
    <cellStyle name="Input 26 2 4" xfId="18389" xr:uid="{00000000-0005-0000-0000-00001C1F0000}"/>
    <cellStyle name="Input 26 2 4 2" xfId="31140" xr:uid="{00000000-0005-0000-0000-00001D1F0000}"/>
    <cellStyle name="Input 26 3" xfId="3880" xr:uid="{00000000-0005-0000-0000-00001E1F0000}"/>
    <cellStyle name="Input 26 3 2" xfId="12397" xr:uid="{00000000-0005-0000-0000-00001F1F0000}"/>
    <cellStyle name="Input 26 3 2 2" xfId="25568" xr:uid="{00000000-0005-0000-0000-0000201F0000}"/>
    <cellStyle name="Input 26 3 2 2 2" xfId="38319" xr:uid="{00000000-0005-0000-0000-0000211F0000}"/>
    <cellStyle name="Input 26 3 3" xfId="15440" xr:uid="{00000000-0005-0000-0000-0000221F0000}"/>
    <cellStyle name="Input 26 3 3 2" xfId="28611" xr:uid="{00000000-0005-0000-0000-0000231F0000}"/>
    <cellStyle name="Input 26 3 3 2 2" xfId="41362" xr:uid="{00000000-0005-0000-0000-0000241F0000}"/>
    <cellStyle name="Input 26 3 4" xfId="18390" xr:uid="{00000000-0005-0000-0000-0000251F0000}"/>
    <cellStyle name="Input 26 3 4 2" xfId="31141" xr:uid="{00000000-0005-0000-0000-0000261F0000}"/>
    <cellStyle name="Input 26 4" xfId="12395" xr:uid="{00000000-0005-0000-0000-0000271F0000}"/>
    <cellStyle name="Input 26 4 2" xfId="25566" xr:uid="{00000000-0005-0000-0000-0000281F0000}"/>
    <cellStyle name="Input 26 4 2 2" xfId="38317" xr:uid="{00000000-0005-0000-0000-0000291F0000}"/>
    <cellStyle name="Input 26 5" xfId="15442" xr:uid="{00000000-0005-0000-0000-00002A1F0000}"/>
    <cellStyle name="Input 26 5 2" xfId="28613" xr:uid="{00000000-0005-0000-0000-00002B1F0000}"/>
    <cellStyle name="Input 26 5 2 2" xfId="41364" xr:uid="{00000000-0005-0000-0000-00002C1F0000}"/>
    <cellStyle name="Input 26 6" xfId="18388" xr:uid="{00000000-0005-0000-0000-00002D1F0000}"/>
    <cellStyle name="Input 26 6 2" xfId="31139" xr:uid="{00000000-0005-0000-0000-00002E1F0000}"/>
    <cellStyle name="Input 27" xfId="3881" xr:uid="{00000000-0005-0000-0000-00002F1F0000}"/>
    <cellStyle name="Input 27 2" xfId="12398" xr:uid="{00000000-0005-0000-0000-0000301F0000}"/>
    <cellStyle name="Input 27 2 2" xfId="25569" xr:uid="{00000000-0005-0000-0000-0000311F0000}"/>
    <cellStyle name="Input 27 2 2 2" xfId="38320" xr:uid="{00000000-0005-0000-0000-0000321F0000}"/>
    <cellStyle name="Input 27 3" xfId="15439" xr:uid="{00000000-0005-0000-0000-0000331F0000}"/>
    <cellStyle name="Input 27 3 2" xfId="28610" xr:uid="{00000000-0005-0000-0000-0000341F0000}"/>
    <cellStyle name="Input 27 3 2 2" xfId="41361" xr:uid="{00000000-0005-0000-0000-0000351F0000}"/>
    <cellStyle name="Input 27 4" xfId="18391" xr:uid="{00000000-0005-0000-0000-0000361F0000}"/>
    <cellStyle name="Input 27 4 2" xfId="31142" xr:uid="{00000000-0005-0000-0000-0000371F0000}"/>
    <cellStyle name="Input 28" xfId="3882" xr:uid="{00000000-0005-0000-0000-0000381F0000}"/>
    <cellStyle name="Input 28 2" xfId="12399" xr:uid="{00000000-0005-0000-0000-0000391F0000}"/>
    <cellStyle name="Input 28 2 2" xfId="25570" xr:uid="{00000000-0005-0000-0000-00003A1F0000}"/>
    <cellStyle name="Input 28 2 2 2" xfId="38321" xr:uid="{00000000-0005-0000-0000-00003B1F0000}"/>
    <cellStyle name="Input 28 3" xfId="15438" xr:uid="{00000000-0005-0000-0000-00003C1F0000}"/>
    <cellStyle name="Input 28 3 2" xfId="28609" xr:uid="{00000000-0005-0000-0000-00003D1F0000}"/>
    <cellStyle name="Input 28 3 2 2" xfId="41360" xr:uid="{00000000-0005-0000-0000-00003E1F0000}"/>
    <cellStyle name="Input 28 4" xfId="18392" xr:uid="{00000000-0005-0000-0000-00003F1F0000}"/>
    <cellStyle name="Input 28 4 2" xfId="31143" xr:uid="{00000000-0005-0000-0000-0000401F0000}"/>
    <cellStyle name="Input 3" xfId="1460" xr:uid="{00000000-0005-0000-0000-0000411F0000}"/>
    <cellStyle name="Input 3 2" xfId="3884" xr:uid="{00000000-0005-0000-0000-0000421F0000}"/>
    <cellStyle name="Input 3 2 2" xfId="3885" xr:uid="{00000000-0005-0000-0000-0000431F0000}"/>
    <cellStyle name="Input 3 2 2 2" xfId="3886" xr:uid="{00000000-0005-0000-0000-0000441F0000}"/>
    <cellStyle name="Input 3 2 2 2 2" xfId="12403" xr:uid="{00000000-0005-0000-0000-0000451F0000}"/>
    <cellStyle name="Input 3 2 2 2 2 2" xfId="25574" xr:uid="{00000000-0005-0000-0000-0000461F0000}"/>
    <cellStyle name="Input 3 2 2 2 2 2 2" xfId="38325" xr:uid="{00000000-0005-0000-0000-0000471F0000}"/>
    <cellStyle name="Input 3 2 2 2 3" xfId="15434" xr:uid="{00000000-0005-0000-0000-0000481F0000}"/>
    <cellStyle name="Input 3 2 2 2 3 2" xfId="28605" xr:uid="{00000000-0005-0000-0000-0000491F0000}"/>
    <cellStyle name="Input 3 2 2 2 3 2 2" xfId="41356" xr:uid="{00000000-0005-0000-0000-00004A1F0000}"/>
    <cellStyle name="Input 3 2 2 2 4" xfId="18396" xr:uid="{00000000-0005-0000-0000-00004B1F0000}"/>
    <cellStyle name="Input 3 2 2 2 4 2" xfId="31147" xr:uid="{00000000-0005-0000-0000-00004C1F0000}"/>
    <cellStyle name="Input 3 2 2 3" xfId="3887" xr:uid="{00000000-0005-0000-0000-00004D1F0000}"/>
    <cellStyle name="Input 3 2 2 3 2" xfId="12404" xr:uid="{00000000-0005-0000-0000-00004E1F0000}"/>
    <cellStyle name="Input 3 2 2 3 2 2" xfId="25575" xr:uid="{00000000-0005-0000-0000-00004F1F0000}"/>
    <cellStyle name="Input 3 2 2 3 2 2 2" xfId="38326" xr:uid="{00000000-0005-0000-0000-0000501F0000}"/>
    <cellStyle name="Input 3 2 2 3 3" xfId="15433" xr:uid="{00000000-0005-0000-0000-0000511F0000}"/>
    <cellStyle name="Input 3 2 2 3 3 2" xfId="28604" xr:uid="{00000000-0005-0000-0000-0000521F0000}"/>
    <cellStyle name="Input 3 2 2 3 3 2 2" xfId="41355" xr:uid="{00000000-0005-0000-0000-0000531F0000}"/>
    <cellStyle name="Input 3 2 2 3 4" xfId="18397" xr:uid="{00000000-0005-0000-0000-0000541F0000}"/>
    <cellStyle name="Input 3 2 2 3 4 2" xfId="31148" xr:uid="{00000000-0005-0000-0000-0000551F0000}"/>
    <cellStyle name="Input 3 2 2 4" xfId="12402" xr:uid="{00000000-0005-0000-0000-0000561F0000}"/>
    <cellStyle name="Input 3 2 2 4 2" xfId="25573" xr:uid="{00000000-0005-0000-0000-0000571F0000}"/>
    <cellStyle name="Input 3 2 2 4 2 2" xfId="38324" xr:uid="{00000000-0005-0000-0000-0000581F0000}"/>
    <cellStyle name="Input 3 2 2 5" xfId="15435" xr:uid="{00000000-0005-0000-0000-0000591F0000}"/>
    <cellStyle name="Input 3 2 2 5 2" xfId="28606" xr:uid="{00000000-0005-0000-0000-00005A1F0000}"/>
    <cellStyle name="Input 3 2 2 5 2 2" xfId="41357" xr:uid="{00000000-0005-0000-0000-00005B1F0000}"/>
    <cellStyle name="Input 3 2 2 6" xfId="18395" xr:uid="{00000000-0005-0000-0000-00005C1F0000}"/>
    <cellStyle name="Input 3 2 2 6 2" xfId="31146" xr:uid="{00000000-0005-0000-0000-00005D1F0000}"/>
    <cellStyle name="Input 3 2 3" xfId="3888" xr:uid="{00000000-0005-0000-0000-00005E1F0000}"/>
    <cellStyle name="Input 3 2 3 2" xfId="12405" xr:uid="{00000000-0005-0000-0000-00005F1F0000}"/>
    <cellStyle name="Input 3 2 3 2 2" xfId="25576" xr:uid="{00000000-0005-0000-0000-0000601F0000}"/>
    <cellStyle name="Input 3 2 3 2 2 2" xfId="38327" xr:uid="{00000000-0005-0000-0000-0000611F0000}"/>
    <cellStyle name="Input 3 2 3 3" xfId="15432" xr:uid="{00000000-0005-0000-0000-0000621F0000}"/>
    <cellStyle name="Input 3 2 3 3 2" xfId="28603" xr:uid="{00000000-0005-0000-0000-0000631F0000}"/>
    <cellStyle name="Input 3 2 3 3 2 2" xfId="41354" xr:uid="{00000000-0005-0000-0000-0000641F0000}"/>
    <cellStyle name="Input 3 2 3 4" xfId="18398" xr:uid="{00000000-0005-0000-0000-0000651F0000}"/>
    <cellStyle name="Input 3 2 3 4 2" xfId="31149" xr:uid="{00000000-0005-0000-0000-0000661F0000}"/>
    <cellStyle name="Input 3 2 4" xfId="3889" xr:uid="{00000000-0005-0000-0000-0000671F0000}"/>
    <cellStyle name="Input 3 2 4 2" xfId="12406" xr:uid="{00000000-0005-0000-0000-0000681F0000}"/>
    <cellStyle name="Input 3 2 4 2 2" xfId="25577" xr:uid="{00000000-0005-0000-0000-0000691F0000}"/>
    <cellStyle name="Input 3 2 4 2 2 2" xfId="38328" xr:uid="{00000000-0005-0000-0000-00006A1F0000}"/>
    <cellStyle name="Input 3 2 4 3" xfId="15431" xr:uid="{00000000-0005-0000-0000-00006B1F0000}"/>
    <cellStyle name="Input 3 2 4 3 2" xfId="28602" xr:uid="{00000000-0005-0000-0000-00006C1F0000}"/>
    <cellStyle name="Input 3 2 4 3 2 2" xfId="41353" xr:uid="{00000000-0005-0000-0000-00006D1F0000}"/>
    <cellStyle name="Input 3 2 4 4" xfId="18399" xr:uid="{00000000-0005-0000-0000-00006E1F0000}"/>
    <cellStyle name="Input 3 2 4 4 2" xfId="31150" xr:uid="{00000000-0005-0000-0000-00006F1F0000}"/>
    <cellStyle name="Input 3 2 5" xfId="12401" xr:uid="{00000000-0005-0000-0000-0000701F0000}"/>
    <cellStyle name="Input 3 2 5 2" xfId="25572" xr:uid="{00000000-0005-0000-0000-0000711F0000}"/>
    <cellStyle name="Input 3 2 5 2 2" xfId="38323" xr:uid="{00000000-0005-0000-0000-0000721F0000}"/>
    <cellStyle name="Input 3 2 6" xfId="15436" xr:uid="{00000000-0005-0000-0000-0000731F0000}"/>
    <cellStyle name="Input 3 2 6 2" xfId="28607" xr:uid="{00000000-0005-0000-0000-0000741F0000}"/>
    <cellStyle name="Input 3 2 6 2 2" xfId="41358" xr:uid="{00000000-0005-0000-0000-0000751F0000}"/>
    <cellStyle name="Input 3 2 7" xfId="18394" xr:uid="{00000000-0005-0000-0000-0000761F0000}"/>
    <cellStyle name="Input 3 2 7 2" xfId="31145" xr:uid="{00000000-0005-0000-0000-0000771F0000}"/>
    <cellStyle name="Input 3 3" xfId="3890" xr:uid="{00000000-0005-0000-0000-0000781F0000}"/>
    <cellStyle name="Input 3 3 2" xfId="3891" xr:uid="{00000000-0005-0000-0000-0000791F0000}"/>
    <cellStyle name="Input 3 3 2 2" xfId="12408" xr:uid="{00000000-0005-0000-0000-00007A1F0000}"/>
    <cellStyle name="Input 3 3 2 2 2" xfId="25579" xr:uid="{00000000-0005-0000-0000-00007B1F0000}"/>
    <cellStyle name="Input 3 3 2 2 2 2" xfId="38330" xr:uid="{00000000-0005-0000-0000-00007C1F0000}"/>
    <cellStyle name="Input 3 3 2 3" xfId="15429" xr:uid="{00000000-0005-0000-0000-00007D1F0000}"/>
    <cellStyle name="Input 3 3 2 3 2" xfId="28600" xr:uid="{00000000-0005-0000-0000-00007E1F0000}"/>
    <cellStyle name="Input 3 3 2 3 2 2" xfId="41351" xr:uid="{00000000-0005-0000-0000-00007F1F0000}"/>
    <cellStyle name="Input 3 3 2 4" xfId="18401" xr:uid="{00000000-0005-0000-0000-0000801F0000}"/>
    <cellStyle name="Input 3 3 2 4 2" xfId="31152" xr:uid="{00000000-0005-0000-0000-0000811F0000}"/>
    <cellStyle name="Input 3 3 3" xfId="3892" xr:uid="{00000000-0005-0000-0000-0000821F0000}"/>
    <cellStyle name="Input 3 3 3 2" xfId="12409" xr:uid="{00000000-0005-0000-0000-0000831F0000}"/>
    <cellStyle name="Input 3 3 3 2 2" xfId="25580" xr:uid="{00000000-0005-0000-0000-0000841F0000}"/>
    <cellStyle name="Input 3 3 3 2 2 2" xfId="38331" xr:uid="{00000000-0005-0000-0000-0000851F0000}"/>
    <cellStyle name="Input 3 3 3 3" xfId="15428" xr:uid="{00000000-0005-0000-0000-0000861F0000}"/>
    <cellStyle name="Input 3 3 3 3 2" xfId="28599" xr:uid="{00000000-0005-0000-0000-0000871F0000}"/>
    <cellStyle name="Input 3 3 3 3 2 2" xfId="41350" xr:uid="{00000000-0005-0000-0000-0000881F0000}"/>
    <cellStyle name="Input 3 3 3 4" xfId="18402" xr:uid="{00000000-0005-0000-0000-0000891F0000}"/>
    <cellStyle name="Input 3 3 3 4 2" xfId="31153" xr:uid="{00000000-0005-0000-0000-00008A1F0000}"/>
    <cellStyle name="Input 3 3 4" xfId="12407" xr:uid="{00000000-0005-0000-0000-00008B1F0000}"/>
    <cellStyle name="Input 3 3 4 2" xfId="25578" xr:uid="{00000000-0005-0000-0000-00008C1F0000}"/>
    <cellStyle name="Input 3 3 4 2 2" xfId="38329" xr:uid="{00000000-0005-0000-0000-00008D1F0000}"/>
    <cellStyle name="Input 3 3 5" xfId="15430" xr:uid="{00000000-0005-0000-0000-00008E1F0000}"/>
    <cellStyle name="Input 3 3 5 2" xfId="28601" xr:uid="{00000000-0005-0000-0000-00008F1F0000}"/>
    <cellStyle name="Input 3 3 5 2 2" xfId="41352" xr:uid="{00000000-0005-0000-0000-0000901F0000}"/>
    <cellStyle name="Input 3 3 6" xfId="18400" xr:uid="{00000000-0005-0000-0000-0000911F0000}"/>
    <cellStyle name="Input 3 3 6 2" xfId="31151" xr:uid="{00000000-0005-0000-0000-0000921F0000}"/>
    <cellStyle name="Input 3 4" xfId="3893" xr:uid="{00000000-0005-0000-0000-0000931F0000}"/>
    <cellStyle name="Input 3 4 2" xfId="12410" xr:uid="{00000000-0005-0000-0000-0000941F0000}"/>
    <cellStyle name="Input 3 4 2 2" xfId="25581" xr:uid="{00000000-0005-0000-0000-0000951F0000}"/>
    <cellStyle name="Input 3 4 2 2 2" xfId="38332" xr:uid="{00000000-0005-0000-0000-0000961F0000}"/>
    <cellStyle name="Input 3 4 3" xfId="15427" xr:uid="{00000000-0005-0000-0000-0000971F0000}"/>
    <cellStyle name="Input 3 4 3 2" xfId="28598" xr:uid="{00000000-0005-0000-0000-0000981F0000}"/>
    <cellStyle name="Input 3 4 3 2 2" xfId="41349" xr:uid="{00000000-0005-0000-0000-0000991F0000}"/>
    <cellStyle name="Input 3 4 4" xfId="18403" xr:uid="{00000000-0005-0000-0000-00009A1F0000}"/>
    <cellStyle name="Input 3 4 4 2" xfId="31154" xr:uid="{00000000-0005-0000-0000-00009B1F0000}"/>
    <cellStyle name="Input 3 5" xfId="3894" xr:uid="{00000000-0005-0000-0000-00009C1F0000}"/>
    <cellStyle name="Input 3 5 2" xfId="12411" xr:uid="{00000000-0005-0000-0000-00009D1F0000}"/>
    <cellStyle name="Input 3 5 2 2" xfId="25582" xr:uid="{00000000-0005-0000-0000-00009E1F0000}"/>
    <cellStyle name="Input 3 5 2 2 2" xfId="38333" xr:uid="{00000000-0005-0000-0000-00009F1F0000}"/>
    <cellStyle name="Input 3 5 3" xfId="15426" xr:uid="{00000000-0005-0000-0000-0000A01F0000}"/>
    <cellStyle name="Input 3 5 3 2" xfId="28597" xr:uid="{00000000-0005-0000-0000-0000A11F0000}"/>
    <cellStyle name="Input 3 5 3 2 2" xfId="41348" xr:uid="{00000000-0005-0000-0000-0000A21F0000}"/>
    <cellStyle name="Input 3 5 4" xfId="18404" xr:uid="{00000000-0005-0000-0000-0000A31F0000}"/>
    <cellStyle name="Input 3 5 4 2" xfId="31155" xr:uid="{00000000-0005-0000-0000-0000A41F0000}"/>
    <cellStyle name="Input 3 6" xfId="12400" xr:uid="{00000000-0005-0000-0000-0000A51F0000}"/>
    <cellStyle name="Input 3 6 2" xfId="25571" xr:uid="{00000000-0005-0000-0000-0000A61F0000}"/>
    <cellStyle name="Input 3 6 2 2" xfId="38322" xr:uid="{00000000-0005-0000-0000-0000A71F0000}"/>
    <cellStyle name="Input 3 7" xfId="15437" xr:uid="{00000000-0005-0000-0000-0000A81F0000}"/>
    <cellStyle name="Input 3 7 2" xfId="28608" xr:uid="{00000000-0005-0000-0000-0000A91F0000}"/>
    <cellStyle name="Input 3 7 2 2" xfId="41359" xr:uid="{00000000-0005-0000-0000-0000AA1F0000}"/>
    <cellStyle name="Input 3 8" xfId="18393" xr:uid="{00000000-0005-0000-0000-0000AB1F0000}"/>
    <cellStyle name="Input 3 8 2" xfId="31144" xr:uid="{00000000-0005-0000-0000-0000AC1F0000}"/>
    <cellStyle name="Input 3 9" xfId="3883" xr:uid="{00000000-0005-0000-0000-0000AD1F0000}"/>
    <cellStyle name="Input 4" xfId="1461" xr:uid="{00000000-0005-0000-0000-0000AE1F0000}"/>
    <cellStyle name="Input 4 2" xfId="3896" xr:uid="{00000000-0005-0000-0000-0000AF1F0000}"/>
    <cellStyle name="Input 4 2 2" xfId="3897" xr:uid="{00000000-0005-0000-0000-0000B01F0000}"/>
    <cellStyle name="Input 4 2 2 2" xfId="3898" xr:uid="{00000000-0005-0000-0000-0000B11F0000}"/>
    <cellStyle name="Input 4 2 2 2 2" xfId="12415" xr:uid="{00000000-0005-0000-0000-0000B21F0000}"/>
    <cellStyle name="Input 4 2 2 2 2 2" xfId="25586" xr:uid="{00000000-0005-0000-0000-0000B31F0000}"/>
    <cellStyle name="Input 4 2 2 2 2 2 2" xfId="38337" xr:uid="{00000000-0005-0000-0000-0000B41F0000}"/>
    <cellStyle name="Input 4 2 2 2 3" xfId="15422" xr:uid="{00000000-0005-0000-0000-0000B51F0000}"/>
    <cellStyle name="Input 4 2 2 2 3 2" xfId="28593" xr:uid="{00000000-0005-0000-0000-0000B61F0000}"/>
    <cellStyle name="Input 4 2 2 2 3 2 2" xfId="41344" xr:uid="{00000000-0005-0000-0000-0000B71F0000}"/>
    <cellStyle name="Input 4 2 2 2 4" xfId="18408" xr:uid="{00000000-0005-0000-0000-0000B81F0000}"/>
    <cellStyle name="Input 4 2 2 2 4 2" xfId="31159" xr:uid="{00000000-0005-0000-0000-0000B91F0000}"/>
    <cellStyle name="Input 4 2 2 3" xfId="3899" xr:uid="{00000000-0005-0000-0000-0000BA1F0000}"/>
    <cellStyle name="Input 4 2 2 3 2" xfId="12416" xr:uid="{00000000-0005-0000-0000-0000BB1F0000}"/>
    <cellStyle name="Input 4 2 2 3 2 2" xfId="25587" xr:uid="{00000000-0005-0000-0000-0000BC1F0000}"/>
    <cellStyle name="Input 4 2 2 3 2 2 2" xfId="38338" xr:uid="{00000000-0005-0000-0000-0000BD1F0000}"/>
    <cellStyle name="Input 4 2 2 3 3" xfId="15421" xr:uid="{00000000-0005-0000-0000-0000BE1F0000}"/>
    <cellStyle name="Input 4 2 2 3 3 2" xfId="28592" xr:uid="{00000000-0005-0000-0000-0000BF1F0000}"/>
    <cellStyle name="Input 4 2 2 3 3 2 2" xfId="41343" xr:uid="{00000000-0005-0000-0000-0000C01F0000}"/>
    <cellStyle name="Input 4 2 2 3 4" xfId="18409" xr:uid="{00000000-0005-0000-0000-0000C11F0000}"/>
    <cellStyle name="Input 4 2 2 3 4 2" xfId="31160" xr:uid="{00000000-0005-0000-0000-0000C21F0000}"/>
    <cellStyle name="Input 4 2 2 4" xfId="12414" xr:uid="{00000000-0005-0000-0000-0000C31F0000}"/>
    <cellStyle name="Input 4 2 2 4 2" xfId="25585" xr:uid="{00000000-0005-0000-0000-0000C41F0000}"/>
    <cellStyle name="Input 4 2 2 4 2 2" xfId="38336" xr:uid="{00000000-0005-0000-0000-0000C51F0000}"/>
    <cellStyle name="Input 4 2 2 5" xfId="15423" xr:uid="{00000000-0005-0000-0000-0000C61F0000}"/>
    <cellStyle name="Input 4 2 2 5 2" xfId="28594" xr:uid="{00000000-0005-0000-0000-0000C71F0000}"/>
    <cellStyle name="Input 4 2 2 5 2 2" xfId="41345" xr:uid="{00000000-0005-0000-0000-0000C81F0000}"/>
    <cellStyle name="Input 4 2 2 6" xfId="18407" xr:uid="{00000000-0005-0000-0000-0000C91F0000}"/>
    <cellStyle name="Input 4 2 2 6 2" xfId="31158" xr:uid="{00000000-0005-0000-0000-0000CA1F0000}"/>
    <cellStyle name="Input 4 2 3" xfId="3900" xr:uid="{00000000-0005-0000-0000-0000CB1F0000}"/>
    <cellStyle name="Input 4 2 3 2" xfId="12417" xr:uid="{00000000-0005-0000-0000-0000CC1F0000}"/>
    <cellStyle name="Input 4 2 3 2 2" xfId="25588" xr:uid="{00000000-0005-0000-0000-0000CD1F0000}"/>
    <cellStyle name="Input 4 2 3 2 2 2" xfId="38339" xr:uid="{00000000-0005-0000-0000-0000CE1F0000}"/>
    <cellStyle name="Input 4 2 3 3" xfId="15420" xr:uid="{00000000-0005-0000-0000-0000CF1F0000}"/>
    <cellStyle name="Input 4 2 3 3 2" xfId="28591" xr:uid="{00000000-0005-0000-0000-0000D01F0000}"/>
    <cellStyle name="Input 4 2 3 3 2 2" xfId="41342" xr:uid="{00000000-0005-0000-0000-0000D11F0000}"/>
    <cellStyle name="Input 4 2 3 4" xfId="18410" xr:uid="{00000000-0005-0000-0000-0000D21F0000}"/>
    <cellStyle name="Input 4 2 3 4 2" xfId="31161" xr:uid="{00000000-0005-0000-0000-0000D31F0000}"/>
    <cellStyle name="Input 4 2 4" xfId="3901" xr:uid="{00000000-0005-0000-0000-0000D41F0000}"/>
    <cellStyle name="Input 4 2 4 2" xfId="12418" xr:uid="{00000000-0005-0000-0000-0000D51F0000}"/>
    <cellStyle name="Input 4 2 4 2 2" xfId="25589" xr:uid="{00000000-0005-0000-0000-0000D61F0000}"/>
    <cellStyle name="Input 4 2 4 2 2 2" xfId="38340" xr:uid="{00000000-0005-0000-0000-0000D71F0000}"/>
    <cellStyle name="Input 4 2 4 3" xfId="15419" xr:uid="{00000000-0005-0000-0000-0000D81F0000}"/>
    <cellStyle name="Input 4 2 4 3 2" xfId="28590" xr:uid="{00000000-0005-0000-0000-0000D91F0000}"/>
    <cellStyle name="Input 4 2 4 3 2 2" xfId="41341" xr:uid="{00000000-0005-0000-0000-0000DA1F0000}"/>
    <cellStyle name="Input 4 2 4 4" xfId="18411" xr:uid="{00000000-0005-0000-0000-0000DB1F0000}"/>
    <cellStyle name="Input 4 2 4 4 2" xfId="31162" xr:uid="{00000000-0005-0000-0000-0000DC1F0000}"/>
    <cellStyle name="Input 4 2 5" xfId="12413" xr:uid="{00000000-0005-0000-0000-0000DD1F0000}"/>
    <cellStyle name="Input 4 2 5 2" xfId="25584" xr:uid="{00000000-0005-0000-0000-0000DE1F0000}"/>
    <cellStyle name="Input 4 2 5 2 2" xfId="38335" xr:uid="{00000000-0005-0000-0000-0000DF1F0000}"/>
    <cellStyle name="Input 4 2 6" xfId="15424" xr:uid="{00000000-0005-0000-0000-0000E01F0000}"/>
    <cellStyle name="Input 4 2 6 2" xfId="28595" xr:uid="{00000000-0005-0000-0000-0000E11F0000}"/>
    <cellStyle name="Input 4 2 6 2 2" xfId="41346" xr:uid="{00000000-0005-0000-0000-0000E21F0000}"/>
    <cellStyle name="Input 4 2 7" xfId="18406" xr:uid="{00000000-0005-0000-0000-0000E31F0000}"/>
    <cellStyle name="Input 4 2 7 2" xfId="31157" xr:uid="{00000000-0005-0000-0000-0000E41F0000}"/>
    <cellStyle name="Input 4 3" xfId="3902" xr:uid="{00000000-0005-0000-0000-0000E51F0000}"/>
    <cellStyle name="Input 4 3 2" xfId="3903" xr:uid="{00000000-0005-0000-0000-0000E61F0000}"/>
    <cellStyle name="Input 4 3 2 2" xfId="12420" xr:uid="{00000000-0005-0000-0000-0000E71F0000}"/>
    <cellStyle name="Input 4 3 2 2 2" xfId="25591" xr:uid="{00000000-0005-0000-0000-0000E81F0000}"/>
    <cellStyle name="Input 4 3 2 2 2 2" xfId="38342" xr:uid="{00000000-0005-0000-0000-0000E91F0000}"/>
    <cellStyle name="Input 4 3 2 3" xfId="15417" xr:uid="{00000000-0005-0000-0000-0000EA1F0000}"/>
    <cellStyle name="Input 4 3 2 3 2" xfId="28588" xr:uid="{00000000-0005-0000-0000-0000EB1F0000}"/>
    <cellStyle name="Input 4 3 2 3 2 2" xfId="41339" xr:uid="{00000000-0005-0000-0000-0000EC1F0000}"/>
    <cellStyle name="Input 4 3 2 4" xfId="18413" xr:uid="{00000000-0005-0000-0000-0000ED1F0000}"/>
    <cellStyle name="Input 4 3 2 4 2" xfId="31164" xr:uid="{00000000-0005-0000-0000-0000EE1F0000}"/>
    <cellStyle name="Input 4 3 3" xfId="3904" xr:uid="{00000000-0005-0000-0000-0000EF1F0000}"/>
    <cellStyle name="Input 4 3 3 2" xfId="12421" xr:uid="{00000000-0005-0000-0000-0000F01F0000}"/>
    <cellStyle name="Input 4 3 3 2 2" xfId="25592" xr:uid="{00000000-0005-0000-0000-0000F11F0000}"/>
    <cellStyle name="Input 4 3 3 2 2 2" xfId="38343" xr:uid="{00000000-0005-0000-0000-0000F21F0000}"/>
    <cellStyle name="Input 4 3 3 3" xfId="15416" xr:uid="{00000000-0005-0000-0000-0000F31F0000}"/>
    <cellStyle name="Input 4 3 3 3 2" xfId="28587" xr:uid="{00000000-0005-0000-0000-0000F41F0000}"/>
    <cellStyle name="Input 4 3 3 3 2 2" xfId="41338" xr:uid="{00000000-0005-0000-0000-0000F51F0000}"/>
    <cellStyle name="Input 4 3 3 4" xfId="18414" xr:uid="{00000000-0005-0000-0000-0000F61F0000}"/>
    <cellStyle name="Input 4 3 3 4 2" xfId="31165" xr:uid="{00000000-0005-0000-0000-0000F71F0000}"/>
    <cellStyle name="Input 4 3 4" xfId="12419" xr:uid="{00000000-0005-0000-0000-0000F81F0000}"/>
    <cellStyle name="Input 4 3 4 2" xfId="25590" xr:uid="{00000000-0005-0000-0000-0000F91F0000}"/>
    <cellStyle name="Input 4 3 4 2 2" xfId="38341" xr:uid="{00000000-0005-0000-0000-0000FA1F0000}"/>
    <cellStyle name="Input 4 3 5" xfId="15418" xr:uid="{00000000-0005-0000-0000-0000FB1F0000}"/>
    <cellStyle name="Input 4 3 5 2" xfId="28589" xr:uid="{00000000-0005-0000-0000-0000FC1F0000}"/>
    <cellStyle name="Input 4 3 5 2 2" xfId="41340" xr:uid="{00000000-0005-0000-0000-0000FD1F0000}"/>
    <cellStyle name="Input 4 3 6" xfId="18412" xr:uid="{00000000-0005-0000-0000-0000FE1F0000}"/>
    <cellStyle name="Input 4 3 6 2" xfId="31163" xr:uid="{00000000-0005-0000-0000-0000FF1F0000}"/>
    <cellStyle name="Input 4 4" xfId="3905" xr:uid="{00000000-0005-0000-0000-000000200000}"/>
    <cellStyle name="Input 4 4 2" xfId="12422" xr:uid="{00000000-0005-0000-0000-000001200000}"/>
    <cellStyle name="Input 4 4 2 2" xfId="25593" xr:uid="{00000000-0005-0000-0000-000002200000}"/>
    <cellStyle name="Input 4 4 2 2 2" xfId="38344" xr:uid="{00000000-0005-0000-0000-000003200000}"/>
    <cellStyle name="Input 4 4 3" xfId="15415" xr:uid="{00000000-0005-0000-0000-000004200000}"/>
    <cellStyle name="Input 4 4 3 2" xfId="28586" xr:uid="{00000000-0005-0000-0000-000005200000}"/>
    <cellStyle name="Input 4 4 3 2 2" xfId="41337" xr:uid="{00000000-0005-0000-0000-000006200000}"/>
    <cellStyle name="Input 4 4 4" xfId="18415" xr:uid="{00000000-0005-0000-0000-000007200000}"/>
    <cellStyle name="Input 4 4 4 2" xfId="31166" xr:uid="{00000000-0005-0000-0000-000008200000}"/>
    <cellStyle name="Input 4 5" xfId="3906" xr:uid="{00000000-0005-0000-0000-000009200000}"/>
    <cellStyle name="Input 4 5 2" xfId="12423" xr:uid="{00000000-0005-0000-0000-00000A200000}"/>
    <cellStyle name="Input 4 5 2 2" xfId="25594" xr:uid="{00000000-0005-0000-0000-00000B200000}"/>
    <cellStyle name="Input 4 5 2 2 2" xfId="38345" xr:uid="{00000000-0005-0000-0000-00000C200000}"/>
    <cellStyle name="Input 4 5 3" xfId="15414" xr:uid="{00000000-0005-0000-0000-00000D200000}"/>
    <cellStyle name="Input 4 5 3 2" xfId="28585" xr:uid="{00000000-0005-0000-0000-00000E200000}"/>
    <cellStyle name="Input 4 5 3 2 2" xfId="41336" xr:uid="{00000000-0005-0000-0000-00000F200000}"/>
    <cellStyle name="Input 4 5 4" xfId="18416" xr:uid="{00000000-0005-0000-0000-000010200000}"/>
    <cellStyle name="Input 4 5 4 2" xfId="31167" xr:uid="{00000000-0005-0000-0000-000011200000}"/>
    <cellStyle name="Input 4 6" xfId="12412" xr:uid="{00000000-0005-0000-0000-000012200000}"/>
    <cellStyle name="Input 4 6 2" xfId="25583" xr:uid="{00000000-0005-0000-0000-000013200000}"/>
    <cellStyle name="Input 4 6 2 2" xfId="38334" xr:uid="{00000000-0005-0000-0000-000014200000}"/>
    <cellStyle name="Input 4 7" xfId="15425" xr:uid="{00000000-0005-0000-0000-000015200000}"/>
    <cellStyle name="Input 4 7 2" xfId="28596" xr:uid="{00000000-0005-0000-0000-000016200000}"/>
    <cellStyle name="Input 4 7 2 2" xfId="41347" xr:uid="{00000000-0005-0000-0000-000017200000}"/>
    <cellStyle name="Input 4 8" xfId="18405" xr:uid="{00000000-0005-0000-0000-000018200000}"/>
    <cellStyle name="Input 4 8 2" xfId="31156" xr:uid="{00000000-0005-0000-0000-000019200000}"/>
    <cellStyle name="Input 4 9" xfId="3895" xr:uid="{00000000-0005-0000-0000-00001A200000}"/>
    <cellStyle name="Input 5" xfId="1462" xr:uid="{00000000-0005-0000-0000-00001B200000}"/>
    <cellStyle name="Input 5 2" xfId="3908" xr:uid="{00000000-0005-0000-0000-00001C200000}"/>
    <cellStyle name="Input 5 2 2" xfId="3909" xr:uid="{00000000-0005-0000-0000-00001D200000}"/>
    <cellStyle name="Input 5 2 2 2" xfId="3910" xr:uid="{00000000-0005-0000-0000-00001E200000}"/>
    <cellStyle name="Input 5 2 2 2 2" xfId="12427" xr:uid="{00000000-0005-0000-0000-00001F200000}"/>
    <cellStyle name="Input 5 2 2 2 2 2" xfId="25598" xr:uid="{00000000-0005-0000-0000-000020200000}"/>
    <cellStyle name="Input 5 2 2 2 2 2 2" xfId="38349" xr:uid="{00000000-0005-0000-0000-000021200000}"/>
    <cellStyle name="Input 5 2 2 2 3" xfId="15410" xr:uid="{00000000-0005-0000-0000-000022200000}"/>
    <cellStyle name="Input 5 2 2 2 3 2" xfId="28581" xr:uid="{00000000-0005-0000-0000-000023200000}"/>
    <cellStyle name="Input 5 2 2 2 3 2 2" xfId="41332" xr:uid="{00000000-0005-0000-0000-000024200000}"/>
    <cellStyle name="Input 5 2 2 2 4" xfId="18420" xr:uid="{00000000-0005-0000-0000-000025200000}"/>
    <cellStyle name="Input 5 2 2 2 4 2" xfId="31171" xr:uid="{00000000-0005-0000-0000-000026200000}"/>
    <cellStyle name="Input 5 2 2 3" xfId="3911" xr:uid="{00000000-0005-0000-0000-000027200000}"/>
    <cellStyle name="Input 5 2 2 3 2" xfId="12428" xr:uid="{00000000-0005-0000-0000-000028200000}"/>
    <cellStyle name="Input 5 2 2 3 2 2" xfId="25599" xr:uid="{00000000-0005-0000-0000-000029200000}"/>
    <cellStyle name="Input 5 2 2 3 2 2 2" xfId="38350" xr:uid="{00000000-0005-0000-0000-00002A200000}"/>
    <cellStyle name="Input 5 2 2 3 3" xfId="15409" xr:uid="{00000000-0005-0000-0000-00002B200000}"/>
    <cellStyle name="Input 5 2 2 3 3 2" xfId="28580" xr:uid="{00000000-0005-0000-0000-00002C200000}"/>
    <cellStyle name="Input 5 2 2 3 3 2 2" xfId="41331" xr:uid="{00000000-0005-0000-0000-00002D200000}"/>
    <cellStyle name="Input 5 2 2 3 4" xfId="18421" xr:uid="{00000000-0005-0000-0000-00002E200000}"/>
    <cellStyle name="Input 5 2 2 3 4 2" xfId="31172" xr:uid="{00000000-0005-0000-0000-00002F200000}"/>
    <cellStyle name="Input 5 2 2 4" xfId="12426" xr:uid="{00000000-0005-0000-0000-000030200000}"/>
    <cellStyle name="Input 5 2 2 4 2" xfId="25597" xr:uid="{00000000-0005-0000-0000-000031200000}"/>
    <cellStyle name="Input 5 2 2 4 2 2" xfId="38348" xr:uid="{00000000-0005-0000-0000-000032200000}"/>
    <cellStyle name="Input 5 2 2 5" xfId="15411" xr:uid="{00000000-0005-0000-0000-000033200000}"/>
    <cellStyle name="Input 5 2 2 5 2" xfId="28582" xr:uid="{00000000-0005-0000-0000-000034200000}"/>
    <cellStyle name="Input 5 2 2 5 2 2" xfId="41333" xr:uid="{00000000-0005-0000-0000-000035200000}"/>
    <cellStyle name="Input 5 2 2 6" xfId="18419" xr:uid="{00000000-0005-0000-0000-000036200000}"/>
    <cellStyle name="Input 5 2 2 6 2" xfId="31170" xr:uid="{00000000-0005-0000-0000-000037200000}"/>
    <cellStyle name="Input 5 2 3" xfId="3912" xr:uid="{00000000-0005-0000-0000-000038200000}"/>
    <cellStyle name="Input 5 2 3 2" xfId="12429" xr:uid="{00000000-0005-0000-0000-000039200000}"/>
    <cellStyle name="Input 5 2 3 2 2" xfId="25600" xr:uid="{00000000-0005-0000-0000-00003A200000}"/>
    <cellStyle name="Input 5 2 3 2 2 2" xfId="38351" xr:uid="{00000000-0005-0000-0000-00003B200000}"/>
    <cellStyle name="Input 5 2 3 3" xfId="15396" xr:uid="{00000000-0005-0000-0000-00003C200000}"/>
    <cellStyle name="Input 5 2 3 3 2" xfId="28567" xr:uid="{00000000-0005-0000-0000-00003D200000}"/>
    <cellStyle name="Input 5 2 3 3 2 2" xfId="41318" xr:uid="{00000000-0005-0000-0000-00003E200000}"/>
    <cellStyle name="Input 5 2 3 4" xfId="18422" xr:uid="{00000000-0005-0000-0000-00003F200000}"/>
    <cellStyle name="Input 5 2 3 4 2" xfId="31173" xr:uid="{00000000-0005-0000-0000-000040200000}"/>
    <cellStyle name="Input 5 2 4" xfId="3913" xr:uid="{00000000-0005-0000-0000-000041200000}"/>
    <cellStyle name="Input 5 2 4 2" xfId="12430" xr:uid="{00000000-0005-0000-0000-000042200000}"/>
    <cellStyle name="Input 5 2 4 2 2" xfId="25601" xr:uid="{00000000-0005-0000-0000-000043200000}"/>
    <cellStyle name="Input 5 2 4 2 2 2" xfId="38352" xr:uid="{00000000-0005-0000-0000-000044200000}"/>
    <cellStyle name="Input 5 2 4 3" xfId="15389" xr:uid="{00000000-0005-0000-0000-000045200000}"/>
    <cellStyle name="Input 5 2 4 3 2" xfId="28560" xr:uid="{00000000-0005-0000-0000-000046200000}"/>
    <cellStyle name="Input 5 2 4 3 2 2" xfId="41311" xr:uid="{00000000-0005-0000-0000-000047200000}"/>
    <cellStyle name="Input 5 2 4 4" xfId="18423" xr:uid="{00000000-0005-0000-0000-000048200000}"/>
    <cellStyle name="Input 5 2 4 4 2" xfId="31174" xr:uid="{00000000-0005-0000-0000-000049200000}"/>
    <cellStyle name="Input 5 2 5" xfId="12425" xr:uid="{00000000-0005-0000-0000-00004A200000}"/>
    <cellStyle name="Input 5 2 5 2" xfId="25596" xr:uid="{00000000-0005-0000-0000-00004B200000}"/>
    <cellStyle name="Input 5 2 5 2 2" xfId="38347" xr:uid="{00000000-0005-0000-0000-00004C200000}"/>
    <cellStyle name="Input 5 2 6" xfId="15412" xr:uid="{00000000-0005-0000-0000-00004D200000}"/>
    <cellStyle name="Input 5 2 6 2" xfId="28583" xr:uid="{00000000-0005-0000-0000-00004E200000}"/>
    <cellStyle name="Input 5 2 6 2 2" xfId="41334" xr:uid="{00000000-0005-0000-0000-00004F200000}"/>
    <cellStyle name="Input 5 2 7" xfId="18418" xr:uid="{00000000-0005-0000-0000-000050200000}"/>
    <cellStyle name="Input 5 2 7 2" xfId="31169" xr:uid="{00000000-0005-0000-0000-000051200000}"/>
    <cellStyle name="Input 5 3" xfId="3914" xr:uid="{00000000-0005-0000-0000-000052200000}"/>
    <cellStyle name="Input 5 3 2" xfId="3915" xr:uid="{00000000-0005-0000-0000-000053200000}"/>
    <cellStyle name="Input 5 3 2 2" xfId="12432" xr:uid="{00000000-0005-0000-0000-000054200000}"/>
    <cellStyle name="Input 5 3 2 2 2" xfId="25603" xr:uid="{00000000-0005-0000-0000-000055200000}"/>
    <cellStyle name="Input 5 3 2 2 2 2" xfId="38354" xr:uid="{00000000-0005-0000-0000-000056200000}"/>
    <cellStyle name="Input 5 3 2 3" xfId="15381" xr:uid="{00000000-0005-0000-0000-000057200000}"/>
    <cellStyle name="Input 5 3 2 3 2" xfId="28552" xr:uid="{00000000-0005-0000-0000-000058200000}"/>
    <cellStyle name="Input 5 3 2 3 2 2" xfId="41303" xr:uid="{00000000-0005-0000-0000-000059200000}"/>
    <cellStyle name="Input 5 3 2 4" xfId="18425" xr:uid="{00000000-0005-0000-0000-00005A200000}"/>
    <cellStyle name="Input 5 3 2 4 2" xfId="31176" xr:uid="{00000000-0005-0000-0000-00005B200000}"/>
    <cellStyle name="Input 5 3 3" xfId="3916" xr:uid="{00000000-0005-0000-0000-00005C200000}"/>
    <cellStyle name="Input 5 3 3 2" xfId="12433" xr:uid="{00000000-0005-0000-0000-00005D200000}"/>
    <cellStyle name="Input 5 3 3 2 2" xfId="25604" xr:uid="{00000000-0005-0000-0000-00005E200000}"/>
    <cellStyle name="Input 5 3 3 2 2 2" xfId="38355" xr:uid="{00000000-0005-0000-0000-00005F200000}"/>
    <cellStyle name="Input 5 3 3 3" xfId="15374" xr:uid="{00000000-0005-0000-0000-000060200000}"/>
    <cellStyle name="Input 5 3 3 3 2" xfId="28545" xr:uid="{00000000-0005-0000-0000-000061200000}"/>
    <cellStyle name="Input 5 3 3 3 2 2" xfId="41296" xr:uid="{00000000-0005-0000-0000-000062200000}"/>
    <cellStyle name="Input 5 3 3 4" xfId="18426" xr:uid="{00000000-0005-0000-0000-000063200000}"/>
    <cellStyle name="Input 5 3 3 4 2" xfId="31177" xr:uid="{00000000-0005-0000-0000-000064200000}"/>
    <cellStyle name="Input 5 3 4" xfId="12431" xr:uid="{00000000-0005-0000-0000-000065200000}"/>
    <cellStyle name="Input 5 3 4 2" xfId="25602" xr:uid="{00000000-0005-0000-0000-000066200000}"/>
    <cellStyle name="Input 5 3 4 2 2" xfId="38353" xr:uid="{00000000-0005-0000-0000-000067200000}"/>
    <cellStyle name="Input 5 3 5" xfId="15382" xr:uid="{00000000-0005-0000-0000-000068200000}"/>
    <cellStyle name="Input 5 3 5 2" xfId="28553" xr:uid="{00000000-0005-0000-0000-000069200000}"/>
    <cellStyle name="Input 5 3 5 2 2" xfId="41304" xr:uid="{00000000-0005-0000-0000-00006A200000}"/>
    <cellStyle name="Input 5 3 6" xfId="18424" xr:uid="{00000000-0005-0000-0000-00006B200000}"/>
    <cellStyle name="Input 5 3 6 2" xfId="31175" xr:uid="{00000000-0005-0000-0000-00006C200000}"/>
    <cellStyle name="Input 5 4" xfId="3917" xr:uid="{00000000-0005-0000-0000-00006D200000}"/>
    <cellStyle name="Input 5 4 2" xfId="12434" xr:uid="{00000000-0005-0000-0000-00006E200000}"/>
    <cellStyle name="Input 5 4 2 2" xfId="25605" xr:uid="{00000000-0005-0000-0000-00006F200000}"/>
    <cellStyle name="Input 5 4 2 2 2" xfId="38356" xr:uid="{00000000-0005-0000-0000-000070200000}"/>
    <cellStyle name="Input 5 4 3" xfId="15367" xr:uid="{00000000-0005-0000-0000-000071200000}"/>
    <cellStyle name="Input 5 4 3 2" xfId="28538" xr:uid="{00000000-0005-0000-0000-000072200000}"/>
    <cellStyle name="Input 5 4 3 2 2" xfId="41289" xr:uid="{00000000-0005-0000-0000-000073200000}"/>
    <cellStyle name="Input 5 4 4" xfId="18427" xr:uid="{00000000-0005-0000-0000-000074200000}"/>
    <cellStyle name="Input 5 4 4 2" xfId="31178" xr:uid="{00000000-0005-0000-0000-000075200000}"/>
    <cellStyle name="Input 5 5" xfId="3918" xr:uid="{00000000-0005-0000-0000-000076200000}"/>
    <cellStyle name="Input 5 5 2" xfId="12435" xr:uid="{00000000-0005-0000-0000-000077200000}"/>
    <cellStyle name="Input 5 5 2 2" xfId="25606" xr:uid="{00000000-0005-0000-0000-000078200000}"/>
    <cellStyle name="Input 5 5 2 2 2" xfId="38357" xr:uid="{00000000-0005-0000-0000-000079200000}"/>
    <cellStyle name="Input 5 5 3" xfId="15366" xr:uid="{00000000-0005-0000-0000-00007A200000}"/>
    <cellStyle name="Input 5 5 3 2" xfId="28537" xr:uid="{00000000-0005-0000-0000-00007B200000}"/>
    <cellStyle name="Input 5 5 3 2 2" xfId="41288" xr:uid="{00000000-0005-0000-0000-00007C200000}"/>
    <cellStyle name="Input 5 5 4" xfId="18428" xr:uid="{00000000-0005-0000-0000-00007D200000}"/>
    <cellStyle name="Input 5 5 4 2" xfId="31179" xr:uid="{00000000-0005-0000-0000-00007E200000}"/>
    <cellStyle name="Input 5 6" xfId="12424" xr:uid="{00000000-0005-0000-0000-00007F200000}"/>
    <cellStyle name="Input 5 6 2" xfId="25595" xr:uid="{00000000-0005-0000-0000-000080200000}"/>
    <cellStyle name="Input 5 6 2 2" xfId="38346" xr:uid="{00000000-0005-0000-0000-000081200000}"/>
    <cellStyle name="Input 5 7" xfId="15413" xr:uid="{00000000-0005-0000-0000-000082200000}"/>
    <cellStyle name="Input 5 7 2" xfId="28584" xr:uid="{00000000-0005-0000-0000-000083200000}"/>
    <cellStyle name="Input 5 7 2 2" xfId="41335" xr:uid="{00000000-0005-0000-0000-000084200000}"/>
    <cellStyle name="Input 5 8" xfId="18417" xr:uid="{00000000-0005-0000-0000-000085200000}"/>
    <cellStyle name="Input 5 8 2" xfId="31168" xr:uid="{00000000-0005-0000-0000-000086200000}"/>
    <cellStyle name="Input 5 9" xfId="3907" xr:uid="{00000000-0005-0000-0000-000087200000}"/>
    <cellStyle name="Input 6" xfId="1463" xr:uid="{00000000-0005-0000-0000-000088200000}"/>
    <cellStyle name="Input 6 2" xfId="3920" xr:uid="{00000000-0005-0000-0000-000089200000}"/>
    <cellStyle name="Input 6 2 2" xfId="3921" xr:uid="{00000000-0005-0000-0000-00008A200000}"/>
    <cellStyle name="Input 6 2 2 2" xfId="3922" xr:uid="{00000000-0005-0000-0000-00008B200000}"/>
    <cellStyle name="Input 6 2 2 2 2" xfId="12439" xr:uid="{00000000-0005-0000-0000-00008C200000}"/>
    <cellStyle name="Input 6 2 2 2 2 2" xfId="25610" xr:uid="{00000000-0005-0000-0000-00008D200000}"/>
    <cellStyle name="Input 6 2 2 2 2 2 2" xfId="38361" xr:uid="{00000000-0005-0000-0000-00008E200000}"/>
    <cellStyle name="Input 6 2 2 2 3" xfId="15347" xr:uid="{00000000-0005-0000-0000-00008F200000}"/>
    <cellStyle name="Input 6 2 2 2 3 2" xfId="28518" xr:uid="{00000000-0005-0000-0000-000090200000}"/>
    <cellStyle name="Input 6 2 2 2 3 2 2" xfId="41269" xr:uid="{00000000-0005-0000-0000-000091200000}"/>
    <cellStyle name="Input 6 2 2 2 4" xfId="18432" xr:uid="{00000000-0005-0000-0000-000092200000}"/>
    <cellStyle name="Input 6 2 2 2 4 2" xfId="31183" xr:uid="{00000000-0005-0000-0000-000093200000}"/>
    <cellStyle name="Input 6 2 2 3" xfId="3923" xr:uid="{00000000-0005-0000-0000-000094200000}"/>
    <cellStyle name="Input 6 2 2 3 2" xfId="12440" xr:uid="{00000000-0005-0000-0000-000095200000}"/>
    <cellStyle name="Input 6 2 2 3 2 2" xfId="25611" xr:uid="{00000000-0005-0000-0000-000096200000}"/>
    <cellStyle name="Input 6 2 2 3 2 2 2" xfId="38362" xr:uid="{00000000-0005-0000-0000-000097200000}"/>
    <cellStyle name="Input 6 2 2 3 3" xfId="15343" xr:uid="{00000000-0005-0000-0000-000098200000}"/>
    <cellStyle name="Input 6 2 2 3 3 2" xfId="28514" xr:uid="{00000000-0005-0000-0000-000099200000}"/>
    <cellStyle name="Input 6 2 2 3 3 2 2" xfId="41265" xr:uid="{00000000-0005-0000-0000-00009A200000}"/>
    <cellStyle name="Input 6 2 2 3 4" xfId="18433" xr:uid="{00000000-0005-0000-0000-00009B200000}"/>
    <cellStyle name="Input 6 2 2 3 4 2" xfId="31184" xr:uid="{00000000-0005-0000-0000-00009C200000}"/>
    <cellStyle name="Input 6 2 2 4" xfId="12438" xr:uid="{00000000-0005-0000-0000-00009D200000}"/>
    <cellStyle name="Input 6 2 2 4 2" xfId="25609" xr:uid="{00000000-0005-0000-0000-00009E200000}"/>
    <cellStyle name="Input 6 2 2 4 2 2" xfId="38360" xr:uid="{00000000-0005-0000-0000-00009F200000}"/>
    <cellStyle name="Input 6 2 2 5" xfId="15351" xr:uid="{00000000-0005-0000-0000-0000A0200000}"/>
    <cellStyle name="Input 6 2 2 5 2" xfId="28522" xr:uid="{00000000-0005-0000-0000-0000A1200000}"/>
    <cellStyle name="Input 6 2 2 5 2 2" xfId="41273" xr:uid="{00000000-0005-0000-0000-0000A2200000}"/>
    <cellStyle name="Input 6 2 2 6" xfId="18431" xr:uid="{00000000-0005-0000-0000-0000A3200000}"/>
    <cellStyle name="Input 6 2 2 6 2" xfId="31182" xr:uid="{00000000-0005-0000-0000-0000A4200000}"/>
    <cellStyle name="Input 6 2 3" xfId="3924" xr:uid="{00000000-0005-0000-0000-0000A5200000}"/>
    <cellStyle name="Input 6 2 3 2" xfId="12441" xr:uid="{00000000-0005-0000-0000-0000A6200000}"/>
    <cellStyle name="Input 6 2 3 2 2" xfId="25612" xr:uid="{00000000-0005-0000-0000-0000A7200000}"/>
    <cellStyle name="Input 6 2 3 2 2 2" xfId="38363" xr:uid="{00000000-0005-0000-0000-0000A8200000}"/>
    <cellStyle name="Input 6 2 3 3" xfId="15339" xr:uid="{00000000-0005-0000-0000-0000A9200000}"/>
    <cellStyle name="Input 6 2 3 3 2" xfId="28510" xr:uid="{00000000-0005-0000-0000-0000AA200000}"/>
    <cellStyle name="Input 6 2 3 3 2 2" xfId="41261" xr:uid="{00000000-0005-0000-0000-0000AB200000}"/>
    <cellStyle name="Input 6 2 3 4" xfId="18434" xr:uid="{00000000-0005-0000-0000-0000AC200000}"/>
    <cellStyle name="Input 6 2 3 4 2" xfId="31185" xr:uid="{00000000-0005-0000-0000-0000AD200000}"/>
    <cellStyle name="Input 6 2 4" xfId="3925" xr:uid="{00000000-0005-0000-0000-0000AE200000}"/>
    <cellStyle name="Input 6 2 4 2" xfId="12442" xr:uid="{00000000-0005-0000-0000-0000AF200000}"/>
    <cellStyle name="Input 6 2 4 2 2" xfId="25613" xr:uid="{00000000-0005-0000-0000-0000B0200000}"/>
    <cellStyle name="Input 6 2 4 2 2 2" xfId="38364" xr:uid="{00000000-0005-0000-0000-0000B1200000}"/>
    <cellStyle name="Input 6 2 4 3" xfId="15335" xr:uid="{00000000-0005-0000-0000-0000B2200000}"/>
    <cellStyle name="Input 6 2 4 3 2" xfId="28506" xr:uid="{00000000-0005-0000-0000-0000B3200000}"/>
    <cellStyle name="Input 6 2 4 3 2 2" xfId="41257" xr:uid="{00000000-0005-0000-0000-0000B4200000}"/>
    <cellStyle name="Input 6 2 4 4" xfId="18435" xr:uid="{00000000-0005-0000-0000-0000B5200000}"/>
    <cellStyle name="Input 6 2 4 4 2" xfId="31186" xr:uid="{00000000-0005-0000-0000-0000B6200000}"/>
    <cellStyle name="Input 6 2 5" xfId="12437" xr:uid="{00000000-0005-0000-0000-0000B7200000}"/>
    <cellStyle name="Input 6 2 5 2" xfId="25608" xr:uid="{00000000-0005-0000-0000-0000B8200000}"/>
    <cellStyle name="Input 6 2 5 2 2" xfId="38359" xr:uid="{00000000-0005-0000-0000-0000B9200000}"/>
    <cellStyle name="Input 6 2 6" xfId="15352" xr:uid="{00000000-0005-0000-0000-0000BA200000}"/>
    <cellStyle name="Input 6 2 6 2" xfId="28523" xr:uid="{00000000-0005-0000-0000-0000BB200000}"/>
    <cellStyle name="Input 6 2 6 2 2" xfId="41274" xr:uid="{00000000-0005-0000-0000-0000BC200000}"/>
    <cellStyle name="Input 6 2 7" xfId="18430" xr:uid="{00000000-0005-0000-0000-0000BD200000}"/>
    <cellStyle name="Input 6 2 7 2" xfId="31181" xr:uid="{00000000-0005-0000-0000-0000BE200000}"/>
    <cellStyle name="Input 6 3" xfId="3926" xr:uid="{00000000-0005-0000-0000-0000BF200000}"/>
    <cellStyle name="Input 6 3 2" xfId="3927" xr:uid="{00000000-0005-0000-0000-0000C0200000}"/>
    <cellStyle name="Input 6 3 2 2" xfId="12444" xr:uid="{00000000-0005-0000-0000-0000C1200000}"/>
    <cellStyle name="Input 6 3 2 2 2" xfId="25615" xr:uid="{00000000-0005-0000-0000-0000C2200000}"/>
    <cellStyle name="Input 6 3 2 2 2 2" xfId="38366" xr:uid="{00000000-0005-0000-0000-0000C3200000}"/>
    <cellStyle name="Input 6 3 2 3" xfId="15333" xr:uid="{00000000-0005-0000-0000-0000C4200000}"/>
    <cellStyle name="Input 6 3 2 3 2" xfId="28504" xr:uid="{00000000-0005-0000-0000-0000C5200000}"/>
    <cellStyle name="Input 6 3 2 3 2 2" xfId="41255" xr:uid="{00000000-0005-0000-0000-0000C6200000}"/>
    <cellStyle name="Input 6 3 2 4" xfId="18437" xr:uid="{00000000-0005-0000-0000-0000C7200000}"/>
    <cellStyle name="Input 6 3 2 4 2" xfId="31188" xr:uid="{00000000-0005-0000-0000-0000C8200000}"/>
    <cellStyle name="Input 6 3 3" xfId="3928" xr:uid="{00000000-0005-0000-0000-0000C9200000}"/>
    <cellStyle name="Input 6 3 3 2" xfId="12445" xr:uid="{00000000-0005-0000-0000-0000CA200000}"/>
    <cellStyle name="Input 6 3 3 2 2" xfId="25616" xr:uid="{00000000-0005-0000-0000-0000CB200000}"/>
    <cellStyle name="Input 6 3 3 2 2 2" xfId="38367" xr:uid="{00000000-0005-0000-0000-0000CC200000}"/>
    <cellStyle name="Input 6 3 3 3" xfId="15326" xr:uid="{00000000-0005-0000-0000-0000CD200000}"/>
    <cellStyle name="Input 6 3 3 3 2" xfId="28497" xr:uid="{00000000-0005-0000-0000-0000CE200000}"/>
    <cellStyle name="Input 6 3 3 3 2 2" xfId="41248" xr:uid="{00000000-0005-0000-0000-0000CF200000}"/>
    <cellStyle name="Input 6 3 3 4" xfId="18438" xr:uid="{00000000-0005-0000-0000-0000D0200000}"/>
    <cellStyle name="Input 6 3 3 4 2" xfId="31189" xr:uid="{00000000-0005-0000-0000-0000D1200000}"/>
    <cellStyle name="Input 6 3 4" xfId="12443" xr:uid="{00000000-0005-0000-0000-0000D2200000}"/>
    <cellStyle name="Input 6 3 4 2" xfId="25614" xr:uid="{00000000-0005-0000-0000-0000D3200000}"/>
    <cellStyle name="Input 6 3 4 2 2" xfId="38365" xr:uid="{00000000-0005-0000-0000-0000D4200000}"/>
    <cellStyle name="Input 6 3 5" xfId="15334" xr:uid="{00000000-0005-0000-0000-0000D5200000}"/>
    <cellStyle name="Input 6 3 5 2" xfId="28505" xr:uid="{00000000-0005-0000-0000-0000D6200000}"/>
    <cellStyle name="Input 6 3 5 2 2" xfId="41256" xr:uid="{00000000-0005-0000-0000-0000D7200000}"/>
    <cellStyle name="Input 6 3 6" xfId="18436" xr:uid="{00000000-0005-0000-0000-0000D8200000}"/>
    <cellStyle name="Input 6 3 6 2" xfId="31187" xr:uid="{00000000-0005-0000-0000-0000D9200000}"/>
    <cellStyle name="Input 6 4" xfId="3929" xr:uid="{00000000-0005-0000-0000-0000DA200000}"/>
    <cellStyle name="Input 6 4 2" xfId="12446" xr:uid="{00000000-0005-0000-0000-0000DB200000}"/>
    <cellStyle name="Input 6 4 2 2" xfId="25617" xr:uid="{00000000-0005-0000-0000-0000DC200000}"/>
    <cellStyle name="Input 6 4 2 2 2" xfId="38368" xr:uid="{00000000-0005-0000-0000-0000DD200000}"/>
    <cellStyle name="Input 6 4 3" xfId="15319" xr:uid="{00000000-0005-0000-0000-0000DE200000}"/>
    <cellStyle name="Input 6 4 3 2" xfId="28490" xr:uid="{00000000-0005-0000-0000-0000DF200000}"/>
    <cellStyle name="Input 6 4 3 2 2" xfId="41241" xr:uid="{00000000-0005-0000-0000-0000E0200000}"/>
    <cellStyle name="Input 6 4 4" xfId="18439" xr:uid="{00000000-0005-0000-0000-0000E1200000}"/>
    <cellStyle name="Input 6 4 4 2" xfId="31190" xr:uid="{00000000-0005-0000-0000-0000E2200000}"/>
    <cellStyle name="Input 6 5" xfId="3930" xr:uid="{00000000-0005-0000-0000-0000E3200000}"/>
    <cellStyle name="Input 6 5 2" xfId="12447" xr:uid="{00000000-0005-0000-0000-0000E4200000}"/>
    <cellStyle name="Input 6 5 2 2" xfId="25618" xr:uid="{00000000-0005-0000-0000-0000E5200000}"/>
    <cellStyle name="Input 6 5 2 2 2" xfId="38369" xr:uid="{00000000-0005-0000-0000-0000E6200000}"/>
    <cellStyle name="Input 6 5 3" xfId="15318" xr:uid="{00000000-0005-0000-0000-0000E7200000}"/>
    <cellStyle name="Input 6 5 3 2" xfId="28489" xr:uid="{00000000-0005-0000-0000-0000E8200000}"/>
    <cellStyle name="Input 6 5 3 2 2" xfId="41240" xr:uid="{00000000-0005-0000-0000-0000E9200000}"/>
    <cellStyle name="Input 6 5 4" xfId="18440" xr:uid="{00000000-0005-0000-0000-0000EA200000}"/>
    <cellStyle name="Input 6 5 4 2" xfId="31191" xr:uid="{00000000-0005-0000-0000-0000EB200000}"/>
    <cellStyle name="Input 6 6" xfId="12436" xr:uid="{00000000-0005-0000-0000-0000EC200000}"/>
    <cellStyle name="Input 6 6 2" xfId="25607" xr:uid="{00000000-0005-0000-0000-0000ED200000}"/>
    <cellStyle name="Input 6 6 2 2" xfId="38358" xr:uid="{00000000-0005-0000-0000-0000EE200000}"/>
    <cellStyle name="Input 6 7" xfId="15359" xr:uid="{00000000-0005-0000-0000-0000EF200000}"/>
    <cellStyle name="Input 6 7 2" xfId="28530" xr:uid="{00000000-0005-0000-0000-0000F0200000}"/>
    <cellStyle name="Input 6 7 2 2" xfId="41281" xr:uid="{00000000-0005-0000-0000-0000F1200000}"/>
    <cellStyle name="Input 6 8" xfId="18429" xr:uid="{00000000-0005-0000-0000-0000F2200000}"/>
    <cellStyle name="Input 6 8 2" xfId="31180" xr:uid="{00000000-0005-0000-0000-0000F3200000}"/>
    <cellStyle name="Input 6 9" xfId="3919" xr:uid="{00000000-0005-0000-0000-0000F4200000}"/>
    <cellStyle name="Input 7" xfId="1464" xr:uid="{00000000-0005-0000-0000-0000F5200000}"/>
    <cellStyle name="Input 7 2" xfId="3932" xr:uid="{00000000-0005-0000-0000-0000F6200000}"/>
    <cellStyle name="Input 7 2 2" xfId="3933" xr:uid="{00000000-0005-0000-0000-0000F7200000}"/>
    <cellStyle name="Input 7 2 2 2" xfId="3934" xr:uid="{00000000-0005-0000-0000-0000F8200000}"/>
    <cellStyle name="Input 7 2 2 2 2" xfId="12451" xr:uid="{00000000-0005-0000-0000-0000F9200000}"/>
    <cellStyle name="Input 7 2 2 2 2 2" xfId="25622" xr:uid="{00000000-0005-0000-0000-0000FA200000}"/>
    <cellStyle name="Input 7 2 2 2 2 2 2" xfId="38373" xr:uid="{00000000-0005-0000-0000-0000FB200000}"/>
    <cellStyle name="Input 7 2 2 2 3" xfId="15314" xr:uid="{00000000-0005-0000-0000-0000FC200000}"/>
    <cellStyle name="Input 7 2 2 2 3 2" xfId="28485" xr:uid="{00000000-0005-0000-0000-0000FD200000}"/>
    <cellStyle name="Input 7 2 2 2 3 2 2" xfId="41236" xr:uid="{00000000-0005-0000-0000-0000FE200000}"/>
    <cellStyle name="Input 7 2 2 2 4" xfId="18444" xr:uid="{00000000-0005-0000-0000-0000FF200000}"/>
    <cellStyle name="Input 7 2 2 2 4 2" xfId="31195" xr:uid="{00000000-0005-0000-0000-000000210000}"/>
    <cellStyle name="Input 7 2 2 3" xfId="3935" xr:uid="{00000000-0005-0000-0000-000001210000}"/>
    <cellStyle name="Input 7 2 2 3 2" xfId="12452" xr:uid="{00000000-0005-0000-0000-000002210000}"/>
    <cellStyle name="Input 7 2 2 3 2 2" xfId="25623" xr:uid="{00000000-0005-0000-0000-000003210000}"/>
    <cellStyle name="Input 7 2 2 3 2 2 2" xfId="38374" xr:uid="{00000000-0005-0000-0000-000004210000}"/>
    <cellStyle name="Input 7 2 2 3 3" xfId="15313" xr:uid="{00000000-0005-0000-0000-000005210000}"/>
    <cellStyle name="Input 7 2 2 3 3 2" xfId="28484" xr:uid="{00000000-0005-0000-0000-000006210000}"/>
    <cellStyle name="Input 7 2 2 3 3 2 2" xfId="41235" xr:uid="{00000000-0005-0000-0000-000007210000}"/>
    <cellStyle name="Input 7 2 2 3 4" xfId="18445" xr:uid="{00000000-0005-0000-0000-000008210000}"/>
    <cellStyle name="Input 7 2 2 3 4 2" xfId="31196" xr:uid="{00000000-0005-0000-0000-000009210000}"/>
    <cellStyle name="Input 7 2 2 4" xfId="12450" xr:uid="{00000000-0005-0000-0000-00000A210000}"/>
    <cellStyle name="Input 7 2 2 4 2" xfId="25621" xr:uid="{00000000-0005-0000-0000-00000B210000}"/>
    <cellStyle name="Input 7 2 2 4 2 2" xfId="38372" xr:uid="{00000000-0005-0000-0000-00000C210000}"/>
    <cellStyle name="Input 7 2 2 5" xfId="15315" xr:uid="{00000000-0005-0000-0000-00000D210000}"/>
    <cellStyle name="Input 7 2 2 5 2" xfId="28486" xr:uid="{00000000-0005-0000-0000-00000E210000}"/>
    <cellStyle name="Input 7 2 2 5 2 2" xfId="41237" xr:uid="{00000000-0005-0000-0000-00000F210000}"/>
    <cellStyle name="Input 7 2 2 6" xfId="18443" xr:uid="{00000000-0005-0000-0000-000010210000}"/>
    <cellStyle name="Input 7 2 2 6 2" xfId="31194" xr:uid="{00000000-0005-0000-0000-000011210000}"/>
    <cellStyle name="Input 7 2 3" xfId="3936" xr:uid="{00000000-0005-0000-0000-000012210000}"/>
    <cellStyle name="Input 7 2 3 2" xfId="12453" xr:uid="{00000000-0005-0000-0000-000013210000}"/>
    <cellStyle name="Input 7 2 3 2 2" xfId="25624" xr:uid="{00000000-0005-0000-0000-000014210000}"/>
    <cellStyle name="Input 7 2 3 2 2 2" xfId="38375" xr:uid="{00000000-0005-0000-0000-000015210000}"/>
    <cellStyle name="Input 7 2 3 3" xfId="15306" xr:uid="{00000000-0005-0000-0000-000016210000}"/>
    <cellStyle name="Input 7 2 3 3 2" xfId="28477" xr:uid="{00000000-0005-0000-0000-000017210000}"/>
    <cellStyle name="Input 7 2 3 3 2 2" xfId="41228" xr:uid="{00000000-0005-0000-0000-000018210000}"/>
    <cellStyle name="Input 7 2 3 4" xfId="18446" xr:uid="{00000000-0005-0000-0000-000019210000}"/>
    <cellStyle name="Input 7 2 3 4 2" xfId="31197" xr:uid="{00000000-0005-0000-0000-00001A210000}"/>
    <cellStyle name="Input 7 2 4" xfId="3937" xr:uid="{00000000-0005-0000-0000-00001B210000}"/>
    <cellStyle name="Input 7 2 4 2" xfId="12454" xr:uid="{00000000-0005-0000-0000-00001C210000}"/>
    <cellStyle name="Input 7 2 4 2 2" xfId="25625" xr:uid="{00000000-0005-0000-0000-00001D210000}"/>
    <cellStyle name="Input 7 2 4 2 2 2" xfId="38376" xr:uid="{00000000-0005-0000-0000-00001E210000}"/>
    <cellStyle name="Input 7 2 4 3" xfId="15299" xr:uid="{00000000-0005-0000-0000-00001F210000}"/>
    <cellStyle name="Input 7 2 4 3 2" xfId="28470" xr:uid="{00000000-0005-0000-0000-000020210000}"/>
    <cellStyle name="Input 7 2 4 3 2 2" xfId="41221" xr:uid="{00000000-0005-0000-0000-000021210000}"/>
    <cellStyle name="Input 7 2 4 4" xfId="18447" xr:uid="{00000000-0005-0000-0000-000022210000}"/>
    <cellStyle name="Input 7 2 4 4 2" xfId="31198" xr:uid="{00000000-0005-0000-0000-000023210000}"/>
    <cellStyle name="Input 7 2 5" xfId="12449" xr:uid="{00000000-0005-0000-0000-000024210000}"/>
    <cellStyle name="Input 7 2 5 2" xfId="25620" xr:uid="{00000000-0005-0000-0000-000025210000}"/>
    <cellStyle name="Input 7 2 5 2 2" xfId="38371" xr:uid="{00000000-0005-0000-0000-000026210000}"/>
    <cellStyle name="Input 7 2 6" xfId="15316" xr:uid="{00000000-0005-0000-0000-000027210000}"/>
    <cellStyle name="Input 7 2 6 2" xfId="28487" xr:uid="{00000000-0005-0000-0000-000028210000}"/>
    <cellStyle name="Input 7 2 6 2 2" xfId="41238" xr:uid="{00000000-0005-0000-0000-000029210000}"/>
    <cellStyle name="Input 7 2 7" xfId="18442" xr:uid="{00000000-0005-0000-0000-00002A210000}"/>
    <cellStyle name="Input 7 2 7 2" xfId="31193" xr:uid="{00000000-0005-0000-0000-00002B210000}"/>
    <cellStyle name="Input 7 3" xfId="3938" xr:uid="{00000000-0005-0000-0000-00002C210000}"/>
    <cellStyle name="Input 7 3 2" xfId="3939" xr:uid="{00000000-0005-0000-0000-00002D210000}"/>
    <cellStyle name="Input 7 3 2 2" xfId="12456" xr:uid="{00000000-0005-0000-0000-00002E210000}"/>
    <cellStyle name="Input 7 3 2 2 2" xfId="25627" xr:uid="{00000000-0005-0000-0000-00002F210000}"/>
    <cellStyle name="Input 7 3 2 2 2 2" xfId="38378" xr:uid="{00000000-0005-0000-0000-000030210000}"/>
    <cellStyle name="Input 7 3 2 3" xfId="15297" xr:uid="{00000000-0005-0000-0000-000031210000}"/>
    <cellStyle name="Input 7 3 2 3 2" xfId="28468" xr:uid="{00000000-0005-0000-0000-000032210000}"/>
    <cellStyle name="Input 7 3 2 3 2 2" xfId="41219" xr:uid="{00000000-0005-0000-0000-000033210000}"/>
    <cellStyle name="Input 7 3 2 4" xfId="18449" xr:uid="{00000000-0005-0000-0000-000034210000}"/>
    <cellStyle name="Input 7 3 2 4 2" xfId="31200" xr:uid="{00000000-0005-0000-0000-000035210000}"/>
    <cellStyle name="Input 7 3 3" xfId="3940" xr:uid="{00000000-0005-0000-0000-000036210000}"/>
    <cellStyle name="Input 7 3 3 2" xfId="12457" xr:uid="{00000000-0005-0000-0000-000037210000}"/>
    <cellStyle name="Input 7 3 3 2 2" xfId="25628" xr:uid="{00000000-0005-0000-0000-000038210000}"/>
    <cellStyle name="Input 7 3 3 2 2 2" xfId="38379" xr:uid="{00000000-0005-0000-0000-000039210000}"/>
    <cellStyle name="Input 7 3 3 3" xfId="15296" xr:uid="{00000000-0005-0000-0000-00003A210000}"/>
    <cellStyle name="Input 7 3 3 3 2" xfId="28467" xr:uid="{00000000-0005-0000-0000-00003B210000}"/>
    <cellStyle name="Input 7 3 3 3 2 2" xfId="41218" xr:uid="{00000000-0005-0000-0000-00003C210000}"/>
    <cellStyle name="Input 7 3 3 4" xfId="18450" xr:uid="{00000000-0005-0000-0000-00003D210000}"/>
    <cellStyle name="Input 7 3 3 4 2" xfId="31201" xr:uid="{00000000-0005-0000-0000-00003E210000}"/>
    <cellStyle name="Input 7 3 4" xfId="12455" xr:uid="{00000000-0005-0000-0000-00003F210000}"/>
    <cellStyle name="Input 7 3 4 2" xfId="25626" xr:uid="{00000000-0005-0000-0000-000040210000}"/>
    <cellStyle name="Input 7 3 4 2 2" xfId="38377" xr:uid="{00000000-0005-0000-0000-000041210000}"/>
    <cellStyle name="Input 7 3 5" xfId="15298" xr:uid="{00000000-0005-0000-0000-000042210000}"/>
    <cellStyle name="Input 7 3 5 2" xfId="28469" xr:uid="{00000000-0005-0000-0000-000043210000}"/>
    <cellStyle name="Input 7 3 5 2 2" xfId="41220" xr:uid="{00000000-0005-0000-0000-000044210000}"/>
    <cellStyle name="Input 7 3 6" xfId="18448" xr:uid="{00000000-0005-0000-0000-000045210000}"/>
    <cellStyle name="Input 7 3 6 2" xfId="31199" xr:uid="{00000000-0005-0000-0000-000046210000}"/>
    <cellStyle name="Input 7 4" xfId="3941" xr:uid="{00000000-0005-0000-0000-000047210000}"/>
    <cellStyle name="Input 7 4 2" xfId="12458" xr:uid="{00000000-0005-0000-0000-000048210000}"/>
    <cellStyle name="Input 7 4 2 2" xfId="25629" xr:uid="{00000000-0005-0000-0000-000049210000}"/>
    <cellStyle name="Input 7 4 2 2 2" xfId="38380" xr:uid="{00000000-0005-0000-0000-00004A210000}"/>
    <cellStyle name="Input 7 4 3" xfId="15295" xr:uid="{00000000-0005-0000-0000-00004B210000}"/>
    <cellStyle name="Input 7 4 3 2" xfId="28466" xr:uid="{00000000-0005-0000-0000-00004C210000}"/>
    <cellStyle name="Input 7 4 3 2 2" xfId="41217" xr:uid="{00000000-0005-0000-0000-00004D210000}"/>
    <cellStyle name="Input 7 4 4" xfId="18451" xr:uid="{00000000-0005-0000-0000-00004E210000}"/>
    <cellStyle name="Input 7 4 4 2" xfId="31202" xr:uid="{00000000-0005-0000-0000-00004F210000}"/>
    <cellStyle name="Input 7 5" xfId="3942" xr:uid="{00000000-0005-0000-0000-000050210000}"/>
    <cellStyle name="Input 7 5 2" xfId="12459" xr:uid="{00000000-0005-0000-0000-000051210000}"/>
    <cellStyle name="Input 7 5 2 2" xfId="25630" xr:uid="{00000000-0005-0000-0000-000052210000}"/>
    <cellStyle name="Input 7 5 2 2 2" xfId="38381" xr:uid="{00000000-0005-0000-0000-000053210000}"/>
    <cellStyle name="Input 7 5 3" xfId="15294" xr:uid="{00000000-0005-0000-0000-000054210000}"/>
    <cellStyle name="Input 7 5 3 2" xfId="28465" xr:uid="{00000000-0005-0000-0000-000055210000}"/>
    <cellStyle name="Input 7 5 3 2 2" xfId="41216" xr:uid="{00000000-0005-0000-0000-000056210000}"/>
    <cellStyle name="Input 7 5 4" xfId="18452" xr:uid="{00000000-0005-0000-0000-000057210000}"/>
    <cellStyle name="Input 7 5 4 2" xfId="31203" xr:uid="{00000000-0005-0000-0000-000058210000}"/>
    <cellStyle name="Input 7 6" xfId="12448" xr:uid="{00000000-0005-0000-0000-000059210000}"/>
    <cellStyle name="Input 7 6 2" xfId="25619" xr:uid="{00000000-0005-0000-0000-00005A210000}"/>
    <cellStyle name="Input 7 6 2 2" xfId="38370" xr:uid="{00000000-0005-0000-0000-00005B210000}"/>
    <cellStyle name="Input 7 7" xfId="15317" xr:uid="{00000000-0005-0000-0000-00005C210000}"/>
    <cellStyle name="Input 7 7 2" xfId="28488" xr:uid="{00000000-0005-0000-0000-00005D210000}"/>
    <cellStyle name="Input 7 7 2 2" xfId="41239" xr:uid="{00000000-0005-0000-0000-00005E210000}"/>
    <cellStyle name="Input 7 8" xfId="18441" xr:uid="{00000000-0005-0000-0000-00005F210000}"/>
    <cellStyle name="Input 7 8 2" xfId="31192" xr:uid="{00000000-0005-0000-0000-000060210000}"/>
    <cellStyle name="Input 7 9" xfId="3931" xr:uid="{00000000-0005-0000-0000-000061210000}"/>
    <cellStyle name="Input 8" xfId="1465" xr:uid="{00000000-0005-0000-0000-000062210000}"/>
    <cellStyle name="Input 8 2" xfId="3944" xr:uid="{00000000-0005-0000-0000-000063210000}"/>
    <cellStyle name="Input 8 2 2" xfId="3945" xr:uid="{00000000-0005-0000-0000-000064210000}"/>
    <cellStyle name="Input 8 2 2 2" xfId="3946" xr:uid="{00000000-0005-0000-0000-000065210000}"/>
    <cellStyle name="Input 8 2 2 2 2" xfId="12463" xr:uid="{00000000-0005-0000-0000-000066210000}"/>
    <cellStyle name="Input 8 2 2 2 2 2" xfId="25634" xr:uid="{00000000-0005-0000-0000-000067210000}"/>
    <cellStyle name="Input 8 2 2 2 2 2 2" xfId="38385" xr:uid="{00000000-0005-0000-0000-000068210000}"/>
    <cellStyle name="Input 8 2 2 2 3" xfId="15290" xr:uid="{00000000-0005-0000-0000-000069210000}"/>
    <cellStyle name="Input 8 2 2 2 3 2" xfId="28461" xr:uid="{00000000-0005-0000-0000-00006A210000}"/>
    <cellStyle name="Input 8 2 2 2 3 2 2" xfId="41212" xr:uid="{00000000-0005-0000-0000-00006B210000}"/>
    <cellStyle name="Input 8 2 2 2 4" xfId="18456" xr:uid="{00000000-0005-0000-0000-00006C210000}"/>
    <cellStyle name="Input 8 2 2 2 4 2" xfId="31207" xr:uid="{00000000-0005-0000-0000-00006D210000}"/>
    <cellStyle name="Input 8 2 2 3" xfId="3947" xr:uid="{00000000-0005-0000-0000-00006E210000}"/>
    <cellStyle name="Input 8 2 2 3 2" xfId="12464" xr:uid="{00000000-0005-0000-0000-00006F210000}"/>
    <cellStyle name="Input 8 2 2 3 2 2" xfId="25635" xr:uid="{00000000-0005-0000-0000-000070210000}"/>
    <cellStyle name="Input 8 2 2 3 2 2 2" xfId="38386" xr:uid="{00000000-0005-0000-0000-000071210000}"/>
    <cellStyle name="Input 8 2 2 3 3" xfId="15289" xr:uid="{00000000-0005-0000-0000-000072210000}"/>
    <cellStyle name="Input 8 2 2 3 3 2" xfId="28460" xr:uid="{00000000-0005-0000-0000-000073210000}"/>
    <cellStyle name="Input 8 2 2 3 3 2 2" xfId="41211" xr:uid="{00000000-0005-0000-0000-000074210000}"/>
    <cellStyle name="Input 8 2 2 3 4" xfId="18457" xr:uid="{00000000-0005-0000-0000-000075210000}"/>
    <cellStyle name="Input 8 2 2 3 4 2" xfId="31208" xr:uid="{00000000-0005-0000-0000-000076210000}"/>
    <cellStyle name="Input 8 2 2 4" xfId="12462" xr:uid="{00000000-0005-0000-0000-000077210000}"/>
    <cellStyle name="Input 8 2 2 4 2" xfId="25633" xr:uid="{00000000-0005-0000-0000-000078210000}"/>
    <cellStyle name="Input 8 2 2 4 2 2" xfId="38384" xr:uid="{00000000-0005-0000-0000-000079210000}"/>
    <cellStyle name="Input 8 2 2 5" xfId="15291" xr:uid="{00000000-0005-0000-0000-00007A210000}"/>
    <cellStyle name="Input 8 2 2 5 2" xfId="28462" xr:uid="{00000000-0005-0000-0000-00007B210000}"/>
    <cellStyle name="Input 8 2 2 5 2 2" xfId="41213" xr:uid="{00000000-0005-0000-0000-00007C210000}"/>
    <cellStyle name="Input 8 2 2 6" xfId="18455" xr:uid="{00000000-0005-0000-0000-00007D210000}"/>
    <cellStyle name="Input 8 2 2 6 2" xfId="31206" xr:uid="{00000000-0005-0000-0000-00007E210000}"/>
    <cellStyle name="Input 8 2 3" xfId="3948" xr:uid="{00000000-0005-0000-0000-00007F210000}"/>
    <cellStyle name="Input 8 2 3 2" xfId="12465" xr:uid="{00000000-0005-0000-0000-000080210000}"/>
    <cellStyle name="Input 8 2 3 2 2" xfId="25636" xr:uid="{00000000-0005-0000-0000-000081210000}"/>
    <cellStyle name="Input 8 2 3 2 2 2" xfId="38387" xr:uid="{00000000-0005-0000-0000-000082210000}"/>
    <cellStyle name="Input 8 2 3 3" xfId="15288" xr:uid="{00000000-0005-0000-0000-000083210000}"/>
    <cellStyle name="Input 8 2 3 3 2" xfId="28459" xr:uid="{00000000-0005-0000-0000-000084210000}"/>
    <cellStyle name="Input 8 2 3 3 2 2" xfId="41210" xr:uid="{00000000-0005-0000-0000-000085210000}"/>
    <cellStyle name="Input 8 2 3 4" xfId="18458" xr:uid="{00000000-0005-0000-0000-000086210000}"/>
    <cellStyle name="Input 8 2 3 4 2" xfId="31209" xr:uid="{00000000-0005-0000-0000-000087210000}"/>
    <cellStyle name="Input 8 2 4" xfId="3949" xr:uid="{00000000-0005-0000-0000-000088210000}"/>
    <cellStyle name="Input 8 2 4 2" xfId="12466" xr:uid="{00000000-0005-0000-0000-000089210000}"/>
    <cellStyle name="Input 8 2 4 2 2" xfId="25637" xr:uid="{00000000-0005-0000-0000-00008A210000}"/>
    <cellStyle name="Input 8 2 4 2 2 2" xfId="38388" xr:uid="{00000000-0005-0000-0000-00008B210000}"/>
    <cellStyle name="Input 8 2 4 3" xfId="15287" xr:uid="{00000000-0005-0000-0000-00008C210000}"/>
    <cellStyle name="Input 8 2 4 3 2" xfId="28458" xr:uid="{00000000-0005-0000-0000-00008D210000}"/>
    <cellStyle name="Input 8 2 4 3 2 2" xfId="41209" xr:uid="{00000000-0005-0000-0000-00008E210000}"/>
    <cellStyle name="Input 8 2 4 4" xfId="18459" xr:uid="{00000000-0005-0000-0000-00008F210000}"/>
    <cellStyle name="Input 8 2 4 4 2" xfId="31210" xr:uid="{00000000-0005-0000-0000-000090210000}"/>
    <cellStyle name="Input 8 2 5" xfId="12461" xr:uid="{00000000-0005-0000-0000-000091210000}"/>
    <cellStyle name="Input 8 2 5 2" xfId="25632" xr:uid="{00000000-0005-0000-0000-000092210000}"/>
    <cellStyle name="Input 8 2 5 2 2" xfId="38383" xr:uid="{00000000-0005-0000-0000-000093210000}"/>
    <cellStyle name="Input 8 2 6" xfId="15292" xr:uid="{00000000-0005-0000-0000-000094210000}"/>
    <cellStyle name="Input 8 2 6 2" xfId="28463" xr:uid="{00000000-0005-0000-0000-000095210000}"/>
    <cellStyle name="Input 8 2 6 2 2" xfId="41214" xr:uid="{00000000-0005-0000-0000-000096210000}"/>
    <cellStyle name="Input 8 2 7" xfId="18454" xr:uid="{00000000-0005-0000-0000-000097210000}"/>
    <cellStyle name="Input 8 2 7 2" xfId="31205" xr:uid="{00000000-0005-0000-0000-000098210000}"/>
    <cellStyle name="Input 8 3" xfId="3950" xr:uid="{00000000-0005-0000-0000-000099210000}"/>
    <cellStyle name="Input 8 3 2" xfId="3951" xr:uid="{00000000-0005-0000-0000-00009A210000}"/>
    <cellStyle name="Input 8 3 2 2" xfId="12468" xr:uid="{00000000-0005-0000-0000-00009B210000}"/>
    <cellStyle name="Input 8 3 2 2 2" xfId="25639" xr:uid="{00000000-0005-0000-0000-00009C210000}"/>
    <cellStyle name="Input 8 3 2 2 2 2" xfId="38390" xr:uid="{00000000-0005-0000-0000-00009D210000}"/>
    <cellStyle name="Input 8 3 2 3" xfId="15285" xr:uid="{00000000-0005-0000-0000-00009E210000}"/>
    <cellStyle name="Input 8 3 2 3 2" xfId="28456" xr:uid="{00000000-0005-0000-0000-00009F210000}"/>
    <cellStyle name="Input 8 3 2 3 2 2" xfId="41207" xr:uid="{00000000-0005-0000-0000-0000A0210000}"/>
    <cellStyle name="Input 8 3 2 4" xfId="18461" xr:uid="{00000000-0005-0000-0000-0000A1210000}"/>
    <cellStyle name="Input 8 3 2 4 2" xfId="31212" xr:uid="{00000000-0005-0000-0000-0000A2210000}"/>
    <cellStyle name="Input 8 3 3" xfId="3952" xr:uid="{00000000-0005-0000-0000-0000A3210000}"/>
    <cellStyle name="Input 8 3 3 2" xfId="12469" xr:uid="{00000000-0005-0000-0000-0000A4210000}"/>
    <cellStyle name="Input 8 3 3 2 2" xfId="25640" xr:uid="{00000000-0005-0000-0000-0000A5210000}"/>
    <cellStyle name="Input 8 3 3 2 2 2" xfId="38391" xr:uid="{00000000-0005-0000-0000-0000A6210000}"/>
    <cellStyle name="Input 8 3 3 3" xfId="15284" xr:uid="{00000000-0005-0000-0000-0000A7210000}"/>
    <cellStyle name="Input 8 3 3 3 2" xfId="28455" xr:uid="{00000000-0005-0000-0000-0000A8210000}"/>
    <cellStyle name="Input 8 3 3 3 2 2" xfId="41206" xr:uid="{00000000-0005-0000-0000-0000A9210000}"/>
    <cellStyle name="Input 8 3 3 4" xfId="18462" xr:uid="{00000000-0005-0000-0000-0000AA210000}"/>
    <cellStyle name="Input 8 3 3 4 2" xfId="31213" xr:uid="{00000000-0005-0000-0000-0000AB210000}"/>
    <cellStyle name="Input 8 3 4" xfId="12467" xr:uid="{00000000-0005-0000-0000-0000AC210000}"/>
    <cellStyle name="Input 8 3 4 2" xfId="25638" xr:uid="{00000000-0005-0000-0000-0000AD210000}"/>
    <cellStyle name="Input 8 3 4 2 2" xfId="38389" xr:uid="{00000000-0005-0000-0000-0000AE210000}"/>
    <cellStyle name="Input 8 3 5" xfId="15286" xr:uid="{00000000-0005-0000-0000-0000AF210000}"/>
    <cellStyle name="Input 8 3 5 2" xfId="28457" xr:uid="{00000000-0005-0000-0000-0000B0210000}"/>
    <cellStyle name="Input 8 3 5 2 2" xfId="41208" xr:uid="{00000000-0005-0000-0000-0000B1210000}"/>
    <cellStyle name="Input 8 3 6" xfId="18460" xr:uid="{00000000-0005-0000-0000-0000B2210000}"/>
    <cellStyle name="Input 8 3 6 2" xfId="31211" xr:uid="{00000000-0005-0000-0000-0000B3210000}"/>
    <cellStyle name="Input 8 4" xfId="3953" xr:uid="{00000000-0005-0000-0000-0000B4210000}"/>
    <cellStyle name="Input 8 4 2" xfId="12470" xr:uid="{00000000-0005-0000-0000-0000B5210000}"/>
    <cellStyle name="Input 8 4 2 2" xfId="25641" xr:uid="{00000000-0005-0000-0000-0000B6210000}"/>
    <cellStyle name="Input 8 4 2 2 2" xfId="38392" xr:uid="{00000000-0005-0000-0000-0000B7210000}"/>
    <cellStyle name="Input 8 4 3" xfId="15283" xr:uid="{00000000-0005-0000-0000-0000B8210000}"/>
    <cellStyle name="Input 8 4 3 2" xfId="28454" xr:uid="{00000000-0005-0000-0000-0000B9210000}"/>
    <cellStyle name="Input 8 4 3 2 2" xfId="41205" xr:uid="{00000000-0005-0000-0000-0000BA210000}"/>
    <cellStyle name="Input 8 4 4" xfId="18463" xr:uid="{00000000-0005-0000-0000-0000BB210000}"/>
    <cellStyle name="Input 8 4 4 2" xfId="31214" xr:uid="{00000000-0005-0000-0000-0000BC210000}"/>
    <cellStyle name="Input 8 5" xfId="3954" xr:uid="{00000000-0005-0000-0000-0000BD210000}"/>
    <cellStyle name="Input 8 5 2" xfId="12471" xr:uid="{00000000-0005-0000-0000-0000BE210000}"/>
    <cellStyle name="Input 8 5 2 2" xfId="25642" xr:uid="{00000000-0005-0000-0000-0000BF210000}"/>
    <cellStyle name="Input 8 5 2 2 2" xfId="38393" xr:uid="{00000000-0005-0000-0000-0000C0210000}"/>
    <cellStyle name="Input 8 5 3" xfId="15174" xr:uid="{00000000-0005-0000-0000-0000C1210000}"/>
    <cellStyle name="Input 8 5 3 2" xfId="28345" xr:uid="{00000000-0005-0000-0000-0000C2210000}"/>
    <cellStyle name="Input 8 5 3 2 2" xfId="41096" xr:uid="{00000000-0005-0000-0000-0000C3210000}"/>
    <cellStyle name="Input 8 5 4" xfId="18464" xr:uid="{00000000-0005-0000-0000-0000C4210000}"/>
    <cellStyle name="Input 8 5 4 2" xfId="31215" xr:uid="{00000000-0005-0000-0000-0000C5210000}"/>
    <cellStyle name="Input 8 6" xfId="12460" xr:uid="{00000000-0005-0000-0000-0000C6210000}"/>
    <cellStyle name="Input 8 6 2" xfId="25631" xr:uid="{00000000-0005-0000-0000-0000C7210000}"/>
    <cellStyle name="Input 8 6 2 2" xfId="38382" xr:uid="{00000000-0005-0000-0000-0000C8210000}"/>
    <cellStyle name="Input 8 7" xfId="15293" xr:uid="{00000000-0005-0000-0000-0000C9210000}"/>
    <cellStyle name="Input 8 7 2" xfId="28464" xr:uid="{00000000-0005-0000-0000-0000CA210000}"/>
    <cellStyle name="Input 8 7 2 2" xfId="41215" xr:uid="{00000000-0005-0000-0000-0000CB210000}"/>
    <cellStyle name="Input 8 8" xfId="18453" xr:uid="{00000000-0005-0000-0000-0000CC210000}"/>
    <cellStyle name="Input 8 8 2" xfId="31204" xr:uid="{00000000-0005-0000-0000-0000CD210000}"/>
    <cellStyle name="Input 8 9" xfId="3943" xr:uid="{00000000-0005-0000-0000-0000CE210000}"/>
    <cellStyle name="Input 9" xfId="1466" xr:uid="{00000000-0005-0000-0000-0000CF210000}"/>
    <cellStyle name="Input 9 2" xfId="3956" xr:uid="{00000000-0005-0000-0000-0000D0210000}"/>
    <cellStyle name="Input 9 2 2" xfId="3957" xr:uid="{00000000-0005-0000-0000-0000D1210000}"/>
    <cellStyle name="Input 9 2 2 2" xfId="3958" xr:uid="{00000000-0005-0000-0000-0000D2210000}"/>
    <cellStyle name="Input 9 2 2 2 2" xfId="12475" xr:uid="{00000000-0005-0000-0000-0000D3210000}"/>
    <cellStyle name="Input 9 2 2 2 2 2" xfId="25646" xr:uid="{00000000-0005-0000-0000-0000D4210000}"/>
    <cellStyle name="Input 9 2 2 2 2 2 2" xfId="38397" xr:uid="{00000000-0005-0000-0000-0000D5210000}"/>
    <cellStyle name="Input 9 2 2 2 3" xfId="15170" xr:uid="{00000000-0005-0000-0000-0000D6210000}"/>
    <cellStyle name="Input 9 2 2 2 3 2" xfId="28341" xr:uid="{00000000-0005-0000-0000-0000D7210000}"/>
    <cellStyle name="Input 9 2 2 2 3 2 2" xfId="41092" xr:uid="{00000000-0005-0000-0000-0000D8210000}"/>
    <cellStyle name="Input 9 2 2 2 4" xfId="18468" xr:uid="{00000000-0005-0000-0000-0000D9210000}"/>
    <cellStyle name="Input 9 2 2 2 4 2" xfId="31219" xr:uid="{00000000-0005-0000-0000-0000DA210000}"/>
    <cellStyle name="Input 9 2 2 3" xfId="3959" xr:uid="{00000000-0005-0000-0000-0000DB210000}"/>
    <cellStyle name="Input 9 2 2 3 2" xfId="12476" xr:uid="{00000000-0005-0000-0000-0000DC210000}"/>
    <cellStyle name="Input 9 2 2 3 2 2" xfId="25647" xr:uid="{00000000-0005-0000-0000-0000DD210000}"/>
    <cellStyle name="Input 9 2 2 3 2 2 2" xfId="38398" xr:uid="{00000000-0005-0000-0000-0000DE210000}"/>
    <cellStyle name="Input 9 2 2 3 3" xfId="15169" xr:uid="{00000000-0005-0000-0000-0000DF210000}"/>
    <cellStyle name="Input 9 2 2 3 3 2" xfId="28340" xr:uid="{00000000-0005-0000-0000-0000E0210000}"/>
    <cellStyle name="Input 9 2 2 3 3 2 2" xfId="41091" xr:uid="{00000000-0005-0000-0000-0000E1210000}"/>
    <cellStyle name="Input 9 2 2 3 4" xfId="18469" xr:uid="{00000000-0005-0000-0000-0000E2210000}"/>
    <cellStyle name="Input 9 2 2 3 4 2" xfId="31220" xr:uid="{00000000-0005-0000-0000-0000E3210000}"/>
    <cellStyle name="Input 9 2 2 4" xfId="12474" xr:uid="{00000000-0005-0000-0000-0000E4210000}"/>
    <cellStyle name="Input 9 2 2 4 2" xfId="25645" xr:uid="{00000000-0005-0000-0000-0000E5210000}"/>
    <cellStyle name="Input 9 2 2 4 2 2" xfId="38396" xr:uid="{00000000-0005-0000-0000-0000E6210000}"/>
    <cellStyle name="Input 9 2 2 5" xfId="15171" xr:uid="{00000000-0005-0000-0000-0000E7210000}"/>
    <cellStyle name="Input 9 2 2 5 2" xfId="28342" xr:uid="{00000000-0005-0000-0000-0000E8210000}"/>
    <cellStyle name="Input 9 2 2 5 2 2" xfId="41093" xr:uid="{00000000-0005-0000-0000-0000E9210000}"/>
    <cellStyle name="Input 9 2 2 6" xfId="18467" xr:uid="{00000000-0005-0000-0000-0000EA210000}"/>
    <cellStyle name="Input 9 2 2 6 2" xfId="31218" xr:uid="{00000000-0005-0000-0000-0000EB210000}"/>
    <cellStyle name="Input 9 2 3" xfId="3960" xr:uid="{00000000-0005-0000-0000-0000EC210000}"/>
    <cellStyle name="Input 9 2 3 2" xfId="12477" xr:uid="{00000000-0005-0000-0000-0000ED210000}"/>
    <cellStyle name="Input 9 2 3 2 2" xfId="25648" xr:uid="{00000000-0005-0000-0000-0000EE210000}"/>
    <cellStyle name="Input 9 2 3 2 2 2" xfId="38399" xr:uid="{00000000-0005-0000-0000-0000EF210000}"/>
    <cellStyle name="Input 9 2 3 3" xfId="15168" xr:uid="{00000000-0005-0000-0000-0000F0210000}"/>
    <cellStyle name="Input 9 2 3 3 2" xfId="28339" xr:uid="{00000000-0005-0000-0000-0000F1210000}"/>
    <cellStyle name="Input 9 2 3 3 2 2" xfId="41090" xr:uid="{00000000-0005-0000-0000-0000F2210000}"/>
    <cellStyle name="Input 9 2 3 4" xfId="18470" xr:uid="{00000000-0005-0000-0000-0000F3210000}"/>
    <cellStyle name="Input 9 2 3 4 2" xfId="31221" xr:uid="{00000000-0005-0000-0000-0000F4210000}"/>
    <cellStyle name="Input 9 2 4" xfId="3961" xr:uid="{00000000-0005-0000-0000-0000F5210000}"/>
    <cellStyle name="Input 9 2 4 2" xfId="12478" xr:uid="{00000000-0005-0000-0000-0000F6210000}"/>
    <cellStyle name="Input 9 2 4 2 2" xfId="25649" xr:uid="{00000000-0005-0000-0000-0000F7210000}"/>
    <cellStyle name="Input 9 2 4 2 2 2" xfId="38400" xr:uid="{00000000-0005-0000-0000-0000F8210000}"/>
    <cellStyle name="Input 9 2 4 3" xfId="15167" xr:uid="{00000000-0005-0000-0000-0000F9210000}"/>
    <cellStyle name="Input 9 2 4 3 2" xfId="28338" xr:uid="{00000000-0005-0000-0000-0000FA210000}"/>
    <cellStyle name="Input 9 2 4 3 2 2" xfId="41089" xr:uid="{00000000-0005-0000-0000-0000FB210000}"/>
    <cellStyle name="Input 9 2 4 4" xfId="18471" xr:uid="{00000000-0005-0000-0000-0000FC210000}"/>
    <cellStyle name="Input 9 2 4 4 2" xfId="31222" xr:uid="{00000000-0005-0000-0000-0000FD210000}"/>
    <cellStyle name="Input 9 2 5" xfId="12473" xr:uid="{00000000-0005-0000-0000-0000FE210000}"/>
    <cellStyle name="Input 9 2 5 2" xfId="25644" xr:uid="{00000000-0005-0000-0000-0000FF210000}"/>
    <cellStyle name="Input 9 2 5 2 2" xfId="38395" xr:uid="{00000000-0005-0000-0000-000000220000}"/>
    <cellStyle name="Input 9 2 6" xfId="15172" xr:uid="{00000000-0005-0000-0000-000001220000}"/>
    <cellStyle name="Input 9 2 6 2" xfId="28343" xr:uid="{00000000-0005-0000-0000-000002220000}"/>
    <cellStyle name="Input 9 2 6 2 2" xfId="41094" xr:uid="{00000000-0005-0000-0000-000003220000}"/>
    <cellStyle name="Input 9 2 7" xfId="18466" xr:uid="{00000000-0005-0000-0000-000004220000}"/>
    <cellStyle name="Input 9 2 7 2" xfId="31217" xr:uid="{00000000-0005-0000-0000-000005220000}"/>
    <cellStyle name="Input 9 3" xfId="3962" xr:uid="{00000000-0005-0000-0000-000006220000}"/>
    <cellStyle name="Input 9 3 2" xfId="3963" xr:uid="{00000000-0005-0000-0000-000007220000}"/>
    <cellStyle name="Input 9 3 2 2" xfId="12480" xr:uid="{00000000-0005-0000-0000-000008220000}"/>
    <cellStyle name="Input 9 3 2 2 2" xfId="25651" xr:uid="{00000000-0005-0000-0000-000009220000}"/>
    <cellStyle name="Input 9 3 2 2 2 2" xfId="38402" xr:uid="{00000000-0005-0000-0000-00000A220000}"/>
    <cellStyle name="Input 9 3 2 3" xfId="15165" xr:uid="{00000000-0005-0000-0000-00000B220000}"/>
    <cellStyle name="Input 9 3 2 3 2" xfId="28336" xr:uid="{00000000-0005-0000-0000-00000C220000}"/>
    <cellStyle name="Input 9 3 2 3 2 2" xfId="41087" xr:uid="{00000000-0005-0000-0000-00000D220000}"/>
    <cellStyle name="Input 9 3 2 4" xfId="18473" xr:uid="{00000000-0005-0000-0000-00000E220000}"/>
    <cellStyle name="Input 9 3 2 4 2" xfId="31224" xr:uid="{00000000-0005-0000-0000-00000F220000}"/>
    <cellStyle name="Input 9 3 3" xfId="3964" xr:uid="{00000000-0005-0000-0000-000010220000}"/>
    <cellStyle name="Input 9 3 3 2" xfId="12481" xr:uid="{00000000-0005-0000-0000-000011220000}"/>
    <cellStyle name="Input 9 3 3 2 2" xfId="25652" xr:uid="{00000000-0005-0000-0000-000012220000}"/>
    <cellStyle name="Input 9 3 3 2 2 2" xfId="38403" xr:uid="{00000000-0005-0000-0000-000013220000}"/>
    <cellStyle name="Input 9 3 3 3" xfId="15164" xr:uid="{00000000-0005-0000-0000-000014220000}"/>
    <cellStyle name="Input 9 3 3 3 2" xfId="28335" xr:uid="{00000000-0005-0000-0000-000015220000}"/>
    <cellStyle name="Input 9 3 3 3 2 2" xfId="41086" xr:uid="{00000000-0005-0000-0000-000016220000}"/>
    <cellStyle name="Input 9 3 3 4" xfId="18474" xr:uid="{00000000-0005-0000-0000-000017220000}"/>
    <cellStyle name="Input 9 3 3 4 2" xfId="31225" xr:uid="{00000000-0005-0000-0000-000018220000}"/>
    <cellStyle name="Input 9 3 4" xfId="12479" xr:uid="{00000000-0005-0000-0000-000019220000}"/>
    <cellStyle name="Input 9 3 4 2" xfId="25650" xr:uid="{00000000-0005-0000-0000-00001A220000}"/>
    <cellStyle name="Input 9 3 4 2 2" xfId="38401" xr:uid="{00000000-0005-0000-0000-00001B220000}"/>
    <cellStyle name="Input 9 3 5" xfId="15166" xr:uid="{00000000-0005-0000-0000-00001C220000}"/>
    <cellStyle name="Input 9 3 5 2" xfId="28337" xr:uid="{00000000-0005-0000-0000-00001D220000}"/>
    <cellStyle name="Input 9 3 5 2 2" xfId="41088" xr:uid="{00000000-0005-0000-0000-00001E220000}"/>
    <cellStyle name="Input 9 3 6" xfId="18472" xr:uid="{00000000-0005-0000-0000-00001F220000}"/>
    <cellStyle name="Input 9 3 6 2" xfId="31223" xr:uid="{00000000-0005-0000-0000-000020220000}"/>
    <cellStyle name="Input 9 4" xfId="3965" xr:uid="{00000000-0005-0000-0000-000021220000}"/>
    <cellStyle name="Input 9 4 2" xfId="12482" xr:uid="{00000000-0005-0000-0000-000022220000}"/>
    <cellStyle name="Input 9 4 2 2" xfId="25653" xr:uid="{00000000-0005-0000-0000-000023220000}"/>
    <cellStyle name="Input 9 4 2 2 2" xfId="38404" xr:uid="{00000000-0005-0000-0000-000024220000}"/>
    <cellStyle name="Input 9 4 3" xfId="15163" xr:uid="{00000000-0005-0000-0000-000025220000}"/>
    <cellStyle name="Input 9 4 3 2" xfId="28334" xr:uid="{00000000-0005-0000-0000-000026220000}"/>
    <cellStyle name="Input 9 4 3 2 2" xfId="41085" xr:uid="{00000000-0005-0000-0000-000027220000}"/>
    <cellStyle name="Input 9 4 4" xfId="18475" xr:uid="{00000000-0005-0000-0000-000028220000}"/>
    <cellStyle name="Input 9 4 4 2" xfId="31226" xr:uid="{00000000-0005-0000-0000-000029220000}"/>
    <cellStyle name="Input 9 5" xfId="3966" xr:uid="{00000000-0005-0000-0000-00002A220000}"/>
    <cellStyle name="Input 9 5 2" xfId="12483" xr:uid="{00000000-0005-0000-0000-00002B220000}"/>
    <cellStyle name="Input 9 5 2 2" xfId="25654" xr:uid="{00000000-0005-0000-0000-00002C220000}"/>
    <cellStyle name="Input 9 5 2 2 2" xfId="38405" xr:uid="{00000000-0005-0000-0000-00002D220000}"/>
    <cellStyle name="Input 9 5 3" xfId="15162" xr:uid="{00000000-0005-0000-0000-00002E220000}"/>
    <cellStyle name="Input 9 5 3 2" xfId="28333" xr:uid="{00000000-0005-0000-0000-00002F220000}"/>
    <cellStyle name="Input 9 5 3 2 2" xfId="41084" xr:uid="{00000000-0005-0000-0000-000030220000}"/>
    <cellStyle name="Input 9 5 4" xfId="18476" xr:uid="{00000000-0005-0000-0000-000031220000}"/>
    <cellStyle name="Input 9 5 4 2" xfId="31227" xr:uid="{00000000-0005-0000-0000-000032220000}"/>
    <cellStyle name="Input 9 6" xfId="12472" xr:uid="{00000000-0005-0000-0000-000033220000}"/>
    <cellStyle name="Input 9 6 2" xfId="25643" xr:uid="{00000000-0005-0000-0000-000034220000}"/>
    <cellStyle name="Input 9 6 2 2" xfId="38394" xr:uid="{00000000-0005-0000-0000-000035220000}"/>
    <cellStyle name="Input 9 7" xfId="15173" xr:uid="{00000000-0005-0000-0000-000036220000}"/>
    <cellStyle name="Input 9 7 2" xfId="28344" xr:uid="{00000000-0005-0000-0000-000037220000}"/>
    <cellStyle name="Input 9 7 2 2" xfId="41095" xr:uid="{00000000-0005-0000-0000-000038220000}"/>
    <cellStyle name="Input 9 8" xfId="18465" xr:uid="{00000000-0005-0000-0000-000039220000}"/>
    <cellStyle name="Input 9 8 2" xfId="31216" xr:uid="{00000000-0005-0000-0000-00003A220000}"/>
    <cellStyle name="Input 9 9" xfId="3955" xr:uid="{00000000-0005-0000-0000-00003B220000}"/>
    <cellStyle name="InputBlueFont" xfId="3967" xr:uid="{00000000-0005-0000-0000-00003C220000}"/>
    <cellStyle name="InputBlueFont 2" xfId="3968" xr:uid="{00000000-0005-0000-0000-00003D220000}"/>
    <cellStyle name="InputBlueFont 3" xfId="3969" xr:uid="{00000000-0005-0000-0000-00003E220000}"/>
    <cellStyle name="Link Currency (0)" xfId="621" xr:uid="{00000000-0005-0000-0000-00003F220000}"/>
    <cellStyle name="Link Currency (2)" xfId="622" xr:uid="{00000000-0005-0000-0000-000040220000}"/>
    <cellStyle name="Link Units (0)" xfId="623" xr:uid="{00000000-0005-0000-0000-000041220000}"/>
    <cellStyle name="Link Units (1)" xfId="624" xr:uid="{00000000-0005-0000-0000-000042220000}"/>
    <cellStyle name="Link Units (2)" xfId="625" xr:uid="{00000000-0005-0000-0000-000043220000}"/>
    <cellStyle name="Linked Cell" xfId="39" builtinId="24" customBuiltin="1"/>
    <cellStyle name="Linked Cell 10" xfId="1467" xr:uid="{00000000-0005-0000-0000-000045220000}"/>
    <cellStyle name="Linked Cell 10 2" xfId="3970" xr:uid="{00000000-0005-0000-0000-000046220000}"/>
    <cellStyle name="Linked Cell 11" xfId="1468" xr:uid="{00000000-0005-0000-0000-000047220000}"/>
    <cellStyle name="Linked Cell 11 2" xfId="3971" xr:uid="{00000000-0005-0000-0000-000048220000}"/>
    <cellStyle name="Linked Cell 12" xfId="1469" xr:uid="{00000000-0005-0000-0000-000049220000}"/>
    <cellStyle name="Linked Cell 12 2" xfId="3972" xr:uid="{00000000-0005-0000-0000-00004A220000}"/>
    <cellStyle name="Linked Cell 13" xfId="1470" xr:uid="{00000000-0005-0000-0000-00004B220000}"/>
    <cellStyle name="Linked Cell 13 2" xfId="3973" xr:uid="{00000000-0005-0000-0000-00004C220000}"/>
    <cellStyle name="Linked Cell 14" xfId="1471" xr:uid="{00000000-0005-0000-0000-00004D220000}"/>
    <cellStyle name="Linked Cell 14 2" xfId="3974" xr:uid="{00000000-0005-0000-0000-00004E220000}"/>
    <cellStyle name="Linked Cell 15" xfId="1472" xr:uid="{00000000-0005-0000-0000-00004F220000}"/>
    <cellStyle name="Linked Cell 15 2" xfId="3975" xr:uid="{00000000-0005-0000-0000-000050220000}"/>
    <cellStyle name="Linked Cell 16" xfId="1473" xr:uid="{00000000-0005-0000-0000-000051220000}"/>
    <cellStyle name="Linked Cell 16 2" xfId="3976" xr:uid="{00000000-0005-0000-0000-000052220000}"/>
    <cellStyle name="Linked Cell 17" xfId="1474" xr:uid="{00000000-0005-0000-0000-000053220000}"/>
    <cellStyle name="Linked Cell 17 2" xfId="3977" xr:uid="{00000000-0005-0000-0000-000054220000}"/>
    <cellStyle name="Linked Cell 18" xfId="1475" xr:uid="{00000000-0005-0000-0000-000055220000}"/>
    <cellStyle name="Linked Cell 19" xfId="1476" xr:uid="{00000000-0005-0000-0000-000056220000}"/>
    <cellStyle name="Linked Cell 2" xfId="1477" xr:uid="{00000000-0005-0000-0000-000057220000}"/>
    <cellStyle name="Linked Cell 2 2" xfId="3979" xr:uid="{00000000-0005-0000-0000-000058220000}"/>
    <cellStyle name="Linked Cell 2 2 2" xfId="3980" xr:uid="{00000000-0005-0000-0000-000059220000}"/>
    <cellStyle name="Linked Cell 2 2 3" xfId="3981" xr:uid="{00000000-0005-0000-0000-00005A220000}"/>
    <cellStyle name="Linked Cell 2 2 4" xfId="3982" xr:uid="{00000000-0005-0000-0000-00005B220000}"/>
    <cellStyle name="Linked Cell 2 2 5" xfId="3983" xr:uid="{00000000-0005-0000-0000-00005C220000}"/>
    <cellStyle name="Linked Cell 2 3" xfId="3984" xr:uid="{00000000-0005-0000-0000-00005D220000}"/>
    <cellStyle name="Linked Cell 2 4" xfId="3985" xr:uid="{00000000-0005-0000-0000-00005E220000}"/>
    <cellStyle name="Linked Cell 2 5" xfId="3986" xr:uid="{00000000-0005-0000-0000-00005F220000}"/>
    <cellStyle name="Linked Cell 2 6" xfId="3978" xr:uid="{00000000-0005-0000-0000-000060220000}"/>
    <cellStyle name="Linked Cell 20" xfId="1478" xr:uid="{00000000-0005-0000-0000-000061220000}"/>
    <cellStyle name="Linked Cell 3" xfId="1479" xr:uid="{00000000-0005-0000-0000-000062220000}"/>
    <cellStyle name="Linked Cell 3 2" xfId="3987" xr:uid="{00000000-0005-0000-0000-000063220000}"/>
    <cellStyle name="Linked Cell 4" xfId="1480" xr:uid="{00000000-0005-0000-0000-000064220000}"/>
    <cellStyle name="Linked Cell 4 2" xfId="3988" xr:uid="{00000000-0005-0000-0000-000065220000}"/>
    <cellStyle name="Linked Cell 5" xfId="1481" xr:uid="{00000000-0005-0000-0000-000066220000}"/>
    <cellStyle name="Linked Cell 5 2" xfId="3989" xr:uid="{00000000-0005-0000-0000-000067220000}"/>
    <cellStyle name="Linked Cell 6" xfId="1482" xr:uid="{00000000-0005-0000-0000-000068220000}"/>
    <cellStyle name="Linked Cell 6 2" xfId="3990" xr:uid="{00000000-0005-0000-0000-000069220000}"/>
    <cellStyle name="Linked Cell 7" xfId="1483" xr:uid="{00000000-0005-0000-0000-00006A220000}"/>
    <cellStyle name="Linked Cell 7 2" xfId="3991" xr:uid="{00000000-0005-0000-0000-00006B220000}"/>
    <cellStyle name="Linked Cell 8" xfId="1484" xr:uid="{00000000-0005-0000-0000-00006C220000}"/>
    <cellStyle name="Linked Cell 8 2" xfId="3992" xr:uid="{00000000-0005-0000-0000-00006D220000}"/>
    <cellStyle name="Linked Cell 9" xfId="1485" xr:uid="{00000000-0005-0000-0000-00006E220000}"/>
    <cellStyle name="Linked Cell 9 2" xfId="3993" xr:uid="{00000000-0005-0000-0000-00006F220000}"/>
    <cellStyle name="Millares [0] 2" xfId="3994" xr:uid="{00000000-0005-0000-0000-000070220000}"/>
    <cellStyle name="Millares [0] 3" xfId="3995" xr:uid="{00000000-0005-0000-0000-000071220000}"/>
    <cellStyle name="Millares 2" xfId="3996" xr:uid="{00000000-0005-0000-0000-000072220000}"/>
    <cellStyle name="Millares 2 10" xfId="3997" xr:uid="{00000000-0005-0000-0000-000073220000}"/>
    <cellStyle name="Millares 2 11" xfId="3998" xr:uid="{00000000-0005-0000-0000-000074220000}"/>
    <cellStyle name="Millares 2 12" xfId="3999" xr:uid="{00000000-0005-0000-0000-000075220000}"/>
    <cellStyle name="Millares 2 13" xfId="4000" xr:uid="{00000000-0005-0000-0000-000076220000}"/>
    <cellStyle name="Millares 2 14" xfId="4001" xr:uid="{00000000-0005-0000-0000-000077220000}"/>
    <cellStyle name="Millares 2 2" xfId="4002" xr:uid="{00000000-0005-0000-0000-000078220000}"/>
    <cellStyle name="Millares 2 2 2" xfId="4003" xr:uid="{00000000-0005-0000-0000-000079220000}"/>
    <cellStyle name="Millares 2 2 2 2" xfId="4004" xr:uid="{00000000-0005-0000-0000-00007A220000}"/>
    <cellStyle name="Millares 2 2 2 3" xfId="4005" xr:uid="{00000000-0005-0000-0000-00007B220000}"/>
    <cellStyle name="Millares 2 2 2 4" xfId="4006" xr:uid="{00000000-0005-0000-0000-00007C220000}"/>
    <cellStyle name="Millares 2 2 3" xfId="4007" xr:uid="{00000000-0005-0000-0000-00007D220000}"/>
    <cellStyle name="Millares 2 2 3 2" xfId="4008" xr:uid="{00000000-0005-0000-0000-00007E220000}"/>
    <cellStyle name="Millares 2 2 4" xfId="4009" xr:uid="{00000000-0005-0000-0000-00007F220000}"/>
    <cellStyle name="Millares 2 2 4 2" xfId="4010" xr:uid="{00000000-0005-0000-0000-000080220000}"/>
    <cellStyle name="Millares 2 2 4 3" xfId="4011" xr:uid="{00000000-0005-0000-0000-000081220000}"/>
    <cellStyle name="Millares 2 2 5" xfId="4012" xr:uid="{00000000-0005-0000-0000-000082220000}"/>
    <cellStyle name="Millares 2 2 5 2" xfId="4013" xr:uid="{00000000-0005-0000-0000-000083220000}"/>
    <cellStyle name="Millares 2 2 6" xfId="4014" xr:uid="{00000000-0005-0000-0000-000084220000}"/>
    <cellStyle name="Millares 2 3" xfId="4015" xr:uid="{00000000-0005-0000-0000-000085220000}"/>
    <cellStyle name="Millares 2 3 2" xfId="4016" xr:uid="{00000000-0005-0000-0000-000086220000}"/>
    <cellStyle name="Millares 2 3 2 2" xfId="4017" xr:uid="{00000000-0005-0000-0000-000087220000}"/>
    <cellStyle name="Millares 2 3 3" xfId="4018" xr:uid="{00000000-0005-0000-0000-000088220000}"/>
    <cellStyle name="Millares 2 3 4" xfId="4019" xr:uid="{00000000-0005-0000-0000-000089220000}"/>
    <cellStyle name="Millares 2 3 5" xfId="4020" xr:uid="{00000000-0005-0000-0000-00008A220000}"/>
    <cellStyle name="Millares 2 4" xfId="4021" xr:uid="{00000000-0005-0000-0000-00008B220000}"/>
    <cellStyle name="Millares 2 4 2" xfId="4022" xr:uid="{00000000-0005-0000-0000-00008C220000}"/>
    <cellStyle name="Millares 2 4 2 2" xfId="4023" xr:uid="{00000000-0005-0000-0000-00008D220000}"/>
    <cellStyle name="Millares 2 4 3" xfId="4024" xr:uid="{00000000-0005-0000-0000-00008E220000}"/>
    <cellStyle name="Millares 2 4 4" xfId="4025" xr:uid="{00000000-0005-0000-0000-00008F220000}"/>
    <cellStyle name="Millares 2 5" xfId="4026" xr:uid="{00000000-0005-0000-0000-000090220000}"/>
    <cellStyle name="Millares 2 5 2" xfId="4027" xr:uid="{00000000-0005-0000-0000-000091220000}"/>
    <cellStyle name="Millares 2 6" xfId="4028" xr:uid="{00000000-0005-0000-0000-000092220000}"/>
    <cellStyle name="Millares 2 6 2" xfId="4029" xr:uid="{00000000-0005-0000-0000-000093220000}"/>
    <cellStyle name="Millares 2 7" xfId="4030" xr:uid="{00000000-0005-0000-0000-000094220000}"/>
    <cellStyle name="Millares 2 8" xfId="4031" xr:uid="{00000000-0005-0000-0000-000095220000}"/>
    <cellStyle name="Millares 2 9" xfId="4032" xr:uid="{00000000-0005-0000-0000-000096220000}"/>
    <cellStyle name="Millares 2_Junio" xfId="4033" xr:uid="{00000000-0005-0000-0000-000097220000}"/>
    <cellStyle name="Millares 3" xfId="4034" xr:uid="{00000000-0005-0000-0000-000098220000}"/>
    <cellStyle name="Millares 3 2" xfId="4035" xr:uid="{00000000-0005-0000-0000-000099220000}"/>
    <cellStyle name="Millares 3 2 2" xfId="4036" xr:uid="{00000000-0005-0000-0000-00009A220000}"/>
    <cellStyle name="Millares 3 2 2 2" xfId="4037" xr:uid="{00000000-0005-0000-0000-00009B220000}"/>
    <cellStyle name="Millares 3 2 3" xfId="4038" xr:uid="{00000000-0005-0000-0000-00009C220000}"/>
    <cellStyle name="Millares 3 2 3 2" xfId="4039" xr:uid="{00000000-0005-0000-0000-00009D220000}"/>
    <cellStyle name="Millares 3 2 3 3" xfId="4040" xr:uid="{00000000-0005-0000-0000-00009E220000}"/>
    <cellStyle name="Millares 3 2 4" xfId="4041" xr:uid="{00000000-0005-0000-0000-00009F220000}"/>
    <cellStyle name="Millares 3 2 4 2" xfId="4042" xr:uid="{00000000-0005-0000-0000-0000A0220000}"/>
    <cellStyle name="Millares 3 2 5" xfId="4043" xr:uid="{00000000-0005-0000-0000-0000A1220000}"/>
    <cellStyle name="Millares 3 2 6" xfId="4044" xr:uid="{00000000-0005-0000-0000-0000A2220000}"/>
    <cellStyle name="Millares 3 3" xfId="4045" xr:uid="{00000000-0005-0000-0000-0000A3220000}"/>
    <cellStyle name="Millares 3 3 2" xfId="4046" xr:uid="{00000000-0005-0000-0000-0000A4220000}"/>
    <cellStyle name="Millares 3 3 3" xfId="4047" xr:uid="{00000000-0005-0000-0000-0000A5220000}"/>
    <cellStyle name="Millares 3 3 4" xfId="4048" xr:uid="{00000000-0005-0000-0000-0000A6220000}"/>
    <cellStyle name="Millares 3 4" xfId="4049" xr:uid="{00000000-0005-0000-0000-0000A7220000}"/>
    <cellStyle name="Millares 3 4 2" xfId="4050" xr:uid="{00000000-0005-0000-0000-0000A8220000}"/>
    <cellStyle name="Millares 3 4 3" xfId="4051" xr:uid="{00000000-0005-0000-0000-0000A9220000}"/>
    <cellStyle name="Millares 3 4 4" xfId="4052" xr:uid="{00000000-0005-0000-0000-0000AA220000}"/>
    <cellStyle name="Millares 3 5" xfId="4053" xr:uid="{00000000-0005-0000-0000-0000AB220000}"/>
    <cellStyle name="Millares 3 5 2" xfId="4054" xr:uid="{00000000-0005-0000-0000-0000AC220000}"/>
    <cellStyle name="Millares 3 6" xfId="4055" xr:uid="{00000000-0005-0000-0000-0000AD220000}"/>
    <cellStyle name="Millares 3 6 2" xfId="4056" xr:uid="{00000000-0005-0000-0000-0000AE220000}"/>
    <cellStyle name="Millares 3 7" xfId="4057" xr:uid="{00000000-0005-0000-0000-0000AF220000}"/>
    <cellStyle name="Millares 4" xfId="4058" xr:uid="{00000000-0005-0000-0000-0000B0220000}"/>
    <cellStyle name="Millares 4 2" xfId="4059" xr:uid="{00000000-0005-0000-0000-0000B1220000}"/>
    <cellStyle name="Millares 4 2 2" xfId="4060" xr:uid="{00000000-0005-0000-0000-0000B2220000}"/>
    <cellStyle name="Millares 4 2 2 2" xfId="4061" xr:uid="{00000000-0005-0000-0000-0000B3220000}"/>
    <cellStyle name="Millares 4 2 2 3" xfId="4062" xr:uid="{00000000-0005-0000-0000-0000B4220000}"/>
    <cellStyle name="Millares 4 2 3" xfId="4063" xr:uid="{00000000-0005-0000-0000-0000B5220000}"/>
    <cellStyle name="Millares 4 2 3 2" xfId="4064" xr:uid="{00000000-0005-0000-0000-0000B6220000}"/>
    <cellStyle name="Millares 4 2 4" xfId="4065" xr:uid="{00000000-0005-0000-0000-0000B7220000}"/>
    <cellStyle name="Millares 4 2 5" xfId="4066" xr:uid="{00000000-0005-0000-0000-0000B8220000}"/>
    <cellStyle name="Millares 4 3" xfId="4067" xr:uid="{00000000-0005-0000-0000-0000B9220000}"/>
    <cellStyle name="Millares 4 3 2" xfId="4068" xr:uid="{00000000-0005-0000-0000-0000BA220000}"/>
    <cellStyle name="Millares 4 4" xfId="4069" xr:uid="{00000000-0005-0000-0000-0000BB220000}"/>
    <cellStyle name="Millares 4 4 2" xfId="4070" xr:uid="{00000000-0005-0000-0000-0000BC220000}"/>
    <cellStyle name="Millares 4 5" xfId="4071" xr:uid="{00000000-0005-0000-0000-0000BD220000}"/>
    <cellStyle name="Millares 4 5 2" xfId="4072" xr:uid="{00000000-0005-0000-0000-0000BE220000}"/>
    <cellStyle name="Millares 4 6" xfId="4073" xr:uid="{00000000-0005-0000-0000-0000BF220000}"/>
    <cellStyle name="Millares 5" xfId="4074" xr:uid="{00000000-0005-0000-0000-0000C0220000}"/>
    <cellStyle name="Millares 5 2" xfId="4075" xr:uid="{00000000-0005-0000-0000-0000C1220000}"/>
    <cellStyle name="Millares 5 2 2" xfId="4076" xr:uid="{00000000-0005-0000-0000-0000C2220000}"/>
    <cellStyle name="Millares 5 3" xfId="4077" xr:uid="{00000000-0005-0000-0000-0000C3220000}"/>
    <cellStyle name="Millares 5 3 2" xfId="4078" xr:uid="{00000000-0005-0000-0000-0000C4220000}"/>
    <cellStyle name="Millares 5 4" xfId="4079" xr:uid="{00000000-0005-0000-0000-0000C5220000}"/>
    <cellStyle name="Millares 5 5" xfId="4080" xr:uid="{00000000-0005-0000-0000-0000C6220000}"/>
    <cellStyle name="Millares 6" xfId="4081" xr:uid="{00000000-0005-0000-0000-0000C7220000}"/>
    <cellStyle name="Millares 6 2" xfId="4082" xr:uid="{00000000-0005-0000-0000-0000C8220000}"/>
    <cellStyle name="Millares 6 3" xfId="4083" xr:uid="{00000000-0005-0000-0000-0000C9220000}"/>
    <cellStyle name="Millares 6 4" xfId="4084" xr:uid="{00000000-0005-0000-0000-0000CA220000}"/>
    <cellStyle name="Millares 7" xfId="4085" xr:uid="{00000000-0005-0000-0000-0000CB220000}"/>
    <cellStyle name="Millares 7 2" xfId="4086" xr:uid="{00000000-0005-0000-0000-0000CC220000}"/>
    <cellStyle name="Millares 7 3" xfId="4087" xr:uid="{00000000-0005-0000-0000-0000CD220000}"/>
    <cellStyle name="Millares 7 4" xfId="4088" xr:uid="{00000000-0005-0000-0000-0000CE220000}"/>
    <cellStyle name="Millares 8" xfId="4089" xr:uid="{00000000-0005-0000-0000-0000CF220000}"/>
    <cellStyle name="Milliers [0]_!!!GO" xfId="626" xr:uid="{00000000-0005-0000-0000-0000D0220000}"/>
    <cellStyle name="Milliers_!!!GO" xfId="627" xr:uid="{00000000-0005-0000-0000-0000D1220000}"/>
    <cellStyle name="Moneda [0] 2" xfId="4090" xr:uid="{00000000-0005-0000-0000-0000D2220000}"/>
    <cellStyle name="Moneda 2" xfId="4091" xr:uid="{00000000-0005-0000-0000-0000D3220000}"/>
    <cellStyle name="Moneda 2 2" xfId="4092" xr:uid="{00000000-0005-0000-0000-0000D4220000}"/>
    <cellStyle name="Moneda 2 2 2" xfId="4093" xr:uid="{00000000-0005-0000-0000-0000D5220000}"/>
    <cellStyle name="Moneda 2 2 3" xfId="4094" xr:uid="{00000000-0005-0000-0000-0000D6220000}"/>
    <cellStyle name="Moneda 2 3" xfId="4095" xr:uid="{00000000-0005-0000-0000-0000D7220000}"/>
    <cellStyle name="Moneda 2 4" xfId="4096" xr:uid="{00000000-0005-0000-0000-0000D8220000}"/>
    <cellStyle name="Moneda 2 5" xfId="4097" xr:uid="{00000000-0005-0000-0000-0000D9220000}"/>
    <cellStyle name="Moneda 3" xfId="4098" xr:uid="{00000000-0005-0000-0000-0000DA220000}"/>
    <cellStyle name="Moneda 3 2" xfId="4099" xr:uid="{00000000-0005-0000-0000-0000DB220000}"/>
    <cellStyle name="Moneda 3 3" xfId="4100" xr:uid="{00000000-0005-0000-0000-0000DC220000}"/>
    <cellStyle name="Moneda 3 4" xfId="4101" xr:uid="{00000000-0005-0000-0000-0000DD220000}"/>
    <cellStyle name="Moneda 4" xfId="4102" xr:uid="{00000000-0005-0000-0000-0000DE220000}"/>
    <cellStyle name="Moneda 4 2" xfId="4103" xr:uid="{00000000-0005-0000-0000-0000DF220000}"/>
    <cellStyle name="Moneda 4 2 2" xfId="4104" xr:uid="{00000000-0005-0000-0000-0000E0220000}"/>
    <cellStyle name="Moneda 4 2 3" xfId="4105" xr:uid="{00000000-0005-0000-0000-0000E1220000}"/>
    <cellStyle name="Moneda 4 3" xfId="4106" xr:uid="{00000000-0005-0000-0000-0000E2220000}"/>
    <cellStyle name="Moneda 4 4" xfId="4107" xr:uid="{00000000-0005-0000-0000-0000E3220000}"/>
    <cellStyle name="Moneda 4 5" xfId="4108" xr:uid="{00000000-0005-0000-0000-0000E4220000}"/>
    <cellStyle name="Moneda 5" xfId="4109" xr:uid="{00000000-0005-0000-0000-0000E5220000}"/>
    <cellStyle name="Moneda 5 2" xfId="4110" xr:uid="{00000000-0005-0000-0000-0000E6220000}"/>
    <cellStyle name="Moneda 5 3" xfId="4111" xr:uid="{00000000-0005-0000-0000-0000E7220000}"/>
    <cellStyle name="Moneda 5 4" xfId="4112" xr:uid="{00000000-0005-0000-0000-0000E8220000}"/>
    <cellStyle name="Moneda 6" xfId="4113" xr:uid="{00000000-0005-0000-0000-0000E9220000}"/>
    <cellStyle name="Monétaire [0]_!!!GO" xfId="628" xr:uid="{00000000-0005-0000-0000-0000EA220000}"/>
    <cellStyle name="Monétaire_!!!GO" xfId="629" xr:uid="{00000000-0005-0000-0000-0000EB220000}"/>
    <cellStyle name="Monetario0" xfId="4114" xr:uid="{00000000-0005-0000-0000-0000EC220000}"/>
    <cellStyle name="Neutral" xfId="35" builtinId="28" customBuiltin="1"/>
    <cellStyle name="Neutral 10" xfId="1486" xr:uid="{00000000-0005-0000-0000-0000EE220000}"/>
    <cellStyle name="Neutral 10 2" xfId="4115" xr:uid="{00000000-0005-0000-0000-0000EF220000}"/>
    <cellStyle name="Neutral 11" xfId="1487" xr:uid="{00000000-0005-0000-0000-0000F0220000}"/>
    <cellStyle name="Neutral 11 2" xfId="4116" xr:uid="{00000000-0005-0000-0000-0000F1220000}"/>
    <cellStyle name="Neutral 12" xfId="1488" xr:uid="{00000000-0005-0000-0000-0000F2220000}"/>
    <cellStyle name="Neutral 12 2" xfId="4117" xr:uid="{00000000-0005-0000-0000-0000F3220000}"/>
    <cellStyle name="Neutral 13" xfId="1489" xr:uid="{00000000-0005-0000-0000-0000F4220000}"/>
    <cellStyle name="Neutral 13 2" xfId="4118" xr:uid="{00000000-0005-0000-0000-0000F5220000}"/>
    <cellStyle name="Neutral 14" xfId="1490" xr:uid="{00000000-0005-0000-0000-0000F6220000}"/>
    <cellStyle name="Neutral 14 2" xfId="4119" xr:uid="{00000000-0005-0000-0000-0000F7220000}"/>
    <cellStyle name="Neutral 15" xfId="1491" xr:uid="{00000000-0005-0000-0000-0000F8220000}"/>
    <cellStyle name="Neutral 15 2" xfId="4120" xr:uid="{00000000-0005-0000-0000-0000F9220000}"/>
    <cellStyle name="Neutral 16" xfId="1492" xr:uid="{00000000-0005-0000-0000-0000FA220000}"/>
    <cellStyle name="Neutral 16 10" xfId="4122" xr:uid="{00000000-0005-0000-0000-0000FB220000}"/>
    <cellStyle name="Neutral 16 11" xfId="4123" xr:uid="{00000000-0005-0000-0000-0000FC220000}"/>
    <cellStyle name="Neutral 16 12" xfId="4124" xr:uid="{00000000-0005-0000-0000-0000FD220000}"/>
    <cellStyle name="Neutral 16 13" xfId="4125" xr:uid="{00000000-0005-0000-0000-0000FE220000}"/>
    <cellStyle name="Neutral 16 14" xfId="4126" xr:uid="{00000000-0005-0000-0000-0000FF220000}"/>
    <cellStyle name="Neutral 16 15" xfId="4121" xr:uid="{00000000-0005-0000-0000-000000230000}"/>
    <cellStyle name="Neutral 16 2" xfId="4127" xr:uid="{00000000-0005-0000-0000-000001230000}"/>
    <cellStyle name="Neutral 16 3" xfId="4128" xr:uid="{00000000-0005-0000-0000-000002230000}"/>
    <cellStyle name="Neutral 16 4" xfId="4129" xr:uid="{00000000-0005-0000-0000-000003230000}"/>
    <cellStyle name="Neutral 16 5" xfId="4130" xr:uid="{00000000-0005-0000-0000-000004230000}"/>
    <cellStyle name="Neutral 16 6" xfId="4131" xr:uid="{00000000-0005-0000-0000-000005230000}"/>
    <cellStyle name="Neutral 16 7" xfId="4132" xr:uid="{00000000-0005-0000-0000-000006230000}"/>
    <cellStyle name="Neutral 16 8" xfId="4133" xr:uid="{00000000-0005-0000-0000-000007230000}"/>
    <cellStyle name="Neutral 16 9" xfId="4134" xr:uid="{00000000-0005-0000-0000-000008230000}"/>
    <cellStyle name="Neutral 17" xfId="1493" xr:uid="{00000000-0005-0000-0000-000009230000}"/>
    <cellStyle name="Neutral 17 10" xfId="4136" xr:uid="{00000000-0005-0000-0000-00000A230000}"/>
    <cellStyle name="Neutral 17 11" xfId="4137" xr:uid="{00000000-0005-0000-0000-00000B230000}"/>
    <cellStyle name="Neutral 17 12" xfId="4138" xr:uid="{00000000-0005-0000-0000-00000C230000}"/>
    <cellStyle name="Neutral 17 13" xfId="4139" xr:uid="{00000000-0005-0000-0000-00000D230000}"/>
    <cellStyle name="Neutral 17 14" xfId="4140" xr:uid="{00000000-0005-0000-0000-00000E230000}"/>
    <cellStyle name="Neutral 17 15" xfId="4135" xr:uid="{00000000-0005-0000-0000-00000F230000}"/>
    <cellStyle name="Neutral 17 2" xfId="4141" xr:uid="{00000000-0005-0000-0000-000010230000}"/>
    <cellStyle name="Neutral 17 3" xfId="4142" xr:uid="{00000000-0005-0000-0000-000011230000}"/>
    <cellStyle name="Neutral 17 4" xfId="4143" xr:uid="{00000000-0005-0000-0000-000012230000}"/>
    <cellStyle name="Neutral 17 5" xfId="4144" xr:uid="{00000000-0005-0000-0000-000013230000}"/>
    <cellStyle name="Neutral 17 6" xfId="4145" xr:uid="{00000000-0005-0000-0000-000014230000}"/>
    <cellStyle name="Neutral 17 7" xfId="4146" xr:uid="{00000000-0005-0000-0000-000015230000}"/>
    <cellStyle name="Neutral 17 8" xfId="4147" xr:uid="{00000000-0005-0000-0000-000016230000}"/>
    <cellStyle name="Neutral 17 9" xfId="4148" xr:uid="{00000000-0005-0000-0000-000017230000}"/>
    <cellStyle name="Neutral 18" xfId="1494" xr:uid="{00000000-0005-0000-0000-000018230000}"/>
    <cellStyle name="Neutral 18 10" xfId="4150" xr:uid="{00000000-0005-0000-0000-000019230000}"/>
    <cellStyle name="Neutral 18 11" xfId="4151" xr:uid="{00000000-0005-0000-0000-00001A230000}"/>
    <cellStyle name="Neutral 18 12" xfId="4149" xr:uid="{00000000-0005-0000-0000-00001B230000}"/>
    <cellStyle name="Neutral 18 2" xfId="4152" xr:uid="{00000000-0005-0000-0000-00001C230000}"/>
    <cellStyle name="Neutral 18 3" xfId="4153" xr:uid="{00000000-0005-0000-0000-00001D230000}"/>
    <cellStyle name="Neutral 18 4" xfId="4154" xr:uid="{00000000-0005-0000-0000-00001E230000}"/>
    <cellStyle name="Neutral 18 5" xfId="4155" xr:uid="{00000000-0005-0000-0000-00001F230000}"/>
    <cellStyle name="Neutral 18 6" xfId="4156" xr:uid="{00000000-0005-0000-0000-000020230000}"/>
    <cellStyle name="Neutral 18 7" xfId="4157" xr:uid="{00000000-0005-0000-0000-000021230000}"/>
    <cellStyle name="Neutral 18 8" xfId="4158" xr:uid="{00000000-0005-0000-0000-000022230000}"/>
    <cellStyle name="Neutral 18 9" xfId="4159" xr:uid="{00000000-0005-0000-0000-000023230000}"/>
    <cellStyle name="Neutral 19" xfId="1495" xr:uid="{00000000-0005-0000-0000-000024230000}"/>
    <cellStyle name="Neutral 19 10" xfId="4161" xr:uid="{00000000-0005-0000-0000-000025230000}"/>
    <cellStyle name="Neutral 19 11" xfId="4162" xr:uid="{00000000-0005-0000-0000-000026230000}"/>
    <cellStyle name="Neutral 19 12" xfId="4160" xr:uid="{00000000-0005-0000-0000-000027230000}"/>
    <cellStyle name="Neutral 19 2" xfId="4163" xr:uid="{00000000-0005-0000-0000-000028230000}"/>
    <cellStyle name="Neutral 19 3" xfId="4164" xr:uid="{00000000-0005-0000-0000-000029230000}"/>
    <cellStyle name="Neutral 19 4" xfId="4165" xr:uid="{00000000-0005-0000-0000-00002A230000}"/>
    <cellStyle name="Neutral 19 5" xfId="4166" xr:uid="{00000000-0005-0000-0000-00002B230000}"/>
    <cellStyle name="Neutral 19 6" xfId="4167" xr:uid="{00000000-0005-0000-0000-00002C230000}"/>
    <cellStyle name="Neutral 19 7" xfId="4168" xr:uid="{00000000-0005-0000-0000-00002D230000}"/>
    <cellStyle name="Neutral 19 8" xfId="4169" xr:uid="{00000000-0005-0000-0000-00002E230000}"/>
    <cellStyle name="Neutral 19 9" xfId="4170" xr:uid="{00000000-0005-0000-0000-00002F230000}"/>
    <cellStyle name="Neutral 2" xfId="1496" xr:uid="{00000000-0005-0000-0000-000030230000}"/>
    <cellStyle name="Neutral 2 2" xfId="4172" xr:uid="{00000000-0005-0000-0000-000031230000}"/>
    <cellStyle name="Neutral 2 2 2" xfId="4173" xr:uid="{00000000-0005-0000-0000-000032230000}"/>
    <cellStyle name="Neutral 2 2 3" xfId="4174" xr:uid="{00000000-0005-0000-0000-000033230000}"/>
    <cellStyle name="Neutral 2 2 4" xfId="4175" xr:uid="{00000000-0005-0000-0000-000034230000}"/>
    <cellStyle name="Neutral 2 2 5" xfId="4176" xr:uid="{00000000-0005-0000-0000-000035230000}"/>
    <cellStyle name="Neutral 2 3" xfId="4177" xr:uid="{00000000-0005-0000-0000-000036230000}"/>
    <cellStyle name="Neutral 2 3 2" xfId="4178" xr:uid="{00000000-0005-0000-0000-000037230000}"/>
    <cellStyle name="Neutral 2 4" xfId="4179" xr:uid="{00000000-0005-0000-0000-000038230000}"/>
    <cellStyle name="Neutral 2 4 2" xfId="4180" xr:uid="{00000000-0005-0000-0000-000039230000}"/>
    <cellStyle name="Neutral 2 5" xfId="4181" xr:uid="{00000000-0005-0000-0000-00003A230000}"/>
    <cellStyle name="Neutral 2 6" xfId="4182" xr:uid="{00000000-0005-0000-0000-00003B230000}"/>
    <cellStyle name="Neutral 2 7" xfId="4183" xr:uid="{00000000-0005-0000-0000-00003C230000}"/>
    <cellStyle name="Neutral 2 8" xfId="4171" xr:uid="{00000000-0005-0000-0000-00003D230000}"/>
    <cellStyle name="Neutral 2_Volumen_2011Ini R3(2)" xfId="4184" xr:uid="{00000000-0005-0000-0000-00003E230000}"/>
    <cellStyle name="Neutral 20" xfId="1497" xr:uid="{00000000-0005-0000-0000-00003F230000}"/>
    <cellStyle name="Neutral 20 10" xfId="4186" xr:uid="{00000000-0005-0000-0000-000040230000}"/>
    <cellStyle name="Neutral 20 11" xfId="4187" xr:uid="{00000000-0005-0000-0000-000041230000}"/>
    <cellStyle name="Neutral 20 12" xfId="4185" xr:uid="{00000000-0005-0000-0000-000042230000}"/>
    <cellStyle name="Neutral 20 2" xfId="4188" xr:uid="{00000000-0005-0000-0000-000043230000}"/>
    <cellStyle name="Neutral 20 3" xfId="4189" xr:uid="{00000000-0005-0000-0000-000044230000}"/>
    <cellStyle name="Neutral 20 4" xfId="4190" xr:uid="{00000000-0005-0000-0000-000045230000}"/>
    <cellStyle name="Neutral 20 5" xfId="4191" xr:uid="{00000000-0005-0000-0000-000046230000}"/>
    <cellStyle name="Neutral 20 6" xfId="4192" xr:uid="{00000000-0005-0000-0000-000047230000}"/>
    <cellStyle name="Neutral 20 7" xfId="4193" xr:uid="{00000000-0005-0000-0000-000048230000}"/>
    <cellStyle name="Neutral 20 8" xfId="4194" xr:uid="{00000000-0005-0000-0000-000049230000}"/>
    <cellStyle name="Neutral 20 9" xfId="4195" xr:uid="{00000000-0005-0000-0000-00004A230000}"/>
    <cellStyle name="Neutral 21" xfId="4196" xr:uid="{00000000-0005-0000-0000-00004B230000}"/>
    <cellStyle name="Neutral 21 2" xfId="4197" xr:uid="{00000000-0005-0000-0000-00004C230000}"/>
    <cellStyle name="Neutral 21 3" xfId="4198" xr:uid="{00000000-0005-0000-0000-00004D230000}"/>
    <cellStyle name="Neutral 21 4" xfId="4199" xr:uid="{00000000-0005-0000-0000-00004E230000}"/>
    <cellStyle name="Neutral 21 5" xfId="4200" xr:uid="{00000000-0005-0000-0000-00004F230000}"/>
    <cellStyle name="Neutral 21 6" xfId="4201" xr:uid="{00000000-0005-0000-0000-000050230000}"/>
    <cellStyle name="Neutral 21 7" xfId="4202" xr:uid="{00000000-0005-0000-0000-000051230000}"/>
    <cellStyle name="Neutral 21 8" xfId="4203" xr:uid="{00000000-0005-0000-0000-000052230000}"/>
    <cellStyle name="Neutral 22" xfId="4204" xr:uid="{00000000-0005-0000-0000-000053230000}"/>
    <cellStyle name="Neutral 22 2" xfId="4205" xr:uid="{00000000-0005-0000-0000-000054230000}"/>
    <cellStyle name="Neutral 22 3" xfId="4206" xr:uid="{00000000-0005-0000-0000-000055230000}"/>
    <cellStyle name="Neutral 22 4" xfId="4207" xr:uid="{00000000-0005-0000-0000-000056230000}"/>
    <cellStyle name="Neutral 22 5" xfId="4208" xr:uid="{00000000-0005-0000-0000-000057230000}"/>
    <cellStyle name="Neutral 22 6" xfId="4209" xr:uid="{00000000-0005-0000-0000-000058230000}"/>
    <cellStyle name="Neutral 22 7" xfId="4210" xr:uid="{00000000-0005-0000-0000-000059230000}"/>
    <cellStyle name="Neutral 22 8" xfId="4211" xr:uid="{00000000-0005-0000-0000-00005A230000}"/>
    <cellStyle name="Neutral 23" xfId="4212" xr:uid="{00000000-0005-0000-0000-00005B230000}"/>
    <cellStyle name="Neutral 23 2" xfId="4213" xr:uid="{00000000-0005-0000-0000-00005C230000}"/>
    <cellStyle name="Neutral 23 3" xfId="4214" xr:uid="{00000000-0005-0000-0000-00005D230000}"/>
    <cellStyle name="Neutral 24" xfId="4215" xr:uid="{00000000-0005-0000-0000-00005E230000}"/>
    <cellStyle name="Neutral 24 2" xfId="4216" xr:uid="{00000000-0005-0000-0000-00005F230000}"/>
    <cellStyle name="Neutral 24 3" xfId="4217" xr:uid="{00000000-0005-0000-0000-000060230000}"/>
    <cellStyle name="Neutral 25" xfId="4218" xr:uid="{00000000-0005-0000-0000-000061230000}"/>
    <cellStyle name="Neutral 25 2" xfId="4219" xr:uid="{00000000-0005-0000-0000-000062230000}"/>
    <cellStyle name="Neutral 25 3" xfId="4220" xr:uid="{00000000-0005-0000-0000-000063230000}"/>
    <cellStyle name="Neutral 26" xfId="4221" xr:uid="{00000000-0005-0000-0000-000064230000}"/>
    <cellStyle name="Neutral 26 2" xfId="4222" xr:uid="{00000000-0005-0000-0000-000065230000}"/>
    <cellStyle name="Neutral 27" xfId="4223" xr:uid="{00000000-0005-0000-0000-000066230000}"/>
    <cellStyle name="Neutral 28" xfId="4224" xr:uid="{00000000-0005-0000-0000-000067230000}"/>
    <cellStyle name="Neutral 29" xfId="4225" xr:uid="{00000000-0005-0000-0000-000068230000}"/>
    <cellStyle name="Neutral 3" xfId="1498" xr:uid="{00000000-0005-0000-0000-000069230000}"/>
    <cellStyle name="Neutral 3 2" xfId="4227" xr:uid="{00000000-0005-0000-0000-00006A230000}"/>
    <cellStyle name="Neutral 3 2 2" xfId="4228" xr:uid="{00000000-0005-0000-0000-00006B230000}"/>
    <cellStyle name="Neutral 3 3" xfId="4229" xr:uid="{00000000-0005-0000-0000-00006C230000}"/>
    <cellStyle name="Neutral 3 3 2" xfId="4230" xr:uid="{00000000-0005-0000-0000-00006D230000}"/>
    <cellStyle name="Neutral 3 4" xfId="4231" xr:uid="{00000000-0005-0000-0000-00006E230000}"/>
    <cellStyle name="Neutral 3 5" xfId="4226" xr:uid="{00000000-0005-0000-0000-00006F230000}"/>
    <cellStyle name="Neutral 3_Volumen_2011Ini R3(2)" xfId="4232" xr:uid="{00000000-0005-0000-0000-000070230000}"/>
    <cellStyle name="Neutral 30" xfId="4233" xr:uid="{00000000-0005-0000-0000-000071230000}"/>
    <cellStyle name="Neutral 31" xfId="4234" xr:uid="{00000000-0005-0000-0000-000072230000}"/>
    <cellStyle name="Neutral 32" xfId="4235" xr:uid="{00000000-0005-0000-0000-000073230000}"/>
    <cellStyle name="Neutral 33" xfId="4236" xr:uid="{00000000-0005-0000-0000-000074230000}"/>
    <cellStyle name="Neutral 34" xfId="4237" xr:uid="{00000000-0005-0000-0000-000075230000}"/>
    <cellStyle name="Neutral 35" xfId="4238" xr:uid="{00000000-0005-0000-0000-000076230000}"/>
    <cellStyle name="Neutral 36" xfId="4239" xr:uid="{00000000-0005-0000-0000-000077230000}"/>
    <cellStyle name="Neutral 37" xfId="4240" xr:uid="{00000000-0005-0000-0000-000078230000}"/>
    <cellStyle name="Neutral 38" xfId="4241" xr:uid="{00000000-0005-0000-0000-000079230000}"/>
    <cellStyle name="Neutral 39" xfId="4242" xr:uid="{00000000-0005-0000-0000-00007A230000}"/>
    <cellStyle name="Neutral 4" xfId="1499" xr:uid="{00000000-0005-0000-0000-00007B230000}"/>
    <cellStyle name="Neutral 4 2" xfId="4244" xr:uid="{00000000-0005-0000-0000-00007C230000}"/>
    <cellStyle name="Neutral 4 2 2" xfId="4245" xr:uid="{00000000-0005-0000-0000-00007D230000}"/>
    <cellStyle name="Neutral 4 3" xfId="4246" xr:uid="{00000000-0005-0000-0000-00007E230000}"/>
    <cellStyle name="Neutral 4 3 2" xfId="4247" xr:uid="{00000000-0005-0000-0000-00007F230000}"/>
    <cellStyle name="Neutral 4 4" xfId="4248" xr:uid="{00000000-0005-0000-0000-000080230000}"/>
    <cellStyle name="Neutral 4 5" xfId="4249" xr:uid="{00000000-0005-0000-0000-000081230000}"/>
    <cellStyle name="Neutral 4 6" xfId="4243" xr:uid="{00000000-0005-0000-0000-000082230000}"/>
    <cellStyle name="Neutral 4_base guc" xfId="4250" xr:uid="{00000000-0005-0000-0000-000083230000}"/>
    <cellStyle name="Neutral 40" xfId="4251" xr:uid="{00000000-0005-0000-0000-000084230000}"/>
    <cellStyle name="Neutral 41" xfId="4252" xr:uid="{00000000-0005-0000-0000-000085230000}"/>
    <cellStyle name="Neutral 42" xfId="4253" xr:uid="{00000000-0005-0000-0000-000086230000}"/>
    <cellStyle name="Neutral 43" xfId="4254" xr:uid="{00000000-0005-0000-0000-000087230000}"/>
    <cellStyle name="Neutral 44" xfId="4255" xr:uid="{00000000-0005-0000-0000-000088230000}"/>
    <cellStyle name="Neutral 45" xfId="4256" xr:uid="{00000000-0005-0000-0000-000089230000}"/>
    <cellStyle name="Neutral 46" xfId="4257" xr:uid="{00000000-0005-0000-0000-00008A230000}"/>
    <cellStyle name="Neutral 47" xfId="4258" xr:uid="{00000000-0005-0000-0000-00008B230000}"/>
    <cellStyle name="Neutral 48" xfId="4259" xr:uid="{00000000-0005-0000-0000-00008C230000}"/>
    <cellStyle name="Neutral 49" xfId="4260" xr:uid="{00000000-0005-0000-0000-00008D230000}"/>
    <cellStyle name="Neutral 5" xfId="1500" xr:uid="{00000000-0005-0000-0000-00008E230000}"/>
    <cellStyle name="Neutral 5 2" xfId="4262" xr:uid="{00000000-0005-0000-0000-00008F230000}"/>
    <cellStyle name="Neutral 5 2 2" xfId="4263" xr:uid="{00000000-0005-0000-0000-000090230000}"/>
    <cellStyle name="Neutral 5 3" xfId="4264" xr:uid="{00000000-0005-0000-0000-000091230000}"/>
    <cellStyle name="Neutral 5 4" xfId="4265" xr:uid="{00000000-0005-0000-0000-000092230000}"/>
    <cellStyle name="Neutral 5 5" xfId="4261" xr:uid="{00000000-0005-0000-0000-000093230000}"/>
    <cellStyle name="Neutral 5_base guc" xfId="4266" xr:uid="{00000000-0005-0000-0000-000094230000}"/>
    <cellStyle name="Neutral 50" xfId="4267" xr:uid="{00000000-0005-0000-0000-000095230000}"/>
    <cellStyle name="Neutral 6" xfId="1501" xr:uid="{00000000-0005-0000-0000-000096230000}"/>
    <cellStyle name="Neutral 6 2" xfId="4269" xr:uid="{00000000-0005-0000-0000-000097230000}"/>
    <cellStyle name="Neutral 6 3" xfId="4270" xr:uid="{00000000-0005-0000-0000-000098230000}"/>
    <cellStyle name="Neutral 6 4" xfId="4268" xr:uid="{00000000-0005-0000-0000-000099230000}"/>
    <cellStyle name="Neutral 7" xfId="1502" xr:uid="{00000000-0005-0000-0000-00009A230000}"/>
    <cellStyle name="Neutral 7 2" xfId="4272" xr:uid="{00000000-0005-0000-0000-00009B230000}"/>
    <cellStyle name="Neutral 7 3" xfId="4273" xr:uid="{00000000-0005-0000-0000-00009C230000}"/>
    <cellStyle name="Neutral 7 4" xfId="4271" xr:uid="{00000000-0005-0000-0000-00009D230000}"/>
    <cellStyle name="Neutral 8" xfId="1503" xr:uid="{00000000-0005-0000-0000-00009E230000}"/>
    <cellStyle name="Neutral 8 2" xfId="4274" xr:uid="{00000000-0005-0000-0000-00009F230000}"/>
    <cellStyle name="Neutral 9" xfId="1504" xr:uid="{00000000-0005-0000-0000-0000A0230000}"/>
    <cellStyle name="Neutral 9 2" xfId="4275" xr:uid="{00000000-0005-0000-0000-0000A1230000}"/>
    <cellStyle name="no dec" xfId="630" xr:uid="{00000000-0005-0000-0000-0000A2230000}"/>
    <cellStyle name="Normal" xfId="0" builtinId="0"/>
    <cellStyle name="Normal - Style1" xfId="631" xr:uid="{00000000-0005-0000-0000-0000A4230000}"/>
    <cellStyle name="Normal - Style1 2" xfId="4276" xr:uid="{00000000-0005-0000-0000-0000A5230000}"/>
    <cellStyle name="Normal - Style1 2 2" xfId="4277" xr:uid="{00000000-0005-0000-0000-0000A6230000}"/>
    <cellStyle name="Normal - Style1 2 2 2" xfId="4278" xr:uid="{00000000-0005-0000-0000-0000A7230000}"/>
    <cellStyle name="Normal - Style1 2 2 3" xfId="4279" xr:uid="{00000000-0005-0000-0000-0000A8230000}"/>
    <cellStyle name="Normal - Style1 2 3" xfId="4280" xr:uid="{00000000-0005-0000-0000-0000A9230000}"/>
    <cellStyle name="Normal - Style1 2 3 2" xfId="4281" xr:uid="{00000000-0005-0000-0000-0000AA230000}"/>
    <cellStyle name="Normal - Style1 2 3 3" xfId="4282" xr:uid="{00000000-0005-0000-0000-0000AB230000}"/>
    <cellStyle name="Normal - Style1 2 4" xfId="4283" xr:uid="{00000000-0005-0000-0000-0000AC230000}"/>
    <cellStyle name="Normal - Style1 2 5" xfId="4284" xr:uid="{00000000-0005-0000-0000-0000AD230000}"/>
    <cellStyle name="Normal - Style1 3" xfId="4285" xr:uid="{00000000-0005-0000-0000-0000AE230000}"/>
    <cellStyle name="Normal - Style1 3 2" xfId="4286" xr:uid="{00000000-0005-0000-0000-0000AF230000}"/>
    <cellStyle name="Normal - Style1 3 3" xfId="4287" xr:uid="{00000000-0005-0000-0000-0000B0230000}"/>
    <cellStyle name="Normal - Style1 4" xfId="4288" xr:uid="{00000000-0005-0000-0000-0000B1230000}"/>
    <cellStyle name="Normal - Style1 4 2" xfId="4289" xr:uid="{00000000-0005-0000-0000-0000B2230000}"/>
    <cellStyle name="Normal - Style1 4 2 2" xfId="4290" xr:uid="{00000000-0005-0000-0000-0000B3230000}"/>
    <cellStyle name="Normal - Style1 4 2 3" xfId="4291" xr:uid="{00000000-0005-0000-0000-0000B4230000}"/>
    <cellStyle name="Normal - Style1 4 3" xfId="4292" xr:uid="{00000000-0005-0000-0000-0000B5230000}"/>
    <cellStyle name="Normal - Style1 4 4" xfId="4293" xr:uid="{00000000-0005-0000-0000-0000B6230000}"/>
    <cellStyle name="Normal - Style1 5" xfId="4294" xr:uid="{00000000-0005-0000-0000-0000B7230000}"/>
    <cellStyle name="Normal - Style1 5 2" xfId="4295" xr:uid="{00000000-0005-0000-0000-0000B8230000}"/>
    <cellStyle name="Normal - Style1 5 3" xfId="4296" xr:uid="{00000000-0005-0000-0000-0000B9230000}"/>
    <cellStyle name="Normal - Style1 6" xfId="4297" xr:uid="{00000000-0005-0000-0000-0000BA230000}"/>
    <cellStyle name="Normal - Style1 6 2" xfId="4298" xr:uid="{00000000-0005-0000-0000-0000BB230000}"/>
    <cellStyle name="Normal - Style1 6 3" xfId="4299" xr:uid="{00000000-0005-0000-0000-0000BC230000}"/>
    <cellStyle name="Normal - Style1 7" xfId="4300" xr:uid="{00000000-0005-0000-0000-0000BD230000}"/>
    <cellStyle name="Normal - Style1_RESUMEN COLOMBIA" xfId="4301" xr:uid="{00000000-0005-0000-0000-0000BE230000}"/>
    <cellStyle name="Normal 1" xfId="4302" xr:uid="{00000000-0005-0000-0000-0000BF230000}"/>
    <cellStyle name="Normal 10" xfId="69" xr:uid="{00000000-0005-0000-0000-0000C0230000}"/>
    <cellStyle name="Normal 10 2" xfId="633" xr:uid="{00000000-0005-0000-0000-0000C1230000}"/>
    <cellStyle name="Normal 10 2 2" xfId="4304" xr:uid="{00000000-0005-0000-0000-0000C2230000}"/>
    <cellStyle name="Normal 10 2 3" xfId="4303" xr:uid="{00000000-0005-0000-0000-0000C3230000}"/>
    <cellStyle name="Normal 10 3" xfId="788" xr:uid="{00000000-0005-0000-0000-0000C4230000}"/>
    <cellStyle name="Normal 10 3 2" xfId="4306" xr:uid="{00000000-0005-0000-0000-0000C5230000}"/>
    <cellStyle name="Normal 10 3 3" xfId="4305" xr:uid="{00000000-0005-0000-0000-0000C6230000}"/>
    <cellStyle name="Normal 10 4" xfId="632" xr:uid="{00000000-0005-0000-0000-0000C7230000}"/>
    <cellStyle name="Normal 10 4 2" xfId="4307" xr:uid="{00000000-0005-0000-0000-0000C8230000}"/>
    <cellStyle name="Normal 10 5" xfId="4308" xr:uid="{00000000-0005-0000-0000-0000C9230000}"/>
    <cellStyle name="Normal 10 6" xfId="4309" xr:uid="{00000000-0005-0000-0000-0000CA230000}"/>
    <cellStyle name="Normal 11" xfId="70" xr:uid="{00000000-0005-0000-0000-0000CB230000}"/>
    <cellStyle name="Normal 11 10" xfId="4310" xr:uid="{00000000-0005-0000-0000-0000CC230000}"/>
    <cellStyle name="Normal 11 11" xfId="4311" xr:uid="{00000000-0005-0000-0000-0000CD230000}"/>
    <cellStyle name="Normal 11 12" xfId="4312" xr:uid="{00000000-0005-0000-0000-0000CE230000}"/>
    <cellStyle name="Normal 11 13" xfId="4313" xr:uid="{00000000-0005-0000-0000-0000CF230000}"/>
    <cellStyle name="Normal 11 2" xfId="635" xr:uid="{00000000-0005-0000-0000-0000D0230000}"/>
    <cellStyle name="Normal 11 2 2" xfId="4315" xr:uid="{00000000-0005-0000-0000-0000D1230000}"/>
    <cellStyle name="Normal 11 2 3" xfId="4316" xr:uid="{00000000-0005-0000-0000-0000D2230000}"/>
    <cellStyle name="Normal 11 2 4" xfId="4317" xr:uid="{00000000-0005-0000-0000-0000D3230000}"/>
    <cellStyle name="Normal 11 2 5" xfId="4314" xr:uid="{00000000-0005-0000-0000-0000D4230000}"/>
    <cellStyle name="Normal 11 3" xfId="789" xr:uid="{00000000-0005-0000-0000-0000D5230000}"/>
    <cellStyle name="Normal 11 3 2" xfId="4319" xr:uid="{00000000-0005-0000-0000-0000D6230000}"/>
    <cellStyle name="Normal 11 3 3" xfId="4320" xr:uid="{00000000-0005-0000-0000-0000D7230000}"/>
    <cellStyle name="Normal 11 3 4" xfId="4321" xr:uid="{00000000-0005-0000-0000-0000D8230000}"/>
    <cellStyle name="Normal 11 3 5" xfId="4318" xr:uid="{00000000-0005-0000-0000-0000D9230000}"/>
    <cellStyle name="Normal 11 4" xfId="634" xr:uid="{00000000-0005-0000-0000-0000DA230000}"/>
    <cellStyle name="Normal 11 4 2" xfId="4323" xr:uid="{00000000-0005-0000-0000-0000DB230000}"/>
    <cellStyle name="Normal 11 4 3" xfId="4324" xr:uid="{00000000-0005-0000-0000-0000DC230000}"/>
    <cellStyle name="Normal 11 4 4" xfId="4322" xr:uid="{00000000-0005-0000-0000-0000DD230000}"/>
    <cellStyle name="Normal 11 5" xfId="4325" xr:uid="{00000000-0005-0000-0000-0000DE230000}"/>
    <cellStyle name="Normal 11 5 2" xfId="4326" xr:uid="{00000000-0005-0000-0000-0000DF230000}"/>
    <cellStyle name="Normal 11 5 3" xfId="4327" xr:uid="{00000000-0005-0000-0000-0000E0230000}"/>
    <cellStyle name="Normal 11 6" xfId="4328" xr:uid="{00000000-0005-0000-0000-0000E1230000}"/>
    <cellStyle name="Normal 11 6 2" xfId="4329" xr:uid="{00000000-0005-0000-0000-0000E2230000}"/>
    <cellStyle name="Normal 11 6 3" xfId="4330" xr:uid="{00000000-0005-0000-0000-0000E3230000}"/>
    <cellStyle name="Normal 11 7" xfId="4331" xr:uid="{00000000-0005-0000-0000-0000E4230000}"/>
    <cellStyle name="Normal 11 8" xfId="4332" xr:uid="{00000000-0005-0000-0000-0000E5230000}"/>
    <cellStyle name="Normal 11 9" xfId="4333" xr:uid="{00000000-0005-0000-0000-0000E6230000}"/>
    <cellStyle name="Normal 12" xfId="71" xr:uid="{00000000-0005-0000-0000-0000E7230000}"/>
    <cellStyle name="Normal 12 2" xfId="637" xr:uid="{00000000-0005-0000-0000-0000E8230000}"/>
    <cellStyle name="Normal 12 3" xfId="790" xr:uid="{00000000-0005-0000-0000-0000E9230000}"/>
    <cellStyle name="Normal 12 4" xfId="636" xr:uid="{00000000-0005-0000-0000-0000EA230000}"/>
    <cellStyle name="Normal 12 5" xfId="4334" xr:uid="{00000000-0005-0000-0000-0000EB230000}"/>
    <cellStyle name="Normal 13" xfId="72" xr:uid="{00000000-0005-0000-0000-0000EC230000}"/>
    <cellStyle name="Normal 13 2" xfId="639" xr:uid="{00000000-0005-0000-0000-0000ED230000}"/>
    <cellStyle name="Normal 13 2 2" xfId="4336" xr:uid="{00000000-0005-0000-0000-0000EE230000}"/>
    <cellStyle name="Normal 13 3" xfId="791" xr:uid="{00000000-0005-0000-0000-0000EF230000}"/>
    <cellStyle name="Normal 13 4" xfId="638" xr:uid="{00000000-0005-0000-0000-0000F0230000}"/>
    <cellStyle name="Normal 13 5" xfId="4335" xr:uid="{00000000-0005-0000-0000-0000F1230000}"/>
    <cellStyle name="Normal 14" xfId="73" xr:uid="{00000000-0005-0000-0000-0000F2230000}"/>
    <cellStyle name="Normal 14 2" xfId="641" xr:uid="{00000000-0005-0000-0000-0000F3230000}"/>
    <cellStyle name="Normal 14 2 2" xfId="4338" xr:uid="{00000000-0005-0000-0000-0000F4230000}"/>
    <cellStyle name="Normal 14 3" xfId="640" xr:uid="{00000000-0005-0000-0000-0000F5230000}"/>
    <cellStyle name="Normal 14 4" xfId="4337" xr:uid="{00000000-0005-0000-0000-0000F6230000}"/>
    <cellStyle name="Normal 15" xfId="74" xr:uid="{00000000-0005-0000-0000-0000F7230000}"/>
    <cellStyle name="Normal 15 10" xfId="4339" xr:uid="{00000000-0005-0000-0000-0000F8230000}"/>
    <cellStyle name="Normal 15 2" xfId="643" xr:uid="{00000000-0005-0000-0000-0000F9230000}"/>
    <cellStyle name="Normal 15 2 2" xfId="4340" xr:uid="{00000000-0005-0000-0000-0000FA230000}"/>
    <cellStyle name="Normal 15 3" xfId="792" xr:uid="{00000000-0005-0000-0000-0000FB230000}"/>
    <cellStyle name="Normal 15 3 2" xfId="4341" xr:uid="{00000000-0005-0000-0000-0000FC230000}"/>
    <cellStyle name="Normal 15 4" xfId="642" xr:uid="{00000000-0005-0000-0000-0000FD230000}"/>
    <cellStyle name="Normal 15 4 2" xfId="4342" xr:uid="{00000000-0005-0000-0000-0000FE230000}"/>
    <cellStyle name="Normal 15 5" xfId="4343" xr:uid="{00000000-0005-0000-0000-0000FF230000}"/>
    <cellStyle name="Normal 15 6" xfId="4344" xr:uid="{00000000-0005-0000-0000-000000240000}"/>
    <cellStyle name="Normal 15 7" xfId="4345" xr:uid="{00000000-0005-0000-0000-000001240000}"/>
    <cellStyle name="Normal 15 8" xfId="4346" xr:uid="{00000000-0005-0000-0000-000002240000}"/>
    <cellStyle name="Normal 15 9" xfId="4347" xr:uid="{00000000-0005-0000-0000-000003240000}"/>
    <cellStyle name="Normal 16" xfId="75" xr:uid="{00000000-0005-0000-0000-000004240000}"/>
    <cellStyle name="Normal 16 2" xfId="645" xr:uid="{00000000-0005-0000-0000-000005240000}"/>
    <cellStyle name="Normal 16 3" xfId="644" xr:uid="{00000000-0005-0000-0000-000006240000}"/>
    <cellStyle name="Normal 16 4" xfId="4348" xr:uid="{00000000-0005-0000-0000-000007240000}"/>
    <cellStyle name="Normal 17" xfId="76" xr:uid="{00000000-0005-0000-0000-000008240000}"/>
    <cellStyle name="Normal 17 2" xfId="647" xr:uid="{00000000-0005-0000-0000-000009240000}"/>
    <cellStyle name="Normal 17 3" xfId="793" xr:uid="{00000000-0005-0000-0000-00000A240000}"/>
    <cellStyle name="Normal 17 4" xfId="646" xr:uid="{00000000-0005-0000-0000-00000B240000}"/>
    <cellStyle name="Normal 17 5" xfId="4349" xr:uid="{00000000-0005-0000-0000-00000C240000}"/>
    <cellStyle name="Normal 18" xfId="77" xr:uid="{00000000-0005-0000-0000-00000D240000}"/>
    <cellStyle name="Normal 18 2" xfId="649" xr:uid="{00000000-0005-0000-0000-00000E240000}"/>
    <cellStyle name="Normal 18 3" xfId="794" xr:uid="{00000000-0005-0000-0000-00000F240000}"/>
    <cellStyle name="Normal 18 4" xfId="648" xr:uid="{00000000-0005-0000-0000-000010240000}"/>
    <cellStyle name="Normal 18 5" xfId="4350" xr:uid="{00000000-0005-0000-0000-000011240000}"/>
    <cellStyle name="Normal 19" xfId="650" xr:uid="{00000000-0005-0000-0000-000012240000}"/>
    <cellStyle name="Normal 19 2" xfId="651" xr:uid="{00000000-0005-0000-0000-000013240000}"/>
    <cellStyle name="Normal 19 3" xfId="4351" xr:uid="{00000000-0005-0000-0000-000014240000}"/>
    <cellStyle name="Normal 2" xfId="2" xr:uid="{00000000-0005-0000-0000-000015240000}"/>
    <cellStyle name="Normal 2 10" xfId="4352" xr:uid="{00000000-0005-0000-0000-000016240000}"/>
    <cellStyle name="Normal 2 10 2" xfId="4353" xr:uid="{00000000-0005-0000-0000-000017240000}"/>
    <cellStyle name="Normal 2 11" xfId="4354" xr:uid="{00000000-0005-0000-0000-000018240000}"/>
    <cellStyle name="Normal 2 12" xfId="4355" xr:uid="{00000000-0005-0000-0000-000019240000}"/>
    <cellStyle name="Normal 2 13" xfId="1600" xr:uid="{00000000-0005-0000-0000-00001A240000}"/>
    <cellStyle name="Normal 2 14" xfId="17374" xr:uid="{00000000-0005-0000-0000-00001B240000}"/>
    <cellStyle name="Normal 2 15" xfId="1598" xr:uid="{00000000-0005-0000-0000-00001C240000}"/>
    <cellStyle name="Normal 2 16" xfId="43302" xr:uid="{00000000-0005-0000-0000-00001D240000}"/>
    <cellStyle name="Normal 2 17" xfId="1581" xr:uid="{00000000-0005-0000-0000-00001E240000}"/>
    <cellStyle name="Normal 2 18" xfId="43303" xr:uid="{00000000-0005-0000-0000-00001F240000}"/>
    <cellStyle name="Normal 2 2" xfId="1" xr:uid="{00000000-0005-0000-0000-000020240000}"/>
    <cellStyle name="Normal 2 2 2" xfId="9" xr:uid="{00000000-0005-0000-0000-000021240000}"/>
    <cellStyle name="Normal 2 2 2 2" xfId="78" xr:uid="{00000000-0005-0000-0000-000022240000}"/>
    <cellStyle name="Normal 2 2 2 2 2" xfId="654" xr:uid="{00000000-0005-0000-0000-000023240000}"/>
    <cellStyle name="Normal 2 2 2 2 2 2" xfId="4358" xr:uid="{00000000-0005-0000-0000-000024240000}"/>
    <cellStyle name="Normal 2 2 2 2 3" xfId="4357" xr:uid="{00000000-0005-0000-0000-000025240000}"/>
    <cellStyle name="Normal 2 2 2 3" xfId="795" xr:uid="{00000000-0005-0000-0000-000026240000}"/>
    <cellStyle name="Normal 2 2 2 3 2" xfId="4359" xr:uid="{00000000-0005-0000-0000-000027240000}"/>
    <cellStyle name="Normal 2 2 2 4" xfId="653" xr:uid="{00000000-0005-0000-0000-000028240000}"/>
    <cellStyle name="Normal 2 2 2 5" xfId="4356" xr:uid="{00000000-0005-0000-0000-000029240000}"/>
    <cellStyle name="Normal 2 2 3" xfId="16" xr:uid="{00000000-0005-0000-0000-00002A240000}"/>
    <cellStyle name="Normal 2 2 3 2" xfId="655" xr:uid="{00000000-0005-0000-0000-00002B240000}"/>
    <cellStyle name="Normal 2 2 3 2 2" xfId="4361" xr:uid="{00000000-0005-0000-0000-00002C240000}"/>
    <cellStyle name="Normal 2 2 3 3" xfId="4362" xr:uid="{00000000-0005-0000-0000-00002D240000}"/>
    <cellStyle name="Normal 2 2 3 4" xfId="4363" xr:uid="{00000000-0005-0000-0000-00002E240000}"/>
    <cellStyle name="Normal 2 2 3 5" xfId="4360" xr:uid="{00000000-0005-0000-0000-00002F240000}"/>
    <cellStyle name="Normal 2 2 4" xfId="18" xr:uid="{00000000-0005-0000-0000-000030240000}"/>
    <cellStyle name="Normal 2 2 4 2" xfId="656" xr:uid="{00000000-0005-0000-0000-000031240000}"/>
    <cellStyle name="Normal 2 2 4 2 2" xfId="4365" xr:uid="{00000000-0005-0000-0000-000032240000}"/>
    <cellStyle name="Normal 2 2 4 3" xfId="4364" xr:uid="{00000000-0005-0000-0000-000033240000}"/>
    <cellStyle name="Normal 2 2 5" xfId="20" xr:uid="{00000000-0005-0000-0000-000034240000}"/>
    <cellStyle name="Normal 2 2 5 2" xfId="657" xr:uid="{00000000-0005-0000-0000-000035240000}"/>
    <cellStyle name="Normal 2 2 5 2 2" xfId="4367" xr:uid="{00000000-0005-0000-0000-000036240000}"/>
    <cellStyle name="Normal 2 2 5 3" xfId="4366" xr:uid="{00000000-0005-0000-0000-000037240000}"/>
    <cellStyle name="Normal 2 2 6" xfId="26" xr:uid="{00000000-0005-0000-0000-000038240000}"/>
    <cellStyle name="Normal 2 2 6 2" xfId="658" xr:uid="{00000000-0005-0000-0000-000039240000}"/>
    <cellStyle name="Normal 2 2 6 3" xfId="4368" xr:uid="{00000000-0005-0000-0000-00003A240000}"/>
    <cellStyle name="Normal 2 2 7" xfId="652" xr:uid="{00000000-0005-0000-0000-00003B240000}"/>
    <cellStyle name="Normal 2 2 7 2" xfId="1601" xr:uid="{00000000-0005-0000-0000-00003C240000}"/>
    <cellStyle name="Normal 2 2_base guc" xfId="4369" xr:uid="{00000000-0005-0000-0000-00003D240000}"/>
    <cellStyle name="Normal 2 3" xfId="8" xr:uid="{00000000-0005-0000-0000-00003E240000}"/>
    <cellStyle name="Normal 2 3 2" xfId="10" xr:uid="{00000000-0005-0000-0000-00003F240000}"/>
    <cellStyle name="Normal 2 3 2 2" xfId="79" xr:uid="{00000000-0005-0000-0000-000040240000}"/>
    <cellStyle name="Normal 2 3 2 2 2" xfId="4372" xr:uid="{00000000-0005-0000-0000-000041240000}"/>
    <cellStyle name="Normal 2 3 2 3" xfId="660" xr:uid="{00000000-0005-0000-0000-000042240000}"/>
    <cellStyle name="Normal 2 3 2 3 2" xfId="4373" xr:uid="{00000000-0005-0000-0000-000043240000}"/>
    <cellStyle name="Normal 2 3 2 4" xfId="4374" xr:uid="{00000000-0005-0000-0000-000044240000}"/>
    <cellStyle name="Normal 2 3 2 5" xfId="4371" xr:uid="{00000000-0005-0000-0000-000045240000}"/>
    <cellStyle name="Normal 2 3 3" xfId="17" xr:uid="{00000000-0005-0000-0000-000046240000}"/>
    <cellStyle name="Normal 2 3 3 2" xfId="4376" xr:uid="{00000000-0005-0000-0000-000047240000}"/>
    <cellStyle name="Normal 2 3 3 3" xfId="4377" xr:uid="{00000000-0005-0000-0000-000048240000}"/>
    <cellStyle name="Normal 2 3 3 4" xfId="4378" xr:uid="{00000000-0005-0000-0000-000049240000}"/>
    <cellStyle name="Normal 2 3 3 5" xfId="4375" xr:uid="{00000000-0005-0000-0000-00004A240000}"/>
    <cellStyle name="Normal 2 3 4" xfId="19" xr:uid="{00000000-0005-0000-0000-00004B240000}"/>
    <cellStyle name="Normal 2 3 4 2" xfId="659" xr:uid="{00000000-0005-0000-0000-00004C240000}"/>
    <cellStyle name="Normal 2 3 4 2 2" xfId="4379" xr:uid="{00000000-0005-0000-0000-00004D240000}"/>
    <cellStyle name="Normal 2 3 5" xfId="21" xr:uid="{00000000-0005-0000-0000-00004E240000}"/>
    <cellStyle name="Normal 2 3 5 2" xfId="4381" xr:uid="{00000000-0005-0000-0000-00004F240000}"/>
    <cellStyle name="Normal 2 3 5 3" xfId="4382" xr:uid="{00000000-0005-0000-0000-000050240000}"/>
    <cellStyle name="Normal 2 3 5 4" xfId="4380" xr:uid="{00000000-0005-0000-0000-000051240000}"/>
    <cellStyle name="Normal 2 3 6" xfId="4383" xr:uid="{00000000-0005-0000-0000-000052240000}"/>
    <cellStyle name="Normal 2 3 6 2" xfId="4384" xr:uid="{00000000-0005-0000-0000-000053240000}"/>
    <cellStyle name="Normal 2 3 7" xfId="4385" xr:uid="{00000000-0005-0000-0000-000054240000}"/>
    <cellStyle name="Normal 2 3 8" xfId="4370" xr:uid="{00000000-0005-0000-0000-000055240000}"/>
    <cellStyle name="Normal 2 3 9" xfId="1582" xr:uid="{00000000-0005-0000-0000-000056240000}"/>
    <cellStyle name="Normal 2 3_base guc" xfId="4386" xr:uid="{00000000-0005-0000-0000-000057240000}"/>
    <cellStyle name="Normal 2 4" xfId="15" xr:uid="{00000000-0005-0000-0000-000058240000}"/>
    <cellStyle name="Normal 2 4 2" xfId="80" xr:uid="{00000000-0005-0000-0000-000059240000}"/>
    <cellStyle name="Normal 2 4 2 2" xfId="4389" xr:uid="{00000000-0005-0000-0000-00005A240000}"/>
    <cellStyle name="Normal 2 4 2 3" xfId="4388" xr:uid="{00000000-0005-0000-0000-00005B240000}"/>
    <cellStyle name="Normal 2 4 3" xfId="661" xr:uid="{00000000-0005-0000-0000-00005C240000}"/>
    <cellStyle name="Normal 2 4 3 2" xfId="4391" xr:uid="{00000000-0005-0000-0000-00005D240000}"/>
    <cellStyle name="Normal 2 4 3 3" xfId="4390" xr:uid="{00000000-0005-0000-0000-00005E240000}"/>
    <cellStyle name="Normal 2 4 4" xfId="4392" xr:uid="{00000000-0005-0000-0000-00005F240000}"/>
    <cellStyle name="Normal 2 4 5" xfId="4393" xr:uid="{00000000-0005-0000-0000-000060240000}"/>
    <cellStyle name="Normal 2 4 6" xfId="4394" xr:uid="{00000000-0005-0000-0000-000061240000}"/>
    <cellStyle name="Normal 2 4 7" xfId="4387" xr:uid="{00000000-0005-0000-0000-000062240000}"/>
    <cellStyle name="Normal 2 5" xfId="14" xr:uid="{00000000-0005-0000-0000-000063240000}"/>
    <cellStyle name="Normal 2 5 12" xfId="819" xr:uid="{00000000-0005-0000-0000-000064240000}"/>
    <cellStyle name="Normal 2 5 2" xfId="27" xr:uid="{00000000-0005-0000-0000-000065240000}"/>
    <cellStyle name="Normal 2 5 2 2" xfId="815" xr:uid="{00000000-0005-0000-0000-000066240000}"/>
    <cellStyle name="Normal 2 5 2 2 2" xfId="4398" xr:uid="{00000000-0005-0000-0000-000067240000}"/>
    <cellStyle name="Normal 2 5 2 2 2 2" xfId="4399" xr:uid="{00000000-0005-0000-0000-000068240000}"/>
    <cellStyle name="Normal 2 5 2 2 3" xfId="4397" xr:uid="{00000000-0005-0000-0000-000069240000}"/>
    <cellStyle name="Normal 2 5 2 3" xfId="4400" xr:uid="{00000000-0005-0000-0000-00006A240000}"/>
    <cellStyle name="Normal 2 5 2 4" xfId="4396" xr:uid="{00000000-0005-0000-0000-00006B240000}"/>
    <cellStyle name="Normal 2 5 3" xfId="23" xr:uid="{00000000-0005-0000-0000-00006C240000}"/>
    <cellStyle name="Normal 2 5 3 2" xfId="4402" xr:uid="{00000000-0005-0000-0000-00006D240000}"/>
    <cellStyle name="Normal 2 5 3 3" xfId="4401" xr:uid="{00000000-0005-0000-0000-00006E240000}"/>
    <cellStyle name="Normal 2 5 4" xfId="81" xr:uid="{00000000-0005-0000-0000-00006F240000}"/>
    <cellStyle name="Normal 2 5 4 2" xfId="816" xr:uid="{00000000-0005-0000-0000-000070240000}"/>
    <cellStyle name="Normal 2 5 4 3" xfId="4403" xr:uid="{00000000-0005-0000-0000-000071240000}"/>
    <cellStyle name="Normal 2 5 5" xfId="817" xr:uid="{00000000-0005-0000-0000-000072240000}"/>
    <cellStyle name="Normal 2 5 5 2" xfId="4395" xr:uid="{00000000-0005-0000-0000-000073240000}"/>
    <cellStyle name="Normal 2 5 6" xfId="814" xr:uid="{00000000-0005-0000-0000-000074240000}"/>
    <cellStyle name="Normal 2 5 7" xfId="1594" xr:uid="{00000000-0005-0000-0000-000075240000}"/>
    <cellStyle name="Normal 2 5 9" xfId="818" xr:uid="{00000000-0005-0000-0000-000076240000}"/>
    <cellStyle name="Normal 2 6" xfId="5" xr:uid="{00000000-0005-0000-0000-000077240000}"/>
    <cellStyle name="Normal 2 6 2" xfId="662" xr:uid="{00000000-0005-0000-0000-000078240000}"/>
    <cellStyle name="Normal 2 6 2 2" xfId="4405" xr:uid="{00000000-0005-0000-0000-000079240000}"/>
    <cellStyle name="Normal 2 6 3" xfId="4404" xr:uid="{00000000-0005-0000-0000-00007A240000}"/>
    <cellStyle name="Normal 2 7" xfId="4406" xr:uid="{00000000-0005-0000-0000-00007B240000}"/>
    <cellStyle name="Normal 2 7 2" xfId="43301" xr:uid="{00000000-0005-0000-0000-00007C240000}"/>
    <cellStyle name="Normal 2 8" xfId="4407" xr:uid="{00000000-0005-0000-0000-00007D240000}"/>
    <cellStyle name="Normal 2 9" xfId="4408" xr:uid="{00000000-0005-0000-0000-00007E240000}"/>
    <cellStyle name="Normal 2_BLACKBERRY SIN BRISA" xfId="4409" xr:uid="{00000000-0005-0000-0000-00007F240000}"/>
    <cellStyle name="Normal 20" xfId="82" xr:uid="{00000000-0005-0000-0000-000080240000}"/>
    <cellStyle name="Normal 20 2" xfId="663" xr:uid="{00000000-0005-0000-0000-000081240000}"/>
    <cellStyle name="Normal 20 3" xfId="4410" xr:uid="{00000000-0005-0000-0000-000082240000}"/>
    <cellStyle name="Normal 21" xfId="83" xr:uid="{00000000-0005-0000-0000-000083240000}"/>
    <cellStyle name="Normal 21 2" xfId="796" xr:uid="{00000000-0005-0000-0000-000084240000}"/>
    <cellStyle name="Normal 21 2 2" xfId="4412" xr:uid="{00000000-0005-0000-0000-000085240000}"/>
    <cellStyle name="Normal 21 3" xfId="664" xr:uid="{00000000-0005-0000-0000-000086240000}"/>
    <cellStyle name="Normal 21 3 2" xfId="4413" xr:uid="{00000000-0005-0000-0000-000087240000}"/>
    <cellStyle name="Normal 21 4" xfId="4414" xr:uid="{00000000-0005-0000-0000-000088240000}"/>
    <cellStyle name="Normal 21 5" xfId="4411" xr:uid="{00000000-0005-0000-0000-000089240000}"/>
    <cellStyle name="Normal 22" xfId="84" xr:uid="{00000000-0005-0000-0000-00008A240000}"/>
    <cellStyle name="Normal 22 2" xfId="4415" xr:uid="{00000000-0005-0000-0000-00008B240000}"/>
    <cellStyle name="Normal 23" xfId="665" xr:uid="{00000000-0005-0000-0000-00008C240000}"/>
    <cellStyle name="Normal 23 2" xfId="4417" xr:uid="{00000000-0005-0000-0000-00008D240000}"/>
    <cellStyle name="Normal 23 3" xfId="4418" xr:uid="{00000000-0005-0000-0000-00008E240000}"/>
    <cellStyle name="Normal 23 4" xfId="4416" xr:uid="{00000000-0005-0000-0000-00008F240000}"/>
    <cellStyle name="Normal 24" xfId="85" xr:uid="{00000000-0005-0000-0000-000090240000}"/>
    <cellStyle name="Normal 24 2" xfId="797" xr:uid="{00000000-0005-0000-0000-000091240000}"/>
    <cellStyle name="Normal 24 3" xfId="666" xr:uid="{00000000-0005-0000-0000-000092240000}"/>
    <cellStyle name="Normal 24 4" xfId="4419" xr:uid="{00000000-0005-0000-0000-000093240000}"/>
    <cellStyle name="Normal 25" xfId="86" xr:uid="{00000000-0005-0000-0000-000094240000}"/>
    <cellStyle name="Normal 25 2" xfId="4420" xr:uid="{00000000-0005-0000-0000-000095240000}"/>
    <cellStyle name="Normal 26" xfId="87" xr:uid="{00000000-0005-0000-0000-000096240000}"/>
    <cellStyle name="Normal 26 2" xfId="4421" xr:uid="{00000000-0005-0000-0000-000097240000}"/>
    <cellStyle name="Normal 27" xfId="667" xr:uid="{00000000-0005-0000-0000-000098240000}"/>
    <cellStyle name="Normal 27 2" xfId="4422" xr:uid="{00000000-0005-0000-0000-000099240000}"/>
    <cellStyle name="Normal 28" xfId="88" xr:uid="{00000000-0005-0000-0000-00009A240000}"/>
    <cellStyle name="Normal 28 2" xfId="798" xr:uid="{00000000-0005-0000-0000-00009B240000}"/>
    <cellStyle name="Normal 28 3" xfId="668" xr:uid="{00000000-0005-0000-0000-00009C240000}"/>
    <cellStyle name="Normal 28 4" xfId="4423" xr:uid="{00000000-0005-0000-0000-00009D240000}"/>
    <cellStyle name="Normal 29" xfId="89" xr:uid="{00000000-0005-0000-0000-00009E240000}"/>
    <cellStyle name="Normal 29 2" xfId="670" xr:uid="{00000000-0005-0000-0000-00009F240000}"/>
    <cellStyle name="Normal 29 3" xfId="799" xr:uid="{00000000-0005-0000-0000-0000A0240000}"/>
    <cellStyle name="Normal 29 4" xfId="669" xr:uid="{00000000-0005-0000-0000-0000A1240000}"/>
    <cellStyle name="Normal 3" xfId="11" xr:uid="{00000000-0005-0000-0000-0000A2240000}"/>
    <cellStyle name="Normal 3 2" xfId="90" xr:uid="{00000000-0005-0000-0000-0000A3240000}"/>
    <cellStyle name="Normal 3 2 2" xfId="673" xr:uid="{00000000-0005-0000-0000-0000A4240000}"/>
    <cellStyle name="Normal 3 2 2 2" xfId="4425" xr:uid="{00000000-0005-0000-0000-0000A5240000}"/>
    <cellStyle name="Normal 3 2 2 3" xfId="4426" xr:uid="{00000000-0005-0000-0000-0000A6240000}"/>
    <cellStyle name="Normal 3 2 2 4" xfId="4424" xr:uid="{00000000-0005-0000-0000-0000A7240000}"/>
    <cellStyle name="Normal 3 2 3" xfId="674" xr:uid="{00000000-0005-0000-0000-0000A8240000}"/>
    <cellStyle name="Normal 3 2 3 2" xfId="4428" xr:uid="{00000000-0005-0000-0000-0000A9240000}"/>
    <cellStyle name="Normal 3 2 3 3" xfId="4429" xr:uid="{00000000-0005-0000-0000-0000AA240000}"/>
    <cellStyle name="Normal 3 2 3 4" xfId="4430" xr:uid="{00000000-0005-0000-0000-0000AB240000}"/>
    <cellStyle name="Normal 3 2 3 5" xfId="4427" xr:uid="{00000000-0005-0000-0000-0000AC240000}"/>
    <cellStyle name="Normal 3 2 4" xfId="800" xr:uid="{00000000-0005-0000-0000-0000AD240000}"/>
    <cellStyle name="Normal 3 2 4 2" xfId="4431" xr:uid="{00000000-0005-0000-0000-0000AE240000}"/>
    <cellStyle name="Normal 3 2 5" xfId="672" xr:uid="{00000000-0005-0000-0000-0000AF240000}"/>
    <cellStyle name="Normal 3 2 5 2" xfId="4432" xr:uid="{00000000-0005-0000-0000-0000B0240000}"/>
    <cellStyle name="Normal 3 2 6" xfId="4433" xr:uid="{00000000-0005-0000-0000-0000B1240000}"/>
    <cellStyle name="Normal 3 2 7" xfId="1584" xr:uid="{00000000-0005-0000-0000-0000B2240000}"/>
    <cellStyle name="Normal 3 3" xfId="675" xr:uid="{00000000-0005-0000-0000-0000B3240000}"/>
    <cellStyle name="Normal 3 3 2" xfId="676" xr:uid="{00000000-0005-0000-0000-0000B4240000}"/>
    <cellStyle name="Normal 3 3 2 2" xfId="677" xr:uid="{00000000-0005-0000-0000-0000B5240000}"/>
    <cellStyle name="Normal 3 3 2 2 2" xfId="4436" xr:uid="{00000000-0005-0000-0000-0000B6240000}"/>
    <cellStyle name="Normal 3 3 2 3" xfId="4437" xr:uid="{00000000-0005-0000-0000-0000B7240000}"/>
    <cellStyle name="Normal 3 3 2 4" xfId="4435" xr:uid="{00000000-0005-0000-0000-0000B8240000}"/>
    <cellStyle name="Normal 3 3 3" xfId="678" xr:uid="{00000000-0005-0000-0000-0000B9240000}"/>
    <cellStyle name="Normal 3 3 3 2" xfId="4439" xr:uid="{00000000-0005-0000-0000-0000BA240000}"/>
    <cellStyle name="Normal 3 3 3 2 2" xfId="4440" xr:uid="{00000000-0005-0000-0000-0000BB240000}"/>
    <cellStyle name="Normal 3 3 3 3" xfId="4441" xr:uid="{00000000-0005-0000-0000-0000BC240000}"/>
    <cellStyle name="Normal 3 3 3 4" xfId="4442" xr:uid="{00000000-0005-0000-0000-0000BD240000}"/>
    <cellStyle name="Normal 3 3 3 5" xfId="4438" xr:uid="{00000000-0005-0000-0000-0000BE240000}"/>
    <cellStyle name="Normal 3 3 4" xfId="4443" xr:uid="{00000000-0005-0000-0000-0000BF240000}"/>
    <cellStyle name="Normal 3 3 5" xfId="4444" xr:uid="{00000000-0005-0000-0000-0000C0240000}"/>
    <cellStyle name="Normal 3 3 6" xfId="4445" xr:uid="{00000000-0005-0000-0000-0000C1240000}"/>
    <cellStyle name="Normal 3 3 7" xfId="4434" xr:uid="{00000000-0005-0000-0000-0000C2240000}"/>
    <cellStyle name="Normal 3 3 8" xfId="1583" xr:uid="{00000000-0005-0000-0000-0000C3240000}"/>
    <cellStyle name="Normal 3 4" xfId="679" xr:uid="{00000000-0005-0000-0000-0000C4240000}"/>
    <cellStyle name="Normal 3 4 2" xfId="24" xr:uid="{00000000-0005-0000-0000-0000C5240000}"/>
    <cellStyle name="Normal 3 4 2 2" xfId="680" xr:uid="{00000000-0005-0000-0000-0000C6240000}"/>
    <cellStyle name="Normal 3 4 2 3" xfId="4447" xr:uid="{00000000-0005-0000-0000-0000C7240000}"/>
    <cellStyle name="Normal 3 4 3" xfId="25" xr:uid="{00000000-0005-0000-0000-0000C8240000}"/>
    <cellStyle name="Normal 3 4 3 2" xfId="4448" xr:uid="{00000000-0005-0000-0000-0000C9240000}"/>
    <cellStyle name="Normal 3 4 4" xfId="4449" xr:uid="{00000000-0005-0000-0000-0000CA240000}"/>
    <cellStyle name="Normal 3 4 5" xfId="4446" xr:uid="{00000000-0005-0000-0000-0000CB240000}"/>
    <cellStyle name="Normal 3 5" xfId="681" xr:uid="{00000000-0005-0000-0000-0000CC240000}"/>
    <cellStyle name="Normal 3 5 2" xfId="4451" xr:uid="{00000000-0005-0000-0000-0000CD240000}"/>
    <cellStyle name="Normal 3 5 3" xfId="4452" xr:uid="{00000000-0005-0000-0000-0000CE240000}"/>
    <cellStyle name="Normal 3 5 4" xfId="4453" xr:uid="{00000000-0005-0000-0000-0000CF240000}"/>
    <cellStyle name="Normal 3 5 5" xfId="4450" xr:uid="{00000000-0005-0000-0000-0000D0240000}"/>
    <cellStyle name="Normal 3 5 6" xfId="1589" xr:uid="{00000000-0005-0000-0000-0000D1240000}"/>
    <cellStyle name="Normal 3 6" xfId="682" xr:uid="{00000000-0005-0000-0000-0000D2240000}"/>
    <cellStyle name="Normal 3 6 2" xfId="4455" xr:uid="{00000000-0005-0000-0000-0000D3240000}"/>
    <cellStyle name="Normal 3 6 3" xfId="4454" xr:uid="{00000000-0005-0000-0000-0000D4240000}"/>
    <cellStyle name="Normal 3 7" xfId="683" xr:uid="{00000000-0005-0000-0000-0000D5240000}"/>
    <cellStyle name="Normal 3 7 2" xfId="4456" xr:uid="{00000000-0005-0000-0000-0000D6240000}"/>
    <cellStyle name="Normal 3 8" xfId="671" xr:uid="{00000000-0005-0000-0000-0000D7240000}"/>
    <cellStyle name="Normal 3 8 2" xfId="10262" xr:uid="{00000000-0005-0000-0000-0000D8240000}"/>
    <cellStyle name="Normal 3 9" xfId="1602" xr:uid="{00000000-0005-0000-0000-0000D9240000}"/>
    <cellStyle name="Normal 3_Hoja1" xfId="4457" xr:uid="{00000000-0005-0000-0000-0000DA240000}"/>
    <cellStyle name="Normal 30" xfId="91" xr:uid="{00000000-0005-0000-0000-0000DB240000}"/>
    <cellStyle name="Normal 30 2" xfId="685" xr:uid="{00000000-0005-0000-0000-0000DC240000}"/>
    <cellStyle name="Normal 30 2 2" xfId="30558" xr:uid="{00000000-0005-0000-0000-0000DD240000}"/>
    <cellStyle name="Normal 30 3" xfId="801" xr:uid="{00000000-0005-0000-0000-0000DE240000}"/>
    <cellStyle name="Normal 30 4" xfId="684" xr:uid="{00000000-0005-0000-0000-0000DF240000}"/>
    <cellStyle name="Normal 30 5" xfId="30545" xr:uid="{00000000-0005-0000-0000-0000E0240000}"/>
    <cellStyle name="Normal 31" xfId="686" xr:uid="{00000000-0005-0000-0000-0000E1240000}"/>
    <cellStyle name="Normal 32" xfId="92" xr:uid="{00000000-0005-0000-0000-0000E2240000}"/>
    <cellStyle name="Normal 32 2" xfId="802" xr:uid="{00000000-0005-0000-0000-0000E3240000}"/>
    <cellStyle name="Normal 32 3" xfId="687" xr:uid="{00000000-0005-0000-0000-0000E4240000}"/>
    <cellStyle name="Normal 33" xfId="93" xr:uid="{00000000-0005-0000-0000-0000E5240000}"/>
    <cellStyle name="Normal 33 2" xfId="803" xr:uid="{00000000-0005-0000-0000-0000E6240000}"/>
    <cellStyle name="Normal 33 3" xfId="688" xr:uid="{00000000-0005-0000-0000-0000E7240000}"/>
    <cellStyle name="Normal 34" xfId="94" xr:uid="{00000000-0005-0000-0000-0000E8240000}"/>
    <cellStyle name="Normal 34 2" xfId="804" xr:uid="{00000000-0005-0000-0000-0000E9240000}"/>
    <cellStyle name="Normal 34 3" xfId="689" xr:uid="{00000000-0005-0000-0000-0000EA240000}"/>
    <cellStyle name="Normal 35" xfId="690" xr:uid="{00000000-0005-0000-0000-0000EB240000}"/>
    <cellStyle name="Normal 36" xfId="691" xr:uid="{00000000-0005-0000-0000-0000EC240000}"/>
    <cellStyle name="Normal 37" xfId="692" xr:uid="{00000000-0005-0000-0000-0000ED240000}"/>
    <cellStyle name="Normal 38" xfId="693" xr:uid="{00000000-0005-0000-0000-0000EE240000}"/>
    <cellStyle name="Normal 39" xfId="694" xr:uid="{00000000-0005-0000-0000-0000EF240000}"/>
    <cellStyle name="Normal 4" xfId="95" xr:uid="{00000000-0005-0000-0000-0000F0240000}"/>
    <cellStyle name="Normal 4 2" xfId="696" xr:uid="{00000000-0005-0000-0000-0000F1240000}"/>
    <cellStyle name="Normal 4 2 2" xfId="697" xr:uid="{00000000-0005-0000-0000-0000F2240000}"/>
    <cellStyle name="Normal 4 2 2 2" xfId="4459" xr:uid="{00000000-0005-0000-0000-0000F3240000}"/>
    <cellStyle name="Normal 4 2 3" xfId="4460" xr:uid="{00000000-0005-0000-0000-0000F4240000}"/>
    <cellStyle name="Normal 4 2 3 2" xfId="4461" xr:uid="{00000000-0005-0000-0000-0000F5240000}"/>
    <cellStyle name="Normal 4 2 4" xfId="4462" xr:uid="{00000000-0005-0000-0000-0000F6240000}"/>
    <cellStyle name="Normal 4 2 5" xfId="4458" xr:uid="{00000000-0005-0000-0000-0000F7240000}"/>
    <cellStyle name="Normal 4 3" xfId="698" xr:uid="{00000000-0005-0000-0000-0000F8240000}"/>
    <cellStyle name="Normal 4 3 2" xfId="4464" xr:uid="{00000000-0005-0000-0000-0000F9240000}"/>
    <cellStyle name="Normal 4 3 2 2" xfId="4465" xr:uid="{00000000-0005-0000-0000-0000FA240000}"/>
    <cellStyle name="Normal 4 3 3" xfId="4466" xr:uid="{00000000-0005-0000-0000-0000FB240000}"/>
    <cellStyle name="Normal 4 3 4" xfId="4467" xr:uid="{00000000-0005-0000-0000-0000FC240000}"/>
    <cellStyle name="Normal 4 3 5" xfId="4463" xr:uid="{00000000-0005-0000-0000-0000FD240000}"/>
    <cellStyle name="Normal 4 4" xfId="805" xr:uid="{00000000-0005-0000-0000-0000FE240000}"/>
    <cellStyle name="Normal 4 4 2" xfId="4468" xr:uid="{00000000-0005-0000-0000-0000FF240000}"/>
    <cellStyle name="Normal 4 5" xfId="695" xr:uid="{00000000-0005-0000-0000-000000250000}"/>
    <cellStyle name="Normal 4 5 2" xfId="4469" xr:uid="{00000000-0005-0000-0000-000001250000}"/>
    <cellStyle name="Normal 4 6" xfId="10085" xr:uid="{00000000-0005-0000-0000-000002250000}"/>
    <cellStyle name="Normal 4 7" xfId="1603" xr:uid="{00000000-0005-0000-0000-000003250000}"/>
    <cellStyle name="Normal 4 8" xfId="1585" xr:uid="{00000000-0005-0000-0000-000004250000}"/>
    <cellStyle name="Normal 40" xfId="699" xr:uid="{00000000-0005-0000-0000-000005250000}"/>
    <cellStyle name="Normal 41" xfId="700" xr:uid="{00000000-0005-0000-0000-000006250000}"/>
    <cellStyle name="Normal 42" xfId="701" xr:uid="{00000000-0005-0000-0000-000007250000}"/>
    <cellStyle name="Normal 42 2" xfId="43299" xr:uid="{00000000-0005-0000-0000-000008250000}"/>
    <cellStyle name="Normal 43" xfId="702" xr:uid="{00000000-0005-0000-0000-000009250000}"/>
    <cellStyle name="Normal 44" xfId="703" xr:uid="{00000000-0005-0000-0000-00000A250000}"/>
    <cellStyle name="Normal 45" xfId="704" xr:uid="{00000000-0005-0000-0000-00000B250000}"/>
    <cellStyle name="Normal 46" xfId="705" xr:uid="{00000000-0005-0000-0000-00000C250000}"/>
    <cellStyle name="Normal 47" xfId="706" xr:uid="{00000000-0005-0000-0000-00000D250000}"/>
    <cellStyle name="Normal 48" xfId="707" xr:uid="{00000000-0005-0000-0000-00000E250000}"/>
    <cellStyle name="Normal 49" xfId="708" xr:uid="{00000000-0005-0000-0000-00000F250000}"/>
    <cellStyle name="Normal 5" xfId="12" xr:uid="{00000000-0005-0000-0000-000010250000}"/>
    <cellStyle name="Normal 5 2" xfId="96" xr:uid="{00000000-0005-0000-0000-000011250000}"/>
    <cellStyle name="Normal 5 2 2" xfId="711" xr:uid="{00000000-0005-0000-0000-000012250000}"/>
    <cellStyle name="Normal 5 2 2 2" xfId="712" xr:uid="{00000000-0005-0000-0000-000013250000}"/>
    <cellStyle name="Normal 5 2 2 3" xfId="4471" xr:uid="{00000000-0005-0000-0000-000014250000}"/>
    <cellStyle name="Normal 5 2 3" xfId="713" xr:uid="{00000000-0005-0000-0000-000015250000}"/>
    <cellStyle name="Normal 5 2 4" xfId="806" xr:uid="{00000000-0005-0000-0000-000016250000}"/>
    <cellStyle name="Normal 5 2 5" xfId="710" xr:uid="{00000000-0005-0000-0000-000017250000}"/>
    <cellStyle name="Normal 5 2 6" xfId="4470" xr:uid="{00000000-0005-0000-0000-000018250000}"/>
    <cellStyle name="Normal 5 3" xfId="714" xr:uid="{00000000-0005-0000-0000-000019250000}"/>
    <cellStyle name="Normal 5 3 2" xfId="715" xr:uid="{00000000-0005-0000-0000-00001A250000}"/>
    <cellStyle name="Normal 5 3 3" xfId="4472" xr:uid="{00000000-0005-0000-0000-00001B250000}"/>
    <cellStyle name="Normal 5 4" xfId="716" xr:uid="{00000000-0005-0000-0000-00001C250000}"/>
    <cellStyle name="Normal 5 4 2" xfId="4473" xr:uid="{00000000-0005-0000-0000-00001D250000}"/>
    <cellStyle name="Normal 5 5" xfId="717" xr:uid="{00000000-0005-0000-0000-00001E250000}"/>
    <cellStyle name="Normal 5 5 2" xfId="1604" xr:uid="{00000000-0005-0000-0000-00001F250000}"/>
    <cellStyle name="Normal 5 6" xfId="709" xr:uid="{00000000-0005-0000-0000-000020250000}"/>
    <cellStyle name="Normal 50" xfId="718" xr:uid="{00000000-0005-0000-0000-000021250000}"/>
    <cellStyle name="Normal 51" xfId="719" xr:uid="{00000000-0005-0000-0000-000022250000}"/>
    <cellStyle name="Normal 52" xfId="720" xr:uid="{00000000-0005-0000-0000-000023250000}"/>
    <cellStyle name="Normal 53" xfId="721" xr:uid="{00000000-0005-0000-0000-000024250000}"/>
    <cellStyle name="Normal 54" xfId="722" xr:uid="{00000000-0005-0000-0000-000025250000}"/>
    <cellStyle name="Normal 6" xfId="97" xr:uid="{00000000-0005-0000-0000-000026250000}"/>
    <cellStyle name="Normal 6 10" xfId="4474" xr:uid="{00000000-0005-0000-0000-000027250000}"/>
    <cellStyle name="Normal 6 11" xfId="4475" xr:uid="{00000000-0005-0000-0000-000028250000}"/>
    <cellStyle name="Normal 6 12" xfId="4476" xr:uid="{00000000-0005-0000-0000-000029250000}"/>
    <cellStyle name="Normal 6 13" xfId="4477" xr:uid="{00000000-0005-0000-0000-00002A250000}"/>
    <cellStyle name="Normal 6 14" xfId="4478" xr:uid="{00000000-0005-0000-0000-00002B250000}"/>
    <cellStyle name="Normal 6 15" xfId="1605" xr:uid="{00000000-0005-0000-0000-00002C250000}"/>
    <cellStyle name="Normal 6 2" xfId="723" xr:uid="{00000000-0005-0000-0000-00002D250000}"/>
    <cellStyle name="Normal 6 2 2" xfId="724" xr:uid="{00000000-0005-0000-0000-00002E250000}"/>
    <cellStyle name="Normal 6 2 2 2" xfId="4481" xr:uid="{00000000-0005-0000-0000-00002F250000}"/>
    <cellStyle name="Normal 6 2 2 3" xfId="4480" xr:uid="{00000000-0005-0000-0000-000030250000}"/>
    <cellStyle name="Normal 6 2 3" xfId="4482" xr:uid="{00000000-0005-0000-0000-000031250000}"/>
    <cellStyle name="Normal 6 2 3 2" xfId="4483" xr:uid="{00000000-0005-0000-0000-000032250000}"/>
    <cellStyle name="Normal 6 2 4" xfId="4484" xr:uid="{00000000-0005-0000-0000-000033250000}"/>
    <cellStyle name="Normal 6 2 5" xfId="4485" xr:uid="{00000000-0005-0000-0000-000034250000}"/>
    <cellStyle name="Normal 6 2 5 2" xfId="4486" xr:uid="{00000000-0005-0000-0000-000035250000}"/>
    <cellStyle name="Normal 6 2 6" xfId="4487" xr:uid="{00000000-0005-0000-0000-000036250000}"/>
    <cellStyle name="Normal 6 2 7" xfId="4488" xr:uid="{00000000-0005-0000-0000-000037250000}"/>
    <cellStyle name="Normal 6 2 8" xfId="4479" xr:uid="{00000000-0005-0000-0000-000038250000}"/>
    <cellStyle name="Normal 6 3" xfId="725" xr:uid="{00000000-0005-0000-0000-000039250000}"/>
    <cellStyle name="Normal 6 3 2" xfId="4490" xr:uid="{00000000-0005-0000-0000-00003A250000}"/>
    <cellStyle name="Normal 6 3 2 2" xfId="4491" xr:uid="{00000000-0005-0000-0000-00003B250000}"/>
    <cellStyle name="Normal 6 3 3" xfId="4492" xr:uid="{00000000-0005-0000-0000-00003C250000}"/>
    <cellStyle name="Normal 6 3 3 2" xfId="4493" xr:uid="{00000000-0005-0000-0000-00003D250000}"/>
    <cellStyle name="Normal 6 3 4" xfId="4494" xr:uid="{00000000-0005-0000-0000-00003E250000}"/>
    <cellStyle name="Normal 6 3 5" xfId="4495" xr:uid="{00000000-0005-0000-0000-00003F250000}"/>
    <cellStyle name="Normal 6 3 6" xfId="4496" xr:uid="{00000000-0005-0000-0000-000040250000}"/>
    <cellStyle name="Normal 6 3 7" xfId="4489" xr:uid="{00000000-0005-0000-0000-000041250000}"/>
    <cellStyle name="Normal 6 4" xfId="726" xr:uid="{00000000-0005-0000-0000-000042250000}"/>
    <cellStyle name="Normal 6 4 2" xfId="4498" xr:uid="{00000000-0005-0000-0000-000043250000}"/>
    <cellStyle name="Normal 6 4 3" xfId="4499" xr:uid="{00000000-0005-0000-0000-000044250000}"/>
    <cellStyle name="Normal 6 4 4" xfId="4500" xr:uid="{00000000-0005-0000-0000-000045250000}"/>
    <cellStyle name="Normal 6 4 5" xfId="4501" xr:uid="{00000000-0005-0000-0000-000046250000}"/>
    <cellStyle name="Normal 6 4 6" xfId="4497" xr:uid="{00000000-0005-0000-0000-000047250000}"/>
    <cellStyle name="Normal 6 5" xfId="4502" xr:uid="{00000000-0005-0000-0000-000048250000}"/>
    <cellStyle name="Normal 6 5 2" xfId="4503" xr:uid="{00000000-0005-0000-0000-000049250000}"/>
    <cellStyle name="Normal 6 5 3" xfId="4504" xr:uid="{00000000-0005-0000-0000-00004A250000}"/>
    <cellStyle name="Normal 6 5 4" xfId="4505" xr:uid="{00000000-0005-0000-0000-00004B250000}"/>
    <cellStyle name="Normal 6 6" xfId="4506" xr:uid="{00000000-0005-0000-0000-00004C250000}"/>
    <cellStyle name="Normal 6 6 2" xfId="4507" xr:uid="{00000000-0005-0000-0000-00004D250000}"/>
    <cellStyle name="Normal 6 6 3" xfId="4508" xr:uid="{00000000-0005-0000-0000-00004E250000}"/>
    <cellStyle name="Normal 6 7" xfId="4509" xr:uid="{00000000-0005-0000-0000-00004F250000}"/>
    <cellStyle name="Normal 6 7 2" xfId="4510" xr:uid="{00000000-0005-0000-0000-000050250000}"/>
    <cellStyle name="Normal 6 7 3" xfId="4511" xr:uid="{00000000-0005-0000-0000-000051250000}"/>
    <cellStyle name="Normal 6 8" xfId="4512" xr:uid="{00000000-0005-0000-0000-000052250000}"/>
    <cellStyle name="Normal 6 8 2" xfId="4513" xr:uid="{00000000-0005-0000-0000-000053250000}"/>
    <cellStyle name="Normal 6 8 3" xfId="4514" xr:uid="{00000000-0005-0000-0000-000054250000}"/>
    <cellStyle name="Normal 6 9" xfId="4515" xr:uid="{00000000-0005-0000-0000-000055250000}"/>
    <cellStyle name="Normal 6 9 2" xfId="4516" xr:uid="{00000000-0005-0000-0000-000056250000}"/>
    <cellStyle name="Normal 6 9 3" xfId="4517" xr:uid="{00000000-0005-0000-0000-000057250000}"/>
    <cellStyle name="Normal 7" xfId="98" xr:uid="{00000000-0005-0000-0000-000058250000}"/>
    <cellStyle name="Normal 7 2" xfId="728" xr:uid="{00000000-0005-0000-0000-000059250000}"/>
    <cellStyle name="Normal 7 2 2" xfId="4519" xr:uid="{00000000-0005-0000-0000-00005A250000}"/>
    <cellStyle name="Normal 7 2 3" xfId="4518" xr:uid="{00000000-0005-0000-0000-00005B250000}"/>
    <cellStyle name="Normal 7 3" xfId="727" xr:uid="{00000000-0005-0000-0000-00005C250000}"/>
    <cellStyle name="Normal 7 3 2" xfId="4520" xr:uid="{00000000-0005-0000-0000-00005D250000}"/>
    <cellStyle name="Normal 7 4" xfId="4521" xr:uid="{00000000-0005-0000-0000-00005E250000}"/>
    <cellStyle name="Normal 7 5" xfId="1606" xr:uid="{00000000-0005-0000-0000-00005F250000}"/>
    <cellStyle name="Normal 8" xfId="99" xr:uid="{00000000-0005-0000-0000-000060250000}"/>
    <cellStyle name="Normal 8 2" xfId="730" xr:uid="{00000000-0005-0000-0000-000061250000}"/>
    <cellStyle name="Normal 8 2 2" xfId="4522" xr:uid="{00000000-0005-0000-0000-000062250000}"/>
    <cellStyle name="Normal 8 3" xfId="807" xr:uid="{00000000-0005-0000-0000-000063250000}"/>
    <cellStyle name="Normal 8 3 2" xfId="4523" xr:uid="{00000000-0005-0000-0000-000064250000}"/>
    <cellStyle name="Normal 8 4" xfId="729" xr:uid="{00000000-0005-0000-0000-000065250000}"/>
    <cellStyle name="Normal 8 5" xfId="1607" xr:uid="{00000000-0005-0000-0000-000066250000}"/>
    <cellStyle name="Normal 88" xfId="43304" xr:uid="{00000000-0005-0000-0000-000067250000}"/>
    <cellStyle name="Normal 9" xfId="100" xr:uid="{00000000-0005-0000-0000-000068250000}"/>
    <cellStyle name="Normal 9 10" xfId="4524" xr:uid="{00000000-0005-0000-0000-000069250000}"/>
    <cellStyle name="Normal 9 11" xfId="4525" xr:uid="{00000000-0005-0000-0000-00006A250000}"/>
    <cellStyle name="Normal 9 12" xfId="4526" xr:uid="{00000000-0005-0000-0000-00006B250000}"/>
    <cellStyle name="Normal 9 13" xfId="4527" xr:uid="{00000000-0005-0000-0000-00006C250000}"/>
    <cellStyle name="Normal 9 14" xfId="4528" xr:uid="{00000000-0005-0000-0000-00006D250000}"/>
    <cellStyle name="Normal 9 15" xfId="4529" xr:uid="{00000000-0005-0000-0000-00006E250000}"/>
    <cellStyle name="Normal 9 16" xfId="4530" xr:uid="{00000000-0005-0000-0000-00006F250000}"/>
    <cellStyle name="Normal 9 2" xfId="732" xr:uid="{00000000-0005-0000-0000-000070250000}"/>
    <cellStyle name="Normal 9 2 2" xfId="4532" xr:uid="{00000000-0005-0000-0000-000071250000}"/>
    <cellStyle name="Normal 9 2 3" xfId="4533" xr:uid="{00000000-0005-0000-0000-000072250000}"/>
    <cellStyle name="Normal 9 2 4" xfId="4534" xr:uid="{00000000-0005-0000-0000-000073250000}"/>
    <cellStyle name="Normal 9 2 5" xfId="4535" xr:uid="{00000000-0005-0000-0000-000074250000}"/>
    <cellStyle name="Normal 9 2 6" xfId="4531" xr:uid="{00000000-0005-0000-0000-000075250000}"/>
    <cellStyle name="Normal 9 3" xfId="808" xr:uid="{00000000-0005-0000-0000-000076250000}"/>
    <cellStyle name="Normal 9 3 2" xfId="4537" xr:uid="{00000000-0005-0000-0000-000077250000}"/>
    <cellStyle name="Normal 9 3 3" xfId="4538" xr:uid="{00000000-0005-0000-0000-000078250000}"/>
    <cellStyle name="Normal 9 3 4" xfId="4539" xr:uid="{00000000-0005-0000-0000-000079250000}"/>
    <cellStyle name="Normal 9 3 5" xfId="4540" xr:uid="{00000000-0005-0000-0000-00007A250000}"/>
    <cellStyle name="Normal 9 3 6" xfId="4536" xr:uid="{00000000-0005-0000-0000-00007B250000}"/>
    <cellStyle name="Normal 9 4" xfId="731" xr:uid="{00000000-0005-0000-0000-00007C250000}"/>
    <cellStyle name="Normal 9 4 2" xfId="4542" xr:uid="{00000000-0005-0000-0000-00007D250000}"/>
    <cellStyle name="Normal 9 4 3" xfId="4543" xr:uid="{00000000-0005-0000-0000-00007E250000}"/>
    <cellStyle name="Normal 9 4 4" xfId="4544" xr:uid="{00000000-0005-0000-0000-00007F250000}"/>
    <cellStyle name="Normal 9 4 5" xfId="4541" xr:uid="{00000000-0005-0000-0000-000080250000}"/>
    <cellStyle name="Normal 9 5" xfId="4545" xr:uid="{00000000-0005-0000-0000-000081250000}"/>
    <cellStyle name="Normal 9 5 2" xfId="4546" xr:uid="{00000000-0005-0000-0000-000082250000}"/>
    <cellStyle name="Normal 9 5 3" xfId="4547" xr:uid="{00000000-0005-0000-0000-000083250000}"/>
    <cellStyle name="Normal 9 6" xfId="4548" xr:uid="{00000000-0005-0000-0000-000084250000}"/>
    <cellStyle name="Normal 9 6 2" xfId="4549" xr:uid="{00000000-0005-0000-0000-000085250000}"/>
    <cellStyle name="Normal 9 6 3" xfId="4550" xr:uid="{00000000-0005-0000-0000-000086250000}"/>
    <cellStyle name="Normal 9 7" xfId="4551" xr:uid="{00000000-0005-0000-0000-000087250000}"/>
    <cellStyle name="Normal 9 7 2" xfId="4552" xr:uid="{00000000-0005-0000-0000-000088250000}"/>
    <cellStyle name="Normal 9 7 3" xfId="4553" xr:uid="{00000000-0005-0000-0000-000089250000}"/>
    <cellStyle name="Normal 9 8" xfId="4554" xr:uid="{00000000-0005-0000-0000-00008A250000}"/>
    <cellStyle name="Normal 9 8 2" xfId="4555" xr:uid="{00000000-0005-0000-0000-00008B250000}"/>
    <cellStyle name="Normal 9 8 3" xfId="4556" xr:uid="{00000000-0005-0000-0000-00008C250000}"/>
    <cellStyle name="Normal 9 9" xfId="4557" xr:uid="{00000000-0005-0000-0000-00008D250000}"/>
    <cellStyle name="Normal 9 9 2" xfId="4558" xr:uid="{00000000-0005-0000-0000-00008E250000}"/>
    <cellStyle name="Normal 9 9 3" xfId="4559" xr:uid="{00000000-0005-0000-0000-00008F250000}"/>
    <cellStyle name="Notas 2" xfId="4560" xr:uid="{00000000-0005-0000-0000-000090250000}"/>
    <cellStyle name="Notas 2 2" xfId="4561" xr:uid="{00000000-0005-0000-0000-000091250000}"/>
    <cellStyle name="Notas 2 2 2" xfId="4562" xr:uid="{00000000-0005-0000-0000-000092250000}"/>
    <cellStyle name="Notas 2 2 2 2" xfId="4563" xr:uid="{00000000-0005-0000-0000-000093250000}"/>
    <cellStyle name="Notas 2 2 2 2 2" xfId="4564" xr:uid="{00000000-0005-0000-0000-000094250000}"/>
    <cellStyle name="Notas 2 2 2 2 2 2" xfId="4565" xr:uid="{00000000-0005-0000-0000-000095250000}"/>
    <cellStyle name="Notas 2 2 2 2 2 2 2" xfId="13085" xr:uid="{00000000-0005-0000-0000-000096250000}"/>
    <cellStyle name="Notas 2 2 2 2 2 2 2 2" xfId="26256" xr:uid="{00000000-0005-0000-0000-000097250000}"/>
    <cellStyle name="Notas 2 2 2 2 2 2 2 2 2" xfId="39007" xr:uid="{00000000-0005-0000-0000-000098250000}"/>
    <cellStyle name="Notas 2 2 2 2 2 2 3" xfId="14964" xr:uid="{00000000-0005-0000-0000-000099250000}"/>
    <cellStyle name="Notas 2 2 2 2 2 2 3 2" xfId="28135" xr:uid="{00000000-0005-0000-0000-00009A250000}"/>
    <cellStyle name="Notas 2 2 2 2 2 2 3 2 2" xfId="40886" xr:uid="{00000000-0005-0000-0000-00009B250000}"/>
    <cellStyle name="Notas 2 2 2 2 2 2 4" xfId="18482" xr:uid="{00000000-0005-0000-0000-00009C250000}"/>
    <cellStyle name="Notas 2 2 2 2 2 2 4 2" xfId="31233" xr:uid="{00000000-0005-0000-0000-00009D250000}"/>
    <cellStyle name="Notas 2 2 2 2 2 3" xfId="4566" xr:uid="{00000000-0005-0000-0000-00009E250000}"/>
    <cellStyle name="Notas 2 2 2 2 2 3 2" xfId="13086" xr:uid="{00000000-0005-0000-0000-00009F250000}"/>
    <cellStyle name="Notas 2 2 2 2 2 3 2 2" xfId="26257" xr:uid="{00000000-0005-0000-0000-0000A0250000}"/>
    <cellStyle name="Notas 2 2 2 2 2 3 2 2 2" xfId="39008" xr:uid="{00000000-0005-0000-0000-0000A1250000}"/>
    <cellStyle name="Notas 2 2 2 2 2 3 3" xfId="14963" xr:uid="{00000000-0005-0000-0000-0000A2250000}"/>
    <cellStyle name="Notas 2 2 2 2 2 3 3 2" xfId="28134" xr:uid="{00000000-0005-0000-0000-0000A3250000}"/>
    <cellStyle name="Notas 2 2 2 2 2 3 3 2 2" xfId="40885" xr:uid="{00000000-0005-0000-0000-0000A4250000}"/>
    <cellStyle name="Notas 2 2 2 2 2 3 4" xfId="18483" xr:uid="{00000000-0005-0000-0000-0000A5250000}"/>
    <cellStyle name="Notas 2 2 2 2 2 3 4 2" xfId="31234" xr:uid="{00000000-0005-0000-0000-0000A6250000}"/>
    <cellStyle name="Notas 2 2 2 2 2 4" xfId="13084" xr:uid="{00000000-0005-0000-0000-0000A7250000}"/>
    <cellStyle name="Notas 2 2 2 2 2 4 2" xfId="26255" xr:uid="{00000000-0005-0000-0000-0000A8250000}"/>
    <cellStyle name="Notas 2 2 2 2 2 4 2 2" xfId="39006" xr:uid="{00000000-0005-0000-0000-0000A9250000}"/>
    <cellStyle name="Notas 2 2 2 2 2 5" xfId="14965" xr:uid="{00000000-0005-0000-0000-0000AA250000}"/>
    <cellStyle name="Notas 2 2 2 2 2 5 2" xfId="28136" xr:uid="{00000000-0005-0000-0000-0000AB250000}"/>
    <cellStyle name="Notas 2 2 2 2 2 5 2 2" xfId="40887" xr:uid="{00000000-0005-0000-0000-0000AC250000}"/>
    <cellStyle name="Notas 2 2 2 2 2 6" xfId="18481" xr:uid="{00000000-0005-0000-0000-0000AD250000}"/>
    <cellStyle name="Notas 2 2 2 2 2 6 2" xfId="31232" xr:uid="{00000000-0005-0000-0000-0000AE250000}"/>
    <cellStyle name="Notas 2 2 2 2 3" xfId="4567" xr:uid="{00000000-0005-0000-0000-0000AF250000}"/>
    <cellStyle name="Notas 2 2 2 2 3 2" xfId="13087" xr:uid="{00000000-0005-0000-0000-0000B0250000}"/>
    <cellStyle name="Notas 2 2 2 2 3 2 2" xfId="26258" xr:uid="{00000000-0005-0000-0000-0000B1250000}"/>
    <cellStyle name="Notas 2 2 2 2 3 2 2 2" xfId="39009" xr:uid="{00000000-0005-0000-0000-0000B2250000}"/>
    <cellStyle name="Notas 2 2 2 2 3 3" xfId="14962" xr:uid="{00000000-0005-0000-0000-0000B3250000}"/>
    <cellStyle name="Notas 2 2 2 2 3 3 2" xfId="28133" xr:uid="{00000000-0005-0000-0000-0000B4250000}"/>
    <cellStyle name="Notas 2 2 2 2 3 3 2 2" xfId="40884" xr:uid="{00000000-0005-0000-0000-0000B5250000}"/>
    <cellStyle name="Notas 2 2 2 2 3 4" xfId="18484" xr:uid="{00000000-0005-0000-0000-0000B6250000}"/>
    <cellStyle name="Notas 2 2 2 2 3 4 2" xfId="31235" xr:uid="{00000000-0005-0000-0000-0000B7250000}"/>
    <cellStyle name="Notas 2 2 2 2 4" xfId="4568" xr:uid="{00000000-0005-0000-0000-0000B8250000}"/>
    <cellStyle name="Notas 2 2 2 2 4 2" xfId="13088" xr:uid="{00000000-0005-0000-0000-0000B9250000}"/>
    <cellStyle name="Notas 2 2 2 2 4 2 2" xfId="26259" xr:uid="{00000000-0005-0000-0000-0000BA250000}"/>
    <cellStyle name="Notas 2 2 2 2 4 2 2 2" xfId="39010" xr:uid="{00000000-0005-0000-0000-0000BB250000}"/>
    <cellStyle name="Notas 2 2 2 2 4 3" xfId="14961" xr:uid="{00000000-0005-0000-0000-0000BC250000}"/>
    <cellStyle name="Notas 2 2 2 2 4 3 2" xfId="28132" xr:uid="{00000000-0005-0000-0000-0000BD250000}"/>
    <cellStyle name="Notas 2 2 2 2 4 3 2 2" xfId="40883" xr:uid="{00000000-0005-0000-0000-0000BE250000}"/>
    <cellStyle name="Notas 2 2 2 2 4 4" xfId="18485" xr:uid="{00000000-0005-0000-0000-0000BF250000}"/>
    <cellStyle name="Notas 2 2 2 2 4 4 2" xfId="31236" xr:uid="{00000000-0005-0000-0000-0000C0250000}"/>
    <cellStyle name="Notas 2 2 2 2 5" xfId="13083" xr:uid="{00000000-0005-0000-0000-0000C1250000}"/>
    <cellStyle name="Notas 2 2 2 2 5 2" xfId="26254" xr:uid="{00000000-0005-0000-0000-0000C2250000}"/>
    <cellStyle name="Notas 2 2 2 2 5 2 2" xfId="39005" xr:uid="{00000000-0005-0000-0000-0000C3250000}"/>
    <cellStyle name="Notas 2 2 2 2 6" xfId="14966" xr:uid="{00000000-0005-0000-0000-0000C4250000}"/>
    <cellStyle name="Notas 2 2 2 2 6 2" xfId="28137" xr:uid="{00000000-0005-0000-0000-0000C5250000}"/>
    <cellStyle name="Notas 2 2 2 2 6 2 2" xfId="40888" xr:uid="{00000000-0005-0000-0000-0000C6250000}"/>
    <cellStyle name="Notas 2 2 2 2 7" xfId="18480" xr:uid="{00000000-0005-0000-0000-0000C7250000}"/>
    <cellStyle name="Notas 2 2 2 2 7 2" xfId="31231" xr:uid="{00000000-0005-0000-0000-0000C8250000}"/>
    <cellStyle name="Notas 2 2 2 3" xfId="4569" xr:uid="{00000000-0005-0000-0000-0000C9250000}"/>
    <cellStyle name="Notas 2 2 2 3 2" xfId="4570" xr:uid="{00000000-0005-0000-0000-0000CA250000}"/>
    <cellStyle name="Notas 2 2 2 3 2 2" xfId="13090" xr:uid="{00000000-0005-0000-0000-0000CB250000}"/>
    <cellStyle name="Notas 2 2 2 3 2 2 2" xfId="26261" xr:uid="{00000000-0005-0000-0000-0000CC250000}"/>
    <cellStyle name="Notas 2 2 2 3 2 2 2 2" xfId="39012" xr:uid="{00000000-0005-0000-0000-0000CD250000}"/>
    <cellStyle name="Notas 2 2 2 3 2 3" xfId="14959" xr:uid="{00000000-0005-0000-0000-0000CE250000}"/>
    <cellStyle name="Notas 2 2 2 3 2 3 2" xfId="28130" xr:uid="{00000000-0005-0000-0000-0000CF250000}"/>
    <cellStyle name="Notas 2 2 2 3 2 3 2 2" xfId="40881" xr:uid="{00000000-0005-0000-0000-0000D0250000}"/>
    <cellStyle name="Notas 2 2 2 3 2 4" xfId="18487" xr:uid="{00000000-0005-0000-0000-0000D1250000}"/>
    <cellStyle name="Notas 2 2 2 3 2 4 2" xfId="31238" xr:uid="{00000000-0005-0000-0000-0000D2250000}"/>
    <cellStyle name="Notas 2 2 2 3 3" xfId="4571" xr:uid="{00000000-0005-0000-0000-0000D3250000}"/>
    <cellStyle name="Notas 2 2 2 3 3 2" xfId="13091" xr:uid="{00000000-0005-0000-0000-0000D4250000}"/>
    <cellStyle name="Notas 2 2 2 3 3 2 2" xfId="26262" xr:uid="{00000000-0005-0000-0000-0000D5250000}"/>
    <cellStyle name="Notas 2 2 2 3 3 2 2 2" xfId="39013" xr:uid="{00000000-0005-0000-0000-0000D6250000}"/>
    <cellStyle name="Notas 2 2 2 3 3 3" xfId="14958" xr:uid="{00000000-0005-0000-0000-0000D7250000}"/>
    <cellStyle name="Notas 2 2 2 3 3 3 2" xfId="28129" xr:uid="{00000000-0005-0000-0000-0000D8250000}"/>
    <cellStyle name="Notas 2 2 2 3 3 3 2 2" xfId="40880" xr:uid="{00000000-0005-0000-0000-0000D9250000}"/>
    <cellStyle name="Notas 2 2 2 3 3 4" xfId="18488" xr:uid="{00000000-0005-0000-0000-0000DA250000}"/>
    <cellStyle name="Notas 2 2 2 3 3 4 2" xfId="31239" xr:uid="{00000000-0005-0000-0000-0000DB250000}"/>
    <cellStyle name="Notas 2 2 2 3 4" xfId="13089" xr:uid="{00000000-0005-0000-0000-0000DC250000}"/>
    <cellStyle name="Notas 2 2 2 3 4 2" xfId="26260" xr:uid="{00000000-0005-0000-0000-0000DD250000}"/>
    <cellStyle name="Notas 2 2 2 3 4 2 2" xfId="39011" xr:uid="{00000000-0005-0000-0000-0000DE250000}"/>
    <cellStyle name="Notas 2 2 2 3 5" xfId="14960" xr:uid="{00000000-0005-0000-0000-0000DF250000}"/>
    <cellStyle name="Notas 2 2 2 3 5 2" xfId="28131" xr:uid="{00000000-0005-0000-0000-0000E0250000}"/>
    <cellStyle name="Notas 2 2 2 3 5 2 2" xfId="40882" xr:uid="{00000000-0005-0000-0000-0000E1250000}"/>
    <cellStyle name="Notas 2 2 2 3 6" xfId="18486" xr:uid="{00000000-0005-0000-0000-0000E2250000}"/>
    <cellStyle name="Notas 2 2 2 3 6 2" xfId="31237" xr:uid="{00000000-0005-0000-0000-0000E3250000}"/>
    <cellStyle name="Notas 2 2 2 4" xfId="4572" xr:uid="{00000000-0005-0000-0000-0000E4250000}"/>
    <cellStyle name="Notas 2 2 2 4 2" xfId="13092" xr:uid="{00000000-0005-0000-0000-0000E5250000}"/>
    <cellStyle name="Notas 2 2 2 4 2 2" xfId="26263" xr:uid="{00000000-0005-0000-0000-0000E6250000}"/>
    <cellStyle name="Notas 2 2 2 4 2 2 2" xfId="39014" xr:uid="{00000000-0005-0000-0000-0000E7250000}"/>
    <cellStyle name="Notas 2 2 2 4 3" xfId="14957" xr:uid="{00000000-0005-0000-0000-0000E8250000}"/>
    <cellStyle name="Notas 2 2 2 4 3 2" xfId="28128" xr:uid="{00000000-0005-0000-0000-0000E9250000}"/>
    <cellStyle name="Notas 2 2 2 4 3 2 2" xfId="40879" xr:uid="{00000000-0005-0000-0000-0000EA250000}"/>
    <cellStyle name="Notas 2 2 2 4 4" xfId="18489" xr:uid="{00000000-0005-0000-0000-0000EB250000}"/>
    <cellStyle name="Notas 2 2 2 4 4 2" xfId="31240" xr:uid="{00000000-0005-0000-0000-0000EC250000}"/>
    <cellStyle name="Notas 2 2 2 5" xfId="4573" xr:uid="{00000000-0005-0000-0000-0000ED250000}"/>
    <cellStyle name="Notas 2 2 2 5 2" xfId="13093" xr:uid="{00000000-0005-0000-0000-0000EE250000}"/>
    <cellStyle name="Notas 2 2 2 5 2 2" xfId="26264" xr:uid="{00000000-0005-0000-0000-0000EF250000}"/>
    <cellStyle name="Notas 2 2 2 5 2 2 2" xfId="39015" xr:uid="{00000000-0005-0000-0000-0000F0250000}"/>
    <cellStyle name="Notas 2 2 2 5 3" xfId="14956" xr:uid="{00000000-0005-0000-0000-0000F1250000}"/>
    <cellStyle name="Notas 2 2 2 5 3 2" xfId="28127" xr:uid="{00000000-0005-0000-0000-0000F2250000}"/>
    <cellStyle name="Notas 2 2 2 5 3 2 2" xfId="40878" xr:uid="{00000000-0005-0000-0000-0000F3250000}"/>
    <cellStyle name="Notas 2 2 2 5 4" xfId="18490" xr:uid="{00000000-0005-0000-0000-0000F4250000}"/>
    <cellStyle name="Notas 2 2 2 5 4 2" xfId="31241" xr:uid="{00000000-0005-0000-0000-0000F5250000}"/>
    <cellStyle name="Notas 2 2 2 6" xfId="4574" xr:uid="{00000000-0005-0000-0000-0000F6250000}"/>
    <cellStyle name="Notas 2 2 2 6 2" xfId="13094" xr:uid="{00000000-0005-0000-0000-0000F7250000}"/>
    <cellStyle name="Notas 2 2 2 6 2 2" xfId="26265" xr:uid="{00000000-0005-0000-0000-0000F8250000}"/>
    <cellStyle name="Notas 2 2 2 6 2 2 2" xfId="39016" xr:uid="{00000000-0005-0000-0000-0000F9250000}"/>
    <cellStyle name="Notas 2 2 2 6 3" xfId="14955" xr:uid="{00000000-0005-0000-0000-0000FA250000}"/>
    <cellStyle name="Notas 2 2 2 6 3 2" xfId="28126" xr:uid="{00000000-0005-0000-0000-0000FB250000}"/>
    <cellStyle name="Notas 2 2 2 6 3 2 2" xfId="40877" xr:uid="{00000000-0005-0000-0000-0000FC250000}"/>
    <cellStyle name="Notas 2 2 2 6 4" xfId="18491" xr:uid="{00000000-0005-0000-0000-0000FD250000}"/>
    <cellStyle name="Notas 2 2 2 6 4 2" xfId="31242" xr:uid="{00000000-0005-0000-0000-0000FE250000}"/>
    <cellStyle name="Notas 2 2 2 7" xfId="14967" xr:uid="{00000000-0005-0000-0000-0000FF250000}"/>
    <cellStyle name="Notas 2 2 2 7 2" xfId="28138" xr:uid="{00000000-0005-0000-0000-000000260000}"/>
    <cellStyle name="Notas 2 2 2 7 2 2" xfId="40889" xr:uid="{00000000-0005-0000-0000-000001260000}"/>
    <cellStyle name="Notas 2 2 2 8" xfId="18479" xr:uid="{00000000-0005-0000-0000-000002260000}"/>
    <cellStyle name="Notas 2 2 2 8 2" xfId="31230" xr:uid="{00000000-0005-0000-0000-000003260000}"/>
    <cellStyle name="Notas 2 2 3" xfId="4575" xr:uid="{00000000-0005-0000-0000-000004260000}"/>
    <cellStyle name="Notas 2 2 3 2" xfId="4576" xr:uid="{00000000-0005-0000-0000-000005260000}"/>
    <cellStyle name="Notas 2 2 3 2 2" xfId="4577" xr:uid="{00000000-0005-0000-0000-000006260000}"/>
    <cellStyle name="Notas 2 2 3 2 2 2" xfId="14952" xr:uid="{00000000-0005-0000-0000-000007260000}"/>
    <cellStyle name="Notas 2 2 3 2 2 2 2" xfId="28123" xr:uid="{00000000-0005-0000-0000-000008260000}"/>
    <cellStyle name="Notas 2 2 3 2 2 2 2 2" xfId="40874" xr:uid="{00000000-0005-0000-0000-000009260000}"/>
    <cellStyle name="Notas 2 2 3 2 2 3" xfId="18494" xr:uid="{00000000-0005-0000-0000-00000A260000}"/>
    <cellStyle name="Notas 2 2 3 2 2 3 2" xfId="31245" xr:uid="{00000000-0005-0000-0000-00000B260000}"/>
    <cellStyle name="Notas 2 2 3 2 3" xfId="14953" xr:uid="{00000000-0005-0000-0000-00000C260000}"/>
    <cellStyle name="Notas 2 2 3 2 3 2" xfId="28124" xr:uid="{00000000-0005-0000-0000-00000D260000}"/>
    <cellStyle name="Notas 2 2 3 2 3 2 2" xfId="40875" xr:uid="{00000000-0005-0000-0000-00000E260000}"/>
    <cellStyle name="Notas 2 2 3 2 4" xfId="18493" xr:uid="{00000000-0005-0000-0000-00000F260000}"/>
    <cellStyle name="Notas 2 2 3 2 4 2" xfId="31244" xr:uid="{00000000-0005-0000-0000-000010260000}"/>
    <cellStyle name="Notas 2 2 3 3" xfId="4578" xr:uid="{00000000-0005-0000-0000-000011260000}"/>
    <cellStyle name="Notas 2 2 3 3 2" xfId="14951" xr:uid="{00000000-0005-0000-0000-000012260000}"/>
    <cellStyle name="Notas 2 2 3 3 2 2" xfId="28122" xr:uid="{00000000-0005-0000-0000-000013260000}"/>
    <cellStyle name="Notas 2 2 3 3 2 2 2" xfId="40873" xr:uid="{00000000-0005-0000-0000-000014260000}"/>
    <cellStyle name="Notas 2 2 3 3 3" xfId="18495" xr:uid="{00000000-0005-0000-0000-000015260000}"/>
    <cellStyle name="Notas 2 2 3 3 3 2" xfId="31246" xr:uid="{00000000-0005-0000-0000-000016260000}"/>
    <cellStyle name="Notas 2 2 3 4" xfId="4579" xr:uid="{00000000-0005-0000-0000-000017260000}"/>
    <cellStyle name="Notas 2 2 3 4 2" xfId="14950" xr:uid="{00000000-0005-0000-0000-000018260000}"/>
    <cellStyle name="Notas 2 2 3 4 2 2" xfId="28121" xr:uid="{00000000-0005-0000-0000-000019260000}"/>
    <cellStyle name="Notas 2 2 3 4 2 2 2" xfId="40872" xr:uid="{00000000-0005-0000-0000-00001A260000}"/>
    <cellStyle name="Notas 2 2 3 4 3" xfId="18496" xr:uid="{00000000-0005-0000-0000-00001B260000}"/>
    <cellStyle name="Notas 2 2 3 4 3 2" xfId="31247" xr:uid="{00000000-0005-0000-0000-00001C260000}"/>
    <cellStyle name="Notas 2 2 3 5" xfId="14954" xr:uid="{00000000-0005-0000-0000-00001D260000}"/>
    <cellStyle name="Notas 2 2 3 5 2" xfId="28125" xr:uid="{00000000-0005-0000-0000-00001E260000}"/>
    <cellStyle name="Notas 2 2 3 5 2 2" xfId="40876" xr:uid="{00000000-0005-0000-0000-00001F260000}"/>
    <cellStyle name="Notas 2 2 3 6" xfId="18492" xr:uid="{00000000-0005-0000-0000-000020260000}"/>
    <cellStyle name="Notas 2 2 3 6 2" xfId="31243" xr:uid="{00000000-0005-0000-0000-000021260000}"/>
    <cellStyle name="Notas 2 2 4" xfId="4580" xr:uid="{00000000-0005-0000-0000-000022260000}"/>
    <cellStyle name="Notas 2 2 4 2" xfId="14949" xr:uid="{00000000-0005-0000-0000-000023260000}"/>
    <cellStyle name="Notas 2 2 4 2 2" xfId="28120" xr:uid="{00000000-0005-0000-0000-000024260000}"/>
    <cellStyle name="Notas 2 2 4 2 2 2" xfId="40871" xr:uid="{00000000-0005-0000-0000-000025260000}"/>
    <cellStyle name="Notas 2 2 4 3" xfId="18497" xr:uid="{00000000-0005-0000-0000-000026260000}"/>
    <cellStyle name="Notas 2 2 4 3 2" xfId="31248" xr:uid="{00000000-0005-0000-0000-000027260000}"/>
    <cellStyle name="Notas 2 2 5" xfId="4581" xr:uid="{00000000-0005-0000-0000-000028260000}"/>
    <cellStyle name="Notas 2 2 5 2" xfId="14948" xr:uid="{00000000-0005-0000-0000-000029260000}"/>
    <cellStyle name="Notas 2 2 5 2 2" xfId="28119" xr:uid="{00000000-0005-0000-0000-00002A260000}"/>
    <cellStyle name="Notas 2 2 5 2 2 2" xfId="40870" xr:uid="{00000000-0005-0000-0000-00002B260000}"/>
    <cellStyle name="Notas 2 2 5 3" xfId="18498" xr:uid="{00000000-0005-0000-0000-00002C260000}"/>
    <cellStyle name="Notas 2 2 5 3 2" xfId="31249" xr:uid="{00000000-0005-0000-0000-00002D260000}"/>
    <cellStyle name="Notas 2 2 6" xfId="14968" xr:uid="{00000000-0005-0000-0000-00002E260000}"/>
    <cellStyle name="Notas 2 2 6 2" xfId="28139" xr:uid="{00000000-0005-0000-0000-00002F260000}"/>
    <cellStyle name="Notas 2 2 6 2 2" xfId="40890" xr:uid="{00000000-0005-0000-0000-000030260000}"/>
    <cellStyle name="Notas 2 2 7" xfId="18478" xr:uid="{00000000-0005-0000-0000-000031260000}"/>
    <cellStyle name="Notas 2 2 7 2" xfId="31229" xr:uid="{00000000-0005-0000-0000-000032260000}"/>
    <cellStyle name="Notas 2 3" xfId="4582" xr:uid="{00000000-0005-0000-0000-000033260000}"/>
    <cellStyle name="Notas 2 3 2" xfId="4583" xr:uid="{00000000-0005-0000-0000-000034260000}"/>
    <cellStyle name="Notas 2 3 2 2" xfId="4584" xr:uid="{00000000-0005-0000-0000-000035260000}"/>
    <cellStyle name="Notas 2 3 2 2 2" xfId="4585" xr:uid="{00000000-0005-0000-0000-000036260000}"/>
    <cellStyle name="Notas 2 3 2 2 2 2" xfId="13105" xr:uid="{00000000-0005-0000-0000-000037260000}"/>
    <cellStyle name="Notas 2 3 2 2 2 2 2" xfId="26276" xr:uid="{00000000-0005-0000-0000-000038260000}"/>
    <cellStyle name="Notas 2 3 2 2 2 2 2 2" xfId="39027" xr:uid="{00000000-0005-0000-0000-000039260000}"/>
    <cellStyle name="Notas 2 3 2 2 2 3" xfId="14944" xr:uid="{00000000-0005-0000-0000-00003A260000}"/>
    <cellStyle name="Notas 2 3 2 2 2 3 2" xfId="28115" xr:uid="{00000000-0005-0000-0000-00003B260000}"/>
    <cellStyle name="Notas 2 3 2 2 2 3 2 2" xfId="40866" xr:uid="{00000000-0005-0000-0000-00003C260000}"/>
    <cellStyle name="Notas 2 3 2 2 2 4" xfId="18502" xr:uid="{00000000-0005-0000-0000-00003D260000}"/>
    <cellStyle name="Notas 2 3 2 2 2 4 2" xfId="31253" xr:uid="{00000000-0005-0000-0000-00003E260000}"/>
    <cellStyle name="Notas 2 3 2 2 3" xfId="4586" xr:uid="{00000000-0005-0000-0000-00003F260000}"/>
    <cellStyle name="Notas 2 3 2 2 3 2" xfId="13106" xr:uid="{00000000-0005-0000-0000-000040260000}"/>
    <cellStyle name="Notas 2 3 2 2 3 2 2" xfId="26277" xr:uid="{00000000-0005-0000-0000-000041260000}"/>
    <cellStyle name="Notas 2 3 2 2 3 2 2 2" xfId="39028" xr:uid="{00000000-0005-0000-0000-000042260000}"/>
    <cellStyle name="Notas 2 3 2 2 3 3" xfId="14943" xr:uid="{00000000-0005-0000-0000-000043260000}"/>
    <cellStyle name="Notas 2 3 2 2 3 3 2" xfId="28114" xr:uid="{00000000-0005-0000-0000-000044260000}"/>
    <cellStyle name="Notas 2 3 2 2 3 3 2 2" xfId="40865" xr:uid="{00000000-0005-0000-0000-000045260000}"/>
    <cellStyle name="Notas 2 3 2 2 3 4" xfId="18503" xr:uid="{00000000-0005-0000-0000-000046260000}"/>
    <cellStyle name="Notas 2 3 2 2 3 4 2" xfId="31254" xr:uid="{00000000-0005-0000-0000-000047260000}"/>
    <cellStyle name="Notas 2 3 2 2 4" xfId="13104" xr:uid="{00000000-0005-0000-0000-000048260000}"/>
    <cellStyle name="Notas 2 3 2 2 4 2" xfId="26275" xr:uid="{00000000-0005-0000-0000-000049260000}"/>
    <cellStyle name="Notas 2 3 2 2 4 2 2" xfId="39026" xr:uid="{00000000-0005-0000-0000-00004A260000}"/>
    <cellStyle name="Notas 2 3 2 2 5" xfId="14945" xr:uid="{00000000-0005-0000-0000-00004B260000}"/>
    <cellStyle name="Notas 2 3 2 2 5 2" xfId="28116" xr:uid="{00000000-0005-0000-0000-00004C260000}"/>
    <cellStyle name="Notas 2 3 2 2 5 2 2" xfId="40867" xr:uid="{00000000-0005-0000-0000-00004D260000}"/>
    <cellStyle name="Notas 2 3 2 2 6" xfId="18501" xr:uid="{00000000-0005-0000-0000-00004E260000}"/>
    <cellStyle name="Notas 2 3 2 2 6 2" xfId="31252" xr:uid="{00000000-0005-0000-0000-00004F260000}"/>
    <cellStyle name="Notas 2 3 2 3" xfId="4587" xr:uid="{00000000-0005-0000-0000-000050260000}"/>
    <cellStyle name="Notas 2 3 2 3 2" xfId="13107" xr:uid="{00000000-0005-0000-0000-000051260000}"/>
    <cellStyle name="Notas 2 3 2 3 2 2" xfId="26278" xr:uid="{00000000-0005-0000-0000-000052260000}"/>
    <cellStyle name="Notas 2 3 2 3 2 2 2" xfId="39029" xr:uid="{00000000-0005-0000-0000-000053260000}"/>
    <cellStyle name="Notas 2 3 2 3 3" xfId="14942" xr:uid="{00000000-0005-0000-0000-000054260000}"/>
    <cellStyle name="Notas 2 3 2 3 3 2" xfId="28113" xr:uid="{00000000-0005-0000-0000-000055260000}"/>
    <cellStyle name="Notas 2 3 2 3 3 2 2" xfId="40864" xr:uid="{00000000-0005-0000-0000-000056260000}"/>
    <cellStyle name="Notas 2 3 2 3 4" xfId="18504" xr:uid="{00000000-0005-0000-0000-000057260000}"/>
    <cellStyle name="Notas 2 3 2 3 4 2" xfId="31255" xr:uid="{00000000-0005-0000-0000-000058260000}"/>
    <cellStyle name="Notas 2 3 2 4" xfId="4588" xr:uid="{00000000-0005-0000-0000-000059260000}"/>
    <cellStyle name="Notas 2 3 2 4 2" xfId="13108" xr:uid="{00000000-0005-0000-0000-00005A260000}"/>
    <cellStyle name="Notas 2 3 2 4 2 2" xfId="26279" xr:uid="{00000000-0005-0000-0000-00005B260000}"/>
    <cellStyle name="Notas 2 3 2 4 2 2 2" xfId="39030" xr:uid="{00000000-0005-0000-0000-00005C260000}"/>
    <cellStyle name="Notas 2 3 2 4 3" xfId="14941" xr:uid="{00000000-0005-0000-0000-00005D260000}"/>
    <cellStyle name="Notas 2 3 2 4 3 2" xfId="28112" xr:uid="{00000000-0005-0000-0000-00005E260000}"/>
    <cellStyle name="Notas 2 3 2 4 3 2 2" xfId="40863" xr:uid="{00000000-0005-0000-0000-00005F260000}"/>
    <cellStyle name="Notas 2 3 2 4 4" xfId="18505" xr:uid="{00000000-0005-0000-0000-000060260000}"/>
    <cellStyle name="Notas 2 3 2 4 4 2" xfId="31256" xr:uid="{00000000-0005-0000-0000-000061260000}"/>
    <cellStyle name="Notas 2 3 2 5" xfId="4589" xr:uid="{00000000-0005-0000-0000-000062260000}"/>
    <cellStyle name="Notas 2 3 2 5 2" xfId="13109" xr:uid="{00000000-0005-0000-0000-000063260000}"/>
    <cellStyle name="Notas 2 3 2 5 2 2" xfId="26280" xr:uid="{00000000-0005-0000-0000-000064260000}"/>
    <cellStyle name="Notas 2 3 2 5 2 2 2" xfId="39031" xr:uid="{00000000-0005-0000-0000-000065260000}"/>
    <cellStyle name="Notas 2 3 2 5 3" xfId="14940" xr:uid="{00000000-0005-0000-0000-000066260000}"/>
    <cellStyle name="Notas 2 3 2 5 3 2" xfId="28111" xr:uid="{00000000-0005-0000-0000-000067260000}"/>
    <cellStyle name="Notas 2 3 2 5 3 2 2" xfId="40862" xr:uid="{00000000-0005-0000-0000-000068260000}"/>
    <cellStyle name="Notas 2 3 2 5 4" xfId="18506" xr:uid="{00000000-0005-0000-0000-000069260000}"/>
    <cellStyle name="Notas 2 3 2 5 4 2" xfId="31257" xr:uid="{00000000-0005-0000-0000-00006A260000}"/>
    <cellStyle name="Notas 2 3 2 6" xfId="14946" xr:uid="{00000000-0005-0000-0000-00006B260000}"/>
    <cellStyle name="Notas 2 3 2 6 2" xfId="28117" xr:uid="{00000000-0005-0000-0000-00006C260000}"/>
    <cellStyle name="Notas 2 3 2 6 2 2" xfId="40868" xr:uid="{00000000-0005-0000-0000-00006D260000}"/>
    <cellStyle name="Notas 2 3 2 7" xfId="18500" xr:uid="{00000000-0005-0000-0000-00006E260000}"/>
    <cellStyle name="Notas 2 3 2 7 2" xfId="31251" xr:uid="{00000000-0005-0000-0000-00006F260000}"/>
    <cellStyle name="Notas 2 3 3" xfId="4590" xr:uid="{00000000-0005-0000-0000-000070260000}"/>
    <cellStyle name="Notas 2 3 3 2" xfId="4591" xr:uid="{00000000-0005-0000-0000-000071260000}"/>
    <cellStyle name="Notas 2 3 3 2 2" xfId="13111" xr:uid="{00000000-0005-0000-0000-000072260000}"/>
    <cellStyle name="Notas 2 3 3 2 2 2" xfId="26282" xr:uid="{00000000-0005-0000-0000-000073260000}"/>
    <cellStyle name="Notas 2 3 3 2 2 2 2" xfId="39033" xr:uid="{00000000-0005-0000-0000-000074260000}"/>
    <cellStyle name="Notas 2 3 3 2 3" xfId="14938" xr:uid="{00000000-0005-0000-0000-000075260000}"/>
    <cellStyle name="Notas 2 3 3 2 3 2" xfId="28109" xr:uid="{00000000-0005-0000-0000-000076260000}"/>
    <cellStyle name="Notas 2 3 3 2 3 2 2" xfId="40860" xr:uid="{00000000-0005-0000-0000-000077260000}"/>
    <cellStyle name="Notas 2 3 3 2 4" xfId="18508" xr:uid="{00000000-0005-0000-0000-000078260000}"/>
    <cellStyle name="Notas 2 3 3 2 4 2" xfId="31259" xr:uid="{00000000-0005-0000-0000-000079260000}"/>
    <cellStyle name="Notas 2 3 3 3" xfId="4592" xr:uid="{00000000-0005-0000-0000-00007A260000}"/>
    <cellStyle name="Notas 2 3 3 3 2" xfId="13112" xr:uid="{00000000-0005-0000-0000-00007B260000}"/>
    <cellStyle name="Notas 2 3 3 3 2 2" xfId="26283" xr:uid="{00000000-0005-0000-0000-00007C260000}"/>
    <cellStyle name="Notas 2 3 3 3 2 2 2" xfId="39034" xr:uid="{00000000-0005-0000-0000-00007D260000}"/>
    <cellStyle name="Notas 2 3 3 3 3" xfId="14937" xr:uid="{00000000-0005-0000-0000-00007E260000}"/>
    <cellStyle name="Notas 2 3 3 3 3 2" xfId="28108" xr:uid="{00000000-0005-0000-0000-00007F260000}"/>
    <cellStyle name="Notas 2 3 3 3 3 2 2" xfId="40859" xr:uid="{00000000-0005-0000-0000-000080260000}"/>
    <cellStyle name="Notas 2 3 3 3 4" xfId="18509" xr:uid="{00000000-0005-0000-0000-000081260000}"/>
    <cellStyle name="Notas 2 3 3 3 4 2" xfId="31260" xr:uid="{00000000-0005-0000-0000-000082260000}"/>
    <cellStyle name="Notas 2 3 3 4" xfId="4593" xr:uid="{00000000-0005-0000-0000-000083260000}"/>
    <cellStyle name="Notas 2 3 3 4 2" xfId="13113" xr:uid="{00000000-0005-0000-0000-000084260000}"/>
    <cellStyle name="Notas 2 3 3 4 2 2" xfId="26284" xr:uid="{00000000-0005-0000-0000-000085260000}"/>
    <cellStyle name="Notas 2 3 3 4 2 2 2" xfId="39035" xr:uid="{00000000-0005-0000-0000-000086260000}"/>
    <cellStyle name="Notas 2 3 3 4 3" xfId="14936" xr:uid="{00000000-0005-0000-0000-000087260000}"/>
    <cellStyle name="Notas 2 3 3 4 3 2" xfId="28107" xr:uid="{00000000-0005-0000-0000-000088260000}"/>
    <cellStyle name="Notas 2 3 3 4 3 2 2" xfId="40858" xr:uid="{00000000-0005-0000-0000-000089260000}"/>
    <cellStyle name="Notas 2 3 3 4 4" xfId="18510" xr:uid="{00000000-0005-0000-0000-00008A260000}"/>
    <cellStyle name="Notas 2 3 3 4 4 2" xfId="31261" xr:uid="{00000000-0005-0000-0000-00008B260000}"/>
    <cellStyle name="Notas 2 3 3 5" xfId="14939" xr:uid="{00000000-0005-0000-0000-00008C260000}"/>
    <cellStyle name="Notas 2 3 3 5 2" xfId="28110" xr:uid="{00000000-0005-0000-0000-00008D260000}"/>
    <cellStyle name="Notas 2 3 3 5 2 2" xfId="40861" xr:uid="{00000000-0005-0000-0000-00008E260000}"/>
    <cellStyle name="Notas 2 3 3 6" xfId="18507" xr:uid="{00000000-0005-0000-0000-00008F260000}"/>
    <cellStyle name="Notas 2 3 3 6 2" xfId="31258" xr:uid="{00000000-0005-0000-0000-000090260000}"/>
    <cellStyle name="Notas 2 3 4" xfId="4594" xr:uid="{00000000-0005-0000-0000-000091260000}"/>
    <cellStyle name="Notas 2 3 4 2" xfId="13114" xr:uid="{00000000-0005-0000-0000-000092260000}"/>
    <cellStyle name="Notas 2 3 4 2 2" xfId="26285" xr:uid="{00000000-0005-0000-0000-000093260000}"/>
    <cellStyle name="Notas 2 3 4 2 2 2" xfId="39036" xr:uid="{00000000-0005-0000-0000-000094260000}"/>
    <cellStyle name="Notas 2 3 4 3" xfId="14935" xr:uid="{00000000-0005-0000-0000-000095260000}"/>
    <cellStyle name="Notas 2 3 4 3 2" xfId="28106" xr:uid="{00000000-0005-0000-0000-000096260000}"/>
    <cellStyle name="Notas 2 3 4 3 2 2" xfId="40857" xr:uid="{00000000-0005-0000-0000-000097260000}"/>
    <cellStyle name="Notas 2 3 4 4" xfId="18511" xr:uid="{00000000-0005-0000-0000-000098260000}"/>
    <cellStyle name="Notas 2 3 4 4 2" xfId="31262" xr:uid="{00000000-0005-0000-0000-000099260000}"/>
    <cellStyle name="Notas 2 3 5" xfId="4595" xr:uid="{00000000-0005-0000-0000-00009A260000}"/>
    <cellStyle name="Notas 2 3 5 2" xfId="13115" xr:uid="{00000000-0005-0000-0000-00009B260000}"/>
    <cellStyle name="Notas 2 3 5 2 2" xfId="26286" xr:uid="{00000000-0005-0000-0000-00009C260000}"/>
    <cellStyle name="Notas 2 3 5 2 2 2" xfId="39037" xr:uid="{00000000-0005-0000-0000-00009D260000}"/>
    <cellStyle name="Notas 2 3 5 3" xfId="14934" xr:uid="{00000000-0005-0000-0000-00009E260000}"/>
    <cellStyle name="Notas 2 3 5 3 2" xfId="28105" xr:uid="{00000000-0005-0000-0000-00009F260000}"/>
    <cellStyle name="Notas 2 3 5 3 2 2" xfId="40856" xr:uid="{00000000-0005-0000-0000-0000A0260000}"/>
    <cellStyle name="Notas 2 3 5 4" xfId="18512" xr:uid="{00000000-0005-0000-0000-0000A1260000}"/>
    <cellStyle name="Notas 2 3 5 4 2" xfId="31263" xr:uid="{00000000-0005-0000-0000-0000A2260000}"/>
    <cellStyle name="Notas 2 3 6" xfId="4596" xr:uid="{00000000-0005-0000-0000-0000A3260000}"/>
    <cellStyle name="Notas 2 3 6 2" xfId="13116" xr:uid="{00000000-0005-0000-0000-0000A4260000}"/>
    <cellStyle name="Notas 2 3 6 2 2" xfId="26287" xr:uid="{00000000-0005-0000-0000-0000A5260000}"/>
    <cellStyle name="Notas 2 3 6 2 2 2" xfId="39038" xr:uid="{00000000-0005-0000-0000-0000A6260000}"/>
    <cellStyle name="Notas 2 3 6 3" xfId="14933" xr:uid="{00000000-0005-0000-0000-0000A7260000}"/>
    <cellStyle name="Notas 2 3 6 3 2" xfId="28104" xr:uid="{00000000-0005-0000-0000-0000A8260000}"/>
    <cellStyle name="Notas 2 3 6 3 2 2" xfId="40855" xr:uid="{00000000-0005-0000-0000-0000A9260000}"/>
    <cellStyle name="Notas 2 3 6 4" xfId="18513" xr:uid="{00000000-0005-0000-0000-0000AA260000}"/>
    <cellStyle name="Notas 2 3 6 4 2" xfId="31264" xr:uid="{00000000-0005-0000-0000-0000AB260000}"/>
    <cellStyle name="Notas 2 3 7" xfId="14947" xr:uid="{00000000-0005-0000-0000-0000AC260000}"/>
    <cellStyle name="Notas 2 3 7 2" xfId="28118" xr:uid="{00000000-0005-0000-0000-0000AD260000}"/>
    <cellStyle name="Notas 2 3 7 2 2" xfId="40869" xr:uid="{00000000-0005-0000-0000-0000AE260000}"/>
    <cellStyle name="Notas 2 3 8" xfId="18499" xr:uid="{00000000-0005-0000-0000-0000AF260000}"/>
    <cellStyle name="Notas 2 3 8 2" xfId="31250" xr:uid="{00000000-0005-0000-0000-0000B0260000}"/>
    <cellStyle name="Notas 2 4" xfId="4597" xr:uid="{00000000-0005-0000-0000-0000B1260000}"/>
    <cellStyle name="Notas 2 4 2" xfId="4598" xr:uid="{00000000-0005-0000-0000-0000B2260000}"/>
    <cellStyle name="Notas 2 4 2 2" xfId="4599" xr:uid="{00000000-0005-0000-0000-0000B3260000}"/>
    <cellStyle name="Notas 2 4 2 2 2" xfId="4600" xr:uid="{00000000-0005-0000-0000-0000B4260000}"/>
    <cellStyle name="Notas 2 4 2 2 2 2" xfId="13120" xr:uid="{00000000-0005-0000-0000-0000B5260000}"/>
    <cellStyle name="Notas 2 4 2 2 2 2 2" xfId="26291" xr:uid="{00000000-0005-0000-0000-0000B6260000}"/>
    <cellStyle name="Notas 2 4 2 2 2 2 2 2" xfId="39042" xr:uid="{00000000-0005-0000-0000-0000B7260000}"/>
    <cellStyle name="Notas 2 4 2 2 2 3" xfId="14929" xr:uid="{00000000-0005-0000-0000-0000B8260000}"/>
    <cellStyle name="Notas 2 4 2 2 2 3 2" xfId="28100" xr:uid="{00000000-0005-0000-0000-0000B9260000}"/>
    <cellStyle name="Notas 2 4 2 2 2 3 2 2" xfId="40851" xr:uid="{00000000-0005-0000-0000-0000BA260000}"/>
    <cellStyle name="Notas 2 4 2 2 2 4" xfId="18517" xr:uid="{00000000-0005-0000-0000-0000BB260000}"/>
    <cellStyle name="Notas 2 4 2 2 2 4 2" xfId="31268" xr:uid="{00000000-0005-0000-0000-0000BC260000}"/>
    <cellStyle name="Notas 2 4 2 2 3" xfId="4601" xr:uid="{00000000-0005-0000-0000-0000BD260000}"/>
    <cellStyle name="Notas 2 4 2 2 3 2" xfId="13121" xr:uid="{00000000-0005-0000-0000-0000BE260000}"/>
    <cellStyle name="Notas 2 4 2 2 3 2 2" xfId="26292" xr:uid="{00000000-0005-0000-0000-0000BF260000}"/>
    <cellStyle name="Notas 2 4 2 2 3 2 2 2" xfId="39043" xr:uid="{00000000-0005-0000-0000-0000C0260000}"/>
    <cellStyle name="Notas 2 4 2 2 3 3" xfId="14928" xr:uid="{00000000-0005-0000-0000-0000C1260000}"/>
    <cellStyle name="Notas 2 4 2 2 3 3 2" xfId="28099" xr:uid="{00000000-0005-0000-0000-0000C2260000}"/>
    <cellStyle name="Notas 2 4 2 2 3 3 2 2" xfId="40850" xr:uid="{00000000-0005-0000-0000-0000C3260000}"/>
    <cellStyle name="Notas 2 4 2 2 3 4" xfId="18518" xr:uid="{00000000-0005-0000-0000-0000C4260000}"/>
    <cellStyle name="Notas 2 4 2 2 3 4 2" xfId="31269" xr:uid="{00000000-0005-0000-0000-0000C5260000}"/>
    <cellStyle name="Notas 2 4 2 2 4" xfId="13119" xr:uid="{00000000-0005-0000-0000-0000C6260000}"/>
    <cellStyle name="Notas 2 4 2 2 4 2" xfId="26290" xr:uid="{00000000-0005-0000-0000-0000C7260000}"/>
    <cellStyle name="Notas 2 4 2 2 4 2 2" xfId="39041" xr:uid="{00000000-0005-0000-0000-0000C8260000}"/>
    <cellStyle name="Notas 2 4 2 2 5" xfId="14930" xr:uid="{00000000-0005-0000-0000-0000C9260000}"/>
    <cellStyle name="Notas 2 4 2 2 5 2" xfId="28101" xr:uid="{00000000-0005-0000-0000-0000CA260000}"/>
    <cellStyle name="Notas 2 4 2 2 5 2 2" xfId="40852" xr:uid="{00000000-0005-0000-0000-0000CB260000}"/>
    <cellStyle name="Notas 2 4 2 2 6" xfId="18516" xr:uid="{00000000-0005-0000-0000-0000CC260000}"/>
    <cellStyle name="Notas 2 4 2 2 6 2" xfId="31267" xr:uid="{00000000-0005-0000-0000-0000CD260000}"/>
    <cellStyle name="Notas 2 4 2 3" xfId="4602" xr:uid="{00000000-0005-0000-0000-0000CE260000}"/>
    <cellStyle name="Notas 2 4 2 3 2" xfId="13122" xr:uid="{00000000-0005-0000-0000-0000CF260000}"/>
    <cellStyle name="Notas 2 4 2 3 2 2" xfId="26293" xr:uid="{00000000-0005-0000-0000-0000D0260000}"/>
    <cellStyle name="Notas 2 4 2 3 2 2 2" xfId="39044" xr:uid="{00000000-0005-0000-0000-0000D1260000}"/>
    <cellStyle name="Notas 2 4 2 3 3" xfId="14927" xr:uid="{00000000-0005-0000-0000-0000D2260000}"/>
    <cellStyle name="Notas 2 4 2 3 3 2" xfId="28098" xr:uid="{00000000-0005-0000-0000-0000D3260000}"/>
    <cellStyle name="Notas 2 4 2 3 3 2 2" xfId="40849" xr:uid="{00000000-0005-0000-0000-0000D4260000}"/>
    <cellStyle name="Notas 2 4 2 3 4" xfId="18519" xr:uid="{00000000-0005-0000-0000-0000D5260000}"/>
    <cellStyle name="Notas 2 4 2 3 4 2" xfId="31270" xr:uid="{00000000-0005-0000-0000-0000D6260000}"/>
    <cellStyle name="Notas 2 4 2 4" xfId="4603" xr:uid="{00000000-0005-0000-0000-0000D7260000}"/>
    <cellStyle name="Notas 2 4 2 4 2" xfId="13123" xr:uid="{00000000-0005-0000-0000-0000D8260000}"/>
    <cellStyle name="Notas 2 4 2 4 2 2" xfId="26294" xr:uid="{00000000-0005-0000-0000-0000D9260000}"/>
    <cellStyle name="Notas 2 4 2 4 2 2 2" xfId="39045" xr:uid="{00000000-0005-0000-0000-0000DA260000}"/>
    <cellStyle name="Notas 2 4 2 4 3" xfId="14926" xr:uid="{00000000-0005-0000-0000-0000DB260000}"/>
    <cellStyle name="Notas 2 4 2 4 3 2" xfId="28097" xr:uid="{00000000-0005-0000-0000-0000DC260000}"/>
    <cellStyle name="Notas 2 4 2 4 3 2 2" xfId="40848" xr:uid="{00000000-0005-0000-0000-0000DD260000}"/>
    <cellStyle name="Notas 2 4 2 4 4" xfId="18520" xr:uid="{00000000-0005-0000-0000-0000DE260000}"/>
    <cellStyle name="Notas 2 4 2 4 4 2" xfId="31271" xr:uid="{00000000-0005-0000-0000-0000DF260000}"/>
    <cellStyle name="Notas 2 4 2 5" xfId="4604" xr:uid="{00000000-0005-0000-0000-0000E0260000}"/>
    <cellStyle name="Notas 2 4 2 5 2" xfId="13124" xr:uid="{00000000-0005-0000-0000-0000E1260000}"/>
    <cellStyle name="Notas 2 4 2 5 2 2" xfId="26295" xr:uid="{00000000-0005-0000-0000-0000E2260000}"/>
    <cellStyle name="Notas 2 4 2 5 2 2 2" xfId="39046" xr:uid="{00000000-0005-0000-0000-0000E3260000}"/>
    <cellStyle name="Notas 2 4 2 5 3" xfId="14925" xr:uid="{00000000-0005-0000-0000-0000E4260000}"/>
    <cellStyle name="Notas 2 4 2 5 3 2" xfId="28096" xr:uid="{00000000-0005-0000-0000-0000E5260000}"/>
    <cellStyle name="Notas 2 4 2 5 3 2 2" xfId="40847" xr:uid="{00000000-0005-0000-0000-0000E6260000}"/>
    <cellStyle name="Notas 2 4 2 5 4" xfId="18521" xr:uid="{00000000-0005-0000-0000-0000E7260000}"/>
    <cellStyle name="Notas 2 4 2 5 4 2" xfId="31272" xr:uid="{00000000-0005-0000-0000-0000E8260000}"/>
    <cellStyle name="Notas 2 4 2 6" xfId="14931" xr:uid="{00000000-0005-0000-0000-0000E9260000}"/>
    <cellStyle name="Notas 2 4 2 6 2" xfId="28102" xr:uid="{00000000-0005-0000-0000-0000EA260000}"/>
    <cellStyle name="Notas 2 4 2 6 2 2" xfId="40853" xr:uid="{00000000-0005-0000-0000-0000EB260000}"/>
    <cellStyle name="Notas 2 4 2 7" xfId="18515" xr:uid="{00000000-0005-0000-0000-0000EC260000}"/>
    <cellStyle name="Notas 2 4 2 7 2" xfId="31266" xr:uid="{00000000-0005-0000-0000-0000ED260000}"/>
    <cellStyle name="Notas 2 4 3" xfId="4605" xr:uid="{00000000-0005-0000-0000-0000EE260000}"/>
    <cellStyle name="Notas 2 4 3 2" xfId="4606" xr:uid="{00000000-0005-0000-0000-0000EF260000}"/>
    <cellStyle name="Notas 2 4 3 2 2" xfId="13126" xr:uid="{00000000-0005-0000-0000-0000F0260000}"/>
    <cellStyle name="Notas 2 4 3 2 2 2" xfId="26297" xr:uid="{00000000-0005-0000-0000-0000F1260000}"/>
    <cellStyle name="Notas 2 4 3 2 2 2 2" xfId="39048" xr:uid="{00000000-0005-0000-0000-0000F2260000}"/>
    <cellStyle name="Notas 2 4 3 2 3" xfId="14923" xr:uid="{00000000-0005-0000-0000-0000F3260000}"/>
    <cellStyle name="Notas 2 4 3 2 3 2" xfId="28094" xr:uid="{00000000-0005-0000-0000-0000F4260000}"/>
    <cellStyle name="Notas 2 4 3 2 3 2 2" xfId="40845" xr:uid="{00000000-0005-0000-0000-0000F5260000}"/>
    <cellStyle name="Notas 2 4 3 2 4" xfId="18523" xr:uid="{00000000-0005-0000-0000-0000F6260000}"/>
    <cellStyle name="Notas 2 4 3 2 4 2" xfId="31274" xr:uid="{00000000-0005-0000-0000-0000F7260000}"/>
    <cellStyle name="Notas 2 4 3 3" xfId="4607" xr:uid="{00000000-0005-0000-0000-0000F8260000}"/>
    <cellStyle name="Notas 2 4 3 3 2" xfId="13127" xr:uid="{00000000-0005-0000-0000-0000F9260000}"/>
    <cellStyle name="Notas 2 4 3 3 2 2" xfId="26298" xr:uid="{00000000-0005-0000-0000-0000FA260000}"/>
    <cellStyle name="Notas 2 4 3 3 2 2 2" xfId="39049" xr:uid="{00000000-0005-0000-0000-0000FB260000}"/>
    <cellStyle name="Notas 2 4 3 3 3" xfId="14922" xr:uid="{00000000-0005-0000-0000-0000FC260000}"/>
    <cellStyle name="Notas 2 4 3 3 3 2" xfId="28093" xr:uid="{00000000-0005-0000-0000-0000FD260000}"/>
    <cellStyle name="Notas 2 4 3 3 3 2 2" xfId="40844" xr:uid="{00000000-0005-0000-0000-0000FE260000}"/>
    <cellStyle name="Notas 2 4 3 3 4" xfId="18524" xr:uid="{00000000-0005-0000-0000-0000FF260000}"/>
    <cellStyle name="Notas 2 4 3 3 4 2" xfId="31275" xr:uid="{00000000-0005-0000-0000-000000270000}"/>
    <cellStyle name="Notas 2 4 3 4" xfId="4608" xr:uid="{00000000-0005-0000-0000-000001270000}"/>
    <cellStyle name="Notas 2 4 3 4 2" xfId="13128" xr:uid="{00000000-0005-0000-0000-000002270000}"/>
    <cellStyle name="Notas 2 4 3 4 2 2" xfId="26299" xr:uid="{00000000-0005-0000-0000-000003270000}"/>
    <cellStyle name="Notas 2 4 3 4 2 2 2" xfId="39050" xr:uid="{00000000-0005-0000-0000-000004270000}"/>
    <cellStyle name="Notas 2 4 3 4 3" xfId="14921" xr:uid="{00000000-0005-0000-0000-000005270000}"/>
    <cellStyle name="Notas 2 4 3 4 3 2" xfId="28092" xr:uid="{00000000-0005-0000-0000-000006270000}"/>
    <cellStyle name="Notas 2 4 3 4 3 2 2" xfId="40843" xr:uid="{00000000-0005-0000-0000-000007270000}"/>
    <cellStyle name="Notas 2 4 3 4 4" xfId="18525" xr:uid="{00000000-0005-0000-0000-000008270000}"/>
    <cellStyle name="Notas 2 4 3 4 4 2" xfId="31276" xr:uid="{00000000-0005-0000-0000-000009270000}"/>
    <cellStyle name="Notas 2 4 3 5" xfId="14924" xr:uid="{00000000-0005-0000-0000-00000A270000}"/>
    <cellStyle name="Notas 2 4 3 5 2" xfId="28095" xr:uid="{00000000-0005-0000-0000-00000B270000}"/>
    <cellStyle name="Notas 2 4 3 5 2 2" xfId="40846" xr:uid="{00000000-0005-0000-0000-00000C270000}"/>
    <cellStyle name="Notas 2 4 3 6" xfId="18522" xr:uid="{00000000-0005-0000-0000-00000D270000}"/>
    <cellStyle name="Notas 2 4 3 6 2" xfId="31273" xr:uid="{00000000-0005-0000-0000-00000E270000}"/>
    <cellStyle name="Notas 2 4 4" xfId="4609" xr:uid="{00000000-0005-0000-0000-00000F270000}"/>
    <cellStyle name="Notas 2 4 4 2" xfId="13129" xr:uid="{00000000-0005-0000-0000-000010270000}"/>
    <cellStyle name="Notas 2 4 4 2 2" xfId="26300" xr:uid="{00000000-0005-0000-0000-000011270000}"/>
    <cellStyle name="Notas 2 4 4 2 2 2" xfId="39051" xr:uid="{00000000-0005-0000-0000-000012270000}"/>
    <cellStyle name="Notas 2 4 4 3" xfId="14920" xr:uid="{00000000-0005-0000-0000-000013270000}"/>
    <cellStyle name="Notas 2 4 4 3 2" xfId="28091" xr:uid="{00000000-0005-0000-0000-000014270000}"/>
    <cellStyle name="Notas 2 4 4 3 2 2" xfId="40842" xr:uid="{00000000-0005-0000-0000-000015270000}"/>
    <cellStyle name="Notas 2 4 4 4" xfId="18526" xr:uid="{00000000-0005-0000-0000-000016270000}"/>
    <cellStyle name="Notas 2 4 4 4 2" xfId="31277" xr:uid="{00000000-0005-0000-0000-000017270000}"/>
    <cellStyle name="Notas 2 4 5" xfId="4610" xr:uid="{00000000-0005-0000-0000-000018270000}"/>
    <cellStyle name="Notas 2 4 5 2" xfId="13130" xr:uid="{00000000-0005-0000-0000-000019270000}"/>
    <cellStyle name="Notas 2 4 5 2 2" xfId="26301" xr:uid="{00000000-0005-0000-0000-00001A270000}"/>
    <cellStyle name="Notas 2 4 5 2 2 2" xfId="39052" xr:uid="{00000000-0005-0000-0000-00001B270000}"/>
    <cellStyle name="Notas 2 4 5 3" xfId="14919" xr:uid="{00000000-0005-0000-0000-00001C270000}"/>
    <cellStyle name="Notas 2 4 5 3 2" xfId="28090" xr:uid="{00000000-0005-0000-0000-00001D270000}"/>
    <cellStyle name="Notas 2 4 5 3 2 2" xfId="40841" xr:uid="{00000000-0005-0000-0000-00001E270000}"/>
    <cellStyle name="Notas 2 4 5 4" xfId="18527" xr:uid="{00000000-0005-0000-0000-00001F270000}"/>
    <cellStyle name="Notas 2 4 5 4 2" xfId="31278" xr:uid="{00000000-0005-0000-0000-000020270000}"/>
    <cellStyle name="Notas 2 4 6" xfId="4611" xr:uid="{00000000-0005-0000-0000-000021270000}"/>
    <cellStyle name="Notas 2 4 6 2" xfId="13131" xr:uid="{00000000-0005-0000-0000-000022270000}"/>
    <cellStyle name="Notas 2 4 6 2 2" xfId="26302" xr:uid="{00000000-0005-0000-0000-000023270000}"/>
    <cellStyle name="Notas 2 4 6 2 2 2" xfId="39053" xr:uid="{00000000-0005-0000-0000-000024270000}"/>
    <cellStyle name="Notas 2 4 6 3" xfId="14918" xr:uid="{00000000-0005-0000-0000-000025270000}"/>
    <cellStyle name="Notas 2 4 6 3 2" xfId="28089" xr:uid="{00000000-0005-0000-0000-000026270000}"/>
    <cellStyle name="Notas 2 4 6 3 2 2" xfId="40840" xr:uid="{00000000-0005-0000-0000-000027270000}"/>
    <cellStyle name="Notas 2 4 6 4" xfId="18528" xr:uid="{00000000-0005-0000-0000-000028270000}"/>
    <cellStyle name="Notas 2 4 6 4 2" xfId="31279" xr:uid="{00000000-0005-0000-0000-000029270000}"/>
    <cellStyle name="Notas 2 4 7" xfId="14932" xr:uid="{00000000-0005-0000-0000-00002A270000}"/>
    <cellStyle name="Notas 2 4 7 2" xfId="28103" xr:uid="{00000000-0005-0000-0000-00002B270000}"/>
    <cellStyle name="Notas 2 4 7 2 2" xfId="40854" xr:uid="{00000000-0005-0000-0000-00002C270000}"/>
    <cellStyle name="Notas 2 4 8" xfId="18514" xr:uid="{00000000-0005-0000-0000-00002D270000}"/>
    <cellStyle name="Notas 2 4 8 2" xfId="31265" xr:uid="{00000000-0005-0000-0000-00002E270000}"/>
    <cellStyle name="Notas 2 5" xfId="4612" xr:uid="{00000000-0005-0000-0000-00002F270000}"/>
    <cellStyle name="Notas 2 5 2" xfId="4613" xr:uid="{00000000-0005-0000-0000-000030270000}"/>
    <cellStyle name="Notas 2 5 2 2" xfId="4614" xr:uid="{00000000-0005-0000-0000-000031270000}"/>
    <cellStyle name="Notas 2 5 2 2 2" xfId="4615" xr:uid="{00000000-0005-0000-0000-000032270000}"/>
    <cellStyle name="Notas 2 5 2 2 2 2" xfId="14914" xr:uid="{00000000-0005-0000-0000-000033270000}"/>
    <cellStyle name="Notas 2 5 2 2 2 2 2" xfId="28085" xr:uid="{00000000-0005-0000-0000-000034270000}"/>
    <cellStyle name="Notas 2 5 2 2 2 2 2 2" xfId="40836" xr:uid="{00000000-0005-0000-0000-000035270000}"/>
    <cellStyle name="Notas 2 5 2 2 2 3" xfId="18532" xr:uid="{00000000-0005-0000-0000-000036270000}"/>
    <cellStyle name="Notas 2 5 2 2 2 3 2" xfId="31283" xr:uid="{00000000-0005-0000-0000-000037270000}"/>
    <cellStyle name="Notas 2 5 2 2 3" xfId="14915" xr:uid="{00000000-0005-0000-0000-000038270000}"/>
    <cellStyle name="Notas 2 5 2 2 3 2" xfId="28086" xr:uid="{00000000-0005-0000-0000-000039270000}"/>
    <cellStyle name="Notas 2 5 2 2 3 2 2" xfId="40837" xr:uid="{00000000-0005-0000-0000-00003A270000}"/>
    <cellStyle name="Notas 2 5 2 2 4" xfId="18531" xr:uid="{00000000-0005-0000-0000-00003B270000}"/>
    <cellStyle name="Notas 2 5 2 2 4 2" xfId="31282" xr:uid="{00000000-0005-0000-0000-00003C270000}"/>
    <cellStyle name="Notas 2 5 2 3" xfId="4616" xr:uid="{00000000-0005-0000-0000-00003D270000}"/>
    <cellStyle name="Notas 2 5 2 3 2" xfId="14913" xr:uid="{00000000-0005-0000-0000-00003E270000}"/>
    <cellStyle name="Notas 2 5 2 3 2 2" xfId="28084" xr:uid="{00000000-0005-0000-0000-00003F270000}"/>
    <cellStyle name="Notas 2 5 2 3 2 2 2" xfId="40835" xr:uid="{00000000-0005-0000-0000-000040270000}"/>
    <cellStyle name="Notas 2 5 2 3 3" xfId="18533" xr:uid="{00000000-0005-0000-0000-000041270000}"/>
    <cellStyle name="Notas 2 5 2 3 3 2" xfId="31284" xr:uid="{00000000-0005-0000-0000-000042270000}"/>
    <cellStyle name="Notas 2 5 2 4" xfId="14916" xr:uid="{00000000-0005-0000-0000-000043270000}"/>
    <cellStyle name="Notas 2 5 2 4 2" xfId="28087" xr:uid="{00000000-0005-0000-0000-000044270000}"/>
    <cellStyle name="Notas 2 5 2 4 2 2" xfId="40838" xr:uid="{00000000-0005-0000-0000-000045270000}"/>
    <cellStyle name="Notas 2 5 2 5" xfId="18530" xr:uid="{00000000-0005-0000-0000-000046270000}"/>
    <cellStyle name="Notas 2 5 2 5 2" xfId="31281" xr:uid="{00000000-0005-0000-0000-000047270000}"/>
    <cellStyle name="Notas 2 5 3" xfId="4617" xr:uid="{00000000-0005-0000-0000-000048270000}"/>
    <cellStyle name="Notas 2 5 3 2" xfId="14912" xr:uid="{00000000-0005-0000-0000-000049270000}"/>
    <cellStyle name="Notas 2 5 3 2 2" xfId="28083" xr:uid="{00000000-0005-0000-0000-00004A270000}"/>
    <cellStyle name="Notas 2 5 3 2 2 2" xfId="40834" xr:uid="{00000000-0005-0000-0000-00004B270000}"/>
    <cellStyle name="Notas 2 5 3 3" xfId="18534" xr:uid="{00000000-0005-0000-0000-00004C270000}"/>
    <cellStyle name="Notas 2 5 3 3 2" xfId="31285" xr:uid="{00000000-0005-0000-0000-00004D270000}"/>
    <cellStyle name="Notas 2 5 4" xfId="14917" xr:uid="{00000000-0005-0000-0000-00004E270000}"/>
    <cellStyle name="Notas 2 5 4 2" xfId="28088" xr:uid="{00000000-0005-0000-0000-00004F270000}"/>
    <cellStyle name="Notas 2 5 4 2 2" xfId="40839" xr:uid="{00000000-0005-0000-0000-000050270000}"/>
    <cellStyle name="Notas 2 5 5" xfId="18529" xr:uid="{00000000-0005-0000-0000-000051270000}"/>
    <cellStyle name="Notas 2 5 5 2" xfId="31280" xr:uid="{00000000-0005-0000-0000-000052270000}"/>
    <cellStyle name="Notas 2 6" xfId="4618" xr:uid="{00000000-0005-0000-0000-000053270000}"/>
    <cellStyle name="Notas 2 6 2" xfId="4619" xr:uid="{00000000-0005-0000-0000-000054270000}"/>
    <cellStyle name="Notas 2 6 2 2" xfId="14910" xr:uid="{00000000-0005-0000-0000-000055270000}"/>
    <cellStyle name="Notas 2 6 2 2 2" xfId="28081" xr:uid="{00000000-0005-0000-0000-000056270000}"/>
    <cellStyle name="Notas 2 6 2 2 2 2" xfId="40832" xr:uid="{00000000-0005-0000-0000-000057270000}"/>
    <cellStyle name="Notas 2 6 2 3" xfId="18536" xr:uid="{00000000-0005-0000-0000-000058270000}"/>
    <cellStyle name="Notas 2 6 2 3 2" xfId="31287" xr:uid="{00000000-0005-0000-0000-000059270000}"/>
    <cellStyle name="Notas 2 6 3" xfId="14911" xr:uid="{00000000-0005-0000-0000-00005A270000}"/>
    <cellStyle name="Notas 2 6 3 2" xfId="28082" xr:uid="{00000000-0005-0000-0000-00005B270000}"/>
    <cellStyle name="Notas 2 6 3 2 2" xfId="40833" xr:uid="{00000000-0005-0000-0000-00005C270000}"/>
    <cellStyle name="Notas 2 6 4" xfId="18535" xr:uid="{00000000-0005-0000-0000-00005D270000}"/>
    <cellStyle name="Notas 2 6 4 2" xfId="31286" xr:uid="{00000000-0005-0000-0000-00005E270000}"/>
    <cellStyle name="Notas 2 7" xfId="14969" xr:uid="{00000000-0005-0000-0000-00005F270000}"/>
    <cellStyle name="Notas 2 7 2" xfId="28140" xr:uid="{00000000-0005-0000-0000-000060270000}"/>
    <cellStyle name="Notas 2 7 2 2" xfId="40891" xr:uid="{00000000-0005-0000-0000-000061270000}"/>
    <cellStyle name="Notas 2 8" xfId="18477" xr:uid="{00000000-0005-0000-0000-000062270000}"/>
    <cellStyle name="Notas 2 8 2" xfId="31228" xr:uid="{00000000-0005-0000-0000-000063270000}"/>
    <cellStyle name="Notas 2_base guc" xfId="4620" xr:uid="{00000000-0005-0000-0000-000064270000}"/>
    <cellStyle name="Notas 3" xfId="4621" xr:uid="{00000000-0005-0000-0000-000065270000}"/>
    <cellStyle name="Notas 3 2" xfId="4622" xr:uid="{00000000-0005-0000-0000-000066270000}"/>
    <cellStyle name="Notas 3 2 2" xfId="4623" xr:uid="{00000000-0005-0000-0000-000067270000}"/>
    <cellStyle name="Notas 3 2 2 2" xfId="4624" xr:uid="{00000000-0005-0000-0000-000068270000}"/>
    <cellStyle name="Notas 3 2 2 2 2" xfId="4625" xr:uid="{00000000-0005-0000-0000-000069270000}"/>
    <cellStyle name="Notas 3 2 2 2 2 2" xfId="14905" xr:uid="{00000000-0005-0000-0000-00006A270000}"/>
    <cellStyle name="Notas 3 2 2 2 2 2 2" xfId="28076" xr:uid="{00000000-0005-0000-0000-00006B270000}"/>
    <cellStyle name="Notas 3 2 2 2 2 2 2 2" xfId="40827" xr:uid="{00000000-0005-0000-0000-00006C270000}"/>
    <cellStyle name="Notas 3 2 2 2 2 3" xfId="18541" xr:uid="{00000000-0005-0000-0000-00006D270000}"/>
    <cellStyle name="Notas 3 2 2 2 2 3 2" xfId="31292" xr:uid="{00000000-0005-0000-0000-00006E270000}"/>
    <cellStyle name="Notas 3 2 2 2 3" xfId="14906" xr:uid="{00000000-0005-0000-0000-00006F270000}"/>
    <cellStyle name="Notas 3 2 2 2 3 2" xfId="28077" xr:uid="{00000000-0005-0000-0000-000070270000}"/>
    <cellStyle name="Notas 3 2 2 2 3 2 2" xfId="40828" xr:uid="{00000000-0005-0000-0000-000071270000}"/>
    <cellStyle name="Notas 3 2 2 2 4" xfId="18540" xr:uid="{00000000-0005-0000-0000-000072270000}"/>
    <cellStyle name="Notas 3 2 2 2 4 2" xfId="31291" xr:uid="{00000000-0005-0000-0000-000073270000}"/>
    <cellStyle name="Notas 3 2 2 3" xfId="4626" xr:uid="{00000000-0005-0000-0000-000074270000}"/>
    <cellStyle name="Notas 3 2 2 3 2" xfId="14904" xr:uid="{00000000-0005-0000-0000-000075270000}"/>
    <cellStyle name="Notas 3 2 2 3 2 2" xfId="28075" xr:uid="{00000000-0005-0000-0000-000076270000}"/>
    <cellStyle name="Notas 3 2 2 3 2 2 2" xfId="40826" xr:uid="{00000000-0005-0000-0000-000077270000}"/>
    <cellStyle name="Notas 3 2 2 3 3" xfId="18542" xr:uid="{00000000-0005-0000-0000-000078270000}"/>
    <cellStyle name="Notas 3 2 2 3 3 2" xfId="31293" xr:uid="{00000000-0005-0000-0000-000079270000}"/>
    <cellStyle name="Notas 3 2 2 4" xfId="14907" xr:uid="{00000000-0005-0000-0000-00007A270000}"/>
    <cellStyle name="Notas 3 2 2 4 2" xfId="28078" xr:uid="{00000000-0005-0000-0000-00007B270000}"/>
    <cellStyle name="Notas 3 2 2 4 2 2" xfId="40829" xr:uid="{00000000-0005-0000-0000-00007C270000}"/>
    <cellStyle name="Notas 3 2 2 5" xfId="18539" xr:uid="{00000000-0005-0000-0000-00007D270000}"/>
    <cellStyle name="Notas 3 2 2 5 2" xfId="31290" xr:uid="{00000000-0005-0000-0000-00007E270000}"/>
    <cellStyle name="Notas 3 2 3" xfId="4627" xr:uid="{00000000-0005-0000-0000-00007F270000}"/>
    <cellStyle name="Notas 3 2 3 2" xfId="14903" xr:uid="{00000000-0005-0000-0000-000080270000}"/>
    <cellStyle name="Notas 3 2 3 2 2" xfId="28074" xr:uid="{00000000-0005-0000-0000-000081270000}"/>
    <cellStyle name="Notas 3 2 3 2 2 2" xfId="40825" xr:uid="{00000000-0005-0000-0000-000082270000}"/>
    <cellStyle name="Notas 3 2 3 3" xfId="18543" xr:uid="{00000000-0005-0000-0000-000083270000}"/>
    <cellStyle name="Notas 3 2 3 3 2" xfId="31294" xr:uid="{00000000-0005-0000-0000-000084270000}"/>
    <cellStyle name="Notas 3 2 4" xfId="14908" xr:uid="{00000000-0005-0000-0000-000085270000}"/>
    <cellStyle name="Notas 3 2 4 2" xfId="28079" xr:uid="{00000000-0005-0000-0000-000086270000}"/>
    <cellStyle name="Notas 3 2 4 2 2" xfId="40830" xr:uid="{00000000-0005-0000-0000-000087270000}"/>
    <cellStyle name="Notas 3 2 5" xfId="18538" xr:uid="{00000000-0005-0000-0000-000088270000}"/>
    <cellStyle name="Notas 3 2 5 2" xfId="31289" xr:uid="{00000000-0005-0000-0000-000089270000}"/>
    <cellStyle name="Notas 3 3" xfId="4628" xr:uid="{00000000-0005-0000-0000-00008A270000}"/>
    <cellStyle name="Notas 3 3 2" xfId="4629" xr:uid="{00000000-0005-0000-0000-00008B270000}"/>
    <cellStyle name="Notas 3 3 2 2" xfId="14901" xr:uid="{00000000-0005-0000-0000-00008C270000}"/>
    <cellStyle name="Notas 3 3 2 2 2" xfId="28072" xr:uid="{00000000-0005-0000-0000-00008D270000}"/>
    <cellStyle name="Notas 3 3 2 2 2 2" xfId="40823" xr:uid="{00000000-0005-0000-0000-00008E270000}"/>
    <cellStyle name="Notas 3 3 2 3" xfId="18545" xr:uid="{00000000-0005-0000-0000-00008F270000}"/>
    <cellStyle name="Notas 3 3 2 3 2" xfId="31296" xr:uid="{00000000-0005-0000-0000-000090270000}"/>
    <cellStyle name="Notas 3 3 3" xfId="4630" xr:uid="{00000000-0005-0000-0000-000091270000}"/>
    <cellStyle name="Notas 3 3 3 2" xfId="14900" xr:uid="{00000000-0005-0000-0000-000092270000}"/>
    <cellStyle name="Notas 3 3 3 2 2" xfId="28071" xr:uid="{00000000-0005-0000-0000-000093270000}"/>
    <cellStyle name="Notas 3 3 3 2 2 2" xfId="40822" xr:uid="{00000000-0005-0000-0000-000094270000}"/>
    <cellStyle name="Notas 3 3 3 3" xfId="18546" xr:uid="{00000000-0005-0000-0000-000095270000}"/>
    <cellStyle name="Notas 3 3 3 3 2" xfId="31297" xr:uid="{00000000-0005-0000-0000-000096270000}"/>
    <cellStyle name="Notas 3 3 4" xfId="4631" xr:uid="{00000000-0005-0000-0000-000097270000}"/>
    <cellStyle name="Notas 3 3 4 2" xfId="14899" xr:uid="{00000000-0005-0000-0000-000098270000}"/>
    <cellStyle name="Notas 3 3 4 2 2" xfId="28070" xr:uid="{00000000-0005-0000-0000-000099270000}"/>
    <cellStyle name="Notas 3 3 4 2 2 2" xfId="40821" xr:uid="{00000000-0005-0000-0000-00009A270000}"/>
    <cellStyle name="Notas 3 3 4 3" xfId="18547" xr:uid="{00000000-0005-0000-0000-00009B270000}"/>
    <cellStyle name="Notas 3 3 4 3 2" xfId="31298" xr:uid="{00000000-0005-0000-0000-00009C270000}"/>
    <cellStyle name="Notas 3 3 5" xfId="14902" xr:uid="{00000000-0005-0000-0000-00009D270000}"/>
    <cellStyle name="Notas 3 3 5 2" xfId="28073" xr:uid="{00000000-0005-0000-0000-00009E270000}"/>
    <cellStyle name="Notas 3 3 5 2 2" xfId="40824" xr:uid="{00000000-0005-0000-0000-00009F270000}"/>
    <cellStyle name="Notas 3 3 6" xfId="18544" xr:uid="{00000000-0005-0000-0000-0000A0270000}"/>
    <cellStyle name="Notas 3 3 6 2" xfId="31295" xr:uid="{00000000-0005-0000-0000-0000A1270000}"/>
    <cellStyle name="Notas 3 4" xfId="4632" xr:uid="{00000000-0005-0000-0000-0000A2270000}"/>
    <cellStyle name="Notas 3 4 2" xfId="14898" xr:uid="{00000000-0005-0000-0000-0000A3270000}"/>
    <cellStyle name="Notas 3 4 2 2" xfId="28069" xr:uid="{00000000-0005-0000-0000-0000A4270000}"/>
    <cellStyle name="Notas 3 4 2 2 2" xfId="40820" xr:uid="{00000000-0005-0000-0000-0000A5270000}"/>
    <cellStyle name="Notas 3 4 3" xfId="18548" xr:uid="{00000000-0005-0000-0000-0000A6270000}"/>
    <cellStyle name="Notas 3 4 3 2" xfId="31299" xr:uid="{00000000-0005-0000-0000-0000A7270000}"/>
    <cellStyle name="Notas 3 5" xfId="4633" xr:uid="{00000000-0005-0000-0000-0000A8270000}"/>
    <cellStyle name="Notas 3 5 2" xfId="14897" xr:uid="{00000000-0005-0000-0000-0000A9270000}"/>
    <cellStyle name="Notas 3 5 2 2" xfId="28068" xr:uid="{00000000-0005-0000-0000-0000AA270000}"/>
    <cellStyle name="Notas 3 5 2 2 2" xfId="40819" xr:uid="{00000000-0005-0000-0000-0000AB270000}"/>
    <cellStyle name="Notas 3 5 3" xfId="18549" xr:uid="{00000000-0005-0000-0000-0000AC270000}"/>
    <cellStyle name="Notas 3 5 3 2" xfId="31300" xr:uid="{00000000-0005-0000-0000-0000AD270000}"/>
    <cellStyle name="Notas 3 6" xfId="14909" xr:uid="{00000000-0005-0000-0000-0000AE270000}"/>
    <cellStyle name="Notas 3 6 2" xfId="28080" xr:uid="{00000000-0005-0000-0000-0000AF270000}"/>
    <cellStyle name="Notas 3 6 2 2" xfId="40831" xr:uid="{00000000-0005-0000-0000-0000B0270000}"/>
    <cellStyle name="Notas 3 7" xfId="18537" xr:uid="{00000000-0005-0000-0000-0000B1270000}"/>
    <cellStyle name="Notas 3 7 2" xfId="31288" xr:uid="{00000000-0005-0000-0000-0000B2270000}"/>
    <cellStyle name="Notas 4" xfId="4634" xr:uid="{00000000-0005-0000-0000-0000B3270000}"/>
    <cellStyle name="Notas 4 2" xfId="4635" xr:uid="{00000000-0005-0000-0000-0000B4270000}"/>
    <cellStyle name="Notas 4 2 2" xfId="4636" xr:uid="{00000000-0005-0000-0000-0000B5270000}"/>
    <cellStyle name="Notas 4 2 2 2" xfId="4637" xr:uid="{00000000-0005-0000-0000-0000B6270000}"/>
    <cellStyle name="Notas 4 2 2 2 2" xfId="13157" xr:uid="{00000000-0005-0000-0000-0000B7270000}"/>
    <cellStyle name="Notas 4 2 2 2 2 2" xfId="26328" xr:uid="{00000000-0005-0000-0000-0000B8270000}"/>
    <cellStyle name="Notas 4 2 2 2 2 2 2" xfId="39079" xr:uid="{00000000-0005-0000-0000-0000B9270000}"/>
    <cellStyle name="Notas 4 2 2 2 3" xfId="14869" xr:uid="{00000000-0005-0000-0000-0000BA270000}"/>
    <cellStyle name="Notas 4 2 2 2 3 2" xfId="28040" xr:uid="{00000000-0005-0000-0000-0000BB270000}"/>
    <cellStyle name="Notas 4 2 2 2 3 2 2" xfId="40791" xr:uid="{00000000-0005-0000-0000-0000BC270000}"/>
    <cellStyle name="Notas 4 2 2 2 4" xfId="18553" xr:uid="{00000000-0005-0000-0000-0000BD270000}"/>
    <cellStyle name="Notas 4 2 2 2 4 2" xfId="31304" xr:uid="{00000000-0005-0000-0000-0000BE270000}"/>
    <cellStyle name="Notas 4 2 2 3" xfId="4638" xr:uid="{00000000-0005-0000-0000-0000BF270000}"/>
    <cellStyle name="Notas 4 2 2 3 2" xfId="13158" xr:uid="{00000000-0005-0000-0000-0000C0270000}"/>
    <cellStyle name="Notas 4 2 2 3 2 2" xfId="26329" xr:uid="{00000000-0005-0000-0000-0000C1270000}"/>
    <cellStyle name="Notas 4 2 2 3 2 2 2" xfId="39080" xr:uid="{00000000-0005-0000-0000-0000C2270000}"/>
    <cellStyle name="Notas 4 2 2 3 3" xfId="14862" xr:uid="{00000000-0005-0000-0000-0000C3270000}"/>
    <cellStyle name="Notas 4 2 2 3 3 2" xfId="28033" xr:uid="{00000000-0005-0000-0000-0000C4270000}"/>
    <cellStyle name="Notas 4 2 2 3 3 2 2" xfId="40784" xr:uid="{00000000-0005-0000-0000-0000C5270000}"/>
    <cellStyle name="Notas 4 2 2 3 4" xfId="18554" xr:uid="{00000000-0005-0000-0000-0000C6270000}"/>
    <cellStyle name="Notas 4 2 2 3 4 2" xfId="31305" xr:uid="{00000000-0005-0000-0000-0000C7270000}"/>
    <cellStyle name="Notas 4 2 2 4" xfId="13156" xr:uid="{00000000-0005-0000-0000-0000C8270000}"/>
    <cellStyle name="Notas 4 2 2 4 2" xfId="26327" xr:uid="{00000000-0005-0000-0000-0000C9270000}"/>
    <cellStyle name="Notas 4 2 2 4 2 2" xfId="39078" xr:uid="{00000000-0005-0000-0000-0000CA270000}"/>
    <cellStyle name="Notas 4 2 2 5" xfId="14870" xr:uid="{00000000-0005-0000-0000-0000CB270000}"/>
    <cellStyle name="Notas 4 2 2 5 2" xfId="28041" xr:uid="{00000000-0005-0000-0000-0000CC270000}"/>
    <cellStyle name="Notas 4 2 2 5 2 2" xfId="40792" xr:uid="{00000000-0005-0000-0000-0000CD270000}"/>
    <cellStyle name="Notas 4 2 2 6" xfId="18552" xr:uid="{00000000-0005-0000-0000-0000CE270000}"/>
    <cellStyle name="Notas 4 2 2 6 2" xfId="31303" xr:uid="{00000000-0005-0000-0000-0000CF270000}"/>
    <cellStyle name="Notas 4 2 3" xfId="4639" xr:uid="{00000000-0005-0000-0000-0000D0270000}"/>
    <cellStyle name="Notas 4 2 3 2" xfId="13159" xr:uid="{00000000-0005-0000-0000-0000D1270000}"/>
    <cellStyle name="Notas 4 2 3 2 2" xfId="26330" xr:uid="{00000000-0005-0000-0000-0000D2270000}"/>
    <cellStyle name="Notas 4 2 3 2 2 2" xfId="39081" xr:uid="{00000000-0005-0000-0000-0000D3270000}"/>
    <cellStyle name="Notas 4 2 3 3" xfId="14855" xr:uid="{00000000-0005-0000-0000-0000D4270000}"/>
    <cellStyle name="Notas 4 2 3 3 2" xfId="28026" xr:uid="{00000000-0005-0000-0000-0000D5270000}"/>
    <cellStyle name="Notas 4 2 3 3 2 2" xfId="40777" xr:uid="{00000000-0005-0000-0000-0000D6270000}"/>
    <cellStyle name="Notas 4 2 3 4" xfId="18555" xr:uid="{00000000-0005-0000-0000-0000D7270000}"/>
    <cellStyle name="Notas 4 2 3 4 2" xfId="31306" xr:uid="{00000000-0005-0000-0000-0000D8270000}"/>
    <cellStyle name="Notas 4 2 4" xfId="4640" xr:uid="{00000000-0005-0000-0000-0000D9270000}"/>
    <cellStyle name="Notas 4 2 4 2" xfId="13160" xr:uid="{00000000-0005-0000-0000-0000DA270000}"/>
    <cellStyle name="Notas 4 2 4 2 2" xfId="26331" xr:uid="{00000000-0005-0000-0000-0000DB270000}"/>
    <cellStyle name="Notas 4 2 4 2 2 2" xfId="39082" xr:uid="{00000000-0005-0000-0000-0000DC270000}"/>
    <cellStyle name="Notas 4 2 4 3" xfId="14854" xr:uid="{00000000-0005-0000-0000-0000DD270000}"/>
    <cellStyle name="Notas 4 2 4 3 2" xfId="28025" xr:uid="{00000000-0005-0000-0000-0000DE270000}"/>
    <cellStyle name="Notas 4 2 4 3 2 2" xfId="40776" xr:uid="{00000000-0005-0000-0000-0000DF270000}"/>
    <cellStyle name="Notas 4 2 4 4" xfId="18556" xr:uid="{00000000-0005-0000-0000-0000E0270000}"/>
    <cellStyle name="Notas 4 2 4 4 2" xfId="31307" xr:uid="{00000000-0005-0000-0000-0000E1270000}"/>
    <cellStyle name="Notas 4 2 5" xfId="4641" xr:uid="{00000000-0005-0000-0000-0000E2270000}"/>
    <cellStyle name="Notas 4 2 5 2" xfId="13161" xr:uid="{00000000-0005-0000-0000-0000E3270000}"/>
    <cellStyle name="Notas 4 2 5 2 2" xfId="26332" xr:uid="{00000000-0005-0000-0000-0000E4270000}"/>
    <cellStyle name="Notas 4 2 5 2 2 2" xfId="39083" xr:uid="{00000000-0005-0000-0000-0000E5270000}"/>
    <cellStyle name="Notas 4 2 5 3" xfId="14841" xr:uid="{00000000-0005-0000-0000-0000E6270000}"/>
    <cellStyle name="Notas 4 2 5 3 2" xfId="28012" xr:uid="{00000000-0005-0000-0000-0000E7270000}"/>
    <cellStyle name="Notas 4 2 5 3 2 2" xfId="40763" xr:uid="{00000000-0005-0000-0000-0000E8270000}"/>
    <cellStyle name="Notas 4 2 5 4" xfId="18557" xr:uid="{00000000-0005-0000-0000-0000E9270000}"/>
    <cellStyle name="Notas 4 2 5 4 2" xfId="31308" xr:uid="{00000000-0005-0000-0000-0000EA270000}"/>
    <cellStyle name="Notas 4 2 6" xfId="14877" xr:uid="{00000000-0005-0000-0000-0000EB270000}"/>
    <cellStyle name="Notas 4 2 6 2" xfId="28048" xr:uid="{00000000-0005-0000-0000-0000EC270000}"/>
    <cellStyle name="Notas 4 2 6 2 2" xfId="40799" xr:uid="{00000000-0005-0000-0000-0000ED270000}"/>
    <cellStyle name="Notas 4 2 7" xfId="18551" xr:uid="{00000000-0005-0000-0000-0000EE270000}"/>
    <cellStyle name="Notas 4 2 7 2" xfId="31302" xr:uid="{00000000-0005-0000-0000-0000EF270000}"/>
    <cellStyle name="Notas 4 3" xfId="4642" xr:uid="{00000000-0005-0000-0000-0000F0270000}"/>
    <cellStyle name="Notas 4 3 2" xfId="4643" xr:uid="{00000000-0005-0000-0000-0000F1270000}"/>
    <cellStyle name="Notas 4 3 2 2" xfId="13163" xr:uid="{00000000-0005-0000-0000-0000F2270000}"/>
    <cellStyle name="Notas 4 3 2 2 2" xfId="26334" xr:uid="{00000000-0005-0000-0000-0000F3270000}"/>
    <cellStyle name="Notas 4 3 2 2 2 2" xfId="39085" xr:uid="{00000000-0005-0000-0000-0000F4270000}"/>
    <cellStyle name="Notas 4 3 2 3" xfId="14833" xr:uid="{00000000-0005-0000-0000-0000F5270000}"/>
    <cellStyle name="Notas 4 3 2 3 2" xfId="28004" xr:uid="{00000000-0005-0000-0000-0000F6270000}"/>
    <cellStyle name="Notas 4 3 2 3 2 2" xfId="40755" xr:uid="{00000000-0005-0000-0000-0000F7270000}"/>
    <cellStyle name="Notas 4 3 2 4" xfId="18559" xr:uid="{00000000-0005-0000-0000-0000F8270000}"/>
    <cellStyle name="Notas 4 3 2 4 2" xfId="31310" xr:uid="{00000000-0005-0000-0000-0000F9270000}"/>
    <cellStyle name="Notas 4 3 3" xfId="4644" xr:uid="{00000000-0005-0000-0000-0000FA270000}"/>
    <cellStyle name="Notas 4 3 3 2" xfId="13164" xr:uid="{00000000-0005-0000-0000-0000FB270000}"/>
    <cellStyle name="Notas 4 3 3 2 2" xfId="26335" xr:uid="{00000000-0005-0000-0000-0000FC270000}"/>
    <cellStyle name="Notas 4 3 3 2 2 2" xfId="39086" xr:uid="{00000000-0005-0000-0000-0000FD270000}"/>
    <cellStyle name="Notas 4 3 3 3" xfId="14829" xr:uid="{00000000-0005-0000-0000-0000FE270000}"/>
    <cellStyle name="Notas 4 3 3 3 2" xfId="28000" xr:uid="{00000000-0005-0000-0000-0000FF270000}"/>
    <cellStyle name="Notas 4 3 3 3 2 2" xfId="40751" xr:uid="{00000000-0005-0000-0000-000000280000}"/>
    <cellStyle name="Notas 4 3 3 4" xfId="18560" xr:uid="{00000000-0005-0000-0000-000001280000}"/>
    <cellStyle name="Notas 4 3 3 4 2" xfId="31311" xr:uid="{00000000-0005-0000-0000-000002280000}"/>
    <cellStyle name="Notas 4 3 4" xfId="4645" xr:uid="{00000000-0005-0000-0000-000003280000}"/>
    <cellStyle name="Notas 4 3 4 2" xfId="13165" xr:uid="{00000000-0005-0000-0000-000004280000}"/>
    <cellStyle name="Notas 4 3 4 2 2" xfId="26336" xr:uid="{00000000-0005-0000-0000-000005280000}"/>
    <cellStyle name="Notas 4 3 4 2 2 2" xfId="39087" xr:uid="{00000000-0005-0000-0000-000006280000}"/>
    <cellStyle name="Notas 4 3 4 3" xfId="14825" xr:uid="{00000000-0005-0000-0000-000007280000}"/>
    <cellStyle name="Notas 4 3 4 3 2" xfId="27996" xr:uid="{00000000-0005-0000-0000-000008280000}"/>
    <cellStyle name="Notas 4 3 4 3 2 2" xfId="40747" xr:uid="{00000000-0005-0000-0000-000009280000}"/>
    <cellStyle name="Notas 4 3 4 4" xfId="18561" xr:uid="{00000000-0005-0000-0000-00000A280000}"/>
    <cellStyle name="Notas 4 3 4 4 2" xfId="31312" xr:uid="{00000000-0005-0000-0000-00000B280000}"/>
    <cellStyle name="Notas 4 3 5" xfId="14837" xr:uid="{00000000-0005-0000-0000-00000C280000}"/>
    <cellStyle name="Notas 4 3 5 2" xfId="28008" xr:uid="{00000000-0005-0000-0000-00000D280000}"/>
    <cellStyle name="Notas 4 3 5 2 2" xfId="40759" xr:uid="{00000000-0005-0000-0000-00000E280000}"/>
    <cellStyle name="Notas 4 3 6" xfId="18558" xr:uid="{00000000-0005-0000-0000-00000F280000}"/>
    <cellStyle name="Notas 4 3 6 2" xfId="31309" xr:uid="{00000000-0005-0000-0000-000010280000}"/>
    <cellStyle name="Notas 4 4" xfId="4646" xr:uid="{00000000-0005-0000-0000-000011280000}"/>
    <cellStyle name="Notas 4 4 2" xfId="13166" xr:uid="{00000000-0005-0000-0000-000012280000}"/>
    <cellStyle name="Notas 4 4 2 2" xfId="26337" xr:uid="{00000000-0005-0000-0000-000013280000}"/>
    <cellStyle name="Notas 4 4 2 2 2" xfId="39088" xr:uid="{00000000-0005-0000-0000-000014280000}"/>
    <cellStyle name="Notas 4 4 3" xfId="14824" xr:uid="{00000000-0005-0000-0000-000015280000}"/>
    <cellStyle name="Notas 4 4 3 2" xfId="27995" xr:uid="{00000000-0005-0000-0000-000016280000}"/>
    <cellStyle name="Notas 4 4 3 2 2" xfId="40746" xr:uid="{00000000-0005-0000-0000-000017280000}"/>
    <cellStyle name="Notas 4 4 4" xfId="18562" xr:uid="{00000000-0005-0000-0000-000018280000}"/>
    <cellStyle name="Notas 4 4 4 2" xfId="31313" xr:uid="{00000000-0005-0000-0000-000019280000}"/>
    <cellStyle name="Notas 4 5" xfId="4647" xr:uid="{00000000-0005-0000-0000-00001A280000}"/>
    <cellStyle name="Notas 4 5 2" xfId="13167" xr:uid="{00000000-0005-0000-0000-00001B280000}"/>
    <cellStyle name="Notas 4 5 2 2" xfId="26338" xr:uid="{00000000-0005-0000-0000-00001C280000}"/>
    <cellStyle name="Notas 4 5 2 2 2" xfId="39089" xr:uid="{00000000-0005-0000-0000-00001D280000}"/>
    <cellStyle name="Notas 4 5 3" xfId="14823" xr:uid="{00000000-0005-0000-0000-00001E280000}"/>
    <cellStyle name="Notas 4 5 3 2" xfId="27994" xr:uid="{00000000-0005-0000-0000-00001F280000}"/>
    <cellStyle name="Notas 4 5 3 2 2" xfId="40745" xr:uid="{00000000-0005-0000-0000-000020280000}"/>
    <cellStyle name="Notas 4 5 4" xfId="18563" xr:uid="{00000000-0005-0000-0000-000021280000}"/>
    <cellStyle name="Notas 4 5 4 2" xfId="31314" xr:uid="{00000000-0005-0000-0000-000022280000}"/>
    <cellStyle name="Notas 4 6" xfId="4648" xr:uid="{00000000-0005-0000-0000-000023280000}"/>
    <cellStyle name="Notas 4 6 2" xfId="13168" xr:uid="{00000000-0005-0000-0000-000024280000}"/>
    <cellStyle name="Notas 4 6 2 2" xfId="26339" xr:uid="{00000000-0005-0000-0000-000025280000}"/>
    <cellStyle name="Notas 4 6 2 2 2" xfId="39090" xr:uid="{00000000-0005-0000-0000-000026280000}"/>
    <cellStyle name="Notas 4 6 3" xfId="14816" xr:uid="{00000000-0005-0000-0000-000027280000}"/>
    <cellStyle name="Notas 4 6 3 2" xfId="27987" xr:uid="{00000000-0005-0000-0000-000028280000}"/>
    <cellStyle name="Notas 4 6 3 2 2" xfId="40738" xr:uid="{00000000-0005-0000-0000-000029280000}"/>
    <cellStyle name="Notas 4 6 4" xfId="18564" xr:uid="{00000000-0005-0000-0000-00002A280000}"/>
    <cellStyle name="Notas 4 6 4 2" xfId="31315" xr:uid="{00000000-0005-0000-0000-00002B280000}"/>
    <cellStyle name="Notas 4 7" xfId="14884" xr:uid="{00000000-0005-0000-0000-00002C280000}"/>
    <cellStyle name="Notas 4 7 2" xfId="28055" xr:uid="{00000000-0005-0000-0000-00002D280000}"/>
    <cellStyle name="Notas 4 7 2 2" xfId="40806" xr:uid="{00000000-0005-0000-0000-00002E280000}"/>
    <cellStyle name="Notas 4 8" xfId="18550" xr:uid="{00000000-0005-0000-0000-00002F280000}"/>
    <cellStyle name="Notas 4 8 2" xfId="31301" xr:uid="{00000000-0005-0000-0000-000030280000}"/>
    <cellStyle name="Notas 5" xfId="4649" xr:uid="{00000000-0005-0000-0000-000031280000}"/>
    <cellStyle name="Notas 5 2" xfId="4650" xr:uid="{00000000-0005-0000-0000-000032280000}"/>
    <cellStyle name="Notas 5 2 2" xfId="4651" xr:uid="{00000000-0005-0000-0000-000033280000}"/>
    <cellStyle name="Notas 5 2 2 2" xfId="4652" xr:uid="{00000000-0005-0000-0000-000034280000}"/>
    <cellStyle name="Notas 5 2 2 2 2" xfId="13172" xr:uid="{00000000-0005-0000-0000-000035280000}"/>
    <cellStyle name="Notas 5 2 2 2 2 2" xfId="26343" xr:uid="{00000000-0005-0000-0000-000036280000}"/>
    <cellStyle name="Notas 5 2 2 2 2 2 2" xfId="39094" xr:uid="{00000000-0005-0000-0000-000037280000}"/>
    <cellStyle name="Notas 5 2 2 2 3" xfId="14806" xr:uid="{00000000-0005-0000-0000-000038280000}"/>
    <cellStyle name="Notas 5 2 2 2 3 2" xfId="27977" xr:uid="{00000000-0005-0000-0000-000039280000}"/>
    <cellStyle name="Notas 5 2 2 2 3 2 2" xfId="40728" xr:uid="{00000000-0005-0000-0000-00003A280000}"/>
    <cellStyle name="Notas 5 2 2 2 4" xfId="18568" xr:uid="{00000000-0005-0000-0000-00003B280000}"/>
    <cellStyle name="Notas 5 2 2 2 4 2" xfId="31319" xr:uid="{00000000-0005-0000-0000-00003C280000}"/>
    <cellStyle name="Notas 5 2 2 3" xfId="4653" xr:uid="{00000000-0005-0000-0000-00003D280000}"/>
    <cellStyle name="Notas 5 2 2 3 2" xfId="13173" xr:uid="{00000000-0005-0000-0000-00003E280000}"/>
    <cellStyle name="Notas 5 2 2 3 2 2" xfId="26344" xr:uid="{00000000-0005-0000-0000-00003F280000}"/>
    <cellStyle name="Notas 5 2 2 3 2 2 2" xfId="39095" xr:uid="{00000000-0005-0000-0000-000040280000}"/>
    <cellStyle name="Notas 5 2 2 3 3" xfId="14805" xr:uid="{00000000-0005-0000-0000-000041280000}"/>
    <cellStyle name="Notas 5 2 2 3 3 2" xfId="27976" xr:uid="{00000000-0005-0000-0000-000042280000}"/>
    <cellStyle name="Notas 5 2 2 3 3 2 2" xfId="40727" xr:uid="{00000000-0005-0000-0000-000043280000}"/>
    <cellStyle name="Notas 5 2 2 3 4" xfId="18569" xr:uid="{00000000-0005-0000-0000-000044280000}"/>
    <cellStyle name="Notas 5 2 2 3 4 2" xfId="31320" xr:uid="{00000000-0005-0000-0000-000045280000}"/>
    <cellStyle name="Notas 5 2 2 4" xfId="13171" xr:uid="{00000000-0005-0000-0000-000046280000}"/>
    <cellStyle name="Notas 5 2 2 4 2" xfId="26342" xr:uid="{00000000-0005-0000-0000-000047280000}"/>
    <cellStyle name="Notas 5 2 2 4 2 2" xfId="39093" xr:uid="{00000000-0005-0000-0000-000048280000}"/>
    <cellStyle name="Notas 5 2 2 5" xfId="14807" xr:uid="{00000000-0005-0000-0000-000049280000}"/>
    <cellStyle name="Notas 5 2 2 5 2" xfId="27978" xr:uid="{00000000-0005-0000-0000-00004A280000}"/>
    <cellStyle name="Notas 5 2 2 5 2 2" xfId="40729" xr:uid="{00000000-0005-0000-0000-00004B280000}"/>
    <cellStyle name="Notas 5 2 2 6" xfId="18567" xr:uid="{00000000-0005-0000-0000-00004C280000}"/>
    <cellStyle name="Notas 5 2 2 6 2" xfId="31318" xr:uid="{00000000-0005-0000-0000-00004D280000}"/>
    <cellStyle name="Notas 5 2 3" xfId="4654" xr:uid="{00000000-0005-0000-0000-00004E280000}"/>
    <cellStyle name="Notas 5 2 3 2" xfId="13174" xr:uid="{00000000-0005-0000-0000-00004F280000}"/>
    <cellStyle name="Notas 5 2 3 2 2" xfId="26345" xr:uid="{00000000-0005-0000-0000-000050280000}"/>
    <cellStyle name="Notas 5 2 3 2 2 2" xfId="39096" xr:uid="{00000000-0005-0000-0000-000051280000}"/>
    <cellStyle name="Notas 5 2 3 3" xfId="14804" xr:uid="{00000000-0005-0000-0000-000052280000}"/>
    <cellStyle name="Notas 5 2 3 3 2" xfId="27975" xr:uid="{00000000-0005-0000-0000-000053280000}"/>
    <cellStyle name="Notas 5 2 3 3 2 2" xfId="40726" xr:uid="{00000000-0005-0000-0000-000054280000}"/>
    <cellStyle name="Notas 5 2 3 4" xfId="18570" xr:uid="{00000000-0005-0000-0000-000055280000}"/>
    <cellStyle name="Notas 5 2 3 4 2" xfId="31321" xr:uid="{00000000-0005-0000-0000-000056280000}"/>
    <cellStyle name="Notas 5 2 4" xfId="4655" xr:uid="{00000000-0005-0000-0000-000057280000}"/>
    <cellStyle name="Notas 5 2 4 2" xfId="13175" xr:uid="{00000000-0005-0000-0000-000058280000}"/>
    <cellStyle name="Notas 5 2 4 2 2" xfId="26346" xr:uid="{00000000-0005-0000-0000-000059280000}"/>
    <cellStyle name="Notas 5 2 4 2 2 2" xfId="39097" xr:uid="{00000000-0005-0000-0000-00005A280000}"/>
    <cellStyle name="Notas 5 2 4 3" xfId="14803" xr:uid="{00000000-0005-0000-0000-00005B280000}"/>
    <cellStyle name="Notas 5 2 4 3 2" xfId="27974" xr:uid="{00000000-0005-0000-0000-00005C280000}"/>
    <cellStyle name="Notas 5 2 4 3 2 2" xfId="40725" xr:uid="{00000000-0005-0000-0000-00005D280000}"/>
    <cellStyle name="Notas 5 2 4 4" xfId="18571" xr:uid="{00000000-0005-0000-0000-00005E280000}"/>
    <cellStyle name="Notas 5 2 4 4 2" xfId="31322" xr:uid="{00000000-0005-0000-0000-00005F280000}"/>
    <cellStyle name="Notas 5 2 5" xfId="4656" xr:uid="{00000000-0005-0000-0000-000060280000}"/>
    <cellStyle name="Notas 5 2 5 2" xfId="13176" xr:uid="{00000000-0005-0000-0000-000061280000}"/>
    <cellStyle name="Notas 5 2 5 2 2" xfId="26347" xr:uid="{00000000-0005-0000-0000-000062280000}"/>
    <cellStyle name="Notas 5 2 5 2 2 2" xfId="39098" xr:uid="{00000000-0005-0000-0000-000063280000}"/>
    <cellStyle name="Notas 5 2 5 3" xfId="14796" xr:uid="{00000000-0005-0000-0000-000064280000}"/>
    <cellStyle name="Notas 5 2 5 3 2" xfId="27967" xr:uid="{00000000-0005-0000-0000-000065280000}"/>
    <cellStyle name="Notas 5 2 5 3 2 2" xfId="40718" xr:uid="{00000000-0005-0000-0000-000066280000}"/>
    <cellStyle name="Notas 5 2 5 4" xfId="18572" xr:uid="{00000000-0005-0000-0000-000067280000}"/>
    <cellStyle name="Notas 5 2 5 4 2" xfId="31323" xr:uid="{00000000-0005-0000-0000-000068280000}"/>
    <cellStyle name="Notas 5 2 6" xfId="14808" xr:uid="{00000000-0005-0000-0000-000069280000}"/>
    <cellStyle name="Notas 5 2 6 2" xfId="27979" xr:uid="{00000000-0005-0000-0000-00006A280000}"/>
    <cellStyle name="Notas 5 2 6 2 2" xfId="40730" xr:uid="{00000000-0005-0000-0000-00006B280000}"/>
    <cellStyle name="Notas 5 2 7" xfId="18566" xr:uid="{00000000-0005-0000-0000-00006C280000}"/>
    <cellStyle name="Notas 5 2 7 2" xfId="31317" xr:uid="{00000000-0005-0000-0000-00006D280000}"/>
    <cellStyle name="Notas 5 3" xfId="4657" xr:uid="{00000000-0005-0000-0000-00006E280000}"/>
    <cellStyle name="Notas 5 3 2" xfId="4658" xr:uid="{00000000-0005-0000-0000-00006F280000}"/>
    <cellStyle name="Notas 5 3 2 2" xfId="13178" xr:uid="{00000000-0005-0000-0000-000070280000}"/>
    <cellStyle name="Notas 5 3 2 2 2" xfId="26349" xr:uid="{00000000-0005-0000-0000-000071280000}"/>
    <cellStyle name="Notas 5 3 2 2 2 2" xfId="39100" xr:uid="{00000000-0005-0000-0000-000072280000}"/>
    <cellStyle name="Notas 5 3 2 3" xfId="14788" xr:uid="{00000000-0005-0000-0000-000073280000}"/>
    <cellStyle name="Notas 5 3 2 3 2" xfId="27959" xr:uid="{00000000-0005-0000-0000-000074280000}"/>
    <cellStyle name="Notas 5 3 2 3 2 2" xfId="40710" xr:uid="{00000000-0005-0000-0000-000075280000}"/>
    <cellStyle name="Notas 5 3 2 4" xfId="18574" xr:uid="{00000000-0005-0000-0000-000076280000}"/>
    <cellStyle name="Notas 5 3 2 4 2" xfId="31325" xr:uid="{00000000-0005-0000-0000-000077280000}"/>
    <cellStyle name="Notas 5 3 3" xfId="4659" xr:uid="{00000000-0005-0000-0000-000078280000}"/>
    <cellStyle name="Notas 5 3 3 2" xfId="13179" xr:uid="{00000000-0005-0000-0000-000079280000}"/>
    <cellStyle name="Notas 5 3 3 2 2" xfId="26350" xr:uid="{00000000-0005-0000-0000-00007A280000}"/>
    <cellStyle name="Notas 5 3 3 2 2 2" xfId="39101" xr:uid="{00000000-0005-0000-0000-00007B280000}"/>
    <cellStyle name="Notas 5 3 3 3" xfId="14787" xr:uid="{00000000-0005-0000-0000-00007C280000}"/>
    <cellStyle name="Notas 5 3 3 3 2" xfId="27958" xr:uid="{00000000-0005-0000-0000-00007D280000}"/>
    <cellStyle name="Notas 5 3 3 3 2 2" xfId="40709" xr:uid="{00000000-0005-0000-0000-00007E280000}"/>
    <cellStyle name="Notas 5 3 3 4" xfId="18575" xr:uid="{00000000-0005-0000-0000-00007F280000}"/>
    <cellStyle name="Notas 5 3 3 4 2" xfId="31326" xr:uid="{00000000-0005-0000-0000-000080280000}"/>
    <cellStyle name="Notas 5 3 4" xfId="4660" xr:uid="{00000000-0005-0000-0000-000081280000}"/>
    <cellStyle name="Notas 5 3 4 2" xfId="13180" xr:uid="{00000000-0005-0000-0000-000082280000}"/>
    <cellStyle name="Notas 5 3 4 2 2" xfId="26351" xr:uid="{00000000-0005-0000-0000-000083280000}"/>
    <cellStyle name="Notas 5 3 4 2 2 2" xfId="39102" xr:uid="{00000000-0005-0000-0000-000084280000}"/>
    <cellStyle name="Notas 5 3 4 3" xfId="14786" xr:uid="{00000000-0005-0000-0000-000085280000}"/>
    <cellStyle name="Notas 5 3 4 3 2" xfId="27957" xr:uid="{00000000-0005-0000-0000-000086280000}"/>
    <cellStyle name="Notas 5 3 4 3 2 2" xfId="40708" xr:uid="{00000000-0005-0000-0000-000087280000}"/>
    <cellStyle name="Notas 5 3 4 4" xfId="18576" xr:uid="{00000000-0005-0000-0000-000088280000}"/>
    <cellStyle name="Notas 5 3 4 4 2" xfId="31327" xr:uid="{00000000-0005-0000-0000-000089280000}"/>
    <cellStyle name="Notas 5 3 5" xfId="14789" xr:uid="{00000000-0005-0000-0000-00008A280000}"/>
    <cellStyle name="Notas 5 3 5 2" xfId="27960" xr:uid="{00000000-0005-0000-0000-00008B280000}"/>
    <cellStyle name="Notas 5 3 5 2 2" xfId="40711" xr:uid="{00000000-0005-0000-0000-00008C280000}"/>
    <cellStyle name="Notas 5 3 6" xfId="18573" xr:uid="{00000000-0005-0000-0000-00008D280000}"/>
    <cellStyle name="Notas 5 3 6 2" xfId="31324" xr:uid="{00000000-0005-0000-0000-00008E280000}"/>
    <cellStyle name="Notas 5 4" xfId="4661" xr:uid="{00000000-0005-0000-0000-00008F280000}"/>
    <cellStyle name="Notas 5 4 2" xfId="13181" xr:uid="{00000000-0005-0000-0000-000090280000}"/>
    <cellStyle name="Notas 5 4 2 2" xfId="26352" xr:uid="{00000000-0005-0000-0000-000091280000}"/>
    <cellStyle name="Notas 5 4 2 2 2" xfId="39103" xr:uid="{00000000-0005-0000-0000-000092280000}"/>
    <cellStyle name="Notas 5 4 3" xfId="14785" xr:uid="{00000000-0005-0000-0000-000093280000}"/>
    <cellStyle name="Notas 5 4 3 2" xfId="27956" xr:uid="{00000000-0005-0000-0000-000094280000}"/>
    <cellStyle name="Notas 5 4 3 2 2" xfId="40707" xr:uid="{00000000-0005-0000-0000-000095280000}"/>
    <cellStyle name="Notas 5 4 4" xfId="18577" xr:uid="{00000000-0005-0000-0000-000096280000}"/>
    <cellStyle name="Notas 5 4 4 2" xfId="31328" xr:uid="{00000000-0005-0000-0000-000097280000}"/>
    <cellStyle name="Notas 5 5" xfId="4662" xr:uid="{00000000-0005-0000-0000-000098280000}"/>
    <cellStyle name="Notas 5 5 2" xfId="13182" xr:uid="{00000000-0005-0000-0000-000099280000}"/>
    <cellStyle name="Notas 5 5 2 2" xfId="26353" xr:uid="{00000000-0005-0000-0000-00009A280000}"/>
    <cellStyle name="Notas 5 5 2 2 2" xfId="39104" xr:uid="{00000000-0005-0000-0000-00009B280000}"/>
    <cellStyle name="Notas 5 5 3" xfId="14784" xr:uid="{00000000-0005-0000-0000-00009C280000}"/>
    <cellStyle name="Notas 5 5 3 2" xfId="27955" xr:uid="{00000000-0005-0000-0000-00009D280000}"/>
    <cellStyle name="Notas 5 5 3 2 2" xfId="40706" xr:uid="{00000000-0005-0000-0000-00009E280000}"/>
    <cellStyle name="Notas 5 5 4" xfId="18578" xr:uid="{00000000-0005-0000-0000-00009F280000}"/>
    <cellStyle name="Notas 5 5 4 2" xfId="31329" xr:uid="{00000000-0005-0000-0000-0000A0280000}"/>
    <cellStyle name="Notas 5 6" xfId="4663" xr:uid="{00000000-0005-0000-0000-0000A1280000}"/>
    <cellStyle name="Notas 5 6 2" xfId="13183" xr:uid="{00000000-0005-0000-0000-0000A2280000}"/>
    <cellStyle name="Notas 5 6 2 2" xfId="26354" xr:uid="{00000000-0005-0000-0000-0000A3280000}"/>
    <cellStyle name="Notas 5 6 2 2 2" xfId="39105" xr:uid="{00000000-0005-0000-0000-0000A4280000}"/>
    <cellStyle name="Notas 5 6 3" xfId="14783" xr:uid="{00000000-0005-0000-0000-0000A5280000}"/>
    <cellStyle name="Notas 5 6 3 2" xfId="27954" xr:uid="{00000000-0005-0000-0000-0000A6280000}"/>
    <cellStyle name="Notas 5 6 3 2 2" xfId="40705" xr:uid="{00000000-0005-0000-0000-0000A7280000}"/>
    <cellStyle name="Notas 5 6 4" xfId="18579" xr:uid="{00000000-0005-0000-0000-0000A8280000}"/>
    <cellStyle name="Notas 5 6 4 2" xfId="31330" xr:uid="{00000000-0005-0000-0000-0000A9280000}"/>
    <cellStyle name="Notas 5 7" xfId="14809" xr:uid="{00000000-0005-0000-0000-0000AA280000}"/>
    <cellStyle name="Notas 5 7 2" xfId="27980" xr:uid="{00000000-0005-0000-0000-0000AB280000}"/>
    <cellStyle name="Notas 5 7 2 2" xfId="40731" xr:uid="{00000000-0005-0000-0000-0000AC280000}"/>
    <cellStyle name="Notas 5 8" xfId="18565" xr:uid="{00000000-0005-0000-0000-0000AD280000}"/>
    <cellStyle name="Notas 5 8 2" xfId="31316" xr:uid="{00000000-0005-0000-0000-0000AE280000}"/>
    <cellStyle name="Notas 6" xfId="4664" xr:uid="{00000000-0005-0000-0000-0000AF280000}"/>
    <cellStyle name="Notas 6 2" xfId="4665" xr:uid="{00000000-0005-0000-0000-0000B0280000}"/>
    <cellStyle name="Notas 6 2 2" xfId="4666" xr:uid="{00000000-0005-0000-0000-0000B1280000}"/>
    <cellStyle name="Notas 6 2 2 2" xfId="4667" xr:uid="{00000000-0005-0000-0000-0000B2280000}"/>
    <cellStyle name="Notas 6 2 2 2 2" xfId="13187" xr:uid="{00000000-0005-0000-0000-0000B3280000}"/>
    <cellStyle name="Notas 6 2 2 2 2 2" xfId="26358" xr:uid="{00000000-0005-0000-0000-0000B4280000}"/>
    <cellStyle name="Notas 6 2 2 2 2 2 2" xfId="39109" xr:uid="{00000000-0005-0000-0000-0000B5280000}"/>
    <cellStyle name="Notas 6 2 2 2 3" xfId="14779" xr:uid="{00000000-0005-0000-0000-0000B6280000}"/>
    <cellStyle name="Notas 6 2 2 2 3 2" xfId="27950" xr:uid="{00000000-0005-0000-0000-0000B7280000}"/>
    <cellStyle name="Notas 6 2 2 2 3 2 2" xfId="40701" xr:uid="{00000000-0005-0000-0000-0000B8280000}"/>
    <cellStyle name="Notas 6 2 2 2 4" xfId="18583" xr:uid="{00000000-0005-0000-0000-0000B9280000}"/>
    <cellStyle name="Notas 6 2 2 2 4 2" xfId="31334" xr:uid="{00000000-0005-0000-0000-0000BA280000}"/>
    <cellStyle name="Notas 6 2 2 3" xfId="4668" xr:uid="{00000000-0005-0000-0000-0000BB280000}"/>
    <cellStyle name="Notas 6 2 2 3 2" xfId="13188" xr:uid="{00000000-0005-0000-0000-0000BC280000}"/>
    <cellStyle name="Notas 6 2 2 3 2 2" xfId="26359" xr:uid="{00000000-0005-0000-0000-0000BD280000}"/>
    <cellStyle name="Notas 6 2 2 3 2 2 2" xfId="39110" xr:uid="{00000000-0005-0000-0000-0000BE280000}"/>
    <cellStyle name="Notas 6 2 2 3 3" xfId="14778" xr:uid="{00000000-0005-0000-0000-0000BF280000}"/>
    <cellStyle name="Notas 6 2 2 3 3 2" xfId="27949" xr:uid="{00000000-0005-0000-0000-0000C0280000}"/>
    <cellStyle name="Notas 6 2 2 3 3 2 2" xfId="40700" xr:uid="{00000000-0005-0000-0000-0000C1280000}"/>
    <cellStyle name="Notas 6 2 2 3 4" xfId="18584" xr:uid="{00000000-0005-0000-0000-0000C2280000}"/>
    <cellStyle name="Notas 6 2 2 3 4 2" xfId="31335" xr:uid="{00000000-0005-0000-0000-0000C3280000}"/>
    <cellStyle name="Notas 6 2 2 4" xfId="13186" xr:uid="{00000000-0005-0000-0000-0000C4280000}"/>
    <cellStyle name="Notas 6 2 2 4 2" xfId="26357" xr:uid="{00000000-0005-0000-0000-0000C5280000}"/>
    <cellStyle name="Notas 6 2 2 4 2 2" xfId="39108" xr:uid="{00000000-0005-0000-0000-0000C6280000}"/>
    <cellStyle name="Notas 6 2 2 5" xfId="14780" xr:uid="{00000000-0005-0000-0000-0000C7280000}"/>
    <cellStyle name="Notas 6 2 2 5 2" xfId="27951" xr:uid="{00000000-0005-0000-0000-0000C8280000}"/>
    <cellStyle name="Notas 6 2 2 5 2 2" xfId="40702" xr:uid="{00000000-0005-0000-0000-0000C9280000}"/>
    <cellStyle name="Notas 6 2 2 6" xfId="18582" xr:uid="{00000000-0005-0000-0000-0000CA280000}"/>
    <cellStyle name="Notas 6 2 2 6 2" xfId="31333" xr:uid="{00000000-0005-0000-0000-0000CB280000}"/>
    <cellStyle name="Notas 6 2 3" xfId="4669" xr:uid="{00000000-0005-0000-0000-0000CC280000}"/>
    <cellStyle name="Notas 6 2 3 2" xfId="13189" xr:uid="{00000000-0005-0000-0000-0000CD280000}"/>
    <cellStyle name="Notas 6 2 3 2 2" xfId="26360" xr:uid="{00000000-0005-0000-0000-0000CE280000}"/>
    <cellStyle name="Notas 6 2 3 2 2 2" xfId="39111" xr:uid="{00000000-0005-0000-0000-0000CF280000}"/>
    <cellStyle name="Notas 6 2 3 3" xfId="14777" xr:uid="{00000000-0005-0000-0000-0000D0280000}"/>
    <cellStyle name="Notas 6 2 3 3 2" xfId="27948" xr:uid="{00000000-0005-0000-0000-0000D1280000}"/>
    <cellStyle name="Notas 6 2 3 3 2 2" xfId="40699" xr:uid="{00000000-0005-0000-0000-0000D2280000}"/>
    <cellStyle name="Notas 6 2 3 4" xfId="18585" xr:uid="{00000000-0005-0000-0000-0000D3280000}"/>
    <cellStyle name="Notas 6 2 3 4 2" xfId="31336" xr:uid="{00000000-0005-0000-0000-0000D4280000}"/>
    <cellStyle name="Notas 6 2 4" xfId="4670" xr:uid="{00000000-0005-0000-0000-0000D5280000}"/>
    <cellStyle name="Notas 6 2 4 2" xfId="13190" xr:uid="{00000000-0005-0000-0000-0000D6280000}"/>
    <cellStyle name="Notas 6 2 4 2 2" xfId="26361" xr:uid="{00000000-0005-0000-0000-0000D7280000}"/>
    <cellStyle name="Notas 6 2 4 2 2 2" xfId="39112" xr:uid="{00000000-0005-0000-0000-0000D8280000}"/>
    <cellStyle name="Notas 6 2 4 3" xfId="14776" xr:uid="{00000000-0005-0000-0000-0000D9280000}"/>
    <cellStyle name="Notas 6 2 4 3 2" xfId="27947" xr:uid="{00000000-0005-0000-0000-0000DA280000}"/>
    <cellStyle name="Notas 6 2 4 3 2 2" xfId="40698" xr:uid="{00000000-0005-0000-0000-0000DB280000}"/>
    <cellStyle name="Notas 6 2 4 4" xfId="18586" xr:uid="{00000000-0005-0000-0000-0000DC280000}"/>
    <cellStyle name="Notas 6 2 4 4 2" xfId="31337" xr:uid="{00000000-0005-0000-0000-0000DD280000}"/>
    <cellStyle name="Notas 6 2 5" xfId="13185" xr:uid="{00000000-0005-0000-0000-0000DE280000}"/>
    <cellStyle name="Notas 6 2 5 2" xfId="26356" xr:uid="{00000000-0005-0000-0000-0000DF280000}"/>
    <cellStyle name="Notas 6 2 5 2 2" xfId="39107" xr:uid="{00000000-0005-0000-0000-0000E0280000}"/>
    <cellStyle name="Notas 6 2 6" xfId="14781" xr:uid="{00000000-0005-0000-0000-0000E1280000}"/>
    <cellStyle name="Notas 6 2 6 2" xfId="27952" xr:uid="{00000000-0005-0000-0000-0000E2280000}"/>
    <cellStyle name="Notas 6 2 6 2 2" xfId="40703" xr:uid="{00000000-0005-0000-0000-0000E3280000}"/>
    <cellStyle name="Notas 6 2 7" xfId="18581" xr:uid="{00000000-0005-0000-0000-0000E4280000}"/>
    <cellStyle name="Notas 6 2 7 2" xfId="31332" xr:uid="{00000000-0005-0000-0000-0000E5280000}"/>
    <cellStyle name="Notas 6 3" xfId="4671" xr:uid="{00000000-0005-0000-0000-0000E6280000}"/>
    <cellStyle name="Notas 6 3 2" xfId="4672" xr:uid="{00000000-0005-0000-0000-0000E7280000}"/>
    <cellStyle name="Notas 6 3 2 2" xfId="13192" xr:uid="{00000000-0005-0000-0000-0000E8280000}"/>
    <cellStyle name="Notas 6 3 2 2 2" xfId="26363" xr:uid="{00000000-0005-0000-0000-0000E9280000}"/>
    <cellStyle name="Notas 6 3 2 2 2 2" xfId="39114" xr:uid="{00000000-0005-0000-0000-0000EA280000}"/>
    <cellStyle name="Notas 6 3 2 3" xfId="14774" xr:uid="{00000000-0005-0000-0000-0000EB280000}"/>
    <cellStyle name="Notas 6 3 2 3 2" xfId="27945" xr:uid="{00000000-0005-0000-0000-0000EC280000}"/>
    <cellStyle name="Notas 6 3 2 3 2 2" xfId="40696" xr:uid="{00000000-0005-0000-0000-0000ED280000}"/>
    <cellStyle name="Notas 6 3 2 4" xfId="18588" xr:uid="{00000000-0005-0000-0000-0000EE280000}"/>
    <cellStyle name="Notas 6 3 2 4 2" xfId="31339" xr:uid="{00000000-0005-0000-0000-0000EF280000}"/>
    <cellStyle name="Notas 6 3 3" xfId="4673" xr:uid="{00000000-0005-0000-0000-0000F0280000}"/>
    <cellStyle name="Notas 6 3 3 2" xfId="13193" xr:uid="{00000000-0005-0000-0000-0000F1280000}"/>
    <cellStyle name="Notas 6 3 3 2 2" xfId="26364" xr:uid="{00000000-0005-0000-0000-0000F2280000}"/>
    <cellStyle name="Notas 6 3 3 2 2 2" xfId="39115" xr:uid="{00000000-0005-0000-0000-0000F3280000}"/>
    <cellStyle name="Notas 6 3 3 3" xfId="14773" xr:uid="{00000000-0005-0000-0000-0000F4280000}"/>
    <cellStyle name="Notas 6 3 3 3 2" xfId="27944" xr:uid="{00000000-0005-0000-0000-0000F5280000}"/>
    <cellStyle name="Notas 6 3 3 3 2 2" xfId="40695" xr:uid="{00000000-0005-0000-0000-0000F6280000}"/>
    <cellStyle name="Notas 6 3 3 4" xfId="18589" xr:uid="{00000000-0005-0000-0000-0000F7280000}"/>
    <cellStyle name="Notas 6 3 3 4 2" xfId="31340" xr:uid="{00000000-0005-0000-0000-0000F8280000}"/>
    <cellStyle name="Notas 6 3 4" xfId="13191" xr:uid="{00000000-0005-0000-0000-0000F9280000}"/>
    <cellStyle name="Notas 6 3 4 2" xfId="26362" xr:uid="{00000000-0005-0000-0000-0000FA280000}"/>
    <cellStyle name="Notas 6 3 4 2 2" xfId="39113" xr:uid="{00000000-0005-0000-0000-0000FB280000}"/>
    <cellStyle name="Notas 6 3 5" xfId="14775" xr:uid="{00000000-0005-0000-0000-0000FC280000}"/>
    <cellStyle name="Notas 6 3 5 2" xfId="27946" xr:uid="{00000000-0005-0000-0000-0000FD280000}"/>
    <cellStyle name="Notas 6 3 5 2 2" xfId="40697" xr:uid="{00000000-0005-0000-0000-0000FE280000}"/>
    <cellStyle name="Notas 6 3 6" xfId="18587" xr:uid="{00000000-0005-0000-0000-0000FF280000}"/>
    <cellStyle name="Notas 6 3 6 2" xfId="31338" xr:uid="{00000000-0005-0000-0000-000000290000}"/>
    <cellStyle name="Notas 6 4" xfId="4674" xr:uid="{00000000-0005-0000-0000-000001290000}"/>
    <cellStyle name="Notas 6 4 2" xfId="13194" xr:uid="{00000000-0005-0000-0000-000002290000}"/>
    <cellStyle name="Notas 6 4 2 2" xfId="26365" xr:uid="{00000000-0005-0000-0000-000003290000}"/>
    <cellStyle name="Notas 6 4 2 2 2" xfId="39116" xr:uid="{00000000-0005-0000-0000-000004290000}"/>
    <cellStyle name="Notas 6 4 3" xfId="14664" xr:uid="{00000000-0005-0000-0000-000005290000}"/>
    <cellStyle name="Notas 6 4 3 2" xfId="27835" xr:uid="{00000000-0005-0000-0000-000006290000}"/>
    <cellStyle name="Notas 6 4 3 2 2" xfId="40586" xr:uid="{00000000-0005-0000-0000-000007290000}"/>
    <cellStyle name="Notas 6 4 4" xfId="18590" xr:uid="{00000000-0005-0000-0000-000008290000}"/>
    <cellStyle name="Notas 6 4 4 2" xfId="31341" xr:uid="{00000000-0005-0000-0000-000009290000}"/>
    <cellStyle name="Notas 6 5" xfId="4675" xr:uid="{00000000-0005-0000-0000-00000A290000}"/>
    <cellStyle name="Notas 6 5 2" xfId="13195" xr:uid="{00000000-0005-0000-0000-00000B290000}"/>
    <cellStyle name="Notas 6 5 2 2" xfId="26366" xr:uid="{00000000-0005-0000-0000-00000C290000}"/>
    <cellStyle name="Notas 6 5 2 2 2" xfId="39117" xr:uid="{00000000-0005-0000-0000-00000D290000}"/>
    <cellStyle name="Notas 6 5 3" xfId="14663" xr:uid="{00000000-0005-0000-0000-00000E290000}"/>
    <cellStyle name="Notas 6 5 3 2" xfId="27834" xr:uid="{00000000-0005-0000-0000-00000F290000}"/>
    <cellStyle name="Notas 6 5 3 2 2" xfId="40585" xr:uid="{00000000-0005-0000-0000-000010290000}"/>
    <cellStyle name="Notas 6 5 4" xfId="18591" xr:uid="{00000000-0005-0000-0000-000011290000}"/>
    <cellStyle name="Notas 6 5 4 2" xfId="31342" xr:uid="{00000000-0005-0000-0000-000012290000}"/>
    <cellStyle name="Notas 6 6" xfId="4676" xr:uid="{00000000-0005-0000-0000-000013290000}"/>
    <cellStyle name="Notas 6 6 2" xfId="13196" xr:uid="{00000000-0005-0000-0000-000014290000}"/>
    <cellStyle name="Notas 6 6 2 2" xfId="26367" xr:uid="{00000000-0005-0000-0000-000015290000}"/>
    <cellStyle name="Notas 6 6 2 2 2" xfId="39118" xr:uid="{00000000-0005-0000-0000-000016290000}"/>
    <cellStyle name="Notas 6 6 3" xfId="14662" xr:uid="{00000000-0005-0000-0000-000017290000}"/>
    <cellStyle name="Notas 6 6 3 2" xfId="27833" xr:uid="{00000000-0005-0000-0000-000018290000}"/>
    <cellStyle name="Notas 6 6 3 2 2" xfId="40584" xr:uid="{00000000-0005-0000-0000-000019290000}"/>
    <cellStyle name="Notas 6 6 4" xfId="18592" xr:uid="{00000000-0005-0000-0000-00001A290000}"/>
    <cellStyle name="Notas 6 6 4 2" xfId="31343" xr:uid="{00000000-0005-0000-0000-00001B290000}"/>
    <cellStyle name="Notas 6 7" xfId="14782" xr:uid="{00000000-0005-0000-0000-00001C290000}"/>
    <cellStyle name="Notas 6 7 2" xfId="27953" xr:uid="{00000000-0005-0000-0000-00001D290000}"/>
    <cellStyle name="Notas 6 7 2 2" xfId="40704" xr:uid="{00000000-0005-0000-0000-00001E290000}"/>
    <cellStyle name="Notas 6 8" xfId="18580" xr:uid="{00000000-0005-0000-0000-00001F290000}"/>
    <cellStyle name="Notas 6 8 2" xfId="31331" xr:uid="{00000000-0005-0000-0000-000020290000}"/>
    <cellStyle name="Notas 7" xfId="4677" xr:uid="{00000000-0005-0000-0000-000021290000}"/>
    <cellStyle name="Notas 7 2" xfId="4678" xr:uid="{00000000-0005-0000-0000-000022290000}"/>
    <cellStyle name="Notas 7 2 2" xfId="4679" xr:uid="{00000000-0005-0000-0000-000023290000}"/>
    <cellStyle name="Notas 7 2 2 2" xfId="4680" xr:uid="{00000000-0005-0000-0000-000024290000}"/>
    <cellStyle name="Notas 7 2 2 2 2" xfId="13200" xr:uid="{00000000-0005-0000-0000-000025290000}"/>
    <cellStyle name="Notas 7 2 2 2 2 2" xfId="26371" xr:uid="{00000000-0005-0000-0000-000026290000}"/>
    <cellStyle name="Notas 7 2 2 2 2 2 2" xfId="39122" xr:uid="{00000000-0005-0000-0000-000027290000}"/>
    <cellStyle name="Notas 7 2 2 2 3" xfId="14660" xr:uid="{00000000-0005-0000-0000-000028290000}"/>
    <cellStyle name="Notas 7 2 2 2 3 2" xfId="27831" xr:uid="{00000000-0005-0000-0000-000029290000}"/>
    <cellStyle name="Notas 7 2 2 2 3 2 2" xfId="40582" xr:uid="{00000000-0005-0000-0000-00002A290000}"/>
    <cellStyle name="Notas 7 2 2 2 4" xfId="18594" xr:uid="{00000000-0005-0000-0000-00002B290000}"/>
    <cellStyle name="Notas 7 2 2 2 4 2" xfId="31345" xr:uid="{00000000-0005-0000-0000-00002C290000}"/>
    <cellStyle name="Notas 7 2 2 3" xfId="4681" xr:uid="{00000000-0005-0000-0000-00002D290000}"/>
    <cellStyle name="Notas 7 2 2 3 2" xfId="13201" xr:uid="{00000000-0005-0000-0000-00002E290000}"/>
    <cellStyle name="Notas 7 2 2 3 2 2" xfId="26372" xr:uid="{00000000-0005-0000-0000-00002F290000}"/>
    <cellStyle name="Notas 7 2 2 3 2 2 2" xfId="39123" xr:uid="{00000000-0005-0000-0000-000030290000}"/>
    <cellStyle name="Notas 7 2 2 3 3" xfId="14659" xr:uid="{00000000-0005-0000-0000-000031290000}"/>
    <cellStyle name="Notas 7 2 2 3 3 2" xfId="27830" xr:uid="{00000000-0005-0000-0000-000032290000}"/>
    <cellStyle name="Notas 7 2 2 3 3 2 2" xfId="40581" xr:uid="{00000000-0005-0000-0000-000033290000}"/>
    <cellStyle name="Notas 7 2 2 3 4" xfId="18595" xr:uid="{00000000-0005-0000-0000-000034290000}"/>
    <cellStyle name="Notas 7 2 2 3 4 2" xfId="31346" xr:uid="{00000000-0005-0000-0000-000035290000}"/>
    <cellStyle name="Notas 7 2 2 4" xfId="13199" xr:uid="{00000000-0005-0000-0000-000036290000}"/>
    <cellStyle name="Notas 7 2 2 4 2" xfId="26370" xr:uid="{00000000-0005-0000-0000-000037290000}"/>
    <cellStyle name="Notas 7 2 2 4 2 2" xfId="39121" xr:uid="{00000000-0005-0000-0000-000038290000}"/>
    <cellStyle name="Notas 7 2 2 5" xfId="14661" xr:uid="{00000000-0005-0000-0000-000039290000}"/>
    <cellStyle name="Notas 7 2 2 5 2" xfId="27832" xr:uid="{00000000-0005-0000-0000-00003A290000}"/>
    <cellStyle name="Notas 7 2 2 5 2 2" xfId="40583" xr:uid="{00000000-0005-0000-0000-00003B290000}"/>
    <cellStyle name="Notas 7 2 2 6" xfId="18593" xr:uid="{00000000-0005-0000-0000-00003C290000}"/>
    <cellStyle name="Notas 7 2 2 6 2" xfId="31344" xr:uid="{00000000-0005-0000-0000-00003D290000}"/>
    <cellStyle name="Notas 7 2 3" xfId="4682" xr:uid="{00000000-0005-0000-0000-00003E290000}"/>
    <cellStyle name="Notas 7 2 3 2" xfId="13202" xr:uid="{00000000-0005-0000-0000-00003F290000}"/>
    <cellStyle name="Notas 7 2 3 2 2" xfId="26373" xr:uid="{00000000-0005-0000-0000-000040290000}"/>
    <cellStyle name="Notas 7 2 3 2 2 2" xfId="39124" xr:uid="{00000000-0005-0000-0000-000041290000}"/>
    <cellStyle name="Notas 7 2 3 3" xfId="14658" xr:uid="{00000000-0005-0000-0000-000042290000}"/>
    <cellStyle name="Notas 7 2 3 3 2" xfId="27829" xr:uid="{00000000-0005-0000-0000-000043290000}"/>
    <cellStyle name="Notas 7 2 3 3 2 2" xfId="40580" xr:uid="{00000000-0005-0000-0000-000044290000}"/>
    <cellStyle name="Notas 7 2 3 4" xfId="18596" xr:uid="{00000000-0005-0000-0000-000045290000}"/>
    <cellStyle name="Notas 7 2 3 4 2" xfId="31347" xr:uid="{00000000-0005-0000-0000-000046290000}"/>
    <cellStyle name="Notas 7 2 4" xfId="4683" xr:uid="{00000000-0005-0000-0000-000047290000}"/>
    <cellStyle name="Notas 7 2 4 2" xfId="13203" xr:uid="{00000000-0005-0000-0000-000048290000}"/>
    <cellStyle name="Notas 7 2 4 2 2" xfId="26374" xr:uid="{00000000-0005-0000-0000-000049290000}"/>
    <cellStyle name="Notas 7 2 4 2 2 2" xfId="39125" xr:uid="{00000000-0005-0000-0000-00004A290000}"/>
    <cellStyle name="Notas 7 2 4 3" xfId="14657" xr:uid="{00000000-0005-0000-0000-00004B290000}"/>
    <cellStyle name="Notas 7 2 4 3 2" xfId="27828" xr:uid="{00000000-0005-0000-0000-00004C290000}"/>
    <cellStyle name="Notas 7 2 4 3 2 2" xfId="40579" xr:uid="{00000000-0005-0000-0000-00004D290000}"/>
    <cellStyle name="Notas 7 2 4 4" xfId="18597" xr:uid="{00000000-0005-0000-0000-00004E290000}"/>
    <cellStyle name="Notas 7 2 4 4 2" xfId="31348" xr:uid="{00000000-0005-0000-0000-00004F290000}"/>
    <cellStyle name="Notas 7 2 5" xfId="4684" xr:uid="{00000000-0005-0000-0000-000050290000}"/>
    <cellStyle name="Notas 7 2 5 2" xfId="13204" xr:uid="{00000000-0005-0000-0000-000051290000}"/>
    <cellStyle name="Notas 7 2 5 2 2" xfId="26375" xr:uid="{00000000-0005-0000-0000-000052290000}"/>
    <cellStyle name="Notas 7 2 5 2 2 2" xfId="39126" xr:uid="{00000000-0005-0000-0000-000053290000}"/>
    <cellStyle name="Notas 7 2 5 3" xfId="14656" xr:uid="{00000000-0005-0000-0000-000054290000}"/>
    <cellStyle name="Notas 7 2 5 3 2" xfId="27827" xr:uid="{00000000-0005-0000-0000-000055290000}"/>
    <cellStyle name="Notas 7 2 5 3 2 2" xfId="40578" xr:uid="{00000000-0005-0000-0000-000056290000}"/>
    <cellStyle name="Notas 7 2 5 4" xfId="18598" xr:uid="{00000000-0005-0000-0000-000057290000}"/>
    <cellStyle name="Notas 7 2 5 4 2" xfId="31349" xr:uid="{00000000-0005-0000-0000-000058290000}"/>
    <cellStyle name="Notas 7 3" xfId="4685" xr:uid="{00000000-0005-0000-0000-000059290000}"/>
    <cellStyle name="Notas 7 3 2" xfId="4686" xr:uid="{00000000-0005-0000-0000-00005A290000}"/>
    <cellStyle name="Notas 7 3 2 2" xfId="13206" xr:uid="{00000000-0005-0000-0000-00005B290000}"/>
    <cellStyle name="Notas 7 3 2 2 2" xfId="26377" xr:uid="{00000000-0005-0000-0000-00005C290000}"/>
    <cellStyle name="Notas 7 3 2 2 2 2" xfId="39128" xr:uid="{00000000-0005-0000-0000-00005D290000}"/>
    <cellStyle name="Notas 7 3 2 3" xfId="14655" xr:uid="{00000000-0005-0000-0000-00005E290000}"/>
    <cellStyle name="Notas 7 3 2 3 2" xfId="27826" xr:uid="{00000000-0005-0000-0000-00005F290000}"/>
    <cellStyle name="Notas 7 3 2 3 2 2" xfId="40577" xr:uid="{00000000-0005-0000-0000-000060290000}"/>
    <cellStyle name="Notas 7 3 2 4" xfId="18599" xr:uid="{00000000-0005-0000-0000-000061290000}"/>
    <cellStyle name="Notas 7 3 2 4 2" xfId="31350" xr:uid="{00000000-0005-0000-0000-000062290000}"/>
    <cellStyle name="Notas 7 3 3" xfId="4687" xr:uid="{00000000-0005-0000-0000-000063290000}"/>
    <cellStyle name="Notas 7 3 3 2" xfId="13207" xr:uid="{00000000-0005-0000-0000-000064290000}"/>
    <cellStyle name="Notas 7 3 3 2 2" xfId="26378" xr:uid="{00000000-0005-0000-0000-000065290000}"/>
    <cellStyle name="Notas 7 3 3 2 2 2" xfId="39129" xr:uid="{00000000-0005-0000-0000-000066290000}"/>
    <cellStyle name="Notas 7 3 3 3" xfId="14654" xr:uid="{00000000-0005-0000-0000-000067290000}"/>
    <cellStyle name="Notas 7 3 3 3 2" xfId="27825" xr:uid="{00000000-0005-0000-0000-000068290000}"/>
    <cellStyle name="Notas 7 3 3 3 2 2" xfId="40576" xr:uid="{00000000-0005-0000-0000-000069290000}"/>
    <cellStyle name="Notas 7 3 3 4" xfId="18600" xr:uid="{00000000-0005-0000-0000-00006A290000}"/>
    <cellStyle name="Notas 7 3 3 4 2" xfId="31351" xr:uid="{00000000-0005-0000-0000-00006B290000}"/>
    <cellStyle name="Notas 7 3 4" xfId="4688" xr:uid="{00000000-0005-0000-0000-00006C290000}"/>
    <cellStyle name="Notas 7 3 4 2" xfId="13208" xr:uid="{00000000-0005-0000-0000-00006D290000}"/>
    <cellStyle name="Notas 7 3 4 2 2" xfId="26379" xr:uid="{00000000-0005-0000-0000-00006E290000}"/>
    <cellStyle name="Notas 7 3 4 2 2 2" xfId="39130" xr:uid="{00000000-0005-0000-0000-00006F290000}"/>
    <cellStyle name="Notas 7 3 4 3" xfId="14653" xr:uid="{00000000-0005-0000-0000-000070290000}"/>
    <cellStyle name="Notas 7 3 4 3 2" xfId="27824" xr:uid="{00000000-0005-0000-0000-000071290000}"/>
    <cellStyle name="Notas 7 3 4 3 2 2" xfId="40575" xr:uid="{00000000-0005-0000-0000-000072290000}"/>
    <cellStyle name="Notas 7 3 4 4" xfId="18601" xr:uid="{00000000-0005-0000-0000-000073290000}"/>
    <cellStyle name="Notas 7 3 4 4 2" xfId="31352" xr:uid="{00000000-0005-0000-0000-000074290000}"/>
    <cellStyle name="Notas 7 4" xfId="4689" xr:uid="{00000000-0005-0000-0000-000075290000}"/>
    <cellStyle name="Notas 7 4 2" xfId="13209" xr:uid="{00000000-0005-0000-0000-000076290000}"/>
    <cellStyle name="Notas 7 4 2 2" xfId="26380" xr:uid="{00000000-0005-0000-0000-000077290000}"/>
    <cellStyle name="Notas 7 4 2 2 2" xfId="39131" xr:uid="{00000000-0005-0000-0000-000078290000}"/>
    <cellStyle name="Notas 7 4 3" xfId="14652" xr:uid="{00000000-0005-0000-0000-000079290000}"/>
    <cellStyle name="Notas 7 4 3 2" xfId="27823" xr:uid="{00000000-0005-0000-0000-00007A290000}"/>
    <cellStyle name="Notas 7 4 3 2 2" xfId="40574" xr:uid="{00000000-0005-0000-0000-00007B290000}"/>
    <cellStyle name="Notas 7 4 4" xfId="18602" xr:uid="{00000000-0005-0000-0000-00007C290000}"/>
    <cellStyle name="Notas 7 4 4 2" xfId="31353" xr:uid="{00000000-0005-0000-0000-00007D290000}"/>
    <cellStyle name="Notas 7 5" xfId="4690" xr:uid="{00000000-0005-0000-0000-00007E290000}"/>
    <cellStyle name="Notas 7 5 2" xfId="13210" xr:uid="{00000000-0005-0000-0000-00007F290000}"/>
    <cellStyle name="Notas 7 5 2 2" xfId="26381" xr:uid="{00000000-0005-0000-0000-000080290000}"/>
    <cellStyle name="Notas 7 5 2 2 2" xfId="39132" xr:uid="{00000000-0005-0000-0000-000081290000}"/>
    <cellStyle name="Notas 7 5 3" xfId="14651" xr:uid="{00000000-0005-0000-0000-000082290000}"/>
    <cellStyle name="Notas 7 5 3 2" xfId="27822" xr:uid="{00000000-0005-0000-0000-000083290000}"/>
    <cellStyle name="Notas 7 5 3 2 2" xfId="40573" xr:uid="{00000000-0005-0000-0000-000084290000}"/>
    <cellStyle name="Notas 7 5 4" xfId="18603" xr:uid="{00000000-0005-0000-0000-000085290000}"/>
    <cellStyle name="Notas 7 5 4 2" xfId="31354" xr:uid="{00000000-0005-0000-0000-000086290000}"/>
    <cellStyle name="Notas 7 6" xfId="4691" xr:uid="{00000000-0005-0000-0000-000087290000}"/>
    <cellStyle name="Notas 7 6 2" xfId="13211" xr:uid="{00000000-0005-0000-0000-000088290000}"/>
    <cellStyle name="Notas 7 6 2 2" xfId="26382" xr:uid="{00000000-0005-0000-0000-000089290000}"/>
    <cellStyle name="Notas 7 6 2 2 2" xfId="39133" xr:uid="{00000000-0005-0000-0000-00008A290000}"/>
    <cellStyle name="Notas 7 6 3" xfId="14650" xr:uid="{00000000-0005-0000-0000-00008B290000}"/>
    <cellStyle name="Notas 7 6 3 2" xfId="27821" xr:uid="{00000000-0005-0000-0000-00008C290000}"/>
    <cellStyle name="Notas 7 6 3 2 2" xfId="40572" xr:uid="{00000000-0005-0000-0000-00008D290000}"/>
    <cellStyle name="Notas 7 6 4" xfId="18604" xr:uid="{00000000-0005-0000-0000-00008E290000}"/>
    <cellStyle name="Notas 7 6 4 2" xfId="31355" xr:uid="{00000000-0005-0000-0000-00008F290000}"/>
    <cellStyle name="Notas 8" xfId="4692" xr:uid="{00000000-0005-0000-0000-000090290000}"/>
    <cellStyle name="Notas 8 2" xfId="4693" xr:uid="{00000000-0005-0000-0000-000091290000}"/>
    <cellStyle name="Notas 8 2 2" xfId="4694" xr:uid="{00000000-0005-0000-0000-000092290000}"/>
    <cellStyle name="Notas 8 2 2 2" xfId="4695" xr:uid="{00000000-0005-0000-0000-000093290000}"/>
    <cellStyle name="Notas 8 2 2 2 2" xfId="13215" xr:uid="{00000000-0005-0000-0000-000094290000}"/>
    <cellStyle name="Notas 8 2 2 2 2 2" xfId="26386" xr:uid="{00000000-0005-0000-0000-000095290000}"/>
    <cellStyle name="Notas 8 2 2 2 2 2 2" xfId="39137" xr:uid="{00000000-0005-0000-0000-000096290000}"/>
    <cellStyle name="Notas 8 2 2 2 3" xfId="14646" xr:uid="{00000000-0005-0000-0000-000097290000}"/>
    <cellStyle name="Notas 8 2 2 2 3 2" xfId="27817" xr:uid="{00000000-0005-0000-0000-000098290000}"/>
    <cellStyle name="Notas 8 2 2 2 3 2 2" xfId="40568" xr:uid="{00000000-0005-0000-0000-000099290000}"/>
    <cellStyle name="Notas 8 2 2 2 4" xfId="18608" xr:uid="{00000000-0005-0000-0000-00009A290000}"/>
    <cellStyle name="Notas 8 2 2 2 4 2" xfId="31359" xr:uid="{00000000-0005-0000-0000-00009B290000}"/>
    <cellStyle name="Notas 8 2 2 3" xfId="4696" xr:uid="{00000000-0005-0000-0000-00009C290000}"/>
    <cellStyle name="Notas 8 2 2 3 2" xfId="13216" xr:uid="{00000000-0005-0000-0000-00009D290000}"/>
    <cellStyle name="Notas 8 2 2 3 2 2" xfId="26387" xr:uid="{00000000-0005-0000-0000-00009E290000}"/>
    <cellStyle name="Notas 8 2 2 3 2 2 2" xfId="39138" xr:uid="{00000000-0005-0000-0000-00009F290000}"/>
    <cellStyle name="Notas 8 2 2 3 3" xfId="14645" xr:uid="{00000000-0005-0000-0000-0000A0290000}"/>
    <cellStyle name="Notas 8 2 2 3 3 2" xfId="27816" xr:uid="{00000000-0005-0000-0000-0000A1290000}"/>
    <cellStyle name="Notas 8 2 2 3 3 2 2" xfId="40567" xr:uid="{00000000-0005-0000-0000-0000A2290000}"/>
    <cellStyle name="Notas 8 2 2 3 4" xfId="18609" xr:uid="{00000000-0005-0000-0000-0000A3290000}"/>
    <cellStyle name="Notas 8 2 2 3 4 2" xfId="31360" xr:uid="{00000000-0005-0000-0000-0000A4290000}"/>
    <cellStyle name="Notas 8 2 2 4" xfId="13214" xr:uid="{00000000-0005-0000-0000-0000A5290000}"/>
    <cellStyle name="Notas 8 2 2 4 2" xfId="26385" xr:uid="{00000000-0005-0000-0000-0000A6290000}"/>
    <cellStyle name="Notas 8 2 2 4 2 2" xfId="39136" xr:uid="{00000000-0005-0000-0000-0000A7290000}"/>
    <cellStyle name="Notas 8 2 2 5" xfId="14647" xr:uid="{00000000-0005-0000-0000-0000A8290000}"/>
    <cellStyle name="Notas 8 2 2 5 2" xfId="27818" xr:uid="{00000000-0005-0000-0000-0000A9290000}"/>
    <cellStyle name="Notas 8 2 2 5 2 2" xfId="40569" xr:uid="{00000000-0005-0000-0000-0000AA290000}"/>
    <cellStyle name="Notas 8 2 2 6" xfId="18607" xr:uid="{00000000-0005-0000-0000-0000AB290000}"/>
    <cellStyle name="Notas 8 2 2 6 2" xfId="31358" xr:uid="{00000000-0005-0000-0000-0000AC290000}"/>
    <cellStyle name="Notas 8 2 3" xfId="4697" xr:uid="{00000000-0005-0000-0000-0000AD290000}"/>
    <cellStyle name="Notas 8 2 3 2" xfId="13217" xr:uid="{00000000-0005-0000-0000-0000AE290000}"/>
    <cellStyle name="Notas 8 2 3 2 2" xfId="26388" xr:uid="{00000000-0005-0000-0000-0000AF290000}"/>
    <cellStyle name="Notas 8 2 3 2 2 2" xfId="39139" xr:uid="{00000000-0005-0000-0000-0000B0290000}"/>
    <cellStyle name="Notas 8 2 3 3" xfId="14644" xr:uid="{00000000-0005-0000-0000-0000B1290000}"/>
    <cellStyle name="Notas 8 2 3 3 2" xfId="27815" xr:uid="{00000000-0005-0000-0000-0000B2290000}"/>
    <cellStyle name="Notas 8 2 3 3 2 2" xfId="40566" xr:uid="{00000000-0005-0000-0000-0000B3290000}"/>
    <cellStyle name="Notas 8 2 3 4" xfId="18610" xr:uid="{00000000-0005-0000-0000-0000B4290000}"/>
    <cellStyle name="Notas 8 2 3 4 2" xfId="31361" xr:uid="{00000000-0005-0000-0000-0000B5290000}"/>
    <cellStyle name="Notas 8 2 4" xfId="4698" xr:uid="{00000000-0005-0000-0000-0000B6290000}"/>
    <cellStyle name="Notas 8 2 4 2" xfId="13218" xr:uid="{00000000-0005-0000-0000-0000B7290000}"/>
    <cellStyle name="Notas 8 2 4 2 2" xfId="26389" xr:uid="{00000000-0005-0000-0000-0000B8290000}"/>
    <cellStyle name="Notas 8 2 4 2 2 2" xfId="39140" xr:uid="{00000000-0005-0000-0000-0000B9290000}"/>
    <cellStyle name="Notas 8 2 4 3" xfId="14643" xr:uid="{00000000-0005-0000-0000-0000BA290000}"/>
    <cellStyle name="Notas 8 2 4 3 2" xfId="27814" xr:uid="{00000000-0005-0000-0000-0000BB290000}"/>
    <cellStyle name="Notas 8 2 4 3 2 2" xfId="40565" xr:uid="{00000000-0005-0000-0000-0000BC290000}"/>
    <cellStyle name="Notas 8 2 4 4" xfId="18611" xr:uid="{00000000-0005-0000-0000-0000BD290000}"/>
    <cellStyle name="Notas 8 2 4 4 2" xfId="31362" xr:uid="{00000000-0005-0000-0000-0000BE290000}"/>
    <cellStyle name="Notas 8 2 5" xfId="13213" xr:uid="{00000000-0005-0000-0000-0000BF290000}"/>
    <cellStyle name="Notas 8 2 5 2" xfId="26384" xr:uid="{00000000-0005-0000-0000-0000C0290000}"/>
    <cellStyle name="Notas 8 2 5 2 2" xfId="39135" xr:uid="{00000000-0005-0000-0000-0000C1290000}"/>
    <cellStyle name="Notas 8 2 6" xfId="14648" xr:uid="{00000000-0005-0000-0000-0000C2290000}"/>
    <cellStyle name="Notas 8 2 6 2" xfId="27819" xr:uid="{00000000-0005-0000-0000-0000C3290000}"/>
    <cellStyle name="Notas 8 2 6 2 2" xfId="40570" xr:uid="{00000000-0005-0000-0000-0000C4290000}"/>
    <cellStyle name="Notas 8 2 7" xfId="18606" xr:uid="{00000000-0005-0000-0000-0000C5290000}"/>
    <cellStyle name="Notas 8 2 7 2" xfId="31357" xr:uid="{00000000-0005-0000-0000-0000C6290000}"/>
    <cellStyle name="Notas 8 3" xfId="4699" xr:uid="{00000000-0005-0000-0000-0000C7290000}"/>
    <cellStyle name="Notas 8 3 2" xfId="4700" xr:uid="{00000000-0005-0000-0000-0000C8290000}"/>
    <cellStyle name="Notas 8 3 2 2" xfId="13220" xr:uid="{00000000-0005-0000-0000-0000C9290000}"/>
    <cellStyle name="Notas 8 3 2 2 2" xfId="26391" xr:uid="{00000000-0005-0000-0000-0000CA290000}"/>
    <cellStyle name="Notas 8 3 2 2 2 2" xfId="39142" xr:uid="{00000000-0005-0000-0000-0000CB290000}"/>
    <cellStyle name="Notas 8 3 2 3" xfId="14641" xr:uid="{00000000-0005-0000-0000-0000CC290000}"/>
    <cellStyle name="Notas 8 3 2 3 2" xfId="27812" xr:uid="{00000000-0005-0000-0000-0000CD290000}"/>
    <cellStyle name="Notas 8 3 2 3 2 2" xfId="40563" xr:uid="{00000000-0005-0000-0000-0000CE290000}"/>
    <cellStyle name="Notas 8 3 2 4" xfId="18613" xr:uid="{00000000-0005-0000-0000-0000CF290000}"/>
    <cellStyle name="Notas 8 3 2 4 2" xfId="31364" xr:uid="{00000000-0005-0000-0000-0000D0290000}"/>
    <cellStyle name="Notas 8 3 3" xfId="4701" xr:uid="{00000000-0005-0000-0000-0000D1290000}"/>
    <cellStyle name="Notas 8 3 3 2" xfId="13221" xr:uid="{00000000-0005-0000-0000-0000D2290000}"/>
    <cellStyle name="Notas 8 3 3 2 2" xfId="26392" xr:uid="{00000000-0005-0000-0000-0000D3290000}"/>
    <cellStyle name="Notas 8 3 3 2 2 2" xfId="39143" xr:uid="{00000000-0005-0000-0000-0000D4290000}"/>
    <cellStyle name="Notas 8 3 3 3" xfId="14640" xr:uid="{00000000-0005-0000-0000-0000D5290000}"/>
    <cellStyle name="Notas 8 3 3 3 2" xfId="27811" xr:uid="{00000000-0005-0000-0000-0000D6290000}"/>
    <cellStyle name="Notas 8 3 3 3 2 2" xfId="40562" xr:uid="{00000000-0005-0000-0000-0000D7290000}"/>
    <cellStyle name="Notas 8 3 3 4" xfId="18614" xr:uid="{00000000-0005-0000-0000-0000D8290000}"/>
    <cellStyle name="Notas 8 3 3 4 2" xfId="31365" xr:uid="{00000000-0005-0000-0000-0000D9290000}"/>
    <cellStyle name="Notas 8 3 4" xfId="13219" xr:uid="{00000000-0005-0000-0000-0000DA290000}"/>
    <cellStyle name="Notas 8 3 4 2" xfId="26390" xr:uid="{00000000-0005-0000-0000-0000DB290000}"/>
    <cellStyle name="Notas 8 3 4 2 2" xfId="39141" xr:uid="{00000000-0005-0000-0000-0000DC290000}"/>
    <cellStyle name="Notas 8 3 5" xfId="14642" xr:uid="{00000000-0005-0000-0000-0000DD290000}"/>
    <cellStyle name="Notas 8 3 5 2" xfId="27813" xr:uid="{00000000-0005-0000-0000-0000DE290000}"/>
    <cellStyle name="Notas 8 3 5 2 2" xfId="40564" xr:uid="{00000000-0005-0000-0000-0000DF290000}"/>
    <cellStyle name="Notas 8 3 6" xfId="18612" xr:uid="{00000000-0005-0000-0000-0000E0290000}"/>
    <cellStyle name="Notas 8 3 6 2" xfId="31363" xr:uid="{00000000-0005-0000-0000-0000E1290000}"/>
    <cellStyle name="Notas 8 4" xfId="4702" xr:uid="{00000000-0005-0000-0000-0000E2290000}"/>
    <cellStyle name="Notas 8 4 2" xfId="13222" xr:uid="{00000000-0005-0000-0000-0000E3290000}"/>
    <cellStyle name="Notas 8 4 2 2" xfId="26393" xr:uid="{00000000-0005-0000-0000-0000E4290000}"/>
    <cellStyle name="Notas 8 4 2 2 2" xfId="39144" xr:uid="{00000000-0005-0000-0000-0000E5290000}"/>
    <cellStyle name="Notas 8 4 3" xfId="14639" xr:uid="{00000000-0005-0000-0000-0000E6290000}"/>
    <cellStyle name="Notas 8 4 3 2" xfId="27810" xr:uid="{00000000-0005-0000-0000-0000E7290000}"/>
    <cellStyle name="Notas 8 4 3 2 2" xfId="40561" xr:uid="{00000000-0005-0000-0000-0000E8290000}"/>
    <cellStyle name="Notas 8 4 4" xfId="18615" xr:uid="{00000000-0005-0000-0000-0000E9290000}"/>
    <cellStyle name="Notas 8 4 4 2" xfId="31366" xr:uid="{00000000-0005-0000-0000-0000EA290000}"/>
    <cellStyle name="Notas 8 5" xfId="4703" xr:uid="{00000000-0005-0000-0000-0000EB290000}"/>
    <cellStyle name="Notas 8 5 2" xfId="13223" xr:uid="{00000000-0005-0000-0000-0000EC290000}"/>
    <cellStyle name="Notas 8 5 2 2" xfId="26394" xr:uid="{00000000-0005-0000-0000-0000ED290000}"/>
    <cellStyle name="Notas 8 5 2 2 2" xfId="39145" xr:uid="{00000000-0005-0000-0000-0000EE290000}"/>
    <cellStyle name="Notas 8 5 3" xfId="14638" xr:uid="{00000000-0005-0000-0000-0000EF290000}"/>
    <cellStyle name="Notas 8 5 3 2" xfId="27809" xr:uid="{00000000-0005-0000-0000-0000F0290000}"/>
    <cellStyle name="Notas 8 5 3 2 2" xfId="40560" xr:uid="{00000000-0005-0000-0000-0000F1290000}"/>
    <cellStyle name="Notas 8 5 4" xfId="18616" xr:uid="{00000000-0005-0000-0000-0000F2290000}"/>
    <cellStyle name="Notas 8 5 4 2" xfId="31367" xr:uid="{00000000-0005-0000-0000-0000F3290000}"/>
    <cellStyle name="Notas 8 6" xfId="13212" xr:uid="{00000000-0005-0000-0000-0000F4290000}"/>
    <cellStyle name="Notas 8 6 2" xfId="26383" xr:uid="{00000000-0005-0000-0000-0000F5290000}"/>
    <cellStyle name="Notas 8 6 2 2" xfId="39134" xr:uid="{00000000-0005-0000-0000-0000F6290000}"/>
    <cellStyle name="Notas 8 7" xfId="14649" xr:uid="{00000000-0005-0000-0000-0000F7290000}"/>
    <cellStyle name="Notas 8 7 2" xfId="27820" xr:uid="{00000000-0005-0000-0000-0000F8290000}"/>
    <cellStyle name="Notas 8 7 2 2" xfId="40571" xr:uid="{00000000-0005-0000-0000-0000F9290000}"/>
    <cellStyle name="Notas 8 8" xfId="18605" xr:uid="{00000000-0005-0000-0000-0000FA290000}"/>
    <cellStyle name="Notas 8 8 2" xfId="31356" xr:uid="{00000000-0005-0000-0000-0000FB290000}"/>
    <cellStyle name="Note" xfId="42" builtinId="10" customBuiltin="1"/>
    <cellStyle name="Note 10" xfId="1505" xr:uid="{00000000-0005-0000-0000-0000FD290000}"/>
    <cellStyle name="Note 10 2" xfId="4705" xr:uid="{00000000-0005-0000-0000-0000FE290000}"/>
    <cellStyle name="Note 10 2 2" xfId="4706" xr:uid="{00000000-0005-0000-0000-0000FF290000}"/>
    <cellStyle name="Note 10 2 2 2" xfId="4707" xr:uid="{00000000-0005-0000-0000-0000002A0000}"/>
    <cellStyle name="Note 10 2 2 2 2" xfId="13227" xr:uid="{00000000-0005-0000-0000-0000012A0000}"/>
    <cellStyle name="Note 10 2 2 2 2 2" xfId="26398" xr:uid="{00000000-0005-0000-0000-0000022A0000}"/>
    <cellStyle name="Note 10 2 2 2 2 2 2" xfId="39149" xr:uid="{00000000-0005-0000-0000-0000032A0000}"/>
    <cellStyle name="Note 10 2 2 2 3" xfId="14634" xr:uid="{00000000-0005-0000-0000-0000042A0000}"/>
    <cellStyle name="Note 10 2 2 2 3 2" xfId="27805" xr:uid="{00000000-0005-0000-0000-0000052A0000}"/>
    <cellStyle name="Note 10 2 2 2 3 2 2" xfId="40556" xr:uid="{00000000-0005-0000-0000-0000062A0000}"/>
    <cellStyle name="Note 10 2 2 2 4" xfId="18620" xr:uid="{00000000-0005-0000-0000-0000072A0000}"/>
    <cellStyle name="Note 10 2 2 2 4 2" xfId="31371" xr:uid="{00000000-0005-0000-0000-0000082A0000}"/>
    <cellStyle name="Note 10 2 2 3" xfId="4708" xr:uid="{00000000-0005-0000-0000-0000092A0000}"/>
    <cellStyle name="Note 10 2 2 3 2" xfId="13228" xr:uid="{00000000-0005-0000-0000-00000A2A0000}"/>
    <cellStyle name="Note 10 2 2 3 2 2" xfId="26399" xr:uid="{00000000-0005-0000-0000-00000B2A0000}"/>
    <cellStyle name="Note 10 2 2 3 2 2 2" xfId="39150" xr:uid="{00000000-0005-0000-0000-00000C2A0000}"/>
    <cellStyle name="Note 10 2 2 3 3" xfId="14633" xr:uid="{00000000-0005-0000-0000-00000D2A0000}"/>
    <cellStyle name="Note 10 2 2 3 3 2" xfId="27804" xr:uid="{00000000-0005-0000-0000-00000E2A0000}"/>
    <cellStyle name="Note 10 2 2 3 3 2 2" xfId="40555" xr:uid="{00000000-0005-0000-0000-00000F2A0000}"/>
    <cellStyle name="Note 10 2 2 3 4" xfId="18621" xr:uid="{00000000-0005-0000-0000-0000102A0000}"/>
    <cellStyle name="Note 10 2 2 3 4 2" xfId="31372" xr:uid="{00000000-0005-0000-0000-0000112A0000}"/>
    <cellStyle name="Note 10 2 2 4" xfId="13226" xr:uid="{00000000-0005-0000-0000-0000122A0000}"/>
    <cellStyle name="Note 10 2 2 4 2" xfId="26397" xr:uid="{00000000-0005-0000-0000-0000132A0000}"/>
    <cellStyle name="Note 10 2 2 4 2 2" xfId="39148" xr:uid="{00000000-0005-0000-0000-0000142A0000}"/>
    <cellStyle name="Note 10 2 2 5" xfId="14635" xr:uid="{00000000-0005-0000-0000-0000152A0000}"/>
    <cellStyle name="Note 10 2 2 5 2" xfId="27806" xr:uid="{00000000-0005-0000-0000-0000162A0000}"/>
    <cellStyle name="Note 10 2 2 5 2 2" xfId="40557" xr:uid="{00000000-0005-0000-0000-0000172A0000}"/>
    <cellStyle name="Note 10 2 2 6" xfId="18619" xr:uid="{00000000-0005-0000-0000-0000182A0000}"/>
    <cellStyle name="Note 10 2 2 6 2" xfId="31370" xr:uid="{00000000-0005-0000-0000-0000192A0000}"/>
    <cellStyle name="Note 10 2 3" xfId="4709" xr:uid="{00000000-0005-0000-0000-00001A2A0000}"/>
    <cellStyle name="Note 10 2 3 2" xfId="13229" xr:uid="{00000000-0005-0000-0000-00001B2A0000}"/>
    <cellStyle name="Note 10 2 3 2 2" xfId="26400" xr:uid="{00000000-0005-0000-0000-00001C2A0000}"/>
    <cellStyle name="Note 10 2 3 2 2 2" xfId="39151" xr:uid="{00000000-0005-0000-0000-00001D2A0000}"/>
    <cellStyle name="Note 10 2 3 3" xfId="14632" xr:uid="{00000000-0005-0000-0000-00001E2A0000}"/>
    <cellStyle name="Note 10 2 3 3 2" xfId="27803" xr:uid="{00000000-0005-0000-0000-00001F2A0000}"/>
    <cellStyle name="Note 10 2 3 3 2 2" xfId="40554" xr:uid="{00000000-0005-0000-0000-0000202A0000}"/>
    <cellStyle name="Note 10 2 3 4" xfId="18622" xr:uid="{00000000-0005-0000-0000-0000212A0000}"/>
    <cellStyle name="Note 10 2 3 4 2" xfId="31373" xr:uid="{00000000-0005-0000-0000-0000222A0000}"/>
    <cellStyle name="Note 10 2 4" xfId="4710" xr:uid="{00000000-0005-0000-0000-0000232A0000}"/>
    <cellStyle name="Note 10 2 4 2" xfId="13230" xr:uid="{00000000-0005-0000-0000-0000242A0000}"/>
    <cellStyle name="Note 10 2 4 2 2" xfId="26401" xr:uid="{00000000-0005-0000-0000-0000252A0000}"/>
    <cellStyle name="Note 10 2 4 2 2 2" xfId="39152" xr:uid="{00000000-0005-0000-0000-0000262A0000}"/>
    <cellStyle name="Note 10 2 4 3" xfId="14631" xr:uid="{00000000-0005-0000-0000-0000272A0000}"/>
    <cellStyle name="Note 10 2 4 3 2" xfId="27802" xr:uid="{00000000-0005-0000-0000-0000282A0000}"/>
    <cellStyle name="Note 10 2 4 3 2 2" xfId="40553" xr:uid="{00000000-0005-0000-0000-0000292A0000}"/>
    <cellStyle name="Note 10 2 4 4" xfId="18623" xr:uid="{00000000-0005-0000-0000-00002A2A0000}"/>
    <cellStyle name="Note 10 2 4 4 2" xfId="31374" xr:uid="{00000000-0005-0000-0000-00002B2A0000}"/>
    <cellStyle name="Note 10 2 5" xfId="13225" xr:uid="{00000000-0005-0000-0000-00002C2A0000}"/>
    <cellStyle name="Note 10 2 5 2" xfId="26396" xr:uid="{00000000-0005-0000-0000-00002D2A0000}"/>
    <cellStyle name="Note 10 2 5 2 2" xfId="39147" xr:uid="{00000000-0005-0000-0000-00002E2A0000}"/>
    <cellStyle name="Note 10 2 6" xfId="14636" xr:uid="{00000000-0005-0000-0000-00002F2A0000}"/>
    <cellStyle name="Note 10 2 6 2" xfId="27807" xr:uid="{00000000-0005-0000-0000-0000302A0000}"/>
    <cellStyle name="Note 10 2 6 2 2" xfId="40558" xr:uid="{00000000-0005-0000-0000-0000312A0000}"/>
    <cellStyle name="Note 10 2 7" xfId="18618" xr:uid="{00000000-0005-0000-0000-0000322A0000}"/>
    <cellStyle name="Note 10 2 7 2" xfId="31369" xr:uid="{00000000-0005-0000-0000-0000332A0000}"/>
    <cellStyle name="Note 10 3" xfId="4711" xr:uid="{00000000-0005-0000-0000-0000342A0000}"/>
    <cellStyle name="Note 10 3 2" xfId="4712" xr:uid="{00000000-0005-0000-0000-0000352A0000}"/>
    <cellStyle name="Note 10 3 2 2" xfId="13232" xr:uid="{00000000-0005-0000-0000-0000362A0000}"/>
    <cellStyle name="Note 10 3 2 2 2" xfId="26403" xr:uid="{00000000-0005-0000-0000-0000372A0000}"/>
    <cellStyle name="Note 10 3 2 2 2 2" xfId="39154" xr:uid="{00000000-0005-0000-0000-0000382A0000}"/>
    <cellStyle name="Note 10 3 2 3" xfId="14629" xr:uid="{00000000-0005-0000-0000-0000392A0000}"/>
    <cellStyle name="Note 10 3 2 3 2" xfId="27800" xr:uid="{00000000-0005-0000-0000-00003A2A0000}"/>
    <cellStyle name="Note 10 3 2 3 2 2" xfId="40551" xr:uid="{00000000-0005-0000-0000-00003B2A0000}"/>
    <cellStyle name="Note 10 3 2 4" xfId="18625" xr:uid="{00000000-0005-0000-0000-00003C2A0000}"/>
    <cellStyle name="Note 10 3 2 4 2" xfId="31376" xr:uid="{00000000-0005-0000-0000-00003D2A0000}"/>
    <cellStyle name="Note 10 3 3" xfId="4713" xr:uid="{00000000-0005-0000-0000-00003E2A0000}"/>
    <cellStyle name="Note 10 3 3 2" xfId="13233" xr:uid="{00000000-0005-0000-0000-00003F2A0000}"/>
    <cellStyle name="Note 10 3 3 2 2" xfId="26404" xr:uid="{00000000-0005-0000-0000-0000402A0000}"/>
    <cellStyle name="Note 10 3 3 2 2 2" xfId="39155" xr:uid="{00000000-0005-0000-0000-0000412A0000}"/>
    <cellStyle name="Note 10 3 3 3" xfId="14628" xr:uid="{00000000-0005-0000-0000-0000422A0000}"/>
    <cellStyle name="Note 10 3 3 3 2" xfId="27799" xr:uid="{00000000-0005-0000-0000-0000432A0000}"/>
    <cellStyle name="Note 10 3 3 3 2 2" xfId="40550" xr:uid="{00000000-0005-0000-0000-0000442A0000}"/>
    <cellStyle name="Note 10 3 3 4" xfId="18626" xr:uid="{00000000-0005-0000-0000-0000452A0000}"/>
    <cellStyle name="Note 10 3 3 4 2" xfId="31377" xr:uid="{00000000-0005-0000-0000-0000462A0000}"/>
    <cellStyle name="Note 10 3 4" xfId="13231" xr:uid="{00000000-0005-0000-0000-0000472A0000}"/>
    <cellStyle name="Note 10 3 4 2" xfId="26402" xr:uid="{00000000-0005-0000-0000-0000482A0000}"/>
    <cellStyle name="Note 10 3 4 2 2" xfId="39153" xr:uid="{00000000-0005-0000-0000-0000492A0000}"/>
    <cellStyle name="Note 10 3 5" xfId="14630" xr:uid="{00000000-0005-0000-0000-00004A2A0000}"/>
    <cellStyle name="Note 10 3 5 2" xfId="27801" xr:uid="{00000000-0005-0000-0000-00004B2A0000}"/>
    <cellStyle name="Note 10 3 5 2 2" xfId="40552" xr:uid="{00000000-0005-0000-0000-00004C2A0000}"/>
    <cellStyle name="Note 10 3 6" xfId="18624" xr:uid="{00000000-0005-0000-0000-00004D2A0000}"/>
    <cellStyle name="Note 10 3 6 2" xfId="31375" xr:uid="{00000000-0005-0000-0000-00004E2A0000}"/>
    <cellStyle name="Note 10 4" xfId="4714" xr:uid="{00000000-0005-0000-0000-00004F2A0000}"/>
    <cellStyle name="Note 10 4 2" xfId="13234" xr:uid="{00000000-0005-0000-0000-0000502A0000}"/>
    <cellStyle name="Note 10 4 2 2" xfId="26405" xr:uid="{00000000-0005-0000-0000-0000512A0000}"/>
    <cellStyle name="Note 10 4 2 2 2" xfId="39156" xr:uid="{00000000-0005-0000-0000-0000522A0000}"/>
    <cellStyle name="Note 10 4 3" xfId="14627" xr:uid="{00000000-0005-0000-0000-0000532A0000}"/>
    <cellStyle name="Note 10 4 3 2" xfId="27798" xr:uid="{00000000-0005-0000-0000-0000542A0000}"/>
    <cellStyle name="Note 10 4 3 2 2" xfId="40549" xr:uid="{00000000-0005-0000-0000-0000552A0000}"/>
    <cellStyle name="Note 10 4 4" xfId="18627" xr:uid="{00000000-0005-0000-0000-0000562A0000}"/>
    <cellStyle name="Note 10 4 4 2" xfId="31378" xr:uid="{00000000-0005-0000-0000-0000572A0000}"/>
    <cellStyle name="Note 10 5" xfId="4715" xr:uid="{00000000-0005-0000-0000-0000582A0000}"/>
    <cellStyle name="Note 10 5 2" xfId="13235" xr:uid="{00000000-0005-0000-0000-0000592A0000}"/>
    <cellStyle name="Note 10 5 2 2" xfId="26406" xr:uid="{00000000-0005-0000-0000-00005A2A0000}"/>
    <cellStyle name="Note 10 5 2 2 2" xfId="39157" xr:uid="{00000000-0005-0000-0000-00005B2A0000}"/>
    <cellStyle name="Note 10 5 3" xfId="14626" xr:uid="{00000000-0005-0000-0000-00005C2A0000}"/>
    <cellStyle name="Note 10 5 3 2" xfId="27797" xr:uid="{00000000-0005-0000-0000-00005D2A0000}"/>
    <cellStyle name="Note 10 5 3 2 2" xfId="40548" xr:uid="{00000000-0005-0000-0000-00005E2A0000}"/>
    <cellStyle name="Note 10 5 4" xfId="18628" xr:uid="{00000000-0005-0000-0000-00005F2A0000}"/>
    <cellStyle name="Note 10 5 4 2" xfId="31379" xr:uid="{00000000-0005-0000-0000-0000602A0000}"/>
    <cellStyle name="Note 10 6" xfId="13224" xr:uid="{00000000-0005-0000-0000-0000612A0000}"/>
    <cellStyle name="Note 10 6 2" xfId="26395" xr:uid="{00000000-0005-0000-0000-0000622A0000}"/>
    <cellStyle name="Note 10 6 2 2" xfId="39146" xr:uid="{00000000-0005-0000-0000-0000632A0000}"/>
    <cellStyle name="Note 10 7" xfId="14637" xr:uid="{00000000-0005-0000-0000-0000642A0000}"/>
    <cellStyle name="Note 10 7 2" xfId="27808" xr:uid="{00000000-0005-0000-0000-0000652A0000}"/>
    <cellStyle name="Note 10 7 2 2" xfId="40559" xr:uid="{00000000-0005-0000-0000-0000662A0000}"/>
    <cellStyle name="Note 10 8" xfId="18617" xr:uid="{00000000-0005-0000-0000-0000672A0000}"/>
    <cellStyle name="Note 10 8 2" xfId="31368" xr:uid="{00000000-0005-0000-0000-0000682A0000}"/>
    <cellStyle name="Note 10 9" xfId="4704" xr:uid="{00000000-0005-0000-0000-0000692A0000}"/>
    <cellStyle name="Note 11" xfId="1506" xr:uid="{00000000-0005-0000-0000-00006A2A0000}"/>
    <cellStyle name="Note 11 2" xfId="4717" xr:uid="{00000000-0005-0000-0000-00006B2A0000}"/>
    <cellStyle name="Note 11 2 2" xfId="4718" xr:uid="{00000000-0005-0000-0000-00006C2A0000}"/>
    <cellStyle name="Note 11 2 2 2" xfId="4719" xr:uid="{00000000-0005-0000-0000-00006D2A0000}"/>
    <cellStyle name="Note 11 2 2 2 2" xfId="13239" xr:uid="{00000000-0005-0000-0000-00006E2A0000}"/>
    <cellStyle name="Note 11 2 2 2 2 2" xfId="26410" xr:uid="{00000000-0005-0000-0000-00006F2A0000}"/>
    <cellStyle name="Note 11 2 2 2 2 2 2" xfId="39161" xr:uid="{00000000-0005-0000-0000-0000702A0000}"/>
    <cellStyle name="Note 11 2 2 2 3" xfId="14622" xr:uid="{00000000-0005-0000-0000-0000712A0000}"/>
    <cellStyle name="Note 11 2 2 2 3 2" xfId="27793" xr:uid="{00000000-0005-0000-0000-0000722A0000}"/>
    <cellStyle name="Note 11 2 2 2 3 2 2" xfId="40544" xr:uid="{00000000-0005-0000-0000-0000732A0000}"/>
    <cellStyle name="Note 11 2 2 2 4" xfId="18632" xr:uid="{00000000-0005-0000-0000-0000742A0000}"/>
    <cellStyle name="Note 11 2 2 2 4 2" xfId="31383" xr:uid="{00000000-0005-0000-0000-0000752A0000}"/>
    <cellStyle name="Note 11 2 2 3" xfId="4720" xr:uid="{00000000-0005-0000-0000-0000762A0000}"/>
    <cellStyle name="Note 11 2 2 3 2" xfId="13240" xr:uid="{00000000-0005-0000-0000-0000772A0000}"/>
    <cellStyle name="Note 11 2 2 3 2 2" xfId="26411" xr:uid="{00000000-0005-0000-0000-0000782A0000}"/>
    <cellStyle name="Note 11 2 2 3 2 2 2" xfId="39162" xr:uid="{00000000-0005-0000-0000-0000792A0000}"/>
    <cellStyle name="Note 11 2 2 3 3" xfId="14621" xr:uid="{00000000-0005-0000-0000-00007A2A0000}"/>
    <cellStyle name="Note 11 2 2 3 3 2" xfId="27792" xr:uid="{00000000-0005-0000-0000-00007B2A0000}"/>
    <cellStyle name="Note 11 2 2 3 3 2 2" xfId="40543" xr:uid="{00000000-0005-0000-0000-00007C2A0000}"/>
    <cellStyle name="Note 11 2 2 3 4" xfId="18633" xr:uid="{00000000-0005-0000-0000-00007D2A0000}"/>
    <cellStyle name="Note 11 2 2 3 4 2" xfId="31384" xr:uid="{00000000-0005-0000-0000-00007E2A0000}"/>
    <cellStyle name="Note 11 2 2 4" xfId="13238" xr:uid="{00000000-0005-0000-0000-00007F2A0000}"/>
    <cellStyle name="Note 11 2 2 4 2" xfId="26409" xr:uid="{00000000-0005-0000-0000-0000802A0000}"/>
    <cellStyle name="Note 11 2 2 4 2 2" xfId="39160" xr:uid="{00000000-0005-0000-0000-0000812A0000}"/>
    <cellStyle name="Note 11 2 2 5" xfId="14623" xr:uid="{00000000-0005-0000-0000-0000822A0000}"/>
    <cellStyle name="Note 11 2 2 5 2" xfId="27794" xr:uid="{00000000-0005-0000-0000-0000832A0000}"/>
    <cellStyle name="Note 11 2 2 5 2 2" xfId="40545" xr:uid="{00000000-0005-0000-0000-0000842A0000}"/>
    <cellStyle name="Note 11 2 2 6" xfId="18631" xr:uid="{00000000-0005-0000-0000-0000852A0000}"/>
    <cellStyle name="Note 11 2 2 6 2" xfId="31382" xr:uid="{00000000-0005-0000-0000-0000862A0000}"/>
    <cellStyle name="Note 11 2 3" xfId="4721" xr:uid="{00000000-0005-0000-0000-0000872A0000}"/>
    <cellStyle name="Note 11 2 3 2" xfId="13241" xr:uid="{00000000-0005-0000-0000-0000882A0000}"/>
    <cellStyle name="Note 11 2 3 2 2" xfId="26412" xr:uid="{00000000-0005-0000-0000-0000892A0000}"/>
    <cellStyle name="Note 11 2 3 2 2 2" xfId="39163" xr:uid="{00000000-0005-0000-0000-00008A2A0000}"/>
    <cellStyle name="Note 11 2 3 3" xfId="14620" xr:uid="{00000000-0005-0000-0000-00008B2A0000}"/>
    <cellStyle name="Note 11 2 3 3 2" xfId="27791" xr:uid="{00000000-0005-0000-0000-00008C2A0000}"/>
    <cellStyle name="Note 11 2 3 3 2 2" xfId="40542" xr:uid="{00000000-0005-0000-0000-00008D2A0000}"/>
    <cellStyle name="Note 11 2 3 4" xfId="18634" xr:uid="{00000000-0005-0000-0000-00008E2A0000}"/>
    <cellStyle name="Note 11 2 3 4 2" xfId="31385" xr:uid="{00000000-0005-0000-0000-00008F2A0000}"/>
    <cellStyle name="Note 11 2 4" xfId="4722" xr:uid="{00000000-0005-0000-0000-0000902A0000}"/>
    <cellStyle name="Note 11 2 4 2" xfId="13242" xr:uid="{00000000-0005-0000-0000-0000912A0000}"/>
    <cellStyle name="Note 11 2 4 2 2" xfId="26413" xr:uid="{00000000-0005-0000-0000-0000922A0000}"/>
    <cellStyle name="Note 11 2 4 2 2 2" xfId="39164" xr:uid="{00000000-0005-0000-0000-0000932A0000}"/>
    <cellStyle name="Note 11 2 4 3" xfId="14619" xr:uid="{00000000-0005-0000-0000-0000942A0000}"/>
    <cellStyle name="Note 11 2 4 3 2" xfId="27790" xr:uid="{00000000-0005-0000-0000-0000952A0000}"/>
    <cellStyle name="Note 11 2 4 3 2 2" xfId="40541" xr:uid="{00000000-0005-0000-0000-0000962A0000}"/>
    <cellStyle name="Note 11 2 4 4" xfId="18635" xr:uid="{00000000-0005-0000-0000-0000972A0000}"/>
    <cellStyle name="Note 11 2 4 4 2" xfId="31386" xr:uid="{00000000-0005-0000-0000-0000982A0000}"/>
    <cellStyle name="Note 11 2 5" xfId="13237" xr:uid="{00000000-0005-0000-0000-0000992A0000}"/>
    <cellStyle name="Note 11 2 5 2" xfId="26408" xr:uid="{00000000-0005-0000-0000-00009A2A0000}"/>
    <cellStyle name="Note 11 2 5 2 2" xfId="39159" xr:uid="{00000000-0005-0000-0000-00009B2A0000}"/>
    <cellStyle name="Note 11 2 6" xfId="14624" xr:uid="{00000000-0005-0000-0000-00009C2A0000}"/>
    <cellStyle name="Note 11 2 6 2" xfId="27795" xr:uid="{00000000-0005-0000-0000-00009D2A0000}"/>
    <cellStyle name="Note 11 2 6 2 2" xfId="40546" xr:uid="{00000000-0005-0000-0000-00009E2A0000}"/>
    <cellStyle name="Note 11 2 7" xfId="18630" xr:uid="{00000000-0005-0000-0000-00009F2A0000}"/>
    <cellStyle name="Note 11 2 7 2" xfId="31381" xr:uid="{00000000-0005-0000-0000-0000A02A0000}"/>
    <cellStyle name="Note 11 3" xfId="4723" xr:uid="{00000000-0005-0000-0000-0000A12A0000}"/>
    <cellStyle name="Note 11 3 2" xfId="4724" xr:uid="{00000000-0005-0000-0000-0000A22A0000}"/>
    <cellStyle name="Note 11 3 2 2" xfId="13244" xr:uid="{00000000-0005-0000-0000-0000A32A0000}"/>
    <cellStyle name="Note 11 3 2 2 2" xfId="26415" xr:uid="{00000000-0005-0000-0000-0000A42A0000}"/>
    <cellStyle name="Note 11 3 2 2 2 2" xfId="39166" xr:uid="{00000000-0005-0000-0000-0000A52A0000}"/>
    <cellStyle name="Note 11 3 2 3" xfId="14617" xr:uid="{00000000-0005-0000-0000-0000A62A0000}"/>
    <cellStyle name="Note 11 3 2 3 2" xfId="27788" xr:uid="{00000000-0005-0000-0000-0000A72A0000}"/>
    <cellStyle name="Note 11 3 2 3 2 2" xfId="40539" xr:uid="{00000000-0005-0000-0000-0000A82A0000}"/>
    <cellStyle name="Note 11 3 2 4" xfId="18637" xr:uid="{00000000-0005-0000-0000-0000A92A0000}"/>
    <cellStyle name="Note 11 3 2 4 2" xfId="31388" xr:uid="{00000000-0005-0000-0000-0000AA2A0000}"/>
    <cellStyle name="Note 11 3 3" xfId="4725" xr:uid="{00000000-0005-0000-0000-0000AB2A0000}"/>
    <cellStyle name="Note 11 3 3 2" xfId="13245" xr:uid="{00000000-0005-0000-0000-0000AC2A0000}"/>
    <cellStyle name="Note 11 3 3 2 2" xfId="26416" xr:uid="{00000000-0005-0000-0000-0000AD2A0000}"/>
    <cellStyle name="Note 11 3 3 2 2 2" xfId="39167" xr:uid="{00000000-0005-0000-0000-0000AE2A0000}"/>
    <cellStyle name="Note 11 3 3 3" xfId="14616" xr:uid="{00000000-0005-0000-0000-0000AF2A0000}"/>
    <cellStyle name="Note 11 3 3 3 2" xfId="27787" xr:uid="{00000000-0005-0000-0000-0000B02A0000}"/>
    <cellStyle name="Note 11 3 3 3 2 2" xfId="40538" xr:uid="{00000000-0005-0000-0000-0000B12A0000}"/>
    <cellStyle name="Note 11 3 3 4" xfId="18638" xr:uid="{00000000-0005-0000-0000-0000B22A0000}"/>
    <cellStyle name="Note 11 3 3 4 2" xfId="31389" xr:uid="{00000000-0005-0000-0000-0000B32A0000}"/>
    <cellStyle name="Note 11 3 4" xfId="13243" xr:uid="{00000000-0005-0000-0000-0000B42A0000}"/>
    <cellStyle name="Note 11 3 4 2" xfId="26414" xr:uid="{00000000-0005-0000-0000-0000B52A0000}"/>
    <cellStyle name="Note 11 3 4 2 2" xfId="39165" xr:uid="{00000000-0005-0000-0000-0000B62A0000}"/>
    <cellStyle name="Note 11 3 5" xfId="14618" xr:uid="{00000000-0005-0000-0000-0000B72A0000}"/>
    <cellStyle name="Note 11 3 5 2" xfId="27789" xr:uid="{00000000-0005-0000-0000-0000B82A0000}"/>
    <cellStyle name="Note 11 3 5 2 2" xfId="40540" xr:uid="{00000000-0005-0000-0000-0000B92A0000}"/>
    <cellStyle name="Note 11 3 6" xfId="18636" xr:uid="{00000000-0005-0000-0000-0000BA2A0000}"/>
    <cellStyle name="Note 11 3 6 2" xfId="31387" xr:uid="{00000000-0005-0000-0000-0000BB2A0000}"/>
    <cellStyle name="Note 11 4" xfId="4726" xr:uid="{00000000-0005-0000-0000-0000BC2A0000}"/>
    <cellStyle name="Note 11 4 2" xfId="13246" xr:uid="{00000000-0005-0000-0000-0000BD2A0000}"/>
    <cellStyle name="Note 11 4 2 2" xfId="26417" xr:uid="{00000000-0005-0000-0000-0000BE2A0000}"/>
    <cellStyle name="Note 11 4 2 2 2" xfId="39168" xr:uid="{00000000-0005-0000-0000-0000BF2A0000}"/>
    <cellStyle name="Note 11 4 3" xfId="14615" xr:uid="{00000000-0005-0000-0000-0000C02A0000}"/>
    <cellStyle name="Note 11 4 3 2" xfId="27786" xr:uid="{00000000-0005-0000-0000-0000C12A0000}"/>
    <cellStyle name="Note 11 4 3 2 2" xfId="40537" xr:uid="{00000000-0005-0000-0000-0000C22A0000}"/>
    <cellStyle name="Note 11 4 4" xfId="18639" xr:uid="{00000000-0005-0000-0000-0000C32A0000}"/>
    <cellStyle name="Note 11 4 4 2" xfId="31390" xr:uid="{00000000-0005-0000-0000-0000C42A0000}"/>
    <cellStyle name="Note 11 5" xfId="4727" xr:uid="{00000000-0005-0000-0000-0000C52A0000}"/>
    <cellStyle name="Note 11 5 2" xfId="13247" xr:uid="{00000000-0005-0000-0000-0000C62A0000}"/>
    <cellStyle name="Note 11 5 2 2" xfId="26418" xr:uid="{00000000-0005-0000-0000-0000C72A0000}"/>
    <cellStyle name="Note 11 5 2 2 2" xfId="39169" xr:uid="{00000000-0005-0000-0000-0000C82A0000}"/>
    <cellStyle name="Note 11 5 3" xfId="14614" xr:uid="{00000000-0005-0000-0000-0000C92A0000}"/>
    <cellStyle name="Note 11 5 3 2" xfId="27785" xr:uid="{00000000-0005-0000-0000-0000CA2A0000}"/>
    <cellStyle name="Note 11 5 3 2 2" xfId="40536" xr:uid="{00000000-0005-0000-0000-0000CB2A0000}"/>
    <cellStyle name="Note 11 5 4" xfId="18640" xr:uid="{00000000-0005-0000-0000-0000CC2A0000}"/>
    <cellStyle name="Note 11 5 4 2" xfId="31391" xr:uid="{00000000-0005-0000-0000-0000CD2A0000}"/>
    <cellStyle name="Note 11 6" xfId="13236" xr:uid="{00000000-0005-0000-0000-0000CE2A0000}"/>
    <cellStyle name="Note 11 6 2" xfId="26407" xr:uid="{00000000-0005-0000-0000-0000CF2A0000}"/>
    <cellStyle name="Note 11 6 2 2" xfId="39158" xr:uid="{00000000-0005-0000-0000-0000D02A0000}"/>
    <cellStyle name="Note 11 7" xfId="14625" xr:uid="{00000000-0005-0000-0000-0000D12A0000}"/>
    <cellStyle name="Note 11 7 2" xfId="27796" xr:uid="{00000000-0005-0000-0000-0000D22A0000}"/>
    <cellStyle name="Note 11 7 2 2" xfId="40547" xr:uid="{00000000-0005-0000-0000-0000D32A0000}"/>
    <cellStyle name="Note 11 8" xfId="18629" xr:uid="{00000000-0005-0000-0000-0000D42A0000}"/>
    <cellStyle name="Note 11 8 2" xfId="31380" xr:uid="{00000000-0005-0000-0000-0000D52A0000}"/>
    <cellStyle name="Note 11 9" xfId="4716" xr:uid="{00000000-0005-0000-0000-0000D62A0000}"/>
    <cellStyle name="Note 12" xfId="1507" xr:uid="{00000000-0005-0000-0000-0000D72A0000}"/>
    <cellStyle name="Note 12 2" xfId="4729" xr:uid="{00000000-0005-0000-0000-0000D82A0000}"/>
    <cellStyle name="Note 12 2 2" xfId="4730" xr:uid="{00000000-0005-0000-0000-0000D92A0000}"/>
    <cellStyle name="Note 12 2 2 2" xfId="4731" xr:uid="{00000000-0005-0000-0000-0000DA2A0000}"/>
    <cellStyle name="Note 12 2 2 2 2" xfId="13251" xr:uid="{00000000-0005-0000-0000-0000DB2A0000}"/>
    <cellStyle name="Note 12 2 2 2 2 2" xfId="26422" xr:uid="{00000000-0005-0000-0000-0000DC2A0000}"/>
    <cellStyle name="Note 12 2 2 2 2 2 2" xfId="39173" xr:uid="{00000000-0005-0000-0000-0000DD2A0000}"/>
    <cellStyle name="Note 12 2 2 2 3" xfId="14610" xr:uid="{00000000-0005-0000-0000-0000DE2A0000}"/>
    <cellStyle name="Note 12 2 2 2 3 2" xfId="27781" xr:uid="{00000000-0005-0000-0000-0000DF2A0000}"/>
    <cellStyle name="Note 12 2 2 2 3 2 2" xfId="40532" xr:uid="{00000000-0005-0000-0000-0000E02A0000}"/>
    <cellStyle name="Note 12 2 2 2 4" xfId="18644" xr:uid="{00000000-0005-0000-0000-0000E12A0000}"/>
    <cellStyle name="Note 12 2 2 2 4 2" xfId="31395" xr:uid="{00000000-0005-0000-0000-0000E22A0000}"/>
    <cellStyle name="Note 12 2 2 3" xfId="4732" xr:uid="{00000000-0005-0000-0000-0000E32A0000}"/>
    <cellStyle name="Note 12 2 2 3 2" xfId="13252" xr:uid="{00000000-0005-0000-0000-0000E42A0000}"/>
    <cellStyle name="Note 12 2 2 3 2 2" xfId="26423" xr:uid="{00000000-0005-0000-0000-0000E52A0000}"/>
    <cellStyle name="Note 12 2 2 3 2 2 2" xfId="39174" xr:uid="{00000000-0005-0000-0000-0000E62A0000}"/>
    <cellStyle name="Note 12 2 2 3 3" xfId="14609" xr:uid="{00000000-0005-0000-0000-0000E72A0000}"/>
    <cellStyle name="Note 12 2 2 3 3 2" xfId="27780" xr:uid="{00000000-0005-0000-0000-0000E82A0000}"/>
    <cellStyle name="Note 12 2 2 3 3 2 2" xfId="40531" xr:uid="{00000000-0005-0000-0000-0000E92A0000}"/>
    <cellStyle name="Note 12 2 2 3 4" xfId="18645" xr:uid="{00000000-0005-0000-0000-0000EA2A0000}"/>
    <cellStyle name="Note 12 2 2 3 4 2" xfId="31396" xr:uid="{00000000-0005-0000-0000-0000EB2A0000}"/>
    <cellStyle name="Note 12 2 2 4" xfId="13250" xr:uid="{00000000-0005-0000-0000-0000EC2A0000}"/>
    <cellStyle name="Note 12 2 2 4 2" xfId="26421" xr:uid="{00000000-0005-0000-0000-0000ED2A0000}"/>
    <cellStyle name="Note 12 2 2 4 2 2" xfId="39172" xr:uid="{00000000-0005-0000-0000-0000EE2A0000}"/>
    <cellStyle name="Note 12 2 2 5" xfId="14611" xr:uid="{00000000-0005-0000-0000-0000EF2A0000}"/>
    <cellStyle name="Note 12 2 2 5 2" xfId="27782" xr:uid="{00000000-0005-0000-0000-0000F02A0000}"/>
    <cellStyle name="Note 12 2 2 5 2 2" xfId="40533" xr:uid="{00000000-0005-0000-0000-0000F12A0000}"/>
    <cellStyle name="Note 12 2 2 6" xfId="18643" xr:uid="{00000000-0005-0000-0000-0000F22A0000}"/>
    <cellStyle name="Note 12 2 2 6 2" xfId="31394" xr:uid="{00000000-0005-0000-0000-0000F32A0000}"/>
    <cellStyle name="Note 12 2 3" xfId="4733" xr:uid="{00000000-0005-0000-0000-0000F42A0000}"/>
    <cellStyle name="Note 12 2 3 2" xfId="13253" xr:uid="{00000000-0005-0000-0000-0000F52A0000}"/>
    <cellStyle name="Note 12 2 3 2 2" xfId="26424" xr:uid="{00000000-0005-0000-0000-0000F62A0000}"/>
    <cellStyle name="Note 12 2 3 2 2 2" xfId="39175" xr:uid="{00000000-0005-0000-0000-0000F72A0000}"/>
    <cellStyle name="Note 12 2 3 3" xfId="14608" xr:uid="{00000000-0005-0000-0000-0000F82A0000}"/>
    <cellStyle name="Note 12 2 3 3 2" xfId="27779" xr:uid="{00000000-0005-0000-0000-0000F92A0000}"/>
    <cellStyle name="Note 12 2 3 3 2 2" xfId="40530" xr:uid="{00000000-0005-0000-0000-0000FA2A0000}"/>
    <cellStyle name="Note 12 2 3 4" xfId="18646" xr:uid="{00000000-0005-0000-0000-0000FB2A0000}"/>
    <cellStyle name="Note 12 2 3 4 2" xfId="31397" xr:uid="{00000000-0005-0000-0000-0000FC2A0000}"/>
    <cellStyle name="Note 12 2 4" xfId="4734" xr:uid="{00000000-0005-0000-0000-0000FD2A0000}"/>
    <cellStyle name="Note 12 2 4 2" xfId="13254" xr:uid="{00000000-0005-0000-0000-0000FE2A0000}"/>
    <cellStyle name="Note 12 2 4 2 2" xfId="26425" xr:uid="{00000000-0005-0000-0000-0000FF2A0000}"/>
    <cellStyle name="Note 12 2 4 2 2 2" xfId="39176" xr:uid="{00000000-0005-0000-0000-0000002B0000}"/>
    <cellStyle name="Note 12 2 4 3" xfId="14607" xr:uid="{00000000-0005-0000-0000-0000012B0000}"/>
    <cellStyle name="Note 12 2 4 3 2" xfId="27778" xr:uid="{00000000-0005-0000-0000-0000022B0000}"/>
    <cellStyle name="Note 12 2 4 3 2 2" xfId="40529" xr:uid="{00000000-0005-0000-0000-0000032B0000}"/>
    <cellStyle name="Note 12 2 4 4" xfId="18647" xr:uid="{00000000-0005-0000-0000-0000042B0000}"/>
    <cellStyle name="Note 12 2 4 4 2" xfId="31398" xr:uid="{00000000-0005-0000-0000-0000052B0000}"/>
    <cellStyle name="Note 12 2 5" xfId="13249" xr:uid="{00000000-0005-0000-0000-0000062B0000}"/>
    <cellStyle name="Note 12 2 5 2" xfId="26420" xr:uid="{00000000-0005-0000-0000-0000072B0000}"/>
    <cellStyle name="Note 12 2 5 2 2" xfId="39171" xr:uid="{00000000-0005-0000-0000-0000082B0000}"/>
    <cellStyle name="Note 12 2 6" xfId="14612" xr:uid="{00000000-0005-0000-0000-0000092B0000}"/>
    <cellStyle name="Note 12 2 6 2" xfId="27783" xr:uid="{00000000-0005-0000-0000-00000A2B0000}"/>
    <cellStyle name="Note 12 2 6 2 2" xfId="40534" xr:uid="{00000000-0005-0000-0000-00000B2B0000}"/>
    <cellStyle name="Note 12 2 7" xfId="18642" xr:uid="{00000000-0005-0000-0000-00000C2B0000}"/>
    <cellStyle name="Note 12 2 7 2" xfId="31393" xr:uid="{00000000-0005-0000-0000-00000D2B0000}"/>
    <cellStyle name="Note 12 3" xfId="4735" xr:uid="{00000000-0005-0000-0000-00000E2B0000}"/>
    <cellStyle name="Note 12 3 2" xfId="4736" xr:uid="{00000000-0005-0000-0000-00000F2B0000}"/>
    <cellStyle name="Note 12 3 2 2" xfId="13256" xr:uid="{00000000-0005-0000-0000-0000102B0000}"/>
    <cellStyle name="Note 12 3 2 2 2" xfId="26427" xr:uid="{00000000-0005-0000-0000-0000112B0000}"/>
    <cellStyle name="Note 12 3 2 2 2 2" xfId="39178" xr:uid="{00000000-0005-0000-0000-0000122B0000}"/>
    <cellStyle name="Note 12 3 2 3" xfId="14605" xr:uid="{00000000-0005-0000-0000-0000132B0000}"/>
    <cellStyle name="Note 12 3 2 3 2" xfId="27776" xr:uid="{00000000-0005-0000-0000-0000142B0000}"/>
    <cellStyle name="Note 12 3 2 3 2 2" xfId="40527" xr:uid="{00000000-0005-0000-0000-0000152B0000}"/>
    <cellStyle name="Note 12 3 2 4" xfId="18649" xr:uid="{00000000-0005-0000-0000-0000162B0000}"/>
    <cellStyle name="Note 12 3 2 4 2" xfId="31400" xr:uid="{00000000-0005-0000-0000-0000172B0000}"/>
    <cellStyle name="Note 12 3 3" xfId="4737" xr:uid="{00000000-0005-0000-0000-0000182B0000}"/>
    <cellStyle name="Note 12 3 3 2" xfId="13257" xr:uid="{00000000-0005-0000-0000-0000192B0000}"/>
    <cellStyle name="Note 12 3 3 2 2" xfId="26428" xr:uid="{00000000-0005-0000-0000-00001A2B0000}"/>
    <cellStyle name="Note 12 3 3 2 2 2" xfId="39179" xr:uid="{00000000-0005-0000-0000-00001B2B0000}"/>
    <cellStyle name="Note 12 3 3 3" xfId="14604" xr:uid="{00000000-0005-0000-0000-00001C2B0000}"/>
    <cellStyle name="Note 12 3 3 3 2" xfId="27775" xr:uid="{00000000-0005-0000-0000-00001D2B0000}"/>
    <cellStyle name="Note 12 3 3 3 2 2" xfId="40526" xr:uid="{00000000-0005-0000-0000-00001E2B0000}"/>
    <cellStyle name="Note 12 3 3 4" xfId="18650" xr:uid="{00000000-0005-0000-0000-00001F2B0000}"/>
    <cellStyle name="Note 12 3 3 4 2" xfId="31401" xr:uid="{00000000-0005-0000-0000-0000202B0000}"/>
    <cellStyle name="Note 12 3 4" xfId="13255" xr:uid="{00000000-0005-0000-0000-0000212B0000}"/>
    <cellStyle name="Note 12 3 4 2" xfId="26426" xr:uid="{00000000-0005-0000-0000-0000222B0000}"/>
    <cellStyle name="Note 12 3 4 2 2" xfId="39177" xr:uid="{00000000-0005-0000-0000-0000232B0000}"/>
    <cellStyle name="Note 12 3 5" xfId="14606" xr:uid="{00000000-0005-0000-0000-0000242B0000}"/>
    <cellStyle name="Note 12 3 5 2" xfId="27777" xr:uid="{00000000-0005-0000-0000-0000252B0000}"/>
    <cellStyle name="Note 12 3 5 2 2" xfId="40528" xr:uid="{00000000-0005-0000-0000-0000262B0000}"/>
    <cellStyle name="Note 12 3 6" xfId="18648" xr:uid="{00000000-0005-0000-0000-0000272B0000}"/>
    <cellStyle name="Note 12 3 6 2" xfId="31399" xr:uid="{00000000-0005-0000-0000-0000282B0000}"/>
    <cellStyle name="Note 12 4" xfId="4738" xr:uid="{00000000-0005-0000-0000-0000292B0000}"/>
    <cellStyle name="Note 12 4 2" xfId="13258" xr:uid="{00000000-0005-0000-0000-00002A2B0000}"/>
    <cellStyle name="Note 12 4 2 2" xfId="26429" xr:uid="{00000000-0005-0000-0000-00002B2B0000}"/>
    <cellStyle name="Note 12 4 2 2 2" xfId="39180" xr:uid="{00000000-0005-0000-0000-00002C2B0000}"/>
    <cellStyle name="Note 12 4 3" xfId="14603" xr:uid="{00000000-0005-0000-0000-00002D2B0000}"/>
    <cellStyle name="Note 12 4 3 2" xfId="27774" xr:uid="{00000000-0005-0000-0000-00002E2B0000}"/>
    <cellStyle name="Note 12 4 3 2 2" xfId="40525" xr:uid="{00000000-0005-0000-0000-00002F2B0000}"/>
    <cellStyle name="Note 12 4 4" xfId="18651" xr:uid="{00000000-0005-0000-0000-0000302B0000}"/>
    <cellStyle name="Note 12 4 4 2" xfId="31402" xr:uid="{00000000-0005-0000-0000-0000312B0000}"/>
    <cellStyle name="Note 12 5" xfId="4739" xr:uid="{00000000-0005-0000-0000-0000322B0000}"/>
    <cellStyle name="Note 12 5 2" xfId="13259" xr:uid="{00000000-0005-0000-0000-0000332B0000}"/>
    <cellStyle name="Note 12 5 2 2" xfId="26430" xr:uid="{00000000-0005-0000-0000-0000342B0000}"/>
    <cellStyle name="Note 12 5 2 2 2" xfId="39181" xr:uid="{00000000-0005-0000-0000-0000352B0000}"/>
    <cellStyle name="Note 12 5 3" xfId="14602" xr:uid="{00000000-0005-0000-0000-0000362B0000}"/>
    <cellStyle name="Note 12 5 3 2" xfId="27773" xr:uid="{00000000-0005-0000-0000-0000372B0000}"/>
    <cellStyle name="Note 12 5 3 2 2" xfId="40524" xr:uid="{00000000-0005-0000-0000-0000382B0000}"/>
    <cellStyle name="Note 12 5 4" xfId="18652" xr:uid="{00000000-0005-0000-0000-0000392B0000}"/>
    <cellStyle name="Note 12 5 4 2" xfId="31403" xr:uid="{00000000-0005-0000-0000-00003A2B0000}"/>
    <cellStyle name="Note 12 6" xfId="13248" xr:uid="{00000000-0005-0000-0000-00003B2B0000}"/>
    <cellStyle name="Note 12 6 2" xfId="26419" xr:uid="{00000000-0005-0000-0000-00003C2B0000}"/>
    <cellStyle name="Note 12 6 2 2" xfId="39170" xr:uid="{00000000-0005-0000-0000-00003D2B0000}"/>
    <cellStyle name="Note 12 7" xfId="14613" xr:uid="{00000000-0005-0000-0000-00003E2B0000}"/>
    <cellStyle name="Note 12 7 2" xfId="27784" xr:uid="{00000000-0005-0000-0000-00003F2B0000}"/>
    <cellStyle name="Note 12 7 2 2" xfId="40535" xr:uid="{00000000-0005-0000-0000-0000402B0000}"/>
    <cellStyle name="Note 12 8" xfId="18641" xr:uid="{00000000-0005-0000-0000-0000412B0000}"/>
    <cellStyle name="Note 12 8 2" xfId="31392" xr:uid="{00000000-0005-0000-0000-0000422B0000}"/>
    <cellStyle name="Note 12 9" xfId="4728" xr:uid="{00000000-0005-0000-0000-0000432B0000}"/>
    <cellStyle name="Note 13" xfId="1508" xr:uid="{00000000-0005-0000-0000-0000442B0000}"/>
    <cellStyle name="Note 13 2" xfId="4741" xr:uid="{00000000-0005-0000-0000-0000452B0000}"/>
    <cellStyle name="Note 13 2 2" xfId="4742" xr:uid="{00000000-0005-0000-0000-0000462B0000}"/>
    <cellStyle name="Note 13 2 2 2" xfId="4743" xr:uid="{00000000-0005-0000-0000-0000472B0000}"/>
    <cellStyle name="Note 13 2 2 2 2" xfId="13263" xr:uid="{00000000-0005-0000-0000-0000482B0000}"/>
    <cellStyle name="Note 13 2 2 2 2 2" xfId="26434" xr:uid="{00000000-0005-0000-0000-0000492B0000}"/>
    <cellStyle name="Note 13 2 2 2 2 2 2" xfId="39185" xr:uid="{00000000-0005-0000-0000-00004A2B0000}"/>
    <cellStyle name="Note 13 2 2 2 3" xfId="14598" xr:uid="{00000000-0005-0000-0000-00004B2B0000}"/>
    <cellStyle name="Note 13 2 2 2 3 2" xfId="27769" xr:uid="{00000000-0005-0000-0000-00004C2B0000}"/>
    <cellStyle name="Note 13 2 2 2 3 2 2" xfId="40520" xr:uid="{00000000-0005-0000-0000-00004D2B0000}"/>
    <cellStyle name="Note 13 2 2 2 4" xfId="18656" xr:uid="{00000000-0005-0000-0000-00004E2B0000}"/>
    <cellStyle name="Note 13 2 2 2 4 2" xfId="31407" xr:uid="{00000000-0005-0000-0000-00004F2B0000}"/>
    <cellStyle name="Note 13 2 2 3" xfId="4744" xr:uid="{00000000-0005-0000-0000-0000502B0000}"/>
    <cellStyle name="Note 13 2 2 3 2" xfId="13264" xr:uid="{00000000-0005-0000-0000-0000512B0000}"/>
    <cellStyle name="Note 13 2 2 3 2 2" xfId="26435" xr:uid="{00000000-0005-0000-0000-0000522B0000}"/>
    <cellStyle name="Note 13 2 2 3 2 2 2" xfId="39186" xr:uid="{00000000-0005-0000-0000-0000532B0000}"/>
    <cellStyle name="Note 13 2 2 3 3" xfId="14597" xr:uid="{00000000-0005-0000-0000-0000542B0000}"/>
    <cellStyle name="Note 13 2 2 3 3 2" xfId="27768" xr:uid="{00000000-0005-0000-0000-0000552B0000}"/>
    <cellStyle name="Note 13 2 2 3 3 2 2" xfId="40519" xr:uid="{00000000-0005-0000-0000-0000562B0000}"/>
    <cellStyle name="Note 13 2 2 3 4" xfId="18657" xr:uid="{00000000-0005-0000-0000-0000572B0000}"/>
    <cellStyle name="Note 13 2 2 3 4 2" xfId="31408" xr:uid="{00000000-0005-0000-0000-0000582B0000}"/>
    <cellStyle name="Note 13 2 2 4" xfId="13262" xr:uid="{00000000-0005-0000-0000-0000592B0000}"/>
    <cellStyle name="Note 13 2 2 4 2" xfId="26433" xr:uid="{00000000-0005-0000-0000-00005A2B0000}"/>
    <cellStyle name="Note 13 2 2 4 2 2" xfId="39184" xr:uid="{00000000-0005-0000-0000-00005B2B0000}"/>
    <cellStyle name="Note 13 2 2 5" xfId="14599" xr:uid="{00000000-0005-0000-0000-00005C2B0000}"/>
    <cellStyle name="Note 13 2 2 5 2" xfId="27770" xr:uid="{00000000-0005-0000-0000-00005D2B0000}"/>
    <cellStyle name="Note 13 2 2 5 2 2" xfId="40521" xr:uid="{00000000-0005-0000-0000-00005E2B0000}"/>
    <cellStyle name="Note 13 2 2 6" xfId="18655" xr:uid="{00000000-0005-0000-0000-00005F2B0000}"/>
    <cellStyle name="Note 13 2 2 6 2" xfId="31406" xr:uid="{00000000-0005-0000-0000-0000602B0000}"/>
    <cellStyle name="Note 13 2 3" xfId="4745" xr:uid="{00000000-0005-0000-0000-0000612B0000}"/>
    <cellStyle name="Note 13 2 3 2" xfId="13265" xr:uid="{00000000-0005-0000-0000-0000622B0000}"/>
    <cellStyle name="Note 13 2 3 2 2" xfId="26436" xr:uid="{00000000-0005-0000-0000-0000632B0000}"/>
    <cellStyle name="Note 13 2 3 2 2 2" xfId="39187" xr:uid="{00000000-0005-0000-0000-0000642B0000}"/>
    <cellStyle name="Note 13 2 3 3" xfId="14596" xr:uid="{00000000-0005-0000-0000-0000652B0000}"/>
    <cellStyle name="Note 13 2 3 3 2" xfId="27767" xr:uid="{00000000-0005-0000-0000-0000662B0000}"/>
    <cellStyle name="Note 13 2 3 3 2 2" xfId="40518" xr:uid="{00000000-0005-0000-0000-0000672B0000}"/>
    <cellStyle name="Note 13 2 3 4" xfId="18658" xr:uid="{00000000-0005-0000-0000-0000682B0000}"/>
    <cellStyle name="Note 13 2 3 4 2" xfId="31409" xr:uid="{00000000-0005-0000-0000-0000692B0000}"/>
    <cellStyle name="Note 13 2 4" xfId="4746" xr:uid="{00000000-0005-0000-0000-00006A2B0000}"/>
    <cellStyle name="Note 13 2 4 2" xfId="13266" xr:uid="{00000000-0005-0000-0000-00006B2B0000}"/>
    <cellStyle name="Note 13 2 4 2 2" xfId="26437" xr:uid="{00000000-0005-0000-0000-00006C2B0000}"/>
    <cellStyle name="Note 13 2 4 2 2 2" xfId="39188" xr:uid="{00000000-0005-0000-0000-00006D2B0000}"/>
    <cellStyle name="Note 13 2 4 3" xfId="14595" xr:uid="{00000000-0005-0000-0000-00006E2B0000}"/>
    <cellStyle name="Note 13 2 4 3 2" xfId="27766" xr:uid="{00000000-0005-0000-0000-00006F2B0000}"/>
    <cellStyle name="Note 13 2 4 3 2 2" xfId="40517" xr:uid="{00000000-0005-0000-0000-0000702B0000}"/>
    <cellStyle name="Note 13 2 4 4" xfId="18659" xr:uid="{00000000-0005-0000-0000-0000712B0000}"/>
    <cellStyle name="Note 13 2 4 4 2" xfId="31410" xr:uid="{00000000-0005-0000-0000-0000722B0000}"/>
    <cellStyle name="Note 13 2 5" xfId="13261" xr:uid="{00000000-0005-0000-0000-0000732B0000}"/>
    <cellStyle name="Note 13 2 5 2" xfId="26432" xr:uid="{00000000-0005-0000-0000-0000742B0000}"/>
    <cellStyle name="Note 13 2 5 2 2" xfId="39183" xr:uid="{00000000-0005-0000-0000-0000752B0000}"/>
    <cellStyle name="Note 13 2 6" xfId="14600" xr:uid="{00000000-0005-0000-0000-0000762B0000}"/>
    <cellStyle name="Note 13 2 6 2" xfId="27771" xr:uid="{00000000-0005-0000-0000-0000772B0000}"/>
    <cellStyle name="Note 13 2 6 2 2" xfId="40522" xr:uid="{00000000-0005-0000-0000-0000782B0000}"/>
    <cellStyle name="Note 13 2 7" xfId="18654" xr:uid="{00000000-0005-0000-0000-0000792B0000}"/>
    <cellStyle name="Note 13 2 7 2" xfId="31405" xr:uid="{00000000-0005-0000-0000-00007A2B0000}"/>
    <cellStyle name="Note 13 3" xfId="4747" xr:uid="{00000000-0005-0000-0000-00007B2B0000}"/>
    <cellStyle name="Note 13 3 2" xfId="4748" xr:uid="{00000000-0005-0000-0000-00007C2B0000}"/>
    <cellStyle name="Note 13 3 2 2" xfId="13268" xr:uid="{00000000-0005-0000-0000-00007D2B0000}"/>
    <cellStyle name="Note 13 3 2 2 2" xfId="26439" xr:uid="{00000000-0005-0000-0000-00007E2B0000}"/>
    <cellStyle name="Note 13 3 2 2 2 2" xfId="39190" xr:uid="{00000000-0005-0000-0000-00007F2B0000}"/>
    <cellStyle name="Note 13 3 2 3" xfId="14593" xr:uid="{00000000-0005-0000-0000-0000802B0000}"/>
    <cellStyle name="Note 13 3 2 3 2" xfId="27764" xr:uid="{00000000-0005-0000-0000-0000812B0000}"/>
    <cellStyle name="Note 13 3 2 3 2 2" xfId="40515" xr:uid="{00000000-0005-0000-0000-0000822B0000}"/>
    <cellStyle name="Note 13 3 2 4" xfId="18661" xr:uid="{00000000-0005-0000-0000-0000832B0000}"/>
    <cellStyle name="Note 13 3 2 4 2" xfId="31412" xr:uid="{00000000-0005-0000-0000-0000842B0000}"/>
    <cellStyle name="Note 13 3 3" xfId="4749" xr:uid="{00000000-0005-0000-0000-0000852B0000}"/>
    <cellStyle name="Note 13 3 3 2" xfId="13269" xr:uid="{00000000-0005-0000-0000-0000862B0000}"/>
    <cellStyle name="Note 13 3 3 2 2" xfId="26440" xr:uid="{00000000-0005-0000-0000-0000872B0000}"/>
    <cellStyle name="Note 13 3 3 2 2 2" xfId="39191" xr:uid="{00000000-0005-0000-0000-0000882B0000}"/>
    <cellStyle name="Note 13 3 3 3" xfId="14592" xr:uid="{00000000-0005-0000-0000-0000892B0000}"/>
    <cellStyle name="Note 13 3 3 3 2" xfId="27763" xr:uid="{00000000-0005-0000-0000-00008A2B0000}"/>
    <cellStyle name="Note 13 3 3 3 2 2" xfId="40514" xr:uid="{00000000-0005-0000-0000-00008B2B0000}"/>
    <cellStyle name="Note 13 3 3 4" xfId="18662" xr:uid="{00000000-0005-0000-0000-00008C2B0000}"/>
    <cellStyle name="Note 13 3 3 4 2" xfId="31413" xr:uid="{00000000-0005-0000-0000-00008D2B0000}"/>
    <cellStyle name="Note 13 3 4" xfId="13267" xr:uid="{00000000-0005-0000-0000-00008E2B0000}"/>
    <cellStyle name="Note 13 3 4 2" xfId="26438" xr:uid="{00000000-0005-0000-0000-00008F2B0000}"/>
    <cellStyle name="Note 13 3 4 2 2" xfId="39189" xr:uid="{00000000-0005-0000-0000-0000902B0000}"/>
    <cellStyle name="Note 13 3 5" xfId="14594" xr:uid="{00000000-0005-0000-0000-0000912B0000}"/>
    <cellStyle name="Note 13 3 5 2" xfId="27765" xr:uid="{00000000-0005-0000-0000-0000922B0000}"/>
    <cellStyle name="Note 13 3 5 2 2" xfId="40516" xr:uid="{00000000-0005-0000-0000-0000932B0000}"/>
    <cellStyle name="Note 13 3 6" xfId="18660" xr:uid="{00000000-0005-0000-0000-0000942B0000}"/>
    <cellStyle name="Note 13 3 6 2" xfId="31411" xr:uid="{00000000-0005-0000-0000-0000952B0000}"/>
    <cellStyle name="Note 13 4" xfId="4750" xr:uid="{00000000-0005-0000-0000-0000962B0000}"/>
    <cellStyle name="Note 13 4 2" xfId="13270" xr:uid="{00000000-0005-0000-0000-0000972B0000}"/>
    <cellStyle name="Note 13 4 2 2" xfId="26441" xr:uid="{00000000-0005-0000-0000-0000982B0000}"/>
    <cellStyle name="Note 13 4 2 2 2" xfId="39192" xr:uid="{00000000-0005-0000-0000-0000992B0000}"/>
    <cellStyle name="Note 13 4 3" xfId="14591" xr:uid="{00000000-0005-0000-0000-00009A2B0000}"/>
    <cellStyle name="Note 13 4 3 2" xfId="27762" xr:uid="{00000000-0005-0000-0000-00009B2B0000}"/>
    <cellStyle name="Note 13 4 3 2 2" xfId="40513" xr:uid="{00000000-0005-0000-0000-00009C2B0000}"/>
    <cellStyle name="Note 13 4 4" xfId="18663" xr:uid="{00000000-0005-0000-0000-00009D2B0000}"/>
    <cellStyle name="Note 13 4 4 2" xfId="31414" xr:uid="{00000000-0005-0000-0000-00009E2B0000}"/>
    <cellStyle name="Note 13 5" xfId="4751" xr:uid="{00000000-0005-0000-0000-00009F2B0000}"/>
    <cellStyle name="Note 13 5 2" xfId="13271" xr:uid="{00000000-0005-0000-0000-0000A02B0000}"/>
    <cellStyle name="Note 13 5 2 2" xfId="26442" xr:uid="{00000000-0005-0000-0000-0000A12B0000}"/>
    <cellStyle name="Note 13 5 2 2 2" xfId="39193" xr:uid="{00000000-0005-0000-0000-0000A22B0000}"/>
    <cellStyle name="Note 13 5 3" xfId="14590" xr:uid="{00000000-0005-0000-0000-0000A32B0000}"/>
    <cellStyle name="Note 13 5 3 2" xfId="27761" xr:uid="{00000000-0005-0000-0000-0000A42B0000}"/>
    <cellStyle name="Note 13 5 3 2 2" xfId="40512" xr:uid="{00000000-0005-0000-0000-0000A52B0000}"/>
    <cellStyle name="Note 13 5 4" xfId="18664" xr:uid="{00000000-0005-0000-0000-0000A62B0000}"/>
    <cellStyle name="Note 13 5 4 2" xfId="31415" xr:uid="{00000000-0005-0000-0000-0000A72B0000}"/>
    <cellStyle name="Note 13 6" xfId="13260" xr:uid="{00000000-0005-0000-0000-0000A82B0000}"/>
    <cellStyle name="Note 13 6 2" xfId="26431" xr:uid="{00000000-0005-0000-0000-0000A92B0000}"/>
    <cellStyle name="Note 13 6 2 2" xfId="39182" xr:uid="{00000000-0005-0000-0000-0000AA2B0000}"/>
    <cellStyle name="Note 13 7" xfId="14601" xr:uid="{00000000-0005-0000-0000-0000AB2B0000}"/>
    <cellStyle name="Note 13 7 2" xfId="27772" xr:uid="{00000000-0005-0000-0000-0000AC2B0000}"/>
    <cellStyle name="Note 13 7 2 2" xfId="40523" xr:uid="{00000000-0005-0000-0000-0000AD2B0000}"/>
    <cellStyle name="Note 13 8" xfId="18653" xr:uid="{00000000-0005-0000-0000-0000AE2B0000}"/>
    <cellStyle name="Note 13 8 2" xfId="31404" xr:uid="{00000000-0005-0000-0000-0000AF2B0000}"/>
    <cellStyle name="Note 13 9" xfId="4740" xr:uid="{00000000-0005-0000-0000-0000B02B0000}"/>
    <cellStyle name="Note 14" xfId="1509" xr:uid="{00000000-0005-0000-0000-0000B12B0000}"/>
    <cellStyle name="Note 14 2" xfId="4753" xr:uid="{00000000-0005-0000-0000-0000B22B0000}"/>
    <cellStyle name="Note 14 2 2" xfId="4754" xr:uid="{00000000-0005-0000-0000-0000B32B0000}"/>
    <cellStyle name="Note 14 2 2 2" xfId="4755" xr:uid="{00000000-0005-0000-0000-0000B42B0000}"/>
    <cellStyle name="Note 14 2 2 2 2" xfId="13275" xr:uid="{00000000-0005-0000-0000-0000B52B0000}"/>
    <cellStyle name="Note 14 2 2 2 2 2" xfId="26446" xr:uid="{00000000-0005-0000-0000-0000B62B0000}"/>
    <cellStyle name="Note 14 2 2 2 2 2 2" xfId="39197" xr:uid="{00000000-0005-0000-0000-0000B72B0000}"/>
    <cellStyle name="Note 14 2 2 2 3" xfId="14586" xr:uid="{00000000-0005-0000-0000-0000B82B0000}"/>
    <cellStyle name="Note 14 2 2 2 3 2" xfId="27757" xr:uid="{00000000-0005-0000-0000-0000B92B0000}"/>
    <cellStyle name="Note 14 2 2 2 3 2 2" xfId="40508" xr:uid="{00000000-0005-0000-0000-0000BA2B0000}"/>
    <cellStyle name="Note 14 2 2 2 4" xfId="18668" xr:uid="{00000000-0005-0000-0000-0000BB2B0000}"/>
    <cellStyle name="Note 14 2 2 2 4 2" xfId="31419" xr:uid="{00000000-0005-0000-0000-0000BC2B0000}"/>
    <cellStyle name="Note 14 2 2 3" xfId="4756" xr:uid="{00000000-0005-0000-0000-0000BD2B0000}"/>
    <cellStyle name="Note 14 2 2 3 2" xfId="13276" xr:uid="{00000000-0005-0000-0000-0000BE2B0000}"/>
    <cellStyle name="Note 14 2 2 3 2 2" xfId="26447" xr:uid="{00000000-0005-0000-0000-0000BF2B0000}"/>
    <cellStyle name="Note 14 2 2 3 2 2 2" xfId="39198" xr:uid="{00000000-0005-0000-0000-0000C02B0000}"/>
    <cellStyle name="Note 14 2 2 3 3" xfId="14585" xr:uid="{00000000-0005-0000-0000-0000C12B0000}"/>
    <cellStyle name="Note 14 2 2 3 3 2" xfId="27756" xr:uid="{00000000-0005-0000-0000-0000C22B0000}"/>
    <cellStyle name="Note 14 2 2 3 3 2 2" xfId="40507" xr:uid="{00000000-0005-0000-0000-0000C32B0000}"/>
    <cellStyle name="Note 14 2 2 3 4" xfId="18669" xr:uid="{00000000-0005-0000-0000-0000C42B0000}"/>
    <cellStyle name="Note 14 2 2 3 4 2" xfId="31420" xr:uid="{00000000-0005-0000-0000-0000C52B0000}"/>
    <cellStyle name="Note 14 2 2 4" xfId="13274" xr:uid="{00000000-0005-0000-0000-0000C62B0000}"/>
    <cellStyle name="Note 14 2 2 4 2" xfId="26445" xr:uid="{00000000-0005-0000-0000-0000C72B0000}"/>
    <cellStyle name="Note 14 2 2 4 2 2" xfId="39196" xr:uid="{00000000-0005-0000-0000-0000C82B0000}"/>
    <cellStyle name="Note 14 2 2 5" xfId="14587" xr:uid="{00000000-0005-0000-0000-0000C92B0000}"/>
    <cellStyle name="Note 14 2 2 5 2" xfId="27758" xr:uid="{00000000-0005-0000-0000-0000CA2B0000}"/>
    <cellStyle name="Note 14 2 2 5 2 2" xfId="40509" xr:uid="{00000000-0005-0000-0000-0000CB2B0000}"/>
    <cellStyle name="Note 14 2 2 6" xfId="18667" xr:uid="{00000000-0005-0000-0000-0000CC2B0000}"/>
    <cellStyle name="Note 14 2 2 6 2" xfId="31418" xr:uid="{00000000-0005-0000-0000-0000CD2B0000}"/>
    <cellStyle name="Note 14 2 3" xfId="4757" xr:uid="{00000000-0005-0000-0000-0000CE2B0000}"/>
    <cellStyle name="Note 14 2 3 2" xfId="13277" xr:uid="{00000000-0005-0000-0000-0000CF2B0000}"/>
    <cellStyle name="Note 14 2 3 2 2" xfId="26448" xr:uid="{00000000-0005-0000-0000-0000D02B0000}"/>
    <cellStyle name="Note 14 2 3 2 2 2" xfId="39199" xr:uid="{00000000-0005-0000-0000-0000D12B0000}"/>
    <cellStyle name="Note 14 2 3 3" xfId="14584" xr:uid="{00000000-0005-0000-0000-0000D22B0000}"/>
    <cellStyle name="Note 14 2 3 3 2" xfId="27755" xr:uid="{00000000-0005-0000-0000-0000D32B0000}"/>
    <cellStyle name="Note 14 2 3 3 2 2" xfId="40506" xr:uid="{00000000-0005-0000-0000-0000D42B0000}"/>
    <cellStyle name="Note 14 2 3 4" xfId="18670" xr:uid="{00000000-0005-0000-0000-0000D52B0000}"/>
    <cellStyle name="Note 14 2 3 4 2" xfId="31421" xr:uid="{00000000-0005-0000-0000-0000D62B0000}"/>
    <cellStyle name="Note 14 2 4" xfId="4758" xr:uid="{00000000-0005-0000-0000-0000D72B0000}"/>
    <cellStyle name="Note 14 2 4 2" xfId="13278" xr:uid="{00000000-0005-0000-0000-0000D82B0000}"/>
    <cellStyle name="Note 14 2 4 2 2" xfId="26449" xr:uid="{00000000-0005-0000-0000-0000D92B0000}"/>
    <cellStyle name="Note 14 2 4 2 2 2" xfId="39200" xr:uid="{00000000-0005-0000-0000-0000DA2B0000}"/>
    <cellStyle name="Note 14 2 4 3" xfId="14583" xr:uid="{00000000-0005-0000-0000-0000DB2B0000}"/>
    <cellStyle name="Note 14 2 4 3 2" xfId="27754" xr:uid="{00000000-0005-0000-0000-0000DC2B0000}"/>
    <cellStyle name="Note 14 2 4 3 2 2" xfId="40505" xr:uid="{00000000-0005-0000-0000-0000DD2B0000}"/>
    <cellStyle name="Note 14 2 4 4" xfId="18671" xr:uid="{00000000-0005-0000-0000-0000DE2B0000}"/>
    <cellStyle name="Note 14 2 4 4 2" xfId="31422" xr:uid="{00000000-0005-0000-0000-0000DF2B0000}"/>
    <cellStyle name="Note 14 2 5" xfId="13273" xr:uid="{00000000-0005-0000-0000-0000E02B0000}"/>
    <cellStyle name="Note 14 2 5 2" xfId="26444" xr:uid="{00000000-0005-0000-0000-0000E12B0000}"/>
    <cellStyle name="Note 14 2 5 2 2" xfId="39195" xr:uid="{00000000-0005-0000-0000-0000E22B0000}"/>
    <cellStyle name="Note 14 2 6" xfId="14588" xr:uid="{00000000-0005-0000-0000-0000E32B0000}"/>
    <cellStyle name="Note 14 2 6 2" xfId="27759" xr:uid="{00000000-0005-0000-0000-0000E42B0000}"/>
    <cellStyle name="Note 14 2 6 2 2" xfId="40510" xr:uid="{00000000-0005-0000-0000-0000E52B0000}"/>
    <cellStyle name="Note 14 2 7" xfId="18666" xr:uid="{00000000-0005-0000-0000-0000E62B0000}"/>
    <cellStyle name="Note 14 2 7 2" xfId="31417" xr:uid="{00000000-0005-0000-0000-0000E72B0000}"/>
    <cellStyle name="Note 14 3" xfId="4759" xr:uid="{00000000-0005-0000-0000-0000E82B0000}"/>
    <cellStyle name="Note 14 3 2" xfId="4760" xr:uid="{00000000-0005-0000-0000-0000E92B0000}"/>
    <cellStyle name="Note 14 3 2 2" xfId="13280" xr:uid="{00000000-0005-0000-0000-0000EA2B0000}"/>
    <cellStyle name="Note 14 3 2 2 2" xfId="26451" xr:uid="{00000000-0005-0000-0000-0000EB2B0000}"/>
    <cellStyle name="Note 14 3 2 2 2 2" xfId="39202" xr:uid="{00000000-0005-0000-0000-0000EC2B0000}"/>
    <cellStyle name="Note 14 3 2 3" xfId="14581" xr:uid="{00000000-0005-0000-0000-0000ED2B0000}"/>
    <cellStyle name="Note 14 3 2 3 2" xfId="27752" xr:uid="{00000000-0005-0000-0000-0000EE2B0000}"/>
    <cellStyle name="Note 14 3 2 3 2 2" xfId="40503" xr:uid="{00000000-0005-0000-0000-0000EF2B0000}"/>
    <cellStyle name="Note 14 3 2 4" xfId="18673" xr:uid="{00000000-0005-0000-0000-0000F02B0000}"/>
    <cellStyle name="Note 14 3 2 4 2" xfId="31424" xr:uid="{00000000-0005-0000-0000-0000F12B0000}"/>
    <cellStyle name="Note 14 3 3" xfId="4761" xr:uid="{00000000-0005-0000-0000-0000F22B0000}"/>
    <cellStyle name="Note 14 3 3 2" xfId="13281" xr:uid="{00000000-0005-0000-0000-0000F32B0000}"/>
    <cellStyle name="Note 14 3 3 2 2" xfId="26452" xr:uid="{00000000-0005-0000-0000-0000F42B0000}"/>
    <cellStyle name="Note 14 3 3 2 2 2" xfId="39203" xr:uid="{00000000-0005-0000-0000-0000F52B0000}"/>
    <cellStyle name="Note 14 3 3 3" xfId="14580" xr:uid="{00000000-0005-0000-0000-0000F62B0000}"/>
    <cellStyle name="Note 14 3 3 3 2" xfId="27751" xr:uid="{00000000-0005-0000-0000-0000F72B0000}"/>
    <cellStyle name="Note 14 3 3 3 2 2" xfId="40502" xr:uid="{00000000-0005-0000-0000-0000F82B0000}"/>
    <cellStyle name="Note 14 3 3 4" xfId="18674" xr:uid="{00000000-0005-0000-0000-0000F92B0000}"/>
    <cellStyle name="Note 14 3 3 4 2" xfId="31425" xr:uid="{00000000-0005-0000-0000-0000FA2B0000}"/>
    <cellStyle name="Note 14 3 4" xfId="13279" xr:uid="{00000000-0005-0000-0000-0000FB2B0000}"/>
    <cellStyle name="Note 14 3 4 2" xfId="26450" xr:uid="{00000000-0005-0000-0000-0000FC2B0000}"/>
    <cellStyle name="Note 14 3 4 2 2" xfId="39201" xr:uid="{00000000-0005-0000-0000-0000FD2B0000}"/>
    <cellStyle name="Note 14 3 5" xfId="14582" xr:uid="{00000000-0005-0000-0000-0000FE2B0000}"/>
    <cellStyle name="Note 14 3 5 2" xfId="27753" xr:uid="{00000000-0005-0000-0000-0000FF2B0000}"/>
    <cellStyle name="Note 14 3 5 2 2" xfId="40504" xr:uid="{00000000-0005-0000-0000-0000002C0000}"/>
    <cellStyle name="Note 14 3 6" xfId="18672" xr:uid="{00000000-0005-0000-0000-0000012C0000}"/>
    <cellStyle name="Note 14 3 6 2" xfId="31423" xr:uid="{00000000-0005-0000-0000-0000022C0000}"/>
    <cellStyle name="Note 14 4" xfId="4762" xr:uid="{00000000-0005-0000-0000-0000032C0000}"/>
    <cellStyle name="Note 14 4 2" xfId="13282" xr:uid="{00000000-0005-0000-0000-0000042C0000}"/>
    <cellStyle name="Note 14 4 2 2" xfId="26453" xr:uid="{00000000-0005-0000-0000-0000052C0000}"/>
    <cellStyle name="Note 14 4 2 2 2" xfId="39204" xr:uid="{00000000-0005-0000-0000-0000062C0000}"/>
    <cellStyle name="Note 14 4 3" xfId="14579" xr:uid="{00000000-0005-0000-0000-0000072C0000}"/>
    <cellStyle name="Note 14 4 3 2" xfId="27750" xr:uid="{00000000-0005-0000-0000-0000082C0000}"/>
    <cellStyle name="Note 14 4 3 2 2" xfId="40501" xr:uid="{00000000-0005-0000-0000-0000092C0000}"/>
    <cellStyle name="Note 14 4 4" xfId="18675" xr:uid="{00000000-0005-0000-0000-00000A2C0000}"/>
    <cellStyle name="Note 14 4 4 2" xfId="31426" xr:uid="{00000000-0005-0000-0000-00000B2C0000}"/>
    <cellStyle name="Note 14 5" xfId="4763" xr:uid="{00000000-0005-0000-0000-00000C2C0000}"/>
    <cellStyle name="Note 14 5 2" xfId="13283" xr:uid="{00000000-0005-0000-0000-00000D2C0000}"/>
    <cellStyle name="Note 14 5 2 2" xfId="26454" xr:uid="{00000000-0005-0000-0000-00000E2C0000}"/>
    <cellStyle name="Note 14 5 2 2 2" xfId="39205" xr:uid="{00000000-0005-0000-0000-00000F2C0000}"/>
    <cellStyle name="Note 14 5 3" xfId="14578" xr:uid="{00000000-0005-0000-0000-0000102C0000}"/>
    <cellStyle name="Note 14 5 3 2" xfId="27749" xr:uid="{00000000-0005-0000-0000-0000112C0000}"/>
    <cellStyle name="Note 14 5 3 2 2" xfId="40500" xr:uid="{00000000-0005-0000-0000-0000122C0000}"/>
    <cellStyle name="Note 14 5 4" xfId="18676" xr:uid="{00000000-0005-0000-0000-0000132C0000}"/>
    <cellStyle name="Note 14 5 4 2" xfId="31427" xr:uid="{00000000-0005-0000-0000-0000142C0000}"/>
    <cellStyle name="Note 14 6" xfId="13272" xr:uid="{00000000-0005-0000-0000-0000152C0000}"/>
    <cellStyle name="Note 14 6 2" xfId="26443" xr:uid="{00000000-0005-0000-0000-0000162C0000}"/>
    <cellStyle name="Note 14 6 2 2" xfId="39194" xr:uid="{00000000-0005-0000-0000-0000172C0000}"/>
    <cellStyle name="Note 14 7" xfId="14589" xr:uid="{00000000-0005-0000-0000-0000182C0000}"/>
    <cellStyle name="Note 14 7 2" xfId="27760" xr:uid="{00000000-0005-0000-0000-0000192C0000}"/>
    <cellStyle name="Note 14 7 2 2" xfId="40511" xr:uid="{00000000-0005-0000-0000-00001A2C0000}"/>
    <cellStyle name="Note 14 8" xfId="18665" xr:uid="{00000000-0005-0000-0000-00001B2C0000}"/>
    <cellStyle name="Note 14 8 2" xfId="31416" xr:uid="{00000000-0005-0000-0000-00001C2C0000}"/>
    <cellStyle name="Note 14 9" xfId="4752" xr:uid="{00000000-0005-0000-0000-00001D2C0000}"/>
    <cellStyle name="Note 15" xfId="1510" xr:uid="{00000000-0005-0000-0000-00001E2C0000}"/>
    <cellStyle name="Note 15 2" xfId="4765" xr:uid="{00000000-0005-0000-0000-00001F2C0000}"/>
    <cellStyle name="Note 15 2 2" xfId="4766" xr:uid="{00000000-0005-0000-0000-0000202C0000}"/>
    <cellStyle name="Note 15 2 2 2" xfId="4767" xr:uid="{00000000-0005-0000-0000-0000212C0000}"/>
    <cellStyle name="Note 15 2 2 2 2" xfId="13287" xr:uid="{00000000-0005-0000-0000-0000222C0000}"/>
    <cellStyle name="Note 15 2 2 2 2 2" xfId="26458" xr:uid="{00000000-0005-0000-0000-0000232C0000}"/>
    <cellStyle name="Note 15 2 2 2 2 2 2" xfId="39209" xr:uid="{00000000-0005-0000-0000-0000242C0000}"/>
    <cellStyle name="Note 15 2 2 2 3" xfId="14574" xr:uid="{00000000-0005-0000-0000-0000252C0000}"/>
    <cellStyle name="Note 15 2 2 2 3 2" xfId="27745" xr:uid="{00000000-0005-0000-0000-0000262C0000}"/>
    <cellStyle name="Note 15 2 2 2 3 2 2" xfId="40496" xr:uid="{00000000-0005-0000-0000-0000272C0000}"/>
    <cellStyle name="Note 15 2 2 2 4" xfId="18680" xr:uid="{00000000-0005-0000-0000-0000282C0000}"/>
    <cellStyle name="Note 15 2 2 2 4 2" xfId="31431" xr:uid="{00000000-0005-0000-0000-0000292C0000}"/>
    <cellStyle name="Note 15 2 2 3" xfId="4768" xr:uid="{00000000-0005-0000-0000-00002A2C0000}"/>
    <cellStyle name="Note 15 2 2 3 2" xfId="13288" xr:uid="{00000000-0005-0000-0000-00002B2C0000}"/>
    <cellStyle name="Note 15 2 2 3 2 2" xfId="26459" xr:uid="{00000000-0005-0000-0000-00002C2C0000}"/>
    <cellStyle name="Note 15 2 2 3 2 2 2" xfId="39210" xr:uid="{00000000-0005-0000-0000-00002D2C0000}"/>
    <cellStyle name="Note 15 2 2 3 3" xfId="14573" xr:uid="{00000000-0005-0000-0000-00002E2C0000}"/>
    <cellStyle name="Note 15 2 2 3 3 2" xfId="27744" xr:uid="{00000000-0005-0000-0000-00002F2C0000}"/>
    <cellStyle name="Note 15 2 2 3 3 2 2" xfId="40495" xr:uid="{00000000-0005-0000-0000-0000302C0000}"/>
    <cellStyle name="Note 15 2 2 3 4" xfId="18681" xr:uid="{00000000-0005-0000-0000-0000312C0000}"/>
    <cellStyle name="Note 15 2 2 3 4 2" xfId="31432" xr:uid="{00000000-0005-0000-0000-0000322C0000}"/>
    <cellStyle name="Note 15 2 2 4" xfId="13286" xr:uid="{00000000-0005-0000-0000-0000332C0000}"/>
    <cellStyle name="Note 15 2 2 4 2" xfId="26457" xr:uid="{00000000-0005-0000-0000-0000342C0000}"/>
    <cellStyle name="Note 15 2 2 4 2 2" xfId="39208" xr:uid="{00000000-0005-0000-0000-0000352C0000}"/>
    <cellStyle name="Note 15 2 2 5" xfId="14575" xr:uid="{00000000-0005-0000-0000-0000362C0000}"/>
    <cellStyle name="Note 15 2 2 5 2" xfId="27746" xr:uid="{00000000-0005-0000-0000-0000372C0000}"/>
    <cellStyle name="Note 15 2 2 5 2 2" xfId="40497" xr:uid="{00000000-0005-0000-0000-0000382C0000}"/>
    <cellStyle name="Note 15 2 2 6" xfId="18679" xr:uid="{00000000-0005-0000-0000-0000392C0000}"/>
    <cellStyle name="Note 15 2 2 6 2" xfId="31430" xr:uid="{00000000-0005-0000-0000-00003A2C0000}"/>
    <cellStyle name="Note 15 2 3" xfId="4769" xr:uid="{00000000-0005-0000-0000-00003B2C0000}"/>
    <cellStyle name="Note 15 2 3 2" xfId="13289" xr:uid="{00000000-0005-0000-0000-00003C2C0000}"/>
    <cellStyle name="Note 15 2 3 2 2" xfId="26460" xr:uid="{00000000-0005-0000-0000-00003D2C0000}"/>
    <cellStyle name="Note 15 2 3 2 2 2" xfId="39211" xr:uid="{00000000-0005-0000-0000-00003E2C0000}"/>
    <cellStyle name="Note 15 2 3 3" xfId="14572" xr:uid="{00000000-0005-0000-0000-00003F2C0000}"/>
    <cellStyle name="Note 15 2 3 3 2" xfId="27743" xr:uid="{00000000-0005-0000-0000-0000402C0000}"/>
    <cellStyle name="Note 15 2 3 3 2 2" xfId="40494" xr:uid="{00000000-0005-0000-0000-0000412C0000}"/>
    <cellStyle name="Note 15 2 3 4" xfId="18682" xr:uid="{00000000-0005-0000-0000-0000422C0000}"/>
    <cellStyle name="Note 15 2 3 4 2" xfId="31433" xr:uid="{00000000-0005-0000-0000-0000432C0000}"/>
    <cellStyle name="Note 15 2 4" xfId="4770" xr:uid="{00000000-0005-0000-0000-0000442C0000}"/>
    <cellStyle name="Note 15 2 4 2" xfId="13290" xr:uid="{00000000-0005-0000-0000-0000452C0000}"/>
    <cellStyle name="Note 15 2 4 2 2" xfId="26461" xr:uid="{00000000-0005-0000-0000-0000462C0000}"/>
    <cellStyle name="Note 15 2 4 2 2 2" xfId="39212" xr:uid="{00000000-0005-0000-0000-0000472C0000}"/>
    <cellStyle name="Note 15 2 4 3" xfId="14571" xr:uid="{00000000-0005-0000-0000-0000482C0000}"/>
    <cellStyle name="Note 15 2 4 3 2" xfId="27742" xr:uid="{00000000-0005-0000-0000-0000492C0000}"/>
    <cellStyle name="Note 15 2 4 3 2 2" xfId="40493" xr:uid="{00000000-0005-0000-0000-00004A2C0000}"/>
    <cellStyle name="Note 15 2 4 4" xfId="18683" xr:uid="{00000000-0005-0000-0000-00004B2C0000}"/>
    <cellStyle name="Note 15 2 4 4 2" xfId="31434" xr:uid="{00000000-0005-0000-0000-00004C2C0000}"/>
    <cellStyle name="Note 15 2 5" xfId="13285" xr:uid="{00000000-0005-0000-0000-00004D2C0000}"/>
    <cellStyle name="Note 15 2 5 2" xfId="26456" xr:uid="{00000000-0005-0000-0000-00004E2C0000}"/>
    <cellStyle name="Note 15 2 5 2 2" xfId="39207" xr:uid="{00000000-0005-0000-0000-00004F2C0000}"/>
    <cellStyle name="Note 15 2 6" xfId="14576" xr:uid="{00000000-0005-0000-0000-0000502C0000}"/>
    <cellStyle name="Note 15 2 6 2" xfId="27747" xr:uid="{00000000-0005-0000-0000-0000512C0000}"/>
    <cellStyle name="Note 15 2 6 2 2" xfId="40498" xr:uid="{00000000-0005-0000-0000-0000522C0000}"/>
    <cellStyle name="Note 15 2 7" xfId="18678" xr:uid="{00000000-0005-0000-0000-0000532C0000}"/>
    <cellStyle name="Note 15 2 7 2" xfId="31429" xr:uid="{00000000-0005-0000-0000-0000542C0000}"/>
    <cellStyle name="Note 15 3" xfId="4771" xr:uid="{00000000-0005-0000-0000-0000552C0000}"/>
    <cellStyle name="Note 15 3 2" xfId="4772" xr:uid="{00000000-0005-0000-0000-0000562C0000}"/>
    <cellStyle name="Note 15 3 2 2" xfId="13292" xr:uid="{00000000-0005-0000-0000-0000572C0000}"/>
    <cellStyle name="Note 15 3 2 2 2" xfId="26463" xr:uid="{00000000-0005-0000-0000-0000582C0000}"/>
    <cellStyle name="Note 15 3 2 2 2 2" xfId="39214" xr:uid="{00000000-0005-0000-0000-0000592C0000}"/>
    <cellStyle name="Note 15 3 2 3" xfId="14569" xr:uid="{00000000-0005-0000-0000-00005A2C0000}"/>
    <cellStyle name="Note 15 3 2 3 2" xfId="27740" xr:uid="{00000000-0005-0000-0000-00005B2C0000}"/>
    <cellStyle name="Note 15 3 2 3 2 2" xfId="40491" xr:uid="{00000000-0005-0000-0000-00005C2C0000}"/>
    <cellStyle name="Note 15 3 2 4" xfId="18685" xr:uid="{00000000-0005-0000-0000-00005D2C0000}"/>
    <cellStyle name="Note 15 3 2 4 2" xfId="31436" xr:uid="{00000000-0005-0000-0000-00005E2C0000}"/>
    <cellStyle name="Note 15 3 3" xfId="4773" xr:uid="{00000000-0005-0000-0000-00005F2C0000}"/>
    <cellStyle name="Note 15 3 3 2" xfId="13293" xr:uid="{00000000-0005-0000-0000-0000602C0000}"/>
    <cellStyle name="Note 15 3 3 2 2" xfId="26464" xr:uid="{00000000-0005-0000-0000-0000612C0000}"/>
    <cellStyle name="Note 15 3 3 2 2 2" xfId="39215" xr:uid="{00000000-0005-0000-0000-0000622C0000}"/>
    <cellStyle name="Note 15 3 3 3" xfId="14568" xr:uid="{00000000-0005-0000-0000-0000632C0000}"/>
    <cellStyle name="Note 15 3 3 3 2" xfId="27739" xr:uid="{00000000-0005-0000-0000-0000642C0000}"/>
    <cellStyle name="Note 15 3 3 3 2 2" xfId="40490" xr:uid="{00000000-0005-0000-0000-0000652C0000}"/>
    <cellStyle name="Note 15 3 3 4" xfId="18686" xr:uid="{00000000-0005-0000-0000-0000662C0000}"/>
    <cellStyle name="Note 15 3 3 4 2" xfId="31437" xr:uid="{00000000-0005-0000-0000-0000672C0000}"/>
    <cellStyle name="Note 15 3 4" xfId="13291" xr:uid="{00000000-0005-0000-0000-0000682C0000}"/>
    <cellStyle name="Note 15 3 4 2" xfId="26462" xr:uid="{00000000-0005-0000-0000-0000692C0000}"/>
    <cellStyle name="Note 15 3 4 2 2" xfId="39213" xr:uid="{00000000-0005-0000-0000-00006A2C0000}"/>
    <cellStyle name="Note 15 3 5" xfId="14570" xr:uid="{00000000-0005-0000-0000-00006B2C0000}"/>
    <cellStyle name="Note 15 3 5 2" xfId="27741" xr:uid="{00000000-0005-0000-0000-00006C2C0000}"/>
    <cellStyle name="Note 15 3 5 2 2" xfId="40492" xr:uid="{00000000-0005-0000-0000-00006D2C0000}"/>
    <cellStyle name="Note 15 3 6" xfId="18684" xr:uid="{00000000-0005-0000-0000-00006E2C0000}"/>
    <cellStyle name="Note 15 3 6 2" xfId="31435" xr:uid="{00000000-0005-0000-0000-00006F2C0000}"/>
    <cellStyle name="Note 15 4" xfId="4774" xr:uid="{00000000-0005-0000-0000-0000702C0000}"/>
    <cellStyle name="Note 15 4 2" xfId="13294" xr:uid="{00000000-0005-0000-0000-0000712C0000}"/>
    <cellStyle name="Note 15 4 2 2" xfId="26465" xr:uid="{00000000-0005-0000-0000-0000722C0000}"/>
    <cellStyle name="Note 15 4 2 2 2" xfId="39216" xr:uid="{00000000-0005-0000-0000-0000732C0000}"/>
    <cellStyle name="Note 15 4 3" xfId="14567" xr:uid="{00000000-0005-0000-0000-0000742C0000}"/>
    <cellStyle name="Note 15 4 3 2" xfId="27738" xr:uid="{00000000-0005-0000-0000-0000752C0000}"/>
    <cellStyle name="Note 15 4 3 2 2" xfId="40489" xr:uid="{00000000-0005-0000-0000-0000762C0000}"/>
    <cellStyle name="Note 15 4 4" xfId="18687" xr:uid="{00000000-0005-0000-0000-0000772C0000}"/>
    <cellStyle name="Note 15 4 4 2" xfId="31438" xr:uid="{00000000-0005-0000-0000-0000782C0000}"/>
    <cellStyle name="Note 15 5" xfId="4775" xr:uid="{00000000-0005-0000-0000-0000792C0000}"/>
    <cellStyle name="Note 15 5 2" xfId="13295" xr:uid="{00000000-0005-0000-0000-00007A2C0000}"/>
    <cellStyle name="Note 15 5 2 2" xfId="26466" xr:uid="{00000000-0005-0000-0000-00007B2C0000}"/>
    <cellStyle name="Note 15 5 2 2 2" xfId="39217" xr:uid="{00000000-0005-0000-0000-00007C2C0000}"/>
    <cellStyle name="Note 15 5 3" xfId="14566" xr:uid="{00000000-0005-0000-0000-00007D2C0000}"/>
    <cellStyle name="Note 15 5 3 2" xfId="27737" xr:uid="{00000000-0005-0000-0000-00007E2C0000}"/>
    <cellStyle name="Note 15 5 3 2 2" xfId="40488" xr:uid="{00000000-0005-0000-0000-00007F2C0000}"/>
    <cellStyle name="Note 15 5 4" xfId="18688" xr:uid="{00000000-0005-0000-0000-0000802C0000}"/>
    <cellStyle name="Note 15 5 4 2" xfId="31439" xr:uid="{00000000-0005-0000-0000-0000812C0000}"/>
    <cellStyle name="Note 15 6" xfId="13284" xr:uid="{00000000-0005-0000-0000-0000822C0000}"/>
    <cellStyle name="Note 15 6 2" xfId="26455" xr:uid="{00000000-0005-0000-0000-0000832C0000}"/>
    <cellStyle name="Note 15 6 2 2" xfId="39206" xr:uid="{00000000-0005-0000-0000-0000842C0000}"/>
    <cellStyle name="Note 15 7" xfId="14577" xr:uid="{00000000-0005-0000-0000-0000852C0000}"/>
    <cellStyle name="Note 15 7 2" xfId="27748" xr:uid="{00000000-0005-0000-0000-0000862C0000}"/>
    <cellStyle name="Note 15 7 2 2" xfId="40499" xr:uid="{00000000-0005-0000-0000-0000872C0000}"/>
    <cellStyle name="Note 15 8" xfId="18677" xr:uid="{00000000-0005-0000-0000-0000882C0000}"/>
    <cellStyle name="Note 15 8 2" xfId="31428" xr:uid="{00000000-0005-0000-0000-0000892C0000}"/>
    <cellStyle name="Note 15 9" xfId="4764" xr:uid="{00000000-0005-0000-0000-00008A2C0000}"/>
    <cellStyle name="Note 16" xfId="1511" xr:uid="{00000000-0005-0000-0000-00008B2C0000}"/>
    <cellStyle name="Note 16 2" xfId="4777" xr:uid="{00000000-0005-0000-0000-00008C2C0000}"/>
    <cellStyle name="Note 16 2 2" xfId="4778" xr:uid="{00000000-0005-0000-0000-00008D2C0000}"/>
    <cellStyle name="Note 16 2 2 2" xfId="4779" xr:uid="{00000000-0005-0000-0000-00008E2C0000}"/>
    <cellStyle name="Note 16 2 2 2 2" xfId="13299" xr:uid="{00000000-0005-0000-0000-00008F2C0000}"/>
    <cellStyle name="Note 16 2 2 2 2 2" xfId="26470" xr:uid="{00000000-0005-0000-0000-0000902C0000}"/>
    <cellStyle name="Note 16 2 2 2 2 2 2" xfId="39221" xr:uid="{00000000-0005-0000-0000-0000912C0000}"/>
    <cellStyle name="Note 16 2 2 2 3" xfId="14562" xr:uid="{00000000-0005-0000-0000-0000922C0000}"/>
    <cellStyle name="Note 16 2 2 2 3 2" xfId="27733" xr:uid="{00000000-0005-0000-0000-0000932C0000}"/>
    <cellStyle name="Note 16 2 2 2 3 2 2" xfId="40484" xr:uid="{00000000-0005-0000-0000-0000942C0000}"/>
    <cellStyle name="Note 16 2 2 2 4" xfId="18692" xr:uid="{00000000-0005-0000-0000-0000952C0000}"/>
    <cellStyle name="Note 16 2 2 2 4 2" xfId="31443" xr:uid="{00000000-0005-0000-0000-0000962C0000}"/>
    <cellStyle name="Note 16 2 2 3" xfId="4780" xr:uid="{00000000-0005-0000-0000-0000972C0000}"/>
    <cellStyle name="Note 16 2 2 3 2" xfId="13300" xr:uid="{00000000-0005-0000-0000-0000982C0000}"/>
    <cellStyle name="Note 16 2 2 3 2 2" xfId="26471" xr:uid="{00000000-0005-0000-0000-0000992C0000}"/>
    <cellStyle name="Note 16 2 2 3 2 2 2" xfId="39222" xr:uid="{00000000-0005-0000-0000-00009A2C0000}"/>
    <cellStyle name="Note 16 2 2 3 3" xfId="14561" xr:uid="{00000000-0005-0000-0000-00009B2C0000}"/>
    <cellStyle name="Note 16 2 2 3 3 2" xfId="27732" xr:uid="{00000000-0005-0000-0000-00009C2C0000}"/>
    <cellStyle name="Note 16 2 2 3 3 2 2" xfId="40483" xr:uid="{00000000-0005-0000-0000-00009D2C0000}"/>
    <cellStyle name="Note 16 2 2 3 4" xfId="18693" xr:uid="{00000000-0005-0000-0000-00009E2C0000}"/>
    <cellStyle name="Note 16 2 2 3 4 2" xfId="31444" xr:uid="{00000000-0005-0000-0000-00009F2C0000}"/>
    <cellStyle name="Note 16 2 2 4" xfId="13298" xr:uid="{00000000-0005-0000-0000-0000A02C0000}"/>
    <cellStyle name="Note 16 2 2 4 2" xfId="26469" xr:uid="{00000000-0005-0000-0000-0000A12C0000}"/>
    <cellStyle name="Note 16 2 2 4 2 2" xfId="39220" xr:uid="{00000000-0005-0000-0000-0000A22C0000}"/>
    <cellStyle name="Note 16 2 2 5" xfId="14563" xr:uid="{00000000-0005-0000-0000-0000A32C0000}"/>
    <cellStyle name="Note 16 2 2 5 2" xfId="27734" xr:uid="{00000000-0005-0000-0000-0000A42C0000}"/>
    <cellStyle name="Note 16 2 2 5 2 2" xfId="40485" xr:uid="{00000000-0005-0000-0000-0000A52C0000}"/>
    <cellStyle name="Note 16 2 2 6" xfId="18691" xr:uid="{00000000-0005-0000-0000-0000A62C0000}"/>
    <cellStyle name="Note 16 2 2 6 2" xfId="31442" xr:uid="{00000000-0005-0000-0000-0000A72C0000}"/>
    <cellStyle name="Note 16 2 3" xfId="4781" xr:uid="{00000000-0005-0000-0000-0000A82C0000}"/>
    <cellStyle name="Note 16 2 3 2" xfId="13301" xr:uid="{00000000-0005-0000-0000-0000A92C0000}"/>
    <cellStyle name="Note 16 2 3 2 2" xfId="26472" xr:uid="{00000000-0005-0000-0000-0000AA2C0000}"/>
    <cellStyle name="Note 16 2 3 2 2 2" xfId="39223" xr:uid="{00000000-0005-0000-0000-0000AB2C0000}"/>
    <cellStyle name="Note 16 2 3 3" xfId="14560" xr:uid="{00000000-0005-0000-0000-0000AC2C0000}"/>
    <cellStyle name="Note 16 2 3 3 2" xfId="27731" xr:uid="{00000000-0005-0000-0000-0000AD2C0000}"/>
    <cellStyle name="Note 16 2 3 3 2 2" xfId="40482" xr:uid="{00000000-0005-0000-0000-0000AE2C0000}"/>
    <cellStyle name="Note 16 2 3 4" xfId="18694" xr:uid="{00000000-0005-0000-0000-0000AF2C0000}"/>
    <cellStyle name="Note 16 2 3 4 2" xfId="31445" xr:uid="{00000000-0005-0000-0000-0000B02C0000}"/>
    <cellStyle name="Note 16 2 4" xfId="4782" xr:uid="{00000000-0005-0000-0000-0000B12C0000}"/>
    <cellStyle name="Note 16 2 4 2" xfId="13302" xr:uid="{00000000-0005-0000-0000-0000B22C0000}"/>
    <cellStyle name="Note 16 2 4 2 2" xfId="26473" xr:uid="{00000000-0005-0000-0000-0000B32C0000}"/>
    <cellStyle name="Note 16 2 4 2 2 2" xfId="39224" xr:uid="{00000000-0005-0000-0000-0000B42C0000}"/>
    <cellStyle name="Note 16 2 4 3" xfId="14559" xr:uid="{00000000-0005-0000-0000-0000B52C0000}"/>
    <cellStyle name="Note 16 2 4 3 2" xfId="27730" xr:uid="{00000000-0005-0000-0000-0000B62C0000}"/>
    <cellStyle name="Note 16 2 4 3 2 2" xfId="40481" xr:uid="{00000000-0005-0000-0000-0000B72C0000}"/>
    <cellStyle name="Note 16 2 4 4" xfId="18695" xr:uid="{00000000-0005-0000-0000-0000B82C0000}"/>
    <cellStyle name="Note 16 2 4 4 2" xfId="31446" xr:uid="{00000000-0005-0000-0000-0000B92C0000}"/>
    <cellStyle name="Note 16 2 5" xfId="13297" xr:uid="{00000000-0005-0000-0000-0000BA2C0000}"/>
    <cellStyle name="Note 16 2 5 2" xfId="26468" xr:uid="{00000000-0005-0000-0000-0000BB2C0000}"/>
    <cellStyle name="Note 16 2 5 2 2" xfId="39219" xr:uid="{00000000-0005-0000-0000-0000BC2C0000}"/>
    <cellStyle name="Note 16 2 6" xfId="14564" xr:uid="{00000000-0005-0000-0000-0000BD2C0000}"/>
    <cellStyle name="Note 16 2 6 2" xfId="27735" xr:uid="{00000000-0005-0000-0000-0000BE2C0000}"/>
    <cellStyle name="Note 16 2 6 2 2" xfId="40486" xr:uid="{00000000-0005-0000-0000-0000BF2C0000}"/>
    <cellStyle name="Note 16 2 7" xfId="18690" xr:uid="{00000000-0005-0000-0000-0000C02C0000}"/>
    <cellStyle name="Note 16 2 7 2" xfId="31441" xr:uid="{00000000-0005-0000-0000-0000C12C0000}"/>
    <cellStyle name="Note 16 3" xfId="4783" xr:uid="{00000000-0005-0000-0000-0000C22C0000}"/>
    <cellStyle name="Note 16 3 2" xfId="4784" xr:uid="{00000000-0005-0000-0000-0000C32C0000}"/>
    <cellStyle name="Note 16 3 2 2" xfId="13304" xr:uid="{00000000-0005-0000-0000-0000C42C0000}"/>
    <cellStyle name="Note 16 3 2 2 2" xfId="26475" xr:uid="{00000000-0005-0000-0000-0000C52C0000}"/>
    <cellStyle name="Note 16 3 2 2 2 2" xfId="39226" xr:uid="{00000000-0005-0000-0000-0000C62C0000}"/>
    <cellStyle name="Note 16 3 2 3" xfId="14557" xr:uid="{00000000-0005-0000-0000-0000C72C0000}"/>
    <cellStyle name="Note 16 3 2 3 2" xfId="27728" xr:uid="{00000000-0005-0000-0000-0000C82C0000}"/>
    <cellStyle name="Note 16 3 2 3 2 2" xfId="40479" xr:uid="{00000000-0005-0000-0000-0000C92C0000}"/>
    <cellStyle name="Note 16 3 2 4" xfId="18697" xr:uid="{00000000-0005-0000-0000-0000CA2C0000}"/>
    <cellStyle name="Note 16 3 2 4 2" xfId="31448" xr:uid="{00000000-0005-0000-0000-0000CB2C0000}"/>
    <cellStyle name="Note 16 3 3" xfId="4785" xr:uid="{00000000-0005-0000-0000-0000CC2C0000}"/>
    <cellStyle name="Note 16 3 3 2" xfId="13305" xr:uid="{00000000-0005-0000-0000-0000CD2C0000}"/>
    <cellStyle name="Note 16 3 3 2 2" xfId="26476" xr:uid="{00000000-0005-0000-0000-0000CE2C0000}"/>
    <cellStyle name="Note 16 3 3 2 2 2" xfId="39227" xr:uid="{00000000-0005-0000-0000-0000CF2C0000}"/>
    <cellStyle name="Note 16 3 3 3" xfId="14556" xr:uid="{00000000-0005-0000-0000-0000D02C0000}"/>
    <cellStyle name="Note 16 3 3 3 2" xfId="27727" xr:uid="{00000000-0005-0000-0000-0000D12C0000}"/>
    <cellStyle name="Note 16 3 3 3 2 2" xfId="40478" xr:uid="{00000000-0005-0000-0000-0000D22C0000}"/>
    <cellStyle name="Note 16 3 3 4" xfId="18698" xr:uid="{00000000-0005-0000-0000-0000D32C0000}"/>
    <cellStyle name="Note 16 3 3 4 2" xfId="31449" xr:uid="{00000000-0005-0000-0000-0000D42C0000}"/>
    <cellStyle name="Note 16 3 4" xfId="13303" xr:uid="{00000000-0005-0000-0000-0000D52C0000}"/>
    <cellStyle name="Note 16 3 4 2" xfId="26474" xr:uid="{00000000-0005-0000-0000-0000D62C0000}"/>
    <cellStyle name="Note 16 3 4 2 2" xfId="39225" xr:uid="{00000000-0005-0000-0000-0000D72C0000}"/>
    <cellStyle name="Note 16 3 5" xfId="14558" xr:uid="{00000000-0005-0000-0000-0000D82C0000}"/>
    <cellStyle name="Note 16 3 5 2" xfId="27729" xr:uid="{00000000-0005-0000-0000-0000D92C0000}"/>
    <cellStyle name="Note 16 3 5 2 2" xfId="40480" xr:uid="{00000000-0005-0000-0000-0000DA2C0000}"/>
    <cellStyle name="Note 16 3 6" xfId="18696" xr:uid="{00000000-0005-0000-0000-0000DB2C0000}"/>
    <cellStyle name="Note 16 3 6 2" xfId="31447" xr:uid="{00000000-0005-0000-0000-0000DC2C0000}"/>
    <cellStyle name="Note 16 4" xfId="4786" xr:uid="{00000000-0005-0000-0000-0000DD2C0000}"/>
    <cellStyle name="Note 16 4 2" xfId="13306" xr:uid="{00000000-0005-0000-0000-0000DE2C0000}"/>
    <cellStyle name="Note 16 4 2 2" xfId="26477" xr:uid="{00000000-0005-0000-0000-0000DF2C0000}"/>
    <cellStyle name="Note 16 4 2 2 2" xfId="39228" xr:uid="{00000000-0005-0000-0000-0000E02C0000}"/>
    <cellStyle name="Note 16 4 3" xfId="14555" xr:uid="{00000000-0005-0000-0000-0000E12C0000}"/>
    <cellStyle name="Note 16 4 3 2" xfId="27726" xr:uid="{00000000-0005-0000-0000-0000E22C0000}"/>
    <cellStyle name="Note 16 4 3 2 2" xfId="40477" xr:uid="{00000000-0005-0000-0000-0000E32C0000}"/>
    <cellStyle name="Note 16 4 4" xfId="18699" xr:uid="{00000000-0005-0000-0000-0000E42C0000}"/>
    <cellStyle name="Note 16 4 4 2" xfId="31450" xr:uid="{00000000-0005-0000-0000-0000E52C0000}"/>
    <cellStyle name="Note 16 5" xfId="4787" xr:uid="{00000000-0005-0000-0000-0000E62C0000}"/>
    <cellStyle name="Note 16 5 2" xfId="13307" xr:uid="{00000000-0005-0000-0000-0000E72C0000}"/>
    <cellStyle name="Note 16 5 2 2" xfId="26478" xr:uid="{00000000-0005-0000-0000-0000E82C0000}"/>
    <cellStyle name="Note 16 5 2 2 2" xfId="39229" xr:uid="{00000000-0005-0000-0000-0000E92C0000}"/>
    <cellStyle name="Note 16 5 3" xfId="14554" xr:uid="{00000000-0005-0000-0000-0000EA2C0000}"/>
    <cellStyle name="Note 16 5 3 2" xfId="27725" xr:uid="{00000000-0005-0000-0000-0000EB2C0000}"/>
    <cellStyle name="Note 16 5 3 2 2" xfId="40476" xr:uid="{00000000-0005-0000-0000-0000EC2C0000}"/>
    <cellStyle name="Note 16 5 4" xfId="18700" xr:uid="{00000000-0005-0000-0000-0000ED2C0000}"/>
    <cellStyle name="Note 16 5 4 2" xfId="31451" xr:uid="{00000000-0005-0000-0000-0000EE2C0000}"/>
    <cellStyle name="Note 16 6" xfId="13296" xr:uid="{00000000-0005-0000-0000-0000EF2C0000}"/>
    <cellStyle name="Note 16 6 2" xfId="26467" xr:uid="{00000000-0005-0000-0000-0000F02C0000}"/>
    <cellStyle name="Note 16 6 2 2" xfId="39218" xr:uid="{00000000-0005-0000-0000-0000F12C0000}"/>
    <cellStyle name="Note 16 7" xfId="14565" xr:uid="{00000000-0005-0000-0000-0000F22C0000}"/>
    <cellStyle name="Note 16 7 2" xfId="27736" xr:uid="{00000000-0005-0000-0000-0000F32C0000}"/>
    <cellStyle name="Note 16 7 2 2" xfId="40487" xr:uid="{00000000-0005-0000-0000-0000F42C0000}"/>
    <cellStyle name="Note 16 8" xfId="18689" xr:uid="{00000000-0005-0000-0000-0000F52C0000}"/>
    <cellStyle name="Note 16 8 2" xfId="31440" xr:uid="{00000000-0005-0000-0000-0000F62C0000}"/>
    <cellStyle name="Note 16 9" xfId="4776" xr:uid="{00000000-0005-0000-0000-0000F72C0000}"/>
    <cellStyle name="Note 17" xfId="1512" xr:uid="{00000000-0005-0000-0000-0000F82C0000}"/>
    <cellStyle name="Note 17 2" xfId="4789" xr:uid="{00000000-0005-0000-0000-0000F92C0000}"/>
    <cellStyle name="Note 17 2 2" xfId="4790" xr:uid="{00000000-0005-0000-0000-0000FA2C0000}"/>
    <cellStyle name="Note 17 2 2 2" xfId="4791" xr:uid="{00000000-0005-0000-0000-0000FB2C0000}"/>
    <cellStyle name="Note 17 2 2 2 2" xfId="13311" xr:uid="{00000000-0005-0000-0000-0000FC2C0000}"/>
    <cellStyle name="Note 17 2 2 2 2 2" xfId="26482" xr:uid="{00000000-0005-0000-0000-0000FD2C0000}"/>
    <cellStyle name="Note 17 2 2 2 2 2 2" xfId="39233" xr:uid="{00000000-0005-0000-0000-0000FE2C0000}"/>
    <cellStyle name="Note 17 2 2 2 3" xfId="14550" xr:uid="{00000000-0005-0000-0000-0000FF2C0000}"/>
    <cellStyle name="Note 17 2 2 2 3 2" xfId="27721" xr:uid="{00000000-0005-0000-0000-0000002D0000}"/>
    <cellStyle name="Note 17 2 2 2 3 2 2" xfId="40472" xr:uid="{00000000-0005-0000-0000-0000012D0000}"/>
    <cellStyle name="Note 17 2 2 2 4" xfId="18704" xr:uid="{00000000-0005-0000-0000-0000022D0000}"/>
    <cellStyle name="Note 17 2 2 2 4 2" xfId="31455" xr:uid="{00000000-0005-0000-0000-0000032D0000}"/>
    <cellStyle name="Note 17 2 2 3" xfId="4792" xr:uid="{00000000-0005-0000-0000-0000042D0000}"/>
    <cellStyle name="Note 17 2 2 3 2" xfId="13312" xr:uid="{00000000-0005-0000-0000-0000052D0000}"/>
    <cellStyle name="Note 17 2 2 3 2 2" xfId="26483" xr:uid="{00000000-0005-0000-0000-0000062D0000}"/>
    <cellStyle name="Note 17 2 2 3 2 2 2" xfId="39234" xr:uid="{00000000-0005-0000-0000-0000072D0000}"/>
    <cellStyle name="Note 17 2 2 3 3" xfId="14549" xr:uid="{00000000-0005-0000-0000-0000082D0000}"/>
    <cellStyle name="Note 17 2 2 3 3 2" xfId="27720" xr:uid="{00000000-0005-0000-0000-0000092D0000}"/>
    <cellStyle name="Note 17 2 2 3 3 2 2" xfId="40471" xr:uid="{00000000-0005-0000-0000-00000A2D0000}"/>
    <cellStyle name="Note 17 2 2 3 4" xfId="18705" xr:uid="{00000000-0005-0000-0000-00000B2D0000}"/>
    <cellStyle name="Note 17 2 2 3 4 2" xfId="31456" xr:uid="{00000000-0005-0000-0000-00000C2D0000}"/>
    <cellStyle name="Note 17 2 2 4" xfId="13310" xr:uid="{00000000-0005-0000-0000-00000D2D0000}"/>
    <cellStyle name="Note 17 2 2 4 2" xfId="26481" xr:uid="{00000000-0005-0000-0000-00000E2D0000}"/>
    <cellStyle name="Note 17 2 2 4 2 2" xfId="39232" xr:uid="{00000000-0005-0000-0000-00000F2D0000}"/>
    <cellStyle name="Note 17 2 2 5" xfId="14551" xr:uid="{00000000-0005-0000-0000-0000102D0000}"/>
    <cellStyle name="Note 17 2 2 5 2" xfId="27722" xr:uid="{00000000-0005-0000-0000-0000112D0000}"/>
    <cellStyle name="Note 17 2 2 5 2 2" xfId="40473" xr:uid="{00000000-0005-0000-0000-0000122D0000}"/>
    <cellStyle name="Note 17 2 2 6" xfId="18703" xr:uid="{00000000-0005-0000-0000-0000132D0000}"/>
    <cellStyle name="Note 17 2 2 6 2" xfId="31454" xr:uid="{00000000-0005-0000-0000-0000142D0000}"/>
    <cellStyle name="Note 17 2 3" xfId="4793" xr:uid="{00000000-0005-0000-0000-0000152D0000}"/>
    <cellStyle name="Note 17 2 3 2" xfId="13313" xr:uid="{00000000-0005-0000-0000-0000162D0000}"/>
    <cellStyle name="Note 17 2 3 2 2" xfId="26484" xr:uid="{00000000-0005-0000-0000-0000172D0000}"/>
    <cellStyle name="Note 17 2 3 2 2 2" xfId="39235" xr:uid="{00000000-0005-0000-0000-0000182D0000}"/>
    <cellStyle name="Note 17 2 3 3" xfId="14548" xr:uid="{00000000-0005-0000-0000-0000192D0000}"/>
    <cellStyle name="Note 17 2 3 3 2" xfId="27719" xr:uid="{00000000-0005-0000-0000-00001A2D0000}"/>
    <cellStyle name="Note 17 2 3 3 2 2" xfId="40470" xr:uid="{00000000-0005-0000-0000-00001B2D0000}"/>
    <cellStyle name="Note 17 2 3 4" xfId="18706" xr:uid="{00000000-0005-0000-0000-00001C2D0000}"/>
    <cellStyle name="Note 17 2 3 4 2" xfId="31457" xr:uid="{00000000-0005-0000-0000-00001D2D0000}"/>
    <cellStyle name="Note 17 2 4" xfId="4794" xr:uid="{00000000-0005-0000-0000-00001E2D0000}"/>
    <cellStyle name="Note 17 2 4 2" xfId="13314" xr:uid="{00000000-0005-0000-0000-00001F2D0000}"/>
    <cellStyle name="Note 17 2 4 2 2" xfId="26485" xr:uid="{00000000-0005-0000-0000-0000202D0000}"/>
    <cellStyle name="Note 17 2 4 2 2 2" xfId="39236" xr:uid="{00000000-0005-0000-0000-0000212D0000}"/>
    <cellStyle name="Note 17 2 4 3" xfId="14547" xr:uid="{00000000-0005-0000-0000-0000222D0000}"/>
    <cellStyle name="Note 17 2 4 3 2" xfId="27718" xr:uid="{00000000-0005-0000-0000-0000232D0000}"/>
    <cellStyle name="Note 17 2 4 3 2 2" xfId="40469" xr:uid="{00000000-0005-0000-0000-0000242D0000}"/>
    <cellStyle name="Note 17 2 4 4" xfId="18707" xr:uid="{00000000-0005-0000-0000-0000252D0000}"/>
    <cellStyle name="Note 17 2 4 4 2" xfId="31458" xr:uid="{00000000-0005-0000-0000-0000262D0000}"/>
    <cellStyle name="Note 17 2 5" xfId="13309" xr:uid="{00000000-0005-0000-0000-0000272D0000}"/>
    <cellStyle name="Note 17 2 5 2" xfId="26480" xr:uid="{00000000-0005-0000-0000-0000282D0000}"/>
    <cellStyle name="Note 17 2 5 2 2" xfId="39231" xr:uid="{00000000-0005-0000-0000-0000292D0000}"/>
    <cellStyle name="Note 17 2 6" xfId="14552" xr:uid="{00000000-0005-0000-0000-00002A2D0000}"/>
    <cellStyle name="Note 17 2 6 2" xfId="27723" xr:uid="{00000000-0005-0000-0000-00002B2D0000}"/>
    <cellStyle name="Note 17 2 6 2 2" xfId="40474" xr:uid="{00000000-0005-0000-0000-00002C2D0000}"/>
    <cellStyle name="Note 17 2 7" xfId="18702" xr:uid="{00000000-0005-0000-0000-00002D2D0000}"/>
    <cellStyle name="Note 17 2 7 2" xfId="31453" xr:uid="{00000000-0005-0000-0000-00002E2D0000}"/>
    <cellStyle name="Note 17 3" xfId="4795" xr:uid="{00000000-0005-0000-0000-00002F2D0000}"/>
    <cellStyle name="Note 17 3 2" xfId="4796" xr:uid="{00000000-0005-0000-0000-0000302D0000}"/>
    <cellStyle name="Note 17 3 2 2" xfId="13316" xr:uid="{00000000-0005-0000-0000-0000312D0000}"/>
    <cellStyle name="Note 17 3 2 2 2" xfId="26487" xr:uid="{00000000-0005-0000-0000-0000322D0000}"/>
    <cellStyle name="Note 17 3 2 2 2 2" xfId="39238" xr:uid="{00000000-0005-0000-0000-0000332D0000}"/>
    <cellStyle name="Note 17 3 2 3" xfId="14545" xr:uid="{00000000-0005-0000-0000-0000342D0000}"/>
    <cellStyle name="Note 17 3 2 3 2" xfId="27716" xr:uid="{00000000-0005-0000-0000-0000352D0000}"/>
    <cellStyle name="Note 17 3 2 3 2 2" xfId="40467" xr:uid="{00000000-0005-0000-0000-0000362D0000}"/>
    <cellStyle name="Note 17 3 2 4" xfId="18709" xr:uid="{00000000-0005-0000-0000-0000372D0000}"/>
    <cellStyle name="Note 17 3 2 4 2" xfId="31460" xr:uid="{00000000-0005-0000-0000-0000382D0000}"/>
    <cellStyle name="Note 17 3 3" xfId="4797" xr:uid="{00000000-0005-0000-0000-0000392D0000}"/>
    <cellStyle name="Note 17 3 3 2" xfId="13317" xr:uid="{00000000-0005-0000-0000-00003A2D0000}"/>
    <cellStyle name="Note 17 3 3 2 2" xfId="26488" xr:uid="{00000000-0005-0000-0000-00003B2D0000}"/>
    <cellStyle name="Note 17 3 3 2 2 2" xfId="39239" xr:uid="{00000000-0005-0000-0000-00003C2D0000}"/>
    <cellStyle name="Note 17 3 3 3" xfId="14544" xr:uid="{00000000-0005-0000-0000-00003D2D0000}"/>
    <cellStyle name="Note 17 3 3 3 2" xfId="27715" xr:uid="{00000000-0005-0000-0000-00003E2D0000}"/>
    <cellStyle name="Note 17 3 3 3 2 2" xfId="40466" xr:uid="{00000000-0005-0000-0000-00003F2D0000}"/>
    <cellStyle name="Note 17 3 3 4" xfId="18710" xr:uid="{00000000-0005-0000-0000-0000402D0000}"/>
    <cellStyle name="Note 17 3 3 4 2" xfId="31461" xr:uid="{00000000-0005-0000-0000-0000412D0000}"/>
    <cellStyle name="Note 17 3 4" xfId="13315" xr:uid="{00000000-0005-0000-0000-0000422D0000}"/>
    <cellStyle name="Note 17 3 4 2" xfId="26486" xr:uid="{00000000-0005-0000-0000-0000432D0000}"/>
    <cellStyle name="Note 17 3 4 2 2" xfId="39237" xr:uid="{00000000-0005-0000-0000-0000442D0000}"/>
    <cellStyle name="Note 17 3 5" xfId="14546" xr:uid="{00000000-0005-0000-0000-0000452D0000}"/>
    <cellStyle name="Note 17 3 5 2" xfId="27717" xr:uid="{00000000-0005-0000-0000-0000462D0000}"/>
    <cellStyle name="Note 17 3 5 2 2" xfId="40468" xr:uid="{00000000-0005-0000-0000-0000472D0000}"/>
    <cellStyle name="Note 17 3 6" xfId="18708" xr:uid="{00000000-0005-0000-0000-0000482D0000}"/>
    <cellStyle name="Note 17 3 6 2" xfId="31459" xr:uid="{00000000-0005-0000-0000-0000492D0000}"/>
    <cellStyle name="Note 17 4" xfId="4798" xr:uid="{00000000-0005-0000-0000-00004A2D0000}"/>
    <cellStyle name="Note 17 4 2" xfId="13318" xr:uid="{00000000-0005-0000-0000-00004B2D0000}"/>
    <cellStyle name="Note 17 4 2 2" xfId="26489" xr:uid="{00000000-0005-0000-0000-00004C2D0000}"/>
    <cellStyle name="Note 17 4 2 2 2" xfId="39240" xr:uid="{00000000-0005-0000-0000-00004D2D0000}"/>
    <cellStyle name="Note 17 4 3" xfId="14543" xr:uid="{00000000-0005-0000-0000-00004E2D0000}"/>
    <cellStyle name="Note 17 4 3 2" xfId="27714" xr:uid="{00000000-0005-0000-0000-00004F2D0000}"/>
    <cellStyle name="Note 17 4 3 2 2" xfId="40465" xr:uid="{00000000-0005-0000-0000-0000502D0000}"/>
    <cellStyle name="Note 17 4 4" xfId="18711" xr:uid="{00000000-0005-0000-0000-0000512D0000}"/>
    <cellStyle name="Note 17 4 4 2" xfId="31462" xr:uid="{00000000-0005-0000-0000-0000522D0000}"/>
    <cellStyle name="Note 17 5" xfId="4799" xr:uid="{00000000-0005-0000-0000-0000532D0000}"/>
    <cellStyle name="Note 17 5 2" xfId="13319" xr:uid="{00000000-0005-0000-0000-0000542D0000}"/>
    <cellStyle name="Note 17 5 2 2" xfId="26490" xr:uid="{00000000-0005-0000-0000-0000552D0000}"/>
    <cellStyle name="Note 17 5 2 2 2" xfId="39241" xr:uid="{00000000-0005-0000-0000-0000562D0000}"/>
    <cellStyle name="Note 17 5 3" xfId="14542" xr:uid="{00000000-0005-0000-0000-0000572D0000}"/>
    <cellStyle name="Note 17 5 3 2" xfId="27713" xr:uid="{00000000-0005-0000-0000-0000582D0000}"/>
    <cellStyle name="Note 17 5 3 2 2" xfId="40464" xr:uid="{00000000-0005-0000-0000-0000592D0000}"/>
    <cellStyle name="Note 17 5 4" xfId="18712" xr:uid="{00000000-0005-0000-0000-00005A2D0000}"/>
    <cellStyle name="Note 17 5 4 2" xfId="31463" xr:uid="{00000000-0005-0000-0000-00005B2D0000}"/>
    <cellStyle name="Note 17 6" xfId="13308" xr:uid="{00000000-0005-0000-0000-00005C2D0000}"/>
    <cellStyle name="Note 17 6 2" xfId="26479" xr:uid="{00000000-0005-0000-0000-00005D2D0000}"/>
    <cellStyle name="Note 17 6 2 2" xfId="39230" xr:uid="{00000000-0005-0000-0000-00005E2D0000}"/>
    <cellStyle name="Note 17 7" xfId="14553" xr:uid="{00000000-0005-0000-0000-00005F2D0000}"/>
    <cellStyle name="Note 17 7 2" xfId="27724" xr:uid="{00000000-0005-0000-0000-0000602D0000}"/>
    <cellStyle name="Note 17 7 2 2" xfId="40475" xr:uid="{00000000-0005-0000-0000-0000612D0000}"/>
    <cellStyle name="Note 17 8" xfId="18701" xr:uid="{00000000-0005-0000-0000-0000622D0000}"/>
    <cellStyle name="Note 17 8 2" xfId="31452" xr:uid="{00000000-0005-0000-0000-0000632D0000}"/>
    <cellStyle name="Note 17 9" xfId="4788" xr:uid="{00000000-0005-0000-0000-0000642D0000}"/>
    <cellStyle name="Note 18" xfId="1513" xr:uid="{00000000-0005-0000-0000-0000652D0000}"/>
    <cellStyle name="Note 18 2" xfId="4801" xr:uid="{00000000-0005-0000-0000-0000662D0000}"/>
    <cellStyle name="Note 18 2 2" xfId="4802" xr:uid="{00000000-0005-0000-0000-0000672D0000}"/>
    <cellStyle name="Note 18 2 2 2" xfId="4803" xr:uid="{00000000-0005-0000-0000-0000682D0000}"/>
    <cellStyle name="Note 18 2 2 2 2" xfId="13323" xr:uid="{00000000-0005-0000-0000-0000692D0000}"/>
    <cellStyle name="Note 18 2 2 2 2 2" xfId="26494" xr:uid="{00000000-0005-0000-0000-00006A2D0000}"/>
    <cellStyle name="Note 18 2 2 2 2 2 2" xfId="39245" xr:uid="{00000000-0005-0000-0000-00006B2D0000}"/>
    <cellStyle name="Note 18 2 2 2 3" xfId="14538" xr:uid="{00000000-0005-0000-0000-00006C2D0000}"/>
    <cellStyle name="Note 18 2 2 2 3 2" xfId="27709" xr:uid="{00000000-0005-0000-0000-00006D2D0000}"/>
    <cellStyle name="Note 18 2 2 2 3 2 2" xfId="40460" xr:uid="{00000000-0005-0000-0000-00006E2D0000}"/>
    <cellStyle name="Note 18 2 2 2 4" xfId="18716" xr:uid="{00000000-0005-0000-0000-00006F2D0000}"/>
    <cellStyle name="Note 18 2 2 2 4 2" xfId="31467" xr:uid="{00000000-0005-0000-0000-0000702D0000}"/>
    <cellStyle name="Note 18 2 2 3" xfId="4804" xr:uid="{00000000-0005-0000-0000-0000712D0000}"/>
    <cellStyle name="Note 18 2 2 3 2" xfId="13324" xr:uid="{00000000-0005-0000-0000-0000722D0000}"/>
    <cellStyle name="Note 18 2 2 3 2 2" xfId="26495" xr:uid="{00000000-0005-0000-0000-0000732D0000}"/>
    <cellStyle name="Note 18 2 2 3 2 2 2" xfId="39246" xr:uid="{00000000-0005-0000-0000-0000742D0000}"/>
    <cellStyle name="Note 18 2 2 3 3" xfId="14537" xr:uid="{00000000-0005-0000-0000-0000752D0000}"/>
    <cellStyle name="Note 18 2 2 3 3 2" xfId="27708" xr:uid="{00000000-0005-0000-0000-0000762D0000}"/>
    <cellStyle name="Note 18 2 2 3 3 2 2" xfId="40459" xr:uid="{00000000-0005-0000-0000-0000772D0000}"/>
    <cellStyle name="Note 18 2 2 3 4" xfId="18717" xr:uid="{00000000-0005-0000-0000-0000782D0000}"/>
    <cellStyle name="Note 18 2 2 3 4 2" xfId="31468" xr:uid="{00000000-0005-0000-0000-0000792D0000}"/>
    <cellStyle name="Note 18 2 2 4" xfId="13322" xr:uid="{00000000-0005-0000-0000-00007A2D0000}"/>
    <cellStyle name="Note 18 2 2 4 2" xfId="26493" xr:uid="{00000000-0005-0000-0000-00007B2D0000}"/>
    <cellStyle name="Note 18 2 2 4 2 2" xfId="39244" xr:uid="{00000000-0005-0000-0000-00007C2D0000}"/>
    <cellStyle name="Note 18 2 2 5" xfId="14539" xr:uid="{00000000-0005-0000-0000-00007D2D0000}"/>
    <cellStyle name="Note 18 2 2 5 2" xfId="27710" xr:uid="{00000000-0005-0000-0000-00007E2D0000}"/>
    <cellStyle name="Note 18 2 2 5 2 2" xfId="40461" xr:uid="{00000000-0005-0000-0000-00007F2D0000}"/>
    <cellStyle name="Note 18 2 2 6" xfId="18715" xr:uid="{00000000-0005-0000-0000-0000802D0000}"/>
    <cellStyle name="Note 18 2 2 6 2" xfId="31466" xr:uid="{00000000-0005-0000-0000-0000812D0000}"/>
    <cellStyle name="Note 18 2 3" xfId="4805" xr:uid="{00000000-0005-0000-0000-0000822D0000}"/>
    <cellStyle name="Note 18 2 3 2" xfId="13325" xr:uid="{00000000-0005-0000-0000-0000832D0000}"/>
    <cellStyle name="Note 18 2 3 2 2" xfId="26496" xr:uid="{00000000-0005-0000-0000-0000842D0000}"/>
    <cellStyle name="Note 18 2 3 2 2 2" xfId="39247" xr:uid="{00000000-0005-0000-0000-0000852D0000}"/>
    <cellStyle name="Note 18 2 3 3" xfId="14536" xr:uid="{00000000-0005-0000-0000-0000862D0000}"/>
    <cellStyle name="Note 18 2 3 3 2" xfId="27707" xr:uid="{00000000-0005-0000-0000-0000872D0000}"/>
    <cellStyle name="Note 18 2 3 3 2 2" xfId="40458" xr:uid="{00000000-0005-0000-0000-0000882D0000}"/>
    <cellStyle name="Note 18 2 3 4" xfId="18718" xr:uid="{00000000-0005-0000-0000-0000892D0000}"/>
    <cellStyle name="Note 18 2 3 4 2" xfId="31469" xr:uid="{00000000-0005-0000-0000-00008A2D0000}"/>
    <cellStyle name="Note 18 2 4" xfId="4806" xr:uid="{00000000-0005-0000-0000-00008B2D0000}"/>
    <cellStyle name="Note 18 2 4 2" xfId="13326" xr:uid="{00000000-0005-0000-0000-00008C2D0000}"/>
    <cellStyle name="Note 18 2 4 2 2" xfId="26497" xr:uid="{00000000-0005-0000-0000-00008D2D0000}"/>
    <cellStyle name="Note 18 2 4 2 2 2" xfId="39248" xr:uid="{00000000-0005-0000-0000-00008E2D0000}"/>
    <cellStyle name="Note 18 2 4 3" xfId="14535" xr:uid="{00000000-0005-0000-0000-00008F2D0000}"/>
    <cellStyle name="Note 18 2 4 3 2" xfId="27706" xr:uid="{00000000-0005-0000-0000-0000902D0000}"/>
    <cellStyle name="Note 18 2 4 3 2 2" xfId="40457" xr:uid="{00000000-0005-0000-0000-0000912D0000}"/>
    <cellStyle name="Note 18 2 4 4" xfId="18719" xr:uid="{00000000-0005-0000-0000-0000922D0000}"/>
    <cellStyle name="Note 18 2 4 4 2" xfId="31470" xr:uid="{00000000-0005-0000-0000-0000932D0000}"/>
    <cellStyle name="Note 18 2 5" xfId="13321" xr:uid="{00000000-0005-0000-0000-0000942D0000}"/>
    <cellStyle name="Note 18 2 5 2" xfId="26492" xr:uid="{00000000-0005-0000-0000-0000952D0000}"/>
    <cellStyle name="Note 18 2 5 2 2" xfId="39243" xr:uid="{00000000-0005-0000-0000-0000962D0000}"/>
    <cellStyle name="Note 18 2 6" xfId="14540" xr:uid="{00000000-0005-0000-0000-0000972D0000}"/>
    <cellStyle name="Note 18 2 6 2" xfId="27711" xr:uid="{00000000-0005-0000-0000-0000982D0000}"/>
    <cellStyle name="Note 18 2 6 2 2" xfId="40462" xr:uid="{00000000-0005-0000-0000-0000992D0000}"/>
    <cellStyle name="Note 18 2 7" xfId="18714" xr:uid="{00000000-0005-0000-0000-00009A2D0000}"/>
    <cellStyle name="Note 18 2 7 2" xfId="31465" xr:uid="{00000000-0005-0000-0000-00009B2D0000}"/>
    <cellStyle name="Note 18 3" xfId="4807" xr:uid="{00000000-0005-0000-0000-00009C2D0000}"/>
    <cellStyle name="Note 18 3 2" xfId="4808" xr:uid="{00000000-0005-0000-0000-00009D2D0000}"/>
    <cellStyle name="Note 18 3 2 2" xfId="13328" xr:uid="{00000000-0005-0000-0000-00009E2D0000}"/>
    <cellStyle name="Note 18 3 2 2 2" xfId="26499" xr:uid="{00000000-0005-0000-0000-00009F2D0000}"/>
    <cellStyle name="Note 18 3 2 2 2 2" xfId="39250" xr:uid="{00000000-0005-0000-0000-0000A02D0000}"/>
    <cellStyle name="Note 18 3 2 3" xfId="14533" xr:uid="{00000000-0005-0000-0000-0000A12D0000}"/>
    <cellStyle name="Note 18 3 2 3 2" xfId="27704" xr:uid="{00000000-0005-0000-0000-0000A22D0000}"/>
    <cellStyle name="Note 18 3 2 3 2 2" xfId="40455" xr:uid="{00000000-0005-0000-0000-0000A32D0000}"/>
    <cellStyle name="Note 18 3 2 4" xfId="18721" xr:uid="{00000000-0005-0000-0000-0000A42D0000}"/>
    <cellStyle name="Note 18 3 2 4 2" xfId="31472" xr:uid="{00000000-0005-0000-0000-0000A52D0000}"/>
    <cellStyle name="Note 18 3 3" xfId="4809" xr:uid="{00000000-0005-0000-0000-0000A62D0000}"/>
    <cellStyle name="Note 18 3 3 2" xfId="13329" xr:uid="{00000000-0005-0000-0000-0000A72D0000}"/>
    <cellStyle name="Note 18 3 3 2 2" xfId="26500" xr:uid="{00000000-0005-0000-0000-0000A82D0000}"/>
    <cellStyle name="Note 18 3 3 2 2 2" xfId="39251" xr:uid="{00000000-0005-0000-0000-0000A92D0000}"/>
    <cellStyle name="Note 18 3 3 3" xfId="14532" xr:uid="{00000000-0005-0000-0000-0000AA2D0000}"/>
    <cellStyle name="Note 18 3 3 3 2" xfId="27703" xr:uid="{00000000-0005-0000-0000-0000AB2D0000}"/>
    <cellStyle name="Note 18 3 3 3 2 2" xfId="40454" xr:uid="{00000000-0005-0000-0000-0000AC2D0000}"/>
    <cellStyle name="Note 18 3 3 4" xfId="18722" xr:uid="{00000000-0005-0000-0000-0000AD2D0000}"/>
    <cellStyle name="Note 18 3 3 4 2" xfId="31473" xr:uid="{00000000-0005-0000-0000-0000AE2D0000}"/>
    <cellStyle name="Note 18 3 4" xfId="13327" xr:uid="{00000000-0005-0000-0000-0000AF2D0000}"/>
    <cellStyle name="Note 18 3 4 2" xfId="26498" xr:uid="{00000000-0005-0000-0000-0000B02D0000}"/>
    <cellStyle name="Note 18 3 4 2 2" xfId="39249" xr:uid="{00000000-0005-0000-0000-0000B12D0000}"/>
    <cellStyle name="Note 18 3 5" xfId="14534" xr:uid="{00000000-0005-0000-0000-0000B22D0000}"/>
    <cellStyle name="Note 18 3 5 2" xfId="27705" xr:uid="{00000000-0005-0000-0000-0000B32D0000}"/>
    <cellStyle name="Note 18 3 5 2 2" xfId="40456" xr:uid="{00000000-0005-0000-0000-0000B42D0000}"/>
    <cellStyle name="Note 18 3 6" xfId="18720" xr:uid="{00000000-0005-0000-0000-0000B52D0000}"/>
    <cellStyle name="Note 18 3 6 2" xfId="31471" xr:uid="{00000000-0005-0000-0000-0000B62D0000}"/>
    <cellStyle name="Note 18 4" xfId="4810" xr:uid="{00000000-0005-0000-0000-0000B72D0000}"/>
    <cellStyle name="Note 18 4 2" xfId="13330" xr:uid="{00000000-0005-0000-0000-0000B82D0000}"/>
    <cellStyle name="Note 18 4 2 2" xfId="26501" xr:uid="{00000000-0005-0000-0000-0000B92D0000}"/>
    <cellStyle name="Note 18 4 2 2 2" xfId="39252" xr:uid="{00000000-0005-0000-0000-0000BA2D0000}"/>
    <cellStyle name="Note 18 4 3" xfId="14531" xr:uid="{00000000-0005-0000-0000-0000BB2D0000}"/>
    <cellStyle name="Note 18 4 3 2" xfId="27702" xr:uid="{00000000-0005-0000-0000-0000BC2D0000}"/>
    <cellStyle name="Note 18 4 3 2 2" xfId="40453" xr:uid="{00000000-0005-0000-0000-0000BD2D0000}"/>
    <cellStyle name="Note 18 4 4" xfId="18723" xr:uid="{00000000-0005-0000-0000-0000BE2D0000}"/>
    <cellStyle name="Note 18 4 4 2" xfId="31474" xr:uid="{00000000-0005-0000-0000-0000BF2D0000}"/>
    <cellStyle name="Note 18 5" xfId="4811" xr:uid="{00000000-0005-0000-0000-0000C02D0000}"/>
    <cellStyle name="Note 18 5 2" xfId="13331" xr:uid="{00000000-0005-0000-0000-0000C12D0000}"/>
    <cellStyle name="Note 18 5 2 2" xfId="26502" xr:uid="{00000000-0005-0000-0000-0000C22D0000}"/>
    <cellStyle name="Note 18 5 2 2 2" xfId="39253" xr:uid="{00000000-0005-0000-0000-0000C32D0000}"/>
    <cellStyle name="Note 18 5 3" xfId="14530" xr:uid="{00000000-0005-0000-0000-0000C42D0000}"/>
    <cellStyle name="Note 18 5 3 2" xfId="27701" xr:uid="{00000000-0005-0000-0000-0000C52D0000}"/>
    <cellStyle name="Note 18 5 3 2 2" xfId="40452" xr:uid="{00000000-0005-0000-0000-0000C62D0000}"/>
    <cellStyle name="Note 18 5 4" xfId="18724" xr:uid="{00000000-0005-0000-0000-0000C72D0000}"/>
    <cellStyle name="Note 18 5 4 2" xfId="31475" xr:uid="{00000000-0005-0000-0000-0000C82D0000}"/>
    <cellStyle name="Note 18 6" xfId="13320" xr:uid="{00000000-0005-0000-0000-0000C92D0000}"/>
    <cellStyle name="Note 18 6 2" xfId="26491" xr:uid="{00000000-0005-0000-0000-0000CA2D0000}"/>
    <cellStyle name="Note 18 6 2 2" xfId="39242" xr:uid="{00000000-0005-0000-0000-0000CB2D0000}"/>
    <cellStyle name="Note 18 7" xfId="14541" xr:uid="{00000000-0005-0000-0000-0000CC2D0000}"/>
    <cellStyle name="Note 18 7 2" xfId="27712" xr:uid="{00000000-0005-0000-0000-0000CD2D0000}"/>
    <cellStyle name="Note 18 7 2 2" xfId="40463" xr:uid="{00000000-0005-0000-0000-0000CE2D0000}"/>
    <cellStyle name="Note 18 8" xfId="18713" xr:uid="{00000000-0005-0000-0000-0000CF2D0000}"/>
    <cellStyle name="Note 18 8 2" xfId="31464" xr:uid="{00000000-0005-0000-0000-0000D02D0000}"/>
    <cellStyle name="Note 18 9" xfId="4800" xr:uid="{00000000-0005-0000-0000-0000D12D0000}"/>
    <cellStyle name="Note 19" xfId="1514" xr:uid="{00000000-0005-0000-0000-0000D22D0000}"/>
    <cellStyle name="Note 19 2" xfId="4813" xr:uid="{00000000-0005-0000-0000-0000D32D0000}"/>
    <cellStyle name="Note 19 2 2" xfId="4814" xr:uid="{00000000-0005-0000-0000-0000D42D0000}"/>
    <cellStyle name="Note 19 2 2 2" xfId="4815" xr:uid="{00000000-0005-0000-0000-0000D52D0000}"/>
    <cellStyle name="Note 19 2 2 2 2" xfId="13335" xr:uid="{00000000-0005-0000-0000-0000D62D0000}"/>
    <cellStyle name="Note 19 2 2 2 2 2" xfId="26506" xr:uid="{00000000-0005-0000-0000-0000D72D0000}"/>
    <cellStyle name="Note 19 2 2 2 2 2 2" xfId="39257" xr:uid="{00000000-0005-0000-0000-0000D82D0000}"/>
    <cellStyle name="Note 19 2 2 2 3" xfId="14526" xr:uid="{00000000-0005-0000-0000-0000D92D0000}"/>
    <cellStyle name="Note 19 2 2 2 3 2" xfId="27697" xr:uid="{00000000-0005-0000-0000-0000DA2D0000}"/>
    <cellStyle name="Note 19 2 2 2 3 2 2" xfId="40448" xr:uid="{00000000-0005-0000-0000-0000DB2D0000}"/>
    <cellStyle name="Note 19 2 2 2 4" xfId="18728" xr:uid="{00000000-0005-0000-0000-0000DC2D0000}"/>
    <cellStyle name="Note 19 2 2 2 4 2" xfId="31479" xr:uid="{00000000-0005-0000-0000-0000DD2D0000}"/>
    <cellStyle name="Note 19 2 2 3" xfId="4816" xr:uid="{00000000-0005-0000-0000-0000DE2D0000}"/>
    <cellStyle name="Note 19 2 2 3 2" xfId="13336" xr:uid="{00000000-0005-0000-0000-0000DF2D0000}"/>
    <cellStyle name="Note 19 2 2 3 2 2" xfId="26507" xr:uid="{00000000-0005-0000-0000-0000E02D0000}"/>
    <cellStyle name="Note 19 2 2 3 2 2 2" xfId="39258" xr:uid="{00000000-0005-0000-0000-0000E12D0000}"/>
    <cellStyle name="Note 19 2 2 3 3" xfId="14525" xr:uid="{00000000-0005-0000-0000-0000E22D0000}"/>
    <cellStyle name="Note 19 2 2 3 3 2" xfId="27696" xr:uid="{00000000-0005-0000-0000-0000E32D0000}"/>
    <cellStyle name="Note 19 2 2 3 3 2 2" xfId="40447" xr:uid="{00000000-0005-0000-0000-0000E42D0000}"/>
    <cellStyle name="Note 19 2 2 3 4" xfId="18729" xr:uid="{00000000-0005-0000-0000-0000E52D0000}"/>
    <cellStyle name="Note 19 2 2 3 4 2" xfId="31480" xr:uid="{00000000-0005-0000-0000-0000E62D0000}"/>
    <cellStyle name="Note 19 2 2 4" xfId="13334" xr:uid="{00000000-0005-0000-0000-0000E72D0000}"/>
    <cellStyle name="Note 19 2 2 4 2" xfId="26505" xr:uid="{00000000-0005-0000-0000-0000E82D0000}"/>
    <cellStyle name="Note 19 2 2 4 2 2" xfId="39256" xr:uid="{00000000-0005-0000-0000-0000E92D0000}"/>
    <cellStyle name="Note 19 2 2 5" xfId="14527" xr:uid="{00000000-0005-0000-0000-0000EA2D0000}"/>
    <cellStyle name="Note 19 2 2 5 2" xfId="27698" xr:uid="{00000000-0005-0000-0000-0000EB2D0000}"/>
    <cellStyle name="Note 19 2 2 5 2 2" xfId="40449" xr:uid="{00000000-0005-0000-0000-0000EC2D0000}"/>
    <cellStyle name="Note 19 2 2 6" xfId="18727" xr:uid="{00000000-0005-0000-0000-0000ED2D0000}"/>
    <cellStyle name="Note 19 2 2 6 2" xfId="31478" xr:uid="{00000000-0005-0000-0000-0000EE2D0000}"/>
    <cellStyle name="Note 19 2 3" xfId="4817" xr:uid="{00000000-0005-0000-0000-0000EF2D0000}"/>
    <cellStyle name="Note 19 2 3 2" xfId="13337" xr:uid="{00000000-0005-0000-0000-0000F02D0000}"/>
    <cellStyle name="Note 19 2 3 2 2" xfId="26508" xr:uid="{00000000-0005-0000-0000-0000F12D0000}"/>
    <cellStyle name="Note 19 2 3 2 2 2" xfId="39259" xr:uid="{00000000-0005-0000-0000-0000F22D0000}"/>
    <cellStyle name="Note 19 2 3 3" xfId="14524" xr:uid="{00000000-0005-0000-0000-0000F32D0000}"/>
    <cellStyle name="Note 19 2 3 3 2" xfId="27695" xr:uid="{00000000-0005-0000-0000-0000F42D0000}"/>
    <cellStyle name="Note 19 2 3 3 2 2" xfId="40446" xr:uid="{00000000-0005-0000-0000-0000F52D0000}"/>
    <cellStyle name="Note 19 2 3 4" xfId="18730" xr:uid="{00000000-0005-0000-0000-0000F62D0000}"/>
    <cellStyle name="Note 19 2 3 4 2" xfId="31481" xr:uid="{00000000-0005-0000-0000-0000F72D0000}"/>
    <cellStyle name="Note 19 2 4" xfId="4818" xr:uid="{00000000-0005-0000-0000-0000F82D0000}"/>
    <cellStyle name="Note 19 2 4 2" xfId="13338" xr:uid="{00000000-0005-0000-0000-0000F92D0000}"/>
    <cellStyle name="Note 19 2 4 2 2" xfId="26509" xr:uid="{00000000-0005-0000-0000-0000FA2D0000}"/>
    <cellStyle name="Note 19 2 4 2 2 2" xfId="39260" xr:uid="{00000000-0005-0000-0000-0000FB2D0000}"/>
    <cellStyle name="Note 19 2 4 3" xfId="14523" xr:uid="{00000000-0005-0000-0000-0000FC2D0000}"/>
    <cellStyle name="Note 19 2 4 3 2" xfId="27694" xr:uid="{00000000-0005-0000-0000-0000FD2D0000}"/>
    <cellStyle name="Note 19 2 4 3 2 2" xfId="40445" xr:uid="{00000000-0005-0000-0000-0000FE2D0000}"/>
    <cellStyle name="Note 19 2 4 4" xfId="18731" xr:uid="{00000000-0005-0000-0000-0000FF2D0000}"/>
    <cellStyle name="Note 19 2 4 4 2" xfId="31482" xr:uid="{00000000-0005-0000-0000-0000002E0000}"/>
    <cellStyle name="Note 19 2 5" xfId="13333" xr:uid="{00000000-0005-0000-0000-0000012E0000}"/>
    <cellStyle name="Note 19 2 5 2" xfId="26504" xr:uid="{00000000-0005-0000-0000-0000022E0000}"/>
    <cellStyle name="Note 19 2 5 2 2" xfId="39255" xr:uid="{00000000-0005-0000-0000-0000032E0000}"/>
    <cellStyle name="Note 19 2 6" xfId="14528" xr:uid="{00000000-0005-0000-0000-0000042E0000}"/>
    <cellStyle name="Note 19 2 6 2" xfId="27699" xr:uid="{00000000-0005-0000-0000-0000052E0000}"/>
    <cellStyle name="Note 19 2 6 2 2" xfId="40450" xr:uid="{00000000-0005-0000-0000-0000062E0000}"/>
    <cellStyle name="Note 19 2 7" xfId="18726" xr:uid="{00000000-0005-0000-0000-0000072E0000}"/>
    <cellStyle name="Note 19 2 7 2" xfId="31477" xr:uid="{00000000-0005-0000-0000-0000082E0000}"/>
    <cellStyle name="Note 19 3" xfId="4819" xr:uid="{00000000-0005-0000-0000-0000092E0000}"/>
    <cellStyle name="Note 19 3 2" xfId="4820" xr:uid="{00000000-0005-0000-0000-00000A2E0000}"/>
    <cellStyle name="Note 19 3 2 2" xfId="13340" xr:uid="{00000000-0005-0000-0000-00000B2E0000}"/>
    <cellStyle name="Note 19 3 2 2 2" xfId="26511" xr:uid="{00000000-0005-0000-0000-00000C2E0000}"/>
    <cellStyle name="Note 19 3 2 2 2 2" xfId="39262" xr:uid="{00000000-0005-0000-0000-00000D2E0000}"/>
    <cellStyle name="Note 19 3 2 3" xfId="14521" xr:uid="{00000000-0005-0000-0000-00000E2E0000}"/>
    <cellStyle name="Note 19 3 2 3 2" xfId="27692" xr:uid="{00000000-0005-0000-0000-00000F2E0000}"/>
    <cellStyle name="Note 19 3 2 3 2 2" xfId="40443" xr:uid="{00000000-0005-0000-0000-0000102E0000}"/>
    <cellStyle name="Note 19 3 2 4" xfId="18733" xr:uid="{00000000-0005-0000-0000-0000112E0000}"/>
    <cellStyle name="Note 19 3 2 4 2" xfId="31484" xr:uid="{00000000-0005-0000-0000-0000122E0000}"/>
    <cellStyle name="Note 19 3 3" xfId="4821" xr:uid="{00000000-0005-0000-0000-0000132E0000}"/>
    <cellStyle name="Note 19 3 3 2" xfId="13341" xr:uid="{00000000-0005-0000-0000-0000142E0000}"/>
    <cellStyle name="Note 19 3 3 2 2" xfId="26512" xr:uid="{00000000-0005-0000-0000-0000152E0000}"/>
    <cellStyle name="Note 19 3 3 2 2 2" xfId="39263" xr:uid="{00000000-0005-0000-0000-0000162E0000}"/>
    <cellStyle name="Note 19 3 3 3" xfId="14520" xr:uid="{00000000-0005-0000-0000-0000172E0000}"/>
    <cellStyle name="Note 19 3 3 3 2" xfId="27691" xr:uid="{00000000-0005-0000-0000-0000182E0000}"/>
    <cellStyle name="Note 19 3 3 3 2 2" xfId="40442" xr:uid="{00000000-0005-0000-0000-0000192E0000}"/>
    <cellStyle name="Note 19 3 3 4" xfId="18734" xr:uid="{00000000-0005-0000-0000-00001A2E0000}"/>
    <cellStyle name="Note 19 3 3 4 2" xfId="31485" xr:uid="{00000000-0005-0000-0000-00001B2E0000}"/>
    <cellStyle name="Note 19 3 4" xfId="13339" xr:uid="{00000000-0005-0000-0000-00001C2E0000}"/>
    <cellStyle name="Note 19 3 4 2" xfId="26510" xr:uid="{00000000-0005-0000-0000-00001D2E0000}"/>
    <cellStyle name="Note 19 3 4 2 2" xfId="39261" xr:uid="{00000000-0005-0000-0000-00001E2E0000}"/>
    <cellStyle name="Note 19 3 5" xfId="14522" xr:uid="{00000000-0005-0000-0000-00001F2E0000}"/>
    <cellStyle name="Note 19 3 5 2" xfId="27693" xr:uid="{00000000-0005-0000-0000-0000202E0000}"/>
    <cellStyle name="Note 19 3 5 2 2" xfId="40444" xr:uid="{00000000-0005-0000-0000-0000212E0000}"/>
    <cellStyle name="Note 19 3 6" xfId="18732" xr:uid="{00000000-0005-0000-0000-0000222E0000}"/>
    <cellStyle name="Note 19 3 6 2" xfId="31483" xr:uid="{00000000-0005-0000-0000-0000232E0000}"/>
    <cellStyle name="Note 19 4" xfId="4822" xr:uid="{00000000-0005-0000-0000-0000242E0000}"/>
    <cellStyle name="Note 19 4 2" xfId="13342" xr:uid="{00000000-0005-0000-0000-0000252E0000}"/>
    <cellStyle name="Note 19 4 2 2" xfId="26513" xr:uid="{00000000-0005-0000-0000-0000262E0000}"/>
    <cellStyle name="Note 19 4 2 2 2" xfId="39264" xr:uid="{00000000-0005-0000-0000-0000272E0000}"/>
    <cellStyle name="Note 19 4 3" xfId="14519" xr:uid="{00000000-0005-0000-0000-0000282E0000}"/>
    <cellStyle name="Note 19 4 3 2" xfId="27690" xr:uid="{00000000-0005-0000-0000-0000292E0000}"/>
    <cellStyle name="Note 19 4 3 2 2" xfId="40441" xr:uid="{00000000-0005-0000-0000-00002A2E0000}"/>
    <cellStyle name="Note 19 4 4" xfId="18735" xr:uid="{00000000-0005-0000-0000-00002B2E0000}"/>
    <cellStyle name="Note 19 4 4 2" xfId="31486" xr:uid="{00000000-0005-0000-0000-00002C2E0000}"/>
    <cellStyle name="Note 19 5" xfId="4823" xr:uid="{00000000-0005-0000-0000-00002D2E0000}"/>
    <cellStyle name="Note 19 5 2" xfId="13343" xr:uid="{00000000-0005-0000-0000-00002E2E0000}"/>
    <cellStyle name="Note 19 5 2 2" xfId="26514" xr:uid="{00000000-0005-0000-0000-00002F2E0000}"/>
    <cellStyle name="Note 19 5 2 2 2" xfId="39265" xr:uid="{00000000-0005-0000-0000-0000302E0000}"/>
    <cellStyle name="Note 19 5 3" xfId="14518" xr:uid="{00000000-0005-0000-0000-0000312E0000}"/>
    <cellStyle name="Note 19 5 3 2" xfId="27689" xr:uid="{00000000-0005-0000-0000-0000322E0000}"/>
    <cellStyle name="Note 19 5 3 2 2" xfId="40440" xr:uid="{00000000-0005-0000-0000-0000332E0000}"/>
    <cellStyle name="Note 19 5 4" xfId="18736" xr:uid="{00000000-0005-0000-0000-0000342E0000}"/>
    <cellStyle name="Note 19 5 4 2" xfId="31487" xr:uid="{00000000-0005-0000-0000-0000352E0000}"/>
    <cellStyle name="Note 19 6" xfId="13332" xr:uid="{00000000-0005-0000-0000-0000362E0000}"/>
    <cellStyle name="Note 19 6 2" xfId="26503" xr:uid="{00000000-0005-0000-0000-0000372E0000}"/>
    <cellStyle name="Note 19 6 2 2" xfId="39254" xr:uid="{00000000-0005-0000-0000-0000382E0000}"/>
    <cellStyle name="Note 19 7" xfId="14529" xr:uid="{00000000-0005-0000-0000-0000392E0000}"/>
    <cellStyle name="Note 19 7 2" xfId="27700" xr:uid="{00000000-0005-0000-0000-00003A2E0000}"/>
    <cellStyle name="Note 19 7 2 2" xfId="40451" xr:uid="{00000000-0005-0000-0000-00003B2E0000}"/>
    <cellStyle name="Note 19 8" xfId="18725" xr:uid="{00000000-0005-0000-0000-00003C2E0000}"/>
    <cellStyle name="Note 19 8 2" xfId="31476" xr:uid="{00000000-0005-0000-0000-00003D2E0000}"/>
    <cellStyle name="Note 19 9" xfId="4812" xr:uid="{00000000-0005-0000-0000-00003E2E0000}"/>
    <cellStyle name="Note 2" xfId="1515" xr:uid="{00000000-0005-0000-0000-00003F2E0000}"/>
    <cellStyle name="Note 2 2" xfId="4825" xr:uid="{00000000-0005-0000-0000-0000402E0000}"/>
    <cellStyle name="Note 2 2 2" xfId="4826" xr:uid="{00000000-0005-0000-0000-0000412E0000}"/>
    <cellStyle name="Note 2 2 2 2" xfId="4827" xr:uid="{00000000-0005-0000-0000-0000422E0000}"/>
    <cellStyle name="Note 2 2 2 2 2" xfId="13347" xr:uid="{00000000-0005-0000-0000-0000432E0000}"/>
    <cellStyle name="Note 2 2 2 2 2 2" xfId="26518" xr:uid="{00000000-0005-0000-0000-0000442E0000}"/>
    <cellStyle name="Note 2 2 2 2 2 2 2" xfId="39269" xr:uid="{00000000-0005-0000-0000-0000452E0000}"/>
    <cellStyle name="Note 2 2 2 2 3" xfId="14514" xr:uid="{00000000-0005-0000-0000-0000462E0000}"/>
    <cellStyle name="Note 2 2 2 2 3 2" xfId="27685" xr:uid="{00000000-0005-0000-0000-0000472E0000}"/>
    <cellStyle name="Note 2 2 2 2 3 2 2" xfId="40436" xr:uid="{00000000-0005-0000-0000-0000482E0000}"/>
    <cellStyle name="Note 2 2 2 2 4" xfId="18740" xr:uid="{00000000-0005-0000-0000-0000492E0000}"/>
    <cellStyle name="Note 2 2 2 2 4 2" xfId="31491" xr:uid="{00000000-0005-0000-0000-00004A2E0000}"/>
    <cellStyle name="Note 2 2 2 3" xfId="4828" xr:uid="{00000000-0005-0000-0000-00004B2E0000}"/>
    <cellStyle name="Note 2 2 2 3 2" xfId="13348" xr:uid="{00000000-0005-0000-0000-00004C2E0000}"/>
    <cellStyle name="Note 2 2 2 3 2 2" xfId="26519" xr:uid="{00000000-0005-0000-0000-00004D2E0000}"/>
    <cellStyle name="Note 2 2 2 3 2 2 2" xfId="39270" xr:uid="{00000000-0005-0000-0000-00004E2E0000}"/>
    <cellStyle name="Note 2 2 2 3 3" xfId="14513" xr:uid="{00000000-0005-0000-0000-00004F2E0000}"/>
    <cellStyle name="Note 2 2 2 3 3 2" xfId="27684" xr:uid="{00000000-0005-0000-0000-0000502E0000}"/>
    <cellStyle name="Note 2 2 2 3 3 2 2" xfId="40435" xr:uid="{00000000-0005-0000-0000-0000512E0000}"/>
    <cellStyle name="Note 2 2 2 3 4" xfId="18741" xr:uid="{00000000-0005-0000-0000-0000522E0000}"/>
    <cellStyle name="Note 2 2 2 3 4 2" xfId="31492" xr:uid="{00000000-0005-0000-0000-0000532E0000}"/>
    <cellStyle name="Note 2 2 2 4" xfId="13346" xr:uid="{00000000-0005-0000-0000-0000542E0000}"/>
    <cellStyle name="Note 2 2 2 4 2" xfId="26517" xr:uid="{00000000-0005-0000-0000-0000552E0000}"/>
    <cellStyle name="Note 2 2 2 4 2 2" xfId="39268" xr:uid="{00000000-0005-0000-0000-0000562E0000}"/>
    <cellStyle name="Note 2 2 2 5" xfId="14515" xr:uid="{00000000-0005-0000-0000-0000572E0000}"/>
    <cellStyle name="Note 2 2 2 5 2" xfId="27686" xr:uid="{00000000-0005-0000-0000-0000582E0000}"/>
    <cellStyle name="Note 2 2 2 5 2 2" xfId="40437" xr:uid="{00000000-0005-0000-0000-0000592E0000}"/>
    <cellStyle name="Note 2 2 2 6" xfId="18739" xr:uid="{00000000-0005-0000-0000-00005A2E0000}"/>
    <cellStyle name="Note 2 2 2 6 2" xfId="31490" xr:uid="{00000000-0005-0000-0000-00005B2E0000}"/>
    <cellStyle name="Note 2 2 3" xfId="4829" xr:uid="{00000000-0005-0000-0000-00005C2E0000}"/>
    <cellStyle name="Note 2 2 3 2" xfId="13349" xr:uid="{00000000-0005-0000-0000-00005D2E0000}"/>
    <cellStyle name="Note 2 2 3 2 2" xfId="26520" xr:uid="{00000000-0005-0000-0000-00005E2E0000}"/>
    <cellStyle name="Note 2 2 3 2 2 2" xfId="39271" xr:uid="{00000000-0005-0000-0000-00005F2E0000}"/>
    <cellStyle name="Note 2 2 3 3" xfId="14512" xr:uid="{00000000-0005-0000-0000-0000602E0000}"/>
    <cellStyle name="Note 2 2 3 3 2" xfId="27683" xr:uid="{00000000-0005-0000-0000-0000612E0000}"/>
    <cellStyle name="Note 2 2 3 3 2 2" xfId="40434" xr:uid="{00000000-0005-0000-0000-0000622E0000}"/>
    <cellStyle name="Note 2 2 3 4" xfId="18742" xr:uid="{00000000-0005-0000-0000-0000632E0000}"/>
    <cellStyle name="Note 2 2 3 4 2" xfId="31493" xr:uid="{00000000-0005-0000-0000-0000642E0000}"/>
    <cellStyle name="Note 2 2 4" xfId="4830" xr:uid="{00000000-0005-0000-0000-0000652E0000}"/>
    <cellStyle name="Note 2 2 4 2" xfId="13350" xr:uid="{00000000-0005-0000-0000-0000662E0000}"/>
    <cellStyle name="Note 2 2 4 2 2" xfId="26521" xr:uid="{00000000-0005-0000-0000-0000672E0000}"/>
    <cellStyle name="Note 2 2 4 2 2 2" xfId="39272" xr:uid="{00000000-0005-0000-0000-0000682E0000}"/>
    <cellStyle name="Note 2 2 4 3" xfId="14511" xr:uid="{00000000-0005-0000-0000-0000692E0000}"/>
    <cellStyle name="Note 2 2 4 3 2" xfId="27682" xr:uid="{00000000-0005-0000-0000-00006A2E0000}"/>
    <cellStyle name="Note 2 2 4 3 2 2" xfId="40433" xr:uid="{00000000-0005-0000-0000-00006B2E0000}"/>
    <cellStyle name="Note 2 2 4 4" xfId="18743" xr:uid="{00000000-0005-0000-0000-00006C2E0000}"/>
    <cellStyle name="Note 2 2 4 4 2" xfId="31494" xr:uid="{00000000-0005-0000-0000-00006D2E0000}"/>
    <cellStyle name="Note 2 2 5" xfId="4831" xr:uid="{00000000-0005-0000-0000-00006E2E0000}"/>
    <cellStyle name="Note 2 2 6" xfId="13345" xr:uid="{00000000-0005-0000-0000-00006F2E0000}"/>
    <cellStyle name="Note 2 2 6 2" xfId="26516" xr:uid="{00000000-0005-0000-0000-0000702E0000}"/>
    <cellStyle name="Note 2 2 6 2 2" xfId="39267" xr:uid="{00000000-0005-0000-0000-0000712E0000}"/>
    <cellStyle name="Note 2 2 7" xfId="14516" xr:uid="{00000000-0005-0000-0000-0000722E0000}"/>
    <cellStyle name="Note 2 2 7 2" xfId="27687" xr:uid="{00000000-0005-0000-0000-0000732E0000}"/>
    <cellStyle name="Note 2 2 7 2 2" xfId="40438" xr:uid="{00000000-0005-0000-0000-0000742E0000}"/>
    <cellStyle name="Note 2 2 8" xfId="18738" xr:uid="{00000000-0005-0000-0000-0000752E0000}"/>
    <cellStyle name="Note 2 2 8 2" xfId="31489" xr:uid="{00000000-0005-0000-0000-0000762E0000}"/>
    <cellStyle name="Note 2 3" xfId="4832" xr:uid="{00000000-0005-0000-0000-0000772E0000}"/>
    <cellStyle name="Note 2 3 2" xfId="4833" xr:uid="{00000000-0005-0000-0000-0000782E0000}"/>
    <cellStyle name="Note 2 3 2 2" xfId="13352" xr:uid="{00000000-0005-0000-0000-0000792E0000}"/>
    <cellStyle name="Note 2 3 2 2 2" xfId="26523" xr:uid="{00000000-0005-0000-0000-00007A2E0000}"/>
    <cellStyle name="Note 2 3 2 2 2 2" xfId="39274" xr:uid="{00000000-0005-0000-0000-00007B2E0000}"/>
    <cellStyle name="Note 2 3 2 3" xfId="14509" xr:uid="{00000000-0005-0000-0000-00007C2E0000}"/>
    <cellStyle name="Note 2 3 2 3 2" xfId="27680" xr:uid="{00000000-0005-0000-0000-00007D2E0000}"/>
    <cellStyle name="Note 2 3 2 3 2 2" xfId="40431" xr:uid="{00000000-0005-0000-0000-00007E2E0000}"/>
    <cellStyle name="Note 2 3 2 4" xfId="18745" xr:uid="{00000000-0005-0000-0000-00007F2E0000}"/>
    <cellStyle name="Note 2 3 2 4 2" xfId="31496" xr:uid="{00000000-0005-0000-0000-0000802E0000}"/>
    <cellStyle name="Note 2 3 3" xfId="4834" xr:uid="{00000000-0005-0000-0000-0000812E0000}"/>
    <cellStyle name="Note 2 3 3 2" xfId="13353" xr:uid="{00000000-0005-0000-0000-0000822E0000}"/>
    <cellStyle name="Note 2 3 3 2 2" xfId="26524" xr:uid="{00000000-0005-0000-0000-0000832E0000}"/>
    <cellStyle name="Note 2 3 3 2 2 2" xfId="39275" xr:uid="{00000000-0005-0000-0000-0000842E0000}"/>
    <cellStyle name="Note 2 3 3 3" xfId="14508" xr:uid="{00000000-0005-0000-0000-0000852E0000}"/>
    <cellStyle name="Note 2 3 3 3 2" xfId="27679" xr:uid="{00000000-0005-0000-0000-0000862E0000}"/>
    <cellStyle name="Note 2 3 3 3 2 2" xfId="40430" xr:uid="{00000000-0005-0000-0000-0000872E0000}"/>
    <cellStyle name="Note 2 3 3 4" xfId="18746" xr:uid="{00000000-0005-0000-0000-0000882E0000}"/>
    <cellStyle name="Note 2 3 3 4 2" xfId="31497" xr:uid="{00000000-0005-0000-0000-0000892E0000}"/>
    <cellStyle name="Note 2 3 4" xfId="13351" xr:uid="{00000000-0005-0000-0000-00008A2E0000}"/>
    <cellStyle name="Note 2 3 4 2" xfId="26522" xr:uid="{00000000-0005-0000-0000-00008B2E0000}"/>
    <cellStyle name="Note 2 3 4 2 2" xfId="39273" xr:uid="{00000000-0005-0000-0000-00008C2E0000}"/>
    <cellStyle name="Note 2 3 5" xfId="14510" xr:uid="{00000000-0005-0000-0000-00008D2E0000}"/>
    <cellStyle name="Note 2 3 5 2" xfId="27681" xr:uid="{00000000-0005-0000-0000-00008E2E0000}"/>
    <cellStyle name="Note 2 3 5 2 2" xfId="40432" xr:uid="{00000000-0005-0000-0000-00008F2E0000}"/>
    <cellStyle name="Note 2 3 6" xfId="18744" xr:uid="{00000000-0005-0000-0000-0000902E0000}"/>
    <cellStyle name="Note 2 3 6 2" xfId="31495" xr:uid="{00000000-0005-0000-0000-0000912E0000}"/>
    <cellStyle name="Note 2 4" xfId="4835" xr:uid="{00000000-0005-0000-0000-0000922E0000}"/>
    <cellStyle name="Note 2 4 2" xfId="13354" xr:uid="{00000000-0005-0000-0000-0000932E0000}"/>
    <cellStyle name="Note 2 4 2 2" xfId="26525" xr:uid="{00000000-0005-0000-0000-0000942E0000}"/>
    <cellStyle name="Note 2 4 2 2 2" xfId="39276" xr:uid="{00000000-0005-0000-0000-0000952E0000}"/>
    <cellStyle name="Note 2 4 3" xfId="14507" xr:uid="{00000000-0005-0000-0000-0000962E0000}"/>
    <cellStyle name="Note 2 4 3 2" xfId="27678" xr:uid="{00000000-0005-0000-0000-0000972E0000}"/>
    <cellStyle name="Note 2 4 3 2 2" xfId="40429" xr:uid="{00000000-0005-0000-0000-0000982E0000}"/>
    <cellStyle name="Note 2 4 4" xfId="18747" xr:uid="{00000000-0005-0000-0000-0000992E0000}"/>
    <cellStyle name="Note 2 4 4 2" xfId="31498" xr:uid="{00000000-0005-0000-0000-00009A2E0000}"/>
    <cellStyle name="Note 2 5" xfId="4836" xr:uid="{00000000-0005-0000-0000-00009B2E0000}"/>
    <cellStyle name="Note 2 5 2" xfId="13355" xr:uid="{00000000-0005-0000-0000-00009C2E0000}"/>
    <cellStyle name="Note 2 5 2 2" xfId="26526" xr:uid="{00000000-0005-0000-0000-00009D2E0000}"/>
    <cellStyle name="Note 2 5 2 2 2" xfId="39277" xr:uid="{00000000-0005-0000-0000-00009E2E0000}"/>
    <cellStyle name="Note 2 5 3" xfId="14506" xr:uid="{00000000-0005-0000-0000-00009F2E0000}"/>
    <cellStyle name="Note 2 5 3 2" xfId="27677" xr:uid="{00000000-0005-0000-0000-0000A02E0000}"/>
    <cellStyle name="Note 2 5 3 2 2" xfId="40428" xr:uid="{00000000-0005-0000-0000-0000A12E0000}"/>
    <cellStyle name="Note 2 5 4" xfId="18748" xr:uid="{00000000-0005-0000-0000-0000A22E0000}"/>
    <cellStyle name="Note 2 5 4 2" xfId="31499" xr:uid="{00000000-0005-0000-0000-0000A32E0000}"/>
    <cellStyle name="Note 2 6" xfId="13344" xr:uid="{00000000-0005-0000-0000-0000A42E0000}"/>
    <cellStyle name="Note 2 6 2" xfId="26515" xr:uid="{00000000-0005-0000-0000-0000A52E0000}"/>
    <cellStyle name="Note 2 6 2 2" xfId="39266" xr:uid="{00000000-0005-0000-0000-0000A62E0000}"/>
    <cellStyle name="Note 2 7" xfId="14517" xr:uid="{00000000-0005-0000-0000-0000A72E0000}"/>
    <cellStyle name="Note 2 7 2" xfId="27688" xr:uid="{00000000-0005-0000-0000-0000A82E0000}"/>
    <cellStyle name="Note 2 7 2 2" xfId="40439" xr:uid="{00000000-0005-0000-0000-0000A92E0000}"/>
    <cellStyle name="Note 2 8" xfId="18737" xr:uid="{00000000-0005-0000-0000-0000AA2E0000}"/>
    <cellStyle name="Note 2 8 2" xfId="31488" xr:uid="{00000000-0005-0000-0000-0000AB2E0000}"/>
    <cellStyle name="Note 2 9" xfId="4824" xr:uid="{00000000-0005-0000-0000-0000AC2E0000}"/>
    <cellStyle name="Note 20" xfId="1516" xr:uid="{00000000-0005-0000-0000-0000AD2E0000}"/>
    <cellStyle name="Note 20 2" xfId="4838" xr:uid="{00000000-0005-0000-0000-0000AE2E0000}"/>
    <cellStyle name="Note 20 2 2" xfId="4839" xr:uid="{00000000-0005-0000-0000-0000AF2E0000}"/>
    <cellStyle name="Note 20 2 2 2" xfId="4840" xr:uid="{00000000-0005-0000-0000-0000B02E0000}"/>
    <cellStyle name="Note 20 2 2 2 2" xfId="13359" xr:uid="{00000000-0005-0000-0000-0000B12E0000}"/>
    <cellStyle name="Note 20 2 2 2 2 2" xfId="26530" xr:uid="{00000000-0005-0000-0000-0000B22E0000}"/>
    <cellStyle name="Note 20 2 2 2 2 2 2" xfId="39281" xr:uid="{00000000-0005-0000-0000-0000B32E0000}"/>
    <cellStyle name="Note 20 2 2 2 3" xfId="14502" xr:uid="{00000000-0005-0000-0000-0000B42E0000}"/>
    <cellStyle name="Note 20 2 2 2 3 2" xfId="27673" xr:uid="{00000000-0005-0000-0000-0000B52E0000}"/>
    <cellStyle name="Note 20 2 2 2 3 2 2" xfId="40424" xr:uid="{00000000-0005-0000-0000-0000B62E0000}"/>
    <cellStyle name="Note 20 2 2 2 4" xfId="18752" xr:uid="{00000000-0005-0000-0000-0000B72E0000}"/>
    <cellStyle name="Note 20 2 2 2 4 2" xfId="31503" xr:uid="{00000000-0005-0000-0000-0000B82E0000}"/>
    <cellStyle name="Note 20 2 2 3" xfId="4841" xr:uid="{00000000-0005-0000-0000-0000B92E0000}"/>
    <cellStyle name="Note 20 2 2 3 2" xfId="13360" xr:uid="{00000000-0005-0000-0000-0000BA2E0000}"/>
    <cellStyle name="Note 20 2 2 3 2 2" xfId="26531" xr:uid="{00000000-0005-0000-0000-0000BB2E0000}"/>
    <cellStyle name="Note 20 2 2 3 2 2 2" xfId="39282" xr:uid="{00000000-0005-0000-0000-0000BC2E0000}"/>
    <cellStyle name="Note 20 2 2 3 3" xfId="14501" xr:uid="{00000000-0005-0000-0000-0000BD2E0000}"/>
    <cellStyle name="Note 20 2 2 3 3 2" xfId="27672" xr:uid="{00000000-0005-0000-0000-0000BE2E0000}"/>
    <cellStyle name="Note 20 2 2 3 3 2 2" xfId="40423" xr:uid="{00000000-0005-0000-0000-0000BF2E0000}"/>
    <cellStyle name="Note 20 2 2 3 4" xfId="18753" xr:uid="{00000000-0005-0000-0000-0000C02E0000}"/>
    <cellStyle name="Note 20 2 2 3 4 2" xfId="31504" xr:uid="{00000000-0005-0000-0000-0000C12E0000}"/>
    <cellStyle name="Note 20 2 2 4" xfId="13358" xr:uid="{00000000-0005-0000-0000-0000C22E0000}"/>
    <cellStyle name="Note 20 2 2 4 2" xfId="26529" xr:uid="{00000000-0005-0000-0000-0000C32E0000}"/>
    <cellStyle name="Note 20 2 2 4 2 2" xfId="39280" xr:uid="{00000000-0005-0000-0000-0000C42E0000}"/>
    <cellStyle name="Note 20 2 2 5" xfId="14503" xr:uid="{00000000-0005-0000-0000-0000C52E0000}"/>
    <cellStyle name="Note 20 2 2 5 2" xfId="27674" xr:uid="{00000000-0005-0000-0000-0000C62E0000}"/>
    <cellStyle name="Note 20 2 2 5 2 2" xfId="40425" xr:uid="{00000000-0005-0000-0000-0000C72E0000}"/>
    <cellStyle name="Note 20 2 2 6" xfId="18751" xr:uid="{00000000-0005-0000-0000-0000C82E0000}"/>
    <cellStyle name="Note 20 2 2 6 2" xfId="31502" xr:uid="{00000000-0005-0000-0000-0000C92E0000}"/>
    <cellStyle name="Note 20 2 3" xfId="4842" xr:uid="{00000000-0005-0000-0000-0000CA2E0000}"/>
    <cellStyle name="Note 20 2 3 2" xfId="13361" xr:uid="{00000000-0005-0000-0000-0000CB2E0000}"/>
    <cellStyle name="Note 20 2 3 2 2" xfId="26532" xr:uid="{00000000-0005-0000-0000-0000CC2E0000}"/>
    <cellStyle name="Note 20 2 3 2 2 2" xfId="39283" xr:uid="{00000000-0005-0000-0000-0000CD2E0000}"/>
    <cellStyle name="Note 20 2 3 3" xfId="14500" xr:uid="{00000000-0005-0000-0000-0000CE2E0000}"/>
    <cellStyle name="Note 20 2 3 3 2" xfId="27671" xr:uid="{00000000-0005-0000-0000-0000CF2E0000}"/>
    <cellStyle name="Note 20 2 3 3 2 2" xfId="40422" xr:uid="{00000000-0005-0000-0000-0000D02E0000}"/>
    <cellStyle name="Note 20 2 3 4" xfId="18754" xr:uid="{00000000-0005-0000-0000-0000D12E0000}"/>
    <cellStyle name="Note 20 2 3 4 2" xfId="31505" xr:uid="{00000000-0005-0000-0000-0000D22E0000}"/>
    <cellStyle name="Note 20 2 4" xfId="4843" xr:uid="{00000000-0005-0000-0000-0000D32E0000}"/>
    <cellStyle name="Note 20 2 4 2" xfId="13362" xr:uid="{00000000-0005-0000-0000-0000D42E0000}"/>
    <cellStyle name="Note 20 2 4 2 2" xfId="26533" xr:uid="{00000000-0005-0000-0000-0000D52E0000}"/>
    <cellStyle name="Note 20 2 4 2 2 2" xfId="39284" xr:uid="{00000000-0005-0000-0000-0000D62E0000}"/>
    <cellStyle name="Note 20 2 4 3" xfId="14499" xr:uid="{00000000-0005-0000-0000-0000D72E0000}"/>
    <cellStyle name="Note 20 2 4 3 2" xfId="27670" xr:uid="{00000000-0005-0000-0000-0000D82E0000}"/>
    <cellStyle name="Note 20 2 4 3 2 2" xfId="40421" xr:uid="{00000000-0005-0000-0000-0000D92E0000}"/>
    <cellStyle name="Note 20 2 4 4" xfId="18755" xr:uid="{00000000-0005-0000-0000-0000DA2E0000}"/>
    <cellStyle name="Note 20 2 4 4 2" xfId="31506" xr:uid="{00000000-0005-0000-0000-0000DB2E0000}"/>
    <cellStyle name="Note 20 2 5" xfId="13357" xr:uid="{00000000-0005-0000-0000-0000DC2E0000}"/>
    <cellStyle name="Note 20 2 5 2" xfId="26528" xr:uid="{00000000-0005-0000-0000-0000DD2E0000}"/>
    <cellStyle name="Note 20 2 5 2 2" xfId="39279" xr:uid="{00000000-0005-0000-0000-0000DE2E0000}"/>
    <cellStyle name="Note 20 2 6" xfId="14504" xr:uid="{00000000-0005-0000-0000-0000DF2E0000}"/>
    <cellStyle name="Note 20 2 6 2" xfId="27675" xr:uid="{00000000-0005-0000-0000-0000E02E0000}"/>
    <cellStyle name="Note 20 2 6 2 2" xfId="40426" xr:uid="{00000000-0005-0000-0000-0000E12E0000}"/>
    <cellStyle name="Note 20 2 7" xfId="18750" xr:uid="{00000000-0005-0000-0000-0000E22E0000}"/>
    <cellStyle name="Note 20 2 7 2" xfId="31501" xr:uid="{00000000-0005-0000-0000-0000E32E0000}"/>
    <cellStyle name="Note 20 3" xfId="4844" xr:uid="{00000000-0005-0000-0000-0000E42E0000}"/>
    <cellStyle name="Note 20 3 2" xfId="4845" xr:uid="{00000000-0005-0000-0000-0000E52E0000}"/>
    <cellStyle name="Note 20 3 2 2" xfId="13364" xr:uid="{00000000-0005-0000-0000-0000E62E0000}"/>
    <cellStyle name="Note 20 3 2 2 2" xfId="26535" xr:uid="{00000000-0005-0000-0000-0000E72E0000}"/>
    <cellStyle name="Note 20 3 2 2 2 2" xfId="39286" xr:uid="{00000000-0005-0000-0000-0000E82E0000}"/>
    <cellStyle name="Note 20 3 2 3" xfId="14497" xr:uid="{00000000-0005-0000-0000-0000E92E0000}"/>
    <cellStyle name="Note 20 3 2 3 2" xfId="27668" xr:uid="{00000000-0005-0000-0000-0000EA2E0000}"/>
    <cellStyle name="Note 20 3 2 3 2 2" xfId="40419" xr:uid="{00000000-0005-0000-0000-0000EB2E0000}"/>
    <cellStyle name="Note 20 3 2 4" xfId="18757" xr:uid="{00000000-0005-0000-0000-0000EC2E0000}"/>
    <cellStyle name="Note 20 3 2 4 2" xfId="31508" xr:uid="{00000000-0005-0000-0000-0000ED2E0000}"/>
    <cellStyle name="Note 20 3 3" xfId="4846" xr:uid="{00000000-0005-0000-0000-0000EE2E0000}"/>
    <cellStyle name="Note 20 3 3 2" xfId="13365" xr:uid="{00000000-0005-0000-0000-0000EF2E0000}"/>
    <cellStyle name="Note 20 3 3 2 2" xfId="26536" xr:uid="{00000000-0005-0000-0000-0000F02E0000}"/>
    <cellStyle name="Note 20 3 3 2 2 2" xfId="39287" xr:uid="{00000000-0005-0000-0000-0000F12E0000}"/>
    <cellStyle name="Note 20 3 3 3" xfId="14496" xr:uid="{00000000-0005-0000-0000-0000F22E0000}"/>
    <cellStyle name="Note 20 3 3 3 2" xfId="27667" xr:uid="{00000000-0005-0000-0000-0000F32E0000}"/>
    <cellStyle name="Note 20 3 3 3 2 2" xfId="40418" xr:uid="{00000000-0005-0000-0000-0000F42E0000}"/>
    <cellStyle name="Note 20 3 3 4" xfId="18758" xr:uid="{00000000-0005-0000-0000-0000F52E0000}"/>
    <cellStyle name="Note 20 3 3 4 2" xfId="31509" xr:uid="{00000000-0005-0000-0000-0000F62E0000}"/>
    <cellStyle name="Note 20 3 4" xfId="13363" xr:uid="{00000000-0005-0000-0000-0000F72E0000}"/>
    <cellStyle name="Note 20 3 4 2" xfId="26534" xr:uid="{00000000-0005-0000-0000-0000F82E0000}"/>
    <cellStyle name="Note 20 3 4 2 2" xfId="39285" xr:uid="{00000000-0005-0000-0000-0000F92E0000}"/>
    <cellStyle name="Note 20 3 5" xfId="14498" xr:uid="{00000000-0005-0000-0000-0000FA2E0000}"/>
    <cellStyle name="Note 20 3 5 2" xfId="27669" xr:uid="{00000000-0005-0000-0000-0000FB2E0000}"/>
    <cellStyle name="Note 20 3 5 2 2" xfId="40420" xr:uid="{00000000-0005-0000-0000-0000FC2E0000}"/>
    <cellStyle name="Note 20 3 6" xfId="18756" xr:uid="{00000000-0005-0000-0000-0000FD2E0000}"/>
    <cellStyle name="Note 20 3 6 2" xfId="31507" xr:uid="{00000000-0005-0000-0000-0000FE2E0000}"/>
    <cellStyle name="Note 20 4" xfId="4847" xr:uid="{00000000-0005-0000-0000-0000FF2E0000}"/>
    <cellStyle name="Note 20 4 2" xfId="13366" xr:uid="{00000000-0005-0000-0000-0000002F0000}"/>
    <cellStyle name="Note 20 4 2 2" xfId="26537" xr:uid="{00000000-0005-0000-0000-0000012F0000}"/>
    <cellStyle name="Note 20 4 2 2 2" xfId="39288" xr:uid="{00000000-0005-0000-0000-0000022F0000}"/>
    <cellStyle name="Note 20 4 3" xfId="14495" xr:uid="{00000000-0005-0000-0000-0000032F0000}"/>
    <cellStyle name="Note 20 4 3 2" xfId="27666" xr:uid="{00000000-0005-0000-0000-0000042F0000}"/>
    <cellStyle name="Note 20 4 3 2 2" xfId="40417" xr:uid="{00000000-0005-0000-0000-0000052F0000}"/>
    <cellStyle name="Note 20 4 4" xfId="18759" xr:uid="{00000000-0005-0000-0000-0000062F0000}"/>
    <cellStyle name="Note 20 4 4 2" xfId="31510" xr:uid="{00000000-0005-0000-0000-0000072F0000}"/>
    <cellStyle name="Note 20 5" xfId="4848" xr:uid="{00000000-0005-0000-0000-0000082F0000}"/>
    <cellStyle name="Note 20 5 2" xfId="13367" xr:uid="{00000000-0005-0000-0000-0000092F0000}"/>
    <cellStyle name="Note 20 5 2 2" xfId="26538" xr:uid="{00000000-0005-0000-0000-00000A2F0000}"/>
    <cellStyle name="Note 20 5 2 2 2" xfId="39289" xr:uid="{00000000-0005-0000-0000-00000B2F0000}"/>
    <cellStyle name="Note 20 5 3" xfId="14494" xr:uid="{00000000-0005-0000-0000-00000C2F0000}"/>
    <cellStyle name="Note 20 5 3 2" xfId="27665" xr:uid="{00000000-0005-0000-0000-00000D2F0000}"/>
    <cellStyle name="Note 20 5 3 2 2" xfId="40416" xr:uid="{00000000-0005-0000-0000-00000E2F0000}"/>
    <cellStyle name="Note 20 5 4" xfId="18760" xr:uid="{00000000-0005-0000-0000-00000F2F0000}"/>
    <cellStyle name="Note 20 5 4 2" xfId="31511" xr:uid="{00000000-0005-0000-0000-0000102F0000}"/>
    <cellStyle name="Note 20 6" xfId="13356" xr:uid="{00000000-0005-0000-0000-0000112F0000}"/>
    <cellStyle name="Note 20 6 2" xfId="26527" xr:uid="{00000000-0005-0000-0000-0000122F0000}"/>
    <cellStyle name="Note 20 6 2 2" xfId="39278" xr:uid="{00000000-0005-0000-0000-0000132F0000}"/>
    <cellStyle name="Note 20 7" xfId="14505" xr:uid="{00000000-0005-0000-0000-0000142F0000}"/>
    <cellStyle name="Note 20 7 2" xfId="27676" xr:uid="{00000000-0005-0000-0000-0000152F0000}"/>
    <cellStyle name="Note 20 7 2 2" xfId="40427" xr:uid="{00000000-0005-0000-0000-0000162F0000}"/>
    <cellStyle name="Note 20 8" xfId="18749" xr:uid="{00000000-0005-0000-0000-0000172F0000}"/>
    <cellStyle name="Note 20 8 2" xfId="31500" xr:uid="{00000000-0005-0000-0000-0000182F0000}"/>
    <cellStyle name="Note 20 9" xfId="4837" xr:uid="{00000000-0005-0000-0000-0000192F0000}"/>
    <cellStyle name="Note 21" xfId="4849" xr:uid="{00000000-0005-0000-0000-00001A2F0000}"/>
    <cellStyle name="Note 21 2" xfId="4850" xr:uid="{00000000-0005-0000-0000-00001B2F0000}"/>
    <cellStyle name="Note 21 2 2" xfId="4851" xr:uid="{00000000-0005-0000-0000-00001C2F0000}"/>
    <cellStyle name="Note 21 2 2 2" xfId="4852" xr:uid="{00000000-0005-0000-0000-00001D2F0000}"/>
    <cellStyle name="Note 21 2 2 2 2" xfId="13371" xr:uid="{00000000-0005-0000-0000-00001E2F0000}"/>
    <cellStyle name="Note 21 2 2 2 2 2" xfId="26542" xr:uid="{00000000-0005-0000-0000-00001F2F0000}"/>
    <cellStyle name="Note 21 2 2 2 2 2 2" xfId="39293" xr:uid="{00000000-0005-0000-0000-0000202F0000}"/>
    <cellStyle name="Note 21 2 2 2 3" xfId="14490" xr:uid="{00000000-0005-0000-0000-0000212F0000}"/>
    <cellStyle name="Note 21 2 2 2 3 2" xfId="27661" xr:uid="{00000000-0005-0000-0000-0000222F0000}"/>
    <cellStyle name="Note 21 2 2 2 3 2 2" xfId="40412" xr:uid="{00000000-0005-0000-0000-0000232F0000}"/>
    <cellStyle name="Note 21 2 2 2 4" xfId="18764" xr:uid="{00000000-0005-0000-0000-0000242F0000}"/>
    <cellStyle name="Note 21 2 2 2 4 2" xfId="31515" xr:uid="{00000000-0005-0000-0000-0000252F0000}"/>
    <cellStyle name="Note 21 2 2 3" xfId="4853" xr:uid="{00000000-0005-0000-0000-0000262F0000}"/>
    <cellStyle name="Note 21 2 2 3 2" xfId="13372" xr:uid="{00000000-0005-0000-0000-0000272F0000}"/>
    <cellStyle name="Note 21 2 2 3 2 2" xfId="26543" xr:uid="{00000000-0005-0000-0000-0000282F0000}"/>
    <cellStyle name="Note 21 2 2 3 2 2 2" xfId="39294" xr:uid="{00000000-0005-0000-0000-0000292F0000}"/>
    <cellStyle name="Note 21 2 2 3 3" xfId="14489" xr:uid="{00000000-0005-0000-0000-00002A2F0000}"/>
    <cellStyle name="Note 21 2 2 3 3 2" xfId="27660" xr:uid="{00000000-0005-0000-0000-00002B2F0000}"/>
    <cellStyle name="Note 21 2 2 3 3 2 2" xfId="40411" xr:uid="{00000000-0005-0000-0000-00002C2F0000}"/>
    <cellStyle name="Note 21 2 2 3 4" xfId="18765" xr:uid="{00000000-0005-0000-0000-00002D2F0000}"/>
    <cellStyle name="Note 21 2 2 3 4 2" xfId="31516" xr:uid="{00000000-0005-0000-0000-00002E2F0000}"/>
    <cellStyle name="Note 21 2 2 4" xfId="13370" xr:uid="{00000000-0005-0000-0000-00002F2F0000}"/>
    <cellStyle name="Note 21 2 2 4 2" xfId="26541" xr:uid="{00000000-0005-0000-0000-0000302F0000}"/>
    <cellStyle name="Note 21 2 2 4 2 2" xfId="39292" xr:uid="{00000000-0005-0000-0000-0000312F0000}"/>
    <cellStyle name="Note 21 2 2 5" xfId="14491" xr:uid="{00000000-0005-0000-0000-0000322F0000}"/>
    <cellStyle name="Note 21 2 2 5 2" xfId="27662" xr:uid="{00000000-0005-0000-0000-0000332F0000}"/>
    <cellStyle name="Note 21 2 2 5 2 2" xfId="40413" xr:uid="{00000000-0005-0000-0000-0000342F0000}"/>
    <cellStyle name="Note 21 2 2 6" xfId="18763" xr:uid="{00000000-0005-0000-0000-0000352F0000}"/>
    <cellStyle name="Note 21 2 2 6 2" xfId="31514" xr:uid="{00000000-0005-0000-0000-0000362F0000}"/>
    <cellStyle name="Note 21 2 3" xfId="4854" xr:uid="{00000000-0005-0000-0000-0000372F0000}"/>
    <cellStyle name="Note 21 2 3 2" xfId="13373" xr:uid="{00000000-0005-0000-0000-0000382F0000}"/>
    <cellStyle name="Note 21 2 3 2 2" xfId="26544" xr:uid="{00000000-0005-0000-0000-0000392F0000}"/>
    <cellStyle name="Note 21 2 3 2 2 2" xfId="39295" xr:uid="{00000000-0005-0000-0000-00003A2F0000}"/>
    <cellStyle name="Note 21 2 3 3" xfId="14488" xr:uid="{00000000-0005-0000-0000-00003B2F0000}"/>
    <cellStyle name="Note 21 2 3 3 2" xfId="27659" xr:uid="{00000000-0005-0000-0000-00003C2F0000}"/>
    <cellStyle name="Note 21 2 3 3 2 2" xfId="40410" xr:uid="{00000000-0005-0000-0000-00003D2F0000}"/>
    <cellStyle name="Note 21 2 3 4" xfId="18766" xr:uid="{00000000-0005-0000-0000-00003E2F0000}"/>
    <cellStyle name="Note 21 2 3 4 2" xfId="31517" xr:uid="{00000000-0005-0000-0000-00003F2F0000}"/>
    <cellStyle name="Note 21 2 4" xfId="4855" xr:uid="{00000000-0005-0000-0000-0000402F0000}"/>
    <cellStyle name="Note 21 2 4 2" xfId="13374" xr:uid="{00000000-0005-0000-0000-0000412F0000}"/>
    <cellStyle name="Note 21 2 4 2 2" xfId="26545" xr:uid="{00000000-0005-0000-0000-0000422F0000}"/>
    <cellStyle name="Note 21 2 4 2 2 2" xfId="39296" xr:uid="{00000000-0005-0000-0000-0000432F0000}"/>
    <cellStyle name="Note 21 2 4 3" xfId="14487" xr:uid="{00000000-0005-0000-0000-0000442F0000}"/>
    <cellStyle name="Note 21 2 4 3 2" xfId="27658" xr:uid="{00000000-0005-0000-0000-0000452F0000}"/>
    <cellStyle name="Note 21 2 4 3 2 2" xfId="40409" xr:uid="{00000000-0005-0000-0000-0000462F0000}"/>
    <cellStyle name="Note 21 2 4 4" xfId="18767" xr:uid="{00000000-0005-0000-0000-0000472F0000}"/>
    <cellStyle name="Note 21 2 4 4 2" xfId="31518" xr:uid="{00000000-0005-0000-0000-0000482F0000}"/>
    <cellStyle name="Note 21 2 5" xfId="13369" xr:uid="{00000000-0005-0000-0000-0000492F0000}"/>
    <cellStyle name="Note 21 2 5 2" xfId="26540" xr:uid="{00000000-0005-0000-0000-00004A2F0000}"/>
    <cellStyle name="Note 21 2 5 2 2" xfId="39291" xr:uid="{00000000-0005-0000-0000-00004B2F0000}"/>
    <cellStyle name="Note 21 2 6" xfId="14492" xr:uid="{00000000-0005-0000-0000-00004C2F0000}"/>
    <cellStyle name="Note 21 2 6 2" xfId="27663" xr:uid="{00000000-0005-0000-0000-00004D2F0000}"/>
    <cellStyle name="Note 21 2 6 2 2" xfId="40414" xr:uid="{00000000-0005-0000-0000-00004E2F0000}"/>
    <cellStyle name="Note 21 2 7" xfId="18762" xr:uid="{00000000-0005-0000-0000-00004F2F0000}"/>
    <cellStyle name="Note 21 2 7 2" xfId="31513" xr:uid="{00000000-0005-0000-0000-0000502F0000}"/>
    <cellStyle name="Note 21 3" xfId="4856" xr:uid="{00000000-0005-0000-0000-0000512F0000}"/>
    <cellStyle name="Note 21 3 2" xfId="4857" xr:uid="{00000000-0005-0000-0000-0000522F0000}"/>
    <cellStyle name="Note 21 3 2 2" xfId="13376" xr:uid="{00000000-0005-0000-0000-0000532F0000}"/>
    <cellStyle name="Note 21 3 2 2 2" xfId="26547" xr:uid="{00000000-0005-0000-0000-0000542F0000}"/>
    <cellStyle name="Note 21 3 2 2 2 2" xfId="39298" xr:uid="{00000000-0005-0000-0000-0000552F0000}"/>
    <cellStyle name="Note 21 3 2 3" xfId="14485" xr:uid="{00000000-0005-0000-0000-0000562F0000}"/>
    <cellStyle name="Note 21 3 2 3 2" xfId="27656" xr:uid="{00000000-0005-0000-0000-0000572F0000}"/>
    <cellStyle name="Note 21 3 2 3 2 2" xfId="40407" xr:uid="{00000000-0005-0000-0000-0000582F0000}"/>
    <cellStyle name="Note 21 3 2 4" xfId="18769" xr:uid="{00000000-0005-0000-0000-0000592F0000}"/>
    <cellStyle name="Note 21 3 2 4 2" xfId="31520" xr:uid="{00000000-0005-0000-0000-00005A2F0000}"/>
    <cellStyle name="Note 21 3 3" xfId="4858" xr:uid="{00000000-0005-0000-0000-00005B2F0000}"/>
    <cellStyle name="Note 21 3 3 2" xfId="13377" xr:uid="{00000000-0005-0000-0000-00005C2F0000}"/>
    <cellStyle name="Note 21 3 3 2 2" xfId="26548" xr:uid="{00000000-0005-0000-0000-00005D2F0000}"/>
    <cellStyle name="Note 21 3 3 2 2 2" xfId="39299" xr:uid="{00000000-0005-0000-0000-00005E2F0000}"/>
    <cellStyle name="Note 21 3 3 3" xfId="14484" xr:uid="{00000000-0005-0000-0000-00005F2F0000}"/>
    <cellStyle name="Note 21 3 3 3 2" xfId="27655" xr:uid="{00000000-0005-0000-0000-0000602F0000}"/>
    <cellStyle name="Note 21 3 3 3 2 2" xfId="40406" xr:uid="{00000000-0005-0000-0000-0000612F0000}"/>
    <cellStyle name="Note 21 3 3 4" xfId="18770" xr:uid="{00000000-0005-0000-0000-0000622F0000}"/>
    <cellStyle name="Note 21 3 3 4 2" xfId="31521" xr:uid="{00000000-0005-0000-0000-0000632F0000}"/>
    <cellStyle name="Note 21 3 4" xfId="13375" xr:uid="{00000000-0005-0000-0000-0000642F0000}"/>
    <cellStyle name="Note 21 3 4 2" xfId="26546" xr:uid="{00000000-0005-0000-0000-0000652F0000}"/>
    <cellStyle name="Note 21 3 4 2 2" xfId="39297" xr:uid="{00000000-0005-0000-0000-0000662F0000}"/>
    <cellStyle name="Note 21 3 5" xfId="14486" xr:uid="{00000000-0005-0000-0000-0000672F0000}"/>
    <cellStyle name="Note 21 3 5 2" xfId="27657" xr:uid="{00000000-0005-0000-0000-0000682F0000}"/>
    <cellStyle name="Note 21 3 5 2 2" xfId="40408" xr:uid="{00000000-0005-0000-0000-0000692F0000}"/>
    <cellStyle name="Note 21 3 6" xfId="18768" xr:uid="{00000000-0005-0000-0000-00006A2F0000}"/>
    <cellStyle name="Note 21 3 6 2" xfId="31519" xr:uid="{00000000-0005-0000-0000-00006B2F0000}"/>
    <cellStyle name="Note 21 4" xfId="4859" xr:uid="{00000000-0005-0000-0000-00006C2F0000}"/>
    <cellStyle name="Note 21 4 2" xfId="13378" xr:uid="{00000000-0005-0000-0000-00006D2F0000}"/>
    <cellStyle name="Note 21 4 2 2" xfId="26549" xr:uid="{00000000-0005-0000-0000-00006E2F0000}"/>
    <cellStyle name="Note 21 4 2 2 2" xfId="39300" xr:uid="{00000000-0005-0000-0000-00006F2F0000}"/>
    <cellStyle name="Note 21 4 3" xfId="14483" xr:uid="{00000000-0005-0000-0000-0000702F0000}"/>
    <cellStyle name="Note 21 4 3 2" xfId="27654" xr:uid="{00000000-0005-0000-0000-0000712F0000}"/>
    <cellStyle name="Note 21 4 3 2 2" xfId="40405" xr:uid="{00000000-0005-0000-0000-0000722F0000}"/>
    <cellStyle name="Note 21 4 4" xfId="18771" xr:uid="{00000000-0005-0000-0000-0000732F0000}"/>
    <cellStyle name="Note 21 4 4 2" xfId="31522" xr:uid="{00000000-0005-0000-0000-0000742F0000}"/>
    <cellStyle name="Note 21 5" xfId="4860" xr:uid="{00000000-0005-0000-0000-0000752F0000}"/>
    <cellStyle name="Note 21 5 2" xfId="13379" xr:uid="{00000000-0005-0000-0000-0000762F0000}"/>
    <cellStyle name="Note 21 5 2 2" xfId="26550" xr:uid="{00000000-0005-0000-0000-0000772F0000}"/>
    <cellStyle name="Note 21 5 2 2 2" xfId="39301" xr:uid="{00000000-0005-0000-0000-0000782F0000}"/>
    <cellStyle name="Note 21 5 3" xfId="14482" xr:uid="{00000000-0005-0000-0000-0000792F0000}"/>
    <cellStyle name="Note 21 5 3 2" xfId="27653" xr:uid="{00000000-0005-0000-0000-00007A2F0000}"/>
    <cellStyle name="Note 21 5 3 2 2" xfId="40404" xr:uid="{00000000-0005-0000-0000-00007B2F0000}"/>
    <cellStyle name="Note 21 5 4" xfId="18772" xr:uid="{00000000-0005-0000-0000-00007C2F0000}"/>
    <cellStyle name="Note 21 5 4 2" xfId="31523" xr:uid="{00000000-0005-0000-0000-00007D2F0000}"/>
    <cellStyle name="Note 21 6" xfId="13368" xr:uid="{00000000-0005-0000-0000-00007E2F0000}"/>
    <cellStyle name="Note 21 6 2" xfId="26539" xr:uid="{00000000-0005-0000-0000-00007F2F0000}"/>
    <cellStyle name="Note 21 6 2 2" xfId="39290" xr:uid="{00000000-0005-0000-0000-0000802F0000}"/>
    <cellStyle name="Note 21 7" xfId="14493" xr:uid="{00000000-0005-0000-0000-0000812F0000}"/>
    <cellStyle name="Note 21 7 2" xfId="27664" xr:uid="{00000000-0005-0000-0000-0000822F0000}"/>
    <cellStyle name="Note 21 7 2 2" xfId="40415" xr:uid="{00000000-0005-0000-0000-0000832F0000}"/>
    <cellStyle name="Note 21 8" xfId="18761" xr:uid="{00000000-0005-0000-0000-0000842F0000}"/>
    <cellStyle name="Note 21 8 2" xfId="31512" xr:uid="{00000000-0005-0000-0000-0000852F0000}"/>
    <cellStyle name="Note 22" xfId="4861" xr:uid="{00000000-0005-0000-0000-0000862F0000}"/>
    <cellStyle name="Note 22 2" xfId="4862" xr:uid="{00000000-0005-0000-0000-0000872F0000}"/>
    <cellStyle name="Note 22 2 2" xfId="4863" xr:uid="{00000000-0005-0000-0000-0000882F0000}"/>
    <cellStyle name="Note 22 2 2 2" xfId="4864" xr:uid="{00000000-0005-0000-0000-0000892F0000}"/>
    <cellStyle name="Note 22 2 2 2 2" xfId="13383" xr:uid="{00000000-0005-0000-0000-00008A2F0000}"/>
    <cellStyle name="Note 22 2 2 2 2 2" xfId="26554" xr:uid="{00000000-0005-0000-0000-00008B2F0000}"/>
    <cellStyle name="Note 22 2 2 2 2 2 2" xfId="39305" xr:uid="{00000000-0005-0000-0000-00008C2F0000}"/>
    <cellStyle name="Note 22 2 2 2 3" xfId="14478" xr:uid="{00000000-0005-0000-0000-00008D2F0000}"/>
    <cellStyle name="Note 22 2 2 2 3 2" xfId="27649" xr:uid="{00000000-0005-0000-0000-00008E2F0000}"/>
    <cellStyle name="Note 22 2 2 2 3 2 2" xfId="40400" xr:uid="{00000000-0005-0000-0000-00008F2F0000}"/>
    <cellStyle name="Note 22 2 2 2 4" xfId="18776" xr:uid="{00000000-0005-0000-0000-0000902F0000}"/>
    <cellStyle name="Note 22 2 2 2 4 2" xfId="31527" xr:uid="{00000000-0005-0000-0000-0000912F0000}"/>
    <cellStyle name="Note 22 2 2 3" xfId="4865" xr:uid="{00000000-0005-0000-0000-0000922F0000}"/>
    <cellStyle name="Note 22 2 2 3 2" xfId="13384" xr:uid="{00000000-0005-0000-0000-0000932F0000}"/>
    <cellStyle name="Note 22 2 2 3 2 2" xfId="26555" xr:uid="{00000000-0005-0000-0000-0000942F0000}"/>
    <cellStyle name="Note 22 2 2 3 2 2 2" xfId="39306" xr:uid="{00000000-0005-0000-0000-0000952F0000}"/>
    <cellStyle name="Note 22 2 2 3 3" xfId="14477" xr:uid="{00000000-0005-0000-0000-0000962F0000}"/>
    <cellStyle name="Note 22 2 2 3 3 2" xfId="27648" xr:uid="{00000000-0005-0000-0000-0000972F0000}"/>
    <cellStyle name="Note 22 2 2 3 3 2 2" xfId="40399" xr:uid="{00000000-0005-0000-0000-0000982F0000}"/>
    <cellStyle name="Note 22 2 2 3 4" xfId="18777" xr:uid="{00000000-0005-0000-0000-0000992F0000}"/>
    <cellStyle name="Note 22 2 2 3 4 2" xfId="31528" xr:uid="{00000000-0005-0000-0000-00009A2F0000}"/>
    <cellStyle name="Note 22 2 2 4" xfId="13382" xr:uid="{00000000-0005-0000-0000-00009B2F0000}"/>
    <cellStyle name="Note 22 2 2 4 2" xfId="26553" xr:uid="{00000000-0005-0000-0000-00009C2F0000}"/>
    <cellStyle name="Note 22 2 2 4 2 2" xfId="39304" xr:uid="{00000000-0005-0000-0000-00009D2F0000}"/>
    <cellStyle name="Note 22 2 2 5" xfId="14479" xr:uid="{00000000-0005-0000-0000-00009E2F0000}"/>
    <cellStyle name="Note 22 2 2 5 2" xfId="27650" xr:uid="{00000000-0005-0000-0000-00009F2F0000}"/>
    <cellStyle name="Note 22 2 2 5 2 2" xfId="40401" xr:uid="{00000000-0005-0000-0000-0000A02F0000}"/>
    <cellStyle name="Note 22 2 2 6" xfId="18775" xr:uid="{00000000-0005-0000-0000-0000A12F0000}"/>
    <cellStyle name="Note 22 2 2 6 2" xfId="31526" xr:uid="{00000000-0005-0000-0000-0000A22F0000}"/>
    <cellStyle name="Note 22 2 3" xfId="4866" xr:uid="{00000000-0005-0000-0000-0000A32F0000}"/>
    <cellStyle name="Note 22 2 3 2" xfId="13385" xr:uid="{00000000-0005-0000-0000-0000A42F0000}"/>
    <cellStyle name="Note 22 2 3 2 2" xfId="26556" xr:uid="{00000000-0005-0000-0000-0000A52F0000}"/>
    <cellStyle name="Note 22 2 3 2 2 2" xfId="39307" xr:uid="{00000000-0005-0000-0000-0000A62F0000}"/>
    <cellStyle name="Note 22 2 3 3" xfId="14476" xr:uid="{00000000-0005-0000-0000-0000A72F0000}"/>
    <cellStyle name="Note 22 2 3 3 2" xfId="27647" xr:uid="{00000000-0005-0000-0000-0000A82F0000}"/>
    <cellStyle name="Note 22 2 3 3 2 2" xfId="40398" xr:uid="{00000000-0005-0000-0000-0000A92F0000}"/>
    <cellStyle name="Note 22 2 3 4" xfId="18778" xr:uid="{00000000-0005-0000-0000-0000AA2F0000}"/>
    <cellStyle name="Note 22 2 3 4 2" xfId="31529" xr:uid="{00000000-0005-0000-0000-0000AB2F0000}"/>
    <cellStyle name="Note 22 2 4" xfId="4867" xr:uid="{00000000-0005-0000-0000-0000AC2F0000}"/>
    <cellStyle name="Note 22 2 4 2" xfId="13386" xr:uid="{00000000-0005-0000-0000-0000AD2F0000}"/>
    <cellStyle name="Note 22 2 4 2 2" xfId="26557" xr:uid="{00000000-0005-0000-0000-0000AE2F0000}"/>
    <cellStyle name="Note 22 2 4 2 2 2" xfId="39308" xr:uid="{00000000-0005-0000-0000-0000AF2F0000}"/>
    <cellStyle name="Note 22 2 4 3" xfId="14475" xr:uid="{00000000-0005-0000-0000-0000B02F0000}"/>
    <cellStyle name="Note 22 2 4 3 2" xfId="27646" xr:uid="{00000000-0005-0000-0000-0000B12F0000}"/>
    <cellStyle name="Note 22 2 4 3 2 2" xfId="40397" xr:uid="{00000000-0005-0000-0000-0000B22F0000}"/>
    <cellStyle name="Note 22 2 4 4" xfId="18779" xr:uid="{00000000-0005-0000-0000-0000B32F0000}"/>
    <cellStyle name="Note 22 2 4 4 2" xfId="31530" xr:uid="{00000000-0005-0000-0000-0000B42F0000}"/>
    <cellStyle name="Note 22 2 5" xfId="13381" xr:uid="{00000000-0005-0000-0000-0000B52F0000}"/>
    <cellStyle name="Note 22 2 5 2" xfId="26552" xr:uid="{00000000-0005-0000-0000-0000B62F0000}"/>
    <cellStyle name="Note 22 2 5 2 2" xfId="39303" xr:uid="{00000000-0005-0000-0000-0000B72F0000}"/>
    <cellStyle name="Note 22 2 6" xfId="14480" xr:uid="{00000000-0005-0000-0000-0000B82F0000}"/>
    <cellStyle name="Note 22 2 6 2" xfId="27651" xr:uid="{00000000-0005-0000-0000-0000B92F0000}"/>
    <cellStyle name="Note 22 2 6 2 2" xfId="40402" xr:uid="{00000000-0005-0000-0000-0000BA2F0000}"/>
    <cellStyle name="Note 22 2 7" xfId="18774" xr:uid="{00000000-0005-0000-0000-0000BB2F0000}"/>
    <cellStyle name="Note 22 2 7 2" xfId="31525" xr:uid="{00000000-0005-0000-0000-0000BC2F0000}"/>
    <cellStyle name="Note 22 3" xfId="4868" xr:uid="{00000000-0005-0000-0000-0000BD2F0000}"/>
    <cellStyle name="Note 22 3 2" xfId="4869" xr:uid="{00000000-0005-0000-0000-0000BE2F0000}"/>
    <cellStyle name="Note 22 3 2 2" xfId="13388" xr:uid="{00000000-0005-0000-0000-0000BF2F0000}"/>
    <cellStyle name="Note 22 3 2 2 2" xfId="26559" xr:uid="{00000000-0005-0000-0000-0000C02F0000}"/>
    <cellStyle name="Note 22 3 2 2 2 2" xfId="39310" xr:uid="{00000000-0005-0000-0000-0000C12F0000}"/>
    <cellStyle name="Note 22 3 2 3" xfId="14473" xr:uid="{00000000-0005-0000-0000-0000C22F0000}"/>
    <cellStyle name="Note 22 3 2 3 2" xfId="27644" xr:uid="{00000000-0005-0000-0000-0000C32F0000}"/>
    <cellStyle name="Note 22 3 2 3 2 2" xfId="40395" xr:uid="{00000000-0005-0000-0000-0000C42F0000}"/>
    <cellStyle name="Note 22 3 2 4" xfId="18781" xr:uid="{00000000-0005-0000-0000-0000C52F0000}"/>
    <cellStyle name="Note 22 3 2 4 2" xfId="31532" xr:uid="{00000000-0005-0000-0000-0000C62F0000}"/>
    <cellStyle name="Note 22 3 3" xfId="4870" xr:uid="{00000000-0005-0000-0000-0000C72F0000}"/>
    <cellStyle name="Note 22 3 3 2" xfId="13389" xr:uid="{00000000-0005-0000-0000-0000C82F0000}"/>
    <cellStyle name="Note 22 3 3 2 2" xfId="26560" xr:uid="{00000000-0005-0000-0000-0000C92F0000}"/>
    <cellStyle name="Note 22 3 3 2 2 2" xfId="39311" xr:uid="{00000000-0005-0000-0000-0000CA2F0000}"/>
    <cellStyle name="Note 22 3 3 3" xfId="14472" xr:uid="{00000000-0005-0000-0000-0000CB2F0000}"/>
    <cellStyle name="Note 22 3 3 3 2" xfId="27643" xr:uid="{00000000-0005-0000-0000-0000CC2F0000}"/>
    <cellStyle name="Note 22 3 3 3 2 2" xfId="40394" xr:uid="{00000000-0005-0000-0000-0000CD2F0000}"/>
    <cellStyle name="Note 22 3 3 4" xfId="18782" xr:uid="{00000000-0005-0000-0000-0000CE2F0000}"/>
    <cellStyle name="Note 22 3 3 4 2" xfId="31533" xr:uid="{00000000-0005-0000-0000-0000CF2F0000}"/>
    <cellStyle name="Note 22 3 4" xfId="13387" xr:uid="{00000000-0005-0000-0000-0000D02F0000}"/>
    <cellStyle name="Note 22 3 4 2" xfId="26558" xr:uid="{00000000-0005-0000-0000-0000D12F0000}"/>
    <cellStyle name="Note 22 3 4 2 2" xfId="39309" xr:uid="{00000000-0005-0000-0000-0000D22F0000}"/>
    <cellStyle name="Note 22 3 5" xfId="14474" xr:uid="{00000000-0005-0000-0000-0000D32F0000}"/>
    <cellStyle name="Note 22 3 5 2" xfId="27645" xr:uid="{00000000-0005-0000-0000-0000D42F0000}"/>
    <cellStyle name="Note 22 3 5 2 2" xfId="40396" xr:uid="{00000000-0005-0000-0000-0000D52F0000}"/>
    <cellStyle name="Note 22 3 6" xfId="18780" xr:uid="{00000000-0005-0000-0000-0000D62F0000}"/>
    <cellStyle name="Note 22 3 6 2" xfId="31531" xr:uid="{00000000-0005-0000-0000-0000D72F0000}"/>
    <cellStyle name="Note 22 4" xfId="4871" xr:uid="{00000000-0005-0000-0000-0000D82F0000}"/>
    <cellStyle name="Note 22 4 2" xfId="13390" xr:uid="{00000000-0005-0000-0000-0000D92F0000}"/>
    <cellStyle name="Note 22 4 2 2" xfId="26561" xr:uid="{00000000-0005-0000-0000-0000DA2F0000}"/>
    <cellStyle name="Note 22 4 2 2 2" xfId="39312" xr:uid="{00000000-0005-0000-0000-0000DB2F0000}"/>
    <cellStyle name="Note 22 4 3" xfId="14471" xr:uid="{00000000-0005-0000-0000-0000DC2F0000}"/>
    <cellStyle name="Note 22 4 3 2" xfId="27642" xr:uid="{00000000-0005-0000-0000-0000DD2F0000}"/>
    <cellStyle name="Note 22 4 3 2 2" xfId="40393" xr:uid="{00000000-0005-0000-0000-0000DE2F0000}"/>
    <cellStyle name="Note 22 4 4" xfId="18783" xr:uid="{00000000-0005-0000-0000-0000DF2F0000}"/>
    <cellStyle name="Note 22 4 4 2" xfId="31534" xr:uid="{00000000-0005-0000-0000-0000E02F0000}"/>
    <cellStyle name="Note 22 5" xfId="4872" xr:uid="{00000000-0005-0000-0000-0000E12F0000}"/>
    <cellStyle name="Note 22 5 2" xfId="13391" xr:uid="{00000000-0005-0000-0000-0000E22F0000}"/>
    <cellStyle name="Note 22 5 2 2" xfId="26562" xr:uid="{00000000-0005-0000-0000-0000E32F0000}"/>
    <cellStyle name="Note 22 5 2 2 2" xfId="39313" xr:uid="{00000000-0005-0000-0000-0000E42F0000}"/>
    <cellStyle name="Note 22 5 3" xfId="14470" xr:uid="{00000000-0005-0000-0000-0000E52F0000}"/>
    <cellStyle name="Note 22 5 3 2" xfId="27641" xr:uid="{00000000-0005-0000-0000-0000E62F0000}"/>
    <cellStyle name="Note 22 5 3 2 2" xfId="40392" xr:uid="{00000000-0005-0000-0000-0000E72F0000}"/>
    <cellStyle name="Note 22 5 4" xfId="18784" xr:uid="{00000000-0005-0000-0000-0000E82F0000}"/>
    <cellStyle name="Note 22 5 4 2" xfId="31535" xr:uid="{00000000-0005-0000-0000-0000E92F0000}"/>
    <cellStyle name="Note 22 6" xfId="13380" xr:uid="{00000000-0005-0000-0000-0000EA2F0000}"/>
    <cellStyle name="Note 22 6 2" xfId="26551" xr:uid="{00000000-0005-0000-0000-0000EB2F0000}"/>
    <cellStyle name="Note 22 6 2 2" xfId="39302" xr:uid="{00000000-0005-0000-0000-0000EC2F0000}"/>
    <cellStyle name="Note 22 7" xfId="14481" xr:uid="{00000000-0005-0000-0000-0000ED2F0000}"/>
    <cellStyle name="Note 22 7 2" xfId="27652" xr:uid="{00000000-0005-0000-0000-0000EE2F0000}"/>
    <cellStyle name="Note 22 7 2 2" xfId="40403" xr:uid="{00000000-0005-0000-0000-0000EF2F0000}"/>
    <cellStyle name="Note 22 8" xfId="18773" xr:uid="{00000000-0005-0000-0000-0000F02F0000}"/>
    <cellStyle name="Note 22 8 2" xfId="31524" xr:uid="{00000000-0005-0000-0000-0000F12F0000}"/>
    <cellStyle name="Note 23" xfId="4873" xr:uid="{00000000-0005-0000-0000-0000F22F0000}"/>
    <cellStyle name="Note 23 2" xfId="4874" xr:uid="{00000000-0005-0000-0000-0000F32F0000}"/>
    <cellStyle name="Note 23 2 2" xfId="4875" xr:uid="{00000000-0005-0000-0000-0000F42F0000}"/>
    <cellStyle name="Note 23 2 2 2" xfId="4876" xr:uid="{00000000-0005-0000-0000-0000F52F0000}"/>
    <cellStyle name="Note 23 2 2 2 2" xfId="13395" xr:uid="{00000000-0005-0000-0000-0000F62F0000}"/>
    <cellStyle name="Note 23 2 2 2 2 2" xfId="26566" xr:uid="{00000000-0005-0000-0000-0000F72F0000}"/>
    <cellStyle name="Note 23 2 2 2 2 2 2" xfId="39317" xr:uid="{00000000-0005-0000-0000-0000F82F0000}"/>
    <cellStyle name="Note 23 2 2 2 3" xfId="14466" xr:uid="{00000000-0005-0000-0000-0000F92F0000}"/>
    <cellStyle name="Note 23 2 2 2 3 2" xfId="27637" xr:uid="{00000000-0005-0000-0000-0000FA2F0000}"/>
    <cellStyle name="Note 23 2 2 2 3 2 2" xfId="40388" xr:uid="{00000000-0005-0000-0000-0000FB2F0000}"/>
    <cellStyle name="Note 23 2 2 2 4" xfId="18788" xr:uid="{00000000-0005-0000-0000-0000FC2F0000}"/>
    <cellStyle name="Note 23 2 2 2 4 2" xfId="31539" xr:uid="{00000000-0005-0000-0000-0000FD2F0000}"/>
    <cellStyle name="Note 23 2 2 3" xfId="4877" xr:uid="{00000000-0005-0000-0000-0000FE2F0000}"/>
    <cellStyle name="Note 23 2 2 3 2" xfId="13396" xr:uid="{00000000-0005-0000-0000-0000FF2F0000}"/>
    <cellStyle name="Note 23 2 2 3 2 2" xfId="26567" xr:uid="{00000000-0005-0000-0000-000000300000}"/>
    <cellStyle name="Note 23 2 2 3 2 2 2" xfId="39318" xr:uid="{00000000-0005-0000-0000-000001300000}"/>
    <cellStyle name="Note 23 2 2 3 3" xfId="14465" xr:uid="{00000000-0005-0000-0000-000002300000}"/>
    <cellStyle name="Note 23 2 2 3 3 2" xfId="27636" xr:uid="{00000000-0005-0000-0000-000003300000}"/>
    <cellStyle name="Note 23 2 2 3 3 2 2" xfId="40387" xr:uid="{00000000-0005-0000-0000-000004300000}"/>
    <cellStyle name="Note 23 2 2 3 4" xfId="18789" xr:uid="{00000000-0005-0000-0000-000005300000}"/>
    <cellStyle name="Note 23 2 2 3 4 2" xfId="31540" xr:uid="{00000000-0005-0000-0000-000006300000}"/>
    <cellStyle name="Note 23 2 2 4" xfId="13394" xr:uid="{00000000-0005-0000-0000-000007300000}"/>
    <cellStyle name="Note 23 2 2 4 2" xfId="26565" xr:uid="{00000000-0005-0000-0000-000008300000}"/>
    <cellStyle name="Note 23 2 2 4 2 2" xfId="39316" xr:uid="{00000000-0005-0000-0000-000009300000}"/>
    <cellStyle name="Note 23 2 2 5" xfId="14467" xr:uid="{00000000-0005-0000-0000-00000A300000}"/>
    <cellStyle name="Note 23 2 2 5 2" xfId="27638" xr:uid="{00000000-0005-0000-0000-00000B300000}"/>
    <cellStyle name="Note 23 2 2 5 2 2" xfId="40389" xr:uid="{00000000-0005-0000-0000-00000C300000}"/>
    <cellStyle name="Note 23 2 2 6" xfId="18787" xr:uid="{00000000-0005-0000-0000-00000D300000}"/>
    <cellStyle name="Note 23 2 2 6 2" xfId="31538" xr:uid="{00000000-0005-0000-0000-00000E300000}"/>
    <cellStyle name="Note 23 2 3" xfId="4878" xr:uid="{00000000-0005-0000-0000-00000F300000}"/>
    <cellStyle name="Note 23 2 3 2" xfId="13397" xr:uid="{00000000-0005-0000-0000-000010300000}"/>
    <cellStyle name="Note 23 2 3 2 2" xfId="26568" xr:uid="{00000000-0005-0000-0000-000011300000}"/>
    <cellStyle name="Note 23 2 3 2 2 2" xfId="39319" xr:uid="{00000000-0005-0000-0000-000012300000}"/>
    <cellStyle name="Note 23 2 3 3" xfId="14464" xr:uid="{00000000-0005-0000-0000-000013300000}"/>
    <cellStyle name="Note 23 2 3 3 2" xfId="27635" xr:uid="{00000000-0005-0000-0000-000014300000}"/>
    <cellStyle name="Note 23 2 3 3 2 2" xfId="40386" xr:uid="{00000000-0005-0000-0000-000015300000}"/>
    <cellStyle name="Note 23 2 3 4" xfId="18790" xr:uid="{00000000-0005-0000-0000-000016300000}"/>
    <cellStyle name="Note 23 2 3 4 2" xfId="31541" xr:uid="{00000000-0005-0000-0000-000017300000}"/>
    <cellStyle name="Note 23 2 4" xfId="4879" xr:uid="{00000000-0005-0000-0000-000018300000}"/>
    <cellStyle name="Note 23 2 4 2" xfId="13398" xr:uid="{00000000-0005-0000-0000-000019300000}"/>
    <cellStyle name="Note 23 2 4 2 2" xfId="26569" xr:uid="{00000000-0005-0000-0000-00001A300000}"/>
    <cellStyle name="Note 23 2 4 2 2 2" xfId="39320" xr:uid="{00000000-0005-0000-0000-00001B300000}"/>
    <cellStyle name="Note 23 2 4 3" xfId="14463" xr:uid="{00000000-0005-0000-0000-00001C300000}"/>
    <cellStyle name="Note 23 2 4 3 2" xfId="27634" xr:uid="{00000000-0005-0000-0000-00001D300000}"/>
    <cellStyle name="Note 23 2 4 3 2 2" xfId="40385" xr:uid="{00000000-0005-0000-0000-00001E300000}"/>
    <cellStyle name="Note 23 2 4 4" xfId="18791" xr:uid="{00000000-0005-0000-0000-00001F300000}"/>
    <cellStyle name="Note 23 2 4 4 2" xfId="31542" xr:uid="{00000000-0005-0000-0000-000020300000}"/>
    <cellStyle name="Note 23 2 5" xfId="13393" xr:uid="{00000000-0005-0000-0000-000021300000}"/>
    <cellStyle name="Note 23 2 5 2" xfId="26564" xr:uid="{00000000-0005-0000-0000-000022300000}"/>
    <cellStyle name="Note 23 2 5 2 2" xfId="39315" xr:uid="{00000000-0005-0000-0000-000023300000}"/>
    <cellStyle name="Note 23 2 6" xfId="14468" xr:uid="{00000000-0005-0000-0000-000024300000}"/>
    <cellStyle name="Note 23 2 6 2" xfId="27639" xr:uid="{00000000-0005-0000-0000-000025300000}"/>
    <cellStyle name="Note 23 2 6 2 2" xfId="40390" xr:uid="{00000000-0005-0000-0000-000026300000}"/>
    <cellStyle name="Note 23 2 7" xfId="18786" xr:uid="{00000000-0005-0000-0000-000027300000}"/>
    <cellStyle name="Note 23 2 7 2" xfId="31537" xr:uid="{00000000-0005-0000-0000-000028300000}"/>
    <cellStyle name="Note 23 3" xfId="4880" xr:uid="{00000000-0005-0000-0000-000029300000}"/>
    <cellStyle name="Note 23 3 2" xfId="4881" xr:uid="{00000000-0005-0000-0000-00002A300000}"/>
    <cellStyle name="Note 23 3 2 2" xfId="13400" xr:uid="{00000000-0005-0000-0000-00002B300000}"/>
    <cellStyle name="Note 23 3 2 2 2" xfId="26571" xr:uid="{00000000-0005-0000-0000-00002C300000}"/>
    <cellStyle name="Note 23 3 2 2 2 2" xfId="39322" xr:uid="{00000000-0005-0000-0000-00002D300000}"/>
    <cellStyle name="Note 23 3 2 3" xfId="14461" xr:uid="{00000000-0005-0000-0000-00002E300000}"/>
    <cellStyle name="Note 23 3 2 3 2" xfId="27632" xr:uid="{00000000-0005-0000-0000-00002F300000}"/>
    <cellStyle name="Note 23 3 2 3 2 2" xfId="40383" xr:uid="{00000000-0005-0000-0000-000030300000}"/>
    <cellStyle name="Note 23 3 2 4" xfId="18793" xr:uid="{00000000-0005-0000-0000-000031300000}"/>
    <cellStyle name="Note 23 3 2 4 2" xfId="31544" xr:uid="{00000000-0005-0000-0000-000032300000}"/>
    <cellStyle name="Note 23 3 3" xfId="4882" xr:uid="{00000000-0005-0000-0000-000033300000}"/>
    <cellStyle name="Note 23 3 3 2" xfId="13401" xr:uid="{00000000-0005-0000-0000-000034300000}"/>
    <cellStyle name="Note 23 3 3 2 2" xfId="26572" xr:uid="{00000000-0005-0000-0000-000035300000}"/>
    <cellStyle name="Note 23 3 3 2 2 2" xfId="39323" xr:uid="{00000000-0005-0000-0000-000036300000}"/>
    <cellStyle name="Note 23 3 3 3" xfId="14460" xr:uid="{00000000-0005-0000-0000-000037300000}"/>
    <cellStyle name="Note 23 3 3 3 2" xfId="27631" xr:uid="{00000000-0005-0000-0000-000038300000}"/>
    <cellStyle name="Note 23 3 3 3 2 2" xfId="40382" xr:uid="{00000000-0005-0000-0000-000039300000}"/>
    <cellStyle name="Note 23 3 3 4" xfId="18794" xr:uid="{00000000-0005-0000-0000-00003A300000}"/>
    <cellStyle name="Note 23 3 3 4 2" xfId="31545" xr:uid="{00000000-0005-0000-0000-00003B300000}"/>
    <cellStyle name="Note 23 3 4" xfId="13399" xr:uid="{00000000-0005-0000-0000-00003C300000}"/>
    <cellStyle name="Note 23 3 4 2" xfId="26570" xr:uid="{00000000-0005-0000-0000-00003D300000}"/>
    <cellStyle name="Note 23 3 4 2 2" xfId="39321" xr:uid="{00000000-0005-0000-0000-00003E300000}"/>
    <cellStyle name="Note 23 3 5" xfId="14462" xr:uid="{00000000-0005-0000-0000-00003F300000}"/>
    <cellStyle name="Note 23 3 5 2" xfId="27633" xr:uid="{00000000-0005-0000-0000-000040300000}"/>
    <cellStyle name="Note 23 3 5 2 2" xfId="40384" xr:uid="{00000000-0005-0000-0000-000041300000}"/>
    <cellStyle name="Note 23 3 6" xfId="18792" xr:uid="{00000000-0005-0000-0000-000042300000}"/>
    <cellStyle name="Note 23 3 6 2" xfId="31543" xr:uid="{00000000-0005-0000-0000-000043300000}"/>
    <cellStyle name="Note 23 4" xfId="4883" xr:uid="{00000000-0005-0000-0000-000044300000}"/>
    <cellStyle name="Note 23 4 2" xfId="13402" xr:uid="{00000000-0005-0000-0000-000045300000}"/>
    <cellStyle name="Note 23 4 2 2" xfId="26573" xr:uid="{00000000-0005-0000-0000-000046300000}"/>
    <cellStyle name="Note 23 4 2 2 2" xfId="39324" xr:uid="{00000000-0005-0000-0000-000047300000}"/>
    <cellStyle name="Note 23 4 3" xfId="14459" xr:uid="{00000000-0005-0000-0000-000048300000}"/>
    <cellStyle name="Note 23 4 3 2" xfId="27630" xr:uid="{00000000-0005-0000-0000-000049300000}"/>
    <cellStyle name="Note 23 4 3 2 2" xfId="40381" xr:uid="{00000000-0005-0000-0000-00004A300000}"/>
    <cellStyle name="Note 23 4 4" xfId="18795" xr:uid="{00000000-0005-0000-0000-00004B300000}"/>
    <cellStyle name="Note 23 4 4 2" xfId="31546" xr:uid="{00000000-0005-0000-0000-00004C300000}"/>
    <cellStyle name="Note 23 5" xfId="4884" xr:uid="{00000000-0005-0000-0000-00004D300000}"/>
    <cellStyle name="Note 23 5 2" xfId="13403" xr:uid="{00000000-0005-0000-0000-00004E300000}"/>
    <cellStyle name="Note 23 5 2 2" xfId="26574" xr:uid="{00000000-0005-0000-0000-00004F300000}"/>
    <cellStyle name="Note 23 5 2 2 2" xfId="39325" xr:uid="{00000000-0005-0000-0000-000050300000}"/>
    <cellStyle name="Note 23 5 3" xfId="14458" xr:uid="{00000000-0005-0000-0000-000051300000}"/>
    <cellStyle name="Note 23 5 3 2" xfId="27629" xr:uid="{00000000-0005-0000-0000-000052300000}"/>
    <cellStyle name="Note 23 5 3 2 2" xfId="40380" xr:uid="{00000000-0005-0000-0000-000053300000}"/>
    <cellStyle name="Note 23 5 4" xfId="18796" xr:uid="{00000000-0005-0000-0000-000054300000}"/>
    <cellStyle name="Note 23 5 4 2" xfId="31547" xr:uid="{00000000-0005-0000-0000-000055300000}"/>
    <cellStyle name="Note 23 6" xfId="13392" xr:uid="{00000000-0005-0000-0000-000056300000}"/>
    <cellStyle name="Note 23 6 2" xfId="26563" xr:uid="{00000000-0005-0000-0000-000057300000}"/>
    <cellStyle name="Note 23 6 2 2" xfId="39314" xr:uid="{00000000-0005-0000-0000-000058300000}"/>
    <cellStyle name="Note 23 7" xfId="14469" xr:uid="{00000000-0005-0000-0000-000059300000}"/>
    <cellStyle name="Note 23 7 2" xfId="27640" xr:uid="{00000000-0005-0000-0000-00005A300000}"/>
    <cellStyle name="Note 23 7 2 2" xfId="40391" xr:uid="{00000000-0005-0000-0000-00005B300000}"/>
    <cellStyle name="Note 23 8" xfId="18785" xr:uid="{00000000-0005-0000-0000-00005C300000}"/>
    <cellStyle name="Note 23 8 2" xfId="31536" xr:uid="{00000000-0005-0000-0000-00005D300000}"/>
    <cellStyle name="Note 24" xfId="4885" xr:uid="{00000000-0005-0000-0000-00005E300000}"/>
    <cellStyle name="Note 24 2" xfId="4886" xr:uid="{00000000-0005-0000-0000-00005F300000}"/>
    <cellStyle name="Note 24 2 2" xfId="4887" xr:uid="{00000000-0005-0000-0000-000060300000}"/>
    <cellStyle name="Note 24 2 2 2" xfId="4888" xr:uid="{00000000-0005-0000-0000-000061300000}"/>
    <cellStyle name="Note 24 2 2 2 2" xfId="13407" xr:uid="{00000000-0005-0000-0000-000062300000}"/>
    <cellStyle name="Note 24 2 2 2 2 2" xfId="26578" xr:uid="{00000000-0005-0000-0000-000063300000}"/>
    <cellStyle name="Note 24 2 2 2 2 2 2" xfId="39329" xr:uid="{00000000-0005-0000-0000-000064300000}"/>
    <cellStyle name="Note 24 2 2 2 3" xfId="14454" xr:uid="{00000000-0005-0000-0000-000065300000}"/>
    <cellStyle name="Note 24 2 2 2 3 2" xfId="27625" xr:uid="{00000000-0005-0000-0000-000066300000}"/>
    <cellStyle name="Note 24 2 2 2 3 2 2" xfId="40376" xr:uid="{00000000-0005-0000-0000-000067300000}"/>
    <cellStyle name="Note 24 2 2 2 4" xfId="18800" xr:uid="{00000000-0005-0000-0000-000068300000}"/>
    <cellStyle name="Note 24 2 2 2 4 2" xfId="31551" xr:uid="{00000000-0005-0000-0000-000069300000}"/>
    <cellStyle name="Note 24 2 2 3" xfId="4889" xr:uid="{00000000-0005-0000-0000-00006A300000}"/>
    <cellStyle name="Note 24 2 2 3 2" xfId="13408" xr:uid="{00000000-0005-0000-0000-00006B300000}"/>
    <cellStyle name="Note 24 2 2 3 2 2" xfId="26579" xr:uid="{00000000-0005-0000-0000-00006C300000}"/>
    <cellStyle name="Note 24 2 2 3 2 2 2" xfId="39330" xr:uid="{00000000-0005-0000-0000-00006D300000}"/>
    <cellStyle name="Note 24 2 2 3 3" xfId="14453" xr:uid="{00000000-0005-0000-0000-00006E300000}"/>
    <cellStyle name="Note 24 2 2 3 3 2" xfId="27624" xr:uid="{00000000-0005-0000-0000-00006F300000}"/>
    <cellStyle name="Note 24 2 2 3 3 2 2" xfId="40375" xr:uid="{00000000-0005-0000-0000-000070300000}"/>
    <cellStyle name="Note 24 2 2 3 4" xfId="18801" xr:uid="{00000000-0005-0000-0000-000071300000}"/>
    <cellStyle name="Note 24 2 2 3 4 2" xfId="31552" xr:uid="{00000000-0005-0000-0000-000072300000}"/>
    <cellStyle name="Note 24 2 2 4" xfId="13406" xr:uid="{00000000-0005-0000-0000-000073300000}"/>
    <cellStyle name="Note 24 2 2 4 2" xfId="26577" xr:uid="{00000000-0005-0000-0000-000074300000}"/>
    <cellStyle name="Note 24 2 2 4 2 2" xfId="39328" xr:uid="{00000000-0005-0000-0000-000075300000}"/>
    <cellStyle name="Note 24 2 2 5" xfId="14455" xr:uid="{00000000-0005-0000-0000-000076300000}"/>
    <cellStyle name="Note 24 2 2 5 2" xfId="27626" xr:uid="{00000000-0005-0000-0000-000077300000}"/>
    <cellStyle name="Note 24 2 2 5 2 2" xfId="40377" xr:uid="{00000000-0005-0000-0000-000078300000}"/>
    <cellStyle name="Note 24 2 2 6" xfId="18799" xr:uid="{00000000-0005-0000-0000-000079300000}"/>
    <cellStyle name="Note 24 2 2 6 2" xfId="31550" xr:uid="{00000000-0005-0000-0000-00007A300000}"/>
    <cellStyle name="Note 24 2 3" xfId="4890" xr:uid="{00000000-0005-0000-0000-00007B300000}"/>
    <cellStyle name="Note 24 2 3 2" xfId="13409" xr:uid="{00000000-0005-0000-0000-00007C300000}"/>
    <cellStyle name="Note 24 2 3 2 2" xfId="26580" xr:uid="{00000000-0005-0000-0000-00007D300000}"/>
    <cellStyle name="Note 24 2 3 2 2 2" xfId="39331" xr:uid="{00000000-0005-0000-0000-00007E300000}"/>
    <cellStyle name="Note 24 2 3 3" xfId="14452" xr:uid="{00000000-0005-0000-0000-00007F300000}"/>
    <cellStyle name="Note 24 2 3 3 2" xfId="27623" xr:uid="{00000000-0005-0000-0000-000080300000}"/>
    <cellStyle name="Note 24 2 3 3 2 2" xfId="40374" xr:uid="{00000000-0005-0000-0000-000081300000}"/>
    <cellStyle name="Note 24 2 3 4" xfId="18802" xr:uid="{00000000-0005-0000-0000-000082300000}"/>
    <cellStyle name="Note 24 2 3 4 2" xfId="31553" xr:uid="{00000000-0005-0000-0000-000083300000}"/>
    <cellStyle name="Note 24 2 4" xfId="4891" xr:uid="{00000000-0005-0000-0000-000084300000}"/>
    <cellStyle name="Note 24 2 4 2" xfId="13410" xr:uid="{00000000-0005-0000-0000-000085300000}"/>
    <cellStyle name="Note 24 2 4 2 2" xfId="26581" xr:uid="{00000000-0005-0000-0000-000086300000}"/>
    <cellStyle name="Note 24 2 4 2 2 2" xfId="39332" xr:uid="{00000000-0005-0000-0000-000087300000}"/>
    <cellStyle name="Note 24 2 4 3" xfId="14451" xr:uid="{00000000-0005-0000-0000-000088300000}"/>
    <cellStyle name="Note 24 2 4 3 2" xfId="27622" xr:uid="{00000000-0005-0000-0000-000089300000}"/>
    <cellStyle name="Note 24 2 4 3 2 2" xfId="40373" xr:uid="{00000000-0005-0000-0000-00008A300000}"/>
    <cellStyle name="Note 24 2 4 4" xfId="18803" xr:uid="{00000000-0005-0000-0000-00008B300000}"/>
    <cellStyle name="Note 24 2 4 4 2" xfId="31554" xr:uid="{00000000-0005-0000-0000-00008C300000}"/>
    <cellStyle name="Note 24 2 5" xfId="13405" xr:uid="{00000000-0005-0000-0000-00008D300000}"/>
    <cellStyle name="Note 24 2 5 2" xfId="26576" xr:uid="{00000000-0005-0000-0000-00008E300000}"/>
    <cellStyle name="Note 24 2 5 2 2" xfId="39327" xr:uid="{00000000-0005-0000-0000-00008F300000}"/>
    <cellStyle name="Note 24 2 6" xfId="14456" xr:uid="{00000000-0005-0000-0000-000090300000}"/>
    <cellStyle name="Note 24 2 6 2" xfId="27627" xr:uid="{00000000-0005-0000-0000-000091300000}"/>
    <cellStyle name="Note 24 2 6 2 2" xfId="40378" xr:uid="{00000000-0005-0000-0000-000092300000}"/>
    <cellStyle name="Note 24 2 7" xfId="18798" xr:uid="{00000000-0005-0000-0000-000093300000}"/>
    <cellStyle name="Note 24 2 7 2" xfId="31549" xr:uid="{00000000-0005-0000-0000-000094300000}"/>
    <cellStyle name="Note 24 3" xfId="4892" xr:uid="{00000000-0005-0000-0000-000095300000}"/>
    <cellStyle name="Note 24 3 2" xfId="4893" xr:uid="{00000000-0005-0000-0000-000096300000}"/>
    <cellStyle name="Note 24 3 2 2" xfId="13412" xr:uid="{00000000-0005-0000-0000-000097300000}"/>
    <cellStyle name="Note 24 3 2 2 2" xfId="26583" xr:uid="{00000000-0005-0000-0000-000098300000}"/>
    <cellStyle name="Note 24 3 2 2 2 2" xfId="39334" xr:uid="{00000000-0005-0000-0000-000099300000}"/>
    <cellStyle name="Note 24 3 2 3" xfId="14449" xr:uid="{00000000-0005-0000-0000-00009A300000}"/>
    <cellStyle name="Note 24 3 2 3 2" xfId="27620" xr:uid="{00000000-0005-0000-0000-00009B300000}"/>
    <cellStyle name="Note 24 3 2 3 2 2" xfId="40371" xr:uid="{00000000-0005-0000-0000-00009C300000}"/>
    <cellStyle name="Note 24 3 2 4" xfId="18805" xr:uid="{00000000-0005-0000-0000-00009D300000}"/>
    <cellStyle name="Note 24 3 2 4 2" xfId="31556" xr:uid="{00000000-0005-0000-0000-00009E300000}"/>
    <cellStyle name="Note 24 3 3" xfId="4894" xr:uid="{00000000-0005-0000-0000-00009F300000}"/>
    <cellStyle name="Note 24 3 3 2" xfId="13413" xr:uid="{00000000-0005-0000-0000-0000A0300000}"/>
    <cellStyle name="Note 24 3 3 2 2" xfId="26584" xr:uid="{00000000-0005-0000-0000-0000A1300000}"/>
    <cellStyle name="Note 24 3 3 2 2 2" xfId="39335" xr:uid="{00000000-0005-0000-0000-0000A2300000}"/>
    <cellStyle name="Note 24 3 3 3" xfId="14448" xr:uid="{00000000-0005-0000-0000-0000A3300000}"/>
    <cellStyle name="Note 24 3 3 3 2" xfId="27619" xr:uid="{00000000-0005-0000-0000-0000A4300000}"/>
    <cellStyle name="Note 24 3 3 3 2 2" xfId="40370" xr:uid="{00000000-0005-0000-0000-0000A5300000}"/>
    <cellStyle name="Note 24 3 3 4" xfId="18806" xr:uid="{00000000-0005-0000-0000-0000A6300000}"/>
    <cellStyle name="Note 24 3 3 4 2" xfId="31557" xr:uid="{00000000-0005-0000-0000-0000A7300000}"/>
    <cellStyle name="Note 24 3 4" xfId="13411" xr:uid="{00000000-0005-0000-0000-0000A8300000}"/>
    <cellStyle name="Note 24 3 4 2" xfId="26582" xr:uid="{00000000-0005-0000-0000-0000A9300000}"/>
    <cellStyle name="Note 24 3 4 2 2" xfId="39333" xr:uid="{00000000-0005-0000-0000-0000AA300000}"/>
    <cellStyle name="Note 24 3 5" xfId="14450" xr:uid="{00000000-0005-0000-0000-0000AB300000}"/>
    <cellStyle name="Note 24 3 5 2" xfId="27621" xr:uid="{00000000-0005-0000-0000-0000AC300000}"/>
    <cellStyle name="Note 24 3 5 2 2" xfId="40372" xr:uid="{00000000-0005-0000-0000-0000AD300000}"/>
    <cellStyle name="Note 24 3 6" xfId="18804" xr:uid="{00000000-0005-0000-0000-0000AE300000}"/>
    <cellStyle name="Note 24 3 6 2" xfId="31555" xr:uid="{00000000-0005-0000-0000-0000AF300000}"/>
    <cellStyle name="Note 24 4" xfId="4895" xr:uid="{00000000-0005-0000-0000-0000B0300000}"/>
    <cellStyle name="Note 24 4 2" xfId="13414" xr:uid="{00000000-0005-0000-0000-0000B1300000}"/>
    <cellStyle name="Note 24 4 2 2" xfId="26585" xr:uid="{00000000-0005-0000-0000-0000B2300000}"/>
    <cellStyle name="Note 24 4 2 2 2" xfId="39336" xr:uid="{00000000-0005-0000-0000-0000B3300000}"/>
    <cellStyle name="Note 24 4 3" xfId="14447" xr:uid="{00000000-0005-0000-0000-0000B4300000}"/>
    <cellStyle name="Note 24 4 3 2" xfId="27618" xr:uid="{00000000-0005-0000-0000-0000B5300000}"/>
    <cellStyle name="Note 24 4 3 2 2" xfId="40369" xr:uid="{00000000-0005-0000-0000-0000B6300000}"/>
    <cellStyle name="Note 24 4 4" xfId="18807" xr:uid="{00000000-0005-0000-0000-0000B7300000}"/>
    <cellStyle name="Note 24 4 4 2" xfId="31558" xr:uid="{00000000-0005-0000-0000-0000B8300000}"/>
    <cellStyle name="Note 24 5" xfId="4896" xr:uid="{00000000-0005-0000-0000-0000B9300000}"/>
    <cellStyle name="Note 24 5 2" xfId="13415" xr:uid="{00000000-0005-0000-0000-0000BA300000}"/>
    <cellStyle name="Note 24 5 2 2" xfId="26586" xr:uid="{00000000-0005-0000-0000-0000BB300000}"/>
    <cellStyle name="Note 24 5 2 2 2" xfId="39337" xr:uid="{00000000-0005-0000-0000-0000BC300000}"/>
    <cellStyle name="Note 24 5 3" xfId="14446" xr:uid="{00000000-0005-0000-0000-0000BD300000}"/>
    <cellStyle name="Note 24 5 3 2" xfId="27617" xr:uid="{00000000-0005-0000-0000-0000BE300000}"/>
    <cellStyle name="Note 24 5 3 2 2" xfId="40368" xr:uid="{00000000-0005-0000-0000-0000BF300000}"/>
    <cellStyle name="Note 24 5 4" xfId="18808" xr:uid="{00000000-0005-0000-0000-0000C0300000}"/>
    <cellStyle name="Note 24 5 4 2" xfId="31559" xr:uid="{00000000-0005-0000-0000-0000C1300000}"/>
    <cellStyle name="Note 24 6" xfId="13404" xr:uid="{00000000-0005-0000-0000-0000C2300000}"/>
    <cellStyle name="Note 24 6 2" xfId="26575" xr:uid="{00000000-0005-0000-0000-0000C3300000}"/>
    <cellStyle name="Note 24 6 2 2" xfId="39326" xr:uid="{00000000-0005-0000-0000-0000C4300000}"/>
    <cellStyle name="Note 24 7" xfId="14457" xr:uid="{00000000-0005-0000-0000-0000C5300000}"/>
    <cellStyle name="Note 24 7 2" xfId="27628" xr:uid="{00000000-0005-0000-0000-0000C6300000}"/>
    <cellStyle name="Note 24 7 2 2" xfId="40379" xr:uid="{00000000-0005-0000-0000-0000C7300000}"/>
    <cellStyle name="Note 24 8" xfId="18797" xr:uid="{00000000-0005-0000-0000-0000C8300000}"/>
    <cellStyle name="Note 24 8 2" xfId="31548" xr:uid="{00000000-0005-0000-0000-0000C9300000}"/>
    <cellStyle name="Note 25" xfId="4897" xr:uid="{00000000-0005-0000-0000-0000CA300000}"/>
    <cellStyle name="Note 25 2" xfId="4898" xr:uid="{00000000-0005-0000-0000-0000CB300000}"/>
    <cellStyle name="Note 25 2 2" xfId="4899" xr:uid="{00000000-0005-0000-0000-0000CC300000}"/>
    <cellStyle name="Note 25 2 2 2" xfId="4900" xr:uid="{00000000-0005-0000-0000-0000CD300000}"/>
    <cellStyle name="Note 25 2 2 2 2" xfId="13419" xr:uid="{00000000-0005-0000-0000-0000CE300000}"/>
    <cellStyle name="Note 25 2 2 2 2 2" xfId="26590" xr:uid="{00000000-0005-0000-0000-0000CF300000}"/>
    <cellStyle name="Note 25 2 2 2 2 2 2" xfId="39341" xr:uid="{00000000-0005-0000-0000-0000D0300000}"/>
    <cellStyle name="Note 25 2 2 2 3" xfId="14442" xr:uid="{00000000-0005-0000-0000-0000D1300000}"/>
    <cellStyle name="Note 25 2 2 2 3 2" xfId="27613" xr:uid="{00000000-0005-0000-0000-0000D2300000}"/>
    <cellStyle name="Note 25 2 2 2 3 2 2" xfId="40364" xr:uid="{00000000-0005-0000-0000-0000D3300000}"/>
    <cellStyle name="Note 25 2 2 2 4" xfId="18812" xr:uid="{00000000-0005-0000-0000-0000D4300000}"/>
    <cellStyle name="Note 25 2 2 2 4 2" xfId="31563" xr:uid="{00000000-0005-0000-0000-0000D5300000}"/>
    <cellStyle name="Note 25 2 2 3" xfId="4901" xr:uid="{00000000-0005-0000-0000-0000D6300000}"/>
    <cellStyle name="Note 25 2 2 3 2" xfId="13420" xr:uid="{00000000-0005-0000-0000-0000D7300000}"/>
    <cellStyle name="Note 25 2 2 3 2 2" xfId="26591" xr:uid="{00000000-0005-0000-0000-0000D8300000}"/>
    <cellStyle name="Note 25 2 2 3 2 2 2" xfId="39342" xr:uid="{00000000-0005-0000-0000-0000D9300000}"/>
    <cellStyle name="Note 25 2 2 3 3" xfId="14441" xr:uid="{00000000-0005-0000-0000-0000DA300000}"/>
    <cellStyle name="Note 25 2 2 3 3 2" xfId="27612" xr:uid="{00000000-0005-0000-0000-0000DB300000}"/>
    <cellStyle name="Note 25 2 2 3 3 2 2" xfId="40363" xr:uid="{00000000-0005-0000-0000-0000DC300000}"/>
    <cellStyle name="Note 25 2 2 3 4" xfId="18813" xr:uid="{00000000-0005-0000-0000-0000DD300000}"/>
    <cellStyle name="Note 25 2 2 3 4 2" xfId="31564" xr:uid="{00000000-0005-0000-0000-0000DE300000}"/>
    <cellStyle name="Note 25 2 2 4" xfId="13418" xr:uid="{00000000-0005-0000-0000-0000DF300000}"/>
    <cellStyle name="Note 25 2 2 4 2" xfId="26589" xr:uid="{00000000-0005-0000-0000-0000E0300000}"/>
    <cellStyle name="Note 25 2 2 4 2 2" xfId="39340" xr:uid="{00000000-0005-0000-0000-0000E1300000}"/>
    <cellStyle name="Note 25 2 2 5" xfId="14443" xr:uid="{00000000-0005-0000-0000-0000E2300000}"/>
    <cellStyle name="Note 25 2 2 5 2" xfId="27614" xr:uid="{00000000-0005-0000-0000-0000E3300000}"/>
    <cellStyle name="Note 25 2 2 5 2 2" xfId="40365" xr:uid="{00000000-0005-0000-0000-0000E4300000}"/>
    <cellStyle name="Note 25 2 2 6" xfId="18811" xr:uid="{00000000-0005-0000-0000-0000E5300000}"/>
    <cellStyle name="Note 25 2 2 6 2" xfId="31562" xr:uid="{00000000-0005-0000-0000-0000E6300000}"/>
    <cellStyle name="Note 25 2 3" xfId="4902" xr:uid="{00000000-0005-0000-0000-0000E7300000}"/>
    <cellStyle name="Note 25 2 3 2" xfId="13421" xr:uid="{00000000-0005-0000-0000-0000E8300000}"/>
    <cellStyle name="Note 25 2 3 2 2" xfId="26592" xr:uid="{00000000-0005-0000-0000-0000E9300000}"/>
    <cellStyle name="Note 25 2 3 2 2 2" xfId="39343" xr:uid="{00000000-0005-0000-0000-0000EA300000}"/>
    <cellStyle name="Note 25 2 3 3" xfId="14440" xr:uid="{00000000-0005-0000-0000-0000EB300000}"/>
    <cellStyle name="Note 25 2 3 3 2" xfId="27611" xr:uid="{00000000-0005-0000-0000-0000EC300000}"/>
    <cellStyle name="Note 25 2 3 3 2 2" xfId="40362" xr:uid="{00000000-0005-0000-0000-0000ED300000}"/>
    <cellStyle name="Note 25 2 3 4" xfId="18814" xr:uid="{00000000-0005-0000-0000-0000EE300000}"/>
    <cellStyle name="Note 25 2 3 4 2" xfId="31565" xr:uid="{00000000-0005-0000-0000-0000EF300000}"/>
    <cellStyle name="Note 25 2 4" xfId="4903" xr:uid="{00000000-0005-0000-0000-0000F0300000}"/>
    <cellStyle name="Note 25 2 4 2" xfId="13422" xr:uid="{00000000-0005-0000-0000-0000F1300000}"/>
    <cellStyle name="Note 25 2 4 2 2" xfId="26593" xr:uid="{00000000-0005-0000-0000-0000F2300000}"/>
    <cellStyle name="Note 25 2 4 2 2 2" xfId="39344" xr:uid="{00000000-0005-0000-0000-0000F3300000}"/>
    <cellStyle name="Note 25 2 4 3" xfId="14439" xr:uid="{00000000-0005-0000-0000-0000F4300000}"/>
    <cellStyle name="Note 25 2 4 3 2" xfId="27610" xr:uid="{00000000-0005-0000-0000-0000F5300000}"/>
    <cellStyle name="Note 25 2 4 3 2 2" xfId="40361" xr:uid="{00000000-0005-0000-0000-0000F6300000}"/>
    <cellStyle name="Note 25 2 4 4" xfId="18815" xr:uid="{00000000-0005-0000-0000-0000F7300000}"/>
    <cellStyle name="Note 25 2 4 4 2" xfId="31566" xr:uid="{00000000-0005-0000-0000-0000F8300000}"/>
    <cellStyle name="Note 25 2 5" xfId="13417" xr:uid="{00000000-0005-0000-0000-0000F9300000}"/>
    <cellStyle name="Note 25 2 5 2" xfId="26588" xr:uid="{00000000-0005-0000-0000-0000FA300000}"/>
    <cellStyle name="Note 25 2 5 2 2" xfId="39339" xr:uid="{00000000-0005-0000-0000-0000FB300000}"/>
    <cellStyle name="Note 25 2 6" xfId="14444" xr:uid="{00000000-0005-0000-0000-0000FC300000}"/>
    <cellStyle name="Note 25 2 6 2" xfId="27615" xr:uid="{00000000-0005-0000-0000-0000FD300000}"/>
    <cellStyle name="Note 25 2 6 2 2" xfId="40366" xr:uid="{00000000-0005-0000-0000-0000FE300000}"/>
    <cellStyle name="Note 25 2 7" xfId="18810" xr:uid="{00000000-0005-0000-0000-0000FF300000}"/>
    <cellStyle name="Note 25 2 7 2" xfId="31561" xr:uid="{00000000-0005-0000-0000-000000310000}"/>
    <cellStyle name="Note 25 3" xfId="4904" xr:uid="{00000000-0005-0000-0000-000001310000}"/>
    <cellStyle name="Note 25 3 2" xfId="4905" xr:uid="{00000000-0005-0000-0000-000002310000}"/>
    <cellStyle name="Note 25 3 2 2" xfId="13424" xr:uid="{00000000-0005-0000-0000-000003310000}"/>
    <cellStyle name="Note 25 3 2 2 2" xfId="26595" xr:uid="{00000000-0005-0000-0000-000004310000}"/>
    <cellStyle name="Note 25 3 2 2 2 2" xfId="39346" xr:uid="{00000000-0005-0000-0000-000005310000}"/>
    <cellStyle name="Note 25 3 2 3" xfId="14437" xr:uid="{00000000-0005-0000-0000-000006310000}"/>
    <cellStyle name="Note 25 3 2 3 2" xfId="27608" xr:uid="{00000000-0005-0000-0000-000007310000}"/>
    <cellStyle name="Note 25 3 2 3 2 2" xfId="40359" xr:uid="{00000000-0005-0000-0000-000008310000}"/>
    <cellStyle name="Note 25 3 2 4" xfId="18817" xr:uid="{00000000-0005-0000-0000-000009310000}"/>
    <cellStyle name="Note 25 3 2 4 2" xfId="31568" xr:uid="{00000000-0005-0000-0000-00000A310000}"/>
    <cellStyle name="Note 25 3 3" xfId="4906" xr:uid="{00000000-0005-0000-0000-00000B310000}"/>
    <cellStyle name="Note 25 3 3 2" xfId="13425" xr:uid="{00000000-0005-0000-0000-00000C310000}"/>
    <cellStyle name="Note 25 3 3 2 2" xfId="26596" xr:uid="{00000000-0005-0000-0000-00000D310000}"/>
    <cellStyle name="Note 25 3 3 2 2 2" xfId="39347" xr:uid="{00000000-0005-0000-0000-00000E310000}"/>
    <cellStyle name="Note 25 3 3 3" xfId="14436" xr:uid="{00000000-0005-0000-0000-00000F310000}"/>
    <cellStyle name="Note 25 3 3 3 2" xfId="27607" xr:uid="{00000000-0005-0000-0000-000010310000}"/>
    <cellStyle name="Note 25 3 3 3 2 2" xfId="40358" xr:uid="{00000000-0005-0000-0000-000011310000}"/>
    <cellStyle name="Note 25 3 3 4" xfId="18818" xr:uid="{00000000-0005-0000-0000-000012310000}"/>
    <cellStyle name="Note 25 3 3 4 2" xfId="31569" xr:uid="{00000000-0005-0000-0000-000013310000}"/>
    <cellStyle name="Note 25 3 4" xfId="13423" xr:uid="{00000000-0005-0000-0000-000014310000}"/>
    <cellStyle name="Note 25 3 4 2" xfId="26594" xr:uid="{00000000-0005-0000-0000-000015310000}"/>
    <cellStyle name="Note 25 3 4 2 2" xfId="39345" xr:uid="{00000000-0005-0000-0000-000016310000}"/>
    <cellStyle name="Note 25 3 5" xfId="14438" xr:uid="{00000000-0005-0000-0000-000017310000}"/>
    <cellStyle name="Note 25 3 5 2" xfId="27609" xr:uid="{00000000-0005-0000-0000-000018310000}"/>
    <cellStyle name="Note 25 3 5 2 2" xfId="40360" xr:uid="{00000000-0005-0000-0000-000019310000}"/>
    <cellStyle name="Note 25 3 6" xfId="18816" xr:uid="{00000000-0005-0000-0000-00001A310000}"/>
    <cellStyle name="Note 25 3 6 2" xfId="31567" xr:uid="{00000000-0005-0000-0000-00001B310000}"/>
    <cellStyle name="Note 25 4" xfId="4907" xr:uid="{00000000-0005-0000-0000-00001C310000}"/>
    <cellStyle name="Note 25 4 2" xfId="13426" xr:uid="{00000000-0005-0000-0000-00001D310000}"/>
    <cellStyle name="Note 25 4 2 2" xfId="26597" xr:uid="{00000000-0005-0000-0000-00001E310000}"/>
    <cellStyle name="Note 25 4 2 2 2" xfId="39348" xr:uid="{00000000-0005-0000-0000-00001F310000}"/>
    <cellStyle name="Note 25 4 3" xfId="14435" xr:uid="{00000000-0005-0000-0000-000020310000}"/>
    <cellStyle name="Note 25 4 3 2" xfId="27606" xr:uid="{00000000-0005-0000-0000-000021310000}"/>
    <cellStyle name="Note 25 4 3 2 2" xfId="40357" xr:uid="{00000000-0005-0000-0000-000022310000}"/>
    <cellStyle name="Note 25 4 4" xfId="18819" xr:uid="{00000000-0005-0000-0000-000023310000}"/>
    <cellStyle name="Note 25 4 4 2" xfId="31570" xr:uid="{00000000-0005-0000-0000-000024310000}"/>
    <cellStyle name="Note 25 5" xfId="4908" xr:uid="{00000000-0005-0000-0000-000025310000}"/>
    <cellStyle name="Note 25 5 2" xfId="13427" xr:uid="{00000000-0005-0000-0000-000026310000}"/>
    <cellStyle name="Note 25 5 2 2" xfId="26598" xr:uid="{00000000-0005-0000-0000-000027310000}"/>
    <cellStyle name="Note 25 5 2 2 2" xfId="39349" xr:uid="{00000000-0005-0000-0000-000028310000}"/>
    <cellStyle name="Note 25 5 3" xfId="14434" xr:uid="{00000000-0005-0000-0000-000029310000}"/>
    <cellStyle name="Note 25 5 3 2" xfId="27605" xr:uid="{00000000-0005-0000-0000-00002A310000}"/>
    <cellStyle name="Note 25 5 3 2 2" xfId="40356" xr:uid="{00000000-0005-0000-0000-00002B310000}"/>
    <cellStyle name="Note 25 5 4" xfId="18820" xr:uid="{00000000-0005-0000-0000-00002C310000}"/>
    <cellStyle name="Note 25 5 4 2" xfId="31571" xr:uid="{00000000-0005-0000-0000-00002D310000}"/>
    <cellStyle name="Note 25 6" xfId="13416" xr:uid="{00000000-0005-0000-0000-00002E310000}"/>
    <cellStyle name="Note 25 6 2" xfId="26587" xr:uid="{00000000-0005-0000-0000-00002F310000}"/>
    <cellStyle name="Note 25 6 2 2" xfId="39338" xr:uid="{00000000-0005-0000-0000-000030310000}"/>
    <cellStyle name="Note 25 7" xfId="14445" xr:uid="{00000000-0005-0000-0000-000031310000}"/>
    <cellStyle name="Note 25 7 2" xfId="27616" xr:uid="{00000000-0005-0000-0000-000032310000}"/>
    <cellStyle name="Note 25 7 2 2" xfId="40367" xr:uid="{00000000-0005-0000-0000-000033310000}"/>
    <cellStyle name="Note 25 8" xfId="18809" xr:uid="{00000000-0005-0000-0000-000034310000}"/>
    <cellStyle name="Note 25 8 2" xfId="31560" xr:uid="{00000000-0005-0000-0000-000035310000}"/>
    <cellStyle name="Note 26" xfId="4909" xr:uid="{00000000-0005-0000-0000-000036310000}"/>
    <cellStyle name="Note 26 2" xfId="4910" xr:uid="{00000000-0005-0000-0000-000037310000}"/>
    <cellStyle name="Note 26 2 2" xfId="4911" xr:uid="{00000000-0005-0000-0000-000038310000}"/>
    <cellStyle name="Note 26 2 2 2" xfId="4912" xr:uid="{00000000-0005-0000-0000-000039310000}"/>
    <cellStyle name="Note 26 2 2 2 2" xfId="13431" xr:uid="{00000000-0005-0000-0000-00003A310000}"/>
    <cellStyle name="Note 26 2 2 2 2 2" xfId="26602" xr:uid="{00000000-0005-0000-0000-00003B310000}"/>
    <cellStyle name="Note 26 2 2 2 2 2 2" xfId="39353" xr:uid="{00000000-0005-0000-0000-00003C310000}"/>
    <cellStyle name="Note 26 2 2 2 3" xfId="14430" xr:uid="{00000000-0005-0000-0000-00003D310000}"/>
    <cellStyle name="Note 26 2 2 2 3 2" xfId="27601" xr:uid="{00000000-0005-0000-0000-00003E310000}"/>
    <cellStyle name="Note 26 2 2 2 3 2 2" xfId="40352" xr:uid="{00000000-0005-0000-0000-00003F310000}"/>
    <cellStyle name="Note 26 2 2 2 4" xfId="18824" xr:uid="{00000000-0005-0000-0000-000040310000}"/>
    <cellStyle name="Note 26 2 2 2 4 2" xfId="31575" xr:uid="{00000000-0005-0000-0000-000041310000}"/>
    <cellStyle name="Note 26 2 2 3" xfId="4913" xr:uid="{00000000-0005-0000-0000-000042310000}"/>
    <cellStyle name="Note 26 2 2 3 2" xfId="13432" xr:uid="{00000000-0005-0000-0000-000043310000}"/>
    <cellStyle name="Note 26 2 2 3 2 2" xfId="26603" xr:uid="{00000000-0005-0000-0000-000044310000}"/>
    <cellStyle name="Note 26 2 2 3 2 2 2" xfId="39354" xr:uid="{00000000-0005-0000-0000-000045310000}"/>
    <cellStyle name="Note 26 2 2 3 3" xfId="14429" xr:uid="{00000000-0005-0000-0000-000046310000}"/>
    <cellStyle name="Note 26 2 2 3 3 2" xfId="27600" xr:uid="{00000000-0005-0000-0000-000047310000}"/>
    <cellStyle name="Note 26 2 2 3 3 2 2" xfId="40351" xr:uid="{00000000-0005-0000-0000-000048310000}"/>
    <cellStyle name="Note 26 2 2 3 4" xfId="18825" xr:uid="{00000000-0005-0000-0000-000049310000}"/>
    <cellStyle name="Note 26 2 2 3 4 2" xfId="31576" xr:uid="{00000000-0005-0000-0000-00004A310000}"/>
    <cellStyle name="Note 26 2 2 4" xfId="13430" xr:uid="{00000000-0005-0000-0000-00004B310000}"/>
    <cellStyle name="Note 26 2 2 4 2" xfId="26601" xr:uid="{00000000-0005-0000-0000-00004C310000}"/>
    <cellStyle name="Note 26 2 2 4 2 2" xfId="39352" xr:uid="{00000000-0005-0000-0000-00004D310000}"/>
    <cellStyle name="Note 26 2 2 5" xfId="14431" xr:uid="{00000000-0005-0000-0000-00004E310000}"/>
    <cellStyle name="Note 26 2 2 5 2" xfId="27602" xr:uid="{00000000-0005-0000-0000-00004F310000}"/>
    <cellStyle name="Note 26 2 2 5 2 2" xfId="40353" xr:uid="{00000000-0005-0000-0000-000050310000}"/>
    <cellStyle name="Note 26 2 2 6" xfId="18823" xr:uid="{00000000-0005-0000-0000-000051310000}"/>
    <cellStyle name="Note 26 2 2 6 2" xfId="31574" xr:uid="{00000000-0005-0000-0000-000052310000}"/>
    <cellStyle name="Note 26 2 3" xfId="4914" xr:uid="{00000000-0005-0000-0000-000053310000}"/>
    <cellStyle name="Note 26 2 3 2" xfId="13433" xr:uid="{00000000-0005-0000-0000-000054310000}"/>
    <cellStyle name="Note 26 2 3 2 2" xfId="26604" xr:uid="{00000000-0005-0000-0000-000055310000}"/>
    <cellStyle name="Note 26 2 3 2 2 2" xfId="39355" xr:uid="{00000000-0005-0000-0000-000056310000}"/>
    <cellStyle name="Note 26 2 3 3" xfId="14428" xr:uid="{00000000-0005-0000-0000-000057310000}"/>
    <cellStyle name="Note 26 2 3 3 2" xfId="27599" xr:uid="{00000000-0005-0000-0000-000058310000}"/>
    <cellStyle name="Note 26 2 3 3 2 2" xfId="40350" xr:uid="{00000000-0005-0000-0000-000059310000}"/>
    <cellStyle name="Note 26 2 3 4" xfId="18826" xr:uid="{00000000-0005-0000-0000-00005A310000}"/>
    <cellStyle name="Note 26 2 3 4 2" xfId="31577" xr:uid="{00000000-0005-0000-0000-00005B310000}"/>
    <cellStyle name="Note 26 2 4" xfId="4915" xr:uid="{00000000-0005-0000-0000-00005C310000}"/>
    <cellStyle name="Note 26 2 4 2" xfId="13434" xr:uid="{00000000-0005-0000-0000-00005D310000}"/>
    <cellStyle name="Note 26 2 4 2 2" xfId="26605" xr:uid="{00000000-0005-0000-0000-00005E310000}"/>
    <cellStyle name="Note 26 2 4 2 2 2" xfId="39356" xr:uid="{00000000-0005-0000-0000-00005F310000}"/>
    <cellStyle name="Note 26 2 4 3" xfId="14427" xr:uid="{00000000-0005-0000-0000-000060310000}"/>
    <cellStyle name="Note 26 2 4 3 2" xfId="27598" xr:uid="{00000000-0005-0000-0000-000061310000}"/>
    <cellStyle name="Note 26 2 4 3 2 2" xfId="40349" xr:uid="{00000000-0005-0000-0000-000062310000}"/>
    <cellStyle name="Note 26 2 4 4" xfId="18827" xr:uid="{00000000-0005-0000-0000-000063310000}"/>
    <cellStyle name="Note 26 2 4 4 2" xfId="31578" xr:uid="{00000000-0005-0000-0000-000064310000}"/>
    <cellStyle name="Note 26 2 5" xfId="13429" xr:uid="{00000000-0005-0000-0000-000065310000}"/>
    <cellStyle name="Note 26 2 5 2" xfId="26600" xr:uid="{00000000-0005-0000-0000-000066310000}"/>
    <cellStyle name="Note 26 2 5 2 2" xfId="39351" xr:uid="{00000000-0005-0000-0000-000067310000}"/>
    <cellStyle name="Note 26 2 6" xfId="14432" xr:uid="{00000000-0005-0000-0000-000068310000}"/>
    <cellStyle name="Note 26 2 6 2" xfId="27603" xr:uid="{00000000-0005-0000-0000-000069310000}"/>
    <cellStyle name="Note 26 2 6 2 2" xfId="40354" xr:uid="{00000000-0005-0000-0000-00006A310000}"/>
    <cellStyle name="Note 26 2 7" xfId="18822" xr:uid="{00000000-0005-0000-0000-00006B310000}"/>
    <cellStyle name="Note 26 2 7 2" xfId="31573" xr:uid="{00000000-0005-0000-0000-00006C310000}"/>
    <cellStyle name="Note 26 3" xfId="4916" xr:uid="{00000000-0005-0000-0000-00006D310000}"/>
    <cellStyle name="Note 26 3 2" xfId="4917" xr:uid="{00000000-0005-0000-0000-00006E310000}"/>
    <cellStyle name="Note 26 3 2 2" xfId="13436" xr:uid="{00000000-0005-0000-0000-00006F310000}"/>
    <cellStyle name="Note 26 3 2 2 2" xfId="26607" xr:uid="{00000000-0005-0000-0000-000070310000}"/>
    <cellStyle name="Note 26 3 2 2 2 2" xfId="39358" xr:uid="{00000000-0005-0000-0000-000071310000}"/>
    <cellStyle name="Note 26 3 2 3" xfId="14425" xr:uid="{00000000-0005-0000-0000-000072310000}"/>
    <cellStyle name="Note 26 3 2 3 2" xfId="27596" xr:uid="{00000000-0005-0000-0000-000073310000}"/>
    <cellStyle name="Note 26 3 2 3 2 2" xfId="40347" xr:uid="{00000000-0005-0000-0000-000074310000}"/>
    <cellStyle name="Note 26 3 2 4" xfId="18829" xr:uid="{00000000-0005-0000-0000-000075310000}"/>
    <cellStyle name="Note 26 3 2 4 2" xfId="31580" xr:uid="{00000000-0005-0000-0000-000076310000}"/>
    <cellStyle name="Note 26 3 3" xfId="4918" xr:uid="{00000000-0005-0000-0000-000077310000}"/>
    <cellStyle name="Note 26 3 3 2" xfId="13437" xr:uid="{00000000-0005-0000-0000-000078310000}"/>
    <cellStyle name="Note 26 3 3 2 2" xfId="26608" xr:uid="{00000000-0005-0000-0000-000079310000}"/>
    <cellStyle name="Note 26 3 3 2 2 2" xfId="39359" xr:uid="{00000000-0005-0000-0000-00007A310000}"/>
    <cellStyle name="Note 26 3 3 3" xfId="14424" xr:uid="{00000000-0005-0000-0000-00007B310000}"/>
    <cellStyle name="Note 26 3 3 3 2" xfId="27595" xr:uid="{00000000-0005-0000-0000-00007C310000}"/>
    <cellStyle name="Note 26 3 3 3 2 2" xfId="40346" xr:uid="{00000000-0005-0000-0000-00007D310000}"/>
    <cellStyle name="Note 26 3 3 4" xfId="18830" xr:uid="{00000000-0005-0000-0000-00007E310000}"/>
    <cellStyle name="Note 26 3 3 4 2" xfId="31581" xr:uid="{00000000-0005-0000-0000-00007F310000}"/>
    <cellStyle name="Note 26 3 4" xfId="13435" xr:uid="{00000000-0005-0000-0000-000080310000}"/>
    <cellStyle name="Note 26 3 4 2" xfId="26606" xr:uid="{00000000-0005-0000-0000-000081310000}"/>
    <cellStyle name="Note 26 3 4 2 2" xfId="39357" xr:uid="{00000000-0005-0000-0000-000082310000}"/>
    <cellStyle name="Note 26 3 5" xfId="14426" xr:uid="{00000000-0005-0000-0000-000083310000}"/>
    <cellStyle name="Note 26 3 5 2" xfId="27597" xr:uid="{00000000-0005-0000-0000-000084310000}"/>
    <cellStyle name="Note 26 3 5 2 2" xfId="40348" xr:uid="{00000000-0005-0000-0000-000085310000}"/>
    <cellStyle name="Note 26 3 6" xfId="18828" xr:uid="{00000000-0005-0000-0000-000086310000}"/>
    <cellStyle name="Note 26 3 6 2" xfId="31579" xr:uid="{00000000-0005-0000-0000-000087310000}"/>
    <cellStyle name="Note 26 4" xfId="4919" xr:uid="{00000000-0005-0000-0000-000088310000}"/>
    <cellStyle name="Note 26 4 2" xfId="13438" xr:uid="{00000000-0005-0000-0000-000089310000}"/>
    <cellStyle name="Note 26 4 2 2" xfId="26609" xr:uid="{00000000-0005-0000-0000-00008A310000}"/>
    <cellStyle name="Note 26 4 2 2 2" xfId="39360" xr:uid="{00000000-0005-0000-0000-00008B310000}"/>
    <cellStyle name="Note 26 4 3" xfId="14423" xr:uid="{00000000-0005-0000-0000-00008C310000}"/>
    <cellStyle name="Note 26 4 3 2" xfId="27594" xr:uid="{00000000-0005-0000-0000-00008D310000}"/>
    <cellStyle name="Note 26 4 3 2 2" xfId="40345" xr:uid="{00000000-0005-0000-0000-00008E310000}"/>
    <cellStyle name="Note 26 4 4" xfId="18831" xr:uid="{00000000-0005-0000-0000-00008F310000}"/>
    <cellStyle name="Note 26 4 4 2" xfId="31582" xr:uid="{00000000-0005-0000-0000-000090310000}"/>
    <cellStyle name="Note 26 5" xfId="4920" xr:uid="{00000000-0005-0000-0000-000091310000}"/>
    <cellStyle name="Note 26 5 2" xfId="13439" xr:uid="{00000000-0005-0000-0000-000092310000}"/>
    <cellStyle name="Note 26 5 2 2" xfId="26610" xr:uid="{00000000-0005-0000-0000-000093310000}"/>
    <cellStyle name="Note 26 5 2 2 2" xfId="39361" xr:uid="{00000000-0005-0000-0000-000094310000}"/>
    <cellStyle name="Note 26 5 3" xfId="14422" xr:uid="{00000000-0005-0000-0000-000095310000}"/>
    <cellStyle name="Note 26 5 3 2" xfId="27593" xr:uid="{00000000-0005-0000-0000-000096310000}"/>
    <cellStyle name="Note 26 5 3 2 2" xfId="40344" xr:uid="{00000000-0005-0000-0000-000097310000}"/>
    <cellStyle name="Note 26 5 4" xfId="18832" xr:uid="{00000000-0005-0000-0000-000098310000}"/>
    <cellStyle name="Note 26 5 4 2" xfId="31583" xr:uid="{00000000-0005-0000-0000-000099310000}"/>
    <cellStyle name="Note 26 6" xfId="13428" xr:uid="{00000000-0005-0000-0000-00009A310000}"/>
    <cellStyle name="Note 26 6 2" xfId="26599" xr:uid="{00000000-0005-0000-0000-00009B310000}"/>
    <cellStyle name="Note 26 6 2 2" xfId="39350" xr:uid="{00000000-0005-0000-0000-00009C310000}"/>
    <cellStyle name="Note 26 7" xfId="14433" xr:uid="{00000000-0005-0000-0000-00009D310000}"/>
    <cellStyle name="Note 26 7 2" xfId="27604" xr:uid="{00000000-0005-0000-0000-00009E310000}"/>
    <cellStyle name="Note 26 7 2 2" xfId="40355" xr:uid="{00000000-0005-0000-0000-00009F310000}"/>
    <cellStyle name="Note 26 8" xfId="18821" xr:uid="{00000000-0005-0000-0000-0000A0310000}"/>
    <cellStyle name="Note 26 8 2" xfId="31572" xr:uid="{00000000-0005-0000-0000-0000A1310000}"/>
    <cellStyle name="Note 27" xfId="4921" xr:uid="{00000000-0005-0000-0000-0000A2310000}"/>
    <cellStyle name="Note 27 2" xfId="4922" xr:uid="{00000000-0005-0000-0000-0000A3310000}"/>
    <cellStyle name="Note 27 2 2" xfId="4923" xr:uid="{00000000-0005-0000-0000-0000A4310000}"/>
    <cellStyle name="Note 27 2 2 2" xfId="4924" xr:uid="{00000000-0005-0000-0000-0000A5310000}"/>
    <cellStyle name="Note 27 2 2 2 2" xfId="13443" xr:uid="{00000000-0005-0000-0000-0000A6310000}"/>
    <cellStyle name="Note 27 2 2 2 2 2" xfId="26614" xr:uid="{00000000-0005-0000-0000-0000A7310000}"/>
    <cellStyle name="Note 27 2 2 2 2 2 2" xfId="39365" xr:uid="{00000000-0005-0000-0000-0000A8310000}"/>
    <cellStyle name="Note 27 2 2 2 3" xfId="14418" xr:uid="{00000000-0005-0000-0000-0000A9310000}"/>
    <cellStyle name="Note 27 2 2 2 3 2" xfId="27589" xr:uid="{00000000-0005-0000-0000-0000AA310000}"/>
    <cellStyle name="Note 27 2 2 2 3 2 2" xfId="40340" xr:uid="{00000000-0005-0000-0000-0000AB310000}"/>
    <cellStyle name="Note 27 2 2 2 4" xfId="18836" xr:uid="{00000000-0005-0000-0000-0000AC310000}"/>
    <cellStyle name="Note 27 2 2 2 4 2" xfId="31587" xr:uid="{00000000-0005-0000-0000-0000AD310000}"/>
    <cellStyle name="Note 27 2 2 3" xfId="4925" xr:uid="{00000000-0005-0000-0000-0000AE310000}"/>
    <cellStyle name="Note 27 2 2 3 2" xfId="13444" xr:uid="{00000000-0005-0000-0000-0000AF310000}"/>
    <cellStyle name="Note 27 2 2 3 2 2" xfId="26615" xr:uid="{00000000-0005-0000-0000-0000B0310000}"/>
    <cellStyle name="Note 27 2 2 3 2 2 2" xfId="39366" xr:uid="{00000000-0005-0000-0000-0000B1310000}"/>
    <cellStyle name="Note 27 2 2 3 3" xfId="14417" xr:uid="{00000000-0005-0000-0000-0000B2310000}"/>
    <cellStyle name="Note 27 2 2 3 3 2" xfId="27588" xr:uid="{00000000-0005-0000-0000-0000B3310000}"/>
    <cellStyle name="Note 27 2 2 3 3 2 2" xfId="40339" xr:uid="{00000000-0005-0000-0000-0000B4310000}"/>
    <cellStyle name="Note 27 2 2 3 4" xfId="18837" xr:uid="{00000000-0005-0000-0000-0000B5310000}"/>
    <cellStyle name="Note 27 2 2 3 4 2" xfId="31588" xr:uid="{00000000-0005-0000-0000-0000B6310000}"/>
    <cellStyle name="Note 27 2 2 4" xfId="13442" xr:uid="{00000000-0005-0000-0000-0000B7310000}"/>
    <cellStyle name="Note 27 2 2 4 2" xfId="26613" xr:uid="{00000000-0005-0000-0000-0000B8310000}"/>
    <cellStyle name="Note 27 2 2 4 2 2" xfId="39364" xr:uid="{00000000-0005-0000-0000-0000B9310000}"/>
    <cellStyle name="Note 27 2 2 5" xfId="14419" xr:uid="{00000000-0005-0000-0000-0000BA310000}"/>
    <cellStyle name="Note 27 2 2 5 2" xfId="27590" xr:uid="{00000000-0005-0000-0000-0000BB310000}"/>
    <cellStyle name="Note 27 2 2 5 2 2" xfId="40341" xr:uid="{00000000-0005-0000-0000-0000BC310000}"/>
    <cellStyle name="Note 27 2 2 6" xfId="18835" xr:uid="{00000000-0005-0000-0000-0000BD310000}"/>
    <cellStyle name="Note 27 2 2 6 2" xfId="31586" xr:uid="{00000000-0005-0000-0000-0000BE310000}"/>
    <cellStyle name="Note 27 2 3" xfId="4926" xr:uid="{00000000-0005-0000-0000-0000BF310000}"/>
    <cellStyle name="Note 27 2 3 2" xfId="13445" xr:uid="{00000000-0005-0000-0000-0000C0310000}"/>
    <cellStyle name="Note 27 2 3 2 2" xfId="26616" xr:uid="{00000000-0005-0000-0000-0000C1310000}"/>
    <cellStyle name="Note 27 2 3 2 2 2" xfId="39367" xr:uid="{00000000-0005-0000-0000-0000C2310000}"/>
    <cellStyle name="Note 27 2 3 3" xfId="14416" xr:uid="{00000000-0005-0000-0000-0000C3310000}"/>
    <cellStyle name="Note 27 2 3 3 2" xfId="27587" xr:uid="{00000000-0005-0000-0000-0000C4310000}"/>
    <cellStyle name="Note 27 2 3 3 2 2" xfId="40338" xr:uid="{00000000-0005-0000-0000-0000C5310000}"/>
    <cellStyle name="Note 27 2 3 4" xfId="18838" xr:uid="{00000000-0005-0000-0000-0000C6310000}"/>
    <cellStyle name="Note 27 2 3 4 2" xfId="31589" xr:uid="{00000000-0005-0000-0000-0000C7310000}"/>
    <cellStyle name="Note 27 2 4" xfId="4927" xr:uid="{00000000-0005-0000-0000-0000C8310000}"/>
    <cellStyle name="Note 27 2 4 2" xfId="13446" xr:uid="{00000000-0005-0000-0000-0000C9310000}"/>
    <cellStyle name="Note 27 2 4 2 2" xfId="26617" xr:uid="{00000000-0005-0000-0000-0000CA310000}"/>
    <cellStyle name="Note 27 2 4 2 2 2" xfId="39368" xr:uid="{00000000-0005-0000-0000-0000CB310000}"/>
    <cellStyle name="Note 27 2 4 3" xfId="14415" xr:uid="{00000000-0005-0000-0000-0000CC310000}"/>
    <cellStyle name="Note 27 2 4 3 2" xfId="27586" xr:uid="{00000000-0005-0000-0000-0000CD310000}"/>
    <cellStyle name="Note 27 2 4 3 2 2" xfId="40337" xr:uid="{00000000-0005-0000-0000-0000CE310000}"/>
    <cellStyle name="Note 27 2 4 4" xfId="18839" xr:uid="{00000000-0005-0000-0000-0000CF310000}"/>
    <cellStyle name="Note 27 2 4 4 2" xfId="31590" xr:uid="{00000000-0005-0000-0000-0000D0310000}"/>
    <cellStyle name="Note 27 2 5" xfId="13441" xr:uid="{00000000-0005-0000-0000-0000D1310000}"/>
    <cellStyle name="Note 27 2 5 2" xfId="26612" xr:uid="{00000000-0005-0000-0000-0000D2310000}"/>
    <cellStyle name="Note 27 2 5 2 2" xfId="39363" xr:uid="{00000000-0005-0000-0000-0000D3310000}"/>
    <cellStyle name="Note 27 2 6" xfId="14420" xr:uid="{00000000-0005-0000-0000-0000D4310000}"/>
    <cellStyle name="Note 27 2 6 2" xfId="27591" xr:uid="{00000000-0005-0000-0000-0000D5310000}"/>
    <cellStyle name="Note 27 2 6 2 2" xfId="40342" xr:uid="{00000000-0005-0000-0000-0000D6310000}"/>
    <cellStyle name="Note 27 2 7" xfId="18834" xr:uid="{00000000-0005-0000-0000-0000D7310000}"/>
    <cellStyle name="Note 27 2 7 2" xfId="31585" xr:uid="{00000000-0005-0000-0000-0000D8310000}"/>
    <cellStyle name="Note 27 3" xfId="4928" xr:uid="{00000000-0005-0000-0000-0000D9310000}"/>
    <cellStyle name="Note 27 3 2" xfId="4929" xr:uid="{00000000-0005-0000-0000-0000DA310000}"/>
    <cellStyle name="Note 27 3 2 2" xfId="13448" xr:uid="{00000000-0005-0000-0000-0000DB310000}"/>
    <cellStyle name="Note 27 3 2 2 2" xfId="26619" xr:uid="{00000000-0005-0000-0000-0000DC310000}"/>
    <cellStyle name="Note 27 3 2 2 2 2" xfId="39370" xr:uid="{00000000-0005-0000-0000-0000DD310000}"/>
    <cellStyle name="Note 27 3 2 3" xfId="14413" xr:uid="{00000000-0005-0000-0000-0000DE310000}"/>
    <cellStyle name="Note 27 3 2 3 2" xfId="27584" xr:uid="{00000000-0005-0000-0000-0000DF310000}"/>
    <cellStyle name="Note 27 3 2 3 2 2" xfId="40335" xr:uid="{00000000-0005-0000-0000-0000E0310000}"/>
    <cellStyle name="Note 27 3 2 4" xfId="18841" xr:uid="{00000000-0005-0000-0000-0000E1310000}"/>
    <cellStyle name="Note 27 3 2 4 2" xfId="31592" xr:uid="{00000000-0005-0000-0000-0000E2310000}"/>
    <cellStyle name="Note 27 3 3" xfId="4930" xr:uid="{00000000-0005-0000-0000-0000E3310000}"/>
    <cellStyle name="Note 27 3 3 2" xfId="13449" xr:uid="{00000000-0005-0000-0000-0000E4310000}"/>
    <cellStyle name="Note 27 3 3 2 2" xfId="26620" xr:uid="{00000000-0005-0000-0000-0000E5310000}"/>
    <cellStyle name="Note 27 3 3 2 2 2" xfId="39371" xr:uid="{00000000-0005-0000-0000-0000E6310000}"/>
    <cellStyle name="Note 27 3 3 3" xfId="14412" xr:uid="{00000000-0005-0000-0000-0000E7310000}"/>
    <cellStyle name="Note 27 3 3 3 2" xfId="27583" xr:uid="{00000000-0005-0000-0000-0000E8310000}"/>
    <cellStyle name="Note 27 3 3 3 2 2" xfId="40334" xr:uid="{00000000-0005-0000-0000-0000E9310000}"/>
    <cellStyle name="Note 27 3 3 4" xfId="18842" xr:uid="{00000000-0005-0000-0000-0000EA310000}"/>
    <cellStyle name="Note 27 3 3 4 2" xfId="31593" xr:uid="{00000000-0005-0000-0000-0000EB310000}"/>
    <cellStyle name="Note 27 3 4" xfId="13447" xr:uid="{00000000-0005-0000-0000-0000EC310000}"/>
    <cellStyle name="Note 27 3 4 2" xfId="26618" xr:uid="{00000000-0005-0000-0000-0000ED310000}"/>
    <cellStyle name="Note 27 3 4 2 2" xfId="39369" xr:uid="{00000000-0005-0000-0000-0000EE310000}"/>
    <cellStyle name="Note 27 3 5" xfId="14414" xr:uid="{00000000-0005-0000-0000-0000EF310000}"/>
    <cellStyle name="Note 27 3 5 2" xfId="27585" xr:uid="{00000000-0005-0000-0000-0000F0310000}"/>
    <cellStyle name="Note 27 3 5 2 2" xfId="40336" xr:uid="{00000000-0005-0000-0000-0000F1310000}"/>
    <cellStyle name="Note 27 3 6" xfId="18840" xr:uid="{00000000-0005-0000-0000-0000F2310000}"/>
    <cellStyle name="Note 27 3 6 2" xfId="31591" xr:uid="{00000000-0005-0000-0000-0000F3310000}"/>
    <cellStyle name="Note 27 4" xfId="4931" xr:uid="{00000000-0005-0000-0000-0000F4310000}"/>
    <cellStyle name="Note 27 4 2" xfId="13450" xr:uid="{00000000-0005-0000-0000-0000F5310000}"/>
    <cellStyle name="Note 27 4 2 2" xfId="26621" xr:uid="{00000000-0005-0000-0000-0000F6310000}"/>
    <cellStyle name="Note 27 4 2 2 2" xfId="39372" xr:uid="{00000000-0005-0000-0000-0000F7310000}"/>
    <cellStyle name="Note 27 4 3" xfId="14411" xr:uid="{00000000-0005-0000-0000-0000F8310000}"/>
    <cellStyle name="Note 27 4 3 2" xfId="27582" xr:uid="{00000000-0005-0000-0000-0000F9310000}"/>
    <cellStyle name="Note 27 4 3 2 2" xfId="40333" xr:uid="{00000000-0005-0000-0000-0000FA310000}"/>
    <cellStyle name="Note 27 4 4" xfId="18843" xr:uid="{00000000-0005-0000-0000-0000FB310000}"/>
    <cellStyle name="Note 27 4 4 2" xfId="31594" xr:uid="{00000000-0005-0000-0000-0000FC310000}"/>
    <cellStyle name="Note 27 5" xfId="4932" xr:uid="{00000000-0005-0000-0000-0000FD310000}"/>
    <cellStyle name="Note 27 5 2" xfId="13451" xr:uid="{00000000-0005-0000-0000-0000FE310000}"/>
    <cellStyle name="Note 27 5 2 2" xfId="26622" xr:uid="{00000000-0005-0000-0000-0000FF310000}"/>
    <cellStyle name="Note 27 5 2 2 2" xfId="39373" xr:uid="{00000000-0005-0000-0000-000000320000}"/>
    <cellStyle name="Note 27 5 3" xfId="14410" xr:uid="{00000000-0005-0000-0000-000001320000}"/>
    <cellStyle name="Note 27 5 3 2" xfId="27581" xr:uid="{00000000-0005-0000-0000-000002320000}"/>
    <cellStyle name="Note 27 5 3 2 2" xfId="40332" xr:uid="{00000000-0005-0000-0000-000003320000}"/>
    <cellStyle name="Note 27 5 4" xfId="18844" xr:uid="{00000000-0005-0000-0000-000004320000}"/>
    <cellStyle name="Note 27 5 4 2" xfId="31595" xr:uid="{00000000-0005-0000-0000-000005320000}"/>
    <cellStyle name="Note 27 6" xfId="13440" xr:uid="{00000000-0005-0000-0000-000006320000}"/>
    <cellStyle name="Note 27 6 2" xfId="26611" xr:uid="{00000000-0005-0000-0000-000007320000}"/>
    <cellStyle name="Note 27 6 2 2" xfId="39362" xr:uid="{00000000-0005-0000-0000-000008320000}"/>
    <cellStyle name="Note 27 7" xfId="14421" xr:uid="{00000000-0005-0000-0000-000009320000}"/>
    <cellStyle name="Note 27 7 2" xfId="27592" xr:uid="{00000000-0005-0000-0000-00000A320000}"/>
    <cellStyle name="Note 27 7 2 2" xfId="40343" xr:uid="{00000000-0005-0000-0000-00000B320000}"/>
    <cellStyle name="Note 27 8" xfId="18833" xr:uid="{00000000-0005-0000-0000-00000C320000}"/>
    <cellStyle name="Note 27 8 2" xfId="31584" xr:uid="{00000000-0005-0000-0000-00000D320000}"/>
    <cellStyle name="Note 28" xfId="4933" xr:uid="{00000000-0005-0000-0000-00000E320000}"/>
    <cellStyle name="Note 28 2" xfId="4934" xr:uid="{00000000-0005-0000-0000-00000F320000}"/>
    <cellStyle name="Note 28 2 2" xfId="4935" xr:uid="{00000000-0005-0000-0000-000010320000}"/>
    <cellStyle name="Note 28 2 2 2" xfId="4936" xr:uid="{00000000-0005-0000-0000-000011320000}"/>
    <cellStyle name="Note 28 2 2 2 2" xfId="13455" xr:uid="{00000000-0005-0000-0000-000012320000}"/>
    <cellStyle name="Note 28 2 2 2 2 2" xfId="26626" xr:uid="{00000000-0005-0000-0000-000013320000}"/>
    <cellStyle name="Note 28 2 2 2 2 2 2" xfId="39377" xr:uid="{00000000-0005-0000-0000-000014320000}"/>
    <cellStyle name="Note 28 2 2 2 3" xfId="14406" xr:uid="{00000000-0005-0000-0000-000015320000}"/>
    <cellStyle name="Note 28 2 2 2 3 2" xfId="27577" xr:uid="{00000000-0005-0000-0000-000016320000}"/>
    <cellStyle name="Note 28 2 2 2 3 2 2" xfId="40328" xr:uid="{00000000-0005-0000-0000-000017320000}"/>
    <cellStyle name="Note 28 2 2 2 4" xfId="18848" xr:uid="{00000000-0005-0000-0000-000018320000}"/>
    <cellStyle name="Note 28 2 2 2 4 2" xfId="31599" xr:uid="{00000000-0005-0000-0000-000019320000}"/>
    <cellStyle name="Note 28 2 2 3" xfId="4937" xr:uid="{00000000-0005-0000-0000-00001A320000}"/>
    <cellStyle name="Note 28 2 2 3 2" xfId="13456" xr:uid="{00000000-0005-0000-0000-00001B320000}"/>
    <cellStyle name="Note 28 2 2 3 2 2" xfId="26627" xr:uid="{00000000-0005-0000-0000-00001C320000}"/>
    <cellStyle name="Note 28 2 2 3 2 2 2" xfId="39378" xr:uid="{00000000-0005-0000-0000-00001D320000}"/>
    <cellStyle name="Note 28 2 2 3 3" xfId="14405" xr:uid="{00000000-0005-0000-0000-00001E320000}"/>
    <cellStyle name="Note 28 2 2 3 3 2" xfId="27576" xr:uid="{00000000-0005-0000-0000-00001F320000}"/>
    <cellStyle name="Note 28 2 2 3 3 2 2" xfId="40327" xr:uid="{00000000-0005-0000-0000-000020320000}"/>
    <cellStyle name="Note 28 2 2 3 4" xfId="18849" xr:uid="{00000000-0005-0000-0000-000021320000}"/>
    <cellStyle name="Note 28 2 2 3 4 2" xfId="31600" xr:uid="{00000000-0005-0000-0000-000022320000}"/>
    <cellStyle name="Note 28 2 2 4" xfId="13454" xr:uid="{00000000-0005-0000-0000-000023320000}"/>
    <cellStyle name="Note 28 2 2 4 2" xfId="26625" xr:uid="{00000000-0005-0000-0000-000024320000}"/>
    <cellStyle name="Note 28 2 2 4 2 2" xfId="39376" xr:uid="{00000000-0005-0000-0000-000025320000}"/>
    <cellStyle name="Note 28 2 2 5" xfId="14407" xr:uid="{00000000-0005-0000-0000-000026320000}"/>
    <cellStyle name="Note 28 2 2 5 2" xfId="27578" xr:uid="{00000000-0005-0000-0000-000027320000}"/>
    <cellStyle name="Note 28 2 2 5 2 2" xfId="40329" xr:uid="{00000000-0005-0000-0000-000028320000}"/>
    <cellStyle name="Note 28 2 2 6" xfId="18847" xr:uid="{00000000-0005-0000-0000-000029320000}"/>
    <cellStyle name="Note 28 2 2 6 2" xfId="31598" xr:uid="{00000000-0005-0000-0000-00002A320000}"/>
    <cellStyle name="Note 28 2 3" xfId="4938" xr:uid="{00000000-0005-0000-0000-00002B320000}"/>
    <cellStyle name="Note 28 2 3 2" xfId="13457" xr:uid="{00000000-0005-0000-0000-00002C320000}"/>
    <cellStyle name="Note 28 2 3 2 2" xfId="26628" xr:uid="{00000000-0005-0000-0000-00002D320000}"/>
    <cellStyle name="Note 28 2 3 2 2 2" xfId="39379" xr:uid="{00000000-0005-0000-0000-00002E320000}"/>
    <cellStyle name="Note 28 2 3 3" xfId="14404" xr:uid="{00000000-0005-0000-0000-00002F320000}"/>
    <cellStyle name="Note 28 2 3 3 2" xfId="27575" xr:uid="{00000000-0005-0000-0000-000030320000}"/>
    <cellStyle name="Note 28 2 3 3 2 2" xfId="40326" xr:uid="{00000000-0005-0000-0000-000031320000}"/>
    <cellStyle name="Note 28 2 3 4" xfId="18850" xr:uid="{00000000-0005-0000-0000-000032320000}"/>
    <cellStyle name="Note 28 2 3 4 2" xfId="31601" xr:uid="{00000000-0005-0000-0000-000033320000}"/>
    <cellStyle name="Note 28 2 4" xfId="4939" xr:uid="{00000000-0005-0000-0000-000034320000}"/>
    <cellStyle name="Note 28 2 4 2" xfId="13458" xr:uid="{00000000-0005-0000-0000-000035320000}"/>
    <cellStyle name="Note 28 2 4 2 2" xfId="26629" xr:uid="{00000000-0005-0000-0000-000036320000}"/>
    <cellStyle name="Note 28 2 4 2 2 2" xfId="39380" xr:uid="{00000000-0005-0000-0000-000037320000}"/>
    <cellStyle name="Note 28 2 4 3" xfId="14403" xr:uid="{00000000-0005-0000-0000-000038320000}"/>
    <cellStyle name="Note 28 2 4 3 2" xfId="27574" xr:uid="{00000000-0005-0000-0000-000039320000}"/>
    <cellStyle name="Note 28 2 4 3 2 2" xfId="40325" xr:uid="{00000000-0005-0000-0000-00003A320000}"/>
    <cellStyle name="Note 28 2 4 4" xfId="18851" xr:uid="{00000000-0005-0000-0000-00003B320000}"/>
    <cellStyle name="Note 28 2 4 4 2" xfId="31602" xr:uid="{00000000-0005-0000-0000-00003C320000}"/>
    <cellStyle name="Note 28 2 5" xfId="13453" xr:uid="{00000000-0005-0000-0000-00003D320000}"/>
    <cellStyle name="Note 28 2 5 2" xfId="26624" xr:uid="{00000000-0005-0000-0000-00003E320000}"/>
    <cellStyle name="Note 28 2 5 2 2" xfId="39375" xr:uid="{00000000-0005-0000-0000-00003F320000}"/>
    <cellStyle name="Note 28 2 6" xfId="14408" xr:uid="{00000000-0005-0000-0000-000040320000}"/>
    <cellStyle name="Note 28 2 6 2" xfId="27579" xr:uid="{00000000-0005-0000-0000-000041320000}"/>
    <cellStyle name="Note 28 2 6 2 2" xfId="40330" xr:uid="{00000000-0005-0000-0000-000042320000}"/>
    <cellStyle name="Note 28 2 7" xfId="18846" xr:uid="{00000000-0005-0000-0000-000043320000}"/>
    <cellStyle name="Note 28 2 7 2" xfId="31597" xr:uid="{00000000-0005-0000-0000-000044320000}"/>
    <cellStyle name="Note 28 3" xfId="4940" xr:uid="{00000000-0005-0000-0000-000045320000}"/>
    <cellStyle name="Note 28 3 2" xfId="4941" xr:uid="{00000000-0005-0000-0000-000046320000}"/>
    <cellStyle name="Note 28 3 2 2" xfId="13460" xr:uid="{00000000-0005-0000-0000-000047320000}"/>
    <cellStyle name="Note 28 3 2 2 2" xfId="26631" xr:uid="{00000000-0005-0000-0000-000048320000}"/>
    <cellStyle name="Note 28 3 2 2 2 2" xfId="39382" xr:uid="{00000000-0005-0000-0000-000049320000}"/>
    <cellStyle name="Note 28 3 2 3" xfId="14401" xr:uid="{00000000-0005-0000-0000-00004A320000}"/>
    <cellStyle name="Note 28 3 2 3 2" xfId="27572" xr:uid="{00000000-0005-0000-0000-00004B320000}"/>
    <cellStyle name="Note 28 3 2 3 2 2" xfId="40323" xr:uid="{00000000-0005-0000-0000-00004C320000}"/>
    <cellStyle name="Note 28 3 2 4" xfId="18853" xr:uid="{00000000-0005-0000-0000-00004D320000}"/>
    <cellStyle name="Note 28 3 2 4 2" xfId="31604" xr:uid="{00000000-0005-0000-0000-00004E320000}"/>
    <cellStyle name="Note 28 3 3" xfId="4942" xr:uid="{00000000-0005-0000-0000-00004F320000}"/>
    <cellStyle name="Note 28 3 3 2" xfId="13461" xr:uid="{00000000-0005-0000-0000-000050320000}"/>
    <cellStyle name="Note 28 3 3 2 2" xfId="26632" xr:uid="{00000000-0005-0000-0000-000051320000}"/>
    <cellStyle name="Note 28 3 3 2 2 2" xfId="39383" xr:uid="{00000000-0005-0000-0000-000052320000}"/>
    <cellStyle name="Note 28 3 3 3" xfId="14400" xr:uid="{00000000-0005-0000-0000-000053320000}"/>
    <cellStyle name="Note 28 3 3 3 2" xfId="27571" xr:uid="{00000000-0005-0000-0000-000054320000}"/>
    <cellStyle name="Note 28 3 3 3 2 2" xfId="40322" xr:uid="{00000000-0005-0000-0000-000055320000}"/>
    <cellStyle name="Note 28 3 3 4" xfId="18854" xr:uid="{00000000-0005-0000-0000-000056320000}"/>
    <cellStyle name="Note 28 3 3 4 2" xfId="31605" xr:uid="{00000000-0005-0000-0000-000057320000}"/>
    <cellStyle name="Note 28 3 4" xfId="13459" xr:uid="{00000000-0005-0000-0000-000058320000}"/>
    <cellStyle name="Note 28 3 4 2" xfId="26630" xr:uid="{00000000-0005-0000-0000-000059320000}"/>
    <cellStyle name="Note 28 3 4 2 2" xfId="39381" xr:uid="{00000000-0005-0000-0000-00005A320000}"/>
    <cellStyle name="Note 28 3 5" xfId="14402" xr:uid="{00000000-0005-0000-0000-00005B320000}"/>
    <cellStyle name="Note 28 3 5 2" xfId="27573" xr:uid="{00000000-0005-0000-0000-00005C320000}"/>
    <cellStyle name="Note 28 3 5 2 2" xfId="40324" xr:uid="{00000000-0005-0000-0000-00005D320000}"/>
    <cellStyle name="Note 28 3 6" xfId="18852" xr:uid="{00000000-0005-0000-0000-00005E320000}"/>
    <cellStyle name="Note 28 3 6 2" xfId="31603" xr:uid="{00000000-0005-0000-0000-00005F320000}"/>
    <cellStyle name="Note 28 4" xfId="4943" xr:uid="{00000000-0005-0000-0000-000060320000}"/>
    <cellStyle name="Note 28 4 2" xfId="13462" xr:uid="{00000000-0005-0000-0000-000061320000}"/>
    <cellStyle name="Note 28 4 2 2" xfId="26633" xr:uid="{00000000-0005-0000-0000-000062320000}"/>
    <cellStyle name="Note 28 4 2 2 2" xfId="39384" xr:uid="{00000000-0005-0000-0000-000063320000}"/>
    <cellStyle name="Note 28 4 3" xfId="14399" xr:uid="{00000000-0005-0000-0000-000064320000}"/>
    <cellStyle name="Note 28 4 3 2" xfId="27570" xr:uid="{00000000-0005-0000-0000-000065320000}"/>
    <cellStyle name="Note 28 4 3 2 2" xfId="40321" xr:uid="{00000000-0005-0000-0000-000066320000}"/>
    <cellStyle name="Note 28 4 4" xfId="18855" xr:uid="{00000000-0005-0000-0000-000067320000}"/>
    <cellStyle name="Note 28 4 4 2" xfId="31606" xr:uid="{00000000-0005-0000-0000-000068320000}"/>
    <cellStyle name="Note 28 5" xfId="4944" xr:uid="{00000000-0005-0000-0000-000069320000}"/>
    <cellStyle name="Note 28 5 2" xfId="13463" xr:uid="{00000000-0005-0000-0000-00006A320000}"/>
    <cellStyle name="Note 28 5 2 2" xfId="26634" xr:uid="{00000000-0005-0000-0000-00006B320000}"/>
    <cellStyle name="Note 28 5 2 2 2" xfId="39385" xr:uid="{00000000-0005-0000-0000-00006C320000}"/>
    <cellStyle name="Note 28 5 3" xfId="14398" xr:uid="{00000000-0005-0000-0000-00006D320000}"/>
    <cellStyle name="Note 28 5 3 2" xfId="27569" xr:uid="{00000000-0005-0000-0000-00006E320000}"/>
    <cellStyle name="Note 28 5 3 2 2" xfId="40320" xr:uid="{00000000-0005-0000-0000-00006F320000}"/>
    <cellStyle name="Note 28 5 4" xfId="18856" xr:uid="{00000000-0005-0000-0000-000070320000}"/>
    <cellStyle name="Note 28 5 4 2" xfId="31607" xr:uid="{00000000-0005-0000-0000-000071320000}"/>
    <cellStyle name="Note 28 6" xfId="13452" xr:uid="{00000000-0005-0000-0000-000072320000}"/>
    <cellStyle name="Note 28 6 2" xfId="26623" xr:uid="{00000000-0005-0000-0000-000073320000}"/>
    <cellStyle name="Note 28 6 2 2" xfId="39374" xr:uid="{00000000-0005-0000-0000-000074320000}"/>
    <cellStyle name="Note 28 7" xfId="14409" xr:uid="{00000000-0005-0000-0000-000075320000}"/>
    <cellStyle name="Note 28 7 2" xfId="27580" xr:uid="{00000000-0005-0000-0000-000076320000}"/>
    <cellStyle name="Note 28 7 2 2" xfId="40331" xr:uid="{00000000-0005-0000-0000-000077320000}"/>
    <cellStyle name="Note 28 8" xfId="18845" xr:uid="{00000000-0005-0000-0000-000078320000}"/>
    <cellStyle name="Note 28 8 2" xfId="31596" xr:uid="{00000000-0005-0000-0000-000079320000}"/>
    <cellStyle name="Note 29" xfId="4945" xr:uid="{00000000-0005-0000-0000-00007A320000}"/>
    <cellStyle name="Note 29 2" xfId="4946" xr:uid="{00000000-0005-0000-0000-00007B320000}"/>
    <cellStyle name="Note 29 2 2" xfId="4947" xr:uid="{00000000-0005-0000-0000-00007C320000}"/>
    <cellStyle name="Note 29 2 2 2" xfId="4948" xr:uid="{00000000-0005-0000-0000-00007D320000}"/>
    <cellStyle name="Note 29 2 2 2 2" xfId="13467" xr:uid="{00000000-0005-0000-0000-00007E320000}"/>
    <cellStyle name="Note 29 2 2 2 2 2" xfId="26638" xr:uid="{00000000-0005-0000-0000-00007F320000}"/>
    <cellStyle name="Note 29 2 2 2 2 2 2" xfId="39389" xr:uid="{00000000-0005-0000-0000-000080320000}"/>
    <cellStyle name="Note 29 2 2 2 3" xfId="14394" xr:uid="{00000000-0005-0000-0000-000081320000}"/>
    <cellStyle name="Note 29 2 2 2 3 2" xfId="27565" xr:uid="{00000000-0005-0000-0000-000082320000}"/>
    <cellStyle name="Note 29 2 2 2 3 2 2" xfId="40316" xr:uid="{00000000-0005-0000-0000-000083320000}"/>
    <cellStyle name="Note 29 2 2 2 4" xfId="18860" xr:uid="{00000000-0005-0000-0000-000084320000}"/>
    <cellStyle name="Note 29 2 2 2 4 2" xfId="31611" xr:uid="{00000000-0005-0000-0000-000085320000}"/>
    <cellStyle name="Note 29 2 2 3" xfId="4949" xr:uid="{00000000-0005-0000-0000-000086320000}"/>
    <cellStyle name="Note 29 2 2 3 2" xfId="13468" xr:uid="{00000000-0005-0000-0000-000087320000}"/>
    <cellStyle name="Note 29 2 2 3 2 2" xfId="26639" xr:uid="{00000000-0005-0000-0000-000088320000}"/>
    <cellStyle name="Note 29 2 2 3 2 2 2" xfId="39390" xr:uid="{00000000-0005-0000-0000-000089320000}"/>
    <cellStyle name="Note 29 2 2 3 3" xfId="14393" xr:uid="{00000000-0005-0000-0000-00008A320000}"/>
    <cellStyle name="Note 29 2 2 3 3 2" xfId="27564" xr:uid="{00000000-0005-0000-0000-00008B320000}"/>
    <cellStyle name="Note 29 2 2 3 3 2 2" xfId="40315" xr:uid="{00000000-0005-0000-0000-00008C320000}"/>
    <cellStyle name="Note 29 2 2 3 4" xfId="18861" xr:uid="{00000000-0005-0000-0000-00008D320000}"/>
    <cellStyle name="Note 29 2 2 3 4 2" xfId="31612" xr:uid="{00000000-0005-0000-0000-00008E320000}"/>
    <cellStyle name="Note 29 2 2 4" xfId="13466" xr:uid="{00000000-0005-0000-0000-00008F320000}"/>
    <cellStyle name="Note 29 2 2 4 2" xfId="26637" xr:uid="{00000000-0005-0000-0000-000090320000}"/>
    <cellStyle name="Note 29 2 2 4 2 2" xfId="39388" xr:uid="{00000000-0005-0000-0000-000091320000}"/>
    <cellStyle name="Note 29 2 2 5" xfId="14395" xr:uid="{00000000-0005-0000-0000-000092320000}"/>
    <cellStyle name="Note 29 2 2 5 2" xfId="27566" xr:uid="{00000000-0005-0000-0000-000093320000}"/>
    <cellStyle name="Note 29 2 2 5 2 2" xfId="40317" xr:uid="{00000000-0005-0000-0000-000094320000}"/>
    <cellStyle name="Note 29 2 2 6" xfId="18859" xr:uid="{00000000-0005-0000-0000-000095320000}"/>
    <cellStyle name="Note 29 2 2 6 2" xfId="31610" xr:uid="{00000000-0005-0000-0000-000096320000}"/>
    <cellStyle name="Note 29 2 3" xfId="4950" xr:uid="{00000000-0005-0000-0000-000097320000}"/>
    <cellStyle name="Note 29 2 3 2" xfId="13469" xr:uid="{00000000-0005-0000-0000-000098320000}"/>
    <cellStyle name="Note 29 2 3 2 2" xfId="26640" xr:uid="{00000000-0005-0000-0000-000099320000}"/>
    <cellStyle name="Note 29 2 3 2 2 2" xfId="39391" xr:uid="{00000000-0005-0000-0000-00009A320000}"/>
    <cellStyle name="Note 29 2 3 3" xfId="14392" xr:uid="{00000000-0005-0000-0000-00009B320000}"/>
    <cellStyle name="Note 29 2 3 3 2" xfId="27563" xr:uid="{00000000-0005-0000-0000-00009C320000}"/>
    <cellStyle name="Note 29 2 3 3 2 2" xfId="40314" xr:uid="{00000000-0005-0000-0000-00009D320000}"/>
    <cellStyle name="Note 29 2 3 4" xfId="18862" xr:uid="{00000000-0005-0000-0000-00009E320000}"/>
    <cellStyle name="Note 29 2 3 4 2" xfId="31613" xr:uid="{00000000-0005-0000-0000-00009F320000}"/>
    <cellStyle name="Note 29 2 4" xfId="4951" xr:uid="{00000000-0005-0000-0000-0000A0320000}"/>
    <cellStyle name="Note 29 2 4 2" xfId="13470" xr:uid="{00000000-0005-0000-0000-0000A1320000}"/>
    <cellStyle name="Note 29 2 4 2 2" xfId="26641" xr:uid="{00000000-0005-0000-0000-0000A2320000}"/>
    <cellStyle name="Note 29 2 4 2 2 2" xfId="39392" xr:uid="{00000000-0005-0000-0000-0000A3320000}"/>
    <cellStyle name="Note 29 2 4 3" xfId="14391" xr:uid="{00000000-0005-0000-0000-0000A4320000}"/>
    <cellStyle name="Note 29 2 4 3 2" xfId="27562" xr:uid="{00000000-0005-0000-0000-0000A5320000}"/>
    <cellStyle name="Note 29 2 4 3 2 2" xfId="40313" xr:uid="{00000000-0005-0000-0000-0000A6320000}"/>
    <cellStyle name="Note 29 2 4 4" xfId="18863" xr:uid="{00000000-0005-0000-0000-0000A7320000}"/>
    <cellStyle name="Note 29 2 4 4 2" xfId="31614" xr:uid="{00000000-0005-0000-0000-0000A8320000}"/>
    <cellStyle name="Note 29 2 5" xfId="13465" xr:uid="{00000000-0005-0000-0000-0000A9320000}"/>
    <cellStyle name="Note 29 2 5 2" xfId="26636" xr:uid="{00000000-0005-0000-0000-0000AA320000}"/>
    <cellStyle name="Note 29 2 5 2 2" xfId="39387" xr:uid="{00000000-0005-0000-0000-0000AB320000}"/>
    <cellStyle name="Note 29 2 6" xfId="14396" xr:uid="{00000000-0005-0000-0000-0000AC320000}"/>
    <cellStyle name="Note 29 2 6 2" xfId="27567" xr:uid="{00000000-0005-0000-0000-0000AD320000}"/>
    <cellStyle name="Note 29 2 6 2 2" xfId="40318" xr:uid="{00000000-0005-0000-0000-0000AE320000}"/>
    <cellStyle name="Note 29 2 7" xfId="18858" xr:uid="{00000000-0005-0000-0000-0000AF320000}"/>
    <cellStyle name="Note 29 2 7 2" xfId="31609" xr:uid="{00000000-0005-0000-0000-0000B0320000}"/>
    <cellStyle name="Note 29 3" xfId="4952" xr:uid="{00000000-0005-0000-0000-0000B1320000}"/>
    <cellStyle name="Note 29 3 2" xfId="4953" xr:uid="{00000000-0005-0000-0000-0000B2320000}"/>
    <cellStyle name="Note 29 3 2 2" xfId="13472" xr:uid="{00000000-0005-0000-0000-0000B3320000}"/>
    <cellStyle name="Note 29 3 2 2 2" xfId="26643" xr:uid="{00000000-0005-0000-0000-0000B4320000}"/>
    <cellStyle name="Note 29 3 2 2 2 2" xfId="39394" xr:uid="{00000000-0005-0000-0000-0000B5320000}"/>
    <cellStyle name="Note 29 3 2 3" xfId="14389" xr:uid="{00000000-0005-0000-0000-0000B6320000}"/>
    <cellStyle name="Note 29 3 2 3 2" xfId="27560" xr:uid="{00000000-0005-0000-0000-0000B7320000}"/>
    <cellStyle name="Note 29 3 2 3 2 2" xfId="40311" xr:uid="{00000000-0005-0000-0000-0000B8320000}"/>
    <cellStyle name="Note 29 3 2 4" xfId="18865" xr:uid="{00000000-0005-0000-0000-0000B9320000}"/>
    <cellStyle name="Note 29 3 2 4 2" xfId="31616" xr:uid="{00000000-0005-0000-0000-0000BA320000}"/>
    <cellStyle name="Note 29 3 3" xfId="4954" xr:uid="{00000000-0005-0000-0000-0000BB320000}"/>
    <cellStyle name="Note 29 3 3 2" xfId="13473" xr:uid="{00000000-0005-0000-0000-0000BC320000}"/>
    <cellStyle name="Note 29 3 3 2 2" xfId="26644" xr:uid="{00000000-0005-0000-0000-0000BD320000}"/>
    <cellStyle name="Note 29 3 3 2 2 2" xfId="39395" xr:uid="{00000000-0005-0000-0000-0000BE320000}"/>
    <cellStyle name="Note 29 3 3 3" xfId="14388" xr:uid="{00000000-0005-0000-0000-0000BF320000}"/>
    <cellStyle name="Note 29 3 3 3 2" xfId="27559" xr:uid="{00000000-0005-0000-0000-0000C0320000}"/>
    <cellStyle name="Note 29 3 3 3 2 2" xfId="40310" xr:uid="{00000000-0005-0000-0000-0000C1320000}"/>
    <cellStyle name="Note 29 3 3 4" xfId="18866" xr:uid="{00000000-0005-0000-0000-0000C2320000}"/>
    <cellStyle name="Note 29 3 3 4 2" xfId="31617" xr:uid="{00000000-0005-0000-0000-0000C3320000}"/>
    <cellStyle name="Note 29 3 4" xfId="13471" xr:uid="{00000000-0005-0000-0000-0000C4320000}"/>
    <cellStyle name="Note 29 3 4 2" xfId="26642" xr:uid="{00000000-0005-0000-0000-0000C5320000}"/>
    <cellStyle name="Note 29 3 4 2 2" xfId="39393" xr:uid="{00000000-0005-0000-0000-0000C6320000}"/>
    <cellStyle name="Note 29 3 5" xfId="14390" xr:uid="{00000000-0005-0000-0000-0000C7320000}"/>
    <cellStyle name="Note 29 3 5 2" xfId="27561" xr:uid="{00000000-0005-0000-0000-0000C8320000}"/>
    <cellStyle name="Note 29 3 5 2 2" xfId="40312" xr:uid="{00000000-0005-0000-0000-0000C9320000}"/>
    <cellStyle name="Note 29 3 6" xfId="18864" xr:uid="{00000000-0005-0000-0000-0000CA320000}"/>
    <cellStyle name="Note 29 3 6 2" xfId="31615" xr:uid="{00000000-0005-0000-0000-0000CB320000}"/>
    <cellStyle name="Note 29 4" xfId="4955" xr:uid="{00000000-0005-0000-0000-0000CC320000}"/>
    <cellStyle name="Note 29 4 2" xfId="13474" xr:uid="{00000000-0005-0000-0000-0000CD320000}"/>
    <cellStyle name="Note 29 4 2 2" xfId="26645" xr:uid="{00000000-0005-0000-0000-0000CE320000}"/>
    <cellStyle name="Note 29 4 2 2 2" xfId="39396" xr:uid="{00000000-0005-0000-0000-0000CF320000}"/>
    <cellStyle name="Note 29 4 3" xfId="14387" xr:uid="{00000000-0005-0000-0000-0000D0320000}"/>
    <cellStyle name="Note 29 4 3 2" xfId="27558" xr:uid="{00000000-0005-0000-0000-0000D1320000}"/>
    <cellStyle name="Note 29 4 3 2 2" xfId="40309" xr:uid="{00000000-0005-0000-0000-0000D2320000}"/>
    <cellStyle name="Note 29 4 4" xfId="18867" xr:uid="{00000000-0005-0000-0000-0000D3320000}"/>
    <cellStyle name="Note 29 4 4 2" xfId="31618" xr:uid="{00000000-0005-0000-0000-0000D4320000}"/>
    <cellStyle name="Note 29 5" xfId="4956" xr:uid="{00000000-0005-0000-0000-0000D5320000}"/>
    <cellStyle name="Note 29 5 2" xfId="13475" xr:uid="{00000000-0005-0000-0000-0000D6320000}"/>
    <cellStyle name="Note 29 5 2 2" xfId="26646" xr:uid="{00000000-0005-0000-0000-0000D7320000}"/>
    <cellStyle name="Note 29 5 2 2 2" xfId="39397" xr:uid="{00000000-0005-0000-0000-0000D8320000}"/>
    <cellStyle name="Note 29 5 3" xfId="14386" xr:uid="{00000000-0005-0000-0000-0000D9320000}"/>
    <cellStyle name="Note 29 5 3 2" xfId="27557" xr:uid="{00000000-0005-0000-0000-0000DA320000}"/>
    <cellStyle name="Note 29 5 3 2 2" xfId="40308" xr:uid="{00000000-0005-0000-0000-0000DB320000}"/>
    <cellStyle name="Note 29 5 4" xfId="18868" xr:uid="{00000000-0005-0000-0000-0000DC320000}"/>
    <cellStyle name="Note 29 5 4 2" xfId="31619" xr:uid="{00000000-0005-0000-0000-0000DD320000}"/>
    <cellStyle name="Note 29 6" xfId="13464" xr:uid="{00000000-0005-0000-0000-0000DE320000}"/>
    <cellStyle name="Note 29 6 2" xfId="26635" xr:uid="{00000000-0005-0000-0000-0000DF320000}"/>
    <cellStyle name="Note 29 6 2 2" xfId="39386" xr:uid="{00000000-0005-0000-0000-0000E0320000}"/>
    <cellStyle name="Note 29 7" xfId="14397" xr:uid="{00000000-0005-0000-0000-0000E1320000}"/>
    <cellStyle name="Note 29 7 2" xfId="27568" xr:uid="{00000000-0005-0000-0000-0000E2320000}"/>
    <cellStyle name="Note 29 7 2 2" xfId="40319" xr:uid="{00000000-0005-0000-0000-0000E3320000}"/>
    <cellStyle name="Note 29 8" xfId="18857" xr:uid="{00000000-0005-0000-0000-0000E4320000}"/>
    <cellStyle name="Note 29 8 2" xfId="31608" xr:uid="{00000000-0005-0000-0000-0000E5320000}"/>
    <cellStyle name="Note 3" xfId="1517" xr:uid="{00000000-0005-0000-0000-0000E6320000}"/>
    <cellStyle name="Note 3 2" xfId="4958" xr:uid="{00000000-0005-0000-0000-0000E7320000}"/>
    <cellStyle name="Note 3 2 2" xfId="4959" xr:uid="{00000000-0005-0000-0000-0000E8320000}"/>
    <cellStyle name="Note 3 2 2 2" xfId="4960" xr:uid="{00000000-0005-0000-0000-0000E9320000}"/>
    <cellStyle name="Note 3 2 2 2 2" xfId="13479" xr:uid="{00000000-0005-0000-0000-0000EA320000}"/>
    <cellStyle name="Note 3 2 2 2 2 2" xfId="26650" xr:uid="{00000000-0005-0000-0000-0000EB320000}"/>
    <cellStyle name="Note 3 2 2 2 2 2 2" xfId="39401" xr:uid="{00000000-0005-0000-0000-0000EC320000}"/>
    <cellStyle name="Note 3 2 2 2 3" xfId="14382" xr:uid="{00000000-0005-0000-0000-0000ED320000}"/>
    <cellStyle name="Note 3 2 2 2 3 2" xfId="27553" xr:uid="{00000000-0005-0000-0000-0000EE320000}"/>
    <cellStyle name="Note 3 2 2 2 3 2 2" xfId="40304" xr:uid="{00000000-0005-0000-0000-0000EF320000}"/>
    <cellStyle name="Note 3 2 2 2 4" xfId="18872" xr:uid="{00000000-0005-0000-0000-0000F0320000}"/>
    <cellStyle name="Note 3 2 2 2 4 2" xfId="31623" xr:uid="{00000000-0005-0000-0000-0000F1320000}"/>
    <cellStyle name="Note 3 2 2 3" xfId="4961" xr:uid="{00000000-0005-0000-0000-0000F2320000}"/>
    <cellStyle name="Note 3 2 2 3 2" xfId="13480" xr:uid="{00000000-0005-0000-0000-0000F3320000}"/>
    <cellStyle name="Note 3 2 2 3 2 2" xfId="26651" xr:uid="{00000000-0005-0000-0000-0000F4320000}"/>
    <cellStyle name="Note 3 2 2 3 2 2 2" xfId="39402" xr:uid="{00000000-0005-0000-0000-0000F5320000}"/>
    <cellStyle name="Note 3 2 2 3 3" xfId="14381" xr:uid="{00000000-0005-0000-0000-0000F6320000}"/>
    <cellStyle name="Note 3 2 2 3 3 2" xfId="27552" xr:uid="{00000000-0005-0000-0000-0000F7320000}"/>
    <cellStyle name="Note 3 2 2 3 3 2 2" xfId="40303" xr:uid="{00000000-0005-0000-0000-0000F8320000}"/>
    <cellStyle name="Note 3 2 2 3 4" xfId="18873" xr:uid="{00000000-0005-0000-0000-0000F9320000}"/>
    <cellStyle name="Note 3 2 2 3 4 2" xfId="31624" xr:uid="{00000000-0005-0000-0000-0000FA320000}"/>
    <cellStyle name="Note 3 2 2 4" xfId="13478" xr:uid="{00000000-0005-0000-0000-0000FB320000}"/>
    <cellStyle name="Note 3 2 2 4 2" xfId="26649" xr:uid="{00000000-0005-0000-0000-0000FC320000}"/>
    <cellStyle name="Note 3 2 2 4 2 2" xfId="39400" xr:uid="{00000000-0005-0000-0000-0000FD320000}"/>
    <cellStyle name="Note 3 2 2 5" xfId="14383" xr:uid="{00000000-0005-0000-0000-0000FE320000}"/>
    <cellStyle name="Note 3 2 2 5 2" xfId="27554" xr:uid="{00000000-0005-0000-0000-0000FF320000}"/>
    <cellStyle name="Note 3 2 2 5 2 2" xfId="40305" xr:uid="{00000000-0005-0000-0000-000000330000}"/>
    <cellStyle name="Note 3 2 2 6" xfId="18871" xr:uid="{00000000-0005-0000-0000-000001330000}"/>
    <cellStyle name="Note 3 2 2 6 2" xfId="31622" xr:uid="{00000000-0005-0000-0000-000002330000}"/>
    <cellStyle name="Note 3 2 3" xfId="4962" xr:uid="{00000000-0005-0000-0000-000003330000}"/>
    <cellStyle name="Note 3 2 3 2" xfId="13481" xr:uid="{00000000-0005-0000-0000-000004330000}"/>
    <cellStyle name="Note 3 2 3 2 2" xfId="26652" xr:uid="{00000000-0005-0000-0000-000005330000}"/>
    <cellStyle name="Note 3 2 3 2 2 2" xfId="39403" xr:uid="{00000000-0005-0000-0000-000006330000}"/>
    <cellStyle name="Note 3 2 3 3" xfId="14380" xr:uid="{00000000-0005-0000-0000-000007330000}"/>
    <cellStyle name="Note 3 2 3 3 2" xfId="27551" xr:uid="{00000000-0005-0000-0000-000008330000}"/>
    <cellStyle name="Note 3 2 3 3 2 2" xfId="40302" xr:uid="{00000000-0005-0000-0000-000009330000}"/>
    <cellStyle name="Note 3 2 3 4" xfId="18874" xr:uid="{00000000-0005-0000-0000-00000A330000}"/>
    <cellStyle name="Note 3 2 3 4 2" xfId="31625" xr:uid="{00000000-0005-0000-0000-00000B330000}"/>
    <cellStyle name="Note 3 2 4" xfId="4963" xr:uid="{00000000-0005-0000-0000-00000C330000}"/>
    <cellStyle name="Note 3 2 4 2" xfId="13482" xr:uid="{00000000-0005-0000-0000-00000D330000}"/>
    <cellStyle name="Note 3 2 4 2 2" xfId="26653" xr:uid="{00000000-0005-0000-0000-00000E330000}"/>
    <cellStyle name="Note 3 2 4 2 2 2" xfId="39404" xr:uid="{00000000-0005-0000-0000-00000F330000}"/>
    <cellStyle name="Note 3 2 4 3" xfId="14379" xr:uid="{00000000-0005-0000-0000-000010330000}"/>
    <cellStyle name="Note 3 2 4 3 2" xfId="27550" xr:uid="{00000000-0005-0000-0000-000011330000}"/>
    <cellStyle name="Note 3 2 4 3 2 2" xfId="40301" xr:uid="{00000000-0005-0000-0000-000012330000}"/>
    <cellStyle name="Note 3 2 4 4" xfId="18875" xr:uid="{00000000-0005-0000-0000-000013330000}"/>
    <cellStyle name="Note 3 2 4 4 2" xfId="31626" xr:uid="{00000000-0005-0000-0000-000014330000}"/>
    <cellStyle name="Note 3 2 5" xfId="13477" xr:uid="{00000000-0005-0000-0000-000015330000}"/>
    <cellStyle name="Note 3 2 5 2" xfId="26648" xr:uid="{00000000-0005-0000-0000-000016330000}"/>
    <cellStyle name="Note 3 2 5 2 2" xfId="39399" xr:uid="{00000000-0005-0000-0000-000017330000}"/>
    <cellStyle name="Note 3 2 6" xfId="14384" xr:uid="{00000000-0005-0000-0000-000018330000}"/>
    <cellStyle name="Note 3 2 6 2" xfId="27555" xr:uid="{00000000-0005-0000-0000-000019330000}"/>
    <cellStyle name="Note 3 2 6 2 2" xfId="40306" xr:uid="{00000000-0005-0000-0000-00001A330000}"/>
    <cellStyle name="Note 3 2 7" xfId="18870" xr:uid="{00000000-0005-0000-0000-00001B330000}"/>
    <cellStyle name="Note 3 2 7 2" xfId="31621" xr:uid="{00000000-0005-0000-0000-00001C330000}"/>
    <cellStyle name="Note 3 3" xfId="4964" xr:uid="{00000000-0005-0000-0000-00001D330000}"/>
    <cellStyle name="Note 3 3 2" xfId="4965" xr:uid="{00000000-0005-0000-0000-00001E330000}"/>
    <cellStyle name="Note 3 3 2 2" xfId="13484" xr:uid="{00000000-0005-0000-0000-00001F330000}"/>
    <cellStyle name="Note 3 3 2 2 2" xfId="26655" xr:uid="{00000000-0005-0000-0000-000020330000}"/>
    <cellStyle name="Note 3 3 2 2 2 2" xfId="39406" xr:uid="{00000000-0005-0000-0000-000021330000}"/>
    <cellStyle name="Note 3 3 2 3" xfId="14377" xr:uid="{00000000-0005-0000-0000-000022330000}"/>
    <cellStyle name="Note 3 3 2 3 2" xfId="27548" xr:uid="{00000000-0005-0000-0000-000023330000}"/>
    <cellStyle name="Note 3 3 2 3 2 2" xfId="40299" xr:uid="{00000000-0005-0000-0000-000024330000}"/>
    <cellStyle name="Note 3 3 2 4" xfId="18877" xr:uid="{00000000-0005-0000-0000-000025330000}"/>
    <cellStyle name="Note 3 3 2 4 2" xfId="31628" xr:uid="{00000000-0005-0000-0000-000026330000}"/>
    <cellStyle name="Note 3 3 3" xfId="4966" xr:uid="{00000000-0005-0000-0000-000027330000}"/>
    <cellStyle name="Note 3 3 3 2" xfId="13485" xr:uid="{00000000-0005-0000-0000-000028330000}"/>
    <cellStyle name="Note 3 3 3 2 2" xfId="26656" xr:uid="{00000000-0005-0000-0000-000029330000}"/>
    <cellStyle name="Note 3 3 3 2 2 2" xfId="39407" xr:uid="{00000000-0005-0000-0000-00002A330000}"/>
    <cellStyle name="Note 3 3 3 3" xfId="14376" xr:uid="{00000000-0005-0000-0000-00002B330000}"/>
    <cellStyle name="Note 3 3 3 3 2" xfId="27547" xr:uid="{00000000-0005-0000-0000-00002C330000}"/>
    <cellStyle name="Note 3 3 3 3 2 2" xfId="40298" xr:uid="{00000000-0005-0000-0000-00002D330000}"/>
    <cellStyle name="Note 3 3 3 4" xfId="18878" xr:uid="{00000000-0005-0000-0000-00002E330000}"/>
    <cellStyle name="Note 3 3 3 4 2" xfId="31629" xr:uid="{00000000-0005-0000-0000-00002F330000}"/>
    <cellStyle name="Note 3 3 4" xfId="13483" xr:uid="{00000000-0005-0000-0000-000030330000}"/>
    <cellStyle name="Note 3 3 4 2" xfId="26654" xr:uid="{00000000-0005-0000-0000-000031330000}"/>
    <cellStyle name="Note 3 3 4 2 2" xfId="39405" xr:uid="{00000000-0005-0000-0000-000032330000}"/>
    <cellStyle name="Note 3 3 5" xfId="14378" xr:uid="{00000000-0005-0000-0000-000033330000}"/>
    <cellStyle name="Note 3 3 5 2" xfId="27549" xr:uid="{00000000-0005-0000-0000-000034330000}"/>
    <cellStyle name="Note 3 3 5 2 2" xfId="40300" xr:uid="{00000000-0005-0000-0000-000035330000}"/>
    <cellStyle name="Note 3 3 6" xfId="18876" xr:uid="{00000000-0005-0000-0000-000036330000}"/>
    <cellStyle name="Note 3 3 6 2" xfId="31627" xr:uid="{00000000-0005-0000-0000-000037330000}"/>
    <cellStyle name="Note 3 4" xfId="4967" xr:uid="{00000000-0005-0000-0000-000038330000}"/>
    <cellStyle name="Note 3 4 2" xfId="13486" xr:uid="{00000000-0005-0000-0000-000039330000}"/>
    <cellStyle name="Note 3 4 2 2" xfId="26657" xr:uid="{00000000-0005-0000-0000-00003A330000}"/>
    <cellStyle name="Note 3 4 2 2 2" xfId="39408" xr:uid="{00000000-0005-0000-0000-00003B330000}"/>
    <cellStyle name="Note 3 4 3" xfId="14375" xr:uid="{00000000-0005-0000-0000-00003C330000}"/>
    <cellStyle name="Note 3 4 3 2" xfId="27546" xr:uid="{00000000-0005-0000-0000-00003D330000}"/>
    <cellStyle name="Note 3 4 3 2 2" xfId="40297" xr:uid="{00000000-0005-0000-0000-00003E330000}"/>
    <cellStyle name="Note 3 4 4" xfId="18879" xr:uid="{00000000-0005-0000-0000-00003F330000}"/>
    <cellStyle name="Note 3 4 4 2" xfId="31630" xr:uid="{00000000-0005-0000-0000-000040330000}"/>
    <cellStyle name="Note 3 5" xfId="4968" xr:uid="{00000000-0005-0000-0000-000041330000}"/>
    <cellStyle name="Note 3 5 2" xfId="13487" xr:uid="{00000000-0005-0000-0000-000042330000}"/>
    <cellStyle name="Note 3 5 2 2" xfId="26658" xr:uid="{00000000-0005-0000-0000-000043330000}"/>
    <cellStyle name="Note 3 5 2 2 2" xfId="39409" xr:uid="{00000000-0005-0000-0000-000044330000}"/>
    <cellStyle name="Note 3 5 3" xfId="14374" xr:uid="{00000000-0005-0000-0000-000045330000}"/>
    <cellStyle name="Note 3 5 3 2" xfId="27545" xr:uid="{00000000-0005-0000-0000-000046330000}"/>
    <cellStyle name="Note 3 5 3 2 2" xfId="40296" xr:uid="{00000000-0005-0000-0000-000047330000}"/>
    <cellStyle name="Note 3 5 4" xfId="18880" xr:uid="{00000000-0005-0000-0000-000048330000}"/>
    <cellStyle name="Note 3 5 4 2" xfId="31631" xr:uid="{00000000-0005-0000-0000-000049330000}"/>
    <cellStyle name="Note 3 6" xfId="13476" xr:uid="{00000000-0005-0000-0000-00004A330000}"/>
    <cellStyle name="Note 3 6 2" xfId="26647" xr:uid="{00000000-0005-0000-0000-00004B330000}"/>
    <cellStyle name="Note 3 6 2 2" xfId="39398" xr:uid="{00000000-0005-0000-0000-00004C330000}"/>
    <cellStyle name="Note 3 7" xfId="14385" xr:uid="{00000000-0005-0000-0000-00004D330000}"/>
    <cellStyle name="Note 3 7 2" xfId="27556" xr:uid="{00000000-0005-0000-0000-00004E330000}"/>
    <cellStyle name="Note 3 7 2 2" xfId="40307" xr:uid="{00000000-0005-0000-0000-00004F330000}"/>
    <cellStyle name="Note 3 8" xfId="18869" xr:uid="{00000000-0005-0000-0000-000050330000}"/>
    <cellStyle name="Note 3 8 2" xfId="31620" xr:uid="{00000000-0005-0000-0000-000051330000}"/>
    <cellStyle name="Note 3 9" xfId="4957" xr:uid="{00000000-0005-0000-0000-000052330000}"/>
    <cellStyle name="Note 30" xfId="4969" xr:uid="{00000000-0005-0000-0000-000053330000}"/>
    <cellStyle name="Note 30 2" xfId="4970" xr:uid="{00000000-0005-0000-0000-000054330000}"/>
    <cellStyle name="Note 30 2 2" xfId="4971" xr:uid="{00000000-0005-0000-0000-000055330000}"/>
    <cellStyle name="Note 30 2 2 2" xfId="4972" xr:uid="{00000000-0005-0000-0000-000056330000}"/>
    <cellStyle name="Note 30 2 2 2 2" xfId="13491" xr:uid="{00000000-0005-0000-0000-000057330000}"/>
    <cellStyle name="Note 30 2 2 2 2 2" xfId="26662" xr:uid="{00000000-0005-0000-0000-000058330000}"/>
    <cellStyle name="Note 30 2 2 2 2 2 2" xfId="39413" xr:uid="{00000000-0005-0000-0000-000059330000}"/>
    <cellStyle name="Note 30 2 2 2 3" xfId="14370" xr:uid="{00000000-0005-0000-0000-00005A330000}"/>
    <cellStyle name="Note 30 2 2 2 3 2" xfId="27541" xr:uid="{00000000-0005-0000-0000-00005B330000}"/>
    <cellStyle name="Note 30 2 2 2 3 2 2" xfId="40292" xr:uid="{00000000-0005-0000-0000-00005C330000}"/>
    <cellStyle name="Note 30 2 2 2 4" xfId="18884" xr:uid="{00000000-0005-0000-0000-00005D330000}"/>
    <cellStyle name="Note 30 2 2 2 4 2" xfId="31635" xr:uid="{00000000-0005-0000-0000-00005E330000}"/>
    <cellStyle name="Note 30 2 2 3" xfId="4973" xr:uid="{00000000-0005-0000-0000-00005F330000}"/>
    <cellStyle name="Note 30 2 2 3 2" xfId="13492" xr:uid="{00000000-0005-0000-0000-000060330000}"/>
    <cellStyle name="Note 30 2 2 3 2 2" xfId="26663" xr:uid="{00000000-0005-0000-0000-000061330000}"/>
    <cellStyle name="Note 30 2 2 3 2 2 2" xfId="39414" xr:uid="{00000000-0005-0000-0000-000062330000}"/>
    <cellStyle name="Note 30 2 2 3 3" xfId="14369" xr:uid="{00000000-0005-0000-0000-000063330000}"/>
    <cellStyle name="Note 30 2 2 3 3 2" xfId="27540" xr:uid="{00000000-0005-0000-0000-000064330000}"/>
    <cellStyle name="Note 30 2 2 3 3 2 2" xfId="40291" xr:uid="{00000000-0005-0000-0000-000065330000}"/>
    <cellStyle name="Note 30 2 2 3 4" xfId="18885" xr:uid="{00000000-0005-0000-0000-000066330000}"/>
    <cellStyle name="Note 30 2 2 3 4 2" xfId="31636" xr:uid="{00000000-0005-0000-0000-000067330000}"/>
    <cellStyle name="Note 30 2 2 4" xfId="13490" xr:uid="{00000000-0005-0000-0000-000068330000}"/>
    <cellStyle name="Note 30 2 2 4 2" xfId="26661" xr:uid="{00000000-0005-0000-0000-000069330000}"/>
    <cellStyle name="Note 30 2 2 4 2 2" xfId="39412" xr:uid="{00000000-0005-0000-0000-00006A330000}"/>
    <cellStyle name="Note 30 2 2 5" xfId="14371" xr:uid="{00000000-0005-0000-0000-00006B330000}"/>
    <cellStyle name="Note 30 2 2 5 2" xfId="27542" xr:uid="{00000000-0005-0000-0000-00006C330000}"/>
    <cellStyle name="Note 30 2 2 5 2 2" xfId="40293" xr:uid="{00000000-0005-0000-0000-00006D330000}"/>
    <cellStyle name="Note 30 2 2 6" xfId="18883" xr:uid="{00000000-0005-0000-0000-00006E330000}"/>
    <cellStyle name="Note 30 2 2 6 2" xfId="31634" xr:uid="{00000000-0005-0000-0000-00006F330000}"/>
    <cellStyle name="Note 30 2 3" xfId="4974" xr:uid="{00000000-0005-0000-0000-000070330000}"/>
    <cellStyle name="Note 30 2 3 2" xfId="13493" xr:uid="{00000000-0005-0000-0000-000071330000}"/>
    <cellStyle name="Note 30 2 3 2 2" xfId="26664" xr:uid="{00000000-0005-0000-0000-000072330000}"/>
    <cellStyle name="Note 30 2 3 2 2 2" xfId="39415" xr:uid="{00000000-0005-0000-0000-000073330000}"/>
    <cellStyle name="Note 30 2 3 3" xfId="14368" xr:uid="{00000000-0005-0000-0000-000074330000}"/>
    <cellStyle name="Note 30 2 3 3 2" xfId="27539" xr:uid="{00000000-0005-0000-0000-000075330000}"/>
    <cellStyle name="Note 30 2 3 3 2 2" xfId="40290" xr:uid="{00000000-0005-0000-0000-000076330000}"/>
    <cellStyle name="Note 30 2 3 4" xfId="18886" xr:uid="{00000000-0005-0000-0000-000077330000}"/>
    <cellStyle name="Note 30 2 3 4 2" xfId="31637" xr:uid="{00000000-0005-0000-0000-000078330000}"/>
    <cellStyle name="Note 30 2 4" xfId="4975" xr:uid="{00000000-0005-0000-0000-000079330000}"/>
    <cellStyle name="Note 30 2 4 2" xfId="13494" xr:uid="{00000000-0005-0000-0000-00007A330000}"/>
    <cellStyle name="Note 30 2 4 2 2" xfId="26665" xr:uid="{00000000-0005-0000-0000-00007B330000}"/>
    <cellStyle name="Note 30 2 4 2 2 2" xfId="39416" xr:uid="{00000000-0005-0000-0000-00007C330000}"/>
    <cellStyle name="Note 30 2 4 3" xfId="14367" xr:uid="{00000000-0005-0000-0000-00007D330000}"/>
    <cellStyle name="Note 30 2 4 3 2" xfId="27538" xr:uid="{00000000-0005-0000-0000-00007E330000}"/>
    <cellStyle name="Note 30 2 4 3 2 2" xfId="40289" xr:uid="{00000000-0005-0000-0000-00007F330000}"/>
    <cellStyle name="Note 30 2 4 4" xfId="18887" xr:uid="{00000000-0005-0000-0000-000080330000}"/>
    <cellStyle name="Note 30 2 4 4 2" xfId="31638" xr:uid="{00000000-0005-0000-0000-000081330000}"/>
    <cellStyle name="Note 30 2 5" xfId="13489" xr:uid="{00000000-0005-0000-0000-000082330000}"/>
    <cellStyle name="Note 30 2 5 2" xfId="26660" xr:uid="{00000000-0005-0000-0000-000083330000}"/>
    <cellStyle name="Note 30 2 5 2 2" xfId="39411" xr:uid="{00000000-0005-0000-0000-000084330000}"/>
    <cellStyle name="Note 30 2 6" xfId="14372" xr:uid="{00000000-0005-0000-0000-000085330000}"/>
    <cellStyle name="Note 30 2 6 2" xfId="27543" xr:uid="{00000000-0005-0000-0000-000086330000}"/>
    <cellStyle name="Note 30 2 6 2 2" xfId="40294" xr:uid="{00000000-0005-0000-0000-000087330000}"/>
    <cellStyle name="Note 30 2 7" xfId="18882" xr:uid="{00000000-0005-0000-0000-000088330000}"/>
    <cellStyle name="Note 30 2 7 2" xfId="31633" xr:uid="{00000000-0005-0000-0000-000089330000}"/>
    <cellStyle name="Note 30 3" xfId="4976" xr:uid="{00000000-0005-0000-0000-00008A330000}"/>
    <cellStyle name="Note 30 3 2" xfId="4977" xr:uid="{00000000-0005-0000-0000-00008B330000}"/>
    <cellStyle name="Note 30 3 2 2" xfId="13496" xr:uid="{00000000-0005-0000-0000-00008C330000}"/>
    <cellStyle name="Note 30 3 2 2 2" xfId="26667" xr:uid="{00000000-0005-0000-0000-00008D330000}"/>
    <cellStyle name="Note 30 3 2 2 2 2" xfId="39418" xr:uid="{00000000-0005-0000-0000-00008E330000}"/>
    <cellStyle name="Note 30 3 2 3" xfId="14365" xr:uid="{00000000-0005-0000-0000-00008F330000}"/>
    <cellStyle name="Note 30 3 2 3 2" xfId="27536" xr:uid="{00000000-0005-0000-0000-000090330000}"/>
    <cellStyle name="Note 30 3 2 3 2 2" xfId="40287" xr:uid="{00000000-0005-0000-0000-000091330000}"/>
    <cellStyle name="Note 30 3 2 4" xfId="18889" xr:uid="{00000000-0005-0000-0000-000092330000}"/>
    <cellStyle name="Note 30 3 2 4 2" xfId="31640" xr:uid="{00000000-0005-0000-0000-000093330000}"/>
    <cellStyle name="Note 30 3 3" xfId="4978" xr:uid="{00000000-0005-0000-0000-000094330000}"/>
    <cellStyle name="Note 30 3 3 2" xfId="13497" xr:uid="{00000000-0005-0000-0000-000095330000}"/>
    <cellStyle name="Note 30 3 3 2 2" xfId="26668" xr:uid="{00000000-0005-0000-0000-000096330000}"/>
    <cellStyle name="Note 30 3 3 2 2 2" xfId="39419" xr:uid="{00000000-0005-0000-0000-000097330000}"/>
    <cellStyle name="Note 30 3 3 3" xfId="14364" xr:uid="{00000000-0005-0000-0000-000098330000}"/>
    <cellStyle name="Note 30 3 3 3 2" xfId="27535" xr:uid="{00000000-0005-0000-0000-000099330000}"/>
    <cellStyle name="Note 30 3 3 3 2 2" xfId="40286" xr:uid="{00000000-0005-0000-0000-00009A330000}"/>
    <cellStyle name="Note 30 3 3 4" xfId="18890" xr:uid="{00000000-0005-0000-0000-00009B330000}"/>
    <cellStyle name="Note 30 3 3 4 2" xfId="31641" xr:uid="{00000000-0005-0000-0000-00009C330000}"/>
    <cellStyle name="Note 30 3 4" xfId="13495" xr:uid="{00000000-0005-0000-0000-00009D330000}"/>
    <cellStyle name="Note 30 3 4 2" xfId="26666" xr:uid="{00000000-0005-0000-0000-00009E330000}"/>
    <cellStyle name="Note 30 3 4 2 2" xfId="39417" xr:uid="{00000000-0005-0000-0000-00009F330000}"/>
    <cellStyle name="Note 30 3 5" xfId="14366" xr:uid="{00000000-0005-0000-0000-0000A0330000}"/>
    <cellStyle name="Note 30 3 5 2" xfId="27537" xr:uid="{00000000-0005-0000-0000-0000A1330000}"/>
    <cellStyle name="Note 30 3 5 2 2" xfId="40288" xr:uid="{00000000-0005-0000-0000-0000A2330000}"/>
    <cellStyle name="Note 30 3 6" xfId="18888" xr:uid="{00000000-0005-0000-0000-0000A3330000}"/>
    <cellStyle name="Note 30 3 6 2" xfId="31639" xr:uid="{00000000-0005-0000-0000-0000A4330000}"/>
    <cellStyle name="Note 30 4" xfId="4979" xr:uid="{00000000-0005-0000-0000-0000A5330000}"/>
    <cellStyle name="Note 30 4 2" xfId="13498" xr:uid="{00000000-0005-0000-0000-0000A6330000}"/>
    <cellStyle name="Note 30 4 2 2" xfId="26669" xr:uid="{00000000-0005-0000-0000-0000A7330000}"/>
    <cellStyle name="Note 30 4 2 2 2" xfId="39420" xr:uid="{00000000-0005-0000-0000-0000A8330000}"/>
    <cellStyle name="Note 30 4 3" xfId="14363" xr:uid="{00000000-0005-0000-0000-0000A9330000}"/>
    <cellStyle name="Note 30 4 3 2" xfId="27534" xr:uid="{00000000-0005-0000-0000-0000AA330000}"/>
    <cellStyle name="Note 30 4 3 2 2" xfId="40285" xr:uid="{00000000-0005-0000-0000-0000AB330000}"/>
    <cellStyle name="Note 30 4 4" xfId="18891" xr:uid="{00000000-0005-0000-0000-0000AC330000}"/>
    <cellStyle name="Note 30 4 4 2" xfId="31642" xr:uid="{00000000-0005-0000-0000-0000AD330000}"/>
    <cellStyle name="Note 30 5" xfId="4980" xr:uid="{00000000-0005-0000-0000-0000AE330000}"/>
    <cellStyle name="Note 30 5 2" xfId="13499" xr:uid="{00000000-0005-0000-0000-0000AF330000}"/>
    <cellStyle name="Note 30 5 2 2" xfId="26670" xr:uid="{00000000-0005-0000-0000-0000B0330000}"/>
    <cellStyle name="Note 30 5 2 2 2" xfId="39421" xr:uid="{00000000-0005-0000-0000-0000B1330000}"/>
    <cellStyle name="Note 30 5 3" xfId="14362" xr:uid="{00000000-0005-0000-0000-0000B2330000}"/>
    <cellStyle name="Note 30 5 3 2" xfId="27533" xr:uid="{00000000-0005-0000-0000-0000B3330000}"/>
    <cellStyle name="Note 30 5 3 2 2" xfId="40284" xr:uid="{00000000-0005-0000-0000-0000B4330000}"/>
    <cellStyle name="Note 30 5 4" xfId="18892" xr:uid="{00000000-0005-0000-0000-0000B5330000}"/>
    <cellStyle name="Note 30 5 4 2" xfId="31643" xr:uid="{00000000-0005-0000-0000-0000B6330000}"/>
    <cellStyle name="Note 30 6" xfId="13488" xr:uid="{00000000-0005-0000-0000-0000B7330000}"/>
    <cellStyle name="Note 30 6 2" xfId="26659" xr:uid="{00000000-0005-0000-0000-0000B8330000}"/>
    <cellStyle name="Note 30 6 2 2" xfId="39410" xr:uid="{00000000-0005-0000-0000-0000B9330000}"/>
    <cellStyle name="Note 30 7" xfId="14373" xr:uid="{00000000-0005-0000-0000-0000BA330000}"/>
    <cellStyle name="Note 30 7 2" xfId="27544" xr:uid="{00000000-0005-0000-0000-0000BB330000}"/>
    <cellStyle name="Note 30 7 2 2" xfId="40295" xr:uid="{00000000-0005-0000-0000-0000BC330000}"/>
    <cellStyle name="Note 30 8" xfId="18881" xr:uid="{00000000-0005-0000-0000-0000BD330000}"/>
    <cellStyle name="Note 30 8 2" xfId="31632" xr:uid="{00000000-0005-0000-0000-0000BE330000}"/>
    <cellStyle name="Note 31" xfId="4981" xr:uid="{00000000-0005-0000-0000-0000BF330000}"/>
    <cellStyle name="Note 31 2" xfId="4982" xr:uid="{00000000-0005-0000-0000-0000C0330000}"/>
    <cellStyle name="Note 31 2 2" xfId="4983" xr:uid="{00000000-0005-0000-0000-0000C1330000}"/>
    <cellStyle name="Note 31 2 2 2" xfId="14359" xr:uid="{00000000-0005-0000-0000-0000C2330000}"/>
    <cellStyle name="Note 31 2 2 2 2" xfId="27530" xr:uid="{00000000-0005-0000-0000-0000C3330000}"/>
    <cellStyle name="Note 31 2 2 2 2 2" xfId="40281" xr:uid="{00000000-0005-0000-0000-0000C4330000}"/>
    <cellStyle name="Note 31 2 2 3" xfId="18895" xr:uid="{00000000-0005-0000-0000-0000C5330000}"/>
    <cellStyle name="Note 31 2 2 3 2" xfId="31646" xr:uid="{00000000-0005-0000-0000-0000C6330000}"/>
    <cellStyle name="Note 31 2 3" xfId="14360" xr:uid="{00000000-0005-0000-0000-0000C7330000}"/>
    <cellStyle name="Note 31 2 3 2" xfId="27531" xr:uid="{00000000-0005-0000-0000-0000C8330000}"/>
    <cellStyle name="Note 31 2 3 2 2" xfId="40282" xr:uid="{00000000-0005-0000-0000-0000C9330000}"/>
    <cellStyle name="Note 31 2 4" xfId="18894" xr:uid="{00000000-0005-0000-0000-0000CA330000}"/>
    <cellStyle name="Note 31 2 4 2" xfId="31645" xr:uid="{00000000-0005-0000-0000-0000CB330000}"/>
    <cellStyle name="Note 31 3" xfId="4984" xr:uid="{00000000-0005-0000-0000-0000CC330000}"/>
    <cellStyle name="Note 31 3 2" xfId="14358" xr:uid="{00000000-0005-0000-0000-0000CD330000}"/>
    <cellStyle name="Note 31 3 2 2" xfId="27529" xr:uid="{00000000-0005-0000-0000-0000CE330000}"/>
    <cellStyle name="Note 31 3 2 2 2" xfId="40280" xr:uid="{00000000-0005-0000-0000-0000CF330000}"/>
    <cellStyle name="Note 31 3 3" xfId="18896" xr:uid="{00000000-0005-0000-0000-0000D0330000}"/>
    <cellStyle name="Note 31 3 3 2" xfId="31647" xr:uid="{00000000-0005-0000-0000-0000D1330000}"/>
    <cellStyle name="Note 31 4" xfId="14361" xr:uid="{00000000-0005-0000-0000-0000D2330000}"/>
    <cellStyle name="Note 31 4 2" xfId="27532" xr:uid="{00000000-0005-0000-0000-0000D3330000}"/>
    <cellStyle name="Note 31 4 2 2" xfId="40283" xr:uid="{00000000-0005-0000-0000-0000D4330000}"/>
    <cellStyle name="Note 31 5" xfId="18893" xr:uid="{00000000-0005-0000-0000-0000D5330000}"/>
    <cellStyle name="Note 31 5 2" xfId="31644" xr:uid="{00000000-0005-0000-0000-0000D6330000}"/>
    <cellStyle name="Note 32" xfId="4985" xr:uid="{00000000-0005-0000-0000-0000D7330000}"/>
    <cellStyle name="Note 32 2" xfId="14357" xr:uid="{00000000-0005-0000-0000-0000D8330000}"/>
    <cellStyle name="Note 32 2 2" xfId="27528" xr:uid="{00000000-0005-0000-0000-0000D9330000}"/>
    <cellStyle name="Note 32 2 2 2" xfId="40279" xr:uid="{00000000-0005-0000-0000-0000DA330000}"/>
    <cellStyle name="Note 32 3" xfId="18897" xr:uid="{00000000-0005-0000-0000-0000DB330000}"/>
    <cellStyle name="Note 32 3 2" xfId="31648" xr:uid="{00000000-0005-0000-0000-0000DC330000}"/>
    <cellStyle name="Note 4" xfId="1518" xr:uid="{00000000-0005-0000-0000-0000DD330000}"/>
    <cellStyle name="Note 4 2" xfId="4987" xr:uid="{00000000-0005-0000-0000-0000DE330000}"/>
    <cellStyle name="Note 4 2 2" xfId="4988" xr:uid="{00000000-0005-0000-0000-0000DF330000}"/>
    <cellStyle name="Note 4 2 2 2" xfId="4989" xr:uid="{00000000-0005-0000-0000-0000E0330000}"/>
    <cellStyle name="Note 4 2 2 2 2" xfId="13508" xr:uid="{00000000-0005-0000-0000-0000E1330000}"/>
    <cellStyle name="Note 4 2 2 2 2 2" xfId="26679" xr:uid="{00000000-0005-0000-0000-0000E2330000}"/>
    <cellStyle name="Note 4 2 2 2 2 2 2" xfId="39430" xr:uid="{00000000-0005-0000-0000-0000E3330000}"/>
    <cellStyle name="Note 4 2 2 2 3" xfId="14353" xr:uid="{00000000-0005-0000-0000-0000E4330000}"/>
    <cellStyle name="Note 4 2 2 2 3 2" xfId="27524" xr:uid="{00000000-0005-0000-0000-0000E5330000}"/>
    <cellStyle name="Note 4 2 2 2 3 2 2" xfId="40275" xr:uid="{00000000-0005-0000-0000-0000E6330000}"/>
    <cellStyle name="Note 4 2 2 2 4" xfId="18901" xr:uid="{00000000-0005-0000-0000-0000E7330000}"/>
    <cellStyle name="Note 4 2 2 2 4 2" xfId="31652" xr:uid="{00000000-0005-0000-0000-0000E8330000}"/>
    <cellStyle name="Note 4 2 2 3" xfId="4990" xr:uid="{00000000-0005-0000-0000-0000E9330000}"/>
    <cellStyle name="Note 4 2 2 3 2" xfId="13509" xr:uid="{00000000-0005-0000-0000-0000EA330000}"/>
    <cellStyle name="Note 4 2 2 3 2 2" xfId="26680" xr:uid="{00000000-0005-0000-0000-0000EB330000}"/>
    <cellStyle name="Note 4 2 2 3 2 2 2" xfId="39431" xr:uid="{00000000-0005-0000-0000-0000EC330000}"/>
    <cellStyle name="Note 4 2 2 3 3" xfId="14352" xr:uid="{00000000-0005-0000-0000-0000ED330000}"/>
    <cellStyle name="Note 4 2 2 3 3 2" xfId="27523" xr:uid="{00000000-0005-0000-0000-0000EE330000}"/>
    <cellStyle name="Note 4 2 2 3 3 2 2" xfId="40274" xr:uid="{00000000-0005-0000-0000-0000EF330000}"/>
    <cellStyle name="Note 4 2 2 3 4" xfId="18902" xr:uid="{00000000-0005-0000-0000-0000F0330000}"/>
    <cellStyle name="Note 4 2 2 3 4 2" xfId="31653" xr:uid="{00000000-0005-0000-0000-0000F1330000}"/>
    <cellStyle name="Note 4 2 2 4" xfId="13507" xr:uid="{00000000-0005-0000-0000-0000F2330000}"/>
    <cellStyle name="Note 4 2 2 4 2" xfId="26678" xr:uid="{00000000-0005-0000-0000-0000F3330000}"/>
    <cellStyle name="Note 4 2 2 4 2 2" xfId="39429" xr:uid="{00000000-0005-0000-0000-0000F4330000}"/>
    <cellStyle name="Note 4 2 2 5" xfId="14354" xr:uid="{00000000-0005-0000-0000-0000F5330000}"/>
    <cellStyle name="Note 4 2 2 5 2" xfId="27525" xr:uid="{00000000-0005-0000-0000-0000F6330000}"/>
    <cellStyle name="Note 4 2 2 5 2 2" xfId="40276" xr:uid="{00000000-0005-0000-0000-0000F7330000}"/>
    <cellStyle name="Note 4 2 2 6" xfId="18900" xr:uid="{00000000-0005-0000-0000-0000F8330000}"/>
    <cellStyle name="Note 4 2 2 6 2" xfId="31651" xr:uid="{00000000-0005-0000-0000-0000F9330000}"/>
    <cellStyle name="Note 4 2 3" xfId="4991" xr:uid="{00000000-0005-0000-0000-0000FA330000}"/>
    <cellStyle name="Note 4 2 3 2" xfId="13510" xr:uid="{00000000-0005-0000-0000-0000FB330000}"/>
    <cellStyle name="Note 4 2 3 2 2" xfId="26681" xr:uid="{00000000-0005-0000-0000-0000FC330000}"/>
    <cellStyle name="Note 4 2 3 2 2 2" xfId="39432" xr:uid="{00000000-0005-0000-0000-0000FD330000}"/>
    <cellStyle name="Note 4 2 3 3" xfId="14351" xr:uid="{00000000-0005-0000-0000-0000FE330000}"/>
    <cellStyle name="Note 4 2 3 3 2" xfId="27522" xr:uid="{00000000-0005-0000-0000-0000FF330000}"/>
    <cellStyle name="Note 4 2 3 3 2 2" xfId="40273" xr:uid="{00000000-0005-0000-0000-000000340000}"/>
    <cellStyle name="Note 4 2 3 4" xfId="18903" xr:uid="{00000000-0005-0000-0000-000001340000}"/>
    <cellStyle name="Note 4 2 3 4 2" xfId="31654" xr:uid="{00000000-0005-0000-0000-000002340000}"/>
    <cellStyle name="Note 4 2 4" xfId="4992" xr:uid="{00000000-0005-0000-0000-000003340000}"/>
    <cellStyle name="Note 4 2 4 2" xfId="13511" xr:uid="{00000000-0005-0000-0000-000004340000}"/>
    <cellStyle name="Note 4 2 4 2 2" xfId="26682" xr:uid="{00000000-0005-0000-0000-000005340000}"/>
    <cellStyle name="Note 4 2 4 2 2 2" xfId="39433" xr:uid="{00000000-0005-0000-0000-000006340000}"/>
    <cellStyle name="Note 4 2 4 3" xfId="14350" xr:uid="{00000000-0005-0000-0000-000007340000}"/>
    <cellStyle name="Note 4 2 4 3 2" xfId="27521" xr:uid="{00000000-0005-0000-0000-000008340000}"/>
    <cellStyle name="Note 4 2 4 3 2 2" xfId="40272" xr:uid="{00000000-0005-0000-0000-000009340000}"/>
    <cellStyle name="Note 4 2 4 4" xfId="18904" xr:uid="{00000000-0005-0000-0000-00000A340000}"/>
    <cellStyle name="Note 4 2 4 4 2" xfId="31655" xr:uid="{00000000-0005-0000-0000-00000B340000}"/>
    <cellStyle name="Note 4 2 5" xfId="13506" xr:uid="{00000000-0005-0000-0000-00000C340000}"/>
    <cellStyle name="Note 4 2 5 2" xfId="26677" xr:uid="{00000000-0005-0000-0000-00000D340000}"/>
    <cellStyle name="Note 4 2 5 2 2" xfId="39428" xr:uid="{00000000-0005-0000-0000-00000E340000}"/>
    <cellStyle name="Note 4 2 6" xfId="14355" xr:uid="{00000000-0005-0000-0000-00000F340000}"/>
    <cellStyle name="Note 4 2 6 2" xfId="27526" xr:uid="{00000000-0005-0000-0000-000010340000}"/>
    <cellStyle name="Note 4 2 6 2 2" xfId="40277" xr:uid="{00000000-0005-0000-0000-000011340000}"/>
    <cellStyle name="Note 4 2 7" xfId="18899" xr:uid="{00000000-0005-0000-0000-000012340000}"/>
    <cellStyle name="Note 4 2 7 2" xfId="31650" xr:uid="{00000000-0005-0000-0000-000013340000}"/>
    <cellStyle name="Note 4 3" xfId="4993" xr:uid="{00000000-0005-0000-0000-000014340000}"/>
    <cellStyle name="Note 4 3 2" xfId="4994" xr:uid="{00000000-0005-0000-0000-000015340000}"/>
    <cellStyle name="Note 4 3 2 2" xfId="13513" xr:uid="{00000000-0005-0000-0000-000016340000}"/>
    <cellStyle name="Note 4 3 2 2 2" xfId="26684" xr:uid="{00000000-0005-0000-0000-000017340000}"/>
    <cellStyle name="Note 4 3 2 2 2 2" xfId="39435" xr:uid="{00000000-0005-0000-0000-000018340000}"/>
    <cellStyle name="Note 4 3 2 3" xfId="14348" xr:uid="{00000000-0005-0000-0000-000019340000}"/>
    <cellStyle name="Note 4 3 2 3 2" xfId="27519" xr:uid="{00000000-0005-0000-0000-00001A340000}"/>
    <cellStyle name="Note 4 3 2 3 2 2" xfId="40270" xr:uid="{00000000-0005-0000-0000-00001B340000}"/>
    <cellStyle name="Note 4 3 2 4" xfId="18906" xr:uid="{00000000-0005-0000-0000-00001C340000}"/>
    <cellStyle name="Note 4 3 2 4 2" xfId="31657" xr:uid="{00000000-0005-0000-0000-00001D340000}"/>
    <cellStyle name="Note 4 3 3" xfId="4995" xr:uid="{00000000-0005-0000-0000-00001E340000}"/>
    <cellStyle name="Note 4 3 3 2" xfId="13514" xr:uid="{00000000-0005-0000-0000-00001F340000}"/>
    <cellStyle name="Note 4 3 3 2 2" xfId="26685" xr:uid="{00000000-0005-0000-0000-000020340000}"/>
    <cellStyle name="Note 4 3 3 2 2 2" xfId="39436" xr:uid="{00000000-0005-0000-0000-000021340000}"/>
    <cellStyle name="Note 4 3 3 3" xfId="14347" xr:uid="{00000000-0005-0000-0000-000022340000}"/>
    <cellStyle name="Note 4 3 3 3 2" xfId="27518" xr:uid="{00000000-0005-0000-0000-000023340000}"/>
    <cellStyle name="Note 4 3 3 3 2 2" xfId="40269" xr:uid="{00000000-0005-0000-0000-000024340000}"/>
    <cellStyle name="Note 4 3 3 4" xfId="18907" xr:uid="{00000000-0005-0000-0000-000025340000}"/>
    <cellStyle name="Note 4 3 3 4 2" xfId="31658" xr:uid="{00000000-0005-0000-0000-000026340000}"/>
    <cellStyle name="Note 4 3 4" xfId="13512" xr:uid="{00000000-0005-0000-0000-000027340000}"/>
    <cellStyle name="Note 4 3 4 2" xfId="26683" xr:uid="{00000000-0005-0000-0000-000028340000}"/>
    <cellStyle name="Note 4 3 4 2 2" xfId="39434" xr:uid="{00000000-0005-0000-0000-000029340000}"/>
    <cellStyle name="Note 4 3 5" xfId="14349" xr:uid="{00000000-0005-0000-0000-00002A340000}"/>
    <cellStyle name="Note 4 3 5 2" xfId="27520" xr:uid="{00000000-0005-0000-0000-00002B340000}"/>
    <cellStyle name="Note 4 3 5 2 2" xfId="40271" xr:uid="{00000000-0005-0000-0000-00002C340000}"/>
    <cellStyle name="Note 4 3 6" xfId="18905" xr:uid="{00000000-0005-0000-0000-00002D340000}"/>
    <cellStyle name="Note 4 3 6 2" xfId="31656" xr:uid="{00000000-0005-0000-0000-00002E340000}"/>
    <cellStyle name="Note 4 4" xfId="4996" xr:uid="{00000000-0005-0000-0000-00002F340000}"/>
    <cellStyle name="Note 4 4 2" xfId="13515" xr:uid="{00000000-0005-0000-0000-000030340000}"/>
    <cellStyle name="Note 4 4 2 2" xfId="26686" xr:uid="{00000000-0005-0000-0000-000031340000}"/>
    <cellStyle name="Note 4 4 2 2 2" xfId="39437" xr:uid="{00000000-0005-0000-0000-000032340000}"/>
    <cellStyle name="Note 4 4 3" xfId="14346" xr:uid="{00000000-0005-0000-0000-000033340000}"/>
    <cellStyle name="Note 4 4 3 2" xfId="27517" xr:uid="{00000000-0005-0000-0000-000034340000}"/>
    <cellStyle name="Note 4 4 3 2 2" xfId="40268" xr:uid="{00000000-0005-0000-0000-000035340000}"/>
    <cellStyle name="Note 4 4 4" xfId="18908" xr:uid="{00000000-0005-0000-0000-000036340000}"/>
    <cellStyle name="Note 4 4 4 2" xfId="31659" xr:uid="{00000000-0005-0000-0000-000037340000}"/>
    <cellStyle name="Note 4 5" xfId="4997" xr:uid="{00000000-0005-0000-0000-000038340000}"/>
    <cellStyle name="Note 4 5 2" xfId="13516" xr:uid="{00000000-0005-0000-0000-000039340000}"/>
    <cellStyle name="Note 4 5 2 2" xfId="26687" xr:uid="{00000000-0005-0000-0000-00003A340000}"/>
    <cellStyle name="Note 4 5 2 2 2" xfId="39438" xr:uid="{00000000-0005-0000-0000-00003B340000}"/>
    <cellStyle name="Note 4 5 3" xfId="14345" xr:uid="{00000000-0005-0000-0000-00003C340000}"/>
    <cellStyle name="Note 4 5 3 2" xfId="27516" xr:uid="{00000000-0005-0000-0000-00003D340000}"/>
    <cellStyle name="Note 4 5 3 2 2" xfId="40267" xr:uid="{00000000-0005-0000-0000-00003E340000}"/>
    <cellStyle name="Note 4 5 4" xfId="18909" xr:uid="{00000000-0005-0000-0000-00003F340000}"/>
    <cellStyle name="Note 4 5 4 2" xfId="31660" xr:uid="{00000000-0005-0000-0000-000040340000}"/>
    <cellStyle name="Note 4 6" xfId="13505" xr:uid="{00000000-0005-0000-0000-000041340000}"/>
    <cellStyle name="Note 4 6 2" xfId="26676" xr:uid="{00000000-0005-0000-0000-000042340000}"/>
    <cellStyle name="Note 4 6 2 2" xfId="39427" xr:uid="{00000000-0005-0000-0000-000043340000}"/>
    <cellStyle name="Note 4 7" xfId="14356" xr:uid="{00000000-0005-0000-0000-000044340000}"/>
    <cellStyle name="Note 4 7 2" xfId="27527" xr:uid="{00000000-0005-0000-0000-000045340000}"/>
    <cellStyle name="Note 4 7 2 2" xfId="40278" xr:uid="{00000000-0005-0000-0000-000046340000}"/>
    <cellStyle name="Note 4 8" xfId="18898" xr:uid="{00000000-0005-0000-0000-000047340000}"/>
    <cellStyle name="Note 4 8 2" xfId="31649" xr:uid="{00000000-0005-0000-0000-000048340000}"/>
    <cellStyle name="Note 4 9" xfId="4986" xr:uid="{00000000-0005-0000-0000-000049340000}"/>
    <cellStyle name="Note 5" xfId="1519" xr:uid="{00000000-0005-0000-0000-00004A340000}"/>
    <cellStyle name="Note 5 2" xfId="4999" xr:uid="{00000000-0005-0000-0000-00004B340000}"/>
    <cellStyle name="Note 5 2 2" xfId="5000" xr:uid="{00000000-0005-0000-0000-00004C340000}"/>
    <cellStyle name="Note 5 2 2 2" xfId="5001" xr:uid="{00000000-0005-0000-0000-00004D340000}"/>
    <cellStyle name="Note 5 2 2 2 2" xfId="13520" xr:uid="{00000000-0005-0000-0000-00004E340000}"/>
    <cellStyle name="Note 5 2 2 2 2 2" xfId="26691" xr:uid="{00000000-0005-0000-0000-00004F340000}"/>
    <cellStyle name="Note 5 2 2 2 2 2 2" xfId="39442" xr:uid="{00000000-0005-0000-0000-000050340000}"/>
    <cellStyle name="Note 5 2 2 2 3" xfId="14317" xr:uid="{00000000-0005-0000-0000-000051340000}"/>
    <cellStyle name="Note 5 2 2 2 3 2" xfId="27488" xr:uid="{00000000-0005-0000-0000-000052340000}"/>
    <cellStyle name="Note 5 2 2 2 3 2 2" xfId="40239" xr:uid="{00000000-0005-0000-0000-000053340000}"/>
    <cellStyle name="Note 5 2 2 2 4" xfId="18913" xr:uid="{00000000-0005-0000-0000-000054340000}"/>
    <cellStyle name="Note 5 2 2 2 4 2" xfId="31664" xr:uid="{00000000-0005-0000-0000-000055340000}"/>
    <cellStyle name="Note 5 2 2 3" xfId="5002" xr:uid="{00000000-0005-0000-0000-000056340000}"/>
    <cellStyle name="Note 5 2 2 3 2" xfId="13521" xr:uid="{00000000-0005-0000-0000-000057340000}"/>
    <cellStyle name="Note 5 2 2 3 2 2" xfId="26692" xr:uid="{00000000-0005-0000-0000-000058340000}"/>
    <cellStyle name="Note 5 2 2 3 2 2 2" xfId="39443" xr:uid="{00000000-0005-0000-0000-000059340000}"/>
    <cellStyle name="Note 5 2 2 3 3" xfId="14310" xr:uid="{00000000-0005-0000-0000-00005A340000}"/>
    <cellStyle name="Note 5 2 2 3 3 2" xfId="27481" xr:uid="{00000000-0005-0000-0000-00005B340000}"/>
    <cellStyle name="Note 5 2 2 3 3 2 2" xfId="40232" xr:uid="{00000000-0005-0000-0000-00005C340000}"/>
    <cellStyle name="Note 5 2 2 3 4" xfId="18914" xr:uid="{00000000-0005-0000-0000-00005D340000}"/>
    <cellStyle name="Note 5 2 2 3 4 2" xfId="31665" xr:uid="{00000000-0005-0000-0000-00005E340000}"/>
    <cellStyle name="Note 5 2 2 4" xfId="13519" xr:uid="{00000000-0005-0000-0000-00005F340000}"/>
    <cellStyle name="Note 5 2 2 4 2" xfId="26690" xr:uid="{00000000-0005-0000-0000-000060340000}"/>
    <cellStyle name="Note 5 2 2 4 2 2" xfId="39441" xr:uid="{00000000-0005-0000-0000-000061340000}"/>
    <cellStyle name="Note 5 2 2 5" xfId="14318" xr:uid="{00000000-0005-0000-0000-000062340000}"/>
    <cellStyle name="Note 5 2 2 5 2" xfId="27489" xr:uid="{00000000-0005-0000-0000-000063340000}"/>
    <cellStyle name="Note 5 2 2 5 2 2" xfId="40240" xr:uid="{00000000-0005-0000-0000-000064340000}"/>
    <cellStyle name="Note 5 2 2 6" xfId="18912" xr:uid="{00000000-0005-0000-0000-000065340000}"/>
    <cellStyle name="Note 5 2 2 6 2" xfId="31663" xr:uid="{00000000-0005-0000-0000-000066340000}"/>
    <cellStyle name="Note 5 2 3" xfId="5003" xr:uid="{00000000-0005-0000-0000-000067340000}"/>
    <cellStyle name="Note 5 2 3 2" xfId="13522" xr:uid="{00000000-0005-0000-0000-000068340000}"/>
    <cellStyle name="Note 5 2 3 2 2" xfId="26693" xr:uid="{00000000-0005-0000-0000-000069340000}"/>
    <cellStyle name="Note 5 2 3 2 2 2" xfId="39444" xr:uid="{00000000-0005-0000-0000-00006A340000}"/>
    <cellStyle name="Note 5 2 3 3" xfId="14303" xr:uid="{00000000-0005-0000-0000-00006B340000}"/>
    <cellStyle name="Note 5 2 3 3 2" xfId="27474" xr:uid="{00000000-0005-0000-0000-00006C340000}"/>
    <cellStyle name="Note 5 2 3 3 2 2" xfId="40225" xr:uid="{00000000-0005-0000-0000-00006D340000}"/>
    <cellStyle name="Note 5 2 3 4" xfId="18915" xr:uid="{00000000-0005-0000-0000-00006E340000}"/>
    <cellStyle name="Note 5 2 3 4 2" xfId="31666" xr:uid="{00000000-0005-0000-0000-00006F340000}"/>
    <cellStyle name="Note 5 2 4" xfId="5004" xr:uid="{00000000-0005-0000-0000-000070340000}"/>
    <cellStyle name="Note 5 2 4 2" xfId="13523" xr:uid="{00000000-0005-0000-0000-000071340000}"/>
    <cellStyle name="Note 5 2 4 2 2" xfId="26694" xr:uid="{00000000-0005-0000-0000-000072340000}"/>
    <cellStyle name="Note 5 2 4 2 2 2" xfId="39445" xr:uid="{00000000-0005-0000-0000-000073340000}"/>
    <cellStyle name="Note 5 2 4 3" xfId="14302" xr:uid="{00000000-0005-0000-0000-000074340000}"/>
    <cellStyle name="Note 5 2 4 3 2" xfId="27473" xr:uid="{00000000-0005-0000-0000-000075340000}"/>
    <cellStyle name="Note 5 2 4 3 2 2" xfId="40224" xr:uid="{00000000-0005-0000-0000-000076340000}"/>
    <cellStyle name="Note 5 2 4 4" xfId="18916" xr:uid="{00000000-0005-0000-0000-000077340000}"/>
    <cellStyle name="Note 5 2 4 4 2" xfId="31667" xr:uid="{00000000-0005-0000-0000-000078340000}"/>
    <cellStyle name="Note 5 2 5" xfId="13518" xr:uid="{00000000-0005-0000-0000-000079340000}"/>
    <cellStyle name="Note 5 2 5 2" xfId="26689" xr:uid="{00000000-0005-0000-0000-00007A340000}"/>
    <cellStyle name="Note 5 2 5 2 2" xfId="39440" xr:uid="{00000000-0005-0000-0000-00007B340000}"/>
    <cellStyle name="Note 5 2 6" xfId="14325" xr:uid="{00000000-0005-0000-0000-00007C340000}"/>
    <cellStyle name="Note 5 2 6 2" xfId="27496" xr:uid="{00000000-0005-0000-0000-00007D340000}"/>
    <cellStyle name="Note 5 2 6 2 2" xfId="40247" xr:uid="{00000000-0005-0000-0000-00007E340000}"/>
    <cellStyle name="Note 5 2 7" xfId="18911" xr:uid="{00000000-0005-0000-0000-00007F340000}"/>
    <cellStyle name="Note 5 2 7 2" xfId="31662" xr:uid="{00000000-0005-0000-0000-000080340000}"/>
    <cellStyle name="Note 5 3" xfId="5005" xr:uid="{00000000-0005-0000-0000-000081340000}"/>
    <cellStyle name="Note 5 3 2" xfId="5006" xr:uid="{00000000-0005-0000-0000-000082340000}"/>
    <cellStyle name="Note 5 3 2 2" xfId="13525" xr:uid="{00000000-0005-0000-0000-000083340000}"/>
    <cellStyle name="Note 5 3 2 2 2" xfId="26696" xr:uid="{00000000-0005-0000-0000-000084340000}"/>
    <cellStyle name="Note 5 3 2 2 2 2" xfId="39447" xr:uid="{00000000-0005-0000-0000-000085340000}"/>
    <cellStyle name="Note 5 3 2 3" xfId="14285" xr:uid="{00000000-0005-0000-0000-000086340000}"/>
    <cellStyle name="Note 5 3 2 3 2" xfId="27456" xr:uid="{00000000-0005-0000-0000-000087340000}"/>
    <cellStyle name="Note 5 3 2 3 2 2" xfId="40207" xr:uid="{00000000-0005-0000-0000-000088340000}"/>
    <cellStyle name="Note 5 3 2 4" xfId="18918" xr:uid="{00000000-0005-0000-0000-000089340000}"/>
    <cellStyle name="Note 5 3 2 4 2" xfId="31669" xr:uid="{00000000-0005-0000-0000-00008A340000}"/>
    <cellStyle name="Note 5 3 3" xfId="5007" xr:uid="{00000000-0005-0000-0000-00008B340000}"/>
    <cellStyle name="Note 5 3 3 2" xfId="13526" xr:uid="{00000000-0005-0000-0000-00008C340000}"/>
    <cellStyle name="Note 5 3 3 2 2" xfId="26697" xr:uid="{00000000-0005-0000-0000-00008D340000}"/>
    <cellStyle name="Note 5 3 3 2 2 2" xfId="39448" xr:uid="{00000000-0005-0000-0000-00008E340000}"/>
    <cellStyle name="Note 5 3 3 3" xfId="14281" xr:uid="{00000000-0005-0000-0000-00008F340000}"/>
    <cellStyle name="Note 5 3 3 3 2" xfId="27452" xr:uid="{00000000-0005-0000-0000-000090340000}"/>
    <cellStyle name="Note 5 3 3 3 2 2" xfId="40203" xr:uid="{00000000-0005-0000-0000-000091340000}"/>
    <cellStyle name="Note 5 3 3 4" xfId="18919" xr:uid="{00000000-0005-0000-0000-000092340000}"/>
    <cellStyle name="Note 5 3 3 4 2" xfId="31670" xr:uid="{00000000-0005-0000-0000-000093340000}"/>
    <cellStyle name="Note 5 3 4" xfId="13524" xr:uid="{00000000-0005-0000-0000-000094340000}"/>
    <cellStyle name="Note 5 3 4 2" xfId="26695" xr:uid="{00000000-0005-0000-0000-000095340000}"/>
    <cellStyle name="Note 5 3 4 2 2" xfId="39446" xr:uid="{00000000-0005-0000-0000-000096340000}"/>
    <cellStyle name="Note 5 3 5" xfId="14289" xr:uid="{00000000-0005-0000-0000-000097340000}"/>
    <cellStyle name="Note 5 3 5 2" xfId="27460" xr:uid="{00000000-0005-0000-0000-000098340000}"/>
    <cellStyle name="Note 5 3 5 2 2" xfId="40211" xr:uid="{00000000-0005-0000-0000-000099340000}"/>
    <cellStyle name="Note 5 3 6" xfId="18917" xr:uid="{00000000-0005-0000-0000-00009A340000}"/>
    <cellStyle name="Note 5 3 6 2" xfId="31668" xr:uid="{00000000-0005-0000-0000-00009B340000}"/>
    <cellStyle name="Note 5 4" xfId="5008" xr:uid="{00000000-0005-0000-0000-00009C340000}"/>
    <cellStyle name="Note 5 4 2" xfId="13527" xr:uid="{00000000-0005-0000-0000-00009D340000}"/>
    <cellStyle name="Note 5 4 2 2" xfId="26698" xr:uid="{00000000-0005-0000-0000-00009E340000}"/>
    <cellStyle name="Note 5 4 2 2 2" xfId="39449" xr:uid="{00000000-0005-0000-0000-00009F340000}"/>
    <cellStyle name="Note 5 4 3" xfId="14277" xr:uid="{00000000-0005-0000-0000-0000A0340000}"/>
    <cellStyle name="Note 5 4 3 2" xfId="27448" xr:uid="{00000000-0005-0000-0000-0000A1340000}"/>
    <cellStyle name="Note 5 4 3 2 2" xfId="40199" xr:uid="{00000000-0005-0000-0000-0000A2340000}"/>
    <cellStyle name="Note 5 4 4" xfId="18920" xr:uid="{00000000-0005-0000-0000-0000A3340000}"/>
    <cellStyle name="Note 5 4 4 2" xfId="31671" xr:uid="{00000000-0005-0000-0000-0000A4340000}"/>
    <cellStyle name="Note 5 5" xfId="5009" xr:uid="{00000000-0005-0000-0000-0000A5340000}"/>
    <cellStyle name="Note 5 5 2" xfId="13528" xr:uid="{00000000-0005-0000-0000-0000A6340000}"/>
    <cellStyle name="Note 5 5 2 2" xfId="26699" xr:uid="{00000000-0005-0000-0000-0000A7340000}"/>
    <cellStyle name="Note 5 5 2 2 2" xfId="39450" xr:uid="{00000000-0005-0000-0000-0000A8340000}"/>
    <cellStyle name="Note 5 5 3" xfId="14273" xr:uid="{00000000-0005-0000-0000-0000A9340000}"/>
    <cellStyle name="Note 5 5 3 2" xfId="27444" xr:uid="{00000000-0005-0000-0000-0000AA340000}"/>
    <cellStyle name="Note 5 5 3 2 2" xfId="40195" xr:uid="{00000000-0005-0000-0000-0000AB340000}"/>
    <cellStyle name="Note 5 5 4" xfId="18921" xr:uid="{00000000-0005-0000-0000-0000AC340000}"/>
    <cellStyle name="Note 5 5 4 2" xfId="31672" xr:uid="{00000000-0005-0000-0000-0000AD340000}"/>
    <cellStyle name="Note 5 6" xfId="13517" xr:uid="{00000000-0005-0000-0000-0000AE340000}"/>
    <cellStyle name="Note 5 6 2" xfId="26688" xr:uid="{00000000-0005-0000-0000-0000AF340000}"/>
    <cellStyle name="Note 5 6 2 2" xfId="39439" xr:uid="{00000000-0005-0000-0000-0000B0340000}"/>
    <cellStyle name="Note 5 7" xfId="14332" xr:uid="{00000000-0005-0000-0000-0000B1340000}"/>
    <cellStyle name="Note 5 7 2" xfId="27503" xr:uid="{00000000-0005-0000-0000-0000B2340000}"/>
    <cellStyle name="Note 5 7 2 2" xfId="40254" xr:uid="{00000000-0005-0000-0000-0000B3340000}"/>
    <cellStyle name="Note 5 8" xfId="18910" xr:uid="{00000000-0005-0000-0000-0000B4340000}"/>
    <cellStyle name="Note 5 8 2" xfId="31661" xr:uid="{00000000-0005-0000-0000-0000B5340000}"/>
    <cellStyle name="Note 5 9" xfId="4998" xr:uid="{00000000-0005-0000-0000-0000B6340000}"/>
    <cellStyle name="Note 6" xfId="1520" xr:uid="{00000000-0005-0000-0000-0000B7340000}"/>
    <cellStyle name="Note 6 2" xfId="5011" xr:uid="{00000000-0005-0000-0000-0000B8340000}"/>
    <cellStyle name="Note 6 2 2" xfId="5012" xr:uid="{00000000-0005-0000-0000-0000B9340000}"/>
    <cellStyle name="Note 6 2 2 2" xfId="5013" xr:uid="{00000000-0005-0000-0000-0000BA340000}"/>
    <cellStyle name="Note 6 2 2 2 2" xfId="13532" xr:uid="{00000000-0005-0000-0000-0000BB340000}"/>
    <cellStyle name="Note 6 2 2 2 2 2" xfId="26703" xr:uid="{00000000-0005-0000-0000-0000BC340000}"/>
    <cellStyle name="Note 6 2 2 2 2 2 2" xfId="39454" xr:uid="{00000000-0005-0000-0000-0000BD340000}"/>
    <cellStyle name="Note 6 2 2 2 3" xfId="14257" xr:uid="{00000000-0005-0000-0000-0000BE340000}"/>
    <cellStyle name="Note 6 2 2 2 3 2" xfId="27428" xr:uid="{00000000-0005-0000-0000-0000BF340000}"/>
    <cellStyle name="Note 6 2 2 2 3 2 2" xfId="40179" xr:uid="{00000000-0005-0000-0000-0000C0340000}"/>
    <cellStyle name="Note 6 2 2 2 4" xfId="18925" xr:uid="{00000000-0005-0000-0000-0000C1340000}"/>
    <cellStyle name="Note 6 2 2 2 4 2" xfId="31676" xr:uid="{00000000-0005-0000-0000-0000C2340000}"/>
    <cellStyle name="Note 6 2 2 3" xfId="5014" xr:uid="{00000000-0005-0000-0000-0000C3340000}"/>
    <cellStyle name="Note 6 2 2 3 2" xfId="13533" xr:uid="{00000000-0005-0000-0000-0000C4340000}"/>
    <cellStyle name="Note 6 2 2 3 2 2" xfId="26704" xr:uid="{00000000-0005-0000-0000-0000C5340000}"/>
    <cellStyle name="Note 6 2 2 3 2 2 2" xfId="39455" xr:uid="{00000000-0005-0000-0000-0000C6340000}"/>
    <cellStyle name="Note 6 2 2 3 3" xfId="14256" xr:uid="{00000000-0005-0000-0000-0000C7340000}"/>
    <cellStyle name="Note 6 2 2 3 3 2" xfId="27427" xr:uid="{00000000-0005-0000-0000-0000C8340000}"/>
    <cellStyle name="Note 6 2 2 3 3 2 2" xfId="40178" xr:uid="{00000000-0005-0000-0000-0000C9340000}"/>
    <cellStyle name="Note 6 2 2 3 4" xfId="18926" xr:uid="{00000000-0005-0000-0000-0000CA340000}"/>
    <cellStyle name="Note 6 2 2 3 4 2" xfId="31677" xr:uid="{00000000-0005-0000-0000-0000CB340000}"/>
    <cellStyle name="Note 6 2 2 4" xfId="13531" xr:uid="{00000000-0005-0000-0000-0000CC340000}"/>
    <cellStyle name="Note 6 2 2 4 2" xfId="26702" xr:uid="{00000000-0005-0000-0000-0000CD340000}"/>
    <cellStyle name="Note 6 2 2 4 2 2" xfId="39453" xr:uid="{00000000-0005-0000-0000-0000CE340000}"/>
    <cellStyle name="Note 6 2 2 5" xfId="14264" xr:uid="{00000000-0005-0000-0000-0000CF340000}"/>
    <cellStyle name="Note 6 2 2 5 2" xfId="27435" xr:uid="{00000000-0005-0000-0000-0000D0340000}"/>
    <cellStyle name="Note 6 2 2 5 2 2" xfId="40186" xr:uid="{00000000-0005-0000-0000-0000D1340000}"/>
    <cellStyle name="Note 6 2 2 6" xfId="18924" xr:uid="{00000000-0005-0000-0000-0000D2340000}"/>
    <cellStyle name="Note 6 2 2 6 2" xfId="31675" xr:uid="{00000000-0005-0000-0000-0000D3340000}"/>
    <cellStyle name="Note 6 2 3" xfId="5015" xr:uid="{00000000-0005-0000-0000-0000D4340000}"/>
    <cellStyle name="Note 6 2 3 2" xfId="13534" xr:uid="{00000000-0005-0000-0000-0000D5340000}"/>
    <cellStyle name="Note 6 2 3 2 2" xfId="26705" xr:uid="{00000000-0005-0000-0000-0000D6340000}"/>
    <cellStyle name="Note 6 2 3 2 2 2" xfId="39456" xr:uid="{00000000-0005-0000-0000-0000D7340000}"/>
    <cellStyle name="Note 6 2 3 3" xfId="14255" xr:uid="{00000000-0005-0000-0000-0000D8340000}"/>
    <cellStyle name="Note 6 2 3 3 2" xfId="27426" xr:uid="{00000000-0005-0000-0000-0000D9340000}"/>
    <cellStyle name="Note 6 2 3 3 2 2" xfId="40177" xr:uid="{00000000-0005-0000-0000-0000DA340000}"/>
    <cellStyle name="Note 6 2 3 4" xfId="18927" xr:uid="{00000000-0005-0000-0000-0000DB340000}"/>
    <cellStyle name="Note 6 2 3 4 2" xfId="31678" xr:uid="{00000000-0005-0000-0000-0000DC340000}"/>
    <cellStyle name="Note 6 2 4" xfId="5016" xr:uid="{00000000-0005-0000-0000-0000DD340000}"/>
    <cellStyle name="Note 6 2 4 2" xfId="13535" xr:uid="{00000000-0005-0000-0000-0000DE340000}"/>
    <cellStyle name="Note 6 2 4 2 2" xfId="26706" xr:uid="{00000000-0005-0000-0000-0000DF340000}"/>
    <cellStyle name="Note 6 2 4 2 2 2" xfId="39457" xr:uid="{00000000-0005-0000-0000-0000E0340000}"/>
    <cellStyle name="Note 6 2 4 3" xfId="14254" xr:uid="{00000000-0005-0000-0000-0000E1340000}"/>
    <cellStyle name="Note 6 2 4 3 2" xfId="27425" xr:uid="{00000000-0005-0000-0000-0000E2340000}"/>
    <cellStyle name="Note 6 2 4 3 2 2" xfId="40176" xr:uid="{00000000-0005-0000-0000-0000E3340000}"/>
    <cellStyle name="Note 6 2 4 4" xfId="18928" xr:uid="{00000000-0005-0000-0000-0000E4340000}"/>
    <cellStyle name="Note 6 2 4 4 2" xfId="31679" xr:uid="{00000000-0005-0000-0000-0000E5340000}"/>
    <cellStyle name="Note 6 2 5" xfId="13530" xr:uid="{00000000-0005-0000-0000-0000E6340000}"/>
    <cellStyle name="Note 6 2 5 2" xfId="26701" xr:uid="{00000000-0005-0000-0000-0000E7340000}"/>
    <cellStyle name="Note 6 2 5 2 2" xfId="39452" xr:uid="{00000000-0005-0000-0000-0000E8340000}"/>
    <cellStyle name="Note 6 2 6" xfId="14271" xr:uid="{00000000-0005-0000-0000-0000E9340000}"/>
    <cellStyle name="Note 6 2 6 2" xfId="27442" xr:uid="{00000000-0005-0000-0000-0000EA340000}"/>
    <cellStyle name="Note 6 2 6 2 2" xfId="40193" xr:uid="{00000000-0005-0000-0000-0000EB340000}"/>
    <cellStyle name="Note 6 2 7" xfId="18923" xr:uid="{00000000-0005-0000-0000-0000EC340000}"/>
    <cellStyle name="Note 6 2 7 2" xfId="31674" xr:uid="{00000000-0005-0000-0000-0000ED340000}"/>
    <cellStyle name="Note 6 3" xfId="5017" xr:uid="{00000000-0005-0000-0000-0000EE340000}"/>
    <cellStyle name="Note 6 3 2" xfId="5018" xr:uid="{00000000-0005-0000-0000-0000EF340000}"/>
    <cellStyle name="Note 6 3 2 2" xfId="13537" xr:uid="{00000000-0005-0000-0000-0000F0340000}"/>
    <cellStyle name="Note 6 3 2 2 2" xfId="26708" xr:uid="{00000000-0005-0000-0000-0000F1340000}"/>
    <cellStyle name="Note 6 3 2 2 2 2" xfId="39459" xr:uid="{00000000-0005-0000-0000-0000F2340000}"/>
    <cellStyle name="Note 6 3 2 3" xfId="14252" xr:uid="{00000000-0005-0000-0000-0000F3340000}"/>
    <cellStyle name="Note 6 3 2 3 2" xfId="27423" xr:uid="{00000000-0005-0000-0000-0000F4340000}"/>
    <cellStyle name="Note 6 3 2 3 2 2" xfId="40174" xr:uid="{00000000-0005-0000-0000-0000F5340000}"/>
    <cellStyle name="Note 6 3 2 4" xfId="18930" xr:uid="{00000000-0005-0000-0000-0000F6340000}"/>
    <cellStyle name="Note 6 3 2 4 2" xfId="31681" xr:uid="{00000000-0005-0000-0000-0000F7340000}"/>
    <cellStyle name="Note 6 3 3" xfId="5019" xr:uid="{00000000-0005-0000-0000-0000F8340000}"/>
    <cellStyle name="Note 6 3 3 2" xfId="13538" xr:uid="{00000000-0005-0000-0000-0000F9340000}"/>
    <cellStyle name="Note 6 3 3 2 2" xfId="26709" xr:uid="{00000000-0005-0000-0000-0000FA340000}"/>
    <cellStyle name="Note 6 3 3 2 2 2" xfId="39460" xr:uid="{00000000-0005-0000-0000-0000FB340000}"/>
    <cellStyle name="Note 6 3 3 3" xfId="14251" xr:uid="{00000000-0005-0000-0000-0000FC340000}"/>
    <cellStyle name="Note 6 3 3 3 2" xfId="27422" xr:uid="{00000000-0005-0000-0000-0000FD340000}"/>
    <cellStyle name="Note 6 3 3 3 2 2" xfId="40173" xr:uid="{00000000-0005-0000-0000-0000FE340000}"/>
    <cellStyle name="Note 6 3 3 4" xfId="18931" xr:uid="{00000000-0005-0000-0000-0000FF340000}"/>
    <cellStyle name="Note 6 3 3 4 2" xfId="31682" xr:uid="{00000000-0005-0000-0000-000000350000}"/>
    <cellStyle name="Note 6 3 4" xfId="13536" xr:uid="{00000000-0005-0000-0000-000001350000}"/>
    <cellStyle name="Note 6 3 4 2" xfId="26707" xr:uid="{00000000-0005-0000-0000-000002350000}"/>
    <cellStyle name="Note 6 3 4 2 2" xfId="39458" xr:uid="{00000000-0005-0000-0000-000003350000}"/>
    <cellStyle name="Note 6 3 5" xfId="14253" xr:uid="{00000000-0005-0000-0000-000004350000}"/>
    <cellStyle name="Note 6 3 5 2" xfId="27424" xr:uid="{00000000-0005-0000-0000-000005350000}"/>
    <cellStyle name="Note 6 3 5 2 2" xfId="40175" xr:uid="{00000000-0005-0000-0000-000006350000}"/>
    <cellStyle name="Note 6 3 6" xfId="18929" xr:uid="{00000000-0005-0000-0000-000007350000}"/>
    <cellStyle name="Note 6 3 6 2" xfId="31680" xr:uid="{00000000-0005-0000-0000-000008350000}"/>
    <cellStyle name="Note 6 4" xfId="5020" xr:uid="{00000000-0005-0000-0000-000009350000}"/>
    <cellStyle name="Note 6 4 2" xfId="13539" xr:uid="{00000000-0005-0000-0000-00000A350000}"/>
    <cellStyle name="Note 6 4 2 2" xfId="26710" xr:uid="{00000000-0005-0000-0000-00000B350000}"/>
    <cellStyle name="Note 6 4 2 2 2" xfId="39461" xr:uid="{00000000-0005-0000-0000-00000C350000}"/>
    <cellStyle name="Note 6 4 3" xfId="14244" xr:uid="{00000000-0005-0000-0000-00000D350000}"/>
    <cellStyle name="Note 6 4 3 2" xfId="27415" xr:uid="{00000000-0005-0000-0000-00000E350000}"/>
    <cellStyle name="Note 6 4 3 2 2" xfId="40166" xr:uid="{00000000-0005-0000-0000-00000F350000}"/>
    <cellStyle name="Note 6 4 4" xfId="18932" xr:uid="{00000000-0005-0000-0000-000010350000}"/>
    <cellStyle name="Note 6 4 4 2" xfId="31683" xr:uid="{00000000-0005-0000-0000-000011350000}"/>
    <cellStyle name="Note 6 5" xfId="5021" xr:uid="{00000000-0005-0000-0000-000012350000}"/>
    <cellStyle name="Note 6 5 2" xfId="13540" xr:uid="{00000000-0005-0000-0000-000013350000}"/>
    <cellStyle name="Note 6 5 2 2" xfId="26711" xr:uid="{00000000-0005-0000-0000-000014350000}"/>
    <cellStyle name="Note 6 5 2 2 2" xfId="39462" xr:uid="{00000000-0005-0000-0000-000015350000}"/>
    <cellStyle name="Note 6 5 3" xfId="14237" xr:uid="{00000000-0005-0000-0000-000016350000}"/>
    <cellStyle name="Note 6 5 3 2" xfId="27408" xr:uid="{00000000-0005-0000-0000-000017350000}"/>
    <cellStyle name="Note 6 5 3 2 2" xfId="40159" xr:uid="{00000000-0005-0000-0000-000018350000}"/>
    <cellStyle name="Note 6 5 4" xfId="18933" xr:uid="{00000000-0005-0000-0000-000019350000}"/>
    <cellStyle name="Note 6 5 4 2" xfId="31684" xr:uid="{00000000-0005-0000-0000-00001A350000}"/>
    <cellStyle name="Note 6 6" xfId="13529" xr:uid="{00000000-0005-0000-0000-00001B350000}"/>
    <cellStyle name="Note 6 6 2" xfId="26700" xr:uid="{00000000-0005-0000-0000-00001C350000}"/>
    <cellStyle name="Note 6 6 2 2" xfId="39451" xr:uid="{00000000-0005-0000-0000-00001D350000}"/>
    <cellStyle name="Note 6 7" xfId="14272" xr:uid="{00000000-0005-0000-0000-00001E350000}"/>
    <cellStyle name="Note 6 7 2" xfId="27443" xr:uid="{00000000-0005-0000-0000-00001F350000}"/>
    <cellStyle name="Note 6 7 2 2" xfId="40194" xr:uid="{00000000-0005-0000-0000-000020350000}"/>
    <cellStyle name="Note 6 8" xfId="18922" xr:uid="{00000000-0005-0000-0000-000021350000}"/>
    <cellStyle name="Note 6 8 2" xfId="31673" xr:uid="{00000000-0005-0000-0000-000022350000}"/>
    <cellStyle name="Note 6 9" xfId="5010" xr:uid="{00000000-0005-0000-0000-000023350000}"/>
    <cellStyle name="Note 7" xfId="1521" xr:uid="{00000000-0005-0000-0000-000024350000}"/>
    <cellStyle name="Note 7 2" xfId="5023" xr:uid="{00000000-0005-0000-0000-000025350000}"/>
    <cellStyle name="Note 7 2 2" xfId="5024" xr:uid="{00000000-0005-0000-0000-000026350000}"/>
    <cellStyle name="Note 7 2 2 2" xfId="5025" xr:uid="{00000000-0005-0000-0000-000027350000}"/>
    <cellStyle name="Note 7 2 2 2 2" xfId="13544" xr:uid="{00000000-0005-0000-0000-000028350000}"/>
    <cellStyle name="Note 7 2 2 2 2 2" xfId="26715" xr:uid="{00000000-0005-0000-0000-000029350000}"/>
    <cellStyle name="Note 7 2 2 2 2 2 2" xfId="39466" xr:uid="{00000000-0005-0000-0000-00002A350000}"/>
    <cellStyle name="Note 7 2 2 2 3" xfId="14233" xr:uid="{00000000-0005-0000-0000-00002B350000}"/>
    <cellStyle name="Note 7 2 2 2 3 2" xfId="27404" xr:uid="{00000000-0005-0000-0000-00002C350000}"/>
    <cellStyle name="Note 7 2 2 2 3 2 2" xfId="40155" xr:uid="{00000000-0005-0000-0000-00002D350000}"/>
    <cellStyle name="Note 7 2 2 2 4" xfId="18937" xr:uid="{00000000-0005-0000-0000-00002E350000}"/>
    <cellStyle name="Note 7 2 2 2 4 2" xfId="31688" xr:uid="{00000000-0005-0000-0000-00002F350000}"/>
    <cellStyle name="Note 7 2 2 3" xfId="5026" xr:uid="{00000000-0005-0000-0000-000030350000}"/>
    <cellStyle name="Note 7 2 2 3 2" xfId="13545" xr:uid="{00000000-0005-0000-0000-000031350000}"/>
    <cellStyle name="Note 7 2 2 3 2 2" xfId="26716" xr:uid="{00000000-0005-0000-0000-000032350000}"/>
    <cellStyle name="Note 7 2 2 3 2 2 2" xfId="39467" xr:uid="{00000000-0005-0000-0000-000033350000}"/>
    <cellStyle name="Note 7 2 2 3 3" xfId="14232" xr:uid="{00000000-0005-0000-0000-000034350000}"/>
    <cellStyle name="Note 7 2 2 3 3 2" xfId="27403" xr:uid="{00000000-0005-0000-0000-000035350000}"/>
    <cellStyle name="Note 7 2 2 3 3 2 2" xfId="40154" xr:uid="{00000000-0005-0000-0000-000036350000}"/>
    <cellStyle name="Note 7 2 2 3 4" xfId="18938" xr:uid="{00000000-0005-0000-0000-000037350000}"/>
    <cellStyle name="Note 7 2 2 3 4 2" xfId="31689" xr:uid="{00000000-0005-0000-0000-000038350000}"/>
    <cellStyle name="Note 7 2 2 4" xfId="13543" xr:uid="{00000000-0005-0000-0000-000039350000}"/>
    <cellStyle name="Note 7 2 2 4 2" xfId="26714" xr:uid="{00000000-0005-0000-0000-00003A350000}"/>
    <cellStyle name="Note 7 2 2 4 2 2" xfId="39465" xr:uid="{00000000-0005-0000-0000-00003B350000}"/>
    <cellStyle name="Note 7 2 2 5" xfId="14234" xr:uid="{00000000-0005-0000-0000-00003C350000}"/>
    <cellStyle name="Note 7 2 2 5 2" xfId="27405" xr:uid="{00000000-0005-0000-0000-00003D350000}"/>
    <cellStyle name="Note 7 2 2 5 2 2" xfId="40156" xr:uid="{00000000-0005-0000-0000-00003E350000}"/>
    <cellStyle name="Note 7 2 2 6" xfId="18936" xr:uid="{00000000-0005-0000-0000-00003F350000}"/>
    <cellStyle name="Note 7 2 2 6 2" xfId="31687" xr:uid="{00000000-0005-0000-0000-000040350000}"/>
    <cellStyle name="Note 7 2 3" xfId="5027" xr:uid="{00000000-0005-0000-0000-000041350000}"/>
    <cellStyle name="Note 7 2 3 2" xfId="13546" xr:uid="{00000000-0005-0000-0000-000042350000}"/>
    <cellStyle name="Note 7 2 3 2 2" xfId="26717" xr:uid="{00000000-0005-0000-0000-000043350000}"/>
    <cellStyle name="Note 7 2 3 2 2 2" xfId="39468" xr:uid="{00000000-0005-0000-0000-000044350000}"/>
    <cellStyle name="Note 7 2 3 3" xfId="14231" xr:uid="{00000000-0005-0000-0000-000045350000}"/>
    <cellStyle name="Note 7 2 3 3 2" xfId="27402" xr:uid="{00000000-0005-0000-0000-000046350000}"/>
    <cellStyle name="Note 7 2 3 3 2 2" xfId="40153" xr:uid="{00000000-0005-0000-0000-000047350000}"/>
    <cellStyle name="Note 7 2 3 4" xfId="18939" xr:uid="{00000000-0005-0000-0000-000048350000}"/>
    <cellStyle name="Note 7 2 3 4 2" xfId="31690" xr:uid="{00000000-0005-0000-0000-000049350000}"/>
    <cellStyle name="Note 7 2 4" xfId="5028" xr:uid="{00000000-0005-0000-0000-00004A350000}"/>
    <cellStyle name="Note 7 2 4 2" xfId="13547" xr:uid="{00000000-0005-0000-0000-00004B350000}"/>
    <cellStyle name="Note 7 2 4 2 2" xfId="26718" xr:uid="{00000000-0005-0000-0000-00004C350000}"/>
    <cellStyle name="Note 7 2 4 2 2 2" xfId="39469" xr:uid="{00000000-0005-0000-0000-00004D350000}"/>
    <cellStyle name="Note 7 2 4 3" xfId="14230" xr:uid="{00000000-0005-0000-0000-00004E350000}"/>
    <cellStyle name="Note 7 2 4 3 2" xfId="27401" xr:uid="{00000000-0005-0000-0000-00004F350000}"/>
    <cellStyle name="Note 7 2 4 3 2 2" xfId="40152" xr:uid="{00000000-0005-0000-0000-000050350000}"/>
    <cellStyle name="Note 7 2 4 4" xfId="18940" xr:uid="{00000000-0005-0000-0000-000051350000}"/>
    <cellStyle name="Note 7 2 4 4 2" xfId="31691" xr:uid="{00000000-0005-0000-0000-000052350000}"/>
    <cellStyle name="Note 7 2 5" xfId="13542" xr:uid="{00000000-0005-0000-0000-000053350000}"/>
    <cellStyle name="Note 7 2 5 2" xfId="26713" xr:uid="{00000000-0005-0000-0000-000054350000}"/>
    <cellStyle name="Note 7 2 5 2 2" xfId="39464" xr:uid="{00000000-0005-0000-0000-000055350000}"/>
    <cellStyle name="Note 7 2 6" xfId="14235" xr:uid="{00000000-0005-0000-0000-000056350000}"/>
    <cellStyle name="Note 7 2 6 2" xfId="27406" xr:uid="{00000000-0005-0000-0000-000057350000}"/>
    <cellStyle name="Note 7 2 6 2 2" xfId="40157" xr:uid="{00000000-0005-0000-0000-000058350000}"/>
    <cellStyle name="Note 7 2 7" xfId="18935" xr:uid="{00000000-0005-0000-0000-000059350000}"/>
    <cellStyle name="Note 7 2 7 2" xfId="31686" xr:uid="{00000000-0005-0000-0000-00005A350000}"/>
    <cellStyle name="Note 7 3" xfId="5029" xr:uid="{00000000-0005-0000-0000-00005B350000}"/>
    <cellStyle name="Note 7 3 2" xfId="5030" xr:uid="{00000000-0005-0000-0000-00005C350000}"/>
    <cellStyle name="Note 7 3 2 2" xfId="13549" xr:uid="{00000000-0005-0000-0000-00005D350000}"/>
    <cellStyle name="Note 7 3 2 2 2" xfId="26720" xr:uid="{00000000-0005-0000-0000-00005E350000}"/>
    <cellStyle name="Note 7 3 2 2 2 2" xfId="39471" xr:uid="{00000000-0005-0000-0000-00005F350000}"/>
    <cellStyle name="Note 7 3 2 3" xfId="14228" xr:uid="{00000000-0005-0000-0000-000060350000}"/>
    <cellStyle name="Note 7 3 2 3 2" xfId="27399" xr:uid="{00000000-0005-0000-0000-000061350000}"/>
    <cellStyle name="Note 7 3 2 3 2 2" xfId="40150" xr:uid="{00000000-0005-0000-0000-000062350000}"/>
    <cellStyle name="Note 7 3 2 4" xfId="18942" xr:uid="{00000000-0005-0000-0000-000063350000}"/>
    <cellStyle name="Note 7 3 2 4 2" xfId="31693" xr:uid="{00000000-0005-0000-0000-000064350000}"/>
    <cellStyle name="Note 7 3 3" xfId="5031" xr:uid="{00000000-0005-0000-0000-000065350000}"/>
    <cellStyle name="Note 7 3 3 2" xfId="13550" xr:uid="{00000000-0005-0000-0000-000066350000}"/>
    <cellStyle name="Note 7 3 3 2 2" xfId="26721" xr:uid="{00000000-0005-0000-0000-000067350000}"/>
    <cellStyle name="Note 7 3 3 2 2 2" xfId="39472" xr:uid="{00000000-0005-0000-0000-000068350000}"/>
    <cellStyle name="Note 7 3 3 3" xfId="14227" xr:uid="{00000000-0005-0000-0000-000069350000}"/>
    <cellStyle name="Note 7 3 3 3 2" xfId="27398" xr:uid="{00000000-0005-0000-0000-00006A350000}"/>
    <cellStyle name="Note 7 3 3 3 2 2" xfId="40149" xr:uid="{00000000-0005-0000-0000-00006B350000}"/>
    <cellStyle name="Note 7 3 3 4" xfId="18943" xr:uid="{00000000-0005-0000-0000-00006C350000}"/>
    <cellStyle name="Note 7 3 3 4 2" xfId="31694" xr:uid="{00000000-0005-0000-0000-00006D350000}"/>
    <cellStyle name="Note 7 3 4" xfId="13548" xr:uid="{00000000-0005-0000-0000-00006E350000}"/>
    <cellStyle name="Note 7 3 4 2" xfId="26719" xr:uid="{00000000-0005-0000-0000-00006F350000}"/>
    <cellStyle name="Note 7 3 4 2 2" xfId="39470" xr:uid="{00000000-0005-0000-0000-000070350000}"/>
    <cellStyle name="Note 7 3 5" xfId="14229" xr:uid="{00000000-0005-0000-0000-000071350000}"/>
    <cellStyle name="Note 7 3 5 2" xfId="27400" xr:uid="{00000000-0005-0000-0000-000072350000}"/>
    <cellStyle name="Note 7 3 5 2 2" xfId="40151" xr:uid="{00000000-0005-0000-0000-000073350000}"/>
    <cellStyle name="Note 7 3 6" xfId="18941" xr:uid="{00000000-0005-0000-0000-000074350000}"/>
    <cellStyle name="Note 7 3 6 2" xfId="31692" xr:uid="{00000000-0005-0000-0000-000075350000}"/>
    <cellStyle name="Note 7 4" xfId="5032" xr:uid="{00000000-0005-0000-0000-000076350000}"/>
    <cellStyle name="Note 7 4 2" xfId="13551" xr:uid="{00000000-0005-0000-0000-000077350000}"/>
    <cellStyle name="Note 7 4 2 2" xfId="26722" xr:uid="{00000000-0005-0000-0000-000078350000}"/>
    <cellStyle name="Note 7 4 2 2 2" xfId="39473" xr:uid="{00000000-0005-0000-0000-000079350000}"/>
    <cellStyle name="Note 7 4 3" xfId="14226" xr:uid="{00000000-0005-0000-0000-00007A350000}"/>
    <cellStyle name="Note 7 4 3 2" xfId="27397" xr:uid="{00000000-0005-0000-0000-00007B350000}"/>
    <cellStyle name="Note 7 4 3 2 2" xfId="40148" xr:uid="{00000000-0005-0000-0000-00007C350000}"/>
    <cellStyle name="Note 7 4 4" xfId="18944" xr:uid="{00000000-0005-0000-0000-00007D350000}"/>
    <cellStyle name="Note 7 4 4 2" xfId="31695" xr:uid="{00000000-0005-0000-0000-00007E350000}"/>
    <cellStyle name="Note 7 5" xfId="5033" xr:uid="{00000000-0005-0000-0000-00007F350000}"/>
    <cellStyle name="Note 7 5 2" xfId="13552" xr:uid="{00000000-0005-0000-0000-000080350000}"/>
    <cellStyle name="Note 7 5 2 2" xfId="26723" xr:uid="{00000000-0005-0000-0000-000081350000}"/>
    <cellStyle name="Note 7 5 2 2 2" xfId="39474" xr:uid="{00000000-0005-0000-0000-000082350000}"/>
    <cellStyle name="Note 7 5 3" xfId="14225" xr:uid="{00000000-0005-0000-0000-000083350000}"/>
    <cellStyle name="Note 7 5 3 2" xfId="27396" xr:uid="{00000000-0005-0000-0000-000084350000}"/>
    <cellStyle name="Note 7 5 3 2 2" xfId="40147" xr:uid="{00000000-0005-0000-0000-000085350000}"/>
    <cellStyle name="Note 7 5 4" xfId="18945" xr:uid="{00000000-0005-0000-0000-000086350000}"/>
    <cellStyle name="Note 7 5 4 2" xfId="31696" xr:uid="{00000000-0005-0000-0000-000087350000}"/>
    <cellStyle name="Note 7 6" xfId="13541" xr:uid="{00000000-0005-0000-0000-000088350000}"/>
    <cellStyle name="Note 7 6 2" xfId="26712" xr:uid="{00000000-0005-0000-0000-000089350000}"/>
    <cellStyle name="Note 7 6 2 2" xfId="39463" xr:uid="{00000000-0005-0000-0000-00008A350000}"/>
    <cellStyle name="Note 7 7" xfId="14236" xr:uid="{00000000-0005-0000-0000-00008B350000}"/>
    <cellStyle name="Note 7 7 2" xfId="27407" xr:uid="{00000000-0005-0000-0000-00008C350000}"/>
    <cellStyle name="Note 7 7 2 2" xfId="40158" xr:uid="{00000000-0005-0000-0000-00008D350000}"/>
    <cellStyle name="Note 7 8" xfId="18934" xr:uid="{00000000-0005-0000-0000-00008E350000}"/>
    <cellStyle name="Note 7 8 2" xfId="31685" xr:uid="{00000000-0005-0000-0000-00008F350000}"/>
    <cellStyle name="Note 7 9" xfId="5022" xr:uid="{00000000-0005-0000-0000-000090350000}"/>
    <cellStyle name="Note 8" xfId="1522" xr:uid="{00000000-0005-0000-0000-000091350000}"/>
    <cellStyle name="Note 8 2" xfId="5035" xr:uid="{00000000-0005-0000-0000-000092350000}"/>
    <cellStyle name="Note 8 2 2" xfId="5036" xr:uid="{00000000-0005-0000-0000-000093350000}"/>
    <cellStyle name="Note 8 2 2 2" xfId="5037" xr:uid="{00000000-0005-0000-0000-000094350000}"/>
    <cellStyle name="Note 8 2 2 2 2" xfId="13556" xr:uid="{00000000-0005-0000-0000-000095350000}"/>
    <cellStyle name="Note 8 2 2 2 2 2" xfId="26727" xr:uid="{00000000-0005-0000-0000-000096350000}"/>
    <cellStyle name="Note 8 2 2 2 2 2 2" xfId="39478" xr:uid="{00000000-0005-0000-0000-000097350000}"/>
    <cellStyle name="Note 8 2 2 2 3" xfId="14221" xr:uid="{00000000-0005-0000-0000-000098350000}"/>
    <cellStyle name="Note 8 2 2 2 3 2" xfId="27392" xr:uid="{00000000-0005-0000-0000-000099350000}"/>
    <cellStyle name="Note 8 2 2 2 3 2 2" xfId="40143" xr:uid="{00000000-0005-0000-0000-00009A350000}"/>
    <cellStyle name="Note 8 2 2 2 4" xfId="18949" xr:uid="{00000000-0005-0000-0000-00009B350000}"/>
    <cellStyle name="Note 8 2 2 2 4 2" xfId="31700" xr:uid="{00000000-0005-0000-0000-00009C350000}"/>
    <cellStyle name="Note 8 2 2 3" xfId="5038" xr:uid="{00000000-0005-0000-0000-00009D350000}"/>
    <cellStyle name="Note 8 2 2 3 2" xfId="13557" xr:uid="{00000000-0005-0000-0000-00009E350000}"/>
    <cellStyle name="Note 8 2 2 3 2 2" xfId="26728" xr:uid="{00000000-0005-0000-0000-00009F350000}"/>
    <cellStyle name="Note 8 2 2 3 2 2 2" xfId="39479" xr:uid="{00000000-0005-0000-0000-0000A0350000}"/>
    <cellStyle name="Note 8 2 2 3 3" xfId="14112" xr:uid="{00000000-0005-0000-0000-0000A1350000}"/>
    <cellStyle name="Note 8 2 2 3 3 2" xfId="27283" xr:uid="{00000000-0005-0000-0000-0000A2350000}"/>
    <cellStyle name="Note 8 2 2 3 3 2 2" xfId="40034" xr:uid="{00000000-0005-0000-0000-0000A3350000}"/>
    <cellStyle name="Note 8 2 2 3 4" xfId="18950" xr:uid="{00000000-0005-0000-0000-0000A4350000}"/>
    <cellStyle name="Note 8 2 2 3 4 2" xfId="31701" xr:uid="{00000000-0005-0000-0000-0000A5350000}"/>
    <cellStyle name="Note 8 2 2 4" xfId="13555" xr:uid="{00000000-0005-0000-0000-0000A6350000}"/>
    <cellStyle name="Note 8 2 2 4 2" xfId="26726" xr:uid="{00000000-0005-0000-0000-0000A7350000}"/>
    <cellStyle name="Note 8 2 2 4 2 2" xfId="39477" xr:uid="{00000000-0005-0000-0000-0000A8350000}"/>
    <cellStyle name="Note 8 2 2 5" xfId="14222" xr:uid="{00000000-0005-0000-0000-0000A9350000}"/>
    <cellStyle name="Note 8 2 2 5 2" xfId="27393" xr:uid="{00000000-0005-0000-0000-0000AA350000}"/>
    <cellStyle name="Note 8 2 2 5 2 2" xfId="40144" xr:uid="{00000000-0005-0000-0000-0000AB350000}"/>
    <cellStyle name="Note 8 2 2 6" xfId="18948" xr:uid="{00000000-0005-0000-0000-0000AC350000}"/>
    <cellStyle name="Note 8 2 2 6 2" xfId="31699" xr:uid="{00000000-0005-0000-0000-0000AD350000}"/>
    <cellStyle name="Note 8 2 3" xfId="5039" xr:uid="{00000000-0005-0000-0000-0000AE350000}"/>
    <cellStyle name="Note 8 2 3 2" xfId="13558" xr:uid="{00000000-0005-0000-0000-0000AF350000}"/>
    <cellStyle name="Note 8 2 3 2 2" xfId="26729" xr:uid="{00000000-0005-0000-0000-0000B0350000}"/>
    <cellStyle name="Note 8 2 3 2 2 2" xfId="39480" xr:uid="{00000000-0005-0000-0000-0000B1350000}"/>
    <cellStyle name="Note 8 2 3 3" xfId="14111" xr:uid="{00000000-0005-0000-0000-0000B2350000}"/>
    <cellStyle name="Note 8 2 3 3 2" xfId="27282" xr:uid="{00000000-0005-0000-0000-0000B3350000}"/>
    <cellStyle name="Note 8 2 3 3 2 2" xfId="40033" xr:uid="{00000000-0005-0000-0000-0000B4350000}"/>
    <cellStyle name="Note 8 2 3 4" xfId="18951" xr:uid="{00000000-0005-0000-0000-0000B5350000}"/>
    <cellStyle name="Note 8 2 3 4 2" xfId="31702" xr:uid="{00000000-0005-0000-0000-0000B6350000}"/>
    <cellStyle name="Note 8 2 4" xfId="5040" xr:uid="{00000000-0005-0000-0000-0000B7350000}"/>
    <cellStyle name="Note 8 2 4 2" xfId="13559" xr:uid="{00000000-0005-0000-0000-0000B8350000}"/>
    <cellStyle name="Note 8 2 4 2 2" xfId="26730" xr:uid="{00000000-0005-0000-0000-0000B9350000}"/>
    <cellStyle name="Note 8 2 4 2 2 2" xfId="39481" xr:uid="{00000000-0005-0000-0000-0000BA350000}"/>
    <cellStyle name="Note 8 2 4 3" xfId="14110" xr:uid="{00000000-0005-0000-0000-0000BB350000}"/>
    <cellStyle name="Note 8 2 4 3 2" xfId="27281" xr:uid="{00000000-0005-0000-0000-0000BC350000}"/>
    <cellStyle name="Note 8 2 4 3 2 2" xfId="40032" xr:uid="{00000000-0005-0000-0000-0000BD350000}"/>
    <cellStyle name="Note 8 2 4 4" xfId="18952" xr:uid="{00000000-0005-0000-0000-0000BE350000}"/>
    <cellStyle name="Note 8 2 4 4 2" xfId="31703" xr:uid="{00000000-0005-0000-0000-0000BF350000}"/>
    <cellStyle name="Note 8 2 5" xfId="13554" xr:uid="{00000000-0005-0000-0000-0000C0350000}"/>
    <cellStyle name="Note 8 2 5 2" xfId="26725" xr:uid="{00000000-0005-0000-0000-0000C1350000}"/>
    <cellStyle name="Note 8 2 5 2 2" xfId="39476" xr:uid="{00000000-0005-0000-0000-0000C2350000}"/>
    <cellStyle name="Note 8 2 6" xfId="14223" xr:uid="{00000000-0005-0000-0000-0000C3350000}"/>
    <cellStyle name="Note 8 2 6 2" xfId="27394" xr:uid="{00000000-0005-0000-0000-0000C4350000}"/>
    <cellStyle name="Note 8 2 6 2 2" xfId="40145" xr:uid="{00000000-0005-0000-0000-0000C5350000}"/>
    <cellStyle name="Note 8 2 7" xfId="18947" xr:uid="{00000000-0005-0000-0000-0000C6350000}"/>
    <cellStyle name="Note 8 2 7 2" xfId="31698" xr:uid="{00000000-0005-0000-0000-0000C7350000}"/>
    <cellStyle name="Note 8 3" xfId="5041" xr:uid="{00000000-0005-0000-0000-0000C8350000}"/>
    <cellStyle name="Note 8 3 2" xfId="5042" xr:uid="{00000000-0005-0000-0000-0000C9350000}"/>
    <cellStyle name="Note 8 3 2 2" xfId="13561" xr:uid="{00000000-0005-0000-0000-0000CA350000}"/>
    <cellStyle name="Note 8 3 2 2 2" xfId="26732" xr:uid="{00000000-0005-0000-0000-0000CB350000}"/>
    <cellStyle name="Note 8 3 2 2 2 2" xfId="39483" xr:uid="{00000000-0005-0000-0000-0000CC350000}"/>
    <cellStyle name="Note 8 3 2 3" xfId="14108" xr:uid="{00000000-0005-0000-0000-0000CD350000}"/>
    <cellStyle name="Note 8 3 2 3 2" xfId="27279" xr:uid="{00000000-0005-0000-0000-0000CE350000}"/>
    <cellStyle name="Note 8 3 2 3 2 2" xfId="40030" xr:uid="{00000000-0005-0000-0000-0000CF350000}"/>
    <cellStyle name="Note 8 3 2 4" xfId="18954" xr:uid="{00000000-0005-0000-0000-0000D0350000}"/>
    <cellStyle name="Note 8 3 2 4 2" xfId="31705" xr:uid="{00000000-0005-0000-0000-0000D1350000}"/>
    <cellStyle name="Note 8 3 3" xfId="5043" xr:uid="{00000000-0005-0000-0000-0000D2350000}"/>
    <cellStyle name="Note 8 3 3 2" xfId="13562" xr:uid="{00000000-0005-0000-0000-0000D3350000}"/>
    <cellStyle name="Note 8 3 3 2 2" xfId="26733" xr:uid="{00000000-0005-0000-0000-0000D4350000}"/>
    <cellStyle name="Note 8 3 3 2 2 2" xfId="39484" xr:uid="{00000000-0005-0000-0000-0000D5350000}"/>
    <cellStyle name="Note 8 3 3 3" xfId="14107" xr:uid="{00000000-0005-0000-0000-0000D6350000}"/>
    <cellStyle name="Note 8 3 3 3 2" xfId="27278" xr:uid="{00000000-0005-0000-0000-0000D7350000}"/>
    <cellStyle name="Note 8 3 3 3 2 2" xfId="40029" xr:uid="{00000000-0005-0000-0000-0000D8350000}"/>
    <cellStyle name="Note 8 3 3 4" xfId="18955" xr:uid="{00000000-0005-0000-0000-0000D9350000}"/>
    <cellStyle name="Note 8 3 3 4 2" xfId="31706" xr:uid="{00000000-0005-0000-0000-0000DA350000}"/>
    <cellStyle name="Note 8 3 4" xfId="13560" xr:uid="{00000000-0005-0000-0000-0000DB350000}"/>
    <cellStyle name="Note 8 3 4 2" xfId="26731" xr:uid="{00000000-0005-0000-0000-0000DC350000}"/>
    <cellStyle name="Note 8 3 4 2 2" xfId="39482" xr:uid="{00000000-0005-0000-0000-0000DD350000}"/>
    <cellStyle name="Note 8 3 5" xfId="14109" xr:uid="{00000000-0005-0000-0000-0000DE350000}"/>
    <cellStyle name="Note 8 3 5 2" xfId="27280" xr:uid="{00000000-0005-0000-0000-0000DF350000}"/>
    <cellStyle name="Note 8 3 5 2 2" xfId="40031" xr:uid="{00000000-0005-0000-0000-0000E0350000}"/>
    <cellStyle name="Note 8 3 6" xfId="18953" xr:uid="{00000000-0005-0000-0000-0000E1350000}"/>
    <cellStyle name="Note 8 3 6 2" xfId="31704" xr:uid="{00000000-0005-0000-0000-0000E2350000}"/>
    <cellStyle name="Note 8 4" xfId="5044" xr:uid="{00000000-0005-0000-0000-0000E3350000}"/>
    <cellStyle name="Note 8 4 2" xfId="13563" xr:uid="{00000000-0005-0000-0000-0000E4350000}"/>
    <cellStyle name="Note 8 4 2 2" xfId="26734" xr:uid="{00000000-0005-0000-0000-0000E5350000}"/>
    <cellStyle name="Note 8 4 2 2 2" xfId="39485" xr:uid="{00000000-0005-0000-0000-0000E6350000}"/>
    <cellStyle name="Note 8 4 3" xfId="14106" xr:uid="{00000000-0005-0000-0000-0000E7350000}"/>
    <cellStyle name="Note 8 4 3 2" xfId="27277" xr:uid="{00000000-0005-0000-0000-0000E8350000}"/>
    <cellStyle name="Note 8 4 3 2 2" xfId="40028" xr:uid="{00000000-0005-0000-0000-0000E9350000}"/>
    <cellStyle name="Note 8 4 4" xfId="18956" xr:uid="{00000000-0005-0000-0000-0000EA350000}"/>
    <cellStyle name="Note 8 4 4 2" xfId="31707" xr:uid="{00000000-0005-0000-0000-0000EB350000}"/>
    <cellStyle name="Note 8 5" xfId="5045" xr:uid="{00000000-0005-0000-0000-0000EC350000}"/>
    <cellStyle name="Note 8 5 2" xfId="13564" xr:uid="{00000000-0005-0000-0000-0000ED350000}"/>
    <cellStyle name="Note 8 5 2 2" xfId="26735" xr:uid="{00000000-0005-0000-0000-0000EE350000}"/>
    <cellStyle name="Note 8 5 2 2 2" xfId="39486" xr:uid="{00000000-0005-0000-0000-0000EF350000}"/>
    <cellStyle name="Note 8 5 3" xfId="14105" xr:uid="{00000000-0005-0000-0000-0000F0350000}"/>
    <cellStyle name="Note 8 5 3 2" xfId="27276" xr:uid="{00000000-0005-0000-0000-0000F1350000}"/>
    <cellStyle name="Note 8 5 3 2 2" xfId="40027" xr:uid="{00000000-0005-0000-0000-0000F2350000}"/>
    <cellStyle name="Note 8 5 4" xfId="18957" xr:uid="{00000000-0005-0000-0000-0000F3350000}"/>
    <cellStyle name="Note 8 5 4 2" xfId="31708" xr:uid="{00000000-0005-0000-0000-0000F4350000}"/>
    <cellStyle name="Note 8 6" xfId="13553" xr:uid="{00000000-0005-0000-0000-0000F5350000}"/>
    <cellStyle name="Note 8 6 2" xfId="26724" xr:uid="{00000000-0005-0000-0000-0000F6350000}"/>
    <cellStyle name="Note 8 6 2 2" xfId="39475" xr:uid="{00000000-0005-0000-0000-0000F7350000}"/>
    <cellStyle name="Note 8 7" xfId="14224" xr:uid="{00000000-0005-0000-0000-0000F8350000}"/>
    <cellStyle name="Note 8 7 2" xfId="27395" xr:uid="{00000000-0005-0000-0000-0000F9350000}"/>
    <cellStyle name="Note 8 7 2 2" xfId="40146" xr:uid="{00000000-0005-0000-0000-0000FA350000}"/>
    <cellStyle name="Note 8 8" xfId="18946" xr:uid="{00000000-0005-0000-0000-0000FB350000}"/>
    <cellStyle name="Note 8 8 2" xfId="31697" xr:uid="{00000000-0005-0000-0000-0000FC350000}"/>
    <cellStyle name="Note 8 9" xfId="5034" xr:uid="{00000000-0005-0000-0000-0000FD350000}"/>
    <cellStyle name="Note 9" xfId="1523" xr:uid="{00000000-0005-0000-0000-0000FE350000}"/>
    <cellStyle name="Note 9 2" xfId="5047" xr:uid="{00000000-0005-0000-0000-0000FF350000}"/>
    <cellStyle name="Note 9 2 2" xfId="5048" xr:uid="{00000000-0005-0000-0000-000000360000}"/>
    <cellStyle name="Note 9 2 2 2" xfId="5049" xr:uid="{00000000-0005-0000-0000-000001360000}"/>
    <cellStyle name="Note 9 2 2 2 2" xfId="13568" xr:uid="{00000000-0005-0000-0000-000002360000}"/>
    <cellStyle name="Note 9 2 2 2 2 2" xfId="26739" xr:uid="{00000000-0005-0000-0000-000003360000}"/>
    <cellStyle name="Note 9 2 2 2 2 2 2" xfId="39490" xr:uid="{00000000-0005-0000-0000-000004360000}"/>
    <cellStyle name="Note 9 2 2 2 3" xfId="14101" xr:uid="{00000000-0005-0000-0000-000005360000}"/>
    <cellStyle name="Note 9 2 2 2 3 2" xfId="27272" xr:uid="{00000000-0005-0000-0000-000006360000}"/>
    <cellStyle name="Note 9 2 2 2 3 2 2" xfId="40023" xr:uid="{00000000-0005-0000-0000-000007360000}"/>
    <cellStyle name="Note 9 2 2 2 4" xfId="18961" xr:uid="{00000000-0005-0000-0000-000008360000}"/>
    <cellStyle name="Note 9 2 2 2 4 2" xfId="31712" xr:uid="{00000000-0005-0000-0000-000009360000}"/>
    <cellStyle name="Note 9 2 2 3" xfId="5050" xr:uid="{00000000-0005-0000-0000-00000A360000}"/>
    <cellStyle name="Note 9 2 2 3 2" xfId="13569" xr:uid="{00000000-0005-0000-0000-00000B360000}"/>
    <cellStyle name="Note 9 2 2 3 2 2" xfId="26740" xr:uid="{00000000-0005-0000-0000-00000C360000}"/>
    <cellStyle name="Note 9 2 2 3 2 2 2" xfId="39491" xr:uid="{00000000-0005-0000-0000-00000D360000}"/>
    <cellStyle name="Note 9 2 2 3 3" xfId="14100" xr:uid="{00000000-0005-0000-0000-00000E360000}"/>
    <cellStyle name="Note 9 2 2 3 3 2" xfId="27271" xr:uid="{00000000-0005-0000-0000-00000F360000}"/>
    <cellStyle name="Note 9 2 2 3 3 2 2" xfId="40022" xr:uid="{00000000-0005-0000-0000-000010360000}"/>
    <cellStyle name="Note 9 2 2 3 4" xfId="18962" xr:uid="{00000000-0005-0000-0000-000011360000}"/>
    <cellStyle name="Note 9 2 2 3 4 2" xfId="31713" xr:uid="{00000000-0005-0000-0000-000012360000}"/>
    <cellStyle name="Note 9 2 2 4" xfId="13567" xr:uid="{00000000-0005-0000-0000-000013360000}"/>
    <cellStyle name="Note 9 2 2 4 2" xfId="26738" xr:uid="{00000000-0005-0000-0000-000014360000}"/>
    <cellStyle name="Note 9 2 2 4 2 2" xfId="39489" xr:uid="{00000000-0005-0000-0000-000015360000}"/>
    <cellStyle name="Note 9 2 2 5" xfId="14102" xr:uid="{00000000-0005-0000-0000-000016360000}"/>
    <cellStyle name="Note 9 2 2 5 2" xfId="27273" xr:uid="{00000000-0005-0000-0000-000017360000}"/>
    <cellStyle name="Note 9 2 2 5 2 2" xfId="40024" xr:uid="{00000000-0005-0000-0000-000018360000}"/>
    <cellStyle name="Note 9 2 2 6" xfId="18960" xr:uid="{00000000-0005-0000-0000-000019360000}"/>
    <cellStyle name="Note 9 2 2 6 2" xfId="31711" xr:uid="{00000000-0005-0000-0000-00001A360000}"/>
    <cellStyle name="Note 9 2 3" xfId="5051" xr:uid="{00000000-0005-0000-0000-00001B360000}"/>
    <cellStyle name="Note 9 2 3 2" xfId="13570" xr:uid="{00000000-0005-0000-0000-00001C360000}"/>
    <cellStyle name="Note 9 2 3 2 2" xfId="26741" xr:uid="{00000000-0005-0000-0000-00001D360000}"/>
    <cellStyle name="Note 9 2 3 2 2 2" xfId="39492" xr:uid="{00000000-0005-0000-0000-00001E360000}"/>
    <cellStyle name="Note 9 2 3 3" xfId="14099" xr:uid="{00000000-0005-0000-0000-00001F360000}"/>
    <cellStyle name="Note 9 2 3 3 2" xfId="27270" xr:uid="{00000000-0005-0000-0000-000020360000}"/>
    <cellStyle name="Note 9 2 3 3 2 2" xfId="40021" xr:uid="{00000000-0005-0000-0000-000021360000}"/>
    <cellStyle name="Note 9 2 3 4" xfId="18963" xr:uid="{00000000-0005-0000-0000-000022360000}"/>
    <cellStyle name="Note 9 2 3 4 2" xfId="31714" xr:uid="{00000000-0005-0000-0000-000023360000}"/>
    <cellStyle name="Note 9 2 4" xfId="5052" xr:uid="{00000000-0005-0000-0000-000024360000}"/>
    <cellStyle name="Note 9 2 4 2" xfId="13571" xr:uid="{00000000-0005-0000-0000-000025360000}"/>
    <cellStyle name="Note 9 2 4 2 2" xfId="26742" xr:uid="{00000000-0005-0000-0000-000026360000}"/>
    <cellStyle name="Note 9 2 4 2 2 2" xfId="39493" xr:uid="{00000000-0005-0000-0000-000027360000}"/>
    <cellStyle name="Note 9 2 4 3" xfId="14098" xr:uid="{00000000-0005-0000-0000-000028360000}"/>
    <cellStyle name="Note 9 2 4 3 2" xfId="27269" xr:uid="{00000000-0005-0000-0000-000029360000}"/>
    <cellStyle name="Note 9 2 4 3 2 2" xfId="40020" xr:uid="{00000000-0005-0000-0000-00002A360000}"/>
    <cellStyle name="Note 9 2 4 4" xfId="18964" xr:uid="{00000000-0005-0000-0000-00002B360000}"/>
    <cellStyle name="Note 9 2 4 4 2" xfId="31715" xr:uid="{00000000-0005-0000-0000-00002C360000}"/>
    <cellStyle name="Note 9 2 5" xfId="13566" xr:uid="{00000000-0005-0000-0000-00002D360000}"/>
    <cellStyle name="Note 9 2 5 2" xfId="26737" xr:uid="{00000000-0005-0000-0000-00002E360000}"/>
    <cellStyle name="Note 9 2 5 2 2" xfId="39488" xr:uid="{00000000-0005-0000-0000-00002F360000}"/>
    <cellStyle name="Note 9 2 6" xfId="14103" xr:uid="{00000000-0005-0000-0000-000030360000}"/>
    <cellStyle name="Note 9 2 6 2" xfId="27274" xr:uid="{00000000-0005-0000-0000-000031360000}"/>
    <cellStyle name="Note 9 2 6 2 2" xfId="40025" xr:uid="{00000000-0005-0000-0000-000032360000}"/>
    <cellStyle name="Note 9 2 7" xfId="18959" xr:uid="{00000000-0005-0000-0000-000033360000}"/>
    <cellStyle name="Note 9 2 7 2" xfId="31710" xr:uid="{00000000-0005-0000-0000-000034360000}"/>
    <cellStyle name="Note 9 3" xfId="5053" xr:uid="{00000000-0005-0000-0000-000035360000}"/>
    <cellStyle name="Note 9 3 2" xfId="5054" xr:uid="{00000000-0005-0000-0000-000036360000}"/>
    <cellStyle name="Note 9 3 2 2" xfId="13573" xr:uid="{00000000-0005-0000-0000-000037360000}"/>
    <cellStyle name="Note 9 3 2 2 2" xfId="26744" xr:uid="{00000000-0005-0000-0000-000038360000}"/>
    <cellStyle name="Note 9 3 2 2 2 2" xfId="39495" xr:uid="{00000000-0005-0000-0000-000039360000}"/>
    <cellStyle name="Note 9 3 2 3" xfId="14096" xr:uid="{00000000-0005-0000-0000-00003A360000}"/>
    <cellStyle name="Note 9 3 2 3 2" xfId="27267" xr:uid="{00000000-0005-0000-0000-00003B360000}"/>
    <cellStyle name="Note 9 3 2 3 2 2" xfId="40018" xr:uid="{00000000-0005-0000-0000-00003C360000}"/>
    <cellStyle name="Note 9 3 2 4" xfId="18966" xr:uid="{00000000-0005-0000-0000-00003D360000}"/>
    <cellStyle name="Note 9 3 2 4 2" xfId="31717" xr:uid="{00000000-0005-0000-0000-00003E360000}"/>
    <cellStyle name="Note 9 3 3" xfId="5055" xr:uid="{00000000-0005-0000-0000-00003F360000}"/>
    <cellStyle name="Note 9 3 3 2" xfId="13574" xr:uid="{00000000-0005-0000-0000-000040360000}"/>
    <cellStyle name="Note 9 3 3 2 2" xfId="26745" xr:uid="{00000000-0005-0000-0000-000041360000}"/>
    <cellStyle name="Note 9 3 3 2 2 2" xfId="39496" xr:uid="{00000000-0005-0000-0000-000042360000}"/>
    <cellStyle name="Note 9 3 3 3" xfId="14095" xr:uid="{00000000-0005-0000-0000-000043360000}"/>
    <cellStyle name="Note 9 3 3 3 2" xfId="27266" xr:uid="{00000000-0005-0000-0000-000044360000}"/>
    <cellStyle name="Note 9 3 3 3 2 2" xfId="40017" xr:uid="{00000000-0005-0000-0000-000045360000}"/>
    <cellStyle name="Note 9 3 3 4" xfId="18967" xr:uid="{00000000-0005-0000-0000-000046360000}"/>
    <cellStyle name="Note 9 3 3 4 2" xfId="31718" xr:uid="{00000000-0005-0000-0000-000047360000}"/>
    <cellStyle name="Note 9 3 4" xfId="13572" xr:uid="{00000000-0005-0000-0000-000048360000}"/>
    <cellStyle name="Note 9 3 4 2" xfId="26743" xr:uid="{00000000-0005-0000-0000-000049360000}"/>
    <cellStyle name="Note 9 3 4 2 2" xfId="39494" xr:uid="{00000000-0005-0000-0000-00004A360000}"/>
    <cellStyle name="Note 9 3 5" xfId="14097" xr:uid="{00000000-0005-0000-0000-00004B360000}"/>
    <cellStyle name="Note 9 3 5 2" xfId="27268" xr:uid="{00000000-0005-0000-0000-00004C360000}"/>
    <cellStyle name="Note 9 3 5 2 2" xfId="40019" xr:uid="{00000000-0005-0000-0000-00004D360000}"/>
    <cellStyle name="Note 9 3 6" xfId="18965" xr:uid="{00000000-0005-0000-0000-00004E360000}"/>
    <cellStyle name="Note 9 3 6 2" xfId="31716" xr:uid="{00000000-0005-0000-0000-00004F360000}"/>
    <cellStyle name="Note 9 4" xfId="5056" xr:uid="{00000000-0005-0000-0000-000050360000}"/>
    <cellStyle name="Note 9 4 2" xfId="13575" xr:uid="{00000000-0005-0000-0000-000051360000}"/>
    <cellStyle name="Note 9 4 2 2" xfId="26746" xr:uid="{00000000-0005-0000-0000-000052360000}"/>
    <cellStyle name="Note 9 4 2 2 2" xfId="39497" xr:uid="{00000000-0005-0000-0000-000053360000}"/>
    <cellStyle name="Note 9 4 3" xfId="14094" xr:uid="{00000000-0005-0000-0000-000054360000}"/>
    <cellStyle name="Note 9 4 3 2" xfId="27265" xr:uid="{00000000-0005-0000-0000-000055360000}"/>
    <cellStyle name="Note 9 4 3 2 2" xfId="40016" xr:uid="{00000000-0005-0000-0000-000056360000}"/>
    <cellStyle name="Note 9 4 4" xfId="18968" xr:uid="{00000000-0005-0000-0000-000057360000}"/>
    <cellStyle name="Note 9 4 4 2" xfId="31719" xr:uid="{00000000-0005-0000-0000-000058360000}"/>
    <cellStyle name="Note 9 5" xfId="5057" xr:uid="{00000000-0005-0000-0000-000059360000}"/>
    <cellStyle name="Note 9 5 2" xfId="13576" xr:uid="{00000000-0005-0000-0000-00005A360000}"/>
    <cellStyle name="Note 9 5 2 2" xfId="26747" xr:uid="{00000000-0005-0000-0000-00005B360000}"/>
    <cellStyle name="Note 9 5 2 2 2" xfId="39498" xr:uid="{00000000-0005-0000-0000-00005C360000}"/>
    <cellStyle name="Note 9 5 3" xfId="14093" xr:uid="{00000000-0005-0000-0000-00005D360000}"/>
    <cellStyle name="Note 9 5 3 2" xfId="27264" xr:uid="{00000000-0005-0000-0000-00005E360000}"/>
    <cellStyle name="Note 9 5 3 2 2" xfId="40015" xr:uid="{00000000-0005-0000-0000-00005F360000}"/>
    <cellStyle name="Note 9 5 4" xfId="18969" xr:uid="{00000000-0005-0000-0000-000060360000}"/>
    <cellStyle name="Note 9 5 4 2" xfId="31720" xr:uid="{00000000-0005-0000-0000-000061360000}"/>
    <cellStyle name="Note 9 6" xfId="13565" xr:uid="{00000000-0005-0000-0000-000062360000}"/>
    <cellStyle name="Note 9 6 2" xfId="26736" xr:uid="{00000000-0005-0000-0000-000063360000}"/>
    <cellStyle name="Note 9 6 2 2" xfId="39487" xr:uid="{00000000-0005-0000-0000-000064360000}"/>
    <cellStyle name="Note 9 7" xfId="14104" xr:uid="{00000000-0005-0000-0000-000065360000}"/>
    <cellStyle name="Note 9 7 2" xfId="27275" xr:uid="{00000000-0005-0000-0000-000066360000}"/>
    <cellStyle name="Note 9 7 2 2" xfId="40026" xr:uid="{00000000-0005-0000-0000-000067360000}"/>
    <cellStyle name="Note 9 8" xfId="18958" xr:uid="{00000000-0005-0000-0000-000068360000}"/>
    <cellStyle name="Note 9 8 2" xfId="31709" xr:uid="{00000000-0005-0000-0000-000069360000}"/>
    <cellStyle name="Note 9 9" xfId="5046" xr:uid="{00000000-0005-0000-0000-00006A360000}"/>
    <cellStyle name="Œ…‹æØ‚è [0.00]_pldt" xfId="733" xr:uid="{00000000-0005-0000-0000-00006B360000}"/>
    <cellStyle name="Œ…‹æØ‚è_pldt" xfId="734" xr:uid="{00000000-0005-0000-0000-00006C360000}"/>
    <cellStyle name="Output" xfId="37" builtinId="21" customBuiltin="1"/>
    <cellStyle name="Output 10" xfId="1524" xr:uid="{00000000-0005-0000-0000-00006E360000}"/>
    <cellStyle name="Output 10 2" xfId="5059" xr:uid="{00000000-0005-0000-0000-00006F360000}"/>
    <cellStyle name="Output 10 2 2" xfId="5060" xr:uid="{00000000-0005-0000-0000-000070360000}"/>
    <cellStyle name="Output 10 2 2 2" xfId="5061" xr:uid="{00000000-0005-0000-0000-000071360000}"/>
    <cellStyle name="Output 10 2 2 2 2" xfId="14089" xr:uid="{00000000-0005-0000-0000-000072360000}"/>
    <cellStyle name="Output 10 2 2 2 2 2" xfId="27260" xr:uid="{00000000-0005-0000-0000-000073360000}"/>
    <cellStyle name="Output 10 2 2 2 2 2 2" xfId="40011" xr:uid="{00000000-0005-0000-0000-000074360000}"/>
    <cellStyle name="Output 10 2 2 2 3" xfId="18973" xr:uid="{00000000-0005-0000-0000-000075360000}"/>
    <cellStyle name="Output 10 2 2 2 3 2" xfId="31724" xr:uid="{00000000-0005-0000-0000-000076360000}"/>
    <cellStyle name="Output 10 2 2 3" xfId="14090" xr:uid="{00000000-0005-0000-0000-000077360000}"/>
    <cellStyle name="Output 10 2 2 3 2" xfId="27261" xr:uid="{00000000-0005-0000-0000-000078360000}"/>
    <cellStyle name="Output 10 2 2 3 2 2" xfId="40012" xr:uid="{00000000-0005-0000-0000-000079360000}"/>
    <cellStyle name="Output 10 2 2 4" xfId="18972" xr:uid="{00000000-0005-0000-0000-00007A360000}"/>
    <cellStyle name="Output 10 2 2 4 2" xfId="31723" xr:uid="{00000000-0005-0000-0000-00007B360000}"/>
    <cellStyle name="Output 10 2 3" xfId="5062" xr:uid="{00000000-0005-0000-0000-00007C360000}"/>
    <cellStyle name="Output 10 2 3 2" xfId="14088" xr:uid="{00000000-0005-0000-0000-00007D360000}"/>
    <cellStyle name="Output 10 2 3 2 2" xfId="27259" xr:uid="{00000000-0005-0000-0000-00007E360000}"/>
    <cellStyle name="Output 10 2 3 2 2 2" xfId="40010" xr:uid="{00000000-0005-0000-0000-00007F360000}"/>
    <cellStyle name="Output 10 2 3 3" xfId="18974" xr:uid="{00000000-0005-0000-0000-000080360000}"/>
    <cellStyle name="Output 10 2 3 3 2" xfId="31725" xr:uid="{00000000-0005-0000-0000-000081360000}"/>
    <cellStyle name="Output 10 2 4" xfId="14091" xr:uid="{00000000-0005-0000-0000-000082360000}"/>
    <cellStyle name="Output 10 2 4 2" xfId="27262" xr:uid="{00000000-0005-0000-0000-000083360000}"/>
    <cellStyle name="Output 10 2 4 2 2" xfId="40013" xr:uid="{00000000-0005-0000-0000-000084360000}"/>
    <cellStyle name="Output 10 2 5" xfId="18971" xr:uid="{00000000-0005-0000-0000-000085360000}"/>
    <cellStyle name="Output 10 2 5 2" xfId="31722" xr:uid="{00000000-0005-0000-0000-000086360000}"/>
    <cellStyle name="Output 10 3" xfId="5063" xr:uid="{00000000-0005-0000-0000-000087360000}"/>
    <cellStyle name="Output 10 3 2" xfId="14087" xr:uid="{00000000-0005-0000-0000-000088360000}"/>
    <cellStyle name="Output 10 3 2 2" xfId="27258" xr:uid="{00000000-0005-0000-0000-000089360000}"/>
    <cellStyle name="Output 10 3 2 2 2" xfId="40009" xr:uid="{00000000-0005-0000-0000-00008A360000}"/>
    <cellStyle name="Output 10 3 3" xfId="18975" xr:uid="{00000000-0005-0000-0000-00008B360000}"/>
    <cellStyle name="Output 10 3 3 2" xfId="31726" xr:uid="{00000000-0005-0000-0000-00008C360000}"/>
    <cellStyle name="Output 10 4" xfId="14092" xr:uid="{00000000-0005-0000-0000-00008D360000}"/>
    <cellStyle name="Output 10 4 2" xfId="27263" xr:uid="{00000000-0005-0000-0000-00008E360000}"/>
    <cellStyle name="Output 10 4 2 2" xfId="40014" xr:uid="{00000000-0005-0000-0000-00008F360000}"/>
    <cellStyle name="Output 10 5" xfId="18970" xr:uid="{00000000-0005-0000-0000-000090360000}"/>
    <cellStyle name="Output 10 5 2" xfId="31721" xr:uid="{00000000-0005-0000-0000-000091360000}"/>
    <cellStyle name="Output 10 6" xfId="5058" xr:uid="{00000000-0005-0000-0000-000092360000}"/>
    <cellStyle name="Output 11" xfId="1525" xr:uid="{00000000-0005-0000-0000-000093360000}"/>
    <cellStyle name="Output 11 2" xfId="5065" xr:uid="{00000000-0005-0000-0000-000094360000}"/>
    <cellStyle name="Output 11 2 2" xfId="5066" xr:uid="{00000000-0005-0000-0000-000095360000}"/>
    <cellStyle name="Output 11 2 2 2" xfId="5067" xr:uid="{00000000-0005-0000-0000-000096360000}"/>
    <cellStyle name="Output 11 2 2 2 2" xfId="14083" xr:uid="{00000000-0005-0000-0000-000097360000}"/>
    <cellStyle name="Output 11 2 2 2 2 2" xfId="27254" xr:uid="{00000000-0005-0000-0000-000098360000}"/>
    <cellStyle name="Output 11 2 2 2 2 2 2" xfId="40005" xr:uid="{00000000-0005-0000-0000-000099360000}"/>
    <cellStyle name="Output 11 2 2 2 3" xfId="18979" xr:uid="{00000000-0005-0000-0000-00009A360000}"/>
    <cellStyle name="Output 11 2 2 2 3 2" xfId="31730" xr:uid="{00000000-0005-0000-0000-00009B360000}"/>
    <cellStyle name="Output 11 2 2 3" xfId="14084" xr:uid="{00000000-0005-0000-0000-00009C360000}"/>
    <cellStyle name="Output 11 2 2 3 2" xfId="27255" xr:uid="{00000000-0005-0000-0000-00009D360000}"/>
    <cellStyle name="Output 11 2 2 3 2 2" xfId="40006" xr:uid="{00000000-0005-0000-0000-00009E360000}"/>
    <cellStyle name="Output 11 2 2 4" xfId="18978" xr:uid="{00000000-0005-0000-0000-00009F360000}"/>
    <cellStyle name="Output 11 2 2 4 2" xfId="31729" xr:uid="{00000000-0005-0000-0000-0000A0360000}"/>
    <cellStyle name="Output 11 2 3" xfId="5068" xr:uid="{00000000-0005-0000-0000-0000A1360000}"/>
    <cellStyle name="Output 11 2 3 2" xfId="14082" xr:uid="{00000000-0005-0000-0000-0000A2360000}"/>
    <cellStyle name="Output 11 2 3 2 2" xfId="27253" xr:uid="{00000000-0005-0000-0000-0000A3360000}"/>
    <cellStyle name="Output 11 2 3 2 2 2" xfId="40004" xr:uid="{00000000-0005-0000-0000-0000A4360000}"/>
    <cellStyle name="Output 11 2 3 3" xfId="18980" xr:uid="{00000000-0005-0000-0000-0000A5360000}"/>
    <cellStyle name="Output 11 2 3 3 2" xfId="31731" xr:uid="{00000000-0005-0000-0000-0000A6360000}"/>
    <cellStyle name="Output 11 2 4" xfId="14085" xr:uid="{00000000-0005-0000-0000-0000A7360000}"/>
    <cellStyle name="Output 11 2 4 2" xfId="27256" xr:uid="{00000000-0005-0000-0000-0000A8360000}"/>
    <cellStyle name="Output 11 2 4 2 2" xfId="40007" xr:uid="{00000000-0005-0000-0000-0000A9360000}"/>
    <cellStyle name="Output 11 2 5" xfId="18977" xr:uid="{00000000-0005-0000-0000-0000AA360000}"/>
    <cellStyle name="Output 11 2 5 2" xfId="31728" xr:uid="{00000000-0005-0000-0000-0000AB360000}"/>
    <cellStyle name="Output 11 3" xfId="5069" xr:uid="{00000000-0005-0000-0000-0000AC360000}"/>
    <cellStyle name="Output 11 3 2" xfId="14081" xr:uid="{00000000-0005-0000-0000-0000AD360000}"/>
    <cellStyle name="Output 11 3 2 2" xfId="27252" xr:uid="{00000000-0005-0000-0000-0000AE360000}"/>
    <cellStyle name="Output 11 3 2 2 2" xfId="40003" xr:uid="{00000000-0005-0000-0000-0000AF360000}"/>
    <cellStyle name="Output 11 3 3" xfId="18981" xr:uid="{00000000-0005-0000-0000-0000B0360000}"/>
    <cellStyle name="Output 11 3 3 2" xfId="31732" xr:uid="{00000000-0005-0000-0000-0000B1360000}"/>
    <cellStyle name="Output 11 4" xfId="14086" xr:uid="{00000000-0005-0000-0000-0000B2360000}"/>
    <cellStyle name="Output 11 4 2" xfId="27257" xr:uid="{00000000-0005-0000-0000-0000B3360000}"/>
    <cellStyle name="Output 11 4 2 2" xfId="40008" xr:uid="{00000000-0005-0000-0000-0000B4360000}"/>
    <cellStyle name="Output 11 5" xfId="18976" xr:uid="{00000000-0005-0000-0000-0000B5360000}"/>
    <cellStyle name="Output 11 5 2" xfId="31727" xr:uid="{00000000-0005-0000-0000-0000B6360000}"/>
    <cellStyle name="Output 11 6" xfId="5064" xr:uid="{00000000-0005-0000-0000-0000B7360000}"/>
    <cellStyle name="Output 12" xfId="1526" xr:uid="{00000000-0005-0000-0000-0000B8360000}"/>
    <cellStyle name="Output 12 2" xfId="5071" xr:uid="{00000000-0005-0000-0000-0000B9360000}"/>
    <cellStyle name="Output 12 2 2" xfId="5072" xr:uid="{00000000-0005-0000-0000-0000BA360000}"/>
    <cellStyle name="Output 12 2 2 2" xfId="5073" xr:uid="{00000000-0005-0000-0000-0000BB360000}"/>
    <cellStyle name="Output 12 2 2 2 2" xfId="14077" xr:uid="{00000000-0005-0000-0000-0000BC360000}"/>
    <cellStyle name="Output 12 2 2 2 2 2" xfId="27248" xr:uid="{00000000-0005-0000-0000-0000BD360000}"/>
    <cellStyle name="Output 12 2 2 2 2 2 2" xfId="39999" xr:uid="{00000000-0005-0000-0000-0000BE360000}"/>
    <cellStyle name="Output 12 2 2 2 3" xfId="18985" xr:uid="{00000000-0005-0000-0000-0000BF360000}"/>
    <cellStyle name="Output 12 2 2 2 3 2" xfId="31736" xr:uid="{00000000-0005-0000-0000-0000C0360000}"/>
    <cellStyle name="Output 12 2 2 3" xfId="14078" xr:uid="{00000000-0005-0000-0000-0000C1360000}"/>
    <cellStyle name="Output 12 2 2 3 2" xfId="27249" xr:uid="{00000000-0005-0000-0000-0000C2360000}"/>
    <cellStyle name="Output 12 2 2 3 2 2" xfId="40000" xr:uid="{00000000-0005-0000-0000-0000C3360000}"/>
    <cellStyle name="Output 12 2 2 4" xfId="18984" xr:uid="{00000000-0005-0000-0000-0000C4360000}"/>
    <cellStyle name="Output 12 2 2 4 2" xfId="31735" xr:uid="{00000000-0005-0000-0000-0000C5360000}"/>
    <cellStyle name="Output 12 2 3" xfId="5074" xr:uid="{00000000-0005-0000-0000-0000C6360000}"/>
    <cellStyle name="Output 12 2 3 2" xfId="14076" xr:uid="{00000000-0005-0000-0000-0000C7360000}"/>
    <cellStyle name="Output 12 2 3 2 2" xfId="27247" xr:uid="{00000000-0005-0000-0000-0000C8360000}"/>
    <cellStyle name="Output 12 2 3 2 2 2" xfId="39998" xr:uid="{00000000-0005-0000-0000-0000C9360000}"/>
    <cellStyle name="Output 12 2 3 3" xfId="18986" xr:uid="{00000000-0005-0000-0000-0000CA360000}"/>
    <cellStyle name="Output 12 2 3 3 2" xfId="31737" xr:uid="{00000000-0005-0000-0000-0000CB360000}"/>
    <cellStyle name="Output 12 2 4" xfId="14079" xr:uid="{00000000-0005-0000-0000-0000CC360000}"/>
    <cellStyle name="Output 12 2 4 2" xfId="27250" xr:uid="{00000000-0005-0000-0000-0000CD360000}"/>
    <cellStyle name="Output 12 2 4 2 2" xfId="40001" xr:uid="{00000000-0005-0000-0000-0000CE360000}"/>
    <cellStyle name="Output 12 2 5" xfId="18983" xr:uid="{00000000-0005-0000-0000-0000CF360000}"/>
    <cellStyle name="Output 12 2 5 2" xfId="31734" xr:uid="{00000000-0005-0000-0000-0000D0360000}"/>
    <cellStyle name="Output 12 3" xfId="5075" xr:uid="{00000000-0005-0000-0000-0000D1360000}"/>
    <cellStyle name="Output 12 3 2" xfId="14075" xr:uid="{00000000-0005-0000-0000-0000D2360000}"/>
    <cellStyle name="Output 12 3 2 2" xfId="27246" xr:uid="{00000000-0005-0000-0000-0000D3360000}"/>
    <cellStyle name="Output 12 3 2 2 2" xfId="39997" xr:uid="{00000000-0005-0000-0000-0000D4360000}"/>
    <cellStyle name="Output 12 3 3" xfId="18987" xr:uid="{00000000-0005-0000-0000-0000D5360000}"/>
    <cellStyle name="Output 12 3 3 2" xfId="31738" xr:uid="{00000000-0005-0000-0000-0000D6360000}"/>
    <cellStyle name="Output 12 4" xfId="14080" xr:uid="{00000000-0005-0000-0000-0000D7360000}"/>
    <cellStyle name="Output 12 4 2" xfId="27251" xr:uid="{00000000-0005-0000-0000-0000D8360000}"/>
    <cellStyle name="Output 12 4 2 2" xfId="40002" xr:uid="{00000000-0005-0000-0000-0000D9360000}"/>
    <cellStyle name="Output 12 5" xfId="18982" xr:uid="{00000000-0005-0000-0000-0000DA360000}"/>
    <cellStyle name="Output 12 5 2" xfId="31733" xr:uid="{00000000-0005-0000-0000-0000DB360000}"/>
    <cellStyle name="Output 12 6" xfId="5070" xr:uid="{00000000-0005-0000-0000-0000DC360000}"/>
    <cellStyle name="Output 13" xfId="1527" xr:uid="{00000000-0005-0000-0000-0000DD360000}"/>
    <cellStyle name="Output 13 2" xfId="5077" xr:uid="{00000000-0005-0000-0000-0000DE360000}"/>
    <cellStyle name="Output 13 2 2" xfId="5078" xr:uid="{00000000-0005-0000-0000-0000DF360000}"/>
    <cellStyle name="Output 13 2 2 2" xfId="5079" xr:uid="{00000000-0005-0000-0000-0000E0360000}"/>
    <cellStyle name="Output 13 2 2 2 2" xfId="14071" xr:uid="{00000000-0005-0000-0000-0000E1360000}"/>
    <cellStyle name="Output 13 2 2 2 2 2" xfId="27242" xr:uid="{00000000-0005-0000-0000-0000E2360000}"/>
    <cellStyle name="Output 13 2 2 2 2 2 2" xfId="39993" xr:uid="{00000000-0005-0000-0000-0000E3360000}"/>
    <cellStyle name="Output 13 2 2 2 3" xfId="18991" xr:uid="{00000000-0005-0000-0000-0000E4360000}"/>
    <cellStyle name="Output 13 2 2 2 3 2" xfId="31742" xr:uid="{00000000-0005-0000-0000-0000E5360000}"/>
    <cellStyle name="Output 13 2 2 3" xfId="14072" xr:uid="{00000000-0005-0000-0000-0000E6360000}"/>
    <cellStyle name="Output 13 2 2 3 2" xfId="27243" xr:uid="{00000000-0005-0000-0000-0000E7360000}"/>
    <cellStyle name="Output 13 2 2 3 2 2" xfId="39994" xr:uid="{00000000-0005-0000-0000-0000E8360000}"/>
    <cellStyle name="Output 13 2 2 4" xfId="18990" xr:uid="{00000000-0005-0000-0000-0000E9360000}"/>
    <cellStyle name="Output 13 2 2 4 2" xfId="31741" xr:uid="{00000000-0005-0000-0000-0000EA360000}"/>
    <cellStyle name="Output 13 2 3" xfId="5080" xr:uid="{00000000-0005-0000-0000-0000EB360000}"/>
    <cellStyle name="Output 13 2 3 2" xfId="14070" xr:uid="{00000000-0005-0000-0000-0000EC360000}"/>
    <cellStyle name="Output 13 2 3 2 2" xfId="27241" xr:uid="{00000000-0005-0000-0000-0000ED360000}"/>
    <cellStyle name="Output 13 2 3 2 2 2" xfId="39992" xr:uid="{00000000-0005-0000-0000-0000EE360000}"/>
    <cellStyle name="Output 13 2 3 3" xfId="18992" xr:uid="{00000000-0005-0000-0000-0000EF360000}"/>
    <cellStyle name="Output 13 2 3 3 2" xfId="31743" xr:uid="{00000000-0005-0000-0000-0000F0360000}"/>
    <cellStyle name="Output 13 2 4" xfId="14073" xr:uid="{00000000-0005-0000-0000-0000F1360000}"/>
    <cellStyle name="Output 13 2 4 2" xfId="27244" xr:uid="{00000000-0005-0000-0000-0000F2360000}"/>
    <cellStyle name="Output 13 2 4 2 2" xfId="39995" xr:uid="{00000000-0005-0000-0000-0000F3360000}"/>
    <cellStyle name="Output 13 2 5" xfId="18989" xr:uid="{00000000-0005-0000-0000-0000F4360000}"/>
    <cellStyle name="Output 13 2 5 2" xfId="31740" xr:uid="{00000000-0005-0000-0000-0000F5360000}"/>
    <cellStyle name="Output 13 3" xfId="5081" xr:uid="{00000000-0005-0000-0000-0000F6360000}"/>
    <cellStyle name="Output 13 3 2" xfId="14069" xr:uid="{00000000-0005-0000-0000-0000F7360000}"/>
    <cellStyle name="Output 13 3 2 2" xfId="27240" xr:uid="{00000000-0005-0000-0000-0000F8360000}"/>
    <cellStyle name="Output 13 3 2 2 2" xfId="39991" xr:uid="{00000000-0005-0000-0000-0000F9360000}"/>
    <cellStyle name="Output 13 3 3" xfId="18993" xr:uid="{00000000-0005-0000-0000-0000FA360000}"/>
    <cellStyle name="Output 13 3 3 2" xfId="31744" xr:uid="{00000000-0005-0000-0000-0000FB360000}"/>
    <cellStyle name="Output 13 4" xfId="14074" xr:uid="{00000000-0005-0000-0000-0000FC360000}"/>
    <cellStyle name="Output 13 4 2" xfId="27245" xr:uid="{00000000-0005-0000-0000-0000FD360000}"/>
    <cellStyle name="Output 13 4 2 2" xfId="39996" xr:uid="{00000000-0005-0000-0000-0000FE360000}"/>
    <cellStyle name="Output 13 5" xfId="18988" xr:uid="{00000000-0005-0000-0000-0000FF360000}"/>
    <cellStyle name="Output 13 5 2" xfId="31739" xr:uid="{00000000-0005-0000-0000-000000370000}"/>
    <cellStyle name="Output 13 6" xfId="5076" xr:uid="{00000000-0005-0000-0000-000001370000}"/>
    <cellStyle name="Output 14" xfId="1528" xr:uid="{00000000-0005-0000-0000-000002370000}"/>
    <cellStyle name="Output 14 2" xfId="5083" xr:uid="{00000000-0005-0000-0000-000003370000}"/>
    <cellStyle name="Output 14 2 2" xfId="5084" xr:uid="{00000000-0005-0000-0000-000004370000}"/>
    <cellStyle name="Output 14 2 2 2" xfId="5085" xr:uid="{00000000-0005-0000-0000-000005370000}"/>
    <cellStyle name="Output 14 2 2 2 2" xfId="14065" xr:uid="{00000000-0005-0000-0000-000006370000}"/>
    <cellStyle name="Output 14 2 2 2 2 2" xfId="27236" xr:uid="{00000000-0005-0000-0000-000007370000}"/>
    <cellStyle name="Output 14 2 2 2 2 2 2" xfId="39987" xr:uid="{00000000-0005-0000-0000-000008370000}"/>
    <cellStyle name="Output 14 2 2 2 3" xfId="18997" xr:uid="{00000000-0005-0000-0000-000009370000}"/>
    <cellStyle name="Output 14 2 2 2 3 2" xfId="31748" xr:uid="{00000000-0005-0000-0000-00000A370000}"/>
    <cellStyle name="Output 14 2 2 3" xfId="14066" xr:uid="{00000000-0005-0000-0000-00000B370000}"/>
    <cellStyle name="Output 14 2 2 3 2" xfId="27237" xr:uid="{00000000-0005-0000-0000-00000C370000}"/>
    <cellStyle name="Output 14 2 2 3 2 2" xfId="39988" xr:uid="{00000000-0005-0000-0000-00000D370000}"/>
    <cellStyle name="Output 14 2 2 4" xfId="18996" xr:uid="{00000000-0005-0000-0000-00000E370000}"/>
    <cellStyle name="Output 14 2 2 4 2" xfId="31747" xr:uid="{00000000-0005-0000-0000-00000F370000}"/>
    <cellStyle name="Output 14 2 3" xfId="5086" xr:uid="{00000000-0005-0000-0000-000010370000}"/>
    <cellStyle name="Output 14 2 3 2" xfId="14064" xr:uid="{00000000-0005-0000-0000-000011370000}"/>
    <cellStyle name="Output 14 2 3 2 2" xfId="27235" xr:uid="{00000000-0005-0000-0000-000012370000}"/>
    <cellStyle name="Output 14 2 3 2 2 2" xfId="39986" xr:uid="{00000000-0005-0000-0000-000013370000}"/>
    <cellStyle name="Output 14 2 3 3" xfId="18998" xr:uid="{00000000-0005-0000-0000-000014370000}"/>
    <cellStyle name="Output 14 2 3 3 2" xfId="31749" xr:uid="{00000000-0005-0000-0000-000015370000}"/>
    <cellStyle name="Output 14 2 4" xfId="14067" xr:uid="{00000000-0005-0000-0000-000016370000}"/>
    <cellStyle name="Output 14 2 4 2" xfId="27238" xr:uid="{00000000-0005-0000-0000-000017370000}"/>
    <cellStyle name="Output 14 2 4 2 2" xfId="39989" xr:uid="{00000000-0005-0000-0000-000018370000}"/>
    <cellStyle name="Output 14 2 5" xfId="18995" xr:uid="{00000000-0005-0000-0000-000019370000}"/>
    <cellStyle name="Output 14 2 5 2" xfId="31746" xr:uid="{00000000-0005-0000-0000-00001A370000}"/>
    <cellStyle name="Output 14 3" xfId="5087" xr:uid="{00000000-0005-0000-0000-00001B370000}"/>
    <cellStyle name="Output 14 3 2" xfId="14063" xr:uid="{00000000-0005-0000-0000-00001C370000}"/>
    <cellStyle name="Output 14 3 2 2" xfId="27234" xr:uid="{00000000-0005-0000-0000-00001D370000}"/>
    <cellStyle name="Output 14 3 2 2 2" xfId="39985" xr:uid="{00000000-0005-0000-0000-00001E370000}"/>
    <cellStyle name="Output 14 3 3" xfId="18999" xr:uid="{00000000-0005-0000-0000-00001F370000}"/>
    <cellStyle name="Output 14 3 3 2" xfId="31750" xr:uid="{00000000-0005-0000-0000-000020370000}"/>
    <cellStyle name="Output 14 4" xfId="14068" xr:uid="{00000000-0005-0000-0000-000021370000}"/>
    <cellStyle name="Output 14 4 2" xfId="27239" xr:uid="{00000000-0005-0000-0000-000022370000}"/>
    <cellStyle name="Output 14 4 2 2" xfId="39990" xr:uid="{00000000-0005-0000-0000-000023370000}"/>
    <cellStyle name="Output 14 5" xfId="18994" xr:uid="{00000000-0005-0000-0000-000024370000}"/>
    <cellStyle name="Output 14 5 2" xfId="31745" xr:uid="{00000000-0005-0000-0000-000025370000}"/>
    <cellStyle name="Output 14 6" xfId="5082" xr:uid="{00000000-0005-0000-0000-000026370000}"/>
    <cellStyle name="Output 15" xfId="1529" xr:uid="{00000000-0005-0000-0000-000027370000}"/>
    <cellStyle name="Output 15 2" xfId="5089" xr:uid="{00000000-0005-0000-0000-000028370000}"/>
    <cellStyle name="Output 15 2 2" xfId="5090" xr:uid="{00000000-0005-0000-0000-000029370000}"/>
    <cellStyle name="Output 15 2 2 2" xfId="5091" xr:uid="{00000000-0005-0000-0000-00002A370000}"/>
    <cellStyle name="Output 15 2 2 2 2" xfId="14059" xr:uid="{00000000-0005-0000-0000-00002B370000}"/>
    <cellStyle name="Output 15 2 2 2 2 2" xfId="27230" xr:uid="{00000000-0005-0000-0000-00002C370000}"/>
    <cellStyle name="Output 15 2 2 2 2 2 2" xfId="39981" xr:uid="{00000000-0005-0000-0000-00002D370000}"/>
    <cellStyle name="Output 15 2 2 2 3" xfId="19003" xr:uid="{00000000-0005-0000-0000-00002E370000}"/>
    <cellStyle name="Output 15 2 2 2 3 2" xfId="31754" xr:uid="{00000000-0005-0000-0000-00002F370000}"/>
    <cellStyle name="Output 15 2 2 3" xfId="14060" xr:uid="{00000000-0005-0000-0000-000030370000}"/>
    <cellStyle name="Output 15 2 2 3 2" xfId="27231" xr:uid="{00000000-0005-0000-0000-000031370000}"/>
    <cellStyle name="Output 15 2 2 3 2 2" xfId="39982" xr:uid="{00000000-0005-0000-0000-000032370000}"/>
    <cellStyle name="Output 15 2 2 4" xfId="19002" xr:uid="{00000000-0005-0000-0000-000033370000}"/>
    <cellStyle name="Output 15 2 2 4 2" xfId="31753" xr:uid="{00000000-0005-0000-0000-000034370000}"/>
    <cellStyle name="Output 15 2 3" xfId="5092" xr:uid="{00000000-0005-0000-0000-000035370000}"/>
    <cellStyle name="Output 15 2 3 2" xfId="14058" xr:uid="{00000000-0005-0000-0000-000036370000}"/>
    <cellStyle name="Output 15 2 3 2 2" xfId="27229" xr:uid="{00000000-0005-0000-0000-000037370000}"/>
    <cellStyle name="Output 15 2 3 2 2 2" xfId="39980" xr:uid="{00000000-0005-0000-0000-000038370000}"/>
    <cellStyle name="Output 15 2 3 3" xfId="19004" xr:uid="{00000000-0005-0000-0000-000039370000}"/>
    <cellStyle name="Output 15 2 3 3 2" xfId="31755" xr:uid="{00000000-0005-0000-0000-00003A370000}"/>
    <cellStyle name="Output 15 2 4" xfId="14061" xr:uid="{00000000-0005-0000-0000-00003B370000}"/>
    <cellStyle name="Output 15 2 4 2" xfId="27232" xr:uid="{00000000-0005-0000-0000-00003C370000}"/>
    <cellStyle name="Output 15 2 4 2 2" xfId="39983" xr:uid="{00000000-0005-0000-0000-00003D370000}"/>
    <cellStyle name="Output 15 2 5" xfId="19001" xr:uid="{00000000-0005-0000-0000-00003E370000}"/>
    <cellStyle name="Output 15 2 5 2" xfId="31752" xr:uid="{00000000-0005-0000-0000-00003F370000}"/>
    <cellStyle name="Output 15 3" xfId="5093" xr:uid="{00000000-0005-0000-0000-000040370000}"/>
    <cellStyle name="Output 15 3 2" xfId="14057" xr:uid="{00000000-0005-0000-0000-000041370000}"/>
    <cellStyle name="Output 15 3 2 2" xfId="27228" xr:uid="{00000000-0005-0000-0000-000042370000}"/>
    <cellStyle name="Output 15 3 2 2 2" xfId="39979" xr:uid="{00000000-0005-0000-0000-000043370000}"/>
    <cellStyle name="Output 15 3 3" xfId="19005" xr:uid="{00000000-0005-0000-0000-000044370000}"/>
    <cellStyle name="Output 15 3 3 2" xfId="31756" xr:uid="{00000000-0005-0000-0000-000045370000}"/>
    <cellStyle name="Output 15 4" xfId="14062" xr:uid="{00000000-0005-0000-0000-000046370000}"/>
    <cellStyle name="Output 15 4 2" xfId="27233" xr:uid="{00000000-0005-0000-0000-000047370000}"/>
    <cellStyle name="Output 15 4 2 2" xfId="39984" xr:uid="{00000000-0005-0000-0000-000048370000}"/>
    <cellStyle name="Output 15 5" xfId="19000" xr:uid="{00000000-0005-0000-0000-000049370000}"/>
    <cellStyle name="Output 15 5 2" xfId="31751" xr:uid="{00000000-0005-0000-0000-00004A370000}"/>
    <cellStyle name="Output 15 6" xfId="5088" xr:uid="{00000000-0005-0000-0000-00004B370000}"/>
    <cellStyle name="Output 16" xfId="1530" xr:uid="{00000000-0005-0000-0000-00004C370000}"/>
    <cellStyle name="Output 16 2" xfId="5095" xr:uid="{00000000-0005-0000-0000-00004D370000}"/>
    <cellStyle name="Output 16 2 2" xfId="5096" xr:uid="{00000000-0005-0000-0000-00004E370000}"/>
    <cellStyle name="Output 16 2 2 2" xfId="5097" xr:uid="{00000000-0005-0000-0000-00004F370000}"/>
    <cellStyle name="Output 16 2 2 2 2" xfId="14053" xr:uid="{00000000-0005-0000-0000-000050370000}"/>
    <cellStyle name="Output 16 2 2 2 2 2" xfId="27224" xr:uid="{00000000-0005-0000-0000-000051370000}"/>
    <cellStyle name="Output 16 2 2 2 2 2 2" xfId="39975" xr:uid="{00000000-0005-0000-0000-000052370000}"/>
    <cellStyle name="Output 16 2 2 2 3" xfId="19009" xr:uid="{00000000-0005-0000-0000-000053370000}"/>
    <cellStyle name="Output 16 2 2 2 3 2" xfId="31760" xr:uid="{00000000-0005-0000-0000-000054370000}"/>
    <cellStyle name="Output 16 2 2 3" xfId="14054" xr:uid="{00000000-0005-0000-0000-000055370000}"/>
    <cellStyle name="Output 16 2 2 3 2" xfId="27225" xr:uid="{00000000-0005-0000-0000-000056370000}"/>
    <cellStyle name="Output 16 2 2 3 2 2" xfId="39976" xr:uid="{00000000-0005-0000-0000-000057370000}"/>
    <cellStyle name="Output 16 2 2 4" xfId="19008" xr:uid="{00000000-0005-0000-0000-000058370000}"/>
    <cellStyle name="Output 16 2 2 4 2" xfId="31759" xr:uid="{00000000-0005-0000-0000-000059370000}"/>
    <cellStyle name="Output 16 2 3" xfId="5098" xr:uid="{00000000-0005-0000-0000-00005A370000}"/>
    <cellStyle name="Output 16 2 3 2" xfId="14052" xr:uid="{00000000-0005-0000-0000-00005B370000}"/>
    <cellStyle name="Output 16 2 3 2 2" xfId="27223" xr:uid="{00000000-0005-0000-0000-00005C370000}"/>
    <cellStyle name="Output 16 2 3 2 2 2" xfId="39974" xr:uid="{00000000-0005-0000-0000-00005D370000}"/>
    <cellStyle name="Output 16 2 3 3" xfId="19010" xr:uid="{00000000-0005-0000-0000-00005E370000}"/>
    <cellStyle name="Output 16 2 3 3 2" xfId="31761" xr:uid="{00000000-0005-0000-0000-00005F370000}"/>
    <cellStyle name="Output 16 2 4" xfId="14055" xr:uid="{00000000-0005-0000-0000-000060370000}"/>
    <cellStyle name="Output 16 2 4 2" xfId="27226" xr:uid="{00000000-0005-0000-0000-000061370000}"/>
    <cellStyle name="Output 16 2 4 2 2" xfId="39977" xr:uid="{00000000-0005-0000-0000-000062370000}"/>
    <cellStyle name="Output 16 2 5" xfId="19007" xr:uid="{00000000-0005-0000-0000-000063370000}"/>
    <cellStyle name="Output 16 2 5 2" xfId="31758" xr:uid="{00000000-0005-0000-0000-000064370000}"/>
    <cellStyle name="Output 16 3" xfId="5099" xr:uid="{00000000-0005-0000-0000-000065370000}"/>
    <cellStyle name="Output 16 3 2" xfId="14051" xr:uid="{00000000-0005-0000-0000-000066370000}"/>
    <cellStyle name="Output 16 3 2 2" xfId="27222" xr:uid="{00000000-0005-0000-0000-000067370000}"/>
    <cellStyle name="Output 16 3 2 2 2" xfId="39973" xr:uid="{00000000-0005-0000-0000-000068370000}"/>
    <cellStyle name="Output 16 3 3" xfId="19011" xr:uid="{00000000-0005-0000-0000-000069370000}"/>
    <cellStyle name="Output 16 3 3 2" xfId="31762" xr:uid="{00000000-0005-0000-0000-00006A370000}"/>
    <cellStyle name="Output 16 4" xfId="14056" xr:uid="{00000000-0005-0000-0000-00006B370000}"/>
    <cellStyle name="Output 16 4 2" xfId="27227" xr:uid="{00000000-0005-0000-0000-00006C370000}"/>
    <cellStyle name="Output 16 4 2 2" xfId="39978" xr:uid="{00000000-0005-0000-0000-00006D370000}"/>
    <cellStyle name="Output 16 5" xfId="19006" xr:uid="{00000000-0005-0000-0000-00006E370000}"/>
    <cellStyle name="Output 16 5 2" xfId="31757" xr:uid="{00000000-0005-0000-0000-00006F370000}"/>
    <cellStyle name="Output 16 6" xfId="5094" xr:uid="{00000000-0005-0000-0000-000070370000}"/>
    <cellStyle name="Output 17" xfId="1531" xr:uid="{00000000-0005-0000-0000-000071370000}"/>
    <cellStyle name="Output 17 2" xfId="5101" xr:uid="{00000000-0005-0000-0000-000072370000}"/>
    <cellStyle name="Output 17 2 2" xfId="5102" xr:uid="{00000000-0005-0000-0000-000073370000}"/>
    <cellStyle name="Output 17 2 2 2" xfId="5103" xr:uid="{00000000-0005-0000-0000-000074370000}"/>
    <cellStyle name="Output 17 2 2 2 2" xfId="14047" xr:uid="{00000000-0005-0000-0000-000075370000}"/>
    <cellStyle name="Output 17 2 2 2 2 2" xfId="27218" xr:uid="{00000000-0005-0000-0000-000076370000}"/>
    <cellStyle name="Output 17 2 2 2 2 2 2" xfId="39969" xr:uid="{00000000-0005-0000-0000-000077370000}"/>
    <cellStyle name="Output 17 2 2 2 3" xfId="19015" xr:uid="{00000000-0005-0000-0000-000078370000}"/>
    <cellStyle name="Output 17 2 2 2 3 2" xfId="31766" xr:uid="{00000000-0005-0000-0000-000079370000}"/>
    <cellStyle name="Output 17 2 2 3" xfId="14048" xr:uid="{00000000-0005-0000-0000-00007A370000}"/>
    <cellStyle name="Output 17 2 2 3 2" xfId="27219" xr:uid="{00000000-0005-0000-0000-00007B370000}"/>
    <cellStyle name="Output 17 2 2 3 2 2" xfId="39970" xr:uid="{00000000-0005-0000-0000-00007C370000}"/>
    <cellStyle name="Output 17 2 2 4" xfId="19014" xr:uid="{00000000-0005-0000-0000-00007D370000}"/>
    <cellStyle name="Output 17 2 2 4 2" xfId="31765" xr:uid="{00000000-0005-0000-0000-00007E370000}"/>
    <cellStyle name="Output 17 2 3" xfId="5104" xr:uid="{00000000-0005-0000-0000-00007F370000}"/>
    <cellStyle name="Output 17 2 3 2" xfId="14046" xr:uid="{00000000-0005-0000-0000-000080370000}"/>
    <cellStyle name="Output 17 2 3 2 2" xfId="27217" xr:uid="{00000000-0005-0000-0000-000081370000}"/>
    <cellStyle name="Output 17 2 3 2 2 2" xfId="39968" xr:uid="{00000000-0005-0000-0000-000082370000}"/>
    <cellStyle name="Output 17 2 3 3" xfId="19016" xr:uid="{00000000-0005-0000-0000-000083370000}"/>
    <cellStyle name="Output 17 2 3 3 2" xfId="31767" xr:uid="{00000000-0005-0000-0000-000084370000}"/>
    <cellStyle name="Output 17 2 4" xfId="14049" xr:uid="{00000000-0005-0000-0000-000085370000}"/>
    <cellStyle name="Output 17 2 4 2" xfId="27220" xr:uid="{00000000-0005-0000-0000-000086370000}"/>
    <cellStyle name="Output 17 2 4 2 2" xfId="39971" xr:uid="{00000000-0005-0000-0000-000087370000}"/>
    <cellStyle name="Output 17 2 5" xfId="19013" xr:uid="{00000000-0005-0000-0000-000088370000}"/>
    <cellStyle name="Output 17 2 5 2" xfId="31764" xr:uid="{00000000-0005-0000-0000-000089370000}"/>
    <cellStyle name="Output 17 3" xfId="5105" xr:uid="{00000000-0005-0000-0000-00008A370000}"/>
    <cellStyle name="Output 17 3 2" xfId="14045" xr:uid="{00000000-0005-0000-0000-00008B370000}"/>
    <cellStyle name="Output 17 3 2 2" xfId="27216" xr:uid="{00000000-0005-0000-0000-00008C370000}"/>
    <cellStyle name="Output 17 3 2 2 2" xfId="39967" xr:uid="{00000000-0005-0000-0000-00008D370000}"/>
    <cellStyle name="Output 17 3 3" xfId="19017" xr:uid="{00000000-0005-0000-0000-00008E370000}"/>
    <cellStyle name="Output 17 3 3 2" xfId="31768" xr:uid="{00000000-0005-0000-0000-00008F370000}"/>
    <cellStyle name="Output 17 4" xfId="14050" xr:uid="{00000000-0005-0000-0000-000090370000}"/>
    <cellStyle name="Output 17 4 2" xfId="27221" xr:uid="{00000000-0005-0000-0000-000091370000}"/>
    <cellStyle name="Output 17 4 2 2" xfId="39972" xr:uid="{00000000-0005-0000-0000-000092370000}"/>
    <cellStyle name="Output 17 5" xfId="19012" xr:uid="{00000000-0005-0000-0000-000093370000}"/>
    <cellStyle name="Output 17 5 2" xfId="31763" xr:uid="{00000000-0005-0000-0000-000094370000}"/>
    <cellStyle name="Output 17 6" xfId="5100" xr:uid="{00000000-0005-0000-0000-000095370000}"/>
    <cellStyle name="Output 18" xfId="1532" xr:uid="{00000000-0005-0000-0000-000096370000}"/>
    <cellStyle name="Output 18 2" xfId="5107" xr:uid="{00000000-0005-0000-0000-000097370000}"/>
    <cellStyle name="Output 18 2 2" xfId="5108" xr:uid="{00000000-0005-0000-0000-000098370000}"/>
    <cellStyle name="Output 18 2 2 2" xfId="14042" xr:uid="{00000000-0005-0000-0000-000099370000}"/>
    <cellStyle name="Output 18 2 2 2 2" xfId="27213" xr:uid="{00000000-0005-0000-0000-00009A370000}"/>
    <cellStyle name="Output 18 2 2 2 2 2" xfId="39964" xr:uid="{00000000-0005-0000-0000-00009B370000}"/>
    <cellStyle name="Output 18 2 2 3" xfId="19020" xr:uid="{00000000-0005-0000-0000-00009C370000}"/>
    <cellStyle name="Output 18 2 2 3 2" xfId="31771" xr:uid="{00000000-0005-0000-0000-00009D370000}"/>
    <cellStyle name="Output 18 2 3" xfId="14043" xr:uid="{00000000-0005-0000-0000-00009E370000}"/>
    <cellStyle name="Output 18 2 3 2" xfId="27214" xr:uid="{00000000-0005-0000-0000-00009F370000}"/>
    <cellStyle name="Output 18 2 3 2 2" xfId="39965" xr:uid="{00000000-0005-0000-0000-0000A0370000}"/>
    <cellStyle name="Output 18 2 4" xfId="19019" xr:uid="{00000000-0005-0000-0000-0000A1370000}"/>
    <cellStyle name="Output 18 2 4 2" xfId="31770" xr:uid="{00000000-0005-0000-0000-0000A2370000}"/>
    <cellStyle name="Output 18 3" xfId="5109" xr:uid="{00000000-0005-0000-0000-0000A3370000}"/>
    <cellStyle name="Output 18 3 2" xfId="14041" xr:uid="{00000000-0005-0000-0000-0000A4370000}"/>
    <cellStyle name="Output 18 3 2 2" xfId="27212" xr:uid="{00000000-0005-0000-0000-0000A5370000}"/>
    <cellStyle name="Output 18 3 2 2 2" xfId="39963" xr:uid="{00000000-0005-0000-0000-0000A6370000}"/>
    <cellStyle name="Output 18 3 3" xfId="19021" xr:uid="{00000000-0005-0000-0000-0000A7370000}"/>
    <cellStyle name="Output 18 3 3 2" xfId="31772" xr:uid="{00000000-0005-0000-0000-0000A8370000}"/>
    <cellStyle name="Output 18 4" xfId="14044" xr:uid="{00000000-0005-0000-0000-0000A9370000}"/>
    <cellStyle name="Output 18 4 2" xfId="27215" xr:uid="{00000000-0005-0000-0000-0000AA370000}"/>
    <cellStyle name="Output 18 4 2 2" xfId="39966" xr:uid="{00000000-0005-0000-0000-0000AB370000}"/>
    <cellStyle name="Output 18 5" xfId="19018" xr:uid="{00000000-0005-0000-0000-0000AC370000}"/>
    <cellStyle name="Output 18 5 2" xfId="31769" xr:uid="{00000000-0005-0000-0000-0000AD370000}"/>
    <cellStyle name="Output 18 6" xfId="5106" xr:uid="{00000000-0005-0000-0000-0000AE370000}"/>
    <cellStyle name="Output 19" xfId="1533" xr:uid="{00000000-0005-0000-0000-0000AF370000}"/>
    <cellStyle name="Output 19 2" xfId="14040" xr:uid="{00000000-0005-0000-0000-0000B0370000}"/>
    <cellStyle name="Output 19 2 2" xfId="27211" xr:uid="{00000000-0005-0000-0000-0000B1370000}"/>
    <cellStyle name="Output 19 2 2 2" xfId="39962" xr:uid="{00000000-0005-0000-0000-0000B2370000}"/>
    <cellStyle name="Output 19 3" xfId="19022" xr:uid="{00000000-0005-0000-0000-0000B3370000}"/>
    <cellStyle name="Output 19 3 2" xfId="31773" xr:uid="{00000000-0005-0000-0000-0000B4370000}"/>
    <cellStyle name="Output 19 4" xfId="5110" xr:uid="{00000000-0005-0000-0000-0000B5370000}"/>
    <cellStyle name="Output 2" xfId="1534" xr:uid="{00000000-0005-0000-0000-0000B6370000}"/>
    <cellStyle name="Output 2 2" xfId="5112" xr:uid="{00000000-0005-0000-0000-0000B7370000}"/>
    <cellStyle name="Output 2 2 2" xfId="5113" xr:uid="{00000000-0005-0000-0000-0000B8370000}"/>
    <cellStyle name="Output 2 2 2 2" xfId="5114" xr:uid="{00000000-0005-0000-0000-0000B9370000}"/>
    <cellStyle name="Output 2 2 2 2 2" xfId="14036" xr:uid="{00000000-0005-0000-0000-0000BA370000}"/>
    <cellStyle name="Output 2 2 2 2 2 2" xfId="27207" xr:uid="{00000000-0005-0000-0000-0000BB370000}"/>
    <cellStyle name="Output 2 2 2 2 2 2 2" xfId="39958" xr:uid="{00000000-0005-0000-0000-0000BC370000}"/>
    <cellStyle name="Output 2 2 2 2 3" xfId="19026" xr:uid="{00000000-0005-0000-0000-0000BD370000}"/>
    <cellStyle name="Output 2 2 2 2 3 2" xfId="31777" xr:uid="{00000000-0005-0000-0000-0000BE370000}"/>
    <cellStyle name="Output 2 2 2 3" xfId="14037" xr:uid="{00000000-0005-0000-0000-0000BF370000}"/>
    <cellStyle name="Output 2 2 2 3 2" xfId="27208" xr:uid="{00000000-0005-0000-0000-0000C0370000}"/>
    <cellStyle name="Output 2 2 2 3 2 2" xfId="39959" xr:uid="{00000000-0005-0000-0000-0000C1370000}"/>
    <cellStyle name="Output 2 2 2 4" xfId="19025" xr:uid="{00000000-0005-0000-0000-0000C2370000}"/>
    <cellStyle name="Output 2 2 2 4 2" xfId="31776" xr:uid="{00000000-0005-0000-0000-0000C3370000}"/>
    <cellStyle name="Output 2 2 3" xfId="5115" xr:uid="{00000000-0005-0000-0000-0000C4370000}"/>
    <cellStyle name="Output 2 2 3 2" xfId="14035" xr:uid="{00000000-0005-0000-0000-0000C5370000}"/>
    <cellStyle name="Output 2 2 3 2 2" xfId="27206" xr:uid="{00000000-0005-0000-0000-0000C6370000}"/>
    <cellStyle name="Output 2 2 3 2 2 2" xfId="39957" xr:uid="{00000000-0005-0000-0000-0000C7370000}"/>
    <cellStyle name="Output 2 2 3 3" xfId="19027" xr:uid="{00000000-0005-0000-0000-0000C8370000}"/>
    <cellStyle name="Output 2 2 3 3 2" xfId="31778" xr:uid="{00000000-0005-0000-0000-0000C9370000}"/>
    <cellStyle name="Output 2 2 4" xfId="5116" xr:uid="{00000000-0005-0000-0000-0000CA370000}"/>
    <cellStyle name="Output 2 2 5" xfId="5117" xr:uid="{00000000-0005-0000-0000-0000CB370000}"/>
    <cellStyle name="Output 2 2 6" xfId="14038" xr:uid="{00000000-0005-0000-0000-0000CC370000}"/>
    <cellStyle name="Output 2 2 6 2" xfId="27209" xr:uid="{00000000-0005-0000-0000-0000CD370000}"/>
    <cellStyle name="Output 2 2 6 2 2" xfId="39960" xr:uid="{00000000-0005-0000-0000-0000CE370000}"/>
    <cellStyle name="Output 2 2 7" xfId="19024" xr:uid="{00000000-0005-0000-0000-0000CF370000}"/>
    <cellStyle name="Output 2 2 7 2" xfId="31775" xr:uid="{00000000-0005-0000-0000-0000D0370000}"/>
    <cellStyle name="Output 2 3" xfId="5118" xr:uid="{00000000-0005-0000-0000-0000D1370000}"/>
    <cellStyle name="Output 2 3 2" xfId="14034" xr:uid="{00000000-0005-0000-0000-0000D2370000}"/>
    <cellStyle name="Output 2 3 2 2" xfId="27205" xr:uid="{00000000-0005-0000-0000-0000D3370000}"/>
    <cellStyle name="Output 2 3 2 2 2" xfId="39956" xr:uid="{00000000-0005-0000-0000-0000D4370000}"/>
    <cellStyle name="Output 2 3 3" xfId="19028" xr:uid="{00000000-0005-0000-0000-0000D5370000}"/>
    <cellStyle name="Output 2 3 3 2" xfId="31779" xr:uid="{00000000-0005-0000-0000-0000D6370000}"/>
    <cellStyle name="Output 2 4" xfId="5119" xr:uid="{00000000-0005-0000-0000-0000D7370000}"/>
    <cellStyle name="Output 2 5" xfId="5120" xr:uid="{00000000-0005-0000-0000-0000D8370000}"/>
    <cellStyle name="Output 2 6" xfId="14039" xr:uid="{00000000-0005-0000-0000-0000D9370000}"/>
    <cellStyle name="Output 2 6 2" xfId="27210" xr:uid="{00000000-0005-0000-0000-0000DA370000}"/>
    <cellStyle name="Output 2 6 2 2" xfId="39961" xr:uid="{00000000-0005-0000-0000-0000DB370000}"/>
    <cellStyle name="Output 2 7" xfId="19023" xr:uid="{00000000-0005-0000-0000-0000DC370000}"/>
    <cellStyle name="Output 2 7 2" xfId="31774" xr:uid="{00000000-0005-0000-0000-0000DD370000}"/>
    <cellStyle name="Output 2 8" xfId="5111" xr:uid="{00000000-0005-0000-0000-0000DE370000}"/>
    <cellStyle name="Output 20" xfId="1535" xr:uid="{00000000-0005-0000-0000-0000DF370000}"/>
    <cellStyle name="Output 3" xfId="1536" xr:uid="{00000000-0005-0000-0000-0000E0370000}"/>
    <cellStyle name="Output 3 2" xfId="5122" xr:uid="{00000000-0005-0000-0000-0000E1370000}"/>
    <cellStyle name="Output 3 2 2" xfId="5123" xr:uid="{00000000-0005-0000-0000-0000E2370000}"/>
    <cellStyle name="Output 3 2 2 2" xfId="5124" xr:uid="{00000000-0005-0000-0000-0000E3370000}"/>
    <cellStyle name="Output 3 2 2 2 2" xfId="14030" xr:uid="{00000000-0005-0000-0000-0000E4370000}"/>
    <cellStyle name="Output 3 2 2 2 2 2" xfId="27201" xr:uid="{00000000-0005-0000-0000-0000E5370000}"/>
    <cellStyle name="Output 3 2 2 2 2 2 2" xfId="39952" xr:uid="{00000000-0005-0000-0000-0000E6370000}"/>
    <cellStyle name="Output 3 2 2 2 3" xfId="19032" xr:uid="{00000000-0005-0000-0000-0000E7370000}"/>
    <cellStyle name="Output 3 2 2 2 3 2" xfId="31783" xr:uid="{00000000-0005-0000-0000-0000E8370000}"/>
    <cellStyle name="Output 3 2 2 3" xfId="14031" xr:uid="{00000000-0005-0000-0000-0000E9370000}"/>
    <cellStyle name="Output 3 2 2 3 2" xfId="27202" xr:uid="{00000000-0005-0000-0000-0000EA370000}"/>
    <cellStyle name="Output 3 2 2 3 2 2" xfId="39953" xr:uid="{00000000-0005-0000-0000-0000EB370000}"/>
    <cellStyle name="Output 3 2 2 4" xfId="19031" xr:uid="{00000000-0005-0000-0000-0000EC370000}"/>
    <cellStyle name="Output 3 2 2 4 2" xfId="31782" xr:uid="{00000000-0005-0000-0000-0000ED370000}"/>
    <cellStyle name="Output 3 2 3" xfId="5125" xr:uid="{00000000-0005-0000-0000-0000EE370000}"/>
    <cellStyle name="Output 3 2 3 2" xfId="14029" xr:uid="{00000000-0005-0000-0000-0000EF370000}"/>
    <cellStyle name="Output 3 2 3 2 2" xfId="27200" xr:uid="{00000000-0005-0000-0000-0000F0370000}"/>
    <cellStyle name="Output 3 2 3 2 2 2" xfId="39951" xr:uid="{00000000-0005-0000-0000-0000F1370000}"/>
    <cellStyle name="Output 3 2 3 3" xfId="19033" xr:uid="{00000000-0005-0000-0000-0000F2370000}"/>
    <cellStyle name="Output 3 2 3 3 2" xfId="31784" xr:uid="{00000000-0005-0000-0000-0000F3370000}"/>
    <cellStyle name="Output 3 2 4" xfId="14032" xr:uid="{00000000-0005-0000-0000-0000F4370000}"/>
    <cellStyle name="Output 3 2 4 2" xfId="27203" xr:uid="{00000000-0005-0000-0000-0000F5370000}"/>
    <cellStyle name="Output 3 2 4 2 2" xfId="39954" xr:uid="{00000000-0005-0000-0000-0000F6370000}"/>
    <cellStyle name="Output 3 2 5" xfId="19030" xr:uid="{00000000-0005-0000-0000-0000F7370000}"/>
    <cellStyle name="Output 3 2 5 2" xfId="31781" xr:uid="{00000000-0005-0000-0000-0000F8370000}"/>
    <cellStyle name="Output 3 3" xfId="5126" xr:uid="{00000000-0005-0000-0000-0000F9370000}"/>
    <cellStyle name="Output 3 3 2" xfId="14028" xr:uid="{00000000-0005-0000-0000-0000FA370000}"/>
    <cellStyle name="Output 3 3 2 2" xfId="27199" xr:uid="{00000000-0005-0000-0000-0000FB370000}"/>
    <cellStyle name="Output 3 3 2 2 2" xfId="39950" xr:uid="{00000000-0005-0000-0000-0000FC370000}"/>
    <cellStyle name="Output 3 3 3" xfId="19034" xr:uid="{00000000-0005-0000-0000-0000FD370000}"/>
    <cellStyle name="Output 3 3 3 2" xfId="31785" xr:uid="{00000000-0005-0000-0000-0000FE370000}"/>
    <cellStyle name="Output 3 4" xfId="14033" xr:uid="{00000000-0005-0000-0000-0000FF370000}"/>
    <cellStyle name="Output 3 4 2" xfId="27204" xr:uid="{00000000-0005-0000-0000-000000380000}"/>
    <cellStyle name="Output 3 4 2 2" xfId="39955" xr:uid="{00000000-0005-0000-0000-000001380000}"/>
    <cellStyle name="Output 3 5" xfId="19029" xr:uid="{00000000-0005-0000-0000-000002380000}"/>
    <cellStyle name="Output 3 5 2" xfId="31780" xr:uid="{00000000-0005-0000-0000-000003380000}"/>
    <cellStyle name="Output 3 6" xfId="5121" xr:uid="{00000000-0005-0000-0000-000004380000}"/>
    <cellStyle name="Output 4" xfId="1537" xr:uid="{00000000-0005-0000-0000-000005380000}"/>
    <cellStyle name="Output 4 2" xfId="5128" xr:uid="{00000000-0005-0000-0000-000006380000}"/>
    <cellStyle name="Output 4 2 2" xfId="5129" xr:uid="{00000000-0005-0000-0000-000007380000}"/>
    <cellStyle name="Output 4 2 2 2" xfId="5130" xr:uid="{00000000-0005-0000-0000-000008380000}"/>
    <cellStyle name="Output 4 2 2 2 2" xfId="14024" xr:uid="{00000000-0005-0000-0000-000009380000}"/>
    <cellStyle name="Output 4 2 2 2 2 2" xfId="27195" xr:uid="{00000000-0005-0000-0000-00000A380000}"/>
    <cellStyle name="Output 4 2 2 2 2 2 2" xfId="39946" xr:uid="{00000000-0005-0000-0000-00000B380000}"/>
    <cellStyle name="Output 4 2 2 2 3" xfId="19038" xr:uid="{00000000-0005-0000-0000-00000C380000}"/>
    <cellStyle name="Output 4 2 2 2 3 2" xfId="31789" xr:uid="{00000000-0005-0000-0000-00000D380000}"/>
    <cellStyle name="Output 4 2 2 3" xfId="14025" xr:uid="{00000000-0005-0000-0000-00000E380000}"/>
    <cellStyle name="Output 4 2 2 3 2" xfId="27196" xr:uid="{00000000-0005-0000-0000-00000F380000}"/>
    <cellStyle name="Output 4 2 2 3 2 2" xfId="39947" xr:uid="{00000000-0005-0000-0000-000010380000}"/>
    <cellStyle name="Output 4 2 2 4" xfId="19037" xr:uid="{00000000-0005-0000-0000-000011380000}"/>
    <cellStyle name="Output 4 2 2 4 2" xfId="31788" xr:uid="{00000000-0005-0000-0000-000012380000}"/>
    <cellStyle name="Output 4 2 3" xfId="5131" xr:uid="{00000000-0005-0000-0000-000013380000}"/>
    <cellStyle name="Output 4 2 3 2" xfId="14023" xr:uid="{00000000-0005-0000-0000-000014380000}"/>
    <cellStyle name="Output 4 2 3 2 2" xfId="27194" xr:uid="{00000000-0005-0000-0000-000015380000}"/>
    <cellStyle name="Output 4 2 3 2 2 2" xfId="39945" xr:uid="{00000000-0005-0000-0000-000016380000}"/>
    <cellStyle name="Output 4 2 3 3" xfId="19039" xr:uid="{00000000-0005-0000-0000-000017380000}"/>
    <cellStyle name="Output 4 2 3 3 2" xfId="31790" xr:uid="{00000000-0005-0000-0000-000018380000}"/>
    <cellStyle name="Output 4 2 4" xfId="14026" xr:uid="{00000000-0005-0000-0000-000019380000}"/>
    <cellStyle name="Output 4 2 4 2" xfId="27197" xr:uid="{00000000-0005-0000-0000-00001A380000}"/>
    <cellStyle name="Output 4 2 4 2 2" xfId="39948" xr:uid="{00000000-0005-0000-0000-00001B380000}"/>
    <cellStyle name="Output 4 2 5" xfId="19036" xr:uid="{00000000-0005-0000-0000-00001C380000}"/>
    <cellStyle name="Output 4 2 5 2" xfId="31787" xr:uid="{00000000-0005-0000-0000-00001D380000}"/>
    <cellStyle name="Output 4 3" xfId="5132" xr:uid="{00000000-0005-0000-0000-00001E380000}"/>
    <cellStyle name="Output 4 3 2" xfId="14022" xr:uid="{00000000-0005-0000-0000-00001F380000}"/>
    <cellStyle name="Output 4 3 2 2" xfId="27193" xr:uid="{00000000-0005-0000-0000-000020380000}"/>
    <cellStyle name="Output 4 3 2 2 2" xfId="39944" xr:uid="{00000000-0005-0000-0000-000021380000}"/>
    <cellStyle name="Output 4 3 3" xfId="19040" xr:uid="{00000000-0005-0000-0000-000022380000}"/>
    <cellStyle name="Output 4 3 3 2" xfId="31791" xr:uid="{00000000-0005-0000-0000-000023380000}"/>
    <cellStyle name="Output 4 4" xfId="14027" xr:uid="{00000000-0005-0000-0000-000024380000}"/>
    <cellStyle name="Output 4 4 2" xfId="27198" xr:uid="{00000000-0005-0000-0000-000025380000}"/>
    <cellStyle name="Output 4 4 2 2" xfId="39949" xr:uid="{00000000-0005-0000-0000-000026380000}"/>
    <cellStyle name="Output 4 5" xfId="19035" xr:uid="{00000000-0005-0000-0000-000027380000}"/>
    <cellStyle name="Output 4 5 2" xfId="31786" xr:uid="{00000000-0005-0000-0000-000028380000}"/>
    <cellStyle name="Output 4 6" xfId="5127" xr:uid="{00000000-0005-0000-0000-000029380000}"/>
    <cellStyle name="Output 5" xfId="1538" xr:uid="{00000000-0005-0000-0000-00002A380000}"/>
    <cellStyle name="Output 5 2" xfId="5134" xr:uid="{00000000-0005-0000-0000-00002B380000}"/>
    <cellStyle name="Output 5 2 2" xfId="5135" xr:uid="{00000000-0005-0000-0000-00002C380000}"/>
    <cellStyle name="Output 5 2 2 2" xfId="5136" xr:uid="{00000000-0005-0000-0000-00002D380000}"/>
    <cellStyle name="Output 5 2 2 2 2" xfId="14018" xr:uid="{00000000-0005-0000-0000-00002E380000}"/>
    <cellStyle name="Output 5 2 2 2 2 2" xfId="27189" xr:uid="{00000000-0005-0000-0000-00002F380000}"/>
    <cellStyle name="Output 5 2 2 2 2 2 2" xfId="39940" xr:uid="{00000000-0005-0000-0000-000030380000}"/>
    <cellStyle name="Output 5 2 2 2 3" xfId="19044" xr:uid="{00000000-0005-0000-0000-000031380000}"/>
    <cellStyle name="Output 5 2 2 2 3 2" xfId="31795" xr:uid="{00000000-0005-0000-0000-000032380000}"/>
    <cellStyle name="Output 5 2 2 3" xfId="14019" xr:uid="{00000000-0005-0000-0000-000033380000}"/>
    <cellStyle name="Output 5 2 2 3 2" xfId="27190" xr:uid="{00000000-0005-0000-0000-000034380000}"/>
    <cellStyle name="Output 5 2 2 3 2 2" xfId="39941" xr:uid="{00000000-0005-0000-0000-000035380000}"/>
    <cellStyle name="Output 5 2 2 4" xfId="19043" xr:uid="{00000000-0005-0000-0000-000036380000}"/>
    <cellStyle name="Output 5 2 2 4 2" xfId="31794" xr:uid="{00000000-0005-0000-0000-000037380000}"/>
    <cellStyle name="Output 5 2 3" xfId="5137" xr:uid="{00000000-0005-0000-0000-000038380000}"/>
    <cellStyle name="Output 5 2 3 2" xfId="14017" xr:uid="{00000000-0005-0000-0000-000039380000}"/>
    <cellStyle name="Output 5 2 3 2 2" xfId="27188" xr:uid="{00000000-0005-0000-0000-00003A380000}"/>
    <cellStyle name="Output 5 2 3 2 2 2" xfId="39939" xr:uid="{00000000-0005-0000-0000-00003B380000}"/>
    <cellStyle name="Output 5 2 3 3" xfId="19045" xr:uid="{00000000-0005-0000-0000-00003C380000}"/>
    <cellStyle name="Output 5 2 3 3 2" xfId="31796" xr:uid="{00000000-0005-0000-0000-00003D380000}"/>
    <cellStyle name="Output 5 2 4" xfId="14020" xr:uid="{00000000-0005-0000-0000-00003E380000}"/>
    <cellStyle name="Output 5 2 4 2" xfId="27191" xr:uid="{00000000-0005-0000-0000-00003F380000}"/>
    <cellStyle name="Output 5 2 4 2 2" xfId="39942" xr:uid="{00000000-0005-0000-0000-000040380000}"/>
    <cellStyle name="Output 5 2 5" xfId="19042" xr:uid="{00000000-0005-0000-0000-000041380000}"/>
    <cellStyle name="Output 5 2 5 2" xfId="31793" xr:uid="{00000000-0005-0000-0000-000042380000}"/>
    <cellStyle name="Output 5 3" xfId="5138" xr:uid="{00000000-0005-0000-0000-000043380000}"/>
    <cellStyle name="Output 5 3 2" xfId="14016" xr:uid="{00000000-0005-0000-0000-000044380000}"/>
    <cellStyle name="Output 5 3 2 2" xfId="27187" xr:uid="{00000000-0005-0000-0000-000045380000}"/>
    <cellStyle name="Output 5 3 2 2 2" xfId="39938" xr:uid="{00000000-0005-0000-0000-000046380000}"/>
    <cellStyle name="Output 5 3 3" xfId="19046" xr:uid="{00000000-0005-0000-0000-000047380000}"/>
    <cellStyle name="Output 5 3 3 2" xfId="31797" xr:uid="{00000000-0005-0000-0000-000048380000}"/>
    <cellStyle name="Output 5 4" xfId="14021" xr:uid="{00000000-0005-0000-0000-000049380000}"/>
    <cellStyle name="Output 5 4 2" xfId="27192" xr:uid="{00000000-0005-0000-0000-00004A380000}"/>
    <cellStyle name="Output 5 4 2 2" xfId="39943" xr:uid="{00000000-0005-0000-0000-00004B380000}"/>
    <cellStyle name="Output 5 5" xfId="19041" xr:uid="{00000000-0005-0000-0000-00004C380000}"/>
    <cellStyle name="Output 5 5 2" xfId="31792" xr:uid="{00000000-0005-0000-0000-00004D380000}"/>
    <cellStyle name="Output 5 6" xfId="5133" xr:uid="{00000000-0005-0000-0000-00004E380000}"/>
    <cellStyle name="Output 6" xfId="1539" xr:uid="{00000000-0005-0000-0000-00004F380000}"/>
    <cellStyle name="Output 6 2" xfId="5140" xr:uid="{00000000-0005-0000-0000-000050380000}"/>
    <cellStyle name="Output 6 2 2" xfId="5141" xr:uid="{00000000-0005-0000-0000-000051380000}"/>
    <cellStyle name="Output 6 2 2 2" xfId="5142" xr:uid="{00000000-0005-0000-0000-000052380000}"/>
    <cellStyle name="Output 6 2 2 2 2" xfId="14012" xr:uid="{00000000-0005-0000-0000-000053380000}"/>
    <cellStyle name="Output 6 2 2 2 2 2" xfId="27183" xr:uid="{00000000-0005-0000-0000-000054380000}"/>
    <cellStyle name="Output 6 2 2 2 2 2 2" xfId="39934" xr:uid="{00000000-0005-0000-0000-000055380000}"/>
    <cellStyle name="Output 6 2 2 2 3" xfId="19050" xr:uid="{00000000-0005-0000-0000-000056380000}"/>
    <cellStyle name="Output 6 2 2 2 3 2" xfId="31801" xr:uid="{00000000-0005-0000-0000-000057380000}"/>
    <cellStyle name="Output 6 2 2 3" xfId="14013" xr:uid="{00000000-0005-0000-0000-000058380000}"/>
    <cellStyle name="Output 6 2 2 3 2" xfId="27184" xr:uid="{00000000-0005-0000-0000-000059380000}"/>
    <cellStyle name="Output 6 2 2 3 2 2" xfId="39935" xr:uid="{00000000-0005-0000-0000-00005A380000}"/>
    <cellStyle name="Output 6 2 2 4" xfId="19049" xr:uid="{00000000-0005-0000-0000-00005B380000}"/>
    <cellStyle name="Output 6 2 2 4 2" xfId="31800" xr:uid="{00000000-0005-0000-0000-00005C380000}"/>
    <cellStyle name="Output 6 2 3" xfId="5143" xr:uid="{00000000-0005-0000-0000-00005D380000}"/>
    <cellStyle name="Output 6 2 3 2" xfId="14011" xr:uid="{00000000-0005-0000-0000-00005E380000}"/>
    <cellStyle name="Output 6 2 3 2 2" xfId="27182" xr:uid="{00000000-0005-0000-0000-00005F380000}"/>
    <cellStyle name="Output 6 2 3 2 2 2" xfId="39933" xr:uid="{00000000-0005-0000-0000-000060380000}"/>
    <cellStyle name="Output 6 2 3 3" xfId="19051" xr:uid="{00000000-0005-0000-0000-000061380000}"/>
    <cellStyle name="Output 6 2 3 3 2" xfId="31802" xr:uid="{00000000-0005-0000-0000-000062380000}"/>
    <cellStyle name="Output 6 2 4" xfId="14014" xr:uid="{00000000-0005-0000-0000-000063380000}"/>
    <cellStyle name="Output 6 2 4 2" xfId="27185" xr:uid="{00000000-0005-0000-0000-000064380000}"/>
    <cellStyle name="Output 6 2 4 2 2" xfId="39936" xr:uid="{00000000-0005-0000-0000-000065380000}"/>
    <cellStyle name="Output 6 2 5" xfId="19048" xr:uid="{00000000-0005-0000-0000-000066380000}"/>
    <cellStyle name="Output 6 2 5 2" xfId="31799" xr:uid="{00000000-0005-0000-0000-000067380000}"/>
    <cellStyle name="Output 6 3" xfId="5144" xr:uid="{00000000-0005-0000-0000-000068380000}"/>
    <cellStyle name="Output 6 3 2" xfId="14010" xr:uid="{00000000-0005-0000-0000-000069380000}"/>
    <cellStyle name="Output 6 3 2 2" xfId="27181" xr:uid="{00000000-0005-0000-0000-00006A380000}"/>
    <cellStyle name="Output 6 3 2 2 2" xfId="39932" xr:uid="{00000000-0005-0000-0000-00006B380000}"/>
    <cellStyle name="Output 6 3 3" xfId="19052" xr:uid="{00000000-0005-0000-0000-00006C380000}"/>
    <cellStyle name="Output 6 3 3 2" xfId="31803" xr:uid="{00000000-0005-0000-0000-00006D380000}"/>
    <cellStyle name="Output 6 4" xfId="14015" xr:uid="{00000000-0005-0000-0000-00006E380000}"/>
    <cellStyle name="Output 6 4 2" xfId="27186" xr:uid="{00000000-0005-0000-0000-00006F380000}"/>
    <cellStyle name="Output 6 4 2 2" xfId="39937" xr:uid="{00000000-0005-0000-0000-000070380000}"/>
    <cellStyle name="Output 6 5" xfId="19047" xr:uid="{00000000-0005-0000-0000-000071380000}"/>
    <cellStyle name="Output 6 5 2" xfId="31798" xr:uid="{00000000-0005-0000-0000-000072380000}"/>
    <cellStyle name="Output 6 6" xfId="5139" xr:uid="{00000000-0005-0000-0000-000073380000}"/>
    <cellStyle name="Output 7" xfId="1540" xr:uid="{00000000-0005-0000-0000-000074380000}"/>
    <cellStyle name="Output 7 2" xfId="5146" xr:uid="{00000000-0005-0000-0000-000075380000}"/>
    <cellStyle name="Output 7 2 2" xfId="5147" xr:uid="{00000000-0005-0000-0000-000076380000}"/>
    <cellStyle name="Output 7 2 2 2" xfId="5148" xr:uid="{00000000-0005-0000-0000-000077380000}"/>
    <cellStyle name="Output 7 2 2 2 2" xfId="14006" xr:uid="{00000000-0005-0000-0000-000078380000}"/>
    <cellStyle name="Output 7 2 2 2 2 2" xfId="27177" xr:uid="{00000000-0005-0000-0000-000079380000}"/>
    <cellStyle name="Output 7 2 2 2 2 2 2" xfId="39928" xr:uid="{00000000-0005-0000-0000-00007A380000}"/>
    <cellStyle name="Output 7 2 2 2 3" xfId="19056" xr:uid="{00000000-0005-0000-0000-00007B380000}"/>
    <cellStyle name="Output 7 2 2 2 3 2" xfId="31807" xr:uid="{00000000-0005-0000-0000-00007C380000}"/>
    <cellStyle name="Output 7 2 2 3" xfId="14007" xr:uid="{00000000-0005-0000-0000-00007D380000}"/>
    <cellStyle name="Output 7 2 2 3 2" xfId="27178" xr:uid="{00000000-0005-0000-0000-00007E380000}"/>
    <cellStyle name="Output 7 2 2 3 2 2" xfId="39929" xr:uid="{00000000-0005-0000-0000-00007F380000}"/>
    <cellStyle name="Output 7 2 2 4" xfId="19055" xr:uid="{00000000-0005-0000-0000-000080380000}"/>
    <cellStyle name="Output 7 2 2 4 2" xfId="31806" xr:uid="{00000000-0005-0000-0000-000081380000}"/>
    <cellStyle name="Output 7 2 3" xfId="5149" xr:uid="{00000000-0005-0000-0000-000082380000}"/>
    <cellStyle name="Output 7 2 3 2" xfId="14005" xr:uid="{00000000-0005-0000-0000-000083380000}"/>
    <cellStyle name="Output 7 2 3 2 2" xfId="27176" xr:uid="{00000000-0005-0000-0000-000084380000}"/>
    <cellStyle name="Output 7 2 3 2 2 2" xfId="39927" xr:uid="{00000000-0005-0000-0000-000085380000}"/>
    <cellStyle name="Output 7 2 3 3" xfId="19057" xr:uid="{00000000-0005-0000-0000-000086380000}"/>
    <cellStyle name="Output 7 2 3 3 2" xfId="31808" xr:uid="{00000000-0005-0000-0000-000087380000}"/>
    <cellStyle name="Output 7 2 4" xfId="14008" xr:uid="{00000000-0005-0000-0000-000088380000}"/>
    <cellStyle name="Output 7 2 4 2" xfId="27179" xr:uid="{00000000-0005-0000-0000-000089380000}"/>
    <cellStyle name="Output 7 2 4 2 2" xfId="39930" xr:uid="{00000000-0005-0000-0000-00008A380000}"/>
    <cellStyle name="Output 7 2 5" xfId="19054" xr:uid="{00000000-0005-0000-0000-00008B380000}"/>
    <cellStyle name="Output 7 2 5 2" xfId="31805" xr:uid="{00000000-0005-0000-0000-00008C380000}"/>
    <cellStyle name="Output 7 3" xfId="5150" xr:uid="{00000000-0005-0000-0000-00008D380000}"/>
    <cellStyle name="Output 7 3 2" xfId="14004" xr:uid="{00000000-0005-0000-0000-00008E380000}"/>
    <cellStyle name="Output 7 3 2 2" xfId="27175" xr:uid="{00000000-0005-0000-0000-00008F380000}"/>
    <cellStyle name="Output 7 3 2 2 2" xfId="39926" xr:uid="{00000000-0005-0000-0000-000090380000}"/>
    <cellStyle name="Output 7 3 3" xfId="19058" xr:uid="{00000000-0005-0000-0000-000091380000}"/>
    <cellStyle name="Output 7 3 3 2" xfId="31809" xr:uid="{00000000-0005-0000-0000-000092380000}"/>
    <cellStyle name="Output 7 4" xfId="14009" xr:uid="{00000000-0005-0000-0000-000093380000}"/>
    <cellStyle name="Output 7 4 2" xfId="27180" xr:uid="{00000000-0005-0000-0000-000094380000}"/>
    <cellStyle name="Output 7 4 2 2" xfId="39931" xr:uid="{00000000-0005-0000-0000-000095380000}"/>
    <cellStyle name="Output 7 5" xfId="19053" xr:uid="{00000000-0005-0000-0000-000096380000}"/>
    <cellStyle name="Output 7 5 2" xfId="31804" xr:uid="{00000000-0005-0000-0000-000097380000}"/>
    <cellStyle name="Output 7 6" xfId="5145" xr:uid="{00000000-0005-0000-0000-000098380000}"/>
    <cellStyle name="Output 8" xfId="1541" xr:uid="{00000000-0005-0000-0000-000099380000}"/>
    <cellStyle name="Output 8 2" xfId="5152" xr:uid="{00000000-0005-0000-0000-00009A380000}"/>
    <cellStyle name="Output 8 2 2" xfId="5153" xr:uid="{00000000-0005-0000-0000-00009B380000}"/>
    <cellStyle name="Output 8 2 2 2" xfId="5154" xr:uid="{00000000-0005-0000-0000-00009C380000}"/>
    <cellStyle name="Output 8 2 2 2 2" xfId="14000" xr:uid="{00000000-0005-0000-0000-00009D380000}"/>
    <cellStyle name="Output 8 2 2 2 2 2" xfId="27171" xr:uid="{00000000-0005-0000-0000-00009E380000}"/>
    <cellStyle name="Output 8 2 2 2 2 2 2" xfId="39922" xr:uid="{00000000-0005-0000-0000-00009F380000}"/>
    <cellStyle name="Output 8 2 2 2 3" xfId="19062" xr:uid="{00000000-0005-0000-0000-0000A0380000}"/>
    <cellStyle name="Output 8 2 2 2 3 2" xfId="31813" xr:uid="{00000000-0005-0000-0000-0000A1380000}"/>
    <cellStyle name="Output 8 2 2 3" xfId="14001" xr:uid="{00000000-0005-0000-0000-0000A2380000}"/>
    <cellStyle name="Output 8 2 2 3 2" xfId="27172" xr:uid="{00000000-0005-0000-0000-0000A3380000}"/>
    <cellStyle name="Output 8 2 2 3 2 2" xfId="39923" xr:uid="{00000000-0005-0000-0000-0000A4380000}"/>
    <cellStyle name="Output 8 2 2 4" xfId="19061" xr:uid="{00000000-0005-0000-0000-0000A5380000}"/>
    <cellStyle name="Output 8 2 2 4 2" xfId="31812" xr:uid="{00000000-0005-0000-0000-0000A6380000}"/>
    <cellStyle name="Output 8 2 3" xfId="5155" xr:uid="{00000000-0005-0000-0000-0000A7380000}"/>
    <cellStyle name="Output 8 2 3 2" xfId="13999" xr:uid="{00000000-0005-0000-0000-0000A8380000}"/>
    <cellStyle name="Output 8 2 3 2 2" xfId="27170" xr:uid="{00000000-0005-0000-0000-0000A9380000}"/>
    <cellStyle name="Output 8 2 3 2 2 2" xfId="39921" xr:uid="{00000000-0005-0000-0000-0000AA380000}"/>
    <cellStyle name="Output 8 2 3 3" xfId="19063" xr:uid="{00000000-0005-0000-0000-0000AB380000}"/>
    <cellStyle name="Output 8 2 3 3 2" xfId="31814" xr:uid="{00000000-0005-0000-0000-0000AC380000}"/>
    <cellStyle name="Output 8 2 4" xfId="14002" xr:uid="{00000000-0005-0000-0000-0000AD380000}"/>
    <cellStyle name="Output 8 2 4 2" xfId="27173" xr:uid="{00000000-0005-0000-0000-0000AE380000}"/>
    <cellStyle name="Output 8 2 4 2 2" xfId="39924" xr:uid="{00000000-0005-0000-0000-0000AF380000}"/>
    <cellStyle name="Output 8 2 5" xfId="19060" xr:uid="{00000000-0005-0000-0000-0000B0380000}"/>
    <cellStyle name="Output 8 2 5 2" xfId="31811" xr:uid="{00000000-0005-0000-0000-0000B1380000}"/>
    <cellStyle name="Output 8 3" xfId="5156" xr:uid="{00000000-0005-0000-0000-0000B2380000}"/>
    <cellStyle name="Output 8 3 2" xfId="13998" xr:uid="{00000000-0005-0000-0000-0000B3380000}"/>
    <cellStyle name="Output 8 3 2 2" xfId="27169" xr:uid="{00000000-0005-0000-0000-0000B4380000}"/>
    <cellStyle name="Output 8 3 2 2 2" xfId="39920" xr:uid="{00000000-0005-0000-0000-0000B5380000}"/>
    <cellStyle name="Output 8 3 3" xfId="19064" xr:uid="{00000000-0005-0000-0000-0000B6380000}"/>
    <cellStyle name="Output 8 3 3 2" xfId="31815" xr:uid="{00000000-0005-0000-0000-0000B7380000}"/>
    <cellStyle name="Output 8 4" xfId="14003" xr:uid="{00000000-0005-0000-0000-0000B8380000}"/>
    <cellStyle name="Output 8 4 2" xfId="27174" xr:uid="{00000000-0005-0000-0000-0000B9380000}"/>
    <cellStyle name="Output 8 4 2 2" xfId="39925" xr:uid="{00000000-0005-0000-0000-0000BA380000}"/>
    <cellStyle name="Output 8 5" xfId="19059" xr:uid="{00000000-0005-0000-0000-0000BB380000}"/>
    <cellStyle name="Output 8 5 2" xfId="31810" xr:uid="{00000000-0005-0000-0000-0000BC380000}"/>
    <cellStyle name="Output 8 6" xfId="5151" xr:uid="{00000000-0005-0000-0000-0000BD380000}"/>
    <cellStyle name="Output 9" xfId="1542" xr:uid="{00000000-0005-0000-0000-0000BE380000}"/>
    <cellStyle name="Output 9 2" xfId="5158" xr:uid="{00000000-0005-0000-0000-0000BF380000}"/>
    <cellStyle name="Output 9 2 2" xfId="5159" xr:uid="{00000000-0005-0000-0000-0000C0380000}"/>
    <cellStyle name="Output 9 2 2 2" xfId="5160" xr:uid="{00000000-0005-0000-0000-0000C1380000}"/>
    <cellStyle name="Output 9 2 2 2 2" xfId="13994" xr:uid="{00000000-0005-0000-0000-0000C2380000}"/>
    <cellStyle name="Output 9 2 2 2 2 2" xfId="27165" xr:uid="{00000000-0005-0000-0000-0000C3380000}"/>
    <cellStyle name="Output 9 2 2 2 2 2 2" xfId="39916" xr:uid="{00000000-0005-0000-0000-0000C4380000}"/>
    <cellStyle name="Output 9 2 2 2 3" xfId="19068" xr:uid="{00000000-0005-0000-0000-0000C5380000}"/>
    <cellStyle name="Output 9 2 2 2 3 2" xfId="31819" xr:uid="{00000000-0005-0000-0000-0000C6380000}"/>
    <cellStyle name="Output 9 2 2 3" xfId="13995" xr:uid="{00000000-0005-0000-0000-0000C7380000}"/>
    <cellStyle name="Output 9 2 2 3 2" xfId="27166" xr:uid="{00000000-0005-0000-0000-0000C8380000}"/>
    <cellStyle name="Output 9 2 2 3 2 2" xfId="39917" xr:uid="{00000000-0005-0000-0000-0000C9380000}"/>
    <cellStyle name="Output 9 2 2 4" xfId="19067" xr:uid="{00000000-0005-0000-0000-0000CA380000}"/>
    <cellStyle name="Output 9 2 2 4 2" xfId="31818" xr:uid="{00000000-0005-0000-0000-0000CB380000}"/>
    <cellStyle name="Output 9 2 3" xfId="5161" xr:uid="{00000000-0005-0000-0000-0000CC380000}"/>
    <cellStyle name="Output 9 2 3 2" xfId="13993" xr:uid="{00000000-0005-0000-0000-0000CD380000}"/>
    <cellStyle name="Output 9 2 3 2 2" xfId="27164" xr:uid="{00000000-0005-0000-0000-0000CE380000}"/>
    <cellStyle name="Output 9 2 3 2 2 2" xfId="39915" xr:uid="{00000000-0005-0000-0000-0000CF380000}"/>
    <cellStyle name="Output 9 2 3 3" xfId="19069" xr:uid="{00000000-0005-0000-0000-0000D0380000}"/>
    <cellStyle name="Output 9 2 3 3 2" xfId="31820" xr:uid="{00000000-0005-0000-0000-0000D1380000}"/>
    <cellStyle name="Output 9 2 4" xfId="13996" xr:uid="{00000000-0005-0000-0000-0000D2380000}"/>
    <cellStyle name="Output 9 2 4 2" xfId="27167" xr:uid="{00000000-0005-0000-0000-0000D3380000}"/>
    <cellStyle name="Output 9 2 4 2 2" xfId="39918" xr:uid="{00000000-0005-0000-0000-0000D4380000}"/>
    <cellStyle name="Output 9 2 5" xfId="19066" xr:uid="{00000000-0005-0000-0000-0000D5380000}"/>
    <cellStyle name="Output 9 2 5 2" xfId="31817" xr:uid="{00000000-0005-0000-0000-0000D6380000}"/>
    <cellStyle name="Output 9 3" xfId="5162" xr:uid="{00000000-0005-0000-0000-0000D7380000}"/>
    <cellStyle name="Output 9 3 2" xfId="13992" xr:uid="{00000000-0005-0000-0000-0000D8380000}"/>
    <cellStyle name="Output 9 3 2 2" xfId="27163" xr:uid="{00000000-0005-0000-0000-0000D9380000}"/>
    <cellStyle name="Output 9 3 2 2 2" xfId="39914" xr:uid="{00000000-0005-0000-0000-0000DA380000}"/>
    <cellStyle name="Output 9 3 3" xfId="19070" xr:uid="{00000000-0005-0000-0000-0000DB380000}"/>
    <cellStyle name="Output 9 3 3 2" xfId="31821" xr:uid="{00000000-0005-0000-0000-0000DC380000}"/>
    <cellStyle name="Output 9 4" xfId="13997" xr:uid="{00000000-0005-0000-0000-0000DD380000}"/>
    <cellStyle name="Output 9 4 2" xfId="27168" xr:uid="{00000000-0005-0000-0000-0000DE380000}"/>
    <cellStyle name="Output 9 4 2 2" xfId="39919" xr:uid="{00000000-0005-0000-0000-0000DF380000}"/>
    <cellStyle name="Output 9 5" xfId="19065" xr:uid="{00000000-0005-0000-0000-0000E0380000}"/>
    <cellStyle name="Output 9 5 2" xfId="31816" xr:uid="{00000000-0005-0000-0000-0000E1380000}"/>
    <cellStyle name="Output 9 6" xfId="5157" xr:uid="{00000000-0005-0000-0000-0000E2380000}"/>
    <cellStyle name="Percent" xfId="3" builtinId="5"/>
    <cellStyle name="Percent [0]" xfId="735" xr:uid="{00000000-0005-0000-0000-0000E4380000}"/>
    <cellStyle name="Percent [00]" xfId="736" xr:uid="{00000000-0005-0000-0000-0000E5380000}"/>
    <cellStyle name="Percent [2]" xfId="737" xr:uid="{00000000-0005-0000-0000-0000E6380000}"/>
    <cellStyle name="Percent 10" xfId="738" xr:uid="{00000000-0005-0000-0000-0000E7380000}"/>
    <cellStyle name="Percent 11" xfId="101" xr:uid="{00000000-0005-0000-0000-0000E8380000}"/>
    <cellStyle name="Percent 11 2" xfId="809" xr:uid="{00000000-0005-0000-0000-0000E9380000}"/>
    <cellStyle name="Percent 11 3" xfId="739" xr:uid="{00000000-0005-0000-0000-0000EA380000}"/>
    <cellStyle name="Percent 12" xfId="740" xr:uid="{00000000-0005-0000-0000-0000EB380000}"/>
    <cellStyle name="Percent 13" xfId="741" xr:uid="{00000000-0005-0000-0000-0000EC380000}"/>
    <cellStyle name="Percent 14" xfId="742" xr:uid="{00000000-0005-0000-0000-0000ED380000}"/>
    <cellStyle name="Percent 15" xfId="102" xr:uid="{00000000-0005-0000-0000-0000EE380000}"/>
    <cellStyle name="Percent 16" xfId="743" xr:uid="{00000000-0005-0000-0000-0000EF380000}"/>
    <cellStyle name="Percent 17" xfId="744" xr:uid="{00000000-0005-0000-0000-0000F0380000}"/>
    <cellStyle name="Percent 18" xfId="745" xr:uid="{00000000-0005-0000-0000-0000F1380000}"/>
    <cellStyle name="Percent 19" xfId="103" xr:uid="{00000000-0005-0000-0000-0000F2380000}"/>
    <cellStyle name="Percent 19 2" xfId="810" xr:uid="{00000000-0005-0000-0000-0000F3380000}"/>
    <cellStyle name="Percent 19 3" xfId="746" xr:uid="{00000000-0005-0000-0000-0000F4380000}"/>
    <cellStyle name="Percent 2" xfId="13" xr:uid="{00000000-0005-0000-0000-0000F5380000}"/>
    <cellStyle name="Percent 2 2" xfId="104" xr:uid="{00000000-0005-0000-0000-0000F6380000}"/>
    <cellStyle name="Percent 2 2 2" xfId="811" xr:uid="{00000000-0005-0000-0000-0000F7380000}"/>
    <cellStyle name="Percent 2 2 2 2" xfId="30559" xr:uid="{00000000-0005-0000-0000-0000F8380000}"/>
    <cellStyle name="Percent 2 2 3" xfId="748" xr:uid="{00000000-0005-0000-0000-0000F9380000}"/>
    <cellStyle name="Percent 2 2 4" xfId="1597" xr:uid="{00000000-0005-0000-0000-0000FA380000}"/>
    <cellStyle name="Percent 2 3" xfId="749" xr:uid="{00000000-0005-0000-0000-0000FB380000}"/>
    <cellStyle name="Percent 2 3 2" xfId="1591" xr:uid="{00000000-0005-0000-0000-0000FC380000}"/>
    <cellStyle name="Percent 2 4" xfId="750" xr:uid="{00000000-0005-0000-0000-0000FD380000}"/>
    <cellStyle name="Percent 2 4 2" xfId="751" xr:uid="{00000000-0005-0000-0000-0000FE380000}"/>
    <cellStyle name="Percent 2 5" xfId="752" xr:uid="{00000000-0005-0000-0000-0000FF380000}"/>
    <cellStyle name="Percent 2 6" xfId="753" xr:uid="{00000000-0005-0000-0000-000000390000}"/>
    <cellStyle name="Percent 2 7" xfId="754" xr:uid="{00000000-0005-0000-0000-000001390000}"/>
    <cellStyle name="Percent 2 8" xfId="747" xr:uid="{00000000-0005-0000-0000-000002390000}"/>
    <cellStyle name="Percent 20" xfId="755" xr:uid="{00000000-0005-0000-0000-000003390000}"/>
    <cellStyle name="Percent 21" xfId="756" xr:uid="{00000000-0005-0000-0000-000004390000}"/>
    <cellStyle name="Percent 22" xfId="757" xr:uid="{00000000-0005-0000-0000-000005390000}"/>
    <cellStyle name="Percent 23" xfId="105" xr:uid="{00000000-0005-0000-0000-000006390000}"/>
    <cellStyle name="Percent 24" xfId="758" xr:uid="{00000000-0005-0000-0000-000007390000}"/>
    <cellStyle name="Percent 25" xfId="759" xr:uid="{00000000-0005-0000-0000-000008390000}"/>
    <cellStyle name="Percent 26" xfId="760" xr:uid="{00000000-0005-0000-0000-000009390000}"/>
    <cellStyle name="Percent 27" xfId="106" xr:uid="{00000000-0005-0000-0000-00000A390000}"/>
    <cellStyle name="Percent 28" xfId="761" xr:uid="{00000000-0005-0000-0000-00000B390000}"/>
    <cellStyle name="Percent 29" xfId="762" xr:uid="{00000000-0005-0000-0000-00000C390000}"/>
    <cellStyle name="Percent 3" xfId="763" xr:uid="{00000000-0005-0000-0000-00000D390000}"/>
    <cellStyle name="Percent 3 2" xfId="764" xr:uid="{00000000-0005-0000-0000-00000E390000}"/>
    <cellStyle name="Percent 3 2 2" xfId="5164" xr:uid="{00000000-0005-0000-0000-00000F390000}"/>
    <cellStyle name="Percent 3 3" xfId="765" xr:uid="{00000000-0005-0000-0000-000010390000}"/>
    <cellStyle name="Percent 3 3 2" xfId="5163" xr:uid="{00000000-0005-0000-0000-000011390000}"/>
    <cellStyle name="Percent 3 4" xfId="1592" xr:uid="{00000000-0005-0000-0000-000012390000}"/>
    <cellStyle name="Percent 4" xfId="107" xr:uid="{00000000-0005-0000-0000-000013390000}"/>
    <cellStyle name="Percent 4 2" xfId="812" xr:uid="{00000000-0005-0000-0000-000014390000}"/>
    <cellStyle name="Percent 4 2 2" xfId="10272" xr:uid="{00000000-0005-0000-0000-000015390000}"/>
    <cellStyle name="Percent 4 3" xfId="766" xr:uid="{00000000-0005-0000-0000-000016390000}"/>
    <cellStyle name="Percent 4 3 2" xfId="5165" xr:uid="{00000000-0005-0000-0000-000017390000}"/>
    <cellStyle name="Percent 4 4" xfId="1593" xr:uid="{00000000-0005-0000-0000-000018390000}"/>
    <cellStyle name="Percent 5" xfId="767" xr:uid="{00000000-0005-0000-0000-000019390000}"/>
    <cellStyle name="Percent 5 2" xfId="10266" xr:uid="{00000000-0005-0000-0000-00001A390000}"/>
    <cellStyle name="Percent 5 3" xfId="5166" xr:uid="{00000000-0005-0000-0000-00001B390000}"/>
    <cellStyle name="Percent 5 4" xfId="1590" xr:uid="{00000000-0005-0000-0000-00001C390000}"/>
    <cellStyle name="Percent 6" xfId="108" xr:uid="{00000000-0005-0000-0000-00001D390000}"/>
    <cellStyle name="Percent 6 2" xfId="813" xr:uid="{00000000-0005-0000-0000-00001E390000}"/>
    <cellStyle name="Percent 6 3" xfId="768" xr:uid="{00000000-0005-0000-0000-00001F390000}"/>
    <cellStyle name="Percent 7" xfId="109" xr:uid="{00000000-0005-0000-0000-000020390000}"/>
    <cellStyle name="Percent 8" xfId="769" xr:uid="{00000000-0005-0000-0000-000021390000}"/>
    <cellStyle name="Percent 9" xfId="770" xr:uid="{00000000-0005-0000-0000-000022390000}"/>
    <cellStyle name="percentage" xfId="771" xr:uid="{00000000-0005-0000-0000-000023390000}"/>
    <cellStyle name="PillarData" xfId="5167" xr:uid="{00000000-0005-0000-0000-000024390000}"/>
    <cellStyle name="PillarHeading" xfId="5168" xr:uid="{00000000-0005-0000-0000-000025390000}"/>
    <cellStyle name="PillarText" xfId="5169" xr:uid="{00000000-0005-0000-0000-000026390000}"/>
    <cellStyle name="Porcentaje 2" xfId="5170" xr:uid="{00000000-0005-0000-0000-000027390000}"/>
    <cellStyle name="Porcentaje 2 2" xfId="5171" xr:uid="{00000000-0005-0000-0000-000028390000}"/>
    <cellStyle name="Porcentaje 2 2 2" xfId="5172" xr:uid="{00000000-0005-0000-0000-000029390000}"/>
    <cellStyle name="Porcentaje 2 2 3" xfId="5173" xr:uid="{00000000-0005-0000-0000-00002A390000}"/>
    <cellStyle name="Porcentaje 2 2 4" xfId="5174" xr:uid="{00000000-0005-0000-0000-00002B390000}"/>
    <cellStyle name="Porcentaje 2 3" xfId="5175" xr:uid="{00000000-0005-0000-0000-00002C390000}"/>
    <cellStyle name="Porcentaje 2 4" xfId="5176" xr:uid="{00000000-0005-0000-0000-00002D390000}"/>
    <cellStyle name="Porcentaje 3" xfId="5177" xr:uid="{00000000-0005-0000-0000-00002E390000}"/>
    <cellStyle name="Porcentaje 3 2" xfId="5178" xr:uid="{00000000-0005-0000-0000-00002F390000}"/>
    <cellStyle name="Porcentaje 3 2 2" xfId="5179" xr:uid="{00000000-0005-0000-0000-000030390000}"/>
    <cellStyle name="Porcentaje 3 3" xfId="5180" xr:uid="{00000000-0005-0000-0000-000031390000}"/>
    <cellStyle name="Porcentaje 3 4" xfId="5181" xr:uid="{00000000-0005-0000-0000-000032390000}"/>
    <cellStyle name="Porcentaje 4" xfId="5182" xr:uid="{00000000-0005-0000-0000-000033390000}"/>
    <cellStyle name="Porcentaje 4 2" xfId="5183" xr:uid="{00000000-0005-0000-0000-000034390000}"/>
    <cellStyle name="Porcentaje 4 2 2" xfId="5184" xr:uid="{00000000-0005-0000-0000-000035390000}"/>
    <cellStyle name="Porcentaje 4 2 3" xfId="5185" xr:uid="{00000000-0005-0000-0000-000036390000}"/>
    <cellStyle name="Porcentaje 4 3" xfId="5186" xr:uid="{00000000-0005-0000-0000-000037390000}"/>
    <cellStyle name="Porcentaje 4 4" xfId="5187" xr:uid="{00000000-0005-0000-0000-000038390000}"/>
    <cellStyle name="Porcentaje 5" xfId="5188" xr:uid="{00000000-0005-0000-0000-000039390000}"/>
    <cellStyle name="Porcentaje 5 2" xfId="5189" xr:uid="{00000000-0005-0000-0000-00003A390000}"/>
    <cellStyle name="Porcentaje 5 3" xfId="5190" xr:uid="{00000000-0005-0000-0000-00003B390000}"/>
    <cellStyle name="Porcentaje 6" xfId="5191" xr:uid="{00000000-0005-0000-0000-00003C390000}"/>
    <cellStyle name="Porcentaje 6 2" xfId="5192" xr:uid="{00000000-0005-0000-0000-00003D390000}"/>
    <cellStyle name="Porcentaje 6 3" xfId="5193" xr:uid="{00000000-0005-0000-0000-00003E390000}"/>
    <cellStyle name="Porcentaje 7" xfId="5194" xr:uid="{00000000-0005-0000-0000-00003F390000}"/>
    <cellStyle name="Porcentual 2" xfId="5195" xr:uid="{00000000-0005-0000-0000-000040390000}"/>
    <cellStyle name="Porcentual 2 2" xfId="5196" xr:uid="{00000000-0005-0000-0000-000041390000}"/>
    <cellStyle name="Porcentual 2 3" xfId="5197" xr:uid="{00000000-0005-0000-0000-000042390000}"/>
    <cellStyle name="Porcentual 3" xfId="5198" xr:uid="{00000000-0005-0000-0000-000043390000}"/>
    <cellStyle name="Porcentual 4" xfId="5199" xr:uid="{00000000-0005-0000-0000-000044390000}"/>
    <cellStyle name="PrePop Currency (0)" xfId="772" xr:uid="{00000000-0005-0000-0000-000045390000}"/>
    <cellStyle name="PrePop Currency (2)" xfId="773" xr:uid="{00000000-0005-0000-0000-000046390000}"/>
    <cellStyle name="PrePop Units (0)" xfId="774" xr:uid="{00000000-0005-0000-0000-000047390000}"/>
    <cellStyle name="PrePop Units (1)" xfId="775" xr:uid="{00000000-0005-0000-0000-000048390000}"/>
    <cellStyle name="PrePop Units (2)" xfId="776" xr:uid="{00000000-0005-0000-0000-000049390000}"/>
    <cellStyle name="Product Header" xfId="5200" xr:uid="{00000000-0005-0000-0000-00004A390000}"/>
    <cellStyle name="Produto" xfId="5201" xr:uid="{00000000-0005-0000-0000-00004B390000}"/>
    <cellStyle name="Punto0" xfId="5202" xr:uid="{00000000-0005-0000-0000-00004C390000}"/>
    <cellStyle name="QDF" xfId="777" xr:uid="{00000000-0005-0000-0000-00004D390000}"/>
    <cellStyle name="Salida 2" xfId="5203" xr:uid="{00000000-0005-0000-0000-00004E390000}"/>
    <cellStyle name="Salida 2 2" xfId="5204" xr:uid="{00000000-0005-0000-0000-00004F390000}"/>
    <cellStyle name="Salida 2 2 2" xfId="5205" xr:uid="{00000000-0005-0000-0000-000050390000}"/>
    <cellStyle name="Salida 2 2 2 2" xfId="5206" xr:uid="{00000000-0005-0000-0000-000051390000}"/>
    <cellStyle name="Salida 2 2 2 2 2" xfId="5207" xr:uid="{00000000-0005-0000-0000-000052390000}"/>
    <cellStyle name="Salida 2 2 2 2 2 2" xfId="13987" xr:uid="{00000000-0005-0000-0000-000053390000}"/>
    <cellStyle name="Salida 2 2 2 2 2 2 2" xfId="27158" xr:uid="{00000000-0005-0000-0000-000054390000}"/>
    <cellStyle name="Salida 2 2 2 2 2 2 2 2" xfId="39909" xr:uid="{00000000-0005-0000-0000-000055390000}"/>
    <cellStyle name="Salida 2 2 2 2 2 3" xfId="19075" xr:uid="{00000000-0005-0000-0000-000056390000}"/>
    <cellStyle name="Salida 2 2 2 2 2 3 2" xfId="31826" xr:uid="{00000000-0005-0000-0000-000057390000}"/>
    <cellStyle name="Salida 2 2 2 2 3" xfId="13988" xr:uid="{00000000-0005-0000-0000-000058390000}"/>
    <cellStyle name="Salida 2 2 2 2 3 2" xfId="27159" xr:uid="{00000000-0005-0000-0000-000059390000}"/>
    <cellStyle name="Salida 2 2 2 2 3 2 2" xfId="39910" xr:uid="{00000000-0005-0000-0000-00005A390000}"/>
    <cellStyle name="Salida 2 2 2 2 4" xfId="19074" xr:uid="{00000000-0005-0000-0000-00005B390000}"/>
    <cellStyle name="Salida 2 2 2 2 4 2" xfId="31825" xr:uid="{00000000-0005-0000-0000-00005C390000}"/>
    <cellStyle name="Salida 2 2 2 3" xfId="5208" xr:uid="{00000000-0005-0000-0000-00005D390000}"/>
    <cellStyle name="Salida 2 2 2 3 2" xfId="13986" xr:uid="{00000000-0005-0000-0000-00005E390000}"/>
    <cellStyle name="Salida 2 2 2 3 2 2" xfId="27157" xr:uid="{00000000-0005-0000-0000-00005F390000}"/>
    <cellStyle name="Salida 2 2 2 3 2 2 2" xfId="39908" xr:uid="{00000000-0005-0000-0000-000060390000}"/>
    <cellStyle name="Salida 2 2 2 3 3" xfId="19076" xr:uid="{00000000-0005-0000-0000-000061390000}"/>
    <cellStyle name="Salida 2 2 2 3 3 2" xfId="31827" xr:uid="{00000000-0005-0000-0000-000062390000}"/>
    <cellStyle name="Salida 2 2 2 4" xfId="13989" xr:uid="{00000000-0005-0000-0000-000063390000}"/>
    <cellStyle name="Salida 2 2 2 4 2" xfId="27160" xr:uid="{00000000-0005-0000-0000-000064390000}"/>
    <cellStyle name="Salida 2 2 2 4 2 2" xfId="39911" xr:uid="{00000000-0005-0000-0000-000065390000}"/>
    <cellStyle name="Salida 2 2 2 5" xfId="19073" xr:uid="{00000000-0005-0000-0000-000066390000}"/>
    <cellStyle name="Salida 2 2 2 5 2" xfId="31824" xr:uid="{00000000-0005-0000-0000-000067390000}"/>
    <cellStyle name="Salida 2 2 3" xfId="5209" xr:uid="{00000000-0005-0000-0000-000068390000}"/>
    <cellStyle name="Salida 2 2 3 2" xfId="13985" xr:uid="{00000000-0005-0000-0000-000069390000}"/>
    <cellStyle name="Salida 2 2 3 2 2" xfId="27156" xr:uid="{00000000-0005-0000-0000-00006A390000}"/>
    <cellStyle name="Salida 2 2 3 2 2 2" xfId="39907" xr:uid="{00000000-0005-0000-0000-00006B390000}"/>
    <cellStyle name="Salida 2 2 3 3" xfId="19077" xr:uid="{00000000-0005-0000-0000-00006C390000}"/>
    <cellStyle name="Salida 2 2 3 3 2" xfId="31828" xr:uid="{00000000-0005-0000-0000-00006D390000}"/>
    <cellStyle name="Salida 2 2 4" xfId="5210" xr:uid="{00000000-0005-0000-0000-00006E390000}"/>
    <cellStyle name="Salida 2 2 4 2" xfId="13984" xr:uid="{00000000-0005-0000-0000-00006F390000}"/>
    <cellStyle name="Salida 2 2 4 2 2" xfId="27155" xr:uid="{00000000-0005-0000-0000-000070390000}"/>
    <cellStyle name="Salida 2 2 4 2 2 2" xfId="39906" xr:uid="{00000000-0005-0000-0000-000071390000}"/>
    <cellStyle name="Salida 2 2 4 3" xfId="19078" xr:uid="{00000000-0005-0000-0000-000072390000}"/>
    <cellStyle name="Salida 2 2 4 3 2" xfId="31829" xr:uid="{00000000-0005-0000-0000-000073390000}"/>
    <cellStyle name="Salida 2 2 5" xfId="13990" xr:uid="{00000000-0005-0000-0000-000074390000}"/>
    <cellStyle name="Salida 2 2 5 2" xfId="27161" xr:uid="{00000000-0005-0000-0000-000075390000}"/>
    <cellStyle name="Salida 2 2 5 2 2" xfId="39912" xr:uid="{00000000-0005-0000-0000-000076390000}"/>
    <cellStyle name="Salida 2 2 6" xfId="19072" xr:uid="{00000000-0005-0000-0000-000077390000}"/>
    <cellStyle name="Salida 2 2 6 2" xfId="31823" xr:uid="{00000000-0005-0000-0000-000078390000}"/>
    <cellStyle name="Salida 2 3" xfId="5211" xr:uid="{00000000-0005-0000-0000-000079390000}"/>
    <cellStyle name="Salida 2 3 2" xfId="5212" xr:uid="{00000000-0005-0000-0000-00007A390000}"/>
    <cellStyle name="Salida 2 3 2 2" xfId="5213" xr:uid="{00000000-0005-0000-0000-00007B390000}"/>
    <cellStyle name="Salida 2 3 2 2 2" xfId="5214" xr:uid="{00000000-0005-0000-0000-00007C390000}"/>
    <cellStyle name="Salida 2 3 2 2 2 2" xfId="13980" xr:uid="{00000000-0005-0000-0000-00007D390000}"/>
    <cellStyle name="Salida 2 3 2 2 2 2 2" xfId="27151" xr:uid="{00000000-0005-0000-0000-00007E390000}"/>
    <cellStyle name="Salida 2 3 2 2 2 2 2 2" xfId="39902" xr:uid="{00000000-0005-0000-0000-00007F390000}"/>
    <cellStyle name="Salida 2 3 2 2 2 3" xfId="19082" xr:uid="{00000000-0005-0000-0000-000080390000}"/>
    <cellStyle name="Salida 2 3 2 2 2 3 2" xfId="31833" xr:uid="{00000000-0005-0000-0000-000081390000}"/>
    <cellStyle name="Salida 2 3 2 2 3" xfId="13981" xr:uid="{00000000-0005-0000-0000-000082390000}"/>
    <cellStyle name="Salida 2 3 2 2 3 2" xfId="27152" xr:uid="{00000000-0005-0000-0000-000083390000}"/>
    <cellStyle name="Salida 2 3 2 2 3 2 2" xfId="39903" xr:uid="{00000000-0005-0000-0000-000084390000}"/>
    <cellStyle name="Salida 2 3 2 2 4" xfId="19081" xr:uid="{00000000-0005-0000-0000-000085390000}"/>
    <cellStyle name="Salida 2 3 2 2 4 2" xfId="31832" xr:uid="{00000000-0005-0000-0000-000086390000}"/>
    <cellStyle name="Salida 2 3 2 3" xfId="5215" xr:uid="{00000000-0005-0000-0000-000087390000}"/>
    <cellStyle name="Salida 2 3 2 3 2" xfId="13979" xr:uid="{00000000-0005-0000-0000-000088390000}"/>
    <cellStyle name="Salida 2 3 2 3 2 2" xfId="27150" xr:uid="{00000000-0005-0000-0000-000089390000}"/>
    <cellStyle name="Salida 2 3 2 3 2 2 2" xfId="39901" xr:uid="{00000000-0005-0000-0000-00008A390000}"/>
    <cellStyle name="Salida 2 3 2 3 3" xfId="19083" xr:uid="{00000000-0005-0000-0000-00008B390000}"/>
    <cellStyle name="Salida 2 3 2 3 3 2" xfId="31834" xr:uid="{00000000-0005-0000-0000-00008C390000}"/>
    <cellStyle name="Salida 2 3 2 4" xfId="13982" xr:uid="{00000000-0005-0000-0000-00008D390000}"/>
    <cellStyle name="Salida 2 3 2 4 2" xfId="27153" xr:uid="{00000000-0005-0000-0000-00008E390000}"/>
    <cellStyle name="Salida 2 3 2 4 2 2" xfId="39904" xr:uid="{00000000-0005-0000-0000-00008F390000}"/>
    <cellStyle name="Salida 2 3 2 5" xfId="19080" xr:uid="{00000000-0005-0000-0000-000090390000}"/>
    <cellStyle name="Salida 2 3 2 5 2" xfId="31831" xr:uid="{00000000-0005-0000-0000-000091390000}"/>
    <cellStyle name="Salida 2 3 3" xfId="5216" xr:uid="{00000000-0005-0000-0000-000092390000}"/>
    <cellStyle name="Salida 2 3 3 2" xfId="13978" xr:uid="{00000000-0005-0000-0000-000093390000}"/>
    <cellStyle name="Salida 2 3 3 2 2" xfId="27149" xr:uid="{00000000-0005-0000-0000-000094390000}"/>
    <cellStyle name="Salida 2 3 3 2 2 2" xfId="39900" xr:uid="{00000000-0005-0000-0000-000095390000}"/>
    <cellStyle name="Salida 2 3 3 3" xfId="19084" xr:uid="{00000000-0005-0000-0000-000096390000}"/>
    <cellStyle name="Salida 2 3 3 3 2" xfId="31835" xr:uid="{00000000-0005-0000-0000-000097390000}"/>
    <cellStyle name="Salida 2 3 4" xfId="5217" xr:uid="{00000000-0005-0000-0000-000098390000}"/>
    <cellStyle name="Salida 2 3 4 2" xfId="13977" xr:uid="{00000000-0005-0000-0000-000099390000}"/>
    <cellStyle name="Salida 2 3 4 2 2" xfId="27148" xr:uid="{00000000-0005-0000-0000-00009A390000}"/>
    <cellStyle name="Salida 2 3 4 2 2 2" xfId="39899" xr:uid="{00000000-0005-0000-0000-00009B390000}"/>
    <cellStyle name="Salida 2 3 4 3" xfId="19085" xr:uid="{00000000-0005-0000-0000-00009C390000}"/>
    <cellStyle name="Salida 2 3 4 3 2" xfId="31836" xr:uid="{00000000-0005-0000-0000-00009D390000}"/>
    <cellStyle name="Salida 2 3 5" xfId="13983" xr:uid="{00000000-0005-0000-0000-00009E390000}"/>
    <cellStyle name="Salida 2 3 5 2" xfId="27154" xr:uid="{00000000-0005-0000-0000-00009F390000}"/>
    <cellStyle name="Salida 2 3 5 2 2" xfId="39905" xr:uid="{00000000-0005-0000-0000-0000A0390000}"/>
    <cellStyle name="Salida 2 3 6" xfId="19079" xr:uid="{00000000-0005-0000-0000-0000A1390000}"/>
    <cellStyle name="Salida 2 3 6 2" xfId="31830" xr:uid="{00000000-0005-0000-0000-0000A2390000}"/>
    <cellStyle name="Salida 2 4" xfId="5218" xr:uid="{00000000-0005-0000-0000-0000A3390000}"/>
    <cellStyle name="Salida 2 4 2" xfId="13976" xr:uid="{00000000-0005-0000-0000-0000A4390000}"/>
    <cellStyle name="Salida 2 4 2 2" xfId="27147" xr:uid="{00000000-0005-0000-0000-0000A5390000}"/>
    <cellStyle name="Salida 2 4 2 2 2" xfId="39898" xr:uid="{00000000-0005-0000-0000-0000A6390000}"/>
    <cellStyle name="Salida 2 4 3" xfId="19086" xr:uid="{00000000-0005-0000-0000-0000A7390000}"/>
    <cellStyle name="Salida 2 4 3 2" xfId="31837" xr:uid="{00000000-0005-0000-0000-0000A8390000}"/>
    <cellStyle name="Salida 2 5" xfId="13991" xr:uid="{00000000-0005-0000-0000-0000A9390000}"/>
    <cellStyle name="Salida 2 5 2" xfId="27162" xr:uid="{00000000-0005-0000-0000-0000AA390000}"/>
    <cellStyle name="Salida 2 5 2 2" xfId="39913" xr:uid="{00000000-0005-0000-0000-0000AB390000}"/>
    <cellStyle name="Salida 2 6" xfId="19071" xr:uid="{00000000-0005-0000-0000-0000AC390000}"/>
    <cellStyle name="Salida 2 6 2" xfId="31822" xr:uid="{00000000-0005-0000-0000-0000AD390000}"/>
    <cellStyle name="Salida 3" xfId="5219" xr:uid="{00000000-0005-0000-0000-0000AE390000}"/>
    <cellStyle name="Salida 3 2" xfId="5220" xr:uid="{00000000-0005-0000-0000-0000AF390000}"/>
    <cellStyle name="Salida 3 2 2" xfId="5221" xr:uid="{00000000-0005-0000-0000-0000B0390000}"/>
    <cellStyle name="Salida 3 2 2 2" xfId="5222" xr:uid="{00000000-0005-0000-0000-0000B1390000}"/>
    <cellStyle name="Salida 3 2 2 2 2" xfId="5223" xr:uid="{00000000-0005-0000-0000-0000B2390000}"/>
    <cellStyle name="Salida 3 2 2 2 2 2" xfId="13971" xr:uid="{00000000-0005-0000-0000-0000B3390000}"/>
    <cellStyle name="Salida 3 2 2 2 2 2 2" xfId="27142" xr:uid="{00000000-0005-0000-0000-0000B4390000}"/>
    <cellStyle name="Salida 3 2 2 2 2 2 2 2" xfId="39893" xr:uid="{00000000-0005-0000-0000-0000B5390000}"/>
    <cellStyle name="Salida 3 2 2 2 2 3" xfId="19091" xr:uid="{00000000-0005-0000-0000-0000B6390000}"/>
    <cellStyle name="Salida 3 2 2 2 2 3 2" xfId="31842" xr:uid="{00000000-0005-0000-0000-0000B7390000}"/>
    <cellStyle name="Salida 3 2 2 2 3" xfId="13972" xr:uid="{00000000-0005-0000-0000-0000B8390000}"/>
    <cellStyle name="Salida 3 2 2 2 3 2" xfId="27143" xr:uid="{00000000-0005-0000-0000-0000B9390000}"/>
    <cellStyle name="Salida 3 2 2 2 3 2 2" xfId="39894" xr:uid="{00000000-0005-0000-0000-0000BA390000}"/>
    <cellStyle name="Salida 3 2 2 2 4" xfId="19090" xr:uid="{00000000-0005-0000-0000-0000BB390000}"/>
    <cellStyle name="Salida 3 2 2 2 4 2" xfId="31841" xr:uid="{00000000-0005-0000-0000-0000BC390000}"/>
    <cellStyle name="Salida 3 2 2 3" xfId="5224" xr:uid="{00000000-0005-0000-0000-0000BD390000}"/>
    <cellStyle name="Salida 3 2 2 3 2" xfId="13970" xr:uid="{00000000-0005-0000-0000-0000BE390000}"/>
    <cellStyle name="Salida 3 2 2 3 2 2" xfId="27141" xr:uid="{00000000-0005-0000-0000-0000BF390000}"/>
    <cellStyle name="Salida 3 2 2 3 2 2 2" xfId="39892" xr:uid="{00000000-0005-0000-0000-0000C0390000}"/>
    <cellStyle name="Salida 3 2 2 3 3" xfId="19092" xr:uid="{00000000-0005-0000-0000-0000C1390000}"/>
    <cellStyle name="Salida 3 2 2 3 3 2" xfId="31843" xr:uid="{00000000-0005-0000-0000-0000C2390000}"/>
    <cellStyle name="Salida 3 2 2 4" xfId="13973" xr:uid="{00000000-0005-0000-0000-0000C3390000}"/>
    <cellStyle name="Salida 3 2 2 4 2" xfId="27144" xr:uid="{00000000-0005-0000-0000-0000C4390000}"/>
    <cellStyle name="Salida 3 2 2 4 2 2" xfId="39895" xr:uid="{00000000-0005-0000-0000-0000C5390000}"/>
    <cellStyle name="Salida 3 2 2 5" xfId="19089" xr:uid="{00000000-0005-0000-0000-0000C6390000}"/>
    <cellStyle name="Salida 3 2 2 5 2" xfId="31840" xr:uid="{00000000-0005-0000-0000-0000C7390000}"/>
    <cellStyle name="Salida 3 2 3" xfId="5225" xr:uid="{00000000-0005-0000-0000-0000C8390000}"/>
    <cellStyle name="Salida 3 2 3 2" xfId="13969" xr:uid="{00000000-0005-0000-0000-0000C9390000}"/>
    <cellStyle name="Salida 3 2 3 2 2" xfId="27140" xr:uid="{00000000-0005-0000-0000-0000CA390000}"/>
    <cellStyle name="Salida 3 2 3 2 2 2" xfId="39891" xr:uid="{00000000-0005-0000-0000-0000CB390000}"/>
    <cellStyle name="Salida 3 2 3 3" xfId="19093" xr:uid="{00000000-0005-0000-0000-0000CC390000}"/>
    <cellStyle name="Salida 3 2 3 3 2" xfId="31844" xr:uid="{00000000-0005-0000-0000-0000CD390000}"/>
    <cellStyle name="Salida 3 2 4" xfId="13974" xr:uid="{00000000-0005-0000-0000-0000CE390000}"/>
    <cellStyle name="Salida 3 2 4 2" xfId="27145" xr:uid="{00000000-0005-0000-0000-0000CF390000}"/>
    <cellStyle name="Salida 3 2 4 2 2" xfId="39896" xr:uid="{00000000-0005-0000-0000-0000D0390000}"/>
    <cellStyle name="Salida 3 2 5" xfId="19088" xr:uid="{00000000-0005-0000-0000-0000D1390000}"/>
    <cellStyle name="Salida 3 2 5 2" xfId="31839" xr:uid="{00000000-0005-0000-0000-0000D2390000}"/>
    <cellStyle name="Salida 3 3" xfId="5226" xr:uid="{00000000-0005-0000-0000-0000D3390000}"/>
    <cellStyle name="Salida 3 3 2" xfId="5227" xr:uid="{00000000-0005-0000-0000-0000D4390000}"/>
    <cellStyle name="Salida 3 3 2 2" xfId="13967" xr:uid="{00000000-0005-0000-0000-0000D5390000}"/>
    <cellStyle name="Salida 3 3 2 2 2" xfId="27138" xr:uid="{00000000-0005-0000-0000-0000D6390000}"/>
    <cellStyle name="Salida 3 3 2 2 2 2" xfId="39889" xr:uid="{00000000-0005-0000-0000-0000D7390000}"/>
    <cellStyle name="Salida 3 3 2 3" xfId="19095" xr:uid="{00000000-0005-0000-0000-0000D8390000}"/>
    <cellStyle name="Salida 3 3 2 3 2" xfId="31846" xr:uid="{00000000-0005-0000-0000-0000D9390000}"/>
    <cellStyle name="Salida 3 3 3" xfId="13968" xr:uid="{00000000-0005-0000-0000-0000DA390000}"/>
    <cellStyle name="Salida 3 3 3 2" xfId="27139" xr:uid="{00000000-0005-0000-0000-0000DB390000}"/>
    <cellStyle name="Salida 3 3 3 2 2" xfId="39890" xr:uid="{00000000-0005-0000-0000-0000DC390000}"/>
    <cellStyle name="Salida 3 3 4" xfId="19094" xr:uid="{00000000-0005-0000-0000-0000DD390000}"/>
    <cellStyle name="Salida 3 3 4 2" xfId="31845" xr:uid="{00000000-0005-0000-0000-0000DE390000}"/>
    <cellStyle name="Salida 3 4" xfId="13975" xr:uid="{00000000-0005-0000-0000-0000DF390000}"/>
    <cellStyle name="Salida 3 4 2" xfId="27146" xr:uid="{00000000-0005-0000-0000-0000E0390000}"/>
    <cellStyle name="Salida 3 4 2 2" xfId="39897" xr:uid="{00000000-0005-0000-0000-0000E1390000}"/>
    <cellStyle name="Salida 3 5" xfId="19087" xr:uid="{00000000-0005-0000-0000-0000E2390000}"/>
    <cellStyle name="Salida 3 5 2" xfId="31838" xr:uid="{00000000-0005-0000-0000-0000E3390000}"/>
    <cellStyle name="Salida 4" xfId="5228" xr:uid="{00000000-0005-0000-0000-0000E4390000}"/>
    <cellStyle name="Salida 4 2" xfId="5229" xr:uid="{00000000-0005-0000-0000-0000E5390000}"/>
    <cellStyle name="Salida 4 2 2" xfId="5230" xr:uid="{00000000-0005-0000-0000-0000E6390000}"/>
    <cellStyle name="Salida 4 2 2 2" xfId="5231" xr:uid="{00000000-0005-0000-0000-0000E7390000}"/>
    <cellStyle name="Salida 4 2 2 2 2" xfId="13963" xr:uid="{00000000-0005-0000-0000-0000E8390000}"/>
    <cellStyle name="Salida 4 2 2 2 2 2" xfId="27134" xr:uid="{00000000-0005-0000-0000-0000E9390000}"/>
    <cellStyle name="Salida 4 2 2 2 2 2 2" xfId="39885" xr:uid="{00000000-0005-0000-0000-0000EA390000}"/>
    <cellStyle name="Salida 4 2 2 2 3" xfId="19099" xr:uid="{00000000-0005-0000-0000-0000EB390000}"/>
    <cellStyle name="Salida 4 2 2 2 3 2" xfId="31850" xr:uid="{00000000-0005-0000-0000-0000EC390000}"/>
    <cellStyle name="Salida 4 2 2 3" xfId="13964" xr:uid="{00000000-0005-0000-0000-0000ED390000}"/>
    <cellStyle name="Salida 4 2 2 3 2" xfId="27135" xr:uid="{00000000-0005-0000-0000-0000EE390000}"/>
    <cellStyle name="Salida 4 2 2 3 2 2" xfId="39886" xr:uid="{00000000-0005-0000-0000-0000EF390000}"/>
    <cellStyle name="Salida 4 2 2 4" xfId="19098" xr:uid="{00000000-0005-0000-0000-0000F0390000}"/>
    <cellStyle name="Salida 4 2 2 4 2" xfId="31849" xr:uid="{00000000-0005-0000-0000-0000F1390000}"/>
    <cellStyle name="Salida 4 2 3" xfId="5232" xr:uid="{00000000-0005-0000-0000-0000F2390000}"/>
    <cellStyle name="Salida 4 2 3 2" xfId="13962" xr:uid="{00000000-0005-0000-0000-0000F3390000}"/>
    <cellStyle name="Salida 4 2 3 2 2" xfId="27133" xr:uid="{00000000-0005-0000-0000-0000F4390000}"/>
    <cellStyle name="Salida 4 2 3 2 2 2" xfId="39884" xr:uid="{00000000-0005-0000-0000-0000F5390000}"/>
    <cellStyle name="Salida 4 2 3 3" xfId="19100" xr:uid="{00000000-0005-0000-0000-0000F6390000}"/>
    <cellStyle name="Salida 4 2 3 3 2" xfId="31851" xr:uid="{00000000-0005-0000-0000-0000F7390000}"/>
    <cellStyle name="Salida 4 2 4" xfId="5233" xr:uid="{00000000-0005-0000-0000-0000F8390000}"/>
    <cellStyle name="Salida 4 2 4 2" xfId="13961" xr:uid="{00000000-0005-0000-0000-0000F9390000}"/>
    <cellStyle name="Salida 4 2 4 2 2" xfId="27132" xr:uid="{00000000-0005-0000-0000-0000FA390000}"/>
    <cellStyle name="Salida 4 2 4 2 2 2" xfId="39883" xr:uid="{00000000-0005-0000-0000-0000FB390000}"/>
    <cellStyle name="Salida 4 2 4 3" xfId="19101" xr:uid="{00000000-0005-0000-0000-0000FC390000}"/>
    <cellStyle name="Salida 4 2 4 3 2" xfId="31852" xr:uid="{00000000-0005-0000-0000-0000FD390000}"/>
    <cellStyle name="Salida 4 2 5" xfId="13965" xr:uid="{00000000-0005-0000-0000-0000FE390000}"/>
    <cellStyle name="Salida 4 2 5 2" xfId="27136" xr:uid="{00000000-0005-0000-0000-0000FF390000}"/>
    <cellStyle name="Salida 4 2 5 2 2" xfId="39887" xr:uid="{00000000-0005-0000-0000-0000003A0000}"/>
    <cellStyle name="Salida 4 2 6" xfId="19097" xr:uid="{00000000-0005-0000-0000-0000013A0000}"/>
    <cellStyle name="Salida 4 2 6 2" xfId="31848" xr:uid="{00000000-0005-0000-0000-0000023A0000}"/>
    <cellStyle name="Salida 4 3" xfId="5234" xr:uid="{00000000-0005-0000-0000-0000033A0000}"/>
    <cellStyle name="Salida 4 3 2" xfId="5235" xr:uid="{00000000-0005-0000-0000-0000043A0000}"/>
    <cellStyle name="Salida 4 3 2 2" xfId="13959" xr:uid="{00000000-0005-0000-0000-0000053A0000}"/>
    <cellStyle name="Salida 4 3 2 2 2" xfId="27130" xr:uid="{00000000-0005-0000-0000-0000063A0000}"/>
    <cellStyle name="Salida 4 3 2 2 2 2" xfId="39881" xr:uid="{00000000-0005-0000-0000-0000073A0000}"/>
    <cellStyle name="Salida 4 3 2 3" xfId="19103" xr:uid="{00000000-0005-0000-0000-0000083A0000}"/>
    <cellStyle name="Salida 4 3 2 3 2" xfId="31854" xr:uid="{00000000-0005-0000-0000-0000093A0000}"/>
    <cellStyle name="Salida 4 3 3" xfId="13960" xr:uid="{00000000-0005-0000-0000-00000A3A0000}"/>
    <cellStyle name="Salida 4 3 3 2" xfId="27131" xr:uid="{00000000-0005-0000-0000-00000B3A0000}"/>
    <cellStyle name="Salida 4 3 3 2 2" xfId="39882" xr:uid="{00000000-0005-0000-0000-00000C3A0000}"/>
    <cellStyle name="Salida 4 3 4" xfId="19102" xr:uid="{00000000-0005-0000-0000-00000D3A0000}"/>
    <cellStyle name="Salida 4 3 4 2" xfId="31853" xr:uid="{00000000-0005-0000-0000-00000E3A0000}"/>
    <cellStyle name="Salida 4 4" xfId="5236" xr:uid="{00000000-0005-0000-0000-00000F3A0000}"/>
    <cellStyle name="Salida 4 4 2" xfId="13958" xr:uid="{00000000-0005-0000-0000-0000103A0000}"/>
    <cellStyle name="Salida 4 4 2 2" xfId="27129" xr:uid="{00000000-0005-0000-0000-0000113A0000}"/>
    <cellStyle name="Salida 4 4 2 2 2" xfId="39880" xr:uid="{00000000-0005-0000-0000-0000123A0000}"/>
    <cellStyle name="Salida 4 4 3" xfId="19104" xr:uid="{00000000-0005-0000-0000-0000133A0000}"/>
    <cellStyle name="Salida 4 4 3 2" xfId="31855" xr:uid="{00000000-0005-0000-0000-0000143A0000}"/>
    <cellStyle name="Salida 4 5" xfId="13966" xr:uid="{00000000-0005-0000-0000-0000153A0000}"/>
    <cellStyle name="Salida 4 5 2" xfId="27137" xr:uid="{00000000-0005-0000-0000-0000163A0000}"/>
    <cellStyle name="Salida 4 5 2 2" xfId="39888" xr:uid="{00000000-0005-0000-0000-0000173A0000}"/>
    <cellStyle name="Salida 4 6" xfId="19096" xr:uid="{00000000-0005-0000-0000-0000183A0000}"/>
    <cellStyle name="Salida 4 6 2" xfId="31847" xr:uid="{00000000-0005-0000-0000-0000193A0000}"/>
    <cellStyle name="Salida 5" xfId="5237" xr:uid="{00000000-0005-0000-0000-00001A3A0000}"/>
    <cellStyle name="Salida 5 2" xfId="5238" xr:uid="{00000000-0005-0000-0000-00001B3A0000}"/>
    <cellStyle name="Salida 5 2 2" xfId="5239" xr:uid="{00000000-0005-0000-0000-00001C3A0000}"/>
    <cellStyle name="Salida 5 2 2 2" xfId="5240" xr:uid="{00000000-0005-0000-0000-00001D3A0000}"/>
    <cellStyle name="Salida 5 2 2 2 2" xfId="13954" xr:uid="{00000000-0005-0000-0000-00001E3A0000}"/>
    <cellStyle name="Salida 5 2 2 2 2 2" xfId="27125" xr:uid="{00000000-0005-0000-0000-00001F3A0000}"/>
    <cellStyle name="Salida 5 2 2 2 2 2 2" xfId="39876" xr:uid="{00000000-0005-0000-0000-0000203A0000}"/>
    <cellStyle name="Salida 5 2 2 2 3" xfId="19108" xr:uid="{00000000-0005-0000-0000-0000213A0000}"/>
    <cellStyle name="Salida 5 2 2 2 3 2" xfId="31859" xr:uid="{00000000-0005-0000-0000-0000223A0000}"/>
    <cellStyle name="Salida 5 2 2 3" xfId="13955" xr:uid="{00000000-0005-0000-0000-0000233A0000}"/>
    <cellStyle name="Salida 5 2 2 3 2" xfId="27126" xr:uid="{00000000-0005-0000-0000-0000243A0000}"/>
    <cellStyle name="Salida 5 2 2 3 2 2" xfId="39877" xr:uid="{00000000-0005-0000-0000-0000253A0000}"/>
    <cellStyle name="Salida 5 2 2 4" xfId="19107" xr:uid="{00000000-0005-0000-0000-0000263A0000}"/>
    <cellStyle name="Salida 5 2 2 4 2" xfId="31858" xr:uid="{00000000-0005-0000-0000-0000273A0000}"/>
    <cellStyle name="Salida 5 2 3" xfId="5241" xr:uid="{00000000-0005-0000-0000-0000283A0000}"/>
    <cellStyle name="Salida 5 2 3 2" xfId="13953" xr:uid="{00000000-0005-0000-0000-0000293A0000}"/>
    <cellStyle name="Salida 5 2 3 2 2" xfId="27124" xr:uid="{00000000-0005-0000-0000-00002A3A0000}"/>
    <cellStyle name="Salida 5 2 3 2 2 2" xfId="39875" xr:uid="{00000000-0005-0000-0000-00002B3A0000}"/>
    <cellStyle name="Salida 5 2 3 3" xfId="19109" xr:uid="{00000000-0005-0000-0000-00002C3A0000}"/>
    <cellStyle name="Salida 5 2 3 3 2" xfId="31860" xr:uid="{00000000-0005-0000-0000-00002D3A0000}"/>
    <cellStyle name="Salida 5 2 4" xfId="5242" xr:uid="{00000000-0005-0000-0000-00002E3A0000}"/>
    <cellStyle name="Salida 5 2 4 2" xfId="13952" xr:uid="{00000000-0005-0000-0000-00002F3A0000}"/>
    <cellStyle name="Salida 5 2 4 2 2" xfId="27123" xr:uid="{00000000-0005-0000-0000-0000303A0000}"/>
    <cellStyle name="Salida 5 2 4 2 2 2" xfId="39874" xr:uid="{00000000-0005-0000-0000-0000313A0000}"/>
    <cellStyle name="Salida 5 2 4 3" xfId="19110" xr:uid="{00000000-0005-0000-0000-0000323A0000}"/>
    <cellStyle name="Salida 5 2 4 3 2" xfId="31861" xr:uid="{00000000-0005-0000-0000-0000333A0000}"/>
    <cellStyle name="Salida 5 2 5" xfId="13956" xr:uid="{00000000-0005-0000-0000-0000343A0000}"/>
    <cellStyle name="Salida 5 2 5 2" xfId="27127" xr:uid="{00000000-0005-0000-0000-0000353A0000}"/>
    <cellStyle name="Salida 5 2 5 2 2" xfId="39878" xr:uid="{00000000-0005-0000-0000-0000363A0000}"/>
    <cellStyle name="Salida 5 2 6" xfId="19106" xr:uid="{00000000-0005-0000-0000-0000373A0000}"/>
    <cellStyle name="Salida 5 2 6 2" xfId="31857" xr:uid="{00000000-0005-0000-0000-0000383A0000}"/>
    <cellStyle name="Salida 5 3" xfId="5243" xr:uid="{00000000-0005-0000-0000-0000393A0000}"/>
    <cellStyle name="Salida 5 3 2" xfId="5244" xr:uid="{00000000-0005-0000-0000-00003A3A0000}"/>
    <cellStyle name="Salida 5 3 2 2" xfId="13950" xr:uid="{00000000-0005-0000-0000-00003B3A0000}"/>
    <cellStyle name="Salida 5 3 2 2 2" xfId="27121" xr:uid="{00000000-0005-0000-0000-00003C3A0000}"/>
    <cellStyle name="Salida 5 3 2 2 2 2" xfId="39872" xr:uid="{00000000-0005-0000-0000-00003D3A0000}"/>
    <cellStyle name="Salida 5 3 2 3" xfId="19112" xr:uid="{00000000-0005-0000-0000-00003E3A0000}"/>
    <cellStyle name="Salida 5 3 2 3 2" xfId="31863" xr:uid="{00000000-0005-0000-0000-00003F3A0000}"/>
    <cellStyle name="Salida 5 3 3" xfId="13951" xr:uid="{00000000-0005-0000-0000-0000403A0000}"/>
    <cellStyle name="Salida 5 3 3 2" xfId="27122" xr:uid="{00000000-0005-0000-0000-0000413A0000}"/>
    <cellStyle name="Salida 5 3 3 2 2" xfId="39873" xr:uid="{00000000-0005-0000-0000-0000423A0000}"/>
    <cellStyle name="Salida 5 3 4" xfId="19111" xr:uid="{00000000-0005-0000-0000-0000433A0000}"/>
    <cellStyle name="Salida 5 3 4 2" xfId="31862" xr:uid="{00000000-0005-0000-0000-0000443A0000}"/>
    <cellStyle name="Salida 5 4" xfId="5245" xr:uid="{00000000-0005-0000-0000-0000453A0000}"/>
    <cellStyle name="Salida 5 4 2" xfId="13949" xr:uid="{00000000-0005-0000-0000-0000463A0000}"/>
    <cellStyle name="Salida 5 4 2 2" xfId="27120" xr:uid="{00000000-0005-0000-0000-0000473A0000}"/>
    <cellStyle name="Salida 5 4 2 2 2" xfId="39871" xr:uid="{00000000-0005-0000-0000-0000483A0000}"/>
    <cellStyle name="Salida 5 4 3" xfId="19113" xr:uid="{00000000-0005-0000-0000-0000493A0000}"/>
    <cellStyle name="Salida 5 4 3 2" xfId="31864" xr:uid="{00000000-0005-0000-0000-00004A3A0000}"/>
    <cellStyle name="Salida 5 5" xfId="13957" xr:uid="{00000000-0005-0000-0000-00004B3A0000}"/>
    <cellStyle name="Salida 5 5 2" xfId="27128" xr:uid="{00000000-0005-0000-0000-00004C3A0000}"/>
    <cellStyle name="Salida 5 5 2 2" xfId="39879" xr:uid="{00000000-0005-0000-0000-00004D3A0000}"/>
    <cellStyle name="Salida 5 6" xfId="19105" xr:uid="{00000000-0005-0000-0000-00004E3A0000}"/>
    <cellStyle name="Salida 5 6 2" xfId="31856" xr:uid="{00000000-0005-0000-0000-00004F3A0000}"/>
    <cellStyle name="Salida 6" xfId="5246" xr:uid="{00000000-0005-0000-0000-0000503A0000}"/>
    <cellStyle name="Salida 6 2" xfId="5247" xr:uid="{00000000-0005-0000-0000-0000513A0000}"/>
    <cellStyle name="Salida 6 2 2" xfId="5248" xr:uid="{00000000-0005-0000-0000-0000523A0000}"/>
    <cellStyle name="Salida 6 2 2 2" xfId="5249" xr:uid="{00000000-0005-0000-0000-0000533A0000}"/>
    <cellStyle name="Salida 6 2 2 2 2" xfId="13945" xr:uid="{00000000-0005-0000-0000-0000543A0000}"/>
    <cellStyle name="Salida 6 2 2 2 2 2" xfId="27116" xr:uid="{00000000-0005-0000-0000-0000553A0000}"/>
    <cellStyle name="Salida 6 2 2 2 2 2 2" xfId="39867" xr:uid="{00000000-0005-0000-0000-0000563A0000}"/>
    <cellStyle name="Salida 6 2 2 2 3" xfId="19117" xr:uid="{00000000-0005-0000-0000-0000573A0000}"/>
    <cellStyle name="Salida 6 2 2 2 3 2" xfId="31868" xr:uid="{00000000-0005-0000-0000-0000583A0000}"/>
    <cellStyle name="Salida 6 2 2 3" xfId="13946" xr:uid="{00000000-0005-0000-0000-0000593A0000}"/>
    <cellStyle name="Salida 6 2 2 3 2" xfId="27117" xr:uid="{00000000-0005-0000-0000-00005A3A0000}"/>
    <cellStyle name="Salida 6 2 2 3 2 2" xfId="39868" xr:uid="{00000000-0005-0000-0000-00005B3A0000}"/>
    <cellStyle name="Salida 6 2 2 4" xfId="19116" xr:uid="{00000000-0005-0000-0000-00005C3A0000}"/>
    <cellStyle name="Salida 6 2 2 4 2" xfId="31867" xr:uid="{00000000-0005-0000-0000-00005D3A0000}"/>
    <cellStyle name="Salida 6 2 3" xfId="5250" xr:uid="{00000000-0005-0000-0000-00005E3A0000}"/>
    <cellStyle name="Salida 6 2 3 2" xfId="13944" xr:uid="{00000000-0005-0000-0000-00005F3A0000}"/>
    <cellStyle name="Salida 6 2 3 2 2" xfId="27115" xr:uid="{00000000-0005-0000-0000-0000603A0000}"/>
    <cellStyle name="Salida 6 2 3 2 2 2" xfId="39866" xr:uid="{00000000-0005-0000-0000-0000613A0000}"/>
    <cellStyle name="Salida 6 2 3 3" xfId="19118" xr:uid="{00000000-0005-0000-0000-0000623A0000}"/>
    <cellStyle name="Salida 6 2 3 3 2" xfId="31869" xr:uid="{00000000-0005-0000-0000-0000633A0000}"/>
    <cellStyle name="Salida 6 2 4" xfId="13947" xr:uid="{00000000-0005-0000-0000-0000643A0000}"/>
    <cellStyle name="Salida 6 2 4 2" xfId="27118" xr:uid="{00000000-0005-0000-0000-0000653A0000}"/>
    <cellStyle name="Salida 6 2 4 2 2" xfId="39869" xr:uid="{00000000-0005-0000-0000-0000663A0000}"/>
    <cellStyle name="Salida 6 2 5" xfId="19115" xr:uid="{00000000-0005-0000-0000-0000673A0000}"/>
    <cellStyle name="Salida 6 2 5 2" xfId="31866" xr:uid="{00000000-0005-0000-0000-0000683A0000}"/>
    <cellStyle name="Salida 6 3" xfId="5251" xr:uid="{00000000-0005-0000-0000-0000693A0000}"/>
    <cellStyle name="Salida 6 3 2" xfId="13943" xr:uid="{00000000-0005-0000-0000-00006A3A0000}"/>
    <cellStyle name="Salida 6 3 2 2" xfId="27114" xr:uid="{00000000-0005-0000-0000-00006B3A0000}"/>
    <cellStyle name="Salida 6 3 2 2 2" xfId="39865" xr:uid="{00000000-0005-0000-0000-00006C3A0000}"/>
    <cellStyle name="Salida 6 3 3" xfId="19119" xr:uid="{00000000-0005-0000-0000-00006D3A0000}"/>
    <cellStyle name="Salida 6 3 3 2" xfId="31870" xr:uid="{00000000-0005-0000-0000-00006E3A0000}"/>
    <cellStyle name="Salida 6 4" xfId="5252" xr:uid="{00000000-0005-0000-0000-00006F3A0000}"/>
    <cellStyle name="Salida 6 4 2" xfId="13942" xr:uid="{00000000-0005-0000-0000-0000703A0000}"/>
    <cellStyle name="Salida 6 4 2 2" xfId="27113" xr:uid="{00000000-0005-0000-0000-0000713A0000}"/>
    <cellStyle name="Salida 6 4 2 2 2" xfId="39864" xr:uid="{00000000-0005-0000-0000-0000723A0000}"/>
    <cellStyle name="Salida 6 4 3" xfId="19120" xr:uid="{00000000-0005-0000-0000-0000733A0000}"/>
    <cellStyle name="Salida 6 4 3 2" xfId="31871" xr:uid="{00000000-0005-0000-0000-0000743A0000}"/>
    <cellStyle name="Salida 6 5" xfId="13948" xr:uid="{00000000-0005-0000-0000-0000753A0000}"/>
    <cellStyle name="Salida 6 5 2" xfId="27119" xr:uid="{00000000-0005-0000-0000-0000763A0000}"/>
    <cellStyle name="Salida 6 5 2 2" xfId="39870" xr:uid="{00000000-0005-0000-0000-0000773A0000}"/>
    <cellStyle name="Salida 6 6" xfId="19114" xr:uid="{00000000-0005-0000-0000-0000783A0000}"/>
    <cellStyle name="Salida 6 6 2" xfId="31865" xr:uid="{00000000-0005-0000-0000-0000793A0000}"/>
    <cellStyle name="Salida 7" xfId="5253" xr:uid="{00000000-0005-0000-0000-00007A3A0000}"/>
    <cellStyle name="Salida 7 2" xfId="5254" xr:uid="{00000000-0005-0000-0000-00007B3A0000}"/>
    <cellStyle name="Salida 7 2 2" xfId="5255" xr:uid="{00000000-0005-0000-0000-00007C3A0000}"/>
    <cellStyle name="Salida 7 2 2 2" xfId="5256" xr:uid="{00000000-0005-0000-0000-00007D3A0000}"/>
    <cellStyle name="Salida 7 2 2 2 2" xfId="13939" xr:uid="{00000000-0005-0000-0000-00007E3A0000}"/>
    <cellStyle name="Salida 7 2 2 2 2 2" xfId="27110" xr:uid="{00000000-0005-0000-0000-00007F3A0000}"/>
    <cellStyle name="Salida 7 2 2 2 2 2 2" xfId="39861" xr:uid="{00000000-0005-0000-0000-0000803A0000}"/>
    <cellStyle name="Salida 7 2 2 2 3" xfId="19123" xr:uid="{00000000-0005-0000-0000-0000813A0000}"/>
    <cellStyle name="Salida 7 2 2 2 3 2" xfId="31874" xr:uid="{00000000-0005-0000-0000-0000823A0000}"/>
    <cellStyle name="Salida 7 2 2 3" xfId="13940" xr:uid="{00000000-0005-0000-0000-0000833A0000}"/>
    <cellStyle name="Salida 7 2 2 3 2" xfId="27111" xr:uid="{00000000-0005-0000-0000-0000843A0000}"/>
    <cellStyle name="Salida 7 2 2 3 2 2" xfId="39862" xr:uid="{00000000-0005-0000-0000-0000853A0000}"/>
    <cellStyle name="Salida 7 2 2 4" xfId="19122" xr:uid="{00000000-0005-0000-0000-0000863A0000}"/>
    <cellStyle name="Salida 7 2 2 4 2" xfId="31873" xr:uid="{00000000-0005-0000-0000-0000873A0000}"/>
    <cellStyle name="Salida 7 2 3" xfId="5257" xr:uid="{00000000-0005-0000-0000-0000883A0000}"/>
    <cellStyle name="Salida 7 2 3 2" xfId="13938" xr:uid="{00000000-0005-0000-0000-0000893A0000}"/>
    <cellStyle name="Salida 7 2 3 2 2" xfId="27109" xr:uid="{00000000-0005-0000-0000-00008A3A0000}"/>
    <cellStyle name="Salida 7 2 3 2 2 2" xfId="39860" xr:uid="{00000000-0005-0000-0000-00008B3A0000}"/>
    <cellStyle name="Salida 7 2 3 3" xfId="19124" xr:uid="{00000000-0005-0000-0000-00008C3A0000}"/>
    <cellStyle name="Salida 7 2 3 3 2" xfId="31875" xr:uid="{00000000-0005-0000-0000-00008D3A0000}"/>
    <cellStyle name="Salida 7 2 4" xfId="13941" xr:uid="{00000000-0005-0000-0000-00008E3A0000}"/>
    <cellStyle name="Salida 7 2 4 2" xfId="27112" xr:uid="{00000000-0005-0000-0000-00008F3A0000}"/>
    <cellStyle name="Salida 7 2 4 2 2" xfId="39863" xr:uid="{00000000-0005-0000-0000-0000903A0000}"/>
    <cellStyle name="Salida 7 2 5" xfId="19121" xr:uid="{00000000-0005-0000-0000-0000913A0000}"/>
    <cellStyle name="Salida 7 2 5 2" xfId="31872" xr:uid="{00000000-0005-0000-0000-0000923A0000}"/>
    <cellStyle name="Salida 7 3" xfId="5258" xr:uid="{00000000-0005-0000-0000-0000933A0000}"/>
    <cellStyle name="Salida 7 3 2" xfId="13937" xr:uid="{00000000-0005-0000-0000-0000943A0000}"/>
    <cellStyle name="Salida 7 3 2 2" xfId="27108" xr:uid="{00000000-0005-0000-0000-0000953A0000}"/>
    <cellStyle name="Salida 7 3 2 2 2" xfId="39859" xr:uid="{00000000-0005-0000-0000-0000963A0000}"/>
    <cellStyle name="Salida 7 3 3" xfId="19125" xr:uid="{00000000-0005-0000-0000-0000973A0000}"/>
    <cellStyle name="Salida 7 3 3 2" xfId="31876" xr:uid="{00000000-0005-0000-0000-0000983A0000}"/>
    <cellStyle name="Salida 7 4" xfId="5259" xr:uid="{00000000-0005-0000-0000-0000993A0000}"/>
    <cellStyle name="Salida 7 4 2" xfId="13936" xr:uid="{00000000-0005-0000-0000-00009A3A0000}"/>
    <cellStyle name="Salida 7 4 2 2" xfId="27107" xr:uid="{00000000-0005-0000-0000-00009B3A0000}"/>
    <cellStyle name="Salida 7 4 2 2 2" xfId="39858" xr:uid="{00000000-0005-0000-0000-00009C3A0000}"/>
    <cellStyle name="Salida 7 4 3" xfId="19126" xr:uid="{00000000-0005-0000-0000-00009D3A0000}"/>
    <cellStyle name="Salida 7 4 3 2" xfId="31877" xr:uid="{00000000-0005-0000-0000-00009E3A0000}"/>
    <cellStyle name="Salida 8" xfId="5260" xr:uid="{00000000-0005-0000-0000-00009F3A0000}"/>
    <cellStyle name="Salida 8 2" xfId="5261" xr:uid="{00000000-0005-0000-0000-0000A03A0000}"/>
    <cellStyle name="Salida 8 2 2" xfId="5262" xr:uid="{00000000-0005-0000-0000-0000A13A0000}"/>
    <cellStyle name="Salida 8 2 2 2" xfId="5263" xr:uid="{00000000-0005-0000-0000-0000A23A0000}"/>
    <cellStyle name="Salida 8 2 2 2 2" xfId="13932" xr:uid="{00000000-0005-0000-0000-0000A33A0000}"/>
    <cellStyle name="Salida 8 2 2 2 2 2" xfId="27103" xr:uid="{00000000-0005-0000-0000-0000A43A0000}"/>
    <cellStyle name="Salida 8 2 2 2 2 2 2" xfId="39854" xr:uid="{00000000-0005-0000-0000-0000A53A0000}"/>
    <cellStyle name="Salida 8 2 2 2 3" xfId="19130" xr:uid="{00000000-0005-0000-0000-0000A63A0000}"/>
    <cellStyle name="Salida 8 2 2 2 3 2" xfId="31881" xr:uid="{00000000-0005-0000-0000-0000A73A0000}"/>
    <cellStyle name="Salida 8 2 2 3" xfId="13933" xr:uid="{00000000-0005-0000-0000-0000A83A0000}"/>
    <cellStyle name="Salida 8 2 2 3 2" xfId="27104" xr:uid="{00000000-0005-0000-0000-0000A93A0000}"/>
    <cellStyle name="Salida 8 2 2 3 2 2" xfId="39855" xr:uid="{00000000-0005-0000-0000-0000AA3A0000}"/>
    <cellStyle name="Salida 8 2 2 4" xfId="19129" xr:uid="{00000000-0005-0000-0000-0000AB3A0000}"/>
    <cellStyle name="Salida 8 2 2 4 2" xfId="31880" xr:uid="{00000000-0005-0000-0000-0000AC3A0000}"/>
    <cellStyle name="Salida 8 2 3" xfId="5264" xr:uid="{00000000-0005-0000-0000-0000AD3A0000}"/>
    <cellStyle name="Salida 8 2 3 2" xfId="13931" xr:uid="{00000000-0005-0000-0000-0000AE3A0000}"/>
    <cellStyle name="Salida 8 2 3 2 2" xfId="27102" xr:uid="{00000000-0005-0000-0000-0000AF3A0000}"/>
    <cellStyle name="Salida 8 2 3 2 2 2" xfId="39853" xr:uid="{00000000-0005-0000-0000-0000B03A0000}"/>
    <cellStyle name="Salida 8 2 3 3" xfId="19131" xr:uid="{00000000-0005-0000-0000-0000B13A0000}"/>
    <cellStyle name="Salida 8 2 3 3 2" xfId="31882" xr:uid="{00000000-0005-0000-0000-0000B23A0000}"/>
    <cellStyle name="Salida 8 2 4" xfId="13934" xr:uid="{00000000-0005-0000-0000-0000B33A0000}"/>
    <cellStyle name="Salida 8 2 4 2" xfId="27105" xr:uid="{00000000-0005-0000-0000-0000B43A0000}"/>
    <cellStyle name="Salida 8 2 4 2 2" xfId="39856" xr:uid="{00000000-0005-0000-0000-0000B53A0000}"/>
    <cellStyle name="Salida 8 2 5" xfId="19128" xr:uid="{00000000-0005-0000-0000-0000B63A0000}"/>
    <cellStyle name="Salida 8 2 5 2" xfId="31879" xr:uid="{00000000-0005-0000-0000-0000B73A0000}"/>
    <cellStyle name="Salida 8 3" xfId="5265" xr:uid="{00000000-0005-0000-0000-0000B83A0000}"/>
    <cellStyle name="Salida 8 3 2" xfId="13930" xr:uid="{00000000-0005-0000-0000-0000B93A0000}"/>
    <cellStyle name="Salida 8 3 2 2" xfId="27101" xr:uid="{00000000-0005-0000-0000-0000BA3A0000}"/>
    <cellStyle name="Salida 8 3 2 2 2" xfId="39852" xr:uid="{00000000-0005-0000-0000-0000BB3A0000}"/>
    <cellStyle name="Salida 8 3 3" xfId="19132" xr:uid="{00000000-0005-0000-0000-0000BC3A0000}"/>
    <cellStyle name="Salida 8 3 3 2" xfId="31883" xr:uid="{00000000-0005-0000-0000-0000BD3A0000}"/>
    <cellStyle name="Salida 8 4" xfId="13935" xr:uid="{00000000-0005-0000-0000-0000BE3A0000}"/>
    <cellStyle name="Salida 8 4 2" xfId="27106" xr:uid="{00000000-0005-0000-0000-0000BF3A0000}"/>
    <cellStyle name="Salida 8 4 2 2" xfId="39857" xr:uid="{00000000-0005-0000-0000-0000C03A0000}"/>
    <cellStyle name="Salida 8 5" xfId="19127" xr:uid="{00000000-0005-0000-0000-0000C13A0000}"/>
    <cellStyle name="Salida 8 5 2" xfId="31878" xr:uid="{00000000-0005-0000-0000-0000C23A0000}"/>
    <cellStyle name="SAPBEXaggData" xfId="5266" xr:uid="{00000000-0005-0000-0000-0000C33A0000}"/>
    <cellStyle name="SAPBEXaggData 2" xfId="5267" xr:uid="{00000000-0005-0000-0000-0000C43A0000}"/>
    <cellStyle name="SAPBEXaggData 2 2" xfId="5268" xr:uid="{00000000-0005-0000-0000-0000C53A0000}"/>
    <cellStyle name="SAPBEXaggData 2 2 2" xfId="5269" xr:uid="{00000000-0005-0000-0000-0000C63A0000}"/>
    <cellStyle name="SAPBEXaggData 2 2 2 2" xfId="5270" xr:uid="{00000000-0005-0000-0000-0000C73A0000}"/>
    <cellStyle name="SAPBEXaggData 2 2 2 2 2" xfId="5271" xr:uid="{00000000-0005-0000-0000-0000C83A0000}"/>
    <cellStyle name="SAPBEXaggData 2 2 2 2 2 2" xfId="13924" xr:uid="{00000000-0005-0000-0000-0000C93A0000}"/>
    <cellStyle name="SAPBEXaggData 2 2 2 2 2 2 2" xfId="27095" xr:uid="{00000000-0005-0000-0000-0000CA3A0000}"/>
    <cellStyle name="SAPBEXaggData 2 2 2 2 2 2 2 2" xfId="39846" xr:uid="{00000000-0005-0000-0000-0000CB3A0000}"/>
    <cellStyle name="SAPBEXaggData 2 2 2 2 2 3" xfId="19138" xr:uid="{00000000-0005-0000-0000-0000CC3A0000}"/>
    <cellStyle name="SAPBEXaggData 2 2 2 2 2 3 2" xfId="31889" xr:uid="{00000000-0005-0000-0000-0000CD3A0000}"/>
    <cellStyle name="SAPBEXaggData 2 2 2 2 3" xfId="13925" xr:uid="{00000000-0005-0000-0000-0000CE3A0000}"/>
    <cellStyle name="SAPBEXaggData 2 2 2 2 3 2" xfId="27096" xr:uid="{00000000-0005-0000-0000-0000CF3A0000}"/>
    <cellStyle name="SAPBEXaggData 2 2 2 2 3 2 2" xfId="39847" xr:uid="{00000000-0005-0000-0000-0000D03A0000}"/>
    <cellStyle name="SAPBEXaggData 2 2 2 2 4" xfId="19137" xr:uid="{00000000-0005-0000-0000-0000D13A0000}"/>
    <cellStyle name="SAPBEXaggData 2 2 2 2 4 2" xfId="31888" xr:uid="{00000000-0005-0000-0000-0000D23A0000}"/>
    <cellStyle name="SAPBEXaggData 2 2 2 3" xfId="5272" xr:uid="{00000000-0005-0000-0000-0000D33A0000}"/>
    <cellStyle name="SAPBEXaggData 2 2 2 3 2" xfId="13923" xr:uid="{00000000-0005-0000-0000-0000D43A0000}"/>
    <cellStyle name="SAPBEXaggData 2 2 2 3 2 2" xfId="27094" xr:uid="{00000000-0005-0000-0000-0000D53A0000}"/>
    <cellStyle name="SAPBEXaggData 2 2 2 3 2 2 2" xfId="39845" xr:uid="{00000000-0005-0000-0000-0000D63A0000}"/>
    <cellStyle name="SAPBEXaggData 2 2 2 3 3" xfId="19139" xr:uid="{00000000-0005-0000-0000-0000D73A0000}"/>
    <cellStyle name="SAPBEXaggData 2 2 2 3 3 2" xfId="31890" xr:uid="{00000000-0005-0000-0000-0000D83A0000}"/>
    <cellStyle name="SAPBEXaggData 2 2 2 4" xfId="13926" xr:uid="{00000000-0005-0000-0000-0000D93A0000}"/>
    <cellStyle name="SAPBEXaggData 2 2 2 4 2" xfId="27097" xr:uid="{00000000-0005-0000-0000-0000DA3A0000}"/>
    <cellStyle name="SAPBEXaggData 2 2 2 4 2 2" xfId="39848" xr:uid="{00000000-0005-0000-0000-0000DB3A0000}"/>
    <cellStyle name="SAPBEXaggData 2 2 2 5" xfId="19136" xr:uid="{00000000-0005-0000-0000-0000DC3A0000}"/>
    <cellStyle name="SAPBEXaggData 2 2 2 5 2" xfId="31887" xr:uid="{00000000-0005-0000-0000-0000DD3A0000}"/>
    <cellStyle name="SAPBEXaggData 2 2 3" xfId="5273" xr:uid="{00000000-0005-0000-0000-0000DE3A0000}"/>
    <cellStyle name="SAPBEXaggData 2 2 3 2" xfId="13922" xr:uid="{00000000-0005-0000-0000-0000DF3A0000}"/>
    <cellStyle name="SAPBEXaggData 2 2 3 2 2" xfId="27093" xr:uid="{00000000-0005-0000-0000-0000E03A0000}"/>
    <cellStyle name="SAPBEXaggData 2 2 3 2 2 2" xfId="39844" xr:uid="{00000000-0005-0000-0000-0000E13A0000}"/>
    <cellStyle name="SAPBEXaggData 2 2 3 3" xfId="19140" xr:uid="{00000000-0005-0000-0000-0000E23A0000}"/>
    <cellStyle name="SAPBEXaggData 2 2 3 3 2" xfId="31891" xr:uid="{00000000-0005-0000-0000-0000E33A0000}"/>
    <cellStyle name="SAPBEXaggData 2 2 4" xfId="13927" xr:uid="{00000000-0005-0000-0000-0000E43A0000}"/>
    <cellStyle name="SAPBEXaggData 2 2 4 2" xfId="27098" xr:uid="{00000000-0005-0000-0000-0000E53A0000}"/>
    <cellStyle name="SAPBEXaggData 2 2 4 2 2" xfId="39849" xr:uid="{00000000-0005-0000-0000-0000E63A0000}"/>
    <cellStyle name="SAPBEXaggData 2 2 5" xfId="19135" xr:uid="{00000000-0005-0000-0000-0000E73A0000}"/>
    <cellStyle name="SAPBEXaggData 2 2 5 2" xfId="31886" xr:uid="{00000000-0005-0000-0000-0000E83A0000}"/>
    <cellStyle name="SAPBEXaggData 2 3" xfId="5274" xr:uid="{00000000-0005-0000-0000-0000E93A0000}"/>
    <cellStyle name="SAPBEXaggData 2 3 2" xfId="5275" xr:uid="{00000000-0005-0000-0000-0000EA3A0000}"/>
    <cellStyle name="SAPBEXaggData 2 3 2 2" xfId="5276" xr:uid="{00000000-0005-0000-0000-0000EB3A0000}"/>
    <cellStyle name="SAPBEXaggData 2 3 2 2 2" xfId="13919" xr:uid="{00000000-0005-0000-0000-0000EC3A0000}"/>
    <cellStyle name="SAPBEXaggData 2 3 2 2 2 2" xfId="27090" xr:uid="{00000000-0005-0000-0000-0000ED3A0000}"/>
    <cellStyle name="SAPBEXaggData 2 3 2 2 2 2 2" xfId="39841" xr:uid="{00000000-0005-0000-0000-0000EE3A0000}"/>
    <cellStyle name="SAPBEXaggData 2 3 2 2 3" xfId="19143" xr:uid="{00000000-0005-0000-0000-0000EF3A0000}"/>
    <cellStyle name="SAPBEXaggData 2 3 2 2 3 2" xfId="31894" xr:uid="{00000000-0005-0000-0000-0000F03A0000}"/>
    <cellStyle name="SAPBEXaggData 2 3 2 3" xfId="13920" xr:uid="{00000000-0005-0000-0000-0000F13A0000}"/>
    <cellStyle name="SAPBEXaggData 2 3 2 3 2" xfId="27091" xr:uid="{00000000-0005-0000-0000-0000F23A0000}"/>
    <cellStyle name="SAPBEXaggData 2 3 2 3 2 2" xfId="39842" xr:uid="{00000000-0005-0000-0000-0000F33A0000}"/>
    <cellStyle name="SAPBEXaggData 2 3 2 4" xfId="19142" xr:uid="{00000000-0005-0000-0000-0000F43A0000}"/>
    <cellStyle name="SAPBEXaggData 2 3 2 4 2" xfId="31893" xr:uid="{00000000-0005-0000-0000-0000F53A0000}"/>
    <cellStyle name="SAPBEXaggData 2 3 3" xfId="5277" xr:uid="{00000000-0005-0000-0000-0000F63A0000}"/>
    <cellStyle name="SAPBEXaggData 2 3 3 2" xfId="13918" xr:uid="{00000000-0005-0000-0000-0000F73A0000}"/>
    <cellStyle name="SAPBEXaggData 2 3 3 2 2" xfId="27089" xr:uid="{00000000-0005-0000-0000-0000F83A0000}"/>
    <cellStyle name="SAPBEXaggData 2 3 3 2 2 2" xfId="39840" xr:uid="{00000000-0005-0000-0000-0000F93A0000}"/>
    <cellStyle name="SAPBEXaggData 2 3 3 3" xfId="19144" xr:uid="{00000000-0005-0000-0000-0000FA3A0000}"/>
    <cellStyle name="SAPBEXaggData 2 3 3 3 2" xfId="31895" xr:uid="{00000000-0005-0000-0000-0000FB3A0000}"/>
    <cellStyle name="SAPBEXaggData 2 3 4" xfId="13921" xr:uid="{00000000-0005-0000-0000-0000FC3A0000}"/>
    <cellStyle name="SAPBEXaggData 2 3 4 2" xfId="27092" xr:uid="{00000000-0005-0000-0000-0000FD3A0000}"/>
    <cellStyle name="SAPBEXaggData 2 3 4 2 2" xfId="39843" xr:uid="{00000000-0005-0000-0000-0000FE3A0000}"/>
    <cellStyle name="SAPBEXaggData 2 3 5" xfId="19141" xr:uid="{00000000-0005-0000-0000-0000FF3A0000}"/>
    <cellStyle name="SAPBEXaggData 2 3 5 2" xfId="31892" xr:uid="{00000000-0005-0000-0000-0000003B0000}"/>
    <cellStyle name="SAPBEXaggData 2 4" xfId="5278" xr:uid="{00000000-0005-0000-0000-0000013B0000}"/>
    <cellStyle name="SAPBEXaggData 2 4 2" xfId="13917" xr:uid="{00000000-0005-0000-0000-0000023B0000}"/>
    <cellStyle name="SAPBEXaggData 2 4 2 2" xfId="27088" xr:uid="{00000000-0005-0000-0000-0000033B0000}"/>
    <cellStyle name="SAPBEXaggData 2 4 2 2 2" xfId="39839" xr:uid="{00000000-0005-0000-0000-0000043B0000}"/>
    <cellStyle name="SAPBEXaggData 2 4 3" xfId="19145" xr:uid="{00000000-0005-0000-0000-0000053B0000}"/>
    <cellStyle name="SAPBEXaggData 2 4 3 2" xfId="31896" xr:uid="{00000000-0005-0000-0000-0000063B0000}"/>
    <cellStyle name="SAPBEXaggData 2 5" xfId="5279" xr:uid="{00000000-0005-0000-0000-0000073B0000}"/>
    <cellStyle name="SAPBEXaggData 2 5 2" xfId="13916" xr:uid="{00000000-0005-0000-0000-0000083B0000}"/>
    <cellStyle name="SAPBEXaggData 2 5 2 2" xfId="27087" xr:uid="{00000000-0005-0000-0000-0000093B0000}"/>
    <cellStyle name="SAPBEXaggData 2 5 2 2 2" xfId="39838" xr:uid="{00000000-0005-0000-0000-00000A3B0000}"/>
    <cellStyle name="SAPBEXaggData 2 5 3" xfId="19146" xr:uid="{00000000-0005-0000-0000-00000B3B0000}"/>
    <cellStyle name="SAPBEXaggData 2 5 3 2" xfId="31897" xr:uid="{00000000-0005-0000-0000-00000C3B0000}"/>
    <cellStyle name="SAPBEXaggData 2 6" xfId="13928" xr:uid="{00000000-0005-0000-0000-00000D3B0000}"/>
    <cellStyle name="SAPBEXaggData 2 6 2" xfId="27099" xr:uid="{00000000-0005-0000-0000-00000E3B0000}"/>
    <cellStyle name="SAPBEXaggData 2 6 2 2" xfId="39850" xr:uid="{00000000-0005-0000-0000-00000F3B0000}"/>
    <cellStyle name="SAPBEXaggData 2 7" xfId="19134" xr:uid="{00000000-0005-0000-0000-0000103B0000}"/>
    <cellStyle name="SAPBEXaggData 2 7 2" xfId="31885" xr:uid="{00000000-0005-0000-0000-0000113B0000}"/>
    <cellStyle name="SAPBEXaggData 3" xfId="5280" xr:uid="{00000000-0005-0000-0000-0000123B0000}"/>
    <cellStyle name="SAPBEXaggData 3 2" xfId="13915" xr:uid="{00000000-0005-0000-0000-0000133B0000}"/>
    <cellStyle name="SAPBEXaggData 3 2 2" xfId="27086" xr:uid="{00000000-0005-0000-0000-0000143B0000}"/>
    <cellStyle name="SAPBEXaggData 3 2 2 2" xfId="39837" xr:uid="{00000000-0005-0000-0000-0000153B0000}"/>
    <cellStyle name="SAPBEXaggData 3 3" xfId="19147" xr:uid="{00000000-0005-0000-0000-0000163B0000}"/>
    <cellStyle name="SAPBEXaggData 3 3 2" xfId="31898" xr:uid="{00000000-0005-0000-0000-0000173B0000}"/>
    <cellStyle name="SAPBEXaggData 4" xfId="13929" xr:uid="{00000000-0005-0000-0000-0000183B0000}"/>
    <cellStyle name="SAPBEXaggData 4 2" xfId="27100" xr:uid="{00000000-0005-0000-0000-0000193B0000}"/>
    <cellStyle name="SAPBEXaggData 4 2 2" xfId="39851" xr:uid="{00000000-0005-0000-0000-00001A3B0000}"/>
    <cellStyle name="SAPBEXaggData 5" xfId="19133" xr:uid="{00000000-0005-0000-0000-00001B3B0000}"/>
    <cellStyle name="SAPBEXaggData 5 2" xfId="31884" xr:uid="{00000000-0005-0000-0000-00001C3B0000}"/>
    <cellStyle name="SAPBEXaggData_01 - CO23" xfId="5281" xr:uid="{00000000-0005-0000-0000-00001D3B0000}"/>
    <cellStyle name="SAPBEXaggDataEmph" xfId="5282" xr:uid="{00000000-0005-0000-0000-00001E3B0000}"/>
    <cellStyle name="SAPBEXaggDataEmph 2" xfId="5283" xr:uid="{00000000-0005-0000-0000-00001F3B0000}"/>
    <cellStyle name="SAPBEXaggDataEmph 2 2" xfId="5284" xr:uid="{00000000-0005-0000-0000-0000203B0000}"/>
    <cellStyle name="SAPBEXaggDataEmph 2 2 2" xfId="5285" xr:uid="{00000000-0005-0000-0000-0000213B0000}"/>
    <cellStyle name="SAPBEXaggDataEmph 2 2 2 2" xfId="5286" xr:uid="{00000000-0005-0000-0000-0000223B0000}"/>
    <cellStyle name="SAPBEXaggDataEmph 2 2 2 2 2" xfId="5287" xr:uid="{00000000-0005-0000-0000-0000233B0000}"/>
    <cellStyle name="SAPBEXaggDataEmph 2 2 2 2 2 2" xfId="13909" xr:uid="{00000000-0005-0000-0000-0000243B0000}"/>
    <cellStyle name="SAPBEXaggDataEmph 2 2 2 2 2 2 2" xfId="27080" xr:uid="{00000000-0005-0000-0000-0000253B0000}"/>
    <cellStyle name="SAPBEXaggDataEmph 2 2 2 2 2 2 2 2" xfId="39831" xr:uid="{00000000-0005-0000-0000-0000263B0000}"/>
    <cellStyle name="SAPBEXaggDataEmph 2 2 2 2 2 3" xfId="19153" xr:uid="{00000000-0005-0000-0000-0000273B0000}"/>
    <cellStyle name="SAPBEXaggDataEmph 2 2 2 2 2 3 2" xfId="31904" xr:uid="{00000000-0005-0000-0000-0000283B0000}"/>
    <cellStyle name="SAPBEXaggDataEmph 2 2 2 2 3" xfId="13910" xr:uid="{00000000-0005-0000-0000-0000293B0000}"/>
    <cellStyle name="SAPBEXaggDataEmph 2 2 2 2 3 2" xfId="27081" xr:uid="{00000000-0005-0000-0000-00002A3B0000}"/>
    <cellStyle name="SAPBEXaggDataEmph 2 2 2 2 3 2 2" xfId="39832" xr:uid="{00000000-0005-0000-0000-00002B3B0000}"/>
    <cellStyle name="SAPBEXaggDataEmph 2 2 2 2 4" xfId="19152" xr:uid="{00000000-0005-0000-0000-00002C3B0000}"/>
    <cellStyle name="SAPBEXaggDataEmph 2 2 2 2 4 2" xfId="31903" xr:uid="{00000000-0005-0000-0000-00002D3B0000}"/>
    <cellStyle name="SAPBEXaggDataEmph 2 2 2 3" xfId="5288" xr:uid="{00000000-0005-0000-0000-00002E3B0000}"/>
    <cellStyle name="SAPBEXaggDataEmph 2 2 2 3 2" xfId="13908" xr:uid="{00000000-0005-0000-0000-00002F3B0000}"/>
    <cellStyle name="SAPBEXaggDataEmph 2 2 2 3 2 2" xfId="27079" xr:uid="{00000000-0005-0000-0000-0000303B0000}"/>
    <cellStyle name="SAPBEXaggDataEmph 2 2 2 3 2 2 2" xfId="39830" xr:uid="{00000000-0005-0000-0000-0000313B0000}"/>
    <cellStyle name="SAPBEXaggDataEmph 2 2 2 3 3" xfId="19154" xr:uid="{00000000-0005-0000-0000-0000323B0000}"/>
    <cellStyle name="SAPBEXaggDataEmph 2 2 2 3 3 2" xfId="31905" xr:uid="{00000000-0005-0000-0000-0000333B0000}"/>
    <cellStyle name="SAPBEXaggDataEmph 2 2 2 4" xfId="13911" xr:uid="{00000000-0005-0000-0000-0000343B0000}"/>
    <cellStyle name="SAPBEXaggDataEmph 2 2 2 4 2" xfId="27082" xr:uid="{00000000-0005-0000-0000-0000353B0000}"/>
    <cellStyle name="SAPBEXaggDataEmph 2 2 2 4 2 2" xfId="39833" xr:uid="{00000000-0005-0000-0000-0000363B0000}"/>
    <cellStyle name="SAPBEXaggDataEmph 2 2 2 5" xfId="19151" xr:uid="{00000000-0005-0000-0000-0000373B0000}"/>
    <cellStyle name="SAPBEXaggDataEmph 2 2 2 5 2" xfId="31902" xr:uid="{00000000-0005-0000-0000-0000383B0000}"/>
    <cellStyle name="SAPBEXaggDataEmph 2 2 3" xfId="5289" xr:uid="{00000000-0005-0000-0000-0000393B0000}"/>
    <cellStyle name="SAPBEXaggDataEmph 2 2 3 2" xfId="13907" xr:uid="{00000000-0005-0000-0000-00003A3B0000}"/>
    <cellStyle name="SAPBEXaggDataEmph 2 2 3 2 2" xfId="27078" xr:uid="{00000000-0005-0000-0000-00003B3B0000}"/>
    <cellStyle name="SAPBEXaggDataEmph 2 2 3 2 2 2" xfId="39829" xr:uid="{00000000-0005-0000-0000-00003C3B0000}"/>
    <cellStyle name="SAPBEXaggDataEmph 2 2 3 3" xfId="19155" xr:uid="{00000000-0005-0000-0000-00003D3B0000}"/>
    <cellStyle name="SAPBEXaggDataEmph 2 2 3 3 2" xfId="31906" xr:uid="{00000000-0005-0000-0000-00003E3B0000}"/>
    <cellStyle name="SAPBEXaggDataEmph 2 2 4" xfId="13912" xr:uid="{00000000-0005-0000-0000-00003F3B0000}"/>
    <cellStyle name="SAPBEXaggDataEmph 2 2 4 2" xfId="27083" xr:uid="{00000000-0005-0000-0000-0000403B0000}"/>
    <cellStyle name="SAPBEXaggDataEmph 2 2 4 2 2" xfId="39834" xr:uid="{00000000-0005-0000-0000-0000413B0000}"/>
    <cellStyle name="SAPBEXaggDataEmph 2 2 5" xfId="19150" xr:uid="{00000000-0005-0000-0000-0000423B0000}"/>
    <cellStyle name="SAPBEXaggDataEmph 2 2 5 2" xfId="31901" xr:uid="{00000000-0005-0000-0000-0000433B0000}"/>
    <cellStyle name="SAPBEXaggDataEmph 2 3" xfId="5290" xr:uid="{00000000-0005-0000-0000-0000443B0000}"/>
    <cellStyle name="SAPBEXaggDataEmph 2 3 2" xfId="13906" xr:uid="{00000000-0005-0000-0000-0000453B0000}"/>
    <cellStyle name="SAPBEXaggDataEmph 2 3 2 2" xfId="27077" xr:uid="{00000000-0005-0000-0000-0000463B0000}"/>
    <cellStyle name="SAPBEXaggDataEmph 2 3 2 2 2" xfId="39828" xr:uid="{00000000-0005-0000-0000-0000473B0000}"/>
    <cellStyle name="SAPBEXaggDataEmph 2 3 3" xfId="19156" xr:uid="{00000000-0005-0000-0000-0000483B0000}"/>
    <cellStyle name="SAPBEXaggDataEmph 2 3 3 2" xfId="31907" xr:uid="{00000000-0005-0000-0000-0000493B0000}"/>
    <cellStyle name="SAPBEXaggDataEmph 2 4" xfId="13913" xr:uid="{00000000-0005-0000-0000-00004A3B0000}"/>
    <cellStyle name="SAPBEXaggDataEmph 2 4 2" xfId="27084" xr:uid="{00000000-0005-0000-0000-00004B3B0000}"/>
    <cellStyle name="SAPBEXaggDataEmph 2 4 2 2" xfId="39835" xr:uid="{00000000-0005-0000-0000-00004C3B0000}"/>
    <cellStyle name="SAPBEXaggDataEmph 2 5" xfId="19149" xr:uid="{00000000-0005-0000-0000-00004D3B0000}"/>
    <cellStyle name="SAPBEXaggDataEmph 2 5 2" xfId="31900" xr:uid="{00000000-0005-0000-0000-00004E3B0000}"/>
    <cellStyle name="SAPBEXaggDataEmph 3" xfId="5291" xr:uid="{00000000-0005-0000-0000-00004F3B0000}"/>
    <cellStyle name="SAPBEXaggDataEmph 3 2" xfId="5292" xr:uid="{00000000-0005-0000-0000-0000503B0000}"/>
    <cellStyle name="SAPBEXaggDataEmph 3 2 2" xfId="5293" xr:uid="{00000000-0005-0000-0000-0000513B0000}"/>
    <cellStyle name="SAPBEXaggDataEmph 3 2 2 2" xfId="5294" xr:uid="{00000000-0005-0000-0000-0000523B0000}"/>
    <cellStyle name="SAPBEXaggDataEmph 3 2 2 2 2" xfId="13902" xr:uid="{00000000-0005-0000-0000-0000533B0000}"/>
    <cellStyle name="SAPBEXaggDataEmph 3 2 2 2 2 2" xfId="27073" xr:uid="{00000000-0005-0000-0000-0000543B0000}"/>
    <cellStyle name="SAPBEXaggDataEmph 3 2 2 2 2 2 2" xfId="39824" xr:uid="{00000000-0005-0000-0000-0000553B0000}"/>
    <cellStyle name="SAPBEXaggDataEmph 3 2 2 2 3" xfId="19160" xr:uid="{00000000-0005-0000-0000-0000563B0000}"/>
    <cellStyle name="SAPBEXaggDataEmph 3 2 2 2 3 2" xfId="31911" xr:uid="{00000000-0005-0000-0000-0000573B0000}"/>
    <cellStyle name="SAPBEXaggDataEmph 3 2 2 3" xfId="13903" xr:uid="{00000000-0005-0000-0000-0000583B0000}"/>
    <cellStyle name="SAPBEXaggDataEmph 3 2 2 3 2" xfId="27074" xr:uid="{00000000-0005-0000-0000-0000593B0000}"/>
    <cellStyle name="SAPBEXaggDataEmph 3 2 2 3 2 2" xfId="39825" xr:uid="{00000000-0005-0000-0000-00005A3B0000}"/>
    <cellStyle name="SAPBEXaggDataEmph 3 2 2 4" xfId="19159" xr:uid="{00000000-0005-0000-0000-00005B3B0000}"/>
    <cellStyle name="SAPBEXaggDataEmph 3 2 2 4 2" xfId="31910" xr:uid="{00000000-0005-0000-0000-00005C3B0000}"/>
    <cellStyle name="SAPBEXaggDataEmph 3 2 3" xfId="5295" xr:uid="{00000000-0005-0000-0000-00005D3B0000}"/>
    <cellStyle name="SAPBEXaggDataEmph 3 2 3 2" xfId="13901" xr:uid="{00000000-0005-0000-0000-00005E3B0000}"/>
    <cellStyle name="SAPBEXaggDataEmph 3 2 3 2 2" xfId="27072" xr:uid="{00000000-0005-0000-0000-00005F3B0000}"/>
    <cellStyle name="SAPBEXaggDataEmph 3 2 3 2 2 2" xfId="39823" xr:uid="{00000000-0005-0000-0000-0000603B0000}"/>
    <cellStyle name="SAPBEXaggDataEmph 3 2 3 3" xfId="19161" xr:uid="{00000000-0005-0000-0000-0000613B0000}"/>
    <cellStyle name="SAPBEXaggDataEmph 3 2 3 3 2" xfId="31912" xr:uid="{00000000-0005-0000-0000-0000623B0000}"/>
    <cellStyle name="SAPBEXaggDataEmph 3 2 4" xfId="13904" xr:uid="{00000000-0005-0000-0000-0000633B0000}"/>
    <cellStyle name="SAPBEXaggDataEmph 3 2 4 2" xfId="27075" xr:uid="{00000000-0005-0000-0000-0000643B0000}"/>
    <cellStyle name="SAPBEXaggDataEmph 3 2 4 2 2" xfId="39826" xr:uid="{00000000-0005-0000-0000-0000653B0000}"/>
    <cellStyle name="SAPBEXaggDataEmph 3 2 5" xfId="19158" xr:uid="{00000000-0005-0000-0000-0000663B0000}"/>
    <cellStyle name="SAPBEXaggDataEmph 3 2 5 2" xfId="31909" xr:uid="{00000000-0005-0000-0000-0000673B0000}"/>
    <cellStyle name="SAPBEXaggDataEmph 3 3" xfId="5296" xr:uid="{00000000-0005-0000-0000-0000683B0000}"/>
    <cellStyle name="SAPBEXaggDataEmph 3 3 2" xfId="13900" xr:uid="{00000000-0005-0000-0000-0000693B0000}"/>
    <cellStyle name="SAPBEXaggDataEmph 3 3 2 2" xfId="27071" xr:uid="{00000000-0005-0000-0000-00006A3B0000}"/>
    <cellStyle name="SAPBEXaggDataEmph 3 3 2 2 2" xfId="39822" xr:uid="{00000000-0005-0000-0000-00006B3B0000}"/>
    <cellStyle name="SAPBEXaggDataEmph 3 3 3" xfId="19162" xr:uid="{00000000-0005-0000-0000-00006C3B0000}"/>
    <cellStyle name="SAPBEXaggDataEmph 3 3 3 2" xfId="31913" xr:uid="{00000000-0005-0000-0000-00006D3B0000}"/>
    <cellStyle name="SAPBEXaggDataEmph 3 4" xfId="5297" xr:uid="{00000000-0005-0000-0000-00006E3B0000}"/>
    <cellStyle name="SAPBEXaggDataEmph 3 4 2" xfId="13899" xr:uid="{00000000-0005-0000-0000-00006F3B0000}"/>
    <cellStyle name="SAPBEXaggDataEmph 3 4 2 2" xfId="27070" xr:uid="{00000000-0005-0000-0000-0000703B0000}"/>
    <cellStyle name="SAPBEXaggDataEmph 3 4 2 2 2" xfId="39821" xr:uid="{00000000-0005-0000-0000-0000713B0000}"/>
    <cellStyle name="SAPBEXaggDataEmph 3 4 3" xfId="19163" xr:uid="{00000000-0005-0000-0000-0000723B0000}"/>
    <cellStyle name="SAPBEXaggDataEmph 3 4 3 2" xfId="31914" xr:uid="{00000000-0005-0000-0000-0000733B0000}"/>
    <cellStyle name="SAPBEXaggDataEmph 3 5" xfId="13905" xr:uid="{00000000-0005-0000-0000-0000743B0000}"/>
    <cellStyle name="SAPBEXaggDataEmph 3 5 2" xfId="27076" xr:uid="{00000000-0005-0000-0000-0000753B0000}"/>
    <cellStyle name="SAPBEXaggDataEmph 3 5 2 2" xfId="39827" xr:uid="{00000000-0005-0000-0000-0000763B0000}"/>
    <cellStyle name="SAPBEXaggDataEmph 3 6" xfId="19157" xr:uid="{00000000-0005-0000-0000-0000773B0000}"/>
    <cellStyle name="SAPBEXaggDataEmph 3 6 2" xfId="31908" xr:uid="{00000000-0005-0000-0000-0000783B0000}"/>
    <cellStyle name="SAPBEXaggDataEmph 4" xfId="5298" xr:uid="{00000000-0005-0000-0000-0000793B0000}"/>
    <cellStyle name="SAPBEXaggDataEmph 4 2" xfId="13898" xr:uid="{00000000-0005-0000-0000-00007A3B0000}"/>
    <cellStyle name="SAPBEXaggDataEmph 4 2 2" xfId="27069" xr:uid="{00000000-0005-0000-0000-00007B3B0000}"/>
    <cellStyle name="SAPBEXaggDataEmph 4 2 2 2" xfId="39820" xr:uid="{00000000-0005-0000-0000-00007C3B0000}"/>
    <cellStyle name="SAPBEXaggDataEmph 4 3" xfId="19164" xr:uid="{00000000-0005-0000-0000-00007D3B0000}"/>
    <cellStyle name="SAPBEXaggDataEmph 4 3 2" xfId="31915" xr:uid="{00000000-0005-0000-0000-00007E3B0000}"/>
    <cellStyle name="SAPBEXaggDataEmph 5" xfId="13914" xr:uid="{00000000-0005-0000-0000-00007F3B0000}"/>
    <cellStyle name="SAPBEXaggDataEmph 5 2" xfId="27085" xr:uid="{00000000-0005-0000-0000-0000803B0000}"/>
    <cellStyle name="SAPBEXaggDataEmph 5 2 2" xfId="39836" xr:uid="{00000000-0005-0000-0000-0000813B0000}"/>
    <cellStyle name="SAPBEXaggDataEmph 6" xfId="19148" xr:uid="{00000000-0005-0000-0000-0000823B0000}"/>
    <cellStyle name="SAPBEXaggDataEmph 6 2" xfId="31899" xr:uid="{00000000-0005-0000-0000-0000833B0000}"/>
    <cellStyle name="SAPBEXaggDataEmph_01 - CO23" xfId="5299" xr:uid="{00000000-0005-0000-0000-0000843B0000}"/>
    <cellStyle name="SAPBEXaggItem" xfId="5300" xr:uid="{00000000-0005-0000-0000-0000853B0000}"/>
    <cellStyle name="SAPBEXaggItem 2" xfId="5301" xr:uid="{00000000-0005-0000-0000-0000863B0000}"/>
    <cellStyle name="SAPBEXaggItem 2 2" xfId="5302" xr:uid="{00000000-0005-0000-0000-0000873B0000}"/>
    <cellStyle name="SAPBEXaggItem 2 2 2" xfId="5303" xr:uid="{00000000-0005-0000-0000-0000883B0000}"/>
    <cellStyle name="SAPBEXaggItem 2 2 2 2" xfId="5304" xr:uid="{00000000-0005-0000-0000-0000893B0000}"/>
    <cellStyle name="SAPBEXaggItem 2 2 2 2 2" xfId="5305" xr:uid="{00000000-0005-0000-0000-00008A3B0000}"/>
    <cellStyle name="SAPBEXaggItem 2 2 2 2 2 2" xfId="13892" xr:uid="{00000000-0005-0000-0000-00008B3B0000}"/>
    <cellStyle name="SAPBEXaggItem 2 2 2 2 2 2 2" xfId="27063" xr:uid="{00000000-0005-0000-0000-00008C3B0000}"/>
    <cellStyle name="SAPBEXaggItem 2 2 2 2 2 2 2 2" xfId="39814" xr:uid="{00000000-0005-0000-0000-00008D3B0000}"/>
    <cellStyle name="SAPBEXaggItem 2 2 2 2 2 3" xfId="19170" xr:uid="{00000000-0005-0000-0000-00008E3B0000}"/>
    <cellStyle name="SAPBEXaggItem 2 2 2 2 2 3 2" xfId="31921" xr:uid="{00000000-0005-0000-0000-00008F3B0000}"/>
    <cellStyle name="SAPBEXaggItem 2 2 2 2 3" xfId="13893" xr:uid="{00000000-0005-0000-0000-0000903B0000}"/>
    <cellStyle name="SAPBEXaggItem 2 2 2 2 3 2" xfId="27064" xr:uid="{00000000-0005-0000-0000-0000913B0000}"/>
    <cellStyle name="SAPBEXaggItem 2 2 2 2 3 2 2" xfId="39815" xr:uid="{00000000-0005-0000-0000-0000923B0000}"/>
    <cellStyle name="SAPBEXaggItem 2 2 2 2 4" xfId="19169" xr:uid="{00000000-0005-0000-0000-0000933B0000}"/>
    <cellStyle name="SAPBEXaggItem 2 2 2 2 4 2" xfId="31920" xr:uid="{00000000-0005-0000-0000-0000943B0000}"/>
    <cellStyle name="SAPBEXaggItem 2 2 2 3" xfId="5306" xr:uid="{00000000-0005-0000-0000-0000953B0000}"/>
    <cellStyle name="SAPBEXaggItem 2 2 2 3 2" xfId="13891" xr:uid="{00000000-0005-0000-0000-0000963B0000}"/>
    <cellStyle name="SAPBEXaggItem 2 2 2 3 2 2" xfId="27062" xr:uid="{00000000-0005-0000-0000-0000973B0000}"/>
    <cellStyle name="SAPBEXaggItem 2 2 2 3 2 2 2" xfId="39813" xr:uid="{00000000-0005-0000-0000-0000983B0000}"/>
    <cellStyle name="SAPBEXaggItem 2 2 2 3 3" xfId="19171" xr:uid="{00000000-0005-0000-0000-0000993B0000}"/>
    <cellStyle name="SAPBEXaggItem 2 2 2 3 3 2" xfId="31922" xr:uid="{00000000-0005-0000-0000-00009A3B0000}"/>
    <cellStyle name="SAPBEXaggItem 2 2 2 4" xfId="13894" xr:uid="{00000000-0005-0000-0000-00009B3B0000}"/>
    <cellStyle name="SAPBEXaggItem 2 2 2 4 2" xfId="27065" xr:uid="{00000000-0005-0000-0000-00009C3B0000}"/>
    <cellStyle name="SAPBEXaggItem 2 2 2 4 2 2" xfId="39816" xr:uid="{00000000-0005-0000-0000-00009D3B0000}"/>
    <cellStyle name="SAPBEXaggItem 2 2 2 5" xfId="19168" xr:uid="{00000000-0005-0000-0000-00009E3B0000}"/>
    <cellStyle name="SAPBEXaggItem 2 2 2 5 2" xfId="31919" xr:uid="{00000000-0005-0000-0000-00009F3B0000}"/>
    <cellStyle name="SAPBEXaggItem 2 2 3" xfId="5307" xr:uid="{00000000-0005-0000-0000-0000A03B0000}"/>
    <cellStyle name="SAPBEXaggItem 2 2 3 2" xfId="13890" xr:uid="{00000000-0005-0000-0000-0000A13B0000}"/>
    <cellStyle name="SAPBEXaggItem 2 2 3 2 2" xfId="27061" xr:uid="{00000000-0005-0000-0000-0000A23B0000}"/>
    <cellStyle name="SAPBEXaggItem 2 2 3 2 2 2" xfId="39812" xr:uid="{00000000-0005-0000-0000-0000A33B0000}"/>
    <cellStyle name="SAPBEXaggItem 2 2 3 3" xfId="19172" xr:uid="{00000000-0005-0000-0000-0000A43B0000}"/>
    <cellStyle name="SAPBEXaggItem 2 2 3 3 2" xfId="31923" xr:uid="{00000000-0005-0000-0000-0000A53B0000}"/>
    <cellStyle name="SAPBEXaggItem 2 2 4" xfId="13895" xr:uid="{00000000-0005-0000-0000-0000A63B0000}"/>
    <cellStyle name="SAPBEXaggItem 2 2 4 2" xfId="27066" xr:uid="{00000000-0005-0000-0000-0000A73B0000}"/>
    <cellStyle name="SAPBEXaggItem 2 2 4 2 2" xfId="39817" xr:uid="{00000000-0005-0000-0000-0000A83B0000}"/>
    <cellStyle name="SAPBEXaggItem 2 2 5" xfId="19167" xr:uid="{00000000-0005-0000-0000-0000A93B0000}"/>
    <cellStyle name="SAPBEXaggItem 2 2 5 2" xfId="31918" xr:uid="{00000000-0005-0000-0000-0000AA3B0000}"/>
    <cellStyle name="SAPBEXaggItem 2 3" xfId="5308" xr:uid="{00000000-0005-0000-0000-0000AB3B0000}"/>
    <cellStyle name="SAPBEXaggItem 2 3 2" xfId="13889" xr:uid="{00000000-0005-0000-0000-0000AC3B0000}"/>
    <cellStyle name="SAPBEXaggItem 2 3 2 2" xfId="27060" xr:uid="{00000000-0005-0000-0000-0000AD3B0000}"/>
    <cellStyle name="SAPBEXaggItem 2 3 2 2 2" xfId="39811" xr:uid="{00000000-0005-0000-0000-0000AE3B0000}"/>
    <cellStyle name="SAPBEXaggItem 2 3 3" xfId="19173" xr:uid="{00000000-0005-0000-0000-0000AF3B0000}"/>
    <cellStyle name="SAPBEXaggItem 2 3 3 2" xfId="31924" xr:uid="{00000000-0005-0000-0000-0000B03B0000}"/>
    <cellStyle name="SAPBEXaggItem 2 4" xfId="13896" xr:uid="{00000000-0005-0000-0000-0000B13B0000}"/>
    <cellStyle name="SAPBEXaggItem 2 4 2" xfId="27067" xr:uid="{00000000-0005-0000-0000-0000B23B0000}"/>
    <cellStyle name="SAPBEXaggItem 2 4 2 2" xfId="39818" xr:uid="{00000000-0005-0000-0000-0000B33B0000}"/>
    <cellStyle name="SAPBEXaggItem 2 5" xfId="19166" xr:uid="{00000000-0005-0000-0000-0000B43B0000}"/>
    <cellStyle name="SAPBEXaggItem 2 5 2" xfId="31917" xr:uid="{00000000-0005-0000-0000-0000B53B0000}"/>
    <cellStyle name="SAPBEXaggItem 3" xfId="5309" xr:uid="{00000000-0005-0000-0000-0000B63B0000}"/>
    <cellStyle name="SAPBEXaggItem 3 2" xfId="5310" xr:uid="{00000000-0005-0000-0000-0000B73B0000}"/>
    <cellStyle name="SAPBEXaggItem 3 2 2" xfId="5311" xr:uid="{00000000-0005-0000-0000-0000B83B0000}"/>
    <cellStyle name="SAPBEXaggItem 3 2 2 2" xfId="5312" xr:uid="{00000000-0005-0000-0000-0000B93B0000}"/>
    <cellStyle name="SAPBEXaggItem 3 2 2 2 2" xfId="13885" xr:uid="{00000000-0005-0000-0000-0000BA3B0000}"/>
    <cellStyle name="SAPBEXaggItem 3 2 2 2 2 2" xfId="27056" xr:uid="{00000000-0005-0000-0000-0000BB3B0000}"/>
    <cellStyle name="SAPBEXaggItem 3 2 2 2 2 2 2" xfId="39807" xr:uid="{00000000-0005-0000-0000-0000BC3B0000}"/>
    <cellStyle name="SAPBEXaggItem 3 2 2 2 3" xfId="19177" xr:uid="{00000000-0005-0000-0000-0000BD3B0000}"/>
    <cellStyle name="SAPBEXaggItem 3 2 2 2 3 2" xfId="31928" xr:uid="{00000000-0005-0000-0000-0000BE3B0000}"/>
    <cellStyle name="SAPBEXaggItem 3 2 2 3" xfId="13886" xr:uid="{00000000-0005-0000-0000-0000BF3B0000}"/>
    <cellStyle name="SAPBEXaggItem 3 2 2 3 2" xfId="27057" xr:uid="{00000000-0005-0000-0000-0000C03B0000}"/>
    <cellStyle name="SAPBEXaggItem 3 2 2 3 2 2" xfId="39808" xr:uid="{00000000-0005-0000-0000-0000C13B0000}"/>
    <cellStyle name="SAPBEXaggItem 3 2 2 4" xfId="19176" xr:uid="{00000000-0005-0000-0000-0000C23B0000}"/>
    <cellStyle name="SAPBEXaggItem 3 2 2 4 2" xfId="31927" xr:uid="{00000000-0005-0000-0000-0000C33B0000}"/>
    <cellStyle name="SAPBEXaggItem 3 2 3" xfId="5313" xr:uid="{00000000-0005-0000-0000-0000C43B0000}"/>
    <cellStyle name="SAPBEXaggItem 3 2 3 2" xfId="13884" xr:uid="{00000000-0005-0000-0000-0000C53B0000}"/>
    <cellStyle name="SAPBEXaggItem 3 2 3 2 2" xfId="27055" xr:uid="{00000000-0005-0000-0000-0000C63B0000}"/>
    <cellStyle name="SAPBEXaggItem 3 2 3 2 2 2" xfId="39806" xr:uid="{00000000-0005-0000-0000-0000C73B0000}"/>
    <cellStyle name="SAPBEXaggItem 3 2 3 3" xfId="19178" xr:uid="{00000000-0005-0000-0000-0000C83B0000}"/>
    <cellStyle name="SAPBEXaggItem 3 2 3 3 2" xfId="31929" xr:uid="{00000000-0005-0000-0000-0000C93B0000}"/>
    <cellStyle name="SAPBEXaggItem 3 2 4" xfId="13887" xr:uid="{00000000-0005-0000-0000-0000CA3B0000}"/>
    <cellStyle name="SAPBEXaggItem 3 2 4 2" xfId="27058" xr:uid="{00000000-0005-0000-0000-0000CB3B0000}"/>
    <cellStyle name="SAPBEXaggItem 3 2 4 2 2" xfId="39809" xr:uid="{00000000-0005-0000-0000-0000CC3B0000}"/>
    <cellStyle name="SAPBEXaggItem 3 2 5" xfId="19175" xr:uid="{00000000-0005-0000-0000-0000CD3B0000}"/>
    <cellStyle name="SAPBEXaggItem 3 2 5 2" xfId="31926" xr:uid="{00000000-0005-0000-0000-0000CE3B0000}"/>
    <cellStyle name="SAPBEXaggItem 3 3" xfId="5314" xr:uid="{00000000-0005-0000-0000-0000CF3B0000}"/>
    <cellStyle name="SAPBEXaggItem 3 3 2" xfId="13883" xr:uid="{00000000-0005-0000-0000-0000D03B0000}"/>
    <cellStyle name="SAPBEXaggItem 3 3 2 2" xfId="27054" xr:uid="{00000000-0005-0000-0000-0000D13B0000}"/>
    <cellStyle name="SAPBEXaggItem 3 3 2 2 2" xfId="39805" xr:uid="{00000000-0005-0000-0000-0000D23B0000}"/>
    <cellStyle name="SAPBEXaggItem 3 3 3" xfId="19179" xr:uid="{00000000-0005-0000-0000-0000D33B0000}"/>
    <cellStyle name="SAPBEXaggItem 3 3 3 2" xfId="31930" xr:uid="{00000000-0005-0000-0000-0000D43B0000}"/>
    <cellStyle name="SAPBEXaggItem 3 4" xfId="13888" xr:uid="{00000000-0005-0000-0000-0000D53B0000}"/>
    <cellStyle name="SAPBEXaggItem 3 4 2" xfId="27059" xr:uid="{00000000-0005-0000-0000-0000D63B0000}"/>
    <cellStyle name="SAPBEXaggItem 3 4 2 2" xfId="39810" xr:uid="{00000000-0005-0000-0000-0000D73B0000}"/>
    <cellStyle name="SAPBEXaggItem 3 5" xfId="19174" xr:uid="{00000000-0005-0000-0000-0000D83B0000}"/>
    <cellStyle name="SAPBEXaggItem 3 5 2" xfId="31925" xr:uid="{00000000-0005-0000-0000-0000D93B0000}"/>
    <cellStyle name="SAPBEXaggItem 4" xfId="5315" xr:uid="{00000000-0005-0000-0000-0000DA3B0000}"/>
    <cellStyle name="SAPBEXaggItem 4 2" xfId="13882" xr:uid="{00000000-0005-0000-0000-0000DB3B0000}"/>
    <cellStyle name="SAPBEXaggItem 4 2 2" xfId="27053" xr:uid="{00000000-0005-0000-0000-0000DC3B0000}"/>
    <cellStyle name="SAPBEXaggItem 4 2 2 2" xfId="39804" xr:uid="{00000000-0005-0000-0000-0000DD3B0000}"/>
    <cellStyle name="SAPBEXaggItem 4 3" xfId="19180" xr:uid="{00000000-0005-0000-0000-0000DE3B0000}"/>
    <cellStyle name="SAPBEXaggItem 4 3 2" xfId="31931" xr:uid="{00000000-0005-0000-0000-0000DF3B0000}"/>
    <cellStyle name="SAPBEXaggItem 5" xfId="13897" xr:uid="{00000000-0005-0000-0000-0000E03B0000}"/>
    <cellStyle name="SAPBEXaggItem 5 2" xfId="27068" xr:uid="{00000000-0005-0000-0000-0000E13B0000}"/>
    <cellStyle name="SAPBEXaggItem 5 2 2" xfId="39819" xr:uid="{00000000-0005-0000-0000-0000E23B0000}"/>
    <cellStyle name="SAPBEXaggItem 6" xfId="19165" xr:uid="{00000000-0005-0000-0000-0000E33B0000}"/>
    <cellStyle name="SAPBEXaggItem 6 2" xfId="31916" xr:uid="{00000000-0005-0000-0000-0000E43B0000}"/>
    <cellStyle name="SAPBEXaggItem_01 - CO23" xfId="5316" xr:uid="{00000000-0005-0000-0000-0000E53B0000}"/>
    <cellStyle name="SAPBEXaggItemX" xfId="5317" xr:uid="{00000000-0005-0000-0000-0000E63B0000}"/>
    <cellStyle name="SAPBEXaggItemX 10" xfId="5318" xr:uid="{00000000-0005-0000-0000-0000E73B0000}"/>
    <cellStyle name="SAPBEXaggItemX 10 2" xfId="5319" xr:uid="{00000000-0005-0000-0000-0000E83B0000}"/>
    <cellStyle name="SAPBEXaggItemX 10 2 2" xfId="5320" xr:uid="{00000000-0005-0000-0000-0000E93B0000}"/>
    <cellStyle name="SAPBEXaggItemX 10 2 2 2" xfId="5321" xr:uid="{00000000-0005-0000-0000-0000EA3B0000}"/>
    <cellStyle name="SAPBEXaggItemX 10 2 2 2 2" xfId="13877" xr:uid="{00000000-0005-0000-0000-0000EB3B0000}"/>
    <cellStyle name="SAPBEXaggItemX 10 2 2 2 2 2" xfId="27048" xr:uid="{00000000-0005-0000-0000-0000EC3B0000}"/>
    <cellStyle name="SAPBEXaggItemX 10 2 2 2 2 2 2" xfId="39799" xr:uid="{00000000-0005-0000-0000-0000ED3B0000}"/>
    <cellStyle name="SAPBEXaggItemX 10 2 2 2 3" xfId="19185" xr:uid="{00000000-0005-0000-0000-0000EE3B0000}"/>
    <cellStyle name="SAPBEXaggItemX 10 2 2 2 3 2" xfId="31936" xr:uid="{00000000-0005-0000-0000-0000EF3B0000}"/>
    <cellStyle name="SAPBEXaggItemX 10 2 2 3" xfId="13878" xr:uid="{00000000-0005-0000-0000-0000F03B0000}"/>
    <cellStyle name="SAPBEXaggItemX 10 2 2 3 2" xfId="27049" xr:uid="{00000000-0005-0000-0000-0000F13B0000}"/>
    <cellStyle name="SAPBEXaggItemX 10 2 2 3 2 2" xfId="39800" xr:uid="{00000000-0005-0000-0000-0000F23B0000}"/>
    <cellStyle name="SAPBEXaggItemX 10 2 2 4" xfId="19184" xr:uid="{00000000-0005-0000-0000-0000F33B0000}"/>
    <cellStyle name="SAPBEXaggItemX 10 2 2 4 2" xfId="31935" xr:uid="{00000000-0005-0000-0000-0000F43B0000}"/>
    <cellStyle name="SAPBEXaggItemX 10 2 3" xfId="5322" xr:uid="{00000000-0005-0000-0000-0000F53B0000}"/>
    <cellStyle name="SAPBEXaggItemX 10 2 3 2" xfId="13876" xr:uid="{00000000-0005-0000-0000-0000F63B0000}"/>
    <cellStyle name="SAPBEXaggItemX 10 2 3 2 2" xfId="27047" xr:uid="{00000000-0005-0000-0000-0000F73B0000}"/>
    <cellStyle name="SAPBEXaggItemX 10 2 3 2 2 2" xfId="39798" xr:uid="{00000000-0005-0000-0000-0000F83B0000}"/>
    <cellStyle name="SAPBEXaggItemX 10 2 3 3" xfId="19186" xr:uid="{00000000-0005-0000-0000-0000F93B0000}"/>
    <cellStyle name="SAPBEXaggItemX 10 2 3 3 2" xfId="31937" xr:uid="{00000000-0005-0000-0000-0000FA3B0000}"/>
    <cellStyle name="SAPBEXaggItemX 10 2 4" xfId="13879" xr:uid="{00000000-0005-0000-0000-0000FB3B0000}"/>
    <cellStyle name="SAPBEXaggItemX 10 2 4 2" xfId="27050" xr:uid="{00000000-0005-0000-0000-0000FC3B0000}"/>
    <cellStyle name="SAPBEXaggItemX 10 2 4 2 2" xfId="39801" xr:uid="{00000000-0005-0000-0000-0000FD3B0000}"/>
    <cellStyle name="SAPBEXaggItemX 10 2 5" xfId="19183" xr:uid="{00000000-0005-0000-0000-0000FE3B0000}"/>
    <cellStyle name="SAPBEXaggItemX 10 2 5 2" xfId="31934" xr:uid="{00000000-0005-0000-0000-0000FF3B0000}"/>
    <cellStyle name="SAPBEXaggItemX 10 3" xfId="5323" xr:uid="{00000000-0005-0000-0000-0000003C0000}"/>
    <cellStyle name="SAPBEXaggItemX 10 3 2" xfId="13875" xr:uid="{00000000-0005-0000-0000-0000013C0000}"/>
    <cellStyle name="SAPBEXaggItemX 10 3 2 2" xfId="27046" xr:uid="{00000000-0005-0000-0000-0000023C0000}"/>
    <cellStyle name="SAPBEXaggItemX 10 3 2 2 2" xfId="39797" xr:uid="{00000000-0005-0000-0000-0000033C0000}"/>
    <cellStyle name="SAPBEXaggItemX 10 3 3" xfId="19187" xr:uid="{00000000-0005-0000-0000-0000043C0000}"/>
    <cellStyle name="SAPBEXaggItemX 10 3 3 2" xfId="31938" xr:uid="{00000000-0005-0000-0000-0000053C0000}"/>
    <cellStyle name="SAPBEXaggItemX 10 4" xfId="13880" xr:uid="{00000000-0005-0000-0000-0000063C0000}"/>
    <cellStyle name="SAPBEXaggItemX 10 4 2" xfId="27051" xr:uid="{00000000-0005-0000-0000-0000073C0000}"/>
    <cellStyle name="SAPBEXaggItemX 10 4 2 2" xfId="39802" xr:uid="{00000000-0005-0000-0000-0000083C0000}"/>
    <cellStyle name="SAPBEXaggItemX 10 5" xfId="19182" xr:uid="{00000000-0005-0000-0000-0000093C0000}"/>
    <cellStyle name="SAPBEXaggItemX 10 5 2" xfId="31933" xr:uid="{00000000-0005-0000-0000-00000A3C0000}"/>
    <cellStyle name="SAPBEXaggItemX 11" xfId="5324" xr:uid="{00000000-0005-0000-0000-00000B3C0000}"/>
    <cellStyle name="SAPBEXaggItemX 11 2" xfId="5325" xr:uid="{00000000-0005-0000-0000-00000C3C0000}"/>
    <cellStyle name="SAPBEXaggItemX 11 2 2" xfId="5326" xr:uid="{00000000-0005-0000-0000-00000D3C0000}"/>
    <cellStyle name="SAPBEXaggItemX 11 2 2 2" xfId="5327" xr:uid="{00000000-0005-0000-0000-00000E3C0000}"/>
    <cellStyle name="SAPBEXaggItemX 11 2 2 2 2" xfId="13871" xr:uid="{00000000-0005-0000-0000-00000F3C0000}"/>
    <cellStyle name="SAPBEXaggItemX 11 2 2 2 2 2" xfId="27042" xr:uid="{00000000-0005-0000-0000-0000103C0000}"/>
    <cellStyle name="SAPBEXaggItemX 11 2 2 2 2 2 2" xfId="39793" xr:uid="{00000000-0005-0000-0000-0000113C0000}"/>
    <cellStyle name="SAPBEXaggItemX 11 2 2 2 3" xfId="19191" xr:uid="{00000000-0005-0000-0000-0000123C0000}"/>
    <cellStyle name="SAPBEXaggItemX 11 2 2 2 3 2" xfId="31942" xr:uid="{00000000-0005-0000-0000-0000133C0000}"/>
    <cellStyle name="SAPBEXaggItemX 11 2 2 3" xfId="13872" xr:uid="{00000000-0005-0000-0000-0000143C0000}"/>
    <cellStyle name="SAPBEXaggItemX 11 2 2 3 2" xfId="27043" xr:uid="{00000000-0005-0000-0000-0000153C0000}"/>
    <cellStyle name="SAPBEXaggItemX 11 2 2 3 2 2" xfId="39794" xr:uid="{00000000-0005-0000-0000-0000163C0000}"/>
    <cellStyle name="SAPBEXaggItemX 11 2 2 4" xfId="19190" xr:uid="{00000000-0005-0000-0000-0000173C0000}"/>
    <cellStyle name="SAPBEXaggItemX 11 2 2 4 2" xfId="31941" xr:uid="{00000000-0005-0000-0000-0000183C0000}"/>
    <cellStyle name="SAPBEXaggItemX 11 2 3" xfId="5328" xr:uid="{00000000-0005-0000-0000-0000193C0000}"/>
    <cellStyle name="SAPBEXaggItemX 11 2 3 2" xfId="13870" xr:uid="{00000000-0005-0000-0000-00001A3C0000}"/>
    <cellStyle name="SAPBEXaggItemX 11 2 3 2 2" xfId="27041" xr:uid="{00000000-0005-0000-0000-00001B3C0000}"/>
    <cellStyle name="SAPBEXaggItemX 11 2 3 2 2 2" xfId="39792" xr:uid="{00000000-0005-0000-0000-00001C3C0000}"/>
    <cellStyle name="SAPBEXaggItemX 11 2 3 3" xfId="19192" xr:uid="{00000000-0005-0000-0000-00001D3C0000}"/>
    <cellStyle name="SAPBEXaggItemX 11 2 3 3 2" xfId="31943" xr:uid="{00000000-0005-0000-0000-00001E3C0000}"/>
    <cellStyle name="SAPBEXaggItemX 11 2 4" xfId="13873" xr:uid="{00000000-0005-0000-0000-00001F3C0000}"/>
    <cellStyle name="SAPBEXaggItemX 11 2 4 2" xfId="27044" xr:uid="{00000000-0005-0000-0000-0000203C0000}"/>
    <cellStyle name="SAPBEXaggItemX 11 2 4 2 2" xfId="39795" xr:uid="{00000000-0005-0000-0000-0000213C0000}"/>
    <cellStyle name="SAPBEXaggItemX 11 2 5" xfId="19189" xr:uid="{00000000-0005-0000-0000-0000223C0000}"/>
    <cellStyle name="SAPBEXaggItemX 11 2 5 2" xfId="31940" xr:uid="{00000000-0005-0000-0000-0000233C0000}"/>
    <cellStyle name="SAPBEXaggItemX 11 3" xfId="5329" xr:uid="{00000000-0005-0000-0000-0000243C0000}"/>
    <cellStyle name="SAPBEXaggItemX 11 3 2" xfId="13869" xr:uid="{00000000-0005-0000-0000-0000253C0000}"/>
    <cellStyle name="SAPBEXaggItemX 11 3 2 2" xfId="27040" xr:uid="{00000000-0005-0000-0000-0000263C0000}"/>
    <cellStyle name="SAPBEXaggItemX 11 3 2 2 2" xfId="39791" xr:uid="{00000000-0005-0000-0000-0000273C0000}"/>
    <cellStyle name="SAPBEXaggItemX 11 3 3" xfId="19193" xr:uid="{00000000-0005-0000-0000-0000283C0000}"/>
    <cellStyle name="SAPBEXaggItemX 11 3 3 2" xfId="31944" xr:uid="{00000000-0005-0000-0000-0000293C0000}"/>
    <cellStyle name="SAPBEXaggItemX 11 4" xfId="13874" xr:uid="{00000000-0005-0000-0000-00002A3C0000}"/>
    <cellStyle name="SAPBEXaggItemX 11 4 2" xfId="27045" xr:uid="{00000000-0005-0000-0000-00002B3C0000}"/>
    <cellStyle name="SAPBEXaggItemX 11 4 2 2" xfId="39796" xr:uid="{00000000-0005-0000-0000-00002C3C0000}"/>
    <cellStyle name="SAPBEXaggItemX 11 5" xfId="19188" xr:uid="{00000000-0005-0000-0000-00002D3C0000}"/>
    <cellStyle name="SAPBEXaggItemX 11 5 2" xfId="31939" xr:uid="{00000000-0005-0000-0000-00002E3C0000}"/>
    <cellStyle name="SAPBEXaggItemX 12" xfId="5330" xr:uid="{00000000-0005-0000-0000-00002F3C0000}"/>
    <cellStyle name="SAPBEXaggItemX 12 2" xfId="5331" xr:uid="{00000000-0005-0000-0000-0000303C0000}"/>
    <cellStyle name="SAPBEXaggItemX 12 2 2" xfId="5332" xr:uid="{00000000-0005-0000-0000-0000313C0000}"/>
    <cellStyle name="SAPBEXaggItemX 12 2 2 2" xfId="5333" xr:uid="{00000000-0005-0000-0000-0000323C0000}"/>
    <cellStyle name="SAPBEXaggItemX 12 2 2 2 2" xfId="13865" xr:uid="{00000000-0005-0000-0000-0000333C0000}"/>
    <cellStyle name="SAPBEXaggItemX 12 2 2 2 2 2" xfId="27036" xr:uid="{00000000-0005-0000-0000-0000343C0000}"/>
    <cellStyle name="SAPBEXaggItemX 12 2 2 2 2 2 2" xfId="39787" xr:uid="{00000000-0005-0000-0000-0000353C0000}"/>
    <cellStyle name="SAPBEXaggItemX 12 2 2 2 3" xfId="19197" xr:uid="{00000000-0005-0000-0000-0000363C0000}"/>
    <cellStyle name="SAPBEXaggItemX 12 2 2 2 3 2" xfId="31948" xr:uid="{00000000-0005-0000-0000-0000373C0000}"/>
    <cellStyle name="SAPBEXaggItemX 12 2 2 3" xfId="13866" xr:uid="{00000000-0005-0000-0000-0000383C0000}"/>
    <cellStyle name="SAPBEXaggItemX 12 2 2 3 2" xfId="27037" xr:uid="{00000000-0005-0000-0000-0000393C0000}"/>
    <cellStyle name="SAPBEXaggItemX 12 2 2 3 2 2" xfId="39788" xr:uid="{00000000-0005-0000-0000-00003A3C0000}"/>
    <cellStyle name="SAPBEXaggItemX 12 2 2 4" xfId="19196" xr:uid="{00000000-0005-0000-0000-00003B3C0000}"/>
    <cellStyle name="SAPBEXaggItemX 12 2 2 4 2" xfId="31947" xr:uid="{00000000-0005-0000-0000-00003C3C0000}"/>
    <cellStyle name="SAPBEXaggItemX 12 2 3" xfId="5334" xr:uid="{00000000-0005-0000-0000-00003D3C0000}"/>
    <cellStyle name="SAPBEXaggItemX 12 2 3 2" xfId="13864" xr:uid="{00000000-0005-0000-0000-00003E3C0000}"/>
    <cellStyle name="SAPBEXaggItemX 12 2 3 2 2" xfId="27035" xr:uid="{00000000-0005-0000-0000-00003F3C0000}"/>
    <cellStyle name="SAPBEXaggItemX 12 2 3 2 2 2" xfId="39786" xr:uid="{00000000-0005-0000-0000-0000403C0000}"/>
    <cellStyle name="SAPBEXaggItemX 12 2 3 3" xfId="19198" xr:uid="{00000000-0005-0000-0000-0000413C0000}"/>
    <cellStyle name="SAPBEXaggItemX 12 2 3 3 2" xfId="31949" xr:uid="{00000000-0005-0000-0000-0000423C0000}"/>
    <cellStyle name="SAPBEXaggItemX 12 2 4" xfId="13867" xr:uid="{00000000-0005-0000-0000-0000433C0000}"/>
    <cellStyle name="SAPBEXaggItemX 12 2 4 2" xfId="27038" xr:uid="{00000000-0005-0000-0000-0000443C0000}"/>
    <cellStyle name="SAPBEXaggItemX 12 2 4 2 2" xfId="39789" xr:uid="{00000000-0005-0000-0000-0000453C0000}"/>
    <cellStyle name="SAPBEXaggItemX 12 2 5" xfId="19195" xr:uid="{00000000-0005-0000-0000-0000463C0000}"/>
    <cellStyle name="SAPBEXaggItemX 12 2 5 2" xfId="31946" xr:uid="{00000000-0005-0000-0000-0000473C0000}"/>
    <cellStyle name="SAPBEXaggItemX 12 3" xfId="5335" xr:uid="{00000000-0005-0000-0000-0000483C0000}"/>
    <cellStyle name="SAPBEXaggItemX 12 3 2" xfId="13863" xr:uid="{00000000-0005-0000-0000-0000493C0000}"/>
    <cellStyle name="SAPBEXaggItemX 12 3 2 2" xfId="27034" xr:uid="{00000000-0005-0000-0000-00004A3C0000}"/>
    <cellStyle name="SAPBEXaggItemX 12 3 2 2 2" xfId="39785" xr:uid="{00000000-0005-0000-0000-00004B3C0000}"/>
    <cellStyle name="SAPBEXaggItemX 12 3 3" xfId="19199" xr:uid="{00000000-0005-0000-0000-00004C3C0000}"/>
    <cellStyle name="SAPBEXaggItemX 12 3 3 2" xfId="31950" xr:uid="{00000000-0005-0000-0000-00004D3C0000}"/>
    <cellStyle name="SAPBEXaggItemX 12 4" xfId="13868" xr:uid="{00000000-0005-0000-0000-00004E3C0000}"/>
    <cellStyle name="SAPBEXaggItemX 12 4 2" xfId="27039" xr:uid="{00000000-0005-0000-0000-00004F3C0000}"/>
    <cellStyle name="SAPBEXaggItemX 12 4 2 2" xfId="39790" xr:uid="{00000000-0005-0000-0000-0000503C0000}"/>
    <cellStyle name="SAPBEXaggItemX 12 5" xfId="19194" xr:uid="{00000000-0005-0000-0000-0000513C0000}"/>
    <cellStyle name="SAPBEXaggItemX 12 5 2" xfId="31945" xr:uid="{00000000-0005-0000-0000-0000523C0000}"/>
    <cellStyle name="SAPBEXaggItemX 13" xfId="5336" xr:uid="{00000000-0005-0000-0000-0000533C0000}"/>
    <cellStyle name="SAPBEXaggItemX 13 2" xfId="5337" xr:uid="{00000000-0005-0000-0000-0000543C0000}"/>
    <cellStyle name="SAPBEXaggItemX 13 2 2" xfId="5338" xr:uid="{00000000-0005-0000-0000-0000553C0000}"/>
    <cellStyle name="SAPBEXaggItemX 13 2 2 2" xfId="5339" xr:uid="{00000000-0005-0000-0000-0000563C0000}"/>
    <cellStyle name="SAPBEXaggItemX 13 2 2 2 2" xfId="13859" xr:uid="{00000000-0005-0000-0000-0000573C0000}"/>
    <cellStyle name="SAPBEXaggItemX 13 2 2 2 2 2" xfId="27030" xr:uid="{00000000-0005-0000-0000-0000583C0000}"/>
    <cellStyle name="SAPBEXaggItemX 13 2 2 2 2 2 2" xfId="39781" xr:uid="{00000000-0005-0000-0000-0000593C0000}"/>
    <cellStyle name="SAPBEXaggItemX 13 2 2 2 3" xfId="19203" xr:uid="{00000000-0005-0000-0000-00005A3C0000}"/>
    <cellStyle name="SAPBEXaggItemX 13 2 2 2 3 2" xfId="31954" xr:uid="{00000000-0005-0000-0000-00005B3C0000}"/>
    <cellStyle name="SAPBEXaggItemX 13 2 2 3" xfId="13860" xr:uid="{00000000-0005-0000-0000-00005C3C0000}"/>
    <cellStyle name="SAPBEXaggItemX 13 2 2 3 2" xfId="27031" xr:uid="{00000000-0005-0000-0000-00005D3C0000}"/>
    <cellStyle name="SAPBEXaggItemX 13 2 2 3 2 2" xfId="39782" xr:uid="{00000000-0005-0000-0000-00005E3C0000}"/>
    <cellStyle name="SAPBEXaggItemX 13 2 2 4" xfId="19202" xr:uid="{00000000-0005-0000-0000-00005F3C0000}"/>
    <cellStyle name="SAPBEXaggItemX 13 2 2 4 2" xfId="31953" xr:uid="{00000000-0005-0000-0000-0000603C0000}"/>
    <cellStyle name="SAPBEXaggItemX 13 2 3" xfId="5340" xr:uid="{00000000-0005-0000-0000-0000613C0000}"/>
    <cellStyle name="SAPBEXaggItemX 13 2 3 2" xfId="13858" xr:uid="{00000000-0005-0000-0000-0000623C0000}"/>
    <cellStyle name="SAPBEXaggItemX 13 2 3 2 2" xfId="27029" xr:uid="{00000000-0005-0000-0000-0000633C0000}"/>
    <cellStyle name="SAPBEXaggItemX 13 2 3 2 2 2" xfId="39780" xr:uid="{00000000-0005-0000-0000-0000643C0000}"/>
    <cellStyle name="SAPBEXaggItemX 13 2 3 3" xfId="19204" xr:uid="{00000000-0005-0000-0000-0000653C0000}"/>
    <cellStyle name="SAPBEXaggItemX 13 2 3 3 2" xfId="31955" xr:uid="{00000000-0005-0000-0000-0000663C0000}"/>
    <cellStyle name="SAPBEXaggItemX 13 2 4" xfId="13861" xr:uid="{00000000-0005-0000-0000-0000673C0000}"/>
    <cellStyle name="SAPBEXaggItemX 13 2 4 2" xfId="27032" xr:uid="{00000000-0005-0000-0000-0000683C0000}"/>
    <cellStyle name="SAPBEXaggItemX 13 2 4 2 2" xfId="39783" xr:uid="{00000000-0005-0000-0000-0000693C0000}"/>
    <cellStyle name="SAPBEXaggItemX 13 2 5" xfId="19201" xr:uid="{00000000-0005-0000-0000-00006A3C0000}"/>
    <cellStyle name="SAPBEXaggItemX 13 2 5 2" xfId="31952" xr:uid="{00000000-0005-0000-0000-00006B3C0000}"/>
    <cellStyle name="SAPBEXaggItemX 13 3" xfId="5341" xr:uid="{00000000-0005-0000-0000-00006C3C0000}"/>
    <cellStyle name="SAPBEXaggItemX 13 3 2" xfId="13857" xr:uid="{00000000-0005-0000-0000-00006D3C0000}"/>
    <cellStyle name="SAPBEXaggItemX 13 3 2 2" xfId="27028" xr:uid="{00000000-0005-0000-0000-00006E3C0000}"/>
    <cellStyle name="SAPBEXaggItemX 13 3 2 2 2" xfId="39779" xr:uid="{00000000-0005-0000-0000-00006F3C0000}"/>
    <cellStyle name="SAPBEXaggItemX 13 3 3" xfId="19205" xr:uid="{00000000-0005-0000-0000-0000703C0000}"/>
    <cellStyle name="SAPBEXaggItemX 13 3 3 2" xfId="31956" xr:uid="{00000000-0005-0000-0000-0000713C0000}"/>
    <cellStyle name="SAPBEXaggItemX 13 4" xfId="13862" xr:uid="{00000000-0005-0000-0000-0000723C0000}"/>
    <cellStyle name="SAPBEXaggItemX 13 4 2" xfId="27033" xr:uid="{00000000-0005-0000-0000-0000733C0000}"/>
    <cellStyle name="SAPBEXaggItemX 13 4 2 2" xfId="39784" xr:uid="{00000000-0005-0000-0000-0000743C0000}"/>
    <cellStyle name="SAPBEXaggItemX 13 5" xfId="19200" xr:uid="{00000000-0005-0000-0000-0000753C0000}"/>
    <cellStyle name="SAPBEXaggItemX 13 5 2" xfId="31951" xr:uid="{00000000-0005-0000-0000-0000763C0000}"/>
    <cellStyle name="SAPBEXaggItemX 14" xfId="5342" xr:uid="{00000000-0005-0000-0000-0000773C0000}"/>
    <cellStyle name="SAPBEXaggItemX 14 2" xfId="5343" xr:uid="{00000000-0005-0000-0000-0000783C0000}"/>
    <cellStyle name="SAPBEXaggItemX 14 2 2" xfId="5344" xr:uid="{00000000-0005-0000-0000-0000793C0000}"/>
    <cellStyle name="SAPBEXaggItemX 14 2 2 2" xfId="5345" xr:uid="{00000000-0005-0000-0000-00007A3C0000}"/>
    <cellStyle name="SAPBEXaggItemX 14 2 2 2 2" xfId="13853" xr:uid="{00000000-0005-0000-0000-00007B3C0000}"/>
    <cellStyle name="SAPBEXaggItemX 14 2 2 2 2 2" xfId="27024" xr:uid="{00000000-0005-0000-0000-00007C3C0000}"/>
    <cellStyle name="SAPBEXaggItemX 14 2 2 2 2 2 2" xfId="39775" xr:uid="{00000000-0005-0000-0000-00007D3C0000}"/>
    <cellStyle name="SAPBEXaggItemX 14 2 2 2 3" xfId="19209" xr:uid="{00000000-0005-0000-0000-00007E3C0000}"/>
    <cellStyle name="SAPBEXaggItemX 14 2 2 2 3 2" xfId="31960" xr:uid="{00000000-0005-0000-0000-00007F3C0000}"/>
    <cellStyle name="SAPBEXaggItemX 14 2 2 3" xfId="13854" xr:uid="{00000000-0005-0000-0000-0000803C0000}"/>
    <cellStyle name="SAPBEXaggItemX 14 2 2 3 2" xfId="27025" xr:uid="{00000000-0005-0000-0000-0000813C0000}"/>
    <cellStyle name="SAPBEXaggItemX 14 2 2 3 2 2" xfId="39776" xr:uid="{00000000-0005-0000-0000-0000823C0000}"/>
    <cellStyle name="SAPBEXaggItemX 14 2 2 4" xfId="19208" xr:uid="{00000000-0005-0000-0000-0000833C0000}"/>
    <cellStyle name="SAPBEXaggItemX 14 2 2 4 2" xfId="31959" xr:uid="{00000000-0005-0000-0000-0000843C0000}"/>
    <cellStyle name="SAPBEXaggItemX 14 2 3" xfId="5346" xr:uid="{00000000-0005-0000-0000-0000853C0000}"/>
    <cellStyle name="SAPBEXaggItemX 14 2 3 2" xfId="13852" xr:uid="{00000000-0005-0000-0000-0000863C0000}"/>
    <cellStyle name="SAPBEXaggItemX 14 2 3 2 2" xfId="27023" xr:uid="{00000000-0005-0000-0000-0000873C0000}"/>
    <cellStyle name="SAPBEXaggItemX 14 2 3 2 2 2" xfId="39774" xr:uid="{00000000-0005-0000-0000-0000883C0000}"/>
    <cellStyle name="SAPBEXaggItemX 14 2 3 3" xfId="19210" xr:uid="{00000000-0005-0000-0000-0000893C0000}"/>
    <cellStyle name="SAPBEXaggItemX 14 2 3 3 2" xfId="31961" xr:uid="{00000000-0005-0000-0000-00008A3C0000}"/>
    <cellStyle name="SAPBEXaggItemX 14 2 4" xfId="13855" xr:uid="{00000000-0005-0000-0000-00008B3C0000}"/>
    <cellStyle name="SAPBEXaggItemX 14 2 4 2" xfId="27026" xr:uid="{00000000-0005-0000-0000-00008C3C0000}"/>
    <cellStyle name="SAPBEXaggItemX 14 2 4 2 2" xfId="39777" xr:uid="{00000000-0005-0000-0000-00008D3C0000}"/>
    <cellStyle name="SAPBEXaggItemX 14 2 5" xfId="19207" xr:uid="{00000000-0005-0000-0000-00008E3C0000}"/>
    <cellStyle name="SAPBEXaggItemX 14 2 5 2" xfId="31958" xr:uid="{00000000-0005-0000-0000-00008F3C0000}"/>
    <cellStyle name="SAPBEXaggItemX 14 3" xfId="5347" xr:uid="{00000000-0005-0000-0000-0000903C0000}"/>
    <cellStyle name="SAPBEXaggItemX 14 3 2" xfId="13851" xr:uid="{00000000-0005-0000-0000-0000913C0000}"/>
    <cellStyle name="SAPBEXaggItemX 14 3 2 2" xfId="27022" xr:uid="{00000000-0005-0000-0000-0000923C0000}"/>
    <cellStyle name="SAPBEXaggItemX 14 3 2 2 2" xfId="39773" xr:uid="{00000000-0005-0000-0000-0000933C0000}"/>
    <cellStyle name="SAPBEXaggItemX 14 3 3" xfId="19211" xr:uid="{00000000-0005-0000-0000-0000943C0000}"/>
    <cellStyle name="SAPBEXaggItemX 14 3 3 2" xfId="31962" xr:uid="{00000000-0005-0000-0000-0000953C0000}"/>
    <cellStyle name="SAPBEXaggItemX 14 4" xfId="13856" xr:uid="{00000000-0005-0000-0000-0000963C0000}"/>
    <cellStyle name="SAPBEXaggItemX 14 4 2" xfId="27027" xr:uid="{00000000-0005-0000-0000-0000973C0000}"/>
    <cellStyle name="SAPBEXaggItemX 14 4 2 2" xfId="39778" xr:uid="{00000000-0005-0000-0000-0000983C0000}"/>
    <cellStyle name="SAPBEXaggItemX 14 5" xfId="19206" xr:uid="{00000000-0005-0000-0000-0000993C0000}"/>
    <cellStyle name="SAPBEXaggItemX 14 5 2" xfId="31957" xr:uid="{00000000-0005-0000-0000-00009A3C0000}"/>
    <cellStyle name="SAPBEXaggItemX 15" xfId="5348" xr:uid="{00000000-0005-0000-0000-00009B3C0000}"/>
    <cellStyle name="SAPBEXaggItemX 15 2" xfId="5349" xr:uid="{00000000-0005-0000-0000-00009C3C0000}"/>
    <cellStyle name="SAPBEXaggItemX 15 2 2" xfId="5350" xr:uid="{00000000-0005-0000-0000-00009D3C0000}"/>
    <cellStyle name="SAPBEXaggItemX 15 2 2 2" xfId="5351" xr:uid="{00000000-0005-0000-0000-00009E3C0000}"/>
    <cellStyle name="SAPBEXaggItemX 15 2 2 2 2" xfId="13847" xr:uid="{00000000-0005-0000-0000-00009F3C0000}"/>
    <cellStyle name="SAPBEXaggItemX 15 2 2 2 2 2" xfId="27018" xr:uid="{00000000-0005-0000-0000-0000A03C0000}"/>
    <cellStyle name="SAPBEXaggItemX 15 2 2 2 2 2 2" xfId="39769" xr:uid="{00000000-0005-0000-0000-0000A13C0000}"/>
    <cellStyle name="SAPBEXaggItemX 15 2 2 2 3" xfId="19215" xr:uid="{00000000-0005-0000-0000-0000A23C0000}"/>
    <cellStyle name="SAPBEXaggItemX 15 2 2 2 3 2" xfId="31966" xr:uid="{00000000-0005-0000-0000-0000A33C0000}"/>
    <cellStyle name="SAPBEXaggItemX 15 2 2 3" xfId="13848" xr:uid="{00000000-0005-0000-0000-0000A43C0000}"/>
    <cellStyle name="SAPBEXaggItemX 15 2 2 3 2" xfId="27019" xr:uid="{00000000-0005-0000-0000-0000A53C0000}"/>
    <cellStyle name="SAPBEXaggItemX 15 2 2 3 2 2" xfId="39770" xr:uid="{00000000-0005-0000-0000-0000A63C0000}"/>
    <cellStyle name="SAPBEXaggItemX 15 2 2 4" xfId="19214" xr:uid="{00000000-0005-0000-0000-0000A73C0000}"/>
    <cellStyle name="SAPBEXaggItemX 15 2 2 4 2" xfId="31965" xr:uid="{00000000-0005-0000-0000-0000A83C0000}"/>
    <cellStyle name="SAPBEXaggItemX 15 2 3" xfId="5352" xr:uid="{00000000-0005-0000-0000-0000A93C0000}"/>
    <cellStyle name="SAPBEXaggItemX 15 2 3 2" xfId="13846" xr:uid="{00000000-0005-0000-0000-0000AA3C0000}"/>
    <cellStyle name="SAPBEXaggItemX 15 2 3 2 2" xfId="27017" xr:uid="{00000000-0005-0000-0000-0000AB3C0000}"/>
    <cellStyle name="SAPBEXaggItemX 15 2 3 2 2 2" xfId="39768" xr:uid="{00000000-0005-0000-0000-0000AC3C0000}"/>
    <cellStyle name="SAPBEXaggItemX 15 2 3 3" xfId="19216" xr:uid="{00000000-0005-0000-0000-0000AD3C0000}"/>
    <cellStyle name="SAPBEXaggItemX 15 2 3 3 2" xfId="31967" xr:uid="{00000000-0005-0000-0000-0000AE3C0000}"/>
    <cellStyle name="SAPBEXaggItemX 15 2 4" xfId="13849" xr:uid="{00000000-0005-0000-0000-0000AF3C0000}"/>
    <cellStyle name="SAPBEXaggItemX 15 2 4 2" xfId="27020" xr:uid="{00000000-0005-0000-0000-0000B03C0000}"/>
    <cellStyle name="SAPBEXaggItemX 15 2 4 2 2" xfId="39771" xr:uid="{00000000-0005-0000-0000-0000B13C0000}"/>
    <cellStyle name="SAPBEXaggItemX 15 2 5" xfId="19213" xr:uid="{00000000-0005-0000-0000-0000B23C0000}"/>
    <cellStyle name="SAPBEXaggItemX 15 2 5 2" xfId="31964" xr:uid="{00000000-0005-0000-0000-0000B33C0000}"/>
    <cellStyle name="SAPBEXaggItemX 15 3" xfId="5353" xr:uid="{00000000-0005-0000-0000-0000B43C0000}"/>
    <cellStyle name="SAPBEXaggItemX 15 3 2" xfId="13845" xr:uid="{00000000-0005-0000-0000-0000B53C0000}"/>
    <cellStyle name="SAPBEXaggItemX 15 3 2 2" xfId="27016" xr:uid="{00000000-0005-0000-0000-0000B63C0000}"/>
    <cellStyle name="SAPBEXaggItemX 15 3 2 2 2" xfId="39767" xr:uid="{00000000-0005-0000-0000-0000B73C0000}"/>
    <cellStyle name="SAPBEXaggItemX 15 3 3" xfId="19217" xr:uid="{00000000-0005-0000-0000-0000B83C0000}"/>
    <cellStyle name="SAPBEXaggItemX 15 3 3 2" xfId="31968" xr:uid="{00000000-0005-0000-0000-0000B93C0000}"/>
    <cellStyle name="SAPBEXaggItemX 15 4" xfId="13850" xr:uid="{00000000-0005-0000-0000-0000BA3C0000}"/>
    <cellStyle name="SAPBEXaggItemX 15 4 2" xfId="27021" xr:uid="{00000000-0005-0000-0000-0000BB3C0000}"/>
    <cellStyle name="SAPBEXaggItemX 15 4 2 2" xfId="39772" xr:uid="{00000000-0005-0000-0000-0000BC3C0000}"/>
    <cellStyle name="SAPBEXaggItemX 15 5" xfId="19212" xr:uid="{00000000-0005-0000-0000-0000BD3C0000}"/>
    <cellStyle name="SAPBEXaggItemX 15 5 2" xfId="31963" xr:uid="{00000000-0005-0000-0000-0000BE3C0000}"/>
    <cellStyle name="SAPBEXaggItemX 16" xfId="5354" xr:uid="{00000000-0005-0000-0000-0000BF3C0000}"/>
    <cellStyle name="SAPBEXaggItemX 16 2" xfId="5355" xr:uid="{00000000-0005-0000-0000-0000C03C0000}"/>
    <cellStyle name="SAPBEXaggItemX 16 2 2" xfId="5356" xr:uid="{00000000-0005-0000-0000-0000C13C0000}"/>
    <cellStyle name="SAPBEXaggItemX 16 2 2 2" xfId="5357" xr:uid="{00000000-0005-0000-0000-0000C23C0000}"/>
    <cellStyle name="SAPBEXaggItemX 16 2 2 2 2" xfId="13841" xr:uid="{00000000-0005-0000-0000-0000C33C0000}"/>
    <cellStyle name="SAPBEXaggItemX 16 2 2 2 2 2" xfId="27012" xr:uid="{00000000-0005-0000-0000-0000C43C0000}"/>
    <cellStyle name="SAPBEXaggItemX 16 2 2 2 2 2 2" xfId="39763" xr:uid="{00000000-0005-0000-0000-0000C53C0000}"/>
    <cellStyle name="SAPBEXaggItemX 16 2 2 2 3" xfId="19221" xr:uid="{00000000-0005-0000-0000-0000C63C0000}"/>
    <cellStyle name="SAPBEXaggItemX 16 2 2 2 3 2" xfId="31972" xr:uid="{00000000-0005-0000-0000-0000C73C0000}"/>
    <cellStyle name="SAPBEXaggItemX 16 2 2 3" xfId="13842" xr:uid="{00000000-0005-0000-0000-0000C83C0000}"/>
    <cellStyle name="SAPBEXaggItemX 16 2 2 3 2" xfId="27013" xr:uid="{00000000-0005-0000-0000-0000C93C0000}"/>
    <cellStyle name="SAPBEXaggItemX 16 2 2 3 2 2" xfId="39764" xr:uid="{00000000-0005-0000-0000-0000CA3C0000}"/>
    <cellStyle name="SAPBEXaggItemX 16 2 2 4" xfId="19220" xr:uid="{00000000-0005-0000-0000-0000CB3C0000}"/>
    <cellStyle name="SAPBEXaggItemX 16 2 2 4 2" xfId="31971" xr:uid="{00000000-0005-0000-0000-0000CC3C0000}"/>
    <cellStyle name="SAPBEXaggItemX 16 2 3" xfId="5358" xr:uid="{00000000-0005-0000-0000-0000CD3C0000}"/>
    <cellStyle name="SAPBEXaggItemX 16 2 3 2" xfId="13840" xr:uid="{00000000-0005-0000-0000-0000CE3C0000}"/>
    <cellStyle name="SAPBEXaggItemX 16 2 3 2 2" xfId="27011" xr:uid="{00000000-0005-0000-0000-0000CF3C0000}"/>
    <cellStyle name="SAPBEXaggItemX 16 2 3 2 2 2" xfId="39762" xr:uid="{00000000-0005-0000-0000-0000D03C0000}"/>
    <cellStyle name="SAPBEXaggItemX 16 2 3 3" xfId="19222" xr:uid="{00000000-0005-0000-0000-0000D13C0000}"/>
    <cellStyle name="SAPBEXaggItemX 16 2 3 3 2" xfId="31973" xr:uid="{00000000-0005-0000-0000-0000D23C0000}"/>
    <cellStyle name="SAPBEXaggItemX 16 2 4" xfId="13843" xr:uid="{00000000-0005-0000-0000-0000D33C0000}"/>
    <cellStyle name="SAPBEXaggItemX 16 2 4 2" xfId="27014" xr:uid="{00000000-0005-0000-0000-0000D43C0000}"/>
    <cellStyle name="SAPBEXaggItemX 16 2 4 2 2" xfId="39765" xr:uid="{00000000-0005-0000-0000-0000D53C0000}"/>
    <cellStyle name="SAPBEXaggItemX 16 2 5" xfId="19219" xr:uid="{00000000-0005-0000-0000-0000D63C0000}"/>
    <cellStyle name="SAPBEXaggItemX 16 2 5 2" xfId="31970" xr:uid="{00000000-0005-0000-0000-0000D73C0000}"/>
    <cellStyle name="SAPBEXaggItemX 16 3" xfId="5359" xr:uid="{00000000-0005-0000-0000-0000D83C0000}"/>
    <cellStyle name="SAPBEXaggItemX 16 3 2" xfId="13839" xr:uid="{00000000-0005-0000-0000-0000D93C0000}"/>
    <cellStyle name="SAPBEXaggItemX 16 3 2 2" xfId="27010" xr:uid="{00000000-0005-0000-0000-0000DA3C0000}"/>
    <cellStyle name="SAPBEXaggItemX 16 3 2 2 2" xfId="39761" xr:uid="{00000000-0005-0000-0000-0000DB3C0000}"/>
    <cellStyle name="SAPBEXaggItemX 16 3 3" xfId="19223" xr:uid="{00000000-0005-0000-0000-0000DC3C0000}"/>
    <cellStyle name="SAPBEXaggItemX 16 3 3 2" xfId="31974" xr:uid="{00000000-0005-0000-0000-0000DD3C0000}"/>
    <cellStyle name="SAPBEXaggItemX 16 4" xfId="13844" xr:uid="{00000000-0005-0000-0000-0000DE3C0000}"/>
    <cellStyle name="SAPBEXaggItemX 16 4 2" xfId="27015" xr:uid="{00000000-0005-0000-0000-0000DF3C0000}"/>
    <cellStyle name="SAPBEXaggItemX 16 4 2 2" xfId="39766" xr:uid="{00000000-0005-0000-0000-0000E03C0000}"/>
    <cellStyle name="SAPBEXaggItemX 16 5" xfId="19218" xr:uid="{00000000-0005-0000-0000-0000E13C0000}"/>
    <cellStyle name="SAPBEXaggItemX 16 5 2" xfId="31969" xr:uid="{00000000-0005-0000-0000-0000E23C0000}"/>
    <cellStyle name="SAPBEXaggItemX 17" xfId="5360" xr:uid="{00000000-0005-0000-0000-0000E33C0000}"/>
    <cellStyle name="SAPBEXaggItemX 17 2" xfId="5361" xr:uid="{00000000-0005-0000-0000-0000E43C0000}"/>
    <cellStyle name="SAPBEXaggItemX 17 2 2" xfId="5362" xr:uid="{00000000-0005-0000-0000-0000E53C0000}"/>
    <cellStyle name="SAPBEXaggItemX 17 2 2 2" xfId="5363" xr:uid="{00000000-0005-0000-0000-0000E63C0000}"/>
    <cellStyle name="SAPBEXaggItemX 17 2 2 2 2" xfId="13835" xr:uid="{00000000-0005-0000-0000-0000E73C0000}"/>
    <cellStyle name="SAPBEXaggItemX 17 2 2 2 2 2" xfId="27006" xr:uid="{00000000-0005-0000-0000-0000E83C0000}"/>
    <cellStyle name="SAPBEXaggItemX 17 2 2 2 2 2 2" xfId="39757" xr:uid="{00000000-0005-0000-0000-0000E93C0000}"/>
    <cellStyle name="SAPBEXaggItemX 17 2 2 2 3" xfId="19227" xr:uid="{00000000-0005-0000-0000-0000EA3C0000}"/>
    <cellStyle name="SAPBEXaggItemX 17 2 2 2 3 2" xfId="31978" xr:uid="{00000000-0005-0000-0000-0000EB3C0000}"/>
    <cellStyle name="SAPBEXaggItemX 17 2 2 3" xfId="13836" xr:uid="{00000000-0005-0000-0000-0000EC3C0000}"/>
    <cellStyle name="SAPBEXaggItemX 17 2 2 3 2" xfId="27007" xr:uid="{00000000-0005-0000-0000-0000ED3C0000}"/>
    <cellStyle name="SAPBEXaggItemX 17 2 2 3 2 2" xfId="39758" xr:uid="{00000000-0005-0000-0000-0000EE3C0000}"/>
    <cellStyle name="SAPBEXaggItemX 17 2 2 4" xfId="19226" xr:uid="{00000000-0005-0000-0000-0000EF3C0000}"/>
    <cellStyle name="SAPBEXaggItemX 17 2 2 4 2" xfId="31977" xr:uid="{00000000-0005-0000-0000-0000F03C0000}"/>
    <cellStyle name="SAPBEXaggItemX 17 2 3" xfId="5364" xr:uid="{00000000-0005-0000-0000-0000F13C0000}"/>
    <cellStyle name="SAPBEXaggItemX 17 2 3 2" xfId="13834" xr:uid="{00000000-0005-0000-0000-0000F23C0000}"/>
    <cellStyle name="SAPBEXaggItemX 17 2 3 2 2" xfId="27005" xr:uid="{00000000-0005-0000-0000-0000F33C0000}"/>
    <cellStyle name="SAPBEXaggItemX 17 2 3 2 2 2" xfId="39756" xr:uid="{00000000-0005-0000-0000-0000F43C0000}"/>
    <cellStyle name="SAPBEXaggItemX 17 2 3 3" xfId="19228" xr:uid="{00000000-0005-0000-0000-0000F53C0000}"/>
    <cellStyle name="SAPBEXaggItemX 17 2 3 3 2" xfId="31979" xr:uid="{00000000-0005-0000-0000-0000F63C0000}"/>
    <cellStyle name="SAPBEXaggItemX 17 2 4" xfId="13837" xr:uid="{00000000-0005-0000-0000-0000F73C0000}"/>
    <cellStyle name="SAPBEXaggItemX 17 2 4 2" xfId="27008" xr:uid="{00000000-0005-0000-0000-0000F83C0000}"/>
    <cellStyle name="SAPBEXaggItemX 17 2 4 2 2" xfId="39759" xr:uid="{00000000-0005-0000-0000-0000F93C0000}"/>
    <cellStyle name="SAPBEXaggItemX 17 2 5" xfId="19225" xr:uid="{00000000-0005-0000-0000-0000FA3C0000}"/>
    <cellStyle name="SAPBEXaggItemX 17 2 5 2" xfId="31976" xr:uid="{00000000-0005-0000-0000-0000FB3C0000}"/>
    <cellStyle name="SAPBEXaggItemX 17 3" xfId="5365" xr:uid="{00000000-0005-0000-0000-0000FC3C0000}"/>
    <cellStyle name="SAPBEXaggItemX 17 3 2" xfId="13833" xr:uid="{00000000-0005-0000-0000-0000FD3C0000}"/>
    <cellStyle name="SAPBEXaggItemX 17 3 2 2" xfId="27004" xr:uid="{00000000-0005-0000-0000-0000FE3C0000}"/>
    <cellStyle name="SAPBEXaggItemX 17 3 2 2 2" xfId="39755" xr:uid="{00000000-0005-0000-0000-0000FF3C0000}"/>
    <cellStyle name="SAPBEXaggItemX 17 3 3" xfId="19229" xr:uid="{00000000-0005-0000-0000-0000003D0000}"/>
    <cellStyle name="SAPBEXaggItemX 17 3 3 2" xfId="31980" xr:uid="{00000000-0005-0000-0000-0000013D0000}"/>
    <cellStyle name="SAPBEXaggItemX 17 4" xfId="13838" xr:uid="{00000000-0005-0000-0000-0000023D0000}"/>
    <cellStyle name="SAPBEXaggItemX 17 4 2" xfId="27009" xr:uid="{00000000-0005-0000-0000-0000033D0000}"/>
    <cellStyle name="SAPBEXaggItemX 17 4 2 2" xfId="39760" xr:uid="{00000000-0005-0000-0000-0000043D0000}"/>
    <cellStyle name="SAPBEXaggItemX 17 5" xfId="19224" xr:uid="{00000000-0005-0000-0000-0000053D0000}"/>
    <cellStyle name="SAPBEXaggItemX 17 5 2" xfId="31975" xr:uid="{00000000-0005-0000-0000-0000063D0000}"/>
    <cellStyle name="SAPBEXaggItemX 18" xfId="5366" xr:uid="{00000000-0005-0000-0000-0000073D0000}"/>
    <cellStyle name="SAPBEXaggItemX 18 2" xfId="5367" xr:uid="{00000000-0005-0000-0000-0000083D0000}"/>
    <cellStyle name="SAPBEXaggItemX 18 2 2" xfId="5368" xr:uid="{00000000-0005-0000-0000-0000093D0000}"/>
    <cellStyle name="SAPBEXaggItemX 18 2 2 2" xfId="5369" xr:uid="{00000000-0005-0000-0000-00000A3D0000}"/>
    <cellStyle name="SAPBEXaggItemX 18 2 2 2 2" xfId="13829" xr:uid="{00000000-0005-0000-0000-00000B3D0000}"/>
    <cellStyle name="SAPBEXaggItemX 18 2 2 2 2 2" xfId="27000" xr:uid="{00000000-0005-0000-0000-00000C3D0000}"/>
    <cellStyle name="SAPBEXaggItemX 18 2 2 2 2 2 2" xfId="39751" xr:uid="{00000000-0005-0000-0000-00000D3D0000}"/>
    <cellStyle name="SAPBEXaggItemX 18 2 2 2 3" xfId="19233" xr:uid="{00000000-0005-0000-0000-00000E3D0000}"/>
    <cellStyle name="SAPBEXaggItemX 18 2 2 2 3 2" xfId="31984" xr:uid="{00000000-0005-0000-0000-00000F3D0000}"/>
    <cellStyle name="SAPBEXaggItemX 18 2 2 3" xfId="13830" xr:uid="{00000000-0005-0000-0000-0000103D0000}"/>
    <cellStyle name="SAPBEXaggItemX 18 2 2 3 2" xfId="27001" xr:uid="{00000000-0005-0000-0000-0000113D0000}"/>
    <cellStyle name="SAPBEXaggItemX 18 2 2 3 2 2" xfId="39752" xr:uid="{00000000-0005-0000-0000-0000123D0000}"/>
    <cellStyle name="SAPBEXaggItemX 18 2 2 4" xfId="19232" xr:uid="{00000000-0005-0000-0000-0000133D0000}"/>
    <cellStyle name="SAPBEXaggItemX 18 2 2 4 2" xfId="31983" xr:uid="{00000000-0005-0000-0000-0000143D0000}"/>
    <cellStyle name="SAPBEXaggItemX 18 2 3" xfId="5370" xr:uid="{00000000-0005-0000-0000-0000153D0000}"/>
    <cellStyle name="SAPBEXaggItemX 18 2 3 2" xfId="13828" xr:uid="{00000000-0005-0000-0000-0000163D0000}"/>
    <cellStyle name="SAPBEXaggItemX 18 2 3 2 2" xfId="26999" xr:uid="{00000000-0005-0000-0000-0000173D0000}"/>
    <cellStyle name="SAPBEXaggItemX 18 2 3 2 2 2" xfId="39750" xr:uid="{00000000-0005-0000-0000-0000183D0000}"/>
    <cellStyle name="SAPBEXaggItemX 18 2 3 3" xfId="19234" xr:uid="{00000000-0005-0000-0000-0000193D0000}"/>
    <cellStyle name="SAPBEXaggItemX 18 2 3 3 2" xfId="31985" xr:uid="{00000000-0005-0000-0000-00001A3D0000}"/>
    <cellStyle name="SAPBEXaggItemX 18 2 4" xfId="13831" xr:uid="{00000000-0005-0000-0000-00001B3D0000}"/>
    <cellStyle name="SAPBEXaggItemX 18 2 4 2" xfId="27002" xr:uid="{00000000-0005-0000-0000-00001C3D0000}"/>
    <cellStyle name="SAPBEXaggItemX 18 2 4 2 2" xfId="39753" xr:uid="{00000000-0005-0000-0000-00001D3D0000}"/>
    <cellStyle name="SAPBEXaggItemX 18 2 5" xfId="19231" xr:uid="{00000000-0005-0000-0000-00001E3D0000}"/>
    <cellStyle name="SAPBEXaggItemX 18 2 5 2" xfId="31982" xr:uid="{00000000-0005-0000-0000-00001F3D0000}"/>
    <cellStyle name="SAPBEXaggItemX 18 3" xfId="5371" xr:uid="{00000000-0005-0000-0000-0000203D0000}"/>
    <cellStyle name="SAPBEXaggItemX 18 3 2" xfId="13827" xr:uid="{00000000-0005-0000-0000-0000213D0000}"/>
    <cellStyle name="SAPBEXaggItemX 18 3 2 2" xfId="26998" xr:uid="{00000000-0005-0000-0000-0000223D0000}"/>
    <cellStyle name="SAPBEXaggItemX 18 3 2 2 2" xfId="39749" xr:uid="{00000000-0005-0000-0000-0000233D0000}"/>
    <cellStyle name="SAPBEXaggItemX 18 3 3" xfId="19235" xr:uid="{00000000-0005-0000-0000-0000243D0000}"/>
    <cellStyle name="SAPBEXaggItemX 18 3 3 2" xfId="31986" xr:uid="{00000000-0005-0000-0000-0000253D0000}"/>
    <cellStyle name="SAPBEXaggItemX 18 4" xfId="13832" xr:uid="{00000000-0005-0000-0000-0000263D0000}"/>
    <cellStyle name="SAPBEXaggItemX 18 4 2" xfId="27003" xr:uid="{00000000-0005-0000-0000-0000273D0000}"/>
    <cellStyle name="SAPBEXaggItemX 18 4 2 2" xfId="39754" xr:uid="{00000000-0005-0000-0000-0000283D0000}"/>
    <cellStyle name="SAPBEXaggItemX 18 5" xfId="19230" xr:uid="{00000000-0005-0000-0000-0000293D0000}"/>
    <cellStyle name="SAPBEXaggItemX 18 5 2" xfId="31981" xr:uid="{00000000-0005-0000-0000-00002A3D0000}"/>
    <cellStyle name="SAPBEXaggItemX 19" xfId="5372" xr:uid="{00000000-0005-0000-0000-00002B3D0000}"/>
    <cellStyle name="SAPBEXaggItemX 19 2" xfId="13826" xr:uid="{00000000-0005-0000-0000-00002C3D0000}"/>
    <cellStyle name="SAPBEXaggItemX 19 2 2" xfId="26997" xr:uid="{00000000-0005-0000-0000-00002D3D0000}"/>
    <cellStyle name="SAPBEXaggItemX 19 2 2 2" xfId="39748" xr:uid="{00000000-0005-0000-0000-00002E3D0000}"/>
    <cellStyle name="SAPBEXaggItemX 19 3" xfId="19236" xr:uid="{00000000-0005-0000-0000-00002F3D0000}"/>
    <cellStyle name="SAPBEXaggItemX 19 3 2" xfId="31987" xr:uid="{00000000-0005-0000-0000-0000303D0000}"/>
    <cellStyle name="SAPBEXaggItemX 2" xfId="5373" xr:uid="{00000000-0005-0000-0000-0000313D0000}"/>
    <cellStyle name="SAPBEXaggItemX 2 2" xfId="5374" xr:uid="{00000000-0005-0000-0000-0000323D0000}"/>
    <cellStyle name="SAPBEXaggItemX 2 2 2" xfId="5375" xr:uid="{00000000-0005-0000-0000-0000333D0000}"/>
    <cellStyle name="SAPBEXaggItemX 2 2 2 2" xfId="5376" xr:uid="{00000000-0005-0000-0000-0000343D0000}"/>
    <cellStyle name="SAPBEXaggItemX 2 2 2 2 2" xfId="5377" xr:uid="{00000000-0005-0000-0000-0000353D0000}"/>
    <cellStyle name="SAPBEXaggItemX 2 2 2 2 2 2" xfId="13821" xr:uid="{00000000-0005-0000-0000-0000363D0000}"/>
    <cellStyle name="SAPBEXaggItemX 2 2 2 2 2 2 2" xfId="26992" xr:uid="{00000000-0005-0000-0000-0000373D0000}"/>
    <cellStyle name="SAPBEXaggItemX 2 2 2 2 2 2 2 2" xfId="39743" xr:uid="{00000000-0005-0000-0000-0000383D0000}"/>
    <cellStyle name="SAPBEXaggItemX 2 2 2 2 2 3" xfId="19241" xr:uid="{00000000-0005-0000-0000-0000393D0000}"/>
    <cellStyle name="SAPBEXaggItemX 2 2 2 2 2 3 2" xfId="31992" xr:uid="{00000000-0005-0000-0000-00003A3D0000}"/>
    <cellStyle name="SAPBEXaggItemX 2 2 2 2 3" xfId="13822" xr:uid="{00000000-0005-0000-0000-00003B3D0000}"/>
    <cellStyle name="SAPBEXaggItemX 2 2 2 2 3 2" xfId="26993" xr:uid="{00000000-0005-0000-0000-00003C3D0000}"/>
    <cellStyle name="SAPBEXaggItemX 2 2 2 2 3 2 2" xfId="39744" xr:uid="{00000000-0005-0000-0000-00003D3D0000}"/>
    <cellStyle name="SAPBEXaggItemX 2 2 2 2 4" xfId="19240" xr:uid="{00000000-0005-0000-0000-00003E3D0000}"/>
    <cellStyle name="SAPBEXaggItemX 2 2 2 2 4 2" xfId="31991" xr:uid="{00000000-0005-0000-0000-00003F3D0000}"/>
    <cellStyle name="SAPBEXaggItemX 2 2 2 3" xfId="5378" xr:uid="{00000000-0005-0000-0000-0000403D0000}"/>
    <cellStyle name="SAPBEXaggItemX 2 2 2 3 2" xfId="13820" xr:uid="{00000000-0005-0000-0000-0000413D0000}"/>
    <cellStyle name="SAPBEXaggItemX 2 2 2 3 2 2" xfId="26991" xr:uid="{00000000-0005-0000-0000-0000423D0000}"/>
    <cellStyle name="SAPBEXaggItemX 2 2 2 3 2 2 2" xfId="39742" xr:uid="{00000000-0005-0000-0000-0000433D0000}"/>
    <cellStyle name="SAPBEXaggItemX 2 2 2 3 3" xfId="19242" xr:uid="{00000000-0005-0000-0000-0000443D0000}"/>
    <cellStyle name="SAPBEXaggItemX 2 2 2 3 3 2" xfId="31993" xr:uid="{00000000-0005-0000-0000-0000453D0000}"/>
    <cellStyle name="SAPBEXaggItemX 2 2 2 4" xfId="13823" xr:uid="{00000000-0005-0000-0000-0000463D0000}"/>
    <cellStyle name="SAPBEXaggItemX 2 2 2 4 2" xfId="26994" xr:uid="{00000000-0005-0000-0000-0000473D0000}"/>
    <cellStyle name="SAPBEXaggItemX 2 2 2 4 2 2" xfId="39745" xr:uid="{00000000-0005-0000-0000-0000483D0000}"/>
    <cellStyle name="SAPBEXaggItemX 2 2 2 5" xfId="19239" xr:uid="{00000000-0005-0000-0000-0000493D0000}"/>
    <cellStyle name="SAPBEXaggItemX 2 2 2 5 2" xfId="31990" xr:uid="{00000000-0005-0000-0000-00004A3D0000}"/>
    <cellStyle name="SAPBEXaggItemX 2 2 3" xfId="5379" xr:uid="{00000000-0005-0000-0000-00004B3D0000}"/>
    <cellStyle name="SAPBEXaggItemX 2 2 3 2" xfId="13819" xr:uid="{00000000-0005-0000-0000-00004C3D0000}"/>
    <cellStyle name="SAPBEXaggItemX 2 2 3 2 2" xfId="26990" xr:uid="{00000000-0005-0000-0000-00004D3D0000}"/>
    <cellStyle name="SAPBEXaggItemX 2 2 3 2 2 2" xfId="39741" xr:uid="{00000000-0005-0000-0000-00004E3D0000}"/>
    <cellStyle name="SAPBEXaggItemX 2 2 3 3" xfId="19243" xr:uid="{00000000-0005-0000-0000-00004F3D0000}"/>
    <cellStyle name="SAPBEXaggItemX 2 2 3 3 2" xfId="31994" xr:uid="{00000000-0005-0000-0000-0000503D0000}"/>
    <cellStyle name="SAPBEXaggItemX 2 2 4" xfId="13824" xr:uid="{00000000-0005-0000-0000-0000513D0000}"/>
    <cellStyle name="SAPBEXaggItemX 2 2 4 2" xfId="26995" xr:uid="{00000000-0005-0000-0000-0000523D0000}"/>
    <cellStyle name="SAPBEXaggItemX 2 2 4 2 2" xfId="39746" xr:uid="{00000000-0005-0000-0000-0000533D0000}"/>
    <cellStyle name="SAPBEXaggItemX 2 2 5" xfId="19238" xr:uid="{00000000-0005-0000-0000-0000543D0000}"/>
    <cellStyle name="SAPBEXaggItemX 2 2 5 2" xfId="31989" xr:uid="{00000000-0005-0000-0000-0000553D0000}"/>
    <cellStyle name="SAPBEXaggItemX 2 3" xfId="5380" xr:uid="{00000000-0005-0000-0000-0000563D0000}"/>
    <cellStyle name="SAPBEXaggItemX 2 3 2" xfId="5381" xr:uid="{00000000-0005-0000-0000-0000573D0000}"/>
    <cellStyle name="SAPBEXaggItemX 2 3 2 2" xfId="13817" xr:uid="{00000000-0005-0000-0000-0000583D0000}"/>
    <cellStyle name="SAPBEXaggItemX 2 3 2 2 2" xfId="26988" xr:uid="{00000000-0005-0000-0000-0000593D0000}"/>
    <cellStyle name="SAPBEXaggItemX 2 3 2 2 2 2" xfId="39739" xr:uid="{00000000-0005-0000-0000-00005A3D0000}"/>
    <cellStyle name="SAPBEXaggItemX 2 3 2 3" xfId="19245" xr:uid="{00000000-0005-0000-0000-00005B3D0000}"/>
    <cellStyle name="SAPBEXaggItemX 2 3 2 3 2" xfId="31996" xr:uid="{00000000-0005-0000-0000-00005C3D0000}"/>
    <cellStyle name="SAPBEXaggItemX 2 3 3" xfId="13818" xr:uid="{00000000-0005-0000-0000-00005D3D0000}"/>
    <cellStyle name="SAPBEXaggItemX 2 3 3 2" xfId="26989" xr:uid="{00000000-0005-0000-0000-00005E3D0000}"/>
    <cellStyle name="SAPBEXaggItemX 2 3 3 2 2" xfId="39740" xr:uid="{00000000-0005-0000-0000-00005F3D0000}"/>
    <cellStyle name="SAPBEXaggItemX 2 3 4" xfId="19244" xr:uid="{00000000-0005-0000-0000-0000603D0000}"/>
    <cellStyle name="SAPBEXaggItemX 2 3 4 2" xfId="31995" xr:uid="{00000000-0005-0000-0000-0000613D0000}"/>
    <cellStyle name="SAPBEXaggItemX 2 4" xfId="13825" xr:uid="{00000000-0005-0000-0000-0000623D0000}"/>
    <cellStyle name="SAPBEXaggItemX 2 4 2" xfId="26996" xr:uid="{00000000-0005-0000-0000-0000633D0000}"/>
    <cellStyle name="SAPBEXaggItemX 2 4 2 2" xfId="39747" xr:uid="{00000000-0005-0000-0000-0000643D0000}"/>
    <cellStyle name="SAPBEXaggItemX 2 5" xfId="19237" xr:uid="{00000000-0005-0000-0000-0000653D0000}"/>
    <cellStyle name="SAPBEXaggItemX 2 5 2" xfId="31988" xr:uid="{00000000-0005-0000-0000-0000663D0000}"/>
    <cellStyle name="SAPBEXaggItemX 20" xfId="13881" xr:uid="{00000000-0005-0000-0000-0000673D0000}"/>
    <cellStyle name="SAPBEXaggItemX 20 2" xfId="27052" xr:uid="{00000000-0005-0000-0000-0000683D0000}"/>
    <cellStyle name="SAPBEXaggItemX 20 2 2" xfId="39803" xr:uid="{00000000-0005-0000-0000-0000693D0000}"/>
    <cellStyle name="SAPBEXaggItemX 21" xfId="19181" xr:uid="{00000000-0005-0000-0000-00006A3D0000}"/>
    <cellStyle name="SAPBEXaggItemX 21 2" xfId="31932" xr:uid="{00000000-0005-0000-0000-00006B3D0000}"/>
    <cellStyle name="SAPBEXaggItemX 3" xfId="5382" xr:uid="{00000000-0005-0000-0000-00006C3D0000}"/>
    <cellStyle name="SAPBEXaggItemX 3 2" xfId="5383" xr:uid="{00000000-0005-0000-0000-00006D3D0000}"/>
    <cellStyle name="SAPBEXaggItemX 3 2 2" xfId="5384" xr:uid="{00000000-0005-0000-0000-00006E3D0000}"/>
    <cellStyle name="SAPBEXaggItemX 3 2 2 2" xfId="5385" xr:uid="{00000000-0005-0000-0000-00006F3D0000}"/>
    <cellStyle name="SAPBEXaggItemX 3 2 2 2 2" xfId="5386" xr:uid="{00000000-0005-0000-0000-0000703D0000}"/>
    <cellStyle name="SAPBEXaggItemX 3 2 2 2 2 2" xfId="13812" xr:uid="{00000000-0005-0000-0000-0000713D0000}"/>
    <cellStyle name="SAPBEXaggItemX 3 2 2 2 2 2 2" xfId="26983" xr:uid="{00000000-0005-0000-0000-0000723D0000}"/>
    <cellStyle name="SAPBEXaggItemX 3 2 2 2 2 2 2 2" xfId="39734" xr:uid="{00000000-0005-0000-0000-0000733D0000}"/>
    <cellStyle name="SAPBEXaggItemX 3 2 2 2 2 3" xfId="19250" xr:uid="{00000000-0005-0000-0000-0000743D0000}"/>
    <cellStyle name="SAPBEXaggItemX 3 2 2 2 2 3 2" xfId="32001" xr:uid="{00000000-0005-0000-0000-0000753D0000}"/>
    <cellStyle name="SAPBEXaggItemX 3 2 2 2 3" xfId="13813" xr:uid="{00000000-0005-0000-0000-0000763D0000}"/>
    <cellStyle name="SAPBEXaggItemX 3 2 2 2 3 2" xfId="26984" xr:uid="{00000000-0005-0000-0000-0000773D0000}"/>
    <cellStyle name="SAPBEXaggItemX 3 2 2 2 3 2 2" xfId="39735" xr:uid="{00000000-0005-0000-0000-0000783D0000}"/>
    <cellStyle name="SAPBEXaggItemX 3 2 2 2 4" xfId="19249" xr:uid="{00000000-0005-0000-0000-0000793D0000}"/>
    <cellStyle name="SAPBEXaggItemX 3 2 2 2 4 2" xfId="32000" xr:uid="{00000000-0005-0000-0000-00007A3D0000}"/>
    <cellStyle name="SAPBEXaggItemX 3 2 2 3" xfId="5387" xr:uid="{00000000-0005-0000-0000-00007B3D0000}"/>
    <cellStyle name="SAPBEXaggItemX 3 2 2 3 2" xfId="13811" xr:uid="{00000000-0005-0000-0000-00007C3D0000}"/>
    <cellStyle name="SAPBEXaggItemX 3 2 2 3 2 2" xfId="26982" xr:uid="{00000000-0005-0000-0000-00007D3D0000}"/>
    <cellStyle name="SAPBEXaggItemX 3 2 2 3 2 2 2" xfId="39733" xr:uid="{00000000-0005-0000-0000-00007E3D0000}"/>
    <cellStyle name="SAPBEXaggItemX 3 2 2 3 3" xfId="19251" xr:uid="{00000000-0005-0000-0000-00007F3D0000}"/>
    <cellStyle name="SAPBEXaggItemX 3 2 2 3 3 2" xfId="32002" xr:uid="{00000000-0005-0000-0000-0000803D0000}"/>
    <cellStyle name="SAPBEXaggItemX 3 2 2 4" xfId="13814" xr:uid="{00000000-0005-0000-0000-0000813D0000}"/>
    <cellStyle name="SAPBEXaggItemX 3 2 2 4 2" xfId="26985" xr:uid="{00000000-0005-0000-0000-0000823D0000}"/>
    <cellStyle name="SAPBEXaggItemX 3 2 2 4 2 2" xfId="39736" xr:uid="{00000000-0005-0000-0000-0000833D0000}"/>
    <cellStyle name="SAPBEXaggItemX 3 2 2 5" xfId="19248" xr:uid="{00000000-0005-0000-0000-0000843D0000}"/>
    <cellStyle name="SAPBEXaggItemX 3 2 2 5 2" xfId="31999" xr:uid="{00000000-0005-0000-0000-0000853D0000}"/>
    <cellStyle name="SAPBEXaggItemX 3 2 3" xfId="5388" xr:uid="{00000000-0005-0000-0000-0000863D0000}"/>
    <cellStyle name="SAPBEXaggItemX 3 2 3 2" xfId="13810" xr:uid="{00000000-0005-0000-0000-0000873D0000}"/>
    <cellStyle name="SAPBEXaggItemX 3 2 3 2 2" xfId="26981" xr:uid="{00000000-0005-0000-0000-0000883D0000}"/>
    <cellStyle name="SAPBEXaggItemX 3 2 3 2 2 2" xfId="39732" xr:uid="{00000000-0005-0000-0000-0000893D0000}"/>
    <cellStyle name="SAPBEXaggItemX 3 2 3 3" xfId="19252" xr:uid="{00000000-0005-0000-0000-00008A3D0000}"/>
    <cellStyle name="SAPBEXaggItemX 3 2 3 3 2" xfId="32003" xr:uid="{00000000-0005-0000-0000-00008B3D0000}"/>
    <cellStyle name="SAPBEXaggItemX 3 2 4" xfId="13815" xr:uid="{00000000-0005-0000-0000-00008C3D0000}"/>
    <cellStyle name="SAPBEXaggItemX 3 2 4 2" xfId="26986" xr:uid="{00000000-0005-0000-0000-00008D3D0000}"/>
    <cellStyle name="SAPBEXaggItemX 3 2 4 2 2" xfId="39737" xr:uid="{00000000-0005-0000-0000-00008E3D0000}"/>
    <cellStyle name="SAPBEXaggItemX 3 2 5" xfId="19247" xr:uid="{00000000-0005-0000-0000-00008F3D0000}"/>
    <cellStyle name="SAPBEXaggItemX 3 2 5 2" xfId="31998" xr:uid="{00000000-0005-0000-0000-0000903D0000}"/>
    <cellStyle name="SAPBEXaggItemX 3 3" xfId="5389" xr:uid="{00000000-0005-0000-0000-0000913D0000}"/>
    <cellStyle name="SAPBEXaggItemX 3 3 2" xfId="5390" xr:uid="{00000000-0005-0000-0000-0000923D0000}"/>
    <cellStyle name="SAPBEXaggItemX 3 3 2 2" xfId="5391" xr:uid="{00000000-0005-0000-0000-0000933D0000}"/>
    <cellStyle name="SAPBEXaggItemX 3 3 2 2 2" xfId="13807" xr:uid="{00000000-0005-0000-0000-0000943D0000}"/>
    <cellStyle name="SAPBEXaggItemX 3 3 2 2 2 2" xfId="26978" xr:uid="{00000000-0005-0000-0000-0000953D0000}"/>
    <cellStyle name="SAPBEXaggItemX 3 3 2 2 2 2 2" xfId="39729" xr:uid="{00000000-0005-0000-0000-0000963D0000}"/>
    <cellStyle name="SAPBEXaggItemX 3 3 2 2 3" xfId="19255" xr:uid="{00000000-0005-0000-0000-0000973D0000}"/>
    <cellStyle name="SAPBEXaggItemX 3 3 2 2 3 2" xfId="32006" xr:uid="{00000000-0005-0000-0000-0000983D0000}"/>
    <cellStyle name="SAPBEXaggItemX 3 3 2 3" xfId="13808" xr:uid="{00000000-0005-0000-0000-0000993D0000}"/>
    <cellStyle name="SAPBEXaggItemX 3 3 2 3 2" xfId="26979" xr:uid="{00000000-0005-0000-0000-00009A3D0000}"/>
    <cellStyle name="SAPBEXaggItemX 3 3 2 3 2 2" xfId="39730" xr:uid="{00000000-0005-0000-0000-00009B3D0000}"/>
    <cellStyle name="SAPBEXaggItemX 3 3 2 4" xfId="19254" xr:uid="{00000000-0005-0000-0000-00009C3D0000}"/>
    <cellStyle name="SAPBEXaggItemX 3 3 2 4 2" xfId="32005" xr:uid="{00000000-0005-0000-0000-00009D3D0000}"/>
    <cellStyle name="SAPBEXaggItemX 3 3 3" xfId="5392" xr:uid="{00000000-0005-0000-0000-00009E3D0000}"/>
    <cellStyle name="SAPBEXaggItemX 3 3 3 2" xfId="13806" xr:uid="{00000000-0005-0000-0000-00009F3D0000}"/>
    <cellStyle name="SAPBEXaggItemX 3 3 3 2 2" xfId="26977" xr:uid="{00000000-0005-0000-0000-0000A03D0000}"/>
    <cellStyle name="SAPBEXaggItemX 3 3 3 2 2 2" xfId="39728" xr:uid="{00000000-0005-0000-0000-0000A13D0000}"/>
    <cellStyle name="SAPBEXaggItemX 3 3 3 3" xfId="19256" xr:uid="{00000000-0005-0000-0000-0000A23D0000}"/>
    <cellStyle name="SAPBEXaggItemX 3 3 3 3 2" xfId="32007" xr:uid="{00000000-0005-0000-0000-0000A33D0000}"/>
    <cellStyle name="SAPBEXaggItemX 3 3 4" xfId="13809" xr:uid="{00000000-0005-0000-0000-0000A43D0000}"/>
    <cellStyle name="SAPBEXaggItemX 3 3 4 2" xfId="26980" xr:uid="{00000000-0005-0000-0000-0000A53D0000}"/>
    <cellStyle name="SAPBEXaggItemX 3 3 4 2 2" xfId="39731" xr:uid="{00000000-0005-0000-0000-0000A63D0000}"/>
    <cellStyle name="SAPBEXaggItemX 3 3 5" xfId="19253" xr:uid="{00000000-0005-0000-0000-0000A73D0000}"/>
    <cellStyle name="SAPBEXaggItemX 3 3 5 2" xfId="32004" xr:uid="{00000000-0005-0000-0000-0000A83D0000}"/>
    <cellStyle name="SAPBEXaggItemX 3 4" xfId="5393" xr:uid="{00000000-0005-0000-0000-0000A93D0000}"/>
    <cellStyle name="SAPBEXaggItemX 3 4 2" xfId="13805" xr:uid="{00000000-0005-0000-0000-0000AA3D0000}"/>
    <cellStyle name="SAPBEXaggItemX 3 4 2 2" xfId="26976" xr:uid="{00000000-0005-0000-0000-0000AB3D0000}"/>
    <cellStyle name="SAPBEXaggItemX 3 4 2 2 2" xfId="39727" xr:uid="{00000000-0005-0000-0000-0000AC3D0000}"/>
    <cellStyle name="SAPBEXaggItemX 3 4 3" xfId="19257" xr:uid="{00000000-0005-0000-0000-0000AD3D0000}"/>
    <cellStyle name="SAPBEXaggItemX 3 4 3 2" xfId="32008" xr:uid="{00000000-0005-0000-0000-0000AE3D0000}"/>
    <cellStyle name="SAPBEXaggItemX 3 5" xfId="5394" xr:uid="{00000000-0005-0000-0000-0000AF3D0000}"/>
    <cellStyle name="SAPBEXaggItemX 3 5 2" xfId="13804" xr:uid="{00000000-0005-0000-0000-0000B03D0000}"/>
    <cellStyle name="SAPBEXaggItemX 3 5 2 2" xfId="26975" xr:uid="{00000000-0005-0000-0000-0000B13D0000}"/>
    <cellStyle name="SAPBEXaggItemX 3 5 2 2 2" xfId="39726" xr:uid="{00000000-0005-0000-0000-0000B23D0000}"/>
    <cellStyle name="SAPBEXaggItemX 3 5 3" xfId="19258" xr:uid="{00000000-0005-0000-0000-0000B33D0000}"/>
    <cellStyle name="SAPBEXaggItemX 3 5 3 2" xfId="32009" xr:uid="{00000000-0005-0000-0000-0000B43D0000}"/>
    <cellStyle name="SAPBEXaggItemX 3 6" xfId="13816" xr:uid="{00000000-0005-0000-0000-0000B53D0000}"/>
    <cellStyle name="SAPBEXaggItemX 3 6 2" xfId="26987" xr:uid="{00000000-0005-0000-0000-0000B63D0000}"/>
    <cellStyle name="SAPBEXaggItemX 3 6 2 2" xfId="39738" xr:uid="{00000000-0005-0000-0000-0000B73D0000}"/>
    <cellStyle name="SAPBEXaggItemX 3 7" xfId="19246" xr:uid="{00000000-0005-0000-0000-0000B83D0000}"/>
    <cellStyle name="SAPBEXaggItemX 3 7 2" xfId="31997" xr:uid="{00000000-0005-0000-0000-0000B93D0000}"/>
    <cellStyle name="SAPBEXaggItemX 4" xfId="5395" xr:uid="{00000000-0005-0000-0000-0000BA3D0000}"/>
    <cellStyle name="SAPBEXaggItemX 4 2" xfId="5396" xr:uid="{00000000-0005-0000-0000-0000BB3D0000}"/>
    <cellStyle name="SAPBEXaggItemX 4 2 2" xfId="5397" xr:uid="{00000000-0005-0000-0000-0000BC3D0000}"/>
    <cellStyle name="SAPBEXaggItemX 4 2 2 2" xfId="5398" xr:uid="{00000000-0005-0000-0000-0000BD3D0000}"/>
    <cellStyle name="SAPBEXaggItemX 4 2 2 2 2" xfId="13800" xr:uid="{00000000-0005-0000-0000-0000BE3D0000}"/>
    <cellStyle name="SAPBEXaggItemX 4 2 2 2 2 2" xfId="26971" xr:uid="{00000000-0005-0000-0000-0000BF3D0000}"/>
    <cellStyle name="SAPBEXaggItemX 4 2 2 2 2 2 2" xfId="39722" xr:uid="{00000000-0005-0000-0000-0000C03D0000}"/>
    <cellStyle name="SAPBEXaggItemX 4 2 2 2 3" xfId="19262" xr:uid="{00000000-0005-0000-0000-0000C13D0000}"/>
    <cellStyle name="SAPBEXaggItemX 4 2 2 2 3 2" xfId="32013" xr:uid="{00000000-0005-0000-0000-0000C23D0000}"/>
    <cellStyle name="SAPBEXaggItemX 4 2 2 3" xfId="13801" xr:uid="{00000000-0005-0000-0000-0000C33D0000}"/>
    <cellStyle name="SAPBEXaggItemX 4 2 2 3 2" xfId="26972" xr:uid="{00000000-0005-0000-0000-0000C43D0000}"/>
    <cellStyle name="SAPBEXaggItemX 4 2 2 3 2 2" xfId="39723" xr:uid="{00000000-0005-0000-0000-0000C53D0000}"/>
    <cellStyle name="SAPBEXaggItemX 4 2 2 4" xfId="19261" xr:uid="{00000000-0005-0000-0000-0000C63D0000}"/>
    <cellStyle name="SAPBEXaggItemX 4 2 2 4 2" xfId="32012" xr:uid="{00000000-0005-0000-0000-0000C73D0000}"/>
    <cellStyle name="SAPBEXaggItemX 4 2 3" xfId="5399" xr:uid="{00000000-0005-0000-0000-0000C83D0000}"/>
    <cellStyle name="SAPBEXaggItemX 4 2 3 2" xfId="13799" xr:uid="{00000000-0005-0000-0000-0000C93D0000}"/>
    <cellStyle name="SAPBEXaggItemX 4 2 3 2 2" xfId="26970" xr:uid="{00000000-0005-0000-0000-0000CA3D0000}"/>
    <cellStyle name="SAPBEXaggItemX 4 2 3 2 2 2" xfId="39721" xr:uid="{00000000-0005-0000-0000-0000CB3D0000}"/>
    <cellStyle name="SAPBEXaggItemX 4 2 3 3" xfId="19263" xr:uid="{00000000-0005-0000-0000-0000CC3D0000}"/>
    <cellStyle name="SAPBEXaggItemX 4 2 3 3 2" xfId="32014" xr:uid="{00000000-0005-0000-0000-0000CD3D0000}"/>
    <cellStyle name="SAPBEXaggItemX 4 2 4" xfId="13802" xr:uid="{00000000-0005-0000-0000-0000CE3D0000}"/>
    <cellStyle name="SAPBEXaggItemX 4 2 4 2" xfId="26973" xr:uid="{00000000-0005-0000-0000-0000CF3D0000}"/>
    <cellStyle name="SAPBEXaggItemX 4 2 4 2 2" xfId="39724" xr:uid="{00000000-0005-0000-0000-0000D03D0000}"/>
    <cellStyle name="SAPBEXaggItemX 4 2 5" xfId="19260" xr:uid="{00000000-0005-0000-0000-0000D13D0000}"/>
    <cellStyle name="SAPBEXaggItemX 4 2 5 2" xfId="32011" xr:uid="{00000000-0005-0000-0000-0000D23D0000}"/>
    <cellStyle name="SAPBEXaggItemX 4 3" xfId="5400" xr:uid="{00000000-0005-0000-0000-0000D33D0000}"/>
    <cellStyle name="SAPBEXaggItemX 4 3 2" xfId="13798" xr:uid="{00000000-0005-0000-0000-0000D43D0000}"/>
    <cellStyle name="SAPBEXaggItemX 4 3 2 2" xfId="26969" xr:uid="{00000000-0005-0000-0000-0000D53D0000}"/>
    <cellStyle name="SAPBEXaggItemX 4 3 2 2 2" xfId="39720" xr:uid="{00000000-0005-0000-0000-0000D63D0000}"/>
    <cellStyle name="SAPBEXaggItemX 4 3 3" xfId="19264" xr:uid="{00000000-0005-0000-0000-0000D73D0000}"/>
    <cellStyle name="SAPBEXaggItemX 4 3 3 2" xfId="32015" xr:uid="{00000000-0005-0000-0000-0000D83D0000}"/>
    <cellStyle name="SAPBEXaggItemX 4 4" xfId="13803" xr:uid="{00000000-0005-0000-0000-0000D93D0000}"/>
    <cellStyle name="SAPBEXaggItemX 4 4 2" xfId="26974" xr:uid="{00000000-0005-0000-0000-0000DA3D0000}"/>
    <cellStyle name="SAPBEXaggItemX 4 4 2 2" xfId="39725" xr:uid="{00000000-0005-0000-0000-0000DB3D0000}"/>
    <cellStyle name="SAPBEXaggItemX 4 5" xfId="19259" xr:uid="{00000000-0005-0000-0000-0000DC3D0000}"/>
    <cellStyle name="SAPBEXaggItemX 4 5 2" xfId="32010" xr:uid="{00000000-0005-0000-0000-0000DD3D0000}"/>
    <cellStyle name="SAPBEXaggItemX 5" xfId="5401" xr:uid="{00000000-0005-0000-0000-0000DE3D0000}"/>
    <cellStyle name="SAPBEXaggItemX 5 2" xfId="5402" xr:uid="{00000000-0005-0000-0000-0000DF3D0000}"/>
    <cellStyle name="SAPBEXaggItemX 5 2 2" xfId="5403" xr:uid="{00000000-0005-0000-0000-0000E03D0000}"/>
    <cellStyle name="SAPBEXaggItemX 5 2 2 2" xfId="5404" xr:uid="{00000000-0005-0000-0000-0000E13D0000}"/>
    <cellStyle name="SAPBEXaggItemX 5 2 2 2 2" xfId="13794" xr:uid="{00000000-0005-0000-0000-0000E23D0000}"/>
    <cellStyle name="SAPBEXaggItemX 5 2 2 2 2 2" xfId="26965" xr:uid="{00000000-0005-0000-0000-0000E33D0000}"/>
    <cellStyle name="SAPBEXaggItemX 5 2 2 2 2 2 2" xfId="39716" xr:uid="{00000000-0005-0000-0000-0000E43D0000}"/>
    <cellStyle name="SAPBEXaggItemX 5 2 2 2 3" xfId="19268" xr:uid="{00000000-0005-0000-0000-0000E53D0000}"/>
    <cellStyle name="SAPBEXaggItemX 5 2 2 2 3 2" xfId="32019" xr:uid="{00000000-0005-0000-0000-0000E63D0000}"/>
    <cellStyle name="SAPBEXaggItemX 5 2 2 3" xfId="13795" xr:uid="{00000000-0005-0000-0000-0000E73D0000}"/>
    <cellStyle name="SAPBEXaggItemX 5 2 2 3 2" xfId="26966" xr:uid="{00000000-0005-0000-0000-0000E83D0000}"/>
    <cellStyle name="SAPBEXaggItemX 5 2 2 3 2 2" xfId="39717" xr:uid="{00000000-0005-0000-0000-0000E93D0000}"/>
    <cellStyle name="SAPBEXaggItemX 5 2 2 4" xfId="19267" xr:uid="{00000000-0005-0000-0000-0000EA3D0000}"/>
    <cellStyle name="SAPBEXaggItemX 5 2 2 4 2" xfId="32018" xr:uid="{00000000-0005-0000-0000-0000EB3D0000}"/>
    <cellStyle name="SAPBEXaggItemX 5 2 3" xfId="5405" xr:uid="{00000000-0005-0000-0000-0000EC3D0000}"/>
    <cellStyle name="SAPBEXaggItemX 5 2 3 2" xfId="13793" xr:uid="{00000000-0005-0000-0000-0000ED3D0000}"/>
    <cellStyle name="SAPBEXaggItemX 5 2 3 2 2" xfId="26964" xr:uid="{00000000-0005-0000-0000-0000EE3D0000}"/>
    <cellStyle name="SAPBEXaggItemX 5 2 3 2 2 2" xfId="39715" xr:uid="{00000000-0005-0000-0000-0000EF3D0000}"/>
    <cellStyle name="SAPBEXaggItemX 5 2 3 3" xfId="19269" xr:uid="{00000000-0005-0000-0000-0000F03D0000}"/>
    <cellStyle name="SAPBEXaggItemX 5 2 3 3 2" xfId="32020" xr:uid="{00000000-0005-0000-0000-0000F13D0000}"/>
    <cellStyle name="SAPBEXaggItemX 5 2 4" xfId="13796" xr:uid="{00000000-0005-0000-0000-0000F23D0000}"/>
    <cellStyle name="SAPBEXaggItemX 5 2 4 2" xfId="26967" xr:uid="{00000000-0005-0000-0000-0000F33D0000}"/>
    <cellStyle name="SAPBEXaggItemX 5 2 4 2 2" xfId="39718" xr:uid="{00000000-0005-0000-0000-0000F43D0000}"/>
    <cellStyle name="SAPBEXaggItemX 5 2 5" xfId="19266" xr:uid="{00000000-0005-0000-0000-0000F53D0000}"/>
    <cellStyle name="SAPBEXaggItemX 5 2 5 2" xfId="32017" xr:uid="{00000000-0005-0000-0000-0000F63D0000}"/>
    <cellStyle name="SAPBEXaggItemX 5 3" xfId="5406" xr:uid="{00000000-0005-0000-0000-0000F73D0000}"/>
    <cellStyle name="SAPBEXaggItemX 5 3 2" xfId="13792" xr:uid="{00000000-0005-0000-0000-0000F83D0000}"/>
    <cellStyle name="SAPBEXaggItemX 5 3 2 2" xfId="26963" xr:uid="{00000000-0005-0000-0000-0000F93D0000}"/>
    <cellStyle name="SAPBEXaggItemX 5 3 2 2 2" xfId="39714" xr:uid="{00000000-0005-0000-0000-0000FA3D0000}"/>
    <cellStyle name="SAPBEXaggItemX 5 3 3" xfId="19270" xr:uid="{00000000-0005-0000-0000-0000FB3D0000}"/>
    <cellStyle name="SAPBEXaggItemX 5 3 3 2" xfId="32021" xr:uid="{00000000-0005-0000-0000-0000FC3D0000}"/>
    <cellStyle name="SAPBEXaggItemX 5 4" xfId="13797" xr:uid="{00000000-0005-0000-0000-0000FD3D0000}"/>
    <cellStyle name="SAPBEXaggItemX 5 4 2" xfId="26968" xr:uid="{00000000-0005-0000-0000-0000FE3D0000}"/>
    <cellStyle name="SAPBEXaggItemX 5 4 2 2" xfId="39719" xr:uid="{00000000-0005-0000-0000-0000FF3D0000}"/>
    <cellStyle name="SAPBEXaggItemX 5 5" xfId="19265" xr:uid="{00000000-0005-0000-0000-0000003E0000}"/>
    <cellStyle name="SAPBEXaggItemX 5 5 2" xfId="32016" xr:uid="{00000000-0005-0000-0000-0000013E0000}"/>
    <cellStyle name="SAPBEXaggItemX 6" xfId="5407" xr:uid="{00000000-0005-0000-0000-0000023E0000}"/>
    <cellStyle name="SAPBEXaggItemX 6 2" xfId="5408" xr:uid="{00000000-0005-0000-0000-0000033E0000}"/>
    <cellStyle name="SAPBEXaggItemX 6 2 2" xfId="5409" xr:uid="{00000000-0005-0000-0000-0000043E0000}"/>
    <cellStyle name="SAPBEXaggItemX 6 2 2 2" xfId="5410" xr:uid="{00000000-0005-0000-0000-0000053E0000}"/>
    <cellStyle name="SAPBEXaggItemX 6 2 2 2 2" xfId="13788" xr:uid="{00000000-0005-0000-0000-0000063E0000}"/>
    <cellStyle name="SAPBEXaggItemX 6 2 2 2 2 2" xfId="26959" xr:uid="{00000000-0005-0000-0000-0000073E0000}"/>
    <cellStyle name="SAPBEXaggItemX 6 2 2 2 2 2 2" xfId="39710" xr:uid="{00000000-0005-0000-0000-0000083E0000}"/>
    <cellStyle name="SAPBEXaggItemX 6 2 2 2 3" xfId="19274" xr:uid="{00000000-0005-0000-0000-0000093E0000}"/>
    <cellStyle name="SAPBEXaggItemX 6 2 2 2 3 2" xfId="32025" xr:uid="{00000000-0005-0000-0000-00000A3E0000}"/>
    <cellStyle name="SAPBEXaggItemX 6 2 2 3" xfId="13789" xr:uid="{00000000-0005-0000-0000-00000B3E0000}"/>
    <cellStyle name="SAPBEXaggItemX 6 2 2 3 2" xfId="26960" xr:uid="{00000000-0005-0000-0000-00000C3E0000}"/>
    <cellStyle name="SAPBEXaggItemX 6 2 2 3 2 2" xfId="39711" xr:uid="{00000000-0005-0000-0000-00000D3E0000}"/>
    <cellStyle name="SAPBEXaggItemX 6 2 2 4" xfId="19273" xr:uid="{00000000-0005-0000-0000-00000E3E0000}"/>
    <cellStyle name="SAPBEXaggItemX 6 2 2 4 2" xfId="32024" xr:uid="{00000000-0005-0000-0000-00000F3E0000}"/>
    <cellStyle name="SAPBEXaggItemX 6 2 3" xfId="5411" xr:uid="{00000000-0005-0000-0000-0000103E0000}"/>
    <cellStyle name="SAPBEXaggItemX 6 2 3 2" xfId="13787" xr:uid="{00000000-0005-0000-0000-0000113E0000}"/>
    <cellStyle name="SAPBEXaggItemX 6 2 3 2 2" xfId="26958" xr:uid="{00000000-0005-0000-0000-0000123E0000}"/>
    <cellStyle name="SAPBEXaggItemX 6 2 3 2 2 2" xfId="39709" xr:uid="{00000000-0005-0000-0000-0000133E0000}"/>
    <cellStyle name="SAPBEXaggItemX 6 2 3 3" xfId="19275" xr:uid="{00000000-0005-0000-0000-0000143E0000}"/>
    <cellStyle name="SAPBEXaggItemX 6 2 3 3 2" xfId="32026" xr:uid="{00000000-0005-0000-0000-0000153E0000}"/>
    <cellStyle name="SAPBEXaggItemX 6 2 4" xfId="13790" xr:uid="{00000000-0005-0000-0000-0000163E0000}"/>
    <cellStyle name="SAPBEXaggItemX 6 2 4 2" xfId="26961" xr:uid="{00000000-0005-0000-0000-0000173E0000}"/>
    <cellStyle name="SAPBEXaggItemX 6 2 4 2 2" xfId="39712" xr:uid="{00000000-0005-0000-0000-0000183E0000}"/>
    <cellStyle name="SAPBEXaggItemX 6 2 5" xfId="19272" xr:uid="{00000000-0005-0000-0000-0000193E0000}"/>
    <cellStyle name="SAPBEXaggItemX 6 2 5 2" xfId="32023" xr:uid="{00000000-0005-0000-0000-00001A3E0000}"/>
    <cellStyle name="SAPBEXaggItemX 6 3" xfId="5412" xr:uid="{00000000-0005-0000-0000-00001B3E0000}"/>
    <cellStyle name="SAPBEXaggItemX 6 3 2" xfId="13786" xr:uid="{00000000-0005-0000-0000-00001C3E0000}"/>
    <cellStyle name="SAPBEXaggItemX 6 3 2 2" xfId="26957" xr:uid="{00000000-0005-0000-0000-00001D3E0000}"/>
    <cellStyle name="SAPBEXaggItemX 6 3 2 2 2" xfId="39708" xr:uid="{00000000-0005-0000-0000-00001E3E0000}"/>
    <cellStyle name="SAPBEXaggItemX 6 3 3" xfId="19276" xr:uid="{00000000-0005-0000-0000-00001F3E0000}"/>
    <cellStyle name="SAPBEXaggItemX 6 3 3 2" xfId="32027" xr:uid="{00000000-0005-0000-0000-0000203E0000}"/>
    <cellStyle name="SAPBEXaggItemX 6 4" xfId="13791" xr:uid="{00000000-0005-0000-0000-0000213E0000}"/>
    <cellStyle name="SAPBEXaggItemX 6 4 2" xfId="26962" xr:uid="{00000000-0005-0000-0000-0000223E0000}"/>
    <cellStyle name="SAPBEXaggItemX 6 4 2 2" xfId="39713" xr:uid="{00000000-0005-0000-0000-0000233E0000}"/>
    <cellStyle name="SAPBEXaggItemX 6 5" xfId="19271" xr:uid="{00000000-0005-0000-0000-0000243E0000}"/>
    <cellStyle name="SAPBEXaggItemX 6 5 2" xfId="32022" xr:uid="{00000000-0005-0000-0000-0000253E0000}"/>
    <cellStyle name="SAPBEXaggItemX 7" xfId="5413" xr:uid="{00000000-0005-0000-0000-0000263E0000}"/>
    <cellStyle name="SAPBEXaggItemX 7 2" xfId="5414" xr:uid="{00000000-0005-0000-0000-0000273E0000}"/>
    <cellStyle name="SAPBEXaggItemX 7 2 2" xfId="5415" xr:uid="{00000000-0005-0000-0000-0000283E0000}"/>
    <cellStyle name="SAPBEXaggItemX 7 2 2 2" xfId="5416" xr:uid="{00000000-0005-0000-0000-0000293E0000}"/>
    <cellStyle name="SAPBEXaggItemX 7 2 2 2 2" xfId="13782" xr:uid="{00000000-0005-0000-0000-00002A3E0000}"/>
    <cellStyle name="SAPBEXaggItemX 7 2 2 2 2 2" xfId="26953" xr:uid="{00000000-0005-0000-0000-00002B3E0000}"/>
    <cellStyle name="SAPBEXaggItemX 7 2 2 2 2 2 2" xfId="39704" xr:uid="{00000000-0005-0000-0000-00002C3E0000}"/>
    <cellStyle name="SAPBEXaggItemX 7 2 2 2 3" xfId="19280" xr:uid="{00000000-0005-0000-0000-00002D3E0000}"/>
    <cellStyle name="SAPBEXaggItemX 7 2 2 2 3 2" xfId="32031" xr:uid="{00000000-0005-0000-0000-00002E3E0000}"/>
    <cellStyle name="SAPBEXaggItemX 7 2 2 3" xfId="13783" xr:uid="{00000000-0005-0000-0000-00002F3E0000}"/>
    <cellStyle name="SAPBEXaggItemX 7 2 2 3 2" xfId="26954" xr:uid="{00000000-0005-0000-0000-0000303E0000}"/>
    <cellStyle name="SAPBEXaggItemX 7 2 2 3 2 2" xfId="39705" xr:uid="{00000000-0005-0000-0000-0000313E0000}"/>
    <cellStyle name="SAPBEXaggItemX 7 2 2 4" xfId="19279" xr:uid="{00000000-0005-0000-0000-0000323E0000}"/>
    <cellStyle name="SAPBEXaggItemX 7 2 2 4 2" xfId="32030" xr:uid="{00000000-0005-0000-0000-0000333E0000}"/>
    <cellStyle name="SAPBEXaggItemX 7 2 3" xfId="5417" xr:uid="{00000000-0005-0000-0000-0000343E0000}"/>
    <cellStyle name="SAPBEXaggItemX 7 2 3 2" xfId="13781" xr:uid="{00000000-0005-0000-0000-0000353E0000}"/>
    <cellStyle name="SAPBEXaggItemX 7 2 3 2 2" xfId="26952" xr:uid="{00000000-0005-0000-0000-0000363E0000}"/>
    <cellStyle name="SAPBEXaggItemX 7 2 3 2 2 2" xfId="39703" xr:uid="{00000000-0005-0000-0000-0000373E0000}"/>
    <cellStyle name="SAPBEXaggItemX 7 2 3 3" xfId="19281" xr:uid="{00000000-0005-0000-0000-0000383E0000}"/>
    <cellStyle name="SAPBEXaggItemX 7 2 3 3 2" xfId="32032" xr:uid="{00000000-0005-0000-0000-0000393E0000}"/>
    <cellStyle name="SAPBEXaggItemX 7 2 4" xfId="13784" xr:uid="{00000000-0005-0000-0000-00003A3E0000}"/>
    <cellStyle name="SAPBEXaggItemX 7 2 4 2" xfId="26955" xr:uid="{00000000-0005-0000-0000-00003B3E0000}"/>
    <cellStyle name="SAPBEXaggItemX 7 2 4 2 2" xfId="39706" xr:uid="{00000000-0005-0000-0000-00003C3E0000}"/>
    <cellStyle name="SAPBEXaggItemX 7 2 5" xfId="19278" xr:uid="{00000000-0005-0000-0000-00003D3E0000}"/>
    <cellStyle name="SAPBEXaggItemX 7 2 5 2" xfId="32029" xr:uid="{00000000-0005-0000-0000-00003E3E0000}"/>
    <cellStyle name="SAPBEXaggItemX 7 3" xfId="5418" xr:uid="{00000000-0005-0000-0000-00003F3E0000}"/>
    <cellStyle name="SAPBEXaggItemX 7 3 2" xfId="13780" xr:uid="{00000000-0005-0000-0000-0000403E0000}"/>
    <cellStyle name="SAPBEXaggItemX 7 3 2 2" xfId="26951" xr:uid="{00000000-0005-0000-0000-0000413E0000}"/>
    <cellStyle name="SAPBEXaggItemX 7 3 2 2 2" xfId="39702" xr:uid="{00000000-0005-0000-0000-0000423E0000}"/>
    <cellStyle name="SAPBEXaggItemX 7 3 3" xfId="19282" xr:uid="{00000000-0005-0000-0000-0000433E0000}"/>
    <cellStyle name="SAPBEXaggItemX 7 3 3 2" xfId="32033" xr:uid="{00000000-0005-0000-0000-0000443E0000}"/>
    <cellStyle name="SAPBEXaggItemX 7 4" xfId="13785" xr:uid="{00000000-0005-0000-0000-0000453E0000}"/>
    <cellStyle name="SAPBEXaggItemX 7 4 2" xfId="26956" xr:uid="{00000000-0005-0000-0000-0000463E0000}"/>
    <cellStyle name="SAPBEXaggItemX 7 4 2 2" xfId="39707" xr:uid="{00000000-0005-0000-0000-0000473E0000}"/>
    <cellStyle name="SAPBEXaggItemX 7 5" xfId="19277" xr:uid="{00000000-0005-0000-0000-0000483E0000}"/>
    <cellStyle name="SAPBEXaggItemX 7 5 2" xfId="32028" xr:uid="{00000000-0005-0000-0000-0000493E0000}"/>
    <cellStyle name="SAPBEXaggItemX 8" xfId="5419" xr:uid="{00000000-0005-0000-0000-00004A3E0000}"/>
    <cellStyle name="SAPBEXaggItemX 8 2" xfId="5420" xr:uid="{00000000-0005-0000-0000-00004B3E0000}"/>
    <cellStyle name="SAPBEXaggItemX 8 2 2" xfId="5421" xr:uid="{00000000-0005-0000-0000-00004C3E0000}"/>
    <cellStyle name="SAPBEXaggItemX 8 2 2 2" xfId="5422" xr:uid="{00000000-0005-0000-0000-00004D3E0000}"/>
    <cellStyle name="SAPBEXaggItemX 8 2 2 2 2" xfId="13776" xr:uid="{00000000-0005-0000-0000-00004E3E0000}"/>
    <cellStyle name="SAPBEXaggItemX 8 2 2 2 2 2" xfId="26947" xr:uid="{00000000-0005-0000-0000-00004F3E0000}"/>
    <cellStyle name="SAPBEXaggItemX 8 2 2 2 2 2 2" xfId="39698" xr:uid="{00000000-0005-0000-0000-0000503E0000}"/>
    <cellStyle name="SAPBEXaggItemX 8 2 2 2 3" xfId="19286" xr:uid="{00000000-0005-0000-0000-0000513E0000}"/>
    <cellStyle name="SAPBEXaggItemX 8 2 2 2 3 2" xfId="32037" xr:uid="{00000000-0005-0000-0000-0000523E0000}"/>
    <cellStyle name="SAPBEXaggItemX 8 2 2 3" xfId="13777" xr:uid="{00000000-0005-0000-0000-0000533E0000}"/>
    <cellStyle name="SAPBEXaggItemX 8 2 2 3 2" xfId="26948" xr:uid="{00000000-0005-0000-0000-0000543E0000}"/>
    <cellStyle name="SAPBEXaggItemX 8 2 2 3 2 2" xfId="39699" xr:uid="{00000000-0005-0000-0000-0000553E0000}"/>
    <cellStyle name="SAPBEXaggItemX 8 2 2 4" xfId="19285" xr:uid="{00000000-0005-0000-0000-0000563E0000}"/>
    <cellStyle name="SAPBEXaggItemX 8 2 2 4 2" xfId="32036" xr:uid="{00000000-0005-0000-0000-0000573E0000}"/>
    <cellStyle name="SAPBEXaggItemX 8 2 3" xfId="5423" xr:uid="{00000000-0005-0000-0000-0000583E0000}"/>
    <cellStyle name="SAPBEXaggItemX 8 2 3 2" xfId="13775" xr:uid="{00000000-0005-0000-0000-0000593E0000}"/>
    <cellStyle name="SAPBEXaggItemX 8 2 3 2 2" xfId="26946" xr:uid="{00000000-0005-0000-0000-00005A3E0000}"/>
    <cellStyle name="SAPBEXaggItemX 8 2 3 2 2 2" xfId="39697" xr:uid="{00000000-0005-0000-0000-00005B3E0000}"/>
    <cellStyle name="SAPBEXaggItemX 8 2 3 3" xfId="19287" xr:uid="{00000000-0005-0000-0000-00005C3E0000}"/>
    <cellStyle name="SAPBEXaggItemX 8 2 3 3 2" xfId="32038" xr:uid="{00000000-0005-0000-0000-00005D3E0000}"/>
    <cellStyle name="SAPBEXaggItemX 8 2 4" xfId="13778" xr:uid="{00000000-0005-0000-0000-00005E3E0000}"/>
    <cellStyle name="SAPBEXaggItemX 8 2 4 2" xfId="26949" xr:uid="{00000000-0005-0000-0000-00005F3E0000}"/>
    <cellStyle name="SAPBEXaggItemX 8 2 4 2 2" xfId="39700" xr:uid="{00000000-0005-0000-0000-0000603E0000}"/>
    <cellStyle name="SAPBEXaggItemX 8 2 5" xfId="19284" xr:uid="{00000000-0005-0000-0000-0000613E0000}"/>
    <cellStyle name="SAPBEXaggItemX 8 2 5 2" xfId="32035" xr:uid="{00000000-0005-0000-0000-0000623E0000}"/>
    <cellStyle name="SAPBEXaggItemX 8 3" xfId="5424" xr:uid="{00000000-0005-0000-0000-0000633E0000}"/>
    <cellStyle name="SAPBEXaggItemX 8 3 2" xfId="13774" xr:uid="{00000000-0005-0000-0000-0000643E0000}"/>
    <cellStyle name="SAPBEXaggItemX 8 3 2 2" xfId="26945" xr:uid="{00000000-0005-0000-0000-0000653E0000}"/>
    <cellStyle name="SAPBEXaggItemX 8 3 2 2 2" xfId="39696" xr:uid="{00000000-0005-0000-0000-0000663E0000}"/>
    <cellStyle name="SAPBEXaggItemX 8 3 3" xfId="19288" xr:uid="{00000000-0005-0000-0000-0000673E0000}"/>
    <cellStyle name="SAPBEXaggItemX 8 3 3 2" xfId="32039" xr:uid="{00000000-0005-0000-0000-0000683E0000}"/>
    <cellStyle name="SAPBEXaggItemX 8 4" xfId="13779" xr:uid="{00000000-0005-0000-0000-0000693E0000}"/>
    <cellStyle name="SAPBEXaggItemX 8 4 2" xfId="26950" xr:uid="{00000000-0005-0000-0000-00006A3E0000}"/>
    <cellStyle name="SAPBEXaggItemX 8 4 2 2" xfId="39701" xr:uid="{00000000-0005-0000-0000-00006B3E0000}"/>
    <cellStyle name="SAPBEXaggItemX 8 5" xfId="19283" xr:uid="{00000000-0005-0000-0000-00006C3E0000}"/>
    <cellStyle name="SAPBEXaggItemX 8 5 2" xfId="32034" xr:uid="{00000000-0005-0000-0000-00006D3E0000}"/>
    <cellStyle name="SAPBEXaggItemX 9" xfId="5425" xr:uid="{00000000-0005-0000-0000-00006E3E0000}"/>
    <cellStyle name="SAPBEXaggItemX 9 2" xfId="5426" xr:uid="{00000000-0005-0000-0000-00006F3E0000}"/>
    <cellStyle name="SAPBEXaggItemX 9 2 2" xfId="5427" xr:uid="{00000000-0005-0000-0000-0000703E0000}"/>
    <cellStyle name="SAPBEXaggItemX 9 2 2 2" xfId="5428" xr:uid="{00000000-0005-0000-0000-0000713E0000}"/>
    <cellStyle name="SAPBEXaggItemX 9 2 2 2 2" xfId="13770" xr:uid="{00000000-0005-0000-0000-0000723E0000}"/>
    <cellStyle name="SAPBEXaggItemX 9 2 2 2 2 2" xfId="26941" xr:uid="{00000000-0005-0000-0000-0000733E0000}"/>
    <cellStyle name="SAPBEXaggItemX 9 2 2 2 2 2 2" xfId="39692" xr:uid="{00000000-0005-0000-0000-0000743E0000}"/>
    <cellStyle name="SAPBEXaggItemX 9 2 2 2 3" xfId="19292" xr:uid="{00000000-0005-0000-0000-0000753E0000}"/>
    <cellStyle name="SAPBEXaggItemX 9 2 2 2 3 2" xfId="32043" xr:uid="{00000000-0005-0000-0000-0000763E0000}"/>
    <cellStyle name="SAPBEXaggItemX 9 2 2 3" xfId="13771" xr:uid="{00000000-0005-0000-0000-0000773E0000}"/>
    <cellStyle name="SAPBEXaggItemX 9 2 2 3 2" xfId="26942" xr:uid="{00000000-0005-0000-0000-0000783E0000}"/>
    <cellStyle name="SAPBEXaggItemX 9 2 2 3 2 2" xfId="39693" xr:uid="{00000000-0005-0000-0000-0000793E0000}"/>
    <cellStyle name="SAPBEXaggItemX 9 2 2 4" xfId="19291" xr:uid="{00000000-0005-0000-0000-00007A3E0000}"/>
    <cellStyle name="SAPBEXaggItemX 9 2 2 4 2" xfId="32042" xr:uid="{00000000-0005-0000-0000-00007B3E0000}"/>
    <cellStyle name="SAPBEXaggItemX 9 2 3" xfId="5429" xr:uid="{00000000-0005-0000-0000-00007C3E0000}"/>
    <cellStyle name="SAPBEXaggItemX 9 2 3 2" xfId="13769" xr:uid="{00000000-0005-0000-0000-00007D3E0000}"/>
    <cellStyle name="SAPBEXaggItemX 9 2 3 2 2" xfId="26940" xr:uid="{00000000-0005-0000-0000-00007E3E0000}"/>
    <cellStyle name="SAPBEXaggItemX 9 2 3 2 2 2" xfId="39691" xr:uid="{00000000-0005-0000-0000-00007F3E0000}"/>
    <cellStyle name="SAPBEXaggItemX 9 2 3 3" xfId="19293" xr:uid="{00000000-0005-0000-0000-0000803E0000}"/>
    <cellStyle name="SAPBEXaggItemX 9 2 3 3 2" xfId="32044" xr:uid="{00000000-0005-0000-0000-0000813E0000}"/>
    <cellStyle name="SAPBEXaggItemX 9 2 4" xfId="13772" xr:uid="{00000000-0005-0000-0000-0000823E0000}"/>
    <cellStyle name="SAPBEXaggItemX 9 2 4 2" xfId="26943" xr:uid="{00000000-0005-0000-0000-0000833E0000}"/>
    <cellStyle name="SAPBEXaggItemX 9 2 4 2 2" xfId="39694" xr:uid="{00000000-0005-0000-0000-0000843E0000}"/>
    <cellStyle name="SAPBEXaggItemX 9 2 5" xfId="19290" xr:uid="{00000000-0005-0000-0000-0000853E0000}"/>
    <cellStyle name="SAPBEXaggItemX 9 2 5 2" xfId="32041" xr:uid="{00000000-0005-0000-0000-0000863E0000}"/>
    <cellStyle name="SAPBEXaggItemX 9 3" xfId="5430" xr:uid="{00000000-0005-0000-0000-0000873E0000}"/>
    <cellStyle name="SAPBEXaggItemX 9 3 2" xfId="13768" xr:uid="{00000000-0005-0000-0000-0000883E0000}"/>
    <cellStyle name="SAPBEXaggItemX 9 3 2 2" xfId="26939" xr:uid="{00000000-0005-0000-0000-0000893E0000}"/>
    <cellStyle name="SAPBEXaggItemX 9 3 2 2 2" xfId="39690" xr:uid="{00000000-0005-0000-0000-00008A3E0000}"/>
    <cellStyle name="SAPBEXaggItemX 9 3 3" xfId="19294" xr:uid="{00000000-0005-0000-0000-00008B3E0000}"/>
    <cellStyle name="SAPBEXaggItemX 9 3 3 2" xfId="32045" xr:uid="{00000000-0005-0000-0000-00008C3E0000}"/>
    <cellStyle name="SAPBEXaggItemX 9 4" xfId="13773" xr:uid="{00000000-0005-0000-0000-00008D3E0000}"/>
    <cellStyle name="SAPBEXaggItemX 9 4 2" xfId="26944" xr:uid="{00000000-0005-0000-0000-00008E3E0000}"/>
    <cellStyle name="SAPBEXaggItemX 9 4 2 2" xfId="39695" xr:uid="{00000000-0005-0000-0000-00008F3E0000}"/>
    <cellStyle name="SAPBEXaggItemX 9 5" xfId="19289" xr:uid="{00000000-0005-0000-0000-0000903E0000}"/>
    <cellStyle name="SAPBEXaggItemX 9 5 2" xfId="32040" xr:uid="{00000000-0005-0000-0000-0000913E0000}"/>
    <cellStyle name="SAPBEXaggItemX_01 - CO23" xfId="5431" xr:uid="{00000000-0005-0000-0000-0000923E0000}"/>
    <cellStyle name="SAPBEXchaText" xfId="5432" xr:uid="{00000000-0005-0000-0000-0000933E0000}"/>
    <cellStyle name="SAPBEXchaText 10" xfId="19295" xr:uid="{00000000-0005-0000-0000-0000943E0000}"/>
    <cellStyle name="SAPBEXchaText 10 2" xfId="32046" xr:uid="{00000000-0005-0000-0000-0000953E0000}"/>
    <cellStyle name="SAPBEXchaText 2" xfId="5433" xr:uid="{00000000-0005-0000-0000-0000963E0000}"/>
    <cellStyle name="SAPBEXchaText 3" xfId="5434" xr:uid="{00000000-0005-0000-0000-0000973E0000}"/>
    <cellStyle name="SAPBEXchaText 3 2" xfId="5435" xr:uid="{00000000-0005-0000-0000-0000983E0000}"/>
    <cellStyle name="SAPBEXchaText 3 2 2" xfId="5436" xr:uid="{00000000-0005-0000-0000-0000993E0000}"/>
    <cellStyle name="SAPBEXchaText 3 2 2 2" xfId="5437" xr:uid="{00000000-0005-0000-0000-00009A3E0000}"/>
    <cellStyle name="SAPBEXchaText 3 2 2 2 2" xfId="13763" xr:uid="{00000000-0005-0000-0000-00009B3E0000}"/>
    <cellStyle name="SAPBEXchaText 3 2 2 2 2 2" xfId="26934" xr:uid="{00000000-0005-0000-0000-00009C3E0000}"/>
    <cellStyle name="SAPBEXchaText 3 2 2 2 2 2 2" xfId="39685" xr:uid="{00000000-0005-0000-0000-00009D3E0000}"/>
    <cellStyle name="SAPBEXchaText 3 2 2 2 3" xfId="19299" xr:uid="{00000000-0005-0000-0000-00009E3E0000}"/>
    <cellStyle name="SAPBEXchaText 3 2 2 2 3 2" xfId="32050" xr:uid="{00000000-0005-0000-0000-00009F3E0000}"/>
    <cellStyle name="SAPBEXchaText 3 2 2 3" xfId="13764" xr:uid="{00000000-0005-0000-0000-0000A03E0000}"/>
    <cellStyle name="SAPBEXchaText 3 2 2 3 2" xfId="26935" xr:uid="{00000000-0005-0000-0000-0000A13E0000}"/>
    <cellStyle name="SAPBEXchaText 3 2 2 3 2 2" xfId="39686" xr:uid="{00000000-0005-0000-0000-0000A23E0000}"/>
    <cellStyle name="SAPBEXchaText 3 2 2 4" xfId="19298" xr:uid="{00000000-0005-0000-0000-0000A33E0000}"/>
    <cellStyle name="SAPBEXchaText 3 2 2 4 2" xfId="32049" xr:uid="{00000000-0005-0000-0000-0000A43E0000}"/>
    <cellStyle name="SAPBEXchaText 3 2 3" xfId="5438" xr:uid="{00000000-0005-0000-0000-0000A53E0000}"/>
    <cellStyle name="SAPBEXchaText 3 2 3 2" xfId="13762" xr:uid="{00000000-0005-0000-0000-0000A63E0000}"/>
    <cellStyle name="SAPBEXchaText 3 2 3 2 2" xfId="26933" xr:uid="{00000000-0005-0000-0000-0000A73E0000}"/>
    <cellStyle name="SAPBEXchaText 3 2 3 2 2 2" xfId="39684" xr:uid="{00000000-0005-0000-0000-0000A83E0000}"/>
    <cellStyle name="SAPBEXchaText 3 2 3 3" xfId="19300" xr:uid="{00000000-0005-0000-0000-0000A93E0000}"/>
    <cellStyle name="SAPBEXchaText 3 2 3 3 2" xfId="32051" xr:uid="{00000000-0005-0000-0000-0000AA3E0000}"/>
    <cellStyle name="SAPBEXchaText 3 2 4" xfId="13765" xr:uid="{00000000-0005-0000-0000-0000AB3E0000}"/>
    <cellStyle name="SAPBEXchaText 3 2 4 2" xfId="26936" xr:uid="{00000000-0005-0000-0000-0000AC3E0000}"/>
    <cellStyle name="SAPBEXchaText 3 2 4 2 2" xfId="39687" xr:uid="{00000000-0005-0000-0000-0000AD3E0000}"/>
    <cellStyle name="SAPBEXchaText 3 2 5" xfId="19297" xr:uid="{00000000-0005-0000-0000-0000AE3E0000}"/>
    <cellStyle name="SAPBEXchaText 3 2 5 2" xfId="32048" xr:uid="{00000000-0005-0000-0000-0000AF3E0000}"/>
    <cellStyle name="SAPBEXchaText 3 3" xfId="5439" xr:uid="{00000000-0005-0000-0000-0000B03E0000}"/>
    <cellStyle name="SAPBEXchaText 3 3 2" xfId="13761" xr:uid="{00000000-0005-0000-0000-0000B13E0000}"/>
    <cellStyle name="SAPBEXchaText 3 3 2 2" xfId="26932" xr:uid="{00000000-0005-0000-0000-0000B23E0000}"/>
    <cellStyle name="SAPBEXchaText 3 3 2 2 2" xfId="39683" xr:uid="{00000000-0005-0000-0000-0000B33E0000}"/>
    <cellStyle name="SAPBEXchaText 3 3 3" xfId="19301" xr:uid="{00000000-0005-0000-0000-0000B43E0000}"/>
    <cellStyle name="SAPBEXchaText 3 3 3 2" xfId="32052" xr:uid="{00000000-0005-0000-0000-0000B53E0000}"/>
    <cellStyle name="SAPBEXchaText 3 4" xfId="5440" xr:uid="{00000000-0005-0000-0000-0000B63E0000}"/>
    <cellStyle name="SAPBEXchaText 3 4 2" xfId="13760" xr:uid="{00000000-0005-0000-0000-0000B73E0000}"/>
    <cellStyle name="SAPBEXchaText 3 4 2 2" xfId="26931" xr:uid="{00000000-0005-0000-0000-0000B83E0000}"/>
    <cellStyle name="SAPBEXchaText 3 4 2 2 2" xfId="39682" xr:uid="{00000000-0005-0000-0000-0000B93E0000}"/>
    <cellStyle name="SAPBEXchaText 3 4 3" xfId="19302" xr:uid="{00000000-0005-0000-0000-0000BA3E0000}"/>
    <cellStyle name="SAPBEXchaText 3 4 3 2" xfId="32053" xr:uid="{00000000-0005-0000-0000-0000BB3E0000}"/>
    <cellStyle name="SAPBEXchaText 3 5" xfId="13766" xr:uid="{00000000-0005-0000-0000-0000BC3E0000}"/>
    <cellStyle name="SAPBEXchaText 3 5 2" xfId="26937" xr:uid="{00000000-0005-0000-0000-0000BD3E0000}"/>
    <cellStyle name="SAPBEXchaText 3 5 2 2" xfId="39688" xr:uid="{00000000-0005-0000-0000-0000BE3E0000}"/>
    <cellStyle name="SAPBEXchaText 3 6" xfId="19296" xr:uid="{00000000-0005-0000-0000-0000BF3E0000}"/>
    <cellStyle name="SAPBEXchaText 3 6 2" xfId="32047" xr:uid="{00000000-0005-0000-0000-0000C03E0000}"/>
    <cellStyle name="SAPBEXchaText 4" xfId="5441" xr:uid="{00000000-0005-0000-0000-0000C13E0000}"/>
    <cellStyle name="SAPBEXchaText 4 2" xfId="5442" xr:uid="{00000000-0005-0000-0000-0000C23E0000}"/>
    <cellStyle name="SAPBEXchaText 4 2 2" xfId="13758" xr:uid="{00000000-0005-0000-0000-0000C33E0000}"/>
    <cellStyle name="SAPBEXchaText 4 2 2 2" xfId="26929" xr:uid="{00000000-0005-0000-0000-0000C43E0000}"/>
    <cellStyle name="SAPBEXchaText 4 2 2 2 2" xfId="39680" xr:uid="{00000000-0005-0000-0000-0000C53E0000}"/>
    <cellStyle name="SAPBEXchaText 4 2 3" xfId="19304" xr:uid="{00000000-0005-0000-0000-0000C63E0000}"/>
    <cellStyle name="SAPBEXchaText 4 2 3 2" xfId="32055" xr:uid="{00000000-0005-0000-0000-0000C73E0000}"/>
    <cellStyle name="SAPBEXchaText 4 3" xfId="5443" xr:uid="{00000000-0005-0000-0000-0000C83E0000}"/>
    <cellStyle name="SAPBEXchaText 4 3 2" xfId="13757" xr:uid="{00000000-0005-0000-0000-0000C93E0000}"/>
    <cellStyle name="SAPBEXchaText 4 3 2 2" xfId="26928" xr:uid="{00000000-0005-0000-0000-0000CA3E0000}"/>
    <cellStyle name="SAPBEXchaText 4 3 2 2 2" xfId="39679" xr:uid="{00000000-0005-0000-0000-0000CB3E0000}"/>
    <cellStyle name="SAPBEXchaText 4 3 3" xfId="19305" xr:uid="{00000000-0005-0000-0000-0000CC3E0000}"/>
    <cellStyle name="SAPBEXchaText 4 3 3 2" xfId="32056" xr:uid="{00000000-0005-0000-0000-0000CD3E0000}"/>
    <cellStyle name="SAPBEXchaText 4 4" xfId="13759" xr:uid="{00000000-0005-0000-0000-0000CE3E0000}"/>
    <cellStyle name="SAPBEXchaText 4 4 2" xfId="26930" xr:uid="{00000000-0005-0000-0000-0000CF3E0000}"/>
    <cellStyle name="SAPBEXchaText 4 4 2 2" xfId="39681" xr:uid="{00000000-0005-0000-0000-0000D03E0000}"/>
    <cellStyle name="SAPBEXchaText 4 5" xfId="19303" xr:uid="{00000000-0005-0000-0000-0000D13E0000}"/>
    <cellStyle name="SAPBEXchaText 4 5 2" xfId="32054" xr:uid="{00000000-0005-0000-0000-0000D23E0000}"/>
    <cellStyle name="SAPBEXchaText 5" xfId="5444" xr:uid="{00000000-0005-0000-0000-0000D33E0000}"/>
    <cellStyle name="SAPBEXchaText 5 2" xfId="5445" xr:uid="{00000000-0005-0000-0000-0000D43E0000}"/>
    <cellStyle name="SAPBEXchaText 5 2 2" xfId="5446" xr:uid="{00000000-0005-0000-0000-0000D53E0000}"/>
    <cellStyle name="SAPBEXchaText 5 2 2 2" xfId="13754" xr:uid="{00000000-0005-0000-0000-0000D63E0000}"/>
    <cellStyle name="SAPBEXchaText 5 2 2 2 2" xfId="26925" xr:uid="{00000000-0005-0000-0000-0000D73E0000}"/>
    <cellStyle name="SAPBEXchaText 5 2 2 2 2 2" xfId="39676" xr:uid="{00000000-0005-0000-0000-0000D83E0000}"/>
    <cellStyle name="SAPBEXchaText 5 2 2 3" xfId="19308" xr:uid="{00000000-0005-0000-0000-0000D93E0000}"/>
    <cellStyle name="SAPBEXchaText 5 2 2 3 2" xfId="32059" xr:uid="{00000000-0005-0000-0000-0000DA3E0000}"/>
    <cellStyle name="SAPBEXchaText 5 2 3" xfId="5447" xr:uid="{00000000-0005-0000-0000-0000DB3E0000}"/>
    <cellStyle name="SAPBEXchaText 5 2 3 2" xfId="13753" xr:uid="{00000000-0005-0000-0000-0000DC3E0000}"/>
    <cellStyle name="SAPBEXchaText 5 2 3 2 2" xfId="26924" xr:uid="{00000000-0005-0000-0000-0000DD3E0000}"/>
    <cellStyle name="SAPBEXchaText 5 2 3 2 2 2" xfId="39675" xr:uid="{00000000-0005-0000-0000-0000DE3E0000}"/>
    <cellStyle name="SAPBEXchaText 5 2 3 3" xfId="19309" xr:uid="{00000000-0005-0000-0000-0000DF3E0000}"/>
    <cellStyle name="SAPBEXchaText 5 2 3 3 2" xfId="32060" xr:uid="{00000000-0005-0000-0000-0000E03E0000}"/>
    <cellStyle name="SAPBEXchaText 5 2 4" xfId="13755" xr:uid="{00000000-0005-0000-0000-0000E13E0000}"/>
    <cellStyle name="SAPBEXchaText 5 2 4 2" xfId="26926" xr:uid="{00000000-0005-0000-0000-0000E23E0000}"/>
    <cellStyle name="SAPBEXchaText 5 2 4 2 2" xfId="39677" xr:uid="{00000000-0005-0000-0000-0000E33E0000}"/>
    <cellStyle name="SAPBEXchaText 5 2 5" xfId="19307" xr:uid="{00000000-0005-0000-0000-0000E43E0000}"/>
    <cellStyle name="SAPBEXchaText 5 2 5 2" xfId="32058" xr:uid="{00000000-0005-0000-0000-0000E53E0000}"/>
    <cellStyle name="SAPBEXchaText 5 3" xfId="5448" xr:uid="{00000000-0005-0000-0000-0000E63E0000}"/>
    <cellStyle name="SAPBEXchaText 5 3 2" xfId="13752" xr:uid="{00000000-0005-0000-0000-0000E73E0000}"/>
    <cellStyle name="SAPBEXchaText 5 3 2 2" xfId="26923" xr:uid="{00000000-0005-0000-0000-0000E83E0000}"/>
    <cellStyle name="SAPBEXchaText 5 3 2 2 2" xfId="39674" xr:uid="{00000000-0005-0000-0000-0000E93E0000}"/>
    <cellStyle name="SAPBEXchaText 5 3 3" xfId="19310" xr:uid="{00000000-0005-0000-0000-0000EA3E0000}"/>
    <cellStyle name="SAPBEXchaText 5 3 3 2" xfId="32061" xr:uid="{00000000-0005-0000-0000-0000EB3E0000}"/>
    <cellStyle name="SAPBEXchaText 5 4" xfId="5449" xr:uid="{00000000-0005-0000-0000-0000EC3E0000}"/>
    <cellStyle name="SAPBEXchaText 5 4 2" xfId="13751" xr:uid="{00000000-0005-0000-0000-0000ED3E0000}"/>
    <cellStyle name="SAPBEXchaText 5 4 2 2" xfId="26922" xr:uid="{00000000-0005-0000-0000-0000EE3E0000}"/>
    <cellStyle name="SAPBEXchaText 5 4 2 2 2" xfId="39673" xr:uid="{00000000-0005-0000-0000-0000EF3E0000}"/>
    <cellStyle name="SAPBEXchaText 5 4 3" xfId="19311" xr:uid="{00000000-0005-0000-0000-0000F03E0000}"/>
    <cellStyle name="SAPBEXchaText 5 4 3 2" xfId="32062" xr:uid="{00000000-0005-0000-0000-0000F13E0000}"/>
    <cellStyle name="SAPBEXchaText 5 5" xfId="13756" xr:uid="{00000000-0005-0000-0000-0000F23E0000}"/>
    <cellStyle name="SAPBEXchaText 5 5 2" xfId="26927" xr:uid="{00000000-0005-0000-0000-0000F33E0000}"/>
    <cellStyle name="SAPBEXchaText 5 5 2 2" xfId="39678" xr:uid="{00000000-0005-0000-0000-0000F43E0000}"/>
    <cellStyle name="SAPBEXchaText 5 6" xfId="19306" xr:uid="{00000000-0005-0000-0000-0000F53E0000}"/>
    <cellStyle name="SAPBEXchaText 5 6 2" xfId="32057" xr:uid="{00000000-0005-0000-0000-0000F63E0000}"/>
    <cellStyle name="SAPBEXchaText 6" xfId="5450" xr:uid="{00000000-0005-0000-0000-0000F73E0000}"/>
    <cellStyle name="SAPBEXchaText 6 2" xfId="5451" xr:uid="{00000000-0005-0000-0000-0000F83E0000}"/>
    <cellStyle name="SAPBEXchaText 6 2 2" xfId="13749" xr:uid="{00000000-0005-0000-0000-0000F93E0000}"/>
    <cellStyle name="SAPBEXchaText 6 2 2 2" xfId="26920" xr:uid="{00000000-0005-0000-0000-0000FA3E0000}"/>
    <cellStyle name="SAPBEXchaText 6 2 2 2 2" xfId="39671" xr:uid="{00000000-0005-0000-0000-0000FB3E0000}"/>
    <cellStyle name="SAPBEXchaText 6 2 3" xfId="19313" xr:uid="{00000000-0005-0000-0000-0000FC3E0000}"/>
    <cellStyle name="SAPBEXchaText 6 2 3 2" xfId="32064" xr:uid="{00000000-0005-0000-0000-0000FD3E0000}"/>
    <cellStyle name="SAPBEXchaText 6 3" xfId="5452" xr:uid="{00000000-0005-0000-0000-0000FE3E0000}"/>
    <cellStyle name="SAPBEXchaText 6 3 2" xfId="13748" xr:uid="{00000000-0005-0000-0000-0000FF3E0000}"/>
    <cellStyle name="SAPBEXchaText 6 3 2 2" xfId="26919" xr:uid="{00000000-0005-0000-0000-0000003F0000}"/>
    <cellStyle name="SAPBEXchaText 6 3 2 2 2" xfId="39670" xr:uid="{00000000-0005-0000-0000-0000013F0000}"/>
    <cellStyle name="SAPBEXchaText 6 3 3" xfId="19314" xr:uid="{00000000-0005-0000-0000-0000023F0000}"/>
    <cellStyle name="SAPBEXchaText 6 3 3 2" xfId="32065" xr:uid="{00000000-0005-0000-0000-0000033F0000}"/>
    <cellStyle name="SAPBEXchaText 6 4" xfId="13750" xr:uid="{00000000-0005-0000-0000-0000043F0000}"/>
    <cellStyle name="SAPBEXchaText 6 4 2" xfId="26921" xr:uid="{00000000-0005-0000-0000-0000053F0000}"/>
    <cellStyle name="SAPBEXchaText 6 4 2 2" xfId="39672" xr:uid="{00000000-0005-0000-0000-0000063F0000}"/>
    <cellStyle name="SAPBEXchaText 6 5" xfId="19312" xr:uid="{00000000-0005-0000-0000-0000073F0000}"/>
    <cellStyle name="SAPBEXchaText 6 5 2" xfId="32063" xr:uid="{00000000-0005-0000-0000-0000083F0000}"/>
    <cellStyle name="SAPBEXchaText 7" xfId="5453" xr:uid="{00000000-0005-0000-0000-0000093F0000}"/>
    <cellStyle name="SAPBEXchaText 7 2" xfId="5454" xr:uid="{00000000-0005-0000-0000-00000A3F0000}"/>
    <cellStyle name="SAPBEXchaText 7 2 2" xfId="13746" xr:uid="{00000000-0005-0000-0000-00000B3F0000}"/>
    <cellStyle name="SAPBEXchaText 7 2 2 2" xfId="26917" xr:uid="{00000000-0005-0000-0000-00000C3F0000}"/>
    <cellStyle name="SAPBEXchaText 7 2 2 2 2" xfId="39668" xr:uid="{00000000-0005-0000-0000-00000D3F0000}"/>
    <cellStyle name="SAPBEXchaText 7 2 3" xfId="19316" xr:uid="{00000000-0005-0000-0000-00000E3F0000}"/>
    <cellStyle name="SAPBEXchaText 7 2 3 2" xfId="32067" xr:uid="{00000000-0005-0000-0000-00000F3F0000}"/>
    <cellStyle name="SAPBEXchaText 7 3" xfId="5455" xr:uid="{00000000-0005-0000-0000-0000103F0000}"/>
    <cellStyle name="SAPBEXchaText 7 3 2" xfId="13745" xr:uid="{00000000-0005-0000-0000-0000113F0000}"/>
    <cellStyle name="SAPBEXchaText 7 3 2 2" xfId="26916" xr:uid="{00000000-0005-0000-0000-0000123F0000}"/>
    <cellStyle name="SAPBEXchaText 7 3 2 2 2" xfId="39667" xr:uid="{00000000-0005-0000-0000-0000133F0000}"/>
    <cellStyle name="SAPBEXchaText 7 3 3" xfId="19317" xr:uid="{00000000-0005-0000-0000-0000143F0000}"/>
    <cellStyle name="SAPBEXchaText 7 3 3 2" xfId="32068" xr:uid="{00000000-0005-0000-0000-0000153F0000}"/>
    <cellStyle name="SAPBEXchaText 7 4" xfId="13747" xr:uid="{00000000-0005-0000-0000-0000163F0000}"/>
    <cellStyle name="SAPBEXchaText 7 4 2" xfId="26918" xr:uid="{00000000-0005-0000-0000-0000173F0000}"/>
    <cellStyle name="SAPBEXchaText 7 4 2 2" xfId="39669" xr:uid="{00000000-0005-0000-0000-0000183F0000}"/>
    <cellStyle name="SAPBEXchaText 7 5" xfId="19315" xr:uid="{00000000-0005-0000-0000-0000193F0000}"/>
    <cellStyle name="SAPBEXchaText 7 5 2" xfId="32066" xr:uid="{00000000-0005-0000-0000-00001A3F0000}"/>
    <cellStyle name="SAPBEXchaText 8" xfId="5456" xr:uid="{00000000-0005-0000-0000-00001B3F0000}"/>
    <cellStyle name="SAPBEXchaText 8 2" xfId="13744" xr:uid="{00000000-0005-0000-0000-00001C3F0000}"/>
    <cellStyle name="SAPBEXchaText 8 2 2" xfId="26915" xr:uid="{00000000-0005-0000-0000-00001D3F0000}"/>
    <cellStyle name="SAPBEXchaText 8 2 2 2" xfId="39666" xr:uid="{00000000-0005-0000-0000-00001E3F0000}"/>
    <cellStyle name="SAPBEXchaText 8 3" xfId="19318" xr:uid="{00000000-0005-0000-0000-00001F3F0000}"/>
    <cellStyle name="SAPBEXchaText 8 3 2" xfId="32069" xr:uid="{00000000-0005-0000-0000-0000203F0000}"/>
    <cellStyle name="SAPBEXchaText 9" xfId="13767" xr:uid="{00000000-0005-0000-0000-0000213F0000}"/>
    <cellStyle name="SAPBEXchaText 9 2" xfId="26938" xr:uid="{00000000-0005-0000-0000-0000223F0000}"/>
    <cellStyle name="SAPBEXchaText 9 2 2" xfId="39689" xr:uid="{00000000-0005-0000-0000-0000233F0000}"/>
    <cellStyle name="SAPBEXchaText_01 - CO23" xfId="5457" xr:uid="{00000000-0005-0000-0000-0000243F0000}"/>
    <cellStyle name="SAPBEXexcBad7" xfId="5458" xr:uid="{00000000-0005-0000-0000-0000253F0000}"/>
    <cellStyle name="SAPBEXexcBad7 2" xfId="5459" xr:uid="{00000000-0005-0000-0000-0000263F0000}"/>
    <cellStyle name="SAPBEXexcBad7 2 2" xfId="5460" xr:uid="{00000000-0005-0000-0000-0000273F0000}"/>
    <cellStyle name="SAPBEXexcBad7 2 2 2" xfId="5461" xr:uid="{00000000-0005-0000-0000-0000283F0000}"/>
    <cellStyle name="SAPBEXexcBad7 2 2 2 2" xfId="5462" xr:uid="{00000000-0005-0000-0000-0000293F0000}"/>
    <cellStyle name="SAPBEXexcBad7 2 2 2 2 2" xfId="5463" xr:uid="{00000000-0005-0000-0000-00002A3F0000}"/>
    <cellStyle name="SAPBEXexcBad7 2 2 2 2 2 2" xfId="13738" xr:uid="{00000000-0005-0000-0000-00002B3F0000}"/>
    <cellStyle name="SAPBEXexcBad7 2 2 2 2 2 2 2" xfId="26909" xr:uid="{00000000-0005-0000-0000-00002C3F0000}"/>
    <cellStyle name="SAPBEXexcBad7 2 2 2 2 2 2 2 2" xfId="39660" xr:uid="{00000000-0005-0000-0000-00002D3F0000}"/>
    <cellStyle name="SAPBEXexcBad7 2 2 2 2 2 3" xfId="19324" xr:uid="{00000000-0005-0000-0000-00002E3F0000}"/>
    <cellStyle name="SAPBEXexcBad7 2 2 2 2 2 3 2" xfId="32075" xr:uid="{00000000-0005-0000-0000-00002F3F0000}"/>
    <cellStyle name="SAPBEXexcBad7 2 2 2 2 3" xfId="13739" xr:uid="{00000000-0005-0000-0000-0000303F0000}"/>
    <cellStyle name="SAPBEXexcBad7 2 2 2 2 3 2" xfId="26910" xr:uid="{00000000-0005-0000-0000-0000313F0000}"/>
    <cellStyle name="SAPBEXexcBad7 2 2 2 2 3 2 2" xfId="39661" xr:uid="{00000000-0005-0000-0000-0000323F0000}"/>
    <cellStyle name="SAPBEXexcBad7 2 2 2 2 4" xfId="19323" xr:uid="{00000000-0005-0000-0000-0000333F0000}"/>
    <cellStyle name="SAPBEXexcBad7 2 2 2 2 4 2" xfId="32074" xr:uid="{00000000-0005-0000-0000-0000343F0000}"/>
    <cellStyle name="SAPBEXexcBad7 2 2 2 3" xfId="5464" xr:uid="{00000000-0005-0000-0000-0000353F0000}"/>
    <cellStyle name="SAPBEXexcBad7 2 2 2 3 2" xfId="13737" xr:uid="{00000000-0005-0000-0000-0000363F0000}"/>
    <cellStyle name="SAPBEXexcBad7 2 2 2 3 2 2" xfId="26908" xr:uid="{00000000-0005-0000-0000-0000373F0000}"/>
    <cellStyle name="SAPBEXexcBad7 2 2 2 3 2 2 2" xfId="39659" xr:uid="{00000000-0005-0000-0000-0000383F0000}"/>
    <cellStyle name="SAPBEXexcBad7 2 2 2 3 3" xfId="19325" xr:uid="{00000000-0005-0000-0000-0000393F0000}"/>
    <cellStyle name="SAPBEXexcBad7 2 2 2 3 3 2" xfId="32076" xr:uid="{00000000-0005-0000-0000-00003A3F0000}"/>
    <cellStyle name="SAPBEXexcBad7 2 2 2 4" xfId="13740" xr:uid="{00000000-0005-0000-0000-00003B3F0000}"/>
    <cellStyle name="SAPBEXexcBad7 2 2 2 4 2" xfId="26911" xr:uid="{00000000-0005-0000-0000-00003C3F0000}"/>
    <cellStyle name="SAPBEXexcBad7 2 2 2 4 2 2" xfId="39662" xr:uid="{00000000-0005-0000-0000-00003D3F0000}"/>
    <cellStyle name="SAPBEXexcBad7 2 2 2 5" xfId="19322" xr:uid="{00000000-0005-0000-0000-00003E3F0000}"/>
    <cellStyle name="SAPBEXexcBad7 2 2 2 5 2" xfId="32073" xr:uid="{00000000-0005-0000-0000-00003F3F0000}"/>
    <cellStyle name="SAPBEXexcBad7 2 2 3" xfId="5465" xr:uid="{00000000-0005-0000-0000-0000403F0000}"/>
    <cellStyle name="SAPBEXexcBad7 2 2 3 2" xfId="13736" xr:uid="{00000000-0005-0000-0000-0000413F0000}"/>
    <cellStyle name="SAPBEXexcBad7 2 2 3 2 2" xfId="26907" xr:uid="{00000000-0005-0000-0000-0000423F0000}"/>
    <cellStyle name="SAPBEXexcBad7 2 2 3 2 2 2" xfId="39658" xr:uid="{00000000-0005-0000-0000-0000433F0000}"/>
    <cellStyle name="SAPBEXexcBad7 2 2 3 3" xfId="19326" xr:uid="{00000000-0005-0000-0000-0000443F0000}"/>
    <cellStyle name="SAPBEXexcBad7 2 2 3 3 2" xfId="32077" xr:uid="{00000000-0005-0000-0000-0000453F0000}"/>
    <cellStyle name="SAPBEXexcBad7 2 2 4" xfId="13741" xr:uid="{00000000-0005-0000-0000-0000463F0000}"/>
    <cellStyle name="SAPBEXexcBad7 2 2 4 2" xfId="26912" xr:uid="{00000000-0005-0000-0000-0000473F0000}"/>
    <cellStyle name="SAPBEXexcBad7 2 2 4 2 2" xfId="39663" xr:uid="{00000000-0005-0000-0000-0000483F0000}"/>
    <cellStyle name="SAPBEXexcBad7 2 2 5" xfId="19321" xr:uid="{00000000-0005-0000-0000-0000493F0000}"/>
    <cellStyle name="SAPBEXexcBad7 2 2 5 2" xfId="32072" xr:uid="{00000000-0005-0000-0000-00004A3F0000}"/>
    <cellStyle name="SAPBEXexcBad7 2 3" xfId="5466" xr:uid="{00000000-0005-0000-0000-00004B3F0000}"/>
    <cellStyle name="SAPBEXexcBad7 2 3 2" xfId="5467" xr:uid="{00000000-0005-0000-0000-00004C3F0000}"/>
    <cellStyle name="SAPBEXexcBad7 2 3 2 2" xfId="5468" xr:uid="{00000000-0005-0000-0000-00004D3F0000}"/>
    <cellStyle name="SAPBEXexcBad7 2 3 2 2 2" xfId="13733" xr:uid="{00000000-0005-0000-0000-00004E3F0000}"/>
    <cellStyle name="SAPBEXexcBad7 2 3 2 2 2 2" xfId="26904" xr:uid="{00000000-0005-0000-0000-00004F3F0000}"/>
    <cellStyle name="SAPBEXexcBad7 2 3 2 2 2 2 2" xfId="39655" xr:uid="{00000000-0005-0000-0000-0000503F0000}"/>
    <cellStyle name="SAPBEXexcBad7 2 3 2 2 3" xfId="19329" xr:uid="{00000000-0005-0000-0000-0000513F0000}"/>
    <cellStyle name="SAPBEXexcBad7 2 3 2 2 3 2" xfId="32080" xr:uid="{00000000-0005-0000-0000-0000523F0000}"/>
    <cellStyle name="SAPBEXexcBad7 2 3 2 3" xfId="13734" xr:uid="{00000000-0005-0000-0000-0000533F0000}"/>
    <cellStyle name="SAPBEXexcBad7 2 3 2 3 2" xfId="26905" xr:uid="{00000000-0005-0000-0000-0000543F0000}"/>
    <cellStyle name="SAPBEXexcBad7 2 3 2 3 2 2" xfId="39656" xr:uid="{00000000-0005-0000-0000-0000553F0000}"/>
    <cellStyle name="SAPBEXexcBad7 2 3 2 4" xfId="19328" xr:uid="{00000000-0005-0000-0000-0000563F0000}"/>
    <cellStyle name="SAPBEXexcBad7 2 3 2 4 2" xfId="32079" xr:uid="{00000000-0005-0000-0000-0000573F0000}"/>
    <cellStyle name="SAPBEXexcBad7 2 3 3" xfId="5469" xr:uid="{00000000-0005-0000-0000-0000583F0000}"/>
    <cellStyle name="SAPBEXexcBad7 2 3 3 2" xfId="13732" xr:uid="{00000000-0005-0000-0000-0000593F0000}"/>
    <cellStyle name="SAPBEXexcBad7 2 3 3 2 2" xfId="26903" xr:uid="{00000000-0005-0000-0000-00005A3F0000}"/>
    <cellStyle name="SAPBEXexcBad7 2 3 3 2 2 2" xfId="39654" xr:uid="{00000000-0005-0000-0000-00005B3F0000}"/>
    <cellStyle name="SAPBEXexcBad7 2 3 3 3" xfId="19330" xr:uid="{00000000-0005-0000-0000-00005C3F0000}"/>
    <cellStyle name="SAPBEXexcBad7 2 3 3 3 2" xfId="32081" xr:uid="{00000000-0005-0000-0000-00005D3F0000}"/>
    <cellStyle name="SAPBEXexcBad7 2 3 4" xfId="13735" xr:uid="{00000000-0005-0000-0000-00005E3F0000}"/>
    <cellStyle name="SAPBEXexcBad7 2 3 4 2" xfId="26906" xr:uid="{00000000-0005-0000-0000-00005F3F0000}"/>
    <cellStyle name="SAPBEXexcBad7 2 3 4 2 2" xfId="39657" xr:uid="{00000000-0005-0000-0000-0000603F0000}"/>
    <cellStyle name="SAPBEXexcBad7 2 3 5" xfId="19327" xr:uid="{00000000-0005-0000-0000-0000613F0000}"/>
    <cellStyle name="SAPBEXexcBad7 2 3 5 2" xfId="32078" xr:uid="{00000000-0005-0000-0000-0000623F0000}"/>
    <cellStyle name="SAPBEXexcBad7 2 4" xfId="5470" xr:uid="{00000000-0005-0000-0000-0000633F0000}"/>
    <cellStyle name="SAPBEXexcBad7 2 4 2" xfId="13731" xr:uid="{00000000-0005-0000-0000-0000643F0000}"/>
    <cellStyle name="SAPBEXexcBad7 2 4 2 2" xfId="26902" xr:uid="{00000000-0005-0000-0000-0000653F0000}"/>
    <cellStyle name="SAPBEXexcBad7 2 4 2 2 2" xfId="39653" xr:uid="{00000000-0005-0000-0000-0000663F0000}"/>
    <cellStyle name="SAPBEXexcBad7 2 4 3" xfId="19331" xr:uid="{00000000-0005-0000-0000-0000673F0000}"/>
    <cellStyle name="SAPBEXexcBad7 2 4 3 2" xfId="32082" xr:uid="{00000000-0005-0000-0000-0000683F0000}"/>
    <cellStyle name="SAPBEXexcBad7 2 5" xfId="13742" xr:uid="{00000000-0005-0000-0000-0000693F0000}"/>
    <cellStyle name="SAPBEXexcBad7 2 5 2" xfId="26913" xr:uid="{00000000-0005-0000-0000-00006A3F0000}"/>
    <cellStyle name="SAPBEXexcBad7 2 5 2 2" xfId="39664" xr:uid="{00000000-0005-0000-0000-00006B3F0000}"/>
    <cellStyle name="SAPBEXexcBad7 2 6" xfId="19320" xr:uid="{00000000-0005-0000-0000-00006C3F0000}"/>
    <cellStyle name="SAPBEXexcBad7 2 6 2" xfId="32071" xr:uid="{00000000-0005-0000-0000-00006D3F0000}"/>
    <cellStyle name="SAPBEXexcBad7 3" xfId="5471" xr:uid="{00000000-0005-0000-0000-00006E3F0000}"/>
    <cellStyle name="SAPBEXexcBad7 3 2" xfId="13730" xr:uid="{00000000-0005-0000-0000-00006F3F0000}"/>
    <cellStyle name="SAPBEXexcBad7 3 2 2" xfId="26901" xr:uid="{00000000-0005-0000-0000-0000703F0000}"/>
    <cellStyle name="SAPBEXexcBad7 3 2 2 2" xfId="39652" xr:uid="{00000000-0005-0000-0000-0000713F0000}"/>
    <cellStyle name="SAPBEXexcBad7 3 3" xfId="19332" xr:uid="{00000000-0005-0000-0000-0000723F0000}"/>
    <cellStyle name="SAPBEXexcBad7 3 3 2" xfId="32083" xr:uid="{00000000-0005-0000-0000-0000733F0000}"/>
    <cellStyle name="SAPBEXexcBad7 4" xfId="13743" xr:uid="{00000000-0005-0000-0000-0000743F0000}"/>
    <cellStyle name="SAPBEXexcBad7 4 2" xfId="26914" xr:uid="{00000000-0005-0000-0000-0000753F0000}"/>
    <cellStyle name="SAPBEXexcBad7 4 2 2" xfId="39665" xr:uid="{00000000-0005-0000-0000-0000763F0000}"/>
    <cellStyle name="SAPBEXexcBad7 5" xfId="19319" xr:uid="{00000000-0005-0000-0000-0000773F0000}"/>
    <cellStyle name="SAPBEXexcBad7 5 2" xfId="32070" xr:uid="{00000000-0005-0000-0000-0000783F0000}"/>
    <cellStyle name="SAPBEXexcBad7_01 - CO23" xfId="5472" xr:uid="{00000000-0005-0000-0000-0000793F0000}"/>
    <cellStyle name="SAPBEXexcBad8" xfId="5473" xr:uid="{00000000-0005-0000-0000-00007A3F0000}"/>
    <cellStyle name="SAPBEXexcBad8 2" xfId="5474" xr:uid="{00000000-0005-0000-0000-00007B3F0000}"/>
    <cellStyle name="SAPBEXexcBad8 2 2" xfId="5475" xr:uid="{00000000-0005-0000-0000-00007C3F0000}"/>
    <cellStyle name="SAPBEXexcBad8 2 2 2" xfId="5476" xr:uid="{00000000-0005-0000-0000-00007D3F0000}"/>
    <cellStyle name="SAPBEXexcBad8 2 2 2 2" xfId="5477" xr:uid="{00000000-0005-0000-0000-00007E3F0000}"/>
    <cellStyle name="SAPBEXexcBad8 2 2 2 2 2" xfId="5478" xr:uid="{00000000-0005-0000-0000-00007F3F0000}"/>
    <cellStyle name="SAPBEXexcBad8 2 2 2 2 2 2" xfId="13724" xr:uid="{00000000-0005-0000-0000-0000803F0000}"/>
    <cellStyle name="SAPBEXexcBad8 2 2 2 2 2 2 2" xfId="26895" xr:uid="{00000000-0005-0000-0000-0000813F0000}"/>
    <cellStyle name="SAPBEXexcBad8 2 2 2 2 2 2 2 2" xfId="39646" xr:uid="{00000000-0005-0000-0000-0000823F0000}"/>
    <cellStyle name="SAPBEXexcBad8 2 2 2 2 2 3" xfId="19338" xr:uid="{00000000-0005-0000-0000-0000833F0000}"/>
    <cellStyle name="SAPBEXexcBad8 2 2 2 2 2 3 2" xfId="32089" xr:uid="{00000000-0005-0000-0000-0000843F0000}"/>
    <cellStyle name="SAPBEXexcBad8 2 2 2 2 3" xfId="13725" xr:uid="{00000000-0005-0000-0000-0000853F0000}"/>
    <cellStyle name="SAPBEXexcBad8 2 2 2 2 3 2" xfId="26896" xr:uid="{00000000-0005-0000-0000-0000863F0000}"/>
    <cellStyle name="SAPBEXexcBad8 2 2 2 2 3 2 2" xfId="39647" xr:uid="{00000000-0005-0000-0000-0000873F0000}"/>
    <cellStyle name="SAPBEXexcBad8 2 2 2 2 4" xfId="19337" xr:uid="{00000000-0005-0000-0000-0000883F0000}"/>
    <cellStyle name="SAPBEXexcBad8 2 2 2 2 4 2" xfId="32088" xr:uid="{00000000-0005-0000-0000-0000893F0000}"/>
    <cellStyle name="SAPBEXexcBad8 2 2 2 3" xfId="5479" xr:uid="{00000000-0005-0000-0000-00008A3F0000}"/>
    <cellStyle name="SAPBEXexcBad8 2 2 2 3 2" xfId="13723" xr:uid="{00000000-0005-0000-0000-00008B3F0000}"/>
    <cellStyle name="SAPBEXexcBad8 2 2 2 3 2 2" xfId="26894" xr:uid="{00000000-0005-0000-0000-00008C3F0000}"/>
    <cellStyle name="SAPBEXexcBad8 2 2 2 3 2 2 2" xfId="39645" xr:uid="{00000000-0005-0000-0000-00008D3F0000}"/>
    <cellStyle name="SAPBEXexcBad8 2 2 2 3 3" xfId="19339" xr:uid="{00000000-0005-0000-0000-00008E3F0000}"/>
    <cellStyle name="SAPBEXexcBad8 2 2 2 3 3 2" xfId="32090" xr:uid="{00000000-0005-0000-0000-00008F3F0000}"/>
    <cellStyle name="SAPBEXexcBad8 2 2 2 4" xfId="13726" xr:uid="{00000000-0005-0000-0000-0000903F0000}"/>
    <cellStyle name="SAPBEXexcBad8 2 2 2 4 2" xfId="26897" xr:uid="{00000000-0005-0000-0000-0000913F0000}"/>
    <cellStyle name="SAPBEXexcBad8 2 2 2 4 2 2" xfId="39648" xr:uid="{00000000-0005-0000-0000-0000923F0000}"/>
    <cellStyle name="SAPBEXexcBad8 2 2 2 5" xfId="19336" xr:uid="{00000000-0005-0000-0000-0000933F0000}"/>
    <cellStyle name="SAPBEXexcBad8 2 2 2 5 2" xfId="32087" xr:uid="{00000000-0005-0000-0000-0000943F0000}"/>
    <cellStyle name="SAPBEXexcBad8 2 2 3" xfId="5480" xr:uid="{00000000-0005-0000-0000-0000953F0000}"/>
    <cellStyle name="SAPBEXexcBad8 2 2 3 2" xfId="13722" xr:uid="{00000000-0005-0000-0000-0000963F0000}"/>
    <cellStyle name="SAPBEXexcBad8 2 2 3 2 2" xfId="26893" xr:uid="{00000000-0005-0000-0000-0000973F0000}"/>
    <cellStyle name="SAPBEXexcBad8 2 2 3 2 2 2" xfId="39644" xr:uid="{00000000-0005-0000-0000-0000983F0000}"/>
    <cellStyle name="SAPBEXexcBad8 2 2 3 3" xfId="19340" xr:uid="{00000000-0005-0000-0000-0000993F0000}"/>
    <cellStyle name="SAPBEXexcBad8 2 2 3 3 2" xfId="32091" xr:uid="{00000000-0005-0000-0000-00009A3F0000}"/>
    <cellStyle name="SAPBEXexcBad8 2 2 4" xfId="13727" xr:uid="{00000000-0005-0000-0000-00009B3F0000}"/>
    <cellStyle name="SAPBEXexcBad8 2 2 4 2" xfId="26898" xr:uid="{00000000-0005-0000-0000-00009C3F0000}"/>
    <cellStyle name="SAPBEXexcBad8 2 2 4 2 2" xfId="39649" xr:uid="{00000000-0005-0000-0000-00009D3F0000}"/>
    <cellStyle name="SAPBEXexcBad8 2 2 5" xfId="19335" xr:uid="{00000000-0005-0000-0000-00009E3F0000}"/>
    <cellStyle name="SAPBEXexcBad8 2 2 5 2" xfId="32086" xr:uid="{00000000-0005-0000-0000-00009F3F0000}"/>
    <cellStyle name="SAPBEXexcBad8 2 3" xfId="5481" xr:uid="{00000000-0005-0000-0000-0000A03F0000}"/>
    <cellStyle name="SAPBEXexcBad8 2 3 2" xfId="5482" xr:uid="{00000000-0005-0000-0000-0000A13F0000}"/>
    <cellStyle name="SAPBEXexcBad8 2 3 2 2" xfId="5483" xr:uid="{00000000-0005-0000-0000-0000A23F0000}"/>
    <cellStyle name="SAPBEXexcBad8 2 3 2 2 2" xfId="13719" xr:uid="{00000000-0005-0000-0000-0000A33F0000}"/>
    <cellStyle name="SAPBEXexcBad8 2 3 2 2 2 2" xfId="26890" xr:uid="{00000000-0005-0000-0000-0000A43F0000}"/>
    <cellStyle name="SAPBEXexcBad8 2 3 2 2 2 2 2" xfId="39641" xr:uid="{00000000-0005-0000-0000-0000A53F0000}"/>
    <cellStyle name="SAPBEXexcBad8 2 3 2 2 3" xfId="19343" xr:uid="{00000000-0005-0000-0000-0000A63F0000}"/>
    <cellStyle name="SAPBEXexcBad8 2 3 2 2 3 2" xfId="32094" xr:uid="{00000000-0005-0000-0000-0000A73F0000}"/>
    <cellStyle name="SAPBEXexcBad8 2 3 2 3" xfId="13720" xr:uid="{00000000-0005-0000-0000-0000A83F0000}"/>
    <cellStyle name="SAPBEXexcBad8 2 3 2 3 2" xfId="26891" xr:uid="{00000000-0005-0000-0000-0000A93F0000}"/>
    <cellStyle name="SAPBEXexcBad8 2 3 2 3 2 2" xfId="39642" xr:uid="{00000000-0005-0000-0000-0000AA3F0000}"/>
    <cellStyle name="SAPBEXexcBad8 2 3 2 4" xfId="19342" xr:uid="{00000000-0005-0000-0000-0000AB3F0000}"/>
    <cellStyle name="SAPBEXexcBad8 2 3 2 4 2" xfId="32093" xr:uid="{00000000-0005-0000-0000-0000AC3F0000}"/>
    <cellStyle name="SAPBEXexcBad8 2 3 3" xfId="5484" xr:uid="{00000000-0005-0000-0000-0000AD3F0000}"/>
    <cellStyle name="SAPBEXexcBad8 2 3 3 2" xfId="13718" xr:uid="{00000000-0005-0000-0000-0000AE3F0000}"/>
    <cellStyle name="SAPBEXexcBad8 2 3 3 2 2" xfId="26889" xr:uid="{00000000-0005-0000-0000-0000AF3F0000}"/>
    <cellStyle name="SAPBEXexcBad8 2 3 3 2 2 2" xfId="39640" xr:uid="{00000000-0005-0000-0000-0000B03F0000}"/>
    <cellStyle name="SAPBEXexcBad8 2 3 3 3" xfId="19344" xr:uid="{00000000-0005-0000-0000-0000B13F0000}"/>
    <cellStyle name="SAPBEXexcBad8 2 3 3 3 2" xfId="32095" xr:uid="{00000000-0005-0000-0000-0000B23F0000}"/>
    <cellStyle name="SAPBEXexcBad8 2 3 4" xfId="13721" xr:uid="{00000000-0005-0000-0000-0000B33F0000}"/>
    <cellStyle name="SAPBEXexcBad8 2 3 4 2" xfId="26892" xr:uid="{00000000-0005-0000-0000-0000B43F0000}"/>
    <cellStyle name="SAPBEXexcBad8 2 3 4 2 2" xfId="39643" xr:uid="{00000000-0005-0000-0000-0000B53F0000}"/>
    <cellStyle name="SAPBEXexcBad8 2 3 5" xfId="19341" xr:uid="{00000000-0005-0000-0000-0000B63F0000}"/>
    <cellStyle name="SAPBEXexcBad8 2 3 5 2" xfId="32092" xr:uid="{00000000-0005-0000-0000-0000B73F0000}"/>
    <cellStyle name="SAPBEXexcBad8 2 4" xfId="5485" xr:uid="{00000000-0005-0000-0000-0000B83F0000}"/>
    <cellStyle name="SAPBEXexcBad8 2 4 2" xfId="13717" xr:uid="{00000000-0005-0000-0000-0000B93F0000}"/>
    <cellStyle name="SAPBEXexcBad8 2 4 2 2" xfId="26888" xr:uid="{00000000-0005-0000-0000-0000BA3F0000}"/>
    <cellStyle name="SAPBEXexcBad8 2 4 2 2 2" xfId="39639" xr:uid="{00000000-0005-0000-0000-0000BB3F0000}"/>
    <cellStyle name="SAPBEXexcBad8 2 4 3" xfId="19345" xr:uid="{00000000-0005-0000-0000-0000BC3F0000}"/>
    <cellStyle name="SAPBEXexcBad8 2 4 3 2" xfId="32096" xr:uid="{00000000-0005-0000-0000-0000BD3F0000}"/>
    <cellStyle name="SAPBEXexcBad8 2 5" xfId="13728" xr:uid="{00000000-0005-0000-0000-0000BE3F0000}"/>
    <cellStyle name="SAPBEXexcBad8 2 5 2" xfId="26899" xr:uid="{00000000-0005-0000-0000-0000BF3F0000}"/>
    <cellStyle name="SAPBEXexcBad8 2 5 2 2" xfId="39650" xr:uid="{00000000-0005-0000-0000-0000C03F0000}"/>
    <cellStyle name="SAPBEXexcBad8 2 6" xfId="19334" xr:uid="{00000000-0005-0000-0000-0000C13F0000}"/>
    <cellStyle name="SAPBEXexcBad8 2 6 2" xfId="32085" xr:uid="{00000000-0005-0000-0000-0000C23F0000}"/>
    <cellStyle name="SAPBEXexcBad8 3" xfId="5486" xr:uid="{00000000-0005-0000-0000-0000C33F0000}"/>
    <cellStyle name="SAPBEXexcBad8 3 2" xfId="13716" xr:uid="{00000000-0005-0000-0000-0000C43F0000}"/>
    <cellStyle name="SAPBEXexcBad8 3 2 2" xfId="26887" xr:uid="{00000000-0005-0000-0000-0000C53F0000}"/>
    <cellStyle name="SAPBEXexcBad8 3 2 2 2" xfId="39638" xr:uid="{00000000-0005-0000-0000-0000C63F0000}"/>
    <cellStyle name="SAPBEXexcBad8 3 3" xfId="19346" xr:uid="{00000000-0005-0000-0000-0000C73F0000}"/>
    <cellStyle name="SAPBEXexcBad8 3 3 2" xfId="32097" xr:uid="{00000000-0005-0000-0000-0000C83F0000}"/>
    <cellStyle name="SAPBEXexcBad8 4" xfId="13729" xr:uid="{00000000-0005-0000-0000-0000C93F0000}"/>
    <cellStyle name="SAPBEXexcBad8 4 2" xfId="26900" xr:uid="{00000000-0005-0000-0000-0000CA3F0000}"/>
    <cellStyle name="SAPBEXexcBad8 4 2 2" xfId="39651" xr:uid="{00000000-0005-0000-0000-0000CB3F0000}"/>
    <cellStyle name="SAPBEXexcBad8 5" xfId="19333" xr:uid="{00000000-0005-0000-0000-0000CC3F0000}"/>
    <cellStyle name="SAPBEXexcBad8 5 2" xfId="32084" xr:uid="{00000000-0005-0000-0000-0000CD3F0000}"/>
    <cellStyle name="SAPBEXexcBad8_01 - CO23" xfId="5487" xr:uid="{00000000-0005-0000-0000-0000CE3F0000}"/>
    <cellStyle name="SAPBEXexcBad9" xfId="5488" xr:uid="{00000000-0005-0000-0000-0000CF3F0000}"/>
    <cellStyle name="SAPBEXexcBad9 2" xfId="5489" xr:uid="{00000000-0005-0000-0000-0000D03F0000}"/>
    <cellStyle name="SAPBEXexcBad9 2 2" xfId="5490" xr:uid="{00000000-0005-0000-0000-0000D13F0000}"/>
    <cellStyle name="SAPBEXexcBad9 2 2 2" xfId="5491" xr:uid="{00000000-0005-0000-0000-0000D23F0000}"/>
    <cellStyle name="SAPBEXexcBad9 2 2 2 2" xfId="5492" xr:uid="{00000000-0005-0000-0000-0000D33F0000}"/>
    <cellStyle name="SAPBEXexcBad9 2 2 2 2 2" xfId="5493" xr:uid="{00000000-0005-0000-0000-0000D43F0000}"/>
    <cellStyle name="SAPBEXexcBad9 2 2 2 2 2 2" xfId="13710" xr:uid="{00000000-0005-0000-0000-0000D53F0000}"/>
    <cellStyle name="SAPBEXexcBad9 2 2 2 2 2 2 2" xfId="26881" xr:uid="{00000000-0005-0000-0000-0000D63F0000}"/>
    <cellStyle name="SAPBEXexcBad9 2 2 2 2 2 2 2 2" xfId="39632" xr:uid="{00000000-0005-0000-0000-0000D73F0000}"/>
    <cellStyle name="SAPBEXexcBad9 2 2 2 2 2 3" xfId="19352" xr:uid="{00000000-0005-0000-0000-0000D83F0000}"/>
    <cellStyle name="SAPBEXexcBad9 2 2 2 2 2 3 2" xfId="32103" xr:uid="{00000000-0005-0000-0000-0000D93F0000}"/>
    <cellStyle name="SAPBEXexcBad9 2 2 2 2 3" xfId="13711" xr:uid="{00000000-0005-0000-0000-0000DA3F0000}"/>
    <cellStyle name="SAPBEXexcBad9 2 2 2 2 3 2" xfId="26882" xr:uid="{00000000-0005-0000-0000-0000DB3F0000}"/>
    <cellStyle name="SAPBEXexcBad9 2 2 2 2 3 2 2" xfId="39633" xr:uid="{00000000-0005-0000-0000-0000DC3F0000}"/>
    <cellStyle name="SAPBEXexcBad9 2 2 2 2 4" xfId="19351" xr:uid="{00000000-0005-0000-0000-0000DD3F0000}"/>
    <cellStyle name="SAPBEXexcBad9 2 2 2 2 4 2" xfId="32102" xr:uid="{00000000-0005-0000-0000-0000DE3F0000}"/>
    <cellStyle name="SAPBEXexcBad9 2 2 2 3" xfId="5494" xr:uid="{00000000-0005-0000-0000-0000DF3F0000}"/>
    <cellStyle name="SAPBEXexcBad9 2 2 2 3 2" xfId="13709" xr:uid="{00000000-0005-0000-0000-0000E03F0000}"/>
    <cellStyle name="SAPBEXexcBad9 2 2 2 3 2 2" xfId="26880" xr:uid="{00000000-0005-0000-0000-0000E13F0000}"/>
    <cellStyle name="SAPBEXexcBad9 2 2 2 3 2 2 2" xfId="39631" xr:uid="{00000000-0005-0000-0000-0000E23F0000}"/>
    <cellStyle name="SAPBEXexcBad9 2 2 2 3 3" xfId="19353" xr:uid="{00000000-0005-0000-0000-0000E33F0000}"/>
    <cellStyle name="SAPBEXexcBad9 2 2 2 3 3 2" xfId="32104" xr:uid="{00000000-0005-0000-0000-0000E43F0000}"/>
    <cellStyle name="SAPBEXexcBad9 2 2 2 4" xfId="13712" xr:uid="{00000000-0005-0000-0000-0000E53F0000}"/>
    <cellStyle name="SAPBEXexcBad9 2 2 2 4 2" xfId="26883" xr:uid="{00000000-0005-0000-0000-0000E63F0000}"/>
    <cellStyle name="SAPBEXexcBad9 2 2 2 4 2 2" xfId="39634" xr:uid="{00000000-0005-0000-0000-0000E73F0000}"/>
    <cellStyle name="SAPBEXexcBad9 2 2 2 5" xfId="19350" xr:uid="{00000000-0005-0000-0000-0000E83F0000}"/>
    <cellStyle name="SAPBEXexcBad9 2 2 2 5 2" xfId="32101" xr:uid="{00000000-0005-0000-0000-0000E93F0000}"/>
    <cellStyle name="SAPBEXexcBad9 2 2 3" xfId="5495" xr:uid="{00000000-0005-0000-0000-0000EA3F0000}"/>
    <cellStyle name="SAPBEXexcBad9 2 2 3 2" xfId="13708" xr:uid="{00000000-0005-0000-0000-0000EB3F0000}"/>
    <cellStyle name="SAPBEXexcBad9 2 2 3 2 2" xfId="26879" xr:uid="{00000000-0005-0000-0000-0000EC3F0000}"/>
    <cellStyle name="SAPBEXexcBad9 2 2 3 2 2 2" xfId="39630" xr:uid="{00000000-0005-0000-0000-0000ED3F0000}"/>
    <cellStyle name="SAPBEXexcBad9 2 2 3 3" xfId="19354" xr:uid="{00000000-0005-0000-0000-0000EE3F0000}"/>
    <cellStyle name="SAPBEXexcBad9 2 2 3 3 2" xfId="32105" xr:uid="{00000000-0005-0000-0000-0000EF3F0000}"/>
    <cellStyle name="SAPBEXexcBad9 2 2 4" xfId="13713" xr:uid="{00000000-0005-0000-0000-0000F03F0000}"/>
    <cellStyle name="SAPBEXexcBad9 2 2 4 2" xfId="26884" xr:uid="{00000000-0005-0000-0000-0000F13F0000}"/>
    <cellStyle name="SAPBEXexcBad9 2 2 4 2 2" xfId="39635" xr:uid="{00000000-0005-0000-0000-0000F23F0000}"/>
    <cellStyle name="SAPBEXexcBad9 2 2 5" xfId="19349" xr:uid="{00000000-0005-0000-0000-0000F33F0000}"/>
    <cellStyle name="SAPBEXexcBad9 2 2 5 2" xfId="32100" xr:uid="{00000000-0005-0000-0000-0000F43F0000}"/>
    <cellStyle name="SAPBEXexcBad9 2 3" xfId="5496" xr:uid="{00000000-0005-0000-0000-0000F53F0000}"/>
    <cellStyle name="SAPBEXexcBad9 2 3 2" xfId="5497" xr:uid="{00000000-0005-0000-0000-0000F63F0000}"/>
    <cellStyle name="SAPBEXexcBad9 2 3 2 2" xfId="5498" xr:uid="{00000000-0005-0000-0000-0000F73F0000}"/>
    <cellStyle name="SAPBEXexcBad9 2 3 2 2 2" xfId="13705" xr:uid="{00000000-0005-0000-0000-0000F83F0000}"/>
    <cellStyle name="SAPBEXexcBad9 2 3 2 2 2 2" xfId="26876" xr:uid="{00000000-0005-0000-0000-0000F93F0000}"/>
    <cellStyle name="SAPBEXexcBad9 2 3 2 2 2 2 2" xfId="39627" xr:uid="{00000000-0005-0000-0000-0000FA3F0000}"/>
    <cellStyle name="SAPBEXexcBad9 2 3 2 2 3" xfId="19357" xr:uid="{00000000-0005-0000-0000-0000FB3F0000}"/>
    <cellStyle name="SAPBEXexcBad9 2 3 2 2 3 2" xfId="32108" xr:uid="{00000000-0005-0000-0000-0000FC3F0000}"/>
    <cellStyle name="SAPBEXexcBad9 2 3 2 3" xfId="13706" xr:uid="{00000000-0005-0000-0000-0000FD3F0000}"/>
    <cellStyle name="SAPBEXexcBad9 2 3 2 3 2" xfId="26877" xr:uid="{00000000-0005-0000-0000-0000FE3F0000}"/>
    <cellStyle name="SAPBEXexcBad9 2 3 2 3 2 2" xfId="39628" xr:uid="{00000000-0005-0000-0000-0000FF3F0000}"/>
    <cellStyle name="SAPBEXexcBad9 2 3 2 4" xfId="19356" xr:uid="{00000000-0005-0000-0000-000000400000}"/>
    <cellStyle name="SAPBEXexcBad9 2 3 2 4 2" xfId="32107" xr:uid="{00000000-0005-0000-0000-000001400000}"/>
    <cellStyle name="SAPBEXexcBad9 2 3 3" xfId="5499" xr:uid="{00000000-0005-0000-0000-000002400000}"/>
    <cellStyle name="SAPBEXexcBad9 2 3 3 2" xfId="13704" xr:uid="{00000000-0005-0000-0000-000003400000}"/>
    <cellStyle name="SAPBEXexcBad9 2 3 3 2 2" xfId="26875" xr:uid="{00000000-0005-0000-0000-000004400000}"/>
    <cellStyle name="SAPBEXexcBad9 2 3 3 2 2 2" xfId="39626" xr:uid="{00000000-0005-0000-0000-000005400000}"/>
    <cellStyle name="SAPBEXexcBad9 2 3 3 3" xfId="19358" xr:uid="{00000000-0005-0000-0000-000006400000}"/>
    <cellStyle name="SAPBEXexcBad9 2 3 3 3 2" xfId="32109" xr:uid="{00000000-0005-0000-0000-000007400000}"/>
    <cellStyle name="SAPBEXexcBad9 2 3 4" xfId="13707" xr:uid="{00000000-0005-0000-0000-000008400000}"/>
    <cellStyle name="SAPBEXexcBad9 2 3 4 2" xfId="26878" xr:uid="{00000000-0005-0000-0000-000009400000}"/>
    <cellStyle name="SAPBEXexcBad9 2 3 4 2 2" xfId="39629" xr:uid="{00000000-0005-0000-0000-00000A400000}"/>
    <cellStyle name="SAPBEXexcBad9 2 3 5" xfId="19355" xr:uid="{00000000-0005-0000-0000-00000B400000}"/>
    <cellStyle name="SAPBEXexcBad9 2 3 5 2" xfId="32106" xr:uid="{00000000-0005-0000-0000-00000C400000}"/>
    <cellStyle name="SAPBEXexcBad9 2 4" xfId="5500" xr:uid="{00000000-0005-0000-0000-00000D400000}"/>
    <cellStyle name="SAPBEXexcBad9 2 4 2" xfId="13703" xr:uid="{00000000-0005-0000-0000-00000E400000}"/>
    <cellStyle name="SAPBEXexcBad9 2 4 2 2" xfId="26874" xr:uid="{00000000-0005-0000-0000-00000F400000}"/>
    <cellStyle name="SAPBEXexcBad9 2 4 2 2 2" xfId="39625" xr:uid="{00000000-0005-0000-0000-000010400000}"/>
    <cellStyle name="SAPBEXexcBad9 2 4 3" xfId="19359" xr:uid="{00000000-0005-0000-0000-000011400000}"/>
    <cellStyle name="SAPBEXexcBad9 2 4 3 2" xfId="32110" xr:uid="{00000000-0005-0000-0000-000012400000}"/>
    <cellStyle name="SAPBEXexcBad9 2 5" xfId="13714" xr:uid="{00000000-0005-0000-0000-000013400000}"/>
    <cellStyle name="SAPBEXexcBad9 2 5 2" xfId="26885" xr:uid="{00000000-0005-0000-0000-000014400000}"/>
    <cellStyle name="SAPBEXexcBad9 2 5 2 2" xfId="39636" xr:uid="{00000000-0005-0000-0000-000015400000}"/>
    <cellStyle name="SAPBEXexcBad9 2 6" xfId="19348" xr:uid="{00000000-0005-0000-0000-000016400000}"/>
    <cellStyle name="SAPBEXexcBad9 2 6 2" xfId="32099" xr:uid="{00000000-0005-0000-0000-000017400000}"/>
    <cellStyle name="SAPBEXexcBad9 3" xfId="5501" xr:uid="{00000000-0005-0000-0000-000018400000}"/>
    <cellStyle name="SAPBEXexcBad9 3 2" xfId="13702" xr:uid="{00000000-0005-0000-0000-000019400000}"/>
    <cellStyle name="SAPBEXexcBad9 3 2 2" xfId="26873" xr:uid="{00000000-0005-0000-0000-00001A400000}"/>
    <cellStyle name="SAPBEXexcBad9 3 2 2 2" xfId="39624" xr:uid="{00000000-0005-0000-0000-00001B400000}"/>
    <cellStyle name="SAPBEXexcBad9 3 3" xfId="19360" xr:uid="{00000000-0005-0000-0000-00001C400000}"/>
    <cellStyle name="SAPBEXexcBad9 3 3 2" xfId="32111" xr:uid="{00000000-0005-0000-0000-00001D400000}"/>
    <cellStyle name="SAPBEXexcBad9 4" xfId="13715" xr:uid="{00000000-0005-0000-0000-00001E400000}"/>
    <cellStyle name="SAPBEXexcBad9 4 2" xfId="26886" xr:uid="{00000000-0005-0000-0000-00001F400000}"/>
    <cellStyle name="SAPBEXexcBad9 4 2 2" xfId="39637" xr:uid="{00000000-0005-0000-0000-000020400000}"/>
    <cellStyle name="SAPBEXexcBad9 5" xfId="19347" xr:uid="{00000000-0005-0000-0000-000021400000}"/>
    <cellStyle name="SAPBEXexcBad9 5 2" xfId="32098" xr:uid="{00000000-0005-0000-0000-000022400000}"/>
    <cellStyle name="SAPBEXexcBad9_01 - CO23" xfId="5502" xr:uid="{00000000-0005-0000-0000-000023400000}"/>
    <cellStyle name="SAPBEXexcCritical4" xfId="5503" xr:uid="{00000000-0005-0000-0000-000024400000}"/>
    <cellStyle name="SAPBEXexcCritical4 2" xfId="5504" xr:uid="{00000000-0005-0000-0000-000025400000}"/>
    <cellStyle name="SAPBEXexcCritical4 2 2" xfId="5505" xr:uid="{00000000-0005-0000-0000-000026400000}"/>
    <cellStyle name="SAPBEXexcCritical4 2 2 2" xfId="5506" xr:uid="{00000000-0005-0000-0000-000027400000}"/>
    <cellStyle name="SAPBEXexcCritical4 2 2 2 2" xfId="5507" xr:uid="{00000000-0005-0000-0000-000028400000}"/>
    <cellStyle name="SAPBEXexcCritical4 2 2 2 2 2" xfId="5508" xr:uid="{00000000-0005-0000-0000-000029400000}"/>
    <cellStyle name="SAPBEXexcCritical4 2 2 2 2 2 2" xfId="13696" xr:uid="{00000000-0005-0000-0000-00002A400000}"/>
    <cellStyle name="SAPBEXexcCritical4 2 2 2 2 2 2 2" xfId="26867" xr:uid="{00000000-0005-0000-0000-00002B400000}"/>
    <cellStyle name="SAPBEXexcCritical4 2 2 2 2 2 2 2 2" xfId="39618" xr:uid="{00000000-0005-0000-0000-00002C400000}"/>
    <cellStyle name="SAPBEXexcCritical4 2 2 2 2 2 3" xfId="19366" xr:uid="{00000000-0005-0000-0000-00002D400000}"/>
    <cellStyle name="SAPBEXexcCritical4 2 2 2 2 2 3 2" xfId="32117" xr:uid="{00000000-0005-0000-0000-00002E400000}"/>
    <cellStyle name="SAPBEXexcCritical4 2 2 2 2 3" xfId="13697" xr:uid="{00000000-0005-0000-0000-00002F400000}"/>
    <cellStyle name="SAPBEXexcCritical4 2 2 2 2 3 2" xfId="26868" xr:uid="{00000000-0005-0000-0000-000030400000}"/>
    <cellStyle name="SAPBEXexcCritical4 2 2 2 2 3 2 2" xfId="39619" xr:uid="{00000000-0005-0000-0000-000031400000}"/>
    <cellStyle name="SAPBEXexcCritical4 2 2 2 2 4" xfId="19365" xr:uid="{00000000-0005-0000-0000-000032400000}"/>
    <cellStyle name="SAPBEXexcCritical4 2 2 2 2 4 2" xfId="32116" xr:uid="{00000000-0005-0000-0000-000033400000}"/>
    <cellStyle name="SAPBEXexcCritical4 2 2 2 3" xfId="5509" xr:uid="{00000000-0005-0000-0000-000034400000}"/>
    <cellStyle name="SAPBEXexcCritical4 2 2 2 3 2" xfId="13695" xr:uid="{00000000-0005-0000-0000-000035400000}"/>
    <cellStyle name="SAPBEXexcCritical4 2 2 2 3 2 2" xfId="26866" xr:uid="{00000000-0005-0000-0000-000036400000}"/>
    <cellStyle name="SAPBEXexcCritical4 2 2 2 3 2 2 2" xfId="39617" xr:uid="{00000000-0005-0000-0000-000037400000}"/>
    <cellStyle name="SAPBEXexcCritical4 2 2 2 3 3" xfId="19367" xr:uid="{00000000-0005-0000-0000-000038400000}"/>
    <cellStyle name="SAPBEXexcCritical4 2 2 2 3 3 2" xfId="32118" xr:uid="{00000000-0005-0000-0000-000039400000}"/>
    <cellStyle name="SAPBEXexcCritical4 2 2 2 4" xfId="13698" xr:uid="{00000000-0005-0000-0000-00003A400000}"/>
    <cellStyle name="SAPBEXexcCritical4 2 2 2 4 2" xfId="26869" xr:uid="{00000000-0005-0000-0000-00003B400000}"/>
    <cellStyle name="SAPBEXexcCritical4 2 2 2 4 2 2" xfId="39620" xr:uid="{00000000-0005-0000-0000-00003C400000}"/>
    <cellStyle name="SAPBEXexcCritical4 2 2 2 5" xfId="19364" xr:uid="{00000000-0005-0000-0000-00003D400000}"/>
    <cellStyle name="SAPBEXexcCritical4 2 2 2 5 2" xfId="32115" xr:uid="{00000000-0005-0000-0000-00003E400000}"/>
    <cellStyle name="SAPBEXexcCritical4 2 2 3" xfId="5510" xr:uid="{00000000-0005-0000-0000-00003F400000}"/>
    <cellStyle name="SAPBEXexcCritical4 2 2 3 2" xfId="13694" xr:uid="{00000000-0005-0000-0000-000040400000}"/>
    <cellStyle name="SAPBEXexcCritical4 2 2 3 2 2" xfId="26865" xr:uid="{00000000-0005-0000-0000-000041400000}"/>
    <cellStyle name="SAPBEXexcCritical4 2 2 3 2 2 2" xfId="39616" xr:uid="{00000000-0005-0000-0000-000042400000}"/>
    <cellStyle name="SAPBEXexcCritical4 2 2 3 3" xfId="19368" xr:uid="{00000000-0005-0000-0000-000043400000}"/>
    <cellStyle name="SAPBEXexcCritical4 2 2 3 3 2" xfId="32119" xr:uid="{00000000-0005-0000-0000-000044400000}"/>
    <cellStyle name="SAPBEXexcCritical4 2 2 4" xfId="13699" xr:uid="{00000000-0005-0000-0000-000045400000}"/>
    <cellStyle name="SAPBEXexcCritical4 2 2 4 2" xfId="26870" xr:uid="{00000000-0005-0000-0000-000046400000}"/>
    <cellStyle name="SAPBEXexcCritical4 2 2 4 2 2" xfId="39621" xr:uid="{00000000-0005-0000-0000-000047400000}"/>
    <cellStyle name="SAPBEXexcCritical4 2 2 5" xfId="19363" xr:uid="{00000000-0005-0000-0000-000048400000}"/>
    <cellStyle name="SAPBEXexcCritical4 2 2 5 2" xfId="32114" xr:uid="{00000000-0005-0000-0000-000049400000}"/>
    <cellStyle name="SAPBEXexcCritical4 2 3" xfId="5511" xr:uid="{00000000-0005-0000-0000-00004A400000}"/>
    <cellStyle name="SAPBEXexcCritical4 2 3 2" xfId="5512" xr:uid="{00000000-0005-0000-0000-00004B400000}"/>
    <cellStyle name="SAPBEXexcCritical4 2 3 2 2" xfId="5513" xr:uid="{00000000-0005-0000-0000-00004C400000}"/>
    <cellStyle name="SAPBEXexcCritical4 2 3 2 2 2" xfId="13691" xr:uid="{00000000-0005-0000-0000-00004D400000}"/>
    <cellStyle name="SAPBEXexcCritical4 2 3 2 2 2 2" xfId="26862" xr:uid="{00000000-0005-0000-0000-00004E400000}"/>
    <cellStyle name="SAPBEXexcCritical4 2 3 2 2 2 2 2" xfId="39613" xr:uid="{00000000-0005-0000-0000-00004F400000}"/>
    <cellStyle name="SAPBEXexcCritical4 2 3 2 2 3" xfId="19371" xr:uid="{00000000-0005-0000-0000-000050400000}"/>
    <cellStyle name="SAPBEXexcCritical4 2 3 2 2 3 2" xfId="32122" xr:uid="{00000000-0005-0000-0000-000051400000}"/>
    <cellStyle name="SAPBEXexcCritical4 2 3 2 3" xfId="13692" xr:uid="{00000000-0005-0000-0000-000052400000}"/>
    <cellStyle name="SAPBEXexcCritical4 2 3 2 3 2" xfId="26863" xr:uid="{00000000-0005-0000-0000-000053400000}"/>
    <cellStyle name="SAPBEXexcCritical4 2 3 2 3 2 2" xfId="39614" xr:uid="{00000000-0005-0000-0000-000054400000}"/>
    <cellStyle name="SAPBEXexcCritical4 2 3 2 4" xfId="19370" xr:uid="{00000000-0005-0000-0000-000055400000}"/>
    <cellStyle name="SAPBEXexcCritical4 2 3 2 4 2" xfId="32121" xr:uid="{00000000-0005-0000-0000-000056400000}"/>
    <cellStyle name="SAPBEXexcCritical4 2 3 3" xfId="5514" xr:uid="{00000000-0005-0000-0000-000057400000}"/>
    <cellStyle name="SAPBEXexcCritical4 2 3 3 2" xfId="13690" xr:uid="{00000000-0005-0000-0000-000058400000}"/>
    <cellStyle name="SAPBEXexcCritical4 2 3 3 2 2" xfId="26861" xr:uid="{00000000-0005-0000-0000-000059400000}"/>
    <cellStyle name="SAPBEXexcCritical4 2 3 3 2 2 2" xfId="39612" xr:uid="{00000000-0005-0000-0000-00005A400000}"/>
    <cellStyle name="SAPBEXexcCritical4 2 3 3 3" xfId="19372" xr:uid="{00000000-0005-0000-0000-00005B400000}"/>
    <cellStyle name="SAPBEXexcCritical4 2 3 3 3 2" xfId="32123" xr:uid="{00000000-0005-0000-0000-00005C400000}"/>
    <cellStyle name="SAPBEXexcCritical4 2 3 4" xfId="13693" xr:uid="{00000000-0005-0000-0000-00005D400000}"/>
    <cellStyle name="SAPBEXexcCritical4 2 3 4 2" xfId="26864" xr:uid="{00000000-0005-0000-0000-00005E400000}"/>
    <cellStyle name="SAPBEXexcCritical4 2 3 4 2 2" xfId="39615" xr:uid="{00000000-0005-0000-0000-00005F400000}"/>
    <cellStyle name="SAPBEXexcCritical4 2 3 5" xfId="19369" xr:uid="{00000000-0005-0000-0000-000060400000}"/>
    <cellStyle name="SAPBEXexcCritical4 2 3 5 2" xfId="32120" xr:uid="{00000000-0005-0000-0000-000061400000}"/>
    <cellStyle name="SAPBEXexcCritical4 2 4" xfId="5515" xr:uid="{00000000-0005-0000-0000-000062400000}"/>
    <cellStyle name="SAPBEXexcCritical4 2 4 2" xfId="13689" xr:uid="{00000000-0005-0000-0000-000063400000}"/>
    <cellStyle name="SAPBEXexcCritical4 2 4 2 2" xfId="26860" xr:uid="{00000000-0005-0000-0000-000064400000}"/>
    <cellStyle name="SAPBEXexcCritical4 2 4 2 2 2" xfId="39611" xr:uid="{00000000-0005-0000-0000-000065400000}"/>
    <cellStyle name="SAPBEXexcCritical4 2 4 3" xfId="19373" xr:uid="{00000000-0005-0000-0000-000066400000}"/>
    <cellStyle name="SAPBEXexcCritical4 2 4 3 2" xfId="32124" xr:uid="{00000000-0005-0000-0000-000067400000}"/>
    <cellStyle name="SAPBEXexcCritical4 2 5" xfId="13700" xr:uid="{00000000-0005-0000-0000-000068400000}"/>
    <cellStyle name="SAPBEXexcCritical4 2 5 2" xfId="26871" xr:uid="{00000000-0005-0000-0000-000069400000}"/>
    <cellStyle name="SAPBEXexcCritical4 2 5 2 2" xfId="39622" xr:uid="{00000000-0005-0000-0000-00006A400000}"/>
    <cellStyle name="SAPBEXexcCritical4 2 6" xfId="19362" xr:uid="{00000000-0005-0000-0000-00006B400000}"/>
    <cellStyle name="SAPBEXexcCritical4 2 6 2" xfId="32113" xr:uid="{00000000-0005-0000-0000-00006C400000}"/>
    <cellStyle name="SAPBEXexcCritical4 3" xfId="5516" xr:uid="{00000000-0005-0000-0000-00006D400000}"/>
    <cellStyle name="SAPBEXexcCritical4 3 2" xfId="10278" xr:uid="{00000000-0005-0000-0000-00006E400000}"/>
    <cellStyle name="SAPBEXexcCritical4 3 2 2" xfId="23449" xr:uid="{00000000-0005-0000-0000-00006F400000}"/>
    <cellStyle name="SAPBEXexcCritical4 3 2 2 2" xfId="36200" xr:uid="{00000000-0005-0000-0000-000070400000}"/>
    <cellStyle name="SAPBEXexcCritical4 3 3" xfId="19374" xr:uid="{00000000-0005-0000-0000-000071400000}"/>
    <cellStyle name="SAPBEXexcCritical4 3 3 2" xfId="32125" xr:uid="{00000000-0005-0000-0000-000072400000}"/>
    <cellStyle name="SAPBEXexcCritical4 4" xfId="13701" xr:uid="{00000000-0005-0000-0000-000073400000}"/>
    <cellStyle name="SAPBEXexcCritical4 4 2" xfId="26872" xr:uid="{00000000-0005-0000-0000-000074400000}"/>
    <cellStyle name="SAPBEXexcCritical4 4 2 2" xfId="39623" xr:uid="{00000000-0005-0000-0000-000075400000}"/>
    <cellStyle name="SAPBEXexcCritical4 5" xfId="19361" xr:uid="{00000000-0005-0000-0000-000076400000}"/>
    <cellStyle name="SAPBEXexcCritical4 5 2" xfId="32112" xr:uid="{00000000-0005-0000-0000-000077400000}"/>
    <cellStyle name="SAPBEXexcCritical4_01 - CO23" xfId="5517" xr:uid="{00000000-0005-0000-0000-000078400000}"/>
    <cellStyle name="SAPBEXexcCritical5" xfId="5518" xr:uid="{00000000-0005-0000-0000-000079400000}"/>
    <cellStyle name="SAPBEXexcCritical5 2" xfId="5519" xr:uid="{00000000-0005-0000-0000-00007A400000}"/>
    <cellStyle name="SAPBEXexcCritical5 2 2" xfId="5520" xr:uid="{00000000-0005-0000-0000-00007B400000}"/>
    <cellStyle name="SAPBEXexcCritical5 2 2 2" xfId="5521" xr:uid="{00000000-0005-0000-0000-00007C400000}"/>
    <cellStyle name="SAPBEXexcCritical5 2 2 2 2" xfId="5522" xr:uid="{00000000-0005-0000-0000-00007D400000}"/>
    <cellStyle name="SAPBEXexcCritical5 2 2 2 2 2" xfId="5523" xr:uid="{00000000-0005-0000-0000-00007E400000}"/>
    <cellStyle name="SAPBEXexcCritical5 2 2 2 2 2 2" xfId="10274" xr:uid="{00000000-0005-0000-0000-00007F400000}"/>
    <cellStyle name="SAPBEXexcCritical5 2 2 2 2 2 2 2" xfId="23445" xr:uid="{00000000-0005-0000-0000-000080400000}"/>
    <cellStyle name="SAPBEXexcCritical5 2 2 2 2 2 2 2 2" xfId="36196" xr:uid="{00000000-0005-0000-0000-000081400000}"/>
    <cellStyle name="SAPBEXexcCritical5 2 2 2 2 2 3" xfId="19380" xr:uid="{00000000-0005-0000-0000-000082400000}"/>
    <cellStyle name="SAPBEXexcCritical5 2 2 2 2 2 3 2" xfId="32131" xr:uid="{00000000-0005-0000-0000-000083400000}"/>
    <cellStyle name="SAPBEXexcCritical5 2 2 2 2 3" xfId="10275" xr:uid="{00000000-0005-0000-0000-000084400000}"/>
    <cellStyle name="SAPBEXexcCritical5 2 2 2 2 3 2" xfId="23446" xr:uid="{00000000-0005-0000-0000-000085400000}"/>
    <cellStyle name="SAPBEXexcCritical5 2 2 2 2 3 2 2" xfId="36197" xr:uid="{00000000-0005-0000-0000-000086400000}"/>
    <cellStyle name="SAPBEXexcCritical5 2 2 2 2 4" xfId="19379" xr:uid="{00000000-0005-0000-0000-000087400000}"/>
    <cellStyle name="SAPBEXexcCritical5 2 2 2 2 4 2" xfId="32130" xr:uid="{00000000-0005-0000-0000-000088400000}"/>
    <cellStyle name="SAPBEXexcCritical5 2 2 2 3" xfId="5524" xr:uid="{00000000-0005-0000-0000-000089400000}"/>
    <cellStyle name="SAPBEXexcCritical5 2 2 2 3 2" xfId="10273" xr:uid="{00000000-0005-0000-0000-00008A400000}"/>
    <cellStyle name="SAPBEXexcCritical5 2 2 2 3 2 2" xfId="23444" xr:uid="{00000000-0005-0000-0000-00008B400000}"/>
    <cellStyle name="SAPBEXexcCritical5 2 2 2 3 2 2 2" xfId="36195" xr:uid="{00000000-0005-0000-0000-00008C400000}"/>
    <cellStyle name="SAPBEXexcCritical5 2 2 2 3 3" xfId="19381" xr:uid="{00000000-0005-0000-0000-00008D400000}"/>
    <cellStyle name="SAPBEXexcCritical5 2 2 2 3 3 2" xfId="32132" xr:uid="{00000000-0005-0000-0000-00008E400000}"/>
    <cellStyle name="SAPBEXexcCritical5 2 2 2 4" xfId="10276" xr:uid="{00000000-0005-0000-0000-00008F400000}"/>
    <cellStyle name="SAPBEXexcCritical5 2 2 2 4 2" xfId="23447" xr:uid="{00000000-0005-0000-0000-000090400000}"/>
    <cellStyle name="SAPBEXexcCritical5 2 2 2 4 2 2" xfId="36198" xr:uid="{00000000-0005-0000-0000-000091400000}"/>
    <cellStyle name="SAPBEXexcCritical5 2 2 2 5" xfId="19378" xr:uid="{00000000-0005-0000-0000-000092400000}"/>
    <cellStyle name="SAPBEXexcCritical5 2 2 2 5 2" xfId="32129" xr:uid="{00000000-0005-0000-0000-000093400000}"/>
    <cellStyle name="SAPBEXexcCritical5 2 2 3" xfId="5525" xr:uid="{00000000-0005-0000-0000-000094400000}"/>
    <cellStyle name="SAPBEXexcCritical5 2 2 3 2" xfId="13686" xr:uid="{00000000-0005-0000-0000-000095400000}"/>
    <cellStyle name="SAPBEXexcCritical5 2 2 3 2 2" xfId="26857" xr:uid="{00000000-0005-0000-0000-000096400000}"/>
    <cellStyle name="SAPBEXexcCritical5 2 2 3 2 2 2" xfId="39608" xr:uid="{00000000-0005-0000-0000-000097400000}"/>
    <cellStyle name="SAPBEXexcCritical5 2 2 3 3" xfId="19382" xr:uid="{00000000-0005-0000-0000-000098400000}"/>
    <cellStyle name="SAPBEXexcCritical5 2 2 3 3 2" xfId="32133" xr:uid="{00000000-0005-0000-0000-000099400000}"/>
    <cellStyle name="SAPBEXexcCritical5 2 2 4" xfId="10277" xr:uid="{00000000-0005-0000-0000-00009A400000}"/>
    <cellStyle name="SAPBEXexcCritical5 2 2 4 2" xfId="23448" xr:uid="{00000000-0005-0000-0000-00009B400000}"/>
    <cellStyle name="SAPBEXexcCritical5 2 2 4 2 2" xfId="36199" xr:uid="{00000000-0005-0000-0000-00009C400000}"/>
    <cellStyle name="SAPBEXexcCritical5 2 2 5" xfId="19377" xr:uid="{00000000-0005-0000-0000-00009D400000}"/>
    <cellStyle name="SAPBEXexcCritical5 2 2 5 2" xfId="32128" xr:uid="{00000000-0005-0000-0000-00009E400000}"/>
    <cellStyle name="SAPBEXexcCritical5 2 3" xfId="5526" xr:uid="{00000000-0005-0000-0000-00009F400000}"/>
    <cellStyle name="SAPBEXexcCritical5 2 3 2" xfId="5527" xr:uid="{00000000-0005-0000-0000-0000A0400000}"/>
    <cellStyle name="SAPBEXexcCritical5 2 3 2 2" xfId="5528" xr:uid="{00000000-0005-0000-0000-0000A1400000}"/>
    <cellStyle name="SAPBEXexcCritical5 2 3 2 2 2" xfId="13683" xr:uid="{00000000-0005-0000-0000-0000A2400000}"/>
    <cellStyle name="SAPBEXexcCritical5 2 3 2 2 2 2" xfId="26854" xr:uid="{00000000-0005-0000-0000-0000A3400000}"/>
    <cellStyle name="SAPBEXexcCritical5 2 3 2 2 2 2 2" xfId="39605" xr:uid="{00000000-0005-0000-0000-0000A4400000}"/>
    <cellStyle name="SAPBEXexcCritical5 2 3 2 2 3" xfId="19385" xr:uid="{00000000-0005-0000-0000-0000A5400000}"/>
    <cellStyle name="SAPBEXexcCritical5 2 3 2 2 3 2" xfId="32136" xr:uid="{00000000-0005-0000-0000-0000A6400000}"/>
    <cellStyle name="SAPBEXexcCritical5 2 3 2 3" xfId="13684" xr:uid="{00000000-0005-0000-0000-0000A7400000}"/>
    <cellStyle name="SAPBEXexcCritical5 2 3 2 3 2" xfId="26855" xr:uid="{00000000-0005-0000-0000-0000A8400000}"/>
    <cellStyle name="SAPBEXexcCritical5 2 3 2 3 2 2" xfId="39606" xr:uid="{00000000-0005-0000-0000-0000A9400000}"/>
    <cellStyle name="SAPBEXexcCritical5 2 3 2 4" xfId="19384" xr:uid="{00000000-0005-0000-0000-0000AA400000}"/>
    <cellStyle name="SAPBEXexcCritical5 2 3 2 4 2" xfId="32135" xr:uid="{00000000-0005-0000-0000-0000AB400000}"/>
    <cellStyle name="SAPBEXexcCritical5 2 3 3" xfId="5529" xr:uid="{00000000-0005-0000-0000-0000AC400000}"/>
    <cellStyle name="SAPBEXexcCritical5 2 3 3 2" xfId="13682" xr:uid="{00000000-0005-0000-0000-0000AD400000}"/>
    <cellStyle name="SAPBEXexcCritical5 2 3 3 2 2" xfId="26853" xr:uid="{00000000-0005-0000-0000-0000AE400000}"/>
    <cellStyle name="SAPBEXexcCritical5 2 3 3 2 2 2" xfId="39604" xr:uid="{00000000-0005-0000-0000-0000AF400000}"/>
    <cellStyle name="SAPBEXexcCritical5 2 3 3 3" xfId="19386" xr:uid="{00000000-0005-0000-0000-0000B0400000}"/>
    <cellStyle name="SAPBEXexcCritical5 2 3 3 3 2" xfId="32137" xr:uid="{00000000-0005-0000-0000-0000B1400000}"/>
    <cellStyle name="SAPBEXexcCritical5 2 3 4" xfId="13685" xr:uid="{00000000-0005-0000-0000-0000B2400000}"/>
    <cellStyle name="SAPBEXexcCritical5 2 3 4 2" xfId="26856" xr:uid="{00000000-0005-0000-0000-0000B3400000}"/>
    <cellStyle name="SAPBEXexcCritical5 2 3 4 2 2" xfId="39607" xr:uid="{00000000-0005-0000-0000-0000B4400000}"/>
    <cellStyle name="SAPBEXexcCritical5 2 3 5" xfId="19383" xr:uid="{00000000-0005-0000-0000-0000B5400000}"/>
    <cellStyle name="SAPBEXexcCritical5 2 3 5 2" xfId="32134" xr:uid="{00000000-0005-0000-0000-0000B6400000}"/>
    <cellStyle name="SAPBEXexcCritical5 2 4" xfId="5530" xr:uid="{00000000-0005-0000-0000-0000B7400000}"/>
    <cellStyle name="SAPBEXexcCritical5 2 4 2" xfId="13681" xr:uid="{00000000-0005-0000-0000-0000B8400000}"/>
    <cellStyle name="SAPBEXexcCritical5 2 4 2 2" xfId="26852" xr:uid="{00000000-0005-0000-0000-0000B9400000}"/>
    <cellStyle name="SAPBEXexcCritical5 2 4 2 2 2" xfId="39603" xr:uid="{00000000-0005-0000-0000-0000BA400000}"/>
    <cellStyle name="SAPBEXexcCritical5 2 4 3" xfId="19387" xr:uid="{00000000-0005-0000-0000-0000BB400000}"/>
    <cellStyle name="SAPBEXexcCritical5 2 4 3 2" xfId="32138" xr:uid="{00000000-0005-0000-0000-0000BC400000}"/>
    <cellStyle name="SAPBEXexcCritical5 2 5" xfId="13687" xr:uid="{00000000-0005-0000-0000-0000BD400000}"/>
    <cellStyle name="SAPBEXexcCritical5 2 5 2" xfId="26858" xr:uid="{00000000-0005-0000-0000-0000BE400000}"/>
    <cellStyle name="SAPBEXexcCritical5 2 5 2 2" xfId="39609" xr:uid="{00000000-0005-0000-0000-0000BF400000}"/>
    <cellStyle name="SAPBEXexcCritical5 2 6" xfId="19376" xr:uid="{00000000-0005-0000-0000-0000C0400000}"/>
    <cellStyle name="SAPBEXexcCritical5 2 6 2" xfId="32127" xr:uid="{00000000-0005-0000-0000-0000C1400000}"/>
    <cellStyle name="SAPBEXexcCritical5 3" xfId="5531" xr:uid="{00000000-0005-0000-0000-0000C2400000}"/>
    <cellStyle name="SAPBEXexcCritical5 3 2" xfId="13680" xr:uid="{00000000-0005-0000-0000-0000C3400000}"/>
    <cellStyle name="SAPBEXexcCritical5 3 2 2" xfId="26851" xr:uid="{00000000-0005-0000-0000-0000C4400000}"/>
    <cellStyle name="SAPBEXexcCritical5 3 2 2 2" xfId="39602" xr:uid="{00000000-0005-0000-0000-0000C5400000}"/>
    <cellStyle name="SAPBEXexcCritical5 3 3" xfId="19388" xr:uid="{00000000-0005-0000-0000-0000C6400000}"/>
    <cellStyle name="SAPBEXexcCritical5 3 3 2" xfId="32139" xr:uid="{00000000-0005-0000-0000-0000C7400000}"/>
    <cellStyle name="SAPBEXexcCritical5 4" xfId="13688" xr:uid="{00000000-0005-0000-0000-0000C8400000}"/>
    <cellStyle name="SAPBEXexcCritical5 4 2" xfId="26859" xr:uid="{00000000-0005-0000-0000-0000C9400000}"/>
    <cellStyle name="SAPBEXexcCritical5 4 2 2" xfId="39610" xr:uid="{00000000-0005-0000-0000-0000CA400000}"/>
    <cellStyle name="SAPBEXexcCritical5 5" xfId="19375" xr:uid="{00000000-0005-0000-0000-0000CB400000}"/>
    <cellStyle name="SAPBEXexcCritical5 5 2" xfId="32126" xr:uid="{00000000-0005-0000-0000-0000CC400000}"/>
    <cellStyle name="SAPBEXexcCritical5_01 - CO23" xfId="5532" xr:uid="{00000000-0005-0000-0000-0000CD400000}"/>
    <cellStyle name="SAPBEXexcCritical6" xfId="5533" xr:uid="{00000000-0005-0000-0000-0000CE400000}"/>
    <cellStyle name="SAPBEXexcCritical6 2" xfId="5534" xr:uid="{00000000-0005-0000-0000-0000CF400000}"/>
    <cellStyle name="SAPBEXexcCritical6 2 2" xfId="5535" xr:uid="{00000000-0005-0000-0000-0000D0400000}"/>
    <cellStyle name="SAPBEXexcCritical6 2 2 2" xfId="5536" xr:uid="{00000000-0005-0000-0000-0000D1400000}"/>
    <cellStyle name="SAPBEXexcCritical6 2 2 2 2" xfId="5537" xr:uid="{00000000-0005-0000-0000-0000D2400000}"/>
    <cellStyle name="SAPBEXexcCritical6 2 2 2 2 2" xfId="5538" xr:uid="{00000000-0005-0000-0000-0000D3400000}"/>
    <cellStyle name="SAPBEXexcCritical6 2 2 2 2 2 2" xfId="13674" xr:uid="{00000000-0005-0000-0000-0000D4400000}"/>
    <cellStyle name="SAPBEXexcCritical6 2 2 2 2 2 2 2" xfId="26845" xr:uid="{00000000-0005-0000-0000-0000D5400000}"/>
    <cellStyle name="SAPBEXexcCritical6 2 2 2 2 2 2 2 2" xfId="39596" xr:uid="{00000000-0005-0000-0000-0000D6400000}"/>
    <cellStyle name="SAPBEXexcCritical6 2 2 2 2 2 3" xfId="19394" xr:uid="{00000000-0005-0000-0000-0000D7400000}"/>
    <cellStyle name="SAPBEXexcCritical6 2 2 2 2 2 3 2" xfId="32145" xr:uid="{00000000-0005-0000-0000-0000D8400000}"/>
    <cellStyle name="SAPBEXexcCritical6 2 2 2 2 3" xfId="13675" xr:uid="{00000000-0005-0000-0000-0000D9400000}"/>
    <cellStyle name="SAPBEXexcCritical6 2 2 2 2 3 2" xfId="26846" xr:uid="{00000000-0005-0000-0000-0000DA400000}"/>
    <cellStyle name="SAPBEXexcCritical6 2 2 2 2 3 2 2" xfId="39597" xr:uid="{00000000-0005-0000-0000-0000DB400000}"/>
    <cellStyle name="SAPBEXexcCritical6 2 2 2 2 4" xfId="19393" xr:uid="{00000000-0005-0000-0000-0000DC400000}"/>
    <cellStyle name="SAPBEXexcCritical6 2 2 2 2 4 2" xfId="32144" xr:uid="{00000000-0005-0000-0000-0000DD400000}"/>
    <cellStyle name="SAPBEXexcCritical6 2 2 2 3" xfId="5539" xr:uid="{00000000-0005-0000-0000-0000DE400000}"/>
    <cellStyle name="SAPBEXexcCritical6 2 2 2 3 2" xfId="13673" xr:uid="{00000000-0005-0000-0000-0000DF400000}"/>
    <cellStyle name="SAPBEXexcCritical6 2 2 2 3 2 2" xfId="26844" xr:uid="{00000000-0005-0000-0000-0000E0400000}"/>
    <cellStyle name="SAPBEXexcCritical6 2 2 2 3 2 2 2" xfId="39595" xr:uid="{00000000-0005-0000-0000-0000E1400000}"/>
    <cellStyle name="SAPBEXexcCritical6 2 2 2 3 3" xfId="19395" xr:uid="{00000000-0005-0000-0000-0000E2400000}"/>
    <cellStyle name="SAPBEXexcCritical6 2 2 2 3 3 2" xfId="32146" xr:uid="{00000000-0005-0000-0000-0000E3400000}"/>
    <cellStyle name="SAPBEXexcCritical6 2 2 2 4" xfId="13676" xr:uid="{00000000-0005-0000-0000-0000E4400000}"/>
    <cellStyle name="SAPBEXexcCritical6 2 2 2 4 2" xfId="26847" xr:uid="{00000000-0005-0000-0000-0000E5400000}"/>
    <cellStyle name="SAPBEXexcCritical6 2 2 2 4 2 2" xfId="39598" xr:uid="{00000000-0005-0000-0000-0000E6400000}"/>
    <cellStyle name="SAPBEXexcCritical6 2 2 2 5" xfId="19392" xr:uid="{00000000-0005-0000-0000-0000E7400000}"/>
    <cellStyle name="SAPBEXexcCritical6 2 2 2 5 2" xfId="32143" xr:uid="{00000000-0005-0000-0000-0000E8400000}"/>
    <cellStyle name="SAPBEXexcCritical6 2 2 3" xfId="5540" xr:uid="{00000000-0005-0000-0000-0000E9400000}"/>
    <cellStyle name="SAPBEXexcCritical6 2 2 3 2" xfId="13672" xr:uid="{00000000-0005-0000-0000-0000EA400000}"/>
    <cellStyle name="SAPBEXexcCritical6 2 2 3 2 2" xfId="26843" xr:uid="{00000000-0005-0000-0000-0000EB400000}"/>
    <cellStyle name="SAPBEXexcCritical6 2 2 3 2 2 2" xfId="39594" xr:uid="{00000000-0005-0000-0000-0000EC400000}"/>
    <cellStyle name="SAPBEXexcCritical6 2 2 3 3" xfId="19396" xr:uid="{00000000-0005-0000-0000-0000ED400000}"/>
    <cellStyle name="SAPBEXexcCritical6 2 2 3 3 2" xfId="32147" xr:uid="{00000000-0005-0000-0000-0000EE400000}"/>
    <cellStyle name="SAPBEXexcCritical6 2 2 4" xfId="13677" xr:uid="{00000000-0005-0000-0000-0000EF400000}"/>
    <cellStyle name="SAPBEXexcCritical6 2 2 4 2" xfId="26848" xr:uid="{00000000-0005-0000-0000-0000F0400000}"/>
    <cellStyle name="SAPBEXexcCritical6 2 2 4 2 2" xfId="39599" xr:uid="{00000000-0005-0000-0000-0000F1400000}"/>
    <cellStyle name="SAPBEXexcCritical6 2 2 5" xfId="19391" xr:uid="{00000000-0005-0000-0000-0000F2400000}"/>
    <cellStyle name="SAPBEXexcCritical6 2 2 5 2" xfId="32142" xr:uid="{00000000-0005-0000-0000-0000F3400000}"/>
    <cellStyle name="SAPBEXexcCritical6 2 3" xfId="5541" xr:uid="{00000000-0005-0000-0000-0000F4400000}"/>
    <cellStyle name="SAPBEXexcCritical6 2 3 2" xfId="5542" xr:uid="{00000000-0005-0000-0000-0000F5400000}"/>
    <cellStyle name="SAPBEXexcCritical6 2 3 2 2" xfId="5543" xr:uid="{00000000-0005-0000-0000-0000F6400000}"/>
    <cellStyle name="SAPBEXexcCritical6 2 3 2 2 2" xfId="13669" xr:uid="{00000000-0005-0000-0000-0000F7400000}"/>
    <cellStyle name="SAPBEXexcCritical6 2 3 2 2 2 2" xfId="26840" xr:uid="{00000000-0005-0000-0000-0000F8400000}"/>
    <cellStyle name="SAPBEXexcCritical6 2 3 2 2 2 2 2" xfId="39591" xr:uid="{00000000-0005-0000-0000-0000F9400000}"/>
    <cellStyle name="SAPBEXexcCritical6 2 3 2 2 3" xfId="19399" xr:uid="{00000000-0005-0000-0000-0000FA400000}"/>
    <cellStyle name="SAPBEXexcCritical6 2 3 2 2 3 2" xfId="32150" xr:uid="{00000000-0005-0000-0000-0000FB400000}"/>
    <cellStyle name="SAPBEXexcCritical6 2 3 2 3" xfId="13670" xr:uid="{00000000-0005-0000-0000-0000FC400000}"/>
    <cellStyle name="SAPBEXexcCritical6 2 3 2 3 2" xfId="26841" xr:uid="{00000000-0005-0000-0000-0000FD400000}"/>
    <cellStyle name="SAPBEXexcCritical6 2 3 2 3 2 2" xfId="39592" xr:uid="{00000000-0005-0000-0000-0000FE400000}"/>
    <cellStyle name="SAPBEXexcCritical6 2 3 2 4" xfId="19398" xr:uid="{00000000-0005-0000-0000-0000FF400000}"/>
    <cellStyle name="SAPBEXexcCritical6 2 3 2 4 2" xfId="32149" xr:uid="{00000000-0005-0000-0000-000000410000}"/>
    <cellStyle name="SAPBEXexcCritical6 2 3 3" xfId="5544" xr:uid="{00000000-0005-0000-0000-000001410000}"/>
    <cellStyle name="SAPBEXexcCritical6 2 3 3 2" xfId="13668" xr:uid="{00000000-0005-0000-0000-000002410000}"/>
    <cellStyle name="SAPBEXexcCritical6 2 3 3 2 2" xfId="26839" xr:uid="{00000000-0005-0000-0000-000003410000}"/>
    <cellStyle name="SAPBEXexcCritical6 2 3 3 2 2 2" xfId="39590" xr:uid="{00000000-0005-0000-0000-000004410000}"/>
    <cellStyle name="SAPBEXexcCritical6 2 3 3 3" xfId="19400" xr:uid="{00000000-0005-0000-0000-000005410000}"/>
    <cellStyle name="SAPBEXexcCritical6 2 3 3 3 2" xfId="32151" xr:uid="{00000000-0005-0000-0000-000006410000}"/>
    <cellStyle name="SAPBEXexcCritical6 2 3 4" xfId="13671" xr:uid="{00000000-0005-0000-0000-000007410000}"/>
    <cellStyle name="SAPBEXexcCritical6 2 3 4 2" xfId="26842" xr:uid="{00000000-0005-0000-0000-000008410000}"/>
    <cellStyle name="SAPBEXexcCritical6 2 3 4 2 2" xfId="39593" xr:uid="{00000000-0005-0000-0000-000009410000}"/>
    <cellStyle name="SAPBEXexcCritical6 2 3 5" xfId="19397" xr:uid="{00000000-0005-0000-0000-00000A410000}"/>
    <cellStyle name="SAPBEXexcCritical6 2 3 5 2" xfId="32148" xr:uid="{00000000-0005-0000-0000-00000B410000}"/>
    <cellStyle name="SAPBEXexcCritical6 2 4" xfId="5545" xr:uid="{00000000-0005-0000-0000-00000C410000}"/>
    <cellStyle name="SAPBEXexcCritical6 2 4 2" xfId="13667" xr:uid="{00000000-0005-0000-0000-00000D410000}"/>
    <cellStyle name="SAPBEXexcCritical6 2 4 2 2" xfId="26838" xr:uid="{00000000-0005-0000-0000-00000E410000}"/>
    <cellStyle name="SAPBEXexcCritical6 2 4 2 2 2" xfId="39589" xr:uid="{00000000-0005-0000-0000-00000F410000}"/>
    <cellStyle name="SAPBEXexcCritical6 2 4 3" xfId="19401" xr:uid="{00000000-0005-0000-0000-000010410000}"/>
    <cellStyle name="SAPBEXexcCritical6 2 4 3 2" xfId="32152" xr:uid="{00000000-0005-0000-0000-000011410000}"/>
    <cellStyle name="SAPBEXexcCritical6 2 5" xfId="13678" xr:uid="{00000000-0005-0000-0000-000012410000}"/>
    <cellStyle name="SAPBEXexcCritical6 2 5 2" xfId="26849" xr:uid="{00000000-0005-0000-0000-000013410000}"/>
    <cellStyle name="SAPBEXexcCritical6 2 5 2 2" xfId="39600" xr:uid="{00000000-0005-0000-0000-000014410000}"/>
    <cellStyle name="SAPBEXexcCritical6 2 6" xfId="19390" xr:uid="{00000000-0005-0000-0000-000015410000}"/>
    <cellStyle name="SAPBEXexcCritical6 2 6 2" xfId="32141" xr:uid="{00000000-0005-0000-0000-000016410000}"/>
    <cellStyle name="SAPBEXexcCritical6 3" xfId="5546" xr:uid="{00000000-0005-0000-0000-000017410000}"/>
    <cellStyle name="SAPBEXexcCritical6 3 2" xfId="13666" xr:uid="{00000000-0005-0000-0000-000018410000}"/>
    <cellStyle name="SAPBEXexcCritical6 3 2 2" xfId="26837" xr:uid="{00000000-0005-0000-0000-000019410000}"/>
    <cellStyle name="SAPBEXexcCritical6 3 2 2 2" xfId="39588" xr:uid="{00000000-0005-0000-0000-00001A410000}"/>
    <cellStyle name="SAPBEXexcCritical6 3 3" xfId="19402" xr:uid="{00000000-0005-0000-0000-00001B410000}"/>
    <cellStyle name="SAPBEXexcCritical6 3 3 2" xfId="32153" xr:uid="{00000000-0005-0000-0000-00001C410000}"/>
    <cellStyle name="SAPBEXexcCritical6 4" xfId="13679" xr:uid="{00000000-0005-0000-0000-00001D410000}"/>
    <cellStyle name="SAPBEXexcCritical6 4 2" xfId="26850" xr:uid="{00000000-0005-0000-0000-00001E410000}"/>
    <cellStyle name="SAPBEXexcCritical6 4 2 2" xfId="39601" xr:uid="{00000000-0005-0000-0000-00001F410000}"/>
    <cellStyle name="SAPBEXexcCritical6 5" xfId="19389" xr:uid="{00000000-0005-0000-0000-000020410000}"/>
    <cellStyle name="SAPBEXexcCritical6 5 2" xfId="32140" xr:uid="{00000000-0005-0000-0000-000021410000}"/>
    <cellStyle name="SAPBEXexcCritical6_01 - CO23" xfId="5547" xr:uid="{00000000-0005-0000-0000-000022410000}"/>
    <cellStyle name="SAPBEXexcGood1" xfId="5548" xr:uid="{00000000-0005-0000-0000-000023410000}"/>
    <cellStyle name="SAPBEXexcGood1 2" xfId="5549" xr:uid="{00000000-0005-0000-0000-000024410000}"/>
    <cellStyle name="SAPBEXexcGood1 2 2" xfId="5550" xr:uid="{00000000-0005-0000-0000-000025410000}"/>
    <cellStyle name="SAPBEXexcGood1 2 2 2" xfId="5551" xr:uid="{00000000-0005-0000-0000-000026410000}"/>
    <cellStyle name="SAPBEXexcGood1 2 2 2 2" xfId="5552" xr:uid="{00000000-0005-0000-0000-000027410000}"/>
    <cellStyle name="SAPBEXexcGood1 2 2 2 2 2" xfId="5553" xr:uid="{00000000-0005-0000-0000-000028410000}"/>
    <cellStyle name="SAPBEXexcGood1 2 2 2 2 2 2" xfId="13660" xr:uid="{00000000-0005-0000-0000-000029410000}"/>
    <cellStyle name="SAPBEXexcGood1 2 2 2 2 2 2 2" xfId="26831" xr:uid="{00000000-0005-0000-0000-00002A410000}"/>
    <cellStyle name="SAPBEXexcGood1 2 2 2 2 2 2 2 2" xfId="39582" xr:uid="{00000000-0005-0000-0000-00002B410000}"/>
    <cellStyle name="SAPBEXexcGood1 2 2 2 2 2 3" xfId="19408" xr:uid="{00000000-0005-0000-0000-00002C410000}"/>
    <cellStyle name="SAPBEXexcGood1 2 2 2 2 2 3 2" xfId="32159" xr:uid="{00000000-0005-0000-0000-00002D410000}"/>
    <cellStyle name="SAPBEXexcGood1 2 2 2 2 3" xfId="13661" xr:uid="{00000000-0005-0000-0000-00002E410000}"/>
    <cellStyle name="SAPBEXexcGood1 2 2 2 2 3 2" xfId="26832" xr:uid="{00000000-0005-0000-0000-00002F410000}"/>
    <cellStyle name="SAPBEXexcGood1 2 2 2 2 3 2 2" xfId="39583" xr:uid="{00000000-0005-0000-0000-000030410000}"/>
    <cellStyle name="SAPBEXexcGood1 2 2 2 2 4" xfId="19407" xr:uid="{00000000-0005-0000-0000-000031410000}"/>
    <cellStyle name="SAPBEXexcGood1 2 2 2 2 4 2" xfId="32158" xr:uid="{00000000-0005-0000-0000-000032410000}"/>
    <cellStyle name="SAPBEXexcGood1 2 2 2 3" xfId="5554" xr:uid="{00000000-0005-0000-0000-000033410000}"/>
    <cellStyle name="SAPBEXexcGood1 2 2 2 3 2" xfId="13659" xr:uid="{00000000-0005-0000-0000-000034410000}"/>
    <cellStyle name="SAPBEXexcGood1 2 2 2 3 2 2" xfId="26830" xr:uid="{00000000-0005-0000-0000-000035410000}"/>
    <cellStyle name="SAPBEXexcGood1 2 2 2 3 2 2 2" xfId="39581" xr:uid="{00000000-0005-0000-0000-000036410000}"/>
    <cellStyle name="SAPBEXexcGood1 2 2 2 3 3" xfId="19409" xr:uid="{00000000-0005-0000-0000-000037410000}"/>
    <cellStyle name="SAPBEXexcGood1 2 2 2 3 3 2" xfId="32160" xr:uid="{00000000-0005-0000-0000-000038410000}"/>
    <cellStyle name="SAPBEXexcGood1 2 2 2 4" xfId="13662" xr:uid="{00000000-0005-0000-0000-000039410000}"/>
    <cellStyle name="SAPBEXexcGood1 2 2 2 4 2" xfId="26833" xr:uid="{00000000-0005-0000-0000-00003A410000}"/>
    <cellStyle name="SAPBEXexcGood1 2 2 2 4 2 2" xfId="39584" xr:uid="{00000000-0005-0000-0000-00003B410000}"/>
    <cellStyle name="SAPBEXexcGood1 2 2 2 5" xfId="19406" xr:uid="{00000000-0005-0000-0000-00003C410000}"/>
    <cellStyle name="SAPBEXexcGood1 2 2 2 5 2" xfId="32157" xr:uid="{00000000-0005-0000-0000-00003D410000}"/>
    <cellStyle name="SAPBEXexcGood1 2 2 3" xfId="5555" xr:uid="{00000000-0005-0000-0000-00003E410000}"/>
    <cellStyle name="SAPBEXexcGood1 2 2 3 2" xfId="13658" xr:uid="{00000000-0005-0000-0000-00003F410000}"/>
    <cellStyle name="SAPBEXexcGood1 2 2 3 2 2" xfId="26829" xr:uid="{00000000-0005-0000-0000-000040410000}"/>
    <cellStyle name="SAPBEXexcGood1 2 2 3 2 2 2" xfId="39580" xr:uid="{00000000-0005-0000-0000-000041410000}"/>
    <cellStyle name="SAPBEXexcGood1 2 2 3 3" xfId="19410" xr:uid="{00000000-0005-0000-0000-000042410000}"/>
    <cellStyle name="SAPBEXexcGood1 2 2 3 3 2" xfId="32161" xr:uid="{00000000-0005-0000-0000-000043410000}"/>
    <cellStyle name="SAPBEXexcGood1 2 2 4" xfId="13663" xr:uid="{00000000-0005-0000-0000-000044410000}"/>
    <cellStyle name="SAPBEXexcGood1 2 2 4 2" xfId="26834" xr:uid="{00000000-0005-0000-0000-000045410000}"/>
    <cellStyle name="SAPBEXexcGood1 2 2 4 2 2" xfId="39585" xr:uid="{00000000-0005-0000-0000-000046410000}"/>
    <cellStyle name="SAPBEXexcGood1 2 2 5" xfId="19405" xr:uid="{00000000-0005-0000-0000-000047410000}"/>
    <cellStyle name="SAPBEXexcGood1 2 2 5 2" xfId="32156" xr:uid="{00000000-0005-0000-0000-000048410000}"/>
    <cellStyle name="SAPBEXexcGood1 2 3" xfId="5556" xr:uid="{00000000-0005-0000-0000-000049410000}"/>
    <cellStyle name="SAPBEXexcGood1 2 3 2" xfId="5557" xr:uid="{00000000-0005-0000-0000-00004A410000}"/>
    <cellStyle name="SAPBEXexcGood1 2 3 2 2" xfId="5558" xr:uid="{00000000-0005-0000-0000-00004B410000}"/>
    <cellStyle name="SAPBEXexcGood1 2 3 2 2 2" xfId="10271" xr:uid="{00000000-0005-0000-0000-00004C410000}"/>
    <cellStyle name="SAPBEXexcGood1 2 3 2 2 2 2" xfId="23443" xr:uid="{00000000-0005-0000-0000-00004D410000}"/>
    <cellStyle name="SAPBEXexcGood1 2 3 2 2 2 2 2" xfId="36194" xr:uid="{00000000-0005-0000-0000-00004E410000}"/>
    <cellStyle name="SAPBEXexcGood1 2 3 2 2 3" xfId="19413" xr:uid="{00000000-0005-0000-0000-00004F410000}"/>
    <cellStyle name="SAPBEXexcGood1 2 3 2 2 3 2" xfId="32164" xr:uid="{00000000-0005-0000-0000-000050410000}"/>
    <cellStyle name="SAPBEXexcGood1 2 3 2 3" xfId="13656" xr:uid="{00000000-0005-0000-0000-000051410000}"/>
    <cellStyle name="SAPBEXexcGood1 2 3 2 3 2" xfId="26827" xr:uid="{00000000-0005-0000-0000-000052410000}"/>
    <cellStyle name="SAPBEXexcGood1 2 3 2 3 2 2" xfId="39578" xr:uid="{00000000-0005-0000-0000-000053410000}"/>
    <cellStyle name="SAPBEXexcGood1 2 3 2 4" xfId="19412" xr:uid="{00000000-0005-0000-0000-000054410000}"/>
    <cellStyle name="SAPBEXexcGood1 2 3 2 4 2" xfId="32163" xr:uid="{00000000-0005-0000-0000-000055410000}"/>
    <cellStyle name="SAPBEXexcGood1 2 3 3" xfId="5559" xr:uid="{00000000-0005-0000-0000-000056410000}"/>
    <cellStyle name="SAPBEXexcGood1 2 3 3 2" xfId="13655" xr:uid="{00000000-0005-0000-0000-000057410000}"/>
    <cellStyle name="SAPBEXexcGood1 2 3 3 2 2" xfId="26826" xr:uid="{00000000-0005-0000-0000-000058410000}"/>
    <cellStyle name="SAPBEXexcGood1 2 3 3 2 2 2" xfId="39577" xr:uid="{00000000-0005-0000-0000-000059410000}"/>
    <cellStyle name="SAPBEXexcGood1 2 3 3 3" xfId="19414" xr:uid="{00000000-0005-0000-0000-00005A410000}"/>
    <cellStyle name="SAPBEXexcGood1 2 3 3 3 2" xfId="32165" xr:uid="{00000000-0005-0000-0000-00005B410000}"/>
    <cellStyle name="SAPBEXexcGood1 2 3 4" xfId="13657" xr:uid="{00000000-0005-0000-0000-00005C410000}"/>
    <cellStyle name="SAPBEXexcGood1 2 3 4 2" xfId="26828" xr:uid="{00000000-0005-0000-0000-00005D410000}"/>
    <cellStyle name="SAPBEXexcGood1 2 3 4 2 2" xfId="39579" xr:uid="{00000000-0005-0000-0000-00005E410000}"/>
    <cellStyle name="SAPBEXexcGood1 2 3 5" xfId="19411" xr:uid="{00000000-0005-0000-0000-00005F410000}"/>
    <cellStyle name="SAPBEXexcGood1 2 3 5 2" xfId="32162" xr:uid="{00000000-0005-0000-0000-000060410000}"/>
    <cellStyle name="SAPBEXexcGood1 2 4" xfId="5560" xr:uid="{00000000-0005-0000-0000-000061410000}"/>
    <cellStyle name="SAPBEXexcGood1 2 4 2" xfId="13654" xr:uid="{00000000-0005-0000-0000-000062410000}"/>
    <cellStyle name="SAPBEXexcGood1 2 4 2 2" xfId="26825" xr:uid="{00000000-0005-0000-0000-000063410000}"/>
    <cellStyle name="SAPBEXexcGood1 2 4 2 2 2" xfId="39576" xr:uid="{00000000-0005-0000-0000-000064410000}"/>
    <cellStyle name="SAPBEXexcGood1 2 4 3" xfId="19415" xr:uid="{00000000-0005-0000-0000-000065410000}"/>
    <cellStyle name="SAPBEXexcGood1 2 4 3 2" xfId="32166" xr:uid="{00000000-0005-0000-0000-000066410000}"/>
    <cellStyle name="SAPBEXexcGood1 2 5" xfId="13664" xr:uid="{00000000-0005-0000-0000-000067410000}"/>
    <cellStyle name="SAPBEXexcGood1 2 5 2" xfId="26835" xr:uid="{00000000-0005-0000-0000-000068410000}"/>
    <cellStyle name="SAPBEXexcGood1 2 5 2 2" xfId="39586" xr:uid="{00000000-0005-0000-0000-000069410000}"/>
    <cellStyle name="SAPBEXexcGood1 2 6" xfId="19404" xr:uid="{00000000-0005-0000-0000-00006A410000}"/>
    <cellStyle name="SAPBEXexcGood1 2 6 2" xfId="32155" xr:uid="{00000000-0005-0000-0000-00006B410000}"/>
    <cellStyle name="SAPBEXexcGood1 3" xfId="5561" xr:uid="{00000000-0005-0000-0000-00006C410000}"/>
    <cellStyle name="SAPBEXexcGood1 3 2" xfId="13653" xr:uid="{00000000-0005-0000-0000-00006D410000}"/>
    <cellStyle name="SAPBEXexcGood1 3 2 2" xfId="26824" xr:uid="{00000000-0005-0000-0000-00006E410000}"/>
    <cellStyle name="SAPBEXexcGood1 3 2 2 2" xfId="39575" xr:uid="{00000000-0005-0000-0000-00006F410000}"/>
    <cellStyle name="SAPBEXexcGood1 3 3" xfId="19416" xr:uid="{00000000-0005-0000-0000-000070410000}"/>
    <cellStyle name="SAPBEXexcGood1 3 3 2" xfId="32167" xr:uid="{00000000-0005-0000-0000-000071410000}"/>
    <cellStyle name="SAPBEXexcGood1 4" xfId="13665" xr:uid="{00000000-0005-0000-0000-000072410000}"/>
    <cellStyle name="SAPBEXexcGood1 4 2" xfId="26836" xr:uid="{00000000-0005-0000-0000-000073410000}"/>
    <cellStyle name="SAPBEXexcGood1 4 2 2" xfId="39587" xr:uid="{00000000-0005-0000-0000-000074410000}"/>
    <cellStyle name="SAPBEXexcGood1 5" xfId="19403" xr:uid="{00000000-0005-0000-0000-000075410000}"/>
    <cellStyle name="SAPBEXexcGood1 5 2" xfId="32154" xr:uid="{00000000-0005-0000-0000-000076410000}"/>
    <cellStyle name="SAPBEXexcGood1_01 - CO23" xfId="5562" xr:uid="{00000000-0005-0000-0000-000077410000}"/>
    <cellStyle name="SAPBEXexcGood2" xfId="5563" xr:uid="{00000000-0005-0000-0000-000078410000}"/>
    <cellStyle name="SAPBEXexcGood2 2" xfId="5564" xr:uid="{00000000-0005-0000-0000-000079410000}"/>
    <cellStyle name="SAPBEXexcGood2 2 2" xfId="5565" xr:uid="{00000000-0005-0000-0000-00007A410000}"/>
    <cellStyle name="SAPBEXexcGood2 2 2 2" xfId="5566" xr:uid="{00000000-0005-0000-0000-00007B410000}"/>
    <cellStyle name="SAPBEXexcGood2 2 2 2 2" xfId="5567" xr:uid="{00000000-0005-0000-0000-00007C410000}"/>
    <cellStyle name="SAPBEXexcGood2 2 2 2 2 2" xfId="5568" xr:uid="{00000000-0005-0000-0000-00007D410000}"/>
    <cellStyle name="SAPBEXexcGood2 2 2 2 2 2 2" xfId="13651" xr:uid="{00000000-0005-0000-0000-00007E410000}"/>
    <cellStyle name="SAPBEXexcGood2 2 2 2 2 2 2 2" xfId="26822" xr:uid="{00000000-0005-0000-0000-00007F410000}"/>
    <cellStyle name="SAPBEXexcGood2 2 2 2 2 2 2 2 2" xfId="39573" xr:uid="{00000000-0005-0000-0000-000080410000}"/>
    <cellStyle name="SAPBEXexcGood2 2 2 2 2 2 3" xfId="19422" xr:uid="{00000000-0005-0000-0000-000081410000}"/>
    <cellStyle name="SAPBEXexcGood2 2 2 2 2 2 3 2" xfId="32173" xr:uid="{00000000-0005-0000-0000-000082410000}"/>
    <cellStyle name="SAPBEXexcGood2 2 2 2 2 3" xfId="10267" xr:uid="{00000000-0005-0000-0000-000083410000}"/>
    <cellStyle name="SAPBEXexcGood2 2 2 2 2 3 2" xfId="23439" xr:uid="{00000000-0005-0000-0000-000084410000}"/>
    <cellStyle name="SAPBEXexcGood2 2 2 2 2 3 2 2" xfId="36190" xr:uid="{00000000-0005-0000-0000-000085410000}"/>
    <cellStyle name="SAPBEXexcGood2 2 2 2 2 4" xfId="19421" xr:uid="{00000000-0005-0000-0000-000086410000}"/>
    <cellStyle name="SAPBEXexcGood2 2 2 2 2 4 2" xfId="32172" xr:uid="{00000000-0005-0000-0000-000087410000}"/>
    <cellStyle name="SAPBEXexcGood2 2 2 2 3" xfId="5569" xr:uid="{00000000-0005-0000-0000-000088410000}"/>
    <cellStyle name="SAPBEXexcGood2 2 2 2 3 2" xfId="13650" xr:uid="{00000000-0005-0000-0000-000089410000}"/>
    <cellStyle name="SAPBEXexcGood2 2 2 2 3 2 2" xfId="26821" xr:uid="{00000000-0005-0000-0000-00008A410000}"/>
    <cellStyle name="SAPBEXexcGood2 2 2 2 3 2 2 2" xfId="39572" xr:uid="{00000000-0005-0000-0000-00008B410000}"/>
    <cellStyle name="SAPBEXexcGood2 2 2 2 3 3" xfId="19423" xr:uid="{00000000-0005-0000-0000-00008C410000}"/>
    <cellStyle name="SAPBEXexcGood2 2 2 2 3 3 2" xfId="32174" xr:uid="{00000000-0005-0000-0000-00008D410000}"/>
    <cellStyle name="SAPBEXexcGood2 2 2 2 4" xfId="10268" xr:uid="{00000000-0005-0000-0000-00008E410000}"/>
    <cellStyle name="SAPBEXexcGood2 2 2 2 4 2" xfId="23440" xr:uid="{00000000-0005-0000-0000-00008F410000}"/>
    <cellStyle name="SAPBEXexcGood2 2 2 2 4 2 2" xfId="36191" xr:uid="{00000000-0005-0000-0000-000090410000}"/>
    <cellStyle name="SAPBEXexcGood2 2 2 2 5" xfId="19420" xr:uid="{00000000-0005-0000-0000-000091410000}"/>
    <cellStyle name="SAPBEXexcGood2 2 2 2 5 2" xfId="32171" xr:uid="{00000000-0005-0000-0000-000092410000}"/>
    <cellStyle name="SAPBEXexcGood2 2 2 3" xfId="5570" xr:uid="{00000000-0005-0000-0000-000093410000}"/>
    <cellStyle name="SAPBEXexcGood2 2 2 3 2" xfId="13649" xr:uid="{00000000-0005-0000-0000-000094410000}"/>
    <cellStyle name="SAPBEXexcGood2 2 2 3 2 2" xfId="26820" xr:uid="{00000000-0005-0000-0000-000095410000}"/>
    <cellStyle name="SAPBEXexcGood2 2 2 3 2 2 2" xfId="39571" xr:uid="{00000000-0005-0000-0000-000096410000}"/>
    <cellStyle name="SAPBEXexcGood2 2 2 3 3" xfId="19424" xr:uid="{00000000-0005-0000-0000-000097410000}"/>
    <cellStyle name="SAPBEXexcGood2 2 2 3 3 2" xfId="32175" xr:uid="{00000000-0005-0000-0000-000098410000}"/>
    <cellStyle name="SAPBEXexcGood2 2 2 4" xfId="10269" xr:uid="{00000000-0005-0000-0000-000099410000}"/>
    <cellStyle name="SAPBEXexcGood2 2 2 4 2" xfId="23441" xr:uid="{00000000-0005-0000-0000-00009A410000}"/>
    <cellStyle name="SAPBEXexcGood2 2 2 4 2 2" xfId="36192" xr:uid="{00000000-0005-0000-0000-00009B410000}"/>
    <cellStyle name="SAPBEXexcGood2 2 2 5" xfId="19419" xr:uid="{00000000-0005-0000-0000-00009C410000}"/>
    <cellStyle name="SAPBEXexcGood2 2 2 5 2" xfId="32170" xr:uid="{00000000-0005-0000-0000-00009D410000}"/>
    <cellStyle name="SAPBEXexcGood2 2 3" xfId="5571" xr:uid="{00000000-0005-0000-0000-00009E410000}"/>
    <cellStyle name="SAPBEXexcGood2 2 3 2" xfId="5572" xr:uid="{00000000-0005-0000-0000-00009F410000}"/>
    <cellStyle name="SAPBEXexcGood2 2 3 2 2" xfId="5573" xr:uid="{00000000-0005-0000-0000-0000A0410000}"/>
    <cellStyle name="SAPBEXexcGood2 2 3 2 2 2" xfId="13646" xr:uid="{00000000-0005-0000-0000-0000A1410000}"/>
    <cellStyle name="SAPBEXexcGood2 2 3 2 2 2 2" xfId="26817" xr:uid="{00000000-0005-0000-0000-0000A2410000}"/>
    <cellStyle name="SAPBEXexcGood2 2 3 2 2 2 2 2" xfId="39568" xr:uid="{00000000-0005-0000-0000-0000A3410000}"/>
    <cellStyle name="SAPBEXexcGood2 2 3 2 2 3" xfId="19427" xr:uid="{00000000-0005-0000-0000-0000A4410000}"/>
    <cellStyle name="SAPBEXexcGood2 2 3 2 2 3 2" xfId="32178" xr:uid="{00000000-0005-0000-0000-0000A5410000}"/>
    <cellStyle name="SAPBEXexcGood2 2 3 2 3" xfId="13647" xr:uid="{00000000-0005-0000-0000-0000A6410000}"/>
    <cellStyle name="SAPBEXexcGood2 2 3 2 3 2" xfId="26818" xr:uid="{00000000-0005-0000-0000-0000A7410000}"/>
    <cellStyle name="SAPBEXexcGood2 2 3 2 3 2 2" xfId="39569" xr:uid="{00000000-0005-0000-0000-0000A8410000}"/>
    <cellStyle name="SAPBEXexcGood2 2 3 2 4" xfId="19426" xr:uid="{00000000-0005-0000-0000-0000A9410000}"/>
    <cellStyle name="SAPBEXexcGood2 2 3 2 4 2" xfId="32177" xr:uid="{00000000-0005-0000-0000-0000AA410000}"/>
    <cellStyle name="SAPBEXexcGood2 2 3 3" xfId="5574" xr:uid="{00000000-0005-0000-0000-0000AB410000}"/>
    <cellStyle name="SAPBEXexcGood2 2 3 3 2" xfId="13645" xr:uid="{00000000-0005-0000-0000-0000AC410000}"/>
    <cellStyle name="SAPBEXexcGood2 2 3 3 2 2" xfId="26816" xr:uid="{00000000-0005-0000-0000-0000AD410000}"/>
    <cellStyle name="SAPBEXexcGood2 2 3 3 2 2 2" xfId="39567" xr:uid="{00000000-0005-0000-0000-0000AE410000}"/>
    <cellStyle name="SAPBEXexcGood2 2 3 3 3" xfId="19428" xr:uid="{00000000-0005-0000-0000-0000AF410000}"/>
    <cellStyle name="SAPBEXexcGood2 2 3 3 3 2" xfId="32179" xr:uid="{00000000-0005-0000-0000-0000B0410000}"/>
    <cellStyle name="SAPBEXexcGood2 2 3 4" xfId="13648" xr:uid="{00000000-0005-0000-0000-0000B1410000}"/>
    <cellStyle name="SAPBEXexcGood2 2 3 4 2" xfId="26819" xr:uid="{00000000-0005-0000-0000-0000B2410000}"/>
    <cellStyle name="SAPBEXexcGood2 2 3 4 2 2" xfId="39570" xr:uid="{00000000-0005-0000-0000-0000B3410000}"/>
    <cellStyle name="SAPBEXexcGood2 2 3 5" xfId="19425" xr:uid="{00000000-0005-0000-0000-0000B4410000}"/>
    <cellStyle name="SAPBEXexcGood2 2 3 5 2" xfId="32176" xr:uid="{00000000-0005-0000-0000-0000B5410000}"/>
    <cellStyle name="SAPBEXexcGood2 2 4" xfId="5575" xr:uid="{00000000-0005-0000-0000-0000B6410000}"/>
    <cellStyle name="SAPBEXexcGood2 2 4 2" xfId="13644" xr:uid="{00000000-0005-0000-0000-0000B7410000}"/>
    <cellStyle name="SAPBEXexcGood2 2 4 2 2" xfId="26815" xr:uid="{00000000-0005-0000-0000-0000B8410000}"/>
    <cellStyle name="SAPBEXexcGood2 2 4 2 2 2" xfId="39566" xr:uid="{00000000-0005-0000-0000-0000B9410000}"/>
    <cellStyle name="SAPBEXexcGood2 2 4 3" xfId="19429" xr:uid="{00000000-0005-0000-0000-0000BA410000}"/>
    <cellStyle name="SAPBEXexcGood2 2 4 3 2" xfId="32180" xr:uid="{00000000-0005-0000-0000-0000BB410000}"/>
    <cellStyle name="SAPBEXexcGood2 2 5" xfId="10270" xr:uid="{00000000-0005-0000-0000-0000BC410000}"/>
    <cellStyle name="SAPBEXexcGood2 2 5 2" xfId="23442" xr:uid="{00000000-0005-0000-0000-0000BD410000}"/>
    <cellStyle name="SAPBEXexcGood2 2 5 2 2" xfId="36193" xr:uid="{00000000-0005-0000-0000-0000BE410000}"/>
    <cellStyle name="SAPBEXexcGood2 2 6" xfId="19418" xr:uid="{00000000-0005-0000-0000-0000BF410000}"/>
    <cellStyle name="SAPBEXexcGood2 2 6 2" xfId="32169" xr:uid="{00000000-0005-0000-0000-0000C0410000}"/>
    <cellStyle name="SAPBEXexcGood2 3" xfId="5576" xr:uid="{00000000-0005-0000-0000-0000C1410000}"/>
    <cellStyle name="SAPBEXexcGood2 3 2" xfId="13643" xr:uid="{00000000-0005-0000-0000-0000C2410000}"/>
    <cellStyle name="SAPBEXexcGood2 3 2 2" xfId="26814" xr:uid="{00000000-0005-0000-0000-0000C3410000}"/>
    <cellStyle name="SAPBEXexcGood2 3 2 2 2" xfId="39565" xr:uid="{00000000-0005-0000-0000-0000C4410000}"/>
    <cellStyle name="SAPBEXexcGood2 3 3" xfId="19430" xr:uid="{00000000-0005-0000-0000-0000C5410000}"/>
    <cellStyle name="SAPBEXexcGood2 3 3 2" xfId="32181" xr:uid="{00000000-0005-0000-0000-0000C6410000}"/>
    <cellStyle name="SAPBEXexcGood2 4" xfId="13652" xr:uid="{00000000-0005-0000-0000-0000C7410000}"/>
    <cellStyle name="SAPBEXexcGood2 4 2" xfId="26823" xr:uid="{00000000-0005-0000-0000-0000C8410000}"/>
    <cellStyle name="SAPBEXexcGood2 4 2 2" xfId="39574" xr:uid="{00000000-0005-0000-0000-0000C9410000}"/>
    <cellStyle name="SAPBEXexcGood2 5" xfId="19417" xr:uid="{00000000-0005-0000-0000-0000CA410000}"/>
    <cellStyle name="SAPBEXexcGood2 5 2" xfId="32168" xr:uid="{00000000-0005-0000-0000-0000CB410000}"/>
    <cellStyle name="SAPBEXexcGood2_01 - CO23" xfId="5577" xr:uid="{00000000-0005-0000-0000-0000CC410000}"/>
    <cellStyle name="SAPBEXexcGood3" xfId="5578" xr:uid="{00000000-0005-0000-0000-0000CD410000}"/>
    <cellStyle name="SAPBEXexcGood3 2" xfId="5579" xr:uid="{00000000-0005-0000-0000-0000CE410000}"/>
    <cellStyle name="SAPBEXexcGood3 2 2" xfId="5580" xr:uid="{00000000-0005-0000-0000-0000CF410000}"/>
    <cellStyle name="SAPBEXexcGood3 2 2 2" xfId="5581" xr:uid="{00000000-0005-0000-0000-0000D0410000}"/>
    <cellStyle name="SAPBEXexcGood3 2 2 2 2" xfId="5582" xr:uid="{00000000-0005-0000-0000-0000D1410000}"/>
    <cellStyle name="SAPBEXexcGood3 2 2 2 2 2" xfId="5583" xr:uid="{00000000-0005-0000-0000-0000D2410000}"/>
    <cellStyle name="SAPBEXexcGood3 2 2 2 2 2 2" xfId="13637" xr:uid="{00000000-0005-0000-0000-0000D3410000}"/>
    <cellStyle name="SAPBEXexcGood3 2 2 2 2 2 2 2" xfId="26808" xr:uid="{00000000-0005-0000-0000-0000D4410000}"/>
    <cellStyle name="SAPBEXexcGood3 2 2 2 2 2 2 2 2" xfId="39559" xr:uid="{00000000-0005-0000-0000-0000D5410000}"/>
    <cellStyle name="SAPBEXexcGood3 2 2 2 2 2 3" xfId="19436" xr:uid="{00000000-0005-0000-0000-0000D6410000}"/>
    <cellStyle name="SAPBEXexcGood3 2 2 2 2 2 3 2" xfId="32187" xr:uid="{00000000-0005-0000-0000-0000D7410000}"/>
    <cellStyle name="SAPBEXexcGood3 2 2 2 2 3" xfId="13638" xr:uid="{00000000-0005-0000-0000-0000D8410000}"/>
    <cellStyle name="SAPBEXexcGood3 2 2 2 2 3 2" xfId="26809" xr:uid="{00000000-0005-0000-0000-0000D9410000}"/>
    <cellStyle name="SAPBEXexcGood3 2 2 2 2 3 2 2" xfId="39560" xr:uid="{00000000-0005-0000-0000-0000DA410000}"/>
    <cellStyle name="SAPBEXexcGood3 2 2 2 2 4" xfId="19435" xr:uid="{00000000-0005-0000-0000-0000DB410000}"/>
    <cellStyle name="SAPBEXexcGood3 2 2 2 2 4 2" xfId="32186" xr:uid="{00000000-0005-0000-0000-0000DC410000}"/>
    <cellStyle name="SAPBEXexcGood3 2 2 2 3" xfId="5584" xr:uid="{00000000-0005-0000-0000-0000DD410000}"/>
    <cellStyle name="SAPBEXexcGood3 2 2 2 3 2" xfId="13636" xr:uid="{00000000-0005-0000-0000-0000DE410000}"/>
    <cellStyle name="SAPBEXexcGood3 2 2 2 3 2 2" xfId="26807" xr:uid="{00000000-0005-0000-0000-0000DF410000}"/>
    <cellStyle name="SAPBEXexcGood3 2 2 2 3 2 2 2" xfId="39558" xr:uid="{00000000-0005-0000-0000-0000E0410000}"/>
    <cellStyle name="SAPBEXexcGood3 2 2 2 3 3" xfId="19437" xr:uid="{00000000-0005-0000-0000-0000E1410000}"/>
    <cellStyle name="SAPBEXexcGood3 2 2 2 3 3 2" xfId="32188" xr:uid="{00000000-0005-0000-0000-0000E2410000}"/>
    <cellStyle name="SAPBEXexcGood3 2 2 2 4" xfId="13639" xr:uid="{00000000-0005-0000-0000-0000E3410000}"/>
    <cellStyle name="SAPBEXexcGood3 2 2 2 4 2" xfId="26810" xr:uid="{00000000-0005-0000-0000-0000E4410000}"/>
    <cellStyle name="SAPBEXexcGood3 2 2 2 4 2 2" xfId="39561" xr:uid="{00000000-0005-0000-0000-0000E5410000}"/>
    <cellStyle name="SAPBEXexcGood3 2 2 2 5" xfId="19434" xr:uid="{00000000-0005-0000-0000-0000E6410000}"/>
    <cellStyle name="SAPBEXexcGood3 2 2 2 5 2" xfId="32185" xr:uid="{00000000-0005-0000-0000-0000E7410000}"/>
    <cellStyle name="SAPBEXexcGood3 2 2 3" xfId="5585" xr:uid="{00000000-0005-0000-0000-0000E8410000}"/>
    <cellStyle name="SAPBEXexcGood3 2 2 3 2" xfId="13635" xr:uid="{00000000-0005-0000-0000-0000E9410000}"/>
    <cellStyle name="SAPBEXexcGood3 2 2 3 2 2" xfId="26806" xr:uid="{00000000-0005-0000-0000-0000EA410000}"/>
    <cellStyle name="SAPBEXexcGood3 2 2 3 2 2 2" xfId="39557" xr:uid="{00000000-0005-0000-0000-0000EB410000}"/>
    <cellStyle name="SAPBEXexcGood3 2 2 3 3" xfId="19438" xr:uid="{00000000-0005-0000-0000-0000EC410000}"/>
    <cellStyle name="SAPBEXexcGood3 2 2 3 3 2" xfId="32189" xr:uid="{00000000-0005-0000-0000-0000ED410000}"/>
    <cellStyle name="SAPBEXexcGood3 2 2 4" xfId="13640" xr:uid="{00000000-0005-0000-0000-0000EE410000}"/>
    <cellStyle name="SAPBEXexcGood3 2 2 4 2" xfId="26811" xr:uid="{00000000-0005-0000-0000-0000EF410000}"/>
    <cellStyle name="SAPBEXexcGood3 2 2 4 2 2" xfId="39562" xr:uid="{00000000-0005-0000-0000-0000F0410000}"/>
    <cellStyle name="SAPBEXexcGood3 2 2 5" xfId="19433" xr:uid="{00000000-0005-0000-0000-0000F1410000}"/>
    <cellStyle name="SAPBEXexcGood3 2 2 5 2" xfId="32184" xr:uid="{00000000-0005-0000-0000-0000F2410000}"/>
    <cellStyle name="SAPBEXexcGood3 2 3" xfId="5586" xr:uid="{00000000-0005-0000-0000-0000F3410000}"/>
    <cellStyle name="SAPBEXexcGood3 2 3 2" xfId="5587" xr:uid="{00000000-0005-0000-0000-0000F4410000}"/>
    <cellStyle name="SAPBEXexcGood3 2 3 2 2" xfId="5588" xr:uid="{00000000-0005-0000-0000-0000F5410000}"/>
    <cellStyle name="SAPBEXexcGood3 2 3 2 2 2" xfId="13632" xr:uid="{00000000-0005-0000-0000-0000F6410000}"/>
    <cellStyle name="SAPBEXexcGood3 2 3 2 2 2 2" xfId="26803" xr:uid="{00000000-0005-0000-0000-0000F7410000}"/>
    <cellStyle name="SAPBEXexcGood3 2 3 2 2 2 2 2" xfId="39554" xr:uid="{00000000-0005-0000-0000-0000F8410000}"/>
    <cellStyle name="SAPBEXexcGood3 2 3 2 2 3" xfId="19441" xr:uid="{00000000-0005-0000-0000-0000F9410000}"/>
    <cellStyle name="SAPBEXexcGood3 2 3 2 2 3 2" xfId="32192" xr:uid="{00000000-0005-0000-0000-0000FA410000}"/>
    <cellStyle name="SAPBEXexcGood3 2 3 2 3" xfId="13633" xr:uid="{00000000-0005-0000-0000-0000FB410000}"/>
    <cellStyle name="SAPBEXexcGood3 2 3 2 3 2" xfId="26804" xr:uid="{00000000-0005-0000-0000-0000FC410000}"/>
    <cellStyle name="SAPBEXexcGood3 2 3 2 3 2 2" xfId="39555" xr:uid="{00000000-0005-0000-0000-0000FD410000}"/>
    <cellStyle name="SAPBEXexcGood3 2 3 2 4" xfId="19440" xr:uid="{00000000-0005-0000-0000-0000FE410000}"/>
    <cellStyle name="SAPBEXexcGood3 2 3 2 4 2" xfId="32191" xr:uid="{00000000-0005-0000-0000-0000FF410000}"/>
    <cellStyle name="SAPBEXexcGood3 2 3 3" xfId="5589" xr:uid="{00000000-0005-0000-0000-000000420000}"/>
    <cellStyle name="SAPBEXexcGood3 2 3 3 2" xfId="13631" xr:uid="{00000000-0005-0000-0000-000001420000}"/>
    <cellStyle name="SAPBEXexcGood3 2 3 3 2 2" xfId="26802" xr:uid="{00000000-0005-0000-0000-000002420000}"/>
    <cellStyle name="SAPBEXexcGood3 2 3 3 2 2 2" xfId="39553" xr:uid="{00000000-0005-0000-0000-000003420000}"/>
    <cellStyle name="SAPBEXexcGood3 2 3 3 3" xfId="19442" xr:uid="{00000000-0005-0000-0000-000004420000}"/>
    <cellStyle name="SAPBEXexcGood3 2 3 3 3 2" xfId="32193" xr:uid="{00000000-0005-0000-0000-000005420000}"/>
    <cellStyle name="SAPBEXexcGood3 2 3 4" xfId="13634" xr:uid="{00000000-0005-0000-0000-000006420000}"/>
    <cellStyle name="SAPBEXexcGood3 2 3 4 2" xfId="26805" xr:uid="{00000000-0005-0000-0000-000007420000}"/>
    <cellStyle name="SAPBEXexcGood3 2 3 4 2 2" xfId="39556" xr:uid="{00000000-0005-0000-0000-000008420000}"/>
    <cellStyle name="SAPBEXexcGood3 2 3 5" xfId="19439" xr:uid="{00000000-0005-0000-0000-000009420000}"/>
    <cellStyle name="SAPBEXexcGood3 2 3 5 2" xfId="32190" xr:uid="{00000000-0005-0000-0000-00000A420000}"/>
    <cellStyle name="SAPBEXexcGood3 2 4" xfId="5590" xr:uid="{00000000-0005-0000-0000-00000B420000}"/>
    <cellStyle name="SAPBEXexcGood3 2 4 2" xfId="13630" xr:uid="{00000000-0005-0000-0000-00000C420000}"/>
    <cellStyle name="SAPBEXexcGood3 2 4 2 2" xfId="26801" xr:uid="{00000000-0005-0000-0000-00000D420000}"/>
    <cellStyle name="SAPBEXexcGood3 2 4 2 2 2" xfId="39552" xr:uid="{00000000-0005-0000-0000-00000E420000}"/>
    <cellStyle name="SAPBEXexcGood3 2 4 3" xfId="19443" xr:uid="{00000000-0005-0000-0000-00000F420000}"/>
    <cellStyle name="SAPBEXexcGood3 2 4 3 2" xfId="32194" xr:uid="{00000000-0005-0000-0000-000010420000}"/>
    <cellStyle name="SAPBEXexcGood3 2 5" xfId="13641" xr:uid="{00000000-0005-0000-0000-000011420000}"/>
    <cellStyle name="SAPBEXexcGood3 2 5 2" xfId="26812" xr:uid="{00000000-0005-0000-0000-000012420000}"/>
    <cellStyle name="SAPBEXexcGood3 2 5 2 2" xfId="39563" xr:uid="{00000000-0005-0000-0000-000013420000}"/>
    <cellStyle name="SAPBEXexcGood3 2 6" xfId="19432" xr:uid="{00000000-0005-0000-0000-000014420000}"/>
    <cellStyle name="SAPBEXexcGood3 2 6 2" xfId="32183" xr:uid="{00000000-0005-0000-0000-000015420000}"/>
    <cellStyle name="SAPBEXexcGood3 3" xfId="5591" xr:uid="{00000000-0005-0000-0000-000016420000}"/>
    <cellStyle name="SAPBEXexcGood3 3 2" xfId="13629" xr:uid="{00000000-0005-0000-0000-000017420000}"/>
    <cellStyle name="SAPBEXexcGood3 3 2 2" xfId="26800" xr:uid="{00000000-0005-0000-0000-000018420000}"/>
    <cellStyle name="SAPBEXexcGood3 3 2 2 2" xfId="39551" xr:uid="{00000000-0005-0000-0000-000019420000}"/>
    <cellStyle name="SAPBEXexcGood3 3 3" xfId="19444" xr:uid="{00000000-0005-0000-0000-00001A420000}"/>
    <cellStyle name="SAPBEXexcGood3 3 3 2" xfId="32195" xr:uid="{00000000-0005-0000-0000-00001B420000}"/>
    <cellStyle name="SAPBEXexcGood3 4" xfId="13642" xr:uid="{00000000-0005-0000-0000-00001C420000}"/>
    <cellStyle name="SAPBEXexcGood3 4 2" xfId="26813" xr:uid="{00000000-0005-0000-0000-00001D420000}"/>
    <cellStyle name="SAPBEXexcGood3 4 2 2" xfId="39564" xr:uid="{00000000-0005-0000-0000-00001E420000}"/>
    <cellStyle name="SAPBEXexcGood3 5" xfId="19431" xr:uid="{00000000-0005-0000-0000-00001F420000}"/>
    <cellStyle name="SAPBEXexcGood3 5 2" xfId="32182" xr:uid="{00000000-0005-0000-0000-000020420000}"/>
    <cellStyle name="SAPBEXexcGood3_01 - CO23" xfId="5592" xr:uid="{00000000-0005-0000-0000-000021420000}"/>
    <cellStyle name="SAPBEXfilterDrill" xfId="5593" xr:uid="{00000000-0005-0000-0000-000022420000}"/>
    <cellStyle name="SAPBEXfilterDrill 2" xfId="5594" xr:uid="{00000000-0005-0000-0000-000023420000}"/>
    <cellStyle name="SAPBEXfilterDrill 2 2" xfId="5595" xr:uid="{00000000-0005-0000-0000-000024420000}"/>
    <cellStyle name="SAPBEXfilterDrill 2 3" xfId="5596" xr:uid="{00000000-0005-0000-0000-000025420000}"/>
    <cellStyle name="SAPBEXfilterDrill 2 3 2" xfId="5597" xr:uid="{00000000-0005-0000-0000-000026420000}"/>
    <cellStyle name="SAPBEXfilterDrill 2 3 2 2" xfId="5598" xr:uid="{00000000-0005-0000-0000-000027420000}"/>
    <cellStyle name="SAPBEXfilterDrill 2 3 2 2 2" xfId="13624" xr:uid="{00000000-0005-0000-0000-000028420000}"/>
    <cellStyle name="SAPBEXfilterDrill 2 3 2 2 2 2" xfId="26795" xr:uid="{00000000-0005-0000-0000-000029420000}"/>
    <cellStyle name="SAPBEXfilterDrill 2 3 2 2 2 2 2" xfId="39546" xr:uid="{00000000-0005-0000-0000-00002A420000}"/>
    <cellStyle name="SAPBEXfilterDrill 2 3 2 2 3" xfId="19449" xr:uid="{00000000-0005-0000-0000-00002B420000}"/>
    <cellStyle name="SAPBEXfilterDrill 2 3 2 2 3 2" xfId="32200" xr:uid="{00000000-0005-0000-0000-00002C420000}"/>
    <cellStyle name="SAPBEXfilterDrill 2 3 2 3" xfId="13625" xr:uid="{00000000-0005-0000-0000-00002D420000}"/>
    <cellStyle name="SAPBEXfilterDrill 2 3 2 3 2" xfId="26796" xr:uid="{00000000-0005-0000-0000-00002E420000}"/>
    <cellStyle name="SAPBEXfilterDrill 2 3 2 3 2 2" xfId="39547" xr:uid="{00000000-0005-0000-0000-00002F420000}"/>
    <cellStyle name="SAPBEXfilterDrill 2 3 2 4" xfId="19448" xr:uid="{00000000-0005-0000-0000-000030420000}"/>
    <cellStyle name="SAPBEXfilterDrill 2 3 2 4 2" xfId="32199" xr:uid="{00000000-0005-0000-0000-000031420000}"/>
    <cellStyle name="SAPBEXfilterDrill 2 3 3" xfId="5599" xr:uid="{00000000-0005-0000-0000-000032420000}"/>
    <cellStyle name="SAPBEXfilterDrill 2 3 3 2" xfId="13623" xr:uid="{00000000-0005-0000-0000-000033420000}"/>
    <cellStyle name="SAPBEXfilterDrill 2 3 3 2 2" xfId="26794" xr:uid="{00000000-0005-0000-0000-000034420000}"/>
    <cellStyle name="SAPBEXfilterDrill 2 3 3 2 2 2" xfId="39545" xr:uid="{00000000-0005-0000-0000-000035420000}"/>
    <cellStyle name="SAPBEXfilterDrill 2 3 3 3" xfId="19450" xr:uid="{00000000-0005-0000-0000-000036420000}"/>
    <cellStyle name="SAPBEXfilterDrill 2 3 3 3 2" xfId="32201" xr:uid="{00000000-0005-0000-0000-000037420000}"/>
    <cellStyle name="SAPBEXfilterDrill 2 3 4" xfId="13626" xr:uid="{00000000-0005-0000-0000-000038420000}"/>
    <cellStyle name="SAPBEXfilterDrill 2 3 4 2" xfId="26797" xr:uid="{00000000-0005-0000-0000-000039420000}"/>
    <cellStyle name="SAPBEXfilterDrill 2 3 4 2 2" xfId="39548" xr:uid="{00000000-0005-0000-0000-00003A420000}"/>
    <cellStyle name="SAPBEXfilterDrill 2 3 5" xfId="19447" xr:uid="{00000000-0005-0000-0000-00003B420000}"/>
    <cellStyle name="SAPBEXfilterDrill 2 3 5 2" xfId="32198" xr:uid="{00000000-0005-0000-0000-00003C420000}"/>
    <cellStyle name="SAPBEXfilterDrill 2 4" xfId="5600" xr:uid="{00000000-0005-0000-0000-00003D420000}"/>
    <cellStyle name="SAPBEXfilterDrill 2 4 2" xfId="13622" xr:uid="{00000000-0005-0000-0000-00003E420000}"/>
    <cellStyle name="SAPBEXfilterDrill 2 4 2 2" xfId="26793" xr:uid="{00000000-0005-0000-0000-00003F420000}"/>
    <cellStyle name="SAPBEXfilterDrill 2 4 2 2 2" xfId="39544" xr:uid="{00000000-0005-0000-0000-000040420000}"/>
    <cellStyle name="SAPBEXfilterDrill 2 4 3" xfId="19451" xr:uid="{00000000-0005-0000-0000-000041420000}"/>
    <cellStyle name="SAPBEXfilterDrill 2 4 3 2" xfId="32202" xr:uid="{00000000-0005-0000-0000-000042420000}"/>
    <cellStyle name="SAPBEXfilterDrill 2 5" xfId="5601" xr:uid="{00000000-0005-0000-0000-000043420000}"/>
    <cellStyle name="SAPBEXfilterDrill 2 5 2" xfId="13621" xr:uid="{00000000-0005-0000-0000-000044420000}"/>
    <cellStyle name="SAPBEXfilterDrill 2 5 2 2" xfId="26792" xr:uid="{00000000-0005-0000-0000-000045420000}"/>
    <cellStyle name="SAPBEXfilterDrill 2 5 2 2 2" xfId="39543" xr:uid="{00000000-0005-0000-0000-000046420000}"/>
    <cellStyle name="SAPBEXfilterDrill 2 5 3" xfId="19452" xr:uid="{00000000-0005-0000-0000-000047420000}"/>
    <cellStyle name="SAPBEXfilterDrill 2 5 3 2" xfId="32203" xr:uid="{00000000-0005-0000-0000-000048420000}"/>
    <cellStyle name="SAPBEXfilterDrill 2 6" xfId="13627" xr:uid="{00000000-0005-0000-0000-000049420000}"/>
    <cellStyle name="SAPBEXfilterDrill 2 6 2" xfId="26798" xr:uid="{00000000-0005-0000-0000-00004A420000}"/>
    <cellStyle name="SAPBEXfilterDrill 2 6 2 2" xfId="39549" xr:uid="{00000000-0005-0000-0000-00004B420000}"/>
    <cellStyle name="SAPBEXfilterDrill 2 7" xfId="19446" xr:uid="{00000000-0005-0000-0000-00004C420000}"/>
    <cellStyle name="SAPBEXfilterDrill 2 7 2" xfId="32197" xr:uid="{00000000-0005-0000-0000-00004D420000}"/>
    <cellStyle name="SAPBEXfilterDrill 3" xfId="5602" xr:uid="{00000000-0005-0000-0000-00004E420000}"/>
    <cellStyle name="SAPBEXfilterDrill 3 2" xfId="13620" xr:uid="{00000000-0005-0000-0000-00004F420000}"/>
    <cellStyle name="SAPBEXfilterDrill 3 2 2" xfId="26791" xr:uid="{00000000-0005-0000-0000-000050420000}"/>
    <cellStyle name="SAPBEXfilterDrill 3 2 2 2" xfId="39542" xr:uid="{00000000-0005-0000-0000-000051420000}"/>
    <cellStyle name="SAPBEXfilterDrill 3 3" xfId="19453" xr:uid="{00000000-0005-0000-0000-000052420000}"/>
    <cellStyle name="SAPBEXfilterDrill 3 3 2" xfId="32204" xr:uid="{00000000-0005-0000-0000-000053420000}"/>
    <cellStyle name="SAPBEXfilterDrill 4" xfId="13628" xr:uid="{00000000-0005-0000-0000-000054420000}"/>
    <cellStyle name="SAPBEXfilterDrill 4 2" xfId="26799" xr:uid="{00000000-0005-0000-0000-000055420000}"/>
    <cellStyle name="SAPBEXfilterDrill 4 2 2" xfId="39550" xr:uid="{00000000-0005-0000-0000-000056420000}"/>
    <cellStyle name="SAPBEXfilterDrill 5" xfId="19445" xr:uid="{00000000-0005-0000-0000-000057420000}"/>
    <cellStyle name="SAPBEXfilterDrill 5 2" xfId="32196" xr:uid="{00000000-0005-0000-0000-000058420000}"/>
    <cellStyle name="SAPBEXfilterDrill_01 - CO23" xfId="5603" xr:uid="{00000000-0005-0000-0000-000059420000}"/>
    <cellStyle name="SAPBEXfilterItem" xfId="5604" xr:uid="{00000000-0005-0000-0000-00005A420000}"/>
    <cellStyle name="SAPBEXfilterItem 2" xfId="5605" xr:uid="{00000000-0005-0000-0000-00005B420000}"/>
    <cellStyle name="SAPBEXfilterItem 2 2" xfId="5606" xr:uid="{00000000-0005-0000-0000-00005C420000}"/>
    <cellStyle name="SAPBEXfilterItem 2 3" xfId="5607" xr:uid="{00000000-0005-0000-0000-00005D420000}"/>
    <cellStyle name="SAPBEXfilterItem 2 3 2" xfId="5608" xr:uid="{00000000-0005-0000-0000-00005E420000}"/>
    <cellStyle name="SAPBEXfilterItem 2 3 2 2" xfId="5609" xr:uid="{00000000-0005-0000-0000-00005F420000}"/>
    <cellStyle name="SAPBEXfilterItem 2 3 2 3" xfId="5610" xr:uid="{00000000-0005-0000-0000-000060420000}"/>
    <cellStyle name="SAPBEXfilterItem 2 3 3" xfId="5611" xr:uid="{00000000-0005-0000-0000-000061420000}"/>
    <cellStyle name="SAPBEXfilterItem 2 3 4" xfId="5612" xr:uid="{00000000-0005-0000-0000-000062420000}"/>
    <cellStyle name="SAPBEXfilterItem 2 4" xfId="5613" xr:uid="{00000000-0005-0000-0000-000063420000}"/>
    <cellStyle name="SAPBEXfilterItem 2 5" xfId="5614" xr:uid="{00000000-0005-0000-0000-000064420000}"/>
    <cellStyle name="SAPBEXfilterItem 2 6" xfId="5615" xr:uid="{00000000-0005-0000-0000-000065420000}"/>
    <cellStyle name="SAPBEXfilterItem 3" xfId="5616" xr:uid="{00000000-0005-0000-0000-000066420000}"/>
    <cellStyle name="SAPBEXfilterItem 3 2" xfId="5617" xr:uid="{00000000-0005-0000-0000-000067420000}"/>
    <cellStyle name="SAPBEXfilterItem 3 2 2" xfId="5618" xr:uid="{00000000-0005-0000-0000-000068420000}"/>
    <cellStyle name="SAPBEXfilterItem 3 3" xfId="5619" xr:uid="{00000000-0005-0000-0000-000069420000}"/>
    <cellStyle name="SAPBEXfilterItem 4" xfId="5620" xr:uid="{00000000-0005-0000-0000-00006A420000}"/>
    <cellStyle name="SAPBEXfilterItem_01 - CO23" xfId="5621" xr:uid="{00000000-0005-0000-0000-00006B420000}"/>
    <cellStyle name="SAPBEXfilterText" xfId="5622" xr:uid="{00000000-0005-0000-0000-00006C420000}"/>
    <cellStyle name="SAPBEXfilterText 2" xfId="5623" xr:uid="{00000000-0005-0000-0000-00006D420000}"/>
    <cellStyle name="SAPBEXfilterText 2 2" xfId="5624" xr:uid="{00000000-0005-0000-0000-00006E420000}"/>
    <cellStyle name="SAPBEXfilterText_01 - CO23" xfId="5625" xr:uid="{00000000-0005-0000-0000-00006F420000}"/>
    <cellStyle name="SAPBEXformats" xfId="5626" xr:uid="{00000000-0005-0000-0000-000070420000}"/>
    <cellStyle name="SAPBEXformats 2" xfId="5627" xr:uid="{00000000-0005-0000-0000-000071420000}"/>
    <cellStyle name="SAPBEXformats 2 2" xfId="5628" xr:uid="{00000000-0005-0000-0000-000072420000}"/>
    <cellStyle name="SAPBEXformats 2 2 2" xfId="5629" xr:uid="{00000000-0005-0000-0000-000073420000}"/>
    <cellStyle name="SAPBEXformats 2 2 2 2" xfId="5630" xr:uid="{00000000-0005-0000-0000-000074420000}"/>
    <cellStyle name="SAPBEXformats 2 2 2 2 2" xfId="5631" xr:uid="{00000000-0005-0000-0000-000075420000}"/>
    <cellStyle name="SAPBEXformats 2 2 2 2 2 2" xfId="13614" xr:uid="{00000000-0005-0000-0000-000076420000}"/>
    <cellStyle name="SAPBEXformats 2 2 2 2 2 2 2" xfId="26785" xr:uid="{00000000-0005-0000-0000-000077420000}"/>
    <cellStyle name="SAPBEXformats 2 2 2 2 2 2 2 2" xfId="39536" xr:uid="{00000000-0005-0000-0000-000078420000}"/>
    <cellStyle name="SAPBEXformats 2 2 2 2 2 3" xfId="19459" xr:uid="{00000000-0005-0000-0000-000079420000}"/>
    <cellStyle name="SAPBEXformats 2 2 2 2 2 3 2" xfId="32210" xr:uid="{00000000-0005-0000-0000-00007A420000}"/>
    <cellStyle name="SAPBEXformats 2 2 2 2 3" xfId="13615" xr:uid="{00000000-0005-0000-0000-00007B420000}"/>
    <cellStyle name="SAPBEXformats 2 2 2 2 3 2" xfId="26786" xr:uid="{00000000-0005-0000-0000-00007C420000}"/>
    <cellStyle name="SAPBEXformats 2 2 2 2 3 2 2" xfId="39537" xr:uid="{00000000-0005-0000-0000-00007D420000}"/>
    <cellStyle name="SAPBEXformats 2 2 2 2 4" xfId="19458" xr:uid="{00000000-0005-0000-0000-00007E420000}"/>
    <cellStyle name="SAPBEXformats 2 2 2 2 4 2" xfId="32209" xr:uid="{00000000-0005-0000-0000-00007F420000}"/>
    <cellStyle name="SAPBEXformats 2 2 2 3" xfId="5632" xr:uid="{00000000-0005-0000-0000-000080420000}"/>
    <cellStyle name="SAPBEXformats 2 2 2 3 2" xfId="13613" xr:uid="{00000000-0005-0000-0000-000081420000}"/>
    <cellStyle name="SAPBEXformats 2 2 2 3 2 2" xfId="26784" xr:uid="{00000000-0005-0000-0000-000082420000}"/>
    <cellStyle name="SAPBEXformats 2 2 2 3 2 2 2" xfId="39535" xr:uid="{00000000-0005-0000-0000-000083420000}"/>
    <cellStyle name="SAPBEXformats 2 2 2 3 3" xfId="19460" xr:uid="{00000000-0005-0000-0000-000084420000}"/>
    <cellStyle name="SAPBEXformats 2 2 2 3 3 2" xfId="32211" xr:uid="{00000000-0005-0000-0000-000085420000}"/>
    <cellStyle name="SAPBEXformats 2 2 2 4" xfId="5633" xr:uid="{00000000-0005-0000-0000-000086420000}"/>
    <cellStyle name="SAPBEXformats 2 2 2 4 2" xfId="13612" xr:uid="{00000000-0005-0000-0000-000087420000}"/>
    <cellStyle name="SAPBEXformats 2 2 2 4 2 2" xfId="26783" xr:uid="{00000000-0005-0000-0000-000088420000}"/>
    <cellStyle name="SAPBEXformats 2 2 2 4 2 2 2" xfId="39534" xr:uid="{00000000-0005-0000-0000-000089420000}"/>
    <cellStyle name="SAPBEXformats 2 2 2 4 3" xfId="19461" xr:uid="{00000000-0005-0000-0000-00008A420000}"/>
    <cellStyle name="SAPBEXformats 2 2 2 4 3 2" xfId="32212" xr:uid="{00000000-0005-0000-0000-00008B420000}"/>
    <cellStyle name="SAPBEXformats 2 2 2 5" xfId="13616" xr:uid="{00000000-0005-0000-0000-00008C420000}"/>
    <cellStyle name="SAPBEXformats 2 2 2 5 2" xfId="26787" xr:uid="{00000000-0005-0000-0000-00008D420000}"/>
    <cellStyle name="SAPBEXformats 2 2 2 5 2 2" xfId="39538" xr:uid="{00000000-0005-0000-0000-00008E420000}"/>
    <cellStyle name="SAPBEXformats 2 2 2 6" xfId="19457" xr:uid="{00000000-0005-0000-0000-00008F420000}"/>
    <cellStyle name="SAPBEXformats 2 2 2 6 2" xfId="32208" xr:uid="{00000000-0005-0000-0000-000090420000}"/>
    <cellStyle name="SAPBEXformats 2 2 3" xfId="5634" xr:uid="{00000000-0005-0000-0000-000091420000}"/>
    <cellStyle name="SAPBEXformats 2 2 3 2" xfId="5635" xr:uid="{00000000-0005-0000-0000-000092420000}"/>
    <cellStyle name="SAPBEXformats 2 2 3 2 2" xfId="13610" xr:uid="{00000000-0005-0000-0000-000093420000}"/>
    <cellStyle name="SAPBEXformats 2 2 3 2 2 2" xfId="26781" xr:uid="{00000000-0005-0000-0000-000094420000}"/>
    <cellStyle name="SAPBEXformats 2 2 3 2 2 2 2" xfId="39532" xr:uid="{00000000-0005-0000-0000-000095420000}"/>
    <cellStyle name="SAPBEXformats 2 2 3 2 3" xfId="19463" xr:uid="{00000000-0005-0000-0000-000096420000}"/>
    <cellStyle name="SAPBEXformats 2 2 3 2 3 2" xfId="32214" xr:uid="{00000000-0005-0000-0000-000097420000}"/>
    <cellStyle name="SAPBEXformats 2 2 3 3" xfId="13611" xr:uid="{00000000-0005-0000-0000-000098420000}"/>
    <cellStyle name="SAPBEXformats 2 2 3 3 2" xfId="26782" xr:uid="{00000000-0005-0000-0000-000099420000}"/>
    <cellStyle name="SAPBEXformats 2 2 3 3 2 2" xfId="39533" xr:uid="{00000000-0005-0000-0000-00009A420000}"/>
    <cellStyle name="SAPBEXformats 2 2 3 4" xfId="19462" xr:uid="{00000000-0005-0000-0000-00009B420000}"/>
    <cellStyle name="SAPBEXformats 2 2 3 4 2" xfId="32213" xr:uid="{00000000-0005-0000-0000-00009C420000}"/>
    <cellStyle name="SAPBEXformats 2 2 4" xfId="5636" xr:uid="{00000000-0005-0000-0000-00009D420000}"/>
    <cellStyle name="SAPBEXformats 2 2 4 2" xfId="13609" xr:uid="{00000000-0005-0000-0000-00009E420000}"/>
    <cellStyle name="SAPBEXformats 2 2 4 2 2" xfId="26780" xr:uid="{00000000-0005-0000-0000-00009F420000}"/>
    <cellStyle name="SAPBEXformats 2 2 4 2 2 2" xfId="39531" xr:uid="{00000000-0005-0000-0000-0000A0420000}"/>
    <cellStyle name="SAPBEXformats 2 2 4 3" xfId="19464" xr:uid="{00000000-0005-0000-0000-0000A1420000}"/>
    <cellStyle name="SAPBEXformats 2 2 4 3 2" xfId="32215" xr:uid="{00000000-0005-0000-0000-0000A2420000}"/>
    <cellStyle name="SAPBEXformats 2 2 5" xfId="13617" xr:uid="{00000000-0005-0000-0000-0000A3420000}"/>
    <cellStyle name="SAPBEXformats 2 2 5 2" xfId="26788" xr:uid="{00000000-0005-0000-0000-0000A4420000}"/>
    <cellStyle name="SAPBEXformats 2 2 5 2 2" xfId="39539" xr:uid="{00000000-0005-0000-0000-0000A5420000}"/>
    <cellStyle name="SAPBEXformats 2 2 6" xfId="19456" xr:uid="{00000000-0005-0000-0000-0000A6420000}"/>
    <cellStyle name="SAPBEXformats 2 2 6 2" xfId="32207" xr:uid="{00000000-0005-0000-0000-0000A7420000}"/>
    <cellStyle name="SAPBEXformats 2 3" xfId="5637" xr:uid="{00000000-0005-0000-0000-0000A8420000}"/>
    <cellStyle name="SAPBEXformats 2 3 2" xfId="5638" xr:uid="{00000000-0005-0000-0000-0000A9420000}"/>
    <cellStyle name="SAPBEXformats 2 3 2 2" xfId="5639" xr:uid="{00000000-0005-0000-0000-0000AA420000}"/>
    <cellStyle name="SAPBEXformats 2 3 2 2 2" xfId="13606" xr:uid="{00000000-0005-0000-0000-0000AB420000}"/>
    <cellStyle name="SAPBEXformats 2 3 2 2 2 2" xfId="26777" xr:uid="{00000000-0005-0000-0000-0000AC420000}"/>
    <cellStyle name="SAPBEXformats 2 3 2 2 2 2 2" xfId="39528" xr:uid="{00000000-0005-0000-0000-0000AD420000}"/>
    <cellStyle name="SAPBEXformats 2 3 2 2 3" xfId="19467" xr:uid="{00000000-0005-0000-0000-0000AE420000}"/>
    <cellStyle name="SAPBEXformats 2 3 2 2 3 2" xfId="32218" xr:uid="{00000000-0005-0000-0000-0000AF420000}"/>
    <cellStyle name="SAPBEXformats 2 3 2 3" xfId="13607" xr:uid="{00000000-0005-0000-0000-0000B0420000}"/>
    <cellStyle name="SAPBEXformats 2 3 2 3 2" xfId="26778" xr:uid="{00000000-0005-0000-0000-0000B1420000}"/>
    <cellStyle name="SAPBEXformats 2 3 2 3 2 2" xfId="39529" xr:uid="{00000000-0005-0000-0000-0000B2420000}"/>
    <cellStyle name="SAPBEXformats 2 3 2 4" xfId="19466" xr:uid="{00000000-0005-0000-0000-0000B3420000}"/>
    <cellStyle name="SAPBEXformats 2 3 2 4 2" xfId="32217" xr:uid="{00000000-0005-0000-0000-0000B4420000}"/>
    <cellStyle name="SAPBEXformats 2 3 3" xfId="5640" xr:uid="{00000000-0005-0000-0000-0000B5420000}"/>
    <cellStyle name="SAPBEXformats 2 3 3 2" xfId="13605" xr:uid="{00000000-0005-0000-0000-0000B6420000}"/>
    <cellStyle name="SAPBEXformats 2 3 3 2 2" xfId="26776" xr:uid="{00000000-0005-0000-0000-0000B7420000}"/>
    <cellStyle name="SAPBEXformats 2 3 3 2 2 2" xfId="39527" xr:uid="{00000000-0005-0000-0000-0000B8420000}"/>
    <cellStyle name="SAPBEXformats 2 3 3 3" xfId="19468" xr:uid="{00000000-0005-0000-0000-0000B9420000}"/>
    <cellStyle name="SAPBEXformats 2 3 3 3 2" xfId="32219" xr:uid="{00000000-0005-0000-0000-0000BA420000}"/>
    <cellStyle name="SAPBEXformats 2 3 4" xfId="13608" xr:uid="{00000000-0005-0000-0000-0000BB420000}"/>
    <cellStyle name="SAPBEXformats 2 3 4 2" xfId="26779" xr:uid="{00000000-0005-0000-0000-0000BC420000}"/>
    <cellStyle name="SAPBEXformats 2 3 4 2 2" xfId="39530" xr:uid="{00000000-0005-0000-0000-0000BD420000}"/>
    <cellStyle name="SAPBEXformats 2 3 5" xfId="19465" xr:uid="{00000000-0005-0000-0000-0000BE420000}"/>
    <cellStyle name="SAPBEXformats 2 3 5 2" xfId="32216" xr:uid="{00000000-0005-0000-0000-0000BF420000}"/>
    <cellStyle name="SAPBEXformats 2 4" xfId="5641" xr:uid="{00000000-0005-0000-0000-0000C0420000}"/>
    <cellStyle name="SAPBEXformats 2 4 2" xfId="13604" xr:uid="{00000000-0005-0000-0000-0000C1420000}"/>
    <cellStyle name="SAPBEXformats 2 4 2 2" xfId="26775" xr:uid="{00000000-0005-0000-0000-0000C2420000}"/>
    <cellStyle name="SAPBEXformats 2 4 2 2 2" xfId="39526" xr:uid="{00000000-0005-0000-0000-0000C3420000}"/>
    <cellStyle name="SAPBEXformats 2 4 3" xfId="19469" xr:uid="{00000000-0005-0000-0000-0000C4420000}"/>
    <cellStyle name="SAPBEXformats 2 4 3 2" xfId="32220" xr:uid="{00000000-0005-0000-0000-0000C5420000}"/>
    <cellStyle name="SAPBEXformats 2 5" xfId="13618" xr:uid="{00000000-0005-0000-0000-0000C6420000}"/>
    <cellStyle name="SAPBEXformats 2 5 2" xfId="26789" xr:uid="{00000000-0005-0000-0000-0000C7420000}"/>
    <cellStyle name="SAPBEXformats 2 5 2 2" xfId="39540" xr:uid="{00000000-0005-0000-0000-0000C8420000}"/>
    <cellStyle name="SAPBEXformats 2 6" xfId="19455" xr:uid="{00000000-0005-0000-0000-0000C9420000}"/>
    <cellStyle name="SAPBEXformats 2 6 2" xfId="32206" xr:uid="{00000000-0005-0000-0000-0000CA420000}"/>
    <cellStyle name="SAPBEXformats 3" xfId="5642" xr:uid="{00000000-0005-0000-0000-0000CB420000}"/>
    <cellStyle name="SAPBEXformats 3 2" xfId="5643" xr:uid="{00000000-0005-0000-0000-0000CC420000}"/>
    <cellStyle name="SAPBEXformats 3 2 2" xfId="13602" xr:uid="{00000000-0005-0000-0000-0000CD420000}"/>
    <cellStyle name="SAPBEXformats 3 2 2 2" xfId="26773" xr:uid="{00000000-0005-0000-0000-0000CE420000}"/>
    <cellStyle name="SAPBEXformats 3 2 2 2 2" xfId="39524" xr:uid="{00000000-0005-0000-0000-0000CF420000}"/>
    <cellStyle name="SAPBEXformats 3 2 3" xfId="19471" xr:uid="{00000000-0005-0000-0000-0000D0420000}"/>
    <cellStyle name="SAPBEXformats 3 2 3 2" xfId="32222" xr:uid="{00000000-0005-0000-0000-0000D1420000}"/>
    <cellStyle name="SAPBEXformats 3 3" xfId="5644" xr:uid="{00000000-0005-0000-0000-0000D2420000}"/>
    <cellStyle name="SAPBEXformats 3 3 2" xfId="13601" xr:uid="{00000000-0005-0000-0000-0000D3420000}"/>
    <cellStyle name="SAPBEXformats 3 3 2 2" xfId="26772" xr:uid="{00000000-0005-0000-0000-0000D4420000}"/>
    <cellStyle name="SAPBEXformats 3 3 2 2 2" xfId="39523" xr:uid="{00000000-0005-0000-0000-0000D5420000}"/>
    <cellStyle name="SAPBEXformats 3 3 3" xfId="19472" xr:uid="{00000000-0005-0000-0000-0000D6420000}"/>
    <cellStyle name="SAPBEXformats 3 3 3 2" xfId="32223" xr:uid="{00000000-0005-0000-0000-0000D7420000}"/>
    <cellStyle name="SAPBEXformats 3 4" xfId="13603" xr:uid="{00000000-0005-0000-0000-0000D8420000}"/>
    <cellStyle name="SAPBEXformats 3 4 2" xfId="26774" xr:uid="{00000000-0005-0000-0000-0000D9420000}"/>
    <cellStyle name="SAPBEXformats 3 4 2 2" xfId="39525" xr:uid="{00000000-0005-0000-0000-0000DA420000}"/>
    <cellStyle name="SAPBEXformats 3 5" xfId="19470" xr:uid="{00000000-0005-0000-0000-0000DB420000}"/>
    <cellStyle name="SAPBEXformats 3 5 2" xfId="32221" xr:uid="{00000000-0005-0000-0000-0000DC420000}"/>
    <cellStyle name="SAPBEXformats 4" xfId="5645" xr:uid="{00000000-0005-0000-0000-0000DD420000}"/>
    <cellStyle name="SAPBEXformats 4 2" xfId="5646" xr:uid="{00000000-0005-0000-0000-0000DE420000}"/>
    <cellStyle name="SAPBEXformats 4 2 2" xfId="5647" xr:uid="{00000000-0005-0000-0000-0000DF420000}"/>
    <cellStyle name="SAPBEXformats 4 2 2 2" xfId="13598" xr:uid="{00000000-0005-0000-0000-0000E0420000}"/>
    <cellStyle name="SAPBEXformats 4 2 2 2 2" xfId="26769" xr:uid="{00000000-0005-0000-0000-0000E1420000}"/>
    <cellStyle name="SAPBEXformats 4 2 2 2 2 2" xfId="39520" xr:uid="{00000000-0005-0000-0000-0000E2420000}"/>
    <cellStyle name="SAPBEXformats 4 2 2 3" xfId="19475" xr:uid="{00000000-0005-0000-0000-0000E3420000}"/>
    <cellStyle name="SAPBEXformats 4 2 2 3 2" xfId="32226" xr:uid="{00000000-0005-0000-0000-0000E4420000}"/>
    <cellStyle name="SAPBEXformats 4 2 3" xfId="5648" xr:uid="{00000000-0005-0000-0000-0000E5420000}"/>
    <cellStyle name="SAPBEXformats 4 2 3 2" xfId="13597" xr:uid="{00000000-0005-0000-0000-0000E6420000}"/>
    <cellStyle name="SAPBEXformats 4 2 3 2 2" xfId="26768" xr:uid="{00000000-0005-0000-0000-0000E7420000}"/>
    <cellStyle name="SAPBEXformats 4 2 3 2 2 2" xfId="39519" xr:uid="{00000000-0005-0000-0000-0000E8420000}"/>
    <cellStyle name="SAPBEXformats 4 2 3 3" xfId="19476" xr:uid="{00000000-0005-0000-0000-0000E9420000}"/>
    <cellStyle name="SAPBEXformats 4 2 3 3 2" xfId="32227" xr:uid="{00000000-0005-0000-0000-0000EA420000}"/>
    <cellStyle name="SAPBEXformats 4 2 4" xfId="13599" xr:uid="{00000000-0005-0000-0000-0000EB420000}"/>
    <cellStyle name="SAPBEXformats 4 2 4 2" xfId="26770" xr:uid="{00000000-0005-0000-0000-0000EC420000}"/>
    <cellStyle name="SAPBEXformats 4 2 4 2 2" xfId="39521" xr:uid="{00000000-0005-0000-0000-0000ED420000}"/>
    <cellStyle name="SAPBEXformats 4 2 5" xfId="19474" xr:uid="{00000000-0005-0000-0000-0000EE420000}"/>
    <cellStyle name="SAPBEXformats 4 2 5 2" xfId="32225" xr:uid="{00000000-0005-0000-0000-0000EF420000}"/>
    <cellStyle name="SAPBEXformats 4 3" xfId="5649" xr:uid="{00000000-0005-0000-0000-0000F0420000}"/>
    <cellStyle name="SAPBEXformats 4 3 2" xfId="13596" xr:uid="{00000000-0005-0000-0000-0000F1420000}"/>
    <cellStyle name="SAPBEXformats 4 3 2 2" xfId="26767" xr:uid="{00000000-0005-0000-0000-0000F2420000}"/>
    <cellStyle name="SAPBEXformats 4 3 2 2 2" xfId="39518" xr:uid="{00000000-0005-0000-0000-0000F3420000}"/>
    <cellStyle name="SAPBEXformats 4 3 3" xfId="19477" xr:uid="{00000000-0005-0000-0000-0000F4420000}"/>
    <cellStyle name="SAPBEXformats 4 3 3 2" xfId="32228" xr:uid="{00000000-0005-0000-0000-0000F5420000}"/>
    <cellStyle name="SAPBEXformats 4 4" xfId="5650" xr:uid="{00000000-0005-0000-0000-0000F6420000}"/>
    <cellStyle name="SAPBEXformats 4 4 2" xfId="13595" xr:uid="{00000000-0005-0000-0000-0000F7420000}"/>
    <cellStyle name="SAPBEXformats 4 4 2 2" xfId="26766" xr:uid="{00000000-0005-0000-0000-0000F8420000}"/>
    <cellStyle name="SAPBEXformats 4 4 2 2 2" xfId="39517" xr:uid="{00000000-0005-0000-0000-0000F9420000}"/>
    <cellStyle name="SAPBEXformats 4 4 3" xfId="19478" xr:uid="{00000000-0005-0000-0000-0000FA420000}"/>
    <cellStyle name="SAPBEXformats 4 4 3 2" xfId="32229" xr:uid="{00000000-0005-0000-0000-0000FB420000}"/>
    <cellStyle name="SAPBEXformats 4 5" xfId="13600" xr:uid="{00000000-0005-0000-0000-0000FC420000}"/>
    <cellStyle name="SAPBEXformats 4 5 2" xfId="26771" xr:uid="{00000000-0005-0000-0000-0000FD420000}"/>
    <cellStyle name="SAPBEXformats 4 5 2 2" xfId="39522" xr:uid="{00000000-0005-0000-0000-0000FE420000}"/>
    <cellStyle name="SAPBEXformats 4 6" xfId="19473" xr:uid="{00000000-0005-0000-0000-0000FF420000}"/>
    <cellStyle name="SAPBEXformats 4 6 2" xfId="32224" xr:uid="{00000000-0005-0000-0000-000000430000}"/>
    <cellStyle name="SAPBEXformats 5" xfId="5651" xr:uid="{00000000-0005-0000-0000-000001430000}"/>
    <cellStyle name="SAPBEXformats 5 2" xfId="5652" xr:uid="{00000000-0005-0000-0000-000002430000}"/>
    <cellStyle name="SAPBEXformats 5 2 2" xfId="13593" xr:uid="{00000000-0005-0000-0000-000003430000}"/>
    <cellStyle name="SAPBEXformats 5 2 2 2" xfId="26764" xr:uid="{00000000-0005-0000-0000-000004430000}"/>
    <cellStyle name="SAPBEXformats 5 2 2 2 2" xfId="39515" xr:uid="{00000000-0005-0000-0000-000005430000}"/>
    <cellStyle name="SAPBEXformats 5 2 3" xfId="19480" xr:uid="{00000000-0005-0000-0000-000006430000}"/>
    <cellStyle name="SAPBEXformats 5 2 3 2" xfId="32231" xr:uid="{00000000-0005-0000-0000-000007430000}"/>
    <cellStyle name="SAPBEXformats 5 3" xfId="5653" xr:uid="{00000000-0005-0000-0000-000008430000}"/>
    <cellStyle name="SAPBEXformats 5 3 2" xfId="13592" xr:uid="{00000000-0005-0000-0000-000009430000}"/>
    <cellStyle name="SAPBEXformats 5 3 2 2" xfId="26763" xr:uid="{00000000-0005-0000-0000-00000A430000}"/>
    <cellStyle name="SAPBEXformats 5 3 2 2 2" xfId="39514" xr:uid="{00000000-0005-0000-0000-00000B430000}"/>
    <cellStyle name="SAPBEXformats 5 3 3" xfId="19481" xr:uid="{00000000-0005-0000-0000-00000C430000}"/>
    <cellStyle name="SAPBEXformats 5 3 3 2" xfId="32232" xr:uid="{00000000-0005-0000-0000-00000D430000}"/>
    <cellStyle name="SAPBEXformats 5 4" xfId="13594" xr:uid="{00000000-0005-0000-0000-00000E430000}"/>
    <cellStyle name="SAPBEXformats 5 4 2" xfId="26765" xr:uid="{00000000-0005-0000-0000-00000F430000}"/>
    <cellStyle name="SAPBEXformats 5 4 2 2" xfId="39516" xr:uid="{00000000-0005-0000-0000-000010430000}"/>
    <cellStyle name="SAPBEXformats 5 5" xfId="19479" xr:uid="{00000000-0005-0000-0000-000011430000}"/>
    <cellStyle name="SAPBEXformats 5 5 2" xfId="32230" xr:uid="{00000000-0005-0000-0000-000012430000}"/>
    <cellStyle name="SAPBEXformats 6" xfId="5654" xr:uid="{00000000-0005-0000-0000-000013430000}"/>
    <cellStyle name="SAPBEXformats 6 2" xfId="5655" xr:uid="{00000000-0005-0000-0000-000014430000}"/>
    <cellStyle name="SAPBEXformats 6 2 2" xfId="13590" xr:uid="{00000000-0005-0000-0000-000015430000}"/>
    <cellStyle name="SAPBEXformats 6 2 2 2" xfId="26761" xr:uid="{00000000-0005-0000-0000-000016430000}"/>
    <cellStyle name="SAPBEXformats 6 2 2 2 2" xfId="39512" xr:uid="{00000000-0005-0000-0000-000017430000}"/>
    <cellStyle name="SAPBEXformats 6 2 3" xfId="19483" xr:uid="{00000000-0005-0000-0000-000018430000}"/>
    <cellStyle name="SAPBEXformats 6 2 3 2" xfId="32234" xr:uid="{00000000-0005-0000-0000-000019430000}"/>
    <cellStyle name="SAPBEXformats 6 3" xfId="5656" xr:uid="{00000000-0005-0000-0000-00001A430000}"/>
    <cellStyle name="SAPBEXformats 6 3 2" xfId="13589" xr:uid="{00000000-0005-0000-0000-00001B430000}"/>
    <cellStyle name="SAPBEXformats 6 3 2 2" xfId="26760" xr:uid="{00000000-0005-0000-0000-00001C430000}"/>
    <cellStyle name="SAPBEXformats 6 3 2 2 2" xfId="39511" xr:uid="{00000000-0005-0000-0000-00001D430000}"/>
    <cellStyle name="SAPBEXformats 6 3 3" xfId="19484" xr:uid="{00000000-0005-0000-0000-00001E430000}"/>
    <cellStyle name="SAPBEXformats 6 3 3 2" xfId="32235" xr:uid="{00000000-0005-0000-0000-00001F430000}"/>
    <cellStyle name="SAPBEXformats 6 4" xfId="13591" xr:uid="{00000000-0005-0000-0000-000020430000}"/>
    <cellStyle name="SAPBEXformats 6 4 2" xfId="26762" xr:uid="{00000000-0005-0000-0000-000021430000}"/>
    <cellStyle name="SAPBEXformats 6 4 2 2" xfId="39513" xr:uid="{00000000-0005-0000-0000-000022430000}"/>
    <cellStyle name="SAPBEXformats 6 5" xfId="19482" xr:uid="{00000000-0005-0000-0000-000023430000}"/>
    <cellStyle name="SAPBEXformats 6 5 2" xfId="32233" xr:uid="{00000000-0005-0000-0000-000024430000}"/>
    <cellStyle name="SAPBEXformats 7" xfId="5657" xr:uid="{00000000-0005-0000-0000-000025430000}"/>
    <cellStyle name="SAPBEXformats 7 2" xfId="13588" xr:uid="{00000000-0005-0000-0000-000026430000}"/>
    <cellStyle name="SAPBEXformats 7 2 2" xfId="26759" xr:uid="{00000000-0005-0000-0000-000027430000}"/>
    <cellStyle name="SAPBEXformats 7 2 2 2" xfId="39510" xr:uid="{00000000-0005-0000-0000-000028430000}"/>
    <cellStyle name="SAPBEXformats 7 3" xfId="19485" xr:uid="{00000000-0005-0000-0000-000029430000}"/>
    <cellStyle name="SAPBEXformats 7 3 2" xfId="32236" xr:uid="{00000000-0005-0000-0000-00002A430000}"/>
    <cellStyle name="SAPBEXformats 8" xfId="13619" xr:uid="{00000000-0005-0000-0000-00002B430000}"/>
    <cellStyle name="SAPBEXformats 8 2" xfId="26790" xr:uid="{00000000-0005-0000-0000-00002C430000}"/>
    <cellStyle name="SAPBEXformats 8 2 2" xfId="39541" xr:uid="{00000000-0005-0000-0000-00002D430000}"/>
    <cellStyle name="SAPBEXformats 9" xfId="19454" xr:uid="{00000000-0005-0000-0000-00002E430000}"/>
    <cellStyle name="SAPBEXformats 9 2" xfId="32205" xr:uid="{00000000-0005-0000-0000-00002F430000}"/>
    <cellStyle name="SAPBEXformats_01 - CO23" xfId="5658" xr:uid="{00000000-0005-0000-0000-000030430000}"/>
    <cellStyle name="SAPBEXheaderItem" xfId="5659" xr:uid="{00000000-0005-0000-0000-000031430000}"/>
    <cellStyle name="SAPBEXheaderItem 2" xfId="5660" xr:uid="{00000000-0005-0000-0000-000032430000}"/>
    <cellStyle name="SAPBEXheaderItem 3" xfId="5661" xr:uid="{00000000-0005-0000-0000-000033430000}"/>
    <cellStyle name="SAPBEXheaderItem 3 2" xfId="5662" xr:uid="{00000000-0005-0000-0000-000034430000}"/>
    <cellStyle name="SAPBEXheaderItem 3 2 2" xfId="5663" xr:uid="{00000000-0005-0000-0000-000035430000}"/>
    <cellStyle name="SAPBEXheaderItem 3 2 2 2" xfId="5664" xr:uid="{00000000-0005-0000-0000-000036430000}"/>
    <cellStyle name="SAPBEXheaderItem 3 2 2 2 2" xfId="13583" xr:uid="{00000000-0005-0000-0000-000037430000}"/>
    <cellStyle name="SAPBEXheaderItem 3 2 2 2 2 2" xfId="26754" xr:uid="{00000000-0005-0000-0000-000038430000}"/>
    <cellStyle name="SAPBEXheaderItem 3 2 2 2 2 2 2" xfId="39505" xr:uid="{00000000-0005-0000-0000-000039430000}"/>
    <cellStyle name="SAPBEXheaderItem 3 2 2 2 3" xfId="19490" xr:uid="{00000000-0005-0000-0000-00003A430000}"/>
    <cellStyle name="SAPBEXheaderItem 3 2 2 2 3 2" xfId="32241" xr:uid="{00000000-0005-0000-0000-00003B430000}"/>
    <cellStyle name="SAPBEXheaderItem 3 2 2 3" xfId="13584" xr:uid="{00000000-0005-0000-0000-00003C430000}"/>
    <cellStyle name="SAPBEXheaderItem 3 2 2 3 2" xfId="26755" xr:uid="{00000000-0005-0000-0000-00003D430000}"/>
    <cellStyle name="SAPBEXheaderItem 3 2 2 3 2 2" xfId="39506" xr:uid="{00000000-0005-0000-0000-00003E430000}"/>
    <cellStyle name="SAPBEXheaderItem 3 2 2 4" xfId="19489" xr:uid="{00000000-0005-0000-0000-00003F430000}"/>
    <cellStyle name="SAPBEXheaderItem 3 2 2 4 2" xfId="32240" xr:uid="{00000000-0005-0000-0000-000040430000}"/>
    <cellStyle name="SAPBEXheaderItem 3 2 3" xfId="5665" xr:uid="{00000000-0005-0000-0000-000041430000}"/>
    <cellStyle name="SAPBEXheaderItem 3 2 3 2" xfId="13582" xr:uid="{00000000-0005-0000-0000-000042430000}"/>
    <cellStyle name="SAPBEXheaderItem 3 2 3 2 2" xfId="26753" xr:uid="{00000000-0005-0000-0000-000043430000}"/>
    <cellStyle name="SAPBEXheaderItem 3 2 3 2 2 2" xfId="39504" xr:uid="{00000000-0005-0000-0000-000044430000}"/>
    <cellStyle name="SAPBEXheaderItem 3 2 3 3" xfId="19491" xr:uid="{00000000-0005-0000-0000-000045430000}"/>
    <cellStyle name="SAPBEXheaderItem 3 2 3 3 2" xfId="32242" xr:uid="{00000000-0005-0000-0000-000046430000}"/>
    <cellStyle name="SAPBEXheaderItem 3 2 4" xfId="13585" xr:uid="{00000000-0005-0000-0000-000047430000}"/>
    <cellStyle name="SAPBEXheaderItem 3 2 4 2" xfId="26756" xr:uid="{00000000-0005-0000-0000-000048430000}"/>
    <cellStyle name="SAPBEXheaderItem 3 2 4 2 2" xfId="39507" xr:uid="{00000000-0005-0000-0000-000049430000}"/>
    <cellStyle name="SAPBEXheaderItem 3 2 5" xfId="19488" xr:uid="{00000000-0005-0000-0000-00004A430000}"/>
    <cellStyle name="SAPBEXheaderItem 3 2 5 2" xfId="32239" xr:uid="{00000000-0005-0000-0000-00004B430000}"/>
    <cellStyle name="SAPBEXheaderItem 3 3" xfId="5666" xr:uid="{00000000-0005-0000-0000-00004C430000}"/>
    <cellStyle name="SAPBEXheaderItem 3 3 2" xfId="13581" xr:uid="{00000000-0005-0000-0000-00004D430000}"/>
    <cellStyle name="SAPBEXheaderItem 3 3 2 2" xfId="26752" xr:uid="{00000000-0005-0000-0000-00004E430000}"/>
    <cellStyle name="SAPBEXheaderItem 3 3 2 2 2" xfId="39503" xr:uid="{00000000-0005-0000-0000-00004F430000}"/>
    <cellStyle name="SAPBEXheaderItem 3 3 3" xfId="19492" xr:uid="{00000000-0005-0000-0000-000050430000}"/>
    <cellStyle name="SAPBEXheaderItem 3 3 3 2" xfId="32243" xr:uid="{00000000-0005-0000-0000-000051430000}"/>
    <cellStyle name="SAPBEXheaderItem 3 4" xfId="13586" xr:uid="{00000000-0005-0000-0000-000052430000}"/>
    <cellStyle name="SAPBEXheaderItem 3 4 2" xfId="26757" xr:uid="{00000000-0005-0000-0000-000053430000}"/>
    <cellStyle name="SAPBEXheaderItem 3 4 2 2" xfId="39508" xr:uid="{00000000-0005-0000-0000-000054430000}"/>
    <cellStyle name="SAPBEXheaderItem 3 5" xfId="19487" xr:uid="{00000000-0005-0000-0000-000055430000}"/>
    <cellStyle name="SAPBEXheaderItem 3 5 2" xfId="32238" xr:uid="{00000000-0005-0000-0000-000056430000}"/>
    <cellStyle name="SAPBEXheaderItem 4" xfId="5667" xr:uid="{00000000-0005-0000-0000-000057430000}"/>
    <cellStyle name="SAPBEXheaderItem 4 2" xfId="5668" xr:uid="{00000000-0005-0000-0000-000058430000}"/>
    <cellStyle name="SAPBEXheaderItem 4 2 2" xfId="13579" xr:uid="{00000000-0005-0000-0000-000059430000}"/>
    <cellStyle name="SAPBEXheaderItem 4 2 2 2" xfId="26750" xr:uid="{00000000-0005-0000-0000-00005A430000}"/>
    <cellStyle name="SAPBEXheaderItem 4 2 2 2 2" xfId="39501" xr:uid="{00000000-0005-0000-0000-00005B430000}"/>
    <cellStyle name="SAPBEXheaderItem 4 2 3" xfId="19494" xr:uid="{00000000-0005-0000-0000-00005C430000}"/>
    <cellStyle name="SAPBEXheaderItem 4 2 3 2" xfId="32245" xr:uid="{00000000-0005-0000-0000-00005D430000}"/>
    <cellStyle name="SAPBEXheaderItem 4 3" xfId="13580" xr:uid="{00000000-0005-0000-0000-00005E430000}"/>
    <cellStyle name="SAPBEXheaderItem 4 3 2" xfId="26751" xr:uid="{00000000-0005-0000-0000-00005F430000}"/>
    <cellStyle name="SAPBEXheaderItem 4 3 2 2" xfId="39502" xr:uid="{00000000-0005-0000-0000-000060430000}"/>
    <cellStyle name="SAPBEXheaderItem 4 4" xfId="19493" xr:uid="{00000000-0005-0000-0000-000061430000}"/>
    <cellStyle name="SAPBEXheaderItem 4 4 2" xfId="32244" xr:uid="{00000000-0005-0000-0000-000062430000}"/>
    <cellStyle name="SAPBEXheaderItem 5" xfId="13587" xr:uid="{00000000-0005-0000-0000-000063430000}"/>
    <cellStyle name="SAPBEXheaderItem 5 2" xfId="26758" xr:uid="{00000000-0005-0000-0000-000064430000}"/>
    <cellStyle name="SAPBEXheaderItem 5 2 2" xfId="39509" xr:uid="{00000000-0005-0000-0000-000065430000}"/>
    <cellStyle name="SAPBEXheaderItem 6" xfId="19486" xr:uid="{00000000-0005-0000-0000-000066430000}"/>
    <cellStyle name="SAPBEXheaderItem 6 2" xfId="32237" xr:uid="{00000000-0005-0000-0000-000067430000}"/>
    <cellStyle name="SAPBEXheaderItem_01 - CO23" xfId="5669" xr:uid="{00000000-0005-0000-0000-000068430000}"/>
    <cellStyle name="SAPBEXheaderText" xfId="5670" xr:uid="{00000000-0005-0000-0000-000069430000}"/>
    <cellStyle name="SAPBEXheaderText 2" xfId="5671" xr:uid="{00000000-0005-0000-0000-00006A430000}"/>
    <cellStyle name="SAPBEXheaderText 3" xfId="5672" xr:uid="{00000000-0005-0000-0000-00006B430000}"/>
    <cellStyle name="SAPBEXheaderText 3 2" xfId="5673" xr:uid="{00000000-0005-0000-0000-00006C430000}"/>
    <cellStyle name="SAPBEXheaderText 3 2 2" xfId="5674" xr:uid="{00000000-0005-0000-0000-00006D430000}"/>
    <cellStyle name="SAPBEXheaderText 3 2 2 2" xfId="5675" xr:uid="{00000000-0005-0000-0000-00006E430000}"/>
    <cellStyle name="SAPBEXheaderText 3 2 2 2 2" xfId="13504" xr:uid="{00000000-0005-0000-0000-00006F430000}"/>
    <cellStyle name="SAPBEXheaderText 3 2 2 2 2 2" xfId="26675" xr:uid="{00000000-0005-0000-0000-000070430000}"/>
    <cellStyle name="SAPBEXheaderText 3 2 2 2 2 2 2" xfId="39426" xr:uid="{00000000-0005-0000-0000-000071430000}"/>
    <cellStyle name="SAPBEXheaderText 3 2 2 2 3" xfId="19499" xr:uid="{00000000-0005-0000-0000-000072430000}"/>
    <cellStyle name="SAPBEXheaderText 3 2 2 2 3 2" xfId="32250" xr:uid="{00000000-0005-0000-0000-000073430000}"/>
    <cellStyle name="SAPBEXheaderText 3 2 2 3" xfId="10264" xr:uid="{00000000-0005-0000-0000-000074430000}"/>
    <cellStyle name="SAPBEXheaderText 3 2 2 3 2" xfId="23437" xr:uid="{00000000-0005-0000-0000-000075430000}"/>
    <cellStyle name="SAPBEXheaderText 3 2 2 3 2 2" xfId="36188" xr:uid="{00000000-0005-0000-0000-000076430000}"/>
    <cellStyle name="SAPBEXheaderText 3 2 2 4" xfId="19498" xr:uid="{00000000-0005-0000-0000-000077430000}"/>
    <cellStyle name="SAPBEXheaderText 3 2 2 4 2" xfId="32249" xr:uid="{00000000-0005-0000-0000-000078430000}"/>
    <cellStyle name="SAPBEXheaderText 3 2 3" xfId="5676" xr:uid="{00000000-0005-0000-0000-000079430000}"/>
    <cellStyle name="SAPBEXheaderText 3 2 3 2" xfId="13503" xr:uid="{00000000-0005-0000-0000-00007A430000}"/>
    <cellStyle name="SAPBEXheaderText 3 2 3 2 2" xfId="26674" xr:uid="{00000000-0005-0000-0000-00007B430000}"/>
    <cellStyle name="SAPBEXheaderText 3 2 3 2 2 2" xfId="39425" xr:uid="{00000000-0005-0000-0000-00007C430000}"/>
    <cellStyle name="SAPBEXheaderText 3 2 3 3" xfId="19500" xr:uid="{00000000-0005-0000-0000-00007D430000}"/>
    <cellStyle name="SAPBEXheaderText 3 2 3 3 2" xfId="32251" xr:uid="{00000000-0005-0000-0000-00007E430000}"/>
    <cellStyle name="SAPBEXheaderText 3 2 4" xfId="10265" xr:uid="{00000000-0005-0000-0000-00007F430000}"/>
    <cellStyle name="SAPBEXheaderText 3 2 4 2" xfId="23438" xr:uid="{00000000-0005-0000-0000-000080430000}"/>
    <cellStyle name="SAPBEXheaderText 3 2 4 2 2" xfId="36189" xr:uid="{00000000-0005-0000-0000-000081430000}"/>
    <cellStyle name="SAPBEXheaderText 3 2 5" xfId="19497" xr:uid="{00000000-0005-0000-0000-000082430000}"/>
    <cellStyle name="SAPBEXheaderText 3 2 5 2" xfId="32248" xr:uid="{00000000-0005-0000-0000-000083430000}"/>
    <cellStyle name="SAPBEXheaderText 3 3" xfId="5677" xr:uid="{00000000-0005-0000-0000-000084430000}"/>
    <cellStyle name="SAPBEXheaderText 3 3 2" xfId="13502" xr:uid="{00000000-0005-0000-0000-000085430000}"/>
    <cellStyle name="SAPBEXheaderText 3 3 2 2" xfId="26673" xr:uid="{00000000-0005-0000-0000-000086430000}"/>
    <cellStyle name="SAPBEXheaderText 3 3 2 2 2" xfId="39424" xr:uid="{00000000-0005-0000-0000-000087430000}"/>
    <cellStyle name="SAPBEXheaderText 3 3 3" xfId="19501" xr:uid="{00000000-0005-0000-0000-000088430000}"/>
    <cellStyle name="SAPBEXheaderText 3 3 3 2" xfId="32252" xr:uid="{00000000-0005-0000-0000-000089430000}"/>
    <cellStyle name="SAPBEXheaderText 3 4" xfId="13577" xr:uid="{00000000-0005-0000-0000-00008A430000}"/>
    <cellStyle name="SAPBEXheaderText 3 4 2" xfId="26748" xr:uid="{00000000-0005-0000-0000-00008B430000}"/>
    <cellStyle name="SAPBEXheaderText 3 4 2 2" xfId="39499" xr:uid="{00000000-0005-0000-0000-00008C430000}"/>
    <cellStyle name="SAPBEXheaderText 3 5" xfId="19496" xr:uid="{00000000-0005-0000-0000-00008D430000}"/>
    <cellStyle name="SAPBEXheaderText 3 5 2" xfId="32247" xr:uid="{00000000-0005-0000-0000-00008E430000}"/>
    <cellStyle name="SAPBEXheaderText 4" xfId="5678" xr:uid="{00000000-0005-0000-0000-00008F430000}"/>
    <cellStyle name="SAPBEXheaderText 4 2" xfId="5679" xr:uid="{00000000-0005-0000-0000-000090430000}"/>
    <cellStyle name="SAPBEXheaderText 4 2 2" xfId="13500" xr:uid="{00000000-0005-0000-0000-000091430000}"/>
    <cellStyle name="SAPBEXheaderText 4 2 2 2" xfId="26671" xr:uid="{00000000-0005-0000-0000-000092430000}"/>
    <cellStyle name="SAPBEXheaderText 4 2 2 2 2" xfId="39422" xr:uid="{00000000-0005-0000-0000-000093430000}"/>
    <cellStyle name="SAPBEXheaderText 4 2 3" xfId="19503" xr:uid="{00000000-0005-0000-0000-000094430000}"/>
    <cellStyle name="SAPBEXheaderText 4 2 3 2" xfId="32254" xr:uid="{00000000-0005-0000-0000-000095430000}"/>
    <cellStyle name="SAPBEXheaderText 4 3" xfId="13501" xr:uid="{00000000-0005-0000-0000-000096430000}"/>
    <cellStyle name="SAPBEXheaderText 4 3 2" xfId="26672" xr:uid="{00000000-0005-0000-0000-000097430000}"/>
    <cellStyle name="SAPBEXheaderText 4 3 2 2" xfId="39423" xr:uid="{00000000-0005-0000-0000-000098430000}"/>
    <cellStyle name="SAPBEXheaderText 4 4" xfId="19502" xr:uid="{00000000-0005-0000-0000-000099430000}"/>
    <cellStyle name="SAPBEXheaderText 4 4 2" xfId="32253" xr:uid="{00000000-0005-0000-0000-00009A430000}"/>
    <cellStyle name="SAPBEXheaderText 5" xfId="13578" xr:uid="{00000000-0005-0000-0000-00009B430000}"/>
    <cellStyle name="SAPBEXheaderText 5 2" xfId="26749" xr:uid="{00000000-0005-0000-0000-00009C430000}"/>
    <cellStyle name="SAPBEXheaderText 5 2 2" xfId="39500" xr:uid="{00000000-0005-0000-0000-00009D430000}"/>
    <cellStyle name="SAPBEXheaderText 6" xfId="19495" xr:uid="{00000000-0005-0000-0000-00009E430000}"/>
    <cellStyle name="SAPBEXheaderText 6 2" xfId="32246" xr:uid="{00000000-0005-0000-0000-00009F430000}"/>
    <cellStyle name="SAPBEXheaderText_01 - CO23" xfId="5680" xr:uid="{00000000-0005-0000-0000-0000A0430000}"/>
    <cellStyle name="SAPBEXHLevel0" xfId="5681" xr:uid="{00000000-0005-0000-0000-0000A1430000}"/>
    <cellStyle name="SAPBEXHLevel0 10" xfId="5682" xr:uid="{00000000-0005-0000-0000-0000A2430000}"/>
    <cellStyle name="SAPBEXHLevel0 10 2" xfId="5683" xr:uid="{00000000-0005-0000-0000-0000A3430000}"/>
    <cellStyle name="SAPBEXHLevel0 10 2 2" xfId="5684" xr:uid="{00000000-0005-0000-0000-0000A4430000}"/>
    <cellStyle name="SAPBEXHLevel0 10 2 2 2" xfId="5685" xr:uid="{00000000-0005-0000-0000-0000A5430000}"/>
    <cellStyle name="SAPBEXHLevel0 10 2 2 2 2" xfId="14116" xr:uid="{00000000-0005-0000-0000-0000A6430000}"/>
    <cellStyle name="SAPBEXHLevel0 10 2 2 2 2 2" xfId="27287" xr:uid="{00000000-0005-0000-0000-0000A7430000}"/>
    <cellStyle name="SAPBEXHLevel0 10 2 2 2 2 2 2" xfId="40038" xr:uid="{00000000-0005-0000-0000-0000A8430000}"/>
    <cellStyle name="SAPBEXHLevel0 10 2 2 2 3" xfId="13177" xr:uid="{00000000-0005-0000-0000-0000A9430000}"/>
    <cellStyle name="SAPBEXHLevel0 10 2 2 2 3 2" xfId="26348" xr:uid="{00000000-0005-0000-0000-0000AA430000}"/>
    <cellStyle name="SAPBEXHLevel0 10 2 2 2 3 2 2" xfId="39099" xr:uid="{00000000-0005-0000-0000-0000AB430000}"/>
    <cellStyle name="SAPBEXHLevel0 10 2 2 2 4" xfId="19508" xr:uid="{00000000-0005-0000-0000-0000AC430000}"/>
    <cellStyle name="SAPBEXHLevel0 10 2 2 2 4 2" xfId="32259" xr:uid="{00000000-0005-0000-0000-0000AD430000}"/>
    <cellStyle name="SAPBEXHLevel0 10 2 2 3" xfId="5686" xr:uid="{00000000-0005-0000-0000-0000AE430000}"/>
    <cellStyle name="SAPBEXHLevel0 10 2 2 3 2" xfId="14117" xr:uid="{00000000-0005-0000-0000-0000AF430000}"/>
    <cellStyle name="SAPBEXHLevel0 10 2 2 3 2 2" xfId="27288" xr:uid="{00000000-0005-0000-0000-0000B0430000}"/>
    <cellStyle name="SAPBEXHLevel0 10 2 2 3 2 2 2" xfId="40039" xr:uid="{00000000-0005-0000-0000-0000B1430000}"/>
    <cellStyle name="SAPBEXHLevel0 10 2 2 3 3" xfId="13170" xr:uid="{00000000-0005-0000-0000-0000B2430000}"/>
    <cellStyle name="SAPBEXHLevel0 10 2 2 3 3 2" xfId="26341" xr:uid="{00000000-0005-0000-0000-0000B3430000}"/>
    <cellStyle name="SAPBEXHLevel0 10 2 2 3 3 2 2" xfId="39092" xr:uid="{00000000-0005-0000-0000-0000B4430000}"/>
    <cellStyle name="SAPBEXHLevel0 10 2 2 3 4" xfId="19509" xr:uid="{00000000-0005-0000-0000-0000B5430000}"/>
    <cellStyle name="SAPBEXHLevel0 10 2 2 3 4 2" xfId="32260" xr:uid="{00000000-0005-0000-0000-0000B6430000}"/>
    <cellStyle name="SAPBEXHLevel0 10 2 2 4" xfId="14115" xr:uid="{00000000-0005-0000-0000-0000B7430000}"/>
    <cellStyle name="SAPBEXHLevel0 10 2 2 4 2" xfId="27286" xr:uid="{00000000-0005-0000-0000-0000B8430000}"/>
    <cellStyle name="SAPBEXHLevel0 10 2 2 4 2 2" xfId="40037" xr:uid="{00000000-0005-0000-0000-0000B9430000}"/>
    <cellStyle name="SAPBEXHLevel0 10 2 2 5" xfId="13184" xr:uid="{00000000-0005-0000-0000-0000BA430000}"/>
    <cellStyle name="SAPBEXHLevel0 10 2 2 5 2" xfId="26355" xr:uid="{00000000-0005-0000-0000-0000BB430000}"/>
    <cellStyle name="SAPBEXHLevel0 10 2 2 5 2 2" xfId="39106" xr:uid="{00000000-0005-0000-0000-0000BC430000}"/>
    <cellStyle name="SAPBEXHLevel0 10 2 2 6" xfId="19507" xr:uid="{00000000-0005-0000-0000-0000BD430000}"/>
    <cellStyle name="SAPBEXHLevel0 10 2 2 6 2" xfId="32258" xr:uid="{00000000-0005-0000-0000-0000BE430000}"/>
    <cellStyle name="SAPBEXHLevel0 10 2 3" xfId="5687" xr:uid="{00000000-0005-0000-0000-0000BF430000}"/>
    <cellStyle name="SAPBEXHLevel0 10 2 3 2" xfId="14118" xr:uid="{00000000-0005-0000-0000-0000C0430000}"/>
    <cellStyle name="SAPBEXHLevel0 10 2 3 2 2" xfId="27289" xr:uid="{00000000-0005-0000-0000-0000C1430000}"/>
    <cellStyle name="SAPBEXHLevel0 10 2 3 2 2 2" xfId="40040" xr:uid="{00000000-0005-0000-0000-0000C2430000}"/>
    <cellStyle name="SAPBEXHLevel0 10 2 3 3" xfId="13169" xr:uid="{00000000-0005-0000-0000-0000C3430000}"/>
    <cellStyle name="SAPBEXHLevel0 10 2 3 3 2" xfId="26340" xr:uid="{00000000-0005-0000-0000-0000C4430000}"/>
    <cellStyle name="SAPBEXHLevel0 10 2 3 3 2 2" xfId="39091" xr:uid="{00000000-0005-0000-0000-0000C5430000}"/>
    <cellStyle name="SAPBEXHLevel0 10 2 3 4" xfId="19510" xr:uid="{00000000-0005-0000-0000-0000C6430000}"/>
    <cellStyle name="SAPBEXHLevel0 10 2 3 4 2" xfId="32261" xr:uid="{00000000-0005-0000-0000-0000C7430000}"/>
    <cellStyle name="SAPBEXHLevel0 10 2 4" xfId="5688" xr:uid="{00000000-0005-0000-0000-0000C8430000}"/>
    <cellStyle name="SAPBEXHLevel0 10 2 4 2" xfId="14119" xr:uid="{00000000-0005-0000-0000-0000C9430000}"/>
    <cellStyle name="SAPBEXHLevel0 10 2 4 2 2" xfId="27290" xr:uid="{00000000-0005-0000-0000-0000CA430000}"/>
    <cellStyle name="SAPBEXHLevel0 10 2 4 2 2 2" xfId="40041" xr:uid="{00000000-0005-0000-0000-0000CB430000}"/>
    <cellStyle name="SAPBEXHLevel0 10 2 4 3" xfId="13162" xr:uid="{00000000-0005-0000-0000-0000CC430000}"/>
    <cellStyle name="SAPBEXHLevel0 10 2 4 3 2" xfId="26333" xr:uid="{00000000-0005-0000-0000-0000CD430000}"/>
    <cellStyle name="SAPBEXHLevel0 10 2 4 3 2 2" xfId="39084" xr:uid="{00000000-0005-0000-0000-0000CE430000}"/>
    <cellStyle name="SAPBEXHLevel0 10 2 4 4" xfId="19511" xr:uid="{00000000-0005-0000-0000-0000CF430000}"/>
    <cellStyle name="SAPBEXHLevel0 10 2 4 4 2" xfId="32262" xr:uid="{00000000-0005-0000-0000-0000D0430000}"/>
    <cellStyle name="SAPBEXHLevel0 10 2 5" xfId="14114" xr:uid="{00000000-0005-0000-0000-0000D1430000}"/>
    <cellStyle name="SAPBEXHLevel0 10 2 5 2" xfId="27285" xr:uid="{00000000-0005-0000-0000-0000D2430000}"/>
    <cellStyle name="SAPBEXHLevel0 10 2 5 2 2" xfId="40036" xr:uid="{00000000-0005-0000-0000-0000D3430000}"/>
    <cellStyle name="SAPBEXHLevel0 10 2 6" xfId="13197" xr:uid="{00000000-0005-0000-0000-0000D4430000}"/>
    <cellStyle name="SAPBEXHLevel0 10 2 6 2" xfId="26368" xr:uid="{00000000-0005-0000-0000-0000D5430000}"/>
    <cellStyle name="SAPBEXHLevel0 10 2 6 2 2" xfId="39119" xr:uid="{00000000-0005-0000-0000-0000D6430000}"/>
    <cellStyle name="SAPBEXHLevel0 10 2 7" xfId="19506" xr:uid="{00000000-0005-0000-0000-0000D7430000}"/>
    <cellStyle name="SAPBEXHLevel0 10 2 7 2" xfId="32257" xr:uid="{00000000-0005-0000-0000-0000D8430000}"/>
    <cellStyle name="SAPBEXHLevel0 10 3" xfId="5689" xr:uid="{00000000-0005-0000-0000-0000D9430000}"/>
    <cellStyle name="SAPBEXHLevel0 10 3 2" xfId="5690" xr:uid="{00000000-0005-0000-0000-0000DA430000}"/>
    <cellStyle name="SAPBEXHLevel0 10 3 2 2" xfId="14121" xr:uid="{00000000-0005-0000-0000-0000DB430000}"/>
    <cellStyle name="SAPBEXHLevel0 10 3 2 2 2" xfId="27292" xr:uid="{00000000-0005-0000-0000-0000DC430000}"/>
    <cellStyle name="SAPBEXHLevel0 10 3 2 2 2 2" xfId="40043" xr:uid="{00000000-0005-0000-0000-0000DD430000}"/>
    <cellStyle name="SAPBEXHLevel0 10 3 2 3" xfId="13154" xr:uid="{00000000-0005-0000-0000-0000DE430000}"/>
    <cellStyle name="SAPBEXHLevel0 10 3 2 3 2" xfId="26325" xr:uid="{00000000-0005-0000-0000-0000DF430000}"/>
    <cellStyle name="SAPBEXHLevel0 10 3 2 3 2 2" xfId="39076" xr:uid="{00000000-0005-0000-0000-0000E0430000}"/>
    <cellStyle name="SAPBEXHLevel0 10 3 2 4" xfId="19513" xr:uid="{00000000-0005-0000-0000-0000E1430000}"/>
    <cellStyle name="SAPBEXHLevel0 10 3 2 4 2" xfId="32264" xr:uid="{00000000-0005-0000-0000-0000E2430000}"/>
    <cellStyle name="SAPBEXHLevel0 10 3 3" xfId="5691" xr:uid="{00000000-0005-0000-0000-0000E3430000}"/>
    <cellStyle name="SAPBEXHLevel0 10 3 3 2" xfId="14122" xr:uid="{00000000-0005-0000-0000-0000E4430000}"/>
    <cellStyle name="SAPBEXHLevel0 10 3 3 2 2" xfId="27293" xr:uid="{00000000-0005-0000-0000-0000E5430000}"/>
    <cellStyle name="SAPBEXHLevel0 10 3 3 2 2 2" xfId="40044" xr:uid="{00000000-0005-0000-0000-0000E6430000}"/>
    <cellStyle name="SAPBEXHLevel0 10 3 3 3" xfId="13153" xr:uid="{00000000-0005-0000-0000-0000E7430000}"/>
    <cellStyle name="SAPBEXHLevel0 10 3 3 3 2" xfId="26324" xr:uid="{00000000-0005-0000-0000-0000E8430000}"/>
    <cellStyle name="SAPBEXHLevel0 10 3 3 3 2 2" xfId="39075" xr:uid="{00000000-0005-0000-0000-0000E9430000}"/>
    <cellStyle name="SAPBEXHLevel0 10 3 3 4" xfId="19514" xr:uid="{00000000-0005-0000-0000-0000EA430000}"/>
    <cellStyle name="SAPBEXHLevel0 10 3 3 4 2" xfId="32265" xr:uid="{00000000-0005-0000-0000-0000EB430000}"/>
    <cellStyle name="SAPBEXHLevel0 10 3 4" xfId="14120" xr:uid="{00000000-0005-0000-0000-0000EC430000}"/>
    <cellStyle name="SAPBEXHLevel0 10 3 4 2" xfId="27291" xr:uid="{00000000-0005-0000-0000-0000ED430000}"/>
    <cellStyle name="SAPBEXHLevel0 10 3 4 2 2" xfId="40042" xr:uid="{00000000-0005-0000-0000-0000EE430000}"/>
    <cellStyle name="SAPBEXHLevel0 10 3 5" xfId="13155" xr:uid="{00000000-0005-0000-0000-0000EF430000}"/>
    <cellStyle name="SAPBEXHLevel0 10 3 5 2" xfId="26326" xr:uid="{00000000-0005-0000-0000-0000F0430000}"/>
    <cellStyle name="SAPBEXHLevel0 10 3 5 2 2" xfId="39077" xr:uid="{00000000-0005-0000-0000-0000F1430000}"/>
    <cellStyle name="SAPBEXHLevel0 10 3 6" xfId="19512" xr:uid="{00000000-0005-0000-0000-0000F2430000}"/>
    <cellStyle name="SAPBEXHLevel0 10 3 6 2" xfId="32263" xr:uid="{00000000-0005-0000-0000-0000F3430000}"/>
    <cellStyle name="SAPBEXHLevel0 10 4" xfId="5692" xr:uid="{00000000-0005-0000-0000-0000F4430000}"/>
    <cellStyle name="SAPBEXHLevel0 10 4 2" xfId="14123" xr:uid="{00000000-0005-0000-0000-0000F5430000}"/>
    <cellStyle name="SAPBEXHLevel0 10 4 2 2" xfId="27294" xr:uid="{00000000-0005-0000-0000-0000F6430000}"/>
    <cellStyle name="SAPBEXHLevel0 10 4 2 2 2" xfId="40045" xr:uid="{00000000-0005-0000-0000-0000F7430000}"/>
    <cellStyle name="SAPBEXHLevel0 10 4 3" xfId="13152" xr:uid="{00000000-0005-0000-0000-0000F8430000}"/>
    <cellStyle name="SAPBEXHLevel0 10 4 3 2" xfId="26323" xr:uid="{00000000-0005-0000-0000-0000F9430000}"/>
    <cellStyle name="SAPBEXHLevel0 10 4 3 2 2" xfId="39074" xr:uid="{00000000-0005-0000-0000-0000FA430000}"/>
    <cellStyle name="SAPBEXHLevel0 10 4 4" xfId="19515" xr:uid="{00000000-0005-0000-0000-0000FB430000}"/>
    <cellStyle name="SAPBEXHLevel0 10 4 4 2" xfId="32266" xr:uid="{00000000-0005-0000-0000-0000FC430000}"/>
    <cellStyle name="SAPBEXHLevel0 10 5" xfId="5693" xr:uid="{00000000-0005-0000-0000-0000FD430000}"/>
    <cellStyle name="SAPBEXHLevel0 10 5 2" xfId="14124" xr:uid="{00000000-0005-0000-0000-0000FE430000}"/>
    <cellStyle name="SAPBEXHLevel0 10 5 2 2" xfId="27295" xr:uid="{00000000-0005-0000-0000-0000FF430000}"/>
    <cellStyle name="SAPBEXHLevel0 10 5 2 2 2" xfId="40046" xr:uid="{00000000-0005-0000-0000-000000440000}"/>
    <cellStyle name="SAPBEXHLevel0 10 5 3" xfId="13151" xr:uid="{00000000-0005-0000-0000-000001440000}"/>
    <cellStyle name="SAPBEXHLevel0 10 5 3 2" xfId="26322" xr:uid="{00000000-0005-0000-0000-000002440000}"/>
    <cellStyle name="SAPBEXHLevel0 10 5 3 2 2" xfId="39073" xr:uid="{00000000-0005-0000-0000-000003440000}"/>
    <cellStyle name="SAPBEXHLevel0 10 5 4" xfId="19516" xr:uid="{00000000-0005-0000-0000-000004440000}"/>
    <cellStyle name="SAPBEXHLevel0 10 5 4 2" xfId="32267" xr:uid="{00000000-0005-0000-0000-000005440000}"/>
    <cellStyle name="SAPBEXHLevel0 10 6" xfId="14113" xr:uid="{00000000-0005-0000-0000-000006440000}"/>
    <cellStyle name="SAPBEXHLevel0 10 6 2" xfId="27284" xr:uid="{00000000-0005-0000-0000-000007440000}"/>
    <cellStyle name="SAPBEXHLevel0 10 6 2 2" xfId="40035" xr:uid="{00000000-0005-0000-0000-000008440000}"/>
    <cellStyle name="SAPBEXHLevel0 10 7" xfId="13198" xr:uid="{00000000-0005-0000-0000-000009440000}"/>
    <cellStyle name="SAPBEXHLevel0 10 7 2" xfId="26369" xr:uid="{00000000-0005-0000-0000-00000A440000}"/>
    <cellStyle name="SAPBEXHLevel0 10 7 2 2" xfId="39120" xr:uid="{00000000-0005-0000-0000-00000B440000}"/>
    <cellStyle name="SAPBEXHLevel0 10 8" xfId="19505" xr:uid="{00000000-0005-0000-0000-00000C440000}"/>
    <cellStyle name="SAPBEXHLevel0 10 8 2" xfId="32256" xr:uid="{00000000-0005-0000-0000-00000D440000}"/>
    <cellStyle name="SAPBEXHLevel0 11" xfId="5694" xr:uid="{00000000-0005-0000-0000-00000E440000}"/>
    <cellStyle name="SAPBEXHLevel0 11 2" xfId="5695" xr:uid="{00000000-0005-0000-0000-00000F440000}"/>
    <cellStyle name="SAPBEXHLevel0 11 2 2" xfId="5696" xr:uid="{00000000-0005-0000-0000-000010440000}"/>
    <cellStyle name="SAPBEXHLevel0 11 2 2 2" xfId="5697" xr:uid="{00000000-0005-0000-0000-000011440000}"/>
    <cellStyle name="SAPBEXHLevel0 11 2 2 2 2" xfId="14128" xr:uid="{00000000-0005-0000-0000-000012440000}"/>
    <cellStyle name="SAPBEXHLevel0 11 2 2 2 2 2" xfId="27299" xr:uid="{00000000-0005-0000-0000-000013440000}"/>
    <cellStyle name="SAPBEXHLevel0 11 2 2 2 2 2 2" xfId="40050" xr:uid="{00000000-0005-0000-0000-000014440000}"/>
    <cellStyle name="SAPBEXHLevel0 11 2 2 2 3" xfId="13147" xr:uid="{00000000-0005-0000-0000-000015440000}"/>
    <cellStyle name="SAPBEXHLevel0 11 2 2 2 3 2" xfId="26318" xr:uid="{00000000-0005-0000-0000-000016440000}"/>
    <cellStyle name="SAPBEXHLevel0 11 2 2 2 3 2 2" xfId="39069" xr:uid="{00000000-0005-0000-0000-000017440000}"/>
    <cellStyle name="SAPBEXHLevel0 11 2 2 2 4" xfId="19520" xr:uid="{00000000-0005-0000-0000-000018440000}"/>
    <cellStyle name="SAPBEXHLevel0 11 2 2 2 4 2" xfId="32271" xr:uid="{00000000-0005-0000-0000-000019440000}"/>
    <cellStyle name="SAPBEXHLevel0 11 2 2 3" xfId="5698" xr:uid="{00000000-0005-0000-0000-00001A440000}"/>
    <cellStyle name="SAPBEXHLevel0 11 2 2 3 2" xfId="14129" xr:uid="{00000000-0005-0000-0000-00001B440000}"/>
    <cellStyle name="SAPBEXHLevel0 11 2 2 3 2 2" xfId="27300" xr:uid="{00000000-0005-0000-0000-00001C440000}"/>
    <cellStyle name="SAPBEXHLevel0 11 2 2 3 2 2 2" xfId="40051" xr:uid="{00000000-0005-0000-0000-00001D440000}"/>
    <cellStyle name="SAPBEXHLevel0 11 2 2 3 3" xfId="13146" xr:uid="{00000000-0005-0000-0000-00001E440000}"/>
    <cellStyle name="SAPBEXHLevel0 11 2 2 3 3 2" xfId="26317" xr:uid="{00000000-0005-0000-0000-00001F440000}"/>
    <cellStyle name="SAPBEXHLevel0 11 2 2 3 3 2 2" xfId="39068" xr:uid="{00000000-0005-0000-0000-000020440000}"/>
    <cellStyle name="SAPBEXHLevel0 11 2 2 3 4" xfId="19521" xr:uid="{00000000-0005-0000-0000-000021440000}"/>
    <cellStyle name="SAPBEXHLevel0 11 2 2 3 4 2" xfId="32272" xr:uid="{00000000-0005-0000-0000-000022440000}"/>
    <cellStyle name="SAPBEXHLevel0 11 2 2 4" xfId="14127" xr:uid="{00000000-0005-0000-0000-000023440000}"/>
    <cellStyle name="SAPBEXHLevel0 11 2 2 4 2" xfId="27298" xr:uid="{00000000-0005-0000-0000-000024440000}"/>
    <cellStyle name="SAPBEXHLevel0 11 2 2 4 2 2" xfId="40049" xr:uid="{00000000-0005-0000-0000-000025440000}"/>
    <cellStyle name="SAPBEXHLevel0 11 2 2 5" xfId="13148" xr:uid="{00000000-0005-0000-0000-000026440000}"/>
    <cellStyle name="SAPBEXHLevel0 11 2 2 5 2" xfId="26319" xr:uid="{00000000-0005-0000-0000-000027440000}"/>
    <cellStyle name="SAPBEXHLevel0 11 2 2 5 2 2" xfId="39070" xr:uid="{00000000-0005-0000-0000-000028440000}"/>
    <cellStyle name="SAPBEXHLevel0 11 2 2 6" xfId="19519" xr:uid="{00000000-0005-0000-0000-000029440000}"/>
    <cellStyle name="SAPBEXHLevel0 11 2 2 6 2" xfId="32270" xr:uid="{00000000-0005-0000-0000-00002A440000}"/>
    <cellStyle name="SAPBEXHLevel0 11 2 3" xfId="5699" xr:uid="{00000000-0005-0000-0000-00002B440000}"/>
    <cellStyle name="SAPBEXHLevel0 11 2 3 2" xfId="14130" xr:uid="{00000000-0005-0000-0000-00002C440000}"/>
    <cellStyle name="SAPBEXHLevel0 11 2 3 2 2" xfId="27301" xr:uid="{00000000-0005-0000-0000-00002D440000}"/>
    <cellStyle name="SAPBEXHLevel0 11 2 3 2 2 2" xfId="40052" xr:uid="{00000000-0005-0000-0000-00002E440000}"/>
    <cellStyle name="SAPBEXHLevel0 11 2 3 3" xfId="13145" xr:uid="{00000000-0005-0000-0000-00002F440000}"/>
    <cellStyle name="SAPBEXHLevel0 11 2 3 3 2" xfId="26316" xr:uid="{00000000-0005-0000-0000-000030440000}"/>
    <cellStyle name="SAPBEXHLevel0 11 2 3 3 2 2" xfId="39067" xr:uid="{00000000-0005-0000-0000-000031440000}"/>
    <cellStyle name="SAPBEXHLevel0 11 2 3 4" xfId="19522" xr:uid="{00000000-0005-0000-0000-000032440000}"/>
    <cellStyle name="SAPBEXHLevel0 11 2 3 4 2" xfId="32273" xr:uid="{00000000-0005-0000-0000-000033440000}"/>
    <cellStyle name="SAPBEXHLevel0 11 2 4" xfId="5700" xr:uid="{00000000-0005-0000-0000-000034440000}"/>
    <cellStyle name="SAPBEXHLevel0 11 2 4 2" xfId="14131" xr:uid="{00000000-0005-0000-0000-000035440000}"/>
    <cellStyle name="SAPBEXHLevel0 11 2 4 2 2" xfId="27302" xr:uid="{00000000-0005-0000-0000-000036440000}"/>
    <cellStyle name="SAPBEXHLevel0 11 2 4 2 2 2" xfId="40053" xr:uid="{00000000-0005-0000-0000-000037440000}"/>
    <cellStyle name="SAPBEXHLevel0 11 2 4 3" xfId="13144" xr:uid="{00000000-0005-0000-0000-000038440000}"/>
    <cellStyle name="SAPBEXHLevel0 11 2 4 3 2" xfId="26315" xr:uid="{00000000-0005-0000-0000-000039440000}"/>
    <cellStyle name="SAPBEXHLevel0 11 2 4 3 2 2" xfId="39066" xr:uid="{00000000-0005-0000-0000-00003A440000}"/>
    <cellStyle name="SAPBEXHLevel0 11 2 4 4" xfId="19523" xr:uid="{00000000-0005-0000-0000-00003B440000}"/>
    <cellStyle name="SAPBEXHLevel0 11 2 4 4 2" xfId="32274" xr:uid="{00000000-0005-0000-0000-00003C440000}"/>
    <cellStyle name="SAPBEXHLevel0 11 2 5" xfId="14126" xr:uid="{00000000-0005-0000-0000-00003D440000}"/>
    <cellStyle name="SAPBEXHLevel0 11 2 5 2" xfId="27297" xr:uid="{00000000-0005-0000-0000-00003E440000}"/>
    <cellStyle name="SAPBEXHLevel0 11 2 5 2 2" xfId="40048" xr:uid="{00000000-0005-0000-0000-00003F440000}"/>
    <cellStyle name="SAPBEXHLevel0 11 2 6" xfId="13149" xr:uid="{00000000-0005-0000-0000-000040440000}"/>
    <cellStyle name="SAPBEXHLevel0 11 2 6 2" xfId="26320" xr:uid="{00000000-0005-0000-0000-000041440000}"/>
    <cellStyle name="SAPBEXHLevel0 11 2 6 2 2" xfId="39071" xr:uid="{00000000-0005-0000-0000-000042440000}"/>
    <cellStyle name="SAPBEXHLevel0 11 2 7" xfId="19518" xr:uid="{00000000-0005-0000-0000-000043440000}"/>
    <cellStyle name="SAPBEXHLevel0 11 2 7 2" xfId="32269" xr:uid="{00000000-0005-0000-0000-000044440000}"/>
    <cellStyle name="SAPBEXHLevel0 11 3" xfId="5701" xr:uid="{00000000-0005-0000-0000-000045440000}"/>
    <cellStyle name="SAPBEXHLevel0 11 3 2" xfId="5702" xr:uid="{00000000-0005-0000-0000-000046440000}"/>
    <cellStyle name="SAPBEXHLevel0 11 3 2 2" xfId="14133" xr:uid="{00000000-0005-0000-0000-000047440000}"/>
    <cellStyle name="SAPBEXHLevel0 11 3 2 2 2" xfId="27304" xr:uid="{00000000-0005-0000-0000-000048440000}"/>
    <cellStyle name="SAPBEXHLevel0 11 3 2 2 2 2" xfId="40055" xr:uid="{00000000-0005-0000-0000-000049440000}"/>
    <cellStyle name="SAPBEXHLevel0 11 3 2 3" xfId="13142" xr:uid="{00000000-0005-0000-0000-00004A440000}"/>
    <cellStyle name="SAPBEXHLevel0 11 3 2 3 2" xfId="26313" xr:uid="{00000000-0005-0000-0000-00004B440000}"/>
    <cellStyle name="SAPBEXHLevel0 11 3 2 3 2 2" xfId="39064" xr:uid="{00000000-0005-0000-0000-00004C440000}"/>
    <cellStyle name="SAPBEXHLevel0 11 3 2 4" xfId="19525" xr:uid="{00000000-0005-0000-0000-00004D440000}"/>
    <cellStyle name="SAPBEXHLevel0 11 3 2 4 2" xfId="32276" xr:uid="{00000000-0005-0000-0000-00004E440000}"/>
    <cellStyle name="SAPBEXHLevel0 11 3 3" xfId="5703" xr:uid="{00000000-0005-0000-0000-00004F440000}"/>
    <cellStyle name="SAPBEXHLevel0 11 3 3 2" xfId="14134" xr:uid="{00000000-0005-0000-0000-000050440000}"/>
    <cellStyle name="SAPBEXHLevel0 11 3 3 2 2" xfId="27305" xr:uid="{00000000-0005-0000-0000-000051440000}"/>
    <cellStyle name="SAPBEXHLevel0 11 3 3 2 2 2" xfId="40056" xr:uid="{00000000-0005-0000-0000-000052440000}"/>
    <cellStyle name="SAPBEXHLevel0 11 3 3 3" xfId="13141" xr:uid="{00000000-0005-0000-0000-000053440000}"/>
    <cellStyle name="SAPBEXHLevel0 11 3 3 3 2" xfId="26312" xr:uid="{00000000-0005-0000-0000-000054440000}"/>
    <cellStyle name="SAPBEXHLevel0 11 3 3 3 2 2" xfId="39063" xr:uid="{00000000-0005-0000-0000-000055440000}"/>
    <cellStyle name="SAPBEXHLevel0 11 3 3 4" xfId="19526" xr:uid="{00000000-0005-0000-0000-000056440000}"/>
    <cellStyle name="SAPBEXHLevel0 11 3 3 4 2" xfId="32277" xr:uid="{00000000-0005-0000-0000-000057440000}"/>
    <cellStyle name="SAPBEXHLevel0 11 3 4" xfId="14132" xr:uid="{00000000-0005-0000-0000-000058440000}"/>
    <cellStyle name="SAPBEXHLevel0 11 3 4 2" xfId="27303" xr:uid="{00000000-0005-0000-0000-000059440000}"/>
    <cellStyle name="SAPBEXHLevel0 11 3 4 2 2" xfId="40054" xr:uid="{00000000-0005-0000-0000-00005A440000}"/>
    <cellStyle name="SAPBEXHLevel0 11 3 5" xfId="13143" xr:uid="{00000000-0005-0000-0000-00005B440000}"/>
    <cellStyle name="SAPBEXHLevel0 11 3 5 2" xfId="26314" xr:uid="{00000000-0005-0000-0000-00005C440000}"/>
    <cellStyle name="SAPBEXHLevel0 11 3 5 2 2" xfId="39065" xr:uid="{00000000-0005-0000-0000-00005D440000}"/>
    <cellStyle name="SAPBEXHLevel0 11 3 6" xfId="19524" xr:uid="{00000000-0005-0000-0000-00005E440000}"/>
    <cellStyle name="SAPBEXHLevel0 11 3 6 2" xfId="32275" xr:uid="{00000000-0005-0000-0000-00005F440000}"/>
    <cellStyle name="SAPBEXHLevel0 11 4" xfId="5704" xr:uid="{00000000-0005-0000-0000-000060440000}"/>
    <cellStyle name="SAPBEXHLevel0 11 4 2" xfId="14135" xr:uid="{00000000-0005-0000-0000-000061440000}"/>
    <cellStyle name="SAPBEXHLevel0 11 4 2 2" xfId="27306" xr:uid="{00000000-0005-0000-0000-000062440000}"/>
    <cellStyle name="SAPBEXHLevel0 11 4 2 2 2" xfId="40057" xr:uid="{00000000-0005-0000-0000-000063440000}"/>
    <cellStyle name="SAPBEXHLevel0 11 4 3" xfId="13140" xr:uid="{00000000-0005-0000-0000-000064440000}"/>
    <cellStyle name="SAPBEXHLevel0 11 4 3 2" xfId="26311" xr:uid="{00000000-0005-0000-0000-000065440000}"/>
    <cellStyle name="SAPBEXHLevel0 11 4 3 2 2" xfId="39062" xr:uid="{00000000-0005-0000-0000-000066440000}"/>
    <cellStyle name="SAPBEXHLevel0 11 4 4" xfId="19527" xr:uid="{00000000-0005-0000-0000-000067440000}"/>
    <cellStyle name="SAPBEXHLevel0 11 4 4 2" xfId="32278" xr:uid="{00000000-0005-0000-0000-000068440000}"/>
    <cellStyle name="SAPBEXHLevel0 11 5" xfId="5705" xr:uid="{00000000-0005-0000-0000-000069440000}"/>
    <cellStyle name="SAPBEXHLevel0 11 5 2" xfId="14136" xr:uid="{00000000-0005-0000-0000-00006A440000}"/>
    <cellStyle name="SAPBEXHLevel0 11 5 2 2" xfId="27307" xr:uid="{00000000-0005-0000-0000-00006B440000}"/>
    <cellStyle name="SAPBEXHLevel0 11 5 2 2 2" xfId="40058" xr:uid="{00000000-0005-0000-0000-00006C440000}"/>
    <cellStyle name="SAPBEXHLevel0 11 5 3" xfId="13139" xr:uid="{00000000-0005-0000-0000-00006D440000}"/>
    <cellStyle name="SAPBEXHLevel0 11 5 3 2" xfId="26310" xr:uid="{00000000-0005-0000-0000-00006E440000}"/>
    <cellStyle name="SAPBEXHLevel0 11 5 3 2 2" xfId="39061" xr:uid="{00000000-0005-0000-0000-00006F440000}"/>
    <cellStyle name="SAPBEXHLevel0 11 5 4" xfId="19528" xr:uid="{00000000-0005-0000-0000-000070440000}"/>
    <cellStyle name="SAPBEXHLevel0 11 5 4 2" xfId="32279" xr:uid="{00000000-0005-0000-0000-000071440000}"/>
    <cellStyle name="SAPBEXHLevel0 11 6" xfId="14125" xr:uid="{00000000-0005-0000-0000-000072440000}"/>
    <cellStyle name="SAPBEXHLevel0 11 6 2" xfId="27296" xr:uid="{00000000-0005-0000-0000-000073440000}"/>
    <cellStyle name="SAPBEXHLevel0 11 6 2 2" xfId="40047" xr:uid="{00000000-0005-0000-0000-000074440000}"/>
    <cellStyle name="SAPBEXHLevel0 11 7" xfId="13150" xr:uid="{00000000-0005-0000-0000-000075440000}"/>
    <cellStyle name="SAPBEXHLevel0 11 7 2" xfId="26321" xr:uid="{00000000-0005-0000-0000-000076440000}"/>
    <cellStyle name="SAPBEXHLevel0 11 7 2 2" xfId="39072" xr:uid="{00000000-0005-0000-0000-000077440000}"/>
    <cellStyle name="SAPBEXHLevel0 11 8" xfId="19517" xr:uid="{00000000-0005-0000-0000-000078440000}"/>
    <cellStyle name="SAPBEXHLevel0 11 8 2" xfId="32268" xr:uid="{00000000-0005-0000-0000-000079440000}"/>
    <cellStyle name="SAPBEXHLevel0 12" xfId="5706" xr:uid="{00000000-0005-0000-0000-00007A440000}"/>
    <cellStyle name="SAPBEXHLevel0 12 2" xfId="5707" xr:uid="{00000000-0005-0000-0000-00007B440000}"/>
    <cellStyle name="SAPBEXHLevel0 12 2 2" xfId="5708" xr:uid="{00000000-0005-0000-0000-00007C440000}"/>
    <cellStyle name="SAPBEXHLevel0 12 2 2 2" xfId="5709" xr:uid="{00000000-0005-0000-0000-00007D440000}"/>
    <cellStyle name="SAPBEXHLevel0 12 2 2 2 2" xfId="14140" xr:uid="{00000000-0005-0000-0000-00007E440000}"/>
    <cellStyle name="SAPBEXHLevel0 12 2 2 2 2 2" xfId="27311" xr:uid="{00000000-0005-0000-0000-00007F440000}"/>
    <cellStyle name="SAPBEXHLevel0 12 2 2 2 2 2 2" xfId="40062" xr:uid="{00000000-0005-0000-0000-000080440000}"/>
    <cellStyle name="SAPBEXHLevel0 12 2 2 2 3" xfId="13135" xr:uid="{00000000-0005-0000-0000-000081440000}"/>
    <cellStyle name="SAPBEXHLevel0 12 2 2 2 3 2" xfId="26306" xr:uid="{00000000-0005-0000-0000-000082440000}"/>
    <cellStyle name="SAPBEXHLevel0 12 2 2 2 3 2 2" xfId="39057" xr:uid="{00000000-0005-0000-0000-000083440000}"/>
    <cellStyle name="SAPBEXHLevel0 12 2 2 2 4" xfId="19532" xr:uid="{00000000-0005-0000-0000-000084440000}"/>
    <cellStyle name="SAPBEXHLevel0 12 2 2 2 4 2" xfId="32283" xr:uid="{00000000-0005-0000-0000-000085440000}"/>
    <cellStyle name="SAPBEXHLevel0 12 2 2 3" xfId="5710" xr:uid="{00000000-0005-0000-0000-000086440000}"/>
    <cellStyle name="SAPBEXHLevel0 12 2 2 3 2" xfId="14141" xr:uid="{00000000-0005-0000-0000-000087440000}"/>
    <cellStyle name="SAPBEXHLevel0 12 2 2 3 2 2" xfId="27312" xr:uid="{00000000-0005-0000-0000-000088440000}"/>
    <cellStyle name="SAPBEXHLevel0 12 2 2 3 2 2 2" xfId="40063" xr:uid="{00000000-0005-0000-0000-000089440000}"/>
    <cellStyle name="SAPBEXHLevel0 12 2 2 3 3" xfId="13134" xr:uid="{00000000-0005-0000-0000-00008A440000}"/>
    <cellStyle name="SAPBEXHLevel0 12 2 2 3 3 2" xfId="26305" xr:uid="{00000000-0005-0000-0000-00008B440000}"/>
    <cellStyle name="SAPBEXHLevel0 12 2 2 3 3 2 2" xfId="39056" xr:uid="{00000000-0005-0000-0000-00008C440000}"/>
    <cellStyle name="SAPBEXHLevel0 12 2 2 3 4" xfId="19533" xr:uid="{00000000-0005-0000-0000-00008D440000}"/>
    <cellStyle name="SAPBEXHLevel0 12 2 2 3 4 2" xfId="32284" xr:uid="{00000000-0005-0000-0000-00008E440000}"/>
    <cellStyle name="SAPBEXHLevel0 12 2 2 4" xfId="14139" xr:uid="{00000000-0005-0000-0000-00008F440000}"/>
    <cellStyle name="SAPBEXHLevel0 12 2 2 4 2" xfId="27310" xr:uid="{00000000-0005-0000-0000-000090440000}"/>
    <cellStyle name="SAPBEXHLevel0 12 2 2 4 2 2" xfId="40061" xr:uid="{00000000-0005-0000-0000-000091440000}"/>
    <cellStyle name="SAPBEXHLevel0 12 2 2 5" xfId="13136" xr:uid="{00000000-0005-0000-0000-000092440000}"/>
    <cellStyle name="SAPBEXHLevel0 12 2 2 5 2" xfId="26307" xr:uid="{00000000-0005-0000-0000-000093440000}"/>
    <cellStyle name="SAPBEXHLevel0 12 2 2 5 2 2" xfId="39058" xr:uid="{00000000-0005-0000-0000-000094440000}"/>
    <cellStyle name="SAPBEXHLevel0 12 2 2 6" xfId="19531" xr:uid="{00000000-0005-0000-0000-000095440000}"/>
    <cellStyle name="SAPBEXHLevel0 12 2 2 6 2" xfId="32282" xr:uid="{00000000-0005-0000-0000-000096440000}"/>
    <cellStyle name="SAPBEXHLevel0 12 2 3" xfId="5711" xr:uid="{00000000-0005-0000-0000-000097440000}"/>
    <cellStyle name="SAPBEXHLevel0 12 2 3 2" xfId="14142" xr:uid="{00000000-0005-0000-0000-000098440000}"/>
    <cellStyle name="SAPBEXHLevel0 12 2 3 2 2" xfId="27313" xr:uid="{00000000-0005-0000-0000-000099440000}"/>
    <cellStyle name="SAPBEXHLevel0 12 2 3 2 2 2" xfId="40064" xr:uid="{00000000-0005-0000-0000-00009A440000}"/>
    <cellStyle name="SAPBEXHLevel0 12 2 3 3" xfId="13133" xr:uid="{00000000-0005-0000-0000-00009B440000}"/>
    <cellStyle name="SAPBEXHLevel0 12 2 3 3 2" xfId="26304" xr:uid="{00000000-0005-0000-0000-00009C440000}"/>
    <cellStyle name="SAPBEXHLevel0 12 2 3 3 2 2" xfId="39055" xr:uid="{00000000-0005-0000-0000-00009D440000}"/>
    <cellStyle name="SAPBEXHLevel0 12 2 3 4" xfId="19534" xr:uid="{00000000-0005-0000-0000-00009E440000}"/>
    <cellStyle name="SAPBEXHLevel0 12 2 3 4 2" xfId="32285" xr:uid="{00000000-0005-0000-0000-00009F440000}"/>
    <cellStyle name="SAPBEXHLevel0 12 2 4" xfId="5712" xr:uid="{00000000-0005-0000-0000-0000A0440000}"/>
    <cellStyle name="SAPBEXHLevel0 12 2 4 2" xfId="14143" xr:uid="{00000000-0005-0000-0000-0000A1440000}"/>
    <cellStyle name="SAPBEXHLevel0 12 2 4 2 2" xfId="27314" xr:uid="{00000000-0005-0000-0000-0000A2440000}"/>
    <cellStyle name="SAPBEXHLevel0 12 2 4 2 2 2" xfId="40065" xr:uid="{00000000-0005-0000-0000-0000A3440000}"/>
    <cellStyle name="SAPBEXHLevel0 12 2 4 3" xfId="13132" xr:uid="{00000000-0005-0000-0000-0000A4440000}"/>
    <cellStyle name="SAPBEXHLevel0 12 2 4 3 2" xfId="26303" xr:uid="{00000000-0005-0000-0000-0000A5440000}"/>
    <cellStyle name="SAPBEXHLevel0 12 2 4 3 2 2" xfId="39054" xr:uid="{00000000-0005-0000-0000-0000A6440000}"/>
    <cellStyle name="SAPBEXHLevel0 12 2 4 4" xfId="19535" xr:uid="{00000000-0005-0000-0000-0000A7440000}"/>
    <cellStyle name="SAPBEXHLevel0 12 2 4 4 2" xfId="32286" xr:uid="{00000000-0005-0000-0000-0000A8440000}"/>
    <cellStyle name="SAPBEXHLevel0 12 2 5" xfId="14138" xr:uid="{00000000-0005-0000-0000-0000A9440000}"/>
    <cellStyle name="SAPBEXHLevel0 12 2 5 2" xfId="27309" xr:uid="{00000000-0005-0000-0000-0000AA440000}"/>
    <cellStyle name="SAPBEXHLevel0 12 2 5 2 2" xfId="40060" xr:uid="{00000000-0005-0000-0000-0000AB440000}"/>
    <cellStyle name="SAPBEXHLevel0 12 2 6" xfId="13137" xr:uid="{00000000-0005-0000-0000-0000AC440000}"/>
    <cellStyle name="SAPBEXHLevel0 12 2 6 2" xfId="26308" xr:uid="{00000000-0005-0000-0000-0000AD440000}"/>
    <cellStyle name="SAPBEXHLevel0 12 2 6 2 2" xfId="39059" xr:uid="{00000000-0005-0000-0000-0000AE440000}"/>
    <cellStyle name="SAPBEXHLevel0 12 2 7" xfId="19530" xr:uid="{00000000-0005-0000-0000-0000AF440000}"/>
    <cellStyle name="SAPBEXHLevel0 12 2 7 2" xfId="32281" xr:uid="{00000000-0005-0000-0000-0000B0440000}"/>
    <cellStyle name="SAPBEXHLevel0 12 3" xfId="5713" xr:uid="{00000000-0005-0000-0000-0000B1440000}"/>
    <cellStyle name="SAPBEXHLevel0 12 3 2" xfId="5714" xr:uid="{00000000-0005-0000-0000-0000B2440000}"/>
    <cellStyle name="SAPBEXHLevel0 12 3 2 2" xfId="14145" xr:uid="{00000000-0005-0000-0000-0000B3440000}"/>
    <cellStyle name="SAPBEXHLevel0 12 3 2 2 2" xfId="27316" xr:uid="{00000000-0005-0000-0000-0000B4440000}"/>
    <cellStyle name="SAPBEXHLevel0 12 3 2 2 2 2" xfId="40067" xr:uid="{00000000-0005-0000-0000-0000B5440000}"/>
    <cellStyle name="SAPBEXHLevel0 12 3 2 3" xfId="13118" xr:uid="{00000000-0005-0000-0000-0000B6440000}"/>
    <cellStyle name="SAPBEXHLevel0 12 3 2 3 2" xfId="26289" xr:uid="{00000000-0005-0000-0000-0000B7440000}"/>
    <cellStyle name="SAPBEXHLevel0 12 3 2 3 2 2" xfId="39040" xr:uid="{00000000-0005-0000-0000-0000B8440000}"/>
    <cellStyle name="SAPBEXHLevel0 12 3 2 4" xfId="19537" xr:uid="{00000000-0005-0000-0000-0000B9440000}"/>
    <cellStyle name="SAPBEXHLevel0 12 3 2 4 2" xfId="32288" xr:uid="{00000000-0005-0000-0000-0000BA440000}"/>
    <cellStyle name="SAPBEXHLevel0 12 3 3" xfId="5715" xr:uid="{00000000-0005-0000-0000-0000BB440000}"/>
    <cellStyle name="SAPBEXHLevel0 12 3 3 2" xfId="14146" xr:uid="{00000000-0005-0000-0000-0000BC440000}"/>
    <cellStyle name="SAPBEXHLevel0 12 3 3 2 2" xfId="27317" xr:uid="{00000000-0005-0000-0000-0000BD440000}"/>
    <cellStyle name="SAPBEXHLevel0 12 3 3 2 2 2" xfId="40068" xr:uid="{00000000-0005-0000-0000-0000BE440000}"/>
    <cellStyle name="SAPBEXHLevel0 12 3 3 3" xfId="13117" xr:uid="{00000000-0005-0000-0000-0000BF440000}"/>
    <cellStyle name="SAPBEXHLevel0 12 3 3 3 2" xfId="26288" xr:uid="{00000000-0005-0000-0000-0000C0440000}"/>
    <cellStyle name="SAPBEXHLevel0 12 3 3 3 2 2" xfId="39039" xr:uid="{00000000-0005-0000-0000-0000C1440000}"/>
    <cellStyle name="SAPBEXHLevel0 12 3 3 4" xfId="19538" xr:uid="{00000000-0005-0000-0000-0000C2440000}"/>
    <cellStyle name="SAPBEXHLevel0 12 3 3 4 2" xfId="32289" xr:uid="{00000000-0005-0000-0000-0000C3440000}"/>
    <cellStyle name="SAPBEXHLevel0 12 3 4" xfId="14144" xr:uid="{00000000-0005-0000-0000-0000C4440000}"/>
    <cellStyle name="SAPBEXHLevel0 12 3 4 2" xfId="27315" xr:uid="{00000000-0005-0000-0000-0000C5440000}"/>
    <cellStyle name="SAPBEXHLevel0 12 3 4 2 2" xfId="40066" xr:uid="{00000000-0005-0000-0000-0000C6440000}"/>
    <cellStyle name="SAPBEXHLevel0 12 3 5" xfId="13125" xr:uid="{00000000-0005-0000-0000-0000C7440000}"/>
    <cellStyle name="SAPBEXHLevel0 12 3 5 2" xfId="26296" xr:uid="{00000000-0005-0000-0000-0000C8440000}"/>
    <cellStyle name="SAPBEXHLevel0 12 3 5 2 2" xfId="39047" xr:uid="{00000000-0005-0000-0000-0000C9440000}"/>
    <cellStyle name="SAPBEXHLevel0 12 3 6" xfId="19536" xr:uid="{00000000-0005-0000-0000-0000CA440000}"/>
    <cellStyle name="SAPBEXHLevel0 12 3 6 2" xfId="32287" xr:uid="{00000000-0005-0000-0000-0000CB440000}"/>
    <cellStyle name="SAPBEXHLevel0 12 4" xfId="5716" xr:uid="{00000000-0005-0000-0000-0000CC440000}"/>
    <cellStyle name="SAPBEXHLevel0 12 4 2" xfId="14147" xr:uid="{00000000-0005-0000-0000-0000CD440000}"/>
    <cellStyle name="SAPBEXHLevel0 12 4 2 2" xfId="27318" xr:uid="{00000000-0005-0000-0000-0000CE440000}"/>
    <cellStyle name="SAPBEXHLevel0 12 4 2 2 2" xfId="40069" xr:uid="{00000000-0005-0000-0000-0000CF440000}"/>
    <cellStyle name="SAPBEXHLevel0 12 4 3" xfId="13110" xr:uid="{00000000-0005-0000-0000-0000D0440000}"/>
    <cellStyle name="SAPBEXHLevel0 12 4 3 2" xfId="26281" xr:uid="{00000000-0005-0000-0000-0000D1440000}"/>
    <cellStyle name="SAPBEXHLevel0 12 4 3 2 2" xfId="39032" xr:uid="{00000000-0005-0000-0000-0000D2440000}"/>
    <cellStyle name="SAPBEXHLevel0 12 4 4" xfId="19539" xr:uid="{00000000-0005-0000-0000-0000D3440000}"/>
    <cellStyle name="SAPBEXHLevel0 12 4 4 2" xfId="32290" xr:uid="{00000000-0005-0000-0000-0000D4440000}"/>
    <cellStyle name="SAPBEXHLevel0 12 5" xfId="5717" xr:uid="{00000000-0005-0000-0000-0000D5440000}"/>
    <cellStyle name="SAPBEXHLevel0 12 5 2" xfId="14148" xr:uid="{00000000-0005-0000-0000-0000D6440000}"/>
    <cellStyle name="SAPBEXHLevel0 12 5 2 2" xfId="27319" xr:uid="{00000000-0005-0000-0000-0000D7440000}"/>
    <cellStyle name="SAPBEXHLevel0 12 5 2 2 2" xfId="40070" xr:uid="{00000000-0005-0000-0000-0000D8440000}"/>
    <cellStyle name="SAPBEXHLevel0 12 5 3" xfId="13103" xr:uid="{00000000-0005-0000-0000-0000D9440000}"/>
    <cellStyle name="SAPBEXHLevel0 12 5 3 2" xfId="26274" xr:uid="{00000000-0005-0000-0000-0000DA440000}"/>
    <cellStyle name="SAPBEXHLevel0 12 5 3 2 2" xfId="39025" xr:uid="{00000000-0005-0000-0000-0000DB440000}"/>
    <cellStyle name="SAPBEXHLevel0 12 5 4" xfId="19540" xr:uid="{00000000-0005-0000-0000-0000DC440000}"/>
    <cellStyle name="SAPBEXHLevel0 12 5 4 2" xfId="32291" xr:uid="{00000000-0005-0000-0000-0000DD440000}"/>
    <cellStyle name="SAPBEXHLevel0 12 6" xfId="14137" xr:uid="{00000000-0005-0000-0000-0000DE440000}"/>
    <cellStyle name="SAPBEXHLevel0 12 6 2" xfId="27308" xr:uid="{00000000-0005-0000-0000-0000DF440000}"/>
    <cellStyle name="SAPBEXHLevel0 12 6 2 2" xfId="40059" xr:uid="{00000000-0005-0000-0000-0000E0440000}"/>
    <cellStyle name="SAPBEXHLevel0 12 7" xfId="13138" xr:uid="{00000000-0005-0000-0000-0000E1440000}"/>
    <cellStyle name="SAPBEXHLevel0 12 7 2" xfId="26309" xr:uid="{00000000-0005-0000-0000-0000E2440000}"/>
    <cellStyle name="SAPBEXHLevel0 12 7 2 2" xfId="39060" xr:uid="{00000000-0005-0000-0000-0000E3440000}"/>
    <cellStyle name="SAPBEXHLevel0 12 8" xfId="19529" xr:uid="{00000000-0005-0000-0000-0000E4440000}"/>
    <cellStyle name="SAPBEXHLevel0 12 8 2" xfId="32280" xr:uid="{00000000-0005-0000-0000-0000E5440000}"/>
    <cellStyle name="SAPBEXHLevel0 13" xfId="5718" xr:uid="{00000000-0005-0000-0000-0000E6440000}"/>
    <cellStyle name="SAPBEXHLevel0 13 2" xfId="5719" xr:uid="{00000000-0005-0000-0000-0000E7440000}"/>
    <cellStyle name="SAPBEXHLevel0 13 2 2" xfId="5720" xr:uid="{00000000-0005-0000-0000-0000E8440000}"/>
    <cellStyle name="SAPBEXHLevel0 13 2 2 2" xfId="5721" xr:uid="{00000000-0005-0000-0000-0000E9440000}"/>
    <cellStyle name="SAPBEXHLevel0 13 2 2 2 2" xfId="14152" xr:uid="{00000000-0005-0000-0000-0000EA440000}"/>
    <cellStyle name="SAPBEXHLevel0 13 2 2 2 2 2" xfId="27323" xr:uid="{00000000-0005-0000-0000-0000EB440000}"/>
    <cellStyle name="SAPBEXHLevel0 13 2 2 2 2 2 2" xfId="40074" xr:uid="{00000000-0005-0000-0000-0000EC440000}"/>
    <cellStyle name="SAPBEXHLevel0 13 2 2 2 3" xfId="13099" xr:uid="{00000000-0005-0000-0000-0000ED440000}"/>
    <cellStyle name="SAPBEXHLevel0 13 2 2 2 3 2" xfId="26270" xr:uid="{00000000-0005-0000-0000-0000EE440000}"/>
    <cellStyle name="SAPBEXHLevel0 13 2 2 2 3 2 2" xfId="39021" xr:uid="{00000000-0005-0000-0000-0000EF440000}"/>
    <cellStyle name="SAPBEXHLevel0 13 2 2 2 4" xfId="19544" xr:uid="{00000000-0005-0000-0000-0000F0440000}"/>
    <cellStyle name="SAPBEXHLevel0 13 2 2 2 4 2" xfId="32295" xr:uid="{00000000-0005-0000-0000-0000F1440000}"/>
    <cellStyle name="SAPBEXHLevel0 13 2 2 3" xfId="5722" xr:uid="{00000000-0005-0000-0000-0000F2440000}"/>
    <cellStyle name="SAPBEXHLevel0 13 2 2 3 2" xfId="14153" xr:uid="{00000000-0005-0000-0000-0000F3440000}"/>
    <cellStyle name="SAPBEXHLevel0 13 2 2 3 2 2" xfId="27324" xr:uid="{00000000-0005-0000-0000-0000F4440000}"/>
    <cellStyle name="SAPBEXHLevel0 13 2 2 3 2 2 2" xfId="40075" xr:uid="{00000000-0005-0000-0000-0000F5440000}"/>
    <cellStyle name="SAPBEXHLevel0 13 2 2 3 3" xfId="13098" xr:uid="{00000000-0005-0000-0000-0000F6440000}"/>
    <cellStyle name="SAPBEXHLevel0 13 2 2 3 3 2" xfId="26269" xr:uid="{00000000-0005-0000-0000-0000F7440000}"/>
    <cellStyle name="SAPBEXHLevel0 13 2 2 3 3 2 2" xfId="39020" xr:uid="{00000000-0005-0000-0000-0000F8440000}"/>
    <cellStyle name="SAPBEXHLevel0 13 2 2 3 4" xfId="19545" xr:uid="{00000000-0005-0000-0000-0000F9440000}"/>
    <cellStyle name="SAPBEXHLevel0 13 2 2 3 4 2" xfId="32296" xr:uid="{00000000-0005-0000-0000-0000FA440000}"/>
    <cellStyle name="SAPBEXHLevel0 13 2 2 4" xfId="14151" xr:uid="{00000000-0005-0000-0000-0000FB440000}"/>
    <cellStyle name="SAPBEXHLevel0 13 2 2 4 2" xfId="27322" xr:uid="{00000000-0005-0000-0000-0000FC440000}"/>
    <cellStyle name="SAPBEXHLevel0 13 2 2 4 2 2" xfId="40073" xr:uid="{00000000-0005-0000-0000-0000FD440000}"/>
    <cellStyle name="SAPBEXHLevel0 13 2 2 5" xfId="13100" xr:uid="{00000000-0005-0000-0000-0000FE440000}"/>
    <cellStyle name="SAPBEXHLevel0 13 2 2 5 2" xfId="26271" xr:uid="{00000000-0005-0000-0000-0000FF440000}"/>
    <cellStyle name="SAPBEXHLevel0 13 2 2 5 2 2" xfId="39022" xr:uid="{00000000-0005-0000-0000-000000450000}"/>
    <cellStyle name="SAPBEXHLevel0 13 2 2 6" xfId="19543" xr:uid="{00000000-0005-0000-0000-000001450000}"/>
    <cellStyle name="SAPBEXHLevel0 13 2 2 6 2" xfId="32294" xr:uid="{00000000-0005-0000-0000-000002450000}"/>
    <cellStyle name="SAPBEXHLevel0 13 2 3" xfId="5723" xr:uid="{00000000-0005-0000-0000-000003450000}"/>
    <cellStyle name="SAPBEXHLevel0 13 2 3 2" xfId="14154" xr:uid="{00000000-0005-0000-0000-000004450000}"/>
    <cellStyle name="SAPBEXHLevel0 13 2 3 2 2" xfId="27325" xr:uid="{00000000-0005-0000-0000-000005450000}"/>
    <cellStyle name="SAPBEXHLevel0 13 2 3 2 2 2" xfId="40076" xr:uid="{00000000-0005-0000-0000-000006450000}"/>
    <cellStyle name="SAPBEXHLevel0 13 2 3 3" xfId="13097" xr:uid="{00000000-0005-0000-0000-000007450000}"/>
    <cellStyle name="SAPBEXHLevel0 13 2 3 3 2" xfId="26268" xr:uid="{00000000-0005-0000-0000-000008450000}"/>
    <cellStyle name="SAPBEXHLevel0 13 2 3 3 2 2" xfId="39019" xr:uid="{00000000-0005-0000-0000-000009450000}"/>
    <cellStyle name="SAPBEXHLevel0 13 2 3 4" xfId="19546" xr:uid="{00000000-0005-0000-0000-00000A450000}"/>
    <cellStyle name="SAPBEXHLevel0 13 2 3 4 2" xfId="32297" xr:uid="{00000000-0005-0000-0000-00000B450000}"/>
    <cellStyle name="SAPBEXHLevel0 13 2 4" xfId="5724" xr:uid="{00000000-0005-0000-0000-00000C450000}"/>
    <cellStyle name="SAPBEXHLevel0 13 2 4 2" xfId="14155" xr:uid="{00000000-0005-0000-0000-00000D450000}"/>
    <cellStyle name="SAPBEXHLevel0 13 2 4 2 2" xfId="27326" xr:uid="{00000000-0005-0000-0000-00000E450000}"/>
    <cellStyle name="SAPBEXHLevel0 13 2 4 2 2 2" xfId="40077" xr:uid="{00000000-0005-0000-0000-00000F450000}"/>
    <cellStyle name="SAPBEXHLevel0 13 2 4 3" xfId="13096" xr:uid="{00000000-0005-0000-0000-000010450000}"/>
    <cellStyle name="SAPBEXHLevel0 13 2 4 3 2" xfId="26267" xr:uid="{00000000-0005-0000-0000-000011450000}"/>
    <cellStyle name="SAPBEXHLevel0 13 2 4 3 2 2" xfId="39018" xr:uid="{00000000-0005-0000-0000-000012450000}"/>
    <cellStyle name="SAPBEXHLevel0 13 2 4 4" xfId="19547" xr:uid="{00000000-0005-0000-0000-000013450000}"/>
    <cellStyle name="SAPBEXHLevel0 13 2 4 4 2" xfId="32298" xr:uid="{00000000-0005-0000-0000-000014450000}"/>
    <cellStyle name="SAPBEXHLevel0 13 2 5" xfId="14150" xr:uid="{00000000-0005-0000-0000-000015450000}"/>
    <cellStyle name="SAPBEXHLevel0 13 2 5 2" xfId="27321" xr:uid="{00000000-0005-0000-0000-000016450000}"/>
    <cellStyle name="SAPBEXHLevel0 13 2 5 2 2" xfId="40072" xr:uid="{00000000-0005-0000-0000-000017450000}"/>
    <cellStyle name="SAPBEXHLevel0 13 2 6" xfId="13101" xr:uid="{00000000-0005-0000-0000-000018450000}"/>
    <cellStyle name="SAPBEXHLevel0 13 2 6 2" xfId="26272" xr:uid="{00000000-0005-0000-0000-000019450000}"/>
    <cellStyle name="SAPBEXHLevel0 13 2 6 2 2" xfId="39023" xr:uid="{00000000-0005-0000-0000-00001A450000}"/>
    <cellStyle name="SAPBEXHLevel0 13 2 7" xfId="19542" xr:uid="{00000000-0005-0000-0000-00001B450000}"/>
    <cellStyle name="SAPBEXHLevel0 13 2 7 2" xfId="32293" xr:uid="{00000000-0005-0000-0000-00001C450000}"/>
    <cellStyle name="SAPBEXHLevel0 13 3" xfId="5725" xr:uid="{00000000-0005-0000-0000-00001D450000}"/>
    <cellStyle name="SAPBEXHLevel0 13 3 2" xfId="5726" xr:uid="{00000000-0005-0000-0000-00001E450000}"/>
    <cellStyle name="SAPBEXHLevel0 13 3 2 2" xfId="14157" xr:uid="{00000000-0005-0000-0000-00001F450000}"/>
    <cellStyle name="SAPBEXHLevel0 13 3 2 2 2" xfId="27328" xr:uid="{00000000-0005-0000-0000-000020450000}"/>
    <cellStyle name="SAPBEXHLevel0 13 3 2 2 2 2" xfId="40079" xr:uid="{00000000-0005-0000-0000-000021450000}"/>
    <cellStyle name="SAPBEXHLevel0 13 3 2 3" xfId="13082" xr:uid="{00000000-0005-0000-0000-000022450000}"/>
    <cellStyle name="SAPBEXHLevel0 13 3 2 3 2" xfId="26253" xr:uid="{00000000-0005-0000-0000-000023450000}"/>
    <cellStyle name="SAPBEXHLevel0 13 3 2 3 2 2" xfId="39004" xr:uid="{00000000-0005-0000-0000-000024450000}"/>
    <cellStyle name="SAPBEXHLevel0 13 3 2 4" xfId="19549" xr:uid="{00000000-0005-0000-0000-000025450000}"/>
    <cellStyle name="SAPBEXHLevel0 13 3 2 4 2" xfId="32300" xr:uid="{00000000-0005-0000-0000-000026450000}"/>
    <cellStyle name="SAPBEXHLevel0 13 3 3" xfId="5727" xr:uid="{00000000-0005-0000-0000-000027450000}"/>
    <cellStyle name="SAPBEXHLevel0 13 3 3 2" xfId="14158" xr:uid="{00000000-0005-0000-0000-000028450000}"/>
    <cellStyle name="SAPBEXHLevel0 13 3 3 2 2" xfId="27329" xr:uid="{00000000-0005-0000-0000-000029450000}"/>
    <cellStyle name="SAPBEXHLevel0 13 3 3 2 2 2" xfId="40080" xr:uid="{00000000-0005-0000-0000-00002A450000}"/>
    <cellStyle name="SAPBEXHLevel0 13 3 3 3" xfId="13081" xr:uid="{00000000-0005-0000-0000-00002B450000}"/>
    <cellStyle name="SAPBEXHLevel0 13 3 3 3 2" xfId="26252" xr:uid="{00000000-0005-0000-0000-00002C450000}"/>
    <cellStyle name="SAPBEXHLevel0 13 3 3 3 2 2" xfId="39003" xr:uid="{00000000-0005-0000-0000-00002D450000}"/>
    <cellStyle name="SAPBEXHLevel0 13 3 3 4" xfId="19550" xr:uid="{00000000-0005-0000-0000-00002E450000}"/>
    <cellStyle name="SAPBEXHLevel0 13 3 3 4 2" xfId="32301" xr:uid="{00000000-0005-0000-0000-00002F450000}"/>
    <cellStyle name="SAPBEXHLevel0 13 3 4" xfId="14156" xr:uid="{00000000-0005-0000-0000-000030450000}"/>
    <cellStyle name="SAPBEXHLevel0 13 3 4 2" xfId="27327" xr:uid="{00000000-0005-0000-0000-000031450000}"/>
    <cellStyle name="SAPBEXHLevel0 13 3 4 2 2" xfId="40078" xr:uid="{00000000-0005-0000-0000-000032450000}"/>
    <cellStyle name="SAPBEXHLevel0 13 3 5" xfId="13095" xr:uid="{00000000-0005-0000-0000-000033450000}"/>
    <cellStyle name="SAPBEXHLevel0 13 3 5 2" xfId="26266" xr:uid="{00000000-0005-0000-0000-000034450000}"/>
    <cellStyle name="SAPBEXHLevel0 13 3 5 2 2" xfId="39017" xr:uid="{00000000-0005-0000-0000-000035450000}"/>
    <cellStyle name="SAPBEXHLevel0 13 3 6" xfId="19548" xr:uid="{00000000-0005-0000-0000-000036450000}"/>
    <cellStyle name="SAPBEXHLevel0 13 3 6 2" xfId="32299" xr:uid="{00000000-0005-0000-0000-000037450000}"/>
    <cellStyle name="SAPBEXHLevel0 13 4" xfId="5728" xr:uid="{00000000-0005-0000-0000-000038450000}"/>
    <cellStyle name="SAPBEXHLevel0 13 4 2" xfId="14159" xr:uid="{00000000-0005-0000-0000-000039450000}"/>
    <cellStyle name="SAPBEXHLevel0 13 4 2 2" xfId="27330" xr:uid="{00000000-0005-0000-0000-00003A450000}"/>
    <cellStyle name="SAPBEXHLevel0 13 4 2 2 2" xfId="40081" xr:uid="{00000000-0005-0000-0000-00003B450000}"/>
    <cellStyle name="SAPBEXHLevel0 13 4 3" xfId="13080" xr:uid="{00000000-0005-0000-0000-00003C450000}"/>
    <cellStyle name="SAPBEXHLevel0 13 4 3 2" xfId="26251" xr:uid="{00000000-0005-0000-0000-00003D450000}"/>
    <cellStyle name="SAPBEXHLevel0 13 4 3 2 2" xfId="39002" xr:uid="{00000000-0005-0000-0000-00003E450000}"/>
    <cellStyle name="SAPBEXHLevel0 13 4 4" xfId="19551" xr:uid="{00000000-0005-0000-0000-00003F450000}"/>
    <cellStyle name="SAPBEXHLevel0 13 4 4 2" xfId="32302" xr:uid="{00000000-0005-0000-0000-000040450000}"/>
    <cellStyle name="SAPBEXHLevel0 13 5" xfId="5729" xr:uid="{00000000-0005-0000-0000-000041450000}"/>
    <cellStyle name="SAPBEXHLevel0 13 5 2" xfId="14160" xr:uid="{00000000-0005-0000-0000-000042450000}"/>
    <cellStyle name="SAPBEXHLevel0 13 5 2 2" xfId="27331" xr:uid="{00000000-0005-0000-0000-000043450000}"/>
    <cellStyle name="SAPBEXHLevel0 13 5 2 2 2" xfId="40082" xr:uid="{00000000-0005-0000-0000-000044450000}"/>
    <cellStyle name="SAPBEXHLevel0 13 5 3" xfId="13079" xr:uid="{00000000-0005-0000-0000-000045450000}"/>
    <cellStyle name="SAPBEXHLevel0 13 5 3 2" xfId="26250" xr:uid="{00000000-0005-0000-0000-000046450000}"/>
    <cellStyle name="SAPBEXHLevel0 13 5 3 2 2" xfId="39001" xr:uid="{00000000-0005-0000-0000-000047450000}"/>
    <cellStyle name="SAPBEXHLevel0 13 5 4" xfId="19552" xr:uid="{00000000-0005-0000-0000-000048450000}"/>
    <cellStyle name="SAPBEXHLevel0 13 5 4 2" xfId="32303" xr:uid="{00000000-0005-0000-0000-000049450000}"/>
    <cellStyle name="SAPBEXHLevel0 13 6" xfId="14149" xr:uid="{00000000-0005-0000-0000-00004A450000}"/>
    <cellStyle name="SAPBEXHLevel0 13 6 2" xfId="27320" xr:uid="{00000000-0005-0000-0000-00004B450000}"/>
    <cellStyle name="SAPBEXHLevel0 13 6 2 2" xfId="40071" xr:uid="{00000000-0005-0000-0000-00004C450000}"/>
    <cellStyle name="SAPBEXHLevel0 13 7" xfId="13102" xr:uid="{00000000-0005-0000-0000-00004D450000}"/>
    <cellStyle name="SAPBEXHLevel0 13 7 2" xfId="26273" xr:uid="{00000000-0005-0000-0000-00004E450000}"/>
    <cellStyle name="SAPBEXHLevel0 13 7 2 2" xfId="39024" xr:uid="{00000000-0005-0000-0000-00004F450000}"/>
    <cellStyle name="SAPBEXHLevel0 13 8" xfId="19541" xr:uid="{00000000-0005-0000-0000-000050450000}"/>
    <cellStyle name="SAPBEXHLevel0 13 8 2" xfId="32292" xr:uid="{00000000-0005-0000-0000-000051450000}"/>
    <cellStyle name="SAPBEXHLevel0 14" xfId="5730" xr:uid="{00000000-0005-0000-0000-000052450000}"/>
    <cellStyle name="SAPBEXHLevel0 14 2" xfId="5731" xr:uid="{00000000-0005-0000-0000-000053450000}"/>
    <cellStyle name="SAPBEXHLevel0 14 2 2" xfId="5732" xr:uid="{00000000-0005-0000-0000-000054450000}"/>
    <cellStyle name="SAPBEXHLevel0 14 2 2 2" xfId="5733" xr:uid="{00000000-0005-0000-0000-000055450000}"/>
    <cellStyle name="SAPBEXHLevel0 14 2 2 2 2" xfId="14164" xr:uid="{00000000-0005-0000-0000-000056450000}"/>
    <cellStyle name="SAPBEXHLevel0 14 2 2 2 2 2" xfId="27335" xr:uid="{00000000-0005-0000-0000-000057450000}"/>
    <cellStyle name="SAPBEXHLevel0 14 2 2 2 2 2 2" xfId="40086" xr:uid="{00000000-0005-0000-0000-000058450000}"/>
    <cellStyle name="SAPBEXHLevel0 14 2 2 2 3" xfId="13075" xr:uid="{00000000-0005-0000-0000-000059450000}"/>
    <cellStyle name="SAPBEXHLevel0 14 2 2 2 3 2" xfId="26246" xr:uid="{00000000-0005-0000-0000-00005A450000}"/>
    <cellStyle name="SAPBEXHLevel0 14 2 2 2 3 2 2" xfId="38997" xr:uid="{00000000-0005-0000-0000-00005B450000}"/>
    <cellStyle name="SAPBEXHLevel0 14 2 2 2 4" xfId="19556" xr:uid="{00000000-0005-0000-0000-00005C450000}"/>
    <cellStyle name="SAPBEXHLevel0 14 2 2 2 4 2" xfId="32307" xr:uid="{00000000-0005-0000-0000-00005D450000}"/>
    <cellStyle name="SAPBEXHLevel0 14 2 2 3" xfId="5734" xr:uid="{00000000-0005-0000-0000-00005E450000}"/>
    <cellStyle name="SAPBEXHLevel0 14 2 2 3 2" xfId="14165" xr:uid="{00000000-0005-0000-0000-00005F450000}"/>
    <cellStyle name="SAPBEXHLevel0 14 2 2 3 2 2" xfId="27336" xr:uid="{00000000-0005-0000-0000-000060450000}"/>
    <cellStyle name="SAPBEXHLevel0 14 2 2 3 2 2 2" xfId="40087" xr:uid="{00000000-0005-0000-0000-000061450000}"/>
    <cellStyle name="SAPBEXHLevel0 14 2 2 3 3" xfId="13074" xr:uid="{00000000-0005-0000-0000-000062450000}"/>
    <cellStyle name="SAPBEXHLevel0 14 2 2 3 3 2" xfId="26245" xr:uid="{00000000-0005-0000-0000-000063450000}"/>
    <cellStyle name="SAPBEXHLevel0 14 2 2 3 3 2 2" xfId="38996" xr:uid="{00000000-0005-0000-0000-000064450000}"/>
    <cellStyle name="SAPBEXHLevel0 14 2 2 3 4" xfId="19557" xr:uid="{00000000-0005-0000-0000-000065450000}"/>
    <cellStyle name="SAPBEXHLevel0 14 2 2 3 4 2" xfId="32308" xr:uid="{00000000-0005-0000-0000-000066450000}"/>
    <cellStyle name="SAPBEXHLevel0 14 2 2 4" xfId="14163" xr:uid="{00000000-0005-0000-0000-000067450000}"/>
    <cellStyle name="SAPBEXHLevel0 14 2 2 4 2" xfId="27334" xr:uid="{00000000-0005-0000-0000-000068450000}"/>
    <cellStyle name="SAPBEXHLevel0 14 2 2 4 2 2" xfId="40085" xr:uid="{00000000-0005-0000-0000-000069450000}"/>
    <cellStyle name="SAPBEXHLevel0 14 2 2 5" xfId="13076" xr:uid="{00000000-0005-0000-0000-00006A450000}"/>
    <cellStyle name="SAPBEXHLevel0 14 2 2 5 2" xfId="26247" xr:uid="{00000000-0005-0000-0000-00006B450000}"/>
    <cellStyle name="SAPBEXHLevel0 14 2 2 5 2 2" xfId="38998" xr:uid="{00000000-0005-0000-0000-00006C450000}"/>
    <cellStyle name="SAPBEXHLevel0 14 2 2 6" xfId="19555" xr:uid="{00000000-0005-0000-0000-00006D450000}"/>
    <cellStyle name="SAPBEXHLevel0 14 2 2 6 2" xfId="32306" xr:uid="{00000000-0005-0000-0000-00006E450000}"/>
    <cellStyle name="SAPBEXHLevel0 14 2 3" xfId="5735" xr:uid="{00000000-0005-0000-0000-00006F450000}"/>
    <cellStyle name="SAPBEXHLevel0 14 2 3 2" xfId="14166" xr:uid="{00000000-0005-0000-0000-000070450000}"/>
    <cellStyle name="SAPBEXHLevel0 14 2 3 2 2" xfId="27337" xr:uid="{00000000-0005-0000-0000-000071450000}"/>
    <cellStyle name="SAPBEXHLevel0 14 2 3 2 2 2" xfId="40088" xr:uid="{00000000-0005-0000-0000-000072450000}"/>
    <cellStyle name="SAPBEXHLevel0 14 2 3 3" xfId="13073" xr:uid="{00000000-0005-0000-0000-000073450000}"/>
    <cellStyle name="SAPBEXHLevel0 14 2 3 3 2" xfId="26244" xr:uid="{00000000-0005-0000-0000-000074450000}"/>
    <cellStyle name="SAPBEXHLevel0 14 2 3 3 2 2" xfId="38995" xr:uid="{00000000-0005-0000-0000-000075450000}"/>
    <cellStyle name="SAPBEXHLevel0 14 2 3 4" xfId="19558" xr:uid="{00000000-0005-0000-0000-000076450000}"/>
    <cellStyle name="SAPBEXHLevel0 14 2 3 4 2" xfId="32309" xr:uid="{00000000-0005-0000-0000-000077450000}"/>
    <cellStyle name="SAPBEXHLevel0 14 2 4" xfId="5736" xr:uid="{00000000-0005-0000-0000-000078450000}"/>
    <cellStyle name="SAPBEXHLevel0 14 2 4 2" xfId="14167" xr:uid="{00000000-0005-0000-0000-000079450000}"/>
    <cellStyle name="SAPBEXHLevel0 14 2 4 2 2" xfId="27338" xr:uid="{00000000-0005-0000-0000-00007A450000}"/>
    <cellStyle name="SAPBEXHLevel0 14 2 4 2 2 2" xfId="40089" xr:uid="{00000000-0005-0000-0000-00007B450000}"/>
    <cellStyle name="SAPBEXHLevel0 14 2 4 3" xfId="13072" xr:uid="{00000000-0005-0000-0000-00007C450000}"/>
    <cellStyle name="SAPBEXHLevel0 14 2 4 3 2" xfId="26243" xr:uid="{00000000-0005-0000-0000-00007D450000}"/>
    <cellStyle name="SAPBEXHLevel0 14 2 4 3 2 2" xfId="38994" xr:uid="{00000000-0005-0000-0000-00007E450000}"/>
    <cellStyle name="SAPBEXHLevel0 14 2 4 4" xfId="19559" xr:uid="{00000000-0005-0000-0000-00007F450000}"/>
    <cellStyle name="SAPBEXHLevel0 14 2 4 4 2" xfId="32310" xr:uid="{00000000-0005-0000-0000-000080450000}"/>
    <cellStyle name="SAPBEXHLevel0 14 2 5" xfId="14162" xr:uid="{00000000-0005-0000-0000-000081450000}"/>
    <cellStyle name="SAPBEXHLevel0 14 2 5 2" xfId="27333" xr:uid="{00000000-0005-0000-0000-000082450000}"/>
    <cellStyle name="SAPBEXHLevel0 14 2 5 2 2" xfId="40084" xr:uid="{00000000-0005-0000-0000-000083450000}"/>
    <cellStyle name="SAPBEXHLevel0 14 2 6" xfId="13077" xr:uid="{00000000-0005-0000-0000-000084450000}"/>
    <cellStyle name="SAPBEXHLevel0 14 2 6 2" xfId="26248" xr:uid="{00000000-0005-0000-0000-000085450000}"/>
    <cellStyle name="SAPBEXHLevel0 14 2 6 2 2" xfId="38999" xr:uid="{00000000-0005-0000-0000-000086450000}"/>
    <cellStyle name="SAPBEXHLevel0 14 2 7" xfId="19554" xr:uid="{00000000-0005-0000-0000-000087450000}"/>
    <cellStyle name="SAPBEXHLevel0 14 2 7 2" xfId="32305" xr:uid="{00000000-0005-0000-0000-000088450000}"/>
    <cellStyle name="SAPBEXHLevel0 14 3" xfId="5737" xr:uid="{00000000-0005-0000-0000-000089450000}"/>
    <cellStyle name="SAPBEXHLevel0 14 3 2" xfId="5738" xr:uid="{00000000-0005-0000-0000-00008A450000}"/>
    <cellStyle name="SAPBEXHLevel0 14 3 2 2" xfId="14169" xr:uid="{00000000-0005-0000-0000-00008B450000}"/>
    <cellStyle name="SAPBEXHLevel0 14 3 2 2 2" xfId="27340" xr:uid="{00000000-0005-0000-0000-00008C450000}"/>
    <cellStyle name="SAPBEXHLevel0 14 3 2 2 2 2" xfId="40091" xr:uid="{00000000-0005-0000-0000-00008D450000}"/>
    <cellStyle name="SAPBEXHLevel0 14 3 2 3" xfId="13070" xr:uid="{00000000-0005-0000-0000-00008E450000}"/>
    <cellStyle name="SAPBEXHLevel0 14 3 2 3 2" xfId="26241" xr:uid="{00000000-0005-0000-0000-00008F450000}"/>
    <cellStyle name="SAPBEXHLevel0 14 3 2 3 2 2" xfId="38992" xr:uid="{00000000-0005-0000-0000-000090450000}"/>
    <cellStyle name="SAPBEXHLevel0 14 3 2 4" xfId="19561" xr:uid="{00000000-0005-0000-0000-000091450000}"/>
    <cellStyle name="SAPBEXHLevel0 14 3 2 4 2" xfId="32312" xr:uid="{00000000-0005-0000-0000-000092450000}"/>
    <cellStyle name="SAPBEXHLevel0 14 3 3" xfId="5739" xr:uid="{00000000-0005-0000-0000-000093450000}"/>
    <cellStyle name="SAPBEXHLevel0 14 3 3 2" xfId="14170" xr:uid="{00000000-0005-0000-0000-000094450000}"/>
    <cellStyle name="SAPBEXHLevel0 14 3 3 2 2" xfId="27341" xr:uid="{00000000-0005-0000-0000-000095450000}"/>
    <cellStyle name="SAPBEXHLevel0 14 3 3 2 2 2" xfId="40092" xr:uid="{00000000-0005-0000-0000-000096450000}"/>
    <cellStyle name="SAPBEXHLevel0 14 3 3 3" xfId="13069" xr:uid="{00000000-0005-0000-0000-000097450000}"/>
    <cellStyle name="SAPBEXHLevel0 14 3 3 3 2" xfId="26240" xr:uid="{00000000-0005-0000-0000-000098450000}"/>
    <cellStyle name="SAPBEXHLevel0 14 3 3 3 2 2" xfId="38991" xr:uid="{00000000-0005-0000-0000-000099450000}"/>
    <cellStyle name="SAPBEXHLevel0 14 3 3 4" xfId="19562" xr:uid="{00000000-0005-0000-0000-00009A450000}"/>
    <cellStyle name="SAPBEXHLevel0 14 3 3 4 2" xfId="32313" xr:uid="{00000000-0005-0000-0000-00009B450000}"/>
    <cellStyle name="SAPBEXHLevel0 14 3 4" xfId="14168" xr:uid="{00000000-0005-0000-0000-00009C450000}"/>
    <cellStyle name="SAPBEXHLevel0 14 3 4 2" xfId="27339" xr:uid="{00000000-0005-0000-0000-00009D450000}"/>
    <cellStyle name="SAPBEXHLevel0 14 3 4 2 2" xfId="40090" xr:uid="{00000000-0005-0000-0000-00009E450000}"/>
    <cellStyle name="SAPBEXHLevel0 14 3 5" xfId="13071" xr:uid="{00000000-0005-0000-0000-00009F450000}"/>
    <cellStyle name="SAPBEXHLevel0 14 3 5 2" xfId="26242" xr:uid="{00000000-0005-0000-0000-0000A0450000}"/>
    <cellStyle name="SAPBEXHLevel0 14 3 5 2 2" xfId="38993" xr:uid="{00000000-0005-0000-0000-0000A1450000}"/>
    <cellStyle name="SAPBEXHLevel0 14 3 6" xfId="19560" xr:uid="{00000000-0005-0000-0000-0000A2450000}"/>
    <cellStyle name="SAPBEXHLevel0 14 3 6 2" xfId="32311" xr:uid="{00000000-0005-0000-0000-0000A3450000}"/>
    <cellStyle name="SAPBEXHLevel0 14 4" xfId="5740" xr:uid="{00000000-0005-0000-0000-0000A4450000}"/>
    <cellStyle name="SAPBEXHLevel0 14 4 2" xfId="14171" xr:uid="{00000000-0005-0000-0000-0000A5450000}"/>
    <cellStyle name="SAPBEXHLevel0 14 4 2 2" xfId="27342" xr:uid="{00000000-0005-0000-0000-0000A6450000}"/>
    <cellStyle name="SAPBEXHLevel0 14 4 2 2 2" xfId="40093" xr:uid="{00000000-0005-0000-0000-0000A7450000}"/>
    <cellStyle name="SAPBEXHLevel0 14 4 3" xfId="13068" xr:uid="{00000000-0005-0000-0000-0000A8450000}"/>
    <cellStyle name="SAPBEXHLevel0 14 4 3 2" xfId="26239" xr:uid="{00000000-0005-0000-0000-0000A9450000}"/>
    <cellStyle name="SAPBEXHLevel0 14 4 3 2 2" xfId="38990" xr:uid="{00000000-0005-0000-0000-0000AA450000}"/>
    <cellStyle name="SAPBEXHLevel0 14 4 4" xfId="19563" xr:uid="{00000000-0005-0000-0000-0000AB450000}"/>
    <cellStyle name="SAPBEXHLevel0 14 4 4 2" xfId="32314" xr:uid="{00000000-0005-0000-0000-0000AC450000}"/>
    <cellStyle name="SAPBEXHLevel0 14 5" xfId="5741" xr:uid="{00000000-0005-0000-0000-0000AD450000}"/>
    <cellStyle name="SAPBEXHLevel0 14 5 2" xfId="14172" xr:uid="{00000000-0005-0000-0000-0000AE450000}"/>
    <cellStyle name="SAPBEXHLevel0 14 5 2 2" xfId="27343" xr:uid="{00000000-0005-0000-0000-0000AF450000}"/>
    <cellStyle name="SAPBEXHLevel0 14 5 2 2 2" xfId="40094" xr:uid="{00000000-0005-0000-0000-0000B0450000}"/>
    <cellStyle name="SAPBEXHLevel0 14 5 3" xfId="13067" xr:uid="{00000000-0005-0000-0000-0000B1450000}"/>
    <cellStyle name="SAPBEXHLevel0 14 5 3 2" xfId="26238" xr:uid="{00000000-0005-0000-0000-0000B2450000}"/>
    <cellStyle name="SAPBEXHLevel0 14 5 3 2 2" xfId="38989" xr:uid="{00000000-0005-0000-0000-0000B3450000}"/>
    <cellStyle name="SAPBEXHLevel0 14 5 4" xfId="19564" xr:uid="{00000000-0005-0000-0000-0000B4450000}"/>
    <cellStyle name="SAPBEXHLevel0 14 5 4 2" xfId="32315" xr:uid="{00000000-0005-0000-0000-0000B5450000}"/>
    <cellStyle name="SAPBEXHLevel0 14 6" xfId="14161" xr:uid="{00000000-0005-0000-0000-0000B6450000}"/>
    <cellStyle name="SAPBEXHLevel0 14 6 2" xfId="27332" xr:uid="{00000000-0005-0000-0000-0000B7450000}"/>
    <cellStyle name="SAPBEXHLevel0 14 6 2 2" xfId="40083" xr:uid="{00000000-0005-0000-0000-0000B8450000}"/>
    <cellStyle name="SAPBEXHLevel0 14 7" xfId="13078" xr:uid="{00000000-0005-0000-0000-0000B9450000}"/>
    <cellStyle name="SAPBEXHLevel0 14 7 2" xfId="26249" xr:uid="{00000000-0005-0000-0000-0000BA450000}"/>
    <cellStyle name="SAPBEXHLevel0 14 7 2 2" xfId="39000" xr:uid="{00000000-0005-0000-0000-0000BB450000}"/>
    <cellStyle name="SAPBEXHLevel0 14 8" xfId="19553" xr:uid="{00000000-0005-0000-0000-0000BC450000}"/>
    <cellStyle name="SAPBEXHLevel0 14 8 2" xfId="32304" xr:uid="{00000000-0005-0000-0000-0000BD450000}"/>
    <cellStyle name="SAPBEXHLevel0 15" xfId="5742" xr:uid="{00000000-0005-0000-0000-0000BE450000}"/>
    <cellStyle name="SAPBEXHLevel0 15 2" xfId="5743" xr:uid="{00000000-0005-0000-0000-0000BF450000}"/>
    <cellStyle name="SAPBEXHLevel0 15 2 2" xfId="5744" xr:uid="{00000000-0005-0000-0000-0000C0450000}"/>
    <cellStyle name="SAPBEXHLevel0 15 2 2 2" xfId="5745" xr:uid="{00000000-0005-0000-0000-0000C1450000}"/>
    <cellStyle name="SAPBEXHLevel0 15 2 2 2 2" xfId="14176" xr:uid="{00000000-0005-0000-0000-0000C2450000}"/>
    <cellStyle name="SAPBEXHLevel0 15 2 2 2 2 2" xfId="27347" xr:uid="{00000000-0005-0000-0000-0000C3450000}"/>
    <cellStyle name="SAPBEXHLevel0 15 2 2 2 2 2 2" xfId="40098" xr:uid="{00000000-0005-0000-0000-0000C4450000}"/>
    <cellStyle name="SAPBEXHLevel0 15 2 2 2 3" xfId="13063" xr:uid="{00000000-0005-0000-0000-0000C5450000}"/>
    <cellStyle name="SAPBEXHLevel0 15 2 2 2 3 2" xfId="26234" xr:uid="{00000000-0005-0000-0000-0000C6450000}"/>
    <cellStyle name="SAPBEXHLevel0 15 2 2 2 3 2 2" xfId="38985" xr:uid="{00000000-0005-0000-0000-0000C7450000}"/>
    <cellStyle name="SAPBEXHLevel0 15 2 2 2 4" xfId="19568" xr:uid="{00000000-0005-0000-0000-0000C8450000}"/>
    <cellStyle name="SAPBEXHLevel0 15 2 2 2 4 2" xfId="32319" xr:uid="{00000000-0005-0000-0000-0000C9450000}"/>
    <cellStyle name="SAPBEXHLevel0 15 2 2 3" xfId="5746" xr:uid="{00000000-0005-0000-0000-0000CA450000}"/>
    <cellStyle name="SAPBEXHLevel0 15 2 2 3 2" xfId="14177" xr:uid="{00000000-0005-0000-0000-0000CB450000}"/>
    <cellStyle name="SAPBEXHLevel0 15 2 2 3 2 2" xfId="27348" xr:uid="{00000000-0005-0000-0000-0000CC450000}"/>
    <cellStyle name="SAPBEXHLevel0 15 2 2 3 2 2 2" xfId="40099" xr:uid="{00000000-0005-0000-0000-0000CD450000}"/>
    <cellStyle name="SAPBEXHLevel0 15 2 2 3 3" xfId="13062" xr:uid="{00000000-0005-0000-0000-0000CE450000}"/>
    <cellStyle name="SAPBEXHLevel0 15 2 2 3 3 2" xfId="26233" xr:uid="{00000000-0005-0000-0000-0000CF450000}"/>
    <cellStyle name="SAPBEXHLevel0 15 2 2 3 3 2 2" xfId="38984" xr:uid="{00000000-0005-0000-0000-0000D0450000}"/>
    <cellStyle name="SAPBEXHLevel0 15 2 2 3 4" xfId="19569" xr:uid="{00000000-0005-0000-0000-0000D1450000}"/>
    <cellStyle name="SAPBEXHLevel0 15 2 2 3 4 2" xfId="32320" xr:uid="{00000000-0005-0000-0000-0000D2450000}"/>
    <cellStyle name="SAPBEXHLevel0 15 2 2 4" xfId="14175" xr:uid="{00000000-0005-0000-0000-0000D3450000}"/>
    <cellStyle name="SAPBEXHLevel0 15 2 2 4 2" xfId="27346" xr:uid="{00000000-0005-0000-0000-0000D4450000}"/>
    <cellStyle name="SAPBEXHLevel0 15 2 2 4 2 2" xfId="40097" xr:uid="{00000000-0005-0000-0000-0000D5450000}"/>
    <cellStyle name="SAPBEXHLevel0 15 2 2 5" xfId="13064" xr:uid="{00000000-0005-0000-0000-0000D6450000}"/>
    <cellStyle name="SAPBEXHLevel0 15 2 2 5 2" xfId="26235" xr:uid="{00000000-0005-0000-0000-0000D7450000}"/>
    <cellStyle name="SAPBEXHLevel0 15 2 2 5 2 2" xfId="38986" xr:uid="{00000000-0005-0000-0000-0000D8450000}"/>
    <cellStyle name="SAPBEXHLevel0 15 2 2 6" xfId="19567" xr:uid="{00000000-0005-0000-0000-0000D9450000}"/>
    <cellStyle name="SAPBEXHLevel0 15 2 2 6 2" xfId="32318" xr:uid="{00000000-0005-0000-0000-0000DA450000}"/>
    <cellStyle name="SAPBEXHLevel0 15 2 3" xfId="5747" xr:uid="{00000000-0005-0000-0000-0000DB450000}"/>
    <cellStyle name="SAPBEXHLevel0 15 2 3 2" xfId="14178" xr:uid="{00000000-0005-0000-0000-0000DC450000}"/>
    <cellStyle name="SAPBEXHLevel0 15 2 3 2 2" xfId="27349" xr:uid="{00000000-0005-0000-0000-0000DD450000}"/>
    <cellStyle name="SAPBEXHLevel0 15 2 3 2 2 2" xfId="40100" xr:uid="{00000000-0005-0000-0000-0000DE450000}"/>
    <cellStyle name="SAPBEXHLevel0 15 2 3 3" xfId="13061" xr:uid="{00000000-0005-0000-0000-0000DF450000}"/>
    <cellStyle name="SAPBEXHLevel0 15 2 3 3 2" xfId="26232" xr:uid="{00000000-0005-0000-0000-0000E0450000}"/>
    <cellStyle name="SAPBEXHLevel0 15 2 3 3 2 2" xfId="38983" xr:uid="{00000000-0005-0000-0000-0000E1450000}"/>
    <cellStyle name="SAPBEXHLevel0 15 2 3 4" xfId="19570" xr:uid="{00000000-0005-0000-0000-0000E2450000}"/>
    <cellStyle name="SAPBEXHLevel0 15 2 3 4 2" xfId="32321" xr:uid="{00000000-0005-0000-0000-0000E3450000}"/>
    <cellStyle name="SAPBEXHLevel0 15 2 4" xfId="5748" xr:uid="{00000000-0005-0000-0000-0000E4450000}"/>
    <cellStyle name="SAPBEXHLevel0 15 2 4 2" xfId="14179" xr:uid="{00000000-0005-0000-0000-0000E5450000}"/>
    <cellStyle name="SAPBEXHLevel0 15 2 4 2 2" xfId="27350" xr:uid="{00000000-0005-0000-0000-0000E6450000}"/>
    <cellStyle name="SAPBEXHLevel0 15 2 4 2 2 2" xfId="40101" xr:uid="{00000000-0005-0000-0000-0000E7450000}"/>
    <cellStyle name="SAPBEXHLevel0 15 2 4 3" xfId="13060" xr:uid="{00000000-0005-0000-0000-0000E8450000}"/>
    <cellStyle name="SAPBEXHLevel0 15 2 4 3 2" xfId="26231" xr:uid="{00000000-0005-0000-0000-0000E9450000}"/>
    <cellStyle name="SAPBEXHLevel0 15 2 4 3 2 2" xfId="38982" xr:uid="{00000000-0005-0000-0000-0000EA450000}"/>
    <cellStyle name="SAPBEXHLevel0 15 2 4 4" xfId="19571" xr:uid="{00000000-0005-0000-0000-0000EB450000}"/>
    <cellStyle name="SAPBEXHLevel0 15 2 4 4 2" xfId="32322" xr:uid="{00000000-0005-0000-0000-0000EC450000}"/>
    <cellStyle name="SAPBEXHLevel0 15 2 5" xfId="14174" xr:uid="{00000000-0005-0000-0000-0000ED450000}"/>
    <cellStyle name="SAPBEXHLevel0 15 2 5 2" xfId="27345" xr:uid="{00000000-0005-0000-0000-0000EE450000}"/>
    <cellStyle name="SAPBEXHLevel0 15 2 5 2 2" xfId="40096" xr:uid="{00000000-0005-0000-0000-0000EF450000}"/>
    <cellStyle name="SAPBEXHLevel0 15 2 6" xfId="13065" xr:uid="{00000000-0005-0000-0000-0000F0450000}"/>
    <cellStyle name="SAPBEXHLevel0 15 2 6 2" xfId="26236" xr:uid="{00000000-0005-0000-0000-0000F1450000}"/>
    <cellStyle name="SAPBEXHLevel0 15 2 6 2 2" xfId="38987" xr:uid="{00000000-0005-0000-0000-0000F2450000}"/>
    <cellStyle name="SAPBEXHLevel0 15 2 7" xfId="19566" xr:uid="{00000000-0005-0000-0000-0000F3450000}"/>
    <cellStyle name="SAPBEXHLevel0 15 2 7 2" xfId="32317" xr:uid="{00000000-0005-0000-0000-0000F4450000}"/>
    <cellStyle name="SAPBEXHLevel0 15 3" xfId="5749" xr:uid="{00000000-0005-0000-0000-0000F5450000}"/>
    <cellStyle name="SAPBEXHLevel0 15 3 2" xfId="5750" xr:uid="{00000000-0005-0000-0000-0000F6450000}"/>
    <cellStyle name="SAPBEXHLevel0 15 3 2 2" xfId="14181" xr:uid="{00000000-0005-0000-0000-0000F7450000}"/>
    <cellStyle name="SAPBEXHLevel0 15 3 2 2 2" xfId="27352" xr:uid="{00000000-0005-0000-0000-0000F8450000}"/>
    <cellStyle name="SAPBEXHLevel0 15 3 2 2 2 2" xfId="40103" xr:uid="{00000000-0005-0000-0000-0000F9450000}"/>
    <cellStyle name="SAPBEXHLevel0 15 3 2 3" xfId="13058" xr:uid="{00000000-0005-0000-0000-0000FA450000}"/>
    <cellStyle name="SAPBEXHLevel0 15 3 2 3 2" xfId="26229" xr:uid="{00000000-0005-0000-0000-0000FB450000}"/>
    <cellStyle name="SAPBEXHLevel0 15 3 2 3 2 2" xfId="38980" xr:uid="{00000000-0005-0000-0000-0000FC450000}"/>
    <cellStyle name="SAPBEXHLevel0 15 3 2 4" xfId="19573" xr:uid="{00000000-0005-0000-0000-0000FD450000}"/>
    <cellStyle name="SAPBEXHLevel0 15 3 2 4 2" xfId="32324" xr:uid="{00000000-0005-0000-0000-0000FE450000}"/>
    <cellStyle name="SAPBEXHLevel0 15 3 3" xfId="5751" xr:uid="{00000000-0005-0000-0000-0000FF450000}"/>
    <cellStyle name="SAPBEXHLevel0 15 3 3 2" xfId="14182" xr:uid="{00000000-0005-0000-0000-000000460000}"/>
    <cellStyle name="SAPBEXHLevel0 15 3 3 2 2" xfId="27353" xr:uid="{00000000-0005-0000-0000-000001460000}"/>
    <cellStyle name="SAPBEXHLevel0 15 3 3 2 2 2" xfId="40104" xr:uid="{00000000-0005-0000-0000-000002460000}"/>
    <cellStyle name="SAPBEXHLevel0 15 3 3 3" xfId="13057" xr:uid="{00000000-0005-0000-0000-000003460000}"/>
    <cellStyle name="SAPBEXHLevel0 15 3 3 3 2" xfId="26228" xr:uid="{00000000-0005-0000-0000-000004460000}"/>
    <cellStyle name="SAPBEXHLevel0 15 3 3 3 2 2" xfId="38979" xr:uid="{00000000-0005-0000-0000-000005460000}"/>
    <cellStyle name="SAPBEXHLevel0 15 3 3 4" xfId="19574" xr:uid="{00000000-0005-0000-0000-000006460000}"/>
    <cellStyle name="SAPBEXHLevel0 15 3 3 4 2" xfId="32325" xr:uid="{00000000-0005-0000-0000-000007460000}"/>
    <cellStyle name="SAPBEXHLevel0 15 3 4" xfId="14180" xr:uid="{00000000-0005-0000-0000-000008460000}"/>
    <cellStyle name="SAPBEXHLevel0 15 3 4 2" xfId="27351" xr:uid="{00000000-0005-0000-0000-000009460000}"/>
    <cellStyle name="SAPBEXHLevel0 15 3 4 2 2" xfId="40102" xr:uid="{00000000-0005-0000-0000-00000A460000}"/>
    <cellStyle name="SAPBEXHLevel0 15 3 5" xfId="13059" xr:uid="{00000000-0005-0000-0000-00000B460000}"/>
    <cellStyle name="SAPBEXHLevel0 15 3 5 2" xfId="26230" xr:uid="{00000000-0005-0000-0000-00000C460000}"/>
    <cellStyle name="SAPBEXHLevel0 15 3 5 2 2" xfId="38981" xr:uid="{00000000-0005-0000-0000-00000D460000}"/>
    <cellStyle name="SAPBEXHLevel0 15 3 6" xfId="19572" xr:uid="{00000000-0005-0000-0000-00000E460000}"/>
    <cellStyle name="SAPBEXHLevel0 15 3 6 2" xfId="32323" xr:uid="{00000000-0005-0000-0000-00000F460000}"/>
    <cellStyle name="SAPBEXHLevel0 15 4" xfId="5752" xr:uid="{00000000-0005-0000-0000-000010460000}"/>
    <cellStyle name="SAPBEXHLevel0 15 4 2" xfId="14183" xr:uid="{00000000-0005-0000-0000-000011460000}"/>
    <cellStyle name="SAPBEXHLevel0 15 4 2 2" xfId="27354" xr:uid="{00000000-0005-0000-0000-000012460000}"/>
    <cellStyle name="SAPBEXHLevel0 15 4 2 2 2" xfId="40105" xr:uid="{00000000-0005-0000-0000-000013460000}"/>
    <cellStyle name="SAPBEXHLevel0 15 4 3" xfId="13056" xr:uid="{00000000-0005-0000-0000-000014460000}"/>
    <cellStyle name="SAPBEXHLevel0 15 4 3 2" xfId="26227" xr:uid="{00000000-0005-0000-0000-000015460000}"/>
    <cellStyle name="SAPBEXHLevel0 15 4 3 2 2" xfId="38978" xr:uid="{00000000-0005-0000-0000-000016460000}"/>
    <cellStyle name="SAPBEXHLevel0 15 4 4" xfId="19575" xr:uid="{00000000-0005-0000-0000-000017460000}"/>
    <cellStyle name="SAPBEXHLevel0 15 4 4 2" xfId="32326" xr:uid="{00000000-0005-0000-0000-000018460000}"/>
    <cellStyle name="SAPBEXHLevel0 15 5" xfId="5753" xr:uid="{00000000-0005-0000-0000-000019460000}"/>
    <cellStyle name="SAPBEXHLevel0 15 5 2" xfId="14184" xr:uid="{00000000-0005-0000-0000-00001A460000}"/>
    <cellStyle name="SAPBEXHLevel0 15 5 2 2" xfId="27355" xr:uid="{00000000-0005-0000-0000-00001B460000}"/>
    <cellStyle name="SAPBEXHLevel0 15 5 2 2 2" xfId="40106" xr:uid="{00000000-0005-0000-0000-00001C460000}"/>
    <cellStyle name="SAPBEXHLevel0 15 5 3" xfId="13055" xr:uid="{00000000-0005-0000-0000-00001D460000}"/>
    <cellStyle name="SAPBEXHLevel0 15 5 3 2" xfId="26226" xr:uid="{00000000-0005-0000-0000-00001E460000}"/>
    <cellStyle name="SAPBEXHLevel0 15 5 3 2 2" xfId="38977" xr:uid="{00000000-0005-0000-0000-00001F460000}"/>
    <cellStyle name="SAPBEXHLevel0 15 5 4" xfId="19576" xr:uid="{00000000-0005-0000-0000-000020460000}"/>
    <cellStyle name="SAPBEXHLevel0 15 5 4 2" xfId="32327" xr:uid="{00000000-0005-0000-0000-000021460000}"/>
    <cellStyle name="SAPBEXHLevel0 15 6" xfId="14173" xr:uid="{00000000-0005-0000-0000-000022460000}"/>
    <cellStyle name="SAPBEXHLevel0 15 6 2" xfId="27344" xr:uid="{00000000-0005-0000-0000-000023460000}"/>
    <cellStyle name="SAPBEXHLevel0 15 6 2 2" xfId="40095" xr:uid="{00000000-0005-0000-0000-000024460000}"/>
    <cellStyle name="SAPBEXHLevel0 15 7" xfId="13066" xr:uid="{00000000-0005-0000-0000-000025460000}"/>
    <cellStyle name="SAPBEXHLevel0 15 7 2" xfId="26237" xr:uid="{00000000-0005-0000-0000-000026460000}"/>
    <cellStyle name="SAPBEXHLevel0 15 7 2 2" xfId="38988" xr:uid="{00000000-0005-0000-0000-000027460000}"/>
    <cellStyle name="SAPBEXHLevel0 15 8" xfId="19565" xr:uid="{00000000-0005-0000-0000-000028460000}"/>
    <cellStyle name="SAPBEXHLevel0 15 8 2" xfId="32316" xr:uid="{00000000-0005-0000-0000-000029460000}"/>
    <cellStyle name="SAPBEXHLevel0 16" xfId="5754" xr:uid="{00000000-0005-0000-0000-00002A460000}"/>
    <cellStyle name="SAPBEXHLevel0 16 2" xfId="5755" xr:uid="{00000000-0005-0000-0000-00002B460000}"/>
    <cellStyle name="SAPBEXHLevel0 16 2 2" xfId="5756" xr:uid="{00000000-0005-0000-0000-00002C460000}"/>
    <cellStyle name="SAPBEXHLevel0 16 2 2 2" xfId="5757" xr:uid="{00000000-0005-0000-0000-00002D460000}"/>
    <cellStyle name="SAPBEXHLevel0 16 2 2 2 2" xfId="14188" xr:uid="{00000000-0005-0000-0000-00002E460000}"/>
    <cellStyle name="SAPBEXHLevel0 16 2 2 2 2 2" xfId="27359" xr:uid="{00000000-0005-0000-0000-00002F460000}"/>
    <cellStyle name="SAPBEXHLevel0 16 2 2 2 2 2 2" xfId="40110" xr:uid="{00000000-0005-0000-0000-000030460000}"/>
    <cellStyle name="SAPBEXHLevel0 16 2 2 2 3" xfId="13051" xr:uid="{00000000-0005-0000-0000-000031460000}"/>
    <cellStyle name="SAPBEXHLevel0 16 2 2 2 3 2" xfId="26222" xr:uid="{00000000-0005-0000-0000-000032460000}"/>
    <cellStyle name="SAPBEXHLevel0 16 2 2 2 3 2 2" xfId="38973" xr:uid="{00000000-0005-0000-0000-000033460000}"/>
    <cellStyle name="SAPBEXHLevel0 16 2 2 2 4" xfId="19580" xr:uid="{00000000-0005-0000-0000-000034460000}"/>
    <cellStyle name="SAPBEXHLevel0 16 2 2 2 4 2" xfId="32331" xr:uid="{00000000-0005-0000-0000-000035460000}"/>
    <cellStyle name="SAPBEXHLevel0 16 2 2 3" xfId="5758" xr:uid="{00000000-0005-0000-0000-000036460000}"/>
    <cellStyle name="SAPBEXHLevel0 16 2 2 3 2" xfId="14189" xr:uid="{00000000-0005-0000-0000-000037460000}"/>
    <cellStyle name="SAPBEXHLevel0 16 2 2 3 2 2" xfId="27360" xr:uid="{00000000-0005-0000-0000-000038460000}"/>
    <cellStyle name="SAPBEXHLevel0 16 2 2 3 2 2 2" xfId="40111" xr:uid="{00000000-0005-0000-0000-000039460000}"/>
    <cellStyle name="SAPBEXHLevel0 16 2 2 3 3" xfId="13050" xr:uid="{00000000-0005-0000-0000-00003A460000}"/>
    <cellStyle name="SAPBEXHLevel0 16 2 2 3 3 2" xfId="26221" xr:uid="{00000000-0005-0000-0000-00003B460000}"/>
    <cellStyle name="SAPBEXHLevel0 16 2 2 3 3 2 2" xfId="38972" xr:uid="{00000000-0005-0000-0000-00003C460000}"/>
    <cellStyle name="SAPBEXHLevel0 16 2 2 3 4" xfId="19581" xr:uid="{00000000-0005-0000-0000-00003D460000}"/>
    <cellStyle name="SAPBEXHLevel0 16 2 2 3 4 2" xfId="32332" xr:uid="{00000000-0005-0000-0000-00003E460000}"/>
    <cellStyle name="SAPBEXHLevel0 16 2 2 4" xfId="14187" xr:uid="{00000000-0005-0000-0000-00003F460000}"/>
    <cellStyle name="SAPBEXHLevel0 16 2 2 4 2" xfId="27358" xr:uid="{00000000-0005-0000-0000-000040460000}"/>
    <cellStyle name="SAPBEXHLevel0 16 2 2 4 2 2" xfId="40109" xr:uid="{00000000-0005-0000-0000-000041460000}"/>
    <cellStyle name="SAPBEXHLevel0 16 2 2 5" xfId="13052" xr:uid="{00000000-0005-0000-0000-000042460000}"/>
    <cellStyle name="SAPBEXHLevel0 16 2 2 5 2" xfId="26223" xr:uid="{00000000-0005-0000-0000-000043460000}"/>
    <cellStyle name="SAPBEXHLevel0 16 2 2 5 2 2" xfId="38974" xr:uid="{00000000-0005-0000-0000-000044460000}"/>
    <cellStyle name="SAPBEXHLevel0 16 2 2 6" xfId="19579" xr:uid="{00000000-0005-0000-0000-000045460000}"/>
    <cellStyle name="SAPBEXHLevel0 16 2 2 6 2" xfId="32330" xr:uid="{00000000-0005-0000-0000-000046460000}"/>
    <cellStyle name="SAPBEXHLevel0 16 2 3" xfId="5759" xr:uid="{00000000-0005-0000-0000-000047460000}"/>
    <cellStyle name="SAPBEXHLevel0 16 2 3 2" xfId="14190" xr:uid="{00000000-0005-0000-0000-000048460000}"/>
    <cellStyle name="SAPBEXHLevel0 16 2 3 2 2" xfId="27361" xr:uid="{00000000-0005-0000-0000-000049460000}"/>
    <cellStyle name="SAPBEXHLevel0 16 2 3 2 2 2" xfId="40112" xr:uid="{00000000-0005-0000-0000-00004A460000}"/>
    <cellStyle name="SAPBEXHLevel0 16 2 3 3" xfId="13049" xr:uid="{00000000-0005-0000-0000-00004B460000}"/>
    <cellStyle name="SAPBEXHLevel0 16 2 3 3 2" xfId="26220" xr:uid="{00000000-0005-0000-0000-00004C460000}"/>
    <cellStyle name="SAPBEXHLevel0 16 2 3 3 2 2" xfId="38971" xr:uid="{00000000-0005-0000-0000-00004D460000}"/>
    <cellStyle name="SAPBEXHLevel0 16 2 3 4" xfId="19582" xr:uid="{00000000-0005-0000-0000-00004E460000}"/>
    <cellStyle name="SAPBEXHLevel0 16 2 3 4 2" xfId="32333" xr:uid="{00000000-0005-0000-0000-00004F460000}"/>
    <cellStyle name="SAPBEXHLevel0 16 2 4" xfId="5760" xr:uid="{00000000-0005-0000-0000-000050460000}"/>
    <cellStyle name="SAPBEXHLevel0 16 2 4 2" xfId="14191" xr:uid="{00000000-0005-0000-0000-000051460000}"/>
    <cellStyle name="SAPBEXHLevel0 16 2 4 2 2" xfId="27362" xr:uid="{00000000-0005-0000-0000-000052460000}"/>
    <cellStyle name="SAPBEXHLevel0 16 2 4 2 2 2" xfId="40113" xr:uid="{00000000-0005-0000-0000-000053460000}"/>
    <cellStyle name="SAPBEXHLevel0 16 2 4 3" xfId="13048" xr:uid="{00000000-0005-0000-0000-000054460000}"/>
    <cellStyle name="SAPBEXHLevel0 16 2 4 3 2" xfId="26219" xr:uid="{00000000-0005-0000-0000-000055460000}"/>
    <cellStyle name="SAPBEXHLevel0 16 2 4 3 2 2" xfId="38970" xr:uid="{00000000-0005-0000-0000-000056460000}"/>
    <cellStyle name="SAPBEXHLevel0 16 2 4 4" xfId="19583" xr:uid="{00000000-0005-0000-0000-000057460000}"/>
    <cellStyle name="SAPBEXHLevel0 16 2 4 4 2" xfId="32334" xr:uid="{00000000-0005-0000-0000-000058460000}"/>
    <cellStyle name="SAPBEXHLevel0 16 2 5" xfId="14186" xr:uid="{00000000-0005-0000-0000-000059460000}"/>
    <cellStyle name="SAPBEXHLevel0 16 2 5 2" xfId="27357" xr:uid="{00000000-0005-0000-0000-00005A460000}"/>
    <cellStyle name="SAPBEXHLevel0 16 2 5 2 2" xfId="40108" xr:uid="{00000000-0005-0000-0000-00005B460000}"/>
    <cellStyle name="SAPBEXHLevel0 16 2 6" xfId="13053" xr:uid="{00000000-0005-0000-0000-00005C460000}"/>
    <cellStyle name="SAPBEXHLevel0 16 2 6 2" xfId="26224" xr:uid="{00000000-0005-0000-0000-00005D460000}"/>
    <cellStyle name="SAPBEXHLevel0 16 2 6 2 2" xfId="38975" xr:uid="{00000000-0005-0000-0000-00005E460000}"/>
    <cellStyle name="SAPBEXHLevel0 16 2 7" xfId="19578" xr:uid="{00000000-0005-0000-0000-00005F460000}"/>
    <cellStyle name="SAPBEXHLevel0 16 2 7 2" xfId="32329" xr:uid="{00000000-0005-0000-0000-000060460000}"/>
    <cellStyle name="SAPBEXHLevel0 16 3" xfId="5761" xr:uid="{00000000-0005-0000-0000-000061460000}"/>
    <cellStyle name="SAPBEXHLevel0 16 3 2" xfId="5762" xr:uid="{00000000-0005-0000-0000-000062460000}"/>
    <cellStyle name="SAPBEXHLevel0 16 3 2 2" xfId="14193" xr:uid="{00000000-0005-0000-0000-000063460000}"/>
    <cellStyle name="SAPBEXHLevel0 16 3 2 2 2" xfId="27364" xr:uid="{00000000-0005-0000-0000-000064460000}"/>
    <cellStyle name="SAPBEXHLevel0 16 3 2 2 2 2" xfId="40115" xr:uid="{00000000-0005-0000-0000-000065460000}"/>
    <cellStyle name="SAPBEXHLevel0 16 3 2 3" xfId="13046" xr:uid="{00000000-0005-0000-0000-000066460000}"/>
    <cellStyle name="SAPBEXHLevel0 16 3 2 3 2" xfId="26217" xr:uid="{00000000-0005-0000-0000-000067460000}"/>
    <cellStyle name="SAPBEXHLevel0 16 3 2 3 2 2" xfId="38968" xr:uid="{00000000-0005-0000-0000-000068460000}"/>
    <cellStyle name="SAPBEXHLevel0 16 3 2 4" xfId="19585" xr:uid="{00000000-0005-0000-0000-000069460000}"/>
    <cellStyle name="SAPBEXHLevel0 16 3 2 4 2" xfId="32336" xr:uid="{00000000-0005-0000-0000-00006A460000}"/>
    <cellStyle name="SAPBEXHLevel0 16 3 3" xfId="5763" xr:uid="{00000000-0005-0000-0000-00006B460000}"/>
    <cellStyle name="SAPBEXHLevel0 16 3 3 2" xfId="14194" xr:uid="{00000000-0005-0000-0000-00006C460000}"/>
    <cellStyle name="SAPBEXHLevel0 16 3 3 2 2" xfId="27365" xr:uid="{00000000-0005-0000-0000-00006D460000}"/>
    <cellStyle name="SAPBEXHLevel0 16 3 3 2 2 2" xfId="40116" xr:uid="{00000000-0005-0000-0000-00006E460000}"/>
    <cellStyle name="SAPBEXHLevel0 16 3 3 3" xfId="13045" xr:uid="{00000000-0005-0000-0000-00006F460000}"/>
    <cellStyle name="SAPBEXHLevel0 16 3 3 3 2" xfId="26216" xr:uid="{00000000-0005-0000-0000-000070460000}"/>
    <cellStyle name="SAPBEXHLevel0 16 3 3 3 2 2" xfId="38967" xr:uid="{00000000-0005-0000-0000-000071460000}"/>
    <cellStyle name="SAPBEXHLevel0 16 3 3 4" xfId="19586" xr:uid="{00000000-0005-0000-0000-000072460000}"/>
    <cellStyle name="SAPBEXHLevel0 16 3 3 4 2" xfId="32337" xr:uid="{00000000-0005-0000-0000-000073460000}"/>
    <cellStyle name="SAPBEXHLevel0 16 3 4" xfId="14192" xr:uid="{00000000-0005-0000-0000-000074460000}"/>
    <cellStyle name="SAPBEXHLevel0 16 3 4 2" xfId="27363" xr:uid="{00000000-0005-0000-0000-000075460000}"/>
    <cellStyle name="SAPBEXHLevel0 16 3 4 2 2" xfId="40114" xr:uid="{00000000-0005-0000-0000-000076460000}"/>
    <cellStyle name="SAPBEXHLevel0 16 3 5" xfId="13047" xr:uid="{00000000-0005-0000-0000-000077460000}"/>
    <cellStyle name="SAPBEXHLevel0 16 3 5 2" xfId="26218" xr:uid="{00000000-0005-0000-0000-000078460000}"/>
    <cellStyle name="SAPBEXHLevel0 16 3 5 2 2" xfId="38969" xr:uid="{00000000-0005-0000-0000-000079460000}"/>
    <cellStyle name="SAPBEXHLevel0 16 3 6" xfId="19584" xr:uid="{00000000-0005-0000-0000-00007A460000}"/>
    <cellStyle name="SAPBEXHLevel0 16 3 6 2" xfId="32335" xr:uid="{00000000-0005-0000-0000-00007B460000}"/>
    <cellStyle name="SAPBEXHLevel0 16 4" xfId="5764" xr:uid="{00000000-0005-0000-0000-00007C460000}"/>
    <cellStyle name="SAPBEXHLevel0 16 4 2" xfId="14195" xr:uid="{00000000-0005-0000-0000-00007D460000}"/>
    <cellStyle name="SAPBEXHLevel0 16 4 2 2" xfId="27366" xr:uid="{00000000-0005-0000-0000-00007E460000}"/>
    <cellStyle name="SAPBEXHLevel0 16 4 2 2 2" xfId="40117" xr:uid="{00000000-0005-0000-0000-00007F460000}"/>
    <cellStyle name="SAPBEXHLevel0 16 4 3" xfId="13044" xr:uid="{00000000-0005-0000-0000-000080460000}"/>
    <cellStyle name="SAPBEXHLevel0 16 4 3 2" xfId="26215" xr:uid="{00000000-0005-0000-0000-000081460000}"/>
    <cellStyle name="SAPBEXHLevel0 16 4 3 2 2" xfId="38966" xr:uid="{00000000-0005-0000-0000-000082460000}"/>
    <cellStyle name="SAPBEXHLevel0 16 4 4" xfId="19587" xr:uid="{00000000-0005-0000-0000-000083460000}"/>
    <cellStyle name="SAPBEXHLevel0 16 4 4 2" xfId="32338" xr:uid="{00000000-0005-0000-0000-000084460000}"/>
    <cellStyle name="SAPBEXHLevel0 16 5" xfId="5765" xr:uid="{00000000-0005-0000-0000-000085460000}"/>
    <cellStyle name="SAPBEXHLevel0 16 5 2" xfId="14196" xr:uid="{00000000-0005-0000-0000-000086460000}"/>
    <cellStyle name="SAPBEXHLevel0 16 5 2 2" xfId="27367" xr:uid="{00000000-0005-0000-0000-000087460000}"/>
    <cellStyle name="SAPBEXHLevel0 16 5 2 2 2" xfId="40118" xr:uid="{00000000-0005-0000-0000-000088460000}"/>
    <cellStyle name="SAPBEXHLevel0 16 5 3" xfId="13043" xr:uid="{00000000-0005-0000-0000-000089460000}"/>
    <cellStyle name="SAPBEXHLevel0 16 5 3 2" xfId="26214" xr:uid="{00000000-0005-0000-0000-00008A460000}"/>
    <cellStyle name="SAPBEXHLevel0 16 5 3 2 2" xfId="38965" xr:uid="{00000000-0005-0000-0000-00008B460000}"/>
    <cellStyle name="SAPBEXHLevel0 16 5 4" xfId="19588" xr:uid="{00000000-0005-0000-0000-00008C460000}"/>
    <cellStyle name="SAPBEXHLevel0 16 5 4 2" xfId="32339" xr:uid="{00000000-0005-0000-0000-00008D460000}"/>
    <cellStyle name="SAPBEXHLevel0 16 6" xfId="14185" xr:uid="{00000000-0005-0000-0000-00008E460000}"/>
    <cellStyle name="SAPBEXHLevel0 16 6 2" xfId="27356" xr:uid="{00000000-0005-0000-0000-00008F460000}"/>
    <cellStyle name="SAPBEXHLevel0 16 6 2 2" xfId="40107" xr:uid="{00000000-0005-0000-0000-000090460000}"/>
    <cellStyle name="SAPBEXHLevel0 16 7" xfId="13054" xr:uid="{00000000-0005-0000-0000-000091460000}"/>
    <cellStyle name="SAPBEXHLevel0 16 7 2" xfId="26225" xr:uid="{00000000-0005-0000-0000-000092460000}"/>
    <cellStyle name="SAPBEXHLevel0 16 7 2 2" xfId="38976" xr:uid="{00000000-0005-0000-0000-000093460000}"/>
    <cellStyle name="SAPBEXHLevel0 16 8" xfId="19577" xr:uid="{00000000-0005-0000-0000-000094460000}"/>
    <cellStyle name="SAPBEXHLevel0 16 8 2" xfId="32328" xr:uid="{00000000-0005-0000-0000-000095460000}"/>
    <cellStyle name="SAPBEXHLevel0 17" xfId="5766" xr:uid="{00000000-0005-0000-0000-000096460000}"/>
    <cellStyle name="SAPBEXHLevel0 17 2" xfId="5767" xr:uid="{00000000-0005-0000-0000-000097460000}"/>
    <cellStyle name="SAPBEXHLevel0 17 2 2" xfId="5768" xr:uid="{00000000-0005-0000-0000-000098460000}"/>
    <cellStyle name="SAPBEXHLevel0 17 2 2 2" xfId="5769" xr:uid="{00000000-0005-0000-0000-000099460000}"/>
    <cellStyle name="SAPBEXHLevel0 17 2 2 2 2" xfId="14200" xr:uid="{00000000-0005-0000-0000-00009A460000}"/>
    <cellStyle name="SAPBEXHLevel0 17 2 2 2 2 2" xfId="27371" xr:uid="{00000000-0005-0000-0000-00009B460000}"/>
    <cellStyle name="SAPBEXHLevel0 17 2 2 2 2 2 2" xfId="40122" xr:uid="{00000000-0005-0000-0000-00009C460000}"/>
    <cellStyle name="SAPBEXHLevel0 17 2 2 2 3" xfId="13040" xr:uid="{00000000-0005-0000-0000-00009D460000}"/>
    <cellStyle name="SAPBEXHLevel0 17 2 2 2 3 2" xfId="26211" xr:uid="{00000000-0005-0000-0000-00009E460000}"/>
    <cellStyle name="SAPBEXHLevel0 17 2 2 2 3 2 2" xfId="38962" xr:uid="{00000000-0005-0000-0000-00009F460000}"/>
    <cellStyle name="SAPBEXHLevel0 17 2 2 2 4" xfId="19592" xr:uid="{00000000-0005-0000-0000-0000A0460000}"/>
    <cellStyle name="SAPBEXHLevel0 17 2 2 2 4 2" xfId="32343" xr:uid="{00000000-0005-0000-0000-0000A1460000}"/>
    <cellStyle name="SAPBEXHLevel0 17 2 2 3" xfId="5770" xr:uid="{00000000-0005-0000-0000-0000A2460000}"/>
    <cellStyle name="SAPBEXHLevel0 17 2 2 3 2" xfId="14201" xr:uid="{00000000-0005-0000-0000-0000A3460000}"/>
    <cellStyle name="SAPBEXHLevel0 17 2 2 3 2 2" xfId="27372" xr:uid="{00000000-0005-0000-0000-0000A4460000}"/>
    <cellStyle name="SAPBEXHLevel0 17 2 2 3 2 2 2" xfId="40123" xr:uid="{00000000-0005-0000-0000-0000A5460000}"/>
    <cellStyle name="SAPBEXHLevel0 17 2 2 3 3" xfId="13039" xr:uid="{00000000-0005-0000-0000-0000A6460000}"/>
    <cellStyle name="SAPBEXHLevel0 17 2 2 3 3 2" xfId="26210" xr:uid="{00000000-0005-0000-0000-0000A7460000}"/>
    <cellStyle name="SAPBEXHLevel0 17 2 2 3 3 2 2" xfId="38961" xr:uid="{00000000-0005-0000-0000-0000A8460000}"/>
    <cellStyle name="SAPBEXHLevel0 17 2 2 3 4" xfId="19593" xr:uid="{00000000-0005-0000-0000-0000A9460000}"/>
    <cellStyle name="SAPBEXHLevel0 17 2 2 3 4 2" xfId="32344" xr:uid="{00000000-0005-0000-0000-0000AA460000}"/>
    <cellStyle name="SAPBEXHLevel0 17 2 2 4" xfId="14199" xr:uid="{00000000-0005-0000-0000-0000AB460000}"/>
    <cellStyle name="SAPBEXHLevel0 17 2 2 4 2" xfId="27370" xr:uid="{00000000-0005-0000-0000-0000AC460000}"/>
    <cellStyle name="SAPBEXHLevel0 17 2 2 4 2 2" xfId="40121" xr:uid="{00000000-0005-0000-0000-0000AD460000}"/>
    <cellStyle name="SAPBEXHLevel0 17 2 2 5" xfId="10284" xr:uid="{00000000-0005-0000-0000-0000AE460000}"/>
    <cellStyle name="SAPBEXHLevel0 17 2 2 5 2" xfId="23455" xr:uid="{00000000-0005-0000-0000-0000AF460000}"/>
    <cellStyle name="SAPBEXHLevel0 17 2 2 5 2 2" xfId="36206" xr:uid="{00000000-0005-0000-0000-0000B0460000}"/>
    <cellStyle name="SAPBEXHLevel0 17 2 2 6" xfId="19591" xr:uid="{00000000-0005-0000-0000-0000B1460000}"/>
    <cellStyle name="SAPBEXHLevel0 17 2 2 6 2" xfId="32342" xr:uid="{00000000-0005-0000-0000-0000B2460000}"/>
    <cellStyle name="SAPBEXHLevel0 17 2 3" xfId="5771" xr:uid="{00000000-0005-0000-0000-0000B3460000}"/>
    <cellStyle name="SAPBEXHLevel0 17 2 3 2" xfId="14202" xr:uid="{00000000-0005-0000-0000-0000B4460000}"/>
    <cellStyle name="SAPBEXHLevel0 17 2 3 2 2" xfId="27373" xr:uid="{00000000-0005-0000-0000-0000B5460000}"/>
    <cellStyle name="SAPBEXHLevel0 17 2 3 2 2 2" xfId="40124" xr:uid="{00000000-0005-0000-0000-0000B6460000}"/>
    <cellStyle name="SAPBEXHLevel0 17 2 3 3" xfId="13038" xr:uid="{00000000-0005-0000-0000-0000B7460000}"/>
    <cellStyle name="SAPBEXHLevel0 17 2 3 3 2" xfId="26209" xr:uid="{00000000-0005-0000-0000-0000B8460000}"/>
    <cellStyle name="SAPBEXHLevel0 17 2 3 3 2 2" xfId="38960" xr:uid="{00000000-0005-0000-0000-0000B9460000}"/>
    <cellStyle name="SAPBEXHLevel0 17 2 3 4" xfId="19594" xr:uid="{00000000-0005-0000-0000-0000BA460000}"/>
    <cellStyle name="SAPBEXHLevel0 17 2 3 4 2" xfId="32345" xr:uid="{00000000-0005-0000-0000-0000BB460000}"/>
    <cellStyle name="SAPBEXHLevel0 17 2 4" xfId="5772" xr:uid="{00000000-0005-0000-0000-0000BC460000}"/>
    <cellStyle name="SAPBEXHLevel0 17 2 4 2" xfId="14203" xr:uid="{00000000-0005-0000-0000-0000BD460000}"/>
    <cellStyle name="SAPBEXHLevel0 17 2 4 2 2" xfId="27374" xr:uid="{00000000-0005-0000-0000-0000BE460000}"/>
    <cellStyle name="SAPBEXHLevel0 17 2 4 2 2 2" xfId="40125" xr:uid="{00000000-0005-0000-0000-0000BF460000}"/>
    <cellStyle name="SAPBEXHLevel0 17 2 4 3" xfId="13037" xr:uid="{00000000-0005-0000-0000-0000C0460000}"/>
    <cellStyle name="SAPBEXHLevel0 17 2 4 3 2" xfId="26208" xr:uid="{00000000-0005-0000-0000-0000C1460000}"/>
    <cellStyle name="SAPBEXHLevel0 17 2 4 3 2 2" xfId="38959" xr:uid="{00000000-0005-0000-0000-0000C2460000}"/>
    <cellStyle name="SAPBEXHLevel0 17 2 4 4" xfId="19595" xr:uid="{00000000-0005-0000-0000-0000C3460000}"/>
    <cellStyle name="SAPBEXHLevel0 17 2 4 4 2" xfId="32346" xr:uid="{00000000-0005-0000-0000-0000C4460000}"/>
    <cellStyle name="SAPBEXHLevel0 17 2 5" xfId="14198" xr:uid="{00000000-0005-0000-0000-0000C5460000}"/>
    <cellStyle name="SAPBEXHLevel0 17 2 5 2" xfId="27369" xr:uid="{00000000-0005-0000-0000-0000C6460000}"/>
    <cellStyle name="SAPBEXHLevel0 17 2 5 2 2" xfId="40120" xr:uid="{00000000-0005-0000-0000-0000C7460000}"/>
    <cellStyle name="SAPBEXHLevel0 17 2 6" xfId="13041" xr:uid="{00000000-0005-0000-0000-0000C8460000}"/>
    <cellStyle name="SAPBEXHLevel0 17 2 6 2" xfId="26212" xr:uid="{00000000-0005-0000-0000-0000C9460000}"/>
    <cellStyle name="SAPBEXHLevel0 17 2 6 2 2" xfId="38963" xr:uid="{00000000-0005-0000-0000-0000CA460000}"/>
    <cellStyle name="SAPBEXHLevel0 17 2 7" xfId="19590" xr:uid="{00000000-0005-0000-0000-0000CB460000}"/>
    <cellStyle name="SAPBEXHLevel0 17 2 7 2" xfId="32341" xr:uid="{00000000-0005-0000-0000-0000CC460000}"/>
    <cellStyle name="SAPBEXHLevel0 17 3" xfId="5773" xr:uid="{00000000-0005-0000-0000-0000CD460000}"/>
    <cellStyle name="SAPBEXHLevel0 17 3 2" xfId="5774" xr:uid="{00000000-0005-0000-0000-0000CE460000}"/>
    <cellStyle name="SAPBEXHLevel0 17 3 2 2" xfId="14205" xr:uid="{00000000-0005-0000-0000-0000CF460000}"/>
    <cellStyle name="SAPBEXHLevel0 17 3 2 2 2" xfId="27376" xr:uid="{00000000-0005-0000-0000-0000D0460000}"/>
    <cellStyle name="SAPBEXHLevel0 17 3 2 2 2 2" xfId="40127" xr:uid="{00000000-0005-0000-0000-0000D1460000}"/>
    <cellStyle name="SAPBEXHLevel0 17 3 2 3" xfId="13036" xr:uid="{00000000-0005-0000-0000-0000D2460000}"/>
    <cellStyle name="SAPBEXHLevel0 17 3 2 3 2" xfId="26207" xr:uid="{00000000-0005-0000-0000-0000D3460000}"/>
    <cellStyle name="SAPBEXHLevel0 17 3 2 3 2 2" xfId="38958" xr:uid="{00000000-0005-0000-0000-0000D4460000}"/>
    <cellStyle name="SAPBEXHLevel0 17 3 2 4" xfId="19597" xr:uid="{00000000-0005-0000-0000-0000D5460000}"/>
    <cellStyle name="SAPBEXHLevel0 17 3 2 4 2" xfId="32348" xr:uid="{00000000-0005-0000-0000-0000D6460000}"/>
    <cellStyle name="SAPBEXHLevel0 17 3 3" xfId="5775" xr:uid="{00000000-0005-0000-0000-0000D7460000}"/>
    <cellStyle name="SAPBEXHLevel0 17 3 3 2" xfId="14206" xr:uid="{00000000-0005-0000-0000-0000D8460000}"/>
    <cellStyle name="SAPBEXHLevel0 17 3 3 2 2" xfId="27377" xr:uid="{00000000-0005-0000-0000-0000D9460000}"/>
    <cellStyle name="SAPBEXHLevel0 17 3 3 2 2 2" xfId="40128" xr:uid="{00000000-0005-0000-0000-0000DA460000}"/>
    <cellStyle name="SAPBEXHLevel0 17 3 3 3" xfId="13035" xr:uid="{00000000-0005-0000-0000-0000DB460000}"/>
    <cellStyle name="SAPBEXHLevel0 17 3 3 3 2" xfId="26206" xr:uid="{00000000-0005-0000-0000-0000DC460000}"/>
    <cellStyle name="SAPBEXHLevel0 17 3 3 3 2 2" xfId="38957" xr:uid="{00000000-0005-0000-0000-0000DD460000}"/>
    <cellStyle name="SAPBEXHLevel0 17 3 3 4" xfId="19598" xr:uid="{00000000-0005-0000-0000-0000DE460000}"/>
    <cellStyle name="SAPBEXHLevel0 17 3 3 4 2" xfId="32349" xr:uid="{00000000-0005-0000-0000-0000DF460000}"/>
    <cellStyle name="SAPBEXHLevel0 17 3 4" xfId="14204" xr:uid="{00000000-0005-0000-0000-0000E0460000}"/>
    <cellStyle name="SAPBEXHLevel0 17 3 4 2" xfId="27375" xr:uid="{00000000-0005-0000-0000-0000E1460000}"/>
    <cellStyle name="SAPBEXHLevel0 17 3 4 2 2" xfId="40126" xr:uid="{00000000-0005-0000-0000-0000E2460000}"/>
    <cellStyle name="SAPBEXHLevel0 17 3 5" xfId="10263" xr:uid="{00000000-0005-0000-0000-0000E3460000}"/>
    <cellStyle name="SAPBEXHLevel0 17 3 5 2" xfId="23436" xr:uid="{00000000-0005-0000-0000-0000E4460000}"/>
    <cellStyle name="SAPBEXHLevel0 17 3 5 2 2" xfId="36187" xr:uid="{00000000-0005-0000-0000-0000E5460000}"/>
    <cellStyle name="SAPBEXHLevel0 17 3 6" xfId="19596" xr:uid="{00000000-0005-0000-0000-0000E6460000}"/>
    <cellStyle name="SAPBEXHLevel0 17 3 6 2" xfId="32347" xr:uid="{00000000-0005-0000-0000-0000E7460000}"/>
    <cellStyle name="SAPBEXHLevel0 17 4" xfId="5776" xr:uid="{00000000-0005-0000-0000-0000E8460000}"/>
    <cellStyle name="SAPBEXHLevel0 17 4 2" xfId="14207" xr:uid="{00000000-0005-0000-0000-0000E9460000}"/>
    <cellStyle name="SAPBEXHLevel0 17 4 2 2" xfId="27378" xr:uid="{00000000-0005-0000-0000-0000EA460000}"/>
    <cellStyle name="SAPBEXHLevel0 17 4 2 2 2" xfId="40129" xr:uid="{00000000-0005-0000-0000-0000EB460000}"/>
    <cellStyle name="SAPBEXHLevel0 17 4 3" xfId="13034" xr:uid="{00000000-0005-0000-0000-0000EC460000}"/>
    <cellStyle name="SAPBEXHLevel0 17 4 3 2" xfId="26205" xr:uid="{00000000-0005-0000-0000-0000ED460000}"/>
    <cellStyle name="SAPBEXHLevel0 17 4 3 2 2" xfId="38956" xr:uid="{00000000-0005-0000-0000-0000EE460000}"/>
    <cellStyle name="SAPBEXHLevel0 17 4 4" xfId="19599" xr:uid="{00000000-0005-0000-0000-0000EF460000}"/>
    <cellStyle name="SAPBEXHLevel0 17 4 4 2" xfId="32350" xr:uid="{00000000-0005-0000-0000-0000F0460000}"/>
    <cellStyle name="SAPBEXHLevel0 17 5" xfId="5777" xr:uid="{00000000-0005-0000-0000-0000F1460000}"/>
    <cellStyle name="SAPBEXHLevel0 17 5 2" xfId="14208" xr:uid="{00000000-0005-0000-0000-0000F2460000}"/>
    <cellStyle name="SAPBEXHLevel0 17 5 2 2" xfId="27379" xr:uid="{00000000-0005-0000-0000-0000F3460000}"/>
    <cellStyle name="SAPBEXHLevel0 17 5 2 2 2" xfId="40130" xr:uid="{00000000-0005-0000-0000-0000F4460000}"/>
    <cellStyle name="SAPBEXHLevel0 17 5 3" xfId="13033" xr:uid="{00000000-0005-0000-0000-0000F5460000}"/>
    <cellStyle name="SAPBEXHLevel0 17 5 3 2" xfId="26204" xr:uid="{00000000-0005-0000-0000-0000F6460000}"/>
    <cellStyle name="SAPBEXHLevel0 17 5 3 2 2" xfId="38955" xr:uid="{00000000-0005-0000-0000-0000F7460000}"/>
    <cellStyle name="SAPBEXHLevel0 17 5 4" xfId="19600" xr:uid="{00000000-0005-0000-0000-0000F8460000}"/>
    <cellStyle name="SAPBEXHLevel0 17 5 4 2" xfId="32351" xr:uid="{00000000-0005-0000-0000-0000F9460000}"/>
    <cellStyle name="SAPBEXHLevel0 17 6" xfId="14197" xr:uid="{00000000-0005-0000-0000-0000FA460000}"/>
    <cellStyle name="SAPBEXHLevel0 17 6 2" xfId="27368" xr:uid="{00000000-0005-0000-0000-0000FB460000}"/>
    <cellStyle name="SAPBEXHLevel0 17 6 2 2" xfId="40119" xr:uid="{00000000-0005-0000-0000-0000FC460000}"/>
    <cellStyle name="SAPBEXHLevel0 17 7" xfId="13042" xr:uid="{00000000-0005-0000-0000-0000FD460000}"/>
    <cellStyle name="SAPBEXHLevel0 17 7 2" xfId="26213" xr:uid="{00000000-0005-0000-0000-0000FE460000}"/>
    <cellStyle name="SAPBEXHLevel0 17 7 2 2" xfId="38964" xr:uid="{00000000-0005-0000-0000-0000FF460000}"/>
    <cellStyle name="SAPBEXHLevel0 17 8" xfId="19589" xr:uid="{00000000-0005-0000-0000-000000470000}"/>
    <cellStyle name="SAPBEXHLevel0 17 8 2" xfId="32340" xr:uid="{00000000-0005-0000-0000-000001470000}"/>
    <cellStyle name="SAPBEXHLevel0 18" xfId="5778" xr:uid="{00000000-0005-0000-0000-000002470000}"/>
    <cellStyle name="SAPBEXHLevel0 18 2" xfId="5779" xr:uid="{00000000-0005-0000-0000-000003470000}"/>
    <cellStyle name="SAPBEXHLevel0 18 2 2" xfId="5780" xr:uid="{00000000-0005-0000-0000-000004470000}"/>
    <cellStyle name="SAPBEXHLevel0 18 2 2 2" xfId="5781" xr:uid="{00000000-0005-0000-0000-000005470000}"/>
    <cellStyle name="SAPBEXHLevel0 18 2 2 2 2" xfId="14212" xr:uid="{00000000-0005-0000-0000-000006470000}"/>
    <cellStyle name="SAPBEXHLevel0 18 2 2 2 2 2" xfId="27383" xr:uid="{00000000-0005-0000-0000-000007470000}"/>
    <cellStyle name="SAPBEXHLevel0 18 2 2 2 2 2 2" xfId="40134" xr:uid="{00000000-0005-0000-0000-000008470000}"/>
    <cellStyle name="SAPBEXHLevel0 18 2 2 2 3" xfId="13029" xr:uid="{00000000-0005-0000-0000-000009470000}"/>
    <cellStyle name="SAPBEXHLevel0 18 2 2 2 3 2" xfId="26200" xr:uid="{00000000-0005-0000-0000-00000A470000}"/>
    <cellStyle name="SAPBEXHLevel0 18 2 2 2 3 2 2" xfId="38951" xr:uid="{00000000-0005-0000-0000-00000B470000}"/>
    <cellStyle name="SAPBEXHLevel0 18 2 2 2 4" xfId="19604" xr:uid="{00000000-0005-0000-0000-00000C470000}"/>
    <cellStyle name="SAPBEXHLevel0 18 2 2 2 4 2" xfId="32355" xr:uid="{00000000-0005-0000-0000-00000D470000}"/>
    <cellStyle name="SAPBEXHLevel0 18 2 2 3" xfId="5782" xr:uid="{00000000-0005-0000-0000-00000E470000}"/>
    <cellStyle name="SAPBEXHLevel0 18 2 2 3 2" xfId="14213" xr:uid="{00000000-0005-0000-0000-00000F470000}"/>
    <cellStyle name="SAPBEXHLevel0 18 2 2 3 2 2" xfId="27384" xr:uid="{00000000-0005-0000-0000-000010470000}"/>
    <cellStyle name="SAPBEXHLevel0 18 2 2 3 2 2 2" xfId="40135" xr:uid="{00000000-0005-0000-0000-000011470000}"/>
    <cellStyle name="SAPBEXHLevel0 18 2 2 3 3" xfId="13028" xr:uid="{00000000-0005-0000-0000-000012470000}"/>
    <cellStyle name="SAPBEXHLevel0 18 2 2 3 3 2" xfId="26199" xr:uid="{00000000-0005-0000-0000-000013470000}"/>
    <cellStyle name="SAPBEXHLevel0 18 2 2 3 3 2 2" xfId="38950" xr:uid="{00000000-0005-0000-0000-000014470000}"/>
    <cellStyle name="SAPBEXHLevel0 18 2 2 3 4" xfId="19605" xr:uid="{00000000-0005-0000-0000-000015470000}"/>
    <cellStyle name="SAPBEXHLevel0 18 2 2 3 4 2" xfId="32356" xr:uid="{00000000-0005-0000-0000-000016470000}"/>
    <cellStyle name="SAPBEXHLevel0 18 2 2 4" xfId="14211" xr:uid="{00000000-0005-0000-0000-000017470000}"/>
    <cellStyle name="SAPBEXHLevel0 18 2 2 4 2" xfId="27382" xr:uid="{00000000-0005-0000-0000-000018470000}"/>
    <cellStyle name="SAPBEXHLevel0 18 2 2 4 2 2" xfId="40133" xr:uid="{00000000-0005-0000-0000-000019470000}"/>
    <cellStyle name="SAPBEXHLevel0 18 2 2 5" xfId="13030" xr:uid="{00000000-0005-0000-0000-00001A470000}"/>
    <cellStyle name="SAPBEXHLevel0 18 2 2 5 2" xfId="26201" xr:uid="{00000000-0005-0000-0000-00001B470000}"/>
    <cellStyle name="SAPBEXHLevel0 18 2 2 5 2 2" xfId="38952" xr:uid="{00000000-0005-0000-0000-00001C470000}"/>
    <cellStyle name="SAPBEXHLevel0 18 2 2 6" xfId="19603" xr:uid="{00000000-0005-0000-0000-00001D470000}"/>
    <cellStyle name="SAPBEXHLevel0 18 2 2 6 2" xfId="32354" xr:uid="{00000000-0005-0000-0000-00001E470000}"/>
    <cellStyle name="SAPBEXHLevel0 18 2 3" xfId="5783" xr:uid="{00000000-0005-0000-0000-00001F470000}"/>
    <cellStyle name="SAPBEXHLevel0 18 2 3 2" xfId="14214" xr:uid="{00000000-0005-0000-0000-000020470000}"/>
    <cellStyle name="SAPBEXHLevel0 18 2 3 2 2" xfId="27385" xr:uid="{00000000-0005-0000-0000-000021470000}"/>
    <cellStyle name="SAPBEXHLevel0 18 2 3 2 2 2" xfId="40136" xr:uid="{00000000-0005-0000-0000-000022470000}"/>
    <cellStyle name="SAPBEXHLevel0 18 2 3 3" xfId="13027" xr:uid="{00000000-0005-0000-0000-000023470000}"/>
    <cellStyle name="SAPBEXHLevel0 18 2 3 3 2" xfId="26198" xr:uid="{00000000-0005-0000-0000-000024470000}"/>
    <cellStyle name="SAPBEXHLevel0 18 2 3 3 2 2" xfId="38949" xr:uid="{00000000-0005-0000-0000-000025470000}"/>
    <cellStyle name="SAPBEXHLevel0 18 2 3 4" xfId="19606" xr:uid="{00000000-0005-0000-0000-000026470000}"/>
    <cellStyle name="SAPBEXHLevel0 18 2 3 4 2" xfId="32357" xr:uid="{00000000-0005-0000-0000-000027470000}"/>
    <cellStyle name="SAPBEXHLevel0 18 2 4" xfId="5784" xr:uid="{00000000-0005-0000-0000-000028470000}"/>
    <cellStyle name="SAPBEXHLevel0 18 2 4 2" xfId="14215" xr:uid="{00000000-0005-0000-0000-000029470000}"/>
    <cellStyle name="SAPBEXHLevel0 18 2 4 2 2" xfId="27386" xr:uid="{00000000-0005-0000-0000-00002A470000}"/>
    <cellStyle name="SAPBEXHLevel0 18 2 4 2 2 2" xfId="40137" xr:uid="{00000000-0005-0000-0000-00002B470000}"/>
    <cellStyle name="SAPBEXHLevel0 18 2 4 3" xfId="13026" xr:uid="{00000000-0005-0000-0000-00002C470000}"/>
    <cellStyle name="SAPBEXHLevel0 18 2 4 3 2" xfId="26197" xr:uid="{00000000-0005-0000-0000-00002D470000}"/>
    <cellStyle name="SAPBEXHLevel0 18 2 4 3 2 2" xfId="38948" xr:uid="{00000000-0005-0000-0000-00002E470000}"/>
    <cellStyle name="SAPBEXHLevel0 18 2 4 4" xfId="19607" xr:uid="{00000000-0005-0000-0000-00002F470000}"/>
    <cellStyle name="SAPBEXHLevel0 18 2 4 4 2" xfId="32358" xr:uid="{00000000-0005-0000-0000-000030470000}"/>
    <cellStyle name="SAPBEXHLevel0 18 2 5" xfId="14210" xr:uid="{00000000-0005-0000-0000-000031470000}"/>
    <cellStyle name="SAPBEXHLevel0 18 2 5 2" xfId="27381" xr:uid="{00000000-0005-0000-0000-000032470000}"/>
    <cellStyle name="SAPBEXHLevel0 18 2 5 2 2" xfId="40132" xr:uid="{00000000-0005-0000-0000-000033470000}"/>
    <cellStyle name="SAPBEXHLevel0 18 2 6" xfId="13031" xr:uid="{00000000-0005-0000-0000-000034470000}"/>
    <cellStyle name="SAPBEXHLevel0 18 2 6 2" xfId="26202" xr:uid="{00000000-0005-0000-0000-000035470000}"/>
    <cellStyle name="SAPBEXHLevel0 18 2 6 2 2" xfId="38953" xr:uid="{00000000-0005-0000-0000-000036470000}"/>
    <cellStyle name="SAPBEXHLevel0 18 2 7" xfId="19602" xr:uid="{00000000-0005-0000-0000-000037470000}"/>
    <cellStyle name="SAPBEXHLevel0 18 2 7 2" xfId="32353" xr:uid="{00000000-0005-0000-0000-000038470000}"/>
    <cellStyle name="SAPBEXHLevel0 18 3" xfId="5785" xr:uid="{00000000-0005-0000-0000-000039470000}"/>
    <cellStyle name="SAPBEXHLevel0 18 3 2" xfId="5786" xr:uid="{00000000-0005-0000-0000-00003A470000}"/>
    <cellStyle name="SAPBEXHLevel0 18 3 2 2" xfId="14217" xr:uid="{00000000-0005-0000-0000-00003B470000}"/>
    <cellStyle name="SAPBEXHLevel0 18 3 2 2 2" xfId="27388" xr:uid="{00000000-0005-0000-0000-00003C470000}"/>
    <cellStyle name="SAPBEXHLevel0 18 3 2 2 2 2" xfId="40139" xr:uid="{00000000-0005-0000-0000-00003D470000}"/>
    <cellStyle name="SAPBEXHLevel0 18 3 2 3" xfId="13024" xr:uid="{00000000-0005-0000-0000-00003E470000}"/>
    <cellStyle name="SAPBEXHLevel0 18 3 2 3 2" xfId="26195" xr:uid="{00000000-0005-0000-0000-00003F470000}"/>
    <cellStyle name="SAPBEXHLevel0 18 3 2 3 2 2" xfId="38946" xr:uid="{00000000-0005-0000-0000-000040470000}"/>
    <cellStyle name="SAPBEXHLevel0 18 3 2 4" xfId="19609" xr:uid="{00000000-0005-0000-0000-000041470000}"/>
    <cellStyle name="SAPBEXHLevel0 18 3 2 4 2" xfId="32360" xr:uid="{00000000-0005-0000-0000-000042470000}"/>
    <cellStyle name="SAPBEXHLevel0 18 3 3" xfId="5787" xr:uid="{00000000-0005-0000-0000-000043470000}"/>
    <cellStyle name="SAPBEXHLevel0 18 3 3 2" xfId="14218" xr:uid="{00000000-0005-0000-0000-000044470000}"/>
    <cellStyle name="SAPBEXHLevel0 18 3 3 2 2" xfId="27389" xr:uid="{00000000-0005-0000-0000-000045470000}"/>
    <cellStyle name="SAPBEXHLevel0 18 3 3 2 2 2" xfId="40140" xr:uid="{00000000-0005-0000-0000-000046470000}"/>
    <cellStyle name="SAPBEXHLevel0 18 3 3 3" xfId="13023" xr:uid="{00000000-0005-0000-0000-000047470000}"/>
    <cellStyle name="SAPBEXHLevel0 18 3 3 3 2" xfId="26194" xr:uid="{00000000-0005-0000-0000-000048470000}"/>
    <cellStyle name="SAPBEXHLevel0 18 3 3 3 2 2" xfId="38945" xr:uid="{00000000-0005-0000-0000-000049470000}"/>
    <cellStyle name="SAPBEXHLevel0 18 3 3 4" xfId="19610" xr:uid="{00000000-0005-0000-0000-00004A470000}"/>
    <cellStyle name="SAPBEXHLevel0 18 3 3 4 2" xfId="32361" xr:uid="{00000000-0005-0000-0000-00004B470000}"/>
    <cellStyle name="SAPBEXHLevel0 18 3 4" xfId="14216" xr:uid="{00000000-0005-0000-0000-00004C470000}"/>
    <cellStyle name="SAPBEXHLevel0 18 3 4 2" xfId="27387" xr:uid="{00000000-0005-0000-0000-00004D470000}"/>
    <cellStyle name="SAPBEXHLevel0 18 3 4 2 2" xfId="40138" xr:uid="{00000000-0005-0000-0000-00004E470000}"/>
    <cellStyle name="SAPBEXHLevel0 18 3 5" xfId="13025" xr:uid="{00000000-0005-0000-0000-00004F470000}"/>
    <cellStyle name="SAPBEXHLevel0 18 3 5 2" xfId="26196" xr:uid="{00000000-0005-0000-0000-000050470000}"/>
    <cellStyle name="SAPBEXHLevel0 18 3 5 2 2" xfId="38947" xr:uid="{00000000-0005-0000-0000-000051470000}"/>
    <cellStyle name="SAPBEXHLevel0 18 3 6" xfId="19608" xr:uid="{00000000-0005-0000-0000-000052470000}"/>
    <cellStyle name="SAPBEXHLevel0 18 3 6 2" xfId="32359" xr:uid="{00000000-0005-0000-0000-000053470000}"/>
    <cellStyle name="SAPBEXHLevel0 18 4" xfId="5788" xr:uid="{00000000-0005-0000-0000-000054470000}"/>
    <cellStyle name="SAPBEXHLevel0 18 4 2" xfId="14219" xr:uid="{00000000-0005-0000-0000-000055470000}"/>
    <cellStyle name="SAPBEXHLevel0 18 4 2 2" xfId="27390" xr:uid="{00000000-0005-0000-0000-000056470000}"/>
    <cellStyle name="SAPBEXHLevel0 18 4 2 2 2" xfId="40141" xr:uid="{00000000-0005-0000-0000-000057470000}"/>
    <cellStyle name="SAPBEXHLevel0 18 4 3" xfId="13022" xr:uid="{00000000-0005-0000-0000-000058470000}"/>
    <cellStyle name="SAPBEXHLevel0 18 4 3 2" xfId="26193" xr:uid="{00000000-0005-0000-0000-000059470000}"/>
    <cellStyle name="SAPBEXHLevel0 18 4 3 2 2" xfId="38944" xr:uid="{00000000-0005-0000-0000-00005A470000}"/>
    <cellStyle name="SAPBEXHLevel0 18 4 4" xfId="19611" xr:uid="{00000000-0005-0000-0000-00005B470000}"/>
    <cellStyle name="SAPBEXHLevel0 18 4 4 2" xfId="32362" xr:uid="{00000000-0005-0000-0000-00005C470000}"/>
    <cellStyle name="SAPBEXHLevel0 18 5" xfId="5789" xr:uid="{00000000-0005-0000-0000-00005D470000}"/>
    <cellStyle name="SAPBEXHLevel0 18 5 2" xfId="14220" xr:uid="{00000000-0005-0000-0000-00005E470000}"/>
    <cellStyle name="SAPBEXHLevel0 18 5 2 2" xfId="27391" xr:uid="{00000000-0005-0000-0000-00005F470000}"/>
    <cellStyle name="SAPBEXHLevel0 18 5 2 2 2" xfId="40142" xr:uid="{00000000-0005-0000-0000-000060470000}"/>
    <cellStyle name="SAPBEXHLevel0 18 5 3" xfId="13021" xr:uid="{00000000-0005-0000-0000-000061470000}"/>
    <cellStyle name="SAPBEXHLevel0 18 5 3 2" xfId="26192" xr:uid="{00000000-0005-0000-0000-000062470000}"/>
    <cellStyle name="SAPBEXHLevel0 18 5 3 2 2" xfId="38943" xr:uid="{00000000-0005-0000-0000-000063470000}"/>
    <cellStyle name="SAPBEXHLevel0 18 5 4" xfId="19612" xr:uid="{00000000-0005-0000-0000-000064470000}"/>
    <cellStyle name="SAPBEXHLevel0 18 5 4 2" xfId="32363" xr:uid="{00000000-0005-0000-0000-000065470000}"/>
    <cellStyle name="SAPBEXHLevel0 18 6" xfId="14209" xr:uid="{00000000-0005-0000-0000-000066470000}"/>
    <cellStyle name="SAPBEXHLevel0 18 6 2" xfId="27380" xr:uid="{00000000-0005-0000-0000-000067470000}"/>
    <cellStyle name="SAPBEXHLevel0 18 6 2 2" xfId="40131" xr:uid="{00000000-0005-0000-0000-000068470000}"/>
    <cellStyle name="SAPBEXHLevel0 18 7" xfId="13032" xr:uid="{00000000-0005-0000-0000-000069470000}"/>
    <cellStyle name="SAPBEXHLevel0 18 7 2" xfId="26203" xr:uid="{00000000-0005-0000-0000-00006A470000}"/>
    <cellStyle name="SAPBEXHLevel0 18 7 2 2" xfId="38954" xr:uid="{00000000-0005-0000-0000-00006B470000}"/>
    <cellStyle name="SAPBEXHLevel0 18 8" xfId="19601" xr:uid="{00000000-0005-0000-0000-00006C470000}"/>
    <cellStyle name="SAPBEXHLevel0 18 8 2" xfId="32352" xr:uid="{00000000-0005-0000-0000-00006D470000}"/>
    <cellStyle name="SAPBEXHLevel0 19" xfId="5790" xr:uid="{00000000-0005-0000-0000-00006E470000}"/>
    <cellStyle name="SAPBEXHLevel0 19 2" xfId="13020" xr:uid="{00000000-0005-0000-0000-00006F470000}"/>
    <cellStyle name="SAPBEXHLevel0 19 2 2" xfId="26191" xr:uid="{00000000-0005-0000-0000-000070470000}"/>
    <cellStyle name="SAPBEXHLevel0 19 2 2 2" xfId="38942" xr:uid="{00000000-0005-0000-0000-000071470000}"/>
    <cellStyle name="SAPBEXHLevel0 19 3" xfId="19613" xr:uid="{00000000-0005-0000-0000-000072470000}"/>
    <cellStyle name="SAPBEXHLevel0 19 3 2" xfId="32364" xr:uid="{00000000-0005-0000-0000-000073470000}"/>
    <cellStyle name="SAPBEXHLevel0 2" xfId="5791" xr:uid="{00000000-0005-0000-0000-000074470000}"/>
    <cellStyle name="SAPBEXHLevel0 2 2" xfId="5792" xr:uid="{00000000-0005-0000-0000-000075470000}"/>
    <cellStyle name="SAPBEXHLevel0 2 2 2" xfId="5793" xr:uid="{00000000-0005-0000-0000-000076470000}"/>
    <cellStyle name="SAPBEXHLevel0 2 2 2 2" xfId="5794" xr:uid="{00000000-0005-0000-0000-000077470000}"/>
    <cellStyle name="SAPBEXHLevel0 2 2 2 2 2" xfId="5795" xr:uid="{00000000-0005-0000-0000-000078470000}"/>
    <cellStyle name="SAPBEXHLevel0 2 2 2 2 2 2" xfId="13015" xr:uid="{00000000-0005-0000-0000-000079470000}"/>
    <cellStyle name="SAPBEXHLevel0 2 2 2 2 2 2 2" xfId="26186" xr:uid="{00000000-0005-0000-0000-00007A470000}"/>
    <cellStyle name="SAPBEXHLevel0 2 2 2 2 2 2 2 2" xfId="38937" xr:uid="{00000000-0005-0000-0000-00007B470000}"/>
    <cellStyle name="SAPBEXHLevel0 2 2 2 2 2 3" xfId="19618" xr:uid="{00000000-0005-0000-0000-00007C470000}"/>
    <cellStyle name="SAPBEXHLevel0 2 2 2 2 2 3 2" xfId="32369" xr:uid="{00000000-0005-0000-0000-00007D470000}"/>
    <cellStyle name="SAPBEXHLevel0 2 2 2 2 3" xfId="13016" xr:uid="{00000000-0005-0000-0000-00007E470000}"/>
    <cellStyle name="SAPBEXHLevel0 2 2 2 2 3 2" xfId="26187" xr:uid="{00000000-0005-0000-0000-00007F470000}"/>
    <cellStyle name="SAPBEXHLevel0 2 2 2 2 3 2 2" xfId="38938" xr:uid="{00000000-0005-0000-0000-000080470000}"/>
    <cellStyle name="SAPBEXHLevel0 2 2 2 2 4" xfId="19617" xr:uid="{00000000-0005-0000-0000-000081470000}"/>
    <cellStyle name="SAPBEXHLevel0 2 2 2 2 4 2" xfId="32368" xr:uid="{00000000-0005-0000-0000-000082470000}"/>
    <cellStyle name="SAPBEXHLevel0 2 2 2 3" xfId="5796" xr:uid="{00000000-0005-0000-0000-000083470000}"/>
    <cellStyle name="SAPBEXHLevel0 2 2 2 3 2" xfId="13014" xr:uid="{00000000-0005-0000-0000-000084470000}"/>
    <cellStyle name="SAPBEXHLevel0 2 2 2 3 2 2" xfId="26185" xr:uid="{00000000-0005-0000-0000-000085470000}"/>
    <cellStyle name="SAPBEXHLevel0 2 2 2 3 2 2 2" xfId="38936" xr:uid="{00000000-0005-0000-0000-000086470000}"/>
    <cellStyle name="SAPBEXHLevel0 2 2 2 3 3" xfId="19619" xr:uid="{00000000-0005-0000-0000-000087470000}"/>
    <cellStyle name="SAPBEXHLevel0 2 2 2 3 3 2" xfId="32370" xr:uid="{00000000-0005-0000-0000-000088470000}"/>
    <cellStyle name="SAPBEXHLevel0 2 2 2 4" xfId="13017" xr:uid="{00000000-0005-0000-0000-000089470000}"/>
    <cellStyle name="SAPBEXHLevel0 2 2 2 4 2" xfId="26188" xr:uid="{00000000-0005-0000-0000-00008A470000}"/>
    <cellStyle name="SAPBEXHLevel0 2 2 2 4 2 2" xfId="38939" xr:uid="{00000000-0005-0000-0000-00008B470000}"/>
    <cellStyle name="SAPBEXHLevel0 2 2 2 5" xfId="19616" xr:uid="{00000000-0005-0000-0000-00008C470000}"/>
    <cellStyle name="SAPBEXHLevel0 2 2 2 5 2" xfId="32367" xr:uid="{00000000-0005-0000-0000-00008D470000}"/>
    <cellStyle name="SAPBEXHLevel0 2 2 3" xfId="5797" xr:uid="{00000000-0005-0000-0000-00008E470000}"/>
    <cellStyle name="SAPBEXHLevel0 2 2 3 2" xfId="13013" xr:uid="{00000000-0005-0000-0000-00008F470000}"/>
    <cellStyle name="SAPBEXHLevel0 2 2 3 2 2" xfId="26184" xr:uid="{00000000-0005-0000-0000-000090470000}"/>
    <cellStyle name="SAPBEXHLevel0 2 2 3 2 2 2" xfId="38935" xr:uid="{00000000-0005-0000-0000-000091470000}"/>
    <cellStyle name="SAPBEXHLevel0 2 2 3 3" xfId="19620" xr:uid="{00000000-0005-0000-0000-000092470000}"/>
    <cellStyle name="SAPBEXHLevel0 2 2 3 3 2" xfId="32371" xr:uid="{00000000-0005-0000-0000-000093470000}"/>
    <cellStyle name="SAPBEXHLevel0 2 2 4" xfId="13018" xr:uid="{00000000-0005-0000-0000-000094470000}"/>
    <cellStyle name="SAPBEXHLevel0 2 2 4 2" xfId="26189" xr:uid="{00000000-0005-0000-0000-000095470000}"/>
    <cellStyle name="SAPBEXHLevel0 2 2 4 2 2" xfId="38940" xr:uid="{00000000-0005-0000-0000-000096470000}"/>
    <cellStyle name="SAPBEXHLevel0 2 2 5" xfId="19615" xr:uid="{00000000-0005-0000-0000-000097470000}"/>
    <cellStyle name="SAPBEXHLevel0 2 2 5 2" xfId="32366" xr:uid="{00000000-0005-0000-0000-000098470000}"/>
    <cellStyle name="SAPBEXHLevel0 2 3" xfId="5798" xr:uid="{00000000-0005-0000-0000-000099470000}"/>
    <cellStyle name="SAPBEXHLevel0 2 3 2" xfId="5799" xr:uid="{00000000-0005-0000-0000-00009A470000}"/>
    <cellStyle name="SAPBEXHLevel0 2 3 2 2" xfId="13011" xr:uid="{00000000-0005-0000-0000-00009B470000}"/>
    <cellStyle name="SAPBEXHLevel0 2 3 2 2 2" xfId="26182" xr:uid="{00000000-0005-0000-0000-00009C470000}"/>
    <cellStyle name="SAPBEXHLevel0 2 3 2 2 2 2" xfId="38933" xr:uid="{00000000-0005-0000-0000-00009D470000}"/>
    <cellStyle name="SAPBEXHLevel0 2 3 2 3" xfId="19622" xr:uid="{00000000-0005-0000-0000-00009E470000}"/>
    <cellStyle name="SAPBEXHLevel0 2 3 2 3 2" xfId="32373" xr:uid="{00000000-0005-0000-0000-00009F470000}"/>
    <cellStyle name="SAPBEXHLevel0 2 3 3" xfId="5800" xr:uid="{00000000-0005-0000-0000-0000A0470000}"/>
    <cellStyle name="SAPBEXHLevel0 2 3 3 2" xfId="13010" xr:uid="{00000000-0005-0000-0000-0000A1470000}"/>
    <cellStyle name="SAPBEXHLevel0 2 3 3 2 2" xfId="26181" xr:uid="{00000000-0005-0000-0000-0000A2470000}"/>
    <cellStyle name="SAPBEXHLevel0 2 3 3 2 2 2" xfId="38932" xr:uid="{00000000-0005-0000-0000-0000A3470000}"/>
    <cellStyle name="SAPBEXHLevel0 2 3 3 3" xfId="19623" xr:uid="{00000000-0005-0000-0000-0000A4470000}"/>
    <cellStyle name="SAPBEXHLevel0 2 3 3 3 2" xfId="32374" xr:uid="{00000000-0005-0000-0000-0000A5470000}"/>
    <cellStyle name="SAPBEXHLevel0 2 3 4" xfId="5801" xr:uid="{00000000-0005-0000-0000-0000A6470000}"/>
    <cellStyle name="SAPBEXHLevel0 2 3 4 2" xfId="13009" xr:uid="{00000000-0005-0000-0000-0000A7470000}"/>
    <cellStyle name="SAPBEXHLevel0 2 3 4 2 2" xfId="26180" xr:uid="{00000000-0005-0000-0000-0000A8470000}"/>
    <cellStyle name="SAPBEXHLevel0 2 3 4 2 2 2" xfId="38931" xr:uid="{00000000-0005-0000-0000-0000A9470000}"/>
    <cellStyle name="SAPBEXHLevel0 2 3 4 3" xfId="19624" xr:uid="{00000000-0005-0000-0000-0000AA470000}"/>
    <cellStyle name="SAPBEXHLevel0 2 3 4 3 2" xfId="32375" xr:uid="{00000000-0005-0000-0000-0000AB470000}"/>
    <cellStyle name="SAPBEXHLevel0 2 3 5" xfId="13012" xr:uid="{00000000-0005-0000-0000-0000AC470000}"/>
    <cellStyle name="SAPBEXHLevel0 2 3 5 2" xfId="26183" xr:uid="{00000000-0005-0000-0000-0000AD470000}"/>
    <cellStyle name="SAPBEXHLevel0 2 3 5 2 2" xfId="38934" xr:uid="{00000000-0005-0000-0000-0000AE470000}"/>
    <cellStyle name="SAPBEXHLevel0 2 3 6" xfId="19621" xr:uid="{00000000-0005-0000-0000-0000AF470000}"/>
    <cellStyle name="SAPBEXHLevel0 2 3 6 2" xfId="32372" xr:uid="{00000000-0005-0000-0000-0000B0470000}"/>
    <cellStyle name="SAPBEXHLevel0 2 4" xfId="5802" xr:uid="{00000000-0005-0000-0000-0000B1470000}"/>
    <cellStyle name="SAPBEXHLevel0 2 4 2" xfId="13008" xr:uid="{00000000-0005-0000-0000-0000B2470000}"/>
    <cellStyle name="SAPBEXHLevel0 2 4 2 2" xfId="26179" xr:uid="{00000000-0005-0000-0000-0000B3470000}"/>
    <cellStyle name="SAPBEXHLevel0 2 4 2 2 2" xfId="38930" xr:uid="{00000000-0005-0000-0000-0000B4470000}"/>
    <cellStyle name="SAPBEXHLevel0 2 4 3" xfId="19625" xr:uid="{00000000-0005-0000-0000-0000B5470000}"/>
    <cellStyle name="SAPBEXHLevel0 2 4 3 2" xfId="32376" xr:uid="{00000000-0005-0000-0000-0000B6470000}"/>
    <cellStyle name="SAPBEXHLevel0 2 5" xfId="5803" xr:uid="{00000000-0005-0000-0000-0000B7470000}"/>
    <cellStyle name="SAPBEXHLevel0 2 5 2" xfId="13007" xr:uid="{00000000-0005-0000-0000-0000B8470000}"/>
    <cellStyle name="SAPBEXHLevel0 2 5 2 2" xfId="26178" xr:uid="{00000000-0005-0000-0000-0000B9470000}"/>
    <cellStyle name="SAPBEXHLevel0 2 5 2 2 2" xfId="38929" xr:uid="{00000000-0005-0000-0000-0000BA470000}"/>
    <cellStyle name="SAPBEXHLevel0 2 5 3" xfId="19626" xr:uid="{00000000-0005-0000-0000-0000BB470000}"/>
    <cellStyle name="SAPBEXHLevel0 2 5 3 2" xfId="32377" xr:uid="{00000000-0005-0000-0000-0000BC470000}"/>
    <cellStyle name="SAPBEXHLevel0 2 6" xfId="13019" xr:uid="{00000000-0005-0000-0000-0000BD470000}"/>
    <cellStyle name="SAPBEXHLevel0 2 6 2" xfId="26190" xr:uid="{00000000-0005-0000-0000-0000BE470000}"/>
    <cellStyle name="SAPBEXHLevel0 2 6 2 2" xfId="38941" xr:uid="{00000000-0005-0000-0000-0000BF470000}"/>
    <cellStyle name="SAPBEXHLevel0 2 7" xfId="19614" xr:uid="{00000000-0005-0000-0000-0000C0470000}"/>
    <cellStyle name="SAPBEXHLevel0 2 7 2" xfId="32365" xr:uid="{00000000-0005-0000-0000-0000C1470000}"/>
    <cellStyle name="SAPBEXHLevel0 20" xfId="13205" xr:uid="{00000000-0005-0000-0000-0000C2470000}"/>
    <cellStyle name="SAPBEXHLevel0 20 2" xfId="26376" xr:uid="{00000000-0005-0000-0000-0000C3470000}"/>
    <cellStyle name="SAPBEXHLevel0 20 2 2" xfId="39127" xr:uid="{00000000-0005-0000-0000-0000C4470000}"/>
    <cellStyle name="SAPBEXHLevel0 21" xfId="19504" xr:uid="{00000000-0005-0000-0000-0000C5470000}"/>
    <cellStyle name="SAPBEXHLevel0 21 2" xfId="32255" xr:uid="{00000000-0005-0000-0000-0000C6470000}"/>
    <cellStyle name="SAPBEXHLevel0 3" xfId="5804" xr:uid="{00000000-0005-0000-0000-0000C7470000}"/>
    <cellStyle name="SAPBEXHLevel0 3 2" xfId="5805" xr:uid="{00000000-0005-0000-0000-0000C8470000}"/>
    <cellStyle name="SAPBEXHLevel0 3 2 2" xfId="5806" xr:uid="{00000000-0005-0000-0000-0000C9470000}"/>
    <cellStyle name="SAPBEXHLevel0 3 2 2 2" xfId="5807" xr:uid="{00000000-0005-0000-0000-0000CA470000}"/>
    <cellStyle name="SAPBEXHLevel0 3 2 2 2 2" xfId="5808" xr:uid="{00000000-0005-0000-0000-0000CB470000}"/>
    <cellStyle name="SAPBEXHLevel0 3 2 2 2 2 2" xfId="14239" xr:uid="{00000000-0005-0000-0000-0000CC470000}"/>
    <cellStyle name="SAPBEXHLevel0 3 2 2 2 2 2 2" xfId="27410" xr:uid="{00000000-0005-0000-0000-0000CD470000}"/>
    <cellStyle name="SAPBEXHLevel0 3 2 2 2 2 2 2 2" xfId="40161" xr:uid="{00000000-0005-0000-0000-0000CE470000}"/>
    <cellStyle name="SAPBEXHLevel0 3 2 2 2 2 3" xfId="13002" xr:uid="{00000000-0005-0000-0000-0000CF470000}"/>
    <cellStyle name="SAPBEXHLevel0 3 2 2 2 2 3 2" xfId="26173" xr:uid="{00000000-0005-0000-0000-0000D0470000}"/>
    <cellStyle name="SAPBEXHLevel0 3 2 2 2 2 3 2 2" xfId="38924" xr:uid="{00000000-0005-0000-0000-0000D1470000}"/>
    <cellStyle name="SAPBEXHLevel0 3 2 2 2 2 4" xfId="19631" xr:uid="{00000000-0005-0000-0000-0000D2470000}"/>
    <cellStyle name="SAPBEXHLevel0 3 2 2 2 2 4 2" xfId="32382" xr:uid="{00000000-0005-0000-0000-0000D3470000}"/>
    <cellStyle name="SAPBEXHLevel0 3 2 2 2 3" xfId="5809" xr:uid="{00000000-0005-0000-0000-0000D4470000}"/>
    <cellStyle name="SAPBEXHLevel0 3 2 2 2 3 2" xfId="14240" xr:uid="{00000000-0005-0000-0000-0000D5470000}"/>
    <cellStyle name="SAPBEXHLevel0 3 2 2 2 3 2 2" xfId="27411" xr:uid="{00000000-0005-0000-0000-0000D6470000}"/>
    <cellStyle name="SAPBEXHLevel0 3 2 2 2 3 2 2 2" xfId="40162" xr:uid="{00000000-0005-0000-0000-0000D7470000}"/>
    <cellStyle name="SAPBEXHLevel0 3 2 2 2 3 3" xfId="13001" xr:uid="{00000000-0005-0000-0000-0000D8470000}"/>
    <cellStyle name="SAPBEXHLevel0 3 2 2 2 3 3 2" xfId="26172" xr:uid="{00000000-0005-0000-0000-0000D9470000}"/>
    <cellStyle name="SAPBEXHLevel0 3 2 2 2 3 3 2 2" xfId="38923" xr:uid="{00000000-0005-0000-0000-0000DA470000}"/>
    <cellStyle name="SAPBEXHLevel0 3 2 2 2 3 4" xfId="19632" xr:uid="{00000000-0005-0000-0000-0000DB470000}"/>
    <cellStyle name="SAPBEXHLevel0 3 2 2 2 3 4 2" xfId="32383" xr:uid="{00000000-0005-0000-0000-0000DC470000}"/>
    <cellStyle name="SAPBEXHLevel0 3 2 2 2 4" xfId="14238" xr:uid="{00000000-0005-0000-0000-0000DD470000}"/>
    <cellStyle name="SAPBEXHLevel0 3 2 2 2 4 2" xfId="27409" xr:uid="{00000000-0005-0000-0000-0000DE470000}"/>
    <cellStyle name="SAPBEXHLevel0 3 2 2 2 4 2 2" xfId="40160" xr:uid="{00000000-0005-0000-0000-0000DF470000}"/>
    <cellStyle name="SAPBEXHLevel0 3 2 2 2 5" xfId="13003" xr:uid="{00000000-0005-0000-0000-0000E0470000}"/>
    <cellStyle name="SAPBEXHLevel0 3 2 2 2 5 2" xfId="26174" xr:uid="{00000000-0005-0000-0000-0000E1470000}"/>
    <cellStyle name="SAPBEXHLevel0 3 2 2 2 5 2 2" xfId="38925" xr:uid="{00000000-0005-0000-0000-0000E2470000}"/>
    <cellStyle name="SAPBEXHLevel0 3 2 2 2 6" xfId="19630" xr:uid="{00000000-0005-0000-0000-0000E3470000}"/>
    <cellStyle name="SAPBEXHLevel0 3 2 2 2 6 2" xfId="32381" xr:uid="{00000000-0005-0000-0000-0000E4470000}"/>
    <cellStyle name="SAPBEXHLevel0 3 2 2 3" xfId="5810" xr:uid="{00000000-0005-0000-0000-0000E5470000}"/>
    <cellStyle name="SAPBEXHLevel0 3 2 2 3 2" xfId="14241" xr:uid="{00000000-0005-0000-0000-0000E6470000}"/>
    <cellStyle name="SAPBEXHLevel0 3 2 2 3 2 2" xfId="27412" xr:uid="{00000000-0005-0000-0000-0000E7470000}"/>
    <cellStyle name="SAPBEXHLevel0 3 2 2 3 2 2 2" xfId="40163" xr:uid="{00000000-0005-0000-0000-0000E8470000}"/>
    <cellStyle name="SAPBEXHLevel0 3 2 2 3 3" xfId="13000" xr:uid="{00000000-0005-0000-0000-0000E9470000}"/>
    <cellStyle name="SAPBEXHLevel0 3 2 2 3 3 2" xfId="26171" xr:uid="{00000000-0005-0000-0000-0000EA470000}"/>
    <cellStyle name="SAPBEXHLevel0 3 2 2 3 3 2 2" xfId="38922" xr:uid="{00000000-0005-0000-0000-0000EB470000}"/>
    <cellStyle name="SAPBEXHLevel0 3 2 2 3 4" xfId="19633" xr:uid="{00000000-0005-0000-0000-0000EC470000}"/>
    <cellStyle name="SAPBEXHLevel0 3 2 2 3 4 2" xfId="32384" xr:uid="{00000000-0005-0000-0000-0000ED470000}"/>
    <cellStyle name="SAPBEXHLevel0 3 2 2 4" xfId="5811" xr:uid="{00000000-0005-0000-0000-0000EE470000}"/>
    <cellStyle name="SAPBEXHLevel0 3 2 2 4 2" xfId="14242" xr:uid="{00000000-0005-0000-0000-0000EF470000}"/>
    <cellStyle name="SAPBEXHLevel0 3 2 2 4 2 2" xfId="27413" xr:uid="{00000000-0005-0000-0000-0000F0470000}"/>
    <cellStyle name="SAPBEXHLevel0 3 2 2 4 2 2 2" xfId="40164" xr:uid="{00000000-0005-0000-0000-0000F1470000}"/>
    <cellStyle name="SAPBEXHLevel0 3 2 2 4 3" xfId="12999" xr:uid="{00000000-0005-0000-0000-0000F2470000}"/>
    <cellStyle name="SAPBEXHLevel0 3 2 2 4 3 2" xfId="26170" xr:uid="{00000000-0005-0000-0000-0000F3470000}"/>
    <cellStyle name="SAPBEXHLevel0 3 2 2 4 3 2 2" xfId="38921" xr:uid="{00000000-0005-0000-0000-0000F4470000}"/>
    <cellStyle name="SAPBEXHLevel0 3 2 2 4 4" xfId="19634" xr:uid="{00000000-0005-0000-0000-0000F5470000}"/>
    <cellStyle name="SAPBEXHLevel0 3 2 2 4 4 2" xfId="32385" xr:uid="{00000000-0005-0000-0000-0000F6470000}"/>
    <cellStyle name="SAPBEXHLevel0 3 2 2 5" xfId="5812" xr:uid="{00000000-0005-0000-0000-0000F7470000}"/>
    <cellStyle name="SAPBEXHLevel0 3 2 2 5 2" xfId="14243" xr:uid="{00000000-0005-0000-0000-0000F8470000}"/>
    <cellStyle name="SAPBEXHLevel0 3 2 2 5 2 2" xfId="27414" xr:uid="{00000000-0005-0000-0000-0000F9470000}"/>
    <cellStyle name="SAPBEXHLevel0 3 2 2 5 2 2 2" xfId="40165" xr:uid="{00000000-0005-0000-0000-0000FA470000}"/>
    <cellStyle name="SAPBEXHLevel0 3 2 2 5 3" xfId="12998" xr:uid="{00000000-0005-0000-0000-0000FB470000}"/>
    <cellStyle name="SAPBEXHLevel0 3 2 2 5 3 2" xfId="26169" xr:uid="{00000000-0005-0000-0000-0000FC470000}"/>
    <cellStyle name="SAPBEXHLevel0 3 2 2 5 3 2 2" xfId="38920" xr:uid="{00000000-0005-0000-0000-0000FD470000}"/>
    <cellStyle name="SAPBEXHLevel0 3 2 2 5 4" xfId="19635" xr:uid="{00000000-0005-0000-0000-0000FE470000}"/>
    <cellStyle name="SAPBEXHLevel0 3 2 2 5 4 2" xfId="32386" xr:uid="{00000000-0005-0000-0000-0000FF470000}"/>
    <cellStyle name="SAPBEXHLevel0 3 2 2 6" xfId="13004" xr:uid="{00000000-0005-0000-0000-000000480000}"/>
    <cellStyle name="SAPBEXHLevel0 3 2 2 6 2" xfId="26175" xr:uid="{00000000-0005-0000-0000-000001480000}"/>
    <cellStyle name="SAPBEXHLevel0 3 2 2 6 2 2" xfId="38926" xr:uid="{00000000-0005-0000-0000-000002480000}"/>
    <cellStyle name="SAPBEXHLevel0 3 2 2 7" xfId="19629" xr:uid="{00000000-0005-0000-0000-000003480000}"/>
    <cellStyle name="SAPBEXHLevel0 3 2 2 7 2" xfId="32380" xr:uid="{00000000-0005-0000-0000-000004480000}"/>
    <cellStyle name="SAPBEXHLevel0 3 2 3" xfId="5813" xr:uid="{00000000-0005-0000-0000-000005480000}"/>
    <cellStyle name="SAPBEXHLevel0 3 2 3 2" xfId="5814" xr:uid="{00000000-0005-0000-0000-000006480000}"/>
    <cellStyle name="SAPBEXHLevel0 3 2 3 2 2" xfId="14245" xr:uid="{00000000-0005-0000-0000-000007480000}"/>
    <cellStyle name="SAPBEXHLevel0 3 2 3 2 2 2" xfId="27416" xr:uid="{00000000-0005-0000-0000-000008480000}"/>
    <cellStyle name="SAPBEXHLevel0 3 2 3 2 2 2 2" xfId="40167" xr:uid="{00000000-0005-0000-0000-000009480000}"/>
    <cellStyle name="SAPBEXHLevel0 3 2 3 2 3" xfId="12996" xr:uid="{00000000-0005-0000-0000-00000A480000}"/>
    <cellStyle name="SAPBEXHLevel0 3 2 3 2 3 2" xfId="26167" xr:uid="{00000000-0005-0000-0000-00000B480000}"/>
    <cellStyle name="SAPBEXHLevel0 3 2 3 2 3 2 2" xfId="38918" xr:uid="{00000000-0005-0000-0000-00000C480000}"/>
    <cellStyle name="SAPBEXHLevel0 3 2 3 2 4" xfId="19637" xr:uid="{00000000-0005-0000-0000-00000D480000}"/>
    <cellStyle name="SAPBEXHLevel0 3 2 3 2 4 2" xfId="32388" xr:uid="{00000000-0005-0000-0000-00000E480000}"/>
    <cellStyle name="SAPBEXHLevel0 3 2 3 3" xfId="5815" xr:uid="{00000000-0005-0000-0000-00000F480000}"/>
    <cellStyle name="SAPBEXHLevel0 3 2 3 3 2" xfId="14246" xr:uid="{00000000-0005-0000-0000-000010480000}"/>
    <cellStyle name="SAPBEXHLevel0 3 2 3 3 2 2" xfId="27417" xr:uid="{00000000-0005-0000-0000-000011480000}"/>
    <cellStyle name="SAPBEXHLevel0 3 2 3 3 2 2 2" xfId="40168" xr:uid="{00000000-0005-0000-0000-000012480000}"/>
    <cellStyle name="SAPBEXHLevel0 3 2 3 3 3" xfId="12995" xr:uid="{00000000-0005-0000-0000-000013480000}"/>
    <cellStyle name="SAPBEXHLevel0 3 2 3 3 3 2" xfId="26166" xr:uid="{00000000-0005-0000-0000-000014480000}"/>
    <cellStyle name="SAPBEXHLevel0 3 2 3 3 3 2 2" xfId="38917" xr:uid="{00000000-0005-0000-0000-000015480000}"/>
    <cellStyle name="SAPBEXHLevel0 3 2 3 3 4" xfId="19638" xr:uid="{00000000-0005-0000-0000-000016480000}"/>
    <cellStyle name="SAPBEXHLevel0 3 2 3 3 4 2" xfId="32389" xr:uid="{00000000-0005-0000-0000-000017480000}"/>
    <cellStyle name="SAPBEXHLevel0 3 2 3 4" xfId="5816" xr:uid="{00000000-0005-0000-0000-000018480000}"/>
    <cellStyle name="SAPBEXHLevel0 3 2 3 4 2" xfId="14247" xr:uid="{00000000-0005-0000-0000-000019480000}"/>
    <cellStyle name="SAPBEXHLevel0 3 2 3 4 2 2" xfId="27418" xr:uid="{00000000-0005-0000-0000-00001A480000}"/>
    <cellStyle name="SAPBEXHLevel0 3 2 3 4 2 2 2" xfId="40169" xr:uid="{00000000-0005-0000-0000-00001B480000}"/>
    <cellStyle name="SAPBEXHLevel0 3 2 3 4 3" xfId="12994" xr:uid="{00000000-0005-0000-0000-00001C480000}"/>
    <cellStyle name="SAPBEXHLevel0 3 2 3 4 3 2" xfId="26165" xr:uid="{00000000-0005-0000-0000-00001D480000}"/>
    <cellStyle name="SAPBEXHLevel0 3 2 3 4 3 2 2" xfId="38916" xr:uid="{00000000-0005-0000-0000-00001E480000}"/>
    <cellStyle name="SAPBEXHLevel0 3 2 3 4 4" xfId="19639" xr:uid="{00000000-0005-0000-0000-00001F480000}"/>
    <cellStyle name="SAPBEXHLevel0 3 2 3 4 4 2" xfId="32390" xr:uid="{00000000-0005-0000-0000-000020480000}"/>
    <cellStyle name="SAPBEXHLevel0 3 2 3 5" xfId="12997" xr:uid="{00000000-0005-0000-0000-000021480000}"/>
    <cellStyle name="SAPBEXHLevel0 3 2 3 5 2" xfId="26168" xr:uid="{00000000-0005-0000-0000-000022480000}"/>
    <cellStyle name="SAPBEXHLevel0 3 2 3 5 2 2" xfId="38919" xr:uid="{00000000-0005-0000-0000-000023480000}"/>
    <cellStyle name="SAPBEXHLevel0 3 2 3 6" xfId="19636" xr:uid="{00000000-0005-0000-0000-000024480000}"/>
    <cellStyle name="SAPBEXHLevel0 3 2 3 6 2" xfId="32387" xr:uid="{00000000-0005-0000-0000-000025480000}"/>
    <cellStyle name="SAPBEXHLevel0 3 2 4" xfId="5817" xr:uid="{00000000-0005-0000-0000-000026480000}"/>
    <cellStyle name="SAPBEXHLevel0 3 2 4 2" xfId="14248" xr:uid="{00000000-0005-0000-0000-000027480000}"/>
    <cellStyle name="SAPBEXHLevel0 3 2 4 2 2" xfId="27419" xr:uid="{00000000-0005-0000-0000-000028480000}"/>
    <cellStyle name="SAPBEXHLevel0 3 2 4 2 2 2" xfId="40170" xr:uid="{00000000-0005-0000-0000-000029480000}"/>
    <cellStyle name="SAPBEXHLevel0 3 2 4 3" xfId="12993" xr:uid="{00000000-0005-0000-0000-00002A480000}"/>
    <cellStyle name="SAPBEXHLevel0 3 2 4 3 2" xfId="26164" xr:uid="{00000000-0005-0000-0000-00002B480000}"/>
    <cellStyle name="SAPBEXHLevel0 3 2 4 3 2 2" xfId="38915" xr:uid="{00000000-0005-0000-0000-00002C480000}"/>
    <cellStyle name="SAPBEXHLevel0 3 2 4 4" xfId="19640" xr:uid="{00000000-0005-0000-0000-00002D480000}"/>
    <cellStyle name="SAPBEXHLevel0 3 2 4 4 2" xfId="32391" xr:uid="{00000000-0005-0000-0000-00002E480000}"/>
    <cellStyle name="SAPBEXHLevel0 3 2 5" xfId="5818" xr:uid="{00000000-0005-0000-0000-00002F480000}"/>
    <cellStyle name="SAPBEXHLevel0 3 2 5 2" xfId="14249" xr:uid="{00000000-0005-0000-0000-000030480000}"/>
    <cellStyle name="SAPBEXHLevel0 3 2 5 2 2" xfId="27420" xr:uid="{00000000-0005-0000-0000-000031480000}"/>
    <cellStyle name="SAPBEXHLevel0 3 2 5 2 2 2" xfId="40171" xr:uid="{00000000-0005-0000-0000-000032480000}"/>
    <cellStyle name="SAPBEXHLevel0 3 2 5 3" xfId="10261" xr:uid="{00000000-0005-0000-0000-000033480000}"/>
    <cellStyle name="SAPBEXHLevel0 3 2 5 3 2" xfId="23435" xr:uid="{00000000-0005-0000-0000-000034480000}"/>
    <cellStyle name="SAPBEXHLevel0 3 2 5 3 2 2" xfId="36186" xr:uid="{00000000-0005-0000-0000-000035480000}"/>
    <cellStyle name="SAPBEXHLevel0 3 2 5 4" xfId="19641" xr:uid="{00000000-0005-0000-0000-000036480000}"/>
    <cellStyle name="SAPBEXHLevel0 3 2 5 4 2" xfId="32392" xr:uid="{00000000-0005-0000-0000-000037480000}"/>
    <cellStyle name="SAPBEXHLevel0 3 2 6" xfId="5819" xr:uid="{00000000-0005-0000-0000-000038480000}"/>
    <cellStyle name="SAPBEXHLevel0 3 2 6 2" xfId="14250" xr:uid="{00000000-0005-0000-0000-000039480000}"/>
    <cellStyle name="SAPBEXHLevel0 3 2 6 2 2" xfId="27421" xr:uid="{00000000-0005-0000-0000-00003A480000}"/>
    <cellStyle name="SAPBEXHLevel0 3 2 6 2 2 2" xfId="40172" xr:uid="{00000000-0005-0000-0000-00003B480000}"/>
    <cellStyle name="SAPBEXHLevel0 3 2 6 3" xfId="12992" xr:uid="{00000000-0005-0000-0000-00003C480000}"/>
    <cellStyle name="SAPBEXHLevel0 3 2 6 3 2" xfId="26163" xr:uid="{00000000-0005-0000-0000-00003D480000}"/>
    <cellStyle name="SAPBEXHLevel0 3 2 6 3 2 2" xfId="38914" xr:uid="{00000000-0005-0000-0000-00003E480000}"/>
    <cellStyle name="SAPBEXHLevel0 3 2 6 4" xfId="19642" xr:uid="{00000000-0005-0000-0000-00003F480000}"/>
    <cellStyle name="SAPBEXHLevel0 3 2 6 4 2" xfId="32393" xr:uid="{00000000-0005-0000-0000-000040480000}"/>
    <cellStyle name="SAPBEXHLevel0 3 2 7" xfId="13005" xr:uid="{00000000-0005-0000-0000-000041480000}"/>
    <cellStyle name="SAPBEXHLevel0 3 2 7 2" xfId="26176" xr:uid="{00000000-0005-0000-0000-000042480000}"/>
    <cellStyle name="SAPBEXHLevel0 3 2 7 2 2" xfId="38927" xr:uid="{00000000-0005-0000-0000-000043480000}"/>
    <cellStyle name="SAPBEXHLevel0 3 2 8" xfId="19628" xr:uid="{00000000-0005-0000-0000-000044480000}"/>
    <cellStyle name="SAPBEXHLevel0 3 2 8 2" xfId="32379" xr:uid="{00000000-0005-0000-0000-000045480000}"/>
    <cellStyle name="SAPBEXHLevel0 3 3" xfId="5820" xr:uid="{00000000-0005-0000-0000-000046480000}"/>
    <cellStyle name="SAPBEXHLevel0 3 3 2" xfId="5821" xr:uid="{00000000-0005-0000-0000-000047480000}"/>
    <cellStyle name="SAPBEXHLevel0 3 3 2 2" xfId="5822" xr:uid="{00000000-0005-0000-0000-000048480000}"/>
    <cellStyle name="SAPBEXHLevel0 3 3 2 2 2" xfId="12989" xr:uid="{00000000-0005-0000-0000-000049480000}"/>
    <cellStyle name="SAPBEXHLevel0 3 3 2 2 2 2" xfId="26160" xr:uid="{00000000-0005-0000-0000-00004A480000}"/>
    <cellStyle name="SAPBEXHLevel0 3 3 2 2 2 2 2" xfId="38911" xr:uid="{00000000-0005-0000-0000-00004B480000}"/>
    <cellStyle name="SAPBEXHLevel0 3 3 2 2 3" xfId="19645" xr:uid="{00000000-0005-0000-0000-00004C480000}"/>
    <cellStyle name="SAPBEXHLevel0 3 3 2 2 3 2" xfId="32396" xr:uid="{00000000-0005-0000-0000-00004D480000}"/>
    <cellStyle name="SAPBEXHLevel0 3 3 2 3" xfId="12990" xr:uid="{00000000-0005-0000-0000-00004E480000}"/>
    <cellStyle name="SAPBEXHLevel0 3 3 2 3 2" xfId="26161" xr:uid="{00000000-0005-0000-0000-00004F480000}"/>
    <cellStyle name="SAPBEXHLevel0 3 3 2 3 2 2" xfId="38912" xr:uid="{00000000-0005-0000-0000-000050480000}"/>
    <cellStyle name="SAPBEXHLevel0 3 3 2 4" xfId="19644" xr:uid="{00000000-0005-0000-0000-000051480000}"/>
    <cellStyle name="SAPBEXHLevel0 3 3 2 4 2" xfId="32395" xr:uid="{00000000-0005-0000-0000-000052480000}"/>
    <cellStyle name="SAPBEXHLevel0 3 3 3" xfId="5823" xr:uid="{00000000-0005-0000-0000-000053480000}"/>
    <cellStyle name="SAPBEXHLevel0 3 3 3 2" xfId="10260" xr:uid="{00000000-0005-0000-0000-000054480000}"/>
    <cellStyle name="SAPBEXHLevel0 3 3 3 2 2" xfId="23434" xr:uid="{00000000-0005-0000-0000-000055480000}"/>
    <cellStyle name="SAPBEXHLevel0 3 3 3 2 2 2" xfId="36185" xr:uid="{00000000-0005-0000-0000-000056480000}"/>
    <cellStyle name="SAPBEXHLevel0 3 3 3 3" xfId="19646" xr:uid="{00000000-0005-0000-0000-000057480000}"/>
    <cellStyle name="SAPBEXHLevel0 3 3 3 3 2" xfId="32397" xr:uid="{00000000-0005-0000-0000-000058480000}"/>
    <cellStyle name="SAPBEXHLevel0 3 3 4" xfId="12991" xr:uid="{00000000-0005-0000-0000-000059480000}"/>
    <cellStyle name="SAPBEXHLevel0 3 3 4 2" xfId="26162" xr:uid="{00000000-0005-0000-0000-00005A480000}"/>
    <cellStyle name="SAPBEXHLevel0 3 3 4 2 2" xfId="38913" xr:uid="{00000000-0005-0000-0000-00005B480000}"/>
    <cellStyle name="SAPBEXHLevel0 3 3 5" xfId="19643" xr:uid="{00000000-0005-0000-0000-00005C480000}"/>
    <cellStyle name="SAPBEXHLevel0 3 3 5 2" xfId="32394" xr:uid="{00000000-0005-0000-0000-00005D480000}"/>
    <cellStyle name="SAPBEXHLevel0 3 4" xfId="5824" xr:uid="{00000000-0005-0000-0000-00005E480000}"/>
    <cellStyle name="SAPBEXHLevel0 3 4 2" xfId="12988" xr:uid="{00000000-0005-0000-0000-00005F480000}"/>
    <cellStyle name="SAPBEXHLevel0 3 4 2 2" xfId="26159" xr:uid="{00000000-0005-0000-0000-000060480000}"/>
    <cellStyle name="SAPBEXHLevel0 3 4 2 2 2" xfId="38910" xr:uid="{00000000-0005-0000-0000-000061480000}"/>
    <cellStyle name="SAPBEXHLevel0 3 4 3" xfId="19647" xr:uid="{00000000-0005-0000-0000-000062480000}"/>
    <cellStyle name="SAPBEXHLevel0 3 4 3 2" xfId="32398" xr:uid="{00000000-0005-0000-0000-000063480000}"/>
    <cellStyle name="SAPBEXHLevel0 3 5" xfId="13006" xr:uid="{00000000-0005-0000-0000-000064480000}"/>
    <cellStyle name="SAPBEXHLevel0 3 5 2" xfId="26177" xr:uid="{00000000-0005-0000-0000-000065480000}"/>
    <cellStyle name="SAPBEXHLevel0 3 5 2 2" xfId="38928" xr:uid="{00000000-0005-0000-0000-000066480000}"/>
    <cellStyle name="SAPBEXHLevel0 3 6" xfId="19627" xr:uid="{00000000-0005-0000-0000-000067480000}"/>
    <cellStyle name="SAPBEXHLevel0 3 6 2" xfId="32378" xr:uid="{00000000-0005-0000-0000-000068480000}"/>
    <cellStyle name="SAPBEXHLevel0 4" xfId="5825" xr:uid="{00000000-0005-0000-0000-000069480000}"/>
    <cellStyle name="SAPBEXHLevel0 4 2" xfId="5826" xr:uid="{00000000-0005-0000-0000-00006A480000}"/>
    <cellStyle name="SAPBEXHLevel0 4 2 2" xfId="5827" xr:uid="{00000000-0005-0000-0000-00006B480000}"/>
    <cellStyle name="SAPBEXHLevel0 4 2 2 2" xfId="5828" xr:uid="{00000000-0005-0000-0000-00006C480000}"/>
    <cellStyle name="SAPBEXHLevel0 4 2 2 2 2" xfId="14259" xr:uid="{00000000-0005-0000-0000-00006D480000}"/>
    <cellStyle name="SAPBEXHLevel0 4 2 2 2 2 2" xfId="27430" xr:uid="{00000000-0005-0000-0000-00006E480000}"/>
    <cellStyle name="SAPBEXHLevel0 4 2 2 2 2 2 2" xfId="40181" xr:uid="{00000000-0005-0000-0000-00006F480000}"/>
    <cellStyle name="SAPBEXHLevel0 4 2 2 2 3" xfId="12984" xr:uid="{00000000-0005-0000-0000-000070480000}"/>
    <cellStyle name="SAPBEXHLevel0 4 2 2 2 3 2" xfId="26155" xr:uid="{00000000-0005-0000-0000-000071480000}"/>
    <cellStyle name="SAPBEXHLevel0 4 2 2 2 3 2 2" xfId="38906" xr:uid="{00000000-0005-0000-0000-000072480000}"/>
    <cellStyle name="SAPBEXHLevel0 4 2 2 2 4" xfId="19651" xr:uid="{00000000-0005-0000-0000-000073480000}"/>
    <cellStyle name="SAPBEXHLevel0 4 2 2 2 4 2" xfId="32402" xr:uid="{00000000-0005-0000-0000-000074480000}"/>
    <cellStyle name="SAPBEXHLevel0 4 2 2 3" xfId="5829" xr:uid="{00000000-0005-0000-0000-000075480000}"/>
    <cellStyle name="SAPBEXHLevel0 4 2 2 3 2" xfId="14260" xr:uid="{00000000-0005-0000-0000-000076480000}"/>
    <cellStyle name="SAPBEXHLevel0 4 2 2 3 2 2" xfId="27431" xr:uid="{00000000-0005-0000-0000-000077480000}"/>
    <cellStyle name="SAPBEXHLevel0 4 2 2 3 2 2 2" xfId="40182" xr:uid="{00000000-0005-0000-0000-000078480000}"/>
    <cellStyle name="SAPBEXHLevel0 4 2 2 3 3" xfId="12983" xr:uid="{00000000-0005-0000-0000-000079480000}"/>
    <cellStyle name="SAPBEXHLevel0 4 2 2 3 3 2" xfId="26154" xr:uid="{00000000-0005-0000-0000-00007A480000}"/>
    <cellStyle name="SAPBEXHLevel0 4 2 2 3 3 2 2" xfId="38905" xr:uid="{00000000-0005-0000-0000-00007B480000}"/>
    <cellStyle name="SAPBEXHLevel0 4 2 2 3 4" xfId="19652" xr:uid="{00000000-0005-0000-0000-00007C480000}"/>
    <cellStyle name="SAPBEXHLevel0 4 2 2 3 4 2" xfId="32403" xr:uid="{00000000-0005-0000-0000-00007D480000}"/>
    <cellStyle name="SAPBEXHLevel0 4 2 2 4" xfId="14258" xr:uid="{00000000-0005-0000-0000-00007E480000}"/>
    <cellStyle name="SAPBEXHLevel0 4 2 2 4 2" xfId="27429" xr:uid="{00000000-0005-0000-0000-00007F480000}"/>
    <cellStyle name="SAPBEXHLevel0 4 2 2 4 2 2" xfId="40180" xr:uid="{00000000-0005-0000-0000-000080480000}"/>
    <cellStyle name="SAPBEXHLevel0 4 2 2 5" xfId="12985" xr:uid="{00000000-0005-0000-0000-000081480000}"/>
    <cellStyle name="SAPBEXHLevel0 4 2 2 5 2" xfId="26156" xr:uid="{00000000-0005-0000-0000-000082480000}"/>
    <cellStyle name="SAPBEXHLevel0 4 2 2 5 2 2" xfId="38907" xr:uid="{00000000-0005-0000-0000-000083480000}"/>
    <cellStyle name="SAPBEXHLevel0 4 2 2 6" xfId="19650" xr:uid="{00000000-0005-0000-0000-000084480000}"/>
    <cellStyle name="SAPBEXHLevel0 4 2 2 6 2" xfId="32401" xr:uid="{00000000-0005-0000-0000-000085480000}"/>
    <cellStyle name="SAPBEXHLevel0 4 2 3" xfId="5830" xr:uid="{00000000-0005-0000-0000-000086480000}"/>
    <cellStyle name="SAPBEXHLevel0 4 2 3 2" xfId="14261" xr:uid="{00000000-0005-0000-0000-000087480000}"/>
    <cellStyle name="SAPBEXHLevel0 4 2 3 2 2" xfId="27432" xr:uid="{00000000-0005-0000-0000-000088480000}"/>
    <cellStyle name="SAPBEXHLevel0 4 2 3 2 2 2" xfId="40183" xr:uid="{00000000-0005-0000-0000-000089480000}"/>
    <cellStyle name="SAPBEXHLevel0 4 2 3 3" xfId="12982" xr:uid="{00000000-0005-0000-0000-00008A480000}"/>
    <cellStyle name="SAPBEXHLevel0 4 2 3 3 2" xfId="26153" xr:uid="{00000000-0005-0000-0000-00008B480000}"/>
    <cellStyle name="SAPBEXHLevel0 4 2 3 3 2 2" xfId="38904" xr:uid="{00000000-0005-0000-0000-00008C480000}"/>
    <cellStyle name="SAPBEXHLevel0 4 2 3 4" xfId="19653" xr:uid="{00000000-0005-0000-0000-00008D480000}"/>
    <cellStyle name="SAPBEXHLevel0 4 2 3 4 2" xfId="32404" xr:uid="{00000000-0005-0000-0000-00008E480000}"/>
    <cellStyle name="SAPBEXHLevel0 4 2 4" xfId="5831" xr:uid="{00000000-0005-0000-0000-00008F480000}"/>
    <cellStyle name="SAPBEXHLevel0 4 2 4 2" xfId="14262" xr:uid="{00000000-0005-0000-0000-000090480000}"/>
    <cellStyle name="SAPBEXHLevel0 4 2 4 2 2" xfId="27433" xr:uid="{00000000-0005-0000-0000-000091480000}"/>
    <cellStyle name="SAPBEXHLevel0 4 2 4 2 2 2" xfId="40184" xr:uid="{00000000-0005-0000-0000-000092480000}"/>
    <cellStyle name="SAPBEXHLevel0 4 2 4 3" xfId="12981" xr:uid="{00000000-0005-0000-0000-000093480000}"/>
    <cellStyle name="SAPBEXHLevel0 4 2 4 3 2" xfId="26152" xr:uid="{00000000-0005-0000-0000-000094480000}"/>
    <cellStyle name="SAPBEXHLevel0 4 2 4 3 2 2" xfId="38903" xr:uid="{00000000-0005-0000-0000-000095480000}"/>
    <cellStyle name="SAPBEXHLevel0 4 2 4 4" xfId="19654" xr:uid="{00000000-0005-0000-0000-000096480000}"/>
    <cellStyle name="SAPBEXHLevel0 4 2 4 4 2" xfId="32405" xr:uid="{00000000-0005-0000-0000-000097480000}"/>
    <cellStyle name="SAPBEXHLevel0 4 2 5" xfId="5832" xr:uid="{00000000-0005-0000-0000-000098480000}"/>
    <cellStyle name="SAPBEXHLevel0 4 2 5 2" xfId="14263" xr:uid="{00000000-0005-0000-0000-000099480000}"/>
    <cellStyle name="SAPBEXHLevel0 4 2 5 2 2" xfId="27434" xr:uid="{00000000-0005-0000-0000-00009A480000}"/>
    <cellStyle name="SAPBEXHLevel0 4 2 5 2 2 2" xfId="40185" xr:uid="{00000000-0005-0000-0000-00009B480000}"/>
    <cellStyle name="SAPBEXHLevel0 4 2 5 3" xfId="12980" xr:uid="{00000000-0005-0000-0000-00009C480000}"/>
    <cellStyle name="SAPBEXHLevel0 4 2 5 3 2" xfId="26151" xr:uid="{00000000-0005-0000-0000-00009D480000}"/>
    <cellStyle name="SAPBEXHLevel0 4 2 5 3 2 2" xfId="38902" xr:uid="{00000000-0005-0000-0000-00009E480000}"/>
    <cellStyle name="SAPBEXHLevel0 4 2 5 4" xfId="19655" xr:uid="{00000000-0005-0000-0000-00009F480000}"/>
    <cellStyle name="SAPBEXHLevel0 4 2 5 4 2" xfId="32406" xr:uid="{00000000-0005-0000-0000-0000A0480000}"/>
    <cellStyle name="SAPBEXHLevel0 4 2 6" xfId="12986" xr:uid="{00000000-0005-0000-0000-0000A1480000}"/>
    <cellStyle name="SAPBEXHLevel0 4 2 6 2" xfId="26157" xr:uid="{00000000-0005-0000-0000-0000A2480000}"/>
    <cellStyle name="SAPBEXHLevel0 4 2 6 2 2" xfId="38908" xr:uid="{00000000-0005-0000-0000-0000A3480000}"/>
    <cellStyle name="SAPBEXHLevel0 4 2 7" xfId="19649" xr:uid="{00000000-0005-0000-0000-0000A4480000}"/>
    <cellStyle name="SAPBEXHLevel0 4 2 7 2" xfId="32400" xr:uid="{00000000-0005-0000-0000-0000A5480000}"/>
    <cellStyle name="SAPBEXHLevel0 4 3" xfId="5833" xr:uid="{00000000-0005-0000-0000-0000A6480000}"/>
    <cellStyle name="SAPBEXHLevel0 4 3 2" xfId="5834" xr:uid="{00000000-0005-0000-0000-0000A7480000}"/>
    <cellStyle name="SAPBEXHLevel0 4 3 2 2" xfId="14265" xr:uid="{00000000-0005-0000-0000-0000A8480000}"/>
    <cellStyle name="SAPBEXHLevel0 4 3 2 2 2" xfId="27436" xr:uid="{00000000-0005-0000-0000-0000A9480000}"/>
    <cellStyle name="SAPBEXHLevel0 4 3 2 2 2 2" xfId="40187" xr:uid="{00000000-0005-0000-0000-0000AA480000}"/>
    <cellStyle name="SAPBEXHLevel0 4 3 2 3" xfId="12978" xr:uid="{00000000-0005-0000-0000-0000AB480000}"/>
    <cellStyle name="SAPBEXHLevel0 4 3 2 3 2" xfId="26149" xr:uid="{00000000-0005-0000-0000-0000AC480000}"/>
    <cellStyle name="SAPBEXHLevel0 4 3 2 3 2 2" xfId="38900" xr:uid="{00000000-0005-0000-0000-0000AD480000}"/>
    <cellStyle name="SAPBEXHLevel0 4 3 2 4" xfId="19657" xr:uid="{00000000-0005-0000-0000-0000AE480000}"/>
    <cellStyle name="SAPBEXHLevel0 4 3 2 4 2" xfId="32408" xr:uid="{00000000-0005-0000-0000-0000AF480000}"/>
    <cellStyle name="SAPBEXHLevel0 4 3 3" xfId="5835" xr:uid="{00000000-0005-0000-0000-0000B0480000}"/>
    <cellStyle name="SAPBEXHLevel0 4 3 3 2" xfId="14266" xr:uid="{00000000-0005-0000-0000-0000B1480000}"/>
    <cellStyle name="SAPBEXHLevel0 4 3 3 2 2" xfId="27437" xr:uid="{00000000-0005-0000-0000-0000B2480000}"/>
    <cellStyle name="SAPBEXHLevel0 4 3 3 2 2 2" xfId="40188" xr:uid="{00000000-0005-0000-0000-0000B3480000}"/>
    <cellStyle name="SAPBEXHLevel0 4 3 3 3" xfId="12977" xr:uid="{00000000-0005-0000-0000-0000B4480000}"/>
    <cellStyle name="SAPBEXHLevel0 4 3 3 3 2" xfId="26148" xr:uid="{00000000-0005-0000-0000-0000B5480000}"/>
    <cellStyle name="SAPBEXHLevel0 4 3 3 3 2 2" xfId="38899" xr:uid="{00000000-0005-0000-0000-0000B6480000}"/>
    <cellStyle name="SAPBEXHLevel0 4 3 3 4" xfId="19658" xr:uid="{00000000-0005-0000-0000-0000B7480000}"/>
    <cellStyle name="SAPBEXHLevel0 4 3 3 4 2" xfId="32409" xr:uid="{00000000-0005-0000-0000-0000B8480000}"/>
    <cellStyle name="SAPBEXHLevel0 4 3 4" xfId="5836" xr:uid="{00000000-0005-0000-0000-0000B9480000}"/>
    <cellStyle name="SAPBEXHLevel0 4 3 4 2" xfId="14267" xr:uid="{00000000-0005-0000-0000-0000BA480000}"/>
    <cellStyle name="SAPBEXHLevel0 4 3 4 2 2" xfId="27438" xr:uid="{00000000-0005-0000-0000-0000BB480000}"/>
    <cellStyle name="SAPBEXHLevel0 4 3 4 2 2 2" xfId="40189" xr:uid="{00000000-0005-0000-0000-0000BC480000}"/>
    <cellStyle name="SAPBEXHLevel0 4 3 4 3" xfId="10084" xr:uid="{00000000-0005-0000-0000-0000BD480000}"/>
    <cellStyle name="SAPBEXHLevel0 4 3 4 3 2" xfId="23262" xr:uid="{00000000-0005-0000-0000-0000BE480000}"/>
    <cellStyle name="SAPBEXHLevel0 4 3 4 3 2 2" xfId="36013" xr:uid="{00000000-0005-0000-0000-0000BF480000}"/>
    <cellStyle name="SAPBEXHLevel0 4 3 4 4" xfId="19659" xr:uid="{00000000-0005-0000-0000-0000C0480000}"/>
    <cellStyle name="SAPBEXHLevel0 4 3 4 4 2" xfId="32410" xr:uid="{00000000-0005-0000-0000-0000C1480000}"/>
    <cellStyle name="SAPBEXHLevel0 4 3 5" xfId="12979" xr:uid="{00000000-0005-0000-0000-0000C2480000}"/>
    <cellStyle name="SAPBEXHLevel0 4 3 5 2" xfId="26150" xr:uid="{00000000-0005-0000-0000-0000C3480000}"/>
    <cellStyle name="SAPBEXHLevel0 4 3 5 2 2" xfId="38901" xr:uid="{00000000-0005-0000-0000-0000C4480000}"/>
    <cellStyle name="SAPBEXHLevel0 4 3 6" xfId="19656" xr:uid="{00000000-0005-0000-0000-0000C5480000}"/>
    <cellStyle name="SAPBEXHLevel0 4 3 6 2" xfId="32407" xr:uid="{00000000-0005-0000-0000-0000C6480000}"/>
    <cellStyle name="SAPBEXHLevel0 4 4" xfId="5837" xr:uid="{00000000-0005-0000-0000-0000C7480000}"/>
    <cellStyle name="SAPBEXHLevel0 4 4 2" xfId="14268" xr:uid="{00000000-0005-0000-0000-0000C8480000}"/>
    <cellStyle name="SAPBEXHLevel0 4 4 2 2" xfId="27439" xr:uid="{00000000-0005-0000-0000-0000C9480000}"/>
    <cellStyle name="SAPBEXHLevel0 4 4 2 2 2" xfId="40190" xr:uid="{00000000-0005-0000-0000-0000CA480000}"/>
    <cellStyle name="SAPBEXHLevel0 4 4 3" xfId="12976" xr:uid="{00000000-0005-0000-0000-0000CB480000}"/>
    <cellStyle name="SAPBEXHLevel0 4 4 3 2" xfId="26147" xr:uid="{00000000-0005-0000-0000-0000CC480000}"/>
    <cellStyle name="SAPBEXHLevel0 4 4 3 2 2" xfId="38898" xr:uid="{00000000-0005-0000-0000-0000CD480000}"/>
    <cellStyle name="SAPBEXHLevel0 4 4 4" xfId="19660" xr:uid="{00000000-0005-0000-0000-0000CE480000}"/>
    <cellStyle name="SAPBEXHLevel0 4 4 4 2" xfId="32411" xr:uid="{00000000-0005-0000-0000-0000CF480000}"/>
    <cellStyle name="SAPBEXHLevel0 4 5" xfId="5838" xr:uid="{00000000-0005-0000-0000-0000D0480000}"/>
    <cellStyle name="SAPBEXHLevel0 4 5 2" xfId="14269" xr:uid="{00000000-0005-0000-0000-0000D1480000}"/>
    <cellStyle name="SAPBEXHLevel0 4 5 2 2" xfId="27440" xr:uid="{00000000-0005-0000-0000-0000D2480000}"/>
    <cellStyle name="SAPBEXHLevel0 4 5 2 2 2" xfId="40191" xr:uid="{00000000-0005-0000-0000-0000D3480000}"/>
    <cellStyle name="SAPBEXHLevel0 4 5 3" xfId="12975" xr:uid="{00000000-0005-0000-0000-0000D4480000}"/>
    <cellStyle name="SAPBEXHLevel0 4 5 3 2" xfId="26146" xr:uid="{00000000-0005-0000-0000-0000D5480000}"/>
    <cellStyle name="SAPBEXHLevel0 4 5 3 2 2" xfId="38897" xr:uid="{00000000-0005-0000-0000-0000D6480000}"/>
    <cellStyle name="SAPBEXHLevel0 4 5 4" xfId="19661" xr:uid="{00000000-0005-0000-0000-0000D7480000}"/>
    <cellStyle name="SAPBEXHLevel0 4 5 4 2" xfId="32412" xr:uid="{00000000-0005-0000-0000-0000D8480000}"/>
    <cellStyle name="SAPBEXHLevel0 4 6" xfId="5839" xr:uid="{00000000-0005-0000-0000-0000D9480000}"/>
    <cellStyle name="SAPBEXHLevel0 4 6 2" xfId="14270" xr:uid="{00000000-0005-0000-0000-0000DA480000}"/>
    <cellStyle name="SAPBEXHLevel0 4 6 2 2" xfId="27441" xr:uid="{00000000-0005-0000-0000-0000DB480000}"/>
    <cellStyle name="SAPBEXHLevel0 4 6 2 2 2" xfId="40192" xr:uid="{00000000-0005-0000-0000-0000DC480000}"/>
    <cellStyle name="SAPBEXHLevel0 4 6 3" xfId="12974" xr:uid="{00000000-0005-0000-0000-0000DD480000}"/>
    <cellStyle name="SAPBEXHLevel0 4 6 3 2" xfId="26145" xr:uid="{00000000-0005-0000-0000-0000DE480000}"/>
    <cellStyle name="SAPBEXHLevel0 4 6 3 2 2" xfId="38896" xr:uid="{00000000-0005-0000-0000-0000DF480000}"/>
    <cellStyle name="SAPBEXHLevel0 4 6 4" xfId="19662" xr:uid="{00000000-0005-0000-0000-0000E0480000}"/>
    <cellStyle name="SAPBEXHLevel0 4 6 4 2" xfId="32413" xr:uid="{00000000-0005-0000-0000-0000E1480000}"/>
    <cellStyle name="SAPBEXHLevel0 4 7" xfId="12987" xr:uid="{00000000-0005-0000-0000-0000E2480000}"/>
    <cellStyle name="SAPBEXHLevel0 4 7 2" xfId="26158" xr:uid="{00000000-0005-0000-0000-0000E3480000}"/>
    <cellStyle name="SAPBEXHLevel0 4 7 2 2" xfId="38909" xr:uid="{00000000-0005-0000-0000-0000E4480000}"/>
    <cellStyle name="SAPBEXHLevel0 4 8" xfId="19648" xr:uid="{00000000-0005-0000-0000-0000E5480000}"/>
    <cellStyle name="SAPBEXHLevel0 4 8 2" xfId="32399" xr:uid="{00000000-0005-0000-0000-0000E6480000}"/>
    <cellStyle name="SAPBEXHLevel0 5" xfId="5840" xr:uid="{00000000-0005-0000-0000-0000E7480000}"/>
    <cellStyle name="SAPBEXHLevel0 5 2" xfId="5841" xr:uid="{00000000-0005-0000-0000-0000E8480000}"/>
    <cellStyle name="SAPBEXHLevel0 5 2 2" xfId="5842" xr:uid="{00000000-0005-0000-0000-0000E9480000}"/>
    <cellStyle name="SAPBEXHLevel0 5 2 2 2" xfId="5843" xr:uid="{00000000-0005-0000-0000-0000EA480000}"/>
    <cellStyle name="SAPBEXHLevel0 5 2 2 2 2" xfId="14274" xr:uid="{00000000-0005-0000-0000-0000EB480000}"/>
    <cellStyle name="SAPBEXHLevel0 5 2 2 2 2 2" xfId="27445" xr:uid="{00000000-0005-0000-0000-0000EC480000}"/>
    <cellStyle name="SAPBEXHLevel0 5 2 2 2 2 2 2" xfId="40196" xr:uid="{00000000-0005-0000-0000-0000ED480000}"/>
    <cellStyle name="SAPBEXHLevel0 5 2 2 2 3" xfId="12970" xr:uid="{00000000-0005-0000-0000-0000EE480000}"/>
    <cellStyle name="SAPBEXHLevel0 5 2 2 2 3 2" xfId="26141" xr:uid="{00000000-0005-0000-0000-0000EF480000}"/>
    <cellStyle name="SAPBEXHLevel0 5 2 2 2 3 2 2" xfId="38892" xr:uid="{00000000-0005-0000-0000-0000F0480000}"/>
    <cellStyle name="SAPBEXHLevel0 5 2 2 2 4" xfId="19666" xr:uid="{00000000-0005-0000-0000-0000F1480000}"/>
    <cellStyle name="SAPBEXHLevel0 5 2 2 2 4 2" xfId="32417" xr:uid="{00000000-0005-0000-0000-0000F2480000}"/>
    <cellStyle name="SAPBEXHLevel0 5 2 2 3" xfId="5844" xr:uid="{00000000-0005-0000-0000-0000F3480000}"/>
    <cellStyle name="SAPBEXHLevel0 5 2 2 3 2" xfId="14275" xr:uid="{00000000-0005-0000-0000-0000F4480000}"/>
    <cellStyle name="SAPBEXHLevel0 5 2 2 3 2 2" xfId="27446" xr:uid="{00000000-0005-0000-0000-0000F5480000}"/>
    <cellStyle name="SAPBEXHLevel0 5 2 2 3 2 2 2" xfId="40197" xr:uid="{00000000-0005-0000-0000-0000F6480000}"/>
    <cellStyle name="SAPBEXHLevel0 5 2 2 3 3" xfId="12969" xr:uid="{00000000-0005-0000-0000-0000F7480000}"/>
    <cellStyle name="SAPBEXHLevel0 5 2 2 3 3 2" xfId="26140" xr:uid="{00000000-0005-0000-0000-0000F8480000}"/>
    <cellStyle name="SAPBEXHLevel0 5 2 2 3 3 2 2" xfId="38891" xr:uid="{00000000-0005-0000-0000-0000F9480000}"/>
    <cellStyle name="SAPBEXHLevel0 5 2 2 3 4" xfId="19667" xr:uid="{00000000-0005-0000-0000-0000FA480000}"/>
    <cellStyle name="SAPBEXHLevel0 5 2 2 3 4 2" xfId="32418" xr:uid="{00000000-0005-0000-0000-0000FB480000}"/>
    <cellStyle name="SAPBEXHLevel0 5 2 2 4" xfId="5845" xr:uid="{00000000-0005-0000-0000-0000FC480000}"/>
    <cellStyle name="SAPBEXHLevel0 5 2 2 4 2" xfId="14276" xr:uid="{00000000-0005-0000-0000-0000FD480000}"/>
    <cellStyle name="SAPBEXHLevel0 5 2 2 4 2 2" xfId="27447" xr:uid="{00000000-0005-0000-0000-0000FE480000}"/>
    <cellStyle name="SAPBEXHLevel0 5 2 2 4 2 2 2" xfId="40198" xr:uid="{00000000-0005-0000-0000-0000FF480000}"/>
    <cellStyle name="SAPBEXHLevel0 5 2 2 4 3" xfId="12968" xr:uid="{00000000-0005-0000-0000-000000490000}"/>
    <cellStyle name="SAPBEXHLevel0 5 2 2 4 3 2" xfId="26139" xr:uid="{00000000-0005-0000-0000-000001490000}"/>
    <cellStyle name="SAPBEXHLevel0 5 2 2 4 3 2 2" xfId="38890" xr:uid="{00000000-0005-0000-0000-000002490000}"/>
    <cellStyle name="SAPBEXHLevel0 5 2 2 4 4" xfId="19668" xr:uid="{00000000-0005-0000-0000-000003490000}"/>
    <cellStyle name="SAPBEXHLevel0 5 2 2 4 4 2" xfId="32419" xr:uid="{00000000-0005-0000-0000-000004490000}"/>
    <cellStyle name="SAPBEXHLevel0 5 2 2 5" xfId="12971" xr:uid="{00000000-0005-0000-0000-000005490000}"/>
    <cellStyle name="SAPBEXHLevel0 5 2 2 5 2" xfId="26142" xr:uid="{00000000-0005-0000-0000-000006490000}"/>
    <cellStyle name="SAPBEXHLevel0 5 2 2 5 2 2" xfId="38893" xr:uid="{00000000-0005-0000-0000-000007490000}"/>
    <cellStyle name="SAPBEXHLevel0 5 2 2 6" xfId="19665" xr:uid="{00000000-0005-0000-0000-000008490000}"/>
    <cellStyle name="SAPBEXHLevel0 5 2 2 6 2" xfId="32416" xr:uid="{00000000-0005-0000-0000-000009490000}"/>
    <cellStyle name="SAPBEXHLevel0 5 2 3" xfId="5846" xr:uid="{00000000-0005-0000-0000-00000A490000}"/>
    <cellStyle name="SAPBEXHLevel0 5 2 3 2" xfId="5847" xr:uid="{00000000-0005-0000-0000-00000B490000}"/>
    <cellStyle name="SAPBEXHLevel0 5 2 3 2 2" xfId="14278" xr:uid="{00000000-0005-0000-0000-00000C490000}"/>
    <cellStyle name="SAPBEXHLevel0 5 2 3 2 2 2" xfId="27449" xr:uid="{00000000-0005-0000-0000-00000D490000}"/>
    <cellStyle name="SAPBEXHLevel0 5 2 3 2 2 2 2" xfId="40200" xr:uid="{00000000-0005-0000-0000-00000E490000}"/>
    <cellStyle name="SAPBEXHLevel0 5 2 3 2 3" xfId="12966" xr:uid="{00000000-0005-0000-0000-00000F490000}"/>
    <cellStyle name="SAPBEXHLevel0 5 2 3 2 3 2" xfId="26137" xr:uid="{00000000-0005-0000-0000-000010490000}"/>
    <cellStyle name="SAPBEXHLevel0 5 2 3 2 3 2 2" xfId="38888" xr:uid="{00000000-0005-0000-0000-000011490000}"/>
    <cellStyle name="SAPBEXHLevel0 5 2 3 2 4" xfId="19670" xr:uid="{00000000-0005-0000-0000-000012490000}"/>
    <cellStyle name="SAPBEXHLevel0 5 2 3 2 4 2" xfId="32421" xr:uid="{00000000-0005-0000-0000-000013490000}"/>
    <cellStyle name="SAPBEXHLevel0 5 2 3 3" xfId="12967" xr:uid="{00000000-0005-0000-0000-000014490000}"/>
    <cellStyle name="SAPBEXHLevel0 5 2 3 3 2" xfId="26138" xr:uid="{00000000-0005-0000-0000-000015490000}"/>
    <cellStyle name="SAPBEXHLevel0 5 2 3 3 2 2" xfId="38889" xr:uid="{00000000-0005-0000-0000-000016490000}"/>
    <cellStyle name="SAPBEXHLevel0 5 2 3 4" xfId="19669" xr:uid="{00000000-0005-0000-0000-000017490000}"/>
    <cellStyle name="SAPBEXHLevel0 5 2 3 4 2" xfId="32420" xr:uid="{00000000-0005-0000-0000-000018490000}"/>
    <cellStyle name="SAPBEXHLevel0 5 2 4" xfId="5848" xr:uid="{00000000-0005-0000-0000-000019490000}"/>
    <cellStyle name="SAPBEXHLevel0 5 2 4 2" xfId="14279" xr:uid="{00000000-0005-0000-0000-00001A490000}"/>
    <cellStyle name="SAPBEXHLevel0 5 2 4 2 2" xfId="27450" xr:uid="{00000000-0005-0000-0000-00001B490000}"/>
    <cellStyle name="SAPBEXHLevel0 5 2 4 2 2 2" xfId="40201" xr:uid="{00000000-0005-0000-0000-00001C490000}"/>
    <cellStyle name="SAPBEXHLevel0 5 2 4 3" xfId="12965" xr:uid="{00000000-0005-0000-0000-00001D490000}"/>
    <cellStyle name="SAPBEXHLevel0 5 2 4 3 2" xfId="26136" xr:uid="{00000000-0005-0000-0000-00001E490000}"/>
    <cellStyle name="SAPBEXHLevel0 5 2 4 3 2 2" xfId="38887" xr:uid="{00000000-0005-0000-0000-00001F490000}"/>
    <cellStyle name="SAPBEXHLevel0 5 2 4 4" xfId="19671" xr:uid="{00000000-0005-0000-0000-000020490000}"/>
    <cellStyle name="SAPBEXHLevel0 5 2 4 4 2" xfId="32422" xr:uid="{00000000-0005-0000-0000-000021490000}"/>
    <cellStyle name="SAPBEXHLevel0 5 2 5" xfId="5849" xr:uid="{00000000-0005-0000-0000-000022490000}"/>
    <cellStyle name="SAPBEXHLevel0 5 2 5 2" xfId="14280" xr:uid="{00000000-0005-0000-0000-000023490000}"/>
    <cellStyle name="SAPBEXHLevel0 5 2 5 2 2" xfId="27451" xr:uid="{00000000-0005-0000-0000-000024490000}"/>
    <cellStyle name="SAPBEXHLevel0 5 2 5 2 2 2" xfId="40202" xr:uid="{00000000-0005-0000-0000-000025490000}"/>
    <cellStyle name="SAPBEXHLevel0 5 2 5 3" xfId="12964" xr:uid="{00000000-0005-0000-0000-000026490000}"/>
    <cellStyle name="SAPBEXHLevel0 5 2 5 3 2" xfId="26135" xr:uid="{00000000-0005-0000-0000-000027490000}"/>
    <cellStyle name="SAPBEXHLevel0 5 2 5 3 2 2" xfId="38886" xr:uid="{00000000-0005-0000-0000-000028490000}"/>
    <cellStyle name="SAPBEXHLevel0 5 2 5 4" xfId="19672" xr:uid="{00000000-0005-0000-0000-000029490000}"/>
    <cellStyle name="SAPBEXHLevel0 5 2 5 4 2" xfId="32423" xr:uid="{00000000-0005-0000-0000-00002A490000}"/>
    <cellStyle name="SAPBEXHLevel0 5 2 6" xfId="12972" xr:uid="{00000000-0005-0000-0000-00002B490000}"/>
    <cellStyle name="SAPBEXHLevel0 5 2 6 2" xfId="26143" xr:uid="{00000000-0005-0000-0000-00002C490000}"/>
    <cellStyle name="SAPBEXHLevel0 5 2 6 2 2" xfId="38894" xr:uid="{00000000-0005-0000-0000-00002D490000}"/>
    <cellStyle name="SAPBEXHLevel0 5 2 7" xfId="19664" xr:uid="{00000000-0005-0000-0000-00002E490000}"/>
    <cellStyle name="SAPBEXHLevel0 5 2 7 2" xfId="32415" xr:uid="{00000000-0005-0000-0000-00002F490000}"/>
    <cellStyle name="SAPBEXHLevel0 5 3" xfId="5850" xr:uid="{00000000-0005-0000-0000-000030490000}"/>
    <cellStyle name="SAPBEXHLevel0 5 3 2" xfId="5851" xr:uid="{00000000-0005-0000-0000-000031490000}"/>
    <cellStyle name="SAPBEXHLevel0 5 3 2 2" xfId="14282" xr:uid="{00000000-0005-0000-0000-000032490000}"/>
    <cellStyle name="SAPBEXHLevel0 5 3 2 2 2" xfId="27453" xr:uid="{00000000-0005-0000-0000-000033490000}"/>
    <cellStyle name="SAPBEXHLevel0 5 3 2 2 2 2" xfId="40204" xr:uid="{00000000-0005-0000-0000-000034490000}"/>
    <cellStyle name="SAPBEXHLevel0 5 3 2 3" xfId="12962" xr:uid="{00000000-0005-0000-0000-000035490000}"/>
    <cellStyle name="SAPBEXHLevel0 5 3 2 3 2" xfId="26133" xr:uid="{00000000-0005-0000-0000-000036490000}"/>
    <cellStyle name="SAPBEXHLevel0 5 3 2 3 2 2" xfId="38884" xr:uid="{00000000-0005-0000-0000-000037490000}"/>
    <cellStyle name="SAPBEXHLevel0 5 3 2 4" xfId="19674" xr:uid="{00000000-0005-0000-0000-000038490000}"/>
    <cellStyle name="SAPBEXHLevel0 5 3 2 4 2" xfId="32425" xr:uid="{00000000-0005-0000-0000-000039490000}"/>
    <cellStyle name="SAPBEXHLevel0 5 3 3" xfId="5852" xr:uid="{00000000-0005-0000-0000-00003A490000}"/>
    <cellStyle name="SAPBEXHLevel0 5 3 3 2" xfId="14283" xr:uid="{00000000-0005-0000-0000-00003B490000}"/>
    <cellStyle name="SAPBEXHLevel0 5 3 3 2 2" xfId="27454" xr:uid="{00000000-0005-0000-0000-00003C490000}"/>
    <cellStyle name="SAPBEXHLevel0 5 3 3 2 2 2" xfId="40205" xr:uid="{00000000-0005-0000-0000-00003D490000}"/>
    <cellStyle name="SAPBEXHLevel0 5 3 3 3" xfId="12961" xr:uid="{00000000-0005-0000-0000-00003E490000}"/>
    <cellStyle name="SAPBEXHLevel0 5 3 3 3 2" xfId="26132" xr:uid="{00000000-0005-0000-0000-00003F490000}"/>
    <cellStyle name="SAPBEXHLevel0 5 3 3 3 2 2" xfId="38883" xr:uid="{00000000-0005-0000-0000-000040490000}"/>
    <cellStyle name="SAPBEXHLevel0 5 3 3 4" xfId="19675" xr:uid="{00000000-0005-0000-0000-000041490000}"/>
    <cellStyle name="SAPBEXHLevel0 5 3 3 4 2" xfId="32426" xr:uid="{00000000-0005-0000-0000-000042490000}"/>
    <cellStyle name="SAPBEXHLevel0 5 3 4" xfId="5853" xr:uid="{00000000-0005-0000-0000-000043490000}"/>
    <cellStyle name="SAPBEXHLevel0 5 3 4 2" xfId="14284" xr:uid="{00000000-0005-0000-0000-000044490000}"/>
    <cellStyle name="SAPBEXHLevel0 5 3 4 2 2" xfId="27455" xr:uid="{00000000-0005-0000-0000-000045490000}"/>
    <cellStyle name="SAPBEXHLevel0 5 3 4 2 2 2" xfId="40206" xr:uid="{00000000-0005-0000-0000-000046490000}"/>
    <cellStyle name="SAPBEXHLevel0 5 3 4 3" xfId="12960" xr:uid="{00000000-0005-0000-0000-000047490000}"/>
    <cellStyle name="SAPBEXHLevel0 5 3 4 3 2" xfId="26131" xr:uid="{00000000-0005-0000-0000-000048490000}"/>
    <cellStyle name="SAPBEXHLevel0 5 3 4 3 2 2" xfId="38882" xr:uid="{00000000-0005-0000-0000-000049490000}"/>
    <cellStyle name="SAPBEXHLevel0 5 3 4 4" xfId="19676" xr:uid="{00000000-0005-0000-0000-00004A490000}"/>
    <cellStyle name="SAPBEXHLevel0 5 3 4 4 2" xfId="32427" xr:uid="{00000000-0005-0000-0000-00004B490000}"/>
    <cellStyle name="SAPBEXHLevel0 5 3 5" xfId="12963" xr:uid="{00000000-0005-0000-0000-00004C490000}"/>
    <cellStyle name="SAPBEXHLevel0 5 3 5 2" xfId="26134" xr:uid="{00000000-0005-0000-0000-00004D490000}"/>
    <cellStyle name="SAPBEXHLevel0 5 3 5 2 2" xfId="38885" xr:uid="{00000000-0005-0000-0000-00004E490000}"/>
    <cellStyle name="SAPBEXHLevel0 5 3 6" xfId="19673" xr:uid="{00000000-0005-0000-0000-00004F490000}"/>
    <cellStyle name="SAPBEXHLevel0 5 3 6 2" xfId="32424" xr:uid="{00000000-0005-0000-0000-000050490000}"/>
    <cellStyle name="SAPBEXHLevel0 5 4" xfId="5854" xr:uid="{00000000-0005-0000-0000-000051490000}"/>
    <cellStyle name="SAPBEXHLevel0 5 4 2" xfId="5855" xr:uid="{00000000-0005-0000-0000-000052490000}"/>
    <cellStyle name="SAPBEXHLevel0 5 4 2 2" xfId="14286" xr:uid="{00000000-0005-0000-0000-000053490000}"/>
    <cellStyle name="SAPBEXHLevel0 5 4 2 2 2" xfId="27457" xr:uid="{00000000-0005-0000-0000-000054490000}"/>
    <cellStyle name="SAPBEXHLevel0 5 4 2 2 2 2" xfId="40208" xr:uid="{00000000-0005-0000-0000-000055490000}"/>
    <cellStyle name="SAPBEXHLevel0 5 4 2 3" xfId="12958" xr:uid="{00000000-0005-0000-0000-000056490000}"/>
    <cellStyle name="SAPBEXHLevel0 5 4 2 3 2" xfId="26129" xr:uid="{00000000-0005-0000-0000-000057490000}"/>
    <cellStyle name="SAPBEXHLevel0 5 4 2 3 2 2" xfId="38880" xr:uid="{00000000-0005-0000-0000-000058490000}"/>
    <cellStyle name="SAPBEXHLevel0 5 4 2 4" xfId="19678" xr:uid="{00000000-0005-0000-0000-000059490000}"/>
    <cellStyle name="SAPBEXHLevel0 5 4 2 4 2" xfId="32429" xr:uid="{00000000-0005-0000-0000-00005A490000}"/>
    <cellStyle name="SAPBEXHLevel0 5 4 3" xfId="12959" xr:uid="{00000000-0005-0000-0000-00005B490000}"/>
    <cellStyle name="SAPBEXHLevel0 5 4 3 2" xfId="26130" xr:uid="{00000000-0005-0000-0000-00005C490000}"/>
    <cellStyle name="SAPBEXHLevel0 5 4 3 2 2" xfId="38881" xr:uid="{00000000-0005-0000-0000-00005D490000}"/>
    <cellStyle name="SAPBEXHLevel0 5 4 4" xfId="19677" xr:uid="{00000000-0005-0000-0000-00005E490000}"/>
    <cellStyle name="SAPBEXHLevel0 5 4 4 2" xfId="32428" xr:uid="{00000000-0005-0000-0000-00005F490000}"/>
    <cellStyle name="SAPBEXHLevel0 5 5" xfId="5856" xr:uid="{00000000-0005-0000-0000-000060490000}"/>
    <cellStyle name="SAPBEXHLevel0 5 5 2" xfId="14287" xr:uid="{00000000-0005-0000-0000-000061490000}"/>
    <cellStyle name="SAPBEXHLevel0 5 5 2 2" xfId="27458" xr:uid="{00000000-0005-0000-0000-000062490000}"/>
    <cellStyle name="SAPBEXHLevel0 5 5 2 2 2" xfId="40209" xr:uid="{00000000-0005-0000-0000-000063490000}"/>
    <cellStyle name="SAPBEXHLevel0 5 5 3" xfId="12957" xr:uid="{00000000-0005-0000-0000-000064490000}"/>
    <cellStyle name="SAPBEXHLevel0 5 5 3 2" xfId="26128" xr:uid="{00000000-0005-0000-0000-000065490000}"/>
    <cellStyle name="SAPBEXHLevel0 5 5 3 2 2" xfId="38879" xr:uid="{00000000-0005-0000-0000-000066490000}"/>
    <cellStyle name="SAPBEXHLevel0 5 5 4" xfId="19679" xr:uid="{00000000-0005-0000-0000-000067490000}"/>
    <cellStyle name="SAPBEXHLevel0 5 5 4 2" xfId="32430" xr:uid="{00000000-0005-0000-0000-000068490000}"/>
    <cellStyle name="SAPBEXHLevel0 5 6" xfId="5857" xr:uid="{00000000-0005-0000-0000-000069490000}"/>
    <cellStyle name="SAPBEXHLevel0 5 6 2" xfId="14288" xr:uid="{00000000-0005-0000-0000-00006A490000}"/>
    <cellStyle name="SAPBEXHLevel0 5 6 2 2" xfId="27459" xr:uid="{00000000-0005-0000-0000-00006B490000}"/>
    <cellStyle name="SAPBEXHLevel0 5 6 2 2 2" xfId="40210" xr:uid="{00000000-0005-0000-0000-00006C490000}"/>
    <cellStyle name="SAPBEXHLevel0 5 6 3" xfId="12956" xr:uid="{00000000-0005-0000-0000-00006D490000}"/>
    <cellStyle name="SAPBEXHLevel0 5 6 3 2" xfId="26127" xr:uid="{00000000-0005-0000-0000-00006E490000}"/>
    <cellStyle name="SAPBEXHLevel0 5 6 3 2 2" xfId="38878" xr:uid="{00000000-0005-0000-0000-00006F490000}"/>
    <cellStyle name="SAPBEXHLevel0 5 6 4" xfId="19680" xr:uid="{00000000-0005-0000-0000-000070490000}"/>
    <cellStyle name="SAPBEXHLevel0 5 6 4 2" xfId="32431" xr:uid="{00000000-0005-0000-0000-000071490000}"/>
    <cellStyle name="SAPBEXHLevel0 5 7" xfId="12973" xr:uid="{00000000-0005-0000-0000-000072490000}"/>
    <cellStyle name="SAPBEXHLevel0 5 7 2" xfId="26144" xr:uid="{00000000-0005-0000-0000-000073490000}"/>
    <cellStyle name="SAPBEXHLevel0 5 7 2 2" xfId="38895" xr:uid="{00000000-0005-0000-0000-000074490000}"/>
    <cellStyle name="SAPBEXHLevel0 5 8" xfId="19663" xr:uid="{00000000-0005-0000-0000-000075490000}"/>
    <cellStyle name="SAPBEXHLevel0 5 8 2" xfId="32414" xr:uid="{00000000-0005-0000-0000-000076490000}"/>
    <cellStyle name="SAPBEXHLevel0 6" xfId="5858" xr:uid="{00000000-0005-0000-0000-000077490000}"/>
    <cellStyle name="SAPBEXHLevel0 6 2" xfId="5859" xr:uid="{00000000-0005-0000-0000-000078490000}"/>
    <cellStyle name="SAPBEXHLevel0 6 2 2" xfId="5860" xr:uid="{00000000-0005-0000-0000-000079490000}"/>
    <cellStyle name="SAPBEXHLevel0 6 2 2 2" xfId="5861" xr:uid="{00000000-0005-0000-0000-00007A490000}"/>
    <cellStyle name="SAPBEXHLevel0 6 2 2 2 2" xfId="14292" xr:uid="{00000000-0005-0000-0000-00007B490000}"/>
    <cellStyle name="SAPBEXHLevel0 6 2 2 2 2 2" xfId="27463" xr:uid="{00000000-0005-0000-0000-00007C490000}"/>
    <cellStyle name="SAPBEXHLevel0 6 2 2 2 2 2 2" xfId="40214" xr:uid="{00000000-0005-0000-0000-00007D490000}"/>
    <cellStyle name="SAPBEXHLevel0 6 2 2 2 3" xfId="12952" xr:uid="{00000000-0005-0000-0000-00007E490000}"/>
    <cellStyle name="SAPBEXHLevel0 6 2 2 2 3 2" xfId="26123" xr:uid="{00000000-0005-0000-0000-00007F490000}"/>
    <cellStyle name="SAPBEXHLevel0 6 2 2 2 3 2 2" xfId="38874" xr:uid="{00000000-0005-0000-0000-000080490000}"/>
    <cellStyle name="SAPBEXHLevel0 6 2 2 2 4" xfId="19684" xr:uid="{00000000-0005-0000-0000-000081490000}"/>
    <cellStyle name="SAPBEXHLevel0 6 2 2 2 4 2" xfId="32435" xr:uid="{00000000-0005-0000-0000-000082490000}"/>
    <cellStyle name="SAPBEXHLevel0 6 2 2 3" xfId="5862" xr:uid="{00000000-0005-0000-0000-000083490000}"/>
    <cellStyle name="SAPBEXHLevel0 6 2 2 3 2" xfId="14293" xr:uid="{00000000-0005-0000-0000-000084490000}"/>
    <cellStyle name="SAPBEXHLevel0 6 2 2 3 2 2" xfId="27464" xr:uid="{00000000-0005-0000-0000-000085490000}"/>
    <cellStyle name="SAPBEXHLevel0 6 2 2 3 2 2 2" xfId="40215" xr:uid="{00000000-0005-0000-0000-000086490000}"/>
    <cellStyle name="SAPBEXHLevel0 6 2 2 3 3" xfId="12951" xr:uid="{00000000-0005-0000-0000-000087490000}"/>
    <cellStyle name="SAPBEXHLevel0 6 2 2 3 3 2" xfId="26122" xr:uid="{00000000-0005-0000-0000-000088490000}"/>
    <cellStyle name="SAPBEXHLevel0 6 2 2 3 3 2 2" xfId="38873" xr:uid="{00000000-0005-0000-0000-000089490000}"/>
    <cellStyle name="SAPBEXHLevel0 6 2 2 3 4" xfId="19685" xr:uid="{00000000-0005-0000-0000-00008A490000}"/>
    <cellStyle name="SAPBEXHLevel0 6 2 2 3 4 2" xfId="32436" xr:uid="{00000000-0005-0000-0000-00008B490000}"/>
    <cellStyle name="SAPBEXHLevel0 6 2 2 4" xfId="14291" xr:uid="{00000000-0005-0000-0000-00008C490000}"/>
    <cellStyle name="SAPBEXHLevel0 6 2 2 4 2" xfId="27462" xr:uid="{00000000-0005-0000-0000-00008D490000}"/>
    <cellStyle name="SAPBEXHLevel0 6 2 2 4 2 2" xfId="40213" xr:uid="{00000000-0005-0000-0000-00008E490000}"/>
    <cellStyle name="SAPBEXHLevel0 6 2 2 5" xfId="12953" xr:uid="{00000000-0005-0000-0000-00008F490000}"/>
    <cellStyle name="SAPBEXHLevel0 6 2 2 5 2" xfId="26124" xr:uid="{00000000-0005-0000-0000-000090490000}"/>
    <cellStyle name="SAPBEXHLevel0 6 2 2 5 2 2" xfId="38875" xr:uid="{00000000-0005-0000-0000-000091490000}"/>
    <cellStyle name="SAPBEXHLevel0 6 2 2 6" xfId="19683" xr:uid="{00000000-0005-0000-0000-000092490000}"/>
    <cellStyle name="SAPBEXHLevel0 6 2 2 6 2" xfId="32434" xr:uid="{00000000-0005-0000-0000-000093490000}"/>
    <cellStyle name="SAPBEXHLevel0 6 2 3" xfId="5863" xr:uid="{00000000-0005-0000-0000-000094490000}"/>
    <cellStyle name="SAPBEXHLevel0 6 2 3 2" xfId="14294" xr:uid="{00000000-0005-0000-0000-000095490000}"/>
    <cellStyle name="SAPBEXHLevel0 6 2 3 2 2" xfId="27465" xr:uid="{00000000-0005-0000-0000-000096490000}"/>
    <cellStyle name="SAPBEXHLevel0 6 2 3 2 2 2" xfId="40216" xr:uid="{00000000-0005-0000-0000-000097490000}"/>
    <cellStyle name="SAPBEXHLevel0 6 2 3 3" xfId="12950" xr:uid="{00000000-0005-0000-0000-000098490000}"/>
    <cellStyle name="SAPBEXHLevel0 6 2 3 3 2" xfId="26121" xr:uid="{00000000-0005-0000-0000-000099490000}"/>
    <cellStyle name="SAPBEXHLevel0 6 2 3 3 2 2" xfId="38872" xr:uid="{00000000-0005-0000-0000-00009A490000}"/>
    <cellStyle name="SAPBEXHLevel0 6 2 3 4" xfId="19686" xr:uid="{00000000-0005-0000-0000-00009B490000}"/>
    <cellStyle name="SAPBEXHLevel0 6 2 3 4 2" xfId="32437" xr:uid="{00000000-0005-0000-0000-00009C490000}"/>
    <cellStyle name="SAPBEXHLevel0 6 2 4" xfId="5864" xr:uid="{00000000-0005-0000-0000-00009D490000}"/>
    <cellStyle name="SAPBEXHLevel0 6 2 4 2" xfId="14295" xr:uid="{00000000-0005-0000-0000-00009E490000}"/>
    <cellStyle name="SAPBEXHLevel0 6 2 4 2 2" xfId="27466" xr:uid="{00000000-0005-0000-0000-00009F490000}"/>
    <cellStyle name="SAPBEXHLevel0 6 2 4 2 2 2" xfId="40217" xr:uid="{00000000-0005-0000-0000-0000A0490000}"/>
    <cellStyle name="SAPBEXHLevel0 6 2 4 3" xfId="12949" xr:uid="{00000000-0005-0000-0000-0000A1490000}"/>
    <cellStyle name="SAPBEXHLevel0 6 2 4 3 2" xfId="26120" xr:uid="{00000000-0005-0000-0000-0000A2490000}"/>
    <cellStyle name="SAPBEXHLevel0 6 2 4 3 2 2" xfId="38871" xr:uid="{00000000-0005-0000-0000-0000A3490000}"/>
    <cellStyle name="SAPBEXHLevel0 6 2 4 4" xfId="19687" xr:uid="{00000000-0005-0000-0000-0000A4490000}"/>
    <cellStyle name="SAPBEXHLevel0 6 2 4 4 2" xfId="32438" xr:uid="{00000000-0005-0000-0000-0000A5490000}"/>
    <cellStyle name="SAPBEXHLevel0 6 2 5" xfId="14290" xr:uid="{00000000-0005-0000-0000-0000A6490000}"/>
    <cellStyle name="SAPBEXHLevel0 6 2 5 2" xfId="27461" xr:uid="{00000000-0005-0000-0000-0000A7490000}"/>
    <cellStyle name="SAPBEXHLevel0 6 2 5 2 2" xfId="40212" xr:uid="{00000000-0005-0000-0000-0000A8490000}"/>
    <cellStyle name="SAPBEXHLevel0 6 2 6" xfId="12954" xr:uid="{00000000-0005-0000-0000-0000A9490000}"/>
    <cellStyle name="SAPBEXHLevel0 6 2 6 2" xfId="26125" xr:uid="{00000000-0005-0000-0000-0000AA490000}"/>
    <cellStyle name="SAPBEXHLevel0 6 2 6 2 2" xfId="38876" xr:uid="{00000000-0005-0000-0000-0000AB490000}"/>
    <cellStyle name="SAPBEXHLevel0 6 2 7" xfId="19682" xr:uid="{00000000-0005-0000-0000-0000AC490000}"/>
    <cellStyle name="SAPBEXHLevel0 6 2 7 2" xfId="32433" xr:uid="{00000000-0005-0000-0000-0000AD490000}"/>
    <cellStyle name="SAPBEXHLevel0 6 3" xfId="5865" xr:uid="{00000000-0005-0000-0000-0000AE490000}"/>
    <cellStyle name="SAPBEXHLevel0 6 3 2" xfId="5866" xr:uid="{00000000-0005-0000-0000-0000AF490000}"/>
    <cellStyle name="SAPBEXHLevel0 6 3 2 2" xfId="14297" xr:uid="{00000000-0005-0000-0000-0000B0490000}"/>
    <cellStyle name="SAPBEXHLevel0 6 3 2 2 2" xfId="27468" xr:uid="{00000000-0005-0000-0000-0000B1490000}"/>
    <cellStyle name="SAPBEXHLevel0 6 3 2 2 2 2" xfId="40219" xr:uid="{00000000-0005-0000-0000-0000B2490000}"/>
    <cellStyle name="SAPBEXHLevel0 6 3 2 3" xfId="12947" xr:uid="{00000000-0005-0000-0000-0000B3490000}"/>
    <cellStyle name="SAPBEXHLevel0 6 3 2 3 2" xfId="26118" xr:uid="{00000000-0005-0000-0000-0000B4490000}"/>
    <cellStyle name="SAPBEXHLevel0 6 3 2 3 2 2" xfId="38869" xr:uid="{00000000-0005-0000-0000-0000B5490000}"/>
    <cellStyle name="SAPBEXHLevel0 6 3 2 4" xfId="19689" xr:uid="{00000000-0005-0000-0000-0000B6490000}"/>
    <cellStyle name="SAPBEXHLevel0 6 3 2 4 2" xfId="32440" xr:uid="{00000000-0005-0000-0000-0000B7490000}"/>
    <cellStyle name="SAPBEXHLevel0 6 3 3" xfId="5867" xr:uid="{00000000-0005-0000-0000-0000B8490000}"/>
    <cellStyle name="SAPBEXHLevel0 6 3 3 2" xfId="14298" xr:uid="{00000000-0005-0000-0000-0000B9490000}"/>
    <cellStyle name="SAPBEXHLevel0 6 3 3 2 2" xfId="27469" xr:uid="{00000000-0005-0000-0000-0000BA490000}"/>
    <cellStyle name="SAPBEXHLevel0 6 3 3 2 2 2" xfId="40220" xr:uid="{00000000-0005-0000-0000-0000BB490000}"/>
    <cellStyle name="SAPBEXHLevel0 6 3 3 3" xfId="12946" xr:uid="{00000000-0005-0000-0000-0000BC490000}"/>
    <cellStyle name="SAPBEXHLevel0 6 3 3 3 2" xfId="26117" xr:uid="{00000000-0005-0000-0000-0000BD490000}"/>
    <cellStyle name="SAPBEXHLevel0 6 3 3 3 2 2" xfId="38868" xr:uid="{00000000-0005-0000-0000-0000BE490000}"/>
    <cellStyle name="SAPBEXHLevel0 6 3 3 4" xfId="19690" xr:uid="{00000000-0005-0000-0000-0000BF490000}"/>
    <cellStyle name="SAPBEXHLevel0 6 3 3 4 2" xfId="32441" xr:uid="{00000000-0005-0000-0000-0000C0490000}"/>
    <cellStyle name="SAPBEXHLevel0 6 3 4" xfId="14296" xr:uid="{00000000-0005-0000-0000-0000C1490000}"/>
    <cellStyle name="SAPBEXHLevel0 6 3 4 2" xfId="27467" xr:uid="{00000000-0005-0000-0000-0000C2490000}"/>
    <cellStyle name="SAPBEXHLevel0 6 3 4 2 2" xfId="40218" xr:uid="{00000000-0005-0000-0000-0000C3490000}"/>
    <cellStyle name="SAPBEXHLevel0 6 3 5" xfId="12948" xr:uid="{00000000-0005-0000-0000-0000C4490000}"/>
    <cellStyle name="SAPBEXHLevel0 6 3 5 2" xfId="26119" xr:uid="{00000000-0005-0000-0000-0000C5490000}"/>
    <cellStyle name="SAPBEXHLevel0 6 3 5 2 2" xfId="38870" xr:uid="{00000000-0005-0000-0000-0000C6490000}"/>
    <cellStyle name="SAPBEXHLevel0 6 3 6" xfId="19688" xr:uid="{00000000-0005-0000-0000-0000C7490000}"/>
    <cellStyle name="SAPBEXHLevel0 6 3 6 2" xfId="32439" xr:uid="{00000000-0005-0000-0000-0000C8490000}"/>
    <cellStyle name="SAPBEXHLevel0 6 4" xfId="5868" xr:uid="{00000000-0005-0000-0000-0000C9490000}"/>
    <cellStyle name="SAPBEXHLevel0 6 4 2" xfId="14299" xr:uid="{00000000-0005-0000-0000-0000CA490000}"/>
    <cellStyle name="SAPBEXHLevel0 6 4 2 2" xfId="27470" xr:uid="{00000000-0005-0000-0000-0000CB490000}"/>
    <cellStyle name="SAPBEXHLevel0 6 4 2 2 2" xfId="40221" xr:uid="{00000000-0005-0000-0000-0000CC490000}"/>
    <cellStyle name="SAPBEXHLevel0 6 4 3" xfId="12945" xr:uid="{00000000-0005-0000-0000-0000CD490000}"/>
    <cellStyle name="SAPBEXHLevel0 6 4 3 2" xfId="26116" xr:uid="{00000000-0005-0000-0000-0000CE490000}"/>
    <cellStyle name="SAPBEXHLevel0 6 4 3 2 2" xfId="38867" xr:uid="{00000000-0005-0000-0000-0000CF490000}"/>
    <cellStyle name="SAPBEXHLevel0 6 4 4" xfId="19691" xr:uid="{00000000-0005-0000-0000-0000D0490000}"/>
    <cellStyle name="SAPBEXHLevel0 6 4 4 2" xfId="32442" xr:uid="{00000000-0005-0000-0000-0000D1490000}"/>
    <cellStyle name="SAPBEXHLevel0 6 5" xfId="5869" xr:uid="{00000000-0005-0000-0000-0000D2490000}"/>
    <cellStyle name="SAPBEXHLevel0 6 5 2" xfId="14300" xr:uid="{00000000-0005-0000-0000-0000D3490000}"/>
    <cellStyle name="SAPBEXHLevel0 6 5 2 2" xfId="27471" xr:uid="{00000000-0005-0000-0000-0000D4490000}"/>
    <cellStyle name="SAPBEXHLevel0 6 5 2 2 2" xfId="40222" xr:uid="{00000000-0005-0000-0000-0000D5490000}"/>
    <cellStyle name="SAPBEXHLevel0 6 5 3" xfId="12944" xr:uid="{00000000-0005-0000-0000-0000D6490000}"/>
    <cellStyle name="SAPBEXHLevel0 6 5 3 2" xfId="26115" xr:uid="{00000000-0005-0000-0000-0000D7490000}"/>
    <cellStyle name="SAPBEXHLevel0 6 5 3 2 2" xfId="38866" xr:uid="{00000000-0005-0000-0000-0000D8490000}"/>
    <cellStyle name="SAPBEXHLevel0 6 5 4" xfId="19692" xr:uid="{00000000-0005-0000-0000-0000D9490000}"/>
    <cellStyle name="SAPBEXHLevel0 6 5 4 2" xfId="32443" xr:uid="{00000000-0005-0000-0000-0000DA490000}"/>
    <cellStyle name="SAPBEXHLevel0 6 6" xfId="5870" xr:uid="{00000000-0005-0000-0000-0000DB490000}"/>
    <cellStyle name="SAPBEXHLevel0 6 6 2" xfId="14301" xr:uid="{00000000-0005-0000-0000-0000DC490000}"/>
    <cellStyle name="SAPBEXHLevel0 6 6 2 2" xfId="27472" xr:uid="{00000000-0005-0000-0000-0000DD490000}"/>
    <cellStyle name="SAPBEXHLevel0 6 6 2 2 2" xfId="40223" xr:uid="{00000000-0005-0000-0000-0000DE490000}"/>
    <cellStyle name="SAPBEXHLevel0 6 6 3" xfId="12943" xr:uid="{00000000-0005-0000-0000-0000DF490000}"/>
    <cellStyle name="SAPBEXHLevel0 6 6 3 2" xfId="26114" xr:uid="{00000000-0005-0000-0000-0000E0490000}"/>
    <cellStyle name="SAPBEXHLevel0 6 6 3 2 2" xfId="38865" xr:uid="{00000000-0005-0000-0000-0000E1490000}"/>
    <cellStyle name="SAPBEXHLevel0 6 6 4" xfId="19693" xr:uid="{00000000-0005-0000-0000-0000E2490000}"/>
    <cellStyle name="SAPBEXHLevel0 6 6 4 2" xfId="32444" xr:uid="{00000000-0005-0000-0000-0000E3490000}"/>
    <cellStyle name="SAPBEXHLevel0 6 7" xfId="12955" xr:uid="{00000000-0005-0000-0000-0000E4490000}"/>
    <cellStyle name="SAPBEXHLevel0 6 7 2" xfId="26126" xr:uid="{00000000-0005-0000-0000-0000E5490000}"/>
    <cellStyle name="SAPBEXHLevel0 6 7 2 2" xfId="38877" xr:uid="{00000000-0005-0000-0000-0000E6490000}"/>
    <cellStyle name="SAPBEXHLevel0 6 8" xfId="19681" xr:uid="{00000000-0005-0000-0000-0000E7490000}"/>
    <cellStyle name="SAPBEXHLevel0 6 8 2" xfId="32432" xr:uid="{00000000-0005-0000-0000-0000E8490000}"/>
    <cellStyle name="SAPBEXHLevel0 7" xfId="5871" xr:uid="{00000000-0005-0000-0000-0000E9490000}"/>
    <cellStyle name="SAPBEXHLevel0 7 2" xfId="5872" xr:uid="{00000000-0005-0000-0000-0000EA490000}"/>
    <cellStyle name="SAPBEXHLevel0 7 2 2" xfId="5873" xr:uid="{00000000-0005-0000-0000-0000EB490000}"/>
    <cellStyle name="SAPBEXHLevel0 7 2 2 2" xfId="5874" xr:uid="{00000000-0005-0000-0000-0000EC490000}"/>
    <cellStyle name="SAPBEXHLevel0 7 2 2 2 2" xfId="14305" xr:uid="{00000000-0005-0000-0000-0000ED490000}"/>
    <cellStyle name="SAPBEXHLevel0 7 2 2 2 2 2" xfId="27476" xr:uid="{00000000-0005-0000-0000-0000EE490000}"/>
    <cellStyle name="SAPBEXHLevel0 7 2 2 2 2 2 2" xfId="40227" xr:uid="{00000000-0005-0000-0000-0000EF490000}"/>
    <cellStyle name="SAPBEXHLevel0 7 2 2 2 3" xfId="12940" xr:uid="{00000000-0005-0000-0000-0000F0490000}"/>
    <cellStyle name="SAPBEXHLevel0 7 2 2 2 3 2" xfId="26111" xr:uid="{00000000-0005-0000-0000-0000F1490000}"/>
    <cellStyle name="SAPBEXHLevel0 7 2 2 2 3 2 2" xfId="38862" xr:uid="{00000000-0005-0000-0000-0000F2490000}"/>
    <cellStyle name="SAPBEXHLevel0 7 2 2 2 4" xfId="19697" xr:uid="{00000000-0005-0000-0000-0000F3490000}"/>
    <cellStyle name="SAPBEXHLevel0 7 2 2 2 4 2" xfId="32448" xr:uid="{00000000-0005-0000-0000-0000F4490000}"/>
    <cellStyle name="SAPBEXHLevel0 7 2 2 3" xfId="5875" xr:uid="{00000000-0005-0000-0000-0000F5490000}"/>
    <cellStyle name="SAPBEXHLevel0 7 2 2 3 2" xfId="14306" xr:uid="{00000000-0005-0000-0000-0000F6490000}"/>
    <cellStyle name="SAPBEXHLevel0 7 2 2 3 2 2" xfId="27477" xr:uid="{00000000-0005-0000-0000-0000F7490000}"/>
    <cellStyle name="SAPBEXHLevel0 7 2 2 3 2 2 2" xfId="40228" xr:uid="{00000000-0005-0000-0000-0000F8490000}"/>
    <cellStyle name="SAPBEXHLevel0 7 2 2 3 3" xfId="12939" xr:uid="{00000000-0005-0000-0000-0000F9490000}"/>
    <cellStyle name="SAPBEXHLevel0 7 2 2 3 3 2" xfId="26110" xr:uid="{00000000-0005-0000-0000-0000FA490000}"/>
    <cellStyle name="SAPBEXHLevel0 7 2 2 3 3 2 2" xfId="38861" xr:uid="{00000000-0005-0000-0000-0000FB490000}"/>
    <cellStyle name="SAPBEXHLevel0 7 2 2 3 4" xfId="19698" xr:uid="{00000000-0005-0000-0000-0000FC490000}"/>
    <cellStyle name="SAPBEXHLevel0 7 2 2 3 4 2" xfId="32449" xr:uid="{00000000-0005-0000-0000-0000FD490000}"/>
    <cellStyle name="SAPBEXHLevel0 7 2 2 4" xfId="14304" xr:uid="{00000000-0005-0000-0000-0000FE490000}"/>
    <cellStyle name="SAPBEXHLevel0 7 2 2 4 2" xfId="27475" xr:uid="{00000000-0005-0000-0000-0000FF490000}"/>
    <cellStyle name="SAPBEXHLevel0 7 2 2 4 2 2" xfId="40226" xr:uid="{00000000-0005-0000-0000-0000004A0000}"/>
    <cellStyle name="SAPBEXHLevel0 7 2 2 5" xfId="12941" xr:uid="{00000000-0005-0000-0000-0000014A0000}"/>
    <cellStyle name="SAPBEXHLevel0 7 2 2 5 2" xfId="26112" xr:uid="{00000000-0005-0000-0000-0000024A0000}"/>
    <cellStyle name="SAPBEXHLevel0 7 2 2 5 2 2" xfId="38863" xr:uid="{00000000-0005-0000-0000-0000034A0000}"/>
    <cellStyle name="SAPBEXHLevel0 7 2 2 6" xfId="19696" xr:uid="{00000000-0005-0000-0000-0000044A0000}"/>
    <cellStyle name="SAPBEXHLevel0 7 2 2 6 2" xfId="32447" xr:uid="{00000000-0005-0000-0000-0000054A0000}"/>
    <cellStyle name="SAPBEXHLevel0 7 2 3" xfId="5876" xr:uid="{00000000-0005-0000-0000-0000064A0000}"/>
    <cellStyle name="SAPBEXHLevel0 7 2 3 2" xfId="14307" xr:uid="{00000000-0005-0000-0000-0000074A0000}"/>
    <cellStyle name="SAPBEXHLevel0 7 2 3 2 2" xfId="27478" xr:uid="{00000000-0005-0000-0000-0000084A0000}"/>
    <cellStyle name="SAPBEXHLevel0 7 2 3 2 2 2" xfId="40229" xr:uid="{00000000-0005-0000-0000-0000094A0000}"/>
    <cellStyle name="SAPBEXHLevel0 7 2 3 3" xfId="12938" xr:uid="{00000000-0005-0000-0000-00000A4A0000}"/>
    <cellStyle name="SAPBEXHLevel0 7 2 3 3 2" xfId="26109" xr:uid="{00000000-0005-0000-0000-00000B4A0000}"/>
    <cellStyle name="SAPBEXHLevel0 7 2 3 3 2 2" xfId="38860" xr:uid="{00000000-0005-0000-0000-00000C4A0000}"/>
    <cellStyle name="SAPBEXHLevel0 7 2 3 4" xfId="19699" xr:uid="{00000000-0005-0000-0000-00000D4A0000}"/>
    <cellStyle name="SAPBEXHLevel0 7 2 3 4 2" xfId="32450" xr:uid="{00000000-0005-0000-0000-00000E4A0000}"/>
    <cellStyle name="SAPBEXHLevel0 7 2 4" xfId="5877" xr:uid="{00000000-0005-0000-0000-00000F4A0000}"/>
    <cellStyle name="SAPBEXHLevel0 7 2 4 2" xfId="14308" xr:uid="{00000000-0005-0000-0000-0000104A0000}"/>
    <cellStyle name="SAPBEXHLevel0 7 2 4 2 2" xfId="27479" xr:uid="{00000000-0005-0000-0000-0000114A0000}"/>
    <cellStyle name="SAPBEXHLevel0 7 2 4 2 2 2" xfId="40230" xr:uid="{00000000-0005-0000-0000-0000124A0000}"/>
    <cellStyle name="SAPBEXHLevel0 7 2 4 3" xfId="12937" xr:uid="{00000000-0005-0000-0000-0000134A0000}"/>
    <cellStyle name="SAPBEXHLevel0 7 2 4 3 2" xfId="26108" xr:uid="{00000000-0005-0000-0000-0000144A0000}"/>
    <cellStyle name="SAPBEXHLevel0 7 2 4 3 2 2" xfId="38859" xr:uid="{00000000-0005-0000-0000-0000154A0000}"/>
    <cellStyle name="SAPBEXHLevel0 7 2 4 4" xfId="19700" xr:uid="{00000000-0005-0000-0000-0000164A0000}"/>
    <cellStyle name="SAPBEXHLevel0 7 2 4 4 2" xfId="32451" xr:uid="{00000000-0005-0000-0000-0000174A0000}"/>
    <cellStyle name="SAPBEXHLevel0 7 2 5" xfId="5878" xr:uid="{00000000-0005-0000-0000-0000184A0000}"/>
    <cellStyle name="SAPBEXHLevel0 7 2 5 2" xfId="14309" xr:uid="{00000000-0005-0000-0000-0000194A0000}"/>
    <cellStyle name="SAPBEXHLevel0 7 2 5 2 2" xfId="27480" xr:uid="{00000000-0005-0000-0000-00001A4A0000}"/>
    <cellStyle name="SAPBEXHLevel0 7 2 5 2 2 2" xfId="40231" xr:uid="{00000000-0005-0000-0000-00001B4A0000}"/>
    <cellStyle name="SAPBEXHLevel0 7 2 5 3" xfId="12936" xr:uid="{00000000-0005-0000-0000-00001C4A0000}"/>
    <cellStyle name="SAPBEXHLevel0 7 2 5 3 2" xfId="26107" xr:uid="{00000000-0005-0000-0000-00001D4A0000}"/>
    <cellStyle name="SAPBEXHLevel0 7 2 5 3 2 2" xfId="38858" xr:uid="{00000000-0005-0000-0000-00001E4A0000}"/>
    <cellStyle name="SAPBEXHLevel0 7 2 5 4" xfId="19701" xr:uid="{00000000-0005-0000-0000-00001F4A0000}"/>
    <cellStyle name="SAPBEXHLevel0 7 2 5 4 2" xfId="32452" xr:uid="{00000000-0005-0000-0000-0000204A0000}"/>
    <cellStyle name="SAPBEXHLevel0 7 2 6" xfId="10259" xr:uid="{00000000-0005-0000-0000-0000214A0000}"/>
    <cellStyle name="SAPBEXHLevel0 7 2 6 2" xfId="23433" xr:uid="{00000000-0005-0000-0000-0000224A0000}"/>
    <cellStyle name="SAPBEXHLevel0 7 2 6 2 2" xfId="36184" xr:uid="{00000000-0005-0000-0000-0000234A0000}"/>
    <cellStyle name="SAPBEXHLevel0 7 2 7" xfId="19695" xr:uid="{00000000-0005-0000-0000-0000244A0000}"/>
    <cellStyle name="SAPBEXHLevel0 7 2 7 2" xfId="32446" xr:uid="{00000000-0005-0000-0000-0000254A0000}"/>
    <cellStyle name="SAPBEXHLevel0 7 3" xfId="5879" xr:uid="{00000000-0005-0000-0000-0000264A0000}"/>
    <cellStyle name="SAPBEXHLevel0 7 3 2" xfId="5880" xr:uid="{00000000-0005-0000-0000-0000274A0000}"/>
    <cellStyle name="SAPBEXHLevel0 7 3 2 2" xfId="14311" xr:uid="{00000000-0005-0000-0000-0000284A0000}"/>
    <cellStyle name="SAPBEXHLevel0 7 3 2 2 2" xfId="27482" xr:uid="{00000000-0005-0000-0000-0000294A0000}"/>
    <cellStyle name="SAPBEXHLevel0 7 3 2 2 2 2" xfId="40233" xr:uid="{00000000-0005-0000-0000-00002A4A0000}"/>
    <cellStyle name="SAPBEXHLevel0 7 3 2 3" xfId="12934" xr:uid="{00000000-0005-0000-0000-00002B4A0000}"/>
    <cellStyle name="SAPBEXHLevel0 7 3 2 3 2" xfId="26105" xr:uid="{00000000-0005-0000-0000-00002C4A0000}"/>
    <cellStyle name="SAPBEXHLevel0 7 3 2 3 2 2" xfId="38856" xr:uid="{00000000-0005-0000-0000-00002D4A0000}"/>
    <cellStyle name="SAPBEXHLevel0 7 3 2 4" xfId="19703" xr:uid="{00000000-0005-0000-0000-00002E4A0000}"/>
    <cellStyle name="SAPBEXHLevel0 7 3 2 4 2" xfId="32454" xr:uid="{00000000-0005-0000-0000-00002F4A0000}"/>
    <cellStyle name="SAPBEXHLevel0 7 3 3" xfId="5881" xr:uid="{00000000-0005-0000-0000-0000304A0000}"/>
    <cellStyle name="SAPBEXHLevel0 7 3 3 2" xfId="14312" xr:uid="{00000000-0005-0000-0000-0000314A0000}"/>
    <cellStyle name="SAPBEXHLevel0 7 3 3 2 2" xfId="27483" xr:uid="{00000000-0005-0000-0000-0000324A0000}"/>
    <cellStyle name="SAPBEXHLevel0 7 3 3 2 2 2" xfId="40234" xr:uid="{00000000-0005-0000-0000-0000334A0000}"/>
    <cellStyle name="SAPBEXHLevel0 7 3 3 3" xfId="12933" xr:uid="{00000000-0005-0000-0000-0000344A0000}"/>
    <cellStyle name="SAPBEXHLevel0 7 3 3 3 2" xfId="26104" xr:uid="{00000000-0005-0000-0000-0000354A0000}"/>
    <cellStyle name="SAPBEXHLevel0 7 3 3 3 2 2" xfId="38855" xr:uid="{00000000-0005-0000-0000-0000364A0000}"/>
    <cellStyle name="SAPBEXHLevel0 7 3 3 4" xfId="19704" xr:uid="{00000000-0005-0000-0000-0000374A0000}"/>
    <cellStyle name="SAPBEXHLevel0 7 3 3 4 2" xfId="32455" xr:uid="{00000000-0005-0000-0000-0000384A0000}"/>
    <cellStyle name="SAPBEXHLevel0 7 3 4" xfId="5882" xr:uid="{00000000-0005-0000-0000-0000394A0000}"/>
    <cellStyle name="SAPBEXHLevel0 7 3 4 2" xfId="14313" xr:uid="{00000000-0005-0000-0000-00003A4A0000}"/>
    <cellStyle name="SAPBEXHLevel0 7 3 4 2 2" xfId="27484" xr:uid="{00000000-0005-0000-0000-00003B4A0000}"/>
    <cellStyle name="SAPBEXHLevel0 7 3 4 2 2 2" xfId="40235" xr:uid="{00000000-0005-0000-0000-00003C4A0000}"/>
    <cellStyle name="SAPBEXHLevel0 7 3 4 3" xfId="12932" xr:uid="{00000000-0005-0000-0000-00003D4A0000}"/>
    <cellStyle name="SAPBEXHLevel0 7 3 4 3 2" xfId="26103" xr:uid="{00000000-0005-0000-0000-00003E4A0000}"/>
    <cellStyle name="SAPBEXHLevel0 7 3 4 3 2 2" xfId="38854" xr:uid="{00000000-0005-0000-0000-00003F4A0000}"/>
    <cellStyle name="SAPBEXHLevel0 7 3 4 4" xfId="19705" xr:uid="{00000000-0005-0000-0000-0000404A0000}"/>
    <cellStyle name="SAPBEXHLevel0 7 3 4 4 2" xfId="32456" xr:uid="{00000000-0005-0000-0000-0000414A0000}"/>
    <cellStyle name="SAPBEXHLevel0 7 3 5" xfId="12935" xr:uid="{00000000-0005-0000-0000-0000424A0000}"/>
    <cellStyle name="SAPBEXHLevel0 7 3 5 2" xfId="26106" xr:uid="{00000000-0005-0000-0000-0000434A0000}"/>
    <cellStyle name="SAPBEXHLevel0 7 3 5 2 2" xfId="38857" xr:uid="{00000000-0005-0000-0000-0000444A0000}"/>
    <cellStyle name="SAPBEXHLevel0 7 3 6" xfId="19702" xr:uid="{00000000-0005-0000-0000-0000454A0000}"/>
    <cellStyle name="SAPBEXHLevel0 7 3 6 2" xfId="32453" xr:uid="{00000000-0005-0000-0000-0000464A0000}"/>
    <cellStyle name="SAPBEXHLevel0 7 4" xfId="5883" xr:uid="{00000000-0005-0000-0000-0000474A0000}"/>
    <cellStyle name="SAPBEXHLevel0 7 4 2" xfId="14314" xr:uid="{00000000-0005-0000-0000-0000484A0000}"/>
    <cellStyle name="SAPBEXHLevel0 7 4 2 2" xfId="27485" xr:uid="{00000000-0005-0000-0000-0000494A0000}"/>
    <cellStyle name="SAPBEXHLevel0 7 4 2 2 2" xfId="40236" xr:uid="{00000000-0005-0000-0000-00004A4A0000}"/>
    <cellStyle name="SAPBEXHLevel0 7 4 3" xfId="12931" xr:uid="{00000000-0005-0000-0000-00004B4A0000}"/>
    <cellStyle name="SAPBEXHLevel0 7 4 3 2" xfId="26102" xr:uid="{00000000-0005-0000-0000-00004C4A0000}"/>
    <cellStyle name="SAPBEXHLevel0 7 4 3 2 2" xfId="38853" xr:uid="{00000000-0005-0000-0000-00004D4A0000}"/>
    <cellStyle name="SAPBEXHLevel0 7 4 4" xfId="19706" xr:uid="{00000000-0005-0000-0000-00004E4A0000}"/>
    <cellStyle name="SAPBEXHLevel0 7 4 4 2" xfId="32457" xr:uid="{00000000-0005-0000-0000-00004F4A0000}"/>
    <cellStyle name="SAPBEXHLevel0 7 5" xfId="5884" xr:uid="{00000000-0005-0000-0000-0000504A0000}"/>
    <cellStyle name="SAPBEXHLevel0 7 5 2" xfId="14315" xr:uid="{00000000-0005-0000-0000-0000514A0000}"/>
    <cellStyle name="SAPBEXHLevel0 7 5 2 2" xfId="27486" xr:uid="{00000000-0005-0000-0000-0000524A0000}"/>
    <cellStyle name="SAPBEXHLevel0 7 5 2 2 2" xfId="40237" xr:uid="{00000000-0005-0000-0000-0000534A0000}"/>
    <cellStyle name="SAPBEXHLevel0 7 5 3" xfId="12930" xr:uid="{00000000-0005-0000-0000-0000544A0000}"/>
    <cellStyle name="SAPBEXHLevel0 7 5 3 2" xfId="26101" xr:uid="{00000000-0005-0000-0000-0000554A0000}"/>
    <cellStyle name="SAPBEXHLevel0 7 5 3 2 2" xfId="38852" xr:uid="{00000000-0005-0000-0000-0000564A0000}"/>
    <cellStyle name="SAPBEXHLevel0 7 5 4" xfId="19707" xr:uid="{00000000-0005-0000-0000-0000574A0000}"/>
    <cellStyle name="SAPBEXHLevel0 7 5 4 2" xfId="32458" xr:uid="{00000000-0005-0000-0000-0000584A0000}"/>
    <cellStyle name="SAPBEXHLevel0 7 6" xfId="5885" xr:uid="{00000000-0005-0000-0000-0000594A0000}"/>
    <cellStyle name="SAPBEXHLevel0 7 6 2" xfId="14316" xr:uid="{00000000-0005-0000-0000-00005A4A0000}"/>
    <cellStyle name="SAPBEXHLevel0 7 6 2 2" xfId="27487" xr:uid="{00000000-0005-0000-0000-00005B4A0000}"/>
    <cellStyle name="SAPBEXHLevel0 7 6 2 2 2" xfId="40238" xr:uid="{00000000-0005-0000-0000-00005C4A0000}"/>
    <cellStyle name="SAPBEXHLevel0 7 6 3" xfId="12929" xr:uid="{00000000-0005-0000-0000-00005D4A0000}"/>
    <cellStyle name="SAPBEXHLevel0 7 6 3 2" xfId="26100" xr:uid="{00000000-0005-0000-0000-00005E4A0000}"/>
    <cellStyle name="SAPBEXHLevel0 7 6 3 2 2" xfId="38851" xr:uid="{00000000-0005-0000-0000-00005F4A0000}"/>
    <cellStyle name="SAPBEXHLevel0 7 6 4" xfId="19708" xr:uid="{00000000-0005-0000-0000-0000604A0000}"/>
    <cellStyle name="SAPBEXHLevel0 7 6 4 2" xfId="32459" xr:uid="{00000000-0005-0000-0000-0000614A0000}"/>
    <cellStyle name="SAPBEXHLevel0 7 7" xfId="12942" xr:uid="{00000000-0005-0000-0000-0000624A0000}"/>
    <cellStyle name="SAPBEXHLevel0 7 7 2" xfId="26113" xr:uid="{00000000-0005-0000-0000-0000634A0000}"/>
    <cellStyle name="SAPBEXHLevel0 7 7 2 2" xfId="38864" xr:uid="{00000000-0005-0000-0000-0000644A0000}"/>
    <cellStyle name="SAPBEXHLevel0 7 8" xfId="19694" xr:uid="{00000000-0005-0000-0000-0000654A0000}"/>
    <cellStyle name="SAPBEXHLevel0 7 8 2" xfId="32445" xr:uid="{00000000-0005-0000-0000-0000664A0000}"/>
    <cellStyle name="SAPBEXHLevel0 8" xfId="5886" xr:uid="{00000000-0005-0000-0000-0000674A0000}"/>
    <cellStyle name="SAPBEXHLevel0 8 2" xfId="5887" xr:uid="{00000000-0005-0000-0000-0000684A0000}"/>
    <cellStyle name="SAPBEXHLevel0 8 2 2" xfId="5888" xr:uid="{00000000-0005-0000-0000-0000694A0000}"/>
    <cellStyle name="SAPBEXHLevel0 8 2 2 2" xfId="5889" xr:uid="{00000000-0005-0000-0000-00006A4A0000}"/>
    <cellStyle name="SAPBEXHLevel0 8 2 2 2 2" xfId="14320" xr:uid="{00000000-0005-0000-0000-00006B4A0000}"/>
    <cellStyle name="SAPBEXHLevel0 8 2 2 2 2 2" xfId="27491" xr:uid="{00000000-0005-0000-0000-00006C4A0000}"/>
    <cellStyle name="SAPBEXHLevel0 8 2 2 2 2 2 2" xfId="40242" xr:uid="{00000000-0005-0000-0000-00006D4A0000}"/>
    <cellStyle name="SAPBEXHLevel0 8 2 2 2 3" xfId="12925" xr:uid="{00000000-0005-0000-0000-00006E4A0000}"/>
    <cellStyle name="SAPBEXHLevel0 8 2 2 2 3 2" xfId="26096" xr:uid="{00000000-0005-0000-0000-00006F4A0000}"/>
    <cellStyle name="SAPBEXHLevel0 8 2 2 2 3 2 2" xfId="38847" xr:uid="{00000000-0005-0000-0000-0000704A0000}"/>
    <cellStyle name="SAPBEXHLevel0 8 2 2 2 4" xfId="19712" xr:uid="{00000000-0005-0000-0000-0000714A0000}"/>
    <cellStyle name="SAPBEXHLevel0 8 2 2 2 4 2" xfId="32463" xr:uid="{00000000-0005-0000-0000-0000724A0000}"/>
    <cellStyle name="SAPBEXHLevel0 8 2 2 3" xfId="5890" xr:uid="{00000000-0005-0000-0000-0000734A0000}"/>
    <cellStyle name="SAPBEXHLevel0 8 2 2 3 2" xfId="14321" xr:uid="{00000000-0005-0000-0000-0000744A0000}"/>
    <cellStyle name="SAPBEXHLevel0 8 2 2 3 2 2" xfId="27492" xr:uid="{00000000-0005-0000-0000-0000754A0000}"/>
    <cellStyle name="SAPBEXHLevel0 8 2 2 3 2 2 2" xfId="40243" xr:uid="{00000000-0005-0000-0000-0000764A0000}"/>
    <cellStyle name="SAPBEXHLevel0 8 2 2 3 3" xfId="12924" xr:uid="{00000000-0005-0000-0000-0000774A0000}"/>
    <cellStyle name="SAPBEXHLevel0 8 2 2 3 3 2" xfId="26095" xr:uid="{00000000-0005-0000-0000-0000784A0000}"/>
    <cellStyle name="SAPBEXHLevel0 8 2 2 3 3 2 2" xfId="38846" xr:uid="{00000000-0005-0000-0000-0000794A0000}"/>
    <cellStyle name="SAPBEXHLevel0 8 2 2 3 4" xfId="19713" xr:uid="{00000000-0005-0000-0000-00007A4A0000}"/>
    <cellStyle name="SAPBEXHLevel0 8 2 2 3 4 2" xfId="32464" xr:uid="{00000000-0005-0000-0000-00007B4A0000}"/>
    <cellStyle name="SAPBEXHLevel0 8 2 2 4" xfId="14319" xr:uid="{00000000-0005-0000-0000-00007C4A0000}"/>
    <cellStyle name="SAPBEXHLevel0 8 2 2 4 2" xfId="27490" xr:uid="{00000000-0005-0000-0000-00007D4A0000}"/>
    <cellStyle name="SAPBEXHLevel0 8 2 2 4 2 2" xfId="40241" xr:uid="{00000000-0005-0000-0000-00007E4A0000}"/>
    <cellStyle name="SAPBEXHLevel0 8 2 2 5" xfId="12926" xr:uid="{00000000-0005-0000-0000-00007F4A0000}"/>
    <cellStyle name="SAPBEXHLevel0 8 2 2 5 2" xfId="26097" xr:uid="{00000000-0005-0000-0000-0000804A0000}"/>
    <cellStyle name="SAPBEXHLevel0 8 2 2 5 2 2" xfId="38848" xr:uid="{00000000-0005-0000-0000-0000814A0000}"/>
    <cellStyle name="SAPBEXHLevel0 8 2 2 6" xfId="19711" xr:uid="{00000000-0005-0000-0000-0000824A0000}"/>
    <cellStyle name="SAPBEXHLevel0 8 2 2 6 2" xfId="32462" xr:uid="{00000000-0005-0000-0000-0000834A0000}"/>
    <cellStyle name="SAPBEXHLevel0 8 2 3" xfId="5891" xr:uid="{00000000-0005-0000-0000-0000844A0000}"/>
    <cellStyle name="SAPBEXHLevel0 8 2 3 2" xfId="14322" xr:uid="{00000000-0005-0000-0000-0000854A0000}"/>
    <cellStyle name="SAPBEXHLevel0 8 2 3 2 2" xfId="27493" xr:uid="{00000000-0005-0000-0000-0000864A0000}"/>
    <cellStyle name="SAPBEXHLevel0 8 2 3 2 2 2" xfId="40244" xr:uid="{00000000-0005-0000-0000-0000874A0000}"/>
    <cellStyle name="SAPBEXHLevel0 8 2 3 3" xfId="12923" xr:uid="{00000000-0005-0000-0000-0000884A0000}"/>
    <cellStyle name="SAPBEXHLevel0 8 2 3 3 2" xfId="26094" xr:uid="{00000000-0005-0000-0000-0000894A0000}"/>
    <cellStyle name="SAPBEXHLevel0 8 2 3 3 2 2" xfId="38845" xr:uid="{00000000-0005-0000-0000-00008A4A0000}"/>
    <cellStyle name="SAPBEXHLevel0 8 2 3 4" xfId="19714" xr:uid="{00000000-0005-0000-0000-00008B4A0000}"/>
    <cellStyle name="SAPBEXHLevel0 8 2 3 4 2" xfId="32465" xr:uid="{00000000-0005-0000-0000-00008C4A0000}"/>
    <cellStyle name="SAPBEXHLevel0 8 2 4" xfId="5892" xr:uid="{00000000-0005-0000-0000-00008D4A0000}"/>
    <cellStyle name="SAPBEXHLevel0 8 2 4 2" xfId="14323" xr:uid="{00000000-0005-0000-0000-00008E4A0000}"/>
    <cellStyle name="SAPBEXHLevel0 8 2 4 2 2" xfId="27494" xr:uid="{00000000-0005-0000-0000-00008F4A0000}"/>
    <cellStyle name="SAPBEXHLevel0 8 2 4 2 2 2" xfId="40245" xr:uid="{00000000-0005-0000-0000-0000904A0000}"/>
    <cellStyle name="SAPBEXHLevel0 8 2 4 3" xfId="12922" xr:uid="{00000000-0005-0000-0000-0000914A0000}"/>
    <cellStyle name="SAPBEXHLevel0 8 2 4 3 2" xfId="26093" xr:uid="{00000000-0005-0000-0000-0000924A0000}"/>
    <cellStyle name="SAPBEXHLevel0 8 2 4 3 2 2" xfId="38844" xr:uid="{00000000-0005-0000-0000-0000934A0000}"/>
    <cellStyle name="SAPBEXHLevel0 8 2 4 4" xfId="19715" xr:uid="{00000000-0005-0000-0000-0000944A0000}"/>
    <cellStyle name="SAPBEXHLevel0 8 2 4 4 2" xfId="32466" xr:uid="{00000000-0005-0000-0000-0000954A0000}"/>
    <cellStyle name="SAPBEXHLevel0 8 2 5" xfId="5893" xr:uid="{00000000-0005-0000-0000-0000964A0000}"/>
    <cellStyle name="SAPBEXHLevel0 8 2 5 2" xfId="14324" xr:uid="{00000000-0005-0000-0000-0000974A0000}"/>
    <cellStyle name="SAPBEXHLevel0 8 2 5 2 2" xfId="27495" xr:uid="{00000000-0005-0000-0000-0000984A0000}"/>
    <cellStyle name="SAPBEXHLevel0 8 2 5 2 2 2" xfId="40246" xr:uid="{00000000-0005-0000-0000-0000994A0000}"/>
    <cellStyle name="SAPBEXHLevel0 8 2 5 3" xfId="12921" xr:uid="{00000000-0005-0000-0000-00009A4A0000}"/>
    <cellStyle name="SAPBEXHLevel0 8 2 5 3 2" xfId="26092" xr:uid="{00000000-0005-0000-0000-00009B4A0000}"/>
    <cellStyle name="SAPBEXHLevel0 8 2 5 3 2 2" xfId="38843" xr:uid="{00000000-0005-0000-0000-00009C4A0000}"/>
    <cellStyle name="SAPBEXHLevel0 8 2 5 4" xfId="19716" xr:uid="{00000000-0005-0000-0000-00009D4A0000}"/>
    <cellStyle name="SAPBEXHLevel0 8 2 5 4 2" xfId="32467" xr:uid="{00000000-0005-0000-0000-00009E4A0000}"/>
    <cellStyle name="SAPBEXHLevel0 8 2 6" xfId="12927" xr:uid="{00000000-0005-0000-0000-00009F4A0000}"/>
    <cellStyle name="SAPBEXHLevel0 8 2 6 2" xfId="26098" xr:uid="{00000000-0005-0000-0000-0000A04A0000}"/>
    <cellStyle name="SAPBEXHLevel0 8 2 6 2 2" xfId="38849" xr:uid="{00000000-0005-0000-0000-0000A14A0000}"/>
    <cellStyle name="SAPBEXHLevel0 8 2 7" xfId="19710" xr:uid="{00000000-0005-0000-0000-0000A24A0000}"/>
    <cellStyle name="SAPBEXHLevel0 8 2 7 2" xfId="32461" xr:uid="{00000000-0005-0000-0000-0000A34A0000}"/>
    <cellStyle name="SAPBEXHLevel0 8 3" xfId="5894" xr:uid="{00000000-0005-0000-0000-0000A44A0000}"/>
    <cellStyle name="SAPBEXHLevel0 8 3 2" xfId="5895" xr:uid="{00000000-0005-0000-0000-0000A54A0000}"/>
    <cellStyle name="SAPBEXHLevel0 8 3 2 2" xfId="14326" xr:uid="{00000000-0005-0000-0000-0000A64A0000}"/>
    <cellStyle name="SAPBEXHLevel0 8 3 2 2 2" xfId="27497" xr:uid="{00000000-0005-0000-0000-0000A74A0000}"/>
    <cellStyle name="SAPBEXHLevel0 8 3 2 2 2 2" xfId="40248" xr:uid="{00000000-0005-0000-0000-0000A84A0000}"/>
    <cellStyle name="SAPBEXHLevel0 8 3 2 3" xfId="12919" xr:uid="{00000000-0005-0000-0000-0000A94A0000}"/>
    <cellStyle name="SAPBEXHLevel0 8 3 2 3 2" xfId="26090" xr:uid="{00000000-0005-0000-0000-0000AA4A0000}"/>
    <cellStyle name="SAPBEXHLevel0 8 3 2 3 2 2" xfId="38841" xr:uid="{00000000-0005-0000-0000-0000AB4A0000}"/>
    <cellStyle name="SAPBEXHLevel0 8 3 2 4" xfId="19718" xr:uid="{00000000-0005-0000-0000-0000AC4A0000}"/>
    <cellStyle name="SAPBEXHLevel0 8 3 2 4 2" xfId="32469" xr:uid="{00000000-0005-0000-0000-0000AD4A0000}"/>
    <cellStyle name="SAPBEXHLevel0 8 3 3" xfId="5896" xr:uid="{00000000-0005-0000-0000-0000AE4A0000}"/>
    <cellStyle name="SAPBEXHLevel0 8 3 3 2" xfId="14327" xr:uid="{00000000-0005-0000-0000-0000AF4A0000}"/>
    <cellStyle name="SAPBEXHLevel0 8 3 3 2 2" xfId="27498" xr:uid="{00000000-0005-0000-0000-0000B04A0000}"/>
    <cellStyle name="SAPBEXHLevel0 8 3 3 2 2 2" xfId="40249" xr:uid="{00000000-0005-0000-0000-0000B14A0000}"/>
    <cellStyle name="SAPBEXHLevel0 8 3 3 3" xfId="12918" xr:uid="{00000000-0005-0000-0000-0000B24A0000}"/>
    <cellStyle name="SAPBEXHLevel0 8 3 3 3 2" xfId="26089" xr:uid="{00000000-0005-0000-0000-0000B34A0000}"/>
    <cellStyle name="SAPBEXHLevel0 8 3 3 3 2 2" xfId="38840" xr:uid="{00000000-0005-0000-0000-0000B44A0000}"/>
    <cellStyle name="SAPBEXHLevel0 8 3 3 4" xfId="19719" xr:uid="{00000000-0005-0000-0000-0000B54A0000}"/>
    <cellStyle name="SAPBEXHLevel0 8 3 3 4 2" xfId="32470" xr:uid="{00000000-0005-0000-0000-0000B64A0000}"/>
    <cellStyle name="SAPBEXHLevel0 8 3 4" xfId="5897" xr:uid="{00000000-0005-0000-0000-0000B74A0000}"/>
    <cellStyle name="SAPBEXHLevel0 8 3 4 2" xfId="14328" xr:uid="{00000000-0005-0000-0000-0000B84A0000}"/>
    <cellStyle name="SAPBEXHLevel0 8 3 4 2 2" xfId="27499" xr:uid="{00000000-0005-0000-0000-0000B94A0000}"/>
    <cellStyle name="SAPBEXHLevel0 8 3 4 2 2 2" xfId="40250" xr:uid="{00000000-0005-0000-0000-0000BA4A0000}"/>
    <cellStyle name="SAPBEXHLevel0 8 3 4 3" xfId="12917" xr:uid="{00000000-0005-0000-0000-0000BB4A0000}"/>
    <cellStyle name="SAPBEXHLevel0 8 3 4 3 2" xfId="26088" xr:uid="{00000000-0005-0000-0000-0000BC4A0000}"/>
    <cellStyle name="SAPBEXHLevel0 8 3 4 3 2 2" xfId="38839" xr:uid="{00000000-0005-0000-0000-0000BD4A0000}"/>
    <cellStyle name="SAPBEXHLevel0 8 3 4 4" xfId="19720" xr:uid="{00000000-0005-0000-0000-0000BE4A0000}"/>
    <cellStyle name="SAPBEXHLevel0 8 3 4 4 2" xfId="32471" xr:uid="{00000000-0005-0000-0000-0000BF4A0000}"/>
    <cellStyle name="SAPBEXHLevel0 8 3 5" xfId="12920" xr:uid="{00000000-0005-0000-0000-0000C04A0000}"/>
    <cellStyle name="SAPBEXHLevel0 8 3 5 2" xfId="26091" xr:uid="{00000000-0005-0000-0000-0000C14A0000}"/>
    <cellStyle name="SAPBEXHLevel0 8 3 5 2 2" xfId="38842" xr:uid="{00000000-0005-0000-0000-0000C24A0000}"/>
    <cellStyle name="SAPBEXHLevel0 8 3 6" xfId="19717" xr:uid="{00000000-0005-0000-0000-0000C34A0000}"/>
    <cellStyle name="SAPBEXHLevel0 8 3 6 2" xfId="32468" xr:uid="{00000000-0005-0000-0000-0000C44A0000}"/>
    <cellStyle name="SAPBEXHLevel0 8 4" xfId="5898" xr:uid="{00000000-0005-0000-0000-0000C54A0000}"/>
    <cellStyle name="SAPBEXHLevel0 8 4 2" xfId="14329" xr:uid="{00000000-0005-0000-0000-0000C64A0000}"/>
    <cellStyle name="SAPBEXHLevel0 8 4 2 2" xfId="27500" xr:uid="{00000000-0005-0000-0000-0000C74A0000}"/>
    <cellStyle name="SAPBEXHLevel0 8 4 2 2 2" xfId="40251" xr:uid="{00000000-0005-0000-0000-0000C84A0000}"/>
    <cellStyle name="SAPBEXHLevel0 8 4 3" xfId="12916" xr:uid="{00000000-0005-0000-0000-0000C94A0000}"/>
    <cellStyle name="SAPBEXHLevel0 8 4 3 2" xfId="26087" xr:uid="{00000000-0005-0000-0000-0000CA4A0000}"/>
    <cellStyle name="SAPBEXHLevel0 8 4 3 2 2" xfId="38838" xr:uid="{00000000-0005-0000-0000-0000CB4A0000}"/>
    <cellStyle name="SAPBEXHLevel0 8 4 4" xfId="19721" xr:uid="{00000000-0005-0000-0000-0000CC4A0000}"/>
    <cellStyle name="SAPBEXHLevel0 8 4 4 2" xfId="32472" xr:uid="{00000000-0005-0000-0000-0000CD4A0000}"/>
    <cellStyle name="SAPBEXHLevel0 8 5" xfId="5899" xr:uid="{00000000-0005-0000-0000-0000CE4A0000}"/>
    <cellStyle name="SAPBEXHLevel0 8 5 2" xfId="14330" xr:uid="{00000000-0005-0000-0000-0000CF4A0000}"/>
    <cellStyle name="SAPBEXHLevel0 8 5 2 2" xfId="27501" xr:uid="{00000000-0005-0000-0000-0000D04A0000}"/>
    <cellStyle name="SAPBEXHLevel0 8 5 2 2 2" xfId="40252" xr:uid="{00000000-0005-0000-0000-0000D14A0000}"/>
    <cellStyle name="SAPBEXHLevel0 8 5 3" xfId="12915" xr:uid="{00000000-0005-0000-0000-0000D24A0000}"/>
    <cellStyle name="SAPBEXHLevel0 8 5 3 2" xfId="26086" xr:uid="{00000000-0005-0000-0000-0000D34A0000}"/>
    <cellStyle name="SAPBEXHLevel0 8 5 3 2 2" xfId="38837" xr:uid="{00000000-0005-0000-0000-0000D44A0000}"/>
    <cellStyle name="SAPBEXHLevel0 8 5 4" xfId="19722" xr:uid="{00000000-0005-0000-0000-0000D54A0000}"/>
    <cellStyle name="SAPBEXHLevel0 8 5 4 2" xfId="32473" xr:uid="{00000000-0005-0000-0000-0000D64A0000}"/>
    <cellStyle name="SAPBEXHLevel0 8 6" xfId="5900" xr:uid="{00000000-0005-0000-0000-0000D74A0000}"/>
    <cellStyle name="SAPBEXHLevel0 8 6 2" xfId="14331" xr:uid="{00000000-0005-0000-0000-0000D84A0000}"/>
    <cellStyle name="SAPBEXHLevel0 8 6 2 2" xfId="27502" xr:uid="{00000000-0005-0000-0000-0000D94A0000}"/>
    <cellStyle name="SAPBEXHLevel0 8 6 2 2 2" xfId="40253" xr:uid="{00000000-0005-0000-0000-0000DA4A0000}"/>
    <cellStyle name="SAPBEXHLevel0 8 6 3" xfId="12914" xr:uid="{00000000-0005-0000-0000-0000DB4A0000}"/>
    <cellStyle name="SAPBEXHLevel0 8 6 3 2" xfId="26085" xr:uid="{00000000-0005-0000-0000-0000DC4A0000}"/>
    <cellStyle name="SAPBEXHLevel0 8 6 3 2 2" xfId="38836" xr:uid="{00000000-0005-0000-0000-0000DD4A0000}"/>
    <cellStyle name="SAPBEXHLevel0 8 6 4" xfId="19723" xr:uid="{00000000-0005-0000-0000-0000DE4A0000}"/>
    <cellStyle name="SAPBEXHLevel0 8 6 4 2" xfId="32474" xr:uid="{00000000-0005-0000-0000-0000DF4A0000}"/>
    <cellStyle name="SAPBEXHLevel0 8 7" xfId="12928" xr:uid="{00000000-0005-0000-0000-0000E04A0000}"/>
    <cellStyle name="SAPBEXHLevel0 8 7 2" xfId="26099" xr:uid="{00000000-0005-0000-0000-0000E14A0000}"/>
    <cellStyle name="SAPBEXHLevel0 8 7 2 2" xfId="38850" xr:uid="{00000000-0005-0000-0000-0000E24A0000}"/>
    <cellStyle name="SAPBEXHLevel0 8 8" xfId="19709" xr:uid="{00000000-0005-0000-0000-0000E34A0000}"/>
    <cellStyle name="SAPBEXHLevel0 8 8 2" xfId="32460" xr:uid="{00000000-0005-0000-0000-0000E44A0000}"/>
    <cellStyle name="SAPBEXHLevel0 9" xfId="5901" xr:uid="{00000000-0005-0000-0000-0000E54A0000}"/>
    <cellStyle name="SAPBEXHLevel0 9 2" xfId="5902" xr:uid="{00000000-0005-0000-0000-0000E64A0000}"/>
    <cellStyle name="SAPBEXHLevel0 9 2 2" xfId="5903" xr:uid="{00000000-0005-0000-0000-0000E74A0000}"/>
    <cellStyle name="SAPBEXHLevel0 9 2 2 2" xfId="5904" xr:uid="{00000000-0005-0000-0000-0000E84A0000}"/>
    <cellStyle name="SAPBEXHLevel0 9 2 2 2 2" xfId="14335" xr:uid="{00000000-0005-0000-0000-0000E94A0000}"/>
    <cellStyle name="SAPBEXHLevel0 9 2 2 2 2 2" xfId="27506" xr:uid="{00000000-0005-0000-0000-0000EA4A0000}"/>
    <cellStyle name="SAPBEXHLevel0 9 2 2 2 2 2 2" xfId="40257" xr:uid="{00000000-0005-0000-0000-0000EB4A0000}"/>
    <cellStyle name="SAPBEXHLevel0 9 2 2 2 3" xfId="12910" xr:uid="{00000000-0005-0000-0000-0000EC4A0000}"/>
    <cellStyle name="SAPBEXHLevel0 9 2 2 2 3 2" xfId="26081" xr:uid="{00000000-0005-0000-0000-0000ED4A0000}"/>
    <cellStyle name="SAPBEXHLevel0 9 2 2 2 3 2 2" xfId="38832" xr:uid="{00000000-0005-0000-0000-0000EE4A0000}"/>
    <cellStyle name="SAPBEXHLevel0 9 2 2 2 4" xfId="19727" xr:uid="{00000000-0005-0000-0000-0000EF4A0000}"/>
    <cellStyle name="SAPBEXHLevel0 9 2 2 2 4 2" xfId="32478" xr:uid="{00000000-0005-0000-0000-0000F04A0000}"/>
    <cellStyle name="SAPBEXHLevel0 9 2 2 3" xfId="5905" xr:uid="{00000000-0005-0000-0000-0000F14A0000}"/>
    <cellStyle name="SAPBEXHLevel0 9 2 2 3 2" xfId="14336" xr:uid="{00000000-0005-0000-0000-0000F24A0000}"/>
    <cellStyle name="SAPBEXHLevel0 9 2 2 3 2 2" xfId="27507" xr:uid="{00000000-0005-0000-0000-0000F34A0000}"/>
    <cellStyle name="SAPBEXHLevel0 9 2 2 3 2 2 2" xfId="40258" xr:uid="{00000000-0005-0000-0000-0000F44A0000}"/>
    <cellStyle name="SAPBEXHLevel0 9 2 2 3 3" xfId="12909" xr:uid="{00000000-0005-0000-0000-0000F54A0000}"/>
    <cellStyle name="SAPBEXHLevel0 9 2 2 3 3 2" xfId="26080" xr:uid="{00000000-0005-0000-0000-0000F64A0000}"/>
    <cellStyle name="SAPBEXHLevel0 9 2 2 3 3 2 2" xfId="38831" xr:uid="{00000000-0005-0000-0000-0000F74A0000}"/>
    <cellStyle name="SAPBEXHLevel0 9 2 2 3 4" xfId="19728" xr:uid="{00000000-0005-0000-0000-0000F84A0000}"/>
    <cellStyle name="SAPBEXHLevel0 9 2 2 3 4 2" xfId="32479" xr:uid="{00000000-0005-0000-0000-0000F94A0000}"/>
    <cellStyle name="SAPBEXHLevel0 9 2 2 4" xfId="14334" xr:uid="{00000000-0005-0000-0000-0000FA4A0000}"/>
    <cellStyle name="SAPBEXHLevel0 9 2 2 4 2" xfId="27505" xr:uid="{00000000-0005-0000-0000-0000FB4A0000}"/>
    <cellStyle name="SAPBEXHLevel0 9 2 2 4 2 2" xfId="40256" xr:uid="{00000000-0005-0000-0000-0000FC4A0000}"/>
    <cellStyle name="SAPBEXHLevel0 9 2 2 5" xfId="12911" xr:uid="{00000000-0005-0000-0000-0000FD4A0000}"/>
    <cellStyle name="SAPBEXHLevel0 9 2 2 5 2" xfId="26082" xr:uid="{00000000-0005-0000-0000-0000FE4A0000}"/>
    <cellStyle name="SAPBEXHLevel0 9 2 2 5 2 2" xfId="38833" xr:uid="{00000000-0005-0000-0000-0000FF4A0000}"/>
    <cellStyle name="SAPBEXHLevel0 9 2 2 6" xfId="19726" xr:uid="{00000000-0005-0000-0000-0000004B0000}"/>
    <cellStyle name="SAPBEXHLevel0 9 2 2 6 2" xfId="32477" xr:uid="{00000000-0005-0000-0000-0000014B0000}"/>
    <cellStyle name="SAPBEXHLevel0 9 2 3" xfId="5906" xr:uid="{00000000-0005-0000-0000-0000024B0000}"/>
    <cellStyle name="SAPBEXHLevel0 9 2 3 2" xfId="14337" xr:uid="{00000000-0005-0000-0000-0000034B0000}"/>
    <cellStyle name="SAPBEXHLevel0 9 2 3 2 2" xfId="27508" xr:uid="{00000000-0005-0000-0000-0000044B0000}"/>
    <cellStyle name="SAPBEXHLevel0 9 2 3 2 2 2" xfId="40259" xr:uid="{00000000-0005-0000-0000-0000054B0000}"/>
    <cellStyle name="SAPBEXHLevel0 9 2 3 3" xfId="12908" xr:uid="{00000000-0005-0000-0000-0000064B0000}"/>
    <cellStyle name="SAPBEXHLevel0 9 2 3 3 2" xfId="26079" xr:uid="{00000000-0005-0000-0000-0000074B0000}"/>
    <cellStyle name="SAPBEXHLevel0 9 2 3 3 2 2" xfId="38830" xr:uid="{00000000-0005-0000-0000-0000084B0000}"/>
    <cellStyle name="SAPBEXHLevel0 9 2 3 4" xfId="19729" xr:uid="{00000000-0005-0000-0000-0000094B0000}"/>
    <cellStyle name="SAPBEXHLevel0 9 2 3 4 2" xfId="32480" xr:uid="{00000000-0005-0000-0000-00000A4B0000}"/>
    <cellStyle name="SAPBEXHLevel0 9 2 4" xfId="5907" xr:uid="{00000000-0005-0000-0000-00000B4B0000}"/>
    <cellStyle name="SAPBEXHLevel0 9 2 4 2" xfId="14338" xr:uid="{00000000-0005-0000-0000-00000C4B0000}"/>
    <cellStyle name="SAPBEXHLevel0 9 2 4 2 2" xfId="27509" xr:uid="{00000000-0005-0000-0000-00000D4B0000}"/>
    <cellStyle name="SAPBEXHLevel0 9 2 4 2 2 2" xfId="40260" xr:uid="{00000000-0005-0000-0000-00000E4B0000}"/>
    <cellStyle name="SAPBEXHLevel0 9 2 4 3" xfId="12907" xr:uid="{00000000-0005-0000-0000-00000F4B0000}"/>
    <cellStyle name="SAPBEXHLevel0 9 2 4 3 2" xfId="26078" xr:uid="{00000000-0005-0000-0000-0000104B0000}"/>
    <cellStyle name="SAPBEXHLevel0 9 2 4 3 2 2" xfId="38829" xr:uid="{00000000-0005-0000-0000-0000114B0000}"/>
    <cellStyle name="SAPBEXHLevel0 9 2 4 4" xfId="19730" xr:uid="{00000000-0005-0000-0000-0000124B0000}"/>
    <cellStyle name="SAPBEXHLevel0 9 2 4 4 2" xfId="32481" xr:uid="{00000000-0005-0000-0000-0000134B0000}"/>
    <cellStyle name="SAPBEXHLevel0 9 2 5" xfId="14333" xr:uid="{00000000-0005-0000-0000-0000144B0000}"/>
    <cellStyle name="SAPBEXHLevel0 9 2 5 2" xfId="27504" xr:uid="{00000000-0005-0000-0000-0000154B0000}"/>
    <cellStyle name="SAPBEXHLevel0 9 2 5 2 2" xfId="40255" xr:uid="{00000000-0005-0000-0000-0000164B0000}"/>
    <cellStyle name="SAPBEXHLevel0 9 2 6" xfId="12912" xr:uid="{00000000-0005-0000-0000-0000174B0000}"/>
    <cellStyle name="SAPBEXHLevel0 9 2 6 2" xfId="26083" xr:uid="{00000000-0005-0000-0000-0000184B0000}"/>
    <cellStyle name="SAPBEXHLevel0 9 2 6 2 2" xfId="38834" xr:uid="{00000000-0005-0000-0000-0000194B0000}"/>
    <cellStyle name="SAPBEXHLevel0 9 2 7" xfId="19725" xr:uid="{00000000-0005-0000-0000-00001A4B0000}"/>
    <cellStyle name="SAPBEXHLevel0 9 2 7 2" xfId="32476" xr:uid="{00000000-0005-0000-0000-00001B4B0000}"/>
    <cellStyle name="SAPBEXHLevel0 9 3" xfId="5908" xr:uid="{00000000-0005-0000-0000-00001C4B0000}"/>
    <cellStyle name="SAPBEXHLevel0 9 3 2" xfId="5909" xr:uid="{00000000-0005-0000-0000-00001D4B0000}"/>
    <cellStyle name="SAPBEXHLevel0 9 3 2 2" xfId="14340" xr:uid="{00000000-0005-0000-0000-00001E4B0000}"/>
    <cellStyle name="SAPBEXHLevel0 9 3 2 2 2" xfId="27511" xr:uid="{00000000-0005-0000-0000-00001F4B0000}"/>
    <cellStyle name="SAPBEXHLevel0 9 3 2 2 2 2" xfId="40262" xr:uid="{00000000-0005-0000-0000-0000204B0000}"/>
    <cellStyle name="SAPBEXHLevel0 9 3 2 3" xfId="12905" xr:uid="{00000000-0005-0000-0000-0000214B0000}"/>
    <cellStyle name="SAPBEXHLevel0 9 3 2 3 2" xfId="26076" xr:uid="{00000000-0005-0000-0000-0000224B0000}"/>
    <cellStyle name="SAPBEXHLevel0 9 3 2 3 2 2" xfId="38827" xr:uid="{00000000-0005-0000-0000-0000234B0000}"/>
    <cellStyle name="SAPBEXHLevel0 9 3 2 4" xfId="19732" xr:uid="{00000000-0005-0000-0000-0000244B0000}"/>
    <cellStyle name="SAPBEXHLevel0 9 3 2 4 2" xfId="32483" xr:uid="{00000000-0005-0000-0000-0000254B0000}"/>
    <cellStyle name="SAPBEXHLevel0 9 3 3" xfId="5910" xr:uid="{00000000-0005-0000-0000-0000264B0000}"/>
    <cellStyle name="SAPBEXHLevel0 9 3 3 2" xfId="14341" xr:uid="{00000000-0005-0000-0000-0000274B0000}"/>
    <cellStyle name="SAPBEXHLevel0 9 3 3 2 2" xfId="27512" xr:uid="{00000000-0005-0000-0000-0000284B0000}"/>
    <cellStyle name="SAPBEXHLevel0 9 3 3 2 2 2" xfId="40263" xr:uid="{00000000-0005-0000-0000-0000294B0000}"/>
    <cellStyle name="SAPBEXHLevel0 9 3 3 3" xfId="12904" xr:uid="{00000000-0005-0000-0000-00002A4B0000}"/>
    <cellStyle name="SAPBEXHLevel0 9 3 3 3 2" xfId="26075" xr:uid="{00000000-0005-0000-0000-00002B4B0000}"/>
    <cellStyle name="SAPBEXHLevel0 9 3 3 3 2 2" xfId="38826" xr:uid="{00000000-0005-0000-0000-00002C4B0000}"/>
    <cellStyle name="SAPBEXHLevel0 9 3 3 4" xfId="19733" xr:uid="{00000000-0005-0000-0000-00002D4B0000}"/>
    <cellStyle name="SAPBEXHLevel0 9 3 3 4 2" xfId="32484" xr:uid="{00000000-0005-0000-0000-00002E4B0000}"/>
    <cellStyle name="SAPBEXHLevel0 9 3 4" xfId="14339" xr:uid="{00000000-0005-0000-0000-00002F4B0000}"/>
    <cellStyle name="SAPBEXHLevel0 9 3 4 2" xfId="27510" xr:uid="{00000000-0005-0000-0000-0000304B0000}"/>
    <cellStyle name="SAPBEXHLevel0 9 3 4 2 2" xfId="40261" xr:uid="{00000000-0005-0000-0000-0000314B0000}"/>
    <cellStyle name="SAPBEXHLevel0 9 3 5" xfId="12906" xr:uid="{00000000-0005-0000-0000-0000324B0000}"/>
    <cellStyle name="SAPBEXHLevel0 9 3 5 2" xfId="26077" xr:uid="{00000000-0005-0000-0000-0000334B0000}"/>
    <cellStyle name="SAPBEXHLevel0 9 3 5 2 2" xfId="38828" xr:uid="{00000000-0005-0000-0000-0000344B0000}"/>
    <cellStyle name="SAPBEXHLevel0 9 3 6" xfId="19731" xr:uid="{00000000-0005-0000-0000-0000354B0000}"/>
    <cellStyle name="SAPBEXHLevel0 9 3 6 2" xfId="32482" xr:uid="{00000000-0005-0000-0000-0000364B0000}"/>
    <cellStyle name="SAPBEXHLevel0 9 4" xfId="5911" xr:uid="{00000000-0005-0000-0000-0000374B0000}"/>
    <cellStyle name="SAPBEXHLevel0 9 4 2" xfId="14342" xr:uid="{00000000-0005-0000-0000-0000384B0000}"/>
    <cellStyle name="SAPBEXHLevel0 9 4 2 2" xfId="27513" xr:uid="{00000000-0005-0000-0000-0000394B0000}"/>
    <cellStyle name="SAPBEXHLevel0 9 4 2 2 2" xfId="40264" xr:uid="{00000000-0005-0000-0000-00003A4B0000}"/>
    <cellStyle name="SAPBEXHLevel0 9 4 3" xfId="12903" xr:uid="{00000000-0005-0000-0000-00003B4B0000}"/>
    <cellStyle name="SAPBEXHLevel0 9 4 3 2" xfId="26074" xr:uid="{00000000-0005-0000-0000-00003C4B0000}"/>
    <cellStyle name="SAPBEXHLevel0 9 4 3 2 2" xfId="38825" xr:uid="{00000000-0005-0000-0000-00003D4B0000}"/>
    <cellStyle name="SAPBEXHLevel0 9 4 4" xfId="19734" xr:uid="{00000000-0005-0000-0000-00003E4B0000}"/>
    <cellStyle name="SAPBEXHLevel0 9 4 4 2" xfId="32485" xr:uid="{00000000-0005-0000-0000-00003F4B0000}"/>
    <cellStyle name="SAPBEXHLevel0 9 5" xfId="5912" xr:uid="{00000000-0005-0000-0000-0000404B0000}"/>
    <cellStyle name="SAPBEXHLevel0 9 5 2" xfId="14343" xr:uid="{00000000-0005-0000-0000-0000414B0000}"/>
    <cellStyle name="SAPBEXHLevel0 9 5 2 2" xfId="27514" xr:uid="{00000000-0005-0000-0000-0000424B0000}"/>
    <cellStyle name="SAPBEXHLevel0 9 5 2 2 2" xfId="40265" xr:uid="{00000000-0005-0000-0000-0000434B0000}"/>
    <cellStyle name="SAPBEXHLevel0 9 5 3" xfId="12902" xr:uid="{00000000-0005-0000-0000-0000444B0000}"/>
    <cellStyle name="SAPBEXHLevel0 9 5 3 2" xfId="26073" xr:uid="{00000000-0005-0000-0000-0000454B0000}"/>
    <cellStyle name="SAPBEXHLevel0 9 5 3 2 2" xfId="38824" xr:uid="{00000000-0005-0000-0000-0000464B0000}"/>
    <cellStyle name="SAPBEXHLevel0 9 5 4" xfId="19735" xr:uid="{00000000-0005-0000-0000-0000474B0000}"/>
    <cellStyle name="SAPBEXHLevel0 9 5 4 2" xfId="32486" xr:uid="{00000000-0005-0000-0000-0000484B0000}"/>
    <cellStyle name="SAPBEXHLevel0 9 6" xfId="5913" xr:uid="{00000000-0005-0000-0000-0000494B0000}"/>
    <cellStyle name="SAPBEXHLevel0 9 6 2" xfId="14344" xr:uid="{00000000-0005-0000-0000-00004A4B0000}"/>
    <cellStyle name="SAPBEXHLevel0 9 6 2 2" xfId="27515" xr:uid="{00000000-0005-0000-0000-00004B4B0000}"/>
    <cellStyle name="SAPBEXHLevel0 9 6 2 2 2" xfId="40266" xr:uid="{00000000-0005-0000-0000-00004C4B0000}"/>
    <cellStyle name="SAPBEXHLevel0 9 6 3" xfId="12901" xr:uid="{00000000-0005-0000-0000-00004D4B0000}"/>
    <cellStyle name="SAPBEXHLevel0 9 6 3 2" xfId="26072" xr:uid="{00000000-0005-0000-0000-00004E4B0000}"/>
    <cellStyle name="SAPBEXHLevel0 9 6 3 2 2" xfId="38823" xr:uid="{00000000-0005-0000-0000-00004F4B0000}"/>
    <cellStyle name="SAPBEXHLevel0 9 6 4" xfId="19736" xr:uid="{00000000-0005-0000-0000-0000504B0000}"/>
    <cellStyle name="SAPBEXHLevel0 9 6 4 2" xfId="32487" xr:uid="{00000000-0005-0000-0000-0000514B0000}"/>
    <cellStyle name="SAPBEXHLevel0 9 7" xfId="12913" xr:uid="{00000000-0005-0000-0000-0000524B0000}"/>
    <cellStyle name="SAPBEXHLevel0 9 7 2" xfId="26084" xr:uid="{00000000-0005-0000-0000-0000534B0000}"/>
    <cellStyle name="SAPBEXHLevel0 9 7 2 2" xfId="38835" xr:uid="{00000000-0005-0000-0000-0000544B0000}"/>
    <cellStyle name="SAPBEXHLevel0 9 8" xfId="19724" xr:uid="{00000000-0005-0000-0000-0000554B0000}"/>
    <cellStyle name="SAPBEXHLevel0 9 8 2" xfId="32475" xr:uid="{00000000-0005-0000-0000-0000564B0000}"/>
    <cellStyle name="SAPBEXHLevel0_01 - CO23" xfId="5914" xr:uid="{00000000-0005-0000-0000-0000574B0000}"/>
    <cellStyle name="SAPBEXHLevel0X" xfId="5915" xr:uid="{00000000-0005-0000-0000-0000584B0000}"/>
    <cellStyle name="SAPBEXHLevel0X 10" xfId="5916" xr:uid="{00000000-0005-0000-0000-0000594B0000}"/>
    <cellStyle name="SAPBEXHLevel0X 10 2" xfId="5917" xr:uid="{00000000-0005-0000-0000-00005A4B0000}"/>
    <cellStyle name="SAPBEXHLevel0X 10 2 2" xfId="5918" xr:uid="{00000000-0005-0000-0000-00005B4B0000}"/>
    <cellStyle name="SAPBEXHLevel0X 10 2 2 2" xfId="5919" xr:uid="{00000000-0005-0000-0000-00005C4B0000}"/>
    <cellStyle name="SAPBEXHLevel0X 10 2 2 2 2" xfId="12896" xr:uid="{00000000-0005-0000-0000-00005D4B0000}"/>
    <cellStyle name="SAPBEXHLevel0X 10 2 2 2 2 2" xfId="26067" xr:uid="{00000000-0005-0000-0000-00005E4B0000}"/>
    <cellStyle name="SAPBEXHLevel0X 10 2 2 2 2 2 2" xfId="38818" xr:uid="{00000000-0005-0000-0000-00005F4B0000}"/>
    <cellStyle name="SAPBEXHLevel0X 10 2 2 2 3" xfId="19741" xr:uid="{00000000-0005-0000-0000-0000604B0000}"/>
    <cellStyle name="SAPBEXHLevel0X 10 2 2 2 3 2" xfId="32492" xr:uid="{00000000-0005-0000-0000-0000614B0000}"/>
    <cellStyle name="SAPBEXHLevel0X 10 2 2 3" xfId="12897" xr:uid="{00000000-0005-0000-0000-0000624B0000}"/>
    <cellStyle name="SAPBEXHLevel0X 10 2 2 3 2" xfId="26068" xr:uid="{00000000-0005-0000-0000-0000634B0000}"/>
    <cellStyle name="SAPBEXHLevel0X 10 2 2 3 2 2" xfId="38819" xr:uid="{00000000-0005-0000-0000-0000644B0000}"/>
    <cellStyle name="SAPBEXHLevel0X 10 2 2 4" xfId="19740" xr:uid="{00000000-0005-0000-0000-0000654B0000}"/>
    <cellStyle name="SAPBEXHLevel0X 10 2 2 4 2" xfId="32491" xr:uid="{00000000-0005-0000-0000-0000664B0000}"/>
    <cellStyle name="SAPBEXHLevel0X 10 2 3" xfId="5920" xr:uid="{00000000-0005-0000-0000-0000674B0000}"/>
    <cellStyle name="SAPBEXHLevel0X 10 2 3 2" xfId="12895" xr:uid="{00000000-0005-0000-0000-0000684B0000}"/>
    <cellStyle name="SAPBEXHLevel0X 10 2 3 2 2" xfId="26066" xr:uid="{00000000-0005-0000-0000-0000694B0000}"/>
    <cellStyle name="SAPBEXHLevel0X 10 2 3 2 2 2" xfId="38817" xr:uid="{00000000-0005-0000-0000-00006A4B0000}"/>
    <cellStyle name="SAPBEXHLevel0X 10 2 3 3" xfId="19742" xr:uid="{00000000-0005-0000-0000-00006B4B0000}"/>
    <cellStyle name="SAPBEXHLevel0X 10 2 3 3 2" xfId="32493" xr:uid="{00000000-0005-0000-0000-00006C4B0000}"/>
    <cellStyle name="SAPBEXHLevel0X 10 2 4" xfId="12898" xr:uid="{00000000-0005-0000-0000-00006D4B0000}"/>
    <cellStyle name="SAPBEXHLevel0X 10 2 4 2" xfId="26069" xr:uid="{00000000-0005-0000-0000-00006E4B0000}"/>
    <cellStyle name="SAPBEXHLevel0X 10 2 4 2 2" xfId="38820" xr:uid="{00000000-0005-0000-0000-00006F4B0000}"/>
    <cellStyle name="SAPBEXHLevel0X 10 2 5" xfId="19739" xr:uid="{00000000-0005-0000-0000-0000704B0000}"/>
    <cellStyle name="SAPBEXHLevel0X 10 2 5 2" xfId="32490" xr:uid="{00000000-0005-0000-0000-0000714B0000}"/>
    <cellStyle name="SAPBEXHLevel0X 10 3" xfId="5921" xr:uid="{00000000-0005-0000-0000-0000724B0000}"/>
    <cellStyle name="SAPBEXHLevel0X 10 3 2" xfId="12894" xr:uid="{00000000-0005-0000-0000-0000734B0000}"/>
    <cellStyle name="SAPBEXHLevel0X 10 3 2 2" xfId="26065" xr:uid="{00000000-0005-0000-0000-0000744B0000}"/>
    <cellStyle name="SAPBEXHLevel0X 10 3 2 2 2" xfId="38816" xr:uid="{00000000-0005-0000-0000-0000754B0000}"/>
    <cellStyle name="SAPBEXHLevel0X 10 3 3" xfId="19743" xr:uid="{00000000-0005-0000-0000-0000764B0000}"/>
    <cellStyle name="SAPBEXHLevel0X 10 3 3 2" xfId="32494" xr:uid="{00000000-0005-0000-0000-0000774B0000}"/>
    <cellStyle name="SAPBEXHLevel0X 10 4" xfId="12899" xr:uid="{00000000-0005-0000-0000-0000784B0000}"/>
    <cellStyle name="SAPBEXHLevel0X 10 4 2" xfId="26070" xr:uid="{00000000-0005-0000-0000-0000794B0000}"/>
    <cellStyle name="SAPBEXHLevel0X 10 4 2 2" xfId="38821" xr:uid="{00000000-0005-0000-0000-00007A4B0000}"/>
    <cellStyle name="SAPBEXHLevel0X 10 5" xfId="19738" xr:uid="{00000000-0005-0000-0000-00007B4B0000}"/>
    <cellStyle name="SAPBEXHLevel0X 10 5 2" xfId="32489" xr:uid="{00000000-0005-0000-0000-00007C4B0000}"/>
    <cellStyle name="SAPBEXHLevel0X 11" xfId="5922" xr:uid="{00000000-0005-0000-0000-00007D4B0000}"/>
    <cellStyle name="SAPBEXHLevel0X 11 2" xfId="5923" xr:uid="{00000000-0005-0000-0000-00007E4B0000}"/>
    <cellStyle name="SAPBEXHLevel0X 11 2 2" xfId="5924" xr:uid="{00000000-0005-0000-0000-00007F4B0000}"/>
    <cellStyle name="SAPBEXHLevel0X 11 2 2 2" xfId="5925" xr:uid="{00000000-0005-0000-0000-0000804B0000}"/>
    <cellStyle name="SAPBEXHLevel0X 11 2 2 2 2" xfId="12890" xr:uid="{00000000-0005-0000-0000-0000814B0000}"/>
    <cellStyle name="SAPBEXHLevel0X 11 2 2 2 2 2" xfId="26061" xr:uid="{00000000-0005-0000-0000-0000824B0000}"/>
    <cellStyle name="SAPBEXHLevel0X 11 2 2 2 2 2 2" xfId="38812" xr:uid="{00000000-0005-0000-0000-0000834B0000}"/>
    <cellStyle name="SAPBEXHLevel0X 11 2 2 2 3" xfId="19747" xr:uid="{00000000-0005-0000-0000-0000844B0000}"/>
    <cellStyle name="SAPBEXHLevel0X 11 2 2 2 3 2" xfId="32498" xr:uid="{00000000-0005-0000-0000-0000854B0000}"/>
    <cellStyle name="SAPBEXHLevel0X 11 2 2 3" xfId="12891" xr:uid="{00000000-0005-0000-0000-0000864B0000}"/>
    <cellStyle name="SAPBEXHLevel0X 11 2 2 3 2" xfId="26062" xr:uid="{00000000-0005-0000-0000-0000874B0000}"/>
    <cellStyle name="SAPBEXHLevel0X 11 2 2 3 2 2" xfId="38813" xr:uid="{00000000-0005-0000-0000-0000884B0000}"/>
    <cellStyle name="SAPBEXHLevel0X 11 2 2 4" xfId="19746" xr:uid="{00000000-0005-0000-0000-0000894B0000}"/>
    <cellStyle name="SAPBEXHLevel0X 11 2 2 4 2" xfId="32497" xr:uid="{00000000-0005-0000-0000-00008A4B0000}"/>
    <cellStyle name="SAPBEXHLevel0X 11 2 3" xfId="5926" xr:uid="{00000000-0005-0000-0000-00008B4B0000}"/>
    <cellStyle name="SAPBEXHLevel0X 11 2 3 2" xfId="12889" xr:uid="{00000000-0005-0000-0000-00008C4B0000}"/>
    <cellStyle name="SAPBEXHLevel0X 11 2 3 2 2" xfId="26060" xr:uid="{00000000-0005-0000-0000-00008D4B0000}"/>
    <cellStyle name="SAPBEXHLevel0X 11 2 3 2 2 2" xfId="38811" xr:uid="{00000000-0005-0000-0000-00008E4B0000}"/>
    <cellStyle name="SAPBEXHLevel0X 11 2 3 3" xfId="19748" xr:uid="{00000000-0005-0000-0000-00008F4B0000}"/>
    <cellStyle name="SAPBEXHLevel0X 11 2 3 3 2" xfId="32499" xr:uid="{00000000-0005-0000-0000-0000904B0000}"/>
    <cellStyle name="SAPBEXHLevel0X 11 2 4" xfId="12892" xr:uid="{00000000-0005-0000-0000-0000914B0000}"/>
    <cellStyle name="SAPBEXHLevel0X 11 2 4 2" xfId="26063" xr:uid="{00000000-0005-0000-0000-0000924B0000}"/>
    <cellStyle name="SAPBEXHLevel0X 11 2 4 2 2" xfId="38814" xr:uid="{00000000-0005-0000-0000-0000934B0000}"/>
    <cellStyle name="SAPBEXHLevel0X 11 2 5" xfId="19745" xr:uid="{00000000-0005-0000-0000-0000944B0000}"/>
    <cellStyle name="SAPBEXHLevel0X 11 2 5 2" xfId="32496" xr:uid="{00000000-0005-0000-0000-0000954B0000}"/>
    <cellStyle name="SAPBEXHLevel0X 11 3" xfId="5927" xr:uid="{00000000-0005-0000-0000-0000964B0000}"/>
    <cellStyle name="SAPBEXHLevel0X 11 3 2" xfId="12888" xr:uid="{00000000-0005-0000-0000-0000974B0000}"/>
    <cellStyle name="SAPBEXHLevel0X 11 3 2 2" xfId="26059" xr:uid="{00000000-0005-0000-0000-0000984B0000}"/>
    <cellStyle name="SAPBEXHLevel0X 11 3 2 2 2" xfId="38810" xr:uid="{00000000-0005-0000-0000-0000994B0000}"/>
    <cellStyle name="SAPBEXHLevel0X 11 3 3" xfId="19749" xr:uid="{00000000-0005-0000-0000-00009A4B0000}"/>
    <cellStyle name="SAPBEXHLevel0X 11 3 3 2" xfId="32500" xr:uid="{00000000-0005-0000-0000-00009B4B0000}"/>
    <cellStyle name="SAPBEXHLevel0X 11 4" xfId="12893" xr:uid="{00000000-0005-0000-0000-00009C4B0000}"/>
    <cellStyle name="SAPBEXHLevel0X 11 4 2" xfId="26064" xr:uid="{00000000-0005-0000-0000-00009D4B0000}"/>
    <cellStyle name="SAPBEXHLevel0X 11 4 2 2" xfId="38815" xr:uid="{00000000-0005-0000-0000-00009E4B0000}"/>
    <cellStyle name="SAPBEXHLevel0X 11 5" xfId="19744" xr:uid="{00000000-0005-0000-0000-00009F4B0000}"/>
    <cellStyle name="SAPBEXHLevel0X 11 5 2" xfId="32495" xr:uid="{00000000-0005-0000-0000-0000A04B0000}"/>
    <cellStyle name="SAPBEXHLevel0X 12" xfId="5928" xr:uid="{00000000-0005-0000-0000-0000A14B0000}"/>
    <cellStyle name="SAPBEXHLevel0X 12 2" xfId="5929" xr:uid="{00000000-0005-0000-0000-0000A24B0000}"/>
    <cellStyle name="SAPBEXHLevel0X 12 2 2" xfId="5930" xr:uid="{00000000-0005-0000-0000-0000A34B0000}"/>
    <cellStyle name="SAPBEXHLevel0X 12 2 2 2" xfId="5931" xr:uid="{00000000-0005-0000-0000-0000A44B0000}"/>
    <cellStyle name="SAPBEXHLevel0X 12 2 2 2 2" xfId="12884" xr:uid="{00000000-0005-0000-0000-0000A54B0000}"/>
    <cellStyle name="SAPBEXHLevel0X 12 2 2 2 2 2" xfId="26055" xr:uid="{00000000-0005-0000-0000-0000A64B0000}"/>
    <cellStyle name="SAPBEXHLevel0X 12 2 2 2 2 2 2" xfId="38806" xr:uid="{00000000-0005-0000-0000-0000A74B0000}"/>
    <cellStyle name="SAPBEXHLevel0X 12 2 2 2 3" xfId="19753" xr:uid="{00000000-0005-0000-0000-0000A84B0000}"/>
    <cellStyle name="SAPBEXHLevel0X 12 2 2 2 3 2" xfId="32504" xr:uid="{00000000-0005-0000-0000-0000A94B0000}"/>
    <cellStyle name="SAPBEXHLevel0X 12 2 2 3" xfId="12885" xr:uid="{00000000-0005-0000-0000-0000AA4B0000}"/>
    <cellStyle name="SAPBEXHLevel0X 12 2 2 3 2" xfId="26056" xr:uid="{00000000-0005-0000-0000-0000AB4B0000}"/>
    <cellStyle name="SAPBEXHLevel0X 12 2 2 3 2 2" xfId="38807" xr:uid="{00000000-0005-0000-0000-0000AC4B0000}"/>
    <cellStyle name="SAPBEXHLevel0X 12 2 2 4" xfId="19752" xr:uid="{00000000-0005-0000-0000-0000AD4B0000}"/>
    <cellStyle name="SAPBEXHLevel0X 12 2 2 4 2" xfId="32503" xr:uid="{00000000-0005-0000-0000-0000AE4B0000}"/>
    <cellStyle name="SAPBEXHLevel0X 12 2 3" xfId="5932" xr:uid="{00000000-0005-0000-0000-0000AF4B0000}"/>
    <cellStyle name="SAPBEXHLevel0X 12 2 3 2" xfId="12883" xr:uid="{00000000-0005-0000-0000-0000B04B0000}"/>
    <cellStyle name="SAPBEXHLevel0X 12 2 3 2 2" xfId="26054" xr:uid="{00000000-0005-0000-0000-0000B14B0000}"/>
    <cellStyle name="SAPBEXHLevel0X 12 2 3 2 2 2" xfId="38805" xr:uid="{00000000-0005-0000-0000-0000B24B0000}"/>
    <cellStyle name="SAPBEXHLevel0X 12 2 3 3" xfId="19754" xr:uid="{00000000-0005-0000-0000-0000B34B0000}"/>
    <cellStyle name="SAPBEXHLevel0X 12 2 3 3 2" xfId="32505" xr:uid="{00000000-0005-0000-0000-0000B44B0000}"/>
    <cellStyle name="SAPBEXHLevel0X 12 2 4" xfId="12886" xr:uid="{00000000-0005-0000-0000-0000B54B0000}"/>
    <cellStyle name="SAPBEXHLevel0X 12 2 4 2" xfId="26057" xr:uid="{00000000-0005-0000-0000-0000B64B0000}"/>
    <cellStyle name="SAPBEXHLevel0X 12 2 4 2 2" xfId="38808" xr:uid="{00000000-0005-0000-0000-0000B74B0000}"/>
    <cellStyle name="SAPBEXHLevel0X 12 2 5" xfId="19751" xr:uid="{00000000-0005-0000-0000-0000B84B0000}"/>
    <cellStyle name="SAPBEXHLevel0X 12 2 5 2" xfId="32502" xr:uid="{00000000-0005-0000-0000-0000B94B0000}"/>
    <cellStyle name="SAPBEXHLevel0X 12 3" xfId="5933" xr:uid="{00000000-0005-0000-0000-0000BA4B0000}"/>
    <cellStyle name="SAPBEXHLevel0X 12 3 2" xfId="12882" xr:uid="{00000000-0005-0000-0000-0000BB4B0000}"/>
    <cellStyle name="SAPBEXHLevel0X 12 3 2 2" xfId="26053" xr:uid="{00000000-0005-0000-0000-0000BC4B0000}"/>
    <cellStyle name="SAPBEXHLevel0X 12 3 2 2 2" xfId="38804" xr:uid="{00000000-0005-0000-0000-0000BD4B0000}"/>
    <cellStyle name="SAPBEXHLevel0X 12 3 3" xfId="19755" xr:uid="{00000000-0005-0000-0000-0000BE4B0000}"/>
    <cellStyle name="SAPBEXHLevel0X 12 3 3 2" xfId="32506" xr:uid="{00000000-0005-0000-0000-0000BF4B0000}"/>
    <cellStyle name="SAPBEXHLevel0X 12 4" xfId="12887" xr:uid="{00000000-0005-0000-0000-0000C04B0000}"/>
    <cellStyle name="SAPBEXHLevel0X 12 4 2" xfId="26058" xr:uid="{00000000-0005-0000-0000-0000C14B0000}"/>
    <cellStyle name="SAPBEXHLevel0X 12 4 2 2" xfId="38809" xr:uid="{00000000-0005-0000-0000-0000C24B0000}"/>
    <cellStyle name="SAPBEXHLevel0X 12 5" xfId="19750" xr:uid="{00000000-0005-0000-0000-0000C34B0000}"/>
    <cellStyle name="SAPBEXHLevel0X 12 5 2" xfId="32501" xr:uid="{00000000-0005-0000-0000-0000C44B0000}"/>
    <cellStyle name="SAPBEXHLevel0X 13" xfId="5934" xr:uid="{00000000-0005-0000-0000-0000C54B0000}"/>
    <cellStyle name="SAPBEXHLevel0X 13 2" xfId="5935" xr:uid="{00000000-0005-0000-0000-0000C64B0000}"/>
    <cellStyle name="SAPBEXHLevel0X 13 2 2" xfId="5936" xr:uid="{00000000-0005-0000-0000-0000C74B0000}"/>
    <cellStyle name="SAPBEXHLevel0X 13 2 2 2" xfId="5937" xr:uid="{00000000-0005-0000-0000-0000C84B0000}"/>
    <cellStyle name="SAPBEXHLevel0X 13 2 2 2 2" xfId="12878" xr:uid="{00000000-0005-0000-0000-0000C94B0000}"/>
    <cellStyle name="SAPBEXHLevel0X 13 2 2 2 2 2" xfId="26049" xr:uid="{00000000-0005-0000-0000-0000CA4B0000}"/>
    <cellStyle name="SAPBEXHLevel0X 13 2 2 2 2 2 2" xfId="38800" xr:uid="{00000000-0005-0000-0000-0000CB4B0000}"/>
    <cellStyle name="SAPBEXHLevel0X 13 2 2 2 3" xfId="19759" xr:uid="{00000000-0005-0000-0000-0000CC4B0000}"/>
    <cellStyle name="SAPBEXHLevel0X 13 2 2 2 3 2" xfId="32510" xr:uid="{00000000-0005-0000-0000-0000CD4B0000}"/>
    <cellStyle name="SAPBEXHLevel0X 13 2 2 3" xfId="12879" xr:uid="{00000000-0005-0000-0000-0000CE4B0000}"/>
    <cellStyle name="SAPBEXHLevel0X 13 2 2 3 2" xfId="26050" xr:uid="{00000000-0005-0000-0000-0000CF4B0000}"/>
    <cellStyle name="SAPBEXHLevel0X 13 2 2 3 2 2" xfId="38801" xr:uid="{00000000-0005-0000-0000-0000D04B0000}"/>
    <cellStyle name="SAPBEXHLevel0X 13 2 2 4" xfId="19758" xr:uid="{00000000-0005-0000-0000-0000D14B0000}"/>
    <cellStyle name="SAPBEXHLevel0X 13 2 2 4 2" xfId="32509" xr:uid="{00000000-0005-0000-0000-0000D24B0000}"/>
    <cellStyle name="SAPBEXHLevel0X 13 2 3" xfId="5938" xr:uid="{00000000-0005-0000-0000-0000D34B0000}"/>
    <cellStyle name="SAPBEXHLevel0X 13 2 3 2" xfId="12877" xr:uid="{00000000-0005-0000-0000-0000D44B0000}"/>
    <cellStyle name="SAPBEXHLevel0X 13 2 3 2 2" xfId="26048" xr:uid="{00000000-0005-0000-0000-0000D54B0000}"/>
    <cellStyle name="SAPBEXHLevel0X 13 2 3 2 2 2" xfId="38799" xr:uid="{00000000-0005-0000-0000-0000D64B0000}"/>
    <cellStyle name="SAPBEXHLevel0X 13 2 3 3" xfId="19760" xr:uid="{00000000-0005-0000-0000-0000D74B0000}"/>
    <cellStyle name="SAPBEXHLevel0X 13 2 3 3 2" xfId="32511" xr:uid="{00000000-0005-0000-0000-0000D84B0000}"/>
    <cellStyle name="SAPBEXHLevel0X 13 2 4" xfId="12880" xr:uid="{00000000-0005-0000-0000-0000D94B0000}"/>
    <cellStyle name="SAPBEXHLevel0X 13 2 4 2" xfId="26051" xr:uid="{00000000-0005-0000-0000-0000DA4B0000}"/>
    <cellStyle name="SAPBEXHLevel0X 13 2 4 2 2" xfId="38802" xr:uid="{00000000-0005-0000-0000-0000DB4B0000}"/>
    <cellStyle name="SAPBEXHLevel0X 13 2 5" xfId="19757" xr:uid="{00000000-0005-0000-0000-0000DC4B0000}"/>
    <cellStyle name="SAPBEXHLevel0X 13 2 5 2" xfId="32508" xr:uid="{00000000-0005-0000-0000-0000DD4B0000}"/>
    <cellStyle name="SAPBEXHLevel0X 13 3" xfId="5939" xr:uid="{00000000-0005-0000-0000-0000DE4B0000}"/>
    <cellStyle name="SAPBEXHLevel0X 13 3 2" xfId="12876" xr:uid="{00000000-0005-0000-0000-0000DF4B0000}"/>
    <cellStyle name="SAPBEXHLevel0X 13 3 2 2" xfId="26047" xr:uid="{00000000-0005-0000-0000-0000E04B0000}"/>
    <cellStyle name="SAPBEXHLevel0X 13 3 2 2 2" xfId="38798" xr:uid="{00000000-0005-0000-0000-0000E14B0000}"/>
    <cellStyle name="SAPBEXHLevel0X 13 3 3" xfId="19761" xr:uid="{00000000-0005-0000-0000-0000E24B0000}"/>
    <cellStyle name="SAPBEXHLevel0X 13 3 3 2" xfId="32512" xr:uid="{00000000-0005-0000-0000-0000E34B0000}"/>
    <cellStyle name="SAPBEXHLevel0X 13 4" xfId="12881" xr:uid="{00000000-0005-0000-0000-0000E44B0000}"/>
    <cellStyle name="SAPBEXHLevel0X 13 4 2" xfId="26052" xr:uid="{00000000-0005-0000-0000-0000E54B0000}"/>
    <cellStyle name="SAPBEXHLevel0X 13 4 2 2" xfId="38803" xr:uid="{00000000-0005-0000-0000-0000E64B0000}"/>
    <cellStyle name="SAPBEXHLevel0X 13 5" xfId="19756" xr:uid="{00000000-0005-0000-0000-0000E74B0000}"/>
    <cellStyle name="SAPBEXHLevel0X 13 5 2" xfId="32507" xr:uid="{00000000-0005-0000-0000-0000E84B0000}"/>
    <cellStyle name="SAPBEXHLevel0X 14" xfId="5940" xr:uid="{00000000-0005-0000-0000-0000E94B0000}"/>
    <cellStyle name="SAPBEXHLevel0X 14 2" xfId="5941" xr:uid="{00000000-0005-0000-0000-0000EA4B0000}"/>
    <cellStyle name="SAPBEXHLevel0X 14 2 2" xfId="5942" xr:uid="{00000000-0005-0000-0000-0000EB4B0000}"/>
    <cellStyle name="SAPBEXHLevel0X 14 2 2 2" xfId="5943" xr:uid="{00000000-0005-0000-0000-0000EC4B0000}"/>
    <cellStyle name="SAPBEXHLevel0X 14 2 2 2 2" xfId="10258" xr:uid="{00000000-0005-0000-0000-0000ED4B0000}"/>
    <cellStyle name="SAPBEXHLevel0X 14 2 2 2 2 2" xfId="23432" xr:uid="{00000000-0005-0000-0000-0000EE4B0000}"/>
    <cellStyle name="SAPBEXHLevel0X 14 2 2 2 2 2 2" xfId="36183" xr:uid="{00000000-0005-0000-0000-0000EF4B0000}"/>
    <cellStyle name="SAPBEXHLevel0X 14 2 2 2 3" xfId="19765" xr:uid="{00000000-0005-0000-0000-0000F04B0000}"/>
    <cellStyle name="SAPBEXHLevel0X 14 2 2 2 3 2" xfId="32516" xr:uid="{00000000-0005-0000-0000-0000F14B0000}"/>
    <cellStyle name="SAPBEXHLevel0X 14 2 2 3" xfId="12873" xr:uid="{00000000-0005-0000-0000-0000F24B0000}"/>
    <cellStyle name="SAPBEXHLevel0X 14 2 2 3 2" xfId="26044" xr:uid="{00000000-0005-0000-0000-0000F34B0000}"/>
    <cellStyle name="SAPBEXHLevel0X 14 2 2 3 2 2" xfId="38795" xr:uid="{00000000-0005-0000-0000-0000F44B0000}"/>
    <cellStyle name="SAPBEXHLevel0X 14 2 2 4" xfId="19764" xr:uid="{00000000-0005-0000-0000-0000F54B0000}"/>
    <cellStyle name="SAPBEXHLevel0X 14 2 2 4 2" xfId="32515" xr:uid="{00000000-0005-0000-0000-0000F64B0000}"/>
    <cellStyle name="SAPBEXHLevel0X 14 2 3" xfId="5944" xr:uid="{00000000-0005-0000-0000-0000F74B0000}"/>
    <cellStyle name="SAPBEXHLevel0X 14 2 3 2" xfId="12872" xr:uid="{00000000-0005-0000-0000-0000F84B0000}"/>
    <cellStyle name="SAPBEXHLevel0X 14 2 3 2 2" xfId="26043" xr:uid="{00000000-0005-0000-0000-0000F94B0000}"/>
    <cellStyle name="SAPBEXHLevel0X 14 2 3 2 2 2" xfId="38794" xr:uid="{00000000-0005-0000-0000-0000FA4B0000}"/>
    <cellStyle name="SAPBEXHLevel0X 14 2 3 3" xfId="19766" xr:uid="{00000000-0005-0000-0000-0000FB4B0000}"/>
    <cellStyle name="SAPBEXHLevel0X 14 2 3 3 2" xfId="32517" xr:uid="{00000000-0005-0000-0000-0000FC4B0000}"/>
    <cellStyle name="SAPBEXHLevel0X 14 2 4" xfId="12874" xr:uid="{00000000-0005-0000-0000-0000FD4B0000}"/>
    <cellStyle name="SAPBEXHLevel0X 14 2 4 2" xfId="26045" xr:uid="{00000000-0005-0000-0000-0000FE4B0000}"/>
    <cellStyle name="SAPBEXHLevel0X 14 2 4 2 2" xfId="38796" xr:uid="{00000000-0005-0000-0000-0000FF4B0000}"/>
    <cellStyle name="SAPBEXHLevel0X 14 2 5" xfId="19763" xr:uid="{00000000-0005-0000-0000-0000004C0000}"/>
    <cellStyle name="SAPBEXHLevel0X 14 2 5 2" xfId="32514" xr:uid="{00000000-0005-0000-0000-0000014C0000}"/>
    <cellStyle name="SAPBEXHLevel0X 14 3" xfId="5945" xr:uid="{00000000-0005-0000-0000-0000024C0000}"/>
    <cellStyle name="SAPBEXHLevel0X 14 3 2" xfId="12871" xr:uid="{00000000-0005-0000-0000-0000034C0000}"/>
    <cellStyle name="SAPBEXHLevel0X 14 3 2 2" xfId="26042" xr:uid="{00000000-0005-0000-0000-0000044C0000}"/>
    <cellStyle name="SAPBEXHLevel0X 14 3 2 2 2" xfId="38793" xr:uid="{00000000-0005-0000-0000-0000054C0000}"/>
    <cellStyle name="SAPBEXHLevel0X 14 3 3" xfId="19767" xr:uid="{00000000-0005-0000-0000-0000064C0000}"/>
    <cellStyle name="SAPBEXHLevel0X 14 3 3 2" xfId="32518" xr:uid="{00000000-0005-0000-0000-0000074C0000}"/>
    <cellStyle name="SAPBEXHLevel0X 14 4" xfId="12875" xr:uid="{00000000-0005-0000-0000-0000084C0000}"/>
    <cellStyle name="SAPBEXHLevel0X 14 4 2" xfId="26046" xr:uid="{00000000-0005-0000-0000-0000094C0000}"/>
    <cellStyle name="SAPBEXHLevel0X 14 4 2 2" xfId="38797" xr:uid="{00000000-0005-0000-0000-00000A4C0000}"/>
    <cellStyle name="SAPBEXHLevel0X 14 5" xfId="19762" xr:uid="{00000000-0005-0000-0000-00000B4C0000}"/>
    <cellStyle name="SAPBEXHLevel0X 14 5 2" xfId="32513" xr:uid="{00000000-0005-0000-0000-00000C4C0000}"/>
    <cellStyle name="SAPBEXHLevel0X 15" xfId="5946" xr:uid="{00000000-0005-0000-0000-00000D4C0000}"/>
    <cellStyle name="SAPBEXHLevel0X 15 2" xfId="5947" xr:uid="{00000000-0005-0000-0000-00000E4C0000}"/>
    <cellStyle name="SAPBEXHLevel0X 15 2 2" xfId="5948" xr:uid="{00000000-0005-0000-0000-00000F4C0000}"/>
    <cellStyle name="SAPBEXHLevel0X 15 2 2 2" xfId="5949" xr:uid="{00000000-0005-0000-0000-0000104C0000}"/>
    <cellStyle name="SAPBEXHLevel0X 15 2 2 2 2" xfId="12868" xr:uid="{00000000-0005-0000-0000-0000114C0000}"/>
    <cellStyle name="SAPBEXHLevel0X 15 2 2 2 2 2" xfId="26039" xr:uid="{00000000-0005-0000-0000-0000124C0000}"/>
    <cellStyle name="SAPBEXHLevel0X 15 2 2 2 2 2 2" xfId="38790" xr:uid="{00000000-0005-0000-0000-0000134C0000}"/>
    <cellStyle name="SAPBEXHLevel0X 15 2 2 2 3" xfId="19771" xr:uid="{00000000-0005-0000-0000-0000144C0000}"/>
    <cellStyle name="SAPBEXHLevel0X 15 2 2 2 3 2" xfId="32522" xr:uid="{00000000-0005-0000-0000-0000154C0000}"/>
    <cellStyle name="SAPBEXHLevel0X 15 2 2 3" xfId="10257" xr:uid="{00000000-0005-0000-0000-0000164C0000}"/>
    <cellStyle name="SAPBEXHLevel0X 15 2 2 3 2" xfId="23431" xr:uid="{00000000-0005-0000-0000-0000174C0000}"/>
    <cellStyle name="SAPBEXHLevel0X 15 2 2 3 2 2" xfId="36182" xr:uid="{00000000-0005-0000-0000-0000184C0000}"/>
    <cellStyle name="SAPBEXHLevel0X 15 2 2 4" xfId="19770" xr:uid="{00000000-0005-0000-0000-0000194C0000}"/>
    <cellStyle name="SAPBEXHLevel0X 15 2 2 4 2" xfId="32521" xr:uid="{00000000-0005-0000-0000-00001A4C0000}"/>
    <cellStyle name="SAPBEXHLevel0X 15 2 3" xfId="5950" xr:uid="{00000000-0005-0000-0000-00001B4C0000}"/>
    <cellStyle name="SAPBEXHLevel0X 15 2 3 2" xfId="12867" xr:uid="{00000000-0005-0000-0000-00001C4C0000}"/>
    <cellStyle name="SAPBEXHLevel0X 15 2 3 2 2" xfId="26038" xr:uid="{00000000-0005-0000-0000-00001D4C0000}"/>
    <cellStyle name="SAPBEXHLevel0X 15 2 3 2 2 2" xfId="38789" xr:uid="{00000000-0005-0000-0000-00001E4C0000}"/>
    <cellStyle name="SAPBEXHLevel0X 15 2 3 3" xfId="19772" xr:uid="{00000000-0005-0000-0000-00001F4C0000}"/>
    <cellStyle name="SAPBEXHLevel0X 15 2 3 3 2" xfId="32523" xr:uid="{00000000-0005-0000-0000-0000204C0000}"/>
    <cellStyle name="SAPBEXHLevel0X 15 2 4" xfId="12869" xr:uid="{00000000-0005-0000-0000-0000214C0000}"/>
    <cellStyle name="SAPBEXHLevel0X 15 2 4 2" xfId="26040" xr:uid="{00000000-0005-0000-0000-0000224C0000}"/>
    <cellStyle name="SAPBEXHLevel0X 15 2 4 2 2" xfId="38791" xr:uid="{00000000-0005-0000-0000-0000234C0000}"/>
    <cellStyle name="SAPBEXHLevel0X 15 2 5" xfId="19769" xr:uid="{00000000-0005-0000-0000-0000244C0000}"/>
    <cellStyle name="SAPBEXHLevel0X 15 2 5 2" xfId="32520" xr:uid="{00000000-0005-0000-0000-0000254C0000}"/>
    <cellStyle name="SAPBEXHLevel0X 15 3" xfId="5951" xr:uid="{00000000-0005-0000-0000-0000264C0000}"/>
    <cellStyle name="SAPBEXHLevel0X 15 3 2" xfId="12866" xr:uid="{00000000-0005-0000-0000-0000274C0000}"/>
    <cellStyle name="SAPBEXHLevel0X 15 3 2 2" xfId="26037" xr:uid="{00000000-0005-0000-0000-0000284C0000}"/>
    <cellStyle name="SAPBEXHLevel0X 15 3 2 2 2" xfId="38788" xr:uid="{00000000-0005-0000-0000-0000294C0000}"/>
    <cellStyle name="SAPBEXHLevel0X 15 3 3" xfId="19773" xr:uid="{00000000-0005-0000-0000-00002A4C0000}"/>
    <cellStyle name="SAPBEXHLevel0X 15 3 3 2" xfId="32524" xr:uid="{00000000-0005-0000-0000-00002B4C0000}"/>
    <cellStyle name="SAPBEXHLevel0X 15 4" xfId="12870" xr:uid="{00000000-0005-0000-0000-00002C4C0000}"/>
    <cellStyle name="SAPBEXHLevel0X 15 4 2" xfId="26041" xr:uid="{00000000-0005-0000-0000-00002D4C0000}"/>
    <cellStyle name="SAPBEXHLevel0X 15 4 2 2" xfId="38792" xr:uid="{00000000-0005-0000-0000-00002E4C0000}"/>
    <cellStyle name="SAPBEXHLevel0X 15 5" xfId="19768" xr:uid="{00000000-0005-0000-0000-00002F4C0000}"/>
    <cellStyle name="SAPBEXHLevel0X 15 5 2" xfId="32519" xr:uid="{00000000-0005-0000-0000-0000304C0000}"/>
    <cellStyle name="SAPBEXHLevel0X 16" xfId="5952" xr:uid="{00000000-0005-0000-0000-0000314C0000}"/>
    <cellStyle name="SAPBEXHLevel0X 16 2" xfId="5953" xr:uid="{00000000-0005-0000-0000-0000324C0000}"/>
    <cellStyle name="SAPBEXHLevel0X 16 2 2" xfId="5954" xr:uid="{00000000-0005-0000-0000-0000334C0000}"/>
    <cellStyle name="SAPBEXHLevel0X 16 2 2 2" xfId="5955" xr:uid="{00000000-0005-0000-0000-0000344C0000}"/>
    <cellStyle name="SAPBEXHLevel0X 16 2 2 2 2" xfId="12862" xr:uid="{00000000-0005-0000-0000-0000354C0000}"/>
    <cellStyle name="SAPBEXHLevel0X 16 2 2 2 2 2" xfId="26033" xr:uid="{00000000-0005-0000-0000-0000364C0000}"/>
    <cellStyle name="SAPBEXHLevel0X 16 2 2 2 2 2 2" xfId="38784" xr:uid="{00000000-0005-0000-0000-0000374C0000}"/>
    <cellStyle name="SAPBEXHLevel0X 16 2 2 2 3" xfId="19777" xr:uid="{00000000-0005-0000-0000-0000384C0000}"/>
    <cellStyle name="SAPBEXHLevel0X 16 2 2 2 3 2" xfId="32528" xr:uid="{00000000-0005-0000-0000-0000394C0000}"/>
    <cellStyle name="SAPBEXHLevel0X 16 2 2 3" xfId="12863" xr:uid="{00000000-0005-0000-0000-00003A4C0000}"/>
    <cellStyle name="SAPBEXHLevel0X 16 2 2 3 2" xfId="26034" xr:uid="{00000000-0005-0000-0000-00003B4C0000}"/>
    <cellStyle name="SAPBEXHLevel0X 16 2 2 3 2 2" xfId="38785" xr:uid="{00000000-0005-0000-0000-00003C4C0000}"/>
    <cellStyle name="SAPBEXHLevel0X 16 2 2 4" xfId="19776" xr:uid="{00000000-0005-0000-0000-00003D4C0000}"/>
    <cellStyle name="SAPBEXHLevel0X 16 2 2 4 2" xfId="32527" xr:uid="{00000000-0005-0000-0000-00003E4C0000}"/>
    <cellStyle name="SAPBEXHLevel0X 16 2 3" xfId="5956" xr:uid="{00000000-0005-0000-0000-00003F4C0000}"/>
    <cellStyle name="SAPBEXHLevel0X 16 2 3 2" xfId="12861" xr:uid="{00000000-0005-0000-0000-0000404C0000}"/>
    <cellStyle name="SAPBEXHLevel0X 16 2 3 2 2" xfId="26032" xr:uid="{00000000-0005-0000-0000-0000414C0000}"/>
    <cellStyle name="SAPBEXHLevel0X 16 2 3 2 2 2" xfId="38783" xr:uid="{00000000-0005-0000-0000-0000424C0000}"/>
    <cellStyle name="SAPBEXHLevel0X 16 2 3 3" xfId="19778" xr:uid="{00000000-0005-0000-0000-0000434C0000}"/>
    <cellStyle name="SAPBEXHLevel0X 16 2 3 3 2" xfId="32529" xr:uid="{00000000-0005-0000-0000-0000444C0000}"/>
    <cellStyle name="SAPBEXHLevel0X 16 2 4" xfId="12864" xr:uid="{00000000-0005-0000-0000-0000454C0000}"/>
    <cellStyle name="SAPBEXHLevel0X 16 2 4 2" xfId="26035" xr:uid="{00000000-0005-0000-0000-0000464C0000}"/>
    <cellStyle name="SAPBEXHLevel0X 16 2 4 2 2" xfId="38786" xr:uid="{00000000-0005-0000-0000-0000474C0000}"/>
    <cellStyle name="SAPBEXHLevel0X 16 2 5" xfId="19775" xr:uid="{00000000-0005-0000-0000-0000484C0000}"/>
    <cellStyle name="SAPBEXHLevel0X 16 2 5 2" xfId="32526" xr:uid="{00000000-0005-0000-0000-0000494C0000}"/>
    <cellStyle name="SAPBEXHLevel0X 16 3" xfId="5957" xr:uid="{00000000-0005-0000-0000-00004A4C0000}"/>
    <cellStyle name="SAPBEXHLevel0X 16 3 2" xfId="12860" xr:uid="{00000000-0005-0000-0000-00004B4C0000}"/>
    <cellStyle name="SAPBEXHLevel0X 16 3 2 2" xfId="26031" xr:uid="{00000000-0005-0000-0000-00004C4C0000}"/>
    <cellStyle name="SAPBEXHLevel0X 16 3 2 2 2" xfId="38782" xr:uid="{00000000-0005-0000-0000-00004D4C0000}"/>
    <cellStyle name="SAPBEXHLevel0X 16 3 3" xfId="19779" xr:uid="{00000000-0005-0000-0000-00004E4C0000}"/>
    <cellStyle name="SAPBEXHLevel0X 16 3 3 2" xfId="32530" xr:uid="{00000000-0005-0000-0000-00004F4C0000}"/>
    <cellStyle name="SAPBEXHLevel0X 16 4" xfId="12865" xr:uid="{00000000-0005-0000-0000-0000504C0000}"/>
    <cellStyle name="SAPBEXHLevel0X 16 4 2" xfId="26036" xr:uid="{00000000-0005-0000-0000-0000514C0000}"/>
    <cellStyle name="SAPBEXHLevel0X 16 4 2 2" xfId="38787" xr:uid="{00000000-0005-0000-0000-0000524C0000}"/>
    <cellStyle name="SAPBEXHLevel0X 16 5" xfId="19774" xr:uid="{00000000-0005-0000-0000-0000534C0000}"/>
    <cellStyle name="SAPBEXHLevel0X 16 5 2" xfId="32525" xr:uid="{00000000-0005-0000-0000-0000544C0000}"/>
    <cellStyle name="SAPBEXHLevel0X 17" xfId="5958" xr:uid="{00000000-0005-0000-0000-0000554C0000}"/>
    <cellStyle name="SAPBEXHLevel0X 17 2" xfId="5959" xr:uid="{00000000-0005-0000-0000-0000564C0000}"/>
    <cellStyle name="SAPBEXHLevel0X 17 2 2" xfId="5960" xr:uid="{00000000-0005-0000-0000-0000574C0000}"/>
    <cellStyle name="SAPBEXHLevel0X 17 2 2 2" xfId="5961" xr:uid="{00000000-0005-0000-0000-0000584C0000}"/>
    <cellStyle name="SAPBEXHLevel0X 17 2 2 2 2" xfId="12856" xr:uid="{00000000-0005-0000-0000-0000594C0000}"/>
    <cellStyle name="SAPBEXHLevel0X 17 2 2 2 2 2" xfId="26027" xr:uid="{00000000-0005-0000-0000-00005A4C0000}"/>
    <cellStyle name="SAPBEXHLevel0X 17 2 2 2 2 2 2" xfId="38778" xr:uid="{00000000-0005-0000-0000-00005B4C0000}"/>
    <cellStyle name="SAPBEXHLevel0X 17 2 2 2 3" xfId="19783" xr:uid="{00000000-0005-0000-0000-00005C4C0000}"/>
    <cellStyle name="SAPBEXHLevel0X 17 2 2 2 3 2" xfId="32534" xr:uid="{00000000-0005-0000-0000-00005D4C0000}"/>
    <cellStyle name="SAPBEXHLevel0X 17 2 2 3" xfId="12857" xr:uid="{00000000-0005-0000-0000-00005E4C0000}"/>
    <cellStyle name="SAPBEXHLevel0X 17 2 2 3 2" xfId="26028" xr:uid="{00000000-0005-0000-0000-00005F4C0000}"/>
    <cellStyle name="SAPBEXHLevel0X 17 2 2 3 2 2" xfId="38779" xr:uid="{00000000-0005-0000-0000-0000604C0000}"/>
    <cellStyle name="SAPBEXHLevel0X 17 2 2 4" xfId="19782" xr:uid="{00000000-0005-0000-0000-0000614C0000}"/>
    <cellStyle name="SAPBEXHLevel0X 17 2 2 4 2" xfId="32533" xr:uid="{00000000-0005-0000-0000-0000624C0000}"/>
    <cellStyle name="SAPBEXHLevel0X 17 2 3" xfId="5962" xr:uid="{00000000-0005-0000-0000-0000634C0000}"/>
    <cellStyle name="SAPBEXHLevel0X 17 2 3 2" xfId="12855" xr:uid="{00000000-0005-0000-0000-0000644C0000}"/>
    <cellStyle name="SAPBEXHLevel0X 17 2 3 2 2" xfId="26026" xr:uid="{00000000-0005-0000-0000-0000654C0000}"/>
    <cellStyle name="SAPBEXHLevel0X 17 2 3 2 2 2" xfId="38777" xr:uid="{00000000-0005-0000-0000-0000664C0000}"/>
    <cellStyle name="SAPBEXHLevel0X 17 2 3 3" xfId="19784" xr:uid="{00000000-0005-0000-0000-0000674C0000}"/>
    <cellStyle name="SAPBEXHLevel0X 17 2 3 3 2" xfId="32535" xr:uid="{00000000-0005-0000-0000-0000684C0000}"/>
    <cellStyle name="SAPBEXHLevel0X 17 2 4" xfId="12858" xr:uid="{00000000-0005-0000-0000-0000694C0000}"/>
    <cellStyle name="SAPBEXHLevel0X 17 2 4 2" xfId="26029" xr:uid="{00000000-0005-0000-0000-00006A4C0000}"/>
    <cellStyle name="SAPBEXHLevel0X 17 2 4 2 2" xfId="38780" xr:uid="{00000000-0005-0000-0000-00006B4C0000}"/>
    <cellStyle name="SAPBEXHLevel0X 17 2 5" xfId="19781" xr:uid="{00000000-0005-0000-0000-00006C4C0000}"/>
    <cellStyle name="SAPBEXHLevel0X 17 2 5 2" xfId="32532" xr:uid="{00000000-0005-0000-0000-00006D4C0000}"/>
    <cellStyle name="SAPBEXHLevel0X 17 3" xfId="5963" xr:uid="{00000000-0005-0000-0000-00006E4C0000}"/>
    <cellStyle name="SAPBEXHLevel0X 17 3 2" xfId="12854" xr:uid="{00000000-0005-0000-0000-00006F4C0000}"/>
    <cellStyle name="SAPBEXHLevel0X 17 3 2 2" xfId="26025" xr:uid="{00000000-0005-0000-0000-0000704C0000}"/>
    <cellStyle name="SAPBEXHLevel0X 17 3 2 2 2" xfId="38776" xr:uid="{00000000-0005-0000-0000-0000714C0000}"/>
    <cellStyle name="SAPBEXHLevel0X 17 3 3" xfId="19785" xr:uid="{00000000-0005-0000-0000-0000724C0000}"/>
    <cellStyle name="SAPBEXHLevel0X 17 3 3 2" xfId="32536" xr:uid="{00000000-0005-0000-0000-0000734C0000}"/>
    <cellStyle name="SAPBEXHLevel0X 17 4" xfId="12859" xr:uid="{00000000-0005-0000-0000-0000744C0000}"/>
    <cellStyle name="SAPBEXHLevel0X 17 4 2" xfId="26030" xr:uid="{00000000-0005-0000-0000-0000754C0000}"/>
    <cellStyle name="SAPBEXHLevel0X 17 4 2 2" xfId="38781" xr:uid="{00000000-0005-0000-0000-0000764C0000}"/>
    <cellStyle name="SAPBEXHLevel0X 17 5" xfId="19780" xr:uid="{00000000-0005-0000-0000-0000774C0000}"/>
    <cellStyle name="SAPBEXHLevel0X 17 5 2" xfId="32531" xr:uid="{00000000-0005-0000-0000-0000784C0000}"/>
    <cellStyle name="SAPBEXHLevel0X 18" xfId="5964" xr:uid="{00000000-0005-0000-0000-0000794C0000}"/>
    <cellStyle name="SAPBEXHLevel0X 18 2" xfId="5965" xr:uid="{00000000-0005-0000-0000-00007A4C0000}"/>
    <cellStyle name="SAPBEXHLevel0X 18 2 2" xfId="5966" xr:uid="{00000000-0005-0000-0000-00007B4C0000}"/>
    <cellStyle name="SAPBEXHLevel0X 18 2 2 2" xfId="5967" xr:uid="{00000000-0005-0000-0000-00007C4C0000}"/>
    <cellStyle name="SAPBEXHLevel0X 18 2 2 2 2" xfId="12850" xr:uid="{00000000-0005-0000-0000-00007D4C0000}"/>
    <cellStyle name="SAPBEXHLevel0X 18 2 2 2 2 2" xfId="26021" xr:uid="{00000000-0005-0000-0000-00007E4C0000}"/>
    <cellStyle name="SAPBEXHLevel0X 18 2 2 2 2 2 2" xfId="38772" xr:uid="{00000000-0005-0000-0000-00007F4C0000}"/>
    <cellStyle name="SAPBEXHLevel0X 18 2 2 2 3" xfId="19789" xr:uid="{00000000-0005-0000-0000-0000804C0000}"/>
    <cellStyle name="SAPBEXHLevel0X 18 2 2 2 3 2" xfId="32540" xr:uid="{00000000-0005-0000-0000-0000814C0000}"/>
    <cellStyle name="SAPBEXHLevel0X 18 2 2 3" xfId="12851" xr:uid="{00000000-0005-0000-0000-0000824C0000}"/>
    <cellStyle name="SAPBEXHLevel0X 18 2 2 3 2" xfId="26022" xr:uid="{00000000-0005-0000-0000-0000834C0000}"/>
    <cellStyle name="SAPBEXHLevel0X 18 2 2 3 2 2" xfId="38773" xr:uid="{00000000-0005-0000-0000-0000844C0000}"/>
    <cellStyle name="SAPBEXHLevel0X 18 2 2 4" xfId="19788" xr:uid="{00000000-0005-0000-0000-0000854C0000}"/>
    <cellStyle name="SAPBEXHLevel0X 18 2 2 4 2" xfId="32539" xr:uid="{00000000-0005-0000-0000-0000864C0000}"/>
    <cellStyle name="SAPBEXHLevel0X 18 2 3" xfId="5968" xr:uid="{00000000-0005-0000-0000-0000874C0000}"/>
    <cellStyle name="SAPBEXHLevel0X 18 2 3 2" xfId="12849" xr:uid="{00000000-0005-0000-0000-0000884C0000}"/>
    <cellStyle name="SAPBEXHLevel0X 18 2 3 2 2" xfId="26020" xr:uid="{00000000-0005-0000-0000-0000894C0000}"/>
    <cellStyle name="SAPBEXHLevel0X 18 2 3 2 2 2" xfId="38771" xr:uid="{00000000-0005-0000-0000-00008A4C0000}"/>
    <cellStyle name="SAPBEXHLevel0X 18 2 3 3" xfId="19790" xr:uid="{00000000-0005-0000-0000-00008B4C0000}"/>
    <cellStyle name="SAPBEXHLevel0X 18 2 3 3 2" xfId="32541" xr:uid="{00000000-0005-0000-0000-00008C4C0000}"/>
    <cellStyle name="SAPBEXHLevel0X 18 2 4" xfId="12852" xr:uid="{00000000-0005-0000-0000-00008D4C0000}"/>
    <cellStyle name="SAPBEXHLevel0X 18 2 4 2" xfId="26023" xr:uid="{00000000-0005-0000-0000-00008E4C0000}"/>
    <cellStyle name="SAPBEXHLevel0X 18 2 4 2 2" xfId="38774" xr:uid="{00000000-0005-0000-0000-00008F4C0000}"/>
    <cellStyle name="SAPBEXHLevel0X 18 2 5" xfId="19787" xr:uid="{00000000-0005-0000-0000-0000904C0000}"/>
    <cellStyle name="SAPBEXHLevel0X 18 2 5 2" xfId="32538" xr:uid="{00000000-0005-0000-0000-0000914C0000}"/>
    <cellStyle name="SAPBEXHLevel0X 18 3" xfId="5969" xr:uid="{00000000-0005-0000-0000-0000924C0000}"/>
    <cellStyle name="SAPBEXHLevel0X 18 3 2" xfId="12848" xr:uid="{00000000-0005-0000-0000-0000934C0000}"/>
    <cellStyle name="SAPBEXHLevel0X 18 3 2 2" xfId="26019" xr:uid="{00000000-0005-0000-0000-0000944C0000}"/>
    <cellStyle name="SAPBEXHLevel0X 18 3 2 2 2" xfId="38770" xr:uid="{00000000-0005-0000-0000-0000954C0000}"/>
    <cellStyle name="SAPBEXHLevel0X 18 3 3" xfId="19791" xr:uid="{00000000-0005-0000-0000-0000964C0000}"/>
    <cellStyle name="SAPBEXHLevel0X 18 3 3 2" xfId="32542" xr:uid="{00000000-0005-0000-0000-0000974C0000}"/>
    <cellStyle name="SAPBEXHLevel0X 18 4" xfId="12853" xr:uid="{00000000-0005-0000-0000-0000984C0000}"/>
    <cellStyle name="SAPBEXHLevel0X 18 4 2" xfId="26024" xr:uid="{00000000-0005-0000-0000-0000994C0000}"/>
    <cellStyle name="SAPBEXHLevel0X 18 4 2 2" xfId="38775" xr:uid="{00000000-0005-0000-0000-00009A4C0000}"/>
    <cellStyle name="SAPBEXHLevel0X 18 5" xfId="19786" xr:uid="{00000000-0005-0000-0000-00009B4C0000}"/>
    <cellStyle name="SAPBEXHLevel0X 18 5 2" xfId="32537" xr:uid="{00000000-0005-0000-0000-00009C4C0000}"/>
    <cellStyle name="SAPBEXHLevel0X 19" xfId="5970" xr:uid="{00000000-0005-0000-0000-00009D4C0000}"/>
    <cellStyle name="SAPBEXHLevel0X 19 2" xfId="5971" xr:uid="{00000000-0005-0000-0000-00009E4C0000}"/>
    <cellStyle name="SAPBEXHLevel0X 19 2 2" xfId="5972" xr:uid="{00000000-0005-0000-0000-00009F4C0000}"/>
    <cellStyle name="SAPBEXHLevel0X 19 2 2 2" xfId="5973" xr:uid="{00000000-0005-0000-0000-0000A04C0000}"/>
    <cellStyle name="SAPBEXHLevel0X 19 2 2 2 2" xfId="12844" xr:uid="{00000000-0005-0000-0000-0000A14C0000}"/>
    <cellStyle name="SAPBEXHLevel0X 19 2 2 2 2 2" xfId="26015" xr:uid="{00000000-0005-0000-0000-0000A24C0000}"/>
    <cellStyle name="SAPBEXHLevel0X 19 2 2 2 2 2 2" xfId="38766" xr:uid="{00000000-0005-0000-0000-0000A34C0000}"/>
    <cellStyle name="SAPBEXHLevel0X 19 2 2 2 3" xfId="19795" xr:uid="{00000000-0005-0000-0000-0000A44C0000}"/>
    <cellStyle name="SAPBEXHLevel0X 19 2 2 2 3 2" xfId="32546" xr:uid="{00000000-0005-0000-0000-0000A54C0000}"/>
    <cellStyle name="SAPBEXHLevel0X 19 2 2 3" xfId="12845" xr:uid="{00000000-0005-0000-0000-0000A64C0000}"/>
    <cellStyle name="SAPBEXHLevel0X 19 2 2 3 2" xfId="26016" xr:uid="{00000000-0005-0000-0000-0000A74C0000}"/>
    <cellStyle name="SAPBEXHLevel0X 19 2 2 3 2 2" xfId="38767" xr:uid="{00000000-0005-0000-0000-0000A84C0000}"/>
    <cellStyle name="SAPBEXHLevel0X 19 2 2 4" xfId="19794" xr:uid="{00000000-0005-0000-0000-0000A94C0000}"/>
    <cellStyle name="SAPBEXHLevel0X 19 2 2 4 2" xfId="32545" xr:uid="{00000000-0005-0000-0000-0000AA4C0000}"/>
    <cellStyle name="SAPBEXHLevel0X 19 2 3" xfId="5974" xr:uid="{00000000-0005-0000-0000-0000AB4C0000}"/>
    <cellStyle name="SAPBEXHLevel0X 19 2 3 2" xfId="12843" xr:uid="{00000000-0005-0000-0000-0000AC4C0000}"/>
    <cellStyle name="SAPBEXHLevel0X 19 2 3 2 2" xfId="26014" xr:uid="{00000000-0005-0000-0000-0000AD4C0000}"/>
    <cellStyle name="SAPBEXHLevel0X 19 2 3 2 2 2" xfId="38765" xr:uid="{00000000-0005-0000-0000-0000AE4C0000}"/>
    <cellStyle name="SAPBEXHLevel0X 19 2 3 3" xfId="19796" xr:uid="{00000000-0005-0000-0000-0000AF4C0000}"/>
    <cellStyle name="SAPBEXHLevel0X 19 2 3 3 2" xfId="32547" xr:uid="{00000000-0005-0000-0000-0000B04C0000}"/>
    <cellStyle name="SAPBEXHLevel0X 19 2 4" xfId="12846" xr:uid="{00000000-0005-0000-0000-0000B14C0000}"/>
    <cellStyle name="SAPBEXHLevel0X 19 2 4 2" xfId="26017" xr:uid="{00000000-0005-0000-0000-0000B24C0000}"/>
    <cellStyle name="SAPBEXHLevel0X 19 2 4 2 2" xfId="38768" xr:uid="{00000000-0005-0000-0000-0000B34C0000}"/>
    <cellStyle name="SAPBEXHLevel0X 19 2 5" xfId="19793" xr:uid="{00000000-0005-0000-0000-0000B44C0000}"/>
    <cellStyle name="SAPBEXHLevel0X 19 2 5 2" xfId="32544" xr:uid="{00000000-0005-0000-0000-0000B54C0000}"/>
    <cellStyle name="SAPBEXHLevel0X 19 3" xfId="5975" xr:uid="{00000000-0005-0000-0000-0000B64C0000}"/>
    <cellStyle name="SAPBEXHLevel0X 19 3 2" xfId="12842" xr:uid="{00000000-0005-0000-0000-0000B74C0000}"/>
    <cellStyle name="SAPBEXHLevel0X 19 3 2 2" xfId="26013" xr:uid="{00000000-0005-0000-0000-0000B84C0000}"/>
    <cellStyle name="SAPBEXHLevel0X 19 3 2 2 2" xfId="38764" xr:uid="{00000000-0005-0000-0000-0000B94C0000}"/>
    <cellStyle name="SAPBEXHLevel0X 19 3 3" xfId="19797" xr:uid="{00000000-0005-0000-0000-0000BA4C0000}"/>
    <cellStyle name="SAPBEXHLevel0X 19 3 3 2" xfId="32548" xr:uid="{00000000-0005-0000-0000-0000BB4C0000}"/>
    <cellStyle name="SAPBEXHLevel0X 19 4" xfId="12847" xr:uid="{00000000-0005-0000-0000-0000BC4C0000}"/>
    <cellStyle name="SAPBEXHLevel0X 19 4 2" xfId="26018" xr:uid="{00000000-0005-0000-0000-0000BD4C0000}"/>
    <cellStyle name="SAPBEXHLevel0X 19 4 2 2" xfId="38769" xr:uid="{00000000-0005-0000-0000-0000BE4C0000}"/>
    <cellStyle name="SAPBEXHLevel0X 19 5" xfId="19792" xr:uid="{00000000-0005-0000-0000-0000BF4C0000}"/>
    <cellStyle name="SAPBEXHLevel0X 19 5 2" xfId="32543" xr:uid="{00000000-0005-0000-0000-0000C04C0000}"/>
    <cellStyle name="SAPBEXHLevel0X 2" xfId="5976" xr:uid="{00000000-0005-0000-0000-0000C14C0000}"/>
    <cellStyle name="SAPBEXHLevel0X 2 2" xfId="5977" xr:uid="{00000000-0005-0000-0000-0000C24C0000}"/>
    <cellStyle name="SAPBEXHLevel0X 2 2 2" xfId="5978" xr:uid="{00000000-0005-0000-0000-0000C34C0000}"/>
    <cellStyle name="SAPBEXHLevel0X 2 2 2 2" xfId="5979" xr:uid="{00000000-0005-0000-0000-0000C44C0000}"/>
    <cellStyle name="SAPBEXHLevel0X 2 2 2 2 2" xfId="5980" xr:uid="{00000000-0005-0000-0000-0000C54C0000}"/>
    <cellStyle name="SAPBEXHLevel0X 2 2 2 2 2 2" xfId="5981" xr:uid="{00000000-0005-0000-0000-0000C64C0000}"/>
    <cellStyle name="SAPBEXHLevel0X 2 2 2 2 2 2 2" xfId="12836" xr:uid="{00000000-0005-0000-0000-0000C74C0000}"/>
    <cellStyle name="SAPBEXHLevel0X 2 2 2 2 2 2 2 2" xfId="26007" xr:uid="{00000000-0005-0000-0000-0000C84C0000}"/>
    <cellStyle name="SAPBEXHLevel0X 2 2 2 2 2 2 2 2 2" xfId="38758" xr:uid="{00000000-0005-0000-0000-0000C94C0000}"/>
    <cellStyle name="SAPBEXHLevel0X 2 2 2 2 2 2 3" xfId="19803" xr:uid="{00000000-0005-0000-0000-0000CA4C0000}"/>
    <cellStyle name="SAPBEXHLevel0X 2 2 2 2 2 2 3 2" xfId="32554" xr:uid="{00000000-0005-0000-0000-0000CB4C0000}"/>
    <cellStyle name="SAPBEXHLevel0X 2 2 2 2 2 3" xfId="12837" xr:uid="{00000000-0005-0000-0000-0000CC4C0000}"/>
    <cellStyle name="SAPBEXHLevel0X 2 2 2 2 2 3 2" xfId="26008" xr:uid="{00000000-0005-0000-0000-0000CD4C0000}"/>
    <cellStyle name="SAPBEXHLevel0X 2 2 2 2 2 3 2 2" xfId="38759" xr:uid="{00000000-0005-0000-0000-0000CE4C0000}"/>
    <cellStyle name="SAPBEXHLevel0X 2 2 2 2 2 4" xfId="19802" xr:uid="{00000000-0005-0000-0000-0000CF4C0000}"/>
    <cellStyle name="SAPBEXHLevel0X 2 2 2 2 2 4 2" xfId="32553" xr:uid="{00000000-0005-0000-0000-0000D04C0000}"/>
    <cellStyle name="SAPBEXHLevel0X 2 2 2 2 3" xfId="5982" xr:uid="{00000000-0005-0000-0000-0000D14C0000}"/>
    <cellStyle name="SAPBEXHLevel0X 2 2 2 2 3 2" xfId="12835" xr:uid="{00000000-0005-0000-0000-0000D24C0000}"/>
    <cellStyle name="SAPBEXHLevel0X 2 2 2 2 3 2 2" xfId="26006" xr:uid="{00000000-0005-0000-0000-0000D34C0000}"/>
    <cellStyle name="SAPBEXHLevel0X 2 2 2 2 3 2 2 2" xfId="38757" xr:uid="{00000000-0005-0000-0000-0000D44C0000}"/>
    <cellStyle name="SAPBEXHLevel0X 2 2 2 2 3 3" xfId="19804" xr:uid="{00000000-0005-0000-0000-0000D54C0000}"/>
    <cellStyle name="SAPBEXHLevel0X 2 2 2 2 3 3 2" xfId="32555" xr:uid="{00000000-0005-0000-0000-0000D64C0000}"/>
    <cellStyle name="SAPBEXHLevel0X 2 2 2 2 4" xfId="12838" xr:uid="{00000000-0005-0000-0000-0000D74C0000}"/>
    <cellStyle name="SAPBEXHLevel0X 2 2 2 2 4 2" xfId="26009" xr:uid="{00000000-0005-0000-0000-0000D84C0000}"/>
    <cellStyle name="SAPBEXHLevel0X 2 2 2 2 4 2 2" xfId="38760" xr:uid="{00000000-0005-0000-0000-0000D94C0000}"/>
    <cellStyle name="SAPBEXHLevel0X 2 2 2 2 5" xfId="19801" xr:uid="{00000000-0005-0000-0000-0000DA4C0000}"/>
    <cellStyle name="SAPBEXHLevel0X 2 2 2 2 5 2" xfId="32552" xr:uid="{00000000-0005-0000-0000-0000DB4C0000}"/>
    <cellStyle name="SAPBEXHLevel0X 2 2 2 3" xfId="5983" xr:uid="{00000000-0005-0000-0000-0000DC4C0000}"/>
    <cellStyle name="SAPBEXHLevel0X 2 2 2 3 2" xfId="12834" xr:uid="{00000000-0005-0000-0000-0000DD4C0000}"/>
    <cellStyle name="SAPBEXHLevel0X 2 2 2 3 2 2" xfId="26005" xr:uid="{00000000-0005-0000-0000-0000DE4C0000}"/>
    <cellStyle name="SAPBEXHLevel0X 2 2 2 3 2 2 2" xfId="38756" xr:uid="{00000000-0005-0000-0000-0000DF4C0000}"/>
    <cellStyle name="SAPBEXHLevel0X 2 2 2 3 3" xfId="19805" xr:uid="{00000000-0005-0000-0000-0000E04C0000}"/>
    <cellStyle name="SAPBEXHLevel0X 2 2 2 3 3 2" xfId="32556" xr:uid="{00000000-0005-0000-0000-0000E14C0000}"/>
    <cellStyle name="SAPBEXHLevel0X 2 2 2 4" xfId="5984" xr:uid="{00000000-0005-0000-0000-0000E24C0000}"/>
    <cellStyle name="SAPBEXHLevel0X 2 2 2 4 2" xfId="12833" xr:uid="{00000000-0005-0000-0000-0000E34C0000}"/>
    <cellStyle name="SAPBEXHLevel0X 2 2 2 4 2 2" xfId="26004" xr:uid="{00000000-0005-0000-0000-0000E44C0000}"/>
    <cellStyle name="SAPBEXHLevel0X 2 2 2 4 2 2 2" xfId="38755" xr:uid="{00000000-0005-0000-0000-0000E54C0000}"/>
    <cellStyle name="SAPBEXHLevel0X 2 2 2 4 3" xfId="19806" xr:uid="{00000000-0005-0000-0000-0000E64C0000}"/>
    <cellStyle name="SAPBEXHLevel0X 2 2 2 4 3 2" xfId="32557" xr:uid="{00000000-0005-0000-0000-0000E74C0000}"/>
    <cellStyle name="SAPBEXHLevel0X 2 2 2 5" xfId="12839" xr:uid="{00000000-0005-0000-0000-0000E84C0000}"/>
    <cellStyle name="SAPBEXHLevel0X 2 2 2 5 2" xfId="26010" xr:uid="{00000000-0005-0000-0000-0000E94C0000}"/>
    <cellStyle name="SAPBEXHLevel0X 2 2 2 5 2 2" xfId="38761" xr:uid="{00000000-0005-0000-0000-0000EA4C0000}"/>
    <cellStyle name="SAPBEXHLevel0X 2 2 2 6" xfId="19800" xr:uid="{00000000-0005-0000-0000-0000EB4C0000}"/>
    <cellStyle name="SAPBEXHLevel0X 2 2 2 6 2" xfId="32551" xr:uid="{00000000-0005-0000-0000-0000EC4C0000}"/>
    <cellStyle name="SAPBEXHLevel0X 2 2 3" xfId="5985" xr:uid="{00000000-0005-0000-0000-0000ED4C0000}"/>
    <cellStyle name="SAPBEXHLevel0X 2 2 3 2" xfId="5986" xr:uid="{00000000-0005-0000-0000-0000EE4C0000}"/>
    <cellStyle name="SAPBEXHLevel0X 2 2 3 2 2" xfId="5987" xr:uid="{00000000-0005-0000-0000-0000EF4C0000}"/>
    <cellStyle name="SAPBEXHLevel0X 2 2 3 2 2 2" xfId="12830" xr:uid="{00000000-0005-0000-0000-0000F04C0000}"/>
    <cellStyle name="SAPBEXHLevel0X 2 2 3 2 2 2 2" xfId="26001" xr:uid="{00000000-0005-0000-0000-0000F14C0000}"/>
    <cellStyle name="SAPBEXHLevel0X 2 2 3 2 2 2 2 2" xfId="38752" xr:uid="{00000000-0005-0000-0000-0000F24C0000}"/>
    <cellStyle name="SAPBEXHLevel0X 2 2 3 2 2 3" xfId="19809" xr:uid="{00000000-0005-0000-0000-0000F34C0000}"/>
    <cellStyle name="SAPBEXHLevel0X 2 2 3 2 2 3 2" xfId="32560" xr:uid="{00000000-0005-0000-0000-0000F44C0000}"/>
    <cellStyle name="SAPBEXHLevel0X 2 2 3 2 3" xfId="12831" xr:uid="{00000000-0005-0000-0000-0000F54C0000}"/>
    <cellStyle name="SAPBEXHLevel0X 2 2 3 2 3 2" xfId="26002" xr:uid="{00000000-0005-0000-0000-0000F64C0000}"/>
    <cellStyle name="SAPBEXHLevel0X 2 2 3 2 3 2 2" xfId="38753" xr:uid="{00000000-0005-0000-0000-0000F74C0000}"/>
    <cellStyle name="SAPBEXHLevel0X 2 2 3 2 4" xfId="19808" xr:uid="{00000000-0005-0000-0000-0000F84C0000}"/>
    <cellStyle name="SAPBEXHLevel0X 2 2 3 2 4 2" xfId="32559" xr:uid="{00000000-0005-0000-0000-0000F94C0000}"/>
    <cellStyle name="SAPBEXHLevel0X 2 2 3 3" xfId="5988" xr:uid="{00000000-0005-0000-0000-0000FA4C0000}"/>
    <cellStyle name="SAPBEXHLevel0X 2 2 3 3 2" xfId="12829" xr:uid="{00000000-0005-0000-0000-0000FB4C0000}"/>
    <cellStyle name="SAPBEXHLevel0X 2 2 3 3 2 2" xfId="26000" xr:uid="{00000000-0005-0000-0000-0000FC4C0000}"/>
    <cellStyle name="SAPBEXHLevel0X 2 2 3 3 2 2 2" xfId="38751" xr:uid="{00000000-0005-0000-0000-0000FD4C0000}"/>
    <cellStyle name="SAPBEXHLevel0X 2 2 3 3 3" xfId="19810" xr:uid="{00000000-0005-0000-0000-0000FE4C0000}"/>
    <cellStyle name="SAPBEXHLevel0X 2 2 3 3 3 2" xfId="32561" xr:uid="{00000000-0005-0000-0000-0000FF4C0000}"/>
    <cellStyle name="SAPBEXHLevel0X 2 2 3 4" xfId="12832" xr:uid="{00000000-0005-0000-0000-0000004D0000}"/>
    <cellStyle name="SAPBEXHLevel0X 2 2 3 4 2" xfId="26003" xr:uid="{00000000-0005-0000-0000-0000014D0000}"/>
    <cellStyle name="SAPBEXHLevel0X 2 2 3 4 2 2" xfId="38754" xr:uid="{00000000-0005-0000-0000-0000024D0000}"/>
    <cellStyle name="SAPBEXHLevel0X 2 2 3 5" xfId="19807" xr:uid="{00000000-0005-0000-0000-0000034D0000}"/>
    <cellStyle name="SAPBEXHLevel0X 2 2 3 5 2" xfId="32558" xr:uid="{00000000-0005-0000-0000-0000044D0000}"/>
    <cellStyle name="SAPBEXHLevel0X 2 2 4" xfId="5989" xr:uid="{00000000-0005-0000-0000-0000054D0000}"/>
    <cellStyle name="SAPBEXHLevel0X 2 2 4 2" xfId="12828" xr:uid="{00000000-0005-0000-0000-0000064D0000}"/>
    <cellStyle name="SAPBEXHLevel0X 2 2 4 2 2" xfId="25999" xr:uid="{00000000-0005-0000-0000-0000074D0000}"/>
    <cellStyle name="SAPBEXHLevel0X 2 2 4 2 2 2" xfId="38750" xr:uid="{00000000-0005-0000-0000-0000084D0000}"/>
    <cellStyle name="SAPBEXHLevel0X 2 2 4 3" xfId="19811" xr:uid="{00000000-0005-0000-0000-0000094D0000}"/>
    <cellStyle name="SAPBEXHLevel0X 2 2 4 3 2" xfId="32562" xr:uid="{00000000-0005-0000-0000-00000A4D0000}"/>
    <cellStyle name="SAPBEXHLevel0X 2 2 5" xfId="12840" xr:uid="{00000000-0005-0000-0000-00000B4D0000}"/>
    <cellStyle name="SAPBEXHLevel0X 2 2 5 2" xfId="26011" xr:uid="{00000000-0005-0000-0000-00000C4D0000}"/>
    <cellStyle name="SAPBEXHLevel0X 2 2 5 2 2" xfId="38762" xr:uid="{00000000-0005-0000-0000-00000D4D0000}"/>
    <cellStyle name="SAPBEXHLevel0X 2 2 6" xfId="19799" xr:uid="{00000000-0005-0000-0000-00000E4D0000}"/>
    <cellStyle name="SAPBEXHLevel0X 2 2 6 2" xfId="32550" xr:uid="{00000000-0005-0000-0000-00000F4D0000}"/>
    <cellStyle name="SAPBEXHLevel0X 2 3" xfId="5990" xr:uid="{00000000-0005-0000-0000-0000104D0000}"/>
    <cellStyle name="SAPBEXHLevel0X 2 3 2" xfId="5991" xr:uid="{00000000-0005-0000-0000-0000114D0000}"/>
    <cellStyle name="SAPBEXHLevel0X 2 3 2 2" xfId="5992" xr:uid="{00000000-0005-0000-0000-0000124D0000}"/>
    <cellStyle name="SAPBEXHLevel0X 2 3 2 2 2" xfId="5993" xr:uid="{00000000-0005-0000-0000-0000134D0000}"/>
    <cellStyle name="SAPBEXHLevel0X 2 3 2 2 2 2" xfId="12824" xr:uid="{00000000-0005-0000-0000-0000144D0000}"/>
    <cellStyle name="SAPBEXHLevel0X 2 3 2 2 2 2 2" xfId="25995" xr:uid="{00000000-0005-0000-0000-0000154D0000}"/>
    <cellStyle name="SAPBEXHLevel0X 2 3 2 2 2 2 2 2" xfId="38746" xr:uid="{00000000-0005-0000-0000-0000164D0000}"/>
    <cellStyle name="SAPBEXHLevel0X 2 3 2 2 2 3" xfId="19815" xr:uid="{00000000-0005-0000-0000-0000174D0000}"/>
    <cellStyle name="SAPBEXHLevel0X 2 3 2 2 2 3 2" xfId="32566" xr:uid="{00000000-0005-0000-0000-0000184D0000}"/>
    <cellStyle name="SAPBEXHLevel0X 2 3 2 2 3" xfId="12825" xr:uid="{00000000-0005-0000-0000-0000194D0000}"/>
    <cellStyle name="SAPBEXHLevel0X 2 3 2 2 3 2" xfId="25996" xr:uid="{00000000-0005-0000-0000-00001A4D0000}"/>
    <cellStyle name="SAPBEXHLevel0X 2 3 2 2 3 2 2" xfId="38747" xr:uid="{00000000-0005-0000-0000-00001B4D0000}"/>
    <cellStyle name="SAPBEXHLevel0X 2 3 2 2 4" xfId="19814" xr:uid="{00000000-0005-0000-0000-00001C4D0000}"/>
    <cellStyle name="SAPBEXHLevel0X 2 3 2 2 4 2" xfId="32565" xr:uid="{00000000-0005-0000-0000-00001D4D0000}"/>
    <cellStyle name="SAPBEXHLevel0X 2 3 2 3" xfId="5994" xr:uid="{00000000-0005-0000-0000-00001E4D0000}"/>
    <cellStyle name="SAPBEXHLevel0X 2 3 2 3 2" xfId="12823" xr:uid="{00000000-0005-0000-0000-00001F4D0000}"/>
    <cellStyle name="SAPBEXHLevel0X 2 3 2 3 2 2" xfId="25994" xr:uid="{00000000-0005-0000-0000-0000204D0000}"/>
    <cellStyle name="SAPBEXHLevel0X 2 3 2 3 2 2 2" xfId="38745" xr:uid="{00000000-0005-0000-0000-0000214D0000}"/>
    <cellStyle name="SAPBEXHLevel0X 2 3 2 3 3" xfId="19816" xr:uid="{00000000-0005-0000-0000-0000224D0000}"/>
    <cellStyle name="SAPBEXHLevel0X 2 3 2 3 3 2" xfId="32567" xr:uid="{00000000-0005-0000-0000-0000234D0000}"/>
    <cellStyle name="SAPBEXHLevel0X 2 3 2 4" xfId="5995" xr:uid="{00000000-0005-0000-0000-0000244D0000}"/>
    <cellStyle name="SAPBEXHLevel0X 2 3 2 4 2" xfId="12822" xr:uid="{00000000-0005-0000-0000-0000254D0000}"/>
    <cellStyle name="SAPBEXHLevel0X 2 3 2 4 2 2" xfId="25993" xr:uid="{00000000-0005-0000-0000-0000264D0000}"/>
    <cellStyle name="SAPBEXHLevel0X 2 3 2 4 2 2 2" xfId="38744" xr:uid="{00000000-0005-0000-0000-0000274D0000}"/>
    <cellStyle name="SAPBEXHLevel0X 2 3 2 4 3" xfId="19817" xr:uid="{00000000-0005-0000-0000-0000284D0000}"/>
    <cellStyle name="SAPBEXHLevel0X 2 3 2 4 3 2" xfId="32568" xr:uid="{00000000-0005-0000-0000-0000294D0000}"/>
    <cellStyle name="SAPBEXHLevel0X 2 3 2 5" xfId="12826" xr:uid="{00000000-0005-0000-0000-00002A4D0000}"/>
    <cellStyle name="SAPBEXHLevel0X 2 3 2 5 2" xfId="25997" xr:uid="{00000000-0005-0000-0000-00002B4D0000}"/>
    <cellStyle name="SAPBEXHLevel0X 2 3 2 5 2 2" xfId="38748" xr:uid="{00000000-0005-0000-0000-00002C4D0000}"/>
    <cellStyle name="SAPBEXHLevel0X 2 3 2 6" xfId="19813" xr:uid="{00000000-0005-0000-0000-00002D4D0000}"/>
    <cellStyle name="SAPBEXHLevel0X 2 3 2 6 2" xfId="32564" xr:uid="{00000000-0005-0000-0000-00002E4D0000}"/>
    <cellStyle name="SAPBEXHLevel0X 2 3 3" xfId="5996" xr:uid="{00000000-0005-0000-0000-00002F4D0000}"/>
    <cellStyle name="SAPBEXHLevel0X 2 3 3 2" xfId="5997" xr:uid="{00000000-0005-0000-0000-0000304D0000}"/>
    <cellStyle name="SAPBEXHLevel0X 2 3 3 2 2" xfId="12820" xr:uid="{00000000-0005-0000-0000-0000314D0000}"/>
    <cellStyle name="SAPBEXHLevel0X 2 3 3 2 2 2" xfId="25991" xr:uid="{00000000-0005-0000-0000-0000324D0000}"/>
    <cellStyle name="SAPBEXHLevel0X 2 3 3 2 2 2 2" xfId="38742" xr:uid="{00000000-0005-0000-0000-0000334D0000}"/>
    <cellStyle name="SAPBEXHLevel0X 2 3 3 2 3" xfId="19819" xr:uid="{00000000-0005-0000-0000-0000344D0000}"/>
    <cellStyle name="SAPBEXHLevel0X 2 3 3 2 3 2" xfId="32570" xr:uid="{00000000-0005-0000-0000-0000354D0000}"/>
    <cellStyle name="SAPBEXHLevel0X 2 3 3 3" xfId="12821" xr:uid="{00000000-0005-0000-0000-0000364D0000}"/>
    <cellStyle name="SAPBEXHLevel0X 2 3 3 3 2" xfId="25992" xr:uid="{00000000-0005-0000-0000-0000374D0000}"/>
    <cellStyle name="SAPBEXHLevel0X 2 3 3 3 2 2" xfId="38743" xr:uid="{00000000-0005-0000-0000-0000384D0000}"/>
    <cellStyle name="SAPBEXHLevel0X 2 3 3 4" xfId="19818" xr:uid="{00000000-0005-0000-0000-0000394D0000}"/>
    <cellStyle name="SAPBEXHLevel0X 2 3 3 4 2" xfId="32569" xr:uid="{00000000-0005-0000-0000-00003A4D0000}"/>
    <cellStyle name="SAPBEXHLevel0X 2 3 4" xfId="5998" xr:uid="{00000000-0005-0000-0000-00003B4D0000}"/>
    <cellStyle name="SAPBEXHLevel0X 2 3 4 2" xfId="12819" xr:uid="{00000000-0005-0000-0000-00003C4D0000}"/>
    <cellStyle name="SAPBEXHLevel0X 2 3 4 2 2" xfId="25990" xr:uid="{00000000-0005-0000-0000-00003D4D0000}"/>
    <cellStyle name="SAPBEXHLevel0X 2 3 4 2 2 2" xfId="38741" xr:uid="{00000000-0005-0000-0000-00003E4D0000}"/>
    <cellStyle name="SAPBEXHLevel0X 2 3 4 3" xfId="19820" xr:uid="{00000000-0005-0000-0000-00003F4D0000}"/>
    <cellStyle name="SAPBEXHLevel0X 2 3 4 3 2" xfId="32571" xr:uid="{00000000-0005-0000-0000-0000404D0000}"/>
    <cellStyle name="SAPBEXHLevel0X 2 3 5" xfId="12827" xr:uid="{00000000-0005-0000-0000-0000414D0000}"/>
    <cellStyle name="SAPBEXHLevel0X 2 3 5 2" xfId="25998" xr:uid="{00000000-0005-0000-0000-0000424D0000}"/>
    <cellStyle name="SAPBEXHLevel0X 2 3 5 2 2" xfId="38749" xr:uid="{00000000-0005-0000-0000-0000434D0000}"/>
    <cellStyle name="SAPBEXHLevel0X 2 3 6" xfId="19812" xr:uid="{00000000-0005-0000-0000-0000444D0000}"/>
    <cellStyle name="SAPBEXHLevel0X 2 3 6 2" xfId="32563" xr:uid="{00000000-0005-0000-0000-0000454D0000}"/>
    <cellStyle name="SAPBEXHLevel0X 2 4" xfId="5999" xr:uid="{00000000-0005-0000-0000-0000464D0000}"/>
    <cellStyle name="SAPBEXHLevel0X 2 4 2" xfId="6000" xr:uid="{00000000-0005-0000-0000-0000474D0000}"/>
    <cellStyle name="SAPBEXHLevel0X 2 4 2 2" xfId="6001" xr:uid="{00000000-0005-0000-0000-0000484D0000}"/>
    <cellStyle name="SAPBEXHLevel0X 2 4 2 2 2" xfId="6002" xr:uid="{00000000-0005-0000-0000-0000494D0000}"/>
    <cellStyle name="SAPBEXHLevel0X 2 4 2 2 2 2" xfId="12815" xr:uid="{00000000-0005-0000-0000-00004A4D0000}"/>
    <cellStyle name="SAPBEXHLevel0X 2 4 2 2 2 2 2" xfId="25986" xr:uid="{00000000-0005-0000-0000-00004B4D0000}"/>
    <cellStyle name="SAPBEXHLevel0X 2 4 2 2 2 2 2 2" xfId="38737" xr:uid="{00000000-0005-0000-0000-00004C4D0000}"/>
    <cellStyle name="SAPBEXHLevel0X 2 4 2 2 2 3" xfId="19824" xr:uid="{00000000-0005-0000-0000-00004D4D0000}"/>
    <cellStyle name="SAPBEXHLevel0X 2 4 2 2 2 3 2" xfId="32575" xr:uid="{00000000-0005-0000-0000-00004E4D0000}"/>
    <cellStyle name="SAPBEXHLevel0X 2 4 2 2 3" xfId="12816" xr:uid="{00000000-0005-0000-0000-00004F4D0000}"/>
    <cellStyle name="SAPBEXHLevel0X 2 4 2 2 3 2" xfId="25987" xr:uid="{00000000-0005-0000-0000-0000504D0000}"/>
    <cellStyle name="SAPBEXHLevel0X 2 4 2 2 3 2 2" xfId="38738" xr:uid="{00000000-0005-0000-0000-0000514D0000}"/>
    <cellStyle name="SAPBEXHLevel0X 2 4 2 2 4" xfId="19823" xr:uid="{00000000-0005-0000-0000-0000524D0000}"/>
    <cellStyle name="SAPBEXHLevel0X 2 4 2 2 4 2" xfId="32574" xr:uid="{00000000-0005-0000-0000-0000534D0000}"/>
    <cellStyle name="SAPBEXHLevel0X 2 4 2 3" xfId="6003" xr:uid="{00000000-0005-0000-0000-0000544D0000}"/>
    <cellStyle name="SAPBEXHLevel0X 2 4 2 3 2" xfId="12814" xr:uid="{00000000-0005-0000-0000-0000554D0000}"/>
    <cellStyle name="SAPBEXHLevel0X 2 4 2 3 2 2" xfId="25985" xr:uid="{00000000-0005-0000-0000-0000564D0000}"/>
    <cellStyle name="SAPBEXHLevel0X 2 4 2 3 2 2 2" xfId="38736" xr:uid="{00000000-0005-0000-0000-0000574D0000}"/>
    <cellStyle name="SAPBEXHLevel0X 2 4 2 3 3" xfId="19825" xr:uid="{00000000-0005-0000-0000-0000584D0000}"/>
    <cellStyle name="SAPBEXHLevel0X 2 4 2 3 3 2" xfId="32576" xr:uid="{00000000-0005-0000-0000-0000594D0000}"/>
    <cellStyle name="SAPBEXHLevel0X 2 4 2 4" xfId="12817" xr:uid="{00000000-0005-0000-0000-00005A4D0000}"/>
    <cellStyle name="SAPBEXHLevel0X 2 4 2 4 2" xfId="25988" xr:uid="{00000000-0005-0000-0000-00005B4D0000}"/>
    <cellStyle name="SAPBEXHLevel0X 2 4 2 4 2 2" xfId="38739" xr:uid="{00000000-0005-0000-0000-00005C4D0000}"/>
    <cellStyle name="SAPBEXHLevel0X 2 4 2 5" xfId="19822" xr:uid="{00000000-0005-0000-0000-00005D4D0000}"/>
    <cellStyle name="SAPBEXHLevel0X 2 4 2 5 2" xfId="32573" xr:uid="{00000000-0005-0000-0000-00005E4D0000}"/>
    <cellStyle name="SAPBEXHLevel0X 2 4 3" xfId="6004" xr:uid="{00000000-0005-0000-0000-00005F4D0000}"/>
    <cellStyle name="SAPBEXHLevel0X 2 4 3 2" xfId="12813" xr:uid="{00000000-0005-0000-0000-0000604D0000}"/>
    <cellStyle name="SAPBEXHLevel0X 2 4 3 2 2" xfId="25984" xr:uid="{00000000-0005-0000-0000-0000614D0000}"/>
    <cellStyle name="SAPBEXHLevel0X 2 4 3 2 2 2" xfId="38735" xr:uid="{00000000-0005-0000-0000-0000624D0000}"/>
    <cellStyle name="SAPBEXHLevel0X 2 4 3 3" xfId="19826" xr:uid="{00000000-0005-0000-0000-0000634D0000}"/>
    <cellStyle name="SAPBEXHLevel0X 2 4 3 3 2" xfId="32577" xr:uid="{00000000-0005-0000-0000-0000644D0000}"/>
    <cellStyle name="SAPBEXHLevel0X 2 4 4" xfId="6005" xr:uid="{00000000-0005-0000-0000-0000654D0000}"/>
    <cellStyle name="SAPBEXHLevel0X 2 4 4 2" xfId="12812" xr:uid="{00000000-0005-0000-0000-0000664D0000}"/>
    <cellStyle name="SAPBEXHLevel0X 2 4 4 2 2" xfId="25983" xr:uid="{00000000-0005-0000-0000-0000674D0000}"/>
    <cellStyle name="SAPBEXHLevel0X 2 4 4 2 2 2" xfId="38734" xr:uid="{00000000-0005-0000-0000-0000684D0000}"/>
    <cellStyle name="SAPBEXHLevel0X 2 4 4 3" xfId="19827" xr:uid="{00000000-0005-0000-0000-0000694D0000}"/>
    <cellStyle name="SAPBEXHLevel0X 2 4 4 3 2" xfId="32578" xr:uid="{00000000-0005-0000-0000-00006A4D0000}"/>
    <cellStyle name="SAPBEXHLevel0X 2 4 5" xfId="12818" xr:uid="{00000000-0005-0000-0000-00006B4D0000}"/>
    <cellStyle name="SAPBEXHLevel0X 2 4 5 2" xfId="25989" xr:uid="{00000000-0005-0000-0000-00006C4D0000}"/>
    <cellStyle name="SAPBEXHLevel0X 2 4 5 2 2" xfId="38740" xr:uid="{00000000-0005-0000-0000-00006D4D0000}"/>
    <cellStyle name="SAPBEXHLevel0X 2 4 6" xfId="19821" xr:uid="{00000000-0005-0000-0000-00006E4D0000}"/>
    <cellStyle name="SAPBEXHLevel0X 2 4 6 2" xfId="32572" xr:uid="{00000000-0005-0000-0000-00006F4D0000}"/>
    <cellStyle name="SAPBEXHLevel0X 2 5" xfId="6006" xr:uid="{00000000-0005-0000-0000-0000704D0000}"/>
    <cellStyle name="SAPBEXHLevel0X 2 5 2" xfId="6007" xr:uid="{00000000-0005-0000-0000-0000714D0000}"/>
    <cellStyle name="SAPBEXHLevel0X 2 5 2 2" xfId="6008" xr:uid="{00000000-0005-0000-0000-0000724D0000}"/>
    <cellStyle name="SAPBEXHLevel0X 2 5 2 2 2" xfId="6009" xr:uid="{00000000-0005-0000-0000-0000734D0000}"/>
    <cellStyle name="SAPBEXHLevel0X 2 5 2 2 2 2" xfId="12808" xr:uid="{00000000-0005-0000-0000-0000744D0000}"/>
    <cellStyle name="SAPBEXHLevel0X 2 5 2 2 2 2 2" xfId="25979" xr:uid="{00000000-0005-0000-0000-0000754D0000}"/>
    <cellStyle name="SAPBEXHLevel0X 2 5 2 2 2 2 2 2" xfId="38730" xr:uid="{00000000-0005-0000-0000-0000764D0000}"/>
    <cellStyle name="SAPBEXHLevel0X 2 5 2 2 2 3" xfId="19831" xr:uid="{00000000-0005-0000-0000-0000774D0000}"/>
    <cellStyle name="SAPBEXHLevel0X 2 5 2 2 2 3 2" xfId="32582" xr:uid="{00000000-0005-0000-0000-0000784D0000}"/>
    <cellStyle name="SAPBEXHLevel0X 2 5 2 2 3" xfId="12809" xr:uid="{00000000-0005-0000-0000-0000794D0000}"/>
    <cellStyle name="SAPBEXHLevel0X 2 5 2 2 3 2" xfId="25980" xr:uid="{00000000-0005-0000-0000-00007A4D0000}"/>
    <cellStyle name="SAPBEXHLevel0X 2 5 2 2 3 2 2" xfId="38731" xr:uid="{00000000-0005-0000-0000-00007B4D0000}"/>
    <cellStyle name="SAPBEXHLevel0X 2 5 2 2 4" xfId="19830" xr:uid="{00000000-0005-0000-0000-00007C4D0000}"/>
    <cellStyle name="SAPBEXHLevel0X 2 5 2 2 4 2" xfId="32581" xr:uid="{00000000-0005-0000-0000-00007D4D0000}"/>
    <cellStyle name="SAPBEXHLevel0X 2 5 2 3" xfId="6010" xr:uid="{00000000-0005-0000-0000-00007E4D0000}"/>
    <cellStyle name="SAPBEXHLevel0X 2 5 2 3 2" xfId="12807" xr:uid="{00000000-0005-0000-0000-00007F4D0000}"/>
    <cellStyle name="SAPBEXHLevel0X 2 5 2 3 2 2" xfId="25978" xr:uid="{00000000-0005-0000-0000-0000804D0000}"/>
    <cellStyle name="SAPBEXHLevel0X 2 5 2 3 2 2 2" xfId="38729" xr:uid="{00000000-0005-0000-0000-0000814D0000}"/>
    <cellStyle name="SAPBEXHLevel0X 2 5 2 3 3" xfId="19832" xr:uid="{00000000-0005-0000-0000-0000824D0000}"/>
    <cellStyle name="SAPBEXHLevel0X 2 5 2 3 3 2" xfId="32583" xr:uid="{00000000-0005-0000-0000-0000834D0000}"/>
    <cellStyle name="SAPBEXHLevel0X 2 5 2 4" xfId="12810" xr:uid="{00000000-0005-0000-0000-0000844D0000}"/>
    <cellStyle name="SAPBEXHLevel0X 2 5 2 4 2" xfId="25981" xr:uid="{00000000-0005-0000-0000-0000854D0000}"/>
    <cellStyle name="SAPBEXHLevel0X 2 5 2 4 2 2" xfId="38732" xr:uid="{00000000-0005-0000-0000-0000864D0000}"/>
    <cellStyle name="SAPBEXHLevel0X 2 5 2 5" xfId="19829" xr:uid="{00000000-0005-0000-0000-0000874D0000}"/>
    <cellStyle name="SAPBEXHLevel0X 2 5 2 5 2" xfId="32580" xr:uid="{00000000-0005-0000-0000-0000884D0000}"/>
    <cellStyle name="SAPBEXHLevel0X 2 5 3" xfId="6011" xr:uid="{00000000-0005-0000-0000-0000894D0000}"/>
    <cellStyle name="SAPBEXHLevel0X 2 5 3 2" xfId="12806" xr:uid="{00000000-0005-0000-0000-00008A4D0000}"/>
    <cellStyle name="SAPBEXHLevel0X 2 5 3 2 2" xfId="25977" xr:uid="{00000000-0005-0000-0000-00008B4D0000}"/>
    <cellStyle name="SAPBEXHLevel0X 2 5 3 2 2 2" xfId="38728" xr:uid="{00000000-0005-0000-0000-00008C4D0000}"/>
    <cellStyle name="SAPBEXHLevel0X 2 5 3 3" xfId="19833" xr:uid="{00000000-0005-0000-0000-00008D4D0000}"/>
    <cellStyle name="SAPBEXHLevel0X 2 5 3 3 2" xfId="32584" xr:uid="{00000000-0005-0000-0000-00008E4D0000}"/>
    <cellStyle name="SAPBEXHLevel0X 2 5 4" xfId="6012" xr:uid="{00000000-0005-0000-0000-00008F4D0000}"/>
    <cellStyle name="SAPBEXHLevel0X 2 5 4 2" xfId="12805" xr:uid="{00000000-0005-0000-0000-0000904D0000}"/>
    <cellStyle name="SAPBEXHLevel0X 2 5 4 2 2" xfId="25976" xr:uid="{00000000-0005-0000-0000-0000914D0000}"/>
    <cellStyle name="SAPBEXHLevel0X 2 5 4 2 2 2" xfId="38727" xr:uid="{00000000-0005-0000-0000-0000924D0000}"/>
    <cellStyle name="SAPBEXHLevel0X 2 5 4 3" xfId="19834" xr:uid="{00000000-0005-0000-0000-0000934D0000}"/>
    <cellStyle name="SAPBEXHLevel0X 2 5 4 3 2" xfId="32585" xr:uid="{00000000-0005-0000-0000-0000944D0000}"/>
    <cellStyle name="SAPBEXHLevel0X 2 5 5" xfId="12811" xr:uid="{00000000-0005-0000-0000-0000954D0000}"/>
    <cellStyle name="SAPBEXHLevel0X 2 5 5 2" xfId="25982" xr:uid="{00000000-0005-0000-0000-0000964D0000}"/>
    <cellStyle name="SAPBEXHLevel0X 2 5 5 2 2" xfId="38733" xr:uid="{00000000-0005-0000-0000-0000974D0000}"/>
    <cellStyle name="SAPBEXHLevel0X 2 5 6" xfId="19828" xr:uid="{00000000-0005-0000-0000-0000984D0000}"/>
    <cellStyle name="SAPBEXHLevel0X 2 5 6 2" xfId="32579" xr:uid="{00000000-0005-0000-0000-0000994D0000}"/>
    <cellStyle name="SAPBEXHLevel0X 2 6" xfId="6013" xr:uid="{00000000-0005-0000-0000-00009A4D0000}"/>
    <cellStyle name="SAPBEXHLevel0X 2 6 2" xfId="12804" xr:uid="{00000000-0005-0000-0000-00009B4D0000}"/>
    <cellStyle name="SAPBEXHLevel0X 2 6 2 2" xfId="25975" xr:uid="{00000000-0005-0000-0000-00009C4D0000}"/>
    <cellStyle name="SAPBEXHLevel0X 2 6 2 2 2" xfId="38726" xr:uid="{00000000-0005-0000-0000-00009D4D0000}"/>
    <cellStyle name="SAPBEXHLevel0X 2 6 3" xfId="19835" xr:uid="{00000000-0005-0000-0000-00009E4D0000}"/>
    <cellStyle name="SAPBEXHLevel0X 2 6 3 2" xfId="32586" xr:uid="{00000000-0005-0000-0000-00009F4D0000}"/>
    <cellStyle name="SAPBEXHLevel0X 2 7" xfId="12841" xr:uid="{00000000-0005-0000-0000-0000A04D0000}"/>
    <cellStyle name="SAPBEXHLevel0X 2 7 2" xfId="26012" xr:uid="{00000000-0005-0000-0000-0000A14D0000}"/>
    <cellStyle name="SAPBEXHLevel0X 2 7 2 2" xfId="38763" xr:uid="{00000000-0005-0000-0000-0000A24D0000}"/>
    <cellStyle name="SAPBEXHLevel0X 2 8" xfId="19798" xr:uid="{00000000-0005-0000-0000-0000A34D0000}"/>
    <cellStyle name="SAPBEXHLevel0X 2 8 2" xfId="32549" xr:uid="{00000000-0005-0000-0000-0000A44D0000}"/>
    <cellStyle name="SAPBEXHLevel0X 2_PP2010_SKU" xfId="6014" xr:uid="{00000000-0005-0000-0000-0000A54D0000}"/>
    <cellStyle name="SAPBEXHLevel0X 20" xfId="6015" xr:uid="{00000000-0005-0000-0000-0000A64D0000}"/>
    <cellStyle name="SAPBEXHLevel0X 20 2" xfId="6016" xr:uid="{00000000-0005-0000-0000-0000A74D0000}"/>
    <cellStyle name="SAPBEXHLevel0X 20 2 2" xfId="6017" xr:uid="{00000000-0005-0000-0000-0000A84D0000}"/>
    <cellStyle name="SAPBEXHLevel0X 20 2 2 2" xfId="6018" xr:uid="{00000000-0005-0000-0000-0000A94D0000}"/>
    <cellStyle name="SAPBEXHLevel0X 20 2 2 2 2" xfId="12800" xr:uid="{00000000-0005-0000-0000-0000AA4D0000}"/>
    <cellStyle name="SAPBEXHLevel0X 20 2 2 2 2 2" xfId="25971" xr:uid="{00000000-0005-0000-0000-0000AB4D0000}"/>
    <cellStyle name="SAPBEXHLevel0X 20 2 2 2 2 2 2" xfId="38722" xr:uid="{00000000-0005-0000-0000-0000AC4D0000}"/>
    <cellStyle name="SAPBEXHLevel0X 20 2 2 2 3" xfId="19839" xr:uid="{00000000-0005-0000-0000-0000AD4D0000}"/>
    <cellStyle name="SAPBEXHLevel0X 20 2 2 2 3 2" xfId="32590" xr:uid="{00000000-0005-0000-0000-0000AE4D0000}"/>
    <cellStyle name="SAPBEXHLevel0X 20 2 2 3" xfId="12801" xr:uid="{00000000-0005-0000-0000-0000AF4D0000}"/>
    <cellStyle name="SAPBEXHLevel0X 20 2 2 3 2" xfId="25972" xr:uid="{00000000-0005-0000-0000-0000B04D0000}"/>
    <cellStyle name="SAPBEXHLevel0X 20 2 2 3 2 2" xfId="38723" xr:uid="{00000000-0005-0000-0000-0000B14D0000}"/>
    <cellStyle name="SAPBEXHLevel0X 20 2 2 4" xfId="19838" xr:uid="{00000000-0005-0000-0000-0000B24D0000}"/>
    <cellStyle name="SAPBEXHLevel0X 20 2 2 4 2" xfId="32589" xr:uid="{00000000-0005-0000-0000-0000B34D0000}"/>
    <cellStyle name="SAPBEXHLevel0X 20 2 3" xfId="6019" xr:uid="{00000000-0005-0000-0000-0000B44D0000}"/>
    <cellStyle name="SAPBEXHLevel0X 20 2 3 2" xfId="12799" xr:uid="{00000000-0005-0000-0000-0000B54D0000}"/>
    <cellStyle name="SAPBEXHLevel0X 20 2 3 2 2" xfId="25970" xr:uid="{00000000-0005-0000-0000-0000B64D0000}"/>
    <cellStyle name="SAPBEXHLevel0X 20 2 3 2 2 2" xfId="38721" xr:uid="{00000000-0005-0000-0000-0000B74D0000}"/>
    <cellStyle name="SAPBEXHLevel0X 20 2 3 3" xfId="19840" xr:uid="{00000000-0005-0000-0000-0000B84D0000}"/>
    <cellStyle name="SAPBEXHLevel0X 20 2 3 3 2" xfId="32591" xr:uid="{00000000-0005-0000-0000-0000B94D0000}"/>
    <cellStyle name="SAPBEXHLevel0X 20 2 4" xfId="12802" xr:uid="{00000000-0005-0000-0000-0000BA4D0000}"/>
    <cellStyle name="SAPBEXHLevel0X 20 2 4 2" xfId="25973" xr:uid="{00000000-0005-0000-0000-0000BB4D0000}"/>
    <cellStyle name="SAPBEXHLevel0X 20 2 4 2 2" xfId="38724" xr:uid="{00000000-0005-0000-0000-0000BC4D0000}"/>
    <cellStyle name="SAPBEXHLevel0X 20 2 5" xfId="19837" xr:uid="{00000000-0005-0000-0000-0000BD4D0000}"/>
    <cellStyle name="SAPBEXHLevel0X 20 2 5 2" xfId="32588" xr:uid="{00000000-0005-0000-0000-0000BE4D0000}"/>
    <cellStyle name="SAPBEXHLevel0X 20 3" xfId="6020" xr:uid="{00000000-0005-0000-0000-0000BF4D0000}"/>
    <cellStyle name="SAPBEXHLevel0X 20 3 2" xfId="12798" xr:uid="{00000000-0005-0000-0000-0000C04D0000}"/>
    <cellStyle name="SAPBEXHLevel0X 20 3 2 2" xfId="25969" xr:uid="{00000000-0005-0000-0000-0000C14D0000}"/>
    <cellStyle name="SAPBEXHLevel0X 20 3 2 2 2" xfId="38720" xr:uid="{00000000-0005-0000-0000-0000C24D0000}"/>
    <cellStyle name="SAPBEXHLevel0X 20 3 3" xfId="19841" xr:uid="{00000000-0005-0000-0000-0000C34D0000}"/>
    <cellStyle name="SAPBEXHLevel0X 20 3 3 2" xfId="32592" xr:uid="{00000000-0005-0000-0000-0000C44D0000}"/>
    <cellStyle name="SAPBEXHLevel0X 20 4" xfId="12803" xr:uid="{00000000-0005-0000-0000-0000C54D0000}"/>
    <cellStyle name="SAPBEXHLevel0X 20 4 2" xfId="25974" xr:uid="{00000000-0005-0000-0000-0000C64D0000}"/>
    <cellStyle name="SAPBEXHLevel0X 20 4 2 2" xfId="38725" xr:uid="{00000000-0005-0000-0000-0000C74D0000}"/>
    <cellStyle name="SAPBEXHLevel0X 20 5" xfId="19836" xr:uid="{00000000-0005-0000-0000-0000C84D0000}"/>
    <cellStyle name="SAPBEXHLevel0X 20 5 2" xfId="32587" xr:uid="{00000000-0005-0000-0000-0000C94D0000}"/>
    <cellStyle name="SAPBEXHLevel0X 21" xfId="6021" xr:uid="{00000000-0005-0000-0000-0000CA4D0000}"/>
    <cellStyle name="SAPBEXHLevel0X 21 2" xfId="6022" xr:uid="{00000000-0005-0000-0000-0000CB4D0000}"/>
    <cellStyle name="SAPBEXHLevel0X 21 2 2" xfId="6023" xr:uid="{00000000-0005-0000-0000-0000CC4D0000}"/>
    <cellStyle name="SAPBEXHLevel0X 21 2 2 2" xfId="6024" xr:uid="{00000000-0005-0000-0000-0000CD4D0000}"/>
    <cellStyle name="SAPBEXHLevel0X 21 2 2 2 2" xfId="12794" xr:uid="{00000000-0005-0000-0000-0000CE4D0000}"/>
    <cellStyle name="SAPBEXHLevel0X 21 2 2 2 2 2" xfId="25965" xr:uid="{00000000-0005-0000-0000-0000CF4D0000}"/>
    <cellStyle name="SAPBEXHLevel0X 21 2 2 2 2 2 2" xfId="38716" xr:uid="{00000000-0005-0000-0000-0000D04D0000}"/>
    <cellStyle name="SAPBEXHLevel0X 21 2 2 2 3" xfId="19845" xr:uid="{00000000-0005-0000-0000-0000D14D0000}"/>
    <cellStyle name="SAPBEXHLevel0X 21 2 2 2 3 2" xfId="32596" xr:uid="{00000000-0005-0000-0000-0000D24D0000}"/>
    <cellStyle name="SAPBEXHLevel0X 21 2 2 3" xfId="12795" xr:uid="{00000000-0005-0000-0000-0000D34D0000}"/>
    <cellStyle name="SAPBEXHLevel0X 21 2 2 3 2" xfId="25966" xr:uid="{00000000-0005-0000-0000-0000D44D0000}"/>
    <cellStyle name="SAPBEXHLevel0X 21 2 2 3 2 2" xfId="38717" xr:uid="{00000000-0005-0000-0000-0000D54D0000}"/>
    <cellStyle name="SAPBEXHLevel0X 21 2 2 4" xfId="19844" xr:uid="{00000000-0005-0000-0000-0000D64D0000}"/>
    <cellStyle name="SAPBEXHLevel0X 21 2 2 4 2" xfId="32595" xr:uid="{00000000-0005-0000-0000-0000D74D0000}"/>
    <cellStyle name="SAPBEXHLevel0X 21 2 3" xfId="6025" xr:uid="{00000000-0005-0000-0000-0000D84D0000}"/>
    <cellStyle name="SAPBEXHLevel0X 21 2 3 2" xfId="12793" xr:uid="{00000000-0005-0000-0000-0000D94D0000}"/>
    <cellStyle name="SAPBEXHLevel0X 21 2 3 2 2" xfId="25964" xr:uid="{00000000-0005-0000-0000-0000DA4D0000}"/>
    <cellStyle name="SAPBEXHLevel0X 21 2 3 2 2 2" xfId="38715" xr:uid="{00000000-0005-0000-0000-0000DB4D0000}"/>
    <cellStyle name="SAPBEXHLevel0X 21 2 3 3" xfId="19846" xr:uid="{00000000-0005-0000-0000-0000DC4D0000}"/>
    <cellStyle name="SAPBEXHLevel0X 21 2 3 3 2" xfId="32597" xr:uid="{00000000-0005-0000-0000-0000DD4D0000}"/>
    <cellStyle name="SAPBEXHLevel0X 21 2 4" xfId="12796" xr:uid="{00000000-0005-0000-0000-0000DE4D0000}"/>
    <cellStyle name="SAPBEXHLevel0X 21 2 4 2" xfId="25967" xr:uid="{00000000-0005-0000-0000-0000DF4D0000}"/>
    <cellStyle name="SAPBEXHLevel0X 21 2 4 2 2" xfId="38718" xr:uid="{00000000-0005-0000-0000-0000E04D0000}"/>
    <cellStyle name="SAPBEXHLevel0X 21 2 5" xfId="19843" xr:uid="{00000000-0005-0000-0000-0000E14D0000}"/>
    <cellStyle name="SAPBEXHLevel0X 21 2 5 2" xfId="32594" xr:uid="{00000000-0005-0000-0000-0000E24D0000}"/>
    <cellStyle name="SAPBEXHLevel0X 21 3" xfId="6026" xr:uid="{00000000-0005-0000-0000-0000E34D0000}"/>
    <cellStyle name="SAPBEXHLevel0X 21 3 2" xfId="12792" xr:uid="{00000000-0005-0000-0000-0000E44D0000}"/>
    <cellStyle name="SAPBEXHLevel0X 21 3 2 2" xfId="25963" xr:uid="{00000000-0005-0000-0000-0000E54D0000}"/>
    <cellStyle name="SAPBEXHLevel0X 21 3 2 2 2" xfId="38714" xr:uid="{00000000-0005-0000-0000-0000E64D0000}"/>
    <cellStyle name="SAPBEXHLevel0X 21 3 3" xfId="19847" xr:uid="{00000000-0005-0000-0000-0000E74D0000}"/>
    <cellStyle name="SAPBEXHLevel0X 21 3 3 2" xfId="32598" xr:uid="{00000000-0005-0000-0000-0000E84D0000}"/>
    <cellStyle name="SAPBEXHLevel0X 21 4" xfId="12797" xr:uid="{00000000-0005-0000-0000-0000E94D0000}"/>
    <cellStyle name="SAPBEXHLevel0X 21 4 2" xfId="25968" xr:uid="{00000000-0005-0000-0000-0000EA4D0000}"/>
    <cellStyle name="SAPBEXHLevel0X 21 4 2 2" xfId="38719" xr:uid="{00000000-0005-0000-0000-0000EB4D0000}"/>
    <cellStyle name="SAPBEXHLevel0X 21 5" xfId="19842" xr:uid="{00000000-0005-0000-0000-0000EC4D0000}"/>
    <cellStyle name="SAPBEXHLevel0X 21 5 2" xfId="32593" xr:uid="{00000000-0005-0000-0000-0000ED4D0000}"/>
    <cellStyle name="SAPBEXHLevel0X 22" xfId="6027" xr:uid="{00000000-0005-0000-0000-0000EE4D0000}"/>
    <cellStyle name="SAPBEXHLevel0X 22 2" xfId="6028" xr:uid="{00000000-0005-0000-0000-0000EF4D0000}"/>
    <cellStyle name="SAPBEXHLevel0X 22 2 2" xfId="6029" xr:uid="{00000000-0005-0000-0000-0000F04D0000}"/>
    <cellStyle name="SAPBEXHLevel0X 22 2 2 2" xfId="6030" xr:uid="{00000000-0005-0000-0000-0000F14D0000}"/>
    <cellStyle name="SAPBEXHLevel0X 22 2 2 2 2" xfId="12791" xr:uid="{00000000-0005-0000-0000-0000F24D0000}"/>
    <cellStyle name="SAPBEXHLevel0X 22 2 2 2 2 2" xfId="25962" xr:uid="{00000000-0005-0000-0000-0000F34D0000}"/>
    <cellStyle name="SAPBEXHLevel0X 22 2 2 2 2 2 2" xfId="38713" xr:uid="{00000000-0005-0000-0000-0000F44D0000}"/>
    <cellStyle name="SAPBEXHLevel0X 22 2 2 2 3" xfId="19851" xr:uid="{00000000-0005-0000-0000-0000F54D0000}"/>
    <cellStyle name="SAPBEXHLevel0X 22 2 2 2 3 2" xfId="32602" xr:uid="{00000000-0005-0000-0000-0000F64D0000}"/>
    <cellStyle name="SAPBEXHLevel0X 22 2 2 3" xfId="10255" xr:uid="{00000000-0005-0000-0000-0000F74D0000}"/>
    <cellStyle name="SAPBEXHLevel0X 22 2 2 3 2" xfId="23429" xr:uid="{00000000-0005-0000-0000-0000F84D0000}"/>
    <cellStyle name="SAPBEXHLevel0X 22 2 2 3 2 2" xfId="36180" xr:uid="{00000000-0005-0000-0000-0000F94D0000}"/>
    <cellStyle name="SAPBEXHLevel0X 22 2 2 4" xfId="19850" xr:uid="{00000000-0005-0000-0000-0000FA4D0000}"/>
    <cellStyle name="SAPBEXHLevel0X 22 2 2 4 2" xfId="32601" xr:uid="{00000000-0005-0000-0000-0000FB4D0000}"/>
    <cellStyle name="SAPBEXHLevel0X 22 2 3" xfId="6031" xr:uid="{00000000-0005-0000-0000-0000FC4D0000}"/>
    <cellStyle name="SAPBEXHLevel0X 22 2 3 2" xfId="12790" xr:uid="{00000000-0005-0000-0000-0000FD4D0000}"/>
    <cellStyle name="SAPBEXHLevel0X 22 2 3 2 2" xfId="25961" xr:uid="{00000000-0005-0000-0000-0000FE4D0000}"/>
    <cellStyle name="SAPBEXHLevel0X 22 2 3 2 2 2" xfId="38712" xr:uid="{00000000-0005-0000-0000-0000FF4D0000}"/>
    <cellStyle name="SAPBEXHLevel0X 22 2 3 3" xfId="19852" xr:uid="{00000000-0005-0000-0000-0000004E0000}"/>
    <cellStyle name="SAPBEXHLevel0X 22 2 3 3 2" xfId="32603" xr:uid="{00000000-0005-0000-0000-0000014E0000}"/>
    <cellStyle name="SAPBEXHLevel0X 22 2 4" xfId="10283" xr:uid="{00000000-0005-0000-0000-0000024E0000}"/>
    <cellStyle name="SAPBEXHLevel0X 22 2 4 2" xfId="23454" xr:uid="{00000000-0005-0000-0000-0000034E0000}"/>
    <cellStyle name="SAPBEXHLevel0X 22 2 4 2 2" xfId="36205" xr:uid="{00000000-0005-0000-0000-0000044E0000}"/>
    <cellStyle name="SAPBEXHLevel0X 22 2 5" xfId="19849" xr:uid="{00000000-0005-0000-0000-0000054E0000}"/>
    <cellStyle name="SAPBEXHLevel0X 22 2 5 2" xfId="32600" xr:uid="{00000000-0005-0000-0000-0000064E0000}"/>
    <cellStyle name="SAPBEXHLevel0X 22 3" xfId="6032" xr:uid="{00000000-0005-0000-0000-0000074E0000}"/>
    <cellStyle name="SAPBEXHLevel0X 22 3 2" xfId="12789" xr:uid="{00000000-0005-0000-0000-0000084E0000}"/>
    <cellStyle name="SAPBEXHLevel0X 22 3 2 2" xfId="25960" xr:uid="{00000000-0005-0000-0000-0000094E0000}"/>
    <cellStyle name="SAPBEXHLevel0X 22 3 2 2 2" xfId="38711" xr:uid="{00000000-0005-0000-0000-00000A4E0000}"/>
    <cellStyle name="SAPBEXHLevel0X 22 3 3" xfId="19853" xr:uid="{00000000-0005-0000-0000-00000B4E0000}"/>
    <cellStyle name="SAPBEXHLevel0X 22 3 3 2" xfId="32604" xr:uid="{00000000-0005-0000-0000-00000C4E0000}"/>
    <cellStyle name="SAPBEXHLevel0X 22 4" xfId="10256" xr:uid="{00000000-0005-0000-0000-00000D4E0000}"/>
    <cellStyle name="SAPBEXHLevel0X 22 4 2" xfId="23430" xr:uid="{00000000-0005-0000-0000-00000E4E0000}"/>
    <cellStyle name="SAPBEXHLevel0X 22 4 2 2" xfId="36181" xr:uid="{00000000-0005-0000-0000-00000F4E0000}"/>
    <cellStyle name="SAPBEXHLevel0X 22 5" xfId="19848" xr:uid="{00000000-0005-0000-0000-0000104E0000}"/>
    <cellStyle name="SAPBEXHLevel0X 22 5 2" xfId="32599" xr:uid="{00000000-0005-0000-0000-0000114E0000}"/>
    <cellStyle name="SAPBEXHLevel0X 23" xfId="6033" xr:uid="{00000000-0005-0000-0000-0000124E0000}"/>
    <cellStyle name="SAPBEXHLevel0X 23 2" xfId="6034" xr:uid="{00000000-0005-0000-0000-0000134E0000}"/>
    <cellStyle name="SAPBEXHLevel0X 23 2 2" xfId="6035" xr:uid="{00000000-0005-0000-0000-0000144E0000}"/>
    <cellStyle name="SAPBEXHLevel0X 23 2 2 2" xfId="6036" xr:uid="{00000000-0005-0000-0000-0000154E0000}"/>
    <cellStyle name="SAPBEXHLevel0X 23 2 2 2 2" xfId="12785" xr:uid="{00000000-0005-0000-0000-0000164E0000}"/>
    <cellStyle name="SAPBEXHLevel0X 23 2 2 2 2 2" xfId="25956" xr:uid="{00000000-0005-0000-0000-0000174E0000}"/>
    <cellStyle name="SAPBEXHLevel0X 23 2 2 2 2 2 2" xfId="38707" xr:uid="{00000000-0005-0000-0000-0000184E0000}"/>
    <cellStyle name="SAPBEXHLevel0X 23 2 2 2 3" xfId="19857" xr:uid="{00000000-0005-0000-0000-0000194E0000}"/>
    <cellStyle name="SAPBEXHLevel0X 23 2 2 2 3 2" xfId="32608" xr:uid="{00000000-0005-0000-0000-00001A4E0000}"/>
    <cellStyle name="SAPBEXHLevel0X 23 2 2 3" xfId="12786" xr:uid="{00000000-0005-0000-0000-00001B4E0000}"/>
    <cellStyle name="SAPBEXHLevel0X 23 2 2 3 2" xfId="25957" xr:uid="{00000000-0005-0000-0000-00001C4E0000}"/>
    <cellStyle name="SAPBEXHLevel0X 23 2 2 3 2 2" xfId="38708" xr:uid="{00000000-0005-0000-0000-00001D4E0000}"/>
    <cellStyle name="SAPBEXHLevel0X 23 2 2 4" xfId="19856" xr:uid="{00000000-0005-0000-0000-00001E4E0000}"/>
    <cellStyle name="SAPBEXHLevel0X 23 2 2 4 2" xfId="32607" xr:uid="{00000000-0005-0000-0000-00001F4E0000}"/>
    <cellStyle name="SAPBEXHLevel0X 23 2 3" xfId="6037" xr:uid="{00000000-0005-0000-0000-0000204E0000}"/>
    <cellStyle name="SAPBEXHLevel0X 23 2 3 2" xfId="12784" xr:uid="{00000000-0005-0000-0000-0000214E0000}"/>
    <cellStyle name="SAPBEXHLevel0X 23 2 3 2 2" xfId="25955" xr:uid="{00000000-0005-0000-0000-0000224E0000}"/>
    <cellStyle name="SAPBEXHLevel0X 23 2 3 2 2 2" xfId="38706" xr:uid="{00000000-0005-0000-0000-0000234E0000}"/>
    <cellStyle name="SAPBEXHLevel0X 23 2 3 3" xfId="19858" xr:uid="{00000000-0005-0000-0000-0000244E0000}"/>
    <cellStyle name="SAPBEXHLevel0X 23 2 3 3 2" xfId="32609" xr:uid="{00000000-0005-0000-0000-0000254E0000}"/>
    <cellStyle name="SAPBEXHLevel0X 23 2 4" xfId="12787" xr:uid="{00000000-0005-0000-0000-0000264E0000}"/>
    <cellStyle name="SAPBEXHLevel0X 23 2 4 2" xfId="25958" xr:uid="{00000000-0005-0000-0000-0000274E0000}"/>
    <cellStyle name="SAPBEXHLevel0X 23 2 4 2 2" xfId="38709" xr:uid="{00000000-0005-0000-0000-0000284E0000}"/>
    <cellStyle name="SAPBEXHLevel0X 23 2 5" xfId="19855" xr:uid="{00000000-0005-0000-0000-0000294E0000}"/>
    <cellStyle name="SAPBEXHLevel0X 23 2 5 2" xfId="32606" xr:uid="{00000000-0005-0000-0000-00002A4E0000}"/>
    <cellStyle name="SAPBEXHLevel0X 23 3" xfId="6038" xr:uid="{00000000-0005-0000-0000-00002B4E0000}"/>
    <cellStyle name="SAPBEXHLevel0X 23 3 2" xfId="12783" xr:uid="{00000000-0005-0000-0000-00002C4E0000}"/>
    <cellStyle name="SAPBEXHLevel0X 23 3 2 2" xfId="25954" xr:uid="{00000000-0005-0000-0000-00002D4E0000}"/>
    <cellStyle name="SAPBEXHLevel0X 23 3 2 2 2" xfId="38705" xr:uid="{00000000-0005-0000-0000-00002E4E0000}"/>
    <cellStyle name="SAPBEXHLevel0X 23 3 3" xfId="19859" xr:uid="{00000000-0005-0000-0000-00002F4E0000}"/>
    <cellStyle name="SAPBEXHLevel0X 23 3 3 2" xfId="32610" xr:uid="{00000000-0005-0000-0000-0000304E0000}"/>
    <cellStyle name="SAPBEXHLevel0X 23 4" xfId="12788" xr:uid="{00000000-0005-0000-0000-0000314E0000}"/>
    <cellStyle name="SAPBEXHLevel0X 23 4 2" xfId="25959" xr:uid="{00000000-0005-0000-0000-0000324E0000}"/>
    <cellStyle name="SAPBEXHLevel0X 23 4 2 2" xfId="38710" xr:uid="{00000000-0005-0000-0000-0000334E0000}"/>
    <cellStyle name="SAPBEXHLevel0X 23 5" xfId="19854" xr:uid="{00000000-0005-0000-0000-0000344E0000}"/>
    <cellStyle name="SAPBEXHLevel0X 23 5 2" xfId="32605" xr:uid="{00000000-0005-0000-0000-0000354E0000}"/>
    <cellStyle name="SAPBEXHLevel0X 24" xfId="6039" xr:uid="{00000000-0005-0000-0000-0000364E0000}"/>
    <cellStyle name="SAPBEXHLevel0X 24 2" xfId="6040" xr:uid="{00000000-0005-0000-0000-0000374E0000}"/>
    <cellStyle name="SAPBEXHLevel0X 24 2 2" xfId="6041" xr:uid="{00000000-0005-0000-0000-0000384E0000}"/>
    <cellStyle name="SAPBEXHLevel0X 24 2 2 2" xfId="6042" xr:uid="{00000000-0005-0000-0000-0000394E0000}"/>
    <cellStyle name="SAPBEXHLevel0X 24 2 2 2 2" xfId="12779" xr:uid="{00000000-0005-0000-0000-00003A4E0000}"/>
    <cellStyle name="SAPBEXHLevel0X 24 2 2 2 2 2" xfId="25950" xr:uid="{00000000-0005-0000-0000-00003B4E0000}"/>
    <cellStyle name="SAPBEXHLevel0X 24 2 2 2 2 2 2" xfId="38701" xr:uid="{00000000-0005-0000-0000-00003C4E0000}"/>
    <cellStyle name="SAPBEXHLevel0X 24 2 2 2 3" xfId="19863" xr:uid="{00000000-0005-0000-0000-00003D4E0000}"/>
    <cellStyle name="SAPBEXHLevel0X 24 2 2 2 3 2" xfId="32614" xr:uid="{00000000-0005-0000-0000-00003E4E0000}"/>
    <cellStyle name="SAPBEXHLevel0X 24 2 2 3" xfId="12780" xr:uid="{00000000-0005-0000-0000-00003F4E0000}"/>
    <cellStyle name="SAPBEXHLevel0X 24 2 2 3 2" xfId="25951" xr:uid="{00000000-0005-0000-0000-0000404E0000}"/>
    <cellStyle name="SAPBEXHLevel0X 24 2 2 3 2 2" xfId="38702" xr:uid="{00000000-0005-0000-0000-0000414E0000}"/>
    <cellStyle name="SAPBEXHLevel0X 24 2 2 4" xfId="19862" xr:uid="{00000000-0005-0000-0000-0000424E0000}"/>
    <cellStyle name="SAPBEXHLevel0X 24 2 2 4 2" xfId="32613" xr:uid="{00000000-0005-0000-0000-0000434E0000}"/>
    <cellStyle name="SAPBEXHLevel0X 24 2 3" xfId="6043" xr:uid="{00000000-0005-0000-0000-0000444E0000}"/>
    <cellStyle name="SAPBEXHLevel0X 24 2 3 2" xfId="12778" xr:uid="{00000000-0005-0000-0000-0000454E0000}"/>
    <cellStyle name="SAPBEXHLevel0X 24 2 3 2 2" xfId="25949" xr:uid="{00000000-0005-0000-0000-0000464E0000}"/>
    <cellStyle name="SAPBEXHLevel0X 24 2 3 2 2 2" xfId="38700" xr:uid="{00000000-0005-0000-0000-0000474E0000}"/>
    <cellStyle name="SAPBEXHLevel0X 24 2 3 3" xfId="19864" xr:uid="{00000000-0005-0000-0000-0000484E0000}"/>
    <cellStyle name="SAPBEXHLevel0X 24 2 3 3 2" xfId="32615" xr:uid="{00000000-0005-0000-0000-0000494E0000}"/>
    <cellStyle name="SAPBEXHLevel0X 24 2 4" xfId="12781" xr:uid="{00000000-0005-0000-0000-00004A4E0000}"/>
    <cellStyle name="SAPBEXHLevel0X 24 2 4 2" xfId="25952" xr:uid="{00000000-0005-0000-0000-00004B4E0000}"/>
    <cellStyle name="SAPBEXHLevel0X 24 2 4 2 2" xfId="38703" xr:uid="{00000000-0005-0000-0000-00004C4E0000}"/>
    <cellStyle name="SAPBEXHLevel0X 24 2 5" xfId="19861" xr:uid="{00000000-0005-0000-0000-00004D4E0000}"/>
    <cellStyle name="SAPBEXHLevel0X 24 2 5 2" xfId="32612" xr:uid="{00000000-0005-0000-0000-00004E4E0000}"/>
    <cellStyle name="SAPBEXHLevel0X 24 3" xfId="6044" xr:uid="{00000000-0005-0000-0000-00004F4E0000}"/>
    <cellStyle name="SAPBEXHLevel0X 24 3 2" xfId="12777" xr:uid="{00000000-0005-0000-0000-0000504E0000}"/>
    <cellStyle name="SAPBEXHLevel0X 24 3 2 2" xfId="25948" xr:uid="{00000000-0005-0000-0000-0000514E0000}"/>
    <cellStyle name="SAPBEXHLevel0X 24 3 2 2 2" xfId="38699" xr:uid="{00000000-0005-0000-0000-0000524E0000}"/>
    <cellStyle name="SAPBEXHLevel0X 24 3 3" xfId="19865" xr:uid="{00000000-0005-0000-0000-0000534E0000}"/>
    <cellStyle name="SAPBEXHLevel0X 24 3 3 2" xfId="32616" xr:uid="{00000000-0005-0000-0000-0000544E0000}"/>
    <cellStyle name="SAPBEXHLevel0X 24 4" xfId="12782" xr:uid="{00000000-0005-0000-0000-0000554E0000}"/>
    <cellStyle name="SAPBEXHLevel0X 24 4 2" xfId="25953" xr:uid="{00000000-0005-0000-0000-0000564E0000}"/>
    <cellStyle name="SAPBEXHLevel0X 24 4 2 2" xfId="38704" xr:uid="{00000000-0005-0000-0000-0000574E0000}"/>
    <cellStyle name="SAPBEXHLevel0X 24 5" xfId="19860" xr:uid="{00000000-0005-0000-0000-0000584E0000}"/>
    <cellStyle name="SAPBEXHLevel0X 24 5 2" xfId="32611" xr:uid="{00000000-0005-0000-0000-0000594E0000}"/>
    <cellStyle name="SAPBEXHLevel0X 25" xfId="6045" xr:uid="{00000000-0005-0000-0000-00005A4E0000}"/>
    <cellStyle name="SAPBEXHLevel0X 25 2" xfId="6046" xr:uid="{00000000-0005-0000-0000-00005B4E0000}"/>
    <cellStyle name="SAPBEXHLevel0X 25 2 2" xfId="6047" xr:uid="{00000000-0005-0000-0000-00005C4E0000}"/>
    <cellStyle name="SAPBEXHLevel0X 25 2 2 2" xfId="6048" xr:uid="{00000000-0005-0000-0000-00005D4E0000}"/>
    <cellStyle name="SAPBEXHLevel0X 25 2 2 2 2" xfId="12773" xr:uid="{00000000-0005-0000-0000-00005E4E0000}"/>
    <cellStyle name="SAPBEXHLevel0X 25 2 2 2 2 2" xfId="25944" xr:uid="{00000000-0005-0000-0000-00005F4E0000}"/>
    <cellStyle name="SAPBEXHLevel0X 25 2 2 2 2 2 2" xfId="38695" xr:uid="{00000000-0005-0000-0000-0000604E0000}"/>
    <cellStyle name="SAPBEXHLevel0X 25 2 2 2 3" xfId="19869" xr:uid="{00000000-0005-0000-0000-0000614E0000}"/>
    <cellStyle name="SAPBEXHLevel0X 25 2 2 2 3 2" xfId="32620" xr:uid="{00000000-0005-0000-0000-0000624E0000}"/>
    <cellStyle name="SAPBEXHLevel0X 25 2 2 3" xfId="12774" xr:uid="{00000000-0005-0000-0000-0000634E0000}"/>
    <cellStyle name="SAPBEXHLevel0X 25 2 2 3 2" xfId="25945" xr:uid="{00000000-0005-0000-0000-0000644E0000}"/>
    <cellStyle name="SAPBEXHLevel0X 25 2 2 3 2 2" xfId="38696" xr:uid="{00000000-0005-0000-0000-0000654E0000}"/>
    <cellStyle name="SAPBEXHLevel0X 25 2 2 4" xfId="19868" xr:uid="{00000000-0005-0000-0000-0000664E0000}"/>
    <cellStyle name="SAPBEXHLevel0X 25 2 2 4 2" xfId="32619" xr:uid="{00000000-0005-0000-0000-0000674E0000}"/>
    <cellStyle name="SAPBEXHLevel0X 25 2 3" xfId="6049" xr:uid="{00000000-0005-0000-0000-0000684E0000}"/>
    <cellStyle name="SAPBEXHLevel0X 25 2 3 2" xfId="12772" xr:uid="{00000000-0005-0000-0000-0000694E0000}"/>
    <cellStyle name="SAPBEXHLevel0X 25 2 3 2 2" xfId="25943" xr:uid="{00000000-0005-0000-0000-00006A4E0000}"/>
    <cellStyle name="SAPBEXHLevel0X 25 2 3 2 2 2" xfId="38694" xr:uid="{00000000-0005-0000-0000-00006B4E0000}"/>
    <cellStyle name="SAPBEXHLevel0X 25 2 3 3" xfId="19870" xr:uid="{00000000-0005-0000-0000-00006C4E0000}"/>
    <cellStyle name="SAPBEXHLevel0X 25 2 3 3 2" xfId="32621" xr:uid="{00000000-0005-0000-0000-00006D4E0000}"/>
    <cellStyle name="SAPBEXHLevel0X 25 2 4" xfId="12775" xr:uid="{00000000-0005-0000-0000-00006E4E0000}"/>
    <cellStyle name="SAPBEXHLevel0X 25 2 4 2" xfId="25946" xr:uid="{00000000-0005-0000-0000-00006F4E0000}"/>
    <cellStyle name="SAPBEXHLevel0X 25 2 4 2 2" xfId="38697" xr:uid="{00000000-0005-0000-0000-0000704E0000}"/>
    <cellStyle name="SAPBEXHLevel0X 25 2 5" xfId="19867" xr:uid="{00000000-0005-0000-0000-0000714E0000}"/>
    <cellStyle name="SAPBEXHLevel0X 25 2 5 2" xfId="32618" xr:uid="{00000000-0005-0000-0000-0000724E0000}"/>
    <cellStyle name="SAPBEXHLevel0X 25 3" xfId="6050" xr:uid="{00000000-0005-0000-0000-0000734E0000}"/>
    <cellStyle name="SAPBEXHLevel0X 25 3 2" xfId="12771" xr:uid="{00000000-0005-0000-0000-0000744E0000}"/>
    <cellStyle name="SAPBEXHLevel0X 25 3 2 2" xfId="25942" xr:uid="{00000000-0005-0000-0000-0000754E0000}"/>
    <cellStyle name="SAPBEXHLevel0X 25 3 2 2 2" xfId="38693" xr:uid="{00000000-0005-0000-0000-0000764E0000}"/>
    <cellStyle name="SAPBEXHLevel0X 25 3 3" xfId="19871" xr:uid="{00000000-0005-0000-0000-0000774E0000}"/>
    <cellStyle name="SAPBEXHLevel0X 25 3 3 2" xfId="32622" xr:uid="{00000000-0005-0000-0000-0000784E0000}"/>
    <cellStyle name="SAPBEXHLevel0X 25 4" xfId="12776" xr:uid="{00000000-0005-0000-0000-0000794E0000}"/>
    <cellStyle name="SAPBEXHLevel0X 25 4 2" xfId="25947" xr:uid="{00000000-0005-0000-0000-00007A4E0000}"/>
    <cellStyle name="SAPBEXHLevel0X 25 4 2 2" xfId="38698" xr:uid="{00000000-0005-0000-0000-00007B4E0000}"/>
    <cellStyle name="SAPBEXHLevel0X 25 5" xfId="19866" xr:uid="{00000000-0005-0000-0000-00007C4E0000}"/>
    <cellStyle name="SAPBEXHLevel0X 25 5 2" xfId="32617" xr:uid="{00000000-0005-0000-0000-00007D4E0000}"/>
    <cellStyle name="SAPBEXHLevel0X 26" xfId="6051" xr:uid="{00000000-0005-0000-0000-00007E4E0000}"/>
    <cellStyle name="SAPBEXHLevel0X 26 2" xfId="6052" xr:uid="{00000000-0005-0000-0000-00007F4E0000}"/>
    <cellStyle name="SAPBEXHLevel0X 26 2 2" xfId="6053" xr:uid="{00000000-0005-0000-0000-0000804E0000}"/>
    <cellStyle name="SAPBEXHLevel0X 26 2 2 2" xfId="6054" xr:uid="{00000000-0005-0000-0000-0000814E0000}"/>
    <cellStyle name="SAPBEXHLevel0X 26 2 2 2 2" xfId="12767" xr:uid="{00000000-0005-0000-0000-0000824E0000}"/>
    <cellStyle name="SAPBEXHLevel0X 26 2 2 2 2 2" xfId="25938" xr:uid="{00000000-0005-0000-0000-0000834E0000}"/>
    <cellStyle name="SAPBEXHLevel0X 26 2 2 2 2 2 2" xfId="38689" xr:uid="{00000000-0005-0000-0000-0000844E0000}"/>
    <cellStyle name="SAPBEXHLevel0X 26 2 2 2 3" xfId="19875" xr:uid="{00000000-0005-0000-0000-0000854E0000}"/>
    <cellStyle name="SAPBEXHLevel0X 26 2 2 2 3 2" xfId="32626" xr:uid="{00000000-0005-0000-0000-0000864E0000}"/>
    <cellStyle name="SAPBEXHLevel0X 26 2 2 3" xfId="12768" xr:uid="{00000000-0005-0000-0000-0000874E0000}"/>
    <cellStyle name="SAPBEXHLevel0X 26 2 2 3 2" xfId="25939" xr:uid="{00000000-0005-0000-0000-0000884E0000}"/>
    <cellStyle name="SAPBEXHLevel0X 26 2 2 3 2 2" xfId="38690" xr:uid="{00000000-0005-0000-0000-0000894E0000}"/>
    <cellStyle name="SAPBEXHLevel0X 26 2 2 4" xfId="19874" xr:uid="{00000000-0005-0000-0000-00008A4E0000}"/>
    <cellStyle name="SAPBEXHLevel0X 26 2 2 4 2" xfId="32625" xr:uid="{00000000-0005-0000-0000-00008B4E0000}"/>
    <cellStyle name="SAPBEXHLevel0X 26 2 3" xfId="6055" xr:uid="{00000000-0005-0000-0000-00008C4E0000}"/>
    <cellStyle name="SAPBEXHLevel0X 26 2 3 2" xfId="12766" xr:uid="{00000000-0005-0000-0000-00008D4E0000}"/>
    <cellStyle name="SAPBEXHLevel0X 26 2 3 2 2" xfId="25937" xr:uid="{00000000-0005-0000-0000-00008E4E0000}"/>
    <cellStyle name="SAPBEXHLevel0X 26 2 3 2 2 2" xfId="38688" xr:uid="{00000000-0005-0000-0000-00008F4E0000}"/>
    <cellStyle name="SAPBEXHLevel0X 26 2 3 3" xfId="19876" xr:uid="{00000000-0005-0000-0000-0000904E0000}"/>
    <cellStyle name="SAPBEXHLevel0X 26 2 3 3 2" xfId="32627" xr:uid="{00000000-0005-0000-0000-0000914E0000}"/>
    <cellStyle name="SAPBEXHLevel0X 26 2 4" xfId="12769" xr:uid="{00000000-0005-0000-0000-0000924E0000}"/>
    <cellStyle name="SAPBEXHLevel0X 26 2 4 2" xfId="25940" xr:uid="{00000000-0005-0000-0000-0000934E0000}"/>
    <cellStyle name="SAPBEXHLevel0X 26 2 4 2 2" xfId="38691" xr:uid="{00000000-0005-0000-0000-0000944E0000}"/>
    <cellStyle name="SAPBEXHLevel0X 26 2 5" xfId="19873" xr:uid="{00000000-0005-0000-0000-0000954E0000}"/>
    <cellStyle name="SAPBEXHLevel0X 26 2 5 2" xfId="32624" xr:uid="{00000000-0005-0000-0000-0000964E0000}"/>
    <cellStyle name="SAPBEXHLevel0X 26 3" xfId="6056" xr:uid="{00000000-0005-0000-0000-0000974E0000}"/>
    <cellStyle name="SAPBEXHLevel0X 26 3 2" xfId="12765" xr:uid="{00000000-0005-0000-0000-0000984E0000}"/>
    <cellStyle name="SAPBEXHLevel0X 26 3 2 2" xfId="25936" xr:uid="{00000000-0005-0000-0000-0000994E0000}"/>
    <cellStyle name="SAPBEXHLevel0X 26 3 2 2 2" xfId="38687" xr:uid="{00000000-0005-0000-0000-00009A4E0000}"/>
    <cellStyle name="SAPBEXHLevel0X 26 3 3" xfId="19877" xr:uid="{00000000-0005-0000-0000-00009B4E0000}"/>
    <cellStyle name="SAPBEXHLevel0X 26 3 3 2" xfId="32628" xr:uid="{00000000-0005-0000-0000-00009C4E0000}"/>
    <cellStyle name="SAPBEXHLevel0X 26 4" xfId="12770" xr:uid="{00000000-0005-0000-0000-00009D4E0000}"/>
    <cellStyle name="SAPBEXHLevel0X 26 4 2" xfId="25941" xr:uid="{00000000-0005-0000-0000-00009E4E0000}"/>
    <cellStyle name="SAPBEXHLevel0X 26 4 2 2" xfId="38692" xr:uid="{00000000-0005-0000-0000-00009F4E0000}"/>
    <cellStyle name="SAPBEXHLevel0X 26 5" xfId="19872" xr:uid="{00000000-0005-0000-0000-0000A04E0000}"/>
    <cellStyle name="SAPBEXHLevel0X 26 5 2" xfId="32623" xr:uid="{00000000-0005-0000-0000-0000A14E0000}"/>
    <cellStyle name="SAPBEXHLevel0X 27" xfId="6057" xr:uid="{00000000-0005-0000-0000-0000A24E0000}"/>
    <cellStyle name="SAPBEXHLevel0X 27 2" xfId="6058" xr:uid="{00000000-0005-0000-0000-0000A34E0000}"/>
    <cellStyle name="SAPBEXHLevel0X 27 2 2" xfId="6059" xr:uid="{00000000-0005-0000-0000-0000A44E0000}"/>
    <cellStyle name="SAPBEXHLevel0X 27 2 2 2" xfId="6060" xr:uid="{00000000-0005-0000-0000-0000A54E0000}"/>
    <cellStyle name="SAPBEXHLevel0X 27 2 2 2 2" xfId="12761" xr:uid="{00000000-0005-0000-0000-0000A64E0000}"/>
    <cellStyle name="SAPBEXHLevel0X 27 2 2 2 2 2" xfId="25932" xr:uid="{00000000-0005-0000-0000-0000A74E0000}"/>
    <cellStyle name="SAPBEXHLevel0X 27 2 2 2 2 2 2" xfId="38683" xr:uid="{00000000-0005-0000-0000-0000A84E0000}"/>
    <cellStyle name="SAPBEXHLevel0X 27 2 2 2 3" xfId="19881" xr:uid="{00000000-0005-0000-0000-0000A94E0000}"/>
    <cellStyle name="SAPBEXHLevel0X 27 2 2 2 3 2" xfId="32632" xr:uid="{00000000-0005-0000-0000-0000AA4E0000}"/>
    <cellStyle name="SAPBEXHLevel0X 27 2 2 3" xfId="12762" xr:uid="{00000000-0005-0000-0000-0000AB4E0000}"/>
    <cellStyle name="SAPBEXHLevel0X 27 2 2 3 2" xfId="25933" xr:uid="{00000000-0005-0000-0000-0000AC4E0000}"/>
    <cellStyle name="SAPBEXHLevel0X 27 2 2 3 2 2" xfId="38684" xr:uid="{00000000-0005-0000-0000-0000AD4E0000}"/>
    <cellStyle name="SAPBEXHLevel0X 27 2 2 4" xfId="19880" xr:uid="{00000000-0005-0000-0000-0000AE4E0000}"/>
    <cellStyle name="SAPBEXHLevel0X 27 2 2 4 2" xfId="32631" xr:uid="{00000000-0005-0000-0000-0000AF4E0000}"/>
    <cellStyle name="SAPBEXHLevel0X 27 2 3" xfId="6061" xr:uid="{00000000-0005-0000-0000-0000B04E0000}"/>
    <cellStyle name="SAPBEXHLevel0X 27 2 3 2" xfId="12760" xr:uid="{00000000-0005-0000-0000-0000B14E0000}"/>
    <cellStyle name="SAPBEXHLevel0X 27 2 3 2 2" xfId="25931" xr:uid="{00000000-0005-0000-0000-0000B24E0000}"/>
    <cellStyle name="SAPBEXHLevel0X 27 2 3 2 2 2" xfId="38682" xr:uid="{00000000-0005-0000-0000-0000B34E0000}"/>
    <cellStyle name="SAPBEXHLevel0X 27 2 3 3" xfId="19882" xr:uid="{00000000-0005-0000-0000-0000B44E0000}"/>
    <cellStyle name="SAPBEXHLevel0X 27 2 3 3 2" xfId="32633" xr:uid="{00000000-0005-0000-0000-0000B54E0000}"/>
    <cellStyle name="SAPBEXHLevel0X 27 2 4" xfId="12763" xr:uid="{00000000-0005-0000-0000-0000B64E0000}"/>
    <cellStyle name="SAPBEXHLevel0X 27 2 4 2" xfId="25934" xr:uid="{00000000-0005-0000-0000-0000B74E0000}"/>
    <cellStyle name="SAPBEXHLevel0X 27 2 4 2 2" xfId="38685" xr:uid="{00000000-0005-0000-0000-0000B84E0000}"/>
    <cellStyle name="SAPBEXHLevel0X 27 2 5" xfId="19879" xr:uid="{00000000-0005-0000-0000-0000B94E0000}"/>
    <cellStyle name="SAPBEXHLevel0X 27 2 5 2" xfId="32630" xr:uid="{00000000-0005-0000-0000-0000BA4E0000}"/>
    <cellStyle name="SAPBEXHLevel0X 27 3" xfId="6062" xr:uid="{00000000-0005-0000-0000-0000BB4E0000}"/>
    <cellStyle name="SAPBEXHLevel0X 27 3 2" xfId="12759" xr:uid="{00000000-0005-0000-0000-0000BC4E0000}"/>
    <cellStyle name="SAPBEXHLevel0X 27 3 2 2" xfId="25930" xr:uid="{00000000-0005-0000-0000-0000BD4E0000}"/>
    <cellStyle name="SAPBEXHLevel0X 27 3 2 2 2" xfId="38681" xr:uid="{00000000-0005-0000-0000-0000BE4E0000}"/>
    <cellStyle name="SAPBEXHLevel0X 27 3 3" xfId="19883" xr:uid="{00000000-0005-0000-0000-0000BF4E0000}"/>
    <cellStyle name="SAPBEXHLevel0X 27 3 3 2" xfId="32634" xr:uid="{00000000-0005-0000-0000-0000C04E0000}"/>
    <cellStyle name="SAPBEXHLevel0X 27 4" xfId="12764" xr:uid="{00000000-0005-0000-0000-0000C14E0000}"/>
    <cellStyle name="SAPBEXHLevel0X 27 4 2" xfId="25935" xr:uid="{00000000-0005-0000-0000-0000C24E0000}"/>
    <cellStyle name="SAPBEXHLevel0X 27 4 2 2" xfId="38686" xr:uid="{00000000-0005-0000-0000-0000C34E0000}"/>
    <cellStyle name="SAPBEXHLevel0X 27 5" xfId="19878" xr:uid="{00000000-0005-0000-0000-0000C44E0000}"/>
    <cellStyle name="SAPBEXHLevel0X 27 5 2" xfId="32629" xr:uid="{00000000-0005-0000-0000-0000C54E0000}"/>
    <cellStyle name="SAPBEXHLevel0X 28" xfId="6063" xr:uid="{00000000-0005-0000-0000-0000C64E0000}"/>
    <cellStyle name="SAPBEXHLevel0X 28 2" xfId="6064" xr:uid="{00000000-0005-0000-0000-0000C74E0000}"/>
    <cellStyle name="SAPBEXHLevel0X 28 2 2" xfId="6065" xr:uid="{00000000-0005-0000-0000-0000C84E0000}"/>
    <cellStyle name="SAPBEXHLevel0X 28 2 2 2" xfId="6066" xr:uid="{00000000-0005-0000-0000-0000C94E0000}"/>
    <cellStyle name="SAPBEXHLevel0X 28 2 2 2 2" xfId="12755" xr:uid="{00000000-0005-0000-0000-0000CA4E0000}"/>
    <cellStyle name="SAPBEXHLevel0X 28 2 2 2 2 2" xfId="25926" xr:uid="{00000000-0005-0000-0000-0000CB4E0000}"/>
    <cellStyle name="SAPBEXHLevel0X 28 2 2 2 2 2 2" xfId="38677" xr:uid="{00000000-0005-0000-0000-0000CC4E0000}"/>
    <cellStyle name="SAPBEXHLevel0X 28 2 2 2 3" xfId="19887" xr:uid="{00000000-0005-0000-0000-0000CD4E0000}"/>
    <cellStyle name="SAPBEXHLevel0X 28 2 2 2 3 2" xfId="32638" xr:uid="{00000000-0005-0000-0000-0000CE4E0000}"/>
    <cellStyle name="SAPBEXHLevel0X 28 2 2 3" xfId="12756" xr:uid="{00000000-0005-0000-0000-0000CF4E0000}"/>
    <cellStyle name="SAPBEXHLevel0X 28 2 2 3 2" xfId="25927" xr:uid="{00000000-0005-0000-0000-0000D04E0000}"/>
    <cellStyle name="SAPBEXHLevel0X 28 2 2 3 2 2" xfId="38678" xr:uid="{00000000-0005-0000-0000-0000D14E0000}"/>
    <cellStyle name="SAPBEXHLevel0X 28 2 2 4" xfId="19886" xr:uid="{00000000-0005-0000-0000-0000D24E0000}"/>
    <cellStyle name="SAPBEXHLevel0X 28 2 2 4 2" xfId="32637" xr:uid="{00000000-0005-0000-0000-0000D34E0000}"/>
    <cellStyle name="SAPBEXHLevel0X 28 2 3" xfId="6067" xr:uid="{00000000-0005-0000-0000-0000D44E0000}"/>
    <cellStyle name="SAPBEXHLevel0X 28 2 3 2" xfId="12754" xr:uid="{00000000-0005-0000-0000-0000D54E0000}"/>
    <cellStyle name="SAPBEXHLevel0X 28 2 3 2 2" xfId="25925" xr:uid="{00000000-0005-0000-0000-0000D64E0000}"/>
    <cellStyle name="SAPBEXHLevel0X 28 2 3 2 2 2" xfId="38676" xr:uid="{00000000-0005-0000-0000-0000D74E0000}"/>
    <cellStyle name="SAPBEXHLevel0X 28 2 3 3" xfId="19888" xr:uid="{00000000-0005-0000-0000-0000D84E0000}"/>
    <cellStyle name="SAPBEXHLevel0X 28 2 3 3 2" xfId="32639" xr:uid="{00000000-0005-0000-0000-0000D94E0000}"/>
    <cellStyle name="SAPBEXHLevel0X 28 2 4" xfId="12757" xr:uid="{00000000-0005-0000-0000-0000DA4E0000}"/>
    <cellStyle name="SAPBEXHLevel0X 28 2 4 2" xfId="25928" xr:uid="{00000000-0005-0000-0000-0000DB4E0000}"/>
    <cellStyle name="SAPBEXHLevel0X 28 2 4 2 2" xfId="38679" xr:uid="{00000000-0005-0000-0000-0000DC4E0000}"/>
    <cellStyle name="SAPBEXHLevel0X 28 2 5" xfId="19885" xr:uid="{00000000-0005-0000-0000-0000DD4E0000}"/>
    <cellStyle name="SAPBEXHLevel0X 28 2 5 2" xfId="32636" xr:uid="{00000000-0005-0000-0000-0000DE4E0000}"/>
    <cellStyle name="SAPBEXHLevel0X 28 3" xfId="6068" xr:uid="{00000000-0005-0000-0000-0000DF4E0000}"/>
    <cellStyle name="SAPBEXHLevel0X 28 3 2" xfId="12753" xr:uid="{00000000-0005-0000-0000-0000E04E0000}"/>
    <cellStyle name="SAPBEXHLevel0X 28 3 2 2" xfId="25924" xr:uid="{00000000-0005-0000-0000-0000E14E0000}"/>
    <cellStyle name="SAPBEXHLevel0X 28 3 2 2 2" xfId="38675" xr:uid="{00000000-0005-0000-0000-0000E24E0000}"/>
    <cellStyle name="SAPBEXHLevel0X 28 3 3" xfId="19889" xr:uid="{00000000-0005-0000-0000-0000E34E0000}"/>
    <cellStyle name="SAPBEXHLevel0X 28 3 3 2" xfId="32640" xr:uid="{00000000-0005-0000-0000-0000E44E0000}"/>
    <cellStyle name="SAPBEXHLevel0X 28 4" xfId="12758" xr:uid="{00000000-0005-0000-0000-0000E54E0000}"/>
    <cellStyle name="SAPBEXHLevel0X 28 4 2" xfId="25929" xr:uid="{00000000-0005-0000-0000-0000E64E0000}"/>
    <cellStyle name="SAPBEXHLevel0X 28 4 2 2" xfId="38680" xr:uid="{00000000-0005-0000-0000-0000E74E0000}"/>
    <cellStyle name="SAPBEXHLevel0X 28 5" xfId="19884" xr:uid="{00000000-0005-0000-0000-0000E84E0000}"/>
    <cellStyle name="SAPBEXHLevel0X 28 5 2" xfId="32635" xr:uid="{00000000-0005-0000-0000-0000E94E0000}"/>
    <cellStyle name="SAPBEXHLevel0X 29" xfId="6069" xr:uid="{00000000-0005-0000-0000-0000EA4E0000}"/>
    <cellStyle name="SAPBEXHLevel0X 29 2" xfId="6070" xr:uid="{00000000-0005-0000-0000-0000EB4E0000}"/>
    <cellStyle name="SAPBEXHLevel0X 29 2 2" xfId="6071" xr:uid="{00000000-0005-0000-0000-0000EC4E0000}"/>
    <cellStyle name="SAPBEXHLevel0X 29 2 2 2" xfId="6072" xr:uid="{00000000-0005-0000-0000-0000ED4E0000}"/>
    <cellStyle name="SAPBEXHLevel0X 29 2 2 2 2" xfId="12749" xr:uid="{00000000-0005-0000-0000-0000EE4E0000}"/>
    <cellStyle name="SAPBEXHLevel0X 29 2 2 2 2 2" xfId="25920" xr:uid="{00000000-0005-0000-0000-0000EF4E0000}"/>
    <cellStyle name="SAPBEXHLevel0X 29 2 2 2 2 2 2" xfId="38671" xr:uid="{00000000-0005-0000-0000-0000F04E0000}"/>
    <cellStyle name="SAPBEXHLevel0X 29 2 2 2 3" xfId="19893" xr:uid="{00000000-0005-0000-0000-0000F14E0000}"/>
    <cellStyle name="SAPBEXHLevel0X 29 2 2 2 3 2" xfId="32644" xr:uid="{00000000-0005-0000-0000-0000F24E0000}"/>
    <cellStyle name="SAPBEXHLevel0X 29 2 2 3" xfId="12750" xr:uid="{00000000-0005-0000-0000-0000F34E0000}"/>
    <cellStyle name="SAPBEXHLevel0X 29 2 2 3 2" xfId="25921" xr:uid="{00000000-0005-0000-0000-0000F44E0000}"/>
    <cellStyle name="SAPBEXHLevel0X 29 2 2 3 2 2" xfId="38672" xr:uid="{00000000-0005-0000-0000-0000F54E0000}"/>
    <cellStyle name="SAPBEXHLevel0X 29 2 2 4" xfId="19892" xr:uid="{00000000-0005-0000-0000-0000F64E0000}"/>
    <cellStyle name="SAPBEXHLevel0X 29 2 2 4 2" xfId="32643" xr:uid="{00000000-0005-0000-0000-0000F74E0000}"/>
    <cellStyle name="SAPBEXHLevel0X 29 2 3" xfId="6073" xr:uid="{00000000-0005-0000-0000-0000F84E0000}"/>
    <cellStyle name="SAPBEXHLevel0X 29 2 3 2" xfId="12748" xr:uid="{00000000-0005-0000-0000-0000F94E0000}"/>
    <cellStyle name="SAPBEXHLevel0X 29 2 3 2 2" xfId="25919" xr:uid="{00000000-0005-0000-0000-0000FA4E0000}"/>
    <cellStyle name="SAPBEXHLevel0X 29 2 3 2 2 2" xfId="38670" xr:uid="{00000000-0005-0000-0000-0000FB4E0000}"/>
    <cellStyle name="SAPBEXHLevel0X 29 2 3 3" xfId="19894" xr:uid="{00000000-0005-0000-0000-0000FC4E0000}"/>
    <cellStyle name="SAPBEXHLevel0X 29 2 3 3 2" xfId="32645" xr:uid="{00000000-0005-0000-0000-0000FD4E0000}"/>
    <cellStyle name="SAPBEXHLevel0X 29 2 4" xfId="12751" xr:uid="{00000000-0005-0000-0000-0000FE4E0000}"/>
    <cellStyle name="SAPBEXHLevel0X 29 2 4 2" xfId="25922" xr:uid="{00000000-0005-0000-0000-0000FF4E0000}"/>
    <cellStyle name="SAPBEXHLevel0X 29 2 4 2 2" xfId="38673" xr:uid="{00000000-0005-0000-0000-0000004F0000}"/>
    <cellStyle name="SAPBEXHLevel0X 29 2 5" xfId="19891" xr:uid="{00000000-0005-0000-0000-0000014F0000}"/>
    <cellStyle name="SAPBEXHLevel0X 29 2 5 2" xfId="32642" xr:uid="{00000000-0005-0000-0000-0000024F0000}"/>
    <cellStyle name="SAPBEXHLevel0X 29 3" xfId="6074" xr:uid="{00000000-0005-0000-0000-0000034F0000}"/>
    <cellStyle name="SAPBEXHLevel0X 29 3 2" xfId="12747" xr:uid="{00000000-0005-0000-0000-0000044F0000}"/>
    <cellStyle name="SAPBEXHLevel0X 29 3 2 2" xfId="25918" xr:uid="{00000000-0005-0000-0000-0000054F0000}"/>
    <cellStyle name="SAPBEXHLevel0X 29 3 2 2 2" xfId="38669" xr:uid="{00000000-0005-0000-0000-0000064F0000}"/>
    <cellStyle name="SAPBEXHLevel0X 29 3 3" xfId="19895" xr:uid="{00000000-0005-0000-0000-0000074F0000}"/>
    <cellStyle name="SAPBEXHLevel0X 29 3 3 2" xfId="32646" xr:uid="{00000000-0005-0000-0000-0000084F0000}"/>
    <cellStyle name="SAPBEXHLevel0X 29 4" xfId="12752" xr:uid="{00000000-0005-0000-0000-0000094F0000}"/>
    <cellStyle name="SAPBEXHLevel0X 29 4 2" xfId="25923" xr:uid="{00000000-0005-0000-0000-00000A4F0000}"/>
    <cellStyle name="SAPBEXHLevel0X 29 4 2 2" xfId="38674" xr:uid="{00000000-0005-0000-0000-00000B4F0000}"/>
    <cellStyle name="SAPBEXHLevel0X 29 5" xfId="19890" xr:uid="{00000000-0005-0000-0000-00000C4F0000}"/>
    <cellStyle name="SAPBEXHLevel0X 29 5 2" xfId="32641" xr:uid="{00000000-0005-0000-0000-00000D4F0000}"/>
    <cellStyle name="SAPBEXHLevel0X 3" xfId="6075" xr:uid="{00000000-0005-0000-0000-00000E4F0000}"/>
    <cellStyle name="SAPBEXHLevel0X 3 2" xfId="6076" xr:uid="{00000000-0005-0000-0000-00000F4F0000}"/>
    <cellStyle name="SAPBEXHLevel0X 3 2 2" xfId="6077" xr:uid="{00000000-0005-0000-0000-0000104F0000}"/>
    <cellStyle name="SAPBEXHLevel0X 3 2 2 2" xfId="6078" xr:uid="{00000000-0005-0000-0000-0000114F0000}"/>
    <cellStyle name="SAPBEXHLevel0X 3 2 2 2 2" xfId="6079" xr:uid="{00000000-0005-0000-0000-0000124F0000}"/>
    <cellStyle name="SAPBEXHLevel0X 3 2 2 2 2 2" xfId="12742" xr:uid="{00000000-0005-0000-0000-0000134F0000}"/>
    <cellStyle name="SAPBEXHLevel0X 3 2 2 2 2 2 2" xfId="25913" xr:uid="{00000000-0005-0000-0000-0000144F0000}"/>
    <cellStyle name="SAPBEXHLevel0X 3 2 2 2 2 2 2 2" xfId="38664" xr:uid="{00000000-0005-0000-0000-0000154F0000}"/>
    <cellStyle name="SAPBEXHLevel0X 3 2 2 2 2 3" xfId="19900" xr:uid="{00000000-0005-0000-0000-0000164F0000}"/>
    <cellStyle name="SAPBEXHLevel0X 3 2 2 2 2 3 2" xfId="32651" xr:uid="{00000000-0005-0000-0000-0000174F0000}"/>
    <cellStyle name="SAPBEXHLevel0X 3 2 2 2 3" xfId="12743" xr:uid="{00000000-0005-0000-0000-0000184F0000}"/>
    <cellStyle name="SAPBEXHLevel0X 3 2 2 2 3 2" xfId="25914" xr:uid="{00000000-0005-0000-0000-0000194F0000}"/>
    <cellStyle name="SAPBEXHLevel0X 3 2 2 2 3 2 2" xfId="38665" xr:uid="{00000000-0005-0000-0000-00001A4F0000}"/>
    <cellStyle name="SAPBEXHLevel0X 3 2 2 2 4" xfId="19899" xr:uid="{00000000-0005-0000-0000-00001B4F0000}"/>
    <cellStyle name="SAPBEXHLevel0X 3 2 2 2 4 2" xfId="32650" xr:uid="{00000000-0005-0000-0000-00001C4F0000}"/>
    <cellStyle name="SAPBEXHLevel0X 3 2 2 3" xfId="6080" xr:uid="{00000000-0005-0000-0000-00001D4F0000}"/>
    <cellStyle name="SAPBEXHLevel0X 3 2 2 3 2" xfId="12741" xr:uid="{00000000-0005-0000-0000-00001E4F0000}"/>
    <cellStyle name="SAPBEXHLevel0X 3 2 2 3 2 2" xfId="25912" xr:uid="{00000000-0005-0000-0000-00001F4F0000}"/>
    <cellStyle name="SAPBEXHLevel0X 3 2 2 3 2 2 2" xfId="38663" xr:uid="{00000000-0005-0000-0000-0000204F0000}"/>
    <cellStyle name="SAPBEXHLevel0X 3 2 2 3 3" xfId="19901" xr:uid="{00000000-0005-0000-0000-0000214F0000}"/>
    <cellStyle name="SAPBEXHLevel0X 3 2 2 3 3 2" xfId="32652" xr:uid="{00000000-0005-0000-0000-0000224F0000}"/>
    <cellStyle name="SAPBEXHLevel0X 3 2 2 4" xfId="6081" xr:uid="{00000000-0005-0000-0000-0000234F0000}"/>
    <cellStyle name="SAPBEXHLevel0X 3 2 2 4 2" xfId="12740" xr:uid="{00000000-0005-0000-0000-0000244F0000}"/>
    <cellStyle name="SAPBEXHLevel0X 3 2 2 4 2 2" xfId="25911" xr:uid="{00000000-0005-0000-0000-0000254F0000}"/>
    <cellStyle name="SAPBEXHLevel0X 3 2 2 4 2 2 2" xfId="38662" xr:uid="{00000000-0005-0000-0000-0000264F0000}"/>
    <cellStyle name="SAPBEXHLevel0X 3 2 2 4 3" xfId="19902" xr:uid="{00000000-0005-0000-0000-0000274F0000}"/>
    <cellStyle name="SAPBEXHLevel0X 3 2 2 4 3 2" xfId="32653" xr:uid="{00000000-0005-0000-0000-0000284F0000}"/>
    <cellStyle name="SAPBEXHLevel0X 3 2 2 5" xfId="12744" xr:uid="{00000000-0005-0000-0000-0000294F0000}"/>
    <cellStyle name="SAPBEXHLevel0X 3 2 2 5 2" xfId="25915" xr:uid="{00000000-0005-0000-0000-00002A4F0000}"/>
    <cellStyle name="SAPBEXHLevel0X 3 2 2 5 2 2" xfId="38666" xr:uid="{00000000-0005-0000-0000-00002B4F0000}"/>
    <cellStyle name="SAPBEXHLevel0X 3 2 2 6" xfId="19898" xr:uid="{00000000-0005-0000-0000-00002C4F0000}"/>
    <cellStyle name="SAPBEXHLevel0X 3 2 2 6 2" xfId="32649" xr:uid="{00000000-0005-0000-0000-00002D4F0000}"/>
    <cellStyle name="SAPBEXHLevel0X 3 2 3" xfId="6082" xr:uid="{00000000-0005-0000-0000-00002E4F0000}"/>
    <cellStyle name="SAPBEXHLevel0X 3 2 3 2" xfId="6083" xr:uid="{00000000-0005-0000-0000-00002F4F0000}"/>
    <cellStyle name="SAPBEXHLevel0X 3 2 3 2 2" xfId="12738" xr:uid="{00000000-0005-0000-0000-0000304F0000}"/>
    <cellStyle name="SAPBEXHLevel0X 3 2 3 2 2 2" xfId="25909" xr:uid="{00000000-0005-0000-0000-0000314F0000}"/>
    <cellStyle name="SAPBEXHLevel0X 3 2 3 2 2 2 2" xfId="38660" xr:uid="{00000000-0005-0000-0000-0000324F0000}"/>
    <cellStyle name="SAPBEXHLevel0X 3 2 3 2 3" xfId="19904" xr:uid="{00000000-0005-0000-0000-0000334F0000}"/>
    <cellStyle name="SAPBEXHLevel0X 3 2 3 2 3 2" xfId="32655" xr:uid="{00000000-0005-0000-0000-0000344F0000}"/>
    <cellStyle name="SAPBEXHLevel0X 3 2 3 3" xfId="12739" xr:uid="{00000000-0005-0000-0000-0000354F0000}"/>
    <cellStyle name="SAPBEXHLevel0X 3 2 3 3 2" xfId="25910" xr:uid="{00000000-0005-0000-0000-0000364F0000}"/>
    <cellStyle name="SAPBEXHLevel0X 3 2 3 3 2 2" xfId="38661" xr:uid="{00000000-0005-0000-0000-0000374F0000}"/>
    <cellStyle name="SAPBEXHLevel0X 3 2 3 4" xfId="19903" xr:uid="{00000000-0005-0000-0000-0000384F0000}"/>
    <cellStyle name="SAPBEXHLevel0X 3 2 3 4 2" xfId="32654" xr:uid="{00000000-0005-0000-0000-0000394F0000}"/>
    <cellStyle name="SAPBEXHLevel0X 3 2 4" xfId="6084" xr:uid="{00000000-0005-0000-0000-00003A4F0000}"/>
    <cellStyle name="SAPBEXHLevel0X 3 2 4 2" xfId="12737" xr:uid="{00000000-0005-0000-0000-00003B4F0000}"/>
    <cellStyle name="SAPBEXHLevel0X 3 2 4 2 2" xfId="25908" xr:uid="{00000000-0005-0000-0000-00003C4F0000}"/>
    <cellStyle name="SAPBEXHLevel0X 3 2 4 2 2 2" xfId="38659" xr:uid="{00000000-0005-0000-0000-00003D4F0000}"/>
    <cellStyle name="SAPBEXHLevel0X 3 2 4 3" xfId="19905" xr:uid="{00000000-0005-0000-0000-00003E4F0000}"/>
    <cellStyle name="SAPBEXHLevel0X 3 2 4 3 2" xfId="32656" xr:uid="{00000000-0005-0000-0000-00003F4F0000}"/>
    <cellStyle name="SAPBEXHLevel0X 3 2 5" xfId="12745" xr:uid="{00000000-0005-0000-0000-0000404F0000}"/>
    <cellStyle name="SAPBEXHLevel0X 3 2 5 2" xfId="25916" xr:uid="{00000000-0005-0000-0000-0000414F0000}"/>
    <cellStyle name="SAPBEXHLevel0X 3 2 5 2 2" xfId="38667" xr:uid="{00000000-0005-0000-0000-0000424F0000}"/>
    <cellStyle name="SAPBEXHLevel0X 3 2 6" xfId="19897" xr:uid="{00000000-0005-0000-0000-0000434F0000}"/>
    <cellStyle name="SAPBEXHLevel0X 3 2 6 2" xfId="32648" xr:uid="{00000000-0005-0000-0000-0000444F0000}"/>
    <cellStyle name="SAPBEXHLevel0X 3 3" xfId="6085" xr:uid="{00000000-0005-0000-0000-0000454F0000}"/>
    <cellStyle name="SAPBEXHLevel0X 3 3 2" xfId="6086" xr:uid="{00000000-0005-0000-0000-0000464F0000}"/>
    <cellStyle name="SAPBEXHLevel0X 3 3 2 2" xfId="6087" xr:uid="{00000000-0005-0000-0000-0000474F0000}"/>
    <cellStyle name="SAPBEXHLevel0X 3 3 2 2 2" xfId="6088" xr:uid="{00000000-0005-0000-0000-0000484F0000}"/>
    <cellStyle name="SAPBEXHLevel0X 3 3 2 2 2 2" xfId="12733" xr:uid="{00000000-0005-0000-0000-0000494F0000}"/>
    <cellStyle name="SAPBEXHLevel0X 3 3 2 2 2 2 2" xfId="25904" xr:uid="{00000000-0005-0000-0000-00004A4F0000}"/>
    <cellStyle name="SAPBEXHLevel0X 3 3 2 2 2 2 2 2" xfId="38655" xr:uid="{00000000-0005-0000-0000-00004B4F0000}"/>
    <cellStyle name="SAPBEXHLevel0X 3 3 2 2 2 3" xfId="19909" xr:uid="{00000000-0005-0000-0000-00004C4F0000}"/>
    <cellStyle name="SAPBEXHLevel0X 3 3 2 2 2 3 2" xfId="32660" xr:uid="{00000000-0005-0000-0000-00004D4F0000}"/>
    <cellStyle name="SAPBEXHLevel0X 3 3 2 2 3" xfId="12734" xr:uid="{00000000-0005-0000-0000-00004E4F0000}"/>
    <cellStyle name="SAPBEXHLevel0X 3 3 2 2 3 2" xfId="25905" xr:uid="{00000000-0005-0000-0000-00004F4F0000}"/>
    <cellStyle name="SAPBEXHLevel0X 3 3 2 2 3 2 2" xfId="38656" xr:uid="{00000000-0005-0000-0000-0000504F0000}"/>
    <cellStyle name="SAPBEXHLevel0X 3 3 2 2 4" xfId="19908" xr:uid="{00000000-0005-0000-0000-0000514F0000}"/>
    <cellStyle name="SAPBEXHLevel0X 3 3 2 2 4 2" xfId="32659" xr:uid="{00000000-0005-0000-0000-0000524F0000}"/>
    <cellStyle name="SAPBEXHLevel0X 3 3 2 3" xfId="6089" xr:uid="{00000000-0005-0000-0000-0000534F0000}"/>
    <cellStyle name="SAPBEXHLevel0X 3 3 2 3 2" xfId="12732" xr:uid="{00000000-0005-0000-0000-0000544F0000}"/>
    <cellStyle name="SAPBEXHLevel0X 3 3 2 3 2 2" xfId="25903" xr:uid="{00000000-0005-0000-0000-0000554F0000}"/>
    <cellStyle name="SAPBEXHLevel0X 3 3 2 3 2 2 2" xfId="38654" xr:uid="{00000000-0005-0000-0000-0000564F0000}"/>
    <cellStyle name="SAPBEXHLevel0X 3 3 2 3 3" xfId="19910" xr:uid="{00000000-0005-0000-0000-0000574F0000}"/>
    <cellStyle name="SAPBEXHLevel0X 3 3 2 3 3 2" xfId="32661" xr:uid="{00000000-0005-0000-0000-0000584F0000}"/>
    <cellStyle name="SAPBEXHLevel0X 3 3 2 4" xfId="12735" xr:uid="{00000000-0005-0000-0000-0000594F0000}"/>
    <cellStyle name="SAPBEXHLevel0X 3 3 2 4 2" xfId="25906" xr:uid="{00000000-0005-0000-0000-00005A4F0000}"/>
    <cellStyle name="SAPBEXHLevel0X 3 3 2 4 2 2" xfId="38657" xr:uid="{00000000-0005-0000-0000-00005B4F0000}"/>
    <cellStyle name="SAPBEXHLevel0X 3 3 2 5" xfId="19907" xr:uid="{00000000-0005-0000-0000-00005C4F0000}"/>
    <cellStyle name="SAPBEXHLevel0X 3 3 2 5 2" xfId="32658" xr:uid="{00000000-0005-0000-0000-00005D4F0000}"/>
    <cellStyle name="SAPBEXHLevel0X 3 3 3" xfId="6090" xr:uid="{00000000-0005-0000-0000-00005E4F0000}"/>
    <cellStyle name="SAPBEXHLevel0X 3 3 3 2" xfId="12731" xr:uid="{00000000-0005-0000-0000-00005F4F0000}"/>
    <cellStyle name="SAPBEXHLevel0X 3 3 3 2 2" xfId="25902" xr:uid="{00000000-0005-0000-0000-0000604F0000}"/>
    <cellStyle name="SAPBEXHLevel0X 3 3 3 2 2 2" xfId="38653" xr:uid="{00000000-0005-0000-0000-0000614F0000}"/>
    <cellStyle name="SAPBEXHLevel0X 3 3 3 3" xfId="19911" xr:uid="{00000000-0005-0000-0000-0000624F0000}"/>
    <cellStyle name="SAPBEXHLevel0X 3 3 3 3 2" xfId="32662" xr:uid="{00000000-0005-0000-0000-0000634F0000}"/>
    <cellStyle name="SAPBEXHLevel0X 3 3 4" xfId="6091" xr:uid="{00000000-0005-0000-0000-0000644F0000}"/>
    <cellStyle name="SAPBEXHLevel0X 3 3 4 2" xfId="12730" xr:uid="{00000000-0005-0000-0000-0000654F0000}"/>
    <cellStyle name="SAPBEXHLevel0X 3 3 4 2 2" xfId="25901" xr:uid="{00000000-0005-0000-0000-0000664F0000}"/>
    <cellStyle name="SAPBEXHLevel0X 3 3 4 2 2 2" xfId="38652" xr:uid="{00000000-0005-0000-0000-0000674F0000}"/>
    <cellStyle name="SAPBEXHLevel0X 3 3 4 3" xfId="19912" xr:uid="{00000000-0005-0000-0000-0000684F0000}"/>
    <cellStyle name="SAPBEXHLevel0X 3 3 4 3 2" xfId="32663" xr:uid="{00000000-0005-0000-0000-0000694F0000}"/>
    <cellStyle name="SAPBEXHLevel0X 3 3 5" xfId="12736" xr:uid="{00000000-0005-0000-0000-00006A4F0000}"/>
    <cellStyle name="SAPBEXHLevel0X 3 3 5 2" xfId="25907" xr:uid="{00000000-0005-0000-0000-00006B4F0000}"/>
    <cellStyle name="SAPBEXHLevel0X 3 3 5 2 2" xfId="38658" xr:uid="{00000000-0005-0000-0000-00006C4F0000}"/>
    <cellStyle name="SAPBEXHLevel0X 3 3 6" xfId="19906" xr:uid="{00000000-0005-0000-0000-00006D4F0000}"/>
    <cellStyle name="SAPBEXHLevel0X 3 3 6 2" xfId="32657" xr:uid="{00000000-0005-0000-0000-00006E4F0000}"/>
    <cellStyle name="SAPBEXHLevel0X 3 4" xfId="6092" xr:uid="{00000000-0005-0000-0000-00006F4F0000}"/>
    <cellStyle name="SAPBEXHLevel0X 3 4 2" xfId="6093" xr:uid="{00000000-0005-0000-0000-0000704F0000}"/>
    <cellStyle name="SAPBEXHLevel0X 3 4 2 2" xfId="6094" xr:uid="{00000000-0005-0000-0000-0000714F0000}"/>
    <cellStyle name="SAPBEXHLevel0X 3 4 2 2 2" xfId="6095" xr:uid="{00000000-0005-0000-0000-0000724F0000}"/>
    <cellStyle name="SAPBEXHLevel0X 3 4 2 2 2 2" xfId="12726" xr:uid="{00000000-0005-0000-0000-0000734F0000}"/>
    <cellStyle name="SAPBEXHLevel0X 3 4 2 2 2 2 2" xfId="25897" xr:uid="{00000000-0005-0000-0000-0000744F0000}"/>
    <cellStyle name="SAPBEXHLevel0X 3 4 2 2 2 2 2 2" xfId="38648" xr:uid="{00000000-0005-0000-0000-0000754F0000}"/>
    <cellStyle name="SAPBEXHLevel0X 3 4 2 2 2 3" xfId="19916" xr:uid="{00000000-0005-0000-0000-0000764F0000}"/>
    <cellStyle name="SAPBEXHLevel0X 3 4 2 2 2 3 2" xfId="32667" xr:uid="{00000000-0005-0000-0000-0000774F0000}"/>
    <cellStyle name="SAPBEXHLevel0X 3 4 2 2 3" xfId="12727" xr:uid="{00000000-0005-0000-0000-0000784F0000}"/>
    <cellStyle name="SAPBEXHLevel0X 3 4 2 2 3 2" xfId="25898" xr:uid="{00000000-0005-0000-0000-0000794F0000}"/>
    <cellStyle name="SAPBEXHLevel0X 3 4 2 2 3 2 2" xfId="38649" xr:uid="{00000000-0005-0000-0000-00007A4F0000}"/>
    <cellStyle name="SAPBEXHLevel0X 3 4 2 2 4" xfId="19915" xr:uid="{00000000-0005-0000-0000-00007B4F0000}"/>
    <cellStyle name="SAPBEXHLevel0X 3 4 2 2 4 2" xfId="32666" xr:uid="{00000000-0005-0000-0000-00007C4F0000}"/>
    <cellStyle name="SAPBEXHLevel0X 3 4 2 3" xfId="6096" xr:uid="{00000000-0005-0000-0000-00007D4F0000}"/>
    <cellStyle name="SAPBEXHLevel0X 3 4 2 3 2" xfId="12725" xr:uid="{00000000-0005-0000-0000-00007E4F0000}"/>
    <cellStyle name="SAPBEXHLevel0X 3 4 2 3 2 2" xfId="25896" xr:uid="{00000000-0005-0000-0000-00007F4F0000}"/>
    <cellStyle name="SAPBEXHLevel0X 3 4 2 3 2 2 2" xfId="38647" xr:uid="{00000000-0005-0000-0000-0000804F0000}"/>
    <cellStyle name="SAPBEXHLevel0X 3 4 2 3 3" xfId="19917" xr:uid="{00000000-0005-0000-0000-0000814F0000}"/>
    <cellStyle name="SAPBEXHLevel0X 3 4 2 3 3 2" xfId="32668" xr:uid="{00000000-0005-0000-0000-0000824F0000}"/>
    <cellStyle name="SAPBEXHLevel0X 3 4 2 4" xfId="12728" xr:uid="{00000000-0005-0000-0000-0000834F0000}"/>
    <cellStyle name="SAPBEXHLevel0X 3 4 2 4 2" xfId="25899" xr:uid="{00000000-0005-0000-0000-0000844F0000}"/>
    <cellStyle name="SAPBEXHLevel0X 3 4 2 4 2 2" xfId="38650" xr:uid="{00000000-0005-0000-0000-0000854F0000}"/>
    <cellStyle name="SAPBEXHLevel0X 3 4 2 5" xfId="19914" xr:uid="{00000000-0005-0000-0000-0000864F0000}"/>
    <cellStyle name="SAPBEXHLevel0X 3 4 2 5 2" xfId="32665" xr:uid="{00000000-0005-0000-0000-0000874F0000}"/>
    <cellStyle name="SAPBEXHLevel0X 3 4 3" xfId="6097" xr:uid="{00000000-0005-0000-0000-0000884F0000}"/>
    <cellStyle name="SAPBEXHLevel0X 3 4 3 2" xfId="12724" xr:uid="{00000000-0005-0000-0000-0000894F0000}"/>
    <cellStyle name="SAPBEXHLevel0X 3 4 3 2 2" xfId="25895" xr:uid="{00000000-0005-0000-0000-00008A4F0000}"/>
    <cellStyle name="SAPBEXHLevel0X 3 4 3 2 2 2" xfId="38646" xr:uid="{00000000-0005-0000-0000-00008B4F0000}"/>
    <cellStyle name="SAPBEXHLevel0X 3 4 3 3" xfId="19918" xr:uid="{00000000-0005-0000-0000-00008C4F0000}"/>
    <cellStyle name="SAPBEXHLevel0X 3 4 3 3 2" xfId="32669" xr:uid="{00000000-0005-0000-0000-00008D4F0000}"/>
    <cellStyle name="SAPBEXHLevel0X 3 4 4" xfId="6098" xr:uid="{00000000-0005-0000-0000-00008E4F0000}"/>
    <cellStyle name="SAPBEXHLevel0X 3 4 4 2" xfId="12723" xr:uid="{00000000-0005-0000-0000-00008F4F0000}"/>
    <cellStyle name="SAPBEXHLevel0X 3 4 4 2 2" xfId="25894" xr:uid="{00000000-0005-0000-0000-0000904F0000}"/>
    <cellStyle name="SAPBEXHLevel0X 3 4 4 2 2 2" xfId="38645" xr:uid="{00000000-0005-0000-0000-0000914F0000}"/>
    <cellStyle name="SAPBEXHLevel0X 3 4 4 3" xfId="19919" xr:uid="{00000000-0005-0000-0000-0000924F0000}"/>
    <cellStyle name="SAPBEXHLevel0X 3 4 4 3 2" xfId="32670" xr:uid="{00000000-0005-0000-0000-0000934F0000}"/>
    <cellStyle name="SAPBEXHLevel0X 3 4 5" xfId="12729" xr:uid="{00000000-0005-0000-0000-0000944F0000}"/>
    <cellStyle name="SAPBEXHLevel0X 3 4 5 2" xfId="25900" xr:uid="{00000000-0005-0000-0000-0000954F0000}"/>
    <cellStyle name="SAPBEXHLevel0X 3 4 5 2 2" xfId="38651" xr:uid="{00000000-0005-0000-0000-0000964F0000}"/>
    <cellStyle name="SAPBEXHLevel0X 3 4 6" xfId="19913" xr:uid="{00000000-0005-0000-0000-0000974F0000}"/>
    <cellStyle name="SAPBEXHLevel0X 3 4 6 2" xfId="32664" xr:uid="{00000000-0005-0000-0000-0000984F0000}"/>
    <cellStyle name="SAPBEXHLevel0X 3 5" xfId="6099" xr:uid="{00000000-0005-0000-0000-0000994F0000}"/>
    <cellStyle name="SAPBEXHLevel0X 3 5 2" xfId="6100" xr:uid="{00000000-0005-0000-0000-00009A4F0000}"/>
    <cellStyle name="SAPBEXHLevel0X 3 5 2 2" xfId="6101" xr:uid="{00000000-0005-0000-0000-00009B4F0000}"/>
    <cellStyle name="SAPBEXHLevel0X 3 5 2 2 2" xfId="12720" xr:uid="{00000000-0005-0000-0000-00009C4F0000}"/>
    <cellStyle name="SAPBEXHLevel0X 3 5 2 2 2 2" xfId="25891" xr:uid="{00000000-0005-0000-0000-00009D4F0000}"/>
    <cellStyle name="SAPBEXHLevel0X 3 5 2 2 2 2 2" xfId="38642" xr:uid="{00000000-0005-0000-0000-00009E4F0000}"/>
    <cellStyle name="SAPBEXHLevel0X 3 5 2 2 3" xfId="19922" xr:uid="{00000000-0005-0000-0000-00009F4F0000}"/>
    <cellStyle name="SAPBEXHLevel0X 3 5 2 2 3 2" xfId="32673" xr:uid="{00000000-0005-0000-0000-0000A04F0000}"/>
    <cellStyle name="SAPBEXHLevel0X 3 5 2 3" xfId="12721" xr:uid="{00000000-0005-0000-0000-0000A14F0000}"/>
    <cellStyle name="SAPBEXHLevel0X 3 5 2 3 2" xfId="25892" xr:uid="{00000000-0005-0000-0000-0000A24F0000}"/>
    <cellStyle name="SAPBEXHLevel0X 3 5 2 3 2 2" xfId="38643" xr:uid="{00000000-0005-0000-0000-0000A34F0000}"/>
    <cellStyle name="SAPBEXHLevel0X 3 5 2 4" xfId="19921" xr:uid="{00000000-0005-0000-0000-0000A44F0000}"/>
    <cellStyle name="SAPBEXHLevel0X 3 5 2 4 2" xfId="32672" xr:uid="{00000000-0005-0000-0000-0000A54F0000}"/>
    <cellStyle name="SAPBEXHLevel0X 3 5 3" xfId="6102" xr:uid="{00000000-0005-0000-0000-0000A64F0000}"/>
    <cellStyle name="SAPBEXHLevel0X 3 5 3 2" xfId="12719" xr:uid="{00000000-0005-0000-0000-0000A74F0000}"/>
    <cellStyle name="SAPBEXHLevel0X 3 5 3 2 2" xfId="25890" xr:uid="{00000000-0005-0000-0000-0000A84F0000}"/>
    <cellStyle name="SAPBEXHLevel0X 3 5 3 2 2 2" xfId="38641" xr:uid="{00000000-0005-0000-0000-0000A94F0000}"/>
    <cellStyle name="SAPBEXHLevel0X 3 5 3 3" xfId="19923" xr:uid="{00000000-0005-0000-0000-0000AA4F0000}"/>
    <cellStyle name="SAPBEXHLevel0X 3 5 3 3 2" xfId="32674" xr:uid="{00000000-0005-0000-0000-0000AB4F0000}"/>
    <cellStyle name="SAPBEXHLevel0X 3 5 4" xfId="12722" xr:uid="{00000000-0005-0000-0000-0000AC4F0000}"/>
    <cellStyle name="SAPBEXHLevel0X 3 5 4 2" xfId="25893" xr:uid="{00000000-0005-0000-0000-0000AD4F0000}"/>
    <cellStyle name="SAPBEXHLevel0X 3 5 4 2 2" xfId="38644" xr:uid="{00000000-0005-0000-0000-0000AE4F0000}"/>
    <cellStyle name="SAPBEXHLevel0X 3 5 5" xfId="19920" xr:uid="{00000000-0005-0000-0000-0000AF4F0000}"/>
    <cellStyle name="SAPBEXHLevel0X 3 5 5 2" xfId="32671" xr:uid="{00000000-0005-0000-0000-0000B04F0000}"/>
    <cellStyle name="SAPBEXHLevel0X 3 6" xfId="6103" xr:uid="{00000000-0005-0000-0000-0000B14F0000}"/>
    <cellStyle name="SAPBEXHLevel0X 3 6 2" xfId="12718" xr:uid="{00000000-0005-0000-0000-0000B24F0000}"/>
    <cellStyle name="SAPBEXHLevel0X 3 6 2 2" xfId="25889" xr:uid="{00000000-0005-0000-0000-0000B34F0000}"/>
    <cellStyle name="SAPBEXHLevel0X 3 6 2 2 2" xfId="38640" xr:uid="{00000000-0005-0000-0000-0000B44F0000}"/>
    <cellStyle name="SAPBEXHLevel0X 3 6 3" xfId="19924" xr:uid="{00000000-0005-0000-0000-0000B54F0000}"/>
    <cellStyle name="SAPBEXHLevel0X 3 6 3 2" xfId="32675" xr:uid="{00000000-0005-0000-0000-0000B64F0000}"/>
    <cellStyle name="SAPBEXHLevel0X 3 7" xfId="12746" xr:uid="{00000000-0005-0000-0000-0000B74F0000}"/>
    <cellStyle name="SAPBEXHLevel0X 3 7 2" xfId="25917" xr:uid="{00000000-0005-0000-0000-0000B84F0000}"/>
    <cellStyle name="SAPBEXHLevel0X 3 7 2 2" xfId="38668" xr:uid="{00000000-0005-0000-0000-0000B94F0000}"/>
    <cellStyle name="SAPBEXHLevel0X 3 8" xfId="19896" xr:uid="{00000000-0005-0000-0000-0000BA4F0000}"/>
    <cellStyle name="SAPBEXHLevel0X 3 8 2" xfId="32647" xr:uid="{00000000-0005-0000-0000-0000BB4F0000}"/>
    <cellStyle name="SAPBEXHLevel0X 30" xfId="6104" xr:uid="{00000000-0005-0000-0000-0000BC4F0000}"/>
    <cellStyle name="SAPBEXHLevel0X 30 2" xfId="6105" xr:uid="{00000000-0005-0000-0000-0000BD4F0000}"/>
    <cellStyle name="SAPBEXHLevel0X 30 2 2" xfId="6106" xr:uid="{00000000-0005-0000-0000-0000BE4F0000}"/>
    <cellStyle name="SAPBEXHLevel0X 30 2 2 2" xfId="6107" xr:uid="{00000000-0005-0000-0000-0000BF4F0000}"/>
    <cellStyle name="SAPBEXHLevel0X 30 2 2 2 2" xfId="12714" xr:uid="{00000000-0005-0000-0000-0000C04F0000}"/>
    <cellStyle name="SAPBEXHLevel0X 30 2 2 2 2 2" xfId="25885" xr:uid="{00000000-0005-0000-0000-0000C14F0000}"/>
    <cellStyle name="SAPBEXHLevel0X 30 2 2 2 2 2 2" xfId="38636" xr:uid="{00000000-0005-0000-0000-0000C24F0000}"/>
    <cellStyle name="SAPBEXHLevel0X 30 2 2 2 3" xfId="19928" xr:uid="{00000000-0005-0000-0000-0000C34F0000}"/>
    <cellStyle name="SAPBEXHLevel0X 30 2 2 2 3 2" xfId="32679" xr:uid="{00000000-0005-0000-0000-0000C44F0000}"/>
    <cellStyle name="SAPBEXHLevel0X 30 2 2 3" xfId="12715" xr:uid="{00000000-0005-0000-0000-0000C54F0000}"/>
    <cellStyle name="SAPBEXHLevel0X 30 2 2 3 2" xfId="25886" xr:uid="{00000000-0005-0000-0000-0000C64F0000}"/>
    <cellStyle name="SAPBEXHLevel0X 30 2 2 3 2 2" xfId="38637" xr:uid="{00000000-0005-0000-0000-0000C74F0000}"/>
    <cellStyle name="SAPBEXHLevel0X 30 2 2 4" xfId="19927" xr:uid="{00000000-0005-0000-0000-0000C84F0000}"/>
    <cellStyle name="SAPBEXHLevel0X 30 2 2 4 2" xfId="32678" xr:uid="{00000000-0005-0000-0000-0000C94F0000}"/>
    <cellStyle name="SAPBEXHLevel0X 30 2 3" xfId="6108" xr:uid="{00000000-0005-0000-0000-0000CA4F0000}"/>
    <cellStyle name="SAPBEXHLevel0X 30 2 3 2" xfId="12713" xr:uid="{00000000-0005-0000-0000-0000CB4F0000}"/>
    <cellStyle name="SAPBEXHLevel0X 30 2 3 2 2" xfId="25884" xr:uid="{00000000-0005-0000-0000-0000CC4F0000}"/>
    <cellStyle name="SAPBEXHLevel0X 30 2 3 2 2 2" xfId="38635" xr:uid="{00000000-0005-0000-0000-0000CD4F0000}"/>
    <cellStyle name="SAPBEXHLevel0X 30 2 3 3" xfId="19929" xr:uid="{00000000-0005-0000-0000-0000CE4F0000}"/>
    <cellStyle name="SAPBEXHLevel0X 30 2 3 3 2" xfId="32680" xr:uid="{00000000-0005-0000-0000-0000CF4F0000}"/>
    <cellStyle name="SAPBEXHLevel0X 30 2 4" xfId="12716" xr:uid="{00000000-0005-0000-0000-0000D04F0000}"/>
    <cellStyle name="SAPBEXHLevel0X 30 2 4 2" xfId="25887" xr:uid="{00000000-0005-0000-0000-0000D14F0000}"/>
    <cellStyle name="SAPBEXHLevel0X 30 2 4 2 2" xfId="38638" xr:uid="{00000000-0005-0000-0000-0000D24F0000}"/>
    <cellStyle name="SAPBEXHLevel0X 30 2 5" xfId="19926" xr:uid="{00000000-0005-0000-0000-0000D34F0000}"/>
    <cellStyle name="SAPBEXHLevel0X 30 2 5 2" xfId="32677" xr:uid="{00000000-0005-0000-0000-0000D44F0000}"/>
    <cellStyle name="SAPBEXHLevel0X 30 3" xfId="6109" xr:uid="{00000000-0005-0000-0000-0000D54F0000}"/>
    <cellStyle name="SAPBEXHLevel0X 30 3 2" xfId="12712" xr:uid="{00000000-0005-0000-0000-0000D64F0000}"/>
    <cellStyle name="SAPBEXHLevel0X 30 3 2 2" xfId="25883" xr:uid="{00000000-0005-0000-0000-0000D74F0000}"/>
    <cellStyle name="SAPBEXHLevel0X 30 3 2 2 2" xfId="38634" xr:uid="{00000000-0005-0000-0000-0000D84F0000}"/>
    <cellStyle name="SAPBEXHLevel0X 30 3 3" xfId="19930" xr:uid="{00000000-0005-0000-0000-0000D94F0000}"/>
    <cellStyle name="SAPBEXHLevel0X 30 3 3 2" xfId="32681" xr:uid="{00000000-0005-0000-0000-0000DA4F0000}"/>
    <cellStyle name="SAPBEXHLevel0X 30 4" xfId="12717" xr:uid="{00000000-0005-0000-0000-0000DB4F0000}"/>
    <cellStyle name="SAPBEXHLevel0X 30 4 2" xfId="25888" xr:uid="{00000000-0005-0000-0000-0000DC4F0000}"/>
    <cellStyle name="SAPBEXHLevel0X 30 4 2 2" xfId="38639" xr:uid="{00000000-0005-0000-0000-0000DD4F0000}"/>
    <cellStyle name="SAPBEXHLevel0X 30 5" xfId="19925" xr:uid="{00000000-0005-0000-0000-0000DE4F0000}"/>
    <cellStyle name="SAPBEXHLevel0X 30 5 2" xfId="32676" xr:uid="{00000000-0005-0000-0000-0000DF4F0000}"/>
    <cellStyle name="SAPBEXHLevel0X 31" xfId="6110" xr:uid="{00000000-0005-0000-0000-0000E04F0000}"/>
    <cellStyle name="SAPBEXHLevel0X 31 2" xfId="6111" xr:uid="{00000000-0005-0000-0000-0000E14F0000}"/>
    <cellStyle name="SAPBEXHLevel0X 31 2 2" xfId="6112" xr:uid="{00000000-0005-0000-0000-0000E24F0000}"/>
    <cellStyle name="SAPBEXHLevel0X 31 2 2 2" xfId="6113" xr:uid="{00000000-0005-0000-0000-0000E34F0000}"/>
    <cellStyle name="SAPBEXHLevel0X 31 2 2 2 2" xfId="12708" xr:uid="{00000000-0005-0000-0000-0000E44F0000}"/>
    <cellStyle name="SAPBEXHLevel0X 31 2 2 2 2 2" xfId="25879" xr:uid="{00000000-0005-0000-0000-0000E54F0000}"/>
    <cellStyle name="SAPBEXHLevel0X 31 2 2 2 2 2 2" xfId="38630" xr:uid="{00000000-0005-0000-0000-0000E64F0000}"/>
    <cellStyle name="SAPBEXHLevel0X 31 2 2 2 3" xfId="19934" xr:uid="{00000000-0005-0000-0000-0000E74F0000}"/>
    <cellStyle name="SAPBEXHLevel0X 31 2 2 2 3 2" xfId="32685" xr:uid="{00000000-0005-0000-0000-0000E84F0000}"/>
    <cellStyle name="SAPBEXHLevel0X 31 2 2 3" xfId="12709" xr:uid="{00000000-0005-0000-0000-0000E94F0000}"/>
    <cellStyle name="SAPBEXHLevel0X 31 2 2 3 2" xfId="25880" xr:uid="{00000000-0005-0000-0000-0000EA4F0000}"/>
    <cellStyle name="SAPBEXHLevel0X 31 2 2 3 2 2" xfId="38631" xr:uid="{00000000-0005-0000-0000-0000EB4F0000}"/>
    <cellStyle name="SAPBEXHLevel0X 31 2 2 4" xfId="19933" xr:uid="{00000000-0005-0000-0000-0000EC4F0000}"/>
    <cellStyle name="SAPBEXHLevel0X 31 2 2 4 2" xfId="32684" xr:uid="{00000000-0005-0000-0000-0000ED4F0000}"/>
    <cellStyle name="SAPBEXHLevel0X 31 2 3" xfId="6114" xr:uid="{00000000-0005-0000-0000-0000EE4F0000}"/>
    <cellStyle name="SAPBEXHLevel0X 31 2 3 2" xfId="12707" xr:uid="{00000000-0005-0000-0000-0000EF4F0000}"/>
    <cellStyle name="SAPBEXHLevel0X 31 2 3 2 2" xfId="25878" xr:uid="{00000000-0005-0000-0000-0000F04F0000}"/>
    <cellStyle name="SAPBEXHLevel0X 31 2 3 2 2 2" xfId="38629" xr:uid="{00000000-0005-0000-0000-0000F14F0000}"/>
    <cellStyle name="SAPBEXHLevel0X 31 2 3 3" xfId="19935" xr:uid="{00000000-0005-0000-0000-0000F24F0000}"/>
    <cellStyle name="SAPBEXHLevel0X 31 2 3 3 2" xfId="32686" xr:uid="{00000000-0005-0000-0000-0000F34F0000}"/>
    <cellStyle name="SAPBEXHLevel0X 31 2 4" xfId="12710" xr:uid="{00000000-0005-0000-0000-0000F44F0000}"/>
    <cellStyle name="SAPBEXHLevel0X 31 2 4 2" xfId="25881" xr:uid="{00000000-0005-0000-0000-0000F54F0000}"/>
    <cellStyle name="SAPBEXHLevel0X 31 2 4 2 2" xfId="38632" xr:uid="{00000000-0005-0000-0000-0000F64F0000}"/>
    <cellStyle name="SAPBEXHLevel0X 31 2 5" xfId="19932" xr:uid="{00000000-0005-0000-0000-0000F74F0000}"/>
    <cellStyle name="SAPBEXHLevel0X 31 2 5 2" xfId="32683" xr:uid="{00000000-0005-0000-0000-0000F84F0000}"/>
    <cellStyle name="SAPBEXHLevel0X 31 3" xfId="6115" xr:uid="{00000000-0005-0000-0000-0000F94F0000}"/>
    <cellStyle name="SAPBEXHLevel0X 31 3 2" xfId="12706" xr:uid="{00000000-0005-0000-0000-0000FA4F0000}"/>
    <cellStyle name="SAPBEXHLevel0X 31 3 2 2" xfId="25877" xr:uid="{00000000-0005-0000-0000-0000FB4F0000}"/>
    <cellStyle name="SAPBEXHLevel0X 31 3 2 2 2" xfId="38628" xr:uid="{00000000-0005-0000-0000-0000FC4F0000}"/>
    <cellStyle name="SAPBEXHLevel0X 31 3 3" xfId="19936" xr:uid="{00000000-0005-0000-0000-0000FD4F0000}"/>
    <cellStyle name="SAPBEXHLevel0X 31 3 3 2" xfId="32687" xr:uid="{00000000-0005-0000-0000-0000FE4F0000}"/>
    <cellStyle name="SAPBEXHLevel0X 31 4" xfId="12711" xr:uid="{00000000-0005-0000-0000-0000FF4F0000}"/>
    <cellStyle name="SAPBEXHLevel0X 31 4 2" xfId="25882" xr:uid="{00000000-0005-0000-0000-000000500000}"/>
    <cellStyle name="SAPBEXHLevel0X 31 4 2 2" xfId="38633" xr:uid="{00000000-0005-0000-0000-000001500000}"/>
    <cellStyle name="SAPBEXHLevel0X 31 5" xfId="19931" xr:uid="{00000000-0005-0000-0000-000002500000}"/>
    <cellStyle name="SAPBEXHLevel0X 31 5 2" xfId="32682" xr:uid="{00000000-0005-0000-0000-000003500000}"/>
    <cellStyle name="SAPBEXHLevel0X 32" xfId="6116" xr:uid="{00000000-0005-0000-0000-000004500000}"/>
    <cellStyle name="SAPBEXHLevel0X 32 2" xfId="6117" xr:uid="{00000000-0005-0000-0000-000005500000}"/>
    <cellStyle name="SAPBEXHLevel0X 32 2 2" xfId="6118" xr:uid="{00000000-0005-0000-0000-000006500000}"/>
    <cellStyle name="SAPBEXHLevel0X 32 2 2 2" xfId="6119" xr:uid="{00000000-0005-0000-0000-000007500000}"/>
    <cellStyle name="SAPBEXHLevel0X 32 2 2 2 2" xfId="12702" xr:uid="{00000000-0005-0000-0000-000008500000}"/>
    <cellStyle name="SAPBEXHLevel0X 32 2 2 2 2 2" xfId="25873" xr:uid="{00000000-0005-0000-0000-000009500000}"/>
    <cellStyle name="SAPBEXHLevel0X 32 2 2 2 2 2 2" xfId="38624" xr:uid="{00000000-0005-0000-0000-00000A500000}"/>
    <cellStyle name="SAPBEXHLevel0X 32 2 2 2 3" xfId="19940" xr:uid="{00000000-0005-0000-0000-00000B500000}"/>
    <cellStyle name="SAPBEXHLevel0X 32 2 2 2 3 2" xfId="32691" xr:uid="{00000000-0005-0000-0000-00000C500000}"/>
    <cellStyle name="SAPBEXHLevel0X 32 2 2 3" xfId="12703" xr:uid="{00000000-0005-0000-0000-00000D500000}"/>
    <cellStyle name="SAPBEXHLevel0X 32 2 2 3 2" xfId="25874" xr:uid="{00000000-0005-0000-0000-00000E500000}"/>
    <cellStyle name="SAPBEXHLevel0X 32 2 2 3 2 2" xfId="38625" xr:uid="{00000000-0005-0000-0000-00000F500000}"/>
    <cellStyle name="SAPBEXHLevel0X 32 2 2 4" xfId="19939" xr:uid="{00000000-0005-0000-0000-000010500000}"/>
    <cellStyle name="SAPBEXHLevel0X 32 2 2 4 2" xfId="32690" xr:uid="{00000000-0005-0000-0000-000011500000}"/>
    <cellStyle name="SAPBEXHLevel0X 32 2 3" xfId="6120" xr:uid="{00000000-0005-0000-0000-000012500000}"/>
    <cellStyle name="SAPBEXHLevel0X 32 2 3 2" xfId="12701" xr:uid="{00000000-0005-0000-0000-000013500000}"/>
    <cellStyle name="SAPBEXHLevel0X 32 2 3 2 2" xfId="25872" xr:uid="{00000000-0005-0000-0000-000014500000}"/>
    <cellStyle name="SAPBEXHLevel0X 32 2 3 2 2 2" xfId="38623" xr:uid="{00000000-0005-0000-0000-000015500000}"/>
    <cellStyle name="SAPBEXHLevel0X 32 2 3 3" xfId="19941" xr:uid="{00000000-0005-0000-0000-000016500000}"/>
    <cellStyle name="SAPBEXHLevel0X 32 2 3 3 2" xfId="32692" xr:uid="{00000000-0005-0000-0000-000017500000}"/>
    <cellStyle name="SAPBEXHLevel0X 32 2 4" xfId="12704" xr:uid="{00000000-0005-0000-0000-000018500000}"/>
    <cellStyle name="SAPBEXHLevel0X 32 2 4 2" xfId="25875" xr:uid="{00000000-0005-0000-0000-000019500000}"/>
    <cellStyle name="SAPBEXHLevel0X 32 2 4 2 2" xfId="38626" xr:uid="{00000000-0005-0000-0000-00001A500000}"/>
    <cellStyle name="SAPBEXHLevel0X 32 2 5" xfId="19938" xr:uid="{00000000-0005-0000-0000-00001B500000}"/>
    <cellStyle name="SAPBEXHLevel0X 32 2 5 2" xfId="32689" xr:uid="{00000000-0005-0000-0000-00001C500000}"/>
    <cellStyle name="SAPBEXHLevel0X 32 3" xfId="6121" xr:uid="{00000000-0005-0000-0000-00001D500000}"/>
    <cellStyle name="SAPBEXHLevel0X 32 3 2" xfId="12700" xr:uid="{00000000-0005-0000-0000-00001E500000}"/>
    <cellStyle name="SAPBEXHLevel0X 32 3 2 2" xfId="25871" xr:uid="{00000000-0005-0000-0000-00001F500000}"/>
    <cellStyle name="SAPBEXHLevel0X 32 3 2 2 2" xfId="38622" xr:uid="{00000000-0005-0000-0000-000020500000}"/>
    <cellStyle name="SAPBEXHLevel0X 32 3 3" xfId="19942" xr:uid="{00000000-0005-0000-0000-000021500000}"/>
    <cellStyle name="SAPBEXHLevel0X 32 3 3 2" xfId="32693" xr:uid="{00000000-0005-0000-0000-000022500000}"/>
    <cellStyle name="SAPBEXHLevel0X 32 4" xfId="12705" xr:uid="{00000000-0005-0000-0000-000023500000}"/>
    <cellStyle name="SAPBEXHLevel0X 32 4 2" xfId="25876" xr:uid="{00000000-0005-0000-0000-000024500000}"/>
    <cellStyle name="SAPBEXHLevel0X 32 4 2 2" xfId="38627" xr:uid="{00000000-0005-0000-0000-000025500000}"/>
    <cellStyle name="SAPBEXHLevel0X 32 5" xfId="19937" xr:uid="{00000000-0005-0000-0000-000026500000}"/>
    <cellStyle name="SAPBEXHLevel0X 32 5 2" xfId="32688" xr:uid="{00000000-0005-0000-0000-000027500000}"/>
    <cellStyle name="SAPBEXHLevel0X 33" xfId="6122" xr:uid="{00000000-0005-0000-0000-000028500000}"/>
    <cellStyle name="SAPBEXHLevel0X 33 2" xfId="6123" xr:uid="{00000000-0005-0000-0000-000029500000}"/>
    <cellStyle name="SAPBEXHLevel0X 33 2 2" xfId="6124" xr:uid="{00000000-0005-0000-0000-00002A500000}"/>
    <cellStyle name="SAPBEXHLevel0X 33 2 2 2" xfId="6125" xr:uid="{00000000-0005-0000-0000-00002B500000}"/>
    <cellStyle name="SAPBEXHLevel0X 33 2 2 2 2" xfId="12696" xr:uid="{00000000-0005-0000-0000-00002C500000}"/>
    <cellStyle name="SAPBEXHLevel0X 33 2 2 2 2 2" xfId="25867" xr:uid="{00000000-0005-0000-0000-00002D500000}"/>
    <cellStyle name="SAPBEXHLevel0X 33 2 2 2 2 2 2" xfId="38618" xr:uid="{00000000-0005-0000-0000-00002E500000}"/>
    <cellStyle name="SAPBEXHLevel0X 33 2 2 2 3" xfId="19946" xr:uid="{00000000-0005-0000-0000-00002F500000}"/>
    <cellStyle name="SAPBEXHLevel0X 33 2 2 2 3 2" xfId="32697" xr:uid="{00000000-0005-0000-0000-000030500000}"/>
    <cellStyle name="SAPBEXHLevel0X 33 2 2 3" xfId="12697" xr:uid="{00000000-0005-0000-0000-000031500000}"/>
    <cellStyle name="SAPBEXHLevel0X 33 2 2 3 2" xfId="25868" xr:uid="{00000000-0005-0000-0000-000032500000}"/>
    <cellStyle name="SAPBEXHLevel0X 33 2 2 3 2 2" xfId="38619" xr:uid="{00000000-0005-0000-0000-000033500000}"/>
    <cellStyle name="SAPBEXHLevel0X 33 2 2 4" xfId="19945" xr:uid="{00000000-0005-0000-0000-000034500000}"/>
    <cellStyle name="SAPBEXHLevel0X 33 2 2 4 2" xfId="32696" xr:uid="{00000000-0005-0000-0000-000035500000}"/>
    <cellStyle name="SAPBEXHLevel0X 33 2 3" xfId="6126" xr:uid="{00000000-0005-0000-0000-000036500000}"/>
    <cellStyle name="SAPBEXHLevel0X 33 2 3 2" xfId="12695" xr:uid="{00000000-0005-0000-0000-000037500000}"/>
    <cellStyle name="SAPBEXHLevel0X 33 2 3 2 2" xfId="25866" xr:uid="{00000000-0005-0000-0000-000038500000}"/>
    <cellStyle name="SAPBEXHLevel0X 33 2 3 2 2 2" xfId="38617" xr:uid="{00000000-0005-0000-0000-000039500000}"/>
    <cellStyle name="SAPBEXHLevel0X 33 2 3 3" xfId="19947" xr:uid="{00000000-0005-0000-0000-00003A500000}"/>
    <cellStyle name="SAPBEXHLevel0X 33 2 3 3 2" xfId="32698" xr:uid="{00000000-0005-0000-0000-00003B500000}"/>
    <cellStyle name="SAPBEXHLevel0X 33 2 4" xfId="12698" xr:uid="{00000000-0005-0000-0000-00003C500000}"/>
    <cellStyle name="SAPBEXHLevel0X 33 2 4 2" xfId="25869" xr:uid="{00000000-0005-0000-0000-00003D500000}"/>
    <cellStyle name="SAPBEXHLevel0X 33 2 4 2 2" xfId="38620" xr:uid="{00000000-0005-0000-0000-00003E500000}"/>
    <cellStyle name="SAPBEXHLevel0X 33 2 5" xfId="19944" xr:uid="{00000000-0005-0000-0000-00003F500000}"/>
    <cellStyle name="SAPBEXHLevel0X 33 2 5 2" xfId="32695" xr:uid="{00000000-0005-0000-0000-000040500000}"/>
    <cellStyle name="SAPBEXHLevel0X 33 3" xfId="6127" xr:uid="{00000000-0005-0000-0000-000041500000}"/>
    <cellStyle name="SAPBEXHLevel0X 33 3 2" xfId="12694" xr:uid="{00000000-0005-0000-0000-000042500000}"/>
    <cellStyle name="SAPBEXHLevel0X 33 3 2 2" xfId="25865" xr:uid="{00000000-0005-0000-0000-000043500000}"/>
    <cellStyle name="SAPBEXHLevel0X 33 3 2 2 2" xfId="38616" xr:uid="{00000000-0005-0000-0000-000044500000}"/>
    <cellStyle name="SAPBEXHLevel0X 33 3 3" xfId="19948" xr:uid="{00000000-0005-0000-0000-000045500000}"/>
    <cellStyle name="SAPBEXHLevel0X 33 3 3 2" xfId="32699" xr:uid="{00000000-0005-0000-0000-000046500000}"/>
    <cellStyle name="SAPBEXHLevel0X 33 4" xfId="12699" xr:uid="{00000000-0005-0000-0000-000047500000}"/>
    <cellStyle name="SAPBEXHLevel0X 33 4 2" xfId="25870" xr:uid="{00000000-0005-0000-0000-000048500000}"/>
    <cellStyle name="SAPBEXHLevel0X 33 4 2 2" xfId="38621" xr:uid="{00000000-0005-0000-0000-000049500000}"/>
    <cellStyle name="SAPBEXHLevel0X 33 5" xfId="19943" xr:uid="{00000000-0005-0000-0000-00004A500000}"/>
    <cellStyle name="SAPBEXHLevel0X 33 5 2" xfId="32694" xr:uid="{00000000-0005-0000-0000-00004B500000}"/>
    <cellStyle name="SAPBEXHLevel0X 34" xfId="6128" xr:uid="{00000000-0005-0000-0000-00004C500000}"/>
    <cellStyle name="SAPBEXHLevel0X 34 2" xfId="6129" xr:uid="{00000000-0005-0000-0000-00004D500000}"/>
    <cellStyle name="SAPBEXHLevel0X 34 2 2" xfId="6130" xr:uid="{00000000-0005-0000-0000-00004E500000}"/>
    <cellStyle name="SAPBEXHLevel0X 34 2 2 2" xfId="6131" xr:uid="{00000000-0005-0000-0000-00004F500000}"/>
    <cellStyle name="SAPBEXHLevel0X 34 2 2 2 2" xfId="12690" xr:uid="{00000000-0005-0000-0000-000050500000}"/>
    <cellStyle name="SAPBEXHLevel0X 34 2 2 2 2 2" xfId="25861" xr:uid="{00000000-0005-0000-0000-000051500000}"/>
    <cellStyle name="SAPBEXHLevel0X 34 2 2 2 2 2 2" xfId="38612" xr:uid="{00000000-0005-0000-0000-000052500000}"/>
    <cellStyle name="SAPBEXHLevel0X 34 2 2 2 3" xfId="19952" xr:uid="{00000000-0005-0000-0000-000053500000}"/>
    <cellStyle name="SAPBEXHLevel0X 34 2 2 2 3 2" xfId="32703" xr:uid="{00000000-0005-0000-0000-000054500000}"/>
    <cellStyle name="SAPBEXHLevel0X 34 2 2 3" xfId="12691" xr:uid="{00000000-0005-0000-0000-000055500000}"/>
    <cellStyle name="SAPBEXHLevel0X 34 2 2 3 2" xfId="25862" xr:uid="{00000000-0005-0000-0000-000056500000}"/>
    <cellStyle name="SAPBEXHLevel0X 34 2 2 3 2 2" xfId="38613" xr:uid="{00000000-0005-0000-0000-000057500000}"/>
    <cellStyle name="SAPBEXHLevel0X 34 2 2 4" xfId="19951" xr:uid="{00000000-0005-0000-0000-000058500000}"/>
    <cellStyle name="SAPBEXHLevel0X 34 2 2 4 2" xfId="32702" xr:uid="{00000000-0005-0000-0000-000059500000}"/>
    <cellStyle name="SAPBEXHLevel0X 34 2 3" xfId="6132" xr:uid="{00000000-0005-0000-0000-00005A500000}"/>
    <cellStyle name="SAPBEXHLevel0X 34 2 3 2" xfId="12689" xr:uid="{00000000-0005-0000-0000-00005B500000}"/>
    <cellStyle name="SAPBEXHLevel0X 34 2 3 2 2" xfId="25860" xr:uid="{00000000-0005-0000-0000-00005C500000}"/>
    <cellStyle name="SAPBEXHLevel0X 34 2 3 2 2 2" xfId="38611" xr:uid="{00000000-0005-0000-0000-00005D500000}"/>
    <cellStyle name="SAPBEXHLevel0X 34 2 3 3" xfId="19953" xr:uid="{00000000-0005-0000-0000-00005E500000}"/>
    <cellStyle name="SAPBEXHLevel0X 34 2 3 3 2" xfId="32704" xr:uid="{00000000-0005-0000-0000-00005F500000}"/>
    <cellStyle name="SAPBEXHLevel0X 34 2 4" xfId="12692" xr:uid="{00000000-0005-0000-0000-000060500000}"/>
    <cellStyle name="SAPBEXHLevel0X 34 2 4 2" xfId="25863" xr:uid="{00000000-0005-0000-0000-000061500000}"/>
    <cellStyle name="SAPBEXHLevel0X 34 2 4 2 2" xfId="38614" xr:uid="{00000000-0005-0000-0000-000062500000}"/>
    <cellStyle name="SAPBEXHLevel0X 34 2 5" xfId="19950" xr:uid="{00000000-0005-0000-0000-000063500000}"/>
    <cellStyle name="SAPBEXHLevel0X 34 2 5 2" xfId="32701" xr:uid="{00000000-0005-0000-0000-000064500000}"/>
    <cellStyle name="SAPBEXHLevel0X 34 3" xfId="6133" xr:uid="{00000000-0005-0000-0000-000065500000}"/>
    <cellStyle name="SAPBEXHLevel0X 34 3 2" xfId="12688" xr:uid="{00000000-0005-0000-0000-000066500000}"/>
    <cellStyle name="SAPBEXHLevel0X 34 3 2 2" xfId="25859" xr:uid="{00000000-0005-0000-0000-000067500000}"/>
    <cellStyle name="SAPBEXHLevel0X 34 3 2 2 2" xfId="38610" xr:uid="{00000000-0005-0000-0000-000068500000}"/>
    <cellStyle name="SAPBEXHLevel0X 34 3 3" xfId="19954" xr:uid="{00000000-0005-0000-0000-000069500000}"/>
    <cellStyle name="SAPBEXHLevel0X 34 3 3 2" xfId="32705" xr:uid="{00000000-0005-0000-0000-00006A500000}"/>
    <cellStyle name="SAPBEXHLevel0X 34 4" xfId="12693" xr:uid="{00000000-0005-0000-0000-00006B500000}"/>
    <cellStyle name="SAPBEXHLevel0X 34 4 2" xfId="25864" xr:uid="{00000000-0005-0000-0000-00006C500000}"/>
    <cellStyle name="SAPBEXHLevel0X 34 4 2 2" xfId="38615" xr:uid="{00000000-0005-0000-0000-00006D500000}"/>
    <cellStyle name="SAPBEXHLevel0X 34 5" xfId="19949" xr:uid="{00000000-0005-0000-0000-00006E500000}"/>
    <cellStyle name="SAPBEXHLevel0X 34 5 2" xfId="32700" xr:uid="{00000000-0005-0000-0000-00006F500000}"/>
    <cellStyle name="SAPBEXHLevel0X 35" xfId="6134" xr:uid="{00000000-0005-0000-0000-000070500000}"/>
    <cellStyle name="SAPBEXHLevel0X 35 2" xfId="6135" xr:uid="{00000000-0005-0000-0000-000071500000}"/>
    <cellStyle name="SAPBEXHLevel0X 35 2 2" xfId="6136" xr:uid="{00000000-0005-0000-0000-000072500000}"/>
    <cellStyle name="SAPBEXHLevel0X 35 2 2 2" xfId="6137" xr:uid="{00000000-0005-0000-0000-000073500000}"/>
    <cellStyle name="SAPBEXHLevel0X 35 2 2 2 2" xfId="12684" xr:uid="{00000000-0005-0000-0000-000074500000}"/>
    <cellStyle name="SAPBEXHLevel0X 35 2 2 2 2 2" xfId="25855" xr:uid="{00000000-0005-0000-0000-000075500000}"/>
    <cellStyle name="SAPBEXHLevel0X 35 2 2 2 2 2 2" xfId="38606" xr:uid="{00000000-0005-0000-0000-000076500000}"/>
    <cellStyle name="SAPBEXHLevel0X 35 2 2 2 3" xfId="19958" xr:uid="{00000000-0005-0000-0000-000077500000}"/>
    <cellStyle name="SAPBEXHLevel0X 35 2 2 2 3 2" xfId="32709" xr:uid="{00000000-0005-0000-0000-000078500000}"/>
    <cellStyle name="SAPBEXHLevel0X 35 2 2 3" xfId="12685" xr:uid="{00000000-0005-0000-0000-000079500000}"/>
    <cellStyle name="SAPBEXHLevel0X 35 2 2 3 2" xfId="25856" xr:uid="{00000000-0005-0000-0000-00007A500000}"/>
    <cellStyle name="SAPBEXHLevel0X 35 2 2 3 2 2" xfId="38607" xr:uid="{00000000-0005-0000-0000-00007B500000}"/>
    <cellStyle name="SAPBEXHLevel0X 35 2 2 4" xfId="19957" xr:uid="{00000000-0005-0000-0000-00007C500000}"/>
    <cellStyle name="SAPBEXHLevel0X 35 2 2 4 2" xfId="32708" xr:uid="{00000000-0005-0000-0000-00007D500000}"/>
    <cellStyle name="SAPBEXHLevel0X 35 2 3" xfId="6138" xr:uid="{00000000-0005-0000-0000-00007E500000}"/>
    <cellStyle name="SAPBEXHLevel0X 35 2 3 2" xfId="12683" xr:uid="{00000000-0005-0000-0000-00007F500000}"/>
    <cellStyle name="SAPBEXHLevel0X 35 2 3 2 2" xfId="25854" xr:uid="{00000000-0005-0000-0000-000080500000}"/>
    <cellStyle name="SAPBEXHLevel0X 35 2 3 2 2 2" xfId="38605" xr:uid="{00000000-0005-0000-0000-000081500000}"/>
    <cellStyle name="SAPBEXHLevel0X 35 2 3 3" xfId="19959" xr:uid="{00000000-0005-0000-0000-000082500000}"/>
    <cellStyle name="SAPBEXHLevel0X 35 2 3 3 2" xfId="32710" xr:uid="{00000000-0005-0000-0000-000083500000}"/>
    <cellStyle name="SAPBEXHLevel0X 35 2 4" xfId="12686" xr:uid="{00000000-0005-0000-0000-000084500000}"/>
    <cellStyle name="SAPBEXHLevel0X 35 2 4 2" xfId="25857" xr:uid="{00000000-0005-0000-0000-000085500000}"/>
    <cellStyle name="SAPBEXHLevel0X 35 2 4 2 2" xfId="38608" xr:uid="{00000000-0005-0000-0000-000086500000}"/>
    <cellStyle name="SAPBEXHLevel0X 35 2 5" xfId="19956" xr:uid="{00000000-0005-0000-0000-000087500000}"/>
    <cellStyle name="SAPBEXHLevel0X 35 2 5 2" xfId="32707" xr:uid="{00000000-0005-0000-0000-000088500000}"/>
    <cellStyle name="SAPBEXHLevel0X 35 3" xfId="6139" xr:uid="{00000000-0005-0000-0000-000089500000}"/>
    <cellStyle name="SAPBEXHLevel0X 35 3 2" xfId="12682" xr:uid="{00000000-0005-0000-0000-00008A500000}"/>
    <cellStyle name="SAPBEXHLevel0X 35 3 2 2" xfId="25853" xr:uid="{00000000-0005-0000-0000-00008B500000}"/>
    <cellStyle name="SAPBEXHLevel0X 35 3 2 2 2" xfId="38604" xr:uid="{00000000-0005-0000-0000-00008C500000}"/>
    <cellStyle name="SAPBEXHLevel0X 35 3 3" xfId="19960" xr:uid="{00000000-0005-0000-0000-00008D500000}"/>
    <cellStyle name="SAPBEXHLevel0X 35 3 3 2" xfId="32711" xr:uid="{00000000-0005-0000-0000-00008E500000}"/>
    <cellStyle name="SAPBEXHLevel0X 35 4" xfId="12687" xr:uid="{00000000-0005-0000-0000-00008F500000}"/>
    <cellStyle name="SAPBEXHLevel0X 35 4 2" xfId="25858" xr:uid="{00000000-0005-0000-0000-000090500000}"/>
    <cellStyle name="SAPBEXHLevel0X 35 4 2 2" xfId="38609" xr:uid="{00000000-0005-0000-0000-000091500000}"/>
    <cellStyle name="SAPBEXHLevel0X 35 5" xfId="19955" xr:uid="{00000000-0005-0000-0000-000092500000}"/>
    <cellStyle name="SAPBEXHLevel0X 35 5 2" xfId="32706" xr:uid="{00000000-0005-0000-0000-000093500000}"/>
    <cellStyle name="SAPBEXHLevel0X 36" xfId="6140" xr:uid="{00000000-0005-0000-0000-000094500000}"/>
    <cellStyle name="SAPBEXHLevel0X 36 2" xfId="6141" xr:uid="{00000000-0005-0000-0000-000095500000}"/>
    <cellStyle name="SAPBEXHLevel0X 36 2 2" xfId="6142" xr:uid="{00000000-0005-0000-0000-000096500000}"/>
    <cellStyle name="SAPBEXHLevel0X 36 2 2 2" xfId="6143" xr:uid="{00000000-0005-0000-0000-000097500000}"/>
    <cellStyle name="SAPBEXHLevel0X 36 2 2 2 2" xfId="12678" xr:uid="{00000000-0005-0000-0000-000098500000}"/>
    <cellStyle name="SAPBEXHLevel0X 36 2 2 2 2 2" xfId="25849" xr:uid="{00000000-0005-0000-0000-000099500000}"/>
    <cellStyle name="SAPBEXHLevel0X 36 2 2 2 2 2 2" xfId="38600" xr:uid="{00000000-0005-0000-0000-00009A500000}"/>
    <cellStyle name="SAPBEXHLevel0X 36 2 2 2 3" xfId="19964" xr:uid="{00000000-0005-0000-0000-00009B500000}"/>
    <cellStyle name="SAPBEXHLevel0X 36 2 2 2 3 2" xfId="32715" xr:uid="{00000000-0005-0000-0000-00009C500000}"/>
    <cellStyle name="SAPBEXHLevel0X 36 2 2 3" xfId="12679" xr:uid="{00000000-0005-0000-0000-00009D500000}"/>
    <cellStyle name="SAPBEXHLevel0X 36 2 2 3 2" xfId="25850" xr:uid="{00000000-0005-0000-0000-00009E500000}"/>
    <cellStyle name="SAPBEXHLevel0X 36 2 2 3 2 2" xfId="38601" xr:uid="{00000000-0005-0000-0000-00009F500000}"/>
    <cellStyle name="SAPBEXHLevel0X 36 2 2 4" xfId="19963" xr:uid="{00000000-0005-0000-0000-0000A0500000}"/>
    <cellStyle name="SAPBEXHLevel0X 36 2 2 4 2" xfId="32714" xr:uid="{00000000-0005-0000-0000-0000A1500000}"/>
    <cellStyle name="SAPBEXHLevel0X 36 2 3" xfId="6144" xr:uid="{00000000-0005-0000-0000-0000A2500000}"/>
    <cellStyle name="SAPBEXHLevel0X 36 2 3 2" xfId="12677" xr:uid="{00000000-0005-0000-0000-0000A3500000}"/>
    <cellStyle name="SAPBEXHLevel0X 36 2 3 2 2" xfId="25848" xr:uid="{00000000-0005-0000-0000-0000A4500000}"/>
    <cellStyle name="SAPBEXHLevel0X 36 2 3 2 2 2" xfId="38599" xr:uid="{00000000-0005-0000-0000-0000A5500000}"/>
    <cellStyle name="SAPBEXHLevel0X 36 2 3 3" xfId="19965" xr:uid="{00000000-0005-0000-0000-0000A6500000}"/>
    <cellStyle name="SAPBEXHLevel0X 36 2 3 3 2" xfId="32716" xr:uid="{00000000-0005-0000-0000-0000A7500000}"/>
    <cellStyle name="SAPBEXHLevel0X 36 2 4" xfId="12680" xr:uid="{00000000-0005-0000-0000-0000A8500000}"/>
    <cellStyle name="SAPBEXHLevel0X 36 2 4 2" xfId="25851" xr:uid="{00000000-0005-0000-0000-0000A9500000}"/>
    <cellStyle name="SAPBEXHLevel0X 36 2 4 2 2" xfId="38602" xr:uid="{00000000-0005-0000-0000-0000AA500000}"/>
    <cellStyle name="SAPBEXHLevel0X 36 2 5" xfId="19962" xr:uid="{00000000-0005-0000-0000-0000AB500000}"/>
    <cellStyle name="SAPBEXHLevel0X 36 2 5 2" xfId="32713" xr:uid="{00000000-0005-0000-0000-0000AC500000}"/>
    <cellStyle name="SAPBEXHLevel0X 36 3" xfId="6145" xr:uid="{00000000-0005-0000-0000-0000AD500000}"/>
    <cellStyle name="SAPBEXHLevel0X 36 3 2" xfId="12676" xr:uid="{00000000-0005-0000-0000-0000AE500000}"/>
    <cellStyle name="SAPBEXHLevel0X 36 3 2 2" xfId="25847" xr:uid="{00000000-0005-0000-0000-0000AF500000}"/>
    <cellStyle name="SAPBEXHLevel0X 36 3 2 2 2" xfId="38598" xr:uid="{00000000-0005-0000-0000-0000B0500000}"/>
    <cellStyle name="SAPBEXHLevel0X 36 3 3" xfId="19966" xr:uid="{00000000-0005-0000-0000-0000B1500000}"/>
    <cellStyle name="SAPBEXHLevel0X 36 3 3 2" xfId="32717" xr:uid="{00000000-0005-0000-0000-0000B2500000}"/>
    <cellStyle name="SAPBEXHLevel0X 36 4" xfId="12681" xr:uid="{00000000-0005-0000-0000-0000B3500000}"/>
    <cellStyle name="SAPBEXHLevel0X 36 4 2" xfId="25852" xr:uid="{00000000-0005-0000-0000-0000B4500000}"/>
    <cellStyle name="SAPBEXHLevel0X 36 4 2 2" xfId="38603" xr:uid="{00000000-0005-0000-0000-0000B5500000}"/>
    <cellStyle name="SAPBEXHLevel0X 36 5" xfId="19961" xr:uid="{00000000-0005-0000-0000-0000B6500000}"/>
    <cellStyle name="SAPBEXHLevel0X 36 5 2" xfId="32712" xr:uid="{00000000-0005-0000-0000-0000B7500000}"/>
    <cellStyle name="SAPBEXHLevel0X 37" xfId="6146" xr:uid="{00000000-0005-0000-0000-0000B8500000}"/>
    <cellStyle name="SAPBEXHLevel0X 37 2" xfId="6147" xr:uid="{00000000-0005-0000-0000-0000B9500000}"/>
    <cellStyle name="SAPBEXHLevel0X 37 2 2" xfId="12674" xr:uid="{00000000-0005-0000-0000-0000BA500000}"/>
    <cellStyle name="SAPBEXHLevel0X 37 2 2 2" xfId="25845" xr:uid="{00000000-0005-0000-0000-0000BB500000}"/>
    <cellStyle name="SAPBEXHLevel0X 37 2 2 2 2" xfId="38596" xr:uid="{00000000-0005-0000-0000-0000BC500000}"/>
    <cellStyle name="SAPBEXHLevel0X 37 2 3" xfId="19968" xr:uid="{00000000-0005-0000-0000-0000BD500000}"/>
    <cellStyle name="SAPBEXHLevel0X 37 2 3 2" xfId="32719" xr:uid="{00000000-0005-0000-0000-0000BE500000}"/>
    <cellStyle name="SAPBEXHLevel0X 37 3" xfId="12675" xr:uid="{00000000-0005-0000-0000-0000BF500000}"/>
    <cellStyle name="SAPBEXHLevel0X 37 3 2" xfId="25846" xr:uid="{00000000-0005-0000-0000-0000C0500000}"/>
    <cellStyle name="SAPBEXHLevel0X 37 3 2 2" xfId="38597" xr:uid="{00000000-0005-0000-0000-0000C1500000}"/>
    <cellStyle name="SAPBEXHLevel0X 37 4" xfId="19967" xr:uid="{00000000-0005-0000-0000-0000C2500000}"/>
    <cellStyle name="SAPBEXHLevel0X 37 4 2" xfId="32718" xr:uid="{00000000-0005-0000-0000-0000C3500000}"/>
    <cellStyle name="SAPBEXHLevel0X 38" xfId="6148" xr:uid="{00000000-0005-0000-0000-0000C4500000}"/>
    <cellStyle name="SAPBEXHLevel0X 38 2" xfId="6149" xr:uid="{00000000-0005-0000-0000-0000C5500000}"/>
    <cellStyle name="SAPBEXHLevel0X 38 2 2" xfId="12672" xr:uid="{00000000-0005-0000-0000-0000C6500000}"/>
    <cellStyle name="SAPBEXHLevel0X 38 2 2 2" xfId="25843" xr:uid="{00000000-0005-0000-0000-0000C7500000}"/>
    <cellStyle name="SAPBEXHLevel0X 38 2 2 2 2" xfId="38594" xr:uid="{00000000-0005-0000-0000-0000C8500000}"/>
    <cellStyle name="SAPBEXHLevel0X 38 2 3" xfId="19970" xr:uid="{00000000-0005-0000-0000-0000C9500000}"/>
    <cellStyle name="SAPBEXHLevel0X 38 2 3 2" xfId="32721" xr:uid="{00000000-0005-0000-0000-0000CA500000}"/>
    <cellStyle name="SAPBEXHLevel0X 38 3" xfId="12673" xr:uid="{00000000-0005-0000-0000-0000CB500000}"/>
    <cellStyle name="SAPBEXHLevel0X 38 3 2" xfId="25844" xr:uid="{00000000-0005-0000-0000-0000CC500000}"/>
    <cellStyle name="SAPBEXHLevel0X 38 3 2 2" xfId="38595" xr:uid="{00000000-0005-0000-0000-0000CD500000}"/>
    <cellStyle name="SAPBEXHLevel0X 38 4" xfId="19969" xr:uid="{00000000-0005-0000-0000-0000CE500000}"/>
    <cellStyle name="SAPBEXHLevel0X 38 4 2" xfId="32720" xr:uid="{00000000-0005-0000-0000-0000CF500000}"/>
    <cellStyle name="SAPBEXHLevel0X 39" xfId="6150" xr:uid="{00000000-0005-0000-0000-0000D0500000}"/>
    <cellStyle name="SAPBEXHLevel0X 39 2" xfId="6151" xr:uid="{00000000-0005-0000-0000-0000D1500000}"/>
    <cellStyle name="SAPBEXHLevel0X 39 2 2" xfId="12670" xr:uid="{00000000-0005-0000-0000-0000D2500000}"/>
    <cellStyle name="SAPBEXHLevel0X 39 2 2 2" xfId="25841" xr:uid="{00000000-0005-0000-0000-0000D3500000}"/>
    <cellStyle name="SAPBEXHLevel0X 39 2 2 2 2" xfId="38592" xr:uid="{00000000-0005-0000-0000-0000D4500000}"/>
    <cellStyle name="SAPBEXHLevel0X 39 2 3" xfId="19972" xr:uid="{00000000-0005-0000-0000-0000D5500000}"/>
    <cellStyle name="SAPBEXHLevel0X 39 2 3 2" xfId="32723" xr:uid="{00000000-0005-0000-0000-0000D6500000}"/>
    <cellStyle name="SAPBEXHLevel0X 39 3" xfId="12671" xr:uid="{00000000-0005-0000-0000-0000D7500000}"/>
    <cellStyle name="SAPBEXHLevel0X 39 3 2" xfId="25842" xr:uid="{00000000-0005-0000-0000-0000D8500000}"/>
    <cellStyle name="SAPBEXHLevel0X 39 3 2 2" xfId="38593" xr:uid="{00000000-0005-0000-0000-0000D9500000}"/>
    <cellStyle name="SAPBEXHLevel0X 39 4" xfId="19971" xr:uid="{00000000-0005-0000-0000-0000DA500000}"/>
    <cellStyle name="SAPBEXHLevel0X 39 4 2" xfId="32722" xr:uid="{00000000-0005-0000-0000-0000DB500000}"/>
    <cellStyle name="SAPBEXHLevel0X 4" xfId="6152" xr:uid="{00000000-0005-0000-0000-0000DC500000}"/>
    <cellStyle name="SAPBEXHLevel0X 4 2" xfId="6153" xr:uid="{00000000-0005-0000-0000-0000DD500000}"/>
    <cellStyle name="SAPBEXHLevel0X 4 2 2" xfId="6154" xr:uid="{00000000-0005-0000-0000-0000DE500000}"/>
    <cellStyle name="SAPBEXHLevel0X 4 2 2 2" xfId="6155" xr:uid="{00000000-0005-0000-0000-0000DF500000}"/>
    <cellStyle name="SAPBEXHLevel0X 4 2 2 2 2" xfId="6156" xr:uid="{00000000-0005-0000-0000-0000E0500000}"/>
    <cellStyle name="SAPBEXHLevel0X 4 2 2 2 2 2" xfId="12665" xr:uid="{00000000-0005-0000-0000-0000E1500000}"/>
    <cellStyle name="SAPBEXHLevel0X 4 2 2 2 2 2 2" xfId="25836" xr:uid="{00000000-0005-0000-0000-0000E2500000}"/>
    <cellStyle name="SAPBEXHLevel0X 4 2 2 2 2 2 2 2" xfId="38587" xr:uid="{00000000-0005-0000-0000-0000E3500000}"/>
    <cellStyle name="SAPBEXHLevel0X 4 2 2 2 2 3" xfId="19977" xr:uid="{00000000-0005-0000-0000-0000E4500000}"/>
    <cellStyle name="SAPBEXHLevel0X 4 2 2 2 2 3 2" xfId="32728" xr:uid="{00000000-0005-0000-0000-0000E5500000}"/>
    <cellStyle name="SAPBEXHLevel0X 4 2 2 2 3" xfId="12666" xr:uid="{00000000-0005-0000-0000-0000E6500000}"/>
    <cellStyle name="SAPBEXHLevel0X 4 2 2 2 3 2" xfId="25837" xr:uid="{00000000-0005-0000-0000-0000E7500000}"/>
    <cellStyle name="SAPBEXHLevel0X 4 2 2 2 3 2 2" xfId="38588" xr:uid="{00000000-0005-0000-0000-0000E8500000}"/>
    <cellStyle name="SAPBEXHLevel0X 4 2 2 2 4" xfId="19976" xr:uid="{00000000-0005-0000-0000-0000E9500000}"/>
    <cellStyle name="SAPBEXHLevel0X 4 2 2 2 4 2" xfId="32727" xr:uid="{00000000-0005-0000-0000-0000EA500000}"/>
    <cellStyle name="SAPBEXHLevel0X 4 2 2 3" xfId="6157" xr:uid="{00000000-0005-0000-0000-0000EB500000}"/>
    <cellStyle name="SAPBEXHLevel0X 4 2 2 3 2" xfId="12664" xr:uid="{00000000-0005-0000-0000-0000EC500000}"/>
    <cellStyle name="SAPBEXHLevel0X 4 2 2 3 2 2" xfId="25835" xr:uid="{00000000-0005-0000-0000-0000ED500000}"/>
    <cellStyle name="SAPBEXHLevel0X 4 2 2 3 2 2 2" xfId="38586" xr:uid="{00000000-0005-0000-0000-0000EE500000}"/>
    <cellStyle name="SAPBEXHLevel0X 4 2 2 3 3" xfId="19978" xr:uid="{00000000-0005-0000-0000-0000EF500000}"/>
    <cellStyle name="SAPBEXHLevel0X 4 2 2 3 3 2" xfId="32729" xr:uid="{00000000-0005-0000-0000-0000F0500000}"/>
    <cellStyle name="SAPBEXHLevel0X 4 2 2 4" xfId="12667" xr:uid="{00000000-0005-0000-0000-0000F1500000}"/>
    <cellStyle name="SAPBEXHLevel0X 4 2 2 4 2" xfId="25838" xr:uid="{00000000-0005-0000-0000-0000F2500000}"/>
    <cellStyle name="SAPBEXHLevel0X 4 2 2 4 2 2" xfId="38589" xr:uid="{00000000-0005-0000-0000-0000F3500000}"/>
    <cellStyle name="SAPBEXHLevel0X 4 2 2 5" xfId="19975" xr:uid="{00000000-0005-0000-0000-0000F4500000}"/>
    <cellStyle name="SAPBEXHLevel0X 4 2 2 5 2" xfId="32726" xr:uid="{00000000-0005-0000-0000-0000F5500000}"/>
    <cellStyle name="SAPBEXHLevel0X 4 2 3" xfId="6158" xr:uid="{00000000-0005-0000-0000-0000F6500000}"/>
    <cellStyle name="SAPBEXHLevel0X 4 2 3 2" xfId="12663" xr:uid="{00000000-0005-0000-0000-0000F7500000}"/>
    <cellStyle name="SAPBEXHLevel0X 4 2 3 2 2" xfId="25834" xr:uid="{00000000-0005-0000-0000-0000F8500000}"/>
    <cellStyle name="SAPBEXHLevel0X 4 2 3 2 2 2" xfId="38585" xr:uid="{00000000-0005-0000-0000-0000F9500000}"/>
    <cellStyle name="SAPBEXHLevel0X 4 2 3 3" xfId="19979" xr:uid="{00000000-0005-0000-0000-0000FA500000}"/>
    <cellStyle name="SAPBEXHLevel0X 4 2 3 3 2" xfId="32730" xr:uid="{00000000-0005-0000-0000-0000FB500000}"/>
    <cellStyle name="SAPBEXHLevel0X 4 2 4" xfId="6159" xr:uid="{00000000-0005-0000-0000-0000FC500000}"/>
    <cellStyle name="SAPBEXHLevel0X 4 2 4 2" xfId="12662" xr:uid="{00000000-0005-0000-0000-0000FD500000}"/>
    <cellStyle name="SAPBEXHLevel0X 4 2 4 2 2" xfId="25833" xr:uid="{00000000-0005-0000-0000-0000FE500000}"/>
    <cellStyle name="SAPBEXHLevel0X 4 2 4 2 2 2" xfId="38584" xr:uid="{00000000-0005-0000-0000-0000FF500000}"/>
    <cellStyle name="SAPBEXHLevel0X 4 2 4 3" xfId="19980" xr:uid="{00000000-0005-0000-0000-000000510000}"/>
    <cellStyle name="SAPBEXHLevel0X 4 2 4 3 2" xfId="32731" xr:uid="{00000000-0005-0000-0000-000001510000}"/>
    <cellStyle name="SAPBEXHLevel0X 4 2 5" xfId="12668" xr:uid="{00000000-0005-0000-0000-000002510000}"/>
    <cellStyle name="SAPBEXHLevel0X 4 2 5 2" xfId="25839" xr:uid="{00000000-0005-0000-0000-000003510000}"/>
    <cellStyle name="SAPBEXHLevel0X 4 2 5 2 2" xfId="38590" xr:uid="{00000000-0005-0000-0000-000004510000}"/>
    <cellStyle name="SAPBEXHLevel0X 4 2 6" xfId="19974" xr:uid="{00000000-0005-0000-0000-000005510000}"/>
    <cellStyle name="SAPBEXHLevel0X 4 2 6 2" xfId="32725" xr:uid="{00000000-0005-0000-0000-000006510000}"/>
    <cellStyle name="SAPBEXHLevel0X 4 3" xfId="6160" xr:uid="{00000000-0005-0000-0000-000007510000}"/>
    <cellStyle name="SAPBEXHLevel0X 4 3 2" xfId="6161" xr:uid="{00000000-0005-0000-0000-000008510000}"/>
    <cellStyle name="SAPBEXHLevel0X 4 3 2 2" xfId="6162" xr:uid="{00000000-0005-0000-0000-000009510000}"/>
    <cellStyle name="SAPBEXHLevel0X 4 3 2 2 2" xfId="6163" xr:uid="{00000000-0005-0000-0000-00000A510000}"/>
    <cellStyle name="SAPBEXHLevel0X 4 3 2 2 2 2" xfId="12658" xr:uid="{00000000-0005-0000-0000-00000B510000}"/>
    <cellStyle name="SAPBEXHLevel0X 4 3 2 2 2 2 2" xfId="25829" xr:uid="{00000000-0005-0000-0000-00000C510000}"/>
    <cellStyle name="SAPBEXHLevel0X 4 3 2 2 2 2 2 2" xfId="38580" xr:uid="{00000000-0005-0000-0000-00000D510000}"/>
    <cellStyle name="SAPBEXHLevel0X 4 3 2 2 2 3" xfId="19984" xr:uid="{00000000-0005-0000-0000-00000E510000}"/>
    <cellStyle name="SAPBEXHLevel0X 4 3 2 2 2 3 2" xfId="32735" xr:uid="{00000000-0005-0000-0000-00000F510000}"/>
    <cellStyle name="SAPBEXHLevel0X 4 3 2 2 3" xfId="12659" xr:uid="{00000000-0005-0000-0000-000010510000}"/>
    <cellStyle name="SAPBEXHLevel0X 4 3 2 2 3 2" xfId="25830" xr:uid="{00000000-0005-0000-0000-000011510000}"/>
    <cellStyle name="SAPBEXHLevel0X 4 3 2 2 3 2 2" xfId="38581" xr:uid="{00000000-0005-0000-0000-000012510000}"/>
    <cellStyle name="SAPBEXHLevel0X 4 3 2 2 4" xfId="19983" xr:uid="{00000000-0005-0000-0000-000013510000}"/>
    <cellStyle name="SAPBEXHLevel0X 4 3 2 2 4 2" xfId="32734" xr:uid="{00000000-0005-0000-0000-000014510000}"/>
    <cellStyle name="SAPBEXHLevel0X 4 3 2 3" xfId="6164" xr:uid="{00000000-0005-0000-0000-000015510000}"/>
    <cellStyle name="SAPBEXHLevel0X 4 3 2 3 2" xfId="12657" xr:uid="{00000000-0005-0000-0000-000016510000}"/>
    <cellStyle name="SAPBEXHLevel0X 4 3 2 3 2 2" xfId="25828" xr:uid="{00000000-0005-0000-0000-000017510000}"/>
    <cellStyle name="SAPBEXHLevel0X 4 3 2 3 2 2 2" xfId="38579" xr:uid="{00000000-0005-0000-0000-000018510000}"/>
    <cellStyle name="SAPBEXHLevel0X 4 3 2 3 3" xfId="19985" xr:uid="{00000000-0005-0000-0000-000019510000}"/>
    <cellStyle name="SAPBEXHLevel0X 4 3 2 3 3 2" xfId="32736" xr:uid="{00000000-0005-0000-0000-00001A510000}"/>
    <cellStyle name="SAPBEXHLevel0X 4 3 2 4" xfId="12660" xr:uid="{00000000-0005-0000-0000-00001B510000}"/>
    <cellStyle name="SAPBEXHLevel0X 4 3 2 4 2" xfId="25831" xr:uid="{00000000-0005-0000-0000-00001C510000}"/>
    <cellStyle name="SAPBEXHLevel0X 4 3 2 4 2 2" xfId="38582" xr:uid="{00000000-0005-0000-0000-00001D510000}"/>
    <cellStyle name="SAPBEXHLevel0X 4 3 2 5" xfId="19982" xr:uid="{00000000-0005-0000-0000-00001E510000}"/>
    <cellStyle name="SAPBEXHLevel0X 4 3 2 5 2" xfId="32733" xr:uid="{00000000-0005-0000-0000-00001F510000}"/>
    <cellStyle name="SAPBEXHLevel0X 4 3 3" xfId="6165" xr:uid="{00000000-0005-0000-0000-000020510000}"/>
    <cellStyle name="SAPBEXHLevel0X 4 3 3 2" xfId="12656" xr:uid="{00000000-0005-0000-0000-000021510000}"/>
    <cellStyle name="SAPBEXHLevel0X 4 3 3 2 2" xfId="25827" xr:uid="{00000000-0005-0000-0000-000022510000}"/>
    <cellStyle name="SAPBEXHLevel0X 4 3 3 2 2 2" xfId="38578" xr:uid="{00000000-0005-0000-0000-000023510000}"/>
    <cellStyle name="SAPBEXHLevel0X 4 3 3 3" xfId="19986" xr:uid="{00000000-0005-0000-0000-000024510000}"/>
    <cellStyle name="SAPBEXHLevel0X 4 3 3 3 2" xfId="32737" xr:uid="{00000000-0005-0000-0000-000025510000}"/>
    <cellStyle name="SAPBEXHLevel0X 4 3 4" xfId="6166" xr:uid="{00000000-0005-0000-0000-000026510000}"/>
    <cellStyle name="SAPBEXHLevel0X 4 3 4 2" xfId="12655" xr:uid="{00000000-0005-0000-0000-000027510000}"/>
    <cellStyle name="SAPBEXHLevel0X 4 3 4 2 2" xfId="25826" xr:uid="{00000000-0005-0000-0000-000028510000}"/>
    <cellStyle name="SAPBEXHLevel0X 4 3 4 2 2 2" xfId="38577" xr:uid="{00000000-0005-0000-0000-000029510000}"/>
    <cellStyle name="SAPBEXHLevel0X 4 3 4 3" xfId="19987" xr:uid="{00000000-0005-0000-0000-00002A510000}"/>
    <cellStyle name="SAPBEXHLevel0X 4 3 4 3 2" xfId="32738" xr:uid="{00000000-0005-0000-0000-00002B510000}"/>
    <cellStyle name="SAPBEXHLevel0X 4 3 5" xfId="12661" xr:uid="{00000000-0005-0000-0000-00002C510000}"/>
    <cellStyle name="SAPBEXHLevel0X 4 3 5 2" xfId="25832" xr:uid="{00000000-0005-0000-0000-00002D510000}"/>
    <cellStyle name="SAPBEXHLevel0X 4 3 5 2 2" xfId="38583" xr:uid="{00000000-0005-0000-0000-00002E510000}"/>
    <cellStyle name="SAPBEXHLevel0X 4 3 6" xfId="19981" xr:uid="{00000000-0005-0000-0000-00002F510000}"/>
    <cellStyle name="SAPBEXHLevel0X 4 3 6 2" xfId="32732" xr:uid="{00000000-0005-0000-0000-000030510000}"/>
    <cellStyle name="SAPBEXHLevel0X 4 4" xfId="6167" xr:uid="{00000000-0005-0000-0000-000031510000}"/>
    <cellStyle name="SAPBEXHLevel0X 4 4 2" xfId="6168" xr:uid="{00000000-0005-0000-0000-000032510000}"/>
    <cellStyle name="SAPBEXHLevel0X 4 4 2 2" xfId="6169" xr:uid="{00000000-0005-0000-0000-000033510000}"/>
    <cellStyle name="SAPBEXHLevel0X 4 4 2 2 2" xfId="12652" xr:uid="{00000000-0005-0000-0000-000034510000}"/>
    <cellStyle name="SAPBEXHLevel0X 4 4 2 2 2 2" xfId="25823" xr:uid="{00000000-0005-0000-0000-000035510000}"/>
    <cellStyle name="SAPBEXHLevel0X 4 4 2 2 2 2 2" xfId="38574" xr:uid="{00000000-0005-0000-0000-000036510000}"/>
    <cellStyle name="SAPBEXHLevel0X 4 4 2 2 3" xfId="19990" xr:uid="{00000000-0005-0000-0000-000037510000}"/>
    <cellStyle name="SAPBEXHLevel0X 4 4 2 2 3 2" xfId="32741" xr:uid="{00000000-0005-0000-0000-000038510000}"/>
    <cellStyle name="SAPBEXHLevel0X 4 4 2 3" xfId="12653" xr:uid="{00000000-0005-0000-0000-000039510000}"/>
    <cellStyle name="SAPBEXHLevel0X 4 4 2 3 2" xfId="25824" xr:uid="{00000000-0005-0000-0000-00003A510000}"/>
    <cellStyle name="SAPBEXHLevel0X 4 4 2 3 2 2" xfId="38575" xr:uid="{00000000-0005-0000-0000-00003B510000}"/>
    <cellStyle name="SAPBEXHLevel0X 4 4 2 4" xfId="19989" xr:uid="{00000000-0005-0000-0000-00003C510000}"/>
    <cellStyle name="SAPBEXHLevel0X 4 4 2 4 2" xfId="32740" xr:uid="{00000000-0005-0000-0000-00003D510000}"/>
    <cellStyle name="SAPBEXHLevel0X 4 4 3" xfId="6170" xr:uid="{00000000-0005-0000-0000-00003E510000}"/>
    <cellStyle name="SAPBEXHLevel0X 4 4 3 2" xfId="12651" xr:uid="{00000000-0005-0000-0000-00003F510000}"/>
    <cellStyle name="SAPBEXHLevel0X 4 4 3 2 2" xfId="25822" xr:uid="{00000000-0005-0000-0000-000040510000}"/>
    <cellStyle name="SAPBEXHLevel0X 4 4 3 2 2 2" xfId="38573" xr:uid="{00000000-0005-0000-0000-000041510000}"/>
    <cellStyle name="SAPBEXHLevel0X 4 4 3 3" xfId="19991" xr:uid="{00000000-0005-0000-0000-000042510000}"/>
    <cellStyle name="SAPBEXHLevel0X 4 4 3 3 2" xfId="32742" xr:uid="{00000000-0005-0000-0000-000043510000}"/>
    <cellStyle name="SAPBEXHLevel0X 4 4 4" xfId="12654" xr:uid="{00000000-0005-0000-0000-000044510000}"/>
    <cellStyle name="SAPBEXHLevel0X 4 4 4 2" xfId="25825" xr:uid="{00000000-0005-0000-0000-000045510000}"/>
    <cellStyle name="SAPBEXHLevel0X 4 4 4 2 2" xfId="38576" xr:uid="{00000000-0005-0000-0000-000046510000}"/>
    <cellStyle name="SAPBEXHLevel0X 4 4 5" xfId="19988" xr:uid="{00000000-0005-0000-0000-000047510000}"/>
    <cellStyle name="SAPBEXHLevel0X 4 4 5 2" xfId="32739" xr:uid="{00000000-0005-0000-0000-000048510000}"/>
    <cellStyle name="SAPBEXHLevel0X 4 5" xfId="6171" xr:uid="{00000000-0005-0000-0000-000049510000}"/>
    <cellStyle name="SAPBEXHLevel0X 4 5 2" xfId="12650" xr:uid="{00000000-0005-0000-0000-00004A510000}"/>
    <cellStyle name="SAPBEXHLevel0X 4 5 2 2" xfId="25821" xr:uid="{00000000-0005-0000-0000-00004B510000}"/>
    <cellStyle name="SAPBEXHLevel0X 4 5 2 2 2" xfId="38572" xr:uid="{00000000-0005-0000-0000-00004C510000}"/>
    <cellStyle name="SAPBEXHLevel0X 4 5 3" xfId="19992" xr:uid="{00000000-0005-0000-0000-00004D510000}"/>
    <cellStyle name="SAPBEXHLevel0X 4 5 3 2" xfId="32743" xr:uid="{00000000-0005-0000-0000-00004E510000}"/>
    <cellStyle name="SAPBEXHLevel0X 4 6" xfId="6172" xr:uid="{00000000-0005-0000-0000-00004F510000}"/>
    <cellStyle name="SAPBEXHLevel0X 4 6 2" xfId="12649" xr:uid="{00000000-0005-0000-0000-000050510000}"/>
    <cellStyle name="SAPBEXHLevel0X 4 6 2 2" xfId="25820" xr:uid="{00000000-0005-0000-0000-000051510000}"/>
    <cellStyle name="SAPBEXHLevel0X 4 6 2 2 2" xfId="38571" xr:uid="{00000000-0005-0000-0000-000052510000}"/>
    <cellStyle name="SAPBEXHLevel0X 4 6 3" xfId="19993" xr:uid="{00000000-0005-0000-0000-000053510000}"/>
    <cellStyle name="SAPBEXHLevel0X 4 6 3 2" xfId="32744" xr:uid="{00000000-0005-0000-0000-000054510000}"/>
    <cellStyle name="SAPBEXHLevel0X 4 7" xfId="12669" xr:uid="{00000000-0005-0000-0000-000055510000}"/>
    <cellStyle name="SAPBEXHLevel0X 4 7 2" xfId="25840" xr:uid="{00000000-0005-0000-0000-000056510000}"/>
    <cellStyle name="SAPBEXHLevel0X 4 7 2 2" xfId="38591" xr:uid="{00000000-0005-0000-0000-000057510000}"/>
    <cellStyle name="SAPBEXHLevel0X 4 8" xfId="19973" xr:uid="{00000000-0005-0000-0000-000058510000}"/>
    <cellStyle name="SAPBEXHLevel0X 4 8 2" xfId="32724" xr:uid="{00000000-0005-0000-0000-000059510000}"/>
    <cellStyle name="SAPBEXHLevel0X 40" xfId="6173" xr:uid="{00000000-0005-0000-0000-00005A510000}"/>
    <cellStyle name="SAPBEXHLevel0X 40 2" xfId="6174" xr:uid="{00000000-0005-0000-0000-00005B510000}"/>
    <cellStyle name="SAPBEXHLevel0X 40 2 2" xfId="12647" xr:uid="{00000000-0005-0000-0000-00005C510000}"/>
    <cellStyle name="SAPBEXHLevel0X 40 2 2 2" xfId="25818" xr:uid="{00000000-0005-0000-0000-00005D510000}"/>
    <cellStyle name="SAPBEXHLevel0X 40 2 2 2 2" xfId="38569" xr:uid="{00000000-0005-0000-0000-00005E510000}"/>
    <cellStyle name="SAPBEXHLevel0X 40 2 3" xfId="19995" xr:uid="{00000000-0005-0000-0000-00005F510000}"/>
    <cellStyle name="SAPBEXHLevel0X 40 2 3 2" xfId="32746" xr:uid="{00000000-0005-0000-0000-000060510000}"/>
    <cellStyle name="SAPBEXHLevel0X 40 3" xfId="12648" xr:uid="{00000000-0005-0000-0000-000061510000}"/>
    <cellStyle name="SAPBEXHLevel0X 40 3 2" xfId="25819" xr:uid="{00000000-0005-0000-0000-000062510000}"/>
    <cellStyle name="SAPBEXHLevel0X 40 3 2 2" xfId="38570" xr:uid="{00000000-0005-0000-0000-000063510000}"/>
    <cellStyle name="SAPBEXHLevel0X 40 4" xfId="19994" xr:uid="{00000000-0005-0000-0000-000064510000}"/>
    <cellStyle name="SAPBEXHLevel0X 40 4 2" xfId="32745" xr:uid="{00000000-0005-0000-0000-000065510000}"/>
    <cellStyle name="SAPBEXHLevel0X 41" xfId="6175" xr:uid="{00000000-0005-0000-0000-000066510000}"/>
    <cellStyle name="SAPBEXHLevel0X 41 2" xfId="6176" xr:uid="{00000000-0005-0000-0000-000067510000}"/>
    <cellStyle name="SAPBEXHLevel0X 41 2 2" xfId="12645" xr:uid="{00000000-0005-0000-0000-000068510000}"/>
    <cellStyle name="SAPBEXHLevel0X 41 2 2 2" xfId="25816" xr:uid="{00000000-0005-0000-0000-000069510000}"/>
    <cellStyle name="SAPBEXHLevel0X 41 2 2 2 2" xfId="38567" xr:uid="{00000000-0005-0000-0000-00006A510000}"/>
    <cellStyle name="SAPBEXHLevel0X 41 2 3" xfId="19997" xr:uid="{00000000-0005-0000-0000-00006B510000}"/>
    <cellStyle name="SAPBEXHLevel0X 41 2 3 2" xfId="32748" xr:uid="{00000000-0005-0000-0000-00006C510000}"/>
    <cellStyle name="SAPBEXHLevel0X 41 3" xfId="12646" xr:uid="{00000000-0005-0000-0000-00006D510000}"/>
    <cellStyle name="SAPBEXHLevel0X 41 3 2" xfId="25817" xr:uid="{00000000-0005-0000-0000-00006E510000}"/>
    <cellStyle name="SAPBEXHLevel0X 41 3 2 2" xfId="38568" xr:uid="{00000000-0005-0000-0000-00006F510000}"/>
    <cellStyle name="SAPBEXHLevel0X 41 4" xfId="19996" xr:uid="{00000000-0005-0000-0000-000070510000}"/>
    <cellStyle name="SAPBEXHLevel0X 41 4 2" xfId="32747" xr:uid="{00000000-0005-0000-0000-000071510000}"/>
    <cellStyle name="SAPBEXHLevel0X 42" xfId="6177" xr:uid="{00000000-0005-0000-0000-000072510000}"/>
    <cellStyle name="SAPBEXHLevel0X 42 2" xfId="6178" xr:uid="{00000000-0005-0000-0000-000073510000}"/>
    <cellStyle name="SAPBEXHLevel0X 42 2 2" xfId="12643" xr:uid="{00000000-0005-0000-0000-000074510000}"/>
    <cellStyle name="SAPBEXHLevel0X 42 2 2 2" xfId="25814" xr:uid="{00000000-0005-0000-0000-000075510000}"/>
    <cellStyle name="SAPBEXHLevel0X 42 2 2 2 2" xfId="38565" xr:uid="{00000000-0005-0000-0000-000076510000}"/>
    <cellStyle name="SAPBEXHLevel0X 42 2 3" xfId="19999" xr:uid="{00000000-0005-0000-0000-000077510000}"/>
    <cellStyle name="SAPBEXHLevel0X 42 2 3 2" xfId="32750" xr:uid="{00000000-0005-0000-0000-000078510000}"/>
    <cellStyle name="SAPBEXHLevel0X 42 3" xfId="12644" xr:uid="{00000000-0005-0000-0000-000079510000}"/>
    <cellStyle name="SAPBEXHLevel0X 42 3 2" xfId="25815" xr:uid="{00000000-0005-0000-0000-00007A510000}"/>
    <cellStyle name="SAPBEXHLevel0X 42 3 2 2" xfId="38566" xr:uid="{00000000-0005-0000-0000-00007B510000}"/>
    <cellStyle name="SAPBEXHLevel0X 42 4" xfId="19998" xr:uid="{00000000-0005-0000-0000-00007C510000}"/>
    <cellStyle name="SAPBEXHLevel0X 42 4 2" xfId="32749" xr:uid="{00000000-0005-0000-0000-00007D510000}"/>
    <cellStyle name="SAPBEXHLevel0X 43" xfId="6179" xr:uid="{00000000-0005-0000-0000-00007E510000}"/>
    <cellStyle name="SAPBEXHLevel0X 43 2" xfId="6180" xr:uid="{00000000-0005-0000-0000-00007F510000}"/>
    <cellStyle name="SAPBEXHLevel0X 43 2 2" xfId="12641" xr:uid="{00000000-0005-0000-0000-000080510000}"/>
    <cellStyle name="SAPBEXHLevel0X 43 2 2 2" xfId="25812" xr:uid="{00000000-0005-0000-0000-000081510000}"/>
    <cellStyle name="SAPBEXHLevel0X 43 2 2 2 2" xfId="38563" xr:uid="{00000000-0005-0000-0000-000082510000}"/>
    <cellStyle name="SAPBEXHLevel0X 43 2 3" xfId="20001" xr:uid="{00000000-0005-0000-0000-000083510000}"/>
    <cellStyle name="SAPBEXHLevel0X 43 2 3 2" xfId="32752" xr:uid="{00000000-0005-0000-0000-000084510000}"/>
    <cellStyle name="SAPBEXHLevel0X 43 3" xfId="12642" xr:uid="{00000000-0005-0000-0000-000085510000}"/>
    <cellStyle name="SAPBEXHLevel0X 43 3 2" xfId="25813" xr:uid="{00000000-0005-0000-0000-000086510000}"/>
    <cellStyle name="SAPBEXHLevel0X 43 3 2 2" xfId="38564" xr:uid="{00000000-0005-0000-0000-000087510000}"/>
    <cellStyle name="SAPBEXHLevel0X 43 4" xfId="20000" xr:uid="{00000000-0005-0000-0000-000088510000}"/>
    <cellStyle name="SAPBEXHLevel0X 43 4 2" xfId="32751" xr:uid="{00000000-0005-0000-0000-000089510000}"/>
    <cellStyle name="SAPBEXHLevel0X 44" xfId="6181" xr:uid="{00000000-0005-0000-0000-00008A510000}"/>
    <cellStyle name="SAPBEXHLevel0X 44 2" xfId="6182" xr:uid="{00000000-0005-0000-0000-00008B510000}"/>
    <cellStyle name="SAPBEXHLevel0X 44 2 2" xfId="12639" xr:uid="{00000000-0005-0000-0000-00008C510000}"/>
    <cellStyle name="SAPBEXHLevel0X 44 2 2 2" xfId="25810" xr:uid="{00000000-0005-0000-0000-00008D510000}"/>
    <cellStyle name="SAPBEXHLevel0X 44 2 2 2 2" xfId="38561" xr:uid="{00000000-0005-0000-0000-00008E510000}"/>
    <cellStyle name="SAPBEXHLevel0X 44 2 3" xfId="20003" xr:uid="{00000000-0005-0000-0000-00008F510000}"/>
    <cellStyle name="SAPBEXHLevel0X 44 2 3 2" xfId="32754" xr:uid="{00000000-0005-0000-0000-000090510000}"/>
    <cellStyle name="SAPBEXHLevel0X 44 3" xfId="12640" xr:uid="{00000000-0005-0000-0000-000091510000}"/>
    <cellStyle name="SAPBEXHLevel0X 44 3 2" xfId="25811" xr:uid="{00000000-0005-0000-0000-000092510000}"/>
    <cellStyle name="SAPBEXHLevel0X 44 3 2 2" xfId="38562" xr:uid="{00000000-0005-0000-0000-000093510000}"/>
    <cellStyle name="SAPBEXHLevel0X 44 4" xfId="20002" xr:uid="{00000000-0005-0000-0000-000094510000}"/>
    <cellStyle name="SAPBEXHLevel0X 44 4 2" xfId="32753" xr:uid="{00000000-0005-0000-0000-000095510000}"/>
    <cellStyle name="SAPBEXHLevel0X 45" xfId="6183" xr:uid="{00000000-0005-0000-0000-000096510000}"/>
    <cellStyle name="SAPBEXHLevel0X 45 2" xfId="6184" xr:uid="{00000000-0005-0000-0000-000097510000}"/>
    <cellStyle name="SAPBEXHLevel0X 45 2 2" xfId="12637" xr:uid="{00000000-0005-0000-0000-000098510000}"/>
    <cellStyle name="SAPBEXHLevel0X 45 2 2 2" xfId="25808" xr:uid="{00000000-0005-0000-0000-000099510000}"/>
    <cellStyle name="SAPBEXHLevel0X 45 2 2 2 2" xfId="38559" xr:uid="{00000000-0005-0000-0000-00009A510000}"/>
    <cellStyle name="SAPBEXHLevel0X 45 2 3" xfId="20005" xr:uid="{00000000-0005-0000-0000-00009B510000}"/>
    <cellStyle name="SAPBEXHLevel0X 45 2 3 2" xfId="32756" xr:uid="{00000000-0005-0000-0000-00009C510000}"/>
    <cellStyle name="SAPBEXHLevel0X 45 3" xfId="12638" xr:uid="{00000000-0005-0000-0000-00009D510000}"/>
    <cellStyle name="SAPBEXHLevel0X 45 3 2" xfId="25809" xr:uid="{00000000-0005-0000-0000-00009E510000}"/>
    <cellStyle name="SAPBEXHLevel0X 45 3 2 2" xfId="38560" xr:uid="{00000000-0005-0000-0000-00009F510000}"/>
    <cellStyle name="SAPBEXHLevel0X 45 4" xfId="20004" xr:uid="{00000000-0005-0000-0000-0000A0510000}"/>
    <cellStyle name="SAPBEXHLevel0X 45 4 2" xfId="32755" xr:uid="{00000000-0005-0000-0000-0000A1510000}"/>
    <cellStyle name="SAPBEXHLevel0X 46" xfId="6185" xr:uid="{00000000-0005-0000-0000-0000A2510000}"/>
    <cellStyle name="SAPBEXHLevel0X 46 2" xfId="6186" xr:uid="{00000000-0005-0000-0000-0000A3510000}"/>
    <cellStyle name="SAPBEXHLevel0X 46 2 2" xfId="12635" xr:uid="{00000000-0005-0000-0000-0000A4510000}"/>
    <cellStyle name="SAPBEXHLevel0X 46 2 2 2" xfId="25806" xr:uid="{00000000-0005-0000-0000-0000A5510000}"/>
    <cellStyle name="SAPBEXHLevel0X 46 2 2 2 2" xfId="38557" xr:uid="{00000000-0005-0000-0000-0000A6510000}"/>
    <cellStyle name="SAPBEXHLevel0X 46 2 3" xfId="20007" xr:uid="{00000000-0005-0000-0000-0000A7510000}"/>
    <cellStyle name="SAPBEXHLevel0X 46 2 3 2" xfId="32758" xr:uid="{00000000-0005-0000-0000-0000A8510000}"/>
    <cellStyle name="SAPBEXHLevel0X 46 3" xfId="12636" xr:uid="{00000000-0005-0000-0000-0000A9510000}"/>
    <cellStyle name="SAPBEXHLevel0X 46 3 2" xfId="25807" xr:uid="{00000000-0005-0000-0000-0000AA510000}"/>
    <cellStyle name="SAPBEXHLevel0X 46 3 2 2" xfId="38558" xr:uid="{00000000-0005-0000-0000-0000AB510000}"/>
    <cellStyle name="SAPBEXHLevel0X 46 4" xfId="20006" xr:uid="{00000000-0005-0000-0000-0000AC510000}"/>
    <cellStyle name="SAPBEXHLevel0X 46 4 2" xfId="32757" xr:uid="{00000000-0005-0000-0000-0000AD510000}"/>
    <cellStyle name="SAPBEXHLevel0X 47" xfId="6187" xr:uid="{00000000-0005-0000-0000-0000AE510000}"/>
    <cellStyle name="SAPBEXHLevel0X 47 2" xfId="6188" xr:uid="{00000000-0005-0000-0000-0000AF510000}"/>
    <cellStyle name="SAPBEXHLevel0X 47 2 2" xfId="12633" xr:uid="{00000000-0005-0000-0000-0000B0510000}"/>
    <cellStyle name="SAPBEXHLevel0X 47 2 2 2" xfId="25804" xr:uid="{00000000-0005-0000-0000-0000B1510000}"/>
    <cellStyle name="SAPBEXHLevel0X 47 2 2 2 2" xfId="38555" xr:uid="{00000000-0005-0000-0000-0000B2510000}"/>
    <cellStyle name="SAPBEXHLevel0X 47 2 3" xfId="20009" xr:uid="{00000000-0005-0000-0000-0000B3510000}"/>
    <cellStyle name="SAPBEXHLevel0X 47 2 3 2" xfId="32760" xr:uid="{00000000-0005-0000-0000-0000B4510000}"/>
    <cellStyle name="SAPBEXHLevel0X 47 3" xfId="12634" xr:uid="{00000000-0005-0000-0000-0000B5510000}"/>
    <cellStyle name="SAPBEXHLevel0X 47 3 2" xfId="25805" xr:uid="{00000000-0005-0000-0000-0000B6510000}"/>
    <cellStyle name="SAPBEXHLevel0X 47 3 2 2" xfId="38556" xr:uid="{00000000-0005-0000-0000-0000B7510000}"/>
    <cellStyle name="SAPBEXHLevel0X 47 4" xfId="20008" xr:uid="{00000000-0005-0000-0000-0000B8510000}"/>
    <cellStyle name="SAPBEXHLevel0X 47 4 2" xfId="32759" xr:uid="{00000000-0005-0000-0000-0000B9510000}"/>
    <cellStyle name="SAPBEXHLevel0X 48" xfId="6189" xr:uid="{00000000-0005-0000-0000-0000BA510000}"/>
    <cellStyle name="SAPBEXHLevel0X 48 2" xfId="6190" xr:uid="{00000000-0005-0000-0000-0000BB510000}"/>
    <cellStyle name="SAPBEXHLevel0X 48 2 2" xfId="12631" xr:uid="{00000000-0005-0000-0000-0000BC510000}"/>
    <cellStyle name="SAPBEXHLevel0X 48 2 2 2" xfId="25802" xr:uid="{00000000-0005-0000-0000-0000BD510000}"/>
    <cellStyle name="SAPBEXHLevel0X 48 2 2 2 2" xfId="38553" xr:uid="{00000000-0005-0000-0000-0000BE510000}"/>
    <cellStyle name="SAPBEXHLevel0X 48 2 3" xfId="20011" xr:uid="{00000000-0005-0000-0000-0000BF510000}"/>
    <cellStyle name="SAPBEXHLevel0X 48 2 3 2" xfId="32762" xr:uid="{00000000-0005-0000-0000-0000C0510000}"/>
    <cellStyle name="SAPBEXHLevel0X 48 3" xfId="12632" xr:uid="{00000000-0005-0000-0000-0000C1510000}"/>
    <cellStyle name="SAPBEXHLevel0X 48 3 2" xfId="25803" xr:uid="{00000000-0005-0000-0000-0000C2510000}"/>
    <cellStyle name="SAPBEXHLevel0X 48 3 2 2" xfId="38554" xr:uid="{00000000-0005-0000-0000-0000C3510000}"/>
    <cellStyle name="SAPBEXHLevel0X 48 4" xfId="20010" xr:uid="{00000000-0005-0000-0000-0000C4510000}"/>
    <cellStyle name="SAPBEXHLevel0X 48 4 2" xfId="32761" xr:uid="{00000000-0005-0000-0000-0000C5510000}"/>
    <cellStyle name="SAPBEXHLevel0X 49" xfId="6191" xr:uid="{00000000-0005-0000-0000-0000C6510000}"/>
    <cellStyle name="SAPBEXHLevel0X 49 2" xfId="12630" xr:uid="{00000000-0005-0000-0000-0000C7510000}"/>
    <cellStyle name="SAPBEXHLevel0X 49 2 2" xfId="25801" xr:uid="{00000000-0005-0000-0000-0000C8510000}"/>
    <cellStyle name="SAPBEXHLevel0X 49 2 2 2" xfId="38552" xr:uid="{00000000-0005-0000-0000-0000C9510000}"/>
    <cellStyle name="SAPBEXHLevel0X 49 3" xfId="20012" xr:uid="{00000000-0005-0000-0000-0000CA510000}"/>
    <cellStyle name="SAPBEXHLevel0X 49 3 2" xfId="32763" xr:uid="{00000000-0005-0000-0000-0000CB510000}"/>
    <cellStyle name="SAPBEXHLevel0X 5" xfId="6192" xr:uid="{00000000-0005-0000-0000-0000CC510000}"/>
    <cellStyle name="SAPBEXHLevel0X 5 2" xfId="6193" xr:uid="{00000000-0005-0000-0000-0000CD510000}"/>
    <cellStyle name="SAPBEXHLevel0X 5 2 2" xfId="6194" xr:uid="{00000000-0005-0000-0000-0000CE510000}"/>
    <cellStyle name="SAPBEXHLevel0X 5 2 2 2" xfId="6195" xr:uid="{00000000-0005-0000-0000-0000CF510000}"/>
    <cellStyle name="SAPBEXHLevel0X 5 2 2 2 2" xfId="12628" xr:uid="{00000000-0005-0000-0000-0000D0510000}"/>
    <cellStyle name="SAPBEXHLevel0X 5 2 2 2 2 2" xfId="25799" xr:uid="{00000000-0005-0000-0000-0000D1510000}"/>
    <cellStyle name="SAPBEXHLevel0X 5 2 2 2 2 2 2" xfId="38550" xr:uid="{00000000-0005-0000-0000-0000D2510000}"/>
    <cellStyle name="SAPBEXHLevel0X 5 2 2 2 3" xfId="20016" xr:uid="{00000000-0005-0000-0000-0000D3510000}"/>
    <cellStyle name="SAPBEXHLevel0X 5 2 2 2 3 2" xfId="32767" xr:uid="{00000000-0005-0000-0000-0000D4510000}"/>
    <cellStyle name="SAPBEXHLevel0X 5 2 2 3" xfId="6196" xr:uid="{00000000-0005-0000-0000-0000D5510000}"/>
    <cellStyle name="SAPBEXHLevel0X 5 2 2 3 2" xfId="12627" xr:uid="{00000000-0005-0000-0000-0000D6510000}"/>
    <cellStyle name="SAPBEXHLevel0X 5 2 2 3 2 2" xfId="25798" xr:uid="{00000000-0005-0000-0000-0000D7510000}"/>
    <cellStyle name="SAPBEXHLevel0X 5 2 2 3 2 2 2" xfId="38549" xr:uid="{00000000-0005-0000-0000-0000D8510000}"/>
    <cellStyle name="SAPBEXHLevel0X 5 2 2 3 3" xfId="20017" xr:uid="{00000000-0005-0000-0000-0000D9510000}"/>
    <cellStyle name="SAPBEXHLevel0X 5 2 2 3 3 2" xfId="32768" xr:uid="{00000000-0005-0000-0000-0000DA510000}"/>
    <cellStyle name="SAPBEXHLevel0X 5 2 2 4" xfId="12629" xr:uid="{00000000-0005-0000-0000-0000DB510000}"/>
    <cellStyle name="SAPBEXHLevel0X 5 2 2 4 2" xfId="25800" xr:uid="{00000000-0005-0000-0000-0000DC510000}"/>
    <cellStyle name="SAPBEXHLevel0X 5 2 2 4 2 2" xfId="38551" xr:uid="{00000000-0005-0000-0000-0000DD510000}"/>
    <cellStyle name="SAPBEXHLevel0X 5 2 2 5" xfId="20015" xr:uid="{00000000-0005-0000-0000-0000DE510000}"/>
    <cellStyle name="SAPBEXHLevel0X 5 2 2 5 2" xfId="32766" xr:uid="{00000000-0005-0000-0000-0000DF510000}"/>
    <cellStyle name="SAPBEXHLevel0X 5 2 3" xfId="6197" xr:uid="{00000000-0005-0000-0000-0000E0510000}"/>
    <cellStyle name="SAPBEXHLevel0X 5 2 3 2" xfId="6198" xr:uid="{00000000-0005-0000-0000-0000E1510000}"/>
    <cellStyle name="SAPBEXHLevel0X 5 2 3 2 2" xfId="12625" xr:uid="{00000000-0005-0000-0000-0000E2510000}"/>
    <cellStyle name="SAPBEXHLevel0X 5 2 3 2 2 2" xfId="25796" xr:uid="{00000000-0005-0000-0000-0000E3510000}"/>
    <cellStyle name="SAPBEXHLevel0X 5 2 3 2 2 2 2" xfId="38547" xr:uid="{00000000-0005-0000-0000-0000E4510000}"/>
    <cellStyle name="SAPBEXHLevel0X 5 2 3 2 3" xfId="20019" xr:uid="{00000000-0005-0000-0000-0000E5510000}"/>
    <cellStyle name="SAPBEXHLevel0X 5 2 3 2 3 2" xfId="32770" xr:uid="{00000000-0005-0000-0000-0000E6510000}"/>
    <cellStyle name="SAPBEXHLevel0X 5 2 3 3" xfId="12626" xr:uid="{00000000-0005-0000-0000-0000E7510000}"/>
    <cellStyle name="SAPBEXHLevel0X 5 2 3 3 2" xfId="25797" xr:uid="{00000000-0005-0000-0000-0000E8510000}"/>
    <cellStyle name="SAPBEXHLevel0X 5 2 3 3 2 2" xfId="38548" xr:uid="{00000000-0005-0000-0000-0000E9510000}"/>
    <cellStyle name="SAPBEXHLevel0X 5 2 3 4" xfId="20018" xr:uid="{00000000-0005-0000-0000-0000EA510000}"/>
    <cellStyle name="SAPBEXHLevel0X 5 2 3 4 2" xfId="32769" xr:uid="{00000000-0005-0000-0000-0000EB510000}"/>
    <cellStyle name="SAPBEXHLevel0X 5 2 4" xfId="6199" xr:uid="{00000000-0005-0000-0000-0000EC510000}"/>
    <cellStyle name="SAPBEXHLevel0X 5 2 4 2" xfId="12624" xr:uid="{00000000-0005-0000-0000-0000ED510000}"/>
    <cellStyle name="SAPBEXHLevel0X 5 2 4 2 2" xfId="25795" xr:uid="{00000000-0005-0000-0000-0000EE510000}"/>
    <cellStyle name="SAPBEXHLevel0X 5 2 4 2 2 2" xfId="38546" xr:uid="{00000000-0005-0000-0000-0000EF510000}"/>
    <cellStyle name="SAPBEXHLevel0X 5 2 4 3" xfId="20020" xr:uid="{00000000-0005-0000-0000-0000F0510000}"/>
    <cellStyle name="SAPBEXHLevel0X 5 2 4 3 2" xfId="32771" xr:uid="{00000000-0005-0000-0000-0000F1510000}"/>
    <cellStyle name="SAPBEXHLevel0X 5 2 5" xfId="10253" xr:uid="{00000000-0005-0000-0000-0000F2510000}"/>
    <cellStyle name="SAPBEXHLevel0X 5 2 5 2" xfId="23427" xr:uid="{00000000-0005-0000-0000-0000F3510000}"/>
    <cellStyle name="SAPBEXHLevel0X 5 2 5 2 2" xfId="36178" xr:uid="{00000000-0005-0000-0000-0000F4510000}"/>
    <cellStyle name="SAPBEXHLevel0X 5 2 6" xfId="20014" xr:uid="{00000000-0005-0000-0000-0000F5510000}"/>
    <cellStyle name="SAPBEXHLevel0X 5 2 6 2" xfId="32765" xr:uid="{00000000-0005-0000-0000-0000F6510000}"/>
    <cellStyle name="SAPBEXHLevel0X 5 3" xfId="6200" xr:uid="{00000000-0005-0000-0000-0000F7510000}"/>
    <cellStyle name="SAPBEXHLevel0X 5 3 2" xfId="6201" xr:uid="{00000000-0005-0000-0000-0000F8510000}"/>
    <cellStyle name="SAPBEXHLevel0X 5 3 2 2" xfId="12622" xr:uid="{00000000-0005-0000-0000-0000F9510000}"/>
    <cellStyle name="SAPBEXHLevel0X 5 3 2 2 2" xfId="25793" xr:uid="{00000000-0005-0000-0000-0000FA510000}"/>
    <cellStyle name="SAPBEXHLevel0X 5 3 2 2 2 2" xfId="38544" xr:uid="{00000000-0005-0000-0000-0000FB510000}"/>
    <cellStyle name="SAPBEXHLevel0X 5 3 2 3" xfId="20022" xr:uid="{00000000-0005-0000-0000-0000FC510000}"/>
    <cellStyle name="SAPBEXHLevel0X 5 3 2 3 2" xfId="32773" xr:uid="{00000000-0005-0000-0000-0000FD510000}"/>
    <cellStyle name="SAPBEXHLevel0X 5 3 3" xfId="12623" xr:uid="{00000000-0005-0000-0000-0000FE510000}"/>
    <cellStyle name="SAPBEXHLevel0X 5 3 3 2" xfId="25794" xr:uid="{00000000-0005-0000-0000-0000FF510000}"/>
    <cellStyle name="SAPBEXHLevel0X 5 3 3 2 2" xfId="38545" xr:uid="{00000000-0005-0000-0000-000000520000}"/>
    <cellStyle name="SAPBEXHLevel0X 5 3 4" xfId="20021" xr:uid="{00000000-0005-0000-0000-000001520000}"/>
    <cellStyle name="SAPBEXHLevel0X 5 3 4 2" xfId="32772" xr:uid="{00000000-0005-0000-0000-000002520000}"/>
    <cellStyle name="SAPBEXHLevel0X 5 4" xfId="6202" xr:uid="{00000000-0005-0000-0000-000003520000}"/>
    <cellStyle name="SAPBEXHLevel0X 5 4 2" xfId="12621" xr:uid="{00000000-0005-0000-0000-000004520000}"/>
    <cellStyle name="SAPBEXHLevel0X 5 4 2 2" xfId="25792" xr:uid="{00000000-0005-0000-0000-000005520000}"/>
    <cellStyle name="SAPBEXHLevel0X 5 4 2 2 2" xfId="38543" xr:uid="{00000000-0005-0000-0000-000006520000}"/>
    <cellStyle name="SAPBEXHLevel0X 5 4 3" xfId="20023" xr:uid="{00000000-0005-0000-0000-000007520000}"/>
    <cellStyle name="SAPBEXHLevel0X 5 4 3 2" xfId="32774" xr:uid="{00000000-0005-0000-0000-000008520000}"/>
    <cellStyle name="SAPBEXHLevel0X 5 5" xfId="6203" xr:uid="{00000000-0005-0000-0000-000009520000}"/>
    <cellStyle name="SAPBEXHLevel0X 5 5 2" xfId="12620" xr:uid="{00000000-0005-0000-0000-00000A520000}"/>
    <cellStyle name="SAPBEXHLevel0X 5 5 2 2" xfId="25791" xr:uid="{00000000-0005-0000-0000-00000B520000}"/>
    <cellStyle name="SAPBEXHLevel0X 5 5 2 2 2" xfId="38542" xr:uid="{00000000-0005-0000-0000-00000C520000}"/>
    <cellStyle name="SAPBEXHLevel0X 5 5 3" xfId="20024" xr:uid="{00000000-0005-0000-0000-00000D520000}"/>
    <cellStyle name="SAPBEXHLevel0X 5 5 3 2" xfId="32775" xr:uid="{00000000-0005-0000-0000-00000E520000}"/>
    <cellStyle name="SAPBEXHLevel0X 5 6" xfId="10254" xr:uid="{00000000-0005-0000-0000-00000F520000}"/>
    <cellStyle name="SAPBEXHLevel0X 5 6 2" xfId="23428" xr:uid="{00000000-0005-0000-0000-000010520000}"/>
    <cellStyle name="SAPBEXHLevel0X 5 6 2 2" xfId="36179" xr:uid="{00000000-0005-0000-0000-000011520000}"/>
    <cellStyle name="SAPBEXHLevel0X 5 7" xfId="20013" xr:uid="{00000000-0005-0000-0000-000012520000}"/>
    <cellStyle name="SAPBEXHLevel0X 5 7 2" xfId="32764" xr:uid="{00000000-0005-0000-0000-000013520000}"/>
    <cellStyle name="SAPBEXHLevel0X 50" xfId="12900" xr:uid="{00000000-0005-0000-0000-000014520000}"/>
    <cellStyle name="SAPBEXHLevel0X 50 2" xfId="26071" xr:uid="{00000000-0005-0000-0000-000015520000}"/>
    <cellStyle name="SAPBEXHLevel0X 50 2 2" xfId="38822" xr:uid="{00000000-0005-0000-0000-000016520000}"/>
    <cellStyle name="SAPBEXHLevel0X 51" xfId="19737" xr:uid="{00000000-0005-0000-0000-000017520000}"/>
    <cellStyle name="SAPBEXHLevel0X 51 2" xfId="32488" xr:uid="{00000000-0005-0000-0000-000018520000}"/>
    <cellStyle name="SAPBEXHLevel0X 52" xfId="17411" xr:uid="{00000000-0005-0000-0000-000019520000}"/>
    <cellStyle name="SAPBEXHLevel0X 53" xfId="30547" xr:uid="{00000000-0005-0000-0000-00001A520000}"/>
    <cellStyle name="SAPBEXHLevel0X 54" xfId="30554" xr:uid="{00000000-0005-0000-0000-00001B520000}"/>
    <cellStyle name="SAPBEXHLevel0X 55" xfId="30556" xr:uid="{00000000-0005-0000-0000-00001C520000}"/>
    <cellStyle name="SAPBEXHLevel0X 56" xfId="30578" xr:uid="{00000000-0005-0000-0000-00001D520000}"/>
    <cellStyle name="SAPBEXHLevel0X 57" xfId="30582" xr:uid="{00000000-0005-0000-0000-00001E520000}"/>
    <cellStyle name="SAPBEXHLevel0X 6" xfId="6204" xr:uid="{00000000-0005-0000-0000-00001F520000}"/>
    <cellStyle name="SAPBEXHLevel0X 6 2" xfId="6205" xr:uid="{00000000-0005-0000-0000-000020520000}"/>
    <cellStyle name="SAPBEXHLevel0X 6 2 2" xfId="6206" xr:uid="{00000000-0005-0000-0000-000021520000}"/>
    <cellStyle name="SAPBEXHLevel0X 6 2 2 2" xfId="6207" xr:uid="{00000000-0005-0000-0000-000022520000}"/>
    <cellStyle name="SAPBEXHLevel0X 6 2 2 2 2" xfId="12616" xr:uid="{00000000-0005-0000-0000-000023520000}"/>
    <cellStyle name="SAPBEXHLevel0X 6 2 2 2 2 2" xfId="25787" xr:uid="{00000000-0005-0000-0000-000024520000}"/>
    <cellStyle name="SAPBEXHLevel0X 6 2 2 2 2 2 2" xfId="38538" xr:uid="{00000000-0005-0000-0000-000025520000}"/>
    <cellStyle name="SAPBEXHLevel0X 6 2 2 2 3" xfId="20028" xr:uid="{00000000-0005-0000-0000-000026520000}"/>
    <cellStyle name="SAPBEXHLevel0X 6 2 2 2 3 2" xfId="32779" xr:uid="{00000000-0005-0000-0000-000027520000}"/>
    <cellStyle name="SAPBEXHLevel0X 6 2 2 3" xfId="12617" xr:uid="{00000000-0005-0000-0000-000028520000}"/>
    <cellStyle name="SAPBEXHLevel0X 6 2 2 3 2" xfId="25788" xr:uid="{00000000-0005-0000-0000-000029520000}"/>
    <cellStyle name="SAPBEXHLevel0X 6 2 2 3 2 2" xfId="38539" xr:uid="{00000000-0005-0000-0000-00002A520000}"/>
    <cellStyle name="SAPBEXHLevel0X 6 2 2 4" xfId="20027" xr:uid="{00000000-0005-0000-0000-00002B520000}"/>
    <cellStyle name="SAPBEXHLevel0X 6 2 2 4 2" xfId="32778" xr:uid="{00000000-0005-0000-0000-00002C520000}"/>
    <cellStyle name="SAPBEXHLevel0X 6 2 3" xfId="6208" xr:uid="{00000000-0005-0000-0000-00002D520000}"/>
    <cellStyle name="SAPBEXHLevel0X 6 2 3 2" xfId="12615" xr:uid="{00000000-0005-0000-0000-00002E520000}"/>
    <cellStyle name="SAPBEXHLevel0X 6 2 3 2 2" xfId="25786" xr:uid="{00000000-0005-0000-0000-00002F520000}"/>
    <cellStyle name="SAPBEXHLevel0X 6 2 3 2 2 2" xfId="38537" xr:uid="{00000000-0005-0000-0000-000030520000}"/>
    <cellStyle name="SAPBEXHLevel0X 6 2 3 3" xfId="20029" xr:uid="{00000000-0005-0000-0000-000031520000}"/>
    <cellStyle name="SAPBEXHLevel0X 6 2 3 3 2" xfId="32780" xr:uid="{00000000-0005-0000-0000-000032520000}"/>
    <cellStyle name="SAPBEXHLevel0X 6 2 4" xfId="12618" xr:uid="{00000000-0005-0000-0000-000033520000}"/>
    <cellStyle name="SAPBEXHLevel0X 6 2 4 2" xfId="25789" xr:uid="{00000000-0005-0000-0000-000034520000}"/>
    <cellStyle name="SAPBEXHLevel0X 6 2 4 2 2" xfId="38540" xr:uid="{00000000-0005-0000-0000-000035520000}"/>
    <cellStyle name="SAPBEXHLevel0X 6 2 5" xfId="20026" xr:uid="{00000000-0005-0000-0000-000036520000}"/>
    <cellStyle name="SAPBEXHLevel0X 6 2 5 2" xfId="32777" xr:uid="{00000000-0005-0000-0000-000037520000}"/>
    <cellStyle name="SAPBEXHLevel0X 6 3" xfId="6209" xr:uid="{00000000-0005-0000-0000-000038520000}"/>
    <cellStyle name="SAPBEXHLevel0X 6 3 2" xfId="12614" xr:uid="{00000000-0005-0000-0000-000039520000}"/>
    <cellStyle name="SAPBEXHLevel0X 6 3 2 2" xfId="25785" xr:uid="{00000000-0005-0000-0000-00003A520000}"/>
    <cellStyle name="SAPBEXHLevel0X 6 3 2 2 2" xfId="38536" xr:uid="{00000000-0005-0000-0000-00003B520000}"/>
    <cellStyle name="SAPBEXHLevel0X 6 3 3" xfId="20030" xr:uid="{00000000-0005-0000-0000-00003C520000}"/>
    <cellStyle name="SAPBEXHLevel0X 6 3 3 2" xfId="32781" xr:uid="{00000000-0005-0000-0000-00003D520000}"/>
    <cellStyle name="SAPBEXHLevel0X 6 4" xfId="6210" xr:uid="{00000000-0005-0000-0000-00003E520000}"/>
    <cellStyle name="SAPBEXHLevel0X 6 4 2" xfId="12613" xr:uid="{00000000-0005-0000-0000-00003F520000}"/>
    <cellStyle name="SAPBEXHLevel0X 6 4 2 2" xfId="25784" xr:uid="{00000000-0005-0000-0000-000040520000}"/>
    <cellStyle name="SAPBEXHLevel0X 6 4 2 2 2" xfId="38535" xr:uid="{00000000-0005-0000-0000-000041520000}"/>
    <cellStyle name="SAPBEXHLevel0X 6 4 3" xfId="20031" xr:uid="{00000000-0005-0000-0000-000042520000}"/>
    <cellStyle name="SAPBEXHLevel0X 6 4 3 2" xfId="32782" xr:uid="{00000000-0005-0000-0000-000043520000}"/>
    <cellStyle name="SAPBEXHLevel0X 6 5" xfId="12619" xr:uid="{00000000-0005-0000-0000-000044520000}"/>
    <cellStyle name="SAPBEXHLevel0X 6 5 2" xfId="25790" xr:uid="{00000000-0005-0000-0000-000045520000}"/>
    <cellStyle name="SAPBEXHLevel0X 6 5 2 2" xfId="38541" xr:uid="{00000000-0005-0000-0000-000046520000}"/>
    <cellStyle name="SAPBEXHLevel0X 6 6" xfId="20025" xr:uid="{00000000-0005-0000-0000-000047520000}"/>
    <cellStyle name="SAPBEXHLevel0X 6 6 2" xfId="32776" xr:uid="{00000000-0005-0000-0000-000048520000}"/>
    <cellStyle name="SAPBEXHLevel0X 7" xfId="6211" xr:uid="{00000000-0005-0000-0000-000049520000}"/>
    <cellStyle name="SAPBEXHLevel0X 7 2" xfId="6212" xr:uid="{00000000-0005-0000-0000-00004A520000}"/>
    <cellStyle name="SAPBEXHLevel0X 7 2 2" xfId="6213" xr:uid="{00000000-0005-0000-0000-00004B520000}"/>
    <cellStyle name="SAPBEXHLevel0X 7 2 2 2" xfId="6214" xr:uid="{00000000-0005-0000-0000-00004C520000}"/>
    <cellStyle name="SAPBEXHLevel0X 7 2 2 2 2" xfId="12609" xr:uid="{00000000-0005-0000-0000-00004D520000}"/>
    <cellStyle name="SAPBEXHLevel0X 7 2 2 2 2 2" xfId="25780" xr:uid="{00000000-0005-0000-0000-00004E520000}"/>
    <cellStyle name="SAPBEXHLevel0X 7 2 2 2 2 2 2" xfId="38531" xr:uid="{00000000-0005-0000-0000-00004F520000}"/>
    <cellStyle name="SAPBEXHLevel0X 7 2 2 2 3" xfId="20035" xr:uid="{00000000-0005-0000-0000-000050520000}"/>
    <cellStyle name="SAPBEXHLevel0X 7 2 2 2 3 2" xfId="32786" xr:uid="{00000000-0005-0000-0000-000051520000}"/>
    <cellStyle name="SAPBEXHLevel0X 7 2 2 3" xfId="12610" xr:uid="{00000000-0005-0000-0000-000052520000}"/>
    <cellStyle name="SAPBEXHLevel0X 7 2 2 3 2" xfId="25781" xr:uid="{00000000-0005-0000-0000-000053520000}"/>
    <cellStyle name="SAPBEXHLevel0X 7 2 2 3 2 2" xfId="38532" xr:uid="{00000000-0005-0000-0000-000054520000}"/>
    <cellStyle name="SAPBEXHLevel0X 7 2 2 4" xfId="20034" xr:uid="{00000000-0005-0000-0000-000055520000}"/>
    <cellStyle name="SAPBEXHLevel0X 7 2 2 4 2" xfId="32785" xr:uid="{00000000-0005-0000-0000-000056520000}"/>
    <cellStyle name="SAPBEXHLevel0X 7 2 3" xfId="6215" xr:uid="{00000000-0005-0000-0000-000057520000}"/>
    <cellStyle name="SAPBEXHLevel0X 7 2 3 2" xfId="12608" xr:uid="{00000000-0005-0000-0000-000058520000}"/>
    <cellStyle name="SAPBEXHLevel0X 7 2 3 2 2" xfId="25779" xr:uid="{00000000-0005-0000-0000-000059520000}"/>
    <cellStyle name="SAPBEXHLevel0X 7 2 3 2 2 2" xfId="38530" xr:uid="{00000000-0005-0000-0000-00005A520000}"/>
    <cellStyle name="SAPBEXHLevel0X 7 2 3 3" xfId="20036" xr:uid="{00000000-0005-0000-0000-00005B520000}"/>
    <cellStyle name="SAPBEXHLevel0X 7 2 3 3 2" xfId="32787" xr:uid="{00000000-0005-0000-0000-00005C520000}"/>
    <cellStyle name="SAPBEXHLevel0X 7 2 4" xfId="6216" xr:uid="{00000000-0005-0000-0000-00005D520000}"/>
    <cellStyle name="SAPBEXHLevel0X 7 2 4 2" xfId="12607" xr:uid="{00000000-0005-0000-0000-00005E520000}"/>
    <cellStyle name="SAPBEXHLevel0X 7 2 4 2 2" xfId="25778" xr:uid="{00000000-0005-0000-0000-00005F520000}"/>
    <cellStyle name="SAPBEXHLevel0X 7 2 4 2 2 2" xfId="38529" xr:uid="{00000000-0005-0000-0000-000060520000}"/>
    <cellStyle name="SAPBEXHLevel0X 7 2 4 3" xfId="20037" xr:uid="{00000000-0005-0000-0000-000061520000}"/>
    <cellStyle name="SAPBEXHLevel0X 7 2 4 3 2" xfId="32788" xr:uid="{00000000-0005-0000-0000-000062520000}"/>
    <cellStyle name="SAPBEXHLevel0X 7 2 5" xfId="12611" xr:uid="{00000000-0005-0000-0000-000063520000}"/>
    <cellStyle name="SAPBEXHLevel0X 7 2 5 2" xfId="25782" xr:uid="{00000000-0005-0000-0000-000064520000}"/>
    <cellStyle name="SAPBEXHLevel0X 7 2 5 2 2" xfId="38533" xr:uid="{00000000-0005-0000-0000-000065520000}"/>
    <cellStyle name="SAPBEXHLevel0X 7 2 6" xfId="20033" xr:uid="{00000000-0005-0000-0000-000066520000}"/>
    <cellStyle name="SAPBEXHLevel0X 7 2 6 2" xfId="32784" xr:uid="{00000000-0005-0000-0000-000067520000}"/>
    <cellStyle name="SAPBEXHLevel0X 7 3" xfId="6217" xr:uid="{00000000-0005-0000-0000-000068520000}"/>
    <cellStyle name="SAPBEXHLevel0X 7 3 2" xfId="6218" xr:uid="{00000000-0005-0000-0000-000069520000}"/>
    <cellStyle name="SAPBEXHLevel0X 7 3 2 2" xfId="10252" xr:uid="{00000000-0005-0000-0000-00006A520000}"/>
    <cellStyle name="SAPBEXHLevel0X 7 3 2 2 2" xfId="23426" xr:uid="{00000000-0005-0000-0000-00006B520000}"/>
    <cellStyle name="SAPBEXHLevel0X 7 3 2 2 2 2" xfId="36177" xr:uid="{00000000-0005-0000-0000-00006C520000}"/>
    <cellStyle name="SAPBEXHLevel0X 7 3 2 3" xfId="20039" xr:uid="{00000000-0005-0000-0000-00006D520000}"/>
    <cellStyle name="SAPBEXHLevel0X 7 3 2 3 2" xfId="32790" xr:uid="{00000000-0005-0000-0000-00006E520000}"/>
    <cellStyle name="SAPBEXHLevel0X 7 3 3" xfId="12606" xr:uid="{00000000-0005-0000-0000-00006F520000}"/>
    <cellStyle name="SAPBEXHLevel0X 7 3 3 2" xfId="25777" xr:uid="{00000000-0005-0000-0000-000070520000}"/>
    <cellStyle name="SAPBEXHLevel0X 7 3 3 2 2" xfId="38528" xr:uid="{00000000-0005-0000-0000-000071520000}"/>
    <cellStyle name="SAPBEXHLevel0X 7 3 4" xfId="20038" xr:uid="{00000000-0005-0000-0000-000072520000}"/>
    <cellStyle name="SAPBEXHLevel0X 7 3 4 2" xfId="32789" xr:uid="{00000000-0005-0000-0000-000073520000}"/>
    <cellStyle name="SAPBEXHLevel0X 7 4" xfId="6219" xr:uid="{00000000-0005-0000-0000-000074520000}"/>
    <cellStyle name="SAPBEXHLevel0X 7 4 2" xfId="10251" xr:uid="{00000000-0005-0000-0000-000075520000}"/>
    <cellStyle name="SAPBEXHLevel0X 7 4 2 2" xfId="23425" xr:uid="{00000000-0005-0000-0000-000076520000}"/>
    <cellStyle name="SAPBEXHLevel0X 7 4 2 2 2" xfId="36176" xr:uid="{00000000-0005-0000-0000-000077520000}"/>
    <cellStyle name="SAPBEXHLevel0X 7 4 3" xfId="20040" xr:uid="{00000000-0005-0000-0000-000078520000}"/>
    <cellStyle name="SAPBEXHLevel0X 7 4 3 2" xfId="32791" xr:uid="{00000000-0005-0000-0000-000079520000}"/>
    <cellStyle name="SAPBEXHLevel0X 7 5" xfId="12612" xr:uid="{00000000-0005-0000-0000-00007A520000}"/>
    <cellStyle name="SAPBEXHLevel0X 7 5 2" xfId="25783" xr:uid="{00000000-0005-0000-0000-00007B520000}"/>
    <cellStyle name="SAPBEXHLevel0X 7 5 2 2" xfId="38534" xr:uid="{00000000-0005-0000-0000-00007C520000}"/>
    <cellStyle name="SAPBEXHLevel0X 7 6" xfId="20032" xr:uid="{00000000-0005-0000-0000-00007D520000}"/>
    <cellStyle name="SAPBEXHLevel0X 7 6 2" xfId="32783" xr:uid="{00000000-0005-0000-0000-00007E520000}"/>
    <cellStyle name="SAPBEXHLevel0X 8" xfId="6220" xr:uid="{00000000-0005-0000-0000-00007F520000}"/>
    <cellStyle name="SAPBEXHLevel0X 8 2" xfId="6221" xr:uid="{00000000-0005-0000-0000-000080520000}"/>
    <cellStyle name="SAPBEXHLevel0X 8 2 2" xfId="6222" xr:uid="{00000000-0005-0000-0000-000081520000}"/>
    <cellStyle name="SAPBEXHLevel0X 8 2 2 2" xfId="6223" xr:uid="{00000000-0005-0000-0000-000082520000}"/>
    <cellStyle name="SAPBEXHLevel0X 8 2 2 2 2" xfId="12602" xr:uid="{00000000-0005-0000-0000-000083520000}"/>
    <cellStyle name="SAPBEXHLevel0X 8 2 2 2 2 2" xfId="25773" xr:uid="{00000000-0005-0000-0000-000084520000}"/>
    <cellStyle name="SAPBEXHLevel0X 8 2 2 2 2 2 2" xfId="38524" xr:uid="{00000000-0005-0000-0000-000085520000}"/>
    <cellStyle name="SAPBEXHLevel0X 8 2 2 2 3" xfId="20044" xr:uid="{00000000-0005-0000-0000-000086520000}"/>
    <cellStyle name="SAPBEXHLevel0X 8 2 2 2 3 2" xfId="32795" xr:uid="{00000000-0005-0000-0000-000087520000}"/>
    <cellStyle name="SAPBEXHLevel0X 8 2 2 3" xfId="12603" xr:uid="{00000000-0005-0000-0000-000088520000}"/>
    <cellStyle name="SAPBEXHLevel0X 8 2 2 3 2" xfId="25774" xr:uid="{00000000-0005-0000-0000-000089520000}"/>
    <cellStyle name="SAPBEXHLevel0X 8 2 2 3 2 2" xfId="38525" xr:uid="{00000000-0005-0000-0000-00008A520000}"/>
    <cellStyle name="SAPBEXHLevel0X 8 2 2 4" xfId="20043" xr:uid="{00000000-0005-0000-0000-00008B520000}"/>
    <cellStyle name="SAPBEXHLevel0X 8 2 2 4 2" xfId="32794" xr:uid="{00000000-0005-0000-0000-00008C520000}"/>
    <cellStyle name="SAPBEXHLevel0X 8 2 3" xfId="6224" xr:uid="{00000000-0005-0000-0000-00008D520000}"/>
    <cellStyle name="SAPBEXHLevel0X 8 2 3 2" xfId="12601" xr:uid="{00000000-0005-0000-0000-00008E520000}"/>
    <cellStyle name="SAPBEXHLevel0X 8 2 3 2 2" xfId="25772" xr:uid="{00000000-0005-0000-0000-00008F520000}"/>
    <cellStyle name="SAPBEXHLevel0X 8 2 3 2 2 2" xfId="38523" xr:uid="{00000000-0005-0000-0000-000090520000}"/>
    <cellStyle name="SAPBEXHLevel0X 8 2 3 3" xfId="20045" xr:uid="{00000000-0005-0000-0000-000091520000}"/>
    <cellStyle name="SAPBEXHLevel0X 8 2 3 3 2" xfId="32796" xr:uid="{00000000-0005-0000-0000-000092520000}"/>
    <cellStyle name="SAPBEXHLevel0X 8 2 4" xfId="6225" xr:uid="{00000000-0005-0000-0000-000093520000}"/>
    <cellStyle name="SAPBEXHLevel0X 8 2 4 2" xfId="12600" xr:uid="{00000000-0005-0000-0000-000094520000}"/>
    <cellStyle name="SAPBEXHLevel0X 8 2 4 2 2" xfId="25771" xr:uid="{00000000-0005-0000-0000-000095520000}"/>
    <cellStyle name="SAPBEXHLevel0X 8 2 4 2 2 2" xfId="38522" xr:uid="{00000000-0005-0000-0000-000096520000}"/>
    <cellStyle name="SAPBEXHLevel0X 8 2 4 3" xfId="20046" xr:uid="{00000000-0005-0000-0000-000097520000}"/>
    <cellStyle name="SAPBEXHLevel0X 8 2 4 3 2" xfId="32797" xr:uid="{00000000-0005-0000-0000-000098520000}"/>
    <cellStyle name="SAPBEXHLevel0X 8 2 5" xfId="12604" xr:uid="{00000000-0005-0000-0000-000099520000}"/>
    <cellStyle name="SAPBEXHLevel0X 8 2 5 2" xfId="25775" xr:uid="{00000000-0005-0000-0000-00009A520000}"/>
    <cellStyle name="SAPBEXHLevel0X 8 2 5 2 2" xfId="38526" xr:uid="{00000000-0005-0000-0000-00009B520000}"/>
    <cellStyle name="SAPBEXHLevel0X 8 2 6" xfId="20042" xr:uid="{00000000-0005-0000-0000-00009C520000}"/>
    <cellStyle name="SAPBEXHLevel0X 8 2 6 2" xfId="32793" xr:uid="{00000000-0005-0000-0000-00009D520000}"/>
    <cellStyle name="SAPBEXHLevel0X 8 3" xfId="6226" xr:uid="{00000000-0005-0000-0000-00009E520000}"/>
    <cellStyle name="SAPBEXHLevel0X 8 3 2" xfId="6227" xr:uid="{00000000-0005-0000-0000-00009F520000}"/>
    <cellStyle name="SAPBEXHLevel0X 8 3 2 2" xfId="12598" xr:uid="{00000000-0005-0000-0000-0000A0520000}"/>
    <cellStyle name="SAPBEXHLevel0X 8 3 2 2 2" xfId="25769" xr:uid="{00000000-0005-0000-0000-0000A1520000}"/>
    <cellStyle name="SAPBEXHLevel0X 8 3 2 2 2 2" xfId="38520" xr:uid="{00000000-0005-0000-0000-0000A2520000}"/>
    <cellStyle name="SAPBEXHLevel0X 8 3 2 3" xfId="20048" xr:uid="{00000000-0005-0000-0000-0000A3520000}"/>
    <cellStyle name="SAPBEXHLevel0X 8 3 2 3 2" xfId="32799" xr:uid="{00000000-0005-0000-0000-0000A4520000}"/>
    <cellStyle name="SAPBEXHLevel0X 8 3 3" xfId="12599" xr:uid="{00000000-0005-0000-0000-0000A5520000}"/>
    <cellStyle name="SAPBEXHLevel0X 8 3 3 2" xfId="25770" xr:uid="{00000000-0005-0000-0000-0000A6520000}"/>
    <cellStyle name="SAPBEXHLevel0X 8 3 3 2 2" xfId="38521" xr:uid="{00000000-0005-0000-0000-0000A7520000}"/>
    <cellStyle name="SAPBEXHLevel0X 8 3 4" xfId="20047" xr:uid="{00000000-0005-0000-0000-0000A8520000}"/>
    <cellStyle name="SAPBEXHLevel0X 8 3 4 2" xfId="32798" xr:uid="{00000000-0005-0000-0000-0000A9520000}"/>
    <cellStyle name="SAPBEXHLevel0X 8 4" xfId="6228" xr:uid="{00000000-0005-0000-0000-0000AA520000}"/>
    <cellStyle name="SAPBEXHLevel0X 8 4 2" xfId="12597" xr:uid="{00000000-0005-0000-0000-0000AB520000}"/>
    <cellStyle name="SAPBEXHLevel0X 8 4 2 2" xfId="25768" xr:uid="{00000000-0005-0000-0000-0000AC520000}"/>
    <cellStyle name="SAPBEXHLevel0X 8 4 2 2 2" xfId="38519" xr:uid="{00000000-0005-0000-0000-0000AD520000}"/>
    <cellStyle name="SAPBEXHLevel0X 8 4 3" xfId="20049" xr:uid="{00000000-0005-0000-0000-0000AE520000}"/>
    <cellStyle name="SAPBEXHLevel0X 8 4 3 2" xfId="32800" xr:uid="{00000000-0005-0000-0000-0000AF520000}"/>
    <cellStyle name="SAPBEXHLevel0X 8 5" xfId="12605" xr:uid="{00000000-0005-0000-0000-0000B0520000}"/>
    <cellStyle name="SAPBEXHLevel0X 8 5 2" xfId="25776" xr:uid="{00000000-0005-0000-0000-0000B1520000}"/>
    <cellStyle name="SAPBEXHLevel0X 8 5 2 2" xfId="38527" xr:uid="{00000000-0005-0000-0000-0000B2520000}"/>
    <cellStyle name="SAPBEXHLevel0X 8 6" xfId="20041" xr:uid="{00000000-0005-0000-0000-0000B3520000}"/>
    <cellStyle name="SAPBEXHLevel0X 8 6 2" xfId="32792" xr:uid="{00000000-0005-0000-0000-0000B4520000}"/>
    <cellStyle name="SAPBEXHLevel0X 9" xfId="6229" xr:uid="{00000000-0005-0000-0000-0000B5520000}"/>
    <cellStyle name="SAPBEXHLevel0X 9 2" xfId="6230" xr:uid="{00000000-0005-0000-0000-0000B6520000}"/>
    <cellStyle name="SAPBEXHLevel0X 9 2 2" xfId="6231" xr:uid="{00000000-0005-0000-0000-0000B7520000}"/>
    <cellStyle name="SAPBEXHLevel0X 9 2 2 2" xfId="6232" xr:uid="{00000000-0005-0000-0000-0000B8520000}"/>
    <cellStyle name="SAPBEXHLevel0X 9 2 2 2 2" xfId="12593" xr:uid="{00000000-0005-0000-0000-0000B9520000}"/>
    <cellStyle name="SAPBEXHLevel0X 9 2 2 2 2 2" xfId="25764" xr:uid="{00000000-0005-0000-0000-0000BA520000}"/>
    <cellStyle name="SAPBEXHLevel0X 9 2 2 2 2 2 2" xfId="38515" xr:uid="{00000000-0005-0000-0000-0000BB520000}"/>
    <cellStyle name="SAPBEXHLevel0X 9 2 2 2 3" xfId="20053" xr:uid="{00000000-0005-0000-0000-0000BC520000}"/>
    <cellStyle name="SAPBEXHLevel0X 9 2 2 2 3 2" xfId="32804" xr:uid="{00000000-0005-0000-0000-0000BD520000}"/>
    <cellStyle name="SAPBEXHLevel0X 9 2 2 3" xfId="12594" xr:uid="{00000000-0005-0000-0000-0000BE520000}"/>
    <cellStyle name="SAPBEXHLevel0X 9 2 2 3 2" xfId="25765" xr:uid="{00000000-0005-0000-0000-0000BF520000}"/>
    <cellStyle name="SAPBEXHLevel0X 9 2 2 3 2 2" xfId="38516" xr:uid="{00000000-0005-0000-0000-0000C0520000}"/>
    <cellStyle name="SAPBEXHLevel0X 9 2 2 4" xfId="20052" xr:uid="{00000000-0005-0000-0000-0000C1520000}"/>
    <cellStyle name="SAPBEXHLevel0X 9 2 2 4 2" xfId="32803" xr:uid="{00000000-0005-0000-0000-0000C2520000}"/>
    <cellStyle name="SAPBEXHLevel0X 9 2 3" xfId="6233" xr:uid="{00000000-0005-0000-0000-0000C3520000}"/>
    <cellStyle name="SAPBEXHLevel0X 9 2 3 2" xfId="12592" xr:uid="{00000000-0005-0000-0000-0000C4520000}"/>
    <cellStyle name="SAPBEXHLevel0X 9 2 3 2 2" xfId="25763" xr:uid="{00000000-0005-0000-0000-0000C5520000}"/>
    <cellStyle name="SAPBEXHLevel0X 9 2 3 2 2 2" xfId="38514" xr:uid="{00000000-0005-0000-0000-0000C6520000}"/>
    <cellStyle name="SAPBEXHLevel0X 9 2 3 3" xfId="20054" xr:uid="{00000000-0005-0000-0000-0000C7520000}"/>
    <cellStyle name="SAPBEXHLevel0X 9 2 3 3 2" xfId="32805" xr:uid="{00000000-0005-0000-0000-0000C8520000}"/>
    <cellStyle name="SAPBEXHLevel0X 9 2 4" xfId="12595" xr:uid="{00000000-0005-0000-0000-0000C9520000}"/>
    <cellStyle name="SAPBEXHLevel0X 9 2 4 2" xfId="25766" xr:uid="{00000000-0005-0000-0000-0000CA520000}"/>
    <cellStyle name="SAPBEXHLevel0X 9 2 4 2 2" xfId="38517" xr:uid="{00000000-0005-0000-0000-0000CB520000}"/>
    <cellStyle name="SAPBEXHLevel0X 9 2 5" xfId="20051" xr:uid="{00000000-0005-0000-0000-0000CC520000}"/>
    <cellStyle name="SAPBEXHLevel0X 9 2 5 2" xfId="32802" xr:uid="{00000000-0005-0000-0000-0000CD520000}"/>
    <cellStyle name="SAPBEXHLevel0X 9 3" xfId="6234" xr:uid="{00000000-0005-0000-0000-0000CE520000}"/>
    <cellStyle name="SAPBEXHLevel0X 9 3 2" xfId="12591" xr:uid="{00000000-0005-0000-0000-0000CF520000}"/>
    <cellStyle name="SAPBEXHLevel0X 9 3 2 2" xfId="25762" xr:uid="{00000000-0005-0000-0000-0000D0520000}"/>
    <cellStyle name="SAPBEXHLevel0X 9 3 2 2 2" xfId="38513" xr:uid="{00000000-0005-0000-0000-0000D1520000}"/>
    <cellStyle name="SAPBEXHLevel0X 9 3 3" xfId="20055" xr:uid="{00000000-0005-0000-0000-0000D2520000}"/>
    <cellStyle name="SAPBEXHLevel0X 9 3 3 2" xfId="32806" xr:uid="{00000000-0005-0000-0000-0000D3520000}"/>
    <cellStyle name="SAPBEXHLevel0X 9 4" xfId="6235" xr:uid="{00000000-0005-0000-0000-0000D4520000}"/>
    <cellStyle name="SAPBEXHLevel0X 9 4 2" xfId="12590" xr:uid="{00000000-0005-0000-0000-0000D5520000}"/>
    <cellStyle name="SAPBEXHLevel0X 9 4 2 2" xfId="25761" xr:uid="{00000000-0005-0000-0000-0000D6520000}"/>
    <cellStyle name="SAPBEXHLevel0X 9 4 2 2 2" xfId="38512" xr:uid="{00000000-0005-0000-0000-0000D7520000}"/>
    <cellStyle name="SAPBEXHLevel0X 9 4 3" xfId="20056" xr:uid="{00000000-0005-0000-0000-0000D8520000}"/>
    <cellStyle name="SAPBEXHLevel0X 9 4 3 2" xfId="32807" xr:uid="{00000000-0005-0000-0000-0000D9520000}"/>
    <cellStyle name="SAPBEXHLevel0X 9 5" xfId="12596" xr:uid="{00000000-0005-0000-0000-0000DA520000}"/>
    <cellStyle name="SAPBEXHLevel0X 9 5 2" xfId="25767" xr:uid="{00000000-0005-0000-0000-0000DB520000}"/>
    <cellStyle name="SAPBEXHLevel0X 9 5 2 2" xfId="38518" xr:uid="{00000000-0005-0000-0000-0000DC520000}"/>
    <cellStyle name="SAPBEXHLevel0X 9 6" xfId="20050" xr:uid="{00000000-0005-0000-0000-0000DD520000}"/>
    <cellStyle name="SAPBEXHLevel0X 9 6 2" xfId="32801" xr:uid="{00000000-0005-0000-0000-0000DE520000}"/>
    <cellStyle name="SAPBEXHLevel0X_01 - CO23" xfId="6236" xr:uid="{00000000-0005-0000-0000-0000DF520000}"/>
    <cellStyle name="SAPBEXHLevel1" xfId="6237" xr:uid="{00000000-0005-0000-0000-0000E0520000}"/>
    <cellStyle name="SAPBEXHLevel1 10" xfId="6238" xr:uid="{00000000-0005-0000-0000-0000E1520000}"/>
    <cellStyle name="SAPBEXHLevel1 10 2" xfId="6239" xr:uid="{00000000-0005-0000-0000-0000E2520000}"/>
    <cellStyle name="SAPBEXHLevel1 10 2 2" xfId="6240" xr:uid="{00000000-0005-0000-0000-0000E3520000}"/>
    <cellStyle name="SAPBEXHLevel1 10 2 2 2" xfId="6241" xr:uid="{00000000-0005-0000-0000-0000E4520000}"/>
    <cellStyle name="SAPBEXHLevel1 10 2 2 2 2" xfId="14668" xr:uid="{00000000-0005-0000-0000-0000E5520000}"/>
    <cellStyle name="SAPBEXHLevel1 10 2 2 2 2 2" xfId="27839" xr:uid="{00000000-0005-0000-0000-0000E6520000}"/>
    <cellStyle name="SAPBEXHLevel1 10 2 2 2 2 2 2" xfId="40590" xr:uid="{00000000-0005-0000-0000-0000E7520000}"/>
    <cellStyle name="SAPBEXHLevel1 10 2 2 2 3" xfId="12585" xr:uid="{00000000-0005-0000-0000-0000E8520000}"/>
    <cellStyle name="SAPBEXHLevel1 10 2 2 2 3 2" xfId="25756" xr:uid="{00000000-0005-0000-0000-0000E9520000}"/>
    <cellStyle name="SAPBEXHLevel1 10 2 2 2 3 2 2" xfId="38507" xr:uid="{00000000-0005-0000-0000-0000EA520000}"/>
    <cellStyle name="SAPBEXHLevel1 10 2 2 2 4" xfId="20061" xr:uid="{00000000-0005-0000-0000-0000EB520000}"/>
    <cellStyle name="SAPBEXHLevel1 10 2 2 2 4 2" xfId="32812" xr:uid="{00000000-0005-0000-0000-0000EC520000}"/>
    <cellStyle name="SAPBEXHLevel1 10 2 2 3" xfId="6242" xr:uid="{00000000-0005-0000-0000-0000ED520000}"/>
    <cellStyle name="SAPBEXHLevel1 10 2 2 3 2" xfId="14669" xr:uid="{00000000-0005-0000-0000-0000EE520000}"/>
    <cellStyle name="SAPBEXHLevel1 10 2 2 3 2 2" xfId="27840" xr:uid="{00000000-0005-0000-0000-0000EF520000}"/>
    <cellStyle name="SAPBEXHLevel1 10 2 2 3 2 2 2" xfId="40591" xr:uid="{00000000-0005-0000-0000-0000F0520000}"/>
    <cellStyle name="SAPBEXHLevel1 10 2 2 3 3" xfId="12584" xr:uid="{00000000-0005-0000-0000-0000F1520000}"/>
    <cellStyle name="SAPBEXHLevel1 10 2 2 3 3 2" xfId="25755" xr:uid="{00000000-0005-0000-0000-0000F2520000}"/>
    <cellStyle name="SAPBEXHLevel1 10 2 2 3 3 2 2" xfId="38506" xr:uid="{00000000-0005-0000-0000-0000F3520000}"/>
    <cellStyle name="SAPBEXHLevel1 10 2 2 3 4" xfId="20062" xr:uid="{00000000-0005-0000-0000-0000F4520000}"/>
    <cellStyle name="SAPBEXHLevel1 10 2 2 3 4 2" xfId="32813" xr:uid="{00000000-0005-0000-0000-0000F5520000}"/>
    <cellStyle name="SAPBEXHLevel1 10 2 2 4" xfId="14667" xr:uid="{00000000-0005-0000-0000-0000F6520000}"/>
    <cellStyle name="SAPBEXHLevel1 10 2 2 4 2" xfId="27838" xr:uid="{00000000-0005-0000-0000-0000F7520000}"/>
    <cellStyle name="SAPBEXHLevel1 10 2 2 4 2 2" xfId="40589" xr:uid="{00000000-0005-0000-0000-0000F8520000}"/>
    <cellStyle name="SAPBEXHLevel1 10 2 2 5" xfId="12586" xr:uid="{00000000-0005-0000-0000-0000F9520000}"/>
    <cellStyle name="SAPBEXHLevel1 10 2 2 5 2" xfId="25757" xr:uid="{00000000-0005-0000-0000-0000FA520000}"/>
    <cellStyle name="SAPBEXHLevel1 10 2 2 5 2 2" xfId="38508" xr:uid="{00000000-0005-0000-0000-0000FB520000}"/>
    <cellStyle name="SAPBEXHLevel1 10 2 2 6" xfId="20060" xr:uid="{00000000-0005-0000-0000-0000FC520000}"/>
    <cellStyle name="SAPBEXHLevel1 10 2 2 6 2" xfId="32811" xr:uid="{00000000-0005-0000-0000-0000FD520000}"/>
    <cellStyle name="SAPBEXHLevel1 10 2 3" xfId="6243" xr:uid="{00000000-0005-0000-0000-0000FE520000}"/>
    <cellStyle name="SAPBEXHLevel1 10 2 3 2" xfId="14670" xr:uid="{00000000-0005-0000-0000-0000FF520000}"/>
    <cellStyle name="SAPBEXHLevel1 10 2 3 2 2" xfId="27841" xr:uid="{00000000-0005-0000-0000-000000530000}"/>
    <cellStyle name="SAPBEXHLevel1 10 2 3 2 2 2" xfId="40592" xr:uid="{00000000-0005-0000-0000-000001530000}"/>
    <cellStyle name="SAPBEXHLevel1 10 2 3 3" xfId="12583" xr:uid="{00000000-0005-0000-0000-000002530000}"/>
    <cellStyle name="SAPBEXHLevel1 10 2 3 3 2" xfId="25754" xr:uid="{00000000-0005-0000-0000-000003530000}"/>
    <cellStyle name="SAPBEXHLevel1 10 2 3 3 2 2" xfId="38505" xr:uid="{00000000-0005-0000-0000-000004530000}"/>
    <cellStyle name="SAPBEXHLevel1 10 2 3 4" xfId="20063" xr:uid="{00000000-0005-0000-0000-000005530000}"/>
    <cellStyle name="SAPBEXHLevel1 10 2 3 4 2" xfId="32814" xr:uid="{00000000-0005-0000-0000-000006530000}"/>
    <cellStyle name="SAPBEXHLevel1 10 2 4" xfId="6244" xr:uid="{00000000-0005-0000-0000-000007530000}"/>
    <cellStyle name="SAPBEXHLevel1 10 2 4 2" xfId="14671" xr:uid="{00000000-0005-0000-0000-000008530000}"/>
    <cellStyle name="SAPBEXHLevel1 10 2 4 2 2" xfId="27842" xr:uid="{00000000-0005-0000-0000-000009530000}"/>
    <cellStyle name="SAPBEXHLevel1 10 2 4 2 2 2" xfId="40593" xr:uid="{00000000-0005-0000-0000-00000A530000}"/>
    <cellStyle name="SAPBEXHLevel1 10 2 4 3" xfId="12582" xr:uid="{00000000-0005-0000-0000-00000B530000}"/>
    <cellStyle name="SAPBEXHLevel1 10 2 4 3 2" xfId="25753" xr:uid="{00000000-0005-0000-0000-00000C530000}"/>
    <cellStyle name="SAPBEXHLevel1 10 2 4 3 2 2" xfId="38504" xr:uid="{00000000-0005-0000-0000-00000D530000}"/>
    <cellStyle name="SAPBEXHLevel1 10 2 4 4" xfId="20064" xr:uid="{00000000-0005-0000-0000-00000E530000}"/>
    <cellStyle name="SAPBEXHLevel1 10 2 4 4 2" xfId="32815" xr:uid="{00000000-0005-0000-0000-00000F530000}"/>
    <cellStyle name="SAPBEXHLevel1 10 2 5" xfId="14666" xr:uid="{00000000-0005-0000-0000-000010530000}"/>
    <cellStyle name="SAPBEXHLevel1 10 2 5 2" xfId="27837" xr:uid="{00000000-0005-0000-0000-000011530000}"/>
    <cellStyle name="SAPBEXHLevel1 10 2 5 2 2" xfId="40588" xr:uid="{00000000-0005-0000-0000-000012530000}"/>
    <cellStyle name="SAPBEXHLevel1 10 2 6" xfId="12587" xr:uid="{00000000-0005-0000-0000-000013530000}"/>
    <cellStyle name="SAPBEXHLevel1 10 2 6 2" xfId="25758" xr:uid="{00000000-0005-0000-0000-000014530000}"/>
    <cellStyle name="SAPBEXHLevel1 10 2 6 2 2" xfId="38509" xr:uid="{00000000-0005-0000-0000-000015530000}"/>
    <cellStyle name="SAPBEXHLevel1 10 2 7" xfId="20059" xr:uid="{00000000-0005-0000-0000-000016530000}"/>
    <cellStyle name="SAPBEXHLevel1 10 2 7 2" xfId="32810" xr:uid="{00000000-0005-0000-0000-000017530000}"/>
    <cellStyle name="SAPBEXHLevel1 10 3" xfId="6245" xr:uid="{00000000-0005-0000-0000-000018530000}"/>
    <cellStyle name="SAPBEXHLevel1 10 3 2" xfId="6246" xr:uid="{00000000-0005-0000-0000-000019530000}"/>
    <cellStyle name="SAPBEXHLevel1 10 3 2 2" xfId="14673" xr:uid="{00000000-0005-0000-0000-00001A530000}"/>
    <cellStyle name="SAPBEXHLevel1 10 3 2 2 2" xfId="27844" xr:uid="{00000000-0005-0000-0000-00001B530000}"/>
    <cellStyle name="SAPBEXHLevel1 10 3 2 2 2 2" xfId="40595" xr:uid="{00000000-0005-0000-0000-00001C530000}"/>
    <cellStyle name="SAPBEXHLevel1 10 3 2 3" xfId="12580" xr:uid="{00000000-0005-0000-0000-00001D530000}"/>
    <cellStyle name="SAPBEXHLevel1 10 3 2 3 2" xfId="25751" xr:uid="{00000000-0005-0000-0000-00001E530000}"/>
    <cellStyle name="SAPBEXHLevel1 10 3 2 3 2 2" xfId="38502" xr:uid="{00000000-0005-0000-0000-00001F530000}"/>
    <cellStyle name="SAPBEXHLevel1 10 3 2 4" xfId="20066" xr:uid="{00000000-0005-0000-0000-000020530000}"/>
    <cellStyle name="SAPBEXHLevel1 10 3 2 4 2" xfId="32817" xr:uid="{00000000-0005-0000-0000-000021530000}"/>
    <cellStyle name="SAPBEXHLevel1 10 3 3" xfId="6247" xr:uid="{00000000-0005-0000-0000-000022530000}"/>
    <cellStyle name="SAPBEXHLevel1 10 3 3 2" xfId="14674" xr:uid="{00000000-0005-0000-0000-000023530000}"/>
    <cellStyle name="SAPBEXHLevel1 10 3 3 2 2" xfId="27845" xr:uid="{00000000-0005-0000-0000-000024530000}"/>
    <cellStyle name="SAPBEXHLevel1 10 3 3 2 2 2" xfId="40596" xr:uid="{00000000-0005-0000-0000-000025530000}"/>
    <cellStyle name="SAPBEXHLevel1 10 3 3 3" xfId="12579" xr:uid="{00000000-0005-0000-0000-000026530000}"/>
    <cellStyle name="SAPBEXHLevel1 10 3 3 3 2" xfId="25750" xr:uid="{00000000-0005-0000-0000-000027530000}"/>
    <cellStyle name="SAPBEXHLevel1 10 3 3 3 2 2" xfId="38501" xr:uid="{00000000-0005-0000-0000-000028530000}"/>
    <cellStyle name="SAPBEXHLevel1 10 3 3 4" xfId="20067" xr:uid="{00000000-0005-0000-0000-000029530000}"/>
    <cellStyle name="SAPBEXHLevel1 10 3 3 4 2" xfId="32818" xr:uid="{00000000-0005-0000-0000-00002A530000}"/>
    <cellStyle name="SAPBEXHLevel1 10 3 4" xfId="14672" xr:uid="{00000000-0005-0000-0000-00002B530000}"/>
    <cellStyle name="SAPBEXHLevel1 10 3 4 2" xfId="27843" xr:uid="{00000000-0005-0000-0000-00002C530000}"/>
    <cellStyle name="SAPBEXHLevel1 10 3 4 2 2" xfId="40594" xr:uid="{00000000-0005-0000-0000-00002D530000}"/>
    <cellStyle name="SAPBEXHLevel1 10 3 5" xfId="12581" xr:uid="{00000000-0005-0000-0000-00002E530000}"/>
    <cellStyle name="SAPBEXHLevel1 10 3 5 2" xfId="25752" xr:uid="{00000000-0005-0000-0000-00002F530000}"/>
    <cellStyle name="SAPBEXHLevel1 10 3 5 2 2" xfId="38503" xr:uid="{00000000-0005-0000-0000-000030530000}"/>
    <cellStyle name="SAPBEXHLevel1 10 3 6" xfId="20065" xr:uid="{00000000-0005-0000-0000-000031530000}"/>
    <cellStyle name="SAPBEXHLevel1 10 3 6 2" xfId="32816" xr:uid="{00000000-0005-0000-0000-000032530000}"/>
    <cellStyle name="SAPBEXHLevel1 10 4" xfId="6248" xr:uid="{00000000-0005-0000-0000-000033530000}"/>
    <cellStyle name="SAPBEXHLevel1 10 4 2" xfId="14675" xr:uid="{00000000-0005-0000-0000-000034530000}"/>
    <cellStyle name="SAPBEXHLevel1 10 4 2 2" xfId="27846" xr:uid="{00000000-0005-0000-0000-000035530000}"/>
    <cellStyle name="SAPBEXHLevel1 10 4 2 2 2" xfId="40597" xr:uid="{00000000-0005-0000-0000-000036530000}"/>
    <cellStyle name="SAPBEXHLevel1 10 4 3" xfId="12578" xr:uid="{00000000-0005-0000-0000-000037530000}"/>
    <cellStyle name="SAPBEXHLevel1 10 4 3 2" xfId="25749" xr:uid="{00000000-0005-0000-0000-000038530000}"/>
    <cellStyle name="SAPBEXHLevel1 10 4 3 2 2" xfId="38500" xr:uid="{00000000-0005-0000-0000-000039530000}"/>
    <cellStyle name="SAPBEXHLevel1 10 4 4" xfId="20068" xr:uid="{00000000-0005-0000-0000-00003A530000}"/>
    <cellStyle name="SAPBEXHLevel1 10 4 4 2" xfId="32819" xr:uid="{00000000-0005-0000-0000-00003B530000}"/>
    <cellStyle name="SAPBEXHLevel1 10 5" xfId="6249" xr:uid="{00000000-0005-0000-0000-00003C530000}"/>
    <cellStyle name="SAPBEXHLevel1 10 5 2" xfId="14676" xr:uid="{00000000-0005-0000-0000-00003D530000}"/>
    <cellStyle name="SAPBEXHLevel1 10 5 2 2" xfId="27847" xr:uid="{00000000-0005-0000-0000-00003E530000}"/>
    <cellStyle name="SAPBEXHLevel1 10 5 2 2 2" xfId="40598" xr:uid="{00000000-0005-0000-0000-00003F530000}"/>
    <cellStyle name="SAPBEXHLevel1 10 5 3" xfId="12577" xr:uid="{00000000-0005-0000-0000-000040530000}"/>
    <cellStyle name="SAPBEXHLevel1 10 5 3 2" xfId="25748" xr:uid="{00000000-0005-0000-0000-000041530000}"/>
    <cellStyle name="SAPBEXHLevel1 10 5 3 2 2" xfId="38499" xr:uid="{00000000-0005-0000-0000-000042530000}"/>
    <cellStyle name="SAPBEXHLevel1 10 5 4" xfId="20069" xr:uid="{00000000-0005-0000-0000-000043530000}"/>
    <cellStyle name="SAPBEXHLevel1 10 5 4 2" xfId="32820" xr:uid="{00000000-0005-0000-0000-000044530000}"/>
    <cellStyle name="SAPBEXHLevel1 10 6" xfId="14665" xr:uid="{00000000-0005-0000-0000-000045530000}"/>
    <cellStyle name="SAPBEXHLevel1 10 6 2" xfId="27836" xr:uid="{00000000-0005-0000-0000-000046530000}"/>
    <cellStyle name="SAPBEXHLevel1 10 6 2 2" xfId="40587" xr:uid="{00000000-0005-0000-0000-000047530000}"/>
    <cellStyle name="SAPBEXHLevel1 10 7" xfId="12588" xr:uid="{00000000-0005-0000-0000-000048530000}"/>
    <cellStyle name="SAPBEXHLevel1 10 7 2" xfId="25759" xr:uid="{00000000-0005-0000-0000-000049530000}"/>
    <cellStyle name="SAPBEXHLevel1 10 7 2 2" xfId="38510" xr:uid="{00000000-0005-0000-0000-00004A530000}"/>
    <cellStyle name="SAPBEXHLevel1 10 8" xfId="20058" xr:uid="{00000000-0005-0000-0000-00004B530000}"/>
    <cellStyle name="SAPBEXHLevel1 10 8 2" xfId="32809" xr:uid="{00000000-0005-0000-0000-00004C530000}"/>
    <cellStyle name="SAPBEXHLevel1 11" xfId="6250" xr:uid="{00000000-0005-0000-0000-00004D530000}"/>
    <cellStyle name="SAPBEXHLevel1 11 2" xfId="6251" xr:uid="{00000000-0005-0000-0000-00004E530000}"/>
    <cellStyle name="SAPBEXHLevel1 11 2 2" xfId="6252" xr:uid="{00000000-0005-0000-0000-00004F530000}"/>
    <cellStyle name="SAPBEXHLevel1 11 2 2 2" xfId="6253" xr:uid="{00000000-0005-0000-0000-000050530000}"/>
    <cellStyle name="SAPBEXHLevel1 11 2 2 2 2" xfId="14680" xr:uid="{00000000-0005-0000-0000-000051530000}"/>
    <cellStyle name="SAPBEXHLevel1 11 2 2 2 2 2" xfId="27851" xr:uid="{00000000-0005-0000-0000-000052530000}"/>
    <cellStyle name="SAPBEXHLevel1 11 2 2 2 2 2 2" xfId="40602" xr:uid="{00000000-0005-0000-0000-000053530000}"/>
    <cellStyle name="SAPBEXHLevel1 11 2 2 2 3" xfId="12573" xr:uid="{00000000-0005-0000-0000-000054530000}"/>
    <cellStyle name="SAPBEXHLevel1 11 2 2 2 3 2" xfId="25744" xr:uid="{00000000-0005-0000-0000-000055530000}"/>
    <cellStyle name="SAPBEXHLevel1 11 2 2 2 3 2 2" xfId="38495" xr:uid="{00000000-0005-0000-0000-000056530000}"/>
    <cellStyle name="SAPBEXHLevel1 11 2 2 2 4" xfId="20073" xr:uid="{00000000-0005-0000-0000-000057530000}"/>
    <cellStyle name="SAPBEXHLevel1 11 2 2 2 4 2" xfId="32824" xr:uid="{00000000-0005-0000-0000-000058530000}"/>
    <cellStyle name="SAPBEXHLevel1 11 2 2 3" xfId="6254" xr:uid="{00000000-0005-0000-0000-000059530000}"/>
    <cellStyle name="SAPBEXHLevel1 11 2 2 3 2" xfId="14681" xr:uid="{00000000-0005-0000-0000-00005A530000}"/>
    <cellStyle name="SAPBEXHLevel1 11 2 2 3 2 2" xfId="27852" xr:uid="{00000000-0005-0000-0000-00005B530000}"/>
    <cellStyle name="SAPBEXHLevel1 11 2 2 3 2 2 2" xfId="40603" xr:uid="{00000000-0005-0000-0000-00005C530000}"/>
    <cellStyle name="SAPBEXHLevel1 11 2 2 3 3" xfId="12572" xr:uid="{00000000-0005-0000-0000-00005D530000}"/>
    <cellStyle name="SAPBEXHLevel1 11 2 2 3 3 2" xfId="25743" xr:uid="{00000000-0005-0000-0000-00005E530000}"/>
    <cellStyle name="SAPBEXHLevel1 11 2 2 3 3 2 2" xfId="38494" xr:uid="{00000000-0005-0000-0000-00005F530000}"/>
    <cellStyle name="SAPBEXHLevel1 11 2 2 3 4" xfId="20074" xr:uid="{00000000-0005-0000-0000-000060530000}"/>
    <cellStyle name="SAPBEXHLevel1 11 2 2 3 4 2" xfId="32825" xr:uid="{00000000-0005-0000-0000-000061530000}"/>
    <cellStyle name="SAPBEXHLevel1 11 2 2 4" xfId="14679" xr:uid="{00000000-0005-0000-0000-000062530000}"/>
    <cellStyle name="SAPBEXHLevel1 11 2 2 4 2" xfId="27850" xr:uid="{00000000-0005-0000-0000-000063530000}"/>
    <cellStyle name="SAPBEXHLevel1 11 2 2 4 2 2" xfId="40601" xr:uid="{00000000-0005-0000-0000-000064530000}"/>
    <cellStyle name="SAPBEXHLevel1 11 2 2 5" xfId="12574" xr:uid="{00000000-0005-0000-0000-000065530000}"/>
    <cellStyle name="SAPBEXHLevel1 11 2 2 5 2" xfId="25745" xr:uid="{00000000-0005-0000-0000-000066530000}"/>
    <cellStyle name="SAPBEXHLevel1 11 2 2 5 2 2" xfId="38496" xr:uid="{00000000-0005-0000-0000-000067530000}"/>
    <cellStyle name="SAPBEXHLevel1 11 2 2 6" xfId="20072" xr:uid="{00000000-0005-0000-0000-000068530000}"/>
    <cellStyle name="SAPBEXHLevel1 11 2 2 6 2" xfId="32823" xr:uid="{00000000-0005-0000-0000-000069530000}"/>
    <cellStyle name="SAPBEXHLevel1 11 2 3" xfId="6255" xr:uid="{00000000-0005-0000-0000-00006A530000}"/>
    <cellStyle name="SAPBEXHLevel1 11 2 3 2" xfId="14682" xr:uid="{00000000-0005-0000-0000-00006B530000}"/>
    <cellStyle name="SAPBEXHLevel1 11 2 3 2 2" xfId="27853" xr:uid="{00000000-0005-0000-0000-00006C530000}"/>
    <cellStyle name="SAPBEXHLevel1 11 2 3 2 2 2" xfId="40604" xr:uid="{00000000-0005-0000-0000-00006D530000}"/>
    <cellStyle name="SAPBEXHLevel1 11 2 3 3" xfId="12571" xr:uid="{00000000-0005-0000-0000-00006E530000}"/>
    <cellStyle name="SAPBEXHLevel1 11 2 3 3 2" xfId="25742" xr:uid="{00000000-0005-0000-0000-00006F530000}"/>
    <cellStyle name="SAPBEXHLevel1 11 2 3 3 2 2" xfId="38493" xr:uid="{00000000-0005-0000-0000-000070530000}"/>
    <cellStyle name="SAPBEXHLevel1 11 2 3 4" xfId="20075" xr:uid="{00000000-0005-0000-0000-000071530000}"/>
    <cellStyle name="SAPBEXHLevel1 11 2 3 4 2" xfId="32826" xr:uid="{00000000-0005-0000-0000-000072530000}"/>
    <cellStyle name="SAPBEXHLevel1 11 2 4" xfId="6256" xr:uid="{00000000-0005-0000-0000-000073530000}"/>
    <cellStyle name="SAPBEXHLevel1 11 2 4 2" xfId="14683" xr:uid="{00000000-0005-0000-0000-000074530000}"/>
    <cellStyle name="SAPBEXHLevel1 11 2 4 2 2" xfId="27854" xr:uid="{00000000-0005-0000-0000-000075530000}"/>
    <cellStyle name="SAPBEXHLevel1 11 2 4 2 2 2" xfId="40605" xr:uid="{00000000-0005-0000-0000-000076530000}"/>
    <cellStyle name="SAPBEXHLevel1 11 2 4 3" xfId="12570" xr:uid="{00000000-0005-0000-0000-000077530000}"/>
    <cellStyle name="SAPBEXHLevel1 11 2 4 3 2" xfId="25741" xr:uid="{00000000-0005-0000-0000-000078530000}"/>
    <cellStyle name="SAPBEXHLevel1 11 2 4 3 2 2" xfId="38492" xr:uid="{00000000-0005-0000-0000-000079530000}"/>
    <cellStyle name="SAPBEXHLevel1 11 2 4 4" xfId="20076" xr:uid="{00000000-0005-0000-0000-00007A530000}"/>
    <cellStyle name="SAPBEXHLevel1 11 2 4 4 2" xfId="32827" xr:uid="{00000000-0005-0000-0000-00007B530000}"/>
    <cellStyle name="SAPBEXHLevel1 11 2 5" xfId="14678" xr:uid="{00000000-0005-0000-0000-00007C530000}"/>
    <cellStyle name="SAPBEXHLevel1 11 2 5 2" xfId="27849" xr:uid="{00000000-0005-0000-0000-00007D530000}"/>
    <cellStyle name="SAPBEXHLevel1 11 2 5 2 2" xfId="40600" xr:uid="{00000000-0005-0000-0000-00007E530000}"/>
    <cellStyle name="SAPBEXHLevel1 11 2 6" xfId="12575" xr:uid="{00000000-0005-0000-0000-00007F530000}"/>
    <cellStyle name="SAPBEXHLevel1 11 2 6 2" xfId="25746" xr:uid="{00000000-0005-0000-0000-000080530000}"/>
    <cellStyle name="SAPBEXHLevel1 11 2 6 2 2" xfId="38497" xr:uid="{00000000-0005-0000-0000-000081530000}"/>
    <cellStyle name="SAPBEXHLevel1 11 2 7" xfId="20071" xr:uid="{00000000-0005-0000-0000-000082530000}"/>
    <cellStyle name="SAPBEXHLevel1 11 2 7 2" xfId="32822" xr:uid="{00000000-0005-0000-0000-000083530000}"/>
    <cellStyle name="SAPBEXHLevel1 11 3" xfId="6257" xr:uid="{00000000-0005-0000-0000-000084530000}"/>
    <cellStyle name="SAPBEXHLevel1 11 3 2" xfId="6258" xr:uid="{00000000-0005-0000-0000-000085530000}"/>
    <cellStyle name="SAPBEXHLevel1 11 3 2 2" xfId="14685" xr:uid="{00000000-0005-0000-0000-000086530000}"/>
    <cellStyle name="SAPBEXHLevel1 11 3 2 2 2" xfId="27856" xr:uid="{00000000-0005-0000-0000-000087530000}"/>
    <cellStyle name="SAPBEXHLevel1 11 3 2 2 2 2" xfId="40607" xr:uid="{00000000-0005-0000-0000-000088530000}"/>
    <cellStyle name="SAPBEXHLevel1 11 3 2 3" xfId="12568" xr:uid="{00000000-0005-0000-0000-000089530000}"/>
    <cellStyle name="SAPBEXHLevel1 11 3 2 3 2" xfId="25739" xr:uid="{00000000-0005-0000-0000-00008A530000}"/>
    <cellStyle name="SAPBEXHLevel1 11 3 2 3 2 2" xfId="38490" xr:uid="{00000000-0005-0000-0000-00008B530000}"/>
    <cellStyle name="SAPBEXHLevel1 11 3 2 4" xfId="20078" xr:uid="{00000000-0005-0000-0000-00008C530000}"/>
    <cellStyle name="SAPBEXHLevel1 11 3 2 4 2" xfId="32829" xr:uid="{00000000-0005-0000-0000-00008D530000}"/>
    <cellStyle name="SAPBEXHLevel1 11 3 3" xfId="6259" xr:uid="{00000000-0005-0000-0000-00008E530000}"/>
    <cellStyle name="SAPBEXHLevel1 11 3 3 2" xfId="14686" xr:uid="{00000000-0005-0000-0000-00008F530000}"/>
    <cellStyle name="SAPBEXHLevel1 11 3 3 2 2" xfId="27857" xr:uid="{00000000-0005-0000-0000-000090530000}"/>
    <cellStyle name="SAPBEXHLevel1 11 3 3 2 2 2" xfId="40608" xr:uid="{00000000-0005-0000-0000-000091530000}"/>
    <cellStyle name="SAPBEXHLevel1 11 3 3 3" xfId="12567" xr:uid="{00000000-0005-0000-0000-000092530000}"/>
    <cellStyle name="SAPBEXHLevel1 11 3 3 3 2" xfId="25738" xr:uid="{00000000-0005-0000-0000-000093530000}"/>
    <cellStyle name="SAPBEXHLevel1 11 3 3 3 2 2" xfId="38489" xr:uid="{00000000-0005-0000-0000-000094530000}"/>
    <cellStyle name="SAPBEXHLevel1 11 3 3 4" xfId="20079" xr:uid="{00000000-0005-0000-0000-000095530000}"/>
    <cellStyle name="SAPBEXHLevel1 11 3 3 4 2" xfId="32830" xr:uid="{00000000-0005-0000-0000-000096530000}"/>
    <cellStyle name="SAPBEXHLevel1 11 3 4" xfId="14684" xr:uid="{00000000-0005-0000-0000-000097530000}"/>
    <cellStyle name="SAPBEXHLevel1 11 3 4 2" xfId="27855" xr:uid="{00000000-0005-0000-0000-000098530000}"/>
    <cellStyle name="SAPBEXHLevel1 11 3 4 2 2" xfId="40606" xr:uid="{00000000-0005-0000-0000-000099530000}"/>
    <cellStyle name="SAPBEXHLevel1 11 3 5" xfId="12569" xr:uid="{00000000-0005-0000-0000-00009A530000}"/>
    <cellStyle name="SAPBEXHLevel1 11 3 5 2" xfId="25740" xr:uid="{00000000-0005-0000-0000-00009B530000}"/>
    <cellStyle name="SAPBEXHLevel1 11 3 5 2 2" xfId="38491" xr:uid="{00000000-0005-0000-0000-00009C530000}"/>
    <cellStyle name="SAPBEXHLevel1 11 3 6" xfId="20077" xr:uid="{00000000-0005-0000-0000-00009D530000}"/>
    <cellStyle name="SAPBEXHLevel1 11 3 6 2" xfId="32828" xr:uid="{00000000-0005-0000-0000-00009E530000}"/>
    <cellStyle name="SAPBEXHLevel1 11 4" xfId="6260" xr:uid="{00000000-0005-0000-0000-00009F530000}"/>
    <cellStyle name="SAPBEXHLevel1 11 4 2" xfId="14687" xr:uid="{00000000-0005-0000-0000-0000A0530000}"/>
    <cellStyle name="SAPBEXHLevel1 11 4 2 2" xfId="27858" xr:uid="{00000000-0005-0000-0000-0000A1530000}"/>
    <cellStyle name="SAPBEXHLevel1 11 4 2 2 2" xfId="40609" xr:uid="{00000000-0005-0000-0000-0000A2530000}"/>
    <cellStyle name="SAPBEXHLevel1 11 4 3" xfId="12566" xr:uid="{00000000-0005-0000-0000-0000A3530000}"/>
    <cellStyle name="SAPBEXHLevel1 11 4 3 2" xfId="25737" xr:uid="{00000000-0005-0000-0000-0000A4530000}"/>
    <cellStyle name="SAPBEXHLevel1 11 4 3 2 2" xfId="38488" xr:uid="{00000000-0005-0000-0000-0000A5530000}"/>
    <cellStyle name="SAPBEXHLevel1 11 4 4" xfId="20080" xr:uid="{00000000-0005-0000-0000-0000A6530000}"/>
    <cellStyle name="SAPBEXHLevel1 11 4 4 2" xfId="32831" xr:uid="{00000000-0005-0000-0000-0000A7530000}"/>
    <cellStyle name="SAPBEXHLevel1 11 5" xfId="6261" xr:uid="{00000000-0005-0000-0000-0000A8530000}"/>
    <cellStyle name="SAPBEXHLevel1 11 5 2" xfId="14688" xr:uid="{00000000-0005-0000-0000-0000A9530000}"/>
    <cellStyle name="SAPBEXHLevel1 11 5 2 2" xfId="27859" xr:uid="{00000000-0005-0000-0000-0000AA530000}"/>
    <cellStyle name="SAPBEXHLevel1 11 5 2 2 2" xfId="40610" xr:uid="{00000000-0005-0000-0000-0000AB530000}"/>
    <cellStyle name="SAPBEXHLevel1 11 5 3" xfId="12565" xr:uid="{00000000-0005-0000-0000-0000AC530000}"/>
    <cellStyle name="SAPBEXHLevel1 11 5 3 2" xfId="25736" xr:uid="{00000000-0005-0000-0000-0000AD530000}"/>
    <cellStyle name="SAPBEXHLevel1 11 5 3 2 2" xfId="38487" xr:uid="{00000000-0005-0000-0000-0000AE530000}"/>
    <cellStyle name="SAPBEXHLevel1 11 5 4" xfId="20081" xr:uid="{00000000-0005-0000-0000-0000AF530000}"/>
    <cellStyle name="SAPBEXHLevel1 11 5 4 2" xfId="32832" xr:uid="{00000000-0005-0000-0000-0000B0530000}"/>
    <cellStyle name="SAPBEXHLevel1 11 6" xfId="14677" xr:uid="{00000000-0005-0000-0000-0000B1530000}"/>
    <cellStyle name="SAPBEXHLevel1 11 6 2" xfId="27848" xr:uid="{00000000-0005-0000-0000-0000B2530000}"/>
    <cellStyle name="SAPBEXHLevel1 11 6 2 2" xfId="40599" xr:uid="{00000000-0005-0000-0000-0000B3530000}"/>
    <cellStyle name="SAPBEXHLevel1 11 7" xfId="12576" xr:uid="{00000000-0005-0000-0000-0000B4530000}"/>
    <cellStyle name="SAPBEXHLevel1 11 7 2" xfId="25747" xr:uid="{00000000-0005-0000-0000-0000B5530000}"/>
    <cellStyle name="SAPBEXHLevel1 11 7 2 2" xfId="38498" xr:uid="{00000000-0005-0000-0000-0000B6530000}"/>
    <cellStyle name="SAPBEXHLevel1 11 8" xfId="20070" xr:uid="{00000000-0005-0000-0000-0000B7530000}"/>
    <cellStyle name="SAPBEXHLevel1 11 8 2" xfId="32821" xr:uid="{00000000-0005-0000-0000-0000B8530000}"/>
    <cellStyle name="SAPBEXHLevel1 12" xfId="6262" xr:uid="{00000000-0005-0000-0000-0000B9530000}"/>
    <cellStyle name="SAPBEXHLevel1 12 2" xfId="6263" xr:uid="{00000000-0005-0000-0000-0000BA530000}"/>
    <cellStyle name="SAPBEXHLevel1 12 2 2" xfId="6264" xr:uid="{00000000-0005-0000-0000-0000BB530000}"/>
    <cellStyle name="SAPBEXHLevel1 12 2 2 2" xfId="6265" xr:uid="{00000000-0005-0000-0000-0000BC530000}"/>
    <cellStyle name="SAPBEXHLevel1 12 2 2 2 2" xfId="14692" xr:uid="{00000000-0005-0000-0000-0000BD530000}"/>
    <cellStyle name="SAPBEXHLevel1 12 2 2 2 2 2" xfId="27863" xr:uid="{00000000-0005-0000-0000-0000BE530000}"/>
    <cellStyle name="SAPBEXHLevel1 12 2 2 2 2 2 2" xfId="40614" xr:uid="{00000000-0005-0000-0000-0000BF530000}"/>
    <cellStyle name="SAPBEXHLevel1 12 2 2 2 3" xfId="12561" xr:uid="{00000000-0005-0000-0000-0000C0530000}"/>
    <cellStyle name="SAPBEXHLevel1 12 2 2 2 3 2" xfId="25732" xr:uid="{00000000-0005-0000-0000-0000C1530000}"/>
    <cellStyle name="SAPBEXHLevel1 12 2 2 2 3 2 2" xfId="38483" xr:uid="{00000000-0005-0000-0000-0000C2530000}"/>
    <cellStyle name="SAPBEXHLevel1 12 2 2 2 4" xfId="20085" xr:uid="{00000000-0005-0000-0000-0000C3530000}"/>
    <cellStyle name="SAPBEXHLevel1 12 2 2 2 4 2" xfId="32836" xr:uid="{00000000-0005-0000-0000-0000C4530000}"/>
    <cellStyle name="SAPBEXHLevel1 12 2 2 3" xfId="6266" xr:uid="{00000000-0005-0000-0000-0000C5530000}"/>
    <cellStyle name="SAPBEXHLevel1 12 2 2 3 2" xfId="14693" xr:uid="{00000000-0005-0000-0000-0000C6530000}"/>
    <cellStyle name="SAPBEXHLevel1 12 2 2 3 2 2" xfId="27864" xr:uid="{00000000-0005-0000-0000-0000C7530000}"/>
    <cellStyle name="SAPBEXHLevel1 12 2 2 3 2 2 2" xfId="40615" xr:uid="{00000000-0005-0000-0000-0000C8530000}"/>
    <cellStyle name="SAPBEXHLevel1 12 2 2 3 3" xfId="12560" xr:uid="{00000000-0005-0000-0000-0000C9530000}"/>
    <cellStyle name="SAPBEXHLevel1 12 2 2 3 3 2" xfId="25731" xr:uid="{00000000-0005-0000-0000-0000CA530000}"/>
    <cellStyle name="SAPBEXHLevel1 12 2 2 3 3 2 2" xfId="38482" xr:uid="{00000000-0005-0000-0000-0000CB530000}"/>
    <cellStyle name="SAPBEXHLevel1 12 2 2 3 4" xfId="20086" xr:uid="{00000000-0005-0000-0000-0000CC530000}"/>
    <cellStyle name="SAPBEXHLevel1 12 2 2 3 4 2" xfId="32837" xr:uid="{00000000-0005-0000-0000-0000CD530000}"/>
    <cellStyle name="SAPBEXHLevel1 12 2 2 4" xfId="14691" xr:uid="{00000000-0005-0000-0000-0000CE530000}"/>
    <cellStyle name="SAPBEXHLevel1 12 2 2 4 2" xfId="27862" xr:uid="{00000000-0005-0000-0000-0000CF530000}"/>
    <cellStyle name="SAPBEXHLevel1 12 2 2 4 2 2" xfId="40613" xr:uid="{00000000-0005-0000-0000-0000D0530000}"/>
    <cellStyle name="SAPBEXHLevel1 12 2 2 5" xfId="12562" xr:uid="{00000000-0005-0000-0000-0000D1530000}"/>
    <cellStyle name="SAPBEXHLevel1 12 2 2 5 2" xfId="25733" xr:uid="{00000000-0005-0000-0000-0000D2530000}"/>
    <cellStyle name="SAPBEXHLevel1 12 2 2 5 2 2" xfId="38484" xr:uid="{00000000-0005-0000-0000-0000D3530000}"/>
    <cellStyle name="SAPBEXHLevel1 12 2 2 6" xfId="20084" xr:uid="{00000000-0005-0000-0000-0000D4530000}"/>
    <cellStyle name="SAPBEXHLevel1 12 2 2 6 2" xfId="32835" xr:uid="{00000000-0005-0000-0000-0000D5530000}"/>
    <cellStyle name="SAPBEXHLevel1 12 2 3" xfId="6267" xr:uid="{00000000-0005-0000-0000-0000D6530000}"/>
    <cellStyle name="SAPBEXHLevel1 12 2 3 2" xfId="14694" xr:uid="{00000000-0005-0000-0000-0000D7530000}"/>
    <cellStyle name="SAPBEXHLevel1 12 2 3 2 2" xfId="27865" xr:uid="{00000000-0005-0000-0000-0000D8530000}"/>
    <cellStyle name="SAPBEXHLevel1 12 2 3 2 2 2" xfId="40616" xr:uid="{00000000-0005-0000-0000-0000D9530000}"/>
    <cellStyle name="SAPBEXHLevel1 12 2 3 3" xfId="12559" xr:uid="{00000000-0005-0000-0000-0000DA530000}"/>
    <cellStyle name="SAPBEXHLevel1 12 2 3 3 2" xfId="25730" xr:uid="{00000000-0005-0000-0000-0000DB530000}"/>
    <cellStyle name="SAPBEXHLevel1 12 2 3 3 2 2" xfId="38481" xr:uid="{00000000-0005-0000-0000-0000DC530000}"/>
    <cellStyle name="SAPBEXHLevel1 12 2 3 4" xfId="20087" xr:uid="{00000000-0005-0000-0000-0000DD530000}"/>
    <cellStyle name="SAPBEXHLevel1 12 2 3 4 2" xfId="32838" xr:uid="{00000000-0005-0000-0000-0000DE530000}"/>
    <cellStyle name="SAPBEXHLevel1 12 2 4" xfId="6268" xr:uid="{00000000-0005-0000-0000-0000DF530000}"/>
    <cellStyle name="SAPBEXHLevel1 12 2 4 2" xfId="14695" xr:uid="{00000000-0005-0000-0000-0000E0530000}"/>
    <cellStyle name="SAPBEXHLevel1 12 2 4 2 2" xfId="27866" xr:uid="{00000000-0005-0000-0000-0000E1530000}"/>
    <cellStyle name="SAPBEXHLevel1 12 2 4 2 2 2" xfId="40617" xr:uid="{00000000-0005-0000-0000-0000E2530000}"/>
    <cellStyle name="SAPBEXHLevel1 12 2 4 3" xfId="12558" xr:uid="{00000000-0005-0000-0000-0000E3530000}"/>
    <cellStyle name="SAPBEXHLevel1 12 2 4 3 2" xfId="25729" xr:uid="{00000000-0005-0000-0000-0000E4530000}"/>
    <cellStyle name="SAPBEXHLevel1 12 2 4 3 2 2" xfId="38480" xr:uid="{00000000-0005-0000-0000-0000E5530000}"/>
    <cellStyle name="SAPBEXHLevel1 12 2 4 4" xfId="20088" xr:uid="{00000000-0005-0000-0000-0000E6530000}"/>
    <cellStyle name="SAPBEXHLevel1 12 2 4 4 2" xfId="32839" xr:uid="{00000000-0005-0000-0000-0000E7530000}"/>
    <cellStyle name="SAPBEXHLevel1 12 2 5" xfId="14690" xr:uid="{00000000-0005-0000-0000-0000E8530000}"/>
    <cellStyle name="SAPBEXHLevel1 12 2 5 2" xfId="27861" xr:uid="{00000000-0005-0000-0000-0000E9530000}"/>
    <cellStyle name="SAPBEXHLevel1 12 2 5 2 2" xfId="40612" xr:uid="{00000000-0005-0000-0000-0000EA530000}"/>
    <cellStyle name="SAPBEXHLevel1 12 2 6" xfId="12563" xr:uid="{00000000-0005-0000-0000-0000EB530000}"/>
    <cellStyle name="SAPBEXHLevel1 12 2 6 2" xfId="25734" xr:uid="{00000000-0005-0000-0000-0000EC530000}"/>
    <cellStyle name="SAPBEXHLevel1 12 2 6 2 2" xfId="38485" xr:uid="{00000000-0005-0000-0000-0000ED530000}"/>
    <cellStyle name="SAPBEXHLevel1 12 2 7" xfId="20083" xr:uid="{00000000-0005-0000-0000-0000EE530000}"/>
    <cellStyle name="SAPBEXHLevel1 12 2 7 2" xfId="32834" xr:uid="{00000000-0005-0000-0000-0000EF530000}"/>
    <cellStyle name="SAPBEXHLevel1 12 3" xfId="6269" xr:uid="{00000000-0005-0000-0000-0000F0530000}"/>
    <cellStyle name="SAPBEXHLevel1 12 3 2" xfId="6270" xr:uid="{00000000-0005-0000-0000-0000F1530000}"/>
    <cellStyle name="SAPBEXHLevel1 12 3 2 2" xfId="14697" xr:uid="{00000000-0005-0000-0000-0000F2530000}"/>
    <cellStyle name="SAPBEXHLevel1 12 3 2 2 2" xfId="27868" xr:uid="{00000000-0005-0000-0000-0000F3530000}"/>
    <cellStyle name="SAPBEXHLevel1 12 3 2 2 2 2" xfId="40619" xr:uid="{00000000-0005-0000-0000-0000F4530000}"/>
    <cellStyle name="SAPBEXHLevel1 12 3 2 3" xfId="12556" xr:uid="{00000000-0005-0000-0000-0000F5530000}"/>
    <cellStyle name="SAPBEXHLevel1 12 3 2 3 2" xfId="25727" xr:uid="{00000000-0005-0000-0000-0000F6530000}"/>
    <cellStyle name="SAPBEXHLevel1 12 3 2 3 2 2" xfId="38478" xr:uid="{00000000-0005-0000-0000-0000F7530000}"/>
    <cellStyle name="SAPBEXHLevel1 12 3 2 4" xfId="20090" xr:uid="{00000000-0005-0000-0000-0000F8530000}"/>
    <cellStyle name="SAPBEXHLevel1 12 3 2 4 2" xfId="32841" xr:uid="{00000000-0005-0000-0000-0000F9530000}"/>
    <cellStyle name="SAPBEXHLevel1 12 3 3" xfId="6271" xr:uid="{00000000-0005-0000-0000-0000FA530000}"/>
    <cellStyle name="SAPBEXHLevel1 12 3 3 2" xfId="14698" xr:uid="{00000000-0005-0000-0000-0000FB530000}"/>
    <cellStyle name="SAPBEXHLevel1 12 3 3 2 2" xfId="27869" xr:uid="{00000000-0005-0000-0000-0000FC530000}"/>
    <cellStyle name="SAPBEXHLevel1 12 3 3 2 2 2" xfId="40620" xr:uid="{00000000-0005-0000-0000-0000FD530000}"/>
    <cellStyle name="SAPBEXHLevel1 12 3 3 3" xfId="12555" xr:uid="{00000000-0005-0000-0000-0000FE530000}"/>
    <cellStyle name="SAPBEXHLevel1 12 3 3 3 2" xfId="25726" xr:uid="{00000000-0005-0000-0000-0000FF530000}"/>
    <cellStyle name="SAPBEXHLevel1 12 3 3 3 2 2" xfId="38477" xr:uid="{00000000-0005-0000-0000-000000540000}"/>
    <cellStyle name="SAPBEXHLevel1 12 3 3 4" xfId="20091" xr:uid="{00000000-0005-0000-0000-000001540000}"/>
    <cellStyle name="SAPBEXHLevel1 12 3 3 4 2" xfId="32842" xr:uid="{00000000-0005-0000-0000-000002540000}"/>
    <cellStyle name="SAPBEXHLevel1 12 3 4" xfId="14696" xr:uid="{00000000-0005-0000-0000-000003540000}"/>
    <cellStyle name="SAPBEXHLevel1 12 3 4 2" xfId="27867" xr:uid="{00000000-0005-0000-0000-000004540000}"/>
    <cellStyle name="SAPBEXHLevel1 12 3 4 2 2" xfId="40618" xr:uid="{00000000-0005-0000-0000-000005540000}"/>
    <cellStyle name="SAPBEXHLevel1 12 3 5" xfId="12557" xr:uid="{00000000-0005-0000-0000-000006540000}"/>
    <cellStyle name="SAPBEXHLevel1 12 3 5 2" xfId="25728" xr:uid="{00000000-0005-0000-0000-000007540000}"/>
    <cellStyle name="SAPBEXHLevel1 12 3 5 2 2" xfId="38479" xr:uid="{00000000-0005-0000-0000-000008540000}"/>
    <cellStyle name="SAPBEXHLevel1 12 3 6" xfId="20089" xr:uid="{00000000-0005-0000-0000-000009540000}"/>
    <cellStyle name="SAPBEXHLevel1 12 3 6 2" xfId="32840" xr:uid="{00000000-0005-0000-0000-00000A540000}"/>
    <cellStyle name="SAPBEXHLevel1 12 4" xfId="6272" xr:uid="{00000000-0005-0000-0000-00000B540000}"/>
    <cellStyle name="SAPBEXHLevel1 12 4 2" xfId="14699" xr:uid="{00000000-0005-0000-0000-00000C540000}"/>
    <cellStyle name="SAPBEXHLevel1 12 4 2 2" xfId="27870" xr:uid="{00000000-0005-0000-0000-00000D540000}"/>
    <cellStyle name="SAPBEXHLevel1 12 4 2 2 2" xfId="40621" xr:uid="{00000000-0005-0000-0000-00000E540000}"/>
    <cellStyle name="SAPBEXHLevel1 12 4 3" xfId="12554" xr:uid="{00000000-0005-0000-0000-00000F540000}"/>
    <cellStyle name="SAPBEXHLevel1 12 4 3 2" xfId="25725" xr:uid="{00000000-0005-0000-0000-000010540000}"/>
    <cellStyle name="SAPBEXHLevel1 12 4 3 2 2" xfId="38476" xr:uid="{00000000-0005-0000-0000-000011540000}"/>
    <cellStyle name="SAPBEXHLevel1 12 4 4" xfId="20092" xr:uid="{00000000-0005-0000-0000-000012540000}"/>
    <cellStyle name="SAPBEXHLevel1 12 4 4 2" xfId="32843" xr:uid="{00000000-0005-0000-0000-000013540000}"/>
    <cellStyle name="SAPBEXHLevel1 12 5" xfId="6273" xr:uid="{00000000-0005-0000-0000-000014540000}"/>
    <cellStyle name="SAPBEXHLevel1 12 5 2" xfId="14700" xr:uid="{00000000-0005-0000-0000-000015540000}"/>
    <cellStyle name="SAPBEXHLevel1 12 5 2 2" xfId="27871" xr:uid="{00000000-0005-0000-0000-000016540000}"/>
    <cellStyle name="SAPBEXHLevel1 12 5 2 2 2" xfId="40622" xr:uid="{00000000-0005-0000-0000-000017540000}"/>
    <cellStyle name="SAPBEXHLevel1 12 5 3" xfId="12553" xr:uid="{00000000-0005-0000-0000-000018540000}"/>
    <cellStyle name="SAPBEXHLevel1 12 5 3 2" xfId="25724" xr:uid="{00000000-0005-0000-0000-000019540000}"/>
    <cellStyle name="SAPBEXHLevel1 12 5 3 2 2" xfId="38475" xr:uid="{00000000-0005-0000-0000-00001A540000}"/>
    <cellStyle name="SAPBEXHLevel1 12 5 4" xfId="20093" xr:uid="{00000000-0005-0000-0000-00001B540000}"/>
    <cellStyle name="SAPBEXHLevel1 12 5 4 2" xfId="32844" xr:uid="{00000000-0005-0000-0000-00001C540000}"/>
    <cellStyle name="SAPBEXHLevel1 12 6" xfId="14689" xr:uid="{00000000-0005-0000-0000-00001D540000}"/>
    <cellStyle name="SAPBEXHLevel1 12 6 2" xfId="27860" xr:uid="{00000000-0005-0000-0000-00001E540000}"/>
    <cellStyle name="SAPBEXHLevel1 12 6 2 2" xfId="40611" xr:uid="{00000000-0005-0000-0000-00001F540000}"/>
    <cellStyle name="SAPBEXHLevel1 12 7" xfId="12564" xr:uid="{00000000-0005-0000-0000-000020540000}"/>
    <cellStyle name="SAPBEXHLevel1 12 7 2" xfId="25735" xr:uid="{00000000-0005-0000-0000-000021540000}"/>
    <cellStyle name="SAPBEXHLevel1 12 7 2 2" xfId="38486" xr:uid="{00000000-0005-0000-0000-000022540000}"/>
    <cellStyle name="SAPBEXHLevel1 12 8" xfId="20082" xr:uid="{00000000-0005-0000-0000-000023540000}"/>
    <cellStyle name="SAPBEXHLevel1 12 8 2" xfId="32833" xr:uid="{00000000-0005-0000-0000-000024540000}"/>
    <cellStyle name="SAPBEXHLevel1 13" xfId="6274" xr:uid="{00000000-0005-0000-0000-000025540000}"/>
    <cellStyle name="SAPBEXHLevel1 13 2" xfId="6275" xr:uid="{00000000-0005-0000-0000-000026540000}"/>
    <cellStyle name="SAPBEXHLevel1 13 2 2" xfId="6276" xr:uid="{00000000-0005-0000-0000-000027540000}"/>
    <cellStyle name="SAPBEXHLevel1 13 2 2 2" xfId="6277" xr:uid="{00000000-0005-0000-0000-000028540000}"/>
    <cellStyle name="SAPBEXHLevel1 13 2 2 2 2" xfId="14704" xr:uid="{00000000-0005-0000-0000-000029540000}"/>
    <cellStyle name="SAPBEXHLevel1 13 2 2 2 2 2" xfId="27875" xr:uid="{00000000-0005-0000-0000-00002A540000}"/>
    <cellStyle name="SAPBEXHLevel1 13 2 2 2 2 2 2" xfId="40626" xr:uid="{00000000-0005-0000-0000-00002B540000}"/>
    <cellStyle name="SAPBEXHLevel1 13 2 2 2 3" xfId="12549" xr:uid="{00000000-0005-0000-0000-00002C540000}"/>
    <cellStyle name="SAPBEXHLevel1 13 2 2 2 3 2" xfId="25720" xr:uid="{00000000-0005-0000-0000-00002D540000}"/>
    <cellStyle name="SAPBEXHLevel1 13 2 2 2 3 2 2" xfId="38471" xr:uid="{00000000-0005-0000-0000-00002E540000}"/>
    <cellStyle name="SAPBEXHLevel1 13 2 2 2 4" xfId="20097" xr:uid="{00000000-0005-0000-0000-00002F540000}"/>
    <cellStyle name="SAPBEXHLevel1 13 2 2 2 4 2" xfId="32848" xr:uid="{00000000-0005-0000-0000-000030540000}"/>
    <cellStyle name="SAPBEXHLevel1 13 2 2 3" xfId="6278" xr:uid="{00000000-0005-0000-0000-000031540000}"/>
    <cellStyle name="SAPBEXHLevel1 13 2 2 3 2" xfId="14705" xr:uid="{00000000-0005-0000-0000-000032540000}"/>
    <cellStyle name="SAPBEXHLevel1 13 2 2 3 2 2" xfId="27876" xr:uid="{00000000-0005-0000-0000-000033540000}"/>
    <cellStyle name="SAPBEXHLevel1 13 2 2 3 2 2 2" xfId="40627" xr:uid="{00000000-0005-0000-0000-000034540000}"/>
    <cellStyle name="SAPBEXHLevel1 13 2 2 3 3" xfId="12548" xr:uid="{00000000-0005-0000-0000-000035540000}"/>
    <cellStyle name="SAPBEXHLevel1 13 2 2 3 3 2" xfId="25719" xr:uid="{00000000-0005-0000-0000-000036540000}"/>
    <cellStyle name="SAPBEXHLevel1 13 2 2 3 3 2 2" xfId="38470" xr:uid="{00000000-0005-0000-0000-000037540000}"/>
    <cellStyle name="SAPBEXHLevel1 13 2 2 3 4" xfId="20098" xr:uid="{00000000-0005-0000-0000-000038540000}"/>
    <cellStyle name="SAPBEXHLevel1 13 2 2 3 4 2" xfId="32849" xr:uid="{00000000-0005-0000-0000-000039540000}"/>
    <cellStyle name="SAPBEXHLevel1 13 2 2 4" xfId="14703" xr:uid="{00000000-0005-0000-0000-00003A540000}"/>
    <cellStyle name="SAPBEXHLevel1 13 2 2 4 2" xfId="27874" xr:uid="{00000000-0005-0000-0000-00003B540000}"/>
    <cellStyle name="SAPBEXHLevel1 13 2 2 4 2 2" xfId="40625" xr:uid="{00000000-0005-0000-0000-00003C540000}"/>
    <cellStyle name="SAPBEXHLevel1 13 2 2 5" xfId="12550" xr:uid="{00000000-0005-0000-0000-00003D540000}"/>
    <cellStyle name="SAPBEXHLevel1 13 2 2 5 2" xfId="25721" xr:uid="{00000000-0005-0000-0000-00003E540000}"/>
    <cellStyle name="SAPBEXHLevel1 13 2 2 5 2 2" xfId="38472" xr:uid="{00000000-0005-0000-0000-00003F540000}"/>
    <cellStyle name="SAPBEXHLevel1 13 2 2 6" xfId="20096" xr:uid="{00000000-0005-0000-0000-000040540000}"/>
    <cellStyle name="SAPBEXHLevel1 13 2 2 6 2" xfId="32847" xr:uid="{00000000-0005-0000-0000-000041540000}"/>
    <cellStyle name="SAPBEXHLevel1 13 2 3" xfId="6279" xr:uid="{00000000-0005-0000-0000-000042540000}"/>
    <cellStyle name="SAPBEXHLevel1 13 2 3 2" xfId="14706" xr:uid="{00000000-0005-0000-0000-000043540000}"/>
    <cellStyle name="SAPBEXHLevel1 13 2 3 2 2" xfId="27877" xr:uid="{00000000-0005-0000-0000-000044540000}"/>
    <cellStyle name="SAPBEXHLevel1 13 2 3 2 2 2" xfId="40628" xr:uid="{00000000-0005-0000-0000-000045540000}"/>
    <cellStyle name="SAPBEXHLevel1 13 2 3 3" xfId="12547" xr:uid="{00000000-0005-0000-0000-000046540000}"/>
    <cellStyle name="SAPBEXHLevel1 13 2 3 3 2" xfId="25718" xr:uid="{00000000-0005-0000-0000-000047540000}"/>
    <cellStyle name="SAPBEXHLevel1 13 2 3 3 2 2" xfId="38469" xr:uid="{00000000-0005-0000-0000-000048540000}"/>
    <cellStyle name="SAPBEXHLevel1 13 2 3 4" xfId="20099" xr:uid="{00000000-0005-0000-0000-000049540000}"/>
    <cellStyle name="SAPBEXHLevel1 13 2 3 4 2" xfId="32850" xr:uid="{00000000-0005-0000-0000-00004A540000}"/>
    <cellStyle name="SAPBEXHLevel1 13 2 4" xfId="6280" xr:uid="{00000000-0005-0000-0000-00004B540000}"/>
    <cellStyle name="SAPBEXHLevel1 13 2 4 2" xfId="14707" xr:uid="{00000000-0005-0000-0000-00004C540000}"/>
    <cellStyle name="SAPBEXHLevel1 13 2 4 2 2" xfId="27878" xr:uid="{00000000-0005-0000-0000-00004D540000}"/>
    <cellStyle name="SAPBEXHLevel1 13 2 4 2 2 2" xfId="40629" xr:uid="{00000000-0005-0000-0000-00004E540000}"/>
    <cellStyle name="SAPBEXHLevel1 13 2 4 3" xfId="12546" xr:uid="{00000000-0005-0000-0000-00004F540000}"/>
    <cellStyle name="SAPBEXHLevel1 13 2 4 3 2" xfId="25717" xr:uid="{00000000-0005-0000-0000-000050540000}"/>
    <cellStyle name="SAPBEXHLevel1 13 2 4 3 2 2" xfId="38468" xr:uid="{00000000-0005-0000-0000-000051540000}"/>
    <cellStyle name="SAPBEXHLevel1 13 2 4 4" xfId="20100" xr:uid="{00000000-0005-0000-0000-000052540000}"/>
    <cellStyle name="SAPBEXHLevel1 13 2 4 4 2" xfId="32851" xr:uid="{00000000-0005-0000-0000-000053540000}"/>
    <cellStyle name="SAPBEXHLevel1 13 2 5" xfId="14702" xr:uid="{00000000-0005-0000-0000-000054540000}"/>
    <cellStyle name="SAPBEXHLevel1 13 2 5 2" xfId="27873" xr:uid="{00000000-0005-0000-0000-000055540000}"/>
    <cellStyle name="SAPBEXHLevel1 13 2 5 2 2" xfId="40624" xr:uid="{00000000-0005-0000-0000-000056540000}"/>
    <cellStyle name="SAPBEXHLevel1 13 2 6" xfId="12551" xr:uid="{00000000-0005-0000-0000-000057540000}"/>
    <cellStyle name="SAPBEXHLevel1 13 2 6 2" xfId="25722" xr:uid="{00000000-0005-0000-0000-000058540000}"/>
    <cellStyle name="SAPBEXHLevel1 13 2 6 2 2" xfId="38473" xr:uid="{00000000-0005-0000-0000-000059540000}"/>
    <cellStyle name="SAPBEXHLevel1 13 2 7" xfId="20095" xr:uid="{00000000-0005-0000-0000-00005A540000}"/>
    <cellStyle name="SAPBEXHLevel1 13 2 7 2" xfId="32846" xr:uid="{00000000-0005-0000-0000-00005B540000}"/>
    <cellStyle name="SAPBEXHLevel1 13 3" xfId="6281" xr:uid="{00000000-0005-0000-0000-00005C540000}"/>
    <cellStyle name="SAPBEXHLevel1 13 3 2" xfId="6282" xr:uid="{00000000-0005-0000-0000-00005D540000}"/>
    <cellStyle name="SAPBEXHLevel1 13 3 2 2" xfId="14709" xr:uid="{00000000-0005-0000-0000-00005E540000}"/>
    <cellStyle name="SAPBEXHLevel1 13 3 2 2 2" xfId="27880" xr:uid="{00000000-0005-0000-0000-00005F540000}"/>
    <cellStyle name="SAPBEXHLevel1 13 3 2 2 2 2" xfId="40631" xr:uid="{00000000-0005-0000-0000-000060540000}"/>
    <cellStyle name="SAPBEXHLevel1 13 3 2 3" xfId="12544" xr:uid="{00000000-0005-0000-0000-000061540000}"/>
    <cellStyle name="SAPBEXHLevel1 13 3 2 3 2" xfId="25715" xr:uid="{00000000-0005-0000-0000-000062540000}"/>
    <cellStyle name="SAPBEXHLevel1 13 3 2 3 2 2" xfId="38466" xr:uid="{00000000-0005-0000-0000-000063540000}"/>
    <cellStyle name="SAPBEXHLevel1 13 3 2 4" xfId="20102" xr:uid="{00000000-0005-0000-0000-000064540000}"/>
    <cellStyle name="SAPBEXHLevel1 13 3 2 4 2" xfId="32853" xr:uid="{00000000-0005-0000-0000-000065540000}"/>
    <cellStyle name="SAPBEXHLevel1 13 3 3" xfId="6283" xr:uid="{00000000-0005-0000-0000-000066540000}"/>
    <cellStyle name="SAPBEXHLevel1 13 3 3 2" xfId="14710" xr:uid="{00000000-0005-0000-0000-000067540000}"/>
    <cellStyle name="SAPBEXHLevel1 13 3 3 2 2" xfId="27881" xr:uid="{00000000-0005-0000-0000-000068540000}"/>
    <cellStyle name="SAPBEXHLevel1 13 3 3 2 2 2" xfId="40632" xr:uid="{00000000-0005-0000-0000-000069540000}"/>
    <cellStyle name="SAPBEXHLevel1 13 3 3 3" xfId="12543" xr:uid="{00000000-0005-0000-0000-00006A540000}"/>
    <cellStyle name="SAPBEXHLevel1 13 3 3 3 2" xfId="25714" xr:uid="{00000000-0005-0000-0000-00006B540000}"/>
    <cellStyle name="SAPBEXHLevel1 13 3 3 3 2 2" xfId="38465" xr:uid="{00000000-0005-0000-0000-00006C540000}"/>
    <cellStyle name="SAPBEXHLevel1 13 3 3 4" xfId="20103" xr:uid="{00000000-0005-0000-0000-00006D540000}"/>
    <cellStyle name="SAPBEXHLevel1 13 3 3 4 2" xfId="32854" xr:uid="{00000000-0005-0000-0000-00006E540000}"/>
    <cellStyle name="SAPBEXHLevel1 13 3 4" xfId="14708" xr:uid="{00000000-0005-0000-0000-00006F540000}"/>
    <cellStyle name="SAPBEXHLevel1 13 3 4 2" xfId="27879" xr:uid="{00000000-0005-0000-0000-000070540000}"/>
    <cellStyle name="SAPBEXHLevel1 13 3 4 2 2" xfId="40630" xr:uid="{00000000-0005-0000-0000-000071540000}"/>
    <cellStyle name="SAPBEXHLevel1 13 3 5" xfId="12545" xr:uid="{00000000-0005-0000-0000-000072540000}"/>
    <cellStyle name="SAPBEXHLevel1 13 3 5 2" xfId="25716" xr:uid="{00000000-0005-0000-0000-000073540000}"/>
    <cellStyle name="SAPBEXHLevel1 13 3 5 2 2" xfId="38467" xr:uid="{00000000-0005-0000-0000-000074540000}"/>
    <cellStyle name="SAPBEXHLevel1 13 3 6" xfId="20101" xr:uid="{00000000-0005-0000-0000-000075540000}"/>
    <cellStyle name="SAPBEXHLevel1 13 3 6 2" xfId="32852" xr:uid="{00000000-0005-0000-0000-000076540000}"/>
    <cellStyle name="SAPBEXHLevel1 13 4" xfId="6284" xr:uid="{00000000-0005-0000-0000-000077540000}"/>
    <cellStyle name="SAPBEXHLevel1 13 4 2" xfId="14711" xr:uid="{00000000-0005-0000-0000-000078540000}"/>
    <cellStyle name="SAPBEXHLevel1 13 4 2 2" xfId="27882" xr:uid="{00000000-0005-0000-0000-000079540000}"/>
    <cellStyle name="SAPBEXHLevel1 13 4 2 2 2" xfId="40633" xr:uid="{00000000-0005-0000-0000-00007A540000}"/>
    <cellStyle name="SAPBEXHLevel1 13 4 3" xfId="12542" xr:uid="{00000000-0005-0000-0000-00007B540000}"/>
    <cellStyle name="SAPBEXHLevel1 13 4 3 2" xfId="25713" xr:uid="{00000000-0005-0000-0000-00007C540000}"/>
    <cellStyle name="SAPBEXHLevel1 13 4 3 2 2" xfId="38464" xr:uid="{00000000-0005-0000-0000-00007D540000}"/>
    <cellStyle name="SAPBEXHLevel1 13 4 4" xfId="20104" xr:uid="{00000000-0005-0000-0000-00007E540000}"/>
    <cellStyle name="SAPBEXHLevel1 13 4 4 2" xfId="32855" xr:uid="{00000000-0005-0000-0000-00007F540000}"/>
    <cellStyle name="SAPBEXHLevel1 13 5" xfId="6285" xr:uid="{00000000-0005-0000-0000-000080540000}"/>
    <cellStyle name="SAPBEXHLevel1 13 5 2" xfId="14712" xr:uid="{00000000-0005-0000-0000-000081540000}"/>
    <cellStyle name="SAPBEXHLevel1 13 5 2 2" xfId="27883" xr:uid="{00000000-0005-0000-0000-000082540000}"/>
    <cellStyle name="SAPBEXHLevel1 13 5 2 2 2" xfId="40634" xr:uid="{00000000-0005-0000-0000-000083540000}"/>
    <cellStyle name="SAPBEXHLevel1 13 5 3" xfId="12541" xr:uid="{00000000-0005-0000-0000-000084540000}"/>
    <cellStyle name="SAPBEXHLevel1 13 5 3 2" xfId="25712" xr:uid="{00000000-0005-0000-0000-000085540000}"/>
    <cellStyle name="SAPBEXHLevel1 13 5 3 2 2" xfId="38463" xr:uid="{00000000-0005-0000-0000-000086540000}"/>
    <cellStyle name="SAPBEXHLevel1 13 5 4" xfId="20105" xr:uid="{00000000-0005-0000-0000-000087540000}"/>
    <cellStyle name="SAPBEXHLevel1 13 5 4 2" xfId="32856" xr:uid="{00000000-0005-0000-0000-000088540000}"/>
    <cellStyle name="SAPBEXHLevel1 13 6" xfId="14701" xr:uid="{00000000-0005-0000-0000-000089540000}"/>
    <cellStyle name="SAPBEXHLevel1 13 6 2" xfId="27872" xr:uid="{00000000-0005-0000-0000-00008A540000}"/>
    <cellStyle name="SAPBEXHLevel1 13 6 2 2" xfId="40623" xr:uid="{00000000-0005-0000-0000-00008B540000}"/>
    <cellStyle name="SAPBEXHLevel1 13 7" xfId="12552" xr:uid="{00000000-0005-0000-0000-00008C540000}"/>
    <cellStyle name="SAPBEXHLevel1 13 7 2" xfId="25723" xr:uid="{00000000-0005-0000-0000-00008D540000}"/>
    <cellStyle name="SAPBEXHLevel1 13 7 2 2" xfId="38474" xr:uid="{00000000-0005-0000-0000-00008E540000}"/>
    <cellStyle name="SAPBEXHLevel1 13 8" xfId="20094" xr:uid="{00000000-0005-0000-0000-00008F540000}"/>
    <cellStyle name="SAPBEXHLevel1 13 8 2" xfId="32845" xr:uid="{00000000-0005-0000-0000-000090540000}"/>
    <cellStyle name="SAPBEXHLevel1 14" xfId="6286" xr:uid="{00000000-0005-0000-0000-000091540000}"/>
    <cellStyle name="SAPBEXHLevel1 14 2" xfId="6287" xr:uid="{00000000-0005-0000-0000-000092540000}"/>
    <cellStyle name="SAPBEXHLevel1 14 2 2" xfId="6288" xr:uid="{00000000-0005-0000-0000-000093540000}"/>
    <cellStyle name="SAPBEXHLevel1 14 2 2 2" xfId="6289" xr:uid="{00000000-0005-0000-0000-000094540000}"/>
    <cellStyle name="SAPBEXHLevel1 14 2 2 2 2" xfId="14716" xr:uid="{00000000-0005-0000-0000-000095540000}"/>
    <cellStyle name="SAPBEXHLevel1 14 2 2 2 2 2" xfId="27887" xr:uid="{00000000-0005-0000-0000-000096540000}"/>
    <cellStyle name="SAPBEXHLevel1 14 2 2 2 2 2 2" xfId="40638" xr:uid="{00000000-0005-0000-0000-000097540000}"/>
    <cellStyle name="SAPBEXHLevel1 14 2 2 2 3" xfId="12537" xr:uid="{00000000-0005-0000-0000-000098540000}"/>
    <cellStyle name="SAPBEXHLevel1 14 2 2 2 3 2" xfId="25708" xr:uid="{00000000-0005-0000-0000-000099540000}"/>
    <cellStyle name="SAPBEXHLevel1 14 2 2 2 3 2 2" xfId="38459" xr:uid="{00000000-0005-0000-0000-00009A540000}"/>
    <cellStyle name="SAPBEXHLevel1 14 2 2 2 4" xfId="20109" xr:uid="{00000000-0005-0000-0000-00009B540000}"/>
    <cellStyle name="SAPBEXHLevel1 14 2 2 2 4 2" xfId="32860" xr:uid="{00000000-0005-0000-0000-00009C540000}"/>
    <cellStyle name="SAPBEXHLevel1 14 2 2 3" xfId="6290" xr:uid="{00000000-0005-0000-0000-00009D540000}"/>
    <cellStyle name="SAPBEXHLevel1 14 2 2 3 2" xfId="14717" xr:uid="{00000000-0005-0000-0000-00009E540000}"/>
    <cellStyle name="SAPBEXHLevel1 14 2 2 3 2 2" xfId="27888" xr:uid="{00000000-0005-0000-0000-00009F540000}"/>
    <cellStyle name="SAPBEXHLevel1 14 2 2 3 2 2 2" xfId="40639" xr:uid="{00000000-0005-0000-0000-0000A0540000}"/>
    <cellStyle name="SAPBEXHLevel1 14 2 2 3 3" xfId="12536" xr:uid="{00000000-0005-0000-0000-0000A1540000}"/>
    <cellStyle name="SAPBEXHLevel1 14 2 2 3 3 2" xfId="25707" xr:uid="{00000000-0005-0000-0000-0000A2540000}"/>
    <cellStyle name="SAPBEXHLevel1 14 2 2 3 3 2 2" xfId="38458" xr:uid="{00000000-0005-0000-0000-0000A3540000}"/>
    <cellStyle name="SAPBEXHLevel1 14 2 2 3 4" xfId="20110" xr:uid="{00000000-0005-0000-0000-0000A4540000}"/>
    <cellStyle name="SAPBEXHLevel1 14 2 2 3 4 2" xfId="32861" xr:uid="{00000000-0005-0000-0000-0000A5540000}"/>
    <cellStyle name="SAPBEXHLevel1 14 2 2 4" xfId="14715" xr:uid="{00000000-0005-0000-0000-0000A6540000}"/>
    <cellStyle name="SAPBEXHLevel1 14 2 2 4 2" xfId="27886" xr:uid="{00000000-0005-0000-0000-0000A7540000}"/>
    <cellStyle name="SAPBEXHLevel1 14 2 2 4 2 2" xfId="40637" xr:uid="{00000000-0005-0000-0000-0000A8540000}"/>
    <cellStyle name="SAPBEXHLevel1 14 2 2 5" xfId="12538" xr:uid="{00000000-0005-0000-0000-0000A9540000}"/>
    <cellStyle name="SAPBEXHLevel1 14 2 2 5 2" xfId="25709" xr:uid="{00000000-0005-0000-0000-0000AA540000}"/>
    <cellStyle name="SAPBEXHLevel1 14 2 2 5 2 2" xfId="38460" xr:uid="{00000000-0005-0000-0000-0000AB540000}"/>
    <cellStyle name="SAPBEXHLevel1 14 2 2 6" xfId="20108" xr:uid="{00000000-0005-0000-0000-0000AC540000}"/>
    <cellStyle name="SAPBEXHLevel1 14 2 2 6 2" xfId="32859" xr:uid="{00000000-0005-0000-0000-0000AD540000}"/>
    <cellStyle name="SAPBEXHLevel1 14 2 3" xfId="6291" xr:uid="{00000000-0005-0000-0000-0000AE540000}"/>
    <cellStyle name="SAPBEXHLevel1 14 2 3 2" xfId="14718" xr:uid="{00000000-0005-0000-0000-0000AF540000}"/>
    <cellStyle name="SAPBEXHLevel1 14 2 3 2 2" xfId="27889" xr:uid="{00000000-0005-0000-0000-0000B0540000}"/>
    <cellStyle name="SAPBEXHLevel1 14 2 3 2 2 2" xfId="40640" xr:uid="{00000000-0005-0000-0000-0000B1540000}"/>
    <cellStyle name="SAPBEXHLevel1 14 2 3 3" xfId="12535" xr:uid="{00000000-0005-0000-0000-0000B2540000}"/>
    <cellStyle name="SAPBEXHLevel1 14 2 3 3 2" xfId="25706" xr:uid="{00000000-0005-0000-0000-0000B3540000}"/>
    <cellStyle name="SAPBEXHLevel1 14 2 3 3 2 2" xfId="38457" xr:uid="{00000000-0005-0000-0000-0000B4540000}"/>
    <cellStyle name="SAPBEXHLevel1 14 2 3 4" xfId="20111" xr:uid="{00000000-0005-0000-0000-0000B5540000}"/>
    <cellStyle name="SAPBEXHLevel1 14 2 3 4 2" xfId="32862" xr:uid="{00000000-0005-0000-0000-0000B6540000}"/>
    <cellStyle name="SAPBEXHLevel1 14 2 4" xfId="6292" xr:uid="{00000000-0005-0000-0000-0000B7540000}"/>
    <cellStyle name="SAPBEXHLevel1 14 2 4 2" xfId="14719" xr:uid="{00000000-0005-0000-0000-0000B8540000}"/>
    <cellStyle name="SAPBEXHLevel1 14 2 4 2 2" xfId="27890" xr:uid="{00000000-0005-0000-0000-0000B9540000}"/>
    <cellStyle name="SAPBEXHLevel1 14 2 4 2 2 2" xfId="40641" xr:uid="{00000000-0005-0000-0000-0000BA540000}"/>
    <cellStyle name="SAPBEXHLevel1 14 2 4 3" xfId="12534" xr:uid="{00000000-0005-0000-0000-0000BB540000}"/>
    <cellStyle name="SAPBEXHLevel1 14 2 4 3 2" xfId="25705" xr:uid="{00000000-0005-0000-0000-0000BC540000}"/>
    <cellStyle name="SAPBEXHLevel1 14 2 4 3 2 2" xfId="38456" xr:uid="{00000000-0005-0000-0000-0000BD540000}"/>
    <cellStyle name="SAPBEXHLevel1 14 2 4 4" xfId="20112" xr:uid="{00000000-0005-0000-0000-0000BE540000}"/>
    <cellStyle name="SAPBEXHLevel1 14 2 4 4 2" xfId="32863" xr:uid="{00000000-0005-0000-0000-0000BF540000}"/>
    <cellStyle name="SAPBEXHLevel1 14 2 5" xfId="14714" xr:uid="{00000000-0005-0000-0000-0000C0540000}"/>
    <cellStyle name="SAPBEXHLevel1 14 2 5 2" xfId="27885" xr:uid="{00000000-0005-0000-0000-0000C1540000}"/>
    <cellStyle name="SAPBEXHLevel1 14 2 5 2 2" xfId="40636" xr:uid="{00000000-0005-0000-0000-0000C2540000}"/>
    <cellStyle name="SAPBEXHLevel1 14 2 6" xfId="12539" xr:uid="{00000000-0005-0000-0000-0000C3540000}"/>
    <cellStyle name="SAPBEXHLevel1 14 2 6 2" xfId="25710" xr:uid="{00000000-0005-0000-0000-0000C4540000}"/>
    <cellStyle name="SAPBEXHLevel1 14 2 6 2 2" xfId="38461" xr:uid="{00000000-0005-0000-0000-0000C5540000}"/>
    <cellStyle name="SAPBEXHLevel1 14 2 7" xfId="20107" xr:uid="{00000000-0005-0000-0000-0000C6540000}"/>
    <cellStyle name="SAPBEXHLevel1 14 2 7 2" xfId="32858" xr:uid="{00000000-0005-0000-0000-0000C7540000}"/>
    <cellStyle name="SAPBEXHLevel1 14 3" xfId="6293" xr:uid="{00000000-0005-0000-0000-0000C8540000}"/>
    <cellStyle name="SAPBEXHLevel1 14 3 2" xfId="6294" xr:uid="{00000000-0005-0000-0000-0000C9540000}"/>
    <cellStyle name="SAPBEXHLevel1 14 3 2 2" xfId="14721" xr:uid="{00000000-0005-0000-0000-0000CA540000}"/>
    <cellStyle name="SAPBEXHLevel1 14 3 2 2 2" xfId="27892" xr:uid="{00000000-0005-0000-0000-0000CB540000}"/>
    <cellStyle name="SAPBEXHLevel1 14 3 2 2 2 2" xfId="40643" xr:uid="{00000000-0005-0000-0000-0000CC540000}"/>
    <cellStyle name="SAPBEXHLevel1 14 3 2 3" xfId="12532" xr:uid="{00000000-0005-0000-0000-0000CD540000}"/>
    <cellStyle name="SAPBEXHLevel1 14 3 2 3 2" xfId="25703" xr:uid="{00000000-0005-0000-0000-0000CE540000}"/>
    <cellStyle name="SAPBEXHLevel1 14 3 2 3 2 2" xfId="38454" xr:uid="{00000000-0005-0000-0000-0000CF540000}"/>
    <cellStyle name="SAPBEXHLevel1 14 3 2 4" xfId="20114" xr:uid="{00000000-0005-0000-0000-0000D0540000}"/>
    <cellStyle name="SAPBEXHLevel1 14 3 2 4 2" xfId="32865" xr:uid="{00000000-0005-0000-0000-0000D1540000}"/>
    <cellStyle name="SAPBEXHLevel1 14 3 3" xfId="6295" xr:uid="{00000000-0005-0000-0000-0000D2540000}"/>
    <cellStyle name="SAPBEXHLevel1 14 3 3 2" xfId="14722" xr:uid="{00000000-0005-0000-0000-0000D3540000}"/>
    <cellStyle name="SAPBEXHLevel1 14 3 3 2 2" xfId="27893" xr:uid="{00000000-0005-0000-0000-0000D4540000}"/>
    <cellStyle name="SAPBEXHLevel1 14 3 3 2 2 2" xfId="40644" xr:uid="{00000000-0005-0000-0000-0000D5540000}"/>
    <cellStyle name="SAPBEXHLevel1 14 3 3 3" xfId="12531" xr:uid="{00000000-0005-0000-0000-0000D6540000}"/>
    <cellStyle name="SAPBEXHLevel1 14 3 3 3 2" xfId="25702" xr:uid="{00000000-0005-0000-0000-0000D7540000}"/>
    <cellStyle name="SAPBEXHLevel1 14 3 3 3 2 2" xfId="38453" xr:uid="{00000000-0005-0000-0000-0000D8540000}"/>
    <cellStyle name="SAPBEXHLevel1 14 3 3 4" xfId="20115" xr:uid="{00000000-0005-0000-0000-0000D9540000}"/>
    <cellStyle name="SAPBEXHLevel1 14 3 3 4 2" xfId="32866" xr:uid="{00000000-0005-0000-0000-0000DA540000}"/>
    <cellStyle name="SAPBEXHLevel1 14 3 4" xfId="14720" xr:uid="{00000000-0005-0000-0000-0000DB540000}"/>
    <cellStyle name="SAPBEXHLevel1 14 3 4 2" xfId="27891" xr:uid="{00000000-0005-0000-0000-0000DC540000}"/>
    <cellStyle name="SAPBEXHLevel1 14 3 4 2 2" xfId="40642" xr:uid="{00000000-0005-0000-0000-0000DD540000}"/>
    <cellStyle name="SAPBEXHLevel1 14 3 5" xfId="12533" xr:uid="{00000000-0005-0000-0000-0000DE540000}"/>
    <cellStyle name="SAPBEXHLevel1 14 3 5 2" xfId="25704" xr:uid="{00000000-0005-0000-0000-0000DF540000}"/>
    <cellStyle name="SAPBEXHLevel1 14 3 5 2 2" xfId="38455" xr:uid="{00000000-0005-0000-0000-0000E0540000}"/>
    <cellStyle name="SAPBEXHLevel1 14 3 6" xfId="20113" xr:uid="{00000000-0005-0000-0000-0000E1540000}"/>
    <cellStyle name="SAPBEXHLevel1 14 3 6 2" xfId="32864" xr:uid="{00000000-0005-0000-0000-0000E2540000}"/>
    <cellStyle name="SAPBEXHLevel1 14 4" xfId="6296" xr:uid="{00000000-0005-0000-0000-0000E3540000}"/>
    <cellStyle name="SAPBEXHLevel1 14 4 2" xfId="14723" xr:uid="{00000000-0005-0000-0000-0000E4540000}"/>
    <cellStyle name="SAPBEXHLevel1 14 4 2 2" xfId="27894" xr:uid="{00000000-0005-0000-0000-0000E5540000}"/>
    <cellStyle name="SAPBEXHLevel1 14 4 2 2 2" xfId="40645" xr:uid="{00000000-0005-0000-0000-0000E6540000}"/>
    <cellStyle name="SAPBEXHLevel1 14 4 3" xfId="12530" xr:uid="{00000000-0005-0000-0000-0000E7540000}"/>
    <cellStyle name="SAPBEXHLevel1 14 4 3 2" xfId="25701" xr:uid="{00000000-0005-0000-0000-0000E8540000}"/>
    <cellStyle name="SAPBEXHLevel1 14 4 3 2 2" xfId="38452" xr:uid="{00000000-0005-0000-0000-0000E9540000}"/>
    <cellStyle name="SAPBEXHLevel1 14 4 4" xfId="20116" xr:uid="{00000000-0005-0000-0000-0000EA540000}"/>
    <cellStyle name="SAPBEXHLevel1 14 4 4 2" xfId="32867" xr:uid="{00000000-0005-0000-0000-0000EB540000}"/>
    <cellStyle name="SAPBEXHLevel1 14 5" xfId="6297" xr:uid="{00000000-0005-0000-0000-0000EC540000}"/>
    <cellStyle name="SAPBEXHLevel1 14 5 2" xfId="14724" xr:uid="{00000000-0005-0000-0000-0000ED540000}"/>
    <cellStyle name="SAPBEXHLevel1 14 5 2 2" xfId="27895" xr:uid="{00000000-0005-0000-0000-0000EE540000}"/>
    <cellStyle name="SAPBEXHLevel1 14 5 2 2 2" xfId="40646" xr:uid="{00000000-0005-0000-0000-0000EF540000}"/>
    <cellStyle name="SAPBEXHLevel1 14 5 3" xfId="12529" xr:uid="{00000000-0005-0000-0000-0000F0540000}"/>
    <cellStyle name="SAPBEXHLevel1 14 5 3 2" xfId="25700" xr:uid="{00000000-0005-0000-0000-0000F1540000}"/>
    <cellStyle name="SAPBEXHLevel1 14 5 3 2 2" xfId="38451" xr:uid="{00000000-0005-0000-0000-0000F2540000}"/>
    <cellStyle name="SAPBEXHLevel1 14 5 4" xfId="20117" xr:uid="{00000000-0005-0000-0000-0000F3540000}"/>
    <cellStyle name="SAPBEXHLevel1 14 5 4 2" xfId="32868" xr:uid="{00000000-0005-0000-0000-0000F4540000}"/>
    <cellStyle name="SAPBEXHLevel1 14 6" xfId="14713" xr:uid="{00000000-0005-0000-0000-0000F5540000}"/>
    <cellStyle name="SAPBEXHLevel1 14 6 2" xfId="27884" xr:uid="{00000000-0005-0000-0000-0000F6540000}"/>
    <cellStyle name="SAPBEXHLevel1 14 6 2 2" xfId="40635" xr:uid="{00000000-0005-0000-0000-0000F7540000}"/>
    <cellStyle name="SAPBEXHLevel1 14 7" xfId="12540" xr:uid="{00000000-0005-0000-0000-0000F8540000}"/>
    <cellStyle name="SAPBEXHLevel1 14 7 2" xfId="25711" xr:uid="{00000000-0005-0000-0000-0000F9540000}"/>
    <cellStyle name="SAPBEXHLevel1 14 7 2 2" xfId="38462" xr:uid="{00000000-0005-0000-0000-0000FA540000}"/>
    <cellStyle name="SAPBEXHLevel1 14 8" xfId="20106" xr:uid="{00000000-0005-0000-0000-0000FB540000}"/>
    <cellStyle name="SAPBEXHLevel1 14 8 2" xfId="32857" xr:uid="{00000000-0005-0000-0000-0000FC540000}"/>
    <cellStyle name="SAPBEXHLevel1 15" xfId="6298" xr:uid="{00000000-0005-0000-0000-0000FD540000}"/>
    <cellStyle name="SAPBEXHLevel1 15 2" xfId="6299" xr:uid="{00000000-0005-0000-0000-0000FE540000}"/>
    <cellStyle name="SAPBEXHLevel1 15 2 2" xfId="6300" xr:uid="{00000000-0005-0000-0000-0000FF540000}"/>
    <cellStyle name="SAPBEXHLevel1 15 2 2 2" xfId="6301" xr:uid="{00000000-0005-0000-0000-000000550000}"/>
    <cellStyle name="SAPBEXHLevel1 15 2 2 2 2" xfId="14728" xr:uid="{00000000-0005-0000-0000-000001550000}"/>
    <cellStyle name="SAPBEXHLevel1 15 2 2 2 2 2" xfId="27899" xr:uid="{00000000-0005-0000-0000-000002550000}"/>
    <cellStyle name="SAPBEXHLevel1 15 2 2 2 2 2 2" xfId="40650" xr:uid="{00000000-0005-0000-0000-000003550000}"/>
    <cellStyle name="SAPBEXHLevel1 15 2 2 2 3" xfId="12525" xr:uid="{00000000-0005-0000-0000-000004550000}"/>
    <cellStyle name="SAPBEXHLevel1 15 2 2 2 3 2" xfId="25696" xr:uid="{00000000-0005-0000-0000-000005550000}"/>
    <cellStyle name="SAPBEXHLevel1 15 2 2 2 3 2 2" xfId="38447" xr:uid="{00000000-0005-0000-0000-000006550000}"/>
    <cellStyle name="SAPBEXHLevel1 15 2 2 2 4" xfId="20121" xr:uid="{00000000-0005-0000-0000-000007550000}"/>
    <cellStyle name="SAPBEXHLevel1 15 2 2 2 4 2" xfId="32872" xr:uid="{00000000-0005-0000-0000-000008550000}"/>
    <cellStyle name="SAPBEXHLevel1 15 2 2 3" xfId="6302" xr:uid="{00000000-0005-0000-0000-000009550000}"/>
    <cellStyle name="SAPBEXHLevel1 15 2 2 3 2" xfId="14729" xr:uid="{00000000-0005-0000-0000-00000A550000}"/>
    <cellStyle name="SAPBEXHLevel1 15 2 2 3 2 2" xfId="27900" xr:uid="{00000000-0005-0000-0000-00000B550000}"/>
    <cellStyle name="SAPBEXHLevel1 15 2 2 3 2 2 2" xfId="40651" xr:uid="{00000000-0005-0000-0000-00000C550000}"/>
    <cellStyle name="SAPBEXHLevel1 15 2 2 3 3" xfId="12524" xr:uid="{00000000-0005-0000-0000-00000D550000}"/>
    <cellStyle name="SAPBEXHLevel1 15 2 2 3 3 2" xfId="25695" xr:uid="{00000000-0005-0000-0000-00000E550000}"/>
    <cellStyle name="SAPBEXHLevel1 15 2 2 3 3 2 2" xfId="38446" xr:uid="{00000000-0005-0000-0000-00000F550000}"/>
    <cellStyle name="SAPBEXHLevel1 15 2 2 3 4" xfId="20122" xr:uid="{00000000-0005-0000-0000-000010550000}"/>
    <cellStyle name="SAPBEXHLevel1 15 2 2 3 4 2" xfId="32873" xr:uid="{00000000-0005-0000-0000-000011550000}"/>
    <cellStyle name="SAPBEXHLevel1 15 2 2 4" xfId="14727" xr:uid="{00000000-0005-0000-0000-000012550000}"/>
    <cellStyle name="SAPBEXHLevel1 15 2 2 4 2" xfId="27898" xr:uid="{00000000-0005-0000-0000-000013550000}"/>
    <cellStyle name="SAPBEXHLevel1 15 2 2 4 2 2" xfId="40649" xr:uid="{00000000-0005-0000-0000-000014550000}"/>
    <cellStyle name="SAPBEXHLevel1 15 2 2 5" xfId="12526" xr:uid="{00000000-0005-0000-0000-000015550000}"/>
    <cellStyle name="SAPBEXHLevel1 15 2 2 5 2" xfId="25697" xr:uid="{00000000-0005-0000-0000-000016550000}"/>
    <cellStyle name="SAPBEXHLevel1 15 2 2 5 2 2" xfId="38448" xr:uid="{00000000-0005-0000-0000-000017550000}"/>
    <cellStyle name="SAPBEXHLevel1 15 2 2 6" xfId="20120" xr:uid="{00000000-0005-0000-0000-000018550000}"/>
    <cellStyle name="SAPBEXHLevel1 15 2 2 6 2" xfId="32871" xr:uid="{00000000-0005-0000-0000-000019550000}"/>
    <cellStyle name="SAPBEXHLevel1 15 2 3" xfId="6303" xr:uid="{00000000-0005-0000-0000-00001A550000}"/>
    <cellStyle name="SAPBEXHLevel1 15 2 3 2" xfId="14730" xr:uid="{00000000-0005-0000-0000-00001B550000}"/>
    <cellStyle name="SAPBEXHLevel1 15 2 3 2 2" xfId="27901" xr:uid="{00000000-0005-0000-0000-00001C550000}"/>
    <cellStyle name="SAPBEXHLevel1 15 2 3 2 2 2" xfId="40652" xr:uid="{00000000-0005-0000-0000-00001D550000}"/>
    <cellStyle name="SAPBEXHLevel1 15 2 3 3" xfId="12523" xr:uid="{00000000-0005-0000-0000-00001E550000}"/>
    <cellStyle name="SAPBEXHLevel1 15 2 3 3 2" xfId="25694" xr:uid="{00000000-0005-0000-0000-00001F550000}"/>
    <cellStyle name="SAPBEXHLevel1 15 2 3 3 2 2" xfId="38445" xr:uid="{00000000-0005-0000-0000-000020550000}"/>
    <cellStyle name="SAPBEXHLevel1 15 2 3 4" xfId="20123" xr:uid="{00000000-0005-0000-0000-000021550000}"/>
    <cellStyle name="SAPBEXHLevel1 15 2 3 4 2" xfId="32874" xr:uid="{00000000-0005-0000-0000-000022550000}"/>
    <cellStyle name="SAPBEXHLevel1 15 2 4" xfId="6304" xr:uid="{00000000-0005-0000-0000-000023550000}"/>
    <cellStyle name="SAPBEXHLevel1 15 2 4 2" xfId="14731" xr:uid="{00000000-0005-0000-0000-000024550000}"/>
    <cellStyle name="SAPBEXHLevel1 15 2 4 2 2" xfId="27902" xr:uid="{00000000-0005-0000-0000-000025550000}"/>
    <cellStyle name="SAPBEXHLevel1 15 2 4 2 2 2" xfId="40653" xr:uid="{00000000-0005-0000-0000-000026550000}"/>
    <cellStyle name="SAPBEXHLevel1 15 2 4 3" xfId="12522" xr:uid="{00000000-0005-0000-0000-000027550000}"/>
    <cellStyle name="SAPBEXHLevel1 15 2 4 3 2" xfId="25693" xr:uid="{00000000-0005-0000-0000-000028550000}"/>
    <cellStyle name="SAPBEXHLevel1 15 2 4 3 2 2" xfId="38444" xr:uid="{00000000-0005-0000-0000-000029550000}"/>
    <cellStyle name="SAPBEXHLevel1 15 2 4 4" xfId="20124" xr:uid="{00000000-0005-0000-0000-00002A550000}"/>
    <cellStyle name="SAPBEXHLevel1 15 2 4 4 2" xfId="32875" xr:uid="{00000000-0005-0000-0000-00002B550000}"/>
    <cellStyle name="SAPBEXHLevel1 15 2 5" xfId="14726" xr:uid="{00000000-0005-0000-0000-00002C550000}"/>
    <cellStyle name="SAPBEXHLevel1 15 2 5 2" xfId="27897" xr:uid="{00000000-0005-0000-0000-00002D550000}"/>
    <cellStyle name="SAPBEXHLevel1 15 2 5 2 2" xfId="40648" xr:uid="{00000000-0005-0000-0000-00002E550000}"/>
    <cellStyle name="SAPBEXHLevel1 15 2 6" xfId="12527" xr:uid="{00000000-0005-0000-0000-00002F550000}"/>
    <cellStyle name="SAPBEXHLevel1 15 2 6 2" xfId="25698" xr:uid="{00000000-0005-0000-0000-000030550000}"/>
    <cellStyle name="SAPBEXHLevel1 15 2 6 2 2" xfId="38449" xr:uid="{00000000-0005-0000-0000-000031550000}"/>
    <cellStyle name="SAPBEXHLevel1 15 2 7" xfId="20119" xr:uid="{00000000-0005-0000-0000-000032550000}"/>
    <cellStyle name="SAPBEXHLevel1 15 2 7 2" xfId="32870" xr:uid="{00000000-0005-0000-0000-000033550000}"/>
    <cellStyle name="SAPBEXHLevel1 15 3" xfId="6305" xr:uid="{00000000-0005-0000-0000-000034550000}"/>
    <cellStyle name="SAPBEXHLevel1 15 3 2" xfId="6306" xr:uid="{00000000-0005-0000-0000-000035550000}"/>
    <cellStyle name="SAPBEXHLevel1 15 3 2 2" xfId="14733" xr:uid="{00000000-0005-0000-0000-000036550000}"/>
    <cellStyle name="SAPBEXHLevel1 15 3 2 2 2" xfId="27904" xr:uid="{00000000-0005-0000-0000-000037550000}"/>
    <cellStyle name="SAPBEXHLevel1 15 3 2 2 2 2" xfId="40655" xr:uid="{00000000-0005-0000-0000-000038550000}"/>
    <cellStyle name="SAPBEXHLevel1 15 3 2 3" xfId="12520" xr:uid="{00000000-0005-0000-0000-000039550000}"/>
    <cellStyle name="SAPBEXHLevel1 15 3 2 3 2" xfId="25691" xr:uid="{00000000-0005-0000-0000-00003A550000}"/>
    <cellStyle name="SAPBEXHLevel1 15 3 2 3 2 2" xfId="38442" xr:uid="{00000000-0005-0000-0000-00003B550000}"/>
    <cellStyle name="SAPBEXHLevel1 15 3 2 4" xfId="20126" xr:uid="{00000000-0005-0000-0000-00003C550000}"/>
    <cellStyle name="SAPBEXHLevel1 15 3 2 4 2" xfId="32877" xr:uid="{00000000-0005-0000-0000-00003D550000}"/>
    <cellStyle name="SAPBEXHLevel1 15 3 3" xfId="6307" xr:uid="{00000000-0005-0000-0000-00003E550000}"/>
    <cellStyle name="SAPBEXHLevel1 15 3 3 2" xfId="14734" xr:uid="{00000000-0005-0000-0000-00003F550000}"/>
    <cellStyle name="SAPBEXHLevel1 15 3 3 2 2" xfId="27905" xr:uid="{00000000-0005-0000-0000-000040550000}"/>
    <cellStyle name="SAPBEXHLevel1 15 3 3 2 2 2" xfId="40656" xr:uid="{00000000-0005-0000-0000-000041550000}"/>
    <cellStyle name="SAPBEXHLevel1 15 3 3 3" xfId="12519" xr:uid="{00000000-0005-0000-0000-000042550000}"/>
    <cellStyle name="SAPBEXHLevel1 15 3 3 3 2" xfId="25690" xr:uid="{00000000-0005-0000-0000-000043550000}"/>
    <cellStyle name="SAPBEXHLevel1 15 3 3 3 2 2" xfId="38441" xr:uid="{00000000-0005-0000-0000-000044550000}"/>
    <cellStyle name="SAPBEXHLevel1 15 3 3 4" xfId="20127" xr:uid="{00000000-0005-0000-0000-000045550000}"/>
    <cellStyle name="SAPBEXHLevel1 15 3 3 4 2" xfId="32878" xr:uid="{00000000-0005-0000-0000-000046550000}"/>
    <cellStyle name="SAPBEXHLevel1 15 3 4" xfId="14732" xr:uid="{00000000-0005-0000-0000-000047550000}"/>
    <cellStyle name="SAPBEXHLevel1 15 3 4 2" xfId="27903" xr:uid="{00000000-0005-0000-0000-000048550000}"/>
    <cellStyle name="SAPBEXHLevel1 15 3 4 2 2" xfId="40654" xr:uid="{00000000-0005-0000-0000-000049550000}"/>
    <cellStyle name="SAPBEXHLevel1 15 3 5" xfId="12521" xr:uid="{00000000-0005-0000-0000-00004A550000}"/>
    <cellStyle name="SAPBEXHLevel1 15 3 5 2" xfId="25692" xr:uid="{00000000-0005-0000-0000-00004B550000}"/>
    <cellStyle name="SAPBEXHLevel1 15 3 5 2 2" xfId="38443" xr:uid="{00000000-0005-0000-0000-00004C550000}"/>
    <cellStyle name="SAPBEXHLevel1 15 3 6" xfId="20125" xr:uid="{00000000-0005-0000-0000-00004D550000}"/>
    <cellStyle name="SAPBEXHLevel1 15 3 6 2" xfId="32876" xr:uid="{00000000-0005-0000-0000-00004E550000}"/>
    <cellStyle name="SAPBEXHLevel1 15 4" xfId="6308" xr:uid="{00000000-0005-0000-0000-00004F550000}"/>
    <cellStyle name="SAPBEXHLevel1 15 4 2" xfId="14735" xr:uid="{00000000-0005-0000-0000-000050550000}"/>
    <cellStyle name="SAPBEXHLevel1 15 4 2 2" xfId="27906" xr:uid="{00000000-0005-0000-0000-000051550000}"/>
    <cellStyle name="SAPBEXHLevel1 15 4 2 2 2" xfId="40657" xr:uid="{00000000-0005-0000-0000-000052550000}"/>
    <cellStyle name="SAPBEXHLevel1 15 4 3" xfId="12518" xr:uid="{00000000-0005-0000-0000-000053550000}"/>
    <cellStyle name="SAPBEXHLevel1 15 4 3 2" xfId="25689" xr:uid="{00000000-0005-0000-0000-000054550000}"/>
    <cellStyle name="SAPBEXHLevel1 15 4 3 2 2" xfId="38440" xr:uid="{00000000-0005-0000-0000-000055550000}"/>
    <cellStyle name="SAPBEXHLevel1 15 4 4" xfId="20128" xr:uid="{00000000-0005-0000-0000-000056550000}"/>
    <cellStyle name="SAPBEXHLevel1 15 4 4 2" xfId="32879" xr:uid="{00000000-0005-0000-0000-000057550000}"/>
    <cellStyle name="SAPBEXHLevel1 15 5" xfId="6309" xr:uid="{00000000-0005-0000-0000-000058550000}"/>
    <cellStyle name="SAPBEXHLevel1 15 5 2" xfId="14736" xr:uid="{00000000-0005-0000-0000-000059550000}"/>
    <cellStyle name="SAPBEXHLevel1 15 5 2 2" xfId="27907" xr:uid="{00000000-0005-0000-0000-00005A550000}"/>
    <cellStyle name="SAPBEXHLevel1 15 5 2 2 2" xfId="40658" xr:uid="{00000000-0005-0000-0000-00005B550000}"/>
    <cellStyle name="SAPBEXHLevel1 15 5 3" xfId="12517" xr:uid="{00000000-0005-0000-0000-00005C550000}"/>
    <cellStyle name="SAPBEXHLevel1 15 5 3 2" xfId="25688" xr:uid="{00000000-0005-0000-0000-00005D550000}"/>
    <cellStyle name="SAPBEXHLevel1 15 5 3 2 2" xfId="38439" xr:uid="{00000000-0005-0000-0000-00005E550000}"/>
    <cellStyle name="SAPBEXHLevel1 15 5 4" xfId="20129" xr:uid="{00000000-0005-0000-0000-00005F550000}"/>
    <cellStyle name="SAPBEXHLevel1 15 5 4 2" xfId="32880" xr:uid="{00000000-0005-0000-0000-000060550000}"/>
    <cellStyle name="SAPBEXHLevel1 15 6" xfId="14725" xr:uid="{00000000-0005-0000-0000-000061550000}"/>
    <cellStyle name="SAPBEXHLevel1 15 6 2" xfId="27896" xr:uid="{00000000-0005-0000-0000-000062550000}"/>
    <cellStyle name="SAPBEXHLevel1 15 6 2 2" xfId="40647" xr:uid="{00000000-0005-0000-0000-000063550000}"/>
    <cellStyle name="SAPBEXHLevel1 15 7" xfId="12528" xr:uid="{00000000-0005-0000-0000-000064550000}"/>
    <cellStyle name="SAPBEXHLevel1 15 7 2" xfId="25699" xr:uid="{00000000-0005-0000-0000-000065550000}"/>
    <cellStyle name="SAPBEXHLevel1 15 7 2 2" xfId="38450" xr:uid="{00000000-0005-0000-0000-000066550000}"/>
    <cellStyle name="SAPBEXHLevel1 15 8" xfId="20118" xr:uid="{00000000-0005-0000-0000-000067550000}"/>
    <cellStyle name="SAPBEXHLevel1 15 8 2" xfId="32869" xr:uid="{00000000-0005-0000-0000-000068550000}"/>
    <cellStyle name="SAPBEXHLevel1 16" xfId="6310" xr:uid="{00000000-0005-0000-0000-000069550000}"/>
    <cellStyle name="SAPBEXHLevel1 16 2" xfId="6311" xr:uid="{00000000-0005-0000-0000-00006A550000}"/>
    <cellStyle name="SAPBEXHLevel1 16 2 2" xfId="6312" xr:uid="{00000000-0005-0000-0000-00006B550000}"/>
    <cellStyle name="SAPBEXHLevel1 16 2 2 2" xfId="6313" xr:uid="{00000000-0005-0000-0000-00006C550000}"/>
    <cellStyle name="SAPBEXHLevel1 16 2 2 2 2" xfId="14740" xr:uid="{00000000-0005-0000-0000-00006D550000}"/>
    <cellStyle name="SAPBEXHLevel1 16 2 2 2 2 2" xfId="27911" xr:uid="{00000000-0005-0000-0000-00006E550000}"/>
    <cellStyle name="SAPBEXHLevel1 16 2 2 2 2 2 2" xfId="40662" xr:uid="{00000000-0005-0000-0000-00006F550000}"/>
    <cellStyle name="SAPBEXHLevel1 16 2 2 2 3" xfId="12513" xr:uid="{00000000-0005-0000-0000-000070550000}"/>
    <cellStyle name="SAPBEXHLevel1 16 2 2 2 3 2" xfId="25684" xr:uid="{00000000-0005-0000-0000-000071550000}"/>
    <cellStyle name="SAPBEXHLevel1 16 2 2 2 3 2 2" xfId="38435" xr:uid="{00000000-0005-0000-0000-000072550000}"/>
    <cellStyle name="SAPBEXHLevel1 16 2 2 2 4" xfId="20133" xr:uid="{00000000-0005-0000-0000-000073550000}"/>
    <cellStyle name="SAPBEXHLevel1 16 2 2 2 4 2" xfId="32884" xr:uid="{00000000-0005-0000-0000-000074550000}"/>
    <cellStyle name="SAPBEXHLevel1 16 2 2 3" xfId="6314" xr:uid="{00000000-0005-0000-0000-000075550000}"/>
    <cellStyle name="SAPBEXHLevel1 16 2 2 3 2" xfId="14741" xr:uid="{00000000-0005-0000-0000-000076550000}"/>
    <cellStyle name="SAPBEXHLevel1 16 2 2 3 2 2" xfId="27912" xr:uid="{00000000-0005-0000-0000-000077550000}"/>
    <cellStyle name="SAPBEXHLevel1 16 2 2 3 2 2 2" xfId="40663" xr:uid="{00000000-0005-0000-0000-000078550000}"/>
    <cellStyle name="SAPBEXHLevel1 16 2 2 3 3" xfId="12512" xr:uid="{00000000-0005-0000-0000-000079550000}"/>
    <cellStyle name="SAPBEXHLevel1 16 2 2 3 3 2" xfId="25683" xr:uid="{00000000-0005-0000-0000-00007A550000}"/>
    <cellStyle name="SAPBEXHLevel1 16 2 2 3 3 2 2" xfId="38434" xr:uid="{00000000-0005-0000-0000-00007B550000}"/>
    <cellStyle name="SAPBEXHLevel1 16 2 2 3 4" xfId="20134" xr:uid="{00000000-0005-0000-0000-00007C550000}"/>
    <cellStyle name="SAPBEXHLevel1 16 2 2 3 4 2" xfId="32885" xr:uid="{00000000-0005-0000-0000-00007D550000}"/>
    <cellStyle name="SAPBEXHLevel1 16 2 2 4" xfId="14739" xr:uid="{00000000-0005-0000-0000-00007E550000}"/>
    <cellStyle name="SAPBEXHLevel1 16 2 2 4 2" xfId="27910" xr:uid="{00000000-0005-0000-0000-00007F550000}"/>
    <cellStyle name="SAPBEXHLevel1 16 2 2 4 2 2" xfId="40661" xr:uid="{00000000-0005-0000-0000-000080550000}"/>
    <cellStyle name="SAPBEXHLevel1 16 2 2 5" xfId="12514" xr:uid="{00000000-0005-0000-0000-000081550000}"/>
    <cellStyle name="SAPBEXHLevel1 16 2 2 5 2" xfId="25685" xr:uid="{00000000-0005-0000-0000-000082550000}"/>
    <cellStyle name="SAPBEXHLevel1 16 2 2 5 2 2" xfId="38436" xr:uid="{00000000-0005-0000-0000-000083550000}"/>
    <cellStyle name="SAPBEXHLevel1 16 2 2 6" xfId="20132" xr:uid="{00000000-0005-0000-0000-000084550000}"/>
    <cellStyle name="SAPBEXHLevel1 16 2 2 6 2" xfId="32883" xr:uid="{00000000-0005-0000-0000-000085550000}"/>
    <cellStyle name="SAPBEXHLevel1 16 2 3" xfId="6315" xr:uid="{00000000-0005-0000-0000-000086550000}"/>
    <cellStyle name="SAPBEXHLevel1 16 2 3 2" xfId="14742" xr:uid="{00000000-0005-0000-0000-000087550000}"/>
    <cellStyle name="SAPBEXHLevel1 16 2 3 2 2" xfId="27913" xr:uid="{00000000-0005-0000-0000-000088550000}"/>
    <cellStyle name="SAPBEXHLevel1 16 2 3 2 2 2" xfId="40664" xr:uid="{00000000-0005-0000-0000-000089550000}"/>
    <cellStyle name="SAPBEXHLevel1 16 2 3 3" xfId="12511" xr:uid="{00000000-0005-0000-0000-00008A550000}"/>
    <cellStyle name="SAPBEXHLevel1 16 2 3 3 2" xfId="25682" xr:uid="{00000000-0005-0000-0000-00008B550000}"/>
    <cellStyle name="SAPBEXHLevel1 16 2 3 3 2 2" xfId="38433" xr:uid="{00000000-0005-0000-0000-00008C550000}"/>
    <cellStyle name="SAPBEXHLevel1 16 2 3 4" xfId="20135" xr:uid="{00000000-0005-0000-0000-00008D550000}"/>
    <cellStyle name="SAPBEXHLevel1 16 2 3 4 2" xfId="32886" xr:uid="{00000000-0005-0000-0000-00008E550000}"/>
    <cellStyle name="SAPBEXHLevel1 16 2 4" xfId="6316" xr:uid="{00000000-0005-0000-0000-00008F550000}"/>
    <cellStyle name="SAPBEXHLevel1 16 2 4 2" xfId="14743" xr:uid="{00000000-0005-0000-0000-000090550000}"/>
    <cellStyle name="SAPBEXHLevel1 16 2 4 2 2" xfId="27914" xr:uid="{00000000-0005-0000-0000-000091550000}"/>
    <cellStyle name="SAPBEXHLevel1 16 2 4 2 2 2" xfId="40665" xr:uid="{00000000-0005-0000-0000-000092550000}"/>
    <cellStyle name="SAPBEXHLevel1 16 2 4 3" xfId="12510" xr:uid="{00000000-0005-0000-0000-000093550000}"/>
    <cellStyle name="SAPBEXHLevel1 16 2 4 3 2" xfId="25681" xr:uid="{00000000-0005-0000-0000-000094550000}"/>
    <cellStyle name="SAPBEXHLevel1 16 2 4 3 2 2" xfId="38432" xr:uid="{00000000-0005-0000-0000-000095550000}"/>
    <cellStyle name="SAPBEXHLevel1 16 2 4 4" xfId="20136" xr:uid="{00000000-0005-0000-0000-000096550000}"/>
    <cellStyle name="SAPBEXHLevel1 16 2 4 4 2" xfId="32887" xr:uid="{00000000-0005-0000-0000-000097550000}"/>
    <cellStyle name="SAPBEXHLevel1 16 2 5" xfId="14738" xr:uid="{00000000-0005-0000-0000-000098550000}"/>
    <cellStyle name="SAPBEXHLevel1 16 2 5 2" xfId="27909" xr:uid="{00000000-0005-0000-0000-000099550000}"/>
    <cellStyle name="SAPBEXHLevel1 16 2 5 2 2" xfId="40660" xr:uid="{00000000-0005-0000-0000-00009A550000}"/>
    <cellStyle name="SAPBEXHLevel1 16 2 6" xfId="12515" xr:uid="{00000000-0005-0000-0000-00009B550000}"/>
    <cellStyle name="SAPBEXHLevel1 16 2 6 2" xfId="25686" xr:uid="{00000000-0005-0000-0000-00009C550000}"/>
    <cellStyle name="SAPBEXHLevel1 16 2 6 2 2" xfId="38437" xr:uid="{00000000-0005-0000-0000-00009D550000}"/>
    <cellStyle name="SAPBEXHLevel1 16 2 7" xfId="20131" xr:uid="{00000000-0005-0000-0000-00009E550000}"/>
    <cellStyle name="SAPBEXHLevel1 16 2 7 2" xfId="32882" xr:uid="{00000000-0005-0000-0000-00009F550000}"/>
    <cellStyle name="SAPBEXHLevel1 16 3" xfId="6317" xr:uid="{00000000-0005-0000-0000-0000A0550000}"/>
    <cellStyle name="SAPBEXHLevel1 16 3 2" xfId="6318" xr:uid="{00000000-0005-0000-0000-0000A1550000}"/>
    <cellStyle name="SAPBEXHLevel1 16 3 2 2" xfId="14745" xr:uid="{00000000-0005-0000-0000-0000A2550000}"/>
    <cellStyle name="SAPBEXHLevel1 16 3 2 2 2" xfId="27916" xr:uid="{00000000-0005-0000-0000-0000A3550000}"/>
    <cellStyle name="SAPBEXHLevel1 16 3 2 2 2 2" xfId="40667" xr:uid="{00000000-0005-0000-0000-0000A4550000}"/>
    <cellStyle name="SAPBEXHLevel1 16 3 2 3" xfId="12508" xr:uid="{00000000-0005-0000-0000-0000A5550000}"/>
    <cellStyle name="SAPBEXHLevel1 16 3 2 3 2" xfId="25679" xr:uid="{00000000-0005-0000-0000-0000A6550000}"/>
    <cellStyle name="SAPBEXHLevel1 16 3 2 3 2 2" xfId="38430" xr:uid="{00000000-0005-0000-0000-0000A7550000}"/>
    <cellStyle name="SAPBEXHLevel1 16 3 2 4" xfId="20138" xr:uid="{00000000-0005-0000-0000-0000A8550000}"/>
    <cellStyle name="SAPBEXHLevel1 16 3 2 4 2" xfId="32889" xr:uid="{00000000-0005-0000-0000-0000A9550000}"/>
    <cellStyle name="SAPBEXHLevel1 16 3 3" xfId="6319" xr:uid="{00000000-0005-0000-0000-0000AA550000}"/>
    <cellStyle name="SAPBEXHLevel1 16 3 3 2" xfId="14746" xr:uid="{00000000-0005-0000-0000-0000AB550000}"/>
    <cellStyle name="SAPBEXHLevel1 16 3 3 2 2" xfId="27917" xr:uid="{00000000-0005-0000-0000-0000AC550000}"/>
    <cellStyle name="SAPBEXHLevel1 16 3 3 2 2 2" xfId="40668" xr:uid="{00000000-0005-0000-0000-0000AD550000}"/>
    <cellStyle name="SAPBEXHLevel1 16 3 3 3" xfId="12507" xr:uid="{00000000-0005-0000-0000-0000AE550000}"/>
    <cellStyle name="SAPBEXHLevel1 16 3 3 3 2" xfId="25678" xr:uid="{00000000-0005-0000-0000-0000AF550000}"/>
    <cellStyle name="SAPBEXHLevel1 16 3 3 3 2 2" xfId="38429" xr:uid="{00000000-0005-0000-0000-0000B0550000}"/>
    <cellStyle name="SAPBEXHLevel1 16 3 3 4" xfId="20139" xr:uid="{00000000-0005-0000-0000-0000B1550000}"/>
    <cellStyle name="SAPBEXHLevel1 16 3 3 4 2" xfId="32890" xr:uid="{00000000-0005-0000-0000-0000B2550000}"/>
    <cellStyle name="SAPBEXHLevel1 16 3 4" xfId="14744" xr:uid="{00000000-0005-0000-0000-0000B3550000}"/>
    <cellStyle name="SAPBEXHLevel1 16 3 4 2" xfId="27915" xr:uid="{00000000-0005-0000-0000-0000B4550000}"/>
    <cellStyle name="SAPBEXHLevel1 16 3 4 2 2" xfId="40666" xr:uid="{00000000-0005-0000-0000-0000B5550000}"/>
    <cellStyle name="SAPBEXHLevel1 16 3 5" xfId="12509" xr:uid="{00000000-0005-0000-0000-0000B6550000}"/>
    <cellStyle name="SAPBEXHLevel1 16 3 5 2" xfId="25680" xr:uid="{00000000-0005-0000-0000-0000B7550000}"/>
    <cellStyle name="SAPBEXHLevel1 16 3 5 2 2" xfId="38431" xr:uid="{00000000-0005-0000-0000-0000B8550000}"/>
    <cellStyle name="SAPBEXHLevel1 16 3 6" xfId="20137" xr:uid="{00000000-0005-0000-0000-0000B9550000}"/>
    <cellStyle name="SAPBEXHLevel1 16 3 6 2" xfId="32888" xr:uid="{00000000-0005-0000-0000-0000BA550000}"/>
    <cellStyle name="SAPBEXHLevel1 16 4" xfId="6320" xr:uid="{00000000-0005-0000-0000-0000BB550000}"/>
    <cellStyle name="SAPBEXHLevel1 16 4 2" xfId="14747" xr:uid="{00000000-0005-0000-0000-0000BC550000}"/>
    <cellStyle name="SAPBEXHLevel1 16 4 2 2" xfId="27918" xr:uid="{00000000-0005-0000-0000-0000BD550000}"/>
    <cellStyle name="SAPBEXHLevel1 16 4 2 2 2" xfId="40669" xr:uid="{00000000-0005-0000-0000-0000BE550000}"/>
    <cellStyle name="SAPBEXHLevel1 16 4 3" xfId="12506" xr:uid="{00000000-0005-0000-0000-0000BF550000}"/>
    <cellStyle name="SAPBEXHLevel1 16 4 3 2" xfId="25677" xr:uid="{00000000-0005-0000-0000-0000C0550000}"/>
    <cellStyle name="SAPBEXHLevel1 16 4 3 2 2" xfId="38428" xr:uid="{00000000-0005-0000-0000-0000C1550000}"/>
    <cellStyle name="SAPBEXHLevel1 16 4 4" xfId="20140" xr:uid="{00000000-0005-0000-0000-0000C2550000}"/>
    <cellStyle name="SAPBEXHLevel1 16 4 4 2" xfId="32891" xr:uid="{00000000-0005-0000-0000-0000C3550000}"/>
    <cellStyle name="SAPBEXHLevel1 16 5" xfId="6321" xr:uid="{00000000-0005-0000-0000-0000C4550000}"/>
    <cellStyle name="SAPBEXHLevel1 16 5 2" xfId="14748" xr:uid="{00000000-0005-0000-0000-0000C5550000}"/>
    <cellStyle name="SAPBEXHLevel1 16 5 2 2" xfId="27919" xr:uid="{00000000-0005-0000-0000-0000C6550000}"/>
    <cellStyle name="SAPBEXHLevel1 16 5 2 2 2" xfId="40670" xr:uid="{00000000-0005-0000-0000-0000C7550000}"/>
    <cellStyle name="SAPBEXHLevel1 16 5 3" xfId="12505" xr:uid="{00000000-0005-0000-0000-0000C8550000}"/>
    <cellStyle name="SAPBEXHLevel1 16 5 3 2" xfId="25676" xr:uid="{00000000-0005-0000-0000-0000C9550000}"/>
    <cellStyle name="SAPBEXHLevel1 16 5 3 2 2" xfId="38427" xr:uid="{00000000-0005-0000-0000-0000CA550000}"/>
    <cellStyle name="SAPBEXHLevel1 16 5 4" xfId="20141" xr:uid="{00000000-0005-0000-0000-0000CB550000}"/>
    <cellStyle name="SAPBEXHLevel1 16 5 4 2" xfId="32892" xr:uid="{00000000-0005-0000-0000-0000CC550000}"/>
    <cellStyle name="SAPBEXHLevel1 16 6" xfId="14737" xr:uid="{00000000-0005-0000-0000-0000CD550000}"/>
    <cellStyle name="SAPBEXHLevel1 16 6 2" xfId="27908" xr:uid="{00000000-0005-0000-0000-0000CE550000}"/>
    <cellStyle name="SAPBEXHLevel1 16 6 2 2" xfId="40659" xr:uid="{00000000-0005-0000-0000-0000CF550000}"/>
    <cellStyle name="SAPBEXHLevel1 16 7" xfId="12516" xr:uid="{00000000-0005-0000-0000-0000D0550000}"/>
    <cellStyle name="SAPBEXHLevel1 16 7 2" xfId="25687" xr:uid="{00000000-0005-0000-0000-0000D1550000}"/>
    <cellStyle name="SAPBEXHLevel1 16 7 2 2" xfId="38438" xr:uid="{00000000-0005-0000-0000-0000D2550000}"/>
    <cellStyle name="SAPBEXHLevel1 16 8" xfId="20130" xr:uid="{00000000-0005-0000-0000-0000D3550000}"/>
    <cellStyle name="SAPBEXHLevel1 16 8 2" xfId="32881" xr:uid="{00000000-0005-0000-0000-0000D4550000}"/>
    <cellStyle name="SAPBEXHLevel1 17" xfId="6322" xr:uid="{00000000-0005-0000-0000-0000D5550000}"/>
    <cellStyle name="SAPBEXHLevel1 17 2" xfId="6323" xr:uid="{00000000-0005-0000-0000-0000D6550000}"/>
    <cellStyle name="SAPBEXHLevel1 17 2 2" xfId="6324" xr:uid="{00000000-0005-0000-0000-0000D7550000}"/>
    <cellStyle name="SAPBEXHLevel1 17 2 2 2" xfId="6325" xr:uid="{00000000-0005-0000-0000-0000D8550000}"/>
    <cellStyle name="SAPBEXHLevel1 17 2 2 2 2" xfId="14752" xr:uid="{00000000-0005-0000-0000-0000D9550000}"/>
    <cellStyle name="SAPBEXHLevel1 17 2 2 2 2 2" xfId="27923" xr:uid="{00000000-0005-0000-0000-0000DA550000}"/>
    <cellStyle name="SAPBEXHLevel1 17 2 2 2 2 2 2" xfId="40674" xr:uid="{00000000-0005-0000-0000-0000DB550000}"/>
    <cellStyle name="SAPBEXHLevel1 17 2 2 2 3" xfId="12501" xr:uid="{00000000-0005-0000-0000-0000DC550000}"/>
    <cellStyle name="SAPBEXHLevel1 17 2 2 2 3 2" xfId="25672" xr:uid="{00000000-0005-0000-0000-0000DD550000}"/>
    <cellStyle name="SAPBEXHLevel1 17 2 2 2 3 2 2" xfId="38423" xr:uid="{00000000-0005-0000-0000-0000DE550000}"/>
    <cellStyle name="SAPBEXHLevel1 17 2 2 2 4" xfId="20145" xr:uid="{00000000-0005-0000-0000-0000DF550000}"/>
    <cellStyle name="SAPBEXHLevel1 17 2 2 2 4 2" xfId="32896" xr:uid="{00000000-0005-0000-0000-0000E0550000}"/>
    <cellStyle name="SAPBEXHLevel1 17 2 2 3" xfId="6326" xr:uid="{00000000-0005-0000-0000-0000E1550000}"/>
    <cellStyle name="SAPBEXHLevel1 17 2 2 3 2" xfId="14753" xr:uid="{00000000-0005-0000-0000-0000E2550000}"/>
    <cellStyle name="SAPBEXHLevel1 17 2 2 3 2 2" xfId="27924" xr:uid="{00000000-0005-0000-0000-0000E3550000}"/>
    <cellStyle name="SAPBEXHLevel1 17 2 2 3 2 2 2" xfId="40675" xr:uid="{00000000-0005-0000-0000-0000E4550000}"/>
    <cellStyle name="SAPBEXHLevel1 17 2 2 3 3" xfId="12500" xr:uid="{00000000-0005-0000-0000-0000E5550000}"/>
    <cellStyle name="SAPBEXHLevel1 17 2 2 3 3 2" xfId="25671" xr:uid="{00000000-0005-0000-0000-0000E6550000}"/>
    <cellStyle name="SAPBEXHLevel1 17 2 2 3 3 2 2" xfId="38422" xr:uid="{00000000-0005-0000-0000-0000E7550000}"/>
    <cellStyle name="SAPBEXHLevel1 17 2 2 3 4" xfId="20146" xr:uid="{00000000-0005-0000-0000-0000E8550000}"/>
    <cellStyle name="SAPBEXHLevel1 17 2 2 3 4 2" xfId="32897" xr:uid="{00000000-0005-0000-0000-0000E9550000}"/>
    <cellStyle name="SAPBEXHLevel1 17 2 2 4" xfId="14751" xr:uid="{00000000-0005-0000-0000-0000EA550000}"/>
    <cellStyle name="SAPBEXHLevel1 17 2 2 4 2" xfId="27922" xr:uid="{00000000-0005-0000-0000-0000EB550000}"/>
    <cellStyle name="SAPBEXHLevel1 17 2 2 4 2 2" xfId="40673" xr:uid="{00000000-0005-0000-0000-0000EC550000}"/>
    <cellStyle name="SAPBEXHLevel1 17 2 2 5" xfId="12502" xr:uid="{00000000-0005-0000-0000-0000ED550000}"/>
    <cellStyle name="SAPBEXHLevel1 17 2 2 5 2" xfId="25673" xr:uid="{00000000-0005-0000-0000-0000EE550000}"/>
    <cellStyle name="SAPBEXHLevel1 17 2 2 5 2 2" xfId="38424" xr:uid="{00000000-0005-0000-0000-0000EF550000}"/>
    <cellStyle name="SAPBEXHLevel1 17 2 2 6" xfId="20144" xr:uid="{00000000-0005-0000-0000-0000F0550000}"/>
    <cellStyle name="SAPBEXHLevel1 17 2 2 6 2" xfId="32895" xr:uid="{00000000-0005-0000-0000-0000F1550000}"/>
    <cellStyle name="SAPBEXHLevel1 17 2 3" xfId="6327" xr:uid="{00000000-0005-0000-0000-0000F2550000}"/>
    <cellStyle name="SAPBEXHLevel1 17 2 3 2" xfId="14754" xr:uid="{00000000-0005-0000-0000-0000F3550000}"/>
    <cellStyle name="SAPBEXHLevel1 17 2 3 2 2" xfId="27925" xr:uid="{00000000-0005-0000-0000-0000F4550000}"/>
    <cellStyle name="SAPBEXHLevel1 17 2 3 2 2 2" xfId="40676" xr:uid="{00000000-0005-0000-0000-0000F5550000}"/>
    <cellStyle name="SAPBEXHLevel1 17 2 3 3" xfId="12499" xr:uid="{00000000-0005-0000-0000-0000F6550000}"/>
    <cellStyle name="SAPBEXHLevel1 17 2 3 3 2" xfId="25670" xr:uid="{00000000-0005-0000-0000-0000F7550000}"/>
    <cellStyle name="SAPBEXHLevel1 17 2 3 3 2 2" xfId="38421" xr:uid="{00000000-0005-0000-0000-0000F8550000}"/>
    <cellStyle name="SAPBEXHLevel1 17 2 3 4" xfId="20147" xr:uid="{00000000-0005-0000-0000-0000F9550000}"/>
    <cellStyle name="SAPBEXHLevel1 17 2 3 4 2" xfId="32898" xr:uid="{00000000-0005-0000-0000-0000FA550000}"/>
    <cellStyle name="SAPBEXHLevel1 17 2 4" xfId="6328" xr:uid="{00000000-0005-0000-0000-0000FB550000}"/>
    <cellStyle name="SAPBEXHLevel1 17 2 4 2" xfId="14755" xr:uid="{00000000-0005-0000-0000-0000FC550000}"/>
    <cellStyle name="SAPBEXHLevel1 17 2 4 2 2" xfId="27926" xr:uid="{00000000-0005-0000-0000-0000FD550000}"/>
    <cellStyle name="SAPBEXHLevel1 17 2 4 2 2 2" xfId="40677" xr:uid="{00000000-0005-0000-0000-0000FE550000}"/>
    <cellStyle name="SAPBEXHLevel1 17 2 4 3" xfId="12498" xr:uid="{00000000-0005-0000-0000-0000FF550000}"/>
    <cellStyle name="SAPBEXHLevel1 17 2 4 3 2" xfId="25669" xr:uid="{00000000-0005-0000-0000-000000560000}"/>
    <cellStyle name="SAPBEXHLevel1 17 2 4 3 2 2" xfId="38420" xr:uid="{00000000-0005-0000-0000-000001560000}"/>
    <cellStyle name="SAPBEXHLevel1 17 2 4 4" xfId="20148" xr:uid="{00000000-0005-0000-0000-000002560000}"/>
    <cellStyle name="SAPBEXHLevel1 17 2 4 4 2" xfId="32899" xr:uid="{00000000-0005-0000-0000-000003560000}"/>
    <cellStyle name="SAPBEXHLevel1 17 2 5" xfId="14750" xr:uid="{00000000-0005-0000-0000-000004560000}"/>
    <cellStyle name="SAPBEXHLevel1 17 2 5 2" xfId="27921" xr:uid="{00000000-0005-0000-0000-000005560000}"/>
    <cellStyle name="SAPBEXHLevel1 17 2 5 2 2" xfId="40672" xr:uid="{00000000-0005-0000-0000-000006560000}"/>
    <cellStyle name="SAPBEXHLevel1 17 2 6" xfId="12503" xr:uid="{00000000-0005-0000-0000-000007560000}"/>
    <cellStyle name="SAPBEXHLevel1 17 2 6 2" xfId="25674" xr:uid="{00000000-0005-0000-0000-000008560000}"/>
    <cellStyle name="SAPBEXHLevel1 17 2 6 2 2" xfId="38425" xr:uid="{00000000-0005-0000-0000-000009560000}"/>
    <cellStyle name="SAPBEXHLevel1 17 2 7" xfId="20143" xr:uid="{00000000-0005-0000-0000-00000A560000}"/>
    <cellStyle name="SAPBEXHLevel1 17 2 7 2" xfId="32894" xr:uid="{00000000-0005-0000-0000-00000B560000}"/>
    <cellStyle name="SAPBEXHLevel1 17 3" xfId="6329" xr:uid="{00000000-0005-0000-0000-00000C560000}"/>
    <cellStyle name="SAPBEXHLevel1 17 3 2" xfId="6330" xr:uid="{00000000-0005-0000-0000-00000D560000}"/>
    <cellStyle name="SAPBEXHLevel1 17 3 2 2" xfId="14757" xr:uid="{00000000-0005-0000-0000-00000E560000}"/>
    <cellStyle name="SAPBEXHLevel1 17 3 2 2 2" xfId="27928" xr:uid="{00000000-0005-0000-0000-00000F560000}"/>
    <cellStyle name="SAPBEXHLevel1 17 3 2 2 2 2" xfId="40679" xr:uid="{00000000-0005-0000-0000-000010560000}"/>
    <cellStyle name="SAPBEXHLevel1 17 3 2 3" xfId="12496" xr:uid="{00000000-0005-0000-0000-000011560000}"/>
    <cellStyle name="SAPBEXHLevel1 17 3 2 3 2" xfId="25667" xr:uid="{00000000-0005-0000-0000-000012560000}"/>
    <cellStyle name="SAPBEXHLevel1 17 3 2 3 2 2" xfId="38418" xr:uid="{00000000-0005-0000-0000-000013560000}"/>
    <cellStyle name="SAPBEXHLevel1 17 3 2 4" xfId="20150" xr:uid="{00000000-0005-0000-0000-000014560000}"/>
    <cellStyle name="SAPBEXHLevel1 17 3 2 4 2" xfId="32901" xr:uid="{00000000-0005-0000-0000-000015560000}"/>
    <cellStyle name="SAPBEXHLevel1 17 3 3" xfId="6331" xr:uid="{00000000-0005-0000-0000-000016560000}"/>
    <cellStyle name="SAPBEXHLevel1 17 3 3 2" xfId="14758" xr:uid="{00000000-0005-0000-0000-000017560000}"/>
    <cellStyle name="SAPBEXHLevel1 17 3 3 2 2" xfId="27929" xr:uid="{00000000-0005-0000-0000-000018560000}"/>
    <cellStyle name="SAPBEXHLevel1 17 3 3 2 2 2" xfId="40680" xr:uid="{00000000-0005-0000-0000-000019560000}"/>
    <cellStyle name="SAPBEXHLevel1 17 3 3 3" xfId="12495" xr:uid="{00000000-0005-0000-0000-00001A560000}"/>
    <cellStyle name="SAPBEXHLevel1 17 3 3 3 2" xfId="25666" xr:uid="{00000000-0005-0000-0000-00001B560000}"/>
    <cellStyle name="SAPBEXHLevel1 17 3 3 3 2 2" xfId="38417" xr:uid="{00000000-0005-0000-0000-00001C560000}"/>
    <cellStyle name="SAPBEXHLevel1 17 3 3 4" xfId="20151" xr:uid="{00000000-0005-0000-0000-00001D560000}"/>
    <cellStyle name="SAPBEXHLevel1 17 3 3 4 2" xfId="32902" xr:uid="{00000000-0005-0000-0000-00001E560000}"/>
    <cellStyle name="SAPBEXHLevel1 17 3 4" xfId="14756" xr:uid="{00000000-0005-0000-0000-00001F560000}"/>
    <cellStyle name="SAPBEXHLevel1 17 3 4 2" xfId="27927" xr:uid="{00000000-0005-0000-0000-000020560000}"/>
    <cellStyle name="SAPBEXHLevel1 17 3 4 2 2" xfId="40678" xr:uid="{00000000-0005-0000-0000-000021560000}"/>
    <cellStyle name="SAPBEXHLevel1 17 3 5" xfId="12497" xr:uid="{00000000-0005-0000-0000-000022560000}"/>
    <cellStyle name="SAPBEXHLevel1 17 3 5 2" xfId="25668" xr:uid="{00000000-0005-0000-0000-000023560000}"/>
    <cellStyle name="SAPBEXHLevel1 17 3 5 2 2" xfId="38419" xr:uid="{00000000-0005-0000-0000-000024560000}"/>
    <cellStyle name="SAPBEXHLevel1 17 3 6" xfId="20149" xr:uid="{00000000-0005-0000-0000-000025560000}"/>
    <cellStyle name="SAPBEXHLevel1 17 3 6 2" xfId="32900" xr:uid="{00000000-0005-0000-0000-000026560000}"/>
    <cellStyle name="SAPBEXHLevel1 17 4" xfId="6332" xr:uid="{00000000-0005-0000-0000-000027560000}"/>
    <cellStyle name="SAPBEXHLevel1 17 4 2" xfId="14759" xr:uid="{00000000-0005-0000-0000-000028560000}"/>
    <cellStyle name="SAPBEXHLevel1 17 4 2 2" xfId="27930" xr:uid="{00000000-0005-0000-0000-000029560000}"/>
    <cellStyle name="SAPBEXHLevel1 17 4 2 2 2" xfId="40681" xr:uid="{00000000-0005-0000-0000-00002A560000}"/>
    <cellStyle name="SAPBEXHLevel1 17 4 3" xfId="12494" xr:uid="{00000000-0005-0000-0000-00002B560000}"/>
    <cellStyle name="SAPBEXHLevel1 17 4 3 2" xfId="25665" xr:uid="{00000000-0005-0000-0000-00002C560000}"/>
    <cellStyle name="SAPBEXHLevel1 17 4 3 2 2" xfId="38416" xr:uid="{00000000-0005-0000-0000-00002D560000}"/>
    <cellStyle name="SAPBEXHLevel1 17 4 4" xfId="20152" xr:uid="{00000000-0005-0000-0000-00002E560000}"/>
    <cellStyle name="SAPBEXHLevel1 17 4 4 2" xfId="32903" xr:uid="{00000000-0005-0000-0000-00002F560000}"/>
    <cellStyle name="SAPBEXHLevel1 17 5" xfId="6333" xr:uid="{00000000-0005-0000-0000-000030560000}"/>
    <cellStyle name="SAPBEXHLevel1 17 5 2" xfId="14760" xr:uid="{00000000-0005-0000-0000-000031560000}"/>
    <cellStyle name="SAPBEXHLevel1 17 5 2 2" xfId="27931" xr:uid="{00000000-0005-0000-0000-000032560000}"/>
    <cellStyle name="SAPBEXHLevel1 17 5 2 2 2" xfId="40682" xr:uid="{00000000-0005-0000-0000-000033560000}"/>
    <cellStyle name="SAPBEXHLevel1 17 5 3" xfId="12493" xr:uid="{00000000-0005-0000-0000-000034560000}"/>
    <cellStyle name="SAPBEXHLevel1 17 5 3 2" xfId="25664" xr:uid="{00000000-0005-0000-0000-000035560000}"/>
    <cellStyle name="SAPBEXHLevel1 17 5 3 2 2" xfId="38415" xr:uid="{00000000-0005-0000-0000-000036560000}"/>
    <cellStyle name="SAPBEXHLevel1 17 5 4" xfId="20153" xr:uid="{00000000-0005-0000-0000-000037560000}"/>
    <cellStyle name="SAPBEXHLevel1 17 5 4 2" xfId="32904" xr:uid="{00000000-0005-0000-0000-000038560000}"/>
    <cellStyle name="SAPBEXHLevel1 17 6" xfId="14749" xr:uid="{00000000-0005-0000-0000-000039560000}"/>
    <cellStyle name="SAPBEXHLevel1 17 6 2" xfId="27920" xr:uid="{00000000-0005-0000-0000-00003A560000}"/>
    <cellStyle name="SAPBEXHLevel1 17 6 2 2" xfId="40671" xr:uid="{00000000-0005-0000-0000-00003B560000}"/>
    <cellStyle name="SAPBEXHLevel1 17 7" xfId="12504" xr:uid="{00000000-0005-0000-0000-00003C560000}"/>
    <cellStyle name="SAPBEXHLevel1 17 7 2" xfId="25675" xr:uid="{00000000-0005-0000-0000-00003D560000}"/>
    <cellStyle name="SAPBEXHLevel1 17 7 2 2" xfId="38426" xr:uid="{00000000-0005-0000-0000-00003E560000}"/>
    <cellStyle name="SAPBEXHLevel1 17 8" xfId="20142" xr:uid="{00000000-0005-0000-0000-00003F560000}"/>
    <cellStyle name="SAPBEXHLevel1 17 8 2" xfId="32893" xr:uid="{00000000-0005-0000-0000-000040560000}"/>
    <cellStyle name="SAPBEXHLevel1 18" xfId="6334" xr:uid="{00000000-0005-0000-0000-000041560000}"/>
    <cellStyle name="SAPBEXHLevel1 18 2" xfId="6335" xr:uid="{00000000-0005-0000-0000-000042560000}"/>
    <cellStyle name="SAPBEXHLevel1 18 2 2" xfId="6336" xr:uid="{00000000-0005-0000-0000-000043560000}"/>
    <cellStyle name="SAPBEXHLevel1 18 2 2 2" xfId="6337" xr:uid="{00000000-0005-0000-0000-000044560000}"/>
    <cellStyle name="SAPBEXHLevel1 18 2 2 2 2" xfId="14764" xr:uid="{00000000-0005-0000-0000-000045560000}"/>
    <cellStyle name="SAPBEXHLevel1 18 2 2 2 2 2" xfId="27935" xr:uid="{00000000-0005-0000-0000-000046560000}"/>
    <cellStyle name="SAPBEXHLevel1 18 2 2 2 2 2 2" xfId="40686" xr:uid="{00000000-0005-0000-0000-000047560000}"/>
    <cellStyle name="SAPBEXHLevel1 18 2 2 2 3" xfId="12489" xr:uid="{00000000-0005-0000-0000-000048560000}"/>
    <cellStyle name="SAPBEXHLevel1 18 2 2 2 3 2" xfId="25660" xr:uid="{00000000-0005-0000-0000-000049560000}"/>
    <cellStyle name="SAPBEXHLevel1 18 2 2 2 3 2 2" xfId="38411" xr:uid="{00000000-0005-0000-0000-00004A560000}"/>
    <cellStyle name="SAPBEXHLevel1 18 2 2 2 4" xfId="20157" xr:uid="{00000000-0005-0000-0000-00004B560000}"/>
    <cellStyle name="SAPBEXHLevel1 18 2 2 2 4 2" xfId="32908" xr:uid="{00000000-0005-0000-0000-00004C560000}"/>
    <cellStyle name="SAPBEXHLevel1 18 2 2 3" xfId="6338" xr:uid="{00000000-0005-0000-0000-00004D560000}"/>
    <cellStyle name="SAPBEXHLevel1 18 2 2 3 2" xfId="14765" xr:uid="{00000000-0005-0000-0000-00004E560000}"/>
    <cellStyle name="SAPBEXHLevel1 18 2 2 3 2 2" xfId="27936" xr:uid="{00000000-0005-0000-0000-00004F560000}"/>
    <cellStyle name="SAPBEXHLevel1 18 2 2 3 2 2 2" xfId="40687" xr:uid="{00000000-0005-0000-0000-000050560000}"/>
    <cellStyle name="SAPBEXHLevel1 18 2 2 3 3" xfId="12488" xr:uid="{00000000-0005-0000-0000-000051560000}"/>
    <cellStyle name="SAPBEXHLevel1 18 2 2 3 3 2" xfId="25659" xr:uid="{00000000-0005-0000-0000-000052560000}"/>
    <cellStyle name="SAPBEXHLevel1 18 2 2 3 3 2 2" xfId="38410" xr:uid="{00000000-0005-0000-0000-000053560000}"/>
    <cellStyle name="SAPBEXHLevel1 18 2 2 3 4" xfId="20158" xr:uid="{00000000-0005-0000-0000-000054560000}"/>
    <cellStyle name="SAPBEXHLevel1 18 2 2 3 4 2" xfId="32909" xr:uid="{00000000-0005-0000-0000-000055560000}"/>
    <cellStyle name="SAPBEXHLevel1 18 2 2 4" xfId="14763" xr:uid="{00000000-0005-0000-0000-000056560000}"/>
    <cellStyle name="SAPBEXHLevel1 18 2 2 4 2" xfId="27934" xr:uid="{00000000-0005-0000-0000-000057560000}"/>
    <cellStyle name="SAPBEXHLevel1 18 2 2 4 2 2" xfId="40685" xr:uid="{00000000-0005-0000-0000-000058560000}"/>
    <cellStyle name="SAPBEXHLevel1 18 2 2 5" xfId="12490" xr:uid="{00000000-0005-0000-0000-000059560000}"/>
    <cellStyle name="SAPBEXHLevel1 18 2 2 5 2" xfId="25661" xr:uid="{00000000-0005-0000-0000-00005A560000}"/>
    <cellStyle name="SAPBEXHLevel1 18 2 2 5 2 2" xfId="38412" xr:uid="{00000000-0005-0000-0000-00005B560000}"/>
    <cellStyle name="SAPBEXHLevel1 18 2 2 6" xfId="20156" xr:uid="{00000000-0005-0000-0000-00005C560000}"/>
    <cellStyle name="SAPBEXHLevel1 18 2 2 6 2" xfId="32907" xr:uid="{00000000-0005-0000-0000-00005D560000}"/>
    <cellStyle name="SAPBEXHLevel1 18 2 3" xfId="6339" xr:uid="{00000000-0005-0000-0000-00005E560000}"/>
    <cellStyle name="SAPBEXHLevel1 18 2 3 2" xfId="14766" xr:uid="{00000000-0005-0000-0000-00005F560000}"/>
    <cellStyle name="SAPBEXHLevel1 18 2 3 2 2" xfId="27937" xr:uid="{00000000-0005-0000-0000-000060560000}"/>
    <cellStyle name="SAPBEXHLevel1 18 2 3 2 2 2" xfId="40688" xr:uid="{00000000-0005-0000-0000-000061560000}"/>
    <cellStyle name="SAPBEXHLevel1 18 2 3 3" xfId="12487" xr:uid="{00000000-0005-0000-0000-000062560000}"/>
    <cellStyle name="SAPBEXHLevel1 18 2 3 3 2" xfId="25658" xr:uid="{00000000-0005-0000-0000-000063560000}"/>
    <cellStyle name="SAPBEXHLevel1 18 2 3 3 2 2" xfId="38409" xr:uid="{00000000-0005-0000-0000-000064560000}"/>
    <cellStyle name="SAPBEXHLevel1 18 2 3 4" xfId="20159" xr:uid="{00000000-0005-0000-0000-000065560000}"/>
    <cellStyle name="SAPBEXHLevel1 18 2 3 4 2" xfId="32910" xr:uid="{00000000-0005-0000-0000-000066560000}"/>
    <cellStyle name="SAPBEXHLevel1 18 2 4" xfId="6340" xr:uid="{00000000-0005-0000-0000-000067560000}"/>
    <cellStyle name="SAPBEXHLevel1 18 2 4 2" xfId="14767" xr:uid="{00000000-0005-0000-0000-000068560000}"/>
    <cellStyle name="SAPBEXHLevel1 18 2 4 2 2" xfId="27938" xr:uid="{00000000-0005-0000-0000-000069560000}"/>
    <cellStyle name="SAPBEXHLevel1 18 2 4 2 2 2" xfId="40689" xr:uid="{00000000-0005-0000-0000-00006A560000}"/>
    <cellStyle name="SAPBEXHLevel1 18 2 4 3" xfId="10250" xr:uid="{00000000-0005-0000-0000-00006B560000}"/>
    <cellStyle name="SAPBEXHLevel1 18 2 4 3 2" xfId="23424" xr:uid="{00000000-0005-0000-0000-00006C560000}"/>
    <cellStyle name="SAPBEXHLevel1 18 2 4 3 2 2" xfId="36175" xr:uid="{00000000-0005-0000-0000-00006D560000}"/>
    <cellStyle name="SAPBEXHLevel1 18 2 4 4" xfId="20160" xr:uid="{00000000-0005-0000-0000-00006E560000}"/>
    <cellStyle name="SAPBEXHLevel1 18 2 4 4 2" xfId="32911" xr:uid="{00000000-0005-0000-0000-00006F560000}"/>
    <cellStyle name="SAPBEXHLevel1 18 2 5" xfId="14762" xr:uid="{00000000-0005-0000-0000-000070560000}"/>
    <cellStyle name="SAPBEXHLevel1 18 2 5 2" xfId="27933" xr:uid="{00000000-0005-0000-0000-000071560000}"/>
    <cellStyle name="SAPBEXHLevel1 18 2 5 2 2" xfId="40684" xr:uid="{00000000-0005-0000-0000-000072560000}"/>
    <cellStyle name="SAPBEXHLevel1 18 2 6" xfId="12491" xr:uid="{00000000-0005-0000-0000-000073560000}"/>
    <cellStyle name="SAPBEXHLevel1 18 2 6 2" xfId="25662" xr:uid="{00000000-0005-0000-0000-000074560000}"/>
    <cellStyle name="SAPBEXHLevel1 18 2 6 2 2" xfId="38413" xr:uid="{00000000-0005-0000-0000-000075560000}"/>
    <cellStyle name="SAPBEXHLevel1 18 2 7" xfId="20155" xr:uid="{00000000-0005-0000-0000-000076560000}"/>
    <cellStyle name="SAPBEXHLevel1 18 2 7 2" xfId="32906" xr:uid="{00000000-0005-0000-0000-000077560000}"/>
    <cellStyle name="SAPBEXHLevel1 18 3" xfId="6341" xr:uid="{00000000-0005-0000-0000-000078560000}"/>
    <cellStyle name="SAPBEXHLevel1 18 3 2" xfId="6342" xr:uid="{00000000-0005-0000-0000-000079560000}"/>
    <cellStyle name="SAPBEXHLevel1 18 3 2 2" xfId="14769" xr:uid="{00000000-0005-0000-0000-00007A560000}"/>
    <cellStyle name="SAPBEXHLevel1 18 3 2 2 2" xfId="27940" xr:uid="{00000000-0005-0000-0000-00007B560000}"/>
    <cellStyle name="SAPBEXHLevel1 18 3 2 2 2 2" xfId="40691" xr:uid="{00000000-0005-0000-0000-00007C560000}"/>
    <cellStyle name="SAPBEXHLevel1 18 3 2 3" xfId="10248" xr:uid="{00000000-0005-0000-0000-00007D560000}"/>
    <cellStyle name="SAPBEXHLevel1 18 3 2 3 2" xfId="23422" xr:uid="{00000000-0005-0000-0000-00007E560000}"/>
    <cellStyle name="SAPBEXHLevel1 18 3 2 3 2 2" xfId="36173" xr:uid="{00000000-0005-0000-0000-00007F560000}"/>
    <cellStyle name="SAPBEXHLevel1 18 3 2 4" xfId="20162" xr:uid="{00000000-0005-0000-0000-000080560000}"/>
    <cellStyle name="SAPBEXHLevel1 18 3 2 4 2" xfId="32913" xr:uid="{00000000-0005-0000-0000-000081560000}"/>
    <cellStyle name="SAPBEXHLevel1 18 3 3" xfId="6343" xr:uid="{00000000-0005-0000-0000-000082560000}"/>
    <cellStyle name="SAPBEXHLevel1 18 3 3 2" xfId="14770" xr:uid="{00000000-0005-0000-0000-000083560000}"/>
    <cellStyle name="SAPBEXHLevel1 18 3 3 2 2" xfId="27941" xr:uid="{00000000-0005-0000-0000-000084560000}"/>
    <cellStyle name="SAPBEXHLevel1 18 3 3 2 2 2" xfId="40692" xr:uid="{00000000-0005-0000-0000-000085560000}"/>
    <cellStyle name="SAPBEXHLevel1 18 3 3 3" xfId="10247" xr:uid="{00000000-0005-0000-0000-000086560000}"/>
    <cellStyle name="SAPBEXHLevel1 18 3 3 3 2" xfId="23421" xr:uid="{00000000-0005-0000-0000-000087560000}"/>
    <cellStyle name="SAPBEXHLevel1 18 3 3 3 2 2" xfId="36172" xr:uid="{00000000-0005-0000-0000-000088560000}"/>
    <cellStyle name="SAPBEXHLevel1 18 3 3 4" xfId="20163" xr:uid="{00000000-0005-0000-0000-000089560000}"/>
    <cellStyle name="SAPBEXHLevel1 18 3 3 4 2" xfId="32914" xr:uid="{00000000-0005-0000-0000-00008A560000}"/>
    <cellStyle name="SAPBEXHLevel1 18 3 4" xfId="14768" xr:uid="{00000000-0005-0000-0000-00008B560000}"/>
    <cellStyle name="SAPBEXHLevel1 18 3 4 2" xfId="27939" xr:uid="{00000000-0005-0000-0000-00008C560000}"/>
    <cellStyle name="SAPBEXHLevel1 18 3 4 2 2" xfId="40690" xr:uid="{00000000-0005-0000-0000-00008D560000}"/>
    <cellStyle name="SAPBEXHLevel1 18 3 5" xfId="10249" xr:uid="{00000000-0005-0000-0000-00008E560000}"/>
    <cellStyle name="SAPBEXHLevel1 18 3 5 2" xfId="23423" xr:uid="{00000000-0005-0000-0000-00008F560000}"/>
    <cellStyle name="SAPBEXHLevel1 18 3 5 2 2" xfId="36174" xr:uid="{00000000-0005-0000-0000-000090560000}"/>
    <cellStyle name="SAPBEXHLevel1 18 3 6" xfId="20161" xr:uid="{00000000-0005-0000-0000-000091560000}"/>
    <cellStyle name="SAPBEXHLevel1 18 3 6 2" xfId="32912" xr:uid="{00000000-0005-0000-0000-000092560000}"/>
    <cellStyle name="SAPBEXHLevel1 18 4" xfId="6344" xr:uid="{00000000-0005-0000-0000-000093560000}"/>
    <cellStyle name="SAPBEXHLevel1 18 4 2" xfId="14771" xr:uid="{00000000-0005-0000-0000-000094560000}"/>
    <cellStyle name="SAPBEXHLevel1 18 4 2 2" xfId="27942" xr:uid="{00000000-0005-0000-0000-000095560000}"/>
    <cellStyle name="SAPBEXHLevel1 18 4 2 2 2" xfId="40693" xr:uid="{00000000-0005-0000-0000-000096560000}"/>
    <cellStyle name="SAPBEXHLevel1 18 4 3" xfId="10246" xr:uid="{00000000-0005-0000-0000-000097560000}"/>
    <cellStyle name="SAPBEXHLevel1 18 4 3 2" xfId="23420" xr:uid="{00000000-0005-0000-0000-000098560000}"/>
    <cellStyle name="SAPBEXHLevel1 18 4 3 2 2" xfId="36171" xr:uid="{00000000-0005-0000-0000-000099560000}"/>
    <cellStyle name="SAPBEXHLevel1 18 4 4" xfId="20164" xr:uid="{00000000-0005-0000-0000-00009A560000}"/>
    <cellStyle name="SAPBEXHLevel1 18 4 4 2" xfId="32915" xr:uid="{00000000-0005-0000-0000-00009B560000}"/>
    <cellStyle name="SAPBEXHLevel1 18 5" xfId="6345" xr:uid="{00000000-0005-0000-0000-00009C560000}"/>
    <cellStyle name="SAPBEXHLevel1 18 5 2" xfId="14772" xr:uid="{00000000-0005-0000-0000-00009D560000}"/>
    <cellStyle name="SAPBEXHLevel1 18 5 2 2" xfId="27943" xr:uid="{00000000-0005-0000-0000-00009E560000}"/>
    <cellStyle name="SAPBEXHLevel1 18 5 2 2 2" xfId="40694" xr:uid="{00000000-0005-0000-0000-00009F560000}"/>
    <cellStyle name="SAPBEXHLevel1 18 5 3" xfId="12486" xr:uid="{00000000-0005-0000-0000-0000A0560000}"/>
    <cellStyle name="SAPBEXHLevel1 18 5 3 2" xfId="25657" xr:uid="{00000000-0005-0000-0000-0000A1560000}"/>
    <cellStyle name="SAPBEXHLevel1 18 5 3 2 2" xfId="38408" xr:uid="{00000000-0005-0000-0000-0000A2560000}"/>
    <cellStyle name="SAPBEXHLevel1 18 5 4" xfId="20165" xr:uid="{00000000-0005-0000-0000-0000A3560000}"/>
    <cellStyle name="SAPBEXHLevel1 18 5 4 2" xfId="32916" xr:uid="{00000000-0005-0000-0000-0000A4560000}"/>
    <cellStyle name="SAPBEXHLevel1 18 6" xfId="14761" xr:uid="{00000000-0005-0000-0000-0000A5560000}"/>
    <cellStyle name="SAPBEXHLevel1 18 6 2" xfId="27932" xr:uid="{00000000-0005-0000-0000-0000A6560000}"/>
    <cellStyle name="SAPBEXHLevel1 18 6 2 2" xfId="40683" xr:uid="{00000000-0005-0000-0000-0000A7560000}"/>
    <cellStyle name="SAPBEXHLevel1 18 7" xfId="12492" xr:uid="{00000000-0005-0000-0000-0000A8560000}"/>
    <cellStyle name="SAPBEXHLevel1 18 7 2" xfId="25663" xr:uid="{00000000-0005-0000-0000-0000A9560000}"/>
    <cellStyle name="SAPBEXHLevel1 18 7 2 2" xfId="38414" xr:uid="{00000000-0005-0000-0000-0000AA560000}"/>
    <cellStyle name="SAPBEXHLevel1 18 8" xfId="20154" xr:uid="{00000000-0005-0000-0000-0000AB560000}"/>
    <cellStyle name="SAPBEXHLevel1 18 8 2" xfId="32905" xr:uid="{00000000-0005-0000-0000-0000AC560000}"/>
    <cellStyle name="SAPBEXHLevel1 19" xfId="6346" xr:uid="{00000000-0005-0000-0000-0000AD560000}"/>
    <cellStyle name="SAPBEXHLevel1 19 2" xfId="12485" xr:uid="{00000000-0005-0000-0000-0000AE560000}"/>
    <cellStyle name="SAPBEXHLevel1 19 2 2" xfId="25656" xr:uid="{00000000-0005-0000-0000-0000AF560000}"/>
    <cellStyle name="SAPBEXHLevel1 19 2 2 2" xfId="38407" xr:uid="{00000000-0005-0000-0000-0000B0560000}"/>
    <cellStyle name="SAPBEXHLevel1 19 3" xfId="20166" xr:uid="{00000000-0005-0000-0000-0000B1560000}"/>
    <cellStyle name="SAPBEXHLevel1 19 3 2" xfId="32917" xr:uid="{00000000-0005-0000-0000-0000B2560000}"/>
    <cellStyle name="SAPBEXHLevel1 2" xfId="6347" xr:uid="{00000000-0005-0000-0000-0000B3560000}"/>
    <cellStyle name="SAPBEXHLevel1 2 2" xfId="6348" xr:uid="{00000000-0005-0000-0000-0000B4560000}"/>
    <cellStyle name="SAPBEXHLevel1 2 2 2" xfId="6349" xr:uid="{00000000-0005-0000-0000-0000B5560000}"/>
    <cellStyle name="SAPBEXHLevel1 2 2 2 2" xfId="6350" xr:uid="{00000000-0005-0000-0000-0000B6560000}"/>
    <cellStyle name="SAPBEXHLevel1 2 2 2 2 2" xfId="6351" xr:uid="{00000000-0005-0000-0000-0000B7560000}"/>
    <cellStyle name="SAPBEXHLevel1 2 2 2 2 2 2" xfId="12256" xr:uid="{00000000-0005-0000-0000-0000B8560000}"/>
    <cellStyle name="SAPBEXHLevel1 2 2 2 2 2 2 2" xfId="25427" xr:uid="{00000000-0005-0000-0000-0000B9560000}"/>
    <cellStyle name="SAPBEXHLevel1 2 2 2 2 2 2 2 2" xfId="38178" xr:uid="{00000000-0005-0000-0000-0000BA560000}"/>
    <cellStyle name="SAPBEXHLevel1 2 2 2 2 2 3" xfId="20171" xr:uid="{00000000-0005-0000-0000-0000BB560000}"/>
    <cellStyle name="SAPBEXHLevel1 2 2 2 2 2 3 2" xfId="32922" xr:uid="{00000000-0005-0000-0000-0000BC560000}"/>
    <cellStyle name="SAPBEXHLevel1 2 2 2 2 3" xfId="12257" xr:uid="{00000000-0005-0000-0000-0000BD560000}"/>
    <cellStyle name="SAPBEXHLevel1 2 2 2 2 3 2" xfId="25428" xr:uid="{00000000-0005-0000-0000-0000BE560000}"/>
    <cellStyle name="SAPBEXHLevel1 2 2 2 2 3 2 2" xfId="38179" xr:uid="{00000000-0005-0000-0000-0000BF560000}"/>
    <cellStyle name="SAPBEXHLevel1 2 2 2 2 4" xfId="20170" xr:uid="{00000000-0005-0000-0000-0000C0560000}"/>
    <cellStyle name="SAPBEXHLevel1 2 2 2 2 4 2" xfId="32921" xr:uid="{00000000-0005-0000-0000-0000C1560000}"/>
    <cellStyle name="SAPBEXHLevel1 2 2 2 3" xfId="6352" xr:uid="{00000000-0005-0000-0000-0000C2560000}"/>
    <cellStyle name="SAPBEXHLevel1 2 2 2 3 2" xfId="12255" xr:uid="{00000000-0005-0000-0000-0000C3560000}"/>
    <cellStyle name="SAPBEXHLevel1 2 2 2 3 2 2" xfId="25426" xr:uid="{00000000-0005-0000-0000-0000C4560000}"/>
    <cellStyle name="SAPBEXHLevel1 2 2 2 3 2 2 2" xfId="38177" xr:uid="{00000000-0005-0000-0000-0000C5560000}"/>
    <cellStyle name="SAPBEXHLevel1 2 2 2 3 3" xfId="20172" xr:uid="{00000000-0005-0000-0000-0000C6560000}"/>
    <cellStyle name="SAPBEXHLevel1 2 2 2 3 3 2" xfId="32923" xr:uid="{00000000-0005-0000-0000-0000C7560000}"/>
    <cellStyle name="SAPBEXHLevel1 2 2 2 4" xfId="12258" xr:uid="{00000000-0005-0000-0000-0000C8560000}"/>
    <cellStyle name="SAPBEXHLevel1 2 2 2 4 2" xfId="25429" xr:uid="{00000000-0005-0000-0000-0000C9560000}"/>
    <cellStyle name="SAPBEXHLevel1 2 2 2 4 2 2" xfId="38180" xr:uid="{00000000-0005-0000-0000-0000CA560000}"/>
    <cellStyle name="SAPBEXHLevel1 2 2 2 5" xfId="20169" xr:uid="{00000000-0005-0000-0000-0000CB560000}"/>
    <cellStyle name="SAPBEXHLevel1 2 2 2 5 2" xfId="32920" xr:uid="{00000000-0005-0000-0000-0000CC560000}"/>
    <cellStyle name="SAPBEXHLevel1 2 2 3" xfId="6353" xr:uid="{00000000-0005-0000-0000-0000CD560000}"/>
    <cellStyle name="SAPBEXHLevel1 2 2 3 2" xfId="12254" xr:uid="{00000000-0005-0000-0000-0000CE560000}"/>
    <cellStyle name="SAPBEXHLevel1 2 2 3 2 2" xfId="25425" xr:uid="{00000000-0005-0000-0000-0000CF560000}"/>
    <cellStyle name="SAPBEXHLevel1 2 2 3 2 2 2" xfId="38176" xr:uid="{00000000-0005-0000-0000-0000D0560000}"/>
    <cellStyle name="SAPBEXHLevel1 2 2 3 3" xfId="20173" xr:uid="{00000000-0005-0000-0000-0000D1560000}"/>
    <cellStyle name="SAPBEXHLevel1 2 2 3 3 2" xfId="32924" xr:uid="{00000000-0005-0000-0000-0000D2560000}"/>
    <cellStyle name="SAPBEXHLevel1 2 2 4" xfId="12371" xr:uid="{00000000-0005-0000-0000-0000D3560000}"/>
    <cellStyle name="SAPBEXHLevel1 2 2 4 2" xfId="25542" xr:uid="{00000000-0005-0000-0000-0000D4560000}"/>
    <cellStyle name="SAPBEXHLevel1 2 2 4 2 2" xfId="38293" xr:uid="{00000000-0005-0000-0000-0000D5560000}"/>
    <cellStyle name="SAPBEXHLevel1 2 2 5" xfId="20168" xr:uid="{00000000-0005-0000-0000-0000D6560000}"/>
    <cellStyle name="SAPBEXHLevel1 2 2 5 2" xfId="32919" xr:uid="{00000000-0005-0000-0000-0000D7560000}"/>
    <cellStyle name="SAPBEXHLevel1 2 3" xfId="6354" xr:uid="{00000000-0005-0000-0000-0000D8560000}"/>
    <cellStyle name="SAPBEXHLevel1 2 3 2" xfId="6355" xr:uid="{00000000-0005-0000-0000-0000D9560000}"/>
    <cellStyle name="SAPBEXHLevel1 2 3 2 2" xfId="12252" xr:uid="{00000000-0005-0000-0000-0000DA560000}"/>
    <cellStyle name="SAPBEXHLevel1 2 3 2 2 2" xfId="25423" xr:uid="{00000000-0005-0000-0000-0000DB560000}"/>
    <cellStyle name="SAPBEXHLevel1 2 3 2 2 2 2" xfId="38174" xr:uid="{00000000-0005-0000-0000-0000DC560000}"/>
    <cellStyle name="SAPBEXHLevel1 2 3 2 3" xfId="20175" xr:uid="{00000000-0005-0000-0000-0000DD560000}"/>
    <cellStyle name="SAPBEXHLevel1 2 3 2 3 2" xfId="32926" xr:uid="{00000000-0005-0000-0000-0000DE560000}"/>
    <cellStyle name="SAPBEXHLevel1 2 3 3" xfId="6356" xr:uid="{00000000-0005-0000-0000-0000DF560000}"/>
    <cellStyle name="SAPBEXHLevel1 2 3 3 2" xfId="12251" xr:uid="{00000000-0005-0000-0000-0000E0560000}"/>
    <cellStyle name="SAPBEXHLevel1 2 3 3 2 2" xfId="25422" xr:uid="{00000000-0005-0000-0000-0000E1560000}"/>
    <cellStyle name="SAPBEXHLevel1 2 3 3 2 2 2" xfId="38173" xr:uid="{00000000-0005-0000-0000-0000E2560000}"/>
    <cellStyle name="SAPBEXHLevel1 2 3 3 3" xfId="20176" xr:uid="{00000000-0005-0000-0000-0000E3560000}"/>
    <cellStyle name="SAPBEXHLevel1 2 3 3 3 2" xfId="32927" xr:uid="{00000000-0005-0000-0000-0000E4560000}"/>
    <cellStyle name="SAPBEXHLevel1 2 3 4" xfId="6357" xr:uid="{00000000-0005-0000-0000-0000E5560000}"/>
    <cellStyle name="SAPBEXHLevel1 2 3 4 2" xfId="12250" xr:uid="{00000000-0005-0000-0000-0000E6560000}"/>
    <cellStyle name="SAPBEXHLevel1 2 3 4 2 2" xfId="25421" xr:uid="{00000000-0005-0000-0000-0000E7560000}"/>
    <cellStyle name="SAPBEXHLevel1 2 3 4 2 2 2" xfId="38172" xr:uid="{00000000-0005-0000-0000-0000E8560000}"/>
    <cellStyle name="SAPBEXHLevel1 2 3 4 3" xfId="20177" xr:uid="{00000000-0005-0000-0000-0000E9560000}"/>
    <cellStyle name="SAPBEXHLevel1 2 3 4 3 2" xfId="32928" xr:uid="{00000000-0005-0000-0000-0000EA560000}"/>
    <cellStyle name="SAPBEXHLevel1 2 3 5" xfId="12253" xr:uid="{00000000-0005-0000-0000-0000EB560000}"/>
    <cellStyle name="SAPBEXHLevel1 2 3 5 2" xfId="25424" xr:uid="{00000000-0005-0000-0000-0000EC560000}"/>
    <cellStyle name="SAPBEXHLevel1 2 3 5 2 2" xfId="38175" xr:uid="{00000000-0005-0000-0000-0000ED560000}"/>
    <cellStyle name="SAPBEXHLevel1 2 3 6" xfId="20174" xr:uid="{00000000-0005-0000-0000-0000EE560000}"/>
    <cellStyle name="SAPBEXHLevel1 2 3 6 2" xfId="32925" xr:uid="{00000000-0005-0000-0000-0000EF560000}"/>
    <cellStyle name="SAPBEXHLevel1 2 4" xfId="6358" xr:uid="{00000000-0005-0000-0000-0000F0560000}"/>
    <cellStyle name="SAPBEXHLevel1 2 4 2" xfId="12249" xr:uid="{00000000-0005-0000-0000-0000F1560000}"/>
    <cellStyle name="SAPBEXHLevel1 2 4 2 2" xfId="25420" xr:uid="{00000000-0005-0000-0000-0000F2560000}"/>
    <cellStyle name="SAPBEXHLevel1 2 4 2 2 2" xfId="38171" xr:uid="{00000000-0005-0000-0000-0000F3560000}"/>
    <cellStyle name="SAPBEXHLevel1 2 4 3" xfId="20178" xr:uid="{00000000-0005-0000-0000-0000F4560000}"/>
    <cellStyle name="SAPBEXHLevel1 2 4 3 2" xfId="32929" xr:uid="{00000000-0005-0000-0000-0000F5560000}"/>
    <cellStyle name="SAPBEXHLevel1 2 5" xfId="6359" xr:uid="{00000000-0005-0000-0000-0000F6560000}"/>
    <cellStyle name="SAPBEXHLevel1 2 5 2" xfId="12248" xr:uid="{00000000-0005-0000-0000-0000F7560000}"/>
    <cellStyle name="SAPBEXHLevel1 2 5 2 2" xfId="25419" xr:uid="{00000000-0005-0000-0000-0000F8560000}"/>
    <cellStyle name="SAPBEXHLevel1 2 5 2 2 2" xfId="38170" xr:uid="{00000000-0005-0000-0000-0000F9560000}"/>
    <cellStyle name="SAPBEXHLevel1 2 5 3" xfId="20179" xr:uid="{00000000-0005-0000-0000-0000FA560000}"/>
    <cellStyle name="SAPBEXHLevel1 2 5 3 2" xfId="32930" xr:uid="{00000000-0005-0000-0000-0000FB560000}"/>
    <cellStyle name="SAPBEXHLevel1 2 6" xfId="12484" xr:uid="{00000000-0005-0000-0000-0000FC560000}"/>
    <cellStyle name="SAPBEXHLevel1 2 6 2" xfId="25655" xr:uid="{00000000-0005-0000-0000-0000FD560000}"/>
    <cellStyle name="SAPBEXHLevel1 2 6 2 2" xfId="38406" xr:uid="{00000000-0005-0000-0000-0000FE560000}"/>
    <cellStyle name="SAPBEXHLevel1 2 7" xfId="20167" xr:uid="{00000000-0005-0000-0000-0000FF560000}"/>
    <cellStyle name="SAPBEXHLevel1 2 7 2" xfId="32918" xr:uid="{00000000-0005-0000-0000-000000570000}"/>
    <cellStyle name="SAPBEXHLevel1 20" xfId="12589" xr:uid="{00000000-0005-0000-0000-000001570000}"/>
    <cellStyle name="SAPBEXHLevel1 20 2" xfId="25760" xr:uid="{00000000-0005-0000-0000-000002570000}"/>
    <cellStyle name="SAPBEXHLevel1 20 2 2" xfId="38511" xr:uid="{00000000-0005-0000-0000-000003570000}"/>
    <cellStyle name="SAPBEXHLevel1 21" xfId="20057" xr:uid="{00000000-0005-0000-0000-000004570000}"/>
    <cellStyle name="SAPBEXHLevel1 21 2" xfId="32808" xr:uid="{00000000-0005-0000-0000-000005570000}"/>
    <cellStyle name="SAPBEXHLevel1 3" xfId="6360" xr:uid="{00000000-0005-0000-0000-000006570000}"/>
    <cellStyle name="SAPBEXHLevel1 3 2" xfId="6361" xr:uid="{00000000-0005-0000-0000-000007570000}"/>
    <cellStyle name="SAPBEXHLevel1 3 2 2" xfId="6362" xr:uid="{00000000-0005-0000-0000-000008570000}"/>
    <cellStyle name="SAPBEXHLevel1 3 2 2 2" xfId="6363" xr:uid="{00000000-0005-0000-0000-000009570000}"/>
    <cellStyle name="SAPBEXHLevel1 3 2 2 2 2" xfId="6364" xr:uid="{00000000-0005-0000-0000-00000A570000}"/>
    <cellStyle name="SAPBEXHLevel1 3 2 2 2 2 2" xfId="14791" xr:uid="{00000000-0005-0000-0000-00000B570000}"/>
    <cellStyle name="SAPBEXHLevel1 3 2 2 2 2 2 2" xfId="27962" xr:uid="{00000000-0005-0000-0000-00000C570000}"/>
    <cellStyle name="SAPBEXHLevel1 3 2 2 2 2 2 2 2" xfId="40713" xr:uid="{00000000-0005-0000-0000-00000D570000}"/>
    <cellStyle name="SAPBEXHLevel1 3 2 2 2 2 3" xfId="12243" xr:uid="{00000000-0005-0000-0000-00000E570000}"/>
    <cellStyle name="SAPBEXHLevel1 3 2 2 2 2 3 2" xfId="25414" xr:uid="{00000000-0005-0000-0000-00000F570000}"/>
    <cellStyle name="SAPBEXHLevel1 3 2 2 2 2 3 2 2" xfId="38165" xr:uid="{00000000-0005-0000-0000-000010570000}"/>
    <cellStyle name="SAPBEXHLevel1 3 2 2 2 2 4" xfId="20184" xr:uid="{00000000-0005-0000-0000-000011570000}"/>
    <cellStyle name="SAPBEXHLevel1 3 2 2 2 2 4 2" xfId="32935" xr:uid="{00000000-0005-0000-0000-000012570000}"/>
    <cellStyle name="SAPBEXHLevel1 3 2 2 2 3" xfId="6365" xr:uid="{00000000-0005-0000-0000-000013570000}"/>
    <cellStyle name="SAPBEXHLevel1 3 2 2 2 3 2" xfId="14792" xr:uid="{00000000-0005-0000-0000-000014570000}"/>
    <cellStyle name="SAPBEXHLevel1 3 2 2 2 3 2 2" xfId="27963" xr:uid="{00000000-0005-0000-0000-000015570000}"/>
    <cellStyle name="SAPBEXHLevel1 3 2 2 2 3 2 2 2" xfId="40714" xr:uid="{00000000-0005-0000-0000-000016570000}"/>
    <cellStyle name="SAPBEXHLevel1 3 2 2 2 3 3" xfId="12242" xr:uid="{00000000-0005-0000-0000-000017570000}"/>
    <cellStyle name="SAPBEXHLevel1 3 2 2 2 3 3 2" xfId="25413" xr:uid="{00000000-0005-0000-0000-000018570000}"/>
    <cellStyle name="SAPBEXHLevel1 3 2 2 2 3 3 2 2" xfId="38164" xr:uid="{00000000-0005-0000-0000-000019570000}"/>
    <cellStyle name="SAPBEXHLevel1 3 2 2 2 3 4" xfId="20185" xr:uid="{00000000-0005-0000-0000-00001A570000}"/>
    <cellStyle name="SAPBEXHLevel1 3 2 2 2 3 4 2" xfId="32936" xr:uid="{00000000-0005-0000-0000-00001B570000}"/>
    <cellStyle name="SAPBEXHLevel1 3 2 2 2 4" xfId="14790" xr:uid="{00000000-0005-0000-0000-00001C570000}"/>
    <cellStyle name="SAPBEXHLevel1 3 2 2 2 4 2" xfId="27961" xr:uid="{00000000-0005-0000-0000-00001D570000}"/>
    <cellStyle name="SAPBEXHLevel1 3 2 2 2 4 2 2" xfId="40712" xr:uid="{00000000-0005-0000-0000-00001E570000}"/>
    <cellStyle name="SAPBEXHLevel1 3 2 2 2 5" xfId="12244" xr:uid="{00000000-0005-0000-0000-00001F570000}"/>
    <cellStyle name="SAPBEXHLevel1 3 2 2 2 5 2" xfId="25415" xr:uid="{00000000-0005-0000-0000-000020570000}"/>
    <cellStyle name="SAPBEXHLevel1 3 2 2 2 5 2 2" xfId="38166" xr:uid="{00000000-0005-0000-0000-000021570000}"/>
    <cellStyle name="SAPBEXHLevel1 3 2 2 2 6" xfId="20183" xr:uid="{00000000-0005-0000-0000-000022570000}"/>
    <cellStyle name="SAPBEXHLevel1 3 2 2 2 6 2" xfId="32934" xr:uid="{00000000-0005-0000-0000-000023570000}"/>
    <cellStyle name="SAPBEXHLevel1 3 2 2 3" xfId="6366" xr:uid="{00000000-0005-0000-0000-000024570000}"/>
    <cellStyle name="SAPBEXHLevel1 3 2 2 3 2" xfId="14793" xr:uid="{00000000-0005-0000-0000-000025570000}"/>
    <cellStyle name="SAPBEXHLevel1 3 2 2 3 2 2" xfId="27964" xr:uid="{00000000-0005-0000-0000-000026570000}"/>
    <cellStyle name="SAPBEXHLevel1 3 2 2 3 2 2 2" xfId="40715" xr:uid="{00000000-0005-0000-0000-000027570000}"/>
    <cellStyle name="SAPBEXHLevel1 3 2 2 3 3" xfId="10245" xr:uid="{00000000-0005-0000-0000-000028570000}"/>
    <cellStyle name="SAPBEXHLevel1 3 2 2 3 3 2" xfId="23419" xr:uid="{00000000-0005-0000-0000-000029570000}"/>
    <cellStyle name="SAPBEXHLevel1 3 2 2 3 3 2 2" xfId="36170" xr:uid="{00000000-0005-0000-0000-00002A570000}"/>
    <cellStyle name="SAPBEXHLevel1 3 2 2 3 4" xfId="20186" xr:uid="{00000000-0005-0000-0000-00002B570000}"/>
    <cellStyle name="SAPBEXHLevel1 3 2 2 3 4 2" xfId="32937" xr:uid="{00000000-0005-0000-0000-00002C570000}"/>
    <cellStyle name="SAPBEXHLevel1 3 2 2 4" xfId="6367" xr:uid="{00000000-0005-0000-0000-00002D570000}"/>
    <cellStyle name="SAPBEXHLevel1 3 2 2 4 2" xfId="14794" xr:uid="{00000000-0005-0000-0000-00002E570000}"/>
    <cellStyle name="SAPBEXHLevel1 3 2 2 4 2 2" xfId="27965" xr:uid="{00000000-0005-0000-0000-00002F570000}"/>
    <cellStyle name="SAPBEXHLevel1 3 2 2 4 2 2 2" xfId="40716" xr:uid="{00000000-0005-0000-0000-000030570000}"/>
    <cellStyle name="SAPBEXHLevel1 3 2 2 4 3" xfId="12241" xr:uid="{00000000-0005-0000-0000-000031570000}"/>
    <cellStyle name="SAPBEXHLevel1 3 2 2 4 3 2" xfId="25412" xr:uid="{00000000-0005-0000-0000-000032570000}"/>
    <cellStyle name="SAPBEXHLevel1 3 2 2 4 3 2 2" xfId="38163" xr:uid="{00000000-0005-0000-0000-000033570000}"/>
    <cellStyle name="SAPBEXHLevel1 3 2 2 4 4" xfId="20187" xr:uid="{00000000-0005-0000-0000-000034570000}"/>
    <cellStyle name="SAPBEXHLevel1 3 2 2 4 4 2" xfId="32938" xr:uid="{00000000-0005-0000-0000-000035570000}"/>
    <cellStyle name="SAPBEXHLevel1 3 2 2 5" xfId="6368" xr:uid="{00000000-0005-0000-0000-000036570000}"/>
    <cellStyle name="SAPBEXHLevel1 3 2 2 5 2" xfId="14795" xr:uid="{00000000-0005-0000-0000-000037570000}"/>
    <cellStyle name="SAPBEXHLevel1 3 2 2 5 2 2" xfId="27966" xr:uid="{00000000-0005-0000-0000-000038570000}"/>
    <cellStyle name="SAPBEXHLevel1 3 2 2 5 2 2 2" xfId="40717" xr:uid="{00000000-0005-0000-0000-000039570000}"/>
    <cellStyle name="SAPBEXHLevel1 3 2 2 5 3" xfId="12240" xr:uid="{00000000-0005-0000-0000-00003A570000}"/>
    <cellStyle name="SAPBEXHLevel1 3 2 2 5 3 2" xfId="25411" xr:uid="{00000000-0005-0000-0000-00003B570000}"/>
    <cellStyle name="SAPBEXHLevel1 3 2 2 5 3 2 2" xfId="38162" xr:uid="{00000000-0005-0000-0000-00003C570000}"/>
    <cellStyle name="SAPBEXHLevel1 3 2 2 5 4" xfId="20188" xr:uid="{00000000-0005-0000-0000-00003D570000}"/>
    <cellStyle name="SAPBEXHLevel1 3 2 2 5 4 2" xfId="32939" xr:uid="{00000000-0005-0000-0000-00003E570000}"/>
    <cellStyle name="SAPBEXHLevel1 3 2 2 6" xfId="12245" xr:uid="{00000000-0005-0000-0000-00003F570000}"/>
    <cellStyle name="SAPBEXHLevel1 3 2 2 6 2" xfId="25416" xr:uid="{00000000-0005-0000-0000-000040570000}"/>
    <cellStyle name="SAPBEXHLevel1 3 2 2 6 2 2" xfId="38167" xr:uid="{00000000-0005-0000-0000-000041570000}"/>
    <cellStyle name="SAPBEXHLevel1 3 2 2 7" xfId="20182" xr:uid="{00000000-0005-0000-0000-000042570000}"/>
    <cellStyle name="SAPBEXHLevel1 3 2 2 7 2" xfId="32933" xr:uid="{00000000-0005-0000-0000-000043570000}"/>
    <cellStyle name="SAPBEXHLevel1 3 2 3" xfId="6369" xr:uid="{00000000-0005-0000-0000-000044570000}"/>
    <cellStyle name="SAPBEXHLevel1 3 2 3 2" xfId="6370" xr:uid="{00000000-0005-0000-0000-000045570000}"/>
    <cellStyle name="SAPBEXHLevel1 3 2 3 2 2" xfId="14797" xr:uid="{00000000-0005-0000-0000-000046570000}"/>
    <cellStyle name="SAPBEXHLevel1 3 2 3 2 2 2" xfId="27968" xr:uid="{00000000-0005-0000-0000-000047570000}"/>
    <cellStyle name="SAPBEXHLevel1 3 2 3 2 2 2 2" xfId="40719" xr:uid="{00000000-0005-0000-0000-000048570000}"/>
    <cellStyle name="SAPBEXHLevel1 3 2 3 2 3" xfId="12238" xr:uid="{00000000-0005-0000-0000-000049570000}"/>
    <cellStyle name="SAPBEXHLevel1 3 2 3 2 3 2" xfId="25409" xr:uid="{00000000-0005-0000-0000-00004A570000}"/>
    <cellStyle name="SAPBEXHLevel1 3 2 3 2 3 2 2" xfId="38160" xr:uid="{00000000-0005-0000-0000-00004B570000}"/>
    <cellStyle name="SAPBEXHLevel1 3 2 3 2 4" xfId="20190" xr:uid="{00000000-0005-0000-0000-00004C570000}"/>
    <cellStyle name="SAPBEXHLevel1 3 2 3 2 4 2" xfId="32941" xr:uid="{00000000-0005-0000-0000-00004D570000}"/>
    <cellStyle name="SAPBEXHLevel1 3 2 3 3" xfId="6371" xr:uid="{00000000-0005-0000-0000-00004E570000}"/>
    <cellStyle name="SAPBEXHLevel1 3 2 3 3 2" xfId="14798" xr:uid="{00000000-0005-0000-0000-00004F570000}"/>
    <cellStyle name="SAPBEXHLevel1 3 2 3 3 2 2" xfId="27969" xr:uid="{00000000-0005-0000-0000-000050570000}"/>
    <cellStyle name="SAPBEXHLevel1 3 2 3 3 2 2 2" xfId="40720" xr:uid="{00000000-0005-0000-0000-000051570000}"/>
    <cellStyle name="SAPBEXHLevel1 3 2 3 3 3" xfId="12237" xr:uid="{00000000-0005-0000-0000-000052570000}"/>
    <cellStyle name="SAPBEXHLevel1 3 2 3 3 3 2" xfId="25408" xr:uid="{00000000-0005-0000-0000-000053570000}"/>
    <cellStyle name="SAPBEXHLevel1 3 2 3 3 3 2 2" xfId="38159" xr:uid="{00000000-0005-0000-0000-000054570000}"/>
    <cellStyle name="SAPBEXHLevel1 3 2 3 3 4" xfId="20191" xr:uid="{00000000-0005-0000-0000-000055570000}"/>
    <cellStyle name="SAPBEXHLevel1 3 2 3 3 4 2" xfId="32942" xr:uid="{00000000-0005-0000-0000-000056570000}"/>
    <cellStyle name="SAPBEXHLevel1 3 2 3 4" xfId="6372" xr:uid="{00000000-0005-0000-0000-000057570000}"/>
    <cellStyle name="SAPBEXHLevel1 3 2 3 4 2" xfId="14799" xr:uid="{00000000-0005-0000-0000-000058570000}"/>
    <cellStyle name="SAPBEXHLevel1 3 2 3 4 2 2" xfId="27970" xr:uid="{00000000-0005-0000-0000-000059570000}"/>
    <cellStyle name="SAPBEXHLevel1 3 2 3 4 2 2 2" xfId="40721" xr:uid="{00000000-0005-0000-0000-00005A570000}"/>
    <cellStyle name="SAPBEXHLevel1 3 2 3 4 3" xfId="12236" xr:uid="{00000000-0005-0000-0000-00005B570000}"/>
    <cellStyle name="SAPBEXHLevel1 3 2 3 4 3 2" xfId="25407" xr:uid="{00000000-0005-0000-0000-00005C570000}"/>
    <cellStyle name="SAPBEXHLevel1 3 2 3 4 3 2 2" xfId="38158" xr:uid="{00000000-0005-0000-0000-00005D570000}"/>
    <cellStyle name="SAPBEXHLevel1 3 2 3 4 4" xfId="20192" xr:uid="{00000000-0005-0000-0000-00005E570000}"/>
    <cellStyle name="SAPBEXHLevel1 3 2 3 4 4 2" xfId="32943" xr:uid="{00000000-0005-0000-0000-00005F570000}"/>
    <cellStyle name="SAPBEXHLevel1 3 2 3 5" xfId="12239" xr:uid="{00000000-0005-0000-0000-000060570000}"/>
    <cellStyle name="SAPBEXHLevel1 3 2 3 5 2" xfId="25410" xr:uid="{00000000-0005-0000-0000-000061570000}"/>
    <cellStyle name="SAPBEXHLevel1 3 2 3 5 2 2" xfId="38161" xr:uid="{00000000-0005-0000-0000-000062570000}"/>
    <cellStyle name="SAPBEXHLevel1 3 2 3 6" xfId="20189" xr:uid="{00000000-0005-0000-0000-000063570000}"/>
    <cellStyle name="SAPBEXHLevel1 3 2 3 6 2" xfId="32940" xr:uid="{00000000-0005-0000-0000-000064570000}"/>
    <cellStyle name="SAPBEXHLevel1 3 2 4" xfId="6373" xr:uid="{00000000-0005-0000-0000-000065570000}"/>
    <cellStyle name="SAPBEXHLevel1 3 2 4 2" xfId="14800" xr:uid="{00000000-0005-0000-0000-000066570000}"/>
    <cellStyle name="SAPBEXHLevel1 3 2 4 2 2" xfId="27971" xr:uid="{00000000-0005-0000-0000-000067570000}"/>
    <cellStyle name="SAPBEXHLevel1 3 2 4 2 2 2" xfId="40722" xr:uid="{00000000-0005-0000-0000-000068570000}"/>
    <cellStyle name="SAPBEXHLevel1 3 2 4 3" xfId="12235" xr:uid="{00000000-0005-0000-0000-000069570000}"/>
    <cellStyle name="SAPBEXHLevel1 3 2 4 3 2" xfId="25406" xr:uid="{00000000-0005-0000-0000-00006A570000}"/>
    <cellStyle name="SAPBEXHLevel1 3 2 4 3 2 2" xfId="38157" xr:uid="{00000000-0005-0000-0000-00006B570000}"/>
    <cellStyle name="SAPBEXHLevel1 3 2 4 4" xfId="20193" xr:uid="{00000000-0005-0000-0000-00006C570000}"/>
    <cellStyle name="SAPBEXHLevel1 3 2 4 4 2" xfId="32944" xr:uid="{00000000-0005-0000-0000-00006D570000}"/>
    <cellStyle name="SAPBEXHLevel1 3 2 5" xfId="6374" xr:uid="{00000000-0005-0000-0000-00006E570000}"/>
    <cellStyle name="SAPBEXHLevel1 3 2 5 2" xfId="14801" xr:uid="{00000000-0005-0000-0000-00006F570000}"/>
    <cellStyle name="SAPBEXHLevel1 3 2 5 2 2" xfId="27972" xr:uid="{00000000-0005-0000-0000-000070570000}"/>
    <cellStyle name="SAPBEXHLevel1 3 2 5 2 2 2" xfId="40723" xr:uid="{00000000-0005-0000-0000-000071570000}"/>
    <cellStyle name="SAPBEXHLevel1 3 2 5 3" xfId="12234" xr:uid="{00000000-0005-0000-0000-000072570000}"/>
    <cellStyle name="SAPBEXHLevel1 3 2 5 3 2" xfId="25405" xr:uid="{00000000-0005-0000-0000-000073570000}"/>
    <cellStyle name="SAPBEXHLevel1 3 2 5 3 2 2" xfId="38156" xr:uid="{00000000-0005-0000-0000-000074570000}"/>
    <cellStyle name="SAPBEXHLevel1 3 2 5 4" xfId="20194" xr:uid="{00000000-0005-0000-0000-000075570000}"/>
    <cellStyle name="SAPBEXHLevel1 3 2 5 4 2" xfId="32945" xr:uid="{00000000-0005-0000-0000-000076570000}"/>
    <cellStyle name="SAPBEXHLevel1 3 2 6" xfId="6375" xr:uid="{00000000-0005-0000-0000-000077570000}"/>
    <cellStyle name="SAPBEXHLevel1 3 2 6 2" xfId="14802" xr:uid="{00000000-0005-0000-0000-000078570000}"/>
    <cellStyle name="SAPBEXHLevel1 3 2 6 2 2" xfId="27973" xr:uid="{00000000-0005-0000-0000-000079570000}"/>
    <cellStyle name="SAPBEXHLevel1 3 2 6 2 2 2" xfId="40724" xr:uid="{00000000-0005-0000-0000-00007A570000}"/>
    <cellStyle name="SAPBEXHLevel1 3 2 6 3" xfId="12233" xr:uid="{00000000-0005-0000-0000-00007B570000}"/>
    <cellStyle name="SAPBEXHLevel1 3 2 6 3 2" xfId="25404" xr:uid="{00000000-0005-0000-0000-00007C570000}"/>
    <cellStyle name="SAPBEXHLevel1 3 2 6 3 2 2" xfId="38155" xr:uid="{00000000-0005-0000-0000-00007D570000}"/>
    <cellStyle name="SAPBEXHLevel1 3 2 6 4" xfId="20195" xr:uid="{00000000-0005-0000-0000-00007E570000}"/>
    <cellStyle name="SAPBEXHLevel1 3 2 6 4 2" xfId="32946" xr:uid="{00000000-0005-0000-0000-00007F570000}"/>
    <cellStyle name="SAPBEXHLevel1 3 2 7" xfId="12246" xr:uid="{00000000-0005-0000-0000-000080570000}"/>
    <cellStyle name="SAPBEXHLevel1 3 2 7 2" xfId="25417" xr:uid="{00000000-0005-0000-0000-000081570000}"/>
    <cellStyle name="SAPBEXHLevel1 3 2 7 2 2" xfId="38168" xr:uid="{00000000-0005-0000-0000-000082570000}"/>
    <cellStyle name="SAPBEXHLevel1 3 2 8" xfId="20181" xr:uid="{00000000-0005-0000-0000-000083570000}"/>
    <cellStyle name="SAPBEXHLevel1 3 2 8 2" xfId="32932" xr:uid="{00000000-0005-0000-0000-000084570000}"/>
    <cellStyle name="SAPBEXHLevel1 3 3" xfId="6376" xr:uid="{00000000-0005-0000-0000-000085570000}"/>
    <cellStyle name="SAPBEXHLevel1 3 3 2" xfId="6377" xr:uid="{00000000-0005-0000-0000-000086570000}"/>
    <cellStyle name="SAPBEXHLevel1 3 3 2 2" xfId="6378" xr:uid="{00000000-0005-0000-0000-000087570000}"/>
    <cellStyle name="SAPBEXHLevel1 3 3 2 2 2" xfId="12230" xr:uid="{00000000-0005-0000-0000-000088570000}"/>
    <cellStyle name="SAPBEXHLevel1 3 3 2 2 2 2" xfId="25401" xr:uid="{00000000-0005-0000-0000-000089570000}"/>
    <cellStyle name="SAPBEXHLevel1 3 3 2 2 2 2 2" xfId="38152" xr:uid="{00000000-0005-0000-0000-00008A570000}"/>
    <cellStyle name="SAPBEXHLevel1 3 3 2 2 3" xfId="20198" xr:uid="{00000000-0005-0000-0000-00008B570000}"/>
    <cellStyle name="SAPBEXHLevel1 3 3 2 2 3 2" xfId="32949" xr:uid="{00000000-0005-0000-0000-00008C570000}"/>
    <cellStyle name="SAPBEXHLevel1 3 3 2 3" xfId="12231" xr:uid="{00000000-0005-0000-0000-00008D570000}"/>
    <cellStyle name="SAPBEXHLevel1 3 3 2 3 2" xfId="25402" xr:uid="{00000000-0005-0000-0000-00008E570000}"/>
    <cellStyle name="SAPBEXHLevel1 3 3 2 3 2 2" xfId="38153" xr:uid="{00000000-0005-0000-0000-00008F570000}"/>
    <cellStyle name="SAPBEXHLevel1 3 3 2 4" xfId="20197" xr:uid="{00000000-0005-0000-0000-000090570000}"/>
    <cellStyle name="SAPBEXHLevel1 3 3 2 4 2" xfId="32948" xr:uid="{00000000-0005-0000-0000-000091570000}"/>
    <cellStyle name="SAPBEXHLevel1 3 3 3" xfId="6379" xr:uid="{00000000-0005-0000-0000-000092570000}"/>
    <cellStyle name="SAPBEXHLevel1 3 3 3 2" xfId="12229" xr:uid="{00000000-0005-0000-0000-000093570000}"/>
    <cellStyle name="SAPBEXHLevel1 3 3 3 2 2" xfId="25400" xr:uid="{00000000-0005-0000-0000-000094570000}"/>
    <cellStyle name="SAPBEXHLevel1 3 3 3 2 2 2" xfId="38151" xr:uid="{00000000-0005-0000-0000-000095570000}"/>
    <cellStyle name="SAPBEXHLevel1 3 3 3 3" xfId="20199" xr:uid="{00000000-0005-0000-0000-000096570000}"/>
    <cellStyle name="SAPBEXHLevel1 3 3 3 3 2" xfId="32950" xr:uid="{00000000-0005-0000-0000-000097570000}"/>
    <cellStyle name="SAPBEXHLevel1 3 3 4" xfId="12232" xr:uid="{00000000-0005-0000-0000-000098570000}"/>
    <cellStyle name="SAPBEXHLevel1 3 3 4 2" xfId="25403" xr:uid="{00000000-0005-0000-0000-000099570000}"/>
    <cellStyle name="SAPBEXHLevel1 3 3 4 2 2" xfId="38154" xr:uid="{00000000-0005-0000-0000-00009A570000}"/>
    <cellStyle name="SAPBEXHLevel1 3 3 5" xfId="20196" xr:uid="{00000000-0005-0000-0000-00009B570000}"/>
    <cellStyle name="SAPBEXHLevel1 3 3 5 2" xfId="32947" xr:uid="{00000000-0005-0000-0000-00009C570000}"/>
    <cellStyle name="SAPBEXHLevel1 3 4" xfId="6380" xr:uid="{00000000-0005-0000-0000-00009D570000}"/>
    <cellStyle name="SAPBEXHLevel1 3 4 2" xfId="12228" xr:uid="{00000000-0005-0000-0000-00009E570000}"/>
    <cellStyle name="SAPBEXHLevel1 3 4 2 2" xfId="25399" xr:uid="{00000000-0005-0000-0000-00009F570000}"/>
    <cellStyle name="SAPBEXHLevel1 3 4 2 2 2" xfId="38150" xr:uid="{00000000-0005-0000-0000-0000A0570000}"/>
    <cellStyle name="SAPBEXHLevel1 3 4 3" xfId="20200" xr:uid="{00000000-0005-0000-0000-0000A1570000}"/>
    <cellStyle name="SAPBEXHLevel1 3 4 3 2" xfId="32951" xr:uid="{00000000-0005-0000-0000-0000A2570000}"/>
    <cellStyle name="SAPBEXHLevel1 3 5" xfId="12247" xr:uid="{00000000-0005-0000-0000-0000A3570000}"/>
    <cellStyle name="SAPBEXHLevel1 3 5 2" xfId="25418" xr:uid="{00000000-0005-0000-0000-0000A4570000}"/>
    <cellStyle name="SAPBEXHLevel1 3 5 2 2" xfId="38169" xr:uid="{00000000-0005-0000-0000-0000A5570000}"/>
    <cellStyle name="SAPBEXHLevel1 3 6" xfId="20180" xr:uid="{00000000-0005-0000-0000-0000A6570000}"/>
    <cellStyle name="SAPBEXHLevel1 3 6 2" xfId="32931" xr:uid="{00000000-0005-0000-0000-0000A7570000}"/>
    <cellStyle name="SAPBEXHLevel1 4" xfId="6381" xr:uid="{00000000-0005-0000-0000-0000A8570000}"/>
    <cellStyle name="SAPBEXHLevel1 4 2" xfId="6382" xr:uid="{00000000-0005-0000-0000-0000A9570000}"/>
    <cellStyle name="SAPBEXHLevel1 4 2 2" xfId="6383" xr:uid="{00000000-0005-0000-0000-0000AA570000}"/>
    <cellStyle name="SAPBEXHLevel1 4 2 2 2" xfId="6384" xr:uid="{00000000-0005-0000-0000-0000AB570000}"/>
    <cellStyle name="SAPBEXHLevel1 4 2 2 2 2" xfId="14811" xr:uid="{00000000-0005-0000-0000-0000AC570000}"/>
    <cellStyle name="SAPBEXHLevel1 4 2 2 2 2 2" xfId="27982" xr:uid="{00000000-0005-0000-0000-0000AD570000}"/>
    <cellStyle name="SAPBEXHLevel1 4 2 2 2 2 2 2" xfId="40733" xr:uid="{00000000-0005-0000-0000-0000AE570000}"/>
    <cellStyle name="SAPBEXHLevel1 4 2 2 2 3" xfId="12224" xr:uid="{00000000-0005-0000-0000-0000AF570000}"/>
    <cellStyle name="SAPBEXHLevel1 4 2 2 2 3 2" xfId="25395" xr:uid="{00000000-0005-0000-0000-0000B0570000}"/>
    <cellStyle name="SAPBEXHLevel1 4 2 2 2 3 2 2" xfId="38146" xr:uid="{00000000-0005-0000-0000-0000B1570000}"/>
    <cellStyle name="SAPBEXHLevel1 4 2 2 2 4" xfId="20204" xr:uid="{00000000-0005-0000-0000-0000B2570000}"/>
    <cellStyle name="SAPBEXHLevel1 4 2 2 2 4 2" xfId="32955" xr:uid="{00000000-0005-0000-0000-0000B3570000}"/>
    <cellStyle name="SAPBEXHLevel1 4 2 2 3" xfId="6385" xr:uid="{00000000-0005-0000-0000-0000B4570000}"/>
    <cellStyle name="SAPBEXHLevel1 4 2 2 3 2" xfId="14812" xr:uid="{00000000-0005-0000-0000-0000B5570000}"/>
    <cellStyle name="SAPBEXHLevel1 4 2 2 3 2 2" xfId="27983" xr:uid="{00000000-0005-0000-0000-0000B6570000}"/>
    <cellStyle name="SAPBEXHLevel1 4 2 2 3 2 2 2" xfId="40734" xr:uid="{00000000-0005-0000-0000-0000B7570000}"/>
    <cellStyle name="SAPBEXHLevel1 4 2 2 3 3" xfId="12223" xr:uid="{00000000-0005-0000-0000-0000B8570000}"/>
    <cellStyle name="SAPBEXHLevel1 4 2 2 3 3 2" xfId="25394" xr:uid="{00000000-0005-0000-0000-0000B9570000}"/>
    <cellStyle name="SAPBEXHLevel1 4 2 2 3 3 2 2" xfId="38145" xr:uid="{00000000-0005-0000-0000-0000BA570000}"/>
    <cellStyle name="SAPBEXHLevel1 4 2 2 3 4" xfId="20205" xr:uid="{00000000-0005-0000-0000-0000BB570000}"/>
    <cellStyle name="SAPBEXHLevel1 4 2 2 3 4 2" xfId="32956" xr:uid="{00000000-0005-0000-0000-0000BC570000}"/>
    <cellStyle name="SAPBEXHLevel1 4 2 2 4" xfId="14810" xr:uid="{00000000-0005-0000-0000-0000BD570000}"/>
    <cellStyle name="SAPBEXHLevel1 4 2 2 4 2" xfId="27981" xr:uid="{00000000-0005-0000-0000-0000BE570000}"/>
    <cellStyle name="SAPBEXHLevel1 4 2 2 4 2 2" xfId="40732" xr:uid="{00000000-0005-0000-0000-0000BF570000}"/>
    <cellStyle name="SAPBEXHLevel1 4 2 2 5" xfId="12225" xr:uid="{00000000-0005-0000-0000-0000C0570000}"/>
    <cellStyle name="SAPBEXHLevel1 4 2 2 5 2" xfId="25396" xr:uid="{00000000-0005-0000-0000-0000C1570000}"/>
    <cellStyle name="SAPBEXHLevel1 4 2 2 5 2 2" xfId="38147" xr:uid="{00000000-0005-0000-0000-0000C2570000}"/>
    <cellStyle name="SAPBEXHLevel1 4 2 2 6" xfId="20203" xr:uid="{00000000-0005-0000-0000-0000C3570000}"/>
    <cellStyle name="SAPBEXHLevel1 4 2 2 6 2" xfId="32954" xr:uid="{00000000-0005-0000-0000-0000C4570000}"/>
    <cellStyle name="SAPBEXHLevel1 4 2 3" xfId="6386" xr:uid="{00000000-0005-0000-0000-0000C5570000}"/>
    <cellStyle name="SAPBEXHLevel1 4 2 3 2" xfId="14813" xr:uid="{00000000-0005-0000-0000-0000C6570000}"/>
    <cellStyle name="SAPBEXHLevel1 4 2 3 2 2" xfId="27984" xr:uid="{00000000-0005-0000-0000-0000C7570000}"/>
    <cellStyle name="SAPBEXHLevel1 4 2 3 2 2 2" xfId="40735" xr:uid="{00000000-0005-0000-0000-0000C8570000}"/>
    <cellStyle name="SAPBEXHLevel1 4 2 3 3" xfId="12222" xr:uid="{00000000-0005-0000-0000-0000C9570000}"/>
    <cellStyle name="SAPBEXHLevel1 4 2 3 3 2" xfId="25393" xr:uid="{00000000-0005-0000-0000-0000CA570000}"/>
    <cellStyle name="SAPBEXHLevel1 4 2 3 3 2 2" xfId="38144" xr:uid="{00000000-0005-0000-0000-0000CB570000}"/>
    <cellStyle name="SAPBEXHLevel1 4 2 3 4" xfId="20206" xr:uid="{00000000-0005-0000-0000-0000CC570000}"/>
    <cellStyle name="SAPBEXHLevel1 4 2 3 4 2" xfId="32957" xr:uid="{00000000-0005-0000-0000-0000CD570000}"/>
    <cellStyle name="SAPBEXHLevel1 4 2 4" xfId="6387" xr:uid="{00000000-0005-0000-0000-0000CE570000}"/>
    <cellStyle name="SAPBEXHLevel1 4 2 4 2" xfId="14814" xr:uid="{00000000-0005-0000-0000-0000CF570000}"/>
    <cellStyle name="SAPBEXHLevel1 4 2 4 2 2" xfId="27985" xr:uid="{00000000-0005-0000-0000-0000D0570000}"/>
    <cellStyle name="SAPBEXHLevel1 4 2 4 2 2 2" xfId="40736" xr:uid="{00000000-0005-0000-0000-0000D1570000}"/>
    <cellStyle name="SAPBEXHLevel1 4 2 4 3" xfId="12221" xr:uid="{00000000-0005-0000-0000-0000D2570000}"/>
    <cellStyle name="SAPBEXHLevel1 4 2 4 3 2" xfId="25392" xr:uid="{00000000-0005-0000-0000-0000D3570000}"/>
    <cellStyle name="SAPBEXHLevel1 4 2 4 3 2 2" xfId="38143" xr:uid="{00000000-0005-0000-0000-0000D4570000}"/>
    <cellStyle name="SAPBEXHLevel1 4 2 4 4" xfId="20207" xr:uid="{00000000-0005-0000-0000-0000D5570000}"/>
    <cellStyle name="SAPBEXHLevel1 4 2 4 4 2" xfId="32958" xr:uid="{00000000-0005-0000-0000-0000D6570000}"/>
    <cellStyle name="SAPBEXHLevel1 4 2 5" xfId="6388" xr:uid="{00000000-0005-0000-0000-0000D7570000}"/>
    <cellStyle name="SAPBEXHLevel1 4 2 5 2" xfId="14815" xr:uid="{00000000-0005-0000-0000-0000D8570000}"/>
    <cellStyle name="SAPBEXHLevel1 4 2 5 2 2" xfId="27986" xr:uid="{00000000-0005-0000-0000-0000D9570000}"/>
    <cellStyle name="SAPBEXHLevel1 4 2 5 2 2 2" xfId="40737" xr:uid="{00000000-0005-0000-0000-0000DA570000}"/>
    <cellStyle name="SAPBEXHLevel1 4 2 5 3" xfId="12220" xr:uid="{00000000-0005-0000-0000-0000DB570000}"/>
    <cellStyle name="SAPBEXHLevel1 4 2 5 3 2" xfId="25391" xr:uid="{00000000-0005-0000-0000-0000DC570000}"/>
    <cellStyle name="SAPBEXHLevel1 4 2 5 3 2 2" xfId="38142" xr:uid="{00000000-0005-0000-0000-0000DD570000}"/>
    <cellStyle name="SAPBEXHLevel1 4 2 5 4" xfId="20208" xr:uid="{00000000-0005-0000-0000-0000DE570000}"/>
    <cellStyle name="SAPBEXHLevel1 4 2 5 4 2" xfId="32959" xr:uid="{00000000-0005-0000-0000-0000DF570000}"/>
    <cellStyle name="SAPBEXHLevel1 4 2 6" xfId="12226" xr:uid="{00000000-0005-0000-0000-0000E0570000}"/>
    <cellStyle name="SAPBEXHLevel1 4 2 6 2" xfId="25397" xr:uid="{00000000-0005-0000-0000-0000E1570000}"/>
    <cellStyle name="SAPBEXHLevel1 4 2 6 2 2" xfId="38148" xr:uid="{00000000-0005-0000-0000-0000E2570000}"/>
    <cellStyle name="SAPBEXHLevel1 4 2 7" xfId="20202" xr:uid="{00000000-0005-0000-0000-0000E3570000}"/>
    <cellStyle name="SAPBEXHLevel1 4 2 7 2" xfId="32953" xr:uid="{00000000-0005-0000-0000-0000E4570000}"/>
    <cellStyle name="SAPBEXHLevel1 4 3" xfId="6389" xr:uid="{00000000-0005-0000-0000-0000E5570000}"/>
    <cellStyle name="SAPBEXHLevel1 4 3 2" xfId="6390" xr:uid="{00000000-0005-0000-0000-0000E6570000}"/>
    <cellStyle name="SAPBEXHLevel1 4 3 2 2" xfId="14817" xr:uid="{00000000-0005-0000-0000-0000E7570000}"/>
    <cellStyle name="SAPBEXHLevel1 4 3 2 2 2" xfId="27988" xr:uid="{00000000-0005-0000-0000-0000E8570000}"/>
    <cellStyle name="SAPBEXHLevel1 4 3 2 2 2 2" xfId="40739" xr:uid="{00000000-0005-0000-0000-0000E9570000}"/>
    <cellStyle name="SAPBEXHLevel1 4 3 2 3" xfId="12218" xr:uid="{00000000-0005-0000-0000-0000EA570000}"/>
    <cellStyle name="SAPBEXHLevel1 4 3 2 3 2" xfId="25389" xr:uid="{00000000-0005-0000-0000-0000EB570000}"/>
    <cellStyle name="SAPBEXHLevel1 4 3 2 3 2 2" xfId="38140" xr:uid="{00000000-0005-0000-0000-0000EC570000}"/>
    <cellStyle name="SAPBEXHLevel1 4 3 2 4" xfId="20210" xr:uid="{00000000-0005-0000-0000-0000ED570000}"/>
    <cellStyle name="SAPBEXHLevel1 4 3 2 4 2" xfId="32961" xr:uid="{00000000-0005-0000-0000-0000EE570000}"/>
    <cellStyle name="SAPBEXHLevel1 4 3 3" xfId="6391" xr:uid="{00000000-0005-0000-0000-0000EF570000}"/>
    <cellStyle name="SAPBEXHLevel1 4 3 3 2" xfId="14818" xr:uid="{00000000-0005-0000-0000-0000F0570000}"/>
    <cellStyle name="SAPBEXHLevel1 4 3 3 2 2" xfId="27989" xr:uid="{00000000-0005-0000-0000-0000F1570000}"/>
    <cellStyle name="SAPBEXHLevel1 4 3 3 2 2 2" xfId="40740" xr:uid="{00000000-0005-0000-0000-0000F2570000}"/>
    <cellStyle name="SAPBEXHLevel1 4 3 3 3" xfId="12217" xr:uid="{00000000-0005-0000-0000-0000F3570000}"/>
    <cellStyle name="SAPBEXHLevel1 4 3 3 3 2" xfId="25388" xr:uid="{00000000-0005-0000-0000-0000F4570000}"/>
    <cellStyle name="SAPBEXHLevel1 4 3 3 3 2 2" xfId="38139" xr:uid="{00000000-0005-0000-0000-0000F5570000}"/>
    <cellStyle name="SAPBEXHLevel1 4 3 3 4" xfId="20211" xr:uid="{00000000-0005-0000-0000-0000F6570000}"/>
    <cellStyle name="SAPBEXHLevel1 4 3 3 4 2" xfId="32962" xr:uid="{00000000-0005-0000-0000-0000F7570000}"/>
    <cellStyle name="SAPBEXHLevel1 4 3 4" xfId="6392" xr:uid="{00000000-0005-0000-0000-0000F8570000}"/>
    <cellStyle name="SAPBEXHLevel1 4 3 4 2" xfId="14819" xr:uid="{00000000-0005-0000-0000-0000F9570000}"/>
    <cellStyle name="SAPBEXHLevel1 4 3 4 2 2" xfId="27990" xr:uid="{00000000-0005-0000-0000-0000FA570000}"/>
    <cellStyle name="SAPBEXHLevel1 4 3 4 2 2 2" xfId="40741" xr:uid="{00000000-0005-0000-0000-0000FB570000}"/>
    <cellStyle name="SAPBEXHLevel1 4 3 4 3" xfId="12216" xr:uid="{00000000-0005-0000-0000-0000FC570000}"/>
    <cellStyle name="SAPBEXHLevel1 4 3 4 3 2" xfId="25387" xr:uid="{00000000-0005-0000-0000-0000FD570000}"/>
    <cellStyle name="SAPBEXHLevel1 4 3 4 3 2 2" xfId="38138" xr:uid="{00000000-0005-0000-0000-0000FE570000}"/>
    <cellStyle name="SAPBEXHLevel1 4 3 4 4" xfId="20212" xr:uid="{00000000-0005-0000-0000-0000FF570000}"/>
    <cellStyle name="SAPBEXHLevel1 4 3 4 4 2" xfId="32963" xr:uid="{00000000-0005-0000-0000-000000580000}"/>
    <cellStyle name="SAPBEXHLevel1 4 3 5" xfId="12219" xr:uid="{00000000-0005-0000-0000-000001580000}"/>
    <cellStyle name="SAPBEXHLevel1 4 3 5 2" xfId="25390" xr:uid="{00000000-0005-0000-0000-000002580000}"/>
    <cellStyle name="SAPBEXHLevel1 4 3 5 2 2" xfId="38141" xr:uid="{00000000-0005-0000-0000-000003580000}"/>
    <cellStyle name="SAPBEXHLevel1 4 3 6" xfId="20209" xr:uid="{00000000-0005-0000-0000-000004580000}"/>
    <cellStyle name="SAPBEXHLevel1 4 3 6 2" xfId="32960" xr:uid="{00000000-0005-0000-0000-000005580000}"/>
    <cellStyle name="SAPBEXHLevel1 4 4" xfId="6393" xr:uid="{00000000-0005-0000-0000-000006580000}"/>
    <cellStyle name="SAPBEXHLevel1 4 4 2" xfId="14820" xr:uid="{00000000-0005-0000-0000-000007580000}"/>
    <cellStyle name="SAPBEXHLevel1 4 4 2 2" xfId="27991" xr:uid="{00000000-0005-0000-0000-000008580000}"/>
    <cellStyle name="SAPBEXHLevel1 4 4 2 2 2" xfId="40742" xr:uid="{00000000-0005-0000-0000-000009580000}"/>
    <cellStyle name="SAPBEXHLevel1 4 4 3" xfId="12215" xr:uid="{00000000-0005-0000-0000-00000A580000}"/>
    <cellStyle name="SAPBEXHLevel1 4 4 3 2" xfId="25386" xr:uid="{00000000-0005-0000-0000-00000B580000}"/>
    <cellStyle name="SAPBEXHLevel1 4 4 3 2 2" xfId="38137" xr:uid="{00000000-0005-0000-0000-00000C580000}"/>
    <cellStyle name="SAPBEXHLevel1 4 4 4" xfId="20213" xr:uid="{00000000-0005-0000-0000-00000D580000}"/>
    <cellStyle name="SAPBEXHLevel1 4 4 4 2" xfId="32964" xr:uid="{00000000-0005-0000-0000-00000E580000}"/>
    <cellStyle name="SAPBEXHLevel1 4 5" xfId="6394" xr:uid="{00000000-0005-0000-0000-00000F580000}"/>
    <cellStyle name="SAPBEXHLevel1 4 5 2" xfId="14821" xr:uid="{00000000-0005-0000-0000-000010580000}"/>
    <cellStyle name="SAPBEXHLevel1 4 5 2 2" xfId="27992" xr:uid="{00000000-0005-0000-0000-000011580000}"/>
    <cellStyle name="SAPBEXHLevel1 4 5 2 2 2" xfId="40743" xr:uid="{00000000-0005-0000-0000-000012580000}"/>
    <cellStyle name="SAPBEXHLevel1 4 5 3" xfId="12214" xr:uid="{00000000-0005-0000-0000-000013580000}"/>
    <cellStyle name="SAPBEXHLevel1 4 5 3 2" xfId="25385" xr:uid="{00000000-0005-0000-0000-000014580000}"/>
    <cellStyle name="SAPBEXHLevel1 4 5 3 2 2" xfId="38136" xr:uid="{00000000-0005-0000-0000-000015580000}"/>
    <cellStyle name="SAPBEXHLevel1 4 5 4" xfId="20214" xr:uid="{00000000-0005-0000-0000-000016580000}"/>
    <cellStyle name="SAPBEXHLevel1 4 5 4 2" xfId="32965" xr:uid="{00000000-0005-0000-0000-000017580000}"/>
    <cellStyle name="SAPBEXHLevel1 4 6" xfId="6395" xr:uid="{00000000-0005-0000-0000-000018580000}"/>
    <cellStyle name="SAPBEXHLevel1 4 6 2" xfId="14822" xr:uid="{00000000-0005-0000-0000-000019580000}"/>
    <cellStyle name="SAPBEXHLevel1 4 6 2 2" xfId="27993" xr:uid="{00000000-0005-0000-0000-00001A580000}"/>
    <cellStyle name="SAPBEXHLevel1 4 6 2 2 2" xfId="40744" xr:uid="{00000000-0005-0000-0000-00001B580000}"/>
    <cellStyle name="SAPBEXHLevel1 4 6 3" xfId="12213" xr:uid="{00000000-0005-0000-0000-00001C580000}"/>
    <cellStyle name="SAPBEXHLevel1 4 6 3 2" xfId="25384" xr:uid="{00000000-0005-0000-0000-00001D580000}"/>
    <cellStyle name="SAPBEXHLevel1 4 6 3 2 2" xfId="38135" xr:uid="{00000000-0005-0000-0000-00001E580000}"/>
    <cellStyle name="SAPBEXHLevel1 4 6 4" xfId="20215" xr:uid="{00000000-0005-0000-0000-00001F580000}"/>
    <cellStyle name="SAPBEXHLevel1 4 6 4 2" xfId="32966" xr:uid="{00000000-0005-0000-0000-000020580000}"/>
    <cellStyle name="SAPBEXHLevel1 4 7" xfId="12227" xr:uid="{00000000-0005-0000-0000-000021580000}"/>
    <cellStyle name="SAPBEXHLevel1 4 7 2" xfId="25398" xr:uid="{00000000-0005-0000-0000-000022580000}"/>
    <cellStyle name="SAPBEXHLevel1 4 7 2 2" xfId="38149" xr:uid="{00000000-0005-0000-0000-000023580000}"/>
    <cellStyle name="SAPBEXHLevel1 4 8" xfId="20201" xr:uid="{00000000-0005-0000-0000-000024580000}"/>
    <cellStyle name="SAPBEXHLevel1 4 8 2" xfId="32952" xr:uid="{00000000-0005-0000-0000-000025580000}"/>
    <cellStyle name="SAPBEXHLevel1 5" xfId="6396" xr:uid="{00000000-0005-0000-0000-000026580000}"/>
    <cellStyle name="SAPBEXHLevel1 5 2" xfId="6397" xr:uid="{00000000-0005-0000-0000-000027580000}"/>
    <cellStyle name="SAPBEXHLevel1 5 2 2" xfId="6398" xr:uid="{00000000-0005-0000-0000-000028580000}"/>
    <cellStyle name="SAPBEXHLevel1 5 2 2 2" xfId="6399" xr:uid="{00000000-0005-0000-0000-000029580000}"/>
    <cellStyle name="SAPBEXHLevel1 5 2 2 2 2" xfId="14826" xr:uid="{00000000-0005-0000-0000-00002A580000}"/>
    <cellStyle name="SAPBEXHLevel1 5 2 2 2 2 2" xfId="27997" xr:uid="{00000000-0005-0000-0000-00002B580000}"/>
    <cellStyle name="SAPBEXHLevel1 5 2 2 2 2 2 2" xfId="40748" xr:uid="{00000000-0005-0000-0000-00002C580000}"/>
    <cellStyle name="SAPBEXHLevel1 5 2 2 2 3" xfId="12209" xr:uid="{00000000-0005-0000-0000-00002D580000}"/>
    <cellStyle name="SAPBEXHLevel1 5 2 2 2 3 2" xfId="25380" xr:uid="{00000000-0005-0000-0000-00002E580000}"/>
    <cellStyle name="SAPBEXHLevel1 5 2 2 2 3 2 2" xfId="38131" xr:uid="{00000000-0005-0000-0000-00002F580000}"/>
    <cellStyle name="SAPBEXHLevel1 5 2 2 2 4" xfId="20219" xr:uid="{00000000-0005-0000-0000-000030580000}"/>
    <cellStyle name="SAPBEXHLevel1 5 2 2 2 4 2" xfId="32970" xr:uid="{00000000-0005-0000-0000-000031580000}"/>
    <cellStyle name="SAPBEXHLevel1 5 2 2 3" xfId="6400" xr:uid="{00000000-0005-0000-0000-000032580000}"/>
    <cellStyle name="SAPBEXHLevel1 5 2 2 3 2" xfId="14827" xr:uid="{00000000-0005-0000-0000-000033580000}"/>
    <cellStyle name="SAPBEXHLevel1 5 2 2 3 2 2" xfId="27998" xr:uid="{00000000-0005-0000-0000-000034580000}"/>
    <cellStyle name="SAPBEXHLevel1 5 2 2 3 2 2 2" xfId="40749" xr:uid="{00000000-0005-0000-0000-000035580000}"/>
    <cellStyle name="SAPBEXHLevel1 5 2 2 3 3" xfId="12208" xr:uid="{00000000-0005-0000-0000-000036580000}"/>
    <cellStyle name="SAPBEXHLevel1 5 2 2 3 3 2" xfId="25379" xr:uid="{00000000-0005-0000-0000-000037580000}"/>
    <cellStyle name="SAPBEXHLevel1 5 2 2 3 3 2 2" xfId="38130" xr:uid="{00000000-0005-0000-0000-000038580000}"/>
    <cellStyle name="SAPBEXHLevel1 5 2 2 3 4" xfId="20220" xr:uid="{00000000-0005-0000-0000-000039580000}"/>
    <cellStyle name="SAPBEXHLevel1 5 2 2 3 4 2" xfId="32971" xr:uid="{00000000-0005-0000-0000-00003A580000}"/>
    <cellStyle name="SAPBEXHLevel1 5 2 2 4" xfId="6401" xr:uid="{00000000-0005-0000-0000-00003B580000}"/>
    <cellStyle name="SAPBEXHLevel1 5 2 2 4 2" xfId="14828" xr:uid="{00000000-0005-0000-0000-00003C580000}"/>
    <cellStyle name="SAPBEXHLevel1 5 2 2 4 2 2" xfId="27999" xr:uid="{00000000-0005-0000-0000-00003D580000}"/>
    <cellStyle name="SAPBEXHLevel1 5 2 2 4 2 2 2" xfId="40750" xr:uid="{00000000-0005-0000-0000-00003E580000}"/>
    <cellStyle name="SAPBEXHLevel1 5 2 2 4 3" xfId="12207" xr:uid="{00000000-0005-0000-0000-00003F580000}"/>
    <cellStyle name="SAPBEXHLevel1 5 2 2 4 3 2" xfId="25378" xr:uid="{00000000-0005-0000-0000-000040580000}"/>
    <cellStyle name="SAPBEXHLevel1 5 2 2 4 3 2 2" xfId="38129" xr:uid="{00000000-0005-0000-0000-000041580000}"/>
    <cellStyle name="SAPBEXHLevel1 5 2 2 4 4" xfId="20221" xr:uid="{00000000-0005-0000-0000-000042580000}"/>
    <cellStyle name="SAPBEXHLevel1 5 2 2 4 4 2" xfId="32972" xr:uid="{00000000-0005-0000-0000-000043580000}"/>
    <cellStyle name="SAPBEXHLevel1 5 2 2 5" xfId="12210" xr:uid="{00000000-0005-0000-0000-000044580000}"/>
    <cellStyle name="SAPBEXHLevel1 5 2 2 5 2" xfId="25381" xr:uid="{00000000-0005-0000-0000-000045580000}"/>
    <cellStyle name="SAPBEXHLevel1 5 2 2 5 2 2" xfId="38132" xr:uid="{00000000-0005-0000-0000-000046580000}"/>
    <cellStyle name="SAPBEXHLevel1 5 2 2 6" xfId="20218" xr:uid="{00000000-0005-0000-0000-000047580000}"/>
    <cellStyle name="SAPBEXHLevel1 5 2 2 6 2" xfId="32969" xr:uid="{00000000-0005-0000-0000-000048580000}"/>
    <cellStyle name="SAPBEXHLevel1 5 2 3" xfId="6402" xr:uid="{00000000-0005-0000-0000-000049580000}"/>
    <cellStyle name="SAPBEXHLevel1 5 2 3 2" xfId="6403" xr:uid="{00000000-0005-0000-0000-00004A580000}"/>
    <cellStyle name="SAPBEXHLevel1 5 2 3 2 2" xfId="14830" xr:uid="{00000000-0005-0000-0000-00004B580000}"/>
    <cellStyle name="SAPBEXHLevel1 5 2 3 2 2 2" xfId="28001" xr:uid="{00000000-0005-0000-0000-00004C580000}"/>
    <cellStyle name="SAPBEXHLevel1 5 2 3 2 2 2 2" xfId="40752" xr:uid="{00000000-0005-0000-0000-00004D580000}"/>
    <cellStyle name="SAPBEXHLevel1 5 2 3 2 3" xfId="12205" xr:uid="{00000000-0005-0000-0000-00004E580000}"/>
    <cellStyle name="SAPBEXHLevel1 5 2 3 2 3 2" xfId="25376" xr:uid="{00000000-0005-0000-0000-00004F580000}"/>
    <cellStyle name="SAPBEXHLevel1 5 2 3 2 3 2 2" xfId="38127" xr:uid="{00000000-0005-0000-0000-000050580000}"/>
    <cellStyle name="SAPBEXHLevel1 5 2 3 2 4" xfId="20223" xr:uid="{00000000-0005-0000-0000-000051580000}"/>
    <cellStyle name="SAPBEXHLevel1 5 2 3 2 4 2" xfId="32974" xr:uid="{00000000-0005-0000-0000-000052580000}"/>
    <cellStyle name="SAPBEXHLevel1 5 2 3 3" xfId="12206" xr:uid="{00000000-0005-0000-0000-000053580000}"/>
    <cellStyle name="SAPBEXHLevel1 5 2 3 3 2" xfId="25377" xr:uid="{00000000-0005-0000-0000-000054580000}"/>
    <cellStyle name="SAPBEXHLevel1 5 2 3 3 2 2" xfId="38128" xr:uid="{00000000-0005-0000-0000-000055580000}"/>
    <cellStyle name="SAPBEXHLevel1 5 2 3 4" xfId="20222" xr:uid="{00000000-0005-0000-0000-000056580000}"/>
    <cellStyle name="SAPBEXHLevel1 5 2 3 4 2" xfId="32973" xr:uid="{00000000-0005-0000-0000-000057580000}"/>
    <cellStyle name="SAPBEXHLevel1 5 2 4" xfId="6404" xr:uid="{00000000-0005-0000-0000-000058580000}"/>
    <cellStyle name="SAPBEXHLevel1 5 2 4 2" xfId="14831" xr:uid="{00000000-0005-0000-0000-000059580000}"/>
    <cellStyle name="SAPBEXHLevel1 5 2 4 2 2" xfId="28002" xr:uid="{00000000-0005-0000-0000-00005A580000}"/>
    <cellStyle name="SAPBEXHLevel1 5 2 4 2 2 2" xfId="40753" xr:uid="{00000000-0005-0000-0000-00005B580000}"/>
    <cellStyle name="SAPBEXHLevel1 5 2 4 3" xfId="12204" xr:uid="{00000000-0005-0000-0000-00005C580000}"/>
    <cellStyle name="SAPBEXHLevel1 5 2 4 3 2" xfId="25375" xr:uid="{00000000-0005-0000-0000-00005D580000}"/>
    <cellStyle name="SAPBEXHLevel1 5 2 4 3 2 2" xfId="38126" xr:uid="{00000000-0005-0000-0000-00005E580000}"/>
    <cellStyle name="SAPBEXHLevel1 5 2 4 4" xfId="20224" xr:uid="{00000000-0005-0000-0000-00005F580000}"/>
    <cellStyle name="SAPBEXHLevel1 5 2 4 4 2" xfId="32975" xr:uid="{00000000-0005-0000-0000-000060580000}"/>
    <cellStyle name="SAPBEXHLevel1 5 2 5" xfId="6405" xr:uid="{00000000-0005-0000-0000-000061580000}"/>
    <cellStyle name="SAPBEXHLevel1 5 2 5 2" xfId="14832" xr:uid="{00000000-0005-0000-0000-000062580000}"/>
    <cellStyle name="SAPBEXHLevel1 5 2 5 2 2" xfId="28003" xr:uid="{00000000-0005-0000-0000-000063580000}"/>
    <cellStyle name="SAPBEXHLevel1 5 2 5 2 2 2" xfId="40754" xr:uid="{00000000-0005-0000-0000-000064580000}"/>
    <cellStyle name="SAPBEXHLevel1 5 2 5 3" xfId="12203" xr:uid="{00000000-0005-0000-0000-000065580000}"/>
    <cellStyle name="SAPBEXHLevel1 5 2 5 3 2" xfId="25374" xr:uid="{00000000-0005-0000-0000-000066580000}"/>
    <cellStyle name="SAPBEXHLevel1 5 2 5 3 2 2" xfId="38125" xr:uid="{00000000-0005-0000-0000-000067580000}"/>
    <cellStyle name="SAPBEXHLevel1 5 2 5 4" xfId="20225" xr:uid="{00000000-0005-0000-0000-000068580000}"/>
    <cellStyle name="SAPBEXHLevel1 5 2 5 4 2" xfId="32976" xr:uid="{00000000-0005-0000-0000-000069580000}"/>
    <cellStyle name="SAPBEXHLevel1 5 2 6" xfId="12211" xr:uid="{00000000-0005-0000-0000-00006A580000}"/>
    <cellStyle name="SAPBEXHLevel1 5 2 6 2" xfId="25382" xr:uid="{00000000-0005-0000-0000-00006B580000}"/>
    <cellStyle name="SAPBEXHLevel1 5 2 6 2 2" xfId="38133" xr:uid="{00000000-0005-0000-0000-00006C580000}"/>
    <cellStyle name="SAPBEXHLevel1 5 2 7" xfId="20217" xr:uid="{00000000-0005-0000-0000-00006D580000}"/>
    <cellStyle name="SAPBEXHLevel1 5 2 7 2" xfId="32968" xr:uid="{00000000-0005-0000-0000-00006E580000}"/>
    <cellStyle name="SAPBEXHLevel1 5 3" xfId="6406" xr:uid="{00000000-0005-0000-0000-00006F580000}"/>
    <cellStyle name="SAPBEXHLevel1 5 3 2" xfId="6407" xr:uid="{00000000-0005-0000-0000-000070580000}"/>
    <cellStyle name="SAPBEXHLevel1 5 3 2 2" xfId="14834" xr:uid="{00000000-0005-0000-0000-000071580000}"/>
    <cellStyle name="SAPBEXHLevel1 5 3 2 2 2" xfId="28005" xr:uid="{00000000-0005-0000-0000-000072580000}"/>
    <cellStyle name="SAPBEXHLevel1 5 3 2 2 2 2" xfId="40756" xr:uid="{00000000-0005-0000-0000-000073580000}"/>
    <cellStyle name="SAPBEXHLevel1 5 3 2 3" xfId="12201" xr:uid="{00000000-0005-0000-0000-000074580000}"/>
    <cellStyle name="SAPBEXHLevel1 5 3 2 3 2" xfId="25372" xr:uid="{00000000-0005-0000-0000-000075580000}"/>
    <cellStyle name="SAPBEXHLevel1 5 3 2 3 2 2" xfId="38123" xr:uid="{00000000-0005-0000-0000-000076580000}"/>
    <cellStyle name="SAPBEXHLevel1 5 3 2 4" xfId="20227" xr:uid="{00000000-0005-0000-0000-000077580000}"/>
    <cellStyle name="SAPBEXHLevel1 5 3 2 4 2" xfId="32978" xr:uid="{00000000-0005-0000-0000-000078580000}"/>
    <cellStyle name="SAPBEXHLevel1 5 3 3" xfId="6408" xr:uid="{00000000-0005-0000-0000-000079580000}"/>
    <cellStyle name="SAPBEXHLevel1 5 3 3 2" xfId="14835" xr:uid="{00000000-0005-0000-0000-00007A580000}"/>
    <cellStyle name="SAPBEXHLevel1 5 3 3 2 2" xfId="28006" xr:uid="{00000000-0005-0000-0000-00007B580000}"/>
    <cellStyle name="SAPBEXHLevel1 5 3 3 2 2 2" xfId="40757" xr:uid="{00000000-0005-0000-0000-00007C580000}"/>
    <cellStyle name="SAPBEXHLevel1 5 3 3 3" xfId="12200" xr:uid="{00000000-0005-0000-0000-00007D580000}"/>
    <cellStyle name="SAPBEXHLevel1 5 3 3 3 2" xfId="25371" xr:uid="{00000000-0005-0000-0000-00007E580000}"/>
    <cellStyle name="SAPBEXHLevel1 5 3 3 3 2 2" xfId="38122" xr:uid="{00000000-0005-0000-0000-00007F580000}"/>
    <cellStyle name="SAPBEXHLevel1 5 3 3 4" xfId="20228" xr:uid="{00000000-0005-0000-0000-000080580000}"/>
    <cellStyle name="SAPBEXHLevel1 5 3 3 4 2" xfId="32979" xr:uid="{00000000-0005-0000-0000-000081580000}"/>
    <cellStyle name="SAPBEXHLevel1 5 3 4" xfId="6409" xr:uid="{00000000-0005-0000-0000-000082580000}"/>
    <cellStyle name="SAPBEXHLevel1 5 3 4 2" xfId="14836" xr:uid="{00000000-0005-0000-0000-000083580000}"/>
    <cellStyle name="SAPBEXHLevel1 5 3 4 2 2" xfId="28007" xr:uid="{00000000-0005-0000-0000-000084580000}"/>
    <cellStyle name="SAPBEXHLevel1 5 3 4 2 2 2" xfId="40758" xr:uid="{00000000-0005-0000-0000-000085580000}"/>
    <cellStyle name="SAPBEXHLevel1 5 3 4 3" xfId="12199" xr:uid="{00000000-0005-0000-0000-000086580000}"/>
    <cellStyle name="SAPBEXHLevel1 5 3 4 3 2" xfId="25370" xr:uid="{00000000-0005-0000-0000-000087580000}"/>
    <cellStyle name="SAPBEXHLevel1 5 3 4 3 2 2" xfId="38121" xr:uid="{00000000-0005-0000-0000-000088580000}"/>
    <cellStyle name="SAPBEXHLevel1 5 3 4 4" xfId="20229" xr:uid="{00000000-0005-0000-0000-000089580000}"/>
    <cellStyle name="SAPBEXHLevel1 5 3 4 4 2" xfId="32980" xr:uid="{00000000-0005-0000-0000-00008A580000}"/>
    <cellStyle name="SAPBEXHLevel1 5 3 5" xfId="12202" xr:uid="{00000000-0005-0000-0000-00008B580000}"/>
    <cellStyle name="SAPBEXHLevel1 5 3 5 2" xfId="25373" xr:uid="{00000000-0005-0000-0000-00008C580000}"/>
    <cellStyle name="SAPBEXHLevel1 5 3 5 2 2" xfId="38124" xr:uid="{00000000-0005-0000-0000-00008D580000}"/>
    <cellStyle name="SAPBEXHLevel1 5 3 6" xfId="20226" xr:uid="{00000000-0005-0000-0000-00008E580000}"/>
    <cellStyle name="SAPBEXHLevel1 5 3 6 2" xfId="32977" xr:uid="{00000000-0005-0000-0000-00008F580000}"/>
    <cellStyle name="SAPBEXHLevel1 5 4" xfId="6410" xr:uid="{00000000-0005-0000-0000-000090580000}"/>
    <cellStyle name="SAPBEXHLevel1 5 4 2" xfId="6411" xr:uid="{00000000-0005-0000-0000-000091580000}"/>
    <cellStyle name="SAPBEXHLevel1 5 4 2 2" xfId="14838" xr:uid="{00000000-0005-0000-0000-000092580000}"/>
    <cellStyle name="SAPBEXHLevel1 5 4 2 2 2" xfId="28009" xr:uid="{00000000-0005-0000-0000-000093580000}"/>
    <cellStyle name="SAPBEXHLevel1 5 4 2 2 2 2" xfId="40760" xr:uid="{00000000-0005-0000-0000-000094580000}"/>
    <cellStyle name="SAPBEXHLevel1 5 4 2 3" xfId="12197" xr:uid="{00000000-0005-0000-0000-000095580000}"/>
    <cellStyle name="SAPBEXHLevel1 5 4 2 3 2" xfId="25368" xr:uid="{00000000-0005-0000-0000-000096580000}"/>
    <cellStyle name="SAPBEXHLevel1 5 4 2 3 2 2" xfId="38119" xr:uid="{00000000-0005-0000-0000-000097580000}"/>
    <cellStyle name="SAPBEXHLevel1 5 4 2 4" xfId="20231" xr:uid="{00000000-0005-0000-0000-000098580000}"/>
    <cellStyle name="SAPBEXHLevel1 5 4 2 4 2" xfId="32982" xr:uid="{00000000-0005-0000-0000-000099580000}"/>
    <cellStyle name="SAPBEXHLevel1 5 4 3" xfId="12198" xr:uid="{00000000-0005-0000-0000-00009A580000}"/>
    <cellStyle name="SAPBEXHLevel1 5 4 3 2" xfId="25369" xr:uid="{00000000-0005-0000-0000-00009B580000}"/>
    <cellStyle name="SAPBEXHLevel1 5 4 3 2 2" xfId="38120" xr:uid="{00000000-0005-0000-0000-00009C580000}"/>
    <cellStyle name="SAPBEXHLevel1 5 4 4" xfId="20230" xr:uid="{00000000-0005-0000-0000-00009D580000}"/>
    <cellStyle name="SAPBEXHLevel1 5 4 4 2" xfId="32981" xr:uid="{00000000-0005-0000-0000-00009E580000}"/>
    <cellStyle name="SAPBEXHLevel1 5 5" xfId="6412" xr:uid="{00000000-0005-0000-0000-00009F580000}"/>
    <cellStyle name="SAPBEXHLevel1 5 5 2" xfId="14839" xr:uid="{00000000-0005-0000-0000-0000A0580000}"/>
    <cellStyle name="SAPBEXHLevel1 5 5 2 2" xfId="28010" xr:uid="{00000000-0005-0000-0000-0000A1580000}"/>
    <cellStyle name="SAPBEXHLevel1 5 5 2 2 2" xfId="40761" xr:uid="{00000000-0005-0000-0000-0000A2580000}"/>
    <cellStyle name="SAPBEXHLevel1 5 5 3" xfId="12196" xr:uid="{00000000-0005-0000-0000-0000A3580000}"/>
    <cellStyle name="SAPBEXHLevel1 5 5 3 2" xfId="25367" xr:uid="{00000000-0005-0000-0000-0000A4580000}"/>
    <cellStyle name="SAPBEXHLevel1 5 5 3 2 2" xfId="38118" xr:uid="{00000000-0005-0000-0000-0000A5580000}"/>
    <cellStyle name="SAPBEXHLevel1 5 5 4" xfId="20232" xr:uid="{00000000-0005-0000-0000-0000A6580000}"/>
    <cellStyle name="SAPBEXHLevel1 5 5 4 2" xfId="32983" xr:uid="{00000000-0005-0000-0000-0000A7580000}"/>
    <cellStyle name="SAPBEXHLevel1 5 6" xfId="6413" xr:uid="{00000000-0005-0000-0000-0000A8580000}"/>
    <cellStyle name="SAPBEXHLevel1 5 6 2" xfId="14840" xr:uid="{00000000-0005-0000-0000-0000A9580000}"/>
    <cellStyle name="SAPBEXHLevel1 5 6 2 2" xfId="28011" xr:uid="{00000000-0005-0000-0000-0000AA580000}"/>
    <cellStyle name="SAPBEXHLevel1 5 6 2 2 2" xfId="40762" xr:uid="{00000000-0005-0000-0000-0000AB580000}"/>
    <cellStyle name="SAPBEXHLevel1 5 6 3" xfId="12195" xr:uid="{00000000-0005-0000-0000-0000AC580000}"/>
    <cellStyle name="SAPBEXHLevel1 5 6 3 2" xfId="25366" xr:uid="{00000000-0005-0000-0000-0000AD580000}"/>
    <cellStyle name="SAPBEXHLevel1 5 6 3 2 2" xfId="38117" xr:uid="{00000000-0005-0000-0000-0000AE580000}"/>
    <cellStyle name="SAPBEXHLevel1 5 6 4" xfId="20233" xr:uid="{00000000-0005-0000-0000-0000AF580000}"/>
    <cellStyle name="SAPBEXHLevel1 5 6 4 2" xfId="32984" xr:uid="{00000000-0005-0000-0000-0000B0580000}"/>
    <cellStyle name="SAPBEXHLevel1 5 7" xfId="12212" xr:uid="{00000000-0005-0000-0000-0000B1580000}"/>
    <cellStyle name="SAPBEXHLevel1 5 7 2" xfId="25383" xr:uid="{00000000-0005-0000-0000-0000B2580000}"/>
    <cellStyle name="SAPBEXHLevel1 5 7 2 2" xfId="38134" xr:uid="{00000000-0005-0000-0000-0000B3580000}"/>
    <cellStyle name="SAPBEXHLevel1 5 8" xfId="20216" xr:uid="{00000000-0005-0000-0000-0000B4580000}"/>
    <cellStyle name="SAPBEXHLevel1 5 8 2" xfId="32967" xr:uid="{00000000-0005-0000-0000-0000B5580000}"/>
    <cellStyle name="SAPBEXHLevel1 6" xfId="6414" xr:uid="{00000000-0005-0000-0000-0000B6580000}"/>
    <cellStyle name="SAPBEXHLevel1 6 2" xfId="6415" xr:uid="{00000000-0005-0000-0000-0000B7580000}"/>
    <cellStyle name="SAPBEXHLevel1 6 2 2" xfId="6416" xr:uid="{00000000-0005-0000-0000-0000B8580000}"/>
    <cellStyle name="SAPBEXHLevel1 6 2 2 2" xfId="6417" xr:uid="{00000000-0005-0000-0000-0000B9580000}"/>
    <cellStyle name="SAPBEXHLevel1 6 2 2 2 2" xfId="14844" xr:uid="{00000000-0005-0000-0000-0000BA580000}"/>
    <cellStyle name="SAPBEXHLevel1 6 2 2 2 2 2" xfId="28015" xr:uid="{00000000-0005-0000-0000-0000BB580000}"/>
    <cellStyle name="SAPBEXHLevel1 6 2 2 2 2 2 2" xfId="40766" xr:uid="{00000000-0005-0000-0000-0000BC580000}"/>
    <cellStyle name="SAPBEXHLevel1 6 2 2 2 3" xfId="12191" xr:uid="{00000000-0005-0000-0000-0000BD580000}"/>
    <cellStyle name="SAPBEXHLevel1 6 2 2 2 3 2" xfId="25362" xr:uid="{00000000-0005-0000-0000-0000BE580000}"/>
    <cellStyle name="SAPBEXHLevel1 6 2 2 2 3 2 2" xfId="38113" xr:uid="{00000000-0005-0000-0000-0000BF580000}"/>
    <cellStyle name="SAPBEXHLevel1 6 2 2 2 4" xfId="20237" xr:uid="{00000000-0005-0000-0000-0000C0580000}"/>
    <cellStyle name="SAPBEXHLevel1 6 2 2 2 4 2" xfId="32988" xr:uid="{00000000-0005-0000-0000-0000C1580000}"/>
    <cellStyle name="SAPBEXHLevel1 6 2 2 3" xfId="6418" xr:uid="{00000000-0005-0000-0000-0000C2580000}"/>
    <cellStyle name="SAPBEXHLevel1 6 2 2 3 2" xfId="14845" xr:uid="{00000000-0005-0000-0000-0000C3580000}"/>
    <cellStyle name="SAPBEXHLevel1 6 2 2 3 2 2" xfId="28016" xr:uid="{00000000-0005-0000-0000-0000C4580000}"/>
    <cellStyle name="SAPBEXHLevel1 6 2 2 3 2 2 2" xfId="40767" xr:uid="{00000000-0005-0000-0000-0000C5580000}"/>
    <cellStyle name="SAPBEXHLevel1 6 2 2 3 3" xfId="12190" xr:uid="{00000000-0005-0000-0000-0000C6580000}"/>
    <cellStyle name="SAPBEXHLevel1 6 2 2 3 3 2" xfId="25361" xr:uid="{00000000-0005-0000-0000-0000C7580000}"/>
    <cellStyle name="SAPBEXHLevel1 6 2 2 3 3 2 2" xfId="38112" xr:uid="{00000000-0005-0000-0000-0000C8580000}"/>
    <cellStyle name="SAPBEXHLevel1 6 2 2 3 4" xfId="20238" xr:uid="{00000000-0005-0000-0000-0000C9580000}"/>
    <cellStyle name="SAPBEXHLevel1 6 2 2 3 4 2" xfId="32989" xr:uid="{00000000-0005-0000-0000-0000CA580000}"/>
    <cellStyle name="SAPBEXHLevel1 6 2 2 4" xfId="14843" xr:uid="{00000000-0005-0000-0000-0000CB580000}"/>
    <cellStyle name="SAPBEXHLevel1 6 2 2 4 2" xfId="28014" xr:uid="{00000000-0005-0000-0000-0000CC580000}"/>
    <cellStyle name="SAPBEXHLevel1 6 2 2 4 2 2" xfId="40765" xr:uid="{00000000-0005-0000-0000-0000CD580000}"/>
    <cellStyle name="SAPBEXHLevel1 6 2 2 5" xfId="12192" xr:uid="{00000000-0005-0000-0000-0000CE580000}"/>
    <cellStyle name="SAPBEXHLevel1 6 2 2 5 2" xfId="25363" xr:uid="{00000000-0005-0000-0000-0000CF580000}"/>
    <cellStyle name="SAPBEXHLevel1 6 2 2 5 2 2" xfId="38114" xr:uid="{00000000-0005-0000-0000-0000D0580000}"/>
    <cellStyle name="SAPBEXHLevel1 6 2 2 6" xfId="20236" xr:uid="{00000000-0005-0000-0000-0000D1580000}"/>
    <cellStyle name="SAPBEXHLevel1 6 2 2 6 2" xfId="32987" xr:uid="{00000000-0005-0000-0000-0000D2580000}"/>
    <cellStyle name="SAPBEXHLevel1 6 2 3" xfId="6419" xr:uid="{00000000-0005-0000-0000-0000D3580000}"/>
    <cellStyle name="SAPBEXHLevel1 6 2 3 2" xfId="14846" xr:uid="{00000000-0005-0000-0000-0000D4580000}"/>
    <cellStyle name="SAPBEXHLevel1 6 2 3 2 2" xfId="28017" xr:uid="{00000000-0005-0000-0000-0000D5580000}"/>
    <cellStyle name="SAPBEXHLevel1 6 2 3 2 2 2" xfId="40768" xr:uid="{00000000-0005-0000-0000-0000D6580000}"/>
    <cellStyle name="SAPBEXHLevel1 6 2 3 3" xfId="12189" xr:uid="{00000000-0005-0000-0000-0000D7580000}"/>
    <cellStyle name="SAPBEXHLevel1 6 2 3 3 2" xfId="25360" xr:uid="{00000000-0005-0000-0000-0000D8580000}"/>
    <cellStyle name="SAPBEXHLevel1 6 2 3 3 2 2" xfId="38111" xr:uid="{00000000-0005-0000-0000-0000D9580000}"/>
    <cellStyle name="SAPBEXHLevel1 6 2 3 4" xfId="20239" xr:uid="{00000000-0005-0000-0000-0000DA580000}"/>
    <cellStyle name="SAPBEXHLevel1 6 2 3 4 2" xfId="32990" xr:uid="{00000000-0005-0000-0000-0000DB580000}"/>
    <cellStyle name="SAPBEXHLevel1 6 2 4" xfId="6420" xr:uid="{00000000-0005-0000-0000-0000DC580000}"/>
    <cellStyle name="SAPBEXHLevel1 6 2 4 2" xfId="14847" xr:uid="{00000000-0005-0000-0000-0000DD580000}"/>
    <cellStyle name="SAPBEXHLevel1 6 2 4 2 2" xfId="28018" xr:uid="{00000000-0005-0000-0000-0000DE580000}"/>
    <cellStyle name="SAPBEXHLevel1 6 2 4 2 2 2" xfId="40769" xr:uid="{00000000-0005-0000-0000-0000DF580000}"/>
    <cellStyle name="SAPBEXHLevel1 6 2 4 3" xfId="12188" xr:uid="{00000000-0005-0000-0000-0000E0580000}"/>
    <cellStyle name="SAPBEXHLevel1 6 2 4 3 2" xfId="25359" xr:uid="{00000000-0005-0000-0000-0000E1580000}"/>
    <cellStyle name="SAPBEXHLevel1 6 2 4 3 2 2" xfId="38110" xr:uid="{00000000-0005-0000-0000-0000E2580000}"/>
    <cellStyle name="SAPBEXHLevel1 6 2 4 4" xfId="20240" xr:uid="{00000000-0005-0000-0000-0000E3580000}"/>
    <cellStyle name="SAPBEXHLevel1 6 2 4 4 2" xfId="32991" xr:uid="{00000000-0005-0000-0000-0000E4580000}"/>
    <cellStyle name="SAPBEXHLevel1 6 2 5" xfId="14842" xr:uid="{00000000-0005-0000-0000-0000E5580000}"/>
    <cellStyle name="SAPBEXHLevel1 6 2 5 2" xfId="28013" xr:uid="{00000000-0005-0000-0000-0000E6580000}"/>
    <cellStyle name="SAPBEXHLevel1 6 2 5 2 2" xfId="40764" xr:uid="{00000000-0005-0000-0000-0000E7580000}"/>
    <cellStyle name="SAPBEXHLevel1 6 2 6" xfId="12193" xr:uid="{00000000-0005-0000-0000-0000E8580000}"/>
    <cellStyle name="SAPBEXHLevel1 6 2 6 2" xfId="25364" xr:uid="{00000000-0005-0000-0000-0000E9580000}"/>
    <cellStyle name="SAPBEXHLevel1 6 2 6 2 2" xfId="38115" xr:uid="{00000000-0005-0000-0000-0000EA580000}"/>
    <cellStyle name="SAPBEXHLevel1 6 2 7" xfId="20235" xr:uid="{00000000-0005-0000-0000-0000EB580000}"/>
    <cellStyle name="SAPBEXHLevel1 6 2 7 2" xfId="32986" xr:uid="{00000000-0005-0000-0000-0000EC580000}"/>
    <cellStyle name="SAPBEXHLevel1 6 3" xfId="6421" xr:uid="{00000000-0005-0000-0000-0000ED580000}"/>
    <cellStyle name="SAPBEXHLevel1 6 3 2" xfId="6422" xr:uid="{00000000-0005-0000-0000-0000EE580000}"/>
    <cellStyle name="SAPBEXHLevel1 6 3 2 2" xfId="14849" xr:uid="{00000000-0005-0000-0000-0000EF580000}"/>
    <cellStyle name="SAPBEXHLevel1 6 3 2 2 2" xfId="28020" xr:uid="{00000000-0005-0000-0000-0000F0580000}"/>
    <cellStyle name="SAPBEXHLevel1 6 3 2 2 2 2" xfId="40771" xr:uid="{00000000-0005-0000-0000-0000F1580000}"/>
    <cellStyle name="SAPBEXHLevel1 6 3 2 3" xfId="12186" xr:uid="{00000000-0005-0000-0000-0000F2580000}"/>
    <cellStyle name="SAPBEXHLevel1 6 3 2 3 2" xfId="25357" xr:uid="{00000000-0005-0000-0000-0000F3580000}"/>
    <cellStyle name="SAPBEXHLevel1 6 3 2 3 2 2" xfId="38108" xr:uid="{00000000-0005-0000-0000-0000F4580000}"/>
    <cellStyle name="SAPBEXHLevel1 6 3 2 4" xfId="20242" xr:uid="{00000000-0005-0000-0000-0000F5580000}"/>
    <cellStyle name="SAPBEXHLevel1 6 3 2 4 2" xfId="32993" xr:uid="{00000000-0005-0000-0000-0000F6580000}"/>
    <cellStyle name="SAPBEXHLevel1 6 3 3" xfId="6423" xr:uid="{00000000-0005-0000-0000-0000F7580000}"/>
    <cellStyle name="SAPBEXHLevel1 6 3 3 2" xfId="14850" xr:uid="{00000000-0005-0000-0000-0000F8580000}"/>
    <cellStyle name="SAPBEXHLevel1 6 3 3 2 2" xfId="28021" xr:uid="{00000000-0005-0000-0000-0000F9580000}"/>
    <cellStyle name="SAPBEXHLevel1 6 3 3 2 2 2" xfId="40772" xr:uid="{00000000-0005-0000-0000-0000FA580000}"/>
    <cellStyle name="SAPBEXHLevel1 6 3 3 3" xfId="12185" xr:uid="{00000000-0005-0000-0000-0000FB580000}"/>
    <cellStyle name="SAPBEXHLevel1 6 3 3 3 2" xfId="25356" xr:uid="{00000000-0005-0000-0000-0000FC580000}"/>
    <cellStyle name="SAPBEXHLevel1 6 3 3 3 2 2" xfId="38107" xr:uid="{00000000-0005-0000-0000-0000FD580000}"/>
    <cellStyle name="SAPBEXHLevel1 6 3 3 4" xfId="20243" xr:uid="{00000000-0005-0000-0000-0000FE580000}"/>
    <cellStyle name="SAPBEXHLevel1 6 3 3 4 2" xfId="32994" xr:uid="{00000000-0005-0000-0000-0000FF580000}"/>
    <cellStyle name="SAPBEXHLevel1 6 3 4" xfId="14848" xr:uid="{00000000-0005-0000-0000-000000590000}"/>
    <cellStyle name="SAPBEXHLevel1 6 3 4 2" xfId="28019" xr:uid="{00000000-0005-0000-0000-000001590000}"/>
    <cellStyle name="SAPBEXHLevel1 6 3 4 2 2" xfId="40770" xr:uid="{00000000-0005-0000-0000-000002590000}"/>
    <cellStyle name="SAPBEXHLevel1 6 3 5" xfId="12187" xr:uid="{00000000-0005-0000-0000-000003590000}"/>
    <cellStyle name="SAPBEXHLevel1 6 3 5 2" xfId="25358" xr:uid="{00000000-0005-0000-0000-000004590000}"/>
    <cellStyle name="SAPBEXHLevel1 6 3 5 2 2" xfId="38109" xr:uid="{00000000-0005-0000-0000-000005590000}"/>
    <cellStyle name="SAPBEXHLevel1 6 3 6" xfId="20241" xr:uid="{00000000-0005-0000-0000-000006590000}"/>
    <cellStyle name="SAPBEXHLevel1 6 3 6 2" xfId="32992" xr:uid="{00000000-0005-0000-0000-000007590000}"/>
    <cellStyle name="SAPBEXHLevel1 6 4" xfId="6424" xr:uid="{00000000-0005-0000-0000-000008590000}"/>
    <cellStyle name="SAPBEXHLevel1 6 4 2" xfId="14851" xr:uid="{00000000-0005-0000-0000-000009590000}"/>
    <cellStyle name="SAPBEXHLevel1 6 4 2 2" xfId="28022" xr:uid="{00000000-0005-0000-0000-00000A590000}"/>
    <cellStyle name="SAPBEXHLevel1 6 4 2 2 2" xfId="40773" xr:uid="{00000000-0005-0000-0000-00000B590000}"/>
    <cellStyle name="SAPBEXHLevel1 6 4 3" xfId="12184" xr:uid="{00000000-0005-0000-0000-00000C590000}"/>
    <cellStyle name="SAPBEXHLevel1 6 4 3 2" xfId="25355" xr:uid="{00000000-0005-0000-0000-00000D590000}"/>
    <cellStyle name="SAPBEXHLevel1 6 4 3 2 2" xfId="38106" xr:uid="{00000000-0005-0000-0000-00000E590000}"/>
    <cellStyle name="SAPBEXHLevel1 6 4 4" xfId="20244" xr:uid="{00000000-0005-0000-0000-00000F590000}"/>
    <cellStyle name="SAPBEXHLevel1 6 4 4 2" xfId="32995" xr:uid="{00000000-0005-0000-0000-000010590000}"/>
    <cellStyle name="SAPBEXHLevel1 6 5" xfId="6425" xr:uid="{00000000-0005-0000-0000-000011590000}"/>
    <cellStyle name="SAPBEXHLevel1 6 5 2" xfId="14852" xr:uid="{00000000-0005-0000-0000-000012590000}"/>
    <cellStyle name="SAPBEXHLevel1 6 5 2 2" xfId="28023" xr:uid="{00000000-0005-0000-0000-000013590000}"/>
    <cellStyle name="SAPBEXHLevel1 6 5 2 2 2" xfId="40774" xr:uid="{00000000-0005-0000-0000-000014590000}"/>
    <cellStyle name="SAPBEXHLevel1 6 5 3" xfId="12183" xr:uid="{00000000-0005-0000-0000-000015590000}"/>
    <cellStyle name="SAPBEXHLevel1 6 5 3 2" xfId="25354" xr:uid="{00000000-0005-0000-0000-000016590000}"/>
    <cellStyle name="SAPBEXHLevel1 6 5 3 2 2" xfId="38105" xr:uid="{00000000-0005-0000-0000-000017590000}"/>
    <cellStyle name="SAPBEXHLevel1 6 5 4" xfId="20245" xr:uid="{00000000-0005-0000-0000-000018590000}"/>
    <cellStyle name="SAPBEXHLevel1 6 5 4 2" xfId="32996" xr:uid="{00000000-0005-0000-0000-000019590000}"/>
    <cellStyle name="SAPBEXHLevel1 6 6" xfId="6426" xr:uid="{00000000-0005-0000-0000-00001A590000}"/>
    <cellStyle name="SAPBEXHLevel1 6 6 2" xfId="14853" xr:uid="{00000000-0005-0000-0000-00001B590000}"/>
    <cellStyle name="SAPBEXHLevel1 6 6 2 2" xfId="28024" xr:uid="{00000000-0005-0000-0000-00001C590000}"/>
    <cellStyle name="SAPBEXHLevel1 6 6 2 2 2" xfId="40775" xr:uid="{00000000-0005-0000-0000-00001D590000}"/>
    <cellStyle name="SAPBEXHLevel1 6 6 3" xfId="12182" xr:uid="{00000000-0005-0000-0000-00001E590000}"/>
    <cellStyle name="SAPBEXHLevel1 6 6 3 2" xfId="25353" xr:uid="{00000000-0005-0000-0000-00001F590000}"/>
    <cellStyle name="SAPBEXHLevel1 6 6 3 2 2" xfId="38104" xr:uid="{00000000-0005-0000-0000-000020590000}"/>
    <cellStyle name="SAPBEXHLevel1 6 6 4" xfId="20246" xr:uid="{00000000-0005-0000-0000-000021590000}"/>
    <cellStyle name="SAPBEXHLevel1 6 6 4 2" xfId="32997" xr:uid="{00000000-0005-0000-0000-000022590000}"/>
    <cellStyle name="SAPBEXHLevel1 6 7" xfId="12194" xr:uid="{00000000-0005-0000-0000-000023590000}"/>
    <cellStyle name="SAPBEXHLevel1 6 7 2" xfId="25365" xr:uid="{00000000-0005-0000-0000-000024590000}"/>
    <cellStyle name="SAPBEXHLevel1 6 7 2 2" xfId="38116" xr:uid="{00000000-0005-0000-0000-000025590000}"/>
    <cellStyle name="SAPBEXHLevel1 6 8" xfId="20234" xr:uid="{00000000-0005-0000-0000-000026590000}"/>
    <cellStyle name="SAPBEXHLevel1 6 8 2" xfId="32985" xr:uid="{00000000-0005-0000-0000-000027590000}"/>
    <cellStyle name="SAPBEXHLevel1 7" xfId="6427" xr:uid="{00000000-0005-0000-0000-000028590000}"/>
    <cellStyle name="SAPBEXHLevel1 7 2" xfId="6428" xr:uid="{00000000-0005-0000-0000-000029590000}"/>
    <cellStyle name="SAPBEXHLevel1 7 2 2" xfId="6429" xr:uid="{00000000-0005-0000-0000-00002A590000}"/>
    <cellStyle name="SAPBEXHLevel1 7 2 2 2" xfId="6430" xr:uid="{00000000-0005-0000-0000-00002B590000}"/>
    <cellStyle name="SAPBEXHLevel1 7 2 2 2 2" xfId="14857" xr:uid="{00000000-0005-0000-0000-00002C590000}"/>
    <cellStyle name="SAPBEXHLevel1 7 2 2 2 2 2" xfId="28028" xr:uid="{00000000-0005-0000-0000-00002D590000}"/>
    <cellStyle name="SAPBEXHLevel1 7 2 2 2 2 2 2" xfId="40779" xr:uid="{00000000-0005-0000-0000-00002E590000}"/>
    <cellStyle name="SAPBEXHLevel1 7 2 2 2 3" xfId="12178" xr:uid="{00000000-0005-0000-0000-00002F590000}"/>
    <cellStyle name="SAPBEXHLevel1 7 2 2 2 3 2" xfId="25349" xr:uid="{00000000-0005-0000-0000-000030590000}"/>
    <cellStyle name="SAPBEXHLevel1 7 2 2 2 3 2 2" xfId="38100" xr:uid="{00000000-0005-0000-0000-000031590000}"/>
    <cellStyle name="SAPBEXHLevel1 7 2 2 2 4" xfId="20250" xr:uid="{00000000-0005-0000-0000-000032590000}"/>
    <cellStyle name="SAPBEXHLevel1 7 2 2 2 4 2" xfId="33001" xr:uid="{00000000-0005-0000-0000-000033590000}"/>
    <cellStyle name="SAPBEXHLevel1 7 2 2 3" xfId="6431" xr:uid="{00000000-0005-0000-0000-000034590000}"/>
    <cellStyle name="SAPBEXHLevel1 7 2 2 3 2" xfId="14858" xr:uid="{00000000-0005-0000-0000-000035590000}"/>
    <cellStyle name="SAPBEXHLevel1 7 2 2 3 2 2" xfId="28029" xr:uid="{00000000-0005-0000-0000-000036590000}"/>
    <cellStyle name="SAPBEXHLevel1 7 2 2 3 2 2 2" xfId="40780" xr:uid="{00000000-0005-0000-0000-000037590000}"/>
    <cellStyle name="SAPBEXHLevel1 7 2 2 3 3" xfId="12177" xr:uid="{00000000-0005-0000-0000-000038590000}"/>
    <cellStyle name="SAPBEXHLevel1 7 2 2 3 3 2" xfId="25348" xr:uid="{00000000-0005-0000-0000-000039590000}"/>
    <cellStyle name="SAPBEXHLevel1 7 2 2 3 3 2 2" xfId="38099" xr:uid="{00000000-0005-0000-0000-00003A590000}"/>
    <cellStyle name="SAPBEXHLevel1 7 2 2 3 4" xfId="20251" xr:uid="{00000000-0005-0000-0000-00003B590000}"/>
    <cellStyle name="SAPBEXHLevel1 7 2 2 3 4 2" xfId="33002" xr:uid="{00000000-0005-0000-0000-00003C590000}"/>
    <cellStyle name="SAPBEXHLevel1 7 2 2 4" xfId="14856" xr:uid="{00000000-0005-0000-0000-00003D590000}"/>
    <cellStyle name="SAPBEXHLevel1 7 2 2 4 2" xfId="28027" xr:uid="{00000000-0005-0000-0000-00003E590000}"/>
    <cellStyle name="SAPBEXHLevel1 7 2 2 4 2 2" xfId="40778" xr:uid="{00000000-0005-0000-0000-00003F590000}"/>
    <cellStyle name="SAPBEXHLevel1 7 2 2 5" xfId="12179" xr:uid="{00000000-0005-0000-0000-000040590000}"/>
    <cellStyle name="SAPBEXHLevel1 7 2 2 5 2" xfId="25350" xr:uid="{00000000-0005-0000-0000-000041590000}"/>
    <cellStyle name="SAPBEXHLevel1 7 2 2 5 2 2" xfId="38101" xr:uid="{00000000-0005-0000-0000-000042590000}"/>
    <cellStyle name="SAPBEXHLevel1 7 2 2 6" xfId="20249" xr:uid="{00000000-0005-0000-0000-000043590000}"/>
    <cellStyle name="SAPBEXHLevel1 7 2 2 6 2" xfId="33000" xr:uid="{00000000-0005-0000-0000-000044590000}"/>
    <cellStyle name="SAPBEXHLevel1 7 2 3" xfId="6432" xr:uid="{00000000-0005-0000-0000-000045590000}"/>
    <cellStyle name="SAPBEXHLevel1 7 2 3 2" xfId="14859" xr:uid="{00000000-0005-0000-0000-000046590000}"/>
    <cellStyle name="SAPBEXHLevel1 7 2 3 2 2" xfId="28030" xr:uid="{00000000-0005-0000-0000-000047590000}"/>
    <cellStyle name="SAPBEXHLevel1 7 2 3 2 2 2" xfId="40781" xr:uid="{00000000-0005-0000-0000-000048590000}"/>
    <cellStyle name="SAPBEXHLevel1 7 2 3 3" xfId="12176" xr:uid="{00000000-0005-0000-0000-000049590000}"/>
    <cellStyle name="SAPBEXHLevel1 7 2 3 3 2" xfId="25347" xr:uid="{00000000-0005-0000-0000-00004A590000}"/>
    <cellStyle name="SAPBEXHLevel1 7 2 3 3 2 2" xfId="38098" xr:uid="{00000000-0005-0000-0000-00004B590000}"/>
    <cellStyle name="SAPBEXHLevel1 7 2 3 4" xfId="20252" xr:uid="{00000000-0005-0000-0000-00004C590000}"/>
    <cellStyle name="SAPBEXHLevel1 7 2 3 4 2" xfId="33003" xr:uid="{00000000-0005-0000-0000-00004D590000}"/>
    <cellStyle name="SAPBEXHLevel1 7 2 4" xfId="6433" xr:uid="{00000000-0005-0000-0000-00004E590000}"/>
    <cellStyle name="SAPBEXHLevel1 7 2 4 2" xfId="14860" xr:uid="{00000000-0005-0000-0000-00004F590000}"/>
    <cellStyle name="SAPBEXHLevel1 7 2 4 2 2" xfId="28031" xr:uid="{00000000-0005-0000-0000-000050590000}"/>
    <cellStyle name="SAPBEXHLevel1 7 2 4 2 2 2" xfId="40782" xr:uid="{00000000-0005-0000-0000-000051590000}"/>
    <cellStyle name="SAPBEXHLevel1 7 2 4 3" xfId="12175" xr:uid="{00000000-0005-0000-0000-000052590000}"/>
    <cellStyle name="SAPBEXHLevel1 7 2 4 3 2" xfId="25346" xr:uid="{00000000-0005-0000-0000-000053590000}"/>
    <cellStyle name="SAPBEXHLevel1 7 2 4 3 2 2" xfId="38097" xr:uid="{00000000-0005-0000-0000-000054590000}"/>
    <cellStyle name="SAPBEXHLevel1 7 2 4 4" xfId="20253" xr:uid="{00000000-0005-0000-0000-000055590000}"/>
    <cellStyle name="SAPBEXHLevel1 7 2 4 4 2" xfId="33004" xr:uid="{00000000-0005-0000-0000-000056590000}"/>
    <cellStyle name="SAPBEXHLevel1 7 2 5" xfId="6434" xr:uid="{00000000-0005-0000-0000-000057590000}"/>
    <cellStyle name="SAPBEXHLevel1 7 2 5 2" xfId="14861" xr:uid="{00000000-0005-0000-0000-000058590000}"/>
    <cellStyle name="SAPBEXHLevel1 7 2 5 2 2" xfId="28032" xr:uid="{00000000-0005-0000-0000-000059590000}"/>
    <cellStyle name="SAPBEXHLevel1 7 2 5 2 2 2" xfId="40783" xr:uid="{00000000-0005-0000-0000-00005A590000}"/>
    <cellStyle name="SAPBEXHLevel1 7 2 5 3" xfId="12174" xr:uid="{00000000-0005-0000-0000-00005B590000}"/>
    <cellStyle name="SAPBEXHLevel1 7 2 5 3 2" xfId="25345" xr:uid="{00000000-0005-0000-0000-00005C590000}"/>
    <cellStyle name="SAPBEXHLevel1 7 2 5 3 2 2" xfId="38096" xr:uid="{00000000-0005-0000-0000-00005D590000}"/>
    <cellStyle name="SAPBEXHLevel1 7 2 5 4" xfId="20254" xr:uid="{00000000-0005-0000-0000-00005E590000}"/>
    <cellStyle name="SAPBEXHLevel1 7 2 5 4 2" xfId="33005" xr:uid="{00000000-0005-0000-0000-00005F590000}"/>
    <cellStyle name="SAPBEXHLevel1 7 2 6" xfId="12180" xr:uid="{00000000-0005-0000-0000-000060590000}"/>
    <cellStyle name="SAPBEXHLevel1 7 2 6 2" xfId="25351" xr:uid="{00000000-0005-0000-0000-000061590000}"/>
    <cellStyle name="SAPBEXHLevel1 7 2 6 2 2" xfId="38102" xr:uid="{00000000-0005-0000-0000-000062590000}"/>
    <cellStyle name="SAPBEXHLevel1 7 2 7" xfId="20248" xr:uid="{00000000-0005-0000-0000-000063590000}"/>
    <cellStyle name="SAPBEXHLevel1 7 2 7 2" xfId="32999" xr:uid="{00000000-0005-0000-0000-000064590000}"/>
    <cellStyle name="SAPBEXHLevel1 7 3" xfId="6435" xr:uid="{00000000-0005-0000-0000-000065590000}"/>
    <cellStyle name="SAPBEXHLevel1 7 3 2" xfId="6436" xr:uid="{00000000-0005-0000-0000-000066590000}"/>
    <cellStyle name="SAPBEXHLevel1 7 3 2 2" xfId="14863" xr:uid="{00000000-0005-0000-0000-000067590000}"/>
    <cellStyle name="SAPBEXHLevel1 7 3 2 2 2" xfId="28034" xr:uid="{00000000-0005-0000-0000-000068590000}"/>
    <cellStyle name="SAPBEXHLevel1 7 3 2 2 2 2" xfId="40785" xr:uid="{00000000-0005-0000-0000-000069590000}"/>
    <cellStyle name="SAPBEXHLevel1 7 3 2 3" xfId="12172" xr:uid="{00000000-0005-0000-0000-00006A590000}"/>
    <cellStyle name="SAPBEXHLevel1 7 3 2 3 2" xfId="25343" xr:uid="{00000000-0005-0000-0000-00006B590000}"/>
    <cellStyle name="SAPBEXHLevel1 7 3 2 3 2 2" xfId="38094" xr:uid="{00000000-0005-0000-0000-00006C590000}"/>
    <cellStyle name="SAPBEXHLevel1 7 3 2 4" xfId="20256" xr:uid="{00000000-0005-0000-0000-00006D590000}"/>
    <cellStyle name="SAPBEXHLevel1 7 3 2 4 2" xfId="33007" xr:uid="{00000000-0005-0000-0000-00006E590000}"/>
    <cellStyle name="SAPBEXHLevel1 7 3 3" xfId="6437" xr:uid="{00000000-0005-0000-0000-00006F590000}"/>
    <cellStyle name="SAPBEXHLevel1 7 3 3 2" xfId="14864" xr:uid="{00000000-0005-0000-0000-000070590000}"/>
    <cellStyle name="SAPBEXHLevel1 7 3 3 2 2" xfId="28035" xr:uid="{00000000-0005-0000-0000-000071590000}"/>
    <cellStyle name="SAPBEXHLevel1 7 3 3 2 2 2" xfId="40786" xr:uid="{00000000-0005-0000-0000-000072590000}"/>
    <cellStyle name="SAPBEXHLevel1 7 3 3 3" xfId="12171" xr:uid="{00000000-0005-0000-0000-000073590000}"/>
    <cellStyle name="SAPBEXHLevel1 7 3 3 3 2" xfId="25342" xr:uid="{00000000-0005-0000-0000-000074590000}"/>
    <cellStyle name="SAPBEXHLevel1 7 3 3 3 2 2" xfId="38093" xr:uid="{00000000-0005-0000-0000-000075590000}"/>
    <cellStyle name="SAPBEXHLevel1 7 3 3 4" xfId="20257" xr:uid="{00000000-0005-0000-0000-000076590000}"/>
    <cellStyle name="SAPBEXHLevel1 7 3 3 4 2" xfId="33008" xr:uid="{00000000-0005-0000-0000-000077590000}"/>
    <cellStyle name="SAPBEXHLevel1 7 3 4" xfId="6438" xr:uid="{00000000-0005-0000-0000-000078590000}"/>
    <cellStyle name="SAPBEXHLevel1 7 3 4 2" xfId="14865" xr:uid="{00000000-0005-0000-0000-000079590000}"/>
    <cellStyle name="SAPBEXHLevel1 7 3 4 2 2" xfId="28036" xr:uid="{00000000-0005-0000-0000-00007A590000}"/>
    <cellStyle name="SAPBEXHLevel1 7 3 4 2 2 2" xfId="40787" xr:uid="{00000000-0005-0000-0000-00007B590000}"/>
    <cellStyle name="SAPBEXHLevel1 7 3 4 3" xfId="12170" xr:uid="{00000000-0005-0000-0000-00007C590000}"/>
    <cellStyle name="SAPBEXHLevel1 7 3 4 3 2" xfId="25341" xr:uid="{00000000-0005-0000-0000-00007D590000}"/>
    <cellStyle name="SAPBEXHLevel1 7 3 4 3 2 2" xfId="38092" xr:uid="{00000000-0005-0000-0000-00007E590000}"/>
    <cellStyle name="SAPBEXHLevel1 7 3 4 4" xfId="20258" xr:uid="{00000000-0005-0000-0000-00007F590000}"/>
    <cellStyle name="SAPBEXHLevel1 7 3 4 4 2" xfId="33009" xr:uid="{00000000-0005-0000-0000-000080590000}"/>
    <cellStyle name="SAPBEXHLevel1 7 3 5" xfId="12173" xr:uid="{00000000-0005-0000-0000-000081590000}"/>
    <cellStyle name="SAPBEXHLevel1 7 3 5 2" xfId="25344" xr:uid="{00000000-0005-0000-0000-000082590000}"/>
    <cellStyle name="SAPBEXHLevel1 7 3 5 2 2" xfId="38095" xr:uid="{00000000-0005-0000-0000-000083590000}"/>
    <cellStyle name="SAPBEXHLevel1 7 3 6" xfId="20255" xr:uid="{00000000-0005-0000-0000-000084590000}"/>
    <cellStyle name="SAPBEXHLevel1 7 3 6 2" xfId="33006" xr:uid="{00000000-0005-0000-0000-000085590000}"/>
    <cellStyle name="SAPBEXHLevel1 7 4" xfId="6439" xr:uid="{00000000-0005-0000-0000-000086590000}"/>
    <cellStyle name="SAPBEXHLevel1 7 4 2" xfId="14866" xr:uid="{00000000-0005-0000-0000-000087590000}"/>
    <cellStyle name="SAPBEXHLevel1 7 4 2 2" xfId="28037" xr:uid="{00000000-0005-0000-0000-000088590000}"/>
    <cellStyle name="SAPBEXHLevel1 7 4 2 2 2" xfId="40788" xr:uid="{00000000-0005-0000-0000-000089590000}"/>
    <cellStyle name="SAPBEXHLevel1 7 4 3" xfId="12169" xr:uid="{00000000-0005-0000-0000-00008A590000}"/>
    <cellStyle name="SAPBEXHLevel1 7 4 3 2" xfId="25340" xr:uid="{00000000-0005-0000-0000-00008B590000}"/>
    <cellStyle name="SAPBEXHLevel1 7 4 3 2 2" xfId="38091" xr:uid="{00000000-0005-0000-0000-00008C590000}"/>
    <cellStyle name="SAPBEXHLevel1 7 4 4" xfId="20259" xr:uid="{00000000-0005-0000-0000-00008D590000}"/>
    <cellStyle name="SAPBEXHLevel1 7 4 4 2" xfId="33010" xr:uid="{00000000-0005-0000-0000-00008E590000}"/>
    <cellStyle name="SAPBEXHLevel1 7 5" xfId="6440" xr:uid="{00000000-0005-0000-0000-00008F590000}"/>
    <cellStyle name="SAPBEXHLevel1 7 5 2" xfId="14867" xr:uid="{00000000-0005-0000-0000-000090590000}"/>
    <cellStyle name="SAPBEXHLevel1 7 5 2 2" xfId="28038" xr:uid="{00000000-0005-0000-0000-000091590000}"/>
    <cellStyle name="SAPBEXHLevel1 7 5 2 2 2" xfId="40789" xr:uid="{00000000-0005-0000-0000-000092590000}"/>
    <cellStyle name="SAPBEXHLevel1 7 5 3" xfId="12168" xr:uid="{00000000-0005-0000-0000-000093590000}"/>
    <cellStyle name="SAPBEXHLevel1 7 5 3 2" xfId="25339" xr:uid="{00000000-0005-0000-0000-000094590000}"/>
    <cellStyle name="SAPBEXHLevel1 7 5 3 2 2" xfId="38090" xr:uid="{00000000-0005-0000-0000-000095590000}"/>
    <cellStyle name="SAPBEXHLevel1 7 5 4" xfId="20260" xr:uid="{00000000-0005-0000-0000-000096590000}"/>
    <cellStyle name="SAPBEXHLevel1 7 5 4 2" xfId="33011" xr:uid="{00000000-0005-0000-0000-000097590000}"/>
    <cellStyle name="SAPBEXHLevel1 7 6" xfId="6441" xr:uid="{00000000-0005-0000-0000-000098590000}"/>
    <cellStyle name="SAPBEXHLevel1 7 6 2" xfId="14868" xr:uid="{00000000-0005-0000-0000-000099590000}"/>
    <cellStyle name="SAPBEXHLevel1 7 6 2 2" xfId="28039" xr:uid="{00000000-0005-0000-0000-00009A590000}"/>
    <cellStyle name="SAPBEXHLevel1 7 6 2 2 2" xfId="40790" xr:uid="{00000000-0005-0000-0000-00009B590000}"/>
    <cellStyle name="SAPBEXHLevel1 7 6 3" xfId="12167" xr:uid="{00000000-0005-0000-0000-00009C590000}"/>
    <cellStyle name="SAPBEXHLevel1 7 6 3 2" xfId="25338" xr:uid="{00000000-0005-0000-0000-00009D590000}"/>
    <cellStyle name="SAPBEXHLevel1 7 6 3 2 2" xfId="38089" xr:uid="{00000000-0005-0000-0000-00009E590000}"/>
    <cellStyle name="SAPBEXHLevel1 7 6 4" xfId="20261" xr:uid="{00000000-0005-0000-0000-00009F590000}"/>
    <cellStyle name="SAPBEXHLevel1 7 6 4 2" xfId="33012" xr:uid="{00000000-0005-0000-0000-0000A0590000}"/>
    <cellStyle name="SAPBEXHLevel1 7 7" xfId="12181" xr:uid="{00000000-0005-0000-0000-0000A1590000}"/>
    <cellStyle name="SAPBEXHLevel1 7 7 2" xfId="25352" xr:uid="{00000000-0005-0000-0000-0000A2590000}"/>
    <cellStyle name="SAPBEXHLevel1 7 7 2 2" xfId="38103" xr:uid="{00000000-0005-0000-0000-0000A3590000}"/>
    <cellStyle name="SAPBEXHLevel1 7 8" xfId="20247" xr:uid="{00000000-0005-0000-0000-0000A4590000}"/>
    <cellStyle name="SAPBEXHLevel1 7 8 2" xfId="32998" xr:uid="{00000000-0005-0000-0000-0000A5590000}"/>
    <cellStyle name="SAPBEXHLevel1 8" xfId="6442" xr:uid="{00000000-0005-0000-0000-0000A6590000}"/>
    <cellStyle name="SAPBEXHLevel1 8 2" xfId="6443" xr:uid="{00000000-0005-0000-0000-0000A7590000}"/>
    <cellStyle name="SAPBEXHLevel1 8 2 2" xfId="6444" xr:uid="{00000000-0005-0000-0000-0000A8590000}"/>
    <cellStyle name="SAPBEXHLevel1 8 2 2 2" xfId="6445" xr:uid="{00000000-0005-0000-0000-0000A9590000}"/>
    <cellStyle name="SAPBEXHLevel1 8 2 2 2 2" xfId="14872" xr:uid="{00000000-0005-0000-0000-0000AA590000}"/>
    <cellStyle name="SAPBEXHLevel1 8 2 2 2 2 2" xfId="28043" xr:uid="{00000000-0005-0000-0000-0000AB590000}"/>
    <cellStyle name="SAPBEXHLevel1 8 2 2 2 2 2 2" xfId="40794" xr:uid="{00000000-0005-0000-0000-0000AC590000}"/>
    <cellStyle name="SAPBEXHLevel1 8 2 2 2 3" xfId="12163" xr:uid="{00000000-0005-0000-0000-0000AD590000}"/>
    <cellStyle name="SAPBEXHLevel1 8 2 2 2 3 2" xfId="25334" xr:uid="{00000000-0005-0000-0000-0000AE590000}"/>
    <cellStyle name="SAPBEXHLevel1 8 2 2 2 3 2 2" xfId="38085" xr:uid="{00000000-0005-0000-0000-0000AF590000}"/>
    <cellStyle name="SAPBEXHLevel1 8 2 2 2 4" xfId="20265" xr:uid="{00000000-0005-0000-0000-0000B0590000}"/>
    <cellStyle name="SAPBEXHLevel1 8 2 2 2 4 2" xfId="33016" xr:uid="{00000000-0005-0000-0000-0000B1590000}"/>
    <cellStyle name="SAPBEXHLevel1 8 2 2 3" xfId="6446" xr:uid="{00000000-0005-0000-0000-0000B2590000}"/>
    <cellStyle name="SAPBEXHLevel1 8 2 2 3 2" xfId="14873" xr:uid="{00000000-0005-0000-0000-0000B3590000}"/>
    <cellStyle name="SAPBEXHLevel1 8 2 2 3 2 2" xfId="28044" xr:uid="{00000000-0005-0000-0000-0000B4590000}"/>
    <cellStyle name="SAPBEXHLevel1 8 2 2 3 2 2 2" xfId="40795" xr:uid="{00000000-0005-0000-0000-0000B5590000}"/>
    <cellStyle name="SAPBEXHLevel1 8 2 2 3 3" xfId="12162" xr:uid="{00000000-0005-0000-0000-0000B6590000}"/>
    <cellStyle name="SAPBEXHLevel1 8 2 2 3 3 2" xfId="25333" xr:uid="{00000000-0005-0000-0000-0000B7590000}"/>
    <cellStyle name="SAPBEXHLevel1 8 2 2 3 3 2 2" xfId="38084" xr:uid="{00000000-0005-0000-0000-0000B8590000}"/>
    <cellStyle name="SAPBEXHLevel1 8 2 2 3 4" xfId="20266" xr:uid="{00000000-0005-0000-0000-0000B9590000}"/>
    <cellStyle name="SAPBEXHLevel1 8 2 2 3 4 2" xfId="33017" xr:uid="{00000000-0005-0000-0000-0000BA590000}"/>
    <cellStyle name="SAPBEXHLevel1 8 2 2 4" xfId="14871" xr:uid="{00000000-0005-0000-0000-0000BB590000}"/>
    <cellStyle name="SAPBEXHLevel1 8 2 2 4 2" xfId="28042" xr:uid="{00000000-0005-0000-0000-0000BC590000}"/>
    <cellStyle name="SAPBEXHLevel1 8 2 2 4 2 2" xfId="40793" xr:uid="{00000000-0005-0000-0000-0000BD590000}"/>
    <cellStyle name="SAPBEXHLevel1 8 2 2 5" xfId="12164" xr:uid="{00000000-0005-0000-0000-0000BE590000}"/>
    <cellStyle name="SAPBEXHLevel1 8 2 2 5 2" xfId="25335" xr:uid="{00000000-0005-0000-0000-0000BF590000}"/>
    <cellStyle name="SAPBEXHLevel1 8 2 2 5 2 2" xfId="38086" xr:uid="{00000000-0005-0000-0000-0000C0590000}"/>
    <cellStyle name="SAPBEXHLevel1 8 2 2 6" xfId="20264" xr:uid="{00000000-0005-0000-0000-0000C1590000}"/>
    <cellStyle name="SAPBEXHLevel1 8 2 2 6 2" xfId="33015" xr:uid="{00000000-0005-0000-0000-0000C2590000}"/>
    <cellStyle name="SAPBEXHLevel1 8 2 3" xfId="6447" xr:uid="{00000000-0005-0000-0000-0000C3590000}"/>
    <cellStyle name="SAPBEXHLevel1 8 2 3 2" xfId="14874" xr:uid="{00000000-0005-0000-0000-0000C4590000}"/>
    <cellStyle name="SAPBEXHLevel1 8 2 3 2 2" xfId="28045" xr:uid="{00000000-0005-0000-0000-0000C5590000}"/>
    <cellStyle name="SAPBEXHLevel1 8 2 3 2 2 2" xfId="40796" xr:uid="{00000000-0005-0000-0000-0000C6590000}"/>
    <cellStyle name="SAPBEXHLevel1 8 2 3 3" xfId="12161" xr:uid="{00000000-0005-0000-0000-0000C7590000}"/>
    <cellStyle name="SAPBEXHLevel1 8 2 3 3 2" xfId="25332" xr:uid="{00000000-0005-0000-0000-0000C8590000}"/>
    <cellStyle name="SAPBEXHLevel1 8 2 3 3 2 2" xfId="38083" xr:uid="{00000000-0005-0000-0000-0000C9590000}"/>
    <cellStyle name="SAPBEXHLevel1 8 2 3 4" xfId="20267" xr:uid="{00000000-0005-0000-0000-0000CA590000}"/>
    <cellStyle name="SAPBEXHLevel1 8 2 3 4 2" xfId="33018" xr:uid="{00000000-0005-0000-0000-0000CB590000}"/>
    <cellStyle name="SAPBEXHLevel1 8 2 4" xfId="6448" xr:uid="{00000000-0005-0000-0000-0000CC590000}"/>
    <cellStyle name="SAPBEXHLevel1 8 2 4 2" xfId="14875" xr:uid="{00000000-0005-0000-0000-0000CD590000}"/>
    <cellStyle name="SAPBEXHLevel1 8 2 4 2 2" xfId="28046" xr:uid="{00000000-0005-0000-0000-0000CE590000}"/>
    <cellStyle name="SAPBEXHLevel1 8 2 4 2 2 2" xfId="40797" xr:uid="{00000000-0005-0000-0000-0000CF590000}"/>
    <cellStyle name="SAPBEXHLevel1 8 2 4 3" xfId="12160" xr:uid="{00000000-0005-0000-0000-0000D0590000}"/>
    <cellStyle name="SAPBEXHLevel1 8 2 4 3 2" xfId="25331" xr:uid="{00000000-0005-0000-0000-0000D1590000}"/>
    <cellStyle name="SAPBEXHLevel1 8 2 4 3 2 2" xfId="38082" xr:uid="{00000000-0005-0000-0000-0000D2590000}"/>
    <cellStyle name="SAPBEXHLevel1 8 2 4 4" xfId="20268" xr:uid="{00000000-0005-0000-0000-0000D3590000}"/>
    <cellStyle name="SAPBEXHLevel1 8 2 4 4 2" xfId="33019" xr:uid="{00000000-0005-0000-0000-0000D4590000}"/>
    <cellStyle name="SAPBEXHLevel1 8 2 5" xfId="6449" xr:uid="{00000000-0005-0000-0000-0000D5590000}"/>
    <cellStyle name="SAPBEXHLevel1 8 2 5 2" xfId="14876" xr:uid="{00000000-0005-0000-0000-0000D6590000}"/>
    <cellStyle name="SAPBEXHLevel1 8 2 5 2 2" xfId="28047" xr:uid="{00000000-0005-0000-0000-0000D7590000}"/>
    <cellStyle name="SAPBEXHLevel1 8 2 5 2 2 2" xfId="40798" xr:uid="{00000000-0005-0000-0000-0000D8590000}"/>
    <cellStyle name="SAPBEXHLevel1 8 2 5 3" xfId="12159" xr:uid="{00000000-0005-0000-0000-0000D9590000}"/>
    <cellStyle name="SAPBEXHLevel1 8 2 5 3 2" xfId="25330" xr:uid="{00000000-0005-0000-0000-0000DA590000}"/>
    <cellStyle name="SAPBEXHLevel1 8 2 5 3 2 2" xfId="38081" xr:uid="{00000000-0005-0000-0000-0000DB590000}"/>
    <cellStyle name="SAPBEXHLevel1 8 2 5 4" xfId="20269" xr:uid="{00000000-0005-0000-0000-0000DC590000}"/>
    <cellStyle name="SAPBEXHLevel1 8 2 5 4 2" xfId="33020" xr:uid="{00000000-0005-0000-0000-0000DD590000}"/>
    <cellStyle name="SAPBEXHLevel1 8 2 6" xfId="12165" xr:uid="{00000000-0005-0000-0000-0000DE590000}"/>
    <cellStyle name="SAPBEXHLevel1 8 2 6 2" xfId="25336" xr:uid="{00000000-0005-0000-0000-0000DF590000}"/>
    <cellStyle name="SAPBEXHLevel1 8 2 6 2 2" xfId="38087" xr:uid="{00000000-0005-0000-0000-0000E0590000}"/>
    <cellStyle name="SAPBEXHLevel1 8 2 7" xfId="20263" xr:uid="{00000000-0005-0000-0000-0000E1590000}"/>
    <cellStyle name="SAPBEXHLevel1 8 2 7 2" xfId="33014" xr:uid="{00000000-0005-0000-0000-0000E2590000}"/>
    <cellStyle name="SAPBEXHLevel1 8 3" xfId="6450" xr:uid="{00000000-0005-0000-0000-0000E3590000}"/>
    <cellStyle name="SAPBEXHLevel1 8 3 2" xfId="6451" xr:uid="{00000000-0005-0000-0000-0000E4590000}"/>
    <cellStyle name="SAPBEXHLevel1 8 3 2 2" xfId="14878" xr:uid="{00000000-0005-0000-0000-0000E5590000}"/>
    <cellStyle name="SAPBEXHLevel1 8 3 2 2 2" xfId="28049" xr:uid="{00000000-0005-0000-0000-0000E6590000}"/>
    <cellStyle name="SAPBEXHLevel1 8 3 2 2 2 2" xfId="40800" xr:uid="{00000000-0005-0000-0000-0000E7590000}"/>
    <cellStyle name="SAPBEXHLevel1 8 3 2 3" xfId="12157" xr:uid="{00000000-0005-0000-0000-0000E8590000}"/>
    <cellStyle name="SAPBEXHLevel1 8 3 2 3 2" xfId="25328" xr:uid="{00000000-0005-0000-0000-0000E9590000}"/>
    <cellStyle name="SAPBEXHLevel1 8 3 2 3 2 2" xfId="38079" xr:uid="{00000000-0005-0000-0000-0000EA590000}"/>
    <cellStyle name="SAPBEXHLevel1 8 3 2 4" xfId="20271" xr:uid="{00000000-0005-0000-0000-0000EB590000}"/>
    <cellStyle name="SAPBEXHLevel1 8 3 2 4 2" xfId="33022" xr:uid="{00000000-0005-0000-0000-0000EC590000}"/>
    <cellStyle name="SAPBEXHLevel1 8 3 3" xfId="6452" xr:uid="{00000000-0005-0000-0000-0000ED590000}"/>
    <cellStyle name="SAPBEXHLevel1 8 3 3 2" xfId="14879" xr:uid="{00000000-0005-0000-0000-0000EE590000}"/>
    <cellStyle name="SAPBEXHLevel1 8 3 3 2 2" xfId="28050" xr:uid="{00000000-0005-0000-0000-0000EF590000}"/>
    <cellStyle name="SAPBEXHLevel1 8 3 3 2 2 2" xfId="40801" xr:uid="{00000000-0005-0000-0000-0000F0590000}"/>
    <cellStyle name="SAPBEXHLevel1 8 3 3 3" xfId="12156" xr:uid="{00000000-0005-0000-0000-0000F1590000}"/>
    <cellStyle name="SAPBEXHLevel1 8 3 3 3 2" xfId="25327" xr:uid="{00000000-0005-0000-0000-0000F2590000}"/>
    <cellStyle name="SAPBEXHLevel1 8 3 3 3 2 2" xfId="38078" xr:uid="{00000000-0005-0000-0000-0000F3590000}"/>
    <cellStyle name="SAPBEXHLevel1 8 3 3 4" xfId="20272" xr:uid="{00000000-0005-0000-0000-0000F4590000}"/>
    <cellStyle name="SAPBEXHLevel1 8 3 3 4 2" xfId="33023" xr:uid="{00000000-0005-0000-0000-0000F5590000}"/>
    <cellStyle name="SAPBEXHLevel1 8 3 4" xfId="6453" xr:uid="{00000000-0005-0000-0000-0000F6590000}"/>
    <cellStyle name="SAPBEXHLevel1 8 3 4 2" xfId="14880" xr:uid="{00000000-0005-0000-0000-0000F7590000}"/>
    <cellStyle name="SAPBEXHLevel1 8 3 4 2 2" xfId="28051" xr:uid="{00000000-0005-0000-0000-0000F8590000}"/>
    <cellStyle name="SAPBEXHLevel1 8 3 4 2 2 2" xfId="40802" xr:uid="{00000000-0005-0000-0000-0000F9590000}"/>
    <cellStyle name="SAPBEXHLevel1 8 3 4 3" xfId="12155" xr:uid="{00000000-0005-0000-0000-0000FA590000}"/>
    <cellStyle name="SAPBEXHLevel1 8 3 4 3 2" xfId="25326" xr:uid="{00000000-0005-0000-0000-0000FB590000}"/>
    <cellStyle name="SAPBEXHLevel1 8 3 4 3 2 2" xfId="38077" xr:uid="{00000000-0005-0000-0000-0000FC590000}"/>
    <cellStyle name="SAPBEXHLevel1 8 3 4 4" xfId="20273" xr:uid="{00000000-0005-0000-0000-0000FD590000}"/>
    <cellStyle name="SAPBEXHLevel1 8 3 4 4 2" xfId="33024" xr:uid="{00000000-0005-0000-0000-0000FE590000}"/>
    <cellStyle name="SAPBEXHLevel1 8 3 5" xfId="12158" xr:uid="{00000000-0005-0000-0000-0000FF590000}"/>
    <cellStyle name="SAPBEXHLevel1 8 3 5 2" xfId="25329" xr:uid="{00000000-0005-0000-0000-0000005A0000}"/>
    <cellStyle name="SAPBEXHLevel1 8 3 5 2 2" xfId="38080" xr:uid="{00000000-0005-0000-0000-0000015A0000}"/>
    <cellStyle name="SAPBEXHLevel1 8 3 6" xfId="20270" xr:uid="{00000000-0005-0000-0000-0000025A0000}"/>
    <cellStyle name="SAPBEXHLevel1 8 3 6 2" xfId="33021" xr:uid="{00000000-0005-0000-0000-0000035A0000}"/>
    <cellStyle name="SAPBEXHLevel1 8 4" xfId="6454" xr:uid="{00000000-0005-0000-0000-0000045A0000}"/>
    <cellStyle name="SAPBEXHLevel1 8 4 2" xfId="14881" xr:uid="{00000000-0005-0000-0000-0000055A0000}"/>
    <cellStyle name="SAPBEXHLevel1 8 4 2 2" xfId="28052" xr:uid="{00000000-0005-0000-0000-0000065A0000}"/>
    <cellStyle name="SAPBEXHLevel1 8 4 2 2 2" xfId="40803" xr:uid="{00000000-0005-0000-0000-0000075A0000}"/>
    <cellStyle name="SAPBEXHLevel1 8 4 3" xfId="12154" xr:uid="{00000000-0005-0000-0000-0000085A0000}"/>
    <cellStyle name="SAPBEXHLevel1 8 4 3 2" xfId="25325" xr:uid="{00000000-0005-0000-0000-0000095A0000}"/>
    <cellStyle name="SAPBEXHLevel1 8 4 3 2 2" xfId="38076" xr:uid="{00000000-0005-0000-0000-00000A5A0000}"/>
    <cellStyle name="SAPBEXHLevel1 8 4 4" xfId="20274" xr:uid="{00000000-0005-0000-0000-00000B5A0000}"/>
    <cellStyle name="SAPBEXHLevel1 8 4 4 2" xfId="33025" xr:uid="{00000000-0005-0000-0000-00000C5A0000}"/>
    <cellStyle name="SAPBEXHLevel1 8 5" xfId="6455" xr:uid="{00000000-0005-0000-0000-00000D5A0000}"/>
    <cellStyle name="SAPBEXHLevel1 8 5 2" xfId="14882" xr:uid="{00000000-0005-0000-0000-00000E5A0000}"/>
    <cellStyle name="SAPBEXHLevel1 8 5 2 2" xfId="28053" xr:uid="{00000000-0005-0000-0000-00000F5A0000}"/>
    <cellStyle name="SAPBEXHLevel1 8 5 2 2 2" xfId="40804" xr:uid="{00000000-0005-0000-0000-0000105A0000}"/>
    <cellStyle name="SAPBEXHLevel1 8 5 3" xfId="12153" xr:uid="{00000000-0005-0000-0000-0000115A0000}"/>
    <cellStyle name="SAPBEXHLevel1 8 5 3 2" xfId="25324" xr:uid="{00000000-0005-0000-0000-0000125A0000}"/>
    <cellStyle name="SAPBEXHLevel1 8 5 3 2 2" xfId="38075" xr:uid="{00000000-0005-0000-0000-0000135A0000}"/>
    <cellStyle name="SAPBEXHLevel1 8 5 4" xfId="20275" xr:uid="{00000000-0005-0000-0000-0000145A0000}"/>
    <cellStyle name="SAPBEXHLevel1 8 5 4 2" xfId="33026" xr:uid="{00000000-0005-0000-0000-0000155A0000}"/>
    <cellStyle name="SAPBEXHLevel1 8 6" xfId="6456" xr:uid="{00000000-0005-0000-0000-0000165A0000}"/>
    <cellStyle name="SAPBEXHLevel1 8 6 2" xfId="14883" xr:uid="{00000000-0005-0000-0000-0000175A0000}"/>
    <cellStyle name="SAPBEXHLevel1 8 6 2 2" xfId="28054" xr:uid="{00000000-0005-0000-0000-0000185A0000}"/>
    <cellStyle name="SAPBEXHLevel1 8 6 2 2 2" xfId="40805" xr:uid="{00000000-0005-0000-0000-0000195A0000}"/>
    <cellStyle name="SAPBEXHLevel1 8 6 3" xfId="12152" xr:uid="{00000000-0005-0000-0000-00001A5A0000}"/>
    <cellStyle name="SAPBEXHLevel1 8 6 3 2" xfId="25323" xr:uid="{00000000-0005-0000-0000-00001B5A0000}"/>
    <cellStyle name="SAPBEXHLevel1 8 6 3 2 2" xfId="38074" xr:uid="{00000000-0005-0000-0000-00001C5A0000}"/>
    <cellStyle name="SAPBEXHLevel1 8 6 4" xfId="20276" xr:uid="{00000000-0005-0000-0000-00001D5A0000}"/>
    <cellStyle name="SAPBEXHLevel1 8 6 4 2" xfId="33027" xr:uid="{00000000-0005-0000-0000-00001E5A0000}"/>
    <cellStyle name="SAPBEXHLevel1 8 7" xfId="12166" xr:uid="{00000000-0005-0000-0000-00001F5A0000}"/>
    <cellStyle name="SAPBEXHLevel1 8 7 2" xfId="25337" xr:uid="{00000000-0005-0000-0000-0000205A0000}"/>
    <cellStyle name="SAPBEXHLevel1 8 7 2 2" xfId="38088" xr:uid="{00000000-0005-0000-0000-0000215A0000}"/>
    <cellStyle name="SAPBEXHLevel1 8 8" xfId="20262" xr:uid="{00000000-0005-0000-0000-0000225A0000}"/>
    <cellStyle name="SAPBEXHLevel1 8 8 2" xfId="33013" xr:uid="{00000000-0005-0000-0000-0000235A0000}"/>
    <cellStyle name="SAPBEXHLevel1 9" xfId="6457" xr:uid="{00000000-0005-0000-0000-0000245A0000}"/>
    <cellStyle name="SAPBEXHLevel1 9 2" xfId="6458" xr:uid="{00000000-0005-0000-0000-0000255A0000}"/>
    <cellStyle name="SAPBEXHLevel1 9 2 2" xfId="6459" xr:uid="{00000000-0005-0000-0000-0000265A0000}"/>
    <cellStyle name="SAPBEXHLevel1 9 2 2 2" xfId="6460" xr:uid="{00000000-0005-0000-0000-0000275A0000}"/>
    <cellStyle name="SAPBEXHLevel1 9 2 2 2 2" xfId="14887" xr:uid="{00000000-0005-0000-0000-0000285A0000}"/>
    <cellStyle name="SAPBEXHLevel1 9 2 2 2 2 2" xfId="28058" xr:uid="{00000000-0005-0000-0000-0000295A0000}"/>
    <cellStyle name="SAPBEXHLevel1 9 2 2 2 2 2 2" xfId="40809" xr:uid="{00000000-0005-0000-0000-00002A5A0000}"/>
    <cellStyle name="SAPBEXHLevel1 9 2 2 2 3" xfId="12148" xr:uid="{00000000-0005-0000-0000-00002B5A0000}"/>
    <cellStyle name="SAPBEXHLevel1 9 2 2 2 3 2" xfId="25319" xr:uid="{00000000-0005-0000-0000-00002C5A0000}"/>
    <cellStyle name="SAPBEXHLevel1 9 2 2 2 3 2 2" xfId="38070" xr:uid="{00000000-0005-0000-0000-00002D5A0000}"/>
    <cellStyle name="SAPBEXHLevel1 9 2 2 2 4" xfId="20280" xr:uid="{00000000-0005-0000-0000-00002E5A0000}"/>
    <cellStyle name="SAPBEXHLevel1 9 2 2 2 4 2" xfId="33031" xr:uid="{00000000-0005-0000-0000-00002F5A0000}"/>
    <cellStyle name="SAPBEXHLevel1 9 2 2 3" xfId="6461" xr:uid="{00000000-0005-0000-0000-0000305A0000}"/>
    <cellStyle name="SAPBEXHLevel1 9 2 2 3 2" xfId="14888" xr:uid="{00000000-0005-0000-0000-0000315A0000}"/>
    <cellStyle name="SAPBEXHLevel1 9 2 2 3 2 2" xfId="28059" xr:uid="{00000000-0005-0000-0000-0000325A0000}"/>
    <cellStyle name="SAPBEXHLevel1 9 2 2 3 2 2 2" xfId="40810" xr:uid="{00000000-0005-0000-0000-0000335A0000}"/>
    <cellStyle name="SAPBEXHLevel1 9 2 2 3 3" xfId="12147" xr:uid="{00000000-0005-0000-0000-0000345A0000}"/>
    <cellStyle name="SAPBEXHLevel1 9 2 2 3 3 2" xfId="25318" xr:uid="{00000000-0005-0000-0000-0000355A0000}"/>
    <cellStyle name="SAPBEXHLevel1 9 2 2 3 3 2 2" xfId="38069" xr:uid="{00000000-0005-0000-0000-0000365A0000}"/>
    <cellStyle name="SAPBEXHLevel1 9 2 2 3 4" xfId="20281" xr:uid="{00000000-0005-0000-0000-0000375A0000}"/>
    <cellStyle name="SAPBEXHLevel1 9 2 2 3 4 2" xfId="33032" xr:uid="{00000000-0005-0000-0000-0000385A0000}"/>
    <cellStyle name="SAPBEXHLevel1 9 2 2 4" xfId="14886" xr:uid="{00000000-0005-0000-0000-0000395A0000}"/>
    <cellStyle name="SAPBEXHLevel1 9 2 2 4 2" xfId="28057" xr:uid="{00000000-0005-0000-0000-00003A5A0000}"/>
    <cellStyle name="SAPBEXHLevel1 9 2 2 4 2 2" xfId="40808" xr:uid="{00000000-0005-0000-0000-00003B5A0000}"/>
    <cellStyle name="SAPBEXHLevel1 9 2 2 5" xfId="12149" xr:uid="{00000000-0005-0000-0000-00003C5A0000}"/>
    <cellStyle name="SAPBEXHLevel1 9 2 2 5 2" xfId="25320" xr:uid="{00000000-0005-0000-0000-00003D5A0000}"/>
    <cellStyle name="SAPBEXHLevel1 9 2 2 5 2 2" xfId="38071" xr:uid="{00000000-0005-0000-0000-00003E5A0000}"/>
    <cellStyle name="SAPBEXHLevel1 9 2 2 6" xfId="20279" xr:uid="{00000000-0005-0000-0000-00003F5A0000}"/>
    <cellStyle name="SAPBEXHLevel1 9 2 2 6 2" xfId="33030" xr:uid="{00000000-0005-0000-0000-0000405A0000}"/>
    <cellStyle name="SAPBEXHLevel1 9 2 3" xfId="6462" xr:uid="{00000000-0005-0000-0000-0000415A0000}"/>
    <cellStyle name="SAPBEXHLevel1 9 2 3 2" xfId="14889" xr:uid="{00000000-0005-0000-0000-0000425A0000}"/>
    <cellStyle name="SAPBEXHLevel1 9 2 3 2 2" xfId="28060" xr:uid="{00000000-0005-0000-0000-0000435A0000}"/>
    <cellStyle name="SAPBEXHLevel1 9 2 3 2 2 2" xfId="40811" xr:uid="{00000000-0005-0000-0000-0000445A0000}"/>
    <cellStyle name="SAPBEXHLevel1 9 2 3 3" xfId="12146" xr:uid="{00000000-0005-0000-0000-0000455A0000}"/>
    <cellStyle name="SAPBEXHLevel1 9 2 3 3 2" xfId="25317" xr:uid="{00000000-0005-0000-0000-0000465A0000}"/>
    <cellStyle name="SAPBEXHLevel1 9 2 3 3 2 2" xfId="38068" xr:uid="{00000000-0005-0000-0000-0000475A0000}"/>
    <cellStyle name="SAPBEXHLevel1 9 2 3 4" xfId="20282" xr:uid="{00000000-0005-0000-0000-0000485A0000}"/>
    <cellStyle name="SAPBEXHLevel1 9 2 3 4 2" xfId="33033" xr:uid="{00000000-0005-0000-0000-0000495A0000}"/>
    <cellStyle name="SAPBEXHLevel1 9 2 4" xfId="6463" xr:uid="{00000000-0005-0000-0000-00004A5A0000}"/>
    <cellStyle name="SAPBEXHLevel1 9 2 4 2" xfId="14890" xr:uid="{00000000-0005-0000-0000-00004B5A0000}"/>
    <cellStyle name="SAPBEXHLevel1 9 2 4 2 2" xfId="28061" xr:uid="{00000000-0005-0000-0000-00004C5A0000}"/>
    <cellStyle name="SAPBEXHLevel1 9 2 4 2 2 2" xfId="40812" xr:uid="{00000000-0005-0000-0000-00004D5A0000}"/>
    <cellStyle name="SAPBEXHLevel1 9 2 4 3" xfId="12145" xr:uid="{00000000-0005-0000-0000-00004E5A0000}"/>
    <cellStyle name="SAPBEXHLevel1 9 2 4 3 2" xfId="25316" xr:uid="{00000000-0005-0000-0000-00004F5A0000}"/>
    <cellStyle name="SAPBEXHLevel1 9 2 4 3 2 2" xfId="38067" xr:uid="{00000000-0005-0000-0000-0000505A0000}"/>
    <cellStyle name="SAPBEXHLevel1 9 2 4 4" xfId="20283" xr:uid="{00000000-0005-0000-0000-0000515A0000}"/>
    <cellStyle name="SAPBEXHLevel1 9 2 4 4 2" xfId="33034" xr:uid="{00000000-0005-0000-0000-0000525A0000}"/>
    <cellStyle name="SAPBEXHLevel1 9 2 5" xfId="14885" xr:uid="{00000000-0005-0000-0000-0000535A0000}"/>
    <cellStyle name="SAPBEXHLevel1 9 2 5 2" xfId="28056" xr:uid="{00000000-0005-0000-0000-0000545A0000}"/>
    <cellStyle name="SAPBEXHLevel1 9 2 5 2 2" xfId="40807" xr:uid="{00000000-0005-0000-0000-0000555A0000}"/>
    <cellStyle name="SAPBEXHLevel1 9 2 6" xfId="12150" xr:uid="{00000000-0005-0000-0000-0000565A0000}"/>
    <cellStyle name="SAPBEXHLevel1 9 2 6 2" xfId="25321" xr:uid="{00000000-0005-0000-0000-0000575A0000}"/>
    <cellStyle name="SAPBEXHLevel1 9 2 6 2 2" xfId="38072" xr:uid="{00000000-0005-0000-0000-0000585A0000}"/>
    <cellStyle name="SAPBEXHLevel1 9 2 7" xfId="20278" xr:uid="{00000000-0005-0000-0000-0000595A0000}"/>
    <cellStyle name="SAPBEXHLevel1 9 2 7 2" xfId="33029" xr:uid="{00000000-0005-0000-0000-00005A5A0000}"/>
    <cellStyle name="SAPBEXHLevel1 9 3" xfId="6464" xr:uid="{00000000-0005-0000-0000-00005B5A0000}"/>
    <cellStyle name="SAPBEXHLevel1 9 3 2" xfId="6465" xr:uid="{00000000-0005-0000-0000-00005C5A0000}"/>
    <cellStyle name="SAPBEXHLevel1 9 3 2 2" xfId="14892" xr:uid="{00000000-0005-0000-0000-00005D5A0000}"/>
    <cellStyle name="SAPBEXHLevel1 9 3 2 2 2" xfId="28063" xr:uid="{00000000-0005-0000-0000-00005E5A0000}"/>
    <cellStyle name="SAPBEXHLevel1 9 3 2 2 2 2" xfId="40814" xr:uid="{00000000-0005-0000-0000-00005F5A0000}"/>
    <cellStyle name="SAPBEXHLevel1 9 3 2 3" xfId="12143" xr:uid="{00000000-0005-0000-0000-0000605A0000}"/>
    <cellStyle name="SAPBEXHLevel1 9 3 2 3 2" xfId="25314" xr:uid="{00000000-0005-0000-0000-0000615A0000}"/>
    <cellStyle name="SAPBEXHLevel1 9 3 2 3 2 2" xfId="38065" xr:uid="{00000000-0005-0000-0000-0000625A0000}"/>
    <cellStyle name="SAPBEXHLevel1 9 3 2 4" xfId="20285" xr:uid="{00000000-0005-0000-0000-0000635A0000}"/>
    <cellStyle name="SAPBEXHLevel1 9 3 2 4 2" xfId="33036" xr:uid="{00000000-0005-0000-0000-0000645A0000}"/>
    <cellStyle name="SAPBEXHLevel1 9 3 3" xfId="6466" xr:uid="{00000000-0005-0000-0000-0000655A0000}"/>
    <cellStyle name="SAPBEXHLevel1 9 3 3 2" xfId="14893" xr:uid="{00000000-0005-0000-0000-0000665A0000}"/>
    <cellStyle name="SAPBEXHLevel1 9 3 3 2 2" xfId="28064" xr:uid="{00000000-0005-0000-0000-0000675A0000}"/>
    <cellStyle name="SAPBEXHLevel1 9 3 3 2 2 2" xfId="40815" xr:uid="{00000000-0005-0000-0000-0000685A0000}"/>
    <cellStyle name="SAPBEXHLevel1 9 3 3 3" xfId="12142" xr:uid="{00000000-0005-0000-0000-0000695A0000}"/>
    <cellStyle name="SAPBEXHLevel1 9 3 3 3 2" xfId="25313" xr:uid="{00000000-0005-0000-0000-00006A5A0000}"/>
    <cellStyle name="SAPBEXHLevel1 9 3 3 3 2 2" xfId="38064" xr:uid="{00000000-0005-0000-0000-00006B5A0000}"/>
    <cellStyle name="SAPBEXHLevel1 9 3 3 4" xfId="20286" xr:uid="{00000000-0005-0000-0000-00006C5A0000}"/>
    <cellStyle name="SAPBEXHLevel1 9 3 3 4 2" xfId="33037" xr:uid="{00000000-0005-0000-0000-00006D5A0000}"/>
    <cellStyle name="SAPBEXHLevel1 9 3 4" xfId="14891" xr:uid="{00000000-0005-0000-0000-00006E5A0000}"/>
    <cellStyle name="SAPBEXHLevel1 9 3 4 2" xfId="28062" xr:uid="{00000000-0005-0000-0000-00006F5A0000}"/>
    <cellStyle name="SAPBEXHLevel1 9 3 4 2 2" xfId="40813" xr:uid="{00000000-0005-0000-0000-0000705A0000}"/>
    <cellStyle name="SAPBEXHLevel1 9 3 5" xfId="12144" xr:uid="{00000000-0005-0000-0000-0000715A0000}"/>
    <cellStyle name="SAPBEXHLevel1 9 3 5 2" xfId="25315" xr:uid="{00000000-0005-0000-0000-0000725A0000}"/>
    <cellStyle name="SAPBEXHLevel1 9 3 5 2 2" xfId="38066" xr:uid="{00000000-0005-0000-0000-0000735A0000}"/>
    <cellStyle name="SAPBEXHLevel1 9 3 6" xfId="20284" xr:uid="{00000000-0005-0000-0000-0000745A0000}"/>
    <cellStyle name="SAPBEXHLevel1 9 3 6 2" xfId="33035" xr:uid="{00000000-0005-0000-0000-0000755A0000}"/>
    <cellStyle name="SAPBEXHLevel1 9 4" xfId="6467" xr:uid="{00000000-0005-0000-0000-0000765A0000}"/>
    <cellStyle name="SAPBEXHLevel1 9 4 2" xfId="14894" xr:uid="{00000000-0005-0000-0000-0000775A0000}"/>
    <cellStyle name="SAPBEXHLevel1 9 4 2 2" xfId="28065" xr:uid="{00000000-0005-0000-0000-0000785A0000}"/>
    <cellStyle name="SAPBEXHLevel1 9 4 2 2 2" xfId="40816" xr:uid="{00000000-0005-0000-0000-0000795A0000}"/>
    <cellStyle name="SAPBEXHLevel1 9 4 3" xfId="12141" xr:uid="{00000000-0005-0000-0000-00007A5A0000}"/>
    <cellStyle name="SAPBEXHLevel1 9 4 3 2" xfId="25312" xr:uid="{00000000-0005-0000-0000-00007B5A0000}"/>
    <cellStyle name="SAPBEXHLevel1 9 4 3 2 2" xfId="38063" xr:uid="{00000000-0005-0000-0000-00007C5A0000}"/>
    <cellStyle name="SAPBEXHLevel1 9 4 4" xfId="20287" xr:uid="{00000000-0005-0000-0000-00007D5A0000}"/>
    <cellStyle name="SAPBEXHLevel1 9 4 4 2" xfId="33038" xr:uid="{00000000-0005-0000-0000-00007E5A0000}"/>
    <cellStyle name="SAPBEXHLevel1 9 5" xfId="6468" xr:uid="{00000000-0005-0000-0000-00007F5A0000}"/>
    <cellStyle name="SAPBEXHLevel1 9 5 2" xfId="14895" xr:uid="{00000000-0005-0000-0000-0000805A0000}"/>
    <cellStyle name="SAPBEXHLevel1 9 5 2 2" xfId="28066" xr:uid="{00000000-0005-0000-0000-0000815A0000}"/>
    <cellStyle name="SAPBEXHLevel1 9 5 2 2 2" xfId="40817" xr:uid="{00000000-0005-0000-0000-0000825A0000}"/>
    <cellStyle name="SAPBEXHLevel1 9 5 3" xfId="12140" xr:uid="{00000000-0005-0000-0000-0000835A0000}"/>
    <cellStyle name="SAPBEXHLevel1 9 5 3 2" xfId="25311" xr:uid="{00000000-0005-0000-0000-0000845A0000}"/>
    <cellStyle name="SAPBEXHLevel1 9 5 3 2 2" xfId="38062" xr:uid="{00000000-0005-0000-0000-0000855A0000}"/>
    <cellStyle name="SAPBEXHLevel1 9 5 4" xfId="20288" xr:uid="{00000000-0005-0000-0000-0000865A0000}"/>
    <cellStyle name="SAPBEXHLevel1 9 5 4 2" xfId="33039" xr:uid="{00000000-0005-0000-0000-0000875A0000}"/>
    <cellStyle name="SAPBEXHLevel1 9 6" xfId="6469" xr:uid="{00000000-0005-0000-0000-0000885A0000}"/>
    <cellStyle name="SAPBEXHLevel1 9 6 2" xfId="14896" xr:uid="{00000000-0005-0000-0000-0000895A0000}"/>
    <cellStyle name="SAPBEXHLevel1 9 6 2 2" xfId="28067" xr:uid="{00000000-0005-0000-0000-00008A5A0000}"/>
    <cellStyle name="SAPBEXHLevel1 9 6 2 2 2" xfId="40818" xr:uid="{00000000-0005-0000-0000-00008B5A0000}"/>
    <cellStyle name="SAPBEXHLevel1 9 6 3" xfId="12139" xr:uid="{00000000-0005-0000-0000-00008C5A0000}"/>
    <cellStyle name="SAPBEXHLevel1 9 6 3 2" xfId="25310" xr:uid="{00000000-0005-0000-0000-00008D5A0000}"/>
    <cellStyle name="SAPBEXHLevel1 9 6 3 2 2" xfId="38061" xr:uid="{00000000-0005-0000-0000-00008E5A0000}"/>
    <cellStyle name="SAPBEXHLevel1 9 6 4" xfId="20289" xr:uid="{00000000-0005-0000-0000-00008F5A0000}"/>
    <cellStyle name="SAPBEXHLevel1 9 6 4 2" xfId="33040" xr:uid="{00000000-0005-0000-0000-0000905A0000}"/>
    <cellStyle name="SAPBEXHLevel1 9 7" xfId="12151" xr:uid="{00000000-0005-0000-0000-0000915A0000}"/>
    <cellStyle name="SAPBEXHLevel1 9 7 2" xfId="25322" xr:uid="{00000000-0005-0000-0000-0000925A0000}"/>
    <cellStyle name="SAPBEXHLevel1 9 7 2 2" xfId="38073" xr:uid="{00000000-0005-0000-0000-0000935A0000}"/>
    <cellStyle name="SAPBEXHLevel1 9 8" xfId="20277" xr:uid="{00000000-0005-0000-0000-0000945A0000}"/>
    <cellStyle name="SAPBEXHLevel1 9 8 2" xfId="33028" xr:uid="{00000000-0005-0000-0000-0000955A0000}"/>
    <cellStyle name="SAPBEXHLevel1_01 - CO23" xfId="6470" xr:uid="{00000000-0005-0000-0000-0000965A0000}"/>
    <cellStyle name="SAPBEXHLevel1X" xfId="6471" xr:uid="{00000000-0005-0000-0000-0000975A0000}"/>
    <cellStyle name="SAPBEXHLevel1X 10" xfId="6472" xr:uid="{00000000-0005-0000-0000-0000985A0000}"/>
    <cellStyle name="SAPBEXHLevel1X 10 2" xfId="6473" xr:uid="{00000000-0005-0000-0000-0000995A0000}"/>
    <cellStyle name="SAPBEXHLevel1X 10 2 2" xfId="6474" xr:uid="{00000000-0005-0000-0000-00009A5A0000}"/>
    <cellStyle name="SAPBEXHLevel1X 10 2 2 2" xfId="6475" xr:uid="{00000000-0005-0000-0000-00009B5A0000}"/>
    <cellStyle name="SAPBEXHLevel1X 10 2 2 2 2" xfId="12134" xr:uid="{00000000-0005-0000-0000-00009C5A0000}"/>
    <cellStyle name="SAPBEXHLevel1X 10 2 2 2 2 2" xfId="25305" xr:uid="{00000000-0005-0000-0000-00009D5A0000}"/>
    <cellStyle name="SAPBEXHLevel1X 10 2 2 2 2 2 2" xfId="38056" xr:uid="{00000000-0005-0000-0000-00009E5A0000}"/>
    <cellStyle name="SAPBEXHLevel1X 10 2 2 2 3" xfId="20294" xr:uid="{00000000-0005-0000-0000-00009F5A0000}"/>
    <cellStyle name="SAPBEXHLevel1X 10 2 2 2 3 2" xfId="33045" xr:uid="{00000000-0005-0000-0000-0000A05A0000}"/>
    <cellStyle name="SAPBEXHLevel1X 10 2 2 3" xfId="12135" xr:uid="{00000000-0005-0000-0000-0000A15A0000}"/>
    <cellStyle name="SAPBEXHLevel1X 10 2 2 3 2" xfId="25306" xr:uid="{00000000-0005-0000-0000-0000A25A0000}"/>
    <cellStyle name="SAPBEXHLevel1X 10 2 2 3 2 2" xfId="38057" xr:uid="{00000000-0005-0000-0000-0000A35A0000}"/>
    <cellStyle name="SAPBEXHLevel1X 10 2 2 4" xfId="20293" xr:uid="{00000000-0005-0000-0000-0000A45A0000}"/>
    <cellStyle name="SAPBEXHLevel1X 10 2 2 4 2" xfId="33044" xr:uid="{00000000-0005-0000-0000-0000A55A0000}"/>
    <cellStyle name="SAPBEXHLevel1X 10 2 3" xfId="6476" xr:uid="{00000000-0005-0000-0000-0000A65A0000}"/>
    <cellStyle name="SAPBEXHLevel1X 10 2 3 2" xfId="12133" xr:uid="{00000000-0005-0000-0000-0000A75A0000}"/>
    <cellStyle name="SAPBEXHLevel1X 10 2 3 2 2" xfId="25304" xr:uid="{00000000-0005-0000-0000-0000A85A0000}"/>
    <cellStyle name="SAPBEXHLevel1X 10 2 3 2 2 2" xfId="38055" xr:uid="{00000000-0005-0000-0000-0000A95A0000}"/>
    <cellStyle name="SAPBEXHLevel1X 10 2 3 3" xfId="20295" xr:uid="{00000000-0005-0000-0000-0000AA5A0000}"/>
    <cellStyle name="SAPBEXHLevel1X 10 2 3 3 2" xfId="33046" xr:uid="{00000000-0005-0000-0000-0000AB5A0000}"/>
    <cellStyle name="SAPBEXHLevel1X 10 2 4" xfId="12136" xr:uid="{00000000-0005-0000-0000-0000AC5A0000}"/>
    <cellStyle name="SAPBEXHLevel1X 10 2 4 2" xfId="25307" xr:uid="{00000000-0005-0000-0000-0000AD5A0000}"/>
    <cellStyle name="SAPBEXHLevel1X 10 2 4 2 2" xfId="38058" xr:uid="{00000000-0005-0000-0000-0000AE5A0000}"/>
    <cellStyle name="SAPBEXHLevel1X 10 2 5" xfId="20292" xr:uid="{00000000-0005-0000-0000-0000AF5A0000}"/>
    <cellStyle name="SAPBEXHLevel1X 10 2 5 2" xfId="33043" xr:uid="{00000000-0005-0000-0000-0000B05A0000}"/>
    <cellStyle name="SAPBEXHLevel1X 10 3" xfId="6477" xr:uid="{00000000-0005-0000-0000-0000B15A0000}"/>
    <cellStyle name="SAPBEXHLevel1X 10 3 2" xfId="12132" xr:uid="{00000000-0005-0000-0000-0000B25A0000}"/>
    <cellStyle name="SAPBEXHLevel1X 10 3 2 2" xfId="25303" xr:uid="{00000000-0005-0000-0000-0000B35A0000}"/>
    <cellStyle name="SAPBEXHLevel1X 10 3 2 2 2" xfId="38054" xr:uid="{00000000-0005-0000-0000-0000B45A0000}"/>
    <cellStyle name="SAPBEXHLevel1X 10 3 3" xfId="20296" xr:uid="{00000000-0005-0000-0000-0000B55A0000}"/>
    <cellStyle name="SAPBEXHLevel1X 10 3 3 2" xfId="33047" xr:uid="{00000000-0005-0000-0000-0000B65A0000}"/>
    <cellStyle name="SAPBEXHLevel1X 10 4" xfId="12137" xr:uid="{00000000-0005-0000-0000-0000B75A0000}"/>
    <cellStyle name="SAPBEXHLevel1X 10 4 2" xfId="25308" xr:uid="{00000000-0005-0000-0000-0000B85A0000}"/>
    <cellStyle name="SAPBEXHLevel1X 10 4 2 2" xfId="38059" xr:uid="{00000000-0005-0000-0000-0000B95A0000}"/>
    <cellStyle name="SAPBEXHLevel1X 10 5" xfId="20291" xr:uid="{00000000-0005-0000-0000-0000BA5A0000}"/>
    <cellStyle name="SAPBEXHLevel1X 10 5 2" xfId="33042" xr:uid="{00000000-0005-0000-0000-0000BB5A0000}"/>
    <cellStyle name="SAPBEXHLevel1X 11" xfId="6478" xr:uid="{00000000-0005-0000-0000-0000BC5A0000}"/>
    <cellStyle name="SAPBEXHLevel1X 11 2" xfId="6479" xr:uid="{00000000-0005-0000-0000-0000BD5A0000}"/>
    <cellStyle name="SAPBEXHLevel1X 11 2 2" xfId="6480" xr:uid="{00000000-0005-0000-0000-0000BE5A0000}"/>
    <cellStyle name="SAPBEXHLevel1X 11 2 2 2" xfId="6481" xr:uid="{00000000-0005-0000-0000-0000BF5A0000}"/>
    <cellStyle name="SAPBEXHLevel1X 11 2 2 2 2" xfId="12128" xr:uid="{00000000-0005-0000-0000-0000C05A0000}"/>
    <cellStyle name="SAPBEXHLevel1X 11 2 2 2 2 2" xfId="25299" xr:uid="{00000000-0005-0000-0000-0000C15A0000}"/>
    <cellStyle name="SAPBEXHLevel1X 11 2 2 2 2 2 2" xfId="38050" xr:uid="{00000000-0005-0000-0000-0000C25A0000}"/>
    <cellStyle name="SAPBEXHLevel1X 11 2 2 2 3" xfId="20300" xr:uid="{00000000-0005-0000-0000-0000C35A0000}"/>
    <cellStyle name="SAPBEXHLevel1X 11 2 2 2 3 2" xfId="33051" xr:uid="{00000000-0005-0000-0000-0000C45A0000}"/>
    <cellStyle name="SAPBEXHLevel1X 11 2 2 3" xfId="12129" xr:uid="{00000000-0005-0000-0000-0000C55A0000}"/>
    <cellStyle name="SAPBEXHLevel1X 11 2 2 3 2" xfId="25300" xr:uid="{00000000-0005-0000-0000-0000C65A0000}"/>
    <cellStyle name="SAPBEXHLevel1X 11 2 2 3 2 2" xfId="38051" xr:uid="{00000000-0005-0000-0000-0000C75A0000}"/>
    <cellStyle name="SAPBEXHLevel1X 11 2 2 4" xfId="20299" xr:uid="{00000000-0005-0000-0000-0000C85A0000}"/>
    <cellStyle name="SAPBEXHLevel1X 11 2 2 4 2" xfId="33050" xr:uid="{00000000-0005-0000-0000-0000C95A0000}"/>
    <cellStyle name="SAPBEXHLevel1X 11 2 3" xfId="6482" xr:uid="{00000000-0005-0000-0000-0000CA5A0000}"/>
    <cellStyle name="SAPBEXHLevel1X 11 2 3 2" xfId="12127" xr:uid="{00000000-0005-0000-0000-0000CB5A0000}"/>
    <cellStyle name="SAPBEXHLevel1X 11 2 3 2 2" xfId="25298" xr:uid="{00000000-0005-0000-0000-0000CC5A0000}"/>
    <cellStyle name="SAPBEXHLevel1X 11 2 3 2 2 2" xfId="38049" xr:uid="{00000000-0005-0000-0000-0000CD5A0000}"/>
    <cellStyle name="SAPBEXHLevel1X 11 2 3 3" xfId="20301" xr:uid="{00000000-0005-0000-0000-0000CE5A0000}"/>
    <cellStyle name="SAPBEXHLevel1X 11 2 3 3 2" xfId="33052" xr:uid="{00000000-0005-0000-0000-0000CF5A0000}"/>
    <cellStyle name="SAPBEXHLevel1X 11 2 4" xfId="12130" xr:uid="{00000000-0005-0000-0000-0000D05A0000}"/>
    <cellStyle name="SAPBEXHLevel1X 11 2 4 2" xfId="25301" xr:uid="{00000000-0005-0000-0000-0000D15A0000}"/>
    <cellStyle name="SAPBEXHLevel1X 11 2 4 2 2" xfId="38052" xr:uid="{00000000-0005-0000-0000-0000D25A0000}"/>
    <cellStyle name="SAPBEXHLevel1X 11 2 5" xfId="20298" xr:uid="{00000000-0005-0000-0000-0000D35A0000}"/>
    <cellStyle name="SAPBEXHLevel1X 11 2 5 2" xfId="33049" xr:uid="{00000000-0005-0000-0000-0000D45A0000}"/>
    <cellStyle name="SAPBEXHLevel1X 11 3" xfId="6483" xr:uid="{00000000-0005-0000-0000-0000D55A0000}"/>
    <cellStyle name="SAPBEXHLevel1X 11 3 2" xfId="12126" xr:uid="{00000000-0005-0000-0000-0000D65A0000}"/>
    <cellStyle name="SAPBEXHLevel1X 11 3 2 2" xfId="25297" xr:uid="{00000000-0005-0000-0000-0000D75A0000}"/>
    <cellStyle name="SAPBEXHLevel1X 11 3 2 2 2" xfId="38048" xr:uid="{00000000-0005-0000-0000-0000D85A0000}"/>
    <cellStyle name="SAPBEXHLevel1X 11 3 3" xfId="20302" xr:uid="{00000000-0005-0000-0000-0000D95A0000}"/>
    <cellStyle name="SAPBEXHLevel1X 11 3 3 2" xfId="33053" xr:uid="{00000000-0005-0000-0000-0000DA5A0000}"/>
    <cellStyle name="SAPBEXHLevel1X 11 4" xfId="12131" xr:uid="{00000000-0005-0000-0000-0000DB5A0000}"/>
    <cellStyle name="SAPBEXHLevel1X 11 4 2" xfId="25302" xr:uid="{00000000-0005-0000-0000-0000DC5A0000}"/>
    <cellStyle name="SAPBEXHLevel1X 11 4 2 2" xfId="38053" xr:uid="{00000000-0005-0000-0000-0000DD5A0000}"/>
    <cellStyle name="SAPBEXHLevel1X 11 5" xfId="20297" xr:uid="{00000000-0005-0000-0000-0000DE5A0000}"/>
    <cellStyle name="SAPBEXHLevel1X 11 5 2" xfId="33048" xr:uid="{00000000-0005-0000-0000-0000DF5A0000}"/>
    <cellStyle name="SAPBEXHLevel1X 12" xfId="6484" xr:uid="{00000000-0005-0000-0000-0000E05A0000}"/>
    <cellStyle name="SAPBEXHLevel1X 12 2" xfId="6485" xr:uid="{00000000-0005-0000-0000-0000E15A0000}"/>
    <cellStyle name="SAPBEXHLevel1X 12 2 2" xfId="6486" xr:uid="{00000000-0005-0000-0000-0000E25A0000}"/>
    <cellStyle name="SAPBEXHLevel1X 12 2 2 2" xfId="6487" xr:uid="{00000000-0005-0000-0000-0000E35A0000}"/>
    <cellStyle name="SAPBEXHLevel1X 12 2 2 2 2" xfId="12122" xr:uid="{00000000-0005-0000-0000-0000E45A0000}"/>
    <cellStyle name="SAPBEXHLevel1X 12 2 2 2 2 2" xfId="25293" xr:uid="{00000000-0005-0000-0000-0000E55A0000}"/>
    <cellStyle name="SAPBEXHLevel1X 12 2 2 2 2 2 2" xfId="38044" xr:uid="{00000000-0005-0000-0000-0000E65A0000}"/>
    <cellStyle name="SAPBEXHLevel1X 12 2 2 2 3" xfId="20306" xr:uid="{00000000-0005-0000-0000-0000E75A0000}"/>
    <cellStyle name="SAPBEXHLevel1X 12 2 2 2 3 2" xfId="33057" xr:uid="{00000000-0005-0000-0000-0000E85A0000}"/>
    <cellStyle name="SAPBEXHLevel1X 12 2 2 3" xfId="12123" xr:uid="{00000000-0005-0000-0000-0000E95A0000}"/>
    <cellStyle name="SAPBEXHLevel1X 12 2 2 3 2" xfId="25294" xr:uid="{00000000-0005-0000-0000-0000EA5A0000}"/>
    <cellStyle name="SAPBEXHLevel1X 12 2 2 3 2 2" xfId="38045" xr:uid="{00000000-0005-0000-0000-0000EB5A0000}"/>
    <cellStyle name="SAPBEXHLevel1X 12 2 2 4" xfId="20305" xr:uid="{00000000-0005-0000-0000-0000EC5A0000}"/>
    <cellStyle name="SAPBEXHLevel1X 12 2 2 4 2" xfId="33056" xr:uid="{00000000-0005-0000-0000-0000ED5A0000}"/>
    <cellStyle name="SAPBEXHLevel1X 12 2 3" xfId="6488" xr:uid="{00000000-0005-0000-0000-0000EE5A0000}"/>
    <cellStyle name="SAPBEXHLevel1X 12 2 3 2" xfId="12121" xr:uid="{00000000-0005-0000-0000-0000EF5A0000}"/>
    <cellStyle name="SAPBEXHLevel1X 12 2 3 2 2" xfId="25292" xr:uid="{00000000-0005-0000-0000-0000F05A0000}"/>
    <cellStyle name="SAPBEXHLevel1X 12 2 3 2 2 2" xfId="38043" xr:uid="{00000000-0005-0000-0000-0000F15A0000}"/>
    <cellStyle name="SAPBEXHLevel1X 12 2 3 3" xfId="20307" xr:uid="{00000000-0005-0000-0000-0000F25A0000}"/>
    <cellStyle name="SAPBEXHLevel1X 12 2 3 3 2" xfId="33058" xr:uid="{00000000-0005-0000-0000-0000F35A0000}"/>
    <cellStyle name="SAPBEXHLevel1X 12 2 4" xfId="12124" xr:uid="{00000000-0005-0000-0000-0000F45A0000}"/>
    <cellStyle name="SAPBEXHLevel1X 12 2 4 2" xfId="25295" xr:uid="{00000000-0005-0000-0000-0000F55A0000}"/>
    <cellStyle name="SAPBEXHLevel1X 12 2 4 2 2" xfId="38046" xr:uid="{00000000-0005-0000-0000-0000F65A0000}"/>
    <cellStyle name="SAPBEXHLevel1X 12 2 5" xfId="20304" xr:uid="{00000000-0005-0000-0000-0000F75A0000}"/>
    <cellStyle name="SAPBEXHLevel1X 12 2 5 2" xfId="33055" xr:uid="{00000000-0005-0000-0000-0000F85A0000}"/>
    <cellStyle name="SAPBEXHLevel1X 12 3" xfId="6489" xr:uid="{00000000-0005-0000-0000-0000F95A0000}"/>
    <cellStyle name="SAPBEXHLevel1X 12 3 2" xfId="12120" xr:uid="{00000000-0005-0000-0000-0000FA5A0000}"/>
    <cellStyle name="SAPBEXHLevel1X 12 3 2 2" xfId="25291" xr:uid="{00000000-0005-0000-0000-0000FB5A0000}"/>
    <cellStyle name="SAPBEXHLevel1X 12 3 2 2 2" xfId="38042" xr:uid="{00000000-0005-0000-0000-0000FC5A0000}"/>
    <cellStyle name="SAPBEXHLevel1X 12 3 3" xfId="20308" xr:uid="{00000000-0005-0000-0000-0000FD5A0000}"/>
    <cellStyle name="SAPBEXHLevel1X 12 3 3 2" xfId="33059" xr:uid="{00000000-0005-0000-0000-0000FE5A0000}"/>
    <cellStyle name="SAPBEXHLevel1X 12 4" xfId="12125" xr:uid="{00000000-0005-0000-0000-0000FF5A0000}"/>
    <cellStyle name="SAPBEXHLevel1X 12 4 2" xfId="25296" xr:uid="{00000000-0005-0000-0000-0000005B0000}"/>
    <cellStyle name="SAPBEXHLevel1X 12 4 2 2" xfId="38047" xr:uid="{00000000-0005-0000-0000-0000015B0000}"/>
    <cellStyle name="SAPBEXHLevel1X 12 5" xfId="20303" xr:uid="{00000000-0005-0000-0000-0000025B0000}"/>
    <cellStyle name="SAPBEXHLevel1X 12 5 2" xfId="33054" xr:uid="{00000000-0005-0000-0000-0000035B0000}"/>
    <cellStyle name="SAPBEXHLevel1X 13" xfId="6490" xr:uid="{00000000-0005-0000-0000-0000045B0000}"/>
    <cellStyle name="SAPBEXHLevel1X 13 2" xfId="6491" xr:uid="{00000000-0005-0000-0000-0000055B0000}"/>
    <cellStyle name="SAPBEXHLevel1X 13 2 2" xfId="6492" xr:uid="{00000000-0005-0000-0000-0000065B0000}"/>
    <cellStyle name="SAPBEXHLevel1X 13 2 2 2" xfId="6493" xr:uid="{00000000-0005-0000-0000-0000075B0000}"/>
    <cellStyle name="SAPBEXHLevel1X 13 2 2 2 2" xfId="12116" xr:uid="{00000000-0005-0000-0000-0000085B0000}"/>
    <cellStyle name="SAPBEXHLevel1X 13 2 2 2 2 2" xfId="25287" xr:uid="{00000000-0005-0000-0000-0000095B0000}"/>
    <cellStyle name="SAPBEXHLevel1X 13 2 2 2 2 2 2" xfId="38038" xr:uid="{00000000-0005-0000-0000-00000A5B0000}"/>
    <cellStyle name="SAPBEXHLevel1X 13 2 2 2 3" xfId="20312" xr:uid="{00000000-0005-0000-0000-00000B5B0000}"/>
    <cellStyle name="SAPBEXHLevel1X 13 2 2 2 3 2" xfId="33063" xr:uid="{00000000-0005-0000-0000-00000C5B0000}"/>
    <cellStyle name="SAPBEXHLevel1X 13 2 2 3" xfId="12117" xr:uid="{00000000-0005-0000-0000-00000D5B0000}"/>
    <cellStyle name="SAPBEXHLevel1X 13 2 2 3 2" xfId="25288" xr:uid="{00000000-0005-0000-0000-00000E5B0000}"/>
    <cellStyle name="SAPBEXHLevel1X 13 2 2 3 2 2" xfId="38039" xr:uid="{00000000-0005-0000-0000-00000F5B0000}"/>
    <cellStyle name="SAPBEXHLevel1X 13 2 2 4" xfId="20311" xr:uid="{00000000-0005-0000-0000-0000105B0000}"/>
    <cellStyle name="SAPBEXHLevel1X 13 2 2 4 2" xfId="33062" xr:uid="{00000000-0005-0000-0000-0000115B0000}"/>
    <cellStyle name="SAPBEXHLevel1X 13 2 3" xfId="6494" xr:uid="{00000000-0005-0000-0000-0000125B0000}"/>
    <cellStyle name="SAPBEXHLevel1X 13 2 3 2" xfId="12115" xr:uid="{00000000-0005-0000-0000-0000135B0000}"/>
    <cellStyle name="SAPBEXHLevel1X 13 2 3 2 2" xfId="25286" xr:uid="{00000000-0005-0000-0000-0000145B0000}"/>
    <cellStyle name="SAPBEXHLevel1X 13 2 3 2 2 2" xfId="38037" xr:uid="{00000000-0005-0000-0000-0000155B0000}"/>
    <cellStyle name="SAPBEXHLevel1X 13 2 3 3" xfId="20313" xr:uid="{00000000-0005-0000-0000-0000165B0000}"/>
    <cellStyle name="SAPBEXHLevel1X 13 2 3 3 2" xfId="33064" xr:uid="{00000000-0005-0000-0000-0000175B0000}"/>
    <cellStyle name="SAPBEXHLevel1X 13 2 4" xfId="12118" xr:uid="{00000000-0005-0000-0000-0000185B0000}"/>
    <cellStyle name="SAPBEXHLevel1X 13 2 4 2" xfId="25289" xr:uid="{00000000-0005-0000-0000-0000195B0000}"/>
    <cellStyle name="SAPBEXHLevel1X 13 2 4 2 2" xfId="38040" xr:uid="{00000000-0005-0000-0000-00001A5B0000}"/>
    <cellStyle name="SAPBEXHLevel1X 13 2 5" xfId="20310" xr:uid="{00000000-0005-0000-0000-00001B5B0000}"/>
    <cellStyle name="SAPBEXHLevel1X 13 2 5 2" xfId="33061" xr:uid="{00000000-0005-0000-0000-00001C5B0000}"/>
    <cellStyle name="SAPBEXHLevel1X 13 3" xfId="6495" xr:uid="{00000000-0005-0000-0000-00001D5B0000}"/>
    <cellStyle name="SAPBEXHLevel1X 13 3 2" xfId="12114" xr:uid="{00000000-0005-0000-0000-00001E5B0000}"/>
    <cellStyle name="SAPBEXHLevel1X 13 3 2 2" xfId="25285" xr:uid="{00000000-0005-0000-0000-00001F5B0000}"/>
    <cellStyle name="SAPBEXHLevel1X 13 3 2 2 2" xfId="38036" xr:uid="{00000000-0005-0000-0000-0000205B0000}"/>
    <cellStyle name="SAPBEXHLevel1X 13 3 3" xfId="20314" xr:uid="{00000000-0005-0000-0000-0000215B0000}"/>
    <cellStyle name="SAPBEXHLevel1X 13 3 3 2" xfId="33065" xr:uid="{00000000-0005-0000-0000-0000225B0000}"/>
    <cellStyle name="SAPBEXHLevel1X 13 4" xfId="12119" xr:uid="{00000000-0005-0000-0000-0000235B0000}"/>
    <cellStyle name="SAPBEXHLevel1X 13 4 2" xfId="25290" xr:uid="{00000000-0005-0000-0000-0000245B0000}"/>
    <cellStyle name="SAPBEXHLevel1X 13 4 2 2" xfId="38041" xr:uid="{00000000-0005-0000-0000-0000255B0000}"/>
    <cellStyle name="SAPBEXHLevel1X 13 5" xfId="20309" xr:uid="{00000000-0005-0000-0000-0000265B0000}"/>
    <cellStyle name="SAPBEXHLevel1X 13 5 2" xfId="33060" xr:uid="{00000000-0005-0000-0000-0000275B0000}"/>
    <cellStyle name="SAPBEXHLevel1X 14" xfId="6496" xr:uid="{00000000-0005-0000-0000-0000285B0000}"/>
    <cellStyle name="SAPBEXHLevel1X 14 2" xfId="6497" xr:uid="{00000000-0005-0000-0000-0000295B0000}"/>
    <cellStyle name="SAPBEXHLevel1X 14 2 2" xfId="6498" xr:uid="{00000000-0005-0000-0000-00002A5B0000}"/>
    <cellStyle name="SAPBEXHLevel1X 14 2 2 2" xfId="6499" xr:uid="{00000000-0005-0000-0000-00002B5B0000}"/>
    <cellStyle name="SAPBEXHLevel1X 14 2 2 2 2" xfId="12110" xr:uid="{00000000-0005-0000-0000-00002C5B0000}"/>
    <cellStyle name="SAPBEXHLevel1X 14 2 2 2 2 2" xfId="25281" xr:uid="{00000000-0005-0000-0000-00002D5B0000}"/>
    <cellStyle name="SAPBEXHLevel1X 14 2 2 2 2 2 2" xfId="38032" xr:uid="{00000000-0005-0000-0000-00002E5B0000}"/>
    <cellStyle name="SAPBEXHLevel1X 14 2 2 2 3" xfId="20318" xr:uid="{00000000-0005-0000-0000-00002F5B0000}"/>
    <cellStyle name="SAPBEXHLevel1X 14 2 2 2 3 2" xfId="33069" xr:uid="{00000000-0005-0000-0000-0000305B0000}"/>
    <cellStyle name="SAPBEXHLevel1X 14 2 2 3" xfId="12111" xr:uid="{00000000-0005-0000-0000-0000315B0000}"/>
    <cellStyle name="SAPBEXHLevel1X 14 2 2 3 2" xfId="25282" xr:uid="{00000000-0005-0000-0000-0000325B0000}"/>
    <cellStyle name="SAPBEXHLevel1X 14 2 2 3 2 2" xfId="38033" xr:uid="{00000000-0005-0000-0000-0000335B0000}"/>
    <cellStyle name="SAPBEXHLevel1X 14 2 2 4" xfId="20317" xr:uid="{00000000-0005-0000-0000-0000345B0000}"/>
    <cellStyle name="SAPBEXHLevel1X 14 2 2 4 2" xfId="33068" xr:uid="{00000000-0005-0000-0000-0000355B0000}"/>
    <cellStyle name="SAPBEXHLevel1X 14 2 3" xfId="6500" xr:uid="{00000000-0005-0000-0000-0000365B0000}"/>
    <cellStyle name="SAPBEXHLevel1X 14 2 3 2" xfId="12109" xr:uid="{00000000-0005-0000-0000-0000375B0000}"/>
    <cellStyle name="SAPBEXHLevel1X 14 2 3 2 2" xfId="25280" xr:uid="{00000000-0005-0000-0000-0000385B0000}"/>
    <cellStyle name="SAPBEXHLevel1X 14 2 3 2 2 2" xfId="38031" xr:uid="{00000000-0005-0000-0000-0000395B0000}"/>
    <cellStyle name="SAPBEXHLevel1X 14 2 3 3" xfId="20319" xr:uid="{00000000-0005-0000-0000-00003A5B0000}"/>
    <cellStyle name="SAPBEXHLevel1X 14 2 3 3 2" xfId="33070" xr:uid="{00000000-0005-0000-0000-00003B5B0000}"/>
    <cellStyle name="SAPBEXHLevel1X 14 2 4" xfId="12112" xr:uid="{00000000-0005-0000-0000-00003C5B0000}"/>
    <cellStyle name="SAPBEXHLevel1X 14 2 4 2" xfId="25283" xr:uid="{00000000-0005-0000-0000-00003D5B0000}"/>
    <cellStyle name="SAPBEXHLevel1X 14 2 4 2 2" xfId="38034" xr:uid="{00000000-0005-0000-0000-00003E5B0000}"/>
    <cellStyle name="SAPBEXHLevel1X 14 2 5" xfId="20316" xr:uid="{00000000-0005-0000-0000-00003F5B0000}"/>
    <cellStyle name="SAPBEXHLevel1X 14 2 5 2" xfId="33067" xr:uid="{00000000-0005-0000-0000-0000405B0000}"/>
    <cellStyle name="SAPBEXHLevel1X 14 3" xfId="6501" xr:uid="{00000000-0005-0000-0000-0000415B0000}"/>
    <cellStyle name="SAPBEXHLevel1X 14 3 2" xfId="12108" xr:uid="{00000000-0005-0000-0000-0000425B0000}"/>
    <cellStyle name="SAPBEXHLevel1X 14 3 2 2" xfId="25279" xr:uid="{00000000-0005-0000-0000-0000435B0000}"/>
    <cellStyle name="SAPBEXHLevel1X 14 3 2 2 2" xfId="38030" xr:uid="{00000000-0005-0000-0000-0000445B0000}"/>
    <cellStyle name="SAPBEXHLevel1X 14 3 3" xfId="20320" xr:uid="{00000000-0005-0000-0000-0000455B0000}"/>
    <cellStyle name="SAPBEXHLevel1X 14 3 3 2" xfId="33071" xr:uid="{00000000-0005-0000-0000-0000465B0000}"/>
    <cellStyle name="SAPBEXHLevel1X 14 4" xfId="12113" xr:uid="{00000000-0005-0000-0000-0000475B0000}"/>
    <cellStyle name="SAPBEXHLevel1X 14 4 2" xfId="25284" xr:uid="{00000000-0005-0000-0000-0000485B0000}"/>
    <cellStyle name="SAPBEXHLevel1X 14 4 2 2" xfId="38035" xr:uid="{00000000-0005-0000-0000-0000495B0000}"/>
    <cellStyle name="SAPBEXHLevel1X 14 5" xfId="20315" xr:uid="{00000000-0005-0000-0000-00004A5B0000}"/>
    <cellStyle name="SAPBEXHLevel1X 14 5 2" xfId="33066" xr:uid="{00000000-0005-0000-0000-00004B5B0000}"/>
    <cellStyle name="SAPBEXHLevel1X 15" xfId="6502" xr:uid="{00000000-0005-0000-0000-00004C5B0000}"/>
    <cellStyle name="SAPBEXHLevel1X 15 2" xfId="6503" xr:uid="{00000000-0005-0000-0000-00004D5B0000}"/>
    <cellStyle name="SAPBEXHLevel1X 15 2 2" xfId="6504" xr:uid="{00000000-0005-0000-0000-00004E5B0000}"/>
    <cellStyle name="SAPBEXHLevel1X 15 2 2 2" xfId="6505" xr:uid="{00000000-0005-0000-0000-00004F5B0000}"/>
    <cellStyle name="SAPBEXHLevel1X 15 2 2 2 2" xfId="12104" xr:uid="{00000000-0005-0000-0000-0000505B0000}"/>
    <cellStyle name="SAPBEXHLevel1X 15 2 2 2 2 2" xfId="25275" xr:uid="{00000000-0005-0000-0000-0000515B0000}"/>
    <cellStyle name="SAPBEXHLevel1X 15 2 2 2 2 2 2" xfId="38026" xr:uid="{00000000-0005-0000-0000-0000525B0000}"/>
    <cellStyle name="SAPBEXHLevel1X 15 2 2 2 3" xfId="20324" xr:uid="{00000000-0005-0000-0000-0000535B0000}"/>
    <cellStyle name="SAPBEXHLevel1X 15 2 2 2 3 2" xfId="33075" xr:uid="{00000000-0005-0000-0000-0000545B0000}"/>
    <cellStyle name="SAPBEXHLevel1X 15 2 2 3" xfId="12105" xr:uid="{00000000-0005-0000-0000-0000555B0000}"/>
    <cellStyle name="SAPBEXHLevel1X 15 2 2 3 2" xfId="25276" xr:uid="{00000000-0005-0000-0000-0000565B0000}"/>
    <cellStyle name="SAPBEXHLevel1X 15 2 2 3 2 2" xfId="38027" xr:uid="{00000000-0005-0000-0000-0000575B0000}"/>
    <cellStyle name="SAPBEXHLevel1X 15 2 2 4" xfId="20323" xr:uid="{00000000-0005-0000-0000-0000585B0000}"/>
    <cellStyle name="SAPBEXHLevel1X 15 2 2 4 2" xfId="33074" xr:uid="{00000000-0005-0000-0000-0000595B0000}"/>
    <cellStyle name="SAPBEXHLevel1X 15 2 3" xfId="6506" xr:uid="{00000000-0005-0000-0000-00005A5B0000}"/>
    <cellStyle name="SAPBEXHLevel1X 15 2 3 2" xfId="12103" xr:uid="{00000000-0005-0000-0000-00005B5B0000}"/>
    <cellStyle name="SAPBEXHLevel1X 15 2 3 2 2" xfId="25274" xr:uid="{00000000-0005-0000-0000-00005C5B0000}"/>
    <cellStyle name="SAPBEXHLevel1X 15 2 3 2 2 2" xfId="38025" xr:uid="{00000000-0005-0000-0000-00005D5B0000}"/>
    <cellStyle name="SAPBEXHLevel1X 15 2 3 3" xfId="20325" xr:uid="{00000000-0005-0000-0000-00005E5B0000}"/>
    <cellStyle name="SAPBEXHLevel1X 15 2 3 3 2" xfId="33076" xr:uid="{00000000-0005-0000-0000-00005F5B0000}"/>
    <cellStyle name="SAPBEXHLevel1X 15 2 4" xfId="12106" xr:uid="{00000000-0005-0000-0000-0000605B0000}"/>
    <cellStyle name="SAPBEXHLevel1X 15 2 4 2" xfId="25277" xr:uid="{00000000-0005-0000-0000-0000615B0000}"/>
    <cellStyle name="SAPBEXHLevel1X 15 2 4 2 2" xfId="38028" xr:uid="{00000000-0005-0000-0000-0000625B0000}"/>
    <cellStyle name="SAPBEXHLevel1X 15 2 5" xfId="20322" xr:uid="{00000000-0005-0000-0000-0000635B0000}"/>
    <cellStyle name="SAPBEXHLevel1X 15 2 5 2" xfId="33073" xr:uid="{00000000-0005-0000-0000-0000645B0000}"/>
    <cellStyle name="SAPBEXHLevel1X 15 3" xfId="6507" xr:uid="{00000000-0005-0000-0000-0000655B0000}"/>
    <cellStyle name="SAPBEXHLevel1X 15 3 2" xfId="10244" xr:uid="{00000000-0005-0000-0000-0000665B0000}"/>
    <cellStyle name="SAPBEXHLevel1X 15 3 2 2" xfId="23418" xr:uid="{00000000-0005-0000-0000-0000675B0000}"/>
    <cellStyle name="SAPBEXHLevel1X 15 3 2 2 2" xfId="36169" xr:uid="{00000000-0005-0000-0000-0000685B0000}"/>
    <cellStyle name="SAPBEXHLevel1X 15 3 3" xfId="20326" xr:uid="{00000000-0005-0000-0000-0000695B0000}"/>
    <cellStyle name="SAPBEXHLevel1X 15 3 3 2" xfId="33077" xr:uid="{00000000-0005-0000-0000-00006A5B0000}"/>
    <cellStyle name="SAPBEXHLevel1X 15 4" xfId="12107" xr:uid="{00000000-0005-0000-0000-00006B5B0000}"/>
    <cellStyle name="SAPBEXHLevel1X 15 4 2" xfId="25278" xr:uid="{00000000-0005-0000-0000-00006C5B0000}"/>
    <cellStyle name="SAPBEXHLevel1X 15 4 2 2" xfId="38029" xr:uid="{00000000-0005-0000-0000-00006D5B0000}"/>
    <cellStyle name="SAPBEXHLevel1X 15 5" xfId="20321" xr:uid="{00000000-0005-0000-0000-00006E5B0000}"/>
    <cellStyle name="SAPBEXHLevel1X 15 5 2" xfId="33072" xr:uid="{00000000-0005-0000-0000-00006F5B0000}"/>
    <cellStyle name="SAPBEXHLevel1X 16" xfId="6508" xr:uid="{00000000-0005-0000-0000-0000705B0000}"/>
    <cellStyle name="SAPBEXHLevel1X 16 2" xfId="6509" xr:uid="{00000000-0005-0000-0000-0000715B0000}"/>
    <cellStyle name="SAPBEXHLevel1X 16 2 2" xfId="6510" xr:uid="{00000000-0005-0000-0000-0000725B0000}"/>
    <cellStyle name="SAPBEXHLevel1X 16 2 2 2" xfId="6511" xr:uid="{00000000-0005-0000-0000-0000735B0000}"/>
    <cellStyle name="SAPBEXHLevel1X 16 2 2 2 2" xfId="12101" xr:uid="{00000000-0005-0000-0000-0000745B0000}"/>
    <cellStyle name="SAPBEXHLevel1X 16 2 2 2 2 2" xfId="25272" xr:uid="{00000000-0005-0000-0000-0000755B0000}"/>
    <cellStyle name="SAPBEXHLevel1X 16 2 2 2 2 2 2" xfId="38023" xr:uid="{00000000-0005-0000-0000-0000765B0000}"/>
    <cellStyle name="SAPBEXHLevel1X 16 2 2 2 3" xfId="20330" xr:uid="{00000000-0005-0000-0000-0000775B0000}"/>
    <cellStyle name="SAPBEXHLevel1X 16 2 2 2 3 2" xfId="33081" xr:uid="{00000000-0005-0000-0000-0000785B0000}"/>
    <cellStyle name="SAPBEXHLevel1X 16 2 2 3" xfId="12102" xr:uid="{00000000-0005-0000-0000-0000795B0000}"/>
    <cellStyle name="SAPBEXHLevel1X 16 2 2 3 2" xfId="25273" xr:uid="{00000000-0005-0000-0000-00007A5B0000}"/>
    <cellStyle name="SAPBEXHLevel1X 16 2 2 3 2 2" xfId="38024" xr:uid="{00000000-0005-0000-0000-00007B5B0000}"/>
    <cellStyle name="SAPBEXHLevel1X 16 2 2 4" xfId="20329" xr:uid="{00000000-0005-0000-0000-00007C5B0000}"/>
    <cellStyle name="SAPBEXHLevel1X 16 2 2 4 2" xfId="33080" xr:uid="{00000000-0005-0000-0000-00007D5B0000}"/>
    <cellStyle name="SAPBEXHLevel1X 16 2 3" xfId="6512" xr:uid="{00000000-0005-0000-0000-00007E5B0000}"/>
    <cellStyle name="SAPBEXHLevel1X 16 2 3 2" xfId="12100" xr:uid="{00000000-0005-0000-0000-00007F5B0000}"/>
    <cellStyle name="SAPBEXHLevel1X 16 2 3 2 2" xfId="25271" xr:uid="{00000000-0005-0000-0000-0000805B0000}"/>
    <cellStyle name="SAPBEXHLevel1X 16 2 3 2 2 2" xfId="38022" xr:uid="{00000000-0005-0000-0000-0000815B0000}"/>
    <cellStyle name="SAPBEXHLevel1X 16 2 3 3" xfId="20331" xr:uid="{00000000-0005-0000-0000-0000825B0000}"/>
    <cellStyle name="SAPBEXHLevel1X 16 2 3 3 2" xfId="33082" xr:uid="{00000000-0005-0000-0000-0000835B0000}"/>
    <cellStyle name="SAPBEXHLevel1X 16 2 4" xfId="10242" xr:uid="{00000000-0005-0000-0000-0000845B0000}"/>
    <cellStyle name="SAPBEXHLevel1X 16 2 4 2" xfId="23416" xr:uid="{00000000-0005-0000-0000-0000855B0000}"/>
    <cellStyle name="SAPBEXHLevel1X 16 2 4 2 2" xfId="36167" xr:uid="{00000000-0005-0000-0000-0000865B0000}"/>
    <cellStyle name="SAPBEXHLevel1X 16 2 5" xfId="20328" xr:uid="{00000000-0005-0000-0000-0000875B0000}"/>
    <cellStyle name="SAPBEXHLevel1X 16 2 5 2" xfId="33079" xr:uid="{00000000-0005-0000-0000-0000885B0000}"/>
    <cellStyle name="SAPBEXHLevel1X 16 3" xfId="6513" xr:uid="{00000000-0005-0000-0000-0000895B0000}"/>
    <cellStyle name="SAPBEXHLevel1X 16 3 2" xfId="12099" xr:uid="{00000000-0005-0000-0000-00008A5B0000}"/>
    <cellStyle name="SAPBEXHLevel1X 16 3 2 2" xfId="25270" xr:uid="{00000000-0005-0000-0000-00008B5B0000}"/>
    <cellStyle name="SAPBEXHLevel1X 16 3 2 2 2" xfId="38021" xr:uid="{00000000-0005-0000-0000-00008C5B0000}"/>
    <cellStyle name="SAPBEXHLevel1X 16 3 3" xfId="20332" xr:uid="{00000000-0005-0000-0000-00008D5B0000}"/>
    <cellStyle name="SAPBEXHLevel1X 16 3 3 2" xfId="33083" xr:uid="{00000000-0005-0000-0000-00008E5B0000}"/>
    <cellStyle name="SAPBEXHLevel1X 16 4" xfId="10243" xr:uid="{00000000-0005-0000-0000-00008F5B0000}"/>
    <cellStyle name="SAPBEXHLevel1X 16 4 2" xfId="23417" xr:uid="{00000000-0005-0000-0000-0000905B0000}"/>
    <cellStyle name="SAPBEXHLevel1X 16 4 2 2" xfId="36168" xr:uid="{00000000-0005-0000-0000-0000915B0000}"/>
    <cellStyle name="SAPBEXHLevel1X 16 5" xfId="20327" xr:uid="{00000000-0005-0000-0000-0000925B0000}"/>
    <cellStyle name="SAPBEXHLevel1X 16 5 2" xfId="33078" xr:uid="{00000000-0005-0000-0000-0000935B0000}"/>
    <cellStyle name="SAPBEXHLevel1X 17" xfId="6514" xr:uid="{00000000-0005-0000-0000-0000945B0000}"/>
    <cellStyle name="SAPBEXHLevel1X 17 2" xfId="6515" xr:uid="{00000000-0005-0000-0000-0000955B0000}"/>
    <cellStyle name="SAPBEXHLevel1X 17 2 2" xfId="6516" xr:uid="{00000000-0005-0000-0000-0000965B0000}"/>
    <cellStyle name="SAPBEXHLevel1X 17 2 2 2" xfId="6517" xr:uid="{00000000-0005-0000-0000-0000975B0000}"/>
    <cellStyle name="SAPBEXHLevel1X 17 2 2 2 2" xfId="12095" xr:uid="{00000000-0005-0000-0000-0000985B0000}"/>
    <cellStyle name="SAPBEXHLevel1X 17 2 2 2 2 2" xfId="25266" xr:uid="{00000000-0005-0000-0000-0000995B0000}"/>
    <cellStyle name="SAPBEXHLevel1X 17 2 2 2 2 2 2" xfId="38017" xr:uid="{00000000-0005-0000-0000-00009A5B0000}"/>
    <cellStyle name="SAPBEXHLevel1X 17 2 2 2 3" xfId="20336" xr:uid="{00000000-0005-0000-0000-00009B5B0000}"/>
    <cellStyle name="SAPBEXHLevel1X 17 2 2 2 3 2" xfId="33087" xr:uid="{00000000-0005-0000-0000-00009C5B0000}"/>
    <cellStyle name="SAPBEXHLevel1X 17 2 2 3" xfId="12096" xr:uid="{00000000-0005-0000-0000-00009D5B0000}"/>
    <cellStyle name="SAPBEXHLevel1X 17 2 2 3 2" xfId="25267" xr:uid="{00000000-0005-0000-0000-00009E5B0000}"/>
    <cellStyle name="SAPBEXHLevel1X 17 2 2 3 2 2" xfId="38018" xr:uid="{00000000-0005-0000-0000-00009F5B0000}"/>
    <cellStyle name="SAPBEXHLevel1X 17 2 2 4" xfId="20335" xr:uid="{00000000-0005-0000-0000-0000A05B0000}"/>
    <cellStyle name="SAPBEXHLevel1X 17 2 2 4 2" xfId="33086" xr:uid="{00000000-0005-0000-0000-0000A15B0000}"/>
    <cellStyle name="SAPBEXHLevel1X 17 2 3" xfId="6518" xr:uid="{00000000-0005-0000-0000-0000A25B0000}"/>
    <cellStyle name="SAPBEXHLevel1X 17 2 3 2" xfId="12094" xr:uid="{00000000-0005-0000-0000-0000A35B0000}"/>
    <cellStyle name="SAPBEXHLevel1X 17 2 3 2 2" xfId="25265" xr:uid="{00000000-0005-0000-0000-0000A45B0000}"/>
    <cellStyle name="SAPBEXHLevel1X 17 2 3 2 2 2" xfId="38016" xr:uid="{00000000-0005-0000-0000-0000A55B0000}"/>
    <cellStyle name="SAPBEXHLevel1X 17 2 3 3" xfId="20337" xr:uid="{00000000-0005-0000-0000-0000A65B0000}"/>
    <cellStyle name="SAPBEXHLevel1X 17 2 3 3 2" xfId="33088" xr:uid="{00000000-0005-0000-0000-0000A75B0000}"/>
    <cellStyle name="SAPBEXHLevel1X 17 2 4" xfId="12097" xr:uid="{00000000-0005-0000-0000-0000A85B0000}"/>
    <cellStyle name="SAPBEXHLevel1X 17 2 4 2" xfId="25268" xr:uid="{00000000-0005-0000-0000-0000A95B0000}"/>
    <cellStyle name="SAPBEXHLevel1X 17 2 4 2 2" xfId="38019" xr:uid="{00000000-0005-0000-0000-0000AA5B0000}"/>
    <cellStyle name="SAPBEXHLevel1X 17 2 5" xfId="20334" xr:uid="{00000000-0005-0000-0000-0000AB5B0000}"/>
    <cellStyle name="SAPBEXHLevel1X 17 2 5 2" xfId="33085" xr:uid="{00000000-0005-0000-0000-0000AC5B0000}"/>
    <cellStyle name="SAPBEXHLevel1X 17 3" xfId="6519" xr:uid="{00000000-0005-0000-0000-0000AD5B0000}"/>
    <cellStyle name="SAPBEXHLevel1X 17 3 2" xfId="12093" xr:uid="{00000000-0005-0000-0000-0000AE5B0000}"/>
    <cellStyle name="SAPBEXHLevel1X 17 3 2 2" xfId="25264" xr:uid="{00000000-0005-0000-0000-0000AF5B0000}"/>
    <cellStyle name="SAPBEXHLevel1X 17 3 2 2 2" xfId="38015" xr:uid="{00000000-0005-0000-0000-0000B05B0000}"/>
    <cellStyle name="SAPBEXHLevel1X 17 3 3" xfId="20338" xr:uid="{00000000-0005-0000-0000-0000B15B0000}"/>
    <cellStyle name="SAPBEXHLevel1X 17 3 3 2" xfId="33089" xr:uid="{00000000-0005-0000-0000-0000B25B0000}"/>
    <cellStyle name="SAPBEXHLevel1X 17 4" xfId="12098" xr:uid="{00000000-0005-0000-0000-0000B35B0000}"/>
    <cellStyle name="SAPBEXHLevel1X 17 4 2" xfId="25269" xr:uid="{00000000-0005-0000-0000-0000B45B0000}"/>
    <cellStyle name="SAPBEXHLevel1X 17 4 2 2" xfId="38020" xr:uid="{00000000-0005-0000-0000-0000B55B0000}"/>
    <cellStyle name="SAPBEXHLevel1X 17 5" xfId="20333" xr:uid="{00000000-0005-0000-0000-0000B65B0000}"/>
    <cellStyle name="SAPBEXHLevel1X 17 5 2" xfId="33084" xr:uid="{00000000-0005-0000-0000-0000B75B0000}"/>
    <cellStyle name="SAPBEXHLevel1X 18" xfId="6520" xr:uid="{00000000-0005-0000-0000-0000B85B0000}"/>
    <cellStyle name="SAPBEXHLevel1X 18 2" xfId="6521" xr:uid="{00000000-0005-0000-0000-0000B95B0000}"/>
    <cellStyle name="SAPBEXHLevel1X 18 2 2" xfId="6522" xr:uid="{00000000-0005-0000-0000-0000BA5B0000}"/>
    <cellStyle name="SAPBEXHLevel1X 18 2 2 2" xfId="6523" xr:uid="{00000000-0005-0000-0000-0000BB5B0000}"/>
    <cellStyle name="SAPBEXHLevel1X 18 2 2 2 2" xfId="12089" xr:uid="{00000000-0005-0000-0000-0000BC5B0000}"/>
    <cellStyle name="SAPBEXHLevel1X 18 2 2 2 2 2" xfId="25260" xr:uid="{00000000-0005-0000-0000-0000BD5B0000}"/>
    <cellStyle name="SAPBEXHLevel1X 18 2 2 2 2 2 2" xfId="38011" xr:uid="{00000000-0005-0000-0000-0000BE5B0000}"/>
    <cellStyle name="SAPBEXHLevel1X 18 2 2 2 3" xfId="20342" xr:uid="{00000000-0005-0000-0000-0000BF5B0000}"/>
    <cellStyle name="SAPBEXHLevel1X 18 2 2 2 3 2" xfId="33093" xr:uid="{00000000-0005-0000-0000-0000C05B0000}"/>
    <cellStyle name="SAPBEXHLevel1X 18 2 2 3" xfId="12090" xr:uid="{00000000-0005-0000-0000-0000C15B0000}"/>
    <cellStyle name="SAPBEXHLevel1X 18 2 2 3 2" xfId="25261" xr:uid="{00000000-0005-0000-0000-0000C25B0000}"/>
    <cellStyle name="SAPBEXHLevel1X 18 2 2 3 2 2" xfId="38012" xr:uid="{00000000-0005-0000-0000-0000C35B0000}"/>
    <cellStyle name="SAPBEXHLevel1X 18 2 2 4" xfId="20341" xr:uid="{00000000-0005-0000-0000-0000C45B0000}"/>
    <cellStyle name="SAPBEXHLevel1X 18 2 2 4 2" xfId="33092" xr:uid="{00000000-0005-0000-0000-0000C55B0000}"/>
    <cellStyle name="SAPBEXHLevel1X 18 2 3" xfId="6524" xr:uid="{00000000-0005-0000-0000-0000C65B0000}"/>
    <cellStyle name="SAPBEXHLevel1X 18 2 3 2" xfId="12088" xr:uid="{00000000-0005-0000-0000-0000C75B0000}"/>
    <cellStyle name="SAPBEXHLevel1X 18 2 3 2 2" xfId="25259" xr:uid="{00000000-0005-0000-0000-0000C85B0000}"/>
    <cellStyle name="SAPBEXHLevel1X 18 2 3 2 2 2" xfId="38010" xr:uid="{00000000-0005-0000-0000-0000C95B0000}"/>
    <cellStyle name="SAPBEXHLevel1X 18 2 3 3" xfId="20343" xr:uid="{00000000-0005-0000-0000-0000CA5B0000}"/>
    <cellStyle name="SAPBEXHLevel1X 18 2 3 3 2" xfId="33094" xr:uid="{00000000-0005-0000-0000-0000CB5B0000}"/>
    <cellStyle name="SAPBEXHLevel1X 18 2 4" xfId="12091" xr:uid="{00000000-0005-0000-0000-0000CC5B0000}"/>
    <cellStyle name="SAPBEXHLevel1X 18 2 4 2" xfId="25262" xr:uid="{00000000-0005-0000-0000-0000CD5B0000}"/>
    <cellStyle name="SAPBEXHLevel1X 18 2 4 2 2" xfId="38013" xr:uid="{00000000-0005-0000-0000-0000CE5B0000}"/>
    <cellStyle name="SAPBEXHLevel1X 18 2 5" xfId="20340" xr:uid="{00000000-0005-0000-0000-0000CF5B0000}"/>
    <cellStyle name="SAPBEXHLevel1X 18 2 5 2" xfId="33091" xr:uid="{00000000-0005-0000-0000-0000D05B0000}"/>
    <cellStyle name="SAPBEXHLevel1X 18 3" xfId="6525" xr:uid="{00000000-0005-0000-0000-0000D15B0000}"/>
    <cellStyle name="SAPBEXHLevel1X 18 3 2" xfId="12087" xr:uid="{00000000-0005-0000-0000-0000D25B0000}"/>
    <cellStyle name="SAPBEXHLevel1X 18 3 2 2" xfId="25258" xr:uid="{00000000-0005-0000-0000-0000D35B0000}"/>
    <cellStyle name="SAPBEXHLevel1X 18 3 2 2 2" xfId="38009" xr:uid="{00000000-0005-0000-0000-0000D45B0000}"/>
    <cellStyle name="SAPBEXHLevel1X 18 3 3" xfId="20344" xr:uid="{00000000-0005-0000-0000-0000D55B0000}"/>
    <cellStyle name="SAPBEXHLevel1X 18 3 3 2" xfId="33095" xr:uid="{00000000-0005-0000-0000-0000D65B0000}"/>
    <cellStyle name="SAPBEXHLevel1X 18 4" xfId="12092" xr:uid="{00000000-0005-0000-0000-0000D75B0000}"/>
    <cellStyle name="SAPBEXHLevel1X 18 4 2" xfId="25263" xr:uid="{00000000-0005-0000-0000-0000D85B0000}"/>
    <cellStyle name="SAPBEXHLevel1X 18 4 2 2" xfId="38014" xr:uid="{00000000-0005-0000-0000-0000D95B0000}"/>
    <cellStyle name="SAPBEXHLevel1X 18 5" xfId="20339" xr:uid="{00000000-0005-0000-0000-0000DA5B0000}"/>
    <cellStyle name="SAPBEXHLevel1X 18 5 2" xfId="33090" xr:uid="{00000000-0005-0000-0000-0000DB5B0000}"/>
    <cellStyle name="SAPBEXHLevel1X 19" xfId="6526" xr:uid="{00000000-0005-0000-0000-0000DC5B0000}"/>
    <cellStyle name="SAPBEXHLevel1X 19 2" xfId="6527" xr:uid="{00000000-0005-0000-0000-0000DD5B0000}"/>
    <cellStyle name="SAPBEXHLevel1X 19 2 2" xfId="6528" xr:uid="{00000000-0005-0000-0000-0000DE5B0000}"/>
    <cellStyle name="SAPBEXHLevel1X 19 2 2 2" xfId="6529" xr:uid="{00000000-0005-0000-0000-0000DF5B0000}"/>
    <cellStyle name="SAPBEXHLevel1X 19 2 2 2 2" xfId="12083" xr:uid="{00000000-0005-0000-0000-0000E05B0000}"/>
    <cellStyle name="SAPBEXHLevel1X 19 2 2 2 2 2" xfId="25254" xr:uid="{00000000-0005-0000-0000-0000E15B0000}"/>
    <cellStyle name="SAPBEXHLevel1X 19 2 2 2 2 2 2" xfId="38005" xr:uid="{00000000-0005-0000-0000-0000E25B0000}"/>
    <cellStyle name="SAPBEXHLevel1X 19 2 2 2 3" xfId="20348" xr:uid="{00000000-0005-0000-0000-0000E35B0000}"/>
    <cellStyle name="SAPBEXHLevel1X 19 2 2 2 3 2" xfId="33099" xr:uid="{00000000-0005-0000-0000-0000E45B0000}"/>
    <cellStyle name="SAPBEXHLevel1X 19 2 2 3" xfId="12084" xr:uid="{00000000-0005-0000-0000-0000E55B0000}"/>
    <cellStyle name="SAPBEXHLevel1X 19 2 2 3 2" xfId="25255" xr:uid="{00000000-0005-0000-0000-0000E65B0000}"/>
    <cellStyle name="SAPBEXHLevel1X 19 2 2 3 2 2" xfId="38006" xr:uid="{00000000-0005-0000-0000-0000E75B0000}"/>
    <cellStyle name="SAPBEXHLevel1X 19 2 2 4" xfId="20347" xr:uid="{00000000-0005-0000-0000-0000E85B0000}"/>
    <cellStyle name="SAPBEXHLevel1X 19 2 2 4 2" xfId="33098" xr:uid="{00000000-0005-0000-0000-0000E95B0000}"/>
    <cellStyle name="SAPBEXHLevel1X 19 2 3" xfId="6530" xr:uid="{00000000-0005-0000-0000-0000EA5B0000}"/>
    <cellStyle name="SAPBEXHLevel1X 19 2 3 2" xfId="12082" xr:uid="{00000000-0005-0000-0000-0000EB5B0000}"/>
    <cellStyle name="SAPBEXHLevel1X 19 2 3 2 2" xfId="25253" xr:uid="{00000000-0005-0000-0000-0000EC5B0000}"/>
    <cellStyle name="SAPBEXHLevel1X 19 2 3 2 2 2" xfId="38004" xr:uid="{00000000-0005-0000-0000-0000ED5B0000}"/>
    <cellStyle name="SAPBEXHLevel1X 19 2 3 3" xfId="20349" xr:uid="{00000000-0005-0000-0000-0000EE5B0000}"/>
    <cellStyle name="SAPBEXHLevel1X 19 2 3 3 2" xfId="33100" xr:uid="{00000000-0005-0000-0000-0000EF5B0000}"/>
    <cellStyle name="SAPBEXHLevel1X 19 2 4" xfId="12085" xr:uid="{00000000-0005-0000-0000-0000F05B0000}"/>
    <cellStyle name="SAPBEXHLevel1X 19 2 4 2" xfId="25256" xr:uid="{00000000-0005-0000-0000-0000F15B0000}"/>
    <cellStyle name="SAPBEXHLevel1X 19 2 4 2 2" xfId="38007" xr:uid="{00000000-0005-0000-0000-0000F25B0000}"/>
    <cellStyle name="SAPBEXHLevel1X 19 2 5" xfId="20346" xr:uid="{00000000-0005-0000-0000-0000F35B0000}"/>
    <cellStyle name="SAPBEXHLevel1X 19 2 5 2" xfId="33097" xr:uid="{00000000-0005-0000-0000-0000F45B0000}"/>
    <cellStyle name="SAPBEXHLevel1X 19 3" xfId="6531" xr:uid="{00000000-0005-0000-0000-0000F55B0000}"/>
    <cellStyle name="SAPBEXHLevel1X 19 3 2" xfId="12081" xr:uid="{00000000-0005-0000-0000-0000F65B0000}"/>
    <cellStyle name="SAPBEXHLevel1X 19 3 2 2" xfId="25252" xr:uid="{00000000-0005-0000-0000-0000F75B0000}"/>
    <cellStyle name="SAPBEXHLevel1X 19 3 2 2 2" xfId="38003" xr:uid="{00000000-0005-0000-0000-0000F85B0000}"/>
    <cellStyle name="SAPBEXHLevel1X 19 3 3" xfId="20350" xr:uid="{00000000-0005-0000-0000-0000F95B0000}"/>
    <cellStyle name="SAPBEXHLevel1X 19 3 3 2" xfId="33101" xr:uid="{00000000-0005-0000-0000-0000FA5B0000}"/>
    <cellStyle name="SAPBEXHLevel1X 19 4" xfId="12086" xr:uid="{00000000-0005-0000-0000-0000FB5B0000}"/>
    <cellStyle name="SAPBEXHLevel1X 19 4 2" xfId="25257" xr:uid="{00000000-0005-0000-0000-0000FC5B0000}"/>
    <cellStyle name="SAPBEXHLevel1X 19 4 2 2" xfId="38008" xr:uid="{00000000-0005-0000-0000-0000FD5B0000}"/>
    <cellStyle name="SAPBEXHLevel1X 19 5" xfId="20345" xr:uid="{00000000-0005-0000-0000-0000FE5B0000}"/>
    <cellStyle name="SAPBEXHLevel1X 19 5 2" xfId="33096" xr:uid="{00000000-0005-0000-0000-0000FF5B0000}"/>
    <cellStyle name="SAPBEXHLevel1X 2" xfId="6532" xr:uid="{00000000-0005-0000-0000-0000005C0000}"/>
    <cellStyle name="SAPBEXHLevel1X 2 2" xfId="6533" xr:uid="{00000000-0005-0000-0000-0000015C0000}"/>
    <cellStyle name="SAPBEXHLevel1X 2 2 2" xfId="6534" xr:uid="{00000000-0005-0000-0000-0000025C0000}"/>
    <cellStyle name="SAPBEXHLevel1X 2 2 2 2" xfId="6535" xr:uid="{00000000-0005-0000-0000-0000035C0000}"/>
    <cellStyle name="SAPBEXHLevel1X 2 2 2 2 2" xfId="6536" xr:uid="{00000000-0005-0000-0000-0000045C0000}"/>
    <cellStyle name="SAPBEXHLevel1X 2 2 2 2 2 2" xfId="6537" xr:uid="{00000000-0005-0000-0000-0000055C0000}"/>
    <cellStyle name="SAPBEXHLevel1X 2 2 2 2 2 2 2" xfId="12075" xr:uid="{00000000-0005-0000-0000-0000065C0000}"/>
    <cellStyle name="SAPBEXHLevel1X 2 2 2 2 2 2 2 2" xfId="25246" xr:uid="{00000000-0005-0000-0000-0000075C0000}"/>
    <cellStyle name="SAPBEXHLevel1X 2 2 2 2 2 2 2 2 2" xfId="37997" xr:uid="{00000000-0005-0000-0000-0000085C0000}"/>
    <cellStyle name="SAPBEXHLevel1X 2 2 2 2 2 2 3" xfId="20356" xr:uid="{00000000-0005-0000-0000-0000095C0000}"/>
    <cellStyle name="SAPBEXHLevel1X 2 2 2 2 2 2 3 2" xfId="33107" xr:uid="{00000000-0005-0000-0000-00000A5C0000}"/>
    <cellStyle name="SAPBEXHLevel1X 2 2 2 2 2 3" xfId="12076" xr:uid="{00000000-0005-0000-0000-00000B5C0000}"/>
    <cellStyle name="SAPBEXHLevel1X 2 2 2 2 2 3 2" xfId="25247" xr:uid="{00000000-0005-0000-0000-00000C5C0000}"/>
    <cellStyle name="SAPBEXHLevel1X 2 2 2 2 2 3 2 2" xfId="37998" xr:uid="{00000000-0005-0000-0000-00000D5C0000}"/>
    <cellStyle name="SAPBEXHLevel1X 2 2 2 2 2 4" xfId="20355" xr:uid="{00000000-0005-0000-0000-00000E5C0000}"/>
    <cellStyle name="SAPBEXHLevel1X 2 2 2 2 2 4 2" xfId="33106" xr:uid="{00000000-0005-0000-0000-00000F5C0000}"/>
    <cellStyle name="SAPBEXHLevel1X 2 2 2 2 3" xfId="6538" xr:uid="{00000000-0005-0000-0000-0000105C0000}"/>
    <cellStyle name="SAPBEXHLevel1X 2 2 2 2 3 2" xfId="12074" xr:uid="{00000000-0005-0000-0000-0000115C0000}"/>
    <cellStyle name="SAPBEXHLevel1X 2 2 2 2 3 2 2" xfId="25245" xr:uid="{00000000-0005-0000-0000-0000125C0000}"/>
    <cellStyle name="SAPBEXHLevel1X 2 2 2 2 3 2 2 2" xfId="37996" xr:uid="{00000000-0005-0000-0000-0000135C0000}"/>
    <cellStyle name="SAPBEXHLevel1X 2 2 2 2 3 3" xfId="20357" xr:uid="{00000000-0005-0000-0000-0000145C0000}"/>
    <cellStyle name="SAPBEXHLevel1X 2 2 2 2 3 3 2" xfId="33108" xr:uid="{00000000-0005-0000-0000-0000155C0000}"/>
    <cellStyle name="SAPBEXHLevel1X 2 2 2 2 4" xfId="12077" xr:uid="{00000000-0005-0000-0000-0000165C0000}"/>
    <cellStyle name="SAPBEXHLevel1X 2 2 2 2 4 2" xfId="25248" xr:uid="{00000000-0005-0000-0000-0000175C0000}"/>
    <cellStyle name="SAPBEXHLevel1X 2 2 2 2 4 2 2" xfId="37999" xr:uid="{00000000-0005-0000-0000-0000185C0000}"/>
    <cellStyle name="SAPBEXHLevel1X 2 2 2 2 5" xfId="20354" xr:uid="{00000000-0005-0000-0000-0000195C0000}"/>
    <cellStyle name="SAPBEXHLevel1X 2 2 2 2 5 2" xfId="33105" xr:uid="{00000000-0005-0000-0000-00001A5C0000}"/>
    <cellStyle name="SAPBEXHLevel1X 2 2 2 3" xfId="6539" xr:uid="{00000000-0005-0000-0000-00001B5C0000}"/>
    <cellStyle name="SAPBEXHLevel1X 2 2 2 3 2" xfId="10241" xr:uid="{00000000-0005-0000-0000-00001C5C0000}"/>
    <cellStyle name="SAPBEXHLevel1X 2 2 2 3 2 2" xfId="23415" xr:uid="{00000000-0005-0000-0000-00001D5C0000}"/>
    <cellStyle name="SAPBEXHLevel1X 2 2 2 3 2 2 2" xfId="36166" xr:uid="{00000000-0005-0000-0000-00001E5C0000}"/>
    <cellStyle name="SAPBEXHLevel1X 2 2 2 3 3" xfId="20358" xr:uid="{00000000-0005-0000-0000-00001F5C0000}"/>
    <cellStyle name="SAPBEXHLevel1X 2 2 2 3 3 2" xfId="33109" xr:uid="{00000000-0005-0000-0000-0000205C0000}"/>
    <cellStyle name="SAPBEXHLevel1X 2 2 2 4" xfId="6540" xr:uid="{00000000-0005-0000-0000-0000215C0000}"/>
    <cellStyle name="SAPBEXHLevel1X 2 2 2 4 2" xfId="12073" xr:uid="{00000000-0005-0000-0000-0000225C0000}"/>
    <cellStyle name="SAPBEXHLevel1X 2 2 2 4 2 2" xfId="25244" xr:uid="{00000000-0005-0000-0000-0000235C0000}"/>
    <cellStyle name="SAPBEXHLevel1X 2 2 2 4 2 2 2" xfId="37995" xr:uid="{00000000-0005-0000-0000-0000245C0000}"/>
    <cellStyle name="SAPBEXHLevel1X 2 2 2 4 3" xfId="20359" xr:uid="{00000000-0005-0000-0000-0000255C0000}"/>
    <cellStyle name="SAPBEXHLevel1X 2 2 2 4 3 2" xfId="33110" xr:uid="{00000000-0005-0000-0000-0000265C0000}"/>
    <cellStyle name="SAPBEXHLevel1X 2 2 2 5" xfId="12078" xr:uid="{00000000-0005-0000-0000-0000275C0000}"/>
    <cellStyle name="SAPBEXHLevel1X 2 2 2 5 2" xfId="25249" xr:uid="{00000000-0005-0000-0000-0000285C0000}"/>
    <cellStyle name="SAPBEXHLevel1X 2 2 2 5 2 2" xfId="38000" xr:uid="{00000000-0005-0000-0000-0000295C0000}"/>
    <cellStyle name="SAPBEXHLevel1X 2 2 2 6" xfId="20353" xr:uid="{00000000-0005-0000-0000-00002A5C0000}"/>
    <cellStyle name="SAPBEXHLevel1X 2 2 2 6 2" xfId="33104" xr:uid="{00000000-0005-0000-0000-00002B5C0000}"/>
    <cellStyle name="SAPBEXHLevel1X 2 2 3" xfId="6541" xr:uid="{00000000-0005-0000-0000-00002C5C0000}"/>
    <cellStyle name="SAPBEXHLevel1X 2 2 3 2" xfId="6542" xr:uid="{00000000-0005-0000-0000-00002D5C0000}"/>
    <cellStyle name="SAPBEXHLevel1X 2 2 3 2 2" xfId="6543" xr:uid="{00000000-0005-0000-0000-00002E5C0000}"/>
    <cellStyle name="SAPBEXHLevel1X 2 2 3 2 2 2" xfId="12070" xr:uid="{00000000-0005-0000-0000-00002F5C0000}"/>
    <cellStyle name="SAPBEXHLevel1X 2 2 3 2 2 2 2" xfId="25241" xr:uid="{00000000-0005-0000-0000-0000305C0000}"/>
    <cellStyle name="SAPBEXHLevel1X 2 2 3 2 2 2 2 2" xfId="37992" xr:uid="{00000000-0005-0000-0000-0000315C0000}"/>
    <cellStyle name="SAPBEXHLevel1X 2 2 3 2 2 3" xfId="20362" xr:uid="{00000000-0005-0000-0000-0000325C0000}"/>
    <cellStyle name="SAPBEXHLevel1X 2 2 3 2 2 3 2" xfId="33113" xr:uid="{00000000-0005-0000-0000-0000335C0000}"/>
    <cellStyle name="SAPBEXHLevel1X 2 2 3 2 3" xfId="12071" xr:uid="{00000000-0005-0000-0000-0000345C0000}"/>
    <cellStyle name="SAPBEXHLevel1X 2 2 3 2 3 2" xfId="25242" xr:uid="{00000000-0005-0000-0000-0000355C0000}"/>
    <cellStyle name="SAPBEXHLevel1X 2 2 3 2 3 2 2" xfId="37993" xr:uid="{00000000-0005-0000-0000-0000365C0000}"/>
    <cellStyle name="SAPBEXHLevel1X 2 2 3 2 4" xfId="20361" xr:uid="{00000000-0005-0000-0000-0000375C0000}"/>
    <cellStyle name="SAPBEXHLevel1X 2 2 3 2 4 2" xfId="33112" xr:uid="{00000000-0005-0000-0000-0000385C0000}"/>
    <cellStyle name="SAPBEXHLevel1X 2 2 3 3" xfId="6544" xr:uid="{00000000-0005-0000-0000-0000395C0000}"/>
    <cellStyle name="SAPBEXHLevel1X 2 2 3 3 2" xfId="12069" xr:uid="{00000000-0005-0000-0000-00003A5C0000}"/>
    <cellStyle name="SAPBEXHLevel1X 2 2 3 3 2 2" xfId="25240" xr:uid="{00000000-0005-0000-0000-00003B5C0000}"/>
    <cellStyle name="SAPBEXHLevel1X 2 2 3 3 2 2 2" xfId="37991" xr:uid="{00000000-0005-0000-0000-00003C5C0000}"/>
    <cellStyle name="SAPBEXHLevel1X 2 2 3 3 3" xfId="20363" xr:uid="{00000000-0005-0000-0000-00003D5C0000}"/>
    <cellStyle name="SAPBEXHLevel1X 2 2 3 3 3 2" xfId="33114" xr:uid="{00000000-0005-0000-0000-00003E5C0000}"/>
    <cellStyle name="SAPBEXHLevel1X 2 2 3 4" xfId="12072" xr:uid="{00000000-0005-0000-0000-00003F5C0000}"/>
    <cellStyle name="SAPBEXHLevel1X 2 2 3 4 2" xfId="25243" xr:uid="{00000000-0005-0000-0000-0000405C0000}"/>
    <cellStyle name="SAPBEXHLevel1X 2 2 3 4 2 2" xfId="37994" xr:uid="{00000000-0005-0000-0000-0000415C0000}"/>
    <cellStyle name="SAPBEXHLevel1X 2 2 3 5" xfId="20360" xr:uid="{00000000-0005-0000-0000-0000425C0000}"/>
    <cellStyle name="SAPBEXHLevel1X 2 2 3 5 2" xfId="33111" xr:uid="{00000000-0005-0000-0000-0000435C0000}"/>
    <cellStyle name="SAPBEXHLevel1X 2 2 4" xfId="6545" xr:uid="{00000000-0005-0000-0000-0000445C0000}"/>
    <cellStyle name="SAPBEXHLevel1X 2 2 4 2" xfId="12068" xr:uid="{00000000-0005-0000-0000-0000455C0000}"/>
    <cellStyle name="SAPBEXHLevel1X 2 2 4 2 2" xfId="25239" xr:uid="{00000000-0005-0000-0000-0000465C0000}"/>
    <cellStyle name="SAPBEXHLevel1X 2 2 4 2 2 2" xfId="37990" xr:uid="{00000000-0005-0000-0000-0000475C0000}"/>
    <cellStyle name="SAPBEXHLevel1X 2 2 4 3" xfId="20364" xr:uid="{00000000-0005-0000-0000-0000485C0000}"/>
    <cellStyle name="SAPBEXHLevel1X 2 2 4 3 2" xfId="33115" xr:uid="{00000000-0005-0000-0000-0000495C0000}"/>
    <cellStyle name="SAPBEXHLevel1X 2 2 5" xfId="12079" xr:uid="{00000000-0005-0000-0000-00004A5C0000}"/>
    <cellStyle name="SAPBEXHLevel1X 2 2 5 2" xfId="25250" xr:uid="{00000000-0005-0000-0000-00004B5C0000}"/>
    <cellStyle name="SAPBEXHLevel1X 2 2 5 2 2" xfId="38001" xr:uid="{00000000-0005-0000-0000-00004C5C0000}"/>
    <cellStyle name="SAPBEXHLevel1X 2 2 6" xfId="20352" xr:uid="{00000000-0005-0000-0000-00004D5C0000}"/>
    <cellStyle name="SAPBEXHLevel1X 2 2 6 2" xfId="33103" xr:uid="{00000000-0005-0000-0000-00004E5C0000}"/>
    <cellStyle name="SAPBEXHLevel1X 2 3" xfId="6546" xr:uid="{00000000-0005-0000-0000-00004F5C0000}"/>
    <cellStyle name="SAPBEXHLevel1X 2 3 2" xfId="6547" xr:uid="{00000000-0005-0000-0000-0000505C0000}"/>
    <cellStyle name="SAPBEXHLevel1X 2 3 2 2" xfId="6548" xr:uid="{00000000-0005-0000-0000-0000515C0000}"/>
    <cellStyle name="SAPBEXHLevel1X 2 3 2 2 2" xfId="6549" xr:uid="{00000000-0005-0000-0000-0000525C0000}"/>
    <cellStyle name="SAPBEXHLevel1X 2 3 2 2 2 2" xfId="12064" xr:uid="{00000000-0005-0000-0000-0000535C0000}"/>
    <cellStyle name="SAPBEXHLevel1X 2 3 2 2 2 2 2" xfId="25235" xr:uid="{00000000-0005-0000-0000-0000545C0000}"/>
    <cellStyle name="SAPBEXHLevel1X 2 3 2 2 2 2 2 2" xfId="37986" xr:uid="{00000000-0005-0000-0000-0000555C0000}"/>
    <cellStyle name="SAPBEXHLevel1X 2 3 2 2 2 3" xfId="20368" xr:uid="{00000000-0005-0000-0000-0000565C0000}"/>
    <cellStyle name="SAPBEXHLevel1X 2 3 2 2 2 3 2" xfId="33119" xr:uid="{00000000-0005-0000-0000-0000575C0000}"/>
    <cellStyle name="SAPBEXHLevel1X 2 3 2 2 3" xfId="12065" xr:uid="{00000000-0005-0000-0000-0000585C0000}"/>
    <cellStyle name="SAPBEXHLevel1X 2 3 2 2 3 2" xfId="25236" xr:uid="{00000000-0005-0000-0000-0000595C0000}"/>
    <cellStyle name="SAPBEXHLevel1X 2 3 2 2 3 2 2" xfId="37987" xr:uid="{00000000-0005-0000-0000-00005A5C0000}"/>
    <cellStyle name="SAPBEXHLevel1X 2 3 2 2 4" xfId="20367" xr:uid="{00000000-0005-0000-0000-00005B5C0000}"/>
    <cellStyle name="SAPBEXHLevel1X 2 3 2 2 4 2" xfId="33118" xr:uid="{00000000-0005-0000-0000-00005C5C0000}"/>
    <cellStyle name="SAPBEXHLevel1X 2 3 2 3" xfId="6550" xr:uid="{00000000-0005-0000-0000-00005D5C0000}"/>
    <cellStyle name="SAPBEXHLevel1X 2 3 2 3 2" xfId="12063" xr:uid="{00000000-0005-0000-0000-00005E5C0000}"/>
    <cellStyle name="SAPBEXHLevel1X 2 3 2 3 2 2" xfId="25234" xr:uid="{00000000-0005-0000-0000-00005F5C0000}"/>
    <cellStyle name="SAPBEXHLevel1X 2 3 2 3 2 2 2" xfId="37985" xr:uid="{00000000-0005-0000-0000-0000605C0000}"/>
    <cellStyle name="SAPBEXHLevel1X 2 3 2 3 3" xfId="20369" xr:uid="{00000000-0005-0000-0000-0000615C0000}"/>
    <cellStyle name="SAPBEXHLevel1X 2 3 2 3 3 2" xfId="33120" xr:uid="{00000000-0005-0000-0000-0000625C0000}"/>
    <cellStyle name="SAPBEXHLevel1X 2 3 2 4" xfId="6551" xr:uid="{00000000-0005-0000-0000-0000635C0000}"/>
    <cellStyle name="SAPBEXHLevel1X 2 3 2 4 2" xfId="12062" xr:uid="{00000000-0005-0000-0000-0000645C0000}"/>
    <cellStyle name="SAPBEXHLevel1X 2 3 2 4 2 2" xfId="25233" xr:uid="{00000000-0005-0000-0000-0000655C0000}"/>
    <cellStyle name="SAPBEXHLevel1X 2 3 2 4 2 2 2" xfId="37984" xr:uid="{00000000-0005-0000-0000-0000665C0000}"/>
    <cellStyle name="SAPBEXHLevel1X 2 3 2 4 3" xfId="20370" xr:uid="{00000000-0005-0000-0000-0000675C0000}"/>
    <cellStyle name="SAPBEXHLevel1X 2 3 2 4 3 2" xfId="33121" xr:uid="{00000000-0005-0000-0000-0000685C0000}"/>
    <cellStyle name="SAPBEXHLevel1X 2 3 2 5" xfId="12066" xr:uid="{00000000-0005-0000-0000-0000695C0000}"/>
    <cellStyle name="SAPBEXHLevel1X 2 3 2 5 2" xfId="25237" xr:uid="{00000000-0005-0000-0000-00006A5C0000}"/>
    <cellStyle name="SAPBEXHLevel1X 2 3 2 5 2 2" xfId="37988" xr:uid="{00000000-0005-0000-0000-00006B5C0000}"/>
    <cellStyle name="SAPBEXHLevel1X 2 3 2 6" xfId="20366" xr:uid="{00000000-0005-0000-0000-00006C5C0000}"/>
    <cellStyle name="SAPBEXHLevel1X 2 3 2 6 2" xfId="33117" xr:uid="{00000000-0005-0000-0000-00006D5C0000}"/>
    <cellStyle name="SAPBEXHLevel1X 2 3 3" xfId="6552" xr:uid="{00000000-0005-0000-0000-00006E5C0000}"/>
    <cellStyle name="SAPBEXHLevel1X 2 3 3 2" xfId="6553" xr:uid="{00000000-0005-0000-0000-00006F5C0000}"/>
    <cellStyle name="SAPBEXHLevel1X 2 3 3 2 2" xfId="12060" xr:uid="{00000000-0005-0000-0000-0000705C0000}"/>
    <cellStyle name="SAPBEXHLevel1X 2 3 3 2 2 2" xfId="25231" xr:uid="{00000000-0005-0000-0000-0000715C0000}"/>
    <cellStyle name="SAPBEXHLevel1X 2 3 3 2 2 2 2" xfId="37982" xr:uid="{00000000-0005-0000-0000-0000725C0000}"/>
    <cellStyle name="SAPBEXHLevel1X 2 3 3 2 3" xfId="20372" xr:uid="{00000000-0005-0000-0000-0000735C0000}"/>
    <cellStyle name="SAPBEXHLevel1X 2 3 3 2 3 2" xfId="33123" xr:uid="{00000000-0005-0000-0000-0000745C0000}"/>
    <cellStyle name="SAPBEXHLevel1X 2 3 3 3" xfId="12061" xr:uid="{00000000-0005-0000-0000-0000755C0000}"/>
    <cellStyle name="SAPBEXHLevel1X 2 3 3 3 2" xfId="25232" xr:uid="{00000000-0005-0000-0000-0000765C0000}"/>
    <cellStyle name="SAPBEXHLevel1X 2 3 3 3 2 2" xfId="37983" xr:uid="{00000000-0005-0000-0000-0000775C0000}"/>
    <cellStyle name="SAPBEXHLevel1X 2 3 3 4" xfId="20371" xr:uid="{00000000-0005-0000-0000-0000785C0000}"/>
    <cellStyle name="SAPBEXHLevel1X 2 3 3 4 2" xfId="33122" xr:uid="{00000000-0005-0000-0000-0000795C0000}"/>
    <cellStyle name="SAPBEXHLevel1X 2 3 4" xfId="6554" xr:uid="{00000000-0005-0000-0000-00007A5C0000}"/>
    <cellStyle name="SAPBEXHLevel1X 2 3 4 2" xfId="12059" xr:uid="{00000000-0005-0000-0000-00007B5C0000}"/>
    <cellStyle name="SAPBEXHLevel1X 2 3 4 2 2" xfId="25230" xr:uid="{00000000-0005-0000-0000-00007C5C0000}"/>
    <cellStyle name="SAPBEXHLevel1X 2 3 4 2 2 2" xfId="37981" xr:uid="{00000000-0005-0000-0000-00007D5C0000}"/>
    <cellStyle name="SAPBEXHLevel1X 2 3 4 3" xfId="20373" xr:uid="{00000000-0005-0000-0000-00007E5C0000}"/>
    <cellStyle name="SAPBEXHLevel1X 2 3 4 3 2" xfId="33124" xr:uid="{00000000-0005-0000-0000-00007F5C0000}"/>
    <cellStyle name="SAPBEXHLevel1X 2 3 5" xfId="12067" xr:uid="{00000000-0005-0000-0000-0000805C0000}"/>
    <cellStyle name="SAPBEXHLevel1X 2 3 5 2" xfId="25238" xr:uid="{00000000-0005-0000-0000-0000815C0000}"/>
    <cellStyle name="SAPBEXHLevel1X 2 3 5 2 2" xfId="37989" xr:uid="{00000000-0005-0000-0000-0000825C0000}"/>
    <cellStyle name="SAPBEXHLevel1X 2 3 6" xfId="20365" xr:uid="{00000000-0005-0000-0000-0000835C0000}"/>
    <cellStyle name="SAPBEXHLevel1X 2 3 6 2" xfId="33116" xr:uid="{00000000-0005-0000-0000-0000845C0000}"/>
    <cellStyle name="SAPBEXHLevel1X 2 4" xfId="6555" xr:uid="{00000000-0005-0000-0000-0000855C0000}"/>
    <cellStyle name="SAPBEXHLevel1X 2 4 2" xfId="6556" xr:uid="{00000000-0005-0000-0000-0000865C0000}"/>
    <cellStyle name="SAPBEXHLevel1X 2 4 2 2" xfId="6557" xr:uid="{00000000-0005-0000-0000-0000875C0000}"/>
    <cellStyle name="SAPBEXHLevel1X 2 4 2 2 2" xfId="6558" xr:uid="{00000000-0005-0000-0000-0000885C0000}"/>
    <cellStyle name="SAPBEXHLevel1X 2 4 2 2 2 2" xfId="12055" xr:uid="{00000000-0005-0000-0000-0000895C0000}"/>
    <cellStyle name="SAPBEXHLevel1X 2 4 2 2 2 2 2" xfId="25226" xr:uid="{00000000-0005-0000-0000-00008A5C0000}"/>
    <cellStyle name="SAPBEXHLevel1X 2 4 2 2 2 2 2 2" xfId="37977" xr:uid="{00000000-0005-0000-0000-00008B5C0000}"/>
    <cellStyle name="SAPBEXHLevel1X 2 4 2 2 2 3" xfId="20377" xr:uid="{00000000-0005-0000-0000-00008C5C0000}"/>
    <cellStyle name="SAPBEXHLevel1X 2 4 2 2 2 3 2" xfId="33128" xr:uid="{00000000-0005-0000-0000-00008D5C0000}"/>
    <cellStyle name="SAPBEXHLevel1X 2 4 2 2 3" xfId="12056" xr:uid="{00000000-0005-0000-0000-00008E5C0000}"/>
    <cellStyle name="SAPBEXHLevel1X 2 4 2 2 3 2" xfId="25227" xr:uid="{00000000-0005-0000-0000-00008F5C0000}"/>
    <cellStyle name="SAPBEXHLevel1X 2 4 2 2 3 2 2" xfId="37978" xr:uid="{00000000-0005-0000-0000-0000905C0000}"/>
    <cellStyle name="SAPBEXHLevel1X 2 4 2 2 4" xfId="20376" xr:uid="{00000000-0005-0000-0000-0000915C0000}"/>
    <cellStyle name="SAPBEXHLevel1X 2 4 2 2 4 2" xfId="33127" xr:uid="{00000000-0005-0000-0000-0000925C0000}"/>
    <cellStyle name="SAPBEXHLevel1X 2 4 2 3" xfId="6559" xr:uid="{00000000-0005-0000-0000-0000935C0000}"/>
    <cellStyle name="SAPBEXHLevel1X 2 4 2 3 2" xfId="12054" xr:uid="{00000000-0005-0000-0000-0000945C0000}"/>
    <cellStyle name="SAPBEXHLevel1X 2 4 2 3 2 2" xfId="25225" xr:uid="{00000000-0005-0000-0000-0000955C0000}"/>
    <cellStyle name="SAPBEXHLevel1X 2 4 2 3 2 2 2" xfId="37976" xr:uid="{00000000-0005-0000-0000-0000965C0000}"/>
    <cellStyle name="SAPBEXHLevel1X 2 4 2 3 3" xfId="20378" xr:uid="{00000000-0005-0000-0000-0000975C0000}"/>
    <cellStyle name="SAPBEXHLevel1X 2 4 2 3 3 2" xfId="33129" xr:uid="{00000000-0005-0000-0000-0000985C0000}"/>
    <cellStyle name="SAPBEXHLevel1X 2 4 2 4" xfId="12057" xr:uid="{00000000-0005-0000-0000-0000995C0000}"/>
    <cellStyle name="SAPBEXHLevel1X 2 4 2 4 2" xfId="25228" xr:uid="{00000000-0005-0000-0000-00009A5C0000}"/>
    <cellStyle name="SAPBEXHLevel1X 2 4 2 4 2 2" xfId="37979" xr:uid="{00000000-0005-0000-0000-00009B5C0000}"/>
    <cellStyle name="SAPBEXHLevel1X 2 4 2 5" xfId="20375" xr:uid="{00000000-0005-0000-0000-00009C5C0000}"/>
    <cellStyle name="SAPBEXHLevel1X 2 4 2 5 2" xfId="33126" xr:uid="{00000000-0005-0000-0000-00009D5C0000}"/>
    <cellStyle name="SAPBEXHLevel1X 2 4 3" xfId="6560" xr:uid="{00000000-0005-0000-0000-00009E5C0000}"/>
    <cellStyle name="SAPBEXHLevel1X 2 4 3 2" xfId="12053" xr:uid="{00000000-0005-0000-0000-00009F5C0000}"/>
    <cellStyle name="SAPBEXHLevel1X 2 4 3 2 2" xfId="25224" xr:uid="{00000000-0005-0000-0000-0000A05C0000}"/>
    <cellStyle name="SAPBEXHLevel1X 2 4 3 2 2 2" xfId="37975" xr:uid="{00000000-0005-0000-0000-0000A15C0000}"/>
    <cellStyle name="SAPBEXHLevel1X 2 4 3 3" xfId="20379" xr:uid="{00000000-0005-0000-0000-0000A25C0000}"/>
    <cellStyle name="SAPBEXHLevel1X 2 4 3 3 2" xfId="33130" xr:uid="{00000000-0005-0000-0000-0000A35C0000}"/>
    <cellStyle name="SAPBEXHLevel1X 2 4 4" xfId="6561" xr:uid="{00000000-0005-0000-0000-0000A45C0000}"/>
    <cellStyle name="SAPBEXHLevel1X 2 4 4 2" xfId="12052" xr:uid="{00000000-0005-0000-0000-0000A55C0000}"/>
    <cellStyle name="SAPBEXHLevel1X 2 4 4 2 2" xfId="25223" xr:uid="{00000000-0005-0000-0000-0000A65C0000}"/>
    <cellStyle name="SAPBEXHLevel1X 2 4 4 2 2 2" xfId="37974" xr:uid="{00000000-0005-0000-0000-0000A75C0000}"/>
    <cellStyle name="SAPBEXHLevel1X 2 4 4 3" xfId="20380" xr:uid="{00000000-0005-0000-0000-0000A85C0000}"/>
    <cellStyle name="SAPBEXHLevel1X 2 4 4 3 2" xfId="33131" xr:uid="{00000000-0005-0000-0000-0000A95C0000}"/>
    <cellStyle name="SAPBEXHLevel1X 2 4 5" xfId="12058" xr:uid="{00000000-0005-0000-0000-0000AA5C0000}"/>
    <cellStyle name="SAPBEXHLevel1X 2 4 5 2" xfId="25229" xr:uid="{00000000-0005-0000-0000-0000AB5C0000}"/>
    <cellStyle name="SAPBEXHLevel1X 2 4 5 2 2" xfId="37980" xr:uid="{00000000-0005-0000-0000-0000AC5C0000}"/>
    <cellStyle name="SAPBEXHLevel1X 2 4 6" xfId="20374" xr:uid="{00000000-0005-0000-0000-0000AD5C0000}"/>
    <cellStyle name="SAPBEXHLevel1X 2 4 6 2" xfId="33125" xr:uid="{00000000-0005-0000-0000-0000AE5C0000}"/>
    <cellStyle name="SAPBEXHLevel1X 2 5" xfId="6562" xr:uid="{00000000-0005-0000-0000-0000AF5C0000}"/>
    <cellStyle name="SAPBEXHLevel1X 2 5 2" xfId="6563" xr:uid="{00000000-0005-0000-0000-0000B05C0000}"/>
    <cellStyle name="SAPBEXHLevel1X 2 5 2 2" xfId="6564" xr:uid="{00000000-0005-0000-0000-0000B15C0000}"/>
    <cellStyle name="SAPBEXHLevel1X 2 5 2 2 2" xfId="6565" xr:uid="{00000000-0005-0000-0000-0000B25C0000}"/>
    <cellStyle name="SAPBEXHLevel1X 2 5 2 2 2 2" xfId="12048" xr:uid="{00000000-0005-0000-0000-0000B35C0000}"/>
    <cellStyle name="SAPBEXHLevel1X 2 5 2 2 2 2 2" xfId="25219" xr:uid="{00000000-0005-0000-0000-0000B45C0000}"/>
    <cellStyle name="SAPBEXHLevel1X 2 5 2 2 2 2 2 2" xfId="37970" xr:uid="{00000000-0005-0000-0000-0000B55C0000}"/>
    <cellStyle name="SAPBEXHLevel1X 2 5 2 2 2 3" xfId="20384" xr:uid="{00000000-0005-0000-0000-0000B65C0000}"/>
    <cellStyle name="SAPBEXHLevel1X 2 5 2 2 2 3 2" xfId="33135" xr:uid="{00000000-0005-0000-0000-0000B75C0000}"/>
    <cellStyle name="SAPBEXHLevel1X 2 5 2 2 3" xfId="12049" xr:uid="{00000000-0005-0000-0000-0000B85C0000}"/>
    <cellStyle name="SAPBEXHLevel1X 2 5 2 2 3 2" xfId="25220" xr:uid="{00000000-0005-0000-0000-0000B95C0000}"/>
    <cellStyle name="SAPBEXHLevel1X 2 5 2 2 3 2 2" xfId="37971" xr:uid="{00000000-0005-0000-0000-0000BA5C0000}"/>
    <cellStyle name="SAPBEXHLevel1X 2 5 2 2 4" xfId="20383" xr:uid="{00000000-0005-0000-0000-0000BB5C0000}"/>
    <cellStyle name="SAPBEXHLevel1X 2 5 2 2 4 2" xfId="33134" xr:uid="{00000000-0005-0000-0000-0000BC5C0000}"/>
    <cellStyle name="SAPBEXHLevel1X 2 5 2 3" xfId="6566" xr:uid="{00000000-0005-0000-0000-0000BD5C0000}"/>
    <cellStyle name="SAPBEXHLevel1X 2 5 2 3 2" xfId="12047" xr:uid="{00000000-0005-0000-0000-0000BE5C0000}"/>
    <cellStyle name="SAPBEXHLevel1X 2 5 2 3 2 2" xfId="25218" xr:uid="{00000000-0005-0000-0000-0000BF5C0000}"/>
    <cellStyle name="SAPBEXHLevel1X 2 5 2 3 2 2 2" xfId="37969" xr:uid="{00000000-0005-0000-0000-0000C05C0000}"/>
    <cellStyle name="SAPBEXHLevel1X 2 5 2 3 3" xfId="20385" xr:uid="{00000000-0005-0000-0000-0000C15C0000}"/>
    <cellStyle name="SAPBEXHLevel1X 2 5 2 3 3 2" xfId="33136" xr:uid="{00000000-0005-0000-0000-0000C25C0000}"/>
    <cellStyle name="SAPBEXHLevel1X 2 5 2 4" xfId="12050" xr:uid="{00000000-0005-0000-0000-0000C35C0000}"/>
    <cellStyle name="SAPBEXHLevel1X 2 5 2 4 2" xfId="25221" xr:uid="{00000000-0005-0000-0000-0000C45C0000}"/>
    <cellStyle name="SAPBEXHLevel1X 2 5 2 4 2 2" xfId="37972" xr:uid="{00000000-0005-0000-0000-0000C55C0000}"/>
    <cellStyle name="SAPBEXHLevel1X 2 5 2 5" xfId="20382" xr:uid="{00000000-0005-0000-0000-0000C65C0000}"/>
    <cellStyle name="SAPBEXHLevel1X 2 5 2 5 2" xfId="33133" xr:uid="{00000000-0005-0000-0000-0000C75C0000}"/>
    <cellStyle name="SAPBEXHLevel1X 2 5 3" xfId="6567" xr:uid="{00000000-0005-0000-0000-0000C85C0000}"/>
    <cellStyle name="SAPBEXHLevel1X 2 5 3 2" xfId="12046" xr:uid="{00000000-0005-0000-0000-0000C95C0000}"/>
    <cellStyle name="SAPBEXHLevel1X 2 5 3 2 2" xfId="25217" xr:uid="{00000000-0005-0000-0000-0000CA5C0000}"/>
    <cellStyle name="SAPBEXHLevel1X 2 5 3 2 2 2" xfId="37968" xr:uid="{00000000-0005-0000-0000-0000CB5C0000}"/>
    <cellStyle name="SAPBEXHLevel1X 2 5 3 3" xfId="20386" xr:uid="{00000000-0005-0000-0000-0000CC5C0000}"/>
    <cellStyle name="SAPBEXHLevel1X 2 5 3 3 2" xfId="33137" xr:uid="{00000000-0005-0000-0000-0000CD5C0000}"/>
    <cellStyle name="SAPBEXHLevel1X 2 5 4" xfId="6568" xr:uid="{00000000-0005-0000-0000-0000CE5C0000}"/>
    <cellStyle name="SAPBEXHLevel1X 2 5 4 2" xfId="12045" xr:uid="{00000000-0005-0000-0000-0000CF5C0000}"/>
    <cellStyle name="SAPBEXHLevel1X 2 5 4 2 2" xfId="25216" xr:uid="{00000000-0005-0000-0000-0000D05C0000}"/>
    <cellStyle name="SAPBEXHLevel1X 2 5 4 2 2 2" xfId="37967" xr:uid="{00000000-0005-0000-0000-0000D15C0000}"/>
    <cellStyle name="SAPBEXHLevel1X 2 5 4 3" xfId="20387" xr:uid="{00000000-0005-0000-0000-0000D25C0000}"/>
    <cellStyle name="SAPBEXHLevel1X 2 5 4 3 2" xfId="33138" xr:uid="{00000000-0005-0000-0000-0000D35C0000}"/>
    <cellStyle name="SAPBEXHLevel1X 2 5 5" xfId="12051" xr:uid="{00000000-0005-0000-0000-0000D45C0000}"/>
    <cellStyle name="SAPBEXHLevel1X 2 5 5 2" xfId="25222" xr:uid="{00000000-0005-0000-0000-0000D55C0000}"/>
    <cellStyle name="SAPBEXHLevel1X 2 5 5 2 2" xfId="37973" xr:uid="{00000000-0005-0000-0000-0000D65C0000}"/>
    <cellStyle name="SAPBEXHLevel1X 2 5 6" xfId="20381" xr:uid="{00000000-0005-0000-0000-0000D75C0000}"/>
    <cellStyle name="SAPBEXHLevel1X 2 5 6 2" xfId="33132" xr:uid="{00000000-0005-0000-0000-0000D85C0000}"/>
    <cellStyle name="SAPBEXHLevel1X 2 6" xfId="6569" xr:uid="{00000000-0005-0000-0000-0000D95C0000}"/>
    <cellStyle name="SAPBEXHLevel1X 2 6 2" xfId="12044" xr:uid="{00000000-0005-0000-0000-0000DA5C0000}"/>
    <cellStyle name="SAPBEXHLevel1X 2 6 2 2" xfId="25215" xr:uid="{00000000-0005-0000-0000-0000DB5C0000}"/>
    <cellStyle name="SAPBEXHLevel1X 2 6 2 2 2" xfId="37966" xr:uid="{00000000-0005-0000-0000-0000DC5C0000}"/>
    <cellStyle name="SAPBEXHLevel1X 2 6 3" xfId="20388" xr:uid="{00000000-0005-0000-0000-0000DD5C0000}"/>
    <cellStyle name="SAPBEXHLevel1X 2 6 3 2" xfId="33139" xr:uid="{00000000-0005-0000-0000-0000DE5C0000}"/>
    <cellStyle name="SAPBEXHLevel1X 2 7" xfId="12080" xr:uid="{00000000-0005-0000-0000-0000DF5C0000}"/>
    <cellStyle name="SAPBEXHLevel1X 2 7 2" xfId="25251" xr:uid="{00000000-0005-0000-0000-0000E05C0000}"/>
    <cellStyle name="SAPBEXHLevel1X 2 7 2 2" xfId="38002" xr:uid="{00000000-0005-0000-0000-0000E15C0000}"/>
    <cellStyle name="SAPBEXHLevel1X 2 8" xfId="20351" xr:uid="{00000000-0005-0000-0000-0000E25C0000}"/>
    <cellStyle name="SAPBEXHLevel1X 2 8 2" xfId="33102" xr:uid="{00000000-0005-0000-0000-0000E35C0000}"/>
    <cellStyle name="SAPBEXHLevel1X 2_PP2010_SKU" xfId="6570" xr:uid="{00000000-0005-0000-0000-0000E45C0000}"/>
    <cellStyle name="SAPBEXHLevel1X 20" xfId="6571" xr:uid="{00000000-0005-0000-0000-0000E55C0000}"/>
    <cellStyle name="SAPBEXHLevel1X 20 2" xfId="6572" xr:uid="{00000000-0005-0000-0000-0000E65C0000}"/>
    <cellStyle name="SAPBEXHLevel1X 20 2 2" xfId="6573" xr:uid="{00000000-0005-0000-0000-0000E75C0000}"/>
    <cellStyle name="SAPBEXHLevel1X 20 2 2 2" xfId="6574" xr:uid="{00000000-0005-0000-0000-0000E85C0000}"/>
    <cellStyle name="SAPBEXHLevel1X 20 2 2 2 2" xfId="12040" xr:uid="{00000000-0005-0000-0000-0000E95C0000}"/>
    <cellStyle name="SAPBEXHLevel1X 20 2 2 2 2 2" xfId="25211" xr:uid="{00000000-0005-0000-0000-0000EA5C0000}"/>
    <cellStyle name="SAPBEXHLevel1X 20 2 2 2 2 2 2" xfId="37962" xr:uid="{00000000-0005-0000-0000-0000EB5C0000}"/>
    <cellStyle name="SAPBEXHLevel1X 20 2 2 2 3" xfId="20392" xr:uid="{00000000-0005-0000-0000-0000EC5C0000}"/>
    <cellStyle name="SAPBEXHLevel1X 20 2 2 2 3 2" xfId="33143" xr:uid="{00000000-0005-0000-0000-0000ED5C0000}"/>
    <cellStyle name="SAPBEXHLevel1X 20 2 2 3" xfId="12041" xr:uid="{00000000-0005-0000-0000-0000EE5C0000}"/>
    <cellStyle name="SAPBEXHLevel1X 20 2 2 3 2" xfId="25212" xr:uid="{00000000-0005-0000-0000-0000EF5C0000}"/>
    <cellStyle name="SAPBEXHLevel1X 20 2 2 3 2 2" xfId="37963" xr:uid="{00000000-0005-0000-0000-0000F05C0000}"/>
    <cellStyle name="SAPBEXHLevel1X 20 2 2 4" xfId="20391" xr:uid="{00000000-0005-0000-0000-0000F15C0000}"/>
    <cellStyle name="SAPBEXHLevel1X 20 2 2 4 2" xfId="33142" xr:uid="{00000000-0005-0000-0000-0000F25C0000}"/>
    <cellStyle name="SAPBEXHLevel1X 20 2 3" xfId="6575" xr:uid="{00000000-0005-0000-0000-0000F35C0000}"/>
    <cellStyle name="SAPBEXHLevel1X 20 2 3 2" xfId="12039" xr:uid="{00000000-0005-0000-0000-0000F45C0000}"/>
    <cellStyle name="SAPBEXHLevel1X 20 2 3 2 2" xfId="25210" xr:uid="{00000000-0005-0000-0000-0000F55C0000}"/>
    <cellStyle name="SAPBEXHLevel1X 20 2 3 2 2 2" xfId="37961" xr:uid="{00000000-0005-0000-0000-0000F65C0000}"/>
    <cellStyle name="SAPBEXHLevel1X 20 2 3 3" xfId="20393" xr:uid="{00000000-0005-0000-0000-0000F75C0000}"/>
    <cellStyle name="SAPBEXHLevel1X 20 2 3 3 2" xfId="33144" xr:uid="{00000000-0005-0000-0000-0000F85C0000}"/>
    <cellStyle name="SAPBEXHLevel1X 20 2 4" xfId="12042" xr:uid="{00000000-0005-0000-0000-0000F95C0000}"/>
    <cellStyle name="SAPBEXHLevel1X 20 2 4 2" xfId="25213" xr:uid="{00000000-0005-0000-0000-0000FA5C0000}"/>
    <cellStyle name="SAPBEXHLevel1X 20 2 4 2 2" xfId="37964" xr:uid="{00000000-0005-0000-0000-0000FB5C0000}"/>
    <cellStyle name="SAPBEXHLevel1X 20 2 5" xfId="20390" xr:uid="{00000000-0005-0000-0000-0000FC5C0000}"/>
    <cellStyle name="SAPBEXHLevel1X 20 2 5 2" xfId="33141" xr:uid="{00000000-0005-0000-0000-0000FD5C0000}"/>
    <cellStyle name="SAPBEXHLevel1X 20 3" xfId="6576" xr:uid="{00000000-0005-0000-0000-0000FE5C0000}"/>
    <cellStyle name="SAPBEXHLevel1X 20 3 2" xfId="12038" xr:uid="{00000000-0005-0000-0000-0000FF5C0000}"/>
    <cellStyle name="SAPBEXHLevel1X 20 3 2 2" xfId="25209" xr:uid="{00000000-0005-0000-0000-0000005D0000}"/>
    <cellStyle name="SAPBEXHLevel1X 20 3 2 2 2" xfId="37960" xr:uid="{00000000-0005-0000-0000-0000015D0000}"/>
    <cellStyle name="SAPBEXHLevel1X 20 3 3" xfId="20394" xr:uid="{00000000-0005-0000-0000-0000025D0000}"/>
    <cellStyle name="SAPBEXHLevel1X 20 3 3 2" xfId="33145" xr:uid="{00000000-0005-0000-0000-0000035D0000}"/>
    <cellStyle name="SAPBEXHLevel1X 20 4" xfId="12043" xr:uid="{00000000-0005-0000-0000-0000045D0000}"/>
    <cellStyle name="SAPBEXHLevel1X 20 4 2" xfId="25214" xr:uid="{00000000-0005-0000-0000-0000055D0000}"/>
    <cellStyle name="SAPBEXHLevel1X 20 4 2 2" xfId="37965" xr:uid="{00000000-0005-0000-0000-0000065D0000}"/>
    <cellStyle name="SAPBEXHLevel1X 20 5" xfId="20389" xr:uid="{00000000-0005-0000-0000-0000075D0000}"/>
    <cellStyle name="SAPBEXHLevel1X 20 5 2" xfId="33140" xr:uid="{00000000-0005-0000-0000-0000085D0000}"/>
    <cellStyle name="SAPBEXHLevel1X 21" xfId="6577" xr:uid="{00000000-0005-0000-0000-0000095D0000}"/>
    <cellStyle name="SAPBEXHLevel1X 21 2" xfId="6578" xr:uid="{00000000-0005-0000-0000-00000A5D0000}"/>
    <cellStyle name="SAPBEXHLevel1X 21 2 2" xfId="6579" xr:uid="{00000000-0005-0000-0000-00000B5D0000}"/>
    <cellStyle name="SAPBEXHLevel1X 21 2 2 2" xfId="6580" xr:uid="{00000000-0005-0000-0000-00000C5D0000}"/>
    <cellStyle name="SAPBEXHLevel1X 21 2 2 2 2" xfId="12034" xr:uid="{00000000-0005-0000-0000-00000D5D0000}"/>
    <cellStyle name="SAPBEXHLevel1X 21 2 2 2 2 2" xfId="25205" xr:uid="{00000000-0005-0000-0000-00000E5D0000}"/>
    <cellStyle name="SAPBEXHLevel1X 21 2 2 2 2 2 2" xfId="37956" xr:uid="{00000000-0005-0000-0000-00000F5D0000}"/>
    <cellStyle name="SAPBEXHLevel1X 21 2 2 2 3" xfId="20398" xr:uid="{00000000-0005-0000-0000-0000105D0000}"/>
    <cellStyle name="SAPBEXHLevel1X 21 2 2 2 3 2" xfId="33149" xr:uid="{00000000-0005-0000-0000-0000115D0000}"/>
    <cellStyle name="SAPBEXHLevel1X 21 2 2 3" xfId="12035" xr:uid="{00000000-0005-0000-0000-0000125D0000}"/>
    <cellStyle name="SAPBEXHLevel1X 21 2 2 3 2" xfId="25206" xr:uid="{00000000-0005-0000-0000-0000135D0000}"/>
    <cellStyle name="SAPBEXHLevel1X 21 2 2 3 2 2" xfId="37957" xr:uid="{00000000-0005-0000-0000-0000145D0000}"/>
    <cellStyle name="SAPBEXHLevel1X 21 2 2 4" xfId="20397" xr:uid="{00000000-0005-0000-0000-0000155D0000}"/>
    <cellStyle name="SAPBEXHLevel1X 21 2 2 4 2" xfId="33148" xr:uid="{00000000-0005-0000-0000-0000165D0000}"/>
    <cellStyle name="SAPBEXHLevel1X 21 2 3" xfId="6581" xr:uid="{00000000-0005-0000-0000-0000175D0000}"/>
    <cellStyle name="SAPBEXHLevel1X 21 2 3 2" xfId="12033" xr:uid="{00000000-0005-0000-0000-0000185D0000}"/>
    <cellStyle name="SAPBEXHLevel1X 21 2 3 2 2" xfId="25204" xr:uid="{00000000-0005-0000-0000-0000195D0000}"/>
    <cellStyle name="SAPBEXHLevel1X 21 2 3 2 2 2" xfId="37955" xr:uid="{00000000-0005-0000-0000-00001A5D0000}"/>
    <cellStyle name="SAPBEXHLevel1X 21 2 3 3" xfId="20399" xr:uid="{00000000-0005-0000-0000-00001B5D0000}"/>
    <cellStyle name="SAPBEXHLevel1X 21 2 3 3 2" xfId="33150" xr:uid="{00000000-0005-0000-0000-00001C5D0000}"/>
    <cellStyle name="SAPBEXHLevel1X 21 2 4" xfId="12036" xr:uid="{00000000-0005-0000-0000-00001D5D0000}"/>
    <cellStyle name="SAPBEXHLevel1X 21 2 4 2" xfId="25207" xr:uid="{00000000-0005-0000-0000-00001E5D0000}"/>
    <cellStyle name="SAPBEXHLevel1X 21 2 4 2 2" xfId="37958" xr:uid="{00000000-0005-0000-0000-00001F5D0000}"/>
    <cellStyle name="SAPBEXHLevel1X 21 2 5" xfId="20396" xr:uid="{00000000-0005-0000-0000-0000205D0000}"/>
    <cellStyle name="SAPBEXHLevel1X 21 2 5 2" xfId="33147" xr:uid="{00000000-0005-0000-0000-0000215D0000}"/>
    <cellStyle name="SAPBEXHLevel1X 21 3" xfId="6582" xr:uid="{00000000-0005-0000-0000-0000225D0000}"/>
    <cellStyle name="SAPBEXHLevel1X 21 3 2" xfId="12032" xr:uid="{00000000-0005-0000-0000-0000235D0000}"/>
    <cellStyle name="SAPBEXHLevel1X 21 3 2 2" xfId="25203" xr:uid="{00000000-0005-0000-0000-0000245D0000}"/>
    <cellStyle name="SAPBEXHLevel1X 21 3 2 2 2" xfId="37954" xr:uid="{00000000-0005-0000-0000-0000255D0000}"/>
    <cellStyle name="SAPBEXHLevel1X 21 3 3" xfId="20400" xr:uid="{00000000-0005-0000-0000-0000265D0000}"/>
    <cellStyle name="SAPBEXHLevel1X 21 3 3 2" xfId="33151" xr:uid="{00000000-0005-0000-0000-0000275D0000}"/>
    <cellStyle name="SAPBEXHLevel1X 21 4" xfId="12037" xr:uid="{00000000-0005-0000-0000-0000285D0000}"/>
    <cellStyle name="SAPBEXHLevel1X 21 4 2" xfId="25208" xr:uid="{00000000-0005-0000-0000-0000295D0000}"/>
    <cellStyle name="SAPBEXHLevel1X 21 4 2 2" xfId="37959" xr:uid="{00000000-0005-0000-0000-00002A5D0000}"/>
    <cellStyle name="SAPBEXHLevel1X 21 5" xfId="20395" xr:uid="{00000000-0005-0000-0000-00002B5D0000}"/>
    <cellStyle name="SAPBEXHLevel1X 21 5 2" xfId="33146" xr:uid="{00000000-0005-0000-0000-00002C5D0000}"/>
    <cellStyle name="SAPBEXHLevel1X 22" xfId="6583" xr:uid="{00000000-0005-0000-0000-00002D5D0000}"/>
    <cellStyle name="SAPBEXHLevel1X 22 2" xfId="6584" xr:uid="{00000000-0005-0000-0000-00002E5D0000}"/>
    <cellStyle name="SAPBEXHLevel1X 22 2 2" xfId="6585" xr:uid="{00000000-0005-0000-0000-00002F5D0000}"/>
    <cellStyle name="SAPBEXHLevel1X 22 2 2 2" xfId="6586" xr:uid="{00000000-0005-0000-0000-0000305D0000}"/>
    <cellStyle name="SAPBEXHLevel1X 22 2 2 2 2" xfId="12028" xr:uid="{00000000-0005-0000-0000-0000315D0000}"/>
    <cellStyle name="SAPBEXHLevel1X 22 2 2 2 2 2" xfId="25199" xr:uid="{00000000-0005-0000-0000-0000325D0000}"/>
    <cellStyle name="SAPBEXHLevel1X 22 2 2 2 2 2 2" xfId="37950" xr:uid="{00000000-0005-0000-0000-0000335D0000}"/>
    <cellStyle name="SAPBEXHLevel1X 22 2 2 2 3" xfId="20404" xr:uid="{00000000-0005-0000-0000-0000345D0000}"/>
    <cellStyle name="SAPBEXHLevel1X 22 2 2 2 3 2" xfId="33155" xr:uid="{00000000-0005-0000-0000-0000355D0000}"/>
    <cellStyle name="SAPBEXHLevel1X 22 2 2 3" xfId="12029" xr:uid="{00000000-0005-0000-0000-0000365D0000}"/>
    <cellStyle name="SAPBEXHLevel1X 22 2 2 3 2" xfId="25200" xr:uid="{00000000-0005-0000-0000-0000375D0000}"/>
    <cellStyle name="SAPBEXHLevel1X 22 2 2 3 2 2" xfId="37951" xr:uid="{00000000-0005-0000-0000-0000385D0000}"/>
    <cellStyle name="SAPBEXHLevel1X 22 2 2 4" xfId="20403" xr:uid="{00000000-0005-0000-0000-0000395D0000}"/>
    <cellStyle name="SAPBEXHLevel1X 22 2 2 4 2" xfId="33154" xr:uid="{00000000-0005-0000-0000-00003A5D0000}"/>
    <cellStyle name="SAPBEXHLevel1X 22 2 3" xfId="6587" xr:uid="{00000000-0005-0000-0000-00003B5D0000}"/>
    <cellStyle name="SAPBEXHLevel1X 22 2 3 2" xfId="12027" xr:uid="{00000000-0005-0000-0000-00003C5D0000}"/>
    <cellStyle name="SAPBEXHLevel1X 22 2 3 2 2" xfId="25198" xr:uid="{00000000-0005-0000-0000-00003D5D0000}"/>
    <cellStyle name="SAPBEXHLevel1X 22 2 3 2 2 2" xfId="37949" xr:uid="{00000000-0005-0000-0000-00003E5D0000}"/>
    <cellStyle name="SAPBEXHLevel1X 22 2 3 3" xfId="20405" xr:uid="{00000000-0005-0000-0000-00003F5D0000}"/>
    <cellStyle name="SAPBEXHLevel1X 22 2 3 3 2" xfId="33156" xr:uid="{00000000-0005-0000-0000-0000405D0000}"/>
    <cellStyle name="SAPBEXHLevel1X 22 2 4" xfId="12030" xr:uid="{00000000-0005-0000-0000-0000415D0000}"/>
    <cellStyle name="SAPBEXHLevel1X 22 2 4 2" xfId="25201" xr:uid="{00000000-0005-0000-0000-0000425D0000}"/>
    <cellStyle name="SAPBEXHLevel1X 22 2 4 2 2" xfId="37952" xr:uid="{00000000-0005-0000-0000-0000435D0000}"/>
    <cellStyle name="SAPBEXHLevel1X 22 2 5" xfId="20402" xr:uid="{00000000-0005-0000-0000-0000445D0000}"/>
    <cellStyle name="SAPBEXHLevel1X 22 2 5 2" xfId="33153" xr:uid="{00000000-0005-0000-0000-0000455D0000}"/>
    <cellStyle name="SAPBEXHLevel1X 22 3" xfId="6588" xr:uid="{00000000-0005-0000-0000-0000465D0000}"/>
    <cellStyle name="SAPBEXHLevel1X 22 3 2" xfId="12026" xr:uid="{00000000-0005-0000-0000-0000475D0000}"/>
    <cellStyle name="SAPBEXHLevel1X 22 3 2 2" xfId="25197" xr:uid="{00000000-0005-0000-0000-0000485D0000}"/>
    <cellStyle name="SAPBEXHLevel1X 22 3 2 2 2" xfId="37948" xr:uid="{00000000-0005-0000-0000-0000495D0000}"/>
    <cellStyle name="SAPBEXHLevel1X 22 3 3" xfId="20406" xr:uid="{00000000-0005-0000-0000-00004A5D0000}"/>
    <cellStyle name="SAPBEXHLevel1X 22 3 3 2" xfId="33157" xr:uid="{00000000-0005-0000-0000-00004B5D0000}"/>
    <cellStyle name="SAPBEXHLevel1X 22 4" xfId="12031" xr:uid="{00000000-0005-0000-0000-00004C5D0000}"/>
    <cellStyle name="SAPBEXHLevel1X 22 4 2" xfId="25202" xr:uid="{00000000-0005-0000-0000-00004D5D0000}"/>
    <cellStyle name="SAPBEXHLevel1X 22 4 2 2" xfId="37953" xr:uid="{00000000-0005-0000-0000-00004E5D0000}"/>
    <cellStyle name="SAPBEXHLevel1X 22 5" xfId="20401" xr:uid="{00000000-0005-0000-0000-00004F5D0000}"/>
    <cellStyle name="SAPBEXHLevel1X 22 5 2" xfId="33152" xr:uid="{00000000-0005-0000-0000-0000505D0000}"/>
    <cellStyle name="SAPBEXHLevel1X 23" xfId="6589" xr:uid="{00000000-0005-0000-0000-0000515D0000}"/>
    <cellStyle name="SAPBEXHLevel1X 23 2" xfId="6590" xr:uid="{00000000-0005-0000-0000-0000525D0000}"/>
    <cellStyle name="SAPBEXHLevel1X 23 2 2" xfId="6591" xr:uid="{00000000-0005-0000-0000-0000535D0000}"/>
    <cellStyle name="SAPBEXHLevel1X 23 2 2 2" xfId="6592" xr:uid="{00000000-0005-0000-0000-0000545D0000}"/>
    <cellStyle name="SAPBEXHLevel1X 23 2 2 2 2" xfId="12022" xr:uid="{00000000-0005-0000-0000-0000555D0000}"/>
    <cellStyle name="SAPBEXHLevel1X 23 2 2 2 2 2" xfId="25193" xr:uid="{00000000-0005-0000-0000-0000565D0000}"/>
    <cellStyle name="SAPBEXHLevel1X 23 2 2 2 2 2 2" xfId="37944" xr:uid="{00000000-0005-0000-0000-0000575D0000}"/>
    <cellStyle name="SAPBEXHLevel1X 23 2 2 2 3" xfId="20410" xr:uid="{00000000-0005-0000-0000-0000585D0000}"/>
    <cellStyle name="SAPBEXHLevel1X 23 2 2 2 3 2" xfId="33161" xr:uid="{00000000-0005-0000-0000-0000595D0000}"/>
    <cellStyle name="SAPBEXHLevel1X 23 2 2 3" xfId="12023" xr:uid="{00000000-0005-0000-0000-00005A5D0000}"/>
    <cellStyle name="SAPBEXHLevel1X 23 2 2 3 2" xfId="25194" xr:uid="{00000000-0005-0000-0000-00005B5D0000}"/>
    <cellStyle name="SAPBEXHLevel1X 23 2 2 3 2 2" xfId="37945" xr:uid="{00000000-0005-0000-0000-00005C5D0000}"/>
    <cellStyle name="SAPBEXHLevel1X 23 2 2 4" xfId="20409" xr:uid="{00000000-0005-0000-0000-00005D5D0000}"/>
    <cellStyle name="SAPBEXHLevel1X 23 2 2 4 2" xfId="33160" xr:uid="{00000000-0005-0000-0000-00005E5D0000}"/>
    <cellStyle name="SAPBEXHLevel1X 23 2 3" xfId="6593" xr:uid="{00000000-0005-0000-0000-00005F5D0000}"/>
    <cellStyle name="SAPBEXHLevel1X 23 2 3 2" xfId="12021" xr:uid="{00000000-0005-0000-0000-0000605D0000}"/>
    <cellStyle name="SAPBEXHLevel1X 23 2 3 2 2" xfId="25192" xr:uid="{00000000-0005-0000-0000-0000615D0000}"/>
    <cellStyle name="SAPBEXHLevel1X 23 2 3 2 2 2" xfId="37943" xr:uid="{00000000-0005-0000-0000-0000625D0000}"/>
    <cellStyle name="SAPBEXHLevel1X 23 2 3 3" xfId="20411" xr:uid="{00000000-0005-0000-0000-0000635D0000}"/>
    <cellStyle name="SAPBEXHLevel1X 23 2 3 3 2" xfId="33162" xr:uid="{00000000-0005-0000-0000-0000645D0000}"/>
    <cellStyle name="SAPBEXHLevel1X 23 2 4" xfId="12024" xr:uid="{00000000-0005-0000-0000-0000655D0000}"/>
    <cellStyle name="SAPBEXHLevel1X 23 2 4 2" xfId="25195" xr:uid="{00000000-0005-0000-0000-0000665D0000}"/>
    <cellStyle name="SAPBEXHLevel1X 23 2 4 2 2" xfId="37946" xr:uid="{00000000-0005-0000-0000-0000675D0000}"/>
    <cellStyle name="SAPBEXHLevel1X 23 2 5" xfId="20408" xr:uid="{00000000-0005-0000-0000-0000685D0000}"/>
    <cellStyle name="SAPBEXHLevel1X 23 2 5 2" xfId="33159" xr:uid="{00000000-0005-0000-0000-0000695D0000}"/>
    <cellStyle name="SAPBEXHLevel1X 23 3" xfId="6594" xr:uid="{00000000-0005-0000-0000-00006A5D0000}"/>
    <cellStyle name="SAPBEXHLevel1X 23 3 2" xfId="12020" xr:uid="{00000000-0005-0000-0000-00006B5D0000}"/>
    <cellStyle name="SAPBEXHLevel1X 23 3 2 2" xfId="25191" xr:uid="{00000000-0005-0000-0000-00006C5D0000}"/>
    <cellStyle name="SAPBEXHLevel1X 23 3 2 2 2" xfId="37942" xr:uid="{00000000-0005-0000-0000-00006D5D0000}"/>
    <cellStyle name="SAPBEXHLevel1X 23 3 3" xfId="20412" xr:uid="{00000000-0005-0000-0000-00006E5D0000}"/>
    <cellStyle name="SAPBEXHLevel1X 23 3 3 2" xfId="33163" xr:uid="{00000000-0005-0000-0000-00006F5D0000}"/>
    <cellStyle name="SAPBEXHLevel1X 23 4" xfId="12025" xr:uid="{00000000-0005-0000-0000-0000705D0000}"/>
    <cellStyle name="SAPBEXHLevel1X 23 4 2" xfId="25196" xr:uid="{00000000-0005-0000-0000-0000715D0000}"/>
    <cellStyle name="SAPBEXHLevel1X 23 4 2 2" xfId="37947" xr:uid="{00000000-0005-0000-0000-0000725D0000}"/>
    <cellStyle name="SAPBEXHLevel1X 23 5" xfId="20407" xr:uid="{00000000-0005-0000-0000-0000735D0000}"/>
    <cellStyle name="SAPBEXHLevel1X 23 5 2" xfId="33158" xr:uid="{00000000-0005-0000-0000-0000745D0000}"/>
    <cellStyle name="SAPBEXHLevel1X 24" xfId="6595" xr:uid="{00000000-0005-0000-0000-0000755D0000}"/>
    <cellStyle name="SAPBEXHLevel1X 24 2" xfId="6596" xr:uid="{00000000-0005-0000-0000-0000765D0000}"/>
    <cellStyle name="SAPBEXHLevel1X 24 2 2" xfId="6597" xr:uid="{00000000-0005-0000-0000-0000775D0000}"/>
    <cellStyle name="SAPBEXHLevel1X 24 2 2 2" xfId="6598" xr:uid="{00000000-0005-0000-0000-0000785D0000}"/>
    <cellStyle name="SAPBEXHLevel1X 24 2 2 2 2" xfId="12016" xr:uid="{00000000-0005-0000-0000-0000795D0000}"/>
    <cellStyle name="SAPBEXHLevel1X 24 2 2 2 2 2" xfId="25187" xr:uid="{00000000-0005-0000-0000-00007A5D0000}"/>
    <cellStyle name="SAPBEXHLevel1X 24 2 2 2 2 2 2" xfId="37938" xr:uid="{00000000-0005-0000-0000-00007B5D0000}"/>
    <cellStyle name="SAPBEXHLevel1X 24 2 2 2 3" xfId="20416" xr:uid="{00000000-0005-0000-0000-00007C5D0000}"/>
    <cellStyle name="SAPBEXHLevel1X 24 2 2 2 3 2" xfId="33167" xr:uid="{00000000-0005-0000-0000-00007D5D0000}"/>
    <cellStyle name="SAPBEXHLevel1X 24 2 2 3" xfId="12017" xr:uid="{00000000-0005-0000-0000-00007E5D0000}"/>
    <cellStyle name="SAPBEXHLevel1X 24 2 2 3 2" xfId="25188" xr:uid="{00000000-0005-0000-0000-00007F5D0000}"/>
    <cellStyle name="SAPBEXHLevel1X 24 2 2 3 2 2" xfId="37939" xr:uid="{00000000-0005-0000-0000-0000805D0000}"/>
    <cellStyle name="SAPBEXHLevel1X 24 2 2 4" xfId="20415" xr:uid="{00000000-0005-0000-0000-0000815D0000}"/>
    <cellStyle name="SAPBEXHLevel1X 24 2 2 4 2" xfId="33166" xr:uid="{00000000-0005-0000-0000-0000825D0000}"/>
    <cellStyle name="SAPBEXHLevel1X 24 2 3" xfId="6599" xr:uid="{00000000-0005-0000-0000-0000835D0000}"/>
    <cellStyle name="SAPBEXHLevel1X 24 2 3 2" xfId="12015" xr:uid="{00000000-0005-0000-0000-0000845D0000}"/>
    <cellStyle name="SAPBEXHLevel1X 24 2 3 2 2" xfId="25186" xr:uid="{00000000-0005-0000-0000-0000855D0000}"/>
    <cellStyle name="SAPBEXHLevel1X 24 2 3 2 2 2" xfId="37937" xr:uid="{00000000-0005-0000-0000-0000865D0000}"/>
    <cellStyle name="SAPBEXHLevel1X 24 2 3 3" xfId="20417" xr:uid="{00000000-0005-0000-0000-0000875D0000}"/>
    <cellStyle name="SAPBEXHLevel1X 24 2 3 3 2" xfId="33168" xr:uid="{00000000-0005-0000-0000-0000885D0000}"/>
    <cellStyle name="SAPBEXHLevel1X 24 2 4" xfId="12018" xr:uid="{00000000-0005-0000-0000-0000895D0000}"/>
    <cellStyle name="SAPBEXHLevel1X 24 2 4 2" xfId="25189" xr:uid="{00000000-0005-0000-0000-00008A5D0000}"/>
    <cellStyle name="SAPBEXHLevel1X 24 2 4 2 2" xfId="37940" xr:uid="{00000000-0005-0000-0000-00008B5D0000}"/>
    <cellStyle name="SAPBEXHLevel1X 24 2 5" xfId="20414" xr:uid="{00000000-0005-0000-0000-00008C5D0000}"/>
    <cellStyle name="SAPBEXHLevel1X 24 2 5 2" xfId="33165" xr:uid="{00000000-0005-0000-0000-00008D5D0000}"/>
    <cellStyle name="SAPBEXHLevel1X 24 3" xfId="6600" xr:uid="{00000000-0005-0000-0000-00008E5D0000}"/>
    <cellStyle name="SAPBEXHLevel1X 24 3 2" xfId="12014" xr:uid="{00000000-0005-0000-0000-00008F5D0000}"/>
    <cellStyle name="SAPBEXHLevel1X 24 3 2 2" xfId="25185" xr:uid="{00000000-0005-0000-0000-0000905D0000}"/>
    <cellStyle name="SAPBEXHLevel1X 24 3 2 2 2" xfId="37936" xr:uid="{00000000-0005-0000-0000-0000915D0000}"/>
    <cellStyle name="SAPBEXHLevel1X 24 3 3" xfId="20418" xr:uid="{00000000-0005-0000-0000-0000925D0000}"/>
    <cellStyle name="SAPBEXHLevel1X 24 3 3 2" xfId="33169" xr:uid="{00000000-0005-0000-0000-0000935D0000}"/>
    <cellStyle name="SAPBEXHLevel1X 24 4" xfId="12019" xr:uid="{00000000-0005-0000-0000-0000945D0000}"/>
    <cellStyle name="SAPBEXHLevel1X 24 4 2" xfId="25190" xr:uid="{00000000-0005-0000-0000-0000955D0000}"/>
    <cellStyle name="SAPBEXHLevel1X 24 4 2 2" xfId="37941" xr:uid="{00000000-0005-0000-0000-0000965D0000}"/>
    <cellStyle name="SAPBEXHLevel1X 24 5" xfId="20413" xr:uid="{00000000-0005-0000-0000-0000975D0000}"/>
    <cellStyle name="SAPBEXHLevel1X 24 5 2" xfId="33164" xr:uid="{00000000-0005-0000-0000-0000985D0000}"/>
    <cellStyle name="SAPBEXHLevel1X 25" xfId="6601" xr:uid="{00000000-0005-0000-0000-0000995D0000}"/>
    <cellStyle name="SAPBEXHLevel1X 25 2" xfId="6602" xr:uid="{00000000-0005-0000-0000-00009A5D0000}"/>
    <cellStyle name="SAPBEXHLevel1X 25 2 2" xfId="6603" xr:uid="{00000000-0005-0000-0000-00009B5D0000}"/>
    <cellStyle name="SAPBEXHLevel1X 25 2 2 2" xfId="6604" xr:uid="{00000000-0005-0000-0000-00009C5D0000}"/>
    <cellStyle name="SAPBEXHLevel1X 25 2 2 2 2" xfId="12010" xr:uid="{00000000-0005-0000-0000-00009D5D0000}"/>
    <cellStyle name="SAPBEXHLevel1X 25 2 2 2 2 2" xfId="25181" xr:uid="{00000000-0005-0000-0000-00009E5D0000}"/>
    <cellStyle name="SAPBEXHLevel1X 25 2 2 2 2 2 2" xfId="37932" xr:uid="{00000000-0005-0000-0000-00009F5D0000}"/>
    <cellStyle name="SAPBEXHLevel1X 25 2 2 2 3" xfId="20422" xr:uid="{00000000-0005-0000-0000-0000A05D0000}"/>
    <cellStyle name="SAPBEXHLevel1X 25 2 2 2 3 2" xfId="33173" xr:uid="{00000000-0005-0000-0000-0000A15D0000}"/>
    <cellStyle name="SAPBEXHLevel1X 25 2 2 3" xfId="12011" xr:uid="{00000000-0005-0000-0000-0000A25D0000}"/>
    <cellStyle name="SAPBEXHLevel1X 25 2 2 3 2" xfId="25182" xr:uid="{00000000-0005-0000-0000-0000A35D0000}"/>
    <cellStyle name="SAPBEXHLevel1X 25 2 2 3 2 2" xfId="37933" xr:uid="{00000000-0005-0000-0000-0000A45D0000}"/>
    <cellStyle name="SAPBEXHLevel1X 25 2 2 4" xfId="20421" xr:uid="{00000000-0005-0000-0000-0000A55D0000}"/>
    <cellStyle name="SAPBEXHLevel1X 25 2 2 4 2" xfId="33172" xr:uid="{00000000-0005-0000-0000-0000A65D0000}"/>
    <cellStyle name="SAPBEXHLevel1X 25 2 3" xfId="6605" xr:uid="{00000000-0005-0000-0000-0000A75D0000}"/>
    <cellStyle name="SAPBEXHLevel1X 25 2 3 2" xfId="12009" xr:uid="{00000000-0005-0000-0000-0000A85D0000}"/>
    <cellStyle name="SAPBEXHLevel1X 25 2 3 2 2" xfId="25180" xr:uid="{00000000-0005-0000-0000-0000A95D0000}"/>
    <cellStyle name="SAPBEXHLevel1X 25 2 3 2 2 2" xfId="37931" xr:uid="{00000000-0005-0000-0000-0000AA5D0000}"/>
    <cellStyle name="SAPBEXHLevel1X 25 2 3 3" xfId="20423" xr:uid="{00000000-0005-0000-0000-0000AB5D0000}"/>
    <cellStyle name="SAPBEXHLevel1X 25 2 3 3 2" xfId="33174" xr:uid="{00000000-0005-0000-0000-0000AC5D0000}"/>
    <cellStyle name="SAPBEXHLevel1X 25 2 4" xfId="12012" xr:uid="{00000000-0005-0000-0000-0000AD5D0000}"/>
    <cellStyle name="SAPBEXHLevel1X 25 2 4 2" xfId="25183" xr:uid="{00000000-0005-0000-0000-0000AE5D0000}"/>
    <cellStyle name="SAPBEXHLevel1X 25 2 4 2 2" xfId="37934" xr:uid="{00000000-0005-0000-0000-0000AF5D0000}"/>
    <cellStyle name="SAPBEXHLevel1X 25 2 5" xfId="20420" xr:uid="{00000000-0005-0000-0000-0000B05D0000}"/>
    <cellStyle name="SAPBEXHLevel1X 25 2 5 2" xfId="33171" xr:uid="{00000000-0005-0000-0000-0000B15D0000}"/>
    <cellStyle name="SAPBEXHLevel1X 25 3" xfId="6606" xr:uid="{00000000-0005-0000-0000-0000B25D0000}"/>
    <cellStyle name="SAPBEXHLevel1X 25 3 2" xfId="12008" xr:uid="{00000000-0005-0000-0000-0000B35D0000}"/>
    <cellStyle name="SAPBEXHLevel1X 25 3 2 2" xfId="25179" xr:uid="{00000000-0005-0000-0000-0000B45D0000}"/>
    <cellStyle name="SAPBEXHLevel1X 25 3 2 2 2" xfId="37930" xr:uid="{00000000-0005-0000-0000-0000B55D0000}"/>
    <cellStyle name="SAPBEXHLevel1X 25 3 3" xfId="20424" xr:uid="{00000000-0005-0000-0000-0000B65D0000}"/>
    <cellStyle name="SAPBEXHLevel1X 25 3 3 2" xfId="33175" xr:uid="{00000000-0005-0000-0000-0000B75D0000}"/>
    <cellStyle name="SAPBEXHLevel1X 25 4" xfId="12013" xr:uid="{00000000-0005-0000-0000-0000B85D0000}"/>
    <cellStyle name="SAPBEXHLevel1X 25 4 2" xfId="25184" xr:uid="{00000000-0005-0000-0000-0000B95D0000}"/>
    <cellStyle name="SAPBEXHLevel1X 25 4 2 2" xfId="37935" xr:uid="{00000000-0005-0000-0000-0000BA5D0000}"/>
    <cellStyle name="SAPBEXHLevel1X 25 5" xfId="20419" xr:uid="{00000000-0005-0000-0000-0000BB5D0000}"/>
    <cellStyle name="SAPBEXHLevel1X 25 5 2" xfId="33170" xr:uid="{00000000-0005-0000-0000-0000BC5D0000}"/>
    <cellStyle name="SAPBEXHLevel1X 26" xfId="6607" xr:uid="{00000000-0005-0000-0000-0000BD5D0000}"/>
    <cellStyle name="SAPBEXHLevel1X 26 2" xfId="6608" xr:uid="{00000000-0005-0000-0000-0000BE5D0000}"/>
    <cellStyle name="SAPBEXHLevel1X 26 2 2" xfId="6609" xr:uid="{00000000-0005-0000-0000-0000BF5D0000}"/>
    <cellStyle name="SAPBEXHLevel1X 26 2 2 2" xfId="6610" xr:uid="{00000000-0005-0000-0000-0000C05D0000}"/>
    <cellStyle name="SAPBEXHLevel1X 26 2 2 2 2" xfId="12004" xr:uid="{00000000-0005-0000-0000-0000C15D0000}"/>
    <cellStyle name="SAPBEXHLevel1X 26 2 2 2 2 2" xfId="25175" xr:uid="{00000000-0005-0000-0000-0000C25D0000}"/>
    <cellStyle name="SAPBEXHLevel1X 26 2 2 2 2 2 2" xfId="37926" xr:uid="{00000000-0005-0000-0000-0000C35D0000}"/>
    <cellStyle name="SAPBEXHLevel1X 26 2 2 2 3" xfId="20428" xr:uid="{00000000-0005-0000-0000-0000C45D0000}"/>
    <cellStyle name="SAPBEXHLevel1X 26 2 2 2 3 2" xfId="33179" xr:uid="{00000000-0005-0000-0000-0000C55D0000}"/>
    <cellStyle name="SAPBEXHLevel1X 26 2 2 3" xfId="12005" xr:uid="{00000000-0005-0000-0000-0000C65D0000}"/>
    <cellStyle name="SAPBEXHLevel1X 26 2 2 3 2" xfId="25176" xr:uid="{00000000-0005-0000-0000-0000C75D0000}"/>
    <cellStyle name="SAPBEXHLevel1X 26 2 2 3 2 2" xfId="37927" xr:uid="{00000000-0005-0000-0000-0000C85D0000}"/>
    <cellStyle name="SAPBEXHLevel1X 26 2 2 4" xfId="20427" xr:uid="{00000000-0005-0000-0000-0000C95D0000}"/>
    <cellStyle name="SAPBEXHLevel1X 26 2 2 4 2" xfId="33178" xr:uid="{00000000-0005-0000-0000-0000CA5D0000}"/>
    <cellStyle name="SAPBEXHLevel1X 26 2 3" xfId="6611" xr:uid="{00000000-0005-0000-0000-0000CB5D0000}"/>
    <cellStyle name="SAPBEXHLevel1X 26 2 3 2" xfId="12003" xr:uid="{00000000-0005-0000-0000-0000CC5D0000}"/>
    <cellStyle name="SAPBEXHLevel1X 26 2 3 2 2" xfId="25174" xr:uid="{00000000-0005-0000-0000-0000CD5D0000}"/>
    <cellStyle name="SAPBEXHLevel1X 26 2 3 2 2 2" xfId="37925" xr:uid="{00000000-0005-0000-0000-0000CE5D0000}"/>
    <cellStyle name="SAPBEXHLevel1X 26 2 3 3" xfId="20429" xr:uid="{00000000-0005-0000-0000-0000CF5D0000}"/>
    <cellStyle name="SAPBEXHLevel1X 26 2 3 3 2" xfId="33180" xr:uid="{00000000-0005-0000-0000-0000D05D0000}"/>
    <cellStyle name="SAPBEXHLevel1X 26 2 4" xfId="12006" xr:uid="{00000000-0005-0000-0000-0000D15D0000}"/>
    <cellStyle name="SAPBEXHLevel1X 26 2 4 2" xfId="25177" xr:uid="{00000000-0005-0000-0000-0000D25D0000}"/>
    <cellStyle name="SAPBEXHLevel1X 26 2 4 2 2" xfId="37928" xr:uid="{00000000-0005-0000-0000-0000D35D0000}"/>
    <cellStyle name="SAPBEXHLevel1X 26 2 5" xfId="20426" xr:uid="{00000000-0005-0000-0000-0000D45D0000}"/>
    <cellStyle name="SAPBEXHLevel1X 26 2 5 2" xfId="33177" xr:uid="{00000000-0005-0000-0000-0000D55D0000}"/>
    <cellStyle name="SAPBEXHLevel1X 26 3" xfId="6612" xr:uid="{00000000-0005-0000-0000-0000D65D0000}"/>
    <cellStyle name="SAPBEXHLevel1X 26 3 2" xfId="12002" xr:uid="{00000000-0005-0000-0000-0000D75D0000}"/>
    <cellStyle name="SAPBEXHLevel1X 26 3 2 2" xfId="25173" xr:uid="{00000000-0005-0000-0000-0000D85D0000}"/>
    <cellStyle name="SAPBEXHLevel1X 26 3 2 2 2" xfId="37924" xr:uid="{00000000-0005-0000-0000-0000D95D0000}"/>
    <cellStyle name="SAPBEXHLevel1X 26 3 3" xfId="20430" xr:uid="{00000000-0005-0000-0000-0000DA5D0000}"/>
    <cellStyle name="SAPBEXHLevel1X 26 3 3 2" xfId="33181" xr:uid="{00000000-0005-0000-0000-0000DB5D0000}"/>
    <cellStyle name="SAPBEXHLevel1X 26 4" xfId="12007" xr:uid="{00000000-0005-0000-0000-0000DC5D0000}"/>
    <cellStyle name="SAPBEXHLevel1X 26 4 2" xfId="25178" xr:uid="{00000000-0005-0000-0000-0000DD5D0000}"/>
    <cellStyle name="SAPBEXHLevel1X 26 4 2 2" xfId="37929" xr:uid="{00000000-0005-0000-0000-0000DE5D0000}"/>
    <cellStyle name="SAPBEXHLevel1X 26 5" xfId="20425" xr:uid="{00000000-0005-0000-0000-0000DF5D0000}"/>
    <cellStyle name="SAPBEXHLevel1X 26 5 2" xfId="33176" xr:uid="{00000000-0005-0000-0000-0000E05D0000}"/>
    <cellStyle name="SAPBEXHLevel1X 27" xfId="6613" xr:uid="{00000000-0005-0000-0000-0000E15D0000}"/>
    <cellStyle name="SAPBEXHLevel1X 27 2" xfId="6614" xr:uid="{00000000-0005-0000-0000-0000E25D0000}"/>
    <cellStyle name="SAPBEXHLevel1X 27 2 2" xfId="6615" xr:uid="{00000000-0005-0000-0000-0000E35D0000}"/>
    <cellStyle name="SAPBEXHLevel1X 27 2 2 2" xfId="6616" xr:uid="{00000000-0005-0000-0000-0000E45D0000}"/>
    <cellStyle name="SAPBEXHLevel1X 27 2 2 2 2" xfId="11998" xr:uid="{00000000-0005-0000-0000-0000E55D0000}"/>
    <cellStyle name="SAPBEXHLevel1X 27 2 2 2 2 2" xfId="25169" xr:uid="{00000000-0005-0000-0000-0000E65D0000}"/>
    <cellStyle name="SAPBEXHLevel1X 27 2 2 2 2 2 2" xfId="37920" xr:uid="{00000000-0005-0000-0000-0000E75D0000}"/>
    <cellStyle name="SAPBEXHLevel1X 27 2 2 2 3" xfId="20434" xr:uid="{00000000-0005-0000-0000-0000E85D0000}"/>
    <cellStyle name="SAPBEXHLevel1X 27 2 2 2 3 2" xfId="33185" xr:uid="{00000000-0005-0000-0000-0000E95D0000}"/>
    <cellStyle name="SAPBEXHLevel1X 27 2 2 3" xfId="11999" xr:uid="{00000000-0005-0000-0000-0000EA5D0000}"/>
    <cellStyle name="SAPBEXHLevel1X 27 2 2 3 2" xfId="25170" xr:uid="{00000000-0005-0000-0000-0000EB5D0000}"/>
    <cellStyle name="SAPBEXHLevel1X 27 2 2 3 2 2" xfId="37921" xr:uid="{00000000-0005-0000-0000-0000EC5D0000}"/>
    <cellStyle name="SAPBEXHLevel1X 27 2 2 4" xfId="20433" xr:uid="{00000000-0005-0000-0000-0000ED5D0000}"/>
    <cellStyle name="SAPBEXHLevel1X 27 2 2 4 2" xfId="33184" xr:uid="{00000000-0005-0000-0000-0000EE5D0000}"/>
    <cellStyle name="SAPBEXHLevel1X 27 2 3" xfId="6617" xr:uid="{00000000-0005-0000-0000-0000EF5D0000}"/>
    <cellStyle name="SAPBEXHLevel1X 27 2 3 2" xfId="11997" xr:uid="{00000000-0005-0000-0000-0000F05D0000}"/>
    <cellStyle name="SAPBEXHLevel1X 27 2 3 2 2" xfId="25168" xr:uid="{00000000-0005-0000-0000-0000F15D0000}"/>
    <cellStyle name="SAPBEXHLevel1X 27 2 3 2 2 2" xfId="37919" xr:uid="{00000000-0005-0000-0000-0000F25D0000}"/>
    <cellStyle name="SAPBEXHLevel1X 27 2 3 3" xfId="20435" xr:uid="{00000000-0005-0000-0000-0000F35D0000}"/>
    <cellStyle name="SAPBEXHLevel1X 27 2 3 3 2" xfId="33186" xr:uid="{00000000-0005-0000-0000-0000F45D0000}"/>
    <cellStyle name="SAPBEXHLevel1X 27 2 4" xfId="12000" xr:uid="{00000000-0005-0000-0000-0000F55D0000}"/>
    <cellStyle name="SAPBEXHLevel1X 27 2 4 2" xfId="25171" xr:uid="{00000000-0005-0000-0000-0000F65D0000}"/>
    <cellStyle name="SAPBEXHLevel1X 27 2 4 2 2" xfId="37922" xr:uid="{00000000-0005-0000-0000-0000F75D0000}"/>
    <cellStyle name="SAPBEXHLevel1X 27 2 5" xfId="20432" xr:uid="{00000000-0005-0000-0000-0000F85D0000}"/>
    <cellStyle name="SAPBEXHLevel1X 27 2 5 2" xfId="33183" xr:uid="{00000000-0005-0000-0000-0000F95D0000}"/>
    <cellStyle name="SAPBEXHLevel1X 27 3" xfId="6618" xr:uid="{00000000-0005-0000-0000-0000FA5D0000}"/>
    <cellStyle name="SAPBEXHLevel1X 27 3 2" xfId="11996" xr:uid="{00000000-0005-0000-0000-0000FB5D0000}"/>
    <cellStyle name="SAPBEXHLevel1X 27 3 2 2" xfId="25167" xr:uid="{00000000-0005-0000-0000-0000FC5D0000}"/>
    <cellStyle name="SAPBEXHLevel1X 27 3 2 2 2" xfId="37918" xr:uid="{00000000-0005-0000-0000-0000FD5D0000}"/>
    <cellStyle name="SAPBEXHLevel1X 27 3 3" xfId="20436" xr:uid="{00000000-0005-0000-0000-0000FE5D0000}"/>
    <cellStyle name="SAPBEXHLevel1X 27 3 3 2" xfId="33187" xr:uid="{00000000-0005-0000-0000-0000FF5D0000}"/>
    <cellStyle name="SAPBEXHLevel1X 27 4" xfId="12001" xr:uid="{00000000-0005-0000-0000-0000005E0000}"/>
    <cellStyle name="SAPBEXHLevel1X 27 4 2" xfId="25172" xr:uid="{00000000-0005-0000-0000-0000015E0000}"/>
    <cellStyle name="SAPBEXHLevel1X 27 4 2 2" xfId="37923" xr:uid="{00000000-0005-0000-0000-0000025E0000}"/>
    <cellStyle name="SAPBEXHLevel1X 27 5" xfId="20431" xr:uid="{00000000-0005-0000-0000-0000035E0000}"/>
    <cellStyle name="SAPBEXHLevel1X 27 5 2" xfId="33182" xr:uid="{00000000-0005-0000-0000-0000045E0000}"/>
    <cellStyle name="SAPBEXHLevel1X 28" xfId="6619" xr:uid="{00000000-0005-0000-0000-0000055E0000}"/>
    <cellStyle name="SAPBEXHLevel1X 28 2" xfId="6620" xr:uid="{00000000-0005-0000-0000-0000065E0000}"/>
    <cellStyle name="SAPBEXHLevel1X 28 2 2" xfId="6621" xr:uid="{00000000-0005-0000-0000-0000075E0000}"/>
    <cellStyle name="SAPBEXHLevel1X 28 2 2 2" xfId="6622" xr:uid="{00000000-0005-0000-0000-0000085E0000}"/>
    <cellStyle name="SAPBEXHLevel1X 28 2 2 2 2" xfId="11992" xr:uid="{00000000-0005-0000-0000-0000095E0000}"/>
    <cellStyle name="SAPBEXHLevel1X 28 2 2 2 2 2" xfId="25163" xr:uid="{00000000-0005-0000-0000-00000A5E0000}"/>
    <cellStyle name="SAPBEXHLevel1X 28 2 2 2 2 2 2" xfId="37914" xr:uid="{00000000-0005-0000-0000-00000B5E0000}"/>
    <cellStyle name="SAPBEXHLevel1X 28 2 2 2 3" xfId="20440" xr:uid="{00000000-0005-0000-0000-00000C5E0000}"/>
    <cellStyle name="SAPBEXHLevel1X 28 2 2 2 3 2" xfId="33191" xr:uid="{00000000-0005-0000-0000-00000D5E0000}"/>
    <cellStyle name="SAPBEXHLevel1X 28 2 2 3" xfId="11993" xr:uid="{00000000-0005-0000-0000-00000E5E0000}"/>
    <cellStyle name="SAPBEXHLevel1X 28 2 2 3 2" xfId="25164" xr:uid="{00000000-0005-0000-0000-00000F5E0000}"/>
    <cellStyle name="SAPBEXHLevel1X 28 2 2 3 2 2" xfId="37915" xr:uid="{00000000-0005-0000-0000-0000105E0000}"/>
    <cellStyle name="SAPBEXHLevel1X 28 2 2 4" xfId="20439" xr:uid="{00000000-0005-0000-0000-0000115E0000}"/>
    <cellStyle name="SAPBEXHLevel1X 28 2 2 4 2" xfId="33190" xr:uid="{00000000-0005-0000-0000-0000125E0000}"/>
    <cellStyle name="SAPBEXHLevel1X 28 2 3" xfId="6623" xr:uid="{00000000-0005-0000-0000-0000135E0000}"/>
    <cellStyle name="SAPBEXHLevel1X 28 2 3 2" xfId="11991" xr:uid="{00000000-0005-0000-0000-0000145E0000}"/>
    <cellStyle name="SAPBEXHLevel1X 28 2 3 2 2" xfId="25162" xr:uid="{00000000-0005-0000-0000-0000155E0000}"/>
    <cellStyle name="SAPBEXHLevel1X 28 2 3 2 2 2" xfId="37913" xr:uid="{00000000-0005-0000-0000-0000165E0000}"/>
    <cellStyle name="SAPBEXHLevel1X 28 2 3 3" xfId="20441" xr:uid="{00000000-0005-0000-0000-0000175E0000}"/>
    <cellStyle name="SAPBEXHLevel1X 28 2 3 3 2" xfId="33192" xr:uid="{00000000-0005-0000-0000-0000185E0000}"/>
    <cellStyle name="SAPBEXHLevel1X 28 2 4" xfId="11994" xr:uid="{00000000-0005-0000-0000-0000195E0000}"/>
    <cellStyle name="SAPBEXHLevel1X 28 2 4 2" xfId="25165" xr:uid="{00000000-0005-0000-0000-00001A5E0000}"/>
    <cellStyle name="SAPBEXHLevel1X 28 2 4 2 2" xfId="37916" xr:uid="{00000000-0005-0000-0000-00001B5E0000}"/>
    <cellStyle name="SAPBEXHLevel1X 28 2 5" xfId="20438" xr:uid="{00000000-0005-0000-0000-00001C5E0000}"/>
    <cellStyle name="SAPBEXHLevel1X 28 2 5 2" xfId="33189" xr:uid="{00000000-0005-0000-0000-00001D5E0000}"/>
    <cellStyle name="SAPBEXHLevel1X 28 3" xfId="6624" xr:uid="{00000000-0005-0000-0000-00001E5E0000}"/>
    <cellStyle name="SAPBEXHLevel1X 28 3 2" xfId="11990" xr:uid="{00000000-0005-0000-0000-00001F5E0000}"/>
    <cellStyle name="SAPBEXHLevel1X 28 3 2 2" xfId="25161" xr:uid="{00000000-0005-0000-0000-0000205E0000}"/>
    <cellStyle name="SAPBEXHLevel1X 28 3 2 2 2" xfId="37912" xr:uid="{00000000-0005-0000-0000-0000215E0000}"/>
    <cellStyle name="SAPBEXHLevel1X 28 3 3" xfId="20442" xr:uid="{00000000-0005-0000-0000-0000225E0000}"/>
    <cellStyle name="SAPBEXHLevel1X 28 3 3 2" xfId="33193" xr:uid="{00000000-0005-0000-0000-0000235E0000}"/>
    <cellStyle name="SAPBEXHLevel1X 28 4" xfId="11995" xr:uid="{00000000-0005-0000-0000-0000245E0000}"/>
    <cellStyle name="SAPBEXHLevel1X 28 4 2" xfId="25166" xr:uid="{00000000-0005-0000-0000-0000255E0000}"/>
    <cellStyle name="SAPBEXHLevel1X 28 4 2 2" xfId="37917" xr:uid="{00000000-0005-0000-0000-0000265E0000}"/>
    <cellStyle name="SAPBEXHLevel1X 28 5" xfId="20437" xr:uid="{00000000-0005-0000-0000-0000275E0000}"/>
    <cellStyle name="SAPBEXHLevel1X 28 5 2" xfId="33188" xr:uid="{00000000-0005-0000-0000-0000285E0000}"/>
    <cellStyle name="SAPBEXHLevel1X 29" xfId="6625" xr:uid="{00000000-0005-0000-0000-0000295E0000}"/>
    <cellStyle name="SAPBEXHLevel1X 29 2" xfId="6626" xr:uid="{00000000-0005-0000-0000-00002A5E0000}"/>
    <cellStyle name="SAPBEXHLevel1X 29 2 2" xfId="6627" xr:uid="{00000000-0005-0000-0000-00002B5E0000}"/>
    <cellStyle name="SAPBEXHLevel1X 29 2 2 2" xfId="6628" xr:uid="{00000000-0005-0000-0000-00002C5E0000}"/>
    <cellStyle name="SAPBEXHLevel1X 29 2 2 2 2" xfId="11986" xr:uid="{00000000-0005-0000-0000-00002D5E0000}"/>
    <cellStyle name="SAPBEXHLevel1X 29 2 2 2 2 2" xfId="25157" xr:uid="{00000000-0005-0000-0000-00002E5E0000}"/>
    <cellStyle name="SAPBEXHLevel1X 29 2 2 2 2 2 2" xfId="37908" xr:uid="{00000000-0005-0000-0000-00002F5E0000}"/>
    <cellStyle name="SAPBEXHLevel1X 29 2 2 2 3" xfId="20446" xr:uid="{00000000-0005-0000-0000-0000305E0000}"/>
    <cellStyle name="SAPBEXHLevel1X 29 2 2 2 3 2" xfId="33197" xr:uid="{00000000-0005-0000-0000-0000315E0000}"/>
    <cellStyle name="SAPBEXHLevel1X 29 2 2 3" xfId="11987" xr:uid="{00000000-0005-0000-0000-0000325E0000}"/>
    <cellStyle name="SAPBEXHLevel1X 29 2 2 3 2" xfId="25158" xr:uid="{00000000-0005-0000-0000-0000335E0000}"/>
    <cellStyle name="SAPBEXHLevel1X 29 2 2 3 2 2" xfId="37909" xr:uid="{00000000-0005-0000-0000-0000345E0000}"/>
    <cellStyle name="SAPBEXHLevel1X 29 2 2 4" xfId="20445" xr:uid="{00000000-0005-0000-0000-0000355E0000}"/>
    <cellStyle name="SAPBEXHLevel1X 29 2 2 4 2" xfId="33196" xr:uid="{00000000-0005-0000-0000-0000365E0000}"/>
    <cellStyle name="SAPBEXHLevel1X 29 2 3" xfId="6629" xr:uid="{00000000-0005-0000-0000-0000375E0000}"/>
    <cellStyle name="SAPBEXHLevel1X 29 2 3 2" xfId="11985" xr:uid="{00000000-0005-0000-0000-0000385E0000}"/>
    <cellStyle name="SAPBEXHLevel1X 29 2 3 2 2" xfId="25156" xr:uid="{00000000-0005-0000-0000-0000395E0000}"/>
    <cellStyle name="SAPBEXHLevel1X 29 2 3 2 2 2" xfId="37907" xr:uid="{00000000-0005-0000-0000-00003A5E0000}"/>
    <cellStyle name="SAPBEXHLevel1X 29 2 3 3" xfId="20447" xr:uid="{00000000-0005-0000-0000-00003B5E0000}"/>
    <cellStyle name="SAPBEXHLevel1X 29 2 3 3 2" xfId="33198" xr:uid="{00000000-0005-0000-0000-00003C5E0000}"/>
    <cellStyle name="SAPBEXHLevel1X 29 2 4" xfId="11988" xr:uid="{00000000-0005-0000-0000-00003D5E0000}"/>
    <cellStyle name="SAPBEXHLevel1X 29 2 4 2" xfId="25159" xr:uid="{00000000-0005-0000-0000-00003E5E0000}"/>
    <cellStyle name="SAPBEXHLevel1X 29 2 4 2 2" xfId="37910" xr:uid="{00000000-0005-0000-0000-00003F5E0000}"/>
    <cellStyle name="SAPBEXHLevel1X 29 2 5" xfId="20444" xr:uid="{00000000-0005-0000-0000-0000405E0000}"/>
    <cellStyle name="SAPBEXHLevel1X 29 2 5 2" xfId="33195" xr:uid="{00000000-0005-0000-0000-0000415E0000}"/>
    <cellStyle name="SAPBEXHLevel1X 29 3" xfId="6630" xr:uid="{00000000-0005-0000-0000-0000425E0000}"/>
    <cellStyle name="SAPBEXHLevel1X 29 3 2" xfId="11984" xr:uid="{00000000-0005-0000-0000-0000435E0000}"/>
    <cellStyle name="SAPBEXHLevel1X 29 3 2 2" xfId="25155" xr:uid="{00000000-0005-0000-0000-0000445E0000}"/>
    <cellStyle name="SAPBEXHLevel1X 29 3 2 2 2" xfId="37906" xr:uid="{00000000-0005-0000-0000-0000455E0000}"/>
    <cellStyle name="SAPBEXHLevel1X 29 3 3" xfId="20448" xr:uid="{00000000-0005-0000-0000-0000465E0000}"/>
    <cellStyle name="SAPBEXHLevel1X 29 3 3 2" xfId="33199" xr:uid="{00000000-0005-0000-0000-0000475E0000}"/>
    <cellStyle name="SAPBEXHLevel1X 29 4" xfId="11989" xr:uid="{00000000-0005-0000-0000-0000485E0000}"/>
    <cellStyle name="SAPBEXHLevel1X 29 4 2" xfId="25160" xr:uid="{00000000-0005-0000-0000-0000495E0000}"/>
    <cellStyle name="SAPBEXHLevel1X 29 4 2 2" xfId="37911" xr:uid="{00000000-0005-0000-0000-00004A5E0000}"/>
    <cellStyle name="SAPBEXHLevel1X 29 5" xfId="20443" xr:uid="{00000000-0005-0000-0000-00004B5E0000}"/>
    <cellStyle name="SAPBEXHLevel1X 29 5 2" xfId="33194" xr:uid="{00000000-0005-0000-0000-00004C5E0000}"/>
    <cellStyle name="SAPBEXHLevel1X 3" xfId="6631" xr:uid="{00000000-0005-0000-0000-00004D5E0000}"/>
    <cellStyle name="SAPBEXHLevel1X 3 2" xfId="6632" xr:uid="{00000000-0005-0000-0000-00004E5E0000}"/>
    <cellStyle name="SAPBEXHLevel1X 3 2 2" xfId="6633" xr:uid="{00000000-0005-0000-0000-00004F5E0000}"/>
    <cellStyle name="SAPBEXHLevel1X 3 2 2 2" xfId="6634" xr:uid="{00000000-0005-0000-0000-0000505E0000}"/>
    <cellStyle name="SAPBEXHLevel1X 3 2 2 2 2" xfId="6635" xr:uid="{00000000-0005-0000-0000-0000515E0000}"/>
    <cellStyle name="SAPBEXHLevel1X 3 2 2 2 2 2" xfId="11980" xr:uid="{00000000-0005-0000-0000-0000525E0000}"/>
    <cellStyle name="SAPBEXHLevel1X 3 2 2 2 2 2 2" xfId="25151" xr:uid="{00000000-0005-0000-0000-0000535E0000}"/>
    <cellStyle name="SAPBEXHLevel1X 3 2 2 2 2 2 2 2" xfId="37902" xr:uid="{00000000-0005-0000-0000-0000545E0000}"/>
    <cellStyle name="SAPBEXHLevel1X 3 2 2 2 2 3" xfId="20453" xr:uid="{00000000-0005-0000-0000-0000555E0000}"/>
    <cellStyle name="SAPBEXHLevel1X 3 2 2 2 2 3 2" xfId="33204" xr:uid="{00000000-0005-0000-0000-0000565E0000}"/>
    <cellStyle name="SAPBEXHLevel1X 3 2 2 2 3" xfId="11981" xr:uid="{00000000-0005-0000-0000-0000575E0000}"/>
    <cellStyle name="SAPBEXHLevel1X 3 2 2 2 3 2" xfId="25152" xr:uid="{00000000-0005-0000-0000-0000585E0000}"/>
    <cellStyle name="SAPBEXHLevel1X 3 2 2 2 3 2 2" xfId="37903" xr:uid="{00000000-0005-0000-0000-0000595E0000}"/>
    <cellStyle name="SAPBEXHLevel1X 3 2 2 2 4" xfId="20452" xr:uid="{00000000-0005-0000-0000-00005A5E0000}"/>
    <cellStyle name="SAPBEXHLevel1X 3 2 2 2 4 2" xfId="33203" xr:uid="{00000000-0005-0000-0000-00005B5E0000}"/>
    <cellStyle name="SAPBEXHLevel1X 3 2 2 3" xfId="6636" xr:uid="{00000000-0005-0000-0000-00005C5E0000}"/>
    <cellStyle name="SAPBEXHLevel1X 3 2 2 3 2" xfId="11979" xr:uid="{00000000-0005-0000-0000-00005D5E0000}"/>
    <cellStyle name="SAPBEXHLevel1X 3 2 2 3 2 2" xfId="25150" xr:uid="{00000000-0005-0000-0000-00005E5E0000}"/>
    <cellStyle name="SAPBEXHLevel1X 3 2 2 3 2 2 2" xfId="37901" xr:uid="{00000000-0005-0000-0000-00005F5E0000}"/>
    <cellStyle name="SAPBEXHLevel1X 3 2 2 3 3" xfId="20454" xr:uid="{00000000-0005-0000-0000-0000605E0000}"/>
    <cellStyle name="SAPBEXHLevel1X 3 2 2 3 3 2" xfId="33205" xr:uid="{00000000-0005-0000-0000-0000615E0000}"/>
    <cellStyle name="SAPBEXHLevel1X 3 2 2 4" xfId="6637" xr:uid="{00000000-0005-0000-0000-0000625E0000}"/>
    <cellStyle name="SAPBEXHLevel1X 3 2 2 4 2" xfId="11978" xr:uid="{00000000-0005-0000-0000-0000635E0000}"/>
    <cellStyle name="SAPBEXHLevel1X 3 2 2 4 2 2" xfId="25149" xr:uid="{00000000-0005-0000-0000-0000645E0000}"/>
    <cellStyle name="SAPBEXHLevel1X 3 2 2 4 2 2 2" xfId="37900" xr:uid="{00000000-0005-0000-0000-0000655E0000}"/>
    <cellStyle name="SAPBEXHLevel1X 3 2 2 4 3" xfId="20455" xr:uid="{00000000-0005-0000-0000-0000665E0000}"/>
    <cellStyle name="SAPBEXHLevel1X 3 2 2 4 3 2" xfId="33206" xr:uid="{00000000-0005-0000-0000-0000675E0000}"/>
    <cellStyle name="SAPBEXHLevel1X 3 2 2 5" xfId="10240" xr:uid="{00000000-0005-0000-0000-0000685E0000}"/>
    <cellStyle name="SAPBEXHLevel1X 3 2 2 5 2" xfId="23414" xr:uid="{00000000-0005-0000-0000-0000695E0000}"/>
    <cellStyle name="SAPBEXHLevel1X 3 2 2 5 2 2" xfId="36165" xr:uid="{00000000-0005-0000-0000-00006A5E0000}"/>
    <cellStyle name="SAPBEXHLevel1X 3 2 2 6" xfId="20451" xr:uid="{00000000-0005-0000-0000-00006B5E0000}"/>
    <cellStyle name="SAPBEXHLevel1X 3 2 2 6 2" xfId="33202" xr:uid="{00000000-0005-0000-0000-00006C5E0000}"/>
    <cellStyle name="SAPBEXHLevel1X 3 2 3" xfId="6638" xr:uid="{00000000-0005-0000-0000-00006D5E0000}"/>
    <cellStyle name="SAPBEXHLevel1X 3 2 3 2" xfId="6639" xr:uid="{00000000-0005-0000-0000-00006E5E0000}"/>
    <cellStyle name="SAPBEXHLevel1X 3 2 3 2 2" xfId="11976" xr:uid="{00000000-0005-0000-0000-00006F5E0000}"/>
    <cellStyle name="SAPBEXHLevel1X 3 2 3 2 2 2" xfId="25147" xr:uid="{00000000-0005-0000-0000-0000705E0000}"/>
    <cellStyle name="SAPBEXHLevel1X 3 2 3 2 2 2 2" xfId="37898" xr:uid="{00000000-0005-0000-0000-0000715E0000}"/>
    <cellStyle name="SAPBEXHLevel1X 3 2 3 2 3" xfId="20457" xr:uid="{00000000-0005-0000-0000-0000725E0000}"/>
    <cellStyle name="SAPBEXHLevel1X 3 2 3 2 3 2" xfId="33208" xr:uid="{00000000-0005-0000-0000-0000735E0000}"/>
    <cellStyle name="SAPBEXHLevel1X 3 2 3 3" xfId="11977" xr:uid="{00000000-0005-0000-0000-0000745E0000}"/>
    <cellStyle name="SAPBEXHLevel1X 3 2 3 3 2" xfId="25148" xr:uid="{00000000-0005-0000-0000-0000755E0000}"/>
    <cellStyle name="SAPBEXHLevel1X 3 2 3 3 2 2" xfId="37899" xr:uid="{00000000-0005-0000-0000-0000765E0000}"/>
    <cellStyle name="SAPBEXHLevel1X 3 2 3 4" xfId="20456" xr:uid="{00000000-0005-0000-0000-0000775E0000}"/>
    <cellStyle name="SAPBEXHLevel1X 3 2 3 4 2" xfId="33207" xr:uid="{00000000-0005-0000-0000-0000785E0000}"/>
    <cellStyle name="SAPBEXHLevel1X 3 2 4" xfId="6640" xr:uid="{00000000-0005-0000-0000-0000795E0000}"/>
    <cellStyle name="SAPBEXHLevel1X 3 2 4 2" xfId="11975" xr:uid="{00000000-0005-0000-0000-00007A5E0000}"/>
    <cellStyle name="SAPBEXHLevel1X 3 2 4 2 2" xfId="25146" xr:uid="{00000000-0005-0000-0000-00007B5E0000}"/>
    <cellStyle name="SAPBEXHLevel1X 3 2 4 2 2 2" xfId="37897" xr:uid="{00000000-0005-0000-0000-00007C5E0000}"/>
    <cellStyle name="SAPBEXHLevel1X 3 2 4 3" xfId="20458" xr:uid="{00000000-0005-0000-0000-00007D5E0000}"/>
    <cellStyle name="SAPBEXHLevel1X 3 2 4 3 2" xfId="33209" xr:uid="{00000000-0005-0000-0000-00007E5E0000}"/>
    <cellStyle name="SAPBEXHLevel1X 3 2 5" xfId="11982" xr:uid="{00000000-0005-0000-0000-00007F5E0000}"/>
    <cellStyle name="SAPBEXHLevel1X 3 2 5 2" xfId="25153" xr:uid="{00000000-0005-0000-0000-0000805E0000}"/>
    <cellStyle name="SAPBEXHLevel1X 3 2 5 2 2" xfId="37904" xr:uid="{00000000-0005-0000-0000-0000815E0000}"/>
    <cellStyle name="SAPBEXHLevel1X 3 2 6" xfId="20450" xr:uid="{00000000-0005-0000-0000-0000825E0000}"/>
    <cellStyle name="SAPBEXHLevel1X 3 2 6 2" xfId="33201" xr:uid="{00000000-0005-0000-0000-0000835E0000}"/>
    <cellStyle name="SAPBEXHLevel1X 3 3" xfId="6641" xr:uid="{00000000-0005-0000-0000-0000845E0000}"/>
    <cellStyle name="SAPBEXHLevel1X 3 3 2" xfId="6642" xr:uid="{00000000-0005-0000-0000-0000855E0000}"/>
    <cellStyle name="SAPBEXHLevel1X 3 3 2 2" xfId="6643" xr:uid="{00000000-0005-0000-0000-0000865E0000}"/>
    <cellStyle name="SAPBEXHLevel1X 3 3 2 2 2" xfId="6644" xr:uid="{00000000-0005-0000-0000-0000875E0000}"/>
    <cellStyle name="SAPBEXHLevel1X 3 3 2 2 2 2" xfId="11971" xr:uid="{00000000-0005-0000-0000-0000885E0000}"/>
    <cellStyle name="SAPBEXHLevel1X 3 3 2 2 2 2 2" xfId="25142" xr:uid="{00000000-0005-0000-0000-0000895E0000}"/>
    <cellStyle name="SAPBEXHLevel1X 3 3 2 2 2 2 2 2" xfId="37893" xr:uid="{00000000-0005-0000-0000-00008A5E0000}"/>
    <cellStyle name="SAPBEXHLevel1X 3 3 2 2 2 3" xfId="20462" xr:uid="{00000000-0005-0000-0000-00008B5E0000}"/>
    <cellStyle name="SAPBEXHLevel1X 3 3 2 2 2 3 2" xfId="33213" xr:uid="{00000000-0005-0000-0000-00008C5E0000}"/>
    <cellStyle name="SAPBEXHLevel1X 3 3 2 2 3" xfId="11972" xr:uid="{00000000-0005-0000-0000-00008D5E0000}"/>
    <cellStyle name="SAPBEXHLevel1X 3 3 2 2 3 2" xfId="25143" xr:uid="{00000000-0005-0000-0000-00008E5E0000}"/>
    <cellStyle name="SAPBEXHLevel1X 3 3 2 2 3 2 2" xfId="37894" xr:uid="{00000000-0005-0000-0000-00008F5E0000}"/>
    <cellStyle name="SAPBEXHLevel1X 3 3 2 2 4" xfId="20461" xr:uid="{00000000-0005-0000-0000-0000905E0000}"/>
    <cellStyle name="SAPBEXHLevel1X 3 3 2 2 4 2" xfId="33212" xr:uid="{00000000-0005-0000-0000-0000915E0000}"/>
    <cellStyle name="SAPBEXHLevel1X 3 3 2 3" xfId="6645" xr:uid="{00000000-0005-0000-0000-0000925E0000}"/>
    <cellStyle name="SAPBEXHLevel1X 3 3 2 3 2" xfId="11970" xr:uid="{00000000-0005-0000-0000-0000935E0000}"/>
    <cellStyle name="SAPBEXHLevel1X 3 3 2 3 2 2" xfId="25141" xr:uid="{00000000-0005-0000-0000-0000945E0000}"/>
    <cellStyle name="SAPBEXHLevel1X 3 3 2 3 2 2 2" xfId="37892" xr:uid="{00000000-0005-0000-0000-0000955E0000}"/>
    <cellStyle name="SAPBEXHLevel1X 3 3 2 3 3" xfId="20463" xr:uid="{00000000-0005-0000-0000-0000965E0000}"/>
    <cellStyle name="SAPBEXHLevel1X 3 3 2 3 3 2" xfId="33214" xr:uid="{00000000-0005-0000-0000-0000975E0000}"/>
    <cellStyle name="SAPBEXHLevel1X 3 3 2 4" xfId="11973" xr:uid="{00000000-0005-0000-0000-0000985E0000}"/>
    <cellStyle name="SAPBEXHLevel1X 3 3 2 4 2" xfId="25144" xr:uid="{00000000-0005-0000-0000-0000995E0000}"/>
    <cellStyle name="SAPBEXHLevel1X 3 3 2 4 2 2" xfId="37895" xr:uid="{00000000-0005-0000-0000-00009A5E0000}"/>
    <cellStyle name="SAPBEXHLevel1X 3 3 2 5" xfId="20460" xr:uid="{00000000-0005-0000-0000-00009B5E0000}"/>
    <cellStyle name="SAPBEXHLevel1X 3 3 2 5 2" xfId="33211" xr:uid="{00000000-0005-0000-0000-00009C5E0000}"/>
    <cellStyle name="SAPBEXHLevel1X 3 3 3" xfId="6646" xr:uid="{00000000-0005-0000-0000-00009D5E0000}"/>
    <cellStyle name="SAPBEXHLevel1X 3 3 3 2" xfId="11969" xr:uid="{00000000-0005-0000-0000-00009E5E0000}"/>
    <cellStyle name="SAPBEXHLevel1X 3 3 3 2 2" xfId="25140" xr:uid="{00000000-0005-0000-0000-00009F5E0000}"/>
    <cellStyle name="SAPBEXHLevel1X 3 3 3 2 2 2" xfId="37891" xr:uid="{00000000-0005-0000-0000-0000A05E0000}"/>
    <cellStyle name="SAPBEXHLevel1X 3 3 3 3" xfId="20464" xr:uid="{00000000-0005-0000-0000-0000A15E0000}"/>
    <cellStyle name="SAPBEXHLevel1X 3 3 3 3 2" xfId="33215" xr:uid="{00000000-0005-0000-0000-0000A25E0000}"/>
    <cellStyle name="SAPBEXHLevel1X 3 3 4" xfId="6647" xr:uid="{00000000-0005-0000-0000-0000A35E0000}"/>
    <cellStyle name="SAPBEXHLevel1X 3 3 4 2" xfId="11968" xr:uid="{00000000-0005-0000-0000-0000A45E0000}"/>
    <cellStyle name="SAPBEXHLevel1X 3 3 4 2 2" xfId="25139" xr:uid="{00000000-0005-0000-0000-0000A55E0000}"/>
    <cellStyle name="SAPBEXHLevel1X 3 3 4 2 2 2" xfId="37890" xr:uid="{00000000-0005-0000-0000-0000A65E0000}"/>
    <cellStyle name="SAPBEXHLevel1X 3 3 4 3" xfId="20465" xr:uid="{00000000-0005-0000-0000-0000A75E0000}"/>
    <cellStyle name="SAPBEXHLevel1X 3 3 4 3 2" xfId="33216" xr:uid="{00000000-0005-0000-0000-0000A85E0000}"/>
    <cellStyle name="SAPBEXHLevel1X 3 3 5" xfId="11974" xr:uid="{00000000-0005-0000-0000-0000A95E0000}"/>
    <cellStyle name="SAPBEXHLevel1X 3 3 5 2" xfId="25145" xr:uid="{00000000-0005-0000-0000-0000AA5E0000}"/>
    <cellStyle name="SAPBEXHLevel1X 3 3 5 2 2" xfId="37896" xr:uid="{00000000-0005-0000-0000-0000AB5E0000}"/>
    <cellStyle name="SAPBEXHLevel1X 3 3 6" xfId="20459" xr:uid="{00000000-0005-0000-0000-0000AC5E0000}"/>
    <cellStyle name="SAPBEXHLevel1X 3 3 6 2" xfId="33210" xr:uid="{00000000-0005-0000-0000-0000AD5E0000}"/>
    <cellStyle name="SAPBEXHLevel1X 3 4" xfId="6648" xr:uid="{00000000-0005-0000-0000-0000AE5E0000}"/>
    <cellStyle name="SAPBEXHLevel1X 3 4 2" xfId="6649" xr:uid="{00000000-0005-0000-0000-0000AF5E0000}"/>
    <cellStyle name="SAPBEXHLevel1X 3 4 2 2" xfId="6650" xr:uid="{00000000-0005-0000-0000-0000B05E0000}"/>
    <cellStyle name="SAPBEXHLevel1X 3 4 2 2 2" xfId="6651" xr:uid="{00000000-0005-0000-0000-0000B15E0000}"/>
    <cellStyle name="SAPBEXHLevel1X 3 4 2 2 2 2" xfId="11964" xr:uid="{00000000-0005-0000-0000-0000B25E0000}"/>
    <cellStyle name="SAPBEXHLevel1X 3 4 2 2 2 2 2" xfId="25135" xr:uid="{00000000-0005-0000-0000-0000B35E0000}"/>
    <cellStyle name="SAPBEXHLevel1X 3 4 2 2 2 2 2 2" xfId="37886" xr:uid="{00000000-0005-0000-0000-0000B45E0000}"/>
    <cellStyle name="SAPBEXHLevel1X 3 4 2 2 2 3" xfId="20469" xr:uid="{00000000-0005-0000-0000-0000B55E0000}"/>
    <cellStyle name="SAPBEXHLevel1X 3 4 2 2 2 3 2" xfId="33220" xr:uid="{00000000-0005-0000-0000-0000B65E0000}"/>
    <cellStyle name="SAPBEXHLevel1X 3 4 2 2 3" xfId="11965" xr:uid="{00000000-0005-0000-0000-0000B75E0000}"/>
    <cellStyle name="SAPBEXHLevel1X 3 4 2 2 3 2" xfId="25136" xr:uid="{00000000-0005-0000-0000-0000B85E0000}"/>
    <cellStyle name="SAPBEXHLevel1X 3 4 2 2 3 2 2" xfId="37887" xr:uid="{00000000-0005-0000-0000-0000B95E0000}"/>
    <cellStyle name="SAPBEXHLevel1X 3 4 2 2 4" xfId="20468" xr:uid="{00000000-0005-0000-0000-0000BA5E0000}"/>
    <cellStyle name="SAPBEXHLevel1X 3 4 2 2 4 2" xfId="33219" xr:uid="{00000000-0005-0000-0000-0000BB5E0000}"/>
    <cellStyle name="SAPBEXHLevel1X 3 4 2 3" xfId="6652" xr:uid="{00000000-0005-0000-0000-0000BC5E0000}"/>
    <cellStyle name="SAPBEXHLevel1X 3 4 2 3 2" xfId="11963" xr:uid="{00000000-0005-0000-0000-0000BD5E0000}"/>
    <cellStyle name="SAPBEXHLevel1X 3 4 2 3 2 2" xfId="25134" xr:uid="{00000000-0005-0000-0000-0000BE5E0000}"/>
    <cellStyle name="SAPBEXHLevel1X 3 4 2 3 2 2 2" xfId="37885" xr:uid="{00000000-0005-0000-0000-0000BF5E0000}"/>
    <cellStyle name="SAPBEXHLevel1X 3 4 2 3 3" xfId="20470" xr:uid="{00000000-0005-0000-0000-0000C05E0000}"/>
    <cellStyle name="SAPBEXHLevel1X 3 4 2 3 3 2" xfId="33221" xr:uid="{00000000-0005-0000-0000-0000C15E0000}"/>
    <cellStyle name="SAPBEXHLevel1X 3 4 2 4" xfId="11966" xr:uid="{00000000-0005-0000-0000-0000C25E0000}"/>
    <cellStyle name="SAPBEXHLevel1X 3 4 2 4 2" xfId="25137" xr:uid="{00000000-0005-0000-0000-0000C35E0000}"/>
    <cellStyle name="SAPBEXHLevel1X 3 4 2 4 2 2" xfId="37888" xr:uid="{00000000-0005-0000-0000-0000C45E0000}"/>
    <cellStyle name="SAPBEXHLevel1X 3 4 2 5" xfId="20467" xr:uid="{00000000-0005-0000-0000-0000C55E0000}"/>
    <cellStyle name="SAPBEXHLevel1X 3 4 2 5 2" xfId="33218" xr:uid="{00000000-0005-0000-0000-0000C65E0000}"/>
    <cellStyle name="SAPBEXHLevel1X 3 4 3" xfId="6653" xr:uid="{00000000-0005-0000-0000-0000C75E0000}"/>
    <cellStyle name="SAPBEXHLevel1X 3 4 3 2" xfId="11962" xr:uid="{00000000-0005-0000-0000-0000C85E0000}"/>
    <cellStyle name="SAPBEXHLevel1X 3 4 3 2 2" xfId="25133" xr:uid="{00000000-0005-0000-0000-0000C95E0000}"/>
    <cellStyle name="SAPBEXHLevel1X 3 4 3 2 2 2" xfId="37884" xr:uid="{00000000-0005-0000-0000-0000CA5E0000}"/>
    <cellStyle name="SAPBEXHLevel1X 3 4 3 3" xfId="20471" xr:uid="{00000000-0005-0000-0000-0000CB5E0000}"/>
    <cellStyle name="SAPBEXHLevel1X 3 4 3 3 2" xfId="33222" xr:uid="{00000000-0005-0000-0000-0000CC5E0000}"/>
    <cellStyle name="SAPBEXHLevel1X 3 4 4" xfId="6654" xr:uid="{00000000-0005-0000-0000-0000CD5E0000}"/>
    <cellStyle name="SAPBEXHLevel1X 3 4 4 2" xfId="11961" xr:uid="{00000000-0005-0000-0000-0000CE5E0000}"/>
    <cellStyle name="SAPBEXHLevel1X 3 4 4 2 2" xfId="25132" xr:uid="{00000000-0005-0000-0000-0000CF5E0000}"/>
    <cellStyle name="SAPBEXHLevel1X 3 4 4 2 2 2" xfId="37883" xr:uid="{00000000-0005-0000-0000-0000D05E0000}"/>
    <cellStyle name="SAPBEXHLevel1X 3 4 4 3" xfId="20472" xr:uid="{00000000-0005-0000-0000-0000D15E0000}"/>
    <cellStyle name="SAPBEXHLevel1X 3 4 4 3 2" xfId="33223" xr:uid="{00000000-0005-0000-0000-0000D25E0000}"/>
    <cellStyle name="SAPBEXHLevel1X 3 4 5" xfId="11967" xr:uid="{00000000-0005-0000-0000-0000D35E0000}"/>
    <cellStyle name="SAPBEXHLevel1X 3 4 5 2" xfId="25138" xr:uid="{00000000-0005-0000-0000-0000D45E0000}"/>
    <cellStyle name="SAPBEXHLevel1X 3 4 5 2 2" xfId="37889" xr:uid="{00000000-0005-0000-0000-0000D55E0000}"/>
    <cellStyle name="SAPBEXHLevel1X 3 4 6" xfId="20466" xr:uid="{00000000-0005-0000-0000-0000D65E0000}"/>
    <cellStyle name="SAPBEXHLevel1X 3 4 6 2" xfId="33217" xr:uid="{00000000-0005-0000-0000-0000D75E0000}"/>
    <cellStyle name="SAPBEXHLevel1X 3 5" xfId="6655" xr:uid="{00000000-0005-0000-0000-0000D85E0000}"/>
    <cellStyle name="SAPBEXHLevel1X 3 5 2" xfId="6656" xr:uid="{00000000-0005-0000-0000-0000D95E0000}"/>
    <cellStyle name="SAPBEXHLevel1X 3 5 2 2" xfId="6657" xr:uid="{00000000-0005-0000-0000-0000DA5E0000}"/>
    <cellStyle name="SAPBEXHLevel1X 3 5 2 2 2" xfId="11958" xr:uid="{00000000-0005-0000-0000-0000DB5E0000}"/>
    <cellStyle name="SAPBEXHLevel1X 3 5 2 2 2 2" xfId="25129" xr:uid="{00000000-0005-0000-0000-0000DC5E0000}"/>
    <cellStyle name="SAPBEXHLevel1X 3 5 2 2 2 2 2" xfId="37880" xr:uid="{00000000-0005-0000-0000-0000DD5E0000}"/>
    <cellStyle name="SAPBEXHLevel1X 3 5 2 2 3" xfId="20475" xr:uid="{00000000-0005-0000-0000-0000DE5E0000}"/>
    <cellStyle name="SAPBEXHLevel1X 3 5 2 2 3 2" xfId="33226" xr:uid="{00000000-0005-0000-0000-0000DF5E0000}"/>
    <cellStyle name="SAPBEXHLevel1X 3 5 2 3" xfId="11959" xr:uid="{00000000-0005-0000-0000-0000E05E0000}"/>
    <cellStyle name="SAPBEXHLevel1X 3 5 2 3 2" xfId="25130" xr:uid="{00000000-0005-0000-0000-0000E15E0000}"/>
    <cellStyle name="SAPBEXHLevel1X 3 5 2 3 2 2" xfId="37881" xr:uid="{00000000-0005-0000-0000-0000E25E0000}"/>
    <cellStyle name="SAPBEXHLevel1X 3 5 2 4" xfId="20474" xr:uid="{00000000-0005-0000-0000-0000E35E0000}"/>
    <cellStyle name="SAPBEXHLevel1X 3 5 2 4 2" xfId="33225" xr:uid="{00000000-0005-0000-0000-0000E45E0000}"/>
    <cellStyle name="SAPBEXHLevel1X 3 5 3" xfId="6658" xr:uid="{00000000-0005-0000-0000-0000E55E0000}"/>
    <cellStyle name="SAPBEXHLevel1X 3 5 3 2" xfId="11957" xr:uid="{00000000-0005-0000-0000-0000E65E0000}"/>
    <cellStyle name="SAPBEXHLevel1X 3 5 3 2 2" xfId="25128" xr:uid="{00000000-0005-0000-0000-0000E75E0000}"/>
    <cellStyle name="SAPBEXHLevel1X 3 5 3 2 2 2" xfId="37879" xr:uid="{00000000-0005-0000-0000-0000E85E0000}"/>
    <cellStyle name="SAPBEXHLevel1X 3 5 3 3" xfId="20476" xr:uid="{00000000-0005-0000-0000-0000E95E0000}"/>
    <cellStyle name="SAPBEXHLevel1X 3 5 3 3 2" xfId="33227" xr:uid="{00000000-0005-0000-0000-0000EA5E0000}"/>
    <cellStyle name="SAPBEXHLevel1X 3 5 4" xfId="11960" xr:uid="{00000000-0005-0000-0000-0000EB5E0000}"/>
    <cellStyle name="SAPBEXHLevel1X 3 5 4 2" xfId="25131" xr:uid="{00000000-0005-0000-0000-0000EC5E0000}"/>
    <cellStyle name="SAPBEXHLevel1X 3 5 4 2 2" xfId="37882" xr:uid="{00000000-0005-0000-0000-0000ED5E0000}"/>
    <cellStyle name="SAPBEXHLevel1X 3 5 5" xfId="20473" xr:uid="{00000000-0005-0000-0000-0000EE5E0000}"/>
    <cellStyle name="SAPBEXHLevel1X 3 5 5 2" xfId="33224" xr:uid="{00000000-0005-0000-0000-0000EF5E0000}"/>
    <cellStyle name="SAPBEXHLevel1X 3 6" xfId="6659" xr:uid="{00000000-0005-0000-0000-0000F05E0000}"/>
    <cellStyle name="SAPBEXHLevel1X 3 6 2" xfId="11956" xr:uid="{00000000-0005-0000-0000-0000F15E0000}"/>
    <cellStyle name="SAPBEXHLevel1X 3 6 2 2" xfId="25127" xr:uid="{00000000-0005-0000-0000-0000F25E0000}"/>
    <cellStyle name="SAPBEXHLevel1X 3 6 2 2 2" xfId="37878" xr:uid="{00000000-0005-0000-0000-0000F35E0000}"/>
    <cellStyle name="SAPBEXHLevel1X 3 6 3" xfId="20477" xr:uid="{00000000-0005-0000-0000-0000F45E0000}"/>
    <cellStyle name="SAPBEXHLevel1X 3 6 3 2" xfId="33228" xr:uid="{00000000-0005-0000-0000-0000F55E0000}"/>
    <cellStyle name="SAPBEXHLevel1X 3 7" xfId="11983" xr:uid="{00000000-0005-0000-0000-0000F65E0000}"/>
    <cellStyle name="SAPBEXHLevel1X 3 7 2" xfId="25154" xr:uid="{00000000-0005-0000-0000-0000F75E0000}"/>
    <cellStyle name="SAPBEXHLevel1X 3 7 2 2" xfId="37905" xr:uid="{00000000-0005-0000-0000-0000F85E0000}"/>
    <cellStyle name="SAPBEXHLevel1X 3 8" xfId="20449" xr:uid="{00000000-0005-0000-0000-0000F95E0000}"/>
    <cellStyle name="SAPBEXHLevel1X 3 8 2" xfId="33200" xr:uid="{00000000-0005-0000-0000-0000FA5E0000}"/>
    <cellStyle name="SAPBEXHLevel1X 30" xfId="6660" xr:uid="{00000000-0005-0000-0000-0000FB5E0000}"/>
    <cellStyle name="SAPBEXHLevel1X 30 2" xfId="6661" xr:uid="{00000000-0005-0000-0000-0000FC5E0000}"/>
    <cellStyle name="SAPBEXHLevel1X 30 2 2" xfId="6662" xr:uid="{00000000-0005-0000-0000-0000FD5E0000}"/>
    <cellStyle name="SAPBEXHLevel1X 30 2 2 2" xfId="6663" xr:uid="{00000000-0005-0000-0000-0000FE5E0000}"/>
    <cellStyle name="SAPBEXHLevel1X 30 2 2 2 2" xfId="11952" xr:uid="{00000000-0005-0000-0000-0000FF5E0000}"/>
    <cellStyle name="SAPBEXHLevel1X 30 2 2 2 2 2" xfId="25123" xr:uid="{00000000-0005-0000-0000-0000005F0000}"/>
    <cellStyle name="SAPBEXHLevel1X 30 2 2 2 2 2 2" xfId="37874" xr:uid="{00000000-0005-0000-0000-0000015F0000}"/>
    <cellStyle name="SAPBEXHLevel1X 30 2 2 2 3" xfId="20481" xr:uid="{00000000-0005-0000-0000-0000025F0000}"/>
    <cellStyle name="SAPBEXHLevel1X 30 2 2 2 3 2" xfId="33232" xr:uid="{00000000-0005-0000-0000-0000035F0000}"/>
    <cellStyle name="SAPBEXHLevel1X 30 2 2 3" xfId="11953" xr:uid="{00000000-0005-0000-0000-0000045F0000}"/>
    <cellStyle name="SAPBEXHLevel1X 30 2 2 3 2" xfId="25124" xr:uid="{00000000-0005-0000-0000-0000055F0000}"/>
    <cellStyle name="SAPBEXHLevel1X 30 2 2 3 2 2" xfId="37875" xr:uid="{00000000-0005-0000-0000-0000065F0000}"/>
    <cellStyle name="SAPBEXHLevel1X 30 2 2 4" xfId="20480" xr:uid="{00000000-0005-0000-0000-0000075F0000}"/>
    <cellStyle name="SAPBEXHLevel1X 30 2 2 4 2" xfId="33231" xr:uid="{00000000-0005-0000-0000-0000085F0000}"/>
    <cellStyle name="SAPBEXHLevel1X 30 2 3" xfId="6664" xr:uid="{00000000-0005-0000-0000-0000095F0000}"/>
    <cellStyle name="SAPBEXHLevel1X 30 2 3 2" xfId="11951" xr:uid="{00000000-0005-0000-0000-00000A5F0000}"/>
    <cellStyle name="SAPBEXHLevel1X 30 2 3 2 2" xfId="25122" xr:uid="{00000000-0005-0000-0000-00000B5F0000}"/>
    <cellStyle name="SAPBEXHLevel1X 30 2 3 2 2 2" xfId="37873" xr:uid="{00000000-0005-0000-0000-00000C5F0000}"/>
    <cellStyle name="SAPBEXHLevel1X 30 2 3 3" xfId="20482" xr:uid="{00000000-0005-0000-0000-00000D5F0000}"/>
    <cellStyle name="SAPBEXHLevel1X 30 2 3 3 2" xfId="33233" xr:uid="{00000000-0005-0000-0000-00000E5F0000}"/>
    <cellStyle name="SAPBEXHLevel1X 30 2 4" xfId="11954" xr:uid="{00000000-0005-0000-0000-00000F5F0000}"/>
    <cellStyle name="SAPBEXHLevel1X 30 2 4 2" xfId="25125" xr:uid="{00000000-0005-0000-0000-0000105F0000}"/>
    <cellStyle name="SAPBEXHLevel1X 30 2 4 2 2" xfId="37876" xr:uid="{00000000-0005-0000-0000-0000115F0000}"/>
    <cellStyle name="SAPBEXHLevel1X 30 2 5" xfId="20479" xr:uid="{00000000-0005-0000-0000-0000125F0000}"/>
    <cellStyle name="SAPBEXHLevel1X 30 2 5 2" xfId="33230" xr:uid="{00000000-0005-0000-0000-0000135F0000}"/>
    <cellStyle name="SAPBEXHLevel1X 30 3" xfId="6665" xr:uid="{00000000-0005-0000-0000-0000145F0000}"/>
    <cellStyle name="SAPBEXHLevel1X 30 3 2" xfId="11950" xr:uid="{00000000-0005-0000-0000-0000155F0000}"/>
    <cellStyle name="SAPBEXHLevel1X 30 3 2 2" xfId="25121" xr:uid="{00000000-0005-0000-0000-0000165F0000}"/>
    <cellStyle name="SAPBEXHLevel1X 30 3 2 2 2" xfId="37872" xr:uid="{00000000-0005-0000-0000-0000175F0000}"/>
    <cellStyle name="SAPBEXHLevel1X 30 3 3" xfId="20483" xr:uid="{00000000-0005-0000-0000-0000185F0000}"/>
    <cellStyle name="SAPBEXHLevel1X 30 3 3 2" xfId="33234" xr:uid="{00000000-0005-0000-0000-0000195F0000}"/>
    <cellStyle name="SAPBEXHLevel1X 30 4" xfId="11955" xr:uid="{00000000-0005-0000-0000-00001A5F0000}"/>
    <cellStyle name="SAPBEXHLevel1X 30 4 2" xfId="25126" xr:uid="{00000000-0005-0000-0000-00001B5F0000}"/>
    <cellStyle name="SAPBEXHLevel1X 30 4 2 2" xfId="37877" xr:uid="{00000000-0005-0000-0000-00001C5F0000}"/>
    <cellStyle name="SAPBEXHLevel1X 30 5" xfId="20478" xr:uid="{00000000-0005-0000-0000-00001D5F0000}"/>
    <cellStyle name="SAPBEXHLevel1X 30 5 2" xfId="33229" xr:uid="{00000000-0005-0000-0000-00001E5F0000}"/>
    <cellStyle name="SAPBEXHLevel1X 31" xfId="6666" xr:uid="{00000000-0005-0000-0000-00001F5F0000}"/>
    <cellStyle name="SAPBEXHLevel1X 31 2" xfId="6667" xr:uid="{00000000-0005-0000-0000-0000205F0000}"/>
    <cellStyle name="SAPBEXHLevel1X 31 2 2" xfId="6668" xr:uid="{00000000-0005-0000-0000-0000215F0000}"/>
    <cellStyle name="SAPBEXHLevel1X 31 2 2 2" xfId="6669" xr:uid="{00000000-0005-0000-0000-0000225F0000}"/>
    <cellStyle name="SAPBEXHLevel1X 31 2 2 2 2" xfId="11946" xr:uid="{00000000-0005-0000-0000-0000235F0000}"/>
    <cellStyle name="SAPBEXHLevel1X 31 2 2 2 2 2" xfId="25117" xr:uid="{00000000-0005-0000-0000-0000245F0000}"/>
    <cellStyle name="SAPBEXHLevel1X 31 2 2 2 2 2 2" xfId="37868" xr:uid="{00000000-0005-0000-0000-0000255F0000}"/>
    <cellStyle name="SAPBEXHLevel1X 31 2 2 2 3" xfId="20487" xr:uid="{00000000-0005-0000-0000-0000265F0000}"/>
    <cellStyle name="SAPBEXHLevel1X 31 2 2 2 3 2" xfId="33238" xr:uid="{00000000-0005-0000-0000-0000275F0000}"/>
    <cellStyle name="SAPBEXHLevel1X 31 2 2 3" xfId="11947" xr:uid="{00000000-0005-0000-0000-0000285F0000}"/>
    <cellStyle name="SAPBEXHLevel1X 31 2 2 3 2" xfId="25118" xr:uid="{00000000-0005-0000-0000-0000295F0000}"/>
    <cellStyle name="SAPBEXHLevel1X 31 2 2 3 2 2" xfId="37869" xr:uid="{00000000-0005-0000-0000-00002A5F0000}"/>
    <cellStyle name="SAPBEXHLevel1X 31 2 2 4" xfId="20486" xr:uid="{00000000-0005-0000-0000-00002B5F0000}"/>
    <cellStyle name="SAPBEXHLevel1X 31 2 2 4 2" xfId="33237" xr:uid="{00000000-0005-0000-0000-00002C5F0000}"/>
    <cellStyle name="SAPBEXHLevel1X 31 2 3" xfId="6670" xr:uid="{00000000-0005-0000-0000-00002D5F0000}"/>
    <cellStyle name="SAPBEXHLevel1X 31 2 3 2" xfId="11945" xr:uid="{00000000-0005-0000-0000-00002E5F0000}"/>
    <cellStyle name="SAPBEXHLevel1X 31 2 3 2 2" xfId="25116" xr:uid="{00000000-0005-0000-0000-00002F5F0000}"/>
    <cellStyle name="SAPBEXHLevel1X 31 2 3 2 2 2" xfId="37867" xr:uid="{00000000-0005-0000-0000-0000305F0000}"/>
    <cellStyle name="SAPBEXHLevel1X 31 2 3 3" xfId="20488" xr:uid="{00000000-0005-0000-0000-0000315F0000}"/>
    <cellStyle name="SAPBEXHLevel1X 31 2 3 3 2" xfId="33239" xr:uid="{00000000-0005-0000-0000-0000325F0000}"/>
    <cellStyle name="SAPBEXHLevel1X 31 2 4" xfId="11948" xr:uid="{00000000-0005-0000-0000-0000335F0000}"/>
    <cellStyle name="SAPBEXHLevel1X 31 2 4 2" xfId="25119" xr:uid="{00000000-0005-0000-0000-0000345F0000}"/>
    <cellStyle name="SAPBEXHLevel1X 31 2 4 2 2" xfId="37870" xr:uid="{00000000-0005-0000-0000-0000355F0000}"/>
    <cellStyle name="SAPBEXHLevel1X 31 2 5" xfId="20485" xr:uid="{00000000-0005-0000-0000-0000365F0000}"/>
    <cellStyle name="SAPBEXHLevel1X 31 2 5 2" xfId="33236" xr:uid="{00000000-0005-0000-0000-0000375F0000}"/>
    <cellStyle name="SAPBEXHLevel1X 31 3" xfId="6671" xr:uid="{00000000-0005-0000-0000-0000385F0000}"/>
    <cellStyle name="SAPBEXHLevel1X 31 3 2" xfId="11944" xr:uid="{00000000-0005-0000-0000-0000395F0000}"/>
    <cellStyle name="SAPBEXHLevel1X 31 3 2 2" xfId="25115" xr:uid="{00000000-0005-0000-0000-00003A5F0000}"/>
    <cellStyle name="SAPBEXHLevel1X 31 3 2 2 2" xfId="37866" xr:uid="{00000000-0005-0000-0000-00003B5F0000}"/>
    <cellStyle name="SAPBEXHLevel1X 31 3 3" xfId="20489" xr:uid="{00000000-0005-0000-0000-00003C5F0000}"/>
    <cellStyle name="SAPBEXHLevel1X 31 3 3 2" xfId="33240" xr:uid="{00000000-0005-0000-0000-00003D5F0000}"/>
    <cellStyle name="SAPBEXHLevel1X 31 4" xfId="11949" xr:uid="{00000000-0005-0000-0000-00003E5F0000}"/>
    <cellStyle name="SAPBEXHLevel1X 31 4 2" xfId="25120" xr:uid="{00000000-0005-0000-0000-00003F5F0000}"/>
    <cellStyle name="SAPBEXHLevel1X 31 4 2 2" xfId="37871" xr:uid="{00000000-0005-0000-0000-0000405F0000}"/>
    <cellStyle name="SAPBEXHLevel1X 31 5" xfId="20484" xr:uid="{00000000-0005-0000-0000-0000415F0000}"/>
    <cellStyle name="SAPBEXHLevel1X 31 5 2" xfId="33235" xr:uid="{00000000-0005-0000-0000-0000425F0000}"/>
    <cellStyle name="SAPBEXHLevel1X 32" xfId="6672" xr:uid="{00000000-0005-0000-0000-0000435F0000}"/>
    <cellStyle name="SAPBEXHLevel1X 32 2" xfId="6673" xr:uid="{00000000-0005-0000-0000-0000445F0000}"/>
    <cellStyle name="SAPBEXHLevel1X 32 2 2" xfId="6674" xr:uid="{00000000-0005-0000-0000-0000455F0000}"/>
    <cellStyle name="SAPBEXHLevel1X 32 2 2 2" xfId="6675" xr:uid="{00000000-0005-0000-0000-0000465F0000}"/>
    <cellStyle name="SAPBEXHLevel1X 32 2 2 2 2" xfId="11940" xr:uid="{00000000-0005-0000-0000-0000475F0000}"/>
    <cellStyle name="SAPBEXHLevel1X 32 2 2 2 2 2" xfId="25111" xr:uid="{00000000-0005-0000-0000-0000485F0000}"/>
    <cellStyle name="SAPBEXHLevel1X 32 2 2 2 2 2 2" xfId="37862" xr:uid="{00000000-0005-0000-0000-0000495F0000}"/>
    <cellStyle name="SAPBEXHLevel1X 32 2 2 2 3" xfId="20493" xr:uid="{00000000-0005-0000-0000-00004A5F0000}"/>
    <cellStyle name="SAPBEXHLevel1X 32 2 2 2 3 2" xfId="33244" xr:uid="{00000000-0005-0000-0000-00004B5F0000}"/>
    <cellStyle name="SAPBEXHLevel1X 32 2 2 3" xfId="11941" xr:uid="{00000000-0005-0000-0000-00004C5F0000}"/>
    <cellStyle name="SAPBEXHLevel1X 32 2 2 3 2" xfId="25112" xr:uid="{00000000-0005-0000-0000-00004D5F0000}"/>
    <cellStyle name="SAPBEXHLevel1X 32 2 2 3 2 2" xfId="37863" xr:uid="{00000000-0005-0000-0000-00004E5F0000}"/>
    <cellStyle name="SAPBEXHLevel1X 32 2 2 4" xfId="20492" xr:uid="{00000000-0005-0000-0000-00004F5F0000}"/>
    <cellStyle name="SAPBEXHLevel1X 32 2 2 4 2" xfId="33243" xr:uid="{00000000-0005-0000-0000-0000505F0000}"/>
    <cellStyle name="SAPBEXHLevel1X 32 2 3" xfId="6676" xr:uid="{00000000-0005-0000-0000-0000515F0000}"/>
    <cellStyle name="SAPBEXHLevel1X 32 2 3 2" xfId="11939" xr:uid="{00000000-0005-0000-0000-0000525F0000}"/>
    <cellStyle name="SAPBEXHLevel1X 32 2 3 2 2" xfId="25110" xr:uid="{00000000-0005-0000-0000-0000535F0000}"/>
    <cellStyle name="SAPBEXHLevel1X 32 2 3 2 2 2" xfId="37861" xr:uid="{00000000-0005-0000-0000-0000545F0000}"/>
    <cellStyle name="SAPBEXHLevel1X 32 2 3 3" xfId="20494" xr:uid="{00000000-0005-0000-0000-0000555F0000}"/>
    <cellStyle name="SAPBEXHLevel1X 32 2 3 3 2" xfId="33245" xr:uid="{00000000-0005-0000-0000-0000565F0000}"/>
    <cellStyle name="SAPBEXHLevel1X 32 2 4" xfId="11942" xr:uid="{00000000-0005-0000-0000-0000575F0000}"/>
    <cellStyle name="SAPBEXHLevel1X 32 2 4 2" xfId="25113" xr:uid="{00000000-0005-0000-0000-0000585F0000}"/>
    <cellStyle name="SAPBEXHLevel1X 32 2 4 2 2" xfId="37864" xr:uid="{00000000-0005-0000-0000-0000595F0000}"/>
    <cellStyle name="SAPBEXHLevel1X 32 2 5" xfId="20491" xr:uid="{00000000-0005-0000-0000-00005A5F0000}"/>
    <cellStyle name="SAPBEXHLevel1X 32 2 5 2" xfId="33242" xr:uid="{00000000-0005-0000-0000-00005B5F0000}"/>
    <cellStyle name="SAPBEXHLevel1X 32 3" xfId="6677" xr:uid="{00000000-0005-0000-0000-00005C5F0000}"/>
    <cellStyle name="SAPBEXHLevel1X 32 3 2" xfId="11938" xr:uid="{00000000-0005-0000-0000-00005D5F0000}"/>
    <cellStyle name="SAPBEXHLevel1X 32 3 2 2" xfId="25109" xr:uid="{00000000-0005-0000-0000-00005E5F0000}"/>
    <cellStyle name="SAPBEXHLevel1X 32 3 2 2 2" xfId="37860" xr:uid="{00000000-0005-0000-0000-00005F5F0000}"/>
    <cellStyle name="SAPBEXHLevel1X 32 3 3" xfId="20495" xr:uid="{00000000-0005-0000-0000-0000605F0000}"/>
    <cellStyle name="SAPBEXHLevel1X 32 3 3 2" xfId="33246" xr:uid="{00000000-0005-0000-0000-0000615F0000}"/>
    <cellStyle name="SAPBEXHLevel1X 32 4" xfId="11943" xr:uid="{00000000-0005-0000-0000-0000625F0000}"/>
    <cellStyle name="SAPBEXHLevel1X 32 4 2" xfId="25114" xr:uid="{00000000-0005-0000-0000-0000635F0000}"/>
    <cellStyle name="SAPBEXHLevel1X 32 4 2 2" xfId="37865" xr:uid="{00000000-0005-0000-0000-0000645F0000}"/>
    <cellStyle name="SAPBEXHLevel1X 32 5" xfId="20490" xr:uid="{00000000-0005-0000-0000-0000655F0000}"/>
    <cellStyle name="SAPBEXHLevel1X 32 5 2" xfId="33241" xr:uid="{00000000-0005-0000-0000-0000665F0000}"/>
    <cellStyle name="SAPBEXHLevel1X 33" xfId="6678" xr:uid="{00000000-0005-0000-0000-0000675F0000}"/>
    <cellStyle name="SAPBEXHLevel1X 33 2" xfId="6679" xr:uid="{00000000-0005-0000-0000-0000685F0000}"/>
    <cellStyle name="SAPBEXHLevel1X 33 2 2" xfId="6680" xr:uid="{00000000-0005-0000-0000-0000695F0000}"/>
    <cellStyle name="SAPBEXHLevel1X 33 2 2 2" xfId="6681" xr:uid="{00000000-0005-0000-0000-00006A5F0000}"/>
    <cellStyle name="SAPBEXHLevel1X 33 2 2 2 2" xfId="11934" xr:uid="{00000000-0005-0000-0000-00006B5F0000}"/>
    <cellStyle name="SAPBEXHLevel1X 33 2 2 2 2 2" xfId="25105" xr:uid="{00000000-0005-0000-0000-00006C5F0000}"/>
    <cellStyle name="SAPBEXHLevel1X 33 2 2 2 2 2 2" xfId="37856" xr:uid="{00000000-0005-0000-0000-00006D5F0000}"/>
    <cellStyle name="SAPBEXHLevel1X 33 2 2 2 3" xfId="20499" xr:uid="{00000000-0005-0000-0000-00006E5F0000}"/>
    <cellStyle name="SAPBEXHLevel1X 33 2 2 2 3 2" xfId="33250" xr:uid="{00000000-0005-0000-0000-00006F5F0000}"/>
    <cellStyle name="SAPBEXHLevel1X 33 2 2 3" xfId="11935" xr:uid="{00000000-0005-0000-0000-0000705F0000}"/>
    <cellStyle name="SAPBEXHLevel1X 33 2 2 3 2" xfId="25106" xr:uid="{00000000-0005-0000-0000-0000715F0000}"/>
    <cellStyle name="SAPBEXHLevel1X 33 2 2 3 2 2" xfId="37857" xr:uid="{00000000-0005-0000-0000-0000725F0000}"/>
    <cellStyle name="SAPBEXHLevel1X 33 2 2 4" xfId="20498" xr:uid="{00000000-0005-0000-0000-0000735F0000}"/>
    <cellStyle name="SAPBEXHLevel1X 33 2 2 4 2" xfId="33249" xr:uid="{00000000-0005-0000-0000-0000745F0000}"/>
    <cellStyle name="SAPBEXHLevel1X 33 2 3" xfId="6682" xr:uid="{00000000-0005-0000-0000-0000755F0000}"/>
    <cellStyle name="SAPBEXHLevel1X 33 2 3 2" xfId="11933" xr:uid="{00000000-0005-0000-0000-0000765F0000}"/>
    <cellStyle name="SAPBEXHLevel1X 33 2 3 2 2" xfId="25104" xr:uid="{00000000-0005-0000-0000-0000775F0000}"/>
    <cellStyle name="SAPBEXHLevel1X 33 2 3 2 2 2" xfId="37855" xr:uid="{00000000-0005-0000-0000-0000785F0000}"/>
    <cellStyle name="SAPBEXHLevel1X 33 2 3 3" xfId="20500" xr:uid="{00000000-0005-0000-0000-0000795F0000}"/>
    <cellStyle name="SAPBEXHLevel1X 33 2 3 3 2" xfId="33251" xr:uid="{00000000-0005-0000-0000-00007A5F0000}"/>
    <cellStyle name="SAPBEXHLevel1X 33 2 4" xfId="11936" xr:uid="{00000000-0005-0000-0000-00007B5F0000}"/>
    <cellStyle name="SAPBEXHLevel1X 33 2 4 2" xfId="25107" xr:uid="{00000000-0005-0000-0000-00007C5F0000}"/>
    <cellStyle name="SAPBEXHLevel1X 33 2 4 2 2" xfId="37858" xr:uid="{00000000-0005-0000-0000-00007D5F0000}"/>
    <cellStyle name="SAPBEXHLevel1X 33 2 5" xfId="20497" xr:uid="{00000000-0005-0000-0000-00007E5F0000}"/>
    <cellStyle name="SAPBEXHLevel1X 33 2 5 2" xfId="33248" xr:uid="{00000000-0005-0000-0000-00007F5F0000}"/>
    <cellStyle name="SAPBEXHLevel1X 33 3" xfId="6683" xr:uid="{00000000-0005-0000-0000-0000805F0000}"/>
    <cellStyle name="SAPBEXHLevel1X 33 3 2" xfId="11932" xr:uid="{00000000-0005-0000-0000-0000815F0000}"/>
    <cellStyle name="SAPBEXHLevel1X 33 3 2 2" xfId="25103" xr:uid="{00000000-0005-0000-0000-0000825F0000}"/>
    <cellStyle name="SAPBEXHLevel1X 33 3 2 2 2" xfId="37854" xr:uid="{00000000-0005-0000-0000-0000835F0000}"/>
    <cellStyle name="SAPBEXHLevel1X 33 3 3" xfId="20501" xr:uid="{00000000-0005-0000-0000-0000845F0000}"/>
    <cellStyle name="SAPBEXHLevel1X 33 3 3 2" xfId="33252" xr:uid="{00000000-0005-0000-0000-0000855F0000}"/>
    <cellStyle name="SAPBEXHLevel1X 33 4" xfId="11937" xr:uid="{00000000-0005-0000-0000-0000865F0000}"/>
    <cellStyle name="SAPBEXHLevel1X 33 4 2" xfId="25108" xr:uid="{00000000-0005-0000-0000-0000875F0000}"/>
    <cellStyle name="SAPBEXHLevel1X 33 4 2 2" xfId="37859" xr:uid="{00000000-0005-0000-0000-0000885F0000}"/>
    <cellStyle name="SAPBEXHLevel1X 33 5" xfId="20496" xr:uid="{00000000-0005-0000-0000-0000895F0000}"/>
    <cellStyle name="SAPBEXHLevel1X 33 5 2" xfId="33247" xr:uid="{00000000-0005-0000-0000-00008A5F0000}"/>
    <cellStyle name="SAPBEXHLevel1X 34" xfId="6684" xr:uid="{00000000-0005-0000-0000-00008B5F0000}"/>
    <cellStyle name="SAPBEXHLevel1X 34 2" xfId="6685" xr:uid="{00000000-0005-0000-0000-00008C5F0000}"/>
    <cellStyle name="SAPBEXHLevel1X 34 2 2" xfId="6686" xr:uid="{00000000-0005-0000-0000-00008D5F0000}"/>
    <cellStyle name="SAPBEXHLevel1X 34 2 2 2" xfId="6687" xr:uid="{00000000-0005-0000-0000-00008E5F0000}"/>
    <cellStyle name="SAPBEXHLevel1X 34 2 2 2 2" xfId="11928" xr:uid="{00000000-0005-0000-0000-00008F5F0000}"/>
    <cellStyle name="SAPBEXHLevel1X 34 2 2 2 2 2" xfId="25099" xr:uid="{00000000-0005-0000-0000-0000905F0000}"/>
    <cellStyle name="SAPBEXHLevel1X 34 2 2 2 2 2 2" xfId="37850" xr:uid="{00000000-0005-0000-0000-0000915F0000}"/>
    <cellStyle name="SAPBEXHLevel1X 34 2 2 2 3" xfId="20505" xr:uid="{00000000-0005-0000-0000-0000925F0000}"/>
    <cellStyle name="SAPBEXHLevel1X 34 2 2 2 3 2" xfId="33256" xr:uid="{00000000-0005-0000-0000-0000935F0000}"/>
    <cellStyle name="SAPBEXHLevel1X 34 2 2 3" xfId="11929" xr:uid="{00000000-0005-0000-0000-0000945F0000}"/>
    <cellStyle name="SAPBEXHLevel1X 34 2 2 3 2" xfId="25100" xr:uid="{00000000-0005-0000-0000-0000955F0000}"/>
    <cellStyle name="SAPBEXHLevel1X 34 2 2 3 2 2" xfId="37851" xr:uid="{00000000-0005-0000-0000-0000965F0000}"/>
    <cellStyle name="SAPBEXHLevel1X 34 2 2 4" xfId="20504" xr:uid="{00000000-0005-0000-0000-0000975F0000}"/>
    <cellStyle name="SAPBEXHLevel1X 34 2 2 4 2" xfId="33255" xr:uid="{00000000-0005-0000-0000-0000985F0000}"/>
    <cellStyle name="SAPBEXHLevel1X 34 2 3" xfId="6688" xr:uid="{00000000-0005-0000-0000-0000995F0000}"/>
    <cellStyle name="SAPBEXHLevel1X 34 2 3 2" xfId="11927" xr:uid="{00000000-0005-0000-0000-00009A5F0000}"/>
    <cellStyle name="SAPBEXHLevel1X 34 2 3 2 2" xfId="25098" xr:uid="{00000000-0005-0000-0000-00009B5F0000}"/>
    <cellStyle name="SAPBEXHLevel1X 34 2 3 2 2 2" xfId="37849" xr:uid="{00000000-0005-0000-0000-00009C5F0000}"/>
    <cellStyle name="SAPBEXHLevel1X 34 2 3 3" xfId="20506" xr:uid="{00000000-0005-0000-0000-00009D5F0000}"/>
    <cellStyle name="SAPBEXHLevel1X 34 2 3 3 2" xfId="33257" xr:uid="{00000000-0005-0000-0000-00009E5F0000}"/>
    <cellStyle name="SAPBEXHLevel1X 34 2 4" xfId="11930" xr:uid="{00000000-0005-0000-0000-00009F5F0000}"/>
    <cellStyle name="SAPBEXHLevel1X 34 2 4 2" xfId="25101" xr:uid="{00000000-0005-0000-0000-0000A05F0000}"/>
    <cellStyle name="SAPBEXHLevel1X 34 2 4 2 2" xfId="37852" xr:uid="{00000000-0005-0000-0000-0000A15F0000}"/>
    <cellStyle name="SAPBEXHLevel1X 34 2 5" xfId="20503" xr:uid="{00000000-0005-0000-0000-0000A25F0000}"/>
    <cellStyle name="SAPBEXHLevel1X 34 2 5 2" xfId="33254" xr:uid="{00000000-0005-0000-0000-0000A35F0000}"/>
    <cellStyle name="SAPBEXHLevel1X 34 3" xfId="6689" xr:uid="{00000000-0005-0000-0000-0000A45F0000}"/>
    <cellStyle name="SAPBEXHLevel1X 34 3 2" xfId="11926" xr:uid="{00000000-0005-0000-0000-0000A55F0000}"/>
    <cellStyle name="SAPBEXHLevel1X 34 3 2 2" xfId="25097" xr:uid="{00000000-0005-0000-0000-0000A65F0000}"/>
    <cellStyle name="SAPBEXHLevel1X 34 3 2 2 2" xfId="37848" xr:uid="{00000000-0005-0000-0000-0000A75F0000}"/>
    <cellStyle name="SAPBEXHLevel1X 34 3 3" xfId="20507" xr:uid="{00000000-0005-0000-0000-0000A85F0000}"/>
    <cellStyle name="SAPBEXHLevel1X 34 3 3 2" xfId="33258" xr:uid="{00000000-0005-0000-0000-0000A95F0000}"/>
    <cellStyle name="SAPBEXHLevel1X 34 4" xfId="11931" xr:uid="{00000000-0005-0000-0000-0000AA5F0000}"/>
    <cellStyle name="SAPBEXHLevel1X 34 4 2" xfId="25102" xr:uid="{00000000-0005-0000-0000-0000AB5F0000}"/>
    <cellStyle name="SAPBEXHLevel1X 34 4 2 2" xfId="37853" xr:uid="{00000000-0005-0000-0000-0000AC5F0000}"/>
    <cellStyle name="SAPBEXHLevel1X 34 5" xfId="20502" xr:uid="{00000000-0005-0000-0000-0000AD5F0000}"/>
    <cellStyle name="SAPBEXHLevel1X 34 5 2" xfId="33253" xr:uid="{00000000-0005-0000-0000-0000AE5F0000}"/>
    <cellStyle name="SAPBEXHLevel1X 35" xfId="6690" xr:uid="{00000000-0005-0000-0000-0000AF5F0000}"/>
    <cellStyle name="SAPBEXHLevel1X 35 2" xfId="6691" xr:uid="{00000000-0005-0000-0000-0000B05F0000}"/>
    <cellStyle name="SAPBEXHLevel1X 35 2 2" xfId="6692" xr:uid="{00000000-0005-0000-0000-0000B15F0000}"/>
    <cellStyle name="SAPBEXHLevel1X 35 2 2 2" xfId="6693" xr:uid="{00000000-0005-0000-0000-0000B25F0000}"/>
    <cellStyle name="SAPBEXHLevel1X 35 2 2 2 2" xfId="11922" xr:uid="{00000000-0005-0000-0000-0000B35F0000}"/>
    <cellStyle name="SAPBEXHLevel1X 35 2 2 2 2 2" xfId="25093" xr:uid="{00000000-0005-0000-0000-0000B45F0000}"/>
    <cellStyle name="SAPBEXHLevel1X 35 2 2 2 2 2 2" xfId="37844" xr:uid="{00000000-0005-0000-0000-0000B55F0000}"/>
    <cellStyle name="SAPBEXHLevel1X 35 2 2 2 3" xfId="20511" xr:uid="{00000000-0005-0000-0000-0000B65F0000}"/>
    <cellStyle name="SAPBEXHLevel1X 35 2 2 2 3 2" xfId="33262" xr:uid="{00000000-0005-0000-0000-0000B75F0000}"/>
    <cellStyle name="SAPBEXHLevel1X 35 2 2 3" xfId="11923" xr:uid="{00000000-0005-0000-0000-0000B85F0000}"/>
    <cellStyle name="SAPBEXHLevel1X 35 2 2 3 2" xfId="25094" xr:uid="{00000000-0005-0000-0000-0000B95F0000}"/>
    <cellStyle name="SAPBEXHLevel1X 35 2 2 3 2 2" xfId="37845" xr:uid="{00000000-0005-0000-0000-0000BA5F0000}"/>
    <cellStyle name="SAPBEXHLevel1X 35 2 2 4" xfId="20510" xr:uid="{00000000-0005-0000-0000-0000BB5F0000}"/>
    <cellStyle name="SAPBEXHLevel1X 35 2 2 4 2" xfId="33261" xr:uid="{00000000-0005-0000-0000-0000BC5F0000}"/>
    <cellStyle name="SAPBEXHLevel1X 35 2 3" xfId="6694" xr:uid="{00000000-0005-0000-0000-0000BD5F0000}"/>
    <cellStyle name="SAPBEXHLevel1X 35 2 3 2" xfId="11921" xr:uid="{00000000-0005-0000-0000-0000BE5F0000}"/>
    <cellStyle name="SAPBEXHLevel1X 35 2 3 2 2" xfId="25092" xr:uid="{00000000-0005-0000-0000-0000BF5F0000}"/>
    <cellStyle name="SAPBEXHLevel1X 35 2 3 2 2 2" xfId="37843" xr:uid="{00000000-0005-0000-0000-0000C05F0000}"/>
    <cellStyle name="SAPBEXHLevel1X 35 2 3 3" xfId="20512" xr:uid="{00000000-0005-0000-0000-0000C15F0000}"/>
    <cellStyle name="SAPBEXHLevel1X 35 2 3 3 2" xfId="33263" xr:uid="{00000000-0005-0000-0000-0000C25F0000}"/>
    <cellStyle name="SAPBEXHLevel1X 35 2 4" xfId="11924" xr:uid="{00000000-0005-0000-0000-0000C35F0000}"/>
    <cellStyle name="SAPBEXHLevel1X 35 2 4 2" xfId="25095" xr:uid="{00000000-0005-0000-0000-0000C45F0000}"/>
    <cellStyle name="SAPBEXHLevel1X 35 2 4 2 2" xfId="37846" xr:uid="{00000000-0005-0000-0000-0000C55F0000}"/>
    <cellStyle name="SAPBEXHLevel1X 35 2 5" xfId="20509" xr:uid="{00000000-0005-0000-0000-0000C65F0000}"/>
    <cellStyle name="SAPBEXHLevel1X 35 2 5 2" xfId="33260" xr:uid="{00000000-0005-0000-0000-0000C75F0000}"/>
    <cellStyle name="SAPBEXHLevel1X 35 3" xfId="6695" xr:uid="{00000000-0005-0000-0000-0000C85F0000}"/>
    <cellStyle name="SAPBEXHLevel1X 35 3 2" xfId="11920" xr:uid="{00000000-0005-0000-0000-0000C95F0000}"/>
    <cellStyle name="SAPBEXHLevel1X 35 3 2 2" xfId="25091" xr:uid="{00000000-0005-0000-0000-0000CA5F0000}"/>
    <cellStyle name="SAPBEXHLevel1X 35 3 2 2 2" xfId="37842" xr:uid="{00000000-0005-0000-0000-0000CB5F0000}"/>
    <cellStyle name="SAPBEXHLevel1X 35 3 3" xfId="20513" xr:uid="{00000000-0005-0000-0000-0000CC5F0000}"/>
    <cellStyle name="SAPBEXHLevel1X 35 3 3 2" xfId="33264" xr:uid="{00000000-0005-0000-0000-0000CD5F0000}"/>
    <cellStyle name="SAPBEXHLevel1X 35 4" xfId="11925" xr:uid="{00000000-0005-0000-0000-0000CE5F0000}"/>
    <cellStyle name="SAPBEXHLevel1X 35 4 2" xfId="25096" xr:uid="{00000000-0005-0000-0000-0000CF5F0000}"/>
    <cellStyle name="SAPBEXHLevel1X 35 4 2 2" xfId="37847" xr:uid="{00000000-0005-0000-0000-0000D05F0000}"/>
    <cellStyle name="SAPBEXHLevel1X 35 5" xfId="20508" xr:uid="{00000000-0005-0000-0000-0000D15F0000}"/>
    <cellStyle name="SAPBEXHLevel1X 35 5 2" xfId="33259" xr:uid="{00000000-0005-0000-0000-0000D25F0000}"/>
    <cellStyle name="SAPBEXHLevel1X 36" xfId="6696" xr:uid="{00000000-0005-0000-0000-0000D35F0000}"/>
    <cellStyle name="SAPBEXHLevel1X 36 2" xfId="6697" xr:uid="{00000000-0005-0000-0000-0000D45F0000}"/>
    <cellStyle name="SAPBEXHLevel1X 36 2 2" xfId="6698" xr:uid="{00000000-0005-0000-0000-0000D55F0000}"/>
    <cellStyle name="SAPBEXHLevel1X 36 2 2 2" xfId="6699" xr:uid="{00000000-0005-0000-0000-0000D65F0000}"/>
    <cellStyle name="SAPBEXHLevel1X 36 2 2 2 2" xfId="11916" xr:uid="{00000000-0005-0000-0000-0000D75F0000}"/>
    <cellStyle name="SAPBEXHLevel1X 36 2 2 2 2 2" xfId="25087" xr:uid="{00000000-0005-0000-0000-0000D85F0000}"/>
    <cellStyle name="SAPBEXHLevel1X 36 2 2 2 2 2 2" xfId="37838" xr:uid="{00000000-0005-0000-0000-0000D95F0000}"/>
    <cellStyle name="SAPBEXHLevel1X 36 2 2 2 3" xfId="20517" xr:uid="{00000000-0005-0000-0000-0000DA5F0000}"/>
    <cellStyle name="SAPBEXHLevel1X 36 2 2 2 3 2" xfId="33268" xr:uid="{00000000-0005-0000-0000-0000DB5F0000}"/>
    <cellStyle name="SAPBEXHLevel1X 36 2 2 3" xfId="11917" xr:uid="{00000000-0005-0000-0000-0000DC5F0000}"/>
    <cellStyle name="SAPBEXHLevel1X 36 2 2 3 2" xfId="25088" xr:uid="{00000000-0005-0000-0000-0000DD5F0000}"/>
    <cellStyle name="SAPBEXHLevel1X 36 2 2 3 2 2" xfId="37839" xr:uid="{00000000-0005-0000-0000-0000DE5F0000}"/>
    <cellStyle name="SAPBEXHLevel1X 36 2 2 4" xfId="20516" xr:uid="{00000000-0005-0000-0000-0000DF5F0000}"/>
    <cellStyle name="SAPBEXHLevel1X 36 2 2 4 2" xfId="33267" xr:uid="{00000000-0005-0000-0000-0000E05F0000}"/>
    <cellStyle name="SAPBEXHLevel1X 36 2 3" xfId="6700" xr:uid="{00000000-0005-0000-0000-0000E15F0000}"/>
    <cellStyle name="SAPBEXHLevel1X 36 2 3 2" xfId="11915" xr:uid="{00000000-0005-0000-0000-0000E25F0000}"/>
    <cellStyle name="SAPBEXHLevel1X 36 2 3 2 2" xfId="25086" xr:uid="{00000000-0005-0000-0000-0000E35F0000}"/>
    <cellStyle name="SAPBEXHLevel1X 36 2 3 2 2 2" xfId="37837" xr:uid="{00000000-0005-0000-0000-0000E45F0000}"/>
    <cellStyle name="SAPBEXHLevel1X 36 2 3 3" xfId="20518" xr:uid="{00000000-0005-0000-0000-0000E55F0000}"/>
    <cellStyle name="SAPBEXHLevel1X 36 2 3 3 2" xfId="33269" xr:uid="{00000000-0005-0000-0000-0000E65F0000}"/>
    <cellStyle name="SAPBEXHLevel1X 36 2 4" xfId="11918" xr:uid="{00000000-0005-0000-0000-0000E75F0000}"/>
    <cellStyle name="SAPBEXHLevel1X 36 2 4 2" xfId="25089" xr:uid="{00000000-0005-0000-0000-0000E85F0000}"/>
    <cellStyle name="SAPBEXHLevel1X 36 2 4 2 2" xfId="37840" xr:uid="{00000000-0005-0000-0000-0000E95F0000}"/>
    <cellStyle name="SAPBEXHLevel1X 36 2 5" xfId="20515" xr:uid="{00000000-0005-0000-0000-0000EA5F0000}"/>
    <cellStyle name="SAPBEXHLevel1X 36 2 5 2" xfId="33266" xr:uid="{00000000-0005-0000-0000-0000EB5F0000}"/>
    <cellStyle name="SAPBEXHLevel1X 36 3" xfId="6701" xr:uid="{00000000-0005-0000-0000-0000EC5F0000}"/>
    <cellStyle name="SAPBEXHLevel1X 36 3 2" xfId="11914" xr:uid="{00000000-0005-0000-0000-0000ED5F0000}"/>
    <cellStyle name="SAPBEXHLevel1X 36 3 2 2" xfId="25085" xr:uid="{00000000-0005-0000-0000-0000EE5F0000}"/>
    <cellStyle name="SAPBEXHLevel1X 36 3 2 2 2" xfId="37836" xr:uid="{00000000-0005-0000-0000-0000EF5F0000}"/>
    <cellStyle name="SAPBEXHLevel1X 36 3 3" xfId="20519" xr:uid="{00000000-0005-0000-0000-0000F05F0000}"/>
    <cellStyle name="SAPBEXHLevel1X 36 3 3 2" xfId="33270" xr:uid="{00000000-0005-0000-0000-0000F15F0000}"/>
    <cellStyle name="SAPBEXHLevel1X 36 4" xfId="11919" xr:uid="{00000000-0005-0000-0000-0000F25F0000}"/>
    <cellStyle name="SAPBEXHLevel1X 36 4 2" xfId="25090" xr:uid="{00000000-0005-0000-0000-0000F35F0000}"/>
    <cellStyle name="SAPBEXHLevel1X 36 4 2 2" xfId="37841" xr:uid="{00000000-0005-0000-0000-0000F45F0000}"/>
    <cellStyle name="SAPBEXHLevel1X 36 5" xfId="20514" xr:uid="{00000000-0005-0000-0000-0000F55F0000}"/>
    <cellStyle name="SAPBEXHLevel1X 36 5 2" xfId="33265" xr:uid="{00000000-0005-0000-0000-0000F65F0000}"/>
    <cellStyle name="SAPBEXHLevel1X 37" xfId="6702" xr:uid="{00000000-0005-0000-0000-0000F75F0000}"/>
    <cellStyle name="SAPBEXHLevel1X 37 2" xfId="6703" xr:uid="{00000000-0005-0000-0000-0000F85F0000}"/>
    <cellStyle name="SAPBEXHLevel1X 37 2 2" xfId="11912" xr:uid="{00000000-0005-0000-0000-0000F95F0000}"/>
    <cellStyle name="SAPBEXHLevel1X 37 2 2 2" xfId="25083" xr:uid="{00000000-0005-0000-0000-0000FA5F0000}"/>
    <cellStyle name="SAPBEXHLevel1X 37 2 2 2 2" xfId="37834" xr:uid="{00000000-0005-0000-0000-0000FB5F0000}"/>
    <cellStyle name="SAPBEXHLevel1X 37 2 3" xfId="20521" xr:uid="{00000000-0005-0000-0000-0000FC5F0000}"/>
    <cellStyle name="SAPBEXHLevel1X 37 2 3 2" xfId="33272" xr:uid="{00000000-0005-0000-0000-0000FD5F0000}"/>
    <cellStyle name="SAPBEXHLevel1X 37 3" xfId="11913" xr:uid="{00000000-0005-0000-0000-0000FE5F0000}"/>
    <cellStyle name="SAPBEXHLevel1X 37 3 2" xfId="25084" xr:uid="{00000000-0005-0000-0000-0000FF5F0000}"/>
    <cellStyle name="SAPBEXHLevel1X 37 3 2 2" xfId="37835" xr:uid="{00000000-0005-0000-0000-000000600000}"/>
    <cellStyle name="SAPBEXHLevel1X 37 4" xfId="20520" xr:uid="{00000000-0005-0000-0000-000001600000}"/>
    <cellStyle name="SAPBEXHLevel1X 37 4 2" xfId="33271" xr:uid="{00000000-0005-0000-0000-000002600000}"/>
    <cellStyle name="SAPBEXHLevel1X 38" xfId="6704" xr:uid="{00000000-0005-0000-0000-000003600000}"/>
    <cellStyle name="SAPBEXHLevel1X 38 2" xfId="6705" xr:uid="{00000000-0005-0000-0000-000004600000}"/>
    <cellStyle name="SAPBEXHLevel1X 38 2 2" xfId="11910" xr:uid="{00000000-0005-0000-0000-000005600000}"/>
    <cellStyle name="SAPBEXHLevel1X 38 2 2 2" xfId="25081" xr:uid="{00000000-0005-0000-0000-000006600000}"/>
    <cellStyle name="SAPBEXHLevel1X 38 2 2 2 2" xfId="37832" xr:uid="{00000000-0005-0000-0000-000007600000}"/>
    <cellStyle name="SAPBEXHLevel1X 38 2 3" xfId="20523" xr:uid="{00000000-0005-0000-0000-000008600000}"/>
    <cellStyle name="SAPBEXHLevel1X 38 2 3 2" xfId="33274" xr:uid="{00000000-0005-0000-0000-000009600000}"/>
    <cellStyle name="SAPBEXHLevel1X 38 3" xfId="11911" xr:uid="{00000000-0005-0000-0000-00000A600000}"/>
    <cellStyle name="SAPBEXHLevel1X 38 3 2" xfId="25082" xr:uid="{00000000-0005-0000-0000-00000B600000}"/>
    <cellStyle name="SAPBEXHLevel1X 38 3 2 2" xfId="37833" xr:uid="{00000000-0005-0000-0000-00000C600000}"/>
    <cellStyle name="SAPBEXHLevel1X 38 4" xfId="20522" xr:uid="{00000000-0005-0000-0000-00000D600000}"/>
    <cellStyle name="SAPBEXHLevel1X 38 4 2" xfId="33273" xr:uid="{00000000-0005-0000-0000-00000E600000}"/>
    <cellStyle name="SAPBEXHLevel1X 39" xfId="6706" xr:uid="{00000000-0005-0000-0000-00000F600000}"/>
    <cellStyle name="SAPBEXHLevel1X 39 2" xfId="6707" xr:uid="{00000000-0005-0000-0000-000010600000}"/>
    <cellStyle name="SAPBEXHLevel1X 39 2 2" xfId="11908" xr:uid="{00000000-0005-0000-0000-000011600000}"/>
    <cellStyle name="SAPBEXHLevel1X 39 2 2 2" xfId="25079" xr:uid="{00000000-0005-0000-0000-000012600000}"/>
    <cellStyle name="SAPBEXHLevel1X 39 2 2 2 2" xfId="37830" xr:uid="{00000000-0005-0000-0000-000013600000}"/>
    <cellStyle name="SAPBEXHLevel1X 39 2 3" xfId="20525" xr:uid="{00000000-0005-0000-0000-000014600000}"/>
    <cellStyle name="SAPBEXHLevel1X 39 2 3 2" xfId="33276" xr:uid="{00000000-0005-0000-0000-000015600000}"/>
    <cellStyle name="SAPBEXHLevel1X 39 3" xfId="11909" xr:uid="{00000000-0005-0000-0000-000016600000}"/>
    <cellStyle name="SAPBEXHLevel1X 39 3 2" xfId="25080" xr:uid="{00000000-0005-0000-0000-000017600000}"/>
    <cellStyle name="SAPBEXHLevel1X 39 3 2 2" xfId="37831" xr:uid="{00000000-0005-0000-0000-000018600000}"/>
    <cellStyle name="SAPBEXHLevel1X 39 4" xfId="20524" xr:uid="{00000000-0005-0000-0000-000019600000}"/>
    <cellStyle name="SAPBEXHLevel1X 39 4 2" xfId="33275" xr:uid="{00000000-0005-0000-0000-00001A600000}"/>
    <cellStyle name="SAPBEXHLevel1X 4" xfId="6708" xr:uid="{00000000-0005-0000-0000-00001B600000}"/>
    <cellStyle name="SAPBEXHLevel1X 4 2" xfId="6709" xr:uid="{00000000-0005-0000-0000-00001C600000}"/>
    <cellStyle name="SAPBEXHLevel1X 4 2 2" xfId="6710" xr:uid="{00000000-0005-0000-0000-00001D600000}"/>
    <cellStyle name="SAPBEXHLevel1X 4 2 2 2" xfId="6711" xr:uid="{00000000-0005-0000-0000-00001E600000}"/>
    <cellStyle name="SAPBEXHLevel1X 4 2 2 2 2" xfId="6712" xr:uid="{00000000-0005-0000-0000-00001F600000}"/>
    <cellStyle name="SAPBEXHLevel1X 4 2 2 2 2 2" xfId="11903" xr:uid="{00000000-0005-0000-0000-000020600000}"/>
    <cellStyle name="SAPBEXHLevel1X 4 2 2 2 2 2 2" xfId="25074" xr:uid="{00000000-0005-0000-0000-000021600000}"/>
    <cellStyle name="SAPBEXHLevel1X 4 2 2 2 2 2 2 2" xfId="37825" xr:uid="{00000000-0005-0000-0000-000022600000}"/>
    <cellStyle name="SAPBEXHLevel1X 4 2 2 2 2 3" xfId="20530" xr:uid="{00000000-0005-0000-0000-000023600000}"/>
    <cellStyle name="SAPBEXHLevel1X 4 2 2 2 2 3 2" xfId="33281" xr:uid="{00000000-0005-0000-0000-000024600000}"/>
    <cellStyle name="SAPBEXHLevel1X 4 2 2 2 3" xfId="11904" xr:uid="{00000000-0005-0000-0000-000025600000}"/>
    <cellStyle name="SAPBEXHLevel1X 4 2 2 2 3 2" xfId="25075" xr:uid="{00000000-0005-0000-0000-000026600000}"/>
    <cellStyle name="SAPBEXHLevel1X 4 2 2 2 3 2 2" xfId="37826" xr:uid="{00000000-0005-0000-0000-000027600000}"/>
    <cellStyle name="SAPBEXHLevel1X 4 2 2 2 4" xfId="20529" xr:uid="{00000000-0005-0000-0000-000028600000}"/>
    <cellStyle name="SAPBEXHLevel1X 4 2 2 2 4 2" xfId="33280" xr:uid="{00000000-0005-0000-0000-000029600000}"/>
    <cellStyle name="SAPBEXHLevel1X 4 2 2 3" xfId="6713" xr:uid="{00000000-0005-0000-0000-00002A600000}"/>
    <cellStyle name="SAPBEXHLevel1X 4 2 2 3 2" xfId="11902" xr:uid="{00000000-0005-0000-0000-00002B600000}"/>
    <cellStyle name="SAPBEXHLevel1X 4 2 2 3 2 2" xfId="25073" xr:uid="{00000000-0005-0000-0000-00002C600000}"/>
    <cellStyle name="SAPBEXHLevel1X 4 2 2 3 2 2 2" xfId="37824" xr:uid="{00000000-0005-0000-0000-00002D600000}"/>
    <cellStyle name="SAPBEXHLevel1X 4 2 2 3 3" xfId="20531" xr:uid="{00000000-0005-0000-0000-00002E600000}"/>
    <cellStyle name="SAPBEXHLevel1X 4 2 2 3 3 2" xfId="33282" xr:uid="{00000000-0005-0000-0000-00002F600000}"/>
    <cellStyle name="SAPBEXHLevel1X 4 2 2 4" xfId="11905" xr:uid="{00000000-0005-0000-0000-000030600000}"/>
    <cellStyle name="SAPBEXHLevel1X 4 2 2 4 2" xfId="25076" xr:uid="{00000000-0005-0000-0000-000031600000}"/>
    <cellStyle name="SAPBEXHLevel1X 4 2 2 4 2 2" xfId="37827" xr:uid="{00000000-0005-0000-0000-000032600000}"/>
    <cellStyle name="SAPBEXHLevel1X 4 2 2 5" xfId="20528" xr:uid="{00000000-0005-0000-0000-000033600000}"/>
    <cellStyle name="SAPBEXHLevel1X 4 2 2 5 2" xfId="33279" xr:uid="{00000000-0005-0000-0000-000034600000}"/>
    <cellStyle name="SAPBEXHLevel1X 4 2 3" xfId="6714" xr:uid="{00000000-0005-0000-0000-000035600000}"/>
    <cellStyle name="SAPBEXHLevel1X 4 2 3 2" xfId="11901" xr:uid="{00000000-0005-0000-0000-000036600000}"/>
    <cellStyle name="SAPBEXHLevel1X 4 2 3 2 2" xfId="25072" xr:uid="{00000000-0005-0000-0000-000037600000}"/>
    <cellStyle name="SAPBEXHLevel1X 4 2 3 2 2 2" xfId="37823" xr:uid="{00000000-0005-0000-0000-000038600000}"/>
    <cellStyle name="SAPBEXHLevel1X 4 2 3 3" xfId="20532" xr:uid="{00000000-0005-0000-0000-000039600000}"/>
    <cellStyle name="SAPBEXHLevel1X 4 2 3 3 2" xfId="33283" xr:uid="{00000000-0005-0000-0000-00003A600000}"/>
    <cellStyle name="SAPBEXHLevel1X 4 2 4" xfId="6715" xr:uid="{00000000-0005-0000-0000-00003B600000}"/>
    <cellStyle name="SAPBEXHLevel1X 4 2 4 2" xfId="11900" xr:uid="{00000000-0005-0000-0000-00003C600000}"/>
    <cellStyle name="SAPBEXHLevel1X 4 2 4 2 2" xfId="25071" xr:uid="{00000000-0005-0000-0000-00003D600000}"/>
    <cellStyle name="SAPBEXHLevel1X 4 2 4 2 2 2" xfId="37822" xr:uid="{00000000-0005-0000-0000-00003E600000}"/>
    <cellStyle name="SAPBEXHLevel1X 4 2 4 3" xfId="20533" xr:uid="{00000000-0005-0000-0000-00003F600000}"/>
    <cellStyle name="SAPBEXHLevel1X 4 2 4 3 2" xfId="33284" xr:uid="{00000000-0005-0000-0000-000040600000}"/>
    <cellStyle name="SAPBEXHLevel1X 4 2 5" xfId="11906" xr:uid="{00000000-0005-0000-0000-000041600000}"/>
    <cellStyle name="SAPBEXHLevel1X 4 2 5 2" xfId="25077" xr:uid="{00000000-0005-0000-0000-000042600000}"/>
    <cellStyle name="SAPBEXHLevel1X 4 2 5 2 2" xfId="37828" xr:uid="{00000000-0005-0000-0000-000043600000}"/>
    <cellStyle name="SAPBEXHLevel1X 4 2 6" xfId="20527" xr:uid="{00000000-0005-0000-0000-000044600000}"/>
    <cellStyle name="SAPBEXHLevel1X 4 2 6 2" xfId="33278" xr:uid="{00000000-0005-0000-0000-000045600000}"/>
    <cellStyle name="SAPBEXHLevel1X 4 3" xfId="6716" xr:uid="{00000000-0005-0000-0000-000046600000}"/>
    <cellStyle name="SAPBEXHLevel1X 4 3 2" xfId="6717" xr:uid="{00000000-0005-0000-0000-000047600000}"/>
    <cellStyle name="SAPBEXHLevel1X 4 3 2 2" xfId="6718" xr:uid="{00000000-0005-0000-0000-000048600000}"/>
    <cellStyle name="SAPBEXHLevel1X 4 3 2 2 2" xfId="6719" xr:uid="{00000000-0005-0000-0000-000049600000}"/>
    <cellStyle name="SAPBEXHLevel1X 4 3 2 2 2 2" xfId="11896" xr:uid="{00000000-0005-0000-0000-00004A600000}"/>
    <cellStyle name="SAPBEXHLevel1X 4 3 2 2 2 2 2" xfId="25067" xr:uid="{00000000-0005-0000-0000-00004B600000}"/>
    <cellStyle name="SAPBEXHLevel1X 4 3 2 2 2 2 2 2" xfId="37818" xr:uid="{00000000-0005-0000-0000-00004C600000}"/>
    <cellStyle name="SAPBEXHLevel1X 4 3 2 2 2 3" xfId="20537" xr:uid="{00000000-0005-0000-0000-00004D600000}"/>
    <cellStyle name="SAPBEXHLevel1X 4 3 2 2 2 3 2" xfId="33288" xr:uid="{00000000-0005-0000-0000-00004E600000}"/>
    <cellStyle name="SAPBEXHLevel1X 4 3 2 2 3" xfId="11897" xr:uid="{00000000-0005-0000-0000-00004F600000}"/>
    <cellStyle name="SAPBEXHLevel1X 4 3 2 2 3 2" xfId="25068" xr:uid="{00000000-0005-0000-0000-000050600000}"/>
    <cellStyle name="SAPBEXHLevel1X 4 3 2 2 3 2 2" xfId="37819" xr:uid="{00000000-0005-0000-0000-000051600000}"/>
    <cellStyle name="SAPBEXHLevel1X 4 3 2 2 4" xfId="20536" xr:uid="{00000000-0005-0000-0000-000052600000}"/>
    <cellStyle name="SAPBEXHLevel1X 4 3 2 2 4 2" xfId="33287" xr:uid="{00000000-0005-0000-0000-000053600000}"/>
    <cellStyle name="SAPBEXHLevel1X 4 3 2 3" xfId="6720" xr:uid="{00000000-0005-0000-0000-000054600000}"/>
    <cellStyle name="SAPBEXHLevel1X 4 3 2 3 2" xfId="11895" xr:uid="{00000000-0005-0000-0000-000055600000}"/>
    <cellStyle name="SAPBEXHLevel1X 4 3 2 3 2 2" xfId="25066" xr:uid="{00000000-0005-0000-0000-000056600000}"/>
    <cellStyle name="SAPBEXHLevel1X 4 3 2 3 2 2 2" xfId="37817" xr:uid="{00000000-0005-0000-0000-000057600000}"/>
    <cellStyle name="SAPBEXHLevel1X 4 3 2 3 3" xfId="20538" xr:uid="{00000000-0005-0000-0000-000058600000}"/>
    <cellStyle name="SAPBEXHLevel1X 4 3 2 3 3 2" xfId="33289" xr:uid="{00000000-0005-0000-0000-000059600000}"/>
    <cellStyle name="SAPBEXHLevel1X 4 3 2 4" xfId="11898" xr:uid="{00000000-0005-0000-0000-00005A600000}"/>
    <cellStyle name="SAPBEXHLevel1X 4 3 2 4 2" xfId="25069" xr:uid="{00000000-0005-0000-0000-00005B600000}"/>
    <cellStyle name="SAPBEXHLevel1X 4 3 2 4 2 2" xfId="37820" xr:uid="{00000000-0005-0000-0000-00005C600000}"/>
    <cellStyle name="SAPBEXHLevel1X 4 3 2 5" xfId="20535" xr:uid="{00000000-0005-0000-0000-00005D600000}"/>
    <cellStyle name="SAPBEXHLevel1X 4 3 2 5 2" xfId="33286" xr:uid="{00000000-0005-0000-0000-00005E600000}"/>
    <cellStyle name="SAPBEXHLevel1X 4 3 3" xfId="6721" xr:uid="{00000000-0005-0000-0000-00005F600000}"/>
    <cellStyle name="SAPBEXHLevel1X 4 3 3 2" xfId="11894" xr:uid="{00000000-0005-0000-0000-000060600000}"/>
    <cellStyle name="SAPBEXHLevel1X 4 3 3 2 2" xfId="25065" xr:uid="{00000000-0005-0000-0000-000061600000}"/>
    <cellStyle name="SAPBEXHLevel1X 4 3 3 2 2 2" xfId="37816" xr:uid="{00000000-0005-0000-0000-000062600000}"/>
    <cellStyle name="SAPBEXHLevel1X 4 3 3 3" xfId="20539" xr:uid="{00000000-0005-0000-0000-000063600000}"/>
    <cellStyle name="SAPBEXHLevel1X 4 3 3 3 2" xfId="33290" xr:uid="{00000000-0005-0000-0000-000064600000}"/>
    <cellStyle name="SAPBEXHLevel1X 4 3 4" xfId="6722" xr:uid="{00000000-0005-0000-0000-000065600000}"/>
    <cellStyle name="SAPBEXHLevel1X 4 3 4 2" xfId="11893" xr:uid="{00000000-0005-0000-0000-000066600000}"/>
    <cellStyle name="SAPBEXHLevel1X 4 3 4 2 2" xfId="25064" xr:uid="{00000000-0005-0000-0000-000067600000}"/>
    <cellStyle name="SAPBEXHLevel1X 4 3 4 2 2 2" xfId="37815" xr:uid="{00000000-0005-0000-0000-000068600000}"/>
    <cellStyle name="SAPBEXHLevel1X 4 3 4 3" xfId="20540" xr:uid="{00000000-0005-0000-0000-000069600000}"/>
    <cellStyle name="SAPBEXHLevel1X 4 3 4 3 2" xfId="33291" xr:uid="{00000000-0005-0000-0000-00006A600000}"/>
    <cellStyle name="SAPBEXHLevel1X 4 3 5" xfId="11899" xr:uid="{00000000-0005-0000-0000-00006B600000}"/>
    <cellStyle name="SAPBEXHLevel1X 4 3 5 2" xfId="25070" xr:uid="{00000000-0005-0000-0000-00006C600000}"/>
    <cellStyle name="SAPBEXHLevel1X 4 3 5 2 2" xfId="37821" xr:uid="{00000000-0005-0000-0000-00006D600000}"/>
    <cellStyle name="SAPBEXHLevel1X 4 3 6" xfId="20534" xr:uid="{00000000-0005-0000-0000-00006E600000}"/>
    <cellStyle name="SAPBEXHLevel1X 4 3 6 2" xfId="33285" xr:uid="{00000000-0005-0000-0000-00006F600000}"/>
    <cellStyle name="SAPBEXHLevel1X 4 4" xfId="6723" xr:uid="{00000000-0005-0000-0000-000070600000}"/>
    <cellStyle name="SAPBEXHLevel1X 4 4 2" xfId="6724" xr:uid="{00000000-0005-0000-0000-000071600000}"/>
    <cellStyle name="SAPBEXHLevel1X 4 4 2 2" xfId="6725" xr:uid="{00000000-0005-0000-0000-000072600000}"/>
    <cellStyle name="SAPBEXHLevel1X 4 4 2 2 2" xfId="10238" xr:uid="{00000000-0005-0000-0000-000073600000}"/>
    <cellStyle name="SAPBEXHLevel1X 4 4 2 2 2 2" xfId="23412" xr:uid="{00000000-0005-0000-0000-000074600000}"/>
    <cellStyle name="SAPBEXHLevel1X 4 4 2 2 2 2 2" xfId="36163" xr:uid="{00000000-0005-0000-0000-000075600000}"/>
    <cellStyle name="SAPBEXHLevel1X 4 4 2 2 3" xfId="20543" xr:uid="{00000000-0005-0000-0000-000076600000}"/>
    <cellStyle name="SAPBEXHLevel1X 4 4 2 2 3 2" xfId="33294" xr:uid="{00000000-0005-0000-0000-000077600000}"/>
    <cellStyle name="SAPBEXHLevel1X 4 4 2 3" xfId="10239" xr:uid="{00000000-0005-0000-0000-000078600000}"/>
    <cellStyle name="SAPBEXHLevel1X 4 4 2 3 2" xfId="23413" xr:uid="{00000000-0005-0000-0000-000079600000}"/>
    <cellStyle name="SAPBEXHLevel1X 4 4 2 3 2 2" xfId="36164" xr:uid="{00000000-0005-0000-0000-00007A600000}"/>
    <cellStyle name="SAPBEXHLevel1X 4 4 2 4" xfId="20542" xr:uid="{00000000-0005-0000-0000-00007B600000}"/>
    <cellStyle name="SAPBEXHLevel1X 4 4 2 4 2" xfId="33293" xr:uid="{00000000-0005-0000-0000-00007C600000}"/>
    <cellStyle name="SAPBEXHLevel1X 4 4 3" xfId="6726" xr:uid="{00000000-0005-0000-0000-00007D600000}"/>
    <cellStyle name="SAPBEXHLevel1X 4 4 3 2" xfId="10237" xr:uid="{00000000-0005-0000-0000-00007E600000}"/>
    <cellStyle name="SAPBEXHLevel1X 4 4 3 2 2" xfId="23411" xr:uid="{00000000-0005-0000-0000-00007F600000}"/>
    <cellStyle name="SAPBEXHLevel1X 4 4 3 2 2 2" xfId="36162" xr:uid="{00000000-0005-0000-0000-000080600000}"/>
    <cellStyle name="SAPBEXHLevel1X 4 4 3 3" xfId="20544" xr:uid="{00000000-0005-0000-0000-000081600000}"/>
    <cellStyle name="SAPBEXHLevel1X 4 4 3 3 2" xfId="33295" xr:uid="{00000000-0005-0000-0000-000082600000}"/>
    <cellStyle name="SAPBEXHLevel1X 4 4 4" xfId="11868" xr:uid="{00000000-0005-0000-0000-000083600000}"/>
    <cellStyle name="SAPBEXHLevel1X 4 4 4 2" xfId="25039" xr:uid="{00000000-0005-0000-0000-000084600000}"/>
    <cellStyle name="SAPBEXHLevel1X 4 4 4 2 2" xfId="37790" xr:uid="{00000000-0005-0000-0000-000085600000}"/>
    <cellStyle name="SAPBEXHLevel1X 4 4 5" xfId="20541" xr:uid="{00000000-0005-0000-0000-000086600000}"/>
    <cellStyle name="SAPBEXHLevel1X 4 4 5 2" xfId="33292" xr:uid="{00000000-0005-0000-0000-000087600000}"/>
    <cellStyle name="SAPBEXHLevel1X 4 5" xfId="6727" xr:uid="{00000000-0005-0000-0000-000088600000}"/>
    <cellStyle name="SAPBEXHLevel1X 4 5 2" xfId="10236" xr:uid="{00000000-0005-0000-0000-000089600000}"/>
    <cellStyle name="SAPBEXHLevel1X 4 5 2 2" xfId="23410" xr:uid="{00000000-0005-0000-0000-00008A600000}"/>
    <cellStyle name="SAPBEXHLevel1X 4 5 2 2 2" xfId="36161" xr:uid="{00000000-0005-0000-0000-00008B600000}"/>
    <cellStyle name="SAPBEXHLevel1X 4 5 3" xfId="20545" xr:uid="{00000000-0005-0000-0000-00008C600000}"/>
    <cellStyle name="SAPBEXHLevel1X 4 5 3 2" xfId="33296" xr:uid="{00000000-0005-0000-0000-00008D600000}"/>
    <cellStyle name="SAPBEXHLevel1X 4 6" xfId="6728" xr:uid="{00000000-0005-0000-0000-00008E600000}"/>
    <cellStyle name="SAPBEXHLevel1X 4 6 2" xfId="10235" xr:uid="{00000000-0005-0000-0000-00008F600000}"/>
    <cellStyle name="SAPBEXHLevel1X 4 6 2 2" xfId="23409" xr:uid="{00000000-0005-0000-0000-000090600000}"/>
    <cellStyle name="SAPBEXHLevel1X 4 6 2 2 2" xfId="36160" xr:uid="{00000000-0005-0000-0000-000091600000}"/>
    <cellStyle name="SAPBEXHLevel1X 4 6 3" xfId="20546" xr:uid="{00000000-0005-0000-0000-000092600000}"/>
    <cellStyle name="SAPBEXHLevel1X 4 6 3 2" xfId="33297" xr:uid="{00000000-0005-0000-0000-000093600000}"/>
    <cellStyle name="SAPBEXHLevel1X 4 7" xfId="11907" xr:uid="{00000000-0005-0000-0000-000094600000}"/>
    <cellStyle name="SAPBEXHLevel1X 4 7 2" xfId="25078" xr:uid="{00000000-0005-0000-0000-000095600000}"/>
    <cellStyle name="SAPBEXHLevel1X 4 7 2 2" xfId="37829" xr:uid="{00000000-0005-0000-0000-000096600000}"/>
    <cellStyle name="SAPBEXHLevel1X 4 8" xfId="20526" xr:uid="{00000000-0005-0000-0000-000097600000}"/>
    <cellStyle name="SAPBEXHLevel1X 4 8 2" xfId="33277" xr:uid="{00000000-0005-0000-0000-000098600000}"/>
    <cellStyle name="SAPBEXHLevel1X 40" xfId="6729" xr:uid="{00000000-0005-0000-0000-000099600000}"/>
    <cellStyle name="SAPBEXHLevel1X 40 2" xfId="6730" xr:uid="{00000000-0005-0000-0000-00009A600000}"/>
    <cellStyle name="SAPBEXHLevel1X 40 2 2" xfId="11781" xr:uid="{00000000-0005-0000-0000-00009B600000}"/>
    <cellStyle name="SAPBEXHLevel1X 40 2 2 2" xfId="24952" xr:uid="{00000000-0005-0000-0000-00009C600000}"/>
    <cellStyle name="SAPBEXHLevel1X 40 2 2 2 2" xfId="37703" xr:uid="{00000000-0005-0000-0000-00009D600000}"/>
    <cellStyle name="SAPBEXHLevel1X 40 2 3" xfId="20548" xr:uid="{00000000-0005-0000-0000-00009E600000}"/>
    <cellStyle name="SAPBEXHLevel1X 40 2 3 2" xfId="33299" xr:uid="{00000000-0005-0000-0000-00009F600000}"/>
    <cellStyle name="SAPBEXHLevel1X 40 3" xfId="11782" xr:uid="{00000000-0005-0000-0000-0000A0600000}"/>
    <cellStyle name="SAPBEXHLevel1X 40 3 2" xfId="24953" xr:uid="{00000000-0005-0000-0000-0000A1600000}"/>
    <cellStyle name="SAPBEXHLevel1X 40 3 2 2" xfId="37704" xr:uid="{00000000-0005-0000-0000-0000A2600000}"/>
    <cellStyle name="SAPBEXHLevel1X 40 4" xfId="20547" xr:uid="{00000000-0005-0000-0000-0000A3600000}"/>
    <cellStyle name="SAPBEXHLevel1X 40 4 2" xfId="33298" xr:uid="{00000000-0005-0000-0000-0000A4600000}"/>
    <cellStyle name="SAPBEXHLevel1X 41" xfId="6731" xr:uid="{00000000-0005-0000-0000-0000A5600000}"/>
    <cellStyle name="SAPBEXHLevel1X 41 2" xfId="6732" xr:uid="{00000000-0005-0000-0000-0000A6600000}"/>
    <cellStyle name="SAPBEXHLevel1X 41 2 2" xfId="11779" xr:uid="{00000000-0005-0000-0000-0000A7600000}"/>
    <cellStyle name="SAPBEXHLevel1X 41 2 2 2" xfId="24950" xr:uid="{00000000-0005-0000-0000-0000A8600000}"/>
    <cellStyle name="SAPBEXHLevel1X 41 2 2 2 2" xfId="37701" xr:uid="{00000000-0005-0000-0000-0000A9600000}"/>
    <cellStyle name="SAPBEXHLevel1X 41 2 3" xfId="20550" xr:uid="{00000000-0005-0000-0000-0000AA600000}"/>
    <cellStyle name="SAPBEXHLevel1X 41 2 3 2" xfId="33301" xr:uid="{00000000-0005-0000-0000-0000AB600000}"/>
    <cellStyle name="SAPBEXHLevel1X 41 3" xfId="11780" xr:uid="{00000000-0005-0000-0000-0000AC600000}"/>
    <cellStyle name="SAPBEXHLevel1X 41 3 2" xfId="24951" xr:uid="{00000000-0005-0000-0000-0000AD600000}"/>
    <cellStyle name="SAPBEXHLevel1X 41 3 2 2" xfId="37702" xr:uid="{00000000-0005-0000-0000-0000AE600000}"/>
    <cellStyle name="SAPBEXHLevel1X 41 4" xfId="20549" xr:uid="{00000000-0005-0000-0000-0000AF600000}"/>
    <cellStyle name="SAPBEXHLevel1X 41 4 2" xfId="33300" xr:uid="{00000000-0005-0000-0000-0000B0600000}"/>
    <cellStyle name="SAPBEXHLevel1X 42" xfId="6733" xr:uid="{00000000-0005-0000-0000-0000B1600000}"/>
    <cellStyle name="SAPBEXHLevel1X 42 2" xfId="6734" xr:uid="{00000000-0005-0000-0000-0000B2600000}"/>
    <cellStyle name="SAPBEXHLevel1X 42 2 2" xfId="11777" xr:uid="{00000000-0005-0000-0000-0000B3600000}"/>
    <cellStyle name="SAPBEXHLevel1X 42 2 2 2" xfId="24948" xr:uid="{00000000-0005-0000-0000-0000B4600000}"/>
    <cellStyle name="SAPBEXHLevel1X 42 2 2 2 2" xfId="37699" xr:uid="{00000000-0005-0000-0000-0000B5600000}"/>
    <cellStyle name="SAPBEXHLevel1X 42 2 3" xfId="20552" xr:uid="{00000000-0005-0000-0000-0000B6600000}"/>
    <cellStyle name="SAPBEXHLevel1X 42 2 3 2" xfId="33303" xr:uid="{00000000-0005-0000-0000-0000B7600000}"/>
    <cellStyle name="SAPBEXHLevel1X 42 3" xfId="11778" xr:uid="{00000000-0005-0000-0000-0000B8600000}"/>
    <cellStyle name="SAPBEXHLevel1X 42 3 2" xfId="24949" xr:uid="{00000000-0005-0000-0000-0000B9600000}"/>
    <cellStyle name="SAPBEXHLevel1X 42 3 2 2" xfId="37700" xr:uid="{00000000-0005-0000-0000-0000BA600000}"/>
    <cellStyle name="SAPBEXHLevel1X 42 4" xfId="20551" xr:uid="{00000000-0005-0000-0000-0000BB600000}"/>
    <cellStyle name="SAPBEXHLevel1X 42 4 2" xfId="33302" xr:uid="{00000000-0005-0000-0000-0000BC600000}"/>
    <cellStyle name="SAPBEXHLevel1X 43" xfId="6735" xr:uid="{00000000-0005-0000-0000-0000BD600000}"/>
    <cellStyle name="SAPBEXHLevel1X 43 2" xfId="6736" xr:uid="{00000000-0005-0000-0000-0000BE600000}"/>
    <cellStyle name="SAPBEXHLevel1X 43 2 2" xfId="11775" xr:uid="{00000000-0005-0000-0000-0000BF600000}"/>
    <cellStyle name="SAPBEXHLevel1X 43 2 2 2" xfId="24946" xr:uid="{00000000-0005-0000-0000-0000C0600000}"/>
    <cellStyle name="SAPBEXHLevel1X 43 2 2 2 2" xfId="37697" xr:uid="{00000000-0005-0000-0000-0000C1600000}"/>
    <cellStyle name="SAPBEXHLevel1X 43 2 3" xfId="20554" xr:uid="{00000000-0005-0000-0000-0000C2600000}"/>
    <cellStyle name="SAPBEXHLevel1X 43 2 3 2" xfId="33305" xr:uid="{00000000-0005-0000-0000-0000C3600000}"/>
    <cellStyle name="SAPBEXHLevel1X 43 3" xfId="11776" xr:uid="{00000000-0005-0000-0000-0000C4600000}"/>
    <cellStyle name="SAPBEXHLevel1X 43 3 2" xfId="24947" xr:uid="{00000000-0005-0000-0000-0000C5600000}"/>
    <cellStyle name="SAPBEXHLevel1X 43 3 2 2" xfId="37698" xr:uid="{00000000-0005-0000-0000-0000C6600000}"/>
    <cellStyle name="SAPBEXHLevel1X 43 4" xfId="20553" xr:uid="{00000000-0005-0000-0000-0000C7600000}"/>
    <cellStyle name="SAPBEXHLevel1X 43 4 2" xfId="33304" xr:uid="{00000000-0005-0000-0000-0000C8600000}"/>
    <cellStyle name="SAPBEXHLevel1X 44" xfId="6737" xr:uid="{00000000-0005-0000-0000-0000C9600000}"/>
    <cellStyle name="SAPBEXHLevel1X 44 2" xfId="6738" xr:uid="{00000000-0005-0000-0000-0000CA600000}"/>
    <cellStyle name="SAPBEXHLevel1X 44 2 2" xfId="11773" xr:uid="{00000000-0005-0000-0000-0000CB600000}"/>
    <cellStyle name="SAPBEXHLevel1X 44 2 2 2" xfId="24944" xr:uid="{00000000-0005-0000-0000-0000CC600000}"/>
    <cellStyle name="SAPBEXHLevel1X 44 2 2 2 2" xfId="37695" xr:uid="{00000000-0005-0000-0000-0000CD600000}"/>
    <cellStyle name="SAPBEXHLevel1X 44 2 3" xfId="20556" xr:uid="{00000000-0005-0000-0000-0000CE600000}"/>
    <cellStyle name="SAPBEXHLevel1X 44 2 3 2" xfId="33307" xr:uid="{00000000-0005-0000-0000-0000CF600000}"/>
    <cellStyle name="SAPBEXHLevel1X 44 3" xfId="11774" xr:uid="{00000000-0005-0000-0000-0000D0600000}"/>
    <cellStyle name="SAPBEXHLevel1X 44 3 2" xfId="24945" xr:uid="{00000000-0005-0000-0000-0000D1600000}"/>
    <cellStyle name="SAPBEXHLevel1X 44 3 2 2" xfId="37696" xr:uid="{00000000-0005-0000-0000-0000D2600000}"/>
    <cellStyle name="SAPBEXHLevel1X 44 4" xfId="20555" xr:uid="{00000000-0005-0000-0000-0000D3600000}"/>
    <cellStyle name="SAPBEXHLevel1X 44 4 2" xfId="33306" xr:uid="{00000000-0005-0000-0000-0000D4600000}"/>
    <cellStyle name="SAPBEXHLevel1X 45" xfId="6739" xr:uid="{00000000-0005-0000-0000-0000D5600000}"/>
    <cellStyle name="SAPBEXHLevel1X 45 2" xfId="6740" xr:uid="{00000000-0005-0000-0000-0000D6600000}"/>
    <cellStyle name="SAPBEXHLevel1X 45 2 2" xfId="11771" xr:uid="{00000000-0005-0000-0000-0000D7600000}"/>
    <cellStyle name="SAPBEXHLevel1X 45 2 2 2" xfId="24942" xr:uid="{00000000-0005-0000-0000-0000D8600000}"/>
    <cellStyle name="SAPBEXHLevel1X 45 2 2 2 2" xfId="37693" xr:uid="{00000000-0005-0000-0000-0000D9600000}"/>
    <cellStyle name="SAPBEXHLevel1X 45 2 3" xfId="20558" xr:uid="{00000000-0005-0000-0000-0000DA600000}"/>
    <cellStyle name="SAPBEXHLevel1X 45 2 3 2" xfId="33309" xr:uid="{00000000-0005-0000-0000-0000DB600000}"/>
    <cellStyle name="SAPBEXHLevel1X 45 3" xfId="11772" xr:uid="{00000000-0005-0000-0000-0000DC600000}"/>
    <cellStyle name="SAPBEXHLevel1X 45 3 2" xfId="24943" xr:uid="{00000000-0005-0000-0000-0000DD600000}"/>
    <cellStyle name="SAPBEXHLevel1X 45 3 2 2" xfId="37694" xr:uid="{00000000-0005-0000-0000-0000DE600000}"/>
    <cellStyle name="SAPBEXHLevel1X 45 4" xfId="20557" xr:uid="{00000000-0005-0000-0000-0000DF600000}"/>
    <cellStyle name="SAPBEXHLevel1X 45 4 2" xfId="33308" xr:uid="{00000000-0005-0000-0000-0000E0600000}"/>
    <cellStyle name="SAPBEXHLevel1X 46" xfId="6741" xr:uid="{00000000-0005-0000-0000-0000E1600000}"/>
    <cellStyle name="SAPBEXHLevel1X 46 2" xfId="6742" xr:uid="{00000000-0005-0000-0000-0000E2600000}"/>
    <cellStyle name="SAPBEXHLevel1X 46 2 2" xfId="11769" xr:uid="{00000000-0005-0000-0000-0000E3600000}"/>
    <cellStyle name="SAPBEXHLevel1X 46 2 2 2" xfId="24940" xr:uid="{00000000-0005-0000-0000-0000E4600000}"/>
    <cellStyle name="SAPBEXHLevel1X 46 2 2 2 2" xfId="37691" xr:uid="{00000000-0005-0000-0000-0000E5600000}"/>
    <cellStyle name="SAPBEXHLevel1X 46 2 3" xfId="20560" xr:uid="{00000000-0005-0000-0000-0000E6600000}"/>
    <cellStyle name="SAPBEXHLevel1X 46 2 3 2" xfId="33311" xr:uid="{00000000-0005-0000-0000-0000E7600000}"/>
    <cellStyle name="SAPBEXHLevel1X 46 3" xfId="11770" xr:uid="{00000000-0005-0000-0000-0000E8600000}"/>
    <cellStyle name="SAPBEXHLevel1X 46 3 2" xfId="24941" xr:uid="{00000000-0005-0000-0000-0000E9600000}"/>
    <cellStyle name="SAPBEXHLevel1X 46 3 2 2" xfId="37692" xr:uid="{00000000-0005-0000-0000-0000EA600000}"/>
    <cellStyle name="SAPBEXHLevel1X 46 4" xfId="20559" xr:uid="{00000000-0005-0000-0000-0000EB600000}"/>
    <cellStyle name="SAPBEXHLevel1X 46 4 2" xfId="33310" xr:uid="{00000000-0005-0000-0000-0000EC600000}"/>
    <cellStyle name="SAPBEXHLevel1X 47" xfId="6743" xr:uid="{00000000-0005-0000-0000-0000ED600000}"/>
    <cellStyle name="SAPBEXHLevel1X 47 2" xfId="6744" xr:uid="{00000000-0005-0000-0000-0000EE600000}"/>
    <cellStyle name="SAPBEXHLevel1X 47 2 2" xfId="11767" xr:uid="{00000000-0005-0000-0000-0000EF600000}"/>
    <cellStyle name="SAPBEXHLevel1X 47 2 2 2" xfId="24938" xr:uid="{00000000-0005-0000-0000-0000F0600000}"/>
    <cellStyle name="SAPBEXHLevel1X 47 2 2 2 2" xfId="37689" xr:uid="{00000000-0005-0000-0000-0000F1600000}"/>
    <cellStyle name="SAPBEXHLevel1X 47 2 3" xfId="20562" xr:uid="{00000000-0005-0000-0000-0000F2600000}"/>
    <cellStyle name="SAPBEXHLevel1X 47 2 3 2" xfId="33313" xr:uid="{00000000-0005-0000-0000-0000F3600000}"/>
    <cellStyle name="SAPBEXHLevel1X 47 3" xfId="11768" xr:uid="{00000000-0005-0000-0000-0000F4600000}"/>
    <cellStyle name="SAPBEXHLevel1X 47 3 2" xfId="24939" xr:uid="{00000000-0005-0000-0000-0000F5600000}"/>
    <cellStyle name="SAPBEXHLevel1X 47 3 2 2" xfId="37690" xr:uid="{00000000-0005-0000-0000-0000F6600000}"/>
    <cellStyle name="SAPBEXHLevel1X 47 4" xfId="20561" xr:uid="{00000000-0005-0000-0000-0000F7600000}"/>
    <cellStyle name="SAPBEXHLevel1X 47 4 2" xfId="33312" xr:uid="{00000000-0005-0000-0000-0000F8600000}"/>
    <cellStyle name="SAPBEXHLevel1X 48" xfId="6745" xr:uid="{00000000-0005-0000-0000-0000F9600000}"/>
    <cellStyle name="SAPBEXHLevel1X 48 2" xfId="6746" xr:uid="{00000000-0005-0000-0000-0000FA600000}"/>
    <cellStyle name="SAPBEXHLevel1X 48 2 2" xfId="11765" xr:uid="{00000000-0005-0000-0000-0000FB600000}"/>
    <cellStyle name="SAPBEXHLevel1X 48 2 2 2" xfId="24936" xr:uid="{00000000-0005-0000-0000-0000FC600000}"/>
    <cellStyle name="SAPBEXHLevel1X 48 2 2 2 2" xfId="37687" xr:uid="{00000000-0005-0000-0000-0000FD600000}"/>
    <cellStyle name="SAPBEXHLevel1X 48 2 3" xfId="20564" xr:uid="{00000000-0005-0000-0000-0000FE600000}"/>
    <cellStyle name="SAPBEXHLevel1X 48 2 3 2" xfId="33315" xr:uid="{00000000-0005-0000-0000-0000FF600000}"/>
    <cellStyle name="SAPBEXHLevel1X 48 3" xfId="11766" xr:uid="{00000000-0005-0000-0000-000000610000}"/>
    <cellStyle name="SAPBEXHLevel1X 48 3 2" xfId="24937" xr:uid="{00000000-0005-0000-0000-000001610000}"/>
    <cellStyle name="SAPBEXHLevel1X 48 3 2 2" xfId="37688" xr:uid="{00000000-0005-0000-0000-000002610000}"/>
    <cellStyle name="SAPBEXHLevel1X 48 4" xfId="20563" xr:uid="{00000000-0005-0000-0000-000003610000}"/>
    <cellStyle name="SAPBEXHLevel1X 48 4 2" xfId="33314" xr:uid="{00000000-0005-0000-0000-000004610000}"/>
    <cellStyle name="SAPBEXHLevel1X 49" xfId="6747" xr:uid="{00000000-0005-0000-0000-000005610000}"/>
    <cellStyle name="SAPBEXHLevel1X 49 2" xfId="11764" xr:uid="{00000000-0005-0000-0000-000006610000}"/>
    <cellStyle name="SAPBEXHLevel1X 49 2 2" xfId="24935" xr:uid="{00000000-0005-0000-0000-000007610000}"/>
    <cellStyle name="SAPBEXHLevel1X 49 2 2 2" xfId="37686" xr:uid="{00000000-0005-0000-0000-000008610000}"/>
    <cellStyle name="SAPBEXHLevel1X 49 3" xfId="20565" xr:uid="{00000000-0005-0000-0000-000009610000}"/>
    <cellStyle name="SAPBEXHLevel1X 49 3 2" xfId="33316" xr:uid="{00000000-0005-0000-0000-00000A610000}"/>
    <cellStyle name="SAPBEXHLevel1X 5" xfId="6748" xr:uid="{00000000-0005-0000-0000-00000B610000}"/>
    <cellStyle name="SAPBEXHLevel1X 5 2" xfId="6749" xr:uid="{00000000-0005-0000-0000-00000C610000}"/>
    <cellStyle name="SAPBEXHLevel1X 5 2 2" xfId="6750" xr:uid="{00000000-0005-0000-0000-00000D610000}"/>
    <cellStyle name="SAPBEXHLevel1X 5 2 2 2" xfId="6751" xr:uid="{00000000-0005-0000-0000-00000E610000}"/>
    <cellStyle name="SAPBEXHLevel1X 5 2 2 2 2" xfId="11760" xr:uid="{00000000-0005-0000-0000-00000F610000}"/>
    <cellStyle name="SAPBEXHLevel1X 5 2 2 2 2 2" xfId="24931" xr:uid="{00000000-0005-0000-0000-000010610000}"/>
    <cellStyle name="SAPBEXHLevel1X 5 2 2 2 2 2 2" xfId="37682" xr:uid="{00000000-0005-0000-0000-000011610000}"/>
    <cellStyle name="SAPBEXHLevel1X 5 2 2 2 3" xfId="20569" xr:uid="{00000000-0005-0000-0000-000012610000}"/>
    <cellStyle name="SAPBEXHLevel1X 5 2 2 2 3 2" xfId="33320" xr:uid="{00000000-0005-0000-0000-000013610000}"/>
    <cellStyle name="SAPBEXHLevel1X 5 2 2 3" xfId="6752" xr:uid="{00000000-0005-0000-0000-000014610000}"/>
    <cellStyle name="SAPBEXHLevel1X 5 2 2 3 2" xfId="11759" xr:uid="{00000000-0005-0000-0000-000015610000}"/>
    <cellStyle name="SAPBEXHLevel1X 5 2 2 3 2 2" xfId="24930" xr:uid="{00000000-0005-0000-0000-000016610000}"/>
    <cellStyle name="SAPBEXHLevel1X 5 2 2 3 2 2 2" xfId="37681" xr:uid="{00000000-0005-0000-0000-000017610000}"/>
    <cellStyle name="SAPBEXHLevel1X 5 2 2 3 3" xfId="20570" xr:uid="{00000000-0005-0000-0000-000018610000}"/>
    <cellStyle name="SAPBEXHLevel1X 5 2 2 3 3 2" xfId="33321" xr:uid="{00000000-0005-0000-0000-000019610000}"/>
    <cellStyle name="SAPBEXHLevel1X 5 2 2 4" xfId="11761" xr:uid="{00000000-0005-0000-0000-00001A610000}"/>
    <cellStyle name="SAPBEXHLevel1X 5 2 2 4 2" xfId="24932" xr:uid="{00000000-0005-0000-0000-00001B610000}"/>
    <cellStyle name="SAPBEXHLevel1X 5 2 2 4 2 2" xfId="37683" xr:uid="{00000000-0005-0000-0000-00001C610000}"/>
    <cellStyle name="SAPBEXHLevel1X 5 2 2 5" xfId="20568" xr:uid="{00000000-0005-0000-0000-00001D610000}"/>
    <cellStyle name="SAPBEXHLevel1X 5 2 2 5 2" xfId="33319" xr:uid="{00000000-0005-0000-0000-00001E610000}"/>
    <cellStyle name="SAPBEXHLevel1X 5 2 3" xfId="6753" xr:uid="{00000000-0005-0000-0000-00001F610000}"/>
    <cellStyle name="SAPBEXHLevel1X 5 2 3 2" xfId="6754" xr:uid="{00000000-0005-0000-0000-000020610000}"/>
    <cellStyle name="SAPBEXHLevel1X 5 2 3 2 2" xfId="11757" xr:uid="{00000000-0005-0000-0000-000021610000}"/>
    <cellStyle name="SAPBEXHLevel1X 5 2 3 2 2 2" xfId="24928" xr:uid="{00000000-0005-0000-0000-000022610000}"/>
    <cellStyle name="SAPBEXHLevel1X 5 2 3 2 2 2 2" xfId="37679" xr:uid="{00000000-0005-0000-0000-000023610000}"/>
    <cellStyle name="SAPBEXHLevel1X 5 2 3 2 3" xfId="20572" xr:uid="{00000000-0005-0000-0000-000024610000}"/>
    <cellStyle name="SAPBEXHLevel1X 5 2 3 2 3 2" xfId="33323" xr:uid="{00000000-0005-0000-0000-000025610000}"/>
    <cellStyle name="SAPBEXHLevel1X 5 2 3 3" xfId="11758" xr:uid="{00000000-0005-0000-0000-000026610000}"/>
    <cellStyle name="SAPBEXHLevel1X 5 2 3 3 2" xfId="24929" xr:uid="{00000000-0005-0000-0000-000027610000}"/>
    <cellStyle name="SAPBEXHLevel1X 5 2 3 3 2 2" xfId="37680" xr:uid="{00000000-0005-0000-0000-000028610000}"/>
    <cellStyle name="SAPBEXHLevel1X 5 2 3 4" xfId="20571" xr:uid="{00000000-0005-0000-0000-000029610000}"/>
    <cellStyle name="SAPBEXHLevel1X 5 2 3 4 2" xfId="33322" xr:uid="{00000000-0005-0000-0000-00002A610000}"/>
    <cellStyle name="SAPBEXHLevel1X 5 2 4" xfId="6755" xr:uid="{00000000-0005-0000-0000-00002B610000}"/>
    <cellStyle name="SAPBEXHLevel1X 5 2 4 2" xfId="11756" xr:uid="{00000000-0005-0000-0000-00002C610000}"/>
    <cellStyle name="SAPBEXHLevel1X 5 2 4 2 2" xfId="24927" xr:uid="{00000000-0005-0000-0000-00002D610000}"/>
    <cellStyle name="SAPBEXHLevel1X 5 2 4 2 2 2" xfId="37678" xr:uid="{00000000-0005-0000-0000-00002E610000}"/>
    <cellStyle name="SAPBEXHLevel1X 5 2 4 3" xfId="20573" xr:uid="{00000000-0005-0000-0000-00002F610000}"/>
    <cellStyle name="SAPBEXHLevel1X 5 2 4 3 2" xfId="33324" xr:uid="{00000000-0005-0000-0000-000030610000}"/>
    <cellStyle name="SAPBEXHLevel1X 5 2 5" xfId="11762" xr:uid="{00000000-0005-0000-0000-000031610000}"/>
    <cellStyle name="SAPBEXHLevel1X 5 2 5 2" xfId="24933" xr:uid="{00000000-0005-0000-0000-000032610000}"/>
    <cellStyle name="SAPBEXHLevel1X 5 2 5 2 2" xfId="37684" xr:uid="{00000000-0005-0000-0000-000033610000}"/>
    <cellStyle name="SAPBEXHLevel1X 5 2 6" xfId="20567" xr:uid="{00000000-0005-0000-0000-000034610000}"/>
    <cellStyle name="SAPBEXHLevel1X 5 2 6 2" xfId="33318" xr:uid="{00000000-0005-0000-0000-000035610000}"/>
    <cellStyle name="SAPBEXHLevel1X 5 3" xfId="6756" xr:uid="{00000000-0005-0000-0000-000036610000}"/>
    <cellStyle name="SAPBEXHLevel1X 5 3 2" xfId="6757" xr:uid="{00000000-0005-0000-0000-000037610000}"/>
    <cellStyle name="SAPBEXHLevel1X 5 3 2 2" xfId="11754" xr:uid="{00000000-0005-0000-0000-000038610000}"/>
    <cellStyle name="SAPBEXHLevel1X 5 3 2 2 2" xfId="24925" xr:uid="{00000000-0005-0000-0000-000039610000}"/>
    <cellStyle name="SAPBEXHLevel1X 5 3 2 2 2 2" xfId="37676" xr:uid="{00000000-0005-0000-0000-00003A610000}"/>
    <cellStyle name="SAPBEXHLevel1X 5 3 2 3" xfId="20575" xr:uid="{00000000-0005-0000-0000-00003B610000}"/>
    <cellStyle name="SAPBEXHLevel1X 5 3 2 3 2" xfId="33326" xr:uid="{00000000-0005-0000-0000-00003C610000}"/>
    <cellStyle name="SAPBEXHLevel1X 5 3 3" xfId="11755" xr:uid="{00000000-0005-0000-0000-00003D610000}"/>
    <cellStyle name="SAPBEXHLevel1X 5 3 3 2" xfId="24926" xr:uid="{00000000-0005-0000-0000-00003E610000}"/>
    <cellStyle name="SAPBEXHLevel1X 5 3 3 2 2" xfId="37677" xr:uid="{00000000-0005-0000-0000-00003F610000}"/>
    <cellStyle name="SAPBEXHLevel1X 5 3 4" xfId="20574" xr:uid="{00000000-0005-0000-0000-000040610000}"/>
    <cellStyle name="SAPBEXHLevel1X 5 3 4 2" xfId="33325" xr:uid="{00000000-0005-0000-0000-000041610000}"/>
    <cellStyle name="SAPBEXHLevel1X 5 4" xfId="6758" xr:uid="{00000000-0005-0000-0000-000042610000}"/>
    <cellStyle name="SAPBEXHLevel1X 5 4 2" xfId="11753" xr:uid="{00000000-0005-0000-0000-000043610000}"/>
    <cellStyle name="SAPBEXHLevel1X 5 4 2 2" xfId="24924" xr:uid="{00000000-0005-0000-0000-000044610000}"/>
    <cellStyle name="SAPBEXHLevel1X 5 4 2 2 2" xfId="37675" xr:uid="{00000000-0005-0000-0000-000045610000}"/>
    <cellStyle name="SAPBEXHLevel1X 5 4 3" xfId="20576" xr:uid="{00000000-0005-0000-0000-000046610000}"/>
    <cellStyle name="SAPBEXHLevel1X 5 4 3 2" xfId="33327" xr:uid="{00000000-0005-0000-0000-000047610000}"/>
    <cellStyle name="SAPBEXHLevel1X 5 5" xfId="6759" xr:uid="{00000000-0005-0000-0000-000048610000}"/>
    <cellStyle name="SAPBEXHLevel1X 5 5 2" xfId="11752" xr:uid="{00000000-0005-0000-0000-000049610000}"/>
    <cellStyle name="SAPBEXHLevel1X 5 5 2 2" xfId="24923" xr:uid="{00000000-0005-0000-0000-00004A610000}"/>
    <cellStyle name="SAPBEXHLevel1X 5 5 2 2 2" xfId="37674" xr:uid="{00000000-0005-0000-0000-00004B610000}"/>
    <cellStyle name="SAPBEXHLevel1X 5 5 3" xfId="20577" xr:uid="{00000000-0005-0000-0000-00004C610000}"/>
    <cellStyle name="SAPBEXHLevel1X 5 5 3 2" xfId="33328" xr:uid="{00000000-0005-0000-0000-00004D610000}"/>
    <cellStyle name="SAPBEXHLevel1X 5 6" xfId="11763" xr:uid="{00000000-0005-0000-0000-00004E610000}"/>
    <cellStyle name="SAPBEXHLevel1X 5 6 2" xfId="24934" xr:uid="{00000000-0005-0000-0000-00004F610000}"/>
    <cellStyle name="SAPBEXHLevel1X 5 6 2 2" xfId="37685" xr:uid="{00000000-0005-0000-0000-000050610000}"/>
    <cellStyle name="SAPBEXHLevel1X 5 7" xfId="20566" xr:uid="{00000000-0005-0000-0000-000051610000}"/>
    <cellStyle name="SAPBEXHLevel1X 5 7 2" xfId="33317" xr:uid="{00000000-0005-0000-0000-000052610000}"/>
    <cellStyle name="SAPBEXHLevel1X 50" xfId="12138" xr:uid="{00000000-0005-0000-0000-000053610000}"/>
    <cellStyle name="SAPBEXHLevel1X 50 2" xfId="25309" xr:uid="{00000000-0005-0000-0000-000054610000}"/>
    <cellStyle name="SAPBEXHLevel1X 50 2 2" xfId="38060" xr:uid="{00000000-0005-0000-0000-000055610000}"/>
    <cellStyle name="SAPBEXHLevel1X 51" xfId="20290" xr:uid="{00000000-0005-0000-0000-000056610000}"/>
    <cellStyle name="SAPBEXHLevel1X 51 2" xfId="33041" xr:uid="{00000000-0005-0000-0000-000057610000}"/>
    <cellStyle name="SAPBEXHLevel1X 52" xfId="17412" xr:uid="{00000000-0005-0000-0000-000058610000}"/>
    <cellStyle name="SAPBEXHLevel1X 53" xfId="30548" xr:uid="{00000000-0005-0000-0000-000059610000}"/>
    <cellStyle name="SAPBEXHLevel1X 54" xfId="30553" xr:uid="{00000000-0005-0000-0000-00005A610000}"/>
    <cellStyle name="SAPBEXHLevel1X 55" xfId="30546" xr:uid="{00000000-0005-0000-0000-00005B610000}"/>
    <cellStyle name="SAPBEXHLevel1X 56" xfId="30579" xr:uid="{00000000-0005-0000-0000-00005C610000}"/>
    <cellStyle name="SAPBEXHLevel1X 57" xfId="30583" xr:uid="{00000000-0005-0000-0000-00005D610000}"/>
    <cellStyle name="SAPBEXHLevel1X 6" xfId="6760" xr:uid="{00000000-0005-0000-0000-00005E610000}"/>
    <cellStyle name="SAPBEXHLevel1X 6 2" xfId="6761" xr:uid="{00000000-0005-0000-0000-00005F610000}"/>
    <cellStyle name="SAPBEXHLevel1X 6 2 2" xfId="6762" xr:uid="{00000000-0005-0000-0000-000060610000}"/>
    <cellStyle name="SAPBEXHLevel1X 6 2 2 2" xfId="6763" xr:uid="{00000000-0005-0000-0000-000061610000}"/>
    <cellStyle name="SAPBEXHLevel1X 6 2 2 2 2" xfId="11748" xr:uid="{00000000-0005-0000-0000-000062610000}"/>
    <cellStyle name="SAPBEXHLevel1X 6 2 2 2 2 2" xfId="24919" xr:uid="{00000000-0005-0000-0000-000063610000}"/>
    <cellStyle name="SAPBEXHLevel1X 6 2 2 2 2 2 2" xfId="37670" xr:uid="{00000000-0005-0000-0000-000064610000}"/>
    <cellStyle name="SAPBEXHLevel1X 6 2 2 2 3" xfId="20581" xr:uid="{00000000-0005-0000-0000-000065610000}"/>
    <cellStyle name="SAPBEXHLevel1X 6 2 2 2 3 2" xfId="33332" xr:uid="{00000000-0005-0000-0000-000066610000}"/>
    <cellStyle name="SAPBEXHLevel1X 6 2 2 3" xfId="11749" xr:uid="{00000000-0005-0000-0000-000067610000}"/>
    <cellStyle name="SAPBEXHLevel1X 6 2 2 3 2" xfId="24920" xr:uid="{00000000-0005-0000-0000-000068610000}"/>
    <cellStyle name="SAPBEXHLevel1X 6 2 2 3 2 2" xfId="37671" xr:uid="{00000000-0005-0000-0000-000069610000}"/>
    <cellStyle name="SAPBEXHLevel1X 6 2 2 4" xfId="20580" xr:uid="{00000000-0005-0000-0000-00006A610000}"/>
    <cellStyle name="SAPBEXHLevel1X 6 2 2 4 2" xfId="33331" xr:uid="{00000000-0005-0000-0000-00006B610000}"/>
    <cellStyle name="SAPBEXHLevel1X 6 2 3" xfId="6764" xr:uid="{00000000-0005-0000-0000-00006C610000}"/>
    <cellStyle name="SAPBEXHLevel1X 6 2 3 2" xfId="11747" xr:uid="{00000000-0005-0000-0000-00006D610000}"/>
    <cellStyle name="SAPBEXHLevel1X 6 2 3 2 2" xfId="24918" xr:uid="{00000000-0005-0000-0000-00006E610000}"/>
    <cellStyle name="SAPBEXHLevel1X 6 2 3 2 2 2" xfId="37669" xr:uid="{00000000-0005-0000-0000-00006F610000}"/>
    <cellStyle name="SAPBEXHLevel1X 6 2 3 3" xfId="20582" xr:uid="{00000000-0005-0000-0000-000070610000}"/>
    <cellStyle name="SAPBEXHLevel1X 6 2 3 3 2" xfId="33333" xr:uid="{00000000-0005-0000-0000-000071610000}"/>
    <cellStyle name="SAPBEXHLevel1X 6 2 4" xfId="6765" xr:uid="{00000000-0005-0000-0000-000072610000}"/>
    <cellStyle name="SAPBEXHLevel1X 6 2 4 2" xfId="11746" xr:uid="{00000000-0005-0000-0000-000073610000}"/>
    <cellStyle name="SAPBEXHLevel1X 6 2 4 2 2" xfId="24917" xr:uid="{00000000-0005-0000-0000-000074610000}"/>
    <cellStyle name="SAPBEXHLevel1X 6 2 4 2 2 2" xfId="37668" xr:uid="{00000000-0005-0000-0000-000075610000}"/>
    <cellStyle name="SAPBEXHLevel1X 6 2 4 3" xfId="20583" xr:uid="{00000000-0005-0000-0000-000076610000}"/>
    <cellStyle name="SAPBEXHLevel1X 6 2 4 3 2" xfId="33334" xr:uid="{00000000-0005-0000-0000-000077610000}"/>
    <cellStyle name="SAPBEXHLevel1X 6 2 5" xfId="11750" xr:uid="{00000000-0005-0000-0000-000078610000}"/>
    <cellStyle name="SAPBEXHLevel1X 6 2 5 2" xfId="24921" xr:uid="{00000000-0005-0000-0000-000079610000}"/>
    <cellStyle name="SAPBEXHLevel1X 6 2 5 2 2" xfId="37672" xr:uid="{00000000-0005-0000-0000-00007A610000}"/>
    <cellStyle name="SAPBEXHLevel1X 6 2 6" xfId="20579" xr:uid="{00000000-0005-0000-0000-00007B610000}"/>
    <cellStyle name="SAPBEXHLevel1X 6 2 6 2" xfId="33330" xr:uid="{00000000-0005-0000-0000-00007C610000}"/>
    <cellStyle name="SAPBEXHLevel1X 6 3" xfId="6766" xr:uid="{00000000-0005-0000-0000-00007D610000}"/>
    <cellStyle name="SAPBEXHLevel1X 6 3 2" xfId="6767" xr:uid="{00000000-0005-0000-0000-00007E610000}"/>
    <cellStyle name="SAPBEXHLevel1X 6 3 2 2" xfId="11744" xr:uid="{00000000-0005-0000-0000-00007F610000}"/>
    <cellStyle name="SAPBEXHLevel1X 6 3 2 2 2" xfId="24915" xr:uid="{00000000-0005-0000-0000-000080610000}"/>
    <cellStyle name="SAPBEXHLevel1X 6 3 2 2 2 2" xfId="37666" xr:uid="{00000000-0005-0000-0000-000081610000}"/>
    <cellStyle name="SAPBEXHLevel1X 6 3 2 3" xfId="20585" xr:uid="{00000000-0005-0000-0000-000082610000}"/>
    <cellStyle name="SAPBEXHLevel1X 6 3 2 3 2" xfId="33336" xr:uid="{00000000-0005-0000-0000-000083610000}"/>
    <cellStyle name="SAPBEXHLevel1X 6 3 3" xfId="11745" xr:uid="{00000000-0005-0000-0000-000084610000}"/>
    <cellStyle name="SAPBEXHLevel1X 6 3 3 2" xfId="24916" xr:uid="{00000000-0005-0000-0000-000085610000}"/>
    <cellStyle name="SAPBEXHLevel1X 6 3 3 2 2" xfId="37667" xr:uid="{00000000-0005-0000-0000-000086610000}"/>
    <cellStyle name="SAPBEXHLevel1X 6 3 4" xfId="20584" xr:uid="{00000000-0005-0000-0000-000087610000}"/>
    <cellStyle name="SAPBEXHLevel1X 6 3 4 2" xfId="33335" xr:uid="{00000000-0005-0000-0000-000088610000}"/>
    <cellStyle name="SAPBEXHLevel1X 6 4" xfId="6768" xr:uid="{00000000-0005-0000-0000-000089610000}"/>
    <cellStyle name="SAPBEXHLevel1X 6 4 2" xfId="11743" xr:uid="{00000000-0005-0000-0000-00008A610000}"/>
    <cellStyle name="SAPBEXHLevel1X 6 4 2 2" xfId="24914" xr:uid="{00000000-0005-0000-0000-00008B610000}"/>
    <cellStyle name="SAPBEXHLevel1X 6 4 2 2 2" xfId="37665" xr:uid="{00000000-0005-0000-0000-00008C610000}"/>
    <cellStyle name="SAPBEXHLevel1X 6 4 3" xfId="20586" xr:uid="{00000000-0005-0000-0000-00008D610000}"/>
    <cellStyle name="SAPBEXHLevel1X 6 4 3 2" xfId="33337" xr:uid="{00000000-0005-0000-0000-00008E610000}"/>
    <cellStyle name="SAPBEXHLevel1X 6 5" xfId="11751" xr:uid="{00000000-0005-0000-0000-00008F610000}"/>
    <cellStyle name="SAPBEXHLevel1X 6 5 2" xfId="24922" xr:uid="{00000000-0005-0000-0000-000090610000}"/>
    <cellStyle name="SAPBEXHLevel1X 6 5 2 2" xfId="37673" xr:uid="{00000000-0005-0000-0000-000091610000}"/>
    <cellStyle name="SAPBEXHLevel1X 6 6" xfId="20578" xr:uid="{00000000-0005-0000-0000-000092610000}"/>
    <cellStyle name="SAPBEXHLevel1X 6 6 2" xfId="33329" xr:uid="{00000000-0005-0000-0000-000093610000}"/>
    <cellStyle name="SAPBEXHLevel1X 7" xfId="6769" xr:uid="{00000000-0005-0000-0000-000094610000}"/>
    <cellStyle name="SAPBEXHLevel1X 7 2" xfId="6770" xr:uid="{00000000-0005-0000-0000-000095610000}"/>
    <cellStyle name="SAPBEXHLevel1X 7 2 2" xfId="6771" xr:uid="{00000000-0005-0000-0000-000096610000}"/>
    <cellStyle name="SAPBEXHLevel1X 7 2 2 2" xfId="6772" xr:uid="{00000000-0005-0000-0000-000097610000}"/>
    <cellStyle name="SAPBEXHLevel1X 7 2 2 2 2" xfId="11739" xr:uid="{00000000-0005-0000-0000-000098610000}"/>
    <cellStyle name="SAPBEXHLevel1X 7 2 2 2 2 2" xfId="24910" xr:uid="{00000000-0005-0000-0000-000099610000}"/>
    <cellStyle name="SAPBEXHLevel1X 7 2 2 2 2 2 2" xfId="37661" xr:uid="{00000000-0005-0000-0000-00009A610000}"/>
    <cellStyle name="SAPBEXHLevel1X 7 2 2 2 3" xfId="20590" xr:uid="{00000000-0005-0000-0000-00009B610000}"/>
    <cellStyle name="SAPBEXHLevel1X 7 2 2 2 3 2" xfId="33341" xr:uid="{00000000-0005-0000-0000-00009C610000}"/>
    <cellStyle name="SAPBEXHLevel1X 7 2 2 3" xfId="11740" xr:uid="{00000000-0005-0000-0000-00009D610000}"/>
    <cellStyle name="SAPBEXHLevel1X 7 2 2 3 2" xfId="24911" xr:uid="{00000000-0005-0000-0000-00009E610000}"/>
    <cellStyle name="SAPBEXHLevel1X 7 2 2 3 2 2" xfId="37662" xr:uid="{00000000-0005-0000-0000-00009F610000}"/>
    <cellStyle name="SAPBEXHLevel1X 7 2 2 4" xfId="20589" xr:uid="{00000000-0005-0000-0000-0000A0610000}"/>
    <cellStyle name="SAPBEXHLevel1X 7 2 2 4 2" xfId="33340" xr:uid="{00000000-0005-0000-0000-0000A1610000}"/>
    <cellStyle name="SAPBEXHLevel1X 7 2 3" xfId="6773" xr:uid="{00000000-0005-0000-0000-0000A2610000}"/>
    <cellStyle name="SAPBEXHLevel1X 7 2 3 2" xfId="11738" xr:uid="{00000000-0005-0000-0000-0000A3610000}"/>
    <cellStyle name="SAPBEXHLevel1X 7 2 3 2 2" xfId="24909" xr:uid="{00000000-0005-0000-0000-0000A4610000}"/>
    <cellStyle name="SAPBEXHLevel1X 7 2 3 2 2 2" xfId="37660" xr:uid="{00000000-0005-0000-0000-0000A5610000}"/>
    <cellStyle name="SAPBEXHLevel1X 7 2 3 3" xfId="20591" xr:uid="{00000000-0005-0000-0000-0000A6610000}"/>
    <cellStyle name="SAPBEXHLevel1X 7 2 3 3 2" xfId="33342" xr:uid="{00000000-0005-0000-0000-0000A7610000}"/>
    <cellStyle name="SAPBEXHLevel1X 7 2 4" xfId="6774" xr:uid="{00000000-0005-0000-0000-0000A8610000}"/>
    <cellStyle name="SAPBEXHLevel1X 7 2 4 2" xfId="11737" xr:uid="{00000000-0005-0000-0000-0000A9610000}"/>
    <cellStyle name="SAPBEXHLevel1X 7 2 4 2 2" xfId="24908" xr:uid="{00000000-0005-0000-0000-0000AA610000}"/>
    <cellStyle name="SAPBEXHLevel1X 7 2 4 2 2 2" xfId="37659" xr:uid="{00000000-0005-0000-0000-0000AB610000}"/>
    <cellStyle name="SAPBEXHLevel1X 7 2 4 3" xfId="20592" xr:uid="{00000000-0005-0000-0000-0000AC610000}"/>
    <cellStyle name="SAPBEXHLevel1X 7 2 4 3 2" xfId="33343" xr:uid="{00000000-0005-0000-0000-0000AD610000}"/>
    <cellStyle name="SAPBEXHLevel1X 7 2 5" xfId="11741" xr:uid="{00000000-0005-0000-0000-0000AE610000}"/>
    <cellStyle name="SAPBEXHLevel1X 7 2 5 2" xfId="24912" xr:uid="{00000000-0005-0000-0000-0000AF610000}"/>
    <cellStyle name="SAPBEXHLevel1X 7 2 5 2 2" xfId="37663" xr:uid="{00000000-0005-0000-0000-0000B0610000}"/>
    <cellStyle name="SAPBEXHLevel1X 7 2 6" xfId="20588" xr:uid="{00000000-0005-0000-0000-0000B1610000}"/>
    <cellStyle name="SAPBEXHLevel1X 7 2 6 2" xfId="33339" xr:uid="{00000000-0005-0000-0000-0000B2610000}"/>
    <cellStyle name="SAPBEXHLevel1X 7 3" xfId="6775" xr:uid="{00000000-0005-0000-0000-0000B3610000}"/>
    <cellStyle name="SAPBEXHLevel1X 7 3 2" xfId="6776" xr:uid="{00000000-0005-0000-0000-0000B4610000}"/>
    <cellStyle name="SAPBEXHLevel1X 7 3 2 2" xfId="11735" xr:uid="{00000000-0005-0000-0000-0000B5610000}"/>
    <cellStyle name="SAPBEXHLevel1X 7 3 2 2 2" xfId="24906" xr:uid="{00000000-0005-0000-0000-0000B6610000}"/>
    <cellStyle name="SAPBEXHLevel1X 7 3 2 2 2 2" xfId="37657" xr:uid="{00000000-0005-0000-0000-0000B7610000}"/>
    <cellStyle name="SAPBEXHLevel1X 7 3 2 3" xfId="20594" xr:uid="{00000000-0005-0000-0000-0000B8610000}"/>
    <cellStyle name="SAPBEXHLevel1X 7 3 2 3 2" xfId="33345" xr:uid="{00000000-0005-0000-0000-0000B9610000}"/>
    <cellStyle name="SAPBEXHLevel1X 7 3 3" xfId="11736" xr:uid="{00000000-0005-0000-0000-0000BA610000}"/>
    <cellStyle name="SAPBEXHLevel1X 7 3 3 2" xfId="24907" xr:uid="{00000000-0005-0000-0000-0000BB610000}"/>
    <cellStyle name="SAPBEXHLevel1X 7 3 3 2 2" xfId="37658" xr:uid="{00000000-0005-0000-0000-0000BC610000}"/>
    <cellStyle name="SAPBEXHLevel1X 7 3 4" xfId="20593" xr:uid="{00000000-0005-0000-0000-0000BD610000}"/>
    <cellStyle name="SAPBEXHLevel1X 7 3 4 2" xfId="33344" xr:uid="{00000000-0005-0000-0000-0000BE610000}"/>
    <cellStyle name="SAPBEXHLevel1X 7 4" xfId="6777" xr:uid="{00000000-0005-0000-0000-0000BF610000}"/>
    <cellStyle name="SAPBEXHLevel1X 7 4 2" xfId="11734" xr:uid="{00000000-0005-0000-0000-0000C0610000}"/>
    <cellStyle name="SAPBEXHLevel1X 7 4 2 2" xfId="24905" xr:uid="{00000000-0005-0000-0000-0000C1610000}"/>
    <cellStyle name="SAPBEXHLevel1X 7 4 2 2 2" xfId="37656" xr:uid="{00000000-0005-0000-0000-0000C2610000}"/>
    <cellStyle name="SAPBEXHLevel1X 7 4 3" xfId="20595" xr:uid="{00000000-0005-0000-0000-0000C3610000}"/>
    <cellStyle name="SAPBEXHLevel1X 7 4 3 2" xfId="33346" xr:uid="{00000000-0005-0000-0000-0000C4610000}"/>
    <cellStyle name="SAPBEXHLevel1X 7 5" xfId="11742" xr:uid="{00000000-0005-0000-0000-0000C5610000}"/>
    <cellStyle name="SAPBEXHLevel1X 7 5 2" xfId="24913" xr:uid="{00000000-0005-0000-0000-0000C6610000}"/>
    <cellStyle name="SAPBEXHLevel1X 7 5 2 2" xfId="37664" xr:uid="{00000000-0005-0000-0000-0000C7610000}"/>
    <cellStyle name="SAPBEXHLevel1X 7 6" xfId="20587" xr:uid="{00000000-0005-0000-0000-0000C8610000}"/>
    <cellStyle name="SAPBEXHLevel1X 7 6 2" xfId="33338" xr:uid="{00000000-0005-0000-0000-0000C9610000}"/>
    <cellStyle name="SAPBEXHLevel1X 8" xfId="6778" xr:uid="{00000000-0005-0000-0000-0000CA610000}"/>
    <cellStyle name="SAPBEXHLevel1X 8 2" xfId="6779" xr:uid="{00000000-0005-0000-0000-0000CB610000}"/>
    <cellStyle name="SAPBEXHLevel1X 8 2 2" xfId="6780" xr:uid="{00000000-0005-0000-0000-0000CC610000}"/>
    <cellStyle name="SAPBEXHLevel1X 8 2 2 2" xfId="6781" xr:uid="{00000000-0005-0000-0000-0000CD610000}"/>
    <cellStyle name="SAPBEXHLevel1X 8 2 2 2 2" xfId="11730" xr:uid="{00000000-0005-0000-0000-0000CE610000}"/>
    <cellStyle name="SAPBEXHLevel1X 8 2 2 2 2 2" xfId="24901" xr:uid="{00000000-0005-0000-0000-0000CF610000}"/>
    <cellStyle name="SAPBEXHLevel1X 8 2 2 2 2 2 2" xfId="37652" xr:uid="{00000000-0005-0000-0000-0000D0610000}"/>
    <cellStyle name="SAPBEXHLevel1X 8 2 2 2 3" xfId="20599" xr:uid="{00000000-0005-0000-0000-0000D1610000}"/>
    <cellStyle name="SAPBEXHLevel1X 8 2 2 2 3 2" xfId="33350" xr:uid="{00000000-0005-0000-0000-0000D2610000}"/>
    <cellStyle name="SAPBEXHLevel1X 8 2 2 3" xfId="11731" xr:uid="{00000000-0005-0000-0000-0000D3610000}"/>
    <cellStyle name="SAPBEXHLevel1X 8 2 2 3 2" xfId="24902" xr:uid="{00000000-0005-0000-0000-0000D4610000}"/>
    <cellStyle name="SAPBEXHLevel1X 8 2 2 3 2 2" xfId="37653" xr:uid="{00000000-0005-0000-0000-0000D5610000}"/>
    <cellStyle name="SAPBEXHLevel1X 8 2 2 4" xfId="20598" xr:uid="{00000000-0005-0000-0000-0000D6610000}"/>
    <cellStyle name="SAPBEXHLevel1X 8 2 2 4 2" xfId="33349" xr:uid="{00000000-0005-0000-0000-0000D7610000}"/>
    <cellStyle name="SAPBEXHLevel1X 8 2 3" xfId="6782" xr:uid="{00000000-0005-0000-0000-0000D8610000}"/>
    <cellStyle name="SAPBEXHLevel1X 8 2 3 2" xfId="11729" xr:uid="{00000000-0005-0000-0000-0000D9610000}"/>
    <cellStyle name="SAPBEXHLevel1X 8 2 3 2 2" xfId="24900" xr:uid="{00000000-0005-0000-0000-0000DA610000}"/>
    <cellStyle name="SAPBEXHLevel1X 8 2 3 2 2 2" xfId="37651" xr:uid="{00000000-0005-0000-0000-0000DB610000}"/>
    <cellStyle name="SAPBEXHLevel1X 8 2 3 3" xfId="20600" xr:uid="{00000000-0005-0000-0000-0000DC610000}"/>
    <cellStyle name="SAPBEXHLevel1X 8 2 3 3 2" xfId="33351" xr:uid="{00000000-0005-0000-0000-0000DD610000}"/>
    <cellStyle name="SAPBEXHLevel1X 8 2 4" xfId="11732" xr:uid="{00000000-0005-0000-0000-0000DE610000}"/>
    <cellStyle name="SAPBEXHLevel1X 8 2 4 2" xfId="24903" xr:uid="{00000000-0005-0000-0000-0000DF610000}"/>
    <cellStyle name="SAPBEXHLevel1X 8 2 4 2 2" xfId="37654" xr:uid="{00000000-0005-0000-0000-0000E0610000}"/>
    <cellStyle name="SAPBEXHLevel1X 8 2 5" xfId="20597" xr:uid="{00000000-0005-0000-0000-0000E1610000}"/>
    <cellStyle name="SAPBEXHLevel1X 8 2 5 2" xfId="33348" xr:uid="{00000000-0005-0000-0000-0000E2610000}"/>
    <cellStyle name="SAPBEXHLevel1X 8 3" xfId="6783" xr:uid="{00000000-0005-0000-0000-0000E3610000}"/>
    <cellStyle name="SAPBEXHLevel1X 8 3 2" xfId="11728" xr:uid="{00000000-0005-0000-0000-0000E4610000}"/>
    <cellStyle name="SAPBEXHLevel1X 8 3 2 2" xfId="24899" xr:uid="{00000000-0005-0000-0000-0000E5610000}"/>
    <cellStyle name="SAPBEXHLevel1X 8 3 2 2 2" xfId="37650" xr:uid="{00000000-0005-0000-0000-0000E6610000}"/>
    <cellStyle name="SAPBEXHLevel1X 8 3 3" xfId="20601" xr:uid="{00000000-0005-0000-0000-0000E7610000}"/>
    <cellStyle name="SAPBEXHLevel1X 8 3 3 2" xfId="33352" xr:uid="{00000000-0005-0000-0000-0000E8610000}"/>
    <cellStyle name="SAPBEXHLevel1X 8 4" xfId="6784" xr:uid="{00000000-0005-0000-0000-0000E9610000}"/>
    <cellStyle name="SAPBEXHLevel1X 8 4 2" xfId="11727" xr:uid="{00000000-0005-0000-0000-0000EA610000}"/>
    <cellStyle name="SAPBEXHLevel1X 8 4 2 2" xfId="24898" xr:uid="{00000000-0005-0000-0000-0000EB610000}"/>
    <cellStyle name="SAPBEXHLevel1X 8 4 2 2 2" xfId="37649" xr:uid="{00000000-0005-0000-0000-0000EC610000}"/>
    <cellStyle name="SAPBEXHLevel1X 8 4 3" xfId="20602" xr:uid="{00000000-0005-0000-0000-0000ED610000}"/>
    <cellStyle name="SAPBEXHLevel1X 8 4 3 2" xfId="33353" xr:uid="{00000000-0005-0000-0000-0000EE610000}"/>
    <cellStyle name="SAPBEXHLevel1X 8 5" xfId="11733" xr:uid="{00000000-0005-0000-0000-0000EF610000}"/>
    <cellStyle name="SAPBEXHLevel1X 8 5 2" xfId="24904" xr:uid="{00000000-0005-0000-0000-0000F0610000}"/>
    <cellStyle name="SAPBEXHLevel1X 8 5 2 2" xfId="37655" xr:uid="{00000000-0005-0000-0000-0000F1610000}"/>
    <cellStyle name="SAPBEXHLevel1X 8 6" xfId="20596" xr:uid="{00000000-0005-0000-0000-0000F2610000}"/>
    <cellStyle name="SAPBEXHLevel1X 8 6 2" xfId="33347" xr:uid="{00000000-0005-0000-0000-0000F3610000}"/>
    <cellStyle name="SAPBEXHLevel1X 9" xfId="6785" xr:uid="{00000000-0005-0000-0000-0000F4610000}"/>
    <cellStyle name="SAPBEXHLevel1X 9 2" xfId="6786" xr:uid="{00000000-0005-0000-0000-0000F5610000}"/>
    <cellStyle name="SAPBEXHLevel1X 9 2 2" xfId="6787" xr:uid="{00000000-0005-0000-0000-0000F6610000}"/>
    <cellStyle name="SAPBEXHLevel1X 9 2 2 2" xfId="6788" xr:uid="{00000000-0005-0000-0000-0000F7610000}"/>
    <cellStyle name="SAPBEXHLevel1X 9 2 2 2 2" xfId="11723" xr:uid="{00000000-0005-0000-0000-0000F8610000}"/>
    <cellStyle name="SAPBEXHLevel1X 9 2 2 2 2 2" xfId="24894" xr:uid="{00000000-0005-0000-0000-0000F9610000}"/>
    <cellStyle name="SAPBEXHLevel1X 9 2 2 2 2 2 2" xfId="37645" xr:uid="{00000000-0005-0000-0000-0000FA610000}"/>
    <cellStyle name="SAPBEXHLevel1X 9 2 2 2 3" xfId="20606" xr:uid="{00000000-0005-0000-0000-0000FB610000}"/>
    <cellStyle name="SAPBEXHLevel1X 9 2 2 2 3 2" xfId="33357" xr:uid="{00000000-0005-0000-0000-0000FC610000}"/>
    <cellStyle name="SAPBEXHLevel1X 9 2 2 3" xfId="11724" xr:uid="{00000000-0005-0000-0000-0000FD610000}"/>
    <cellStyle name="SAPBEXHLevel1X 9 2 2 3 2" xfId="24895" xr:uid="{00000000-0005-0000-0000-0000FE610000}"/>
    <cellStyle name="SAPBEXHLevel1X 9 2 2 3 2 2" xfId="37646" xr:uid="{00000000-0005-0000-0000-0000FF610000}"/>
    <cellStyle name="SAPBEXHLevel1X 9 2 2 4" xfId="20605" xr:uid="{00000000-0005-0000-0000-000000620000}"/>
    <cellStyle name="SAPBEXHLevel1X 9 2 2 4 2" xfId="33356" xr:uid="{00000000-0005-0000-0000-000001620000}"/>
    <cellStyle name="SAPBEXHLevel1X 9 2 3" xfId="6789" xr:uid="{00000000-0005-0000-0000-000002620000}"/>
    <cellStyle name="SAPBEXHLevel1X 9 2 3 2" xfId="11722" xr:uid="{00000000-0005-0000-0000-000003620000}"/>
    <cellStyle name="SAPBEXHLevel1X 9 2 3 2 2" xfId="24893" xr:uid="{00000000-0005-0000-0000-000004620000}"/>
    <cellStyle name="SAPBEXHLevel1X 9 2 3 2 2 2" xfId="37644" xr:uid="{00000000-0005-0000-0000-000005620000}"/>
    <cellStyle name="SAPBEXHLevel1X 9 2 3 3" xfId="20607" xr:uid="{00000000-0005-0000-0000-000006620000}"/>
    <cellStyle name="SAPBEXHLevel1X 9 2 3 3 2" xfId="33358" xr:uid="{00000000-0005-0000-0000-000007620000}"/>
    <cellStyle name="SAPBEXHLevel1X 9 2 4" xfId="11725" xr:uid="{00000000-0005-0000-0000-000008620000}"/>
    <cellStyle name="SAPBEXHLevel1X 9 2 4 2" xfId="24896" xr:uid="{00000000-0005-0000-0000-000009620000}"/>
    <cellStyle name="SAPBEXHLevel1X 9 2 4 2 2" xfId="37647" xr:uid="{00000000-0005-0000-0000-00000A620000}"/>
    <cellStyle name="SAPBEXHLevel1X 9 2 5" xfId="20604" xr:uid="{00000000-0005-0000-0000-00000B620000}"/>
    <cellStyle name="SAPBEXHLevel1X 9 2 5 2" xfId="33355" xr:uid="{00000000-0005-0000-0000-00000C620000}"/>
    <cellStyle name="SAPBEXHLevel1X 9 3" xfId="6790" xr:uid="{00000000-0005-0000-0000-00000D620000}"/>
    <cellStyle name="SAPBEXHLevel1X 9 3 2" xfId="11721" xr:uid="{00000000-0005-0000-0000-00000E620000}"/>
    <cellStyle name="SAPBEXHLevel1X 9 3 2 2" xfId="24892" xr:uid="{00000000-0005-0000-0000-00000F620000}"/>
    <cellStyle name="SAPBEXHLevel1X 9 3 2 2 2" xfId="37643" xr:uid="{00000000-0005-0000-0000-000010620000}"/>
    <cellStyle name="SAPBEXHLevel1X 9 3 3" xfId="20608" xr:uid="{00000000-0005-0000-0000-000011620000}"/>
    <cellStyle name="SAPBEXHLevel1X 9 3 3 2" xfId="33359" xr:uid="{00000000-0005-0000-0000-000012620000}"/>
    <cellStyle name="SAPBEXHLevel1X 9 4" xfId="11726" xr:uid="{00000000-0005-0000-0000-000013620000}"/>
    <cellStyle name="SAPBEXHLevel1X 9 4 2" xfId="24897" xr:uid="{00000000-0005-0000-0000-000014620000}"/>
    <cellStyle name="SAPBEXHLevel1X 9 4 2 2" xfId="37648" xr:uid="{00000000-0005-0000-0000-000015620000}"/>
    <cellStyle name="SAPBEXHLevel1X 9 5" xfId="20603" xr:uid="{00000000-0005-0000-0000-000016620000}"/>
    <cellStyle name="SAPBEXHLevel1X 9 5 2" xfId="33354" xr:uid="{00000000-0005-0000-0000-000017620000}"/>
    <cellStyle name="SAPBEXHLevel1X_01 - CO23" xfId="6791" xr:uid="{00000000-0005-0000-0000-000018620000}"/>
    <cellStyle name="SAPBEXHLevel2" xfId="6792" xr:uid="{00000000-0005-0000-0000-000019620000}"/>
    <cellStyle name="SAPBEXHLevel2 10" xfId="6793" xr:uid="{00000000-0005-0000-0000-00001A620000}"/>
    <cellStyle name="SAPBEXHLevel2 10 2" xfId="6794" xr:uid="{00000000-0005-0000-0000-00001B620000}"/>
    <cellStyle name="SAPBEXHLevel2 10 2 2" xfId="6795" xr:uid="{00000000-0005-0000-0000-00001C620000}"/>
    <cellStyle name="SAPBEXHLevel2 10 2 2 2" xfId="6796" xr:uid="{00000000-0005-0000-0000-00001D620000}"/>
    <cellStyle name="SAPBEXHLevel2 10 2 2 2 2" xfId="14973" xr:uid="{00000000-0005-0000-0000-00001E620000}"/>
    <cellStyle name="SAPBEXHLevel2 10 2 2 2 2 2" xfId="28144" xr:uid="{00000000-0005-0000-0000-00001F620000}"/>
    <cellStyle name="SAPBEXHLevel2 10 2 2 2 2 2 2" xfId="40895" xr:uid="{00000000-0005-0000-0000-000020620000}"/>
    <cellStyle name="SAPBEXHLevel2 10 2 2 2 3" xfId="11716" xr:uid="{00000000-0005-0000-0000-000021620000}"/>
    <cellStyle name="SAPBEXHLevel2 10 2 2 2 3 2" xfId="24887" xr:uid="{00000000-0005-0000-0000-000022620000}"/>
    <cellStyle name="SAPBEXHLevel2 10 2 2 2 3 2 2" xfId="37638" xr:uid="{00000000-0005-0000-0000-000023620000}"/>
    <cellStyle name="SAPBEXHLevel2 10 2 2 2 4" xfId="20613" xr:uid="{00000000-0005-0000-0000-000024620000}"/>
    <cellStyle name="SAPBEXHLevel2 10 2 2 2 4 2" xfId="33364" xr:uid="{00000000-0005-0000-0000-000025620000}"/>
    <cellStyle name="SAPBEXHLevel2 10 2 2 3" xfId="6797" xr:uid="{00000000-0005-0000-0000-000026620000}"/>
    <cellStyle name="SAPBEXHLevel2 10 2 2 3 2" xfId="14974" xr:uid="{00000000-0005-0000-0000-000027620000}"/>
    <cellStyle name="SAPBEXHLevel2 10 2 2 3 2 2" xfId="28145" xr:uid="{00000000-0005-0000-0000-000028620000}"/>
    <cellStyle name="SAPBEXHLevel2 10 2 2 3 2 2 2" xfId="40896" xr:uid="{00000000-0005-0000-0000-000029620000}"/>
    <cellStyle name="SAPBEXHLevel2 10 2 2 3 3" xfId="11715" xr:uid="{00000000-0005-0000-0000-00002A620000}"/>
    <cellStyle name="SAPBEXHLevel2 10 2 2 3 3 2" xfId="24886" xr:uid="{00000000-0005-0000-0000-00002B620000}"/>
    <cellStyle name="SAPBEXHLevel2 10 2 2 3 3 2 2" xfId="37637" xr:uid="{00000000-0005-0000-0000-00002C620000}"/>
    <cellStyle name="SAPBEXHLevel2 10 2 2 3 4" xfId="20614" xr:uid="{00000000-0005-0000-0000-00002D620000}"/>
    <cellStyle name="SAPBEXHLevel2 10 2 2 3 4 2" xfId="33365" xr:uid="{00000000-0005-0000-0000-00002E620000}"/>
    <cellStyle name="SAPBEXHLevel2 10 2 2 4" xfId="14972" xr:uid="{00000000-0005-0000-0000-00002F620000}"/>
    <cellStyle name="SAPBEXHLevel2 10 2 2 4 2" xfId="28143" xr:uid="{00000000-0005-0000-0000-000030620000}"/>
    <cellStyle name="SAPBEXHLevel2 10 2 2 4 2 2" xfId="40894" xr:uid="{00000000-0005-0000-0000-000031620000}"/>
    <cellStyle name="SAPBEXHLevel2 10 2 2 5" xfId="11717" xr:uid="{00000000-0005-0000-0000-000032620000}"/>
    <cellStyle name="SAPBEXHLevel2 10 2 2 5 2" xfId="24888" xr:uid="{00000000-0005-0000-0000-000033620000}"/>
    <cellStyle name="SAPBEXHLevel2 10 2 2 5 2 2" xfId="37639" xr:uid="{00000000-0005-0000-0000-000034620000}"/>
    <cellStyle name="SAPBEXHLevel2 10 2 2 6" xfId="20612" xr:uid="{00000000-0005-0000-0000-000035620000}"/>
    <cellStyle name="SAPBEXHLevel2 10 2 2 6 2" xfId="33363" xr:uid="{00000000-0005-0000-0000-000036620000}"/>
    <cellStyle name="SAPBEXHLevel2 10 2 3" xfId="6798" xr:uid="{00000000-0005-0000-0000-000037620000}"/>
    <cellStyle name="SAPBEXHLevel2 10 2 3 2" xfId="14975" xr:uid="{00000000-0005-0000-0000-000038620000}"/>
    <cellStyle name="SAPBEXHLevel2 10 2 3 2 2" xfId="28146" xr:uid="{00000000-0005-0000-0000-000039620000}"/>
    <cellStyle name="SAPBEXHLevel2 10 2 3 2 2 2" xfId="40897" xr:uid="{00000000-0005-0000-0000-00003A620000}"/>
    <cellStyle name="SAPBEXHLevel2 10 2 3 3" xfId="11714" xr:uid="{00000000-0005-0000-0000-00003B620000}"/>
    <cellStyle name="SAPBEXHLevel2 10 2 3 3 2" xfId="24885" xr:uid="{00000000-0005-0000-0000-00003C620000}"/>
    <cellStyle name="SAPBEXHLevel2 10 2 3 3 2 2" xfId="37636" xr:uid="{00000000-0005-0000-0000-00003D620000}"/>
    <cellStyle name="SAPBEXHLevel2 10 2 3 4" xfId="20615" xr:uid="{00000000-0005-0000-0000-00003E620000}"/>
    <cellStyle name="SAPBEXHLevel2 10 2 3 4 2" xfId="33366" xr:uid="{00000000-0005-0000-0000-00003F620000}"/>
    <cellStyle name="SAPBEXHLevel2 10 2 4" xfId="6799" xr:uid="{00000000-0005-0000-0000-000040620000}"/>
    <cellStyle name="SAPBEXHLevel2 10 2 4 2" xfId="14976" xr:uid="{00000000-0005-0000-0000-000041620000}"/>
    <cellStyle name="SAPBEXHLevel2 10 2 4 2 2" xfId="28147" xr:uid="{00000000-0005-0000-0000-000042620000}"/>
    <cellStyle name="SAPBEXHLevel2 10 2 4 2 2 2" xfId="40898" xr:uid="{00000000-0005-0000-0000-000043620000}"/>
    <cellStyle name="SAPBEXHLevel2 10 2 4 3" xfId="11713" xr:uid="{00000000-0005-0000-0000-000044620000}"/>
    <cellStyle name="SAPBEXHLevel2 10 2 4 3 2" xfId="24884" xr:uid="{00000000-0005-0000-0000-000045620000}"/>
    <cellStyle name="SAPBEXHLevel2 10 2 4 3 2 2" xfId="37635" xr:uid="{00000000-0005-0000-0000-000046620000}"/>
    <cellStyle name="SAPBEXHLevel2 10 2 4 4" xfId="20616" xr:uid="{00000000-0005-0000-0000-000047620000}"/>
    <cellStyle name="SAPBEXHLevel2 10 2 4 4 2" xfId="33367" xr:uid="{00000000-0005-0000-0000-000048620000}"/>
    <cellStyle name="SAPBEXHLevel2 10 2 5" xfId="14971" xr:uid="{00000000-0005-0000-0000-000049620000}"/>
    <cellStyle name="SAPBEXHLevel2 10 2 5 2" xfId="28142" xr:uid="{00000000-0005-0000-0000-00004A620000}"/>
    <cellStyle name="SAPBEXHLevel2 10 2 5 2 2" xfId="40893" xr:uid="{00000000-0005-0000-0000-00004B620000}"/>
    <cellStyle name="SAPBEXHLevel2 10 2 6" xfId="11718" xr:uid="{00000000-0005-0000-0000-00004C620000}"/>
    <cellStyle name="SAPBEXHLevel2 10 2 6 2" xfId="24889" xr:uid="{00000000-0005-0000-0000-00004D620000}"/>
    <cellStyle name="SAPBEXHLevel2 10 2 6 2 2" xfId="37640" xr:uid="{00000000-0005-0000-0000-00004E620000}"/>
    <cellStyle name="SAPBEXHLevel2 10 2 7" xfId="20611" xr:uid="{00000000-0005-0000-0000-00004F620000}"/>
    <cellStyle name="SAPBEXHLevel2 10 2 7 2" xfId="33362" xr:uid="{00000000-0005-0000-0000-000050620000}"/>
    <cellStyle name="SAPBEXHLevel2 10 3" xfId="6800" xr:uid="{00000000-0005-0000-0000-000051620000}"/>
    <cellStyle name="SAPBEXHLevel2 10 3 2" xfId="6801" xr:uid="{00000000-0005-0000-0000-000052620000}"/>
    <cellStyle name="SAPBEXHLevel2 10 3 2 2" xfId="14978" xr:uid="{00000000-0005-0000-0000-000053620000}"/>
    <cellStyle name="SAPBEXHLevel2 10 3 2 2 2" xfId="28149" xr:uid="{00000000-0005-0000-0000-000054620000}"/>
    <cellStyle name="SAPBEXHLevel2 10 3 2 2 2 2" xfId="40900" xr:uid="{00000000-0005-0000-0000-000055620000}"/>
    <cellStyle name="SAPBEXHLevel2 10 3 2 3" xfId="11711" xr:uid="{00000000-0005-0000-0000-000056620000}"/>
    <cellStyle name="SAPBEXHLevel2 10 3 2 3 2" xfId="24882" xr:uid="{00000000-0005-0000-0000-000057620000}"/>
    <cellStyle name="SAPBEXHLevel2 10 3 2 3 2 2" xfId="37633" xr:uid="{00000000-0005-0000-0000-000058620000}"/>
    <cellStyle name="SAPBEXHLevel2 10 3 2 4" xfId="20618" xr:uid="{00000000-0005-0000-0000-000059620000}"/>
    <cellStyle name="SAPBEXHLevel2 10 3 2 4 2" xfId="33369" xr:uid="{00000000-0005-0000-0000-00005A620000}"/>
    <cellStyle name="SAPBEXHLevel2 10 3 3" xfId="6802" xr:uid="{00000000-0005-0000-0000-00005B620000}"/>
    <cellStyle name="SAPBEXHLevel2 10 3 3 2" xfId="14979" xr:uid="{00000000-0005-0000-0000-00005C620000}"/>
    <cellStyle name="SAPBEXHLevel2 10 3 3 2 2" xfId="28150" xr:uid="{00000000-0005-0000-0000-00005D620000}"/>
    <cellStyle name="SAPBEXHLevel2 10 3 3 2 2 2" xfId="40901" xr:uid="{00000000-0005-0000-0000-00005E620000}"/>
    <cellStyle name="SAPBEXHLevel2 10 3 3 3" xfId="11710" xr:uid="{00000000-0005-0000-0000-00005F620000}"/>
    <cellStyle name="SAPBEXHLevel2 10 3 3 3 2" xfId="24881" xr:uid="{00000000-0005-0000-0000-000060620000}"/>
    <cellStyle name="SAPBEXHLevel2 10 3 3 3 2 2" xfId="37632" xr:uid="{00000000-0005-0000-0000-000061620000}"/>
    <cellStyle name="SAPBEXHLevel2 10 3 3 4" xfId="20619" xr:uid="{00000000-0005-0000-0000-000062620000}"/>
    <cellStyle name="SAPBEXHLevel2 10 3 3 4 2" xfId="33370" xr:uid="{00000000-0005-0000-0000-000063620000}"/>
    <cellStyle name="SAPBEXHLevel2 10 3 4" xfId="14977" xr:uid="{00000000-0005-0000-0000-000064620000}"/>
    <cellStyle name="SAPBEXHLevel2 10 3 4 2" xfId="28148" xr:uid="{00000000-0005-0000-0000-000065620000}"/>
    <cellStyle name="SAPBEXHLevel2 10 3 4 2 2" xfId="40899" xr:uid="{00000000-0005-0000-0000-000066620000}"/>
    <cellStyle name="SAPBEXHLevel2 10 3 5" xfId="11712" xr:uid="{00000000-0005-0000-0000-000067620000}"/>
    <cellStyle name="SAPBEXHLevel2 10 3 5 2" xfId="24883" xr:uid="{00000000-0005-0000-0000-000068620000}"/>
    <cellStyle name="SAPBEXHLevel2 10 3 5 2 2" xfId="37634" xr:uid="{00000000-0005-0000-0000-000069620000}"/>
    <cellStyle name="SAPBEXHLevel2 10 3 6" xfId="20617" xr:uid="{00000000-0005-0000-0000-00006A620000}"/>
    <cellStyle name="SAPBEXHLevel2 10 3 6 2" xfId="33368" xr:uid="{00000000-0005-0000-0000-00006B620000}"/>
    <cellStyle name="SAPBEXHLevel2 10 4" xfId="6803" xr:uid="{00000000-0005-0000-0000-00006C620000}"/>
    <cellStyle name="SAPBEXHLevel2 10 4 2" xfId="14980" xr:uid="{00000000-0005-0000-0000-00006D620000}"/>
    <cellStyle name="SAPBEXHLevel2 10 4 2 2" xfId="28151" xr:uid="{00000000-0005-0000-0000-00006E620000}"/>
    <cellStyle name="SAPBEXHLevel2 10 4 2 2 2" xfId="40902" xr:uid="{00000000-0005-0000-0000-00006F620000}"/>
    <cellStyle name="SAPBEXHLevel2 10 4 3" xfId="11709" xr:uid="{00000000-0005-0000-0000-000070620000}"/>
    <cellStyle name="SAPBEXHLevel2 10 4 3 2" xfId="24880" xr:uid="{00000000-0005-0000-0000-000071620000}"/>
    <cellStyle name="SAPBEXHLevel2 10 4 3 2 2" xfId="37631" xr:uid="{00000000-0005-0000-0000-000072620000}"/>
    <cellStyle name="SAPBEXHLevel2 10 4 4" xfId="20620" xr:uid="{00000000-0005-0000-0000-000073620000}"/>
    <cellStyle name="SAPBEXHLevel2 10 4 4 2" xfId="33371" xr:uid="{00000000-0005-0000-0000-000074620000}"/>
    <cellStyle name="SAPBEXHLevel2 10 5" xfId="6804" xr:uid="{00000000-0005-0000-0000-000075620000}"/>
    <cellStyle name="SAPBEXHLevel2 10 5 2" xfId="14981" xr:uid="{00000000-0005-0000-0000-000076620000}"/>
    <cellStyle name="SAPBEXHLevel2 10 5 2 2" xfId="28152" xr:uid="{00000000-0005-0000-0000-000077620000}"/>
    <cellStyle name="SAPBEXHLevel2 10 5 2 2 2" xfId="40903" xr:uid="{00000000-0005-0000-0000-000078620000}"/>
    <cellStyle name="SAPBEXHLevel2 10 5 3" xfId="11708" xr:uid="{00000000-0005-0000-0000-000079620000}"/>
    <cellStyle name="SAPBEXHLevel2 10 5 3 2" xfId="24879" xr:uid="{00000000-0005-0000-0000-00007A620000}"/>
    <cellStyle name="SAPBEXHLevel2 10 5 3 2 2" xfId="37630" xr:uid="{00000000-0005-0000-0000-00007B620000}"/>
    <cellStyle name="SAPBEXHLevel2 10 5 4" xfId="20621" xr:uid="{00000000-0005-0000-0000-00007C620000}"/>
    <cellStyle name="SAPBEXHLevel2 10 5 4 2" xfId="33372" xr:uid="{00000000-0005-0000-0000-00007D620000}"/>
    <cellStyle name="SAPBEXHLevel2 10 6" xfId="14970" xr:uid="{00000000-0005-0000-0000-00007E620000}"/>
    <cellStyle name="SAPBEXHLevel2 10 6 2" xfId="28141" xr:uid="{00000000-0005-0000-0000-00007F620000}"/>
    <cellStyle name="SAPBEXHLevel2 10 6 2 2" xfId="40892" xr:uid="{00000000-0005-0000-0000-000080620000}"/>
    <cellStyle name="SAPBEXHLevel2 10 7" xfId="11719" xr:uid="{00000000-0005-0000-0000-000081620000}"/>
    <cellStyle name="SAPBEXHLevel2 10 7 2" xfId="24890" xr:uid="{00000000-0005-0000-0000-000082620000}"/>
    <cellStyle name="SAPBEXHLevel2 10 7 2 2" xfId="37641" xr:uid="{00000000-0005-0000-0000-000083620000}"/>
    <cellStyle name="SAPBEXHLevel2 10 8" xfId="20610" xr:uid="{00000000-0005-0000-0000-000084620000}"/>
    <cellStyle name="SAPBEXHLevel2 10 8 2" xfId="33361" xr:uid="{00000000-0005-0000-0000-000085620000}"/>
    <cellStyle name="SAPBEXHLevel2 11" xfId="6805" xr:uid="{00000000-0005-0000-0000-000086620000}"/>
    <cellStyle name="SAPBEXHLevel2 11 2" xfId="6806" xr:uid="{00000000-0005-0000-0000-000087620000}"/>
    <cellStyle name="SAPBEXHLevel2 11 2 2" xfId="6807" xr:uid="{00000000-0005-0000-0000-000088620000}"/>
    <cellStyle name="SAPBEXHLevel2 11 2 2 2" xfId="6808" xr:uid="{00000000-0005-0000-0000-000089620000}"/>
    <cellStyle name="SAPBEXHLevel2 11 2 2 2 2" xfId="14985" xr:uid="{00000000-0005-0000-0000-00008A620000}"/>
    <cellStyle name="SAPBEXHLevel2 11 2 2 2 2 2" xfId="28156" xr:uid="{00000000-0005-0000-0000-00008B620000}"/>
    <cellStyle name="SAPBEXHLevel2 11 2 2 2 2 2 2" xfId="40907" xr:uid="{00000000-0005-0000-0000-00008C620000}"/>
    <cellStyle name="SAPBEXHLevel2 11 2 2 2 3" xfId="11704" xr:uid="{00000000-0005-0000-0000-00008D620000}"/>
    <cellStyle name="SAPBEXHLevel2 11 2 2 2 3 2" xfId="24875" xr:uid="{00000000-0005-0000-0000-00008E620000}"/>
    <cellStyle name="SAPBEXHLevel2 11 2 2 2 3 2 2" xfId="37626" xr:uid="{00000000-0005-0000-0000-00008F620000}"/>
    <cellStyle name="SAPBEXHLevel2 11 2 2 2 4" xfId="20625" xr:uid="{00000000-0005-0000-0000-000090620000}"/>
    <cellStyle name="SAPBEXHLevel2 11 2 2 2 4 2" xfId="33376" xr:uid="{00000000-0005-0000-0000-000091620000}"/>
    <cellStyle name="SAPBEXHLevel2 11 2 2 3" xfId="6809" xr:uid="{00000000-0005-0000-0000-000092620000}"/>
    <cellStyle name="SAPBEXHLevel2 11 2 2 3 2" xfId="14986" xr:uid="{00000000-0005-0000-0000-000093620000}"/>
    <cellStyle name="SAPBEXHLevel2 11 2 2 3 2 2" xfId="28157" xr:uid="{00000000-0005-0000-0000-000094620000}"/>
    <cellStyle name="SAPBEXHLevel2 11 2 2 3 2 2 2" xfId="40908" xr:uid="{00000000-0005-0000-0000-000095620000}"/>
    <cellStyle name="SAPBEXHLevel2 11 2 2 3 3" xfId="11703" xr:uid="{00000000-0005-0000-0000-000096620000}"/>
    <cellStyle name="SAPBEXHLevel2 11 2 2 3 3 2" xfId="24874" xr:uid="{00000000-0005-0000-0000-000097620000}"/>
    <cellStyle name="SAPBEXHLevel2 11 2 2 3 3 2 2" xfId="37625" xr:uid="{00000000-0005-0000-0000-000098620000}"/>
    <cellStyle name="SAPBEXHLevel2 11 2 2 3 4" xfId="20626" xr:uid="{00000000-0005-0000-0000-000099620000}"/>
    <cellStyle name="SAPBEXHLevel2 11 2 2 3 4 2" xfId="33377" xr:uid="{00000000-0005-0000-0000-00009A620000}"/>
    <cellStyle name="SAPBEXHLevel2 11 2 2 4" xfId="14984" xr:uid="{00000000-0005-0000-0000-00009B620000}"/>
    <cellStyle name="SAPBEXHLevel2 11 2 2 4 2" xfId="28155" xr:uid="{00000000-0005-0000-0000-00009C620000}"/>
    <cellStyle name="SAPBEXHLevel2 11 2 2 4 2 2" xfId="40906" xr:uid="{00000000-0005-0000-0000-00009D620000}"/>
    <cellStyle name="SAPBEXHLevel2 11 2 2 5" xfId="11705" xr:uid="{00000000-0005-0000-0000-00009E620000}"/>
    <cellStyle name="SAPBEXHLevel2 11 2 2 5 2" xfId="24876" xr:uid="{00000000-0005-0000-0000-00009F620000}"/>
    <cellStyle name="SAPBEXHLevel2 11 2 2 5 2 2" xfId="37627" xr:uid="{00000000-0005-0000-0000-0000A0620000}"/>
    <cellStyle name="SAPBEXHLevel2 11 2 2 6" xfId="20624" xr:uid="{00000000-0005-0000-0000-0000A1620000}"/>
    <cellStyle name="SAPBEXHLevel2 11 2 2 6 2" xfId="33375" xr:uid="{00000000-0005-0000-0000-0000A2620000}"/>
    <cellStyle name="SAPBEXHLevel2 11 2 3" xfId="6810" xr:uid="{00000000-0005-0000-0000-0000A3620000}"/>
    <cellStyle name="SAPBEXHLevel2 11 2 3 2" xfId="14987" xr:uid="{00000000-0005-0000-0000-0000A4620000}"/>
    <cellStyle name="SAPBEXHLevel2 11 2 3 2 2" xfId="28158" xr:uid="{00000000-0005-0000-0000-0000A5620000}"/>
    <cellStyle name="SAPBEXHLevel2 11 2 3 2 2 2" xfId="40909" xr:uid="{00000000-0005-0000-0000-0000A6620000}"/>
    <cellStyle name="SAPBEXHLevel2 11 2 3 3" xfId="11702" xr:uid="{00000000-0005-0000-0000-0000A7620000}"/>
    <cellStyle name="SAPBEXHLevel2 11 2 3 3 2" xfId="24873" xr:uid="{00000000-0005-0000-0000-0000A8620000}"/>
    <cellStyle name="SAPBEXHLevel2 11 2 3 3 2 2" xfId="37624" xr:uid="{00000000-0005-0000-0000-0000A9620000}"/>
    <cellStyle name="SAPBEXHLevel2 11 2 3 4" xfId="20627" xr:uid="{00000000-0005-0000-0000-0000AA620000}"/>
    <cellStyle name="SAPBEXHLevel2 11 2 3 4 2" xfId="33378" xr:uid="{00000000-0005-0000-0000-0000AB620000}"/>
    <cellStyle name="SAPBEXHLevel2 11 2 4" xfId="6811" xr:uid="{00000000-0005-0000-0000-0000AC620000}"/>
    <cellStyle name="SAPBEXHLevel2 11 2 4 2" xfId="14988" xr:uid="{00000000-0005-0000-0000-0000AD620000}"/>
    <cellStyle name="SAPBEXHLevel2 11 2 4 2 2" xfId="28159" xr:uid="{00000000-0005-0000-0000-0000AE620000}"/>
    <cellStyle name="SAPBEXHLevel2 11 2 4 2 2 2" xfId="40910" xr:uid="{00000000-0005-0000-0000-0000AF620000}"/>
    <cellStyle name="SAPBEXHLevel2 11 2 4 3" xfId="11701" xr:uid="{00000000-0005-0000-0000-0000B0620000}"/>
    <cellStyle name="SAPBEXHLevel2 11 2 4 3 2" xfId="24872" xr:uid="{00000000-0005-0000-0000-0000B1620000}"/>
    <cellStyle name="SAPBEXHLevel2 11 2 4 3 2 2" xfId="37623" xr:uid="{00000000-0005-0000-0000-0000B2620000}"/>
    <cellStyle name="SAPBEXHLevel2 11 2 4 4" xfId="20628" xr:uid="{00000000-0005-0000-0000-0000B3620000}"/>
    <cellStyle name="SAPBEXHLevel2 11 2 4 4 2" xfId="33379" xr:uid="{00000000-0005-0000-0000-0000B4620000}"/>
    <cellStyle name="SAPBEXHLevel2 11 2 5" xfId="14983" xr:uid="{00000000-0005-0000-0000-0000B5620000}"/>
    <cellStyle name="SAPBEXHLevel2 11 2 5 2" xfId="28154" xr:uid="{00000000-0005-0000-0000-0000B6620000}"/>
    <cellStyle name="SAPBEXHLevel2 11 2 5 2 2" xfId="40905" xr:uid="{00000000-0005-0000-0000-0000B7620000}"/>
    <cellStyle name="SAPBEXHLevel2 11 2 6" xfId="11706" xr:uid="{00000000-0005-0000-0000-0000B8620000}"/>
    <cellStyle name="SAPBEXHLevel2 11 2 6 2" xfId="24877" xr:uid="{00000000-0005-0000-0000-0000B9620000}"/>
    <cellStyle name="SAPBEXHLevel2 11 2 6 2 2" xfId="37628" xr:uid="{00000000-0005-0000-0000-0000BA620000}"/>
    <cellStyle name="SAPBEXHLevel2 11 2 7" xfId="20623" xr:uid="{00000000-0005-0000-0000-0000BB620000}"/>
    <cellStyle name="SAPBEXHLevel2 11 2 7 2" xfId="33374" xr:uid="{00000000-0005-0000-0000-0000BC620000}"/>
    <cellStyle name="SAPBEXHLevel2 11 3" xfId="6812" xr:uid="{00000000-0005-0000-0000-0000BD620000}"/>
    <cellStyle name="SAPBEXHLevel2 11 3 2" xfId="6813" xr:uid="{00000000-0005-0000-0000-0000BE620000}"/>
    <cellStyle name="SAPBEXHLevel2 11 3 2 2" xfId="14990" xr:uid="{00000000-0005-0000-0000-0000BF620000}"/>
    <cellStyle name="SAPBEXHLevel2 11 3 2 2 2" xfId="28161" xr:uid="{00000000-0005-0000-0000-0000C0620000}"/>
    <cellStyle name="SAPBEXHLevel2 11 3 2 2 2 2" xfId="40912" xr:uid="{00000000-0005-0000-0000-0000C1620000}"/>
    <cellStyle name="SAPBEXHLevel2 11 3 2 3" xfId="11699" xr:uid="{00000000-0005-0000-0000-0000C2620000}"/>
    <cellStyle name="SAPBEXHLevel2 11 3 2 3 2" xfId="24870" xr:uid="{00000000-0005-0000-0000-0000C3620000}"/>
    <cellStyle name="SAPBEXHLevel2 11 3 2 3 2 2" xfId="37621" xr:uid="{00000000-0005-0000-0000-0000C4620000}"/>
    <cellStyle name="SAPBEXHLevel2 11 3 2 4" xfId="20630" xr:uid="{00000000-0005-0000-0000-0000C5620000}"/>
    <cellStyle name="SAPBEXHLevel2 11 3 2 4 2" xfId="33381" xr:uid="{00000000-0005-0000-0000-0000C6620000}"/>
    <cellStyle name="SAPBEXHLevel2 11 3 3" xfId="6814" xr:uid="{00000000-0005-0000-0000-0000C7620000}"/>
    <cellStyle name="SAPBEXHLevel2 11 3 3 2" xfId="14991" xr:uid="{00000000-0005-0000-0000-0000C8620000}"/>
    <cellStyle name="SAPBEXHLevel2 11 3 3 2 2" xfId="28162" xr:uid="{00000000-0005-0000-0000-0000C9620000}"/>
    <cellStyle name="SAPBEXHLevel2 11 3 3 2 2 2" xfId="40913" xr:uid="{00000000-0005-0000-0000-0000CA620000}"/>
    <cellStyle name="SAPBEXHLevel2 11 3 3 3" xfId="11698" xr:uid="{00000000-0005-0000-0000-0000CB620000}"/>
    <cellStyle name="SAPBEXHLevel2 11 3 3 3 2" xfId="24869" xr:uid="{00000000-0005-0000-0000-0000CC620000}"/>
    <cellStyle name="SAPBEXHLevel2 11 3 3 3 2 2" xfId="37620" xr:uid="{00000000-0005-0000-0000-0000CD620000}"/>
    <cellStyle name="SAPBEXHLevel2 11 3 3 4" xfId="20631" xr:uid="{00000000-0005-0000-0000-0000CE620000}"/>
    <cellStyle name="SAPBEXHLevel2 11 3 3 4 2" xfId="33382" xr:uid="{00000000-0005-0000-0000-0000CF620000}"/>
    <cellStyle name="SAPBEXHLevel2 11 3 4" xfId="14989" xr:uid="{00000000-0005-0000-0000-0000D0620000}"/>
    <cellStyle name="SAPBEXHLevel2 11 3 4 2" xfId="28160" xr:uid="{00000000-0005-0000-0000-0000D1620000}"/>
    <cellStyle name="SAPBEXHLevel2 11 3 4 2 2" xfId="40911" xr:uid="{00000000-0005-0000-0000-0000D2620000}"/>
    <cellStyle name="SAPBEXHLevel2 11 3 5" xfId="11700" xr:uid="{00000000-0005-0000-0000-0000D3620000}"/>
    <cellStyle name="SAPBEXHLevel2 11 3 5 2" xfId="24871" xr:uid="{00000000-0005-0000-0000-0000D4620000}"/>
    <cellStyle name="SAPBEXHLevel2 11 3 5 2 2" xfId="37622" xr:uid="{00000000-0005-0000-0000-0000D5620000}"/>
    <cellStyle name="SAPBEXHLevel2 11 3 6" xfId="20629" xr:uid="{00000000-0005-0000-0000-0000D6620000}"/>
    <cellStyle name="SAPBEXHLevel2 11 3 6 2" xfId="33380" xr:uid="{00000000-0005-0000-0000-0000D7620000}"/>
    <cellStyle name="SAPBEXHLevel2 11 4" xfId="6815" xr:uid="{00000000-0005-0000-0000-0000D8620000}"/>
    <cellStyle name="SAPBEXHLevel2 11 4 2" xfId="14992" xr:uid="{00000000-0005-0000-0000-0000D9620000}"/>
    <cellStyle name="SAPBEXHLevel2 11 4 2 2" xfId="28163" xr:uid="{00000000-0005-0000-0000-0000DA620000}"/>
    <cellStyle name="SAPBEXHLevel2 11 4 2 2 2" xfId="40914" xr:uid="{00000000-0005-0000-0000-0000DB620000}"/>
    <cellStyle name="SAPBEXHLevel2 11 4 3" xfId="11697" xr:uid="{00000000-0005-0000-0000-0000DC620000}"/>
    <cellStyle name="SAPBEXHLevel2 11 4 3 2" xfId="24868" xr:uid="{00000000-0005-0000-0000-0000DD620000}"/>
    <cellStyle name="SAPBEXHLevel2 11 4 3 2 2" xfId="37619" xr:uid="{00000000-0005-0000-0000-0000DE620000}"/>
    <cellStyle name="SAPBEXHLevel2 11 4 4" xfId="20632" xr:uid="{00000000-0005-0000-0000-0000DF620000}"/>
    <cellStyle name="SAPBEXHLevel2 11 4 4 2" xfId="33383" xr:uid="{00000000-0005-0000-0000-0000E0620000}"/>
    <cellStyle name="SAPBEXHLevel2 11 5" xfId="6816" xr:uid="{00000000-0005-0000-0000-0000E1620000}"/>
    <cellStyle name="SAPBEXHLevel2 11 5 2" xfId="14993" xr:uid="{00000000-0005-0000-0000-0000E2620000}"/>
    <cellStyle name="SAPBEXHLevel2 11 5 2 2" xfId="28164" xr:uid="{00000000-0005-0000-0000-0000E3620000}"/>
    <cellStyle name="SAPBEXHLevel2 11 5 2 2 2" xfId="40915" xr:uid="{00000000-0005-0000-0000-0000E4620000}"/>
    <cellStyle name="SAPBEXHLevel2 11 5 3" xfId="11696" xr:uid="{00000000-0005-0000-0000-0000E5620000}"/>
    <cellStyle name="SAPBEXHLevel2 11 5 3 2" xfId="24867" xr:uid="{00000000-0005-0000-0000-0000E6620000}"/>
    <cellStyle name="SAPBEXHLevel2 11 5 3 2 2" xfId="37618" xr:uid="{00000000-0005-0000-0000-0000E7620000}"/>
    <cellStyle name="SAPBEXHLevel2 11 5 4" xfId="20633" xr:uid="{00000000-0005-0000-0000-0000E8620000}"/>
    <cellStyle name="SAPBEXHLevel2 11 5 4 2" xfId="33384" xr:uid="{00000000-0005-0000-0000-0000E9620000}"/>
    <cellStyle name="SAPBEXHLevel2 11 6" xfId="14982" xr:uid="{00000000-0005-0000-0000-0000EA620000}"/>
    <cellStyle name="SAPBEXHLevel2 11 6 2" xfId="28153" xr:uid="{00000000-0005-0000-0000-0000EB620000}"/>
    <cellStyle name="SAPBEXHLevel2 11 6 2 2" xfId="40904" xr:uid="{00000000-0005-0000-0000-0000EC620000}"/>
    <cellStyle name="SAPBEXHLevel2 11 7" xfId="11707" xr:uid="{00000000-0005-0000-0000-0000ED620000}"/>
    <cellStyle name="SAPBEXHLevel2 11 7 2" xfId="24878" xr:uid="{00000000-0005-0000-0000-0000EE620000}"/>
    <cellStyle name="SAPBEXHLevel2 11 7 2 2" xfId="37629" xr:uid="{00000000-0005-0000-0000-0000EF620000}"/>
    <cellStyle name="SAPBEXHLevel2 11 8" xfId="20622" xr:uid="{00000000-0005-0000-0000-0000F0620000}"/>
    <cellStyle name="SAPBEXHLevel2 11 8 2" xfId="33373" xr:uid="{00000000-0005-0000-0000-0000F1620000}"/>
    <cellStyle name="SAPBEXHLevel2 12" xfId="6817" xr:uid="{00000000-0005-0000-0000-0000F2620000}"/>
    <cellStyle name="SAPBEXHLevel2 12 2" xfId="6818" xr:uid="{00000000-0005-0000-0000-0000F3620000}"/>
    <cellStyle name="SAPBEXHLevel2 12 2 2" xfId="6819" xr:uid="{00000000-0005-0000-0000-0000F4620000}"/>
    <cellStyle name="SAPBEXHLevel2 12 2 2 2" xfId="6820" xr:uid="{00000000-0005-0000-0000-0000F5620000}"/>
    <cellStyle name="SAPBEXHLevel2 12 2 2 2 2" xfId="14997" xr:uid="{00000000-0005-0000-0000-0000F6620000}"/>
    <cellStyle name="SAPBEXHLevel2 12 2 2 2 2 2" xfId="28168" xr:uid="{00000000-0005-0000-0000-0000F7620000}"/>
    <cellStyle name="SAPBEXHLevel2 12 2 2 2 2 2 2" xfId="40919" xr:uid="{00000000-0005-0000-0000-0000F8620000}"/>
    <cellStyle name="SAPBEXHLevel2 12 2 2 2 3" xfId="11692" xr:uid="{00000000-0005-0000-0000-0000F9620000}"/>
    <cellStyle name="SAPBEXHLevel2 12 2 2 2 3 2" xfId="24863" xr:uid="{00000000-0005-0000-0000-0000FA620000}"/>
    <cellStyle name="SAPBEXHLevel2 12 2 2 2 3 2 2" xfId="37614" xr:uid="{00000000-0005-0000-0000-0000FB620000}"/>
    <cellStyle name="SAPBEXHLevel2 12 2 2 2 4" xfId="20637" xr:uid="{00000000-0005-0000-0000-0000FC620000}"/>
    <cellStyle name="SAPBEXHLevel2 12 2 2 2 4 2" xfId="33388" xr:uid="{00000000-0005-0000-0000-0000FD620000}"/>
    <cellStyle name="SAPBEXHLevel2 12 2 2 3" xfId="6821" xr:uid="{00000000-0005-0000-0000-0000FE620000}"/>
    <cellStyle name="SAPBEXHLevel2 12 2 2 3 2" xfId="14998" xr:uid="{00000000-0005-0000-0000-0000FF620000}"/>
    <cellStyle name="SAPBEXHLevel2 12 2 2 3 2 2" xfId="28169" xr:uid="{00000000-0005-0000-0000-000000630000}"/>
    <cellStyle name="SAPBEXHLevel2 12 2 2 3 2 2 2" xfId="40920" xr:uid="{00000000-0005-0000-0000-000001630000}"/>
    <cellStyle name="SAPBEXHLevel2 12 2 2 3 3" xfId="11691" xr:uid="{00000000-0005-0000-0000-000002630000}"/>
    <cellStyle name="SAPBEXHLevel2 12 2 2 3 3 2" xfId="24862" xr:uid="{00000000-0005-0000-0000-000003630000}"/>
    <cellStyle name="SAPBEXHLevel2 12 2 2 3 3 2 2" xfId="37613" xr:uid="{00000000-0005-0000-0000-000004630000}"/>
    <cellStyle name="SAPBEXHLevel2 12 2 2 3 4" xfId="20638" xr:uid="{00000000-0005-0000-0000-000005630000}"/>
    <cellStyle name="SAPBEXHLevel2 12 2 2 3 4 2" xfId="33389" xr:uid="{00000000-0005-0000-0000-000006630000}"/>
    <cellStyle name="SAPBEXHLevel2 12 2 2 4" xfId="14996" xr:uid="{00000000-0005-0000-0000-000007630000}"/>
    <cellStyle name="SAPBEXHLevel2 12 2 2 4 2" xfId="28167" xr:uid="{00000000-0005-0000-0000-000008630000}"/>
    <cellStyle name="SAPBEXHLevel2 12 2 2 4 2 2" xfId="40918" xr:uid="{00000000-0005-0000-0000-000009630000}"/>
    <cellStyle name="SAPBEXHLevel2 12 2 2 5" xfId="11693" xr:uid="{00000000-0005-0000-0000-00000A630000}"/>
    <cellStyle name="SAPBEXHLevel2 12 2 2 5 2" xfId="24864" xr:uid="{00000000-0005-0000-0000-00000B630000}"/>
    <cellStyle name="SAPBEXHLevel2 12 2 2 5 2 2" xfId="37615" xr:uid="{00000000-0005-0000-0000-00000C630000}"/>
    <cellStyle name="SAPBEXHLevel2 12 2 2 6" xfId="20636" xr:uid="{00000000-0005-0000-0000-00000D630000}"/>
    <cellStyle name="SAPBEXHLevel2 12 2 2 6 2" xfId="33387" xr:uid="{00000000-0005-0000-0000-00000E630000}"/>
    <cellStyle name="SAPBEXHLevel2 12 2 3" xfId="6822" xr:uid="{00000000-0005-0000-0000-00000F630000}"/>
    <cellStyle name="SAPBEXHLevel2 12 2 3 2" xfId="14999" xr:uid="{00000000-0005-0000-0000-000010630000}"/>
    <cellStyle name="SAPBEXHLevel2 12 2 3 2 2" xfId="28170" xr:uid="{00000000-0005-0000-0000-000011630000}"/>
    <cellStyle name="SAPBEXHLevel2 12 2 3 2 2 2" xfId="40921" xr:uid="{00000000-0005-0000-0000-000012630000}"/>
    <cellStyle name="SAPBEXHLevel2 12 2 3 3" xfId="11690" xr:uid="{00000000-0005-0000-0000-000013630000}"/>
    <cellStyle name="SAPBEXHLevel2 12 2 3 3 2" xfId="24861" xr:uid="{00000000-0005-0000-0000-000014630000}"/>
    <cellStyle name="SAPBEXHLevel2 12 2 3 3 2 2" xfId="37612" xr:uid="{00000000-0005-0000-0000-000015630000}"/>
    <cellStyle name="SAPBEXHLevel2 12 2 3 4" xfId="20639" xr:uid="{00000000-0005-0000-0000-000016630000}"/>
    <cellStyle name="SAPBEXHLevel2 12 2 3 4 2" xfId="33390" xr:uid="{00000000-0005-0000-0000-000017630000}"/>
    <cellStyle name="SAPBEXHLevel2 12 2 4" xfId="6823" xr:uid="{00000000-0005-0000-0000-000018630000}"/>
    <cellStyle name="SAPBEXHLevel2 12 2 4 2" xfId="15000" xr:uid="{00000000-0005-0000-0000-000019630000}"/>
    <cellStyle name="SAPBEXHLevel2 12 2 4 2 2" xfId="28171" xr:uid="{00000000-0005-0000-0000-00001A630000}"/>
    <cellStyle name="SAPBEXHLevel2 12 2 4 2 2 2" xfId="40922" xr:uid="{00000000-0005-0000-0000-00001B630000}"/>
    <cellStyle name="SAPBEXHLevel2 12 2 4 3" xfId="11689" xr:uid="{00000000-0005-0000-0000-00001C630000}"/>
    <cellStyle name="SAPBEXHLevel2 12 2 4 3 2" xfId="24860" xr:uid="{00000000-0005-0000-0000-00001D630000}"/>
    <cellStyle name="SAPBEXHLevel2 12 2 4 3 2 2" xfId="37611" xr:uid="{00000000-0005-0000-0000-00001E630000}"/>
    <cellStyle name="SAPBEXHLevel2 12 2 4 4" xfId="20640" xr:uid="{00000000-0005-0000-0000-00001F630000}"/>
    <cellStyle name="SAPBEXHLevel2 12 2 4 4 2" xfId="33391" xr:uid="{00000000-0005-0000-0000-000020630000}"/>
    <cellStyle name="SAPBEXHLevel2 12 2 5" xfId="14995" xr:uid="{00000000-0005-0000-0000-000021630000}"/>
    <cellStyle name="SAPBEXHLevel2 12 2 5 2" xfId="28166" xr:uid="{00000000-0005-0000-0000-000022630000}"/>
    <cellStyle name="SAPBEXHLevel2 12 2 5 2 2" xfId="40917" xr:uid="{00000000-0005-0000-0000-000023630000}"/>
    <cellStyle name="SAPBEXHLevel2 12 2 6" xfId="11694" xr:uid="{00000000-0005-0000-0000-000024630000}"/>
    <cellStyle name="SAPBEXHLevel2 12 2 6 2" xfId="24865" xr:uid="{00000000-0005-0000-0000-000025630000}"/>
    <cellStyle name="SAPBEXHLevel2 12 2 6 2 2" xfId="37616" xr:uid="{00000000-0005-0000-0000-000026630000}"/>
    <cellStyle name="SAPBEXHLevel2 12 2 7" xfId="20635" xr:uid="{00000000-0005-0000-0000-000027630000}"/>
    <cellStyle name="SAPBEXHLevel2 12 2 7 2" xfId="33386" xr:uid="{00000000-0005-0000-0000-000028630000}"/>
    <cellStyle name="SAPBEXHLevel2 12 3" xfId="6824" xr:uid="{00000000-0005-0000-0000-000029630000}"/>
    <cellStyle name="SAPBEXHLevel2 12 3 2" xfId="6825" xr:uid="{00000000-0005-0000-0000-00002A630000}"/>
    <cellStyle name="SAPBEXHLevel2 12 3 2 2" xfId="15002" xr:uid="{00000000-0005-0000-0000-00002B630000}"/>
    <cellStyle name="SAPBEXHLevel2 12 3 2 2 2" xfId="28173" xr:uid="{00000000-0005-0000-0000-00002C630000}"/>
    <cellStyle name="SAPBEXHLevel2 12 3 2 2 2 2" xfId="40924" xr:uid="{00000000-0005-0000-0000-00002D630000}"/>
    <cellStyle name="SAPBEXHLevel2 12 3 2 3" xfId="11687" xr:uid="{00000000-0005-0000-0000-00002E630000}"/>
    <cellStyle name="SAPBEXHLevel2 12 3 2 3 2" xfId="24858" xr:uid="{00000000-0005-0000-0000-00002F630000}"/>
    <cellStyle name="SAPBEXHLevel2 12 3 2 3 2 2" xfId="37609" xr:uid="{00000000-0005-0000-0000-000030630000}"/>
    <cellStyle name="SAPBEXHLevel2 12 3 2 4" xfId="20642" xr:uid="{00000000-0005-0000-0000-000031630000}"/>
    <cellStyle name="SAPBEXHLevel2 12 3 2 4 2" xfId="33393" xr:uid="{00000000-0005-0000-0000-000032630000}"/>
    <cellStyle name="SAPBEXHLevel2 12 3 3" xfId="6826" xr:uid="{00000000-0005-0000-0000-000033630000}"/>
    <cellStyle name="SAPBEXHLevel2 12 3 3 2" xfId="15003" xr:uid="{00000000-0005-0000-0000-000034630000}"/>
    <cellStyle name="SAPBEXHLevel2 12 3 3 2 2" xfId="28174" xr:uid="{00000000-0005-0000-0000-000035630000}"/>
    <cellStyle name="SAPBEXHLevel2 12 3 3 2 2 2" xfId="40925" xr:uid="{00000000-0005-0000-0000-000036630000}"/>
    <cellStyle name="SAPBEXHLevel2 12 3 3 3" xfId="11686" xr:uid="{00000000-0005-0000-0000-000037630000}"/>
    <cellStyle name="SAPBEXHLevel2 12 3 3 3 2" xfId="24857" xr:uid="{00000000-0005-0000-0000-000038630000}"/>
    <cellStyle name="SAPBEXHLevel2 12 3 3 3 2 2" xfId="37608" xr:uid="{00000000-0005-0000-0000-000039630000}"/>
    <cellStyle name="SAPBEXHLevel2 12 3 3 4" xfId="20643" xr:uid="{00000000-0005-0000-0000-00003A630000}"/>
    <cellStyle name="SAPBEXHLevel2 12 3 3 4 2" xfId="33394" xr:uid="{00000000-0005-0000-0000-00003B630000}"/>
    <cellStyle name="SAPBEXHLevel2 12 3 4" xfId="15001" xr:uid="{00000000-0005-0000-0000-00003C630000}"/>
    <cellStyle name="SAPBEXHLevel2 12 3 4 2" xfId="28172" xr:uid="{00000000-0005-0000-0000-00003D630000}"/>
    <cellStyle name="SAPBEXHLevel2 12 3 4 2 2" xfId="40923" xr:uid="{00000000-0005-0000-0000-00003E630000}"/>
    <cellStyle name="SAPBEXHLevel2 12 3 5" xfId="11688" xr:uid="{00000000-0005-0000-0000-00003F630000}"/>
    <cellStyle name="SAPBEXHLevel2 12 3 5 2" xfId="24859" xr:uid="{00000000-0005-0000-0000-000040630000}"/>
    <cellStyle name="SAPBEXHLevel2 12 3 5 2 2" xfId="37610" xr:uid="{00000000-0005-0000-0000-000041630000}"/>
    <cellStyle name="SAPBEXHLevel2 12 3 6" xfId="20641" xr:uid="{00000000-0005-0000-0000-000042630000}"/>
    <cellStyle name="SAPBEXHLevel2 12 3 6 2" xfId="33392" xr:uid="{00000000-0005-0000-0000-000043630000}"/>
    <cellStyle name="SAPBEXHLevel2 12 4" xfId="6827" xr:uid="{00000000-0005-0000-0000-000044630000}"/>
    <cellStyle name="SAPBEXHLevel2 12 4 2" xfId="15004" xr:uid="{00000000-0005-0000-0000-000045630000}"/>
    <cellStyle name="SAPBEXHLevel2 12 4 2 2" xfId="28175" xr:uid="{00000000-0005-0000-0000-000046630000}"/>
    <cellStyle name="SAPBEXHLevel2 12 4 2 2 2" xfId="40926" xr:uid="{00000000-0005-0000-0000-000047630000}"/>
    <cellStyle name="SAPBEXHLevel2 12 4 3" xfId="11685" xr:uid="{00000000-0005-0000-0000-000048630000}"/>
    <cellStyle name="SAPBEXHLevel2 12 4 3 2" xfId="24856" xr:uid="{00000000-0005-0000-0000-000049630000}"/>
    <cellStyle name="SAPBEXHLevel2 12 4 3 2 2" xfId="37607" xr:uid="{00000000-0005-0000-0000-00004A630000}"/>
    <cellStyle name="SAPBEXHLevel2 12 4 4" xfId="20644" xr:uid="{00000000-0005-0000-0000-00004B630000}"/>
    <cellStyle name="SAPBEXHLevel2 12 4 4 2" xfId="33395" xr:uid="{00000000-0005-0000-0000-00004C630000}"/>
    <cellStyle name="SAPBEXHLevel2 12 5" xfId="6828" xr:uid="{00000000-0005-0000-0000-00004D630000}"/>
    <cellStyle name="SAPBEXHLevel2 12 5 2" xfId="15005" xr:uid="{00000000-0005-0000-0000-00004E630000}"/>
    <cellStyle name="SAPBEXHLevel2 12 5 2 2" xfId="28176" xr:uid="{00000000-0005-0000-0000-00004F630000}"/>
    <cellStyle name="SAPBEXHLevel2 12 5 2 2 2" xfId="40927" xr:uid="{00000000-0005-0000-0000-000050630000}"/>
    <cellStyle name="SAPBEXHLevel2 12 5 3" xfId="11684" xr:uid="{00000000-0005-0000-0000-000051630000}"/>
    <cellStyle name="SAPBEXHLevel2 12 5 3 2" xfId="24855" xr:uid="{00000000-0005-0000-0000-000052630000}"/>
    <cellStyle name="SAPBEXHLevel2 12 5 3 2 2" xfId="37606" xr:uid="{00000000-0005-0000-0000-000053630000}"/>
    <cellStyle name="SAPBEXHLevel2 12 5 4" xfId="20645" xr:uid="{00000000-0005-0000-0000-000054630000}"/>
    <cellStyle name="SAPBEXHLevel2 12 5 4 2" xfId="33396" xr:uid="{00000000-0005-0000-0000-000055630000}"/>
    <cellStyle name="SAPBEXHLevel2 12 6" xfId="14994" xr:uid="{00000000-0005-0000-0000-000056630000}"/>
    <cellStyle name="SAPBEXHLevel2 12 6 2" xfId="28165" xr:uid="{00000000-0005-0000-0000-000057630000}"/>
    <cellStyle name="SAPBEXHLevel2 12 6 2 2" xfId="40916" xr:uid="{00000000-0005-0000-0000-000058630000}"/>
    <cellStyle name="SAPBEXHLevel2 12 7" xfId="11695" xr:uid="{00000000-0005-0000-0000-000059630000}"/>
    <cellStyle name="SAPBEXHLevel2 12 7 2" xfId="24866" xr:uid="{00000000-0005-0000-0000-00005A630000}"/>
    <cellStyle name="SAPBEXHLevel2 12 7 2 2" xfId="37617" xr:uid="{00000000-0005-0000-0000-00005B630000}"/>
    <cellStyle name="SAPBEXHLevel2 12 8" xfId="20634" xr:uid="{00000000-0005-0000-0000-00005C630000}"/>
    <cellStyle name="SAPBEXHLevel2 12 8 2" xfId="33385" xr:uid="{00000000-0005-0000-0000-00005D630000}"/>
    <cellStyle name="SAPBEXHLevel2 13" xfId="6829" xr:uid="{00000000-0005-0000-0000-00005E630000}"/>
    <cellStyle name="SAPBEXHLevel2 13 2" xfId="6830" xr:uid="{00000000-0005-0000-0000-00005F630000}"/>
    <cellStyle name="SAPBEXHLevel2 13 2 2" xfId="6831" xr:uid="{00000000-0005-0000-0000-000060630000}"/>
    <cellStyle name="SAPBEXHLevel2 13 2 2 2" xfId="6832" xr:uid="{00000000-0005-0000-0000-000061630000}"/>
    <cellStyle name="SAPBEXHLevel2 13 2 2 2 2" xfId="15009" xr:uid="{00000000-0005-0000-0000-000062630000}"/>
    <cellStyle name="SAPBEXHLevel2 13 2 2 2 2 2" xfId="28180" xr:uid="{00000000-0005-0000-0000-000063630000}"/>
    <cellStyle name="SAPBEXHLevel2 13 2 2 2 2 2 2" xfId="40931" xr:uid="{00000000-0005-0000-0000-000064630000}"/>
    <cellStyle name="SAPBEXHLevel2 13 2 2 2 3" xfId="11680" xr:uid="{00000000-0005-0000-0000-000065630000}"/>
    <cellStyle name="SAPBEXHLevel2 13 2 2 2 3 2" xfId="24851" xr:uid="{00000000-0005-0000-0000-000066630000}"/>
    <cellStyle name="SAPBEXHLevel2 13 2 2 2 3 2 2" xfId="37602" xr:uid="{00000000-0005-0000-0000-000067630000}"/>
    <cellStyle name="SAPBEXHLevel2 13 2 2 2 4" xfId="20649" xr:uid="{00000000-0005-0000-0000-000068630000}"/>
    <cellStyle name="SAPBEXHLevel2 13 2 2 2 4 2" xfId="33400" xr:uid="{00000000-0005-0000-0000-000069630000}"/>
    <cellStyle name="SAPBEXHLevel2 13 2 2 3" xfId="6833" xr:uid="{00000000-0005-0000-0000-00006A630000}"/>
    <cellStyle name="SAPBEXHLevel2 13 2 2 3 2" xfId="15010" xr:uid="{00000000-0005-0000-0000-00006B630000}"/>
    <cellStyle name="SAPBEXHLevel2 13 2 2 3 2 2" xfId="28181" xr:uid="{00000000-0005-0000-0000-00006C630000}"/>
    <cellStyle name="SAPBEXHLevel2 13 2 2 3 2 2 2" xfId="40932" xr:uid="{00000000-0005-0000-0000-00006D630000}"/>
    <cellStyle name="SAPBEXHLevel2 13 2 2 3 3" xfId="11679" xr:uid="{00000000-0005-0000-0000-00006E630000}"/>
    <cellStyle name="SAPBEXHLevel2 13 2 2 3 3 2" xfId="24850" xr:uid="{00000000-0005-0000-0000-00006F630000}"/>
    <cellStyle name="SAPBEXHLevel2 13 2 2 3 3 2 2" xfId="37601" xr:uid="{00000000-0005-0000-0000-000070630000}"/>
    <cellStyle name="SAPBEXHLevel2 13 2 2 3 4" xfId="20650" xr:uid="{00000000-0005-0000-0000-000071630000}"/>
    <cellStyle name="SAPBEXHLevel2 13 2 2 3 4 2" xfId="33401" xr:uid="{00000000-0005-0000-0000-000072630000}"/>
    <cellStyle name="SAPBEXHLevel2 13 2 2 4" xfId="15008" xr:uid="{00000000-0005-0000-0000-000073630000}"/>
    <cellStyle name="SAPBEXHLevel2 13 2 2 4 2" xfId="28179" xr:uid="{00000000-0005-0000-0000-000074630000}"/>
    <cellStyle name="SAPBEXHLevel2 13 2 2 4 2 2" xfId="40930" xr:uid="{00000000-0005-0000-0000-000075630000}"/>
    <cellStyle name="SAPBEXHLevel2 13 2 2 5" xfId="11681" xr:uid="{00000000-0005-0000-0000-000076630000}"/>
    <cellStyle name="SAPBEXHLevel2 13 2 2 5 2" xfId="24852" xr:uid="{00000000-0005-0000-0000-000077630000}"/>
    <cellStyle name="SAPBEXHLevel2 13 2 2 5 2 2" xfId="37603" xr:uid="{00000000-0005-0000-0000-000078630000}"/>
    <cellStyle name="SAPBEXHLevel2 13 2 2 6" xfId="20648" xr:uid="{00000000-0005-0000-0000-000079630000}"/>
    <cellStyle name="SAPBEXHLevel2 13 2 2 6 2" xfId="33399" xr:uid="{00000000-0005-0000-0000-00007A630000}"/>
    <cellStyle name="SAPBEXHLevel2 13 2 3" xfId="6834" xr:uid="{00000000-0005-0000-0000-00007B630000}"/>
    <cellStyle name="SAPBEXHLevel2 13 2 3 2" xfId="15011" xr:uid="{00000000-0005-0000-0000-00007C630000}"/>
    <cellStyle name="SAPBEXHLevel2 13 2 3 2 2" xfId="28182" xr:uid="{00000000-0005-0000-0000-00007D630000}"/>
    <cellStyle name="SAPBEXHLevel2 13 2 3 2 2 2" xfId="40933" xr:uid="{00000000-0005-0000-0000-00007E630000}"/>
    <cellStyle name="SAPBEXHLevel2 13 2 3 3" xfId="11678" xr:uid="{00000000-0005-0000-0000-00007F630000}"/>
    <cellStyle name="SAPBEXHLevel2 13 2 3 3 2" xfId="24849" xr:uid="{00000000-0005-0000-0000-000080630000}"/>
    <cellStyle name="SAPBEXHLevel2 13 2 3 3 2 2" xfId="37600" xr:uid="{00000000-0005-0000-0000-000081630000}"/>
    <cellStyle name="SAPBEXHLevel2 13 2 3 4" xfId="20651" xr:uid="{00000000-0005-0000-0000-000082630000}"/>
    <cellStyle name="SAPBEXHLevel2 13 2 3 4 2" xfId="33402" xr:uid="{00000000-0005-0000-0000-000083630000}"/>
    <cellStyle name="SAPBEXHLevel2 13 2 4" xfId="6835" xr:uid="{00000000-0005-0000-0000-000084630000}"/>
    <cellStyle name="SAPBEXHLevel2 13 2 4 2" xfId="15012" xr:uid="{00000000-0005-0000-0000-000085630000}"/>
    <cellStyle name="SAPBEXHLevel2 13 2 4 2 2" xfId="28183" xr:uid="{00000000-0005-0000-0000-000086630000}"/>
    <cellStyle name="SAPBEXHLevel2 13 2 4 2 2 2" xfId="40934" xr:uid="{00000000-0005-0000-0000-000087630000}"/>
    <cellStyle name="SAPBEXHLevel2 13 2 4 3" xfId="11677" xr:uid="{00000000-0005-0000-0000-000088630000}"/>
    <cellStyle name="SAPBEXHLevel2 13 2 4 3 2" xfId="24848" xr:uid="{00000000-0005-0000-0000-000089630000}"/>
    <cellStyle name="SAPBEXHLevel2 13 2 4 3 2 2" xfId="37599" xr:uid="{00000000-0005-0000-0000-00008A630000}"/>
    <cellStyle name="SAPBEXHLevel2 13 2 4 4" xfId="20652" xr:uid="{00000000-0005-0000-0000-00008B630000}"/>
    <cellStyle name="SAPBEXHLevel2 13 2 4 4 2" xfId="33403" xr:uid="{00000000-0005-0000-0000-00008C630000}"/>
    <cellStyle name="SAPBEXHLevel2 13 2 5" xfId="15007" xr:uid="{00000000-0005-0000-0000-00008D630000}"/>
    <cellStyle name="SAPBEXHLevel2 13 2 5 2" xfId="28178" xr:uid="{00000000-0005-0000-0000-00008E630000}"/>
    <cellStyle name="SAPBEXHLevel2 13 2 5 2 2" xfId="40929" xr:uid="{00000000-0005-0000-0000-00008F630000}"/>
    <cellStyle name="SAPBEXHLevel2 13 2 6" xfId="11682" xr:uid="{00000000-0005-0000-0000-000090630000}"/>
    <cellStyle name="SAPBEXHLevel2 13 2 6 2" xfId="24853" xr:uid="{00000000-0005-0000-0000-000091630000}"/>
    <cellStyle name="SAPBEXHLevel2 13 2 6 2 2" xfId="37604" xr:uid="{00000000-0005-0000-0000-000092630000}"/>
    <cellStyle name="SAPBEXHLevel2 13 2 7" xfId="20647" xr:uid="{00000000-0005-0000-0000-000093630000}"/>
    <cellStyle name="SAPBEXHLevel2 13 2 7 2" xfId="33398" xr:uid="{00000000-0005-0000-0000-000094630000}"/>
    <cellStyle name="SAPBEXHLevel2 13 3" xfId="6836" xr:uid="{00000000-0005-0000-0000-000095630000}"/>
    <cellStyle name="SAPBEXHLevel2 13 3 2" xfId="6837" xr:uid="{00000000-0005-0000-0000-000096630000}"/>
    <cellStyle name="SAPBEXHLevel2 13 3 2 2" xfId="15014" xr:uid="{00000000-0005-0000-0000-000097630000}"/>
    <cellStyle name="SAPBEXHLevel2 13 3 2 2 2" xfId="28185" xr:uid="{00000000-0005-0000-0000-000098630000}"/>
    <cellStyle name="SAPBEXHLevel2 13 3 2 2 2 2" xfId="40936" xr:uid="{00000000-0005-0000-0000-000099630000}"/>
    <cellStyle name="SAPBEXHLevel2 13 3 2 3" xfId="11675" xr:uid="{00000000-0005-0000-0000-00009A630000}"/>
    <cellStyle name="SAPBEXHLevel2 13 3 2 3 2" xfId="24846" xr:uid="{00000000-0005-0000-0000-00009B630000}"/>
    <cellStyle name="SAPBEXHLevel2 13 3 2 3 2 2" xfId="37597" xr:uid="{00000000-0005-0000-0000-00009C630000}"/>
    <cellStyle name="SAPBEXHLevel2 13 3 2 4" xfId="20654" xr:uid="{00000000-0005-0000-0000-00009D630000}"/>
    <cellStyle name="SAPBEXHLevel2 13 3 2 4 2" xfId="33405" xr:uid="{00000000-0005-0000-0000-00009E630000}"/>
    <cellStyle name="SAPBEXHLevel2 13 3 3" xfId="6838" xr:uid="{00000000-0005-0000-0000-00009F630000}"/>
    <cellStyle name="SAPBEXHLevel2 13 3 3 2" xfId="15015" xr:uid="{00000000-0005-0000-0000-0000A0630000}"/>
    <cellStyle name="SAPBEXHLevel2 13 3 3 2 2" xfId="28186" xr:uid="{00000000-0005-0000-0000-0000A1630000}"/>
    <cellStyle name="SAPBEXHLevel2 13 3 3 2 2 2" xfId="40937" xr:uid="{00000000-0005-0000-0000-0000A2630000}"/>
    <cellStyle name="SAPBEXHLevel2 13 3 3 3" xfId="11674" xr:uid="{00000000-0005-0000-0000-0000A3630000}"/>
    <cellStyle name="SAPBEXHLevel2 13 3 3 3 2" xfId="24845" xr:uid="{00000000-0005-0000-0000-0000A4630000}"/>
    <cellStyle name="SAPBEXHLevel2 13 3 3 3 2 2" xfId="37596" xr:uid="{00000000-0005-0000-0000-0000A5630000}"/>
    <cellStyle name="SAPBEXHLevel2 13 3 3 4" xfId="20655" xr:uid="{00000000-0005-0000-0000-0000A6630000}"/>
    <cellStyle name="SAPBEXHLevel2 13 3 3 4 2" xfId="33406" xr:uid="{00000000-0005-0000-0000-0000A7630000}"/>
    <cellStyle name="SAPBEXHLevel2 13 3 4" xfId="15013" xr:uid="{00000000-0005-0000-0000-0000A8630000}"/>
    <cellStyle name="SAPBEXHLevel2 13 3 4 2" xfId="28184" xr:uid="{00000000-0005-0000-0000-0000A9630000}"/>
    <cellStyle name="SAPBEXHLevel2 13 3 4 2 2" xfId="40935" xr:uid="{00000000-0005-0000-0000-0000AA630000}"/>
    <cellStyle name="SAPBEXHLevel2 13 3 5" xfId="11676" xr:uid="{00000000-0005-0000-0000-0000AB630000}"/>
    <cellStyle name="SAPBEXHLevel2 13 3 5 2" xfId="24847" xr:uid="{00000000-0005-0000-0000-0000AC630000}"/>
    <cellStyle name="SAPBEXHLevel2 13 3 5 2 2" xfId="37598" xr:uid="{00000000-0005-0000-0000-0000AD630000}"/>
    <cellStyle name="SAPBEXHLevel2 13 3 6" xfId="20653" xr:uid="{00000000-0005-0000-0000-0000AE630000}"/>
    <cellStyle name="SAPBEXHLevel2 13 3 6 2" xfId="33404" xr:uid="{00000000-0005-0000-0000-0000AF630000}"/>
    <cellStyle name="SAPBEXHLevel2 13 4" xfId="6839" xr:uid="{00000000-0005-0000-0000-0000B0630000}"/>
    <cellStyle name="SAPBEXHLevel2 13 4 2" xfId="15016" xr:uid="{00000000-0005-0000-0000-0000B1630000}"/>
    <cellStyle name="SAPBEXHLevel2 13 4 2 2" xfId="28187" xr:uid="{00000000-0005-0000-0000-0000B2630000}"/>
    <cellStyle name="SAPBEXHLevel2 13 4 2 2 2" xfId="40938" xr:uid="{00000000-0005-0000-0000-0000B3630000}"/>
    <cellStyle name="SAPBEXHLevel2 13 4 3" xfId="11673" xr:uid="{00000000-0005-0000-0000-0000B4630000}"/>
    <cellStyle name="SAPBEXHLevel2 13 4 3 2" xfId="24844" xr:uid="{00000000-0005-0000-0000-0000B5630000}"/>
    <cellStyle name="SAPBEXHLevel2 13 4 3 2 2" xfId="37595" xr:uid="{00000000-0005-0000-0000-0000B6630000}"/>
    <cellStyle name="SAPBEXHLevel2 13 4 4" xfId="20656" xr:uid="{00000000-0005-0000-0000-0000B7630000}"/>
    <cellStyle name="SAPBEXHLevel2 13 4 4 2" xfId="33407" xr:uid="{00000000-0005-0000-0000-0000B8630000}"/>
    <cellStyle name="SAPBEXHLevel2 13 5" xfId="6840" xr:uid="{00000000-0005-0000-0000-0000B9630000}"/>
    <cellStyle name="SAPBEXHLevel2 13 5 2" xfId="15017" xr:uid="{00000000-0005-0000-0000-0000BA630000}"/>
    <cellStyle name="SAPBEXHLevel2 13 5 2 2" xfId="28188" xr:uid="{00000000-0005-0000-0000-0000BB630000}"/>
    <cellStyle name="SAPBEXHLevel2 13 5 2 2 2" xfId="40939" xr:uid="{00000000-0005-0000-0000-0000BC630000}"/>
    <cellStyle name="SAPBEXHLevel2 13 5 3" xfId="11672" xr:uid="{00000000-0005-0000-0000-0000BD630000}"/>
    <cellStyle name="SAPBEXHLevel2 13 5 3 2" xfId="24843" xr:uid="{00000000-0005-0000-0000-0000BE630000}"/>
    <cellStyle name="SAPBEXHLevel2 13 5 3 2 2" xfId="37594" xr:uid="{00000000-0005-0000-0000-0000BF630000}"/>
    <cellStyle name="SAPBEXHLevel2 13 5 4" xfId="20657" xr:uid="{00000000-0005-0000-0000-0000C0630000}"/>
    <cellStyle name="SAPBEXHLevel2 13 5 4 2" xfId="33408" xr:uid="{00000000-0005-0000-0000-0000C1630000}"/>
    <cellStyle name="SAPBEXHLevel2 13 6" xfId="15006" xr:uid="{00000000-0005-0000-0000-0000C2630000}"/>
    <cellStyle name="SAPBEXHLevel2 13 6 2" xfId="28177" xr:uid="{00000000-0005-0000-0000-0000C3630000}"/>
    <cellStyle name="SAPBEXHLevel2 13 6 2 2" xfId="40928" xr:uid="{00000000-0005-0000-0000-0000C4630000}"/>
    <cellStyle name="SAPBEXHLevel2 13 7" xfId="11683" xr:uid="{00000000-0005-0000-0000-0000C5630000}"/>
    <cellStyle name="SAPBEXHLevel2 13 7 2" xfId="24854" xr:uid="{00000000-0005-0000-0000-0000C6630000}"/>
    <cellStyle name="SAPBEXHLevel2 13 7 2 2" xfId="37605" xr:uid="{00000000-0005-0000-0000-0000C7630000}"/>
    <cellStyle name="SAPBEXHLevel2 13 8" xfId="20646" xr:uid="{00000000-0005-0000-0000-0000C8630000}"/>
    <cellStyle name="SAPBEXHLevel2 13 8 2" xfId="33397" xr:uid="{00000000-0005-0000-0000-0000C9630000}"/>
    <cellStyle name="SAPBEXHLevel2 14" xfId="6841" xr:uid="{00000000-0005-0000-0000-0000CA630000}"/>
    <cellStyle name="SAPBEXHLevel2 14 2" xfId="6842" xr:uid="{00000000-0005-0000-0000-0000CB630000}"/>
    <cellStyle name="SAPBEXHLevel2 14 2 2" xfId="6843" xr:uid="{00000000-0005-0000-0000-0000CC630000}"/>
    <cellStyle name="SAPBEXHLevel2 14 2 2 2" xfId="6844" xr:uid="{00000000-0005-0000-0000-0000CD630000}"/>
    <cellStyle name="SAPBEXHLevel2 14 2 2 2 2" xfId="15021" xr:uid="{00000000-0005-0000-0000-0000CE630000}"/>
    <cellStyle name="SAPBEXHLevel2 14 2 2 2 2 2" xfId="28192" xr:uid="{00000000-0005-0000-0000-0000CF630000}"/>
    <cellStyle name="SAPBEXHLevel2 14 2 2 2 2 2 2" xfId="40943" xr:uid="{00000000-0005-0000-0000-0000D0630000}"/>
    <cellStyle name="SAPBEXHLevel2 14 2 2 2 3" xfId="11668" xr:uid="{00000000-0005-0000-0000-0000D1630000}"/>
    <cellStyle name="SAPBEXHLevel2 14 2 2 2 3 2" xfId="24839" xr:uid="{00000000-0005-0000-0000-0000D2630000}"/>
    <cellStyle name="SAPBEXHLevel2 14 2 2 2 3 2 2" xfId="37590" xr:uid="{00000000-0005-0000-0000-0000D3630000}"/>
    <cellStyle name="SAPBEXHLevel2 14 2 2 2 4" xfId="20661" xr:uid="{00000000-0005-0000-0000-0000D4630000}"/>
    <cellStyle name="SAPBEXHLevel2 14 2 2 2 4 2" xfId="33412" xr:uid="{00000000-0005-0000-0000-0000D5630000}"/>
    <cellStyle name="SAPBEXHLevel2 14 2 2 3" xfId="6845" xr:uid="{00000000-0005-0000-0000-0000D6630000}"/>
    <cellStyle name="SAPBEXHLevel2 14 2 2 3 2" xfId="15022" xr:uid="{00000000-0005-0000-0000-0000D7630000}"/>
    <cellStyle name="SAPBEXHLevel2 14 2 2 3 2 2" xfId="28193" xr:uid="{00000000-0005-0000-0000-0000D8630000}"/>
    <cellStyle name="SAPBEXHLevel2 14 2 2 3 2 2 2" xfId="40944" xr:uid="{00000000-0005-0000-0000-0000D9630000}"/>
    <cellStyle name="SAPBEXHLevel2 14 2 2 3 3" xfId="11667" xr:uid="{00000000-0005-0000-0000-0000DA630000}"/>
    <cellStyle name="SAPBEXHLevel2 14 2 2 3 3 2" xfId="24838" xr:uid="{00000000-0005-0000-0000-0000DB630000}"/>
    <cellStyle name="SAPBEXHLevel2 14 2 2 3 3 2 2" xfId="37589" xr:uid="{00000000-0005-0000-0000-0000DC630000}"/>
    <cellStyle name="SAPBEXHLevel2 14 2 2 3 4" xfId="20662" xr:uid="{00000000-0005-0000-0000-0000DD630000}"/>
    <cellStyle name="SAPBEXHLevel2 14 2 2 3 4 2" xfId="33413" xr:uid="{00000000-0005-0000-0000-0000DE630000}"/>
    <cellStyle name="SAPBEXHLevel2 14 2 2 4" xfId="15020" xr:uid="{00000000-0005-0000-0000-0000DF630000}"/>
    <cellStyle name="SAPBEXHLevel2 14 2 2 4 2" xfId="28191" xr:uid="{00000000-0005-0000-0000-0000E0630000}"/>
    <cellStyle name="SAPBEXHLevel2 14 2 2 4 2 2" xfId="40942" xr:uid="{00000000-0005-0000-0000-0000E1630000}"/>
    <cellStyle name="SAPBEXHLevel2 14 2 2 5" xfId="11669" xr:uid="{00000000-0005-0000-0000-0000E2630000}"/>
    <cellStyle name="SAPBEXHLevel2 14 2 2 5 2" xfId="24840" xr:uid="{00000000-0005-0000-0000-0000E3630000}"/>
    <cellStyle name="SAPBEXHLevel2 14 2 2 5 2 2" xfId="37591" xr:uid="{00000000-0005-0000-0000-0000E4630000}"/>
    <cellStyle name="SAPBEXHLevel2 14 2 2 6" xfId="20660" xr:uid="{00000000-0005-0000-0000-0000E5630000}"/>
    <cellStyle name="SAPBEXHLevel2 14 2 2 6 2" xfId="33411" xr:uid="{00000000-0005-0000-0000-0000E6630000}"/>
    <cellStyle name="SAPBEXHLevel2 14 2 3" xfId="6846" xr:uid="{00000000-0005-0000-0000-0000E7630000}"/>
    <cellStyle name="SAPBEXHLevel2 14 2 3 2" xfId="15023" xr:uid="{00000000-0005-0000-0000-0000E8630000}"/>
    <cellStyle name="SAPBEXHLevel2 14 2 3 2 2" xfId="28194" xr:uid="{00000000-0005-0000-0000-0000E9630000}"/>
    <cellStyle name="SAPBEXHLevel2 14 2 3 2 2 2" xfId="40945" xr:uid="{00000000-0005-0000-0000-0000EA630000}"/>
    <cellStyle name="SAPBEXHLevel2 14 2 3 3" xfId="11666" xr:uid="{00000000-0005-0000-0000-0000EB630000}"/>
    <cellStyle name="SAPBEXHLevel2 14 2 3 3 2" xfId="24837" xr:uid="{00000000-0005-0000-0000-0000EC630000}"/>
    <cellStyle name="SAPBEXHLevel2 14 2 3 3 2 2" xfId="37588" xr:uid="{00000000-0005-0000-0000-0000ED630000}"/>
    <cellStyle name="SAPBEXHLevel2 14 2 3 4" xfId="20663" xr:uid="{00000000-0005-0000-0000-0000EE630000}"/>
    <cellStyle name="SAPBEXHLevel2 14 2 3 4 2" xfId="33414" xr:uid="{00000000-0005-0000-0000-0000EF630000}"/>
    <cellStyle name="SAPBEXHLevel2 14 2 4" xfId="6847" xr:uid="{00000000-0005-0000-0000-0000F0630000}"/>
    <cellStyle name="SAPBEXHLevel2 14 2 4 2" xfId="15024" xr:uid="{00000000-0005-0000-0000-0000F1630000}"/>
    <cellStyle name="SAPBEXHLevel2 14 2 4 2 2" xfId="28195" xr:uid="{00000000-0005-0000-0000-0000F2630000}"/>
    <cellStyle name="SAPBEXHLevel2 14 2 4 2 2 2" xfId="40946" xr:uid="{00000000-0005-0000-0000-0000F3630000}"/>
    <cellStyle name="SAPBEXHLevel2 14 2 4 3" xfId="11665" xr:uid="{00000000-0005-0000-0000-0000F4630000}"/>
    <cellStyle name="SAPBEXHLevel2 14 2 4 3 2" xfId="24836" xr:uid="{00000000-0005-0000-0000-0000F5630000}"/>
    <cellStyle name="SAPBEXHLevel2 14 2 4 3 2 2" xfId="37587" xr:uid="{00000000-0005-0000-0000-0000F6630000}"/>
    <cellStyle name="SAPBEXHLevel2 14 2 4 4" xfId="20664" xr:uid="{00000000-0005-0000-0000-0000F7630000}"/>
    <cellStyle name="SAPBEXHLevel2 14 2 4 4 2" xfId="33415" xr:uid="{00000000-0005-0000-0000-0000F8630000}"/>
    <cellStyle name="SAPBEXHLevel2 14 2 5" xfId="15019" xr:uid="{00000000-0005-0000-0000-0000F9630000}"/>
    <cellStyle name="SAPBEXHLevel2 14 2 5 2" xfId="28190" xr:uid="{00000000-0005-0000-0000-0000FA630000}"/>
    <cellStyle name="SAPBEXHLevel2 14 2 5 2 2" xfId="40941" xr:uid="{00000000-0005-0000-0000-0000FB630000}"/>
    <cellStyle name="SAPBEXHLevel2 14 2 6" xfId="11670" xr:uid="{00000000-0005-0000-0000-0000FC630000}"/>
    <cellStyle name="SAPBEXHLevel2 14 2 6 2" xfId="24841" xr:uid="{00000000-0005-0000-0000-0000FD630000}"/>
    <cellStyle name="SAPBEXHLevel2 14 2 6 2 2" xfId="37592" xr:uid="{00000000-0005-0000-0000-0000FE630000}"/>
    <cellStyle name="SAPBEXHLevel2 14 2 7" xfId="20659" xr:uid="{00000000-0005-0000-0000-0000FF630000}"/>
    <cellStyle name="SAPBEXHLevel2 14 2 7 2" xfId="33410" xr:uid="{00000000-0005-0000-0000-000000640000}"/>
    <cellStyle name="SAPBEXHLevel2 14 3" xfId="6848" xr:uid="{00000000-0005-0000-0000-000001640000}"/>
    <cellStyle name="SAPBEXHLevel2 14 3 2" xfId="6849" xr:uid="{00000000-0005-0000-0000-000002640000}"/>
    <cellStyle name="SAPBEXHLevel2 14 3 2 2" xfId="15026" xr:uid="{00000000-0005-0000-0000-000003640000}"/>
    <cellStyle name="SAPBEXHLevel2 14 3 2 2 2" xfId="28197" xr:uid="{00000000-0005-0000-0000-000004640000}"/>
    <cellStyle name="SAPBEXHLevel2 14 3 2 2 2 2" xfId="40948" xr:uid="{00000000-0005-0000-0000-000005640000}"/>
    <cellStyle name="SAPBEXHLevel2 14 3 2 3" xfId="11663" xr:uid="{00000000-0005-0000-0000-000006640000}"/>
    <cellStyle name="SAPBEXHLevel2 14 3 2 3 2" xfId="24834" xr:uid="{00000000-0005-0000-0000-000007640000}"/>
    <cellStyle name="SAPBEXHLevel2 14 3 2 3 2 2" xfId="37585" xr:uid="{00000000-0005-0000-0000-000008640000}"/>
    <cellStyle name="SAPBEXHLevel2 14 3 2 4" xfId="20666" xr:uid="{00000000-0005-0000-0000-000009640000}"/>
    <cellStyle name="SAPBEXHLevel2 14 3 2 4 2" xfId="33417" xr:uid="{00000000-0005-0000-0000-00000A640000}"/>
    <cellStyle name="SAPBEXHLevel2 14 3 3" xfId="6850" xr:uid="{00000000-0005-0000-0000-00000B640000}"/>
    <cellStyle name="SAPBEXHLevel2 14 3 3 2" xfId="15027" xr:uid="{00000000-0005-0000-0000-00000C640000}"/>
    <cellStyle name="SAPBEXHLevel2 14 3 3 2 2" xfId="28198" xr:uid="{00000000-0005-0000-0000-00000D640000}"/>
    <cellStyle name="SAPBEXHLevel2 14 3 3 2 2 2" xfId="40949" xr:uid="{00000000-0005-0000-0000-00000E640000}"/>
    <cellStyle name="SAPBEXHLevel2 14 3 3 3" xfId="11662" xr:uid="{00000000-0005-0000-0000-00000F640000}"/>
    <cellStyle name="SAPBEXHLevel2 14 3 3 3 2" xfId="24833" xr:uid="{00000000-0005-0000-0000-000010640000}"/>
    <cellStyle name="SAPBEXHLevel2 14 3 3 3 2 2" xfId="37584" xr:uid="{00000000-0005-0000-0000-000011640000}"/>
    <cellStyle name="SAPBEXHLevel2 14 3 3 4" xfId="20667" xr:uid="{00000000-0005-0000-0000-000012640000}"/>
    <cellStyle name="SAPBEXHLevel2 14 3 3 4 2" xfId="33418" xr:uid="{00000000-0005-0000-0000-000013640000}"/>
    <cellStyle name="SAPBEXHLevel2 14 3 4" xfId="15025" xr:uid="{00000000-0005-0000-0000-000014640000}"/>
    <cellStyle name="SAPBEXHLevel2 14 3 4 2" xfId="28196" xr:uid="{00000000-0005-0000-0000-000015640000}"/>
    <cellStyle name="SAPBEXHLevel2 14 3 4 2 2" xfId="40947" xr:uid="{00000000-0005-0000-0000-000016640000}"/>
    <cellStyle name="SAPBEXHLevel2 14 3 5" xfId="11664" xr:uid="{00000000-0005-0000-0000-000017640000}"/>
    <cellStyle name="SAPBEXHLevel2 14 3 5 2" xfId="24835" xr:uid="{00000000-0005-0000-0000-000018640000}"/>
    <cellStyle name="SAPBEXHLevel2 14 3 5 2 2" xfId="37586" xr:uid="{00000000-0005-0000-0000-000019640000}"/>
    <cellStyle name="SAPBEXHLevel2 14 3 6" xfId="20665" xr:uid="{00000000-0005-0000-0000-00001A640000}"/>
    <cellStyle name="SAPBEXHLevel2 14 3 6 2" xfId="33416" xr:uid="{00000000-0005-0000-0000-00001B640000}"/>
    <cellStyle name="SAPBEXHLevel2 14 4" xfId="6851" xr:uid="{00000000-0005-0000-0000-00001C640000}"/>
    <cellStyle name="SAPBEXHLevel2 14 4 2" xfId="15028" xr:uid="{00000000-0005-0000-0000-00001D640000}"/>
    <cellStyle name="SAPBEXHLevel2 14 4 2 2" xfId="28199" xr:uid="{00000000-0005-0000-0000-00001E640000}"/>
    <cellStyle name="SAPBEXHLevel2 14 4 2 2 2" xfId="40950" xr:uid="{00000000-0005-0000-0000-00001F640000}"/>
    <cellStyle name="SAPBEXHLevel2 14 4 3" xfId="11661" xr:uid="{00000000-0005-0000-0000-000020640000}"/>
    <cellStyle name="SAPBEXHLevel2 14 4 3 2" xfId="24832" xr:uid="{00000000-0005-0000-0000-000021640000}"/>
    <cellStyle name="SAPBEXHLevel2 14 4 3 2 2" xfId="37583" xr:uid="{00000000-0005-0000-0000-000022640000}"/>
    <cellStyle name="SAPBEXHLevel2 14 4 4" xfId="20668" xr:uid="{00000000-0005-0000-0000-000023640000}"/>
    <cellStyle name="SAPBEXHLevel2 14 4 4 2" xfId="33419" xr:uid="{00000000-0005-0000-0000-000024640000}"/>
    <cellStyle name="SAPBEXHLevel2 14 5" xfId="6852" xr:uid="{00000000-0005-0000-0000-000025640000}"/>
    <cellStyle name="SAPBEXHLevel2 14 5 2" xfId="15029" xr:uid="{00000000-0005-0000-0000-000026640000}"/>
    <cellStyle name="SAPBEXHLevel2 14 5 2 2" xfId="28200" xr:uid="{00000000-0005-0000-0000-000027640000}"/>
    <cellStyle name="SAPBEXHLevel2 14 5 2 2 2" xfId="40951" xr:uid="{00000000-0005-0000-0000-000028640000}"/>
    <cellStyle name="SAPBEXHLevel2 14 5 3" xfId="11660" xr:uid="{00000000-0005-0000-0000-000029640000}"/>
    <cellStyle name="SAPBEXHLevel2 14 5 3 2" xfId="24831" xr:uid="{00000000-0005-0000-0000-00002A640000}"/>
    <cellStyle name="SAPBEXHLevel2 14 5 3 2 2" xfId="37582" xr:uid="{00000000-0005-0000-0000-00002B640000}"/>
    <cellStyle name="SAPBEXHLevel2 14 5 4" xfId="20669" xr:uid="{00000000-0005-0000-0000-00002C640000}"/>
    <cellStyle name="SAPBEXHLevel2 14 5 4 2" xfId="33420" xr:uid="{00000000-0005-0000-0000-00002D640000}"/>
    <cellStyle name="SAPBEXHLevel2 14 6" xfId="15018" xr:uid="{00000000-0005-0000-0000-00002E640000}"/>
    <cellStyle name="SAPBEXHLevel2 14 6 2" xfId="28189" xr:uid="{00000000-0005-0000-0000-00002F640000}"/>
    <cellStyle name="SAPBEXHLevel2 14 6 2 2" xfId="40940" xr:uid="{00000000-0005-0000-0000-000030640000}"/>
    <cellStyle name="SAPBEXHLevel2 14 7" xfId="11671" xr:uid="{00000000-0005-0000-0000-000031640000}"/>
    <cellStyle name="SAPBEXHLevel2 14 7 2" xfId="24842" xr:uid="{00000000-0005-0000-0000-000032640000}"/>
    <cellStyle name="SAPBEXHLevel2 14 7 2 2" xfId="37593" xr:uid="{00000000-0005-0000-0000-000033640000}"/>
    <cellStyle name="SAPBEXHLevel2 14 8" xfId="20658" xr:uid="{00000000-0005-0000-0000-000034640000}"/>
    <cellStyle name="SAPBEXHLevel2 14 8 2" xfId="33409" xr:uid="{00000000-0005-0000-0000-000035640000}"/>
    <cellStyle name="SAPBEXHLevel2 15" xfId="6853" xr:uid="{00000000-0005-0000-0000-000036640000}"/>
    <cellStyle name="SAPBEXHLevel2 15 2" xfId="6854" xr:uid="{00000000-0005-0000-0000-000037640000}"/>
    <cellStyle name="SAPBEXHLevel2 15 2 2" xfId="6855" xr:uid="{00000000-0005-0000-0000-000038640000}"/>
    <cellStyle name="SAPBEXHLevel2 15 2 2 2" xfId="6856" xr:uid="{00000000-0005-0000-0000-000039640000}"/>
    <cellStyle name="SAPBEXHLevel2 15 2 2 2 2" xfId="15033" xr:uid="{00000000-0005-0000-0000-00003A640000}"/>
    <cellStyle name="SAPBEXHLevel2 15 2 2 2 2 2" xfId="28204" xr:uid="{00000000-0005-0000-0000-00003B640000}"/>
    <cellStyle name="SAPBEXHLevel2 15 2 2 2 2 2 2" xfId="40955" xr:uid="{00000000-0005-0000-0000-00003C640000}"/>
    <cellStyle name="SAPBEXHLevel2 15 2 2 2 3" xfId="11656" xr:uid="{00000000-0005-0000-0000-00003D640000}"/>
    <cellStyle name="SAPBEXHLevel2 15 2 2 2 3 2" xfId="24827" xr:uid="{00000000-0005-0000-0000-00003E640000}"/>
    <cellStyle name="SAPBEXHLevel2 15 2 2 2 3 2 2" xfId="37578" xr:uid="{00000000-0005-0000-0000-00003F640000}"/>
    <cellStyle name="SAPBEXHLevel2 15 2 2 2 4" xfId="20673" xr:uid="{00000000-0005-0000-0000-000040640000}"/>
    <cellStyle name="SAPBEXHLevel2 15 2 2 2 4 2" xfId="33424" xr:uid="{00000000-0005-0000-0000-000041640000}"/>
    <cellStyle name="SAPBEXHLevel2 15 2 2 3" xfId="6857" xr:uid="{00000000-0005-0000-0000-000042640000}"/>
    <cellStyle name="SAPBEXHLevel2 15 2 2 3 2" xfId="15034" xr:uid="{00000000-0005-0000-0000-000043640000}"/>
    <cellStyle name="SAPBEXHLevel2 15 2 2 3 2 2" xfId="28205" xr:uid="{00000000-0005-0000-0000-000044640000}"/>
    <cellStyle name="SAPBEXHLevel2 15 2 2 3 2 2 2" xfId="40956" xr:uid="{00000000-0005-0000-0000-000045640000}"/>
    <cellStyle name="SAPBEXHLevel2 15 2 2 3 3" xfId="11655" xr:uid="{00000000-0005-0000-0000-000046640000}"/>
    <cellStyle name="SAPBEXHLevel2 15 2 2 3 3 2" xfId="24826" xr:uid="{00000000-0005-0000-0000-000047640000}"/>
    <cellStyle name="SAPBEXHLevel2 15 2 2 3 3 2 2" xfId="37577" xr:uid="{00000000-0005-0000-0000-000048640000}"/>
    <cellStyle name="SAPBEXHLevel2 15 2 2 3 4" xfId="20674" xr:uid="{00000000-0005-0000-0000-000049640000}"/>
    <cellStyle name="SAPBEXHLevel2 15 2 2 3 4 2" xfId="33425" xr:uid="{00000000-0005-0000-0000-00004A640000}"/>
    <cellStyle name="SAPBEXHLevel2 15 2 2 4" xfId="15032" xr:uid="{00000000-0005-0000-0000-00004B640000}"/>
    <cellStyle name="SAPBEXHLevel2 15 2 2 4 2" xfId="28203" xr:uid="{00000000-0005-0000-0000-00004C640000}"/>
    <cellStyle name="SAPBEXHLevel2 15 2 2 4 2 2" xfId="40954" xr:uid="{00000000-0005-0000-0000-00004D640000}"/>
    <cellStyle name="SAPBEXHLevel2 15 2 2 5" xfId="11657" xr:uid="{00000000-0005-0000-0000-00004E640000}"/>
    <cellStyle name="SAPBEXHLevel2 15 2 2 5 2" xfId="24828" xr:uid="{00000000-0005-0000-0000-00004F640000}"/>
    <cellStyle name="SAPBEXHLevel2 15 2 2 5 2 2" xfId="37579" xr:uid="{00000000-0005-0000-0000-000050640000}"/>
    <cellStyle name="SAPBEXHLevel2 15 2 2 6" xfId="20672" xr:uid="{00000000-0005-0000-0000-000051640000}"/>
    <cellStyle name="SAPBEXHLevel2 15 2 2 6 2" xfId="33423" xr:uid="{00000000-0005-0000-0000-000052640000}"/>
    <cellStyle name="SAPBEXHLevel2 15 2 3" xfId="6858" xr:uid="{00000000-0005-0000-0000-000053640000}"/>
    <cellStyle name="SAPBEXHLevel2 15 2 3 2" xfId="15035" xr:uid="{00000000-0005-0000-0000-000054640000}"/>
    <cellStyle name="SAPBEXHLevel2 15 2 3 2 2" xfId="28206" xr:uid="{00000000-0005-0000-0000-000055640000}"/>
    <cellStyle name="SAPBEXHLevel2 15 2 3 2 2 2" xfId="40957" xr:uid="{00000000-0005-0000-0000-000056640000}"/>
    <cellStyle name="SAPBEXHLevel2 15 2 3 3" xfId="11654" xr:uid="{00000000-0005-0000-0000-000057640000}"/>
    <cellStyle name="SAPBEXHLevel2 15 2 3 3 2" xfId="24825" xr:uid="{00000000-0005-0000-0000-000058640000}"/>
    <cellStyle name="SAPBEXHLevel2 15 2 3 3 2 2" xfId="37576" xr:uid="{00000000-0005-0000-0000-000059640000}"/>
    <cellStyle name="SAPBEXHLevel2 15 2 3 4" xfId="20675" xr:uid="{00000000-0005-0000-0000-00005A640000}"/>
    <cellStyle name="SAPBEXHLevel2 15 2 3 4 2" xfId="33426" xr:uid="{00000000-0005-0000-0000-00005B640000}"/>
    <cellStyle name="SAPBEXHLevel2 15 2 4" xfId="6859" xr:uid="{00000000-0005-0000-0000-00005C640000}"/>
    <cellStyle name="SAPBEXHLevel2 15 2 4 2" xfId="15036" xr:uid="{00000000-0005-0000-0000-00005D640000}"/>
    <cellStyle name="SAPBEXHLevel2 15 2 4 2 2" xfId="28207" xr:uid="{00000000-0005-0000-0000-00005E640000}"/>
    <cellStyle name="SAPBEXHLevel2 15 2 4 2 2 2" xfId="40958" xr:uid="{00000000-0005-0000-0000-00005F640000}"/>
    <cellStyle name="SAPBEXHLevel2 15 2 4 3" xfId="11653" xr:uid="{00000000-0005-0000-0000-000060640000}"/>
    <cellStyle name="SAPBEXHLevel2 15 2 4 3 2" xfId="24824" xr:uid="{00000000-0005-0000-0000-000061640000}"/>
    <cellStyle name="SAPBEXHLevel2 15 2 4 3 2 2" xfId="37575" xr:uid="{00000000-0005-0000-0000-000062640000}"/>
    <cellStyle name="SAPBEXHLevel2 15 2 4 4" xfId="20676" xr:uid="{00000000-0005-0000-0000-000063640000}"/>
    <cellStyle name="SAPBEXHLevel2 15 2 4 4 2" xfId="33427" xr:uid="{00000000-0005-0000-0000-000064640000}"/>
    <cellStyle name="SAPBEXHLevel2 15 2 5" xfId="15031" xr:uid="{00000000-0005-0000-0000-000065640000}"/>
    <cellStyle name="SAPBEXHLevel2 15 2 5 2" xfId="28202" xr:uid="{00000000-0005-0000-0000-000066640000}"/>
    <cellStyle name="SAPBEXHLevel2 15 2 5 2 2" xfId="40953" xr:uid="{00000000-0005-0000-0000-000067640000}"/>
    <cellStyle name="SAPBEXHLevel2 15 2 6" xfId="11658" xr:uid="{00000000-0005-0000-0000-000068640000}"/>
    <cellStyle name="SAPBEXHLevel2 15 2 6 2" xfId="24829" xr:uid="{00000000-0005-0000-0000-000069640000}"/>
    <cellStyle name="SAPBEXHLevel2 15 2 6 2 2" xfId="37580" xr:uid="{00000000-0005-0000-0000-00006A640000}"/>
    <cellStyle name="SAPBEXHLevel2 15 2 7" xfId="20671" xr:uid="{00000000-0005-0000-0000-00006B640000}"/>
    <cellStyle name="SAPBEXHLevel2 15 2 7 2" xfId="33422" xr:uid="{00000000-0005-0000-0000-00006C640000}"/>
    <cellStyle name="SAPBEXHLevel2 15 3" xfId="6860" xr:uid="{00000000-0005-0000-0000-00006D640000}"/>
    <cellStyle name="SAPBEXHLevel2 15 3 2" xfId="6861" xr:uid="{00000000-0005-0000-0000-00006E640000}"/>
    <cellStyle name="SAPBEXHLevel2 15 3 2 2" xfId="15038" xr:uid="{00000000-0005-0000-0000-00006F640000}"/>
    <cellStyle name="SAPBEXHLevel2 15 3 2 2 2" xfId="28209" xr:uid="{00000000-0005-0000-0000-000070640000}"/>
    <cellStyle name="SAPBEXHLevel2 15 3 2 2 2 2" xfId="40960" xr:uid="{00000000-0005-0000-0000-000071640000}"/>
    <cellStyle name="SAPBEXHLevel2 15 3 2 3" xfId="11651" xr:uid="{00000000-0005-0000-0000-000072640000}"/>
    <cellStyle name="SAPBEXHLevel2 15 3 2 3 2" xfId="24822" xr:uid="{00000000-0005-0000-0000-000073640000}"/>
    <cellStyle name="SAPBEXHLevel2 15 3 2 3 2 2" xfId="37573" xr:uid="{00000000-0005-0000-0000-000074640000}"/>
    <cellStyle name="SAPBEXHLevel2 15 3 2 4" xfId="20678" xr:uid="{00000000-0005-0000-0000-000075640000}"/>
    <cellStyle name="SAPBEXHLevel2 15 3 2 4 2" xfId="33429" xr:uid="{00000000-0005-0000-0000-000076640000}"/>
    <cellStyle name="SAPBEXHLevel2 15 3 3" xfId="6862" xr:uid="{00000000-0005-0000-0000-000077640000}"/>
    <cellStyle name="SAPBEXHLevel2 15 3 3 2" xfId="15039" xr:uid="{00000000-0005-0000-0000-000078640000}"/>
    <cellStyle name="SAPBEXHLevel2 15 3 3 2 2" xfId="28210" xr:uid="{00000000-0005-0000-0000-000079640000}"/>
    <cellStyle name="SAPBEXHLevel2 15 3 3 2 2 2" xfId="40961" xr:uid="{00000000-0005-0000-0000-00007A640000}"/>
    <cellStyle name="SAPBEXHLevel2 15 3 3 3" xfId="11650" xr:uid="{00000000-0005-0000-0000-00007B640000}"/>
    <cellStyle name="SAPBEXHLevel2 15 3 3 3 2" xfId="24821" xr:uid="{00000000-0005-0000-0000-00007C640000}"/>
    <cellStyle name="SAPBEXHLevel2 15 3 3 3 2 2" xfId="37572" xr:uid="{00000000-0005-0000-0000-00007D640000}"/>
    <cellStyle name="SAPBEXHLevel2 15 3 3 4" xfId="20679" xr:uid="{00000000-0005-0000-0000-00007E640000}"/>
    <cellStyle name="SAPBEXHLevel2 15 3 3 4 2" xfId="33430" xr:uid="{00000000-0005-0000-0000-00007F640000}"/>
    <cellStyle name="SAPBEXHLevel2 15 3 4" xfId="15037" xr:uid="{00000000-0005-0000-0000-000080640000}"/>
    <cellStyle name="SAPBEXHLevel2 15 3 4 2" xfId="28208" xr:uid="{00000000-0005-0000-0000-000081640000}"/>
    <cellStyle name="SAPBEXHLevel2 15 3 4 2 2" xfId="40959" xr:uid="{00000000-0005-0000-0000-000082640000}"/>
    <cellStyle name="SAPBEXHLevel2 15 3 5" xfId="11652" xr:uid="{00000000-0005-0000-0000-000083640000}"/>
    <cellStyle name="SAPBEXHLevel2 15 3 5 2" xfId="24823" xr:uid="{00000000-0005-0000-0000-000084640000}"/>
    <cellStyle name="SAPBEXHLevel2 15 3 5 2 2" xfId="37574" xr:uid="{00000000-0005-0000-0000-000085640000}"/>
    <cellStyle name="SAPBEXHLevel2 15 3 6" xfId="20677" xr:uid="{00000000-0005-0000-0000-000086640000}"/>
    <cellStyle name="SAPBEXHLevel2 15 3 6 2" xfId="33428" xr:uid="{00000000-0005-0000-0000-000087640000}"/>
    <cellStyle name="SAPBEXHLevel2 15 4" xfId="6863" xr:uid="{00000000-0005-0000-0000-000088640000}"/>
    <cellStyle name="SAPBEXHLevel2 15 4 2" xfId="15040" xr:uid="{00000000-0005-0000-0000-000089640000}"/>
    <cellStyle name="SAPBEXHLevel2 15 4 2 2" xfId="28211" xr:uid="{00000000-0005-0000-0000-00008A640000}"/>
    <cellStyle name="SAPBEXHLevel2 15 4 2 2 2" xfId="40962" xr:uid="{00000000-0005-0000-0000-00008B640000}"/>
    <cellStyle name="SAPBEXHLevel2 15 4 3" xfId="11649" xr:uid="{00000000-0005-0000-0000-00008C640000}"/>
    <cellStyle name="SAPBEXHLevel2 15 4 3 2" xfId="24820" xr:uid="{00000000-0005-0000-0000-00008D640000}"/>
    <cellStyle name="SAPBEXHLevel2 15 4 3 2 2" xfId="37571" xr:uid="{00000000-0005-0000-0000-00008E640000}"/>
    <cellStyle name="SAPBEXHLevel2 15 4 4" xfId="20680" xr:uid="{00000000-0005-0000-0000-00008F640000}"/>
    <cellStyle name="SAPBEXHLevel2 15 4 4 2" xfId="33431" xr:uid="{00000000-0005-0000-0000-000090640000}"/>
    <cellStyle name="SAPBEXHLevel2 15 5" xfId="6864" xr:uid="{00000000-0005-0000-0000-000091640000}"/>
    <cellStyle name="SAPBEXHLevel2 15 5 2" xfId="15041" xr:uid="{00000000-0005-0000-0000-000092640000}"/>
    <cellStyle name="SAPBEXHLevel2 15 5 2 2" xfId="28212" xr:uid="{00000000-0005-0000-0000-000093640000}"/>
    <cellStyle name="SAPBEXHLevel2 15 5 2 2 2" xfId="40963" xr:uid="{00000000-0005-0000-0000-000094640000}"/>
    <cellStyle name="SAPBEXHLevel2 15 5 3" xfId="11648" xr:uid="{00000000-0005-0000-0000-000095640000}"/>
    <cellStyle name="SAPBEXHLevel2 15 5 3 2" xfId="24819" xr:uid="{00000000-0005-0000-0000-000096640000}"/>
    <cellStyle name="SAPBEXHLevel2 15 5 3 2 2" xfId="37570" xr:uid="{00000000-0005-0000-0000-000097640000}"/>
    <cellStyle name="SAPBEXHLevel2 15 5 4" xfId="20681" xr:uid="{00000000-0005-0000-0000-000098640000}"/>
    <cellStyle name="SAPBEXHLevel2 15 5 4 2" xfId="33432" xr:uid="{00000000-0005-0000-0000-000099640000}"/>
    <cellStyle name="SAPBEXHLevel2 15 6" xfId="15030" xr:uid="{00000000-0005-0000-0000-00009A640000}"/>
    <cellStyle name="SAPBEXHLevel2 15 6 2" xfId="28201" xr:uid="{00000000-0005-0000-0000-00009B640000}"/>
    <cellStyle name="SAPBEXHLevel2 15 6 2 2" xfId="40952" xr:uid="{00000000-0005-0000-0000-00009C640000}"/>
    <cellStyle name="SAPBEXHLevel2 15 7" xfId="11659" xr:uid="{00000000-0005-0000-0000-00009D640000}"/>
    <cellStyle name="SAPBEXHLevel2 15 7 2" xfId="24830" xr:uid="{00000000-0005-0000-0000-00009E640000}"/>
    <cellStyle name="SAPBEXHLevel2 15 7 2 2" xfId="37581" xr:uid="{00000000-0005-0000-0000-00009F640000}"/>
    <cellStyle name="SAPBEXHLevel2 15 8" xfId="20670" xr:uid="{00000000-0005-0000-0000-0000A0640000}"/>
    <cellStyle name="SAPBEXHLevel2 15 8 2" xfId="33421" xr:uid="{00000000-0005-0000-0000-0000A1640000}"/>
    <cellStyle name="SAPBEXHLevel2 16" xfId="6865" xr:uid="{00000000-0005-0000-0000-0000A2640000}"/>
    <cellStyle name="SAPBEXHLevel2 16 2" xfId="6866" xr:uid="{00000000-0005-0000-0000-0000A3640000}"/>
    <cellStyle name="SAPBEXHLevel2 16 2 2" xfId="6867" xr:uid="{00000000-0005-0000-0000-0000A4640000}"/>
    <cellStyle name="SAPBEXHLevel2 16 2 2 2" xfId="6868" xr:uid="{00000000-0005-0000-0000-0000A5640000}"/>
    <cellStyle name="SAPBEXHLevel2 16 2 2 2 2" xfId="15045" xr:uid="{00000000-0005-0000-0000-0000A6640000}"/>
    <cellStyle name="SAPBEXHLevel2 16 2 2 2 2 2" xfId="28216" xr:uid="{00000000-0005-0000-0000-0000A7640000}"/>
    <cellStyle name="SAPBEXHLevel2 16 2 2 2 2 2 2" xfId="40967" xr:uid="{00000000-0005-0000-0000-0000A8640000}"/>
    <cellStyle name="SAPBEXHLevel2 16 2 2 2 3" xfId="11644" xr:uid="{00000000-0005-0000-0000-0000A9640000}"/>
    <cellStyle name="SAPBEXHLevel2 16 2 2 2 3 2" xfId="24815" xr:uid="{00000000-0005-0000-0000-0000AA640000}"/>
    <cellStyle name="SAPBEXHLevel2 16 2 2 2 3 2 2" xfId="37566" xr:uid="{00000000-0005-0000-0000-0000AB640000}"/>
    <cellStyle name="SAPBEXHLevel2 16 2 2 2 4" xfId="20685" xr:uid="{00000000-0005-0000-0000-0000AC640000}"/>
    <cellStyle name="SAPBEXHLevel2 16 2 2 2 4 2" xfId="33436" xr:uid="{00000000-0005-0000-0000-0000AD640000}"/>
    <cellStyle name="SAPBEXHLevel2 16 2 2 3" xfId="6869" xr:uid="{00000000-0005-0000-0000-0000AE640000}"/>
    <cellStyle name="SAPBEXHLevel2 16 2 2 3 2" xfId="15046" xr:uid="{00000000-0005-0000-0000-0000AF640000}"/>
    <cellStyle name="SAPBEXHLevel2 16 2 2 3 2 2" xfId="28217" xr:uid="{00000000-0005-0000-0000-0000B0640000}"/>
    <cellStyle name="SAPBEXHLevel2 16 2 2 3 2 2 2" xfId="40968" xr:uid="{00000000-0005-0000-0000-0000B1640000}"/>
    <cellStyle name="SAPBEXHLevel2 16 2 2 3 3" xfId="11643" xr:uid="{00000000-0005-0000-0000-0000B2640000}"/>
    <cellStyle name="SAPBEXHLevel2 16 2 2 3 3 2" xfId="24814" xr:uid="{00000000-0005-0000-0000-0000B3640000}"/>
    <cellStyle name="SAPBEXHLevel2 16 2 2 3 3 2 2" xfId="37565" xr:uid="{00000000-0005-0000-0000-0000B4640000}"/>
    <cellStyle name="SAPBEXHLevel2 16 2 2 3 4" xfId="20686" xr:uid="{00000000-0005-0000-0000-0000B5640000}"/>
    <cellStyle name="SAPBEXHLevel2 16 2 2 3 4 2" xfId="33437" xr:uid="{00000000-0005-0000-0000-0000B6640000}"/>
    <cellStyle name="SAPBEXHLevel2 16 2 2 4" xfId="15044" xr:uid="{00000000-0005-0000-0000-0000B7640000}"/>
    <cellStyle name="SAPBEXHLevel2 16 2 2 4 2" xfId="28215" xr:uid="{00000000-0005-0000-0000-0000B8640000}"/>
    <cellStyle name="SAPBEXHLevel2 16 2 2 4 2 2" xfId="40966" xr:uid="{00000000-0005-0000-0000-0000B9640000}"/>
    <cellStyle name="SAPBEXHLevel2 16 2 2 5" xfId="11645" xr:uid="{00000000-0005-0000-0000-0000BA640000}"/>
    <cellStyle name="SAPBEXHLevel2 16 2 2 5 2" xfId="24816" xr:uid="{00000000-0005-0000-0000-0000BB640000}"/>
    <cellStyle name="SAPBEXHLevel2 16 2 2 5 2 2" xfId="37567" xr:uid="{00000000-0005-0000-0000-0000BC640000}"/>
    <cellStyle name="SAPBEXHLevel2 16 2 2 6" xfId="20684" xr:uid="{00000000-0005-0000-0000-0000BD640000}"/>
    <cellStyle name="SAPBEXHLevel2 16 2 2 6 2" xfId="33435" xr:uid="{00000000-0005-0000-0000-0000BE640000}"/>
    <cellStyle name="SAPBEXHLevel2 16 2 3" xfId="6870" xr:uid="{00000000-0005-0000-0000-0000BF640000}"/>
    <cellStyle name="SAPBEXHLevel2 16 2 3 2" xfId="15047" xr:uid="{00000000-0005-0000-0000-0000C0640000}"/>
    <cellStyle name="SAPBEXHLevel2 16 2 3 2 2" xfId="28218" xr:uid="{00000000-0005-0000-0000-0000C1640000}"/>
    <cellStyle name="SAPBEXHLevel2 16 2 3 2 2 2" xfId="40969" xr:uid="{00000000-0005-0000-0000-0000C2640000}"/>
    <cellStyle name="SAPBEXHLevel2 16 2 3 3" xfId="11642" xr:uid="{00000000-0005-0000-0000-0000C3640000}"/>
    <cellStyle name="SAPBEXHLevel2 16 2 3 3 2" xfId="24813" xr:uid="{00000000-0005-0000-0000-0000C4640000}"/>
    <cellStyle name="SAPBEXHLevel2 16 2 3 3 2 2" xfId="37564" xr:uid="{00000000-0005-0000-0000-0000C5640000}"/>
    <cellStyle name="SAPBEXHLevel2 16 2 3 4" xfId="20687" xr:uid="{00000000-0005-0000-0000-0000C6640000}"/>
    <cellStyle name="SAPBEXHLevel2 16 2 3 4 2" xfId="33438" xr:uid="{00000000-0005-0000-0000-0000C7640000}"/>
    <cellStyle name="SAPBEXHLevel2 16 2 4" xfId="6871" xr:uid="{00000000-0005-0000-0000-0000C8640000}"/>
    <cellStyle name="SAPBEXHLevel2 16 2 4 2" xfId="15048" xr:uid="{00000000-0005-0000-0000-0000C9640000}"/>
    <cellStyle name="SAPBEXHLevel2 16 2 4 2 2" xfId="28219" xr:uid="{00000000-0005-0000-0000-0000CA640000}"/>
    <cellStyle name="SAPBEXHLevel2 16 2 4 2 2 2" xfId="40970" xr:uid="{00000000-0005-0000-0000-0000CB640000}"/>
    <cellStyle name="SAPBEXHLevel2 16 2 4 3" xfId="11641" xr:uid="{00000000-0005-0000-0000-0000CC640000}"/>
    <cellStyle name="SAPBEXHLevel2 16 2 4 3 2" xfId="24812" xr:uid="{00000000-0005-0000-0000-0000CD640000}"/>
    <cellStyle name="SAPBEXHLevel2 16 2 4 3 2 2" xfId="37563" xr:uid="{00000000-0005-0000-0000-0000CE640000}"/>
    <cellStyle name="SAPBEXHLevel2 16 2 4 4" xfId="20688" xr:uid="{00000000-0005-0000-0000-0000CF640000}"/>
    <cellStyle name="SAPBEXHLevel2 16 2 4 4 2" xfId="33439" xr:uid="{00000000-0005-0000-0000-0000D0640000}"/>
    <cellStyle name="SAPBEXHLevel2 16 2 5" xfId="15043" xr:uid="{00000000-0005-0000-0000-0000D1640000}"/>
    <cellStyle name="SAPBEXHLevel2 16 2 5 2" xfId="28214" xr:uid="{00000000-0005-0000-0000-0000D2640000}"/>
    <cellStyle name="SAPBEXHLevel2 16 2 5 2 2" xfId="40965" xr:uid="{00000000-0005-0000-0000-0000D3640000}"/>
    <cellStyle name="SAPBEXHLevel2 16 2 6" xfId="11646" xr:uid="{00000000-0005-0000-0000-0000D4640000}"/>
    <cellStyle name="SAPBEXHLevel2 16 2 6 2" xfId="24817" xr:uid="{00000000-0005-0000-0000-0000D5640000}"/>
    <cellStyle name="SAPBEXHLevel2 16 2 6 2 2" xfId="37568" xr:uid="{00000000-0005-0000-0000-0000D6640000}"/>
    <cellStyle name="SAPBEXHLevel2 16 2 7" xfId="20683" xr:uid="{00000000-0005-0000-0000-0000D7640000}"/>
    <cellStyle name="SAPBEXHLevel2 16 2 7 2" xfId="33434" xr:uid="{00000000-0005-0000-0000-0000D8640000}"/>
    <cellStyle name="SAPBEXHLevel2 16 3" xfId="6872" xr:uid="{00000000-0005-0000-0000-0000D9640000}"/>
    <cellStyle name="SAPBEXHLevel2 16 3 2" xfId="6873" xr:uid="{00000000-0005-0000-0000-0000DA640000}"/>
    <cellStyle name="SAPBEXHLevel2 16 3 2 2" xfId="15050" xr:uid="{00000000-0005-0000-0000-0000DB640000}"/>
    <cellStyle name="SAPBEXHLevel2 16 3 2 2 2" xfId="28221" xr:uid="{00000000-0005-0000-0000-0000DC640000}"/>
    <cellStyle name="SAPBEXHLevel2 16 3 2 2 2 2" xfId="40972" xr:uid="{00000000-0005-0000-0000-0000DD640000}"/>
    <cellStyle name="SAPBEXHLevel2 16 3 2 3" xfId="11639" xr:uid="{00000000-0005-0000-0000-0000DE640000}"/>
    <cellStyle name="SAPBEXHLevel2 16 3 2 3 2" xfId="24810" xr:uid="{00000000-0005-0000-0000-0000DF640000}"/>
    <cellStyle name="SAPBEXHLevel2 16 3 2 3 2 2" xfId="37561" xr:uid="{00000000-0005-0000-0000-0000E0640000}"/>
    <cellStyle name="SAPBEXHLevel2 16 3 2 4" xfId="20690" xr:uid="{00000000-0005-0000-0000-0000E1640000}"/>
    <cellStyle name="SAPBEXHLevel2 16 3 2 4 2" xfId="33441" xr:uid="{00000000-0005-0000-0000-0000E2640000}"/>
    <cellStyle name="SAPBEXHLevel2 16 3 3" xfId="6874" xr:uid="{00000000-0005-0000-0000-0000E3640000}"/>
    <cellStyle name="SAPBEXHLevel2 16 3 3 2" xfId="15051" xr:uid="{00000000-0005-0000-0000-0000E4640000}"/>
    <cellStyle name="SAPBEXHLevel2 16 3 3 2 2" xfId="28222" xr:uid="{00000000-0005-0000-0000-0000E5640000}"/>
    <cellStyle name="SAPBEXHLevel2 16 3 3 2 2 2" xfId="40973" xr:uid="{00000000-0005-0000-0000-0000E6640000}"/>
    <cellStyle name="SAPBEXHLevel2 16 3 3 3" xfId="11638" xr:uid="{00000000-0005-0000-0000-0000E7640000}"/>
    <cellStyle name="SAPBEXHLevel2 16 3 3 3 2" xfId="24809" xr:uid="{00000000-0005-0000-0000-0000E8640000}"/>
    <cellStyle name="SAPBEXHLevel2 16 3 3 3 2 2" xfId="37560" xr:uid="{00000000-0005-0000-0000-0000E9640000}"/>
    <cellStyle name="SAPBEXHLevel2 16 3 3 4" xfId="20691" xr:uid="{00000000-0005-0000-0000-0000EA640000}"/>
    <cellStyle name="SAPBEXHLevel2 16 3 3 4 2" xfId="33442" xr:uid="{00000000-0005-0000-0000-0000EB640000}"/>
    <cellStyle name="SAPBEXHLevel2 16 3 4" xfId="15049" xr:uid="{00000000-0005-0000-0000-0000EC640000}"/>
    <cellStyle name="SAPBEXHLevel2 16 3 4 2" xfId="28220" xr:uid="{00000000-0005-0000-0000-0000ED640000}"/>
    <cellStyle name="SAPBEXHLevel2 16 3 4 2 2" xfId="40971" xr:uid="{00000000-0005-0000-0000-0000EE640000}"/>
    <cellStyle name="SAPBEXHLevel2 16 3 5" xfId="11640" xr:uid="{00000000-0005-0000-0000-0000EF640000}"/>
    <cellStyle name="SAPBEXHLevel2 16 3 5 2" xfId="24811" xr:uid="{00000000-0005-0000-0000-0000F0640000}"/>
    <cellStyle name="SAPBEXHLevel2 16 3 5 2 2" xfId="37562" xr:uid="{00000000-0005-0000-0000-0000F1640000}"/>
    <cellStyle name="SAPBEXHLevel2 16 3 6" xfId="20689" xr:uid="{00000000-0005-0000-0000-0000F2640000}"/>
    <cellStyle name="SAPBEXHLevel2 16 3 6 2" xfId="33440" xr:uid="{00000000-0005-0000-0000-0000F3640000}"/>
    <cellStyle name="SAPBEXHLevel2 16 4" xfId="6875" xr:uid="{00000000-0005-0000-0000-0000F4640000}"/>
    <cellStyle name="SAPBEXHLevel2 16 4 2" xfId="15052" xr:uid="{00000000-0005-0000-0000-0000F5640000}"/>
    <cellStyle name="SAPBEXHLevel2 16 4 2 2" xfId="28223" xr:uid="{00000000-0005-0000-0000-0000F6640000}"/>
    <cellStyle name="SAPBEXHLevel2 16 4 2 2 2" xfId="40974" xr:uid="{00000000-0005-0000-0000-0000F7640000}"/>
    <cellStyle name="SAPBEXHLevel2 16 4 3" xfId="11637" xr:uid="{00000000-0005-0000-0000-0000F8640000}"/>
    <cellStyle name="SAPBEXHLevel2 16 4 3 2" xfId="24808" xr:uid="{00000000-0005-0000-0000-0000F9640000}"/>
    <cellStyle name="SAPBEXHLevel2 16 4 3 2 2" xfId="37559" xr:uid="{00000000-0005-0000-0000-0000FA640000}"/>
    <cellStyle name="SAPBEXHLevel2 16 4 4" xfId="20692" xr:uid="{00000000-0005-0000-0000-0000FB640000}"/>
    <cellStyle name="SAPBEXHLevel2 16 4 4 2" xfId="33443" xr:uid="{00000000-0005-0000-0000-0000FC640000}"/>
    <cellStyle name="SAPBEXHLevel2 16 5" xfId="6876" xr:uid="{00000000-0005-0000-0000-0000FD640000}"/>
    <cellStyle name="SAPBEXHLevel2 16 5 2" xfId="15053" xr:uid="{00000000-0005-0000-0000-0000FE640000}"/>
    <cellStyle name="SAPBEXHLevel2 16 5 2 2" xfId="28224" xr:uid="{00000000-0005-0000-0000-0000FF640000}"/>
    <cellStyle name="SAPBEXHLevel2 16 5 2 2 2" xfId="40975" xr:uid="{00000000-0005-0000-0000-000000650000}"/>
    <cellStyle name="SAPBEXHLevel2 16 5 3" xfId="11636" xr:uid="{00000000-0005-0000-0000-000001650000}"/>
    <cellStyle name="SAPBEXHLevel2 16 5 3 2" xfId="24807" xr:uid="{00000000-0005-0000-0000-000002650000}"/>
    <cellStyle name="SAPBEXHLevel2 16 5 3 2 2" xfId="37558" xr:uid="{00000000-0005-0000-0000-000003650000}"/>
    <cellStyle name="SAPBEXHLevel2 16 5 4" xfId="20693" xr:uid="{00000000-0005-0000-0000-000004650000}"/>
    <cellStyle name="SAPBEXHLevel2 16 5 4 2" xfId="33444" xr:uid="{00000000-0005-0000-0000-000005650000}"/>
    <cellStyle name="SAPBEXHLevel2 16 6" xfId="15042" xr:uid="{00000000-0005-0000-0000-000006650000}"/>
    <cellStyle name="SAPBEXHLevel2 16 6 2" xfId="28213" xr:uid="{00000000-0005-0000-0000-000007650000}"/>
    <cellStyle name="SAPBEXHLevel2 16 6 2 2" xfId="40964" xr:uid="{00000000-0005-0000-0000-000008650000}"/>
    <cellStyle name="SAPBEXHLevel2 16 7" xfId="11647" xr:uid="{00000000-0005-0000-0000-000009650000}"/>
    <cellStyle name="SAPBEXHLevel2 16 7 2" xfId="24818" xr:uid="{00000000-0005-0000-0000-00000A650000}"/>
    <cellStyle name="SAPBEXHLevel2 16 7 2 2" xfId="37569" xr:uid="{00000000-0005-0000-0000-00000B650000}"/>
    <cellStyle name="SAPBEXHLevel2 16 8" xfId="20682" xr:uid="{00000000-0005-0000-0000-00000C650000}"/>
    <cellStyle name="SAPBEXHLevel2 16 8 2" xfId="33433" xr:uid="{00000000-0005-0000-0000-00000D650000}"/>
    <cellStyle name="SAPBEXHLevel2 17" xfId="6877" xr:uid="{00000000-0005-0000-0000-00000E650000}"/>
    <cellStyle name="SAPBEXHLevel2 17 2" xfId="6878" xr:uid="{00000000-0005-0000-0000-00000F650000}"/>
    <cellStyle name="SAPBEXHLevel2 17 2 2" xfId="6879" xr:uid="{00000000-0005-0000-0000-000010650000}"/>
    <cellStyle name="SAPBEXHLevel2 17 2 2 2" xfId="6880" xr:uid="{00000000-0005-0000-0000-000011650000}"/>
    <cellStyle name="SAPBEXHLevel2 17 2 2 2 2" xfId="15057" xr:uid="{00000000-0005-0000-0000-000012650000}"/>
    <cellStyle name="SAPBEXHLevel2 17 2 2 2 2 2" xfId="28228" xr:uid="{00000000-0005-0000-0000-000013650000}"/>
    <cellStyle name="SAPBEXHLevel2 17 2 2 2 2 2 2" xfId="40979" xr:uid="{00000000-0005-0000-0000-000014650000}"/>
    <cellStyle name="SAPBEXHLevel2 17 2 2 2 3" xfId="11632" xr:uid="{00000000-0005-0000-0000-000015650000}"/>
    <cellStyle name="SAPBEXHLevel2 17 2 2 2 3 2" xfId="24803" xr:uid="{00000000-0005-0000-0000-000016650000}"/>
    <cellStyle name="SAPBEXHLevel2 17 2 2 2 3 2 2" xfId="37554" xr:uid="{00000000-0005-0000-0000-000017650000}"/>
    <cellStyle name="SAPBEXHLevel2 17 2 2 2 4" xfId="20697" xr:uid="{00000000-0005-0000-0000-000018650000}"/>
    <cellStyle name="SAPBEXHLevel2 17 2 2 2 4 2" xfId="33448" xr:uid="{00000000-0005-0000-0000-000019650000}"/>
    <cellStyle name="SAPBEXHLevel2 17 2 2 3" xfId="6881" xr:uid="{00000000-0005-0000-0000-00001A650000}"/>
    <cellStyle name="SAPBEXHLevel2 17 2 2 3 2" xfId="15058" xr:uid="{00000000-0005-0000-0000-00001B650000}"/>
    <cellStyle name="SAPBEXHLevel2 17 2 2 3 2 2" xfId="28229" xr:uid="{00000000-0005-0000-0000-00001C650000}"/>
    <cellStyle name="SAPBEXHLevel2 17 2 2 3 2 2 2" xfId="40980" xr:uid="{00000000-0005-0000-0000-00001D650000}"/>
    <cellStyle name="SAPBEXHLevel2 17 2 2 3 3" xfId="11631" xr:uid="{00000000-0005-0000-0000-00001E650000}"/>
    <cellStyle name="SAPBEXHLevel2 17 2 2 3 3 2" xfId="24802" xr:uid="{00000000-0005-0000-0000-00001F650000}"/>
    <cellStyle name="SAPBEXHLevel2 17 2 2 3 3 2 2" xfId="37553" xr:uid="{00000000-0005-0000-0000-000020650000}"/>
    <cellStyle name="SAPBEXHLevel2 17 2 2 3 4" xfId="20698" xr:uid="{00000000-0005-0000-0000-000021650000}"/>
    <cellStyle name="SAPBEXHLevel2 17 2 2 3 4 2" xfId="33449" xr:uid="{00000000-0005-0000-0000-000022650000}"/>
    <cellStyle name="SAPBEXHLevel2 17 2 2 4" xfId="15056" xr:uid="{00000000-0005-0000-0000-000023650000}"/>
    <cellStyle name="SAPBEXHLevel2 17 2 2 4 2" xfId="28227" xr:uid="{00000000-0005-0000-0000-000024650000}"/>
    <cellStyle name="SAPBEXHLevel2 17 2 2 4 2 2" xfId="40978" xr:uid="{00000000-0005-0000-0000-000025650000}"/>
    <cellStyle name="SAPBEXHLevel2 17 2 2 5" xfId="11633" xr:uid="{00000000-0005-0000-0000-000026650000}"/>
    <cellStyle name="SAPBEXHLevel2 17 2 2 5 2" xfId="24804" xr:uid="{00000000-0005-0000-0000-000027650000}"/>
    <cellStyle name="SAPBEXHLevel2 17 2 2 5 2 2" xfId="37555" xr:uid="{00000000-0005-0000-0000-000028650000}"/>
    <cellStyle name="SAPBEXHLevel2 17 2 2 6" xfId="20696" xr:uid="{00000000-0005-0000-0000-000029650000}"/>
    <cellStyle name="SAPBEXHLevel2 17 2 2 6 2" xfId="33447" xr:uid="{00000000-0005-0000-0000-00002A650000}"/>
    <cellStyle name="SAPBEXHLevel2 17 2 3" xfId="6882" xr:uid="{00000000-0005-0000-0000-00002B650000}"/>
    <cellStyle name="SAPBEXHLevel2 17 2 3 2" xfId="15059" xr:uid="{00000000-0005-0000-0000-00002C650000}"/>
    <cellStyle name="SAPBEXHLevel2 17 2 3 2 2" xfId="28230" xr:uid="{00000000-0005-0000-0000-00002D650000}"/>
    <cellStyle name="SAPBEXHLevel2 17 2 3 2 2 2" xfId="40981" xr:uid="{00000000-0005-0000-0000-00002E650000}"/>
    <cellStyle name="SAPBEXHLevel2 17 2 3 3" xfId="11630" xr:uid="{00000000-0005-0000-0000-00002F650000}"/>
    <cellStyle name="SAPBEXHLevel2 17 2 3 3 2" xfId="24801" xr:uid="{00000000-0005-0000-0000-000030650000}"/>
    <cellStyle name="SAPBEXHLevel2 17 2 3 3 2 2" xfId="37552" xr:uid="{00000000-0005-0000-0000-000031650000}"/>
    <cellStyle name="SAPBEXHLevel2 17 2 3 4" xfId="20699" xr:uid="{00000000-0005-0000-0000-000032650000}"/>
    <cellStyle name="SAPBEXHLevel2 17 2 3 4 2" xfId="33450" xr:uid="{00000000-0005-0000-0000-000033650000}"/>
    <cellStyle name="SAPBEXHLevel2 17 2 4" xfId="6883" xr:uid="{00000000-0005-0000-0000-000034650000}"/>
    <cellStyle name="SAPBEXHLevel2 17 2 4 2" xfId="15060" xr:uid="{00000000-0005-0000-0000-000035650000}"/>
    <cellStyle name="SAPBEXHLevel2 17 2 4 2 2" xfId="28231" xr:uid="{00000000-0005-0000-0000-000036650000}"/>
    <cellStyle name="SAPBEXHLevel2 17 2 4 2 2 2" xfId="40982" xr:uid="{00000000-0005-0000-0000-000037650000}"/>
    <cellStyle name="SAPBEXHLevel2 17 2 4 3" xfId="11629" xr:uid="{00000000-0005-0000-0000-000038650000}"/>
    <cellStyle name="SAPBEXHLevel2 17 2 4 3 2" xfId="24800" xr:uid="{00000000-0005-0000-0000-000039650000}"/>
    <cellStyle name="SAPBEXHLevel2 17 2 4 3 2 2" xfId="37551" xr:uid="{00000000-0005-0000-0000-00003A650000}"/>
    <cellStyle name="SAPBEXHLevel2 17 2 4 4" xfId="20700" xr:uid="{00000000-0005-0000-0000-00003B650000}"/>
    <cellStyle name="SAPBEXHLevel2 17 2 4 4 2" xfId="33451" xr:uid="{00000000-0005-0000-0000-00003C650000}"/>
    <cellStyle name="SAPBEXHLevel2 17 2 5" xfId="15055" xr:uid="{00000000-0005-0000-0000-00003D650000}"/>
    <cellStyle name="SAPBEXHLevel2 17 2 5 2" xfId="28226" xr:uid="{00000000-0005-0000-0000-00003E650000}"/>
    <cellStyle name="SAPBEXHLevel2 17 2 5 2 2" xfId="40977" xr:uid="{00000000-0005-0000-0000-00003F650000}"/>
    <cellStyle name="SAPBEXHLevel2 17 2 6" xfId="11634" xr:uid="{00000000-0005-0000-0000-000040650000}"/>
    <cellStyle name="SAPBEXHLevel2 17 2 6 2" xfId="24805" xr:uid="{00000000-0005-0000-0000-000041650000}"/>
    <cellStyle name="SAPBEXHLevel2 17 2 6 2 2" xfId="37556" xr:uid="{00000000-0005-0000-0000-000042650000}"/>
    <cellStyle name="SAPBEXHLevel2 17 2 7" xfId="20695" xr:uid="{00000000-0005-0000-0000-000043650000}"/>
    <cellStyle name="SAPBEXHLevel2 17 2 7 2" xfId="33446" xr:uid="{00000000-0005-0000-0000-000044650000}"/>
    <cellStyle name="SAPBEXHLevel2 17 3" xfId="6884" xr:uid="{00000000-0005-0000-0000-000045650000}"/>
    <cellStyle name="SAPBEXHLevel2 17 3 2" xfId="6885" xr:uid="{00000000-0005-0000-0000-000046650000}"/>
    <cellStyle name="SAPBEXHLevel2 17 3 2 2" xfId="15062" xr:uid="{00000000-0005-0000-0000-000047650000}"/>
    <cellStyle name="SAPBEXHLevel2 17 3 2 2 2" xfId="28233" xr:uid="{00000000-0005-0000-0000-000048650000}"/>
    <cellStyle name="SAPBEXHLevel2 17 3 2 2 2 2" xfId="40984" xr:uid="{00000000-0005-0000-0000-000049650000}"/>
    <cellStyle name="SAPBEXHLevel2 17 3 2 3" xfId="11627" xr:uid="{00000000-0005-0000-0000-00004A650000}"/>
    <cellStyle name="SAPBEXHLevel2 17 3 2 3 2" xfId="24798" xr:uid="{00000000-0005-0000-0000-00004B650000}"/>
    <cellStyle name="SAPBEXHLevel2 17 3 2 3 2 2" xfId="37549" xr:uid="{00000000-0005-0000-0000-00004C650000}"/>
    <cellStyle name="SAPBEXHLevel2 17 3 2 4" xfId="20702" xr:uid="{00000000-0005-0000-0000-00004D650000}"/>
    <cellStyle name="SAPBEXHLevel2 17 3 2 4 2" xfId="33453" xr:uid="{00000000-0005-0000-0000-00004E650000}"/>
    <cellStyle name="SAPBEXHLevel2 17 3 3" xfId="6886" xr:uid="{00000000-0005-0000-0000-00004F650000}"/>
    <cellStyle name="SAPBEXHLevel2 17 3 3 2" xfId="15063" xr:uid="{00000000-0005-0000-0000-000050650000}"/>
    <cellStyle name="SAPBEXHLevel2 17 3 3 2 2" xfId="28234" xr:uid="{00000000-0005-0000-0000-000051650000}"/>
    <cellStyle name="SAPBEXHLevel2 17 3 3 2 2 2" xfId="40985" xr:uid="{00000000-0005-0000-0000-000052650000}"/>
    <cellStyle name="SAPBEXHLevel2 17 3 3 3" xfId="11626" xr:uid="{00000000-0005-0000-0000-000053650000}"/>
    <cellStyle name="SAPBEXHLevel2 17 3 3 3 2" xfId="24797" xr:uid="{00000000-0005-0000-0000-000054650000}"/>
    <cellStyle name="SAPBEXHLevel2 17 3 3 3 2 2" xfId="37548" xr:uid="{00000000-0005-0000-0000-000055650000}"/>
    <cellStyle name="SAPBEXHLevel2 17 3 3 4" xfId="20703" xr:uid="{00000000-0005-0000-0000-000056650000}"/>
    <cellStyle name="SAPBEXHLevel2 17 3 3 4 2" xfId="33454" xr:uid="{00000000-0005-0000-0000-000057650000}"/>
    <cellStyle name="SAPBEXHLevel2 17 3 4" xfId="15061" xr:uid="{00000000-0005-0000-0000-000058650000}"/>
    <cellStyle name="SAPBEXHLevel2 17 3 4 2" xfId="28232" xr:uid="{00000000-0005-0000-0000-000059650000}"/>
    <cellStyle name="SAPBEXHLevel2 17 3 4 2 2" xfId="40983" xr:uid="{00000000-0005-0000-0000-00005A650000}"/>
    <cellStyle name="SAPBEXHLevel2 17 3 5" xfId="11628" xr:uid="{00000000-0005-0000-0000-00005B650000}"/>
    <cellStyle name="SAPBEXHLevel2 17 3 5 2" xfId="24799" xr:uid="{00000000-0005-0000-0000-00005C650000}"/>
    <cellStyle name="SAPBEXHLevel2 17 3 5 2 2" xfId="37550" xr:uid="{00000000-0005-0000-0000-00005D650000}"/>
    <cellStyle name="SAPBEXHLevel2 17 3 6" xfId="20701" xr:uid="{00000000-0005-0000-0000-00005E650000}"/>
    <cellStyle name="SAPBEXHLevel2 17 3 6 2" xfId="33452" xr:uid="{00000000-0005-0000-0000-00005F650000}"/>
    <cellStyle name="SAPBEXHLevel2 17 4" xfId="6887" xr:uid="{00000000-0005-0000-0000-000060650000}"/>
    <cellStyle name="SAPBEXHLevel2 17 4 2" xfId="15064" xr:uid="{00000000-0005-0000-0000-000061650000}"/>
    <cellStyle name="SAPBEXHLevel2 17 4 2 2" xfId="28235" xr:uid="{00000000-0005-0000-0000-000062650000}"/>
    <cellStyle name="SAPBEXHLevel2 17 4 2 2 2" xfId="40986" xr:uid="{00000000-0005-0000-0000-000063650000}"/>
    <cellStyle name="SAPBEXHLevel2 17 4 3" xfId="11625" xr:uid="{00000000-0005-0000-0000-000064650000}"/>
    <cellStyle name="SAPBEXHLevel2 17 4 3 2" xfId="24796" xr:uid="{00000000-0005-0000-0000-000065650000}"/>
    <cellStyle name="SAPBEXHLevel2 17 4 3 2 2" xfId="37547" xr:uid="{00000000-0005-0000-0000-000066650000}"/>
    <cellStyle name="SAPBEXHLevel2 17 4 4" xfId="20704" xr:uid="{00000000-0005-0000-0000-000067650000}"/>
    <cellStyle name="SAPBEXHLevel2 17 4 4 2" xfId="33455" xr:uid="{00000000-0005-0000-0000-000068650000}"/>
    <cellStyle name="SAPBEXHLevel2 17 5" xfId="6888" xr:uid="{00000000-0005-0000-0000-000069650000}"/>
    <cellStyle name="SAPBEXHLevel2 17 5 2" xfId="15065" xr:uid="{00000000-0005-0000-0000-00006A650000}"/>
    <cellStyle name="SAPBEXHLevel2 17 5 2 2" xfId="28236" xr:uid="{00000000-0005-0000-0000-00006B650000}"/>
    <cellStyle name="SAPBEXHLevel2 17 5 2 2 2" xfId="40987" xr:uid="{00000000-0005-0000-0000-00006C650000}"/>
    <cellStyle name="SAPBEXHLevel2 17 5 3" xfId="11624" xr:uid="{00000000-0005-0000-0000-00006D650000}"/>
    <cellStyle name="SAPBEXHLevel2 17 5 3 2" xfId="24795" xr:uid="{00000000-0005-0000-0000-00006E650000}"/>
    <cellStyle name="SAPBEXHLevel2 17 5 3 2 2" xfId="37546" xr:uid="{00000000-0005-0000-0000-00006F650000}"/>
    <cellStyle name="SAPBEXHLevel2 17 5 4" xfId="20705" xr:uid="{00000000-0005-0000-0000-000070650000}"/>
    <cellStyle name="SAPBEXHLevel2 17 5 4 2" xfId="33456" xr:uid="{00000000-0005-0000-0000-000071650000}"/>
    <cellStyle name="SAPBEXHLevel2 17 6" xfId="15054" xr:uid="{00000000-0005-0000-0000-000072650000}"/>
    <cellStyle name="SAPBEXHLevel2 17 6 2" xfId="28225" xr:uid="{00000000-0005-0000-0000-000073650000}"/>
    <cellStyle name="SAPBEXHLevel2 17 6 2 2" xfId="40976" xr:uid="{00000000-0005-0000-0000-000074650000}"/>
    <cellStyle name="SAPBEXHLevel2 17 7" xfId="11635" xr:uid="{00000000-0005-0000-0000-000075650000}"/>
    <cellStyle name="SAPBEXHLevel2 17 7 2" xfId="24806" xr:uid="{00000000-0005-0000-0000-000076650000}"/>
    <cellStyle name="SAPBEXHLevel2 17 7 2 2" xfId="37557" xr:uid="{00000000-0005-0000-0000-000077650000}"/>
    <cellStyle name="SAPBEXHLevel2 17 8" xfId="20694" xr:uid="{00000000-0005-0000-0000-000078650000}"/>
    <cellStyle name="SAPBEXHLevel2 17 8 2" xfId="33445" xr:uid="{00000000-0005-0000-0000-000079650000}"/>
    <cellStyle name="SAPBEXHLevel2 18" xfId="6889" xr:uid="{00000000-0005-0000-0000-00007A650000}"/>
    <cellStyle name="SAPBEXHLevel2 18 2" xfId="6890" xr:uid="{00000000-0005-0000-0000-00007B650000}"/>
    <cellStyle name="SAPBEXHLevel2 18 2 2" xfId="6891" xr:uid="{00000000-0005-0000-0000-00007C650000}"/>
    <cellStyle name="SAPBEXHLevel2 18 2 2 2" xfId="6892" xr:uid="{00000000-0005-0000-0000-00007D650000}"/>
    <cellStyle name="SAPBEXHLevel2 18 2 2 2 2" xfId="15069" xr:uid="{00000000-0005-0000-0000-00007E650000}"/>
    <cellStyle name="SAPBEXHLevel2 18 2 2 2 2 2" xfId="28240" xr:uid="{00000000-0005-0000-0000-00007F650000}"/>
    <cellStyle name="SAPBEXHLevel2 18 2 2 2 2 2 2" xfId="40991" xr:uid="{00000000-0005-0000-0000-000080650000}"/>
    <cellStyle name="SAPBEXHLevel2 18 2 2 2 3" xfId="11620" xr:uid="{00000000-0005-0000-0000-000081650000}"/>
    <cellStyle name="SAPBEXHLevel2 18 2 2 2 3 2" xfId="24791" xr:uid="{00000000-0005-0000-0000-000082650000}"/>
    <cellStyle name="SAPBEXHLevel2 18 2 2 2 3 2 2" xfId="37542" xr:uid="{00000000-0005-0000-0000-000083650000}"/>
    <cellStyle name="SAPBEXHLevel2 18 2 2 2 4" xfId="20709" xr:uid="{00000000-0005-0000-0000-000084650000}"/>
    <cellStyle name="SAPBEXHLevel2 18 2 2 2 4 2" xfId="33460" xr:uid="{00000000-0005-0000-0000-000085650000}"/>
    <cellStyle name="SAPBEXHLevel2 18 2 2 3" xfId="6893" xr:uid="{00000000-0005-0000-0000-000086650000}"/>
    <cellStyle name="SAPBEXHLevel2 18 2 2 3 2" xfId="15070" xr:uid="{00000000-0005-0000-0000-000087650000}"/>
    <cellStyle name="SAPBEXHLevel2 18 2 2 3 2 2" xfId="28241" xr:uid="{00000000-0005-0000-0000-000088650000}"/>
    <cellStyle name="SAPBEXHLevel2 18 2 2 3 2 2 2" xfId="40992" xr:uid="{00000000-0005-0000-0000-000089650000}"/>
    <cellStyle name="SAPBEXHLevel2 18 2 2 3 3" xfId="11619" xr:uid="{00000000-0005-0000-0000-00008A650000}"/>
    <cellStyle name="SAPBEXHLevel2 18 2 2 3 3 2" xfId="24790" xr:uid="{00000000-0005-0000-0000-00008B650000}"/>
    <cellStyle name="SAPBEXHLevel2 18 2 2 3 3 2 2" xfId="37541" xr:uid="{00000000-0005-0000-0000-00008C650000}"/>
    <cellStyle name="SAPBEXHLevel2 18 2 2 3 4" xfId="20710" xr:uid="{00000000-0005-0000-0000-00008D650000}"/>
    <cellStyle name="SAPBEXHLevel2 18 2 2 3 4 2" xfId="33461" xr:uid="{00000000-0005-0000-0000-00008E650000}"/>
    <cellStyle name="SAPBEXHLevel2 18 2 2 4" xfId="15068" xr:uid="{00000000-0005-0000-0000-00008F650000}"/>
    <cellStyle name="SAPBEXHLevel2 18 2 2 4 2" xfId="28239" xr:uid="{00000000-0005-0000-0000-000090650000}"/>
    <cellStyle name="SAPBEXHLevel2 18 2 2 4 2 2" xfId="40990" xr:uid="{00000000-0005-0000-0000-000091650000}"/>
    <cellStyle name="SAPBEXHLevel2 18 2 2 5" xfId="11621" xr:uid="{00000000-0005-0000-0000-000092650000}"/>
    <cellStyle name="SAPBEXHLevel2 18 2 2 5 2" xfId="24792" xr:uid="{00000000-0005-0000-0000-000093650000}"/>
    <cellStyle name="SAPBEXHLevel2 18 2 2 5 2 2" xfId="37543" xr:uid="{00000000-0005-0000-0000-000094650000}"/>
    <cellStyle name="SAPBEXHLevel2 18 2 2 6" xfId="20708" xr:uid="{00000000-0005-0000-0000-000095650000}"/>
    <cellStyle name="SAPBEXHLevel2 18 2 2 6 2" xfId="33459" xr:uid="{00000000-0005-0000-0000-000096650000}"/>
    <cellStyle name="SAPBEXHLevel2 18 2 3" xfId="6894" xr:uid="{00000000-0005-0000-0000-000097650000}"/>
    <cellStyle name="SAPBEXHLevel2 18 2 3 2" xfId="15071" xr:uid="{00000000-0005-0000-0000-000098650000}"/>
    <cellStyle name="SAPBEXHLevel2 18 2 3 2 2" xfId="28242" xr:uid="{00000000-0005-0000-0000-000099650000}"/>
    <cellStyle name="SAPBEXHLevel2 18 2 3 2 2 2" xfId="40993" xr:uid="{00000000-0005-0000-0000-00009A650000}"/>
    <cellStyle name="SAPBEXHLevel2 18 2 3 3" xfId="11618" xr:uid="{00000000-0005-0000-0000-00009B650000}"/>
    <cellStyle name="SAPBEXHLevel2 18 2 3 3 2" xfId="24789" xr:uid="{00000000-0005-0000-0000-00009C650000}"/>
    <cellStyle name="SAPBEXHLevel2 18 2 3 3 2 2" xfId="37540" xr:uid="{00000000-0005-0000-0000-00009D650000}"/>
    <cellStyle name="SAPBEXHLevel2 18 2 3 4" xfId="20711" xr:uid="{00000000-0005-0000-0000-00009E650000}"/>
    <cellStyle name="SAPBEXHLevel2 18 2 3 4 2" xfId="33462" xr:uid="{00000000-0005-0000-0000-00009F650000}"/>
    <cellStyle name="SAPBEXHLevel2 18 2 4" xfId="6895" xr:uid="{00000000-0005-0000-0000-0000A0650000}"/>
    <cellStyle name="SAPBEXHLevel2 18 2 4 2" xfId="15072" xr:uid="{00000000-0005-0000-0000-0000A1650000}"/>
    <cellStyle name="SAPBEXHLevel2 18 2 4 2 2" xfId="28243" xr:uid="{00000000-0005-0000-0000-0000A2650000}"/>
    <cellStyle name="SAPBEXHLevel2 18 2 4 2 2 2" xfId="40994" xr:uid="{00000000-0005-0000-0000-0000A3650000}"/>
    <cellStyle name="SAPBEXHLevel2 18 2 4 3" xfId="11617" xr:uid="{00000000-0005-0000-0000-0000A4650000}"/>
    <cellStyle name="SAPBEXHLevel2 18 2 4 3 2" xfId="24788" xr:uid="{00000000-0005-0000-0000-0000A5650000}"/>
    <cellStyle name="SAPBEXHLevel2 18 2 4 3 2 2" xfId="37539" xr:uid="{00000000-0005-0000-0000-0000A6650000}"/>
    <cellStyle name="SAPBEXHLevel2 18 2 4 4" xfId="20712" xr:uid="{00000000-0005-0000-0000-0000A7650000}"/>
    <cellStyle name="SAPBEXHLevel2 18 2 4 4 2" xfId="33463" xr:uid="{00000000-0005-0000-0000-0000A8650000}"/>
    <cellStyle name="SAPBEXHLevel2 18 2 5" xfId="15067" xr:uid="{00000000-0005-0000-0000-0000A9650000}"/>
    <cellStyle name="SAPBEXHLevel2 18 2 5 2" xfId="28238" xr:uid="{00000000-0005-0000-0000-0000AA650000}"/>
    <cellStyle name="SAPBEXHLevel2 18 2 5 2 2" xfId="40989" xr:uid="{00000000-0005-0000-0000-0000AB650000}"/>
    <cellStyle name="SAPBEXHLevel2 18 2 6" xfId="11622" xr:uid="{00000000-0005-0000-0000-0000AC650000}"/>
    <cellStyle name="SAPBEXHLevel2 18 2 6 2" xfId="24793" xr:uid="{00000000-0005-0000-0000-0000AD650000}"/>
    <cellStyle name="SAPBEXHLevel2 18 2 6 2 2" xfId="37544" xr:uid="{00000000-0005-0000-0000-0000AE650000}"/>
    <cellStyle name="SAPBEXHLevel2 18 2 7" xfId="20707" xr:uid="{00000000-0005-0000-0000-0000AF650000}"/>
    <cellStyle name="SAPBEXHLevel2 18 2 7 2" xfId="33458" xr:uid="{00000000-0005-0000-0000-0000B0650000}"/>
    <cellStyle name="SAPBEXHLevel2 18 3" xfId="6896" xr:uid="{00000000-0005-0000-0000-0000B1650000}"/>
    <cellStyle name="SAPBEXHLevel2 18 3 2" xfId="6897" xr:uid="{00000000-0005-0000-0000-0000B2650000}"/>
    <cellStyle name="SAPBEXHLevel2 18 3 2 2" xfId="15074" xr:uid="{00000000-0005-0000-0000-0000B3650000}"/>
    <cellStyle name="SAPBEXHLevel2 18 3 2 2 2" xfId="28245" xr:uid="{00000000-0005-0000-0000-0000B4650000}"/>
    <cellStyle name="SAPBEXHLevel2 18 3 2 2 2 2" xfId="40996" xr:uid="{00000000-0005-0000-0000-0000B5650000}"/>
    <cellStyle name="SAPBEXHLevel2 18 3 2 3" xfId="11615" xr:uid="{00000000-0005-0000-0000-0000B6650000}"/>
    <cellStyle name="SAPBEXHLevel2 18 3 2 3 2" xfId="24786" xr:uid="{00000000-0005-0000-0000-0000B7650000}"/>
    <cellStyle name="SAPBEXHLevel2 18 3 2 3 2 2" xfId="37537" xr:uid="{00000000-0005-0000-0000-0000B8650000}"/>
    <cellStyle name="SAPBEXHLevel2 18 3 2 4" xfId="20714" xr:uid="{00000000-0005-0000-0000-0000B9650000}"/>
    <cellStyle name="SAPBEXHLevel2 18 3 2 4 2" xfId="33465" xr:uid="{00000000-0005-0000-0000-0000BA650000}"/>
    <cellStyle name="SAPBEXHLevel2 18 3 3" xfId="6898" xr:uid="{00000000-0005-0000-0000-0000BB650000}"/>
    <cellStyle name="SAPBEXHLevel2 18 3 3 2" xfId="15075" xr:uid="{00000000-0005-0000-0000-0000BC650000}"/>
    <cellStyle name="SAPBEXHLevel2 18 3 3 2 2" xfId="28246" xr:uid="{00000000-0005-0000-0000-0000BD650000}"/>
    <cellStyle name="SAPBEXHLevel2 18 3 3 2 2 2" xfId="40997" xr:uid="{00000000-0005-0000-0000-0000BE650000}"/>
    <cellStyle name="SAPBEXHLevel2 18 3 3 3" xfId="11614" xr:uid="{00000000-0005-0000-0000-0000BF650000}"/>
    <cellStyle name="SAPBEXHLevel2 18 3 3 3 2" xfId="24785" xr:uid="{00000000-0005-0000-0000-0000C0650000}"/>
    <cellStyle name="SAPBEXHLevel2 18 3 3 3 2 2" xfId="37536" xr:uid="{00000000-0005-0000-0000-0000C1650000}"/>
    <cellStyle name="SAPBEXHLevel2 18 3 3 4" xfId="20715" xr:uid="{00000000-0005-0000-0000-0000C2650000}"/>
    <cellStyle name="SAPBEXHLevel2 18 3 3 4 2" xfId="33466" xr:uid="{00000000-0005-0000-0000-0000C3650000}"/>
    <cellStyle name="SAPBEXHLevel2 18 3 4" xfId="15073" xr:uid="{00000000-0005-0000-0000-0000C4650000}"/>
    <cellStyle name="SAPBEXHLevel2 18 3 4 2" xfId="28244" xr:uid="{00000000-0005-0000-0000-0000C5650000}"/>
    <cellStyle name="SAPBEXHLevel2 18 3 4 2 2" xfId="40995" xr:uid="{00000000-0005-0000-0000-0000C6650000}"/>
    <cellStyle name="SAPBEXHLevel2 18 3 5" xfId="11616" xr:uid="{00000000-0005-0000-0000-0000C7650000}"/>
    <cellStyle name="SAPBEXHLevel2 18 3 5 2" xfId="24787" xr:uid="{00000000-0005-0000-0000-0000C8650000}"/>
    <cellStyle name="SAPBEXHLevel2 18 3 5 2 2" xfId="37538" xr:uid="{00000000-0005-0000-0000-0000C9650000}"/>
    <cellStyle name="SAPBEXHLevel2 18 3 6" xfId="20713" xr:uid="{00000000-0005-0000-0000-0000CA650000}"/>
    <cellStyle name="SAPBEXHLevel2 18 3 6 2" xfId="33464" xr:uid="{00000000-0005-0000-0000-0000CB650000}"/>
    <cellStyle name="SAPBEXHLevel2 18 4" xfId="6899" xr:uid="{00000000-0005-0000-0000-0000CC650000}"/>
    <cellStyle name="SAPBEXHLevel2 18 4 2" xfId="15076" xr:uid="{00000000-0005-0000-0000-0000CD650000}"/>
    <cellStyle name="SAPBEXHLevel2 18 4 2 2" xfId="28247" xr:uid="{00000000-0005-0000-0000-0000CE650000}"/>
    <cellStyle name="SAPBEXHLevel2 18 4 2 2 2" xfId="40998" xr:uid="{00000000-0005-0000-0000-0000CF650000}"/>
    <cellStyle name="SAPBEXHLevel2 18 4 3" xfId="11613" xr:uid="{00000000-0005-0000-0000-0000D0650000}"/>
    <cellStyle name="SAPBEXHLevel2 18 4 3 2" xfId="24784" xr:uid="{00000000-0005-0000-0000-0000D1650000}"/>
    <cellStyle name="SAPBEXHLevel2 18 4 3 2 2" xfId="37535" xr:uid="{00000000-0005-0000-0000-0000D2650000}"/>
    <cellStyle name="SAPBEXHLevel2 18 4 4" xfId="20716" xr:uid="{00000000-0005-0000-0000-0000D3650000}"/>
    <cellStyle name="SAPBEXHLevel2 18 4 4 2" xfId="33467" xr:uid="{00000000-0005-0000-0000-0000D4650000}"/>
    <cellStyle name="SAPBEXHLevel2 18 5" xfId="6900" xr:uid="{00000000-0005-0000-0000-0000D5650000}"/>
    <cellStyle name="SAPBEXHLevel2 18 5 2" xfId="15077" xr:uid="{00000000-0005-0000-0000-0000D6650000}"/>
    <cellStyle name="SAPBEXHLevel2 18 5 2 2" xfId="28248" xr:uid="{00000000-0005-0000-0000-0000D7650000}"/>
    <cellStyle name="SAPBEXHLevel2 18 5 2 2 2" xfId="40999" xr:uid="{00000000-0005-0000-0000-0000D8650000}"/>
    <cellStyle name="SAPBEXHLevel2 18 5 3" xfId="11612" xr:uid="{00000000-0005-0000-0000-0000D9650000}"/>
    <cellStyle name="SAPBEXHLevel2 18 5 3 2" xfId="24783" xr:uid="{00000000-0005-0000-0000-0000DA650000}"/>
    <cellStyle name="SAPBEXHLevel2 18 5 3 2 2" xfId="37534" xr:uid="{00000000-0005-0000-0000-0000DB650000}"/>
    <cellStyle name="SAPBEXHLevel2 18 5 4" xfId="20717" xr:uid="{00000000-0005-0000-0000-0000DC650000}"/>
    <cellStyle name="SAPBEXHLevel2 18 5 4 2" xfId="33468" xr:uid="{00000000-0005-0000-0000-0000DD650000}"/>
    <cellStyle name="SAPBEXHLevel2 18 6" xfId="15066" xr:uid="{00000000-0005-0000-0000-0000DE650000}"/>
    <cellStyle name="SAPBEXHLevel2 18 6 2" xfId="28237" xr:uid="{00000000-0005-0000-0000-0000DF650000}"/>
    <cellStyle name="SAPBEXHLevel2 18 6 2 2" xfId="40988" xr:uid="{00000000-0005-0000-0000-0000E0650000}"/>
    <cellStyle name="SAPBEXHLevel2 18 7" xfId="11623" xr:uid="{00000000-0005-0000-0000-0000E1650000}"/>
    <cellStyle name="SAPBEXHLevel2 18 7 2" xfId="24794" xr:uid="{00000000-0005-0000-0000-0000E2650000}"/>
    <cellStyle name="SAPBEXHLevel2 18 7 2 2" xfId="37545" xr:uid="{00000000-0005-0000-0000-0000E3650000}"/>
    <cellStyle name="SAPBEXHLevel2 18 8" xfId="20706" xr:uid="{00000000-0005-0000-0000-0000E4650000}"/>
    <cellStyle name="SAPBEXHLevel2 18 8 2" xfId="33457" xr:uid="{00000000-0005-0000-0000-0000E5650000}"/>
    <cellStyle name="SAPBEXHLevel2 19" xfId="6901" xr:uid="{00000000-0005-0000-0000-0000E6650000}"/>
    <cellStyle name="SAPBEXHLevel2 19 2" xfId="11611" xr:uid="{00000000-0005-0000-0000-0000E7650000}"/>
    <cellStyle name="SAPBEXHLevel2 19 2 2" xfId="24782" xr:uid="{00000000-0005-0000-0000-0000E8650000}"/>
    <cellStyle name="SAPBEXHLevel2 19 2 2 2" xfId="37533" xr:uid="{00000000-0005-0000-0000-0000E9650000}"/>
    <cellStyle name="SAPBEXHLevel2 19 3" xfId="20718" xr:uid="{00000000-0005-0000-0000-0000EA650000}"/>
    <cellStyle name="SAPBEXHLevel2 19 3 2" xfId="33469" xr:uid="{00000000-0005-0000-0000-0000EB650000}"/>
    <cellStyle name="SAPBEXHLevel2 2" xfId="6902" xr:uid="{00000000-0005-0000-0000-0000EC650000}"/>
    <cellStyle name="SAPBEXHLevel2 2 2" xfId="6903" xr:uid="{00000000-0005-0000-0000-0000ED650000}"/>
    <cellStyle name="SAPBEXHLevel2 2 2 2" xfId="6904" xr:uid="{00000000-0005-0000-0000-0000EE650000}"/>
    <cellStyle name="SAPBEXHLevel2 2 2 2 2" xfId="6905" xr:uid="{00000000-0005-0000-0000-0000EF650000}"/>
    <cellStyle name="SAPBEXHLevel2 2 2 2 2 2" xfId="6906" xr:uid="{00000000-0005-0000-0000-0000F0650000}"/>
    <cellStyle name="SAPBEXHLevel2 2 2 2 2 2 2" xfId="11606" xr:uid="{00000000-0005-0000-0000-0000F1650000}"/>
    <cellStyle name="SAPBEXHLevel2 2 2 2 2 2 2 2" xfId="24777" xr:uid="{00000000-0005-0000-0000-0000F2650000}"/>
    <cellStyle name="SAPBEXHLevel2 2 2 2 2 2 2 2 2" xfId="37528" xr:uid="{00000000-0005-0000-0000-0000F3650000}"/>
    <cellStyle name="SAPBEXHLevel2 2 2 2 2 2 3" xfId="20723" xr:uid="{00000000-0005-0000-0000-0000F4650000}"/>
    <cellStyle name="SAPBEXHLevel2 2 2 2 2 2 3 2" xfId="33474" xr:uid="{00000000-0005-0000-0000-0000F5650000}"/>
    <cellStyle name="SAPBEXHLevel2 2 2 2 2 3" xfId="11607" xr:uid="{00000000-0005-0000-0000-0000F6650000}"/>
    <cellStyle name="SAPBEXHLevel2 2 2 2 2 3 2" xfId="24778" xr:uid="{00000000-0005-0000-0000-0000F7650000}"/>
    <cellStyle name="SAPBEXHLevel2 2 2 2 2 3 2 2" xfId="37529" xr:uid="{00000000-0005-0000-0000-0000F8650000}"/>
    <cellStyle name="SAPBEXHLevel2 2 2 2 2 4" xfId="20722" xr:uid="{00000000-0005-0000-0000-0000F9650000}"/>
    <cellStyle name="SAPBEXHLevel2 2 2 2 2 4 2" xfId="33473" xr:uid="{00000000-0005-0000-0000-0000FA650000}"/>
    <cellStyle name="SAPBEXHLevel2 2 2 2 3" xfId="6907" xr:uid="{00000000-0005-0000-0000-0000FB650000}"/>
    <cellStyle name="SAPBEXHLevel2 2 2 2 3 2" xfId="11605" xr:uid="{00000000-0005-0000-0000-0000FC650000}"/>
    <cellStyle name="SAPBEXHLevel2 2 2 2 3 2 2" xfId="24776" xr:uid="{00000000-0005-0000-0000-0000FD650000}"/>
    <cellStyle name="SAPBEXHLevel2 2 2 2 3 2 2 2" xfId="37527" xr:uid="{00000000-0005-0000-0000-0000FE650000}"/>
    <cellStyle name="SAPBEXHLevel2 2 2 2 3 3" xfId="20724" xr:uid="{00000000-0005-0000-0000-0000FF650000}"/>
    <cellStyle name="SAPBEXHLevel2 2 2 2 3 3 2" xfId="33475" xr:uid="{00000000-0005-0000-0000-000000660000}"/>
    <cellStyle name="SAPBEXHLevel2 2 2 2 4" xfId="11608" xr:uid="{00000000-0005-0000-0000-000001660000}"/>
    <cellStyle name="SAPBEXHLevel2 2 2 2 4 2" xfId="24779" xr:uid="{00000000-0005-0000-0000-000002660000}"/>
    <cellStyle name="SAPBEXHLevel2 2 2 2 4 2 2" xfId="37530" xr:uid="{00000000-0005-0000-0000-000003660000}"/>
    <cellStyle name="SAPBEXHLevel2 2 2 2 5" xfId="20721" xr:uid="{00000000-0005-0000-0000-000004660000}"/>
    <cellStyle name="SAPBEXHLevel2 2 2 2 5 2" xfId="33472" xr:uid="{00000000-0005-0000-0000-000005660000}"/>
    <cellStyle name="SAPBEXHLevel2 2 2 3" xfId="6908" xr:uid="{00000000-0005-0000-0000-000006660000}"/>
    <cellStyle name="SAPBEXHLevel2 2 2 3 2" xfId="11604" xr:uid="{00000000-0005-0000-0000-000007660000}"/>
    <cellStyle name="SAPBEXHLevel2 2 2 3 2 2" xfId="24775" xr:uid="{00000000-0005-0000-0000-000008660000}"/>
    <cellStyle name="SAPBEXHLevel2 2 2 3 2 2 2" xfId="37526" xr:uid="{00000000-0005-0000-0000-000009660000}"/>
    <cellStyle name="SAPBEXHLevel2 2 2 3 3" xfId="20725" xr:uid="{00000000-0005-0000-0000-00000A660000}"/>
    <cellStyle name="SAPBEXHLevel2 2 2 3 3 2" xfId="33476" xr:uid="{00000000-0005-0000-0000-00000B660000}"/>
    <cellStyle name="SAPBEXHLevel2 2 2 4" xfId="11609" xr:uid="{00000000-0005-0000-0000-00000C660000}"/>
    <cellStyle name="SAPBEXHLevel2 2 2 4 2" xfId="24780" xr:uid="{00000000-0005-0000-0000-00000D660000}"/>
    <cellStyle name="SAPBEXHLevel2 2 2 4 2 2" xfId="37531" xr:uid="{00000000-0005-0000-0000-00000E660000}"/>
    <cellStyle name="SAPBEXHLevel2 2 2 5" xfId="20720" xr:uid="{00000000-0005-0000-0000-00000F660000}"/>
    <cellStyle name="SAPBEXHLevel2 2 2 5 2" xfId="33471" xr:uid="{00000000-0005-0000-0000-000010660000}"/>
    <cellStyle name="SAPBEXHLevel2 2 3" xfId="6909" xr:uid="{00000000-0005-0000-0000-000011660000}"/>
    <cellStyle name="SAPBEXHLevel2 2 3 2" xfId="6910" xr:uid="{00000000-0005-0000-0000-000012660000}"/>
    <cellStyle name="SAPBEXHLevel2 2 3 2 2" xfId="11602" xr:uid="{00000000-0005-0000-0000-000013660000}"/>
    <cellStyle name="SAPBEXHLevel2 2 3 2 2 2" xfId="24773" xr:uid="{00000000-0005-0000-0000-000014660000}"/>
    <cellStyle name="SAPBEXHLevel2 2 3 2 2 2 2" xfId="37524" xr:uid="{00000000-0005-0000-0000-000015660000}"/>
    <cellStyle name="SAPBEXHLevel2 2 3 2 3" xfId="20727" xr:uid="{00000000-0005-0000-0000-000016660000}"/>
    <cellStyle name="SAPBEXHLevel2 2 3 2 3 2" xfId="33478" xr:uid="{00000000-0005-0000-0000-000017660000}"/>
    <cellStyle name="SAPBEXHLevel2 2 3 3" xfId="6911" xr:uid="{00000000-0005-0000-0000-000018660000}"/>
    <cellStyle name="SAPBEXHLevel2 2 3 3 2" xfId="11601" xr:uid="{00000000-0005-0000-0000-000019660000}"/>
    <cellStyle name="SAPBEXHLevel2 2 3 3 2 2" xfId="24772" xr:uid="{00000000-0005-0000-0000-00001A660000}"/>
    <cellStyle name="SAPBEXHLevel2 2 3 3 2 2 2" xfId="37523" xr:uid="{00000000-0005-0000-0000-00001B660000}"/>
    <cellStyle name="SAPBEXHLevel2 2 3 3 3" xfId="20728" xr:uid="{00000000-0005-0000-0000-00001C660000}"/>
    <cellStyle name="SAPBEXHLevel2 2 3 3 3 2" xfId="33479" xr:uid="{00000000-0005-0000-0000-00001D660000}"/>
    <cellStyle name="SAPBEXHLevel2 2 3 4" xfId="6912" xr:uid="{00000000-0005-0000-0000-00001E660000}"/>
    <cellStyle name="SAPBEXHLevel2 2 3 4 2" xfId="11600" xr:uid="{00000000-0005-0000-0000-00001F660000}"/>
    <cellStyle name="SAPBEXHLevel2 2 3 4 2 2" xfId="24771" xr:uid="{00000000-0005-0000-0000-000020660000}"/>
    <cellStyle name="SAPBEXHLevel2 2 3 4 2 2 2" xfId="37522" xr:uid="{00000000-0005-0000-0000-000021660000}"/>
    <cellStyle name="SAPBEXHLevel2 2 3 4 3" xfId="20729" xr:uid="{00000000-0005-0000-0000-000022660000}"/>
    <cellStyle name="SAPBEXHLevel2 2 3 4 3 2" xfId="33480" xr:uid="{00000000-0005-0000-0000-000023660000}"/>
    <cellStyle name="SAPBEXHLevel2 2 3 5" xfId="11603" xr:uid="{00000000-0005-0000-0000-000024660000}"/>
    <cellStyle name="SAPBEXHLevel2 2 3 5 2" xfId="24774" xr:uid="{00000000-0005-0000-0000-000025660000}"/>
    <cellStyle name="SAPBEXHLevel2 2 3 5 2 2" xfId="37525" xr:uid="{00000000-0005-0000-0000-000026660000}"/>
    <cellStyle name="SAPBEXHLevel2 2 3 6" xfId="20726" xr:uid="{00000000-0005-0000-0000-000027660000}"/>
    <cellStyle name="SAPBEXHLevel2 2 3 6 2" xfId="33477" xr:uid="{00000000-0005-0000-0000-000028660000}"/>
    <cellStyle name="SAPBEXHLevel2 2 4" xfId="6913" xr:uid="{00000000-0005-0000-0000-000029660000}"/>
    <cellStyle name="SAPBEXHLevel2 2 4 2" xfId="11599" xr:uid="{00000000-0005-0000-0000-00002A660000}"/>
    <cellStyle name="SAPBEXHLevel2 2 4 2 2" xfId="24770" xr:uid="{00000000-0005-0000-0000-00002B660000}"/>
    <cellStyle name="SAPBEXHLevel2 2 4 2 2 2" xfId="37521" xr:uid="{00000000-0005-0000-0000-00002C660000}"/>
    <cellStyle name="SAPBEXHLevel2 2 4 3" xfId="20730" xr:uid="{00000000-0005-0000-0000-00002D660000}"/>
    <cellStyle name="SAPBEXHLevel2 2 4 3 2" xfId="33481" xr:uid="{00000000-0005-0000-0000-00002E660000}"/>
    <cellStyle name="SAPBEXHLevel2 2 5" xfId="6914" xr:uid="{00000000-0005-0000-0000-00002F660000}"/>
    <cellStyle name="SAPBEXHLevel2 2 5 2" xfId="11598" xr:uid="{00000000-0005-0000-0000-000030660000}"/>
    <cellStyle name="SAPBEXHLevel2 2 5 2 2" xfId="24769" xr:uid="{00000000-0005-0000-0000-000031660000}"/>
    <cellStyle name="SAPBEXHLevel2 2 5 2 2 2" xfId="37520" xr:uid="{00000000-0005-0000-0000-000032660000}"/>
    <cellStyle name="SAPBEXHLevel2 2 5 3" xfId="20731" xr:uid="{00000000-0005-0000-0000-000033660000}"/>
    <cellStyle name="SAPBEXHLevel2 2 5 3 2" xfId="33482" xr:uid="{00000000-0005-0000-0000-000034660000}"/>
    <cellStyle name="SAPBEXHLevel2 2 6" xfId="11610" xr:uid="{00000000-0005-0000-0000-000035660000}"/>
    <cellStyle name="SAPBEXHLevel2 2 6 2" xfId="24781" xr:uid="{00000000-0005-0000-0000-000036660000}"/>
    <cellStyle name="SAPBEXHLevel2 2 6 2 2" xfId="37532" xr:uid="{00000000-0005-0000-0000-000037660000}"/>
    <cellStyle name="SAPBEXHLevel2 2 7" xfId="20719" xr:uid="{00000000-0005-0000-0000-000038660000}"/>
    <cellStyle name="SAPBEXHLevel2 2 7 2" xfId="33470" xr:uid="{00000000-0005-0000-0000-000039660000}"/>
    <cellStyle name="SAPBEXHLevel2 20" xfId="11720" xr:uid="{00000000-0005-0000-0000-00003A660000}"/>
    <cellStyle name="SAPBEXHLevel2 20 2" xfId="24891" xr:uid="{00000000-0005-0000-0000-00003B660000}"/>
    <cellStyle name="SAPBEXHLevel2 20 2 2" xfId="37642" xr:uid="{00000000-0005-0000-0000-00003C660000}"/>
    <cellStyle name="SAPBEXHLevel2 21" xfId="20609" xr:uid="{00000000-0005-0000-0000-00003D660000}"/>
    <cellStyle name="SAPBEXHLevel2 21 2" xfId="33360" xr:uid="{00000000-0005-0000-0000-00003E660000}"/>
    <cellStyle name="SAPBEXHLevel2 3" xfId="6915" xr:uid="{00000000-0005-0000-0000-00003F660000}"/>
    <cellStyle name="SAPBEXHLevel2 3 2" xfId="6916" xr:uid="{00000000-0005-0000-0000-000040660000}"/>
    <cellStyle name="SAPBEXHLevel2 3 2 2" xfId="6917" xr:uid="{00000000-0005-0000-0000-000041660000}"/>
    <cellStyle name="SAPBEXHLevel2 3 2 2 2" xfId="6918" xr:uid="{00000000-0005-0000-0000-000042660000}"/>
    <cellStyle name="SAPBEXHLevel2 3 2 2 2 2" xfId="6919" xr:uid="{00000000-0005-0000-0000-000043660000}"/>
    <cellStyle name="SAPBEXHLevel2 3 2 2 2 2 2" xfId="15079" xr:uid="{00000000-0005-0000-0000-000044660000}"/>
    <cellStyle name="SAPBEXHLevel2 3 2 2 2 2 2 2" xfId="28250" xr:uid="{00000000-0005-0000-0000-000045660000}"/>
    <cellStyle name="SAPBEXHLevel2 3 2 2 2 2 2 2 2" xfId="41001" xr:uid="{00000000-0005-0000-0000-000046660000}"/>
    <cellStyle name="SAPBEXHLevel2 3 2 2 2 2 3" xfId="11593" xr:uid="{00000000-0005-0000-0000-000047660000}"/>
    <cellStyle name="SAPBEXHLevel2 3 2 2 2 2 3 2" xfId="24764" xr:uid="{00000000-0005-0000-0000-000048660000}"/>
    <cellStyle name="SAPBEXHLevel2 3 2 2 2 2 3 2 2" xfId="37515" xr:uid="{00000000-0005-0000-0000-000049660000}"/>
    <cellStyle name="SAPBEXHLevel2 3 2 2 2 2 4" xfId="20736" xr:uid="{00000000-0005-0000-0000-00004A660000}"/>
    <cellStyle name="SAPBEXHLevel2 3 2 2 2 2 4 2" xfId="33487" xr:uid="{00000000-0005-0000-0000-00004B660000}"/>
    <cellStyle name="SAPBEXHLevel2 3 2 2 2 3" xfId="6920" xr:uid="{00000000-0005-0000-0000-00004C660000}"/>
    <cellStyle name="SAPBEXHLevel2 3 2 2 2 3 2" xfId="15080" xr:uid="{00000000-0005-0000-0000-00004D660000}"/>
    <cellStyle name="SAPBEXHLevel2 3 2 2 2 3 2 2" xfId="28251" xr:uid="{00000000-0005-0000-0000-00004E660000}"/>
    <cellStyle name="SAPBEXHLevel2 3 2 2 2 3 2 2 2" xfId="41002" xr:uid="{00000000-0005-0000-0000-00004F660000}"/>
    <cellStyle name="SAPBEXHLevel2 3 2 2 2 3 3" xfId="11592" xr:uid="{00000000-0005-0000-0000-000050660000}"/>
    <cellStyle name="SAPBEXHLevel2 3 2 2 2 3 3 2" xfId="24763" xr:uid="{00000000-0005-0000-0000-000051660000}"/>
    <cellStyle name="SAPBEXHLevel2 3 2 2 2 3 3 2 2" xfId="37514" xr:uid="{00000000-0005-0000-0000-000052660000}"/>
    <cellStyle name="SAPBEXHLevel2 3 2 2 2 3 4" xfId="20737" xr:uid="{00000000-0005-0000-0000-000053660000}"/>
    <cellStyle name="SAPBEXHLevel2 3 2 2 2 3 4 2" xfId="33488" xr:uid="{00000000-0005-0000-0000-000054660000}"/>
    <cellStyle name="SAPBEXHLevel2 3 2 2 2 4" xfId="15078" xr:uid="{00000000-0005-0000-0000-000055660000}"/>
    <cellStyle name="SAPBEXHLevel2 3 2 2 2 4 2" xfId="28249" xr:uid="{00000000-0005-0000-0000-000056660000}"/>
    <cellStyle name="SAPBEXHLevel2 3 2 2 2 4 2 2" xfId="41000" xr:uid="{00000000-0005-0000-0000-000057660000}"/>
    <cellStyle name="SAPBEXHLevel2 3 2 2 2 5" xfId="11594" xr:uid="{00000000-0005-0000-0000-000058660000}"/>
    <cellStyle name="SAPBEXHLevel2 3 2 2 2 5 2" xfId="24765" xr:uid="{00000000-0005-0000-0000-000059660000}"/>
    <cellStyle name="SAPBEXHLevel2 3 2 2 2 5 2 2" xfId="37516" xr:uid="{00000000-0005-0000-0000-00005A660000}"/>
    <cellStyle name="SAPBEXHLevel2 3 2 2 2 6" xfId="20735" xr:uid="{00000000-0005-0000-0000-00005B660000}"/>
    <cellStyle name="SAPBEXHLevel2 3 2 2 2 6 2" xfId="33486" xr:uid="{00000000-0005-0000-0000-00005C660000}"/>
    <cellStyle name="SAPBEXHLevel2 3 2 2 3" xfId="6921" xr:uid="{00000000-0005-0000-0000-00005D660000}"/>
    <cellStyle name="SAPBEXHLevel2 3 2 2 3 2" xfId="15081" xr:uid="{00000000-0005-0000-0000-00005E660000}"/>
    <cellStyle name="SAPBEXHLevel2 3 2 2 3 2 2" xfId="28252" xr:uid="{00000000-0005-0000-0000-00005F660000}"/>
    <cellStyle name="SAPBEXHLevel2 3 2 2 3 2 2 2" xfId="41003" xr:uid="{00000000-0005-0000-0000-000060660000}"/>
    <cellStyle name="SAPBEXHLevel2 3 2 2 3 3" xfId="11591" xr:uid="{00000000-0005-0000-0000-000061660000}"/>
    <cellStyle name="SAPBEXHLevel2 3 2 2 3 3 2" xfId="24762" xr:uid="{00000000-0005-0000-0000-000062660000}"/>
    <cellStyle name="SAPBEXHLevel2 3 2 2 3 3 2 2" xfId="37513" xr:uid="{00000000-0005-0000-0000-000063660000}"/>
    <cellStyle name="SAPBEXHLevel2 3 2 2 3 4" xfId="20738" xr:uid="{00000000-0005-0000-0000-000064660000}"/>
    <cellStyle name="SAPBEXHLevel2 3 2 2 3 4 2" xfId="33489" xr:uid="{00000000-0005-0000-0000-000065660000}"/>
    <cellStyle name="SAPBEXHLevel2 3 2 2 4" xfId="6922" xr:uid="{00000000-0005-0000-0000-000066660000}"/>
    <cellStyle name="SAPBEXHLevel2 3 2 2 4 2" xfId="15082" xr:uid="{00000000-0005-0000-0000-000067660000}"/>
    <cellStyle name="SAPBEXHLevel2 3 2 2 4 2 2" xfId="28253" xr:uid="{00000000-0005-0000-0000-000068660000}"/>
    <cellStyle name="SAPBEXHLevel2 3 2 2 4 2 2 2" xfId="41004" xr:uid="{00000000-0005-0000-0000-000069660000}"/>
    <cellStyle name="SAPBEXHLevel2 3 2 2 4 3" xfId="11590" xr:uid="{00000000-0005-0000-0000-00006A660000}"/>
    <cellStyle name="SAPBEXHLevel2 3 2 2 4 3 2" xfId="24761" xr:uid="{00000000-0005-0000-0000-00006B660000}"/>
    <cellStyle name="SAPBEXHLevel2 3 2 2 4 3 2 2" xfId="37512" xr:uid="{00000000-0005-0000-0000-00006C660000}"/>
    <cellStyle name="SAPBEXHLevel2 3 2 2 4 4" xfId="20739" xr:uid="{00000000-0005-0000-0000-00006D660000}"/>
    <cellStyle name="SAPBEXHLevel2 3 2 2 4 4 2" xfId="33490" xr:uid="{00000000-0005-0000-0000-00006E660000}"/>
    <cellStyle name="SAPBEXHLevel2 3 2 2 5" xfId="6923" xr:uid="{00000000-0005-0000-0000-00006F660000}"/>
    <cellStyle name="SAPBEXHLevel2 3 2 2 5 2" xfId="15083" xr:uid="{00000000-0005-0000-0000-000070660000}"/>
    <cellStyle name="SAPBEXHLevel2 3 2 2 5 2 2" xfId="28254" xr:uid="{00000000-0005-0000-0000-000071660000}"/>
    <cellStyle name="SAPBEXHLevel2 3 2 2 5 2 2 2" xfId="41005" xr:uid="{00000000-0005-0000-0000-000072660000}"/>
    <cellStyle name="SAPBEXHLevel2 3 2 2 5 3" xfId="11589" xr:uid="{00000000-0005-0000-0000-000073660000}"/>
    <cellStyle name="SAPBEXHLevel2 3 2 2 5 3 2" xfId="24760" xr:uid="{00000000-0005-0000-0000-000074660000}"/>
    <cellStyle name="SAPBEXHLevel2 3 2 2 5 3 2 2" xfId="37511" xr:uid="{00000000-0005-0000-0000-000075660000}"/>
    <cellStyle name="SAPBEXHLevel2 3 2 2 5 4" xfId="20740" xr:uid="{00000000-0005-0000-0000-000076660000}"/>
    <cellStyle name="SAPBEXHLevel2 3 2 2 5 4 2" xfId="33491" xr:uid="{00000000-0005-0000-0000-000077660000}"/>
    <cellStyle name="SAPBEXHLevel2 3 2 2 6" xfId="11595" xr:uid="{00000000-0005-0000-0000-000078660000}"/>
    <cellStyle name="SAPBEXHLevel2 3 2 2 6 2" xfId="24766" xr:uid="{00000000-0005-0000-0000-000079660000}"/>
    <cellStyle name="SAPBEXHLevel2 3 2 2 6 2 2" xfId="37517" xr:uid="{00000000-0005-0000-0000-00007A660000}"/>
    <cellStyle name="SAPBEXHLevel2 3 2 2 7" xfId="20734" xr:uid="{00000000-0005-0000-0000-00007B660000}"/>
    <cellStyle name="SAPBEXHLevel2 3 2 2 7 2" xfId="33485" xr:uid="{00000000-0005-0000-0000-00007C660000}"/>
    <cellStyle name="SAPBEXHLevel2 3 2 3" xfId="6924" xr:uid="{00000000-0005-0000-0000-00007D660000}"/>
    <cellStyle name="SAPBEXHLevel2 3 2 3 2" xfId="6925" xr:uid="{00000000-0005-0000-0000-00007E660000}"/>
    <cellStyle name="SAPBEXHLevel2 3 2 3 2 2" xfId="15084" xr:uid="{00000000-0005-0000-0000-00007F660000}"/>
    <cellStyle name="SAPBEXHLevel2 3 2 3 2 2 2" xfId="28255" xr:uid="{00000000-0005-0000-0000-000080660000}"/>
    <cellStyle name="SAPBEXHLevel2 3 2 3 2 2 2 2" xfId="41006" xr:uid="{00000000-0005-0000-0000-000081660000}"/>
    <cellStyle name="SAPBEXHLevel2 3 2 3 2 3" xfId="11587" xr:uid="{00000000-0005-0000-0000-000082660000}"/>
    <cellStyle name="SAPBEXHLevel2 3 2 3 2 3 2" xfId="24758" xr:uid="{00000000-0005-0000-0000-000083660000}"/>
    <cellStyle name="SAPBEXHLevel2 3 2 3 2 3 2 2" xfId="37509" xr:uid="{00000000-0005-0000-0000-000084660000}"/>
    <cellStyle name="SAPBEXHLevel2 3 2 3 2 4" xfId="20742" xr:uid="{00000000-0005-0000-0000-000085660000}"/>
    <cellStyle name="SAPBEXHLevel2 3 2 3 2 4 2" xfId="33493" xr:uid="{00000000-0005-0000-0000-000086660000}"/>
    <cellStyle name="SAPBEXHLevel2 3 2 3 3" xfId="6926" xr:uid="{00000000-0005-0000-0000-000087660000}"/>
    <cellStyle name="SAPBEXHLevel2 3 2 3 3 2" xfId="15085" xr:uid="{00000000-0005-0000-0000-000088660000}"/>
    <cellStyle name="SAPBEXHLevel2 3 2 3 3 2 2" xfId="28256" xr:uid="{00000000-0005-0000-0000-000089660000}"/>
    <cellStyle name="SAPBEXHLevel2 3 2 3 3 2 2 2" xfId="41007" xr:uid="{00000000-0005-0000-0000-00008A660000}"/>
    <cellStyle name="SAPBEXHLevel2 3 2 3 3 3" xfId="11586" xr:uid="{00000000-0005-0000-0000-00008B660000}"/>
    <cellStyle name="SAPBEXHLevel2 3 2 3 3 3 2" xfId="24757" xr:uid="{00000000-0005-0000-0000-00008C660000}"/>
    <cellStyle name="SAPBEXHLevel2 3 2 3 3 3 2 2" xfId="37508" xr:uid="{00000000-0005-0000-0000-00008D660000}"/>
    <cellStyle name="SAPBEXHLevel2 3 2 3 3 4" xfId="20743" xr:uid="{00000000-0005-0000-0000-00008E660000}"/>
    <cellStyle name="SAPBEXHLevel2 3 2 3 3 4 2" xfId="33494" xr:uid="{00000000-0005-0000-0000-00008F660000}"/>
    <cellStyle name="SAPBEXHLevel2 3 2 3 4" xfId="6927" xr:uid="{00000000-0005-0000-0000-000090660000}"/>
    <cellStyle name="SAPBEXHLevel2 3 2 3 4 2" xfId="15086" xr:uid="{00000000-0005-0000-0000-000091660000}"/>
    <cellStyle name="SAPBEXHLevel2 3 2 3 4 2 2" xfId="28257" xr:uid="{00000000-0005-0000-0000-000092660000}"/>
    <cellStyle name="SAPBEXHLevel2 3 2 3 4 2 2 2" xfId="41008" xr:uid="{00000000-0005-0000-0000-000093660000}"/>
    <cellStyle name="SAPBEXHLevel2 3 2 3 4 3" xfId="11585" xr:uid="{00000000-0005-0000-0000-000094660000}"/>
    <cellStyle name="SAPBEXHLevel2 3 2 3 4 3 2" xfId="24756" xr:uid="{00000000-0005-0000-0000-000095660000}"/>
    <cellStyle name="SAPBEXHLevel2 3 2 3 4 3 2 2" xfId="37507" xr:uid="{00000000-0005-0000-0000-000096660000}"/>
    <cellStyle name="SAPBEXHLevel2 3 2 3 4 4" xfId="20744" xr:uid="{00000000-0005-0000-0000-000097660000}"/>
    <cellStyle name="SAPBEXHLevel2 3 2 3 4 4 2" xfId="33495" xr:uid="{00000000-0005-0000-0000-000098660000}"/>
    <cellStyle name="SAPBEXHLevel2 3 2 3 5" xfId="11588" xr:uid="{00000000-0005-0000-0000-000099660000}"/>
    <cellStyle name="SAPBEXHLevel2 3 2 3 5 2" xfId="24759" xr:uid="{00000000-0005-0000-0000-00009A660000}"/>
    <cellStyle name="SAPBEXHLevel2 3 2 3 5 2 2" xfId="37510" xr:uid="{00000000-0005-0000-0000-00009B660000}"/>
    <cellStyle name="SAPBEXHLevel2 3 2 3 6" xfId="20741" xr:uid="{00000000-0005-0000-0000-00009C660000}"/>
    <cellStyle name="SAPBEXHLevel2 3 2 3 6 2" xfId="33492" xr:uid="{00000000-0005-0000-0000-00009D660000}"/>
    <cellStyle name="SAPBEXHLevel2 3 2 4" xfId="6928" xr:uid="{00000000-0005-0000-0000-00009E660000}"/>
    <cellStyle name="SAPBEXHLevel2 3 2 4 2" xfId="15087" xr:uid="{00000000-0005-0000-0000-00009F660000}"/>
    <cellStyle name="SAPBEXHLevel2 3 2 4 2 2" xfId="28258" xr:uid="{00000000-0005-0000-0000-0000A0660000}"/>
    <cellStyle name="SAPBEXHLevel2 3 2 4 2 2 2" xfId="41009" xr:uid="{00000000-0005-0000-0000-0000A1660000}"/>
    <cellStyle name="SAPBEXHLevel2 3 2 4 3" xfId="11584" xr:uid="{00000000-0005-0000-0000-0000A2660000}"/>
    <cellStyle name="SAPBEXHLevel2 3 2 4 3 2" xfId="24755" xr:uid="{00000000-0005-0000-0000-0000A3660000}"/>
    <cellStyle name="SAPBEXHLevel2 3 2 4 3 2 2" xfId="37506" xr:uid="{00000000-0005-0000-0000-0000A4660000}"/>
    <cellStyle name="SAPBEXHLevel2 3 2 4 4" xfId="20745" xr:uid="{00000000-0005-0000-0000-0000A5660000}"/>
    <cellStyle name="SAPBEXHLevel2 3 2 4 4 2" xfId="33496" xr:uid="{00000000-0005-0000-0000-0000A6660000}"/>
    <cellStyle name="SAPBEXHLevel2 3 2 5" xfId="6929" xr:uid="{00000000-0005-0000-0000-0000A7660000}"/>
    <cellStyle name="SAPBEXHLevel2 3 2 5 2" xfId="15088" xr:uid="{00000000-0005-0000-0000-0000A8660000}"/>
    <cellStyle name="SAPBEXHLevel2 3 2 5 2 2" xfId="28259" xr:uid="{00000000-0005-0000-0000-0000A9660000}"/>
    <cellStyle name="SAPBEXHLevel2 3 2 5 2 2 2" xfId="41010" xr:uid="{00000000-0005-0000-0000-0000AA660000}"/>
    <cellStyle name="SAPBEXHLevel2 3 2 5 3" xfId="11583" xr:uid="{00000000-0005-0000-0000-0000AB660000}"/>
    <cellStyle name="SAPBEXHLevel2 3 2 5 3 2" xfId="24754" xr:uid="{00000000-0005-0000-0000-0000AC660000}"/>
    <cellStyle name="SAPBEXHLevel2 3 2 5 3 2 2" xfId="37505" xr:uid="{00000000-0005-0000-0000-0000AD660000}"/>
    <cellStyle name="SAPBEXHLevel2 3 2 5 4" xfId="20746" xr:uid="{00000000-0005-0000-0000-0000AE660000}"/>
    <cellStyle name="SAPBEXHLevel2 3 2 5 4 2" xfId="33497" xr:uid="{00000000-0005-0000-0000-0000AF660000}"/>
    <cellStyle name="SAPBEXHLevel2 3 2 6" xfId="6930" xr:uid="{00000000-0005-0000-0000-0000B0660000}"/>
    <cellStyle name="SAPBEXHLevel2 3 2 6 2" xfId="15089" xr:uid="{00000000-0005-0000-0000-0000B1660000}"/>
    <cellStyle name="SAPBEXHLevel2 3 2 6 2 2" xfId="28260" xr:uid="{00000000-0005-0000-0000-0000B2660000}"/>
    <cellStyle name="SAPBEXHLevel2 3 2 6 2 2 2" xfId="41011" xr:uid="{00000000-0005-0000-0000-0000B3660000}"/>
    <cellStyle name="SAPBEXHLevel2 3 2 6 3" xfId="10233" xr:uid="{00000000-0005-0000-0000-0000B4660000}"/>
    <cellStyle name="SAPBEXHLevel2 3 2 6 3 2" xfId="23408" xr:uid="{00000000-0005-0000-0000-0000B5660000}"/>
    <cellStyle name="SAPBEXHLevel2 3 2 6 3 2 2" xfId="36159" xr:uid="{00000000-0005-0000-0000-0000B6660000}"/>
    <cellStyle name="SAPBEXHLevel2 3 2 6 4" xfId="20747" xr:uid="{00000000-0005-0000-0000-0000B7660000}"/>
    <cellStyle name="SAPBEXHLevel2 3 2 6 4 2" xfId="33498" xr:uid="{00000000-0005-0000-0000-0000B8660000}"/>
    <cellStyle name="SAPBEXHLevel2 3 2 7" xfId="11596" xr:uid="{00000000-0005-0000-0000-0000B9660000}"/>
    <cellStyle name="SAPBEXHLevel2 3 2 7 2" xfId="24767" xr:uid="{00000000-0005-0000-0000-0000BA660000}"/>
    <cellStyle name="SAPBEXHLevel2 3 2 7 2 2" xfId="37518" xr:uid="{00000000-0005-0000-0000-0000BB660000}"/>
    <cellStyle name="SAPBEXHLevel2 3 2 8" xfId="20733" xr:uid="{00000000-0005-0000-0000-0000BC660000}"/>
    <cellStyle name="SAPBEXHLevel2 3 2 8 2" xfId="33484" xr:uid="{00000000-0005-0000-0000-0000BD660000}"/>
    <cellStyle name="SAPBEXHLevel2 3 3" xfId="6931" xr:uid="{00000000-0005-0000-0000-0000BE660000}"/>
    <cellStyle name="SAPBEXHLevel2 3 3 2" xfId="6932" xr:uid="{00000000-0005-0000-0000-0000BF660000}"/>
    <cellStyle name="SAPBEXHLevel2 3 3 2 2" xfId="6933" xr:uid="{00000000-0005-0000-0000-0000C0660000}"/>
    <cellStyle name="SAPBEXHLevel2 3 3 2 2 2" xfId="11581" xr:uid="{00000000-0005-0000-0000-0000C1660000}"/>
    <cellStyle name="SAPBEXHLevel2 3 3 2 2 2 2" xfId="24752" xr:uid="{00000000-0005-0000-0000-0000C2660000}"/>
    <cellStyle name="SAPBEXHLevel2 3 3 2 2 2 2 2" xfId="37503" xr:uid="{00000000-0005-0000-0000-0000C3660000}"/>
    <cellStyle name="SAPBEXHLevel2 3 3 2 2 3" xfId="20750" xr:uid="{00000000-0005-0000-0000-0000C4660000}"/>
    <cellStyle name="SAPBEXHLevel2 3 3 2 2 3 2" xfId="33501" xr:uid="{00000000-0005-0000-0000-0000C5660000}"/>
    <cellStyle name="SAPBEXHLevel2 3 3 2 3" xfId="10231" xr:uid="{00000000-0005-0000-0000-0000C6660000}"/>
    <cellStyle name="SAPBEXHLevel2 3 3 2 3 2" xfId="23407" xr:uid="{00000000-0005-0000-0000-0000C7660000}"/>
    <cellStyle name="SAPBEXHLevel2 3 3 2 3 2 2" xfId="36158" xr:uid="{00000000-0005-0000-0000-0000C8660000}"/>
    <cellStyle name="SAPBEXHLevel2 3 3 2 4" xfId="20749" xr:uid="{00000000-0005-0000-0000-0000C9660000}"/>
    <cellStyle name="SAPBEXHLevel2 3 3 2 4 2" xfId="33500" xr:uid="{00000000-0005-0000-0000-0000CA660000}"/>
    <cellStyle name="SAPBEXHLevel2 3 3 3" xfId="6934" xr:uid="{00000000-0005-0000-0000-0000CB660000}"/>
    <cellStyle name="SAPBEXHLevel2 3 3 3 2" xfId="11580" xr:uid="{00000000-0005-0000-0000-0000CC660000}"/>
    <cellStyle name="SAPBEXHLevel2 3 3 3 2 2" xfId="24751" xr:uid="{00000000-0005-0000-0000-0000CD660000}"/>
    <cellStyle name="SAPBEXHLevel2 3 3 3 2 2 2" xfId="37502" xr:uid="{00000000-0005-0000-0000-0000CE660000}"/>
    <cellStyle name="SAPBEXHLevel2 3 3 3 3" xfId="20751" xr:uid="{00000000-0005-0000-0000-0000CF660000}"/>
    <cellStyle name="SAPBEXHLevel2 3 3 3 3 2" xfId="33502" xr:uid="{00000000-0005-0000-0000-0000D0660000}"/>
    <cellStyle name="SAPBEXHLevel2 3 3 4" xfId="11582" xr:uid="{00000000-0005-0000-0000-0000D1660000}"/>
    <cellStyle name="SAPBEXHLevel2 3 3 4 2" xfId="24753" xr:uid="{00000000-0005-0000-0000-0000D2660000}"/>
    <cellStyle name="SAPBEXHLevel2 3 3 4 2 2" xfId="37504" xr:uid="{00000000-0005-0000-0000-0000D3660000}"/>
    <cellStyle name="SAPBEXHLevel2 3 3 5" xfId="20748" xr:uid="{00000000-0005-0000-0000-0000D4660000}"/>
    <cellStyle name="SAPBEXHLevel2 3 3 5 2" xfId="33499" xr:uid="{00000000-0005-0000-0000-0000D5660000}"/>
    <cellStyle name="SAPBEXHLevel2 3 4" xfId="6935" xr:uid="{00000000-0005-0000-0000-0000D6660000}"/>
    <cellStyle name="SAPBEXHLevel2 3 4 2" xfId="11579" xr:uid="{00000000-0005-0000-0000-0000D7660000}"/>
    <cellStyle name="SAPBEXHLevel2 3 4 2 2" xfId="24750" xr:uid="{00000000-0005-0000-0000-0000D8660000}"/>
    <cellStyle name="SAPBEXHLevel2 3 4 2 2 2" xfId="37501" xr:uid="{00000000-0005-0000-0000-0000D9660000}"/>
    <cellStyle name="SAPBEXHLevel2 3 4 3" xfId="20752" xr:uid="{00000000-0005-0000-0000-0000DA660000}"/>
    <cellStyle name="SAPBEXHLevel2 3 4 3 2" xfId="33503" xr:uid="{00000000-0005-0000-0000-0000DB660000}"/>
    <cellStyle name="SAPBEXHLevel2 3 5" xfId="11597" xr:uid="{00000000-0005-0000-0000-0000DC660000}"/>
    <cellStyle name="SAPBEXHLevel2 3 5 2" xfId="24768" xr:uid="{00000000-0005-0000-0000-0000DD660000}"/>
    <cellStyle name="SAPBEXHLevel2 3 5 2 2" xfId="37519" xr:uid="{00000000-0005-0000-0000-0000DE660000}"/>
    <cellStyle name="SAPBEXHLevel2 3 6" xfId="20732" xr:uid="{00000000-0005-0000-0000-0000DF660000}"/>
    <cellStyle name="SAPBEXHLevel2 3 6 2" xfId="33483" xr:uid="{00000000-0005-0000-0000-0000E0660000}"/>
    <cellStyle name="SAPBEXHLevel2 4" xfId="6936" xr:uid="{00000000-0005-0000-0000-0000E1660000}"/>
    <cellStyle name="SAPBEXHLevel2 4 2" xfId="6937" xr:uid="{00000000-0005-0000-0000-0000E2660000}"/>
    <cellStyle name="SAPBEXHLevel2 4 2 2" xfId="6938" xr:uid="{00000000-0005-0000-0000-0000E3660000}"/>
    <cellStyle name="SAPBEXHLevel2 4 2 2 2" xfId="6939" xr:uid="{00000000-0005-0000-0000-0000E4660000}"/>
    <cellStyle name="SAPBEXHLevel2 4 2 2 2 2" xfId="15091" xr:uid="{00000000-0005-0000-0000-0000E5660000}"/>
    <cellStyle name="SAPBEXHLevel2 4 2 2 2 2 2" xfId="28262" xr:uid="{00000000-0005-0000-0000-0000E6660000}"/>
    <cellStyle name="SAPBEXHLevel2 4 2 2 2 2 2 2" xfId="41013" xr:uid="{00000000-0005-0000-0000-0000E7660000}"/>
    <cellStyle name="SAPBEXHLevel2 4 2 2 2 3" xfId="11575" xr:uid="{00000000-0005-0000-0000-0000E8660000}"/>
    <cellStyle name="SAPBEXHLevel2 4 2 2 2 3 2" xfId="24746" xr:uid="{00000000-0005-0000-0000-0000E9660000}"/>
    <cellStyle name="SAPBEXHLevel2 4 2 2 2 3 2 2" xfId="37497" xr:uid="{00000000-0005-0000-0000-0000EA660000}"/>
    <cellStyle name="SAPBEXHLevel2 4 2 2 2 4" xfId="20756" xr:uid="{00000000-0005-0000-0000-0000EB660000}"/>
    <cellStyle name="SAPBEXHLevel2 4 2 2 2 4 2" xfId="33507" xr:uid="{00000000-0005-0000-0000-0000EC660000}"/>
    <cellStyle name="SAPBEXHLevel2 4 2 2 3" xfId="6940" xr:uid="{00000000-0005-0000-0000-0000ED660000}"/>
    <cellStyle name="SAPBEXHLevel2 4 2 2 3 2" xfId="15092" xr:uid="{00000000-0005-0000-0000-0000EE660000}"/>
    <cellStyle name="SAPBEXHLevel2 4 2 2 3 2 2" xfId="28263" xr:uid="{00000000-0005-0000-0000-0000EF660000}"/>
    <cellStyle name="SAPBEXHLevel2 4 2 2 3 2 2 2" xfId="41014" xr:uid="{00000000-0005-0000-0000-0000F0660000}"/>
    <cellStyle name="SAPBEXHLevel2 4 2 2 3 3" xfId="11574" xr:uid="{00000000-0005-0000-0000-0000F1660000}"/>
    <cellStyle name="SAPBEXHLevel2 4 2 2 3 3 2" xfId="24745" xr:uid="{00000000-0005-0000-0000-0000F2660000}"/>
    <cellStyle name="SAPBEXHLevel2 4 2 2 3 3 2 2" xfId="37496" xr:uid="{00000000-0005-0000-0000-0000F3660000}"/>
    <cellStyle name="SAPBEXHLevel2 4 2 2 3 4" xfId="20757" xr:uid="{00000000-0005-0000-0000-0000F4660000}"/>
    <cellStyle name="SAPBEXHLevel2 4 2 2 3 4 2" xfId="33508" xr:uid="{00000000-0005-0000-0000-0000F5660000}"/>
    <cellStyle name="SAPBEXHLevel2 4 2 2 4" xfId="15090" xr:uid="{00000000-0005-0000-0000-0000F6660000}"/>
    <cellStyle name="SAPBEXHLevel2 4 2 2 4 2" xfId="28261" xr:uid="{00000000-0005-0000-0000-0000F7660000}"/>
    <cellStyle name="SAPBEXHLevel2 4 2 2 4 2 2" xfId="41012" xr:uid="{00000000-0005-0000-0000-0000F8660000}"/>
    <cellStyle name="SAPBEXHLevel2 4 2 2 5" xfId="11576" xr:uid="{00000000-0005-0000-0000-0000F9660000}"/>
    <cellStyle name="SAPBEXHLevel2 4 2 2 5 2" xfId="24747" xr:uid="{00000000-0005-0000-0000-0000FA660000}"/>
    <cellStyle name="SAPBEXHLevel2 4 2 2 5 2 2" xfId="37498" xr:uid="{00000000-0005-0000-0000-0000FB660000}"/>
    <cellStyle name="SAPBEXHLevel2 4 2 2 6" xfId="20755" xr:uid="{00000000-0005-0000-0000-0000FC660000}"/>
    <cellStyle name="SAPBEXHLevel2 4 2 2 6 2" xfId="33506" xr:uid="{00000000-0005-0000-0000-0000FD660000}"/>
    <cellStyle name="SAPBEXHLevel2 4 2 3" xfId="6941" xr:uid="{00000000-0005-0000-0000-0000FE660000}"/>
    <cellStyle name="SAPBEXHLevel2 4 2 3 2" xfId="15093" xr:uid="{00000000-0005-0000-0000-0000FF660000}"/>
    <cellStyle name="SAPBEXHLevel2 4 2 3 2 2" xfId="28264" xr:uid="{00000000-0005-0000-0000-000000670000}"/>
    <cellStyle name="SAPBEXHLevel2 4 2 3 2 2 2" xfId="41015" xr:uid="{00000000-0005-0000-0000-000001670000}"/>
    <cellStyle name="SAPBEXHLevel2 4 2 3 3" xfId="10230" xr:uid="{00000000-0005-0000-0000-000002670000}"/>
    <cellStyle name="SAPBEXHLevel2 4 2 3 3 2" xfId="23406" xr:uid="{00000000-0005-0000-0000-000003670000}"/>
    <cellStyle name="SAPBEXHLevel2 4 2 3 3 2 2" xfId="36157" xr:uid="{00000000-0005-0000-0000-000004670000}"/>
    <cellStyle name="SAPBEXHLevel2 4 2 3 4" xfId="20758" xr:uid="{00000000-0005-0000-0000-000005670000}"/>
    <cellStyle name="SAPBEXHLevel2 4 2 3 4 2" xfId="33509" xr:uid="{00000000-0005-0000-0000-000006670000}"/>
    <cellStyle name="SAPBEXHLevel2 4 2 4" xfId="6942" xr:uid="{00000000-0005-0000-0000-000007670000}"/>
    <cellStyle name="SAPBEXHLevel2 4 2 4 2" xfId="15094" xr:uid="{00000000-0005-0000-0000-000008670000}"/>
    <cellStyle name="SAPBEXHLevel2 4 2 4 2 2" xfId="28265" xr:uid="{00000000-0005-0000-0000-000009670000}"/>
    <cellStyle name="SAPBEXHLevel2 4 2 4 2 2 2" xfId="41016" xr:uid="{00000000-0005-0000-0000-00000A670000}"/>
    <cellStyle name="SAPBEXHLevel2 4 2 4 3" xfId="11573" xr:uid="{00000000-0005-0000-0000-00000B670000}"/>
    <cellStyle name="SAPBEXHLevel2 4 2 4 3 2" xfId="24744" xr:uid="{00000000-0005-0000-0000-00000C670000}"/>
    <cellStyle name="SAPBEXHLevel2 4 2 4 3 2 2" xfId="37495" xr:uid="{00000000-0005-0000-0000-00000D670000}"/>
    <cellStyle name="SAPBEXHLevel2 4 2 4 4" xfId="20759" xr:uid="{00000000-0005-0000-0000-00000E670000}"/>
    <cellStyle name="SAPBEXHLevel2 4 2 4 4 2" xfId="33510" xr:uid="{00000000-0005-0000-0000-00000F670000}"/>
    <cellStyle name="SAPBEXHLevel2 4 2 5" xfId="6943" xr:uid="{00000000-0005-0000-0000-000010670000}"/>
    <cellStyle name="SAPBEXHLevel2 4 2 5 2" xfId="15095" xr:uid="{00000000-0005-0000-0000-000011670000}"/>
    <cellStyle name="SAPBEXHLevel2 4 2 5 2 2" xfId="28266" xr:uid="{00000000-0005-0000-0000-000012670000}"/>
    <cellStyle name="SAPBEXHLevel2 4 2 5 2 2 2" xfId="41017" xr:uid="{00000000-0005-0000-0000-000013670000}"/>
    <cellStyle name="SAPBEXHLevel2 4 2 5 3" xfId="11572" xr:uid="{00000000-0005-0000-0000-000014670000}"/>
    <cellStyle name="SAPBEXHLevel2 4 2 5 3 2" xfId="24743" xr:uid="{00000000-0005-0000-0000-000015670000}"/>
    <cellStyle name="SAPBEXHLevel2 4 2 5 3 2 2" xfId="37494" xr:uid="{00000000-0005-0000-0000-000016670000}"/>
    <cellStyle name="SAPBEXHLevel2 4 2 5 4" xfId="20760" xr:uid="{00000000-0005-0000-0000-000017670000}"/>
    <cellStyle name="SAPBEXHLevel2 4 2 5 4 2" xfId="33511" xr:uid="{00000000-0005-0000-0000-000018670000}"/>
    <cellStyle name="SAPBEXHLevel2 4 2 6" xfId="11577" xr:uid="{00000000-0005-0000-0000-000019670000}"/>
    <cellStyle name="SAPBEXHLevel2 4 2 6 2" xfId="24748" xr:uid="{00000000-0005-0000-0000-00001A670000}"/>
    <cellStyle name="SAPBEXHLevel2 4 2 6 2 2" xfId="37499" xr:uid="{00000000-0005-0000-0000-00001B670000}"/>
    <cellStyle name="SAPBEXHLevel2 4 2 7" xfId="20754" xr:uid="{00000000-0005-0000-0000-00001C670000}"/>
    <cellStyle name="SAPBEXHLevel2 4 2 7 2" xfId="33505" xr:uid="{00000000-0005-0000-0000-00001D670000}"/>
    <cellStyle name="SAPBEXHLevel2 4 3" xfId="6944" xr:uid="{00000000-0005-0000-0000-00001E670000}"/>
    <cellStyle name="SAPBEXHLevel2 4 3 2" xfId="6945" xr:uid="{00000000-0005-0000-0000-00001F670000}"/>
    <cellStyle name="SAPBEXHLevel2 4 3 2 2" xfId="15096" xr:uid="{00000000-0005-0000-0000-000020670000}"/>
    <cellStyle name="SAPBEXHLevel2 4 3 2 2 2" xfId="28267" xr:uid="{00000000-0005-0000-0000-000021670000}"/>
    <cellStyle name="SAPBEXHLevel2 4 3 2 2 2 2" xfId="41018" xr:uid="{00000000-0005-0000-0000-000022670000}"/>
    <cellStyle name="SAPBEXHLevel2 4 3 2 3" xfId="11570" xr:uid="{00000000-0005-0000-0000-000023670000}"/>
    <cellStyle name="SAPBEXHLevel2 4 3 2 3 2" xfId="24741" xr:uid="{00000000-0005-0000-0000-000024670000}"/>
    <cellStyle name="SAPBEXHLevel2 4 3 2 3 2 2" xfId="37492" xr:uid="{00000000-0005-0000-0000-000025670000}"/>
    <cellStyle name="SAPBEXHLevel2 4 3 2 4" xfId="20762" xr:uid="{00000000-0005-0000-0000-000026670000}"/>
    <cellStyle name="SAPBEXHLevel2 4 3 2 4 2" xfId="33513" xr:uid="{00000000-0005-0000-0000-000027670000}"/>
    <cellStyle name="SAPBEXHLevel2 4 3 3" xfId="6946" xr:uid="{00000000-0005-0000-0000-000028670000}"/>
    <cellStyle name="SAPBEXHLevel2 4 3 3 2" xfId="15097" xr:uid="{00000000-0005-0000-0000-000029670000}"/>
    <cellStyle name="SAPBEXHLevel2 4 3 3 2 2" xfId="28268" xr:uid="{00000000-0005-0000-0000-00002A670000}"/>
    <cellStyle name="SAPBEXHLevel2 4 3 3 2 2 2" xfId="41019" xr:uid="{00000000-0005-0000-0000-00002B670000}"/>
    <cellStyle name="SAPBEXHLevel2 4 3 3 3" xfId="11569" xr:uid="{00000000-0005-0000-0000-00002C670000}"/>
    <cellStyle name="SAPBEXHLevel2 4 3 3 3 2" xfId="24740" xr:uid="{00000000-0005-0000-0000-00002D670000}"/>
    <cellStyle name="SAPBEXHLevel2 4 3 3 3 2 2" xfId="37491" xr:uid="{00000000-0005-0000-0000-00002E670000}"/>
    <cellStyle name="SAPBEXHLevel2 4 3 3 4" xfId="20763" xr:uid="{00000000-0005-0000-0000-00002F670000}"/>
    <cellStyle name="SAPBEXHLevel2 4 3 3 4 2" xfId="33514" xr:uid="{00000000-0005-0000-0000-000030670000}"/>
    <cellStyle name="SAPBEXHLevel2 4 3 4" xfId="6947" xr:uid="{00000000-0005-0000-0000-000031670000}"/>
    <cellStyle name="SAPBEXHLevel2 4 3 4 2" xfId="15098" xr:uid="{00000000-0005-0000-0000-000032670000}"/>
    <cellStyle name="SAPBEXHLevel2 4 3 4 2 2" xfId="28269" xr:uid="{00000000-0005-0000-0000-000033670000}"/>
    <cellStyle name="SAPBEXHLevel2 4 3 4 2 2 2" xfId="41020" xr:uid="{00000000-0005-0000-0000-000034670000}"/>
    <cellStyle name="SAPBEXHLevel2 4 3 4 3" xfId="11568" xr:uid="{00000000-0005-0000-0000-000035670000}"/>
    <cellStyle name="SAPBEXHLevel2 4 3 4 3 2" xfId="24739" xr:uid="{00000000-0005-0000-0000-000036670000}"/>
    <cellStyle name="SAPBEXHLevel2 4 3 4 3 2 2" xfId="37490" xr:uid="{00000000-0005-0000-0000-000037670000}"/>
    <cellStyle name="SAPBEXHLevel2 4 3 4 4" xfId="20764" xr:uid="{00000000-0005-0000-0000-000038670000}"/>
    <cellStyle name="SAPBEXHLevel2 4 3 4 4 2" xfId="33515" xr:uid="{00000000-0005-0000-0000-000039670000}"/>
    <cellStyle name="SAPBEXHLevel2 4 3 5" xfId="11571" xr:uid="{00000000-0005-0000-0000-00003A670000}"/>
    <cellStyle name="SAPBEXHLevel2 4 3 5 2" xfId="24742" xr:uid="{00000000-0005-0000-0000-00003B670000}"/>
    <cellStyle name="SAPBEXHLevel2 4 3 5 2 2" xfId="37493" xr:uid="{00000000-0005-0000-0000-00003C670000}"/>
    <cellStyle name="SAPBEXHLevel2 4 3 6" xfId="20761" xr:uid="{00000000-0005-0000-0000-00003D670000}"/>
    <cellStyle name="SAPBEXHLevel2 4 3 6 2" xfId="33512" xr:uid="{00000000-0005-0000-0000-00003E670000}"/>
    <cellStyle name="SAPBEXHLevel2 4 4" xfId="6948" xr:uid="{00000000-0005-0000-0000-00003F670000}"/>
    <cellStyle name="SAPBEXHLevel2 4 4 2" xfId="15099" xr:uid="{00000000-0005-0000-0000-000040670000}"/>
    <cellStyle name="SAPBEXHLevel2 4 4 2 2" xfId="28270" xr:uid="{00000000-0005-0000-0000-000041670000}"/>
    <cellStyle name="SAPBEXHLevel2 4 4 2 2 2" xfId="41021" xr:uid="{00000000-0005-0000-0000-000042670000}"/>
    <cellStyle name="SAPBEXHLevel2 4 4 3" xfId="11567" xr:uid="{00000000-0005-0000-0000-000043670000}"/>
    <cellStyle name="SAPBEXHLevel2 4 4 3 2" xfId="24738" xr:uid="{00000000-0005-0000-0000-000044670000}"/>
    <cellStyle name="SAPBEXHLevel2 4 4 3 2 2" xfId="37489" xr:uid="{00000000-0005-0000-0000-000045670000}"/>
    <cellStyle name="SAPBEXHLevel2 4 4 4" xfId="20765" xr:uid="{00000000-0005-0000-0000-000046670000}"/>
    <cellStyle name="SAPBEXHLevel2 4 4 4 2" xfId="33516" xr:uid="{00000000-0005-0000-0000-000047670000}"/>
    <cellStyle name="SAPBEXHLevel2 4 5" xfId="6949" xr:uid="{00000000-0005-0000-0000-000048670000}"/>
    <cellStyle name="SAPBEXHLevel2 4 5 2" xfId="15100" xr:uid="{00000000-0005-0000-0000-000049670000}"/>
    <cellStyle name="SAPBEXHLevel2 4 5 2 2" xfId="28271" xr:uid="{00000000-0005-0000-0000-00004A670000}"/>
    <cellStyle name="SAPBEXHLevel2 4 5 2 2 2" xfId="41022" xr:uid="{00000000-0005-0000-0000-00004B670000}"/>
    <cellStyle name="SAPBEXHLevel2 4 5 3" xfId="11566" xr:uid="{00000000-0005-0000-0000-00004C670000}"/>
    <cellStyle name="SAPBEXHLevel2 4 5 3 2" xfId="24737" xr:uid="{00000000-0005-0000-0000-00004D670000}"/>
    <cellStyle name="SAPBEXHLevel2 4 5 3 2 2" xfId="37488" xr:uid="{00000000-0005-0000-0000-00004E670000}"/>
    <cellStyle name="SAPBEXHLevel2 4 5 4" xfId="20766" xr:uid="{00000000-0005-0000-0000-00004F670000}"/>
    <cellStyle name="SAPBEXHLevel2 4 5 4 2" xfId="33517" xr:uid="{00000000-0005-0000-0000-000050670000}"/>
    <cellStyle name="SAPBEXHLevel2 4 6" xfId="6950" xr:uid="{00000000-0005-0000-0000-000051670000}"/>
    <cellStyle name="SAPBEXHLevel2 4 6 2" xfId="15101" xr:uid="{00000000-0005-0000-0000-000052670000}"/>
    <cellStyle name="SAPBEXHLevel2 4 6 2 2" xfId="28272" xr:uid="{00000000-0005-0000-0000-000053670000}"/>
    <cellStyle name="SAPBEXHLevel2 4 6 2 2 2" xfId="41023" xr:uid="{00000000-0005-0000-0000-000054670000}"/>
    <cellStyle name="SAPBEXHLevel2 4 6 3" xfId="11565" xr:uid="{00000000-0005-0000-0000-000055670000}"/>
    <cellStyle name="SAPBEXHLevel2 4 6 3 2" xfId="24736" xr:uid="{00000000-0005-0000-0000-000056670000}"/>
    <cellStyle name="SAPBEXHLevel2 4 6 3 2 2" xfId="37487" xr:uid="{00000000-0005-0000-0000-000057670000}"/>
    <cellStyle name="SAPBEXHLevel2 4 6 4" xfId="20767" xr:uid="{00000000-0005-0000-0000-000058670000}"/>
    <cellStyle name="SAPBEXHLevel2 4 6 4 2" xfId="33518" xr:uid="{00000000-0005-0000-0000-000059670000}"/>
    <cellStyle name="SAPBEXHLevel2 4 7" xfId="11578" xr:uid="{00000000-0005-0000-0000-00005A670000}"/>
    <cellStyle name="SAPBEXHLevel2 4 7 2" xfId="24749" xr:uid="{00000000-0005-0000-0000-00005B670000}"/>
    <cellStyle name="SAPBEXHLevel2 4 7 2 2" xfId="37500" xr:uid="{00000000-0005-0000-0000-00005C670000}"/>
    <cellStyle name="SAPBEXHLevel2 4 8" xfId="20753" xr:uid="{00000000-0005-0000-0000-00005D670000}"/>
    <cellStyle name="SAPBEXHLevel2 4 8 2" xfId="33504" xr:uid="{00000000-0005-0000-0000-00005E670000}"/>
    <cellStyle name="SAPBEXHLevel2 5" xfId="6951" xr:uid="{00000000-0005-0000-0000-00005F670000}"/>
    <cellStyle name="SAPBEXHLevel2 5 2" xfId="6952" xr:uid="{00000000-0005-0000-0000-000060670000}"/>
    <cellStyle name="SAPBEXHLevel2 5 2 2" xfId="6953" xr:uid="{00000000-0005-0000-0000-000061670000}"/>
    <cellStyle name="SAPBEXHLevel2 5 2 2 2" xfId="6954" xr:uid="{00000000-0005-0000-0000-000062670000}"/>
    <cellStyle name="SAPBEXHLevel2 5 2 2 2 2" xfId="15102" xr:uid="{00000000-0005-0000-0000-000063670000}"/>
    <cellStyle name="SAPBEXHLevel2 5 2 2 2 2 2" xfId="28273" xr:uid="{00000000-0005-0000-0000-000064670000}"/>
    <cellStyle name="SAPBEXHLevel2 5 2 2 2 2 2 2" xfId="41024" xr:uid="{00000000-0005-0000-0000-000065670000}"/>
    <cellStyle name="SAPBEXHLevel2 5 2 2 2 3" xfId="11561" xr:uid="{00000000-0005-0000-0000-000066670000}"/>
    <cellStyle name="SAPBEXHLevel2 5 2 2 2 3 2" xfId="24732" xr:uid="{00000000-0005-0000-0000-000067670000}"/>
    <cellStyle name="SAPBEXHLevel2 5 2 2 2 3 2 2" xfId="37483" xr:uid="{00000000-0005-0000-0000-000068670000}"/>
    <cellStyle name="SAPBEXHLevel2 5 2 2 2 4" xfId="20771" xr:uid="{00000000-0005-0000-0000-000069670000}"/>
    <cellStyle name="SAPBEXHLevel2 5 2 2 2 4 2" xfId="33522" xr:uid="{00000000-0005-0000-0000-00006A670000}"/>
    <cellStyle name="SAPBEXHLevel2 5 2 2 3" xfId="6955" xr:uid="{00000000-0005-0000-0000-00006B670000}"/>
    <cellStyle name="SAPBEXHLevel2 5 2 2 3 2" xfId="15103" xr:uid="{00000000-0005-0000-0000-00006C670000}"/>
    <cellStyle name="SAPBEXHLevel2 5 2 2 3 2 2" xfId="28274" xr:uid="{00000000-0005-0000-0000-00006D670000}"/>
    <cellStyle name="SAPBEXHLevel2 5 2 2 3 2 2 2" xfId="41025" xr:uid="{00000000-0005-0000-0000-00006E670000}"/>
    <cellStyle name="SAPBEXHLevel2 5 2 2 3 3" xfId="11560" xr:uid="{00000000-0005-0000-0000-00006F670000}"/>
    <cellStyle name="SAPBEXHLevel2 5 2 2 3 3 2" xfId="24731" xr:uid="{00000000-0005-0000-0000-000070670000}"/>
    <cellStyle name="SAPBEXHLevel2 5 2 2 3 3 2 2" xfId="37482" xr:uid="{00000000-0005-0000-0000-000071670000}"/>
    <cellStyle name="SAPBEXHLevel2 5 2 2 3 4" xfId="20772" xr:uid="{00000000-0005-0000-0000-000072670000}"/>
    <cellStyle name="SAPBEXHLevel2 5 2 2 3 4 2" xfId="33523" xr:uid="{00000000-0005-0000-0000-000073670000}"/>
    <cellStyle name="SAPBEXHLevel2 5 2 2 4" xfId="6956" xr:uid="{00000000-0005-0000-0000-000074670000}"/>
    <cellStyle name="SAPBEXHLevel2 5 2 2 4 2" xfId="15104" xr:uid="{00000000-0005-0000-0000-000075670000}"/>
    <cellStyle name="SAPBEXHLevel2 5 2 2 4 2 2" xfId="28275" xr:uid="{00000000-0005-0000-0000-000076670000}"/>
    <cellStyle name="SAPBEXHLevel2 5 2 2 4 2 2 2" xfId="41026" xr:uid="{00000000-0005-0000-0000-000077670000}"/>
    <cellStyle name="SAPBEXHLevel2 5 2 2 4 3" xfId="11559" xr:uid="{00000000-0005-0000-0000-000078670000}"/>
    <cellStyle name="SAPBEXHLevel2 5 2 2 4 3 2" xfId="24730" xr:uid="{00000000-0005-0000-0000-000079670000}"/>
    <cellStyle name="SAPBEXHLevel2 5 2 2 4 3 2 2" xfId="37481" xr:uid="{00000000-0005-0000-0000-00007A670000}"/>
    <cellStyle name="SAPBEXHLevel2 5 2 2 4 4" xfId="20773" xr:uid="{00000000-0005-0000-0000-00007B670000}"/>
    <cellStyle name="SAPBEXHLevel2 5 2 2 4 4 2" xfId="33524" xr:uid="{00000000-0005-0000-0000-00007C670000}"/>
    <cellStyle name="SAPBEXHLevel2 5 2 2 5" xfId="11562" xr:uid="{00000000-0005-0000-0000-00007D670000}"/>
    <cellStyle name="SAPBEXHLevel2 5 2 2 5 2" xfId="24733" xr:uid="{00000000-0005-0000-0000-00007E670000}"/>
    <cellStyle name="SAPBEXHLevel2 5 2 2 5 2 2" xfId="37484" xr:uid="{00000000-0005-0000-0000-00007F670000}"/>
    <cellStyle name="SAPBEXHLevel2 5 2 2 6" xfId="20770" xr:uid="{00000000-0005-0000-0000-000080670000}"/>
    <cellStyle name="SAPBEXHLevel2 5 2 2 6 2" xfId="33521" xr:uid="{00000000-0005-0000-0000-000081670000}"/>
    <cellStyle name="SAPBEXHLevel2 5 2 3" xfId="6957" xr:uid="{00000000-0005-0000-0000-000082670000}"/>
    <cellStyle name="SAPBEXHLevel2 5 2 3 2" xfId="6958" xr:uid="{00000000-0005-0000-0000-000083670000}"/>
    <cellStyle name="SAPBEXHLevel2 5 2 3 2 2" xfId="15105" xr:uid="{00000000-0005-0000-0000-000084670000}"/>
    <cellStyle name="SAPBEXHLevel2 5 2 3 2 2 2" xfId="28276" xr:uid="{00000000-0005-0000-0000-000085670000}"/>
    <cellStyle name="SAPBEXHLevel2 5 2 3 2 2 2 2" xfId="41027" xr:uid="{00000000-0005-0000-0000-000086670000}"/>
    <cellStyle name="SAPBEXHLevel2 5 2 3 2 3" xfId="11557" xr:uid="{00000000-0005-0000-0000-000087670000}"/>
    <cellStyle name="SAPBEXHLevel2 5 2 3 2 3 2" xfId="24728" xr:uid="{00000000-0005-0000-0000-000088670000}"/>
    <cellStyle name="SAPBEXHLevel2 5 2 3 2 3 2 2" xfId="37479" xr:uid="{00000000-0005-0000-0000-000089670000}"/>
    <cellStyle name="SAPBEXHLevel2 5 2 3 2 4" xfId="20775" xr:uid="{00000000-0005-0000-0000-00008A670000}"/>
    <cellStyle name="SAPBEXHLevel2 5 2 3 2 4 2" xfId="33526" xr:uid="{00000000-0005-0000-0000-00008B670000}"/>
    <cellStyle name="SAPBEXHLevel2 5 2 3 3" xfId="11558" xr:uid="{00000000-0005-0000-0000-00008C670000}"/>
    <cellStyle name="SAPBEXHLevel2 5 2 3 3 2" xfId="24729" xr:uid="{00000000-0005-0000-0000-00008D670000}"/>
    <cellStyle name="SAPBEXHLevel2 5 2 3 3 2 2" xfId="37480" xr:uid="{00000000-0005-0000-0000-00008E670000}"/>
    <cellStyle name="SAPBEXHLevel2 5 2 3 4" xfId="20774" xr:uid="{00000000-0005-0000-0000-00008F670000}"/>
    <cellStyle name="SAPBEXHLevel2 5 2 3 4 2" xfId="33525" xr:uid="{00000000-0005-0000-0000-000090670000}"/>
    <cellStyle name="SAPBEXHLevel2 5 2 4" xfId="6959" xr:uid="{00000000-0005-0000-0000-000091670000}"/>
    <cellStyle name="SAPBEXHLevel2 5 2 4 2" xfId="15106" xr:uid="{00000000-0005-0000-0000-000092670000}"/>
    <cellStyle name="SAPBEXHLevel2 5 2 4 2 2" xfId="28277" xr:uid="{00000000-0005-0000-0000-000093670000}"/>
    <cellStyle name="SAPBEXHLevel2 5 2 4 2 2 2" xfId="41028" xr:uid="{00000000-0005-0000-0000-000094670000}"/>
    <cellStyle name="SAPBEXHLevel2 5 2 4 3" xfId="11556" xr:uid="{00000000-0005-0000-0000-000095670000}"/>
    <cellStyle name="SAPBEXHLevel2 5 2 4 3 2" xfId="24727" xr:uid="{00000000-0005-0000-0000-000096670000}"/>
    <cellStyle name="SAPBEXHLevel2 5 2 4 3 2 2" xfId="37478" xr:uid="{00000000-0005-0000-0000-000097670000}"/>
    <cellStyle name="SAPBEXHLevel2 5 2 4 4" xfId="20776" xr:uid="{00000000-0005-0000-0000-000098670000}"/>
    <cellStyle name="SAPBEXHLevel2 5 2 4 4 2" xfId="33527" xr:uid="{00000000-0005-0000-0000-000099670000}"/>
    <cellStyle name="SAPBEXHLevel2 5 2 5" xfId="6960" xr:uid="{00000000-0005-0000-0000-00009A670000}"/>
    <cellStyle name="SAPBEXHLevel2 5 2 5 2" xfId="15107" xr:uid="{00000000-0005-0000-0000-00009B670000}"/>
    <cellStyle name="SAPBEXHLevel2 5 2 5 2 2" xfId="28278" xr:uid="{00000000-0005-0000-0000-00009C670000}"/>
    <cellStyle name="SAPBEXHLevel2 5 2 5 2 2 2" xfId="41029" xr:uid="{00000000-0005-0000-0000-00009D670000}"/>
    <cellStyle name="SAPBEXHLevel2 5 2 5 3" xfId="11555" xr:uid="{00000000-0005-0000-0000-00009E670000}"/>
    <cellStyle name="SAPBEXHLevel2 5 2 5 3 2" xfId="24726" xr:uid="{00000000-0005-0000-0000-00009F670000}"/>
    <cellStyle name="SAPBEXHLevel2 5 2 5 3 2 2" xfId="37477" xr:uid="{00000000-0005-0000-0000-0000A0670000}"/>
    <cellStyle name="SAPBEXHLevel2 5 2 5 4" xfId="20777" xr:uid="{00000000-0005-0000-0000-0000A1670000}"/>
    <cellStyle name="SAPBEXHLevel2 5 2 5 4 2" xfId="33528" xr:uid="{00000000-0005-0000-0000-0000A2670000}"/>
    <cellStyle name="SAPBEXHLevel2 5 2 6" xfId="11563" xr:uid="{00000000-0005-0000-0000-0000A3670000}"/>
    <cellStyle name="SAPBEXHLevel2 5 2 6 2" xfId="24734" xr:uid="{00000000-0005-0000-0000-0000A4670000}"/>
    <cellStyle name="SAPBEXHLevel2 5 2 6 2 2" xfId="37485" xr:uid="{00000000-0005-0000-0000-0000A5670000}"/>
    <cellStyle name="SAPBEXHLevel2 5 2 7" xfId="20769" xr:uid="{00000000-0005-0000-0000-0000A6670000}"/>
    <cellStyle name="SAPBEXHLevel2 5 2 7 2" xfId="33520" xr:uid="{00000000-0005-0000-0000-0000A7670000}"/>
    <cellStyle name="SAPBEXHLevel2 5 3" xfId="6961" xr:uid="{00000000-0005-0000-0000-0000A8670000}"/>
    <cellStyle name="SAPBEXHLevel2 5 3 2" xfId="6962" xr:uid="{00000000-0005-0000-0000-0000A9670000}"/>
    <cellStyle name="SAPBEXHLevel2 5 3 2 2" xfId="15108" xr:uid="{00000000-0005-0000-0000-0000AA670000}"/>
    <cellStyle name="SAPBEXHLevel2 5 3 2 2 2" xfId="28279" xr:uid="{00000000-0005-0000-0000-0000AB670000}"/>
    <cellStyle name="SAPBEXHLevel2 5 3 2 2 2 2" xfId="41030" xr:uid="{00000000-0005-0000-0000-0000AC670000}"/>
    <cellStyle name="SAPBEXHLevel2 5 3 2 3" xfId="11553" xr:uid="{00000000-0005-0000-0000-0000AD670000}"/>
    <cellStyle name="SAPBEXHLevel2 5 3 2 3 2" xfId="24724" xr:uid="{00000000-0005-0000-0000-0000AE670000}"/>
    <cellStyle name="SAPBEXHLevel2 5 3 2 3 2 2" xfId="37475" xr:uid="{00000000-0005-0000-0000-0000AF670000}"/>
    <cellStyle name="SAPBEXHLevel2 5 3 2 4" xfId="20779" xr:uid="{00000000-0005-0000-0000-0000B0670000}"/>
    <cellStyle name="SAPBEXHLevel2 5 3 2 4 2" xfId="33530" xr:uid="{00000000-0005-0000-0000-0000B1670000}"/>
    <cellStyle name="SAPBEXHLevel2 5 3 3" xfId="6963" xr:uid="{00000000-0005-0000-0000-0000B2670000}"/>
    <cellStyle name="SAPBEXHLevel2 5 3 3 2" xfId="15109" xr:uid="{00000000-0005-0000-0000-0000B3670000}"/>
    <cellStyle name="SAPBEXHLevel2 5 3 3 2 2" xfId="28280" xr:uid="{00000000-0005-0000-0000-0000B4670000}"/>
    <cellStyle name="SAPBEXHLevel2 5 3 3 2 2 2" xfId="41031" xr:uid="{00000000-0005-0000-0000-0000B5670000}"/>
    <cellStyle name="SAPBEXHLevel2 5 3 3 3" xfId="11552" xr:uid="{00000000-0005-0000-0000-0000B6670000}"/>
    <cellStyle name="SAPBEXHLevel2 5 3 3 3 2" xfId="24723" xr:uid="{00000000-0005-0000-0000-0000B7670000}"/>
    <cellStyle name="SAPBEXHLevel2 5 3 3 3 2 2" xfId="37474" xr:uid="{00000000-0005-0000-0000-0000B8670000}"/>
    <cellStyle name="SAPBEXHLevel2 5 3 3 4" xfId="20780" xr:uid="{00000000-0005-0000-0000-0000B9670000}"/>
    <cellStyle name="SAPBEXHLevel2 5 3 3 4 2" xfId="33531" xr:uid="{00000000-0005-0000-0000-0000BA670000}"/>
    <cellStyle name="SAPBEXHLevel2 5 3 4" xfId="6964" xr:uid="{00000000-0005-0000-0000-0000BB670000}"/>
    <cellStyle name="SAPBEXHLevel2 5 3 4 2" xfId="15110" xr:uid="{00000000-0005-0000-0000-0000BC670000}"/>
    <cellStyle name="SAPBEXHLevel2 5 3 4 2 2" xfId="28281" xr:uid="{00000000-0005-0000-0000-0000BD670000}"/>
    <cellStyle name="SAPBEXHLevel2 5 3 4 2 2 2" xfId="41032" xr:uid="{00000000-0005-0000-0000-0000BE670000}"/>
    <cellStyle name="SAPBEXHLevel2 5 3 4 3" xfId="11551" xr:uid="{00000000-0005-0000-0000-0000BF670000}"/>
    <cellStyle name="SAPBEXHLevel2 5 3 4 3 2" xfId="24722" xr:uid="{00000000-0005-0000-0000-0000C0670000}"/>
    <cellStyle name="SAPBEXHLevel2 5 3 4 3 2 2" xfId="37473" xr:uid="{00000000-0005-0000-0000-0000C1670000}"/>
    <cellStyle name="SAPBEXHLevel2 5 3 4 4" xfId="20781" xr:uid="{00000000-0005-0000-0000-0000C2670000}"/>
    <cellStyle name="SAPBEXHLevel2 5 3 4 4 2" xfId="33532" xr:uid="{00000000-0005-0000-0000-0000C3670000}"/>
    <cellStyle name="SAPBEXHLevel2 5 3 5" xfId="11554" xr:uid="{00000000-0005-0000-0000-0000C4670000}"/>
    <cellStyle name="SAPBEXHLevel2 5 3 5 2" xfId="24725" xr:uid="{00000000-0005-0000-0000-0000C5670000}"/>
    <cellStyle name="SAPBEXHLevel2 5 3 5 2 2" xfId="37476" xr:uid="{00000000-0005-0000-0000-0000C6670000}"/>
    <cellStyle name="SAPBEXHLevel2 5 3 6" xfId="20778" xr:uid="{00000000-0005-0000-0000-0000C7670000}"/>
    <cellStyle name="SAPBEXHLevel2 5 3 6 2" xfId="33529" xr:uid="{00000000-0005-0000-0000-0000C8670000}"/>
    <cellStyle name="SAPBEXHLevel2 5 4" xfId="6965" xr:uid="{00000000-0005-0000-0000-0000C9670000}"/>
    <cellStyle name="SAPBEXHLevel2 5 4 2" xfId="6966" xr:uid="{00000000-0005-0000-0000-0000CA670000}"/>
    <cellStyle name="SAPBEXHLevel2 5 4 2 2" xfId="15111" xr:uid="{00000000-0005-0000-0000-0000CB670000}"/>
    <cellStyle name="SAPBEXHLevel2 5 4 2 2 2" xfId="28282" xr:uid="{00000000-0005-0000-0000-0000CC670000}"/>
    <cellStyle name="SAPBEXHLevel2 5 4 2 2 2 2" xfId="41033" xr:uid="{00000000-0005-0000-0000-0000CD670000}"/>
    <cellStyle name="SAPBEXHLevel2 5 4 2 3" xfId="10228" xr:uid="{00000000-0005-0000-0000-0000CE670000}"/>
    <cellStyle name="SAPBEXHLevel2 5 4 2 3 2" xfId="23405" xr:uid="{00000000-0005-0000-0000-0000CF670000}"/>
    <cellStyle name="SAPBEXHLevel2 5 4 2 3 2 2" xfId="36156" xr:uid="{00000000-0005-0000-0000-0000D0670000}"/>
    <cellStyle name="SAPBEXHLevel2 5 4 2 4" xfId="20783" xr:uid="{00000000-0005-0000-0000-0000D1670000}"/>
    <cellStyle name="SAPBEXHLevel2 5 4 2 4 2" xfId="33534" xr:uid="{00000000-0005-0000-0000-0000D2670000}"/>
    <cellStyle name="SAPBEXHLevel2 5 4 3" xfId="11550" xr:uid="{00000000-0005-0000-0000-0000D3670000}"/>
    <cellStyle name="SAPBEXHLevel2 5 4 3 2" xfId="24721" xr:uid="{00000000-0005-0000-0000-0000D4670000}"/>
    <cellStyle name="SAPBEXHLevel2 5 4 3 2 2" xfId="37472" xr:uid="{00000000-0005-0000-0000-0000D5670000}"/>
    <cellStyle name="SAPBEXHLevel2 5 4 4" xfId="20782" xr:uid="{00000000-0005-0000-0000-0000D6670000}"/>
    <cellStyle name="SAPBEXHLevel2 5 4 4 2" xfId="33533" xr:uid="{00000000-0005-0000-0000-0000D7670000}"/>
    <cellStyle name="SAPBEXHLevel2 5 5" xfId="6967" xr:uid="{00000000-0005-0000-0000-0000D8670000}"/>
    <cellStyle name="SAPBEXHLevel2 5 5 2" xfId="15112" xr:uid="{00000000-0005-0000-0000-0000D9670000}"/>
    <cellStyle name="SAPBEXHLevel2 5 5 2 2" xfId="28283" xr:uid="{00000000-0005-0000-0000-0000DA670000}"/>
    <cellStyle name="SAPBEXHLevel2 5 5 2 2 2" xfId="41034" xr:uid="{00000000-0005-0000-0000-0000DB670000}"/>
    <cellStyle name="SAPBEXHLevel2 5 5 3" xfId="11549" xr:uid="{00000000-0005-0000-0000-0000DC670000}"/>
    <cellStyle name="SAPBEXHLevel2 5 5 3 2" xfId="24720" xr:uid="{00000000-0005-0000-0000-0000DD670000}"/>
    <cellStyle name="SAPBEXHLevel2 5 5 3 2 2" xfId="37471" xr:uid="{00000000-0005-0000-0000-0000DE670000}"/>
    <cellStyle name="SAPBEXHLevel2 5 5 4" xfId="20784" xr:uid="{00000000-0005-0000-0000-0000DF670000}"/>
    <cellStyle name="SAPBEXHLevel2 5 5 4 2" xfId="33535" xr:uid="{00000000-0005-0000-0000-0000E0670000}"/>
    <cellStyle name="SAPBEXHLevel2 5 6" xfId="6968" xr:uid="{00000000-0005-0000-0000-0000E1670000}"/>
    <cellStyle name="SAPBEXHLevel2 5 6 2" xfId="15113" xr:uid="{00000000-0005-0000-0000-0000E2670000}"/>
    <cellStyle name="SAPBEXHLevel2 5 6 2 2" xfId="28284" xr:uid="{00000000-0005-0000-0000-0000E3670000}"/>
    <cellStyle name="SAPBEXHLevel2 5 6 2 2 2" xfId="41035" xr:uid="{00000000-0005-0000-0000-0000E4670000}"/>
    <cellStyle name="SAPBEXHLevel2 5 6 3" xfId="11548" xr:uid="{00000000-0005-0000-0000-0000E5670000}"/>
    <cellStyle name="SAPBEXHLevel2 5 6 3 2" xfId="24719" xr:uid="{00000000-0005-0000-0000-0000E6670000}"/>
    <cellStyle name="SAPBEXHLevel2 5 6 3 2 2" xfId="37470" xr:uid="{00000000-0005-0000-0000-0000E7670000}"/>
    <cellStyle name="SAPBEXHLevel2 5 6 4" xfId="20785" xr:uid="{00000000-0005-0000-0000-0000E8670000}"/>
    <cellStyle name="SAPBEXHLevel2 5 6 4 2" xfId="33536" xr:uid="{00000000-0005-0000-0000-0000E9670000}"/>
    <cellStyle name="SAPBEXHLevel2 5 7" xfId="11564" xr:uid="{00000000-0005-0000-0000-0000EA670000}"/>
    <cellStyle name="SAPBEXHLevel2 5 7 2" xfId="24735" xr:uid="{00000000-0005-0000-0000-0000EB670000}"/>
    <cellStyle name="SAPBEXHLevel2 5 7 2 2" xfId="37486" xr:uid="{00000000-0005-0000-0000-0000EC670000}"/>
    <cellStyle name="SAPBEXHLevel2 5 8" xfId="20768" xr:uid="{00000000-0005-0000-0000-0000ED670000}"/>
    <cellStyle name="SAPBEXHLevel2 5 8 2" xfId="33519" xr:uid="{00000000-0005-0000-0000-0000EE670000}"/>
    <cellStyle name="SAPBEXHLevel2 6" xfId="6969" xr:uid="{00000000-0005-0000-0000-0000EF670000}"/>
    <cellStyle name="SAPBEXHLevel2 6 2" xfId="6970" xr:uid="{00000000-0005-0000-0000-0000F0670000}"/>
    <cellStyle name="SAPBEXHLevel2 6 2 2" xfId="6971" xr:uid="{00000000-0005-0000-0000-0000F1670000}"/>
    <cellStyle name="SAPBEXHLevel2 6 2 2 2" xfId="6972" xr:uid="{00000000-0005-0000-0000-0000F2670000}"/>
    <cellStyle name="SAPBEXHLevel2 6 2 2 2 2" xfId="15116" xr:uid="{00000000-0005-0000-0000-0000F3670000}"/>
    <cellStyle name="SAPBEXHLevel2 6 2 2 2 2 2" xfId="28287" xr:uid="{00000000-0005-0000-0000-0000F4670000}"/>
    <cellStyle name="SAPBEXHLevel2 6 2 2 2 2 2 2" xfId="41038" xr:uid="{00000000-0005-0000-0000-0000F5670000}"/>
    <cellStyle name="SAPBEXHLevel2 6 2 2 2 3" xfId="10227" xr:uid="{00000000-0005-0000-0000-0000F6670000}"/>
    <cellStyle name="SAPBEXHLevel2 6 2 2 2 3 2" xfId="23404" xr:uid="{00000000-0005-0000-0000-0000F7670000}"/>
    <cellStyle name="SAPBEXHLevel2 6 2 2 2 3 2 2" xfId="36155" xr:uid="{00000000-0005-0000-0000-0000F8670000}"/>
    <cellStyle name="SAPBEXHLevel2 6 2 2 2 4" xfId="20789" xr:uid="{00000000-0005-0000-0000-0000F9670000}"/>
    <cellStyle name="SAPBEXHLevel2 6 2 2 2 4 2" xfId="33540" xr:uid="{00000000-0005-0000-0000-0000FA670000}"/>
    <cellStyle name="SAPBEXHLevel2 6 2 2 3" xfId="6973" xr:uid="{00000000-0005-0000-0000-0000FB670000}"/>
    <cellStyle name="SAPBEXHLevel2 6 2 2 3 2" xfId="15117" xr:uid="{00000000-0005-0000-0000-0000FC670000}"/>
    <cellStyle name="SAPBEXHLevel2 6 2 2 3 2 2" xfId="28288" xr:uid="{00000000-0005-0000-0000-0000FD670000}"/>
    <cellStyle name="SAPBEXHLevel2 6 2 2 3 2 2 2" xfId="41039" xr:uid="{00000000-0005-0000-0000-0000FE670000}"/>
    <cellStyle name="SAPBEXHLevel2 6 2 2 3 3" xfId="11544" xr:uid="{00000000-0005-0000-0000-0000FF670000}"/>
    <cellStyle name="SAPBEXHLevel2 6 2 2 3 3 2" xfId="24715" xr:uid="{00000000-0005-0000-0000-000000680000}"/>
    <cellStyle name="SAPBEXHLevel2 6 2 2 3 3 2 2" xfId="37466" xr:uid="{00000000-0005-0000-0000-000001680000}"/>
    <cellStyle name="SAPBEXHLevel2 6 2 2 3 4" xfId="20790" xr:uid="{00000000-0005-0000-0000-000002680000}"/>
    <cellStyle name="SAPBEXHLevel2 6 2 2 3 4 2" xfId="33541" xr:uid="{00000000-0005-0000-0000-000003680000}"/>
    <cellStyle name="SAPBEXHLevel2 6 2 2 4" xfId="15115" xr:uid="{00000000-0005-0000-0000-000004680000}"/>
    <cellStyle name="SAPBEXHLevel2 6 2 2 4 2" xfId="28286" xr:uid="{00000000-0005-0000-0000-000005680000}"/>
    <cellStyle name="SAPBEXHLevel2 6 2 2 4 2 2" xfId="41037" xr:uid="{00000000-0005-0000-0000-000006680000}"/>
    <cellStyle name="SAPBEXHLevel2 6 2 2 5" xfId="11545" xr:uid="{00000000-0005-0000-0000-000007680000}"/>
    <cellStyle name="SAPBEXHLevel2 6 2 2 5 2" xfId="24716" xr:uid="{00000000-0005-0000-0000-000008680000}"/>
    <cellStyle name="SAPBEXHLevel2 6 2 2 5 2 2" xfId="37467" xr:uid="{00000000-0005-0000-0000-000009680000}"/>
    <cellStyle name="SAPBEXHLevel2 6 2 2 6" xfId="20788" xr:uid="{00000000-0005-0000-0000-00000A680000}"/>
    <cellStyle name="SAPBEXHLevel2 6 2 2 6 2" xfId="33539" xr:uid="{00000000-0005-0000-0000-00000B680000}"/>
    <cellStyle name="SAPBEXHLevel2 6 2 3" xfId="6974" xr:uid="{00000000-0005-0000-0000-00000C680000}"/>
    <cellStyle name="SAPBEXHLevel2 6 2 3 2" xfId="15118" xr:uid="{00000000-0005-0000-0000-00000D680000}"/>
    <cellStyle name="SAPBEXHLevel2 6 2 3 2 2" xfId="28289" xr:uid="{00000000-0005-0000-0000-00000E680000}"/>
    <cellStyle name="SAPBEXHLevel2 6 2 3 2 2 2" xfId="41040" xr:uid="{00000000-0005-0000-0000-00000F680000}"/>
    <cellStyle name="SAPBEXHLevel2 6 2 3 3" xfId="11543" xr:uid="{00000000-0005-0000-0000-000010680000}"/>
    <cellStyle name="SAPBEXHLevel2 6 2 3 3 2" xfId="24714" xr:uid="{00000000-0005-0000-0000-000011680000}"/>
    <cellStyle name="SAPBEXHLevel2 6 2 3 3 2 2" xfId="37465" xr:uid="{00000000-0005-0000-0000-000012680000}"/>
    <cellStyle name="SAPBEXHLevel2 6 2 3 4" xfId="20791" xr:uid="{00000000-0005-0000-0000-000013680000}"/>
    <cellStyle name="SAPBEXHLevel2 6 2 3 4 2" xfId="33542" xr:uid="{00000000-0005-0000-0000-000014680000}"/>
    <cellStyle name="SAPBEXHLevel2 6 2 4" xfId="6975" xr:uid="{00000000-0005-0000-0000-000015680000}"/>
    <cellStyle name="SAPBEXHLevel2 6 2 4 2" xfId="15119" xr:uid="{00000000-0005-0000-0000-000016680000}"/>
    <cellStyle name="SAPBEXHLevel2 6 2 4 2 2" xfId="28290" xr:uid="{00000000-0005-0000-0000-000017680000}"/>
    <cellStyle name="SAPBEXHLevel2 6 2 4 2 2 2" xfId="41041" xr:uid="{00000000-0005-0000-0000-000018680000}"/>
    <cellStyle name="SAPBEXHLevel2 6 2 4 3" xfId="11542" xr:uid="{00000000-0005-0000-0000-000019680000}"/>
    <cellStyle name="SAPBEXHLevel2 6 2 4 3 2" xfId="24713" xr:uid="{00000000-0005-0000-0000-00001A680000}"/>
    <cellStyle name="SAPBEXHLevel2 6 2 4 3 2 2" xfId="37464" xr:uid="{00000000-0005-0000-0000-00001B680000}"/>
    <cellStyle name="SAPBEXHLevel2 6 2 4 4" xfId="20792" xr:uid="{00000000-0005-0000-0000-00001C680000}"/>
    <cellStyle name="SAPBEXHLevel2 6 2 4 4 2" xfId="33543" xr:uid="{00000000-0005-0000-0000-00001D680000}"/>
    <cellStyle name="SAPBEXHLevel2 6 2 5" xfId="15114" xr:uid="{00000000-0005-0000-0000-00001E680000}"/>
    <cellStyle name="SAPBEXHLevel2 6 2 5 2" xfId="28285" xr:uid="{00000000-0005-0000-0000-00001F680000}"/>
    <cellStyle name="SAPBEXHLevel2 6 2 5 2 2" xfId="41036" xr:uid="{00000000-0005-0000-0000-000020680000}"/>
    <cellStyle name="SAPBEXHLevel2 6 2 6" xfId="11546" xr:uid="{00000000-0005-0000-0000-000021680000}"/>
    <cellStyle name="SAPBEXHLevel2 6 2 6 2" xfId="24717" xr:uid="{00000000-0005-0000-0000-000022680000}"/>
    <cellStyle name="SAPBEXHLevel2 6 2 6 2 2" xfId="37468" xr:uid="{00000000-0005-0000-0000-000023680000}"/>
    <cellStyle name="SAPBEXHLevel2 6 2 7" xfId="20787" xr:uid="{00000000-0005-0000-0000-000024680000}"/>
    <cellStyle name="SAPBEXHLevel2 6 2 7 2" xfId="33538" xr:uid="{00000000-0005-0000-0000-000025680000}"/>
    <cellStyle name="SAPBEXHLevel2 6 3" xfId="6976" xr:uid="{00000000-0005-0000-0000-000026680000}"/>
    <cellStyle name="SAPBEXHLevel2 6 3 2" xfId="6977" xr:uid="{00000000-0005-0000-0000-000027680000}"/>
    <cellStyle name="SAPBEXHLevel2 6 3 2 2" xfId="15121" xr:uid="{00000000-0005-0000-0000-000028680000}"/>
    <cellStyle name="SAPBEXHLevel2 6 3 2 2 2" xfId="28292" xr:uid="{00000000-0005-0000-0000-000029680000}"/>
    <cellStyle name="SAPBEXHLevel2 6 3 2 2 2 2" xfId="41043" xr:uid="{00000000-0005-0000-0000-00002A680000}"/>
    <cellStyle name="SAPBEXHLevel2 6 3 2 3" xfId="11540" xr:uid="{00000000-0005-0000-0000-00002B680000}"/>
    <cellStyle name="SAPBEXHLevel2 6 3 2 3 2" xfId="24711" xr:uid="{00000000-0005-0000-0000-00002C680000}"/>
    <cellStyle name="SAPBEXHLevel2 6 3 2 3 2 2" xfId="37462" xr:uid="{00000000-0005-0000-0000-00002D680000}"/>
    <cellStyle name="SAPBEXHLevel2 6 3 2 4" xfId="20794" xr:uid="{00000000-0005-0000-0000-00002E680000}"/>
    <cellStyle name="SAPBEXHLevel2 6 3 2 4 2" xfId="33545" xr:uid="{00000000-0005-0000-0000-00002F680000}"/>
    <cellStyle name="SAPBEXHLevel2 6 3 3" xfId="6978" xr:uid="{00000000-0005-0000-0000-000030680000}"/>
    <cellStyle name="SAPBEXHLevel2 6 3 3 2" xfId="15122" xr:uid="{00000000-0005-0000-0000-000031680000}"/>
    <cellStyle name="SAPBEXHLevel2 6 3 3 2 2" xfId="28293" xr:uid="{00000000-0005-0000-0000-000032680000}"/>
    <cellStyle name="SAPBEXHLevel2 6 3 3 2 2 2" xfId="41044" xr:uid="{00000000-0005-0000-0000-000033680000}"/>
    <cellStyle name="SAPBEXHLevel2 6 3 3 3" xfId="11539" xr:uid="{00000000-0005-0000-0000-000034680000}"/>
    <cellStyle name="SAPBEXHLevel2 6 3 3 3 2" xfId="24710" xr:uid="{00000000-0005-0000-0000-000035680000}"/>
    <cellStyle name="SAPBEXHLevel2 6 3 3 3 2 2" xfId="37461" xr:uid="{00000000-0005-0000-0000-000036680000}"/>
    <cellStyle name="SAPBEXHLevel2 6 3 3 4" xfId="20795" xr:uid="{00000000-0005-0000-0000-000037680000}"/>
    <cellStyle name="SAPBEXHLevel2 6 3 3 4 2" xfId="33546" xr:uid="{00000000-0005-0000-0000-000038680000}"/>
    <cellStyle name="SAPBEXHLevel2 6 3 4" xfId="15120" xr:uid="{00000000-0005-0000-0000-000039680000}"/>
    <cellStyle name="SAPBEXHLevel2 6 3 4 2" xfId="28291" xr:uid="{00000000-0005-0000-0000-00003A680000}"/>
    <cellStyle name="SAPBEXHLevel2 6 3 4 2 2" xfId="41042" xr:uid="{00000000-0005-0000-0000-00003B680000}"/>
    <cellStyle name="SAPBEXHLevel2 6 3 5" xfId="11541" xr:uid="{00000000-0005-0000-0000-00003C680000}"/>
    <cellStyle name="SAPBEXHLevel2 6 3 5 2" xfId="24712" xr:uid="{00000000-0005-0000-0000-00003D680000}"/>
    <cellStyle name="SAPBEXHLevel2 6 3 5 2 2" xfId="37463" xr:uid="{00000000-0005-0000-0000-00003E680000}"/>
    <cellStyle name="SAPBEXHLevel2 6 3 6" xfId="20793" xr:uid="{00000000-0005-0000-0000-00003F680000}"/>
    <cellStyle name="SAPBEXHLevel2 6 3 6 2" xfId="33544" xr:uid="{00000000-0005-0000-0000-000040680000}"/>
    <cellStyle name="SAPBEXHLevel2 6 4" xfId="6979" xr:uid="{00000000-0005-0000-0000-000041680000}"/>
    <cellStyle name="SAPBEXHLevel2 6 4 2" xfId="15123" xr:uid="{00000000-0005-0000-0000-000042680000}"/>
    <cellStyle name="SAPBEXHLevel2 6 4 2 2" xfId="28294" xr:uid="{00000000-0005-0000-0000-000043680000}"/>
    <cellStyle name="SAPBEXHLevel2 6 4 2 2 2" xfId="41045" xr:uid="{00000000-0005-0000-0000-000044680000}"/>
    <cellStyle name="SAPBEXHLevel2 6 4 3" xfId="11538" xr:uid="{00000000-0005-0000-0000-000045680000}"/>
    <cellStyle name="SAPBEXHLevel2 6 4 3 2" xfId="24709" xr:uid="{00000000-0005-0000-0000-000046680000}"/>
    <cellStyle name="SAPBEXHLevel2 6 4 3 2 2" xfId="37460" xr:uid="{00000000-0005-0000-0000-000047680000}"/>
    <cellStyle name="SAPBEXHLevel2 6 4 4" xfId="20796" xr:uid="{00000000-0005-0000-0000-000048680000}"/>
    <cellStyle name="SAPBEXHLevel2 6 4 4 2" xfId="33547" xr:uid="{00000000-0005-0000-0000-000049680000}"/>
    <cellStyle name="SAPBEXHLevel2 6 5" xfId="6980" xr:uid="{00000000-0005-0000-0000-00004A680000}"/>
    <cellStyle name="SAPBEXHLevel2 6 5 2" xfId="15124" xr:uid="{00000000-0005-0000-0000-00004B680000}"/>
    <cellStyle name="SAPBEXHLevel2 6 5 2 2" xfId="28295" xr:uid="{00000000-0005-0000-0000-00004C680000}"/>
    <cellStyle name="SAPBEXHLevel2 6 5 2 2 2" xfId="41046" xr:uid="{00000000-0005-0000-0000-00004D680000}"/>
    <cellStyle name="SAPBEXHLevel2 6 5 3" xfId="11537" xr:uid="{00000000-0005-0000-0000-00004E680000}"/>
    <cellStyle name="SAPBEXHLevel2 6 5 3 2" xfId="24708" xr:uid="{00000000-0005-0000-0000-00004F680000}"/>
    <cellStyle name="SAPBEXHLevel2 6 5 3 2 2" xfId="37459" xr:uid="{00000000-0005-0000-0000-000050680000}"/>
    <cellStyle name="SAPBEXHLevel2 6 5 4" xfId="20797" xr:uid="{00000000-0005-0000-0000-000051680000}"/>
    <cellStyle name="SAPBEXHLevel2 6 5 4 2" xfId="33548" xr:uid="{00000000-0005-0000-0000-000052680000}"/>
    <cellStyle name="SAPBEXHLevel2 6 6" xfId="6981" xr:uid="{00000000-0005-0000-0000-000053680000}"/>
    <cellStyle name="SAPBEXHLevel2 6 6 2" xfId="15125" xr:uid="{00000000-0005-0000-0000-000054680000}"/>
    <cellStyle name="SAPBEXHLevel2 6 6 2 2" xfId="28296" xr:uid="{00000000-0005-0000-0000-000055680000}"/>
    <cellStyle name="SAPBEXHLevel2 6 6 2 2 2" xfId="41047" xr:uid="{00000000-0005-0000-0000-000056680000}"/>
    <cellStyle name="SAPBEXHLevel2 6 6 3" xfId="11536" xr:uid="{00000000-0005-0000-0000-000057680000}"/>
    <cellStyle name="SAPBEXHLevel2 6 6 3 2" xfId="24707" xr:uid="{00000000-0005-0000-0000-000058680000}"/>
    <cellStyle name="SAPBEXHLevel2 6 6 3 2 2" xfId="37458" xr:uid="{00000000-0005-0000-0000-000059680000}"/>
    <cellStyle name="SAPBEXHLevel2 6 6 4" xfId="20798" xr:uid="{00000000-0005-0000-0000-00005A680000}"/>
    <cellStyle name="SAPBEXHLevel2 6 6 4 2" xfId="33549" xr:uid="{00000000-0005-0000-0000-00005B680000}"/>
    <cellStyle name="SAPBEXHLevel2 6 7" xfId="11547" xr:uid="{00000000-0005-0000-0000-00005C680000}"/>
    <cellStyle name="SAPBEXHLevel2 6 7 2" xfId="24718" xr:uid="{00000000-0005-0000-0000-00005D680000}"/>
    <cellStyle name="SAPBEXHLevel2 6 7 2 2" xfId="37469" xr:uid="{00000000-0005-0000-0000-00005E680000}"/>
    <cellStyle name="SAPBEXHLevel2 6 8" xfId="20786" xr:uid="{00000000-0005-0000-0000-00005F680000}"/>
    <cellStyle name="SAPBEXHLevel2 6 8 2" xfId="33537" xr:uid="{00000000-0005-0000-0000-000060680000}"/>
    <cellStyle name="SAPBEXHLevel2 7" xfId="6982" xr:uid="{00000000-0005-0000-0000-000061680000}"/>
    <cellStyle name="SAPBEXHLevel2 7 2" xfId="6983" xr:uid="{00000000-0005-0000-0000-000062680000}"/>
    <cellStyle name="SAPBEXHLevel2 7 2 2" xfId="6984" xr:uid="{00000000-0005-0000-0000-000063680000}"/>
    <cellStyle name="SAPBEXHLevel2 7 2 2 2" xfId="6985" xr:uid="{00000000-0005-0000-0000-000064680000}"/>
    <cellStyle name="SAPBEXHLevel2 7 2 2 2 2" xfId="15127" xr:uid="{00000000-0005-0000-0000-000065680000}"/>
    <cellStyle name="SAPBEXHLevel2 7 2 2 2 2 2" xfId="28298" xr:uid="{00000000-0005-0000-0000-000066680000}"/>
    <cellStyle name="SAPBEXHLevel2 7 2 2 2 2 2 2" xfId="41049" xr:uid="{00000000-0005-0000-0000-000067680000}"/>
    <cellStyle name="SAPBEXHLevel2 7 2 2 2 3" xfId="11533" xr:uid="{00000000-0005-0000-0000-000068680000}"/>
    <cellStyle name="SAPBEXHLevel2 7 2 2 2 3 2" xfId="24704" xr:uid="{00000000-0005-0000-0000-000069680000}"/>
    <cellStyle name="SAPBEXHLevel2 7 2 2 2 3 2 2" xfId="37455" xr:uid="{00000000-0005-0000-0000-00006A680000}"/>
    <cellStyle name="SAPBEXHLevel2 7 2 2 2 4" xfId="20802" xr:uid="{00000000-0005-0000-0000-00006B680000}"/>
    <cellStyle name="SAPBEXHLevel2 7 2 2 2 4 2" xfId="33553" xr:uid="{00000000-0005-0000-0000-00006C680000}"/>
    <cellStyle name="SAPBEXHLevel2 7 2 2 3" xfId="6986" xr:uid="{00000000-0005-0000-0000-00006D680000}"/>
    <cellStyle name="SAPBEXHLevel2 7 2 2 3 2" xfId="15128" xr:uid="{00000000-0005-0000-0000-00006E680000}"/>
    <cellStyle name="SAPBEXHLevel2 7 2 2 3 2 2" xfId="28299" xr:uid="{00000000-0005-0000-0000-00006F680000}"/>
    <cellStyle name="SAPBEXHLevel2 7 2 2 3 2 2 2" xfId="41050" xr:uid="{00000000-0005-0000-0000-000070680000}"/>
    <cellStyle name="SAPBEXHLevel2 7 2 2 3 3" xfId="10225" xr:uid="{00000000-0005-0000-0000-000071680000}"/>
    <cellStyle name="SAPBEXHLevel2 7 2 2 3 3 2" xfId="23402" xr:uid="{00000000-0005-0000-0000-000072680000}"/>
    <cellStyle name="SAPBEXHLevel2 7 2 2 3 3 2 2" xfId="36153" xr:uid="{00000000-0005-0000-0000-000073680000}"/>
    <cellStyle name="SAPBEXHLevel2 7 2 2 3 4" xfId="20803" xr:uid="{00000000-0005-0000-0000-000074680000}"/>
    <cellStyle name="SAPBEXHLevel2 7 2 2 3 4 2" xfId="33554" xr:uid="{00000000-0005-0000-0000-000075680000}"/>
    <cellStyle name="SAPBEXHLevel2 7 2 2 4" xfId="15126" xr:uid="{00000000-0005-0000-0000-000076680000}"/>
    <cellStyle name="SAPBEXHLevel2 7 2 2 4 2" xfId="28297" xr:uid="{00000000-0005-0000-0000-000077680000}"/>
    <cellStyle name="SAPBEXHLevel2 7 2 2 4 2 2" xfId="41048" xr:uid="{00000000-0005-0000-0000-000078680000}"/>
    <cellStyle name="SAPBEXHLevel2 7 2 2 5" xfId="11534" xr:uid="{00000000-0005-0000-0000-000079680000}"/>
    <cellStyle name="SAPBEXHLevel2 7 2 2 5 2" xfId="24705" xr:uid="{00000000-0005-0000-0000-00007A680000}"/>
    <cellStyle name="SAPBEXHLevel2 7 2 2 5 2 2" xfId="37456" xr:uid="{00000000-0005-0000-0000-00007B680000}"/>
    <cellStyle name="SAPBEXHLevel2 7 2 2 6" xfId="20801" xr:uid="{00000000-0005-0000-0000-00007C680000}"/>
    <cellStyle name="SAPBEXHLevel2 7 2 2 6 2" xfId="33552" xr:uid="{00000000-0005-0000-0000-00007D680000}"/>
    <cellStyle name="SAPBEXHLevel2 7 2 3" xfId="6987" xr:uid="{00000000-0005-0000-0000-00007E680000}"/>
    <cellStyle name="SAPBEXHLevel2 7 2 3 2" xfId="15129" xr:uid="{00000000-0005-0000-0000-00007F680000}"/>
    <cellStyle name="SAPBEXHLevel2 7 2 3 2 2" xfId="28300" xr:uid="{00000000-0005-0000-0000-000080680000}"/>
    <cellStyle name="SAPBEXHLevel2 7 2 3 2 2 2" xfId="41051" xr:uid="{00000000-0005-0000-0000-000081680000}"/>
    <cellStyle name="SAPBEXHLevel2 7 2 3 3" xfId="10224" xr:uid="{00000000-0005-0000-0000-000082680000}"/>
    <cellStyle name="SAPBEXHLevel2 7 2 3 3 2" xfId="23401" xr:uid="{00000000-0005-0000-0000-000083680000}"/>
    <cellStyle name="SAPBEXHLevel2 7 2 3 3 2 2" xfId="36152" xr:uid="{00000000-0005-0000-0000-000084680000}"/>
    <cellStyle name="SAPBEXHLevel2 7 2 3 4" xfId="20804" xr:uid="{00000000-0005-0000-0000-000085680000}"/>
    <cellStyle name="SAPBEXHLevel2 7 2 3 4 2" xfId="33555" xr:uid="{00000000-0005-0000-0000-000086680000}"/>
    <cellStyle name="SAPBEXHLevel2 7 2 4" xfId="6988" xr:uid="{00000000-0005-0000-0000-000087680000}"/>
    <cellStyle name="SAPBEXHLevel2 7 2 4 2" xfId="15130" xr:uid="{00000000-0005-0000-0000-000088680000}"/>
    <cellStyle name="SAPBEXHLevel2 7 2 4 2 2" xfId="28301" xr:uid="{00000000-0005-0000-0000-000089680000}"/>
    <cellStyle name="SAPBEXHLevel2 7 2 4 2 2 2" xfId="41052" xr:uid="{00000000-0005-0000-0000-00008A680000}"/>
    <cellStyle name="SAPBEXHLevel2 7 2 4 3" xfId="11532" xr:uid="{00000000-0005-0000-0000-00008B680000}"/>
    <cellStyle name="SAPBEXHLevel2 7 2 4 3 2" xfId="24703" xr:uid="{00000000-0005-0000-0000-00008C680000}"/>
    <cellStyle name="SAPBEXHLevel2 7 2 4 3 2 2" xfId="37454" xr:uid="{00000000-0005-0000-0000-00008D680000}"/>
    <cellStyle name="SAPBEXHLevel2 7 2 4 4" xfId="20805" xr:uid="{00000000-0005-0000-0000-00008E680000}"/>
    <cellStyle name="SAPBEXHLevel2 7 2 4 4 2" xfId="33556" xr:uid="{00000000-0005-0000-0000-00008F680000}"/>
    <cellStyle name="SAPBEXHLevel2 7 2 5" xfId="6989" xr:uid="{00000000-0005-0000-0000-000090680000}"/>
    <cellStyle name="SAPBEXHLevel2 7 2 5 2" xfId="15131" xr:uid="{00000000-0005-0000-0000-000091680000}"/>
    <cellStyle name="SAPBEXHLevel2 7 2 5 2 2" xfId="28302" xr:uid="{00000000-0005-0000-0000-000092680000}"/>
    <cellStyle name="SAPBEXHLevel2 7 2 5 2 2 2" xfId="41053" xr:uid="{00000000-0005-0000-0000-000093680000}"/>
    <cellStyle name="SAPBEXHLevel2 7 2 5 3" xfId="11531" xr:uid="{00000000-0005-0000-0000-000094680000}"/>
    <cellStyle name="SAPBEXHLevel2 7 2 5 3 2" xfId="24702" xr:uid="{00000000-0005-0000-0000-000095680000}"/>
    <cellStyle name="SAPBEXHLevel2 7 2 5 3 2 2" xfId="37453" xr:uid="{00000000-0005-0000-0000-000096680000}"/>
    <cellStyle name="SAPBEXHLevel2 7 2 5 4" xfId="20806" xr:uid="{00000000-0005-0000-0000-000097680000}"/>
    <cellStyle name="SAPBEXHLevel2 7 2 5 4 2" xfId="33557" xr:uid="{00000000-0005-0000-0000-000098680000}"/>
    <cellStyle name="SAPBEXHLevel2 7 2 6" xfId="10226" xr:uid="{00000000-0005-0000-0000-000099680000}"/>
    <cellStyle name="SAPBEXHLevel2 7 2 6 2" xfId="23403" xr:uid="{00000000-0005-0000-0000-00009A680000}"/>
    <cellStyle name="SAPBEXHLevel2 7 2 6 2 2" xfId="36154" xr:uid="{00000000-0005-0000-0000-00009B680000}"/>
    <cellStyle name="SAPBEXHLevel2 7 2 7" xfId="20800" xr:uid="{00000000-0005-0000-0000-00009C680000}"/>
    <cellStyle name="SAPBEXHLevel2 7 2 7 2" xfId="33551" xr:uid="{00000000-0005-0000-0000-00009D680000}"/>
    <cellStyle name="SAPBEXHLevel2 7 3" xfId="6990" xr:uid="{00000000-0005-0000-0000-00009E680000}"/>
    <cellStyle name="SAPBEXHLevel2 7 3 2" xfId="6991" xr:uid="{00000000-0005-0000-0000-00009F680000}"/>
    <cellStyle name="SAPBEXHLevel2 7 3 2 2" xfId="15132" xr:uid="{00000000-0005-0000-0000-0000A0680000}"/>
    <cellStyle name="SAPBEXHLevel2 7 3 2 2 2" xfId="28303" xr:uid="{00000000-0005-0000-0000-0000A1680000}"/>
    <cellStyle name="SAPBEXHLevel2 7 3 2 2 2 2" xfId="41054" xr:uid="{00000000-0005-0000-0000-0000A2680000}"/>
    <cellStyle name="SAPBEXHLevel2 7 3 2 3" xfId="11529" xr:uid="{00000000-0005-0000-0000-0000A3680000}"/>
    <cellStyle name="SAPBEXHLevel2 7 3 2 3 2" xfId="24700" xr:uid="{00000000-0005-0000-0000-0000A4680000}"/>
    <cellStyle name="SAPBEXHLevel2 7 3 2 3 2 2" xfId="37451" xr:uid="{00000000-0005-0000-0000-0000A5680000}"/>
    <cellStyle name="SAPBEXHLevel2 7 3 2 4" xfId="20808" xr:uid="{00000000-0005-0000-0000-0000A6680000}"/>
    <cellStyle name="SAPBEXHLevel2 7 3 2 4 2" xfId="33559" xr:uid="{00000000-0005-0000-0000-0000A7680000}"/>
    <cellStyle name="SAPBEXHLevel2 7 3 3" xfId="6992" xr:uid="{00000000-0005-0000-0000-0000A8680000}"/>
    <cellStyle name="SAPBEXHLevel2 7 3 3 2" xfId="15133" xr:uid="{00000000-0005-0000-0000-0000A9680000}"/>
    <cellStyle name="SAPBEXHLevel2 7 3 3 2 2" xfId="28304" xr:uid="{00000000-0005-0000-0000-0000AA680000}"/>
    <cellStyle name="SAPBEXHLevel2 7 3 3 2 2 2" xfId="41055" xr:uid="{00000000-0005-0000-0000-0000AB680000}"/>
    <cellStyle name="SAPBEXHLevel2 7 3 3 3" xfId="11528" xr:uid="{00000000-0005-0000-0000-0000AC680000}"/>
    <cellStyle name="SAPBEXHLevel2 7 3 3 3 2" xfId="24699" xr:uid="{00000000-0005-0000-0000-0000AD680000}"/>
    <cellStyle name="SAPBEXHLevel2 7 3 3 3 2 2" xfId="37450" xr:uid="{00000000-0005-0000-0000-0000AE680000}"/>
    <cellStyle name="SAPBEXHLevel2 7 3 3 4" xfId="20809" xr:uid="{00000000-0005-0000-0000-0000AF680000}"/>
    <cellStyle name="SAPBEXHLevel2 7 3 3 4 2" xfId="33560" xr:uid="{00000000-0005-0000-0000-0000B0680000}"/>
    <cellStyle name="SAPBEXHLevel2 7 3 4" xfId="6993" xr:uid="{00000000-0005-0000-0000-0000B1680000}"/>
    <cellStyle name="SAPBEXHLevel2 7 3 4 2" xfId="15134" xr:uid="{00000000-0005-0000-0000-0000B2680000}"/>
    <cellStyle name="SAPBEXHLevel2 7 3 4 2 2" xfId="28305" xr:uid="{00000000-0005-0000-0000-0000B3680000}"/>
    <cellStyle name="SAPBEXHLevel2 7 3 4 2 2 2" xfId="41056" xr:uid="{00000000-0005-0000-0000-0000B4680000}"/>
    <cellStyle name="SAPBEXHLevel2 7 3 4 3" xfId="11527" xr:uid="{00000000-0005-0000-0000-0000B5680000}"/>
    <cellStyle name="SAPBEXHLevel2 7 3 4 3 2" xfId="24698" xr:uid="{00000000-0005-0000-0000-0000B6680000}"/>
    <cellStyle name="SAPBEXHLevel2 7 3 4 3 2 2" xfId="37449" xr:uid="{00000000-0005-0000-0000-0000B7680000}"/>
    <cellStyle name="SAPBEXHLevel2 7 3 4 4" xfId="20810" xr:uid="{00000000-0005-0000-0000-0000B8680000}"/>
    <cellStyle name="SAPBEXHLevel2 7 3 4 4 2" xfId="33561" xr:uid="{00000000-0005-0000-0000-0000B9680000}"/>
    <cellStyle name="SAPBEXHLevel2 7 3 5" xfId="11530" xr:uid="{00000000-0005-0000-0000-0000BA680000}"/>
    <cellStyle name="SAPBEXHLevel2 7 3 5 2" xfId="24701" xr:uid="{00000000-0005-0000-0000-0000BB680000}"/>
    <cellStyle name="SAPBEXHLevel2 7 3 5 2 2" xfId="37452" xr:uid="{00000000-0005-0000-0000-0000BC680000}"/>
    <cellStyle name="SAPBEXHLevel2 7 3 6" xfId="20807" xr:uid="{00000000-0005-0000-0000-0000BD680000}"/>
    <cellStyle name="SAPBEXHLevel2 7 3 6 2" xfId="33558" xr:uid="{00000000-0005-0000-0000-0000BE680000}"/>
    <cellStyle name="SAPBEXHLevel2 7 4" xfId="6994" xr:uid="{00000000-0005-0000-0000-0000BF680000}"/>
    <cellStyle name="SAPBEXHLevel2 7 4 2" xfId="15135" xr:uid="{00000000-0005-0000-0000-0000C0680000}"/>
    <cellStyle name="SAPBEXHLevel2 7 4 2 2" xfId="28306" xr:uid="{00000000-0005-0000-0000-0000C1680000}"/>
    <cellStyle name="SAPBEXHLevel2 7 4 2 2 2" xfId="41057" xr:uid="{00000000-0005-0000-0000-0000C2680000}"/>
    <cellStyle name="SAPBEXHLevel2 7 4 3" xfId="11526" xr:uid="{00000000-0005-0000-0000-0000C3680000}"/>
    <cellStyle name="SAPBEXHLevel2 7 4 3 2" xfId="24697" xr:uid="{00000000-0005-0000-0000-0000C4680000}"/>
    <cellStyle name="SAPBEXHLevel2 7 4 3 2 2" xfId="37448" xr:uid="{00000000-0005-0000-0000-0000C5680000}"/>
    <cellStyle name="SAPBEXHLevel2 7 4 4" xfId="20811" xr:uid="{00000000-0005-0000-0000-0000C6680000}"/>
    <cellStyle name="SAPBEXHLevel2 7 4 4 2" xfId="33562" xr:uid="{00000000-0005-0000-0000-0000C7680000}"/>
    <cellStyle name="SAPBEXHLevel2 7 5" xfId="6995" xr:uid="{00000000-0005-0000-0000-0000C8680000}"/>
    <cellStyle name="SAPBEXHLevel2 7 5 2" xfId="15136" xr:uid="{00000000-0005-0000-0000-0000C9680000}"/>
    <cellStyle name="SAPBEXHLevel2 7 5 2 2" xfId="28307" xr:uid="{00000000-0005-0000-0000-0000CA680000}"/>
    <cellStyle name="SAPBEXHLevel2 7 5 2 2 2" xfId="41058" xr:uid="{00000000-0005-0000-0000-0000CB680000}"/>
    <cellStyle name="SAPBEXHLevel2 7 5 3" xfId="11525" xr:uid="{00000000-0005-0000-0000-0000CC680000}"/>
    <cellStyle name="SAPBEXHLevel2 7 5 3 2" xfId="24696" xr:uid="{00000000-0005-0000-0000-0000CD680000}"/>
    <cellStyle name="SAPBEXHLevel2 7 5 3 2 2" xfId="37447" xr:uid="{00000000-0005-0000-0000-0000CE680000}"/>
    <cellStyle name="SAPBEXHLevel2 7 5 4" xfId="20812" xr:uid="{00000000-0005-0000-0000-0000CF680000}"/>
    <cellStyle name="SAPBEXHLevel2 7 5 4 2" xfId="33563" xr:uid="{00000000-0005-0000-0000-0000D0680000}"/>
    <cellStyle name="SAPBEXHLevel2 7 6" xfId="6996" xr:uid="{00000000-0005-0000-0000-0000D1680000}"/>
    <cellStyle name="SAPBEXHLevel2 7 6 2" xfId="15137" xr:uid="{00000000-0005-0000-0000-0000D2680000}"/>
    <cellStyle name="SAPBEXHLevel2 7 6 2 2" xfId="28308" xr:uid="{00000000-0005-0000-0000-0000D3680000}"/>
    <cellStyle name="SAPBEXHLevel2 7 6 2 2 2" xfId="41059" xr:uid="{00000000-0005-0000-0000-0000D4680000}"/>
    <cellStyle name="SAPBEXHLevel2 7 6 3" xfId="11524" xr:uid="{00000000-0005-0000-0000-0000D5680000}"/>
    <cellStyle name="SAPBEXHLevel2 7 6 3 2" xfId="24695" xr:uid="{00000000-0005-0000-0000-0000D6680000}"/>
    <cellStyle name="SAPBEXHLevel2 7 6 3 2 2" xfId="37446" xr:uid="{00000000-0005-0000-0000-0000D7680000}"/>
    <cellStyle name="SAPBEXHLevel2 7 6 4" xfId="20813" xr:uid="{00000000-0005-0000-0000-0000D8680000}"/>
    <cellStyle name="SAPBEXHLevel2 7 6 4 2" xfId="33564" xr:uid="{00000000-0005-0000-0000-0000D9680000}"/>
    <cellStyle name="SAPBEXHLevel2 7 7" xfId="11535" xr:uid="{00000000-0005-0000-0000-0000DA680000}"/>
    <cellStyle name="SAPBEXHLevel2 7 7 2" xfId="24706" xr:uid="{00000000-0005-0000-0000-0000DB680000}"/>
    <cellStyle name="SAPBEXHLevel2 7 7 2 2" xfId="37457" xr:uid="{00000000-0005-0000-0000-0000DC680000}"/>
    <cellStyle name="SAPBEXHLevel2 7 8" xfId="20799" xr:uid="{00000000-0005-0000-0000-0000DD680000}"/>
    <cellStyle name="SAPBEXHLevel2 7 8 2" xfId="33550" xr:uid="{00000000-0005-0000-0000-0000DE680000}"/>
    <cellStyle name="SAPBEXHLevel2 8" xfId="6997" xr:uid="{00000000-0005-0000-0000-0000DF680000}"/>
    <cellStyle name="SAPBEXHLevel2 8 2" xfId="6998" xr:uid="{00000000-0005-0000-0000-0000E0680000}"/>
    <cellStyle name="SAPBEXHLevel2 8 2 2" xfId="6999" xr:uid="{00000000-0005-0000-0000-0000E1680000}"/>
    <cellStyle name="SAPBEXHLevel2 8 2 2 2" xfId="7000" xr:uid="{00000000-0005-0000-0000-0000E2680000}"/>
    <cellStyle name="SAPBEXHLevel2 8 2 2 2 2" xfId="15139" xr:uid="{00000000-0005-0000-0000-0000E3680000}"/>
    <cellStyle name="SAPBEXHLevel2 8 2 2 2 2 2" xfId="28310" xr:uid="{00000000-0005-0000-0000-0000E4680000}"/>
    <cellStyle name="SAPBEXHLevel2 8 2 2 2 2 2 2" xfId="41061" xr:uid="{00000000-0005-0000-0000-0000E5680000}"/>
    <cellStyle name="SAPBEXHLevel2 8 2 2 2 3" xfId="11520" xr:uid="{00000000-0005-0000-0000-0000E6680000}"/>
    <cellStyle name="SAPBEXHLevel2 8 2 2 2 3 2" xfId="24691" xr:uid="{00000000-0005-0000-0000-0000E7680000}"/>
    <cellStyle name="SAPBEXHLevel2 8 2 2 2 3 2 2" xfId="37442" xr:uid="{00000000-0005-0000-0000-0000E8680000}"/>
    <cellStyle name="SAPBEXHLevel2 8 2 2 2 4" xfId="20817" xr:uid="{00000000-0005-0000-0000-0000E9680000}"/>
    <cellStyle name="SAPBEXHLevel2 8 2 2 2 4 2" xfId="33568" xr:uid="{00000000-0005-0000-0000-0000EA680000}"/>
    <cellStyle name="SAPBEXHLevel2 8 2 2 3" xfId="7001" xr:uid="{00000000-0005-0000-0000-0000EB680000}"/>
    <cellStyle name="SAPBEXHLevel2 8 2 2 3 2" xfId="15140" xr:uid="{00000000-0005-0000-0000-0000EC680000}"/>
    <cellStyle name="SAPBEXHLevel2 8 2 2 3 2 2" xfId="28311" xr:uid="{00000000-0005-0000-0000-0000ED680000}"/>
    <cellStyle name="SAPBEXHLevel2 8 2 2 3 2 2 2" xfId="41062" xr:uid="{00000000-0005-0000-0000-0000EE680000}"/>
    <cellStyle name="SAPBEXHLevel2 8 2 2 3 3" xfId="11519" xr:uid="{00000000-0005-0000-0000-0000EF680000}"/>
    <cellStyle name="SAPBEXHLevel2 8 2 2 3 3 2" xfId="24690" xr:uid="{00000000-0005-0000-0000-0000F0680000}"/>
    <cellStyle name="SAPBEXHLevel2 8 2 2 3 3 2 2" xfId="37441" xr:uid="{00000000-0005-0000-0000-0000F1680000}"/>
    <cellStyle name="SAPBEXHLevel2 8 2 2 3 4" xfId="20818" xr:uid="{00000000-0005-0000-0000-0000F2680000}"/>
    <cellStyle name="SAPBEXHLevel2 8 2 2 3 4 2" xfId="33569" xr:uid="{00000000-0005-0000-0000-0000F3680000}"/>
    <cellStyle name="SAPBEXHLevel2 8 2 2 4" xfId="15138" xr:uid="{00000000-0005-0000-0000-0000F4680000}"/>
    <cellStyle name="SAPBEXHLevel2 8 2 2 4 2" xfId="28309" xr:uid="{00000000-0005-0000-0000-0000F5680000}"/>
    <cellStyle name="SAPBEXHLevel2 8 2 2 4 2 2" xfId="41060" xr:uid="{00000000-0005-0000-0000-0000F6680000}"/>
    <cellStyle name="SAPBEXHLevel2 8 2 2 5" xfId="11521" xr:uid="{00000000-0005-0000-0000-0000F7680000}"/>
    <cellStyle name="SAPBEXHLevel2 8 2 2 5 2" xfId="24692" xr:uid="{00000000-0005-0000-0000-0000F8680000}"/>
    <cellStyle name="SAPBEXHLevel2 8 2 2 5 2 2" xfId="37443" xr:uid="{00000000-0005-0000-0000-0000F9680000}"/>
    <cellStyle name="SAPBEXHLevel2 8 2 2 6" xfId="20816" xr:uid="{00000000-0005-0000-0000-0000FA680000}"/>
    <cellStyle name="SAPBEXHLevel2 8 2 2 6 2" xfId="33567" xr:uid="{00000000-0005-0000-0000-0000FB680000}"/>
    <cellStyle name="SAPBEXHLevel2 8 2 3" xfId="7002" xr:uid="{00000000-0005-0000-0000-0000FC680000}"/>
    <cellStyle name="SAPBEXHLevel2 8 2 3 2" xfId="15141" xr:uid="{00000000-0005-0000-0000-0000FD680000}"/>
    <cellStyle name="SAPBEXHLevel2 8 2 3 2 2" xfId="28312" xr:uid="{00000000-0005-0000-0000-0000FE680000}"/>
    <cellStyle name="SAPBEXHLevel2 8 2 3 2 2 2" xfId="41063" xr:uid="{00000000-0005-0000-0000-0000FF680000}"/>
    <cellStyle name="SAPBEXHLevel2 8 2 3 3" xfId="11518" xr:uid="{00000000-0005-0000-0000-000000690000}"/>
    <cellStyle name="SAPBEXHLevel2 8 2 3 3 2" xfId="24689" xr:uid="{00000000-0005-0000-0000-000001690000}"/>
    <cellStyle name="SAPBEXHLevel2 8 2 3 3 2 2" xfId="37440" xr:uid="{00000000-0005-0000-0000-000002690000}"/>
    <cellStyle name="SAPBEXHLevel2 8 2 3 4" xfId="20819" xr:uid="{00000000-0005-0000-0000-000003690000}"/>
    <cellStyle name="SAPBEXHLevel2 8 2 3 4 2" xfId="33570" xr:uid="{00000000-0005-0000-0000-000004690000}"/>
    <cellStyle name="SAPBEXHLevel2 8 2 4" xfId="7003" xr:uid="{00000000-0005-0000-0000-000005690000}"/>
    <cellStyle name="SAPBEXHLevel2 8 2 4 2" xfId="15142" xr:uid="{00000000-0005-0000-0000-000006690000}"/>
    <cellStyle name="SAPBEXHLevel2 8 2 4 2 2" xfId="28313" xr:uid="{00000000-0005-0000-0000-000007690000}"/>
    <cellStyle name="SAPBEXHLevel2 8 2 4 2 2 2" xfId="41064" xr:uid="{00000000-0005-0000-0000-000008690000}"/>
    <cellStyle name="SAPBEXHLevel2 8 2 4 3" xfId="11517" xr:uid="{00000000-0005-0000-0000-000009690000}"/>
    <cellStyle name="SAPBEXHLevel2 8 2 4 3 2" xfId="24688" xr:uid="{00000000-0005-0000-0000-00000A690000}"/>
    <cellStyle name="SAPBEXHLevel2 8 2 4 3 2 2" xfId="37439" xr:uid="{00000000-0005-0000-0000-00000B690000}"/>
    <cellStyle name="SAPBEXHLevel2 8 2 4 4" xfId="20820" xr:uid="{00000000-0005-0000-0000-00000C690000}"/>
    <cellStyle name="SAPBEXHLevel2 8 2 4 4 2" xfId="33571" xr:uid="{00000000-0005-0000-0000-00000D690000}"/>
    <cellStyle name="SAPBEXHLevel2 8 2 5" xfId="7004" xr:uid="{00000000-0005-0000-0000-00000E690000}"/>
    <cellStyle name="SAPBEXHLevel2 8 2 5 2" xfId="15143" xr:uid="{00000000-0005-0000-0000-00000F690000}"/>
    <cellStyle name="SAPBEXHLevel2 8 2 5 2 2" xfId="28314" xr:uid="{00000000-0005-0000-0000-000010690000}"/>
    <cellStyle name="SAPBEXHLevel2 8 2 5 2 2 2" xfId="41065" xr:uid="{00000000-0005-0000-0000-000011690000}"/>
    <cellStyle name="SAPBEXHLevel2 8 2 5 3" xfId="11516" xr:uid="{00000000-0005-0000-0000-000012690000}"/>
    <cellStyle name="SAPBEXHLevel2 8 2 5 3 2" xfId="24687" xr:uid="{00000000-0005-0000-0000-000013690000}"/>
    <cellStyle name="SAPBEXHLevel2 8 2 5 3 2 2" xfId="37438" xr:uid="{00000000-0005-0000-0000-000014690000}"/>
    <cellStyle name="SAPBEXHLevel2 8 2 5 4" xfId="20821" xr:uid="{00000000-0005-0000-0000-000015690000}"/>
    <cellStyle name="SAPBEXHLevel2 8 2 5 4 2" xfId="33572" xr:uid="{00000000-0005-0000-0000-000016690000}"/>
    <cellStyle name="SAPBEXHLevel2 8 2 6" xfId="11522" xr:uid="{00000000-0005-0000-0000-000017690000}"/>
    <cellStyle name="SAPBEXHLevel2 8 2 6 2" xfId="24693" xr:uid="{00000000-0005-0000-0000-000018690000}"/>
    <cellStyle name="SAPBEXHLevel2 8 2 6 2 2" xfId="37444" xr:uid="{00000000-0005-0000-0000-000019690000}"/>
    <cellStyle name="SAPBEXHLevel2 8 2 7" xfId="20815" xr:uid="{00000000-0005-0000-0000-00001A690000}"/>
    <cellStyle name="SAPBEXHLevel2 8 2 7 2" xfId="33566" xr:uid="{00000000-0005-0000-0000-00001B690000}"/>
    <cellStyle name="SAPBEXHLevel2 8 3" xfId="7005" xr:uid="{00000000-0005-0000-0000-00001C690000}"/>
    <cellStyle name="SAPBEXHLevel2 8 3 2" xfId="7006" xr:uid="{00000000-0005-0000-0000-00001D690000}"/>
    <cellStyle name="SAPBEXHLevel2 8 3 2 2" xfId="15144" xr:uid="{00000000-0005-0000-0000-00001E690000}"/>
    <cellStyle name="SAPBEXHLevel2 8 3 2 2 2" xfId="28315" xr:uid="{00000000-0005-0000-0000-00001F690000}"/>
    <cellStyle name="SAPBEXHLevel2 8 3 2 2 2 2" xfId="41066" xr:uid="{00000000-0005-0000-0000-000020690000}"/>
    <cellStyle name="SAPBEXHLevel2 8 3 2 3" xfId="11514" xr:uid="{00000000-0005-0000-0000-000021690000}"/>
    <cellStyle name="SAPBEXHLevel2 8 3 2 3 2" xfId="24685" xr:uid="{00000000-0005-0000-0000-000022690000}"/>
    <cellStyle name="SAPBEXHLevel2 8 3 2 3 2 2" xfId="37436" xr:uid="{00000000-0005-0000-0000-000023690000}"/>
    <cellStyle name="SAPBEXHLevel2 8 3 2 4" xfId="20823" xr:uid="{00000000-0005-0000-0000-000024690000}"/>
    <cellStyle name="SAPBEXHLevel2 8 3 2 4 2" xfId="33574" xr:uid="{00000000-0005-0000-0000-000025690000}"/>
    <cellStyle name="SAPBEXHLevel2 8 3 3" xfId="7007" xr:uid="{00000000-0005-0000-0000-000026690000}"/>
    <cellStyle name="SAPBEXHLevel2 8 3 3 2" xfId="15145" xr:uid="{00000000-0005-0000-0000-000027690000}"/>
    <cellStyle name="SAPBEXHLevel2 8 3 3 2 2" xfId="28316" xr:uid="{00000000-0005-0000-0000-000028690000}"/>
    <cellStyle name="SAPBEXHLevel2 8 3 3 2 2 2" xfId="41067" xr:uid="{00000000-0005-0000-0000-000029690000}"/>
    <cellStyle name="SAPBEXHLevel2 8 3 3 3" xfId="11513" xr:uid="{00000000-0005-0000-0000-00002A690000}"/>
    <cellStyle name="SAPBEXHLevel2 8 3 3 3 2" xfId="24684" xr:uid="{00000000-0005-0000-0000-00002B690000}"/>
    <cellStyle name="SAPBEXHLevel2 8 3 3 3 2 2" xfId="37435" xr:uid="{00000000-0005-0000-0000-00002C690000}"/>
    <cellStyle name="SAPBEXHLevel2 8 3 3 4" xfId="20824" xr:uid="{00000000-0005-0000-0000-00002D690000}"/>
    <cellStyle name="SAPBEXHLevel2 8 3 3 4 2" xfId="33575" xr:uid="{00000000-0005-0000-0000-00002E690000}"/>
    <cellStyle name="SAPBEXHLevel2 8 3 4" xfId="7008" xr:uid="{00000000-0005-0000-0000-00002F690000}"/>
    <cellStyle name="SAPBEXHLevel2 8 3 4 2" xfId="15146" xr:uid="{00000000-0005-0000-0000-000030690000}"/>
    <cellStyle name="SAPBEXHLevel2 8 3 4 2 2" xfId="28317" xr:uid="{00000000-0005-0000-0000-000031690000}"/>
    <cellStyle name="SAPBEXHLevel2 8 3 4 2 2 2" xfId="41068" xr:uid="{00000000-0005-0000-0000-000032690000}"/>
    <cellStyle name="SAPBEXHLevel2 8 3 4 3" xfId="11512" xr:uid="{00000000-0005-0000-0000-000033690000}"/>
    <cellStyle name="SAPBEXHLevel2 8 3 4 3 2" xfId="24683" xr:uid="{00000000-0005-0000-0000-000034690000}"/>
    <cellStyle name="SAPBEXHLevel2 8 3 4 3 2 2" xfId="37434" xr:uid="{00000000-0005-0000-0000-000035690000}"/>
    <cellStyle name="SAPBEXHLevel2 8 3 4 4" xfId="20825" xr:uid="{00000000-0005-0000-0000-000036690000}"/>
    <cellStyle name="SAPBEXHLevel2 8 3 4 4 2" xfId="33576" xr:uid="{00000000-0005-0000-0000-000037690000}"/>
    <cellStyle name="SAPBEXHLevel2 8 3 5" xfId="11515" xr:uid="{00000000-0005-0000-0000-000038690000}"/>
    <cellStyle name="SAPBEXHLevel2 8 3 5 2" xfId="24686" xr:uid="{00000000-0005-0000-0000-000039690000}"/>
    <cellStyle name="SAPBEXHLevel2 8 3 5 2 2" xfId="37437" xr:uid="{00000000-0005-0000-0000-00003A690000}"/>
    <cellStyle name="SAPBEXHLevel2 8 3 6" xfId="20822" xr:uid="{00000000-0005-0000-0000-00003B690000}"/>
    <cellStyle name="SAPBEXHLevel2 8 3 6 2" xfId="33573" xr:uid="{00000000-0005-0000-0000-00003C690000}"/>
    <cellStyle name="SAPBEXHLevel2 8 4" xfId="7009" xr:uid="{00000000-0005-0000-0000-00003D690000}"/>
    <cellStyle name="SAPBEXHLevel2 8 4 2" xfId="15147" xr:uid="{00000000-0005-0000-0000-00003E690000}"/>
    <cellStyle name="SAPBEXHLevel2 8 4 2 2" xfId="28318" xr:uid="{00000000-0005-0000-0000-00003F690000}"/>
    <cellStyle name="SAPBEXHLevel2 8 4 2 2 2" xfId="41069" xr:uid="{00000000-0005-0000-0000-000040690000}"/>
    <cellStyle name="SAPBEXHLevel2 8 4 3" xfId="11511" xr:uid="{00000000-0005-0000-0000-000041690000}"/>
    <cellStyle name="SAPBEXHLevel2 8 4 3 2" xfId="24682" xr:uid="{00000000-0005-0000-0000-000042690000}"/>
    <cellStyle name="SAPBEXHLevel2 8 4 3 2 2" xfId="37433" xr:uid="{00000000-0005-0000-0000-000043690000}"/>
    <cellStyle name="SAPBEXHLevel2 8 4 4" xfId="20826" xr:uid="{00000000-0005-0000-0000-000044690000}"/>
    <cellStyle name="SAPBEXHLevel2 8 4 4 2" xfId="33577" xr:uid="{00000000-0005-0000-0000-000045690000}"/>
    <cellStyle name="SAPBEXHLevel2 8 5" xfId="7010" xr:uid="{00000000-0005-0000-0000-000046690000}"/>
    <cellStyle name="SAPBEXHLevel2 8 5 2" xfId="15148" xr:uid="{00000000-0005-0000-0000-000047690000}"/>
    <cellStyle name="SAPBEXHLevel2 8 5 2 2" xfId="28319" xr:uid="{00000000-0005-0000-0000-000048690000}"/>
    <cellStyle name="SAPBEXHLevel2 8 5 2 2 2" xfId="41070" xr:uid="{00000000-0005-0000-0000-000049690000}"/>
    <cellStyle name="SAPBEXHLevel2 8 5 3" xfId="11510" xr:uid="{00000000-0005-0000-0000-00004A690000}"/>
    <cellStyle name="SAPBEXHLevel2 8 5 3 2" xfId="24681" xr:uid="{00000000-0005-0000-0000-00004B690000}"/>
    <cellStyle name="SAPBEXHLevel2 8 5 3 2 2" xfId="37432" xr:uid="{00000000-0005-0000-0000-00004C690000}"/>
    <cellStyle name="SAPBEXHLevel2 8 5 4" xfId="20827" xr:uid="{00000000-0005-0000-0000-00004D690000}"/>
    <cellStyle name="SAPBEXHLevel2 8 5 4 2" xfId="33578" xr:uid="{00000000-0005-0000-0000-00004E690000}"/>
    <cellStyle name="SAPBEXHLevel2 8 6" xfId="7011" xr:uid="{00000000-0005-0000-0000-00004F690000}"/>
    <cellStyle name="SAPBEXHLevel2 8 6 2" xfId="15149" xr:uid="{00000000-0005-0000-0000-000050690000}"/>
    <cellStyle name="SAPBEXHLevel2 8 6 2 2" xfId="28320" xr:uid="{00000000-0005-0000-0000-000051690000}"/>
    <cellStyle name="SAPBEXHLevel2 8 6 2 2 2" xfId="41071" xr:uid="{00000000-0005-0000-0000-000052690000}"/>
    <cellStyle name="SAPBEXHLevel2 8 6 3" xfId="11509" xr:uid="{00000000-0005-0000-0000-000053690000}"/>
    <cellStyle name="SAPBEXHLevel2 8 6 3 2" xfId="24680" xr:uid="{00000000-0005-0000-0000-000054690000}"/>
    <cellStyle name="SAPBEXHLevel2 8 6 3 2 2" xfId="37431" xr:uid="{00000000-0005-0000-0000-000055690000}"/>
    <cellStyle name="SAPBEXHLevel2 8 6 4" xfId="20828" xr:uid="{00000000-0005-0000-0000-000056690000}"/>
    <cellStyle name="SAPBEXHLevel2 8 6 4 2" xfId="33579" xr:uid="{00000000-0005-0000-0000-000057690000}"/>
    <cellStyle name="SAPBEXHLevel2 8 7" xfId="11523" xr:uid="{00000000-0005-0000-0000-000058690000}"/>
    <cellStyle name="SAPBEXHLevel2 8 7 2" xfId="24694" xr:uid="{00000000-0005-0000-0000-000059690000}"/>
    <cellStyle name="SAPBEXHLevel2 8 7 2 2" xfId="37445" xr:uid="{00000000-0005-0000-0000-00005A690000}"/>
    <cellStyle name="SAPBEXHLevel2 8 8" xfId="20814" xr:uid="{00000000-0005-0000-0000-00005B690000}"/>
    <cellStyle name="SAPBEXHLevel2 8 8 2" xfId="33565" xr:uid="{00000000-0005-0000-0000-00005C690000}"/>
    <cellStyle name="SAPBEXHLevel2 9" xfId="7012" xr:uid="{00000000-0005-0000-0000-00005D690000}"/>
    <cellStyle name="SAPBEXHLevel2 9 2" xfId="7013" xr:uid="{00000000-0005-0000-0000-00005E690000}"/>
    <cellStyle name="SAPBEXHLevel2 9 2 2" xfId="7014" xr:uid="{00000000-0005-0000-0000-00005F690000}"/>
    <cellStyle name="SAPBEXHLevel2 9 2 2 2" xfId="7015" xr:uid="{00000000-0005-0000-0000-000060690000}"/>
    <cellStyle name="SAPBEXHLevel2 9 2 2 2 2" xfId="15152" xr:uid="{00000000-0005-0000-0000-000061690000}"/>
    <cellStyle name="SAPBEXHLevel2 9 2 2 2 2 2" xfId="28323" xr:uid="{00000000-0005-0000-0000-000062690000}"/>
    <cellStyle name="SAPBEXHLevel2 9 2 2 2 2 2 2" xfId="41074" xr:uid="{00000000-0005-0000-0000-000063690000}"/>
    <cellStyle name="SAPBEXHLevel2 9 2 2 2 3" xfId="11505" xr:uid="{00000000-0005-0000-0000-000064690000}"/>
    <cellStyle name="SAPBEXHLevel2 9 2 2 2 3 2" xfId="24676" xr:uid="{00000000-0005-0000-0000-000065690000}"/>
    <cellStyle name="SAPBEXHLevel2 9 2 2 2 3 2 2" xfId="37427" xr:uid="{00000000-0005-0000-0000-000066690000}"/>
    <cellStyle name="SAPBEXHLevel2 9 2 2 2 4" xfId="20832" xr:uid="{00000000-0005-0000-0000-000067690000}"/>
    <cellStyle name="SAPBEXHLevel2 9 2 2 2 4 2" xfId="33583" xr:uid="{00000000-0005-0000-0000-000068690000}"/>
    <cellStyle name="SAPBEXHLevel2 9 2 2 3" xfId="7016" xr:uid="{00000000-0005-0000-0000-000069690000}"/>
    <cellStyle name="SAPBEXHLevel2 9 2 2 3 2" xfId="15153" xr:uid="{00000000-0005-0000-0000-00006A690000}"/>
    <cellStyle name="SAPBEXHLevel2 9 2 2 3 2 2" xfId="28324" xr:uid="{00000000-0005-0000-0000-00006B690000}"/>
    <cellStyle name="SAPBEXHLevel2 9 2 2 3 2 2 2" xfId="41075" xr:uid="{00000000-0005-0000-0000-00006C690000}"/>
    <cellStyle name="SAPBEXHLevel2 9 2 2 3 3" xfId="11504" xr:uid="{00000000-0005-0000-0000-00006D690000}"/>
    <cellStyle name="SAPBEXHLevel2 9 2 2 3 3 2" xfId="24675" xr:uid="{00000000-0005-0000-0000-00006E690000}"/>
    <cellStyle name="SAPBEXHLevel2 9 2 2 3 3 2 2" xfId="37426" xr:uid="{00000000-0005-0000-0000-00006F690000}"/>
    <cellStyle name="SAPBEXHLevel2 9 2 2 3 4" xfId="20833" xr:uid="{00000000-0005-0000-0000-000070690000}"/>
    <cellStyle name="SAPBEXHLevel2 9 2 2 3 4 2" xfId="33584" xr:uid="{00000000-0005-0000-0000-000071690000}"/>
    <cellStyle name="SAPBEXHLevel2 9 2 2 4" xfId="15151" xr:uid="{00000000-0005-0000-0000-000072690000}"/>
    <cellStyle name="SAPBEXHLevel2 9 2 2 4 2" xfId="28322" xr:uid="{00000000-0005-0000-0000-000073690000}"/>
    <cellStyle name="SAPBEXHLevel2 9 2 2 4 2 2" xfId="41073" xr:uid="{00000000-0005-0000-0000-000074690000}"/>
    <cellStyle name="SAPBEXHLevel2 9 2 2 5" xfId="11506" xr:uid="{00000000-0005-0000-0000-000075690000}"/>
    <cellStyle name="SAPBEXHLevel2 9 2 2 5 2" xfId="24677" xr:uid="{00000000-0005-0000-0000-000076690000}"/>
    <cellStyle name="SAPBEXHLevel2 9 2 2 5 2 2" xfId="37428" xr:uid="{00000000-0005-0000-0000-000077690000}"/>
    <cellStyle name="SAPBEXHLevel2 9 2 2 6" xfId="20831" xr:uid="{00000000-0005-0000-0000-000078690000}"/>
    <cellStyle name="SAPBEXHLevel2 9 2 2 6 2" xfId="33582" xr:uid="{00000000-0005-0000-0000-000079690000}"/>
    <cellStyle name="SAPBEXHLevel2 9 2 3" xfId="7017" xr:uid="{00000000-0005-0000-0000-00007A690000}"/>
    <cellStyle name="SAPBEXHLevel2 9 2 3 2" xfId="15154" xr:uid="{00000000-0005-0000-0000-00007B690000}"/>
    <cellStyle name="SAPBEXHLevel2 9 2 3 2 2" xfId="28325" xr:uid="{00000000-0005-0000-0000-00007C690000}"/>
    <cellStyle name="SAPBEXHLevel2 9 2 3 2 2 2" xfId="41076" xr:uid="{00000000-0005-0000-0000-00007D690000}"/>
    <cellStyle name="SAPBEXHLevel2 9 2 3 3" xfId="11503" xr:uid="{00000000-0005-0000-0000-00007E690000}"/>
    <cellStyle name="SAPBEXHLevel2 9 2 3 3 2" xfId="24674" xr:uid="{00000000-0005-0000-0000-00007F690000}"/>
    <cellStyle name="SAPBEXHLevel2 9 2 3 3 2 2" xfId="37425" xr:uid="{00000000-0005-0000-0000-000080690000}"/>
    <cellStyle name="SAPBEXHLevel2 9 2 3 4" xfId="20834" xr:uid="{00000000-0005-0000-0000-000081690000}"/>
    <cellStyle name="SAPBEXHLevel2 9 2 3 4 2" xfId="33585" xr:uid="{00000000-0005-0000-0000-000082690000}"/>
    <cellStyle name="SAPBEXHLevel2 9 2 4" xfId="7018" xr:uid="{00000000-0005-0000-0000-000083690000}"/>
    <cellStyle name="SAPBEXHLevel2 9 2 4 2" xfId="15155" xr:uid="{00000000-0005-0000-0000-000084690000}"/>
    <cellStyle name="SAPBEXHLevel2 9 2 4 2 2" xfId="28326" xr:uid="{00000000-0005-0000-0000-000085690000}"/>
    <cellStyle name="SAPBEXHLevel2 9 2 4 2 2 2" xfId="41077" xr:uid="{00000000-0005-0000-0000-000086690000}"/>
    <cellStyle name="SAPBEXHLevel2 9 2 4 3" xfId="11502" xr:uid="{00000000-0005-0000-0000-000087690000}"/>
    <cellStyle name="SAPBEXHLevel2 9 2 4 3 2" xfId="24673" xr:uid="{00000000-0005-0000-0000-000088690000}"/>
    <cellStyle name="SAPBEXHLevel2 9 2 4 3 2 2" xfId="37424" xr:uid="{00000000-0005-0000-0000-000089690000}"/>
    <cellStyle name="SAPBEXHLevel2 9 2 4 4" xfId="20835" xr:uid="{00000000-0005-0000-0000-00008A690000}"/>
    <cellStyle name="SAPBEXHLevel2 9 2 4 4 2" xfId="33586" xr:uid="{00000000-0005-0000-0000-00008B690000}"/>
    <cellStyle name="SAPBEXHLevel2 9 2 5" xfId="15150" xr:uid="{00000000-0005-0000-0000-00008C690000}"/>
    <cellStyle name="SAPBEXHLevel2 9 2 5 2" xfId="28321" xr:uid="{00000000-0005-0000-0000-00008D690000}"/>
    <cellStyle name="SAPBEXHLevel2 9 2 5 2 2" xfId="41072" xr:uid="{00000000-0005-0000-0000-00008E690000}"/>
    <cellStyle name="SAPBEXHLevel2 9 2 6" xfId="11507" xr:uid="{00000000-0005-0000-0000-00008F690000}"/>
    <cellStyle name="SAPBEXHLevel2 9 2 6 2" xfId="24678" xr:uid="{00000000-0005-0000-0000-000090690000}"/>
    <cellStyle name="SAPBEXHLevel2 9 2 6 2 2" xfId="37429" xr:uid="{00000000-0005-0000-0000-000091690000}"/>
    <cellStyle name="SAPBEXHLevel2 9 2 7" xfId="20830" xr:uid="{00000000-0005-0000-0000-000092690000}"/>
    <cellStyle name="SAPBEXHLevel2 9 2 7 2" xfId="33581" xr:uid="{00000000-0005-0000-0000-000093690000}"/>
    <cellStyle name="SAPBEXHLevel2 9 3" xfId="7019" xr:uid="{00000000-0005-0000-0000-000094690000}"/>
    <cellStyle name="SAPBEXHLevel2 9 3 2" xfId="7020" xr:uid="{00000000-0005-0000-0000-000095690000}"/>
    <cellStyle name="SAPBEXHLevel2 9 3 2 2" xfId="15157" xr:uid="{00000000-0005-0000-0000-000096690000}"/>
    <cellStyle name="SAPBEXHLevel2 9 3 2 2 2" xfId="28328" xr:uid="{00000000-0005-0000-0000-000097690000}"/>
    <cellStyle name="SAPBEXHLevel2 9 3 2 2 2 2" xfId="41079" xr:uid="{00000000-0005-0000-0000-000098690000}"/>
    <cellStyle name="SAPBEXHLevel2 9 3 2 3" xfId="11500" xr:uid="{00000000-0005-0000-0000-000099690000}"/>
    <cellStyle name="SAPBEXHLevel2 9 3 2 3 2" xfId="24671" xr:uid="{00000000-0005-0000-0000-00009A690000}"/>
    <cellStyle name="SAPBEXHLevel2 9 3 2 3 2 2" xfId="37422" xr:uid="{00000000-0005-0000-0000-00009B690000}"/>
    <cellStyle name="SAPBEXHLevel2 9 3 2 4" xfId="20837" xr:uid="{00000000-0005-0000-0000-00009C690000}"/>
    <cellStyle name="SAPBEXHLevel2 9 3 2 4 2" xfId="33588" xr:uid="{00000000-0005-0000-0000-00009D690000}"/>
    <cellStyle name="SAPBEXHLevel2 9 3 3" xfId="7021" xr:uid="{00000000-0005-0000-0000-00009E690000}"/>
    <cellStyle name="SAPBEXHLevel2 9 3 3 2" xfId="15158" xr:uid="{00000000-0005-0000-0000-00009F690000}"/>
    <cellStyle name="SAPBEXHLevel2 9 3 3 2 2" xfId="28329" xr:uid="{00000000-0005-0000-0000-0000A0690000}"/>
    <cellStyle name="SAPBEXHLevel2 9 3 3 2 2 2" xfId="41080" xr:uid="{00000000-0005-0000-0000-0000A1690000}"/>
    <cellStyle name="SAPBEXHLevel2 9 3 3 3" xfId="11499" xr:uid="{00000000-0005-0000-0000-0000A2690000}"/>
    <cellStyle name="SAPBEXHLevel2 9 3 3 3 2" xfId="24670" xr:uid="{00000000-0005-0000-0000-0000A3690000}"/>
    <cellStyle name="SAPBEXHLevel2 9 3 3 3 2 2" xfId="37421" xr:uid="{00000000-0005-0000-0000-0000A4690000}"/>
    <cellStyle name="SAPBEXHLevel2 9 3 3 4" xfId="20838" xr:uid="{00000000-0005-0000-0000-0000A5690000}"/>
    <cellStyle name="SAPBEXHLevel2 9 3 3 4 2" xfId="33589" xr:uid="{00000000-0005-0000-0000-0000A6690000}"/>
    <cellStyle name="SAPBEXHLevel2 9 3 4" xfId="15156" xr:uid="{00000000-0005-0000-0000-0000A7690000}"/>
    <cellStyle name="SAPBEXHLevel2 9 3 4 2" xfId="28327" xr:uid="{00000000-0005-0000-0000-0000A8690000}"/>
    <cellStyle name="SAPBEXHLevel2 9 3 4 2 2" xfId="41078" xr:uid="{00000000-0005-0000-0000-0000A9690000}"/>
    <cellStyle name="SAPBEXHLevel2 9 3 5" xfId="11501" xr:uid="{00000000-0005-0000-0000-0000AA690000}"/>
    <cellStyle name="SAPBEXHLevel2 9 3 5 2" xfId="24672" xr:uid="{00000000-0005-0000-0000-0000AB690000}"/>
    <cellStyle name="SAPBEXHLevel2 9 3 5 2 2" xfId="37423" xr:uid="{00000000-0005-0000-0000-0000AC690000}"/>
    <cellStyle name="SAPBEXHLevel2 9 3 6" xfId="20836" xr:uid="{00000000-0005-0000-0000-0000AD690000}"/>
    <cellStyle name="SAPBEXHLevel2 9 3 6 2" xfId="33587" xr:uid="{00000000-0005-0000-0000-0000AE690000}"/>
    <cellStyle name="SAPBEXHLevel2 9 4" xfId="7022" xr:uid="{00000000-0005-0000-0000-0000AF690000}"/>
    <cellStyle name="SAPBEXHLevel2 9 4 2" xfId="15159" xr:uid="{00000000-0005-0000-0000-0000B0690000}"/>
    <cellStyle name="SAPBEXHLevel2 9 4 2 2" xfId="28330" xr:uid="{00000000-0005-0000-0000-0000B1690000}"/>
    <cellStyle name="SAPBEXHLevel2 9 4 2 2 2" xfId="41081" xr:uid="{00000000-0005-0000-0000-0000B2690000}"/>
    <cellStyle name="SAPBEXHLevel2 9 4 3" xfId="11498" xr:uid="{00000000-0005-0000-0000-0000B3690000}"/>
    <cellStyle name="SAPBEXHLevel2 9 4 3 2" xfId="24669" xr:uid="{00000000-0005-0000-0000-0000B4690000}"/>
    <cellStyle name="SAPBEXHLevel2 9 4 3 2 2" xfId="37420" xr:uid="{00000000-0005-0000-0000-0000B5690000}"/>
    <cellStyle name="SAPBEXHLevel2 9 4 4" xfId="20839" xr:uid="{00000000-0005-0000-0000-0000B6690000}"/>
    <cellStyle name="SAPBEXHLevel2 9 4 4 2" xfId="33590" xr:uid="{00000000-0005-0000-0000-0000B7690000}"/>
    <cellStyle name="SAPBEXHLevel2 9 5" xfId="7023" xr:uid="{00000000-0005-0000-0000-0000B8690000}"/>
    <cellStyle name="SAPBEXHLevel2 9 5 2" xfId="15160" xr:uid="{00000000-0005-0000-0000-0000B9690000}"/>
    <cellStyle name="SAPBEXHLevel2 9 5 2 2" xfId="28331" xr:uid="{00000000-0005-0000-0000-0000BA690000}"/>
    <cellStyle name="SAPBEXHLevel2 9 5 2 2 2" xfId="41082" xr:uid="{00000000-0005-0000-0000-0000BB690000}"/>
    <cellStyle name="SAPBEXHLevel2 9 5 3" xfId="11497" xr:uid="{00000000-0005-0000-0000-0000BC690000}"/>
    <cellStyle name="SAPBEXHLevel2 9 5 3 2" xfId="24668" xr:uid="{00000000-0005-0000-0000-0000BD690000}"/>
    <cellStyle name="SAPBEXHLevel2 9 5 3 2 2" xfId="37419" xr:uid="{00000000-0005-0000-0000-0000BE690000}"/>
    <cellStyle name="SAPBEXHLevel2 9 5 4" xfId="20840" xr:uid="{00000000-0005-0000-0000-0000BF690000}"/>
    <cellStyle name="SAPBEXHLevel2 9 5 4 2" xfId="33591" xr:uid="{00000000-0005-0000-0000-0000C0690000}"/>
    <cellStyle name="SAPBEXHLevel2 9 6" xfId="7024" xr:uid="{00000000-0005-0000-0000-0000C1690000}"/>
    <cellStyle name="SAPBEXHLevel2 9 6 2" xfId="15161" xr:uid="{00000000-0005-0000-0000-0000C2690000}"/>
    <cellStyle name="SAPBEXHLevel2 9 6 2 2" xfId="28332" xr:uid="{00000000-0005-0000-0000-0000C3690000}"/>
    <cellStyle name="SAPBEXHLevel2 9 6 2 2 2" xfId="41083" xr:uid="{00000000-0005-0000-0000-0000C4690000}"/>
    <cellStyle name="SAPBEXHLevel2 9 6 3" xfId="11496" xr:uid="{00000000-0005-0000-0000-0000C5690000}"/>
    <cellStyle name="SAPBEXHLevel2 9 6 3 2" xfId="24667" xr:uid="{00000000-0005-0000-0000-0000C6690000}"/>
    <cellStyle name="SAPBEXHLevel2 9 6 3 2 2" xfId="37418" xr:uid="{00000000-0005-0000-0000-0000C7690000}"/>
    <cellStyle name="SAPBEXHLevel2 9 6 4" xfId="20841" xr:uid="{00000000-0005-0000-0000-0000C8690000}"/>
    <cellStyle name="SAPBEXHLevel2 9 6 4 2" xfId="33592" xr:uid="{00000000-0005-0000-0000-0000C9690000}"/>
    <cellStyle name="SAPBEXHLevel2 9 7" xfId="11508" xr:uid="{00000000-0005-0000-0000-0000CA690000}"/>
    <cellStyle name="SAPBEXHLevel2 9 7 2" xfId="24679" xr:uid="{00000000-0005-0000-0000-0000CB690000}"/>
    <cellStyle name="SAPBEXHLevel2 9 7 2 2" xfId="37430" xr:uid="{00000000-0005-0000-0000-0000CC690000}"/>
    <cellStyle name="SAPBEXHLevel2 9 8" xfId="20829" xr:uid="{00000000-0005-0000-0000-0000CD690000}"/>
    <cellStyle name="SAPBEXHLevel2 9 8 2" xfId="33580" xr:uid="{00000000-0005-0000-0000-0000CE690000}"/>
    <cellStyle name="SAPBEXHLevel2_01 - CO23" xfId="7025" xr:uid="{00000000-0005-0000-0000-0000CF690000}"/>
    <cellStyle name="SAPBEXHLevel2X" xfId="7026" xr:uid="{00000000-0005-0000-0000-0000D0690000}"/>
    <cellStyle name="SAPBEXHLevel2X 10" xfId="7027" xr:uid="{00000000-0005-0000-0000-0000D1690000}"/>
    <cellStyle name="SAPBEXHLevel2X 10 2" xfId="7028" xr:uid="{00000000-0005-0000-0000-0000D2690000}"/>
    <cellStyle name="SAPBEXHLevel2X 10 2 2" xfId="7029" xr:uid="{00000000-0005-0000-0000-0000D3690000}"/>
    <cellStyle name="SAPBEXHLevel2X 10 2 2 2" xfId="7030" xr:uid="{00000000-0005-0000-0000-0000D4690000}"/>
    <cellStyle name="SAPBEXHLevel2X 10 2 2 2 2" xfId="11491" xr:uid="{00000000-0005-0000-0000-0000D5690000}"/>
    <cellStyle name="SAPBEXHLevel2X 10 2 2 2 2 2" xfId="24662" xr:uid="{00000000-0005-0000-0000-0000D6690000}"/>
    <cellStyle name="SAPBEXHLevel2X 10 2 2 2 2 2 2" xfId="37413" xr:uid="{00000000-0005-0000-0000-0000D7690000}"/>
    <cellStyle name="SAPBEXHLevel2X 10 2 2 2 3" xfId="20846" xr:uid="{00000000-0005-0000-0000-0000D8690000}"/>
    <cellStyle name="SAPBEXHLevel2X 10 2 2 2 3 2" xfId="33597" xr:uid="{00000000-0005-0000-0000-0000D9690000}"/>
    <cellStyle name="SAPBEXHLevel2X 10 2 2 3" xfId="11492" xr:uid="{00000000-0005-0000-0000-0000DA690000}"/>
    <cellStyle name="SAPBEXHLevel2X 10 2 2 3 2" xfId="24663" xr:uid="{00000000-0005-0000-0000-0000DB690000}"/>
    <cellStyle name="SAPBEXHLevel2X 10 2 2 3 2 2" xfId="37414" xr:uid="{00000000-0005-0000-0000-0000DC690000}"/>
    <cellStyle name="SAPBEXHLevel2X 10 2 2 4" xfId="20845" xr:uid="{00000000-0005-0000-0000-0000DD690000}"/>
    <cellStyle name="SAPBEXHLevel2X 10 2 2 4 2" xfId="33596" xr:uid="{00000000-0005-0000-0000-0000DE690000}"/>
    <cellStyle name="SAPBEXHLevel2X 10 2 3" xfId="7031" xr:uid="{00000000-0005-0000-0000-0000DF690000}"/>
    <cellStyle name="SAPBEXHLevel2X 10 2 3 2" xfId="11490" xr:uid="{00000000-0005-0000-0000-0000E0690000}"/>
    <cellStyle name="SAPBEXHLevel2X 10 2 3 2 2" xfId="24661" xr:uid="{00000000-0005-0000-0000-0000E1690000}"/>
    <cellStyle name="SAPBEXHLevel2X 10 2 3 2 2 2" xfId="37412" xr:uid="{00000000-0005-0000-0000-0000E2690000}"/>
    <cellStyle name="SAPBEXHLevel2X 10 2 3 3" xfId="20847" xr:uid="{00000000-0005-0000-0000-0000E3690000}"/>
    <cellStyle name="SAPBEXHLevel2X 10 2 3 3 2" xfId="33598" xr:uid="{00000000-0005-0000-0000-0000E4690000}"/>
    <cellStyle name="SAPBEXHLevel2X 10 2 4" xfId="11493" xr:uid="{00000000-0005-0000-0000-0000E5690000}"/>
    <cellStyle name="SAPBEXHLevel2X 10 2 4 2" xfId="24664" xr:uid="{00000000-0005-0000-0000-0000E6690000}"/>
    <cellStyle name="SAPBEXHLevel2X 10 2 4 2 2" xfId="37415" xr:uid="{00000000-0005-0000-0000-0000E7690000}"/>
    <cellStyle name="SAPBEXHLevel2X 10 2 5" xfId="20844" xr:uid="{00000000-0005-0000-0000-0000E8690000}"/>
    <cellStyle name="SAPBEXHLevel2X 10 2 5 2" xfId="33595" xr:uid="{00000000-0005-0000-0000-0000E9690000}"/>
    <cellStyle name="SAPBEXHLevel2X 10 3" xfId="7032" xr:uid="{00000000-0005-0000-0000-0000EA690000}"/>
    <cellStyle name="SAPBEXHLevel2X 10 3 2" xfId="11489" xr:uid="{00000000-0005-0000-0000-0000EB690000}"/>
    <cellStyle name="SAPBEXHLevel2X 10 3 2 2" xfId="24660" xr:uid="{00000000-0005-0000-0000-0000EC690000}"/>
    <cellStyle name="SAPBEXHLevel2X 10 3 2 2 2" xfId="37411" xr:uid="{00000000-0005-0000-0000-0000ED690000}"/>
    <cellStyle name="SAPBEXHLevel2X 10 3 3" xfId="20848" xr:uid="{00000000-0005-0000-0000-0000EE690000}"/>
    <cellStyle name="SAPBEXHLevel2X 10 3 3 2" xfId="33599" xr:uid="{00000000-0005-0000-0000-0000EF690000}"/>
    <cellStyle name="SAPBEXHLevel2X 10 4" xfId="11494" xr:uid="{00000000-0005-0000-0000-0000F0690000}"/>
    <cellStyle name="SAPBEXHLevel2X 10 4 2" xfId="24665" xr:uid="{00000000-0005-0000-0000-0000F1690000}"/>
    <cellStyle name="SAPBEXHLevel2X 10 4 2 2" xfId="37416" xr:uid="{00000000-0005-0000-0000-0000F2690000}"/>
    <cellStyle name="SAPBEXHLevel2X 10 5" xfId="20843" xr:uid="{00000000-0005-0000-0000-0000F3690000}"/>
    <cellStyle name="SAPBEXHLevel2X 10 5 2" xfId="33594" xr:uid="{00000000-0005-0000-0000-0000F4690000}"/>
    <cellStyle name="SAPBEXHLevel2X 11" xfId="7033" xr:uid="{00000000-0005-0000-0000-0000F5690000}"/>
    <cellStyle name="SAPBEXHLevel2X 11 2" xfId="7034" xr:uid="{00000000-0005-0000-0000-0000F6690000}"/>
    <cellStyle name="SAPBEXHLevel2X 11 2 2" xfId="7035" xr:uid="{00000000-0005-0000-0000-0000F7690000}"/>
    <cellStyle name="SAPBEXHLevel2X 11 2 2 2" xfId="7036" xr:uid="{00000000-0005-0000-0000-0000F8690000}"/>
    <cellStyle name="SAPBEXHLevel2X 11 2 2 2 2" xfId="11485" xr:uid="{00000000-0005-0000-0000-0000F9690000}"/>
    <cellStyle name="SAPBEXHLevel2X 11 2 2 2 2 2" xfId="24656" xr:uid="{00000000-0005-0000-0000-0000FA690000}"/>
    <cellStyle name="SAPBEXHLevel2X 11 2 2 2 2 2 2" xfId="37407" xr:uid="{00000000-0005-0000-0000-0000FB690000}"/>
    <cellStyle name="SAPBEXHLevel2X 11 2 2 2 3" xfId="20852" xr:uid="{00000000-0005-0000-0000-0000FC690000}"/>
    <cellStyle name="SAPBEXHLevel2X 11 2 2 2 3 2" xfId="33603" xr:uid="{00000000-0005-0000-0000-0000FD690000}"/>
    <cellStyle name="SAPBEXHLevel2X 11 2 2 3" xfId="11486" xr:uid="{00000000-0005-0000-0000-0000FE690000}"/>
    <cellStyle name="SAPBEXHLevel2X 11 2 2 3 2" xfId="24657" xr:uid="{00000000-0005-0000-0000-0000FF690000}"/>
    <cellStyle name="SAPBEXHLevel2X 11 2 2 3 2 2" xfId="37408" xr:uid="{00000000-0005-0000-0000-0000006A0000}"/>
    <cellStyle name="SAPBEXHLevel2X 11 2 2 4" xfId="20851" xr:uid="{00000000-0005-0000-0000-0000016A0000}"/>
    <cellStyle name="SAPBEXHLevel2X 11 2 2 4 2" xfId="33602" xr:uid="{00000000-0005-0000-0000-0000026A0000}"/>
    <cellStyle name="SAPBEXHLevel2X 11 2 3" xfId="7037" xr:uid="{00000000-0005-0000-0000-0000036A0000}"/>
    <cellStyle name="SAPBEXHLevel2X 11 2 3 2" xfId="11484" xr:uid="{00000000-0005-0000-0000-0000046A0000}"/>
    <cellStyle name="SAPBEXHLevel2X 11 2 3 2 2" xfId="24655" xr:uid="{00000000-0005-0000-0000-0000056A0000}"/>
    <cellStyle name="SAPBEXHLevel2X 11 2 3 2 2 2" xfId="37406" xr:uid="{00000000-0005-0000-0000-0000066A0000}"/>
    <cellStyle name="SAPBEXHLevel2X 11 2 3 3" xfId="20853" xr:uid="{00000000-0005-0000-0000-0000076A0000}"/>
    <cellStyle name="SAPBEXHLevel2X 11 2 3 3 2" xfId="33604" xr:uid="{00000000-0005-0000-0000-0000086A0000}"/>
    <cellStyle name="SAPBEXHLevel2X 11 2 4" xfId="11487" xr:uid="{00000000-0005-0000-0000-0000096A0000}"/>
    <cellStyle name="SAPBEXHLevel2X 11 2 4 2" xfId="24658" xr:uid="{00000000-0005-0000-0000-00000A6A0000}"/>
    <cellStyle name="SAPBEXHLevel2X 11 2 4 2 2" xfId="37409" xr:uid="{00000000-0005-0000-0000-00000B6A0000}"/>
    <cellStyle name="SAPBEXHLevel2X 11 2 5" xfId="20850" xr:uid="{00000000-0005-0000-0000-00000C6A0000}"/>
    <cellStyle name="SAPBEXHLevel2X 11 2 5 2" xfId="33601" xr:uid="{00000000-0005-0000-0000-00000D6A0000}"/>
    <cellStyle name="SAPBEXHLevel2X 11 3" xfId="7038" xr:uid="{00000000-0005-0000-0000-00000E6A0000}"/>
    <cellStyle name="SAPBEXHLevel2X 11 3 2" xfId="11483" xr:uid="{00000000-0005-0000-0000-00000F6A0000}"/>
    <cellStyle name="SAPBEXHLevel2X 11 3 2 2" xfId="24654" xr:uid="{00000000-0005-0000-0000-0000106A0000}"/>
    <cellStyle name="SAPBEXHLevel2X 11 3 2 2 2" xfId="37405" xr:uid="{00000000-0005-0000-0000-0000116A0000}"/>
    <cellStyle name="SAPBEXHLevel2X 11 3 3" xfId="20854" xr:uid="{00000000-0005-0000-0000-0000126A0000}"/>
    <cellStyle name="SAPBEXHLevel2X 11 3 3 2" xfId="33605" xr:uid="{00000000-0005-0000-0000-0000136A0000}"/>
    <cellStyle name="SAPBEXHLevel2X 11 4" xfId="11488" xr:uid="{00000000-0005-0000-0000-0000146A0000}"/>
    <cellStyle name="SAPBEXHLevel2X 11 4 2" xfId="24659" xr:uid="{00000000-0005-0000-0000-0000156A0000}"/>
    <cellStyle name="SAPBEXHLevel2X 11 4 2 2" xfId="37410" xr:uid="{00000000-0005-0000-0000-0000166A0000}"/>
    <cellStyle name="SAPBEXHLevel2X 11 5" xfId="20849" xr:uid="{00000000-0005-0000-0000-0000176A0000}"/>
    <cellStyle name="SAPBEXHLevel2X 11 5 2" xfId="33600" xr:uid="{00000000-0005-0000-0000-0000186A0000}"/>
    <cellStyle name="SAPBEXHLevel2X 12" xfId="7039" xr:uid="{00000000-0005-0000-0000-0000196A0000}"/>
    <cellStyle name="SAPBEXHLevel2X 12 2" xfId="7040" xr:uid="{00000000-0005-0000-0000-00001A6A0000}"/>
    <cellStyle name="SAPBEXHLevel2X 12 2 2" xfId="7041" xr:uid="{00000000-0005-0000-0000-00001B6A0000}"/>
    <cellStyle name="SAPBEXHLevel2X 12 2 2 2" xfId="7042" xr:uid="{00000000-0005-0000-0000-00001C6A0000}"/>
    <cellStyle name="SAPBEXHLevel2X 12 2 2 2 2" xfId="11479" xr:uid="{00000000-0005-0000-0000-00001D6A0000}"/>
    <cellStyle name="SAPBEXHLevel2X 12 2 2 2 2 2" xfId="24650" xr:uid="{00000000-0005-0000-0000-00001E6A0000}"/>
    <cellStyle name="SAPBEXHLevel2X 12 2 2 2 2 2 2" xfId="37401" xr:uid="{00000000-0005-0000-0000-00001F6A0000}"/>
    <cellStyle name="SAPBEXHLevel2X 12 2 2 2 3" xfId="20858" xr:uid="{00000000-0005-0000-0000-0000206A0000}"/>
    <cellStyle name="SAPBEXHLevel2X 12 2 2 2 3 2" xfId="33609" xr:uid="{00000000-0005-0000-0000-0000216A0000}"/>
    <cellStyle name="SAPBEXHLevel2X 12 2 2 3" xfId="11480" xr:uid="{00000000-0005-0000-0000-0000226A0000}"/>
    <cellStyle name="SAPBEXHLevel2X 12 2 2 3 2" xfId="24651" xr:uid="{00000000-0005-0000-0000-0000236A0000}"/>
    <cellStyle name="SAPBEXHLevel2X 12 2 2 3 2 2" xfId="37402" xr:uid="{00000000-0005-0000-0000-0000246A0000}"/>
    <cellStyle name="SAPBEXHLevel2X 12 2 2 4" xfId="20857" xr:uid="{00000000-0005-0000-0000-0000256A0000}"/>
    <cellStyle name="SAPBEXHLevel2X 12 2 2 4 2" xfId="33608" xr:uid="{00000000-0005-0000-0000-0000266A0000}"/>
    <cellStyle name="SAPBEXHLevel2X 12 2 3" xfId="7043" xr:uid="{00000000-0005-0000-0000-0000276A0000}"/>
    <cellStyle name="SAPBEXHLevel2X 12 2 3 2" xfId="11478" xr:uid="{00000000-0005-0000-0000-0000286A0000}"/>
    <cellStyle name="SAPBEXHLevel2X 12 2 3 2 2" xfId="24649" xr:uid="{00000000-0005-0000-0000-0000296A0000}"/>
    <cellStyle name="SAPBEXHLevel2X 12 2 3 2 2 2" xfId="37400" xr:uid="{00000000-0005-0000-0000-00002A6A0000}"/>
    <cellStyle name="SAPBEXHLevel2X 12 2 3 3" xfId="20859" xr:uid="{00000000-0005-0000-0000-00002B6A0000}"/>
    <cellStyle name="SAPBEXHLevel2X 12 2 3 3 2" xfId="33610" xr:uid="{00000000-0005-0000-0000-00002C6A0000}"/>
    <cellStyle name="SAPBEXHLevel2X 12 2 4" xfId="11481" xr:uid="{00000000-0005-0000-0000-00002D6A0000}"/>
    <cellStyle name="SAPBEXHLevel2X 12 2 4 2" xfId="24652" xr:uid="{00000000-0005-0000-0000-00002E6A0000}"/>
    <cellStyle name="SAPBEXHLevel2X 12 2 4 2 2" xfId="37403" xr:uid="{00000000-0005-0000-0000-00002F6A0000}"/>
    <cellStyle name="SAPBEXHLevel2X 12 2 5" xfId="20856" xr:uid="{00000000-0005-0000-0000-0000306A0000}"/>
    <cellStyle name="SAPBEXHLevel2X 12 2 5 2" xfId="33607" xr:uid="{00000000-0005-0000-0000-0000316A0000}"/>
    <cellStyle name="SAPBEXHLevel2X 12 3" xfId="7044" xr:uid="{00000000-0005-0000-0000-0000326A0000}"/>
    <cellStyle name="SAPBEXHLevel2X 12 3 2" xfId="11477" xr:uid="{00000000-0005-0000-0000-0000336A0000}"/>
    <cellStyle name="SAPBEXHLevel2X 12 3 2 2" xfId="24648" xr:uid="{00000000-0005-0000-0000-0000346A0000}"/>
    <cellStyle name="SAPBEXHLevel2X 12 3 2 2 2" xfId="37399" xr:uid="{00000000-0005-0000-0000-0000356A0000}"/>
    <cellStyle name="SAPBEXHLevel2X 12 3 3" xfId="20860" xr:uid="{00000000-0005-0000-0000-0000366A0000}"/>
    <cellStyle name="SAPBEXHLevel2X 12 3 3 2" xfId="33611" xr:uid="{00000000-0005-0000-0000-0000376A0000}"/>
    <cellStyle name="SAPBEXHLevel2X 12 4" xfId="11482" xr:uid="{00000000-0005-0000-0000-0000386A0000}"/>
    <cellStyle name="SAPBEXHLevel2X 12 4 2" xfId="24653" xr:uid="{00000000-0005-0000-0000-0000396A0000}"/>
    <cellStyle name="SAPBEXHLevel2X 12 4 2 2" xfId="37404" xr:uid="{00000000-0005-0000-0000-00003A6A0000}"/>
    <cellStyle name="SAPBEXHLevel2X 12 5" xfId="20855" xr:uid="{00000000-0005-0000-0000-00003B6A0000}"/>
    <cellStyle name="SAPBEXHLevel2X 12 5 2" xfId="33606" xr:uid="{00000000-0005-0000-0000-00003C6A0000}"/>
    <cellStyle name="SAPBEXHLevel2X 13" xfId="7045" xr:uid="{00000000-0005-0000-0000-00003D6A0000}"/>
    <cellStyle name="SAPBEXHLevel2X 13 2" xfId="7046" xr:uid="{00000000-0005-0000-0000-00003E6A0000}"/>
    <cellStyle name="SAPBEXHLevel2X 13 2 2" xfId="7047" xr:uid="{00000000-0005-0000-0000-00003F6A0000}"/>
    <cellStyle name="SAPBEXHLevel2X 13 2 2 2" xfId="7048" xr:uid="{00000000-0005-0000-0000-0000406A0000}"/>
    <cellStyle name="SAPBEXHLevel2X 13 2 2 2 2" xfId="11473" xr:uid="{00000000-0005-0000-0000-0000416A0000}"/>
    <cellStyle name="SAPBEXHLevel2X 13 2 2 2 2 2" xfId="24644" xr:uid="{00000000-0005-0000-0000-0000426A0000}"/>
    <cellStyle name="SAPBEXHLevel2X 13 2 2 2 2 2 2" xfId="37395" xr:uid="{00000000-0005-0000-0000-0000436A0000}"/>
    <cellStyle name="SAPBEXHLevel2X 13 2 2 2 3" xfId="20864" xr:uid="{00000000-0005-0000-0000-0000446A0000}"/>
    <cellStyle name="SAPBEXHLevel2X 13 2 2 2 3 2" xfId="33615" xr:uid="{00000000-0005-0000-0000-0000456A0000}"/>
    <cellStyle name="SAPBEXHLevel2X 13 2 2 3" xfId="11474" xr:uid="{00000000-0005-0000-0000-0000466A0000}"/>
    <cellStyle name="SAPBEXHLevel2X 13 2 2 3 2" xfId="24645" xr:uid="{00000000-0005-0000-0000-0000476A0000}"/>
    <cellStyle name="SAPBEXHLevel2X 13 2 2 3 2 2" xfId="37396" xr:uid="{00000000-0005-0000-0000-0000486A0000}"/>
    <cellStyle name="SAPBEXHLevel2X 13 2 2 4" xfId="20863" xr:uid="{00000000-0005-0000-0000-0000496A0000}"/>
    <cellStyle name="SAPBEXHLevel2X 13 2 2 4 2" xfId="33614" xr:uid="{00000000-0005-0000-0000-00004A6A0000}"/>
    <cellStyle name="SAPBEXHLevel2X 13 2 3" xfId="7049" xr:uid="{00000000-0005-0000-0000-00004B6A0000}"/>
    <cellStyle name="SAPBEXHLevel2X 13 2 3 2" xfId="11472" xr:uid="{00000000-0005-0000-0000-00004C6A0000}"/>
    <cellStyle name="SAPBEXHLevel2X 13 2 3 2 2" xfId="24643" xr:uid="{00000000-0005-0000-0000-00004D6A0000}"/>
    <cellStyle name="SAPBEXHLevel2X 13 2 3 2 2 2" xfId="37394" xr:uid="{00000000-0005-0000-0000-00004E6A0000}"/>
    <cellStyle name="SAPBEXHLevel2X 13 2 3 3" xfId="20865" xr:uid="{00000000-0005-0000-0000-00004F6A0000}"/>
    <cellStyle name="SAPBEXHLevel2X 13 2 3 3 2" xfId="33616" xr:uid="{00000000-0005-0000-0000-0000506A0000}"/>
    <cellStyle name="SAPBEXHLevel2X 13 2 4" xfId="11475" xr:uid="{00000000-0005-0000-0000-0000516A0000}"/>
    <cellStyle name="SAPBEXHLevel2X 13 2 4 2" xfId="24646" xr:uid="{00000000-0005-0000-0000-0000526A0000}"/>
    <cellStyle name="SAPBEXHLevel2X 13 2 4 2 2" xfId="37397" xr:uid="{00000000-0005-0000-0000-0000536A0000}"/>
    <cellStyle name="SAPBEXHLevel2X 13 2 5" xfId="20862" xr:uid="{00000000-0005-0000-0000-0000546A0000}"/>
    <cellStyle name="SAPBEXHLevel2X 13 2 5 2" xfId="33613" xr:uid="{00000000-0005-0000-0000-0000556A0000}"/>
    <cellStyle name="SAPBEXHLevel2X 13 3" xfId="7050" xr:uid="{00000000-0005-0000-0000-0000566A0000}"/>
    <cellStyle name="SAPBEXHLevel2X 13 3 2" xfId="11471" xr:uid="{00000000-0005-0000-0000-0000576A0000}"/>
    <cellStyle name="SAPBEXHLevel2X 13 3 2 2" xfId="24642" xr:uid="{00000000-0005-0000-0000-0000586A0000}"/>
    <cellStyle name="SAPBEXHLevel2X 13 3 2 2 2" xfId="37393" xr:uid="{00000000-0005-0000-0000-0000596A0000}"/>
    <cellStyle name="SAPBEXHLevel2X 13 3 3" xfId="20866" xr:uid="{00000000-0005-0000-0000-00005A6A0000}"/>
    <cellStyle name="SAPBEXHLevel2X 13 3 3 2" xfId="33617" xr:uid="{00000000-0005-0000-0000-00005B6A0000}"/>
    <cellStyle name="SAPBEXHLevel2X 13 4" xfId="11476" xr:uid="{00000000-0005-0000-0000-00005C6A0000}"/>
    <cellStyle name="SAPBEXHLevel2X 13 4 2" xfId="24647" xr:uid="{00000000-0005-0000-0000-00005D6A0000}"/>
    <cellStyle name="SAPBEXHLevel2X 13 4 2 2" xfId="37398" xr:uid="{00000000-0005-0000-0000-00005E6A0000}"/>
    <cellStyle name="SAPBEXHLevel2X 13 5" xfId="20861" xr:uid="{00000000-0005-0000-0000-00005F6A0000}"/>
    <cellStyle name="SAPBEXHLevel2X 13 5 2" xfId="33612" xr:uid="{00000000-0005-0000-0000-0000606A0000}"/>
    <cellStyle name="SAPBEXHLevel2X 14" xfId="7051" xr:uid="{00000000-0005-0000-0000-0000616A0000}"/>
    <cellStyle name="SAPBEXHLevel2X 14 2" xfId="7052" xr:uid="{00000000-0005-0000-0000-0000626A0000}"/>
    <cellStyle name="SAPBEXHLevel2X 14 2 2" xfId="7053" xr:uid="{00000000-0005-0000-0000-0000636A0000}"/>
    <cellStyle name="SAPBEXHLevel2X 14 2 2 2" xfId="7054" xr:uid="{00000000-0005-0000-0000-0000646A0000}"/>
    <cellStyle name="SAPBEXHLevel2X 14 2 2 2 2" xfId="11467" xr:uid="{00000000-0005-0000-0000-0000656A0000}"/>
    <cellStyle name="SAPBEXHLevel2X 14 2 2 2 2 2" xfId="24638" xr:uid="{00000000-0005-0000-0000-0000666A0000}"/>
    <cellStyle name="SAPBEXHLevel2X 14 2 2 2 2 2 2" xfId="37389" xr:uid="{00000000-0005-0000-0000-0000676A0000}"/>
    <cellStyle name="SAPBEXHLevel2X 14 2 2 2 3" xfId="20870" xr:uid="{00000000-0005-0000-0000-0000686A0000}"/>
    <cellStyle name="SAPBEXHLevel2X 14 2 2 2 3 2" xfId="33621" xr:uid="{00000000-0005-0000-0000-0000696A0000}"/>
    <cellStyle name="SAPBEXHLevel2X 14 2 2 3" xfId="11468" xr:uid="{00000000-0005-0000-0000-00006A6A0000}"/>
    <cellStyle name="SAPBEXHLevel2X 14 2 2 3 2" xfId="24639" xr:uid="{00000000-0005-0000-0000-00006B6A0000}"/>
    <cellStyle name="SAPBEXHLevel2X 14 2 2 3 2 2" xfId="37390" xr:uid="{00000000-0005-0000-0000-00006C6A0000}"/>
    <cellStyle name="SAPBEXHLevel2X 14 2 2 4" xfId="20869" xr:uid="{00000000-0005-0000-0000-00006D6A0000}"/>
    <cellStyle name="SAPBEXHLevel2X 14 2 2 4 2" xfId="33620" xr:uid="{00000000-0005-0000-0000-00006E6A0000}"/>
    <cellStyle name="SAPBEXHLevel2X 14 2 3" xfId="7055" xr:uid="{00000000-0005-0000-0000-00006F6A0000}"/>
    <cellStyle name="SAPBEXHLevel2X 14 2 3 2" xfId="11466" xr:uid="{00000000-0005-0000-0000-0000706A0000}"/>
    <cellStyle name="SAPBEXHLevel2X 14 2 3 2 2" xfId="24637" xr:uid="{00000000-0005-0000-0000-0000716A0000}"/>
    <cellStyle name="SAPBEXHLevel2X 14 2 3 2 2 2" xfId="37388" xr:uid="{00000000-0005-0000-0000-0000726A0000}"/>
    <cellStyle name="SAPBEXHLevel2X 14 2 3 3" xfId="20871" xr:uid="{00000000-0005-0000-0000-0000736A0000}"/>
    <cellStyle name="SAPBEXHLevel2X 14 2 3 3 2" xfId="33622" xr:uid="{00000000-0005-0000-0000-0000746A0000}"/>
    <cellStyle name="SAPBEXHLevel2X 14 2 4" xfId="11469" xr:uid="{00000000-0005-0000-0000-0000756A0000}"/>
    <cellStyle name="SAPBEXHLevel2X 14 2 4 2" xfId="24640" xr:uid="{00000000-0005-0000-0000-0000766A0000}"/>
    <cellStyle name="SAPBEXHLevel2X 14 2 4 2 2" xfId="37391" xr:uid="{00000000-0005-0000-0000-0000776A0000}"/>
    <cellStyle name="SAPBEXHLevel2X 14 2 5" xfId="20868" xr:uid="{00000000-0005-0000-0000-0000786A0000}"/>
    <cellStyle name="SAPBEXHLevel2X 14 2 5 2" xfId="33619" xr:uid="{00000000-0005-0000-0000-0000796A0000}"/>
    <cellStyle name="SAPBEXHLevel2X 14 3" xfId="7056" xr:uid="{00000000-0005-0000-0000-00007A6A0000}"/>
    <cellStyle name="SAPBEXHLevel2X 14 3 2" xfId="11465" xr:uid="{00000000-0005-0000-0000-00007B6A0000}"/>
    <cellStyle name="SAPBEXHLevel2X 14 3 2 2" xfId="24636" xr:uid="{00000000-0005-0000-0000-00007C6A0000}"/>
    <cellStyle name="SAPBEXHLevel2X 14 3 2 2 2" xfId="37387" xr:uid="{00000000-0005-0000-0000-00007D6A0000}"/>
    <cellStyle name="SAPBEXHLevel2X 14 3 3" xfId="20872" xr:uid="{00000000-0005-0000-0000-00007E6A0000}"/>
    <cellStyle name="SAPBEXHLevel2X 14 3 3 2" xfId="33623" xr:uid="{00000000-0005-0000-0000-00007F6A0000}"/>
    <cellStyle name="SAPBEXHLevel2X 14 4" xfId="11470" xr:uid="{00000000-0005-0000-0000-0000806A0000}"/>
    <cellStyle name="SAPBEXHLevel2X 14 4 2" xfId="24641" xr:uid="{00000000-0005-0000-0000-0000816A0000}"/>
    <cellStyle name="SAPBEXHLevel2X 14 4 2 2" xfId="37392" xr:uid="{00000000-0005-0000-0000-0000826A0000}"/>
    <cellStyle name="SAPBEXHLevel2X 14 5" xfId="20867" xr:uid="{00000000-0005-0000-0000-0000836A0000}"/>
    <cellStyle name="SAPBEXHLevel2X 14 5 2" xfId="33618" xr:uid="{00000000-0005-0000-0000-0000846A0000}"/>
    <cellStyle name="SAPBEXHLevel2X 15" xfId="7057" xr:uid="{00000000-0005-0000-0000-0000856A0000}"/>
    <cellStyle name="SAPBEXHLevel2X 15 2" xfId="7058" xr:uid="{00000000-0005-0000-0000-0000866A0000}"/>
    <cellStyle name="SAPBEXHLevel2X 15 2 2" xfId="7059" xr:uid="{00000000-0005-0000-0000-0000876A0000}"/>
    <cellStyle name="SAPBEXHLevel2X 15 2 2 2" xfId="7060" xr:uid="{00000000-0005-0000-0000-0000886A0000}"/>
    <cellStyle name="SAPBEXHLevel2X 15 2 2 2 2" xfId="11461" xr:uid="{00000000-0005-0000-0000-0000896A0000}"/>
    <cellStyle name="SAPBEXHLevel2X 15 2 2 2 2 2" xfId="24632" xr:uid="{00000000-0005-0000-0000-00008A6A0000}"/>
    <cellStyle name="SAPBEXHLevel2X 15 2 2 2 2 2 2" xfId="37383" xr:uid="{00000000-0005-0000-0000-00008B6A0000}"/>
    <cellStyle name="SAPBEXHLevel2X 15 2 2 2 3" xfId="20876" xr:uid="{00000000-0005-0000-0000-00008C6A0000}"/>
    <cellStyle name="SAPBEXHLevel2X 15 2 2 2 3 2" xfId="33627" xr:uid="{00000000-0005-0000-0000-00008D6A0000}"/>
    <cellStyle name="SAPBEXHLevel2X 15 2 2 3" xfId="11462" xr:uid="{00000000-0005-0000-0000-00008E6A0000}"/>
    <cellStyle name="SAPBEXHLevel2X 15 2 2 3 2" xfId="24633" xr:uid="{00000000-0005-0000-0000-00008F6A0000}"/>
    <cellStyle name="SAPBEXHLevel2X 15 2 2 3 2 2" xfId="37384" xr:uid="{00000000-0005-0000-0000-0000906A0000}"/>
    <cellStyle name="SAPBEXHLevel2X 15 2 2 4" xfId="20875" xr:uid="{00000000-0005-0000-0000-0000916A0000}"/>
    <cellStyle name="SAPBEXHLevel2X 15 2 2 4 2" xfId="33626" xr:uid="{00000000-0005-0000-0000-0000926A0000}"/>
    <cellStyle name="SAPBEXHLevel2X 15 2 3" xfId="7061" xr:uid="{00000000-0005-0000-0000-0000936A0000}"/>
    <cellStyle name="SAPBEXHLevel2X 15 2 3 2" xfId="11460" xr:uid="{00000000-0005-0000-0000-0000946A0000}"/>
    <cellStyle name="SAPBEXHLevel2X 15 2 3 2 2" xfId="24631" xr:uid="{00000000-0005-0000-0000-0000956A0000}"/>
    <cellStyle name="SAPBEXHLevel2X 15 2 3 2 2 2" xfId="37382" xr:uid="{00000000-0005-0000-0000-0000966A0000}"/>
    <cellStyle name="SAPBEXHLevel2X 15 2 3 3" xfId="20877" xr:uid="{00000000-0005-0000-0000-0000976A0000}"/>
    <cellStyle name="SAPBEXHLevel2X 15 2 3 3 2" xfId="33628" xr:uid="{00000000-0005-0000-0000-0000986A0000}"/>
    <cellStyle name="SAPBEXHLevel2X 15 2 4" xfId="11463" xr:uid="{00000000-0005-0000-0000-0000996A0000}"/>
    <cellStyle name="SAPBEXHLevel2X 15 2 4 2" xfId="24634" xr:uid="{00000000-0005-0000-0000-00009A6A0000}"/>
    <cellStyle name="SAPBEXHLevel2X 15 2 4 2 2" xfId="37385" xr:uid="{00000000-0005-0000-0000-00009B6A0000}"/>
    <cellStyle name="SAPBEXHLevel2X 15 2 5" xfId="20874" xr:uid="{00000000-0005-0000-0000-00009C6A0000}"/>
    <cellStyle name="SAPBEXHLevel2X 15 2 5 2" xfId="33625" xr:uid="{00000000-0005-0000-0000-00009D6A0000}"/>
    <cellStyle name="SAPBEXHLevel2X 15 3" xfId="7062" xr:uid="{00000000-0005-0000-0000-00009E6A0000}"/>
    <cellStyle name="SAPBEXHLevel2X 15 3 2" xfId="11459" xr:uid="{00000000-0005-0000-0000-00009F6A0000}"/>
    <cellStyle name="SAPBEXHLevel2X 15 3 2 2" xfId="24630" xr:uid="{00000000-0005-0000-0000-0000A06A0000}"/>
    <cellStyle name="SAPBEXHLevel2X 15 3 2 2 2" xfId="37381" xr:uid="{00000000-0005-0000-0000-0000A16A0000}"/>
    <cellStyle name="SAPBEXHLevel2X 15 3 3" xfId="20878" xr:uid="{00000000-0005-0000-0000-0000A26A0000}"/>
    <cellStyle name="SAPBEXHLevel2X 15 3 3 2" xfId="33629" xr:uid="{00000000-0005-0000-0000-0000A36A0000}"/>
    <cellStyle name="SAPBEXHLevel2X 15 4" xfId="11464" xr:uid="{00000000-0005-0000-0000-0000A46A0000}"/>
    <cellStyle name="SAPBEXHLevel2X 15 4 2" xfId="24635" xr:uid="{00000000-0005-0000-0000-0000A56A0000}"/>
    <cellStyle name="SAPBEXHLevel2X 15 4 2 2" xfId="37386" xr:uid="{00000000-0005-0000-0000-0000A66A0000}"/>
    <cellStyle name="SAPBEXHLevel2X 15 5" xfId="20873" xr:uid="{00000000-0005-0000-0000-0000A76A0000}"/>
    <cellStyle name="SAPBEXHLevel2X 15 5 2" xfId="33624" xr:uid="{00000000-0005-0000-0000-0000A86A0000}"/>
    <cellStyle name="SAPBEXHLevel2X 16" xfId="7063" xr:uid="{00000000-0005-0000-0000-0000A96A0000}"/>
    <cellStyle name="SAPBEXHLevel2X 16 2" xfId="7064" xr:uid="{00000000-0005-0000-0000-0000AA6A0000}"/>
    <cellStyle name="SAPBEXHLevel2X 16 2 2" xfId="7065" xr:uid="{00000000-0005-0000-0000-0000AB6A0000}"/>
    <cellStyle name="SAPBEXHLevel2X 16 2 2 2" xfId="7066" xr:uid="{00000000-0005-0000-0000-0000AC6A0000}"/>
    <cellStyle name="SAPBEXHLevel2X 16 2 2 2 2" xfId="11455" xr:uid="{00000000-0005-0000-0000-0000AD6A0000}"/>
    <cellStyle name="SAPBEXHLevel2X 16 2 2 2 2 2" xfId="24626" xr:uid="{00000000-0005-0000-0000-0000AE6A0000}"/>
    <cellStyle name="SAPBEXHLevel2X 16 2 2 2 2 2 2" xfId="37377" xr:uid="{00000000-0005-0000-0000-0000AF6A0000}"/>
    <cellStyle name="SAPBEXHLevel2X 16 2 2 2 3" xfId="20882" xr:uid="{00000000-0005-0000-0000-0000B06A0000}"/>
    <cellStyle name="SAPBEXHLevel2X 16 2 2 2 3 2" xfId="33633" xr:uid="{00000000-0005-0000-0000-0000B16A0000}"/>
    <cellStyle name="SAPBEXHLevel2X 16 2 2 3" xfId="11456" xr:uid="{00000000-0005-0000-0000-0000B26A0000}"/>
    <cellStyle name="SAPBEXHLevel2X 16 2 2 3 2" xfId="24627" xr:uid="{00000000-0005-0000-0000-0000B36A0000}"/>
    <cellStyle name="SAPBEXHLevel2X 16 2 2 3 2 2" xfId="37378" xr:uid="{00000000-0005-0000-0000-0000B46A0000}"/>
    <cellStyle name="SAPBEXHLevel2X 16 2 2 4" xfId="20881" xr:uid="{00000000-0005-0000-0000-0000B56A0000}"/>
    <cellStyle name="SAPBEXHLevel2X 16 2 2 4 2" xfId="33632" xr:uid="{00000000-0005-0000-0000-0000B66A0000}"/>
    <cellStyle name="SAPBEXHLevel2X 16 2 3" xfId="7067" xr:uid="{00000000-0005-0000-0000-0000B76A0000}"/>
    <cellStyle name="SAPBEXHLevel2X 16 2 3 2" xfId="11454" xr:uid="{00000000-0005-0000-0000-0000B86A0000}"/>
    <cellStyle name="SAPBEXHLevel2X 16 2 3 2 2" xfId="24625" xr:uid="{00000000-0005-0000-0000-0000B96A0000}"/>
    <cellStyle name="SAPBEXHLevel2X 16 2 3 2 2 2" xfId="37376" xr:uid="{00000000-0005-0000-0000-0000BA6A0000}"/>
    <cellStyle name="SAPBEXHLevel2X 16 2 3 3" xfId="20883" xr:uid="{00000000-0005-0000-0000-0000BB6A0000}"/>
    <cellStyle name="SAPBEXHLevel2X 16 2 3 3 2" xfId="33634" xr:uid="{00000000-0005-0000-0000-0000BC6A0000}"/>
    <cellStyle name="SAPBEXHLevel2X 16 2 4" xfId="11457" xr:uid="{00000000-0005-0000-0000-0000BD6A0000}"/>
    <cellStyle name="SAPBEXHLevel2X 16 2 4 2" xfId="24628" xr:uid="{00000000-0005-0000-0000-0000BE6A0000}"/>
    <cellStyle name="SAPBEXHLevel2X 16 2 4 2 2" xfId="37379" xr:uid="{00000000-0005-0000-0000-0000BF6A0000}"/>
    <cellStyle name="SAPBEXHLevel2X 16 2 5" xfId="20880" xr:uid="{00000000-0005-0000-0000-0000C06A0000}"/>
    <cellStyle name="SAPBEXHLevel2X 16 2 5 2" xfId="33631" xr:uid="{00000000-0005-0000-0000-0000C16A0000}"/>
    <cellStyle name="SAPBEXHLevel2X 16 3" xfId="7068" xr:uid="{00000000-0005-0000-0000-0000C26A0000}"/>
    <cellStyle name="SAPBEXHLevel2X 16 3 2" xfId="11453" xr:uid="{00000000-0005-0000-0000-0000C36A0000}"/>
    <cellStyle name="SAPBEXHLevel2X 16 3 2 2" xfId="24624" xr:uid="{00000000-0005-0000-0000-0000C46A0000}"/>
    <cellStyle name="SAPBEXHLevel2X 16 3 2 2 2" xfId="37375" xr:uid="{00000000-0005-0000-0000-0000C56A0000}"/>
    <cellStyle name="SAPBEXHLevel2X 16 3 3" xfId="20884" xr:uid="{00000000-0005-0000-0000-0000C66A0000}"/>
    <cellStyle name="SAPBEXHLevel2X 16 3 3 2" xfId="33635" xr:uid="{00000000-0005-0000-0000-0000C76A0000}"/>
    <cellStyle name="SAPBEXHLevel2X 16 4" xfId="11458" xr:uid="{00000000-0005-0000-0000-0000C86A0000}"/>
    <cellStyle name="SAPBEXHLevel2X 16 4 2" xfId="24629" xr:uid="{00000000-0005-0000-0000-0000C96A0000}"/>
    <cellStyle name="SAPBEXHLevel2X 16 4 2 2" xfId="37380" xr:uid="{00000000-0005-0000-0000-0000CA6A0000}"/>
    <cellStyle name="SAPBEXHLevel2X 16 5" xfId="20879" xr:uid="{00000000-0005-0000-0000-0000CB6A0000}"/>
    <cellStyle name="SAPBEXHLevel2X 16 5 2" xfId="33630" xr:uid="{00000000-0005-0000-0000-0000CC6A0000}"/>
    <cellStyle name="SAPBEXHLevel2X 17" xfId="7069" xr:uid="{00000000-0005-0000-0000-0000CD6A0000}"/>
    <cellStyle name="SAPBEXHLevel2X 17 2" xfId="7070" xr:uid="{00000000-0005-0000-0000-0000CE6A0000}"/>
    <cellStyle name="SAPBEXHLevel2X 17 2 2" xfId="7071" xr:uid="{00000000-0005-0000-0000-0000CF6A0000}"/>
    <cellStyle name="SAPBEXHLevel2X 17 2 2 2" xfId="7072" xr:uid="{00000000-0005-0000-0000-0000D06A0000}"/>
    <cellStyle name="SAPBEXHLevel2X 17 2 2 2 2" xfId="11449" xr:uid="{00000000-0005-0000-0000-0000D16A0000}"/>
    <cellStyle name="SAPBEXHLevel2X 17 2 2 2 2 2" xfId="24620" xr:uid="{00000000-0005-0000-0000-0000D26A0000}"/>
    <cellStyle name="SAPBEXHLevel2X 17 2 2 2 2 2 2" xfId="37371" xr:uid="{00000000-0005-0000-0000-0000D36A0000}"/>
    <cellStyle name="SAPBEXHLevel2X 17 2 2 2 3" xfId="20888" xr:uid="{00000000-0005-0000-0000-0000D46A0000}"/>
    <cellStyle name="SAPBEXHLevel2X 17 2 2 2 3 2" xfId="33639" xr:uid="{00000000-0005-0000-0000-0000D56A0000}"/>
    <cellStyle name="SAPBEXHLevel2X 17 2 2 3" xfId="11450" xr:uid="{00000000-0005-0000-0000-0000D66A0000}"/>
    <cellStyle name="SAPBEXHLevel2X 17 2 2 3 2" xfId="24621" xr:uid="{00000000-0005-0000-0000-0000D76A0000}"/>
    <cellStyle name="SAPBEXHLevel2X 17 2 2 3 2 2" xfId="37372" xr:uid="{00000000-0005-0000-0000-0000D86A0000}"/>
    <cellStyle name="SAPBEXHLevel2X 17 2 2 4" xfId="20887" xr:uid="{00000000-0005-0000-0000-0000D96A0000}"/>
    <cellStyle name="SAPBEXHLevel2X 17 2 2 4 2" xfId="33638" xr:uid="{00000000-0005-0000-0000-0000DA6A0000}"/>
    <cellStyle name="SAPBEXHLevel2X 17 2 3" xfId="7073" xr:uid="{00000000-0005-0000-0000-0000DB6A0000}"/>
    <cellStyle name="SAPBEXHLevel2X 17 2 3 2" xfId="11448" xr:uid="{00000000-0005-0000-0000-0000DC6A0000}"/>
    <cellStyle name="SAPBEXHLevel2X 17 2 3 2 2" xfId="24619" xr:uid="{00000000-0005-0000-0000-0000DD6A0000}"/>
    <cellStyle name="SAPBEXHLevel2X 17 2 3 2 2 2" xfId="37370" xr:uid="{00000000-0005-0000-0000-0000DE6A0000}"/>
    <cellStyle name="SAPBEXHLevel2X 17 2 3 3" xfId="20889" xr:uid="{00000000-0005-0000-0000-0000DF6A0000}"/>
    <cellStyle name="SAPBEXHLevel2X 17 2 3 3 2" xfId="33640" xr:uid="{00000000-0005-0000-0000-0000E06A0000}"/>
    <cellStyle name="SAPBEXHLevel2X 17 2 4" xfId="11451" xr:uid="{00000000-0005-0000-0000-0000E16A0000}"/>
    <cellStyle name="SAPBEXHLevel2X 17 2 4 2" xfId="24622" xr:uid="{00000000-0005-0000-0000-0000E26A0000}"/>
    <cellStyle name="SAPBEXHLevel2X 17 2 4 2 2" xfId="37373" xr:uid="{00000000-0005-0000-0000-0000E36A0000}"/>
    <cellStyle name="SAPBEXHLevel2X 17 2 5" xfId="20886" xr:uid="{00000000-0005-0000-0000-0000E46A0000}"/>
    <cellStyle name="SAPBEXHLevel2X 17 2 5 2" xfId="33637" xr:uid="{00000000-0005-0000-0000-0000E56A0000}"/>
    <cellStyle name="SAPBEXHLevel2X 17 3" xfId="7074" xr:uid="{00000000-0005-0000-0000-0000E66A0000}"/>
    <cellStyle name="SAPBEXHLevel2X 17 3 2" xfId="11447" xr:uid="{00000000-0005-0000-0000-0000E76A0000}"/>
    <cellStyle name="SAPBEXHLevel2X 17 3 2 2" xfId="24618" xr:uid="{00000000-0005-0000-0000-0000E86A0000}"/>
    <cellStyle name="SAPBEXHLevel2X 17 3 2 2 2" xfId="37369" xr:uid="{00000000-0005-0000-0000-0000E96A0000}"/>
    <cellStyle name="SAPBEXHLevel2X 17 3 3" xfId="20890" xr:uid="{00000000-0005-0000-0000-0000EA6A0000}"/>
    <cellStyle name="SAPBEXHLevel2X 17 3 3 2" xfId="33641" xr:uid="{00000000-0005-0000-0000-0000EB6A0000}"/>
    <cellStyle name="SAPBEXHLevel2X 17 4" xfId="11452" xr:uid="{00000000-0005-0000-0000-0000EC6A0000}"/>
    <cellStyle name="SAPBEXHLevel2X 17 4 2" xfId="24623" xr:uid="{00000000-0005-0000-0000-0000ED6A0000}"/>
    <cellStyle name="SAPBEXHLevel2X 17 4 2 2" xfId="37374" xr:uid="{00000000-0005-0000-0000-0000EE6A0000}"/>
    <cellStyle name="SAPBEXHLevel2X 17 5" xfId="20885" xr:uid="{00000000-0005-0000-0000-0000EF6A0000}"/>
    <cellStyle name="SAPBEXHLevel2X 17 5 2" xfId="33636" xr:uid="{00000000-0005-0000-0000-0000F06A0000}"/>
    <cellStyle name="SAPBEXHLevel2X 18" xfId="7075" xr:uid="{00000000-0005-0000-0000-0000F16A0000}"/>
    <cellStyle name="SAPBEXHLevel2X 18 2" xfId="7076" xr:uid="{00000000-0005-0000-0000-0000F26A0000}"/>
    <cellStyle name="SAPBEXHLevel2X 18 2 2" xfId="7077" xr:uid="{00000000-0005-0000-0000-0000F36A0000}"/>
    <cellStyle name="SAPBEXHLevel2X 18 2 2 2" xfId="7078" xr:uid="{00000000-0005-0000-0000-0000F46A0000}"/>
    <cellStyle name="SAPBEXHLevel2X 18 2 2 2 2" xfId="11443" xr:uid="{00000000-0005-0000-0000-0000F56A0000}"/>
    <cellStyle name="SAPBEXHLevel2X 18 2 2 2 2 2" xfId="24614" xr:uid="{00000000-0005-0000-0000-0000F66A0000}"/>
    <cellStyle name="SAPBEXHLevel2X 18 2 2 2 2 2 2" xfId="37365" xr:uid="{00000000-0005-0000-0000-0000F76A0000}"/>
    <cellStyle name="SAPBEXHLevel2X 18 2 2 2 3" xfId="20894" xr:uid="{00000000-0005-0000-0000-0000F86A0000}"/>
    <cellStyle name="SAPBEXHLevel2X 18 2 2 2 3 2" xfId="33645" xr:uid="{00000000-0005-0000-0000-0000F96A0000}"/>
    <cellStyle name="SAPBEXHLevel2X 18 2 2 3" xfId="11444" xr:uid="{00000000-0005-0000-0000-0000FA6A0000}"/>
    <cellStyle name="SAPBEXHLevel2X 18 2 2 3 2" xfId="24615" xr:uid="{00000000-0005-0000-0000-0000FB6A0000}"/>
    <cellStyle name="SAPBEXHLevel2X 18 2 2 3 2 2" xfId="37366" xr:uid="{00000000-0005-0000-0000-0000FC6A0000}"/>
    <cellStyle name="SAPBEXHLevel2X 18 2 2 4" xfId="20893" xr:uid="{00000000-0005-0000-0000-0000FD6A0000}"/>
    <cellStyle name="SAPBEXHLevel2X 18 2 2 4 2" xfId="33644" xr:uid="{00000000-0005-0000-0000-0000FE6A0000}"/>
    <cellStyle name="SAPBEXHLevel2X 18 2 3" xfId="7079" xr:uid="{00000000-0005-0000-0000-0000FF6A0000}"/>
    <cellStyle name="SAPBEXHLevel2X 18 2 3 2" xfId="11442" xr:uid="{00000000-0005-0000-0000-0000006B0000}"/>
    <cellStyle name="SAPBEXHLevel2X 18 2 3 2 2" xfId="24613" xr:uid="{00000000-0005-0000-0000-0000016B0000}"/>
    <cellStyle name="SAPBEXHLevel2X 18 2 3 2 2 2" xfId="37364" xr:uid="{00000000-0005-0000-0000-0000026B0000}"/>
    <cellStyle name="SAPBEXHLevel2X 18 2 3 3" xfId="20895" xr:uid="{00000000-0005-0000-0000-0000036B0000}"/>
    <cellStyle name="SAPBEXHLevel2X 18 2 3 3 2" xfId="33646" xr:uid="{00000000-0005-0000-0000-0000046B0000}"/>
    <cellStyle name="SAPBEXHLevel2X 18 2 4" xfId="11445" xr:uid="{00000000-0005-0000-0000-0000056B0000}"/>
    <cellStyle name="SAPBEXHLevel2X 18 2 4 2" xfId="24616" xr:uid="{00000000-0005-0000-0000-0000066B0000}"/>
    <cellStyle name="SAPBEXHLevel2X 18 2 4 2 2" xfId="37367" xr:uid="{00000000-0005-0000-0000-0000076B0000}"/>
    <cellStyle name="SAPBEXHLevel2X 18 2 5" xfId="20892" xr:uid="{00000000-0005-0000-0000-0000086B0000}"/>
    <cellStyle name="SAPBEXHLevel2X 18 2 5 2" xfId="33643" xr:uid="{00000000-0005-0000-0000-0000096B0000}"/>
    <cellStyle name="SAPBEXHLevel2X 18 3" xfId="7080" xr:uid="{00000000-0005-0000-0000-00000A6B0000}"/>
    <cellStyle name="SAPBEXHLevel2X 18 3 2" xfId="11441" xr:uid="{00000000-0005-0000-0000-00000B6B0000}"/>
    <cellStyle name="SAPBEXHLevel2X 18 3 2 2" xfId="24612" xr:uid="{00000000-0005-0000-0000-00000C6B0000}"/>
    <cellStyle name="SAPBEXHLevel2X 18 3 2 2 2" xfId="37363" xr:uid="{00000000-0005-0000-0000-00000D6B0000}"/>
    <cellStyle name="SAPBEXHLevel2X 18 3 3" xfId="20896" xr:uid="{00000000-0005-0000-0000-00000E6B0000}"/>
    <cellStyle name="SAPBEXHLevel2X 18 3 3 2" xfId="33647" xr:uid="{00000000-0005-0000-0000-00000F6B0000}"/>
    <cellStyle name="SAPBEXHLevel2X 18 4" xfId="11446" xr:uid="{00000000-0005-0000-0000-0000106B0000}"/>
    <cellStyle name="SAPBEXHLevel2X 18 4 2" xfId="24617" xr:uid="{00000000-0005-0000-0000-0000116B0000}"/>
    <cellStyle name="SAPBEXHLevel2X 18 4 2 2" xfId="37368" xr:uid="{00000000-0005-0000-0000-0000126B0000}"/>
    <cellStyle name="SAPBEXHLevel2X 18 5" xfId="20891" xr:uid="{00000000-0005-0000-0000-0000136B0000}"/>
    <cellStyle name="SAPBEXHLevel2X 18 5 2" xfId="33642" xr:uid="{00000000-0005-0000-0000-0000146B0000}"/>
    <cellStyle name="SAPBEXHLevel2X 19" xfId="7081" xr:uid="{00000000-0005-0000-0000-0000156B0000}"/>
    <cellStyle name="SAPBEXHLevel2X 19 2" xfId="7082" xr:uid="{00000000-0005-0000-0000-0000166B0000}"/>
    <cellStyle name="SAPBEXHLevel2X 19 2 2" xfId="7083" xr:uid="{00000000-0005-0000-0000-0000176B0000}"/>
    <cellStyle name="SAPBEXHLevel2X 19 2 2 2" xfId="7084" xr:uid="{00000000-0005-0000-0000-0000186B0000}"/>
    <cellStyle name="SAPBEXHLevel2X 19 2 2 2 2" xfId="10222" xr:uid="{00000000-0005-0000-0000-0000196B0000}"/>
    <cellStyle name="SAPBEXHLevel2X 19 2 2 2 2 2" xfId="23399" xr:uid="{00000000-0005-0000-0000-00001A6B0000}"/>
    <cellStyle name="SAPBEXHLevel2X 19 2 2 2 2 2 2" xfId="36150" xr:uid="{00000000-0005-0000-0000-00001B6B0000}"/>
    <cellStyle name="SAPBEXHLevel2X 19 2 2 2 3" xfId="20900" xr:uid="{00000000-0005-0000-0000-00001C6B0000}"/>
    <cellStyle name="SAPBEXHLevel2X 19 2 2 2 3 2" xfId="33651" xr:uid="{00000000-0005-0000-0000-00001D6B0000}"/>
    <cellStyle name="SAPBEXHLevel2X 19 2 2 3" xfId="10223" xr:uid="{00000000-0005-0000-0000-00001E6B0000}"/>
    <cellStyle name="SAPBEXHLevel2X 19 2 2 3 2" xfId="23400" xr:uid="{00000000-0005-0000-0000-00001F6B0000}"/>
    <cellStyle name="SAPBEXHLevel2X 19 2 2 3 2 2" xfId="36151" xr:uid="{00000000-0005-0000-0000-0000206B0000}"/>
    <cellStyle name="SAPBEXHLevel2X 19 2 2 4" xfId="20899" xr:uid="{00000000-0005-0000-0000-0000216B0000}"/>
    <cellStyle name="SAPBEXHLevel2X 19 2 2 4 2" xfId="33650" xr:uid="{00000000-0005-0000-0000-0000226B0000}"/>
    <cellStyle name="SAPBEXHLevel2X 19 2 3" xfId="7085" xr:uid="{00000000-0005-0000-0000-0000236B0000}"/>
    <cellStyle name="SAPBEXHLevel2X 19 2 3 2" xfId="10221" xr:uid="{00000000-0005-0000-0000-0000246B0000}"/>
    <cellStyle name="SAPBEXHLevel2X 19 2 3 2 2" xfId="23398" xr:uid="{00000000-0005-0000-0000-0000256B0000}"/>
    <cellStyle name="SAPBEXHLevel2X 19 2 3 2 2 2" xfId="36149" xr:uid="{00000000-0005-0000-0000-0000266B0000}"/>
    <cellStyle name="SAPBEXHLevel2X 19 2 3 3" xfId="20901" xr:uid="{00000000-0005-0000-0000-0000276B0000}"/>
    <cellStyle name="SAPBEXHLevel2X 19 2 3 3 2" xfId="33652" xr:uid="{00000000-0005-0000-0000-0000286B0000}"/>
    <cellStyle name="SAPBEXHLevel2X 19 2 4" xfId="11240" xr:uid="{00000000-0005-0000-0000-0000296B0000}"/>
    <cellStyle name="SAPBEXHLevel2X 19 2 4 2" xfId="24411" xr:uid="{00000000-0005-0000-0000-00002A6B0000}"/>
    <cellStyle name="SAPBEXHLevel2X 19 2 4 2 2" xfId="37162" xr:uid="{00000000-0005-0000-0000-00002B6B0000}"/>
    <cellStyle name="SAPBEXHLevel2X 19 2 5" xfId="20898" xr:uid="{00000000-0005-0000-0000-00002C6B0000}"/>
    <cellStyle name="SAPBEXHLevel2X 19 2 5 2" xfId="33649" xr:uid="{00000000-0005-0000-0000-00002D6B0000}"/>
    <cellStyle name="SAPBEXHLevel2X 19 3" xfId="7086" xr:uid="{00000000-0005-0000-0000-00002E6B0000}"/>
    <cellStyle name="SAPBEXHLevel2X 19 3 2" xfId="10220" xr:uid="{00000000-0005-0000-0000-00002F6B0000}"/>
    <cellStyle name="SAPBEXHLevel2X 19 3 2 2" xfId="23397" xr:uid="{00000000-0005-0000-0000-0000306B0000}"/>
    <cellStyle name="SAPBEXHLevel2X 19 3 2 2 2" xfId="36148" xr:uid="{00000000-0005-0000-0000-0000316B0000}"/>
    <cellStyle name="SAPBEXHLevel2X 19 3 3" xfId="20902" xr:uid="{00000000-0005-0000-0000-0000326B0000}"/>
    <cellStyle name="SAPBEXHLevel2X 19 3 3 2" xfId="33653" xr:uid="{00000000-0005-0000-0000-0000336B0000}"/>
    <cellStyle name="SAPBEXHLevel2X 19 4" xfId="11416" xr:uid="{00000000-0005-0000-0000-0000346B0000}"/>
    <cellStyle name="SAPBEXHLevel2X 19 4 2" xfId="24587" xr:uid="{00000000-0005-0000-0000-0000356B0000}"/>
    <cellStyle name="SAPBEXHLevel2X 19 4 2 2" xfId="37338" xr:uid="{00000000-0005-0000-0000-0000366B0000}"/>
    <cellStyle name="SAPBEXHLevel2X 19 5" xfId="20897" xr:uid="{00000000-0005-0000-0000-0000376B0000}"/>
    <cellStyle name="SAPBEXHLevel2X 19 5 2" xfId="33648" xr:uid="{00000000-0005-0000-0000-0000386B0000}"/>
    <cellStyle name="SAPBEXHLevel2X 2" xfId="7087" xr:uid="{00000000-0005-0000-0000-0000396B0000}"/>
    <cellStyle name="SAPBEXHLevel2X 2 2" xfId="7088" xr:uid="{00000000-0005-0000-0000-00003A6B0000}"/>
    <cellStyle name="SAPBEXHLevel2X 2 2 2" xfId="7089" xr:uid="{00000000-0005-0000-0000-00003B6B0000}"/>
    <cellStyle name="SAPBEXHLevel2X 2 2 2 2" xfId="7090" xr:uid="{00000000-0005-0000-0000-00003C6B0000}"/>
    <cellStyle name="SAPBEXHLevel2X 2 2 2 2 2" xfId="7091" xr:uid="{00000000-0005-0000-0000-00003D6B0000}"/>
    <cellStyle name="SAPBEXHLevel2X 2 2 2 2 2 2" xfId="7092" xr:uid="{00000000-0005-0000-0000-00003E6B0000}"/>
    <cellStyle name="SAPBEXHLevel2X 2 2 2 2 2 2 2" xfId="11128" xr:uid="{00000000-0005-0000-0000-00003F6B0000}"/>
    <cellStyle name="SAPBEXHLevel2X 2 2 2 2 2 2 2 2" xfId="24299" xr:uid="{00000000-0005-0000-0000-0000406B0000}"/>
    <cellStyle name="SAPBEXHLevel2X 2 2 2 2 2 2 2 2 2" xfId="37050" xr:uid="{00000000-0005-0000-0000-0000416B0000}"/>
    <cellStyle name="SAPBEXHLevel2X 2 2 2 2 2 2 3" xfId="20908" xr:uid="{00000000-0005-0000-0000-0000426B0000}"/>
    <cellStyle name="SAPBEXHLevel2X 2 2 2 2 2 2 3 2" xfId="33659" xr:uid="{00000000-0005-0000-0000-0000436B0000}"/>
    <cellStyle name="SAPBEXHLevel2X 2 2 2 2 2 3" xfId="11129" xr:uid="{00000000-0005-0000-0000-0000446B0000}"/>
    <cellStyle name="SAPBEXHLevel2X 2 2 2 2 2 3 2" xfId="24300" xr:uid="{00000000-0005-0000-0000-0000456B0000}"/>
    <cellStyle name="SAPBEXHLevel2X 2 2 2 2 2 3 2 2" xfId="37051" xr:uid="{00000000-0005-0000-0000-0000466B0000}"/>
    <cellStyle name="SAPBEXHLevel2X 2 2 2 2 2 4" xfId="20907" xr:uid="{00000000-0005-0000-0000-0000476B0000}"/>
    <cellStyle name="SAPBEXHLevel2X 2 2 2 2 2 4 2" xfId="33658" xr:uid="{00000000-0005-0000-0000-0000486B0000}"/>
    <cellStyle name="SAPBEXHLevel2X 2 2 2 2 3" xfId="7093" xr:uid="{00000000-0005-0000-0000-0000496B0000}"/>
    <cellStyle name="SAPBEXHLevel2X 2 2 2 2 3 2" xfId="11127" xr:uid="{00000000-0005-0000-0000-00004A6B0000}"/>
    <cellStyle name="SAPBEXHLevel2X 2 2 2 2 3 2 2" xfId="24298" xr:uid="{00000000-0005-0000-0000-00004B6B0000}"/>
    <cellStyle name="SAPBEXHLevel2X 2 2 2 2 3 2 2 2" xfId="37049" xr:uid="{00000000-0005-0000-0000-00004C6B0000}"/>
    <cellStyle name="SAPBEXHLevel2X 2 2 2 2 3 3" xfId="20909" xr:uid="{00000000-0005-0000-0000-00004D6B0000}"/>
    <cellStyle name="SAPBEXHLevel2X 2 2 2 2 3 3 2" xfId="33660" xr:uid="{00000000-0005-0000-0000-00004E6B0000}"/>
    <cellStyle name="SAPBEXHLevel2X 2 2 2 2 4" xfId="10216" xr:uid="{00000000-0005-0000-0000-00004F6B0000}"/>
    <cellStyle name="SAPBEXHLevel2X 2 2 2 2 4 2" xfId="23393" xr:uid="{00000000-0005-0000-0000-0000506B0000}"/>
    <cellStyle name="SAPBEXHLevel2X 2 2 2 2 4 2 2" xfId="36144" xr:uid="{00000000-0005-0000-0000-0000516B0000}"/>
    <cellStyle name="SAPBEXHLevel2X 2 2 2 2 5" xfId="20906" xr:uid="{00000000-0005-0000-0000-0000526B0000}"/>
    <cellStyle name="SAPBEXHLevel2X 2 2 2 2 5 2" xfId="33657" xr:uid="{00000000-0005-0000-0000-0000536B0000}"/>
    <cellStyle name="SAPBEXHLevel2X 2 2 2 3" xfId="7094" xr:uid="{00000000-0005-0000-0000-0000546B0000}"/>
    <cellStyle name="SAPBEXHLevel2X 2 2 2 3 2" xfId="11126" xr:uid="{00000000-0005-0000-0000-0000556B0000}"/>
    <cellStyle name="SAPBEXHLevel2X 2 2 2 3 2 2" xfId="24297" xr:uid="{00000000-0005-0000-0000-0000566B0000}"/>
    <cellStyle name="SAPBEXHLevel2X 2 2 2 3 2 2 2" xfId="37048" xr:uid="{00000000-0005-0000-0000-0000576B0000}"/>
    <cellStyle name="SAPBEXHLevel2X 2 2 2 3 3" xfId="20910" xr:uid="{00000000-0005-0000-0000-0000586B0000}"/>
    <cellStyle name="SAPBEXHLevel2X 2 2 2 3 3 2" xfId="33661" xr:uid="{00000000-0005-0000-0000-0000596B0000}"/>
    <cellStyle name="SAPBEXHLevel2X 2 2 2 4" xfId="7095" xr:uid="{00000000-0005-0000-0000-00005A6B0000}"/>
    <cellStyle name="SAPBEXHLevel2X 2 2 2 4 2" xfId="11125" xr:uid="{00000000-0005-0000-0000-00005B6B0000}"/>
    <cellStyle name="SAPBEXHLevel2X 2 2 2 4 2 2" xfId="24296" xr:uid="{00000000-0005-0000-0000-00005C6B0000}"/>
    <cellStyle name="SAPBEXHLevel2X 2 2 2 4 2 2 2" xfId="37047" xr:uid="{00000000-0005-0000-0000-00005D6B0000}"/>
    <cellStyle name="SAPBEXHLevel2X 2 2 2 4 3" xfId="20911" xr:uid="{00000000-0005-0000-0000-00005E6B0000}"/>
    <cellStyle name="SAPBEXHLevel2X 2 2 2 4 3 2" xfId="33662" xr:uid="{00000000-0005-0000-0000-00005F6B0000}"/>
    <cellStyle name="SAPBEXHLevel2X 2 2 2 5" xfId="10217" xr:uid="{00000000-0005-0000-0000-0000606B0000}"/>
    <cellStyle name="SAPBEXHLevel2X 2 2 2 5 2" xfId="23394" xr:uid="{00000000-0005-0000-0000-0000616B0000}"/>
    <cellStyle name="SAPBEXHLevel2X 2 2 2 5 2 2" xfId="36145" xr:uid="{00000000-0005-0000-0000-0000626B0000}"/>
    <cellStyle name="SAPBEXHLevel2X 2 2 2 6" xfId="20905" xr:uid="{00000000-0005-0000-0000-0000636B0000}"/>
    <cellStyle name="SAPBEXHLevel2X 2 2 2 6 2" xfId="33656" xr:uid="{00000000-0005-0000-0000-0000646B0000}"/>
    <cellStyle name="SAPBEXHLevel2X 2 2 3" xfId="7096" xr:uid="{00000000-0005-0000-0000-0000656B0000}"/>
    <cellStyle name="SAPBEXHLevel2X 2 2 3 2" xfId="7097" xr:uid="{00000000-0005-0000-0000-0000666B0000}"/>
    <cellStyle name="SAPBEXHLevel2X 2 2 3 2 2" xfId="7098" xr:uid="{00000000-0005-0000-0000-0000676B0000}"/>
    <cellStyle name="SAPBEXHLevel2X 2 2 3 2 2 2" xfId="11122" xr:uid="{00000000-0005-0000-0000-0000686B0000}"/>
    <cellStyle name="SAPBEXHLevel2X 2 2 3 2 2 2 2" xfId="24293" xr:uid="{00000000-0005-0000-0000-0000696B0000}"/>
    <cellStyle name="SAPBEXHLevel2X 2 2 3 2 2 2 2 2" xfId="37044" xr:uid="{00000000-0005-0000-0000-00006A6B0000}"/>
    <cellStyle name="SAPBEXHLevel2X 2 2 3 2 2 3" xfId="20914" xr:uid="{00000000-0005-0000-0000-00006B6B0000}"/>
    <cellStyle name="SAPBEXHLevel2X 2 2 3 2 2 3 2" xfId="33665" xr:uid="{00000000-0005-0000-0000-00006C6B0000}"/>
    <cellStyle name="SAPBEXHLevel2X 2 2 3 2 3" xfId="11123" xr:uid="{00000000-0005-0000-0000-00006D6B0000}"/>
    <cellStyle name="SAPBEXHLevel2X 2 2 3 2 3 2" xfId="24294" xr:uid="{00000000-0005-0000-0000-00006E6B0000}"/>
    <cellStyle name="SAPBEXHLevel2X 2 2 3 2 3 2 2" xfId="37045" xr:uid="{00000000-0005-0000-0000-00006F6B0000}"/>
    <cellStyle name="SAPBEXHLevel2X 2 2 3 2 4" xfId="20913" xr:uid="{00000000-0005-0000-0000-0000706B0000}"/>
    <cellStyle name="SAPBEXHLevel2X 2 2 3 2 4 2" xfId="33664" xr:uid="{00000000-0005-0000-0000-0000716B0000}"/>
    <cellStyle name="SAPBEXHLevel2X 2 2 3 3" xfId="7099" xr:uid="{00000000-0005-0000-0000-0000726B0000}"/>
    <cellStyle name="SAPBEXHLevel2X 2 2 3 3 2" xfId="11121" xr:uid="{00000000-0005-0000-0000-0000736B0000}"/>
    <cellStyle name="SAPBEXHLevel2X 2 2 3 3 2 2" xfId="24292" xr:uid="{00000000-0005-0000-0000-0000746B0000}"/>
    <cellStyle name="SAPBEXHLevel2X 2 2 3 3 2 2 2" xfId="37043" xr:uid="{00000000-0005-0000-0000-0000756B0000}"/>
    <cellStyle name="SAPBEXHLevel2X 2 2 3 3 3" xfId="20915" xr:uid="{00000000-0005-0000-0000-0000766B0000}"/>
    <cellStyle name="SAPBEXHLevel2X 2 2 3 3 3 2" xfId="33666" xr:uid="{00000000-0005-0000-0000-0000776B0000}"/>
    <cellStyle name="SAPBEXHLevel2X 2 2 3 4" xfId="11124" xr:uid="{00000000-0005-0000-0000-0000786B0000}"/>
    <cellStyle name="SAPBEXHLevel2X 2 2 3 4 2" xfId="24295" xr:uid="{00000000-0005-0000-0000-0000796B0000}"/>
    <cellStyle name="SAPBEXHLevel2X 2 2 3 4 2 2" xfId="37046" xr:uid="{00000000-0005-0000-0000-00007A6B0000}"/>
    <cellStyle name="SAPBEXHLevel2X 2 2 3 5" xfId="20912" xr:uid="{00000000-0005-0000-0000-00007B6B0000}"/>
    <cellStyle name="SAPBEXHLevel2X 2 2 3 5 2" xfId="33663" xr:uid="{00000000-0005-0000-0000-00007C6B0000}"/>
    <cellStyle name="SAPBEXHLevel2X 2 2 4" xfId="7100" xr:uid="{00000000-0005-0000-0000-00007D6B0000}"/>
    <cellStyle name="SAPBEXHLevel2X 2 2 4 2" xfId="11120" xr:uid="{00000000-0005-0000-0000-00007E6B0000}"/>
    <cellStyle name="SAPBEXHLevel2X 2 2 4 2 2" xfId="24291" xr:uid="{00000000-0005-0000-0000-00007F6B0000}"/>
    <cellStyle name="SAPBEXHLevel2X 2 2 4 2 2 2" xfId="37042" xr:uid="{00000000-0005-0000-0000-0000806B0000}"/>
    <cellStyle name="SAPBEXHLevel2X 2 2 4 3" xfId="20916" xr:uid="{00000000-0005-0000-0000-0000816B0000}"/>
    <cellStyle name="SAPBEXHLevel2X 2 2 4 3 2" xfId="33667" xr:uid="{00000000-0005-0000-0000-0000826B0000}"/>
    <cellStyle name="SAPBEXHLevel2X 2 2 5" xfId="10218" xr:uid="{00000000-0005-0000-0000-0000836B0000}"/>
    <cellStyle name="SAPBEXHLevel2X 2 2 5 2" xfId="23395" xr:uid="{00000000-0005-0000-0000-0000846B0000}"/>
    <cellStyle name="SAPBEXHLevel2X 2 2 5 2 2" xfId="36146" xr:uid="{00000000-0005-0000-0000-0000856B0000}"/>
    <cellStyle name="SAPBEXHLevel2X 2 2 6" xfId="20904" xr:uid="{00000000-0005-0000-0000-0000866B0000}"/>
    <cellStyle name="SAPBEXHLevel2X 2 2 6 2" xfId="33655" xr:uid="{00000000-0005-0000-0000-0000876B0000}"/>
    <cellStyle name="SAPBEXHLevel2X 2 3" xfId="7101" xr:uid="{00000000-0005-0000-0000-0000886B0000}"/>
    <cellStyle name="SAPBEXHLevel2X 2 3 2" xfId="7102" xr:uid="{00000000-0005-0000-0000-0000896B0000}"/>
    <cellStyle name="SAPBEXHLevel2X 2 3 2 2" xfId="7103" xr:uid="{00000000-0005-0000-0000-00008A6B0000}"/>
    <cellStyle name="SAPBEXHLevel2X 2 3 2 2 2" xfId="7104" xr:uid="{00000000-0005-0000-0000-00008B6B0000}"/>
    <cellStyle name="SAPBEXHLevel2X 2 3 2 2 2 2" xfId="11116" xr:uid="{00000000-0005-0000-0000-00008C6B0000}"/>
    <cellStyle name="SAPBEXHLevel2X 2 3 2 2 2 2 2" xfId="24287" xr:uid="{00000000-0005-0000-0000-00008D6B0000}"/>
    <cellStyle name="SAPBEXHLevel2X 2 3 2 2 2 2 2 2" xfId="37038" xr:uid="{00000000-0005-0000-0000-00008E6B0000}"/>
    <cellStyle name="SAPBEXHLevel2X 2 3 2 2 2 3" xfId="20920" xr:uid="{00000000-0005-0000-0000-00008F6B0000}"/>
    <cellStyle name="SAPBEXHLevel2X 2 3 2 2 2 3 2" xfId="33671" xr:uid="{00000000-0005-0000-0000-0000906B0000}"/>
    <cellStyle name="SAPBEXHLevel2X 2 3 2 2 3" xfId="11117" xr:uid="{00000000-0005-0000-0000-0000916B0000}"/>
    <cellStyle name="SAPBEXHLevel2X 2 3 2 2 3 2" xfId="24288" xr:uid="{00000000-0005-0000-0000-0000926B0000}"/>
    <cellStyle name="SAPBEXHLevel2X 2 3 2 2 3 2 2" xfId="37039" xr:uid="{00000000-0005-0000-0000-0000936B0000}"/>
    <cellStyle name="SAPBEXHLevel2X 2 3 2 2 4" xfId="20919" xr:uid="{00000000-0005-0000-0000-0000946B0000}"/>
    <cellStyle name="SAPBEXHLevel2X 2 3 2 2 4 2" xfId="33670" xr:uid="{00000000-0005-0000-0000-0000956B0000}"/>
    <cellStyle name="SAPBEXHLevel2X 2 3 2 3" xfId="7105" xr:uid="{00000000-0005-0000-0000-0000966B0000}"/>
    <cellStyle name="SAPBEXHLevel2X 2 3 2 3 2" xfId="11115" xr:uid="{00000000-0005-0000-0000-0000976B0000}"/>
    <cellStyle name="SAPBEXHLevel2X 2 3 2 3 2 2" xfId="24286" xr:uid="{00000000-0005-0000-0000-0000986B0000}"/>
    <cellStyle name="SAPBEXHLevel2X 2 3 2 3 2 2 2" xfId="37037" xr:uid="{00000000-0005-0000-0000-0000996B0000}"/>
    <cellStyle name="SAPBEXHLevel2X 2 3 2 3 3" xfId="20921" xr:uid="{00000000-0005-0000-0000-00009A6B0000}"/>
    <cellStyle name="SAPBEXHLevel2X 2 3 2 3 3 2" xfId="33672" xr:uid="{00000000-0005-0000-0000-00009B6B0000}"/>
    <cellStyle name="SAPBEXHLevel2X 2 3 2 4" xfId="7106" xr:uid="{00000000-0005-0000-0000-00009C6B0000}"/>
    <cellStyle name="SAPBEXHLevel2X 2 3 2 4 2" xfId="11114" xr:uid="{00000000-0005-0000-0000-00009D6B0000}"/>
    <cellStyle name="SAPBEXHLevel2X 2 3 2 4 2 2" xfId="24285" xr:uid="{00000000-0005-0000-0000-00009E6B0000}"/>
    <cellStyle name="SAPBEXHLevel2X 2 3 2 4 2 2 2" xfId="37036" xr:uid="{00000000-0005-0000-0000-00009F6B0000}"/>
    <cellStyle name="SAPBEXHLevel2X 2 3 2 4 3" xfId="20922" xr:uid="{00000000-0005-0000-0000-0000A06B0000}"/>
    <cellStyle name="SAPBEXHLevel2X 2 3 2 4 3 2" xfId="33673" xr:uid="{00000000-0005-0000-0000-0000A16B0000}"/>
    <cellStyle name="SAPBEXHLevel2X 2 3 2 5" xfId="11118" xr:uid="{00000000-0005-0000-0000-0000A26B0000}"/>
    <cellStyle name="SAPBEXHLevel2X 2 3 2 5 2" xfId="24289" xr:uid="{00000000-0005-0000-0000-0000A36B0000}"/>
    <cellStyle name="SAPBEXHLevel2X 2 3 2 5 2 2" xfId="37040" xr:uid="{00000000-0005-0000-0000-0000A46B0000}"/>
    <cellStyle name="SAPBEXHLevel2X 2 3 2 6" xfId="20918" xr:uid="{00000000-0005-0000-0000-0000A56B0000}"/>
    <cellStyle name="SAPBEXHLevel2X 2 3 2 6 2" xfId="33669" xr:uid="{00000000-0005-0000-0000-0000A66B0000}"/>
    <cellStyle name="SAPBEXHLevel2X 2 3 3" xfId="7107" xr:uid="{00000000-0005-0000-0000-0000A76B0000}"/>
    <cellStyle name="SAPBEXHLevel2X 2 3 3 2" xfId="7108" xr:uid="{00000000-0005-0000-0000-0000A86B0000}"/>
    <cellStyle name="SAPBEXHLevel2X 2 3 3 2 2" xfId="11112" xr:uid="{00000000-0005-0000-0000-0000A96B0000}"/>
    <cellStyle name="SAPBEXHLevel2X 2 3 3 2 2 2" xfId="24283" xr:uid="{00000000-0005-0000-0000-0000AA6B0000}"/>
    <cellStyle name="SAPBEXHLevel2X 2 3 3 2 2 2 2" xfId="37034" xr:uid="{00000000-0005-0000-0000-0000AB6B0000}"/>
    <cellStyle name="SAPBEXHLevel2X 2 3 3 2 3" xfId="20924" xr:uid="{00000000-0005-0000-0000-0000AC6B0000}"/>
    <cellStyle name="SAPBEXHLevel2X 2 3 3 2 3 2" xfId="33675" xr:uid="{00000000-0005-0000-0000-0000AD6B0000}"/>
    <cellStyle name="SAPBEXHLevel2X 2 3 3 3" xfId="11113" xr:uid="{00000000-0005-0000-0000-0000AE6B0000}"/>
    <cellStyle name="SAPBEXHLevel2X 2 3 3 3 2" xfId="24284" xr:uid="{00000000-0005-0000-0000-0000AF6B0000}"/>
    <cellStyle name="SAPBEXHLevel2X 2 3 3 3 2 2" xfId="37035" xr:uid="{00000000-0005-0000-0000-0000B06B0000}"/>
    <cellStyle name="SAPBEXHLevel2X 2 3 3 4" xfId="20923" xr:uid="{00000000-0005-0000-0000-0000B16B0000}"/>
    <cellStyle name="SAPBEXHLevel2X 2 3 3 4 2" xfId="33674" xr:uid="{00000000-0005-0000-0000-0000B26B0000}"/>
    <cellStyle name="SAPBEXHLevel2X 2 3 4" xfId="7109" xr:uid="{00000000-0005-0000-0000-0000B36B0000}"/>
    <cellStyle name="SAPBEXHLevel2X 2 3 4 2" xfId="11111" xr:uid="{00000000-0005-0000-0000-0000B46B0000}"/>
    <cellStyle name="SAPBEXHLevel2X 2 3 4 2 2" xfId="24282" xr:uid="{00000000-0005-0000-0000-0000B56B0000}"/>
    <cellStyle name="SAPBEXHLevel2X 2 3 4 2 2 2" xfId="37033" xr:uid="{00000000-0005-0000-0000-0000B66B0000}"/>
    <cellStyle name="SAPBEXHLevel2X 2 3 4 3" xfId="20925" xr:uid="{00000000-0005-0000-0000-0000B76B0000}"/>
    <cellStyle name="SAPBEXHLevel2X 2 3 4 3 2" xfId="33676" xr:uid="{00000000-0005-0000-0000-0000B86B0000}"/>
    <cellStyle name="SAPBEXHLevel2X 2 3 5" xfId="11119" xr:uid="{00000000-0005-0000-0000-0000B96B0000}"/>
    <cellStyle name="SAPBEXHLevel2X 2 3 5 2" xfId="24290" xr:uid="{00000000-0005-0000-0000-0000BA6B0000}"/>
    <cellStyle name="SAPBEXHLevel2X 2 3 5 2 2" xfId="37041" xr:uid="{00000000-0005-0000-0000-0000BB6B0000}"/>
    <cellStyle name="SAPBEXHLevel2X 2 3 6" xfId="20917" xr:uid="{00000000-0005-0000-0000-0000BC6B0000}"/>
    <cellStyle name="SAPBEXHLevel2X 2 3 6 2" xfId="33668" xr:uid="{00000000-0005-0000-0000-0000BD6B0000}"/>
    <cellStyle name="SAPBEXHLevel2X 2 4" xfId="7110" xr:uid="{00000000-0005-0000-0000-0000BE6B0000}"/>
    <cellStyle name="SAPBEXHLevel2X 2 4 2" xfId="7111" xr:uid="{00000000-0005-0000-0000-0000BF6B0000}"/>
    <cellStyle name="SAPBEXHLevel2X 2 4 2 2" xfId="7112" xr:uid="{00000000-0005-0000-0000-0000C06B0000}"/>
    <cellStyle name="SAPBEXHLevel2X 2 4 2 2 2" xfId="7113" xr:uid="{00000000-0005-0000-0000-0000C16B0000}"/>
    <cellStyle name="SAPBEXHLevel2X 2 4 2 2 2 2" xfId="10215" xr:uid="{00000000-0005-0000-0000-0000C26B0000}"/>
    <cellStyle name="SAPBEXHLevel2X 2 4 2 2 2 2 2" xfId="23392" xr:uid="{00000000-0005-0000-0000-0000C36B0000}"/>
    <cellStyle name="SAPBEXHLevel2X 2 4 2 2 2 2 2 2" xfId="36143" xr:uid="{00000000-0005-0000-0000-0000C46B0000}"/>
    <cellStyle name="SAPBEXHLevel2X 2 4 2 2 2 3" xfId="20929" xr:uid="{00000000-0005-0000-0000-0000C56B0000}"/>
    <cellStyle name="SAPBEXHLevel2X 2 4 2 2 2 3 2" xfId="33680" xr:uid="{00000000-0005-0000-0000-0000C66B0000}"/>
    <cellStyle name="SAPBEXHLevel2X 2 4 2 2 3" xfId="11108" xr:uid="{00000000-0005-0000-0000-0000C76B0000}"/>
    <cellStyle name="SAPBEXHLevel2X 2 4 2 2 3 2" xfId="24279" xr:uid="{00000000-0005-0000-0000-0000C86B0000}"/>
    <cellStyle name="SAPBEXHLevel2X 2 4 2 2 3 2 2" xfId="37030" xr:uid="{00000000-0005-0000-0000-0000C96B0000}"/>
    <cellStyle name="SAPBEXHLevel2X 2 4 2 2 4" xfId="20928" xr:uid="{00000000-0005-0000-0000-0000CA6B0000}"/>
    <cellStyle name="SAPBEXHLevel2X 2 4 2 2 4 2" xfId="33679" xr:uid="{00000000-0005-0000-0000-0000CB6B0000}"/>
    <cellStyle name="SAPBEXHLevel2X 2 4 2 3" xfId="7114" xr:uid="{00000000-0005-0000-0000-0000CC6B0000}"/>
    <cellStyle name="SAPBEXHLevel2X 2 4 2 3 2" xfId="11107" xr:uid="{00000000-0005-0000-0000-0000CD6B0000}"/>
    <cellStyle name="SAPBEXHLevel2X 2 4 2 3 2 2" xfId="24278" xr:uid="{00000000-0005-0000-0000-0000CE6B0000}"/>
    <cellStyle name="SAPBEXHLevel2X 2 4 2 3 2 2 2" xfId="37029" xr:uid="{00000000-0005-0000-0000-0000CF6B0000}"/>
    <cellStyle name="SAPBEXHLevel2X 2 4 2 3 3" xfId="20930" xr:uid="{00000000-0005-0000-0000-0000D06B0000}"/>
    <cellStyle name="SAPBEXHLevel2X 2 4 2 3 3 2" xfId="33681" xr:uid="{00000000-0005-0000-0000-0000D16B0000}"/>
    <cellStyle name="SAPBEXHLevel2X 2 4 2 4" xfId="11109" xr:uid="{00000000-0005-0000-0000-0000D26B0000}"/>
    <cellStyle name="SAPBEXHLevel2X 2 4 2 4 2" xfId="24280" xr:uid="{00000000-0005-0000-0000-0000D36B0000}"/>
    <cellStyle name="SAPBEXHLevel2X 2 4 2 4 2 2" xfId="37031" xr:uid="{00000000-0005-0000-0000-0000D46B0000}"/>
    <cellStyle name="SAPBEXHLevel2X 2 4 2 5" xfId="20927" xr:uid="{00000000-0005-0000-0000-0000D56B0000}"/>
    <cellStyle name="SAPBEXHLevel2X 2 4 2 5 2" xfId="33678" xr:uid="{00000000-0005-0000-0000-0000D66B0000}"/>
    <cellStyle name="SAPBEXHLevel2X 2 4 3" xfId="7115" xr:uid="{00000000-0005-0000-0000-0000D76B0000}"/>
    <cellStyle name="SAPBEXHLevel2X 2 4 3 2" xfId="11106" xr:uid="{00000000-0005-0000-0000-0000D86B0000}"/>
    <cellStyle name="SAPBEXHLevel2X 2 4 3 2 2" xfId="24277" xr:uid="{00000000-0005-0000-0000-0000D96B0000}"/>
    <cellStyle name="SAPBEXHLevel2X 2 4 3 2 2 2" xfId="37028" xr:uid="{00000000-0005-0000-0000-0000DA6B0000}"/>
    <cellStyle name="SAPBEXHLevel2X 2 4 3 3" xfId="20931" xr:uid="{00000000-0005-0000-0000-0000DB6B0000}"/>
    <cellStyle name="SAPBEXHLevel2X 2 4 3 3 2" xfId="33682" xr:uid="{00000000-0005-0000-0000-0000DC6B0000}"/>
    <cellStyle name="SAPBEXHLevel2X 2 4 4" xfId="7116" xr:uid="{00000000-0005-0000-0000-0000DD6B0000}"/>
    <cellStyle name="SAPBEXHLevel2X 2 4 4 2" xfId="11105" xr:uid="{00000000-0005-0000-0000-0000DE6B0000}"/>
    <cellStyle name="SAPBEXHLevel2X 2 4 4 2 2" xfId="24276" xr:uid="{00000000-0005-0000-0000-0000DF6B0000}"/>
    <cellStyle name="SAPBEXHLevel2X 2 4 4 2 2 2" xfId="37027" xr:uid="{00000000-0005-0000-0000-0000E06B0000}"/>
    <cellStyle name="SAPBEXHLevel2X 2 4 4 3" xfId="20932" xr:uid="{00000000-0005-0000-0000-0000E16B0000}"/>
    <cellStyle name="SAPBEXHLevel2X 2 4 4 3 2" xfId="33683" xr:uid="{00000000-0005-0000-0000-0000E26B0000}"/>
    <cellStyle name="SAPBEXHLevel2X 2 4 5" xfId="11110" xr:uid="{00000000-0005-0000-0000-0000E36B0000}"/>
    <cellStyle name="SAPBEXHLevel2X 2 4 5 2" xfId="24281" xr:uid="{00000000-0005-0000-0000-0000E46B0000}"/>
    <cellStyle name="SAPBEXHLevel2X 2 4 5 2 2" xfId="37032" xr:uid="{00000000-0005-0000-0000-0000E56B0000}"/>
    <cellStyle name="SAPBEXHLevel2X 2 4 6" xfId="20926" xr:uid="{00000000-0005-0000-0000-0000E66B0000}"/>
    <cellStyle name="SAPBEXHLevel2X 2 4 6 2" xfId="33677" xr:uid="{00000000-0005-0000-0000-0000E76B0000}"/>
    <cellStyle name="SAPBEXHLevel2X 2 5" xfId="7117" xr:uid="{00000000-0005-0000-0000-0000E86B0000}"/>
    <cellStyle name="SAPBEXHLevel2X 2 5 2" xfId="7118" xr:uid="{00000000-0005-0000-0000-0000E96B0000}"/>
    <cellStyle name="SAPBEXHLevel2X 2 5 2 2" xfId="7119" xr:uid="{00000000-0005-0000-0000-0000EA6B0000}"/>
    <cellStyle name="SAPBEXHLevel2X 2 5 2 2 2" xfId="7120" xr:uid="{00000000-0005-0000-0000-0000EB6B0000}"/>
    <cellStyle name="SAPBEXHLevel2X 2 5 2 2 2 2" xfId="11101" xr:uid="{00000000-0005-0000-0000-0000EC6B0000}"/>
    <cellStyle name="SAPBEXHLevel2X 2 5 2 2 2 2 2" xfId="24272" xr:uid="{00000000-0005-0000-0000-0000ED6B0000}"/>
    <cellStyle name="SAPBEXHLevel2X 2 5 2 2 2 2 2 2" xfId="37023" xr:uid="{00000000-0005-0000-0000-0000EE6B0000}"/>
    <cellStyle name="SAPBEXHLevel2X 2 5 2 2 2 3" xfId="20936" xr:uid="{00000000-0005-0000-0000-0000EF6B0000}"/>
    <cellStyle name="SAPBEXHLevel2X 2 5 2 2 2 3 2" xfId="33687" xr:uid="{00000000-0005-0000-0000-0000F06B0000}"/>
    <cellStyle name="SAPBEXHLevel2X 2 5 2 2 3" xfId="11102" xr:uid="{00000000-0005-0000-0000-0000F16B0000}"/>
    <cellStyle name="SAPBEXHLevel2X 2 5 2 2 3 2" xfId="24273" xr:uid="{00000000-0005-0000-0000-0000F26B0000}"/>
    <cellStyle name="SAPBEXHLevel2X 2 5 2 2 3 2 2" xfId="37024" xr:uid="{00000000-0005-0000-0000-0000F36B0000}"/>
    <cellStyle name="SAPBEXHLevel2X 2 5 2 2 4" xfId="20935" xr:uid="{00000000-0005-0000-0000-0000F46B0000}"/>
    <cellStyle name="SAPBEXHLevel2X 2 5 2 2 4 2" xfId="33686" xr:uid="{00000000-0005-0000-0000-0000F56B0000}"/>
    <cellStyle name="SAPBEXHLevel2X 2 5 2 3" xfId="7121" xr:uid="{00000000-0005-0000-0000-0000F66B0000}"/>
    <cellStyle name="SAPBEXHLevel2X 2 5 2 3 2" xfId="11100" xr:uid="{00000000-0005-0000-0000-0000F76B0000}"/>
    <cellStyle name="SAPBEXHLevel2X 2 5 2 3 2 2" xfId="24271" xr:uid="{00000000-0005-0000-0000-0000F86B0000}"/>
    <cellStyle name="SAPBEXHLevel2X 2 5 2 3 2 2 2" xfId="37022" xr:uid="{00000000-0005-0000-0000-0000F96B0000}"/>
    <cellStyle name="SAPBEXHLevel2X 2 5 2 3 3" xfId="20937" xr:uid="{00000000-0005-0000-0000-0000FA6B0000}"/>
    <cellStyle name="SAPBEXHLevel2X 2 5 2 3 3 2" xfId="33688" xr:uid="{00000000-0005-0000-0000-0000FB6B0000}"/>
    <cellStyle name="SAPBEXHLevel2X 2 5 2 4" xfId="11103" xr:uid="{00000000-0005-0000-0000-0000FC6B0000}"/>
    <cellStyle name="SAPBEXHLevel2X 2 5 2 4 2" xfId="24274" xr:uid="{00000000-0005-0000-0000-0000FD6B0000}"/>
    <cellStyle name="SAPBEXHLevel2X 2 5 2 4 2 2" xfId="37025" xr:uid="{00000000-0005-0000-0000-0000FE6B0000}"/>
    <cellStyle name="SAPBEXHLevel2X 2 5 2 5" xfId="20934" xr:uid="{00000000-0005-0000-0000-0000FF6B0000}"/>
    <cellStyle name="SAPBEXHLevel2X 2 5 2 5 2" xfId="33685" xr:uid="{00000000-0005-0000-0000-0000006C0000}"/>
    <cellStyle name="SAPBEXHLevel2X 2 5 3" xfId="7122" xr:uid="{00000000-0005-0000-0000-0000016C0000}"/>
    <cellStyle name="SAPBEXHLevel2X 2 5 3 2" xfId="11099" xr:uid="{00000000-0005-0000-0000-0000026C0000}"/>
    <cellStyle name="SAPBEXHLevel2X 2 5 3 2 2" xfId="24270" xr:uid="{00000000-0005-0000-0000-0000036C0000}"/>
    <cellStyle name="SAPBEXHLevel2X 2 5 3 2 2 2" xfId="37021" xr:uid="{00000000-0005-0000-0000-0000046C0000}"/>
    <cellStyle name="SAPBEXHLevel2X 2 5 3 3" xfId="20938" xr:uid="{00000000-0005-0000-0000-0000056C0000}"/>
    <cellStyle name="SAPBEXHLevel2X 2 5 3 3 2" xfId="33689" xr:uid="{00000000-0005-0000-0000-0000066C0000}"/>
    <cellStyle name="SAPBEXHLevel2X 2 5 4" xfId="7123" xr:uid="{00000000-0005-0000-0000-0000076C0000}"/>
    <cellStyle name="SAPBEXHLevel2X 2 5 4 2" xfId="11098" xr:uid="{00000000-0005-0000-0000-0000086C0000}"/>
    <cellStyle name="SAPBEXHLevel2X 2 5 4 2 2" xfId="24269" xr:uid="{00000000-0005-0000-0000-0000096C0000}"/>
    <cellStyle name="SAPBEXHLevel2X 2 5 4 2 2 2" xfId="37020" xr:uid="{00000000-0005-0000-0000-00000A6C0000}"/>
    <cellStyle name="SAPBEXHLevel2X 2 5 4 3" xfId="20939" xr:uid="{00000000-0005-0000-0000-00000B6C0000}"/>
    <cellStyle name="SAPBEXHLevel2X 2 5 4 3 2" xfId="33690" xr:uid="{00000000-0005-0000-0000-00000C6C0000}"/>
    <cellStyle name="SAPBEXHLevel2X 2 5 5" xfId="11104" xr:uid="{00000000-0005-0000-0000-00000D6C0000}"/>
    <cellStyle name="SAPBEXHLevel2X 2 5 5 2" xfId="24275" xr:uid="{00000000-0005-0000-0000-00000E6C0000}"/>
    <cellStyle name="SAPBEXHLevel2X 2 5 5 2 2" xfId="37026" xr:uid="{00000000-0005-0000-0000-00000F6C0000}"/>
    <cellStyle name="SAPBEXHLevel2X 2 5 6" xfId="20933" xr:uid="{00000000-0005-0000-0000-0000106C0000}"/>
    <cellStyle name="SAPBEXHLevel2X 2 5 6 2" xfId="33684" xr:uid="{00000000-0005-0000-0000-0000116C0000}"/>
    <cellStyle name="SAPBEXHLevel2X 2 6" xfId="7124" xr:uid="{00000000-0005-0000-0000-0000126C0000}"/>
    <cellStyle name="SAPBEXHLevel2X 2 6 2" xfId="11097" xr:uid="{00000000-0005-0000-0000-0000136C0000}"/>
    <cellStyle name="SAPBEXHLevel2X 2 6 2 2" xfId="24268" xr:uid="{00000000-0005-0000-0000-0000146C0000}"/>
    <cellStyle name="SAPBEXHLevel2X 2 6 2 2 2" xfId="37019" xr:uid="{00000000-0005-0000-0000-0000156C0000}"/>
    <cellStyle name="SAPBEXHLevel2X 2 6 3" xfId="20940" xr:uid="{00000000-0005-0000-0000-0000166C0000}"/>
    <cellStyle name="SAPBEXHLevel2X 2 6 3 2" xfId="33691" xr:uid="{00000000-0005-0000-0000-0000176C0000}"/>
    <cellStyle name="SAPBEXHLevel2X 2 7" xfId="10219" xr:uid="{00000000-0005-0000-0000-0000186C0000}"/>
    <cellStyle name="SAPBEXHLevel2X 2 7 2" xfId="23396" xr:uid="{00000000-0005-0000-0000-0000196C0000}"/>
    <cellStyle name="SAPBEXHLevel2X 2 7 2 2" xfId="36147" xr:uid="{00000000-0005-0000-0000-00001A6C0000}"/>
    <cellStyle name="SAPBEXHLevel2X 2 8" xfId="20903" xr:uid="{00000000-0005-0000-0000-00001B6C0000}"/>
    <cellStyle name="SAPBEXHLevel2X 2 8 2" xfId="33654" xr:uid="{00000000-0005-0000-0000-00001C6C0000}"/>
    <cellStyle name="SAPBEXHLevel2X 2_PP2010_SKU" xfId="7125" xr:uid="{00000000-0005-0000-0000-00001D6C0000}"/>
    <cellStyle name="SAPBEXHLevel2X 20" xfId="7126" xr:uid="{00000000-0005-0000-0000-00001E6C0000}"/>
    <cellStyle name="SAPBEXHLevel2X 20 2" xfId="7127" xr:uid="{00000000-0005-0000-0000-00001F6C0000}"/>
    <cellStyle name="SAPBEXHLevel2X 20 2 2" xfId="7128" xr:uid="{00000000-0005-0000-0000-0000206C0000}"/>
    <cellStyle name="SAPBEXHLevel2X 20 2 2 2" xfId="7129" xr:uid="{00000000-0005-0000-0000-0000216C0000}"/>
    <cellStyle name="SAPBEXHLevel2X 20 2 2 2 2" xfId="11093" xr:uid="{00000000-0005-0000-0000-0000226C0000}"/>
    <cellStyle name="SAPBEXHLevel2X 20 2 2 2 2 2" xfId="24264" xr:uid="{00000000-0005-0000-0000-0000236C0000}"/>
    <cellStyle name="SAPBEXHLevel2X 20 2 2 2 2 2 2" xfId="37015" xr:uid="{00000000-0005-0000-0000-0000246C0000}"/>
    <cellStyle name="SAPBEXHLevel2X 20 2 2 2 3" xfId="20944" xr:uid="{00000000-0005-0000-0000-0000256C0000}"/>
    <cellStyle name="SAPBEXHLevel2X 20 2 2 2 3 2" xfId="33695" xr:uid="{00000000-0005-0000-0000-0000266C0000}"/>
    <cellStyle name="SAPBEXHLevel2X 20 2 2 3" xfId="11094" xr:uid="{00000000-0005-0000-0000-0000276C0000}"/>
    <cellStyle name="SAPBEXHLevel2X 20 2 2 3 2" xfId="24265" xr:uid="{00000000-0005-0000-0000-0000286C0000}"/>
    <cellStyle name="SAPBEXHLevel2X 20 2 2 3 2 2" xfId="37016" xr:uid="{00000000-0005-0000-0000-0000296C0000}"/>
    <cellStyle name="SAPBEXHLevel2X 20 2 2 4" xfId="20943" xr:uid="{00000000-0005-0000-0000-00002A6C0000}"/>
    <cellStyle name="SAPBEXHLevel2X 20 2 2 4 2" xfId="33694" xr:uid="{00000000-0005-0000-0000-00002B6C0000}"/>
    <cellStyle name="SAPBEXHLevel2X 20 2 3" xfId="7130" xr:uid="{00000000-0005-0000-0000-00002C6C0000}"/>
    <cellStyle name="SAPBEXHLevel2X 20 2 3 2" xfId="11092" xr:uid="{00000000-0005-0000-0000-00002D6C0000}"/>
    <cellStyle name="SAPBEXHLevel2X 20 2 3 2 2" xfId="24263" xr:uid="{00000000-0005-0000-0000-00002E6C0000}"/>
    <cellStyle name="SAPBEXHLevel2X 20 2 3 2 2 2" xfId="37014" xr:uid="{00000000-0005-0000-0000-00002F6C0000}"/>
    <cellStyle name="SAPBEXHLevel2X 20 2 3 3" xfId="20945" xr:uid="{00000000-0005-0000-0000-0000306C0000}"/>
    <cellStyle name="SAPBEXHLevel2X 20 2 3 3 2" xfId="33696" xr:uid="{00000000-0005-0000-0000-0000316C0000}"/>
    <cellStyle name="SAPBEXHLevel2X 20 2 4" xfId="11095" xr:uid="{00000000-0005-0000-0000-0000326C0000}"/>
    <cellStyle name="SAPBEXHLevel2X 20 2 4 2" xfId="24266" xr:uid="{00000000-0005-0000-0000-0000336C0000}"/>
    <cellStyle name="SAPBEXHLevel2X 20 2 4 2 2" xfId="37017" xr:uid="{00000000-0005-0000-0000-0000346C0000}"/>
    <cellStyle name="SAPBEXHLevel2X 20 2 5" xfId="20942" xr:uid="{00000000-0005-0000-0000-0000356C0000}"/>
    <cellStyle name="SAPBEXHLevel2X 20 2 5 2" xfId="33693" xr:uid="{00000000-0005-0000-0000-0000366C0000}"/>
    <cellStyle name="SAPBEXHLevel2X 20 3" xfId="7131" xr:uid="{00000000-0005-0000-0000-0000376C0000}"/>
    <cellStyle name="SAPBEXHLevel2X 20 3 2" xfId="11091" xr:uid="{00000000-0005-0000-0000-0000386C0000}"/>
    <cellStyle name="SAPBEXHLevel2X 20 3 2 2" xfId="24262" xr:uid="{00000000-0005-0000-0000-0000396C0000}"/>
    <cellStyle name="SAPBEXHLevel2X 20 3 2 2 2" xfId="37013" xr:uid="{00000000-0005-0000-0000-00003A6C0000}"/>
    <cellStyle name="SAPBEXHLevel2X 20 3 3" xfId="20946" xr:uid="{00000000-0005-0000-0000-00003B6C0000}"/>
    <cellStyle name="SAPBEXHLevel2X 20 3 3 2" xfId="33697" xr:uid="{00000000-0005-0000-0000-00003C6C0000}"/>
    <cellStyle name="SAPBEXHLevel2X 20 4" xfId="11096" xr:uid="{00000000-0005-0000-0000-00003D6C0000}"/>
    <cellStyle name="SAPBEXHLevel2X 20 4 2" xfId="24267" xr:uid="{00000000-0005-0000-0000-00003E6C0000}"/>
    <cellStyle name="SAPBEXHLevel2X 20 4 2 2" xfId="37018" xr:uid="{00000000-0005-0000-0000-00003F6C0000}"/>
    <cellStyle name="SAPBEXHLevel2X 20 5" xfId="20941" xr:uid="{00000000-0005-0000-0000-0000406C0000}"/>
    <cellStyle name="SAPBEXHLevel2X 20 5 2" xfId="33692" xr:uid="{00000000-0005-0000-0000-0000416C0000}"/>
    <cellStyle name="SAPBEXHLevel2X 21" xfId="7132" xr:uid="{00000000-0005-0000-0000-0000426C0000}"/>
    <cellStyle name="SAPBEXHLevel2X 21 2" xfId="7133" xr:uid="{00000000-0005-0000-0000-0000436C0000}"/>
    <cellStyle name="SAPBEXHLevel2X 21 2 2" xfId="7134" xr:uid="{00000000-0005-0000-0000-0000446C0000}"/>
    <cellStyle name="SAPBEXHLevel2X 21 2 2 2" xfId="7135" xr:uid="{00000000-0005-0000-0000-0000456C0000}"/>
    <cellStyle name="SAPBEXHLevel2X 21 2 2 2 2" xfId="11087" xr:uid="{00000000-0005-0000-0000-0000466C0000}"/>
    <cellStyle name="SAPBEXHLevel2X 21 2 2 2 2 2" xfId="24258" xr:uid="{00000000-0005-0000-0000-0000476C0000}"/>
    <cellStyle name="SAPBEXHLevel2X 21 2 2 2 2 2 2" xfId="37009" xr:uid="{00000000-0005-0000-0000-0000486C0000}"/>
    <cellStyle name="SAPBEXHLevel2X 21 2 2 2 3" xfId="20950" xr:uid="{00000000-0005-0000-0000-0000496C0000}"/>
    <cellStyle name="SAPBEXHLevel2X 21 2 2 2 3 2" xfId="33701" xr:uid="{00000000-0005-0000-0000-00004A6C0000}"/>
    <cellStyle name="SAPBEXHLevel2X 21 2 2 3" xfId="11088" xr:uid="{00000000-0005-0000-0000-00004B6C0000}"/>
    <cellStyle name="SAPBEXHLevel2X 21 2 2 3 2" xfId="24259" xr:uid="{00000000-0005-0000-0000-00004C6C0000}"/>
    <cellStyle name="SAPBEXHLevel2X 21 2 2 3 2 2" xfId="37010" xr:uid="{00000000-0005-0000-0000-00004D6C0000}"/>
    <cellStyle name="SAPBEXHLevel2X 21 2 2 4" xfId="20949" xr:uid="{00000000-0005-0000-0000-00004E6C0000}"/>
    <cellStyle name="SAPBEXHLevel2X 21 2 2 4 2" xfId="33700" xr:uid="{00000000-0005-0000-0000-00004F6C0000}"/>
    <cellStyle name="SAPBEXHLevel2X 21 2 3" xfId="7136" xr:uid="{00000000-0005-0000-0000-0000506C0000}"/>
    <cellStyle name="SAPBEXHLevel2X 21 2 3 2" xfId="11086" xr:uid="{00000000-0005-0000-0000-0000516C0000}"/>
    <cellStyle name="SAPBEXHLevel2X 21 2 3 2 2" xfId="24257" xr:uid="{00000000-0005-0000-0000-0000526C0000}"/>
    <cellStyle name="SAPBEXHLevel2X 21 2 3 2 2 2" xfId="37008" xr:uid="{00000000-0005-0000-0000-0000536C0000}"/>
    <cellStyle name="SAPBEXHLevel2X 21 2 3 3" xfId="20951" xr:uid="{00000000-0005-0000-0000-0000546C0000}"/>
    <cellStyle name="SAPBEXHLevel2X 21 2 3 3 2" xfId="33702" xr:uid="{00000000-0005-0000-0000-0000556C0000}"/>
    <cellStyle name="SAPBEXHLevel2X 21 2 4" xfId="11089" xr:uid="{00000000-0005-0000-0000-0000566C0000}"/>
    <cellStyle name="SAPBEXHLevel2X 21 2 4 2" xfId="24260" xr:uid="{00000000-0005-0000-0000-0000576C0000}"/>
    <cellStyle name="SAPBEXHLevel2X 21 2 4 2 2" xfId="37011" xr:uid="{00000000-0005-0000-0000-0000586C0000}"/>
    <cellStyle name="SAPBEXHLevel2X 21 2 5" xfId="20948" xr:uid="{00000000-0005-0000-0000-0000596C0000}"/>
    <cellStyle name="SAPBEXHLevel2X 21 2 5 2" xfId="33699" xr:uid="{00000000-0005-0000-0000-00005A6C0000}"/>
    <cellStyle name="SAPBEXHLevel2X 21 3" xfId="7137" xr:uid="{00000000-0005-0000-0000-00005B6C0000}"/>
    <cellStyle name="SAPBEXHLevel2X 21 3 2" xfId="11085" xr:uid="{00000000-0005-0000-0000-00005C6C0000}"/>
    <cellStyle name="SAPBEXHLevel2X 21 3 2 2" xfId="24256" xr:uid="{00000000-0005-0000-0000-00005D6C0000}"/>
    <cellStyle name="SAPBEXHLevel2X 21 3 2 2 2" xfId="37007" xr:uid="{00000000-0005-0000-0000-00005E6C0000}"/>
    <cellStyle name="SAPBEXHLevel2X 21 3 3" xfId="20952" xr:uid="{00000000-0005-0000-0000-00005F6C0000}"/>
    <cellStyle name="SAPBEXHLevel2X 21 3 3 2" xfId="33703" xr:uid="{00000000-0005-0000-0000-0000606C0000}"/>
    <cellStyle name="SAPBEXHLevel2X 21 4" xfId="11090" xr:uid="{00000000-0005-0000-0000-0000616C0000}"/>
    <cellStyle name="SAPBEXHLevel2X 21 4 2" xfId="24261" xr:uid="{00000000-0005-0000-0000-0000626C0000}"/>
    <cellStyle name="SAPBEXHLevel2X 21 4 2 2" xfId="37012" xr:uid="{00000000-0005-0000-0000-0000636C0000}"/>
    <cellStyle name="SAPBEXHLevel2X 21 5" xfId="20947" xr:uid="{00000000-0005-0000-0000-0000646C0000}"/>
    <cellStyle name="SAPBEXHLevel2X 21 5 2" xfId="33698" xr:uid="{00000000-0005-0000-0000-0000656C0000}"/>
    <cellStyle name="SAPBEXHLevel2X 22" xfId="7138" xr:uid="{00000000-0005-0000-0000-0000666C0000}"/>
    <cellStyle name="SAPBEXHLevel2X 22 2" xfId="7139" xr:uid="{00000000-0005-0000-0000-0000676C0000}"/>
    <cellStyle name="SAPBEXHLevel2X 22 2 2" xfId="7140" xr:uid="{00000000-0005-0000-0000-0000686C0000}"/>
    <cellStyle name="SAPBEXHLevel2X 22 2 2 2" xfId="7141" xr:uid="{00000000-0005-0000-0000-0000696C0000}"/>
    <cellStyle name="SAPBEXHLevel2X 22 2 2 2 2" xfId="11082" xr:uid="{00000000-0005-0000-0000-00006A6C0000}"/>
    <cellStyle name="SAPBEXHLevel2X 22 2 2 2 2 2" xfId="24253" xr:uid="{00000000-0005-0000-0000-00006B6C0000}"/>
    <cellStyle name="SAPBEXHLevel2X 22 2 2 2 2 2 2" xfId="37004" xr:uid="{00000000-0005-0000-0000-00006C6C0000}"/>
    <cellStyle name="SAPBEXHLevel2X 22 2 2 2 3" xfId="20956" xr:uid="{00000000-0005-0000-0000-00006D6C0000}"/>
    <cellStyle name="SAPBEXHLevel2X 22 2 2 2 3 2" xfId="33707" xr:uid="{00000000-0005-0000-0000-00006E6C0000}"/>
    <cellStyle name="SAPBEXHLevel2X 22 2 2 3" xfId="11083" xr:uid="{00000000-0005-0000-0000-00006F6C0000}"/>
    <cellStyle name="SAPBEXHLevel2X 22 2 2 3 2" xfId="24254" xr:uid="{00000000-0005-0000-0000-0000706C0000}"/>
    <cellStyle name="SAPBEXHLevel2X 22 2 2 3 2 2" xfId="37005" xr:uid="{00000000-0005-0000-0000-0000716C0000}"/>
    <cellStyle name="SAPBEXHLevel2X 22 2 2 4" xfId="20955" xr:uid="{00000000-0005-0000-0000-0000726C0000}"/>
    <cellStyle name="SAPBEXHLevel2X 22 2 2 4 2" xfId="33706" xr:uid="{00000000-0005-0000-0000-0000736C0000}"/>
    <cellStyle name="SAPBEXHLevel2X 22 2 3" xfId="7142" xr:uid="{00000000-0005-0000-0000-0000746C0000}"/>
    <cellStyle name="SAPBEXHLevel2X 22 2 3 2" xfId="11081" xr:uid="{00000000-0005-0000-0000-0000756C0000}"/>
    <cellStyle name="SAPBEXHLevel2X 22 2 3 2 2" xfId="24252" xr:uid="{00000000-0005-0000-0000-0000766C0000}"/>
    <cellStyle name="SAPBEXHLevel2X 22 2 3 2 2 2" xfId="37003" xr:uid="{00000000-0005-0000-0000-0000776C0000}"/>
    <cellStyle name="SAPBEXHLevel2X 22 2 3 3" xfId="20957" xr:uid="{00000000-0005-0000-0000-0000786C0000}"/>
    <cellStyle name="SAPBEXHLevel2X 22 2 3 3 2" xfId="33708" xr:uid="{00000000-0005-0000-0000-0000796C0000}"/>
    <cellStyle name="SAPBEXHLevel2X 22 2 4" xfId="11084" xr:uid="{00000000-0005-0000-0000-00007A6C0000}"/>
    <cellStyle name="SAPBEXHLevel2X 22 2 4 2" xfId="24255" xr:uid="{00000000-0005-0000-0000-00007B6C0000}"/>
    <cellStyle name="SAPBEXHLevel2X 22 2 4 2 2" xfId="37006" xr:uid="{00000000-0005-0000-0000-00007C6C0000}"/>
    <cellStyle name="SAPBEXHLevel2X 22 2 5" xfId="20954" xr:uid="{00000000-0005-0000-0000-00007D6C0000}"/>
    <cellStyle name="SAPBEXHLevel2X 22 2 5 2" xfId="33705" xr:uid="{00000000-0005-0000-0000-00007E6C0000}"/>
    <cellStyle name="SAPBEXHLevel2X 22 3" xfId="7143" xr:uid="{00000000-0005-0000-0000-00007F6C0000}"/>
    <cellStyle name="SAPBEXHLevel2X 22 3 2" xfId="11080" xr:uid="{00000000-0005-0000-0000-0000806C0000}"/>
    <cellStyle name="SAPBEXHLevel2X 22 3 2 2" xfId="24251" xr:uid="{00000000-0005-0000-0000-0000816C0000}"/>
    <cellStyle name="SAPBEXHLevel2X 22 3 2 2 2" xfId="37002" xr:uid="{00000000-0005-0000-0000-0000826C0000}"/>
    <cellStyle name="SAPBEXHLevel2X 22 3 3" xfId="20958" xr:uid="{00000000-0005-0000-0000-0000836C0000}"/>
    <cellStyle name="SAPBEXHLevel2X 22 3 3 2" xfId="33709" xr:uid="{00000000-0005-0000-0000-0000846C0000}"/>
    <cellStyle name="SAPBEXHLevel2X 22 4" xfId="10214" xr:uid="{00000000-0005-0000-0000-0000856C0000}"/>
    <cellStyle name="SAPBEXHLevel2X 22 4 2" xfId="23391" xr:uid="{00000000-0005-0000-0000-0000866C0000}"/>
    <cellStyle name="SAPBEXHLevel2X 22 4 2 2" xfId="36142" xr:uid="{00000000-0005-0000-0000-0000876C0000}"/>
    <cellStyle name="SAPBEXHLevel2X 22 5" xfId="20953" xr:uid="{00000000-0005-0000-0000-0000886C0000}"/>
    <cellStyle name="SAPBEXHLevel2X 22 5 2" xfId="33704" xr:uid="{00000000-0005-0000-0000-0000896C0000}"/>
    <cellStyle name="SAPBEXHLevel2X 23" xfId="7144" xr:uid="{00000000-0005-0000-0000-00008A6C0000}"/>
    <cellStyle name="SAPBEXHLevel2X 23 2" xfId="7145" xr:uid="{00000000-0005-0000-0000-00008B6C0000}"/>
    <cellStyle name="SAPBEXHLevel2X 23 2 2" xfId="7146" xr:uid="{00000000-0005-0000-0000-00008C6C0000}"/>
    <cellStyle name="SAPBEXHLevel2X 23 2 2 2" xfId="7147" xr:uid="{00000000-0005-0000-0000-00008D6C0000}"/>
    <cellStyle name="SAPBEXHLevel2X 23 2 2 2 2" xfId="11076" xr:uid="{00000000-0005-0000-0000-00008E6C0000}"/>
    <cellStyle name="SAPBEXHLevel2X 23 2 2 2 2 2" xfId="24247" xr:uid="{00000000-0005-0000-0000-00008F6C0000}"/>
    <cellStyle name="SAPBEXHLevel2X 23 2 2 2 2 2 2" xfId="36998" xr:uid="{00000000-0005-0000-0000-0000906C0000}"/>
    <cellStyle name="SAPBEXHLevel2X 23 2 2 2 3" xfId="20962" xr:uid="{00000000-0005-0000-0000-0000916C0000}"/>
    <cellStyle name="SAPBEXHLevel2X 23 2 2 2 3 2" xfId="33713" xr:uid="{00000000-0005-0000-0000-0000926C0000}"/>
    <cellStyle name="SAPBEXHLevel2X 23 2 2 3" xfId="11077" xr:uid="{00000000-0005-0000-0000-0000936C0000}"/>
    <cellStyle name="SAPBEXHLevel2X 23 2 2 3 2" xfId="24248" xr:uid="{00000000-0005-0000-0000-0000946C0000}"/>
    <cellStyle name="SAPBEXHLevel2X 23 2 2 3 2 2" xfId="36999" xr:uid="{00000000-0005-0000-0000-0000956C0000}"/>
    <cellStyle name="SAPBEXHLevel2X 23 2 2 4" xfId="20961" xr:uid="{00000000-0005-0000-0000-0000966C0000}"/>
    <cellStyle name="SAPBEXHLevel2X 23 2 2 4 2" xfId="33712" xr:uid="{00000000-0005-0000-0000-0000976C0000}"/>
    <cellStyle name="SAPBEXHLevel2X 23 2 3" xfId="7148" xr:uid="{00000000-0005-0000-0000-0000986C0000}"/>
    <cellStyle name="SAPBEXHLevel2X 23 2 3 2" xfId="11075" xr:uid="{00000000-0005-0000-0000-0000996C0000}"/>
    <cellStyle name="SAPBEXHLevel2X 23 2 3 2 2" xfId="24246" xr:uid="{00000000-0005-0000-0000-00009A6C0000}"/>
    <cellStyle name="SAPBEXHLevel2X 23 2 3 2 2 2" xfId="36997" xr:uid="{00000000-0005-0000-0000-00009B6C0000}"/>
    <cellStyle name="SAPBEXHLevel2X 23 2 3 3" xfId="20963" xr:uid="{00000000-0005-0000-0000-00009C6C0000}"/>
    <cellStyle name="SAPBEXHLevel2X 23 2 3 3 2" xfId="33714" xr:uid="{00000000-0005-0000-0000-00009D6C0000}"/>
    <cellStyle name="SAPBEXHLevel2X 23 2 4" xfId="11078" xr:uid="{00000000-0005-0000-0000-00009E6C0000}"/>
    <cellStyle name="SAPBEXHLevel2X 23 2 4 2" xfId="24249" xr:uid="{00000000-0005-0000-0000-00009F6C0000}"/>
    <cellStyle name="SAPBEXHLevel2X 23 2 4 2 2" xfId="37000" xr:uid="{00000000-0005-0000-0000-0000A06C0000}"/>
    <cellStyle name="SAPBEXHLevel2X 23 2 5" xfId="20960" xr:uid="{00000000-0005-0000-0000-0000A16C0000}"/>
    <cellStyle name="SAPBEXHLevel2X 23 2 5 2" xfId="33711" xr:uid="{00000000-0005-0000-0000-0000A26C0000}"/>
    <cellStyle name="SAPBEXHLevel2X 23 3" xfId="7149" xr:uid="{00000000-0005-0000-0000-0000A36C0000}"/>
    <cellStyle name="SAPBEXHLevel2X 23 3 2" xfId="11074" xr:uid="{00000000-0005-0000-0000-0000A46C0000}"/>
    <cellStyle name="SAPBEXHLevel2X 23 3 2 2" xfId="24245" xr:uid="{00000000-0005-0000-0000-0000A56C0000}"/>
    <cellStyle name="SAPBEXHLevel2X 23 3 2 2 2" xfId="36996" xr:uid="{00000000-0005-0000-0000-0000A66C0000}"/>
    <cellStyle name="SAPBEXHLevel2X 23 3 3" xfId="20964" xr:uid="{00000000-0005-0000-0000-0000A76C0000}"/>
    <cellStyle name="SAPBEXHLevel2X 23 3 3 2" xfId="33715" xr:uid="{00000000-0005-0000-0000-0000A86C0000}"/>
    <cellStyle name="SAPBEXHLevel2X 23 4" xfId="11079" xr:uid="{00000000-0005-0000-0000-0000A96C0000}"/>
    <cellStyle name="SAPBEXHLevel2X 23 4 2" xfId="24250" xr:uid="{00000000-0005-0000-0000-0000AA6C0000}"/>
    <cellStyle name="SAPBEXHLevel2X 23 4 2 2" xfId="37001" xr:uid="{00000000-0005-0000-0000-0000AB6C0000}"/>
    <cellStyle name="SAPBEXHLevel2X 23 5" xfId="20959" xr:uid="{00000000-0005-0000-0000-0000AC6C0000}"/>
    <cellStyle name="SAPBEXHLevel2X 23 5 2" xfId="33710" xr:uid="{00000000-0005-0000-0000-0000AD6C0000}"/>
    <cellStyle name="SAPBEXHLevel2X 24" xfId="7150" xr:uid="{00000000-0005-0000-0000-0000AE6C0000}"/>
    <cellStyle name="SAPBEXHLevel2X 24 2" xfId="7151" xr:uid="{00000000-0005-0000-0000-0000AF6C0000}"/>
    <cellStyle name="SAPBEXHLevel2X 24 2 2" xfId="7152" xr:uid="{00000000-0005-0000-0000-0000B06C0000}"/>
    <cellStyle name="SAPBEXHLevel2X 24 2 2 2" xfId="7153" xr:uid="{00000000-0005-0000-0000-0000B16C0000}"/>
    <cellStyle name="SAPBEXHLevel2X 24 2 2 2 2" xfId="11070" xr:uid="{00000000-0005-0000-0000-0000B26C0000}"/>
    <cellStyle name="SAPBEXHLevel2X 24 2 2 2 2 2" xfId="24241" xr:uid="{00000000-0005-0000-0000-0000B36C0000}"/>
    <cellStyle name="SAPBEXHLevel2X 24 2 2 2 2 2 2" xfId="36992" xr:uid="{00000000-0005-0000-0000-0000B46C0000}"/>
    <cellStyle name="SAPBEXHLevel2X 24 2 2 2 3" xfId="20968" xr:uid="{00000000-0005-0000-0000-0000B56C0000}"/>
    <cellStyle name="SAPBEXHLevel2X 24 2 2 2 3 2" xfId="33719" xr:uid="{00000000-0005-0000-0000-0000B66C0000}"/>
    <cellStyle name="SAPBEXHLevel2X 24 2 2 3" xfId="11071" xr:uid="{00000000-0005-0000-0000-0000B76C0000}"/>
    <cellStyle name="SAPBEXHLevel2X 24 2 2 3 2" xfId="24242" xr:uid="{00000000-0005-0000-0000-0000B86C0000}"/>
    <cellStyle name="SAPBEXHLevel2X 24 2 2 3 2 2" xfId="36993" xr:uid="{00000000-0005-0000-0000-0000B96C0000}"/>
    <cellStyle name="SAPBEXHLevel2X 24 2 2 4" xfId="20967" xr:uid="{00000000-0005-0000-0000-0000BA6C0000}"/>
    <cellStyle name="SAPBEXHLevel2X 24 2 2 4 2" xfId="33718" xr:uid="{00000000-0005-0000-0000-0000BB6C0000}"/>
    <cellStyle name="SAPBEXHLevel2X 24 2 3" xfId="7154" xr:uid="{00000000-0005-0000-0000-0000BC6C0000}"/>
    <cellStyle name="SAPBEXHLevel2X 24 2 3 2" xfId="11069" xr:uid="{00000000-0005-0000-0000-0000BD6C0000}"/>
    <cellStyle name="SAPBEXHLevel2X 24 2 3 2 2" xfId="24240" xr:uid="{00000000-0005-0000-0000-0000BE6C0000}"/>
    <cellStyle name="SAPBEXHLevel2X 24 2 3 2 2 2" xfId="36991" xr:uid="{00000000-0005-0000-0000-0000BF6C0000}"/>
    <cellStyle name="SAPBEXHLevel2X 24 2 3 3" xfId="20969" xr:uid="{00000000-0005-0000-0000-0000C06C0000}"/>
    <cellStyle name="SAPBEXHLevel2X 24 2 3 3 2" xfId="33720" xr:uid="{00000000-0005-0000-0000-0000C16C0000}"/>
    <cellStyle name="SAPBEXHLevel2X 24 2 4" xfId="11072" xr:uid="{00000000-0005-0000-0000-0000C26C0000}"/>
    <cellStyle name="SAPBEXHLevel2X 24 2 4 2" xfId="24243" xr:uid="{00000000-0005-0000-0000-0000C36C0000}"/>
    <cellStyle name="SAPBEXHLevel2X 24 2 4 2 2" xfId="36994" xr:uid="{00000000-0005-0000-0000-0000C46C0000}"/>
    <cellStyle name="SAPBEXHLevel2X 24 2 5" xfId="20966" xr:uid="{00000000-0005-0000-0000-0000C56C0000}"/>
    <cellStyle name="SAPBEXHLevel2X 24 2 5 2" xfId="33717" xr:uid="{00000000-0005-0000-0000-0000C66C0000}"/>
    <cellStyle name="SAPBEXHLevel2X 24 3" xfId="7155" xr:uid="{00000000-0005-0000-0000-0000C76C0000}"/>
    <cellStyle name="SAPBEXHLevel2X 24 3 2" xfId="11068" xr:uid="{00000000-0005-0000-0000-0000C86C0000}"/>
    <cellStyle name="SAPBEXHLevel2X 24 3 2 2" xfId="24239" xr:uid="{00000000-0005-0000-0000-0000C96C0000}"/>
    <cellStyle name="SAPBEXHLevel2X 24 3 2 2 2" xfId="36990" xr:uid="{00000000-0005-0000-0000-0000CA6C0000}"/>
    <cellStyle name="SAPBEXHLevel2X 24 3 3" xfId="20970" xr:uid="{00000000-0005-0000-0000-0000CB6C0000}"/>
    <cellStyle name="SAPBEXHLevel2X 24 3 3 2" xfId="33721" xr:uid="{00000000-0005-0000-0000-0000CC6C0000}"/>
    <cellStyle name="SAPBEXHLevel2X 24 4" xfId="11073" xr:uid="{00000000-0005-0000-0000-0000CD6C0000}"/>
    <cellStyle name="SAPBEXHLevel2X 24 4 2" xfId="24244" xr:uid="{00000000-0005-0000-0000-0000CE6C0000}"/>
    <cellStyle name="SAPBEXHLevel2X 24 4 2 2" xfId="36995" xr:uid="{00000000-0005-0000-0000-0000CF6C0000}"/>
    <cellStyle name="SAPBEXHLevel2X 24 5" xfId="20965" xr:uid="{00000000-0005-0000-0000-0000D06C0000}"/>
    <cellStyle name="SAPBEXHLevel2X 24 5 2" xfId="33716" xr:uid="{00000000-0005-0000-0000-0000D16C0000}"/>
    <cellStyle name="SAPBEXHLevel2X 25" xfId="7156" xr:uid="{00000000-0005-0000-0000-0000D26C0000}"/>
    <cellStyle name="SAPBEXHLevel2X 25 2" xfId="7157" xr:uid="{00000000-0005-0000-0000-0000D36C0000}"/>
    <cellStyle name="SAPBEXHLevel2X 25 2 2" xfId="7158" xr:uid="{00000000-0005-0000-0000-0000D46C0000}"/>
    <cellStyle name="SAPBEXHLevel2X 25 2 2 2" xfId="7159" xr:uid="{00000000-0005-0000-0000-0000D56C0000}"/>
    <cellStyle name="SAPBEXHLevel2X 25 2 2 2 2" xfId="11064" xr:uid="{00000000-0005-0000-0000-0000D66C0000}"/>
    <cellStyle name="SAPBEXHLevel2X 25 2 2 2 2 2" xfId="24235" xr:uid="{00000000-0005-0000-0000-0000D76C0000}"/>
    <cellStyle name="SAPBEXHLevel2X 25 2 2 2 2 2 2" xfId="36986" xr:uid="{00000000-0005-0000-0000-0000D86C0000}"/>
    <cellStyle name="SAPBEXHLevel2X 25 2 2 2 3" xfId="20974" xr:uid="{00000000-0005-0000-0000-0000D96C0000}"/>
    <cellStyle name="SAPBEXHLevel2X 25 2 2 2 3 2" xfId="33725" xr:uid="{00000000-0005-0000-0000-0000DA6C0000}"/>
    <cellStyle name="SAPBEXHLevel2X 25 2 2 3" xfId="11065" xr:uid="{00000000-0005-0000-0000-0000DB6C0000}"/>
    <cellStyle name="SAPBEXHLevel2X 25 2 2 3 2" xfId="24236" xr:uid="{00000000-0005-0000-0000-0000DC6C0000}"/>
    <cellStyle name="SAPBEXHLevel2X 25 2 2 3 2 2" xfId="36987" xr:uid="{00000000-0005-0000-0000-0000DD6C0000}"/>
    <cellStyle name="SAPBEXHLevel2X 25 2 2 4" xfId="20973" xr:uid="{00000000-0005-0000-0000-0000DE6C0000}"/>
    <cellStyle name="SAPBEXHLevel2X 25 2 2 4 2" xfId="33724" xr:uid="{00000000-0005-0000-0000-0000DF6C0000}"/>
    <cellStyle name="SAPBEXHLevel2X 25 2 3" xfId="7160" xr:uid="{00000000-0005-0000-0000-0000E06C0000}"/>
    <cellStyle name="SAPBEXHLevel2X 25 2 3 2" xfId="11063" xr:uid="{00000000-0005-0000-0000-0000E16C0000}"/>
    <cellStyle name="SAPBEXHLevel2X 25 2 3 2 2" xfId="24234" xr:uid="{00000000-0005-0000-0000-0000E26C0000}"/>
    <cellStyle name="SAPBEXHLevel2X 25 2 3 2 2 2" xfId="36985" xr:uid="{00000000-0005-0000-0000-0000E36C0000}"/>
    <cellStyle name="SAPBEXHLevel2X 25 2 3 3" xfId="20975" xr:uid="{00000000-0005-0000-0000-0000E46C0000}"/>
    <cellStyle name="SAPBEXHLevel2X 25 2 3 3 2" xfId="33726" xr:uid="{00000000-0005-0000-0000-0000E56C0000}"/>
    <cellStyle name="SAPBEXHLevel2X 25 2 4" xfId="11066" xr:uid="{00000000-0005-0000-0000-0000E66C0000}"/>
    <cellStyle name="SAPBEXHLevel2X 25 2 4 2" xfId="24237" xr:uid="{00000000-0005-0000-0000-0000E76C0000}"/>
    <cellStyle name="SAPBEXHLevel2X 25 2 4 2 2" xfId="36988" xr:uid="{00000000-0005-0000-0000-0000E86C0000}"/>
    <cellStyle name="SAPBEXHLevel2X 25 2 5" xfId="20972" xr:uid="{00000000-0005-0000-0000-0000E96C0000}"/>
    <cellStyle name="SAPBEXHLevel2X 25 2 5 2" xfId="33723" xr:uid="{00000000-0005-0000-0000-0000EA6C0000}"/>
    <cellStyle name="SAPBEXHLevel2X 25 3" xfId="7161" xr:uid="{00000000-0005-0000-0000-0000EB6C0000}"/>
    <cellStyle name="SAPBEXHLevel2X 25 3 2" xfId="11062" xr:uid="{00000000-0005-0000-0000-0000EC6C0000}"/>
    <cellStyle name="SAPBEXHLevel2X 25 3 2 2" xfId="24233" xr:uid="{00000000-0005-0000-0000-0000ED6C0000}"/>
    <cellStyle name="SAPBEXHLevel2X 25 3 2 2 2" xfId="36984" xr:uid="{00000000-0005-0000-0000-0000EE6C0000}"/>
    <cellStyle name="SAPBEXHLevel2X 25 3 3" xfId="20976" xr:uid="{00000000-0005-0000-0000-0000EF6C0000}"/>
    <cellStyle name="SAPBEXHLevel2X 25 3 3 2" xfId="33727" xr:uid="{00000000-0005-0000-0000-0000F06C0000}"/>
    <cellStyle name="SAPBEXHLevel2X 25 4" xfId="11067" xr:uid="{00000000-0005-0000-0000-0000F16C0000}"/>
    <cellStyle name="SAPBEXHLevel2X 25 4 2" xfId="24238" xr:uid="{00000000-0005-0000-0000-0000F26C0000}"/>
    <cellStyle name="SAPBEXHLevel2X 25 4 2 2" xfId="36989" xr:uid="{00000000-0005-0000-0000-0000F36C0000}"/>
    <cellStyle name="SAPBEXHLevel2X 25 5" xfId="20971" xr:uid="{00000000-0005-0000-0000-0000F46C0000}"/>
    <cellStyle name="SAPBEXHLevel2X 25 5 2" xfId="33722" xr:uid="{00000000-0005-0000-0000-0000F56C0000}"/>
    <cellStyle name="SAPBEXHLevel2X 26" xfId="7162" xr:uid="{00000000-0005-0000-0000-0000F66C0000}"/>
    <cellStyle name="SAPBEXHLevel2X 26 2" xfId="7163" xr:uid="{00000000-0005-0000-0000-0000F76C0000}"/>
    <cellStyle name="SAPBEXHLevel2X 26 2 2" xfId="7164" xr:uid="{00000000-0005-0000-0000-0000F86C0000}"/>
    <cellStyle name="SAPBEXHLevel2X 26 2 2 2" xfId="7165" xr:uid="{00000000-0005-0000-0000-0000F96C0000}"/>
    <cellStyle name="SAPBEXHLevel2X 26 2 2 2 2" xfId="11058" xr:uid="{00000000-0005-0000-0000-0000FA6C0000}"/>
    <cellStyle name="SAPBEXHLevel2X 26 2 2 2 2 2" xfId="24229" xr:uid="{00000000-0005-0000-0000-0000FB6C0000}"/>
    <cellStyle name="SAPBEXHLevel2X 26 2 2 2 2 2 2" xfId="36980" xr:uid="{00000000-0005-0000-0000-0000FC6C0000}"/>
    <cellStyle name="SAPBEXHLevel2X 26 2 2 2 3" xfId="20980" xr:uid="{00000000-0005-0000-0000-0000FD6C0000}"/>
    <cellStyle name="SAPBEXHLevel2X 26 2 2 2 3 2" xfId="33731" xr:uid="{00000000-0005-0000-0000-0000FE6C0000}"/>
    <cellStyle name="SAPBEXHLevel2X 26 2 2 3" xfId="11059" xr:uid="{00000000-0005-0000-0000-0000FF6C0000}"/>
    <cellStyle name="SAPBEXHLevel2X 26 2 2 3 2" xfId="24230" xr:uid="{00000000-0005-0000-0000-0000006D0000}"/>
    <cellStyle name="SAPBEXHLevel2X 26 2 2 3 2 2" xfId="36981" xr:uid="{00000000-0005-0000-0000-0000016D0000}"/>
    <cellStyle name="SAPBEXHLevel2X 26 2 2 4" xfId="20979" xr:uid="{00000000-0005-0000-0000-0000026D0000}"/>
    <cellStyle name="SAPBEXHLevel2X 26 2 2 4 2" xfId="33730" xr:uid="{00000000-0005-0000-0000-0000036D0000}"/>
    <cellStyle name="SAPBEXHLevel2X 26 2 3" xfId="7166" xr:uid="{00000000-0005-0000-0000-0000046D0000}"/>
    <cellStyle name="SAPBEXHLevel2X 26 2 3 2" xfId="11057" xr:uid="{00000000-0005-0000-0000-0000056D0000}"/>
    <cellStyle name="SAPBEXHLevel2X 26 2 3 2 2" xfId="24228" xr:uid="{00000000-0005-0000-0000-0000066D0000}"/>
    <cellStyle name="SAPBEXHLevel2X 26 2 3 2 2 2" xfId="36979" xr:uid="{00000000-0005-0000-0000-0000076D0000}"/>
    <cellStyle name="SAPBEXHLevel2X 26 2 3 3" xfId="20981" xr:uid="{00000000-0005-0000-0000-0000086D0000}"/>
    <cellStyle name="SAPBEXHLevel2X 26 2 3 3 2" xfId="33732" xr:uid="{00000000-0005-0000-0000-0000096D0000}"/>
    <cellStyle name="SAPBEXHLevel2X 26 2 4" xfId="11060" xr:uid="{00000000-0005-0000-0000-00000A6D0000}"/>
    <cellStyle name="SAPBEXHLevel2X 26 2 4 2" xfId="24231" xr:uid="{00000000-0005-0000-0000-00000B6D0000}"/>
    <cellStyle name="SAPBEXHLevel2X 26 2 4 2 2" xfId="36982" xr:uid="{00000000-0005-0000-0000-00000C6D0000}"/>
    <cellStyle name="SAPBEXHLevel2X 26 2 5" xfId="20978" xr:uid="{00000000-0005-0000-0000-00000D6D0000}"/>
    <cellStyle name="SAPBEXHLevel2X 26 2 5 2" xfId="33729" xr:uid="{00000000-0005-0000-0000-00000E6D0000}"/>
    <cellStyle name="SAPBEXHLevel2X 26 3" xfId="7167" xr:uid="{00000000-0005-0000-0000-00000F6D0000}"/>
    <cellStyle name="SAPBEXHLevel2X 26 3 2" xfId="11056" xr:uid="{00000000-0005-0000-0000-0000106D0000}"/>
    <cellStyle name="SAPBEXHLevel2X 26 3 2 2" xfId="24227" xr:uid="{00000000-0005-0000-0000-0000116D0000}"/>
    <cellStyle name="SAPBEXHLevel2X 26 3 2 2 2" xfId="36978" xr:uid="{00000000-0005-0000-0000-0000126D0000}"/>
    <cellStyle name="SAPBEXHLevel2X 26 3 3" xfId="20982" xr:uid="{00000000-0005-0000-0000-0000136D0000}"/>
    <cellStyle name="SAPBEXHLevel2X 26 3 3 2" xfId="33733" xr:uid="{00000000-0005-0000-0000-0000146D0000}"/>
    <cellStyle name="SAPBEXHLevel2X 26 4" xfId="11061" xr:uid="{00000000-0005-0000-0000-0000156D0000}"/>
    <cellStyle name="SAPBEXHLevel2X 26 4 2" xfId="24232" xr:uid="{00000000-0005-0000-0000-0000166D0000}"/>
    <cellStyle name="SAPBEXHLevel2X 26 4 2 2" xfId="36983" xr:uid="{00000000-0005-0000-0000-0000176D0000}"/>
    <cellStyle name="SAPBEXHLevel2X 26 5" xfId="20977" xr:uid="{00000000-0005-0000-0000-0000186D0000}"/>
    <cellStyle name="SAPBEXHLevel2X 26 5 2" xfId="33728" xr:uid="{00000000-0005-0000-0000-0000196D0000}"/>
    <cellStyle name="SAPBEXHLevel2X 27" xfId="7168" xr:uid="{00000000-0005-0000-0000-00001A6D0000}"/>
    <cellStyle name="SAPBEXHLevel2X 27 2" xfId="7169" xr:uid="{00000000-0005-0000-0000-00001B6D0000}"/>
    <cellStyle name="SAPBEXHLevel2X 27 2 2" xfId="7170" xr:uid="{00000000-0005-0000-0000-00001C6D0000}"/>
    <cellStyle name="SAPBEXHLevel2X 27 2 2 2" xfId="7171" xr:uid="{00000000-0005-0000-0000-00001D6D0000}"/>
    <cellStyle name="SAPBEXHLevel2X 27 2 2 2 2" xfId="11052" xr:uid="{00000000-0005-0000-0000-00001E6D0000}"/>
    <cellStyle name="SAPBEXHLevel2X 27 2 2 2 2 2" xfId="24223" xr:uid="{00000000-0005-0000-0000-00001F6D0000}"/>
    <cellStyle name="SAPBEXHLevel2X 27 2 2 2 2 2 2" xfId="36974" xr:uid="{00000000-0005-0000-0000-0000206D0000}"/>
    <cellStyle name="SAPBEXHLevel2X 27 2 2 2 3" xfId="20986" xr:uid="{00000000-0005-0000-0000-0000216D0000}"/>
    <cellStyle name="SAPBEXHLevel2X 27 2 2 2 3 2" xfId="33737" xr:uid="{00000000-0005-0000-0000-0000226D0000}"/>
    <cellStyle name="SAPBEXHLevel2X 27 2 2 3" xfId="11053" xr:uid="{00000000-0005-0000-0000-0000236D0000}"/>
    <cellStyle name="SAPBEXHLevel2X 27 2 2 3 2" xfId="24224" xr:uid="{00000000-0005-0000-0000-0000246D0000}"/>
    <cellStyle name="SAPBEXHLevel2X 27 2 2 3 2 2" xfId="36975" xr:uid="{00000000-0005-0000-0000-0000256D0000}"/>
    <cellStyle name="SAPBEXHLevel2X 27 2 2 4" xfId="20985" xr:uid="{00000000-0005-0000-0000-0000266D0000}"/>
    <cellStyle name="SAPBEXHLevel2X 27 2 2 4 2" xfId="33736" xr:uid="{00000000-0005-0000-0000-0000276D0000}"/>
    <cellStyle name="SAPBEXHLevel2X 27 2 3" xfId="7172" xr:uid="{00000000-0005-0000-0000-0000286D0000}"/>
    <cellStyle name="SAPBEXHLevel2X 27 2 3 2" xfId="11051" xr:uid="{00000000-0005-0000-0000-0000296D0000}"/>
    <cellStyle name="SAPBEXHLevel2X 27 2 3 2 2" xfId="24222" xr:uid="{00000000-0005-0000-0000-00002A6D0000}"/>
    <cellStyle name="SAPBEXHLevel2X 27 2 3 2 2 2" xfId="36973" xr:uid="{00000000-0005-0000-0000-00002B6D0000}"/>
    <cellStyle name="SAPBEXHLevel2X 27 2 3 3" xfId="20987" xr:uid="{00000000-0005-0000-0000-00002C6D0000}"/>
    <cellStyle name="SAPBEXHLevel2X 27 2 3 3 2" xfId="33738" xr:uid="{00000000-0005-0000-0000-00002D6D0000}"/>
    <cellStyle name="SAPBEXHLevel2X 27 2 4" xfId="11054" xr:uid="{00000000-0005-0000-0000-00002E6D0000}"/>
    <cellStyle name="SAPBEXHLevel2X 27 2 4 2" xfId="24225" xr:uid="{00000000-0005-0000-0000-00002F6D0000}"/>
    <cellStyle name="SAPBEXHLevel2X 27 2 4 2 2" xfId="36976" xr:uid="{00000000-0005-0000-0000-0000306D0000}"/>
    <cellStyle name="SAPBEXHLevel2X 27 2 5" xfId="20984" xr:uid="{00000000-0005-0000-0000-0000316D0000}"/>
    <cellStyle name="SAPBEXHLevel2X 27 2 5 2" xfId="33735" xr:uid="{00000000-0005-0000-0000-0000326D0000}"/>
    <cellStyle name="SAPBEXHLevel2X 27 3" xfId="7173" xr:uid="{00000000-0005-0000-0000-0000336D0000}"/>
    <cellStyle name="SAPBEXHLevel2X 27 3 2" xfId="11050" xr:uid="{00000000-0005-0000-0000-0000346D0000}"/>
    <cellStyle name="SAPBEXHLevel2X 27 3 2 2" xfId="24221" xr:uid="{00000000-0005-0000-0000-0000356D0000}"/>
    <cellStyle name="SAPBEXHLevel2X 27 3 2 2 2" xfId="36972" xr:uid="{00000000-0005-0000-0000-0000366D0000}"/>
    <cellStyle name="SAPBEXHLevel2X 27 3 3" xfId="20988" xr:uid="{00000000-0005-0000-0000-0000376D0000}"/>
    <cellStyle name="SAPBEXHLevel2X 27 3 3 2" xfId="33739" xr:uid="{00000000-0005-0000-0000-0000386D0000}"/>
    <cellStyle name="SAPBEXHLevel2X 27 4" xfId="11055" xr:uid="{00000000-0005-0000-0000-0000396D0000}"/>
    <cellStyle name="SAPBEXHLevel2X 27 4 2" xfId="24226" xr:uid="{00000000-0005-0000-0000-00003A6D0000}"/>
    <cellStyle name="SAPBEXHLevel2X 27 4 2 2" xfId="36977" xr:uid="{00000000-0005-0000-0000-00003B6D0000}"/>
    <cellStyle name="SAPBEXHLevel2X 27 5" xfId="20983" xr:uid="{00000000-0005-0000-0000-00003C6D0000}"/>
    <cellStyle name="SAPBEXHLevel2X 27 5 2" xfId="33734" xr:uid="{00000000-0005-0000-0000-00003D6D0000}"/>
    <cellStyle name="SAPBEXHLevel2X 28" xfId="7174" xr:uid="{00000000-0005-0000-0000-00003E6D0000}"/>
    <cellStyle name="SAPBEXHLevel2X 28 2" xfId="7175" xr:uid="{00000000-0005-0000-0000-00003F6D0000}"/>
    <cellStyle name="SAPBEXHLevel2X 28 2 2" xfId="7176" xr:uid="{00000000-0005-0000-0000-0000406D0000}"/>
    <cellStyle name="SAPBEXHLevel2X 28 2 2 2" xfId="7177" xr:uid="{00000000-0005-0000-0000-0000416D0000}"/>
    <cellStyle name="SAPBEXHLevel2X 28 2 2 2 2" xfId="11046" xr:uid="{00000000-0005-0000-0000-0000426D0000}"/>
    <cellStyle name="SAPBEXHLevel2X 28 2 2 2 2 2" xfId="24217" xr:uid="{00000000-0005-0000-0000-0000436D0000}"/>
    <cellStyle name="SAPBEXHLevel2X 28 2 2 2 2 2 2" xfId="36968" xr:uid="{00000000-0005-0000-0000-0000446D0000}"/>
    <cellStyle name="SAPBEXHLevel2X 28 2 2 2 3" xfId="20992" xr:uid="{00000000-0005-0000-0000-0000456D0000}"/>
    <cellStyle name="SAPBEXHLevel2X 28 2 2 2 3 2" xfId="33743" xr:uid="{00000000-0005-0000-0000-0000466D0000}"/>
    <cellStyle name="SAPBEXHLevel2X 28 2 2 3" xfId="11047" xr:uid="{00000000-0005-0000-0000-0000476D0000}"/>
    <cellStyle name="SAPBEXHLevel2X 28 2 2 3 2" xfId="24218" xr:uid="{00000000-0005-0000-0000-0000486D0000}"/>
    <cellStyle name="SAPBEXHLevel2X 28 2 2 3 2 2" xfId="36969" xr:uid="{00000000-0005-0000-0000-0000496D0000}"/>
    <cellStyle name="SAPBEXHLevel2X 28 2 2 4" xfId="20991" xr:uid="{00000000-0005-0000-0000-00004A6D0000}"/>
    <cellStyle name="SAPBEXHLevel2X 28 2 2 4 2" xfId="33742" xr:uid="{00000000-0005-0000-0000-00004B6D0000}"/>
    <cellStyle name="SAPBEXHLevel2X 28 2 3" xfId="7178" xr:uid="{00000000-0005-0000-0000-00004C6D0000}"/>
    <cellStyle name="SAPBEXHLevel2X 28 2 3 2" xfId="11045" xr:uid="{00000000-0005-0000-0000-00004D6D0000}"/>
    <cellStyle name="SAPBEXHLevel2X 28 2 3 2 2" xfId="24216" xr:uid="{00000000-0005-0000-0000-00004E6D0000}"/>
    <cellStyle name="SAPBEXHLevel2X 28 2 3 2 2 2" xfId="36967" xr:uid="{00000000-0005-0000-0000-00004F6D0000}"/>
    <cellStyle name="SAPBEXHLevel2X 28 2 3 3" xfId="20993" xr:uid="{00000000-0005-0000-0000-0000506D0000}"/>
    <cellStyle name="SAPBEXHLevel2X 28 2 3 3 2" xfId="33744" xr:uid="{00000000-0005-0000-0000-0000516D0000}"/>
    <cellStyle name="SAPBEXHLevel2X 28 2 4" xfId="11048" xr:uid="{00000000-0005-0000-0000-0000526D0000}"/>
    <cellStyle name="SAPBEXHLevel2X 28 2 4 2" xfId="24219" xr:uid="{00000000-0005-0000-0000-0000536D0000}"/>
    <cellStyle name="SAPBEXHLevel2X 28 2 4 2 2" xfId="36970" xr:uid="{00000000-0005-0000-0000-0000546D0000}"/>
    <cellStyle name="SAPBEXHLevel2X 28 2 5" xfId="20990" xr:uid="{00000000-0005-0000-0000-0000556D0000}"/>
    <cellStyle name="SAPBEXHLevel2X 28 2 5 2" xfId="33741" xr:uid="{00000000-0005-0000-0000-0000566D0000}"/>
    <cellStyle name="SAPBEXHLevel2X 28 3" xfId="7179" xr:uid="{00000000-0005-0000-0000-0000576D0000}"/>
    <cellStyle name="SAPBEXHLevel2X 28 3 2" xfId="11044" xr:uid="{00000000-0005-0000-0000-0000586D0000}"/>
    <cellStyle name="SAPBEXHLevel2X 28 3 2 2" xfId="24215" xr:uid="{00000000-0005-0000-0000-0000596D0000}"/>
    <cellStyle name="SAPBEXHLevel2X 28 3 2 2 2" xfId="36966" xr:uid="{00000000-0005-0000-0000-00005A6D0000}"/>
    <cellStyle name="SAPBEXHLevel2X 28 3 3" xfId="20994" xr:uid="{00000000-0005-0000-0000-00005B6D0000}"/>
    <cellStyle name="SAPBEXHLevel2X 28 3 3 2" xfId="33745" xr:uid="{00000000-0005-0000-0000-00005C6D0000}"/>
    <cellStyle name="SAPBEXHLevel2X 28 4" xfId="11049" xr:uid="{00000000-0005-0000-0000-00005D6D0000}"/>
    <cellStyle name="SAPBEXHLevel2X 28 4 2" xfId="24220" xr:uid="{00000000-0005-0000-0000-00005E6D0000}"/>
    <cellStyle name="SAPBEXHLevel2X 28 4 2 2" xfId="36971" xr:uid="{00000000-0005-0000-0000-00005F6D0000}"/>
    <cellStyle name="SAPBEXHLevel2X 28 5" xfId="20989" xr:uid="{00000000-0005-0000-0000-0000606D0000}"/>
    <cellStyle name="SAPBEXHLevel2X 28 5 2" xfId="33740" xr:uid="{00000000-0005-0000-0000-0000616D0000}"/>
    <cellStyle name="SAPBEXHLevel2X 29" xfId="7180" xr:uid="{00000000-0005-0000-0000-0000626D0000}"/>
    <cellStyle name="SAPBEXHLevel2X 29 2" xfId="7181" xr:uid="{00000000-0005-0000-0000-0000636D0000}"/>
    <cellStyle name="SAPBEXHLevel2X 29 2 2" xfId="7182" xr:uid="{00000000-0005-0000-0000-0000646D0000}"/>
    <cellStyle name="SAPBEXHLevel2X 29 2 2 2" xfId="7183" xr:uid="{00000000-0005-0000-0000-0000656D0000}"/>
    <cellStyle name="SAPBEXHLevel2X 29 2 2 2 2" xfId="11040" xr:uid="{00000000-0005-0000-0000-0000666D0000}"/>
    <cellStyle name="SAPBEXHLevel2X 29 2 2 2 2 2" xfId="24211" xr:uid="{00000000-0005-0000-0000-0000676D0000}"/>
    <cellStyle name="SAPBEXHLevel2X 29 2 2 2 2 2 2" xfId="36962" xr:uid="{00000000-0005-0000-0000-0000686D0000}"/>
    <cellStyle name="SAPBEXHLevel2X 29 2 2 2 3" xfId="20998" xr:uid="{00000000-0005-0000-0000-0000696D0000}"/>
    <cellStyle name="SAPBEXHLevel2X 29 2 2 2 3 2" xfId="33749" xr:uid="{00000000-0005-0000-0000-00006A6D0000}"/>
    <cellStyle name="SAPBEXHLevel2X 29 2 2 3" xfId="11041" xr:uid="{00000000-0005-0000-0000-00006B6D0000}"/>
    <cellStyle name="SAPBEXHLevel2X 29 2 2 3 2" xfId="24212" xr:uid="{00000000-0005-0000-0000-00006C6D0000}"/>
    <cellStyle name="SAPBEXHLevel2X 29 2 2 3 2 2" xfId="36963" xr:uid="{00000000-0005-0000-0000-00006D6D0000}"/>
    <cellStyle name="SAPBEXHLevel2X 29 2 2 4" xfId="20997" xr:uid="{00000000-0005-0000-0000-00006E6D0000}"/>
    <cellStyle name="SAPBEXHLevel2X 29 2 2 4 2" xfId="33748" xr:uid="{00000000-0005-0000-0000-00006F6D0000}"/>
    <cellStyle name="SAPBEXHLevel2X 29 2 3" xfId="7184" xr:uid="{00000000-0005-0000-0000-0000706D0000}"/>
    <cellStyle name="SAPBEXHLevel2X 29 2 3 2" xfId="11039" xr:uid="{00000000-0005-0000-0000-0000716D0000}"/>
    <cellStyle name="SAPBEXHLevel2X 29 2 3 2 2" xfId="24210" xr:uid="{00000000-0005-0000-0000-0000726D0000}"/>
    <cellStyle name="SAPBEXHLevel2X 29 2 3 2 2 2" xfId="36961" xr:uid="{00000000-0005-0000-0000-0000736D0000}"/>
    <cellStyle name="SAPBEXHLevel2X 29 2 3 3" xfId="20999" xr:uid="{00000000-0005-0000-0000-0000746D0000}"/>
    <cellStyle name="SAPBEXHLevel2X 29 2 3 3 2" xfId="33750" xr:uid="{00000000-0005-0000-0000-0000756D0000}"/>
    <cellStyle name="SAPBEXHLevel2X 29 2 4" xfId="11042" xr:uid="{00000000-0005-0000-0000-0000766D0000}"/>
    <cellStyle name="SAPBEXHLevel2X 29 2 4 2" xfId="24213" xr:uid="{00000000-0005-0000-0000-0000776D0000}"/>
    <cellStyle name="SAPBEXHLevel2X 29 2 4 2 2" xfId="36964" xr:uid="{00000000-0005-0000-0000-0000786D0000}"/>
    <cellStyle name="SAPBEXHLevel2X 29 2 5" xfId="20996" xr:uid="{00000000-0005-0000-0000-0000796D0000}"/>
    <cellStyle name="SAPBEXHLevel2X 29 2 5 2" xfId="33747" xr:uid="{00000000-0005-0000-0000-00007A6D0000}"/>
    <cellStyle name="SAPBEXHLevel2X 29 3" xfId="7185" xr:uid="{00000000-0005-0000-0000-00007B6D0000}"/>
    <cellStyle name="SAPBEXHLevel2X 29 3 2" xfId="11038" xr:uid="{00000000-0005-0000-0000-00007C6D0000}"/>
    <cellStyle name="SAPBEXHLevel2X 29 3 2 2" xfId="24209" xr:uid="{00000000-0005-0000-0000-00007D6D0000}"/>
    <cellStyle name="SAPBEXHLevel2X 29 3 2 2 2" xfId="36960" xr:uid="{00000000-0005-0000-0000-00007E6D0000}"/>
    <cellStyle name="SAPBEXHLevel2X 29 3 3" xfId="21000" xr:uid="{00000000-0005-0000-0000-00007F6D0000}"/>
    <cellStyle name="SAPBEXHLevel2X 29 3 3 2" xfId="33751" xr:uid="{00000000-0005-0000-0000-0000806D0000}"/>
    <cellStyle name="SAPBEXHLevel2X 29 4" xfId="11043" xr:uid="{00000000-0005-0000-0000-0000816D0000}"/>
    <cellStyle name="SAPBEXHLevel2X 29 4 2" xfId="24214" xr:uid="{00000000-0005-0000-0000-0000826D0000}"/>
    <cellStyle name="SAPBEXHLevel2X 29 4 2 2" xfId="36965" xr:uid="{00000000-0005-0000-0000-0000836D0000}"/>
    <cellStyle name="SAPBEXHLevel2X 29 5" xfId="20995" xr:uid="{00000000-0005-0000-0000-0000846D0000}"/>
    <cellStyle name="SAPBEXHLevel2X 29 5 2" xfId="33746" xr:uid="{00000000-0005-0000-0000-0000856D0000}"/>
    <cellStyle name="SAPBEXHLevel2X 3" xfId="7186" xr:uid="{00000000-0005-0000-0000-0000866D0000}"/>
    <cellStyle name="SAPBEXHLevel2X 3 2" xfId="7187" xr:uid="{00000000-0005-0000-0000-0000876D0000}"/>
    <cellStyle name="SAPBEXHLevel2X 3 2 2" xfId="7188" xr:uid="{00000000-0005-0000-0000-0000886D0000}"/>
    <cellStyle name="SAPBEXHLevel2X 3 2 2 2" xfId="7189" xr:uid="{00000000-0005-0000-0000-0000896D0000}"/>
    <cellStyle name="SAPBEXHLevel2X 3 2 2 2 2" xfId="7190" xr:uid="{00000000-0005-0000-0000-00008A6D0000}"/>
    <cellStyle name="SAPBEXHLevel2X 3 2 2 2 2 2" xfId="11033" xr:uid="{00000000-0005-0000-0000-00008B6D0000}"/>
    <cellStyle name="SAPBEXHLevel2X 3 2 2 2 2 2 2" xfId="24204" xr:uid="{00000000-0005-0000-0000-00008C6D0000}"/>
    <cellStyle name="SAPBEXHLevel2X 3 2 2 2 2 2 2 2" xfId="36955" xr:uid="{00000000-0005-0000-0000-00008D6D0000}"/>
    <cellStyle name="SAPBEXHLevel2X 3 2 2 2 2 3" xfId="21005" xr:uid="{00000000-0005-0000-0000-00008E6D0000}"/>
    <cellStyle name="SAPBEXHLevel2X 3 2 2 2 2 3 2" xfId="33756" xr:uid="{00000000-0005-0000-0000-00008F6D0000}"/>
    <cellStyle name="SAPBEXHLevel2X 3 2 2 2 3" xfId="11034" xr:uid="{00000000-0005-0000-0000-0000906D0000}"/>
    <cellStyle name="SAPBEXHLevel2X 3 2 2 2 3 2" xfId="24205" xr:uid="{00000000-0005-0000-0000-0000916D0000}"/>
    <cellStyle name="SAPBEXHLevel2X 3 2 2 2 3 2 2" xfId="36956" xr:uid="{00000000-0005-0000-0000-0000926D0000}"/>
    <cellStyle name="SAPBEXHLevel2X 3 2 2 2 4" xfId="21004" xr:uid="{00000000-0005-0000-0000-0000936D0000}"/>
    <cellStyle name="SAPBEXHLevel2X 3 2 2 2 4 2" xfId="33755" xr:uid="{00000000-0005-0000-0000-0000946D0000}"/>
    <cellStyle name="SAPBEXHLevel2X 3 2 2 3" xfId="7191" xr:uid="{00000000-0005-0000-0000-0000956D0000}"/>
    <cellStyle name="SAPBEXHLevel2X 3 2 2 3 2" xfId="11032" xr:uid="{00000000-0005-0000-0000-0000966D0000}"/>
    <cellStyle name="SAPBEXHLevel2X 3 2 2 3 2 2" xfId="24203" xr:uid="{00000000-0005-0000-0000-0000976D0000}"/>
    <cellStyle name="SAPBEXHLevel2X 3 2 2 3 2 2 2" xfId="36954" xr:uid="{00000000-0005-0000-0000-0000986D0000}"/>
    <cellStyle name="SAPBEXHLevel2X 3 2 2 3 3" xfId="21006" xr:uid="{00000000-0005-0000-0000-0000996D0000}"/>
    <cellStyle name="SAPBEXHLevel2X 3 2 2 3 3 2" xfId="33757" xr:uid="{00000000-0005-0000-0000-00009A6D0000}"/>
    <cellStyle name="SAPBEXHLevel2X 3 2 2 4" xfId="7192" xr:uid="{00000000-0005-0000-0000-00009B6D0000}"/>
    <cellStyle name="SAPBEXHLevel2X 3 2 2 4 2" xfId="11031" xr:uid="{00000000-0005-0000-0000-00009C6D0000}"/>
    <cellStyle name="SAPBEXHLevel2X 3 2 2 4 2 2" xfId="24202" xr:uid="{00000000-0005-0000-0000-00009D6D0000}"/>
    <cellStyle name="SAPBEXHLevel2X 3 2 2 4 2 2 2" xfId="36953" xr:uid="{00000000-0005-0000-0000-00009E6D0000}"/>
    <cellStyle name="SAPBEXHLevel2X 3 2 2 4 3" xfId="21007" xr:uid="{00000000-0005-0000-0000-00009F6D0000}"/>
    <cellStyle name="SAPBEXHLevel2X 3 2 2 4 3 2" xfId="33758" xr:uid="{00000000-0005-0000-0000-0000A06D0000}"/>
    <cellStyle name="SAPBEXHLevel2X 3 2 2 5" xfId="11035" xr:uid="{00000000-0005-0000-0000-0000A16D0000}"/>
    <cellStyle name="SAPBEXHLevel2X 3 2 2 5 2" xfId="24206" xr:uid="{00000000-0005-0000-0000-0000A26D0000}"/>
    <cellStyle name="SAPBEXHLevel2X 3 2 2 5 2 2" xfId="36957" xr:uid="{00000000-0005-0000-0000-0000A36D0000}"/>
    <cellStyle name="SAPBEXHLevel2X 3 2 2 6" xfId="21003" xr:uid="{00000000-0005-0000-0000-0000A46D0000}"/>
    <cellStyle name="SAPBEXHLevel2X 3 2 2 6 2" xfId="33754" xr:uid="{00000000-0005-0000-0000-0000A56D0000}"/>
    <cellStyle name="SAPBEXHLevel2X 3 2 3" xfId="7193" xr:uid="{00000000-0005-0000-0000-0000A66D0000}"/>
    <cellStyle name="SAPBEXHLevel2X 3 2 3 2" xfId="7194" xr:uid="{00000000-0005-0000-0000-0000A76D0000}"/>
    <cellStyle name="SAPBEXHLevel2X 3 2 3 2 2" xfId="11029" xr:uid="{00000000-0005-0000-0000-0000A86D0000}"/>
    <cellStyle name="SAPBEXHLevel2X 3 2 3 2 2 2" xfId="24200" xr:uid="{00000000-0005-0000-0000-0000A96D0000}"/>
    <cellStyle name="SAPBEXHLevel2X 3 2 3 2 2 2 2" xfId="36951" xr:uid="{00000000-0005-0000-0000-0000AA6D0000}"/>
    <cellStyle name="SAPBEXHLevel2X 3 2 3 2 3" xfId="21009" xr:uid="{00000000-0005-0000-0000-0000AB6D0000}"/>
    <cellStyle name="SAPBEXHLevel2X 3 2 3 2 3 2" xfId="33760" xr:uid="{00000000-0005-0000-0000-0000AC6D0000}"/>
    <cellStyle name="SAPBEXHLevel2X 3 2 3 3" xfId="11030" xr:uid="{00000000-0005-0000-0000-0000AD6D0000}"/>
    <cellStyle name="SAPBEXHLevel2X 3 2 3 3 2" xfId="24201" xr:uid="{00000000-0005-0000-0000-0000AE6D0000}"/>
    <cellStyle name="SAPBEXHLevel2X 3 2 3 3 2 2" xfId="36952" xr:uid="{00000000-0005-0000-0000-0000AF6D0000}"/>
    <cellStyle name="SAPBEXHLevel2X 3 2 3 4" xfId="21008" xr:uid="{00000000-0005-0000-0000-0000B06D0000}"/>
    <cellStyle name="SAPBEXHLevel2X 3 2 3 4 2" xfId="33759" xr:uid="{00000000-0005-0000-0000-0000B16D0000}"/>
    <cellStyle name="SAPBEXHLevel2X 3 2 4" xfId="7195" xr:uid="{00000000-0005-0000-0000-0000B26D0000}"/>
    <cellStyle name="SAPBEXHLevel2X 3 2 4 2" xfId="11028" xr:uid="{00000000-0005-0000-0000-0000B36D0000}"/>
    <cellStyle name="SAPBEXHLevel2X 3 2 4 2 2" xfId="24199" xr:uid="{00000000-0005-0000-0000-0000B46D0000}"/>
    <cellStyle name="SAPBEXHLevel2X 3 2 4 2 2 2" xfId="36950" xr:uid="{00000000-0005-0000-0000-0000B56D0000}"/>
    <cellStyle name="SAPBEXHLevel2X 3 2 4 3" xfId="21010" xr:uid="{00000000-0005-0000-0000-0000B66D0000}"/>
    <cellStyle name="SAPBEXHLevel2X 3 2 4 3 2" xfId="33761" xr:uid="{00000000-0005-0000-0000-0000B76D0000}"/>
    <cellStyle name="SAPBEXHLevel2X 3 2 5" xfId="11036" xr:uid="{00000000-0005-0000-0000-0000B86D0000}"/>
    <cellStyle name="SAPBEXHLevel2X 3 2 5 2" xfId="24207" xr:uid="{00000000-0005-0000-0000-0000B96D0000}"/>
    <cellStyle name="SAPBEXHLevel2X 3 2 5 2 2" xfId="36958" xr:uid="{00000000-0005-0000-0000-0000BA6D0000}"/>
    <cellStyle name="SAPBEXHLevel2X 3 2 6" xfId="21002" xr:uid="{00000000-0005-0000-0000-0000BB6D0000}"/>
    <cellStyle name="SAPBEXHLevel2X 3 2 6 2" xfId="33753" xr:uid="{00000000-0005-0000-0000-0000BC6D0000}"/>
    <cellStyle name="SAPBEXHLevel2X 3 3" xfId="7196" xr:uid="{00000000-0005-0000-0000-0000BD6D0000}"/>
    <cellStyle name="SAPBEXHLevel2X 3 3 2" xfId="7197" xr:uid="{00000000-0005-0000-0000-0000BE6D0000}"/>
    <cellStyle name="SAPBEXHLevel2X 3 3 2 2" xfId="7198" xr:uid="{00000000-0005-0000-0000-0000BF6D0000}"/>
    <cellStyle name="SAPBEXHLevel2X 3 3 2 2 2" xfId="7199" xr:uid="{00000000-0005-0000-0000-0000C06D0000}"/>
    <cellStyle name="SAPBEXHLevel2X 3 3 2 2 2 2" xfId="11024" xr:uid="{00000000-0005-0000-0000-0000C16D0000}"/>
    <cellStyle name="SAPBEXHLevel2X 3 3 2 2 2 2 2" xfId="24195" xr:uid="{00000000-0005-0000-0000-0000C26D0000}"/>
    <cellStyle name="SAPBEXHLevel2X 3 3 2 2 2 2 2 2" xfId="36946" xr:uid="{00000000-0005-0000-0000-0000C36D0000}"/>
    <cellStyle name="SAPBEXHLevel2X 3 3 2 2 2 3" xfId="21014" xr:uid="{00000000-0005-0000-0000-0000C46D0000}"/>
    <cellStyle name="SAPBEXHLevel2X 3 3 2 2 2 3 2" xfId="33765" xr:uid="{00000000-0005-0000-0000-0000C56D0000}"/>
    <cellStyle name="SAPBEXHLevel2X 3 3 2 2 3" xfId="11025" xr:uid="{00000000-0005-0000-0000-0000C66D0000}"/>
    <cellStyle name="SAPBEXHLevel2X 3 3 2 2 3 2" xfId="24196" xr:uid="{00000000-0005-0000-0000-0000C76D0000}"/>
    <cellStyle name="SAPBEXHLevel2X 3 3 2 2 3 2 2" xfId="36947" xr:uid="{00000000-0005-0000-0000-0000C86D0000}"/>
    <cellStyle name="SAPBEXHLevel2X 3 3 2 2 4" xfId="21013" xr:uid="{00000000-0005-0000-0000-0000C96D0000}"/>
    <cellStyle name="SAPBEXHLevel2X 3 3 2 2 4 2" xfId="33764" xr:uid="{00000000-0005-0000-0000-0000CA6D0000}"/>
    <cellStyle name="SAPBEXHLevel2X 3 3 2 3" xfId="7200" xr:uid="{00000000-0005-0000-0000-0000CB6D0000}"/>
    <cellStyle name="SAPBEXHLevel2X 3 3 2 3 2" xfId="11023" xr:uid="{00000000-0005-0000-0000-0000CC6D0000}"/>
    <cellStyle name="SAPBEXHLevel2X 3 3 2 3 2 2" xfId="24194" xr:uid="{00000000-0005-0000-0000-0000CD6D0000}"/>
    <cellStyle name="SAPBEXHLevel2X 3 3 2 3 2 2 2" xfId="36945" xr:uid="{00000000-0005-0000-0000-0000CE6D0000}"/>
    <cellStyle name="SAPBEXHLevel2X 3 3 2 3 3" xfId="21015" xr:uid="{00000000-0005-0000-0000-0000CF6D0000}"/>
    <cellStyle name="SAPBEXHLevel2X 3 3 2 3 3 2" xfId="33766" xr:uid="{00000000-0005-0000-0000-0000D06D0000}"/>
    <cellStyle name="SAPBEXHLevel2X 3 3 2 4" xfId="11026" xr:uid="{00000000-0005-0000-0000-0000D16D0000}"/>
    <cellStyle name="SAPBEXHLevel2X 3 3 2 4 2" xfId="24197" xr:uid="{00000000-0005-0000-0000-0000D26D0000}"/>
    <cellStyle name="SAPBEXHLevel2X 3 3 2 4 2 2" xfId="36948" xr:uid="{00000000-0005-0000-0000-0000D36D0000}"/>
    <cellStyle name="SAPBEXHLevel2X 3 3 2 5" xfId="21012" xr:uid="{00000000-0005-0000-0000-0000D46D0000}"/>
    <cellStyle name="SAPBEXHLevel2X 3 3 2 5 2" xfId="33763" xr:uid="{00000000-0005-0000-0000-0000D56D0000}"/>
    <cellStyle name="SAPBEXHLevel2X 3 3 3" xfId="7201" xr:uid="{00000000-0005-0000-0000-0000D66D0000}"/>
    <cellStyle name="SAPBEXHLevel2X 3 3 3 2" xfId="11022" xr:uid="{00000000-0005-0000-0000-0000D76D0000}"/>
    <cellStyle name="SAPBEXHLevel2X 3 3 3 2 2" xfId="24193" xr:uid="{00000000-0005-0000-0000-0000D86D0000}"/>
    <cellStyle name="SAPBEXHLevel2X 3 3 3 2 2 2" xfId="36944" xr:uid="{00000000-0005-0000-0000-0000D96D0000}"/>
    <cellStyle name="SAPBEXHLevel2X 3 3 3 3" xfId="21016" xr:uid="{00000000-0005-0000-0000-0000DA6D0000}"/>
    <cellStyle name="SAPBEXHLevel2X 3 3 3 3 2" xfId="33767" xr:uid="{00000000-0005-0000-0000-0000DB6D0000}"/>
    <cellStyle name="SAPBEXHLevel2X 3 3 4" xfId="7202" xr:uid="{00000000-0005-0000-0000-0000DC6D0000}"/>
    <cellStyle name="SAPBEXHLevel2X 3 3 4 2" xfId="11021" xr:uid="{00000000-0005-0000-0000-0000DD6D0000}"/>
    <cellStyle name="SAPBEXHLevel2X 3 3 4 2 2" xfId="24192" xr:uid="{00000000-0005-0000-0000-0000DE6D0000}"/>
    <cellStyle name="SAPBEXHLevel2X 3 3 4 2 2 2" xfId="36943" xr:uid="{00000000-0005-0000-0000-0000DF6D0000}"/>
    <cellStyle name="SAPBEXHLevel2X 3 3 4 3" xfId="21017" xr:uid="{00000000-0005-0000-0000-0000E06D0000}"/>
    <cellStyle name="SAPBEXHLevel2X 3 3 4 3 2" xfId="33768" xr:uid="{00000000-0005-0000-0000-0000E16D0000}"/>
    <cellStyle name="SAPBEXHLevel2X 3 3 5" xfId="11027" xr:uid="{00000000-0005-0000-0000-0000E26D0000}"/>
    <cellStyle name="SAPBEXHLevel2X 3 3 5 2" xfId="24198" xr:uid="{00000000-0005-0000-0000-0000E36D0000}"/>
    <cellStyle name="SAPBEXHLevel2X 3 3 5 2 2" xfId="36949" xr:uid="{00000000-0005-0000-0000-0000E46D0000}"/>
    <cellStyle name="SAPBEXHLevel2X 3 3 6" xfId="21011" xr:uid="{00000000-0005-0000-0000-0000E56D0000}"/>
    <cellStyle name="SAPBEXHLevel2X 3 3 6 2" xfId="33762" xr:uid="{00000000-0005-0000-0000-0000E66D0000}"/>
    <cellStyle name="SAPBEXHLevel2X 3 4" xfId="7203" xr:uid="{00000000-0005-0000-0000-0000E76D0000}"/>
    <cellStyle name="SAPBEXHLevel2X 3 4 2" xfId="7204" xr:uid="{00000000-0005-0000-0000-0000E86D0000}"/>
    <cellStyle name="SAPBEXHLevel2X 3 4 2 2" xfId="7205" xr:uid="{00000000-0005-0000-0000-0000E96D0000}"/>
    <cellStyle name="SAPBEXHLevel2X 3 4 2 2 2" xfId="7206" xr:uid="{00000000-0005-0000-0000-0000EA6D0000}"/>
    <cellStyle name="SAPBEXHLevel2X 3 4 2 2 2 2" xfId="11017" xr:uid="{00000000-0005-0000-0000-0000EB6D0000}"/>
    <cellStyle name="SAPBEXHLevel2X 3 4 2 2 2 2 2" xfId="24188" xr:uid="{00000000-0005-0000-0000-0000EC6D0000}"/>
    <cellStyle name="SAPBEXHLevel2X 3 4 2 2 2 2 2 2" xfId="36939" xr:uid="{00000000-0005-0000-0000-0000ED6D0000}"/>
    <cellStyle name="SAPBEXHLevel2X 3 4 2 2 2 3" xfId="21021" xr:uid="{00000000-0005-0000-0000-0000EE6D0000}"/>
    <cellStyle name="SAPBEXHLevel2X 3 4 2 2 2 3 2" xfId="33772" xr:uid="{00000000-0005-0000-0000-0000EF6D0000}"/>
    <cellStyle name="SAPBEXHLevel2X 3 4 2 2 3" xfId="11018" xr:uid="{00000000-0005-0000-0000-0000F06D0000}"/>
    <cellStyle name="SAPBEXHLevel2X 3 4 2 2 3 2" xfId="24189" xr:uid="{00000000-0005-0000-0000-0000F16D0000}"/>
    <cellStyle name="SAPBEXHLevel2X 3 4 2 2 3 2 2" xfId="36940" xr:uid="{00000000-0005-0000-0000-0000F26D0000}"/>
    <cellStyle name="SAPBEXHLevel2X 3 4 2 2 4" xfId="21020" xr:uid="{00000000-0005-0000-0000-0000F36D0000}"/>
    <cellStyle name="SAPBEXHLevel2X 3 4 2 2 4 2" xfId="33771" xr:uid="{00000000-0005-0000-0000-0000F46D0000}"/>
    <cellStyle name="SAPBEXHLevel2X 3 4 2 3" xfId="7207" xr:uid="{00000000-0005-0000-0000-0000F56D0000}"/>
    <cellStyle name="SAPBEXHLevel2X 3 4 2 3 2" xfId="11016" xr:uid="{00000000-0005-0000-0000-0000F66D0000}"/>
    <cellStyle name="SAPBEXHLevel2X 3 4 2 3 2 2" xfId="24187" xr:uid="{00000000-0005-0000-0000-0000F76D0000}"/>
    <cellStyle name="SAPBEXHLevel2X 3 4 2 3 2 2 2" xfId="36938" xr:uid="{00000000-0005-0000-0000-0000F86D0000}"/>
    <cellStyle name="SAPBEXHLevel2X 3 4 2 3 3" xfId="21022" xr:uid="{00000000-0005-0000-0000-0000F96D0000}"/>
    <cellStyle name="SAPBEXHLevel2X 3 4 2 3 3 2" xfId="33773" xr:uid="{00000000-0005-0000-0000-0000FA6D0000}"/>
    <cellStyle name="SAPBEXHLevel2X 3 4 2 4" xfId="11019" xr:uid="{00000000-0005-0000-0000-0000FB6D0000}"/>
    <cellStyle name="SAPBEXHLevel2X 3 4 2 4 2" xfId="24190" xr:uid="{00000000-0005-0000-0000-0000FC6D0000}"/>
    <cellStyle name="SAPBEXHLevel2X 3 4 2 4 2 2" xfId="36941" xr:uid="{00000000-0005-0000-0000-0000FD6D0000}"/>
    <cellStyle name="SAPBEXHLevel2X 3 4 2 5" xfId="21019" xr:uid="{00000000-0005-0000-0000-0000FE6D0000}"/>
    <cellStyle name="SAPBEXHLevel2X 3 4 2 5 2" xfId="33770" xr:uid="{00000000-0005-0000-0000-0000FF6D0000}"/>
    <cellStyle name="SAPBEXHLevel2X 3 4 3" xfId="7208" xr:uid="{00000000-0005-0000-0000-0000006E0000}"/>
    <cellStyle name="SAPBEXHLevel2X 3 4 3 2" xfId="11015" xr:uid="{00000000-0005-0000-0000-0000016E0000}"/>
    <cellStyle name="SAPBEXHLevel2X 3 4 3 2 2" xfId="24186" xr:uid="{00000000-0005-0000-0000-0000026E0000}"/>
    <cellStyle name="SAPBEXHLevel2X 3 4 3 2 2 2" xfId="36937" xr:uid="{00000000-0005-0000-0000-0000036E0000}"/>
    <cellStyle name="SAPBEXHLevel2X 3 4 3 3" xfId="21023" xr:uid="{00000000-0005-0000-0000-0000046E0000}"/>
    <cellStyle name="SAPBEXHLevel2X 3 4 3 3 2" xfId="33774" xr:uid="{00000000-0005-0000-0000-0000056E0000}"/>
    <cellStyle name="SAPBEXHLevel2X 3 4 4" xfId="7209" xr:uid="{00000000-0005-0000-0000-0000066E0000}"/>
    <cellStyle name="SAPBEXHLevel2X 3 4 4 2" xfId="11014" xr:uid="{00000000-0005-0000-0000-0000076E0000}"/>
    <cellStyle name="SAPBEXHLevel2X 3 4 4 2 2" xfId="24185" xr:uid="{00000000-0005-0000-0000-0000086E0000}"/>
    <cellStyle name="SAPBEXHLevel2X 3 4 4 2 2 2" xfId="36936" xr:uid="{00000000-0005-0000-0000-0000096E0000}"/>
    <cellStyle name="SAPBEXHLevel2X 3 4 4 3" xfId="21024" xr:uid="{00000000-0005-0000-0000-00000A6E0000}"/>
    <cellStyle name="SAPBEXHLevel2X 3 4 4 3 2" xfId="33775" xr:uid="{00000000-0005-0000-0000-00000B6E0000}"/>
    <cellStyle name="SAPBEXHLevel2X 3 4 5" xfId="11020" xr:uid="{00000000-0005-0000-0000-00000C6E0000}"/>
    <cellStyle name="SAPBEXHLevel2X 3 4 5 2" xfId="24191" xr:uid="{00000000-0005-0000-0000-00000D6E0000}"/>
    <cellStyle name="SAPBEXHLevel2X 3 4 5 2 2" xfId="36942" xr:uid="{00000000-0005-0000-0000-00000E6E0000}"/>
    <cellStyle name="SAPBEXHLevel2X 3 4 6" xfId="21018" xr:uid="{00000000-0005-0000-0000-00000F6E0000}"/>
    <cellStyle name="SAPBEXHLevel2X 3 4 6 2" xfId="33769" xr:uid="{00000000-0005-0000-0000-0000106E0000}"/>
    <cellStyle name="SAPBEXHLevel2X 3 5" xfId="7210" xr:uid="{00000000-0005-0000-0000-0000116E0000}"/>
    <cellStyle name="SAPBEXHLevel2X 3 5 2" xfId="7211" xr:uid="{00000000-0005-0000-0000-0000126E0000}"/>
    <cellStyle name="SAPBEXHLevel2X 3 5 2 2" xfId="7212" xr:uid="{00000000-0005-0000-0000-0000136E0000}"/>
    <cellStyle name="SAPBEXHLevel2X 3 5 2 2 2" xfId="11011" xr:uid="{00000000-0005-0000-0000-0000146E0000}"/>
    <cellStyle name="SAPBEXHLevel2X 3 5 2 2 2 2" xfId="24182" xr:uid="{00000000-0005-0000-0000-0000156E0000}"/>
    <cellStyle name="SAPBEXHLevel2X 3 5 2 2 2 2 2" xfId="36933" xr:uid="{00000000-0005-0000-0000-0000166E0000}"/>
    <cellStyle name="SAPBEXHLevel2X 3 5 2 2 3" xfId="21027" xr:uid="{00000000-0005-0000-0000-0000176E0000}"/>
    <cellStyle name="SAPBEXHLevel2X 3 5 2 2 3 2" xfId="33778" xr:uid="{00000000-0005-0000-0000-0000186E0000}"/>
    <cellStyle name="SAPBEXHLevel2X 3 5 2 3" xfId="11012" xr:uid="{00000000-0005-0000-0000-0000196E0000}"/>
    <cellStyle name="SAPBEXHLevel2X 3 5 2 3 2" xfId="24183" xr:uid="{00000000-0005-0000-0000-00001A6E0000}"/>
    <cellStyle name="SAPBEXHLevel2X 3 5 2 3 2 2" xfId="36934" xr:uid="{00000000-0005-0000-0000-00001B6E0000}"/>
    <cellStyle name="SAPBEXHLevel2X 3 5 2 4" xfId="21026" xr:uid="{00000000-0005-0000-0000-00001C6E0000}"/>
    <cellStyle name="SAPBEXHLevel2X 3 5 2 4 2" xfId="33777" xr:uid="{00000000-0005-0000-0000-00001D6E0000}"/>
    <cellStyle name="SAPBEXHLevel2X 3 5 3" xfId="7213" xr:uid="{00000000-0005-0000-0000-00001E6E0000}"/>
    <cellStyle name="SAPBEXHLevel2X 3 5 3 2" xfId="11010" xr:uid="{00000000-0005-0000-0000-00001F6E0000}"/>
    <cellStyle name="SAPBEXHLevel2X 3 5 3 2 2" xfId="24181" xr:uid="{00000000-0005-0000-0000-0000206E0000}"/>
    <cellStyle name="SAPBEXHLevel2X 3 5 3 2 2 2" xfId="36932" xr:uid="{00000000-0005-0000-0000-0000216E0000}"/>
    <cellStyle name="SAPBEXHLevel2X 3 5 3 3" xfId="21028" xr:uid="{00000000-0005-0000-0000-0000226E0000}"/>
    <cellStyle name="SAPBEXHLevel2X 3 5 3 3 2" xfId="33779" xr:uid="{00000000-0005-0000-0000-0000236E0000}"/>
    <cellStyle name="SAPBEXHLevel2X 3 5 4" xfId="11013" xr:uid="{00000000-0005-0000-0000-0000246E0000}"/>
    <cellStyle name="SAPBEXHLevel2X 3 5 4 2" xfId="24184" xr:uid="{00000000-0005-0000-0000-0000256E0000}"/>
    <cellStyle name="SAPBEXHLevel2X 3 5 4 2 2" xfId="36935" xr:uid="{00000000-0005-0000-0000-0000266E0000}"/>
    <cellStyle name="SAPBEXHLevel2X 3 5 5" xfId="21025" xr:uid="{00000000-0005-0000-0000-0000276E0000}"/>
    <cellStyle name="SAPBEXHLevel2X 3 5 5 2" xfId="33776" xr:uid="{00000000-0005-0000-0000-0000286E0000}"/>
    <cellStyle name="SAPBEXHLevel2X 3 6" xfId="7214" xr:uid="{00000000-0005-0000-0000-0000296E0000}"/>
    <cellStyle name="SAPBEXHLevel2X 3 6 2" xfId="11009" xr:uid="{00000000-0005-0000-0000-00002A6E0000}"/>
    <cellStyle name="SAPBEXHLevel2X 3 6 2 2" xfId="24180" xr:uid="{00000000-0005-0000-0000-00002B6E0000}"/>
    <cellStyle name="SAPBEXHLevel2X 3 6 2 2 2" xfId="36931" xr:uid="{00000000-0005-0000-0000-00002C6E0000}"/>
    <cellStyle name="SAPBEXHLevel2X 3 6 3" xfId="21029" xr:uid="{00000000-0005-0000-0000-00002D6E0000}"/>
    <cellStyle name="SAPBEXHLevel2X 3 6 3 2" xfId="33780" xr:uid="{00000000-0005-0000-0000-00002E6E0000}"/>
    <cellStyle name="SAPBEXHLevel2X 3 7" xfId="11037" xr:uid="{00000000-0005-0000-0000-00002F6E0000}"/>
    <cellStyle name="SAPBEXHLevel2X 3 7 2" xfId="24208" xr:uid="{00000000-0005-0000-0000-0000306E0000}"/>
    <cellStyle name="SAPBEXHLevel2X 3 7 2 2" xfId="36959" xr:uid="{00000000-0005-0000-0000-0000316E0000}"/>
    <cellStyle name="SAPBEXHLevel2X 3 8" xfId="21001" xr:uid="{00000000-0005-0000-0000-0000326E0000}"/>
    <cellStyle name="SAPBEXHLevel2X 3 8 2" xfId="33752" xr:uid="{00000000-0005-0000-0000-0000336E0000}"/>
    <cellStyle name="SAPBEXHLevel2X 30" xfId="7215" xr:uid="{00000000-0005-0000-0000-0000346E0000}"/>
    <cellStyle name="SAPBEXHLevel2X 30 2" xfId="7216" xr:uid="{00000000-0005-0000-0000-0000356E0000}"/>
    <cellStyle name="SAPBEXHLevel2X 30 2 2" xfId="7217" xr:uid="{00000000-0005-0000-0000-0000366E0000}"/>
    <cellStyle name="SAPBEXHLevel2X 30 2 2 2" xfId="7218" xr:uid="{00000000-0005-0000-0000-0000376E0000}"/>
    <cellStyle name="SAPBEXHLevel2X 30 2 2 2 2" xfId="11005" xr:uid="{00000000-0005-0000-0000-0000386E0000}"/>
    <cellStyle name="SAPBEXHLevel2X 30 2 2 2 2 2" xfId="24176" xr:uid="{00000000-0005-0000-0000-0000396E0000}"/>
    <cellStyle name="SAPBEXHLevel2X 30 2 2 2 2 2 2" xfId="36927" xr:uid="{00000000-0005-0000-0000-00003A6E0000}"/>
    <cellStyle name="SAPBEXHLevel2X 30 2 2 2 3" xfId="21033" xr:uid="{00000000-0005-0000-0000-00003B6E0000}"/>
    <cellStyle name="SAPBEXHLevel2X 30 2 2 2 3 2" xfId="33784" xr:uid="{00000000-0005-0000-0000-00003C6E0000}"/>
    <cellStyle name="SAPBEXHLevel2X 30 2 2 3" xfId="11006" xr:uid="{00000000-0005-0000-0000-00003D6E0000}"/>
    <cellStyle name="SAPBEXHLevel2X 30 2 2 3 2" xfId="24177" xr:uid="{00000000-0005-0000-0000-00003E6E0000}"/>
    <cellStyle name="SAPBEXHLevel2X 30 2 2 3 2 2" xfId="36928" xr:uid="{00000000-0005-0000-0000-00003F6E0000}"/>
    <cellStyle name="SAPBEXHLevel2X 30 2 2 4" xfId="21032" xr:uid="{00000000-0005-0000-0000-0000406E0000}"/>
    <cellStyle name="SAPBEXHLevel2X 30 2 2 4 2" xfId="33783" xr:uid="{00000000-0005-0000-0000-0000416E0000}"/>
    <cellStyle name="SAPBEXHLevel2X 30 2 3" xfId="7219" xr:uid="{00000000-0005-0000-0000-0000426E0000}"/>
    <cellStyle name="SAPBEXHLevel2X 30 2 3 2" xfId="11004" xr:uid="{00000000-0005-0000-0000-0000436E0000}"/>
    <cellStyle name="SAPBEXHLevel2X 30 2 3 2 2" xfId="24175" xr:uid="{00000000-0005-0000-0000-0000446E0000}"/>
    <cellStyle name="SAPBEXHLevel2X 30 2 3 2 2 2" xfId="36926" xr:uid="{00000000-0005-0000-0000-0000456E0000}"/>
    <cellStyle name="SAPBEXHLevel2X 30 2 3 3" xfId="21034" xr:uid="{00000000-0005-0000-0000-0000466E0000}"/>
    <cellStyle name="SAPBEXHLevel2X 30 2 3 3 2" xfId="33785" xr:uid="{00000000-0005-0000-0000-0000476E0000}"/>
    <cellStyle name="SAPBEXHLevel2X 30 2 4" xfId="11007" xr:uid="{00000000-0005-0000-0000-0000486E0000}"/>
    <cellStyle name="SAPBEXHLevel2X 30 2 4 2" xfId="24178" xr:uid="{00000000-0005-0000-0000-0000496E0000}"/>
    <cellStyle name="SAPBEXHLevel2X 30 2 4 2 2" xfId="36929" xr:uid="{00000000-0005-0000-0000-00004A6E0000}"/>
    <cellStyle name="SAPBEXHLevel2X 30 2 5" xfId="21031" xr:uid="{00000000-0005-0000-0000-00004B6E0000}"/>
    <cellStyle name="SAPBEXHLevel2X 30 2 5 2" xfId="33782" xr:uid="{00000000-0005-0000-0000-00004C6E0000}"/>
    <cellStyle name="SAPBEXHLevel2X 30 3" xfId="7220" xr:uid="{00000000-0005-0000-0000-00004D6E0000}"/>
    <cellStyle name="SAPBEXHLevel2X 30 3 2" xfId="11003" xr:uid="{00000000-0005-0000-0000-00004E6E0000}"/>
    <cellStyle name="SAPBEXHLevel2X 30 3 2 2" xfId="24174" xr:uid="{00000000-0005-0000-0000-00004F6E0000}"/>
    <cellStyle name="SAPBEXHLevel2X 30 3 2 2 2" xfId="36925" xr:uid="{00000000-0005-0000-0000-0000506E0000}"/>
    <cellStyle name="SAPBEXHLevel2X 30 3 3" xfId="21035" xr:uid="{00000000-0005-0000-0000-0000516E0000}"/>
    <cellStyle name="SAPBEXHLevel2X 30 3 3 2" xfId="33786" xr:uid="{00000000-0005-0000-0000-0000526E0000}"/>
    <cellStyle name="SAPBEXHLevel2X 30 4" xfId="11008" xr:uid="{00000000-0005-0000-0000-0000536E0000}"/>
    <cellStyle name="SAPBEXHLevel2X 30 4 2" xfId="24179" xr:uid="{00000000-0005-0000-0000-0000546E0000}"/>
    <cellStyle name="SAPBEXHLevel2X 30 4 2 2" xfId="36930" xr:uid="{00000000-0005-0000-0000-0000556E0000}"/>
    <cellStyle name="SAPBEXHLevel2X 30 5" xfId="21030" xr:uid="{00000000-0005-0000-0000-0000566E0000}"/>
    <cellStyle name="SAPBEXHLevel2X 30 5 2" xfId="33781" xr:uid="{00000000-0005-0000-0000-0000576E0000}"/>
    <cellStyle name="SAPBEXHLevel2X 31" xfId="7221" xr:uid="{00000000-0005-0000-0000-0000586E0000}"/>
    <cellStyle name="SAPBEXHLevel2X 31 2" xfId="7222" xr:uid="{00000000-0005-0000-0000-0000596E0000}"/>
    <cellStyle name="SAPBEXHLevel2X 31 2 2" xfId="7223" xr:uid="{00000000-0005-0000-0000-00005A6E0000}"/>
    <cellStyle name="SAPBEXHLevel2X 31 2 2 2" xfId="7224" xr:uid="{00000000-0005-0000-0000-00005B6E0000}"/>
    <cellStyle name="SAPBEXHLevel2X 31 2 2 2 2" xfId="10999" xr:uid="{00000000-0005-0000-0000-00005C6E0000}"/>
    <cellStyle name="SAPBEXHLevel2X 31 2 2 2 2 2" xfId="24170" xr:uid="{00000000-0005-0000-0000-00005D6E0000}"/>
    <cellStyle name="SAPBEXHLevel2X 31 2 2 2 2 2 2" xfId="36921" xr:uid="{00000000-0005-0000-0000-00005E6E0000}"/>
    <cellStyle name="SAPBEXHLevel2X 31 2 2 2 3" xfId="21039" xr:uid="{00000000-0005-0000-0000-00005F6E0000}"/>
    <cellStyle name="SAPBEXHLevel2X 31 2 2 2 3 2" xfId="33790" xr:uid="{00000000-0005-0000-0000-0000606E0000}"/>
    <cellStyle name="SAPBEXHLevel2X 31 2 2 3" xfId="11000" xr:uid="{00000000-0005-0000-0000-0000616E0000}"/>
    <cellStyle name="SAPBEXHLevel2X 31 2 2 3 2" xfId="24171" xr:uid="{00000000-0005-0000-0000-0000626E0000}"/>
    <cellStyle name="SAPBEXHLevel2X 31 2 2 3 2 2" xfId="36922" xr:uid="{00000000-0005-0000-0000-0000636E0000}"/>
    <cellStyle name="SAPBEXHLevel2X 31 2 2 4" xfId="21038" xr:uid="{00000000-0005-0000-0000-0000646E0000}"/>
    <cellStyle name="SAPBEXHLevel2X 31 2 2 4 2" xfId="33789" xr:uid="{00000000-0005-0000-0000-0000656E0000}"/>
    <cellStyle name="SAPBEXHLevel2X 31 2 3" xfId="7225" xr:uid="{00000000-0005-0000-0000-0000666E0000}"/>
    <cellStyle name="SAPBEXHLevel2X 31 2 3 2" xfId="10998" xr:uid="{00000000-0005-0000-0000-0000676E0000}"/>
    <cellStyle name="SAPBEXHLevel2X 31 2 3 2 2" xfId="24169" xr:uid="{00000000-0005-0000-0000-0000686E0000}"/>
    <cellStyle name="SAPBEXHLevel2X 31 2 3 2 2 2" xfId="36920" xr:uid="{00000000-0005-0000-0000-0000696E0000}"/>
    <cellStyle name="SAPBEXHLevel2X 31 2 3 3" xfId="21040" xr:uid="{00000000-0005-0000-0000-00006A6E0000}"/>
    <cellStyle name="SAPBEXHLevel2X 31 2 3 3 2" xfId="33791" xr:uid="{00000000-0005-0000-0000-00006B6E0000}"/>
    <cellStyle name="SAPBEXHLevel2X 31 2 4" xfId="11001" xr:uid="{00000000-0005-0000-0000-00006C6E0000}"/>
    <cellStyle name="SAPBEXHLevel2X 31 2 4 2" xfId="24172" xr:uid="{00000000-0005-0000-0000-00006D6E0000}"/>
    <cellStyle name="SAPBEXHLevel2X 31 2 4 2 2" xfId="36923" xr:uid="{00000000-0005-0000-0000-00006E6E0000}"/>
    <cellStyle name="SAPBEXHLevel2X 31 2 5" xfId="21037" xr:uid="{00000000-0005-0000-0000-00006F6E0000}"/>
    <cellStyle name="SAPBEXHLevel2X 31 2 5 2" xfId="33788" xr:uid="{00000000-0005-0000-0000-0000706E0000}"/>
    <cellStyle name="SAPBEXHLevel2X 31 3" xfId="7226" xr:uid="{00000000-0005-0000-0000-0000716E0000}"/>
    <cellStyle name="SAPBEXHLevel2X 31 3 2" xfId="10997" xr:uid="{00000000-0005-0000-0000-0000726E0000}"/>
    <cellStyle name="SAPBEXHLevel2X 31 3 2 2" xfId="24168" xr:uid="{00000000-0005-0000-0000-0000736E0000}"/>
    <cellStyle name="SAPBEXHLevel2X 31 3 2 2 2" xfId="36919" xr:uid="{00000000-0005-0000-0000-0000746E0000}"/>
    <cellStyle name="SAPBEXHLevel2X 31 3 3" xfId="21041" xr:uid="{00000000-0005-0000-0000-0000756E0000}"/>
    <cellStyle name="SAPBEXHLevel2X 31 3 3 2" xfId="33792" xr:uid="{00000000-0005-0000-0000-0000766E0000}"/>
    <cellStyle name="SAPBEXHLevel2X 31 4" xfId="11002" xr:uid="{00000000-0005-0000-0000-0000776E0000}"/>
    <cellStyle name="SAPBEXHLevel2X 31 4 2" xfId="24173" xr:uid="{00000000-0005-0000-0000-0000786E0000}"/>
    <cellStyle name="SAPBEXHLevel2X 31 4 2 2" xfId="36924" xr:uid="{00000000-0005-0000-0000-0000796E0000}"/>
    <cellStyle name="SAPBEXHLevel2X 31 5" xfId="21036" xr:uid="{00000000-0005-0000-0000-00007A6E0000}"/>
    <cellStyle name="SAPBEXHLevel2X 31 5 2" xfId="33787" xr:uid="{00000000-0005-0000-0000-00007B6E0000}"/>
    <cellStyle name="SAPBEXHLevel2X 32" xfId="7227" xr:uid="{00000000-0005-0000-0000-00007C6E0000}"/>
    <cellStyle name="SAPBEXHLevel2X 32 2" xfId="7228" xr:uid="{00000000-0005-0000-0000-00007D6E0000}"/>
    <cellStyle name="SAPBEXHLevel2X 32 2 2" xfId="7229" xr:uid="{00000000-0005-0000-0000-00007E6E0000}"/>
    <cellStyle name="SAPBEXHLevel2X 32 2 2 2" xfId="7230" xr:uid="{00000000-0005-0000-0000-00007F6E0000}"/>
    <cellStyle name="SAPBEXHLevel2X 32 2 2 2 2" xfId="10993" xr:uid="{00000000-0005-0000-0000-0000806E0000}"/>
    <cellStyle name="SAPBEXHLevel2X 32 2 2 2 2 2" xfId="24164" xr:uid="{00000000-0005-0000-0000-0000816E0000}"/>
    <cellStyle name="SAPBEXHLevel2X 32 2 2 2 2 2 2" xfId="36915" xr:uid="{00000000-0005-0000-0000-0000826E0000}"/>
    <cellStyle name="SAPBEXHLevel2X 32 2 2 2 3" xfId="21045" xr:uid="{00000000-0005-0000-0000-0000836E0000}"/>
    <cellStyle name="SAPBEXHLevel2X 32 2 2 2 3 2" xfId="33796" xr:uid="{00000000-0005-0000-0000-0000846E0000}"/>
    <cellStyle name="SAPBEXHLevel2X 32 2 2 3" xfId="10994" xr:uid="{00000000-0005-0000-0000-0000856E0000}"/>
    <cellStyle name="SAPBEXHLevel2X 32 2 2 3 2" xfId="24165" xr:uid="{00000000-0005-0000-0000-0000866E0000}"/>
    <cellStyle name="SAPBEXHLevel2X 32 2 2 3 2 2" xfId="36916" xr:uid="{00000000-0005-0000-0000-0000876E0000}"/>
    <cellStyle name="SAPBEXHLevel2X 32 2 2 4" xfId="21044" xr:uid="{00000000-0005-0000-0000-0000886E0000}"/>
    <cellStyle name="SAPBEXHLevel2X 32 2 2 4 2" xfId="33795" xr:uid="{00000000-0005-0000-0000-0000896E0000}"/>
    <cellStyle name="SAPBEXHLevel2X 32 2 3" xfId="7231" xr:uid="{00000000-0005-0000-0000-00008A6E0000}"/>
    <cellStyle name="SAPBEXHLevel2X 32 2 3 2" xfId="10992" xr:uid="{00000000-0005-0000-0000-00008B6E0000}"/>
    <cellStyle name="SAPBEXHLevel2X 32 2 3 2 2" xfId="24163" xr:uid="{00000000-0005-0000-0000-00008C6E0000}"/>
    <cellStyle name="SAPBEXHLevel2X 32 2 3 2 2 2" xfId="36914" xr:uid="{00000000-0005-0000-0000-00008D6E0000}"/>
    <cellStyle name="SAPBEXHLevel2X 32 2 3 3" xfId="21046" xr:uid="{00000000-0005-0000-0000-00008E6E0000}"/>
    <cellStyle name="SAPBEXHLevel2X 32 2 3 3 2" xfId="33797" xr:uid="{00000000-0005-0000-0000-00008F6E0000}"/>
    <cellStyle name="SAPBEXHLevel2X 32 2 4" xfId="10995" xr:uid="{00000000-0005-0000-0000-0000906E0000}"/>
    <cellStyle name="SAPBEXHLevel2X 32 2 4 2" xfId="24166" xr:uid="{00000000-0005-0000-0000-0000916E0000}"/>
    <cellStyle name="SAPBEXHLevel2X 32 2 4 2 2" xfId="36917" xr:uid="{00000000-0005-0000-0000-0000926E0000}"/>
    <cellStyle name="SAPBEXHLevel2X 32 2 5" xfId="21043" xr:uid="{00000000-0005-0000-0000-0000936E0000}"/>
    <cellStyle name="SAPBEXHLevel2X 32 2 5 2" xfId="33794" xr:uid="{00000000-0005-0000-0000-0000946E0000}"/>
    <cellStyle name="SAPBEXHLevel2X 32 3" xfId="7232" xr:uid="{00000000-0005-0000-0000-0000956E0000}"/>
    <cellStyle name="SAPBEXHLevel2X 32 3 2" xfId="10991" xr:uid="{00000000-0005-0000-0000-0000966E0000}"/>
    <cellStyle name="SAPBEXHLevel2X 32 3 2 2" xfId="24162" xr:uid="{00000000-0005-0000-0000-0000976E0000}"/>
    <cellStyle name="SAPBEXHLevel2X 32 3 2 2 2" xfId="36913" xr:uid="{00000000-0005-0000-0000-0000986E0000}"/>
    <cellStyle name="SAPBEXHLevel2X 32 3 3" xfId="21047" xr:uid="{00000000-0005-0000-0000-0000996E0000}"/>
    <cellStyle name="SAPBEXHLevel2X 32 3 3 2" xfId="33798" xr:uid="{00000000-0005-0000-0000-00009A6E0000}"/>
    <cellStyle name="SAPBEXHLevel2X 32 4" xfId="10996" xr:uid="{00000000-0005-0000-0000-00009B6E0000}"/>
    <cellStyle name="SAPBEXHLevel2X 32 4 2" xfId="24167" xr:uid="{00000000-0005-0000-0000-00009C6E0000}"/>
    <cellStyle name="SAPBEXHLevel2X 32 4 2 2" xfId="36918" xr:uid="{00000000-0005-0000-0000-00009D6E0000}"/>
    <cellStyle name="SAPBEXHLevel2X 32 5" xfId="21042" xr:uid="{00000000-0005-0000-0000-00009E6E0000}"/>
    <cellStyle name="SAPBEXHLevel2X 32 5 2" xfId="33793" xr:uid="{00000000-0005-0000-0000-00009F6E0000}"/>
    <cellStyle name="SAPBEXHLevel2X 33" xfId="7233" xr:uid="{00000000-0005-0000-0000-0000A06E0000}"/>
    <cellStyle name="SAPBEXHLevel2X 33 2" xfId="7234" xr:uid="{00000000-0005-0000-0000-0000A16E0000}"/>
    <cellStyle name="SAPBEXHLevel2X 33 2 2" xfId="7235" xr:uid="{00000000-0005-0000-0000-0000A26E0000}"/>
    <cellStyle name="SAPBEXHLevel2X 33 2 2 2" xfId="7236" xr:uid="{00000000-0005-0000-0000-0000A36E0000}"/>
    <cellStyle name="SAPBEXHLevel2X 33 2 2 2 2" xfId="10987" xr:uid="{00000000-0005-0000-0000-0000A46E0000}"/>
    <cellStyle name="SAPBEXHLevel2X 33 2 2 2 2 2" xfId="24158" xr:uid="{00000000-0005-0000-0000-0000A56E0000}"/>
    <cellStyle name="SAPBEXHLevel2X 33 2 2 2 2 2 2" xfId="36909" xr:uid="{00000000-0005-0000-0000-0000A66E0000}"/>
    <cellStyle name="SAPBEXHLevel2X 33 2 2 2 3" xfId="21051" xr:uid="{00000000-0005-0000-0000-0000A76E0000}"/>
    <cellStyle name="SAPBEXHLevel2X 33 2 2 2 3 2" xfId="33802" xr:uid="{00000000-0005-0000-0000-0000A86E0000}"/>
    <cellStyle name="SAPBEXHLevel2X 33 2 2 3" xfId="10988" xr:uid="{00000000-0005-0000-0000-0000A96E0000}"/>
    <cellStyle name="SAPBEXHLevel2X 33 2 2 3 2" xfId="24159" xr:uid="{00000000-0005-0000-0000-0000AA6E0000}"/>
    <cellStyle name="SAPBEXHLevel2X 33 2 2 3 2 2" xfId="36910" xr:uid="{00000000-0005-0000-0000-0000AB6E0000}"/>
    <cellStyle name="SAPBEXHLevel2X 33 2 2 4" xfId="21050" xr:uid="{00000000-0005-0000-0000-0000AC6E0000}"/>
    <cellStyle name="SAPBEXHLevel2X 33 2 2 4 2" xfId="33801" xr:uid="{00000000-0005-0000-0000-0000AD6E0000}"/>
    <cellStyle name="SAPBEXHLevel2X 33 2 3" xfId="7237" xr:uid="{00000000-0005-0000-0000-0000AE6E0000}"/>
    <cellStyle name="SAPBEXHLevel2X 33 2 3 2" xfId="10986" xr:uid="{00000000-0005-0000-0000-0000AF6E0000}"/>
    <cellStyle name="SAPBEXHLevel2X 33 2 3 2 2" xfId="24157" xr:uid="{00000000-0005-0000-0000-0000B06E0000}"/>
    <cellStyle name="SAPBEXHLevel2X 33 2 3 2 2 2" xfId="36908" xr:uid="{00000000-0005-0000-0000-0000B16E0000}"/>
    <cellStyle name="SAPBEXHLevel2X 33 2 3 3" xfId="21052" xr:uid="{00000000-0005-0000-0000-0000B26E0000}"/>
    <cellStyle name="SAPBEXHLevel2X 33 2 3 3 2" xfId="33803" xr:uid="{00000000-0005-0000-0000-0000B36E0000}"/>
    <cellStyle name="SAPBEXHLevel2X 33 2 4" xfId="10989" xr:uid="{00000000-0005-0000-0000-0000B46E0000}"/>
    <cellStyle name="SAPBEXHLevel2X 33 2 4 2" xfId="24160" xr:uid="{00000000-0005-0000-0000-0000B56E0000}"/>
    <cellStyle name="SAPBEXHLevel2X 33 2 4 2 2" xfId="36911" xr:uid="{00000000-0005-0000-0000-0000B66E0000}"/>
    <cellStyle name="SAPBEXHLevel2X 33 2 5" xfId="21049" xr:uid="{00000000-0005-0000-0000-0000B76E0000}"/>
    <cellStyle name="SAPBEXHLevel2X 33 2 5 2" xfId="33800" xr:uid="{00000000-0005-0000-0000-0000B86E0000}"/>
    <cellStyle name="SAPBEXHLevel2X 33 3" xfId="7238" xr:uid="{00000000-0005-0000-0000-0000B96E0000}"/>
    <cellStyle name="SAPBEXHLevel2X 33 3 2" xfId="10985" xr:uid="{00000000-0005-0000-0000-0000BA6E0000}"/>
    <cellStyle name="SAPBEXHLevel2X 33 3 2 2" xfId="24156" xr:uid="{00000000-0005-0000-0000-0000BB6E0000}"/>
    <cellStyle name="SAPBEXHLevel2X 33 3 2 2 2" xfId="36907" xr:uid="{00000000-0005-0000-0000-0000BC6E0000}"/>
    <cellStyle name="SAPBEXHLevel2X 33 3 3" xfId="21053" xr:uid="{00000000-0005-0000-0000-0000BD6E0000}"/>
    <cellStyle name="SAPBEXHLevel2X 33 3 3 2" xfId="33804" xr:uid="{00000000-0005-0000-0000-0000BE6E0000}"/>
    <cellStyle name="SAPBEXHLevel2X 33 4" xfId="10990" xr:uid="{00000000-0005-0000-0000-0000BF6E0000}"/>
    <cellStyle name="SAPBEXHLevel2X 33 4 2" xfId="24161" xr:uid="{00000000-0005-0000-0000-0000C06E0000}"/>
    <cellStyle name="SAPBEXHLevel2X 33 4 2 2" xfId="36912" xr:uid="{00000000-0005-0000-0000-0000C16E0000}"/>
    <cellStyle name="SAPBEXHLevel2X 33 5" xfId="21048" xr:uid="{00000000-0005-0000-0000-0000C26E0000}"/>
    <cellStyle name="SAPBEXHLevel2X 33 5 2" xfId="33799" xr:uid="{00000000-0005-0000-0000-0000C36E0000}"/>
    <cellStyle name="SAPBEXHLevel2X 34" xfId="7239" xr:uid="{00000000-0005-0000-0000-0000C46E0000}"/>
    <cellStyle name="SAPBEXHLevel2X 34 2" xfId="7240" xr:uid="{00000000-0005-0000-0000-0000C56E0000}"/>
    <cellStyle name="SAPBEXHLevel2X 34 2 2" xfId="7241" xr:uid="{00000000-0005-0000-0000-0000C66E0000}"/>
    <cellStyle name="SAPBEXHLevel2X 34 2 2 2" xfId="7242" xr:uid="{00000000-0005-0000-0000-0000C76E0000}"/>
    <cellStyle name="SAPBEXHLevel2X 34 2 2 2 2" xfId="10981" xr:uid="{00000000-0005-0000-0000-0000C86E0000}"/>
    <cellStyle name="SAPBEXHLevel2X 34 2 2 2 2 2" xfId="24152" xr:uid="{00000000-0005-0000-0000-0000C96E0000}"/>
    <cellStyle name="SAPBEXHLevel2X 34 2 2 2 2 2 2" xfId="36903" xr:uid="{00000000-0005-0000-0000-0000CA6E0000}"/>
    <cellStyle name="SAPBEXHLevel2X 34 2 2 2 3" xfId="21057" xr:uid="{00000000-0005-0000-0000-0000CB6E0000}"/>
    <cellStyle name="SAPBEXHLevel2X 34 2 2 2 3 2" xfId="33808" xr:uid="{00000000-0005-0000-0000-0000CC6E0000}"/>
    <cellStyle name="SAPBEXHLevel2X 34 2 2 3" xfId="10982" xr:uid="{00000000-0005-0000-0000-0000CD6E0000}"/>
    <cellStyle name="SAPBEXHLevel2X 34 2 2 3 2" xfId="24153" xr:uid="{00000000-0005-0000-0000-0000CE6E0000}"/>
    <cellStyle name="SAPBEXHLevel2X 34 2 2 3 2 2" xfId="36904" xr:uid="{00000000-0005-0000-0000-0000CF6E0000}"/>
    <cellStyle name="SAPBEXHLevel2X 34 2 2 4" xfId="21056" xr:uid="{00000000-0005-0000-0000-0000D06E0000}"/>
    <cellStyle name="SAPBEXHLevel2X 34 2 2 4 2" xfId="33807" xr:uid="{00000000-0005-0000-0000-0000D16E0000}"/>
    <cellStyle name="SAPBEXHLevel2X 34 2 3" xfId="7243" xr:uid="{00000000-0005-0000-0000-0000D26E0000}"/>
    <cellStyle name="SAPBEXHLevel2X 34 2 3 2" xfId="10980" xr:uid="{00000000-0005-0000-0000-0000D36E0000}"/>
    <cellStyle name="SAPBEXHLevel2X 34 2 3 2 2" xfId="24151" xr:uid="{00000000-0005-0000-0000-0000D46E0000}"/>
    <cellStyle name="SAPBEXHLevel2X 34 2 3 2 2 2" xfId="36902" xr:uid="{00000000-0005-0000-0000-0000D56E0000}"/>
    <cellStyle name="SAPBEXHLevel2X 34 2 3 3" xfId="21058" xr:uid="{00000000-0005-0000-0000-0000D66E0000}"/>
    <cellStyle name="SAPBEXHLevel2X 34 2 3 3 2" xfId="33809" xr:uid="{00000000-0005-0000-0000-0000D76E0000}"/>
    <cellStyle name="SAPBEXHLevel2X 34 2 4" xfId="10983" xr:uid="{00000000-0005-0000-0000-0000D86E0000}"/>
    <cellStyle name="SAPBEXHLevel2X 34 2 4 2" xfId="24154" xr:uid="{00000000-0005-0000-0000-0000D96E0000}"/>
    <cellStyle name="SAPBEXHLevel2X 34 2 4 2 2" xfId="36905" xr:uid="{00000000-0005-0000-0000-0000DA6E0000}"/>
    <cellStyle name="SAPBEXHLevel2X 34 2 5" xfId="21055" xr:uid="{00000000-0005-0000-0000-0000DB6E0000}"/>
    <cellStyle name="SAPBEXHLevel2X 34 2 5 2" xfId="33806" xr:uid="{00000000-0005-0000-0000-0000DC6E0000}"/>
    <cellStyle name="SAPBEXHLevel2X 34 3" xfId="7244" xr:uid="{00000000-0005-0000-0000-0000DD6E0000}"/>
    <cellStyle name="SAPBEXHLevel2X 34 3 2" xfId="10979" xr:uid="{00000000-0005-0000-0000-0000DE6E0000}"/>
    <cellStyle name="SAPBEXHLevel2X 34 3 2 2" xfId="24150" xr:uid="{00000000-0005-0000-0000-0000DF6E0000}"/>
    <cellStyle name="SAPBEXHLevel2X 34 3 2 2 2" xfId="36901" xr:uid="{00000000-0005-0000-0000-0000E06E0000}"/>
    <cellStyle name="SAPBEXHLevel2X 34 3 3" xfId="21059" xr:uid="{00000000-0005-0000-0000-0000E16E0000}"/>
    <cellStyle name="SAPBEXHLevel2X 34 3 3 2" xfId="33810" xr:uid="{00000000-0005-0000-0000-0000E26E0000}"/>
    <cellStyle name="SAPBEXHLevel2X 34 4" xfId="10984" xr:uid="{00000000-0005-0000-0000-0000E36E0000}"/>
    <cellStyle name="SAPBEXHLevel2X 34 4 2" xfId="24155" xr:uid="{00000000-0005-0000-0000-0000E46E0000}"/>
    <cellStyle name="SAPBEXHLevel2X 34 4 2 2" xfId="36906" xr:uid="{00000000-0005-0000-0000-0000E56E0000}"/>
    <cellStyle name="SAPBEXHLevel2X 34 5" xfId="21054" xr:uid="{00000000-0005-0000-0000-0000E66E0000}"/>
    <cellStyle name="SAPBEXHLevel2X 34 5 2" xfId="33805" xr:uid="{00000000-0005-0000-0000-0000E76E0000}"/>
    <cellStyle name="SAPBEXHLevel2X 35" xfId="7245" xr:uid="{00000000-0005-0000-0000-0000E86E0000}"/>
    <cellStyle name="SAPBEXHLevel2X 35 2" xfId="7246" xr:uid="{00000000-0005-0000-0000-0000E96E0000}"/>
    <cellStyle name="SAPBEXHLevel2X 35 2 2" xfId="7247" xr:uid="{00000000-0005-0000-0000-0000EA6E0000}"/>
    <cellStyle name="SAPBEXHLevel2X 35 2 2 2" xfId="7248" xr:uid="{00000000-0005-0000-0000-0000EB6E0000}"/>
    <cellStyle name="SAPBEXHLevel2X 35 2 2 2 2" xfId="10975" xr:uid="{00000000-0005-0000-0000-0000EC6E0000}"/>
    <cellStyle name="SAPBEXHLevel2X 35 2 2 2 2 2" xfId="24146" xr:uid="{00000000-0005-0000-0000-0000ED6E0000}"/>
    <cellStyle name="SAPBEXHLevel2X 35 2 2 2 2 2 2" xfId="36897" xr:uid="{00000000-0005-0000-0000-0000EE6E0000}"/>
    <cellStyle name="SAPBEXHLevel2X 35 2 2 2 3" xfId="21063" xr:uid="{00000000-0005-0000-0000-0000EF6E0000}"/>
    <cellStyle name="SAPBEXHLevel2X 35 2 2 2 3 2" xfId="33814" xr:uid="{00000000-0005-0000-0000-0000F06E0000}"/>
    <cellStyle name="SAPBEXHLevel2X 35 2 2 3" xfId="10976" xr:uid="{00000000-0005-0000-0000-0000F16E0000}"/>
    <cellStyle name="SAPBEXHLevel2X 35 2 2 3 2" xfId="24147" xr:uid="{00000000-0005-0000-0000-0000F26E0000}"/>
    <cellStyle name="SAPBEXHLevel2X 35 2 2 3 2 2" xfId="36898" xr:uid="{00000000-0005-0000-0000-0000F36E0000}"/>
    <cellStyle name="SAPBEXHLevel2X 35 2 2 4" xfId="21062" xr:uid="{00000000-0005-0000-0000-0000F46E0000}"/>
    <cellStyle name="SAPBEXHLevel2X 35 2 2 4 2" xfId="33813" xr:uid="{00000000-0005-0000-0000-0000F56E0000}"/>
    <cellStyle name="SAPBEXHLevel2X 35 2 3" xfId="7249" xr:uid="{00000000-0005-0000-0000-0000F66E0000}"/>
    <cellStyle name="SAPBEXHLevel2X 35 2 3 2" xfId="10974" xr:uid="{00000000-0005-0000-0000-0000F76E0000}"/>
    <cellStyle name="SAPBEXHLevel2X 35 2 3 2 2" xfId="24145" xr:uid="{00000000-0005-0000-0000-0000F86E0000}"/>
    <cellStyle name="SAPBEXHLevel2X 35 2 3 2 2 2" xfId="36896" xr:uid="{00000000-0005-0000-0000-0000F96E0000}"/>
    <cellStyle name="SAPBEXHLevel2X 35 2 3 3" xfId="21064" xr:uid="{00000000-0005-0000-0000-0000FA6E0000}"/>
    <cellStyle name="SAPBEXHLevel2X 35 2 3 3 2" xfId="33815" xr:uid="{00000000-0005-0000-0000-0000FB6E0000}"/>
    <cellStyle name="SAPBEXHLevel2X 35 2 4" xfId="10977" xr:uid="{00000000-0005-0000-0000-0000FC6E0000}"/>
    <cellStyle name="SAPBEXHLevel2X 35 2 4 2" xfId="24148" xr:uid="{00000000-0005-0000-0000-0000FD6E0000}"/>
    <cellStyle name="SAPBEXHLevel2X 35 2 4 2 2" xfId="36899" xr:uid="{00000000-0005-0000-0000-0000FE6E0000}"/>
    <cellStyle name="SAPBEXHLevel2X 35 2 5" xfId="21061" xr:uid="{00000000-0005-0000-0000-0000FF6E0000}"/>
    <cellStyle name="SAPBEXHLevel2X 35 2 5 2" xfId="33812" xr:uid="{00000000-0005-0000-0000-0000006F0000}"/>
    <cellStyle name="SAPBEXHLevel2X 35 3" xfId="7250" xr:uid="{00000000-0005-0000-0000-0000016F0000}"/>
    <cellStyle name="SAPBEXHLevel2X 35 3 2" xfId="10973" xr:uid="{00000000-0005-0000-0000-0000026F0000}"/>
    <cellStyle name="SAPBEXHLevel2X 35 3 2 2" xfId="24144" xr:uid="{00000000-0005-0000-0000-0000036F0000}"/>
    <cellStyle name="SAPBEXHLevel2X 35 3 2 2 2" xfId="36895" xr:uid="{00000000-0005-0000-0000-0000046F0000}"/>
    <cellStyle name="SAPBEXHLevel2X 35 3 3" xfId="21065" xr:uid="{00000000-0005-0000-0000-0000056F0000}"/>
    <cellStyle name="SAPBEXHLevel2X 35 3 3 2" xfId="33816" xr:uid="{00000000-0005-0000-0000-0000066F0000}"/>
    <cellStyle name="SAPBEXHLevel2X 35 4" xfId="10978" xr:uid="{00000000-0005-0000-0000-0000076F0000}"/>
    <cellStyle name="SAPBEXHLevel2X 35 4 2" xfId="24149" xr:uid="{00000000-0005-0000-0000-0000086F0000}"/>
    <cellStyle name="SAPBEXHLevel2X 35 4 2 2" xfId="36900" xr:uid="{00000000-0005-0000-0000-0000096F0000}"/>
    <cellStyle name="SAPBEXHLevel2X 35 5" xfId="21060" xr:uid="{00000000-0005-0000-0000-00000A6F0000}"/>
    <cellStyle name="SAPBEXHLevel2X 35 5 2" xfId="33811" xr:uid="{00000000-0005-0000-0000-00000B6F0000}"/>
    <cellStyle name="SAPBEXHLevel2X 36" xfId="7251" xr:uid="{00000000-0005-0000-0000-00000C6F0000}"/>
    <cellStyle name="SAPBEXHLevel2X 36 2" xfId="7252" xr:uid="{00000000-0005-0000-0000-00000D6F0000}"/>
    <cellStyle name="SAPBEXHLevel2X 36 2 2" xfId="7253" xr:uid="{00000000-0005-0000-0000-00000E6F0000}"/>
    <cellStyle name="SAPBEXHLevel2X 36 2 2 2" xfId="7254" xr:uid="{00000000-0005-0000-0000-00000F6F0000}"/>
    <cellStyle name="SAPBEXHLevel2X 36 2 2 2 2" xfId="10969" xr:uid="{00000000-0005-0000-0000-0000106F0000}"/>
    <cellStyle name="SAPBEXHLevel2X 36 2 2 2 2 2" xfId="24140" xr:uid="{00000000-0005-0000-0000-0000116F0000}"/>
    <cellStyle name="SAPBEXHLevel2X 36 2 2 2 2 2 2" xfId="36891" xr:uid="{00000000-0005-0000-0000-0000126F0000}"/>
    <cellStyle name="SAPBEXHLevel2X 36 2 2 2 3" xfId="21069" xr:uid="{00000000-0005-0000-0000-0000136F0000}"/>
    <cellStyle name="SAPBEXHLevel2X 36 2 2 2 3 2" xfId="33820" xr:uid="{00000000-0005-0000-0000-0000146F0000}"/>
    <cellStyle name="SAPBEXHLevel2X 36 2 2 3" xfId="10970" xr:uid="{00000000-0005-0000-0000-0000156F0000}"/>
    <cellStyle name="SAPBEXHLevel2X 36 2 2 3 2" xfId="24141" xr:uid="{00000000-0005-0000-0000-0000166F0000}"/>
    <cellStyle name="SAPBEXHLevel2X 36 2 2 3 2 2" xfId="36892" xr:uid="{00000000-0005-0000-0000-0000176F0000}"/>
    <cellStyle name="SAPBEXHLevel2X 36 2 2 4" xfId="21068" xr:uid="{00000000-0005-0000-0000-0000186F0000}"/>
    <cellStyle name="SAPBEXHLevel2X 36 2 2 4 2" xfId="33819" xr:uid="{00000000-0005-0000-0000-0000196F0000}"/>
    <cellStyle name="SAPBEXHLevel2X 36 2 3" xfId="7255" xr:uid="{00000000-0005-0000-0000-00001A6F0000}"/>
    <cellStyle name="SAPBEXHLevel2X 36 2 3 2" xfId="10968" xr:uid="{00000000-0005-0000-0000-00001B6F0000}"/>
    <cellStyle name="SAPBEXHLevel2X 36 2 3 2 2" xfId="24139" xr:uid="{00000000-0005-0000-0000-00001C6F0000}"/>
    <cellStyle name="SAPBEXHLevel2X 36 2 3 2 2 2" xfId="36890" xr:uid="{00000000-0005-0000-0000-00001D6F0000}"/>
    <cellStyle name="SAPBEXHLevel2X 36 2 3 3" xfId="21070" xr:uid="{00000000-0005-0000-0000-00001E6F0000}"/>
    <cellStyle name="SAPBEXHLevel2X 36 2 3 3 2" xfId="33821" xr:uid="{00000000-0005-0000-0000-00001F6F0000}"/>
    <cellStyle name="SAPBEXHLevel2X 36 2 4" xfId="10971" xr:uid="{00000000-0005-0000-0000-0000206F0000}"/>
    <cellStyle name="SAPBEXHLevel2X 36 2 4 2" xfId="24142" xr:uid="{00000000-0005-0000-0000-0000216F0000}"/>
    <cellStyle name="SAPBEXHLevel2X 36 2 4 2 2" xfId="36893" xr:uid="{00000000-0005-0000-0000-0000226F0000}"/>
    <cellStyle name="SAPBEXHLevel2X 36 2 5" xfId="21067" xr:uid="{00000000-0005-0000-0000-0000236F0000}"/>
    <cellStyle name="SAPBEXHLevel2X 36 2 5 2" xfId="33818" xr:uid="{00000000-0005-0000-0000-0000246F0000}"/>
    <cellStyle name="SAPBEXHLevel2X 36 3" xfId="7256" xr:uid="{00000000-0005-0000-0000-0000256F0000}"/>
    <cellStyle name="SAPBEXHLevel2X 36 3 2" xfId="10967" xr:uid="{00000000-0005-0000-0000-0000266F0000}"/>
    <cellStyle name="SAPBEXHLevel2X 36 3 2 2" xfId="24138" xr:uid="{00000000-0005-0000-0000-0000276F0000}"/>
    <cellStyle name="SAPBEXHLevel2X 36 3 2 2 2" xfId="36889" xr:uid="{00000000-0005-0000-0000-0000286F0000}"/>
    <cellStyle name="SAPBEXHLevel2X 36 3 3" xfId="21071" xr:uid="{00000000-0005-0000-0000-0000296F0000}"/>
    <cellStyle name="SAPBEXHLevel2X 36 3 3 2" xfId="33822" xr:uid="{00000000-0005-0000-0000-00002A6F0000}"/>
    <cellStyle name="SAPBEXHLevel2X 36 4" xfId="10972" xr:uid="{00000000-0005-0000-0000-00002B6F0000}"/>
    <cellStyle name="SAPBEXHLevel2X 36 4 2" xfId="24143" xr:uid="{00000000-0005-0000-0000-00002C6F0000}"/>
    <cellStyle name="SAPBEXHLevel2X 36 4 2 2" xfId="36894" xr:uid="{00000000-0005-0000-0000-00002D6F0000}"/>
    <cellStyle name="SAPBEXHLevel2X 36 5" xfId="21066" xr:uid="{00000000-0005-0000-0000-00002E6F0000}"/>
    <cellStyle name="SAPBEXHLevel2X 36 5 2" xfId="33817" xr:uid="{00000000-0005-0000-0000-00002F6F0000}"/>
    <cellStyle name="SAPBEXHLevel2X 37" xfId="7257" xr:uid="{00000000-0005-0000-0000-0000306F0000}"/>
    <cellStyle name="SAPBEXHLevel2X 37 2" xfId="7258" xr:uid="{00000000-0005-0000-0000-0000316F0000}"/>
    <cellStyle name="SAPBEXHLevel2X 37 2 2" xfId="10965" xr:uid="{00000000-0005-0000-0000-0000326F0000}"/>
    <cellStyle name="SAPBEXHLevel2X 37 2 2 2" xfId="24136" xr:uid="{00000000-0005-0000-0000-0000336F0000}"/>
    <cellStyle name="SAPBEXHLevel2X 37 2 2 2 2" xfId="36887" xr:uid="{00000000-0005-0000-0000-0000346F0000}"/>
    <cellStyle name="SAPBEXHLevel2X 37 2 3" xfId="21073" xr:uid="{00000000-0005-0000-0000-0000356F0000}"/>
    <cellStyle name="SAPBEXHLevel2X 37 2 3 2" xfId="33824" xr:uid="{00000000-0005-0000-0000-0000366F0000}"/>
    <cellStyle name="SAPBEXHLevel2X 37 3" xfId="10966" xr:uid="{00000000-0005-0000-0000-0000376F0000}"/>
    <cellStyle name="SAPBEXHLevel2X 37 3 2" xfId="24137" xr:uid="{00000000-0005-0000-0000-0000386F0000}"/>
    <cellStyle name="SAPBEXHLevel2X 37 3 2 2" xfId="36888" xr:uid="{00000000-0005-0000-0000-0000396F0000}"/>
    <cellStyle name="SAPBEXHLevel2X 37 4" xfId="21072" xr:uid="{00000000-0005-0000-0000-00003A6F0000}"/>
    <cellStyle name="SAPBEXHLevel2X 37 4 2" xfId="33823" xr:uid="{00000000-0005-0000-0000-00003B6F0000}"/>
    <cellStyle name="SAPBEXHLevel2X 38" xfId="7259" xr:uid="{00000000-0005-0000-0000-00003C6F0000}"/>
    <cellStyle name="SAPBEXHLevel2X 38 2" xfId="7260" xr:uid="{00000000-0005-0000-0000-00003D6F0000}"/>
    <cellStyle name="SAPBEXHLevel2X 38 2 2" xfId="10963" xr:uid="{00000000-0005-0000-0000-00003E6F0000}"/>
    <cellStyle name="SAPBEXHLevel2X 38 2 2 2" xfId="24134" xr:uid="{00000000-0005-0000-0000-00003F6F0000}"/>
    <cellStyle name="SAPBEXHLevel2X 38 2 2 2 2" xfId="36885" xr:uid="{00000000-0005-0000-0000-0000406F0000}"/>
    <cellStyle name="SAPBEXHLevel2X 38 2 3" xfId="21075" xr:uid="{00000000-0005-0000-0000-0000416F0000}"/>
    <cellStyle name="SAPBEXHLevel2X 38 2 3 2" xfId="33826" xr:uid="{00000000-0005-0000-0000-0000426F0000}"/>
    <cellStyle name="SAPBEXHLevel2X 38 3" xfId="10964" xr:uid="{00000000-0005-0000-0000-0000436F0000}"/>
    <cellStyle name="SAPBEXHLevel2X 38 3 2" xfId="24135" xr:uid="{00000000-0005-0000-0000-0000446F0000}"/>
    <cellStyle name="SAPBEXHLevel2X 38 3 2 2" xfId="36886" xr:uid="{00000000-0005-0000-0000-0000456F0000}"/>
    <cellStyle name="SAPBEXHLevel2X 38 4" xfId="21074" xr:uid="{00000000-0005-0000-0000-0000466F0000}"/>
    <cellStyle name="SAPBEXHLevel2X 38 4 2" xfId="33825" xr:uid="{00000000-0005-0000-0000-0000476F0000}"/>
    <cellStyle name="SAPBEXHLevel2X 39" xfId="7261" xr:uid="{00000000-0005-0000-0000-0000486F0000}"/>
    <cellStyle name="SAPBEXHLevel2X 39 2" xfId="7262" xr:uid="{00000000-0005-0000-0000-0000496F0000}"/>
    <cellStyle name="SAPBEXHLevel2X 39 2 2" xfId="10961" xr:uid="{00000000-0005-0000-0000-00004A6F0000}"/>
    <cellStyle name="SAPBEXHLevel2X 39 2 2 2" xfId="24132" xr:uid="{00000000-0005-0000-0000-00004B6F0000}"/>
    <cellStyle name="SAPBEXHLevel2X 39 2 2 2 2" xfId="36883" xr:uid="{00000000-0005-0000-0000-00004C6F0000}"/>
    <cellStyle name="SAPBEXHLevel2X 39 2 3" xfId="21077" xr:uid="{00000000-0005-0000-0000-00004D6F0000}"/>
    <cellStyle name="SAPBEXHLevel2X 39 2 3 2" xfId="33828" xr:uid="{00000000-0005-0000-0000-00004E6F0000}"/>
    <cellStyle name="SAPBEXHLevel2X 39 3" xfId="10962" xr:uid="{00000000-0005-0000-0000-00004F6F0000}"/>
    <cellStyle name="SAPBEXHLevel2X 39 3 2" xfId="24133" xr:uid="{00000000-0005-0000-0000-0000506F0000}"/>
    <cellStyle name="SAPBEXHLevel2X 39 3 2 2" xfId="36884" xr:uid="{00000000-0005-0000-0000-0000516F0000}"/>
    <cellStyle name="SAPBEXHLevel2X 39 4" xfId="21076" xr:uid="{00000000-0005-0000-0000-0000526F0000}"/>
    <cellStyle name="SAPBEXHLevel2X 39 4 2" xfId="33827" xr:uid="{00000000-0005-0000-0000-0000536F0000}"/>
    <cellStyle name="SAPBEXHLevel2X 4" xfId="7263" xr:uid="{00000000-0005-0000-0000-0000546F0000}"/>
    <cellStyle name="SAPBEXHLevel2X 4 2" xfId="7264" xr:uid="{00000000-0005-0000-0000-0000556F0000}"/>
    <cellStyle name="SAPBEXHLevel2X 4 2 2" xfId="7265" xr:uid="{00000000-0005-0000-0000-0000566F0000}"/>
    <cellStyle name="SAPBEXHLevel2X 4 2 2 2" xfId="7266" xr:uid="{00000000-0005-0000-0000-0000576F0000}"/>
    <cellStyle name="SAPBEXHLevel2X 4 2 2 2 2" xfId="7267" xr:uid="{00000000-0005-0000-0000-0000586F0000}"/>
    <cellStyle name="SAPBEXHLevel2X 4 2 2 2 2 2" xfId="10956" xr:uid="{00000000-0005-0000-0000-0000596F0000}"/>
    <cellStyle name="SAPBEXHLevel2X 4 2 2 2 2 2 2" xfId="24127" xr:uid="{00000000-0005-0000-0000-00005A6F0000}"/>
    <cellStyle name="SAPBEXHLevel2X 4 2 2 2 2 2 2 2" xfId="36878" xr:uid="{00000000-0005-0000-0000-00005B6F0000}"/>
    <cellStyle name="SAPBEXHLevel2X 4 2 2 2 2 3" xfId="21082" xr:uid="{00000000-0005-0000-0000-00005C6F0000}"/>
    <cellStyle name="SAPBEXHLevel2X 4 2 2 2 2 3 2" xfId="33833" xr:uid="{00000000-0005-0000-0000-00005D6F0000}"/>
    <cellStyle name="SAPBEXHLevel2X 4 2 2 2 3" xfId="10957" xr:uid="{00000000-0005-0000-0000-00005E6F0000}"/>
    <cellStyle name="SAPBEXHLevel2X 4 2 2 2 3 2" xfId="24128" xr:uid="{00000000-0005-0000-0000-00005F6F0000}"/>
    <cellStyle name="SAPBEXHLevel2X 4 2 2 2 3 2 2" xfId="36879" xr:uid="{00000000-0005-0000-0000-0000606F0000}"/>
    <cellStyle name="SAPBEXHLevel2X 4 2 2 2 4" xfId="21081" xr:uid="{00000000-0005-0000-0000-0000616F0000}"/>
    <cellStyle name="SAPBEXHLevel2X 4 2 2 2 4 2" xfId="33832" xr:uid="{00000000-0005-0000-0000-0000626F0000}"/>
    <cellStyle name="SAPBEXHLevel2X 4 2 2 3" xfId="7268" xr:uid="{00000000-0005-0000-0000-0000636F0000}"/>
    <cellStyle name="SAPBEXHLevel2X 4 2 2 3 2" xfId="10955" xr:uid="{00000000-0005-0000-0000-0000646F0000}"/>
    <cellStyle name="SAPBEXHLevel2X 4 2 2 3 2 2" xfId="24126" xr:uid="{00000000-0005-0000-0000-0000656F0000}"/>
    <cellStyle name="SAPBEXHLevel2X 4 2 2 3 2 2 2" xfId="36877" xr:uid="{00000000-0005-0000-0000-0000666F0000}"/>
    <cellStyle name="SAPBEXHLevel2X 4 2 2 3 3" xfId="21083" xr:uid="{00000000-0005-0000-0000-0000676F0000}"/>
    <cellStyle name="SAPBEXHLevel2X 4 2 2 3 3 2" xfId="33834" xr:uid="{00000000-0005-0000-0000-0000686F0000}"/>
    <cellStyle name="SAPBEXHLevel2X 4 2 2 4" xfId="10958" xr:uid="{00000000-0005-0000-0000-0000696F0000}"/>
    <cellStyle name="SAPBEXHLevel2X 4 2 2 4 2" xfId="24129" xr:uid="{00000000-0005-0000-0000-00006A6F0000}"/>
    <cellStyle name="SAPBEXHLevel2X 4 2 2 4 2 2" xfId="36880" xr:uid="{00000000-0005-0000-0000-00006B6F0000}"/>
    <cellStyle name="SAPBEXHLevel2X 4 2 2 5" xfId="21080" xr:uid="{00000000-0005-0000-0000-00006C6F0000}"/>
    <cellStyle name="SAPBEXHLevel2X 4 2 2 5 2" xfId="33831" xr:uid="{00000000-0005-0000-0000-00006D6F0000}"/>
    <cellStyle name="SAPBEXHLevel2X 4 2 3" xfId="7269" xr:uid="{00000000-0005-0000-0000-00006E6F0000}"/>
    <cellStyle name="SAPBEXHLevel2X 4 2 3 2" xfId="10954" xr:uid="{00000000-0005-0000-0000-00006F6F0000}"/>
    <cellStyle name="SAPBEXHLevel2X 4 2 3 2 2" xfId="24125" xr:uid="{00000000-0005-0000-0000-0000706F0000}"/>
    <cellStyle name="SAPBEXHLevel2X 4 2 3 2 2 2" xfId="36876" xr:uid="{00000000-0005-0000-0000-0000716F0000}"/>
    <cellStyle name="SAPBEXHLevel2X 4 2 3 3" xfId="21084" xr:uid="{00000000-0005-0000-0000-0000726F0000}"/>
    <cellStyle name="SAPBEXHLevel2X 4 2 3 3 2" xfId="33835" xr:uid="{00000000-0005-0000-0000-0000736F0000}"/>
    <cellStyle name="SAPBEXHLevel2X 4 2 4" xfId="7270" xr:uid="{00000000-0005-0000-0000-0000746F0000}"/>
    <cellStyle name="SAPBEXHLevel2X 4 2 4 2" xfId="10953" xr:uid="{00000000-0005-0000-0000-0000756F0000}"/>
    <cellStyle name="SAPBEXHLevel2X 4 2 4 2 2" xfId="24124" xr:uid="{00000000-0005-0000-0000-0000766F0000}"/>
    <cellStyle name="SAPBEXHLevel2X 4 2 4 2 2 2" xfId="36875" xr:uid="{00000000-0005-0000-0000-0000776F0000}"/>
    <cellStyle name="SAPBEXHLevel2X 4 2 4 3" xfId="21085" xr:uid="{00000000-0005-0000-0000-0000786F0000}"/>
    <cellStyle name="SAPBEXHLevel2X 4 2 4 3 2" xfId="33836" xr:uid="{00000000-0005-0000-0000-0000796F0000}"/>
    <cellStyle name="SAPBEXHLevel2X 4 2 5" xfId="10959" xr:uid="{00000000-0005-0000-0000-00007A6F0000}"/>
    <cellStyle name="SAPBEXHLevel2X 4 2 5 2" xfId="24130" xr:uid="{00000000-0005-0000-0000-00007B6F0000}"/>
    <cellStyle name="SAPBEXHLevel2X 4 2 5 2 2" xfId="36881" xr:uid="{00000000-0005-0000-0000-00007C6F0000}"/>
    <cellStyle name="SAPBEXHLevel2X 4 2 6" xfId="21079" xr:uid="{00000000-0005-0000-0000-00007D6F0000}"/>
    <cellStyle name="SAPBEXHLevel2X 4 2 6 2" xfId="33830" xr:uid="{00000000-0005-0000-0000-00007E6F0000}"/>
    <cellStyle name="SAPBEXHLevel2X 4 3" xfId="7271" xr:uid="{00000000-0005-0000-0000-00007F6F0000}"/>
    <cellStyle name="SAPBEXHLevel2X 4 3 2" xfId="7272" xr:uid="{00000000-0005-0000-0000-0000806F0000}"/>
    <cellStyle name="SAPBEXHLevel2X 4 3 2 2" xfId="7273" xr:uid="{00000000-0005-0000-0000-0000816F0000}"/>
    <cellStyle name="SAPBEXHLevel2X 4 3 2 2 2" xfId="7274" xr:uid="{00000000-0005-0000-0000-0000826F0000}"/>
    <cellStyle name="SAPBEXHLevel2X 4 3 2 2 2 2" xfId="10949" xr:uid="{00000000-0005-0000-0000-0000836F0000}"/>
    <cellStyle name="SAPBEXHLevel2X 4 3 2 2 2 2 2" xfId="24120" xr:uid="{00000000-0005-0000-0000-0000846F0000}"/>
    <cellStyle name="SAPBEXHLevel2X 4 3 2 2 2 2 2 2" xfId="36871" xr:uid="{00000000-0005-0000-0000-0000856F0000}"/>
    <cellStyle name="SAPBEXHLevel2X 4 3 2 2 2 3" xfId="21089" xr:uid="{00000000-0005-0000-0000-0000866F0000}"/>
    <cellStyle name="SAPBEXHLevel2X 4 3 2 2 2 3 2" xfId="33840" xr:uid="{00000000-0005-0000-0000-0000876F0000}"/>
    <cellStyle name="SAPBEXHLevel2X 4 3 2 2 3" xfId="10950" xr:uid="{00000000-0005-0000-0000-0000886F0000}"/>
    <cellStyle name="SAPBEXHLevel2X 4 3 2 2 3 2" xfId="24121" xr:uid="{00000000-0005-0000-0000-0000896F0000}"/>
    <cellStyle name="SAPBEXHLevel2X 4 3 2 2 3 2 2" xfId="36872" xr:uid="{00000000-0005-0000-0000-00008A6F0000}"/>
    <cellStyle name="SAPBEXHLevel2X 4 3 2 2 4" xfId="21088" xr:uid="{00000000-0005-0000-0000-00008B6F0000}"/>
    <cellStyle name="SAPBEXHLevel2X 4 3 2 2 4 2" xfId="33839" xr:uid="{00000000-0005-0000-0000-00008C6F0000}"/>
    <cellStyle name="SAPBEXHLevel2X 4 3 2 3" xfId="7275" xr:uid="{00000000-0005-0000-0000-00008D6F0000}"/>
    <cellStyle name="SAPBEXHLevel2X 4 3 2 3 2" xfId="10948" xr:uid="{00000000-0005-0000-0000-00008E6F0000}"/>
    <cellStyle name="SAPBEXHLevel2X 4 3 2 3 2 2" xfId="24119" xr:uid="{00000000-0005-0000-0000-00008F6F0000}"/>
    <cellStyle name="SAPBEXHLevel2X 4 3 2 3 2 2 2" xfId="36870" xr:uid="{00000000-0005-0000-0000-0000906F0000}"/>
    <cellStyle name="SAPBEXHLevel2X 4 3 2 3 3" xfId="21090" xr:uid="{00000000-0005-0000-0000-0000916F0000}"/>
    <cellStyle name="SAPBEXHLevel2X 4 3 2 3 3 2" xfId="33841" xr:uid="{00000000-0005-0000-0000-0000926F0000}"/>
    <cellStyle name="SAPBEXHLevel2X 4 3 2 4" xfId="10951" xr:uid="{00000000-0005-0000-0000-0000936F0000}"/>
    <cellStyle name="SAPBEXHLevel2X 4 3 2 4 2" xfId="24122" xr:uid="{00000000-0005-0000-0000-0000946F0000}"/>
    <cellStyle name="SAPBEXHLevel2X 4 3 2 4 2 2" xfId="36873" xr:uid="{00000000-0005-0000-0000-0000956F0000}"/>
    <cellStyle name="SAPBEXHLevel2X 4 3 2 5" xfId="21087" xr:uid="{00000000-0005-0000-0000-0000966F0000}"/>
    <cellStyle name="SAPBEXHLevel2X 4 3 2 5 2" xfId="33838" xr:uid="{00000000-0005-0000-0000-0000976F0000}"/>
    <cellStyle name="SAPBEXHLevel2X 4 3 3" xfId="7276" xr:uid="{00000000-0005-0000-0000-0000986F0000}"/>
    <cellStyle name="SAPBEXHLevel2X 4 3 3 2" xfId="10947" xr:uid="{00000000-0005-0000-0000-0000996F0000}"/>
    <cellStyle name="SAPBEXHLevel2X 4 3 3 2 2" xfId="24118" xr:uid="{00000000-0005-0000-0000-00009A6F0000}"/>
    <cellStyle name="SAPBEXHLevel2X 4 3 3 2 2 2" xfId="36869" xr:uid="{00000000-0005-0000-0000-00009B6F0000}"/>
    <cellStyle name="SAPBEXHLevel2X 4 3 3 3" xfId="21091" xr:uid="{00000000-0005-0000-0000-00009C6F0000}"/>
    <cellStyle name="SAPBEXHLevel2X 4 3 3 3 2" xfId="33842" xr:uid="{00000000-0005-0000-0000-00009D6F0000}"/>
    <cellStyle name="SAPBEXHLevel2X 4 3 4" xfId="7277" xr:uid="{00000000-0005-0000-0000-00009E6F0000}"/>
    <cellStyle name="SAPBEXHLevel2X 4 3 4 2" xfId="10946" xr:uid="{00000000-0005-0000-0000-00009F6F0000}"/>
    <cellStyle name="SAPBEXHLevel2X 4 3 4 2 2" xfId="24117" xr:uid="{00000000-0005-0000-0000-0000A06F0000}"/>
    <cellStyle name="SAPBEXHLevel2X 4 3 4 2 2 2" xfId="36868" xr:uid="{00000000-0005-0000-0000-0000A16F0000}"/>
    <cellStyle name="SAPBEXHLevel2X 4 3 4 3" xfId="21092" xr:uid="{00000000-0005-0000-0000-0000A26F0000}"/>
    <cellStyle name="SAPBEXHLevel2X 4 3 4 3 2" xfId="33843" xr:uid="{00000000-0005-0000-0000-0000A36F0000}"/>
    <cellStyle name="SAPBEXHLevel2X 4 3 5" xfId="10952" xr:uid="{00000000-0005-0000-0000-0000A46F0000}"/>
    <cellStyle name="SAPBEXHLevel2X 4 3 5 2" xfId="24123" xr:uid="{00000000-0005-0000-0000-0000A56F0000}"/>
    <cellStyle name="SAPBEXHLevel2X 4 3 5 2 2" xfId="36874" xr:uid="{00000000-0005-0000-0000-0000A66F0000}"/>
    <cellStyle name="SAPBEXHLevel2X 4 3 6" xfId="21086" xr:uid="{00000000-0005-0000-0000-0000A76F0000}"/>
    <cellStyle name="SAPBEXHLevel2X 4 3 6 2" xfId="33837" xr:uid="{00000000-0005-0000-0000-0000A86F0000}"/>
    <cellStyle name="SAPBEXHLevel2X 4 4" xfId="7278" xr:uid="{00000000-0005-0000-0000-0000A96F0000}"/>
    <cellStyle name="SAPBEXHLevel2X 4 4 2" xfId="7279" xr:uid="{00000000-0005-0000-0000-0000AA6F0000}"/>
    <cellStyle name="SAPBEXHLevel2X 4 4 2 2" xfId="7280" xr:uid="{00000000-0005-0000-0000-0000AB6F0000}"/>
    <cellStyle name="SAPBEXHLevel2X 4 4 2 2 2" xfId="10943" xr:uid="{00000000-0005-0000-0000-0000AC6F0000}"/>
    <cellStyle name="SAPBEXHLevel2X 4 4 2 2 2 2" xfId="24114" xr:uid="{00000000-0005-0000-0000-0000AD6F0000}"/>
    <cellStyle name="SAPBEXHLevel2X 4 4 2 2 2 2 2" xfId="36865" xr:uid="{00000000-0005-0000-0000-0000AE6F0000}"/>
    <cellStyle name="SAPBEXHLevel2X 4 4 2 2 3" xfId="21095" xr:uid="{00000000-0005-0000-0000-0000AF6F0000}"/>
    <cellStyle name="SAPBEXHLevel2X 4 4 2 2 3 2" xfId="33846" xr:uid="{00000000-0005-0000-0000-0000B06F0000}"/>
    <cellStyle name="SAPBEXHLevel2X 4 4 2 3" xfId="10944" xr:uid="{00000000-0005-0000-0000-0000B16F0000}"/>
    <cellStyle name="SAPBEXHLevel2X 4 4 2 3 2" xfId="24115" xr:uid="{00000000-0005-0000-0000-0000B26F0000}"/>
    <cellStyle name="SAPBEXHLevel2X 4 4 2 3 2 2" xfId="36866" xr:uid="{00000000-0005-0000-0000-0000B36F0000}"/>
    <cellStyle name="SAPBEXHLevel2X 4 4 2 4" xfId="21094" xr:uid="{00000000-0005-0000-0000-0000B46F0000}"/>
    <cellStyle name="SAPBEXHLevel2X 4 4 2 4 2" xfId="33845" xr:uid="{00000000-0005-0000-0000-0000B56F0000}"/>
    <cellStyle name="SAPBEXHLevel2X 4 4 3" xfId="7281" xr:uid="{00000000-0005-0000-0000-0000B66F0000}"/>
    <cellStyle name="SAPBEXHLevel2X 4 4 3 2" xfId="10942" xr:uid="{00000000-0005-0000-0000-0000B76F0000}"/>
    <cellStyle name="SAPBEXHLevel2X 4 4 3 2 2" xfId="24113" xr:uid="{00000000-0005-0000-0000-0000B86F0000}"/>
    <cellStyle name="SAPBEXHLevel2X 4 4 3 2 2 2" xfId="36864" xr:uid="{00000000-0005-0000-0000-0000B96F0000}"/>
    <cellStyle name="SAPBEXHLevel2X 4 4 3 3" xfId="21096" xr:uid="{00000000-0005-0000-0000-0000BA6F0000}"/>
    <cellStyle name="SAPBEXHLevel2X 4 4 3 3 2" xfId="33847" xr:uid="{00000000-0005-0000-0000-0000BB6F0000}"/>
    <cellStyle name="SAPBEXHLevel2X 4 4 4" xfId="10945" xr:uid="{00000000-0005-0000-0000-0000BC6F0000}"/>
    <cellStyle name="SAPBEXHLevel2X 4 4 4 2" xfId="24116" xr:uid="{00000000-0005-0000-0000-0000BD6F0000}"/>
    <cellStyle name="SAPBEXHLevel2X 4 4 4 2 2" xfId="36867" xr:uid="{00000000-0005-0000-0000-0000BE6F0000}"/>
    <cellStyle name="SAPBEXHLevel2X 4 4 5" xfId="21093" xr:uid="{00000000-0005-0000-0000-0000BF6F0000}"/>
    <cellStyle name="SAPBEXHLevel2X 4 4 5 2" xfId="33844" xr:uid="{00000000-0005-0000-0000-0000C06F0000}"/>
    <cellStyle name="SAPBEXHLevel2X 4 5" xfId="7282" xr:uid="{00000000-0005-0000-0000-0000C16F0000}"/>
    <cellStyle name="SAPBEXHLevel2X 4 5 2" xfId="10941" xr:uid="{00000000-0005-0000-0000-0000C26F0000}"/>
    <cellStyle name="SAPBEXHLevel2X 4 5 2 2" xfId="24112" xr:uid="{00000000-0005-0000-0000-0000C36F0000}"/>
    <cellStyle name="SAPBEXHLevel2X 4 5 2 2 2" xfId="36863" xr:uid="{00000000-0005-0000-0000-0000C46F0000}"/>
    <cellStyle name="SAPBEXHLevel2X 4 5 3" xfId="21097" xr:uid="{00000000-0005-0000-0000-0000C56F0000}"/>
    <cellStyle name="SAPBEXHLevel2X 4 5 3 2" xfId="33848" xr:uid="{00000000-0005-0000-0000-0000C66F0000}"/>
    <cellStyle name="SAPBEXHLevel2X 4 6" xfId="7283" xr:uid="{00000000-0005-0000-0000-0000C76F0000}"/>
    <cellStyle name="SAPBEXHLevel2X 4 6 2" xfId="10940" xr:uid="{00000000-0005-0000-0000-0000C86F0000}"/>
    <cellStyle name="SAPBEXHLevel2X 4 6 2 2" xfId="24111" xr:uid="{00000000-0005-0000-0000-0000C96F0000}"/>
    <cellStyle name="SAPBEXHLevel2X 4 6 2 2 2" xfId="36862" xr:uid="{00000000-0005-0000-0000-0000CA6F0000}"/>
    <cellStyle name="SAPBEXHLevel2X 4 6 3" xfId="21098" xr:uid="{00000000-0005-0000-0000-0000CB6F0000}"/>
    <cellStyle name="SAPBEXHLevel2X 4 6 3 2" xfId="33849" xr:uid="{00000000-0005-0000-0000-0000CC6F0000}"/>
    <cellStyle name="SAPBEXHLevel2X 4 7" xfId="10960" xr:uid="{00000000-0005-0000-0000-0000CD6F0000}"/>
    <cellStyle name="SAPBEXHLevel2X 4 7 2" xfId="24131" xr:uid="{00000000-0005-0000-0000-0000CE6F0000}"/>
    <cellStyle name="SAPBEXHLevel2X 4 7 2 2" xfId="36882" xr:uid="{00000000-0005-0000-0000-0000CF6F0000}"/>
    <cellStyle name="SAPBEXHLevel2X 4 8" xfId="21078" xr:uid="{00000000-0005-0000-0000-0000D06F0000}"/>
    <cellStyle name="SAPBEXHLevel2X 4 8 2" xfId="33829" xr:uid="{00000000-0005-0000-0000-0000D16F0000}"/>
    <cellStyle name="SAPBEXHLevel2X 40" xfId="7284" xr:uid="{00000000-0005-0000-0000-0000D26F0000}"/>
    <cellStyle name="SAPBEXHLevel2X 40 2" xfId="7285" xr:uid="{00000000-0005-0000-0000-0000D36F0000}"/>
    <cellStyle name="SAPBEXHLevel2X 40 2 2" xfId="10938" xr:uid="{00000000-0005-0000-0000-0000D46F0000}"/>
    <cellStyle name="SAPBEXHLevel2X 40 2 2 2" xfId="24109" xr:uid="{00000000-0005-0000-0000-0000D56F0000}"/>
    <cellStyle name="SAPBEXHLevel2X 40 2 2 2 2" xfId="36860" xr:uid="{00000000-0005-0000-0000-0000D66F0000}"/>
    <cellStyle name="SAPBEXHLevel2X 40 2 3" xfId="21100" xr:uid="{00000000-0005-0000-0000-0000D76F0000}"/>
    <cellStyle name="SAPBEXHLevel2X 40 2 3 2" xfId="33851" xr:uid="{00000000-0005-0000-0000-0000D86F0000}"/>
    <cellStyle name="SAPBEXHLevel2X 40 3" xfId="10939" xr:uid="{00000000-0005-0000-0000-0000D96F0000}"/>
    <cellStyle name="SAPBEXHLevel2X 40 3 2" xfId="24110" xr:uid="{00000000-0005-0000-0000-0000DA6F0000}"/>
    <cellStyle name="SAPBEXHLevel2X 40 3 2 2" xfId="36861" xr:uid="{00000000-0005-0000-0000-0000DB6F0000}"/>
    <cellStyle name="SAPBEXHLevel2X 40 4" xfId="21099" xr:uid="{00000000-0005-0000-0000-0000DC6F0000}"/>
    <cellStyle name="SAPBEXHLevel2X 40 4 2" xfId="33850" xr:uid="{00000000-0005-0000-0000-0000DD6F0000}"/>
    <cellStyle name="SAPBEXHLevel2X 41" xfId="7286" xr:uid="{00000000-0005-0000-0000-0000DE6F0000}"/>
    <cellStyle name="SAPBEXHLevel2X 41 2" xfId="7287" xr:uid="{00000000-0005-0000-0000-0000DF6F0000}"/>
    <cellStyle name="SAPBEXHLevel2X 41 2 2" xfId="10936" xr:uid="{00000000-0005-0000-0000-0000E06F0000}"/>
    <cellStyle name="SAPBEXHLevel2X 41 2 2 2" xfId="24107" xr:uid="{00000000-0005-0000-0000-0000E16F0000}"/>
    <cellStyle name="SAPBEXHLevel2X 41 2 2 2 2" xfId="36858" xr:uid="{00000000-0005-0000-0000-0000E26F0000}"/>
    <cellStyle name="SAPBEXHLevel2X 41 2 3" xfId="21102" xr:uid="{00000000-0005-0000-0000-0000E36F0000}"/>
    <cellStyle name="SAPBEXHLevel2X 41 2 3 2" xfId="33853" xr:uid="{00000000-0005-0000-0000-0000E46F0000}"/>
    <cellStyle name="SAPBEXHLevel2X 41 3" xfId="10937" xr:uid="{00000000-0005-0000-0000-0000E56F0000}"/>
    <cellStyle name="SAPBEXHLevel2X 41 3 2" xfId="24108" xr:uid="{00000000-0005-0000-0000-0000E66F0000}"/>
    <cellStyle name="SAPBEXHLevel2X 41 3 2 2" xfId="36859" xr:uid="{00000000-0005-0000-0000-0000E76F0000}"/>
    <cellStyle name="SAPBEXHLevel2X 41 4" xfId="21101" xr:uid="{00000000-0005-0000-0000-0000E86F0000}"/>
    <cellStyle name="SAPBEXHLevel2X 41 4 2" xfId="33852" xr:uid="{00000000-0005-0000-0000-0000E96F0000}"/>
    <cellStyle name="SAPBEXHLevel2X 42" xfId="7288" xr:uid="{00000000-0005-0000-0000-0000EA6F0000}"/>
    <cellStyle name="SAPBEXHLevel2X 42 2" xfId="7289" xr:uid="{00000000-0005-0000-0000-0000EB6F0000}"/>
    <cellStyle name="SAPBEXHLevel2X 42 2 2" xfId="10934" xr:uid="{00000000-0005-0000-0000-0000EC6F0000}"/>
    <cellStyle name="SAPBEXHLevel2X 42 2 2 2" xfId="24105" xr:uid="{00000000-0005-0000-0000-0000ED6F0000}"/>
    <cellStyle name="SAPBEXHLevel2X 42 2 2 2 2" xfId="36856" xr:uid="{00000000-0005-0000-0000-0000EE6F0000}"/>
    <cellStyle name="SAPBEXHLevel2X 42 2 3" xfId="21104" xr:uid="{00000000-0005-0000-0000-0000EF6F0000}"/>
    <cellStyle name="SAPBEXHLevel2X 42 2 3 2" xfId="33855" xr:uid="{00000000-0005-0000-0000-0000F06F0000}"/>
    <cellStyle name="SAPBEXHLevel2X 42 3" xfId="10935" xr:uid="{00000000-0005-0000-0000-0000F16F0000}"/>
    <cellStyle name="SAPBEXHLevel2X 42 3 2" xfId="24106" xr:uid="{00000000-0005-0000-0000-0000F26F0000}"/>
    <cellStyle name="SAPBEXHLevel2X 42 3 2 2" xfId="36857" xr:uid="{00000000-0005-0000-0000-0000F36F0000}"/>
    <cellStyle name="SAPBEXHLevel2X 42 4" xfId="21103" xr:uid="{00000000-0005-0000-0000-0000F46F0000}"/>
    <cellStyle name="SAPBEXHLevel2X 42 4 2" xfId="33854" xr:uid="{00000000-0005-0000-0000-0000F56F0000}"/>
    <cellStyle name="SAPBEXHLevel2X 43" xfId="7290" xr:uid="{00000000-0005-0000-0000-0000F66F0000}"/>
    <cellStyle name="SAPBEXHLevel2X 43 2" xfId="7291" xr:uid="{00000000-0005-0000-0000-0000F76F0000}"/>
    <cellStyle name="SAPBEXHLevel2X 43 2 2" xfId="10932" xr:uid="{00000000-0005-0000-0000-0000F86F0000}"/>
    <cellStyle name="SAPBEXHLevel2X 43 2 2 2" xfId="24103" xr:uid="{00000000-0005-0000-0000-0000F96F0000}"/>
    <cellStyle name="SAPBEXHLevel2X 43 2 2 2 2" xfId="36854" xr:uid="{00000000-0005-0000-0000-0000FA6F0000}"/>
    <cellStyle name="SAPBEXHLevel2X 43 2 3" xfId="21106" xr:uid="{00000000-0005-0000-0000-0000FB6F0000}"/>
    <cellStyle name="SAPBEXHLevel2X 43 2 3 2" xfId="33857" xr:uid="{00000000-0005-0000-0000-0000FC6F0000}"/>
    <cellStyle name="SAPBEXHLevel2X 43 3" xfId="10933" xr:uid="{00000000-0005-0000-0000-0000FD6F0000}"/>
    <cellStyle name="SAPBEXHLevel2X 43 3 2" xfId="24104" xr:uid="{00000000-0005-0000-0000-0000FE6F0000}"/>
    <cellStyle name="SAPBEXHLevel2X 43 3 2 2" xfId="36855" xr:uid="{00000000-0005-0000-0000-0000FF6F0000}"/>
    <cellStyle name="SAPBEXHLevel2X 43 4" xfId="21105" xr:uid="{00000000-0005-0000-0000-000000700000}"/>
    <cellStyle name="SAPBEXHLevel2X 43 4 2" xfId="33856" xr:uid="{00000000-0005-0000-0000-000001700000}"/>
    <cellStyle name="SAPBEXHLevel2X 44" xfId="7292" xr:uid="{00000000-0005-0000-0000-000002700000}"/>
    <cellStyle name="SAPBEXHLevel2X 44 2" xfId="7293" xr:uid="{00000000-0005-0000-0000-000003700000}"/>
    <cellStyle name="SAPBEXHLevel2X 44 2 2" xfId="10930" xr:uid="{00000000-0005-0000-0000-000004700000}"/>
    <cellStyle name="SAPBEXHLevel2X 44 2 2 2" xfId="24101" xr:uid="{00000000-0005-0000-0000-000005700000}"/>
    <cellStyle name="SAPBEXHLevel2X 44 2 2 2 2" xfId="36852" xr:uid="{00000000-0005-0000-0000-000006700000}"/>
    <cellStyle name="SAPBEXHLevel2X 44 2 3" xfId="21108" xr:uid="{00000000-0005-0000-0000-000007700000}"/>
    <cellStyle name="SAPBEXHLevel2X 44 2 3 2" xfId="33859" xr:uid="{00000000-0005-0000-0000-000008700000}"/>
    <cellStyle name="SAPBEXHLevel2X 44 3" xfId="10931" xr:uid="{00000000-0005-0000-0000-000009700000}"/>
    <cellStyle name="SAPBEXHLevel2X 44 3 2" xfId="24102" xr:uid="{00000000-0005-0000-0000-00000A700000}"/>
    <cellStyle name="SAPBEXHLevel2X 44 3 2 2" xfId="36853" xr:uid="{00000000-0005-0000-0000-00000B700000}"/>
    <cellStyle name="SAPBEXHLevel2X 44 4" xfId="21107" xr:uid="{00000000-0005-0000-0000-00000C700000}"/>
    <cellStyle name="SAPBEXHLevel2X 44 4 2" xfId="33858" xr:uid="{00000000-0005-0000-0000-00000D700000}"/>
    <cellStyle name="SAPBEXHLevel2X 45" xfId="7294" xr:uid="{00000000-0005-0000-0000-00000E700000}"/>
    <cellStyle name="SAPBEXHLevel2X 45 2" xfId="7295" xr:uid="{00000000-0005-0000-0000-00000F700000}"/>
    <cellStyle name="SAPBEXHLevel2X 45 2 2" xfId="10928" xr:uid="{00000000-0005-0000-0000-000010700000}"/>
    <cellStyle name="SAPBEXHLevel2X 45 2 2 2" xfId="24099" xr:uid="{00000000-0005-0000-0000-000011700000}"/>
    <cellStyle name="SAPBEXHLevel2X 45 2 2 2 2" xfId="36850" xr:uid="{00000000-0005-0000-0000-000012700000}"/>
    <cellStyle name="SAPBEXHLevel2X 45 2 3" xfId="21110" xr:uid="{00000000-0005-0000-0000-000013700000}"/>
    <cellStyle name="SAPBEXHLevel2X 45 2 3 2" xfId="33861" xr:uid="{00000000-0005-0000-0000-000014700000}"/>
    <cellStyle name="SAPBEXHLevel2X 45 3" xfId="10929" xr:uid="{00000000-0005-0000-0000-000015700000}"/>
    <cellStyle name="SAPBEXHLevel2X 45 3 2" xfId="24100" xr:uid="{00000000-0005-0000-0000-000016700000}"/>
    <cellStyle name="SAPBEXHLevel2X 45 3 2 2" xfId="36851" xr:uid="{00000000-0005-0000-0000-000017700000}"/>
    <cellStyle name="SAPBEXHLevel2X 45 4" xfId="21109" xr:uid="{00000000-0005-0000-0000-000018700000}"/>
    <cellStyle name="SAPBEXHLevel2X 45 4 2" xfId="33860" xr:uid="{00000000-0005-0000-0000-000019700000}"/>
    <cellStyle name="SAPBEXHLevel2X 46" xfId="7296" xr:uid="{00000000-0005-0000-0000-00001A700000}"/>
    <cellStyle name="SAPBEXHLevel2X 46 2" xfId="7297" xr:uid="{00000000-0005-0000-0000-00001B700000}"/>
    <cellStyle name="SAPBEXHLevel2X 46 2 2" xfId="10926" xr:uid="{00000000-0005-0000-0000-00001C700000}"/>
    <cellStyle name="SAPBEXHLevel2X 46 2 2 2" xfId="24097" xr:uid="{00000000-0005-0000-0000-00001D700000}"/>
    <cellStyle name="SAPBEXHLevel2X 46 2 2 2 2" xfId="36848" xr:uid="{00000000-0005-0000-0000-00001E700000}"/>
    <cellStyle name="SAPBEXHLevel2X 46 2 3" xfId="21112" xr:uid="{00000000-0005-0000-0000-00001F700000}"/>
    <cellStyle name="SAPBEXHLevel2X 46 2 3 2" xfId="33863" xr:uid="{00000000-0005-0000-0000-000020700000}"/>
    <cellStyle name="SAPBEXHLevel2X 46 3" xfId="10927" xr:uid="{00000000-0005-0000-0000-000021700000}"/>
    <cellStyle name="SAPBEXHLevel2X 46 3 2" xfId="24098" xr:uid="{00000000-0005-0000-0000-000022700000}"/>
    <cellStyle name="SAPBEXHLevel2X 46 3 2 2" xfId="36849" xr:uid="{00000000-0005-0000-0000-000023700000}"/>
    <cellStyle name="SAPBEXHLevel2X 46 4" xfId="21111" xr:uid="{00000000-0005-0000-0000-000024700000}"/>
    <cellStyle name="SAPBEXHLevel2X 46 4 2" xfId="33862" xr:uid="{00000000-0005-0000-0000-000025700000}"/>
    <cellStyle name="SAPBEXHLevel2X 47" xfId="7298" xr:uid="{00000000-0005-0000-0000-000026700000}"/>
    <cellStyle name="SAPBEXHLevel2X 47 2" xfId="7299" xr:uid="{00000000-0005-0000-0000-000027700000}"/>
    <cellStyle name="SAPBEXHLevel2X 47 2 2" xfId="10924" xr:uid="{00000000-0005-0000-0000-000028700000}"/>
    <cellStyle name="SAPBEXHLevel2X 47 2 2 2" xfId="24095" xr:uid="{00000000-0005-0000-0000-000029700000}"/>
    <cellStyle name="SAPBEXHLevel2X 47 2 2 2 2" xfId="36846" xr:uid="{00000000-0005-0000-0000-00002A700000}"/>
    <cellStyle name="SAPBEXHLevel2X 47 2 3" xfId="21114" xr:uid="{00000000-0005-0000-0000-00002B700000}"/>
    <cellStyle name="SAPBEXHLevel2X 47 2 3 2" xfId="33865" xr:uid="{00000000-0005-0000-0000-00002C700000}"/>
    <cellStyle name="SAPBEXHLevel2X 47 3" xfId="10925" xr:uid="{00000000-0005-0000-0000-00002D700000}"/>
    <cellStyle name="SAPBEXHLevel2X 47 3 2" xfId="24096" xr:uid="{00000000-0005-0000-0000-00002E700000}"/>
    <cellStyle name="SAPBEXHLevel2X 47 3 2 2" xfId="36847" xr:uid="{00000000-0005-0000-0000-00002F700000}"/>
    <cellStyle name="SAPBEXHLevel2X 47 4" xfId="21113" xr:uid="{00000000-0005-0000-0000-000030700000}"/>
    <cellStyle name="SAPBEXHLevel2X 47 4 2" xfId="33864" xr:uid="{00000000-0005-0000-0000-000031700000}"/>
    <cellStyle name="SAPBEXHLevel2X 48" xfId="7300" xr:uid="{00000000-0005-0000-0000-000032700000}"/>
    <cellStyle name="SAPBEXHLevel2X 48 2" xfId="7301" xr:uid="{00000000-0005-0000-0000-000033700000}"/>
    <cellStyle name="SAPBEXHLevel2X 48 2 2" xfId="10922" xr:uid="{00000000-0005-0000-0000-000034700000}"/>
    <cellStyle name="SAPBEXHLevel2X 48 2 2 2" xfId="24093" xr:uid="{00000000-0005-0000-0000-000035700000}"/>
    <cellStyle name="SAPBEXHLevel2X 48 2 2 2 2" xfId="36844" xr:uid="{00000000-0005-0000-0000-000036700000}"/>
    <cellStyle name="SAPBEXHLevel2X 48 2 3" xfId="21116" xr:uid="{00000000-0005-0000-0000-000037700000}"/>
    <cellStyle name="SAPBEXHLevel2X 48 2 3 2" xfId="33867" xr:uid="{00000000-0005-0000-0000-000038700000}"/>
    <cellStyle name="SAPBEXHLevel2X 48 3" xfId="10923" xr:uid="{00000000-0005-0000-0000-000039700000}"/>
    <cellStyle name="SAPBEXHLevel2X 48 3 2" xfId="24094" xr:uid="{00000000-0005-0000-0000-00003A700000}"/>
    <cellStyle name="SAPBEXHLevel2X 48 3 2 2" xfId="36845" xr:uid="{00000000-0005-0000-0000-00003B700000}"/>
    <cellStyle name="SAPBEXHLevel2X 48 4" xfId="21115" xr:uid="{00000000-0005-0000-0000-00003C700000}"/>
    <cellStyle name="SAPBEXHLevel2X 48 4 2" xfId="33866" xr:uid="{00000000-0005-0000-0000-00003D700000}"/>
    <cellStyle name="SAPBEXHLevel2X 49" xfId="7302" xr:uid="{00000000-0005-0000-0000-00003E700000}"/>
    <cellStyle name="SAPBEXHLevel2X 49 2" xfId="10921" xr:uid="{00000000-0005-0000-0000-00003F700000}"/>
    <cellStyle name="SAPBEXHLevel2X 49 2 2" xfId="24092" xr:uid="{00000000-0005-0000-0000-000040700000}"/>
    <cellStyle name="SAPBEXHLevel2X 49 2 2 2" xfId="36843" xr:uid="{00000000-0005-0000-0000-000041700000}"/>
    <cellStyle name="SAPBEXHLevel2X 49 3" xfId="21117" xr:uid="{00000000-0005-0000-0000-000042700000}"/>
    <cellStyle name="SAPBEXHLevel2X 49 3 2" xfId="33868" xr:uid="{00000000-0005-0000-0000-000043700000}"/>
    <cellStyle name="SAPBEXHLevel2X 5" xfId="7303" xr:uid="{00000000-0005-0000-0000-000044700000}"/>
    <cellStyle name="SAPBEXHLevel2X 5 2" xfId="7304" xr:uid="{00000000-0005-0000-0000-000045700000}"/>
    <cellStyle name="SAPBEXHLevel2X 5 2 2" xfId="7305" xr:uid="{00000000-0005-0000-0000-000046700000}"/>
    <cellStyle name="SAPBEXHLevel2X 5 2 2 2" xfId="7306" xr:uid="{00000000-0005-0000-0000-000047700000}"/>
    <cellStyle name="SAPBEXHLevel2X 5 2 2 2 2" xfId="10917" xr:uid="{00000000-0005-0000-0000-000048700000}"/>
    <cellStyle name="SAPBEXHLevel2X 5 2 2 2 2 2" xfId="24088" xr:uid="{00000000-0005-0000-0000-000049700000}"/>
    <cellStyle name="SAPBEXHLevel2X 5 2 2 2 2 2 2" xfId="36839" xr:uid="{00000000-0005-0000-0000-00004A700000}"/>
    <cellStyle name="SAPBEXHLevel2X 5 2 2 2 3" xfId="21121" xr:uid="{00000000-0005-0000-0000-00004B700000}"/>
    <cellStyle name="SAPBEXHLevel2X 5 2 2 2 3 2" xfId="33872" xr:uid="{00000000-0005-0000-0000-00004C700000}"/>
    <cellStyle name="SAPBEXHLevel2X 5 2 2 3" xfId="7307" xr:uid="{00000000-0005-0000-0000-00004D700000}"/>
    <cellStyle name="SAPBEXHLevel2X 5 2 2 3 2" xfId="10916" xr:uid="{00000000-0005-0000-0000-00004E700000}"/>
    <cellStyle name="SAPBEXHLevel2X 5 2 2 3 2 2" xfId="24087" xr:uid="{00000000-0005-0000-0000-00004F700000}"/>
    <cellStyle name="SAPBEXHLevel2X 5 2 2 3 2 2 2" xfId="36838" xr:uid="{00000000-0005-0000-0000-000050700000}"/>
    <cellStyle name="SAPBEXHLevel2X 5 2 2 3 3" xfId="21122" xr:uid="{00000000-0005-0000-0000-000051700000}"/>
    <cellStyle name="SAPBEXHLevel2X 5 2 2 3 3 2" xfId="33873" xr:uid="{00000000-0005-0000-0000-000052700000}"/>
    <cellStyle name="SAPBEXHLevel2X 5 2 2 4" xfId="10918" xr:uid="{00000000-0005-0000-0000-000053700000}"/>
    <cellStyle name="SAPBEXHLevel2X 5 2 2 4 2" xfId="24089" xr:uid="{00000000-0005-0000-0000-000054700000}"/>
    <cellStyle name="SAPBEXHLevel2X 5 2 2 4 2 2" xfId="36840" xr:uid="{00000000-0005-0000-0000-000055700000}"/>
    <cellStyle name="SAPBEXHLevel2X 5 2 2 5" xfId="21120" xr:uid="{00000000-0005-0000-0000-000056700000}"/>
    <cellStyle name="SAPBEXHLevel2X 5 2 2 5 2" xfId="33871" xr:uid="{00000000-0005-0000-0000-000057700000}"/>
    <cellStyle name="SAPBEXHLevel2X 5 2 3" xfId="7308" xr:uid="{00000000-0005-0000-0000-000058700000}"/>
    <cellStyle name="SAPBEXHLevel2X 5 2 3 2" xfId="7309" xr:uid="{00000000-0005-0000-0000-000059700000}"/>
    <cellStyle name="SAPBEXHLevel2X 5 2 3 2 2" xfId="10914" xr:uid="{00000000-0005-0000-0000-00005A700000}"/>
    <cellStyle name="SAPBEXHLevel2X 5 2 3 2 2 2" xfId="24085" xr:uid="{00000000-0005-0000-0000-00005B700000}"/>
    <cellStyle name="SAPBEXHLevel2X 5 2 3 2 2 2 2" xfId="36836" xr:uid="{00000000-0005-0000-0000-00005C700000}"/>
    <cellStyle name="SAPBEXHLevel2X 5 2 3 2 3" xfId="21124" xr:uid="{00000000-0005-0000-0000-00005D700000}"/>
    <cellStyle name="SAPBEXHLevel2X 5 2 3 2 3 2" xfId="33875" xr:uid="{00000000-0005-0000-0000-00005E700000}"/>
    <cellStyle name="SAPBEXHLevel2X 5 2 3 3" xfId="10915" xr:uid="{00000000-0005-0000-0000-00005F700000}"/>
    <cellStyle name="SAPBEXHLevel2X 5 2 3 3 2" xfId="24086" xr:uid="{00000000-0005-0000-0000-000060700000}"/>
    <cellStyle name="SAPBEXHLevel2X 5 2 3 3 2 2" xfId="36837" xr:uid="{00000000-0005-0000-0000-000061700000}"/>
    <cellStyle name="SAPBEXHLevel2X 5 2 3 4" xfId="21123" xr:uid="{00000000-0005-0000-0000-000062700000}"/>
    <cellStyle name="SAPBEXHLevel2X 5 2 3 4 2" xfId="33874" xr:uid="{00000000-0005-0000-0000-000063700000}"/>
    <cellStyle name="SAPBEXHLevel2X 5 2 4" xfId="7310" xr:uid="{00000000-0005-0000-0000-000064700000}"/>
    <cellStyle name="SAPBEXHLevel2X 5 2 4 2" xfId="10913" xr:uid="{00000000-0005-0000-0000-000065700000}"/>
    <cellStyle name="SAPBEXHLevel2X 5 2 4 2 2" xfId="24084" xr:uid="{00000000-0005-0000-0000-000066700000}"/>
    <cellStyle name="SAPBEXHLevel2X 5 2 4 2 2 2" xfId="36835" xr:uid="{00000000-0005-0000-0000-000067700000}"/>
    <cellStyle name="SAPBEXHLevel2X 5 2 4 3" xfId="21125" xr:uid="{00000000-0005-0000-0000-000068700000}"/>
    <cellStyle name="SAPBEXHLevel2X 5 2 4 3 2" xfId="33876" xr:uid="{00000000-0005-0000-0000-000069700000}"/>
    <cellStyle name="SAPBEXHLevel2X 5 2 5" xfId="10919" xr:uid="{00000000-0005-0000-0000-00006A700000}"/>
    <cellStyle name="SAPBEXHLevel2X 5 2 5 2" xfId="24090" xr:uid="{00000000-0005-0000-0000-00006B700000}"/>
    <cellStyle name="SAPBEXHLevel2X 5 2 5 2 2" xfId="36841" xr:uid="{00000000-0005-0000-0000-00006C700000}"/>
    <cellStyle name="SAPBEXHLevel2X 5 2 6" xfId="21119" xr:uid="{00000000-0005-0000-0000-00006D700000}"/>
    <cellStyle name="SAPBEXHLevel2X 5 2 6 2" xfId="33870" xr:uid="{00000000-0005-0000-0000-00006E700000}"/>
    <cellStyle name="SAPBEXHLevel2X 5 3" xfId="7311" xr:uid="{00000000-0005-0000-0000-00006F700000}"/>
    <cellStyle name="SAPBEXHLevel2X 5 3 2" xfId="7312" xr:uid="{00000000-0005-0000-0000-000070700000}"/>
    <cellStyle name="SAPBEXHLevel2X 5 3 2 2" xfId="10911" xr:uid="{00000000-0005-0000-0000-000071700000}"/>
    <cellStyle name="SAPBEXHLevel2X 5 3 2 2 2" xfId="24082" xr:uid="{00000000-0005-0000-0000-000072700000}"/>
    <cellStyle name="SAPBEXHLevel2X 5 3 2 2 2 2" xfId="36833" xr:uid="{00000000-0005-0000-0000-000073700000}"/>
    <cellStyle name="SAPBEXHLevel2X 5 3 2 3" xfId="21127" xr:uid="{00000000-0005-0000-0000-000074700000}"/>
    <cellStyle name="SAPBEXHLevel2X 5 3 2 3 2" xfId="33878" xr:uid="{00000000-0005-0000-0000-000075700000}"/>
    <cellStyle name="SAPBEXHLevel2X 5 3 3" xfId="10912" xr:uid="{00000000-0005-0000-0000-000076700000}"/>
    <cellStyle name="SAPBEXHLevel2X 5 3 3 2" xfId="24083" xr:uid="{00000000-0005-0000-0000-000077700000}"/>
    <cellStyle name="SAPBEXHLevel2X 5 3 3 2 2" xfId="36834" xr:uid="{00000000-0005-0000-0000-000078700000}"/>
    <cellStyle name="SAPBEXHLevel2X 5 3 4" xfId="21126" xr:uid="{00000000-0005-0000-0000-000079700000}"/>
    <cellStyle name="SAPBEXHLevel2X 5 3 4 2" xfId="33877" xr:uid="{00000000-0005-0000-0000-00007A700000}"/>
    <cellStyle name="SAPBEXHLevel2X 5 4" xfId="7313" xr:uid="{00000000-0005-0000-0000-00007B700000}"/>
    <cellStyle name="SAPBEXHLevel2X 5 4 2" xfId="10910" xr:uid="{00000000-0005-0000-0000-00007C700000}"/>
    <cellStyle name="SAPBEXHLevel2X 5 4 2 2" xfId="24081" xr:uid="{00000000-0005-0000-0000-00007D700000}"/>
    <cellStyle name="SAPBEXHLevel2X 5 4 2 2 2" xfId="36832" xr:uid="{00000000-0005-0000-0000-00007E700000}"/>
    <cellStyle name="SAPBEXHLevel2X 5 4 3" xfId="21128" xr:uid="{00000000-0005-0000-0000-00007F700000}"/>
    <cellStyle name="SAPBEXHLevel2X 5 4 3 2" xfId="33879" xr:uid="{00000000-0005-0000-0000-000080700000}"/>
    <cellStyle name="SAPBEXHLevel2X 5 5" xfId="7314" xr:uid="{00000000-0005-0000-0000-000081700000}"/>
    <cellStyle name="SAPBEXHLevel2X 5 5 2" xfId="10909" xr:uid="{00000000-0005-0000-0000-000082700000}"/>
    <cellStyle name="SAPBEXHLevel2X 5 5 2 2" xfId="24080" xr:uid="{00000000-0005-0000-0000-000083700000}"/>
    <cellStyle name="SAPBEXHLevel2X 5 5 2 2 2" xfId="36831" xr:uid="{00000000-0005-0000-0000-000084700000}"/>
    <cellStyle name="SAPBEXHLevel2X 5 5 3" xfId="21129" xr:uid="{00000000-0005-0000-0000-000085700000}"/>
    <cellStyle name="SAPBEXHLevel2X 5 5 3 2" xfId="33880" xr:uid="{00000000-0005-0000-0000-000086700000}"/>
    <cellStyle name="SAPBEXHLevel2X 5 6" xfId="10920" xr:uid="{00000000-0005-0000-0000-000087700000}"/>
    <cellStyle name="SAPBEXHLevel2X 5 6 2" xfId="24091" xr:uid="{00000000-0005-0000-0000-000088700000}"/>
    <cellStyle name="SAPBEXHLevel2X 5 6 2 2" xfId="36842" xr:uid="{00000000-0005-0000-0000-000089700000}"/>
    <cellStyle name="SAPBEXHLevel2X 5 7" xfId="21118" xr:uid="{00000000-0005-0000-0000-00008A700000}"/>
    <cellStyle name="SAPBEXHLevel2X 5 7 2" xfId="33869" xr:uid="{00000000-0005-0000-0000-00008B700000}"/>
    <cellStyle name="SAPBEXHLevel2X 50" xfId="11495" xr:uid="{00000000-0005-0000-0000-00008C700000}"/>
    <cellStyle name="SAPBEXHLevel2X 50 2" xfId="24666" xr:uid="{00000000-0005-0000-0000-00008D700000}"/>
    <cellStyle name="SAPBEXHLevel2X 50 2 2" xfId="37417" xr:uid="{00000000-0005-0000-0000-00008E700000}"/>
    <cellStyle name="SAPBEXHLevel2X 51" xfId="20842" xr:uid="{00000000-0005-0000-0000-00008F700000}"/>
    <cellStyle name="SAPBEXHLevel2X 51 2" xfId="33593" xr:uid="{00000000-0005-0000-0000-000090700000}"/>
    <cellStyle name="SAPBEXHLevel2X 52" xfId="17413" xr:uid="{00000000-0005-0000-0000-000091700000}"/>
    <cellStyle name="SAPBEXHLevel2X 53" xfId="30549" xr:uid="{00000000-0005-0000-0000-000092700000}"/>
    <cellStyle name="SAPBEXHLevel2X 54" xfId="30552" xr:uid="{00000000-0005-0000-0000-000093700000}"/>
    <cellStyle name="SAPBEXHLevel2X 55" xfId="30557" xr:uid="{00000000-0005-0000-0000-000094700000}"/>
    <cellStyle name="SAPBEXHLevel2X 56" xfId="30580" xr:uid="{00000000-0005-0000-0000-000095700000}"/>
    <cellStyle name="SAPBEXHLevel2X 57" xfId="30584" xr:uid="{00000000-0005-0000-0000-000096700000}"/>
    <cellStyle name="SAPBEXHLevel2X 6" xfId="7315" xr:uid="{00000000-0005-0000-0000-000097700000}"/>
    <cellStyle name="SAPBEXHLevel2X 6 2" xfId="7316" xr:uid="{00000000-0005-0000-0000-000098700000}"/>
    <cellStyle name="SAPBEXHLevel2X 6 2 2" xfId="7317" xr:uid="{00000000-0005-0000-0000-000099700000}"/>
    <cellStyle name="SAPBEXHLevel2X 6 2 2 2" xfId="7318" xr:uid="{00000000-0005-0000-0000-00009A700000}"/>
    <cellStyle name="SAPBEXHLevel2X 6 2 2 2 2" xfId="10905" xr:uid="{00000000-0005-0000-0000-00009B700000}"/>
    <cellStyle name="SAPBEXHLevel2X 6 2 2 2 2 2" xfId="24076" xr:uid="{00000000-0005-0000-0000-00009C700000}"/>
    <cellStyle name="SAPBEXHLevel2X 6 2 2 2 2 2 2" xfId="36827" xr:uid="{00000000-0005-0000-0000-00009D700000}"/>
    <cellStyle name="SAPBEXHLevel2X 6 2 2 2 3" xfId="21133" xr:uid="{00000000-0005-0000-0000-00009E700000}"/>
    <cellStyle name="SAPBEXHLevel2X 6 2 2 2 3 2" xfId="33884" xr:uid="{00000000-0005-0000-0000-00009F700000}"/>
    <cellStyle name="SAPBEXHLevel2X 6 2 2 3" xfId="10906" xr:uid="{00000000-0005-0000-0000-0000A0700000}"/>
    <cellStyle name="SAPBEXHLevel2X 6 2 2 3 2" xfId="24077" xr:uid="{00000000-0005-0000-0000-0000A1700000}"/>
    <cellStyle name="SAPBEXHLevel2X 6 2 2 3 2 2" xfId="36828" xr:uid="{00000000-0005-0000-0000-0000A2700000}"/>
    <cellStyle name="SAPBEXHLevel2X 6 2 2 4" xfId="21132" xr:uid="{00000000-0005-0000-0000-0000A3700000}"/>
    <cellStyle name="SAPBEXHLevel2X 6 2 2 4 2" xfId="33883" xr:uid="{00000000-0005-0000-0000-0000A4700000}"/>
    <cellStyle name="SAPBEXHLevel2X 6 2 3" xfId="7319" xr:uid="{00000000-0005-0000-0000-0000A5700000}"/>
    <cellStyle name="SAPBEXHLevel2X 6 2 3 2" xfId="10904" xr:uid="{00000000-0005-0000-0000-0000A6700000}"/>
    <cellStyle name="SAPBEXHLevel2X 6 2 3 2 2" xfId="24075" xr:uid="{00000000-0005-0000-0000-0000A7700000}"/>
    <cellStyle name="SAPBEXHLevel2X 6 2 3 2 2 2" xfId="36826" xr:uid="{00000000-0005-0000-0000-0000A8700000}"/>
    <cellStyle name="SAPBEXHLevel2X 6 2 3 3" xfId="21134" xr:uid="{00000000-0005-0000-0000-0000A9700000}"/>
    <cellStyle name="SAPBEXHLevel2X 6 2 3 3 2" xfId="33885" xr:uid="{00000000-0005-0000-0000-0000AA700000}"/>
    <cellStyle name="SAPBEXHLevel2X 6 2 4" xfId="7320" xr:uid="{00000000-0005-0000-0000-0000AB700000}"/>
    <cellStyle name="SAPBEXHLevel2X 6 2 4 2" xfId="10903" xr:uid="{00000000-0005-0000-0000-0000AC700000}"/>
    <cellStyle name="SAPBEXHLevel2X 6 2 4 2 2" xfId="24074" xr:uid="{00000000-0005-0000-0000-0000AD700000}"/>
    <cellStyle name="SAPBEXHLevel2X 6 2 4 2 2 2" xfId="36825" xr:uid="{00000000-0005-0000-0000-0000AE700000}"/>
    <cellStyle name="SAPBEXHLevel2X 6 2 4 3" xfId="21135" xr:uid="{00000000-0005-0000-0000-0000AF700000}"/>
    <cellStyle name="SAPBEXHLevel2X 6 2 4 3 2" xfId="33886" xr:uid="{00000000-0005-0000-0000-0000B0700000}"/>
    <cellStyle name="SAPBEXHLevel2X 6 2 5" xfId="10907" xr:uid="{00000000-0005-0000-0000-0000B1700000}"/>
    <cellStyle name="SAPBEXHLevel2X 6 2 5 2" xfId="24078" xr:uid="{00000000-0005-0000-0000-0000B2700000}"/>
    <cellStyle name="SAPBEXHLevel2X 6 2 5 2 2" xfId="36829" xr:uid="{00000000-0005-0000-0000-0000B3700000}"/>
    <cellStyle name="SAPBEXHLevel2X 6 2 6" xfId="21131" xr:uid="{00000000-0005-0000-0000-0000B4700000}"/>
    <cellStyle name="SAPBEXHLevel2X 6 2 6 2" xfId="33882" xr:uid="{00000000-0005-0000-0000-0000B5700000}"/>
    <cellStyle name="SAPBEXHLevel2X 6 3" xfId="7321" xr:uid="{00000000-0005-0000-0000-0000B6700000}"/>
    <cellStyle name="SAPBEXHLevel2X 6 3 2" xfId="7322" xr:uid="{00000000-0005-0000-0000-0000B7700000}"/>
    <cellStyle name="SAPBEXHLevel2X 6 3 2 2" xfId="10901" xr:uid="{00000000-0005-0000-0000-0000B8700000}"/>
    <cellStyle name="SAPBEXHLevel2X 6 3 2 2 2" xfId="24072" xr:uid="{00000000-0005-0000-0000-0000B9700000}"/>
    <cellStyle name="SAPBEXHLevel2X 6 3 2 2 2 2" xfId="36823" xr:uid="{00000000-0005-0000-0000-0000BA700000}"/>
    <cellStyle name="SAPBEXHLevel2X 6 3 2 3" xfId="21137" xr:uid="{00000000-0005-0000-0000-0000BB700000}"/>
    <cellStyle name="SAPBEXHLevel2X 6 3 2 3 2" xfId="33888" xr:uid="{00000000-0005-0000-0000-0000BC700000}"/>
    <cellStyle name="SAPBEXHLevel2X 6 3 3" xfId="10902" xr:uid="{00000000-0005-0000-0000-0000BD700000}"/>
    <cellStyle name="SAPBEXHLevel2X 6 3 3 2" xfId="24073" xr:uid="{00000000-0005-0000-0000-0000BE700000}"/>
    <cellStyle name="SAPBEXHLevel2X 6 3 3 2 2" xfId="36824" xr:uid="{00000000-0005-0000-0000-0000BF700000}"/>
    <cellStyle name="SAPBEXHLevel2X 6 3 4" xfId="21136" xr:uid="{00000000-0005-0000-0000-0000C0700000}"/>
    <cellStyle name="SAPBEXHLevel2X 6 3 4 2" xfId="33887" xr:uid="{00000000-0005-0000-0000-0000C1700000}"/>
    <cellStyle name="SAPBEXHLevel2X 6 4" xfId="7323" xr:uid="{00000000-0005-0000-0000-0000C2700000}"/>
    <cellStyle name="SAPBEXHLevel2X 6 4 2" xfId="10900" xr:uid="{00000000-0005-0000-0000-0000C3700000}"/>
    <cellStyle name="SAPBEXHLevel2X 6 4 2 2" xfId="24071" xr:uid="{00000000-0005-0000-0000-0000C4700000}"/>
    <cellStyle name="SAPBEXHLevel2X 6 4 2 2 2" xfId="36822" xr:uid="{00000000-0005-0000-0000-0000C5700000}"/>
    <cellStyle name="SAPBEXHLevel2X 6 4 3" xfId="21138" xr:uid="{00000000-0005-0000-0000-0000C6700000}"/>
    <cellStyle name="SAPBEXHLevel2X 6 4 3 2" xfId="33889" xr:uid="{00000000-0005-0000-0000-0000C7700000}"/>
    <cellStyle name="SAPBEXHLevel2X 6 5" xfId="10908" xr:uid="{00000000-0005-0000-0000-0000C8700000}"/>
    <cellStyle name="SAPBEXHLevel2X 6 5 2" xfId="24079" xr:uid="{00000000-0005-0000-0000-0000C9700000}"/>
    <cellStyle name="SAPBEXHLevel2X 6 5 2 2" xfId="36830" xr:uid="{00000000-0005-0000-0000-0000CA700000}"/>
    <cellStyle name="SAPBEXHLevel2X 6 6" xfId="21130" xr:uid="{00000000-0005-0000-0000-0000CB700000}"/>
    <cellStyle name="SAPBEXHLevel2X 6 6 2" xfId="33881" xr:uid="{00000000-0005-0000-0000-0000CC700000}"/>
    <cellStyle name="SAPBEXHLevel2X 7" xfId="7324" xr:uid="{00000000-0005-0000-0000-0000CD700000}"/>
    <cellStyle name="SAPBEXHLevel2X 7 2" xfId="7325" xr:uid="{00000000-0005-0000-0000-0000CE700000}"/>
    <cellStyle name="SAPBEXHLevel2X 7 2 2" xfId="7326" xr:uid="{00000000-0005-0000-0000-0000CF700000}"/>
    <cellStyle name="SAPBEXHLevel2X 7 2 2 2" xfId="7327" xr:uid="{00000000-0005-0000-0000-0000D0700000}"/>
    <cellStyle name="SAPBEXHLevel2X 7 2 2 2 2" xfId="10896" xr:uid="{00000000-0005-0000-0000-0000D1700000}"/>
    <cellStyle name="SAPBEXHLevel2X 7 2 2 2 2 2" xfId="24067" xr:uid="{00000000-0005-0000-0000-0000D2700000}"/>
    <cellStyle name="SAPBEXHLevel2X 7 2 2 2 2 2 2" xfId="36818" xr:uid="{00000000-0005-0000-0000-0000D3700000}"/>
    <cellStyle name="SAPBEXHLevel2X 7 2 2 2 3" xfId="21142" xr:uid="{00000000-0005-0000-0000-0000D4700000}"/>
    <cellStyle name="SAPBEXHLevel2X 7 2 2 2 3 2" xfId="33893" xr:uid="{00000000-0005-0000-0000-0000D5700000}"/>
    <cellStyle name="SAPBEXHLevel2X 7 2 2 3" xfId="10897" xr:uid="{00000000-0005-0000-0000-0000D6700000}"/>
    <cellStyle name="SAPBEXHLevel2X 7 2 2 3 2" xfId="24068" xr:uid="{00000000-0005-0000-0000-0000D7700000}"/>
    <cellStyle name="SAPBEXHLevel2X 7 2 2 3 2 2" xfId="36819" xr:uid="{00000000-0005-0000-0000-0000D8700000}"/>
    <cellStyle name="SAPBEXHLevel2X 7 2 2 4" xfId="21141" xr:uid="{00000000-0005-0000-0000-0000D9700000}"/>
    <cellStyle name="SAPBEXHLevel2X 7 2 2 4 2" xfId="33892" xr:uid="{00000000-0005-0000-0000-0000DA700000}"/>
    <cellStyle name="SAPBEXHLevel2X 7 2 3" xfId="7328" xr:uid="{00000000-0005-0000-0000-0000DB700000}"/>
    <cellStyle name="SAPBEXHLevel2X 7 2 3 2" xfId="10895" xr:uid="{00000000-0005-0000-0000-0000DC700000}"/>
    <cellStyle name="SAPBEXHLevel2X 7 2 3 2 2" xfId="24066" xr:uid="{00000000-0005-0000-0000-0000DD700000}"/>
    <cellStyle name="SAPBEXHLevel2X 7 2 3 2 2 2" xfId="36817" xr:uid="{00000000-0005-0000-0000-0000DE700000}"/>
    <cellStyle name="SAPBEXHLevel2X 7 2 3 3" xfId="21143" xr:uid="{00000000-0005-0000-0000-0000DF700000}"/>
    <cellStyle name="SAPBEXHLevel2X 7 2 3 3 2" xfId="33894" xr:uid="{00000000-0005-0000-0000-0000E0700000}"/>
    <cellStyle name="SAPBEXHLevel2X 7 2 4" xfId="7329" xr:uid="{00000000-0005-0000-0000-0000E1700000}"/>
    <cellStyle name="SAPBEXHLevel2X 7 2 4 2" xfId="10894" xr:uid="{00000000-0005-0000-0000-0000E2700000}"/>
    <cellStyle name="SAPBEXHLevel2X 7 2 4 2 2" xfId="24065" xr:uid="{00000000-0005-0000-0000-0000E3700000}"/>
    <cellStyle name="SAPBEXHLevel2X 7 2 4 2 2 2" xfId="36816" xr:uid="{00000000-0005-0000-0000-0000E4700000}"/>
    <cellStyle name="SAPBEXHLevel2X 7 2 4 3" xfId="21144" xr:uid="{00000000-0005-0000-0000-0000E5700000}"/>
    <cellStyle name="SAPBEXHLevel2X 7 2 4 3 2" xfId="33895" xr:uid="{00000000-0005-0000-0000-0000E6700000}"/>
    <cellStyle name="SAPBEXHLevel2X 7 2 5" xfId="10898" xr:uid="{00000000-0005-0000-0000-0000E7700000}"/>
    <cellStyle name="SAPBEXHLevel2X 7 2 5 2" xfId="24069" xr:uid="{00000000-0005-0000-0000-0000E8700000}"/>
    <cellStyle name="SAPBEXHLevel2X 7 2 5 2 2" xfId="36820" xr:uid="{00000000-0005-0000-0000-0000E9700000}"/>
    <cellStyle name="SAPBEXHLevel2X 7 2 6" xfId="21140" xr:uid="{00000000-0005-0000-0000-0000EA700000}"/>
    <cellStyle name="SAPBEXHLevel2X 7 2 6 2" xfId="33891" xr:uid="{00000000-0005-0000-0000-0000EB700000}"/>
    <cellStyle name="SAPBEXHLevel2X 7 3" xfId="7330" xr:uid="{00000000-0005-0000-0000-0000EC700000}"/>
    <cellStyle name="SAPBEXHLevel2X 7 3 2" xfId="7331" xr:uid="{00000000-0005-0000-0000-0000ED700000}"/>
    <cellStyle name="SAPBEXHLevel2X 7 3 2 2" xfId="10892" xr:uid="{00000000-0005-0000-0000-0000EE700000}"/>
    <cellStyle name="SAPBEXHLevel2X 7 3 2 2 2" xfId="24063" xr:uid="{00000000-0005-0000-0000-0000EF700000}"/>
    <cellStyle name="SAPBEXHLevel2X 7 3 2 2 2 2" xfId="36814" xr:uid="{00000000-0005-0000-0000-0000F0700000}"/>
    <cellStyle name="SAPBEXHLevel2X 7 3 2 3" xfId="21146" xr:uid="{00000000-0005-0000-0000-0000F1700000}"/>
    <cellStyle name="SAPBEXHLevel2X 7 3 2 3 2" xfId="33897" xr:uid="{00000000-0005-0000-0000-0000F2700000}"/>
    <cellStyle name="SAPBEXHLevel2X 7 3 3" xfId="10893" xr:uid="{00000000-0005-0000-0000-0000F3700000}"/>
    <cellStyle name="SAPBEXHLevel2X 7 3 3 2" xfId="24064" xr:uid="{00000000-0005-0000-0000-0000F4700000}"/>
    <cellStyle name="SAPBEXHLevel2X 7 3 3 2 2" xfId="36815" xr:uid="{00000000-0005-0000-0000-0000F5700000}"/>
    <cellStyle name="SAPBEXHLevel2X 7 3 4" xfId="21145" xr:uid="{00000000-0005-0000-0000-0000F6700000}"/>
    <cellStyle name="SAPBEXHLevel2X 7 3 4 2" xfId="33896" xr:uid="{00000000-0005-0000-0000-0000F7700000}"/>
    <cellStyle name="SAPBEXHLevel2X 7 4" xfId="7332" xr:uid="{00000000-0005-0000-0000-0000F8700000}"/>
    <cellStyle name="SAPBEXHLevel2X 7 4 2" xfId="10891" xr:uid="{00000000-0005-0000-0000-0000F9700000}"/>
    <cellStyle name="SAPBEXHLevel2X 7 4 2 2" xfId="24062" xr:uid="{00000000-0005-0000-0000-0000FA700000}"/>
    <cellStyle name="SAPBEXHLevel2X 7 4 2 2 2" xfId="36813" xr:uid="{00000000-0005-0000-0000-0000FB700000}"/>
    <cellStyle name="SAPBEXHLevel2X 7 4 3" xfId="21147" xr:uid="{00000000-0005-0000-0000-0000FC700000}"/>
    <cellStyle name="SAPBEXHLevel2X 7 4 3 2" xfId="33898" xr:uid="{00000000-0005-0000-0000-0000FD700000}"/>
    <cellStyle name="SAPBEXHLevel2X 7 5" xfId="10899" xr:uid="{00000000-0005-0000-0000-0000FE700000}"/>
    <cellStyle name="SAPBEXHLevel2X 7 5 2" xfId="24070" xr:uid="{00000000-0005-0000-0000-0000FF700000}"/>
    <cellStyle name="SAPBEXHLevel2X 7 5 2 2" xfId="36821" xr:uid="{00000000-0005-0000-0000-000000710000}"/>
    <cellStyle name="SAPBEXHLevel2X 7 6" xfId="21139" xr:uid="{00000000-0005-0000-0000-000001710000}"/>
    <cellStyle name="SAPBEXHLevel2X 7 6 2" xfId="33890" xr:uid="{00000000-0005-0000-0000-000002710000}"/>
    <cellStyle name="SAPBEXHLevel2X 8" xfId="7333" xr:uid="{00000000-0005-0000-0000-000003710000}"/>
    <cellStyle name="SAPBEXHLevel2X 8 2" xfId="7334" xr:uid="{00000000-0005-0000-0000-000004710000}"/>
    <cellStyle name="SAPBEXHLevel2X 8 2 2" xfId="7335" xr:uid="{00000000-0005-0000-0000-000005710000}"/>
    <cellStyle name="SAPBEXHLevel2X 8 2 2 2" xfId="7336" xr:uid="{00000000-0005-0000-0000-000006710000}"/>
    <cellStyle name="SAPBEXHLevel2X 8 2 2 2 2" xfId="10887" xr:uid="{00000000-0005-0000-0000-000007710000}"/>
    <cellStyle name="SAPBEXHLevel2X 8 2 2 2 2 2" xfId="24058" xr:uid="{00000000-0005-0000-0000-000008710000}"/>
    <cellStyle name="SAPBEXHLevel2X 8 2 2 2 2 2 2" xfId="36809" xr:uid="{00000000-0005-0000-0000-000009710000}"/>
    <cellStyle name="SAPBEXHLevel2X 8 2 2 2 3" xfId="21151" xr:uid="{00000000-0005-0000-0000-00000A710000}"/>
    <cellStyle name="SAPBEXHLevel2X 8 2 2 2 3 2" xfId="33902" xr:uid="{00000000-0005-0000-0000-00000B710000}"/>
    <cellStyle name="SAPBEXHLevel2X 8 2 2 3" xfId="10888" xr:uid="{00000000-0005-0000-0000-00000C710000}"/>
    <cellStyle name="SAPBEXHLevel2X 8 2 2 3 2" xfId="24059" xr:uid="{00000000-0005-0000-0000-00000D710000}"/>
    <cellStyle name="SAPBEXHLevel2X 8 2 2 3 2 2" xfId="36810" xr:uid="{00000000-0005-0000-0000-00000E710000}"/>
    <cellStyle name="SAPBEXHLevel2X 8 2 2 4" xfId="21150" xr:uid="{00000000-0005-0000-0000-00000F710000}"/>
    <cellStyle name="SAPBEXHLevel2X 8 2 2 4 2" xfId="33901" xr:uid="{00000000-0005-0000-0000-000010710000}"/>
    <cellStyle name="SAPBEXHLevel2X 8 2 3" xfId="7337" xr:uid="{00000000-0005-0000-0000-000011710000}"/>
    <cellStyle name="SAPBEXHLevel2X 8 2 3 2" xfId="10886" xr:uid="{00000000-0005-0000-0000-000012710000}"/>
    <cellStyle name="SAPBEXHLevel2X 8 2 3 2 2" xfId="24057" xr:uid="{00000000-0005-0000-0000-000013710000}"/>
    <cellStyle name="SAPBEXHLevel2X 8 2 3 2 2 2" xfId="36808" xr:uid="{00000000-0005-0000-0000-000014710000}"/>
    <cellStyle name="SAPBEXHLevel2X 8 2 3 3" xfId="21152" xr:uid="{00000000-0005-0000-0000-000015710000}"/>
    <cellStyle name="SAPBEXHLevel2X 8 2 3 3 2" xfId="33903" xr:uid="{00000000-0005-0000-0000-000016710000}"/>
    <cellStyle name="SAPBEXHLevel2X 8 2 4" xfId="10889" xr:uid="{00000000-0005-0000-0000-000017710000}"/>
    <cellStyle name="SAPBEXHLevel2X 8 2 4 2" xfId="24060" xr:uid="{00000000-0005-0000-0000-000018710000}"/>
    <cellStyle name="SAPBEXHLevel2X 8 2 4 2 2" xfId="36811" xr:uid="{00000000-0005-0000-0000-000019710000}"/>
    <cellStyle name="SAPBEXHLevel2X 8 2 5" xfId="21149" xr:uid="{00000000-0005-0000-0000-00001A710000}"/>
    <cellStyle name="SAPBEXHLevel2X 8 2 5 2" xfId="33900" xr:uid="{00000000-0005-0000-0000-00001B710000}"/>
    <cellStyle name="SAPBEXHLevel2X 8 3" xfId="7338" xr:uid="{00000000-0005-0000-0000-00001C710000}"/>
    <cellStyle name="SAPBEXHLevel2X 8 3 2" xfId="10885" xr:uid="{00000000-0005-0000-0000-00001D710000}"/>
    <cellStyle name="SAPBEXHLevel2X 8 3 2 2" xfId="24056" xr:uid="{00000000-0005-0000-0000-00001E710000}"/>
    <cellStyle name="SAPBEXHLevel2X 8 3 2 2 2" xfId="36807" xr:uid="{00000000-0005-0000-0000-00001F710000}"/>
    <cellStyle name="SAPBEXHLevel2X 8 3 3" xfId="21153" xr:uid="{00000000-0005-0000-0000-000020710000}"/>
    <cellStyle name="SAPBEXHLevel2X 8 3 3 2" xfId="33904" xr:uid="{00000000-0005-0000-0000-000021710000}"/>
    <cellStyle name="SAPBEXHLevel2X 8 4" xfId="7339" xr:uid="{00000000-0005-0000-0000-000022710000}"/>
    <cellStyle name="SAPBEXHLevel2X 8 4 2" xfId="10884" xr:uid="{00000000-0005-0000-0000-000023710000}"/>
    <cellStyle name="SAPBEXHLevel2X 8 4 2 2" xfId="24055" xr:uid="{00000000-0005-0000-0000-000024710000}"/>
    <cellStyle name="SAPBEXHLevel2X 8 4 2 2 2" xfId="36806" xr:uid="{00000000-0005-0000-0000-000025710000}"/>
    <cellStyle name="SAPBEXHLevel2X 8 4 3" xfId="21154" xr:uid="{00000000-0005-0000-0000-000026710000}"/>
    <cellStyle name="SAPBEXHLevel2X 8 4 3 2" xfId="33905" xr:uid="{00000000-0005-0000-0000-000027710000}"/>
    <cellStyle name="SAPBEXHLevel2X 8 5" xfId="10890" xr:uid="{00000000-0005-0000-0000-000028710000}"/>
    <cellStyle name="SAPBEXHLevel2X 8 5 2" xfId="24061" xr:uid="{00000000-0005-0000-0000-000029710000}"/>
    <cellStyle name="SAPBEXHLevel2X 8 5 2 2" xfId="36812" xr:uid="{00000000-0005-0000-0000-00002A710000}"/>
    <cellStyle name="SAPBEXHLevel2X 8 6" xfId="21148" xr:uid="{00000000-0005-0000-0000-00002B710000}"/>
    <cellStyle name="SAPBEXHLevel2X 8 6 2" xfId="33899" xr:uid="{00000000-0005-0000-0000-00002C710000}"/>
    <cellStyle name="SAPBEXHLevel2X 9" xfId="7340" xr:uid="{00000000-0005-0000-0000-00002D710000}"/>
    <cellStyle name="SAPBEXHLevel2X 9 2" xfId="7341" xr:uid="{00000000-0005-0000-0000-00002E710000}"/>
    <cellStyle name="SAPBEXHLevel2X 9 2 2" xfId="7342" xr:uid="{00000000-0005-0000-0000-00002F710000}"/>
    <cellStyle name="SAPBEXHLevel2X 9 2 2 2" xfId="7343" xr:uid="{00000000-0005-0000-0000-000030710000}"/>
    <cellStyle name="SAPBEXHLevel2X 9 2 2 2 2" xfId="10880" xr:uid="{00000000-0005-0000-0000-000031710000}"/>
    <cellStyle name="SAPBEXHLevel2X 9 2 2 2 2 2" xfId="24051" xr:uid="{00000000-0005-0000-0000-000032710000}"/>
    <cellStyle name="SAPBEXHLevel2X 9 2 2 2 2 2 2" xfId="36802" xr:uid="{00000000-0005-0000-0000-000033710000}"/>
    <cellStyle name="SAPBEXHLevel2X 9 2 2 2 3" xfId="21158" xr:uid="{00000000-0005-0000-0000-000034710000}"/>
    <cellStyle name="SAPBEXHLevel2X 9 2 2 2 3 2" xfId="33909" xr:uid="{00000000-0005-0000-0000-000035710000}"/>
    <cellStyle name="SAPBEXHLevel2X 9 2 2 3" xfId="10881" xr:uid="{00000000-0005-0000-0000-000036710000}"/>
    <cellStyle name="SAPBEXHLevel2X 9 2 2 3 2" xfId="24052" xr:uid="{00000000-0005-0000-0000-000037710000}"/>
    <cellStyle name="SAPBEXHLevel2X 9 2 2 3 2 2" xfId="36803" xr:uid="{00000000-0005-0000-0000-000038710000}"/>
    <cellStyle name="SAPBEXHLevel2X 9 2 2 4" xfId="21157" xr:uid="{00000000-0005-0000-0000-000039710000}"/>
    <cellStyle name="SAPBEXHLevel2X 9 2 2 4 2" xfId="33908" xr:uid="{00000000-0005-0000-0000-00003A710000}"/>
    <cellStyle name="SAPBEXHLevel2X 9 2 3" xfId="7344" xr:uid="{00000000-0005-0000-0000-00003B710000}"/>
    <cellStyle name="SAPBEXHLevel2X 9 2 3 2" xfId="10879" xr:uid="{00000000-0005-0000-0000-00003C710000}"/>
    <cellStyle name="SAPBEXHLevel2X 9 2 3 2 2" xfId="24050" xr:uid="{00000000-0005-0000-0000-00003D710000}"/>
    <cellStyle name="SAPBEXHLevel2X 9 2 3 2 2 2" xfId="36801" xr:uid="{00000000-0005-0000-0000-00003E710000}"/>
    <cellStyle name="SAPBEXHLevel2X 9 2 3 3" xfId="21159" xr:uid="{00000000-0005-0000-0000-00003F710000}"/>
    <cellStyle name="SAPBEXHLevel2X 9 2 3 3 2" xfId="33910" xr:uid="{00000000-0005-0000-0000-000040710000}"/>
    <cellStyle name="SAPBEXHLevel2X 9 2 4" xfId="10882" xr:uid="{00000000-0005-0000-0000-000041710000}"/>
    <cellStyle name="SAPBEXHLevel2X 9 2 4 2" xfId="24053" xr:uid="{00000000-0005-0000-0000-000042710000}"/>
    <cellStyle name="SAPBEXHLevel2X 9 2 4 2 2" xfId="36804" xr:uid="{00000000-0005-0000-0000-000043710000}"/>
    <cellStyle name="SAPBEXHLevel2X 9 2 5" xfId="21156" xr:uid="{00000000-0005-0000-0000-000044710000}"/>
    <cellStyle name="SAPBEXHLevel2X 9 2 5 2" xfId="33907" xr:uid="{00000000-0005-0000-0000-000045710000}"/>
    <cellStyle name="SAPBEXHLevel2X 9 3" xfId="7345" xr:uid="{00000000-0005-0000-0000-000046710000}"/>
    <cellStyle name="SAPBEXHLevel2X 9 3 2" xfId="10878" xr:uid="{00000000-0005-0000-0000-000047710000}"/>
    <cellStyle name="SAPBEXHLevel2X 9 3 2 2" xfId="24049" xr:uid="{00000000-0005-0000-0000-000048710000}"/>
    <cellStyle name="SAPBEXHLevel2X 9 3 2 2 2" xfId="36800" xr:uid="{00000000-0005-0000-0000-000049710000}"/>
    <cellStyle name="SAPBEXHLevel2X 9 3 3" xfId="21160" xr:uid="{00000000-0005-0000-0000-00004A710000}"/>
    <cellStyle name="SAPBEXHLevel2X 9 3 3 2" xfId="33911" xr:uid="{00000000-0005-0000-0000-00004B710000}"/>
    <cellStyle name="SAPBEXHLevel2X 9 4" xfId="10883" xr:uid="{00000000-0005-0000-0000-00004C710000}"/>
    <cellStyle name="SAPBEXHLevel2X 9 4 2" xfId="24054" xr:uid="{00000000-0005-0000-0000-00004D710000}"/>
    <cellStyle name="SAPBEXHLevel2X 9 4 2 2" xfId="36805" xr:uid="{00000000-0005-0000-0000-00004E710000}"/>
    <cellStyle name="SAPBEXHLevel2X 9 5" xfId="21155" xr:uid="{00000000-0005-0000-0000-00004F710000}"/>
    <cellStyle name="SAPBEXHLevel2X 9 5 2" xfId="33906" xr:uid="{00000000-0005-0000-0000-000050710000}"/>
    <cellStyle name="SAPBEXHLevel2X_01 - CO23" xfId="7346" xr:uid="{00000000-0005-0000-0000-000051710000}"/>
    <cellStyle name="SAPBEXHLevel3" xfId="7347" xr:uid="{00000000-0005-0000-0000-000052710000}"/>
    <cellStyle name="SAPBEXHLevel3 10" xfId="7348" xr:uid="{00000000-0005-0000-0000-000053710000}"/>
    <cellStyle name="SAPBEXHLevel3 10 2" xfId="7349" xr:uid="{00000000-0005-0000-0000-000054710000}"/>
    <cellStyle name="SAPBEXHLevel3 10 2 2" xfId="7350" xr:uid="{00000000-0005-0000-0000-000055710000}"/>
    <cellStyle name="SAPBEXHLevel3 10 2 2 2" xfId="7351" xr:uid="{00000000-0005-0000-0000-000056710000}"/>
    <cellStyle name="SAPBEXHLevel3 10 2 2 2 2" xfId="15178" xr:uid="{00000000-0005-0000-0000-000057710000}"/>
    <cellStyle name="SAPBEXHLevel3 10 2 2 2 2 2" xfId="28349" xr:uid="{00000000-0005-0000-0000-000058710000}"/>
    <cellStyle name="SAPBEXHLevel3 10 2 2 2 2 2 2" xfId="41100" xr:uid="{00000000-0005-0000-0000-000059710000}"/>
    <cellStyle name="SAPBEXHLevel3 10 2 2 2 3" xfId="10873" xr:uid="{00000000-0005-0000-0000-00005A710000}"/>
    <cellStyle name="SAPBEXHLevel3 10 2 2 2 3 2" xfId="24044" xr:uid="{00000000-0005-0000-0000-00005B710000}"/>
    <cellStyle name="SAPBEXHLevel3 10 2 2 2 3 2 2" xfId="36795" xr:uid="{00000000-0005-0000-0000-00005C710000}"/>
    <cellStyle name="SAPBEXHLevel3 10 2 2 2 4" xfId="21165" xr:uid="{00000000-0005-0000-0000-00005D710000}"/>
    <cellStyle name="SAPBEXHLevel3 10 2 2 2 4 2" xfId="33916" xr:uid="{00000000-0005-0000-0000-00005E710000}"/>
    <cellStyle name="SAPBEXHLevel3 10 2 2 3" xfId="7352" xr:uid="{00000000-0005-0000-0000-00005F710000}"/>
    <cellStyle name="SAPBEXHLevel3 10 2 2 3 2" xfId="15179" xr:uid="{00000000-0005-0000-0000-000060710000}"/>
    <cellStyle name="SAPBEXHLevel3 10 2 2 3 2 2" xfId="28350" xr:uid="{00000000-0005-0000-0000-000061710000}"/>
    <cellStyle name="SAPBEXHLevel3 10 2 2 3 2 2 2" xfId="41101" xr:uid="{00000000-0005-0000-0000-000062710000}"/>
    <cellStyle name="SAPBEXHLevel3 10 2 2 3 3" xfId="10872" xr:uid="{00000000-0005-0000-0000-000063710000}"/>
    <cellStyle name="SAPBEXHLevel3 10 2 2 3 3 2" xfId="24043" xr:uid="{00000000-0005-0000-0000-000064710000}"/>
    <cellStyle name="SAPBEXHLevel3 10 2 2 3 3 2 2" xfId="36794" xr:uid="{00000000-0005-0000-0000-000065710000}"/>
    <cellStyle name="SAPBEXHLevel3 10 2 2 3 4" xfId="21166" xr:uid="{00000000-0005-0000-0000-000066710000}"/>
    <cellStyle name="SAPBEXHLevel3 10 2 2 3 4 2" xfId="33917" xr:uid="{00000000-0005-0000-0000-000067710000}"/>
    <cellStyle name="SAPBEXHLevel3 10 2 2 4" xfId="15177" xr:uid="{00000000-0005-0000-0000-000068710000}"/>
    <cellStyle name="SAPBEXHLevel3 10 2 2 4 2" xfId="28348" xr:uid="{00000000-0005-0000-0000-000069710000}"/>
    <cellStyle name="SAPBEXHLevel3 10 2 2 4 2 2" xfId="41099" xr:uid="{00000000-0005-0000-0000-00006A710000}"/>
    <cellStyle name="SAPBEXHLevel3 10 2 2 5" xfId="10874" xr:uid="{00000000-0005-0000-0000-00006B710000}"/>
    <cellStyle name="SAPBEXHLevel3 10 2 2 5 2" xfId="24045" xr:uid="{00000000-0005-0000-0000-00006C710000}"/>
    <cellStyle name="SAPBEXHLevel3 10 2 2 5 2 2" xfId="36796" xr:uid="{00000000-0005-0000-0000-00006D710000}"/>
    <cellStyle name="SAPBEXHLevel3 10 2 2 6" xfId="21164" xr:uid="{00000000-0005-0000-0000-00006E710000}"/>
    <cellStyle name="SAPBEXHLevel3 10 2 2 6 2" xfId="33915" xr:uid="{00000000-0005-0000-0000-00006F710000}"/>
    <cellStyle name="SAPBEXHLevel3 10 2 3" xfId="7353" xr:uid="{00000000-0005-0000-0000-000070710000}"/>
    <cellStyle name="SAPBEXHLevel3 10 2 3 2" xfId="15180" xr:uid="{00000000-0005-0000-0000-000071710000}"/>
    <cellStyle name="SAPBEXHLevel3 10 2 3 2 2" xfId="28351" xr:uid="{00000000-0005-0000-0000-000072710000}"/>
    <cellStyle name="SAPBEXHLevel3 10 2 3 2 2 2" xfId="41102" xr:uid="{00000000-0005-0000-0000-000073710000}"/>
    <cellStyle name="SAPBEXHLevel3 10 2 3 3" xfId="10871" xr:uid="{00000000-0005-0000-0000-000074710000}"/>
    <cellStyle name="SAPBEXHLevel3 10 2 3 3 2" xfId="24042" xr:uid="{00000000-0005-0000-0000-000075710000}"/>
    <cellStyle name="SAPBEXHLevel3 10 2 3 3 2 2" xfId="36793" xr:uid="{00000000-0005-0000-0000-000076710000}"/>
    <cellStyle name="SAPBEXHLevel3 10 2 3 4" xfId="21167" xr:uid="{00000000-0005-0000-0000-000077710000}"/>
    <cellStyle name="SAPBEXHLevel3 10 2 3 4 2" xfId="33918" xr:uid="{00000000-0005-0000-0000-000078710000}"/>
    <cellStyle name="SAPBEXHLevel3 10 2 4" xfId="7354" xr:uid="{00000000-0005-0000-0000-000079710000}"/>
    <cellStyle name="SAPBEXHLevel3 10 2 4 2" xfId="15181" xr:uid="{00000000-0005-0000-0000-00007A710000}"/>
    <cellStyle name="SAPBEXHLevel3 10 2 4 2 2" xfId="28352" xr:uid="{00000000-0005-0000-0000-00007B710000}"/>
    <cellStyle name="SAPBEXHLevel3 10 2 4 2 2 2" xfId="41103" xr:uid="{00000000-0005-0000-0000-00007C710000}"/>
    <cellStyle name="SAPBEXHLevel3 10 2 4 3" xfId="10870" xr:uid="{00000000-0005-0000-0000-00007D710000}"/>
    <cellStyle name="SAPBEXHLevel3 10 2 4 3 2" xfId="24041" xr:uid="{00000000-0005-0000-0000-00007E710000}"/>
    <cellStyle name="SAPBEXHLevel3 10 2 4 3 2 2" xfId="36792" xr:uid="{00000000-0005-0000-0000-00007F710000}"/>
    <cellStyle name="SAPBEXHLevel3 10 2 4 4" xfId="21168" xr:uid="{00000000-0005-0000-0000-000080710000}"/>
    <cellStyle name="SAPBEXHLevel3 10 2 4 4 2" xfId="33919" xr:uid="{00000000-0005-0000-0000-000081710000}"/>
    <cellStyle name="SAPBEXHLevel3 10 2 5" xfId="15176" xr:uid="{00000000-0005-0000-0000-000082710000}"/>
    <cellStyle name="SAPBEXHLevel3 10 2 5 2" xfId="28347" xr:uid="{00000000-0005-0000-0000-000083710000}"/>
    <cellStyle name="SAPBEXHLevel3 10 2 5 2 2" xfId="41098" xr:uid="{00000000-0005-0000-0000-000084710000}"/>
    <cellStyle name="SAPBEXHLevel3 10 2 6" xfId="10875" xr:uid="{00000000-0005-0000-0000-000085710000}"/>
    <cellStyle name="SAPBEXHLevel3 10 2 6 2" xfId="24046" xr:uid="{00000000-0005-0000-0000-000086710000}"/>
    <cellStyle name="SAPBEXHLevel3 10 2 6 2 2" xfId="36797" xr:uid="{00000000-0005-0000-0000-000087710000}"/>
    <cellStyle name="SAPBEXHLevel3 10 2 7" xfId="21163" xr:uid="{00000000-0005-0000-0000-000088710000}"/>
    <cellStyle name="SAPBEXHLevel3 10 2 7 2" xfId="33914" xr:uid="{00000000-0005-0000-0000-000089710000}"/>
    <cellStyle name="SAPBEXHLevel3 10 3" xfId="7355" xr:uid="{00000000-0005-0000-0000-00008A710000}"/>
    <cellStyle name="SAPBEXHLevel3 10 3 2" xfId="7356" xr:uid="{00000000-0005-0000-0000-00008B710000}"/>
    <cellStyle name="SAPBEXHLevel3 10 3 2 2" xfId="15183" xr:uid="{00000000-0005-0000-0000-00008C710000}"/>
    <cellStyle name="SAPBEXHLevel3 10 3 2 2 2" xfId="28354" xr:uid="{00000000-0005-0000-0000-00008D710000}"/>
    <cellStyle name="SAPBEXHLevel3 10 3 2 2 2 2" xfId="41105" xr:uid="{00000000-0005-0000-0000-00008E710000}"/>
    <cellStyle name="SAPBEXHLevel3 10 3 2 3" xfId="10868" xr:uid="{00000000-0005-0000-0000-00008F710000}"/>
    <cellStyle name="SAPBEXHLevel3 10 3 2 3 2" xfId="24039" xr:uid="{00000000-0005-0000-0000-000090710000}"/>
    <cellStyle name="SAPBEXHLevel3 10 3 2 3 2 2" xfId="36790" xr:uid="{00000000-0005-0000-0000-000091710000}"/>
    <cellStyle name="SAPBEXHLevel3 10 3 2 4" xfId="21170" xr:uid="{00000000-0005-0000-0000-000092710000}"/>
    <cellStyle name="SAPBEXHLevel3 10 3 2 4 2" xfId="33921" xr:uid="{00000000-0005-0000-0000-000093710000}"/>
    <cellStyle name="SAPBEXHLevel3 10 3 3" xfId="7357" xr:uid="{00000000-0005-0000-0000-000094710000}"/>
    <cellStyle name="SAPBEXHLevel3 10 3 3 2" xfId="15184" xr:uid="{00000000-0005-0000-0000-000095710000}"/>
    <cellStyle name="SAPBEXHLevel3 10 3 3 2 2" xfId="28355" xr:uid="{00000000-0005-0000-0000-000096710000}"/>
    <cellStyle name="SAPBEXHLevel3 10 3 3 2 2 2" xfId="41106" xr:uid="{00000000-0005-0000-0000-000097710000}"/>
    <cellStyle name="SAPBEXHLevel3 10 3 3 3" xfId="10867" xr:uid="{00000000-0005-0000-0000-000098710000}"/>
    <cellStyle name="SAPBEXHLevel3 10 3 3 3 2" xfId="24038" xr:uid="{00000000-0005-0000-0000-000099710000}"/>
    <cellStyle name="SAPBEXHLevel3 10 3 3 3 2 2" xfId="36789" xr:uid="{00000000-0005-0000-0000-00009A710000}"/>
    <cellStyle name="SAPBEXHLevel3 10 3 3 4" xfId="21171" xr:uid="{00000000-0005-0000-0000-00009B710000}"/>
    <cellStyle name="SAPBEXHLevel3 10 3 3 4 2" xfId="33922" xr:uid="{00000000-0005-0000-0000-00009C710000}"/>
    <cellStyle name="SAPBEXHLevel3 10 3 4" xfId="15182" xr:uid="{00000000-0005-0000-0000-00009D710000}"/>
    <cellStyle name="SAPBEXHLevel3 10 3 4 2" xfId="28353" xr:uid="{00000000-0005-0000-0000-00009E710000}"/>
    <cellStyle name="SAPBEXHLevel3 10 3 4 2 2" xfId="41104" xr:uid="{00000000-0005-0000-0000-00009F710000}"/>
    <cellStyle name="SAPBEXHLevel3 10 3 5" xfId="10869" xr:uid="{00000000-0005-0000-0000-0000A0710000}"/>
    <cellStyle name="SAPBEXHLevel3 10 3 5 2" xfId="24040" xr:uid="{00000000-0005-0000-0000-0000A1710000}"/>
    <cellStyle name="SAPBEXHLevel3 10 3 5 2 2" xfId="36791" xr:uid="{00000000-0005-0000-0000-0000A2710000}"/>
    <cellStyle name="SAPBEXHLevel3 10 3 6" xfId="21169" xr:uid="{00000000-0005-0000-0000-0000A3710000}"/>
    <cellStyle name="SAPBEXHLevel3 10 3 6 2" xfId="33920" xr:uid="{00000000-0005-0000-0000-0000A4710000}"/>
    <cellStyle name="SAPBEXHLevel3 10 4" xfId="7358" xr:uid="{00000000-0005-0000-0000-0000A5710000}"/>
    <cellStyle name="SAPBEXHLevel3 10 4 2" xfId="15185" xr:uid="{00000000-0005-0000-0000-0000A6710000}"/>
    <cellStyle name="SAPBEXHLevel3 10 4 2 2" xfId="28356" xr:uid="{00000000-0005-0000-0000-0000A7710000}"/>
    <cellStyle name="SAPBEXHLevel3 10 4 2 2 2" xfId="41107" xr:uid="{00000000-0005-0000-0000-0000A8710000}"/>
    <cellStyle name="SAPBEXHLevel3 10 4 3" xfId="10866" xr:uid="{00000000-0005-0000-0000-0000A9710000}"/>
    <cellStyle name="SAPBEXHLevel3 10 4 3 2" xfId="24037" xr:uid="{00000000-0005-0000-0000-0000AA710000}"/>
    <cellStyle name="SAPBEXHLevel3 10 4 3 2 2" xfId="36788" xr:uid="{00000000-0005-0000-0000-0000AB710000}"/>
    <cellStyle name="SAPBEXHLevel3 10 4 4" xfId="21172" xr:uid="{00000000-0005-0000-0000-0000AC710000}"/>
    <cellStyle name="SAPBEXHLevel3 10 4 4 2" xfId="33923" xr:uid="{00000000-0005-0000-0000-0000AD710000}"/>
    <cellStyle name="SAPBEXHLevel3 10 5" xfId="7359" xr:uid="{00000000-0005-0000-0000-0000AE710000}"/>
    <cellStyle name="SAPBEXHLevel3 10 5 2" xfId="15186" xr:uid="{00000000-0005-0000-0000-0000AF710000}"/>
    <cellStyle name="SAPBEXHLevel3 10 5 2 2" xfId="28357" xr:uid="{00000000-0005-0000-0000-0000B0710000}"/>
    <cellStyle name="SAPBEXHLevel3 10 5 2 2 2" xfId="41108" xr:uid="{00000000-0005-0000-0000-0000B1710000}"/>
    <cellStyle name="SAPBEXHLevel3 10 5 3" xfId="10865" xr:uid="{00000000-0005-0000-0000-0000B2710000}"/>
    <cellStyle name="SAPBEXHLevel3 10 5 3 2" xfId="24036" xr:uid="{00000000-0005-0000-0000-0000B3710000}"/>
    <cellStyle name="SAPBEXHLevel3 10 5 3 2 2" xfId="36787" xr:uid="{00000000-0005-0000-0000-0000B4710000}"/>
    <cellStyle name="SAPBEXHLevel3 10 5 4" xfId="21173" xr:uid="{00000000-0005-0000-0000-0000B5710000}"/>
    <cellStyle name="SAPBEXHLevel3 10 5 4 2" xfId="33924" xr:uid="{00000000-0005-0000-0000-0000B6710000}"/>
    <cellStyle name="SAPBEXHLevel3 10 6" xfId="15175" xr:uid="{00000000-0005-0000-0000-0000B7710000}"/>
    <cellStyle name="SAPBEXHLevel3 10 6 2" xfId="28346" xr:uid="{00000000-0005-0000-0000-0000B8710000}"/>
    <cellStyle name="SAPBEXHLevel3 10 6 2 2" xfId="41097" xr:uid="{00000000-0005-0000-0000-0000B9710000}"/>
    <cellStyle name="SAPBEXHLevel3 10 7" xfId="10876" xr:uid="{00000000-0005-0000-0000-0000BA710000}"/>
    <cellStyle name="SAPBEXHLevel3 10 7 2" xfId="24047" xr:uid="{00000000-0005-0000-0000-0000BB710000}"/>
    <cellStyle name="SAPBEXHLevel3 10 7 2 2" xfId="36798" xr:uid="{00000000-0005-0000-0000-0000BC710000}"/>
    <cellStyle name="SAPBEXHLevel3 10 8" xfId="21162" xr:uid="{00000000-0005-0000-0000-0000BD710000}"/>
    <cellStyle name="SAPBEXHLevel3 10 8 2" xfId="33913" xr:uid="{00000000-0005-0000-0000-0000BE710000}"/>
    <cellStyle name="SAPBEXHLevel3 11" xfId="7360" xr:uid="{00000000-0005-0000-0000-0000BF710000}"/>
    <cellStyle name="SAPBEXHLevel3 11 2" xfId="7361" xr:uid="{00000000-0005-0000-0000-0000C0710000}"/>
    <cellStyle name="SAPBEXHLevel3 11 2 2" xfId="7362" xr:uid="{00000000-0005-0000-0000-0000C1710000}"/>
    <cellStyle name="SAPBEXHLevel3 11 2 2 2" xfId="7363" xr:uid="{00000000-0005-0000-0000-0000C2710000}"/>
    <cellStyle name="SAPBEXHLevel3 11 2 2 2 2" xfId="15190" xr:uid="{00000000-0005-0000-0000-0000C3710000}"/>
    <cellStyle name="SAPBEXHLevel3 11 2 2 2 2 2" xfId="28361" xr:uid="{00000000-0005-0000-0000-0000C4710000}"/>
    <cellStyle name="SAPBEXHLevel3 11 2 2 2 2 2 2" xfId="41112" xr:uid="{00000000-0005-0000-0000-0000C5710000}"/>
    <cellStyle name="SAPBEXHLevel3 11 2 2 2 3" xfId="10861" xr:uid="{00000000-0005-0000-0000-0000C6710000}"/>
    <cellStyle name="SAPBEXHLevel3 11 2 2 2 3 2" xfId="24032" xr:uid="{00000000-0005-0000-0000-0000C7710000}"/>
    <cellStyle name="SAPBEXHLevel3 11 2 2 2 3 2 2" xfId="36783" xr:uid="{00000000-0005-0000-0000-0000C8710000}"/>
    <cellStyle name="SAPBEXHLevel3 11 2 2 2 4" xfId="21177" xr:uid="{00000000-0005-0000-0000-0000C9710000}"/>
    <cellStyle name="SAPBEXHLevel3 11 2 2 2 4 2" xfId="33928" xr:uid="{00000000-0005-0000-0000-0000CA710000}"/>
    <cellStyle name="SAPBEXHLevel3 11 2 2 3" xfId="7364" xr:uid="{00000000-0005-0000-0000-0000CB710000}"/>
    <cellStyle name="SAPBEXHLevel3 11 2 2 3 2" xfId="15191" xr:uid="{00000000-0005-0000-0000-0000CC710000}"/>
    <cellStyle name="SAPBEXHLevel3 11 2 2 3 2 2" xfId="28362" xr:uid="{00000000-0005-0000-0000-0000CD710000}"/>
    <cellStyle name="SAPBEXHLevel3 11 2 2 3 2 2 2" xfId="41113" xr:uid="{00000000-0005-0000-0000-0000CE710000}"/>
    <cellStyle name="SAPBEXHLevel3 11 2 2 3 3" xfId="10860" xr:uid="{00000000-0005-0000-0000-0000CF710000}"/>
    <cellStyle name="SAPBEXHLevel3 11 2 2 3 3 2" xfId="24031" xr:uid="{00000000-0005-0000-0000-0000D0710000}"/>
    <cellStyle name="SAPBEXHLevel3 11 2 2 3 3 2 2" xfId="36782" xr:uid="{00000000-0005-0000-0000-0000D1710000}"/>
    <cellStyle name="SAPBEXHLevel3 11 2 2 3 4" xfId="21178" xr:uid="{00000000-0005-0000-0000-0000D2710000}"/>
    <cellStyle name="SAPBEXHLevel3 11 2 2 3 4 2" xfId="33929" xr:uid="{00000000-0005-0000-0000-0000D3710000}"/>
    <cellStyle name="SAPBEXHLevel3 11 2 2 4" xfId="15189" xr:uid="{00000000-0005-0000-0000-0000D4710000}"/>
    <cellStyle name="SAPBEXHLevel3 11 2 2 4 2" xfId="28360" xr:uid="{00000000-0005-0000-0000-0000D5710000}"/>
    <cellStyle name="SAPBEXHLevel3 11 2 2 4 2 2" xfId="41111" xr:uid="{00000000-0005-0000-0000-0000D6710000}"/>
    <cellStyle name="SAPBEXHLevel3 11 2 2 5" xfId="10862" xr:uid="{00000000-0005-0000-0000-0000D7710000}"/>
    <cellStyle name="SAPBEXHLevel3 11 2 2 5 2" xfId="24033" xr:uid="{00000000-0005-0000-0000-0000D8710000}"/>
    <cellStyle name="SAPBEXHLevel3 11 2 2 5 2 2" xfId="36784" xr:uid="{00000000-0005-0000-0000-0000D9710000}"/>
    <cellStyle name="SAPBEXHLevel3 11 2 2 6" xfId="21176" xr:uid="{00000000-0005-0000-0000-0000DA710000}"/>
    <cellStyle name="SAPBEXHLevel3 11 2 2 6 2" xfId="33927" xr:uid="{00000000-0005-0000-0000-0000DB710000}"/>
    <cellStyle name="SAPBEXHLevel3 11 2 3" xfId="7365" xr:uid="{00000000-0005-0000-0000-0000DC710000}"/>
    <cellStyle name="SAPBEXHLevel3 11 2 3 2" xfId="15192" xr:uid="{00000000-0005-0000-0000-0000DD710000}"/>
    <cellStyle name="SAPBEXHLevel3 11 2 3 2 2" xfId="28363" xr:uid="{00000000-0005-0000-0000-0000DE710000}"/>
    <cellStyle name="SAPBEXHLevel3 11 2 3 2 2 2" xfId="41114" xr:uid="{00000000-0005-0000-0000-0000DF710000}"/>
    <cellStyle name="SAPBEXHLevel3 11 2 3 3" xfId="10859" xr:uid="{00000000-0005-0000-0000-0000E0710000}"/>
    <cellStyle name="SAPBEXHLevel3 11 2 3 3 2" xfId="24030" xr:uid="{00000000-0005-0000-0000-0000E1710000}"/>
    <cellStyle name="SAPBEXHLevel3 11 2 3 3 2 2" xfId="36781" xr:uid="{00000000-0005-0000-0000-0000E2710000}"/>
    <cellStyle name="SAPBEXHLevel3 11 2 3 4" xfId="21179" xr:uid="{00000000-0005-0000-0000-0000E3710000}"/>
    <cellStyle name="SAPBEXHLevel3 11 2 3 4 2" xfId="33930" xr:uid="{00000000-0005-0000-0000-0000E4710000}"/>
    <cellStyle name="SAPBEXHLevel3 11 2 4" xfId="7366" xr:uid="{00000000-0005-0000-0000-0000E5710000}"/>
    <cellStyle name="SAPBEXHLevel3 11 2 4 2" xfId="15193" xr:uid="{00000000-0005-0000-0000-0000E6710000}"/>
    <cellStyle name="SAPBEXHLevel3 11 2 4 2 2" xfId="28364" xr:uid="{00000000-0005-0000-0000-0000E7710000}"/>
    <cellStyle name="SAPBEXHLevel3 11 2 4 2 2 2" xfId="41115" xr:uid="{00000000-0005-0000-0000-0000E8710000}"/>
    <cellStyle name="SAPBEXHLevel3 11 2 4 3" xfId="10858" xr:uid="{00000000-0005-0000-0000-0000E9710000}"/>
    <cellStyle name="SAPBEXHLevel3 11 2 4 3 2" xfId="24029" xr:uid="{00000000-0005-0000-0000-0000EA710000}"/>
    <cellStyle name="SAPBEXHLevel3 11 2 4 3 2 2" xfId="36780" xr:uid="{00000000-0005-0000-0000-0000EB710000}"/>
    <cellStyle name="SAPBEXHLevel3 11 2 4 4" xfId="21180" xr:uid="{00000000-0005-0000-0000-0000EC710000}"/>
    <cellStyle name="SAPBEXHLevel3 11 2 4 4 2" xfId="33931" xr:uid="{00000000-0005-0000-0000-0000ED710000}"/>
    <cellStyle name="SAPBEXHLevel3 11 2 5" xfId="15188" xr:uid="{00000000-0005-0000-0000-0000EE710000}"/>
    <cellStyle name="SAPBEXHLevel3 11 2 5 2" xfId="28359" xr:uid="{00000000-0005-0000-0000-0000EF710000}"/>
    <cellStyle name="SAPBEXHLevel3 11 2 5 2 2" xfId="41110" xr:uid="{00000000-0005-0000-0000-0000F0710000}"/>
    <cellStyle name="SAPBEXHLevel3 11 2 6" xfId="10863" xr:uid="{00000000-0005-0000-0000-0000F1710000}"/>
    <cellStyle name="SAPBEXHLevel3 11 2 6 2" xfId="24034" xr:uid="{00000000-0005-0000-0000-0000F2710000}"/>
    <cellStyle name="SAPBEXHLevel3 11 2 6 2 2" xfId="36785" xr:uid="{00000000-0005-0000-0000-0000F3710000}"/>
    <cellStyle name="SAPBEXHLevel3 11 2 7" xfId="21175" xr:uid="{00000000-0005-0000-0000-0000F4710000}"/>
    <cellStyle name="SAPBEXHLevel3 11 2 7 2" xfId="33926" xr:uid="{00000000-0005-0000-0000-0000F5710000}"/>
    <cellStyle name="SAPBEXHLevel3 11 3" xfId="7367" xr:uid="{00000000-0005-0000-0000-0000F6710000}"/>
    <cellStyle name="SAPBEXHLevel3 11 3 2" xfId="7368" xr:uid="{00000000-0005-0000-0000-0000F7710000}"/>
    <cellStyle name="SAPBEXHLevel3 11 3 2 2" xfId="15195" xr:uid="{00000000-0005-0000-0000-0000F8710000}"/>
    <cellStyle name="SAPBEXHLevel3 11 3 2 2 2" xfId="28366" xr:uid="{00000000-0005-0000-0000-0000F9710000}"/>
    <cellStyle name="SAPBEXHLevel3 11 3 2 2 2 2" xfId="41117" xr:uid="{00000000-0005-0000-0000-0000FA710000}"/>
    <cellStyle name="SAPBEXHLevel3 11 3 2 3" xfId="10856" xr:uid="{00000000-0005-0000-0000-0000FB710000}"/>
    <cellStyle name="SAPBEXHLevel3 11 3 2 3 2" xfId="24027" xr:uid="{00000000-0005-0000-0000-0000FC710000}"/>
    <cellStyle name="SAPBEXHLevel3 11 3 2 3 2 2" xfId="36778" xr:uid="{00000000-0005-0000-0000-0000FD710000}"/>
    <cellStyle name="SAPBEXHLevel3 11 3 2 4" xfId="21182" xr:uid="{00000000-0005-0000-0000-0000FE710000}"/>
    <cellStyle name="SAPBEXHLevel3 11 3 2 4 2" xfId="33933" xr:uid="{00000000-0005-0000-0000-0000FF710000}"/>
    <cellStyle name="SAPBEXHLevel3 11 3 3" xfId="7369" xr:uid="{00000000-0005-0000-0000-000000720000}"/>
    <cellStyle name="SAPBEXHLevel3 11 3 3 2" xfId="15196" xr:uid="{00000000-0005-0000-0000-000001720000}"/>
    <cellStyle name="SAPBEXHLevel3 11 3 3 2 2" xfId="28367" xr:uid="{00000000-0005-0000-0000-000002720000}"/>
    <cellStyle name="SAPBEXHLevel3 11 3 3 2 2 2" xfId="41118" xr:uid="{00000000-0005-0000-0000-000003720000}"/>
    <cellStyle name="SAPBEXHLevel3 11 3 3 3" xfId="10855" xr:uid="{00000000-0005-0000-0000-000004720000}"/>
    <cellStyle name="SAPBEXHLevel3 11 3 3 3 2" xfId="24026" xr:uid="{00000000-0005-0000-0000-000005720000}"/>
    <cellStyle name="SAPBEXHLevel3 11 3 3 3 2 2" xfId="36777" xr:uid="{00000000-0005-0000-0000-000006720000}"/>
    <cellStyle name="SAPBEXHLevel3 11 3 3 4" xfId="21183" xr:uid="{00000000-0005-0000-0000-000007720000}"/>
    <cellStyle name="SAPBEXHLevel3 11 3 3 4 2" xfId="33934" xr:uid="{00000000-0005-0000-0000-000008720000}"/>
    <cellStyle name="SAPBEXHLevel3 11 3 4" xfId="15194" xr:uid="{00000000-0005-0000-0000-000009720000}"/>
    <cellStyle name="SAPBEXHLevel3 11 3 4 2" xfId="28365" xr:uid="{00000000-0005-0000-0000-00000A720000}"/>
    <cellStyle name="SAPBEXHLevel3 11 3 4 2 2" xfId="41116" xr:uid="{00000000-0005-0000-0000-00000B720000}"/>
    <cellStyle name="SAPBEXHLevel3 11 3 5" xfId="10857" xr:uid="{00000000-0005-0000-0000-00000C720000}"/>
    <cellStyle name="SAPBEXHLevel3 11 3 5 2" xfId="24028" xr:uid="{00000000-0005-0000-0000-00000D720000}"/>
    <cellStyle name="SAPBEXHLevel3 11 3 5 2 2" xfId="36779" xr:uid="{00000000-0005-0000-0000-00000E720000}"/>
    <cellStyle name="SAPBEXHLevel3 11 3 6" xfId="21181" xr:uid="{00000000-0005-0000-0000-00000F720000}"/>
    <cellStyle name="SAPBEXHLevel3 11 3 6 2" xfId="33932" xr:uid="{00000000-0005-0000-0000-000010720000}"/>
    <cellStyle name="SAPBEXHLevel3 11 4" xfId="7370" xr:uid="{00000000-0005-0000-0000-000011720000}"/>
    <cellStyle name="SAPBEXHLevel3 11 4 2" xfId="15197" xr:uid="{00000000-0005-0000-0000-000012720000}"/>
    <cellStyle name="SAPBEXHLevel3 11 4 2 2" xfId="28368" xr:uid="{00000000-0005-0000-0000-000013720000}"/>
    <cellStyle name="SAPBEXHLevel3 11 4 2 2 2" xfId="41119" xr:uid="{00000000-0005-0000-0000-000014720000}"/>
    <cellStyle name="SAPBEXHLevel3 11 4 3" xfId="10854" xr:uid="{00000000-0005-0000-0000-000015720000}"/>
    <cellStyle name="SAPBEXHLevel3 11 4 3 2" xfId="24025" xr:uid="{00000000-0005-0000-0000-000016720000}"/>
    <cellStyle name="SAPBEXHLevel3 11 4 3 2 2" xfId="36776" xr:uid="{00000000-0005-0000-0000-000017720000}"/>
    <cellStyle name="SAPBEXHLevel3 11 4 4" xfId="21184" xr:uid="{00000000-0005-0000-0000-000018720000}"/>
    <cellStyle name="SAPBEXHLevel3 11 4 4 2" xfId="33935" xr:uid="{00000000-0005-0000-0000-000019720000}"/>
    <cellStyle name="SAPBEXHLevel3 11 5" xfId="7371" xr:uid="{00000000-0005-0000-0000-00001A720000}"/>
    <cellStyle name="SAPBEXHLevel3 11 5 2" xfId="15198" xr:uid="{00000000-0005-0000-0000-00001B720000}"/>
    <cellStyle name="SAPBEXHLevel3 11 5 2 2" xfId="28369" xr:uid="{00000000-0005-0000-0000-00001C720000}"/>
    <cellStyle name="SAPBEXHLevel3 11 5 2 2 2" xfId="41120" xr:uid="{00000000-0005-0000-0000-00001D720000}"/>
    <cellStyle name="SAPBEXHLevel3 11 5 3" xfId="10853" xr:uid="{00000000-0005-0000-0000-00001E720000}"/>
    <cellStyle name="SAPBEXHLevel3 11 5 3 2" xfId="24024" xr:uid="{00000000-0005-0000-0000-00001F720000}"/>
    <cellStyle name="SAPBEXHLevel3 11 5 3 2 2" xfId="36775" xr:uid="{00000000-0005-0000-0000-000020720000}"/>
    <cellStyle name="SAPBEXHLevel3 11 5 4" xfId="21185" xr:uid="{00000000-0005-0000-0000-000021720000}"/>
    <cellStyle name="SAPBEXHLevel3 11 5 4 2" xfId="33936" xr:uid="{00000000-0005-0000-0000-000022720000}"/>
    <cellStyle name="SAPBEXHLevel3 11 6" xfId="15187" xr:uid="{00000000-0005-0000-0000-000023720000}"/>
    <cellStyle name="SAPBEXHLevel3 11 6 2" xfId="28358" xr:uid="{00000000-0005-0000-0000-000024720000}"/>
    <cellStyle name="SAPBEXHLevel3 11 6 2 2" xfId="41109" xr:uid="{00000000-0005-0000-0000-000025720000}"/>
    <cellStyle name="SAPBEXHLevel3 11 7" xfId="10864" xr:uid="{00000000-0005-0000-0000-000026720000}"/>
    <cellStyle name="SAPBEXHLevel3 11 7 2" xfId="24035" xr:uid="{00000000-0005-0000-0000-000027720000}"/>
    <cellStyle name="SAPBEXHLevel3 11 7 2 2" xfId="36786" xr:uid="{00000000-0005-0000-0000-000028720000}"/>
    <cellStyle name="SAPBEXHLevel3 11 8" xfId="21174" xr:uid="{00000000-0005-0000-0000-000029720000}"/>
    <cellStyle name="SAPBEXHLevel3 11 8 2" xfId="33925" xr:uid="{00000000-0005-0000-0000-00002A720000}"/>
    <cellStyle name="SAPBEXHLevel3 12" xfId="7372" xr:uid="{00000000-0005-0000-0000-00002B720000}"/>
    <cellStyle name="SAPBEXHLevel3 12 2" xfId="7373" xr:uid="{00000000-0005-0000-0000-00002C720000}"/>
    <cellStyle name="SAPBEXHLevel3 12 2 2" xfId="7374" xr:uid="{00000000-0005-0000-0000-00002D720000}"/>
    <cellStyle name="SAPBEXHLevel3 12 2 2 2" xfId="7375" xr:uid="{00000000-0005-0000-0000-00002E720000}"/>
    <cellStyle name="SAPBEXHLevel3 12 2 2 2 2" xfId="15202" xr:uid="{00000000-0005-0000-0000-00002F720000}"/>
    <cellStyle name="SAPBEXHLevel3 12 2 2 2 2 2" xfId="28373" xr:uid="{00000000-0005-0000-0000-000030720000}"/>
    <cellStyle name="SAPBEXHLevel3 12 2 2 2 2 2 2" xfId="41124" xr:uid="{00000000-0005-0000-0000-000031720000}"/>
    <cellStyle name="SAPBEXHLevel3 12 2 2 2 3" xfId="10849" xr:uid="{00000000-0005-0000-0000-000032720000}"/>
    <cellStyle name="SAPBEXHLevel3 12 2 2 2 3 2" xfId="24020" xr:uid="{00000000-0005-0000-0000-000033720000}"/>
    <cellStyle name="SAPBEXHLevel3 12 2 2 2 3 2 2" xfId="36771" xr:uid="{00000000-0005-0000-0000-000034720000}"/>
    <cellStyle name="SAPBEXHLevel3 12 2 2 2 4" xfId="21189" xr:uid="{00000000-0005-0000-0000-000035720000}"/>
    <cellStyle name="SAPBEXHLevel3 12 2 2 2 4 2" xfId="33940" xr:uid="{00000000-0005-0000-0000-000036720000}"/>
    <cellStyle name="SAPBEXHLevel3 12 2 2 3" xfId="7376" xr:uid="{00000000-0005-0000-0000-000037720000}"/>
    <cellStyle name="SAPBEXHLevel3 12 2 2 3 2" xfId="15203" xr:uid="{00000000-0005-0000-0000-000038720000}"/>
    <cellStyle name="SAPBEXHLevel3 12 2 2 3 2 2" xfId="28374" xr:uid="{00000000-0005-0000-0000-000039720000}"/>
    <cellStyle name="SAPBEXHLevel3 12 2 2 3 2 2 2" xfId="41125" xr:uid="{00000000-0005-0000-0000-00003A720000}"/>
    <cellStyle name="SAPBEXHLevel3 12 2 2 3 3" xfId="10848" xr:uid="{00000000-0005-0000-0000-00003B720000}"/>
    <cellStyle name="SAPBEXHLevel3 12 2 2 3 3 2" xfId="24019" xr:uid="{00000000-0005-0000-0000-00003C720000}"/>
    <cellStyle name="SAPBEXHLevel3 12 2 2 3 3 2 2" xfId="36770" xr:uid="{00000000-0005-0000-0000-00003D720000}"/>
    <cellStyle name="SAPBEXHLevel3 12 2 2 3 4" xfId="21190" xr:uid="{00000000-0005-0000-0000-00003E720000}"/>
    <cellStyle name="SAPBEXHLevel3 12 2 2 3 4 2" xfId="33941" xr:uid="{00000000-0005-0000-0000-00003F720000}"/>
    <cellStyle name="SAPBEXHLevel3 12 2 2 4" xfId="15201" xr:uid="{00000000-0005-0000-0000-000040720000}"/>
    <cellStyle name="SAPBEXHLevel3 12 2 2 4 2" xfId="28372" xr:uid="{00000000-0005-0000-0000-000041720000}"/>
    <cellStyle name="SAPBEXHLevel3 12 2 2 4 2 2" xfId="41123" xr:uid="{00000000-0005-0000-0000-000042720000}"/>
    <cellStyle name="SAPBEXHLevel3 12 2 2 5" xfId="10850" xr:uid="{00000000-0005-0000-0000-000043720000}"/>
    <cellStyle name="SAPBEXHLevel3 12 2 2 5 2" xfId="24021" xr:uid="{00000000-0005-0000-0000-000044720000}"/>
    <cellStyle name="SAPBEXHLevel3 12 2 2 5 2 2" xfId="36772" xr:uid="{00000000-0005-0000-0000-000045720000}"/>
    <cellStyle name="SAPBEXHLevel3 12 2 2 6" xfId="21188" xr:uid="{00000000-0005-0000-0000-000046720000}"/>
    <cellStyle name="SAPBEXHLevel3 12 2 2 6 2" xfId="33939" xr:uid="{00000000-0005-0000-0000-000047720000}"/>
    <cellStyle name="SAPBEXHLevel3 12 2 3" xfId="7377" xr:uid="{00000000-0005-0000-0000-000048720000}"/>
    <cellStyle name="SAPBEXHLevel3 12 2 3 2" xfId="15204" xr:uid="{00000000-0005-0000-0000-000049720000}"/>
    <cellStyle name="SAPBEXHLevel3 12 2 3 2 2" xfId="28375" xr:uid="{00000000-0005-0000-0000-00004A720000}"/>
    <cellStyle name="SAPBEXHLevel3 12 2 3 2 2 2" xfId="41126" xr:uid="{00000000-0005-0000-0000-00004B720000}"/>
    <cellStyle name="SAPBEXHLevel3 12 2 3 3" xfId="10847" xr:uid="{00000000-0005-0000-0000-00004C720000}"/>
    <cellStyle name="SAPBEXHLevel3 12 2 3 3 2" xfId="24018" xr:uid="{00000000-0005-0000-0000-00004D720000}"/>
    <cellStyle name="SAPBEXHLevel3 12 2 3 3 2 2" xfId="36769" xr:uid="{00000000-0005-0000-0000-00004E720000}"/>
    <cellStyle name="SAPBEXHLevel3 12 2 3 4" xfId="21191" xr:uid="{00000000-0005-0000-0000-00004F720000}"/>
    <cellStyle name="SAPBEXHLevel3 12 2 3 4 2" xfId="33942" xr:uid="{00000000-0005-0000-0000-000050720000}"/>
    <cellStyle name="SAPBEXHLevel3 12 2 4" xfId="7378" xr:uid="{00000000-0005-0000-0000-000051720000}"/>
    <cellStyle name="SAPBEXHLevel3 12 2 4 2" xfId="15205" xr:uid="{00000000-0005-0000-0000-000052720000}"/>
    <cellStyle name="SAPBEXHLevel3 12 2 4 2 2" xfId="28376" xr:uid="{00000000-0005-0000-0000-000053720000}"/>
    <cellStyle name="SAPBEXHLevel3 12 2 4 2 2 2" xfId="41127" xr:uid="{00000000-0005-0000-0000-000054720000}"/>
    <cellStyle name="SAPBEXHLevel3 12 2 4 3" xfId="10846" xr:uid="{00000000-0005-0000-0000-000055720000}"/>
    <cellStyle name="SAPBEXHLevel3 12 2 4 3 2" xfId="24017" xr:uid="{00000000-0005-0000-0000-000056720000}"/>
    <cellStyle name="SAPBEXHLevel3 12 2 4 3 2 2" xfId="36768" xr:uid="{00000000-0005-0000-0000-000057720000}"/>
    <cellStyle name="SAPBEXHLevel3 12 2 4 4" xfId="21192" xr:uid="{00000000-0005-0000-0000-000058720000}"/>
    <cellStyle name="SAPBEXHLevel3 12 2 4 4 2" xfId="33943" xr:uid="{00000000-0005-0000-0000-000059720000}"/>
    <cellStyle name="SAPBEXHLevel3 12 2 5" xfId="15200" xr:uid="{00000000-0005-0000-0000-00005A720000}"/>
    <cellStyle name="SAPBEXHLevel3 12 2 5 2" xfId="28371" xr:uid="{00000000-0005-0000-0000-00005B720000}"/>
    <cellStyle name="SAPBEXHLevel3 12 2 5 2 2" xfId="41122" xr:uid="{00000000-0005-0000-0000-00005C720000}"/>
    <cellStyle name="SAPBEXHLevel3 12 2 6" xfId="10851" xr:uid="{00000000-0005-0000-0000-00005D720000}"/>
    <cellStyle name="SAPBEXHLevel3 12 2 6 2" xfId="24022" xr:uid="{00000000-0005-0000-0000-00005E720000}"/>
    <cellStyle name="SAPBEXHLevel3 12 2 6 2 2" xfId="36773" xr:uid="{00000000-0005-0000-0000-00005F720000}"/>
    <cellStyle name="SAPBEXHLevel3 12 2 7" xfId="21187" xr:uid="{00000000-0005-0000-0000-000060720000}"/>
    <cellStyle name="SAPBEXHLevel3 12 2 7 2" xfId="33938" xr:uid="{00000000-0005-0000-0000-000061720000}"/>
    <cellStyle name="SAPBEXHLevel3 12 3" xfId="7379" xr:uid="{00000000-0005-0000-0000-000062720000}"/>
    <cellStyle name="SAPBEXHLevel3 12 3 2" xfId="7380" xr:uid="{00000000-0005-0000-0000-000063720000}"/>
    <cellStyle name="SAPBEXHLevel3 12 3 2 2" xfId="15207" xr:uid="{00000000-0005-0000-0000-000064720000}"/>
    <cellStyle name="SAPBEXHLevel3 12 3 2 2 2" xfId="28378" xr:uid="{00000000-0005-0000-0000-000065720000}"/>
    <cellStyle name="SAPBEXHLevel3 12 3 2 2 2 2" xfId="41129" xr:uid="{00000000-0005-0000-0000-000066720000}"/>
    <cellStyle name="SAPBEXHLevel3 12 3 2 3" xfId="10844" xr:uid="{00000000-0005-0000-0000-000067720000}"/>
    <cellStyle name="SAPBEXHLevel3 12 3 2 3 2" xfId="24015" xr:uid="{00000000-0005-0000-0000-000068720000}"/>
    <cellStyle name="SAPBEXHLevel3 12 3 2 3 2 2" xfId="36766" xr:uid="{00000000-0005-0000-0000-000069720000}"/>
    <cellStyle name="SAPBEXHLevel3 12 3 2 4" xfId="21194" xr:uid="{00000000-0005-0000-0000-00006A720000}"/>
    <cellStyle name="SAPBEXHLevel3 12 3 2 4 2" xfId="33945" xr:uid="{00000000-0005-0000-0000-00006B720000}"/>
    <cellStyle name="SAPBEXHLevel3 12 3 3" xfId="7381" xr:uid="{00000000-0005-0000-0000-00006C720000}"/>
    <cellStyle name="SAPBEXHLevel3 12 3 3 2" xfId="15208" xr:uid="{00000000-0005-0000-0000-00006D720000}"/>
    <cellStyle name="SAPBEXHLevel3 12 3 3 2 2" xfId="28379" xr:uid="{00000000-0005-0000-0000-00006E720000}"/>
    <cellStyle name="SAPBEXHLevel3 12 3 3 2 2 2" xfId="41130" xr:uid="{00000000-0005-0000-0000-00006F720000}"/>
    <cellStyle name="SAPBEXHLevel3 12 3 3 3" xfId="10843" xr:uid="{00000000-0005-0000-0000-000070720000}"/>
    <cellStyle name="SAPBEXHLevel3 12 3 3 3 2" xfId="24014" xr:uid="{00000000-0005-0000-0000-000071720000}"/>
    <cellStyle name="SAPBEXHLevel3 12 3 3 3 2 2" xfId="36765" xr:uid="{00000000-0005-0000-0000-000072720000}"/>
    <cellStyle name="SAPBEXHLevel3 12 3 3 4" xfId="21195" xr:uid="{00000000-0005-0000-0000-000073720000}"/>
    <cellStyle name="SAPBEXHLevel3 12 3 3 4 2" xfId="33946" xr:uid="{00000000-0005-0000-0000-000074720000}"/>
    <cellStyle name="SAPBEXHLevel3 12 3 4" xfId="15206" xr:uid="{00000000-0005-0000-0000-000075720000}"/>
    <cellStyle name="SAPBEXHLevel3 12 3 4 2" xfId="28377" xr:uid="{00000000-0005-0000-0000-000076720000}"/>
    <cellStyle name="SAPBEXHLevel3 12 3 4 2 2" xfId="41128" xr:uid="{00000000-0005-0000-0000-000077720000}"/>
    <cellStyle name="SAPBEXHLevel3 12 3 5" xfId="10845" xr:uid="{00000000-0005-0000-0000-000078720000}"/>
    <cellStyle name="SAPBEXHLevel3 12 3 5 2" xfId="24016" xr:uid="{00000000-0005-0000-0000-000079720000}"/>
    <cellStyle name="SAPBEXHLevel3 12 3 5 2 2" xfId="36767" xr:uid="{00000000-0005-0000-0000-00007A720000}"/>
    <cellStyle name="SAPBEXHLevel3 12 3 6" xfId="21193" xr:uid="{00000000-0005-0000-0000-00007B720000}"/>
    <cellStyle name="SAPBEXHLevel3 12 3 6 2" xfId="33944" xr:uid="{00000000-0005-0000-0000-00007C720000}"/>
    <cellStyle name="SAPBEXHLevel3 12 4" xfId="7382" xr:uid="{00000000-0005-0000-0000-00007D720000}"/>
    <cellStyle name="SAPBEXHLevel3 12 4 2" xfId="15209" xr:uid="{00000000-0005-0000-0000-00007E720000}"/>
    <cellStyle name="SAPBEXHLevel3 12 4 2 2" xfId="28380" xr:uid="{00000000-0005-0000-0000-00007F720000}"/>
    <cellStyle name="SAPBEXHLevel3 12 4 2 2 2" xfId="41131" xr:uid="{00000000-0005-0000-0000-000080720000}"/>
    <cellStyle name="SAPBEXHLevel3 12 4 3" xfId="10842" xr:uid="{00000000-0005-0000-0000-000081720000}"/>
    <cellStyle name="SAPBEXHLevel3 12 4 3 2" xfId="24013" xr:uid="{00000000-0005-0000-0000-000082720000}"/>
    <cellStyle name="SAPBEXHLevel3 12 4 3 2 2" xfId="36764" xr:uid="{00000000-0005-0000-0000-000083720000}"/>
    <cellStyle name="SAPBEXHLevel3 12 4 4" xfId="21196" xr:uid="{00000000-0005-0000-0000-000084720000}"/>
    <cellStyle name="SAPBEXHLevel3 12 4 4 2" xfId="33947" xr:uid="{00000000-0005-0000-0000-000085720000}"/>
    <cellStyle name="SAPBEXHLevel3 12 5" xfId="7383" xr:uid="{00000000-0005-0000-0000-000086720000}"/>
    <cellStyle name="SAPBEXHLevel3 12 5 2" xfId="15210" xr:uid="{00000000-0005-0000-0000-000087720000}"/>
    <cellStyle name="SAPBEXHLevel3 12 5 2 2" xfId="28381" xr:uid="{00000000-0005-0000-0000-000088720000}"/>
    <cellStyle name="SAPBEXHLevel3 12 5 2 2 2" xfId="41132" xr:uid="{00000000-0005-0000-0000-000089720000}"/>
    <cellStyle name="SAPBEXHLevel3 12 5 3" xfId="10841" xr:uid="{00000000-0005-0000-0000-00008A720000}"/>
    <cellStyle name="SAPBEXHLevel3 12 5 3 2" xfId="24012" xr:uid="{00000000-0005-0000-0000-00008B720000}"/>
    <cellStyle name="SAPBEXHLevel3 12 5 3 2 2" xfId="36763" xr:uid="{00000000-0005-0000-0000-00008C720000}"/>
    <cellStyle name="SAPBEXHLevel3 12 5 4" xfId="21197" xr:uid="{00000000-0005-0000-0000-00008D720000}"/>
    <cellStyle name="SAPBEXHLevel3 12 5 4 2" xfId="33948" xr:uid="{00000000-0005-0000-0000-00008E720000}"/>
    <cellStyle name="SAPBEXHLevel3 12 6" xfId="15199" xr:uid="{00000000-0005-0000-0000-00008F720000}"/>
    <cellStyle name="SAPBEXHLevel3 12 6 2" xfId="28370" xr:uid="{00000000-0005-0000-0000-000090720000}"/>
    <cellStyle name="SAPBEXHLevel3 12 6 2 2" xfId="41121" xr:uid="{00000000-0005-0000-0000-000091720000}"/>
    <cellStyle name="SAPBEXHLevel3 12 7" xfId="10852" xr:uid="{00000000-0005-0000-0000-000092720000}"/>
    <cellStyle name="SAPBEXHLevel3 12 7 2" xfId="24023" xr:uid="{00000000-0005-0000-0000-000093720000}"/>
    <cellStyle name="SAPBEXHLevel3 12 7 2 2" xfId="36774" xr:uid="{00000000-0005-0000-0000-000094720000}"/>
    <cellStyle name="SAPBEXHLevel3 12 8" xfId="21186" xr:uid="{00000000-0005-0000-0000-000095720000}"/>
    <cellStyle name="SAPBEXHLevel3 12 8 2" xfId="33937" xr:uid="{00000000-0005-0000-0000-000096720000}"/>
    <cellStyle name="SAPBEXHLevel3 13" xfId="7384" xr:uid="{00000000-0005-0000-0000-000097720000}"/>
    <cellStyle name="SAPBEXHLevel3 13 2" xfId="7385" xr:uid="{00000000-0005-0000-0000-000098720000}"/>
    <cellStyle name="SAPBEXHLevel3 13 2 2" xfId="7386" xr:uid="{00000000-0005-0000-0000-000099720000}"/>
    <cellStyle name="SAPBEXHLevel3 13 2 2 2" xfId="7387" xr:uid="{00000000-0005-0000-0000-00009A720000}"/>
    <cellStyle name="SAPBEXHLevel3 13 2 2 2 2" xfId="15214" xr:uid="{00000000-0005-0000-0000-00009B720000}"/>
    <cellStyle name="SAPBEXHLevel3 13 2 2 2 2 2" xfId="28385" xr:uid="{00000000-0005-0000-0000-00009C720000}"/>
    <cellStyle name="SAPBEXHLevel3 13 2 2 2 2 2 2" xfId="41136" xr:uid="{00000000-0005-0000-0000-00009D720000}"/>
    <cellStyle name="SAPBEXHLevel3 13 2 2 2 3" xfId="10837" xr:uid="{00000000-0005-0000-0000-00009E720000}"/>
    <cellStyle name="SAPBEXHLevel3 13 2 2 2 3 2" xfId="24008" xr:uid="{00000000-0005-0000-0000-00009F720000}"/>
    <cellStyle name="SAPBEXHLevel3 13 2 2 2 3 2 2" xfId="36759" xr:uid="{00000000-0005-0000-0000-0000A0720000}"/>
    <cellStyle name="SAPBEXHLevel3 13 2 2 2 4" xfId="21201" xr:uid="{00000000-0005-0000-0000-0000A1720000}"/>
    <cellStyle name="SAPBEXHLevel3 13 2 2 2 4 2" xfId="33952" xr:uid="{00000000-0005-0000-0000-0000A2720000}"/>
    <cellStyle name="SAPBEXHLevel3 13 2 2 3" xfId="7388" xr:uid="{00000000-0005-0000-0000-0000A3720000}"/>
    <cellStyle name="SAPBEXHLevel3 13 2 2 3 2" xfId="15215" xr:uid="{00000000-0005-0000-0000-0000A4720000}"/>
    <cellStyle name="SAPBEXHLevel3 13 2 2 3 2 2" xfId="28386" xr:uid="{00000000-0005-0000-0000-0000A5720000}"/>
    <cellStyle name="SAPBEXHLevel3 13 2 2 3 2 2 2" xfId="41137" xr:uid="{00000000-0005-0000-0000-0000A6720000}"/>
    <cellStyle name="SAPBEXHLevel3 13 2 2 3 3" xfId="10836" xr:uid="{00000000-0005-0000-0000-0000A7720000}"/>
    <cellStyle name="SAPBEXHLevel3 13 2 2 3 3 2" xfId="24007" xr:uid="{00000000-0005-0000-0000-0000A8720000}"/>
    <cellStyle name="SAPBEXHLevel3 13 2 2 3 3 2 2" xfId="36758" xr:uid="{00000000-0005-0000-0000-0000A9720000}"/>
    <cellStyle name="SAPBEXHLevel3 13 2 2 3 4" xfId="21202" xr:uid="{00000000-0005-0000-0000-0000AA720000}"/>
    <cellStyle name="SAPBEXHLevel3 13 2 2 3 4 2" xfId="33953" xr:uid="{00000000-0005-0000-0000-0000AB720000}"/>
    <cellStyle name="SAPBEXHLevel3 13 2 2 4" xfId="15213" xr:uid="{00000000-0005-0000-0000-0000AC720000}"/>
    <cellStyle name="SAPBEXHLevel3 13 2 2 4 2" xfId="28384" xr:uid="{00000000-0005-0000-0000-0000AD720000}"/>
    <cellStyle name="SAPBEXHLevel3 13 2 2 4 2 2" xfId="41135" xr:uid="{00000000-0005-0000-0000-0000AE720000}"/>
    <cellStyle name="SAPBEXHLevel3 13 2 2 5" xfId="10838" xr:uid="{00000000-0005-0000-0000-0000AF720000}"/>
    <cellStyle name="SAPBEXHLevel3 13 2 2 5 2" xfId="24009" xr:uid="{00000000-0005-0000-0000-0000B0720000}"/>
    <cellStyle name="SAPBEXHLevel3 13 2 2 5 2 2" xfId="36760" xr:uid="{00000000-0005-0000-0000-0000B1720000}"/>
    <cellStyle name="SAPBEXHLevel3 13 2 2 6" xfId="21200" xr:uid="{00000000-0005-0000-0000-0000B2720000}"/>
    <cellStyle name="SAPBEXHLevel3 13 2 2 6 2" xfId="33951" xr:uid="{00000000-0005-0000-0000-0000B3720000}"/>
    <cellStyle name="SAPBEXHLevel3 13 2 3" xfId="7389" xr:uid="{00000000-0005-0000-0000-0000B4720000}"/>
    <cellStyle name="SAPBEXHLevel3 13 2 3 2" xfId="15216" xr:uid="{00000000-0005-0000-0000-0000B5720000}"/>
    <cellStyle name="SAPBEXHLevel3 13 2 3 2 2" xfId="28387" xr:uid="{00000000-0005-0000-0000-0000B6720000}"/>
    <cellStyle name="SAPBEXHLevel3 13 2 3 2 2 2" xfId="41138" xr:uid="{00000000-0005-0000-0000-0000B7720000}"/>
    <cellStyle name="SAPBEXHLevel3 13 2 3 3" xfId="10835" xr:uid="{00000000-0005-0000-0000-0000B8720000}"/>
    <cellStyle name="SAPBEXHLevel3 13 2 3 3 2" xfId="24006" xr:uid="{00000000-0005-0000-0000-0000B9720000}"/>
    <cellStyle name="SAPBEXHLevel3 13 2 3 3 2 2" xfId="36757" xr:uid="{00000000-0005-0000-0000-0000BA720000}"/>
    <cellStyle name="SAPBEXHLevel3 13 2 3 4" xfId="21203" xr:uid="{00000000-0005-0000-0000-0000BB720000}"/>
    <cellStyle name="SAPBEXHLevel3 13 2 3 4 2" xfId="33954" xr:uid="{00000000-0005-0000-0000-0000BC720000}"/>
    <cellStyle name="SAPBEXHLevel3 13 2 4" xfId="7390" xr:uid="{00000000-0005-0000-0000-0000BD720000}"/>
    <cellStyle name="SAPBEXHLevel3 13 2 4 2" xfId="15217" xr:uid="{00000000-0005-0000-0000-0000BE720000}"/>
    <cellStyle name="SAPBEXHLevel3 13 2 4 2 2" xfId="28388" xr:uid="{00000000-0005-0000-0000-0000BF720000}"/>
    <cellStyle name="SAPBEXHLevel3 13 2 4 2 2 2" xfId="41139" xr:uid="{00000000-0005-0000-0000-0000C0720000}"/>
    <cellStyle name="SAPBEXHLevel3 13 2 4 3" xfId="10834" xr:uid="{00000000-0005-0000-0000-0000C1720000}"/>
    <cellStyle name="SAPBEXHLevel3 13 2 4 3 2" xfId="24005" xr:uid="{00000000-0005-0000-0000-0000C2720000}"/>
    <cellStyle name="SAPBEXHLevel3 13 2 4 3 2 2" xfId="36756" xr:uid="{00000000-0005-0000-0000-0000C3720000}"/>
    <cellStyle name="SAPBEXHLevel3 13 2 4 4" xfId="21204" xr:uid="{00000000-0005-0000-0000-0000C4720000}"/>
    <cellStyle name="SAPBEXHLevel3 13 2 4 4 2" xfId="33955" xr:uid="{00000000-0005-0000-0000-0000C5720000}"/>
    <cellStyle name="SAPBEXHLevel3 13 2 5" xfId="15212" xr:uid="{00000000-0005-0000-0000-0000C6720000}"/>
    <cellStyle name="SAPBEXHLevel3 13 2 5 2" xfId="28383" xr:uid="{00000000-0005-0000-0000-0000C7720000}"/>
    <cellStyle name="SAPBEXHLevel3 13 2 5 2 2" xfId="41134" xr:uid="{00000000-0005-0000-0000-0000C8720000}"/>
    <cellStyle name="SAPBEXHLevel3 13 2 6" xfId="10839" xr:uid="{00000000-0005-0000-0000-0000C9720000}"/>
    <cellStyle name="SAPBEXHLevel3 13 2 6 2" xfId="24010" xr:uid="{00000000-0005-0000-0000-0000CA720000}"/>
    <cellStyle name="SAPBEXHLevel3 13 2 6 2 2" xfId="36761" xr:uid="{00000000-0005-0000-0000-0000CB720000}"/>
    <cellStyle name="SAPBEXHLevel3 13 2 7" xfId="21199" xr:uid="{00000000-0005-0000-0000-0000CC720000}"/>
    <cellStyle name="SAPBEXHLevel3 13 2 7 2" xfId="33950" xr:uid="{00000000-0005-0000-0000-0000CD720000}"/>
    <cellStyle name="SAPBEXHLevel3 13 3" xfId="7391" xr:uid="{00000000-0005-0000-0000-0000CE720000}"/>
    <cellStyle name="SAPBEXHLevel3 13 3 2" xfId="7392" xr:uid="{00000000-0005-0000-0000-0000CF720000}"/>
    <cellStyle name="SAPBEXHLevel3 13 3 2 2" xfId="15219" xr:uid="{00000000-0005-0000-0000-0000D0720000}"/>
    <cellStyle name="SAPBEXHLevel3 13 3 2 2 2" xfId="28390" xr:uid="{00000000-0005-0000-0000-0000D1720000}"/>
    <cellStyle name="SAPBEXHLevel3 13 3 2 2 2 2" xfId="41141" xr:uid="{00000000-0005-0000-0000-0000D2720000}"/>
    <cellStyle name="SAPBEXHLevel3 13 3 2 3" xfId="10832" xr:uid="{00000000-0005-0000-0000-0000D3720000}"/>
    <cellStyle name="SAPBEXHLevel3 13 3 2 3 2" xfId="24003" xr:uid="{00000000-0005-0000-0000-0000D4720000}"/>
    <cellStyle name="SAPBEXHLevel3 13 3 2 3 2 2" xfId="36754" xr:uid="{00000000-0005-0000-0000-0000D5720000}"/>
    <cellStyle name="SAPBEXHLevel3 13 3 2 4" xfId="21206" xr:uid="{00000000-0005-0000-0000-0000D6720000}"/>
    <cellStyle name="SAPBEXHLevel3 13 3 2 4 2" xfId="33957" xr:uid="{00000000-0005-0000-0000-0000D7720000}"/>
    <cellStyle name="SAPBEXHLevel3 13 3 3" xfId="7393" xr:uid="{00000000-0005-0000-0000-0000D8720000}"/>
    <cellStyle name="SAPBEXHLevel3 13 3 3 2" xfId="15220" xr:uid="{00000000-0005-0000-0000-0000D9720000}"/>
    <cellStyle name="SAPBEXHLevel3 13 3 3 2 2" xfId="28391" xr:uid="{00000000-0005-0000-0000-0000DA720000}"/>
    <cellStyle name="SAPBEXHLevel3 13 3 3 2 2 2" xfId="41142" xr:uid="{00000000-0005-0000-0000-0000DB720000}"/>
    <cellStyle name="SAPBEXHLevel3 13 3 3 3" xfId="10831" xr:uid="{00000000-0005-0000-0000-0000DC720000}"/>
    <cellStyle name="SAPBEXHLevel3 13 3 3 3 2" xfId="24002" xr:uid="{00000000-0005-0000-0000-0000DD720000}"/>
    <cellStyle name="SAPBEXHLevel3 13 3 3 3 2 2" xfId="36753" xr:uid="{00000000-0005-0000-0000-0000DE720000}"/>
    <cellStyle name="SAPBEXHLevel3 13 3 3 4" xfId="21207" xr:uid="{00000000-0005-0000-0000-0000DF720000}"/>
    <cellStyle name="SAPBEXHLevel3 13 3 3 4 2" xfId="33958" xr:uid="{00000000-0005-0000-0000-0000E0720000}"/>
    <cellStyle name="SAPBEXHLevel3 13 3 4" xfId="15218" xr:uid="{00000000-0005-0000-0000-0000E1720000}"/>
    <cellStyle name="SAPBEXHLevel3 13 3 4 2" xfId="28389" xr:uid="{00000000-0005-0000-0000-0000E2720000}"/>
    <cellStyle name="SAPBEXHLevel3 13 3 4 2 2" xfId="41140" xr:uid="{00000000-0005-0000-0000-0000E3720000}"/>
    <cellStyle name="SAPBEXHLevel3 13 3 5" xfId="10833" xr:uid="{00000000-0005-0000-0000-0000E4720000}"/>
    <cellStyle name="SAPBEXHLevel3 13 3 5 2" xfId="24004" xr:uid="{00000000-0005-0000-0000-0000E5720000}"/>
    <cellStyle name="SAPBEXHLevel3 13 3 5 2 2" xfId="36755" xr:uid="{00000000-0005-0000-0000-0000E6720000}"/>
    <cellStyle name="SAPBEXHLevel3 13 3 6" xfId="21205" xr:uid="{00000000-0005-0000-0000-0000E7720000}"/>
    <cellStyle name="SAPBEXHLevel3 13 3 6 2" xfId="33956" xr:uid="{00000000-0005-0000-0000-0000E8720000}"/>
    <cellStyle name="SAPBEXHLevel3 13 4" xfId="7394" xr:uid="{00000000-0005-0000-0000-0000E9720000}"/>
    <cellStyle name="SAPBEXHLevel3 13 4 2" xfId="15221" xr:uid="{00000000-0005-0000-0000-0000EA720000}"/>
    <cellStyle name="SAPBEXHLevel3 13 4 2 2" xfId="28392" xr:uid="{00000000-0005-0000-0000-0000EB720000}"/>
    <cellStyle name="SAPBEXHLevel3 13 4 2 2 2" xfId="41143" xr:uid="{00000000-0005-0000-0000-0000EC720000}"/>
    <cellStyle name="SAPBEXHLevel3 13 4 3" xfId="10830" xr:uid="{00000000-0005-0000-0000-0000ED720000}"/>
    <cellStyle name="SAPBEXHLevel3 13 4 3 2" xfId="24001" xr:uid="{00000000-0005-0000-0000-0000EE720000}"/>
    <cellStyle name="SAPBEXHLevel3 13 4 3 2 2" xfId="36752" xr:uid="{00000000-0005-0000-0000-0000EF720000}"/>
    <cellStyle name="SAPBEXHLevel3 13 4 4" xfId="21208" xr:uid="{00000000-0005-0000-0000-0000F0720000}"/>
    <cellStyle name="SAPBEXHLevel3 13 4 4 2" xfId="33959" xr:uid="{00000000-0005-0000-0000-0000F1720000}"/>
    <cellStyle name="SAPBEXHLevel3 13 5" xfId="7395" xr:uid="{00000000-0005-0000-0000-0000F2720000}"/>
    <cellStyle name="SAPBEXHLevel3 13 5 2" xfId="15222" xr:uid="{00000000-0005-0000-0000-0000F3720000}"/>
    <cellStyle name="SAPBEXHLevel3 13 5 2 2" xfId="28393" xr:uid="{00000000-0005-0000-0000-0000F4720000}"/>
    <cellStyle name="SAPBEXHLevel3 13 5 2 2 2" xfId="41144" xr:uid="{00000000-0005-0000-0000-0000F5720000}"/>
    <cellStyle name="SAPBEXHLevel3 13 5 3" xfId="10829" xr:uid="{00000000-0005-0000-0000-0000F6720000}"/>
    <cellStyle name="SAPBEXHLevel3 13 5 3 2" xfId="24000" xr:uid="{00000000-0005-0000-0000-0000F7720000}"/>
    <cellStyle name="SAPBEXHLevel3 13 5 3 2 2" xfId="36751" xr:uid="{00000000-0005-0000-0000-0000F8720000}"/>
    <cellStyle name="SAPBEXHLevel3 13 5 4" xfId="21209" xr:uid="{00000000-0005-0000-0000-0000F9720000}"/>
    <cellStyle name="SAPBEXHLevel3 13 5 4 2" xfId="33960" xr:uid="{00000000-0005-0000-0000-0000FA720000}"/>
    <cellStyle name="SAPBEXHLevel3 13 6" xfId="15211" xr:uid="{00000000-0005-0000-0000-0000FB720000}"/>
    <cellStyle name="SAPBEXHLevel3 13 6 2" xfId="28382" xr:uid="{00000000-0005-0000-0000-0000FC720000}"/>
    <cellStyle name="SAPBEXHLevel3 13 6 2 2" xfId="41133" xr:uid="{00000000-0005-0000-0000-0000FD720000}"/>
    <cellStyle name="SAPBEXHLevel3 13 7" xfId="10840" xr:uid="{00000000-0005-0000-0000-0000FE720000}"/>
    <cellStyle name="SAPBEXHLevel3 13 7 2" xfId="24011" xr:uid="{00000000-0005-0000-0000-0000FF720000}"/>
    <cellStyle name="SAPBEXHLevel3 13 7 2 2" xfId="36762" xr:uid="{00000000-0005-0000-0000-000000730000}"/>
    <cellStyle name="SAPBEXHLevel3 13 8" xfId="21198" xr:uid="{00000000-0005-0000-0000-000001730000}"/>
    <cellStyle name="SAPBEXHLevel3 13 8 2" xfId="33949" xr:uid="{00000000-0005-0000-0000-000002730000}"/>
    <cellStyle name="SAPBEXHLevel3 14" xfId="7396" xr:uid="{00000000-0005-0000-0000-000003730000}"/>
    <cellStyle name="SAPBEXHLevel3 14 2" xfId="7397" xr:uid="{00000000-0005-0000-0000-000004730000}"/>
    <cellStyle name="SAPBEXHLevel3 14 2 2" xfId="7398" xr:uid="{00000000-0005-0000-0000-000005730000}"/>
    <cellStyle name="SAPBEXHLevel3 14 2 2 2" xfId="7399" xr:uid="{00000000-0005-0000-0000-000006730000}"/>
    <cellStyle name="SAPBEXHLevel3 14 2 2 2 2" xfId="15226" xr:uid="{00000000-0005-0000-0000-000007730000}"/>
    <cellStyle name="SAPBEXHLevel3 14 2 2 2 2 2" xfId="28397" xr:uid="{00000000-0005-0000-0000-000008730000}"/>
    <cellStyle name="SAPBEXHLevel3 14 2 2 2 2 2 2" xfId="41148" xr:uid="{00000000-0005-0000-0000-000009730000}"/>
    <cellStyle name="SAPBEXHLevel3 14 2 2 2 3" xfId="10825" xr:uid="{00000000-0005-0000-0000-00000A730000}"/>
    <cellStyle name="SAPBEXHLevel3 14 2 2 2 3 2" xfId="23996" xr:uid="{00000000-0005-0000-0000-00000B730000}"/>
    <cellStyle name="SAPBEXHLevel3 14 2 2 2 3 2 2" xfId="36747" xr:uid="{00000000-0005-0000-0000-00000C730000}"/>
    <cellStyle name="SAPBEXHLevel3 14 2 2 2 4" xfId="21213" xr:uid="{00000000-0005-0000-0000-00000D730000}"/>
    <cellStyle name="SAPBEXHLevel3 14 2 2 2 4 2" xfId="33964" xr:uid="{00000000-0005-0000-0000-00000E730000}"/>
    <cellStyle name="SAPBEXHLevel3 14 2 2 3" xfId="7400" xr:uid="{00000000-0005-0000-0000-00000F730000}"/>
    <cellStyle name="SAPBEXHLevel3 14 2 2 3 2" xfId="15227" xr:uid="{00000000-0005-0000-0000-000010730000}"/>
    <cellStyle name="SAPBEXHLevel3 14 2 2 3 2 2" xfId="28398" xr:uid="{00000000-0005-0000-0000-000011730000}"/>
    <cellStyle name="SAPBEXHLevel3 14 2 2 3 2 2 2" xfId="41149" xr:uid="{00000000-0005-0000-0000-000012730000}"/>
    <cellStyle name="SAPBEXHLevel3 14 2 2 3 3" xfId="10824" xr:uid="{00000000-0005-0000-0000-000013730000}"/>
    <cellStyle name="SAPBEXHLevel3 14 2 2 3 3 2" xfId="23995" xr:uid="{00000000-0005-0000-0000-000014730000}"/>
    <cellStyle name="SAPBEXHLevel3 14 2 2 3 3 2 2" xfId="36746" xr:uid="{00000000-0005-0000-0000-000015730000}"/>
    <cellStyle name="SAPBEXHLevel3 14 2 2 3 4" xfId="21214" xr:uid="{00000000-0005-0000-0000-000016730000}"/>
    <cellStyle name="SAPBEXHLevel3 14 2 2 3 4 2" xfId="33965" xr:uid="{00000000-0005-0000-0000-000017730000}"/>
    <cellStyle name="SAPBEXHLevel3 14 2 2 4" xfId="15225" xr:uid="{00000000-0005-0000-0000-000018730000}"/>
    <cellStyle name="SAPBEXHLevel3 14 2 2 4 2" xfId="28396" xr:uid="{00000000-0005-0000-0000-000019730000}"/>
    <cellStyle name="SAPBEXHLevel3 14 2 2 4 2 2" xfId="41147" xr:uid="{00000000-0005-0000-0000-00001A730000}"/>
    <cellStyle name="SAPBEXHLevel3 14 2 2 5" xfId="10826" xr:uid="{00000000-0005-0000-0000-00001B730000}"/>
    <cellStyle name="SAPBEXHLevel3 14 2 2 5 2" xfId="23997" xr:uid="{00000000-0005-0000-0000-00001C730000}"/>
    <cellStyle name="SAPBEXHLevel3 14 2 2 5 2 2" xfId="36748" xr:uid="{00000000-0005-0000-0000-00001D730000}"/>
    <cellStyle name="SAPBEXHLevel3 14 2 2 6" xfId="21212" xr:uid="{00000000-0005-0000-0000-00001E730000}"/>
    <cellStyle name="SAPBEXHLevel3 14 2 2 6 2" xfId="33963" xr:uid="{00000000-0005-0000-0000-00001F730000}"/>
    <cellStyle name="SAPBEXHLevel3 14 2 3" xfId="7401" xr:uid="{00000000-0005-0000-0000-000020730000}"/>
    <cellStyle name="SAPBEXHLevel3 14 2 3 2" xfId="15228" xr:uid="{00000000-0005-0000-0000-000021730000}"/>
    <cellStyle name="SAPBEXHLevel3 14 2 3 2 2" xfId="28399" xr:uid="{00000000-0005-0000-0000-000022730000}"/>
    <cellStyle name="SAPBEXHLevel3 14 2 3 2 2 2" xfId="41150" xr:uid="{00000000-0005-0000-0000-000023730000}"/>
    <cellStyle name="SAPBEXHLevel3 14 2 3 3" xfId="10823" xr:uid="{00000000-0005-0000-0000-000024730000}"/>
    <cellStyle name="SAPBEXHLevel3 14 2 3 3 2" xfId="23994" xr:uid="{00000000-0005-0000-0000-000025730000}"/>
    <cellStyle name="SAPBEXHLevel3 14 2 3 3 2 2" xfId="36745" xr:uid="{00000000-0005-0000-0000-000026730000}"/>
    <cellStyle name="SAPBEXHLevel3 14 2 3 4" xfId="21215" xr:uid="{00000000-0005-0000-0000-000027730000}"/>
    <cellStyle name="SAPBEXHLevel3 14 2 3 4 2" xfId="33966" xr:uid="{00000000-0005-0000-0000-000028730000}"/>
    <cellStyle name="SAPBEXHLevel3 14 2 4" xfId="7402" xr:uid="{00000000-0005-0000-0000-000029730000}"/>
    <cellStyle name="SAPBEXHLevel3 14 2 4 2" xfId="15229" xr:uid="{00000000-0005-0000-0000-00002A730000}"/>
    <cellStyle name="SAPBEXHLevel3 14 2 4 2 2" xfId="28400" xr:uid="{00000000-0005-0000-0000-00002B730000}"/>
    <cellStyle name="SAPBEXHLevel3 14 2 4 2 2 2" xfId="41151" xr:uid="{00000000-0005-0000-0000-00002C730000}"/>
    <cellStyle name="SAPBEXHLevel3 14 2 4 3" xfId="10822" xr:uid="{00000000-0005-0000-0000-00002D730000}"/>
    <cellStyle name="SAPBEXHLevel3 14 2 4 3 2" xfId="23993" xr:uid="{00000000-0005-0000-0000-00002E730000}"/>
    <cellStyle name="SAPBEXHLevel3 14 2 4 3 2 2" xfId="36744" xr:uid="{00000000-0005-0000-0000-00002F730000}"/>
    <cellStyle name="SAPBEXHLevel3 14 2 4 4" xfId="21216" xr:uid="{00000000-0005-0000-0000-000030730000}"/>
    <cellStyle name="SAPBEXHLevel3 14 2 4 4 2" xfId="33967" xr:uid="{00000000-0005-0000-0000-000031730000}"/>
    <cellStyle name="SAPBEXHLevel3 14 2 5" xfId="15224" xr:uid="{00000000-0005-0000-0000-000032730000}"/>
    <cellStyle name="SAPBEXHLevel3 14 2 5 2" xfId="28395" xr:uid="{00000000-0005-0000-0000-000033730000}"/>
    <cellStyle name="SAPBEXHLevel3 14 2 5 2 2" xfId="41146" xr:uid="{00000000-0005-0000-0000-000034730000}"/>
    <cellStyle name="SAPBEXHLevel3 14 2 6" xfId="10827" xr:uid="{00000000-0005-0000-0000-000035730000}"/>
    <cellStyle name="SAPBEXHLevel3 14 2 6 2" xfId="23998" xr:uid="{00000000-0005-0000-0000-000036730000}"/>
    <cellStyle name="SAPBEXHLevel3 14 2 6 2 2" xfId="36749" xr:uid="{00000000-0005-0000-0000-000037730000}"/>
    <cellStyle name="SAPBEXHLevel3 14 2 7" xfId="21211" xr:uid="{00000000-0005-0000-0000-000038730000}"/>
    <cellStyle name="SAPBEXHLevel3 14 2 7 2" xfId="33962" xr:uid="{00000000-0005-0000-0000-000039730000}"/>
    <cellStyle name="SAPBEXHLevel3 14 3" xfId="7403" xr:uid="{00000000-0005-0000-0000-00003A730000}"/>
    <cellStyle name="SAPBEXHLevel3 14 3 2" xfId="7404" xr:uid="{00000000-0005-0000-0000-00003B730000}"/>
    <cellStyle name="SAPBEXHLevel3 14 3 2 2" xfId="15231" xr:uid="{00000000-0005-0000-0000-00003C730000}"/>
    <cellStyle name="SAPBEXHLevel3 14 3 2 2 2" xfId="28402" xr:uid="{00000000-0005-0000-0000-00003D730000}"/>
    <cellStyle name="SAPBEXHLevel3 14 3 2 2 2 2" xfId="41153" xr:uid="{00000000-0005-0000-0000-00003E730000}"/>
    <cellStyle name="SAPBEXHLevel3 14 3 2 3" xfId="10820" xr:uid="{00000000-0005-0000-0000-00003F730000}"/>
    <cellStyle name="SAPBEXHLevel3 14 3 2 3 2" xfId="23991" xr:uid="{00000000-0005-0000-0000-000040730000}"/>
    <cellStyle name="SAPBEXHLevel3 14 3 2 3 2 2" xfId="36742" xr:uid="{00000000-0005-0000-0000-000041730000}"/>
    <cellStyle name="SAPBEXHLevel3 14 3 2 4" xfId="21218" xr:uid="{00000000-0005-0000-0000-000042730000}"/>
    <cellStyle name="SAPBEXHLevel3 14 3 2 4 2" xfId="33969" xr:uid="{00000000-0005-0000-0000-000043730000}"/>
    <cellStyle name="SAPBEXHLevel3 14 3 3" xfId="7405" xr:uid="{00000000-0005-0000-0000-000044730000}"/>
    <cellStyle name="SAPBEXHLevel3 14 3 3 2" xfId="15232" xr:uid="{00000000-0005-0000-0000-000045730000}"/>
    <cellStyle name="SAPBEXHLevel3 14 3 3 2 2" xfId="28403" xr:uid="{00000000-0005-0000-0000-000046730000}"/>
    <cellStyle name="SAPBEXHLevel3 14 3 3 2 2 2" xfId="41154" xr:uid="{00000000-0005-0000-0000-000047730000}"/>
    <cellStyle name="SAPBEXHLevel3 14 3 3 3" xfId="10819" xr:uid="{00000000-0005-0000-0000-000048730000}"/>
    <cellStyle name="SAPBEXHLevel3 14 3 3 3 2" xfId="23990" xr:uid="{00000000-0005-0000-0000-000049730000}"/>
    <cellStyle name="SAPBEXHLevel3 14 3 3 3 2 2" xfId="36741" xr:uid="{00000000-0005-0000-0000-00004A730000}"/>
    <cellStyle name="SAPBEXHLevel3 14 3 3 4" xfId="21219" xr:uid="{00000000-0005-0000-0000-00004B730000}"/>
    <cellStyle name="SAPBEXHLevel3 14 3 3 4 2" xfId="33970" xr:uid="{00000000-0005-0000-0000-00004C730000}"/>
    <cellStyle name="SAPBEXHLevel3 14 3 4" xfId="15230" xr:uid="{00000000-0005-0000-0000-00004D730000}"/>
    <cellStyle name="SAPBEXHLevel3 14 3 4 2" xfId="28401" xr:uid="{00000000-0005-0000-0000-00004E730000}"/>
    <cellStyle name="SAPBEXHLevel3 14 3 4 2 2" xfId="41152" xr:uid="{00000000-0005-0000-0000-00004F730000}"/>
    <cellStyle name="SAPBEXHLevel3 14 3 5" xfId="10821" xr:uid="{00000000-0005-0000-0000-000050730000}"/>
    <cellStyle name="SAPBEXHLevel3 14 3 5 2" xfId="23992" xr:uid="{00000000-0005-0000-0000-000051730000}"/>
    <cellStyle name="SAPBEXHLevel3 14 3 5 2 2" xfId="36743" xr:uid="{00000000-0005-0000-0000-000052730000}"/>
    <cellStyle name="SAPBEXHLevel3 14 3 6" xfId="21217" xr:uid="{00000000-0005-0000-0000-000053730000}"/>
    <cellStyle name="SAPBEXHLevel3 14 3 6 2" xfId="33968" xr:uid="{00000000-0005-0000-0000-000054730000}"/>
    <cellStyle name="SAPBEXHLevel3 14 4" xfId="7406" xr:uid="{00000000-0005-0000-0000-000055730000}"/>
    <cellStyle name="SAPBEXHLevel3 14 4 2" xfId="15233" xr:uid="{00000000-0005-0000-0000-000056730000}"/>
    <cellStyle name="SAPBEXHLevel3 14 4 2 2" xfId="28404" xr:uid="{00000000-0005-0000-0000-000057730000}"/>
    <cellStyle name="SAPBEXHLevel3 14 4 2 2 2" xfId="41155" xr:uid="{00000000-0005-0000-0000-000058730000}"/>
    <cellStyle name="SAPBEXHLevel3 14 4 3" xfId="10818" xr:uid="{00000000-0005-0000-0000-000059730000}"/>
    <cellStyle name="SAPBEXHLevel3 14 4 3 2" xfId="23989" xr:uid="{00000000-0005-0000-0000-00005A730000}"/>
    <cellStyle name="SAPBEXHLevel3 14 4 3 2 2" xfId="36740" xr:uid="{00000000-0005-0000-0000-00005B730000}"/>
    <cellStyle name="SAPBEXHLevel3 14 4 4" xfId="21220" xr:uid="{00000000-0005-0000-0000-00005C730000}"/>
    <cellStyle name="SAPBEXHLevel3 14 4 4 2" xfId="33971" xr:uid="{00000000-0005-0000-0000-00005D730000}"/>
    <cellStyle name="SAPBEXHLevel3 14 5" xfId="7407" xr:uid="{00000000-0005-0000-0000-00005E730000}"/>
    <cellStyle name="SAPBEXHLevel3 14 5 2" xfId="15234" xr:uid="{00000000-0005-0000-0000-00005F730000}"/>
    <cellStyle name="SAPBEXHLevel3 14 5 2 2" xfId="28405" xr:uid="{00000000-0005-0000-0000-000060730000}"/>
    <cellStyle name="SAPBEXHLevel3 14 5 2 2 2" xfId="41156" xr:uid="{00000000-0005-0000-0000-000061730000}"/>
    <cellStyle name="SAPBEXHLevel3 14 5 3" xfId="10817" xr:uid="{00000000-0005-0000-0000-000062730000}"/>
    <cellStyle name="SAPBEXHLevel3 14 5 3 2" xfId="23988" xr:uid="{00000000-0005-0000-0000-000063730000}"/>
    <cellStyle name="SAPBEXHLevel3 14 5 3 2 2" xfId="36739" xr:uid="{00000000-0005-0000-0000-000064730000}"/>
    <cellStyle name="SAPBEXHLevel3 14 5 4" xfId="21221" xr:uid="{00000000-0005-0000-0000-000065730000}"/>
    <cellStyle name="SAPBEXHLevel3 14 5 4 2" xfId="33972" xr:uid="{00000000-0005-0000-0000-000066730000}"/>
    <cellStyle name="SAPBEXHLevel3 14 6" xfId="15223" xr:uid="{00000000-0005-0000-0000-000067730000}"/>
    <cellStyle name="SAPBEXHLevel3 14 6 2" xfId="28394" xr:uid="{00000000-0005-0000-0000-000068730000}"/>
    <cellStyle name="SAPBEXHLevel3 14 6 2 2" xfId="41145" xr:uid="{00000000-0005-0000-0000-000069730000}"/>
    <cellStyle name="SAPBEXHLevel3 14 7" xfId="10828" xr:uid="{00000000-0005-0000-0000-00006A730000}"/>
    <cellStyle name="SAPBEXHLevel3 14 7 2" xfId="23999" xr:uid="{00000000-0005-0000-0000-00006B730000}"/>
    <cellStyle name="SAPBEXHLevel3 14 7 2 2" xfId="36750" xr:uid="{00000000-0005-0000-0000-00006C730000}"/>
    <cellStyle name="SAPBEXHLevel3 14 8" xfId="21210" xr:uid="{00000000-0005-0000-0000-00006D730000}"/>
    <cellStyle name="SAPBEXHLevel3 14 8 2" xfId="33961" xr:uid="{00000000-0005-0000-0000-00006E730000}"/>
    <cellStyle name="SAPBEXHLevel3 15" xfId="7408" xr:uid="{00000000-0005-0000-0000-00006F730000}"/>
    <cellStyle name="SAPBEXHLevel3 15 2" xfId="7409" xr:uid="{00000000-0005-0000-0000-000070730000}"/>
    <cellStyle name="SAPBEXHLevel3 15 2 2" xfId="7410" xr:uid="{00000000-0005-0000-0000-000071730000}"/>
    <cellStyle name="SAPBEXHLevel3 15 2 2 2" xfId="7411" xr:uid="{00000000-0005-0000-0000-000072730000}"/>
    <cellStyle name="SAPBEXHLevel3 15 2 2 2 2" xfId="15238" xr:uid="{00000000-0005-0000-0000-000073730000}"/>
    <cellStyle name="SAPBEXHLevel3 15 2 2 2 2 2" xfId="28409" xr:uid="{00000000-0005-0000-0000-000074730000}"/>
    <cellStyle name="SAPBEXHLevel3 15 2 2 2 2 2 2" xfId="41160" xr:uid="{00000000-0005-0000-0000-000075730000}"/>
    <cellStyle name="SAPBEXHLevel3 15 2 2 2 3" xfId="10813" xr:uid="{00000000-0005-0000-0000-000076730000}"/>
    <cellStyle name="SAPBEXHLevel3 15 2 2 2 3 2" xfId="23984" xr:uid="{00000000-0005-0000-0000-000077730000}"/>
    <cellStyle name="SAPBEXHLevel3 15 2 2 2 3 2 2" xfId="36735" xr:uid="{00000000-0005-0000-0000-000078730000}"/>
    <cellStyle name="SAPBEXHLevel3 15 2 2 2 4" xfId="21225" xr:uid="{00000000-0005-0000-0000-000079730000}"/>
    <cellStyle name="SAPBEXHLevel3 15 2 2 2 4 2" xfId="33976" xr:uid="{00000000-0005-0000-0000-00007A730000}"/>
    <cellStyle name="SAPBEXHLevel3 15 2 2 3" xfId="7412" xr:uid="{00000000-0005-0000-0000-00007B730000}"/>
    <cellStyle name="SAPBEXHLevel3 15 2 2 3 2" xfId="15239" xr:uid="{00000000-0005-0000-0000-00007C730000}"/>
    <cellStyle name="SAPBEXHLevel3 15 2 2 3 2 2" xfId="28410" xr:uid="{00000000-0005-0000-0000-00007D730000}"/>
    <cellStyle name="SAPBEXHLevel3 15 2 2 3 2 2 2" xfId="41161" xr:uid="{00000000-0005-0000-0000-00007E730000}"/>
    <cellStyle name="SAPBEXHLevel3 15 2 2 3 3" xfId="10812" xr:uid="{00000000-0005-0000-0000-00007F730000}"/>
    <cellStyle name="SAPBEXHLevel3 15 2 2 3 3 2" xfId="23983" xr:uid="{00000000-0005-0000-0000-000080730000}"/>
    <cellStyle name="SAPBEXHLevel3 15 2 2 3 3 2 2" xfId="36734" xr:uid="{00000000-0005-0000-0000-000081730000}"/>
    <cellStyle name="SAPBEXHLevel3 15 2 2 3 4" xfId="21226" xr:uid="{00000000-0005-0000-0000-000082730000}"/>
    <cellStyle name="SAPBEXHLevel3 15 2 2 3 4 2" xfId="33977" xr:uid="{00000000-0005-0000-0000-000083730000}"/>
    <cellStyle name="SAPBEXHLevel3 15 2 2 4" xfId="15237" xr:uid="{00000000-0005-0000-0000-000084730000}"/>
    <cellStyle name="SAPBEXHLevel3 15 2 2 4 2" xfId="28408" xr:uid="{00000000-0005-0000-0000-000085730000}"/>
    <cellStyle name="SAPBEXHLevel3 15 2 2 4 2 2" xfId="41159" xr:uid="{00000000-0005-0000-0000-000086730000}"/>
    <cellStyle name="SAPBEXHLevel3 15 2 2 5" xfId="10814" xr:uid="{00000000-0005-0000-0000-000087730000}"/>
    <cellStyle name="SAPBEXHLevel3 15 2 2 5 2" xfId="23985" xr:uid="{00000000-0005-0000-0000-000088730000}"/>
    <cellStyle name="SAPBEXHLevel3 15 2 2 5 2 2" xfId="36736" xr:uid="{00000000-0005-0000-0000-000089730000}"/>
    <cellStyle name="SAPBEXHLevel3 15 2 2 6" xfId="21224" xr:uid="{00000000-0005-0000-0000-00008A730000}"/>
    <cellStyle name="SAPBEXHLevel3 15 2 2 6 2" xfId="33975" xr:uid="{00000000-0005-0000-0000-00008B730000}"/>
    <cellStyle name="SAPBEXHLevel3 15 2 3" xfId="7413" xr:uid="{00000000-0005-0000-0000-00008C730000}"/>
    <cellStyle name="SAPBEXHLevel3 15 2 3 2" xfId="15240" xr:uid="{00000000-0005-0000-0000-00008D730000}"/>
    <cellStyle name="SAPBEXHLevel3 15 2 3 2 2" xfId="28411" xr:uid="{00000000-0005-0000-0000-00008E730000}"/>
    <cellStyle name="SAPBEXHLevel3 15 2 3 2 2 2" xfId="41162" xr:uid="{00000000-0005-0000-0000-00008F730000}"/>
    <cellStyle name="SAPBEXHLevel3 15 2 3 3" xfId="10811" xr:uid="{00000000-0005-0000-0000-000090730000}"/>
    <cellStyle name="SAPBEXHLevel3 15 2 3 3 2" xfId="23982" xr:uid="{00000000-0005-0000-0000-000091730000}"/>
    <cellStyle name="SAPBEXHLevel3 15 2 3 3 2 2" xfId="36733" xr:uid="{00000000-0005-0000-0000-000092730000}"/>
    <cellStyle name="SAPBEXHLevel3 15 2 3 4" xfId="21227" xr:uid="{00000000-0005-0000-0000-000093730000}"/>
    <cellStyle name="SAPBEXHLevel3 15 2 3 4 2" xfId="33978" xr:uid="{00000000-0005-0000-0000-000094730000}"/>
    <cellStyle name="SAPBEXHLevel3 15 2 4" xfId="7414" xr:uid="{00000000-0005-0000-0000-000095730000}"/>
    <cellStyle name="SAPBEXHLevel3 15 2 4 2" xfId="15241" xr:uid="{00000000-0005-0000-0000-000096730000}"/>
    <cellStyle name="SAPBEXHLevel3 15 2 4 2 2" xfId="28412" xr:uid="{00000000-0005-0000-0000-000097730000}"/>
    <cellStyle name="SAPBEXHLevel3 15 2 4 2 2 2" xfId="41163" xr:uid="{00000000-0005-0000-0000-000098730000}"/>
    <cellStyle name="SAPBEXHLevel3 15 2 4 3" xfId="10810" xr:uid="{00000000-0005-0000-0000-000099730000}"/>
    <cellStyle name="SAPBEXHLevel3 15 2 4 3 2" xfId="23981" xr:uid="{00000000-0005-0000-0000-00009A730000}"/>
    <cellStyle name="SAPBEXHLevel3 15 2 4 3 2 2" xfId="36732" xr:uid="{00000000-0005-0000-0000-00009B730000}"/>
    <cellStyle name="SAPBEXHLevel3 15 2 4 4" xfId="21228" xr:uid="{00000000-0005-0000-0000-00009C730000}"/>
    <cellStyle name="SAPBEXHLevel3 15 2 4 4 2" xfId="33979" xr:uid="{00000000-0005-0000-0000-00009D730000}"/>
    <cellStyle name="SAPBEXHLevel3 15 2 5" xfId="15236" xr:uid="{00000000-0005-0000-0000-00009E730000}"/>
    <cellStyle name="SAPBEXHLevel3 15 2 5 2" xfId="28407" xr:uid="{00000000-0005-0000-0000-00009F730000}"/>
    <cellStyle name="SAPBEXHLevel3 15 2 5 2 2" xfId="41158" xr:uid="{00000000-0005-0000-0000-0000A0730000}"/>
    <cellStyle name="SAPBEXHLevel3 15 2 6" xfId="10815" xr:uid="{00000000-0005-0000-0000-0000A1730000}"/>
    <cellStyle name="SAPBEXHLevel3 15 2 6 2" xfId="23986" xr:uid="{00000000-0005-0000-0000-0000A2730000}"/>
    <cellStyle name="SAPBEXHLevel3 15 2 6 2 2" xfId="36737" xr:uid="{00000000-0005-0000-0000-0000A3730000}"/>
    <cellStyle name="SAPBEXHLevel3 15 2 7" xfId="21223" xr:uid="{00000000-0005-0000-0000-0000A4730000}"/>
    <cellStyle name="SAPBEXHLevel3 15 2 7 2" xfId="33974" xr:uid="{00000000-0005-0000-0000-0000A5730000}"/>
    <cellStyle name="SAPBEXHLevel3 15 3" xfId="7415" xr:uid="{00000000-0005-0000-0000-0000A6730000}"/>
    <cellStyle name="SAPBEXHLevel3 15 3 2" xfId="7416" xr:uid="{00000000-0005-0000-0000-0000A7730000}"/>
    <cellStyle name="SAPBEXHLevel3 15 3 2 2" xfId="15243" xr:uid="{00000000-0005-0000-0000-0000A8730000}"/>
    <cellStyle name="SAPBEXHLevel3 15 3 2 2 2" xfId="28414" xr:uid="{00000000-0005-0000-0000-0000A9730000}"/>
    <cellStyle name="SAPBEXHLevel3 15 3 2 2 2 2" xfId="41165" xr:uid="{00000000-0005-0000-0000-0000AA730000}"/>
    <cellStyle name="SAPBEXHLevel3 15 3 2 3" xfId="10808" xr:uid="{00000000-0005-0000-0000-0000AB730000}"/>
    <cellStyle name="SAPBEXHLevel3 15 3 2 3 2" xfId="23979" xr:uid="{00000000-0005-0000-0000-0000AC730000}"/>
    <cellStyle name="SAPBEXHLevel3 15 3 2 3 2 2" xfId="36730" xr:uid="{00000000-0005-0000-0000-0000AD730000}"/>
    <cellStyle name="SAPBEXHLevel3 15 3 2 4" xfId="21230" xr:uid="{00000000-0005-0000-0000-0000AE730000}"/>
    <cellStyle name="SAPBEXHLevel3 15 3 2 4 2" xfId="33981" xr:uid="{00000000-0005-0000-0000-0000AF730000}"/>
    <cellStyle name="SAPBEXHLevel3 15 3 3" xfId="7417" xr:uid="{00000000-0005-0000-0000-0000B0730000}"/>
    <cellStyle name="SAPBEXHLevel3 15 3 3 2" xfId="15244" xr:uid="{00000000-0005-0000-0000-0000B1730000}"/>
    <cellStyle name="SAPBEXHLevel3 15 3 3 2 2" xfId="28415" xr:uid="{00000000-0005-0000-0000-0000B2730000}"/>
    <cellStyle name="SAPBEXHLevel3 15 3 3 2 2 2" xfId="41166" xr:uid="{00000000-0005-0000-0000-0000B3730000}"/>
    <cellStyle name="SAPBEXHLevel3 15 3 3 3" xfId="10807" xr:uid="{00000000-0005-0000-0000-0000B4730000}"/>
    <cellStyle name="SAPBEXHLevel3 15 3 3 3 2" xfId="23978" xr:uid="{00000000-0005-0000-0000-0000B5730000}"/>
    <cellStyle name="SAPBEXHLevel3 15 3 3 3 2 2" xfId="36729" xr:uid="{00000000-0005-0000-0000-0000B6730000}"/>
    <cellStyle name="SAPBEXHLevel3 15 3 3 4" xfId="21231" xr:uid="{00000000-0005-0000-0000-0000B7730000}"/>
    <cellStyle name="SAPBEXHLevel3 15 3 3 4 2" xfId="33982" xr:uid="{00000000-0005-0000-0000-0000B8730000}"/>
    <cellStyle name="SAPBEXHLevel3 15 3 4" xfId="15242" xr:uid="{00000000-0005-0000-0000-0000B9730000}"/>
    <cellStyle name="SAPBEXHLevel3 15 3 4 2" xfId="28413" xr:uid="{00000000-0005-0000-0000-0000BA730000}"/>
    <cellStyle name="SAPBEXHLevel3 15 3 4 2 2" xfId="41164" xr:uid="{00000000-0005-0000-0000-0000BB730000}"/>
    <cellStyle name="SAPBEXHLevel3 15 3 5" xfId="10809" xr:uid="{00000000-0005-0000-0000-0000BC730000}"/>
    <cellStyle name="SAPBEXHLevel3 15 3 5 2" xfId="23980" xr:uid="{00000000-0005-0000-0000-0000BD730000}"/>
    <cellStyle name="SAPBEXHLevel3 15 3 5 2 2" xfId="36731" xr:uid="{00000000-0005-0000-0000-0000BE730000}"/>
    <cellStyle name="SAPBEXHLevel3 15 3 6" xfId="21229" xr:uid="{00000000-0005-0000-0000-0000BF730000}"/>
    <cellStyle name="SAPBEXHLevel3 15 3 6 2" xfId="33980" xr:uid="{00000000-0005-0000-0000-0000C0730000}"/>
    <cellStyle name="SAPBEXHLevel3 15 4" xfId="7418" xr:uid="{00000000-0005-0000-0000-0000C1730000}"/>
    <cellStyle name="SAPBEXHLevel3 15 4 2" xfId="15245" xr:uid="{00000000-0005-0000-0000-0000C2730000}"/>
    <cellStyle name="SAPBEXHLevel3 15 4 2 2" xfId="28416" xr:uid="{00000000-0005-0000-0000-0000C3730000}"/>
    <cellStyle name="SAPBEXHLevel3 15 4 2 2 2" xfId="41167" xr:uid="{00000000-0005-0000-0000-0000C4730000}"/>
    <cellStyle name="SAPBEXHLevel3 15 4 3" xfId="10806" xr:uid="{00000000-0005-0000-0000-0000C5730000}"/>
    <cellStyle name="SAPBEXHLevel3 15 4 3 2" xfId="23977" xr:uid="{00000000-0005-0000-0000-0000C6730000}"/>
    <cellStyle name="SAPBEXHLevel3 15 4 3 2 2" xfId="36728" xr:uid="{00000000-0005-0000-0000-0000C7730000}"/>
    <cellStyle name="SAPBEXHLevel3 15 4 4" xfId="21232" xr:uid="{00000000-0005-0000-0000-0000C8730000}"/>
    <cellStyle name="SAPBEXHLevel3 15 4 4 2" xfId="33983" xr:uid="{00000000-0005-0000-0000-0000C9730000}"/>
    <cellStyle name="SAPBEXHLevel3 15 5" xfId="7419" xr:uid="{00000000-0005-0000-0000-0000CA730000}"/>
    <cellStyle name="SAPBEXHLevel3 15 5 2" xfId="15246" xr:uid="{00000000-0005-0000-0000-0000CB730000}"/>
    <cellStyle name="SAPBEXHLevel3 15 5 2 2" xfId="28417" xr:uid="{00000000-0005-0000-0000-0000CC730000}"/>
    <cellStyle name="SAPBEXHLevel3 15 5 2 2 2" xfId="41168" xr:uid="{00000000-0005-0000-0000-0000CD730000}"/>
    <cellStyle name="SAPBEXHLevel3 15 5 3" xfId="10805" xr:uid="{00000000-0005-0000-0000-0000CE730000}"/>
    <cellStyle name="SAPBEXHLevel3 15 5 3 2" xfId="23976" xr:uid="{00000000-0005-0000-0000-0000CF730000}"/>
    <cellStyle name="SAPBEXHLevel3 15 5 3 2 2" xfId="36727" xr:uid="{00000000-0005-0000-0000-0000D0730000}"/>
    <cellStyle name="SAPBEXHLevel3 15 5 4" xfId="21233" xr:uid="{00000000-0005-0000-0000-0000D1730000}"/>
    <cellStyle name="SAPBEXHLevel3 15 5 4 2" xfId="33984" xr:uid="{00000000-0005-0000-0000-0000D2730000}"/>
    <cellStyle name="SAPBEXHLevel3 15 6" xfId="15235" xr:uid="{00000000-0005-0000-0000-0000D3730000}"/>
    <cellStyle name="SAPBEXHLevel3 15 6 2" xfId="28406" xr:uid="{00000000-0005-0000-0000-0000D4730000}"/>
    <cellStyle name="SAPBEXHLevel3 15 6 2 2" xfId="41157" xr:uid="{00000000-0005-0000-0000-0000D5730000}"/>
    <cellStyle name="SAPBEXHLevel3 15 7" xfId="10816" xr:uid="{00000000-0005-0000-0000-0000D6730000}"/>
    <cellStyle name="SAPBEXHLevel3 15 7 2" xfId="23987" xr:uid="{00000000-0005-0000-0000-0000D7730000}"/>
    <cellStyle name="SAPBEXHLevel3 15 7 2 2" xfId="36738" xr:uid="{00000000-0005-0000-0000-0000D8730000}"/>
    <cellStyle name="SAPBEXHLevel3 15 8" xfId="21222" xr:uid="{00000000-0005-0000-0000-0000D9730000}"/>
    <cellStyle name="SAPBEXHLevel3 15 8 2" xfId="33973" xr:uid="{00000000-0005-0000-0000-0000DA730000}"/>
    <cellStyle name="SAPBEXHLevel3 16" xfId="7420" xr:uid="{00000000-0005-0000-0000-0000DB730000}"/>
    <cellStyle name="SAPBEXHLevel3 16 2" xfId="7421" xr:uid="{00000000-0005-0000-0000-0000DC730000}"/>
    <cellStyle name="SAPBEXHLevel3 16 2 2" xfId="7422" xr:uid="{00000000-0005-0000-0000-0000DD730000}"/>
    <cellStyle name="SAPBEXHLevel3 16 2 2 2" xfId="7423" xr:uid="{00000000-0005-0000-0000-0000DE730000}"/>
    <cellStyle name="SAPBEXHLevel3 16 2 2 2 2" xfId="15250" xr:uid="{00000000-0005-0000-0000-0000DF730000}"/>
    <cellStyle name="SAPBEXHLevel3 16 2 2 2 2 2" xfId="28421" xr:uid="{00000000-0005-0000-0000-0000E0730000}"/>
    <cellStyle name="SAPBEXHLevel3 16 2 2 2 2 2 2" xfId="41172" xr:uid="{00000000-0005-0000-0000-0000E1730000}"/>
    <cellStyle name="SAPBEXHLevel3 16 2 2 2 3" xfId="10801" xr:uid="{00000000-0005-0000-0000-0000E2730000}"/>
    <cellStyle name="SAPBEXHLevel3 16 2 2 2 3 2" xfId="23972" xr:uid="{00000000-0005-0000-0000-0000E3730000}"/>
    <cellStyle name="SAPBEXHLevel3 16 2 2 2 3 2 2" xfId="36723" xr:uid="{00000000-0005-0000-0000-0000E4730000}"/>
    <cellStyle name="SAPBEXHLevel3 16 2 2 2 4" xfId="21237" xr:uid="{00000000-0005-0000-0000-0000E5730000}"/>
    <cellStyle name="SAPBEXHLevel3 16 2 2 2 4 2" xfId="33988" xr:uid="{00000000-0005-0000-0000-0000E6730000}"/>
    <cellStyle name="SAPBEXHLevel3 16 2 2 3" xfId="7424" xr:uid="{00000000-0005-0000-0000-0000E7730000}"/>
    <cellStyle name="SAPBEXHLevel3 16 2 2 3 2" xfId="15251" xr:uid="{00000000-0005-0000-0000-0000E8730000}"/>
    <cellStyle name="SAPBEXHLevel3 16 2 2 3 2 2" xfId="28422" xr:uid="{00000000-0005-0000-0000-0000E9730000}"/>
    <cellStyle name="SAPBEXHLevel3 16 2 2 3 2 2 2" xfId="41173" xr:uid="{00000000-0005-0000-0000-0000EA730000}"/>
    <cellStyle name="SAPBEXHLevel3 16 2 2 3 3" xfId="10800" xr:uid="{00000000-0005-0000-0000-0000EB730000}"/>
    <cellStyle name="SAPBEXHLevel3 16 2 2 3 3 2" xfId="23971" xr:uid="{00000000-0005-0000-0000-0000EC730000}"/>
    <cellStyle name="SAPBEXHLevel3 16 2 2 3 3 2 2" xfId="36722" xr:uid="{00000000-0005-0000-0000-0000ED730000}"/>
    <cellStyle name="SAPBEXHLevel3 16 2 2 3 4" xfId="21238" xr:uid="{00000000-0005-0000-0000-0000EE730000}"/>
    <cellStyle name="SAPBEXHLevel3 16 2 2 3 4 2" xfId="33989" xr:uid="{00000000-0005-0000-0000-0000EF730000}"/>
    <cellStyle name="SAPBEXHLevel3 16 2 2 4" xfId="15249" xr:uid="{00000000-0005-0000-0000-0000F0730000}"/>
    <cellStyle name="SAPBEXHLevel3 16 2 2 4 2" xfId="28420" xr:uid="{00000000-0005-0000-0000-0000F1730000}"/>
    <cellStyle name="SAPBEXHLevel3 16 2 2 4 2 2" xfId="41171" xr:uid="{00000000-0005-0000-0000-0000F2730000}"/>
    <cellStyle name="SAPBEXHLevel3 16 2 2 5" xfId="10802" xr:uid="{00000000-0005-0000-0000-0000F3730000}"/>
    <cellStyle name="SAPBEXHLevel3 16 2 2 5 2" xfId="23973" xr:uid="{00000000-0005-0000-0000-0000F4730000}"/>
    <cellStyle name="SAPBEXHLevel3 16 2 2 5 2 2" xfId="36724" xr:uid="{00000000-0005-0000-0000-0000F5730000}"/>
    <cellStyle name="SAPBEXHLevel3 16 2 2 6" xfId="21236" xr:uid="{00000000-0005-0000-0000-0000F6730000}"/>
    <cellStyle name="SAPBEXHLevel3 16 2 2 6 2" xfId="33987" xr:uid="{00000000-0005-0000-0000-0000F7730000}"/>
    <cellStyle name="SAPBEXHLevel3 16 2 3" xfId="7425" xr:uid="{00000000-0005-0000-0000-0000F8730000}"/>
    <cellStyle name="SAPBEXHLevel3 16 2 3 2" xfId="15252" xr:uid="{00000000-0005-0000-0000-0000F9730000}"/>
    <cellStyle name="SAPBEXHLevel3 16 2 3 2 2" xfId="28423" xr:uid="{00000000-0005-0000-0000-0000FA730000}"/>
    <cellStyle name="SAPBEXHLevel3 16 2 3 2 2 2" xfId="41174" xr:uid="{00000000-0005-0000-0000-0000FB730000}"/>
    <cellStyle name="SAPBEXHLevel3 16 2 3 3" xfId="10799" xr:uid="{00000000-0005-0000-0000-0000FC730000}"/>
    <cellStyle name="SAPBEXHLevel3 16 2 3 3 2" xfId="23970" xr:uid="{00000000-0005-0000-0000-0000FD730000}"/>
    <cellStyle name="SAPBEXHLevel3 16 2 3 3 2 2" xfId="36721" xr:uid="{00000000-0005-0000-0000-0000FE730000}"/>
    <cellStyle name="SAPBEXHLevel3 16 2 3 4" xfId="21239" xr:uid="{00000000-0005-0000-0000-0000FF730000}"/>
    <cellStyle name="SAPBEXHLevel3 16 2 3 4 2" xfId="33990" xr:uid="{00000000-0005-0000-0000-000000740000}"/>
    <cellStyle name="SAPBEXHLevel3 16 2 4" xfId="7426" xr:uid="{00000000-0005-0000-0000-000001740000}"/>
    <cellStyle name="SAPBEXHLevel3 16 2 4 2" xfId="15253" xr:uid="{00000000-0005-0000-0000-000002740000}"/>
    <cellStyle name="SAPBEXHLevel3 16 2 4 2 2" xfId="28424" xr:uid="{00000000-0005-0000-0000-000003740000}"/>
    <cellStyle name="SAPBEXHLevel3 16 2 4 2 2 2" xfId="41175" xr:uid="{00000000-0005-0000-0000-000004740000}"/>
    <cellStyle name="SAPBEXHLevel3 16 2 4 3" xfId="10798" xr:uid="{00000000-0005-0000-0000-000005740000}"/>
    <cellStyle name="SAPBEXHLevel3 16 2 4 3 2" xfId="23969" xr:uid="{00000000-0005-0000-0000-000006740000}"/>
    <cellStyle name="SAPBEXHLevel3 16 2 4 3 2 2" xfId="36720" xr:uid="{00000000-0005-0000-0000-000007740000}"/>
    <cellStyle name="SAPBEXHLevel3 16 2 4 4" xfId="21240" xr:uid="{00000000-0005-0000-0000-000008740000}"/>
    <cellStyle name="SAPBEXHLevel3 16 2 4 4 2" xfId="33991" xr:uid="{00000000-0005-0000-0000-000009740000}"/>
    <cellStyle name="SAPBEXHLevel3 16 2 5" xfId="15248" xr:uid="{00000000-0005-0000-0000-00000A740000}"/>
    <cellStyle name="SAPBEXHLevel3 16 2 5 2" xfId="28419" xr:uid="{00000000-0005-0000-0000-00000B740000}"/>
    <cellStyle name="SAPBEXHLevel3 16 2 5 2 2" xfId="41170" xr:uid="{00000000-0005-0000-0000-00000C740000}"/>
    <cellStyle name="SAPBEXHLevel3 16 2 6" xfId="10803" xr:uid="{00000000-0005-0000-0000-00000D740000}"/>
    <cellStyle name="SAPBEXHLevel3 16 2 6 2" xfId="23974" xr:uid="{00000000-0005-0000-0000-00000E740000}"/>
    <cellStyle name="SAPBEXHLevel3 16 2 6 2 2" xfId="36725" xr:uid="{00000000-0005-0000-0000-00000F740000}"/>
    <cellStyle name="SAPBEXHLevel3 16 2 7" xfId="21235" xr:uid="{00000000-0005-0000-0000-000010740000}"/>
    <cellStyle name="SAPBEXHLevel3 16 2 7 2" xfId="33986" xr:uid="{00000000-0005-0000-0000-000011740000}"/>
    <cellStyle name="SAPBEXHLevel3 16 3" xfId="7427" xr:uid="{00000000-0005-0000-0000-000012740000}"/>
    <cellStyle name="SAPBEXHLevel3 16 3 2" xfId="7428" xr:uid="{00000000-0005-0000-0000-000013740000}"/>
    <cellStyle name="SAPBEXHLevel3 16 3 2 2" xfId="15255" xr:uid="{00000000-0005-0000-0000-000014740000}"/>
    <cellStyle name="SAPBEXHLevel3 16 3 2 2 2" xfId="28426" xr:uid="{00000000-0005-0000-0000-000015740000}"/>
    <cellStyle name="SAPBEXHLevel3 16 3 2 2 2 2" xfId="41177" xr:uid="{00000000-0005-0000-0000-000016740000}"/>
    <cellStyle name="SAPBEXHLevel3 16 3 2 3" xfId="10796" xr:uid="{00000000-0005-0000-0000-000017740000}"/>
    <cellStyle name="SAPBEXHLevel3 16 3 2 3 2" xfId="23967" xr:uid="{00000000-0005-0000-0000-000018740000}"/>
    <cellStyle name="SAPBEXHLevel3 16 3 2 3 2 2" xfId="36718" xr:uid="{00000000-0005-0000-0000-000019740000}"/>
    <cellStyle name="SAPBEXHLevel3 16 3 2 4" xfId="21242" xr:uid="{00000000-0005-0000-0000-00001A740000}"/>
    <cellStyle name="SAPBEXHLevel3 16 3 2 4 2" xfId="33993" xr:uid="{00000000-0005-0000-0000-00001B740000}"/>
    <cellStyle name="SAPBEXHLevel3 16 3 3" xfId="7429" xr:uid="{00000000-0005-0000-0000-00001C740000}"/>
    <cellStyle name="SAPBEXHLevel3 16 3 3 2" xfId="15256" xr:uid="{00000000-0005-0000-0000-00001D740000}"/>
    <cellStyle name="SAPBEXHLevel3 16 3 3 2 2" xfId="28427" xr:uid="{00000000-0005-0000-0000-00001E740000}"/>
    <cellStyle name="SAPBEXHLevel3 16 3 3 2 2 2" xfId="41178" xr:uid="{00000000-0005-0000-0000-00001F740000}"/>
    <cellStyle name="SAPBEXHLevel3 16 3 3 3" xfId="10795" xr:uid="{00000000-0005-0000-0000-000020740000}"/>
    <cellStyle name="SAPBEXHLevel3 16 3 3 3 2" xfId="23966" xr:uid="{00000000-0005-0000-0000-000021740000}"/>
    <cellStyle name="SAPBEXHLevel3 16 3 3 3 2 2" xfId="36717" xr:uid="{00000000-0005-0000-0000-000022740000}"/>
    <cellStyle name="SAPBEXHLevel3 16 3 3 4" xfId="21243" xr:uid="{00000000-0005-0000-0000-000023740000}"/>
    <cellStyle name="SAPBEXHLevel3 16 3 3 4 2" xfId="33994" xr:uid="{00000000-0005-0000-0000-000024740000}"/>
    <cellStyle name="SAPBEXHLevel3 16 3 4" xfId="15254" xr:uid="{00000000-0005-0000-0000-000025740000}"/>
    <cellStyle name="SAPBEXHLevel3 16 3 4 2" xfId="28425" xr:uid="{00000000-0005-0000-0000-000026740000}"/>
    <cellStyle name="SAPBEXHLevel3 16 3 4 2 2" xfId="41176" xr:uid="{00000000-0005-0000-0000-000027740000}"/>
    <cellStyle name="SAPBEXHLevel3 16 3 5" xfId="10797" xr:uid="{00000000-0005-0000-0000-000028740000}"/>
    <cellStyle name="SAPBEXHLevel3 16 3 5 2" xfId="23968" xr:uid="{00000000-0005-0000-0000-000029740000}"/>
    <cellStyle name="SAPBEXHLevel3 16 3 5 2 2" xfId="36719" xr:uid="{00000000-0005-0000-0000-00002A740000}"/>
    <cellStyle name="SAPBEXHLevel3 16 3 6" xfId="21241" xr:uid="{00000000-0005-0000-0000-00002B740000}"/>
    <cellStyle name="SAPBEXHLevel3 16 3 6 2" xfId="33992" xr:uid="{00000000-0005-0000-0000-00002C740000}"/>
    <cellStyle name="SAPBEXHLevel3 16 4" xfId="7430" xr:uid="{00000000-0005-0000-0000-00002D740000}"/>
    <cellStyle name="SAPBEXHLevel3 16 4 2" xfId="15257" xr:uid="{00000000-0005-0000-0000-00002E740000}"/>
    <cellStyle name="SAPBEXHLevel3 16 4 2 2" xfId="28428" xr:uid="{00000000-0005-0000-0000-00002F740000}"/>
    <cellStyle name="SAPBEXHLevel3 16 4 2 2 2" xfId="41179" xr:uid="{00000000-0005-0000-0000-000030740000}"/>
    <cellStyle name="SAPBEXHLevel3 16 4 3" xfId="10794" xr:uid="{00000000-0005-0000-0000-000031740000}"/>
    <cellStyle name="SAPBEXHLevel3 16 4 3 2" xfId="23965" xr:uid="{00000000-0005-0000-0000-000032740000}"/>
    <cellStyle name="SAPBEXHLevel3 16 4 3 2 2" xfId="36716" xr:uid="{00000000-0005-0000-0000-000033740000}"/>
    <cellStyle name="SAPBEXHLevel3 16 4 4" xfId="21244" xr:uid="{00000000-0005-0000-0000-000034740000}"/>
    <cellStyle name="SAPBEXHLevel3 16 4 4 2" xfId="33995" xr:uid="{00000000-0005-0000-0000-000035740000}"/>
    <cellStyle name="SAPBEXHLevel3 16 5" xfId="7431" xr:uid="{00000000-0005-0000-0000-000036740000}"/>
    <cellStyle name="SAPBEXHLevel3 16 5 2" xfId="15258" xr:uid="{00000000-0005-0000-0000-000037740000}"/>
    <cellStyle name="SAPBEXHLevel3 16 5 2 2" xfId="28429" xr:uid="{00000000-0005-0000-0000-000038740000}"/>
    <cellStyle name="SAPBEXHLevel3 16 5 2 2 2" xfId="41180" xr:uid="{00000000-0005-0000-0000-000039740000}"/>
    <cellStyle name="SAPBEXHLevel3 16 5 3" xfId="10793" xr:uid="{00000000-0005-0000-0000-00003A740000}"/>
    <cellStyle name="SAPBEXHLevel3 16 5 3 2" xfId="23964" xr:uid="{00000000-0005-0000-0000-00003B740000}"/>
    <cellStyle name="SAPBEXHLevel3 16 5 3 2 2" xfId="36715" xr:uid="{00000000-0005-0000-0000-00003C740000}"/>
    <cellStyle name="SAPBEXHLevel3 16 5 4" xfId="21245" xr:uid="{00000000-0005-0000-0000-00003D740000}"/>
    <cellStyle name="SAPBEXHLevel3 16 5 4 2" xfId="33996" xr:uid="{00000000-0005-0000-0000-00003E740000}"/>
    <cellStyle name="SAPBEXHLevel3 16 6" xfId="15247" xr:uid="{00000000-0005-0000-0000-00003F740000}"/>
    <cellStyle name="SAPBEXHLevel3 16 6 2" xfId="28418" xr:uid="{00000000-0005-0000-0000-000040740000}"/>
    <cellStyle name="SAPBEXHLevel3 16 6 2 2" xfId="41169" xr:uid="{00000000-0005-0000-0000-000041740000}"/>
    <cellStyle name="SAPBEXHLevel3 16 7" xfId="10804" xr:uid="{00000000-0005-0000-0000-000042740000}"/>
    <cellStyle name="SAPBEXHLevel3 16 7 2" xfId="23975" xr:uid="{00000000-0005-0000-0000-000043740000}"/>
    <cellStyle name="SAPBEXHLevel3 16 7 2 2" xfId="36726" xr:uid="{00000000-0005-0000-0000-000044740000}"/>
    <cellStyle name="SAPBEXHLevel3 16 8" xfId="21234" xr:uid="{00000000-0005-0000-0000-000045740000}"/>
    <cellStyle name="SAPBEXHLevel3 16 8 2" xfId="33985" xr:uid="{00000000-0005-0000-0000-000046740000}"/>
    <cellStyle name="SAPBEXHLevel3 17" xfId="7432" xr:uid="{00000000-0005-0000-0000-000047740000}"/>
    <cellStyle name="SAPBEXHLevel3 17 2" xfId="7433" xr:uid="{00000000-0005-0000-0000-000048740000}"/>
    <cellStyle name="SAPBEXHLevel3 17 2 2" xfId="7434" xr:uid="{00000000-0005-0000-0000-000049740000}"/>
    <cellStyle name="SAPBEXHLevel3 17 2 2 2" xfId="7435" xr:uid="{00000000-0005-0000-0000-00004A740000}"/>
    <cellStyle name="SAPBEXHLevel3 17 2 2 2 2" xfId="15262" xr:uid="{00000000-0005-0000-0000-00004B740000}"/>
    <cellStyle name="SAPBEXHLevel3 17 2 2 2 2 2" xfId="28433" xr:uid="{00000000-0005-0000-0000-00004C740000}"/>
    <cellStyle name="SAPBEXHLevel3 17 2 2 2 2 2 2" xfId="41184" xr:uid="{00000000-0005-0000-0000-00004D740000}"/>
    <cellStyle name="SAPBEXHLevel3 17 2 2 2 3" xfId="10789" xr:uid="{00000000-0005-0000-0000-00004E740000}"/>
    <cellStyle name="SAPBEXHLevel3 17 2 2 2 3 2" xfId="23960" xr:uid="{00000000-0005-0000-0000-00004F740000}"/>
    <cellStyle name="SAPBEXHLevel3 17 2 2 2 3 2 2" xfId="36711" xr:uid="{00000000-0005-0000-0000-000050740000}"/>
    <cellStyle name="SAPBEXHLevel3 17 2 2 2 4" xfId="21249" xr:uid="{00000000-0005-0000-0000-000051740000}"/>
    <cellStyle name="SAPBEXHLevel3 17 2 2 2 4 2" xfId="34000" xr:uid="{00000000-0005-0000-0000-000052740000}"/>
    <cellStyle name="SAPBEXHLevel3 17 2 2 3" xfId="7436" xr:uid="{00000000-0005-0000-0000-000053740000}"/>
    <cellStyle name="SAPBEXHLevel3 17 2 2 3 2" xfId="15263" xr:uid="{00000000-0005-0000-0000-000054740000}"/>
    <cellStyle name="SAPBEXHLevel3 17 2 2 3 2 2" xfId="28434" xr:uid="{00000000-0005-0000-0000-000055740000}"/>
    <cellStyle name="SAPBEXHLevel3 17 2 2 3 2 2 2" xfId="41185" xr:uid="{00000000-0005-0000-0000-000056740000}"/>
    <cellStyle name="SAPBEXHLevel3 17 2 2 3 3" xfId="10788" xr:uid="{00000000-0005-0000-0000-000057740000}"/>
    <cellStyle name="SAPBEXHLevel3 17 2 2 3 3 2" xfId="23959" xr:uid="{00000000-0005-0000-0000-000058740000}"/>
    <cellStyle name="SAPBEXHLevel3 17 2 2 3 3 2 2" xfId="36710" xr:uid="{00000000-0005-0000-0000-000059740000}"/>
    <cellStyle name="SAPBEXHLevel3 17 2 2 3 4" xfId="21250" xr:uid="{00000000-0005-0000-0000-00005A740000}"/>
    <cellStyle name="SAPBEXHLevel3 17 2 2 3 4 2" xfId="34001" xr:uid="{00000000-0005-0000-0000-00005B740000}"/>
    <cellStyle name="SAPBEXHLevel3 17 2 2 4" xfId="15261" xr:uid="{00000000-0005-0000-0000-00005C740000}"/>
    <cellStyle name="SAPBEXHLevel3 17 2 2 4 2" xfId="28432" xr:uid="{00000000-0005-0000-0000-00005D740000}"/>
    <cellStyle name="SAPBEXHLevel3 17 2 2 4 2 2" xfId="41183" xr:uid="{00000000-0005-0000-0000-00005E740000}"/>
    <cellStyle name="SAPBEXHLevel3 17 2 2 5" xfId="10790" xr:uid="{00000000-0005-0000-0000-00005F740000}"/>
    <cellStyle name="SAPBEXHLevel3 17 2 2 5 2" xfId="23961" xr:uid="{00000000-0005-0000-0000-000060740000}"/>
    <cellStyle name="SAPBEXHLevel3 17 2 2 5 2 2" xfId="36712" xr:uid="{00000000-0005-0000-0000-000061740000}"/>
    <cellStyle name="SAPBEXHLevel3 17 2 2 6" xfId="21248" xr:uid="{00000000-0005-0000-0000-000062740000}"/>
    <cellStyle name="SAPBEXHLevel3 17 2 2 6 2" xfId="33999" xr:uid="{00000000-0005-0000-0000-000063740000}"/>
    <cellStyle name="SAPBEXHLevel3 17 2 3" xfId="7437" xr:uid="{00000000-0005-0000-0000-000064740000}"/>
    <cellStyle name="SAPBEXHLevel3 17 2 3 2" xfId="15264" xr:uid="{00000000-0005-0000-0000-000065740000}"/>
    <cellStyle name="SAPBEXHLevel3 17 2 3 2 2" xfId="28435" xr:uid="{00000000-0005-0000-0000-000066740000}"/>
    <cellStyle name="SAPBEXHLevel3 17 2 3 2 2 2" xfId="41186" xr:uid="{00000000-0005-0000-0000-000067740000}"/>
    <cellStyle name="SAPBEXHLevel3 17 2 3 3" xfId="10787" xr:uid="{00000000-0005-0000-0000-000068740000}"/>
    <cellStyle name="SAPBEXHLevel3 17 2 3 3 2" xfId="23958" xr:uid="{00000000-0005-0000-0000-000069740000}"/>
    <cellStyle name="SAPBEXHLevel3 17 2 3 3 2 2" xfId="36709" xr:uid="{00000000-0005-0000-0000-00006A740000}"/>
    <cellStyle name="SAPBEXHLevel3 17 2 3 4" xfId="21251" xr:uid="{00000000-0005-0000-0000-00006B740000}"/>
    <cellStyle name="SAPBEXHLevel3 17 2 3 4 2" xfId="34002" xr:uid="{00000000-0005-0000-0000-00006C740000}"/>
    <cellStyle name="SAPBEXHLevel3 17 2 4" xfId="7438" xr:uid="{00000000-0005-0000-0000-00006D740000}"/>
    <cellStyle name="SAPBEXHLevel3 17 2 4 2" xfId="15265" xr:uid="{00000000-0005-0000-0000-00006E740000}"/>
    <cellStyle name="SAPBEXHLevel3 17 2 4 2 2" xfId="28436" xr:uid="{00000000-0005-0000-0000-00006F740000}"/>
    <cellStyle name="SAPBEXHLevel3 17 2 4 2 2 2" xfId="41187" xr:uid="{00000000-0005-0000-0000-000070740000}"/>
    <cellStyle name="SAPBEXHLevel3 17 2 4 3" xfId="10786" xr:uid="{00000000-0005-0000-0000-000071740000}"/>
    <cellStyle name="SAPBEXHLevel3 17 2 4 3 2" xfId="23957" xr:uid="{00000000-0005-0000-0000-000072740000}"/>
    <cellStyle name="SAPBEXHLevel3 17 2 4 3 2 2" xfId="36708" xr:uid="{00000000-0005-0000-0000-000073740000}"/>
    <cellStyle name="SAPBEXHLevel3 17 2 4 4" xfId="21252" xr:uid="{00000000-0005-0000-0000-000074740000}"/>
    <cellStyle name="SAPBEXHLevel3 17 2 4 4 2" xfId="34003" xr:uid="{00000000-0005-0000-0000-000075740000}"/>
    <cellStyle name="SAPBEXHLevel3 17 2 5" xfId="15260" xr:uid="{00000000-0005-0000-0000-000076740000}"/>
    <cellStyle name="SAPBEXHLevel3 17 2 5 2" xfId="28431" xr:uid="{00000000-0005-0000-0000-000077740000}"/>
    <cellStyle name="SAPBEXHLevel3 17 2 5 2 2" xfId="41182" xr:uid="{00000000-0005-0000-0000-000078740000}"/>
    <cellStyle name="SAPBEXHLevel3 17 2 6" xfId="10791" xr:uid="{00000000-0005-0000-0000-000079740000}"/>
    <cellStyle name="SAPBEXHLevel3 17 2 6 2" xfId="23962" xr:uid="{00000000-0005-0000-0000-00007A740000}"/>
    <cellStyle name="SAPBEXHLevel3 17 2 6 2 2" xfId="36713" xr:uid="{00000000-0005-0000-0000-00007B740000}"/>
    <cellStyle name="SAPBEXHLevel3 17 2 7" xfId="21247" xr:uid="{00000000-0005-0000-0000-00007C740000}"/>
    <cellStyle name="SAPBEXHLevel3 17 2 7 2" xfId="33998" xr:uid="{00000000-0005-0000-0000-00007D740000}"/>
    <cellStyle name="SAPBEXHLevel3 17 3" xfId="7439" xr:uid="{00000000-0005-0000-0000-00007E740000}"/>
    <cellStyle name="SAPBEXHLevel3 17 3 2" xfId="7440" xr:uid="{00000000-0005-0000-0000-00007F740000}"/>
    <cellStyle name="SAPBEXHLevel3 17 3 2 2" xfId="15267" xr:uid="{00000000-0005-0000-0000-000080740000}"/>
    <cellStyle name="SAPBEXHLevel3 17 3 2 2 2" xfId="28438" xr:uid="{00000000-0005-0000-0000-000081740000}"/>
    <cellStyle name="SAPBEXHLevel3 17 3 2 2 2 2" xfId="41189" xr:uid="{00000000-0005-0000-0000-000082740000}"/>
    <cellStyle name="SAPBEXHLevel3 17 3 2 3" xfId="10784" xr:uid="{00000000-0005-0000-0000-000083740000}"/>
    <cellStyle name="SAPBEXHLevel3 17 3 2 3 2" xfId="23955" xr:uid="{00000000-0005-0000-0000-000084740000}"/>
    <cellStyle name="SAPBEXHLevel3 17 3 2 3 2 2" xfId="36706" xr:uid="{00000000-0005-0000-0000-000085740000}"/>
    <cellStyle name="SAPBEXHLevel3 17 3 2 4" xfId="21254" xr:uid="{00000000-0005-0000-0000-000086740000}"/>
    <cellStyle name="SAPBEXHLevel3 17 3 2 4 2" xfId="34005" xr:uid="{00000000-0005-0000-0000-000087740000}"/>
    <cellStyle name="SAPBEXHLevel3 17 3 3" xfId="7441" xr:uid="{00000000-0005-0000-0000-000088740000}"/>
    <cellStyle name="SAPBEXHLevel3 17 3 3 2" xfId="15268" xr:uid="{00000000-0005-0000-0000-000089740000}"/>
    <cellStyle name="SAPBEXHLevel3 17 3 3 2 2" xfId="28439" xr:uid="{00000000-0005-0000-0000-00008A740000}"/>
    <cellStyle name="SAPBEXHLevel3 17 3 3 2 2 2" xfId="41190" xr:uid="{00000000-0005-0000-0000-00008B740000}"/>
    <cellStyle name="SAPBEXHLevel3 17 3 3 3" xfId="10783" xr:uid="{00000000-0005-0000-0000-00008C740000}"/>
    <cellStyle name="SAPBEXHLevel3 17 3 3 3 2" xfId="23954" xr:uid="{00000000-0005-0000-0000-00008D740000}"/>
    <cellStyle name="SAPBEXHLevel3 17 3 3 3 2 2" xfId="36705" xr:uid="{00000000-0005-0000-0000-00008E740000}"/>
    <cellStyle name="SAPBEXHLevel3 17 3 3 4" xfId="21255" xr:uid="{00000000-0005-0000-0000-00008F740000}"/>
    <cellStyle name="SAPBEXHLevel3 17 3 3 4 2" xfId="34006" xr:uid="{00000000-0005-0000-0000-000090740000}"/>
    <cellStyle name="SAPBEXHLevel3 17 3 4" xfId="15266" xr:uid="{00000000-0005-0000-0000-000091740000}"/>
    <cellStyle name="SAPBEXHLevel3 17 3 4 2" xfId="28437" xr:uid="{00000000-0005-0000-0000-000092740000}"/>
    <cellStyle name="SAPBEXHLevel3 17 3 4 2 2" xfId="41188" xr:uid="{00000000-0005-0000-0000-000093740000}"/>
    <cellStyle name="SAPBEXHLevel3 17 3 5" xfId="10785" xr:uid="{00000000-0005-0000-0000-000094740000}"/>
    <cellStyle name="SAPBEXHLevel3 17 3 5 2" xfId="23956" xr:uid="{00000000-0005-0000-0000-000095740000}"/>
    <cellStyle name="SAPBEXHLevel3 17 3 5 2 2" xfId="36707" xr:uid="{00000000-0005-0000-0000-000096740000}"/>
    <cellStyle name="SAPBEXHLevel3 17 3 6" xfId="21253" xr:uid="{00000000-0005-0000-0000-000097740000}"/>
    <cellStyle name="SAPBEXHLevel3 17 3 6 2" xfId="34004" xr:uid="{00000000-0005-0000-0000-000098740000}"/>
    <cellStyle name="SAPBEXHLevel3 17 4" xfId="7442" xr:uid="{00000000-0005-0000-0000-000099740000}"/>
    <cellStyle name="SAPBEXHLevel3 17 4 2" xfId="15269" xr:uid="{00000000-0005-0000-0000-00009A740000}"/>
    <cellStyle name="SAPBEXHLevel3 17 4 2 2" xfId="28440" xr:uid="{00000000-0005-0000-0000-00009B740000}"/>
    <cellStyle name="SAPBEXHLevel3 17 4 2 2 2" xfId="41191" xr:uid="{00000000-0005-0000-0000-00009C740000}"/>
    <cellStyle name="SAPBEXHLevel3 17 4 3" xfId="10782" xr:uid="{00000000-0005-0000-0000-00009D740000}"/>
    <cellStyle name="SAPBEXHLevel3 17 4 3 2" xfId="23953" xr:uid="{00000000-0005-0000-0000-00009E740000}"/>
    <cellStyle name="SAPBEXHLevel3 17 4 3 2 2" xfId="36704" xr:uid="{00000000-0005-0000-0000-00009F740000}"/>
    <cellStyle name="SAPBEXHLevel3 17 4 4" xfId="21256" xr:uid="{00000000-0005-0000-0000-0000A0740000}"/>
    <cellStyle name="SAPBEXHLevel3 17 4 4 2" xfId="34007" xr:uid="{00000000-0005-0000-0000-0000A1740000}"/>
    <cellStyle name="SAPBEXHLevel3 17 5" xfId="7443" xr:uid="{00000000-0005-0000-0000-0000A2740000}"/>
    <cellStyle name="SAPBEXHLevel3 17 5 2" xfId="15270" xr:uid="{00000000-0005-0000-0000-0000A3740000}"/>
    <cellStyle name="SAPBEXHLevel3 17 5 2 2" xfId="28441" xr:uid="{00000000-0005-0000-0000-0000A4740000}"/>
    <cellStyle name="SAPBEXHLevel3 17 5 2 2 2" xfId="41192" xr:uid="{00000000-0005-0000-0000-0000A5740000}"/>
    <cellStyle name="SAPBEXHLevel3 17 5 3" xfId="10781" xr:uid="{00000000-0005-0000-0000-0000A6740000}"/>
    <cellStyle name="SAPBEXHLevel3 17 5 3 2" xfId="23952" xr:uid="{00000000-0005-0000-0000-0000A7740000}"/>
    <cellStyle name="SAPBEXHLevel3 17 5 3 2 2" xfId="36703" xr:uid="{00000000-0005-0000-0000-0000A8740000}"/>
    <cellStyle name="SAPBEXHLevel3 17 5 4" xfId="21257" xr:uid="{00000000-0005-0000-0000-0000A9740000}"/>
    <cellStyle name="SAPBEXHLevel3 17 5 4 2" xfId="34008" xr:uid="{00000000-0005-0000-0000-0000AA740000}"/>
    <cellStyle name="SAPBEXHLevel3 17 6" xfId="15259" xr:uid="{00000000-0005-0000-0000-0000AB740000}"/>
    <cellStyle name="SAPBEXHLevel3 17 6 2" xfId="28430" xr:uid="{00000000-0005-0000-0000-0000AC740000}"/>
    <cellStyle name="SAPBEXHLevel3 17 6 2 2" xfId="41181" xr:uid="{00000000-0005-0000-0000-0000AD740000}"/>
    <cellStyle name="SAPBEXHLevel3 17 7" xfId="10792" xr:uid="{00000000-0005-0000-0000-0000AE740000}"/>
    <cellStyle name="SAPBEXHLevel3 17 7 2" xfId="23963" xr:uid="{00000000-0005-0000-0000-0000AF740000}"/>
    <cellStyle name="SAPBEXHLevel3 17 7 2 2" xfId="36714" xr:uid="{00000000-0005-0000-0000-0000B0740000}"/>
    <cellStyle name="SAPBEXHLevel3 17 8" xfId="21246" xr:uid="{00000000-0005-0000-0000-0000B1740000}"/>
    <cellStyle name="SAPBEXHLevel3 17 8 2" xfId="33997" xr:uid="{00000000-0005-0000-0000-0000B2740000}"/>
    <cellStyle name="SAPBEXHLevel3 18" xfId="7444" xr:uid="{00000000-0005-0000-0000-0000B3740000}"/>
    <cellStyle name="SAPBEXHLevel3 18 2" xfId="7445" xr:uid="{00000000-0005-0000-0000-0000B4740000}"/>
    <cellStyle name="SAPBEXHLevel3 18 2 2" xfId="7446" xr:uid="{00000000-0005-0000-0000-0000B5740000}"/>
    <cellStyle name="SAPBEXHLevel3 18 2 2 2" xfId="7447" xr:uid="{00000000-0005-0000-0000-0000B6740000}"/>
    <cellStyle name="SAPBEXHLevel3 18 2 2 2 2" xfId="15274" xr:uid="{00000000-0005-0000-0000-0000B7740000}"/>
    <cellStyle name="SAPBEXHLevel3 18 2 2 2 2 2" xfId="28445" xr:uid="{00000000-0005-0000-0000-0000B8740000}"/>
    <cellStyle name="SAPBEXHLevel3 18 2 2 2 2 2 2" xfId="41196" xr:uid="{00000000-0005-0000-0000-0000B9740000}"/>
    <cellStyle name="SAPBEXHLevel3 18 2 2 2 3" xfId="10777" xr:uid="{00000000-0005-0000-0000-0000BA740000}"/>
    <cellStyle name="SAPBEXHLevel3 18 2 2 2 3 2" xfId="23948" xr:uid="{00000000-0005-0000-0000-0000BB740000}"/>
    <cellStyle name="SAPBEXHLevel3 18 2 2 2 3 2 2" xfId="36699" xr:uid="{00000000-0005-0000-0000-0000BC740000}"/>
    <cellStyle name="SAPBEXHLevel3 18 2 2 2 4" xfId="21261" xr:uid="{00000000-0005-0000-0000-0000BD740000}"/>
    <cellStyle name="SAPBEXHLevel3 18 2 2 2 4 2" xfId="34012" xr:uid="{00000000-0005-0000-0000-0000BE740000}"/>
    <cellStyle name="SAPBEXHLevel3 18 2 2 3" xfId="7448" xr:uid="{00000000-0005-0000-0000-0000BF740000}"/>
    <cellStyle name="SAPBEXHLevel3 18 2 2 3 2" xfId="15275" xr:uid="{00000000-0005-0000-0000-0000C0740000}"/>
    <cellStyle name="SAPBEXHLevel3 18 2 2 3 2 2" xfId="28446" xr:uid="{00000000-0005-0000-0000-0000C1740000}"/>
    <cellStyle name="SAPBEXHLevel3 18 2 2 3 2 2 2" xfId="41197" xr:uid="{00000000-0005-0000-0000-0000C2740000}"/>
    <cellStyle name="SAPBEXHLevel3 18 2 2 3 3" xfId="10776" xr:uid="{00000000-0005-0000-0000-0000C3740000}"/>
    <cellStyle name="SAPBEXHLevel3 18 2 2 3 3 2" xfId="23947" xr:uid="{00000000-0005-0000-0000-0000C4740000}"/>
    <cellStyle name="SAPBEXHLevel3 18 2 2 3 3 2 2" xfId="36698" xr:uid="{00000000-0005-0000-0000-0000C5740000}"/>
    <cellStyle name="SAPBEXHLevel3 18 2 2 3 4" xfId="21262" xr:uid="{00000000-0005-0000-0000-0000C6740000}"/>
    <cellStyle name="SAPBEXHLevel3 18 2 2 3 4 2" xfId="34013" xr:uid="{00000000-0005-0000-0000-0000C7740000}"/>
    <cellStyle name="SAPBEXHLevel3 18 2 2 4" xfId="15273" xr:uid="{00000000-0005-0000-0000-0000C8740000}"/>
    <cellStyle name="SAPBEXHLevel3 18 2 2 4 2" xfId="28444" xr:uid="{00000000-0005-0000-0000-0000C9740000}"/>
    <cellStyle name="SAPBEXHLevel3 18 2 2 4 2 2" xfId="41195" xr:uid="{00000000-0005-0000-0000-0000CA740000}"/>
    <cellStyle name="SAPBEXHLevel3 18 2 2 5" xfId="10778" xr:uid="{00000000-0005-0000-0000-0000CB740000}"/>
    <cellStyle name="SAPBEXHLevel3 18 2 2 5 2" xfId="23949" xr:uid="{00000000-0005-0000-0000-0000CC740000}"/>
    <cellStyle name="SAPBEXHLevel3 18 2 2 5 2 2" xfId="36700" xr:uid="{00000000-0005-0000-0000-0000CD740000}"/>
    <cellStyle name="SAPBEXHLevel3 18 2 2 6" xfId="21260" xr:uid="{00000000-0005-0000-0000-0000CE740000}"/>
    <cellStyle name="SAPBEXHLevel3 18 2 2 6 2" xfId="34011" xr:uid="{00000000-0005-0000-0000-0000CF740000}"/>
    <cellStyle name="SAPBEXHLevel3 18 2 3" xfId="7449" xr:uid="{00000000-0005-0000-0000-0000D0740000}"/>
    <cellStyle name="SAPBEXHLevel3 18 2 3 2" xfId="15276" xr:uid="{00000000-0005-0000-0000-0000D1740000}"/>
    <cellStyle name="SAPBEXHLevel3 18 2 3 2 2" xfId="28447" xr:uid="{00000000-0005-0000-0000-0000D2740000}"/>
    <cellStyle name="SAPBEXHLevel3 18 2 3 2 2 2" xfId="41198" xr:uid="{00000000-0005-0000-0000-0000D3740000}"/>
    <cellStyle name="SAPBEXHLevel3 18 2 3 3" xfId="10775" xr:uid="{00000000-0005-0000-0000-0000D4740000}"/>
    <cellStyle name="SAPBEXHLevel3 18 2 3 3 2" xfId="23946" xr:uid="{00000000-0005-0000-0000-0000D5740000}"/>
    <cellStyle name="SAPBEXHLevel3 18 2 3 3 2 2" xfId="36697" xr:uid="{00000000-0005-0000-0000-0000D6740000}"/>
    <cellStyle name="SAPBEXHLevel3 18 2 3 4" xfId="21263" xr:uid="{00000000-0005-0000-0000-0000D7740000}"/>
    <cellStyle name="SAPBEXHLevel3 18 2 3 4 2" xfId="34014" xr:uid="{00000000-0005-0000-0000-0000D8740000}"/>
    <cellStyle name="SAPBEXHLevel3 18 2 4" xfId="7450" xr:uid="{00000000-0005-0000-0000-0000D9740000}"/>
    <cellStyle name="SAPBEXHLevel3 18 2 4 2" xfId="15277" xr:uid="{00000000-0005-0000-0000-0000DA740000}"/>
    <cellStyle name="SAPBEXHLevel3 18 2 4 2 2" xfId="28448" xr:uid="{00000000-0005-0000-0000-0000DB740000}"/>
    <cellStyle name="SAPBEXHLevel3 18 2 4 2 2 2" xfId="41199" xr:uid="{00000000-0005-0000-0000-0000DC740000}"/>
    <cellStyle name="SAPBEXHLevel3 18 2 4 3" xfId="10774" xr:uid="{00000000-0005-0000-0000-0000DD740000}"/>
    <cellStyle name="SAPBEXHLevel3 18 2 4 3 2" xfId="23945" xr:uid="{00000000-0005-0000-0000-0000DE740000}"/>
    <cellStyle name="SAPBEXHLevel3 18 2 4 3 2 2" xfId="36696" xr:uid="{00000000-0005-0000-0000-0000DF740000}"/>
    <cellStyle name="SAPBEXHLevel3 18 2 4 4" xfId="21264" xr:uid="{00000000-0005-0000-0000-0000E0740000}"/>
    <cellStyle name="SAPBEXHLevel3 18 2 4 4 2" xfId="34015" xr:uid="{00000000-0005-0000-0000-0000E1740000}"/>
    <cellStyle name="SAPBEXHLevel3 18 2 5" xfId="15272" xr:uid="{00000000-0005-0000-0000-0000E2740000}"/>
    <cellStyle name="SAPBEXHLevel3 18 2 5 2" xfId="28443" xr:uid="{00000000-0005-0000-0000-0000E3740000}"/>
    <cellStyle name="SAPBEXHLevel3 18 2 5 2 2" xfId="41194" xr:uid="{00000000-0005-0000-0000-0000E4740000}"/>
    <cellStyle name="SAPBEXHLevel3 18 2 6" xfId="10779" xr:uid="{00000000-0005-0000-0000-0000E5740000}"/>
    <cellStyle name="SAPBEXHLevel3 18 2 6 2" xfId="23950" xr:uid="{00000000-0005-0000-0000-0000E6740000}"/>
    <cellStyle name="SAPBEXHLevel3 18 2 6 2 2" xfId="36701" xr:uid="{00000000-0005-0000-0000-0000E7740000}"/>
    <cellStyle name="SAPBEXHLevel3 18 2 7" xfId="21259" xr:uid="{00000000-0005-0000-0000-0000E8740000}"/>
    <cellStyle name="SAPBEXHLevel3 18 2 7 2" xfId="34010" xr:uid="{00000000-0005-0000-0000-0000E9740000}"/>
    <cellStyle name="SAPBEXHLevel3 18 3" xfId="7451" xr:uid="{00000000-0005-0000-0000-0000EA740000}"/>
    <cellStyle name="SAPBEXHLevel3 18 3 2" xfId="7452" xr:uid="{00000000-0005-0000-0000-0000EB740000}"/>
    <cellStyle name="SAPBEXHLevel3 18 3 2 2" xfId="15279" xr:uid="{00000000-0005-0000-0000-0000EC740000}"/>
    <cellStyle name="SAPBEXHLevel3 18 3 2 2 2" xfId="28450" xr:uid="{00000000-0005-0000-0000-0000ED740000}"/>
    <cellStyle name="SAPBEXHLevel3 18 3 2 2 2 2" xfId="41201" xr:uid="{00000000-0005-0000-0000-0000EE740000}"/>
    <cellStyle name="SAPBEXHLevel3 18 3 2 3" xfId="10772" xr:uid="{00000000-0005-0000-0000-0000EF740000}"/>
    <cellStyle name="SAPBEXHLevel3 18 3 2 3 2" xfId="23943" xr:uid="{00000000-0005-0000-0000-0000F0740000}"/>
    <cellStyle name="SAPBEXHLevel3 18 3 2 3 2 2" xfId="36694" xr:uid="{00000000-0005-0000-0000-0000F1740000}"/>
    <cellStyle name="SAPBEXHLevel3 18 3 2 4" xfId="21266" xr:uid="{00000000-0005-0000-0000-0000F2740000}"/>
    <cellStyle name="SAPBEXHLevel3 18 3 2 4 2" xfId="34017" xr:uid="{00000000-0005-0000-0000-0000F3740000}"/>
    <cellStyle name="SAPBEXHLevel3 18 3 3" xfId="7453" xr:uid="{00000000-0005-0000-0000-0000F4740000}"/>
    <cellStyle name="SAPBEXHLevel3 18 3 3 2" xfId="15280" xr:uid="{00000000-0005-0000-0000-0000F5740000}"/>
    <cellStyle name="SAPBEXHLevel3 18 3 3 2 2" xfId="28451" xr:uid="{00000000-0005-0000-0000-0000F6740000}"/>
    <cellStyle name="SAPBEXHLevel3 18 3 3 2 2 2" xfId="41202" xr:uid="{00000000-0005-0000-0000-0000F7740000}"/>
    <cellStyle name="SAPBEXHLevel3 18 3 3 3" xfId="10771" xr:uid="{00000000-0005-0000-0000-0000F8740000}"/>
    <cellStyle name="SAPBEXHLevel3 18 3 3 3 2" xfId="23942" xr:uid="{00000000-0005-0000-0000-0000F9740000}"/>
    <cellStyle name="SAPBEXHLevel3 18 3 3 3 2 2" xfId="36693" xr:uid="{00000000-0005-0000-0000-0000FA740000}"/>
    <cellStyle name="SAPBEXHLevel3 18 3 3 4" xfId="21267" xr:uid="{00000000-0005-0000-0000-0000FB740000}"/>
    <cellStyle name="SAPBEXHLevel3 18 3 3 4 2" xfId="34018" xr:uid="{00000000-0005-0000-0000-0000FC740000}"/>
    <cellStyle name="SAPBEXHLevel3 18 3 4" xfId="15278" xr:uid="{00000000-0005-0000-0000-0000FD740000}"/>
    <cellStyle name="SAPBEXHLevel3 18 3 4 2" xfId="28449" xr:uid="{00000000-0005-0000-0000-0000FE740000}"/>
    <cellStyle name="SAPBEXHLevel3 18 3 4 2 2" xfId="41200" xr:uid="{00000000-0005-0000-0000-0000FF740000}"/>
    <cellStyle name="SAPBEXHLevel3 18 3 5" xfId="10773" xr:uid="{00000000-0005-0000-0000-000000750000}"/>
    <cellStyle name="SAPBEXHLevel3 18 3 5 2" xfId="23944" xr:uid="{00000000-0005-0000-0000-000001750000}"/>
    <cellStyle name="SAPBEXHLevel3 18 3 5 2 2" xfId="36695" xr:uid="{00000000-0005-0000-0000-000002750000}"/>
    <cellStyle name="SAPBEXHLevel3 18 3 6" xfId="21265" xr:uid="{00000000-0005-0000-0000-000003750000}"/>
    <cellStyle name="SAPBEXHLevel3 18 3 6 2" xfId="34016" xr:uid="{00000000-0005-0000-0000-000004750000}"/>
    <cellStyle name="SAPBEXHLevel3 18 4" xfId="7454" xr:uid="{00000000-0005-0000-0000-000005750000}"/>
    <cellStyle name="SAPBEXHLevel3 18 4 2" xfId="15281" xr:uid="{00000000-0005-0000-0000-000006750000}"/>
    <cellStyle name="SAPBEXHLevel3 18 4 2 2" xfId="28452" xr:uid="{00000000-0005-0000-0000-000007750000}"/>
    <cellStyle name="SAPBEXHLevel3 18 4 2 2 2" xfId="41203" xr:uid="{00000000-0005-0000-0000-000008750000}"/>
    <cellStyle name="SAPBEXHLevel3 18 4 3" xfId="10770" xr:uid="{00000000-0005-0000-0000-000009750000}"/>
    <cellStyle name="SAPBEXHLevel3 18 4 3 2" xfId="23941" xr:uid="{00000000-0005-0000-0000-00000A750000}"/>
    <cellStyle name="SAPBEXHLevel3 18 4 3 2 2" xfId="36692" xr:uid="{00000000-0005-0000-0000-00000B750000}"/>
    <cellStyle name="SAPBEXHLevel3 18 4 4" xfId="21268" xr:uid="{00000000-0005-0000-0000-00000C750000}"/>
    <cellStyle name="SAPBEXHLevel3 18 4 4 2" xfId="34019" xr:uid="{00000000-0005-0000-0000-00000D750000}"/>
    <cellStyle name="SAPBEXHLevel3 18 5" xfId="7455" xr:uid="{00000000-0005-0000-0000-00000E750000}"/>
    <cellStyle name="SAPBEXHLevel3 18 5 2" xfId="15282" xr:uid="{00000000-0005-0000-0000-00000F750000}"/>
    <cellStyle name="SAPBEXHLevel3 18 5 2 2" xfId="28453" xr:uid="{00000000-0005-0000-0000-000010750000}"/>
    <cellStyle name="SAPBEXHLevel3 18 5 2 2 2" xfId="41204" xr:uid="{00000000-0005-0000-0000-000011750000}"/>
    <cellStyle name="SAPBEXHLevel3 18 5 3" xfId="10769" xr:uid="{00000000-0005-0000-0000-000012750000}"/>
    <cellStyle name="SAPBEXHLevel3 18 5 3 2" xfId="23940" xr:uid="{00000000-0005-0000-0000-000013750000}"/>
    <cellStyle name="SAPBEXHLevel3 18 5 3 2 2" xfId="36691" xr:uid="{00000000-0005-0000-0000-000014750000}"/>
    <cellStyle name="SAPBEXHLevel3 18 5 4" xfId="21269" xr:uid="{00000000-0005-0000-0000-000015750000}"/>
    <cellStyle name="SAPBEXHLevel3 18 5 4 2" xfId="34020" xr:uid="{00000000-0005-0000-0000-000016750000}"/>
    <cellStyle name="SAPBEXHLevel3 18 6" xfId="15271" xr:uid="{00000000-0005-0000-0000-000017750000}"/>
    <cellStyle name="SAPBEXHLevel3 18 6 2" xfId="28442" xr:uid="{00000000-0005-0000-0000-000018750000}"/>
    <cellStyle name="SAPBEXHLevel3 18 6 2 2" xfId="41193" xr:uid="{00000000-0005-0000-0000-000019750000}"/>
    <cellStyle name="SAPBEXHLevel3 18 7" xfId="10780" xr:uid="{00000000-0005-0000-0000-00001A750000}"/>
    <cellStyle name="SAPBEXHLevel3 18 7 2" xfId="23951" xr:uid="{00000000-0005-0000-0000-00001B750000}"/>
    <cellStyle name="SAPBEXHLevel3 18 7 2 2" xfId="36702" xr:uid="{00000000-0005-0000-0000-00001C750000}"/>
    <cellStyle name="SAPBEXHLevel3 18 8" xfId="21258" xr:uid="{00000000-0005-0000-0000-00001D750000}"/>
    <cellStyle name="SAPBEXHLevel3 18 8 2" xfId="34009" xr:uid="{00000000-0005-0000-0000-00001E750000}"/>
    <cellStyle name="SAPBEXHLevel3 19" xfId="7456" xr:uid="{00000000-0005-0000-0000-00001F750000}"/>
    <cellStyle name="SAPBEXHLevel3 19 2" xfId="10768" xr:uid="{00000000-0005-0000-0000-000020750000}"/>
    <cellStyle name="SAPBEXHLevel3 19 2 2" xfId="23939" xr:uid="{00000000-0005-0000-0000-000021750000}"/>
    <cellStyle name="SAPBEXHLevel3 19 2 2 2" xfId="36690" xr:uid="{00000000-0005-0000-0000-000022750000}"/>
    <cellStyle name="SAPBEXHLevel3 19 3" xfId="21270" xr:uid="{00000000-0005-0000-0000-000023750000}"/>
    <cellStyle name="SAPBEXHLevel3 19 3 2" xfId="34021" xr:uid="{00000000-0005-0000-0000-000024750000}"/>
    <cellStyle name="SAPBEXHLevel3 2" xfId="7457" xr:uid="{00000000-0005-0000-0000-000025750000}"/>
    <cellStyle name="SAPBEXHLevel3 2 2" xfId="7458" xr:uid="{00000000-0005-0000-0000-000026750000}"/>
    <cellStyle name="SAPBEXHLevel3 2 2 2" xfId="7459" xr:uid="{00000000-0005-0000-0000-000027750000}"/>
    <cellStyle name="SAPBEXHLevel3 2 2 2 2" xfId="7460" xr:uid="{00000000-0005-0000-0000-000028750000}"/>
    <cellStyle name="SAPBEXHLevel3 2 2 2 2 2" xfId="7461" xr:uid="{00000000-0005-0000-0000-000029750000}"/>
    <cellStyle name="SAPBEXHLevel3 2 2 2 2 2 2" xfId="10763" xr:uid="{00000000-0005-0000-0000-00002A750000}"/>
    <cellStyle name="SAPBEXHLevel3 2 2 2 2 2 2 2" xfId="23934" xr:uid="{00000000-0005-0000-0000-00002B750000}"/>
    <cellStyle name="SAPBEXHLevel3 2 2 2 2 2 2 2 2" xfId="36685" xr:uid="{00000000-0005-0000-0000-00002C750000}"/>
    <cellStyle name="SAPBEXHLevel3 2 2 2 2 2 3" xfId="21275" xr:uid="{00000000-0005-0000-0000-00002D750000}"/>
    <cellStyle name="SAPBEXHLevel3 2 2 2 2 2 3 2" xfId="34026" xr:uid="{00000000-0005-0000-0000-00002E750000}"/>
    <cellStyle name="SAPBEXHLevel3 2 2 2 2 3" xfId="10764" xr:uid="{00000000-0005-0000-0000-00002F750000}"/>
    <cellStyle name="SAPBEXHLevel3 2 2 2 2 3 2" xfId="23935" xr:uid="{00000000-0005-0000-0000-000030750000}"/>
    <cellStyle name="SAPBEXHLevel3 2 2 2 2 3 2 2" xfId="36686" xr:uid="{00000000-0005-0000-0000-000031750000}"/>
    <cellStyle name="SAPBEXHLevel3 2 2 2 2 4" xfId="21274" xr:uid="{00000000-0005-0000-0000-000032750000}"/>
    <cellStyle name="SAPBEXHLevel3 2 2 2 2 4 2" xfId="34025" xr:uid="{00000000-0005-0000-0000-000033750000}"/>
    <cellStyle name="SAPBEXHLevel3 2 2 2 3" xfId="7462" xr:uid="{00000000-0005-0000-0000-000034750000}"/>
    <cellStyle name="SAPBEXHLevel3 2 2 2 3 2" xfId="10762" xr:uid="{00000000-0005-0000-0000-000035750000}"/>
    <cellStyle name="SAPBEXHLevel3 2 2 2 3 2 2" xfId="23933" xr:uid="{00000000-0005-0000-0000-000036750000}"/>
    <cellStyle name="SAPBEXHLevel3 2 2 2 3 2 2 2" xfId="36684" xr:uid="{00000000-0005-0000-0000-000037750000}"/>
    <cellStyle name="SAPBEXHLevel3 2 2 2 3 3" xfId="21276" xr:uid="{00000000-0005-0000-0000-000038750000}"/>
    <cellStyle name="SAPBEXHLevel3 2 2 2 3 3 2" xfId="34027" xr:uid="{00000000-0005-0000-0000-000039750000}"/>
    <cellStyle name="SAPBEXHLevel3 2 2 2 4" xfId="10765" xr:uid="{00000000-0005-0000-0000-00003A750000}"/>
    <cellStyle name="SAPBEXHLevel3 2 2 2 4 2" xfId="23936" xr:uid="{00000000-0005-0000-0000-00003B750000}"/>
    <cellStyle name="SAPBEXHLevel3 2 2 2 4 2 2" xfId="36687" xr:uid="{00000000-0005-0000-0000-00003C750000}"/>
    <cellStyle name="SAPBEXHLevel3 2 2 2 5" xfId="21273" xr:uid="{00000000-0005-0000-0000-00003D750000}"/>
    <cellStyle name="SAPBEXHLevel3 2 2 2 5 2" xfId="34024" xr:uid="{00000000-0005-0000-0000-00003E750000}"/>
    <cellStyle name="SAPBEXHLevel3 2 2 3" xfId="7463" xr:uid="{00000000-0005-0000-0000-00003F750000}"/>
    <cellStyle name="SAPBEXHLevel3 2 2 3 2" xfId="10761" xr:uid="{00000000-0005-0000-0000-000040750000}"/>
    <cellStyle name="SAPBEXHLevel3 2 2 3 2 2" xfId="23932" xr:uid="{00000000-0005-0000-0000-000041750000}"/>
    <cellStyle name="SAPBEXHLevel3 2 2 3 2 2 2" xfId="36683" xr:uid="{00000000-0005-0000-0000-000042750000}"/>
    <cellStyle name="SAPBEXHLevel3 2 2 3 3" xfId="21277" xr:uid="{00000000-0005-0000-0000-000043750000}"/>
    <cellStyle name="SAPBEXHLevel3 2 2 3 3 2" xfId="34028" xr:uid="{00000000-0005-0000-0000-000044750000}"/>
    <cellStyle name="SAPBEXHLevel3 2 2 4" xfId="10766" xr:uid="{00000000-0005-0000-0000-000045750000}"/>
    <cellStyle name="SAPBEXHLevel3 2 2 4 2" xfId="23937" xr:uid="{00000000-0005-0000-0000-000046750000}"/>
    <cellStyle name="SAPBEXHLevel3 2 2 4 2 2" xfId="36688" xr:uid="{00000000-0005-0000-0000-000047750000}"/>
    <cellStyle name="SAPBEXHLevel3 2 2 5" xfId="21272" xr:uid="{00000000-0005-0000-0000-000048750000}"/>
    <cellStyle name="SAPBEXHLevel3 2 2 5 2" xfId="34023" xr:uid="{00000000-0005-0000-0000-000049750000}"/>
    <cellStyle name="SAPBEXHLevel3 2 3" xfId="7464" xr:uid="{00000000-0005-0000-0000-00004A750000}"/>
    <cellStyle name="SAPBEXHLevel3 2 3 2" xfId="7465" xr:uid="{00000000-0005-0000-0000-00004B750000}"/>
    <cellStyle name="SAPBEXHLevel3 2 3 2 2" xfId="10759" xr:uid="{00000000-0005-0000-0000-00004C750000}"/>
    <cellStyle name="SAPBEXHLevel3 2 3 2 2 2" xfId="23930" xr:uid="{00000000-0005-0000-0000-00004D750000}"/>
    <cellStyle name="SAPBEXHLevel3 2 3 2 2 2 2" xfId="36681" xr:uid="{00000000-0005-0000-0000-00004E750000}"/>
    <cellStyle name="SAPBEXHLevel3 2 3 2 3" xfId="21279" xr:uid="{00000000-0005-0000-0000-00004F750000}"/>
    <cellStyle name="SAPBEXHLevel3 2 3 2 3 2" xfId="34030" xr:uid="{00000000-0005-0000-0000-000050750000}"/>
    <cellStyle name="SAPBEXHLevel3 2 3 3" xfId="7466" xr:uid="{00000000-0005-0000-0000-000051750000}"/>
    <cellStyle name="SAPBEXHLevel3 2 3 3 2" xfId="10758" xr:uid="{00000000-0005-0000-0000-000052750000}"/>
    <cellStyle name="SAPBEXHLevel3 2 3 3 2 2" xfId="23929" xr:uid="{00000000-0005-0000-0000-000053750000}"/>
    <cellStyle name="SAPBEXHLevel3 2 3 3 2 2 2" xfId="36680" xr:uid="{00000000-0005-0000-0000-000054750000}"/>
    <cellStyle name="SAPBEXHLevel3 2 3 3 3" xfId="21280" xr:uid="{00000000-0005-0000-0000-000055750000}"/>
    <cellStyle name="SAPBEXHLevel3 2 3 3 3 2" xfId="34031" xr:uid="{00000000-0005-0000-0000-000056750000}"/>
    <cellStyle name="SAPBEXHLevel3 2 3 4" xfId="7467" xr:uid="{00000000-0005-0000-0000-000057750000}"/>
    <cellStyle name="SAPBEXHLevel3 2 3 4 2" xfId="10757" xr:uid="{00000000-0005-0000-0000-000058750000}"/>
    <cellStyle name="SAPBEXHLevel3 2 3 4 2 2" xfId="23928" xr:uid="{00000000-0005-0000-0000-000059750000}"/>
    <cellStyle name="SAPBEXHLevel3 2 3 4 2 2 2" xfId="36679" xr:uid="{00000000-0005-0000-0000-00005A750000}"/>
    <cellStyle name="SAPBEXHLevel3 2 3 4 3" xfId="21281" xr:uid="{00000000-0005-0000-0000-00005B750000}"/>
    <cellStyle name="SAPBEXHLevel3 2 3 4 3 2" xfId="34032" xr:uid="{00000000-0005-0000-0000-00005C750000}"/>
    <cellStyle name="SAPBEXHLevel3 2 3 5" xfId="10760" xr:uid="{00000000-0005-0000-0000-00005D750000}"/>
    <cellStyle name="SAPBEXHLevel3 2 3 5 2" xfId="23931" xr:uid="{00000000-0005-0000-0000-00005E750000}"/>
    <cellStyle name="SAPBEXHLevel3 2 3 5 2 2" xfId="36682" xr:uid="{00000000-0005-0000-0000-00005F750000}"/>
    <cellStyle name="SAPBEXHLevel3 2 3 6" xfId="21278" xr:uid="{00000000-0005-0000-0000-000060750000}"/>
    <cellStyle name="SAPBEXHLevel3 2 3 6 2" xfId="34029" xr:uid="{00000000-0005-0000-0000-000061750000}"/>
    <cellStyle name="SAPBEXHLevel3 2 4" xfId="7468" xr:uid="{00000000-0005-0000-0000-000062750000}"/>
    <cellStyle name="SAPBEXHLevel3 2 4 2" xfId="10756" xr:uid="{00000000-0005-0000-0000-000063750000}"/>
    <cellStyle name="SAPBEXHLevel3 2 4 2 2" xfId="23927" xr:uid="{00000000-0005-0000-0000-000064750000}"/>
    <cellStyle name="SAPBEXHLevel3 2 4 2 2 2" xfId="36678" xr:uid="{00000000-0005-0000-0000-000065750000}"/>
    <cellStyle name="SAPBEXHLevel3 2 4 3" xfId="21282" xr:uid="{00000000-0005-0000-0000-000066750000}"/>
    <cellStyle name="SAPBEXHLevel3 2 4 3 2" xfId="34033" xr:uid="{00000000-0005-0000-0000-000067750000}"/>
    <cellStyle name="SAPBEXHLevel3 2 5" xfId="7469" xr:uid="{00000000-0005-0000-0000-000068750000}"/>
    <cellStyle name="SAPBEXHLevel3 2 5 2" xfId="10755" xr:uid="{00000000-0005-0000-0000-000069750000}"/>
    <cellStyle name="SAPBEXHLevel3 2 5 2 2" xfId="23926" xr:uid="{00000000-0005-0000-0000-00006A750000}"/>
    <cellStyle name="SAPBEXHLevel3 2 5 2 2 2" xfId="36677" xr:uid="{00000000-0005-0000-0000-00006B750000}"/>
    <cellStyle name="SAPBEXHLevel3 2 5 3" xfId="21283" xr:uid="{00000000-0005-0000-0000-00006C750000}"/>
    <cellStyle name="SAPBEXHLevel3 2 5 3 2" xfId="34034" xr:uid="{00000000-0005-0000-0000-00006D750000}"/>
    <cellStyle name="SAPBEXHLevel3 2 6" xfId="10767" xr:uid="{00000000-0005-0000-0000-00006E750000}"/>
    <cellStyle name="SAPBEXHLevel3 2 6 2" xfId="23938" xr:uid="{00000000-0005-0000-0000-00006F750000}"/>
    <cellStyle name="SAPBEXHLevel3 2 6 2 2" xfId="36689" xr:uid="{00000000-0005-0000-0000-000070750000}"/>
    <cellStyle name="SAPBEXHLevel3 2 7" xfId="21271" xr:uid="{00000000-0005-0000-0000-000071750000}"/>
    <cellStyle name="SAPBEXHLevel3 2 7 2" xfId="34022" xr:uid="{00000000-0005-0000-0000-000072750000}"/>
    <cellStyle name="SAPBEXHLevel3 20" xfId="10877" xr:uid="{00000000-0005-0000-0000-000073750000}"/>
    <cellStyle name="SAPBEXHLevel3 20 2" xfId="24048" xr:uid="{00000000-0005-0000-0000-000074750000}"/>
    <cellStyle name="SAPBEXHLevel3 20 2 2" xfId="36799" xr:uid="{00000000-0005-0000-0000-000075750000}"/>
    <cellStyle name="SAPBEXHLevel3 21" xfId="21161" xr:uid="{00000000-0005-0000-0000-000076750000}"/>
    <cellStyle name="SAPBEXHLevel3 21 2" xfId="33912" xr:uid="{00000000-0005-0000-0000-000077750000}"/>
    <cellStyle name="SAPBEXHLevel3 3" xfId="7470" xr:uid="{00000000-0005-0000-0000-000078750000}"/>
    <cellStyle name="SAPBEXHLevel3 3 2" xfId="7471" xr:uid="{00000000-0005-0000-0000-000079750000}"/>
    <cellStyle name="SAPBEXHLevel3 3 2 2" xfId="7472" xr:uid="{00000000-0005-0000-0000-00007A750000}"/>
    <cellStyle name="SAPBEXHLevel3 3 2 2 2" xfId="7473" xr:uid="{00000000-0005-0000-0000-00007B750000}"/>
    <cellStyle name="SAPBEXHLevel3 3 2 2 2 2" xfId="7474" xr:uid="{00000000-0005-0000-0000-00007C750000}"/>
    <cellStyle name="SAPBEXHLevel3 3 2 2 2 2 2" xfId="15301" xr:uid="{00000000-0005-0000-0000-00007D750000}"/>
    <cellStyle name="SAPBEXHLevel3 3 2 2 2 2 2 2" xfId="28472" xr:uid="{00000000-0005-0000-0000-00007E750000}"/>
    <cellStyle name="SAPBEXHLevel3 3 2 2 2 2 2 2 2" xfId="41223" xr:uid="{00000000-0005-0000-0000-00007F750000}"/>
    <cellStyle name="SAPBEXHLevel3 3 2 2 2 2 3" xfId="10750" xr:uid="{00000000-0005-0000-0000-000080750000}"/>
    <cellStyle name="SAPBEXHLevel3 3 2 2 2 2 3 2" xfId="23921" xr:uid="{00000000-0005-0000-0000-000081750000}"/>
    <cellStyle name="SAPBEXHLevel3 3 2 2 2 2 3 2 2" xfId="36672" xr:uid="{00000000-0005-0000-0000-000082750000}"/>
    <cellStyle name="SAPBEXHLevel3 3 2 2 2 2 4" xfId="21288" xr:uid="{00000000-0005-0000-0000-000083750000}"/>
    <cellStyle name="SAPBEXHLevel3 3 2 2 2 2 4 2" xfId="34039" xr:uid="{00000000-0005-0000-0000-000084750000}"/>
    <cellStyle name="SAPBEXHLevel3 3 2 2 2 3" xfId="7475" xr:uid="{00000000-0005-0000-0000-000085750000}"/>
    <cellStyle name="SAPBEXHLevel3 3 2 2 2 3 2" xfId="15302" xr:uid="{00000000-0005-0000-0000-000086750000}"/>
    <cellStyle name="SAPBEXHLevel3 3 2 2 2 3 2 2" xfId="28473" xr:uid="{00000000-0005-0000-0000-000087750000}"/>
    <cellStyle name="SAPBEXHLevel3 3 2 2 2 3 2 2 2" xfId="41224" xr:uid="{00000000-0005-0000-0000-000088750000}"/>
    <cellStyle name="SAPBEXHLevel3 3 2 2 2 3 3" xfId="10749" xr:uid="{00000000-0005-0000-0000-000089750000}"/>
    <cellStyle name="SAPBEXHLevel3 3 2 2 2 3 3 2" xfId="23920" xr:uid="{00000000-0005-0000-0000-00008A750000}"/>
    <cellStyle name="SAPBEXHLevel3 3 2 2 2 3 3 2 2" xfId="36671" xr:uid="{00000000-0005-0000-0000-00008B750000}"/>
    <cellStyle name="SAPBEXHLevel3 3 2 2 2 3 4" xfId="21289" xr:uid="{00000000-0005-0000-0000-00008C750000}"/>
    <cellStyle name="SAPBEXHLevel3 3 2 2 2 3 4 2" xfId="34040" xr:uid="{00000000-0005-0000-0000-00008D750000}"/>
    <cellStyle name="SAPBEXHLevel3 3 2 2 2 4" xfId="15300" xr:uid="{00000000-0005-0000-0000-00008E750000}"/>
    <cellStyle name="SAPBEXHLevel3 3 2 2 2 4 2" xfId="28471" xr:uid="{00000000-0005-0000-0000-00008F750000}"/>
    <cellStyle name="SAPBEXHLevel3 3 2 2 2 4 2 2" xfId="41222" xr:uid="{00000000-0005-0000-0000-000090750000}"/>
    <cellStyle name="SAPBEXHLevel3 3 2 2 2 5" xfId="10751" xr:uid="{00000000-0005-0000-0000-000091750000}"/>
    <cellStyle name="SAPBEXHLevel3 3 2 2 2 5 2" xfId="23922" xr:uid="{00000000-0005-0000-0000-000092750000}"/>
    <cellStyle name="SAPBEXHLevel3 3 2 2 2 5 2 2" xfId="36673" xr:uid="{00000000-0005-0000-0000-000093750000}"/>
    <cellStyle name="SAPBEXHLevel3 3 2 2 2 6" xfId="21287" xr:uid="{00000000-0005-0000-0000-000094750000}"/>
    <cellStyle name="SAPBEXHLevel3 3 2 2 2 6 2" xfId="34038" xr:uid="{00000000-0005-0000-0000-000095750000}"/>
    <cellStyle name="SAPBEXHLevel3 3 2 2 3" xfId="7476" xr:uid="{00000000-0005-0000-0000-000096750000}"/>
    <cellStyle name="SAPBEXHLevel3 3 2 2 3 2" xfId="15303" xr:uid="{00000000-0005-0000-0000-000097750000}"/>
    <cellStyle name="SAPBEXHLevel3 3 2 2 3 2 2" xfId="28474" xr:uid="{00000000-0005-0000-0000-000098750000}"/>
    <cellStyle name="SAPBEXHLevel3 3 2 2 3 2 2 2" xfId="41225" xr:uid="{00000000-0005-0000-0000-000099750000}"/>
    <cellStyle name="SAPBEXHLevel3 3 2 2 3 3" xfId="10748" xr:uid="{00000000-0005-0000-0000-00009A750000}"/>
    <cellStyle name="SAPBEXHLevel3 3 2 2 3 3 2" xfId="23919" xr:uid="{00000000-0005-0000-0000-00009B750000}"/>
    <cellStyle name="SAPBEXHLevel3 3 2 2 3 3 2 2" xfId="36670" xr:uid="{00000000-0005-0000-0000-00009C750000}"/>
    <cellStyle name="SAPBEXHLevel3 3 2 2 3 4" xfId="21290" xr:uid="{00000000-0005-0000-0000-00009D750000}"/>
    <cellStyle name="SAPBEXHLevel3 3 2 2 3 4 2" xfId="34041" xr:uid="{00000000-0005-0000-0000-00009E750000}"/>
    <cellStyle name="SAPBEXHLevel3 3 2 2 4" xfId="7477" xr:uid="{00000000-0005-0000-0000-00009F750000}"/>
    <cellStyle name="SAPBEXHLevel3 3 2 2 4 2" xfId="15304" xr:uid="{00000000-0005-0000-0000-0000A0750000}"/>
    <cellStyle name="SAPBEXHLevel3 3 2 2 4 2 2" xfId="28475" xr:uid="{00000000-0005-0000-0000-0000A1750000}"/>
    <cellStyle name="SAPBEXHLevel3 3 2 2 4 2 2 2" xfId="41226" xr:uid="{00000000-0005-0000-0000-0000A2750000}"/>
    <cellStyle name="SAPBEXHLevel3 3 2 2 4 3" xfId="10747" xr:uid="{00000000-0005-0000-0000-0000A3750000}"/>
    <cellStyle name="SAPBEXHLevel3 3 2 2 4 3 2" xfId="23918" xr:uid="{00000000-0005-0000-0000-0000A4750000}"/>
    <cellStyle name="SAPBEXHLevel3 3 2 2 4 3 2 2" xfId="36669" xr:uid="{00000000-0005-0000-0000-0000A5750000}"/>
    <cellStyle name="SAPBEXHLevel3 3 2 2 4 4" xfId="21291" xr:uid="{00000000-0005-0000-0000-0000A6750000}"/>
    <cellStyle name="SAPBEXHLevel3 3 2 2 4 4 2" xfId="34042" xr:uid="{00000000-0005-0000-0000-0000A7750000}"/>
    <cellStyle name="SAPBEXHLevel3 3 2 2 5" xfId="7478" xr:uid="{00000000-0005-0000-0000-0000A8750000}"/>
    <cellStyle name="SAPBEXHLevel3 3 2 2 5 2" xfId="15305" xr:uid="{00000000-0005-0000-0000-0000A9750000}"/>
    <cellStyle name="SAPBEXHLevel3 3 2 2 5 2 2" xfId="28476" xr:uid="{00000000-0005-0000-0000-0000AA750000}"/>
    <cellStyle name="SAPBEXHLevel3 3 2 2 5 2 2 2" xfId="41227" xr:uid="{00000000-0005-0000-0000-0000AB750000}"/>
    <cellStyle name="SAPBEXHLevel3 3 2 2 5 3" xfId="10746" xr:uid="{00000000-0005-0000-0000-0000AC750000}"/>
    <cellStyle name="SAPBEXHLevel3 3 2 2 5 3 2" xfId="23917" xr:uid="{00000000-0005-0000-0000-0000AD750000}"/>
    <cellStyle name="SAPBEXHLevel3 3 2 2 5 3 2 2" xfId="36668" xr:uid="{00000000-0005-0000-0000-0000AE750000}"/>
    <cellStyle name="SAPBEXHLevel3 3 2 2 5 4" xfId="21292" xr:uid="{00000000-0005-0000-0000-0000AF750000}"/>
    <cellStyle name="SAPBEXHLevel3 3 2 2 5 4 2" xfId="34043" xr:uid="{00000000-0005-0000-0000-0000B0750000}"/>
    <cellStyle name="SAPBEXHLevel3 3 2 2 6" xfId="10752" xr:uid="{00000000-0005-0000-0000-0000B1750000}"/>
    <cellStyle name="SAPBEXHLevel3 3 2 2 6 2" xfId="23923" xr:uid="{00000000-0005-0000-0000-0000B2750000}"/>
    <cellStyle name="SAPBEXHLevel3 3 2 2 6 2 2" xfId="36674" xr:uid="{00000000-0005-0000-0000-0000B3750000}"/>
    <cellStyle name="SAPBEXHLevel3 3 2 2 7" xfId="21286" xr:uid="{00000000-0005-0000-0000-0000B4750000}"/>
    <cellStyle name="SAPBEXHLevel3 3 2 2 7 2" xfId="34037" xr:uid="{00000000-0005-0000-0000-0000B5750000}"/>
    <cellStyle name="SAPBEXHLevel3 3 2 3" xfId="7479" xr:uid="{00000000-0005-0000-0000-0000B6750000}"/>
    <cellStyle name="SAPBEXHLevel3 3 2 3 2" xfId="7480" xr:uid="{00000000-0005-0000-0000-0000B7750000}"/>
    <cellStyle name="SAPBEXHLevel3 3 2 3 2 2" xfId="15307" xr:uid="{00000000-0005-0000-0000-0000B8750000}"/>
    <cellStyle name="SAPBEXHLevel3 3 2 3 2 2 2" xfId="28478" xr:uid="{00000000-0005-0000-0000-0000B9750000}"/>
    <cellStyle name="SAPBEXHLevel3 3 2 3 2 2 2 2" xfId="41229" xr:uid="{00000000-0005-0000-0000-0000BA750000}"/>
    <cellStyle name="SAPBEXHLevel3 3 2 3 2 3" xfId="10744" xr:uid="{00000000-0005-0000-0000-0000BB750000}"/>
    <cellStyle name="SAPBEXHLevel3 3 2 3 2 3 2" xfId="23915" xr:uid="{00000000-0005-0000-0000-0000BC750000}"/>
    <cellStyle name="SAPBEXHLevel3 3 2 3 2 3 2 2" xfId="36666" xr:uid="{00000000-0005-0000-0000-0000BD750000}"/>
    <cellStyle name="SAPBEXHLevel3 3 2 3 2 4" xfId="21294" xr:uid="{00000000-0005-0000-0000-0000BE750000}"/>
    <cellStyle name="SAPBEXHLevel3 3 2 3 2 4 2" xfId="34045" xr:uid="{00000000-0005-0000-0000-0000BF750000}"/>
    <cellStyle name="SAPBEXHLevel3 3 2 3 3" xfId="7481" xr:uid="{00000000-0005-0000-0000-0000C0750000}"/>
    <cellStyle name="SAPBEXHLevel3 3 2 3 3 2" xfId="15308" xr:uid="{00000000-0005-0000-0000-0000C1750000}"/>
    <cellStyle name="SAPBEXHLevel3 3 2 3 3 2 2" xfId="28479" xr:uid="{00000000-0005-0000-0000-0000C2750000}"/>
    <cellStyle name="SAPBEXHLevel3 3 2 3 3 2 2 2" xfId="41230" xr:uid="{00000000-0005-0000-0000-0000C3750000}"/>
    <cellStyle name="SAPBEXHLevel3 3 2 3 3 3" xfId="10743" xr:uid="{00000000-0005-0000-0000-0000C4750000}"/>
    <cellStyle name="SAPBEXHLevel3 3 2 3 3 3 2" xfId="23914" xr:uid="{00000000-0005-0000-0000-0000C5750000}"/>
    <cellStyle name="SAPBEXHLevel3 3 2 3 3 3 2 2" xfId="36665" xr:uid="{00000000-0005-0000-0000-0000C6750000}"/>
    <cellStyle name="SAPBEXHLevel3 3 2 3 3 4" xfId="21295" xr:uid="{00000000-0005-0000-0000-0000C7750000}"/>
    <cellStyle name="SAPBEXHLevel3 3 2 3 3 4 2" xfId="34046" xr:uid="{00000000-0005-0000-0000-0000C8750000}"/>
    <cellStyle name="SAPBEXHLevel3 3 2 3 4" xfId="7482" xr:uid="{00000000-0005-0000-0000-0000C9750000}"/>
    <cellStyle name="SAPBEXHLevel3 3 2 3 4 2" xfId="15309" xr:uid="{00000000-0005-0000-0000-0000CA750000}"/>
    <cellStyle name="SAPBEXHLevel3 3 2 3 4 2 2" xfId="28480" xr:uid="{00000000-0005-0000-0000-0000CB750000}"/>
    <cellStyle name="SAPBEXHLevel3 3 2 3 4 2 2 2" xfId="41231" xr:uid="{00000000-0005-0000-0000-0000CC750000}"/>
    <cellStyle name="SAPBEXHLevel3 3 2 3 4 3" xfId="10742" xr:uid="{00000000-0005-0000-0000-0000CD750000}"/>
    <cellStyle name="SAPBEXHLevel3 3 2 3 4 3 2" xfId="23913" xr:uid="{00000000-0005-0000-0000-0000CE750000}"/>
    <cellStyle name="SAPBEXHLevel3 3 2 3 4 3 2 2" xfId="36664" xr:uid="{00000000-0005-0000-0000-0000CF750000}"/>
    <cellStyle name="SAPBEXHLevel3 3 2 3 4 4" xfId="21296" xr:uid="{00000000-0005-0000-0000-0000D0750000}"/>
    <cellStyle name="SAPBEXHLevel3 3 2 3 4 4 2" xfId="34047" xr:uid="{00000000-0005-0000-0000-0000D1750000}"/>
    <cellStyle name="SAPBEXHLevel3 3 2 3 5" xfId="10745" xr:uid="{00000000-0005-0000-0000-0000D2750000}"/>
    <cellStyle name="SAPBEXHLevel3 3 2 3 5 2" xfId="23916" xr:uid="{00000000-0005-0000-0000-0000D3750000}"/>
    <cellStyle name="SAPBEXHLevel3 3 2 3 5 2 2" xfId="36667" xr:uid="{00000000-0005-0000-0000-0000D4750000}"/>
    <cellStyle name="SAPBEXHLevel3 3 2 3 6" xfId="21293" xr:uid="{00000000-0005-0000-0000-0000D5750000}"/>
    <cellStyle name="SAPBEXHLevel3 3 2 3 6 2" xfId="34044" xr:uid="{00000000-0005-0000-0000-0000D6750000}"/>
    <cellStyle name="SAPBEXHLevel3 3 2 4" xfId="7483" xr:uid="{00000000-0005-0000-0000-0000D7750000}"/>
    <cellStyle name="SAPBEXHLevel3 3 2 4 2" xfId="15310" xr:uid="{00000000-0005-0000-0000-0000D8750000}"/>
    <cellStyle name="SAPBEXHLevel3 3 2 4 2 2" xfId="28481" xr:uid="{00000000-0005-0000-0000-0000D9750000}"/>
    <cellStyle name="SAPBEXHLevel3 3 2 4 2 2 2" xfId="41232" xr:uid="{00000000-0005-0000-0000-0000DA750000}"/>
    <cellStyle name="SAPBEXHLevel3 3 2 4 3" xfId="10741" xr:uid="{00000000-0005-0000-0000-0000DB750000}"/>
    <cellStyle name="SAPBEXHLevel3 3 2 4 3 2" xfId="23912" xr:uid="{00000000-0005-0000-0000-0000DC750000}"/>
    <cellStyle name="SAPBEXHLevel3 3 2 4 3 2 2" xfId="36663" xr:uid="{00000000-0005-0000-0000-0000DD750000}"/>
    <cellStyle name="SAPBEXHLevel3 3 2 4 4" xfId="21297" xr:uid="{00000000-0005-0000-0000-0000DE750000}"/>
    <cellStyle name="SAPBEXHLevel3 3 2 4 4 2" xfId="34048" xr:uid="{00000000-0005-0000-0000-0000DF750000}"/>
    <cellStyle name="SAPBEXHLevel3 3 2 5" xfId="7484" xr:uid="{00000000-0005-0000-0000-0000E0750000}"/>
    <cellStyle name="SAPBEXHLevel3 3 2 5 2" xfId="15311" xr:uid="{00000000-0005-0000-0000-0000E1750000}"/>
    <cellStyle name="SAPBEXHLevel3 3 2 5 2 2" xfId="28482" xr:uid="{00000000-0005-0000-0000-0000E2750000}"/>
    <cellStyle name="SAPBEXHLevel3 3 2 5 2 2 2" xfId="41233" xr:uid="{00000000-0005-0000-0000-0000E3750000}"/>
    <cellStyle name="SAPBEXHLevel3 3 2 5 3" xfId="10740" xr:uid="{00000000-0005-0000-0000-0000E4750000}"/>
    <cellStyle name="SAPBEXHLevel3 3 2 5 3 2" xfId="23911" xr:uid="{00000000-0005-0000-0000-0000E5750000}"/>
    <cellStyle name="SAPBEXHLevel3 3 2 5 3 2 2" xfId="36662" xr:uid="{00000000-0005-0000-0000-0000E6750000}"/>
    <cellStyle name="SAPBEXHLevel3 3 2 5 4" xfId="21298" xr:uid="{00000000-0005-0000-0000-0000E7750000}"/>
    <cellStyle name="SAPBEXHLevel3 3 2 5 4 2" xfId="34049" xr:uid="{00000000-0005-0000-0000-0000E8750000}"/>
    <cellStyle name="SAPBEXHLevel3 3 2 6" xfId="7485" xr:uid="{00000000-0005-0000-0000-0000E9750000}"/>
    <cellStyle name="SAPBEXHLevel3 3 2 6 2" xfId="15312" xr:uid="{00000000-0005-0000-0000-0000EA750000}"/>
    <cellStyle name="SAPBEXHLevel3 3 2 6 2 2" xfId="28483" xr:uid="{00000000-0005-0000-0000-0000EB750000}"/>
    <cellStyle name="SAPBEXHLevel3 3 2 6 2 2 2" xfId="41234" xr:uid="{00000000-0005-0000-0000-0000EC750000}"/>
    <cellStyle name="SAPBEXHLevel3 3 2 6 3" xfId="10739" xr:uid="{00000000-0005-0000-0000-0000ED750000}"/>
    <cellStyle name="SAPBEXHLevel3 3 2 6 3 2" xfId="23910" xr:uid="{00000000-0005-0000-0000-0000EE750000}"/>
    <cellStyle name="SAPBEXHLevel3 3 2 6 3 2 2" xfId="36661" xr:uid="{00000000-0005-0000-0000-0000EF750000}"/>
    <cellStyle name="SAPBEXHLevel3 3 2 6 4" xfId="21299" xr:uid="{00000000-0005-0000-0000-0000F0750000}"/>
    <cellStyle name="SAPBEXHLevel3 3 2 6 4 2" xfId="34050" xr:uid="{00000000-0005-0000-0000-0000F1750000}"/>
    <cellStyle name="SAPBEXHLevel3 3 2 7" xfId="10753" xr:uid="{00000000-0005-0000-0000-0000F2750000}"/>
    <cellStyle name="SAPBEXHLevel3 3 2 7 2" xfId="23924" xr:uid="{00000000-0005-0000-0000-0000F3750000}"/>
    <cellStyle name="SAPBEXHLevel3 3 2 7 2 2" xfId="36675" xr:uid="{00000000-0005-0000-0000-0000F4750000}"/>
    <cellStyle name="SAPBEXHLevel3 3 2 8" xfId="21285" xr:uid="{00000000-0005-0000-0000-0000F5750000}"/>
    <cellStyle name="SAPBEXHLevel3 3 2 8 2" xfId="34036" xr:uid="{00000000-0005-0000-0000-0000F6750000}"/>
    <cellStyle name="SAPBEXHLevel3 3 3" xfId="7486" xr:uid="{00000000-0005-0000-0000-0000F7750000}"/>
    <cellStyle name="SAPBEXHLevel3 3 3 2" xfId="7487" xr:uid="{00000000-0005-0000-0000-0000F8750000}"/>
    <cellStyle name="SAPBEXHLevel3 3 3 2 2" xfId="7488" xr:uid="{00000000-0005-0000-0000-0000F9750000}"/>
    <cellStyle name="SAPBEXHLevel3 3 3 2 2 2" xfId="10736" xr:uid="{00000000-0005-0000-0000-0000FA750000}"/>
    <cellStyle name="SAPBEXHLevel3 3 3 2 2 2 2" xfId="23907" xr:uid="{00000000-0005-0000-0000-0000FB750000}"/>
    <cellStyle name="SAPBEXHLevel3 3 3 2 2 2 2 2" xfId="36658" xr:uid="{00000000-0005-0000-0000-0000FC750000}"/>
    <cellStyle name="SAPBEXHLevel3 3 3 2 2 3" xfId="21302" xr:uid="{00000000-0005-0000-0000-0000FD750000}"/>
    <cellStyle name="SAPBEXHLevel3 3 3 2 2 3 2" xfId="34053" xr:uid="{00000000-0005-0000-0000-0000FE750000}"/>
    <cellStyle name="SAPBEXHLevel3 3 3 2 3" xfId="10737" xr:uid="{00000000-0005-0000-0000-0000FF750000}"/>
    <cellStyle name="SAPBEXHLevel3 3 3 2 3 2" xfId="23908" xr:uid="{00000000-0005-0000-0000-000000760000}"/>
    <cellStyle name="SAPBEXHLevel3 3 3 2 3 2 2" xfId="36659" xr:uid="{00000000-0005-0000-0000-000001760000}"/>
    <cellStyle name="SAPBEXHLevel3 3 3 2 4" xfId="21301" xr:uid="{00000000-0005-0000-0000-000002760000}"/>
    <cellStyle name="SAPBEXHLevel3 3 3 2 4 2" xfId="34052" xr:uid="{00000000-0005-0000-0000-000003760000}"/>
    <cellStyle name="SAPBEXHLevel3 3 3 3" xfId="7489" xr:uid="{00000000-0005-0000-0000-000004760000}"/>
    <cellStyle name="SAPBEXHLevel3 3 3 3 2" xfId="10735" xr:uid="{00000000-0005-0000-0000-000005760000}"/>
    <cellStyle name="SAPBEXHLevel3 3 3 3 2 2" xfId="23906" xr:uid="{00000000-0005-0000-0000-000006760000}"/>
    <cellStyle name="SAPBEXHLevel3 3 3 3 2 2 2" xfId="36657" xr:uid="{00000000-0005-0000-0000-000007760000}"/>
    <cellStyle name="SAPBEXHLevel3 3 3 3 3" xfId="21303" xr:uid="{00000000-0005-0000-0000-000008760000}"/>
    <cellStyle name="SAPBEXHLevel3 3 3 3 3 2" xfId="34054" xr:uid="{00000000-0005-0000-0000-000009760000}"/>
    <cellStyle name="SAPBEXHLevel3 3 3 4" xfId="10738" xr:uid="{00000000-0005-0000-0000-00000A760000}"/>
    <cellStyle name="SAPBEXHLevel3 3 3 4 2" xfId="23909" xr:uid="{00000000-0005-0000-0000-00000B760000}"/>
    <cellStyle name="SAPBEXHLevel3 3 3 4 2 2" xfId="36660" xr:uid="{00000000-0005-0000-0000-00000C760000}"/>
    <cellStyle name="SAPBEXHLevel3 3 3 5" xfId="21300" xr:uid="{00000000-0005-0000-0000-00000D760000}"/>
    <cellStyle name="SAPBEXHLevel3 3 3 5 2" xfId="34051" xr:uid="{00000000-0005-0000-0000-00000E760000}"/>
    <cellStyle name="SAPBEXHLevel3 3 4" xfId="7490" xr:uid="{00000000-0005-0000-0000-00000F760000}"/>
    <cellStyle name="SAPBEXHLevel3 3 4 2" xfId="10734" xr:uid="{00000000-0005-0000-0000-000010760000}"/>
    <cellStyle name="SAPBEXHLevel3 3 4 2 2" xfId="23905" xr:uid="{00000000-0005-0000-0000-000011760000}"/>
    <cellStyle name="SAPBEXHLevel3 3 4 2 2 2" xfId="36656" xr:uid="{00000000-0005-0000-0000-000012760000}"/>
    <cellStyle name="SAPBEXHLevel3 3 4 3" xfId="21304" xr:uid="{00000000-0005-0000-0000-000013760000}"/>
    <cellStyle name="SAPBEXHLevel3 3 4 3 2" xfId="34055" xr:uid="{00000000-0005-0000-0000-000014760000}"/>
    <cellStyle name="SAPBEXHLevel3 3 5" xfId="10754" xr:uid="{00000000-0005-0000-0000-000015760000}"/>
    <cellStyle name="SAPBEXHLevel3 3 5 2" xfId="23925" xr:uid="{00000000-0005-0000-0000-000016760000}"/>
    <cellStyle name="SAPBEXHLevel3 3 5 2 2" xfId="36676" xr:uid="{00000000-0005-0000-0000-000017760000}"/>
    <cellStyle name="SAPBEXHLevel3 3 6" xfId="21284" xr:uid="{00000000-0005-0000-0000-000018760000}"/>
    <cellStyle name="SAPBEXHLevel3 3 6 2" xfId="34035" xr:uid="{00000000-0005-0000-0000-000019760000}"/>
    <cellStyle name="SAPBEXHLevel3 4" xfId="7491" xr:uid="{00000000-0005-0000-0000-00001A760000}"/>
    <cellStyle name="SAPBEXHLevel3 4 2" xfId="7492" xr:uid="{00000000-0005-0000-0000-00001B760000}"/>
    <cellStyle name="SAPBEXHLevel3 4 2 2" xfId="7493" xr:uid="{00000000-0005-0000-0000-00001C760000}"/>
    <cellStyle name="SAPBEXHLevel3 4 2 2 2" xfId="7494" xr:uid="{00000000-0005-0000-0000-00001D760000}"/>
    <cellStyle name="SAPBEXHLevel3 4 2 2 2 2" xfId="15321" xr:uid="{00000000-0005-0000-0000-00001E760000}"/>
    <cellStyle name="SAPBEXHLevel3 4 2 2 2 2 2" xfId="28492" xr:uid="{00000000-0005-0000-0000-00001F760000}"/>
    <cellStyle name="SAPBEXHLevel3 4 2 2 2 2 2 2" xfId="41243" xr:uid="{00000000-0005-0000-0000-000020760000}"/>
    <cellStyle name="SAPBEXHLevel3 4 2 2 2 3" xfId="10730" xr:uid="{00000000-0005-0000-0000-000021760000}"/>
    <cellStyle name="SAPBEXHLevel3 4 2 2 2 3 2" xfId="23901" xr:uid="{00000000-0005-0000-0000-000022760000}"/>
    <cellStyle name="SAPBEXHLevel3 4 2 2 2 3 2 2" xfId="36652" xr:uid="{00000000-0005-0000-0000-000023760000}"/>
    <cellStyle name="SAPBEXHLevel3 4 2 2 2 4" xfId="21308" xr:uid="{00000000-0005-0000-0000-000024760000}"/>
    <cellStyle name="SAPBEXHLevel3 4 2 2 2 4 2" xfId="34059" xr:uid="{00000000-0005-0000-0000-000025760000}"/>
    <cellStyle name="SAPBEXHLevel3 4 2 2 3" xfId="7495" xr:uid="{00000000-0005-0000-0000-000026760000}"/>
    <cellStyle name="SAPBEXHLevel3 4 2 2 3 2" xfId="15322" xr:uid="{00000000-0005-0000-0000-000027760000}"/>
    <cellStyle name="SAPBEXHLevel3 4 2 2 3 2 2" xfId="28493" xr:uid="{00000000-0005-0000-0000-000028760000}"/>
    <cellStyle name="SAPBEXHLevel3 4 2 2 3 2 2 2" xfId="41244" xr:uid="{00000000-0005-0000-0000-000029760000}"/>
    <cellStyle name="SAPBEXHLevel3 4 2 2 3 3" xfId="10729" xr:uid="{00000000-0005-0000-0000-00002A760000}"/>
    <cellStyle name="SAPBEXHLevel3 4 2 2 3 3 2" xfId="23900" xr:uid="{00000000-0005-0000-0000-00002B760000}"/>
    <cellStyle name="SAPBEXHLevel3 4 2 2 3 3 2 2" xfId="36651" xr:uid="{00000000-0005-0000-0000-00002C760000}"/>
    <cellStyle name="SAPBEXHLevel3 4 2 2 3 4" xfId="21309" xr:uid="{00000000-0005-0000-0000-00002D760000}"/>
    <cellStyle name="SAPBEXHLevel3 4 2 2 3 4 2" xfId="34060" xr:uid="{00000000-0005-0000-0000-00002E760000}"/>
    <cellStyle name="SAPBEXHLevel3 4 2 2 4" xfId="15320" xr:uid="{00000000-0005-0000-0000-00002F760000}"/>
    <cellStyle name="SAPBEXHLevel3 4 2 2 4 2" xfId="28491" xr:uid="{00000000-0005-0000-0000-000030760000}"/>
    <cellStyle name="SAPBEXHLevel3 4 2 2 4 2 2" xfId="41242" xr:uid="{00000000-0005-0000-0000-000031760000}"/>
    <cellStyle name="SAPBEXHLevel3 4 2 2 5" xfId="10731" xr:uid="{00000000-0005-0000-0000-000032760000}"/>
    <cellStyle name="SAPBEXHLevel3 4 2 2 5 2" xfId="23902" xr:uid="{00000000-0005-0000-0000-000033760000}"/>
    <cellStyle name="SAPBEXHLevel3 4 2 2 5 2 2" xfId="36653" xr:uid="{00000000-0005-0000-0000-000034760000}"/>
    <cellStyle name="SAPBEXHLevel3 4 2 2 6" xfId="21307" xr:uid="{00000000-0005-0000-0000-000035760000}"/>
    <cellStyle name="SAPBEXHLevel3 4 2 2 6 2" xfId="34058" xr:uid="{00000000-0005-0000-0000-000036760000}"/>
    <cellStyle name="SAPBEXHLevel3 4 2 3" xfId="7496" xr:uid="{00000000-0005-0000-0000-000037760000}"/>
    <cellStyle name="SAPBEXHLevel3 4 2 3 2" xfId="15323" xr:uid="{00000000-0005-0000-0000-000038760000}"/>
    <cellStyle name="SAPBEXHLevel3 4 2 3 2 2" xfId="28494" xr:uid="{00000000-0005-0000-0000-000039760000}"/>
    <cellStyle name="SAPBEXHLevel3 4 2 3 2 2 2" xfId="41245" xr:uid="{00000000-0005-0000-0000-00003A760000}"/>
    <cellStyle name="SAPBEXHLevel3 4 2 3 3" xfId="10728" xr:uid="{00000000-0005-0000-0000-00003B760000}"/>
    <cellStyle name="SAPBEXHLevel3 4 2 3 3 2" xfId="23899" xr:uid="{00000000-0005-0000-0000-00003C760000}"/>
    <cellStyle name="SAPBEXHLevel3 4 2 3 3 2 2" xfId="36650" xr:uid="{00000000-0005-0000-0000-00003D760000}"/>
    <cellStyle name="SAPBEXHLevel3 4 2 3 4" xfId="21310" xr:uid="{00000000-0005-0000-0000-00003E760000}"/>
    <cellStyle name="SAPBEXHLevel3 4 2 3 4 2" xfId="34061" xr:uid="{00000000-0005-0000-0000-00003F760000}"/>
    <cellStyle name="SAPBEXHLevel3 4 2 4" xfId="7497" xr:uid="{00000000-0005-0000-0000-000040760000}"/>
    <cellStyle name="SAPBEXHLevel3 4 2 4 2" xfId="15324" xr:uid="{00000000-0005-0000-0000-000041760000}"/>
    <cellStyle name="SAPBEXHLevel3 4 2 4 2 2" xfId="28495" xr:uid="{00000000-0005-0000-0000-000042760000}"/>
    <cellStyle name="SAPBEXHLevel3 4 2 4 2 2 2" xfId="41246" xr:uid="{00000000-0005-0000-0000-000043760000}"/>
    <cellStyle name="SAPBEXHLevel3 4 2 4 3" xfId="10727" xr:uid="{00000000-0005-0000-0000-000044760000}"/>
    <cellStyle name="SAPBEXHLevel3 4 2 4 3 2" xfId="23898" xr:uid="{00000000-0005-0000-0000-000045760000}"/>
    <cellStyle name="SAPBEXHLevel3 4 2 4 3 2 2" xfId="36649" xr:uid="{00000000-0005-0000-0000-000046760000}"/>
    <cellStyle name="SAPBEXHLevel3 4 2 4 4" xfId="21311" xr:uid="{00000000-0005-0000-0000-000047760000}"/>
    <cellStyle name="SAPBEXHLevel3 4 2 4 4 2" xfId="34062" xr:uid="{00000000-0005-0000-0000-000048760000}"/>
    <cellStyle name="SAPBEXHLevel3 4 2 5" xfId="7498" xr:uid="{00000000-0005-0000-0000-000049760000}"/>
    <cellStyle name="SAPBEXHLevel3 4 2 5 2" xfId="15325" xr:uid="{00000000-0005-0000-0000-00004A760000}"/>
    <cellStyle name="SAPBEXHLevel3 4 2 5 2 2" xfId="28496" xr:uid="{00000000-0005-0000-0000-00004B760000}"/>
    <cellStyle name="SAPBEXHLevel3 4 2 5 2 2 2" xfId="41247" xr:uid="{00000000-0005-0000-0000-00004C760000}"/>
    <cellStyle name="SAPBEXHLevel3 4 2 5 3" xfId="10726" xr:uid="{00000000-0005-0000-0000-00004D760000}"/>
    <cellStyle name="SAPBEXHLevel3 4 2 5 3 2" xfId="23897" xr:uid="{00000000-0005-0000-0000-00004E760000}"/>
    <cellStyle name="SAPBEXHLevel3 4 2 5 3 2 2" xfId="36648" xr:uid="{00000000-0005-0000-0000-00004F760000}"/>
    <cellStyle name="SAPBEXHLevel3 4 2 5 4" xfId="21312" xr:uid="{00000000-0005-0000-0000-000050760000}"/>
    <cellStyle name="SAPBEXHLevel3 4 2 5 4 2" xfId="34063" xr:uid="{00000000-0005-0000-0000-000051760000}"/>
    <cellStyle name="SAPBEXHLevel3 4 2 6" xfId="10732" xr:uid="{00000000-0005-0000-0000-000052760000}"/>
    <cellStyle name="SAPBEXHLevel3 4 2 6 2" xfId="23903" xr:uid="{00000000-0005-0000-0000-000053760000}"/>
    <cellStyle name="SAPBEXHLevel3 4 2 6 2 2" xfId="36654" xr:uid="{00000000-0005-0000-0000-000054760000}"/>
    <cellStyle name="SAPBEXHLevel3 4 2 7" xfId="21306" xr:uid="{00000000-0005-0000-0000-000055760000}"/>
    <cellStyle name="SAPBEXHLevel3 4 2 7 2" xfId="34057" xr:uid="{00000000-0005-0000-0000-000056760000}"/>
    <cellStyle name="SAPBEXHLevel3 4 3" xfId="7499" xr:uid="{00000000-0005-0000-0000-000057760000}"/>
    <cellStyle name="SAPBEXHLevel3 4 3 2" xfId="7500" xr:uid="{00000000-0005-0000-0000-000058760000}"/>
    <cellStyle name="SAPBEXHLevel3 4 3 2 2" xfId="15327" xr:uid="{00000000-0005-0000-0000-000059760000}"/>
    <cellStyle name="SAPBEXHLevel3 4 3 2 2 2" xfId="28498" xr:uid="{00000000-0005-0000-0000-00005A760000}"/>
    <cellStyle name="SAPBEXHLevel3 4 3 2 2 2 2" xfId="41249" xr:uid="{00000000-0005-0000-0000-00005B760000}"/>
    <cellStyle name="SAPBEXHLevel3 4 3 2 3" xfId="10724" xr:uid="{00000000-0005-0000-0000-00005C760000}"/>
    <cellStyle name="SAPBEXHLevel3 4 3 2 3 2" xfId="23895" xr:uid="{00000000-0005-0000-0000-00005D760000}"/>
    <cellStyle name="SAPBEXHLevel3 4 3 2 3 2 2" xfId="36646" xr:uid="{00000000-0005-0000-0000-00005E760000}"/>
    <cellStyle name="SAPBEXHLevel3 4 3 2 4" xfId="21314" xr:uid="{00000000-0005-0000-0000-00005F760000}"/>
    <cellStyle name="SAPBEXHLevel3 4 3 2 4 2" xfId="34065" xr:uid="{00000000-0005-0000-0000-000060760000}"/>
    <cellStyle name="SAPBEXHLevel3 4 3 3" xfId="7501" xr:uid="{00000000-0005-0000-0000-000061760000}"/>
    <cellStyle name="SAPBEXHLevel3 4 3 3 2" xfId="15328" xr:uid="{00000000-0005-0000-0000-000062760000}"/>
    <cellStyle name="SAPBEXHLevel3 4 3 3 2 2" xfId="28499" xr:uid="{00000000-0005-0000-0000-000063760000}"/>
    <cellStyle name="SAPBEXHLevel3 4 3 3 2 2 2" xfId="41250" xr:uid="{00000000-0005-0000-0000-000064760000}"/>
    <cellStyle name="SAPBEXHLevel3 4 3 3 3" xfId="10723" xr:uid="{00000000-0005-0000-0000-000065760000}"/>
    <cellStyle name="SAPBEXHLevel3 4 3 3 3 2" xfId="23894" xr:uid="{00000000-0005-0000-0000-000066760000}"/>
    <cellStyle name="SAPBEXHLevel3 4 3 3 3 2 2" xfId="36645" xr:uid="{00000000-0005-0000-0000-000067760000}"/>
    <cellStyle name="SAPBEXHLevel3 4 3 3 4" xfId="21315" xr:uid="{00000000-0005-0000-0000-000068760000}"/>
    <cellStyle name="SAPBEXHLevel3 4 3 3 4 2" xfId="34066" xr:uid="{00000000-0005-0000-0000-000069760000}"/>
    <cellStyle name="SAPBEXHLevel3 4 3 4" xfId="7502" xr:uid="{00000000-0005-0000-0000-00006A760000}"/>
    <cellStyle name="SAPBEXHLevel3 4 3 4 2" xfId="15329" xr:uid="{00000000-0005-0000-0000-00006B760000}"/>
    <cellStyle name="SAPBEXHLevel3 4 3 4 2 2" xfId="28500" xr:uid="{00000000-0005-0000-0000-00006C760000}"/>
    <cellStyle name="SAPBEXHLevel3 4 3 4 2 2 2" xfId="41251" xr:uid="{00000000-0005-0000-0000-00006D760000}"/>
    <cellStyle name="SAPBEXHLevel3 4 3 4 3" xfId="10722" xr:uid="{00000000-0005-0000-0000-00006E760000}"/>
    <cellStyle name="SAPBEXHLevel3 4 3 4 3 2" xfId="23893" xr:uid="{00000000-0005-0000-0000-00006F760000}"/>
    <cellStyle name="SAPBEXHLevel3 4 3 4 3 2 2" xfId="36644" xr:uid="{00000000-0005-0000-0000-000070760000}"/>
    <cellStyle name="SAPBEXHLevel3 4 3 4 4" xfId="21316" xr:uid="{00000000-0005-0000-0000-000071760000}"/>
    <cellStyle name="SAPBEXHLevel3 4 3 4 4 2" xfId="34067" xr:uid="{00000000-0005-0000-0000-000072760000}"/>
    <cellStyle name="SAPBEXHLevel3 4 3 5" xfId="10725" xr:uid="{00000000-0005-0000-0000-000073760000}"/>
    <cellStyle name="SAPBEXHLevel3 4 3 5 2" xfId="23896" xr:uid="{00000000-0005-0000-0000-000074760000}"/>
    <cellStyle name="SAPBEXHLevel3 4 3 5 2 2" xfId="36647" xr:uid="{00000000-0005-0000-0000-000075760000}"/>
    <cellStyle name="SAPBEXHLevel3 4 3 6" xfId="21313" xr:uid="{00000000-0005-0000-0000-000076760000}"/>
    <cellStyle name="SAPBEXHLevel3 4 3 6 2" xfId="34064" xr:uid="{00000000-0005-0000-0000-000077760000}"/>
    <cellStyle name="SAPBEXHLevel3 4 4" xfId="7503" xr:uid="{00000000-0005-0000-0000-000078760000}"/>
    <cellStyle name="SAPBEXHLevel3 4 4 2" xfId="15330" xr:uid="{00000000-0005-0000-0000-000079760000}"/>
    <cellStyle name="SAPBEXHLevel3 4 4 2 2" xfId="28501" xr:uid="{00000000-0005-0000-0000-00007A760000}"/>
    <cellStyle name="SAPBEXHLevel3 4 4 2 2 2" xfId="41252" xr:uid="{00000000-0005-0000-0000-00007B760000}"/>
    <cellStyle name="SAPBEXHLevel3 4 4 3" xfId="10721" xr:uid="{00000000-0005-0000-0000-00007C760000}"/>
    <cellStyle name="SAPBEXHLevel3 4 4 3 2" xfId="23892" xr:uid="{00000000-0005-0000-0000-00007D760000}"/>
    <cellStyle name="SAPBEXHLevel3 4 4 3 2 2" xfId="36643" xr:uid="{00000000-0005-0000-0000-00007E760000}"/>
    <cellStyle name="SAPBEXHLevel3 4 4 4" xfId="21317" xr:uid="{00000000-0005-0000-0000-00007F760000}"/>
    <cellStyle name="SAPBEXHLevel3 4 4 4 2" xfId="34068" xr:uid="{00000000-0005-0000-0000-000080760000}"/>
    <cellStyle name="SAPBEXHLevel3 4 5" xfId="7504" xr:uid="{00000000-0005-0000-0000-000081760000}"/>
    <cellStyle name="SAPBEXHLevel3 4 5 2" xfId="15331" xr:uid="{00000000-0005-0000-0000-000082760000}"/>
    <cellStyle name="SAPBEXHLevel3 4 5 2 2" xfId="28502" xr:uid="{00000000-0005-0000-0000-000083760000}"/>
    <cellStyle name="SAPBEXHLevel3 4 5 2 2 2" xfId="41253" xr:uid="{00000000-0005-0000-0000-000084760000}"/>
    <cellStyle name="SAPBEXHLevel3 4 5 3" xfId="10720" xr:uid="{00000000-0005-0000-0000-000085760000}"/>
    <cellStyle name="SAPBEXHLevel3 4 5 3 2" xfId="23891" xr:uid="{00000000-0005-0000-0000-000086760000}"/>
    <cellStyle name="SAPBEXHLevel3 4 5 3 2 2" xfId="36642" xr:uid="{00000000-0005-0000-0000-000087760000}"/>
    <cellStyle name="SAPBEXHLevel3 4 5 4" xfId="21318" xr:uid="{00000000-0005-0000-0000-000088760000}"/>
    <cellStyle name="SAPBEXHLevel3 4 5 4 2" xfId="34069" xr:uid="{00000000-0005-0000-0000-000089760000}"/>
    <cellStyle name="SAPBEXHLevel3 4 6" xfId="7505" xr:uid="{00000000-0005-0000-0000-00008A760000}"/>
    <cellStyle name="SAPBEXHLevel3 4 6 2" xfId="15332" xr:uid="{00000000-0005-0000-0000-00008B760000}"/>
    <cellStyle name="SAPBEXHLevel3 4 6 2 2" xfId="28503" xr:uid="{00000000-0005-0000-0000-00008C760000}"/>
    <cellStyle name="SAPBEXHLevel3 4 6 2 2 2" xfId="41254" xr:uid="{00000000-0005-0000-0000-00008D760000}"/>
    <cellStyle name="SAPBEXHLevel3 4 6 3" xfId="10719" xr:uid="{00000000-0005-0000-0000-00008E760000}"/>
    <cellStyle name="SAPBEXHLevel3 4 6 3 2" xfId="23890" xr:uid="{00000000-0005-0000-0000-00008F760000}"/>
    <cellStyle name="SAPBEXHLevel3 4 6 3 2 2" xfId="36641" xr:uid="{00000000-0005-0000-0000-000090760000}"/>
    <cellStyle name="SAPBEXHLevel3 4 6 4" xfId="21319" xr:uid="{00000000-0005-0000-0000-000091760000}"/>
    <cellStyle name="SAPBEXHLevel3 4 6 4 2" xfId="34070" xr:uid="{00000000-0005-0000-0000-000092760000}"/>
    <cellStyle name="SAPBEXHLevel3 4 7" xfId="10733" xr:uid="{00000000-0005-0000-0000-000093760000}"/>
    <cellStyle name="SAPBEXHLevel3 4 7 2" xfId="23904" xr:uid="{00000000-0005-0000-0000-000094760000}"/>
    <cellStyle name="SAPBEXHLevel3 4 7 2 2" xfId="36655" xr:uid="{00000000-0005-0000-0000-000095760000}"/>
    <cellStyle name="SAPBEXHLevel3 4 8" xfId="21305" xr:uid="{00000000-0005-0000-0000-000096760000}"/>
    <cellStyle name="SAPBEXHLevel3 4 8 2" xfId="34056" xr:uid="{00000000-0005-0000-0000-000097760000}"/>
    <cellStyle name="SAPBEXHLevel3 5" xfId="7506" xr:uid="{00000000-0005-0000-0000-000098760000}"/>
    <cellStyle name="SAPBEXHLevel3 5 2" xfId="7507" xr:uid="{00000000-0005-0000-0000-000099760000}"/>
    <cellStyle name="SAPBEXHLevel3 5 2 2" xfId="7508" xr:uid="{00000000-0005-0000-0000-00009A760000}"/>
    <cellStyle name="SAPBEXHLevel3 5 2 2 2" xfId="7509" xr:uid="{00000000-0005-0000-0000-00009B760000}"/>
    <cellStyle name="SAPBEXHLevel3 5 2 2 2 2" xfId="15336" xr:uid="{00000000-0005-0000-0000-00009C760000}"/>
    <cellStyle name="SAPBEXHLevel3 5 2 2 2 2 2" xfId="28507" xr:uid="{00000000-0005-0000-0000-00009D760000}"/>
    <cellStyle name="SAPBEXHLevel3 5 2 2 2 2 2 2" xfId="41258" xr:uid="{00000000-0005-0000-0000-00009E760000}"/>
    <cellStyle name="SAPBEXHLevel3 5 2 2 2 3" xfId="10715" xr:uid="{00000000-0005-0000-0000-00009F760000}"/>
    <cellStyle name="SAPBEXHLevel3 5 2 2 2 3 2" xfId="23886" xr:uid="{00000000-0005-0000-0000-0000A0760000}"/>
    <cellStyle name="SAPBEXHLevel3 5 2 2 2 3 2 2" xfId="36637" xr:uid="{00000000-0005-0000-0000-0000A1760000}"/>
    <cellStyle name="SAPBEXHLevel3 5 2 2 2 4" xfId="21323" xr:uid="{00000000-0005-0000-0000-0000A2760000}"/>
    <cellStyle name="SAPBEXHLevel3 5 2 2 2 4 2" xfId="34074" xr:uid="{00000000-0005-0000-0000-0000A3760000}"/>
    <cellStyle name="SAPBEXHLevel3 5 2 2 3" xfId="7510" xr:uid="{00000000-0005-0000-0000-0000A4760000}"/>
    <cellStyle name="SAPBEXHLevel3 5 2 2 3 2" xfId="15337" xr:uid="{00000000-0005-0000-0000-0000A5760000}"/>
    <cellStyle name="SAPBEXHLevel3 5 2 2 3 2 2" xfId="28508" xr:uid="{00000000-0005-0000-0000-0000A6760000}"/>
    <cellStyle name="SAPBEXHLevel3 5 2 2 3 2 2 2" xfId="41259" xr:uid="{00000000-0005-0000-0000-0000A7760000}"/>
    <cellStyle name="SAPBEXHLevel3 5 2 2 3 3" xfId="10714" xr:uid="{00000000-0005-0000-0000-0000A8760000}"/>
    <cellStyle name="SAPBEXHLevel3 5 2 2 3 3 2" xfId="23885" xr:uid="{00000000-0005-0000-0000-0000A9760000}"/>
    <cellStyle name="SAPBEXHLevel3 5 2 2 3 3 2 2" xfId="36636" xr:uid="{00000000-0005-0000-0000-0000AA760000}"/>
    <cellStyle name="SAPBEXHLevel3 5 2 2 3 4" xfId="21324" xr:uid="{00000000-0005-0000-0000-0000AB760000}"/>
    <cellStyle name="SAPBEXHLevel3 5 2 2 3 4 2" xfId="34075" xr:uid="{00000000-0005-0000-0000-0000AC760000}"/>
    <cellStyle name="SAPBEXHLevel3 5 2 2 4" xfId="7511" xr:uid="{00000000-0005-0000-0000-0000AD760000}"/>
    <cellStyle name="SAPBEXHLevel3 5 2 2 4 2" xfId="15338" xr:uid="{00000000-0005-0000-0000-0000AE760000}"/>
    <cellStyle name="SAPBEXHLevel3 5 2 2 4 2 2" xfId="28509" xr:uid="{00000000-0005-0000-0000-0000AF760000}"/>
    <cellStyle name="SAPBEXHLevel3 5 2 2 4 2 2 2" xfId="41260" xr:uid="{00000000-0005-0000-0000-0000B0760000}"/>
    <cellStyle name="SAPBEXHLevel3 5 2 2 4 3" xfId="10713" xr:uid="{00000000-0005-0000-0000-0000B1760000}"/>
    <cellStyle name="SAPBEXHLevel3 5 2 2 4 3 2" xfId="23884" xr:uid="{00000000-0005-0000-0000-0000B2760000}"/>
    <cellStyle name="SAPBEXHLevel3 5 2 2 4 3 2 2" xfId="36635" xr:uid="{00000000-0005-0000-0000-0000B3760000}"/>
    <cellStyle name="SAPBEXHLevel3 5 2 2 4 4" xfId="21325" xr:uid="{00000000-0005-0000-0000-0000B4760000}"/>
    <cellStyle name="SAPBEXHLevel3 5 2 2 4 4 2" xfId="34076" xr:uid="{00000000-0005-0000-0000-0000B5760000}"/>
    <cellStyle name="SAPBEXHLevel3 5 2 2 5" xfId="10716" xr:uid="{00000000-0005-0000-0000-0000B6760000}"/>
    <cellStyle name="SAPBEXHLevel3 5 2 2 5 2" xfId="23887" xr:uid="{00000000-0005-0000-0000-0000B7760000}"/>
    <cellStyle name="SAPBEXHLevel3 5 2 2 5 2 2" xfId="36638" xr:uid="{00000000-0005-0000-0000-0000B8760000}"/>
    <cellStyle name="SAPBEXHLevel3 5 2 2 6" xfId="21322" xr:uid="{00000000-0005-0000-0000-0000B9760000}"/>
    <cellStyle name="SAPBEXHLevel3 5 2 2 6 2" xfId="34073" xr:uid="{00000000-0005-0000-0000-0000BA760000}"/>
    <cellStyle name="SAPBEXHLevel3 5 2 3" xfId="7512" xr:uid="{00000000-0005-0000-0000-0000BB760000}"/>
    <cellStyle name="SAPBEXHLevel3 5 2 3 2" xfId="7513" xr:uid="{00000000-0005-0000-0000-0000BC760000}"/>
    <cellStyle name="SAPBEXHLevel3 5 2 3 2 2" xfId="15340" xr:uid="{00000000-0005-0000-0000-0000BD760000}"/>
    <cellStyle name="SAPBEXHLevel3 5 2 3 2 2 2" xfId="28511" xr:uid="{00000000-0005-0000-0000-0000BE760000}"/>
    <cellStyle name="SAPBEXHLevel3 5 2 3 2 2 2 2" xfId="41262" xr:uid="{00000000-0005-0000-0000-0000BF760000}"/>
    <cellStyle name="SAPBEXHLevel3 5 2 3 2 3" xfId="10711" xr:uid="{00000000-0005-0000-0000-0000C0760000}"/>
    <cellStyle name="SAPBEXHLevel3 5 2 3 2 3 2" xfId="23882" xr:uid="{00000000-0005-0000-0000-0000C1760000}"/>
    <cellStyle name="SAPBEXHLevel3 5 2 3 2 3 2 2" xfId="36633" xr:uid="{00000000-0005-0000-0000-0000C2760000}"/>
    <cellStyle name="SAPBEXHLevel3 5 2 3 2 4" xfId="21327" xr:uid="{00000000-0005-0000-0000-0000C3760000}"/>
    <cellStyle name="SAPBEXHLevel3 5 2 3 2 4 2" xfId="34078" xr:uid="{00000000-0005-0000-0000-0000C4760000}"/>
    <cellStyle name="SAPBEXHLevel3 5 2 3 3" xfId="10712" xr:uid="{00000000-0005-0000-0000-0000C5760000}"/>
    <cellStyle name="SAPBEXHLevel3 5 2 3 3 2" xfId="23883" xr:uid="{00000000-0005-0000-0000-0000C6760000}"/>
    <cellStyle name="SAPBEXHLevel3 5 2 3 3 2 2" xfId="36634" xr:uid="{00000000-0005-0000-0000-0000C7760000}"/>
    <cellStyle name="SAPBEXHLevel3 5 2 3 4" xfId="21326" xr:uid="{00000000-0005-0000-0000-0000C8760000}"/>
    <cellStyle name="SAPBEXHLevel3 5 2 3 4 2" xfId="34077" xr:uid="{00000000-0005-0000-0000-0000C9760000}"/>
    <cellStyle name="SAPBEXHLevel3 5 2 4" xfId="7514" xr:uid="{00000000-0005-0000-0000-0000CA760000}"/>
    <cellStyle name="SAPBEXHLevel3 5 2 4 2" xfId="15341" xr:uid="{00000000-0005-0000-0000-0000CB760000}"/>
    <cellStyle name="SAPBEXHLevel3 5 2 4 2 2" xfId="28512" xr:uid="{00000000-0005-0000-0000-0000CC760000}"/>
    <cellStyle name="SAPBEXHLevel3 5 2 4 2 2 2" xfId="41263" xr:uid="{00000000-0005-0000-0000-0000CD760000}"/>
    <cellStyle name="SAPBEXHLevel3 5 2 4 3" xfId="10710" xr:uid="{00000000-0005-0000-0000-0000CE760000}"/>
    <cellStyle name="SAPBEXHLevel3 5 2 4 3 2" xfId="23881" xr:uid="{00000000-0005-0000-0000-0000CF760000}"/>
    <cellStyle name="SAPBEXHLevel3 5 2 4 3 2 2" xfId="36632" xr:uid="{00000000-0005-0000-0000-0000D0760000}"/>
    <cellStyle name="SAPBEXHLevel3 5 2 4 4" xfId="21328" xr:uid="{00000000-0005-0000-0000-0000D1760000}"/>
    <cellStyle name="SAPBEXHLevel3 5 2 4 4 2" xfId="34079" xr:uid="{00000000-0005-0000-0000-0000D2760000}"/>
    <cellStyle name="SAPBEXHLevel3 5 2 5" xfId="7515" xr:uid="{00000000-0005-0000-0000-0000D3760000}"/>
    <cellStyle name="SAPBEXHLevel3 5 2 5 2" xfId="15342" xr:uid="{00000000-0005-0000-0000-0000D4760000}"/>
    <cellStyle name="SAPBEXHLevel3 5 2 5 2 2" xfId="28513" xr:uid="{00000000-0005-0000-0000-0000D5760000}"/>
    <cellStyle name="SAPBEXHLevel3 5 2 5 2 2 2" xfId="41264" xr:uid="{00000000-0005-0000-0000-0000D6760000}"/>
    <cellStyle name="SAPBEXHLevel3 5 2 5 3" xfId="10709" xr:uid="{00000000-0005-0000-0000-0000D7760000}"/>
    <cellStyle name="SAPBEXHLevel3 5 2 5 3 2" xfId="23880" xr:uid="{00000000-0005-0000-0000-0000D8760000}"/>
    <cellStyle name="SAPBEXHLevel3 5 2 5 3 2 2" xfId="36631" xr:uid="{00000000-0005-0000-0000-0000D9760000}"/>
    <cellStyle name="SAPBEXHLevel3 5 2 5 4" xfId="21329" xr:uid="{00000000-0005-0000-0000-0000DA760000}"/>
    <cellStyle name="SAPBEXHLevel3 5 2 5 4 2" xfId="34080" xr:uid="{00000000-0005-0000-0000-0000DB760000}"/>
    <cellStyle name="SAPBEXHLevel3 5 2 6" xfId="10717" xr:uid="{00000000-0005-0000-0000-0000DC760000}"/>
    <cellStyle name="SAPBEXHLevel3 5 2 6 2" xfId="23888" xr:uid="{00000000-0005-0000-0000-0000DD760000}"/>
    <cellStyle name="SAPBEXHLevel3 5 2 6 2 2" xfId="36639" xr:uid="{00000000-0005-0000-0000-0000DE760000}"/>
    <cellStyle name="SAPBEXHLevel3 5 2 7" xfId="21321" xr:uid="{00000000-0005-0000-0000-0000DF760000}"/>
    <cellStyle name="SAPBEXHLevel3 5 2 7 2" xfId="34072" xr:uid="{00000000-0005-0000-0000-0000E0760000}"/>
    <cellStyle name="SAPBEXHLevel3 5 3" xfId="7516" xr:uid="{00000000-0005-0000-0000-0000E1760000}"/>
    <cellStyle name="SAPBEXHLevel3 5 3 2" xfId="7517" xr:uid="{00000000-0005-0000-0000-0000E2760000}"/>
    <cellStyle name="SAPBEXHLevel3 5 3 2 2" xfId="15344" xr:uid="{00000000-0005-0000-0000-0000E3760000}"/>
    <cellStyle name="SAPBEXHLevel3 5 3 2 2 2" xfId="28515" xr:uid="{00000000-0005-0000-0000-0000E4760000}"/>
    <cellStyle name="SAPBEXHLevel3 5 3 2 2 2 2" xfId="41266" xr:uid="{00000000-0005-0000-0000-0000E5760000}"/>
    <cellStyle name="SAPBEXHLevel3 5 3 2 3" xfId="10707" xr:uid="{00000000-0005-0000-0000-0000E6760000}"/>
    <cellStyle name="SAPBEXHLevel3 5 3 2 3 2" xfId="23878" xr:uid="{00000000-0005-0000-0000-0000E7760000}"/>
    <cellStyle name="SAPBEXHLevel3 5 3 2 3 2 2" xfId="36629" xr:uid="{00000000-0005-0000-0000-0000E8760000}"/>
    <cellStyle name="SAPBEXHLevel3 5 3 2 4" xfId="21331" xr:uid="{00000000-0005-0000-0000-0000E9760000}"/>
    <cellStyle name="SAPBEXHLevel3 5 3 2 4 2" xfId="34082" xr:uid="{00000000-0005-0000-0000-0000EA760000}"/>
    <cellStyle name="SAPBEXHLevel3 5 3 3" xfId="7518" xr:uid="{00000000-0005-0000-0000-0000EB760000}"/>
    <cellStyle name="SAPBEXHLevel3 5 3 3 2" xfId="15345" xr:uid="{00000000-0005-0000-0000-0000EC760000}"/>
    <cellStyle name="SAPBEXHLevel3 5 3 3 2 2" xfId="28516" xr:uid="{00000000-0005-0000-0000-0000ED760000}"/>
    <cellStyle name="SAPBEXHLevel3 5 3 3 2 2 2" xfId="41267" xr:uid="{00000000-0005-0000-0000-0000EE760000}"/>
    <cellStyle name="SAPBEXHLevel3 5 3 3 3" xfId="10706" xr:uid="{00000000-0005-0000-0000-0000EF760000}"/>
    <cellStyle name="SAPBEXHLevel3 5 3 3 3 2" xfId="23877" xr:uid="{00000000-0005-0000-0000-0000F0760000}"/>
    <cellStyle name="SAPBEXHLevel3 5 3 3 3 2 2" xfId="36628" xr:uid="{00000000-0005-0000-0000-0000F1760000}"/>
    <cellStyle name="SAPBEXHLevel3 5 3 3 4" xfId="21332" xr:uid="{00000000-0005-0000-0000-0000F2760000}"/>
    <cellStyle name="SAPBEXHLevel3 5 3 3 4 2" xfId="34083" xr:uid="{00000000-0005-0000-0000-0000F3760000}"/>
    <cellStyle name="SAPBEXHLevel3 5 3 4" xfId="7519" xr:uid="{00000000-0005-0000-0000-0000F4760000}"/>
    <cellStyle name="SAPBEXHLevel3 5 3 4 2" xfId="15346" xr:uid="{00000000-0005-0000-0000-0000F5760000}"/>
    <cellStyle name="SAPBEXHLevel3 5 3 4 2 2" xfId="28517" xr:uid="{00000000-0005-0000-0000-0000F6760000}"/>
    <cellStyle name="SAPBEXHLevel3 5 3 4 2 2 2" xfId="41268" xr:uid="{00000000-0005-0000-0000-0000F7760000}"/>
    <cellStyle name="SAPBEXHLevel3 5 3 4 3" xfId="10705" xr:uid="{00000000-0005-0000-0000-0000F8760000}"/>
    <cellStyle name="SAPBEXHLevel3 5 3 4 3 2" xfId="23876" xr:uid="{00000000-0005-0000-0000-0000F9760000}"/>
    <cellStyle name="SAPBEXHLevel3 5 3 4 3 2 2" xfId="36627" xr:uid="{00000000-0005-0000-0000-0000FA760000}"/>
    <cellStyle name="SAPBEXHLevel3 5 3 4 4" xfId="21333" xr:uid="{00000000-0005-0000-0000-0000FB760000}"/>
    <cellStyle name="SAPBEXHLevel3 5 3 4 4 2" xfId="34084" xr:uid="{00000000-0005-0000-0000-0000FC760000}"/>
    <cellStyle name="SAPBEXHLevel3 5 3 5" xfId="10708" xr:uid="{00000000-0005-0000-0000-0000FD760000}"/>
    <cellStyle name="SAPBEXHLevel3 5 3 5 2" xfId="23879" xr:uid="{00000000-0005-0000-0000-0000FE760000}"/>
    <cellStyle name="SAPBEXHLevel3 5 3 5 2 2" xfId="36630" xr:uid="{00000000-0005-0000-0000-0000FF760000}"/>
    <cellStyle name="SAPBEXHLevel3 5 3 6" xfId="21330" xr:uid="{00000000-0005-0000-0000-000000770000}"/>
    <cellStyle name="SAPBEXHLevel3 5 3 6 2" xfId="34081" xr:uid="{00000000-0005-0000-0000-000001770000}"/>
    <cellStyle name="SAPBEXHLevel3 5 4" xfId="7520" xr:uid="{00000000-0005-0000-0000-000002770000}"/>
    <cellStyle name="SAPBEXHLevel3 5 4 2" xfId="7521" xr:uid="{00000000-0005-0000-0000-000003770000}"/>
    <cellStyle name="SAPBEXHLevel3 5 4 2 2" xfId="15348" xr:uid="{00000000-0005-0000-0000-000004770000}"/>
    <cellStyle name="SAPBEXHLevel3 5 4 2 2 2" xfId="28519" xr:uid="{00000000-0005-0000-0000-000005770000}"/>
    <cellStyle name="SAPBEXHLevel3 5 4 2 2 2 2" xfId="41270" xr:uid="{00000000-0005-0000-0000-000006770000}"/>
    <cellStyle name="SAPBEXHLevel3 5 4 2 3" xfId="10703" xr:uid="{00000000-0005-0000-0000-000007770000}"/>
    <cellStyle name="SAPBEXHLevel3 5 4 2 3 2" xfId="23874" xr:uid="{00000000-0005-0000-0000-000008770000}"/>
    <cellStyle name="SAPBEXHLevel3 5 4 2 3 2 2" xfId="36625" xr:uid="{00000000-0005-0000-0000-000009770000}"/>
    <cellStyle name="SAPBEXHLevel3 5 4 2 4" xfId="21335" xr:uid="{00000000-0005-0000-0000-00000A770000}"/>
    <cellStyle name="SAPBEXHLevel3 5 4 2 4 2" xfId="34086" xr:uid="{00000000-0005-0000-0000-00000B770000}"/>
    <cellStyle name="SAPBEXHLevel3 5 4 3" xfId="10704" xr:uid="{00000000-0005-0000-0000-00000C770000}"/>
    <cellStyle name="SAPBEXHLevel3 5 4 3 2" xfId="23875" xr:uid="{00000000-0005-0000-0000-00000D770000}"/>
    <cellStyle name="SAPBEXHLevel3 5 4 3 2 2" xfId="36626" xr:uid="{00000000-0005-0000-0000-00000E770000}"/>
    <cellStyle name="SAPBEXHLevel3 5 4 4" xfId="21334" xr:uid="{00000000-0005-0000-0000-00000F770000}"/>
    <cellStyle name="SAPBEXHLevel3 5 4 4 2" xfId="34085" xr:uid="{00000000-0005-0000-0000-000010770000}"/>
    <cellStyle name="SAPBEXHLevel3 5 5" xfId="7522" xr:uid="{00000000-0005-0000-0000-000011770000}"/>
    <cellStyle name="SAPBEXHLevel3 5 5 2" xfId="15349" xr:uid="{00000000-0005-0000-0000-000012770000}"/>
    <cellStyle name="SAPBEXHLevel3 5 5 2 2" xfId="28520" xr:uid="{00000000-0005-0000-0000-000013770000}"/>
    <cellStyle name="SAPBEXHLevel3 5 5 2 2 2" xfId="41271" xr:uid="{00000000-0005-0000-0000-000014770000}"/>
    <cellStyle name="SAPBEXHLevel3 5 5 3" xfId="10702" xr:uid="{00000000-0005-0000-0000-000015770000}"/>
    <cellStyle name="SAPBEXHLevel3 5 5 3 2" xfId="23873" xr:uid="{00000000-0005-0000-0000-000016770000}"/>
    <cellStyle name="SAPBEXHLevel3 5 5 3 2 2" xfId="36624" xr:uid="{00000000-0005-0000-0000-000017770000}"/>
    <cellStyle name="SAPBEXHLevel3 5 5 4" xfId="21336" xr:uid="{00000000-0005-0000-0000-000018770000}"/>
    <cellStyle name="SAPBEXHLevel3 5 5 4 2" xfId="34087" xr:uid="{00000000-0005-0000-0000-000019770000}"/>
    <cellStyle name="SAPBEXHLevel3 5 6" xfId="7523" xr:uid="{00000000-0005-0000-0000-00001A770000}"/>
    <cellStyle name="SAPBEXHLevel3 5 6 2" xfId="15350" xr:uid="{00000000-0005-0000-0000-00001B770000}"/>
    <cellStyle name="SAPBEXHLevel3 5 6 2 2" xfId="28521" xr:uid="{00000000-0005-0000-0000-00001C770000}"/>
    <cellStyle name="SAPBEXHLevel3 5 6 2 2 2" xfId="41272" xr:uid="{00000000-0005-0000-0000-00001D770000}"/>
    <cellStyle name="SAPBEXHLevel3 5 6 3" xfId="10701" xr:uid="{00000000-0005-0000-0000-00001E770000}"/>
    <cellStyle name="SAPBEXHLevel3 5 6 3 2" xfId="23872" xr:uid="{00000000-0005-0000-0000-00001F770000}"/>
    <cellStyle name="SAPBEXHLevel3 5 6 3 2 2" xfId="36623" xr:uid="{00000000-0005-0000-0000-000020770000}"/>
    <cellStyle name="SAPBEXHLevel3 5 6 4" xfId="21337" xr:uid="{00000000-0005-0000-0000-000021770000}"/>
    <cellStyle name="SAPBEXHLevel3 5 6 4 2" xfId="34088" xr:uid="{00000000-0005-0000-0000-000022770000}"/>
    <cellStyle name="SAPBEXHLevel3 5 7" xfId="10718" xr:uid="{00000000-0005-0000-0000-000023770000}"/>
    <cellStyle name="SAPBEXHLevel3 5 7 2" xfId="23889" xr:uid="{00000000-0005-0000-0000-000024770000}"/>
    <cellStyle name="SAPBEXHLevel3 5 7 2 2" xfId="36640" xr:uid="{00000000-0005-0000-0000-000025770000}"/>
    <cellStyle name="SAPBEXHLevel3 5 8" xfId="21320" xr:uid="{00000000-0005-0000-0000-000026770000}"/>
    <cellStyle name="SAPBEXHLevel3 5 8 2" xfId="34071" xr:uid="{00000000-0005-0000-0000-000027770000}"/>
    <cellStyle name="SAPBEXHLevel3 6" xfId="7524" xr:uid="{00000000-0005-0000-0000-000028770000}"/>
    <cellStyle name="SAPBEXHLevel3 6 2" xfId="7525" xr:uid="{00000000-0005-0000-0000-000029770000}"/>
    <cellStyle name="SAPBEXHLevel3 6 2 2" xfId="7526" xr:uid="{00000000-0005-0000-0000-00002A770000}"/>
    <cellStyle name="SAPBEXHLevel3 6 2 2 2" xfId="7527" xr:uid="{00000000-0005-0000-0000-00002B770000}"/>
    <cellStyle name="SAPBEXHLevel3 6 2 2 2 2" xfId="15354" xr:uid="{00000000-0005-0000-0000-00002C770000}"/>
    <cellStyle name="SAPBEXHLevel3 6 2 2 2 2 2" xfId="28525" xr:uid="{00000000-0005-0000-0000-00002D770000}"/>
    <cellStyle name="SAPBEXHLevel3 6 2 2 2 2 2 2" xfId="41276" xr:uid="{00000000-0005-0000-0000-00002E770000}"/>
    <cellStyle name="SAPBEXHLevel3 6 2 2 2 3" xfId="10697" xr:uid="{00000000-0005-0000-0000-00002F770000}"/>
    <cellStyle name="SAPBEXHLevel3 6 2 2 2 3 2" xfId="23868" xr:uid="{00000000-0005-0000-0000-000030770000}"/>
    <cellStyle name="SAPBEXHLevel3 6 2 2 2 3 2 2" xfId="36619" xr:uid="{00000000-0005-0000-0000-000031770000}"/>
    <cellStyle name="SAPBEXHLevel3 6 2 2 2 4" xfId="21341" xr:uid="{00000000-0005-0000-0000-000032770000}"/>
    <cellStyle name="SAPBEXHLevel3 6 2 2 2 4 2" xfId="34092" xr:uid="{00000000-0005-0000-0000-000033770000}"/>
    <cellStyle name="SAPBEXHLevel3 6 2 2 3" xfId="7528" xr:uid="{00000000-0005-0000-0000-000034770000}"/>
    <cellStyle name="SAPBEXHLevel3 6 2 2 3 2" xfId="15355" xr:uid="{00000000-0005-0000-0000-000035770000}"/>
    <cellStyle name="SAPBEXHLevel3 6 2 2 3 2 2" xfId="28526" xr:uid="{00000000-0005-0000-0000-000036770000}"/>
    <cellStyle name="SAPBEXHLevel3 6 2 2 3 2 2 2" xfId="41277" xr:uid="{00000000-0005-0000-0000-000037770000}"/>
    <cellStyle name="SAPBEXHLevel3 6 2 2 3 3" xfId="10696" xr:uid="{00000000-0005-0000-0000-000038770000}"/>
    <cellStyle name="SAPBEXHLevel3 6 2 2 3 3 2" xfId="23867" xr:uid="{00000000-0005-0000-0000-000039770000}"/>
    <cellStyle name="SAPBEXHLevel3 6 2 2 3 3 2 2" xfId="36618" xr:uid="{00000000-0005-0000-0000-00003A770000}"/>
    <cellStyle name="SAPBEXHLevel3 6 2 2 3 4" xfId="21342" xr:uid="{00000000-0005-0000-0000-00003B770000}"/>
    <cellStyle name="SAPBEXHLevel3 6 2 2 3 4 2" xfId="34093" xr:uid="{00000000-0005-0000-0000-00003C770000}"/>
    <cellStyle name="SAPBEXHLevel3 6 2 2 4" xfId="15353" xr:uid="{00000000-0005-0000-0000-00003D770000}"/>
    <cellStyle name="SAPBEXHLevel3 6 2 2 4 2" xfId="28524" xr:uid="{00000000-0005-0000-0000-00003E770000}"/>
    <cellStyle name="SAPBEXHLevel3 6 2 2 4 2 2" xfId="41275" xr:uid="{00000000-0005-0000-0000-00003F770000}"/>
    <cellStyle name="SAPBEXHLevel3 6 2 2 5" xfId="10698" xr:uid="{00000000-0005-0000-0000-000040770000}"/>
    <cellStyle name="SAPBEXHLevel3 6 2 2 5 2" xfId="23869" xr:uid="{00000000-0005-0000-0000-000041770000}"/>
    <cellStyle name="SAPBEXHLevel3 6 2 2 5 2 2" xfId="36620" xr:uid="{00000000-0005-0000-0000-000042770000}"/>
    <cellStyle name="SAPBEXHLevel3 6 2 2 6" xfId="21340" xr:uid="{00000000-0005-0000-0000-000043770000}"/>
    <cellStyle name="SAPBEXHLevel3 6 2 2 6 2" xfId="34091" xr:uid="{00000000-0005-0000-0000-000044770000}"/>
    <cellStyle name="SAPBEXHLevel3 6 2 3" xfId="7529" xr:uid="{00000000-0005-0000-0000-000045770000}"/>
    <cellStyle name="SAPBEXHLevel3 6 2 3 2" xfId="15356" xr:uid="{00000000-0005-0000-0000-000046770000}"/>
    <cellStyle name="SAPBEXHLevel3 6 2 3 2 2" xfId="28527" xr:uid="{00000000-0005-0000-0000-000047770000}"/>
    <cellStyle name="SAPBEXHLevel3 6 2 3 2 2 2" xfId="41278" xr:uid="{00000000-0005-0000-0000-000048770000}"/>
    <cellStyle name="SAPBEXHLevel3 6 2 3 3" xfId="10695" xr:uid="{00000000-0005-0000-0000-000049770000}"/>
    <cellStyle name="SAPBEXHLevel3 6 2 3 3 2" xfId="23866" xr:uid="{00000000-0005-0000-0000-00004A770000}"/>
    <cellStyle name="SAPBEXHLevel3 6 2 3 3 2 2" xfId="36617" xr:uid="{00000000-0005-0000-0000-00004B770000}"/>
    <cellStyle name="SAPBEXHLevel3 6 2 3 4" xfId="21343" xr:uid="{00000000-0005-0000-0000-00004C770000}"/>
    <cellStyle name="SAPBEXHLevel3 6 2 3 4 2" xfId="34094" xr:uid="{00000000-0005-0000-0000-00004D770000}"/>
    <cellStyle name="SAPBEXHLevel3 6 2 4" xfId="7530" xr:uid="{00000000-0005-0000-0000-00004E770000}"/>
    <cellStyle name="SAPBEXHLevel3 6 2 4 2" xfId="15357" xr:uid="{00000000-0005-0000-0000-00004F770000}"/>
    <cellStyle name="SAPBEXHLevel3 6 2 4 2 2" xfId="28528" xr:uid="{00000000-0005-0000-0000-000050770000}"/>
    <cellStyle name="SAPBEXHLevel3 6 2 4 2 2 2" xfId="41279" xr:uid="{00000000-0005-0000-0000-000051770000}"/>
    <cellStyle name="SAPBEXHLevel3 6 2 4 3" xfId="10694" xr:uid="{00000000-0005-0000-0000-000052770000}"/>
    <cellStyle name="SAPBEXHLevel3 6 2 4 3 2" xfId="23865" xr:uid="{00000000-0005-0000-0000-000053770000}"/>
    <cellStyle name="SAPBEXHLevel3 6 2 4 3 2 2" xfId="36616" xr:uid="{00000000-0005-0000-0000-000054770000}"/>
    <cellStyle name="SAPBEXHLevel3 6 2 4 4" xfId="21344" xr:uid="{00000000-0005-0000-0000-000055770000}"/>
    <cellStyle name="SAPBEXHLevel3 6 2 4 4 2" xfId="34095" xr:uid="{00000000-0005-0000-0000-000056770000}"/>
    <cellStyle name="SAPBEXHLevel3 6 2 5" xfId="7531" xr:uid="{00000000-0005-0000-0000-000057770000}"/>
    <cellStyle name="SAPBEXHLevel3 6 2 5 2" xfId="15358" xr:uid="{00000000-0005-0000-0000-000058770000}"/>
    <cellStyle name="SAPBEXHLevel3 6 2 5 2 2" xfId="28529" xr:uid="{00000000-0005-0000-0000-000059770000}"/>
    <cellStyle name="SAPBEXHLevel3 6 2 5 2 2 2" xfId="41280" xr:uid="{00000000-0005-0000-0000-00005A770000}"/>
    <cellStyle name="SAPBEXHLevel3 6 2 5 3" xfId="10693" xr:uid="{00000000-0005-0000-0000-00005B770000}"/>
    <cellStyle name="SAPBEXHLevel3 6 2 5 3 2" xfId="23864" xr:uid="{00000000-0005-0000-0000-00005C770000}"/>
    <cellStyle name="SAPBEXHLevel3 6 2 5 3 2 2" xfId="36615" xr:uid="{00000000-0005-0000-0000-00005D770000}"/>
    <cellStyle name="SAPBEXHLevel3 6 2 5 4" xfId="21345" xr:uid="{00000000-0005-0000-0000-00005E770000}"/>
    <cellStyle name="SAPBEXHLevel3 6 2 5 4 2" xfId="34096" xr:uid="{00000000-0005-0000-0000-00005F770000}"/>
    <cellStyle name="SAPBEXHLevel3 6 2 6" xfId="10699" xr:uid="{00000000-0005-0000-0000-000060770000}"/>
    <cellStyle name="SAPBEXHLevel3 6 2 6 2" xfId="23870" xr:uid="{00000000-0005-0000-0000-000061770000}"/>
    <cellStyle name="SAPBEXHLevel3 6 2 6 2 2" xfId="36621" xr:uid="{00000000-0005-0000-0000-000062770000}"/>
    <cellStyle name="SAPBEXHLevel3 6 2 7" xfId="21339" xr:uid="{00000000-0005-0000-0000-000063770000}"/>
    <cellStyle name="SAPBEXHLevel3 6 2 7 2" xfId="34090" xr:uid="{00000000-0005-0000-0000-000064770000}"/>
    <cellStyle name="SAPBEXHLevel3 6 3" xfId="7532" xr:uid="{00000000-0005-0000-0000-000065770000}"/>
    <cellStyle name="SAPBEXHLevel3 6 3 2" xfId="7533" xr:uid="{00000000-0005-0000-0000-000066770000}"/>
    <cellStyle name="SAPBEXHLevel3 6 3 2 2" xfId="15360" xr:uid="{00000000-0005-0000-0000-000067770000}"/>
    <cellStyle name="SAPBEXHLevel3 6 3 2 2 2" xfId="28531" xr:uid="{00000000-0005-0000-0000-000068770000}"/>
    <cellStyle name="SAPBEXHLevel3 6 3 2 2 2 2" xfId="41282" xr:uid="{00000000-0005-0000-0000-000069770000}"/>
    <cellStyle name="SAPBEXHLevel3 6 3 2 3" xfId="10691" xr:uid="{00000000-0005-0000-0000-00006A770000}"/>
    <cellStyle name="SAPBEXHLevel3 6 3 2 3 2" xfId="23862" xr:uid="{00000000-0005-0000-0000-00006B770000}"/>
    <cellStyle name="SAPBEXHLevel3 6 3 2 3 2 2" xfId="36613" xr:uid="{00000000-0005-0000-0000-00006C770000}"/>
    <cellStyle name="SAPBEXHLevel3 6 3 2 4" xfId="21347" xr:uid="{00000000-0005-0000-0000-00006D770000}"/>
    <cellStyle name="SAPBEXHLevel3 6 3 2 4 2" xfId="34098" xr:uid="{00000000-0005-0000-0000-00006E770000}"/>
    <cellStyle name="SAPBEXHLevel3 6 3 3" xfId="7534" xr:uid="{00000000-0005-0000-0000-00006F770000}"/>
    <cellStyle name="SAPBEXHLevel3 6 3 3 2" xfId="15361" xr:uid="{00000000-0005-0000-0000-000070770000}"/>
    <cellStyle name="SAPBEXHLevel3 6 3 3 2 2" xfId="28532" xr:uid="{00000000-0005-0000-0000-000071770000}"/>
    <cellStyle name="SAPBEXHLevel3 6 3 3 2 2 2" xfId="41283" xr:uid="{00000000-0005-0000-0000-000072770000}"/>
    <cellStyle name="SAPBEXHLevel3 6 3 3 3" xfId="10690" xr:uid="{00000000-0005-0000-0000-000073770000}"/>
    <cellStyle name="SAPBEXHLevel3 6 3 3 3 2" xfId="23861" xr:uid="{00000000-0005-0000-0000-000074770000}"/>
    <cellStyle name="SAPBEXHLevel3 6 3 3 3 2 2" xfId="36612" xr:uid="{00000000-0005-0000-0000-000075770000}"/>
    <cellStyle name="SAPBEXHLevel3 6 3 3 4" xfId="21348" xr:uid="{00000000-0005-0000-0000-000076770000}"/>
    <cellStyle name="SAPBEXHLevel3 6 3 3 4 2" xfId="34099" xr:uid="{00000000-0005-0000-0000-000077770000}"/>
    <cellStyle name="SAPBEXHLevel3 6 3 4" xfId="7535" xr:uid="{00000000-0005-0000-0000-000078770000}"/>
    <cellStyle name="SAPBEXHLevel3 6 3 4 2" xfId="15362" xr:uid="{00000000-0005-0000-0000-000079770000}"/>
    <cellStyle name="SAPBEXHLevel3 6 3 4 2 2" xfId="28533" xr:uid="{00000000-0005-0000-0000-00007A770000}"/>
    <cellStyle name="SAPBEXHLevel3 6 3 4 2 2 2" xfId="41284" xr:uid="{00000000-0005-0000-0000-00007B770000}"/>
    <cellStyle name="SAPBEXHLevel3 6 3 4 3" xfId="10689" xr:uid="{00000000-0005-0000-0000-00007C770000}"/>
    <cellStyle name="SAPBEXHLevel3 6 3 4 3 2" xfId="23860" xr:uid="{00000000-0005-0000-0000-00007D770000}"/>
    <cellStyle name="SAPBEXHLevel3 6 3 4 3 2 2" xfId="36611" xr:uid="{00000000-0005-0000-0000-00007E770000}"/>
    <cellStyle name="SAPBEXHLevel3 6 3 4 4" xfId="21349" xr:uid="{00000000-0005-0000-0000-00007F770000}"/>
    <cellStyle name="SAPBEXHLevel3 6 3 4 4 2" xfId="34100" xr:uid="{00000000-0005-0000-0000-000080770000}"/>
    <cellStyle name="SAPBEXHLevel3 6 3 5" xfId="10692" xr:uid="{00000000-0005-0000-0000-000081770000}"/>
    <cellStyle name="SAPBEXHLevel3 6 3 5 2" xfId="23863" xr:uid="{00000000-0005-0000-0000-000082770000}"/>
    <cellStyle name="SAPBEXHLevel3 6 3 5 2 2" xfId="36614" xr:uid="{00000000-0005-0000-0000-000083770000}"/>
    <cellStyle name="SAPBEXHLevel3 6 3 6" xfId="21346" xr:uid="{00000000-0005-0000-0000-000084770000}"/>
    <cellStyle name="SAPBEXHLevel3 6 3 6 2" xfId="34097" xr:uid="{00000000-0005-0000-0000-000085770000}"/>
    <cellStyle name="SAPBEXHLevel3 6 4" xfId="7536" xr:uid="{00000000-0005-0000-0000-000086770000}"/>
    <cellStyle name="SAPBEXHLevel3 6 4 2" xfId="15363" xr:uid="{00000000-0005-0000-0000-000087770000}"/>
    <cellStyle name="SAPBEXHLevel3 6 4 2 2" xfId="28534" xr:uid="{00000000-0005-0000-0000-000088770000}"/>
    <cellStyle name="SAPBEXHLevel3 6 4 2 2 2" xfId="41285" xr:uid="{00000000-0005-0000-0000-000089770000}"/>
    <cellStyle name="SAPBEXHLevel3 6 4 3" xfId="10688" xr:uid="{00000000-0005-0000-0000-00008A770000}"/>
    <cellStyle name="SAPBEXHLevel3 6 4 3 2" xfId="23859" xr:uid="{00000000-0005-0000-0000-00008B770000}"/>
    <cellStyle name="SAPBEXHLevel3 6 4 3 2 2" xfId="36610" xr:uid="{00000000-0005-0000-0000-00008C770000}"/>
    <cellStyle name="SAPBEXHLevel3 6 4 4" xfId="21350" xr:uid="{00000000-0005-0000-0000-00008D770000}"/>
    <cellStyle name="SAPBEXHLevel3 6 4 4 2" xfId="34101" xr:uid="{00000000-0005-0000-0000-00008E770000}"/>
    <cellStyle name="SAPBEXHLevel3 6 5" xfId="7537" xr:uid="{00000000-0005-0000-0000-00008F770000}"/>
    <cellStyle name="SAPBEXHLevel3 6 5 2" xfId="15364" xr:uid="{00000000-0005-0000-0000-000090770000}"/>
    <cellStyle name="SAPBEXHLevel3 6 5 2 2" xfId="28535" xr:uid="{00000000-0005-0000-0000-000091770000}"/>
    <cellStyle name="SAPBEXHLevel3 6 5 2 2 2" xfId="41286" xr:uid="{00000000-0005-0000-0000-000092770000}"/>
    <cellStyle name="SAPBEXHLevel3 6 5 3" xfId="10687" xr:uid="{00000000-0005-0000-0000-000093770000}"/>
    <cellStyle name="SAPBEXHLevel3 6 5 3 2" xfId="23858" xr:uid="{00000000-0005-0000-0000-000094770000}"/>
    <cellStyle name="SAPBEXHLevel3 6 5 3 2 2" xfId="36609" xr:uid="{00000000-0005-0000-0000-000095770000}"/>
    <cellStyle name="SAPBEXHLevel3 6 5 4" xfId="21351" xr:uid="{00000000-0005-0000-0000-000096770000}"/>
    <cellStyle name="SAPBEXHLevel3 6 5 4 2" xfId="34102" xr:uid="{00000000-0005-0000-0000-000097770000}"/>
    <cellStyle name="SAPBEXHLevel3 6 6" xfId="7538" xr:uid="{00000000-0005-0000-0000-000098770000}"/>
    <cellStyle name="SAPBEXHLevel3 6 6 2" xfId="15365" xr:uid="{00000000-0005-0000-0000-000099770000}"/>
    <cellStyle name="SAPBEXHLevel3 6 6 2 2" xfId="28536" xr:uid="{00000000-0005-0000-0000-00009A770000}"/>
    <cellStyle name="SAPBEXHLevel3 6 6 2 2 2" xfId="41287" xr:uid="{00000000-0005-0000-0000-00009B770000}"/>
    <cellStyle name="SAPBEXHLevel3 6 6 3" xfId="10686" xr:uid="{00000000-0005-0000-0000-00009C770000}"/>
    <cellStyle name="SAPBEXHLevel3 6 6 3 2" xfId="23857" xr:uid="{00000000-0005-0000-0000-00009D770000}"/>
    <cellStyle name="SAPBEXHLevel3 6 6 3 2 2" xfId="36608" xr:uid="{00000000-0005-0000-0000-00009E770000}"/>
    <cellStyle name="SAPBEXHLevel3 6 6 4" xfId="21352" xr:uid="{00000000-0005-0000-0000-00009F770000}"/>
    <cellStyle name="SAPBEXHLevel3 6 6 4 2" xfId="34103" xr:uid="{00000000-0005-0000-0000-0000A0770000}"/>
    <cellStyle name="SAPBEXHLevel3 6 7" xfId="10700" xr:uid="{00000000-0005-0000-0000-0000A1770000}"/>
    <cellStyle name="SAPBEXHLevel3 6 7 2" xfId="23871" xr:uid="{00000000-0005-0000-0000-0000A2770000}"/>
    <cellStyle name="SAPBEXHLevel3 6 7 2 2" xfId="36622" xr:uid="{00000000-0005-0000-0000-0000A3770000}"/>
    <cellStyle name="SAPBEXHLevel3 6 8" xfId="21338" xr:uid="{00000000-0005-0000-0000-0000A4770000}"/>
    <cellStyle name="SAPBEXHLevel3 6 8 2" xfId="34089" xr:uid="{00000000-0005-0000-0000-0000A5770000}"/>
    <cellStyle name="SAPBEXHLevel3 7" xfId="7539" xr:uid="{00000000-0005-0000-0000-0000A6770000}"/>
    <cellStyle name="SAPBEXHLevel3 7 2" xfId="7540" xr:uid="{00000000-0005-0000-0000-0000A7770000}"/>
    <cellStyle name="SAPBEXHLevel3 7 2 2" xfId="7541" xr:uid="{00000000-0005-0000-0000-0000A8770000}"/>
    <cellStyle name="SAPBEXHLevel3 7 2 2 2" xfId="7542" xr:uid="{00000000-0005-0000-0000-0000A9770000}"/>
    <cellStyle name="SAPBEXHLevel3 7 2 2 2 2" xfId="15369" xr:uid="{00000000-0005-0000-0000-0000AA770000}"/>
    <cellStyle name="SAPBEXHLevel3 7 2 2 2 2 2" xfId="28540" xr:uid="{00000000-0005-0000-0000-0000AB770000}"/>
    <cellStyle name="SAPBEXHLevel3 7 2 2 2 2 2 2" xfId="41291" xr:uid="{00000000-0005-0000-0000-0000AC770000}"/>
    <cellStyle name="SAPBEXHLevel3 7 2 2 2 3" xfId="10682" xr:uid="{00000000-0005-0000-0000-0000AD770000}"/>
    <cellStyle name="SAPBEXHLevel3 7 2 2 2 3 2" xfId="23853" xr:uid="{00000000-0005-0000-0000-0000AE770000}"/>
    <cellStyle name="SAPBEXHLevel3 7 2 2 2 3 2 2" xfId="36604" xr:uid="{00000000-0005-0000-0000-0000AF770000}"/>
    <cellStyle name="SAPBEXHLevel3 7 2 2 2 4" xfId="21356" xr:uid="{00000000-0005-0000-0000-0000B0770000}"/>
    <cellStyle name="SAPBEXHLevel3 7 2 2 2 4 2" xfId="34107" xr:uid="{00000000-0005-0000-0000-0000B1770000}"/>
    <cellStyle name="SAPBEXHLevel3 7 2 2 3" xfId="7543" xr:uid="{00000000-0005-0000-0000-0000B2770000}"/>
    <cellStyle name="SAPBEXHLevel3 7 2 2 3 2" xfId="15370" xr:uid="{00000000-0005-0000-0000-0000B3770000}"/>
    <cellStyle name="SAPBEXHLevel3 7 2 2 3 2 2" xfId="28541" xr:uid="{00000000-0005-0000-0000-0000B4770000}"/>
    <cellStyle name="SAPBEXHLevel3 7 2 2 3 2 2 2" xfId="41292" xr:uid="{00000000-0005-0000-0000-0000B5770000}"/>
    <cellStyle name="SAPBEXHLevel3 7 2 2 3 3" xfId="10681" xr:uid="{00000000-0005-0000-0000-0000B6770000}"/>
    <cellStyle name="SAPBEXHLevel3 7 2 2 3 3 2" xfId="23852" xr:uid="{00000000-0005-0000-0000-0000B7770000}"/>
    <cellStyle name="SAPBEXHLevel3 7 2 2 3 3 2 2" xfId="36603" xr:uid="{00000000-0005-0000-0000-0000B8770000}"/>
    <cellStyle name="SAPBEXHLevel3 7 2 2 3 4" xfId="21357" xr:uid="{00000000-0005-0000-0000-0000B9770000}"/>
    <cellStyle name="SAPBEXHLevel3 7 2 2 3 4 2" xfId="34108" xr:uid="{00000000-0005-0000-0000-0000BA770000}"/>
    <cellStyle name="SAPBEXHLevel3 7 2 2 4" xfId="15368" xr:uid="{00000000-0005-0000-0000-0000BB770000}"/>
    <cellStyle name="SAPBEXHLevel3 7 2 2 4 2" xfId="28539" xr:uid="{00000000-0005-0000-0000-0000BC770000}"/>
    <cellStyle name="SAPBEXHLevel3 7 2 2 4 2 2" xfId="41290" xr:uid="{00000000-0005-0000-0000-0000BD770000}"/>
    <cellStyle name="SAPBEXHLevel3 7 2 2 5" xfId="10683" xr:uid="{00000000-0005-0000-0000-0000BE770000}"/>
    <cellStyle name="SAPBEXHLevel3 7 2 2 5 2" xfId="23854" xr:uid="{00000000-0005-0000-0000-0000BF770000}"/>
    <cellStyle name="SAPBEXHLevel3 7 2 2 5 2 2" xfId="36605" xr:uid="{00000000-0005-0000-0000-0000C0770000}"/>
    <cellStyle name="SAPBEXHLevel3 7 2 2 6" xfId="21355" xr:uid="{00000000-0005-0000-0000-0000C1770000}"/>
    <cellStyle name="SAPBEXHLevel3 7 2 2 6 2" xfId="34106" xr:uid="{00000000-0005-0000-0000-0000C2770000}"/>
    <cellStyle name="SAPBEXHLevel3 7 2 3" xfId="7544" xr:uid="{00000000-0005-0000-0000-0000C3770000}"/>
    <cellStyle name="SAPBEXHLevel3 7 2 3 2" xfId="15371" xr:uid="{00000000-0005-0000-0000-0000C4770000}"/>
    <cellStyle name="SAPBEXHLevel3 7 2 3 2 2" xfId="28542" xr:uid="{00000000-0005-0000-0000-0000C5770000}"/>
    <cellStyle name="SAPBEXHLevel3 7 2 3 2 2 2" xfId="41293" xr:uid="{00000000-0005-0000-0000-0000C6770000}"/>
    <cellStyle name="SAPBEXHLevel3 7 2 3 3" xfId="10680" xr:uid="{00000000-0005-0000-0000-0000C7770000}"/>
    <cellStyle name="SAPBEXHLevel3 7 2 3 3 2" xfId="23851" xr:uid="{00000000-0005-0000-0000-0000C8770000}"/>
    <cellStyle name="SAPBEXHLevel3 7 2 3 3 2 2" xfId="36602" xr:uid="{00000000-0005-0000-0000-0000C9770000}"/>
    <cellStyle name="SAPBEXHLevel3 7 2 3 4" xfId="21358" xr:uid="{00000000-0005-0000-0000-0000CA770000}"/>
    <cellStyle name="SAPBEXHLevel3 7 2 3 4 2" xfId="34109" xr:uid="{00000000-0005-0000-0000-0000CB770000}"/>
    <cellStyle name="SAPBEXHLevel3 7 2 4" xfId="7545" xr:uid="{00000000-0005-0000-0000-0000CC770000}"/>
    <cellStyle name="SAPBEXHLevel3 7 2 4 2" xfId="15372" xr:uid="{00000000-0005-0000-0000-0000CD770000}"/>
    <cellStyle name="SAPBEXHLevel3 7 2 4 2 2" xfId="28543" xr:uid="{00000000-0005-0000-0000-0000CE770000}"/>
    <cellStyle name="SAPBEXHLevel3 7 2 4 2 2 2" xfId="41294" xr:uid="{00000000-0005-0000-0000-0000CF770000}"/>
    <cellStyle name="SAPBEXHLevel3 7 2 4 3" xfId="10679" xr:uid="{00000000-0005-0000-0000-0000D0770000}"/>
    <cellStyle name="SAPBEXHLevel3 7 2 4 3 2" xfId="23850" xr:uid="{00000000-0005-0000-0000-0000D1770000}"/>
    <cellStyle name="SAPBEXHLevel3 7 2 4 3 2 2" xfId="36601" xr:uid="{00000000-0005-0000-0000-0000D2770000}"/>
    <cellStyle name="SAPBEXHLevel3 7 2 4 4" xfId="21359" xr:uid="{00000000-0005-0000-0000-0000D3770000}"/>
    <cellStyle name="SAPBEXHLevel3 7 2 4 4 2" xfId="34110" xr:uid="{00000000-0005-0000-0000-0000D4770000}"/>
    <cellStyle name="SAPBEXHLevel3 7 2 5" xfId="7546" xr:uid="{00000000-0005-0000-0000-0000D5770000}"/>
    <cellStyle name="SAPBEXHLevel3 7 2 5 2" xfId="15373" xr:uid="{00000000-0005-0000-0000-0000D6770000}"/>
    <cellStyle name="SAPBEXHLevel3 7 2 5 2 2" xfId="28544" xr:uid="{00000000-0005-0000-0000-0000D7770000}"/>
    <cellStyle name="SAPBEXHLevel3 7 2 5 2 2 2" xfId="41295" xr:uid="{00000000-0005-0000-0000-0000D8770000}"/>
    <cellStyle name="SAPBEXHLevel3 7 2 5 3" xfId="10678" xr:uid="{00000000-0005-0000-0000-0000D9770000}"/>
    <cellStyle name="SAPBEXHLevel3 7 2 5 3 2" xfId="23849" xr:uid="{00000000-0005-0000-0000-0000DA770000}"/>
    <cellStyle name="SAPBEXHLevel3 7 2 5 3 2 2" xfId="36600" xr:uid="{00000000-0005-0000-0000-0000DB770000}"/>
    <cellStyle name="SAPBEXHLevel3 7 2 5 4" xfId="21360" xr:uid="{00000000-0005-0000-0000-0000DC770000}"/>
    <cellStyle name="SAPBEXHLevel3 7 2 5 4 2" xfId="34111" xr:uid="{00000000-0005-0000-0000-0000DD770000}"/>
    <cellStyle name="SAPBEXHLevel3 7 2 6" xfId="10684" xr:uid="{00000000-0005-0000-0000-0000DE770000}"/>
    <cellStyle name="SAPBEXHLevel3 7 2 6 2" xfId="23855" xr:uid="{00000000-0005-0000-0000-0000DF770000}"/>
    <cellStyle name="SAPBEXHLevel3 7 2 6 2 2" xfId="36606" xr:uid="{00000000-0005-0000-0000-0000E0770000}"/>
    <cellStyle name="SAPBEXHLevel3 7 2 7" xfId="21354" xr:uid="{00000000-0005-0000-0000-0000E1770000}"/>
    <cellStyle name="SAPBEXHLevel3 7 2 7 2" xfId="34105" xr:uid="{00000000-0005-0000-0000-0000E2770000}"/>
    <cellStyle name="SAPBEXHLevel3 7 3" xfId="7547" xr:uid="{00000000-0005-0000-0000-0000E3770000}"/>
    <cellStyle name="SAPBEXHLevel3 7 3 2" xfId="7548" xr:uid="{00000000-0005-0000-0000-0000E4770000}"/>
    <cellStyle name="SAPBEXHLevel3 7 3 2 2" xfId="15375" xr:uid="{00000000-0005-0000-0000-0000E5770000}"/>
    <cellStyle name="SAPBEXHLevel3 7 3 2 2 2" xfId="28546" xr:uid="{00000000-0005-0000-0000-0000E6770000}"/>
    <cellStyle name="SAPBEXHLevel3 7 3 2 2 2 2" xfId="41297" xr:uid="{00000000-0005-0000-0000-0000E7770000}"/>
    <cellStyle name="SAPBEXHLevel3 7 3 2 3" xfId="10676" xr:uid="{00000000-0005-0000-0000-0000E8770000}"/>
    <cellStyle name="SAPBEXHLevel3 7 3 2 3 2" xfId="23847" xr:uid="{00000000-0005-0000-0000-0000E9770000}"/>
    <cellStyle name="SAPBEXHLevel3 7 3 2 3 2 2" xfId="36598" xr:uid="{00000000-0005-0000-0000-0000EA770000}"/>
    <cellStyle name="SAPBEXHLevel3 7 3 2 4" xfId="21362" xr:uid="{00000000-0005-0000-0000-0000EB770000}"/>
    <cellStyle name="SAPBEXHLevel3 7 3 2 4 2" xfId="34113" xr:uid="{00000000-0005-0000-0000-0000EC770000}"/>
    <cellStyle name="SAPBEXHLevel3 7 3 3" xfId="7549" xr:uid="{00000000-0005-0000-0000-0000ED770000}"/>
    <cellStyle name="SAPBEXHLevel3 7 3 3 2" xfId="15376" xr:uid="{00000000-0005-0000-0000-0000EE770000}"/>
    <cellStyle name="SAPBEXHLevel3 7 3 3 2 2" xfId="28547" xr:uid="{00000000-0005-0000-0000-0000EF770000}"/>
    <cellStyle name="SAPBEXHLevel3 7 3 3 2 2 2" xfId="41298" xr:uid="{00000000-0005-0000-0000-0000F0770000}"/>
    <cellStyle name="SAPBEXHLevel3 7 3 3 3" xfId="10675" xr:uid="{00000000-0005-0000-0000-0000F1770000}"/>
    <cellStyle name="SAPBEXHLevel3 7 3 3 3 2" xfId="23846" xr:uid="{00000000-0005-0000-0000-0000F2770000}"/>
    <cellStyle name="SAPBEXHLevel3 7 3 3 3 2 2" xfId="36597" xr:uid="{00000000-0005-0000-0000-0000F3770000}"/>
    <cellStyle name="SAPBEXHLevel3 7 3 3 4" xfId="21363" xr:uid="{00000000-0005-0000-0000-0000F4770000}"/>
    <cellStyle name="SAPBEXHLevel3 7 3 3 4 2" xfId="34114" xr:uid="{00000000-0005-0000-0000-0000F5770000}"/>
    <cellStyle name="SAPBEXHLevel3 7 3 4" xfId="7550" xr:uid="{00000000-0005-0000-0000-0000F6770000}"/>
    <cellStyle name="SAPBEXHLevel3 7 3 4 2" xfId="15377" xr:uid="{00000000-0005-0000-0000-0000F7770000}"/>
    <cellStyle name="SAPBEXHLevel3 7 3 4 2 2" xfId="28548" xr:uid="{00000000-0005-0000-0000-0000F8770000}"/>
    <cellStyle name="SAPBEXHLevel3 7 3 4 2 2 2" xfId="41299" xr:uid="{00000000-0005-0000-0000-0000F9770000}"/>
    <cellStyle name="SAPBEXHLevel3 7 3 4 3" xfId="10674" xr:uid="{00000000-0005-0000-0000-0000FA770000}"/>
    <cellStyle name="SAPBEXHLevel3 7 3 4 3 2" xfId="23845" xr:uid="{00000000-0005-0000-0000-0000FB770000}"/>
    <cellStyle name="SAPBEXHLevel3 7 3 4 3 2 2" xfId="36596" xr:uid="{00000000-0005-0000-0000-0000FC770000}"/>
    <cellStyle name="SAPBEXHLevel3 7 3 4 4" xfId="21364" xr:uid="{00000000-0005-0000-0000-0000FD770000}"/>
    <cellStyle name="SAPBEXHLevel3 7 3 4 4 2" xfId="34115" xr:uid="{00000000-0005-0000-0000-0000FE770000}"/>
    <cellStyle name="SAPBEXHLevel3 7 3 5" xfId="10677" xr:uid="{00000000-0005-0000-0000-0000FF770000}"/>
    <cellStyle name="SAPBEXHLevel3 7 3 5 2" xfId="23848" xr:uid="{00000000-0005-0000-0000-000000780000}"/>
    <cellStyle name="SAPBEXHLevel3 7 3 5 2 2" xfId="36599" xr:uid="{00000000-0005-0000-0000-000001780000}"/>
    <cellStyle name="SAPBEXHLevel3 7 3 6" xfId="21361" xr:uid="{00000000-0005-0000-0000-000002780000}"/>
    <cellStyle name="SAPBEXHLevel3 7 3 6 2" xfId="34112" xr:uid="{00000000-0005-0000-0000-000003780000}"/>
    <cellStyle name="SAPBEXHLevel3 7 4" xfId="7551" xr:uid="{00000000-0005-0000-0000-000004780000}"/>
    <cellStyle name="SAPBEXHLevel3 7 4 2" xfId="15378" xr:uid="{00000000-0005-0000-0000-000005780000}"/>
    <cellStyle name="SAPBEXHLevel3 7 4 2 2" xfId="28549" xr:uid="{00000000-0005-0000-0000-000006780000}"/>
    <cellStyle name="SAPBEXHLevel3 7 4 2 2 2" xfId="41300" xr:uid="{00000000-0005-0000-0000-000007780000}"/>
    <cellStyle name="SAPBEXHLevel3 7 4 3" xfId="10673" xr:uid="{00000000-0005-0000-0000-000008780000}"/>
    <cellStyle name="SAPBEXHLevel3 7 4 3 2" xfId="23844" xr:uid="{00000000-0005-0000-0000-000009780000}"/>
    <cellStyle name="SAPBEXHLevel3 7 4 3 2 2" xfId="36595" xr:uid="{00000000-0005-0000-0000-00000A780000}"/>
    <cellStyle name="SAPBEXHLevel3 7 4 4" xfId="21365" xr:uid="{00000000-0005-0000-0000-00000B780000}"/>
    <cellStyle name="SAPBEXHLevel3 7 4 4 2" xfId="34116" xr:uid="{00000000-0005-0000-0000-00000C780000}"/>
    <cellStyle name="SAPBEXHLevel3 7 5" xfId="7552" xr:uid="{00000000-0005-0000-0000-00000D780000}"/>
    <cellStyle name="SAPBEXHLevel3 7 5 2" xfId="15379" xr:uid="{00000000-0005-0000-0000-00000E780000}"/>
    <cellStyle name="SAPBEXHLevel3 7 5 2 2" xfId="28550" xr:uid="{00000000-0005-0000-0000-00000F780000}"/>
    <cellStyle name="SAPBEXHLevel3 7 5 2 2 2" xfId="41301" xr:uid="{00000000-0005-0000-0000-000010780000}"/>
    <cellStyle name="SAPBEXHLevel3 7 5 3" xfId="10672" xr:uid="{00000000-0005-0000-0000-000011780000}"/>
    <cellStyle name="SAPBEXHLevel3 7 5 3 2" xfId="23843" xr:uid="{00000000-0005-0000-0000-000012780000}"/>
    <cellStyle name="SAPBEXHLevel3 7 5 3 2 2" xfId="36594" xr:uid="{00000000-0005-0000-0000-000013780000}"/>
    <cellStyle name="SAPBEXHLevel3 7 5 4" xfId="21366" xr:uid="{00000000-0005-0000-0000-000014780000}"/>
    <cellStyle name="SAPBEXHLevel3 7 5 4 2" xfId="34117" xr:uid="{00000000-0005-0000-0000-000015780000}"/>
    <cellStyle name="SAPBEXHLevel3 7 6" xfId="7553" xr:uid="{00000000-0005-0000-0000-000016780000}"/>
    <cellStyle name="SAPBEXHLevel3 7 6 2" xfId="15380" xr:uid="{00000000-0005-0000-0000-000017780000}"/>
    <cellStyle name="SAPBEXHLevel3 7 6 2 2" xfId="28551" xr:uid="{00000000-0005-0000-0000-000018780000}"/>
    <cellStyle name="SAPBEXHLevel3 7 6 2 2 2" xfId="41302" xr:uid="{00000000-0005-0000-0000-000019780000}"/>
    <cellStyle name="SAPBEXHLevel3 7 6 3" xfId="10671" xr:uid="{00000000-0005-0000-0000-00001A780000}"/>
    <cellStyle name="SAPBEXHLevel3 7 6 3 2" xfId="23842" xr:uid="{00000000-0005-0000-0000-00001B780000}"/>
    <cellStyle name="SAPBEXHLevel3 7 6 3 2 2" xfId="36593" xr:uid="{00000000-0005-0000-0000-00001C780000}"/>
    <cellStyle name="SAPBEXHLevel3 7 6 4" xfId="21367" xr:uid="{00000000-0005-0000-0000-00001D780000}"/>
    <cellStyle name="SAPBEXHLevel3 7 6 4 2" xfId="34118" xr:uid="{00000000-0005-0000-0000-00001E780000}"/>
    <cellStyle name="SAPBEXHLevel3 7 7" xfId="10685" xr:uid="{00000000-0005-0000-0000-00001F780000}"/>
    <cellStyle name="SAPBEXHLevel3 7 7 2" xfId="23856" xr:uid="{00000000-0005-0000-0000-000020780000}"/>
    <cellStyle name="SAPBEXHLevel3 7 7 2 2" xfId="36607" xr:uid="{00000000-0005-0000-0000-000021780000}"/>
    <cellStyle name="SAPBEXHLevel3 7 8" xfId="21353" xr:uid="{00000000-0005-0000-0000-000022780000}"/>
    <cellStyle name="SAPBEXHLevel3 7 8 2" xfId="34104" xr:uid="{00000000-0005-0000-0000-000023780000}"/>
    <cellStyle name="SAPBEXHLevel3 8" xfId="7554" xr:uid="{00000000-0005-0000-0000-000024780000}"/>
    <cellStyle name="SAPBEXHLevel3 8 2" xfId="7555" xr:uid="{00000000-0005-0000-0000-000025780000}"/>
    <cellStyle name="SAPBEXHLevel3 8 2 2" xfId="7556" xr:uid="{00000000-0005-0000-0000-000026780000}"/>
    <cellStyle name="SAPBEXHLevel3 8 2 2 2" xfId="7557" xr:uid="{00000000-0005-0000-0000-000027780000}"/>
    <cellStyle name="SAPBEXHLevel3 8 2 2 2 2" xfId="15384" xr:uid="{00000000-0005-0000-0000-000028780000}"/>
    <cellStyle name="SAPBEXHLevel3 8 2 2 2 2 2" xfId="28555" xr:uid="{00000000-0005-0000-0000-000029780000}"/>
    <cellStyle name="SAPBEXHLevel3 8 2 2 2 2 2 2" xfId="41306" xr:uid="{00000000-0005-0000-0000-00002A780000}"/>
    <cellStyle name="SAPBEXHLevel3 8 2 2 2 3" xfId="10667" xr:uid="{00000000-0005-0000-0000-00002B780000}"/>
    <cellStyle name="SAPBEXHLevel3 8 2 2 2 3 2" xfId="23838" xr:uid="{00000000-0005-0000-0000-00002C780000}"/>
    <cellStyle name="SAPBEXHLevel3 8 2 2 2 3 2 2" xfId="36589" xr:uid="{00000000-0005-0000-0000-00002D780000}"/>
    <cellStyle name="SAPBEXHLevel3 8 2 2 2 4" xfId="21371" xr:uid="{00000000-0005-0000-0000-00002E780000}"/>
    <cellStyle name="SAPBEXHLevel3 8 2 2 2 4 2" xfId="34122" xr:uid="{00000000-0005-0000-0000-00002F780000}"/>
    <cellStyle name="SAPBEXHLevel3 8 2 2 3" xfId="7558" xr:uid="{00000000-0005-0000-0000-000030780000}"/>
    <cellStyle name="SAPBEXHLevel3 8 2 2 3 2" xfId="15385" xr:uid="{00000000-0005-0000-0000-000031780000}"/>
    <cellStyle name="SAPBEXHLevel3 8 2 2 3 2 2" xfId="28556" xr:uid="{00000000-0005-0000-0000-000032780000}"/>
    <cellStyle name="SAPBEXHLevel3 8 2 2 3 2 2 2" xfId="41307" xr:uid="{00000000-0005-0000-0000-000033780000}"/>
    <cellStyle name="SAPBEXHLevel3 8 2 2 3 3" xfId="10666" xr:uid="{00000000-0005-0000-0000-000034780000}"/>
    <cellStyle name="SAPBEXHLevel3 8 2 2 3 3 2" xfId="23837" xr:uid="{00000000-0005-0000-0000-000035780000}"/>
    <cellStyle name="SAPBEXHLevel3 8 2 2 3 3 2 2" xfId="36588" xr:uid="{00000000-0005-0000-0000-000036780000}"/>
    <cellStyle name="SAPBEXHLevel3 8 2 2 3 4" xfId="21372" xr:uid="{00000000-0005-0000-0000-000037780000}"/>
    <cellStyle name="SAPBEXHLevel3 8 2 2 3 4 2" xfId="34123" xr:uid="{00000000-0005-0000-0000-000038780000}"/>
    <cellStyle name="SAPBEXHLevel3 8 2 2 4" xfId="15383" xr:uid="{00000000-0005-0000-0000-000039780000}"/>
    <cellStyle name="SAPBEXHLevel3 8 2 2 4 2" xfId="28554" xr:uid="{00000000-0005-0000-0000-00003A780000}"/>
    <cellStyle name="SAPBEXHLevel3 8 2 2 4 2 2" xfId="41305" xr:uid="{00000000-0005-0000-0000-00003B780000}"/>
    <cellStyle name="SAPBEXHLevel3 8 2 2 5" xfId="10668" xr:uid="{00000000-0005-0000-0000-00003C780000}"/>
    <cellStyle name="SAPBEXHLevel3 8 2 2 5 2" xfId="23839" xr:uid="{00000000-0005-0000-0000-00003D780000}"/>
    <cellStyle name="SAPBEXHLevel3 8 2 2 5 2 2" xfId="36590" xr:uid="{00000000-0005-0000-0000-00003E780000}"/>
    <cellStyle name="SAPBEXHLevel3 8 2 2 6" xfId="21370" xr:uid="{00000000-0005-0000-0000-00003F780000}"/>
    <cellStyle name="SAPBEXHLevel3 8 2 2 6 2" xfId="34121" xr:uid="{00000000-0005-0000-0000-000040780000}"/>
    <cellStyle name="SAPBEXHLevel3 8 2 3" xfId="7559" xr:uid="{00000000-0005-0000-0000-000041780000}"/>
    <cellStyle name="SAPBEXHLevel3 8 2 3 2" xfId="15386" xr:uid="{00000000-0005-0000-0000-000042780000}"/>
    <cellStyle name="SAPBEXHLevel3 8 2 3 2 2" xfId="28557" xr:uid="{00000000-0005-0000-0000-000043780000}"/>
    <cellStyle name="SAPBEXHLevel3 8 2 3 2 2 2" xfId="41308" xr:uid="{00000000-0005-0000-0000-000044780000}"/>
    <cellStyle name="SAPBEXHLevel3 8 2 3 3" xfId="10665" xr:uid="{00000000-0005-0000-0000-000045780000}"/>
    <cellStyle name="SAPBEXHLevel3 8 2 3 3 2" xfId="23836" xr:uid="{00000000-0005-0000-0000-000046780000}"/>
    <cellStyle name="SAPBEXHLevel3 8 2 3 3 2 2" xfId="36587" xr:uid="{00000000-0005-0000-0000-000047780000}"/>
    <cellStyle name="SAPBEXHLevel3 8 2 3 4" xfId="21373" xr:uid="{00000000-0005-0000-0000-000048780000}"/>
    <cellStyle name="SAPBEXHLevel3 8 2 3 4 2" xfId="34124" xr:uid="{00000000-0005-0000-0000-000049780000}"/>
    <cellStyle name="SAPBEXHLevel3 8 2 4" xfId="7560" xr:uid="{00000000-0005-0000-0000-00004A780000}"/>
    <cellStyle name="SAPBEXHLevel3 8 2 4 2" xfId="15387" xr:uid="{00000000-0005-0000-0000-00004B780000}"/>
    <cellStyle name="SAPBEXHLevel3 8 2 4 2 2" xfId="28558" xr:uid="{00000000-0005-0000-0000-00004C780000}"/>
    <cellStyle name="SAPBEXHLevel3 8 2 4 2 2 2" xfId="41309" xr:uid="{00000000-0005-0000-0000-00004D780000}"/>
    <cellStyle name="SAPBEXHLevel3 8 2 4 3" xfId="10664" xr:uid="{00000000-0005-0000-0000-00004E780000}"/>
    <cellStyle name="SAPBEXHLevel3 8 2 4 3 2" xfId="23835" xr:uid="{00000000-0005-0000-0000-00004F780000}"/>
    <cellStyle name="SAPBEXHLevel3 8 2 4 3 2 2" xfId="36586" xr:uid="{00000000-0005-0000-0000-000050780000}"/>
    <cellStyle name="SAPBEXHLevel3 8 2 4 4" xfId="21374" xr:uid="{00000000-0005-0000-0000-000051780000}"/>
    <cellStyle name="SAPBEXHLevel3 8 2 4 4 2" xfId="34125" xr:uid="{00000000-0005-0000-0000-000052780000}"/>
    <cellStyle name="SAPBEXHLevel3 8 2 5" xfId="7561" xr:uid="{00000000-0005-0000-0000-000053780000}"/>
    <cellStyle name="SAPBEXHLevel3 8 2 5 2" xfId="15388" xr:uid="{00000000-0005-0000-0000-000054780000}"/>
    <cellStyle name="SAPBEXHLevel3 8 2 5 2 2" xfId="28559" xr:uid="{00000000-0005-0000-0000-000055780000}"/>
    <cellStyle name="SAPBEXHLevel3 8 2 5 2 2 2" xfId="41310" xr:uid="{00000000-0005-0000-0000-000056780000}"/>
    <cellStyle name="SAPBEXHLevel3 8 2 5 3" xfId="10663" xr:uid="{00000000-0005-0000-0000-000057780000}"/>
    <cellStyle name="SAPBEXHLevel3 8 2 5 3 2" xfId="23834" xr:uid="{00000000-0005-0000-0000-000058780000}"/>
    <cellStyle name="SAPBEXHLevel3 8 2 5 3 2 2" xfId="36585" xr:uid="{00000000-0005-0000-0000-000059780000}"/>
    <cellStyle name="SAPBEXHLevel3 8 2 5 4" xfId="21375" xr:uid="{00000000-0005-0000-0000-00005A780000}"/>
    <cellStyle name="SAPBEXHLevel3 8 2 5 4 2" xfId="34126" xr:uid="{00000000-0005-0000-0000-00005B780000}"/>
    <cellStyle name="SAPBEXHLevel3 8 2 6" xfId="10669" xr:uid="{00000000-0005-0000-0000-00005C780000}"/>
    <cellStyle name="SAPBEXHLevel3 8 2 6 2" xfId="23840" xr:uid="{00000000-0005-0000-0000-00005D780000}"/>
    <cellStyle name="SAPBEXHLevel3 8 2 6 2 2" xfId="36591" xr:uid="{00000000-0005-0000-0000-00005E780000}"/>
    <cellStyle name="SAPBEXHLevel3 8 2 7" xfId="21369" xr:uid="{00000000-0005-0000-0000-00005F780000}"/>
    <cellStyle name="SAPBEXHLevel3 8 2 7 2" xfId="34120" xr:uid="{00000000-0005-0000-0000-000060780000}"/>
    <cellStyle name="SAPBEXHLevel3 8 3" xfId="7562" xr:uid="{00000000-0005-0000-0000-000061780000}"/>
    <cellStyle name="SAPBEXHLevel3 8 3 2" xfId="7563" xr:uid="{00000000-0005-0000-0000-000062780000}"/>
    <cellStyle name="SAPBEXHLevel3 8 3 2 2" xfId="15390" xr:uid="{00000000-0005-0000-0000-000063780000}"/>
    <cellStyle name="SAPBEXHLevel3 8 3 2 2 2" xfId="28561" xr:uid="{00000000-0005-0000-0000-000064780000}"/>
    <cellStyle name="SAPBEXHLevel3 8 3 2 2 2 2" xfId="41312" xr:uid="{00000000-0005-0000-0000-000065780000}"/>
    <cellStyle name="SAPBEXHLevel3 8 3 2 3" xfId="10661" xr:uid="{00000000-0005-0000-0000-000066780000}"/>
    <cellStyle name="SAPBEXHLevel3 8 3 2 3 2" xfId="23832" xr:uid="{00000000-0005-0000-0000-000067780000}"/>
    <cellStyle name="SAPBEXHLevel3 8 3 2 3 2 2" xfId="36583" xr:uid="{00000000-0005-0000-0000-000068780000}"/>
    <cellStyle name="SAPBEXHLevel3 8 3 2 4" xfId="21377" xr:uid="{00000000-0005-0000-0000-000069780000}"/>
    <cellStyle name="SAPBEXHLevel3 8 3 2 4 2" xfId="34128" xr:uid="{00000000-0005-0000-0000-00006A780000}"/>
    <cellStyle name="SAPBEXHLevel3 8 3 3" xfId="7564" xr:uid="{00000000-0005-0000-0000-00006B780000}"/>
    <cellStyle name="SAPBEXHLevel3 8 3 3 2" xfId="15391" xr:uid="{00000000-0005-0000-0000-00006C780000}"/>
    <cellStyle name="SAPBEXHLevel3 8 3 3 2 2" xfId="28562" xr:uid="{00000000-0005-0000-0000-00006D780000}"/>
    <cellStyle name="SAPBEXHLevel3 8 3 3 2 2 2" xfId="41313" xr:uid="{00000000-0005-0000-0000-00006E780000}"/>
    <cellStyle name="SAPBEXHLevel3 8 3 3 3" xfId="10660" xr:uid="{00000000-0005-0000-0000-00006F780000}"/>
    <cellStyle name="SAPBEXHLevel3 8 3 3 3 2" xfId="23831" xr:uid="{00000000-0005-0000-0000-000070780000}"/>
    <cellStyle name="SAPBEXHLevel3 8 3 3 3 2 2" xfId="36582" xr:uid="{00000000-0005-0000-0000-000071780000}"/>
    <cellStyle name="SAPBEXHLevel3 8 3 3 4" xfId="21378" xr:uid="{00000000-0005-0000-0000-000072780000}"/>
    <cellStyle name="SAPBEXHLevel3 8 3 3 4 2" xfId="34129" xr:uid="{00000000-0005-0000-0000-000073780000}"/>
    <cellStyle name="SAPBEXHLevel3 8 3 4" xfId="7565" xr:uid="{00000000-0005-0000-0000-000074780000}"/>
    <cellStyle name="SAPBEXHLevel3 8 3 4 2" xfId="15392" xr:uid="{00000000-0005-0000-0000-000075780000}"/>
    <cellStyle name="SAPBEXHLevel3 8 3 4 2 2" xfId="28563" xr:uid="{00000000-0005-0000-0000-000076780000}"/>
    <cellStyle name="SAPBEXHLevel3 8 3 4 2 2 2" xfId="41314" xr:uid="{00000000-0005-0000-0000-000077780000}"/>
    <cellStyle name="SAPBEXHLevel3 8 3 4 3" xfId="10659" xr:uid="{00000000-0005-0000-0000-000078780000}"/>
    <cellStyle name="SAPBEXHLevel3 8 3 4 3 2" xfId="23830" xr:uid="{00000000-0005-0000-0000-000079780000}"/>
    <cellStyle name="SAPBEXHLevel3 8 3 4 3 2 2" xfId="36581" xr:uid="{00000000-0005-0000-0000-00007A780000}"/>
    <cellStyle name="SAPBEXHLevel3 8 3 4 4" xfId="21379" xr:uid="{00000000-0005-0000-0000-00007B780000}"/>
    <cellStyle name="SAPBEXHLevel3 8 3 4 4 2" xfId="34130" xr:uid="{00000000-0005-0000-0000-00007C780000}"/>
    <cellStyle name="SAPBEXHLevel3 8 3 5" xfId="10662" xr:uid="{00000000-0005-0000-0000-00007D780000}"/>
    <cellStyle name="SAPBEXHLevel3 8 3 5 2" xfId="23833" xr:uid="{00000000-0005-0000-0000-00007E780000}"/>
    <cellStyle name="SAPBEXHLevel3 8 3 5 2 2" xfId="36584" xr:uid="{00000000-0005-0000-0000-00007F780000}"/>
    <cellStyle name="SAPBEXHLevel3 8 3 6" xfId="21376" xr:uid="{00000000-0005-0000-0000-000080780000}"/>
    <cellStyle name="SAPBEXHLevel3 8 3 6 2" xfId="34127" xr:uid="{00000000-0005-0000-0000-000081780000}"/>
    <cellStyle name="SAPBEXHLevel3 8 4" xfId="7566" xr:uid="{00000000-0005-0000-0000-000082780000}"/>
    <cellStyle name="SAPBEXHLevel3 8 4 2" xfId="15393" xr:uid="{00000000-0005-0000-0000-000083780000}"/>
    <cellStyle name="SAPBEXHLevel3 8 4 2 2" xfId="28564" xr:uid="{00000000-0005-0000-0000-000084780000}"/>
    <cellStyle name="SAPBEXHLevel3 8 4 2 2 2" xfId="41315" xr:uid="{00000000-0005-0000-0000-000085780000}"/>
    <cellStyle name="SAPBEXHLevel3 8 4 3" xfId="10658" xr:uid="{00000000-0005-0000-0000-000086780000}"/>
    <cellStyle name="SAPBEXHLevel3 8 4 3 2" xfId="23829" xr:uid="{00000000-0005-0000-0000-000087780000}"/>
    <cellStyle name="SAPBEXHLevel3 8 4 3 2 2" xfId="36580" xr:uid="{00000000-0005-0000-0000-000088780000}"/>
    <cellStyle name="SAPBEXHLevel3 8 4 4" xfId="21380" xr:uid="{00000000-0005-0000-0000-000089780000}"/>
    <cellStyle name="SAPBEXHLevel3 8 4 4 2" xfId="34131" xr:uid="{00000000-0005-0000-0000-00008A780000}"/>
    <cellStyle name="SAPBEXHLevel3 8 5" xfId="7567" xr:uid="{00000000-0005-0000-0000-00008B780000}"/>
    <cellStyle name="SAPBEXHLevel3 8 5 2" xfId="15394" xr:uid="{00000000-0005-0000-0000-00008C780000}"/>
    <cellStyle name="SAPBEXHLevel3 8 5 2 2" xfId="28565" xr:uid="{00000000-0005-0000-0000-00008D780000}"/>
    <cellStyle name="SAPBEXHLevel3 8 5 2 2 2" xfId="41316" xr:uid="{00000000-0005-0000-0000-00008E780000}"/>
    <cellStyle name="SAPBEXHLevel3 8 5 3" xfId="10657" xr:uid="{00000000-0005-0000-0000-00008F780000}"/>
    <cellStyle name="SAPBEXHLevel3 8 5 3 2" xfId="23828" xr:uid="{00000000-0005-0000-0000-000090780000}"/>
    <cellStyle name="SAPBEXHLevel3 8 5 3 2 2" xfId="36579" xr:uid="{00000000-0005-0000-0000-000091780000}"/>
    <cellStyle name="SAPBEXHLevel3 8 5 4" xfId="21381" xr:uid="{00000000-0005-0000-0000-000092780000}"/>
    <cellStyle name="SAPBEXHLevel3 8 5 4 2" xfId="34132" xr:uid="{00000000-0005-0000-0000-000093780000}"/>
    <cellStyle name="SAPBEXHLevel3 8 6" xfId="7568" xr:uid="{00000000-0005-0000-0000-000094780000}"/>
    <cellStyle name="SAPBEXHLevel3 8 6 2" xfId="15395" xr:uid="{00000000-0005-0000-0000-000095780000}"/>
    <cellStyle name="SAPBEXHLevel3 8 6 2 2" xfId="28566" xr:uid="{00000000-0005-0000-0000-000096780000}"/>
    <cellStyle name="SAPBEXHLevel3 8 6 2 2 2" xfId="41317" xr:uid="{00000000-0005-0000-0000-000097780000}"/>
    <cellStyle name="SAPBEXHLevel3 8 6 3" xfId="10656" xr:uid="{00000000-0005-0000-0000-000098780000}"/>
    <cellStyle name="SAPBEXHLevel3 8 6 3 2" xfId="23827" xr:uid="{00000000-0005-0000-0000-000099780000}"/>
    <cellStyle name="SAPBEXHLevel3 8 6 3 2 2" xfId="36578" xr:uid="{00000000-0005-0000-0000-00009A780000}"/>
    <cellStyle name="SAPBEXHLevel3 8 6 4" xfId="21382" xr:uid="{00000000-0005-0000-0000-00009B780000}"/>
    <cellStyle name="SAPBEXHLevel3 8 6 4 2" xfId="34133" xr:uid="{00000000-0005-0000-0000-00009C780000}"/>
    <cellStyle name="SAPBEXHLevel3 8 7" xfId="10670" xr:uid="{00000000-0005-0000-0000-00009D780000}"/>
    <cellStyle name="SAPBEXHLevel3 8 7 2" xfId="23841" xr:uid="{00000000-0005-0000-0000-00009E780000}"/>
    <cellStyle name="SAPBEXHLevel3 8 7 2 2" xfId="36592" xr:uid="{00000000-0005-0000-0000-00009F780000}"/>
    <cellStyle name="SAPBEXHLevel3 8 8" xfId="21368" xr:uid="{00000000-0005-0000-0000-0000A0780000}"/>
    <cellStyle name="SAPBEXHLevel3 8 8 2" xfId="34119" xr:uid="{00000000-0005-0000-0000-0000A1780000}"/>
    <cellStyle name="SAPBEXHLevel3 9" xfId="7569" xr:uid="{00000000-0005-0000-0000-0000A2780000}"/>
    <cellStyle name="SAPBEXHLevel3 9 2" xfId="7570" xr:uid="{00000000-0005-0000-0000-0000A3780000}"/>
    <cellStyle name="SAPBEXHLevel3 9 2 2" xfId="7571" xr:uid="{00000000-0005-0000-0000-0000A4780000}"/>
    <cellStyle name="SAPBEXHLevel3 9 2 2 2" xfId="7572" xr:uid="{00000000-0005-0000-0000-0000A5780000}"/>
    <cellStyle name="SAPBEXHLevel3 9 2 2 2 2" xfId="15399" xr:uid="{00000000-0005-0000-0000-0000A6780000}"/>
    <cellStyle name="SAPBEXHLevel3 9 2 2 2 2 2" xfId="28570" xr:uid="{00000000-0005-0000-0000-0000A7780000}"/>
    <cellStyle name="SAPBEXHLevel3 9 2 2 2 2 2 2" xfId="41321" xr:uid="{00000000-0005-0000-0000-0000A8780000}"/>
    <cellStyle name="SAPBEXHLevel3 9 2 2 2 3" xfId="10652" xr:uid="{00000000-0005-0000-0000-0000A9780000}"/>
    <cellStyle name="SAPBEXHLevel3 9 2 2 2 3 2" xfId="23823" xr:uid="{00000000-0005-0000-0000-0000AA780000}"/>
    <cellStyle name="SAPBEXHLevel3 9 2 2 2 3 2 2" xfId="36574" xr:uid="{00000000-0005-0000-0000-0000AB780000}"/>
    <cellStyle name="SAPBEXHLevel3 9 2 2 2 4" xfId="21386" xr:uid="{00000000-0005-0000-0000-0000AC780000}"/>
    <cellStyle name="SAPBEXHLevel3 9 2 2 2 4 2" xfId="34137" xr:uid="{00000000-0005-0000-0000-0000AD780000}"/>
    <cellStyle name="SAPBEXHLevel3 9 2 2 3" xfId="7573" xr:uid="{00000000-0005-0000-0000-0000AE780000}"/>
    <cellStyle name="SAPBEXHLevel3 9 2 2 3 2" xfId="15400" xr:uid="{00000000-0005-0000-0000-0000AF780000}"/>
    <cellStyle name="SAPBEXHLevel3 9 2 2 3 2 2" xfId="28571" xr:uid="{00000000-0005-0000-0000-0000B0780000}"/>
    <cellStyle name="SAPBEXHLevel3 9 2 2 3 2 2 2" xfId="41322" xr:uid="{00000000-0005-0000-0000-0000B1780000}"/>
    <cellStyle name="SAPBEXHLevel3 9 2 2 3 3" xfId="10651" xr:uid="{00000000-0005-0000-0000-0000B2780000}"/>
    <cellStyle name="SAPBEXHLevel3 9 2 2 3 3 2" xfId="23822" xr:uid="{00000000-0005-0000-0000-0000B3780000}"/>
    <cellStyle name="SAPBEXHLevel3 9 2 2 3 3 2 2" xfId="36573" xr:uid="{00000000-0005-0000-0000-0000B4780000}"/>
    <cellStyle name="SAPBEXHLevel3 9 2 2 3 4" xfId="21387" xr:uid="{00000000-0005-0000-0000-0000B5780000}"/>
    <cellStyle name="SAPBEXHLevel3 9 2 2 3 4 2" xfId="34138" xr:uid="{00000000-0005-0000-0000-0000B6780000}"/>
    <cellStyle name="SAPBEXHLevel3 9 2 2 4" xfId="15398" xr:uid="{00000000-0005-0000-0000-0000B7780000}"/>
    <cellStyle name="SAPBEXHLevel3 9 2 2 4 2" xfId="28569" xr:uid="{00000000-0005-0000-0000-0000B8780000}"/>
    <cellStyle name="SAPBEXHLevel3 9 2 2 4 2 2" xfId="41320" xr:uid="{00000000-0005-0000-0000-0000B9780000}"/>
    <cellStyle name="SAPBEXHLevel3 9 2 2 5" xfId="10653" xr:uid="{00000000-0005-0000-0000-0000BA780000}"/>
    <cellStyle name="SAPBEXHLevel3 9 2 2 5 2" xfId="23824" xr:uid="{00000000-0005-0000-0000-0000BB780000}"/>
    <cellStyle name="SAPBEXHLevel3 9 2 2 5 2 2" xfId="36575" xr:uid="{00000000-0005-0000-0000-0000BC780000}"/>
    <cellStyle name="SAPBEXHLevel3 9 2 2 6" xfId="21385" xr:uid="{00000000-0005-0000-0000-0000BD780000}"/>
    <cellStyle name="SAPBEXHLevel3 9 2 2 6 2" xfId="34136" xr:uid="{00000000-0005-0000-0000-0000BE780000}"/>
    <cellStyle name="SAPBEXHLevel3 9 2 3" xfId="7574" xr:uid="{00000000-0005-0000-0000-0000BF780000}"/>
    <cellStyle name="SAPBEXHLevel3 9 2 3 2" xfId="15401" xr:uid="{00000000-0005-0000-0000-0000C0780000}"/>
    <cellStyle name="SAPBEXHLevel3 9 2 3 2 2" xfId="28572" xr:uid="{00000000-0005-0000-0000-0000C1780000}"/>
    <cellStyle name="SAPBEXHLevel3 9 2 3 2 2 2" xfId="41323" xr:uid="{00000000-0005-0000-0000-0000C2780000}"/>
    <cellStyle name="SAPBEXHLevel3 9 2 3 3" xfId="10650" xr:uid="{00000000-0005-0000-0000-0000C3780000}"/>
    <cellStyle name="SAPBEXHLevel3 9 2 3 3 2" xfId="23821" xr:uid="{00000000-0005-0000-0000-0000C4780000}"/>
    <cellStyle name="SAPBEXHLevel3 9 2 3 3 2 2" xfId="36572" xr:uid="{00000000-0005-0000-0000-0000C5780000}"/>
    <cellStyle name="SAPBEXHLevel3 9 2 3 4" xfId="21388" xr:uid="{00000000-0005-0000-0000-0000C6780000}"/>
    <cellStyle name="SAPBEXHLevel3 9 2 3 4 2" xfId="34139" xr:uid="{00000000-0005-0000-0000-0000C7780000}"/>
    <cellStyle name="SAPBEXHLevel3 9 2 4" xfId="7575" xr:uid="{00000000-0005-0000-0000-0000C8780000}"/>
    <cellStyle name="SAPBEXHLevel3 9 2 4 2" xfId="15402" xr:uid="{00000000-0005-0000-0000-0000C9780000}"/>
    <cellStyle name="SAPBEXHLevel3 9 2 4 2 2" xfId="28573" xr:uid="{00000000-0005-0000-0000-0000CA780000}"/>
    <cellStyle name="SAPBEXHLevel3 9 2 4 2 2 2" xfId="41324" xr:uid="{00000000-0005-0000-0000-0000CB780000}"/>
    <cellStyle name="SAPBEXHLevel3 9 2 4 3" xfId="10649" xr:uid="{00000000-0005-0000-0000-0000CC780000}"/>
    <cellStyle name="SAPBEXHLevel3 9 2 4 3 2" xfId="23820" xr:uid="{00000000-0005-0000-0000-0000CD780000}"/>
    <cellStyle name="SAPBEXHLevel3 9 2 4 3 2 2" xfId="36571" xr:uid="{00000000-0005-0000-0000-0000CE780000}"/>
    <cellStyle name="SAPBEXHLevel3 9 2 4 4" xfId="21389" xr:uid="{00000000-0005-0000-0000-0000CF780000}"/>
    <cellStyle name="SAPBEXHLevel3 9 2 4 4 2" xfId="34140" xr:uid="{00000000-0005-0000-0000-0000D0780000}"/>
    <cellStyle name="SAPBEXHLevel3 9 2 5" xfId="15397" xr:uid="{00000000-0005-0000-0000-0000D1780000}"/>
    <cellStyle name="SAPBEXHLevel3 9 2 5 2" xfId="28568" xr:uid="{00000000-0005-0000-0000-0000D2780000}"/>
    <cellStyle name="SAPBEXHLevel3 9 2 5 2 2" xfId="41319" xr:uid="{00000000-0005-0000-0000-0000D3780000}"/>
    <cellStyle name="SAPBEXHLevel3 9 2 6" xfId="10654" xr:uid="{00000000-0005-0000-0000-0000D4780000}"/>
    <cellStyle name="SAPBEXHLevel3 9 2 6 2" xfId="23825" xr:uid="{00000000-0005-0000-0000-0000D5780000}"/>
    <cellStyle name="SAPBEXHLevel3 9 2 6 2 2" xfId="36576" xr:uid="{00000000-0005-0000-0000-0000D6780000}"/>
    <cellStyle name="SAPBEXHLevel3 9 2 7" xfId="21384" xr:uid="{00000000-0005-0000-0000-0000D7780000}"/>
    <cellStyle name="SAPBEXHLevel3 9 2 7 2" xfId="34135" xr:uid="{00000000-0005-0000-0000-0000D8780000}"/>
    <cellStyle name="SAPBEXHLevel3 9 3" xfId="7576" xr:uid="{00000000-0005-0000-0000-0000D9780000}"/>
    <cellStyle name="SAPBEXHLevel3 9 3 2" xfId="7577" xr:uid="{00000000-0005-0000-0000-0000DA780000}"/>
    <cellStyle name="SAPBEXHLevel3 9 3 2 2" xfId="15404" xr:uid="{00000000-0005-0000-0000-0000DB780000}"/>
    <cellStyle name="SAPBEXHLevel3 9 3 2 2 2" xfId="28575" xr:uid="{00000000-0005-0000-0000-0000DC780000}"/>
    <cellStyle name="SAPBEXHLevel3 9 3 2 2 2 2" xfId="41326" xr:uid="{00000000-0005-0000-0000-0000DD780000}"/>
    <cellStyle name="SAPBEXHLevel3 9 3 2 3" xfId="10647" xr:uid="{00000000-0005-0000-0000-0000DE780000}"/>
    <cellStyle name="SAPBEXHLevel3 9 3 2 3 2" xfId="23818" xr:uid="{00000000-0005-0000-0000-0000DF780000}"/>
    <cellStyle name="SAPBEXHLevel3 9 3 2 3 2 2" xfId="36569" xr:uid="{00000000-0005-0000-0000-0000E0780000}"/>
    <cellStyle name="SAPBEXHLevel3 9 3 2 4" xfId="21391" xr:uid="{00000000-0005-0000-0000-0000E1780000}"/>
    <cellStyle name="SAPBEXHLevel3 9 3 2 4 2" xfId="34142" xr:uid="{00000000-0005-0000-0000-0000E2780000}"/>
    <cellStyle name="SAPBEXHLevel3 9 3 3" xfId="7578" xr:uid="{00000000-0005-0000-0000-0000E3780000}"/>
    <cellStyle name="SAPBEXHLevel3 9 3 3 2" xfId="15405" xr:uid="{00000000-0005-0000-0000-0000E4780000}"/>
    <cellStyle name="SAPBEXHLevel3 9 3 3 2 2" xfId="28576" xr:uid="{00000000-0005-0000-0000-0000E5780000}"/>
    <cellStyle name="SAPBEXHLevel3 9 3 3 2 2 2" xfId="41327" xr:uid="{00000000-0005-0000-0000-0000E6780000}"/>
    <cellStyle name="SAPBEXHLevel3 9 3 3 3" xfId="10646" xr:uid="{00000000-0005-0000-0000-0000E7780000}"/>
    <cellStyle name="SAPBEXHLevel3 9 3 3 3 2" xfId="23817" xr:uid="{00000000-0005-0000-0000-0000E8780000}"/>
    <cellStyle name="SAPBEXHLevel3 9 3 3 3 2 2" xfId="36568" xr:uid="{00000000-0005-0000-0000-0000E9780000}"/>
    <cellStyle name="SAPBEXHLevel3 9 3 3 4" xfId="21392" xr:uid="{00000000-0005-0000-0000-0000EA780000}"/>
    <cellStyle name="SAPBEXHLevel3 9 3 3 4 2" xfId="34143" xr:uid="{00000000-0005-0000-0000-0000EB780000}"/>
    <cellStyle name="SAPBEXHLevel3 9 3 4" xfId="15403" xr:uid="{00000000-0005-0000-0000-0000EC780000}"/>
    <cellStyle name="SAPBEXHLevel3 9 3 4 2" xfId="28574" xr:uid="{00000000-0005-0000-0000-0000ED780000}"/>
    <cellStyle name="SAPBEXHLevel3 9 3 4 2 2" xfId="41325" xr:uid="{00000000-0005-0000-0000-0000EE780000}"/>
    <cellStyle name="SAPBEXHLevel3 9 3 5" xfId="10648" xr:uid="{00000000-0005-0000-0000-0000EF780000}"/>
    <cellStyle name="SAPBEXHLevel3 9 3 5 2" xfId="23819" xr:uid="{00000000-0005-0000-0000-0000F0780000}"/>
    <cellStyle name="SAPBEXHLevel3 9 3 5 2 2" xfId="36570" xr:uid="{00000000-0005-0000-0000-0000F1780000}"/>
    <cellStyle name="SAPBEXHLevel3 9 3 6" xfId="21390" xr:uid="{00000000-0005-0000-0000-0000F2780000}"/>
    <cellStyle name="SAPBEXHLevel3 9 3 6 2" xfId="34141" xr:uid="{00000000-0005-0000-0000-0000F3780000}"/>
    <cellStyle name="SAPBEXHLevel3 9 4" xfId="7579" xr:uid="{00000000-0005-0000-0000-0000F4780000}"/>
    <cellStyle name="SAPBEXHLevel3 9 4 2" xfId="15406" xr:uid="{00000000-0005-0000-0000-0000F5780000}"/>
    <cellStyle name="SAPBEXHLevel3 9 4 2 2" xfId="28577" xr:uid="{00000000-0005-0000-0000-0000F6780000}"/>
    <cellStyle name="SAPBEXHLevel3 9 4 2 2 2" xfId="41328" xr:uid="{00000000-0005-0000-0000-0000F7780000}"/>
    <cellStyle name="SAPBEXHLevel3 9 4 3" xfId="10645" xr:uid="{00000000-0005-0000-0000-0000F8780000}"/>
    <cellStyle name="SAPBEXHLevel3 9 4 3 2" xfId="23816" xr:uid="{00000000-0005-0000-0000-0000F9780000}"/>
    <cellStyle name="SAPBEXHLevel3 9 4 3 2 2" xfId="36567" xr:uid="{00000000-0005-0000-0000-0000FA780000}"/>
    <cellStyle name="SAPBEXHLevel3 9 4 4" xfId="21393" xr:uid="{00000000-0005-0000-0000-0000FB780000}"/>
    <cellStyle name="SAPBEXHLevel3 9 4 4 2" xfId="34144" xr:uid="{00000000-0005-0000-0000-0000FC780000}"/>
    <cellStyle name="SAPBEXHLevel3 9 5" xfId="7580" xr:uid="{00000000-0005-0000-0000-0000FD780000}"/>
    <cellStyle name="SAPBEXHLevel3 9 5 2" xfId="15407" xr:uid="{00000000-0005-0000-0000-0000FE780000}"/>
    <cellStyle name="SAPBEXHLevel3 9 5 2 2" xfId="28578" xr:uid="{00000000-0005-0000-0000-0000FF780000}"/>
    <cellStyle name="SAPBEXHLevel3 9 5 2 2 2" xfId="41329" xr:uid="{00000000-0005-0000-0000-000000790000}"/>
    <cellStyle name="SAPBEXHLevel3 9 5 3" xfId="10644" xr:uid="{00000000-0005-0000-0000-000001790000}"/>
    <cellStyle name="SAPBEXHLevel3 9 5 3 2" xfId="23815" xr:uid="{00000000-0005-0000-0000-000002790000}"/>
    <cellStyle name="SAPBEXHLevel3 9 5 3 2 2" xfId="36566" xr:uid="{00000000-0005-0000-0000-000003790000}"/>
    <cellStyle name="SAPBEXHLevel3 9 5 4" xfId="21394" xr:uid="{00000000-0005-0000-0000-000004790000}"/>
    <cellStyle name="SAPBEXHLevel3 9 5 4 2" xfId="34145" xr:uid="{00000000-0005-0000-0000-000005790000}"/>
    <cellStyle name="SAPBEXHLevel3 9 6" xfId="7581" xr:uid="{00000000-0005-0000-0000-000006790000}"/>
    <cellStyle name="SAPBEXHLevel3 9 6 2" xfId="15408" xr:uid="{00000000-0005-0000-0000-000007790000}"/>
    <cellStyle name="SAPBEXHLevel3 9 6 2 2" xfId="28579" xr:uid="{00000000-0005-0000-0000-000008790000}"/>
    <cellStyle name="SAPBEXHLevel3 9 6 2 2 2" xfId="41330" xr:uid="{00000000-0005-0000-0000-000009790000}"/>
    <cellStyle name="SAPBEXHLevel3 9 6 3" xfId="10643" xr:uid="{00000000-0005-0000-0000-00000A790000}"/>
    <cellStyle name="SAPBEXHLevel3 9 6 3 2" xfId="23814" xr:uid="{00000000-0005-0000-0000-00000B790000}"/>
    <cellStyle name="SAPBEXHLevel3 9 6 3 2 2" xfId="36565" xr:uid="{00000000-0005-0000-0000-00000C790000}"/>
    <cellStyle name="SAPBEXHLevel3 9 6 4" xfId="21395" xr:uid="{00000000-0005-0000-0000-00000D790000}"/>
    <cellStyle name="SAPBEXHLevel3 9 6 4 2" xfId="34146" xr:uid="{00000000-0005-0000-0000-00000E790000}"/>
    <cellStyle name="SAPBEXHLevel3 9 7" xfId="10655" xr:uid="{00000000-0005-0000-0000-00000F790000}"/>
    <cellStyle name="SAPBEXHLevel3 9 7 2" xfId="23826" xr:uid="{00000000-0005-0000-0000-000010790000}"/>
    <cellStyle name="SAPBEXHLevel3 9 7 2 2" xfId="36577" xr:uid="{00000000-0005-0000-0000-000011790000}"/>
    <cellStyle name="SAPBEXHLevel3 9 8" xfId="21383" xr:uid="{00000000-0005-0000-0000-000012790000}"/>
    <cellStyle name="SAPBEXHLevel3 9 8 2" xfId="34134" xr:uid="{00000000-0005-0000-0000-000013790000}"/>
    <cellStyle name="SAPBEXHLevel3_01 - CO23" xfId="7582" xr:uid="{00000000-0005-0000-0000-000014790000}"/>
    <cellStyle name="SAPBEXHLevel3X" xfId="7583" xr:uid="{00000000-0005-0000-0000-000015790000}"/>
    <cellStyle name="SAPBEXHLevel3X 10" xfId="7584" xr:uid="{00000000-0005-0000-0000-000016790000}"/>
    <cellStyle name="SAPBEXHLevel3X 10 2" xfId="7585" xr:uid="{00000000-0005-0000-0000-000017790000}"/>
    <cellStyle name="SAPBEXHLevel3X 10 2 2" xfId="7586" xr:uid="{00000000-0005-0000-0000-000018790000}"/>
    <cellStyle name="SAPBEXHLevel3X 10 2 2 2" xfId="7587" xr:uid="{00000000-0005-0000-0000-000019790000}"/>
    <cellStyle name="SAPBEXHLevel3X 10 2 2 2 2" xfId="10638" xr:uid="{00000000-0005-0000-0000-00001A790000}"/>
    <cellStyle name="SAPBEXHLevel3X 10 2 2 2 2 2" xfId="23809" xr:uid="{00000000-0005-0000-0000-00001B790000}"/>
    <cellStyle name="SAPBEXHLevel3X 10 2 2 2 2 2 2" xfId="36560" xr:uid="{00000000-0005-0000-0000-00001C790000}"/>
    <cellStyle name="SAPBEXHLevel3X 10 2 2 2 3" xfId="21400" xr:uid="{00000000-0005-0000-0000-00001D790000}"/>
    <cellStyle name="SAPBEXHLevel3X 10 2 2 2 3 2" xfId="34151" xr:uid="{00000000-0005-0000-0000-00001E790000}"/>
    <cellStyle name="SAPBEXHLevel3X 10 2 2 3" xfId="10639" xr:uid="{00000000-0005-0000-0000-00001F790000}"/>
    <cellStyle name="SAPBEXHLevel3X 10 2 2 3 2" xfId="23810" xr:uid="{00000000-0005-0000-0000-000020790000}"/>
    <cellStyle name="SAPBEXHLevel3X 10 2 2 3 2 2" xfId="36561" xr:uid="{00000000-0005-0000-0000-000021790000}"/>
    <cellStyle name="SAPBEXHLevel3X 10 2 2 4" xfId="21399" xr:uid="{00000000-0005-0000-0000-000022790000}"/>
    <cellStyle name="SAPBEXHLevel3X 10 2 2 4 2" xfId="34150" xr:uid="{00000000-0005-0000-0000-000023790000}"/>
    <cellStyle name="SAPBEXHLevel3X 10 2 3" xfId="7588" xr:uid="{00000000-0005-0000-0000-000024790000}"/>
    <cellStyle name="SAPBEXHLevel3X 10 2 3 2" xfId="10637" xr:uid="{00000000-0005-0000-0000-000025790000}"/>
    <cellStyle name="SAPBEXHLevel3X 10 2 3 2 2" xfId="23808" xr:uid="{00000000-0005-0000-0000-000026790000}"/>
    <cellStyle name="SAPBEXHLevel3X 10 2 3 2 2 2" xfId="36559" xr:uid="{00000000-0005-0000-0000-000027790000}"/>
    <cellStyle name="SAPBEXHLevel3X 10 2 3 3" xfId="21401" xr:uid="{00000000-0005-0000-0000-000028790000}"/>
    <cellStyle name="SAPBEXHLevel3X 10 2 3 3 2" xfId="34152" xr:uid="{00000000-0005-0000-0000-000029790000}"/>
    <cellStyle name="SAPBEXHLevel3X 10 2 4" xfId="10640" xr:uid="{00000000-0005-0000-0000-00002A790000}"/>
    <cellStyle name="SAPBEXHLevel3X 10 2 4 2" xfId="23811" xr:uid="{00000000-0005-0000-0000-00002B790000}"/>
    <cellStyle name="SAPBEXHLevel3X 10 2 4 2 2" xfId="36562" xr:uid="{00000000-0005-0000-0000-00002C790000}"/>
    <cellStyle name="SAPBEXHLevel3X 10 2 5" xfId="21398" xr:uid="{00000000-0005-0000-0000-00002D790000}"/>
    <cellStyle name="SAPBEXHLevel3X 10 2 5 2" xfId="34149" xr:uid="{00000000-0005-0000-0000-00002E790000}"/>
    <cellStyle name="SAPBEXHLevel3X 10 3" xfId="7589" xr:uid="{00000000-0005-0000-0000-00002F790000}"/>
    <cellStyle name="SAPBEXHLevel3X 10 3 2" xfId="10636" xr:uid="{00000000-0005-0000-0000-000030790000}"/>
    <cellStyle name="SAPBEXHLevel3X 10 3 2 2" xfId="23807" xr:uid="{00000000-0005-0000-0000-000031790000}"/>
    <cellStyle name="SAPBEXHLevel3X 10 3 2 2 2" xfId="36558" xr:uid="{00000000-0005-0000-0000-000032790000}"/>
    <cellStyle name="SAPBEXHLevel3X 10 3 3" xfId="21402" xr:uid="{00000000-0005-0000-0000-000033790000}"/>
    <cellStyle name="SAPBEXHLevel3X 10 3 3 2" xfId="34153" xr:uid="{00000000-0005-0000-0000-000034790000}"/>
    <cellStyle name="SAPBEXHLevel3X 10 4" xfId="10641" xr:uid="{00000000-0005-0000-0000-000035790000}"/>
    <cellStyle name="SAPBEXHLevel3X 10 4 2" xfId="23812" xr:uid="{00000000-0005-0000-0000-000036790000}"/>
    <cellStyle name="SAPBEXHLevel3X 10 4 2 2" xfId="36563" xr:uid="{00000000-0005-0000-0000-000037790000}"/>
    <cellStyle name="SAPBEXHLevel3X 10 5" xfId="21397" xr:uid="{00000000-0005-0000-0000-000038790000}"/>
    <cellStyle name="SAPBEXHLevel3X 10 5 2" xfId="34148" xr:uid="{00000000-0005-0000-0000-000039790000}"/>
    <cellStyle name="SAPBEXHLevel3X 11" xfId="7590" xr:uid="{00000000-0005-0000-0000-00003A790000}"/>
    <cellStyle name="SAPBEXHLevel3X 11 2" xfId="7591" xr:uid="{00000000-0005-0000-0000-00003B790000}"/>
    <cellStyle name="SAPBEXHLevel3X 11 2 2" xfId="7592" xr:uid="{00000000-0005-0000-0000-00003C790000}"/>
    <cellStyle name="SAPBEXHLevel3X 11 2 2 2" xfId="7593" xr:uid="{00000000-0005-0000-0000-00003D790000}"/>
    <cellStyle name="SAPBEXHLevel3X 11 2 2 2 2" xfId="10632" xr:uid="{00000000-0005-0000-0000-00003E790000}"/>
    <cellStyle name="SAPBEXHLevel3X 11 2 2 2 2 2" xfId="23803" xr:uid="{00000000-0005-0000-0000-00003F790000}"/>
    <cellStyle name="SAPBEXHLevel3X 11 2 2 2 2 2 2" xfId="36554" xr:uid="{00000000-0005-0000-0000-000040790000}"/>
    <cellStyle name="SAPBEXHLevel3X 11 2 2 2 3" xfId="21406" xr:uid="{00000000-0005-0000-0000-000041790000}"/>
    <cellStyle name="SAPBEXHLevel3X 11 2 2 2 3 2" xfId="34157" xr:uid="{00000000-0005-0000-0000-000042790000}"/>
    <cellStyle name="SAPBEXHLevel3X 11 2 2 3" xfId="10633" xr:uid="{00000000-0005-0000-0000-000043790000}"/>
    <cellStyle name="SAPBEXHLevel3X 11 2 2 3 2" xfId="23804" xr:uid="{00000000-0005-0000-0000-000044790000}"/>
    <cellStyle name="SAPBEXHLevel3X 11 2 2 3 2 2" xfId="36555" xr:uid="{00000000-0005-0000-0000-000045790000}"/>
    <cellStyle name="SAPBEXHLevel3X 11 2 2 4" xfId="21405" xr:uid="{00000000-0005-0000-0000-000046790000}"/>
    <cellStyle name="SAPBEXHLevel3X 11 2 2 4 2" xfId="34156" xr:uid="{00000000-0005-0000-0000-000047790000}"/>
    <cellStyle name="SAPBEXHLevel3X 11 2 3" xfId="7594" xr:uid="{00000000-0005-0000-0000-000048790000}"/>
    <cellStyle name="SAPBEXHLevel3X 11 2 3 2" xfId="10631" xr:uid="{00000000-0005-0000-0000-000049790000}"/>
    <cellStyle name="SAPBEXHLevel3X 11 2 3 2 2" xfId="23802" xr:uid="{00000000-0005-0000-0000-00004A790000}"/>
    <cellStyle name="SAPBEXHLevel3X 11 2 3 2 2 2" xfId="36553" xr:uid="{00000000-0005-0000-0000-00004B790000}"/>
    <cellStyle name="SAPBEXHLevel3X 11 2 3 3" xfId="21407" xr:uid="{00000000-0005-0000-0000-00004C790000}"/>
    <cellStyle name="SAPBEXHLevel3X 11 2 3 3 2" xfId="34158" xr:uid="{00000000-0005-0000-0000-00004D790000}"/>
    <cellStyle name="SAPBEXHLevel3X 11 2 4" xfId="10634" xr:uid="{00000000-0005-0000-0000-00004E790000}"/>
    <cellStyle name="SAPBEXHLevel3X 11 2 4 2" xfId="23805" xr:uid="{00000000-0005-0000-0000-00004F790000}"/>
    <cellStyle name="SAPBEXHLevel3X 11 2 4 2 2" xfId="36556" xr:uid="{00000000-0005-0000-0000-000050790000}"/>
    <cellStyle name="SAPBEXHLevel3X 11 2 5" xfId="21404" xr:uid="{00000000-0005-0000-0000-000051790000}"/>
    <cellStyle name="SAPBEXHLevel3X 11 2 5 2" xfId="34155" xr:uid="{00000000-0005-0000-0000-000052790000}"/>
    <cellStyle name="SAPBEXHLevel3X 11 3" xfId="7595" xr:uid="{00000000-0005-0000-0000-000053790000}"/>
    <cellStyle name="SAPBEXHLevel3X 11 3 2" xfId="10630" xr:uid="{00000000-0005-0000-0000-000054790000}"/>
    <cellStyle name="SAPBEXHLevel3X 11 3 2 2" xfId="23801" xr:uid="{00000000-0005-0000-0000-000055790000}"/>
    <cellStyle name="SAPBEXHLevel3X 11 3 2 2 2" xfId="36552" xr:uid="{00000000-0005-0000-0000-000056790000}"/>
    <cellStyle name="SAPBEXHLevel3X 11 3 3" xfId="21408" xr:uid="{00000000-0005-0000-0000-000057790000}"/>
    <cellStyle name="SAPBEXHLevel3X 11 3 3 2" xfId="34159" xr:uid="{00000000-0005-0000-0000-000058790000}"/>
    <cellStyle name="SAPBEXHLevel3X 11 4" xfId="10635" xr:uid="{00000000-0005-0000-0000-000059790000}"/>
    <cellStyle name="SAPBEXHLevel3X 11 4 2" xfId="23806" xr:uid="{00000000-0005-0000-0000-00005A790000}"/>
    <cellStyle name="SAPBEXHLevel3X 11 4 2 2" xfId="36557" xr:uid="{00000000-0005-0000-0000-00005B790000}"/>
    <cellStyle name="SAPBEXHLevel3X 11 5" xfId="21403" xr:uid="{00000000-0005-0000-0000-00005C790000}"/>
    <cellStyle name="SAPBEXHLevel3X 11 5 2" xfId="34154" xr:uid="{00000000-0005-0000-0000-00005D790000}"/>
    <cellStyle name="SAPBEXHLevel3X 12" xfId="7596" xr:uid="{00000000-0005-0000-0000-00005E790000}"/>
    <cellStyle name="SAPBEXHLevel3X 12 2" xfId="7597" xr:uid="{00000000-0005-0000-0000-00005F790000}"/>
    <cellStyle name="SAPBEXHLevel3X 12 2 2" xfId="7598" xr:uid="{00000000-0005-0000-0000-000060790000}"/>
    <cellStyle name="SAPBEXHLevel3X 12 2 2 2" xfId="7599" xr:uid="{00000000-0005-0000-0000-000061790000}"/>
    <cellStyle name="SAPBEXHLevel3X 12 2 2 2 2" xfId="10626" xr:uid="{00000000-0005-0000-0000-000062790000}"/>
    <cellStyle name="SAPBEXHLevel3X 12 2 2 2 2 2" xfId="23797" xr:uid="{00000000-0005-0000-0000-000063790000}"/>
    <cellStyle name="SAPBEXHLevel3X 12 2 2 2 2 2 2" xfId="36548" xr:uid="{00000000-0005-0000-0000-000064790000}"/>
    <cellStyle name="SAPBEXHLevel3X 12 2 2 2 3" xfId="21412" xr:uid="{00000000-0005-0000-0000-000065790000}"/>
    <cellStyle name="SAPBEXHLevel3X 12 2 2 2 3 2" xfId="34163" xr:uid="{00000000-0005-0000-0000-000066790000}"/>
    <cellStyle name="SAPBEXHLevel3X 12 2 2 3" xfId="10627" xr:uid="{00000000-0005-0000-0000-000067790000}"/>
    <cellStyle name="SAPBEXHLevel3X 12 2 2 3 2" xfId="23798" xr:uid="{00000000-0005-0000-0000-000068790000}"/>
    <cellStyle name="SAPBEXHLevel3X 12 2 2 3 2 2" xfId="36549" xr:uid="{00000000-0005-0000-0000-000069790000}"/>
    <cellStyle name="SAPBEXHLevel3X 12 2 2 4" xfId="21411" xr:uid="{00000000-0005-0000-0000-00006A790000}"/>
    <cellStyle name="SAPBEXHLevel3X 12 2 2 4 2" xfId="34162" xr:uid="{00000000-0005-0000-0000-00006B790000}"/>
    <cellStyle name="SAPBEXHLevel3X 12 2 3" xfId="7600" xr:uid="{00000000-0005-0000-0000-00006C790000}"/>
    <cellStyle name="SAPBEXHLevel3X 12 2 3 2" xfId="10625" xr:uid="{00000000-0005-0000-0000-00006D790000}"/>
    <cellStyle name="SAPBEXHLevel3X 12 2 3 2 2" xfId="23796" xr:uid="{00000000-0005-0000-0000-00006E790000}"/>
    <cellStyle name="SAPBEXHLevel3X 12 2 3 2 2 2" xfId="36547" xr:uid="{00000000-0005-0000-0000-00006F790000}"/>
    <cellStyle name="SAPBEXHLevel3X 12 2 3 3" xfId="21413" xr:uid="{00000000-0005-0000-0000-000070790000}"/>
    <cellStyle name="SAPBEXHLevel3X 12 2 3 3 2" xfId="34164" xr:uid="{00000000-0005-0000-0000-000071790000}"/>
    <cellStyle name="SAPBEXHLevel3X 12 2 4" xfId="10628" xr:uid="{00000000-0005-0000-0000-000072790000}"/>
    <cellStyle name="SAPBEXHLevel3X 12 2 4 2" xfId="23799" xr:uid="{00000000-0005-0000-0000-000073790000}"/>
    <cellStyle name="SAPBEXHLevel3X 12 2 4 2 2" xfId="36550" xr:uid="{00000000-0005-0000-0000-000074790000}"/>
    <cellStyle name="SAPBEXHLevel3X 12 2 5" xfId="21410" xr:uid="{00000000-0005-0000-0000-000075790000}"/>
    <cellStyle name="SAPBEXHLevel3X 12 2 5 2" xfId="34161" xr:uid="{00000000-0005-0000-0000-000076790000}"/>
    <cellStyle name="SAPBEXHLevel3X 12 3" xfId="7601" xr:uid="{00000000-0005-0000-0000-000077790000}"/>
    <cellStyle name="SAPBEXHLevel3X 12 3 2" xfId="10624" xr:uid="{00000000-0005-0000-0000-000078790000}"/>
    <cellStyle name="SAPBEXHLevel3X 12 3 2 2" xfId="23795" xr:uid="{00000000-0005-0000-0000-000079790000}"/>
    <cellStyle name="SAPBEXHLevel3X 12 3 2 2 2" xfId="36546" xr:uid="{00000000-0005-0000-0000-00007A790000}"/>
    <cellStyle name="SAPBEXHLevel3X 12 3 3" xfId="21414" xr:uid="{00000000-0005-0000-0000-00007B790000}"/>
    <cellStyle name="SAPBEXHLevel3X 12 3 3 2" xfId="34165" xr:uid="{00000000-0005-0000-0000-00007C790000}"/>
    <cellStyle name="SAPBEXHLevel3X 12 4" xfId="10629" xr:uid="{00000000-0005-0000-0000-00007D790000}"/>
    <cellStyle name="SAPBEXHLevel3X 12 4 2" xfId="23800" xr:uid="{00000000-0005-0000-0000-00007E790000}"/>
    <cellStyle name="SAPBEXHLevel3X 12 4 2 2" xfId="36551" xr:uid="{00000000-0005-0000-0000-00007F790000}"/>
    <cellStyle name="SAPBEXHLevel3X 12 5" xfId="21409" xr:uid="{00000000-0005-0000-0000-000080790000}"/>
    <cellStyle name="SAPBEXHLevel3X 12 5 2" xfId="34160" xr:uid="{00000000-0005-0000-0000-000081790000}"/>
    <cellStyle name="SAPBEXHLevel3X 13" xfId="7602" xr:uid="{00000000-0005-0000-0000-000082790000}"/>
    <cellStyle name="SAPBEXHLevel3X 13 2" xfId="7603" xr:uid="{00000000-0005-0000-0000-000083790000}"/>
    <cellStyle name="SAPBEXHLevel3X 13 2 2" xfId="7604" xr:uid="{00000000-0005-0000-0000-000084790000}"/>
    <cellStyle name="SAPBEXHLevel3X 13 2 2 2" xfId="7605" xr:uid="{00000000-0005-0000-0000-000085790000}"/>
    <cellStyle name="SAPBEXHLevel3X 13 2 2 2 2" xfId="10620" xr:uid="{00000000-0005-0000-0000-000086790000}"/>
    <cellStyle name="SAPBEXHLevel3X 13 2 2 2 2 2" xfId="23791" xr:uid="{00000000-0005-0000-0000-000087790000}"/>
    <cellStyle name="SAPBEXHLevel3X 13 2 2 2 2 2 2" xfId="36542" xr:uid="{00000000-0005-0000-0000-000088790000}"/>
    <cellStyle name="SAPBEXHLevel3X 13 2 2 2 3" xfId="21418" xr:uid="{00000000-0005-0000-0000-000089790000}"/>
    <cellStyle name="SAPBEXHLevel3X 13 2 2 2 3 2" xfId="34169" xr:uid="{00000000-0005-0000-0000-00008A790000}"/>
    <cellStyle name="SAPBEXHLevel3X 13 2 2 3" xfId="10621" xr:uid="{00000000-0005-0000-0000-00008B790000}"/>
    <cellStyle name="SAPBEXHLevel3X 13 2 2 3 2" xfId="23792" xr:uid="{00000000-0005-0000-0000-00008C790000}"/>
    <cellStyle name="SAPBEXHLevel3X 13 2 2 3 2 2" xfId="36543" xr:uid="{00000000-0005-0000-0000-00008D790000}"/>
    <cellStyle name="SAPBEXHLevel3X 13 2 2 4" xfId="21417" xr:uid="{00000000-0005-0000-0000-00008E790000}"/>
    <cellStyle name="SAPBEXHLevel3X 13 2 2 4 2" xfId="34168" xr:uid="{00000000-0005-0000-0000-00008F790000}"/>
    <cellStyle name="SAPBEXHLevel3X 13 2 3" xfId="7606" xr:uid="{00000000-0005-0000-0000-000090790000}"/>
    <cellStyle name="SAPBEXHLevel3X 13 2 3 2" xfId="10619" xr:uid="{00000000-0005-0000-0000-000091790000}"/>
    <cellStyle name="SAPBEXHLevel3X 13 2 3 2 2" xfId="23790" xr:uid="{00000000-0005-0000-0000-000092790000}"/>
    <cellStyle name="SAPBEXHLevel3X 13 2 3 2 2 2" xfId="36541" xr:uid="{00000000-0005-0000-0000-000093790000}"/>
    <cellStyle name="SAPBEXHLevel3X 13 2 3 3" xfId="21419" xr:uid="{00000000-0005-0000-0000-000094790000}"/>
    <cellStyle name="SAPBEXHLevel3X 13 2 3 3 2" xfId="34170" xr:uid="{00000000-0005-0000-0000-000095790000}"/>
    <cellStyle name="SAPBEXHLevel3X 13 2 4" xfId="10622" xr:uid="{00000000-0005-0000-0000-000096790000}"/>
    <cellStyle name="SAPBEXHLevel3X 13 2 4 2" xfId="23793" xr:uid="{00000000-0005-0000-0000-000097790000}"/>
    <cellStyle name="SAPBEXHLevel3X 13 2 4 2 2" xfId="36544" xr:uid="{00000000-0005-0000-0000-000098790000}"/>
    <cellStyle name="SAPBEXHLevel3X 13 2 5" xfId="21416" xr:uid="{00000000-0005-0000-0000-000099790000}"/>
    <cellStyle name="SAPBEXHLevel3X 13 2 5 2" xfId="34167" xr:uid="{00000000-0005-0000-0000-00009A790000}"/>
    <cellStyle name="SAPBEXHLevel3X 13 3" xfId="7607" xr:uid="{00000000-0005-0000-0000-00009B790000}"/>
    <cellStyle name="SAPBEXHLevel3X 13 3 2" xfId="10618" xr:uid="{00000000-0005-0000-0000-00009C790000}"/>
    <cellStyle name="SAPBEXHLevel3X 13 3 2 2" xfId="23789" xr:uid="{00000000-0005-0000-0000-00009D790000}"/>
    <cellStyle name="SAPBEXHLevel3X 13 3 2 2 2" xfId="36540" xr:uid="{00000000-0005-0000-0000-00009E790000}"/>
    <cellStyle name="SAPBEXHLevel3X 13 3 3" xfId="21420" xr:uid="{00000000-0005-0000-0000-00009F790000}"/>
    <cellStyle name="SAPBEXHLevel3X 13 3 3 2" xfId="34171" xr:uid="{00000000-0005-0000-0000-0000A0790000}"/>
    <cellStyle name="SAPBEXHLevel3X 13 4" xfId="10623" xr:uid="{00000000-0005-0000-0000-0000A1790000}"/>
    <cellStyle name="SAPBEXHLevel3X 13 4 2" xfId="23794" xr:uid="{00000000-0005-0000-0000-0000A2790000}"/>
    <cellStyle name="SAPBEXHLevel3X 13 4 2 2" xfId="36545" xr:uid="{00000000-0005-0000-0000-0000A3790000}"/>
    <cellStyle name="SAPBEXHLevel3X 13 5" xfId="21415" xr:uid="{00000000-0005-0000-0000-0000A4790000}"/>
    <cellStyle name="SAPBEXHLevel3X 13 5 2" xfId="34166" xr:uid="{00000000-0005-0000-0000-0000A5790000}"/>
    <cellStyle name="SAPBEXHLevel3X 14" xfId="7608" xr:uid="{00000000-0005-0000-0000-0000A6790000}"/>
    <cellStyle name="SAPBEXHLevel3X 14 2" xfId="7609" xr:uid="{00000000-0005-0000-0000-0000A7790000}"/>
    <cellStyle name="SAPBEXHLevel3X 14 2 2" xfId="7610" xr:uid="{00000000-0005-0000-0000-0000A8790000}"/>
    <cellStyle name="SAPBEXHLevel3X 14 2 2 2" xfId="7611" xr:uid="{00000000-0005-0000-0000-0000A9790000}"/>
    <cellStyle name="SAPBEXHLevel3X 14 2 2 2 2" xfId="10614" xr:uid="{00000000-0005-0000-0000-0000AA790000}"/>
    <cellStyle name="SAPBEXHLevel3X 14 2 2 2 2 2" xfId="23785" xr:uid="{00000000-0005-0000-0000-0000AB790000}"/>
    <cellStyle name="SAPBEXHLevel3X 14 2 2 2 2 2 2" xfId="36536" xr:uid="{00000000-0005-0000-0000-0000AC790000}"/>
    <cellStyle name="SAPBEXHLevel3X 14 2 2 2 3" xfId="21424" xr:uid="{00000000-0005-0000-0000-0000AD790000}"/>
    <cellStyle name="SAPBEXHLevel3X 14 2 2 2 3 2" xfId="34175" xr:uid="{00000000-0005-0000-0000-0000AE790000}"/>
    <cellStyle name="SAPBEXHLevel3X 14 2 2 3" xfId="10615" xr:uid="{00000000-0005-0000-0000-0000AF790000}"/>
    <cellStyle name="SAPBEXHLevel3X 14 2 2 3 2" xfId="23786" xr:uid="{00000000-0005-0000-0000-0000B0790000}"/>
    <cellStyle name="SAPBEXHLevel3X 14 2 2 3 2 2" xfId="36537" xr:uid="{00000000-0005-0000-0000-0000B1790000}"/>
    <cellStyle name="SAPBEXHLevel3X 14 2 2 4" xfId="21423" xr:uid="{00000000-0005-0000-0000-0000B2790000}"/>
    <cellStyle name="SAPBEXHLevel3X 14 2 2 4 2" xfId="34174" xr:uid="{00000000-0005-0000-0000-0000B3790000}"/>
    <cellStyle name="SAPBEXHLevel3X 14 2 3" xfId="7612" xr:uid="{00000000-0005-0000-0000-0000B4790000}"/>
    <cellStyle name="SAPBEXHLevel3X 14 2 3 2" xfId="10613" xr:uid="{00000000-0005-0000-0000-0000B5790000}"/>
    <cellStyle name="SAPBEXHLevel3X 14 2 3 2 2" xfId="23784" xr:uid="{00000000-0005-0000-0000-0000B6790000}"/>
    <cellStyle name="SAPBEXHLevel3X 14 2 3 2 2 2" xfId="36535" xr:uid="{00000000-0005-0000-0000-0000B7790000}"/>
    <cellStyle name="SAPBEXHLevel3X 14 2 3 3" xfId="21425" xr:uid="{00000000-0005-0000-0000-0000B8790000}"/>
    <cellStyle name="SAPBEXHLevel3X 14 2 3 3 2" xfId="34176" xr:uid="{00000000-0005-0000-0000-0000B9790000}"/>
    <cellStyle name="SAPBEXHLevel3X 14 2 4" xfId="10616" xr:uid="{00000000-0005-0000-0000-0000BA790000}"/>
    <cellStyle name="SAPBEXHLevel3X 14 2 4 2" xfId="23787" xr:uid="{00000000-0005-0000-0000-0000BB790000}"/>
    <cellStyle name="SAPBEXHLevel3X 14 2 4 2 2" xfId="36538" xr:uid="{00000000-0005-0000-0000-0000BC790000}"/>
    <cellStyle name="SAPBEXHLevel3X 14 2 5" xfId="21422" xr:uid="{00000000-0005-0000-0000-0000BD790000}"/>
    <cellStyle name="SAPBEXHLevel3X 14 2 5 2" xfId="34173" xr:uid="{00000000-0005-0000-0000-0000BE790000}"/>
    <cellStyle name="SAPBEXHLevel3X 14 3" xfId="7613" xr:uid="{00000000-0005-0000-0000-0000BF790000}"/>
    <cellStyle name="SAPBEXHLevel3X 14 3 2" xfId="10612" xr:uid="{00000000-0005-0000-0000-0000C0790000}"/>
    <cellStyle name="SAPBEXHLevel3X 14 3 2 2" xfId="23783" xr:uid="{00000000-0005-0000-0000-0000C1790000}"/>
    <cellStyle name="SAPBEXHLevel3X 14 3 2 2 2" xfId="36534" xr:uid="{00000000-0005-0000-0000-0000C2790000}"/>
    <cellStyle name="SAPBEXHLevel3X 14 3 3" xfId="21426" xr:uid="{00000000-0005-0000-0000-0000C3790000}"/>
    <cellStyle name="SAPBEXHLevel3X 14 3 3 2" xfId="34177" xr:uid="{00000000-0005-0000-0000-0000C4790000}"/>
    <cellStyle name="SAPBEXHLevel3X 14 4" xfId="10617" xr:uid="{00000000-0005-0000-0000-0000C5790000}"/>
    <cellStyle name="SAPBEXHLevel3X 14 4 2" xfId="23788" xr:uid="{00000000-0005-0000-0000-0000C6790000}"/>
    <cellStyle name="SAPBEXHLevel3X 14 4 2 2" xfId="36539" xr:uid="{00000000-0005-0000-0000-0000C7790000}"/>
    <cellStyle name="SAPBEXHLevel3X 14 5" xfId="21421" xr:uid="{00000000-0005-0000-0000-0000C8790000}"/>
    <cellStyle name="SAPBEXHLevel3X 14 5 2" xfId="34172" xr:uid="{00000000-0005-0000-0000-0000C9790000}"/>
    <cellStyle name="SAPBEXHLevel3X 15" xfId="7614" xr:uid="{00000000-0005-0000-0000-0000CA790000}"/>
    <cellStyle name="SAPBEXHLevel3X 15 2" xfId="7615" xr:uid="{00000000-0005-0000-0000-0000CB790000}"/>
    <cellStyle name="SAPBEXHLevel3X 15 2 2" xfId="7616" xr:uid="{00000000-0005-0000-0000-0000CC790000}"/>
    <cellStyle name="SAPBEXHLevel3X 15 2 2 2" xfId="7617" xr:uid="{00000000-0005-0000-0000-0000CD790000}"/>
    <cellStyle name="SAPBEXHLevel3X 15 2 2 2 2" xfId="10608" xr:uid="{00000000-0005-0000-0000-0000CE790000}"/>
    <cellStyle name="SAPBEXHLevel3X 15 2 2 2 2 2" xfId="23779" xr:uid="{00000000-0005-0000-0000-0000CF790000}"/>
    <cellStyle name="SAPBEXHLevel3X 15 2 2 2 2 2 2" xfId="36530" xr:uid="{00000000-0005-0000-0000-0000D0790000}"/>
    <cellStyle name="SAPBEXHLevel3X 15 2 2 2 3" xfId="21430" xr:uid="{00000000-0005-0000-0000-0000D1790000}"/>
    <cellStyle name="SAPBEXHLevel3X 15 2 2 2 3 2" xfId="34181" xr:uid="{00000000-0005-0000-0000-0000D2790000}"/>
    <cellStyle name="SAPBEXHLevel3X 15 2 2 3" xfId="10609" xr:uid="{00000000-0005-0000-0000-0000D3790000}"/>
    <cellStyle name="SAPBEXHLevel3X 15 2 2 3 2" xfId="23780" xr:uid="{00000000-0005-0000-0000-0000D4790000}"/>
    <cellStyle name="SAPBEXHLevel3X 15 2 2 3 2 2" xfId="36531" xr:uid="{00000000-0005-0000-0000-0000D5790000}"/>
    <cellStyle name="SAPBEXHLevel3X 15 2 2 4" xfId="21429" xr:uid="{00000000-0005-0000-0000-0000D6790000}"/>
    <cellStyle name="SAPBEXHLevel3X 15 2 2 4 2" xfId="34180" xr:uid="{00000000-0005-0000-0000-0000D7790000}"/>
    <cellStyle name="SAPBEXHLevel3X 15 2 3" xfId="7618" xr:uid="{00000000-0005-0000-0000-0000D8790000}"/>
    <cellStyle name="SAPBEXHLevel3X 15 2 3 2" xfId="10607" xr:uid="{00000000-0005-0000-0000-0000D9790000}"/>
    <cellStyle name="SAPBEXHLevel3X 15 2 3 2 2" xfId="23778" xr:uid="{00000000-0005-0000-0000-0000DA790000}"/>
    <cellStyle name="SAPBEXHLevel3X 15 2 3 2 2 2" xfId="36529" xr:uid="{00000000-0005-0000-0000-0000DB790000}"/>
    <cellStyle name="SAPBEXHLevel3X 15 2 3 3" xfId="21431" xr:uid="{00000000-0005-0000-0000-0000DC790000}"/>
    <cellStyle name="SAPBEXHLevel3X 15 2 3 3 2" xfId="34182" xr:uid="{00000000-0005-0000-0000-0000DD790000}"/>
    <cellStyle name="SAPBEXHLevel3X 15 2 4" xfId="10610" xr:uid="{00000000-0005-0000-0000-0000DE790000}"/>
    <cellStyle name="SAPBEXHLevel3X 15 2 4 2" xfId="23781" xr:uid="{00000000-0005-0000-0000-0000DF790000}"/>
    <cellStyle name="SAPBEXHLevel3X 15 2 4 2 2" xfId="36532" xr:uid="{00000000-0005-0000-0000-0000E0790000}"/>
    <cellStyle name="SAPBEXHLevel3X 15 2 5" xfId="21428" xr:uid="{00000000-0005-0000-0000-0000E1790000}"/>
    <cellStyle name="SAPBEXHLevel3X 15 2 5 2" xfId="34179" xr:uid="{00000000-0005-0000-0000-0000E2790000}"/>
    <cellStyle name="SAPBEXHLevel3X 15 3" xfId="7619" xr:uid="{00000000-0005-0000-0000-0000E3790000}"/>
    <cellStyle name="SAPBEXHLevel3X 15 3 2" xfId="10606" xr:uid="{00000000-0005-0000-0000-0000E4790000}"/>
    <cellStyle name="SAPBEXHLevel3X 15 3 2 2" xfId="23777" xr:uid="{00000000-0005-0000-0000-0000E5790000}"/>
    <cellStyle name="SAPBEXHLevel3X 15 3 2 2 2" xfId="36528" xr:uid="{00000000-0005-0000-0000-0000E6790000}"/>
    <cellStyle name="SAPBEXHLevel3X 15 3 3" xfId="21432" xr:uid="{00000000-0005-0000-0000-0000E7790000}"/>
    <cellStyle name="SAPBEXHLevel3X 15 3 3 2" xfId="34183" xr:uid="{00000000-0005-0000-0000-0000E8790000}"/>
    <cellStyle name="SAPBEXHLevel3X 15 4" xfId="10611" xr:uid="{00000000-0005-0000-0000-0000E9790000}"/>
    <cellStyle name="SAPBEXHLevel3X 15 4 2" xfId="23782" xr:uid="{00000000-0005-0000-0000-0000EA790000}"/>
    <cellStyle name="SAPBEXHLevel3X 15 4 2 2" xfId="36533" xr:uid="{00000000-0005-0000-0000-0000EB790000}"/>
    <cellStyle name="SAPBEXHLevel3X 15 5" xfId="21427" xr:uid="{00000000-0005-0000-0000-0000EC790000}"/>
    <cellStyle name="SAPBEXHLevel3X 15 5 2" xfId="34178" xr:uid="{00000000-0005-0000-0000-0000ED790000}"/>
    <cellStyle name="SAPBEXHLevel3X 16" xfId="7620" xr:uid="{00000000-0005-0000-0000-0000EE790000}"/>
    <cellStyle name="SAPBEXHLevel3X 16 2" xfId="7621" xr:uid="{00000000-0005-0000-0000-0000EF790000}"/>
    <cellStyle name="SAPBEXHLevel3X 16 2 2" xfId="7622" xr:uid="{00000000-0005-0000-0000-0000F0790000}"/>
    <cellStyle name="SAPBEXHLevel3X 16 2 2 2" xfId="7623" xr:uid="{00000000-0005-0000-0000-0000F1790000}"/>
    <cellStyle name="SAPBEXHLevel3X 16 2 2 2 2" xfId="10602" xr:uid="{00000000-0005-0000-0000-0000F2790000}"/>
    <cellStyle name="SAPBEXHLevel3X 16 2 2 2 2 2" xfId="23773" xr:uid="{00000000-0005-0000-0000-0000F3790000}"/>
    <cellStyle name="SAPBEXHLevel3X 16 2 2 2 2 2 2" xfId="36524" xr:uid="{00000000-0005-0000-0000-0000F4790000}"/>
    <cellStyle name="SAPBEXHLevel3X 16 2 2 2 3" xfId="21436" xr:uid="{00000000-0005-0000-0000-0000F5790000}"/>
    <cellStyle name="SAPBEXHLevel3X 16 2 2 2 3 2" xfId="34187" xr:uid="{00000000-0005-0000-0000-0000F6790000}"/>
    <cellStyle name="SAPBEXHLevel3X 16 2 2 3" xfId="10603" xr:uid="{00000000-0005-0000-0000-0000F7790000}"/>
    <cellStyle name="SAPBEXHLevel3X 16 2 2 3 2" xfId="23774" xr:uid="{00000000-0005-0000-0000-0000F8790000}"/>
    <cellStyle name="SAPBEXHLevel3X 16 2 2 3 2 2" xfId="36525" xr:uid="{00000000-0005-0000-0000-0000F9790000}"/>
    <cellStyle name="SAPBEXHLevel3X 16 2 2 4" xfId="21435" xr:uid="{00000000-0005-0000-0000-0000FA790000}"/>
    <cellStyle name="SAPBEXHLevel3X 16 2 2 4 2" xfId="34186" xr:uid="{00000000-0005-0000-0000-0000FB790000}"/>
    <cellStyle name="SAPBEXHLevel3X 16 2 3" xfId="7624" xr:uid="{00000000-0005-0000-0000-0000FC790000}"/>
    <cellStyle name="SAPBEXHLevel3X 16 2 3 2" xfId="10601" xr:uid="{00000000-0005-0000-0000-0000FD790000}"/>
    <cellStyle name="SAPBEXHLevel3X 16 2 3 2 2" xfId="23772" xr:uid="{00000000-0005-0000-0000-0000FE790000}"/>
    <cellStyle name="SAPBEXHLevel3X 16 2 3 2 2 2" xfId="36523" xr:uid="{00000000-0005-0000-0000-0000FF790000}"/>
    <cellStyle name="SAPBEXHLevel3X 16 2 3 3" xfId="21437" xr:uid="{00000000-0005-0000-0000-0000007A0000}"/>
    <cellStyle name="SAPBEXHLevel3X 16 2 3 3 2" xfId="34188" xr:uid="{00000000-0005-0000-0000-0000017A0000}"/>
    <cellStyle name="SAPBEXHLevel3X 16 2 4" xfId="10604" xr:uid="{00000000-0005-0000-0000-0000027A0000}"/>
    <cellStyle name="SAPBEXHLevel3X 16 2 4 2" xfId="23775" xr:uid="{00000000-0005-0000-0000-0000037A0000}"/>
    <cellStyle name="SAPBEXHLevel3X 16 2 4 2 2" xfId="36526" xr:uid="{00000000-0005-0000-0000-0000047A0000}"/>
    <cellStyle name="SAPBEXHLevel3X 16 2 5" xfId="21434" xr:uid="{00000000-0005-0000-0000-0000057A0000}"/>
    <cellStyle name="SAPBEXHLevel3X 16 2 5 2" xfId="34185" xr:uid="{00000000-0005-0000-0000-0000067A0000}"/>
    <cellStyle name="SAPBEXHLevel3X 16 3" xfId="7625" xr:uid="{00000000-0005-0000-0000-0000077A0000}"/>
    <cellStyle name="SAPBEXHLevel3X 16 3 2" xfId="10600" xr:uid="{00000000-0005-0000-0000-0000087A0000}"/>
    <cellStyle name="SAPBEXHLevel3X 16 3 2 2" xfId="23771" xr:uid="{00000000-0005-0000-0000-0000097A0000}"/>
    <cellStyle name="SAPBEXHLevel3X 16 3 2 2 2" xfId="36522" xr:uid="{00000000-0005-0000-0000-00000A7A0000}"/>
    <cellStyle name="SAPBEXHLevel3X 16 3 3" xfId="21438" xr:uid="{00000000-0005-0000-0000-00000B7A0000}"/>
    <cellStyle name="SAPBEXHLevel3X 16 3 3 2" xfId="34189" xr:uid="{00000000-0005-0000-0000-00000C7A0000}"/>
    <cellStyle name="SAPBEXHLevel3X 16 4" xfId="10605" xr:uid="{00000000-0005-0000-0000-00000D7A0000}"/>
    <cellStyle name="SAPBEXHLevel3X 16 4 2" xfId="23776" xr:uid="{00000000-0005-0000-0000-00000E7A0000}"/>
    <cellStyle name="SAPBEXHLevel3X 16 4 2 2" xfId="36527" xr:uid="{00000000-0005-0000-0000-00000F7A0000}"/>
    <cellStyle name="SAPBEXHLevel3X 16 5" xfId="21433" xr:uid="{00000000-0005-0000-0000-0000107A0000}"/>
    <cellStyle name="SAPBEXHLevel3X 16 5 2" xfId="34184" xr:uid="{00000000-0005-0000-0000-0000117A0000}"/>
    <cellStyle name="SAPBEXHLevel3X 17" xfId="7626" xr:uid="{00000000-0005-0000-0000-0000127A0000}"/>
    <cellStyle name="SAPBEXHLevel3X 17 2" xfId="7627" xr:uid="{00000000-0005-0000-0000-0000137A0000}"/>
    <cellStyle name="SAPBEXHLevel3X 17 2 2" xfId="7628" xr:uid="{00000000-0005-0000-0000-0000147A0000}"/>
    <cellStyle name="SAPBEXHLevel3X 17 2 2 2" xfId="7629" xr:uid="{00000000-0005-0000-0000-0000157A0000}"/>
    <cellStyle name="SAPBEXHLevel3X 17 2 2 2 2" xfId="10596" xr:uid="{00000000-0005-0000-0000-0000167A0000}"/>
    <cellStyle name="SAPBEXHLevel3X 17 2 2 2 2 2" xfId="23767" xr:uid="{00000000-0005-0000-0000-0000177A0000}"/>
    <cellStyle name="SAPBEXHLevel3X 17 2 2 2 2 2 2" xfId="36518" xr:uid="{00000000-0005-0000-0000-0000187A0000}"/>
    <cellStyle name="SAPBEXHLevel3X 17 2 2 2 3" xfId="21442" xr:uid="{00000000-0005-0000-0000-0000197A0000}"/>
    <cellStyle name="SAPBEXHLevel3X 17 2 2 2 3 2" xfId="34193" xr:uid="{00000000-0005-0000-0000-00001A7A0000}"/>
    <cellStyle name="SAPBEXHLevel3X 17 2 2 3" xfId="10597" xr:uid="{00000000-0005-0000-0000-00001B7A0000}"/>
    <cellStyle name="SAPBEXHLevel3X 17 2 2 3 2" xfId="23768" xr:uid="{00000000-0005-0000-0000-00001C7A0000}"/>
    <cellStyle name="SAPBEXHLevel3X 17 2 2 3 2 2" xfId="36519" xr:uid="{00000000-0005-0000-0000-00001D7A0000}"/>
    <cellStyle name="SAPBEXHLevel3X 17 2 2 4" xfId="21441" xr:uid="{00000000-0005-0000-0000-00001E7A0000}"/>
    <cellStyle name="SAPBEXHLevel3X 17 2 2 4 2" xfId="34192" xr:uid="{00000000-0005-0000-0000-00001F7A0000}"/>
    <cellStyle name="SAPBEXHLevel3X 17 2 3" xfId="7630" xr:uid="{00000000-0005-0000-0000-0000207A0000}"/>
    <cellStyle name="SAPBEXHLevel3X 17 2 3 2" xfId="10595" xr:uid="{00000000-0005-0000-0000-0000217A0000}"/>
    <cellStyle name="SAPBEXHLevel3X 17 2 3 2 2" xfId="23766" xr:uid="{00000000-0005-0000-0000-0000227A0000}"/>
    <cellStyle name="SAPBEXHLevel3X 17 2 3 2 2 2" xfId="36517" xr:uid="{00000000-0005-0000-0000-0000237A0000}"/>
    <cellStyle name="SAPBEXHLevel3X 17 2 3 3" xfId="21443" xr:uid="{00000000-0005-0000-0000-0000247A0000}"/>
    <cellStyle name="SAPBEXHLevel3X 17 2 3 3 2" xfId="34194" xr:uid="{00000000-0005-0000-0000-0000257A0000}"/>
    <cellStyle name="SAPBEXHLevel3X 17 2 4" xfId="10598" xr:uid="{00000000-0005-0000-0000-0000267A0000}"/>
    <cellStyle name="SAPBEXHLevel3X 17 2 4 2" xfId="23769" xr:uid="{00000000-0005-0000-0000-0000277A0000}"/>
    <cellStyle name="SAPBEXHLevel3X 17 2 4 2 2" xfId="36520" xr:uid="{00000000-0005-0000-0000-0000287A0000}"/>
    <cellStyle name="SAPBEXHLevel3X 17 2 5" xfId="21440" xr:uid="{00000000-0005-0000-0000-0000297A0000}"/>
    <cellStyle name="SAPBEXHLevel3X 17 2 5 2" xfId="34191" xr:uid="{00000000-0005-0000-0000-00002A7A0000}"/>
    <cellStyle name="SAPBEXHLevel3X 17 3" xfId="7631" xr:uid="{00000000-0005-0000-0000-00002B7A0000}"/>
    <cellStyle name="SAPBEXHLevel3X 17 3 2" xfId="10594" xr:uid="{00000000-0005-0000-0000-00002C7A0000}"/>
    <cellStyle name="SAPBEXHLevel3X 17 3 2 2" xfId="23765" xr:uid="{00000000-0005-0000-0000-00002D7A0000}"/>
    <cellStyle name="SAPBEXHLevel3X 17 3 2 2 2" xfId="36516" xr:uid="{00000000-0005-0000-0000-00002E7A0000}"/>
    <cellStyle name="SAPBEXHLevel3X 17 3 3" xfId="21444" xr:uid="{00000000-0005-0000-0000-00002F7A0000}"/>
    <cellStyle name="SAPBEXHLevel3X 17 3 3 2" xfId="34195" xr:uid="{00000000-0005-0000-0000-0000307A0000}"/>
    <cellStyle name="SAPBEXHLevel3X 17 4" xfId="10599" xr:uid="{00000000-0005-0000-0000-0000317A0000}"/>
    <cellStyle name="SAPBEXHLevel3X 17 4 2" xfId="23770" xr:uid="{00000000-0005-0000-0000-0000327A0000}"/>
    <cellStyle name="SAPBEXHLevel3X 17 4 2 2" xfId="36521" xr:uid="{00000000-0005-0000-0000-0000337A0000}"/>
    <cellStyle name="SAPBEXHLevel3X 17 5" xfId="21439" xr:uid="{00000000-0005-0000-0000-0000347A0000}"/>
    <cellStyle name="SAPBEXHLevel3X 17 5 2" xfId="34190" xr:uid="{00000000-0005-0000-0000-0000357A0000}"/>
    <cellStyle name="SAPBEXHLevel3X 18" xfId="7632" xr:uid="{00000000-0005-0000-0000-0000367A0000}"/>
    <cellStyle name="SAPBEXHLevel3X 18 2" xfId="7633" xr:uid="{00000000-0005-0000-0000-0000377A0000}"/>
    <cellStyle name="SAPBEXHLevel3X 18 2 2" xfId="7634" xr:uid="{00000000-0005-0000-0000-0000387A0000}"/>
    <cellStyle name="SAPBEXHLevel3X 18 2 2 2" xfId="7635" xr:uid="{00000000-0005-0000-0000-0000397A0000}"/>
    <cellStyle name="SAPBEXHLevel3X 18 2 2 2 2" xfId="10590" xr:uid="{00000000-0005-0000-0000-00003A7A0000}"/>
    <cellStyle name="SAPBEXHLevel3X 18 2 2 2 2 2" xfId="23761" xr:uid="{00000000-0005-0000-0000-00003B7A0000}"/>
    <cellStyle name="SAPBEXHLevel3X 18 2 2 2 2 2 2" xfId="36512" xr:uid="{00000000-0005-0000-0000-00003C7A0000}"/>
    <cellStyle name="SAPBEXHLevel3X 18 2 2 2 3" xfId="21448" xr:uid="{00000000-0005-0000-0000-00003D7A0000}"/>
    <cellStyle name="SAPBEXHLevel3X 18 2 2 2 3 2" xfId="34199" xr:uid="{00000000-0005-0000-0000-00003E7A0000}"/>
    <cellStyle name="SAPBEXHLevel3X 18 2 2 3" xfId="10591" xr:uid="{00000000-0005-0000-0000-00003F7A0000}"/>
    <cellStyle name="SAPBEXHLevel3X 18 2 2 3 2" xfId="23762" xr:uid="{00000000-0005-0000-0000-0000407A0000}"/>
    <cellStyle name="SAPBEXHLevel3X 18 2 2 3 2 2" xfId="36513" xr:uid="{00000000-0005-0000-0000-0000417A0000}"/>
    <cellStyle name="SAPBEXHLevel3X 18 2 2 4" xfId="21447" xr:uid="{00000000-0005-0000-0000-0000427A0000}"/>
    <cellStyle name="SAPBEXHLevel3X 18 2 2 4 2" xfId="34198" xr:uid="{00000000-0005-0000-0000-0000437A0000}"/>
    <cellStyle name="SAPBEXHLevel3X 18 2 3" xfId="7636" xr:uid="{00000000-0005-0000-0000-0000447A0000}"/>
    <cellStyle name="SAPBEXHLevel3X 18 2 3 2" xfId="10589" xr:uid="{00000000-0005-0000-0000-0000457A0000}"/>
    <cellStyle name="SAPBEXHLevel3X 18 2 3 2 2" xfId="23760" xr:uid="{00000000-0005-0000-0000-0000467A0000}"/>
    <cellStyle name="SAPBEXHLevel3X 18 2 3 2 2 2" xfId="36511" xr:uid="{00000000-0005-0000-0000-0000477A0000}"/>
    <cellStyle name="SAPBEXHLevel3X 18 2 3 3" xfId="21449" xr:uid="{00000000-0005-0000-0000-0000487A0000}"/>
    <cellStyle name="SAPBEXHLevel3X 18 2 3 3 2" xfId="34200" xr:uid="{00000000-0005-0000-0000-0000497A0000}"/>
    <cellStyle name="SAPBEXHLevel3X 18 2 4" xfId="10592" xr:uid="{00000000-0005-0000-0000-00004A7A0000}"/>
    <cellStyle name="SAPBEXHLevel3X 18 2 4 2" xfId="23763" xr:uid="{00000000-0005-0000-0000-00004B7A0000}"/>
    <cellStyle name="SAPBEXHLevel3X 18 2 4 2 2" xfId="36514" xr:uid="{00000000-0005-0000-0000-00004C7A0000}"/>
    <cellStyle name="SAPBEXHLevel3X 18 2 5" xfId="21446" xr:uid="{00000000-0005-0000-0000-00004D7A0000}"/>
    <cellStyle name="SAPBEXHLevel3X 18 2 5 2" xfId="34197" xr:uid="{00000000-0005-0000-0000-00004E7A0000}"/>
    <cellStyle name="SAPBEXHLevel3X 18 3" xfId="7637" xr:uid="{00000000-0005-0000-0000-00004F7A0000}"/>
    <cellStyle name="SAPBEXHLevel3X 18 3 2" xfId="10588" xr:uid="{00000000-0005-0000-0000-0000507A0000}"/>
    <cellStyle name="SAPBEXHLevel3X 18 3 2 2" xfId="23759" xr:uid="{00000000-0005-0000-0000-0000517A0000}"/>
    <cellStyle name="SAPBEXHLevel3X 18 3 2 2 2" xfId="36510" xr:uid="{00000000-0005-0000-0000-0000527A0000}"/>
    <cellStyle name="SAPBEXHLevel3X 18 3 3" xfId="21450" xr:uid="{00000000-0005-0000-0000-0000537A0000}"/>
    <cellStyle name="SAPBEXHLevel3X 18 3 3 2" xfId="34201" xr:uid="{00000000-0005-0000-0000-0000547A0000}"/>
    <cellStyle name="SAPBEXHLevel3X 18 4" xfId="10593" xr:uid="{00000000-0005-0000-0000-0000557A0000}"/>
    <cellStyle name="SAPBEXHLevel3X 18 4 2" xfId="23764" xr:uid="{00000000-0005-0000-0000-0000567A0000}"/>
    <cellStyle name="SAPBEXHLevel3X 18 4 2 2" xfId="36515" xr:uid="{00000000-0005-0000-0000-0000577A0000}"/>
    <cellStyle name="SAPBEXHLevel3X 18 5" xfId="21445" xr:uid="{00000000-0005-0000-0000-0000587A0000}"/>
    <cellStyle name="SAPBEXHLevel3X 18 5 2" xfId="34196" xr:uid="{00000000-0005-0000-0000-0000597A0000}"/>
    <cellStyle name="SAPBEXHLevel3X 19" xfId="7638" xr:uid="{00000000-0005-0000-0000-00005A7A0000}"/>
    <cellStyle name="SAPBEXHLevel3X 19 2" xfId="7639" xr:uid="{00000000-0005-0000-0000-00005B7A0000}"/>
    <cellStyle name="SAPBEXHLevel3X 19 2 2" xfId="7640" xr:uid="{00000000-0005-0000-0000-00005C7A0000}"/>
    <cellStyle name="SAPBEXHLevel3X 19 2 2 2" xfId="7641" xr:uid="{00000000-0005-0000-0000-00005D7A0000}"/>
    <cellStyle name="SAPBEXHLevel3X 19 2 2 2 2" xfId="10584" xr:uid="{00000000-0005-0000-0000-00005E7A0000}"/>
    <cellStyle name="SAPBEXHLevel3X 19 2 2 2 2 2" xfId="23755" xr:uid="{00000000-0005-0000-0000-00005F7A0000}"/>
    <cellStyle name="SAPBEXHLevel3X 19 2 2 2 2 2 2" xfId="36506" xr:uid="{00000000-0005-0000-0000-0000607A0000}"/>
    <cellStyle name="SAPBEXHLevel3X 19 2 2 2 3" xfId="21454" xr:uid="{00000000-0005-0000-0000-0000617A0000}"/>
    <cellStyle name="SAPBEXHLevel3X 19 2 2 2 3 2" xfId="34205" xr:uid="{00000000-0005-0000-0000-0000627A0000}"/>
    <cellStyle name="SAPBEXHLevel3X 19 2 2 3" xfId="10585" xr:uid="{00000000-0005-0000-0000-0000637A0000}"/>
    <cellStyle name="SAPBEXHLevel3X 19 2 2 3 2" xfId="23756" xr:uid="{00000000-0005-0000-0000-0000647A0000}"/>
    <cellStyle name="SAPBEXHLevel3X 19 2 2 3 2 2" xfId="36507" xr:uid="{00000000-0005-0000-0000-0000657A0000}"/>
    <cellStyle name="SAPBEXHLevel3X 19 2 2 4" xfId="21453" xr:uid="{00000000-0005-0000-0000-0000667A0000}"/>
    <cellStyle name="SAPBEXHLevel3X 19 2 2 4 2" xfId="34204" xr:uid="{00000000-0005-0000-0000-0000677A0000}"/>
    <cellStyle name="SAPBEXHLevel3X 19 2 3" xfId="7642" xr:uid="{00000000-0005-0000-0000-0000687A0000}"/>
    <cellStyle name="SAPBEXHLevel3X 19 2 3 2" xfId="10583" xr:uid="{00000000-0005-0000-0000-0000697A0000}"/>
    <cellStyle name="SAPBEXHLevel3X 19 2 3 2 2" xfId="23754" xr:uid="{00000000-0005-0000-0000-00006A7A0000}"/>
    <cellStyle name="SAPBEXHLevel3X 19 2 3 2 2 2" xfId="36505" xr:uid="{00000000-0005-0000-0000-00006B7A0000}"/>
    <cellStyle name="SAPBEXHLevel3X 19 2 3 3" xfId="21455" xr:uid="{00000000-0005-0000-0000-00006C7A0000}"/>
    <cellStyle name="SAPBEXHLevel3X 19 2 3 3 2" xfId="34206" xr:uid="{00000000-0005-0000-0000-00006D7A0000}"/>
    <cellStyle name="SAPBEXHLevel3X 19 2 4" xfId="10586" xr:uid="{00000000-0005-0000-0000-00006E7A0000}"/>
    <cellStyle name="SAPBEXHLevel3X 19 2 4 2" xfId="23757" xr:uid="{00000000-0005-0000-0000-00006F7A0000}"/>
    <cellStyle name="SAPBEXHLevel3X 19 2 4 2 2" xfId="36508" xr:uid="{00000000-0005-0000-0000-0000707A0000}"/>
    <cellStyle name="SAPBEXHLevel3X 19 2 5" xfId="21452" xr:uid="{00000000-0005-0000-0000-0000717A0000}"/>
    <cellStyle name="SAPBEXHLevel3X 19 2 5 2" xfId="34203" xr:uid="{00000000-0005-0000-0000-0000727A0000}"/>
    <cellStyle name="SAPBEXHLevel3X 19 3" xfId="7643" xr:uid="{00000000-0005-0000-0000-0000737A0000}"/>
    <cellStyle name="SAPBEXHLevel3X 19 3 2" xfId="10582" xr:uid="{00000000-0005-0000-0000-0000747A0000}"/>
    <cellStyle name="SAPBEXHLevel3X 19 3 2 2" xfId="23753" xr:uid="{00000000-0005-0000-0000-0000757A0000}"/>
    <cellStyle name="SAPBEXHLevel3X 19 3 2 2 2" xfId="36504" xr:uid="{00000000-0005-0000-0000-0000767A0000}"/>
    <cellStyle name="SAPBEXHLevel3X 19 3 3" xfId="21456" xr:uid="{00000000-0005-0000-0000-0000777A0000}"/>
    <cellStyle name="SAPBEXHLevel3X 19 3 3 2" xfId="34207" xr:uid="{00000000-0005-0000-0000-0000787A0000}"/>
    <cellStyle name="SAPBEXHLevel3X 19 4" xfId="10587" xr:uid="{00000000-0005-0000-0000-0000797A0000}"/>
    <cellStyle name="SAPBEXHLevel3X 19 4 2" xfId="23758" xr:uid="{00000000-0005-0000-0000-00007A7A0000}"/>
    <cellStyle name="SAPBEXHLevel3X 19 4 2 2" xfId="36509" xr:uid="{00000000-0005-0000-0000-00007B7A0000}"/>
    <cellStyle name="SAPBEXHLevel3X 19 5" xfId="21451" xr:uid="{00000000-0005-0000-0000-00007C7A0000}"/>
    <cellStyle name="SAPBEXHLevel3X 19 5 2" xfId="34202" xr:uid="{00000000-0005-0000-0000-00007D7A0000}"/>
    <cellStyle name="SAPBEXHLevel3X 2" xfId="7644" xr:uid="{00000000-0005-0000-0000-00007E7A0000}"/>
    <cellStyle name="SAPBEXHLevel3X 2 2" xfId="7645" xr:uid="{00000000-0005-0000-0000-00007F7A0000}"/>
    <cellStyle name="SAPBEXHLevel3X 2 2 2" xfId="7646" xr:uid="{00000000-0005-0000-0000-0000807A0000}"/>
    <cellStyle name="SAPBEXHLevel3X 2 2 2 2" xfId="7647" xr:uid="{00000000-0005-0000-0000-0000817A0000}"/>
    <cellStyle name="SAPBEXHLevel3X 2 2 2 2 2" xfId="7648" xr:uid="{00000000-0005-0000-0000-0000827A0000}"/>
    <cellStyle name="SAPBEXHLevel3X 2 2 2 2 2 2" xfId="7649" xr:uid="{00000000-0005-0000-0000-0000837A0000}"/>
    <cellStyle name="SAPBEXHLevel3X 2 2 2 2 2 2 2" xfId="10576" xr:uid="{00000000-0005-0000-0000-0000847A0000}"/>
    <cellStyle name="SAPBEXHLevel3X 2 2 2 2 2 2 2 2" xfId="23747" xr:uid="{00000000-0005-0000-0000-0000857A0000}"/>
    <cellStyle name="SAPBEXHLevel3X 2 2 2 2 2 2 2 2 2" xfId="36498" xr:uid="{00000000-0005-0000-0000-0000867A0000}"/>
    <cellStyle name="SAPBEXHLevel3X 2 2 2 2 2 2 3" xfId="21462" xr:uid="{00000000-0005-0000-0000-0000877A0000}"/>
    <cellStyle name="SAPBEXHLevel3X 2 2 2 2 2 2 3 2" xfId="34213" xr:uid="{00000000-0005-0000-0000-0000887A0000}"/>
    <cellStyle name="SAPBEXHLevel3X 2 2 2 2 2 3" xfId="10577" xr:uid="{00000000-0005-0000-0000-0000897A0000}"/>
    <cellStyle name="SAPBEXHLevel3X 2 2 2 2 2 3 2" xfId="23748" xr:uid="{00000000-0005-0000-0000-00008A7A0000}"/>
    <cellStyle name="SAPBEXHLevel3X 2 2 2 2 2 3 2 2" xfId="36499" xr:uid="{00000000-0005-0000-0000-00008B7A0000}"/>
    <cellStyle name="SAPBEXHLevel3X 2 2 2 2 2 4" xfId="21461" xr:uid="{00000000-0005-0000-0000-00008C7A0000}"/>
    <cellStyle name="SAPBEXHLevel3X 2 2 2 2 2 4 2" xfId="34212" xr:uid="{00000000-0005-0000-0000-00008D7A0000}"/>
    <cellStyle name="SAPBEXHLevel3X 2 2 2 2 3" xfId="7650" xr:uid="{00000000-0005-0000-0000-00008E7A0000}"/>
    <cellStyle name="SAPBEXHLevel3X 2 2 2 2 3 2" xfId="10575" xr:uid="{00000000-0005-0000-0000-00008F7A0000}"/>
    <cellStyle name="SAPBEXHLevel3X 2 2 2 2 3 2 2" xfId="23746" xr:uid="{00000000-0005-0000-0000-0000907A0000}"/>
    <cellStyle name="SAPBEXHLevel3X 2 2 2 2 3 2 2 2" xfId="36497" xr:uid="{00000000-0005-0000-0000-0000917A0000}"/>
    <cellStyle name="SAPBEXHLevel3X 2 2 2 2 3 3" xfId="21463" xr:uid="{00000000-0005-0000-0000-0000927A0000}"/>
    <cellStyle name="SAPBEXHLevel3X 2 2 2 2 3 3 2" xfId="34214" xr:uid="{00000000-0005-0000-0000-0000937A0000}"/>
    <cellStyle name="SAPBEXHLevel3X 2 2 2 2 4" xfId="10578" xr:uid="{00000000-0005-0000-0000-0000947A0000}"/>
    <cellStyle name="SAPBEXHLevel3X 2 2 2 2 4 2" xfId="23749" xr:uid="{00000000-0005-0000-0000-0000957A0000}"/>
    <cellStyle name="SAPBEXHLevel3X 2 2 2 2 4 2 2" xfId="36500" xr:uid="{00000000-0005-0000-0000-0000967A0000}"/>
    <cellStyle name="SAPBEXHLevel3X 2 2 2 2 5" xfId="21460" xr:uid="{00000000-0005-0000-0000-0000977A0000}"/>
    <cellStyle name="SAPBEXHLevel3X 2 2 2 2 5 2" xfId="34211" xr:uid="{00000000-0005-0000-0000-0000987A0000}"/>
    <cellStyle name="SAPBEXHLevel3X 2 2 2 3" xfId="7651" xr:uid="{00000000-0005-0000-0000-0000997A0000}"/>
    <cellStyle name="SAPBEXHLevel3X 2 2 2 3 2" xfId="10574" xr:uid="{00000000-0005-0000-0000-00009A7A0000}"/>
    <cellStyle name="SAPBEXHLevel3X 2 2 2 3 2 2" xfId="23745" xr:uid="{00000000-0005-0000-0000-00009B7A0000}"/>
    <cellStyle name="SAPBEXHLevel3X 2 2 2 3 2 2 2" xfId="36496" xr:uid="{00000000-0005-0000-0000-00009C7A0000}"/>
    <cellStyle name="SAPBEXHLevel3X 2 2 2 3 3" xfId="21464" xr:uid="{00000000-0005-0000-0000-00009D7A0000}"/>
    <cellStyle name="SAPBEXHLevel3X 2 2 2 3 3 2" xfId="34215" xr:uid="{00000000-0005-0000-0000-00009E7A0000}"/>
    <cellStyle name="SAPBEXHLevel3X 2 2 2 4" xfId="7652" xr:uid="{00000000-0005-0000-0000-00009F7A0000}"/>
    <cellStyle name="SAPBEXHLevel3X 2 2 2 4 2" xfId="10573" xr:uid="{00000000-0005-0000-0000-0000A07A0000}"/>
    <cellStyle name="SAPBEXHLevel3X 2 2 2 4 2 2" xfId="23744" xr:uid="{00000000-0005-0000-0000-0000A17A0000}"/>
    <cellStyle name="SAPBEXHLevel3X 2 2 2 4 2 2 2" xfId="36495" xr:uid="{00000000-0005-0000-0000-0000A27A0000}"/>
    <cellStyle name="SAPBEXHLevel3X 2 2 2 4 3" xfId="21465" xr:uid="{00000000-0005-0000-0000-0000A37A0000}"/>
    <cellStyle name="SAPBEXHLevel3X 2 2 2 4 3 2" xfId="34216" xr:uid="{00000000-0005-0000-0000-0000A47A0000}"/>
    <cellStyle name="SAPBEXHLevel3X 2 2 2 5" xfId="10579" xr:uid="{00000000-0005-0000-0000-0000A57A0000}"/>
    <cellStyle name="SAPBEXHLevel3X 2 2 2 5 2" xfId="23750" xr:uid="{00000000-0005-0000-0000-0000A67A0000}"/>
    <cellStyle name="SAPBEXHLevel3X 2 2 2 5 2 2" xfId="36501" xr:uid="{00000000-0005-0000-0000-0000A77A0000}"/>
    <cellStyle name="SAPBEXHLevel3X 2 2 2 6" xfId="21459" xr:uid="{00000000-0005-0000-0000-0000A87A0000}"/>
    <cellStyle name="SAPBEXHLevel3X 2 2 2 6 2" xfId="34210" xr:uid="{00000000-0005-0000-0000-0000A97A0000}"/>
    <cellStyle name="SAPBEXHLevel3X 2 2 3" xfId="7653" xr:uid="{00000000-0005-0000-0000-0000AA7A0000}"/>
    <cellStyle name="SAPBEXHLevel3X 2 2 3 2" xfId="7654" xr:uid="{00000000-0005-0000-0000-0000AB7A0000}"/>
    <cellStyle name="SAPBEXHLevel3X 2 2 3 2 2" xfId="7655" xr:uid="{00000000-0005-0000-0000-0000AC7A0000}"/>
    <cellStyle name="SAPBEXHLevel3X 2 2 3 2 2 2" xfId="10570" xr:uid="{00000000-0005-0000-0000-0000AD7A0000}"/>
    <cellStyle name="SAPBEXHLevel3X 2 2 3 2 2 2 2" xfId="23741" xr:uid="{00000000-0005-0000-0000-0000AE7A0000}"/>
    <cellStyle name="SAPBEXHLevel3X 2 2 3 2 2 2 2 2" xfId="36492" xr:uid="{00000000-0005-0000-0000-0000AF7A0000}"/>
    <cellStyle name="SAPBEXHLevel3X 2 2 3 2 2 3" xfId="21468" xr:uid="{00000000-0005-0000-0000-0000B07A0000}"/>
    <cellStyle name="SAPBEXHLevel3X 2 2 3 2 2 3 2" xfId="34219" xr:uid="{00000000-0005-0000-0000-0000B17A0000}"/>
    <cellStyle name="SAPBEXHLevel3X 2 2 3 2 3" xfId="10571" xr:uid="{00000000-0005-0000-0000-0000B27A0000}"/>
    <cellStyle name="SAPBEXHLevel3X 2 2 3 2 3 2" xfId="23742" xr:uid="{00000000-0005-0000-0000-0000B37A0000}"/>
    <cellStyle name="SAPBEXHLevel3X 2 2 3 2 3 2 2" xfId="36493" xr:uid="{00000000-0005-0000-0000-0000B47A0000}"/>
    <cellStyle name="SAPBEXHLevel3X 2 2 3 2 4" xfId="21467" xr:uid="{00000000-0005-0000-0000-0000B57A0000}"/>
    <cellStyle name="SAPBEXHLevel3X 2 2 3 2 4 2" xfId="34218" xr:uid="{00000000-0005-0000-0000-0000B67A0000}"/>
    <cellStyle name="SAPBEXHLevel3X 2 2 3 3" xfId="7656" xr:uid="{00000000-0005-0000-0000-0000B77A0000}"/>
    <cellStyle name="SAPBEXHLevel3X 2 2 3 3 2" xfId="10569" xr:uid="{00000000-0005-0000-0000-0000B87A0000}"/>
    <cellStyle name="SAPBEXHLevel3X 2 2 3 3 2 2" xfId="23740" xr:uid="{00000000-0005-0000-0000-0000B97A0000}"/>
    <cellStyle name="SAPBEXHLevel3X 2 2 3 3 2 2 2" xfId="36491" xr:uid="{00000000-0005-0000-0000-0000BA7A0000}"/>
    <cellStyle name="SAPBEXHLevel3X 2 2 3 3 3" xfId="21469" xr:uid="{00000000-0005-0000-0000-0000BB7A0000}"/>
    <cellStyle name="SAPBEXHLevel3X 2 2 3 3 3 2" xfId="34220" xr:uid="{00000000-0005-0000-0000-0000BC7A0000}"/>
    <cellStyle name="SAPBEXHLevel3X 2 2 3 4" xfId="10572" xr:uid="{00000000-0005-0000-0000-0000BD7A0000}"/>
    <cellStyle name="SAPBEXHLevel3X 2 2 3 4 2" xfId="23743" xr:uid="{00000000-0005-0000-0000-0000BE7A0000}"/>
    <cellStyle name="SAPBEXHLevel3X 2 2 3 4 2 2" xfId="36494" xr:uid="{00000000-0005-0000-0000-0000BF7A0000}"/>
    <cellStyle name="SAPBEXHLevel3X 2 2 3 5" xfId="21466" xr:uid="{00000000-0005-0000-0000-0000C07A0000}"/>
    <cellStyle name="SAPBEXHLevel3X 2 2 3 5 2" xfId="34217" xr:uid="{00000000-0005-0000-0000-0000C17A0000}"/>
    <cellStyle name="SAPBEXHLevel3X 2 2 4" xfId="7657" xr:uid="{00000000-0005-0000-0000-0000C27A0000}"/>
    <cellStyle name="SAPBEXHLevel3X 2 2 4 2" xfId="10568" xr:uid="{00000000-0005-0000-0000-0000C37A0000}"/>
    <cellStyle name="SAPBEXHLevel3X 2 2 4 2 2" xfId="23739" xr:uid="{00000000-0005-0000-0000-0000C47A0000}"/>
    <cellStyle name="SAPBEXHLevel3X 2 2 4 2 2 2" xfId="36490" xr:uid="{00000000-0005-0000-0000-0000C57A0000}"/>
    <cellStyle name="SAPBEXHLevel3X 2 2 4 3" xfId="21470" xr:uid="{00000000-0005-0000-0000-0000C67A0000}"/>
    <cellStyle name="SAPBEXHLevel3X 2 2 4 3 2" xfId="34221" xr:uid="{00000000-0005-0000-0000-0000C77A0000}"/>
    <cellStyle name="SAPBEXHLevel3X 2 2 5" xfId="10580" xr:uid="{00000000-0005-0000-0000-0000C87A0000}"/>
    <cellStyle name="SAPBEXHLevel3X 2 2 5 2" xfId="23751" xr:uid="{00000000-0005-0000-0000-0000C97A0000}"/>
    <cellStyle name="SAPBEXHLevel3X 2 2 5 2 2" xfId="36502" xr:uid="{00000000-0005-0000-0000-0000CA7A0000}"/>
    <cellStyle name="SAPBEXHLevel3X 2 2 6" xfId="21458" xr:uid="{00000000-0005-0000-0000-0000CB7A0000}"/>
    <cellStyle name="SAPBEXHLevel3X 2 2 6 2" xfId="34209" xr:uid="{00000000-0005-0000-0000-0000CC7A0000}"/>
    <cellStyle name="SAPBEXHLevel3X 2 3" xfId="7658" xr:uid="{00000000-0005-0000-0000-0000CD7A0000}"/>
    <cellStyle name="SAPBEXHLevel3X 2 3 2" xfId="7659" xr:uid="{00000000-0005-0000-0000-0000CE7A0000}"/>
    <cellStyle name="SAPBEXHLevel3X 2 3 2 2" xfId="7660" xr:uid="{00000000-0005-0000-0000-0000CF7A0000}"/>
    <cellStyle name="SAPBEXHLevel3X 2 3 2 2 2" xfId="7661" xr:uid="{00000000-0005-0000-0000-0000D07A0000}"/>
    <cellStyle name="SAPBEXHLevel3X 2 3 2 2 2 2" xfId="10564" xr:uid="{00000000-0005-0000-0000-0000D17A0000}"/>
    <cellStyle name="SAPBEXHLevel3X 2 3 2 2 2 2 2" xfId="23735" xr:uid="{00000000-0005-0000-0000-0000D27A0000}"/>
    <cellStyle name="SAPBEXHLevel3X 2 3 2 2 2 2 2 2" xfId="36486" xr:uid="{00000000-0005-0000-0000-0000D37A0000}"/>
    <cellStyle name="SAPBEXHLevel3X 2 3 2 2 2 3" xfId="21474" xr:uid="{00000000-0005-0000-0000-0000D47A0000}"/>
    <cellStyle name="SAPBEXHLevel3X 2 3 2 2 2 3 2" xfId="34225" xr:uid="{00000000-0005-0000-0000-0000D57A0000}"/>
    <cellStyle name="SAPBEXHLevel3X 2 3 2 2 3" xfId="10565" xr:uid="{00000000-0005-0000-0000-0000D67A0000}"/>
    <cellStyle name="SAPBEXHLevel3X 2 3 2 2 3 2" xfId="23736" xr:uid="{00000000-0005-0000-0000-0000D77A0000}"/>
    <cellStyle name="SAPBEXHLevel3X 2 3 2 2 3 2 2" xfId="36487" xr:uid="{00000000-0005-0000-0000-0000D87A0000}"/>
    <cellStyle name="SAPBEXHLevel3X 2 3 2 2 4" xfId="21473" xr:uid="{00000000-0005-0000-0000-0000D97A0000}"/>
    <cellStyle name="SAPBEXHLevel3X 2 3 2 2 4 2" xfId="34224" xr:uid="{00000000-0005-0000-0000-0000DA7A0000}"/>
    <cellStyle name="SAPBEXHLevel3X 2 3 2 3" xfId="7662" xr:uid="{00000000-0005-0000-0000-0000DB7A0000}"/>
    <cellStyle name="SAPBEXHLevel3X 2 3 2 3 2" xfId="10563" xr:uid="{00000000-0005-0000-0000-0000DC7A0000}"/>
    <cellStyle name="SAPBEXHLevel3X 2 3 2 3 2 2" xfId="23734" xr:uid="{00000000-0005-0000-0000-0000DD7A0000}"/>
    <cellStyle name="SAPBEXHLevel3X 2 3 2 3 2 2 2" xfId="36485" xr:uid="{00000000-0005-0000-0000-0000DE7A0000}"/>
    <cellStyle name="SAPBEXHLevel3X 2 3 2 3 3" xfId="21475" xr:uid="{00000000-0005-0000-0000-0000DF7A0000}"/>
    <cellStyle name="SAPBEXHLevel3X 2 3 2 3 3 2" xfId="34226" xr:uid="{00000000-0005-0000-0000-0000E07A0000}"/>
    <cellStyle name="SAPBEXHLevel3X 2 3 2 4" xfId="7663" xr:uid="{00000000-0005-0000-0000-0000E17A0000}"/>
    <cellStyle name="SAPBEXHLevel3X 2 3 2 4 2" xfId="10562" xr:uid="{00000000-0005-0000-0000-0000E27A0000}"/>
    <cellStyle name="SAPBEXHLevel3X 2 3 2 4 2 2" xfId="23733" xr:uid="{00000000-0005-0000-0000-0000E37A0000}"/>
    <cellStyle name="SAPBEXHLevel3X 2 3 2 4 2 2 2" xfId="36484" xr:uid="{00000000-0005-0000-0000-0000E47A0000}"/>
    <cellStyle name="SAPBEXHLevel3X 2 3 2 4 3" xfId="21476" xr:uid="{00000000-0005-0000-0000-0000E57A0000}"/>
    <cellStyle name="SAPBEXHLevel3X 2 3 2 4 3 2" xfId="34227" xr:uid="{00000000-0005-0000-0000-0000E67A0000}"/>
    <cellStyle name="SAPBEXHLevel3X 2 3 2 5" xfId="10566" xr:uid="{00000000-0005-0000-0000-0000E77A0000}"/>
    <cellStyle name="SAPBEXHLevel3X 2 3 2 5 2" xfId="23737" xr:uid="{00000000-0005-0000-0000-0000E87A0000}"/>
    <cellStyle name="SAPBEXHLevel3X 2 3 2 5 2 2" xfId="36488" xr:uid="{00000000-0005-0000-0000-0000E97A0000}"/>
    <cellStyle name="SAPBEXHLevel3X 2 3 2 6" xfId="21472" xr:uid="{00000000-0005-0000-0000-0000EA7A0000}"/>
    <cellStyle name="SAPBEXHLevel3X 2 3 2 6 2" xfId="34223" xr:uid="{00000000-0005-0000-0000-0000EB7A0000}"/>
    <cellStyle name="SAPBEXHLevel3X 2 3 3" xfId="7664" xr:uid="{00000000-0005-0000-0000-0000EC7A0000}"/>
    <cellStyle name="SAPBEXHLevel3X 2 3 3 2" xfId="7665" xr:uid="{00000000-0005-0000-0000-0000ED7A0000}"/>
    <cellStyle name="SAPBEXHLevel3X 2 3 3 2 2" xfId="10560" xr:uid="{00000000-0005-0000-0000-0000EE7A0000}"/>
    <cellStyle name="SAPBEXHLevel3X 2 3 3 2 2 2" xfId="23731" xr:uid="{00000000-0005-0000-0000-0000EF7A0000}"/>
    <cellStyle name="SAPBEXHLevel3X 2 3 3 2 2 2 2" xfId="36482" xr:uid="{00000000-0005-0000-0000-0000F07A0000}"/>
    <cellStyle name="SAPBEXHLevel3X 2 3 3 2 3" xfId="21478" xr:uid="{00000000-0005-0000-0000-0000F17A0000}"/>
    <cellStyle name="SAPBEXHLevel3X 2 3 3 2 3 2" xfId="34229" xr:uid="{00000000-0005-0000-0000-0000F27A0000}"/>
    <cellStyle name="SAPBEXHLevel3X 2 3 3 3" xfId="10561" xr:uid="{00000000-0005-0000-0000-0000F37A0000}"/>
    <cellStyle name="SAPBEXHLevel3X 2 3 3 3 2" xfId="23732" xr:uid="{00000000-0005-0000-0000-0000F47A0000}"/>
    <cellStyle name="SAPBEXHLevel3X 2 3 3 3 2 2" xfId="36483" xr:uid="{00000000-0005-0000-0000-0000F57A0000}"/>
    <cellStyle name="SAPBEXHLevel3X 2 3 3 4" xfId="21477" xr:uid="{00000000-0005-0000-0000-0000F67A0000}"/>
    <cellStyle name="SAPBEXHLevel3X 2 3 3 4 2" xfId="34228" xr:uid="{00000000-0005-0000-0000-0000F77A0000}"/>
    <cellStyle name="SAPBEXHLevel3X 2 3 4" xfId="7666" xr:uid="{00000000-0005-0000-0000-0000F87A0000}"/>
    <cellStyle name="SAPBEXHLevel3X 2 3 4 2" xfId="10559" xr:uid="{00000000-0005-0000-0000-0000F97A0000}"/>
    <cellStyle name="SAPBEXHLevel3X 2 3 4 2 2" xfId="23730" xr:uid="{00000000-0005-0000-0000-0000FA7A0000}"/>
    <cellStyle name="SAPBEXHLevel3X 2 3 4 2 2 2" xfId="36481" xr:uid="{00000000-0005-0000-0000-0000FB7A0000}"/>
    <cellStyle name="SAPBEXHLevel3X 2 3 4 3" xfId="21479" xr:uid="{00000000-0005-0000-0000-0000FC7A0000}"/>
    <cellStyle name="SAPBEXHLevel3X 2 3 4 3 2" xfId="34230" xr:uid="{00000000-0005-0000-0000-0000FD7A0000}"/>
    <cellStyle name="SAPBEXHLevel3X 2 3 5" xfId="10567" xr:uid="{00000000-0005-0000-0000-0000FE7A0000}"/>
    <cellStyle name="SAPBEXHLevel3X 2 3 5 2" xfId="23738" xr:uid="{00000000-0005-0000-0000-0000FF7A0000}"/>
    <cellStyle name="SAPBEXHLevel3X 2 3 5 2 2" xfId="36489" xr:uid="{00000000-0005-0000-0000-0000007B0000}"/>
    <cellStyle name="SAPBEXHLevel3X 2 3 6" xfId="21471" xr:uid="{00000000-0005-0000-0000-0000017B0000}"/>
    <cellStyle name="SAPBEXHLevel3X 2 3 6 2" xfId="34222" xr:uid="{00000000-0005-0000-0000-0000027B0000}"/>
    <cellStyle name="SAPBEXHLevel3X 2 4" xfId="7667" xr:uid="{00000000-0005-0000-0000-0000037B0000}"/>
    <cellStyle name="SAPBEXHLevel3X 2 4 2" xfId="7668" xr:uid="{00000000-0005-0000-0000-0000047B0000}"/>
    <cellStyle name="SAPBEXHLevel3X 2 4 2 2" xfId="7669" xr:uid="{00000000-0005-0000-0000-0000057B0000}"/>
    <cellStyle name="SAPBEXHLevel3X 2 4 2 2 2" xfId="7670" xr:uid="{00000000-0005-0000-0000-0000067B0000}"/>
    <cellStyle name="SAPBEXHLevel3X 2 4 2 2 2 2" xfId="10555" xr:uid="{00000000-0005-0000-0000-0000077B0000}"/>
    <cellStyle name="SAPBEXHLevel3X 2 4 2 2 2 2 2" xfId="23726" xr:uid="{00000000-0005-0000-0000-0000087B0000}"/>
    <cellStyle name="SAPBEXHLevel3X 2 4 2 2 2 2 2 2" xfId="36477" xr:uid="{00000000-0005-0000-0000-0000097B0000}"/>
    <cellStyle name="SAPBEXHLevel3X 2 4 2 2 2 3" xfId="21483" xr:uid="{00000000-0005-0000-0000-00000A7B0000}"/>
    <cellStyle name="SAPBEXHLevel3X 2 4 2 2 2 3 2" xfId="34234" xr:uid="{00000000-0005-0000-0000-00000B7B0000}"/>
    <cellStyle name="SAPBEXHLevel3X 2 4 2 2 3" xfId="10556" xr:uid="{00000000-0005-0000-0000-00000C7B0000}"/>
    <cellStyle name="SAPBEXHLevel3X 2 4 2 2 3 2" xfId="23727" xr:uid="{00000000-0005-0000-0000-00000D7B0000}"/>
    <cellStyle name="SAPBEXHLevel3X 2 4 2 2 3 2 2" xfId="36478" xr:uid="{00000000-0005-0000-0000-00000E7B0000}"/>
    <cellStyle name="SAPBEXHLevel3X 2 4 2 2 4" xfId="21482" xr:uid="{00000000-0005-0000-0000-00000F7B0000}"/>
    <cellStyle name="SAPBEXHLevel3X 2 4 2 2 4 2" xfId="34233" xr:uid="{00000000-0005-0000-0000-0000107B0000}"/>
    <cellStyle name="SAPBEXHLevel3X 2 4 2 3" xfId="7671" xr:uid="{00000000-0005-0000-0000-0000117B0000}"/>
    <cellStyle name="SAPBEXHLevel3X 2 4 2 3 2" xfId="10554" xr:uid="{00000000-0005-0000-0000-0000127B0000}"/>
    <cellStyle name="SAPBEXHLevel3X 2 4 2 3 2 2" xfId="23725" xr:uid="{00000000-0005-0000-0000-0000137B0000}"/>
    <cellStyle name="SAPBEXHLevel3X 2 4 2 3 2 2 2" xfId="36476" xr:uid="{00000000-0005-0000-0000-0000147B0000}"/>
    <cellStyle name="SAPBEXHLevel3X 2 4 2 3 3" xfId="21484" xr:uid="{00000000-0005-0000-0000-0000157B0000}"/>
    <cellStyle name="SAPBEXHLevel3X 2 4 2 3 3 2" xfId="34235" xr:uid="{00000000-0005-0000-0000-0000167B0000}"/>
    <cellStyle name="SAPBEXHLevel3X 2 4 2 4" xfId="10557" xr:uid="{00000000-0005-0000-0000-0000177B0000}"/>
    <cellStyle name="SAPBEXHLevel3X 2 4 2 4 2" xfId="23728" xr:uid="{00000000-0005-0000-0000-0000187B0000}"/>
    <cellStyle name="SAPBEXHLevel3X 2 4 2 4 2 2" xfId="36479" xr:uid="{00000000-0005-0000-0000-0000197B0000}"/>
    <cellStyle name="SAPBEXHLevel3X 2 4 2 5" xfId="21481" xr:uid="{00000000-0005-0000-0000-00001A7B0000}"/>
    <cellStyle name="SAPBEXHLevel3X 2 4 2 5 2" xfId="34232" xr:uid="{00000000-0005-0000-0000-00001B7B0000}"/>
    <cellStyle name="SAPBEXHLevel3X 2 4 3" xfId="7672" xr:uid="{00000000-0005-0000-0000-00001C7B0000}"/>
    <cellStyle name="SAPBEXHLevel3X 2 4 3 2" xfId="10553" xr:uid="{00000000-0005-0000-0000-00001D7B0000}"/>
    <cellStyle name="SAPBEXHLevel3X 2 4 3 2 2" xfId="23724" xr:uid="{00000000-0005-0000-0000-00001E7B0000}"/>
    <cellStyle name="SAPBEXHLevel3X 2 4 3 2 2 2" xfId="36475" xr:uid="{00000000-0005-0000-0000-00001F7B0000}"/>
    <cellStyle name="SAPBEXHLevel3X 2 4 3 3" xfId="21485" xr:uid="{00000000-0005-0000-0000-0000207B0000}"/>
    <cellStyle name="SAPBEXHLevel3X 2 4 3 3 2" xfId="34236" xr:uid="{00000000-0005-0000-0000-0000217B0000}"/>
    <cellStyle name="SAPBEXHLevel3X 2 4 4" xfId="7673" xr:uid="{00000000-0005-0000-0000-0000227B0000}"/>
    <cellStyle name="SAPBEXHLevel3X 2 4 4 2" xfId="10552" xr:uid="{00000000-0005-0000-0000-0000237B0000}"/>
    <cellStyle name="SAPBEXHLevel3X 2 4 4 2 2" xfId="23723" xr:uid="{00000000-0005-0000-0000-0000247B0000}"/>
    <cellStyle name="SAPBEXHLevel3X 2 4 4 2 2 2" xfId="36474" xr:uid="{00000000-0005-0000-0000-0000257B0000}"/>
    <cellStyle name="SAPBEXHLevel3X 2 4 4 3" xfId="21486" xr:uid="{00000000-0005-0000-0000-0000267B0000}"/>
    <cellStyle name="SAPBEXHLevel3X 2 4 4 3 2" xfId="34237" xr:uid="{00000000-0005-0000-0000-0000277B0000}"/>
    <cellStyle name="SAPBEXHLevel3X 2 4 5" xfId="10558" xr:uid="{00000000-0005-0000-0000-0000287B0000}"/>
    <cellStyle name="SAPBEXHLevel3X 2 4 5 2" xfId="23729" xr:uid="{00000000-0005-0000-0000-0000297B0000}"/>
    <cellStyle name="SAPBEXHLevel3X 2 4 5 2 2" xfId="36480" xr:uid="{00000000-0005-0000-0000-00002A7B0000}"/>
    <cellStyle name="SAPBEXHLevel3X 2 4 6" xfId="21480" xr:uid="{00000000-0005-0000-0000-00002B7B0000}"/>
    <cellStyle name="SAPBEXHLevel3X 2 4 6 2" xfId="34231" xr:uid="{00000000-0005-0000-0000-00002C7B0000}"/>
    <cellStyle name="SAPBEXHLevel3X 2 5" xfId="7674" xr:uid="{00000000-0005-0000-0000-00002D7B0000}"/>
    <cellStyle name="SAPBEXHLevel3X 2 5 2" xfId="7675" xr:uid="{00000000-0005-0000-0000-00002E7B0000}"/>
    <cellStyle name="SAPBEXHLevel3X 2 5 2 2" xfId="7676" xr:uid="{00000000-0005-0000-0000-00002F7B0000}"/>
    <cellStyle name="SAPBEXHLevel3X 2 5 2 2 2" xfId="7677" xr:uid="{00000000-0005-0000-0000-0000307B0000}"/>
    <cellStyle name="SAPBEXHLevel3X 2 5 2 2 2 2" xfId="10548" xr:uid="{00000000-0005-0000-0000-0000317B0000}"/>
    <cellStyle name="SAPBEXHLevel3X 2 5 2 2 2 2 2" xfId="23719" xr:uid="{00000000-0005-0000-0000-0000327B0000}"/>
    <cellStyle name="SAPBEXHLevel3X 2 5 2 2 2 2 2 2" xfId="36470" xr:uid="{00000000-0005-0000-0000-0000337B0000}"/>
    <cellStyle name="SAPBEXHLevel3X 2 5 2 2 2 3" xfId="21490" xr:uid="{00000000-0005-0000-0000-0000347B0000}"/>
    <cellStyle name="SAPBEXHLevel3X 2 5 2 2 2 3 2" xfId="34241" xr:uid="{00000000-0005-0000-0000-0000357B0000}"/>
    <cellStyle name="SAPBEXHLevel3X 2 5 2 2 3" xfId="10549" xr:uid="{00000000-0005-0000-0000-0000367B0000}"/>
    <cellStyle name="SAPBEXHLevel3X 2 5 2 2 3 2" xfId="23720" xr:uid="{00000000-0005-0000-0000-0000377B0000}"/>
    <cellStyle name="SAPBEXHLevel3X 2 5 2 2 3 2 2" xfId="36471" xr:uid="{00000000-0005-0000-0000-0000387B0000}"/>
    <cellStyle name="SAPBEXHLevel3X 2 5 2 2 4" xfId="21489" xr:uid="{00000000-0005-0000-0000-0000397B0000}"/>
    <cellStyle name="SAPBEXHLevel3X 2 5 2 2 4 2" xfId="34240" xr:uid="{00000000-0005-0000-0000-00003A7B0000}"/>
    <cellStyle name="SAPBEXHLevel3X 2 5 2 3" xfId="7678" xr:uid="{00000000-0005-0000-0000-00003B7B0000}"/>
    <cellStyle name="SAPBEXHLevel3X 2 5 2 3 2" xfId="10547" xr:uid="{00000000-0005-0000-0000-00003C7B0000}"/>
    <cellStyle name="SAPBEXHLevel3X 2 5 2 3 2 2" xfId="23718" xr:uid="{00000000-0005-0000-0000-00003D7B0000}"/>
    <cellStyle name="SAPBEXHLevel3X 2 5 2 3 2 2 2" xfId="36469" xr:uid="{00000000-0005-0000-0000-00003E7B0000}"/>
    <cellStyle name="SAPBEXHLevel3X 2 5 2 3 3" xfId="21491" xr:uid="{00000000-0005-0000-0000-00003F7B0000}"/>
    <cellStyle name="SAPBEXHLevel3X 2 5 2 3 3 2" xfId="34242" xr:uid="{00000000-0005-0000-0000-0000407B0000}"/>
    <cellStyle name="SAPBEXHLevel3X 2 5 2 4" xfId="10550" xr:uid="{00000000-0005-0000-0000-0000417B0000}"/>
    <cellStyle name="SAPBEXHLevel3X 2 5 2 4 2" xfId="23721" xr:uid="{00000000-0005-0000-0000-0000427B0000}"/>
    <cellStyle name="SAPBEXHLevel3X 2 5 2 4 2 2" xfId="36472" xr:uid="{00000000-0005-0000-0000-0000437B0000}"/>
    <cellStyle name="SAPBEXHLevel3X 2 5 2 5" xfId="21488" xr:uid="{00000000-0005-0000-0000-0000447B0000}"/>
    <cellStyle name="SAPBEXHLevel3X 2 5 2 5 2" xfId="34239" xr:uid="{00000000-0005-0000-0000-0000457B0000}"/>
    <cellStyle name="SAPBEXHLevel3X 2 5 3" xfId="7679" xr:uid="{00000000-0005-0000-0000-0000467B0000}"/>
    <cellStyle name="SAPBEXHLevel3X 2 5 3 2" xfId="10546" xr:uid="{00000000-0005-0000-0000-0000477B0000}"/>
    <cellStyle name="SAPBEXHLevel3X 2 5 3 2 2" xfId="23717" xr:uid="{00000000-0005-0000-0000-0000487B0000}"/>
    <cellStyle name="SAPBEXHLevel3X 2 5 3 2 2 2" xfId="36468" xr:uid="{00000000-0005-0000-0000-0000497B0000}"/>
    <cellStyle name="SAPBEXHLevel3X 2 5 3 3" xfId="21492" xr:uid="{00000000-0005-0000-0000-00004A7B0000}"/>
    <cellStyle name="SAPBEXHLevel3X 2 5 3 3 2" xfId="34243" xr:uid="{00000000-0005-0000-0000-00004B7B0000}"/>
    <cellStyle name="SAPBEXHLevel3X 2 5 4" xfId="7680" xr:uid="{00000000-0005-0000-0000-00004C7B0000}"/>
    <cellStyle name="SAPBEXHLevel3X 2 5 4 2" xfId="10545" xr:uid="{00000000-0005-0000-0000-00004D7B0000}"/>
    <cellStyle name="SAPBEXHLevel3X 2 5 4 2 2" xfId="23716" xr:uid="{00000000-0005-0000-0000-00004E7B0000}"/>
    <cellStyle name="SAPBEXHLevel3X 2 5 4 2 2 2" xfId="36467" xr:uid="{00000000-0005-0000-0000-00004F7B0000}"/>
    <cellStyle name="SAPBEXHLevel3X 2 5 4 3" xfId="21493" xr:uid="{00000000-0005-0000-0000-0000507B0000}"/>
    <cellStyle name="SAPBEXHLevel3X 2 5 4 3 2" xfId="34244" xr:uid="{00000000-0005-0000-0000-0000517B0000}"/>
    <cellStyle name="SAPBEXHLevel3X 2 5 5" xfId="10551" xr:uid="{00000000-0005-0000-0000-0000527B0000}"/>
    <cellStyle name="SAPBEXHLevel3X 2 5 5 2" xfId="23722" xr:uid="{00000000-0005-0000-0000-0000537B0000}"/>
    <cellStyle name="SAPBEXHLevel3X 2 5 5 2 2" xfId="36473" xr:uid="{00000000-0005-0000-0000-0000547B0000}"/>
    <cellStyle name="SAPBEXHLevel3X 2 5 6" xfId="21487" xr:uid="{00000000-0005-0000-0000-0000557B0000}"/>
    <cellStyle name="SAPBEXHLevel3X 2 5 6 2" xfId="34238" xr:uid="{00000000-0005-0000-0000-0000567B0000}"/>
    <cellStyle name="SAPBEXHLevel3X 2 6" xfId="7681" xr:uid="{00000000-0005-0000-0000-0000577B0000}"/>
    <cellStyle name="SAPBEXHLevel3X 2 6 2" xfId="10544" xr:uid="{00000000-0005-0000-0000-0000587B0000}"/>
    <cellStyle name="SAPBEXHLevel3X 2 6 2 2" xfId="23715" xr:uid="{00000000-0005-0000-0000-0000597B0000}"/>
    <cellStyle name="SAPBEXHLevel3X 2 6 2 2 2" xfId="36466" xr:uid="{00000000-0005-0000-0000-00005A7B0000}"/>
    <cellStyle name="SAPBEXHLevel3X 2 6 3" xfId="21494" xr:uid="{00000000-0005-0000-0000-00005B7B0000}"/>
    <cellStyle name="SAPBEXHLevel3X 2 6 3 2" xfId="34245" xr:uid="{00000000-0005-0000-0000-00005C7B0000}"/>
    <cellStyle name="SAPBEXHLevel3X 2 7" xfId="10581" xr:uid="{00000000-0005-0000-0000-00005D7B0000}"/>
    <cellStyle name="SAPBEXHLevel3X 2 7 2" xfId="23752" xr:uid="{00000000-0005-0000-0000-00005E7B0000}"/>
    <cellStyle name="SAPBEXHLevel3X 2 7 2 2" xfId="36503" xr:uid="{00000000-0005-0000-0000-00005F7B0000}"/>
    <cellStyle name="SAPBEXHLevel3X 2 8" xfId="21457" xr:uid="{00000000-0005-0000-0000-0000607B0000}"/>
    <cellStyle name="SAPBEXHLevel3X 2 8 2" xfId="34208" xr:uid="{00000000-0005-0000-0000-0000617B0000}"/>
    <cellStyle name="SAPBEXHLevel3X 2_PP2010_SKU" xfId="7682" xr:uid="{00000000-0005-0000-0000-0000627B0000}"/>
    <cellStyle name="SAPBEXHLevel3X 20" xfId="7683" xr:uid="{00000000-0005-0000-0000-0000637B0000}"/>
    <cellStyle name="SAPBEXHLevel3X 20 2" xfId="7684" xr:uid="{00000000-0005-0000-0000-0000647B0000}"/>
    <cellStyle name="SAPBEXHLevel3X 20 2 2" xfId="7685" xr:uid="{00000000-0005-0000-0000-0000657B0000}"/>
    <cellStyle name="SAPBEXHLevel3X 20 2 2 2" xfId="7686" xr:uid="{00000000-0005-0000-0000-0000667B0000}"/>
    <cellStyle name="SAPBEXHLevel3X 20 2 2 2 2" xfId="10540" xr:uid="{00000000-0005-0000-0000-0000677B0000}"/>
    <cellStyle name="SAPBEXHLevel3X 20 2 2 2 2 2" xfId="23711" xr:uid="{00000000-0005-0000-0000-0000687B0000}"/>
    <cellStyle name="SAPBEXHLevel3X 20 2 2 2 2 2 2" xfId="36462" xr:uid="{00000000-0005-0000-0000-0000697B0000}"/>
    <cellStyle name="SAPBEXHLevel3X 20 2 2 2 3" xfId="21498" xr:uid="{00000000-0005-0000-0000-00006A7B0000}"/>
    <cellStyle name="SAPBEXHLevel3X 20 2 2 2 3 2" xfId="34249" xr:uid="{00000000-0005-0000-0000-00006B7B0000}"/>
    <cellStyle name="SAPBEXHLevel3X 20 2 2 3" xfId="10541" xr:uid="{00000000-0005-0000-0000-00006C7B0000}"/>
    <cellStyle name="SAPBEXHLevel3X 20 2 2 3 2" xfId="23712" xr:uid="{00000000-0005-0000-0000-00006D7B0000}"/>
    <cellStyle name="SAPBEXHLevel3X 20 2 2 3 2 2" xfId="36463" xr:uid="{00000000-0005-0000-0000-00006E7B0000}"/>
    <cellStyle name="SAPBEXHLevel3X 20 2 2 4" xfId="21497" xr:uid="{00000000-0005-0000-0000-00006F7B0000}"/>
    <cellStyle name="SAPBEXHLevel3X 20 2 2 4 2" xfId="34248" xr:uid="{00000000-0005-0000-0000-0000707B0000}"/>
    <cellStyle name="SAPBEXHLevel3X 20 2 3" xfId="7687" xr:uid="{00000000-0005-0000-0000-0000717B0000}"/>
    <cellStyle name="SAPBEXHLevel3X 20 2 3 2" xfId="10539" xr:uid="{00000000-0005-0000-0000-0000727B0000}"/>
    <cellStyle name="SAPBEXHLevel3X 20 2 3 2 2" xfId="23710" xr:uid="{00000000-0005-0000-0000-0000737B0000}"/>
    <cellStyle name="SAPBEXHLevel3X 20 2 3 2 2 2" xfId="36461" xr:uid="{00000000-0005-0000-0000-0000747B0000}"/>
    <cellStyle name="SAPBEXHLevel3X 20 2 3 3" xfId="21499" xr:uid="{00000000-0005-0000-0000-0000757B0000}"/>
    <cellStyle name="SAPBEXHLevel3X 20 2 3 3 2" xfId="34250" xr:uid="{00000000-0005-0000-0000-0000767B0000}"/>
    <cellStyle name="SAPBEXHLevel3X 20 2 4" xfId="10542" xr:uid="{00000000-0005-0000-0000-0000777B0000}"/>
    <cellStyle name="SAPBEXHLevel3X 20 2 4 2" xfId="23713" xr:uid="{00000000-0005-0000-0000-0000787B0000}"/>
    <cellStyle name="SAPBEXHLevel3X 20 2 4 2 2" xfId="36464" xr:uid="{00000000-0005-0000-0000-0000797B0000}"/>
    <cellStyle name="SAPBEXHLevel3X 20 2 5" xfId="21496" xr:uid="{00000000-0005-0000-0000-00007A7B0000}"/>
    <cellStyle name="SAPBEXHLevel3X 20 2 5 2" xfId="34247" xr:uid="{00000000-0005-0000-0000-00007B7B0000}"/>
    <cellStyle name="SAPBEXHLevel3X 20 3" xfId="7688" xr:uid="{00000000-0005-0000-0000-00007C7B0000}"/>
    <cellStyle name="SAPBEXHLevel3X 20 3 2" xfId="10538" xr:uid="{00000000-0005-0000-0000-00007D7B0000}"/>
    <cellStyle name="SAPBEXHLevel3X 20 3 2 2" xfId="23709" xr:uid="{00000000-0005-0000-0000-00007E7B0000}"/>
    <cellStyle name="SAPBEXHLevel3X 20 3 2 2 2" xfId="36460" xr:uid="{00000000-0005-0000-0000-00007F7B0000}"/>
    <cellStyle name="SAPBEXHLevel3X 20 3 3" xfId="21500" xr:uid="{00000000-0005-0000-0000-0000807B0000}"/>
    <cellStyle name="SAPBEXHLevel3X 20 3 3 2" xfId="34251" xr:uid="{00000000-0005-0000-0000-0000817B0000}"/>
    <cellStyle name="SAPBEXHLevel3X 20 4" xfId="10543" xr:uid="{00000000-0005-0000-0000-0000827B0000}"/>
    <cellStyle name="SAPBEXHLevel3X 20 4 2" xfId="23714" xr:uid="{00000000-0005-0000-0000-0000837B0000}"/>
    <cellStyle name="SAPBEXHLevel3X 20 4 2 2" xfId="36465" xr:uid="{00000000-0005-0000-0000-0000847B0000}"/>
    <cellStyle name="SAPBEXHLevel3X 20 5" xfId="21495" xr:uid="{00000000-0005-0000-0000-0000857B0000}"/>
    <cellStyle name="SAPBEXHLevel3X 20 5 2" xfId="34246" xr:uid="{00000000-0005-0000-0000-0000867B0000}"/>
    <cellStyle name="SAPBEXHLevel3X 21" xfId="7689" xr:uid="{00000000-0005-0000-0000-0000877B0000}"/>
    <cellStyle name="SAPBEXHLevel3X 21 2" xfId="7690" xr:uid="{00000000-0005-0000-0000-0000887B0000}"/>
    <cellStyle name="SAPBEXHLevel3X 21 2 2" xfId="7691" xr:uid="{00000000-0005-0000-0000-0000897B0000}"/>
    <cellStyle name="SAPBEXHLevel3X 21 2 2 2" xfId="7692" xr:uid="{00000000-0005-0000-0000-00008A7B0000}"/>
    <cellStyle name="SAPBEXHLevel3X 21 2 2 2 2" xfId="10534" xr:uid="{00000000-0005-0000-0000-00008B7B0000}"/>
    <cellStyle name="SAPBEXHLevel3X 21 2 2 2 2 2" xfId="23705" xr:uid="{00000000-0005-0000-0000-00008C7B0000}"/>
    <cellStyle name="SAPBEXHLevel3X 21 2 2 2 2 2 2" xfId="36456" xr:uid="{00000000-0005-0000-0000-00008D7B0000}"/>
    <cellStyle name="SAPBEXHLevel3X 21 2 2 2 3" xfId="21504" xr:uid="{00000000-0005-0000-0000-00008E7B0000}"/>
    <cellStyle name="SAPBEXHLevel3X 21 2 2 2 3 2" xfId="34255" xr:uid="{00000000-0005-0000-0000-00008F7B0000}"/>
    <cellStyle name="SAPBEXHLevel3X 21 2 2 3" xfId="10535" xr:uid="{00000000-0005-0000-0000-0000907B0000}"/>
    <cellStyle name="SAPBEXHLevel3X 21 2 2 3 2" xfId="23706" xr:uid="{00000000-0005-0000-0000-0000917B0000}"/>
    <cellStyle name="SAPBEXHLevel3X 21 2 2 3 2 2" xfId="36457" xr:uid="{00000000-0005-0000-0000-0000927B0000}"/>
    <cellStyle name="SAPBEXHLevel3X 21 2 2 4" xfId="21503" xr:uid="{00000000-0005-0000-0000-0000937B0000}"/>
    <cellStyle name="SAPBEXHLevel3X 21 2 2 4 2" xfId="34254" xr:uid="{00000000-0005-0000-0000-0000947B0000}"/>
    <cellStyle name="SAPBEXHLevel3X 21 2 3" xfId="7693" xr:uid="{00000000-0005-0000-0000-0000957B0000}"/>
    <cellStyle name="SAPBEXHLevel3X 21 2 3 2" xfId="10533" xr:uid="{00000000-0005-0000-0000-0000967B0000}"/>
    <cellStyle name="SAPBEXHLevel3X 21 2 3 2 2" xfId="23704" xr:uid="{00000000-0005-0000-0000-0000977B0000}"/>
    <cellStyle name="SAPBEXHLevel3X 21 2 3 2 2 2" xfId="36455" xr:uid="{00000000-0005-0000-0000-0000987B0000}"/>
    <cellStyle name="SAPBEXHLevel3X 21 2 3 3" xfId="21505" xr:uid="{00000000-0005-0000-0000-0000997B0000}"/>
    <cellStyle name="SAPBEXHLevel3X 21 2 3 3 2" xfId="34256" xr:uid="{00000000-0005-0000-0000-00009A7B0000}"/>
    <cellStyle name="SAPBEXHLevel3X 21 2 4" xfId="10536" xr:uid="{00000000-0005-0000-0000-00009B7B0000}"/>
    <cellStyle name="SAPBEXHLevel3X 21 2 4 2" xfId="23707" xr:uid="{00000000-0005-0000-0000-00009C7B0000}"/>
    <cellStyle name="SAPBEXHLevel3X 21 2 4 2 2" xfId="36458" xr:uid="{00000000-0005-0000-0000-00009D7B0000}"/>
    <cellStyle name="SAPBEXHLevel3X 21 2 5" xfId="21502" xr:uid="{00000000-0005-0000-0000-00009E7B0000}"/>
    <cellStyle name="SAPBEXHLevel3X 21 2 5 2" xfId="34253" xr:uid="{00000000-0005-0000-0000-00009F7B0000}"/>
    <cellStyle name="SAPBEXHLevel3X 21 3" xfId="7694" xr:uid="{00000000-0005-0000-0000-0000A07B0000}"/>
    <cellStyle name="SAPBEXHLevel3X 21 3 2" xfId="10532" xr:uid="{00000000-0005-0000-0000-0000A17B0000}"/>
    <cellStyle name="SAPBEXHLevel3X 21 3 2 2" xfId="23703" xr:uid="{00000000-0005-0000-0000-0000A27B0000}"/>
    <cellStyle name="SAPBEXHLevel3X 21 3 2 2 2" xfId="36454" xr:uid="{00000000-0005-0000-0000-0000A37B0000}"/>
    <cellStyle name="SAPBEXHLevel3X 21 3 3" xfId="21506" xr:uid="{00000000-0005-0000-0000-0000A47B0000}"/>
    <cellStyle name="SAPBEXHLevel3X 21 3 3 2" xfId="34257" xr:uid="{00000000-0005-0000-0000-0000A57B0000}"/>
    <cellStyle name="SAPBEXHLevel3X 21 4" xfId="10537" xr:uid="{00000000-0005-0000-0000-0000A67B0000}"/>
    <cellStyle name="SAPBEXHLevel3X 21 4 2" xfId="23708" xr:uid="{00000000-0005-0000-0000-0000A77B0000}"/>
    <cellStyle name="SAPBEXHLevel3X 21 4 2 2" xfId="36459" xr:uid="{00000000-0005-0000-0000-0000A87B0000}"/>
    <cellStyle name="SAPBEXHLevel3X 21 5" xfId="21501" xr:uid="{00000000-0005-0000-0000-0000A97B0000}"/>
    <cellStyle name="SAPBEXHLevel3X 21 5 2" xfId="34252" xr:uid="{00000000-0005-0000-0000-0000AA7B0000}"/>
    <cellStyle name="SAPBEXHLevel3X 22" xfId="7695" xr:uid="{00000000-0005-0000-0000-0000AB7B0000}"/>
    <cellStyle name="SAPBEXHLevel3X 22 2" xfId="7696" xr:uid="{00000000-0005-0000-0000-0000AC7B0000}"/>
    <cellStyle name="SAPBEXHLevel3X 22 2 2" xfId="7697" xr:uid="{00000000-0005-0000-0000-0000AD7B0000}"/>
    <cellStyle name="SAPBEXHLevel3X 22 2 2 2" xfId="7698" xr:uid="{00000000-0005-0000-0000-0000AE7B0000}"/>
    <cellStyle name="SAPBEXHLevel3X 22 2 2 2 2" xfId="10528" xr:uid="{00000000-0005-0000-0000-0000AF7B0000}"/>
    <cellStyle name="SAPBEXHLevel3X 22 2 2 2 2 2" xfId="23699" xr:uid="{00000000-0005-0000-0000-0000B07B0000}"/>
    <cellStyle name="SAPBEXHLevel3X 22 2 2 2 2 2 2" xfId="36450" xr:uid="{00000000-0005-0000-0000-0000B17B0000}"/>
    <cellStyle name="SAPBEXHLevel3X 22 2 2 2 3" xfId="21510" xr:uid="{00000000-0005-0000-0000-0000B27B0000}"/>
    <cellStyle name="SAPBEXHLevel3X 22 2 2 2 3 2" xfId="34261" xr:uid="{00000000-0005-0000-0000-0000B37B0000}"/>
    <cellStyle name="SAPBEXHLevel3X 22 2 2 3" xfId="10529" xr:uid="{00000000-0005-0000-0000-0000B47B0000}"/>
    <cellStyle name="SAPBEXHLevel3X 22 2 2 3 2" xfId="23700" xr:uid="{00000000-0005-0000-0000-0000B57B0000}"/>
    <cellStyle name="SAPBEXHLevel3X 22 2 2 3 2 2" xfId="36451" xr:uid="{00000000-0005-0000-0000-0000B67B0000}"/>
    <cellStyle name="SAPBEXHLevel3X 22 2 2 4" xfId="21509" xr:uid="{00000000-0005-0000-0000-0000B77B0000}"/>
    <cellStyle name="SAPBEXHLevel3X 22 2 2 4 2" xfId="34260" xr:uid="{00000000-0005-0000-0000-0000B87B0000}"/>
    <cellStyle name="SAPBEXHLevel3X 22 2 3" xfId="7699" xr:uid="{00000000-0005-0000-0000-0000B97B0000}"/>
    <cellStyle name="SAPBEXHLevel3X 22 2 3 2" xfId="10527" xr:uid="{00000000-0005-0000-0000-0000BA7B0000}"/>
    <cellStyle name="SAPBEXHLevel3X 22 2 3 2 2" xfId="23698" xr:uid="{00000000-0005-0000-0000-0000BB7B0000}"/>
    <cellStyle name="SAPBEXHLevel3X 22 2 3 2 2 2" xfId="36449" xr:uid="{00000000-0005-0000-0000-0000BC7B0000}"/>
    <cellStyle name="SAPBEXHLevel3X 22 2 3 3" xfId="21511" xr:uid="{00000000-0005-0000-0000-0000BD7B0000}"/>
    <cellStyle name="SAPBEXHLevel3X 22 2 3 3 2" xfId="34262" xr:uid="{00000000-0005-0000-0000-0000BE7B0000}"/>
    <cellStyle name="SAPBEXHLevel3X 22 2 4" xfId="10530" xr:uid="{00000000-0005-0000-0000-0000BF7B0000}"/>
    <cellStyle name="SAPBEXHLevel3X 22 2 4 2" xfId="23701" xr:uid="{00000000-0005-0000-0000-0000C07B0000}"/>
    <cellStyle name="SAPBEXHLevel3X 22 2 4 2 2" xfId="36452" xr:uid="{00000000-0005-0000-0000-0000C17B0000}"/>
    <cellStyle name="SAPBEXHLevel3X 22 2 5" xfId="21508" xr:uid="{00000000-0005-0000-0000-0000C27B0000}"/>
    <cellStyle name="SAPBEXHLevel3X 22 2 5 2" xfId="34259" xr:uid="{00000000-0005-0000-0000-0000C37B0000}"/>
    <cellStyle name="SAPBEXHLevel3X 22 3" xfId="7700" xr:uid="{00000000-0005-0000-0000-0000C47B0000}"/>
    <cellStyle name="SAPBEXHLevel3X 22 3 2" xfId="10526" xr:uid="{00000000-0005-0000-0000-0000C57B0000}"/>
    <cellStyle name="SAPBEXHLevel3X 22 3 2 2" xfId="23697" xr:uid="{00000000-0005-0000-0000-0000C67B0000}"/>
    <cellStyle name="SAPBEXHLevel3X 22 3 2 2 2" xfId="36448" xr:uid="{00000000-0005-0000-0000-0000C77B0000}"/>
    <cellStyle name="SAPBEXHLevel3X 22 3 3" xfId="21512" xr:uid="{00000000-0005-0000-0000-0000C87B0000}"/>
    <cellStyle name="SAPBEXHLevel3X 22 3 3 2" xfId="34263" xr:uid="{00000000-0005-0000-0000-0000C97B0000}"/>
    <cellStyle name="SAPBEXHLevel3X 22 4" xfId="10531" xr:uid="{00000000-0005-0000-0000-0000CA7B0000}"/>
    <cellStyle name="SAPBEXHLevel3X 22 4 2" xfId="23702" xr:uid="{00000000-0005-0000-0000-0000CB7B0000}"/>
    <cellStyle name="SAPBEXHLevel3X 22 4 2 2" xfId="36453" xr:uid="{00000000-0005-0000-0000-0000CC7B0000}"/>
    <cellStyle name="SAPBEXHLevel3X 22 5" xfId="21507" xr:uid="{00000000-0005-0000-0000-0000CD7B0000}"/>
    <cellStyle name="SAPBEXHLevel3X 22 5 2" xfId="34258" xr:uid="{00000000-0005-0000-0000-0000CE7B0000}"/>
    <cellStyle name="SAPBEXHLevel3X 23" xfId="7701" xr:uid="{00000000-0005-0000-0000-0000CF7B0000}"/>
    <cellStyle name="SAPBEXHLevel3X 23 2" xfId="7702" xr:uid="{00000000-0005-0000-0000-0000D07B0000}"/>
    <cellStyle name="SAPBEXHLevel3X 23 2 2" xfId="7703" xr:uid="{00000000-0005-0000-0000-0000D17B0000}"/>
    <cellStyle name="SAPBEXHLevel3X 23 2 2 2" xfId="7704" xr:uid="{00000000-0005-0000-0000-0000D27B0000}"/>
    <cellStyle name="SAPBEXHLevel3X 23 2 2 2 2" xfId="10522" xr:uid="{00000000-0005-0000-0000-0000D37B0000}"/>
    <cellStyle name="SAPBEXHLevel3X 23 2 2 2 2 2" xfId="23693" xr:uid="{00000000-0005-0000-0000-0000D47B0000}"/>
    <cellStyle name="SAPBEXHLevel3X 23 2 2 2 2 2 2" xfId="36444" xr:uid="{00000000-0005-0000-0000-0000D57B0000}"/>
    <cellStyle name="SAPBEXHLevel3X 23 2 2 2 3" xfId="21516" xr:uid="{00000000-0005-0000-0000-0000D67B0000}"/>
    <cellStyle name="SAPBEXHLevel3X 23 2 2 2 3 2" xfId="34267" xr:uid="{00000000-0005-0000-0000-0000D77B0000}"/>
    <cellStyle name="SAPBEXHLevel3X 23 2 2 3" xfId="10523" xr:uid="{00000000-0005-0000-0000-0000D87B0000}"/>
    <cellStyle name="SAPBEXHLevel3X 23 2 2 3 2" xfId="23694" xr:uid="{00000000-0005-0000-0000-0000D97B0000}"/>
    <cellStyle name="SAPBEXHLevel3X 23 2 2 3 2 2" xfId="36445" xr:uid="{00000000-0005-0000-0000-0000DA7B0000}"/>
    <cellStyle name="SAPBEXHLevel3X 23 2 2 4" xfId="21515" xr:uid="{00000000-0005-0000-0000-0000DB7B0000}"/>
    <cellStyle name="SAPBEXHLevel3X 23 2 2 4 2" xfId="34266" xr:uid="{00000000-0005-0000-0000-0000DC7B0000}"/>
    <cellStyle name="SAPBEXHLevel3X 23 2 3" xfId="7705" xr:uid="{00000000-0005-0000-0000-0000DD7B0000}"/>
    <cellStyle name="SAPBEXHLevel3X 23 2 3 2" xfId="10521" xr:uid="{00000000-0005-0000-0000-0000DE7B0000}"/>
    <cellStyle name="SAPBEXHLevel3X 23 2 3 2 2" xfId="23692" xr:uid="{00000000-0005-0000-0000-0000DF7B0000}"/>
    <cellStyle name="SAPBEXHLevel3X 23 2 3 2 2 2" xfId="36443" xr:uid="{00000000-0005-0000-0000-0000E07B0000}"/>
    <cellStyle name="SAPBEXHLevel3X 23 2 3 3" xfId="21517" xr:uid="{00000000-0005-0000-0000-0000E17B0000}"/>
    <cellStyle name="SAPBEXHLevel3X 23 2 3 3 2" xfId="34268" xr:uid="{00000000-0005-0000-0000-0000E27B0000}"/>
    <cellStyle name="SAPBEXHLevel3X 23 2 4" xfId="10524" xr:uid="{00000000-0005-0000-0000-0000E37B0000}"/>
    <cellStyle name="SAPBEXHLevel3X 23 2 4 2" xfId="23695" xr:uid="{00000000-0005-0000-0000-0000E47B0000}"/>
    <cellStyle name="SAPBEXHLevel3X 23 2 4 2 2" xfId="36446" xr:uid="{00000000-0005-0000-0000-0000E57B0000}"/>
    <cellStyle name="SAPBEXHLevel3X 23 2 5" xfId="21514" xr:uid="{00000000-0005-0000-0000-0000E67B0000}"/>
    <cellStyle name="SAPBEXHLevel3X 23 2 5 2" xfId="34265" xr:uid="{00000000-0005-0000-0000-0000E77B0000}"/>
    <cellStyle name="SAPBEXHLevel3X 23 3" xfId="7706" xr:uid="{00000000-0005-0000-0000-0000E87B0000}"/>
    <cellStyle name="SAPBEXHLevel3X 23 3 2" xfId="10520" xr:uid="{00000000-0005-0000-0000-0000E97B0000}"/>
    <cellStyle name="SAPBEXHLevel3X 23 3 2 2" xfId="23691" xr:uid="{00000000-0005-0000-0000-0000EA7B0000}"/>
    <cellStyle name="SAPBEXHLevel3X 23 3 2 2 2" xfId="36442" xr:uid="{00000000-0005-0000-0000-0000EB7B0000}"/>
    <cellStyle name="SAPBEXHLevel3X 23 3 3" xfId="21518" xr:uid="{00000000-0005-0000-0000-0000EC7B0000}"/>
    <cellStyle name="SAPBEXHLevel3X 23 3 3 2" xfId="34269" xr:uid="{00000000-0005-0000-0000-0000ED7B0000}"/>
    <cellStyle name="SAPBEXHLevel3X 23 4" xfId="10525" xr:uid="{00000000-0005-0000-0000-0000EE7B0000}"/>
    <cellStyle name="SAPBEXHLevel3X 23 4 2" xfId="23696" xr:uid="{00000000-0005-0000-0000-0000EF7B0000}"/>
    <cellStyle name="SAPBEXHLevel3X 23 4 2 2" xfId="36447" xr:uid="{00000000-0005-0000-0000-0000F07B0000}"/>
    <cellStyle name="SAPBEXHLevel3X 23 5" xfId="21513" xr:uid="{00000000-0005-0000-0000-0000F17B0000}"/>
    <cellStyle name="SAPBEXHLevel3X 23 5 2" xfId="34264" xr:uid="{00000000-0005-0000-0000-0000F27B0000}"/>
    <cellStyle name="SAPBEXHLevel3X 24" xfId="7707" xr:uid="{00000000-0005-0000-0000-0000F37B0000}"/>
    <cellStyle name="SAPBEXHLevel3X 24 2" xfId="7708" xr:uid="{00000000-0005-0000-0000-0000F47B0000}"/>
    <cellStyle name="SAPBEXHLevel3X 24 2 2" xfId="7709" xr:uid="{00000000-0005-0000-0000-0000F57B0000}"/>
    <cellStyle name="SAPBEXHLevel3X 24 2 2 2" xfId="7710" xr:uid="{00000000-0005-0000-0000-0000F67B0000}"/>
    <cellStyle name="SAPBEXHLevel3X 24 2 2 2 2" xfId="10516" xr:uid="{00000000-0005-0000-0000-0000F77B0000}"/>
    <cellStyle name="SAPBEXHLevel3X 24 2 2 2 2 2" xfId="23687" xr:uid="{00000000-0005-0000-0000-0000F87B0000}"/>
    <cellStyle name="SAPBEXHLevel3X 24 2 2 2 2 2 2" xfId="36438" xr:uid="{00000000-0005-0000-0000-0000F97B0000}"/>
    <cellStyle name="SAPBEXHLevel3X 24 2 2 2 3" xfId="21522" xr:uid="{00000000-0005-0000-0000-0000FA7B0000}"/>
    <cellStyle name="SAPBEXHLevel3X 24 2 2 2 3 2" xfId="34273" xr:uid="{00000000-0005-0000-0000-0000FB7B0000}"/>
    <cellStyle name="SAPBEXHLevel3X 24 2 2 3" xfId="10517" xr:uid="{00000000-0005-0000-0000-0000FC7B0000}"/>
    <cellStyle name="SAPBEXHLevel3X 24 2 2 3 2" xfId="23688" xr:uid="{00000000-0005-0000-0000-0000FD7B0000}"/>
    <cellStyle name="SAPBEXHLevel3X 24 2 2 3 2 2" xfId="36439" xr:uid="{00000000-0005-0000-0000-0000FE7B0000}"/>
    <cellStyle name="SAPBEXHLevel3X 24 2 2 4" xfId="21521" xr:uid="{00000000-0005-0000-0000-0000FF7B0000}"/>
    <cellStyle name="SAPBEXHLevel3X 24 2 2 4 2" xfId="34272" xr:uid="{00000000-0005-0000-0000-0000007C0000}"/>
    <cellStyle name="SAPBEXHLevel3X 24 2 3" xfId="7711" xr:uid="{00000000-0005-0000-0000-0000017C0000}"/>
    <cellStyle name="SAPBEXHLevel3X 24 2 3 2" xfId="10515" xr:uid="{00000000-0005-0000-0000-0000027C0000}"/>
    <cellStyle name="SAPBEXHLevel3X 24 2 3 2 2" xfId="23686" xr:uid="{00000000-0005-0000-0000-0000037C0000}"/>
    <cellStyle name="SAPBEXHLevel3X 24 2 3 2 2 2" xfId="36437" xr:uid="{00000000-0005-0000-0000-0000047C0000}"/>
    <cellStyle name="SAPBEXHLevel3X 24 2 3 3" xfId="21523" xr:uid="{00000000-0005-0000-0000-0000057C0000}"/>
    <cellStyle name="SAPBEXHLevel3X 24 2 3 3 2" xfId="34274" xr:uid="{00000000-0005-0000-0000-0000067C0000}"/>
    <cellStyle name="SAPBEXHLevel3X 24 2 4" xfId="10518" xr:uid="{00000000-0005-0000-0000-0000077C0000}"/>
    <cellStyle name="SAPBEXHLevel3X 24 2 4 2" xfId="23689" xr:uid="{00000000-0005-0000-0000-0000087C0000}"/>
    <cellStyle name="SAPBEXHLevel3X 24 2 4 2 2" xfId="36440" xr:uid="{00000000-0005-0000-0000-0000097C0000}"/>
    <cellStyle name="SAPBEXHLevel3X 24 2 5" xfId="21520" xr:uid="{00000000-0005-0000-0000-00000A7C0000}"/>
    <cellStyle name="SAPBEXHLevel3X 24 2 5 2" xfId="34271" xr:uid="{00000000-0005-0000-0000-00000B7C0000}"/>
    <cellStyle name="SAPBEXHLevel3X 24 3" xfId="7712" xr:uid="{00000000-0005-0000-0000-00000C7C0000}"/>
    <cellStyle name="SAPBEXHLevel3X 24 3 2" xfId="10514" xr:uid="{00000000-0005-0000-0000-00000D7C0000}"/>
    <cellStyle name="SAPBEXHLevel3X 24 3 2 2" xfId="23685" xr:uid="{00000000-0005-0000-0000-00000E7C0000}"/>
    <cellStyle name="SAPBEXHLevel3X 24 3 2 2 2" xfId="36436" xr:uid="{00000000-0005-0000-0000-00000F7C0000}"/>
    <cellStyle name="SAPBEXHLevel3X 24 3 3" xfId="21524" xr:uid="{00000000-0005-0000-0000-0000107C0000}"/>
    <cellStyle name="SAPBEXHLevel3X 24 3 3 2" xfId="34275" xr:uid="{00000000-0005-0000-0000-0000117C0000}"/>
    <cellStyle name="SAPBEXHLevel3X 24 4" xfId="10519" xr:uid="{00000000-0005-0000-0000-0000127C0000}"/>
    <cellStyle name="SAPBEXHLevel3X 24 4 2" xfId="23690" xr:uid="{00000000-0005-0000-0000-0000137C0000}"/>
    <cellStyle name="SAPBEXHLevel3X 24 4 2 2" xfId="36441" xr:uid="{00000000-0005-0000-0000-0000147C0000}"/>
    <cellStyle name="SAPBEXHLevel3X 24 5" xfId="21519" xr:uid="{00000000-0005-0000-0000-0000157C0000}"/>
    <cellStyle name="SAPBEXHLevel3X 24 5 2" xfId="34270" xr:uid="{00000000-0005-0000-0000-0000167C0000}"/>
    <cellStyle name="SAPBEXHLevel3X 25" xfId="7713" xr:uid="{00000000-0005-0000-0000-0000177C0000}"/>
    <cellStyle name="SAPBEXHLevel3X 25 2" xfId="7714" xr:uid="{00000000-0005-0000-0000-0000187C0000}"/>
    <cellStyle name="SAPBEXHLevel3X 25 2 2" xfId="7715" xr:uid="{00000000-0005-0000-0000-0000197C0000}"/>
    <cellStyle name="SAPBEXHLevel3X 25 2 2 2" xfId="7716" xr:uid="{00000000-0005-0000-0000-00001A7C0000}"/>
    <cellStyle name="SAPBEXHLevel3X 25 2 2 2 2" xfId="10510" xr:uid="{00000000-0005-0000-0000-00001B7C0000}"/>
    <cellStyle name="SAPBEXHLevel3X 25 2 2 2 2 2" xfId="23681" xr:uid="{00000000-0005-0000-0000-00001C7C0000}"/>
    <cellStyle name="SAPBEXHLevel3X 25 2 2 2 2 2 2" xfId="36432" xr:uid="{00000000-0005-0000-0000-00001D7C0000}"/>
    <cellStyle name="SAPBEXHLevel3X 25 2 2 2 3" xfId="21528" xr:uid="{00000000-0005-0000-0000-00001E7C0000}"/>
    <cellStyle name="SAPBEXHLevel3X 25 2 2 2 3 2" xfId="34279" xr:uid="{00000000-0005-0000-0000-00001F7C0000}"/>
    <cellStyle name="SAPBEXHLevel3X 25 2 2 3" xfId="10511" xr:uid="{00000000-0005-0000-0000-0000207C0000}"/>
    <cellStyle name="SAPBEXHLevel3X 25 2 2 3 2" xfId="23682" xr:uid="{00000000-0005-0000-0000-0000217C0000}"/>
    <cellStyle name="SAPBEXHLevel3X 25 2 2 3 2 2" xfId="36433" xr:uid="{00000000-0005-0000-0000-0000227C0000}"/>
    <cellStyle name="SAPBEXHLevel3X 25 2 2 4" xfId="21527" xr:uid="{00000000-0005-0000-0000-0000237C0000}"/>
    <cellStyle name="SAPBEXHLevel3X 25 2 2 4 2" xfId="34278" xr:uid="{00000000-0005-0000-0000-0000247C0000}"/>
    <cellStyle name="SAPBEXHLevel3X 25 2 3" xfId="7717" xr:uid="{00000000-0005-0000-0000-0000257C0000}"/>
    <cellStyle name="SAPBEXHLevel3X 25 2 3 2" xfId="10509" xr:uid="{00000000-0005-0000-0000-0000267C0000}"/>
    <cellStyle name="SAPBEXHLevel3X 25 2 3 2 2" xfId="23680" xr:uid="{00000000-0005-0000-0000-0000277C0000}"/>
    <cellStyle name="SAPBEXHLevel3X 25 2 3 2 2 2" xfId="36431" xr:uid="{00000000-0005-0000-0000-0000287C0000}"/>
    <cellStyle name="SAPBEXHLevel3X 25 2 3 3" xfId="21529" xr:uid="{00000000-0005-0000-0000-0000297C0000}"/>
    <cellStyle name="SAPBEXHLevel3X 25 2 3 3 2" xfId="34280" xr:uid="{00000000-0005-0000-0000-00002A7C0000}"/>
    <cellStyle name="SAPBEXHLevel3X 25 2 4" xfId="10512" xr:uid="{00000000-0005-0000-0000-00002B7C0000}"/>
    <cellStyle name="SAPBEXHLevel3X 25 2 4 2" xfId="23683" xr:uid="{00000000-0005-0000-0000-00002C7C0000}"/>
    <cellStyle name="SAPBEXHLevel3X 25 2 4 2 2" xfId="36434" xr:uid="{00000000-0005-0000-0000-00002D7C0000}"/>
    <cellStyle name="SAPBEXHLevel3X 25 2 5" xfId="21526" xr:uid="{00000000-0005-0000-0000-00002E7C0000}"/>
    <cellStyle name="SAPBEXHLevel3X 25 2 5 2" xfId="34277" xr:uid="{00000000-0005-0000-0000-00002F7C0000}"/>
    <cellStyle name="SAPBEXHLevel3X 25 3" xfId="7718" xr:uid="{00000000-0005-0000-0000-0000307C0000}"/>
    <cellStyle name="SAPBEXHLevel3X 25 3 2" xfId="10508" xr:uid="{00000000-0005-0000-0000-0000317C0000}"/>
    <cellStyle name="SAPBEXHLevel3X 25 3 2 2" xfId="23679" xr:uid="{00000000-0005-0000-0000-0000327C0000}"/>
    <cellStyle name="SAPBEXHLevel3X 25 3 2 2 2" xfId="36430" xr:uid="{00000000-0005-0000-0000-0000337C0000}"/>
    <cellStyle name="SAPBEXHLevel3X 25 3 3" xfId="21530" xr:uid="{00000000-0005-0000-0000-0000347C0000}"/>
    <cellStyle name="SAPBEXHLevel3X 25 3 3 2" xfId="34281" xr:uid="{00000000-0005-0000-0000-0000357C0000}"/>
    <cellStyle name="SAPBEXHLevel3X 25 4" xfId="10513" xr:uid="{00000000-0005-0000-0000-0000367C0000}"/>
    <cellStyle name="SAPBEXHLevel3X 25 4 2" xfId="23684" xr:uid="{00000000-0005-0000-0000-0000377C0000}"/>
    <cellStyle name="SAPBEXHLevel3X 25 4 2 2" xfId="36435" xr:uid="{00000000-0005-0000-0000-0000387C0000}"/>
    <cellStyle name="SAPBEXHLevel3X 25 5" xfId="21525" xr:uid="{00000000-0005-0000-0000-0000397C0000}"/>
    <cellStyle name="SAPBEXHLevel3X 25 5 2" xfId="34276" xr:uid="{00000000-0005-0000-0000-00003A7C0000}"/>
    <cellStyle name="SAPBEXHLevel3X 26" xfId="7719" xr:uid="{00000000-0005-0000-0000-00003B7C0000}"/>
    <cellStyle name="SAPBEXHLevel3X 26 2" xfId="7720" xr:uid="{00000000-0005-0000-0000-00003C7C0000}"/>
    <cellStyle name="SAPBEXHLevel3X 26 2 2" xfId="7721" xr:uid="{00000000-0005-0000-0000-00003D7C0000}"/>
    <cellStyle name="SAPBEXHLevel3X 26 2 2 2" xfId="7722" xr:uid="{00000000-0005-0000-0000-00003E7C0000}"/>
    <cellStyle name="SAPBEXHLevel3X 26 2 2 2 2" xfId="10504" xr:uid="{00000000-0005-0000-0000-00003F7C0000}"/>
    <cellStyle name="SAPBEXHLevel3X 26 2 2 2 2 2" xfId="23675" xr:uid="{00000000-0005-0000-0000-0000407C0000}"/>
    <cellStyle name="SAPBEXHLevel3X 26 2 2 2 2 2 2" xfId="36426" xr:uid="{00000000-0005-0000-0000-0000417C0000}"/>
    <cellStyle name="SAPBEXHLevel3X 26 2 2 2 3" xfId="21534" xr:uid="{00000000-0005-0000-0000-0000427C0000}"/>
    <cellStyle name="SAPBEXHLevel3X 26 2 2 2 3 2" xfId="34285" xr:uid="{00000000-0005-0000-0000-0000437C0000}"/>
    <cellStyle name="SAPBEXHLevel3X 26 2 2 3" xfId="10505" xr:uid="{00000000-0005-0000-0000-0000447C0000}"/>
    <cellStyle name="SAPBEXHLevel3X 26 2 2 3 2" xfId="23676" xr:uid="{00000000-0005-0000-0000-0000457C0000}"/>
    <cellStyle name="SAPBEXHLevel3X 26 2 2 3 2 2" xfId="36427" xr:uid="{00000000-0005-0000-0000-0000467C0000}"/>
    <cellStyle name="SAPBEXHLevel3X 26 2 2 4" xfId="21533" xr:uid="{00000000-0005-0000-0000-0000477C0000}"/>
    <cellStyle name="SAPBEXHLevel3X 26 2 2 4 2" xfId="34284" xr:uid="{00000000-0005-0000-0000-0000487C0000}"/>
    <cellStyle name="SAPBEXHLevel3X 26 2 3" xfId="7723" xr:uid="{00000000-0005-0000-0000-0000497C0000}"/>
    <cellStyle name="SAPBEXHLevel3X 26 2 3 2" xfId="10503" xr:uid="{00000000-0005-0000-0000-00004A7C0000}"/>
    <cellStyle name="SAPBEXHLevel3X 26 2 3 2 2" xfId="23674" xr:uid="{00000000-0005-0000-0000-00004B7C0000}"/>
    <cellStyle name="SAPBEXHLevel3X 26 2 3 2 2 2" xfId="36425" xr:uid="{00000000-0005-0000-0000-00004C7C0000}"/>
    <cellStyle name="SAPBEXHLevel3X 26 2 3 3" xfId="21535" xr:uid="{00000000-0005-0000-0000-00004D7C0000}"/>
    <cellStyle name="SAPBEXHLevel3X 26 2 3 3 2" xfId="34286" xr:uid="{00000000-0005-0000-0000-00004E7C0000}"/>
    <cellStyle name="SAPBEXHLevel3X 26 2 4" xfId="10506" xr:uid="{00000000-0005-0000-0000-00004F7C0000}"/>
    <cellStyle name="SAPBEXHLevel3X 26 2 4 2" xfId="23677" xr:uid="{00000000-0005-0000-0000-0000507C0000}"/>
    <cellStyle name="SAPBEXHLevel3X 26 2 4 2 2" xfId="36428" xr:uid="{00000000-0005-0000-0000-0000517C0000}"/>
    <cellStyle name="SAPBEXHLevel3X 26 2 5" xfId="21532" xr:uid="{00000000-0005-0000-0000-0000527C0000}"/>
    <cellStyle name="SAPBEXHLevel3X 26 2 5 2" xfId="34283" xr:uid="{00000000-0005-0000-0000-0000537C0000}"/>
    <cellStyle name="SAPBEXHLevel3X 26 3" xfId="7724" xr:uid="{00000000-0005-0000-0000-0000547C0000}"/>
    <cellStyle name="SAPBEXHLevel3X 26 3 2" xfId="10502" xr:uid="{00000000-0005-0000-0000-0000557C0000}"/>
    <cellStyle name="SAPBEXHLevel3X 26 3 2 2" xfId="23673" xr:uid="{00000000-0005-0000-0000-0000567C0000}"/>
    <cellStyle name="SAPBEXHLevel3X 26 3 2 2 2" xfId="36424" xr:uid="{00000000-0005-0000-0000-0000577C0000}"/>
    <cellStyle name="SAPBEXHLevel3X 26 3 3" xfId="21536" xr:uid="{00000000-0005-0000-0000-0000587C0000}"/>
    <cellStyle name="SAPBEXHLevel3X 26 3 3 2" xfId="34287" xr:uid="{00000000-0005-0000-0000-0000597C0000}"/>
    <cellStyle name="SAPBEXHLevel3X 26 4" xfId="10507" xr:uid="{00000000-0005-0000-0000-00005A7C0000}"/>
    <cellStyle name="SAPBEXHLevel3X 26 4 2" xfId="23678" xr:uid="{00000000-0005-0000-0000-00005B7C0000}"/>
    <cellStyle name="SAPBEXHLevel3X 26 4 2 2" xfId="36429" xr:uid="{00000000-0005-0000-0000-00005C7C0000}"/>
    <cellStyle name="SAPBEXHLevel3X 26 5" xfId="21531" xr:uid="{00000000-0005-0000-0000-00005D7C0000}"/>
    <cellStyle name="SAPBEXHLevel3X 26 5 2" xfId="34282" xr:uid="{00000000-0005-0000-0000-00005E7C0000}"/>
    <cellStyle name="SAPBEXHLevel3X 27" xfId="7725" xr:uid="{00000000-0005-0000-0000-00005F7C0000}"/>
    <cellStyle name="SAPBEXHLevel3X 27 2" xfId="7726" xr:uid="{00000000-0005-0000-0000-0000607C0000}"/>
    <cellStyle name="SAPBEXHLevel3X 27 2 2" xfId="7727" xr:uid="{00000000-0005-0000-0000-0000617C0000}"/>
    <cellStyle name="SAPBEXHLevel3X 27 2 2 2" xfId="7728" xr:uid="{00000000-0005-0000-0000-0000627C0000}"/>
    <cellStyle name="SAPBEXHLevel3X 27 2 2 2 2" xfId="10498" xr:uid="{00000000-0005-0000-0000-0000637C0000}"/>
    <cellStyle name="SAPBEXHLevel3X 27 2 2 2 2 2" xfId="23669" xr:uid="{00000000-0005-0000-0000-0000647C0000}"/>
    <cellStyle name="SAPBEXHLevel3X 27 2 2 2 2 2 2" xfId="36420" xr:uid="{00000000-0005-0000-0000-0000657C0000}"/>
    <cellStyle name="SAPBEXHLevel3X 27 2 2 2 3" xfId="21540" xr:uid="{00000000-0005-0000-0000-0000667C0000}"/>
    <cellStyle name="SAPBEXHLevel3X 27 2 2 2 3 2" xfId="34291" xr:uid="{00000000-0005-0000-0000-0000677C0000}"/>
    <cellStyle name="SAPBEXHLevel3X 27 2 2 3" xfId="10499" xr:uid="{00000000-0005-0000-0000-0000687C0000}"/>
    <cellStyle name="SAPBEXHLevel3X 27 2 2 3 2" xfId="23670" xr:uid="{00000000-0005-0000-0000-0000697C0000}"/>
    <cellStyle name="SAPBEXHLevel3X 27 2 2 3 2 2" xfId="36421" xr:uid="{00000000-0005-0000-0000-00006A7C0000}"/>
    <cellStyle name="SAPBEXHLevel3X 27 2 2 4" xfId="21539" xr:uid="{00000000-0005-0000-0000-00006B7C0000}"/>
    <cellStyle name="SAPBEXHLevel3X 27 2 2 4 2" xfId="34290" xr:uid="{00000000-0005-0000-0000-00006C7C0000}"/>
    <cellStyle name="SAPBEXHLevel3X 27 2 3" xfId="7729" xr:uid="{00000000-0005-0000-0000-00006D7C0000}"/>
    <cellStyle name="SAPBEXHLevel3X 27 2 3 2" xfId="10497" xr:uid="{00000000-0005-0000-0000-00006E7C0000}"/>
    <cellStyle name="SAPBEXHLevel3X 27 2 3 2 2" xfId="23668" xr:uid="{00000000-0005-0000-0000-00006F7C0000}"/>
    <cellStyle name="SAPBEXHLevel3X 27 2 3 2 2 2" xfId="36419" xr:uid="{00000000-0005-0000-0000-0000707C0000}"/>
    <cellStyle name="SAPBEXHLevel3X 27 2 3 3" xfId="21541" xr:uid="{00000000-0005-0000-0000-0000717C0000}"/>
    <cellStyle name="SAPBEXHLevel3X 27 2 3 3 2" xfId="34292" xr:uid="{00000000-0005-0000-0000-0000727C0000}"/>
    <cellStyle name="SAPBEXHLevel3X 27 2 4" xfId="10500" xr:uid="{00000000-0005-0000-0000-0000737C0000}"/>
    <cellStyle name="SAPBEXHLevel3X 27 2 4 2" xfId="23671" xr:uid="{00000000-0005-0000-0000-0000747C0000}"/>
    <cellStyle name="SAPBEXHLevel3X 27 2 4 2 2" xfId="36422" xr:uid="{00000000-0005-0000-0000-0000757C0000}"/>
    <cellStyle name="SAPBEXHLevel3X 27 2 5" xfId="21538" xr:uid="{00000000-0005-0000-0000-0000767C0000}"/>
    <cellStyle name="SAPBEXHLevel3X 27 2 5 2" xfId="34289" xr:uid="{00000000-0005-0000-0000-0000777C0000}"/>
    <cellStyle name="SAPBEXHLevel3X 27 3" xfId="7730" xr:uid="{00000000-0005-0000-0000-0000787C0000}"/>
    <cellStyle name="SAPBEXHLevel3X 27 3 2" xfId="10496" xr:uid="{00000000-0005-0000-0000-0000797C0000}"/>
    <cellStyle name="SAPBEXHLevel3X 27 3 2 2" xfId="23667" xr:uid="{00000000-0005-0000-0000-00007A7C0000}"/>
    <cellStyle name="SAPBEXHLevel3X 27 3 2 2 2" xfId="36418" xr:uid="{00000000-0005-0000-0000-00007B7C0000}"/>
    <cellStyle name="SAPBEXHLevel3X 27 3 3" xfId="21542" xr:uid="{00000000-0005-0000-0000-00007C7C0000}"/>
    <cellStyle name="SAPBEXHLevel3X 27 3 3 2" xfId="34293" xr:uid="{00000000-0005-0000-0000-00007D7C0000}"/>
    <cellStyle name="SAPBEXHLevel3X 27 4" xfId="10501" xr:uid="{00000000-0005-0000-0000-00007E7C0000}"/>
    <cellStyle name="SAPBEXHLevel3X 27 4 2" xfId="23672" xr:uid="{00000000-0005-0000-0000-00007F7C0000}"/>
    <cellStyle name="SAPBEXHLevel3X 27 4 2 2" xfId="36423" xr:uid="{00000000-0005-0000-0000-0000807C0000}"/>
    <cellStyle name="SAPBEXHLevel3X 27 5" xfId="21537" xr:uid="{00000000-0005-0000-0000-0000817C0000}"/>
    <cellStyle name="SAPBEXHLevel3X 27 5 2" xfId="34288" xr:uid="{00000000-0005-0000-0000-0000827C0000}"/>
    <cellStyle name="SAPBEXHLevel3X 28" xfId="7731" xr:uid="{00000000-0005-0000-0000-0000837C0000}"/>
    <cellStyle name="SAPBEXHLevel3X 28 2" xfId="7732" xr:uid="{00000000-0005-0000-0000-0000847C0000}"/>
    <cellStyle name="SAPBEXHLevel3X 28 2 2" xfId="7733" xr:uid="{00000000-0005-0000-0000-0000857C0000}"/>
    <cellStyle name="SAPBEXHLevel3X 28 2 2 2" xfId="7734" xr:uid="{00000000-0005-0000-0000-0000867C0000}"/>
    <cellStyle name="SAPBEXHLevel3X 28 2 2 2 2" xfId="10492" xr:uid="{00000000-0005-0000-0000-0000877C0000}"/>
    <cellStyle name="SAPBEXHLevel3X 28 2 2 2 2 2" xfId="23663" xr:uid="{00000000-0005-0000-0000-0000887C0000}"/>
    <cellStyle name="SAPBEXHLevel3X 28 2 2 2 2 2 2" xfId="36414" xr:uid="{00000000-0005-0000-0000-0000897C0000}"/>
    <cellStyle name="SAPBEXHLevel3X 28 2 2 2 3" xfId="21546" xr:uid="{00000000-0005-0000-0000-00008A7C0000}"/>
    <cellStyle name="SAPBEXHLevel3X 28 2 2 2 3 2" xfId="34297" xr:uid="{00000000-0005-0000-0000-00008B7C0000}"/>
    <cellStyle name="SAPBEXHLevel3X 28 2 2 3" xfId="10493" xr:uid="{00000000-0005-0000-0000-00008C7C0000}"/>
    <cellStyle name="SAPBEXHLevel3X 28 2 2 3 2" xfId="23664" xr:uid="{00000000-0005-0000-0000-00008D7C0000}"/>
    <cellStyle name="SAPBEXHLevel3X 28 2 2 3 2 2" xfId="36415" xr:uid="{00000000-0005-0000-0000-00008E7C0000}"/>
    <cellStyle name="SAPBEXHLevel3X 28 2 2 4" xfId="21545" xr:uid="{00000000-0005-0000-0000-00008F7C0000}"/>
    <cellStyle name="SAPBEXHLevel3X 28 2 2 4 2" xfId="34296" xr:uid="{00000000-0005-0000-0000-0000907C0000}"/>
    <cellStyle name="SAPBEXHLevel3X 28 2 3" xfId="7735" xr:uid="{00000000-0005-0000-0000-0000917C0000}"/>
    <cellStyle name="SAPBEXHLevel3X 28 2 3 2" xfId="10491" xr:uid="{00000000-0005-0000-0000-0000927C0000}"/>
    <cellStyle name="SAPBEXHLevel3X 28 2 3 2 2" xfId="23662" xr:uid="{00000000-0005-0000-0000-0000937C0000}"/>
    <cellStyle name="SAPBEXHLevel3X 28 2 3 2 2 2" xfId="36413" xr:uid="{00000000-0005-0000-0000-0000947C0000}"/>
    <cellStyle name="SAPBEXHLevel3X 28 2 3 3" xfId="21547" xr:uid="{00000000-0005-0000-0000-0000957C0000}"/>
    <cellStyle name="SAPBEXHLevel3X 28 2 3 3 2" xfId="34298" xr:uid="{00000000-0005-0000-0000-0000967C0000}"/>
    <cellStyle name="SAPBEXHLevel3X 28 2 4" xfId="10494" xr:uid="{00000000-0005-0000-0000-0000977C0000}"/>
    <cellStyle name="SAPBEXHLevel3X 28 2 4 2" xfId="23665" xr:uid="{00000000-0005-0000-0000-0000987C0000}"/>
    <cellStyle name="SAPBEXHLevel3X 28 2 4 2 2" xfId="36416" xr:uid="{00000000-0005-0000-0000-0000997C0000}"/>
    <cellStyle name="SAPBEXHLevel3X 28 2 5" xfId="21544" xr:uid="{00000000-0005-0000-0000-00009A7C0000}"/>
    <cellStyle name="SAPBEXHLevel3X 28 2 5 2" xfId="34295" xr:uid="{00000000-0005-0000-0000-00009B7C0000}"/>
    <cellStyle name="SAPBEXHLevel3X 28 3" xfId="7736" xr:uid="{00000000-0005-0000-0000-00009C7C0000}"/>
    <cellStyle name="SAPBEXHLevel3X 28 3 2" xfId="10490" xr:uid="{00000000-0005-0000-0000-00009D7C0000}"/>
    <cellStyle name="SAPBEXHLevel3X 28 3 2 2" xfId="23661" xr:uid="{00000000-0005-0000-0000-00009E7C0000}"/>
    <cellStyle name="SAPBEXHLevel3X 28 3 2 2 2" xfId="36412" xr:uid="{00000000-0005-0000-0000-00009F7C0000}"/>
    <cellStyle name="SAPBEXHLevel3X 28 3 3" xfId="21548" xr:uid="{00000000-0005-0000-0000-0000A07C0000}"/>
    <cellStyle name="SAPBEXHLevel3X 28 3 3 2" xfId="34299" xr:uid="{00000000-0005-0000-0000-0000A17C0000}"/>
    <cellStyle name="SAPBEXHLevel3X 28 4" xfId="10495" xr:uid="{00000000-0005-0000-0000-0000A27C0000}"/>
    <cellStyle name="SAPBEXHLevel3X 28 4 2" xfId="23666" xr:uid="{00000000-0005-0000-0000-0000A37C0000}"/>
    <cellStyle name="SAPBEXHLevel3X 28 4 2 2" xfId="36417" xr:uid="{00000000-0005-0000-0000-0000A47C0000}"/>
    <cellStyle name="SAPBEXHLevel3X 28 5" xfId="21543" xr:uid="{00000000-0005-0000-0000-0000A57C0000}"/>
    <cellStyle name="SAPBEXHLevel3X 28 5 2" xfId="34294" xr:uid="{00000000-0005-0000-0000-0000A67C0000}"/>
    <cellStyle name="SAPBEXHLevel3X 29" xfId="7737" xr:uid="{00000000-0005-0000-0000-0000A77C0000}"/>
    <cellStyle name="SAPBEXHLevel3X 29 2" xfId="7738" xr:uid="{00000000-0005-0000-0000-0000A87C0000}"/>
    <cellStyle name="SAPBEXHLevel3X 29 2 2" xfId="7739" xr:uid="{00000000-0005-0000-0000-0000A97C0000}"/>
    <cellStyle name="SAPBEXHLevel3X 29 2 2 2" xfId="7740" xr:uid="{00000000-0005-0000-0000-0000AA7C0000}"/>
    <cellStyle name="SAPBEXHLevel3X 29 2 2 2 2" xfId="10486" xr:uid="{00000000-0005-0000-0000-0000AB7C0000}"/>
    <cellStyle name="SAPBEXHLevel3X 29 2 2 2 2 2" xfId="23657" xr:uid="{00000000-0005-0000-0000-0000AC7C0000}"/>
    <cellStyle name="SAPBEXHLevel3X 29 2 2 2 2 2 2" xfId="36408" xr:uid="{00000000-0005-0000-0000-0000AD7C0000}"/>
    <cellStyle name="SAPBEXHLevel3X 29 2 2 2 3" xfId="21552" xr:uid="{00000000-0005-0000-0000-0000AE7C0000}"/>
    <cellStyle name="SAPBEXHLevel3X 29 2 2 2 3 2" xfId="34303" xr:uid="{00000000-0005-0000-0000-0000AF7C0000}"/>
    <cellStyle name="SAPBEXHLevel3X 29 2 2 3" xfId="10487" xr:uid="{00000000-0005-0000-0000-0000B07C0000}"/>
    <cellStyle name="SAPBEXHLevel3X 29 2 2 3 2" xfId="23658" xr:uid="{00000000-0005-0000-0000-0000B17C0000}"/>
    <cellStyle name="SAPBEXHLevel3X 29 2 2 3 2 2" xfId="36409" xr:uid="{00000000-0005-0000-0000-0000B27C0000}"/>
    <cellStyle name="SAPBEXHLevel3X 29 2 2 4" xfId="21551" xr:uid="{00000000-0005-0000-0000-0000B37C0000}"/>
    <cellStyle name="SAPBEXHLevel3X 29 2 2 4 2" xfId="34302" xr:uid="{00000000-0005-0000-0000-0000B47C0000}"/>
    <cellStyle name="SAPBEXHLevel3X 29 2 3" xfId="7741" xr:uid="{00000000-0005-0000-0000-0000B57C0000}"/>
    <cellStyle name="SAPBEXHLevel3X 29 2 3 2" xfId="10485" xr:uid="{00000000-0005-0000-0000-0000B67C0000}"/>
    <cellStyle name="SAPBEXHLevel3X 29 2 3 2 2" xfId="23656" xr:uid="{00000000-0005-0000-0000-0000B77C0000}"/>
    <cellStyle name="SAPBEXHLevel3X 29 2 3 2 2 2" xfId="36407" xr:uid="{00000000-0005-0000-0000-0000B87C0000}"/>
    <cellStyle name="SAPBEXHLevel3X 29 2 3 3" xfId="21553" xr:uid="{00000000-0005-0000-0000-0000B97C0000}"/>
    <cellStyle name="SAPBEXHLevel3X 29 2 3 3 2" xfId="34304" xr:uid="{00000000-0005-0000-0000-0000BA7C0000}"/>
    <cellStyle name="SAPBEXHLevel3X 29 2 4" xfId="10488" xr:uid="{00000000-0005-0000-0000-0000BB7C0000}"/>
    <cellStyle name="SAPBEXHLevel3X 29 2 4 2" xfId="23659" xr:uid="{00000000-0005-0000-0000-0000BC7C0000}"/>
    <cellStyle name="SAPBEXHLevel3X 29 2 4 2 2" xfId="36410" xr:uid="{00000000-0005-0000-0000-0000BD7C0000}"/>
    <cellStyle name="SAPBEXHLevel3X 29 2 5" xfId="21550" xr:uid="{00000000-0005-0000-0000-0000BE7C0000}"/>
    <cellStyle name="SAPBEXHLevel3X 29 2 5 2" xfId="34301" xr:uid="{00000000-0005-0000-0000-0000BF7C0000}"/>
    <cellStyle name="SAPBEXHLevel3X 29 3" xfId="7742" xr:uid="{00000000-0005-0000-0000-0000C07C0000}"/>
    <cellStyle name="SAPBEXHLevel3X 29 3 2" xfId="10484" xr:uid="{00000000-0005-0000-0000-0000C17C0000}"/>
    <cellStyle name="SAPBEXHLevel3X 29 3 2 2" xfId="23655" xr:uid="{00000000-0005-0000-0000-0000C27C0000}"/>
    <cellStyle name="SAPBEXHLevel3X 29 3 2 2 2" xfId="36406" xr:uid="{00000000-0005-0000-0000-0000C37C0000}"/>
    <cellStyle name="SAPBEXHLevel3X 29 3 3" xfId="21554" xr:uid="{00000000-0005-0000-0000-0000C47C0000}"/>
    <cellStyle name="SAPBEXHLevel3X 29 3 3 2" xfId="34305" xr:uid="{00000000-0005-0000-0000-0000C57C0000}"/>
    <cellStyle name="SAPBEXHLevel3X 29 4" xfId="10489" xr:uid="{00000000-0005-0000-0000-0000C67C0000}"/>
    <cellStyle name="SAPBEXHLevel3X 29 4 2" xfId="23660" xr:uid="{00000000-0005-0000-0000-0000C77C0000}"/>
    <cellStyle name="SAPBEXHLevel3X 29 4 2 2" xfId="36411" xr:uid="{00000000-0005-0000-0000-0000C87C0000}"/>
    <cellStyle name="SAPBEXHLevel3X 29 5" xfId="21549" xr:uid="{00000000-0005-0000-0000-0000C97C0000}"/>
    <cellStyle name="SAPBEXHLevel3X 29 5 2" xfId="34300" xr:uid="{00000000-0005-0000-0000-0000CA7C0000}"/>
    <cellStyle name="SAPBEXHLevel3X 3" xfId="7743" xr:uid="{00000000-0005-0000-0000-0000CB7C0000}"/>
    <cellStyle name="SAPBEXHLevel3X 3 2" xfId="7744" xr:uid="{00000000-0005-0000-0000-0000CC7C0000}"/>
    <cellStyle name="SAPBEXHLevel3X 3 2 2" xfId="7745" xr:uid="{00000000-0005-0000-0000-0000CD7C0000}"/>
    <cellStyle name="SAPBEXHLevel3X 3 2 2 2" xfId="7746" xr:uid="{00000000-0005-0000-0000-0000CE7C0000}"/>
    <cellStyle name="SAPBEXHLevel3X 3 2 2 2 2" xfId="7747" xr:uid="{00000000-0005-0000-0000-0000CF7C0000}"/>
    <cellStyle name="SAPBEXHLevel3X 3 2 2 2 2 2" xfId="10479" xr:uid="{00000000-0005-0000-0000-0000D07C0000}"/>
    <cellStyle name="SAPBEXHLevel3X 3 2 2 2 2 2 2" xfId="23650" xr:uid="{00000000-0005-0000-0000-0000D17C0000}"/>
    <cellStyle name="SAPBEXHLevel3X 3 2 2 2 2 2 2 2" xfId="36401" xr:uid="{00000000-0005-0000-0000-0000D27C0000}"/>
    <cellStyle name="SAPBEXHLevel3X 3 2 2 2 2 3" xfId="21559" xr:uid="{00000000-0005-0000-0000-0000D37C0000}"/>
    <cellStyle name="SAPBEXHLevel3X 3 2 2 2 2 3 2" xfId="34310" xr:uid="{00000000-0005-0000-0000-0000D47C0000}"/>
    <cellStyle name="SAPBEXHLevel3X 3 2 2 2 3" xfId="10480" xr:uid="{00000000-0005-0000-0000-0000D57C0000}"/>
    <cellStyle name="SAPBEXHLevel3X 3 2 2 2 3 2" xfId="23651" xr:uid="{00000000-0005-0000-0000-0000D67C0000}"/>
    <cellStyle name="SAPBEXHLevel3X 3 2 2 2 3 2 2" xfId="36402" xr:uid="{00000000-0005-0000-0000-0000D77C0000}"/>
    <cellStyle name="SAPBEXHLevel3X 3 2 2 2 4" xfId="21558" xr:uid="{00000000-0005-0000-0000-0000D87C0000}"/>
    <cellStyle name="SAPBEXHLevel3X 3 2 2 2 4 2" xfId="34309" xr:uid="{00000000-0005-0000-0000-0000D97C0000}"/>
    <cellStyle name="SAPBEXHLevel3X 3 2 2 3" xfId="7748" xr:uid="{00000000-0005-0000-0000-0000DA7C0000}"/>
    <cellStyle name="SAPBEXHLevel3X 3 2 2 3 2" xfId="10478" xr:uid="{00000000-0005-0000-0000-0000DB7C0000}"/>
    <cellStyle name="SAPBEXHLevel3X 3 2 2 3 2 2" xfId="23649" xr:uid="{00000000-0005-0000-0000-0000DC7C0000}"/>
    <cellStyle name="SAPBEXHLevel3X 3 2 2 3 2 2 2" xfId="36400" xr:uid="{00000000-0005-0000-0000-0000DD7C0000}"/>
    <cellStyle name="SAPBEXHLevel3X 3 2 2 3 3" xfId="21560" xr:uid="{00000000-0005-0000-0000-0000DE7C0000}"/>
    <cellStyle name="SAPBEXHLevel3X 3 2 2 3 3 2" xfId="34311" xr:uid="{00000000-0005-0000-0000-0000DF7C0000}"/>
    <cellStyle name="SAPBEXHLevel3X 3 2 2 4" xfId="7749" xr:uid="{00000000-0005-0000-0000-0000E07C0000}"/>
    <cellStyle name="SAPBEXHLevel3X 3 2 2 4 2" xfId="10477" xr:uid="{00000000-0005-0000-0000-0000E17C0000}"/>
    <cellStyle name="SAPBEXHLevel3X 3 2 2 4 2 2" xfId="23648" xr:uid="{00000000-0005-0000-0000-0000E27C0000}"/>
    <cellStyle name="SAPBEXHLevel3X 3 2 2 4 2 2 2" xfId="36399" xr:uid="{00000000-0005-0000-0000-0000E37C0000}"/>
    <cellStyle name="SAPBEXHLevel3X 3 2 2 4 3" xfId="21561" xr:uid="{00000000-0005-0000-0000-0000E47C0000}"/>
    <cellStyle name="SAPBEXHLevel3X 3 2 2 4 3 2" xfId="34312" xr:uid="{00000000-0005-0000-0000-0000E57C0000}"/>
    <cellStyle name="SAPBEXHLevel3X 3 2 2 5" xfId="10481" xr:uid="{00000000-0005-0000-0000-0000E67C0000}"/>
    <cellStyle name="SAPBEXHLevel3X 3 2 2 5 2" xfId="23652" xr:uid="{00000000-0005-0000-0000-0000E77C0000}"/>
    <cellStyle name="SAPBEXHLevel3X 3 2 2 5 2 2" xfId="36403" xr:uid="{00000000-0005-0000-0000-0000E87C0000}"/>
    <cellStyle name="SAPBEXHLevel3X 3 2 2 6" xfId="21557" xr:uid="{00000000-0005-0000-0000-0000E97C0000}"/>
    <cellStyle name="SAPBEXHLevel3X 3 2 2 6 2" xfId="34308" xr:uid="{00000000-0005-0000-0000-0000EA7C0000}"/>
    <cellStyle name="SAPBEXHLevel3X 3 2 3" xfId="7750" xr:uid="{00000000-0005-0000-0000-0000EB7C0000}"/>
    <cellStyle name="SAPBEXHLevel3X 3 2 3 2" xfId="7751" xr:uid="{00000000-0005-0000-0000-0000EC7C0000}"/>
    <cellStyle name="SAPBEXHLevel3X 3 2 3 2 2" xfId="10475" xr:uid="{00000000-0005-0000-0000-0000ED7C0000}"/>
    <cellStyle name="SAPBEXHLevel3X 3 2 3 2 2 2" xfId="23646" xr:uid="{00000000-0005-0000-0000-0000EE7C0000}"/>
    <cellStyle name="SAPBEXHLevel3X 3 2 3 2 2 2 2" xfId="36397" xr:uid="{00000000-0005-0000-0000-0000EF7C0000}"/>
    <cellStyle name="SAPBEXHLevel3X 3 2 3 2 3" xfId="21563" xr:uid="{00000000-0005-0000-0000-0000F07C0000}"/>
    <cellStyle name="SAPBEXHLevel3X 3 2 3 2 3 2" xfId="34314" xr:uid="{00000000-0005-0000-0000-0000F17C0000}"/>
    <cellStyle name="SAPBEXHLevel3X 3 2 3 3" xfId="10476" xr:uid="{00000000-0005-0000-0000-0000F27C0000}"/>
    <cellStyle name="SAPBEXHLevel3X 3 2 3 3 2" xfId="23647" xr:uid="{00000000-0005-0000-0000-0000F37C0000}"/>
    <cellStyle name="SAPBEXHLevel3X 3 2 3 3 2 2" xfId="36398" xr:uid="{00000000-0005-0000-0000-0000F47C0000}"/>
    <cellStyle name="SAPBEXHLevel3X 3 2 3 4" xfId="21562" xr:uid="{00000000-0005-0000-0000-0000F57C0000}"/>
    <cellStyle name="SAPBEXHLevel3X 3 2 3 4 2" xfId="34313" xr:uid="{00000000-0005-0000-0000-0000F67C0000}"/>
    <cellStyle name="SAPBEXHLevel3X 3 2 4" xfId="7752" xr:uid="{00000000-0005-0000-0000-0000F77C0000}"/>
    <cellStyle name="SAPBEXHLevel3X 3 2 4 2" xfId="10474" xr:uid="{00000000-0005-0000-0000-0000F87C0000}"/>
    <cellStyle name="SAPBEXHLevel3X 3 2 4 2 2" xfId="23645" xr:uid="{00000000-0005-0000-0000-0000F97C0000}"/>
    <cellStyle name="SAPBEXHLevel3X 3 2 4 2 2 2" xfId="36396" xr:uid="{00000000-0005-0000-0000-0000FA7C0000}"/>
    <cellStyle name="SAPBEXHLevel3X 3 2 4 3" xfId="21564" xr:uid="{00000000-0005-0000-0000-0000FB7C0000}"/>
    <cellStyle name="SAPBEXHLevel3X 3 2 4 3 2" xfId="34315" xr:uid="{00000000-0005-0000-0000-0000FC7C0000}"/>
    <cellStyle name="SAPBEXHLevel3X 3 2 5" xfId="10482" xr:uid="{00000000-0005-0000-0000-0000FD7C0000}"/>
    <cellStyle name="SAPBEXHLevel3X 3 2 5 2" xfId="23653" xr:uid="{00000000-0005-0000-0000-0000FE7C0000}"/>
    <cellStyle name="SAPBEXHLevel3X 3 2 5 2 2" xfId="36404" xr:uid="{00000000-0005-0000-0000-0000FF7C0000}"/>
    <cellStyle name="SAPBEXHLevel3X 3 2 6" xfId="21556" xr:uid="{00000000-0005-0000-0000-0000007D0000}"/>
    <cellStyle name="SAPBEXHLevel3X 3 2 6 2" xfId="34307" xr:uid="{00000000-0005-0000-0000-0000017D0000}"/>
    <cellStyle name="SAPBEXHLevel3X 3 3" xfId="7753" xr:uid="{00000000-0005-0000-0000-0000027D0000}"/>
    <cellStyle name="SAPBEXHLevel3X 3 3 2" xfId="7754" xr:uid="{00000000-0005-0000-0000-0000037D0000}"/>
    <cellStyle name="SAPBEXHLevel3X 3 3 2 2" xfId="7755" xr:uid="{00000000-0005-0000-0000-0000047D0000}"/>
    <cellStyle name="SAPBEXHLevel3X 3 3 2 2 2" xfId="7756" xr:uid="{00000000-0005-0000-0000-0000057D0000}"/>
    <cellStyle name="SAPBEXHLevel3X 3 3 2 2 2 2" xfId="10470" xr:uid="{00000000-0005-0000-0000-0000067D0000}"/>
    <cellStyle name="SAPBEXHLevel3X 3 3 2 2 2 2 2" xfId="23641" xr:uid="{00000000-0005-0000-0000-0000077D0000}"/>
    <cellStyle name="SAPBEXHLevel3X 3 3 2 2 2 2 2 2" xfId="36392" xr:uid="{00000000-0005-0000-0000-0000087D0000}"/>
    <cellStyle name="SAPBEXHLevel3X 3 3 2 2 2 3" xfId="21568" xr:uid="{00000000-0005-0000-0000-0000097D0000}"/>
    <cellStyle name="SAPBEXHLevel3X 3 3 2 2 2 3 2" xfId="34319" xr:uid="{00000000-0005-0000-0000-00000A7D0000}"/>
    <cellStyle name="SAPBEXHLevel3X 3 3 2 2 3" xfId="10471" xr:uid="{00000000-0005-0000-0000-00000B7D0000}"/>
    <cellStyle name="SAPBEXHLevel3X 3 3 2 2 3 2" xfId="23642" xr:uid="{00000000-0005-0000-0000-00000C7D0000}"/>
    <cellStyle name="SAPBEXHLevel3X 3 3 2 2 3 2 2" xfId="36393" xr:uid="{00000000-0005-0000-0000-00000D7D0000}"/>
    <cellStyle name="SAPBEXHLevel3X 3 3 2 2 4" xfId="21567" xr:uid="{00000000-0005-0000-0000-00000E7D0000}"/>
    <cellStyle name="SAPBEXHLevel3X 3 3 2 2 4 2" xfId="34318" xr:uid="{00000000-0005-0000-0000-00000F7D0000}"/>
    <cellStyle name="SAPBEXHLevel3X 3 3 2 3" xfId="7757" xr:uid="{00000000-0005-0000-0000-0000107D0000}"/>
    <cellStyle name="SAPBEXHLevel3X 3 3 2 3 2" xfId="10469" xr:uid="{00000000-0005-0000-0000-0000117D0000}"/>
    <cellStyle name="SAPBEXHLevel3X 3 3 2 3 2 2" xfId="23640" xr:uid="{00000000-0005-0000-0000-0000127D0000}"/>
    <cellStyle name="SAPBEXHLevel3X 3 3 2 3 2 2 2" xfId="36391" xr:uid="{00000000-0005-0000-0000-0000137D0000}"/>
    <cellStyle name="SAPBEXHLevel3X 3 3 2 3 3" xfId="21569" xr:uid="{00000000-0005-0000-0000-0000147D0000}"/>
    <cellStyle name="SAPBEXHLevel3X 3 3 2 3 3 2" xfId="34320" xr:uid="{00000000-0005-0000-0000-0000157D0000}"/>
    <cellStyle name="SAPBEXHLevel3X 3 3 2 4" xfId="10472" xr:uid="{00000000-0005-0000-0000-0000167D0000}"/>
    <cellStyle name="SAPBEXHLevel3X 3 3 2 4 2" xfId="23643" xr:uid="{00000000-0005-0000-0000-0000177D0000}"/>
    <cellStyle name="SAPBEXHLevel3X 3 3 2 4 2 2" xfId="36394" xr:uid="{00000000-0005-0000-0000-0000187D0000}"/>
    <cellStyle name="SAPBEXHLevel3X 3 3 2 5" xfId="21566" xr:uid="{00000000-0005-0000-0000-0000197D0000}"/>
    <cellStyle name="SAPBEXHLevel3X 3 3 2 5 2" xfId="34317" xr:uid="{00000000-0005-0000-0000-00001A7D0000}"/>
    <cellStyle name="SAPBEXHLevel3X 3 3 3" xfId="7758" xr:uid="{00000000-0005-0000-0000-00001B7D0000}"/>
    <cellStyle name="SAPBEXHLevel3X 3 3 3 2" xfId="10468" xr:uid="{00000000-0005-0000-0000-00001C7D0000}"/>
    <cellStyle name="SAPBEXHLevel3X 3 3 3 2 2" xfId="23639" xr:uid="{00000000-0005-0000-0000-00001D7D0000}"/>
    <cellStyle name="SAPBEXHLevel3X 3 3 3 2 2 2" xfId="36390" xr:uid="{00000000-0005-0000-0000-00001E7D0000}"/>
    <cellStyle name="SAPBEXHLevel3X 3 3 3 3" xfId="21570" xr:uid="{00000000-0005-0000-0000-00001F7D0000}"/>
    <cellStyle name="SAPBEXHLevel3X 3 3 3 3 2" xfId="34321" xr:uid="{00000000-0005-0000-0000-0000207D0000}"/>
    <cellStyle name="SAPBEXHLevel3X 3 3 4" xfId="7759" xr:uid="{00000000-0005-0000-0000-0000217D0000}"/>
    <cellStyle name="SAPBEXHLevel3X 3 3 4 2" xfId="10467" xr:uid="{00000000-0005-0000-0000-0000227D0000}"/>
    <cellStyle name="SAPBEXHLevel3X 3 3 4 2 2" xfId="23638" xr:uid="{00000000-0005-0000-0000-0000237D0000}"/>
    <cellStyle name="SAPBEXHLevel3X 3 3 4 2 2 2" xfId="36389" xr:uid="{00000000-0005-0000-0000-0000247D0000}"/>
    <cellStyle name="SAPBEXHLevel3X 3 3 4 3" xfId="21571" xr:uid="{00000000-0005-0000-0000-0000257D0000}"/>
    <cellStyle name="SAPBEXHLevel3X 3 3 4 3 2" xfId="34322" xr:uid="{00000000-0005-0000-0000-0000267D0000}"/>
    <cellStyle name="SAPBEXHLevel3X 3 3 5" xfId="10473" xr:uid="{00000000-0005-0000-0000-0000277D0000}"/>
    <cellStyle name="SAPBEXHLevel3X 3 3 5 2" xfId="23644" xr:uid="{00000000-0005-0000-0000-0000287D0000}"/>
    <cellStyle name="SAPBEXHLevel3X 3 3 5 2 2" xfId="36395" xr:uid="{00000000-0005-0000-0000-0000297D0000}"/>
    <cellStyle name="SAPBEXHLevel3X 3 3 6" xfId="21565" xr:uid="{00000000-0005-0000-0000-00002A7D0000}"/>
    <cellStyle name="SAPBEXHLevel3X 3 3 6 2" xfId="34316" xr:uid="{00000000-0005-0000-0000-00002B7D0000}"/>
    <cellStyle name="SAPBEXHLevel3X 3 4" xfId="7760" xr:uid="{00000000-0005-0000-0000-00002C7D0000}"/>
    <cellStyle name="SAPBEXHLevel3X 3 4 2" xfId="7761" xr:uid="{00000000-0005-0000-0000-00002D7D0000}"/>
    <cellStyle name="SAPBEXHLevel3X 3 4 2 2" xfId="7762" xr:uid="{00000000-0005-0000-0000-00002E7D0000}"/>
    <cellStyle name="SAPBEXHLevel3X 3 4 2 2 2" xfId="7763" xr:uid="{00000000-0005-0000-0000-00002F7D0000}"/>
    <cellStyle name="SAPBEXHLevel3X 3 4 2 2 2 2" xfId="10463" xr:uid="{00000000-0005-0000-0000-0000307D0000}"/>
    <cellStyle name="SAPBEXHLevel3X 3 4 2 2 2 2 2" xfId="23634" xr:uid="{00000000-0005-0000-0000-0000317D0000}"/>
    <cellStyle name="SAPBEXHLevel3X 3 4 2 2 2 2 2 2" xfId="36385" xr:uid="{00000000-0005-0000-0000-0000327D0000}"/>
    <cellStyle name="SAPBEXHLevel3X 3 4 2 2 2 3" xfId="21575" xr:uid="{00000000-0005-0000-0000-0000337D0000}"/>
    <cellStyle name="SAPBEXHLevel3X 3 4 2 2 2 3 2" xfId="34326" xr:uid="{00000000-0005-0000-0000-0000347D0000}"/>
    <cellStyle name="SAPBEXHLevel3X 3 4 2 2 3" xfId="10464" xr:uid="{00000000-0005-0000-0000-0000357D0000}"/>
    <cellStyle name="SAPBEXHLevel3X 3 4 2 2 3 2" xfId="23635" xr:uid="{00000000-0005-0000-0000-0000367D0000}"/>
    <cellStyle name="SAPBEXHLevel3X 3 4 2 2 3 2 2" xfId="36386" xr:uid="{00000000-0005-0000-0000-0000377D0000}"/>
    <cellStyle name="SAPBEXHLevel3X 3 4 2 2 4" xfId="21574" xr:uid="{00000000-0005-0000-0000-0000387D0000}"/>
    <cellStyle name="SAPBEXHLevel3X 3 4 2 2 4 2" xfId="34325" xr:uid="{00000000-0005-0000-0000-0000397D0000}"/>
    <cellStyle name="SAPBEXHLevel3X 3 4 2 3" xfId="7764" xr:uid="{00000000-0005-0000-0000-00003A7D0000}"/>
    <cellStyle name="SAPBEXHLevel3X 3 4 2 3 2" xfId="10462" xr:uid="{00000000-0005-0000-0000-00003B7D0000}"/>
    <cellStyle name="SAPBEXHLevel3X 3 4 2 3 2 2" xfId="23633" xr:uid="{00000000-0005-0000-0000-00003C7D0000}"/>
    <cellStyle name="SAPBEXHLevel3X 3 4 2 3 2 2 2" xfId="36384" xr:uid="{00000000-0005-0000-0000-00003D7D0000}"/>
    <cellStyle name="SAPBEXHLevel3X 3 4 2 3 3" xfId="21576" xr:uid="{00000000-0005-0000-0000-00003E7D0000}"/>
    <cellStyle name="SAPBEXHLevel3X 3 4 2 3 3 2" xfId="34327" xr:uid="{00000000-0005-0000-0000-00003F7D0000}"/>
    <cellStyle name="SAPBEXHLevel3X 3 4 2 4" xfId="10465" xr:uid="{00000000-0005-0000-0000-0000407D0000}"/>
    <cellStyle name="SAPBEXHLevel3X 3 4 2 4 2" xfId="23636" xr:uid="{00000000-0005-0000-0000-0000417D0000}"/>
    <cellStyle name="SAPBEXHLevel3X 3 4 2 4 2 2" xfId="36387" xr:uid="{00000000-0005-0000-0000-0000427D0000}"/>
    <cellStyle name="SAPBEXHLevel3X 3 4 2 5" xfId="21573" xr:uid="{00000000-0005-0000-0000-0000437D0000}"/>
    <cellStyle name="SAPBEXHLevel3X 3 4 2 5 2" xfId="34324" xr:uid="{00000000-0005-0000-0000-0000447D0000}"/>
    <cellStyle name="SAPBEXHLevel3X 3 4 3" xfId="7765" xr:uid="{00000000-0005-0000-0000-0000457D0000}"/>
    <cellStyle name="SAPBEXHLevel3X 3 4 3 2" xfId="10461" xr:uid="{00000000-0005-0000-0000-0000467D0000}"/>
    <cellStyle name="SAPBEXHLevel3X 3 4 3 2 2" xfId="23632" xr:uid="{00000000-0005-0000-0000-0000477D0000}"/>
    <cellStyle name="SAPBEXHLevel3X 3 4 3 2 2 2" xfId="36383" xr:uid="{00000000-0005-0000-0000-0000487D0000}"/>
    <cellStyle name="SAPBEXHLevel3X 3 4 3 3" xfId="21577" xr:uid="{00000000-0005-0000-0000-0000497D0000}"/>
    <cellStyle name="SAPBEXHLevel3X 3 4 3 3 2" xfId="34328" xr:uid="{00000000-0005-0000-0000-00004A7D0000}"/>
    <cellStyle name="SAPBEXHLevel3X 3 4 4" xfId="7766" xr:uid="{00000000-0005-0000-0000-00004B7D0000}"/>
    <cellStyle name="SAPBEXHLevel3X 3 4 4 2" xfId="10460" xr:uid="{00000000-0005-0000-0000-00004C7D0000}"/>
    <cellStyle name="SAPBEXHLevel3X 3 4 4 2 2" xfId="23631" xr:uid="{00000000-0005-0000-0000-00004D7D0000}"/>
    <cellStyle name="SAPBEXHLevel3X 3 4 4 2 2 2" xfId="36382" xr:uid="{00000000-0005-0000-0000-00004E7D0000}"/>
    <cellStyle name="SAPBEXHLevel3X 3 4 4 3" xfId="21578" xr:uid="{00000000-0005-0000-0000-00004F7D0000}"/>
    <cellStyle name="SAPBEXHLevel3X 3 4 4 3 2" xfId="34329" xr:uid="{00000000-0005-0000-0000-0000507D0000}"/>
    <cellStyle name="SAPBEXHLevel3X 3 4 5" xfId="10466" xr:uid="{00000000-0005-0000-0000-0000517D0000}"/>
    <cellStyle name="SAPBEXHLevel3X 3 4 5 2" xfId="23637" xr:uid="{00000000-0005-0000-0000-0000527D0000}"/>
    <cellStyle name="SAPBEXHLevel3X 3 4 5 2 2" xfId="36388" xr:uid="{00000000-0005-0000-0000-0000537D0000}"/>
    <cellStyle name="SAPBEXHLevel3X 3 4 6" xfId="21572" xr:uid="{00000000-0005-0000-0000-0000547D0000}"/>
    <cellStyle name="SAPBEXHLevel3X 3 4 6 2" xfId="34323" xr:uid="{00000000-0005-0000-0000-0000557D0000}"/>
    <cellStyle name="SAPBEXHLevel3X 3 5" xfId="7767" xr:uid="{00000000-0005-0000-0000-0000567D0000}"/>
    <cellStyle name="SAPBEXHLevel3X 3 5 2" xfId="7768" xr:uid="{00000000-0005-0000-0000-0000577D0000}"/>
    <cellStyle name="SAPBEXHLevel3X 3 5 2 2" xfId="7769" xr:uid="{00000000-0005-0000-0000-0000587D0000}"/>
    <cellStyle name="SAPBEXHLevel3X 3 5 2 2 2" xfId="10457" xr:uid="{00000000-0005-0000-0000-0000597D0000}"/>
    <cellStyle name="SAPBEXHLevel3X 3 5 2 2 2 2" xfId="23628" xr:uid="{00000000-0005-0000-0000-00005A7D0000}"/>
    <cellStyle name="SAPBEXHLevel3X 3 5 2 2 2 2 2" xfId="36379" xr:uid="{00000000-0005-0000-0000-00005B7D0000}"/>
    <cellStyle name="SAPBEXHLevel3X 3 5 2 2 3" xfId="21581" xr:uid="{00000000-0005-0000-0000-00005C7D0000}"/>
    <cellStyle name="SAPBEXHLevel3X 3 5 2 2 3 2" xfId="34332" xr:uid="{00000000-0005-0000-0000-00005D7D0000}"/>
    <cellStyle name="SAPBEXHLevel3X 3 5 2 3" xfId="10458" xr:uid="{00000000-0005-0000-0000-00005E7D0000}"/>
    <cellStyle name="SAPBEXHLevel3X 3 5 2 3 2" xfId="23629" xr:uid="{00000000-0005-0000-0000-00005F7D0000}"/>
    <cellStyle name="SAPBEXHLevel3X 3 5 2 3 2 2" xfId="36380" xr:uid="{00000000-0005-0000-0000-0000607D0000}"/>
    <cellStyle name="SAPBEXHLevel3X 3 5 2 4" xfId="21580" xr:uid="{00000000-0005-0000-0000-0000617D0000}"/>
    <cellStyle name="SAPBEXHLevel3X 3 5 2 4 2" xfId="34331" xr:uid="{00000000-0005-0000-0000-0000627D0000}"/>
    <cellStyle name="SAPBEXHLevel3X 3 5 3" xfId="7770" xr:uid="{00000000-0005-0000-0000-0000637D0000}"/>
    <cellStyle name="SAPBEXHLevel3X 3 5 3 2" xfId="10456" xr:uid="{00000000-0005-0000-0000-0000647D0000}"/>
    <cellStyle name="SAPBEXHLevel3X 3 5 3 2 2" xfId="23627" xr:uid="{00000000-0005-0000-0000-0000657D0000}"/>
    <cellStyle name="SAPBEXHLevel3X 3 5 3 2 2 2" xfId="36378" xr:uid="{00000000-0005-0000-0000-0000667D0000}"/>
    <cellStyle name="SAPBEXHLevel3X 3 5 3 3" xfId="21582" xr:uid="{00000000-0005-0000-0000-0000677D0000}"/>
    <cellStyle name="SAPBEXHLevel3X 3 5 3 3 2" xfId="34333" xr:uid="{00000000-0005-0000-0000-0000687D0000}"/>
    <cellStyle name="SAPBEXHLevel3X 3 5 4" xfId="10459" xr:uid="{00000000-0005-0000-0000-0000697D0000}"/>
    <cellStyle name="SAPBEXHLevel3X 3 5 4 2" xfId="23630" xr:uid="{00000000-0005-0000-0000-00006A7D0000}"/>
    <cellStyle name="SAPBEXHLevel3X 3 5 4 2 2" xfId="36381" xr:uid="{00000000-0005-0000-0000-00006B7D0000}"/>
    <cellStyle name="SAPBEXHLevel3X 3 5 5" xfId="21579" xr:uid="{00000000-0005-0000-0000-00006C7D0000}"/>
    <cellStyle name="SAPBEXHLevel3X 3 5 5 2" xfId="34330" xr:uid="{00000000-0005-0000-0000-00006D7D0000}"/>
    <cellStyle name="SAPBEXHLevel3X 3 6" xfId="7771" xr:uid="{00000000-0005-0000-0000-00006E7D0000}"/>
    <cellStyle name="SAPBEXHLevel3X 3 6 2" xfId="10455" xr:uid="{00000000-0005-0000-0000-00006F7D0000}"/>
    <cellStyle name="SAPBEXHLevel3X 3 6 2 2" xfId="23626" xr:uid="{00000000-0005-0000-0000-0000707D0000}"/>
    <cellStyle name="SAPBEXHLevel3X 3 6 2 2 2" xfId="36377" xr:uid="{00000000-0005-0000-0000-0000717D0000}"/>
    <cellStyle name="SAPBEXHLevel3X 3 6 3" xfId="21583" xr:uid="{00000000-0005-0000-0000-0000727D0000}"/>
    <cellStyle name="SAPBEXHLevel3X 3 6 3 2" xfId="34334" xr:uid="{00000000-0005-0000-0000-0000737D0000}"/>
    <cellStyle name="SAPBEXHLevel3X 3 7" xfId="10483" xr:uid="{00000000-0005-0000-0000-0000747D0000}"/>
    <cellStyle name="SAPBEXHLevel3X 3 7 2" xfId="23654" xr:uid="{00000000-0005-0000-0000-0000757D0000}"/>
    <cellStyle name="SAPBEXHLevel3X 3 7 2 2" xfId="36405" xr:uid="{00000000-0005-0000-0000-0000767D0000}"/>
    <cellStyle name="SAPBEXHLevel3X 3 8" xfId="21555" xr:uid="{00000000-0005-0000-0000-0000777D0000}"/>
    <cellStyle name="SAPBEXHLevel3X 3 8 2" xfId="34306" xr:uid="{00000000-0005-0000-0000-0000787D0000}"/>
    <cellStyle name="SAPBEXHLevel3X 30" xfId="7772" xr:uid="{00000000-0005-0000-0000-0000797D0000}"/>
    <cellStyle name="SAPBEXHLevel3X 30 2" xfId="7773" xr:uid="{00000000-0005-0000-0000-00007A7D0000}"/>
    <cellStyle name="SAPBEXHLevel3X 30 2 2" xfId="7774" xr:uid="{00000000-0005-0000-0000-00007B7D0000}"/>
    <cellStyle name="SAPBEXHLevel3X 30 2 2 2" xfId="7775" xr:uid="{00000000-0005-0000-0000-00007C7D0000}"/>
    <cellStyle name="SAPBEXHLevel3X 30 2 2 2 2" xfId="10451" xr:uid="{00000000-0005-0000-0000-00007D7D0000}"/>
    <cellStyle name="SAPBEXHLevel3X 30 2 2 2 2 2" xfId="23622" xr:uid="{00000000-0005-0000-0000-00007E7D0000}"/>
    <cellStyle name="SAPBEXHLevel3X 30 2 2 2 2 2 2" xfId="36373" xr:uid="{00000000-0005-0000-0000-00007F7D0000}"/>
    <cellStyle name="SAPBEXHLevel3X 30 2 2 2 3" xfId="21587" xr:uid="{00000000-0005-0000-0000-0000807D0000}"/>
    <cellStyle name="SAPBEXHLevel3X 30 2 2 2 3 2" xfId="34338" xr:uid="{00000000-0005-0000-0000-0000817D0000}"/>
    <cellStyle name="SAPBEXHLevel3X 30 2 2 3" xfId="10452" xr:uid="{00000000-0005-0000-0000-0000827D0000}"/>
    <cellStyle name="SAPBEXHLevel3X 30 2 2 3 2" xfId="23623" xr:uid="{00000000-0005-0000-0000-0000837D0000}"/>
    <cellStyle name="SAPBEXHLevel3X 30 2 2 3 2 2" xfId="36374" xr:uid="{00000000-0005-0000-0000-0000847D0000}"/>
    <cellStyle name="SAPBEXHLevel3X 30 2 2 4" xfId="21586" xr:uid="{00000000-0005-0000-0000-0000857D0000}"/>
    <cellStyle name="SAPBEXHLevel3X 30 2 2 4 2" xfId="34337" xr:uid="{00000000-0005-0000-0000-0000867D0000}"/>
    <cellStyle name="SAPBEXHLevel3X 30 2 3" xfId="7776" xr:uid="{00000000-0005-0000-0000-0000877D0000}"/>
    <cellStyle name="SAPBEXHLevel3X 30 2 3 2" xfId="10450" xr:uid="{00000000-0005-0000-0000-0000887D0000}"/>
    <cellStyle name="SAPBEXHLevel3X 30 2 3 2 2" xfId="23621" xr:uid="{00000000-0005-0000-0000-0000897D0000}"/>
    <cellStyle name="SAPBEXHLevel3X 30 2 3 2 2 2" xfId="36372" xr:uid="{00000000-0005-0000-0000-00008A7D0000}"/>
    <cellStyle name="SAPBEXHLevel3X 30 2 3 3" xfId="21588" xr:uid="{00000000-0005-0000-0000-00008B7D0000}"/>
    <cellStyle name="SAPBEXHLevel3X 30 2 3 3 2" xfId="34339" xr:uid="{00000000-0005-0000-0000-00008C7D0000}"/>
    <cellStyle name="SAPBEXHLevel3X 30 2 4" xfId="10453" xr:uid="{00000000-0005-0000-0000-00008D7D0000}"/>
    <cellStyle name="SAPBEXHLevel3X 30 2 4 2" xfId="23624" xr:uid="{00000000-0005-0000-0000-00008E7D0000}"/>
    <cellStyle name="SAPBEXHLevel3X 30 2 4 2 2" xfId="36375" xr:uid="{00000000-0005-0000-0000-00008F7D0000}"/>
    <cellStyle name="SAPBEXHLevel3X 30 2 5" xfId="21585" xr:uid="{00000000-0005-0000-0000-0000907D0000}"/>
    <cellStyle name="SAPBEXHLevel3X 30 2 5 2" xfId="34336" xr:uid="{00000000-0005-0000-0000-0000917D0000}"/>
    <cellStyle name="SAPBEXHLevel3X 30 3" xfId="7777" xr:uid="{00000000-0005-0000-0000-0000927D0000}"/>
    <cellStyle name="SAPBEXHLevel3X 30 3 2" xfId="10449" xr:uid="{00000000-0005-0000-0000-0000937D0000}"/>
    <cellStyle name="SAPBEXHLevel3X 30 3 2 2" xfId="23620" xr:uid="{00000000-0005-0000-0000-0000947D0000}"/>
    <cellStyle name="SAPBEXHLevel3X 30 3 2 2 2" xfId="36371" xr:uid="{00000000-0005-0000-0000-0000957D0000}"/>
    <cellStyle name="SAPBEXHLevel3X 30 3 3" xfId="21589" xr:uid="{00000000-0005-0000-0000-0000967D0000}"/>
    <cellStyle name="SAPBEXHLevel3X 30 3 3 2" xfId="34340" xr:uid="{00000000-0005-0000-0000-0000977D0000}"/>
    <cellStyle name="SAPBEXHLevel3X 30 4" xfId="10454" xr:uid="{00000000-0005-0000-0000-0000987D0000}"/>
    <cellStyle name="SAPBEXHLevel3X 30 4 2" xfId="23625" xr:uid="{00000000-0005-0000-0000-0000997D0000}"/>
    <cellStyle name="SAPBEXHLevel3X 30 4 2 2" xfId="36376" xr:uid="{00000000-0005-0000-0000-00009A7D0000}"/>
    <cellStyle name="SAPBEXHLevel3X 30 5" xfId="21584" xr:uid="{00000000-0005-0000-0000-00009B7D0000}"/>
    <cellStyle name="SAPBEXHLevel3X 30 5 2" xfId="34335" xr:uid="{00000000-0005-0000-0000-00009C7D0000}"/>
    <cellStyle name="SAPBEXHLevel3X 31" xfId="7778" xr:uid="{00000000-0005-0000-0000-00009D7D0000}"/>
    <cellStyle name="SAPBEXHLevel3X 31 2" xfId="7779" xr:uid="{00000000-0005-0000-0000-00009E7D0000}"/>
    <cellStyle name="SAPBEXHLevel3X 31 2 2" xfId="7780" xr:uid="{00000000-0005-0000-0000-00009F7D0000}"/>
    <cellStyle name="SAPBEXHLevel3X 31 2 2 2" xfId="7781" xr:uid="{00000000-0005-0000-0000-0000A07D0000}"/>
    <cellStyle name="SAPBEXHLevel3X 31 2 2 2 2" xfId="10445" xr:uid="{00000000-0005-0000-0000-0000A17D0000}"/>
    <cellStyle name="SAPBEXHLevel3X 31 2 2 2 2 2" xfId="23616" xr:uid="{00000000-0005-0000-0000-0000A27D0000}"/>
    <cellStyle name="SAPBEXHLevel3X 31 2 2 2 2 2 2" xfId="36367" xr:uid="{00000000-0005-0000-0000-0000A37D0000}"/>
    <cellStyle name="SAPBEXHLevel3X 31 2 2 2 3" xfId="21593" xr:uid="{00000000-0005-0000-0000-0000A47D0000}"/>
    <cellStyle name="SAPBEXHLevel3X 31 2 2 2 3 2" xfId="34344" xr:uid="{00000000-0005-0000-0000-0000A57D0000}"/>
    <cellStyle name="SAPBEXHLevel3X 31 2 2 3" xfId="10446" xr:uid="{00000000-0005-0000-0000-0000A67D0000}"/>
    <cellStyle name="SAPBEXHLevel3X 31 2 2 3 2" xfId="23617" xr:uid="{00000000-0005-0000-0000-0000A77D0000}"/>
    <cellStyle name="SAPBEXHLevel3X 31 2 2 3 2 2" xfId="36368" xr:uid="{00000000-0005-0000-0000-0000A87D0000}"/>
    <cellStyle name="SAPBEXHLevel3X 31 2 2 4" xfId="21592" xr:uid="{00000000-0005-0000-0000-0000A97D0000}"/>
    <cellStyle name="SAPBEXHLevel3X 31 2 2 4 2" xfId="34343" xr:uid="{00000000-0005-0000-0000-0000AA7D0000}"/>
    <cellStyle name="SAPBEXHLevel3X 31 2 3" xfId="7782" xr:uid="{00000000-0005-0000-0000-0000AB7D0000}"/>
    <cellStyle name="SAPBEXHLevel3X 31 2 3 2" xfId="10444" xr:uid="{00000000-0005-0000-0000-0000AC7D0000}"/>
    <cellStyle name="SAPBEXHLevel3X 31 2 3 2 2" xfId="23615" xr:uid="{00000000-0005-0000-0000-0000AD7D0000}"/>
    <cellStyle name="SAPBEXHLevel3X 31 2 3 2 2 2" xfId="36366" xr:uid="{00000000-0005-0000-0000-0000AE7D0000}"/>
    <cellStyle name="SAPBEXHLevel3X 31 2 3 3" xfId="21594" xr:uid="{00000000-0005-0000-0000-0000AF7D0000}"/>
    <cellStyle name="SAPBEXHLevel3X 31 2 3 3 2" xfId="34345" xr:uid="{00000000-0005-0000-0000-0000B07D0000}"/>
    <cellStyle name="SAPBEXHLevel3X 31 2 4" xfId="10447" xr:uid="{00000000-0005-0000-0000-0000B17D0000}"/>
    <cellStyle name="SAPBEXHLevel3X 31 2 4 2" xfId="23618" xr:uid="{00000000-0005-0000-0000-0000B27D0000}"/>
    <cellStyle name="SAPBEXHLevel3X 31 2 4 2 2" xfId="36369" xr:uid="{00000000-0005-0000-0000-0000B37D0000}"/>
    <cellStyle name="SAPBEXHLevel3X 31 2 5" xfId="21591" xr:uid="{00000000-0005-0000-0000-0000B47D0000}"/>
    <cellStyle name="SAPBEXHLevel3X 31 2 5 2" xfId="34342" xr:uid="{00000000-0005-0000-0000-0000B57D0000}"/>
    <cellStyle name="SAPBEXHLevel3X 31 3" xfId="7783" xr:uid="{00000000-0005-0000-0000-0000B67D0000}"/>
    <cellStyle name="SAPBEXHLevel3X 31 3 2" xfId="10443" xr:uid="{00000000-0005-0000-0000-0000B77D0000}"/>
    <cellStyle name="SAPBEXHLevel3X 31 3 2 2" xfId="23614" xr:uid="{00000000-0005-0000-0000-0000B87D0000}"/>
    <cellStyle name="SAPBEXHLevel3X 31 3 2 2 2" xfId="36365" xr:uid="{00000000-0005-0000-0000-0000B97D0000}"/>
    <cellStyle name="SAPBEXHLevel3X 31 3 3" xfId="21595" xr:uid="{00000000-0005-0000-0000-0000BA7D0000}"/>
    <cellStyle name="SAPBEXHLevel3X 31 3 3 2" xfId="34346" xr:uid="{00000000-0005-0000-0000-0000BB7D0000}"/>
    <cellStyle name="SAPBEXHLevel3X 31 4" xfId="10448" xr:uid="{00000000-0005-0000-0000-0000BC7D0000}"/>
    <cellStyle name="SAPBEXHLevel3X 31 4 2" xfId="23619" xr:uid="{00000000-0005-0000-0000-0000BD7D0000}"/>
    <cellStyle name="SAPBEXHLevel3X 31 4 2 2" xfId="36370" xr:uid="{00000000-0005-0000-0000-0000BE7D0000}"/>
    <cellStyle name="SAPBEXHLevel3X 31 5" xfId="21590" xr:uid="{00000000-0005-0000-0000-0000BF7D0000}"/>
    <cellStyle name="SAPBEXHLevel3X 31 5 2" xfId="34341" xr:uid="{00000000-0005-0000-0000-0000C07D0000}"/>
    <cellStyle name="SAPBEXHLevel3X 32" xfId="7784" xr:uid="{00000000-0005-0000-0000-0000C17D0000}"/>
    <cellStyle name="SAPBEXHLevel3X 32 2" xfId="7785" xr:uid="{00000000-0005-0000-0000-0000C27D0000}"/>
    <cellStyle name="SAPBEXHLevel3X 32 2 2" xfId="7786" xr:uid="{00000000-0005-0000-0000-0000C37D0000}"/>
    <cellStyle name="SAPBEXHLevel3X 32 2 2 2" xfId="7787" xr:uid="{00000000-0005-0000-0000-0000C47D0000}"/>
    <cellStyle name="SAPBEXHLevel3X 32 2 2 2 2" xfId="10439" xr:uid="{00000000-0005-0000-0000-0000C57D0000}"/>
    <cellStyle name="SAPBEXHLevel3X 32 2 2 2 2 2" xfId="23610" xr:uid="{00000000-0005-0000-0000-0000C67D0000}"/>
    <cellStyle name="SAPBEXHLevel3X 32 2 2 2 2 2 2" xfId="36361" xr:uid="{00000000-0005-0000-0000-0000C77D0000}"/>
    <cellStyle name="SAPBEXHLevel3X 32 2 2 2 3" xfId="21599" xr:uid="{00000000-0005-0000-0000-0000C87D0000}"/>
    <cellStyle name="SAPBEXHLevel3X 32 2 2 2 3 2" xfId="34350" xr:uid="{00000000-0005-0000-0000-0000C97D0000}"/>
    <cellStyle name="SAPBEXHLevel3X 32 2 2 3" xfId="10440" xr:uid="{00000000-0005-0000-0000-0000CA7D0000}"/>
    <cellStyle name="SAPBEXHLevel3X 32 2 2 3 2" xfId="23611" xr:uid="{00000000-0005-0000-0000-0000CB7D0000}"/>
    <cellStyle name="SAPBEXHLevel3X 32 2 2 3 2 2" xfId="36362" xr:uid="{00000000-0005-0000-0000-0000CC7D0000}"/>
    <cellStyle name="SAPBEXHLevel3X 32 2 2 4" xfId="21598" xr:uid="{00000000-0005-0000-0000-0000CD7D0000}"/>
    <cellStyle name="SAPBEXHLevel3X 32 2 2 4 2" xfId="34349" xr:uid="{00000000-0005-0000-0000-0000CE7D0000}"/>
    <cellStyle name="SAPBEXHLevel3X 32 2 3" xfId="7788" xr:uid="{00000000-0005-0000-0000-0000CF7D0000}"/>
    <cellStyle name="SAPBEXHLevel3X 32 2 3 2" xfId="10438" xr:uid="{00000000-0005-0000-0000-0000D07D0000}"/>
    <cellStyle name="SAPBEXHLevel3X 32 2 3 2 2" xfId="23609" xr:uid="{00000000-0005-0000-0000-0000D17D0000}"/>
    <cellStyle name="SAPBEXHLevel3X 32 2 3 2 2 2" xfId="36360" xr:uid="{00000000-0005-0000-0000-0000D27D0000}"/>
    <cellStyle name="SAPBEXHLevel3X 32 2 3 3" xfId="21600" xr:uid="{00000000-0005-0000-0000-0000D37D0000}"/>
    <cellStyle name="SAPBEXHLevel3X 32 2 3 3 2" xfId="34351" xr:uid="{00000000-0005-0000-0000-0000D47D0000}"/>
    <cellStyle name="SAPBEXHLevel3X 32 2 4" xfId="10441" xr:uid="{00000000-0005-0000-0000-0000D57D0000}"/>
    <cellStyle name="SAPBEXHLevel3X 32 2 4 2" xfId="23612" xr:uid="{00000000-0005-0000-0000-0000D67D0000}"/>
    <cellStyle name="SAPBEXHLevel3X 32 2 4 2 2" xfId="36363" xr:uid="{00000000-0005-0000-0000-0000D77D0000}"/>
    <cellStyle name="SAPBEXHLevel3X 32 2 5" xfId="21597" xr:uid="{00000000-0005-0000-0000-0000D87D0000}"/>
    <cellStyle name="SAPBEXHLevel3X 32 2 5 2" xfId="34348" xr:uid="{00000000-0005-0000-0000-0000D97D0000}"/>
    <cellStyle name="SAPBEXHLevel3X 32 3" xfId="7789" xr:uid="{00000000-0005-0000-0000-0000DA7D0000}"/>
    <cellStyle name="SAPBEXHLevel3X 32 3 2" xfId="10437" xr:uid="{00000000-0005-0000-0000-0000DB7D0000}"/>
    <cellStyle name="SAPBEXHLevel3X 32 3 2 2" xfId="23608" xr:uid="{00000000-0005-0000-0000-0000DC7D0000}"/>
    <cellStyle name="SAPBEXHLevel3X 32 3 2 2 2" xfId="36359" xr:uid="{00000000-0005-0000-0000-0000DD7D0000}"/>
    <cellStyle name="SAPBEXHLevel3X 32 3 3" xfId="21601" xr:uid="{00000000-0005-0000-0000-0000DE7D0000}"/>
    <cellStyle name="SAPBEXHLevel3X 32 3 3 2" xfId="34352" xr:uid="{00000000-0005-0000-0000-0000DF7D0000}"/>
    <cellStyle name="SAPBEXHLevel3X 32 4" xfId="10442" xr:uid="{00000000-0005-0000-0000-0000E07D0000}"/>
    <cellStyle name="SAPBEXHLevel3X 32 4 2" xfId="23613" xr:uid="{00000000-0005-0000-0000-0000E17D0000}"/>
    <cellStyle name="SAPBEXHLevel3X 32 4 2 2" xfId="36364" xr:uid="{00000000-0005-0000-0000-0000E27D0000}"/>
    <cellStyle name="SAPBEXHLevel3X 32 5" xfId="21596" xr:uid="{00000000-0005-0000-0000-0000E37D0000}"/>
    <cellStyle name="SAPBEXHLevel3X 32 5 2" xfId="34347" xr:uid="{00000000-0005-0000-0000-0000E47D0000}"/>
    <cellStyle name="SAPBEXHLevel3X 33" xfId="7790" xr:uid="{00000000-0005-0000-0000-0000E57D0000}"/>
    <cellStyle name="SAPBEXHLevel3X 33 2" xfId="7791" xr:uid="{00000000-0005-0000-0000-0000E67D0000}"/>
    <cellStyle name="SAPBEXHLevel3X 33 2 2" xfId="7792" xr:uid="{00000000-0005-0000-0000-0000E77D0000}"/>
    <cellStyle name="SAPBEXHLevel3X 33 2 2 2" xfId="7793" xr:uid="{00000000-0005-0000-0000-0000E87D0000}"/>
    <cellStyle name="SAPBEXHLevel3X 33 2 2 2 2" xfId="10433" xr:uid="{00000000-0005-0000-0000-0000E97D0000}"/>
    <cellStyle name="SAPBEXHLevel3X 33 2 2 2 2 2" xfId="23604" xr:uid="{00000000-0005-0000-0000-0000EA7D0000}"/>
    <cellStyle name="SAPBEXHLevel3X 33 2 2 2 2 2 2" xfId="36355" xr:uid="{00000000-0005-0000-0000-0000EB7D0000}"/>
    <cellStyle name="SAPBEXHLevel3X 33 2 2 2 3" xfId="21605" xr:uid="{00000000-0005-0000-0000-0000EC7D0000}"/>
    <cellStyle name="SAPBEXHLevel3X 33 2 2 2 3 2" xfId="34356" xr:uid="{00000000-0005-0000-0000-0000ED7D0000}"/>
    <cellStyle name="SAPBEXHLevel3X 33 2 2 3" xfId="10434" xr:uid="{00000000-0005-0000-0000-0000EE7D0000}"/>
    <cellStyle name="SAPBEXHLevel3X 33 2 2 3 2" xfId="23605" xr:uid="{00000000-0005-0000-0000-0000EF7D0000}"/>
    <cellStyle name="SAPBEXHLevel3X 33 2 2 3 2 2" xfId="36356" xr:uid="{00000000-0005-0000-0000-0000F07D0000}"/>
    <cellStyle name="SAPBEXHLevel3X 33 2 2 4" xfId="21604" xr:uid="{00000000-0005-0000-0000-0000F17D0000}"/>
    <cellStyle name="SAPBEXHLevel3X 33 2 2 4 2" xfId="34355" xr:uid="{00000000-0005-0000-0000-0000F27D0000}"/>
    <cellStyle name="SAPBEXHLevel3X 33 2 3" xfId="7794" xr:uid="{00000000-0005-0000-0000-0000F37D0000}"/>
    <cellStyle name="SAPBEXHLevel3X 33 2 3 2" xfId="10432" xr:uid="{00000000-0005-0000-0000-0000F47D0000}"/>
    <cellStyle name="SAPBEXHLevel3X 33 2 3 2 2" xfId="23603" xr:uid="{00000000-0005-0000-0000-0000F57D0000}"/>
    <cellStyle name="SAPBEXHLevel3X 33 2 3 2 2 2" xfId="36354" xr:uid="{00000000-0005-0000-0000-0000F67D0000}"/>
    <cellStyle name="SAPBEXHLevel3X 33 2 3 3" xfId="21606" xr:uid="{00000000-0005-0000-0000-0000F77D0000}"/>
    <cellStyle name="SAPBEXHLevel3X 33 2 3 3 2" xfId="34357" xr:uid="{00000000-0005-0000-0000-0000F87D0000}"/>
    <cellStyle name="SAPBEXHLevel3X 33 2 4" xfId="10435" xr:uid="{00000000-0005-0000-0000-0000F97D0000}"/>
    <cellStyle name="SAPBEXHLevel3X 33 2 4 2" xfId="23606" xr:uid="{00000000-0005-0000-0000-0000FA7D0000}"/>
    <cellStyle name="SAPBEXHLevel3X 33 2 4 2 2" xfId="36357" xr:uid="{00000000-0005-0000-0000-0000FB7D0000}"/>
    <cellStyle name="SAPBEXHLevel3X 33 2 5" xfId="21603" xr:uid="{00000000-0005-0000-0000-0000FC7D0000}"/>
    <cellStyle name="SAPBEXHLevel3X 33 2 5 2" xfId="34354" xr:uid="{00000000-0005-0000-0000-0000FD7D0000}"/>
    <cellStyle name="SAPBEXHLevel3X 33 3" xfId="7795" xr:uid="{00000000-0005-0000-0000-0000FE7D0000}"/>
    <cellStyle name="SAPBEXHLevel3X 33 3 2" xfId="10431" xr:uid="{00000000-0005-0000-0000-0000FF7D0000}"/>
    <cellStyle name="SAPBEXHLevel3X 33 3 2 2" xfId="23602" xr:uid="{00000000-0005-0000-0000-0000007E0000}"/>
    <cellStyle name="SAPBEXHLevel3X 33 3 2 2 2" xfId="36353" xr:uid="{00000000-0005-0000-0000-0000017E0000}"/>
    <cellStyle name="SAPBEXHLevel3X 33 3 3" xfId="21607" xr:uid="{00000000-0005-0000-0000-0000027E0000}"/>
    <cellStyle name="SAPBEXHLevel3X 33 3 3 2" xfId="34358" xr:uid="{00000000-0005-0000-0000-0000037E0000}"/>
    <cellStyle name="SAPBEXHLevel3X 33 4" xfId="10436" xr:uid="{00000000-0005-0000-0000-0000047E0000}"/>
    <cellStyle name="SAPBEXHLevel3X 33 4 2" xfId="23607" xr:uid="{00000000-0005-0000-0000-0000057E0000}"/>
    <cellStyle name="SAPBEXHLevel3X 33 4 2 2" xfId="36358" xr:uid="{00000000-0005-0000-0000-0000067E0000}"/>
    <cellStyle name="SAPBEXHLevel3X 33 5" xfId="21602" xr:uid="{00000000-0005-0000-0000-0000077E0000}"/>
    <cellStyle name="SAPBEXHLevel3X 33 5 2" xfId="34353" xr:uid="{00000000-0005-0000-0000-0000087E0000}"/>
    <cellStyle name="SAPBEXHLevel3X 34" xfId="7796" xr:uid="{00000000-0005-0000-0000-0000097E0000}"/>
    <cellStyle name="SAPBEXHLevel3X 34 2" xfId="7797" xr:uid="{00000000-0005-0000-0000-00000A7E0000}"/>
    <cellStyle name="SAPBEXHLevel3X 34 2 2" xfId="7798" xr:uid="{00000000-0005-0000-0000-00000B7E0000}"/>
    <cellStyle name="SAPBEXHLevel3X 34 2 2 2" xfId="7799" xr:uid="{00000000-0005-0000-0000-00000C7E0000}"/>
    <cellStyle name="SAPBEXHLevel3X 34 2 2 2 2" xfId="10427" xr:uid="{00000000-0005-0000-0000-00000D7E0000}"/>
    <cellStyle name="SAPBEXHLevel3X 34 2 2 2 2 2" xfId="23598" xr:uid="{00000000-0005-0000-0000-00000E7E0000}"/>
    <cellStyle name="SAPBEXHLevel3X 34 2 2 2 2 2 2" xfId="36349" xr:uid="{00000000-0005-0000-0000-00000F7E0000}"/>
    <cellStyle name="SAPBEXHLevel3X 34 2 2 2 3" xfId="21611" xr:uid="{00000000-0005-0000-0000-0000107E0000}"/>
    <cellStyle name="SAPBEXHLevel3X 34 2 2 2 3 2" xfId="34362" xr:uid="{00000000-0005-0000-0000-0000117E0000}"/>
    <cellStyle name="SAPBEXHLevel3X 34 2 2 3" xfId="10428" xr:uid="{00000000-0005-0000-0000-0000127E0000}"/>
    <cellStyle name="SAPBEXHLevel3X 34 2 2 3 2" xfId="23599" xr:uid="{00000000-0005-0000-0000-0000137E0000}"/>
    <cellStyle name="SAPBEXHLevel3X 34 2 2 3 2 2" xfId="36350" xr:uid="{00000000-0005-0000-0000-0000147E0000}"/>
    <cellStyle name="SAPBEXHLevel3X 34 2 2 4" xfId="21610" xr:uid="{00000000-0005-0000-0000-0000157E0000}"/>
    <cellStyle name="SAPBEXHLevel3X 34 2 2 4 2" xfId="34361" xr:uid="{00000000-0005-0000-0000-0000167E0000}"/>
    <cellStyle name="SAPBEXHLevel3X 34 2 3" xfId="7800" xr:uid="{00000000-0005-0000-0000-0000177E0000}"/>
    <cellStyle name="SAPBEXHLevel3X 34 2 3 2" xfId="10426" xr:uid="{00000000-0005-0000-0000-0000187E0000}"/>
    <cellStyle name="SAPBEXHLevel3X 34 2 3 2 2" xfId="23597" xr:uid="{00000000-0005-0000-0000-0000197E0000}"/>
    <cellStyle name="SAPBEXHLevel3X 34 2 3 2 2 2" xfId="36348" xr:uid="{00000000-0005-0000-0000-00001A7E0000}"/>
    <cellStyle name="SAPBEXHLevel3X 34 2 3 3" xfId="21612" xr:uid="{00000000-0005-0000-0000-00001B7E0000}"/>
    <cellStyle name="SAPBEXHLevel3X 34 2 3 3 2" xfId="34363" xr:uid="{00000000-0005-0000-0000-00001C7E0000}"/>
    <cellStyle name="SAPBEXHLevel3X 34 2 4" xfId="10429" xr:uid="{00000000-0005-0000-0000-00001D7E0000}"/>
    <cellStyle name="SAPBEXHLevel3X 34 2 4 2" xfId="23600" xr:uid="{00000000-0005-0000-0000-00001E7E0000}"/>
    <cellStyle name="SAPBEXHLevel3X 34 2 4 2 2" xfId="36351" xr:uid="{00000000-0005-0000-0000-00001F7E0000}"/>
    <cellStyle name="SAPBEXHLevel3X 34 2 5" xfId="21609" xr:uid="{00000000-0005-0000-0000-0000207E0000}"/>
    <cellStyle name="SAPBEXHLevel3X 34 2 5 2" xfId="34360" xr:uid="{00000000-0005-0000-0000-0000217E0000}"/>
    <cellStyle name="SAPBEXHLevel3X 34 3" xfId="7801" xr:uid="{00000000-0005-0000-0000-0000227E0000}"/>
    <cellStyle name="SAPBEXHLevel3X 34 3 2" xfId="10425" xr:uid="{00000000-0005-0000-0000-0000237E0000}"/>
    <cellStyle name="SAPBEXHLevel3X 34 3 2 2" xfId="23596" xr:uid="{00000000-0005-0000-0000-0000247E0000}"/>
    <cellStyle name="SAPBEXHLevel3X 34 3 2 2 2" xfId="36347" xr:uid="{00000000-0005-0000-0000-0000257E0000}"/>
    <cellStyle name="SAPBEXHLevel3X 34 3 3" xfId="21613" xr:uid="{00000000-0005-0000-0000-0000267E0000}"/>
    <cellStyle name="SAPBEXHLevel3X 34 3 3 2" xfId="34364" xr:uid="{00000000-0005-0000-0000-0000277E0000}"/>
    <cellStyle name="SAPBEXHLevel3X 34 4" xfId="10430" xr:uid="{00000000-0005-0000-0000-0000287E0000}"/>
    <cellStyle name="SAPBEXHLevel3X 34 4 2" xfId="23601" xr:uid="{00000000-0005-0000-0000-0000297E0000}"/>
    <cellStyle name="SAPBEXHLevel3X 34 4 2 2" xfId="36352" xr:uid="{00000000-0005-0000-0000-00002A7E0000}"/>
    <cellStyle name="SAPBEXHLevel3X 34 5" xfId="21608" xr:uid="{00000000-0005-0000-0000-00002B7E0000}"/>
    <cellStyle name="SAPBEXHLevel3X 34 5 2" xfId="34359" xr:uid="{00000000-0005-0000-0000-00002C7E0000}"/>
    <cellStyle name="SAPBEXHLevel3X 35" xfId="7802" xr:uid="{00000000-0005-0000-0000-00002D7E0000}"/>
    <cellStyle name="SAPBEXHLevel3X 35 2" xfId="7803" xr:uid="{00000000-0005-0000-0000-00002E7E0000}"/>
    <cellStyle name="SAPBEXHLevel3X 35 2 2" xfId="7804" xr:uid="{00000000-0005-0000-0000-00002F7E0000}"/>
    <cellStyle name="SAPBEXHLevel3X 35 2 2 2" xfId="7805" xr:uid="{00000000-0005-0000-0000-0000307E0000}"/>
    <cellStyle name="SAPBEXHLevel3X 35 2 2 2 2" xfId="10421" xr:uid="{00000000-0005-0000-0000-0000317E0000}"/>
    <cellStyle name="SAPBEXHLevel3X 35 2 2 2 2 2" xfId="23592" xr:uid="{00000000-0005-0000-0000-0000327E0000}"/>
    <cellStyle name="SAPBEXHLevel3X 35 2 2 2 2 2 2" xfId="36343" xr:uid="{00000000-0005-0000-0000-0000337E0000}"/>
    <cellStyle name="SAPBEXHLevel3X 35 2 2 2 3" xfId="21617" xr:uid="{00000000-0005-0000-0000-0000347E0000}"/>
    <cellStyle name="SAPBEXHLevel3X 35 2 2 2 3 2" xfId="34368" xr:uid="{00000000-0005-0000-0000-0000357E0000}"/>
    <cellStyle name="SAPBEXHLevel3X 35 2 2 3" xfId="10422" xr:uid="{00000000-0005-0000-0000-0000367E0000}"/>
    <cellStyle name="SAPBEXHLevel3X 35 2 2 3 2" xfId="23593" xr:uid="{00000000-0005-0000-0000-0000377E0000}"/>
    <cellStyle name="SAPBEXHLevel3X 35 2 2 3 2 2" xfId="36344" xr:uid="{00000000-0005-0000-0000-0000387E0000}"/>
    <cellStyle name="SAPBEXHLevel3X 35 2 2 4" xfId="21616" xr:uid="{00000000-0005-0000-0000-0000397E0000}"/>
    <cellStyle name="SAPBEXHLevel3X 35 2 2 4 2" xfId="34367" xr:uid="{00000000-0005-0000-0000-00003A7E0000}"/>
    <cellStyle name="SAPBEXHLevel3X 35 2 3" xfId="7806" xr:uid="{00000000-0005-0000-0000-00003B7E0000}"/>
    <cellStyle name="SAPBEXHLevel3X 35 2 3 2" xfId="10420" xr:uid="{00000000-0005-0000-0000-00003C7E0000}"/>
    <cellStyle name="SAPBEXHLevel3X 35 2 3 2 2" xfId="23591" xr:uid="{00000000-0005-0000-0000-00003D7E0000}"/>
    <cellStyle name="SAPBEXHLevel3X 35 2 3 2 2 2" xfId="36342" xr:uid="{00000000-0005-0000-0000-00003E7E0000}"/>
    <cellStyle name="SAPBEXHLevel3X 35 2 3 3" xfId="21618" xr:uid="{00000000-0005-0000-0000-00003F7E0000}"/>
    <cellStyle name="SAPBEXHLevel3X 35 2 3 3 2" xfId="34369" xr:uid="{00000000-0005-0000-0000-0000407E0000}"/>
    <cellStyle name="SAPBEXHLevel3X 35 2 4" xfId="10423" xr:uid="{00000000-0005-0000-0000-0000417E0000}"/>
    <cellStyle name="SAPBEXHLevel3X 35 2 4 2" xfId="23594" xr:uid="{00000000-0005-0000-0000-0000427E0000}"/>
    <cellStyle name="SAPBEXHLevel3X 35 2 4 2 2" xfId="36345" xr:uid="{00000000-0005-0000-0000-0000437E0000}"/>
    <cellStyle name="SAPBEXHLevel3X 35 2 5" xfId="21615" xr:uid="{00000000-0005-0000-0000-0000447E0000}"/>
    <cellStyle name="SAPBEXHLevel3X 35 2 5 2" xfId="34366" xr:uid="{00000000-0005-0000-0000-0000457E0000}"/>
    <cellStyle name="SAPBEXHLevel3X 35 3" xfId="7807" xr:uid="{00000000-0005-0000-0000-0000467E0000}"/>
    <cellStyle name="SAPBEXHLevel3X 35 3 2" xfId="10419" xr:uid="{00000000-0005-0000-0000-0000477E0000}"/>
    <cellStyle name="SAPBEXHLevel3X 35 3 2 2" xfId="23590" xr:uid="{00000000-0005-0000-0000-0000487E0000}"/>
    <cellStyle name="SAPBEXHLevel3X 35 3 2 2 2" xfId="36341" xr:uid="{00000000-0005-0000-0000-0000497E0000}"/>
    <cellStyle name="SAPBEXHLevel3X 35 3 3" xfId="21619" xr:uid="{00000000-0005-0000-0000-00004A7E0000}"/>
    <cellStyle name="SAPBEXHLevel3X 35 3 3 2" xfId="34370" xr:uid="{00000000-0005-0000-0000-00004B7E0000}"/>
    <cellStyle name="SAPBEXHLevel3X 35 4" xfId="10424" xr:uid="{00000000-0005-0000-0000-00004C7E0000}"/>
    <cellStyle name="SAPBEXHLevel3X 35 4 2" xfId="23595" xr:uid="{00000000-0005-0000-0000-00004D7E0000}"/>
    <cellStyle name="SAPBEXHLevel3X 35 4 2 2" xfId="36346" xr:uid="{00000000-0005-0000-0000-00004E7E0000}"/>
    <cellStyle name="SAPBEXHLevel3X 35 5" xfId="21614" xr:uid="{00000000-0005-0000-0000-00004F7E0000}"/>
    <cellStyle name="SAPBEXHLevel3X 35 5 2" xfId="34365" xr:uid="{00000000-0005-0000-0000-0000507E0000}"/>
    <cellStyle name="SAPBEXHLevel3X 36" xfId="7808" xr:uid="{00000000-0005-0000-0000-0000517E0000}"/>
    <cellStyle name="SAPBEXHLevel3X 36 2" xfId="7809" xr:uid="{00000000-0005-0000-0000-0000527E0000}"/>
    <cellStyle name="SAPBEXHLevel3X 36 2 2" xfId="7810" xr:uid="{00000000-0005-0000-0000-0000537E0000}"/>
    <cellStyle name="SAPBEXHLevel3X 36 2 2 2" xfId="7811" xr:uid="{00000000-0005-0000-0000-0000547E0000}"/>
    <cellStyle name="SAPBEXHLevel3X 36 2 2 2 2" xfId="10415" xr:uid="{00000000-0005-0000-0000-0000557E0000}"/>
    <cellStyle name="SAPBEXHLevel3X 36 2 2 2 2 2" xfId="23586" xr:uid="{00000000-0005-0000-0000-0000567E0000}"/>
    <cellStyle name="SAPBEXHLevel3X 36 2 2 2 2 2 2" xfId="36337" xr:uid="{00000000-0005-0000-0000-0000577E0000}"/>
    <cellStyle name="SAPBEXHLevel3X 36 2 2 2 3" xfId="21623" xr:uid="{00000000-0005-0000-0000-0000587E0000}"/>
    <cellStyle name="SAPBEXHLevel3X 36 2 2 2 3 2" xfId="34374" xr:uid="{00000000-0005-0000-0000-0000597E0000}"/>
    <cellStyle name="SAPBEXHLevel3X 36 2 2 3" xfId="10416" xr:uid="{00000000-0005-0000-0000-00005A7E0000}"/>
    <cellStyle name="SAPBEXHLevel3X 36 2 2 3 2" xfId="23587" xr:uid="{00000000-0005-0000-0000-00005B7E0000}"/>
    <cellStyle name="SAPBEXHLevel3X 36 2 2 3 2 2" xfId="36338" xr:uid="{00000000-0005-0000-0000-00005C7E0000}"/>
    <cellStyle name="SAPBEXHLevel3X 36 2 2 4" xfId="21622" xr:uid="{00000000-0005-0000-0000-00005D7E0000}"/>
    <cellStyle name="SAPBEXHLevel3X 36 2 2 4 2" xfId="34373" xr:uid="{00000000-0005-0000-0000-00005E7E0000}"/>
    <cellStyle name="SAPBEXHLevel3X 36 2 3" xfId="7812" xr:uid="{00000000-0005-0000-0000-00005F7E0000}"/>
    <cellStyle name="SAPBEXHLevel3X 36 2 3 2" xfId="10414" xr:uid="{00000000-0005-0000-0000-0000607E0000}"/>
    <cellStyle name="SAPBEXHLevel3X 36 2 3 2 2" xfId="23585" xr:uid="{00000000-0005-0000-0000-0000617E0000}"/>
    <cellStyle name="SAPBEXHLevel3X 36 2 3 2 2 2" xfId="36336" xr:uid="{00000000-0005-0000-0000-0000627E0000}"/>
    <cellStyle name="SAPBEXHLevel3X 36 2 3 3" xfId="21624" xr:uid="{00000000-0005-0000-0000-0000637E0000}"/>
    <cellStyle name="SAPBEXHLevel3X 36 2 3 3 2" xfId="34375" xr:uid="{00000000-0005-0000-0000-0000647E0000}"/>
    <cellStyle name="SAPBEXHLevel3X 36 2 4" xfId="10417" xr:uid="{00000000-0005-0000-0000-0000657E0000}"/>
    <cellStyle name="SAPBEXHLevel3X 36 2 4 2" xfId="23588" xr:uid="{00000000-0005-0000-0000-0000667E0000}"/>
    <cellStyle name="SAPBEXHLevel3X 36 2 4 2 2" xfId="36339" xr:uid="{00000000-0005-0000-0000-0000677E0000}"/>
    <cellStyle name="SAPBEXHLevel3X 36 2 5" xfId="21621" xr:uid="{00000000-0005-0000-0000-0000687E0000}"/>
    <cellStyle name="SAPBEXHLevel3X 36 2 5 2" xfId="34372" xr:uid="{00000000-0005-0000-0000-0000697E0000}"/>
    <cellStyle name="SAPBEXHLevel3X 36 3" xfId="7813" xr:uid="{00000000-0005-0000-0000-00006A7E0000}"/>
    <cellStyle name="SAPBEXHLevel3X 36 3 2" xfId="10413" xr:uid="{00000000-0005-0000-0000-00006B7E0000}"/>
    <cellStyle name="SAPBEXHLevel3X 36 3 2 2" xfId="23584" xr:uid="{00000000-0005-0000-0000-00006C7E0000}"/>
    <cellStyle name="SAPBEXHLevel3X 36 3 2 2 2" xfId="36335" xr:uid="{00000000-0005-0000-0000-00006D7E0000}"/>
    <cellStyle name="SAPBEXHLevel3X 36 3 3" xfId="21625" xr:uid="{00000000-0005-0000-0000-00006E7E0000}"/>
    <cellStyle name="SAPBEXHLevel3X 36 3 3 2" xfId="34376" xr:uid="{00000000-0005-0000-0000-00006F7E0000}"/>
    <cellStyle name="SAPBEXHLevel3X 36 4" xfId="10418" xr:uid="{00000000-0005-0000-0000-0000707E0000}"/>
    <cellStyle name="SAPBEXHLevel3X 36 4 2" xfId="23589" xr:uid="{00000000-0005-0000-0000-0000717E0000}"/>
    <cellStyle name="SAPBEXHLevel3X 36 4 2 2" xfId="36340" xr:uid="{00000000-0005-0000-0000-0000727E0000}"/>
    <cellStyle name="SAPBEXHLevel3X 36 5" xfId="21620" xr:uid="{00000000-0005-0000-0000-0000737E0000}"/>
    <cellStyle name="SAPBEXHLevel3X 36 5 2" xfId="34371" xr:uid="{00000000-0005-0000-0000-0000747E0000}"/>
    <cellStyle name="SAPBEXHLevel3X 37" xfId="7814" xr:uid="{00000000-0005-0000-0000-0000757E0000}"/>
    <cellStyle name="SAPBEXHLevel3X 37 2" xfId="7815" xr:uid="{00000000-0005-0000-0000-0000767E0000}"/>
    <cellStyle name="SAPBEXHLevel3X 37 2 2" xfId="10411" xr:uid="{00000000-0005-0000-0000-0000777E0000}"/>
    <cellStyle name="SAPBEXHLevel3X 37 2 2 2" xfId="23582" xr:uid="{00000000-0005-0000-0000-0000787E0000}"/>
    <cellStyle name="SAPBEXHLevel3X 37 2 2 2 2" xfId="36333" xr:uid="{00000000-0005-0000-0000-0000797E0000}"/>
    <cellStyle name="SAPBEXHLevel3X 37 2 3" xfId="21627" xr:uid="{00000000-0005-0000-0000-00007A7E0000}"/>
    <cellStyle name="SAPBEXHLevel3X 37 2 3 2" xfId="34378" xr:uid="{00000000-0005-0000-0000-00007B7E0000}"/>
    <cellStyle name="SAPBEXHLevel3X 37 3" xfId="10412" xr:uid="{00000000-0005-0000-0000-00007C7E0000}"/>
    <cellStyle name="SAPBEXHLevel3X 37 3 2" xfId="23583" xr:uid="{00000000-0005-0000-0000-00007D7E0000}"/>
    <cellStyle name="SAPBEXHLevel3X 37 3 2 2" xfId="36334" xr:uid="{00000000-0005-0000-0000-00007E7E0000}"/>
    <cellStyle name="SAPBEXHLevel3X 37 4" xfId="21626" xr:uid="{00000000-0005-0000-0000-00007F7E0000}"/>
    <cellStyle name="SAPBEXHLevel3X 37 4 2" xfId="34377" xr:uid="{00000000-0005-0000-0000-0000807E0000}"/>
    <cellStyle name="SAPBEXHLevel3X 38" xfId="7816" xr:uid="{00000000-0005-0000-0000-0000817E0000}"/>
    <cellStyle name="SAPBEXHLevel3X 38 2" xfId="7817" xr:uid="{00000000-0005-0000-0000-0000827E0000}"/>
    <cellStyle name="SAPBEXHLevel3X 38 2 2" xfId="10409" xr:uid="{00000000-0005-0000-0000-0000837E0000}"/>
    <cellStyle name="SAPBEXHLevel3X 38 2 2 2" xfId="23580" xr:uid="{00000000-0005-0000-0000-0000847E0000}"/>
    <cellStyle name="SAPBEXHLevel3X 38 2 2 2 2" xfId="36331" xr:uid="{00000000-0005-0000-0000-0000857E0000}"/>
    <cellStyle name="SAPBEXHLevel3X 38 2 3" xfId="21629" xr:uid="{00000000-0005-0000-0000-0000867E0000}"/>
    <cellStyle name="SAPBEXHLevel3X 38 2 3 2" xfId="34380" xr:uid="{00000000-0005-0000-0000-0000877E0000}"/>
    <cellStyle name="SAPBEXHLevel3X 38 3" xfId="10410" xr:uid="{00000000-0005-0000-0000-0000887E0000}"/>
    <cellStyle name="SAPBEXHLevel3X 38 3 2" xfId="23581" xr:uid="{00000000-0005-0000-0000-0000897E0000}"/>
    <cellStyle name="SAPBEXHLevel3X 38 3 2 2" xfId="36332" xr:uid="{00000000-0005-0000-0000-00008A7E0000}"/>
    <cellStyle name="SAPBEXHLevel3X 38 4" xfId="21628" xr:uid="{00000000-0005-0000-0000-00008B7E0000}"/>
    <cellStyle name="SAPBEXHLevel3X 38 4 2" xfId="34379" xr:uid="{00000000-0005-0000-0000-00008C7E0000}"/>
    <cellStyle name="SAPBEXHLevel3X 39" xfId="7818" xr:uid="{00000000-0005-0000-0000-00008D7E0000}"/>
    <cellStyle name="SAPBEXHLevel3X 39 2" xfId="7819" xr:uid="{00000000-0005-0000-0000-00008E7E0000}"/>
    <cellStyle name="SAPBEXHLevel3X 39 2 2" xfId="10407" xr:uid="{00000000-0005-0000-0000-00008F7E0000}"/>
    <cellStyle name="SAPBEXHLevel3X 39 2 2 2" xfId="23578" xr:uid="{00000000-0005-0000-0000-0000907E0000}"/>
    <cellStyle name="SAPBEXHLevel3X 39 2 2 2 2" xfId="36329" xr:uid="{00000000-0005-0000-0000-0000917E0000}"/>
    <cellStyle name="SAPBEXHLevel3X 39 2 3" xfId="21631" xr:uid="{00000000-0005-0000-0000-0000927E0000}"/>
    <cellStyle name="SAPBEXHLevel3X 39 2 3 2" xfId="34382" xr:uid="{00000000-0005-0000-0000-0000937E0000}"/>
    <cellStyle name="SAPBEXHLevel3X 39 3" xfId="10408" xr:uid="{00000000-0005-0000-0000-0000947E0000}"/>
    <cellStyle name="SAPBEXHLevel3X 39 3 2" xfId="23579" xr:uid="{00000000-0005-0000-0000-0000957E0000}"/>
    <cellStyle name="SAPBEXHLevel3X 39 3 2 2" xfId="36330" xr:uid="{00000000-0005-0000-0000-0000967E0000}"/>
    <cellStyle name="SAPBEXHLevel3X 39 4" xfId="21630" xr:uid="{00000000-0005-0000-0000-0000977E0000}"/>
    <cellStyle name="SAPBEXHLevel3X 39 4 2" xfId="34381" xr:uid="{00000000-0005-0000-0000-0000987E0000}"/>
    <cellStyle name="SAPBEXHLevel3X 4" xfId="7820" xr:uid="{00000000-0005-0000-0000-0000997E0000}"/>
    <cellStyle name="SAPBEXHLevel3X 4 2" xfId="7821" xr:uid="{00000000-0005-0000-0000-00009A7E0000}"/>
    <cellStyle name="SAPBEXHLevel3X 4 2 2" xfId="7822" xr:uid="{00000000-0005-0000-0000-00009B7E0000}"/>
    <cellStyle name="SAPBEXHLevel3X 4 2 2 2" xfId="7823" xr:uid="{00000000-0005-0000-0000-00009C7E0000}"/>
    <cellStyle name="SAPBEXHLevel3X 4 2 2 2 2" xfId="7824" xr:uid="{00000000-0005-0000-0000-00009D7E0000}"/>
    <cellStyle name="SAPBEXHLevel3X 4 2 2 2 2 2" xfId="10402" xr:uid="{00000000-0005-0000-0000-00009E7E0000}"/>
    <cellStyle name="SAPBEXHLevel3X 4 2 2 2 2 2 2" xfId="23573" xr:uid="{00000000-0005-0000-0000-00009F7E0000}"/>
    <cellStyle name="SAPBEXHLevel3X 4 2 2 2 2 2 2 2" xfId="36324" xr:uid="{00000000-0005-0000-0000-0000A07E0000}"/>
    <cellStyle name="SAPBEXHLevel3X 4 2 2 2 2 3" xfId="21636" xr:uid="{00000000-0005-0000-0000-0000A17E0000}"/>
    <cellStyle name="SAPBEXHLevel3X 4 2 2 2 2 3 2" xfId="34387" xr:uid="{00000000-0005-0000-0000-0000A27E0000}"/>
    <cellStyle name="SAPBEXHLevel3X 4 2 2 2 3" xfId="10403" xr:uid="{00000000-0005-0000-0000-0000A37E0000}"/>
    <cellStyle name="SAPBEXHLevel3X 4 2 2 2 3 2" xfId="23574" xr:uid="{00000000-0005-0000-0000-0000A47E0000}"/>
    <cellStyle name="SAPBEXHLevel3X 4 2 2 2 3 2 2" xfId="36325" xr:uid="{00000000-0005-0000-0000-0000A57E0000}"/>
    <cellStyle name="SAPBEXHLevel3X 4 2 2 2 4" xfId="21635" xr:uid="{00000000-0005-0000-0000-0000A67E0000}"/>
    <cellStyle name="SAPBEXHLevel3X 4 2 2 2 4 2" xfId="34386" xr:uid="{00000000-0005-0000-0000-0000A77E0000}"/>
    <cellStyle name="SAPBEXHLevel3X 4 2 2 3" xfId="7825" xr:uid="{00000000-0005-0000-0000-0000A87E0000}"/>
    <cellStyle name="SAPBEXHLevel3X 4 2 2 3 2" xfId="10401" xr:uid="{00000000-0005-0000-0000-0000A97E0000}"/>
    <cellStyle name="SAPBEXHLevel3X 4 2 2 3 2 2" xfId="23572" xr:uid="{00000000-0005-0000-0000-0000AA7E0000}"/>
    <cellStyle name="SAPBEXHLevel3X 4 2 2 3 2 2 2" xfId="36323" xr:uid="{00000000-0005-0000-0000-0000AB7E0000}"/>
    <cellStyle name="SAPBEXHLevel3X 4 2 2 3 3" xfId="21637" xr:uid="{00000000-0005-0000-0000-0000AC7E0000}"/>
    <cellStyle name="SAPBEXHLevel3X 4 2 2 3 3 2" xfId="34388" xr:uid="{00000000-0005-0000-0000-0000AD7E0000}"/>
    <cellStyle name="SAPBEXHLevel3X 4 2 2 4" xfId="10404" xr:uid="{00000000-0005-0000-0000-0000AE7E0000}"/>
    <cellStyle name="SAPBEXHLevel3X 4 2 2 4 2" xfId="23575" xr:uid="{00000000-0005-0000-0000-0000AF7E0000}"/>
    <cellStyle name="SAPBEXHLevel3X 4 2 2 4 2 2" xfId="36326" xr:uid="{00000000-0005-0000-0000-0000B07E0000}"/>
    <cellStyle name="SAPBEXHLevel3X 4 2 2 5" xfId="21634" xr:uid="{00000000-0005-0000-0000-0000B17E0000}"/>
    <cellStyle name="SAPBEXHLevel3X 4 2 2 5 2" xfId="34385" xr:uid="{00000000-0005-0000-0000-0000B27E0000}"/>
    <cellStyle name="SAPBEXHLevel3X 4 2 3" xfId="7826" xr:uid="{00000000-0005-0000-0000-0000B37E0000}"/>
    <cellStyle name="SAPBEXHLevel3X 4 2 3 2" xfId="10400" xr:uid="{00000000-0005-0000-0000-0000B47E0000}"/>
    <cellStyle name="SAPBEXHLevel3X 4 2 3 2 2" xfId="23571" xr:uid="{00000000-0005-0000-0000-0000B57E0000}"/>
    <cellStyle name="SAPBEXHLevel3X 4 2 3 2 2 2" xfId="36322" xr:uid="{00000000-0005-0000-0000-0000B67E0000}"/>
    <cellStyle name="SAPBEXHLevel3X 4 2 3 3" xfId="21638" xr:uid="{00000000-0005-0000-0000-0000B77E0000}"/>
    <cellStyle name="SAPBEXHLevel3X 4 2 3 3 2" xfId="34389" xr:uid="{00000000-0005-0000-0000-0000B87E0000}"/>
    <cellStyle name="SAPBEXHLevel3X 4 2 4" xfId="7827" xr:uid="{00000000-0005-0000-0000-0000B97E0000}"/>
    <cellStyle name="SAPBEXHLevel3X 4 2 4 2" xfId="10399" xr:uid="{00000000-0005-0000-0000-0000BA7E0000}"/>
    <cellStyle name="SAPBEXHLevel3X 4 2 4 2 2" xfId="23570" xr:uid="{00000000-0005-0000-0000-0000BB7E0000}"/>
    <cellStyle name="SAPBEXHLevel3X 4 2 4 2 2 2" xfId="36321" xr:uid="{00000000-0005-0000-0000-0000BC7E0000}"/>
    <cellStyle name="SAPBEXHLevel3X 4 2 4 3" xfId="21639" xr:uid="{00000000-0005-0000-0000-0000BD7E0000}"/>
    <cellStyle name="SAPBEXHLevel3X 4 2 4 3 2" xfId="34390" xr:uid="{00000000-0005-0000-0000-0000BE7E0000}"/>
    <cellStyle name="SAPBEXHLevel3X 4 2 5" xfId="10405" xr:uid="{00000000-0005-0000-0000-0000BF7E0000}"/>
    <cellStyle name="SAPBEXHLevel3X 4 2 5 2" xfId="23576" xr:uid="{00000000-0005-0000-0000-0000C07E0000}"/>
    <cellStyle name="SAPBEXHLevel3X 4 2 5 2 2" xfId="36327" xr:uid="{00000000-0005-0000-0000-0000C17E0000}"/>
    <cellStyle name="SAPBEXHLevel3X 4 2 6" xfId="21633" xr:uid="{00000000-0005-0000-0000-0000C27E0000}"/>
    <cellStyle name="SAPBEXHLevel3X 4 2 6 2" xfId="34384" xr:uid="{00000000-0005-0000-0000-0000C37E0000}"/>
    <cellStyle name="SAPBEXHLevel3X 4 3" xfId="7828" xr:uid="{00000000-0005-0000-0000-0000C47E0000}"/>
    <cellStyle name="SAPBEXHLevel3X 4 3 2" xfId="7829" xr:uid="{00000000-0005-0000-0000-0000C57E0000}"/>
    <cellStyle name="SAPBEXHLevel3X 4 3 2 2" xfId="7830" xr:uid="{00000000-0005-0000-0000-0000C67E0000}"/>
    <cellStyle name="SAPBEXHLevel3X 4 3 2 2 2" xfId="7831" xr:uid="{00000000-0005-0000-0000-0000C77E0000}"/>
    <cellStyle name="SAPBEXHLevel3X 4 3 2 2 2 2" xfId="10395" xr:uid="{00000000-0005-0000-0000-0000C87E0000}"/>
    <cellStyle name="SAPBEXHLevel3X 4 3 2 2 2 2 2" xfId="23566" xr:uid="{00000000-0005-0000-0000-0000C97E0000}"/>
    <cellStyle name="SAPBEXHLevel3X 4 3 2 2 2 2 2 2" xfId="36317" xr:uid="{00000000-0005-0000-0000-0000CA7E0000}"/>
    <cellStyle name="SAPBEXHLevel3X 4 3 2 2 2 3" xfId="21643" xr:uid="{00000000-0005-0000-0000-0000CB7E0000}"/>
    <cellStyle name="SAPBEXHLevel3X 4 3 2 2 2 3 2" xfId="34394" xr:uid="{00000000-0005-0000-0000-0000CC7E0000}"/>
    <cellStyle name="SAPBEXHLevel3X 4 3 2 2 3" xfId="10396" xr:uid="{00000000-0005-0000-0000-0000CD7E0000}"/>
    <cellStyle name="SAPBEXHLevel3X 4 3 2 2 3 2" xfId="23567" xr:uid="{00000000-0005-0000-0000-0000CE7E0000}"/>
    <cellStyle name="SAPBEXHLevel3X 4 3 2 2 3 2 2" xfId="36318" xr:uid="{00000000-0005-0000-0000-0000CF7E0000}"/>
    <cellStyle name="SAPBEXHLevel3X 4 3 2 2 4" xfId="21642" xr:uid="{00000000-0005-0000-0000-0000D07E0000}"/>
    <cellStyle name="SAPBEXHLevel3X 4 3 2 2 4 2" xfId="34393" xr:uid="{00000000-0005-0000-0000-0000D17E0000}"/>
    <cellStyle name="SAPBEXHLevel3X 4 3 2 3" xfId="7832" xr:uid="{00000000-0005-0000-0000-0000D27E0000}"/>
    <cellStyle name="SAPBEXHLevel3X 4 3 2 3 2" xfId="10394" xr:uid="{00000000-0005-0000-0000-0000D37E0000}"/>
    <cellStyle name="SAPBEXHLevel3X 4 3 2 3 2 2" xfId="23565" xr:uid="{00000000-0005-0000-0000-0000D47E0000}"/>
    <cellStyle name="SAPBEXHLevel3X 4 3 2 3 2 2 2" xfId="36316" xr:uid="{00000000-0005-0000-0000-0000D57E0000}"/>
    <cellStyle name="SAPBEXHLevel3X 4 3 2 3 3" xfId="21644" xr:uid="{00000000-0005-0000-0000-0000D67E0000}"/>
    <cellStyle name="SAPBEXHLevel3X 4 3 2 3 3 2" xfId="34395" xr:uid="{00000000-0005-0000-0000-0000D77E0000}"/>
    <cellStyle name="SAPBEXHLevel3X 4 3 2 4" xfId="10397" xr:uid="{00000000-0005-0000-0000-0000D87E0000}"/>
    <cellStyle name="SAPBEXHLevel3X 4 3 2 4 2" xfId="23568" xr:uid="{00000000-0005-0000-0000-0000D97E0000}"/>
    <cellStyle name="SAPBEXHLevel3X 4 3 2 4 2 2" xfId="36319" xr:uid="{00000000-0005-0000-0000-0000DA7E0000}"/>
    <cellStyle name="SAPBEXHLevel3X 4 3 2 5" xfId="21641" xr:uid="{00000000-0005-0000-0000-0000DB7E0000}"/>
    <cellStyle name="SAPBEXHLevel3X 4 3 2 5 2" xfId="34392" xr:uid="{00000000-0005-0000-0000-0000DC7E0000}"/>
    <cellStyle name="SAPBEXHLevel3X 4 3 3" xfId="7833" xr:uid="{00000000-0005-0000-0000-0000DD7E0000}"/>
    <cellStyle name="SAPBEXHLevel3X 4 3 3 2" xfId="10393" xr:uid="{00000000-0005-0000-0000-0000DE7E0000}"/>
    <cellStyle name="SAPBEXHLevel3X 4 3 3 2 2" xfId="23564" xr:uid="{00000000-0005-0000-0000-0000DF7E0000}"/>
    <cellStyle name="SAPBEXHLevel3X 4 3 3 2 2 2" xfId="36315" xr:uid="{00000000-0005-0000-0000-0000E07E0000}"/>
    <cellStyle name="SAPBEXHLevel3X 4 3 3 3" xfId="21645" xr:uid="{00000000-0005-0000-0000-0000E17E0000}"/>
    <cellStyle name="SAPBEXHLevel3X 4 3 3 3 2" xfId="34396" xr:uid="{00000000-0005-0000-0000-0000E27E0000}"/>
    <cellStyle name="SAPBEXHLevel3X 4 3 4" xfId="7834" xr:uid="{00000000-0005-0000-0000-0000E37E0000}"/>
    <cellStyle name="SAPBEXHLevel3X 4 3 4 2" xfId="10392" xr:uid="{00000000-0005-0000-0000-0000E47E0000}"/>
    <cellStyle name="SAPBEXHLevel3X 4 3 4 2 2" xfId="23563" xr:uid="{00000000-0005-0000-0000-0000E57E0000}"/>
    <cellStyle name="SAPBEXHLevel3X 4 3 4 2 2 2" xfId="36314" xr:uid="{00000000-0005-0000-0000-0000E67E0000}"/>
    <cellStyle name="SAPBEXHLevel3X 4 3 4 3" xfId="21646" xr:uid="{00000000-0005-0000-0000-0000E77E0000}"/>
    <cellStyle name="SAPBEXHLevel3X 4 3 4 3 2" xfId="34397" xr:uid="{00000000-0005-0000-0000-0000E87E0000}"/>
    <cellStyle name="SAPBEXHLevel3X 4 3 5" xfId="10398" xr:uid="{00000000-0005-0000-0000-0000E97E0000}"/>
    <cellStyle name="SAPBEXHLevel3X 4 3 5 2" xfId="23569" xr:uid="{00000000-0005-0000-0000-0000EA7E0000}"/>
    <cellStyle name="SAPBEXHLevel3X 4 3 5 2 2" xfId="36320" xr:uid="{00000000-0005-0000-0000-0000EB7E0000}"/>
    <cellStyle name="SAPBEXHLevel3X 4 3 6" xfId="21640" xr:uid="{00000000-0005-0000-0000-0000EC7E0000}"/>
    <cellStyle name="SAPBEXHLevel3X 4 3 6 2" xfId="34391" xr:uid="{00000000-0005-0000-0000-0000ED7E0000}"/>
    <cellStyle name="SAPBEXHLevel3X 4 4" xfId="7835" xr:uid="{00000000-0005-0000-0000-0000EE7E0000}"/>
    <cellStyle name="SAPBEXHLevel3X 4 4 2" xfId="7836" xr:uid="{00000000-0005-0000-0000-0000EF7E0000}"/>
    <cellStyle name="SAPBEXHLevel3X 4 4 2 2" xfId="7837" xr:uid="{00000000-0005-0000-0000-0000F07E0000}"/>
    <cellStyle name="SAPBEXHLevel3X 4 4 2 2 2" xfId="10389" xr:uid="{00000000-0005-0000-0000-0000F17E0000}"/>
    <cellStyle name="SAPBEXHLevel3X 4 4 2 2 2 2" xfId="23560" xr:uid="{00000000-0005-0000-0000-0000F27E0000}"/>
    <cellStyle name="SAPBEXHLevel3X 4 4 2 2 2 2 2" xfId="36311" xr:uid="{00000000-0005-0000-0000-0000F37E0000}"/>
    <cellStyle name="SAPBEXHLevel3X 4 4 2 2 3" xfId="21649" xr:uid="{00000000-0005-0000-0000-0000F47E0000}"/>
    <cellStyle name="SAPBEXHLevel3X 4 4 2 2 3 2" xfId="34400" xr:uid="{00000000-0005-0000-0000-0000F57E0000}"/>
    <cellStyle name="SAPBEXHLevel3X 4 4 2 3" xfId="10390" xr:uid="{00000000-0005-0000-0000-0000F67E0000}"/>
    <cellStyle name="SAPBEXHLevel3X 4 4 2 3 2" xfId="23561" xr:uid="{00000000-0005-0000-0000-0000F77E0000}"/>
    <cellStyle name="SAPBEXHLevel3X 4 4 2 3 2 2" xfId="36312" xr:uid="{00000000-0005-0000-0000-0000F87E0000}"/>
    <cellStyle name="SAPBEXHLevel3X 4 4 2 4" xfId="21648" xr:uid="{00000000-0005-0000-0000-0000F97E0000}"/>
    <cellStyle name="SAPBEXHLevel3X 4 4 2 4 2" xfId="34399" xr:uid="{00000000-0005-0000-0000-0000FA7E0000}"/>
    <cellStyle name="SAPBEXHLevel3X 4 4 3" xfId="7838" xr:uid="{00000000-0005-0000-0000-0000FB7E0000}"/>
    <cellStyle name="SAPBEXHLevel3X 4 4 3 2" xfId="10388" xr:uid="{00000000-0005-0000-0000-0000FC7E0000}"/>
    <cellStyle name="SAPBEXHLevel3X 4 4 3 2 2" xfId="23559" xr:uid="{00000000-0005-0000-0000-0000FD7E0000}"/>
    <cellStyle name="SAPBEXHLevel3X 4 4 3 2 2 2" xfId="36310" xr:uid="{00000000-0005-0000-0000-0000FE7E0000}"/>
    <cellStyle name="SAPBEXHLevel3X 4 4 3 3" xfId="21650" xr:uid="{00000000-0005-0000-0000-0000FF7E0000}"/>
    <cellStyle name="SAPBEXHLevel3X 4 4 3 3 2" xfId="34401" xr:uid="{00000000-0005-0000-0000-0000007F0000}"/>
    <cellStyle name="SAPBEXHLevel3X 4 4 4" xfId="10391" xr:uid="{00000000-0005-0000-0000-0000017F0000}"/>
    <cellStyle name="SAPBEXHLevel3X 4 4 4 2" xfId="23562" xr:uid="{00000000-0005-0000-0000-0000027F0000}"/>
    <cellStyle name="SAPBEXHLevel3X 4 4 4 2 2" xfId="36313" xr:uid="{00000000-0005-0000-0000-0000037F0000}"/>
    <cellStyle name="SAPBEXHLevel3X 4 4 5" xfId="21647" xr:uid="{00000000-0005-0000-0000-0000047F0000}"/>
    <cellStyle name="SAPBEXHLevel3X 4 4 5 2" xfId="34398" xr:uid="{00000000-0005-0000-0000-0000057F0000}"/>
    <cellStyle name="SAPBEXHLevel3X 4 5" xfId="7839" xr:uid="{00000000-0005-0000-0000-0000067F0000}"/>
    <cellStyle name="SAPBEXHLevel3X 4 5 2" xfId="10387" xr:uid="{00000000-0005-0000-0000-0000077F0000}"/>
    <cellStyle name="SAPBEXHLevel3X 4 5 2 2" xfId="23558" xr:uid="{00000000-0005-0000-0000-0000087F0000}"/>
    <cellStyle name="SAPBEXHLevel3X 4 5 2 2 2" xfId="36309" xr:uid="{00000000-0005-0000-0000-0000097F0000}"/>
    <cellStyle name="SAPBEXHLevel3X 4 5 3" xfId="21651" xr:uid="{00000000-0005-0000-0000-00000A7F0000}"/>
    <cellStyle name="SAPBEXHLevel3X 4 5 3 2" xfId="34402" xr:uid="{00000000-0005-0000-0000-00000B7F0000}"/>
    <cellStyle name="SAPBEXHLevel3X 4 6" xfId="7840" xr:uid="{00000000-0005-0000-0000-00000C7F0000}"/>
    <cellStyle name="SAPBEXHLevel3X 4 6 2" xfId="10386" xr:uid="{00000000-0005-0000-0000-00000D7F0000}"/>
    <cellStyle name="SAPBEXHLevel3X 4 6 2 2" xfId="23557" xr:uid="{00000000-0005-0000-0000-00000E7F0000}"/>
    <cellStyle name="SAPBEXHLevel3X 4 6 2 2 2" xfId="36308" xr:uid="{00000000-0005-0000-0000-00000F7F0000}"/>
    <cellStyle name="SAPBEXHLevel3X 4 6 3" xfId="21652" xr:uid="{00000000-0005-0000-0000-0000107F0000}"/>
    <cellStyle name="SAPBEXHLevel3X 4 6 3 2" xfId="34403" xr:uid="{00000000-0005-0000-0000-0000117F0000}"/>
    <cellStyle name="SAPBEXHLevel3X 4 7" xfId="10406" xr:uid="{00000000-0005-0000-0000-0000127F0000}"/>
    <cellStyle name="SAPBEXHLevel3X 4 7 2" xfId="23577" xr:uid="{00000000-0005-0000-0000-0000137F0000}"/>
    <cellStyle name="SAPBEXHLevel3X 4 7 2 2" xfId="36328" xr:uid="{00000000-0005-0000-0000-0000147F0000}"/>
    <cellStyle name="SAPBEXHLevel3X 4 8" xfId="21632" xr:uid="{00000000-0005-0000-0000-0000157F0000}"/>
    <cellStyle name="SAPBEXHLevel3X 4 8 2" xfId="34383" xr:uid="{00000000-0005-0000-0000-0000167F0000}"/>
    <cellStyle name="SAPBEXHLevel3X 40" xfId="7841" xr:uid="{00000000-0005-0000-0000-0000177F0000}"/>
    <cellStyle name="SAPBEXHLevel3X 40 2" xfId="7842" xr:uid="{00000000-0005-0000-0000-0000187F0000}"/>
    <cellStyle name="SAPBEXHLevel3X 40 2 2" xfId="10384" xr:uid="{00000000-0005-0000-0000-0000197F0000}"/>
    <cellStyle name="SAPBEXHLevel3X 40 2 2 2" xfId="23555" xr:uid="{00000000-0005-0000-0000-00001A7F0000}"/>
    <cellStyle name="SAPBEXHLevel3X 40 2 2 2 2" xfId="36306" xr:uid="{00000000-0005-0000-0000-00001B7F0000}"/>
    <cellStyle name="SAPBEXHLevel3X 40 2 3" xfId="21654" xr:uid="{00000000-0005-0000-0000-00001C7F0000}"/>
    <cellStyle name="SAPBEXHLevel3X 40 2 3 2" xfId="34405" xr:uid="{00000000-0005-0000-0000-00001D7F0000}"/>
    <cellStyle name="SAPBEXHLevel3X 40 3" xfId="10385" xr:uid="{00000000-0005-0000-0000-00001E7F0000}"/>
    <cellStyle name="SAPBEXHLevel3X 40 3 2" xfId="23556" xr:uid="{00000000-0005-0000-0000-00001F7F0000}"/>
    <cellStyle name="SAPBEXHLevel3X 40 3 2 2" xfId="36307" xr:uid="{00000000-0005-0000-0000-0000207F0000}"/>
    <cellStyle name="SAPBEXHLevel3X 40 4" xfId="21653" xr:uid="{00000000-0005-0000-0000-0000217F0000}"/>
    <cellStyle name="SAPBEXHLevel3X 40 4 2" xfId="34404" xr:uid="{00000000-0005-0000-0000-0000227F0000}"/>
    <cellStyle name="SAPBEXHLevel3X 41" xfId="7843" xr:uid="{00000000-0005-0000-0000-0000237F0000}"/>
    <cellStyle name="SAPBEXHLevel3X 41 2" xfId="7844" xr:uid="{00000000-0005-0000-0000-0000247F0000}"/>
    <cellStyle name="SAPBEXHLevel3X 41 2 2" xfId="10382" xr:uid="{00000000-0005-0000-0000-0000257F0000}"/>
    <cellStyle name="SAPBEXHLevel3X 41 2 2 2" xfId="23553" xr:uid="{00000000-0005-0000-0000-0000267F0000}"/>
    <cellStyle name="SAPBEXHLevel3X 41 2 2 2 2" xfId="36304" xr:uid="{00000000-0005-0000-0000-0000277F0000}"/>
    <cellStyle name="SAPBEXHLevel3X 41 2 3" xfId="21656" xr:uid="{00000000-0005-0000-0000-0000287F0000}"/>
    <cellStyle name="SAPBEXHLevel3X 41 2 3 2" xfId="34407" xr:uid="{00000000-0005-0000-0000-0000297F0000}"/>
    <cellStyle name="SAPBEXHLevel3X 41 3" xfId="10383" xr:uid="{00000000-0005-0000-0000-00002A7F0000}"/>
    <cellStyle name="SAPBEXHLevel3X 41 3 2" xfId="23554" xr:uid="{00000000-0005-0000-0000-00002B7F0000}"/>
    <cellStyle name="SAPBEXHLevel3X 41 3 2 2" xfId="36305" xr:uid="{00000000-0005-0000-0000-00002C7F0000}"/>
    <cellStyle name="SAPBEXHLevel3X 41 4" xfId="21655" xr:uid="{00000000-0005-0000-0000-00002D7F0000}"/>
    <cellStyle name="SAPBEXHLevel3X 41 4 2" xfId="34406" xr:uid="{00000000-0005-0000-0000-00002E7F0000}"/>
    <cellStyle name="SAPBEXHLevel3X 42" xfId="7845" xr:uid="{00000000-0005-0000-0000-00002F7F0000}"/>
    <cellStyle name="SAPBEXHLevel3X 42 2" xfId="7846" xr:uid="{00000000-0005-0000-0000-0000307F0000}"/>
    <cellStyle name="SAPBEXHLevel3X 42 2 2" xfId="10380" xr:uid="{00000000-0005-0000-0000-0000317F0000}"/>
    <cellStyle name="SAPBEXHLevel3X 42 2 2 2" xfId="23551" xr:uid="{00000000-0005-0000-0000-0000327F0000}"/>
    <cellStyle name="SAPBEXHLevel3X 42 2 2 2 2" xfId="36302" xr:uid="{00000000-0005-0000-0000-0000337F0000}"/>
    <cellStyle name="SAPBEXHLevel3X 42 2 3" xfId="21658" xr:uid="{00000000-0005-0000-0000-0000347F0000}"/>
    <cellStyle name="SAPBEXHLevel3X 42 2 3 2" xfId="34409" xr:uid="{00000000-0005-0000-0000-0000357F0000}"/>
    <cellStyle name="SAPBEXHLevel3X 42 3" xfId="10381" xr:uid="{00000000-0005-0000-0000-0000367F0000}"/>
    <cellStyle name="SAPBEXHLevel3X 42 3 2" xfId="23552" xr:uid="{00000000-0005-0000-0000-0000377F0000}"/>
    <cellStyle name="SAPBEXHLevel3X 42 3 2 2" xfId="36303" xr:uid="{00000000-0005-0000-0000-0000387F0000}"/>
    <cellStyle name="SAPBEXHLevel3X 42 4" xfId="21657" xr:uid="{00000000-0005-0000-0000-0000397F0000}"/>
    <cellStyle name="SAPBEXHLevel3X 42 4 2" xfId="34408" xr:uid="{00000000-0005-0000-0000-00003A7F0000}"/>
    <cellStyle name="SAPBEXHLevel3X 43" xfId="7847" xr:uid="{00000000-0005-0000-0000-00003B7F0000}"/>
    <cellStyle name="SAPBEXHLevel3X 43 2" xfId="7848" xr:uid="{00000000-0005-0000-0000-00003C7F0000}"/>
    <cellStyle name="SAPBEXHLevel3X 43 2 2" xfId="10378" xr:uid="{00000000-0005-0000-0000-00003D7F0000}"/>
    <cellStyle name="SAPBEXHLevel3X 43 2 2 2" xfId="23549" xr:uid="{00000000-0005-0000-0000-00003E7F0000}"/>
    <cellStyle name="SAPBEXHLevel3X 43 2 2 2 2" xfId="36300" xr:uid="{00000000-0005-0000-0000-00003F7F0000}"/>
    <cellStyle name="SAPBEXHLevel3X 43 2 3" xfId="21660" xr:uid="{00000000-0005-0000-0000-0000407F0000}"/>
    <cellStyle name="SAPBEXHLevel3X 43 2 3 2" xfId="34411" xr:uid="{00000000-0005-0000-0000-0000417F0000}"/>
    <cellStyle name="SAPBEXHLevel3X 43 3" xfId="10379" xr:uid="{00000000-0005-0000-0000-0000427F0000}"/>
    <cellStyle name="SAPBEXHLevel3X 43 3 2" xfId="23550" xr:uid="{00000000-0005-0000-0000-0000437F0000}"/>
    <cellStyle name="SAPBEXHLevel3X 43 3 2 2" xfId="36301" xr:uid="{00000000-0005-0000-0000-0000447F0000}"/>
    <cellStyle name="SAPBEXHLevel3X 43 4" xfId="21659" xr:uid="{00000000-0005-0000-0000-0000457F0000}"/>
    <cellStyle name="SAPBEXHLevel3X 43 4 2" xfId="34410" xr:uid="{00000000-0005-0000-0000-0000467F0000}"/>
    <cellStyle name="SAPBEXHLevel3X 44" xfId="7849" xr:uid="{00000000-0005-0000-0000-0000477F0000}"/>
    <cellStyle name="SAPBEXHLevel3X 44 2" xfId="7850" xr:uid="{00000000-0005-0000-0000-0000487F0000}"/>
    <cellStyle name="SAPBEXHLevel3X 44 2 2" xfId="10376" xr:uid="{00000000-0005-0000-0000-0000497F0000}"/>
    <cellStyle name="SAPBEXHLevel3X 44 2 2 2" xfId="23547" xr:uid="{00000000-0005-0000-0000-00004A7F0000}"/>
    <cellStyle name="SAPBEXHLevel3X 44 2 2 2 2" xfId="36298" xr:uid="{00000000-0005-0000-0000-00004B7F0000}"/>
    <cellStyle name="SAPBEXHLevel3X 44 2 3" xfId="21662" xr:uid="{00000000-0005-0000-0000-00004C7F0000}"/>
    <cellStyle name="SAPBEXHLevel3X 44 2 3 2" xfId="34413" xr:uid="{00000000-0005-0000-0000-00004D7F0000}"/>
    <cellStyle name="SAPBEXHLevel3X 44 3" xfId="10377" xr:uid="{00000000-0005-0000-0000-00004E7F0000}"/>
    <cellStyle name="SAPBEXHLevel3X 44 3 2" xfId="23548" xr:uid="{00000000-0005-0000-0000-00004F7F0000}"/>
    <cellStyle name="SAPBEXHLevel3X 44 3 2 2" xfId="36299" xr:uid="{00000000-0005-0000-0000-0000507F0000}"/>
    <cellStyle name="SAPBEXHLevel3X 44 4" xfId="21661" xr:uid="{00000000-0005-0000-0000-0000517F0000}"/>
    <cellStyle name="SAPBEXHLevel3X 44 4 2" xfId="34412" xr:uid="{00000000-0005-0000-0000-0000527F0000}"/>
    <cellStyle name="SAPBEXHLevel3X 45" xfId="7851" xr:uid="{00000000-0005-0000-0000-0000537F0000}"/>
    <cellStyle name="SAPBEXHLevel3X 45 2" xfId="7852" xr:uid="{00000000-0005-0000-0000-0000547F0000}"/>
    <cellStyle name="SAPBEXHLevel3X 45 2 2" xfId="10374" xr:uid="{00000000-0005-0000-0000-0000557F0000}"/>
    <cellStyle name="SAPBEXHLevel3X 45 2 2 2" xfId="23545" xr:uid="{00000000-0005-0000-0000-0000567F0000}"/>
    <cellStyle name="SAPBEXHLevel3X 45 2 2 2 2" xfId="36296" xr:uid="{00000000-0005-0000-0000-0000577F0000}"/>
    <cellStyle name="SAPBEXHLevel3X 45 2 3" xfId="21664" xr:uid="{00000000-0005-0000-0000-0000587F0000}"/>
    <cellStyle name="SAPBEXHLevel3X 45 2 3 2" xfId="34415" xr:uid="{00000000-0005-0000-0000-0000597F0000}"/>
    <cellStyle name="SAPBEXHLevel3X 45 3" xfId="10375" xr:uid="{00000000-0005-0000-0000-00005A7F0000}"/>
    <cellStyle name="SAPBEXHLevel3X 45 3 2" xfId="23546" xr:uid="{00000000-0005-0000-0000-00005B7F0000}"/>
    <cellStyle name="SAPBEXHLevel3X 45 3 2 2" xfId="36297" xr:uid="{00000000-0005-0000-0000-00005C7F0000}"/>
    <cellStyle name="SAPBEXHLevel3X 45 4" xfId="21663" xr:uid="{00000000-0005-0000-0000-00005D7F0000}"/>
    <cellStyle name="SAPBEXHLevel3X 45 4 2" xfId="34414" xr:uid="{00000000-0005-0000-0000-00005E7F0000}"/>
    <cellStyle name="SAPBEXHLevel3X 46" xfId="7853" xr:uid="{00000000-0005-0000-0000-00005F7F0000}"/>
    <cellStyle name="SAPBEXHLevel3X 46 2" xfId="7854" xr:uid="{00000000-0005-0000-0000-0000607F0000}"/>
    <cellStyle name="SAPBEXHLevel3X 46 2 2" xfId="10372" xr:uid="{00000000-0005-0000-0000-0000617F0000}"/>
    <cellStyle name="SAPBEXHLevel3X 46 2 2 2" xfId="23543" xr:uid="{00000000-0005-0000-0000-0000627F0000}"/>
    <cellStyle name="SAPBEXHLevel3X 46 2 2 2 2" xfId="36294" xr:uid="{00000000-0005-0000-0000-0000637F0000}"/>
    <cellStyle name="SAPBEXHLevel3X 46 2 3" xfId="21666" xr:uid="{00000000-0005-0000-0000-0000647F0000}"/>
    <cellStyle name="SAPBEXHLevel3X 46 2 3 2" xfId="34417" xr:uid="{00000000-0005-0000-0000-0000657F0000}"/>
    <cellStyle name="SAPBEXHLevel3X 46 3" xfId="10373" xr:uid="{00000000-0005-0000-0000-0000667F0000}"/>
    <cellStyle name="SAPBEXHLevel3X 46 3 2" xfId="23544" xr:uid="{00000000-0005-0000-0000-0000677F0000}"/>
    <cellStyle name="SAPBEXHLevel3X 46 3 2 2" xfId="36295" xr:uid="{00000000-0005-0000-0000-0000687F0000}"/>
    <cellStyle name="SAPBEXHLevel3X 46 4" xfId="21665" xr:uid="{00000000-0005-0000-0000-0000697F0000}"/>
    <cellStyle name="SAPBEXHLevel3X 46 4 2" xfId="34416" xr:uid="{00000000-0005-0000-0000-00006A7F0000}"/>
    <cellStyle name="SAPBEXHLevel3X 47" xfId="7855" xr:uid="{00000000-0005-0000-0000-00006B7F0000}"/>
    <cellStyle name="SAPBEXHLevel3X 47 2" xfId="7856" xr:uid="{00000000-0005-0000-0000-00006C7F0000}"/>
    <cellStyle name="SAPBEXHLevel3X 47 2 2" xfId="10370" xr:uid="{00000000-0005-0000-0000-00006D7F0000}"/>
    <cellStyle name="SAPBEXHLevel3X 47 2 2 2" xfId="23541" xr:uid="{00000000-0005-0000-0000-00006E7F0000}"/>
    <cellStyle name="SAPBEXHLevel3X 47 2 2 2 2" xfId="36292" xr:uid="{00000000-0005-0000-0000-00006F7F0000}"/>
    <cellStyle name="SAPBEXHLevel3X 47 2 3" xfId="21668" xr:uid="{00000000-0005-0000-0000-0000707F0000}"/>
    <cellStyle name="SAPBEXHLevel3X 47 2 3 2" xfId="34419" xr:uid="{00000000-0005-0000-0000-0000717F0000}"/>
    <cellStyle name="SAPBEXHLevel3X 47 3" xfId="10371" xr:uid="{00000000-0005-0000-0000-0000727F0000}"/>
    <cellStyle name="SAPBEXHLevel3X 47 3 2" xfId="23542" xr:uid="{00000000-0005-0000-0000-0000737F0000}"/>
    <cellStyle name="SAPBEXHLevel3X 47 3 2 2" xfId="36293" xr:uid="{00000000-0005-0000-0000-0000747F0000}"/>
    <cellStyle name="SAPBEXHLevel3X 47 4" xfId="21667" xr:uid="{00000000-0005-0000-0000-0000757F0000}"/>
    <cellStyle name="SAPBEXHLevel3X 47 4 2" xfId="34418" xr:uid="{00000000-0005-0000-0000-0000767F0000}"/>
    <cellStyle name="SAPBEXHLevel3X 48" xfId="7857" xr:uid="{00000000-0005-0000-0000-0000777F0000}"/>
    <cellStyle name="SAPBEXHLevel3X 48 2" xfId="7858" xr:uid="{00000000-0005-0000-0000-0000787F0000}"/>
    <cellStyle name="SAPBEXHLevel3X 48 2 2" xfId="10368" xr:uid="{00000000-0005-0000-0000-0000797F0000}"/>
    <cellStyle name="SAPBEXHLevel3X 48 2 2 2" xfId="23539" xr:uid="{00000000-0005-0000-0000-00007A7F0000}"/>
    <cellStyle name="SAPBEXHLevel3X 48 2 2 2 2" xfId="36290" xr:uid="{00000000-0005-0000-0000-00007B7F0000}"/>
    <cellStyle name="SAPBEXHLevel3X 48 2 3" xfId="21670" xr:uid="{00000000-0005-0000-0000-00007C7F0000}"/>
    <cellStyle name="SAPBEXHLevel3X 48 2 3 2" xfId="34421" xr:uid="{00000000-0005-0000-0000-00007D7F0000}"/>
    <cellStyle name="SAPBEXHLevel3X 48 3" xfId="10369" xr:uid="{00000000-0005-0000-0000-00007E7F0000}"/>
    <cellStyle name="SAPBEXHLevel3X 48 3 2" xfId="23540" xr:uid="{00000000-0005-0000-0000-00007F7F0000}"/>
    <cellStyle name="SAPBEXHLevel3X 48 3 2 2" xfId="36291" xr:uid="{00000000-0005-0000-0000-0000807F0000}"/>
    <cellStyle name="SAPBEXHLevel3X 48 4" xfId="21669" xr:uid="{00000000-0005-0000-0000-0000817F0000}"/>
    <cellStyle name="SAPBEXHLevel3X 48 4 2" xfId="34420" xr:uid="{00000000-0005-0000-0000-0000827F0000}"/>
    <cellStyle name="SAPBEXHLevel3X 49" xfId="7859" xr:uid="{00000000-0005-0000-0000-0000837F0000}"/>
    <cellStyle name="SAPBEXHLevel3X 49 2" xfId="10367" xr:uid="{00000000-0005-0000-0000-0000847F0000}"/>
    <cellStyle name="SAPBEXHLevel3X 49 2 2" xfId="23538" xr:uid="{00000000-0005-0000-0000-0000857F0000}"/>
    <cellStyle name="SAPBEXHLevel3X 49 2 2 2" xfId="36289" xr:uid="{00000000-0005-0000-0000-0000867F0000}"/>
    <cellStyle name="SAPBEXHLevel3X 49 3" xfId="21671" xr:uid="{00000000-0005-0000-0000-0000877F0000}"/>
    <cellStyle name="SAPBEXHLevel3X 49 3 2" xfId="34422" xr:uid="{00000000-0005-0000-0000-0000887F0000}"/>
    <cellStyle name="SAPBEXHLevel3X 5" xfId="7860" xr:uid="{00000000-0005-0000-0000-0000897F0000}"/>
    <cellStyle name="SAPBEXHLevel3X 5 2" xfId="7861" xr:uid="{00000000-0005-0000-0000-00008A7F0000}"/>
    <cellStyle name="SAPBEXHLevel3X 5 2 2" xfId="7862" xr:uid="{00000000-0005-0000-0000-00008B7F0000}"/>
    <cellStyle name="SAPBEXHLevel3X 5 2 2 2" xfId="7863" xr:uid="{00000000-0005-0000-0000-00008C7F0000}"/>
    <cellStyle name="SAPBEXHLevel3X 5 2 2 2 2" xfId="10363" xr:uid="{00000000-0005-0000-0000-00008D7F0000}"/>
    <cellStyle name="SAPBEXHLevel3X 5 2 2 2 2 2" xfId="23534" xr:uid="{00000000-0005-0000-0000-00008E7F0000}"/>
    <cellStyle name="SAPBEXHLevel3X 5 2 2 2 2 2 2" xfId="36285" xr:uid="{00000000-0005-0000-0000-00008F7F0000}"/>
    <cellStyle name="SAPBEXHLevel3X 5 2 2 2 3" xfId="21675" xr:uid="{00000000-0005-0000-0000-0000907F0000}"/>
    <cellStyle name="SAPBEXHLevel3X 5 2 2 2 3 2" xfId="34426" xr:uid="{00000000-0005-0000-0000-0000917F0000}"/>
    <cellStyle name="SAPBEXHLevel3X 5 2 2 3" xfId="7864" xr:uid="{00000000-0005-0000-0000-0000927F0000}"/>
    <cellStyle name="SAPBEXHLevel3X 5 2 2 3 2" xfId="10362" xr:uid="{00000000-0005-0000-0000-0000937F0000}"/>
    <cellStyle name="SAPBEXHLevel3X 5 2 2 3 2 2" xfId="23533" xr:uid="{00000000-0005-0000-0000-0000947F0000}"/>
    <cellStyle name="SAPBEXHLevel3X 5 2 2 3 2 2 2" xfId="36284" xr:uid="{00000000-0005-0000-0000-0000957F0000}"/>
    <cellStyle name="SAPBEXHLevel3X 5 2 2 3 3" xfId="21676" xr:uid="{00000000-0005-0000-0000-0000967F0000}"/>
    <cellStyle name="SAPBEXHLevel3X 5 2 2 3 3 2" xfId="34427" xr:uid="{00000000-0005-0000-0000-0000977F0000}"/>
    <cellStyle name="SAPBEXHLevel3X 5 2 2 4" xfId="10364" xr:uid="{00000000-0005-0000-0000-0000987F0000}"/>
    <cellStyle name="SAPBEXHLevel3X 5 2 2 4 2" xfId="23535" xr:uid="{00000000-0005-0000-0000-0000997F0000}"/>
    <cellStyle name="SAPBEXHLevel3X 5 2 2 4 2 2" xfId="36286" xr:uid="{00000000-0005-0000-0000-00009A7F0000}"/>
    <cellStyle name="SAPBEXHLevel3X 5 2 2 5" xfId="21674" xr:uid="{00000000-0005-0000-0000-00009B7F0000}"/>
    <cellStyle name="SAPBEXHLevel3X 5 2 2 5 2" xfId="34425" xr:uid="{00000000-0005-0000-0000-00009C7F0000}"/>
    <cellStyle name="SAPBEXHLevel3X 5 2 3" xfId="7865" xr:uid="{00000000-0005-0000-0000-00009D7F0000}"/>
    <cellStyle name="SAPBEXHLevel3X 5 2 3 2" xfId="7866" xr:uid="{00000000-0005-0000-0000-00009E7F0000}"/>
    <cellStyle name="SAPBEXHLevel3X 5 2 3 2 2" xfId="10360" xr:uid="{00000000-0005-0000-0000-00009F7F0000}"/>
    <cellStyle name="SAPBEXHLevel3X 5 2 3 2 2 2" xfId="23531" xr:uid="{00000000-0005-0000-0000-0000A07F0000}"/>
    <cellStyle name="SAPBEXHLevel3X 5 2 3 2 2 2 2" xfId="36282" xr:uid="{00000000-0005-0000-0000-0000A17F0000}"/>
    <cellStyle name="SAPBEXHLevel3X 5 2 3 2 3" xfId="21678" xr:uid="{00000000-0005-0000-0000-0000A27F0000}"/>
    <cellStyle name="SAPBEXHLevel3X 5 2 3 2 3 2" xfId="34429" xr:uid="{00000000-0005-0000-0000-0000A37F0000}"/>
    <cellStyle name="SAPBEXHLevel3X 5 2 3 3" xfId="10361" xr:uid="{00000000-0005-0000-0000-0000A47F0000}"/>
    <cellStyle name="SAPBEXHLevel3X 5 2 3 3 2" xfId="23532" xr:uid="{00000000-0005-0000-0000-0000A57F0000}"/>
    <cellStyle name="SAPBEXHLevel3X 5 2 3 3 2 2" xfId="36283" xr:uid="{00000000-0005-0000-0000-0000A67F0000}"/>
    <cellStyle name="SAPBEXHLevel3X 5 2 3 4" xfId="21677" xr:uid="{00000000-0005-0000-0000-0000A77F0000}"/>
    <cellStyle name="SAPBEXHLevel3X 5 2 3 4 2" xfId="34428" xr:uid="{00000000-0005-0000-0000-0000A87F0000}"/>
    <cellStyle name="SAPBEXHLevel3X 5 2 4" xfId="7867" xr:uid="{00000000-0005-0000-0000-0000A97F0000}"/>
    <cellStyle name="SAPBEXHLevel3X 5 2 4 2" xfId="10359" xr:uid="{00000000-0005-0000-0000-0000AA7F0000}"/>
    <cellStyle name="SAPBEXHLevel3X 5 2 4 2 2" xfId="23530" xr:uid="{00000000-0005-0000-0000-0000AB7F0000}"/>
    <cellStyle name="SAPBEXHLevel3X 5 2 4 2 2 2" xfId="36281" xr:uid="{00000000-0005-0000-0000-0000AC7F0000}"/>
    <cellStyle name="SAPBEXHLevel3X 5 2 4 3" xfId="21679" xr:uid="{00000000-0005-0000-0000-0000AD7F0000}"/>
    <cellStyle name="SAPBEXHLevel3X 5 2 4 3 2" xfId="34430" xr:uid="{00000000-0005-0000-0000-0000AE7F0000}"/>
    <cellStyle name="SAPBEXHLevel3X 5 2 5" xfId="10365" xr:uid="{00000000-0005-0000-0000-0000AF7F0000}"/>
    <cellStyle name="SAPBEXHLevel3X 5 2 5 2" xfId="23536" xr:uid="{00000000-0005-0000-0000-0000B07F0000}"/>
    <cellStyle name="SAPBEXHLevel3X 5 2 5 2 2" xfId="36287" xr:uid="{00000000-0005-0000-0000-0000B17F0000}"/>
    <cellStyle name="SAPBEXHLevel3X 5 2 6" xfId="21673" xr:uid="{00000000-0005-0000-0000-0000B27F0000}"/>
    <cellStyle name="SAPBEXHLevel3X 5 2 6 2" xfId="34424" xr:uid="{00000000-0005-0000-0000-0000B37F0000}"/>
    <cellStyle name="SAPBEXHLevel3X 5 3" xfId="7868" xr:uid="{00000000-0005-0000-0000-0000B47F0000}"/>
    <cellStyle name="SAPBEXHLevel3X 5 3 2" xfId="7869" xr:uid="{00000000-0005-0000-0000-0000B57F0000}"/>
    <cellStyle name="SAPBEXHLevel3X 5 3 2 2" xfId="10357" xr:uid="{00000000-0005-0000-0000-0000B67F0000}"/>
    <cellStyle name="SAPBEXHLevel3X 5 3 2 2 2" xfId="23528" xr:uid="{00000000-0005-0000-0000-0000B77F0000}"/>
    <cellStyle name="SAPBEXHLevel3X 5 3 2 2 2 2" xfId="36279" xr:uid="{00000000-0005-0000-0000-0000B87F0000}"/>
    <cellStyle name="SAPBEXHLevel3X 5 3 2 3" xfId="21681" xr:uid="{00000000-0005-0000-0000-0000B97F0000}"/>
    <cellStyle name="SAPBEXHLevel3X 5 3 2 3 2" xfId="34432" xr:uid="{00000000-0005-0000-0000-0000BA7F0000}"/>
    <cellStyle name="SAPBEXHLevel3X 5 3 3" xfId="10358" xr:uid="{00000000-0005-0000-0000-0000BB7F0000}"/>
    <cellStyle name="SAPBEXHLevel3X 5 3 3 2" xfId="23529" xr:uid="{00000000-0005-0000-0000-0000BC7F0000}"/>
    <cellStyle name="SAPBEXHLevel3X 5 3 3 2 2" xfId="36280" xr:uid="{00000000-0005-0000-0000-0000BD7F0000}"/>
    <cellStyle name="SAPBEXHLevel3X 5 3 4" xfId="21680" xr:uid="{00000000-0005-0000-0000-0000BE7F0000}"/>
    <cellStyle name="SAPBEXHLevel3X 5 3 4 2" xfId="34431" xr:uid="{00000000-0005-0000-0000-0000BF7F0000}"/>
    <cellStyle name="SAPBEXHLevel3X 5 4" xfId="7870" xr:uid="{00000000-0005-0000-0000-0000C07F0000}"/>
    <cellStyle name="SAPBEXHLevel3X 5 4 2" xfId="10356" xr:uid="{00000000-0005-0000-0000-0000C17F0000}"/>
    <cellStyle name="SAPBEXHLevel3X 5 4 2 2" xfId="23527" xr:uid="{00000000-0005-0000-0000-0000C27F0000}"/>
    <cellStyle name="SAPBEXHLevel3X 5 4 2 2 2" xfId="36278" xr:uid="{00000000-0005-0000-0000-0000C37F0000}"/>
    <cellStyle name="SAPBEXHLevel3X 5 4 3" xfId="21682" xr:uid="{00000000-0005-0000-0000-0000C47F0000}"/>
    <cellStyle name="SAPBEXHLevel3X 5 4 3 2" xfId="34433" xr:uid="{00000000-0005-0000-0000-0000C57F0000}"/>
    <cellStyle name="SAPBEXHLevel3X 5 5" xfId="7871" xr:uid="{00000000-0005-0000-0000-0000C67F0000}"/>
    <cellStyle name="SAPBEXHLevel3X 5 5 2" xfId="10355" xr:uid="{00000000-0005-0000-0000-0000C77F0000}"/>
    <cellStyle name="SAPBEXHLevel3X 5 5 2 2" xfId="23526" xr:uid="{00000000-0005-0000-0000-0000C87F0000}"/>
    <cellStyle name="SAPBEXHLevel3X 5 5 2 2 2" xfId="36277" xr:uid="{00000000-0005-0000-0000-0000C97F0000}"/>
    <cellStyle name="SAPBEXHLevel3X 5 5 3" xfId="21683" xr:uid="{00000000-0005-0000-0000-0000CA7F0000}"/>
    <cellStyle name="SAPBEXHLevel3X 5 5 3 2" xfId="34434" xr:uid="{00000000-0005-0000-0000-0000CB7F0000}"/>
    <cellStyle name="SAPBEXHLevel3X 5 6" xfId="10366" xr:uid="{00000000-0005-0000-0000-0000CC7F0000}"/>
    <cellStyle name="SAPBEXHLevel3X 5 6 2" xfId="23537" xr:uid="{00000000-0005-0000-0000-0000CD7F0000}"/>
    <cellStyle name="SAPBEXHLevel3X 5 6 2 2" xfId="36288" xr:uid="{00000000-0005-0000-0000-0000CE7F0000}"/>
    <cellStyle name="SAPBEXHLevel3X 5 7" xfId="21672" xr:uid="{00000000-0005-0000-0000-0000CF7F0000}"/>
    <cellStyle name="SAPBEXHLevel3X 5 7 2" xfId="34423" xr:uid="{00000000-0005-0000-0000-0000D07F0000}"/>
    <cellStyle name="SAPBEXHLevel3X 50" xfId="10642" xr:uid="{00000000-0005-0000-0000-0000D17F0000}"/>
    <cellStyle name="SAPBEXHLevel3X 50 2" xfId="23813" xr:uid="{00000000-0005-0000-0000-0000D27F0000}"/>
    <cellStyle name="SAPBEXHLevel3X 50 2 2" xfId="36564" xr:uid="{00000000-0005-0000-0000-0000D37F0000}"/>
    <cellStyle name="SAPBEXHLevel3X 51" xfId="21396" xr:uid="{00000000-0005-0000-0000-0000D47F0000}"/>
    <cellStyle name="SAPBEXHLevel3X 51 2" xfId="34147" xr:uid="{00000000-0005-0000-0000-0000D57F0000}"/>
    <cellStyle name="SAPBEXHLevel3X 52" xfId="17414" xr:uid="{00000000-0005-0000-0000-0000D67F0000}"/>
    <cellStyle name="SAPBEXHLevel3X 53" xfId="30550" xr:uid="{00000000-0005-0000-0000-0000D77F0000}"/>
    <cellStyle name="SAPBEXHLevel3X 54" xfId="30555" xr:uid="{00000000-0005-0000-0000-0000D87F0000}"/>
    <cellStyle name="SAPBEXHLevel3X 55" xfId="30551" xr:uid="{00000000-0005-0000-0000-0000D97F0000}"/>
    <cellStyle name="SAPBEXHLevel3X 56" xfId="30581" xr:uid="{00000000-0005-0000-0000-0000DA7F0000}"/>
    <cellStyle name="SAPBEXHLevel3X 57" xfId="30585" xr:uid="{00000000-0005-0000-0000-0000DB7F0000}"/>
    <cellStyle name="SAPBEXHLevel3X 6" xfId="7872" xr:uid="{00000000-0005-0000-0000-0000DC7F0000}"/>
    <cellStyle name="SAPBEXHLevel3X 6 2" xfId="7873" xr:uid="{00000000-0005-0000-0000-0000DD7F0000}"/>
    <cellStyle name="SAPBEXHLevel3X 6 2 2" xfId="7874" xr:uid="{00000000-0005-0000-0000-0000DE7F0000}"/>
    <cellStyle name="SAPBEXHLevel3X 6 2 2 2" xfId="7875" xr:uid="{00000000-0005-0000-0000-0000DF7F0000}"/>
    <cellStyle name="SAPBEXHLevel3X 6 2 2 2 2" xfId="10351" xr:uid="{00000000-0005-0000-0000-0000E07F0000}"/>
    <cellStyle name="SAPBEXHLevel3X 6 2 2 2 2 2" xfId="23522" xr:uid="{00000000-0005-0000-0000-0000E17F0000}"/>
    <cellStyle name="SAPBEXHLevel3X 6 2 2 2 2 2 2" xfId="36273" xr:uid="{00000000-0005-0000-0000-0000E27F0000}"/>
    <cellStyle name="SAPBEXHLevel3X 6 2 2 2 3" xfId="21687" xr:uid="{00000000-0005-0000-0000-0000E37F0000}"/>
    <cellStyle name="SAPBEXHLevel3X 6 2 2 2 3 2" xfId="34438" xr:uid="{00000000-0005-0000-0000-0000E47F0000}"/>
    <cellStyle name="SAPBEXHLevel3X 6 2 2 3" xfId="10352" xr:uid="{00000000-0005-0000-0000-0000E57F0000}"/>
    <cellStyle name="SAPBEXHLevel3X 6 2 2 3 2" xfId="23523" xr:uid="{00000000-0005-0000-0000-0000E67F0000}"/>
    <cellStyle name="SAPBEXHLevel3X 6 2 2 3 2 2" xfId="36274" xr:uid="{00000000-0005-0000-0000-0000E77F0000}"/>
    <cellStyle name="SAPBEXHLevel3X 6 2 2 4" xfId="21686" xr:uid="{00000000-0005-0000-0000-0000E87F0000}"/>
    <cellStyle name="SAPBEXHLevel3X 6 2 2 4 2" xfId="34437" xr:uid="{00000000-0005-0000-0000-0000E97F0000}"/>
    <cellStyle name="SAPBEXHLevel3X 6 2 3" xfId="7876" xr:uid="{00000000-0005-0000-0000-0000EA7F0000}"/>
    <cellStyle name="SAPBEXHLevel3X 6 2 3 2" xfId="10350" xr:uid="{00000000-0005-0000-0000-0000EB7F0000}"/>
    <cellStyle name="SAPBEXHLevel3X 6 2 3 2 2" xfId="23521" xr:uid="{00000000-0005-0000-0000-0000EC7F0000}"/>
    <cellStyle name="SAPBEXHLevel3X 6 2 3 2 2 2" xfId="36272" xr:uid="{00000000-0005-0000-0000-0000ED7F0000}"/>
    <cellStyle name="SAPBEXHLevel3X 6 2 3 3" xfId="21688" xr:uid="{00000000-0005-0000-0000-0000EE7F0000}"/>
    <cellStyle name="SAPBEXHLevel3X 6 2 3 3 2" xfId="34439" xr:uid="{00000000-0005-0000-0000-0000EF7F0000}"/>
    <cellStyle name="SAPBEXHLevel3X 6 2 4" xfId="7877" xr:uid="{00000000-0005-0000-0000-0000F07F0000}"/>
    <cellStyle name="SAPBEXHLevel3X 6 2 4 2" xfId="10349" xr:uid="{00000000-0005-0000-0000-0000F17F0000}"/>
    <cellStyle name="SAPBEXHLevel3X 6 2 4 2 2" xfId="23520" xr:uid="{00000000-0005-0000-0000-0000F27F0000}"/>
    <cellStyle name="SAPBEXHLevel3X 6 2 4 2 2 2" xfId="36271" xr:uid="{00000000-0005-0000-0000-0000F37F0000}"/>
    <cellStyle name="SAPBEXHLevel3X 6 2 4 3" xfId="21689" xr:uid="{00000000-0005-0000-0000-0000F47F0000}"/>
    <cellStyle name="SAPBEXHLevel3X 6 2 4 3 2" xfId="34440" xr:uid="{00000000-0005-0000-0000-0000F57F0000}"/>
    <cellStyle name="SAPBEXHLevel3X 6 2 5" xfId="10353" xr:uid="{00000000-0005-0000-0000-0000F67F0000}"/>
    <cellStyle name="SAPBEXHLevel3X 6 2 5 2" xfId="23524" xr:uid="{00000000-0005-0000-0000-0000F77F0000}"/>
    <cellStyle name="SAPBEXHLevel3X 6 2 5 2 2" xfId="36275" xr:uid="{00000000-0005-0000-0000-0000F87F0000}"/>
    <cellStyle name="SAPBEXHLevel3X 6 2 6" xfId="21685" xr:uid="{00000000-0005-0000-0000-0000F97F0000}"/>
    <cellStyle name="SAPBEXHLevel3X 6 2 6 2" xfId="34436" xr:uid="{00000000-0005-0000-0000-0000FA7F0000}"/>
    <cellStyle name="SAPBEXHLevel3X 6 3" xfId="7878" xr:uid="{00000000-0005-0000-0000-0000FB7F0000}"/>
    <cellStyle name="SAPBEXHLevel3X 6 3 2" xfId="7879" xr:uid="{00000000-0005-0000-0000-0000FC7F0000}"/>
    <cellStyle name="SAPBEXHLevel3X 6 3 2 2" xfId="10347" xr:uid="{00000000-0005-0000-0000-0000FD7F0000}"/>
    <cellStyle name="SAPBEXHLevel3X 6 3 2 2 2" xfId="23518" xr:uid="{00000000-0005-0000-0000-0000FE7F0000}"/>
    <cellStyle name="SAPBEXHLevel3X 6 3 2 2 2 2" xfId="36269" xr:uid="{00000000-0005-0000-0000-0000FF7F0000}"/>
    <cellStyle name="SAPBEXHLevel3X 6 3 2 3" xfId="21691" xr:uid="{00000000-0005-0000-0000-000000800000}"/>
    <cellStyle name="SAPBEXHLevel3X 6 3 2 3 2" xfId="34442" xr:uid="{00000000-0005-0000-0000-000001800000}"/>
    <cellStyle name="SAPBEXHLevel3X 6 3 3" xfId="10348" xr:uid="{00000000-0005-0000-0000-000002800000}"/>
    <cellStyle name="SAPBEXHLevel3X 6 3 3 2" xfId="23519" xr:uid="{00000000-0005-0000-0000-000003800000}"/>
    <cellStyle name="SAPBEXHLevel3X 6 3 3 2 2" xfId="36270" xr:uid="{00000000-0005-0000-0000-000004800000}"/>
    <cellStyle name="SAPBEXHLevel3X 6 3 4" xfId="21690" xr:uid="{00000000-0005-0000-0000-000005800000}"/>
    <cellStyle name="SAPBEXHLevel3X 6 3 4 2" xfId="34441" xr:uid="{00000000-0005-0000-0000-000006800000}"/>
    <cellStyle name="SAPBEXHLevel3X 6 4" xfId="7880" xr:uid="{00000000-0005-0000-0000-000007800000}"/>
    <cellStyle name="SAPBEXHLevel3X 6 4 2" xfId="10346" xr:uid="{00000000-0005-0000-0000-000008800000}"/>
    <cellStyle name="SAPBEXHLevel3X 6 4 2 2" xfId="23517" xr:uid="{00000000-0005-0000-0000-000009800000}"/>
    <cellStyle name="SAPBEXHLevel3X 6 4 2 2 2" xfId="36268" xr:uid="{00000000-0005-0000-0000-00000A800000}"/>
    <cellStyle name="SAPBEXHLevel3X 6 4 3" xfId="21692" xr:uid="{00000000-0005-0000-0000-00000B800000}"/>
    <cellStyle name="SAPBEXHLevel3X 6 4 3 2" xfId="34443" xr:uid="{00000000-0005-0000-0000-00000C800000}"/>
    <cellStyle name="SAPBEXHLevel3X 6 5" xfId="10354" xr:uid="{00000000-0005-0000-0000-00000D800000}"/>
    <cellStyle name="SAPBEXHLevel3X 6 5 2" xfId="23525" xr:uid="{00000000-0005-0000-0000-00000E800000}"/>
    <cellStyle name="SAPBEXHLevel3X 6 5 2 2" xfId="36276" xr:uid="{00000000-0005-0000-0000-00000F800000}"/>
    <cellStyle name="SAPBEXHLevel3X 6 6" xfId="21684" xr:uid="{00000000-0005-0000-0000-000010800000}"/>
    <cellStyle name="SAPBEXHLevel3X 6 6 2" xfId="34435" xr:uid="{00000000-0005-0000-0000-000011800000}"/>
    <cellStyle name="SAPBEXHLevel3X 7" xfId="7881" xr:uid="{00000000-0005-0000-0000-000012800000}"/>
    <cellStyle name="SAPBEXHLevel3X 7 2" xfId="7882" xr:uid="{00000000-0005-0000-0000-000013800000}"/>
    <cellStyle name="SAPBEXHLevel3X 7 2 2" xfId="7883" xr:uid="{00000000-0005-0000-0000-000014800000}"/>
    <cellStyle name="SAPBEXHLevel3X 7 2 2 2" xfId="7884" xr:uid="{00000000-0005-0000-0000-000015800000}"/>
    <cellStyle name="SAPBEXHLevel3X 7 2 2 2 2" xfId="10342" xr:uid="{00000000-0005-0000-0000-000016800000}"/>
    <cellStyle name="SAPBEXHLevel3X 7 2 2 2 2 2" xfId="23513" xr:uid="{00000000-0005-0000-0000-000017800000}"/>
    <cellStyle name="SAPBEXHLevel3X 7 2 2 2 2 2 2" xfId="36264" xr:uid="{00000000-0005-0000-0000-000018800000}"/>
    <cellStyle name="SAPBEXHLevel3X 7 2 2 2 3" xfId="21696" xr:uid="{00000000-0005-0000-0000-000019800000}"/>
    <cellStyle name="SAPBEXHLevel3X 7 2 2 2 3 2" xfId="34447" xr:uid="{00000000-0005-0000-0000-00001A800000}"/>
    <cellStyle name="SAPBEXHLevel3X 7 2 2 3" xfId="10343" xr:uid="{00000000-0005-0000-0000-00001B800000}"/>
    <cellStyle name="SAPBEXHLevel3X 7 2 2 3 2" xfId="23514" xr:uid="{00000000-0005-0000-0000-00001C800000}"/>
    <cellStyle name="SAPBEXHLevel3X 7 2 2 3 2 2" xfId="36265" xr:uid="{00000000-0005-0000-0000-00001D800000}"/>
    <cellStyle name="SAPBEXHLevel3X 7 2 2 4" xfId="21695" xr:uid="{00000000-0005-0000-0000-00001E800000}"/>
    <cellStyle name="SAPBEXHLevel3X 7 2 2 4 2" xfId="34446" xr:uid="{00000000-0005-0000-0000-00001F800000}"/>
    <cellStyle name="SAPBEXHLevel3X 7 2 3" xfId="7885" xr:uid="{00000000-0005-0000-0000-000020800000}"/>
    <cellStyle name="SAPBEXHLevel3X 7 2 3 2" xfId="10341" xr:uid="{00000000-0005-0000-0000-000021800000}"/>
    <cellStyle name="SAPBEXHLevel3X 7 2 3 2 2" xfId="23512" xr:uid="{00000000-0005-0000-0000-000022800000}"/>
    <cellStyle name="SAPBEXHLevel3X 7 2 3 2 2 2" xfId="36263" xr:uid="{00000000-0005-0000-0000-000023800000}"/>
    <cellStyle name="SAPBEXHLevel3X 7 2 3 3" xfId="21697" xr:uid="{00000000-0005-0000-0000-000024800000}"/>
    <cellStyle name="SAPBEXHLevel3X 7 2 3 3 2" xfId="34448" xr:uid="{00000000-0005-0000-0000-000025800000}"/>
    <cellStyle name="SAPBEXHLevel3X 7 2 4" xfId="7886" xr:uid="{00000000-0005-0000-0000-000026800000}"/>
    <cellStyle name="SAPBEXHLevel3X 7 2 4 2" xfId="10340" xr:uid="{00000000-0005-0000-0000-000027800000}"/>
    <cellStyle name="SAPBEXHLevel3X 7 2 4 2 2" xfId="23511" xr:uid="{00000000-0005-0000-0000-000028800000}"/>
    <cellStyle name="SAPBEXHLevel3X 7 2 4 2 2 2" xfId="36262" xr:uid="{00000000-0005-0000-0000-000029800000}"/>
    <cellStyle name="SAPBEXHLevel3X 7 2 4 3" xfId="21698" xr:uid="{00000000-0005-0000-0000-00002A800000}"/>
    <cellStyle name="SAPBEXHLevel3X 7 2 4 3 2" xfId="34449" xr:uid="{00000000-0005-0000-0000-00002B800000}"/>
    <cellStyle name="SAPBEXHLevel3X 7 2 5" xfId="10344" xr:uid="{00000000-0005-0000-0000-00002C800000}"/>
    <cellStyle name="SAPBEXHLevel3X 7 2 5 2" xfId="23515" xr:uid="{00000000-0005-0000-0000-00002D800000}"/>
    <cellStyle name="SAPBEXHLevel3X 7 2 5 2 2" xfId="36266" xr:uid="{00000000-0005-0000-0000-00002E800000}"/>
    <cellStyle name="SAPBEXHLevel3X 7 2 6" xfId="21694" xr:uid="{00000000-0005-0000-0000-00002F800000}"/>
    <cellStyle name="SAPBEXHLevel3X 7 2 6 2" xfId="34445" xr:uid="{00000000-0005-0000-0000-000030800000}"/>
    <cellStyle name="SAPBEXHLevel3X 7 3" xfId="7887" xr:uid="{00000000-0005-0000-0000-000031800000}"/>
    <cellStyle name="SAPBEXHLevel3X 7 3 2" xfId="7888" xr:uid="{00000000-0005-0000-0000-000032800000}"/>
    <cellStyle name="SAPBEXHLevel3X 7 3 2 2" xfId="10338" xr:uid="{00000000-0005-0000-0000-000033800000}"/>
    <cellStyle name="SAPBEXHLevel3X 7 3 2 2 2" xfId="23509" xr:uid="{00000000-0005-0000-0000-000034800000}"/>
    <cellStyle name="SAPBEXHLevel3X 7 3 2 2 2 2" xfId="36260" xr:uid="{00000000-0005-0000-0000-000035800000}"/>
    <cellStyle name="SAPBEXHLevel3X 7 3 2 3" xfId="21700" xr:uid="{00000000-0005-0000-0000-000036800000}"/>
    <cellStyle name="SAPBEXHLevel3X 7 3 2 3 2" xfId="34451" xr:uid="{00000000-0005-0000-0000-000037800000}"/>
    <cellStyle name="SAPBEXHLevel3X 7 3 3" xfId="10339" xr:uid="{00000000-0005-0000-0000-000038800000}"/>
    <cellStyle name="SAPBEXHLevel3X 7 3 3 2" xfId="23510" xr:uid="{00000000-0005-0000-0000-000039800000}"/>
    <cellStyle name="SAPBEXHLevel3X 7 3 3 2 2" xfId="36261" xr:uid="{00000000-0005-0000-0000-00003A800000}"/>
    <cellStyle name="SAPBEXHLevel3X 7 3 4" xfId="21699" xr:uid="{00000000-0005-0000-0000-00003B800000}"/>
    <cellStyle name="SAPBEXHLevel3X 7 3 4 2" xfId="34450" xr:uid="{00000000-0005-0000-0000-00003C800000}"/>
    <cellStyle name="SAPBEXHLevel3X 7 4" xfId="7889" xr:uid="{00000000-0005-0000-0000-00003D800000}"/>
    <cellStyle name="SAPBEXHLevel3X 7 4 2" xfId="10337" xr:uid="{00000000-0005-0000-0000-00003E800000}"/>
    <cellStyle name="SAPBEXHLevel3X 7 4 2 2" xfId="23508" xr:uid="{00000000-0005-0000-0000-00003F800000}"/>
    <cellStyle name="SAPBEXHLevel3X 7 4 2 2 2" xfId="36259" xr:uid="{00000000-0005-0000-0000-000040800000}"/>
    <cellStyle name="SAPBEXHLevel3X 7 4 3" xfId="21701" xr:uid="{00000000-0005-0000-0000-000041800000}"/>
    <cellStyle name="SAPBEXHLevel3X 7 4 3 2" xfId="34452" xr:uid="{00000000-0005-0000-0000-000042800000}"/>
    <cellStyle name="SAPBEXHLevel3X 7 5" xfId="10345" xr:uid="{00000000-0005-0000-0000-000043800000}"/>
    <cellStyle name="SAPBEXHLevel3X 7 5 2" xfId="23516" xr:uid="{00000000-0005-0000-0000-000044800000}"/>
    <cellStyle name="SAPBEXHLevel3X 7 5 2 2" xfId="36267" xr:uid="{00000000-0005-0000-0000-000045800000}"/>
    <cellStyle name="SAPBEXHLevel3X 7 6" xfId="21693" xr:uid="{00000000-0005-0000-0000-000046800000}"/>
    <cellStyle name="SAPBEXHLevel3X 7 6 2" xfId="34444" xr:uid="{00000000-0005-0000-0000-000047800000}"/>
    <cellStyle name="SAPBEXHLevel3X 8" xfId="7890" xr:uid="{00000000-0005-0000-0000-000048800000}"/>
    <cellStyle name="SAPBEXHLevel3X 8 2" xfId="7891" xr:uid="{00000000-0005-0000-0000-000049800000}"/>
    <cellStyle name="SAPBEXHLevel3X 8 2 2" xfId="7892" xr:uid="{00000000-0005-0000-0000-00004A800000}"/>
    <cellStyle name="SAPBEXHLevel3X 8 2 2 2" xfId="7893" xr:uid="{00000000-0005-0000-0000-00004B800000}"/>
    <cellStyle name="SAPBEXHLevel3X 8 2 2 2 2" xfId="10333" xr:uid="{00000000-0005-0000-0000-00004C800000}"/>
    <cellStyle name="SAPBEXHLevel3X 8 2 2 2 2 2" xfId="23504" xr:uid="{00000000-0005-0000-0000-00004D800000}"/>
    <cellStyle name="SAPBEXHLevel3X 8 2 2 2 2 2 2" xfId="36255" xr:uid="{00000000-0005-0000-0000-00004E800000}"/>
    <cellStyle name="SAPBEXHLevel3X 8 2 2 2 3" xfId="21705" xr:uid="{00000000-0005-0000-0000-00004F800000}"/>
    <cellStyle name="SAPBEXHLevel3X 8 2 2 2 3 2" xfId="34456" xr:uid="{00000000-0005-0000-0000-000050800000}"/>
    <cellStyle name="SAPBEXHLevel3X 8 2 2 3" xfId="10334" xr:uid="{00000000-0005-0000-0000-000051800000}"/>
    <cellStyle name="SAPBEXHLevel3X 8 2 2 3 2" xfId="23505" xr:uid="{00000000-0005-0000-0000-000052800000}"/>
    <cellStyle name="SAPBEXHLevel3X 8 2 2 3 2 2" xfId="36256" xr:uid="{00000000-0005-0000-0000-000053800000}"/>
    <cellStyle name="SAPBEXHLevel3X 8 2 2 4" xfId="21704" xr:uid="{00000000-0005-0000-0000-000054800000}"/>
    <cellStyle name="SAPBEXHLevel3X 8 2 2 4 2" xfId="34455" xr:uid="{00000000-0005-0000-0000-000055800000}"/>
    <cellStyle name="SAPBEXHLevel3X 8 2 3" xfId="7894" xr:uid="{00000000-0005-0000-0000-000056800000}"/>
    <cellStyle name="SAPBEXHLevel3X 8 2 3 2" xfId="10332" xr:uid="{00000000-0005-0000-0000-000057800000}"/>
    <cellStyle name="SAPBEXHLevel3X 8 2 3 2 2" xfId="23503" xr:uid="{00000000-0005-0000-0000-000058800000}"/>
    <cellStyle name="SAPBEXHLevel3X 8 2 3 2 2 2" xfId="36254" xr:uid="{00000000-0005-0000-0000-000059800000}"/>
    <cellStyle name="SAPBEXHLevel3X 8 2 3 3" xfId="21706" xr:uid="{00000000-0005-0000-0000-00005A800000}"/>
    <cellStyle name="SAPBEXHLevel3X 8 2 3 3 2" xfId="34457" xr:uid="{00000000-0005-0000-0000-00005B800000}"/>
    <cellStyle name="SAPBEXHLevel3X 8 2 4" xfId="10335" xr:uid="{00000000-0005-0000-0000-00005C800000}"/>
    <cellStyle name="SAPBEXHLevel3X 8 2 4 2" xfId="23506" xr:uid="{00000000-0005-0000-0000-00005D800000}"/>
    <cellStyle name="SAPBEXHLevel3X 8 2 4 2 2" xfId="36257" xr:uid="{00000000-0005-0000-0000-00005E800000}"/>
    <cellStyle name="SAPBEXHLevel3X 8 2 5" xfId="21703" xr:uid="{00000000-0005-0000-0000-00005F800000}"/>
    <cellStyle name="SAPBEXHLevel3X 8 2 5 2" xfId="34454" xr:uid="{00000000-0005-0000-0000-000060800000}"/>
    <cellStyle name="SAPBEXHLevel3X 8 3" xfId="7895" xr:uid="{00000000-0005-0000-0000-000061800000}"/>
    <cellStyle name="SAPBEXHLevel3X 8 3 2" xfId="10331" xr:uid="{00000000-0005-0000-0000-000062800000}"/>
    <cellStyle name="SAPBEXHLevel3X 8 3 2 2" xfId="23502" xr:uid="{00000000-0005-0000-0000-000063800000}"/>
    <cellStyle name="SAPBEXHLevel3X 8 3 2 2 2" xfId="36253" xr:uid="{00000000-0005-0000-0000-000064800000}"/>
    <cellStyle name="SAPBEXHLevel3X 8 3 3" xfId="21707" xr:uid="{00000000-0005-0000-0000-000065800000}"/>
    <cellStyle name="SAPBEXHLevel3X 8 3 3 2" xfId="34458" xr:uid="{00000000-0005-0000-0000-000066800000}"/>
    <cellStyle name="SAPBEXHLevel3X 8 4" xfId="7896" xr:uid="{00000000-0005-0000-0000-000067800000}"/>
    <cellStyle name="SAPBEXHLevel3X 8 4 2" xfId="10330" xr:uid="{00000000-0005-0000-0000-000068800000}"/>
    <cellStyle name="SAPBEXHLevel3X 8 4 2 2" xfId="23501" xr:uid="{00000000-0005-0000-0000-000069800000}"/>
    <cellStyle name="SAPBEXHLevel3X 8 4 2 2 2" xfId="36252" xr:uid="{00000000-0005-0000-0000-00006A800000}"/>
    <cellStyle name="SAPBEXHLevel3X 8 4 3" xfId="21708" xr:uid="{00000000-0005-0000-0000-00006B800000}"/>
    <cellStyle name="SAPBEXHLevel3X 8 4 3 2" xfId="34459" xr:uid="{00000000-0005-0000-0000-00006C800000}"/>
    <cellStyle name="SAPBEXHLevel3X 8 5" xfId="10336" xr:uid="{00000000-0005-0000-0000-00006D800000}"/>
    <cellStyle name="SAPBEXHLevel3X 8 5 2" xfId="23507" xr:uid="{00000000-0005-0000-0000-00006E800000}"/>
    <cellStyle name="SAPBEXHLevel3X 8 5 2 2" xfId="36258" xr:uid="{00000000-0005-0000-0000-00006F800000}"/>
    <cellStyle name="SAPBEXHLevel3X 8 6" xfId="21702" xr:uid="{00000000-0005-0000-0000-000070800000}"/>
    <cellStyle name="SAPBEXHLevel3X 8 6 2" xfId="34453" xr:uid="{00000000-0005-0000-0000-000071800000}"/>
    <cellStyle name="SAPBEXHLevel3X 9" xfId="7897" xr:uid="{00000000-0005-0000-0000-000072800000}"/>
    <cellStyle name="SAPBEXHLevel3X 9 2" xfId="7898" xr:uid="{00000000-0005-0000-0000-000073800000}"/>
    <cellStyle name="SAPBEXHLevel3X 9 2 2" xfId="7899" xr:uid="{00000000-0005-0000-0000-000074800000}"/>
    <cellStyle name="SAPBEXHLevel3X 9 2 2 2" xfId="7900" xr:uid="{00000000-0005-0000-0000-000075800000}"/>
    <cellStyle name="SAPBEXHLevel3X 9 2 2 2 2" xfId="10326" xr:uid="{00000000-0005-0000-0000-000076800000}"/>
    <cellStyle name="SAPBEXHLevel3X 9 2 2 2 2 2" xfId="23497" xr:uid="{00000000-0005-0000-0000-000077800000}"/>
    <cellStyle name="SAPBEXHLevel3X 9 2 2 2 2 2 2" xfId="36248" xr:uid="{00000000-0005-0000-0000-000078800000}"/>
    <cellStyle name="SAPBEXHLevel3X 9 2 2 2 3" xfId="21712" xr:uid="{00000000-0005-0000-0000-000079800000}"/>
    <cellStyle name="SAPBEXHLevel3X 9 2 2 2 3 2" xfId="34463" xr:uid="{00000000-0005-0000-0000-00007A800000}"/>
    <cellStyle name="SAPBEXHLevel3X 9 2 2 3" xfId="10327" xr:uid="{00000000-0005-0000-0000-00007B800000}"/>
    <cellStyle name="SAPBEXHLevel3X 9 2 2 3 2" xfId="23498" xr:uid="{00000000-0005-0000-0000-00007C800000}"/>
    <cellStyle name="SAPBEXHLevel3X 9 2 2 3 2 2" xfId="36249" xr:uid="{00000000-0005-0000-0000-00007D800000}"/>
    <cellStyle name="SAPBEXHLevel3X 9 2 2 4" xfId="21711" xr:uid="{00000000-0005-0000-0000-00007E800000}"/>
    <cellStyle name="SAPBEXHLevel3X 9 2 2 4 2" xfId="34462" xr:uid="{00000000-0005-0000-0000-00007F800000}"/>
    <cellStyle name="SAPBEXHLevel3X 9 2 3" xfId="7901" xr:uid="{00000000-0005-0000-0000-000080800000}"/>
    <cellStyle name="SAPBEXHLevel3X 9 2 3 2" xfId="10325" xr:uid="{00000000-0005-0000-0000-000081800000}"/>
    <cellStyle name="SAPBEXHLevel3X 9 2 3 2 2" xfId="23496" xr:uid="{00000000-0005-0000-0000-000082800000}"/>
    <cellStyle name="SAPBEXHLevel3X 9 2 3 2 2 2" xfId="36247" xr:uid="{00000000-0005-0000-0000-000083800000}"/>
    <cellStyle name="SAPBEXHLevel3X 9 2 3 3" xfId="21713" xr:uid="{00000000-0005-0000-0000-000084800000}"/>
    <cellStyle name="SAPBEXHLevel3X 9 2 3 3 2" xfId="34464" xr:uid="{00000000-0005-0000-0000-000085800000}"/>
    <cellStyle name="SAPBEXHLevel3X 9 2 4" xfId="10328" xr:uid="{00000000-0005-0000-0000-000086800000}"/>
    <cellStyle name="SAPBEXHLevel3X 9 2 4 2" xfId="23499" xr:uid="{00000000-0005-0000-0000-000087800000}"/>
    <cellStyle name="SAPBEXHLevel3X 9 2 4 2 2" xfId="36250" xr:uid="{00000000-0005-0000-0000-000088800000}"/>
    <cellStyle name="SAPBEXHLevel3X 9 2 5" xfId="21710" xr:uid="{00000000-0005-0000-0000-000089800000}"/>
    <cellStyle name="SAPBEXHLevel3X 9 2 5 2" xfId="34461" xr:uid="{00000000-0005-0000-0000-00008A800000}"/>
    <cellStyle name="SAPBEXHLevel3X 9 3" xfId="7902" xr:uid="{00000000-0005-0000-0000-00008B800000}"/>
    <cellStyle name="SAPBEXHLevel3X 9 3 2" xfId="10324" xr:uid="{00000000-0005-0000-0000-00008C800000}"/>
    <cellStyle name="SAPBEXHLevel3X 9 3 2 2" xfId="23495" xr:uid="{00000000-0005-0000-0000-00008D800000}"/>
    <cellStyle name="SAPBEXHLevel3X 9 3 2 2 2" xfId="36246" xr:uid="{00000000-0005-0000-0000-00008E800000}"/>
    <cellStyle name="SAPBEXHLevel3X 9 3 3" xfId="21714" xr:uid="{00000000-0005-0000-0000-00008F800000}"/>
    <cellStyle name="SAPBEXHLevel3X 9 3 3 2" xfId="34465" xr:uid="{00000000-0005-0000-0000-000090800000}"/>
    <cellStyle name="SAPBEXHLevel3X 9 4" xfId="10329" xr:uid="{00000000-0005-0000-0000-000091800000}"/>
    <cellStyle name="SAPBEXHLevel3X 9 4 2" xfId="23500" xr:uid="{00000000-0005-0000-0000-000092800000}"/>
    <cellStyle name="SAPBEXHLevel3X 9 4 2 2" xfId="36251" xr:uid="{00000000-0005-0000-0000-000093800000}"/>
    <cellStyle name="SAPBEXHLevel3X 9 5" xfId="21709" xr:uid="{00000000-0005-0000-0000-000094800000}"/>
    <cellStyle name="SAPBEXHLevel3X 9 5 2" xfId="34460" xr:uid="{00000000-0005-0000-0000-000095800000}"/>
    <cellStyle name="SAPBEXHLevel3X_01 - CO23" xfId="7903" xr:uid="{00000000-0005-0000-0000-000096800000}"/>
    <cellStyle name="SAPBEXinputData" xfId="7904" xr:uid="{00000000-0005-0000-0000-000097800000}"/>
    <cellStyle name="SAPBEXinputData 10" xfId="7905" xr:uid="{00000000-0005-0000-0000-000098800000}"/>
    <cellStyle name="SAPBEXinputData 11" xfId="7906" xr:uid="{00000000-0005-0000-0000-000099800000}"/>
    <cellStyle name="SAPBEXinputData 12" xfId="7907" xr:uid="{00000000-0005-0000-0000-00009A800000}"/>
    <cellStyle name="SAPBEXinputData 13" xfId="7908" xr:uid="{00000000-0005-0000-0000-00009B800000}"/>
    <cellStyle name="SAPBEXinputData 14" xfId="7909" xr:uid="{00000000-0005-0000-0000-00009C800000}"/>
    <cellStyle name="SAPBEXinputData 15" xfId="7910" xr:uid="{00000000-0005-0000-0000-00009D800000}"/>
    <cellStyle name="SAPBEXinputData 16" xfId="7911" xr:uid="{00000000-0005-0000-0000-00009E800000}"/>
    <cellStyle name="SAPBEXinputData 17" xfId="7912" xr:uid="{00000000-0005-0000-0000-00009F800000}"/>
    <cellStyle name="SAPBEXinputData 18" xfId="7913" xr:uid="{00000000-0005-0000-0000-0000A0800000}"/>
    <cellStyle name="SAPBEXinputData 19" xfId="7914" xr:uid="{00000000-0005-0000-0000-0000A1800000}"/>
    <cellStyle name="SAPBEXinputData 2" xfId="7915" xr:uid="{00000000-0005-0000-0000-0000A2800000}"/>
    <cellStyle name="SAPBEXinputData 2 10" xfId="17416" xr:uid="{00000000-0005-0000-0000-0000A3800000}"/>
    <cellStyle name="SAPBEXinputData 2 2" xfId="7916" xr:uid="{00000000-0005-0000-0000-0000A4800000}"/>
    <cellStyle name="SAPBEXinputData 2 2 2" xfId="7917" xr:uid="{00000000-0005-0000-0000-0000A5800000}"/>
    <cellStyle name="SAPBEXinputData 2 2 3" xfId="7918" xr:uid="{00000000-0005-0000-0000-0000A6800000}"/>
    <cellStyle name="SAPBEXinputData 2 2 3 2" xfId="7919" xr:uid="{00000000-0005-0000-0000-0000A7800000}"/>
    <cellStyle name="SAPBEXinputData 2 2 3 2 2" xfId="7920" xr:uid="{00000000-0005-0000-0000-0000A8800000}"/>
    <cellStyle name="SAPBEXinputData 2 2 3 2 2 2" xfId="7921" xr:uid="{00000000-0005-0000-0000-0000A9800000}"/>
    <cellStyle name="SAPBEXinputData 2 2 3 2 2 2 2" xfId="17421" xr:uid="{00000000-0005-0000-0000-0000AA800000}"/>
    <cellStyle name="SAPBEXinputData 2 2 3 2 2 3" xfId="17420" xr:uid="{00000000-0005-0000-0000-0000AB800000}"/>
    <cellStyle name="SAPBEXinputData 2 2 3 2 3" xfId="7922" xr:uid="{00000000-0005-0000-0000-0000AC800000}"/>
    <cellStyle name="SAPBEXinputData 2 2 3 2 3 2" xfId="7923" xr:uid="{00000000-0005-0000-0000-0000AD800000}"/>
    <cellStyle name="SAPBEXinputData 2 2 3 2 3 2 2" xfId="17423" xr:uid="{00000000-0005-0000-0000-0000AE800000}"/>
    <cellStyle name="SAPBEXinputData 2 2 3 2 3 3" xfId="17422" xr:uid="{00000000-0005-0000-0000-0000AF800000}"/>
    <cellStyle name="SAPBEXinputData 2 2 3 2 4" xfId="7924" xr:uid="{00000000-0005-0000-0000-0000B0800000}"/>
    <cellStyle name="SAPBEXinputData 2 2 3 2 4 2" xfId="17424" xr:uid="{00000000-0005-0000-0000-0000B1800000}"/>
    <cellStyle name="SAPBEXinputData 2 2 3 2 5" xfId="17419" xr:uid="{00000000-0005-0000-0000-0000B2800000}"/>
    <cellStyle name="SAPBEXinputData 2 2 3 3" xfId="7925" xr:uid="{00000000-0005-0000-0000-0000B3800000}"/>
    <cellStyle name="SAPBEXinputData 2 2 3 3 2" xfId="7926" xr:uid="{00000000-0005-0000-0000-0000B4800000}"/>
    <cellStyle name="SAPBEXinputData 2 2 3 3 2 2" xfId="17426" xr:uid="{00000000-0005-0000-0000-0000B5800000}"/>
    <cellStyle name="SAPBEXinputData 2 2 3 3 3" xfId="17425" xr:uid="{00000000-0005-0000-0000-0000B6800000}"/>
    <cellStyle name="SAPBEXinputData 2 2 3 4" xfId="7927" xr:uid="{00000000-0005-0000-0000-0000B7800000}"/>
    <cellStyle name="SAPBEXinputData 2 2 3 4 2" xfId="7928" xr:uid="{00000000-0005-0000-0000-0000B8800000}"/>
    <cellStyle name="SAPBEXinputData 2 2 3 4 2 2" xfId="17428" xr:uid="{00000000-0005-0000-0000-0000B9800000}"/>
    <cellStyle name="SAPBEXinputData 2 2 3 4 3" xfId="17427" xr:uid="{00000000-0005-0000-0000-0000BA800000}"/>
    <cellStyle name="SAPBEXinputData 2 2 3 5" xfId="7929" xr:uid="{00000000-0005-0000-0000-0000BB800000}"/>
    <cellStyle name="SAPBEXinputData 2 2 3 5 2" xfId="17429" xr:uid="{00000000-0005-0000-0000-0000BC800000}"/>
    <cellStyle name="SAPBEXinputData 2 2 3 6" xfId="17418" xr:uid="{00000000-0005-0000-0000-0000BD800000}"/>
    <cellStyle name="SAPBEXinputData 2 2 4" xfId="7930" xr:uid="{00000000-0005-0000-0000-0000BE800000}"/>
    <cellStyle name="SAPBEXinputData 2 2 4 2" xfId="7931" xr:uid="{00000000-0005-0000-0000-0000BF800000}"/>
    <cellStyle name="SAPBEXinputData 2 2 4 2 2" xfId="17431" xr:uid="{00000000-0005-0000-0000-0000C0800000}"/>
    <cellStyle name="SAPBEXinputData 2 2 4 3" xfId="17430" xr:uid="{00000000-0005-0000-0000-0000C1800000}"/>
    <cellStyle name="SAPBEXinputData 2 2 5" xfId="7932" xr:uid="{00000000-0005-0000-0000-0000C2800000}"/>
    <cellStyle name="SAPBEXinputData 2 2 5 2" xfId="7933" xr:uid="{00000000-0005-0000-0000-0000C3800000}"/>
    <cellStyle name="SAPBEXinputData 2 2 5 2 2" xfId="17433" xr:uid="{00000000-0005-0000-0000-0000C4800000}"/>
    <cellStyle name="SAPBEXinputData 2 2 5 3" xfId="17432" xr:uid="{00000000-0005-0000-0000-0000C5800000}"/>
    <cellStyle name="SAPBEXinputData 2 2 6" xfId="7934" xr:uid="{00000000-0005-0000-0000-0000C6800000}"/>
    <cellStyle name="SAPBEXinputData 2 2 6 2" xfId="17434" xr:uid="{00000000-0005-0000-0000-0000C7800000}"/>
    <cellStyle name="SAPBEXinputData 2 2 7" xfId="17417" xr:uid="{00000000-0005-0000-0000-0000C8800000}"/>
    <cellStyle name="SAPBEXinputData 2 3" xfId="7935" xr:uid="{00000000-0005-0000-0000-0000C9800000}"/>
    <cellStyle name="SAPBEXinputData 2 3 2" xfId="7936" xr:uid="{00000000-0005-0000-0000-0000CA800000}"/>
    <cellStyle name="SAPBEXinputData 2 3 3" xfId="17435" xr:uid="{00000000-0005-0000-0000-0000CB800000}"/>
    <cellStyle name="SAPBEXinputData 2 4" xfId="7937" xr:uid="{00000000-0005-0000-0000-0000CC800000}"/>
    <cellStyle name="SAPBEXinputData 2 5" xfId="7938" xr:uid="{00000000-0005-0000-0000-0000CD800000}"/>
    <cellStyle name="SAPBEXinputData 2 6" xfId="7939" xr:uid="{00000000-0005-0000-0000-0000CE800000}"/>
    <cellStyle name="SAPBEXinputData 2 7" xfId="7940" xr:uid="{00000000-0005-0000-0000-0000CF800000}"/>
    <cellStyle name="SAPBEXinputData 2 7 2" xfId="7941" xr:uid="{00000000-0005-0000-0000-0000D0800000}"/>
    <cellStyle name="SAPBEXinputData 2 7 2 2" xfId="17437" xr:uid="{00000000-0005-0000-0000-0000D1800000}"/>
    <cellStyle name="SAPBEXinputData 2 7 3" xfId="17436" xr:uid="{00000000-0005-0000-0000-0000D2800000}"/>
    <cellStyle name="SAPBEXinputData 2 8" xfId="7942" xr:uid="{00000000-0005-0000-0000-0000D3800000}"/>
    <cellStyle name="SAPBEXinputData 2 8 2" xfId="7943" xr:uid="{00000000-0005-0000-0000-0000D4800000}"/>
    <cellStyle name="SAPBEXinputData 2 8 2 2" xfId="17439" xr:uid="{00000000-0005-0000-0000-0000D5800000}"/>
    <cellStyle name="SAPBEXinputData 2 8 3" xfId="17438" xr:uid="{00000000-0005-0000-0000-0000D6800000}"/>
    <cellStyle name="SAPBEXinputData 2 9" xfId="7944" xr:uid="{00000000-0005-0000-0000-0000D7800000}"/>
    <cellStyle name="SAPBEXinputData 2 9 2" xfId="17440" xr:uid="{00000000-0005-0000-0000-0000D8800000}"/>
    <cellStyle name="SAPBEXinputData 20" xfId="7945" xr:uid="{00000000-0005-0000-0000-0000D9800000}"/>
    <cellStyle name="SAPBEXinputData 21" xfId="7946" xr:uid="{00000000-0005-0000-0000-0000DA800000}"/>
    <cellStyle name="SAPBEXinputData 22" xfId="7947" xr:uid="{00000000-0005-0000-0000-0000DB800000}"/>
    <cellStyle name="SAPBEXinputData 23" xfId="7948" xr:uid="{00000000-0005-0000-0000-0000DC800000}"/>
    <cellStyle name="SAPBEXinputData 24" xfId="7949" xr:uid="{00000000-0005-0000-0000-0000DD800000}"/>
    <cellStyle name="SAPBEXinputData 25" xfId="7950" xr:uid="{00000000-0005-0000-0000-0000DE800000}"/>
    <cellStyle name="SAPBEXinputData 26" xfId="7951" xr:uid="{00000000-0005-0000-0000-0000DF800000}"/>
    <cellStyle name="SAPBEXinputData 27" xfId="7952" xr:uid="{00000000-0005-0000-0000-0000E0800000}"/>
    <cellStyle name="SAPBEXinputData 28" xfId="7953" xr:uid="{00000000-0005-0000-0000-0000E1800000}"/>
    <cellStyle name="SAPBEXinputData 29" xfId="7954" xr:uid="{00000000-0005-0000-0000-0000E2800000}"/>
    <cellStyle name="SAPBEXinputData 3" xfId="7955" xr:uid="{00000000-0005-0000-0000-0000E3800000}"/>
    <cellStyle name="SAPBEXinputData 3 10" xfId="7956" xr:uid="{00000000-0005-0000-0000-0000E4800000}"/>
    <cellStyle name="SAPBEXinputData 3 10 2" xfId="17442" xr:uid="{00000000-0005-0000-0000-0000E5800000}"/>
    <cellStyle name="SAPBEXinputData 3 11" xfId="17441" xr:uid="{00000000-0005-0000-0000-0000E6800000}"/>
    <cellStyle name="SAPBEXinputData 3 2" xfId="7957" xr:uid="{00000000-0005-0000-0000-0000E7800000}"/>
    <cellStyle name="SAPBEXinputData 3 2 2" xfId="7958" xr:uid="{00000000-0005-0000-0000-0000E8800000}"/>
    <cellStyle name="SAPBEXinputData 3 2 3" xfId="7959" xr:uid="{00000000-0005-0000-0000-0000E9800000}"/>
    <cellStyle name="SAPBEXinputData 3 2 3 2" xfId="7960" xr:uid="{00000000-0005-0000-0000-0000EA800000}"/>
    <cellStyle name="SAPBEXinputData 3 2 3 2 2" xfId="7961" xr:uid="{00000000-0005-0000-0000-0000EB800000}"/>
    <cellStyle name="SAPBEXinputData 3 2 3 2 2 2" xfId="7962" xr:uid="{00000000-0005-0000-0000-0000EC800000}"/>
    <cellStyle name="SAPBEXinputData 3 2 3 2 2 2 2" xfId="17447" xr:uid="{00000000-0005-0000-0000-0000ED800000}"/>
    <cellStyle name="SAPBEXinputData 3 2 3 2 2 3" xfId="17446" xr:uid="{00000000-0005-0000-0000-0000EE800000}"/>
    <cellStyle name="SAPBEXinputData 3 2 3 2 3" xfId="7963" xr:uid="{00000000-0005-0000-0000-0000EF800000}"/>
    <cellStyle name="SAPBEXinputData 3 2 3 2 3 2" xfId="7964" xr:uid="{00000000-0005-0000-0000-0000F0800000}"/>
    <cellStyle name="SAPBEXinputData 3 2 3 2 3 2 2" xfId="17449" xr:uid="{00000000-0005-0000-0000-0000F1800000}"/>
    <cellStyle name="SAPBEXinputData 3 2 3 2 3 3" xfId="17448" xr:uid="{00000000-0005-0000-0000-0000F2800000}"/>
    <cellStyle name="SAPBEXinputData 3 2 3 2 4" xfId="7965" xr:uid="{00000000-0005-0000-0000-0000F3800000}"/>
    <cellStyle name="SAPBEXinputData 3 2 3 2 4 2" xfId="17450" xr:uid="{00000000-0005-0000-0000-0000F4800000}"/>
    <cellStyle name="SAPBEXinputData 3 2 3 2 5" xfId="17445" xr:uid="{00000000-0005-0000-0000-0000F5800000}"/>
    <cellStyle name="SAPBEXinputData 3 2 3 3" xfId="7966" xr:uid="{00000000-0005-0000-0000-0000F6800000}"/>
    <cellStyle name="SAPBEXinputData 3 2 3 3 2" xfId="7967" xr:uid="{00000000-0005-0000-0000-0000F7800000}"/>
    <cellStyle name="SAPBEXinputData 3 2 3 3 2 2" xfId="17452" xr:uid="{00000000-0005-0000-0000-0000F8800000}"/>
    <cellStyle name="SAPBEXinputData 3 2 3 3 3" xfId="17451" xr:uid="{00000000-0005-0000-0000-0000F9800000}"/>
    <cellStyle name="SAPBEXinputData 3 2 3 4" xfId="7968" xr:uid="{00000000-0005-0000-0000-0000FA800000}"/>
    <cellStyle name="SAPBEXinputData 3 2 3 4 2" xfId="7969" xr:uid="{00000000-0005-0000-0000-0000FB800000}"/>
    <cellStyle name="SAPBEXinputData 3 2 3 4 2 2" xfId="17454" xr:uid="{00000000-0005-0000-0000-0000FC800000}"/>
    <cellStyle name="SAPBEXinputData 3 2 3 4 3" xfId="17453" xr:uid="{00000000-0005-0000-0000-0000FD800000}"/>
    <cellStyle name="SAPBEXinputData 3 2 3 5" xfId="7970" xr:uid="{00000000-0005-0000-0000-0000FE800000}"/>
    <cellStyle name="SAPBEXinputData 3 2 3 5 2" xfId="17455" xr:uid="{00000000-0005-0000-0000-0000FF800000}"/>
    <cellStyle name="SAPBEXinputData 3 2 3 6" xfId="17444" xr:uid="{00000000-0005-0000-0000-000000810000}"/>
    <cellStyle name="SAPBEXinputData 3 2 4" xfId="7971" xr:uid="{00000000-0005-0000-0000-000001810000}"/>
    <cellStyle name="SAPBEXinputData 3 2 4 2" xfId="7972" xr:uid="{00000000-0005-0000-0000-000002810000}"/>
    <cellStyle name="SAPBEXinputData 3 2 4 2 2" xfId="17457" xr:uid="{00000000-0005-0000-0000-000003810000}"/>
    <cellStyle name="SAPBEXinputData 3 2 4 3" xfId="17456" xr:uid="{00000000-0005-0000-0000-000004810000}"/>
    <cellStyle name="SAPBEXinputData 3 2 5" xfId="7973" xr:uid="{00000000-0005-0000-0000-000005810000}"/>
    <cellStyle name="SAPBEXinputData 3 2 5 2" xfId="7974" xr:uid="{00000000-0005-0000-0000-000006810000}"/>
    <cellStyle name="SAPBEXinputData 3 2 5 2 2" xfId="17459" xr:uid="{00000000-0005-0000-0000-000007810000}"/>
    <cellStyle name="SAPBEXinputData 3 2 5 3" xfId="17458" xr:uid="{00000000-0005-0000-0000-000008810000}"/>
    <cellStyle name="SAPBEXinputData 3 2 6" xfId="7975" xr:uid="{00000000-0005-0000-0000-000009810000}"/>
    <cellStyle name="SAPBEXinputData 3 2 6 2" xfId="17460" xr:uid="{00000000-0005-0000-0000-00000A810000}"/>
    <cellStyle name="SAPBEXinputData 3 2 7" xfId="7976" xr:uid="{00000000-0005-0000-0000-00000B810000}"/>
    <cellStyle name="SAPBEXinputData 3 2 7 2" xfId="17461" xr:uid="{00000000-0005-0000-0000-00000C810000}"/>
    <cellStyle name="SAPBEXinputData 3 2 8" xfId="17443" xr:uid="{00000000-0005-0000-0000-00000D810000}"/>
    <cellStyle name="SAPBEXinputData 3 3" xfId="7977" xr:uid="{00000000-0005-0000-0000-00000E810000}"/>
    <cellStyle name="SAPBEXinputData 3 3 2" xfId="7978" xr:uid="{00000000-0005-0000-0000-00000F810000}"/>
    <cellStyle name="SAPBEXinputData 3 3 3" xfId="17462" xr:uid="{00000000-0005-0000-0000-000010810000}"/>
    <cellStyle name="SAPBEXinputData 3 4" xfId="7979" xr:uid="{00000000-0005-0000-0000-000011810000}"/>
    <cellStyle name="SAPBEXinputData 3 5" xfId="7980" xr:uid="{00000000-0005-0000-0000-000012810000}"/>
    <cellStyle name="SAPBEXinputData 3 5 2" xfId="7981" xr:uid="{00000000-0005-0000-0000-000013810000}"/>
    <cellStyle name="SAPBEXinputData 3 5 2 2" xfId="7982" xr:uid="{00000000-0005-0000-0000-000014810000}"/>
    <cellStyle name="SAPBEXinputData 3 5 2 2 2" xfId="7983" xr:uid="{00000000-0005-0000-0000-000015810000}"/>
    <cellStyle name="SAPBEXinputData 3 5 2 2 2 2" xfId="17466" xr:uid="{00000000-0005-0000-0000-000016810000}"/>
    <cellStyle name="SAPBEXinputData 3 5 2 2 3" xfId="17465" xr:uid="{00000000-0005-0000-0000-000017810000}"/>
    <cellStyle name="SAPBEXinputData 3 5 2 3" xfId="7984" xr:uid="{00000000-0005-0000-0000-000018810000}"/>
    <cellStyle name="SAPBEXinputData 3 5 2 3 2" xfId="7985" xr:uid="{00000000-0005-0000-0000-000019810000}"/>
    <cellStyle name="SAPBEXinputData 3 5 2 3 2 2" xfId="17468" xr:uid="{00000000-0005-0000-0000-00001A810000}"/>
    <cellStyle name="SAPBEXinputData 3 5 2 3 3" xfId="17467" xr:uid="{00000000-0005-0000-0000-00001B810000}"/>
    <cellStyle name="SAPBEXinputData 3 5 2 4" xfId="7986" xr:uid="{00000000-0005-0000-0000-00001C810000}"/>
    <cellStyle name="SAPBEXinputData 3 5 2 4 2" xfId="17469" xr:uid="{00000000-0005-0000-0000-00001D810000}"/>
    <cellStyle name="SAPBEXinputData 3 5 2 5" xfId="17464" xr:uid="{00000000-0005-0000-0000-00001E810000}"/>
    <cellStyle name="SAPBEXinputData 3 5 3" xfId="7987" xr:uid="{00000000-0005-0000-0000-00001F810000}"/>
    <cellStyle name="SAPBEXinputData 3 5 3 2" xfId="7988" xr:uid="{00000000-0005-0000-0000-000020810000}"/>
    <cellStyle name="SAPBEXinputData 3 5 3 2 2" xfId="17471" xr:uid="{00000000-0005-0000-0000-000021810000}"/>
    <cellStyle name="SAPBEXinputData 3 5 3 3" xfId="17470" xr:uid="{00000000-0005-0000-0000-000022810000}"/>
    <cellStyle name="SAPBEXinputData 3 5 4" xfId="7989" xr:uid="{00000000-0005-0000-0000-000023810000}"/>
    <cellStyle name="SAPBEXinputData 3 5 4 2" xfId="7990" xr:uid="{00000000-0005-0000-0000-000024810000}"/>
    <cellStyle name="SAPBEXinputData 3 5 4 2 2" xfId="17473" xr:uid="{00000000-0005-0000-0000-000025810000}"/>
    <cellStyle name="SAPBEXinputData 3 5 4 3" xfId="17472" xr:uid="{00000000-0005-0000-0000-000026810000}"/>
    <cellStyle name="SAPBEXinputData 3 5 5" xfId="7991" xr:uid="{00000000-0005-0000-0000-000027810000}"/>
    <cellStyle name="SAPBEXinputData 3 5 5 2" xfId="17474" xr:uid="{00000000-0005-0000-0000-000028810000}"/>
    <cellStyle name="SAPBEXinputData 3 5 6" xfId="17463" xr:uid="{00000000-0005-0000-0000-000029810000}"/>
    <cellStyle name="SAPBEXinputData 3 6" xfId="7992" xr:uid="{00000000-0005-0000-0000-00002A810000}"/>
    <cellStyle name="SAPBEXinputData 3 6 2" xfId="7993" xr:uid="{00000000-0005-0000-0000-00002B810000}"/>
    <cellStyle name="SAPBEXinputData 3 6 2 2" xfId="7994" xr:uid="{00000000-0005-0000-0000-00002C810000}"/>
    <cellStyle name="SAPBEXinputData 3 6 2 2 2" xfId="17477" xr:uid="{00000000-0005-0000-0000-00002D810000}"/>
    <cellStyle name="SAPBEXinputData 3 6 2 3" xfId="17476" xr:uid="{00000000-0005-0000-0000-00002E810000}"/>
    <cellStyle name="SAPBEXinputData 3 6 3" xfId="7995" xr:uid="{00000000-0005-0000-0000-00002F810000}"/>
    <cellStyle name="SAPBEXinputData 3 6 3 2" xfId="7996" xr:uid="{00000000-0005-0000-0000-000030810000}"/>
    <cellStyle name="SAPBEXinputData 3 6 3 2 2" xfId="17479" xr:uid="{00000000-0005-0000-0000-000031810000}"/>
    <cellStyle name="SAPBEXinputData 3 6 3 3" xfId="17478" xr:uid="{00000000-0005-0000-0000-000032810000}"/>
    <cellStyle name="SAPBEXinputData 3 6 4" xfId="7997" xr:uid="{00000000-0005-0000-0000-000033810000}"/>
    <cellStyle name="SAPBEXinputData 3 6 4 2" xfId="17480" xr:uid="{00000000-0005-0000-0000-000034810000}"/>
    <cellStyle name="SAPBEXinputData 3 6 5" xfId="17475" xr:uid="{00000000-0005-0000-0000-000035810000}"/>
    <cellStyle name="SAPBEXinputData 3 7" xfId="7998" xr:uid="{00000000-0005-0000-0000-000036810000}"/>
    <cellStyle name="SAPBEXinputData 3 7 2" xfId="7999" xr:uid="{00000000-0005-0000-0000-000037810000}"/>
    <cellStyle name="SAPBEXinputData 3 7 2 2" xfId="17482" xr:uid="{00000000-0005-0000-0000-000038810000}"/>
    <cellStyle name="SAPBEXinputData 3 7 3" xfId="17481" xr:uid="{00000000-0005-0000-0000-000039810000}"/>
    <cellStyle name="SAPBEXinputData 3 8" xfId="8000" xr:uid="{00000000-0005-0000-0000-00003A810000}"/>
    <cellStyle name="SAPBEXinputData 3 8 2" xfId="8001" xr:uid="{00000000-0005-0000-0000-00003B810000}"/>
    <cellStyle name="SAPBEXinputData 3 8 2 2" xfId="17484" xr:uid="{00000000-0005-0000-0000-00003C810000}"/>
    <cellStyle name="SAPBEXinputData 3 8 3" xfId="17483" xr:uid="{00000000-0005-0000-0000-00003D810000}"/>
    <cellStyle name="SAPBEXinputData 3 9" xfId="8002" xr:uid="{00000000-0005-0000-0000-00003E810000}"/>
    <cellStyle name="SAPBEXinputData 3 9 2" xfId="17485" xr:uid="{00000000-0005-0000-0000-00003F810000}"/>
    <cellStyle name="SAPBEXinputData 30" xfId="8003" xr:uid="{00000000-0005-0000-0000-000040810000}"/>
    <cellStyle name="SAPBEXinputData 31" xfId="8004" xr:uid="{00000000-0005-0000-0000-000041810000}"/>
    <cellStyle name="SAPBEXinputData 32" xfId="8005" xr:uid="{00000000-0005-0000-0000-000042810000}"/>
    <cellStyle name="SAPBEXinputData 32 2" xfId="8006" xr:uid="{00000000-0005-0000-0000-000043810000}"/>
    <cellStyle name="SAPBEXinputData 32 2 2" xfId="8007" xr:uid="{00000000-0005-0000-0000-000044810000}"/>
    <cellStyle name="SAPBEXinputData 32 2 2 2" xfId="17488" xr:uid="{00000000-0005-0000-0000-000045810000}"/>
    <cellStyle name="SAPBEXinputData 32 2 3" xfId="17487" xr:uid="{00000000-0005-0000-0000-000046810000}"/>
    <cellStyle name="SAPBEXinputData 32 3" xfId="8008" xr:uid="{00000000-0005-0000-0000-000047810000}"/>
    <cellStyle name="SAPBEXinputData 32 3 2" xfId="17489" xr:uid="{00000000-0005-0000-0000-000048810000}"/>
    <cellStyle name="SAPBEXinputData 32 4" xfId="17486" xr:uid="{00000000-0005-0000-0000-000049810000}"/>
    <cellStyle name="SAPBEXinputData 33" xfId="8009" xr:uid="{00000000-0005-0000-0000-00004A810000}"/>
    <cellStyle name="SAPBEXinputData 33 2" xfId="8010" xr:uid="{00000000-0005-0000-0000-00004B810000}"/>
    <cellStyle name="SAPBEXinputData 33 2 2" xfId="17491" xr:uid="{00000000-0005-0000-0000-00004C810000}"/>
    <cellStyle name="SAPBEXinputData 33 3" xfId="17490" xr:uid="{00000000-0005-0000-0000-00004D810000}"/>
    <cellStyle name="SAPBEXinputData 34" xfId="8011" xr:uid="{00000000-0005-0000-0000-00004E810000}"/>
    <cellStyle name="SAPBEXinputData 34 2" xfId="17492" xr:uid="{00000000-0005-0000-0000-00004F810000}"/>
    <cellStyle name="SAPBEXinputData 35" xfId="17415" xr:uid="{00000000-0005-0000-0000-000050810000}"/>
    <cellStyle name="SAPBEXinputData 4" xfId="8012" xr:uid="{00000000-0005-0000-0000-000051810000}"/>
    <cellStyle name="SAPBEXinputData 4 2" xfId="8013" xr:uid="{00000000-0005-0000-0000-000052810000}"/>
    <cellStyle name="SAPBEXinputData 4 3" xfId="8014" xr:uid="{00000000-0005-0000-0000-000053810000}"/>
    <cellStyle name="SAPBEXinputData 4 4" xfId="8015" xr:uid="{00000000-0005-0000-0000-000054810000}"/>
    <cellStyle name="SAPBEXinputData 4 5" xfId="8016" xr:uid="{00000000-0005-0000-0000-000055810000}"/>
    <cellStyle name="SAPBEXinputData 4 5 2" xfId="8017" xr:uid="{00000000-0005-0000-0000-000056810000}"/>
    <cellStyle name="SAPBEXinputData 4 5 2 2" xfId="8018" xr:uid="{00000000-0005-0000-0000-000057810000}"/>
    <cellStyle name="SAPBEXinputData 4 5 2 2 2" xfId="8019" xr:uid="{00000000-0005-0000-0000-000058810000}"/>
    <cellStyle name="SAPBEXinputData 4 5 2 2 2 2" xfId="17497" xr:uid="{00000000-0005-0000-0000-000059810000}"/>
    <cellStyle name="SAPBEXinputData 4 5 2 2 3" xfId="17496" xr:uid="{00000000-0005-0000-0000-00005A810000}"/>
    <cellStyle name="SAPBEXinputData 4 5 2 3" xfId="8020" xr:uid="{00000000-0005-0000-0000-00005B810000}"/>
    <cellStyle name="SAPBEXinputData 4 5 2 3 2" xfId="8021" xr:uid="{00000000-0005-0000-0000-00005C810000}"/>
    <cellStyle name="SAPBEXinputData 4 5 2 3 2 2" xfId="17499" xr:uid="{00000000-0005-0000-0000-00005D810000}"/>
    <cellStyle name="SAPBEXinputData 4 5 2 3 3" xfId="17498" xr:uid="{00000000-0005-0000-0000-00005E810000}"/>
    <cellStyle name="SAPBEXinputData 4 5 2 4" xfId="8022" xr:uid="{00000000-0005-0000-0000-00005F810000}"/>
    <cellStyle name="SAPBEXinputData 4 5 2 4 2" xfId="17500" xr:uid="{00000000-0005-0000-0000-000060810000}"/>
    <cellStyle name="SAPBEXinputData 4 5 2 5" xfId="17495" xr:uid="{00000000-0005-0000-0000-000061810000}"/>
    <cellStyle name="SAPBEXinputData 4 5 3" xfId="8023" xr:uid="{00000000-0005-0000-0000-000062810000}"/>
    <cellStyle name="SAPBEXinputData 4 5 3 2" xfId="8024" xr:uid="{00000000-0005-0000-0000-000063810000}"/>
    <cellStyle name="SAPBEXinputData 4 5 3 2 2" xfId="17502" xr:uid="{00000000-0005-0000-0000-000064810000}"/>
    <cellStyle name="SAPBEXinputData 4 5 3 3" xfId="17501" xr:uid="{00000000-0005-0000-0000-000065810000}"/>
    <cellStyle name="SAPBEXinputData 4 5 4" xfId="8025" xr:uid="{00000000-0005-0000-0000-000066810000}"/>
    <cellStyle name="SAPBEXinputData 4 5 4 2" xfId="8026" xr:uid="{00000000-0005-0000-0000-000067810000}"/>
    <cellStyle name="SAPBEXinputData 4 5 4 2 2" xfId="17504" xr:uid="{00000000-0005-0000-0000-000068810000}"/>
    <cellStyle name="SAPBEXinputData 4 5 4 3" xfId="17503" xr:uid="{00000000-0005-0000-0000-000069810000}"/>
    <cellStyle name="SAPBEXinputData 4 5 5" xfId="8027" xr:uid="{00000000-0005-0000-0000-00006A810000}"/>
    <cellStyle name="SAPBEXinputData 4 5 5 2" xfId="17505" xr:uid="{00000000-0005-0000-0000-00006B810000}"/>
    <cellStyle name="SAPBEXinputData 4 5 6" xfId="17494" xr:uid="{00000000-0005-0000-0000-00006C810000}"/>
    <cellStyle name="SAPBEXinputData 4 6" xfId="8028" xr:uid="{00000000-0005-0000-0000-00006D810000}"/>
    <cellStyle name="SAPBEXinputData 4 6 2" xfId="8029" xr:uid="{00000000-0005-0000-0000-00006E810000}"/>
    <cellStyle name="SAPBEXinputData 4 6 2 2" xfId="17507" xr:uid="{00000000-0005-0000-0000-00006F810000}"/>
    <cellStyle name="SAPBEXinputData 4 6 3" xfId="17506" xr:uid="{00000000-0005-0000-0000-000070810000}"/>
    <cellStyle name="SAPBEXinputData 4 7" xfId="8030" xr:uid="{00000000-0005-0000-0000-000071810000}"/>
    <cellStyle name="SAPBEXinputData 4 7 2" xfId="8031" xr:uid="{00000000-0005-0000-0000-000072810000}"/>
    <cellStyle name="SAPBEXinputData 4 7 2 2" xfId="17509" xr:uid="{00000000-0005-0000-0000-000073810000}"/>
    <cellStyle name="SAPBEXinputData 4 7 3" xfId="17508" xr:uid="{00000000-0005-0000-0000-000074810000}"/>
    <cellStyle name="SAPBEXinputData 4 8" xfId="8032" xr:uid="{00000000-0005-0000-0000-000075810000}"/>
    <cellStyle name="SAPBEXinputData 4 8 2" xfId="17510" xr:uid="{00000000-0005-0000-0000-000076810000}"/>
    <cellStyle name="SAPBEXinputData 4 9" xfId="17493" xr:uid="{00000000-0005-0000-0000-000077810000}"/>
    <cellStyle name="SAPBEXinputData 5" xfId="8033" xr:uid="{00000000-0005-0000-0000-000078810000}"/>
    <cellStyle name="SAPBEXinputData 5 2" xfId="8034" xr:uid="{00000000-0005-0000-0000-000079810000}"/>
    <cellStyle name="SAPBEXinputData 5 2 2" xfId="8035" xr:uid="{00000000-0005-0000-0000-00007A810000}"/>
    <cellStyle name="SAPBEXinputData 5 2 2 2" xfId="8036" xr:uid="{00000000-0005-0000-0000-00007B810000}"/>
    <cellStyle name="SAPBEXinputData 5 2 2 2 2" xfId="8037" xr:uid="{00000000-0005-0000-0000-00007C810000}"/>
    <cellStyle name="SAPBEXinputData 5 2 2 2 2 2" xfId="17515" xr:uid="{00000000-0005-0000-0000-00007D810000}"/>
    <cellStyle name="SAPBEXinputData 5 2 2 2 3" xfId="17514" xr:uid="{00000000-0005-0000-0000-00007E810000}"/>
    <cellStyle name="SAPBEXinputData 5 2 2 3" xfId="8038" xr:uid="{00000000-0005-0000-0000-00007F810000}"/>
    <cellStyle name="SAPBEXinputData 5 2 2 3 2" xfId="8039" xr:uid="{00000000-0005-0000-0000-000080810000}"/>
    <cellStyle name="SAPBEXinputData 5 2 2 3 2 2" xfId="17517" xr:uid="{00000000-0005-0000-0000-000081810000}"/>
    <cellStyle name="SAPBEXinputData 5 2 2 3 3" xfId="17516" xr:uid="{00000000-0005-0000-0000-000082810000}"/>
    <cellStyle name="SAPBEXinputData 5 2 2 4" xfId="8040" xr:uid="{00000000-0005-0000-0000-000083810000}"/>
    <cellStyle name="SAPBEXinputData 5 2 2 4 2" xfId="17518" xr:uid="{00000000-0005-0000-0000-000084810000}"/>
    <cellStyle name="SAPBEXinputData 5 2 2 5" xfId="17513" xr:uid="{00000000-0005-0000-0000-000085810000}"/>
    <cellStyle name="SAPBEXinputData 5 2 3" xfId="8041" xr:uid="{00000000-0005-0000-0000-000086810000}"/>
    <cellStyle name="SAPBEXinputData 5 2 3 2" xfId="8042" xr:uid="{00000000-0005-0000-0000-000087810000}"/>
    <cellStyle name="SAPBEXinputData 5 2 3 2 2" xfId="17520" xr:uid="{00000000-0005-0000-0000-000088810000}"/>
    <cellStyle name="SAPBEXinputData 5 2 3 3" xfId="17519" xr:uid="{00000000-0005-0000-0000-000089810000}"/>
    <cellStyle name="SAPBEXinputData 5 2 4" xfId="8043" xr:uid="{00000000-0005-0000-0000-00008A810000}"/>
    <cellStyle name="SAPBEXinputData 5 2 4 2" xfId="8044" xr:uid="{00000000-0005-0000-0000-00008B810000}"/>
    <cellStyle name="SAPBEXinputData 5 2 4 2 2" xfId="17522" xr:uid="{00000000-0005-0000-0000-00008C810000}"/>
    <cellStyle name="SAPBEXinputData 5 2 4 3" xfId="17521" xr:uid="{00000000-0005-0000-0000-00008D810000}"/>
    <cellStyle name="SAPBEXinputData 5 2 5" xfId="8045" xr:uid="{00000000-0005-0000-0000-00008E810000}"/>
    <cellStyle name="SAPBEXinputData 5 2 5 2" xfId="17523" xr:uid="{00000000-0005-0000-0000-00008F810000}"/>
    <cellStyle name="SAPBEXinputData 5 2 6" xfId="17512" xr:uid="{00000000-0005-0000-0000-000090810000}"/>
    <cellStyle name="SAPBEXinputData 5 3" xfId="8046" xr:uid="{00000000-0005-0000-0000-000091810000}"/>
    <cellStyle name="SAPBEXinputData 5 3 2" xfId="8047" xr:uid="{00000000-0005-0000-0000-000092810000}"/>
    <cellStyle name="SAPBEXinputData 5 3 2 2" xfId="17525" xr:uid="{00000000-0005-0000-0000-000093810000}"/>
    <cellStyle name="SAPBEXinputData 5 3 3" xfId="17524" xr:uid="{00000000-0005-0000-0000-000094810000}"/>
    <cellStyle name="SAPBEXinputData 5 4" xfId="8048" xr:uid="{00000000-0005-0000-0000-000095810000}"/>
    <cellStyle name="SAPBEXinputData 5 4 2" xfId="8049" xr:uid="{00000000-0005-0000-0000-000096810000}"/>
    <cellStyle name="SAPBEXinputData 5 4 2 2" xfId="17527" xr:uid="{00000000-0005-0000-0000-000097810000}"/>
    <cellStyle name="SAPBEXinputData 5 4 3" xfId="17526" xr:uid="{00000000-0005-0000-0000-000098810000}"/>
    <cellStyle name="SAPBEXinputData 5 5" xfId="8050" xr:uid="{00000000-0005-0000-0000-000099810000}"/>
    <cellStyle name="SAPBEXinputData 5 5 2" xfId="17528" xr:uid="{00000000-0005-0000-0000-00009A810000}"/>
    <cellStyle name="SAPBEXinputData 5 6" xfId="17511" xr:uid="{00000000-0005-0000-0000-00009B810000}"/>
    <cellStyle name="SAPBEXinputData 6" xfId="8051" xr:uid="{00000000-0005-0000-0000-00009C810000}"/>
    <cellStyle name="SAPBEXinputData 7" xfId="8052" xr:uid="{00000000-0005-0000-0000-00009D810000}"/>
    <cellStyle name="SAPBEXinputData 8" xfId="8053" xr:uid="{00000000-0005-0000-0000-00009E810000}"/>
    <cellStyle name="SAPBEXinputData 9" xfId="8054" xr:uid="{00000000-0005-0000-0000-00009F810000}"/>
    <cellStyle name="SAPBEXinputData_Analisis Mayo revison detalle VICKY" xfId="8055" xr:uid="{00000000-0005-0000-0000-0000A0810000}"/>
    <cellStyle name="SAPBEXItemHeader" xfId="8056" xr:uid="{00000000-0005-0000-0000-0000A1810000}"/>
    <cellStyle name="SAPBEXItemHeader 10" xfId="8057" xr:uid="{00000000-0005-0000-0000-0000A2810000}"/>
    <cellStyle name="SAPBEXItemHeader 10 2" xfId="8058" xr:uid="{00000000-0005-0000-0000-0000A3810000}"/>
    <cellStyle name="SAPBEXItemHeader 10 2 2" xfId="8059" xr:uid="{00000000-0005-0000-0000-0000A4810000}"/>
    <cellStyle name="SAPBEXItemHeader 10 2 2 2" xfId="8060" xr:uid="{00000000-0005-0000-0000-0000A5810000}"/>
    <cellStyle name="SAPBEXItemHeader 10 2 2 2 2" xfId="10319" xr:uid="{00000000-0005-0000-0000-0000A6810000}"/>
    <cellStyle name="SAPBEXItemHeader 10 2 2 2 2 2" xfId="23490" xr:uid="{00000000-0005-0000-0000-0000A7810000}"/>
    <cellStyle name="SAPBEXItemHeader 10 2 2 2 2 2 2" xfId="36241" xr:uid="{00000000-0005-0000-0000-0000A8810000}"/>
    <cellStyle name="SAPBEXItemHeader 10 2 2 2 3" xfId="21719" xr:uid="{00000000-0005-0000-0000-0000A9810000}"/>
    <cellStyle name="SAPBEXItemHeader 10 2 2 2 3 2" xfId="34470" xr:uid="{00000000-0005-0000-0000-0000AA810000}"/>
    <cellStyle name="SAPBEXItemHeader 10 2 2 3" xfId="10320" xr:uid="{00000000-0005-0000-0000-0000AB810000}"/>
    <cellStyle name="SAPBEXItemHeader 10 2 2 3 2" xfId="23491" xr:uid="{00000000-0005-0000-0000-0000AC810000}"/>
    <cellStyle name="SAPBEXItemHeader 10 2 2 3 2 2" xfId="36242" xr:uid="{00000000-0005-0000-0000-0000AD810000}"/>
    <cellStyle name="SAPBEXItemHeader 10 2 2 4" xfId="21718" xr:uid="{00000000-0005-0000-0000-0000AE810000}"/>
    <cellStyle name="SAPBEXItemHeader 10 2 2 4 2" xfId="34469" xr:uid="{00000000-0005-0000-0000-0000AF810000}"/>
    <cellStyle name="SAPBEXItemHeader 10 2 3" xfId="8061" xr:uid="{00000000-0005-0000-0000-0000B0810000}"/>
    <cellStyle name="SAPBEXItemHeader 10 2 3 2" xfId="10318" xr:uid="{00000000-0005-0000-0000-0000B1810000}"/>
    <cellStyle name="SAPBEXItemHeader 10 2 3 2 2" xfId="23489" xr:uid="{00000000-0005-0000-0000-0000B2810000}"/>
    <cellStyle name="SAPBEXItemHeader 10 2 3 2 2 2" xfId="36240" xr:uid="{00000000-0005-0000-0000-0000B3810000}"/>
    <cellStyle name="SAPBEXItemHeader 10 2 3 3" xfId="21720" xr:uid="{00000000-0005-0000-0000-0000B4810000}"/>
    <cellStyle name="SAPBEXItemHeader 10 2 3 3 2" xfId="34471" xr:uid="{00000000-0005-0000-0000-0000B5810000}"/>
    <cellStyle name="SAPBEXItemHeader 10 2 4" xfId="10321" xr:uid="{00000000-0005-0000-0000-0000B6810000}"/>
    <cellStyle name="SAPBEXItemHeader 10 2 4 2" xfId="23492" xr:uid="{00000000-0005-0000-0000-0000B7810000}"/>
    <cellStyle name="SAPBEXItemHeader 10 2 4 2 2" xfId="36243" xr:uid="{00000000-0005-0000-0000-0000B8810000}"/>
    <cellStyle name="SAPBEXItemHeader 10 2 5" xfId="21717" xr:uid="{00000000-0005-0000-0000-0000B9810000}"/>
    <cellStyle name="SAPBEXItemHeader 10 2 5 2" xfId="34468" xr:uid="{00000000-0005-0000-0000-0000BA810000}"/>
    <cellStyle name="SAPBEXItemHeader 10 3" xfId="8062" xr:uid="{00000000-0005-0000-0000-0000BB810000}"/>
    <cellStyle name="SAPBEXItemHeader 10 3 2" xfId="8063" xr:uid="{00000000-0005-0000-0000-0000BC810000}"/>
    <cellStyle name="SAPBEXItemHeader 10 3 2 2" xfId="10316" xr:uid="{00000000-0005-0000-0000-0000BD810000}"/>
    <cellStyle name="SAPBEXItemHeader 10 3 2 2 2" xfId="23487" xr:uid="{00000000-0005-0000-0000-0000BE810000}"/>
    <cellStyle name="SAPBEXItemHeader 10 3 2 2 2 2" xfId="36238" xr:uid="{00000000-0005-0000-0000-0000BF810000}"/>
    <cellStyle name="SAPBEXItemHeader 10 3 2 3" xfId="21722" xr:uid="{00000000-0005-0000-0000-0000C0810000}"/>
    <cellStyle name="SAPBEXItemHeader 10 3 2 3 2" xfId="34473" xr:uid="{00000000-0005-0000-0000-0000C1810000}"/>
    <cellStyle name="SAPBEXItemHeader 10 3 3" xfId="10317" xr:uid="{00000000-0005-0000-0000-0000C2810000}"/>
    <cellStyle name="SAPBEXItemHeader 10 3 3 2" xfId="23488" xr:uid="{00000000-0005-0000-0000-0000C3810000}"/>
    <cellStyle name="SAPBEXItemHeader 10 3 3 2 2" xfId="36239" xr:uid="{00000000-0005-0000-0000-0000C4810000}"/>
    <cellStyle name="SAPBEXItemHeader 10 3 4" xfId="21721" xr:uid="{00000000-0005-0000-0000-0000C5810000}"/>
    <cellStyle name="SAPBEXItemHeader 10 3 4 2" xfId="34472" xr:uid="{00000000-0005-0000-0000-0000C6810000}"/>
    <cellStyle name="SAPBEXItemHeader 10 4" xfId="8064" xr:uid="{00000000-0005-0000-0000-0000C7810000}"/>
    <cellStyle name="SAPBEXItemHeader 10 4 2" xfId="10315" xr:uid="{00000000-0005-0000-0000-0000C8810000}"/>
    <cellStyle name="SAPBEXItemHeader 10 4 2 2" xfId="23486" xr:uid="{00000000-0005-0000-0000-0000C9810000}"/>
    <cellStyle name="SAPBEXItemHeader 10 4 2 2 2" xfId="36237" xr:uid="{00000000-0005-0000-0000-0000CA810000}"/>
    <cellStyle name="SAPBEXItemHeader 10 4 3" xfId="21723" xr:uid="{00000000-0005-0000-0000-0000CB810000}"/>
    <cellStyle name="SAPBEXItemHeader 10 4 3 2" xfId="34474" xr:uid="{00000000-0005-0000-0000-0000CC810000}"/>
    <cellStyle name="SAPBEXItemHeader 10 5" xfId="10322" xr:uid="{00000000-0005-0000-0000-0000CD810000}"/>
    <cellStyle name="SAPBEXItemHeader 10 5 2" xfId="23493" xr:uid="{00000000-0005-0000-0000-0000CE810000}"/>
    <cellStyle name="SAPBEXItemHeader 10 5 2 2" xfId="36244" xr:uid="{00000000-0005-0000-0000-0000CF810000}"/>
    <cellStyle name="SAPBEXItemHeader 10 6" xfId="21716" xr:uid="{00000000-0005-0000-0000-0000D0810000}"/>
    <cellStyle name="SAPBEXItemHeader 10 6 2" xfId="34467" xr:uid="{00000000-0005-0000-0000-0000D1810000}"/>
    <cellStyle name="SAPBEXItemHeader 11" xfId="8065" xr:uid="{00000000-0005-0000-0000-0000D2810000}"/>
    <cellStyle name="SAPBEXItemHeader 11 2" xfId="8066" xr:uid="{00000000-0005-0000-0000-0000D3810000}"/>
    <cellStyle name="SAPBEXItemHeader 11 2 2" xfId="8067" xr:uid="{00000000-0005-0000-0000-0000D4810000}"/>
    <cellStyle name="SAPBEXItemHeader 11 2 2 2" xfId="8068" xr:uid="{00000000-0005-0000-0000-0000D5810000}"/>
    <cellStyle name="SAPBEXItemHeader 11 2 2 2 2" xfId="10311" xr:uid="{00000000-0005-0000-0000-0000D6810000}"/>
    <cellStyle name="SAPBEXItemHeader 11 2 2 2 2 2" xfId="23482" xr:uid="{00000000-0005-0000-0000-0000D7810000}"/>
    <cellStyle name="SAPBEXItemHeader 11 2 2 2 2 2 2" xfId="36233" xr:uid="{00000000-0005-0000-0000-0000D8810000}"/>
    <cellStyle name="SAPBEXItemHeader 11 2 2 2 3" xfId="21727" xr:uid="{00000000-0005-0000-0000-0000D9810000}"/>
    <cellStyle name="SAPBEXItemHeader 11 2 2 2 3 2" xfId="34478" xr:uid="{00000000-0005-0000-0000-0000DA810000}"/>
    <cellStyle name="SAPBEXItemHeader 11 2 2 3" xfId="10312" xr:uid="{00000000-0005-0000-0000-0000DB810000}"/>
    <cellStyle name="SAPBEXItemHeader 11 2 2 3 2" xfId="23483" xr:uid="{00000000-0005-0000-0000-0000DC810000}"/>
    <cellStyle name="SAPBEXItemHeader 11 2 2 3 2 2" xfId="36234" xr:uid="{00000000-0005-0000-0000-0000DD810000}"/>
    <cellStyle name="SAPBEXItemHeader 11 2 2 4" xfId="21726" xr:uid="{00000000-0005-0000-0000-0000DE810000}"/>
    <cellStyle name="SAPBEXItemHeader 11 2 2 4 2" xfId="34477" xr:uid="{00000000-0005-0000-0000-0000DF810000}"/>
    <cellStyle name="SAPBEXItemHeader 11 2 3" xfId="8069" xr:uid="{00000000-0005-0000-0000-0000E0810000}"/>
    <cellStyle name="SAPBEXItemHeader 11 2 3 2" xfId="10310" xr:uid="{00000000-0005-0000-0000-0000E1810000}"/>
    <cellStyle name="SAPBEXItemHeader 11 2 3 2 2" xfId="23481" xr:uid="{00000000-0005-0000-0000-0000E2810000}"/>
    <cellStyle name="SAPBEXItemHeader 11 2 3 2 2 2" xfId="36232" xr:uid="{00000000-0005-0000-0000-0000E3810000}"/>
    <cellStyle name="SAPBEXItemHeader 11 2 3 3" xfId="21728" xr:uid="{00000000-0005-0000-0000-0000E4810000}"/>
    <cellStyle name="SAPBEXItemHeader 11 2 3 3 2" xfId="34479" xr:uid="{00000000-0005-0000-0000-0000E5810000}"/>
    <cellStyle name="SAPBEXItemHeader 11 2 4" xfId="10313" xr:uid="{00000000-0005-0000-0000-0000E6810000}"/>
    <cellStyle name="SAPBEXItemHeader 11 2 4 2" xfId="23484" xr:uid="{00000000-0005-0000-0000-0000E7810000}"/>
    <cellStyle name="SAPBEXItemHeader 11 2 4 2 2" xfId="36235" xr:uid="{00000000-0005-0000-0000-0000E8810000}"/>
    <cellStyle name="SAPBEXItemHeader 11 2 5" xfId="21725" xr:uid="{00000000-0005-0000-0000-0000E9810000}"/>
    <cellStyle name="SAPBEXItemHeader 11 2 5 2" xfId="34476" xr:uid="{00000000-0005-0000-0000-0000EA810000}"/>
    <cellStyle name="SAPBEXItemHeader 11 3" xfId="8070" xr:uid="{00000000-0005-0000-0000-0000EB810000}"/>
    <cellStyle name="SAPBEXItemHeader 11 3 2" xfId="8071" xr:uid="{00000000-0005-0000-0000-0000EC810000}"/>
    <cellStyle name="SAPBEXItemHeader 11 3 2 2" xfId="10308" xr:uid="{00000000-0005-0000-0000-0000ED810000}"/>
    <cellStyle name="SAPBEXItemHeader 11 3 2 2 2" xfId="23479" xr:uid="{00000000-0005-0000-0000-0000EE810000}"/>
    <cellStyle name="SAPBEXItemHeader 11 3 2 2 2 2" xfId="36230" xr:uid="{00000000-0005-0000-0000-0000EF810000}"/>
    <cellStyle name="SAPBEXItemHeader 11 3 2 3" xfId="21730" xr:uid="{00000000-0005-0000-0000-0000F0810000}"/>
    <cellStyle name="SAPBEXItemHeader 11 3 2 3 2" xfId="34481" xr:uid="{00000000-0005-0000-0000-0000F1810000}"/>
    <cellStyle name="SAPBEXItemHeader 11 3 3" xfId="10309" xr:uid="{00000000-0005-0000-0000-0000F2810000}"/>
    <cellStyle name="SAPBEXItemHeader 11 3 3 2" xfId="23480" xr:uid="{00000000-0005-0000-0000-0000F3810000}"/>
    <cellStyle name="SAPBEXItemHeader 11 3 3 2 2" xfId="36231" xr:uid="{00000000-0005-0000-0000-0000F4810000}"/>
    <cellStyle name="SAPBEXItemHeader 11 3 4" xfId="21729" xr:uid="{00000000-0005-0000-0000-0000F5810000}"/>
    <cellStyle name="SAPBEXItemHeader 11 3 4 2" xfId="34480" xr:uid="{00000000-0005-0000-0000-0000F6810000}"/>
    <cellStyle name="SAPBEXItemHeader 11 4" xfId="8072" xr:uid="{00000000-0005-0000-0000-0000F7810000}"/>
    <cellStyle name="SAPBEXItemHeader 11 4 2" xfId="10307" xr:uid="{00000000-0005-0000-0000-0000F8810000}"/>
    <cellStyle name="SAPBEXItemHeader 11 4 2 2" xfId="23478" xr:uid="{00000000-0005-0000-0000-0000F9810000}"/>
    <cellStyle name="SAPBEXItemHeader 11 4 2 2 2" xfId="36229" xr:uid="{00000000-0005-0000-0000-0000FA810000}"/>
    <cellStyle name="SAPBEXItemHeader 11 4 3" xfId="21731" xr:uid="{00000000-0005-0000-0000-0000FB810000}"/>
    <cellStyle name="SAPBEXItemHeader 11 4 3 2" xfId="34482" xr:uid="{00000000-0005-0000-0000-0000FC810000}"/>
    <cellStyle name="SAPBEXItemHeader 11 5" xfId="10314" xr:uid="{00000000-0005-0000-0000-0000FD810000}"/>
    <cellStyle name="SAPBEXItemHeader 11 5 2" xfId="23485" xr:uid="{00000000-0005-0000-0000-0000FE810000}"/>
    <cellStyle name="SAPBEXItemHeader 11 5 2 2" xfId="36236" xr:uid="{00000000-0005-0000-0000-0000FF810000}"/>
    <cellStyle name="SAPBEXItemHeader 11 6" xfId="21724" xr:uid="{00000000-0005-0000-0000-000000820000}"/>
    <cellStyle name="SAPBEXItemHeader 11 6 2" xfId="34475" xr:uid="{00000000-0005-0000-0000-000001820000}"/>
    <cellStyle name="SAPBEXItemHeader 12" xfId="8073" xr:uid="{00000000-0005-0000-0000-000002820000}"/>
    <cellStyle name="SAPBEXItemHeader 12 2" xfId="8074" xr:uid="{00000000-0005-0000-0000-000003820000}"/>
    <cellStyle name="SAPBEXItemHeader 12 2 2" xfId="8075" xr:uid="{00000000-0005-0000-0000-000004820000}"/>
    <cellStyle name="SAPBEXItemHeader 12 2 2 2" xfId="8076" xr:uid="{00000000-0005-0000-0000-000005820000}"/>
    <cellStyle name="SAPBEXItemHeader 12 2 2 2 2" xfId="10303" xr:uid="{00000000-0005-0000-0000-000006820000}"/>
    <cellStyle name="SAPBEXItemHeader 12 2 2 2 2 2" xfId="23474" xr:uid="{00000000-0005-0000-0000-000007820000}"/>
    <cellStyle name="SAPBEXItemHeader 12 2 2 2 2 2 2" xfId="36225" xr:uid="{00000000-0005-0000-0000-000008820000}"/>
    <cellStyle name="SAPBEXItemHeader 12 2 2 2 3" xfId="21735" xr:uid="{00000000-0005-0000-0000-000009820000}"/>
    <cellStyle name="SAPBEXItemHeader 12 2 2 2 3 2" xfId="34486" xr:uid="{00000000-0005-0000-0000-00000A820000}"/>
    <cellStyle name="SAPBEXItemHeader 12 2 2 3" xfId="10304" xr:uid="{00000000-0005-0000-0000-00000B820000}"/>
    <cellStyle name="SAPBEXItemHeader 12 2 2 3 2" xfId="23475" xr:uid="{00000000-0005-0000-0000-00000C820000}"/>
    <cellStyle name="SAPBEXItemHeader 12 2 2 3 2 2" xfId="36226" xr:uid="{00000000-0005-0000-0000-00000D820000}"/>
    <cellStyle name="SAPBEXItemHeader 12 2 2 4" xfId="21734" xr:uid="{00000000-0005-0000-0000-00000E820000}"/>
    <cellStyle name="SAPBEXItemHeader 12 2 2 4 2" xfId="34485" xr:uid="{00000000-0005-0000-0000-00000F820000}"/>
    <cellStyle name="SAPBEXItemHeader 12 2 3" xfId="8077" xr:uid="{00000000-0005-0000-0000-000010820000}"/>
    <cellStyle name="SAPBEXItemHeader 12 2 3 2" xfId="10302" xr:uid="{00000000-0005-0000-0000-000011820000}"/>
    <cellStyle name="SAPBEXItemHeader 12 2 3 2 2" xfId="23473" xr:uid="{00000000-0005-0000-0000-000012820000}"/>
    <cellStyle name="SAPBEXItemHeader 12 2 3 2 2 2" xfId="36224" xr:uid="{00000000-0005-0000-0000-000013820000}"/>
    <cellStyle name="SAPBEXItemHeader 12 2 3 3" xfId="21736" xr:uid="{00000000-0005-0000-0000-000014820000}"/>
    <cellStyle name="SAPBEXItemHeader 12 2 3 3 2" xfId="34487" xr:uid="{00000000-0005-0000-0000-000015820000}"/>
    <cellStyle name="SAPBEXItemHeader 12 2 4" xfId="10305" xr:uid="{00000000-0005-0000-0000-000016820000}"/>
    <cellStyle name="SAPBEXItemHeader 12 2 4 2" xfId="23476" xr:uid="{00000000-0005-0000-0000-000017820000}"/>
    <cellStyle name="SAPBEXItemHeader 12 2 4 2 2" xfId="36227" xr:uid="{00000000-0005-0000-0000-000018820000}"/>
    <cellStyle name="SAPBEXItemHeader 12 2 5" xfId="21733" xr:uid="{00000000-0005-0000-0000-000019820000}"/>
    <cellStyle name="SAPBEXItemHeader 12 2 5 2" xfId="34484" xr:uid="{00000000-0005-0000-0000-00001A820000}"/>
    <cellStyle name="SAPBEXItemHeader 12 3" xfId="8078" xr:uid="{00000000-0005-0000-0000-00001B820000}"/>
    <cellStyle name="SAPBEXItemHeader 12 3 2" xfId="8079" xr:uid="{00000000-0005-0000-0000-00001C820000}"/>
    <cellStyle name="SAPBEXItemHeader 12 3 2 2" xfId="10300" xr:uid="{00000000-0005-0000-0000-00001D820000}"/>
    <cellStyle name="SAPBEXItemHeader 12 3 2 2 2" xfId="23471" xr:uid="{00000000-0005-0000-0000-00001E820000}"/>
    <cellStyle name="SAPBEXItemHeader 12 3 2 2 2 2" xfId="36222" xr:uid="{00000000-0005-0000-0000-00001F820000}"/>
    <cellStyle name="SAPBEXItemHeader 12 3 2 3" xfId="21738" xr:uid="{00000000-0005-0000-0000-000020820000}"/>
    <cellStyle name="SAPBEXItemHeader 12 3 2 3 2" xfId="34489" xr:uid="{00000000-0005-0000-0000-000021820000}"/>
    <cellStyle name="SAPBEXItemHeader 12 3 3" xfId="10301" xr:uid="{00000000-0005-0000-0000-000022820000}"/>
    <cellStyle name="SAPBEXItemHeader 12 3 3 2" xfId="23472" xr:uid="{00000000-0005-0000-0000-000023820000}"/>
    <cellStyle name="SAPBEXItemHeader 12 3 3 2 2" xfId="36223" xr:uid="{00000000-0005-0000-0000-000024820000}"/>
    <cellStyle name="SAPBEXItemHeader 12 3 4" xfId="21737" xr:uid="{00000000-0005-0000-0000-000025820000}"/>
    <cellStyle name="SAPBEXItemHeader 12 3 4 2" xfId="34488" xr:uid="{00000000-0005-0000-0000-000026820000}"/>
    <cellStyle name="SAPBEXItemHeader 12 4" xfId="8080" xr:uid="{00000000-0005-0000-0000-000027820000}"/>
    <cellStyle name="SAPBEXItemHeader 12 4 2" xfId="10299" xr:uid="{00000000-0005-0000-0000-000028820000}"/>
    <cellStyle name="SAPBEXItemHeader 12 4 2 2" xfId="23470" xr:uid="{00000000-0005-0000-0000-000029820000}"/>
    <cellStyle name="SAPBEXItemHeader 12 4 2 2 2" xfId="36221" xr:uid="{00000000-0005-0000-0000-00002A820000}"/>
    <cellStyle name="SAPBEXItemHeader 12 4 3" xfId="21739" xr:uid="{00000000-0005-0000-0000-00002B820000}"/>
    <cellStyle name="SAPBEXItemHeader 12 4 3 2" xfId="34490" xr:uid="{00000000-0005-0000-0000-00002C820000}"/>
    <cellStyle name="SAPBEXItemHeader 12 5" xfId="10306" xr:uid="{00000000-0005-0000-0000-00002D820000}"/>
    <cellStyle name="SAPBEXItemHeader 12 5 2" xfId="23477" xr:uid="{00000000-0005-0000-0000-00002E820000}"/>
    <cellStyle name="SAPBEXItemHeader 12 5 2 2" xfId="36228" xr:uid="{00000000-0005-0000-0000-00002F820000}"/>
    <cellStyle name="SAPBEXItemHeader 12 6" xfId="21732" xr:uid="{00000000-0005-0000-0000-000030820000}"/>
    <cellStyle name="SAPBEXItemHeader 12 6 2" xfId="34483" xr:uid="{00000000-0005-0000-0000-000031820000}"/>
    <cellStyle name="SAPBEXItemHeader 13" xfId="8081" xr:uid="{00000000-0005-0000-0000-000032820000}"/>
    <cellStyle name="SAPBEXItemHeader 13 2" xfId="8082" xr:uid="{00000000-0005-0000-0000-000033820000}"/>
    <cellStyle name="SAPBEXItemHeader 13 2 2" xfId="8083" xr:uid="{00000000-0005-0000-0000-000034820000}"/>
    <cellStyle name="SAPBEXItemHeader 13 2 2 2" xfId="8084" xr:uid="{00000000-0005-0000-0000-000035820000}"/>
    <cellStyle name="SAPBEXItemHeader 13 2 2 2 2" xfId="10295" xr:uid="{00000000-0005-0000-0000-000036820000}"/>
    <cellStyle name="SAPBEXItemHeader 13 2 2 2 2 2" xfId="23466" xr:uid="{00000000-0005-0000-0000-000037820000}"/>
    <cellStyle name="SAPBEXItemHeader 13 2 2 2 2 2 2" xfId="36217" xr:uid="{00000000-0005-0000-0000-000038820000}"/>
    <cellStyle name="SAPBEXItemHeader 13 2 2 2 3" xfId="21743" xr:uid="{00000000-0005-0000-0000-000039820000}"/>
    <cellStyle name="SAPBEXItemHeader 13 2 2 2 3 2" xfId="34494" xr:uid="{00000000-0005-0000-0000-00003A820000}"/>
    <cellStyle name="SAPBEXItemHeader 13 2 2 3" xfId="10296" xr:uid="{00000000-0005-0000-0000-00003B820000}"/>
    <cellStyle name="SAPBEXItemHeader 13 2 2 3 2" xfId="23467" xr:uid="{00000000-0005-0000-0000-00003C820000}"/>
    <cellStyle name="SAPBEXItemHeader 13 2 2 3 2 2" xfId="36218" xr:uid="{00000000-0005-0000-0000-00003D820000}"/>
    <cellStyle name="SAPBEXItemHeader 13 2 2 4" xfId="21742" xr:uid="{00000000-0005-0000-0000-00003E820000}"/>
    <cellStyle name="SAPBEXItemHeader 13 2 2 4 2" xfId="34493" xr:uid="{00000000-0005-0000-0000-00003F820000}"/>
    <cellStyle name="SAPBEXItemHeader 13 2 3" xfId="8085" xr:uid="{00000000-0005-0000-0000-000040820000}"/>
    <cellStyle name="SAPBEXItemHeader 13 2 3 2" xfId="10294" xr:uid="{00000000-0005-0000-0000-000041820000}"/>
    <cellStyle name="SAPBEXItemHeader 13 2 3 2 2" xfId="23465" xr:uid="{00000000-0005-0000-0000-000042820000}"/>
    <cellStyle name="SAPBEXItemHeader 13 2 3 2 2 2" xfId="36216" xr:uid="{00000000-0005-0000-0000-000043820000}"/>
    <cellStyle name="SAPBEXItemHeader 13 2 3 3" xfId="21744" xr:uid="{00000000-0005-0000-0000-000044820000}"/>
    <cellStyle name="SAPBEXItemHeader 13 2 3 3 2" xfId="34495" xr:uid="{00000000-0005-0000-0000-000045820000}"/>
    <cellStyle name="SAPBEXItemHeader 13 2 4" xfId="10297" xr:uid="{00000000-0005-0000-0000-000046820000}"/>
    <cellStyle name="SAPBEXItemHeader 13 2 4 2" xfId="23468" xr:uid="{00000000-0005-0000-0000-000047820000}"/>
    <cellStyle name="SAPBEXItemHeader 13 2 4 2 2" xfId="36219" xr:uid="{00000000-0005-0000-0000-000048820000}"/>
    <cellStyle name="SAPBEXItemHeader 13 2 5" xfId="21741" xr:uid="{00000000-0005-0000-0000-000049820000}"/>
    <cellStyle name="SAPBEXItemHeader 13 2 5 2" xfId="34492" xr:uid="{00000000-0005-0000-0000-00004A820000}"/>
    <cellStyle name="SAPBEXItemHeader 13 3" xfId="8086" xr:uid="{00000000-0005-0000-0000-00004B820000}"/>
    <cellStyle name="SAPBEXItemHeader 13 3 2" xfId="8087" xr:uid="{00000000-0005-0000-0000-00004C820000}"/>
    <cellStyle name="SAPBEXItemHeader 13 3 2 2" xfId="10292" xr:uid="{00000000-0005-0000-0000-00004D820000}"/>
    <cellStyle name="SAPBEXItemHeader 13 3 2 2 2" xfId="23463" xr:uid="{00000000-0005-0000-0000-00004E820000}"/>
    <cellStyle name="SAPBEXItemHeader 13 3 2 2 2 2" xfId="36214" xr:uid="{00000000-0005-0000-0000-00004F820000}"/>
    <cellStyle name="SAPBEXItemHeader 13 3 2 3" xfId="21746" xr:uid="{00000000-0005-0000-0000-000050820000}"/>
    <cellStyle name="SAPBEXItemHeader 13 3 2 3 2" xfId="34497" xr:uid="{00000000-0005-0000-0000-000051820000}"/>
    <cellStyle name="SAPBEXItemHeader 13 3 3" xfId="10293" xr:uid="{00000000-0005-0000-0000-000052820000}"/>
    <cellStyle name="SAPBEXItemHeader 13 3 3 2" xfId="23464" xr:uid="{00000000-0005-0000-0000-000053820000}"/>
    <cellStyle name="SAPBEXItemHeader 13 3 3 2 2" xfId="36215" xr:uid="{00000000-0005-0000-0000-000054820000}"/>
    <cellStyle name="SAPBEXItemHeader 13 3 4" xfId="21745" xr:uid="{00000000-0005-0000-0000-000055820000}"/>
    <cellStyle name="SAPBEXItemHeader 13 3 4 2" xfId="34496" xr:uid="{00000000-0005-0000-0000-000056820000}"/>
    <cellStyle name="SAPBEXItemHeader 13 4" xfId="8088" xr:uid="{00000000-0005-0000-0000-000057820000}"/>
    <cellStyle name="SAPBEXItemHeader 13 4 2" xfId="10291" xr:uid="{00000000-0005-0000-0000-000058820000}"/>
    <cellStyle name="SAPBEXItemHeader 13 4 2 2" xfId="23462" xr:uid="{00000000-0005-0000-0000-000059820000}"/>
    <cellStyle name="SAPBEXItemHeader 13 4 2 2 2" xfId="36213" xr:uid="{00000000-0005-0000-0000-00005A820000}"/>
    <cellStyle name="SAPBEXItemHeader 13 4 3" xfId="21747" xr:uid="{00000000-0005-0000-0000-00005B820000}"/>
    <cellStyle name="SAPBEXItemHeader 13 4 3 2" xfId="34498" xr:uid="{00000000-0005-0000-0000-00005C820000}"/>
    <cellStyle name="SAPBEXItemHeader 13 5" xfId="10298" xr:uid="{00000000-0005-0000-0000-00005D820000}"/>
    <cellStyle name="SAPBEXItemHeader 13 5 2" xfId="23469" xr:uid="{00000000-0005-0000-0000-00005E820000}"/>
    <cellStyle name="SAPBEXItemHeader 13 5 2 2" xfId="36220" xr:uid="{00000000-0005-0000-0000-00005F820000}"/>
    <cellStyle name="SAPBEXItemHeader 13 6" xfId="21740" xr:uid="{00000000-0005-0000-0000-000060820000}"/>
    <cellStyle name="SAPBEXItemHeader 13 6 2" xfId="34491" xr:uid="{00000000-0005-0000-0000-000061820000}"/>
    <cellStyle name="SAPBEXItemHeader 14" xfId="8089" xr:uid="{00000000-0005-0000-0000-000062820000}"/>
    <cellStyle name="SAPBEXItemHeader 14 2" xfId="8090" xr:uid="{00000000-0005-0000-0000-000063820000}"/>
    <cellStyle name="SAPBEXItemHeader 14 2 2" xfId="8091" xr:uid="{00000000-0005-0000-0000-000064820000}"/>
    <cellStyle name="SAPBEXItemHeader 14 2 2 2" xfId="8092" xr:uid="{00000000-0005-0000-0000-000065820000}"/>
    <cellStyle name="SAPBEXItemHeader 14 2 2 2 2" xfId="10287" xr:uid="{00000000-0005-0000-0000-000066820000}"/>
    <cellStyle name="SAPBEXItemHeader 14 2 2 2 2 2" xfId="23458" xr:uid="{00000000-0005-0000-0000-000067820000}"/>
    <cellStyle name="SAPBEXItemHeader 14 2 2 2 2 2 2" xfId="36209" xr:uid="{00000000-0005-0000-0000-000068820000}"/>
    <cellStyle name="SAPBEXItemHeader 14 2 2 2 3" xfId="21751" xr:uid="{00000000-0005-0000-0000-000069820000}"/>
    <cellStyle name="SAPBEXItemHeader 14 2 2 2 3 2" xfId="34502" xr:uid="{00000000-0005-0000-0000-00006A820000}"/>
    <cellStyle name="SAPBEXItemHeader 14 2 2 3" xfId="10288" xr:uid="{00000000-0005-0000-0000-00006B820000}"/>
    <cellStyle name="SAPBEXItemHeader 14 2 2 3 2" xfId="23459" xr:uid="{00000000-0005-0000-0000-00006C820000}"/>
    <cellStyle name="SAPBEXItemHeader 14 2 2 3 2 2" xfId="36210" xr:uid="{00000000-0005-0000-0000-00006D820000}"/>
    <cellStyle name="SAPBEXItemHeader 14 2 2 4" xfId="21750" xr:uid="{00000000-0005-0000-0000-00006E820000}"/>
    <cellStyle name="SAPBEXItemHeader 14 2 2 4 2" xfId="34501" xr:uid="{00000000-0005-0000-0000-00006F820000}"/>
    <cellStyle name="SAPBEXItemHeader 14 2 3" xfId="8093" xr:uid="{00000000-0005-0000-0000-000070820000}"/>
    <cellStyle name="SAPBEXItemHeader 14 2 3 2" xfId="10286" xr:uid="{00000000-0005-0000-0000-000071820000}"/>
    <cellStyle name="SAPBEXItemHeader 14 2 3 2 2" xfId="23457" xr:uid="{00000000-0005-0000-0000-000072820000}"/>
    <cellStyle name="SAPBEXItemHeader 14 2 3 2 2 2" xfId="36208" xr:uid="{00000000-0005-0000-0000-000073820000}"/>
    <cellStyle name="SAPBEXItemHeader 14 2 3 3" xfId="21752" xr:uid="{00000000-0005-0000-0000-000074820000}"/>
    <cellStyle name="SAPBEXItemHeader 14 2 3 3 2" xfId="34503" xr:uid="{00000000-0005-0000-0000-000075820000}"/>
    <cellStyle name="SAPBEXItemHeader 14 2 4" xfId="10289" xr:uid="{00000000-0005-0000-0000-000076820000}"/>
    <cellStyle name="SAPBEXItemHeader 14 2 4 2" xfId="23460" xr:uid="{00000000-0005-0000-0000-000077820000}"/>
    <cellStyle name="SAPBEXItemHeader 14 2 4 2 2" xfId="36211" xr:uid="{00000000-0005-0000-0000-000078820000}"/>
    <cellStyle name="SAPBEXItemHeader 14 2 5" xfId="21749" xr:uid="{00000000-0005-0000-0000-000079820000}"/>
    <cellStyle name="SAPBEXItemHeader 14 2 5 2" xfId="34500" xr:uid="{00000000-0005-0000-0000-00007A820000}"/>
    <cellStyle name="SAPBEXItemHeader 14 3" xfId="8094" xr:uid="{00000000-0005-0000-0000-00007B820000}"/>
    <cellStyle name="SAPBEXItemHeader 14 3 2" xfId="8095" xr:uid="{00000000-0005-0000-0000-00007C820000}"/>
    <cellStyle name="SAPBEXItemHeader 14 3 2 2" xfId="10213" xr:uid="{00000000-0005-0000-0000-00007D820000}"/>
    <cellStyle name="SAPBEXItemHeader 14 3 2 2 2" xfId="23390" xr:uid="{00000000-0005-0000-0000-00007E820000}"/>
    <cellStyle name="SAPBEXItemHeader 14 3 2 2 2 2" xfId="36141" xr:uid="{00000000-0005-0000-0000-00007F820000}"/>
    <cellStyle name="SAPBEXItemHeader 14 3 2 3" xfId="21754" xr:uid="{00000000-0005-0000-0000-000080820000}"/>
    <cellStyle name="SAPBEXItemHeader 14 3 2 3 2" xfId="34505" xr:uid="{00000000-0005-0000-0000-000081820000}"/>
    <cellStyle name="SAPBEXItemHeader 14 3 3" xfId="10285" xr:uid="{00000000-0005-0000-0000-000082820000}"/>
    <cellStyle name="SAPBEXItemHeader 14 3 3 2" xfId="23456" xr:uid="{00000000-0005-0000-0000-000083820000}"/>
    <cellStyle name="SAPBEXItemHeader 14 3 3 2 2" xfId="36207" xr:uid="{00000000-0005-0000-0000-000084820000}"/>
    <cellStyle name="SAPBEXItemHeader 14 3 4" xfId="21753" xr:uid="{00000000-0005-0000-0000-000085820000}"/>
    <cellStyle name="SAPBEXItemHeader 14 3 4 2" xfId="34504" xr:uid="{00000000-0005-0000-0000-000086820000}"/>
    <cellStyle name="SAPBEXItemHeader 14 4" xfId="8096" xr:uid="{00000000-0005-0000-0000-000087820000}"/>
    <cellStyle name="SAPBEXItemHeader 14 4 2" xfId="10212" xr:uid="{00000000-0005-0000-0000-000088820000}"/>
    <cellStyle name="SAPBEXItemHeader 14 4 2 2" xfId="23389" xr:uid="{00000000-0005-0000-0000-000089820000}"/>
    <cellStyle name="SAPBEXItemHeader 14 4 2 2 2" xfId="36140" xr:uid="{00000000-0005-0000-0000-00008A820000}"/>
    <cellStyle name="SAPBEXItemHeader 14 4 3" xfId="21755" xr:uid="{00000000-0005-0000-0000-00008B820000}"/>
    <cellStyle name="SAPBEXItemHeader 14 4 3 2" xfId="34506" xr:uid="{00000000-0005-0000-0000-00008C820000}"/>
    <cellStyle name="SAPBEXItemHeader 14 5" xfId="10290" xr:uid="{00000000-0005-0000-0000-00008D820000}"/>
    <cellStyle name="SAPBEXItemHeader 14 5 2" xfId="23461" xr:uid="{00000000-0005-0000-0000-00008E820000}"/>
    <cellStyle name="SAPBEXItemHeader 14 5 2 2" xfId="36212" xr:uid="{00000000-0005-0000-0000-00008F820000}"/>
    <cellStyle name="SAPBEXItemHeader 14 6" xfId="21748" xr:uid="{00000000-0005-0000-0000-000090820000}"/>
    <cellStyle name="SAPBEXItemHeader 14 6 2" xfId="34499" xr:uid="{00000000-0005-0000-0000-000091820000}"/>
    <cellStyle name="SAPBEXItemHeader 15" xfId="8097" xr:uid="{00000000-0005-0000-0000-000092820000}"/>
    <cellStyle name="SAPBEXItemHeader 15 2" xfId="8098" xr:uid="{00000000-0005-0000-0000-000093820000}"/>
    <cellStyle name="SAPBEXItemHeader 15 2 2" xfId="8099" xr:uid="{00000000-0005-0000-0000-000094820000}"/>
    <cellStyle name="SAPBEXItemHeader 15 2 2 2" xfId="8100" xr:uid="{00000000-0005-0000-0000-000095820000}"/>
    <cellStyle name="SAPBEXItemHeader 15 2 2 2 2" xfId="10208" xr:uid="{00000000-0005-0000-0000-000096820000}"/>
    <cellStyle name="SAPBEXItemHeader 15 2 2 2 2 2" xfId="23385" xr:uid="{00000000-0005-0000-0000-000097820000}"/>
    <cellStyle name="SAPBEXItemHeader 15 2 2 2 2 2 2" xfId="36136" xr:uid="{00000000-0005-0000-0000-000098820000}"/>
    <cellStyle name="SAPBEXItemHeader 15 2 2 2 3" xfId="21759" xr:uid="{00000000-0005-0000-0000-000099820000}"/>
    <cellStyle name="SAPBEXItemHeader 15 2 2 2 3 2" xfId="34510" xr:uid="{00000000-0005-0000-0000-00009A820000}"/>
    <cellStyle name="SAPBEXItemHeader 15 2 2 3" xfId="10209" xr:uid="{00000000-0005-0000-0000-00009B820000}"/>
    <cellStyle name="SAPBEXItemHeader 15 2 2 3 2" xfId="23386" xr:uid="{00000000-0005-0000-0000-00009C820000}"/>
    <cellStyle name="SAPBEXItemHeader 15 2 2 3 2 2" xfId="36137" xr:uid="{00000000-0005-0000-0000-00009D820000}"/>
    <cellStyle name="SAPBEXItemHeader 15 2 2 4" xfId="21758" xr:uid="{00000000-0005-0000-0000-00009E820000}"/>
    <cellStyle name="SAPBEXItemHeader 15 2 2 4 2" xfId="34509" xr:uid="{00000000-0005-0000-0000-00009F820000}"/>
    <cellStyle name="SAPBEXItemHeader 15 2 3" xfId="8101" xr:uid="{00000000-0005-0000-0000-0000A0820000}"/>
    <cellStyle name="SAPBEXItemHeader 15 2 3 2" xfId="10207" xr:uid="{00000000-0005-0000-0000-0000A1820000}"/>
    <cellStyle name="SAPBEXItemHeader 15 2 3 2 2" xfId="23384" xr:uid="{00000000-0005-0000-0000-0000A2820000}"/>
    <cellStyle name="SAPBEXItemHeader 15 2 3 2 2 2" xfId="36135" xr:uid="{00000000-0005-0000-0000-0000A3820000}"/>
    <cellStyle name="SAPBEXItemHeader 15 2 3 3" xfId="21760" xr:uid="{00000000-0005-0000-0000-0000A4820000}"/>
    <cellStyle name="SAPBEXItemHeader 15 2 3 3 2" xfId="34511" xr:uid="{00000000-0005-0000-0000-0000A5820000}"/>
    <cellStyle name="SAPBEXItemHeader 15 2 4" xfId="10210" xr:uid="{00000000-0005-0000-0000-0000A6820000}"/>
    <cellStyle name="SAPBEXItemHeader 15 2 4 2" xfId="23387" xr:uid="{00000000-0005-0000-0000-0000A7820000}"/>
    <cellStyle name="SAPBEXItemHeader 15 2 4 2 2" xfId="36138" xr:uid="{00000000-0005-0000-0000-0000A8820000}"/>
    <cellStyle name="SAPBEXItemHeader 15 2 5" xfId="21757" xr:uid="{00000000-0005-0000-0000-0000A9820000}"/>
    <cellStyle name="SAPBEXItemHeader 15 2 5 2" xfId="34508" xr:uid="{00000000-0005-0000-0000-0000AA820000}"/>
    <cellStyle name="SAPBEXItemHeader 15 3" xfId="8102" xr:uid="{00000000-0005-0000-0000-0000AB820000}"/>
    <cellStyle name="SAPBEXItemHeader 15 3 2" xfId="8103" xr:uid="{00000000-0005-0000-0000-0000AC820000}"/>
    <cellStyle name="SAPBEXItemHeader 15 3 2 2" xfId="10205" xr:uid="{00000000-0005-0000-0000-0000AD820000}"/>
    <cellStyle name="SAPBEXItemHeader 15 3 2 2 2" xfId="23382" xr:uid="{00000000-0005-0000-0000-0000AE820000}"/>
    <cellStyle name="SAPBEXItemHeader 15 3 2 2 2 2" xfId="36133" xr:uid="{00000000-0005-0000-0000-0000AF820000}"/>
    <cellStyle name="SAPBEXItemHeader 15 3 2 3" xfId="21762" xr:uid="{00000000-0005-0000-0000-0000B0820000}"/>
    <cellStyle name="SAPBEXItemHeader 15 3 2 3 2" xfId="34513" xr:uid="{00000000-0005-0000-0000-0000B1820000}"/>
    <cellStyle name="SAPBEXItemHeader 15 3 3" xfId="10206" xr:uid="{00000000-0005-0000-0000-0000B2820000}"/>
    <cellStyle name="SAPBEXItemHeader 15 3 3 2" xfId="23383" xr:uid="{00000000-0005-0000-0000-0000B3820000}"/>
    <cellStyle name="SAPBEXItemHeader 15 3 3 2 2" xfId="36134" xr:uid="{00000000-0005-0000-0000-0000B4820000}"/>
    <cellStyle name="SAPBEXItemHeader 15 3 4" xfId="21761" xr:uid="{00000000-0005-0000-0000-0000B5820000}"/>
    <cellStyle name="SAPBEXItemHeader 15 3 4 2" xfId="34512" xr:uid="{00000000-0005-0000-0000-0000B6820000}"/>
    <cellStyle name="SAPBEXItemHeader 15 4" xfId="8104" xr:uid="{00000000-0005-0000-0000-0000B7820000}"/>
    <cellStyle name="SAPBEXItemHeader 15 4 2" xfId="10204" xr:uid="{00000000-0005-0000-0000-0000B8820000}"/>
    <cellStyle name="SAPBEXItemHeader 15 4 2 2" xfId="23381" xr:uid="{00000000-0005-0000-0000-0000B9820000}"/>
    <cellStyle name="SAPBEXItemHeader 15 4 2 2 2" xfId="36132" xr:uid="{00000000-0005-0000-0000-0000BA820000}"/>
    <cellStyle name="SAPBEXItemHeader 15 4 3" xfId="21763" xr:uid="{00000000-0005-0000-0000-0000BB820000}"/>
    <cellStyle name="SAPBEXItemHeader 15 4 3 2" xfId="34514" xr:uid="{00000000-0005-0000-0000-0000BC820000}"/>
    <cellStyle name="SAPBEXItemHeader 15 5" xfId="10211" xr:uid="{00000000-0005-0000-0000-0000BD820000}"/>
    <cellStyle name="SAPBEXItemHeader 15 5 2" xfId="23388" xr:uid="{00000000-0005-0000-0000-0000BE820000}"/>
    <cellStyle name="SAPBEXItemHeader 15 5 2 2" xfId="36139" xr:uid="{00000000-0005-0000-0000-0000BF820000}"/>
    <cellStyle name="SAPBEXItemHeader 15 6" xfId="21756" xr:uid="{00000000-0005-0000-0000-0000C0820000}"/>
    <cellStyle name="SAPBEXItemHeader 15 6 2" xfId="34507" xr:uid="{00000000-0005-0000-0000-0000C1820000}"/>
    <cellStyle name="SAPBEXItemHeader 16" xfId="8105" xr:uid="{00000000-0005-0000-0000-0000C2820000}"/>
    <cellStyle name="SAPBEXItemHeader 16 2" xfId="8106" xr:uid="{00000000-0005-0000-0000-0000C3820000}"/>
    <cellStyle name="SAPBEXItemHeader 16 2 2" xfId="8107" xr:uid="{00000000-0005-0000-0000-0000C4820000}"/>
    <cellStyle name="SAPBEXItemHeader 16 2 2 2" xfId="8108" xr:uid="{00000000-0005-0000-0000-0000C5820000}"/>
    <cellStyle name="SAPBEXItemHeader 16 2 2 2 2" xfId="10200" xr:uid="{00000000-0005-0000-0000-0000C6820000}"/>
    <cellStyle name="SAPBEXItemHeader 16 2 2 2 2 2" xfId="23377" xr:uid="{00000000-0005-0000-0000-0000C7820000}"/>
    <cellStyle name="SAPBEXItemHeader 16 2 2 2 2 2 2" xfId="36128" xr:uid="{00000000-0005-0000-0000-0000C8820000}"/>
    <cellStyle name="SAPBEXItemHeader 16 2 2 2 3" xfId="21767" xr:uid="{00000000-0005-0000-0000-0000C9820000}"/>
    <cellStyle name="SAPBEXItemHeader 16 2 2 2 3 2" xfId="34518" xr:uid="{00000000-0005-0000-0000-0000CA820000}"/>
    <cellStyle name="SAPBEXItemHeader 16 2 2 3" xfId="10201" xr:uid="{00000000-0005-0000-0000-0000CB820000}"/>
    <cellStyle name="SAPBEXItemHeader 16 2 2 3 2" xfId="23378" xr:uid="{00000000-0005-0000-0000-0000CC820000}"/>
    <cellStyle name="SAPBEXItemHeader 16 2 2 3 2 2" xfId="36129" xr:uid="{00000000-0005-0000-0000-0000CD820000}"/>
    <cellStyle name="SAPBEXItemHeader 16 2 2 4" xfId="21766" xr:uid="{00000000-0005-0000-0000-0000CE820000}"/>
    <cellStyle name="SAPBEXItemHeader 16 2 2 4 2" xfId="34517" xr:uid="{00000000-0005-0000-0000-0000CF820000}"/>
    <cellStyle name="SAPBEXItemHeader 16 2 3" xfId="8109" xr:uid="{00000000-0005-0000-0000-0000D0820000}"/>
    <cellStyle name="SAPBEXItemHeader 16 2 3 2" xfId="10199" xr:uid="{00000000-0005-0000-0000-0000D1820000}"/>
    <cellStyle name="SAPBEXItemHeader 16 2 3 2 2" xfId="23376" xr:uid="{00000000-0005-0000-0000-0000D2820000}"/>
    <cellStyle name="SAPBEXItemHeader 16 2 3 2 2 2" xfId="36127" xr:uid="{00000000-0005-0000-0000-0000D3820000}"/>
    <cellStyle name="SAPBEXItemHeader 16 2 3 3" xfId="21768" xr:uid="{00000000-0005-0000-0000-0000D4820000}"/>
    <cellStyle name="SAPBEXItemHeader 16 2 3 3 2" xfId="34519" xr:uid="{00000000-0005-0000-0000-0000D5820000}"/>
    <cellStyle name="SAPBEXItemHeader 16 2 4" xfId="10202" xr:uid="{00000000-0005-0000-0000-0000D6820000}"/>
    <cellStyle name="SAPBEXItemHeader 16 2 4 2" xfId="23379" xr:uid="{00000000-0005-0000-0000-0000D7820000}"/>
    <cellStyle name="SAPBEXItemHeader 16 2 4 2 2" xfId="36130" xr:uid="{00000000-0005-0000-0000-0000D8820000}"/>
    <cellStyle name="SAPBEXItemHeader 16 2 5" xfId="21765" xr:uid="{00000000-0005-0000-0000-0000D9820000}"/>
    <cellStyle name="SAPBEXItemHeader 16 2 5 2" xfId="34516" xr:uid="{00000000-0005-0000-0000-0000DA820000}"/>
    <cellStyle name="SAPBEXItemHeader 16 3" xfId="8110" xr:uid="{00000000-0005-0000-0000-0000DB820000}"/>
    <cellStyle name="SAPBEXItemHeader 16 3 2" xfId="8111" xr:uid="{00000000-0005-0000-0000-0000DC820000}"/>
    <cellStyle name="SAPBEXItemHeader 16 3 2 2" xfId="10197" xr:uid="{00000000-0005-0000-0000-0000DD820000}"/>
    <cellStyle name="SAPBEXItemHeader 16 3 2 2 2" xfId="23374" xr:uid="{00000000-0005-0000-0000-0000DE820000}"/>
    <cellStyle name="SAPBEXItemHeader 16 3 2 2 2 2" xfId="36125" xr:uid="{00000000-0005-0000-0000-0000DF820000}"/>
    <cellStyle name="SAPBEXItemHeader 16 3 2 3" xfId="21770" xr:uid="{00000000-0005-0000-0000-0000E0820000}"/>
    <cellStyle name="SAPBEXItemHeader 16 3 2 3 2" xfId="34521" xr:uid="{00000000-0005-0000-0000-0000E1820000}"/>
    <cellStyle name="SAPBEXItemHeader 16 3 3" xfId="10198" xr:uid="{00000000-0005-0000-0000-0000E2820000}"/>
    <cellStyle name="SAPBEXItemHeader 16 3 3 2" xfId="23375" xr:uid="{00000000-0005-0000-0000-0000E3820000}"/>
    <cellStyle name="SAPBEXItemHeader 16 3 3 2 2" xfId="36126" xr:uid="{00000000-0005-0000-0000-0000E4820000}"/>
    <cellStyle name="SAPBEXItemHeader 16 3 4" xfId="21769" xr:uid="{00000000-0005-0000-0000-0000E5820000}"/>
    <cellStyle name="SAPBEXItemHeader 16 3 4 2" xfId="34520" xr:uid="{00000000-0005-0000-0000-0000E6820000}"/>
    <cellStyle name="SAPBEXItemHeader 16 4" xfId="8112" xr:uid="{00000000-0005-0000-0000-0000E7820000}"/>
    <cellStyle name="SAPBEXItemHeader 16 4 2" xfId="10196" xr:uid="{00000000-0005-0000-0000-0000E8820000}"/>
    <cellStyle name="SAPBEXItemHeader 16 4 2 2" xfId="23373" xr:uid="{00000000-0005-0000-0000-0000E9820000}"/>
    <cellStyle name="SAPBEXItemHeader 16 4 2 2 2" xfId="36124" xr:uid="{00000000-0005-0000-0000-0000EA820000}"/>
    <cellStyle name="SAPBEXItemHeader 16 4 3" xfId="21771" xr:uid="{00000000-0005-0000-0000-0000EB820000}"/>
    <cellStyle name="SAPBEXItemHeader 16 4 3 2" xfId="34522" xr:uid="{00000000-0005-0000-0000-0000EC820000}"/>
    <cellStyle name="SAPBEXItemHeader 16 5" xfId="10203" xr:uid="{00000000-0005-0000-0000-0000ED820000}"/>
    <cellStyle name="SAPBEXItemHeader 16 5 2" xfId="23380" xr:uid="{00000000-0005-0000-0000-0000EE820000}"/>
    <cellStyle name="SAPBEXItemHeader 16 5 2 2" xfId="36131" xr:uid="{00000000-0005-0000-0000-0000EF820000}"/>
    <cellStyle name="SAPBEXItemHeader 16 6" xfId="21764" xr:uid="{00000000-0005-0000-0000-0000F0820000}"/>
    <cellStyle name="SAPBEXItemHeader 16 6 2" xfId="34515" xr:uid="{00000000-0005-0000-0000-0000F1820000}"/>
    <cellStyle name="SAPBEXItemHeader 17" xfId="8113" xr:uid="{00000000-0005-0000-0000-0000F2820000}"/>
    <cellStyle name="SAPBEXItemHeader 17 2" xfId="8114" xr:uid="{00000000-0005-0000-0000-0000F3820000}"/>
    <cellStyle name="SAPBEXItemHeader 17 2 2" xfId="8115" xr:uid="{00000000-0005-0000-0000-0000F4820000}"/>
    <cellStyle name="SAPBEXItemHeader 17 2 2 2" xfId="8116" xr:uid="{00000000-0005-0000-0000-0000F5820000}"/>
    <cellStyle name="SAPBEXItemHeader 17 2 2 2 2" xfId="10192" xr:uid="{00000000-0005-0000-0000-0000F6820000}"/>
    <cellStyle name="SAPBEXItemHeader 17 2 2 2 2 2" xfId="23369" xr:uid="{00000000-0005-0000-0000-0000F7820000}"/>
    <cellStyle name="SAPBEXItemHeader 17 2 2 2 2 2 2" xfId="36120" xr:uid="{00000000-0005-0000-0000-0000F8820000}"/>
    <cellStyle name="SAPBEXItemHeader 17 2 2 2 3" xfId="21775" xr:uid="{00000000-0005-0000-0000-0000F9820000}"/>
    <cellStyle name="SAPBEXItemHeader 17 2 2 2 3 2" xfId="34526" xr:uid="{00000000-0005-0000-0000-0000FA820000}"/>
    <cellStyle name="SAPBEXItemHeader 17 2 2 3" xfId="10193" xr:uid="{00000000-0005-0000-0000-0000FB820000}"/>
    <cellStyle name="SAPBEXItemHeader 17 2 2 3 2" xfId="23370" xr:uid="{00000000-0005-0000-0000-0000FC820000}"/>
    <cellStyle name="SAPBEXItemHeader 17 2 2 3 2 2" xfId="36121" xr:uid="{00000000-0005-0000-0000-0000FD820000}"/>
    <cellStyle name="SAPBEXItemHeader 17 2 2 4" xfId="21774" xr:uid="{00000000-0005-0000-0000-0000FE820000}"/>
    <cellStyle name="SAPBEXItemHeader 17 2 2 4 2" xfId="34525" xr:uid="{00000000-0005-0000-0000-0000FF820000}"/>
    <cellStyle name="SAPBEXItemHeader 17 2 3" xfId="8117" xr:uid="{00000000-0005-0000-0000-000000830000}"/>
    <cellStyle name="SAPBEXItemHeader 17 2 3 2" xfId="10191" xr:uid="{00000000-0005-0000-0000-000001830000}"/>
    <cellStyle name="SAPBEXItemHeader 17 2 3 2 2" xfId="23368" xr:uid="{00000000-0005-0000-0000-000002830000}"/>
    <cellStyle name="SAPBEXItemHeader 17 2 3 2 2 2" xfId="36119" xr:uid="{00000000-0005-0000-0000-000003830000}"/>
    <cellStyle name="SAPBEXItemHeader 17 2 3 3" xfId="21776" xr:uid="{00000000-0005-0000-0000-000004830000}"/>
    <cellStyle name="SAPBEXItemHeader 17 2 3 3 2" xfId="34527" xr:uid="{00000000-0005-0000-0000-000005830000}"/>
    <cellStyle name="SAPBEXItemHeader 17 2 4" xfId="10194" xr:uid="{00000000-0005-0000-0000-000006830000}"/>
    <cellStyle name="SAPBEXItemHeader 17 2 4 2" xfId="23371" xr:uid="{00000000-0005-0000-0000-000007830000}"/>
    <cellStyle name="SAPBEXItemHeader 17 2 4 2 2" xfId="36122" xr:uid="{00000000-0005-0000-0000-000008830000}"/>
    <cellStyle name="SAPBEXItemHeader 17 2 5" xfId="21773" xr:uid="{00000000-0005-0000-0000-000009830000}"/>
    <cellStyle name="SAPBEXItemHeader 17 2 5 2" xfId="34524" xr:uid="{00000000-0005-0000-0000-00000A830000}"/>
    <cellStyle name="SAPBEXItemHeader 17 3" xfId="8118" xr:uid="{00000000-0005-0000-0000-00000B830000}"/>
    <cellStyle name="SAPBEXItemHeader 17 3 2" xfId="8119" xr:uid="{00000000-0005-0000-0000-00000C830000}"/>
    <cellStyle name="SAPBEXItemHeader 17 3 2 2" xfId="10189" xr:uid="{00000000-0005-0000-0000-00000D830000}"/>
    <cellStyle name="SAPBEXItemHeader 17 3 2 2 2" xfId="23366" xr:uid="{00000000-0005-0000-0000-00000E830000}"/>
    <cellStyle name="SAPBEXItemHeader 17 3 2 2 2 2" xfId="36117" xr:uid="{00000000-0005-0000-0000-00000F830000}"/>
    <cellStyle name="SAPBEXItemHeader 17 3 2 3" xfId="21778" xr:uid="{00000000-0005-0000-0000-000010830000}"/>
    <cellStyle name="SAPBEXItemHeader 17 3 2 3 2" xfId="34529" xr:uid="{00000000-0005-0000-0000-000011830000}"/>
    <cellStyle name="SAPBEXItemHeader 17 3 3" xfId="10190" xr:uid="{00000000-0005-0000-0000-000012830000}"/>
    <cellStyle name="SAPBEXItemHeader 17 3 3 2" xfId="23367" xr:uid="{00000000-0005-0000-0000-000013830000}"/>
    <cellStyle name="SAPBEXItemHeader 17 3 3 2 2" xfId="36118" xr:uid="{00000000-0005-0000-0000-000014830000}"/>
    <cellStyle name="SAPBEXItemHeader 17 3 4" xfId="21777" xr:uid="{00000000-0005-0000-0000-000015830000}"/>
    <cellStyle name="SAPBEXItemHeader 17 3 4 2" xfId="34528" xr:uid="{00000000-0005-0000-0000-000016830000}"/>
    <cellStyle name="SAPBEXItemHeader 17 4" xfId="8120" xr:uid="{00000000-0005-0000-0000-000017830000}"/>
    <cellStyle name="SAPBEXItemHeader 17 4 2" xfId="10188" xr:uid="{00000000-0005-0000-0000-000018830000}"/>
    <cellStyle name="SAPBEXItemHeader 17 4 2 2" xfId="23365" xr:uid="{00000000-0005-0000-0000-000019830000}"/>
    <cellStyle name="SAPBEXItemHeader 17 4 2 2 2" xfId="36116" xr:uid="{00000000-0005-0000-0000-00001A830000}"/>
    <cellStyle name="SAPBEXItemHeader 17 4 3" xfId="21779" xr:uid="{00000000-0005-0000-0000-00001B830000}"/>
    <cellStyle name="SAPBEXItemHeader 17 4 3 2" xfId="34530" xr:uid="{00000000-0005-0000-0000-00001C830000}"/>
    <cellStyle name="SAPBEXItemHeader 17 5" xfId="10195" xr:uid="{00000000-0005-0000-0000-00001D830000}"/>
    <cellStyle name="SAPBEXItemHeader 17 5 2" xfId="23372" xr:uid="{00000000-0005-0000-0000-00001E830000}"/>
    <cellStyle name="SAPBEXItemHeader 17 5 2 2" xfId="36123" xr:uid="{00000000-0005-0000-0000-00001F830000}"/>
    <cellStyle name="SAPBEXItemHeader 17 6" xfId="21772" xr:uid="{00000000-0005-0000-0000-000020830000}"/>
    <cellStyle name="SAPBEXItemHeader 17 6 2" xfId="34523" xr:uid="{00000000-0005-0000-0000-000021830000}"/>
    <cellStyle name="SAPBEXItemHeader 18" xfId="8121" xr:uid="{00000000-0005-0000-0000-000022830000}"/>
    <cellStyle name="SAPBEXItemHeader 18 2" xfId="8122" xr:uid="{00000000-0005-0000-0000-000023830000}"/>
    <cellStyle name="SAPBEXItemHeader 18 2 2" xfId="8123" xr:uid="{00000000-0005-0000-0000-000024830000}"/>
    <cellStyle name="SAPBEXItemHeader 18 2 2 2" xfId="10185" xr:uid="{00000000-0005-0000-0000-000025830000}"/>
    <cellStyle name="SAPBEXItemHeader 18 2 2 2 2" xfId="23362" xr:uid="{00000000-0005-0000-0000-000026830000}"/>
    <cellStyle name="SAPBEXItemHeader 18 2 2 2 2 2" xfId="36113" xr:uid="{00000000-0005-0000-0000-000027830000}"/>
    <cellStyle name="SAPBEXItemHeader 18 2 2 3" xfId="21782" xr:uid="{00000000-0005-0000-0000-000028830000}"/>
    <cellStyle name="SAPBEXItemHeader 18 2 2 3 2" xfId="34533" xr:uid="{00000000-0005-0000-0000-000029830000}"/>
    <cellStyle name="SAPBEXItemHeader 18 2 3" xfId="10186" xr:uid="{00000000-0005-0000-0000-00002A830000}"/>
    <cellStyle name="SAPBEXItemHeader 18 2 3 2" xfId="23363" xr:uid="{00000000-0005-0000-0000-00002B830000}"/>
    <cellStyle name="SAPBEXItemHeader 18 2 3 2 2" xfId="36114" xr:uid="{00000000-0005-0000-0000-00002C830000}"/>
    <cellStyle name="SAPBEXItemHeader 18 2 4" xfId="21781" xr:uid="{00000000-0005-0000-0000-00002D830000}"/>
    <cellStyle name="SAPBEXItemHeader 18 2 4 2" xfId="34532" xr:uid="{00000000-0005-0000-0000-00002E830000}"/>
    <cellStyle name="SAPBEXItemHeader 18 3" xfId="8124" xr:uid="{00000000-0005-0000-0000-00002F830000}"/>
    <cellStyle name="SAPBEXItemHeader 18 3 2" xfId="10184" xr:uid="{00000000-0005-0000-0000-000030830000}"/>
    <cellStyle name="SAPBEXItemHeader 18 3 2 2" xfId="23361" xr:uid="{00000000-0005-0000-0000-000031830000}"/>
    <cellStyle name="SAPBEXItemHeader 18 3 2 2 2" xfId="36112" xr:uid="{00000000-0005-0000-0000-000032830000}"/>
    <cellStyle name="SAPBEXItemHeader 18 3 3" xfId="21783" xr:uid="{00000000-0005-0000-0000-000033830000}"/>
    <cellStyle name="SAPBEXItemHeader 18 3 3 2" xfId="34534" xr:uid="{00000000-0005-0000-0000-000034830000}"/>
    <cellStyle name="SAPBEXItemHeader 18 4" xfId="10187" xr:uid="{00000000-0005-0000-0000-000035830000}"/>
    <cellStyle name="SAPBEXItemHeader 18 4 2" xfId="23364" xr:uid="{00000000-0005-0000-0000-000036830000}"/>
    <cellStyle name="SAPBEXItemHeader 18 4 2 2" xfId="36115" xr:uid="{00000000-0005-0000-0000-000037830000}"/>
    <cellStyle name="SAPBEXItemHeader 18 5" xfId="21780" xr:uid="{00000000-0005-0000-0000-000038830000}"/>
    <cellStyle name="SAPBEXItemHeader 18 5 2" xfId="34531" xr:uid="{00000000-0005-0000-0000-000039830000}"/>
    <cellStyle name="SAPBEXItemHeader 19" xfId="8125" xr:uid="{00000000-0005-0000-0000-00003A830000}"/>
    <cellStyle name="SAPBEXItemHeader 19 2" xfId="8126" xr:uid="{00000000-0005-0000-0000-00003B830000}"/>
    <cellStyle name="SAPBEXItemHeader 19 2 2" xfId="10182" xr:uid="{00000000-0005-0000-0000-00003C830000}"/>
    <cellStyle name="SAPBEXItemHeader 19 2 2 2" xfId="23359" xr:uid="{00000000-0005-0000-0000-00003D830000}"/>
    <cellStyle name="SAPBEXItemHeader 19 2 2 2 2" xfId="36110" xr:uid="{00000000-0005-0000-0000-00003E830000}"/>
    <cellStyle name="SAPBEXItemHeader 19 2 3" xfId="21785" xr:uid="{00000000-0005-0000-0000-00003F830000}"/>
    <cellStyle name="SAPBEXItemHeader 19 2 3 2" xfId="34536" xr:uid="{00000000-0005-0000-0000-000040830000}"/>
    <cellStyle name="SAPBEXItemHeader 19 3" xfId="10183" xr:uid="{00000000-0005-0000-0000-000041830000}"/>
    <cellStyle name="SAPBEXItemHeader 19 3 2" xfId="23360" xr:uid="{00000000-0005-0000-0000-000042830000}"/>
    <cellStyle name="SAPBEXItemHeader 19 3 2 2" xfId="36111" xr:uid="{00000000-0005-0000-0000-000043830000}"/>
    <cellStyle name="SAPBEXItemHeader 19 4" xfId="21784" xr:uid="{00000000-0005-0000-0000-000044830000}"/>
    <cellStyle name="SAPBEXItemHeader 19 4 2" xfId="34535" xr:uid="{00000000-0005-0000-0000-000045830000}"/>
    <cellStyle name="SAPBEXItemHeader 2" xfId="8127" xr:uid="{00000000-0005-0000-0000-000046830000}"/>
    <cellStyle name="SAPBEXItemHeader 2 2" xfId="8128" xr:uid="{00000000-0005-0000-0000-000047830000}"/>
    <cellStyle name="SAPBEXItemHeader 2 2 2" xfId="8129" xr:uid="{00000000-0005-0000-0000-000048830000}"/>
    <cellStyle name="SAPBEXItemHeader 2 2 2 2" xfId="8130" xr:uid="{00000000-0005-0000-0000-000049830000}"/>
    <cellStyle name="SAPBEXItemHeader 2 2 2 2 2" xfId="10178" xr:uid="{00000000-0005-0000-0000-00004A830000}"/>
    <cellStyle name="SAPBEXItemHeader 2 2 2 2 2 2" xfId="23355" xr:uid="{00000000-0005-0000-0000-00004B830000}"/>
    <cellStyle name="SAPBEXItemHeader 2 2 2 2 2 2 2" xfId="36106" xr:uid="{00000000-0005-0000-0000-00004C830000}"/>
    <cellStyle name="SAPBEXItemHeader 2 2 2 2 3" xfId="21789" xr:uid="{00000000-0005-0000-0000-00004D830000}"/>
    <cellStyle name="SAPBEXItemHeader 2 2 2 2 3 2" xfId="34540" xr:uid="{00000000-0005-0000-0000-00004E830000}"/>
    <cellStyle name="SAPBEXItemHeader 2 2 2 3" xfId="10179" xr:uid="{00000000-0005-0000-0000-00004F830000}"/>
    <cellStyle name="SAPBEXItemHeader 2 2 2 3 2" xfId="23356" xr:uid="{00000000-0005-0000-0000-000050830000}"/>
    <cellStyle name="SAPBEXItemHeader 2 2 2 3 2 2" xfId="36107" xr:uid="{00000000-0005-0000-0000-000051830000}"/>
    <cellStyle name="SAPBEXItemHeader 2 2 2 4" xfId="21788" xr:uid="{00000000-0005-0000-0000-000052830000}"/>
    <cellStyle name="SAPBEXItemHeader 2 2 2 4 2" xfId="34539" xr:uid="{00000000-0005-0000-0000-000053830000}"/>
    <cellStyle name="SAPBEXItemHeader 2 2 3" xfId="8131" xr:uid="{00000000-0005-0000-0000-000054830000}"/>
    <cellStyle name="SAPBEXItemHeader 2 2 3 2" xfId="10177" xr:uid="{00000000-0005-0000-0000-000055830000}"/>
    <cellStyle name="SAPBEXItemHeader 2 2 3 2 2" xfId="23354" xr:uid="{00000000-0005-0000-0000-000056830000}"/>
    <cellStyle name="SAPBEXItemHeader 2 2 3 2 2 2" xfId="36105" xr:uid="{00000000-0005-0000-0000-000057830000}"/>
    <cellStyle name="SAPBEXItemHeader 2 2 3 3" xfId="21790" xr:uid="{00000000-0005-0000-0000-000058830000}"/>
    <cellStyle name="SAPBEXItemHeader 2 2 3 3 2" xfId="34541" xr:uid="{00000000-0005-0000-0000-000059830000}"/>
    <cellStyle name="SAPBEXItemHeader 2 2 4" xfId="10180" xr:uid="{00000000-0005-0000-0000-00005A830000}"/>
    <cellStyle name="SAPBEXItemHeader 2 2 4 2" xfId="23357" xr:uid="{00000000-0005-0000-0000-00005B830000}"/>
    <cellStyle name="SAPBEXItemHeader 2 2 4 2 2" xfId="36108" xr:uid="{00000000-0005-0000-0000-00005C830000}"/>
    <cellStyle name="SAPBEXItemHeader 2 2 5" xfId="21787" xr:uid="{00000000-0005-0000-0000-00005D830000}"/>
    <cellStyle name="SAPBEXItemHeader 2 2 5 2" xfId="34538" xr:uid="{00000000-0005-0000-0000-00005E830000}"/>
    <cellStyle name="SAPBEXItemHeader 2 3" xfId="8132" xr:uid="{00000000-0005-0000-0000-00005F830000}"/>
    <cellStyle name="SAPBEXItemHeader 2 3 2" xfId="8133" xr:uid="{00000000-0005-0000-0000-000060830000}"/>
    <cellStyle name="SAPBEXItemHeader 2 3 2 2" xfId="10175" xr:uid="{00000000-0005-0000-0000-000061830000}"/>
    <cellStyle name="SAPBEXItemHeader 2 3 2 2 2" xfId="23352" xr:uid="{00000000-0005-0000-0000-000062830000}"/>
    <cellStyle name="SAPBEXItemHeader 2 3 2 2 2 2" xfId="36103" xr:uid="{00000000-0005-0000-0000-000063830000}"/>
    <cellStyle name="SAPBEXItemHeader 2 3 2 3" xfId="21792" xr:uid="{00000000-0005-0000-0000-000064830000}"/>
    <cellStyle name="SAPBEXItemHeader 2 3 2 3 2" xfId="34543" xr:uid="{00000000-0005-0000-0000-000065830000}"/>
    <cellStyle name="SAPBEXItemHeader 2 3 3" xfId="10176" xr:uid="{00000000-0005-0000-0000-000066830000}"/>
    <cellStyle name="SAPBEXItemHeader 2 3 3 2" xfId="23353" xr:uid="{00000000-0005-0000-0000-000067830000}"/>
    <cellStyle name="SAPBEXItemHeader 2 3 3 2 2" xfId="36104" xr:uid="{00000000-0005-0000-0000-000068830000}"/>
    <cellStyle name="SAPBEXItemHeader 2 3 4" xfId="21791" xr:uid="{00000000-0005-0000-0000-000069830000}"/>
    <cellStyle name="SAPBEXItemHeader 2 3 4 2" xfId="34542" xr:uid="{00000000-0005-0000-0000-00006A830000}"/>
    <cellStyle name="SAPBEXItemHeader 2 4" xfId="8134" xr:uid="{00000000-0005-0000-0000-00006B830000}"/>
    <cellStyle name="SAPBEXItemHeader 2 4 2" xfId="10174" xr:uid="{00000000-0005-0000-0000-00006C830000}"/>
    <cellStyle name="SAPBEXItemHeader 2 4 2 2" xfId="23351" xr:uid="{00000000-0005-0000-0000-00006D830000}"/>
    <cellStyle name="SAPBEXItemHeader 2 4 2 2 2" xfId="36102" xr:uid="{00000000-0005-0000-0000-00006E830000}"/>
    <cellStyle name="SAPBEXItemHeader 2 4 3" xfId="21793" xr:uid="{00000000-0005-0000-0000-00006F830000}"/>
    <cellStyle name="SAPBEXItemHeader 2 4 3 2" xfId="34544" xr:uid="{00000000-0005-0000-0000-000070830000}"/>
    <cellStyle name="SAPBEXItemHeader 2 5" xfId="10181" xr:uid="{00000000-0005-0000-0000-000071830000}"/>
    <cellStyle name="SAPBEXItemHeader 2 5 2" xfId="23358" xr:uid="{00000000-0005-0000-0000-000072830000}"/>
    <cellStyle name="SAPBEXItemHeader 2 5 2 2" xfId="36109" xr:uid="{00000000-0005-0000-0000-000073830000}"/>
    <cellStyle name="SAPBEXItemHeader 2 6" xfId="21786" xr:uid="{00000000-0005-0000-0000-000074830000}"/>
    <cellStyle name="SAPBEXItemHeader 2 6 2" xfId="34537" xr:uid="{00000000-0005-0000-0000-000075830000}"/>
    <cellStyle name="SAPBEXItemHeader 20" xfId="8135" xr:uid="{00000000-0005-0000-0000-000076830000}"/>
    <cellStyle name="SAPBEXItemHeader 20 2" xfId="10173" xr:uid="{00000000-0005-0000-0000-000077830000}"/>
    <cellStyle name="SAPBEXItemHeader 20 2 2" xfId="23350" xr:uid="{00000000-0005-0000-0000-000078830000}"/>
    <cellStyle name="SAPBEXItemHeader 20 2 2 2" xfId="36101" xr:uid="{00000000-0005-0000-0000-000079830000}"/>
    <cellStyle name="SAPBEXItemHeader 20 3" xfId="21794" xr:uid="{00000000-0005-0000-0000-00007A830000}"/>
    <cellStyle name="SAPBEXItemHeader 20 3 2" xfId="34545" xr:uid="{00000000-0005-0000-0000-00007B830000}"/>
    <cellStyle name="SAPBEXItemHeader 21" xfId="10323" xr:uid="{00000000-0005-0000-0000-00007C830000}"/>
    <cellStyle name="SAPBEXItemHeader 21 2" xfId="23494" xr:uid="{00000000-0005-0000-0000-00007D830000}"/>
    <cellStyle name="SAPBEXItemHeader 21 2 2" xfId="36245" xr:uid="{00000000-0005-0000-0000-00007E830000}"/>
    <cellStyle name="SAPBEXItemHeader 22" xfId="21715" xr:uid="{00000000-0005-0000-0000-00007F830000}"/>
    <cellStyle name="SAPBEXItemHeader 22 2" xfId="34466" xr:uid="{00000000-0005-0000-0000-000080830000}"/>
    <cellStyle name="SAPBEXItemHeader 3" xfId="8136" xr:uid="{00000000-0005-0000-0000-000081830000}"/>
    <cellStyle name="SAPBEXItemHeader 3 2" xfId="8137" xr:uid="{00000000-0005-0000-0000-000082830000}"/>
    <cellStyle name="SAPBEXItemHeader 3 2 2" xfId="8138" xr:uid="{00000000-0005-0000-0000-000083830000}"/>
    <cellStyle name="SAPBEXItemHeader 3 2 2 2" xfId="8139" xr:uid="{00000000-0005-0000-0000-000084830000}"/>
    <cellStyle name="SAPBEXItemHeader 3 2 2 2 2" xfId="10169" xr:uid="{00000000-0005-0000-0000-000085830000}"/>
    <cellStyle name="SAPBEXItemHeader 3 2 2 2 2 2" xfId="23346" xr:uid="{00000000-0005-0000-0000-000086830000}"/>
    <cellStyle name="SAPBEXItemHeader 3 2 2 2 2 2 2" xfId="36097" xr:uid="{00000000-0005-0000-0000-000087830000}"/>
    <cellStyle name="SAPBEXItemHeader 3 2 2 2 3" xfId="21798" xr:uid="{00000000-0005-0000-0000-000088830000}"/>
    <cellStyle name="SAPBEXItemHeader 3 2 2 2 3 2" xfId="34549" xr:uid="{00000000-0005-0000-0000-000089830000}"/>
    <cellStyle name="SAPBEXItemHeader 3 2 2 3" xfId="10170" xr:uid="{00000000-0005-0000-0000-00008A830000}"/>
    <cellStyle name="SAPBEXItemHeader 3 2 2 3 2" xfId="23347" xr:uid="{00000000-0005-0000-0000-00008B830000}"/>
    <cellStyle name="SAPBEXItemHeader 3 2 2 3 2 2" xfId="36098" xr:uid="{00000000-0005-0000-0000-00008C830000}"/>
    <cellStyle name="SAPBEXItemHeader 3 2 2 4" xfId="21797" xr:uid="{00000000-0005-0000-0000-00008D830000}"/>
    <cellStyle name="SAPBEXItemHeader 3 2 2 4 2" xfId="34548" xr:uid="{00000000-0005-0000-0000-00008E830000}"/>
    <cellStyle name="SAPBEXItemHeader 3 2 3" xfId="8140" xr:uid="{00000000-0005-0000-0000-00008F830000}"/>
    <cellStyle name="SAPBEXItemHeader 3 2 3 2" xfId="10168" xr:uid="{00000000-0005-0000-0000-000090830000}"/>
    <cellStyle name="SAPBEXItemHeader 3 2 3 2 2" xfId="23345" xr:uid="{00000000-0005-0000-0000-000091830000}"/>
    <cellStyle name="SAPBEXItemHeader 3 2 3 2 2 2" xfId="36096" xr:uid="{00000000-0005-0000-0000-000092830000}"/>
    <cellStyle name="SAPBEXItemHeader 3 2 3 3" xfId="21799" xr:uid="{00000000-0005-0000-0000-000093830000}"/>
    <cellStyle name="SAPBEXItemHeader 3 2 3 3 2" xfId="34550" xr:uid="{00000000-0005-0000-0000-000094830000}"/>
    <cellStyle name="SAPBEXItemHeader 3 2 4" xfId="10171" xr:uid="{00000000-0005-0000-0000-000095830000}"/>
    <cellStyle name="SAPBEXItemHeader 3 2 4 2" xfId="23348" xr:uid="{00000000-0005-0000-0000-000096830000}"/>
    <cellStyle name="SAPBEXItemHeader 3 2 4 2 2" xfId="36099" xr:uid="{00000000-0005-0000-0000-000097830000}"/>
    <cellStyle name="SAPBEXItemHeader 3 2 5" xfId="21796" xr:uid="{00000000-0005-0000-0000-000098830000}"/>
    <cellStyle name="SAPBEXItemHeader 3 2 5 2" xfId="34547" xr:uid="{00000000-0005-0000-0000-000099830000}"/>
    <cellStyle name="SAPBEXItemHeader 3 3" xfId="8141" xr:uid="{00000000-0005-0000-0000-00009A830000}"/>
    <cellStyle name="SAPBEXItemHeader 3 3 2" xfId="8142" xr:uid="{00000000-0005-0000-0000-00009B830000}"/>
    <cellStyle name="SAPBEXItemHeader 3 3 2 2" xfId="10166" xr:uid="{00000000-0005-0000-0000-00009C830000}"/>
    <cellStyle name="SAPBEXItemHeader 3 3 2 2 2" xfId="23343" xr:uid="{00000000-0005-0000-0000-00009D830000}"/>
    <cellStyle name="SAPBEXItemHeader 3 3 2 2 2 2" xfId="36094" xr:uid="{00000000-0005-0000-0000-00009E830000}"/>
    <cellStyle name="SAPBEXItemHeader 3 3 2 3" xfId="21801" xr:uid="{00000000-0005-0000-0000-00009F830000}"/>
    <cellStyle name="SAPBEXItemHeader 3 3 2 3 2" xfId="34552" xr:uid="{00000000-0005-0000-0000-0000A0830000}"/>
    <cellStyle name="SAPBEXItemHeader 3 3 3" xfId="10167" xr:uid="{00000000-0005-0000-0000-0000A1830000}"/>
    <cellStyle name="SAPBEXItemHeader 3 3 3 2" xfId="23344" xr:uid="{00000000-0005-0000-0000-0000A2830000}"/>
    <cellStyle name="SAPBEXItemHeader 3 3 3 2 2" xfId="36095" xr:uid="{00000000-0005-0000-0000-0000A3830000}"/>
    <cellStyle name="SAPBEXItemHeader 3 3 4" xfId="21800" xr:uid="{00000000-0005-0000-0000-0000A4830000}"/>
    <cellStyle name="SAPBEXItemHeader 3 3 4 2" xfId="34551" xr:uid="{00000000-0005-0000-0000-0000A5830000}"/>
    <cellStyle name="SAPBEXItemHeader 3 4" xfId="8143" xr:uid="{00000000-0005-0000-0000-0000A6830000}"/>
    <cellStyle name="SAPBEXItemHeader 3 4 2" xfId="10165" xr:uid="{00000000-0005-0000-0000-0000A7830000}"/>
    <cellStyle name="SAPBEXItemHeader 3 4 2 2" xfId="23342" xr:uid="{00000000-0005-0000-0000-0000A8830000}"/>
    <cellStyle name="SAPBEXItemHeader 3 4 2 2 2" xfId="36093" xr:uid="{00000000-0005-0000-0000-0000A9830000}"/>
    <cellStyle name="SAPBEXItemHeader 3 4 3" xfId="21802" xr:uid="{00000000-0005-0000-0000-0000AA830000}"/>
    <cellStyle name="SAPBEXItemHeader 3 4 3 2" xfId="34553" xr:uid="{00000000-0005-0000-0000-0000AB830000}"/>
    <cellStyle name="SAPBEXItemHeader 3 5" xfId="10172" xr:uid="{00000000-0005-0000-0000-0000AC830000}"/>
    <cellStyle name="SAPBEXItemHeader 3 5 2" xfId="23349" xr:uid="{00000000-0005-0000-0000-0000AD830000}"/>
    <cellStyle name="SAPBEXItemHeader 3 5 2 2" xfId="36100" xr:uid="{00000000-0005-0000-0000-0000AE830000}"/>
    <cellStyle name="SAPBEXItemHeader 3 6" xfId="21795" xr:uid="{00000000-0005-0000-0000-0000AF830000}"/>
    <cellStyle name="SAPBEXItemHeader 3 6 2" xfId="34546" xr:uid="{00000000-0005-0000-0000-0000B0830000}"/>
    <cellStyle name="SAPBEXItemHeader 4" xfId="8144" xr:uid="{00000000-0005-0000-0000-0000B1830000}"/>
    <cellStyle name="SAPBEXItemHeader 4 2" xfId="8145" xr:uid="{00000000-0005-0000-0000-0000B2830000}"/>
    <cellStyle name="SAPBEXItemHeader 4 2 2" xfId="8146" xr:uid="{00000000-0005-0000-0000-0000B3830000}"/>
    <cellStyle name="SAPBEXItemHeader 4 2 2 2" xfId="8147" xr:uid="{00000000-0005-0000-0000-0000B4830000}"/>
    <cellStyle name="SAPBEXItemHeader 4 2 2 2 2" xfId="10161" xr:uid="{00000000-0005-0000-0000-0000B5830000}"/>
    <cellStyle name="SAPBEXItemHeader 4 2 2 2 2 2" xfId="23338" xr:uid="{00000000-0005-0000-0000-0000B6830000}"/>
    <cellStyle name="SAPBEXItemHeader 4 2 2 2 2 2 2" xfId="36089" xr:uid="{00000000-0005-0000-0000-0000B7830000}"/>
    <cellStyle name="SAPBEXItemHeader 4 2 2 2 3" xfId="21806" xr:uid="{00000000-0005-0000-0000-0000B8830000}"/>
    <cellStyle name="SAPBEXItemHeader 4 2 2 2 3 2" xfId="34557" xr:uid="{00000000-0005-0000-0000-0000B9830000}"/>
    <cellStyle name="SAPBEXItemHeader 4 2 2 3" xfId="10162" xr:uid="{00000000-0005-0000-0000-0000BA830000}"/>
    <cellStyle name="SAPBEXItemHeader 4 2 2 3 2" xfId="23339" xr:uid="{00000000-0005-0000-0000-0000BB830000}"/>
    <cellStyle name="SAPBEXItemHeader 4 2 2 3 2 2" xfId="36090" xr:uid="{00000000-0005-0000-0000-0000BC830000}"/>
    <cellStyle name="SAPBEXItemHeader 4 2 2 4" xfId="21805" xr:uid="{00000000-0005-0000-0000-0000BD830000}"/>
    <cellStyle name="SAPBEXItemHeader 4 2 2 4 2" xfId="34556" xr:uid="{00000000-0005-0000-0000-0000BE830000}"/>
    <cellStyle name="SAPBEXItemHeader 4 2 3" xfId="8148" xr:uid="{00000000-0005-0000-0000-0000BF830000}"/>
    <cellStyle name="SAPBEXItemHeader 4 2 3 2" xfId="10160" xr:uid="{00000000-0005-0000-0000-0000C0830000}"/>
    <cellStyle name="SAPBEXItemHeader 4 2 3 2 2" xfId="23337" xr:uid="{00000000-0005-0000-0000-0000C1830000}"/>
    <cellStyle name="SAPBEXItemHeader 4 2 3 2 2 2" xfId="36088" xr:uid="{00000000-0005-0000-0000-0000C2830000}"/>
    <cellStyle name="SAPBEXItemHeader 4 2 3 3" xfId="21807" xr:uid="{00000000-0005-0000-0000-0000C3830000}"/>
    <cellStyle name="SAPBEXItemHeader 4 2 3 3 2" xfId="34558" xr:uid="{00000000-0005-0000-0000-0000C4830000}"/>
    <cellStyle name="SAPBEXItemHeader 4 2 4" xfId="10163" xr:uid="{00000000-0005-0000-0000-0000C5830000}"/>
    <cellStyle name="SAPBEXItemHeader 4 2 4 2" xfId="23340" xr:uid="{00000000-0005-0000-0000-0000C6830000}"/>
    <cellStyle name="SAPBEXItemHeader 4 2 4 2 2" xfId="36091" xr:uid="{00000000-0005-0000-0000-0000C7830000}"/>
    <cellStyle name="SAPBEXItemHeader 4 2 5" xfId="21804" xr:uid="{00000000-0005-0000-0000-0000C8830000}"/>
    <cellStyle name="SAPBEXItemHeader 4 2 5 2" xfId="34555" xr:uid="{00000000-0005-0000-0000-0000C9830000}"/>
    <cellStyle name="SAPBEXItemHeader 4 3" xfId="8149" xr:uid="{00000000-0005-0000-0000-0000CA830000}"/>
    <cellStyle name="SAPBEXItemHeader 4 3 2" xfId="8150" xr:uid="{00000000-0005-0000-0000-0000CB830000}"/>
    <cellStyle name="SAPBEXItemHeader 4 3 2 2" xfId="10158" xr:uid="{00000000-0005-0000-0000-0000CC830000}"/>
    <cellStyle name="SAPBEXItemHeader 4 3 2 2 2" xfId="23335" xr:uid="{00000000-0005-0000-0000-0000CD830000}"/>
    <cellStyle name="SAPBEXItemHeader 4 3 2 2 2 2" xfId="36086" xr:uid="{00000000-0005-0000-0000-0000CE830000}"/>
    <cellStyle name="SAPBEXItemHeader 4 3 2 3" xfId="21809" xr:uid="{00000000-0005-0000-0000-0000CF830000}"/>
    <cellStyle name="SAPBEXItemHeader 4 3 2 3 2" xfId="34560" xr:uid="{00000000-0005-0000-0000-0000D0830000}"/>
    <cellStyle name="SAPBEXItemHeader 4 3 3" xfId="10159" xr:uid="{00000000-0005-0000-0000-0000D1830000}"/>
    <cellStyle name="SAPBEXItemHeader 4 3 3 2" xfId="23336" xr:uid="{00000000-0005-0000-0000-0000D2830000}"/>
    <cellStyle name="SAPBEXItemHeader 4 3 3 2 2" xfId="36087" xr:uid="{00000000-0005-0000-0000-0000D3830000}"/>
    <cellStyle name="SAPBEXItemHeader 4 3 4" xfId="21808" xr:uid="{00000000-0005-0000-0000-0000D4830000}"/>
    <cellStyle name="SAPBEXItemHeader 4 3 4 2" xfId="34559" xr:uid="{00000000-0005-0000-0000-0000D5830000}"/>
    <cellStyle name="SAPBEXItemHeader 4 4" xfId="8151" xr:uid="{00000000-0005-0000-0000-0000D6830000}"/>
    <cellStyle name="SAPBEXItemHeader 4 4 2" xfId="10157" xr:uid="{00000000-0005-0000-0000-0000D7830000}"/>
    <cellStyle name="SAPBEXItemHeader 4 4 2 2" xfId="23334" xr:uid="{00000000-0005-0000-0000-0000D8830000}"/>
    <cellStyle name="SAPBEXItemHeader 4 4 2 2 2" xfId="36085" xr:uid="{00000000-0005-0000-0000-0000D9830000}"/>
    <cellStyle name="SAPBEXItemHeader 4 4 3" xfId="21810" xr:uid="{00000000-0005-0000-0000-0000DA830000}"/>
    <cellStyle name="SAPBEXItemHeader 4 4 3 2" xfId="34561" xr:uid="{00000000-0005-0000-0000-0000DB830000}"/>
    <cellStyle name="SAPBEXItemHeader 4 5" xfId="10164" xr:uid="{00000000-0005-0000-0000-0000DC830000}"/>
    <cellStyle name="SAPBEXItemHeader 4 5 2" xfId="23341" xr:uid="{00000000-0005-0000-0000-0000DD830000}"/>
    <cellStyle name="SAPBEXItemHeader 4 5 2 2" xfId="36092" xr:uid="{00000000-0005-0000-0000-0000DE830000}"/>
    <cellStyle name="SAPBEXItemHeader 4 6" xfId="21803" xr:uid="{00000000-0005-0000-0000-0000DF830000}"/>
    <cellStyle name="SAPBEXItemHeader 4 6 2" xfId="34554" xr:uid="{00000000-0005-0000-0000-0000E0830000}"/>
    <cellStyle name="SAPBEXItemHeader 5" xfId="8152" xr:uid="{00000000-0005-0000-0000-0000E1830000}"/>
    <cellStyle name="SAPBEXItemHeader 5 2" xfId="8153" xr:uid="{00000000-0005-0000-0000-0000E2830000}"/>
    <cellStyle name="SAPBEXItemHeader 5 2 2" xfId="8154" xr:uid="{00000000-0005-0000-0000-0000E3830000}"/>
    <cellStyle name="SAPBEXItemHeader 5 2 2 2" xfId="8155" xr:uid="{00000000-0005-0000-0000-0000E4830000}"/>
    <cellStyle name="SAPBEXItemHeader 5 2 2 2 2" xfId="10153" xr:uid="{00000000-0005-0000-0000-0000E5830000}"/>
    <cellStyle name="SAPBEXItemHeader 5 2 2 2 2 2" xfId="23330" xr:uid="{00000000-0005-0000-0000-0000E6830000}"/>
    <cellStyle name="SAPBEXItemHeader 5 2 2 2 2 2 2" xfId="36081" xr:uid="{00000000-0005-0000-0000-0000E7830000}"/>
    <cellStyle name="SAPBEXItemHeader 5 2 2 2 3" xfId="21814" xr:uid="{00000000-0005-0000-0000-0000E8830000}"/>
    <cellStyle name="SAPBEXItemHeader 5 2 2 2 3 2" xfId="34565" xr:uid="{00000000-0005-0000-0000-0000E9830000}"/>
    <cellStyle name="SAPBEXItemHeader 5 2 2 3" xfId="10154" xr:uid="{00000000-0005-0000-0000-0000EA830000}"/>
    <cellStyle name="SAPBEXItemHeader 5 2 2 3 2" xfId="23331" xr:uid="{00000000-0005-0000-0000-0000EB830000}"/>
    <cellStyle name="SAPBEXItemHeader 5 2 2 3 2 2" xfId="36082" xr:uid="{00000000-0005-0000-0000-0000EC830000}"/>
    <cellStyle name="SAPBEXItemHeader 5 2 2 4" xfId="21813" xr:uid="{00000000-0005-0000-0000-0000ED830000}"/>
    <cellStyle name="SAPBEXItemHeader 5 2 2 4 2" xfId="34564" xr:uid="{00000000-0005-0000-0000-0000EE830000}"/>
    <cellStyle name="SAPBEXItemHeader 5 2 3" xfId="8156" xr:uid="{00000000-0005-0000-0000-0000EF830000}"/>
    <cellStyle name="SAPBEXItemHeader 5 2 3 2" xfId="10152" xr:uid="{00000000-0005-0000-0000-0000F0830000}"/>
    <cellStyle name="SAPBEXItemHeader 5 2 3 2 2" xfId="23329" xr:uid="{00000000-0005-0000-0000-0000F1830000}"/>
    <cellStyle name="SAPBEXItemHeader 5 2 3 2 2 2" xfId="36080" xr:uid="{00000000-0005-0000-0000-0000F2830000}"/>
    <cellStyle name="SAPBEXItemHeader 5 2 3 3" xfId="21815" xr:uid="{00000000-0005-0000-0000-0000F3830000}"/>
    <cellStyle name="SAPBEXItemHeader 5 2 3 3 2" xfId="34566" xr:uid="{00000000-0005-0000-0000-0000F4830000}"/>
    <cellStyle name="SAPBEXItemHeader 5 2 4" xfId="10155" xr:uid="{00000000-0005-0000-0000-0000F5830000}"/>
    <cellStyle name="SAPBEXItemHeader 5 2 4 2" xfId="23332" xr:uid="{00000000-0005-0000-0000-0000F6830000}"/>
    <cellStyle name="SAPBEXItemHeader 5 2 4 2 2" xfId="36083" xr:uid="{00000000-0005-0000-0000-0000F7830000}"/>
    <cellStyle name="SAPBEXItemHeader 5 2 5" xfId="21812" xr:uid="{00000000-0005-0000-0000-0000F8830000}"/>
    <cellStyle name="SAPBEXItemHeader 5 2 5 2" xfId="34563" xr:uid="{00000000-0005-0000-0000-0000F9830000}"/>
    <cellStyle name="SAPBEXItemHeader 5 3" xfId="8157" xr:uid="{00000000-0005-0000-0000-0000FA830000}"/>
    <cellStyle name="SAPBEXItemHeader 5 3 2" xfId="8158" xr:uid="{00000000-0005-0000-0000-0000FB830000}"/>
    <cellStyle name="SAPBEXItemHeader 5 3 2 2" xfId="10150" xr:uid="{00000000-0005-0000-0000-0000FC830000}"/>
    <cellStyle name="SAPBEXItemHeader 5 3 2 2 2" xfId="23327" xr:uid="{00000000-0005-0000-0000-0000FD830000}"/>
    <cellStyle name="SAPBEXItemHeader 5 3 2 2 2 2" xfId="36078" xr:uid="{00000000-0005-0000-0000-0000FE830000}"/>
    <cellStyle name="SAPBEXItemHeader 5 3 2 3" xfId="21817" xr:uid="{00000000-0005-0000-0000-0000FF830000}"/>
    <cellStyle name="SAPBEXItemHeader 5 3 2 3 2" xfId="34568" xr:uid="{00000000-0005-0000-0000-000000840000}"/>
    <cellStyle name="SAPBEXItemHeader 5 3 3" xfId="10151" xr:uid="{00000000-0005-0000-0000-000001840000}"/>
    <cellStyle name="SAPBEXItemHeader 5 3 3 2" xfId="23328" xr:uid="{00000000-0005-0000-0000-000002840000}"/>
    <cellStyle name="SAPBEXItemHeader 5 3 3 2 2" xfId="36079" xr:uid="{00000000-0005-0000-0000-000003840000}"/>
    <cellStyle name="SAPBEXItemHeader 5 3 4" xfId="21816" xr:uid="{00000000-0005-0000-0000-000004840000}"/>
    <cellStyle name="SAPBEXItemHeader 5 3 4 2" xfId="34567" xr:uid="{00000000-0005-0000-0000-000005840000}"/>
    <cellStyle name="SAPBEXItemHeader 5 4" xfId="8159" xr:uid="{00000000-0005-0000-0000-000006840000}"/>
    <cellStyle name="SAPBEXItemHeader 5 4 2" xfId="10149" xr:uid="{00000000-0005-0000-0000-000007840000}"/>
    <cellStyle name="SAPBEXItemHeader 5 4 2 2" xfId="23326" xr:uid="{00000000-0005-0000-0000-000008840000}"/>
    <cellStyle name="SAPBEXItemHeader 5 4 2 2 2" xfId="36077" xr:uid="{00000000-0005-0000-0000-000009840000}"/>
    <cellStyle name="SAPBEXItemHeader 5 4 3" xfId="21818" xr:uid="{00000000-0005-0000-0000-00000A840000}"/>
    <cellStyle name="SAPBEXItemHeader 5 4 3 2" xfId="34569" xr:uid="{00000000-0005-0000-0000-00000B840000}"/>
    <cellStyle name="SAPBEXItemHeader 5 5" xfId="10156" xr:uid="{00000000-0005-0000-0000-00000C840000}"/>
    <cellStyle name="SAPBEXItemHeader 5 5 2" xfId="23333" xr:uid="{00000000-0005-0000-0000-00000D840000}"/>
    <cellStyle name="SAPBEXItemHeader 5 5 2 2" xfId="36084" xr:uid="{00000000-0005-0000-0000-00000E840000}"/>
    <cellStyle name="SAPBEXItemHeader 5 6" xfId="21811" xr:uid="{00000000-0005-0000-0000-00000F840000}"/>
    <cellStyle name="SAPBEXItemHeader 5 6 2" xfId="34562" xr:uid="{00000000-0005-0000-0000-000010840000}"/>
    <cellStyle name="SAPBEXItemHeader 6" xfId="8160" xr:uid="{00000000-0005-0000-0000-000011840000}"/>
    <cellStyle name="SAPBEXItemHeader 6 2" xfId="8161" xr:uid="{00000000-0005-0000-0000-000012840000}"/>
    <cellStyle name="SAPBEXItemHeader 6 2 2" xfId="8162" xr:uid="{00000000-0005-0000-0000-000013840000}"/>
    <cellStyle name="SAPBEXItemHeader 6 2 2 2" xfId="8163" xr:uid="{00000000-0005-0000-0000-000014840000}"/>
    <cellStyle name="SAPBEXItemHeader 6 2 2 2 2" xfId="10145" xr:uid="{00000000-0005-0000-0000-000015840000}"/>
    <cellStyle name="SAPBEXItemHeader 6 2 2 2 2 2" xfId="23322" xr:uid="{00000000-0005-0000-0000-000016840000}"/>
    <cellStyle name="SAPBEXItemHeader 6 2 2 2 2 2 2" xfId="36073" xr:uid="{00000000-0005-0000-0000-000017840000}"/>
    <cellStyle name="SAPBEXItemHeader 6 2 2 2 3" xfId="21822" xr:uid="{00000000-0005-0000-0000-000018840000}"/>
    <cellStyle name="SAPBEXItemHeader 6 2 2 2 3 2" xfId="34573" xr:uid="{00000000-0005-0000-0000-000019840000}"/>
    <cellStyle name="SAPBEXItemHeader 6 2 2 3" xfId="10146" xr:uid="{00000000-0005-0000-0000-00001A840000}"/>
    <cellStyle name="SAPBEXItemHeader 6 2 2 3 2" xfId="23323" xr:uid="{00000000-0005-0000-0000-00001B840000}"/>
    <cellStyle name="SAPBEXItemHeader 6 2 2 3 2 2" xfId="36074" xr:uid="{00000000-0005-0000-0000-00001C840000}"/>
    <cellStyle name="SAPBEXItemHeader 6 2 2 4" xfId="21821" xr:uid="{00000000-0005-0000-0000-00001D840000}"/>
    <cellStyle name="SAPBEXItemHeader 6 2 2 4 2" xfId="34572" xr:uid="{00000000-0005-0000-0000-00001E840000}"/>
    <cellStyle name="SAPBEXItemHeader 6 2 3" xfId="8164" xr:uid="{00000000-0005-0000-0000-00001F840000}"/>
    <cellStyle name="SAPBEXItemHeader 6 2 3 2" xfId="10144" xr:uid="{00000000-0005-0000-0000-000020840000}"/>
    <cellStyle name="SAPBEXItemHeader 6 2 3 2 2" xfId="23321" xr:uid="{00000000-0005-0000-0000-000021840000}"/>
    <cellStyle name="SAPBEXItemHeader 6 2 3 2 2 2" xfId="36072" xr:uid="{00000000-0005-0000-0000-000022840000}"/>
    <cellStyle name="SAPBEXItemHeader 6 2 3 3" xfId="21823" xr:uid="{00000000-0005-0000-0000-000023840000}"/>
    <cellStyle name="SAPBEXItemHeader 6 2 3 3 2" xfId="34574" xr:uid="{00000000-0005-0000-0000-000024840000}"/>
    <cellStyle name="SAPBEXItemHeader 6 2 4" xfId="10147" xr:uid="{00000000-0005-0000-0000-000025840000}"/>
    <cellStyle name="SAPBEXItemHeader 6 2 4 2" xfId="23324" xr:uid="{00000000-0005-0000-0000-000026840000}"/>
    <cellStyle name="SAPBEXItemHeader 6 2 4 2 2" xfId="36075" xr:uid="{00000000-0005-0000-0000-000027840000}"/>
    <cellStyle name="SAPBEXItemHeader 6 2 5" xfId="21820" xr:uid="{00000000-0005-0000-0000-000028840000}"/>
    <cellStyle name="SAPBEXItemHeader 6 2 5 2" xfId="34571" xr:uid="{00000000-0005-0000-0000-000029840000}"/>
    <cellStyle name="SAPBEXItemHeader 6 3" xfId="8165" xr:uid="{00000000-0005-0000-0000-00002A840000}"/>
    <cellStyle name="SAPBEXItemHeader 6 3 2" xfId="8166" xr:uid="{00000000-0005-0000-0000-00002B840000}"/>
    <cellStyle name="SAPBEXItemHeader 6 3 2 2" xfId="10142" xr:uid="{00000000-0005-0000-0000-00002C840000}"/>
    <cellStyle name="SAPBEXItemHeader 6 3 2 2 2" xfId="23319" xr:uid="{00000000-0005-0000-0000-00002D840000}"/>
    <cellStyle name="SAPBEXItemHeader 6 3 2 2 2 2" xfId="36070" xr:uid="{00000000-0005-0000-0000-00002E840000}"/>
    <cellStyle name="SAPBEXItemHeader 6 3 2 3" xfId="21825" xr:uid="{00000000-0005-0000-0000-00002F840000}"/>
    <cellStyle name="SAPBEXItemHeader 6 3 2 3 2" xfId="34576" xr:uid="{00000000-0005-0000-0000-000030840000}"/>
    <cellStyle name="SAPBEXItemHeader 6 3 3" xfId="10143" xr:uid="{00000000-0005-0000-0000-000031840000}"/>
    <cellStyle name="SAPBEXItemHeader 6 3 3 2" xfId="23320" xr:uid="{00000000-0005-0000-0000-000032840000}"/>
    <cellStyle name="SAPBEXItemHeader 6 3 3 2 2" xfId="36071" xr:uid="{00000000-0005-0000-0000-000033840000}"/>
    <cellStyle name="SAPBEXItemHeader 6 3 4" xfId="21824" xr:uid="{00000000-0005-0000-0000-000034840000}"/>
    <cellStyle name="SAPBEXItemHeader 6 3 4 2" xfId="34575" xr:uid="{00000000-0005-0000-0000-000035840000}"/>
    <cellStyle name="SAPBEXItemHeader 6 4" xfId="8167" xr:uid="{00000000-0005-0000-0000-000036840000}"/>
    <cellStyle name="SAPBEXItemHeader 6 4 2" xfId="10141" xr:uid="{00000000-0005-0000-0000-000037840000}"/>
    <cellStyle name="SAPBEXItemHeader 6 4 2 2" xfId="23318" xr:uid="{00000000-0005-0000-0000-000038840000}"/>
    <cellStyle name="SAPBEXItemHeader 6 4 2 2 2" xfId="36069" xr:uid="{00000000-0005-0000-0000-000039840000}"/>
    <cellStyle name="SAPBEXItemHeader 6 4 3" xfId="21826" xr:uid="{00000000-0005-0000-0000-00003A840000}"/>
    <cellStyle name="SAPBEXItemHeader 6 4 3 2" xfId="34577" xr:uid="{00000000-0005-0000-0000-00003B840000}"/>
    <cellStyle name="SAPBEXItemHeader 6 5" xfId="10148" xr:uid="{00000000-0005-0000-0000-00003C840000}"/>
    <cellStyle name="SAPBEXItemHeader 6 5 2" xfId="23325" xr:uid="{00000000-0005-0000-0000-00003D840000}"/>
    <cellStyle name="SAPBEXItemHeader 6 5 2 2" xfId="36076" xr:uid="{00000000-0005-0000-0000-00003E840000}"/>
    <cellStyle name="SAPBEXItemHeader 6 6" xfId="21819" xr:uid="{00000000-0005-0000-0000-00003F840000}"/>
    <cellStyle name="SAPBEXItemHeader 6 6 2" xfId="34570" xr:uid="{00000000-0005-0000-0000-000040840000}"/>
    <cellStyle name="SAPBEXItemHeader 7" xfId="8168" xr:uid="{00000000-0005-0000-0000-000041840000}"/>
    <cellStyle name="SAPBEXItemHeader 7 2" xfId="8169" xr:uid="{00000000-0005-0000-0000-000042840000}"/>
    <cellStyle name="SAPBEXItemHeader 7 2 2" xfId="8170" xr:uid="{00000000-0005-0000-0000-000043840000}"/>
    <cellStyle name="SAPBEXItemHeader 7 2 2 2" xfId="8171" xr:uid="{00000000-0005-0000-0000-000044840000}"/>
    <cellStyle name="SAPBEXItemHeader 7 2 2 2 2" xfId="10137" xr:uid="{00000000-0005-0000-0000-000045840000}"/>
    <cellStyle name="SAPBEXItemHeader 7 2 2 2 2 2" xfId="23314" xr:uid="{00000000-0005-0000-0000-000046840000}"/>
    <cellStyle name="SAPBEXItemHeader 7 2 2 2 2 2 2" xfId="36065" xr:uid="{00000000-0005-0000-0000-000047840000}"/>
    <cellStyle name="SAPBEXItemHeader 7 2 2 2 3" xfId="21830" xr:uid="{00000000-0005-0000-0000-000048840000}"/>
    <cellStyle name="SAPBEXItemHeader 7 2 2 2 3 2" xfId="34581" xr:uid="{00000000-0005-0000-0000-000049840000}"/>
    <cellStyle name="SAPBEXItemHeader 7 2 2 3" xfId="10138" xr:uid="{00000000-0005-0000-0000-00004A840000}"/>
    <cellStyle name="SAPBEXItemHeader 7 2 2 3 2" xfId="23315" xr:uid="{00000000-0005-0000-0000-00004B840000}"/>
    <cellStyle name="SAPBEXItemHeader 7 2 2 3 2 2" xfId="36066" xr:uid="{00000000-0005-0000-0000-00004C840000}"/>
    <cellStyle name="SAPBEXItemHeader 7 2 2 4" xfId="21829" xr:uid="{00000000-0005-0000-0000-00004D840000}"/>
    <cellStyle name="SAPBEXItemHeader 7 2 2 4 2" xfId="34580" xr:uid="{00000000-0005-0000-0000-00004E840000}"/>
    <cellStyle name="SAPBEXItemHeader 7 2 3" xfId="8172" xr:uid="{00000000-0005-0000-0000-00004F840000}"/>
    <cellStyle name="SAPBEXItemHeader 7 2 3 2" xfId="10136" xr:uid="{00000000-0005-0000-0000-000050840000}"/>
    <cellStyle name="SAPBEXItemHeader 7 2 3 2 2" xfId="23313" xr:uid="{00000000-0005-0000-0000-000051840000}"/>
    <cellStyle name="SAPBEXItemHeader 7 2 3 2 2 2" xfId="36064" xr:uid="{00000000-0005-0000-0000-000052840000}"/>
    <cellStyle name="SAPBEXItemHeader 7 2 3 3" xfId="21831" xr:uid="{00000000-0005-0000-0000-000053840000}"/>
    <cellStyle name="SAPBEXItemHeader 7 2 3 3 2" xfId="34582" xr:uid="{00000000-0005-0000-0000-000054840000}"/>
    <cellStyle name="SAPBEXItemHeader 7 2 4" xfId="10139" xr:uid="{00000000-0005-0000-0000-000055840000}"/>
    <cellStyle name="SAPBEXItemHeader 7 2 4 2" xfId="23316" xr:uid="{00000000-0005-0000-0000-000056840000}"/>
    <cellStyle name="SAPBEXItemHeader 7 2 4 2 2" xfId="36067" xr:uid="{00000000-0005-0000-0000-000057840000}"/>
    <cellStyle name="SAPBEXItemHeader 7 2 5" xfId="21828" xr:uid="{00000000-0005-0000-0000-000058840000}"/>
    <cellStyle name="SAPBEXItemHeader 7 2 5 2" xfId="34579" xr:uid="{00000000-0005-0000-0000-000059840000}"/>
    <cellStyle name="SAPBEXItemHeader 7 3" xfId="8173" xr:uid="{00000000-0005-0000-0000-00005A840000}"/>
    <cellStyle name="SAPBEXItemHeader 7 3 2" xfId="8174" xr:uid="{00000000-0005-0000-0000-00005B840000}"/>
    <cellStyle name="SAPBEXItemHeader 7 3 2 2" xfId="10133" xr:uid="{00000000-0005-0000-0000-00005C840000}"/>
    <cellStyle name="SAPBEXItemHeader 7 3 2 2 2" xfId="23310" xr:uid="{00000000-0005-0000-0000-00005D840000}"/>
    <cellStyle name="SAPBEXItemHeader 7 3 2 2 2 2" xfId="36061" xr:uid="{00000000-0005-0000-0000-00005E840000}"/>
    <cellStyle name="SAPBEXItemHeader 7 3 2 3" xfId="21833" xr:uid="{00000000-0005-0000-0000-00005F840000}"/>
    <cellStyle name="SAPBEXItemHeader 7 3 2 3 2" xfId="34584" xr:uid="{00000000-0005-0000-0000-000060840000}"/>
    <cellStyle name="SAPBEXItemHeader 7 3 3" xfId="10135" xr:uid="{00000000-0005-0000-0000-000061840000}"/>
    <cellStyle name="SAPBEXItemHeader 7 3 3 2" xfId="23312" xr:uid="{00000000-0005-0000-0000-000062840000}"/>
    <cellStyle name="SAPBEXItemHeader 7 3 3 2 2" xfId="36063" xr:uid="{00000000-0005-0000-0000-000063840000}"/>
    <cellStyle name="SAPBEXItemHeader 7 3 4" xfId="21832" xr:uid="{00000000-0005-0000-0000-000064840000}"/>
    <cellStyle name="SAPBEXItemHeader 7 3 4 2" xfId="34583" xr:uid="{00000000-0005-0000-0000-000065840000}"/>
    <cellStyle name="SAPBEXItemHeader 7 4" xfId="8175" xr:uid="{00000000-0005-0000-0000-000066840000}"/>
    <cellStyle name="SAPBEXItemHeader 7 4 2" xfId="10132" xr:uid="{00000000-0005-0000-0000-000067840000}"/>
    <cellStyle name="SAPBEXItemHeader 7 4 2 2" xfId="23309" xr:uid="{00000000-0005-0000-0000-000068840000}"/>
    <cellStyle name="SAPBEXItemHeader 7 4 2 2 2" xfId="36060" xr:uid="{00000000-0005-0000-0000-000069840000}"/>
    <cellStyle name="SAPBEXItemHeader 7 4 3" xfId="21834" xr:uid="{00000000-0005-0000-0000-00006A840000}"/>
    <cellStyle name="SAPBEXItemHeader 7 4 3 2" xfId="34585" xr:uid="{00000000-0005-0000-0000-00006B840000}"/>
    <cellStyle name="SAPBEXItemHeader 7 5" xfId="10140" xr:uid="{00000000-0005-0000-0000-00006C840000}"/>
    <cellStyle name="SAPBEXItemHeader 7 5 2" xfId="23317" xr:uid="{00000000-0005-0000-0000-00006D840000}"/>
    <cellStyle name="SAPBEXItemHeader 7 5 2 2" xfId="36068" xr:uid="{00000000-0005-0000-0000-00006E840000}"/>
    <cellStyle name="SAPBEXItemHeader 7 6" xfId="21827" xr:uid="{00000000-0005-0000-0000-00006F840000}"/>
    <cellStyle name="SAPBEXItemHeader 7 6 2" xfId="34578" xr:uid="{00000000-0005-0000-0000-000070840000}"/>
    <cellStyle name="SAPBEXItemHeader 8" xfId="8176" xr:uid="{00000000-0005-0000-0000-000071840000}"/>
    <cellStyle name="SAPBEXItemHeader 8 2" xfId="8177" xr:uid="{00000000-0005-0000-0000-000072840000}"/>
    <cellStyle name="SAPBEXItemHeader 8 2 2" xfId="8178" xr:uid="{00000000-0005-0000-0000-000073840000}"/>
    <cellStyle name="SAPBEXItemHeader 8 2 2 2" xfId="8179" xr:uid="{00000000-0005-0000-0000-000074840000}"/>
    <cellStyle name="SAPBEXItemHeader 8 2 2 2 2" xfId="10134" xr:uid="{00000000-0005-0000-0000-000075840000}"/>
    <cellStyle name="SAPBEXItemHeader 8 2 2 2 2 2" xfId="23311" xr:uid="{00000000-0005-0000-0000-000076840000}"/>
    <cellStyle name="SAPBEXItemHeader 8 2 2 2 2 2 2" xfId="36062" xr:uid="{00000000-0005-0000-0000-000077840000}"/>
    <cellStyle name="SAPBEXItemHeader 8 2 2 2 3" xfId="21838" xr:uid="{00000000-0005-0000-0000-000078840000}"/>
    <cellStyle name="SAPBEXItemHeader 8 2 2 2 3 2" xfId="34589" xr:uid="{00000000-0005-0000-0000-000079840000}"/>
    <cellStyle name="SAPBEXItemHeader 8 2 2 3" xfId="10129" xr:uid="{00000000-0005-0000-0000-00007A840000}"/>
    <cellStyle name="SAPBEXItemHeader 8 2 2 3 2" xfId="23306" xr:uid="{00000000-0005-0000-0000-00007B840000}"/>
    <cellStyle name="SAPBEXItemHeader 8 2 2 3 2 2" xfId="36057" xr:uid="{00000000-0005-0000-0000-00007C840000}"/>
    <cellStyle name="SAPBEXItemHeader 8 2 2 4" xfId="21837" xr:uid="{00000000-0005-0000-0000-00007D840000}"/>
    <cellStyle name="SAPBEXItemHeader 8 2 2 4 2" xfId="34588" xr:uid="{00000000-0005-0000-0000-00007E840000}"/>
    <cellStyle name="SAPBEXItemHeader 8 2 3" xfId="8180" xr:uid="{00000000-0005-0000-0000-00007F840000}"/>
    <cellStyle name="SAPBEXItemHeader 8 2 3 2" xfId="10128" xr:uid="{00000000-0005-0000-0000-000080840000}"/>
    <cellStyle name="SAPBEXItemHeader 8 2 3 2 2" xfId="23305" xr:uid="{00000000-0005-0000-0000-000081840000}"/>
    <cellStyle name="SAPBEXItemHeader 8 2 3 2 2 2" xfId="36056" xr:uid="{00000000-0005-0000-0000-000082840000}"/>
    <cellStyle name="SAPBEXItemHeader 8 2 3 3" xfId="21839" xr:uid="{00000000-0005-0000-0000-000083840000}"/>
    <cellStyle name="SAPBEXItemHeader 8 2 3 3 2" xfId="34590" xr:uid="{00000000-0005-0000-0000-000084840000}"/>
    <cellStyle name="SAPBEXItemHeader 8 2 4" xfId="10130" xr:uid="{00000000-0005-0000-0000-000085840000}"/>
    <cellStyle name="SAPBEXItemHeader 8 2 4 2" xfId="23307" xr:uid="{00000000-0005-0000-0000-000086840000}"/>
    <cellStyle name="SAPBEXItemHeader 8 2 4 2 2" xfId="36058" xr:uid="{00000000-0005-0000-0000-000087840000}"/>
    <cellStyle name="SAPBEXItemHeader 8 2 5" xfId="21836" xr:uid="{00000000-0005-0000-0000-000088840000}"/>
    <cellStyle name="SAPBEXItemHeader 8 2 5 2" xfId="34587" xr:uid="{00000000-0005-0000-0000-000089840000}"/>
    <cellStyle name="SAPBEXItemHeader 8 3" xfId="8181" xr:uid="{00000000-0005-0000-0000-00008A840000}"/>
    <cellStyle name="SAPBEXItemHeader 8 3 2" xfId="8182" xr:uid="{00000000-0005-0000-0000-00008B840000}"/>
    <cellStyle name="SAPBEXItemHeader 8 3 2 2" xfId="10126" xr:uid="{00000000-0005-0000-0000-00008C840000}"/>
    <cellStyle name="SAPBEXItemHeader 8 3 2 2 2" xfId="23303" xr:uid="{00000000-0005-0000-0000-00008D840000}"/>
    <cellStyle name="SAPBEXItemHeader 8 3 2 2 2 2" xfId="36054" xr:uid="{00000000-0005-0000-0000-00008E840000}"/>
    <cellStyle name="SAPBEXItemHeader 8 3 2 3" xfId="21841" xr:uid="{00000000-0005-0000-0000-00008F840000}"/>
    <cellStyle name="SAPBEXItemHeader 8 3 2 3 2" xfId="34592" xr:uid="{00000000-0005-0000-0000-000090840000}"/>
    <cellStyle name="SAPBEXItemHeader 8 3 3" xfId="10127" xr:uid="{00000000-0005-0000-0000-000091840000}"/>
    <cellStyle name="SAPBEXItemHeader 8 3 3 2" xfId="23304" xr:uid="{00000000-0005-0000-0000-000092840000}"/>
    <cellStyle name="SAPBEXItemHeader 8 3 3 2 2" xfId="36055" xr:uid="{00000000-0005-0000-0000-000093840000}"/>
    <cellStyle name="SAPBEXItemHeader 8 3 4" xfId="21840" xr:uid="{00000000-0005-0000-0000-000094840000}"/>
    <cellStyle name="SAPBEXItemHeader 8 3 4 2" xfId="34591" xr:uid="{00000000-0005-0000-0000-000095840000}"/>
    <cellStyle name="SAPBEXItemHeader 8 4" xfId="8183" xr:uid="{00000000-0005-0000-0000-000096840000}"/>
    <cellStyle name="SAPBEXItemHeader 8 4 2" xfId="10125" xr:uid="{00000000-0005-0000-0000-000097840000}"/>
    <cellStyle name="SAPBEXItemHeader 8 4 2 2" xfId="23302" xr:uid="{00000000-0005-0000-0000-000098840000}"/>
    <cellStyle name="SAPBEXItemHeader 8 4 2 2 2" xfId="36053" xr:uid="{00000000-0005-0000-0000-000099840000}"/>
    <cellStyle name="SAPBEXItemHeader 8 4 3" xfId="21842" xr:uid="{00000000-0005-0000-0000-00009A840000}"/>
    <cellStyle name="SAPBEXItemHeader 8 4 3 2" xfId="34593" xr:uid="{00000000-0005-0000-0000-00009B840000}"/>
    <cellStyle name="SAPBEXItemHeader 8 5" xfId="10131" xr:uid="{00000000-0005-0000-0000-00009C840000}"/>
    <cellStyle name="SAPBEXItemHeader 8 5 2" xfId="23308" xr:uid="{00000000-0005-0000-0000-00009D840000}"/>
    <cellStyle name="SAPBEXItemHeader 8 5 2 2" xfId="36059" xr:uid="{00000000-0005-0000-0000-00009E840000}"/>
    <cellStyle name="SAPBEXItemHeader 8 6" xfId="21835" xr:uid="{00000000-0005-0000-0000-00009F840000}"/>
    <cellStyle name="SAPBEXItemHeader 8 6 2" xfId="34586" xr:uid="{00000000-0005-0000-0000-0000A0840000}"/>
    <cellStyle name="SAPBEXItemHeader 9" xfId="8184" xr:uid="{00000000-0005-0000-0000-0000A1840000}"/>
    <cellStyle name="SAPBEXItemHeader 9 2" xfId="8185" xr:uid="{00000000-0005-0000-0000-0000A2840000}"/>
    <cellStyle name="SAPBEXItemHeader 9 2 2" xfId="8186" xr:uid="{00000000-0005-0000-0000-0000A3840000}"/>
    <cellStyle name="SAPBEXItemHeader 9 2 2 2" xfId="8187" xr:uid="{00000000-0005-0000-0000-0000A4840000}"/>
    <cellStyle name="SAPBEXItemHeader 9 2 2 2 2" xfId="10121" xr:uid="{00000000-0005-0000-0000-0000A5840000}"/>
    <cellStyle name="SAPBEXItemHeader 9 2 2 2 2 2" xfId="23298" xr:uid="{00000000-0005-0000-0000-0000A6840000}"/>
    <cellStyle name="SAPBEXItemHeader 9 2 2 2 2 2 2" xfId="36049" xr:uid="{00000000-0005-0000-0000-0000A7840000}"/>
    <cellStyle name="SAPBEXItemHeader 9 2 2 2 3" xfId="21846" xr:uid="{00000000-0005-0000-0000-0000A8840000}"/>
    <cellStyle name="SAPBEXItemHeader 9 2 2 2 3 2" xfId="34597" xr:uid="{00000000-0005-0000-0000-0000A9840000}"/>
    <cellStyle name="SAPBEXItemHeader 9 2 2 3" xfId="10122" xr:uid="{00000000-0005-0000-0000-0000AA840000}"/>
    <cellStyle name="SAPBEXItemHeader 9 2 2 3 2" xfId="23299" xr:uid="{00000000-0005-0000-0000-0000AB840000}"/>
    <cellStyle name="SAPBEXItemHeader 9 2 2 3 2 2" xfId="36050" xr:uid="{00000000-0005-0000-0000-0000AC840000}"/>
    <cellStyle name="SAPBEXItemHeader 9 2 2 4" xfId="21845" xr:uid="{00000000-0005-0000-0000-0000AD840000}"/>
    <cellStyle name="SAPBEXItemHeader 9 2 2 4 2" xfId="34596" xr:uid="{00000000-0005-0000-0000-0000AE840000}"/>
    <cellStyle name="SAPBEXItemHeader 9 2 3" xfId="8188" xr:uid="{00000000-0005-0000-0000-0000AF840000}"/>
    <cellStyle name="SAPBEXItemHeader 9 2 3 2" xfId="10120" xr:uid="{00000000-0005-0000-0000-0000B0840000}"/>
    <cellStyle name="SAPBEXItemHeader 9 2 3 2 2" xfId="23297" xr:uid="{00000000-0005-0000-0000-0000B1840000}"/>
    <cellStyle name="SAPBEXItemHeader 9 2 3 2 2 2" xfId="36048" xr:uid="{00000000-0005-0000-0000-0000B2840000}"/>
    <cellStyle name="SAPBEXItemHeader 9 2 3 3" xfId="21847" xr:uid="{00000000-0005-0000-0000-0000B3840000}"/>
    <cellStyle name="SAPBEXItemHeader 9 2 3 3 2" xfId="34598" xr:uid="{00000000-0005-0000-0000-0000B4840000}"/>
    <cellStyle name="SAPBEXItemHeader 9 2 4" xfId="10123" xr:uid="{00000000-0005-0000-0000-0000B5840000}"/>
    <cellStyle name="SAPBEXItemHeader 9 2 4 2" xfId="23300" xr:uid="{00000000-0005-0000-0000-0000B6840000}"/>
    <cellStyle name="SAPBEXItemHeader 9 2 4 2 2" xfId="36051" xr:uid="{00000000-0005-0000-0000-0000B7840000}"/>
    <cellStyle name="SAPBEXItemHeader 9 2 5" xfId="21844" xr:uid="{00000000-0005-0000-0000-0000B8840000}"/>
    <cellStyle name="SAPBEXItemHeader 9 2 5 2" xfId="34595" xr:uid="{00000000-0005-0000-0000-0000B9840000}"/>
    <cellStyle name="SAPBEXItemHeader 9 3" xfId="8189" xr:uid="{00000000-0005-0000-0000-0000BA840000}"/>
    <cellStyle name="SAPBEXItemHeader 9 3 2" xfId="8190" xr:uid="{00000000-0005-0000-0000-0000BB840000}"/>
    <cellStyle name="SAPBEXItemHeader 9 3 2 2" xfId="10118" xr:uid="{00000000-0005-0000-0000-0000BC840000}"/>
    <cellStyle name="SAPBEXItemHeader 9 3 2 2 2" xfId="23295" xr:uid="{00000000-0005-0000-0000-0000BD840000}"/>
    <cellStyle name="SAPBEXItemHeader 9 3 2 2 2 2" xfId="36046" xr:uid="{00000000-0005-0000-0000-0000BE840000}"/>
    <cellStyle name="SAPBEXItemHeader 9 3 2 3" xfId="21849" xr:uid="{00000000-0005-0000-0000-0000BF840000}"/>
    <cellStyle name="SAPBEXItemHeader 9 3 2 3 2" xfId="34600" xr:uid="{00000000-0005-0000-0000-0000C0840000}"/>
    <cellStyle name="SAPBEXItemHeader 9 3 3" xfId="10119" xr:uid="{00000000-0005-0000-0000-0000C1840000}"/>
    <cellStyle name="SAPBEXItemHeader 9 3 3 2" xfId="23296" xr:uid="{00000000-0005-0000-0000-0000C2840000}"/>
    <cellStyle name="SAPBEXItemHeader 9 3 3 2 2" xfId="36047" xr:uid="{00000000-0005-0000-0000-0000C3840000}"/>
    <cellStyle name="SAPBEXItemHeader 9 3 4" xfId="21848" xr:uid="{00000000-0005-0000-0000-0000C4840000}"/>
    <cellStyle name="SAPBEXItemHeader 9 3 4 2" xfId="34599" xr:uid="{00000000-0005-0000-0000-0000C5840000}"/>
    <cellStyle name="SAPBEXItemHeader 9 4" xfId="8191" xr:uid="{00000000-0005-0000-0000-0000C6840000}"/>
    <cellStyle name="SAPBEXItemHeader 9 4 2" xfId="10117" xr:uid="{00000000-0005-0000-0000-0000C7840000}"/>
    <cellStyle name="SAPBEXItemHeader 9 4 2 2" xfId="23294" xr:uid="{00000000-0005-0000-0000-0000C8840000}"/>
    <cellStyle name="SAPBEXItemHeader 9 4 2 2 2" xfId="36045" xr:uid="{00000000-0005-0000-0000-0000C9840000}"/>
    <cellStyle name="SAPBEXItemHeader 9 4 3" xfId="21850" xr:uid="{00000000-0005-0000-0000-0000CA840000}"/>
    <cellStyle name="SAPBEXItemHeader 9 4 3 2" xfId="34601" xr:uid="{00000000-0005-0000-0000-0000CB840000}"/>
    <cellStyle name="SAPBEXItemHeader 9 5" xfId="10124" xr:uid="{00000000-0005-0000-0000-0000CC840000}"/>
    <cellStyle name="SAPBEXItemHeader 9 5 2" xfId="23301" xr:uid="{00000000-0005-0000-0000-0000CD840000}"/>
    <cellStyle name="SAPBEXItemHeader 9 5 2 2" xfId="36052" xr:uid="{00000000-0005-0000-0000-0000CE840000}"/>
    <cellStyle name="SAPBEXItemHeader 9 6" xfId="21843" xr:uid="{00000000-0005-0000-0000-0000CF840000}"/>
    <cellStyle name="SAPBEXItemHeader 9 6 2" xfId="34594" xr:uid="{00000000-0005-0000-0000-0000D0840000}"/>
    <cellStyle name="SAPBEXItemHeader_Analisis Mayo revison detalle VICKY" xfId="8192" xr:uid="{00000000-0005-0000-0000-0000D1840000}"/>
    <cellStyle name="SAPBEXresData" xfId="8193" xr:uid="{00000000-0005-0000-0000-0000D2840000}"/>
    <cellStyle name="SAPBEXresData 2" xfId="8194" xr:uid="{00000000-0005-0000-0000-0000D3840000}"/>
    <cellStyle name="SAPBEXresData 2 2" xfId="8195" xr:uid="{00000000-0005-0000-0000-0000D4840000}"/>
    <cellStyle name="SAPBEXresData 2 2 2" xfId="8196" xr:uid="{00000000-0005-0000-0000-0000D5840000}"/>
    <cellStyle name="SAPBEXresData 2 2 2 2" xfId="8197" xr:uid="{00000000-0005-0000-0000-0000D6840000}"/>
    <cellStyle name="SAPBEXresData 2 2 2 2 2" xfId="8198" xr:uid="{00000000-0005-0000-0000-0000D7840000}"/>
    <cellStyle name="SAPBEXresData 2 2 2 2 2 2" xfId="10111" xr:uid="{00000000-0005-0000-0000-0000D8840000}"/>
    <cellStyle name="SAPBEXresData 2 2 2 2 2 2 2" xfId="23288" xr:uid="{00000000-0005-0000-0000-0000D9840000}"/>
    <cellStyle name="SAPBEXresData 2 2 2 2 2 2 2 2" xfId="36039" xr:uid="{00000000-0005-0000-0000-0000DA840000}"/>
    <cellStyle name="SAPBEXresData 2 2 2 2 2 3" xfId="21856" xr:uid="{00000000-0005-0000-0000-0000DB840000}"/>
    <cellStyle name="SAPBEXresData 2 2 2 2 2 3 2" xfId="34607" xr:uid="{00000000-0005-0000-0000-0000DC840000}"/>
    <cellStyle name="SAPBEXresData 2 2 2 2 3" xfId="10112" xr:uid="{00000000-0005-0000-0000-0000DD840000}"/>
    <cellStyle name="SAPBEXresData 2 2 2 2 3 2" xfId="23289" xr:uid="{00000000-0005-0000-0000-0000DE840000}"/>
    <cellStyle name="SAPBEXresData 2 2 2 2 3 2 2" xfId="36040" xr:uid="{00000000-0005-0000-0000-0000DF840000}"/>
    <cellStyle name="SAPBEXresData 2 2 2 2 4" xfId="21855" xr:uid="{00000000-0005-0000-0000-0000E0840000}"/>
    <cellStyle name="SAPBEXresData 2 2 2 2 4 2" xfId="34606" xr:uid="{00000000-0005-0000-0000-0000E1840000}"/>
    <cellStyle name="SAPBEXresData 2 2 2 3" xfId="8199" xr:uid="{00000000-0005-0000-0000-0000E2840000}"/>
    <cellStyle name="SAPBEXresData 2 2 2 3 2" xfId="10110" xr:uid="{00000000-0005-0000-0000-0000E3840000}"/>
    <cellStyle name="SAPBEXresData 2 2 2 3 2 2" xfId="23287" xr:uid="{00000000-0005-0000-0000-0000E4840000}"/>
    <cellStyle name="SAPBEXresData 2 2 2 3 2 2 2" xfId="36038" xr:uid="{00000000-0005-0000-0000-0000E5840000}"/>
    <cellStyle name="SAPBEXresData 2 2 2 3 3" xfId="21857" xr:uid="{00000000-0005-0000-0000-0000E6840000}"/>
    <cellStyle name="SAPBEXresData 2 2 2 3 3 2" xfId="34608" xr:uid="{00000000-0005-0000-0000-0000E7840000}"/>
    <cellStyle name="SAPBEXresData 2 2 2 4" xfId="10113" xr:uid="{00000000-0005-0000-0000-0000E8840000}"/>
    <cellStyle name="SAPBEXresData 2 2 2 4 2" xfId="23290" xr:uid="{00000000-0005-0000-0000-0000E9840000}"/>
    <cellStyle name="SAPBEXresData 2 2 2 4 2 2" xfId="36041" xr:uid="{00000000-0005-0000-0000-0000EA840000}"/>
    <cellStyle name="SAPBEXresData 2 2 2 5" xfId="21854" xr:uid="{00000000-0005-0000-0000-0000EB840000}"/>
    <cellStyle name="SAPBEXresData 2 2 2 5 2" xfId="34605" xr:uid="{00000000-0005-0000-0000-0000EC840000}"/>
    <cellStyle name="SAPBEXresData 2 2 3" xfId="8200" xr:uid="{00000000-0005-0000-0000-0000ED840000}"/>
    <cellStyle name="SAPBEXresData 2 2 3 2" xfId="10109" xr:uid="{00000000-0005-0000-0000-0000EE840000}"/>
    <cellStyle name="SAPBEXresData 2 2 3 2 2" xfId="23286" xr:uid="{00000000-0005-0000-0000-0000EF840000}"/>
    <cellStyle name="SAPBEXresData 2 2 3 2 2 2" xfId="36037" xr:uid="{00000000-0005-0000-0000-0000F0840000}"/>
    <cellStyle name="SAPBEXresData 2 2 3 3" xfId="21858" xr:uid="{00000000-0005-0000-0000-0000F1840000}"/>
    <cellStyle name="SAPBEXresData 2 2 3 3 2" xfId="34609" xr:uid="{00000000-0005-0000-0000-0000F2840000}"/>
    <cellStyle name="SAPBEXresData 2 2 4" xfId="10114" xr:uid="{00000000-0005-0000-0000-0000F3840000}"/>
    <cellStyle name="SAPBEXresData 2 2 4 2" xfId="23291" xr:uid="{00000000-0005-0000-0000-0000F4840000}"/>
    <cellStyle name="SAPBEXresData 2 2 4 2 2" xfId="36042" xr:uid="{00000000-0005-0000-0000-0000F5840000}"/>
    <cellStyle name="SAPBEXresData 2 2 5" xfId="21853" xr:uid="{00000000-0005-0000-0000-0000F6840000}"/>
    <cellStyle name="SAPBEXresData 2 2 5 2" xfId="34604" xr:uid="{00000000-0005-0000-0000-0000F7840000}"/>
    <cellStyle name="SAPBEXresData 2 3" xfId="8201" xr:uid="{00000000-0005-0000-0000-0000F8840000}"/>
    <cellStyle name="SAPBEXresData 2 3 2" xfId="10108" xr:uid="{00000000-0005-0000-0000-0000F9840000}"/>
    <cellStyle name="SAPBEXresData 2 3 2 2" xfId="23285" xr:uid="{00000000-0005-0000-0000-0000FA840000}"/>
    <cellStyle name="SAPBEXresData 2 3 2 2 2" xfId="36036" xr:uid="{00000000-0005-0000-0000-0000FB840000}"/>
    <cellStyle name="SAPBEXresData 2 3 3" xfId="21859" xr:uid="{00000000-0005-0000-0000-0000FC840000}"/>
    <cellStyle name="SAPBEXresData 2 3 3 2" xfId="34610" xr:uid="{00000000-0005-0000-0000-0000FD840000}"/>
    <cellStyle name="SAPBEXresData 2 4" xfId="10115" xr:uid="{00000000-0005-0000-0000-0000FE840000}"/>
    <cellStyle name="SAPBEXresData 2 4 2" xfId="23292" xr:uid="{00000000-0005-0000-0000-0000FF840000}"/>
    <cellStyle name="SAPBEXresData 2 4 2 2" xfId="36043" xr:uid="{00000000-0005-0000-0000-000000850000}"/>
    <cellStyle name="SAPBEXresData 2 5" xfId="21852" xr:uid="{00000000-0005-0000-0000-000001850000}"/>
    <cellStyle name="SAPBEXresData 2 5 2" xfId="34603" xr:uid="{00000000-0005-0000-0000-000002850000}"/>
    <cellStyle name="SAPBEXresData 3" xfId="8202" xr:uid="{00000000-0005-0000-0000-000003850000}"/>
    <cellStyle name="SAPBEXresData 3 2" xfId="8203" xr:uid="{00000000-0005-0000-0000-000004850000}"/>
    <cellStyle name="SAPBEXresData 3 2 2" xfId="8204" xr:uid="{00000000-0005-0000-0000-000005850000}"/>
    <cellStyle name="SAPBEXresData 3 2 2 2" xfId="8205" xr:uid="{00000000-0005-0000-0000-000006850000}"/>
    <cellStyle name="SAPBEXresData 3 2 2 2 2" xfId="10279" xr:uid="{00000000-0005-0000-0000-000007850000}"/>
    <cellStyle name="SAPBEXresData 3 2 2 2 2 2" xfId="23450" xr:uid="{00000000-0005-0000-0000-000008850000}"/>
    <cellStyle name="SAPBEXresData 3 2 2 2 2 2 2" xfId="36201" xr:uid="{00000000-0005-0000-0000-000009850000}"/>
    <cellStyle name="SAPBEXresData 3 2 2 2 3" xfId="21863" xr:uid="{00000000-0005-0000-0000-00000A850000}"/>
    <cellStyle name="SAPBEXresData 3 2 2 2 3 2" xfId="34614" xr:uid="{00000000-0005-0000-0000-00000B850000}"/>
    <cellStyle name="SAPBEXresData 3 2 2 3" xfId="10105" xr:uid="{00000000-0005-0000-0000-00000C850000}"/>
    <cellStyle name="SAPBEXresData 3 2 2 3 2" xfId="23282" xr:uid="{00000000-0005-0000-0000-00000D850000}"/>
    <cellStyle name="SAPBEXresData 3 2 2 3 2 2" xfId="36033" xr:uid="{00000000-0005-0000-0000-00000E850000}"/>
    <cellStyle name="SAPBEXresData 3 2 2 4" xfId="21862" xr:uid="{00000000-0005-0000-0000-00000F850000}"/>
    <cellStyle name="SAPBEXresData 3 2 2 4 2" xfId="34613" xr:uid="{00000000-0005-0000-0000-000010850000}"/>
    <cellStyle name="SAPBEXresData 3 2 3" xfId="8206" xr:uid="{00000000-0005-0000-0000-000011850000}"/>
    <cellStyle name="SAPBEXresData 3 2 3 2" xfId="10104" xr:uid="{00000000-0005-0000-0000-000012850000}"/>
    <cellStyle name="SAPBEXresData 3 2 3 2 2" xfId="23281" xr:uid="{00000000-0005-0000-0000-000013850000}"/>
    <cellStyle name="SAPBEXresData 3 2 3 2 2 2" xfId="36032" xr:uid="{00000000-0005-0000-0000-000014850000}"/>
    <cellStyle name="SAPBEXresData 3 2 3 3" xfId="21864" xr:uid="{00000000-0005-0000-0000-000015850000}"/>
    <cellStyle name="SAPBEXresData 3 2 3 3 2" xfId="34615" xr:uid="{00000000-0005-0000-0000-000016850000}"/>
    <cellStyle name="SAPBEXresData 3 2 4" xfId="10106" xr:uid="{00000000-0005-0000-0000-000017850000}"/>
    <cellStyle name="SAPBEXresData 3 2 4 2" xfId="23283" xr:uid="{00000000-0005-0000-0000-000018850000}"/>
    <cellStyle name="SAPBEXresData 3 2 4 2 2" xfId="36034" xr:uid="{00000000-0005-0000-0000-000019850000}"/>
    <cellStyle name="SAPBEXresData 3 2 5" xfId="21861" xr:uid="{00000000-0005-0000-0000-00001A850000}"/>
    <cellStyle name="SAPBEXresData 3 2 5 2" xfId="34612" xr:uid="{00000000-0005-0000-0000-00001B850000}"/>
    <cellStyle name="SAPBEXresData 3 3" xfId="8207" xr:uid="{00000000-0005-0000-0000-00001C850000}"/>
    <cellStyle name="SAPBEXresData 3 3 2" xfId="10103" xr:uid="{00000000-0005-0000-0000-00001D850000}"/>
    <cellStyle name="SAPBEXresData 3 3 2 2" xfId="23280" xr:uid="{00000000-0005-0000-0000-00001E850000}"/>
    <cellStyle name="SAPBEXresData 3 3 2 2 2" xfId="36031" xr:uid="{00000000-0005-0000-0000-00001F850000}"/>
    <cellStyle name="SAPBEXresData 3 3 3" xfId="21865" xr:uid="{00000000-0005-0000-0000-000020850000}"/>
    <cellStyle name="SAPBEXresData 3 3 3 2" xfId="34616" xr:uid="{00000000-0005-0000-0000-000021850000}"/>
    <cellStyle name="SAPBEXresData 3 4" xfId="10107" xr:uid="{00000000-0005-0000-0000-000022850000}"/>
    <cellStyle name="SAPBEXresData 3 4 2" xfId="23284" xr:uid="{00000000-0005-0000-0000-000023850000}"/>
    <cellStyle name="SAPBEXresData 3 4 2 2" xfId="36035" xr:uid="{00000000-0005-0000-0000-000024850000}"/>
    <cellStyle name="SAPBEXresData 3 5" xfId="21860" xr:uid="{00000000-0005-0000-0000-000025850000}"/>
    <cellStyle name="SAPBEXresData 3 5 2" xfId="34611" xr:uid="{00000000-0005-0000-0000-000026850000}"/>
    <cellStyle name="SAPBEXresData 4" xfId="8208" xr:uid="{00000000-0005-0000-0000-000027850000}"/>
    <cellStyle name="SAPBEXresData 4 2" xfId="10102" xr:uid="{00000000-0005-0000-0000-000028850000}"/>
    <cellStyle name="SAPBEXresData 4 2 2" xfId="23279" xr:uid="{00000000-0005-0000-0000-000029850000}"/>
    <cellStyle name="SAPBEXresData 4 2 2 2" xfId="36030" xr:uid="{00000000-0005-0000-0000-00002A850000}"/>
    <cellStyle name="SAPBEXresData 4 3" xfId="21866" xr:uid="{00000000-0005-0000-0000-00002B850000}"/>
    <cellStyle name="SAPBEXresData 4 3 2" xfId="34617" xr:uid="{00000000-0005-0000-0000-00002C850000}"/>
    <cellStyle name="SAPBEXresData 5" xfId="10116" xr:uid="{00000000-0005-0000-0000-00002D850000}"/>
    <cellStyle name="SAPBEXresData 5 2" xfId="23293" xr:uid="{00000000-0005-0000-0000-00002E850000}"/>
    <cellStyle name="SAPBEXresData 5 2 2" xfId="36044" xr:uid="{00000000-0005-0000-0000-00002F850000}"/>
    <cellStyle name="SAPBEXresData 6" xfId="21851" xr:uid="{00000000-0005-0000-0000-000030850000}"/>
    <cellStyle name="SAPBEXresData 6 2" xfId="34602" xr:uid="{00000000-0005-0000-0000-000031850000}"/>
    <cellStyle name="SAPBEXresData_01 - CO23" xfId="8209" xr:uid="{00000000-0005-0000-0000-000032850000}"/>
    <cellStyle name="SAPBEXresDataEmph" xfId="8210" xr:uid="{00000000-0005-0000-0000-000033850000}"/>
    <cellStyle name="SAPBEXresDataEmph 2" xfId="8211" xr:uid="{00000000-0005-0000-0000-000034850000}"/>
    <cellStyle name="SAPBEXresDataEmph 2 2" xfId="8212" xr:uid="{00000000-0005-0000-0000-000035850000}"/>
    <cellStyle name="SAPBEXresDataEmph 2 2 2" xfId="8213" xr:uid="{00000000-0005-0000-0000-000036850000}"/>
    <cellStyle name="SAPBEXresDataEmph 2 2 2 2" xfId="8214" xr:uid="{00000000-0005-0000-0000-000037850000}"/>
    <cellStyle name="SAPBEXresDataEmph 2 2 2 2 2" xfId="8215" xr:uid="{00000000-0005-0000-0000-000038850000}"/>
    <cellStyle name="SAPBEXresDataEmph 2 2 2 2 2 2" xfId="10095" xr:uid="{00000000-0005-0000-0000-000039850000}"/>
    <cellStyle name="SAPBEXresDataEmph 2 2 2 2 2 2 2" xfId="23272" xr:uid="{00000000-0005-0000-0000-00003A850000}"/>
    <cellStyle name="SAPBEXresDataEmph 2 2 2 2 2 2 2 2" xfId="36023" xr:uid="{00000000-0005-0000-0000-00003B850000}"/>
    <cellStyle name="SAPBEXresDataEmph 2 2 2 2 2 3" xfId="21872" xr:uid="{00000000-0005-0000-0000-00003C850000}"/>
    <cellStyle name="SAPBEXresDataEmph 2 2 2 2 2 3 2" xfId="34623" xr:uid="{00000000-0005-0000-0000-00003D850000}"/>
    <cellStyle name="SAPBEXresDataEmph 2 2 2 2 3" xfId="10096" xr:uid="{00000000-0005-0000-0000-00003E850000}"/>
    <cellStyle name="SAPBEXresDataEmph 2 2 2 2 3 2" xfId="23273" xr:uid="{00000000-0005-0000-0000-00003F850000}"/>
    <cellStyle name="SAPBEXresDataEmph 2 2 2 2 3 2 2" xfId="36024" xr:uid="{00000000-0005-0000-0000-000040850000}"/>
    <cellStyle name="SAPBEXresDataEmph 2 2 2 2 4" xfId="21871" xr:uid="{00000000-0005-0000-0000-000041850000}"/>
    <cellStyle name="SAPBEXresDataEmph 2 2 2 2 4 2" xfId="34622" xr:uid="{00000000-0005-0000-0000-000042850000}"/>
    <cellStyle name="SAPBEXresDataEmph 2 2 2 3" xfId="8216" xr:uid="{00000000-0005-0000-0000-000043850000}"/>
    <cellStyle name="SAPBEXresDataEmph 2 2 2 3 2" xfId="10094" xr:uid="{00000000-0005-0000-0000-000044850000}"/>
    <cellStyle name="SAPBEXresDataEmph 2 2 2 3 2 2" xfId="23271" xr:uid="{00000000-0005-0000-0000-000045850000}"/>
    <cellStyle name="SAPBEXresDataEmph 2 2 2 3 2 2 2" xfId="36022" xr:uid="{00000000-0005-0000-0000-000046850000}"/>
    <cellStyle name="SAPBEXresDataEmph 2 2 2 3 3" xfId="21873" xr:uid="{00000000-0005-0000-0000-000047850000}"/>
    <cellStyle name="SAPBEXresDataEmph 2 2 2 3 3 2" xfId="34624" xr:uid="{00000000-0005-0000-0000-000048850000}"/>
    <cellStyle name="SAPBEXresDataEmph 2 2 2 4" xfId="10098" xr:uid="{00000000-0005-0000-0000-000049850000}"/>
    <cellStyle name="SAPBEXresDataEmph 2 2 2 4 2" xfId="23275" xr:uid="{00000000-0005-0000-0000-00004A850000}"/>
    <cellStyle name="SAPBEXresDataEmph 2 2 2 4 2 2" xfId="36026" xr:uid="{00000000-0005-0000-0000-00004B850000}"/>
    <cellStyle name="SAPBEXresDataEmph 2 2 2 5" xfId="21870" xr:uid="{00000000-0005-0000-0000-00004C850000}"/>
    <cellStyle name="SAPBEXresDataEmph 2 2 2 5 2" xfId="34621" xr:uid="{00000000-0005-0000-0000-00004D850000}"/>
    <cellStyle name="SAPBEXresDataEmph 2 2 3" xfId="8217" xr:uid="{00000000-0005-0000-0000-00004E850000}"/>
    <cellStyle name="SAPBEXresDataEmph 2 2 3 2" xfId="10093" xr:uid="{00000000-0005-0000-0000-00004F850000}"/>
    <cellStyle name="SAPBEXresDataEmph 2 2 3 2 2" xfId="23270" xr:uid="{00000000-0005-0000-0000-000050850000}"/>
    <cellStyle name="SAPBEXresDataEmph 2 2 3 2 2 2" xfId="36021" xr:uid="{00000000-0005-0000-0000-000051850000}"/>
    <cellStyle name="SAPBEXresDataEmph 2 2 3 3" xfId="21874" xr:uid="{00000000-0005-0000-0000-000052850000}"/>
    <cellStyle name="SAPBEXresDataEmph 2 2 3 3 2" xfId="34625" xr:uid="{00000000-0005-0000-0000-000053850000}"/>
    <cellStyle name="SAPBEXresDataEmph 2 2 4" xfId="10099" xr:uid="{00000000-0005-0000-0000-000054850000}"/>
    <cellStyle name="SAPBEXresDataEmph 2 2 4 2" xfId="23276" xr:uid="{00000000-0005-0000-0000-000055850000}"/>
    <cellStyle name="SAPBEXresDataEmph 2 2 4 2 2" xfId="36027" xr:uid="{00000000-0005-0000-0000-000056850000}"/>
    <cellStyle name="SAPBEXresDataEmph 2 2 5" xfId="21869" xr:uid="{00000000-0005-0000-0000-000057850000}"/>
    <cellStyle name="SAPBEXresDataEmph 2 2 5 2" xfId="34620" xr:uid="{00000000-0005-0000-0000-000058850000}"/>
    <cellStyle name="SAPBEXresDataEmph 2 3" xfId="8218" xr:uid="{00000000-0005-0000-0000-000059850000}"/>
    <cellStyle name="SAPBEXresDataEmph 2 3 2" xfId="10092" xr:uid="{00000000-0005-0000-0000-00005A850000}"/>
    <cellStyle name="SAPBEXresDataEmph 2 3 2 2" xfId="23269" xr:uid="{00000000-0005-0000-0000-00005B850000}"/>
    <cellStyle name="SAPBEXresDataEmph 2 3 2 2 2" xfId="36020" xr:uid="{00000000-0005-0000-0000-00005C850000}"/>
    <cellStyle name="SAPBEXresDataEmph 2 3 3" xfId="21875" xr:uid="{00000000-0005-0000-0000-00005D850000}"/>
    <cellStyle name="SAPBEXresDataEmph 2 3 3 2" xfId="34626" xr:uid="{00000000-0005-0000-0000-00005E850000}"/>
    <cellStyle name="SAPBEXresDataEmph 2 4" xfId="10100" xr:uid="{00000000-0005-0000-0000-00005F850000}"/>
    <cellStyle name="SAPBEXresDataEmph 2 4 2" xfId="23277" xr:uid="{00000000-0005-0000-0000-000060850000}"/>
    <cellStyle name="SAPBEXresDataEmph 2 4 2 2" xfId="36028" xr:uid="{00000000-0005-0000-0000-000061850000}"/>
    <cellStyle name="SAPBEXresDataEmph 2 5" xfId="21868" xr:uid="{00000000-0005-0000-0000-000062850000}"/>
    <cellStyle name="SAPBEXresDataEmph 2 5 2" xfId="34619" xr:uid="{00000000-0005-0000-0000-000063850000}"/>
    <cellStyle name="SAPBEXresDataEmph 3" xfId="8219" xr:uid="{00000000-0005-0000-0000-000064850000}"/>
    <cellStyle name="SAPBEXresDataEmph 3 2" xfId="8220" xr:uid="{00000000-0005-0000-0000-000065850000}"/>
    <cellStyle name="SAPBEXresDataEmph 3 2 2" xfId="8221" xr:uid="{00000000-0005-0000-0000-000066850000}"/>
    <cellStyle name="SAPBEXresDataEmph 3 2 2 2" xfId="8222" xr:uid="{00000000-0005-0000-0000-000067850000}"/>
    <cellStyle name="SAPBEXresDataEmph 3 2 2 2 2" xfId="10089" xr:uid="{00000000-0005-0000-0000-000068850000}"/>
    <cellStyle name="SAPBEXresDataEmph 3 2 2 2 2 2" xfId="23266" xr:uid="{00000000-0005-0000-0000-000069850000}"/>
    <cellStyle name="SAPBEXresDataEmph 3 2 2 2 2 2 2" xfId="36017" xr:uid="{00000000-0005-0000-0000-00006A850000}"/>
    <cellStyle name="SAPBEXresDataEmph 3 2 2 2 3" xfId="21879" xr:uid="{00000000-0005-0000-0000-00006B850000}"/>
    <cellStyle name="SAPBEXresDataEmph 3 2 2 2 3 2" xfId="34630" xr:uid="{00000000-0005-0000-0000-00006C850000}"/>
    <cellStyle name="SAPBEXresDataEmph 3 2 2 3" xfId="10090" xr:uid="{00000000-0005-0000-0000-00006D850000}"/>
    <cellStyle name="SAPBEXresDataEmph 3 2 2 3 2" xfId="23267" xr:uid="{00000000-0005-0000-0000-00006E850000}"/>
    <cellStyle name="SAPBEXresDataEmph 3 2 2 3 2 2" xfId="36018" xr:uid="{00000000-0005-0000-0000-00006F850000}"/>
    <cellStyle name="SAPBEXresDataEmph 3 2 2 4" xfId="21878" xr:uid="{00000000-0005-0000-0000-000070850000}"/>
    <cellStyle name="SAPBEXresDataEmph 3 2 2 4 2" xfId="34629" xr:uid="{00000000-0005-0000-0000-000071850000}"/>
    <cellStyle name="SAPBEXresDataEmph 3 2 3" xfId="8223" xr:uid="{00000000-0005-0000-0000-000072850000}"/>
    <cellStyle name="SAPBEXresDataEmph 3 2 3 2" xfId="10088" xr:uid="{00000000-0005-0000-0000-000073850000}"/>
    <cellStyle name="SAPBEXresDataEmph 3 2 3 2 2" xfId="23265" xr:uid="{00000000-0005-0000-0000-000074850000}"/>
    <cellStyle name="SAPBEXresDataEmph 3 2 3 2 2 2" xfId="36016" xr:uid="{00000000-0005-0000-0000-000075850000}"/>
    <cellStyle name="SAPBEXresDataEmph 3 2 3 3" xfId="21880" xr:uid="{00000000-0005-0000-0000-000076850000}"/>
    <cellStyle name="SAPBEXresDataEmph 3 2 3 3 2" xfId="34631" xr:uid="{00000000-0005-0000-0000-000077850000}"/>
    <cellStyle name="SAPBEXresDataEmph 3 2 4" xfId="10097" xr:uid="{00000000-0005-0000-0000-000078850000}"/>
    <cellStyle name="SAPBEXresDataEmph 3 2 4 2" xfId="23274" xr:uid="{00000000-0005-0000-0000-000079850000}"/>
    <cellStyle name="SAPBEXresDataEmph 3 2 4 2 2" xfId="36025" xr:uid="{00000000-0005-0000-0000-00007A850000}"/>
    <cellStyle name="SAPBEXresDataEmph 3 2 5" xfId="21877" xr:uid="{00000000-0005-0000-0000-00007B850000}"/>
    <cellStyle name="SAPBEXresDataEmph 3 2 5 2" xfId="34628" xr:uid="{00000000-0005-0000-0000-00007C850000}"/>
    <cellStyle name="SAPBEXresDataEmph 3 3" xfId="8224" xr:uid="{00000000-0005-0000-0000-00007D850000}"/>
    <cellStyle name="SAPBEXresDataEmph 3 3 2" xfId="10087" xr:uid="{00000000-0005-0000-0000-00007E850000}"/>
    <cellStyle name="SAPBEXresDataEmph 3 3 2 2" xfId="23264" xr:uid="{00000000-0005-0000-0000-00007F850000}"/>
    <cellStyle name="SAPBEXresDataEmph 3 3 2 2 2" xfId="36015" xr:uid="{00000000-0005-0000-0000-000080850000}"/>
    <cellStyle name="SAPBEXresDataEmph 3 3 3" xfId="21881" xr:uid="{00000000-0005-0000-0000-000081850000}"/>
    <cellStyle name="SAPBEXresDataEmph 3 3 3 2" xfId="34632" xr:uid="{00000000-0005-0000-0000-000082850000}"/>
    <cellStyle name="SAPBEXresDataEmph 3 4" xfId="10091" xr:uid="{00000000-0005-0000-0000-000083850000}"/>
    <cellStyle name="SAPBEXresDataEmph 3 4 2" xfId="23268" xr:uid="{00000000-0005-0000-0000-000084850000}"/>
    <cellStyle name="SAPBEXresDataEmph 3 4 2 2" xfId="36019" xr:uid="{00000000-0005-0000-0000-000085850000}"/>
    <cellStyle name="SAPBEXresDataEmph 3 5" xfId="21876" xr:uid="{00000000-0005-0000-0000-000086850000}"/>
    <cellStyle name="SAPBEXresDataEmph 3 5 2" xfId="34627" xr:uid="{00000000-0005-0000-0000-000087850000}"/>
    <cellStyle name="SAPBEXresDataEmph 4" xfId="8225" xr:uid="{00000000-0005-0000-0000-000088850000}"/>
    <cellStyle name="SAPBEXresDataEmph 4 2" xfId="10086" xr:uid="{00000000-0005-0000-0000-000089850000}"/>
    <cellStyle name="SAPBEXresDataEmph 4 2 2" xfId="23263" xr:uid="{00000000-0005-0000-0000-00008A850000}"/>
    <cellStyle name="SAPBEXresDataEmph 4 2 2 2" xfId="36014" xr:uid="{00000000-0005-0000-0000-00008B850000}"/>
    <cellStyle name="SAPBEXresDataEmph 4 3" xfId="21882" xr:uid="{00000000-0005-0000-0000-00008C850000}"/>
    <cellStyle name="SAPBEXresDataEmph 4 3 2" xfId="34633" xr:uid="{00000000-0005-0000-0000-00008D850000}"/>
    <cellStyle name="SAPBEXresDataEmph 5" xfId="10101" xr:uid="{00000000-0005-0000-0000-00008E850000}"/>
    <cellStyle name="SAPBEXresDataEmph 5 2" xfId="23278" xr:uid="{00000000-0005-0000-0000-00008F850000}"/>
    <cellStyle name="SAPBEXresDataEmph 5 2 2" xfId="36029" xr:uid="{00000000-0005-0000-0000-000090850000}"/>
    <cellStyle name="SAPBEXresDataEmph 6" xfId="21867" xr:uid="{00000000-0005-0000-0000-000091850000}"/>
    <cellStyle name="SAPBEXresDataEmph 6 2" xfId="34618" xr:uid="{00000000-0005-0000-0000-000092850000}"/>
    <cellStyle name="SAPBEXresDataEmph_01 - CO23" xfId="8226" xr:uid="{00000000-0005-0000-0000-000093850000}"/>
    <cellStyle name="SAPBEXresItem" xfId="8227" xr:uid="{00000000-0005-0000-0000-000094850000}"/>
    <cellStyle name="SAPBEXresItem 2" xfId="8228" xr:uid="{00000000-0005-0000-0000-000095850000}"/>
    <cellStyle name="SAPBEXresItem 2 2" xfId="8229" xr:uid="{00000000-0005-0000-0000-000096850000}"/>
    <cellStyle name="SAPBEXresItem 2 2 2" xfId="8230" xr:uid="{00000000-0005-0000-0000-000097850000}"/>
    <cellStyle name="SAPBEXresItem 2 2 2 2" xfId="8231" xr:uid="{00000000-0005-0000-0000-000098850000}"/>
    <cellStyle name="SAPBEXresItem 2 2 2 2 2" xfId="8232" xr:uid="{00000000-0005-0000-0000-000099850000}"/>
    <cellStyle name="SAPBEXresItem 2 2 2 2 2 2" xfId="16000" xr:uid="{00000000-0005-0000-0000-00009A850000}"/>
    <cellStyle name="SAPBEXresItem 2 2 2 2 2 2 2" xfId="29171" xr:uid="{00000000-0005-0000-0000-00009B850000}"/>
    <cellStyle name="SAPBEXresItem 2 2 2 2 2 2 2 2" xfId="41922" xr:uid="{00000000-0005-0000-0000-00009C850000}"/>
    <cellStyle name="SAPBEXresItem 2 2 2 2 2 3" xfId="21888" xr:uid="{00000000-0005-0000-0000-00009D850000}"/>
    <cellStyle name="SAPBEXresItem 2 2 2 2 2 3 2" xfId="34639" xr:uid="{00000000-0005-0000-0000-00009E850000}"/>
    <cellStyle name="SAPBEXresItem 2 2 2 2 3" xfId="15999" xr:uid="{00000000-0005-0000-0000-00009F850000}"/>
    <cellStyle name="SAPBEXresItem 2 2 2 2 3 2" xfId="29170" xr:uid="{00000000-0005-0000-0000-0000A0850000}"/>
    <cellStyle name="SAPBEXresItem 2 2 2 2 3 2 2" xfId="41921" xr:uid="{00000000-0005-0000-0000-0000A1850000}"/>
    <cellStyle name="SAPBEXresItem 2 2 2 2 4" xfId="21887" xr:uid="{00000000-0005-0000-0000-0000A2850000}"/>
    <cellStyle name="SAPBEXresItem 2 2 2 2 4 2" xfId="34638" xr:uid="{00000000-0005-0000-0000-0000A3850000}"/>
    <cellStyle name="SAPBEXresItem 2 2 2 3" xfId="8233" xr:uid="{00000000-0005-0000-0000-0000A4850000}"/>
    <cellStyle name="SAPBEXresItem 2 2 2 3 2" xfId="16001" xr:uid="{00000000-0005-0000-0000-0000A5850000}"/>
    <cellStyle name="SAPBEXresItem 2 2 2 3 2 2" xfId="29172" xr:uid="{00000000-0005-0000-0000-0000A6850000}"/>
    <cellStyle name="SAPBEXresItem 2 2 2 3 2 2 2" xfId="41923" xr:uid="{00000000-0005-0000-0000-0000A7850000}"/>
    <cellStyle name="SAPBEXresItem 2 2 2 3 3" xfId="21889" xr:uid="{00000000-0005-0000-0000-0000A8850000}"/>
    <cellStyle name="SAPBEXresItem 2 2 2 3 3 2" xfId="34640" xr:uid="{00000000-0005-0000-0000-0000A9850000}"/>
    <cellStyle name="SAPBEXresItem 2 2 2 4" xfId="15998" xr:uid="{00000000-0005-0000-0000-0000AA850000}"/>
    <cellStyle name="SAPBEXresItem 2 2 2 4 2" xfId="29169" xr:uid="{00000000-0005-0000-0000-0000AB850000}"/>
    <cellStyle name="SAPBEXresItem 2 2 2 4 2 2" xfId="41920" xr:uid="{00000000-0005-0000-0000-0000AC850000}"/>
    <cellStyle name="SAPBEXresItem 2 2 2 5" xfId="21886" xr:uid="{00000000-0005-0000-0000-0000AD850000}"/>
    <cellStyle name="SAPBEXresItem 2 2 2 5 2" xfId="34637" xr:uid="{00000000-0005-0000-0000-0000AE850000}"/>
    <cellStyle name="SAPBEXresItem 2 2 3" xfId="8234" xr:uid="{00000000-0005-0000-0000-0000AF850000}"/>
    <cellStyle name="SAPBEXresItem 2 2 3 2" xfId="16002" xr:uid="{00000000-0005-0000-0000-0000B0850000}"/>
    <cellStyle name="SAPBEXresItem 2 2 3 2 2" xfId="29173" xr:uid="{00000000-0005-0000-0000-0000B1850000}"/>
    <cellStyle name="SAPBEXresItem 2 2 3 2 2 2" xfId="41924" xr:uid="{00000000-0005-0000-0000-0000B2850000}"/>
    <cellStyle name="SAPBEXresItem 2 2 3 3" xfId="21890" xr:uid="{00000000-0005-0000-0000-0000B3850000}"/>
    <cellStyle name="SAPBEXresItem 2 2 3 3 2" xfId="34641" xr:uid="{00000000-0005-0000-0000-0000B4850000}"/>
    <cellStyle name="SAPBEXresItem 2 2 4" xfId="10282" xr:uid="{00000000-0005-0000-0000-0000B5850000}"/>
    <cellStyle name="SAPBEXresItem 2 2 4 2" xfId="23453" xr:uid="{00000000-0005-0000-0000-0000B6850000}"/>
    <cellStyle name="SAPBEXresItem 2 2 4 2 2" xfId="36204" xr:uid="{00000000-0005-0000-0000-0000B7850000}"/>
    <cellStyle name="SAPBEXresItem 2 2 5" xfId="21885" xr:uid="{00000000-0005-0000-0000-0000B8850000}"/>
    <cellStyle name="SAPBEXresItem 2 2 5 2" xfId="34636" xr:uid="{00000000-0005-0000-0000-0000B9850000}"/>
    <cellStyle name="SAPBEXresItem 2 3" xfId="8235" xr:uid="{00000000-0005-0000-0000-0000BA850000}"/>
    <cellStyle name="SAPBEXresItem 2 3 2" xfId="16003" xr:uid="{00000000-0005-0000-0000-0000BB850000}"/>
    <cellStyle name="SAPBEXresItem 2 3 2 2" xfId="29174" xr:uid="{00000000-0005-0000-0000-0000BC850000}"/>
    <cellStyle name="SAPBEXresItem 2 3 2 2 2" xfId="41925" xr:uid="{00000000-0005-0000-0000-0000BD850000}"/>
    <cellStyle name="SAPBEXresItem 2 3 3" xfId="21891" xr:uid="{00000000-0005-0000-0000-0000BE850000}"/>
    <cellStyle name="SAPBEXresItem 2 3 3 2" xfId="34642" xr:uid="{00000000-0005-0000-0000-0000BF850000}"/>
    <cellStyle name="SAPBEXresItem 2 4" xfId="10281" xr:uid="{00000000-0005-0000-0000-0000C0850000}"/>
    <cellStyle name="SAPBEXresItem 2 4 2" xfId="23452" xr:uid="{00000000-0005-0000-0000-0000C1850000}"/>
    <cellStyle name="SAPBEXresItem 2 4 2 2" xfId="36203" xr:uid="{00000000-0005-0000-0000-0000C2850000}"/>
    <cellStyle name="SAPBEXresItem 2 5" xfId="21884" xr:uid="{00000000-0005-0000-0000-0000C3850000}"/>
    <cellStyle name="SAPBEXresItem 2 5 2" xfId="34635" xr:uid="{00000000-0005-0000-0000-0000C4850000}"/>
    <cellStyle name="SAPBEXresItem 3" xfId="8236" xr:uid="{00000000-0005-0000-0000-0000C5850000}"/>
    <cellStyle name="SAPBEXresItem 3 2" xfId="8237" xr:uid="{00000000-0005-0000-0000-0000C6850000}"/>
    <cellStyle name="SAPBEXresItem 3 2 2" xfId="8238" xr:uid="{00000000-0005-0000-0000-0000C7850000}"/>
    <cellStyle name="SAPBEXresItem 3 2 2 2" xfId="8239" xr:uid="{00000000-0005-0000-0000-0000C8850000}"/>
    <cellStyle name="SAPBEXresItem 3 2 2 2 2" xfId="16007" xr:uid="{00000000-0005-0000-0000-0000C9850000}"/>
    <cellStyle name="SAPBEXresItem 3 2 2 2 2 2" xfId="29178" xr:uid="{00000000-0005-0000-0000-0000CA850000}"/>
    <cellStyle name="SAPBEXresItem 3 2 2 2 2 2 2" xfId="41929" xr:uid="{00000000-0005-0000-0000-0000CB850000}"/>
    <cellStyle name="SAPBEXresItem 3 2 2 2 3" xfId="21895" xr:uid="{00000000-0005-0000-0000-0000CC850000}"/>
    <cellStyle name="SAPBEXresItem 3 2 2 2 3 2" xfId="34646" xr:uid="{00000000-0005-0000-0000-0000CD850000}"/>
    <cellStyle name="SAPBEXresItem 3 2 2 3" xfId="16006" xr:uid="{00000000-0005-0000-0000-0000CE850000}"/>
    <cellStyle name="SAPBEXresItem 3 2 2 3 2" xfId="29177" xr:uid="{00000000-0005-0000-0000-0000CF850000}"/>
    <cellStyle name="SAPBEXresItem 3 2 2 3 2 2" xfId="41928" xr:uid="{00000000-0005-0000-0000-0000D0850000}"/>
    <cellStyle name="SAPBEXresItem 3 2 2 4" xfId="21894" xr:uid="{00000000-0005-0000-0000-0000D1850000}"/>
    <cellStyle name="SAPBEXresItem 3 2 2 4 2" xfId="34645" xr:uid="{00000000-0005-0000-0000-0000D2850000}"/>
    <cellStyle name="SAPBEXresItem 3 2 3" xfId="8240" xr:uid="{00000000-0005-0000-0000-0000D3850000}"/>
    <cellStyle name="SAPBEXresItem 3 2 3 2" xfId="16008" xr:uid="{00000000-0005-0000-0000-0000D4850000}"/>
    <cellStyle name="SAPBEXresItem 3 2 3 2 2" xfId="29179" xr:uid="{00000000-0005-0000-0000-0000D5850000}"/>
    <cellStyle name="SAPBEXresItem 3 2 3 2 2 2" xfId="41930" xr:uid="{00000000-0005-0000-0000-0000D6850000}"/>
    <cellStyle name="SAPBEXresItem 3 2 3 3" xfId="21896" xr:uid="{00000000-0005-0000-0000-0000D7850000}"/>
    <cellStyle name="SAPBEXresItem 3 2 3 3 2" xfId="34647" xr:uid="{00000000-0005-0000-0000-0000D8850000}"/>
    <cellStyle name="SAPBEXresItem 3 2 4" xfId="16005" xr:uid="{00000000-0005-0000-0000-0000D9850000}"/>
    <cellStyle name="SAPBEXresItem 3 2 4 2" xfId="29176" xr:uid="{00000000-0005-0000-0000-0000DA850000}"/>
    <cellStyle name="SAPBEXresItem 3 2 4 2 2" xfId="41927" xr:uid="{00000000-0005-0000-0000-0000DB850000}"/>
    <cellStyle name="SAPBEXresItem 3 2 5" xfId="21893" xr:uid="{00000000-0005-0000-0000-0000DC850000}"/>
    <cellStyle name="SAPBEXresItem 3 2 5 2" xfId="34644" xr:uid="{00000000-0005-0000-0000-0000DD850000}"/>
    <cellStyle name="SAPBEXresItem 3 3" xfId="8241" xr:uid="{00000000-0005-0000-0000-0000DE850000}"/>
    <cellStyle name="SAPBEXresItem 3 3 2" xfId="16009" xr:uid="{00000000-0005-0000-0000-0000DF850000}"/>
    <cellStyle name="SAPBEXresItem 3 3 2 2" xfId="29180" xr:uid="{00000000-0005-0000-0000-0000E0850000}"/>
    <cellStyle name="SAPBEXresItem 3 3 2 2 2" xfId="41931" xr:uid="{00000000-0005-0000-0000-0000E1850000}"/>
    <cellStyle name="SAPBEXresItem 3 3 3" xfId="21897" xr:uid="{00000000-0005-0000-0000-0000E2850000}"/>
    <cellStyle name="SAPBEXresItem 3 3 3 2" xfId="34648" xr:uid="{00000000-0005-0000-0000-0000E3850000}"/>
    <cellStyle name="SAPBEXresItem 3 4" xfId="16004" xr:uid="{00000000-0005-0000-0000-0000E4850000}"/>
    <cellStyle name="SAPBEXresItem 3 4 2" xfId="29175" xr:uid="{00000000-0005-0000-0000-0000E5850000}"/>
    <cellStyle name="SAPBEXresItem 3 4 2 2" xfId="41926" xr:uid="{00000000-0005-0000-0000-0000E6850000}"/>
    <cellStyle name="SAPBEXresItem 3 5" xfId="21892" xr:uid="{00000000-0005-0000-0000-0000E7850000}"/>
    <cellStyle name="SAPBEXresItem 3 5 2" xfId="34643" xr:uid="{00000000-0005-0000-0000-0000E8850000}"/>
    <cellStyle name="SAPBEXresItem 4" xfId="8242" xr:uid="{00000000-0005-0000-0000-0000E9850000}"/>
    <cellStyle name="SAPBEXresItem 4 2" xfId="16010" xr:uid="{00000000-0005-0000-0000-0000EA850000}"/>
    <cellStyle name="SAPBEXresItem 4 2 2" xfId="29181" xr:uid="{00000000-0005-0000-0000-0000EB850000}"/>
    <cellStyle name="SAPBEXresItem 4 2 2 2" xfId="41932" xr:uid="{00000000-0005-0000-0000-0000EC850000}"/>
    <cellStyle name="SAPBEXresItem 4 3" xfId="21898" xr:uid="{00000000-0005-0000-0000-0000ED850000}"/>
    <cellStyle name="SAPBEXresItem 4 3 2" xfId="34649" xr:uid="{00000000-0005-0000-0000-0000EE850000}"/>
    <cellStyle name="SAPBEXresItem 5" xfId="10280" xr:uid="{00000000-0005-0000-0000-0000EF850000}"/>
    <cellStyle name="SAPBEXresItem 5 2" xfId="23451" xr:uid="{00000000-0005-0000-0000-0000F0850000}"/>
    <cellStyle name="SAPBEXresItem 5 2 2" xfId="36202" xr:uid="{00000000-0005-0000-0000-0000F1850000}"/>
    <cellStyle name="SAPBEXresItem 6" xfId="21883" xr:uid="{00000000-0005-0000-0000-0000F2850000}"/>
    <cellStyle name="SAPBEXresItem 6 2" xfId="34634" xr:uid="{00000000-0005-0000-0000-0000F3850000}"/>
    <cellStyle name="SAPBEXresItem_01 - CO23" xfId="8243" xr:uid="{00000000-0005-0000-0000-0000F4850000}"/>
    <cellStyle name="SAPBEXresItemX" xfId="8244" xr:uid="{00000000-0005-0000-0000-0000F5850000}"/>
    <cellStyle name="SAPBEXresItemX 10" xfId="8245" xr:uid="{00000000-0005-0000-0000-0000F6850000}"/>
    <cellStyle name="SAPBEXresItemX 10 2" xfId="8246" xr:uid="{00000000-0005-0000-0000-0000F7850000}"/>
    <cellStyle name="SAPBEXresItemX 10 2 2" xfId="8247" xr:uid="{00000000-0005-0000-0000-0000F8850000}"/>
    <cellStyle name="SAPBEXresItemX 10 2 2 2" xfId="8248" xr:uid="{00000000-0005-0000-0000-0000F9850000}"/>
    <cellStyle name="SAPBEXresItemX 10 2 2 2 2" xfId="16015" xr:uid="{00000000-0005-0000-0000-0000FA850000}"/>
    <cellStyle name="SAPBEXresItemX 10 2 2 2 2 2" xfId="29186" xr:uid="{00000000-0005-0000-0000-0000FB850000}"/>
    <cellStyle name="SAPBEXresItemX 10 2 2 2 2 2 2" xfId="41937" xr:uid="{00000000-0005-0000-0000-0000FC850000}"/>
    <cellStyle name="SAPBEXresItemX 10 2 2 2 3" xfId="21903" xr:uid="{00000000-0005-0000-0000-0000FD850000}"/>
    <cellStyle name="SAPBEXresItemX 10 2 2 2 3 2" xfId="34654" xr:uid="{00000000-0005-0000-0000-0000FE850000}"/>
    <cellStyle name="SAPBEXresItemX 10 2 2 3" xfId="16014" xr:uid="{00000000-0005-0000-0000-0000FF850000}"/>
    <cellStyle name="SAPBEXresItemX 10 2 2 3 2" xfId="29185" xr:uid="{00000000-0005-0000-0000-000000860000}"/>
    <cellStyle name="SAPBEXresItemX 10 2 2 3 2 2" xfId="41936" xr:uid="{00000000-0005-0000-0000-000001860000}"/>
    <cellStyle name="SAPBEXresItemX 10 2 2 4" xfId="21902" xr:uid="{00000000-0005-0000-0000-000002860000}"/>
    <cellStyle name="SAPBEXresItemX 10 2 2 4 2" xfId="34653" xr:uid="{00000000-0005-0000-0000-000003860000}"/>
    <cellStyle name="SAPBEXresItemX 10 2 3" xfId="8249" xr:uid="{00000000-0005-0000-0000-000004860000}"/>
    <cellStyle name="SAPBEXresItemX 10 2 3 2" xfId="16016" xr:uid="{00000000-0005-0000-0000-000005860000}"/>
    <cellStyle name="SAPBEXresItemX 10 2 3 2 2" xfId="29187" xr:uid="{00000000-0005-0000-0000-000006860000}"/>
    <cellStyle name="SAPBEXresItemX 10 2 3 2 2 2" xfId="41938" xr:uid="{00000000-0005-0000-0000-000007860000}"/>
    <cellStyle name="SAPBEXresItemX 10 2 3 3" xfId="21904" xr:uid="{00000000-0005-0000-0000-000008860000}"/>
    <cellStyle name="SAPBEXresItemX 10 2 3 3 2" xfId="34655" xr:uid="{00000000-0005-0000-0000-000009860000}"/>
    <cellStyle name="SAPBEXresItemX 10 2 4" xfId="16013" xr:uid="{00000000-0005-0000-0000-00000A860000}"/>
    <cellStyle name="SAPBEXresItemX 10 2 4 2" xfId="29184" xr:uid="{00000000-0005-0000-0000-00000B860000}"/>
    <cellStyle name="SAPBEXresItemX 10 2 4 2 2" xfId="41935" xr:uid="{00000000-0005-0000-0000-00000C860000}"/>
    <cellStyle name="SAPBEXresItemX 10 2 5" xfId="21901" xr:uid="{00000000-0005-0000-0000-00000D860000}"/>
    <cellStyle name="SAPBEXresItemX 10 2 5 2" xfId="34652" xr:uid="{00000000-0005-0000-0000-00000E860000}"/>
    <cellStyle name="SAPBEXresItemX 10 3" xfId="8250" xr:uid="{00000000-0005-0000-0000-00000F860000}"/>
    <cellStyle name="SAPBEXresItemX 10 3 2" xfId="16017" xr:uid="{00000000-0005-0000-0000-000010860000}"/>
    <cellStyle name="SAPBEXresItemX 10 3 2 2" xfId="29188" xr:uid="{00000000-0005-0000-0000-000011860000}"/>
    <cellStyle name="SAPBEXresItemX 10 3 2 2 2" xfId="41939" xr:uid="{00000000-0005-0000-0000-000012860000}"/>
    <cellStyle name="SAPBEXresItemX 10 3 3" xfId="21905" xr:uid="{00000000-0005-0000-0000-000013860000}"/>
    <cellStyle name="SAPBEXresItemX 10 3 3 2" xfId="34656" xr:uid="{00000000-0005-0000-0000-000014860000}"/>
    <cellStyle name="SAPBEXresItemX 10 4" xfId="16012" xr:uid="{00000000-0005-0000-0000-000015860000}"/>
    <cellStyle name="SAPBEXresItemX 10 4 2" xfId="29183" xr:uid="{00000000-0005-0000-0000-000016860000}"/>
    <cellStyle name="SAPBEXresItemX 10 4 2 2" xfId="41934" xr:uid="{00000000-0005-0000-0000-000017860000}"/>
    <cellStyle name="SAPBEXresItemX 10 5" xfId="21900" xr:uid="{00000000-0005-0000-0000-000018860000}"/>
    <cellStyle name="SAPBEXresItemX 10 5 2" xfId="34651" xr:uid="{00000000-0005-0000-0000-000019860000}"/>
    <cellStyle name="SAPBEXresItemX 11" xfId="8251" xr:uid="{00000000-0005-0000-0000-00001A860000}"/>
    <cellStyle name="SAPBEXresItemX 11 2" xfId="8252" xr:uid="{00000000-0005-0000-0000-00001B860000}"/>
    <cellStyle name="SAPBEXresItemX 11 2 2" xfId="8253" xr:uid="{00000000-0005-0000-0000-00001C860000}"/>
    <cellStyle name="SAPBEXresItemX 11 2 2 2" xfId="8254" xr:uid="{00000000-0005-0000-0000-00001D860000}"/>
    <cellStyle name="SAPBEXresItemX 11 2 2 2 2" xfId="16021" xr:uid="{00000000-0005-0000-0000-00001E860000}"/>
    <cellStyle name="SAPBEXresItemX 11 2 2 2 2 2" xfId="29192" xr:uid="{00000000-0005-0000-0000-00001F860000}"/>
    <cellStyle name="SAPBEXresItemX 11 2 2 2 2 2 2" xfId="41943" xr:uid="{00000000-0005-0000-0000-000020860000}"/>
    <cellStyle name="SAPBEXresItemX 11 2 2 2 3" xfId="21909" xr:uid="{00000000-0005-0000-0000-000021860000}"/>
    <cellStyle name="SAPBEXresItemX 11 2 2 2 3 2" xfId="34660" xr:uid="{00000000-0005-0000-0000-000022860000}"/>
    <cellStyle name="SAPBEXresItemX 11 2 2 3" xfId="16020" xr:uid="{00000000-0005-0000-0000-000023860000}"/>
    <cellStyle name="SAPBEXresItemX 11 2 2 3 2" xfId="29191" xr:uid="{00000000-0005-0000-0000-000024860000}"/>
    <cellStyle name="SAPBEXresItemX 11 2 2 3 2 2" xfId="41942" xr:uid="{00000000-0005-0000-0000-000025860000}"/>
    <cellStyle name="SAPBEXresItemX 11 2 2 4" xfId="21908" xr:uid="{00000000-0005-0000-0000-000026860000}"/>
    <cellStyle name="SAPBEXresItemX 11 2 2 4 2" xfId="34659" xr:uid="{00000000-0005-0000-0000-000027860000}"/>
    <cellStyle name="SAPBEXresItemX 11 2 3" xfId="8255" xr:uid="{00000000-0005-0000-0000-000028860000}"/>
    <cellStyle name="SAPBEXresItemX 11 2 3 2" xfId="16022" xr:uid="{00000000-0005-0000-0000-000029860000}"/>
    <cellStyle name="SAPBEXresItemX 11 2 3 2 2" xfId="29193" xr:uid="{00000000-0005-0000-0000-00002A860000}"/>
    <cellStyle name="SAPBEXresItemX 11 2 3 2 2 2" xfId="41944" xr:uid="{00000000-0005-0000-0000-00002B860000}"/>
    <cellStyle name="SAPBEXresItemX 11 2 3 3" xfId="21910" xr:uid="{00000000-0005-0000-0000-00002C860000}"/>
    <cellStyle name="SAPBEXresItemX 11 2 3 3 2" xfId="34661" xr:uid="{00000000-0005-0000-0000-00002D860000}"/>
    <cellStyle name="SAPBEXresItemX 11 2 4" xfId="16019" xr:uid="{00000000-0005-0000-0000-00002E860000}"/>
    <cellStyle name="SAPBEXresItemX 11 2 4 2" xfId="29190" xr:uid="{00000000-0005-0000-0000-00002F860000}"/>
    <cellStyle name="SAPBEXresItemX 11 2 4 2 2" xfId="41941" xr:uid="{00000000-0005-0000-0000-000030860000}"/>
    <cellStyle name="SAPBEXresItemX 11 2 5" xfId="21907" xr:uid="{00000000-0005-0000-0000-000031860000}"/>
    <cellStyle name="SAPBEXresItemX 11 2 5 2" xfId="34658" xr:uid="{00000000-0005-0000-0000-000032860000}"/>
    <cellStyle name="SAPBEXresItemX 11 3" xfId="8256" xr:uid="{00000000-0005-0000-0000-000033860000}"/>
    <cellStyle name="SAPBEXresItemX 11 3 2" xfId="16023" xr:uid="{00000000-0005-0000-0000-000034860000}"/>
    <cellStyle name="SAPBEXresItemX 11 3 2 2" xfId="29194" xr:uid="{00000000-0005-0000-0000-000035860000}"/>
    <cellStyle name="SAPBEXresItemX 11 3 2 2 2" xfId="41945" xr:uid="{00000000-0005-0000-0000-000036860000}"/>
    <cellStyle name="SAPBEXresItemX 11 3 3" xfId="21911" xr:uid="{00000000-0005-0000-0000-000037860000}"/>
    <cellStyle name="SAPBEXresItemX 11 3 3 2" xfId="34662" xr:uid="{00000000-0005-0000-0000-000038860000}"/>
    <cellStyle name="SAPBEXresItemX 11 4" xfId="16018" xr:uid="{00000000-0005-0000-0000-000039860000}"/>
    <cellStyle name="SAPBEXresItemX 11 4 2" xfId="29189" xr:uid="{00000000-0005-0000-0000-00003A860000}"/>
    <cellStyle name="SAPBEXresItemX 11 4 2 2" xfId="41940" xr:uid="{00000000-0005-0000-0000-00003B860000}"/>
    <cellStyle name="SAPBEXresItemX 11 5" xfId="21906" xr:uid="{00000000-0005-0000-0000-00003C860000}"/>
    <cellStyle name="SAPBEXresItemX 11 5 2" xfId="34657" xr:uid="{00000000-0005-0000-0000-00003D860000}"/>
    <cellStyle name="SAPBEXresItemX 12" xfId="8257" xr:uid="{00000000-0005-0000-0000-00003E860000}"/>
    <cellStyle name="SAPBEXresItemX 12 2" xfId="8258" xr:uid="{00000000-0005-0000-0000-00003F860000}"/>
    <cellStyle name="SAPBEXresItemX 12 2 2" xfId="8259" xr:uid="{00000000-0005-0000-0000-000040860000}"/>
    <cellStyle name="SAPBEXresItemX 12 2 2 2" xfId="8260" xr:uid="{00000000-0005-0000-0000-000041860000}"/>
    <cellStyle name="SAPBEXresItemX 12 2 2 2 2" xfId="16027" xr:uid="{00000000-0005-0000-0000-000042860000}"/>
    <cellStyle name="SAPBEXresItemX 12 2 2 2 2 2" xfId="29198" xr:uid="{00000000-0005-0000-0000-000043860000}"/>
    <cellStyle name="SAPBEXresItemX 12 2 2 2 2 2 2" xfId="41949" xr:uid="{00000000-0005-0000-0000-000044860000}"/>
    <cellStyle name="SAPBEXresItemX 12 2 2 2 3" xfId="21915" xr:uid="{00000000-0005-0000-0000-000045860000}"/>
    <cellStyle name="SAPBEXresItemX 12 2 2 2 3 2" xfId="34666" xr:uid="{00000000-0005-0000-0000-000046860000}"/>
    <cellStyle name="SAPBEXresItemX 12 2 2 3" xfId="16026" xr:uid="{00000000-0005-0000-0000-000047860000}"/>
    <cellStyle name="SAPBEXresItemX 12 2 2 3 2" xfId="29197" xr:uid="{00000000-0005-0000-0000-000048860000}"/>
    <cellStyle name="SAPBEXresItemX 12 2 2 3 2 2" xfId="41948" xr:uid="{00000000-0005-0000-0000-000049860000}"/>
    <cellStyle name="SAPBEXresItemX 12 2 2 4" xfId="21914" xr:uid="{00000000-0005-0000-0000-00004A860000}"/>
    <cellStyle name="SAPBEXresItemX 12 2 2 4 2" xfId="34665" xr:uid="{00000000-0005-0000-0000-00004B860000}"/>
    <cellStyle name="SAPBEXresItemX 12 2 3" xfId="8261" xr:uid="{00000000-0005-0000-0000-00004C860000}"/>
    <cellStyle name="SAPBEXresItemX 12 2 3 2" xfId="16028" xr:uid="{00000000-0005-0000-0000-00004D860000}"/>
    <cellStyle name="SAPBEXresItemX 12 2 3 2 2" xfId="29199" xr:uid="{00000000-0005-0000-0000-00004E860000}"/>
    <cellStyle name="SAPBEXresItemX 12 2 3 2 2 2" xfId="41950" xr:uid="{00000000-0005-0000-0000-00004F860000}"/>
    <cellStyle name="SAPBEXresItemX 12 2 3 3" xfId="21916" xr:uid="{00000000-0005-0000-0000-000050860000}"/>
    <cellStyle name="SAPBEXresItemX 12 2 3 3 2" xfId="34667" xr:uid="{00000000-0005-0000-0000-000051860000}"/>
    <cellStyle name="SAPBEXresItemX 12 2 4" xfId="16025" xr:uid="{00000000-0005-0000-0000-000052860000}"/>
    <cellStyle name="SAPBEXresItemX 12 2 4 2" xfId="29196" xr:uid="{00000000-0005-0000-0000-000053860000}"/>
    <cellStyle name="SAPBEXresItemX 12 2 4 2 2" xfId="41947" xr:uid="{00000000-0005-0000-0000-000054860000}"/>
    <cellStyle name="SAPBEXresItemX 12 2 5" xfId="21913" xr:uid="{00000000-0005-0000-0000-000055860000}"/>
    <cellStyle name="SAPBEXresItemX 12 2 5 2" xfId="34664" xr:uid="{00000000-0005-0000-0000-000056860000}"/>
    <cellStyle name="SAPBEXresItemX 12 3" xfId="8262" xr:uid="{00000000-0005-0000-0000-000057860000}"/>
    <cellStyle name="SAPBEXresItemX 12 3 2" xfId="16029" xr:uid="{00000000-0005-0000-0000-000058860000}"/>
    <cellStyle name="SAPBEXresItemX 12 3 2 2" xfId="29200" xr:uid="{00000000-0005-0000-0000-000059860000}"/>
    <cellStyle name="SAPBEXresItemX 12 3 2 2 2" xfId="41951" xr:uid="{00000000-0005-0000-0000-00005A860000}"/>
    <cellStyle name="SAPBEXresItemX 12 3 3" xfId="21917" xr:uid="{00000000-0005-0000-0000-00005B860000}"/>
    <cellStyle name="SAPBEXresItemX 12 3 3 2" xfId="34668" xr:uid="{00000000-0005-0000-0000-00005C860000}"/>
    <cellStyle name="SAPBEXresItemX 12 4" xfId="16024" xr:uid="{00000000-0005-0000-0000-00005D860000}"/>
    <cellStyle name="SAPBEXresItemX 12 4 2" xfId="29195" xr:uid="{00000000-0005-0000-0000-00005E860000}"/>
    <cellStyle name="SAPBEXresItemX 12 4 2 2" xfId="41946" xr:uid="{00000000-0005-0000-0000-00005F860000}"/>
    <cellStyle name="SAPBEXresItemX 12 5" xfId="21912" xr:uid="{00000000-0005-0000-0000-000060860000}"/>
    <cellStyle name="SAPBEXresItemX 12 5 2" xfId="34663" xr:uid="{00000000-0005-0000-0000-000061860000}"/>
    <cellStyle name="SAPBEXresItemX 13" xfId="8263" xr:uid="{00000000-0005-0000-0000-000062860000}"/>
    <cellStyle name="SAPBEXresItemX 13 2" xfId="8264" xr:uid="{00000000-0005-0000-0000-000063860000}"/>
    <cellStyle name="SAPBEXresItemX 13 2 2" xfId="8265" xr:uid="{00000000-0005-0000-0000-000064860000}"/>
    <cellStyle name="SAPBEXresItemX 13 2 2 2" xfId="8266" xr:uid="{00000000-0005-0000-0000-000065860000}"/>
    <cellStyle name="SAPBEXresItemX 13 2 2 2 2" xfId="16033" xr:uid="{00000000-0005-0000-0000-000066860000}"/>
    <cellStyle name="SAPBEXresItemX 13 2 2 2 2 2" xfId="29204" xr:uid="{00000000-0005-0000-0000-000067860000}"/>
    <cellStyle name="SAPBEXresItemX 13 2 2 2 2 2 2" xfId="41955" xr:uid="{00000000-0005-0000-0000-000068860000}"/>
    <cellStyle name="SAPBEXresItemX 13 2 2 2 3" xfId="21921" xr:uid="{00000000-0005-0000-0000-000069860000}"/>
    <cellStyle name="SAPBEXresItemX 13 2 2 2 3 2" xfId="34672" xr:uid="{00000000-0005-0000-0000-00006A860000}"/>
    <cellStyle name="SAPBEXresItemX 13 2 2 3" xfId="16032" xr:uid="{00000000-0005-0000-0000-00006B860000}"/>
    <cellStyle name="SAPBEXresItemX 13 2 2 3 2" xfId="29203" xr:uid="{00000000-0005-0000-0000-00006C860000}"/>
    <cellStyle name="SAPBEXresItemX 13 2 2 3 2 2" xfId="41954" xr:uid="{00000000-0005-0000-0000-00006D860000}"/>
    <cellStyle name="SAPBEXresItemX 13 2 2 4" xfId="21920" xr:uid="{00000000-0005-0000-0000-00006E860000}"/>
    <cellStyle name="SAPBEXresItemX 13 2 2 4 2" xfId="34671" xr:uid="{00000000-0005-0000-0000-00006F860000}"/>
    <cellStyle name="SAPBEXresItemX 13 2 3" xfId="8267" xr:uid="{00000000-0005-0000-0000-000070860000}"/>
    <cellStyle name="SAPBEXresItemX 13 2 3 2" xfId="16034" xr:uid="{00000000-0005-0000-0000-000071860000}"/>
    <cellStyle name="SAPBEXresItemX 13 2 3 2 2" xfId="29205" xr:uid="{00000000-0005-0000-0000-000072860000}"/>
    <cellStyle name="SAPBEXresItemX 13 2 3 2 2 2" xfId="41956" xr:uid="{00000000-0005-0000-0000-000073860000}"/>
    <cellStyle name="SAPBEXresItemX 13 2 3 3" xfId="21922" xr:uid="{00000000-0005-0000-0000-000074860000}"/>
    <cellStyle name="SAPBEXresItemX 13 2 3 3 2" xfId="34673" xr:uid="{00000000-0005-0000-0000-000075860000}"/>
    <cellStyle name="SAPBEXresItemX 13 2 4" xfId="16031" xr:uid="{00000000-0005-0000-0000-000076860000}"/>
    <cellStyle name="SAPBEXresItemX 13 2 4 2" xfId="29202" xr:uid="{00000000-0005-0000-0000-000077860000}"/>
    <cellStyle name="SAPBEXresItemX 13 2 4 2 2" xfId="41953" xr:uid="{00000000-0005-0000-0000-000078860000}"/>
    <cellStyle name="SAPBEXresItemX 13 2 5" xfId="21919" xr:uid="{00000000-0005-0000-0000-000079860000}"/>
    <cellStyle name="SAPBEXresItemX 13 2 5 2" xfId="34670" xr:uid="{00000000-0005-0000-0000-00007A860000}"/>
    <cellStyle name="SAPBEXresItemX 13 3" xfId="8268" xr:uid="{00000000-0005-0000-0000-00007B860000}"/>
    <cellStyle name="SAPBEXresItemX 13 3 2" xfId="16035" xr:uid="{00000000-0005-0000-0000-00007C860000}"/>
    <cellStyle name="SAPBEXresItemX 13 3 2 2" xfId="29206" xr:uid="{00000000-0005-0000-0000-00007D860000}"/>
    <cellStyle name="SAPBEXresItemX 13 3 2 2 2" xfId="41957" xr:uid="{00000000-0005-0000-0000-00007E860000}"/>
    <cellStyle name="SAPBEXresItemX 13 3 3" xfId="21923" xr:uid="{00000000-0005-0000-0000-00007F860000}"/>
    <cellStyle name="SAPBEXresItemX 13 3 3 2" xfId="34674" xr:uid="{00000000-0005-0000-0000-000080860000}"/>
    <cellStyle name="SAPBEXresItemX 13 4" xfId="16030" xr:uid="{00000000-0005-0000-0000-000081860000}"/>
    <cellStyle name="SAPBEXresItemX 13 4 2" xfId="29201" xr:uid="{00000000-0005-0000-0000-000082860000}"/>
    <cellStyle name="SAPBEXresItemX 13 4 2 2" xfId="41952" xr:uid="{00000000-0005-0000-0000-000083860000}"/>
    <cellStyle name="SAPBEXresItemX 13 5" xfId="21918" xr:uid="{00000000-0005-0000-0000-000084860000}"/>
    <cellStyle name="SAPBEXresItemX 13 5 2" xfId="34669" xr:uid="{00000000-0005-0000-0000-000085860000}"/>
    <cellStyle name="SAPBEXresItemX 14" xfId="8269" xr:uid="{00000000-0005-0000-0000-000086860000}"/>
    <cellStyle name="SAPBEXresItemX 14 2" xfId="8270" xr:uid="{00000000-0005-0000-0000-000087860000}"/>
    <cellStyle name="SAPBEXresItemX 14 2 2" xfId="8271" xr:uid="{00000000-0005-0000-0000-000088860000}"/>
    <cellStyle name="SAPBEXresItemX 14 2 2 2" xfId="8272" xr:uid="{00000000-0005-0000-0000-000089860000}"/>
    <cellStyle name="SAPBEXresItemX 14 2 2 2 2" xfId="16039" xr:uid="{00000000-0005-0000-0000-00008A860000}"/>
    <cellStyle name="SAPBEXresItemX 14 2 2 2 2 2" xfId="29210" xr:uid="{00000000-0005-0000-0000-00008B860000}"/>
    <cellStyle name="SAPBEXresItemX 14 2 2 2 2 2 2" xfId="41961" xr:uid="{00000000-0005-0000-0000-00008C860000}"/>
    <cellStyle name="SAPBEXresItemX 14 2 2 2 3" xfId="21927" xr:uid="{00000000-0005-0000-0000-00008D860000}"/>
    <cellStyle name="SAPBEXresItemX 14 2 2 2 3 2" xfId="34678" xr:uid="{00000000-0005-0000-0000-00008E860000}"/>
    <cellStyle name="SAPBEXresItemX 14 2 2 3" xfId="16038" xr:uid="{00000000-0005-0000-0000-00008F860000}"/>
    <cellStyle name="SAPBEXresItemX 14 2 2 3 2" xfId="29209" xr:uid="{00000000-0005-0000-0000-000090860000}"/>
    <cellStyle name="SAPBEXresItemX 14 2 2 3 2 2" xfId="41960" xr:uid="{00000000-0005-0000-0000-000091860000}"/>
    <cellStyle name="SAPBEXresItemX 14 2 2 4" xfId="21926" xr:uid="{00000000-0005-0000-0000-000092860000}"/>
    <cellStyle name="SAPBEXresItemX 14 2 2 4 2" xfId="34677" xr:uid="{00000000-0005-0000-0000-000093860000}"/>
    <cellStyle name="SAPBEXresItemX 14 2 3" xfId="8273" xr:uid="{00000000-0005-0000-0000-000094860000}"/>
    <cellStyle name="SAPBEXresItemX 14 2 3 2" xfId="16040" xr:uid="{00000000-0005-0000-0000-000095860000}"/>
    <cellStyle name="SAPBEXresItemX 14 2 3 2 2" xfId="29211" xr:uid="{00000000-0005-0000-0000-000096860000}"/>
    <cellStyle name="SAPBEXresItemX 14 2 3 2 2 2" xfId="41962" xr:uid="{00000000-0005-0000-0000-000097860000}"/>
    <cellStyle name="SAPBEXresItemX 14 2 3 3" xfId="21928" xr:uid="{00000000-0005-0000-0000-000098860000}"/>
    <cellStyle name="SAPBEXresItemX 14 2 3 3 2" xfId="34679" xr:uid="{00000000-0005-0000-0000-000099860000}"/>
    <cellStyle name="SAPBEXresItemX 14 2 4" xfId="16037" xr:uid="{00000000-0005-0000-0000-00009A860000}"/>
    <cellStyle name="SAPBEXresItemX 14 2 4 2" xfId="29208" xr:uid="{00000000-0005-0000-0000-00009B860000}"/>
    <cellStyle name="SAPBEXresItemX 14 2 4 2 2" xfId="41959" xr:uid="{00000000-0005-0000-0000-00009C860000}"/>
    <cellStyle name="SAPBEXresItemX 14 2 5" xfId="21925" xr:uid="{00000000-0005-0000-0000-00009D860000}"/>
    <cellStyle name="SAPBEXresItemX 14 2 5 2" xfId="34676" xr:uid="{00000000-0005-0000-0000-00009E860000}"/>
    <cellStyle name="SAPBEXresItemX 14 3" xfId="8274" xr:uid="{00000000-0005-0000-0000-00009F860000}"/>
    <cellStyle name="SAPBEXresItemX 14 3 2" xfId="16041" xr:uid="{00000000-0005-0000-0000-0000A0860000}"/>
    <cellStyle name="SAPBEXresItemX 14 3 2 2" xfId="29212" xr:uid="{00000000-0005-0000-0000-0000A1860000}"/>
    <cellStyle name="SAPBEXresItemX 14 3 2 2 2" xfId="41963" xr:uid="{00000000-0005-0000-0000-0000A2860000}"/>
    <cellStyle name="SAPBEXresItemX 14 3 3" xfId="21929" xr:uid="{00000000-0005-0000-0000-0000A3860000}"/>
    <cellStyle name="SAPBEXresItemX 14 3 3 2" xfId="34680" xr:uid="{00000000-0005-0000-0000-0000A4860000}"/>
    <cellStyle name="SAPBEXresItemX 14 4" xfId="16036" xr:uid="{00000000-0005-0000-0000-0000A5860000}"/>
    <cellStyle name="SAPBEXresItemX 14 4 2" xfId="29207" xr:uid="{00000000-0005-0000-0000-0000A6860000}"/>
    <cellStyle name="SAPBEXresItemX 14 4 2 2" xfId="41958" xr:uid="{00000000-0005-0000-0000-0000A7860000}"/>
    <cellStyle name="SAPBEXresItemX 14 5" xfId="21924" xr:uid="{00000000-0005-0000-0000-0000A8860000}"/>
    <cellStyle name="SAPBEXresItemX 14 5 2" xfId="34675" xr:uid="{00000000-0005-0000-0000-0000A9860000}"/>
    <cellStyle name="SAPBEXresItemX 15" xfId="8275" xr:uid="{00000000-0005-0000-0000-0000AA860000}"/>
    <cellStyle name="SAPBEXresItemX 15 2" xfId="8276" xr:uid="{00000000-0005-0000-0000-0000AB860000}"/>
    <cellStyle name="SAPBEXresItemX 15 2 2" xfId="8277" xr:uid="{00000000-0005-0000-0000-0000AC860000}"/>
    <cellStyle name="SAPBEXresItemX 15 2 2 2" xfId="8278" xr:uid="{00000000-0005-0000-0000-0000AD860000}"/>
    <cellStyle name="SAPBEXresItemX 15 2 2 2 2" xfId="16045" xr:uid="{00000000-0005-0000-0000-0000AE860000}"/>
    <cellStyle name="SAPBEXresItemX 15 2 2 2 2 2" xfId="29216" xr:uid="{00000000-0005-0000-0000-0000AF860000}"/>
    <cellStyle name="SAPBEXresItemX 15 2 2 2 2 2 2" xfId="41967" xr:uid="{00000000-0005-0000-0000-0000B0860000}"/>
    <cellStyle name="SAPBEXresItemX 15 2 2 2 3" xfId="21933" xr:uid="{00000000-0005-0000-0000-0000B1860000}"/>
    <cellStyle name="SAPBEXresItemX 15 2 2 2 3 2" xfId="34684" xr:uid="{00000000-0005-0000-0000-0000B2860000}"/>
    <cellStyle name="SAPBEXresItemX 15 2 2 3" xfId="16044" xr:uid="{00000000-0005-0000-0000-0000B3860000}"/>
    <cellStyle name="SAPBEXresItemX 15 2 2 3 2" xfId="29215" xr:uid="{00000000-0005-0000-0000-0000B4860000}"/>
    <cellStyle name="SAPBEXresItemX 15 2 2 3 2 2" xfId="41966" xr:uid="{00000000-0005-0000-0000-0000B5860000}"/>
    <cellStyle name="SAPBEXresItemX 15 2 2 4" xfId="21932" xr:uid="{00000000-0005-0000-0000-0000B6860000}"/>
    <cellStyle name="SAPBEXresItemX 15 2 2 4 2" xfId="34683" xr:uid="{00000000-0005-0000-0000-0000B7860000}"/>
    <cellStyle name="SAPBEXresItemX 15 2 3" xfId="8279" xr:uid="{00000000-0005-0000-0000-0000B8860000}"/>
    <cellStyle name="SAPBEXresItemX 15 2 3 2" xfId="16046" xr:uid="{00000000-0005-0000-0000-0000B9860000}"/>
    <cellStyle name="SAPBEXresItemX 15 2 3 2 2" xfId="29217" xr:uid="{00000000-0005-0000-0000-0000BA860000}"/>
    <cellStyle name="SAPBEXresItemX 15 2 3 2 2 2" xfId="41968" xr:uid="{00000000-0005-0000-0000-0000BB860000}"/>
    <cellStyle name="SAPBEXresItemX 15 2 3 3" xfId="21934" xr:uid="{00000000-0005-0000-0000-0000BC860000}"/>
    <cellStyle name="SAPBEXresItemX 15 2 3 3 2" xfId="34685" xr:uid="{00000000-0005-0000-0000-0000BD860000}"/>
    <cellStyle name="SAPBEXresItemX 15 2 4" xfId="16043" xr:uid="{00000000-0005-0000-0000-0000BE860000}"/>
    <cellStyle name="SAPBEXresItemX 15 2 4 2" xfId="29214" xr:uid="{00000000-0005-0000-0000-0000BF860000}"/>
    <cellStyle name="SAPBEXresItemX 15 2 4 2 2" xfId="41965" xr:uid="{00000000-0005-0000-0000-0000C0860000}"/>
    <cellStyle name="SAPBEXresItemX 15 2 5" xfId="21931" xr:uid="{00000000-0005-0000-0000-0000C1860000}"/>
    <cellStyle name="SAPBEXresItemX 15 2 5 2" xfId="34682" xr:uid="{00000000-0005-0000-0000-0000C2860000}"/>
    <cellStyle name="SAPBEXresItemX 15 3" xfId="8280" xr:uid="{00000000-0005-0000-0000-0000C3860000}"/>
    <cellStyle name="SAPBEXresItemX 15 3 2" xfId="16047" xr:uid="{00000000-0005-0000-0000-0000C4860000}"/>
    <cellStyle name="SAPBEXresItemX 15 3 2 2" xfId="29218" xr:uid="{00000000-0005-0000-0000-0000C5860000}"/>
    <cellStyle name="SAPBEXresItemX 15 3 2 2 2" xfId="41969" xr:uid="{00000000-0005-0000-0000-0000C6860000}"/>
    <cellStyle name="SAPBEXresItemX 15 3 3" xfId="21935" xr:uid="{00000000-0005-0000-0000-0000C7860000}"/>
    <cellStyle name="SAPBEXresItemX 15 3 3 2" xfId="34686" xr:uid="{00000000-0005-0000-0000-0000C8860000}"/>
    <cellStyle name="SAPBEXresItemX 15 4" xfId="16042" xr:uid="{00000000-0005-0000-0000-0000C9860000}"/>
    <cellStyle name="SAPBEXresItemX 15 4 2" xfId="29213" xr:uid="{00000000-0005-0000-0000-0000CA860000}"/>
    <cellStyle name="SAPBEXresItemX 15 4 2 2" xfId="41964" xr:uid="{00000000-0005-0000-0000-0000CB860000}"/>
    <cellStyle name="SAPBEXresItemX 15 5" xfId="21930" xr:uid="{00000000-0005-0000-0000-0000CC860000}"/>
    <cellStyle name="SAPBEXresItemX 15 5 2" xfId="34681" xr:uid="{00000000-0005-0000-0000-0000CD860000}"/>
    <cellStyle name="SAPBEXresItemX 16" xfId="8281" xr:uid="{00000000-0005-0000-0000-0000CE860000}"/>
    <cellStyle name="SAPBEXresItemX 16 2" xfId="8282" xr:uid="{00000000-0005-0000-0000-0000CF860000}"/>
    <cellStyle name="SAPBEXresItemX 16 2 2" xfId="8283" xr:uid="{00000000-0005-0000-0000-0000D0860000}"/>
    <cellStyle name="SAPBEXresItemX 16 2 2 2" xfId="8284" xr:uid="{00000000-0005-0000-0000-0000D1860000}"/>
    <cellStyle name="SAPBEXresItemX 16 2 2 2 2" xfId="16051" xr:uid="{00000000-0005-0000-0000-0000D2860000}"/>
    <cellStyle name="SAPBEXresItemX 16 2 2 2 2 2" xfId="29222" xr:uid="{00000000-0005-0000-0000-0000D3860000}"/>
    <cellStyle name="SAPBEXresItemX 16 2 2 2 2 2 2" xfId="41973" xr:uid="{00000000-0005-0000-0000-0000D4860000}"/>
    <cellStyle name="SAPBEXresItemX 16 2 2 2 3" xfId="21939" xr:uid="{00000000-0005-0000-0000-0000D5860000}"/>
    <cellStyle name="SAPBEXresItemX 16 2 2 2 3 2" xfId="34690" xr:uid="{00000000-0005-0000-0000-0000D6860000}"/>
    <cellStyle name="SAPBEXresItemX 16 2 2 3" xfId="16050" xr:uid="{00000000-0005-0000-0000-0000D7860000}"/>
    <cellStyle name="SAPBEXresItemX 16 2 2 3 2" xfId="29221" xr:uid="{00000000-0005-0000-0000-0000D8860000}"/>
    <cellStyle name="SAPBEXresItemX 16 2 2 3 2 2" xfId="41972" xr:uid="{00000000-0005-0000-0000-0000D9860000}"/>
    <cellStyle name="SAPBEXresItemX 16 2 2 4" xfId="21938" xr:uid="{00000000-0005-0000-0000-0000DA860000}"/>
    <cellStyle name="SAPBEXresItemX 16 2 2 4 2" xfId="34689" xr:uid="{00000000-0005-0000-0000-0000DB860000}"/>
    <cellStyle name="SAPBEXresItemX 16 2 3" xfId="8285" xr:uid="{00000000-0005-0000-0000-0000DC860000}"/>
    <cellStyle name="SAPBEXresItemX 16 2 3 2" xfId="16052" xr:uid="{00000000-0005-0000-0000-0000DD860000}"/>
    <cellStyle name="SAPBEXresItemX 16 2 3 2 2" xfId="29223" xr:uid="{00000000-0005-0000-0000-0000DE860000}"/>
    <cellStyle name="SAPBEXresItemX 16 2 3 2 2 2" xfId="41974" xr:uid="{00000000-0005-0000-0000-0000DF860000}"/>
    <cellStyle name="SAPBEXresItemX 16 2 3 3" xfId="21940" xr:uid="{00000000-0005-0000-0000-0000E0860000}"/>
    <cellStyle name="SAPBEXresItemX 16 2 3 3 2" xfId="34691" xr:uid="{00000000-0005-0000-0000-0000E1860000}"/>
    <cellStyle name="SAPBEXresItemX 16 2 4" xfId="16049" xr:uid="{00000000-0005-0000-0000-0000E2860000}"/>
    <cellStyle name="SAPBEXresItemX 16 2 4 2" xfId="29220" xr:uid="{00000000-0005-0000-0000-0000E3860000}"/>
    <cellStyle name="SAPBEXresItemX 16 2 4 2 2" xfId="41971" xr:uid="{00000000-0005-0000-0000-0000E4860000}"/>
    <cellStyle name="SAPBEXresItemX 16 2 5" xfId="21937" xr:uid="{00000000-0005-0000-0000-0000E5860000}"/>
    <cellStyle name="SAPBEXresItemX 16 2 5 2" xfId="34688" xr:uid="{00000000-0005-0000-0000-0000E6860000}"/>
    <cellStyle name="SAPBEXresItemX 16 3" xfId="8286" xr:uid="{00000000-0005-0000-0000-0000E7860000}"/>
    <cellStyle name="SAPBEXresItemX 16 3 2" xfId="16053" xr:uid="{00000000-0005-0000-0000-0000E8860000}"/>
    <cellStyle name="SAPBEXresItemX 16 3 2 2" xfId="29224" xr:uid="{00000000-0005-0000-0000-0000E9860000}"/>
    <cellStyle name="SAPBEXresItemX 16 3 2 2 2" xfId="41975" xr:uid="{00000000-0005-0000-0000-0000EA860000}"/>
    <cellStyle name="SAPBEXresItemX 16 3 3" xfId="21941" xr:uid="{00000000-0005-0000-0000-0000EB860000}"/>
    <cellStyle name="SAPBEXresItemX 16 3 3 2" xfId="34692" xr:uid="{00000000-0005-0000-0000-0000EC860000}"/>
    <cellStyle name="SAPBEXresItemX 16 4" xfId="16048" xr:uid="{00000000-0005-0000-0000-0000ED860000}"/>
    <cellStyle name="SAPBEXresItemX 16 4 2" xfId="29219" xr:uid="{00000000-0005-0000-0000-0000EE860000}"/>
    <cellStyle name="SAPBEXresItemX 16 4 2 2" xfId="41970" xr:uid="{00000000-0005-0000-0000-0000EF860000}"/>
    <cellStyle name="SAPBEXresItemX 16 5" xfId="21936" xr:uid="{00000000-0005-0000-0000-0000F0860000}"/>
    <cellStyle name="SAPBEXresItemX 16 5 2" xfId="34687" xr:uid="{00000000-0005-0000-0000-0000F1860000}"/>
    <cellStyle name="SAPBEXresItemX 17" xfId="8287" xr:uid="{00000000-0005-0000-0000-0000F2860000}"/>
    <cellStyle name="SAPBEXresItemX 17 2" xfId="8288" xr:uid="{00000000-0005-0000-0000-0000F3860000}"/>
    <cellStyle name="SAPBEXresItemX 17 2 2" xfId="8289" xr:uid="{00000000-0005-0000-0000-0000F4860000}"/>
    <cellStyle name="SAPBEXresItemX 17 2 2 2" xfId="8290" xr:uid="{00000000-0005-0000-0000-0000F5860000}"/>
    <cellStyle name="SAPBEXresItemX 17 2 2 2 2" xfId="16057" xr:uid="{00000000-0005-0000-0000-0000F6860000}"/>
    <cellStyle name="SAPBEXresItemX 17 2 2 2 2 2" xfId="29228" xr:uid="{00000000-0005-0000-0000-0000F7860000}"/>
    <cellStyle name="SAPBEXresItemX 17 2 2 2 2 2 2" xfId="41979" xr:uid="{00000000-0005-0000-0000-0000F8860000}"/>
    <cellStyle name="SAPBEXresItemX 17 2 2 2 3" xfId="21945" xr:uid="{00000000-0005-0000-0000-0000F9860000}"/>
    <cellStyle name="SAPBEXresItemX 17 2 2 2 3 2" xfId="34696" xr:uid="{00000000-0005-0000-0000-0000FA860000}"/>
    <cellStyle name="SAPBEXresItemX 17 2 2 3" xfId="16056" xr:uid="{00000000-0005-0000-0000-0000FB860000}"/>
    <cellStyle name="SAPBEXresItemX 17 2 2 3 2" xfId="29227" xr:uid="{00000000-0005-0000-0000-0000FC860000}"/>
    <cellStyle name="SAPBEXresItemX 17 2 2 3 2 2" xfId="41978" xr:uid="{00000000-0005-0000-0000-0000FD860000}"/>
    <cellStyle name="SAPBEXresItemX 17 2 2 4" xfId="21944" xr:uid="{00000000-0005-0000-0000-0000FE860000}"/>
    <cellStyle name="SAPBEXresItemX 17 2 2 4 2" xfId="34695" xr:uid="{00000000-0005-0000-0000-0000FF860000}"/>
    <cellStyle name="SAPBEXresItemX 17 2 3" xfId="8291" xr:uid="{00000000-0005-0000-0000-000000870000}"/>
    <cellStyle name="SAPBEXresItemX 17 2 3 2" xfId="16058" xr:uid="{00000000-0005-0000-0000-000001870000}"/>
    <cellStyle name="SAPBEXresItemX 17 2 3 2 2" xfId="29229" xr:uid="{00000000-0005-0000-0000-000002870000}"/>
    <cellStyle name="SAPBEXresItemX 17 2 3 2 2 2" xfId="41980" xr:uid="{00000000-0005-0000-0000-000003870000}"/>
    <cellStyle name="SAPBEXresItemX 17 2 3 3" xfId="21946" xr:uid="{00000000-0005-0000-0000-000004870000}"/>
    <cellStyle name="SAPBEXresItemX 17 2 3 3 2" xfId="34697" xr:uid="{00000000-0005-0000-0000-000005870000}"/>
    <cellStyle name="SAPBEXresItemX 17 2 4" xfId="16055" xr:uid="{00000000-0005-0000-0000-000006870000}"/>
    <cellStyle name="SAPBEXresItemX 17 2 4 2" xfId="29226" xr:uid="{00000000-0005-0000-0000-000007870000}"/>
    <cellStyle name="SAPBEXresItemX 17 2 4 2 2" xfId="41977" xr:uid="{00000000-0005-0000-0000-000008870000}"/>
    <cellStyle name="SAPBEXresItemX 17 2 5" xfId="21943" xr:uid="{00000000-0005-0000-0000-000009870000}"/>
    <cellStyle name="SAPBEXresItemX 17 2 5 2" xfId="34694" xr:uid="{00000000-0005-0000-0000-00000A870000}"/>
    <cellStyle name="SAPBEXresItemX 17 3" xfId="8292" xr:uid="{00000000-0005-0000-0000-00000B870000}"/>
    <cellStyle name="SAPBEXresItemX 17 3 2" xfId="16059" xr:uid="{00000000-0005-0000-0000-00000C870000}"/>
    <cellStyle name="SAPBEXresItemX 17 3 2 2" xfId="29230" xr:uid="{00000000-0005-0000-0000-00000D870000}"/>
    <cellStyle name="SAPBEXresItemX 17 3 2 2 2" xfId="41981" xr:uid="{00000000-0005-0000-0000-00000E870000}"/>
    <cellStyle name="SAPBEXresItemX 17 3 3" xfId="21947" xr:uid="{00000000-0005-0000-0000-00000F870000}"/>
    <cellStyle name="SAPBEXresItemX 17 3 3 2" xfId="34698" xr:uid="{00000000-0005-0000-0000-000010870000}"/>
    <cellStyle name="SAPBEXresItemX 17 4" xfId="16054" xr:uid="{00000000-0005-0000-0000-000011870000}"/>
    <cellStyle name="SAPBEXresItemX 17 4 2" xfId="29225" xr:uid="{00000000-0005-0000-0000-000012870000}"/>
    <cellStyle name="SAPBEXresItemX 17 4 2 2" xfId="41976" xr:uid="{00000000-0005-0000-0000-000013870000}"/>
    <cellStyle name="SAPBEXresItemX 17 5" xfId="21942" xr:uid="{00000000-0005-0000-0000-000014870000}"/>
    <cellStyle name="SAPBEXresItemX 17 5 2" xfId="34693" xr:uid="{00000000-0005-0000-0000-000015870000}"/>
    <cellStyle name="SAPBEXresItemX 18" xfId="8293" xr:uid="{00000000-0005-0000-0000-000016870000}"/>
    <cellStyle name="SAPBEXresItemX 18 2" xfId="8294" xr:uid="{00000000-0005-0000-0000-000017870000}"/>
    <cellStyle name="SAPBEXresItemX 18 2 2" xfId="8295" xr:uid="{00000000-0005-0000-0000-000018870000}"/>
    <cellStyle name="SAPBEXresItemX 18 2 2 2" xfId="8296" xr:uid="{00000000-0005-0000-0000-000019870000}"/>
    <cellStyle name="SAPBEXresItemX 18 2 2 2 2" xfId="16063" xr:uid="{00000000-0005-0000-0000-00001A870000}"/>
    <cellStyle name="SAPBEXresItemX 18 2 2 2 2 2" xfId="29234" xr:uid="{00000000-0005-0000-0000-00001B870000}"/>
    <cellStyle name="SAPBEXresItemX 18 2 2 2 2 2 2" xfId="41985" xr:uid="{00000000-0005-0000-0000-00001C870000}"/>
    <cellStyle name="SAPBEXresItemX 18 2 2 2 3" xfId="21951" xr:uid="{00000000-0005-0000-0000-00001D870000}"/>
    <cellStyle name="SAPBEXresItemX 18 2 2 2 3 2" xfId="34702" xr:uid="{00000000-0005-0000-0000-00001E870000}"/>
    <cellStyle name="SAPBEXresItemX 18 2 2 3" xfId="16062" xr:uid="{00000000-0005-0000-0000-00001F870000}"/>
    <cellStyle name="SAPBEXresItemX 18 2 2 3 2" xfId="29233" xr:uid="{00000000-0005-0000-0000-000020870000}"/>
    <cellStyle name="SAPBEXresItemX 18 2 2 3 2 2" xfId="41984" xr:uid="{00000000-0005-0000-0000-000021870000}"/>
    <cellStyle name="SAPBEXresItemX 18 2 2 4" xfId="21950" xr:uid="{00000000-0005-0000-0000-000022870000}"/>
    <cellStyle name="SAPBEXresItemX 18 2 2 4 2" xfId="34701" xr:uid="{00000000-0005-0000-0000-000023870000}"/>
    <cellStyle name="SAPBEXresItemX 18 2 3" xfId="8297" xr:uid="{00000000-0005-0000-0000-000024870000}"/>
    <cellStyle name="SAPBEXresItemX 18 2 3 2" xfId="16064" xr:uid="{00000000-0005-0000-0000-000025870000}"/>
    <cellStyle name="SAPBEXresItemX 18 2 3 2 2" xfId="29235" xr:uid="{00000000-0005-0000-0000-000026870000}"/>
    <cellStyle name="SAPBEXresItemX 18 2 3 2 2 2" xfId="41986" xr:uid="{00000000-0005-0000-0000-000027870000}"/>
    <cellStyle name="SAPBEXresItemX 18 2 3 3" xfId="21952" xr:uid="{00000000-0005-0000-0000-000028870000}"/>
    <cellStyle name="SAPBEXresItemX 18 2 3 3 2" xfId="34703" xr:uid="{00000000-0005-0000-0000-000029870000}"/>
    <cellStyle name="SAPBEXresItemX 18 2 4" xfId="16061" xr:uid="{00000000-0005-0000-0000-00002A870000}"/>
    <cellStyle name="SAPBEXresItemX 18 2 4 2" xfId="29232" xr:uid="{00000000-0005-0000-0000-00002B870000}"/>
    <cellStyle name="SAPBEXresItemX 18 2 4 2 2" xfId="41983" xr:uid="{00000000-0005-0000-0000-00002C870000}"/>
    <cellStyle name="SAPBEXresItemX 18 2 5" xfId="21949" xr:uid="{00000000-0005-0000-0000-00002D870000}"/>
    <cellStyle name="SAPBEXresItemX 18 2 5 2" xfId="34700" xr:uid="{00000000-0005-0000-0000-00002E870000}"/>
    <cellStyle name="SAPBEXresItemX 18 3" xfId="8298" xr:uid="{00000000-0005-0000-0000-00002F870000}"/>
    <cellStyle name="SAPBEXresItemX 18 3 2" xfId="16065" xr:uid="{00000000-0005-0000-0000-000030870000}"/>
    <cellStyle name="SAPBEXresItemX 18 3 2 2" xfId="29236" xr:uid="{00000000-0005-0000-0000-000031870000}"/>
    <cellStyle name="SAPBEXresItemX 18 3 2 2 2" xfId="41987" xr:uid="{00000000-0005-0000-0000-000032870000}"/>
    <cellStyle name="SAPBEXresItemX 18 3 3" xfId="21953" xr:uid="{00000000-0005-0000-0000-000033870000}"/>
    <cellStyle name="SAPBEXresItemX 18 3 3 2" xfId="34704" xr:uid="{00000000-0005-0000-0000-000034870000}"/>
    <cellStyle name="SAPBEXresItemX 18 4" xfId="16060" xr:uid="{00000000-0005-0000-0000-000035870000}"/>
    <cellStyle name="SAPBEXresItemX 18 4 2" xfId="29231" xr:uid="{00000000-0005-0000-0000-000036870000}"/>
    <cellStyle name="SAPBEXresItemX 18 4 2 2" xfId="41982" xr:uid="{00000000-0005-0000-0000-000037870000}"/>
    <cellStyle name="SAPBEXresItemX 18 5" xfId="21948" xr:uid="{00000000-0005-0000-0000-000038870000}"/>
    <cellStyle name="SAPBEXresItemX 18 5 2" xfId="34699" xr:uid="{00000000-0005-0000-0000-000039870000}"/>
    <cellStyle name="SAPBEXresItemX 19" xfId="8299" xr:uid="{00000000-0005-0000-0000-00003A870000}"/>
    <cellStyle name="SAPBEXresItemX 19 2" xfId="16066" xr:uid="{00000000-0005-0000-0000-00003B870000}"/>
    <cellStyle name="SAPBEXresItemX 19 2 2" xfId="29237" xr:uid="{00000000-0005-0000-0000-00003C870000}"/>
    <cellStyle name="SAPBEXresItemX 19 2 2 2" xfId="41988" xr:uid="{00000000-0005-0000-0000-00003D870000}"/>
    <cellStyle name="SAPBEXresItemX 19 3" xfId="21954" xr:uid="{00000000-0005-0000-0000-00003E870000}"/>
    <cellStyle name="SAPBEXresItemX 19 3 2" xfId="34705" xr:uid="{00000000-0005-0000-0000-00003F870000}"/>
    <cellStyle name="SAPBEXresItemX 2" xfId="8300" xr:uid="{00000000-0005-0000-0000-000040870000}"/>
    <cellStyle name="SAPBEXresItemX 2 2" xfId="8301" xr:uid="{00000000-0005-0000-0000-000041870000}"/>
    <cellStyle name="SAPBEXresItemX 2 2 2" xfId="8302" xr:uid="{00000000-0005-0000-0000-000042870000}"/>
    <cellStyle name="SAPBEXresItemX 2 2 2 2" xfId="8303" xr:uid="{00000000-0005-0000-0000-000043870000}"/>
    <cellStyle name="SAPBEXresItemX 2 2 2 2 2" xfId="8304" xr:uid="{00000000-0005-0000-0000-000044870000}"/>
    <cellStyle name="SAPBEXresItemX 2 2 2 2 2 2" xfId="16071" xr:uid="{00000000-0005-0000-0000-000045870000}"/>
    <cellStyle name="SAPBEXresItemX 2 2 2 2 2 2 2" xfId="29242" xr:uid="{00000000-0005-0000-0000-000046870000}"/>
    <cellStyle name="SAPBEXresItemX 2 2 2 2 2 2 2 2" xfId="41993" xr:uid="{00000000-0005-0000-0000-000047870000}"/>
    <cellStyle name="SAPBEXresItemX 2 2 2 2 2 3" xfId="21959" xr:uid="{00000000-0005-0000-0000-000048870000}"/>
    <cellStyle name="SAPBEXresItemX 2 2 2 2 2 3 2" xfId="34710" xr:uid="{00000000-0005-0000-0000-000049870000}"/>
    <cellStyle name="SAPBEXresItemX 2 2 2 2 3" xfId="16070" xr:uid="{00000000-0005-0000-0000-00004A870000}"/>
    <cellStyle name="SAPBEXresItemX 2 2 2 2 3 2" xfId="29241" xr:uid="{00000000-0005-0000-0000-00004B870000}"/>
    <cellStyle name="SAPBEXresItemX 2 2 2 2 3 2 2" xfId="41992" xr:uid="{00000000-0005-0000-0000-00004C870000}"/>
    <cellStyle name="SAPBEXresItemX 2 2 2 2 4" xfId="21958" xr:uid="{00000000-0005-0000-0000-00004D870000}"/>
    <cellStyle name="SAPBEXresItemX 2 2 2 2 4 2" xfId="34709" xr:uid="{00000000-0005-0000-0000-00004E870000}"/>
    <cellStyle name="SAPBEXresItemX 2 2 2 3" xfId="8305" xr:uid="{00000000-0005-0000-0000-00004F870000}"/>
    <cellStyle name="SAPBEXresItemX 2 2 2 3 2" xfId="16072" xr:uid="{00000000-0005-0000-0000-000050870000}"/>
    <cellStyle name="SAPBEXresItemX 2 2 2 3 2 2" xfId="29243" xr:uid="{00000000-0005-0000-0000-000051870000}"/>
    <cellStyle name="SAPBEXresItemX 2 2 2 3 2 2 2" xfId="41994" xr:uid="{00000000-0005-0000-0000-000052870000}"/>
    <cellStyle name="SAPBEXresItemX 2 2 2 3 3" xfId="21960" xr:uid="{00000000-0005-0000-0000-000053870000}"/>
    <cellStyle name="SAPBEXresItemX 2 2 2 3 3 2" xfId="34711" xr:uid="{00000000-0005-0000-0000-000054870000}"/>
    <cellStyle name="SAPBEXresItemX 2 2 2 4" xfId="16069" xr:uid="{00000000-0005-0000-0000-000055870000}"/>
    <cellStyle name="SAPBEXresItemX 2 2 2 4 2" xfId="29240" xr:uid="{00000000-0005-0000-0000-000056870000}"/>
    <cellStyle name="SAPBEXresItemX 2 2 2 4 2 2" xfId="41991" xr:uid="{00000000-0005-0000-0000-000057870000}"/>
    <cellStyle name="SAPBEXresItemX 2 2 2 5" xfId="21957" xr:uid="{00000000-0005-0000-0000-000058870000}"/>
    <cellStyle name="SAPBEXresItemX 2 2 2 5 2" xfId="34708" xr:uid="{00000000-0005-0000-0000-000059870000}"/>
    <cellStyle name="SAPBEXresItemX 2 2 3" xfId="8306" xr:uid="{00000000-0005-0000-0000-00005A870000}"/>
    <cellStyle name="SAPBEXresItemX 2 2 3 2" xfId="16073" xr:uid="{00000000-0005-0000-0000-00005B870000}"/>
    <cellStyle name="SAPBEXresItemX 2 2 3 2 2" xfId="29244" xr:uid="{00000000-0005-0000-0000-00005C870000}"/>
    <cellStyle name="SAPBEXresItemX 2 2 3 2 2 2" xfId="41995" xr:uid="{00000000-0005-0000-0000-00005D870000}"/>
    <cellStyle name="SAPBEXresItemX 2 2 3 3" xfId="21961" xr:uid="{00000000-0005-0000-0000-00005E870000}"/>
    <cellStyle name="SAPBEXresItemX 2 2 3 3 2" xfId="34712" xr:uid="{00000000-0005-0000-0000-00005F870000}"/>
    <cellStyle name="SAPBEXresItemX 2 2 4" xfId="16068" xr:uid="{00000000-0005-0000-0000-000060870000}"/>
    <cellStyle name="SAPBEXresItemX 2 2 4 2" xfId="29239" xr:uid="{00000000-0005-0000-0000-000061870000}"/>
    <cellStyle name="SAPBEXresItemX 2 2 4 2 2" xfId="41990" xr:uid="{00000000-0005-0000-0000-000062870000}"/>
    <cellStyle name="SAPBEXresItemX 2 2 5" xfId="21956" xr:uid="{00000000-0005-0000-0000-000063870000}"/>
    <cellStyle name="SAPBEXresItemX 2 2 5 2" xfId="34707" xr:uid="{00000000-0005-0000-0000-000064870000}"/>
    <cellStyle name="SAPBEXresItemX 2 3" xfId="8307" xr:uid="{00000000-0005-0000-0000-000065870000}"/>
    <cellStyle name="SAPBEXresItemX 2 3 2" xfId="8308" xr:uid="{00000000-0005-0000-0000-000066870000}"/>
    <cellStyle name="SAPBEXresItemX 2 3 2 2" xfId="16075" xr:uid="{00000000-0005-0000-0000-000067870000}"/>
    <cellStyle name="SAPBEXresItemX 2 3 2 2 2" xfId="29246" xr:uid="{00000000-0005-0000-0000-000068870000}"/>
    <cellStyle name="SAPBEXresItemX 2 3 2 2 2 2" xfId="41997" xr:uid="{00000000-0005-0000-0000-000069870000}"/>
    <cellStyle name="SAPBEXresItemX 2 3 2 3" xfId="21963" xr:uid="{00000000-0005-0000-0000-00006A870000}"/>
    <cellStyle name="SAPBEXresItemX 2 3 2 3 2" xfId="34714" xr:uid="{00000000-0005-0000-0000-00006B870000}"/>
    <cellStyle name="SAPBEXresItemX 2 3 3" xfId="16074" xr:uid="{00000000-0005-0000-0000-00006C870000}"/>
    <cellStyle name="SAPBEXresItemX 2 3 3 2" xfId="29245" xr:uid="{00000000-0005-0000-0000-00006D870000}"/>
    <cellStyle name="SAPBEXresItemX 2 3 3 2 2" xfId="41996" xr:uid="{00000000-0005-0000-0000-00006E870000}"/>
    <cellStyle name="SAPBEXresItemX 2 3 4" xfId="21962" xr:uid="{00000000-0005-0000-0000-00006F870000}"/>
    <cellStyle name="SAPBEXresItemX 2 3 4 2" xfId="34713" xr:uid="{00000000-0005-0000-0000-000070870000}"/>
    <cellStyle name="SAPBEXresItemX 2 4" xfId="16067" xr:uid="{00000000-0005-0000-0000-000071870000}"/>
    <cellStyle name="SAPBEXresItemX 2 4 2" xfId="29238" xr:uid="{00000000-0005-0000-0000-000072870000}"/>
    <cellStyle name="SAPBEXresItemX 2 4 2 2" xfId="41989" xr:uid="{00000000-0005-0000-0000-000073870000}"/>
    <cellStyle name="SAPBEXresItemX 2 5" xfId="21955" xr:uid="{00000000-0005-0000-0000-000074870000}"/>
    <cellStyle name="SAPBEXresItemX 2 5 2" xfId="34706" xr:uid="{00000000-0005-0000-0000-000075870000}"/>
    <cellStyle name="SAPBEXresItemX 20" xfId="16011" xr:uid="{00000000-0005-0000-0000-000076870000}"/>
    <cellStyle name="SAPBEXresItemX 20 2" xfId="29182" xr:uid="{00000000-0005-0000-0000-000077870000}"/>
    <cellStyle name="SAPBEXresItemX 20 2 2" xfId="41933" xr:uid="{00000000-0005-0000-0000-000078870000}"/>
    <cellStyle name="SAPBEXresItemX 21" xfId="21899" xr:uid="{00000000-0005-0000-0000-000079870000}"/>
    <cellStyle name="SAPBEXresItemX 21 2" xfId="34650" xr:uid="{00000000-0005-0000-0000-00007A870000}"/>
    <cellStyle name="SAPBEXresItemX 3" xfId="8309" xr:uid="{00000000-0005-0000-0000-00007B870000}"/>
    <cellStyle name="SAPBEXresItemX 3 2" xfId="8310" xr:uid="{00000000-0005-0000-0000-00007C870000}"/>
    <cellStyle name="SAPBEXresItemX 3 2 2" xfId="8311" xr:uid="{00000000-0005-0000-0000-00007D870000}"/>
    <cellStyle name="SAPBEXresItemX 3 2 2 2" xfId="8312" xr:uid="{00000000-0005-0000-0000-00007E870000}"/>
    <cellStyle name="SAPBEXresItemX 3 2 2 2 2" xfId="8313" xr:uid="{00000000-0005-0000-0000-00007F870000}"/>
    <cellStyle name="SAPBEXresItemX 3 2 2 2 2 2" xfId="16080" xr:uid="{00000000-0005-0000-0000-000080870000}"/>
    <cellStyle name="SAPBEXresItemX 3 2 2 2 2 2 2" xfId="29251" xr:uid="{00000000-0005-0000-0000-000081870000}"/>
    <cellStyle name="SAPBEXresItemX 3 2 2 2 2 2 2 2" xfId="42002" xr:uid="{00000000-0005-0000-0000-000082870000}"/>
    <cellStyle name="SAPBEXresItemX 3 2 2 2 2 3" xfId="21968" xr:uid="{00000000-0005-0000-0000-000083870000}"/>
    <cellStyle name="SAPBEXresItemX 3 2 2 2 2 3 2" xfId="34719" xr:uid="{00000000-0005-0000-0000-000084870000}"/>
    <cellStyle name="SAPBEXresItemX 3 2 2 2 3" xfId="16079" xr:uid="{00000000-0005-0000-0000-000085870000}"/>
    <cellStyle name="SAPBEXresItemX 3 2 2 2 3 2" xfId="29250" xr:uid="{00000000-0005-0000-0000-000086870000}"/>
    <cellStyle name="SAPBEXresItemX 3 2 2 2 3 2 2" xfId="42001" xr:uid="{00000000-0005-0000-0000-000087870000}"/>
    <cellStyle name="SAPBEXresItemX 3 2 2 2 4" xfId="21967" xr:uid="{00000000-0005-0000-0000-000088870000}"/>
    <cellStyle name="SAPBEXresItemX 3 2 2 2 4 2" xfId="34718" xr:uid="{00000000-0005-0000-0000-000089870000}"/>
    <cellStyle name="SAPBEXresItemX 3 2 2 3" xfId="8314" xr:uid="{00000000-0005-0000-0000-00008A870000}"/>
    <cellStyle name="SAPBEXresItemX 3 2 2 3 2" xfId="16081" xr:uid="{00000000-0005-0000-0000-00008B870000}"/>
    <cellStyle name="SAPBEXresItemX 3 2 2 3 2 2" xfId="29252" xr:uid="{00000000-0005-0000-0000-00008C870000}"/>
    <cellStyle name="SAPBEXresItemX 3 2 2 3 2 2 2" xfId="42003" xr:uid="{00000000-0005-0000-0000-00008D870000}"/>
    <cellStyle name="SAPBEXresItemX 3 2 2 3 3" xfId="21969" xr:uid="{00000000-0005-0000-0000-00008E870000}"/>
    <cellStyle name="SAPBEXresItemX 3 2 2 3 3 2" xfId="34720" xr:uid="{00000000-0005-0000-0000-00008F870000}"/>
    <cellStyle name="SAPBEXresItemX 3 2 2 4" xfId="16078" xr:uid="{00000000-0005-0000-0000-000090870000}"/>
    <cellStyle name="SAPBEXresItemX 3 2 2 4 2" xfId="29249" xr:uid="{00000000-0005-0000-0000-000091870000}"/>
    <cellStyle name="SAPBEXresItemX 3 2 2 4 2 2" xfId="42000" xr:uid="{00000000-0005-0000-0000-000092870000}"/>
    <cellStyle name="SAPBEXresItemX 3 2 2 5" xfId="21966" xr:uid="{00000000-0005-0000-0000-000093870000}"/>
    <cellStyle name="SAPBEXresItemX 3 2 2 5 2" xfId="34717" xr:uid="{00000000-0005-0000-0000-000094870000}"/>
    <cellStyle name="SAPBEXresItemX 3 2 3" xfId="8315" xr:uid="{00000000-0005-0000-0000-000095870000}"/>
    <cellStyle name="SAPBEXresItemX 3 2 3 2" xfId="16082" xr:uid="{00000000-0005-0000-0000-000096870000}"/>
    <cellStyle name="SAPBEXresItemX 3 2 3 2 2" xfId="29253" xr:uid="{00000000-0005-0000-0000-000097870000}"/>
    <cellStyle name="SAPBEXresItemX 3 2 3 2 2 2" xfId="42004" xr:uid="{00000000-0005-0000-0000-000098870000}"/>
    <cellStyle name="SAPBEXresItemX 3 2 3 3" xfId="21970" xr:uid="{00000000-0005-0000-0000-000099870000}"/>
    <cellStyle name="SAPBEXresItemX 3 2 3 3 2" xfId="34721" xr:uid="{00000000-0005-0000-0000-00009A870000}"/>
    <cellStyle name="SAPBEXresItemX 3 2 4" xfId="16077" xr:uid="{00000000-0005-0000-0000-00009B870000}"/>
    <cellStyle name="SAPBEXresItemX 3 2 4 2" xfId="29248" xr:uid="{00000000-0005-0000-0000-00009C870000}"/>
    <cellStyle name="SAPBEXresItemX 3 2 4 2 2" xfId="41999" xr:uid="{00000000-0005-0000-0000-00009D870000}"/>
    <cellStyle name="SAPBEXresItemX 3 2 5" xfId="21965" xr:uid="{00000000-0005-0000-0000-00009E870000}"/>
    <cellStyle name="SAPBEXresItemX 3 2 5 2" xfId="34716" xr:uid="{00000000-0005-0000-0000-00009F870000}"/>
    <cellStyle name="SAPBEXresItemX 3 3" xfId="8316" xr:uid="{00000000-0005-0000-0000-0000A0870000}"/>
    <cellStyle name="SAPBEXresItemX 3 3 2" xfId="8317" xr:uid="{00000000-0005-0000-0000-0000A1870000}"/>
    <cellStyle name="SAPBEXresItemX 3 3 2 2" xfId="8318" xr:uid="{00000000-0005-0000-0000-0000A2870000}"/>
    <cellStyle name="SAPBEXresItemX 3 3 2 2 2" xfId="16085" xr:uid="{00000000-0005-0000-0000-0000A3870000}"/>
    <cellStyle name="SAPBEXresItemX 3 3 2 2 2 2" xfId="29256" xr:uid="{00000000-0005-0000-0000-0000A4870000}"/>
    <cellStyle name="SAPBEXresItemX 3 3 2 2 2 2 2" xfId="42007" xr:uid="{00000000-0005-0000-0000-0000A5870000}"/>
    <cellStyle name="SAPBEXresItemX 3 3 2 2 3" xfId="21973" xr:uid="{00000000-0005-0000-0000-0000A6870000}"/>
    <cellStyle name="SAPBEXresItemX 3 3 2 2 3 2" xfId="34724" xr:uid="{00000000-0005-0000-0000-0000A7870000}"/>
    <cellStyle name="SAPBEXresItemX 3 3 2 3" xfId="16084" xr:uid="{00000000-0005-0000-0000-0000A8870000}"/>
    <cellStyle name="SAPBEXresItemX 3 3 2 3 2" xfId="29255" xr:uid="{00000000-0005-0000-0000-0000A9870000}"/>
    <cellStyle name="SAPBEXresItemX 3 3 2 3 2 2" xfId="42006" xr:uid="{00000000-0005-0000-0000-0000AA870000}"/>
    <cellStyle name="SAPBEXresItemX 3 3 2 4" xfId="21972" xr:uid="{00000000-0005-0000-0000-0000AB870000}"/>
    <cellStyle name="SAPBEXresItemX 3 3 2 4 2" xfId="34723" xr:uid="{00000000-0005-0000-0000-0000AC870000}"/>
    <cellStyle name="SAPBEXresItemX 3 3 3" xfId="8319" xr:uid="{00000000-0005-0000-0000-0000AD870000}"/>
    <cellStyle name="SAPBEXresItemX 3 3 3 2" xfId="16086" xr:uid="{00000000-0005-0000-0000-0000AE870000}"/>
    <cellStyle name="SAPBEXresItemX 3 3 3 2 2" xfId="29257" xr:uid="{00000000-0005-0000-0000-0000AF870000}"/>
    <cellStyle name="SAPBEXresItemX 3 3 3 2 2 2" xfId="42008" xr:uid="{00000000-0005-0000-0000-0000B0870000}"/>
    <cellStyle name="SAPBEXresItemX 3 3 3 3" xfId="21974" xr:uid="{00000000-0005-0000-0000-0000B1870000}"/>
    <cellStyle name="SAPBEXresItemX 3 3 3 3 2" xfId="34725" xr:uid="{00000000-0005-0000-0000-0000B2870000}"/>
    <cellStyle name="SAPBEXresItemX 3 3 4" xfId="16083" xr:uid="{00000000-0005-0000-0000-0000B3870000}"/>
    <cellStyle name="SAPBEXresItemX 3 3 4 2" xfId="29254" xr:uid="{00000000-0005-0000-0000-0000B4870000}"/>
    <cellStyle name="SAPBEXresItemX 3 3 4 2 2" xfId="42005" xr:uid="{00000000-0005-0000-0000-0000B5870000}"/>
    <cellStyle name="SAPBEXresItemX 3 3 5" xfId="21971" xr:uid="{00000000-0005-0000-0000-0000B6870000}"/>
    <cellStyle name="SAPBEXresItemX 3 3 5 2" xfId="34722" xr:uid="{00000000-0005-0000-0000-0000B7870000}"/>
    <cellStyle name="SAPBEXresItemX 3 4" xfId="8320" xr:uid="{00000000-0005-0000-0000-0000B8870000}"/>
    <cellStyle name="SAPBEXresItemX 3 4 2" xfId="16087" xr:uid="{00000000-0005-0000-0000-0000B9870000}"/>
    <cellStyle name="SAPBEXresItemX 3 4 2 2" xfId="29258" xr:uid="{00000000-0005-0000-0000-0000BA870000}"/>
    <cellStyle name="SAPBEXresItemX 3 4 2 2 2" xfId="42009" xr:uid="{00000000-0005-0000-0000-0000BB870000}"/>
    <cellStyle name="SAPBEXresItemX 3 4 3" xfId="21975" xr:uid="{00000000-0005-0000-0000-0000BC870000}"/>
    <cellStyle name="SAPBEXresItemX 3 4 3 2" xfId="34726" xr:uid="{00000000-0005-0000-0000-0000BD870000}"/>
    <cellStyle name="SAPBEXresItemX 3 5" xfId="16076" xr:uid="{00000000-0005-0000-0000-0000BE870000}"/>
    <cellStyle name="SAPBEXresItemX 3 5 2" xfId="29247" xr:uid="{00000000-0005-0000-0000-0000BF870000}"/>
    <cellStyle name="SAPBEXresItemX 3 5 2 2" xfId="41998" xr:uid="{00000000-0005-0000-0000-0000C0870000}"/>
    <cellStyle name="SAPBEXresItemX 3 6" xfId="21964" xr:uid="{00000000-0005-0000-0000-0000C1870000}"/>
    <cellStyle name="SAPBEXresItemX 3 6 2" xfId="34715" xr:uid="{00000000-0005-0000-0000-0000C2870000}"/>
    <cellStyle name="SAPBEXresItemX 4" xfId="8321" xr:uid="{00000000-0005-0000-0000-0000C3870000}"/>
    <cellStyle name="SAPBEXresItemX 4 2" xfId="8322" xr:uid="{00000000-0005-0000-0000-0000C4870000}"/>
    <cellStyle name="SAPBEXresItemX 4 2 2" xfId="8323" xr:uid="{00000000-0005-0000-0000-0000C5870000}"/>
    <cellStyle name="SAPBEXresItemX 4 2 2 2" xfId="8324" xr:uid="{00000000-0005-0000-0000-0000C6870000}"/>
    <cellStyle name="SAPBEXresItemX 4 2 2 2 2" xfId="16091" xr:uid="{00000000-0005-0000-0000-0000C7870000}"/>
    <cellStyle name="SAPBEXresItemX 4 2 2 2 2 2" xfId="29262" xr:uid="{00000000-0005-0000-0000-0000C8870000}"/>
    <cellStyle name="SAPBEXresItemX 4 2 2 2 2 2 2" xfId="42013" xr:uid="{00000000-0005-0000-0000-0000C9870000}"/>
    <cellStyle name="SAPBEXresItemX 4 2 2 2 3" xfId="21979" xr:uid="{00000000-0005-0000-0000-0000CA870000}"/>
    <cellStyle name="SAPBEXresItemX 4 2 2 2 3 2" xfId="34730" xr:uid="{00000000-0005-0000-0000-0000CB870000}"/>
    <cellStyle name="SAPBEXresItemX 4 2 2 3" xfId="16090" xr:uid="{00000000-0005-0000-0000-0000CC870000}"/>
    <cellStyle name="SAPBEXresItemX 4 2 2 3 2" xfId="29261" xr:uid="{00000000-0005-0000-0000-0000CD870000}"/>
    <cellStyle name="SAPBEXresItemX 4 2 2 3 2 2" xfId="42012" xr:uid="{00000000-0005-0000-0000-0000CE870000}"/>
    <cellStyle name="SAPBEXresItemX 4 2 2 4" xfId="21978" xr:uid="{00000000-0005-0000-0000-0000CF870000}"/>
    <cellStyle name="SAPBEXresItemX 4 2 2 4 2" xfId="34729" xr:uid="{00000000-0005-0000-0000-0000D0870000}"/>
    <cellStyle name="SAPBEXresItemX 4 2 3" xfId="8325" xr:uid="{00000000-0005-0000-0000-0000D1870000}"/>
    <cellStyle name="SAPBEXresItemX 4 2 3 2" xfId="16092" xr:uid="{00000000-0005-0000-0000-0000D2870000}"/>
    <cellStyle name="SAPBEXresItemX 4 2 3 2 2" xfId="29263" xr:uid="{00000000-0005-0000-0000-0000D3870000}"/>
    <cellStyle name="SAPBEXresItemX 4 2 3 2 2 2" xfId="42014" xr:uid="{00000000-0005-0000-0000-0000D4870000}"/>
    <cellStyle name="SAPBEXresItemX 4 2 3 3" xfId="21980" xr:uid="{00000000-0005-0000-0000-0000D5870000}"/>
    <cellStyle name="SAPBEXresItemX 4 2 3 3 2" xfId="34731" xr:uid="{00000000-0005-0000-0000-0000D6870000}"/>
    <cellStyle name="SAPBEXresItemX 4 2 4" xfId="16089" xr:uid="{00000000-0005-0000-0000-0000D7870000}"/>
    <cellStyle name="SAPBEXresItemX 4 2 4 2" xfId="29260" xr:uid="{00000000-0005-0000-0000-0000D8870000}"/>
    <cellStyle name="SAPBEXresItemX 4 2 4 2 2" xfId="42011" xr:uid="{00000000-0005-0000-0000-0000D9870000}"/>
    <cellStyle name="SAPBEXresItemX 4 2 5" xfId="21977" xr:uid="{00000000-0005-0000-0000-0000DA870000}"/>
    <cellStyle name="SAPBEXresItemX 4 2 5 2" xfId="34728" xr:uid="{00000000-0005-0000-0000-0000DB870000}"/>
    <cellStyle name="SAPBEXresItemX 4 3" xfId="8326" xr:uid="{00000000-0005-0000-0000-0000DC870000}"/>
    <cellStyle name="SAPBEXresItemX 4 3 2" xfId="16093" xr:uid="{00000000-0005-0000-0000-0000DD870000}"/>
    <cellStyle name="SAPBEXresItemX 4 3 2 2" xfId="29264" xr:uid="{00000000-0005-0000-0000-0000DE870000}"/>
    <cellStyle name="SAPBEXresItemX 4 3 2 2 2" xfId="42015" xr:uid="{00000000-0005-0000-0000-0000DF870000}"/>
    <cellStyle name="SAPBEXresItemX 4 3 3" xfId="21981" xr:uid="{00000000-0005-0000-0000-0000E0870000}"/>
    <cellStyle name="SAPBEXresItemX 4 3 3 2" xfId="34732" xr:uid="{00000000-0005-0000-0000-0000E1870000}"/>
    <cellStyle name="SAPBEXresItemX 4 4" xfId="16088" xr:uid="{00000000-0005-0000-0000-0000E2870000}"/>
    <cellStyle name="SAPBEXresItemX 4 4 2" xfId="29259" xr:uid="{00000000-0005-0000-0000-0000E3870000}"/>
    <cellStyle name="SAPBEXresItemX 4 4 2 2" xfId="42010" xr:uid="{00000000-0005-0000-0000-0000E4870000}"/>
    <cellStyle name="SAPBEXresItemX 4 5" xfId="21976" xr:uid="{00000000-0005-0000-0000-0000E5870000}"/>
    <cellStyle name="SAPBEXresItemX 4 5 2" xfId="34727" xr:uid="{00000000-0005-0000-0000-0000E6870000}"/>
    <cellStyle name="SAPBEXresItemX 5" xfId="8327" xr:uid="{00000000-0005-0000-0000-0000E7870000}"/>
    <cellStyle name="SAPBEXresItemX 5 2" xfId="8328" xr:uid="{00000000-0005-0000-0000-0000E8870000}"/>
    <cellStyle name="SAPBEXresItemX 5 2 2" xfId="8329" xr:uid="{00000000-0005-0000-0000-0000E9870000}"/>
    <cellStyle name="SAPBEXresItemX 5 2 2 2" xfId="8330" xr:uid="{00000000-0005-0000-0000-0000EA870000}"/>
    <cellStyle name="SAPBEXresItemX 5 2 2 2 2" xfId="16097" xr:uid="{00000000-0005-0000-0000-0000EB870000}"/>
    <cellStyle name="SAPBEXresItemX 5 2 2 2 2 2" xfId="29268" xr:uid="{00000000-0005-0000-0000-0000EC870000}"/>
    <cellStyle name="SAPBEXresItemX 5 2 2 2 2 2 2" xfId="42019" xr:uid="{00000000-0005-0000-0000-0000ED870000}"/>
    <cellStyle name="SAPBEXresItemX 5 2 2 2 3" xfId="21985" xr:uid="{00000000-0005-0000-0000-0000EE870000}"/>
    <cellStyle name="SAPBEXresItemX 5 2 2 2 3 2" xfId="34736" xr:uid="{00000000-0005-0000-0000-0000EF870000}"/>
    <cellStyle name="SAPBEXresItemX 5 2 2 3" xfId="16096" xr:uid="{00000000-0005-0000-0000-0000F0870000}"/>
    <cellStyle name="SAPBEXresItemX 5 2 2 3 2" xfId="29267" xr:uid="{00000000-0005-0000-0000-0000F1870000}"/>
    <cellStyle name="SAPBEXresItemX 5 2 2 3 2 2" xfId="42018" xr:uid="{00000000-0005-0000-0000-0000F2870000}"/>
    <cellStyle name="SAPBEXresItemX 5 2 2 4" xfId="21984" xr:uid="{00000000-0005-0000-0000-0000F3870000}"/>
    <cellStyle name="SAPBEXresItemX 5 2 2 4 2" xfId="34735" xr:uid="{00000000-0005-0000-0000-0000F4870000}"/>
    <cellStyle name="SAPBEXresItemX 5 2 3" xfId="8331" xr:uid="{00000000-0005-0000-0000-0000F5870000}"/>
    <cellStyle name="SAPBEXresItemX 5 2 3 2" xfId="16098" xr:uid="{00000000-0005-0000-0000-0000F6870000}"/>
    <cellStyle name="SAPBEXresItemX 5 2 3 2 2" xfId="29269" xr:uid="{00000000-0005-0000-0000-0000F7870000}"/>
    <cellStyle name="SAPBEXresItemX 5 2 3 2 2 2" xfId="42020" xr:uid="{00000000-0005-0000-0000-0000F8870000}"/>
    <cellStyle name="SAPBEXresItemX 5 2 3 3" xfId="21986" xr:uid="{00000000-0005-0000-0000-0000F9870000}"/>
    <cellStyle name="SAPBEXresItemX 5 2 3 3 2" xfId="34737" xr:uid="{00000000-0005-0000-0000-0000FA870000}"/>
    <cellStyle name="SAPBEXresItemX 5 2 4" xfId="16095" xr:uid="{00000000-0005-0000-0000-0000FB870000}"/>
    <cellStyle name="SAPBEXresItemX 5 2 4 2" xfId="29266" xr:uid="{00000000-0005-0000-0000-0000FC870000}"/>
    <cellStyle name="SAPBEXresItemX 5 2 4 2 2" xfId="42017" xr:uid="{00000000-0005-0000-0000-0000FD870000}"/>
    <cellStyle name="SAPBEXresItemX 5 2 5" xfId="21983" xr:uid="{00000000-0005-0000-0000-0000FE870000}"/>
    <cellStyle name="SAPBEXresItemX 5 2 5 2" xfId="34734" xr:uid="{00000000-0005-0000-0000-0000FF870000}"/>
    <cellStyle name="SAPBEXresItemX 5 3" xfId="8332" xr:uid="{00000000-0005-0000-0000-000000880000}"/>
    <cellStyle name="SAPBEXresItemX 5 3 2" xfId="16099" xr:uid="{00000000-0005-0000-0000-000001880000}"/>
    <cellStyle name="SAPBEXresItemX 5 3 2 2" xfId="29270" xr:uid="{00000000-0005-0000-0000-000002880000}"/>
    <cellStyle name="SAPBEXresItemX 5 3 2 2 2" xfId="42021" xr:uid="{00000000-0005-0000-0000-000003880000}"/>
    <cellStyle name="SAPBEXresItemX 5 3 3" xfId="21987" xr:uid="{00000000-0005-0000-0000-000004880000}"/>
    <cellStyle name="SAPBEXresItemX 5 3 3 2" xfId="34738" xr:uid="{00000000-0005-0000-0000-000005880000}"/>
    <cellStyle name="SAPBEXresItemX 5 4" xfId="16094" xr:uid="{00000000-0005-0000-0000-000006880000}"/>
    <cellStyle name="SAPBEXresItemX 5 4 2" xfId="29265" xr:uid="{00000000-0005-0000-0000-000007880000}"/>
    <cellStyle name="SAPBEXresItemX 5 4 2 2" xfId="42016" xr:uid="{00000000-0005-0000-0000-000008880000}"/>
    <cellStyle name="SAPBEXresItemX 5 5" xfId="21982" xr:uid="{00000000-0005-0000-0000-000009880000}"/>
    <cellStyle name="SAPBEXresItemX 5 5 2" xfId="34733" xr:uid="{00000000-0005-0000-0000-00000A880000}"/>
    <cellStyle name="SAPBEXresItemX 6" xfId="8333" xr:uid="{00000000-0005-0000-0000-00000B880000}"/>
    <cellStyle name="SAPBEXresItemX 6 2" xfId="8334" xr:uid="{00000000-0005-0000-0000-00000C880000}"/>
    <cellStyle name="SAPBEXresItemX 6 2 2" xfId="8335" xr:uid="{00000000-0005-0000-0000-00000D880000}"/>
    <cellStyle name="SAPBEXresItemX 6 2 2 2" xfId="8336" xr:uid="{00000000-0005-0000-0000-00000E880000}"/>
    <cellStyle name="SAPBEXresItemX 6 2 2 2 2" xfId="16103" xr:uid="{00000000-0005-0000-0000-00000F880000}"/>
    <cellStyle name="SAPBEXresItemX 6 2 2 2 2 2" xfId="29274" xr:uid="{00000000-0005-0000-0000-000010880000}"/>
    <cellStyle name="SAPBEXresItemX 6 2 2 2 2 2 2" xfId="42025" xr:uid="{00000000-0005-0000-0000-000011880000}"/>
    <cellStyle name="SAPBEXresItemX 6 2 2 2 3" xfId="21991" xr:uid="{00000000-0005-0000-0000-000012880000}"/>
    <cellStyle name="SAPBEXresItemX 6 2 2 2 3 2" xfId="34742" xr:uid="{00000000-0005-0000-0000-000013880000}"/>
    <cellStyle name="SAPBEXresItemX 6 2 2 3" xfId="16102" xr:uid="{00000000-0005-0000-0000-000014880000}"/>
    <cellStyle name="SAPBEXresItemX 6 2 2 3 2" xfId="29273" xr:uid="{00000000-0005-0000-0000-000015880000}"/>
    <cellStyle name="SAPBEXresItemX 6 2 2 3 2 2" xfId="42024" xr:uid="{00000000-0005-0000-0000-000016880000}"/>
    <cellStyle name="SAPBEXresItemX 6 2 2 4" xfId="21990" xr:uid="{00000000-0005-0000-0000-000017880000}"/>
    <cellStyle name="SAPBEXresItemX 6 2 2 4 2" xfId="34741" xr:uid="{00000000-0005-0000-0000-000018880000}"/>
    <cellStyle name="SAPBEXresItemX 6 2 3" xfId="8337" xr:uid="{00000000-0005-0000-0000-000019880000}"/>
    <cellStyle name="SAPBEXresItemX 6 2 3 2" xfId="16104" xr:uid="{00000000-0005-0000-0000-00001A880000}"/>
    <cellStyle name="SAPBEXresItemX 6 2 3 2 2" xfId="29275" xr:uid="{00000000-0005-0000-0000-00001B880000}"/>
    <cellStyle name="SAPBEXresItemX 6 2 3 2 2 2" xfId="42026" xr:uid="{00000000-0005-0000-0000-00001C880000}"/>
    <cellStyle name="SAPBEXresItemX 6 2 3 3" xfId="21992" xr:uid="{00000000-0005-0000-0000-00001D880000}"/>
    <cellStyle name="SAPBEXresItemX 6 2 3 3 2" xfId="34743" xr:uid="{00000000-0005-0000-0000-00001E880000}"/>
    <cellStyle name="SAPBEXresItemX 6 2 4" xfId="16101" xr:uid="{00000000-0005-0000-0000-00001F880000}"/>
    <cellStyle name="SAPBEXresItemX 6 2 4 2" xfId="29272" xr:uid="{00000000-0005-0000-0000-000020880000}"/>
    <cellStyle name="SAPBEXresItemX 6 2 4 2 2" xfId="42023" xr:uid="{00000000-0005-0000-0000-000021880000}"/>
    <cellStyle name="SAPBEXresItemX 6 2 5" xfId="21989" xr:uid="{00000000-0005-0000-0000-000022880000}"/>
    <cellStyle name="SAPBEXresItemX 6 2 5 2" xfId="34740" xr:uid="{00000000-0005-0000-0000-000023880000}"/>
    <cellStyle name="SAPBEXresItemX 6 3" xfId="8338" xr:uid="{00000000-0005-0000-0000-000024880000}"/>
    <cellStyle name="SAPBEXresItemX 6 3 2" xfId="16105" xr:uid="{00000000-0005-0000-0000-000025880000}"/>
    <cellStyle name="SAPBEXresItemX 6 3 2 2" xfId="29276" xr:uid="{00000000-0005-0000-0000-000026880000}"/>
    <cellStyle name="SAPBEXresItemX 6 3 2 2 2" xfId="42027" xr:uid="{00000000-0005-0000-0000-000027880000}"/>
    <cellStyle name="SAPBEXresItemX 6 3 3" xfId="21993" xr:uid="{00000000-0005-0000-0000-000028880000}"/>
    <cellStyle name="SAPBEXresItemX 6 3 3 2" xfId="34744" xr:uid="{00000000-0005-0000-0000-000029880000}"/>
    <cellStyle name="SAPBEXresItemX 6 4" xfId="16100" xr:uid="{00000000-0005-0000-0000-00002A880000}"/>
    <cellStyle name="SAPBEXresItemX 6 4 2" xfId="29271" xr:uid="{00000000-0005-0000-0000-00002B880000}"/>
    <cellStyle name="SAPBEXresItemX 6 4 2 2" xfId="42022" xr:uid="{00000000-0005-0000-0000-00002C880000}"/>
    <cellStyle name="SAPBEXresItemX 6 5" xfId="21988" xr:uid="{00000000-0005-0000-0000-00002D880000}"/>
    <cellStyle name="SAPBEXresItemX 6 5 2" xfId="34739" xr:uid="{00000000-0005-0000-0000-00002E880000}"/>
    <cellStyle name="SAPBEXresItemX 7" xfId="8339" xr:uid="{00000000-0005-0000-0000-00002F880000}"/>
    <cellStyle name="SAPBEXresItemX 7 2" xfId="8340" xr:uid="{00000000-0005-0000-0000-000030880000}"/>
    <cellStyle name="SAPBEXresItemX 7 2 2" xfId="8341" xr:uid="{00000000-0005-0000-0000-000031880000}"/>
    <cellStyle name="SAPBEXresItemX 7 2 2 2" xfId="8342" xr:uid="{00000000-0005-0000-0000-000032880000}"/>
    <cellStyle name="SAPBEXresItemX 7 2 2 2 2" xfId="16109" xr:uid="{00000000-0005-0000-0000-000033880000}"/>
    <cellStyle name="SAPBEXresItemX 7 2 2 2 2 2" xfId="29280" xr:uid="{00000000-0005-0000-0000-000034880000}"/>
    <cellStyle name="SAPBEXresItemX 7 2 2 2 2 2 2" xfId="42031" xr:uid="{00000000-0005-0000-0000-000035880000}"/>
    <cellStyle name="SAPBEXresItemX 7 2 2 2 3" xfId="21997" xr:uid="{00000000-0005-0000-0000-000036880000}"/>
    <cellStyle name="SAPBEXresItemX 7 2 2 2 3 2" xfId="34748" xr:uid="{00000000-0005-0000-0000-000037880000}"/>
    <cellStyle name="SAPBEXresItemX 7 2 2 3" xfId="16108" xr:uid="{00000000-0005-0000-0000-000038880000}"/>
    <cellStyle name="SAPBEXresItemX 7 2 2 3 2" xfId="29279" xr:uid="{00000000-0005-0000-0000-000039880000}"/>
    <cellStyle name="SAPBEXresItemX 7 2 2 3 2 2" xfId="42030" xr:uid="{00000000-0005-0000-0000-00003A880000}"/>
    <cellStyle name="SAPBEXresItemX 7 2 2 4" xfId="21996" xr:uid="{00000000-0005-0000-0000-00003B880000}"/>
    <cellStyle name="SAPBEXresItemX 7 2 2 4 2" xfId="34747" xr:uid="{00000000-0005-0000-0000-00003C880000}"/>
    <cellStyle name="SAPBEXresItemX 7 2 3" xfId="8343" xr:uid="{00000000-0005-0000-0000-00003D880000}"/>
    <cellStyle name="SAPBEXresItemX 7 2 3 2" xfId="16110" xr:uid="{00000000-0005-0000-0000-00003E880000}"/>
    <cellStyle name="SAPBEXresItemX 7 2 3 2 2" xfId="29281" xr:uid="{00000000-0005-0000-0000-00003F880000}"/>
    <cellStyle name="SAPBEXresItemX 7 2 3 2 2 2" xfId="42032" xr:uid="{00000000-0005-0000-0000-000040880000}"/>
    <cellStyle name="SAPBEXresItemX 7 2 3 3" xfId="21998" xr:uid="{00000000-0005-0000-0000-000041880000}"/>
    <cellStyle name="SAPBEXresItemX 7 2 3 3 2" xfId="34749" xr:uid="{00000000-0005-0000-0000-000042880000}"/>
    <cellStyle name="SAPBEXresItemX 7 2 4" xfId="16107" xr:uid="{00000000-0005-0000-0000-000043880000}"/>
    <cellStyle name="SAPBEXresItemX 7 2 4 2" xfId="29278" xr:uid="{00000000-0005-0000-0000-000044880000}"/>
    <cellStyle name="SAPBEXresItemX 7 2 4 2 2" xfId="42029" xr:uid="{00000000-0005-0000-0000-000045880000}"/>
    <cellStyle name="SAPBEXresItemX 7 2 5" xfId="21995" xr:uid="{00000000-0005-0000-0000-000046880000}"/>
    <cellStyle name="SAPBEXresItemX 7 2 5 2" xfId="34746" xr:uid="{00000000-0005-0000-0000-000047880000}"/>
    <cellStyle name="SAPBEXresItemX 7 3" xfId="8344" xr:uid="{00000000-0005-0000-0000-000048880000}"/>
    <cellStyle name="SAPBEXresItemX 7 3 2" xfId="16111" xr:uid="{00000000-0005-0000-0000-000049880000}"/>
    <cellStyle name="SAPBEXresItemX 7 3 2 2" xfId="29282" xr:uid="{00000000-0005-0000-0000-00004A880000}"/>
    <cellStyle name="SAPBEXresItemX 7 3 2 2 2" xfId="42033" xr:uid="{00000000-0005-0000-0000-00004B880000}"/>
    <cellStyle name="SAPBEXresItemX 7 3 3" xfId="21999" xr:uid="{00000000-0005-0000-0000-00004C880000}"/>
    <cellStyle name="SAPBEXresItemX 7 3 3 2" xfId="34750" xr:uid="{00000000-0005-0000-0000-00004D880000}"/>
    <cellStyle name="SAPBEXresItemX 7 4" xfId="16106" xr:uid="{00000000-0005-0000-0000-00004E880000}"/>
    <cellStyle name="SAPBEXresItemX 7 4 2" xfId="29277" xr:uid="{00000000-0005-0000-0000-00004F880000}"/>
    <cellStyle name="SAPBEXresItemX 7 4 2 2" xfId="42028" xr:uid="{00000000-0005-0000-0000-000050880000}"/>
    <cellStyle name="SAPBEXresItemX 7 5" xfId="21994" xr:uid="{00000000-0005-0000-0000-000051880000}"/>
    <cellStyle name="SAPBEXresItemX 7 5 2" xfId="34745" xr:uid="{00000000-0005-0000-0000-000052880000}"/>
    <cellStyle name="SAPBEXresItemX 8" xfId="8345" xr:uid="{00000000-0005-0000-0000-000053880000}"/>
    <cellStyle name="SAPBEXresItemX 8 2" xfId="8346" xr:uid="{00000000-0005-0000-0000-000054880000}"/>
    <cellStyle name="SAPBEXresItemX 8 2 2" xfId="8347" xr:uid="{00000000-0005-0000-0000-000055880000}"/>
    <cellStyle name="SAPBEXresItemX 8 2 2 2" xfId="8348" xr:uid="{00000000-0005-0000-0000-000056880000}"/>
    <cellStyle name="SAPBEXresItemX 8 2 2 2 2" xfId="16115" xr:uid="{00000000-0005-0000-0000-000057880000}"/>
    <cellStyle name="SAPBEXresItemX 8 2 2 2 2 2" xfId="29286" xr:uid="{00000000-0005-0000-0000-000058880000}"/>
    <cellStyle name="SAPBEXresItemX 8 2 2 2 2 2 2" xfId="42037" xr:uid="{00000000-0005-0000-0000-000059880000}"/>
    <cellStyle name="SAPBEXresItemX 8 2 2 2 3" xfId="22003" xr:uid="{00000000-0005-0000-0000-00005A880000}"/>
    <cellStyle name="SAPBEXresItemX 8 2 2 2 3 2" xfId="34754" xr:uid="{00000000-0005-0000-0000-00005B880000}"/>
    <cellStyle name="SAPBEXresItemX 8 2 2 3" xfId="16114" xr:uid="{00000000-0005-0000-0000-00005C880000}"/>
    <cellStyle name="SAPBEXresItemX 8 2 2 3 2" xfId="29285" xr:uid="{00000000-0005-0000-0000-00005D880000}"/>
    <cellStyle name="SAPBEXresItemX 8 2 2 3 2 2" xfId="42036" xr:uid="{00000000-0005-0000-0000-00005E880000}"/>
    <cellStyle name="SAPBEXresItemX 8 2 2 4" xfId="22002" xr:uid="{00000000-0005-0000-0000-00005F880000}"/>
    <cellStyle name="SAPBEXresItemX 8 2 2 4 2" xfId="34753" xr:uid="{00000000-0005-0000-0000-000060880000}"/>
    <cellStyle name="SAPBEXresItemX 8 2 3" xfId="8349" xr:uid="{00000000-0005-0000-0000-000061880000}"/>
    <cellStyle name="SAPBEXresItemX 8 2 3 2" xfId="16116" xr:uid="{00000000-0005-0000-0000-000062880000}"/>
    <cellStyle name="SAPBEXresItemX 8 2 3 2 2" xfId="29287" xr:uid="{00000000-0005-0000-0000-000063880000}"/>
    <cellStyle name="SAPBEXresItemX 8 2 3 2 2 2" xfId="42038" xr:uid="{00000000-0005-0000-0000-000064880000}"/>
    <cellStyle name="SAPBEXresItemX 8 2 3 3" xfId="22004" xr:uid="{00000000-0005-0000-0000-000065880000}"/>
    <cellStyle name="SAPBEXresItemX 8 2 3 3 2" xfId="34755" xr:uid="{00000000-0005-0000-0000-000066880000}"/>
    <cellStyle name="SAPBEXresItemX 8 2 4" xfId="16113" xr:uid="{00000000-0005-0000-0000-000067880000}"/>
    <cellStyle name="SAPBEXresItemX 8 2 4 2" xfId="29284" xr:uid="{00000000-0005-0000-0000-000068880000}"/>
    <cellStyle name="SAPBEXresItemX 8 2 4 2 2" xfId="42035" xr:uid="{00000000-0005-0000-0000-000069880000}"/>
    <cellStyle name="SAPBEXresItemX 8 2 5" xfId="22001" xr:uid="{00000000-0005-0000-0000-00006A880000}"/>
    <cellStyle name="SAPBEXresItemX 8 2 5 2" xfId="34752" xr:uid="{00000000-0005-0000-0000-00006B880000}"/>
    <cellStyle name="SAPBEXresItemX 8 3" xfId="8350" xr:uid="{00000000-0005-0000-0000-00006C880000}"/>
    <cellStyle name="SAPBEXresItemX 8 3 2" xfId="16117" xr:uid="{00000000-0005-0000-0000-00006D880000}"/>
    <cellStyle name="SAPBEXresItemX 8 3 2 2" xfId="29288" xr:uid="{00000000-0005-0000-0000-00006E880000}"/>
    <cellStyle name="SAPBEXresItemX 8 3 2 2 2" xfId="42039" xr:uid="{00000000-0005-0000-0000-00006F880000}"/>
    <cellStyle name="SAPBEXresItemX 8 3 3" xfId="22005" xr:uid="{00000000-0005-0000-0000-000070880000}"/>
    <cellStyle name="SAPBEXresItemX 8 3 3 2" xfId="34756" xr:uid="{00000000-0005-0000-0000-000071880000}"/>
    <cellStyle name="SAPBEXresItemX 8 4" xfId="16112" xr:uid="{00000000-0005-0000-0000-000072880000}"/>
    <cellStyle name="SAPBEXresItemX 8 4 2" xfId="29283" xr:uid="{00000000-0005-0000-0000-000073880000}"/>
    <cellStyle name="SAPBEXresItemX 8 4 2 2" xfId="42034" xr:uid="{00000000-0005-0000-0000-000074880000}"/>
    <cellStyle name="SAPBEXresItemX 8 5" xfId="22000" xr:uid="{00000000-0005-0000-0000-000075880000}"/>
    <cellStyle name="SAPBEXresItemX 8 5 2" xfId="34751" xr:uid="{00000000-0005-0000-0000-000076880000}"/>
    <cellStyle name="SAPBEXresItemX 9" xfId="8351" xr:uid="{00000000-0005-0000-0000-000077880000}"/>
    <cellStyle name="SAPBEXresItemX 9 2" xfId="8352" xr:uid="{00000000-0005-0000-0000-000078880000}"/>
    <cellStyle name="SAPBEXresItemX 9 2 2" xfId="8353" xr:uid="{00000000-0005-0000-0000-000079880000}"/>
    <cellStyle name="SAPBEXresItemX 9 2 2 2" xfId="8354" xr:uid="{00000000-0005-0000-0000-00007A880000}"/>
    <cellStyle name="SAPBEXresItemX 9 2 2 2 2" xfId="16121" xr:uid="{00000000-0005-0000-0000-00007B880000}"/>
    <cellStyle name="SAPBEXresItemX 9 2 2 2 2 2" xfId="29292" xr:uid="{00000000-0005-0000-0000-00007C880000}"/>
    <cellStyle name="SAPBEXresItemX 9 2 2 2 2 2 2" xfId="42043" xr:uid="{00000000-0005-0000-0000-00007D880000}"/>
    <cellStyle name="SAPBEXresItemX 9 2 2 2 3" xfId="22009" xr:uid="{00000000-0005-0000-0000-00007E880000}"/>
    <cellStyle name="SAPBEXresItemX 9 2 2 2 3 2" xfId="34760" xr:uid="{00000000-0005-0000-0000-00007F880000}"/>
    <cellStyle name="SAPBEXresItemX 9 2 2 3" xfId="16120" xr:uid="{00000000-0005-0000-0000-000080880000}"/>
    <cellStyle name="SAPBEXresItemX 9 2 2 3 2" xfId="29291" xr:uid="{00000000-0005-0000-0000-000081880000}"/>
    <cellStyle name="SAPBEXresItemX 9 2 2 3 2 2" xfId="42042" xr:uid="{00000000-0005-0000-0000-000082880000}"/>
    <cellStyle name="SAPBEXresItemX 9 2 2 4" xfId="22008" xr:uid="{00000000-0005-0000-0000-000083880000}"/>
    <cellStyle name="SAPBEXresItemX 9 2 2 4 2" xfId="34759" xr:uid="{00000000-0005-0000-0000-000084880000}"/>
    <cellStyle name="SAPBEXresItemX 9 2 3" xfId="8355" xr:uid="{00000000-0005-0000-0000-000085880000}"/>
    <cellStyle name="SAPBEXresItemX 9 2 3 2" xfId="16122" xr:uid="{00000000-0005-0000-0000-000086880000}"/>
    <cellStyle name="SAPBEXresItemX 9 2 3 2 2" xfId="29293" xr:uid="{00000000-0005-0000-0000-000087880000}"/>
    <cellStyle name="SAPBEXresItemX 9 2 3 2 2 2" xfId="42044" xr:uid="{00000000-0005-0000-0000-000088880000}"/>
    <cellStyle name="SAPBEXresItemX 9 2 3 3" xfId="22010" xr:uid="{00000000-0005-0000-0000-000089880000}"/>
    <cellStyle name="SAPBEXresItemX 9 2 3 3 2" xfId="34761" xr:uid="{00000000-0005-0000-0000-00008A880000}"/>
    <cellStyle name="SAPBEXresItemX 9 2 4" xfId="16119" xr:uid="{00000000-0005-0000-0000-00008B880000}"/>
    <cellStyle name="SAPBEXresItemX 9 2 4 2" xfId="29290" xr:uid="{00000000-0005-0000-0000-00008C880000}"/>
    <cellStyle name="SAPBEXresItemX 9 2 4 2 2" xfId="42041" xr:uid="{00000000-0005-0000-0000-00008D880000}"/>
    <cellStyle name="SAPBEXresItemX 9 2 5" xfId="22007" xr:uid="{00000000-0005-0000-0000-00008E880000}"/>
    <cellStyle name="SAPBEXresItemX 9 2 5 2" xfId="34758" xr:uid="{00000000-0005-0000-0000-00008F880000}"/>
    <cellStyle name="SAPBEXresItemX 9 3" xfId="8356" xr:uid="{00000000-0005-0000-0000-000090880000}"/>
    <cellStyle name="SAPBEXresItemX 9 3 2" xfId="16123" xr:uid="{00000000-0005-0000-0000-000091880000}"/>
    <cellStyle name="SAPBEXresItemX 9 3 2 2" xfId="29294" xr:uid="{00000000-0005-0000-0000-000092880000}"/>
    <cellStyle name="SAPBEXresItemX 9 3 2 2 2" xfId="42045" xr:uid="{00000000-0005-0000-0000-000093880000}"/>
    <cellStyle name="SAPBEXresItemX 9 3 3" xfId="22011" xr:uid="{00000000-0005-0000-0000-000094880000}"/>
    <cellStyle name="SAPBEXresItemX 9 3 3 2" xfId="34762" xr:uid="{00000000-0005-0000-0000-000095880000}"/>
    <cellStyle name="SAPBEXresItemX 9 4" xfId="16118" xr:uid="{00000000-0005-0000-0000-000096880000}"/>
    <cellStyle name="SAPBEXresItemX 9 4 2" xfId="29289" xr:uid="{00000000-0005-0000-0000-000097880000}"/>
    <cellStyle name="SAPBEXresItemX 9 4 2 2" xfId="42040" xr:uid="{00000000-0005-0000-0000-000098880000}"/>
    <cellStyle name="SAPBEXresItemX 9 5" xfId="22006" xr:uid="{00000000-0005-0000-0000-000099880000}"/>
    <cellStyle name="SAPBEXresItemX 9 5 2" xfId="34757" xr:uid="{00000000-0005-0000-0000-00009A880000}"/>
    <cellStyle name="SAPBEXresItemX_01 - CO23" xfId="8357" xr:uid="{00000000-0005-0000-0000-00009B880000}"/>
    <cellStyle name="SAPBEXstdData" xfId="8358" xr:uid="{00000000-0005-0000-0000-00009C880000}"/>
    <cellStyle name="SAPBEXstdData 2" xfId="8359" xr:uid="{00000000-0005-0000-0000-00009D880000}"/>
    <cellStyle name="SAPBEXstdData 2 2" xfId="8360" xr:uid="{00000000-0005-0000-0000-00009E880000}"/>
    <cellStyle name="SAPBEXstdData 2 2 2" xfId="8361" xr:uid="{00000000-0005-0000-0000-00009F880000}"/>
    <cellStyle name="SAPBEXstdData 2 2 2 2" xfId="8362" xr:uid="{00000000-0005-0000-0000-0000A0880000}"/>
    <cellStyle name="SAPBEXstdData 2 2 2 2 2" xfId="8363" xr:uid="{00000000-0005-0000-0000-0000A1880000}"/>
    <cellStyle name="SAPBEXstdData 2 2 2 2 2 2" xfId="16129" xr:uid="{00000000-0005-0000-0000-0000A2880000}"/>
    <cellStyle name="SAPBEXstdData 2 2 2 2 2 2 2" xfId="29300" xr:uid="{00000000-0005-0000-0000-0000A3880000}"/>
    <cellStyle name="SAPBEXstdData 2 2 2 2 2 2 2 2" xfId="42051" xr:uid="{00000000-0005-0000-0000-0000A4880000}"/>
    <cellStyle name="SAPBEXstdData 2 2 2 2 2 3" xfId="22017" xr:uid="{00000000-0005-0000-0000-0000A5880000}"/>
    <cellStyle name="SAPBEXstdData 2 2 2 2 2 3 2" xfId="34768" xr:uid="{00000000-0005-0000-0000-0000A6880000}"/>
    <cellStyle name="SAPBEXstdData 2 2 2 2 3" xfId="16128" xr:uid="{00000000-0005-0000-0000-0000A7880000}"/>
    <cellStyle name="SAPBEXstdData 2 2 2 2 3 2" xfId="29299" xr:uid="{00000000-0005-0000-0000-0000A8880000}"/>
    <cellStyle name="SAPBEXstdData 2 2 2 2 3 2 2" xfId="42050" xr:uid="{00000000-0005-0000-0000-0000A9880000}"/>
    <cellStyle name="SAPBEXstdData 2 2 2 2 4" xfId="22016" xr:uid="{00000000-0005-0000-0000-0000AA880000}"/>
    <cellStyle name="SAPBEXstdData 2 2 2 2 4 2" xfId="34767" xr:uid="{00000000-0005-0000-0000-0000AB880000}"/>
    <cellStyle name="SAPBEXstdData 2 2 2 3" xfId="8364" xr:uid="{00000000-0005-0000-0000-0000AC880000}"/>
    <cellStyle name="SAPBEXstdData 2 2 2 3 2" xfId="16130" xr:uid="{00000000-0005-0000-0000-0000AD880000}"/>
    <cellStyle name="SAPBEXstdData 2 2 2 3 2 2" xfId="29301" xr:uid="{00000000-0005-0000-0000-0000AE880000}"/>
    <cellStyle name="SAPBEXstdData 2 2 2 3 2 2 2" xfId="42052" xr:uid="{00000000-0005-0000-0000-0000AF880000}"/>
    <cellStyle name="SAPBEXstdData 2 2 2 3 3" xfId="22018" xr:uid="{00000000-0005-0000-0000-0000B0880000}"/>
    <cellStyle name="SAPBEXstdData 2 2 2 3 3 2" xfId="34769" xr:uid="{00000000-0005-0000-0000-0000B1880000}"/>
    <cellStyle name="SAPBEXstdData 2 2 2 4" xfId="16127" xr:uid="{00000000-0005-0000-0000-0000B2880000}"/>
    <cellStyle name="SAPBEXstdData 2 2 2 4 2" xfId="29298" xr:uid="{00000000-0005-0000-0000-0000B3880000}"/>
    <cellStyle name="SAPBEXstdData 2 2 2 4 2 2" xfId="42049" xr:uid="{00000000-0005-0000-0000-0000B4880000}"/>
    <cellStyle name="SAPBEXstdData 2 2 2 5" xfId="22015" xr:uid="{00000000-0005-0000-0000-0000B5880000}"/>
    <cellStyle name="SAPBEXstdData 2 2 2 5 2" xfId="34766" xr:uid="{00000000-0005-0000-0000-0000B6880000}"/>
    <cellStyle name="SAPBEXstdData 2 2 3" xfId="8365" xr:uid="{00000000-0005-0000-0000-0000B7880000}"/>
    <cellStyle name="SAPBEXstdData 2 2 3 2" xfId="16131" xr:uid="{00000000-0005-0000-0000-0000B8880000}"/>
    <cellStyle name="SAPBEXstdData 2 2 3 2 2" xfId="29302" xr:uid="{00000000-0005-0000-0000-0000B9880000}"/>
    <cellStyle name="SAPBEXstdData 2 2 3 2 2 2" xfId="42053" xr:uid="{00000000-0005-0000-0000-0000BA880000}"/>
    <cellStyle name="SAPBEXstdData 2 2 3 3" xfId="22019" xr:uid="{00000000-0005-0000-0000-0000BB880000}"/>
    <cellStyle name="SAPBEXstdData 2 2 3 3 2" xfId="34770" xr:uid="{00000000-0005-0000-0000-0000BC880000}"/>
    <cellStyle name="SAPBEXstdData 2 2 4" xfId="16126" xr:uid="{00000000-0005-0000-0000-0000BD880000}"/>
    <cellStyle name="SAPBEXstdData 2 2 4 2" xfId="29297" xr:uid="{00000000-0005-0000-0000-0000BE880000}"/>
    <cellStyle name="SAPBEXstdData 2 2 4 2 2" xfId="42048" xr:uid="{00000000-0005-0000-0000-0000BF880000}"/>
    <cellStyle name="SAPBEXstdData 2 2 5" xfId="22014" xr:uid="{00000000-0005-0000-0000-0000C0880000}"/>
    <cellStyle name="SAPBEXstdData 2 2 5 2" xfId="34765" xr:uid="{00000000-0005-0000-0000-0000C1880000}"/>
    <cellStyle name="SAPBEXstdData 2 3" xfId="8366" xr:uid="{00000000-0005-0000-0000-0000C2880000}"/>
    <cellStyle name="SAPBEXstdData 2 3 2" xfId="8367" xr:uid="{00000000-0005-0000-0000-0000C3880000}"/>
    <cellStyle name="SAPBEXstdData 2 3 2 2" xfId="8368" xr:uid="{00000000-0005-0000-0000-0000C4880000}"/>
    <cellStyle name="SAPBEXstdData 2 3 2 2 2" xfId="16134" xr:uid="{00000000-0005-0000-0000-0000C5880000}"/>
    <cellStyle name="SAPBEXstdData 2 3 2 2 2 2" xfId="29305" xr:uid="{00000000-0005-0000-0000-0000C6880000}"/>
    <cellStyle name="SAPBEXstdData 2 3 2 2 2 2 2" xfId="42056" xr:uid="{00000000-0005-0000-0000-0000C7880000}"/>
    <cellStyle name="SAPBEXstdData 2 3 2 2 3" xfId="22022" xr:uid="{00000000-0005-0000-0000-0000C8880000}"/>
    <cellStyle name="SAPBEXstdData 2 3 2 2 3 2" xfId="34773" xr:uid="{00000000-0005-0000-0000-0000C9880000}"/>
    <cellStyle name="SAPBEXstdData 2 3 2 3" xfId="16133" xr:uid="{00000000-0005-0000-0000-0000CA880000}"/>
    <cellStyle name="SAPBEXstdData 2 3 2 3 2" xfId="29304" xr:uid="{00000000-0005-0000-0000-0000CB880000}"/>
    <cellStyle name="SAPBEXstdData 2 3 2 3 2 2" xfId="42055" xr:uid="{00000000-0005-0000-0000-0000CC880000}"/>
    <cellStyle name="SAPBEXstdData 2 3 2 4" xfId="22021" xr:uid="{00000000-0005-0000-0000-0000CD880000}"/>
    <cellStyle name="SAPBEXstdData 2 3 2 4 2" xfId="34772" xr:uid="{00000000-0005-0000-0000-0000CE880000}"/>
    <cellStyle name="SAPBEXstdData 2 3 3" xfId="8369" xr:uid="{00000000-0005-0000-0000-0000CF880000}"/>
    <cellStyle name="SAPBEXstdData 2 3 3 2" xfId="16135" xr:uid="{00000000-0005-0000-0000-0000D0880000}"/>
    <cellStyle name="SAPBEXstdData 2 3 3 2 2" xfId="29306" xr:uid="{00000000-0005-0000-0000-0000D1880000}"/>
    <cellStyle name="SAPBEXstdData 2 3 3 2 2 2" xfId="42057" xr:uid="{00000000-0005-0000-0000-0000D2880000}"/>
    <cellStyle name="SAPBEXstdData 2 3 3 3" xfId="22023" xr:uid="{00000000-0005-0000-0000-0000D3880000}"/>
    <cellStyle name="SAPBEXstdData 2 3 3 3 2" xfId="34774" xr:uid="{00000000-0005-0000-0000-0000D4880000}"/>
    <cellStyle name="SAPBEXstdData 2 3 4" xfId="16132" xr:uid="{00000000-0005-0000-0000-0000D5880000}"/>
    <cellStyle name="SAPBEXstdData 2 3 4 2" xfId="29303" xr:uid="{00000000-0005-0000-0000-0000D6880000}"/>
    <cellStyle name="SAPBEXstdData 2 3 4 2 2" xfId="42054" xr:uid="{00000000-0005-0000-0000-0000D7880000}"/>
    <cellStyle name="SAPBEXstdData 2 3 5" xfId="22020" xr:uid="{00000000-0005-0000-0000-0000D8880000}"/>
    <cellStyle name="SAPBEXstdData 2 3 5 2" xfId="34771" xr:uid="{00000000-0005-0000-0000-0000D9880000}"/>
    <cellStyle name="SAPBEXstdData 2 4" xfId="8370" xr:uid="{00000000-0005-0000-0000-0000DA880000}"/>
    <cellStyle name="SAPBEXstdData 2 4 2" xfId="16136" xr:uid="{00000000-0005-0000-0000-0000DB880000}"/>
    <cellStyle name="SAPBEXstdData 2 4 2 2" xfId="29307" xr:uid="{00000000-0005-0000-0000-0000DC880000}"/>
    <cellStyle name="SAPBEXstdData 2 4 2 2 2" xfId="42058" xr:uid="{00000000-0005-0000-0000-0000DD880000}"/>
    <cellStyle name="SAPBEXstdData 2 4 3" xfId="22024" xr:uid="{00000000-0005-0000-0000-0000DE880000}"/>
    <cellStyle name="SAPBEXstdData 2 4 3 2" xfId="34775" xr:uid="{00000000-0005-0000-0000-0000DF880000}"/>
    <cellStyle name="SAPBEXstdData 2 5" xfId="8371" xr:uid="{00000000-0005-0000-0000-0000E0880000}"/>
    <cellStyle name="SAPBEXstdData 2 5 2" xfId="16137" xr:uid="{00000000-0005-0000-0000-0000E1880000}"/>
    <cellStyle name="SAPBEXstdData 2 5 2 2" xfId="29308" xr:uid="{00000000-0005-0000-0000-0000E2880000}"/>
    <cellStyle name="SAPBEXstdData 2 5 2 2 2" xfId="42059" xr:uid="{00000000-0005-0000-0000-0000E3880000}"/>
    <cellStyle name="SAPBEXstdData 2 5 3" xfId="22025" xr:uid="{00000000-0005-0000-0000-0000E4880000}"/>
    <cellStyle name="SAPBEXstdData 2 5 3 2" xfId="34776" xr:uid="{00000000-0005-0000-0000-0000E5880000}"/>
    <cellStyle name="SAPBEXstdData 2 6" xfId="16125" xr:uid="{00000000-0005-0000-0000-0000E6880000}"/>
    <cellStyle name="SAPBEXstdData 2 6 2" xfId="29296" xr:uid="{00000000-0005-0000-0000-0000E7880000}"/>
    <cellStyle name="SAPBEXstdData 2 6 2 2" xfId="42047" xr:uid="{00000000-0005-0000-0000-0000E8880000}"/>
    <cellStyle name="SAPBEXstdData 2 7" xfId="22013" xr:uid="{00000000-0005-0000-0000-0000E9880000}"/>
    <cellStyle name="SAPBEXstdData 2 7 2" xfId="34764" xr:uid="{00000000-0005-0000-0000-0000EA880000}"/>
    <cellStyle name="SAPBEXstdData 3" xfId="8372" xr:uid="{00000000-0005-0000-0000-0000EB880000}"/>
    <cellStyle name="SAPBEXstdData 3 2" xfId="16138" xr:uid="{00000000-0005-0000-0000-0000EC880000}"/>
    <cellStyle name="SAPBEXstdData 3 2 2" xfId="29309" xr:uid="{00000000-0005-0000-0000-0000ED880000}"/>
    <cellStyle name="SAPBEXstdData 3 2 2 2" xfId="42060" xr:uid="{00000000-0005-0000-0000-0000EE880000}"/>
    <cellStyle name="SAPBEXstdData 3 3" xfId="22026" xr:uid="{00000000-0005-0000-0000-0000EF880000}"/>
    <cellStyle name="SAPBEXstdData 3 3 2" xfId="34777" xr:uid="{00000000-0005-0000-0000-0000F0880000}"/>
    <cellStyle name="SAPBEXstdData 4" xfId="16124" xr:uid="{00000000-0005-0000-0000-0000F1880000}"/>
    <cellStyle name="SAPBEXstdData 4 2" xfId="29295" xr:uid="{00000000-0005-0000-0000-0000F2880000}"/>
    <cellStyle name="SAPBEXstdData 4 2 2" xfId="42046" xr:uid="{00000000-0005-0000-0000-0000F3880000}"/>
    <cellStyle name="SAPBEXstdData 5" xfId="22012" xr:uid="{00000000-0005-0000-0000-0000F4880000}"/>
    <cellStyle name="SAPBEXstdData 5 2" xfId="34763" xr:uid="{00000000-0005-0000-0000-0000F5880000}"/>
    <cellStyle name="SAPBEXstdData_01 - CO23" xfId="8373" xr:uid="{00000000-0005-0000-0000-0000F6880000}"/>
    <cellStyle name="SAPBEXstdDataEmph" xfId="8374" xr:uid="{00000000-0005-0000-0000-0000F7880000}"/>
    <cellStyle name="SAPBEXstdDataEmph 2" xfId="8375" xr:uid="{00000000-0005-0000-0000-0000F8880000}"/>
    <cellStyle name="SAPBEXstdDataEmph 2 2" xfId="8376" xr:uid="{00000000-0005-0000-0000-0000F9880000}"/>
    <cellStyle name="SAPBEXstdDataEmph 2 2 2" xfId="8377" xr:uid="{00000000-0005-0000-0000-0000FA880000}"/>
    <cellStyle name="SAPBEXstdDataEmph 2 2 2 2" xfId="8378" xr:uid="{00000000-0005-0000-0000-0000FB880000}"/>
    <cellStyle name="SAPBEXstdDataEmph 2 2 2 2 2" xfId="8379" xr:uid="{00000000-0005-0000-0000-0000FC880000}"/>
    <cellStyle name="SAPBEXstdDataEmph 2 2 2 2 2 2" xfId="16144" xr:uid="{00000000-0005-0000-0000-0000FD880000}"/>
    <cellStyle name="SAPBEXstdDataEmph 2 2 2 2 2 2 2" xfId="29315" xr:uid="{00000000-0005-0000-0000-0000FE880000}"/>
    <cellStyle name="SAPBEXstdDataEmph 2 2 2 2 2 2 2 2" xfId="42066" xr:uid="{00000000-0005-0000-0000-0000FF880000}"/>
    <cellStyle name="SAPBEXstdDataEmph 2 2 2 2 2 3" xfId="22032" xr:uid="{00000000-0005-0000-0000-000000890000}"/>
    <cellStyle name="SAPBEXstdDataEmph 2 2 2 2 2 3 2" xfId="34783" xr:uid="{00000000-0005-0000-0000-000001890000}"/>
    <cellStyle name="SAPBEXstdDataEmph 2 2 2 2 3" xfId="16143" xr:uid="{00000000-0005-0000-0000-000002890000}"/>
    <cellStyle name="SAPBEXstdDataEmph 2 2 2 2 3 2" xfId="29314" xr:uid="{00000000-0005-0000-0000-000003890000}"/>
    <cellStyle name="SAPBEXstdDataEmph 2 2 2 2 3 2 2" xfId="42065" xr:uid="{00000000-0005-0000-0000-000004890000}"/>
    <cellStyle name="SAPBEXstdDataEmph 2 2 2 2 4" xfId="22031" xr:uid="{00000000-0005-0000-0000-000005890000}"/>
    <cellStyle name="SAPBEXstdDataEmph 2 2 2 2 4 2" xfId="34782" xr:uid="{00000000-0005-0000-0000-000006890000}"/>
    <cellStyle name="SAPBEXstdDataEmph 2 2 2 3" xfId="8380" xr:uid="{00000000-0005-0000-0000-000007890000}"/>
    <cellStyle name="SAPBEXstdDataEmph 2 2 2 3 2" xfId="16145" xr:uid="{00000000-0005-0000-0000-000008890000}"/>
    <cellStyle name="SAPBEXstdDataEmph 2 2 2 3 2 2" xfId="29316" xr:uid="{00000000-0005-0000-0000-000009890000}"/>
    <cellStyle name="SAPBEXstdDataEmph 2 2 2 3 2 2 2" xfId="42067" xr:uid="{00000000-0005-0000-0000-00000A890000}"/>
    <cellStyle name="SAPBEXstdDataEmph 2 2 2 3 3" xfId="22033" xr:uid="{00000000-0005-0000-0000-00000B890000}"/>
    <cellStyle name="SAPBEXstdDataEmph 2 2 2 3 3 2" xfId="34784" xr:uid="{00000000-0005-0000-0000-00000C890000}"/>
    <cellStyle name="SAPBEXstdDataEmph 2 2 2 4" xfId="16142" xr:uid="{00000000-0005-0000-0000-00000D890000}"/>
    <cellStyle name="SAPBEXstdDataEmph 2 2 2 4 2" xfId="29313" xr:uid="{00000000-0005-0000-0000-00000E890000}"/>
    <cellStyle name="SAPBEXstdDataEmph 2 2 2 4 2 2" xfId="42064" xr:uid="{00000000-0005-0000-0000-00000F890000}"/>
    <cellStyle name="SAPBEXstdDataEmph 2 2 2 5" xfId="22030" xr:uid="{00000000-0005-0000-0000-000010890000}"/>
    <cellStyle name="SAPBEXstdDataEmph 2 2 2 5 2" xfId="34781" xr:uid="{00000000-0005-0000-0000-000011890000}"/>
    <cellStyle name="SAPBEXstdDataEmph 2 2 3" xfId="8381" xr:uid="{00000000-0005-0000-0000-000012890000}"/>
    <cellStyle name="SAPBEXstdDataEmph 2 2 3 2" xfId="16146" xr:uid="{00000000-0005-0000-0000-000013890000}"/>
    <cellStyle name="SAPBEXstdDataEmph 2 2 3 2 2" xfId="29317" xr:uid="{00000000-0005-0000-0000-000014890000}"/>
    <cellStyle name="SAPBEXstdDataEmph 2 2 3 2 2 2" xfId="42068" xr:uid="{00000000-0005-0000-0000-000015890000}"/>
    <cellStyle name="SAPBEXstdDataEmph 2 2 3 3" xfId="22034" xr:uid="{00000000-0005-0000-0000-000016890000}"/>
    <cellStyle name="SAPBEXstdDataEmph 2 2 3 3 2" xfId="34785" xr:uid="{00000000-0005-0000-0000-000017890000}"/>
    <cellStyle name="SAPBEXstdDataEmph 2 2 4" xfId="16141" xr:uid="{00000000-0005-0000-0000-000018890000}"/>
    <cellStyle name="SAPBEXstdDataEmph 2 2 4 2" xfId="29312" xr:uid="{00000000-0005-0000-0000-000019890000}"/>
    <cellStyle name="SAPBEXstdDataEmph 2 2 4 2 2" xfId="42063" xr:uid="{00000000-0005-0000-0000-00001A890000}"/>
    <cellStyle name="SAPBEXstdDataEmph 2 2 5" xfId="22029" xr:uid="{00000000-0005-0000-0000-00001B890000}"/>
    <cellStyle name="SAPBEXstdDataEmph 2 2 5 2" xfId="34780" xr:uid="{00000000-0005-0000-0000-00001C890000}"/>
    <cellStyle name="SAPBEXstdDataEmph 2 3" xfId="8382" xr:uid="{00000000-0005-0000-0000-00001D890000}"/>
    <cellStyle name="SAPBEXstdDataEmph 2 3 2" xfId="8383" xr:uid="{00000000-0005-0000-0000-00001E890000}"/>
    <cellStyle name="SAPBEXstdDataEmph 2 3 2 2" xfId="8384" xr:uid="{00000000-0005-0000-0000-00001F890000}"/>
    <cellStyle name="SAPBEXstdDataEmph 2 3 2 2 2" xfId="16149" xr:uid="{00000000-0005-0000-0000-000020890000}"/>
    <cellStyle name="SAPBEXstdDataEmph 2 3 2 2 2 2" xfId="29320" xr:uid="{00000000-0005-0000-0000-000021890000}"/>
    <cellStyle name="SAPBEXstdDataEmph 2 3 2 2 2 2 2" xfId="42071" xr:uid="{00000000-0005-0000-0000-000022890000}"/>
    <cellStyle name="SAPBEXstdDataEmph 2 3 2 2 3" xfId="22037" xr:uid="{00000000-0005-0000-0000-000023890000}"/>
    <cellStyle name="SAPBEXstdDataEmph 2 3 2 2 3 2" xfId="34788" xr:uid="{00000000-0005-0000-0000-000024890000}"/>
    <cellStyle name="SAPBEXstdDataEmph 2 3 2 3" xfId="16148" xr:uid="{00000000-0005-0000-0000-000025890000}"/>
    <cellStyle name="SAPBEXstdDataEmph 2 3 2 3 2" xfId="29319" xr:uid="{00000000-0005-0000-0000-000026890000}"/>
    <cellStyle name="SAPBEXstdDataEmph 2 3 2 3 2 2" xfId="42070" xr:uid="{00000000-0005-0000-0000-000027890000}"/>
    <cellStyle name="SAPBEXstdDataEmph 2 3 2 4" xfId="22036" xr:uid="{00000000-0005-0000-0000-000028890000}"/>
    <cellStyle name="SAPBEXstdDataEmph 2 3 2 4 2" xfId="34787" xr:uid="{00000000-0005-0000-0000-000029890000}"/>
    <cellStyle name="SAPBEXstdDataEmph 2 3 3" xfId="8385" xr:uid="{00000000-0005-0000-0000-00002A890000}"/>
    <cellStyle name="SAPBEXstdDataEmph 2 3 3 2" xfId="16150" xr:uid="{00000000-0005-0000-0000-00002B890000}"/>
    <cellStyle name="SAPBEXstdDataEmph 2 3 3 2 2" xfId="29321" xr:uid="{00000000-0005-0000-0000-00002C890000}"/>
    <cellStyle name="SAPBEXstdDataEmph 2 3 3 2 2 2" xfId="42072" xr:uid="{00000000-0005-0000-0000-00002D890000}"/>
    <cellStyle name="SAPBEXstdDataEmph 2 3 3 3" xfId="22038" xr:uid="{00000000-0005-0000-0000-00002E890000}"/>
    <cellStyle name="SAPBEXstdDataEmph 2 3 3 3 2" xfId="34789" xr:uid="{00000000-0005-0000-0000-00002F890000}"/>
    <cellStyle name="SAPBEXstdDataEmph 2 3 4" xfId="16147" xr:uid="{00000000-0005-0000-0000-000030890000}"/>
    <cellStyle name="SAPBEXstdDataEmph 2 3 4 2" xfId="29318" xr:uid="{00000000-0005-0000-0000-000031890000}"/>
    <cellStyle name="SAPBEXstdDataEmph 2 3 4 2 2" xfId="42069" xr:uid="{00000000-0005-0000-0000-000032890000}"/>
    <cellStyle name="SAPBEXstdDataEmph 2 3 5" xfId="22035" xr:uid="{00000000-0005-0000-0000-000033890000}"/>
    <cellStyle name="SAPBEXstdDataEmph 2 3 5 2" xfId="34786" xr:uid="{00000000-0005-0000-0000-000034890000}"/>
    <cellStyle name="SAPBEXstdDataEmph 2 4" xfId="8386" xr:uid="{00000000-0005-0000-0000-000035890000}"/>
    <cellStyle name="SAPBEXstdDataEmph 2 4 2" xfId="16151" xr:uid="{00000000-0005-0000-0000-000036890000}"/>
    <cellStyle name="SAPBEXstdDataEmph 2 4 2 2" xfId="29322" xr:uid="{00000000-0005-0000-0000-000037890000}"/>
    <cellStyle name="SAPBEXstdDataEmph 2 4 2 2 2" xfId="42073" xr:uid="{00000000-0005-0000-0000-000038890000}"/>
    <cellStyle name="SAPBEXstdDataEmph 2 4 3" xfId="22039" xr:uid="{00000000-0005-0000-0000-000039890000}"/>
    <cellStyle name="SAPBEXstdDataEmph 2 4 3 2" xfId="34790" xr:uid="{00000000-0005-0000-0000-00003A890000}"/>
    <cellStyle name="SAPBEXstdDataEmph 2 5" xfId="8387" xr:uid="{00000000-0005-0000-0000-00003B890000}"/>
    <cellStyle name="SAPBEXstdDataEmph 2 5 2" xfId="16152" xr:uid="{00000000-0005-0000-0000-00003C890000}"/>
    <cellStyle name="SAPBEXstdDataEmph 2 5 2 2" xfId="29323" xr:uid="{00000000-0005-0000-0000-00003D890000}"/>
    <cellStyle name="SAPBEXstdDataEmph 2 5 2 2 2" xfId="42074" xr:uid="{00000000-0005-0000-0000-00003E890000}"/>
    <cellStyle name="SAPBEXstdDataEmph 2 5 3" xfId="22040" xr:uid="{00000000-0005-0000-0000-00003F890000}"/>
    <cellStyle name="SAPBEXstdDataEmph 2 5 3 2" xfId="34791" xr:uid="{00000000-0005-0000-0000-000040890000}"/>
    <cellStyle name="SAPBEXstdDataEmph 2 6" xfId="16140" xr:uid="{00000000-0005-0000-0000-000041890000}"/>
    <cellStyle name="SAPBEXstdDataEmph 2 6 2" xfId="29311" xr:uid="{00000000-0005-0000-0000-000042890000}"/>
    <cellStyle name="SAPBEXstdDataEmph 2 6 2 2" xfId="42062" xr:uid="{00000000-0005-0000-0000-000043890000}"/>
    <cellStyle name="SAPBEXstdDataEmph 2 7" xfId="22028" xr:uid="{00000000-0005-0000-0000-000044890000}"/>
    <cellStyle name="SAPBEXstdDataEmph 2 7 2" xfId="34779" xr:uid="{00000000-0005-0000-0000-000045890000}"/>
    <cellStyle name="SAPBEXstdDataEmph 3" xfId="8388" xr:uid="{00000000-0005-0000-0000-000046890000}"/>
    <cellStyle name="SAPBEXstdDataEmph 3 2" xfId="16153" xr:uid="{00000000-0005-0000-0000-000047890000}"/>
    <cellStyle name="SAPBEXstdDataEmph 3 2 2" xfId="29324" xr:uid="{00000000-0005-0000-0000-000048890000}"/>
    <cellStyle name="SAPBEXstdDataEmph 3 2 2 2" xfId="42075" xr:uid="{00000000-0005-0000-0000-000049890000}"/>
    <cellStyle name="SAPBEXstdDataEmph 3 3" xfId="22041" xr:uid="{00000000-0005-0000-0000-00004A890000}"/>
    <cellStyle name="SAPBEXstdDataEmph 3 3 2" xfId="34792" xr:uid="{00000000-0005-0000-0000-00004B890000}"/>
    <cellStyle name="SAPBEXstdDataEmph 4" xfId="16139" xr:uid="{00000000-0005-0000-0000-00004C890000}"/>
    <cellStyle name="SAPBEXstdDataEmph 4 2" xfId="29310" xr:uid="{00000000-0005-0000-0000-00004D890000}"/>
    <cellStyle name="SAPBEXstdDataEmph 4 2 2" xfId="42061" xr:uid="{00000000-0005-0000-0000-00004E890000}"/>
    <cellStyle name="SAPBEXstdDataEmph 5" xfId="22027" xr:uid="{00000000-0005-0000-0000-00004F890000}"/>
    <cellStyle name="SAPBEXstdDataEmph 5 2" xfId="34778" xr:uid="{00000000-0005-0000-0000-000050890000}"/>
    <cellStyle name="SAPBEXstdDataEmph_01 - CO23" xfId="8389" xr:uid="{00000000-0005-0000-0000-000051890000}"/>
    <cellStyle name="SAPBEXstdItem" xfId="8390" xr:uid="{00000000-0005-0000-0000-000052890000}"/>
    <cellStyle name="SAPBEXstdItem 10" xfId="22042" xr:uid="{00000000-0005-0000-0000-000053890000}"/>
    <cellStyle name="SAPBEXstdItem 10 2" xfId="34793" xr:uid="{00000000-0005-0000-0000-000054890000}"/>
    <cellStyle name="SAPBEXstdItem 2" xfId="8391" xr:uid="{00000000-0005-0000-0000-000055890000}"/>
    <cellStyle name="SAPBEXstdItem 2 2" xfId="8392" xr:uid="{00000000-0005-0000-0000-000056890000}"/>
    <cellStyle name="SAPBEXstdItem 2 2 2" xfId="8393" xr:uid="{00000000-0005-0000-0000-000057890000}"/>
    <cellStyle name="SAPBEXstdItem 2 2 2 2" xfId="8394" xr:uid="{00000000-0005-0000-0000-000058890000}"/>
    <cellStyle name="SAPBEXstdItem 2 2 2 2 2" xfId="8395" xr:uid="{00000000-0005-0000-0000-000059890000}"/>
    <cellStyle name="SAPBEXstdItem 2 2 2 2 2 2" xfId="16159" xr:uid="{00000000-0005-0000-0000-00005A890000}"/>
    <cellStyle name="SAPBEXstdItem 2 2 2 2 2 2 2" xfId="29330" xr:uid="{00000000-0005-0000-0000-00005B890000}"/>
    <cellStyle name="SAPBEXstdItem 2 2 2 2 2 2 2 2" xfId="42081" xr:uid="{00000000-0005-0000-0000-00005C890000}"/>
    <cellStyle name="SAPBEXstdItem 2 2 2 2 2 3" xfId="22047" xr:uid="{00000000-0005-0000-0000-00005D890000}"/>
    <cellStyle name="SAPBEXstdItem 2 2 2 2 2 3 2" xfId="34798" xr:uid="{00000000-0005-0000-0000-00005E890000}"/>
    <cellStyle name="SAPBEXstdItem 2 2 2 2 3" xfId="16158" xr:uid="{00000000-0005-0000-0000-00005F890000}"/>
    <cellStyle name="SAPBEXstdItem 2 2 2 2 3 2" xfId="29329" xr:uid="{00000000-0005-0000-0000-000060890000}"/>
    <cellStyle name="SAPBEXstdItem 2 2 2 2 3 2 2" xfId="42080" xr:uid="{00000000-0005-0000-0000-000061890000}"/>
    <cellStyle name="SAPBEXstdItem 2 2 2 2 4" xfId="22046" xr:uid="{00000000-0005-0000-0000-000062890000}"/>
    <cellStyle name="SAPBEXstdItem 2 2 2 2 4 2" xfId="34797" xr:uid="{00000000-0005-0000-0000-000063890000}"/>
    <cellStyle name="SAPBEXstdItem 2 2 2 3" xfId="8396" xr:uid="{00000000-0005-0000-0000-000064890000}"/>
    <cellStyle name="SAPBEXstdItem 2 2 2 3 2" xfId="16160" xr:uid="{00000000-0005-0000-0000-000065890000}"/>
    <cellStyle name="SAPBEXstdItem 2 2 2 3 2 2" xfId="29331" xr:uid="{00000000-0005-0000-0000-000066890000}"/>
    <cellStyle name="SAPBEXstdItem 2 2 2 3 2 2 2" xfId="42082" xr:uid="{00000000-0005-0000-0000-000067890000}"/>
    <cellStyle name="SAPBEXstdItem 2 2 2 3 3" xfId="22048" xr:uid="{00000000-0005-0000-0000-000068890000}"/>
    <cellStyle name="SAPBEXstdItem 2 2 2 3 3 2" xfId="34799" xr:uid="{00000000-0005-0000-0000-000069890000}"/>
    <cellStyle name="SAPBEXstdItem 2 2 2 4" xfId="16157" xr:uid="{00000000-0005-0000-0000-00006A890000}"/>
    <cellStyle name="SAPBEXstdItem 2 2 2 4 2" xfId="29328" xr:uid="{00000000-0005-0000-0000-00006B890000}"/>
    <cellStyle name="SAPBEXstdItem 2 2 2 4 2 2" xfId="42079" xr:uid="{00000000-0005-0000-0000-00006C890000}"/>
    <cellStyle name="SAPBEXstdItem 2 2 2 5" xfId="22045" xr:uid="{00000000-0005-0000-0000-00006D890000}"/>
    <cellStyle name="SAPBEXstdItem 2 2 2 5 2" xfId="34796" xr:uid="{00000000-0005-0000-0000-00006E890000}"/>
    <cellStyle name="SAPBEXstdItem 2 2 3" xfId="8397" xr:uid="{00000000-0005-0000-0000-00006F890000}"/>
    <cellStyle name="SAPBEXstdItem 2 2 3 2" xfId="16161" xr:uid="{00000000-0005-0000-0000-000070890000}"/>
    <cellStyle name="SAPBEXstdItem 2 2 3 2 2" xfId="29332" xr:uid="{00000000-0005-0000-0000-000071890000}"/>
    <cellStyle name="SAPBEXstdItem 2 2 3 2 2 2" xfId="42083" xr:uid="{00000000-0005-0000-0000-000072890000}"/>
    <cellStyle name="SAPBEXstdItem 2 2 3 3" xfId="22049" xr:uid="{00000000-0005-0000-0000-000073890000}"/>
    <cellStyle name="SAPBEXstdItem 2 2 3 3 2" xfId="34800" xr:uid="{00000000-0005-0000-0000-000074890000}"/>
    <cellStyle name="SAPBEXstdItem 2 2 4" xfId="16156" xr:uid="{00000000-0005-0000-0000-000075890000}"/>
    <cellStyle name="SAPBEXstdItem 2 2 4 2" xfId="29327" xr:uid="{00000000-0005-0000-0000-000076890000}"/>
    <cellStyle name="SAPBEXstdItem 2 2 4 2 2" xfId="42078" xr:uid="{00000000-0005-0000-0000-000077890000}"/>
    <cellStyle name="SAPBEXstdItem 2 2 5" xfId="22044" xr:uid="{00000000-0005-0000-0000-000078890000}"/>
    <cellStyle name="SAPBEXstdItem 2 2 5 2" xfId="34795" xr:uid="{00000000-0005-0000-0000-000079890000}"/>
    <cellStyle name="SAPBEXstdItem 2 3" xfId="8398" xr:uid="{00000000-0005-0000-0000-00007A890000}"/>
    <cellStyle name="SAPBEXstdItem 2 3 2" xfId="8399" xr:uid="{00000000-0005-0000-0000-00007B890000}"/>
    <cellStyle name="SAPBEXstdItem 2 3 2 2" xfId="8400" xr:uid="{00000000-0005-0000-0000-00007C890000}"/>
    <cellStyle name="SAPBEXstdItem 2 3 2 2 2" xfId="8401" xr:uid="{00000000-0005-0000-0000-00007D890000}"/>
    <cellStyle name="SAPBEXstdItem 2 3 2 2 2 2" xfId="16165" xr:uid="{00000000-0005-0000-0000-00007E890000}"/>
    <cellStyle name="SAPBEXstdItem 2 3 2 2 2 2 2" xfId="29336" xr:uid="{00000000-0005-0000-0000-00007F890000}"/>
    <cellStyle name="SAPBEXstdItem 2 3 2 2 2 2 2 2" xfId="42087" xr:uid="{00000000-0005-0000-0000-000080890000}"/>
    <cellStyle name="SAPBEXstdItem 2 3 2 2 2 3" xfId="22053" xr:uid="{00000000-0005-0000-0000-000081890000}"/>
    <cellStyle name="SAPBEXstdItem 2 3 2 2 2 3 2" xfId="34804" xr:uid="{00000000-0005-0000-0000-000082890000}"/>
    <cellStyle name="SAPBEXstdItem 2 3 2 2 3" xfId="16164" xr:uid="{00000000-0005-0000-0000-000083890000}"/>
    <cellStyle name="SAPBEXstdItem 2 3 2 2 3 2" xfId="29335" xr:uid="{00000000-0005-0000-0000-000084890000}"/>
    <cellStyle name="SAPBEXstdItem 2 3 2 2 3 2 2" xfId="42086" xr:uid="{00000000-0005-0000-0000-000085890000}"/>
    <cellStyle name="SAPBEXstdItem 2 3 2 2 4" xfId="22052" xr:uid="{00000000-0005-0000-0000-000086890000}"/>
    <cellStyle name="SAPBEXstdItem 2 3 2 2 4 2" xfId="34803" xr:uid="{00000000-0005-0000-0000-000087890000}"/>
    <cellStyle name="SAPBEXstdItem 2 3 2 3" xfId="8402" xr:uid="{00000000-0005-0000-0000-000088890000}"/>
    <cellStyle name="SAPBEXstdItem 2 3 2 3 2" xfId="16166" xr:uid="{00000000-0005-0000-0000-000089890000}"/>
    <cellStyle name="SAPBEXstdItem 2 3 2 3 2 2" xfId="29337" xr:uid="{00000000-0005-0000-0000-00008A890000}"/>
    <cellStyle name="SAPBEXstdItem 2 3 2 3 2 2 2" xfId="42088" xr:uid="{00000000-0005-0000-0000-00008B890000}"/>
    <cellStyle name="SAPBEXstdItem 2 3 2 3 3" xfId="22054" xr:uid="{00000000-0005-0000-0000-00008C890000}"/>
    <cellStyle name="SAPBEXstdItem 2 3 2 3 3 2" xfId="34805" xr:uid="{00000000-0005-0000-0000-00008D890000}"/>
    <cellStyle name="SAPBEXstdItem 2 3 2 4" xfId="16163" xr:uid="{00000000-0005-0000-0000-00008E890000}"/>
    <cellStyle name="SAPBEXstdItem 2 3 2 4 2" xfId="29334" xr:uid="{00000000-0005-0000-0000-00008F890000}"/>
    <cellStyle name="SAPBEXstdItem 2 3 2 4 2 2" xfId="42085" xr:uid="{00000000-0005-0000-0000-000090890000}"/>
    <cellStyle name="SAPBEXstdItem 2 3 2 5" xfId="22051" xr:uid="{00000000-0005-0000-0000-000091890000}"/>
    <cellStyle name="SAPBEXstdItem 2 3 2 5 2" xfId="34802" xr:uid="{00000000-0005-0000-0000-000092890000}"/>
    <cellStyle name="SAPBEXstdItem 2 3 3" xfId="8403" xr:uid="{00000000-0005-0000-0000-000093890000}"/>
    <cellStyle name="SAPBEXstdItem 2 3 3 2" xfId="16167" xr:uid="{00000000-0005-0000-0000-000094890000}"/>
    <cellStyle name="SAPBEXstdItem 2 3 3 2 2" xfId="29338" xr:uid="{00000000-0005-0000-0000-000095890000}"/>
    <cellStyle name="SAPBEXstdItem 2 3 3 2 2 2" xfId="42089" xr:uid="{00000000-0005-0000-0000-000096890000}"/>
    <cellStyle name="SAPBEXstdItem 2 3 3 3" xfId="22055" xr:uid="{00000000-0005-0000-0000-000097890000}"/>
    <cellStyle name="SAPBEXstdItem 2 3 3 3 2" xfId="34806" xr:uid="{00000000-0005-0000-0000-000098890000}"/>
    <cellStyle name="SAPBEXstdItem 2 3 4" xfId="8404" xr:uid="{00000000-0005-0000-0000-000099890000}"/>
    <cellStyle name="SAPBEXstdItem 2 3 4 2" xfId="16168" xr:uid="{00000000-0005-0000-0000-00009A890000}"/>
    <cellStyle name="SAPBEXstdItem 2 3 4 2 2" xfId="29339" xr:uid="{00000000-0005-0000-0000-00009B890000}"/>
    <cellStyle name="SAPBEXstdItem 2 3 4 2 2 2" xfId="42090" xr:uid="{00000000-0005-0000-0000-00009C890000}"/>
    <cellStyle name="SAPBEXstdItem 2 3 4 3" xfId="22056" xr:uid="{00000000-0005-0000-0000-00009D890000}"/>
    <cellStyle name="SAPBEXstdItem 2 3 4 3 2" xfId="34807" xr:uid="{00000000-0005-0000-0000-00009E890000}"/>
    <cellStyle name="SAPBEXstdItem 2 3 5" xfId="16162" xr:uid="{00000000-0005-0000-0000-00009F890000}"/>
    <cellStyle name="SAPBEXstdItem 2 3 5 2" xfId="29333" xr:uid="{00000000-0005-0000-0000-0000A0890000}"/>
    <cellStyle name="SAPBEXstdItem 2 3 5 2 2" xfId="42084" xr:uid="{00000000-0005-0000-0000-0000A1890000}"/>
    <cellStyle name="SAPBEXstdItem 2 3 6" xfId="22050" xr:uid="{00000000-0005-0000-0000-0000A2890000}"/>
    <cellStyle name="SAPBEXstdItem 2 3 6 2" xfId="34801" xr:uid="{00000000-0005-0000-0000-0000A3890000}"/>
    <cellStyle name="SAPBEXstdItem 2 4" xfId="8405" xr:uid="{00000000-0005-0000-0000-0000A4890000}"/>
    <cellStyle name="SAPBEXstdItem 2 4 2" xfId="16169" xr:uid="{00000000-0005-0000-0000-0000A5890000}"/>
    <cellStyle name="SAPBEXstdItem 2 4 2 2" xfId="29340" xr:uid="{00000000-0005-0000-0000-0000A6890000}"/>
    <cellStyle name="SAPBEXstdItem 2 4 2 2 2" xfId="42091" xr:uid="{00000000-0005-0000-0000-0000A7890000}"/>
    <cellStyle name="SAPBEXstdItem 2 4 3" xfId="22057" xr:uid="{00000000-0005-0000-0000-0000A8890000}"/>
    <cellStyle name="SAPBEXstdItem 2 4 3 2" xfId="34808" xr:uid="{00000000-0005-0000-0000-0000A9890000}"/>
    <cellStyle name="SAPBEXstdItem 2 5" xfId="16155" xr:uid="{00000000-0005-0000-0000-0000AA890000}"/>
    <cellStyle name="SAPBEXstdItem 2 5 2" xfId="29326" xr:uid="{00000000-0005-0000-0000-0000AB890000}"/>
    <cellStyle name="SAPBEXstdItem 2 5 2 2" xfId="42077" xr:uid="{00000000-0005-0000-0000-0000AC890000}"/>
    <cellStyle name="SAPBEXstdItem 2 6" xfId="22043" xr:uid="{00000000-0005-0000-0000-0000AD890000}"/>
    <cellStyle name="SAPBEXstdItem 2 6 2" xfId="34794" xr:uid="{00000000-0005-0000-0000-0000AE890000}"/>
    <cellStyle name="SAPBEXstdItem 3" xfId="8406" xr:uid="{00000000-0005-0000-0000-0000AF890000}"/>
    <cellStyle name="SAPBEXstdItem 3 2" xfId="8407" xr:uid="{00000000-0005-0000-0000-0000B0890000}"/>
    <cellStyle name="SAPBEXstdItem 3 2 2" xfId="8408" xr:uid="{00000000-0005-0000-0000-0000B1890000}"/>
    <cellStyle name="SAPBEXstdItem 3 2 2 2" xfId="8409" xr:uid="{00000000-0005-0000-0000-0000B2890000}"/>
    <cellStyle name="SAPBEXstdItem 3 2 2 2 2" xfId="16173" xr:uid="{00000000-0005-0000-0000-0000B3890000}"/>
    <cellStyle name="SAPBEXstdItem 3 2 2 2 2 2" xfId="29344" xr:uid="{00000000-0005-0000-0000-0000B4890000}"/>
    <cellStyle name="SAPBEXstdItem 3 2 2 2 2 2 2" xfId="42095" xr:uid="{00000000-0005-0000-0000-0000B5890000}"/>
    <cellStyle name="SAPBEXstdItem 3 2 2 2 3" xfId="22061" xr:uid="{00000000-0005-0000-0000-0000B6890000}"/>
    <cellStyle name="SAPBEXstdItem 3 2 2 2 3 2" xfId="34812" xr:uid="{00000000-0005-0000-0000-0000B7890000}"/>
    <cellStyle name="SAPBEXstdItem 3 2 2 3" xfId="16172" xr:uid="{00000000-0005-0000-0000-0000B8890000}"/>
    <cellStyle name="SAPBEXstdItem 3 2 2 3 2" xfId="29343" xr:uid="{00000000-0005-0000-0000-0000B9890000}"/>
    <cellStyle name="SAPBEXstdItem 3 2 2 3 2 2" xfId="42094" xr:uid="{00000000-0005-0000-0000-0000BA890000}"/>
    <cellStyle name="SAPBEXstdItem 3 2 2 4" xfId="22060" xr:uid="{00000000-0005-0000-0000-0000BB890000}"/>
    <cellStyle name="SAPBEXstdItem 3 2 2 4 2" xfId="34811" xr:uid="{00000000-0005-0000-0000-0000BC890000}"/>
    <cellStyle name="SAPBEXstdItem 3 2 3" xfId="8410" xr:uid="{00000000-0005-0000-0000-0000BD890000}"/>
    <cellStyle name="SAPBEXstdItem 3 2 3 2" xfId="16174" xr:uid="{00000000-0005-0000-0000-0000BE890000}"/>
    <cellStyle name="SAPBEXstdItem 3 2 3 2 2" xfId="29345" xr:uid="{00000000-0005-0000-0000-0000BF890000}"/>
    <cellStyle name="SAPBEXstdItem 3 2 3 2 2 2" xfId="42096" xr:uid="{00000000-0005-0000-0000-0000C0890000}"/>
    <cellStyle name="SAPBEXstdItem 3 2 3 3" xfId="22062" xr:uid="{00000000-0005-0000-0000-0000C1890000}"/>
    <cellStyle name="SAPBEXstdItem 3 2 3 3 2" xfId="34813" xr:uid="{00000000-0005-0000-0000-0000C2890000}"/>
    <cellStyle name="SAPBEXstdItem 3 2 4" xfId="16171" xr:uid="{00000000-0005-0000-0000-0000C3890000}"/>
    <cellStyle name="SAPBEXstdItem 3 2 4 2" xfId="29342" xr:uid="{00000000-0005-0000-0000-0000C4890000}"/>
    <cellStyle name="SAPBEXstdItem 3 2 4 2 2" xfId="42093" xr:uid="{00000000-0005-0000-0000-0000C5890000}"/>
    <cellStyle name="SAPBEXstdItem 3 2 5" xfId="22059" xr:uid="{00000000-0005-0000-0000-0000C6890000}"/>
    <cellStyle name="SAPBEXstdItem 3 2 5 2" xfId="34810" xr:uid="{00000000-0005-0000-0000-0000C7890000}"/>
    <cellStyle name="SAPBEXstdItem 3 3" xfId="8411" xr:uid="{00000000-0005-0000-0000-0000C8890000}"/>
    <cellStyle name="SAPBEXstdItem 3 3 2" xfId="16175" xr:uid="{00000000-0005-0000-0000-0000C9890000}"/>
    <cellStyle name="SAPBEXstdItem 3 3 2 2" xfId="29346" xr:uid="{00000000-0005-0000-0000-0000CA890000}"/>
    <cellStyle name="SAPBEXstdItem 3 3 2 2 2" xfId="42097" xr:uid="{00000000-0005-0000-0000-0000CB890000}"/>
    <cellStyle name="SAPBEXstdItem 3 3 3" xfId="22063" xr:uid="{00000000-0005-0000-0000-0000CC890000}"/>
    <cellStyle name="SAPBEXstdItem 3 3 3 2" xfId="34814" xr:uid="{00000000-0005-0000-0000-0000CD890000}"/>
    <cellStyle name="SAPBEXstdItem 3 4" xfId="16170" xr:uid="{00000000-0005-0000-0000-0000CE890000}"/>
    <cellStyle name="SAPBEXstdItem 3 4 2" xfId="29341" xr:uid="{00000000-0005-0000-0000-0000CF890000}"/>
    <cellStyle name="SAPBEXstdItem 3 4 2 2" xfId="42092" xr:uid="{00000000-0005-0000-0000-0000D0890000}"/>
    <cellStyle name="SAPBEXstdItem 3 5" xfId="22058" xr:uid="{00000000-0005-0000-0000-0000D1890000}"/>
    <cellStyle name="SAPBEXstdItem 3 5 2" xfId="34809" xr:uid="{00000000-0005-0000-0000-0000D2890000}"/>
    <cellStyle name="SAPBEXstdItem 4" xfId="8412" xr:uid="{00000000-0005-0000-0000-0000D3890000}"/>
    <cellStyle name="SAPBEXstdItem 4 2" xfId="8413" xr:uid="{00000000-0005-0000-0000-0000D4890000}"/>
    <cellStyle name="SAPBEXstdItem 4 2 2" xfId="8414" xr:uid="{00000000-0005-0000-0000-0000D5890000}"/>
    <cellStyle name="SAPBEXstdItem 4 2 2 2" xfId="16178" xr:uid="{00000000-0005-0000-0000-0000D6890000}"/>
    <cellStyle name="SAPBEXstdItem 4 2 2 2 2" xfId="29349" xr:uid="{00000000-0005-0000-0000-0000D7890000}"/>
    <cellStyle name="SAPBEXstdItem 4 2 2 2 2 2" xfId="42100" xr:uid="{00000000-0005-0000-0000-0000D8890000}"/>
    <cellStyle name="SAPBEXstdItem 4 2 2 3" xfId="22066" xr:uid="{00000000-0005-0000-0000-0000D9890000}"/>
    <cellStyle name="SAPBEXstdItem 4 2 2 3 2" xfId="34817" xr:uid="{00000000-0005-0000-0000-0000DA890000}"/>
    <cellStyle name="SAPBEXstdItem 4 2 3" xfId="8415" xr:uid="{00000000-0005-0000-0000-0000DB890000}"/>
    <cellStyle name="SAPBEXstdItem 4 2 3 2" xfId="16179" xr:uid="{00000000-0005-0000-0000-0000DC890000}"/>
    <cellStyle name="SAPBEXstdItem 4 2 3 2 2" xfId="29350" xr:uid="{00000000-0005-0000-0000-0000DD890000}"/>
    <cellStyle name="SAPBEXstdItem 4 2 3 2 2 2" xfId="42101" xr:uid="{00000000-0005-0000-0000-0000DE890000}"/>
    <cellStyle name="SAPBEXstdItem 4 2 3 3" xfId="22067" xr:uid="{00000000-0005-0000-0000-0000DF890000}"/>
    <cellStyle name="SAPBEXstdItem 4 2 3 3 2" xfId="34818" xr:uid="{00000000-0005-0000-0000-0000E0890000}"/>
    <cellStyle name="SAPBEXstdItem 4 2 4" xfId="16177" xr:uid="{00000000-0005-0000-0000-0000E1890000}"/>
    <cellStyle name="SAPBEXstdItem 4 2 4 2" xfId="29348" xr:uid="{00000000-0005-0000-0000-0000E2890000}"/>
    <cellStyle name="SAPBEXstdItem 4 2 4 2 2" xfId="42099" xr:uid="{00000000-0005-0000-0000-0000E3890000}"/>
    <cellStyle name="SAPBEXstdItem 4 2 5" xfId="22065" xr:uid="{00000000-0005-0000-0000-0000E4890000}"/>
    <cellStyle name="SAPBEXstdItem 4 2 5 2" xfId="34816" xr:uid="{00000000-0005-0000-0000-0000E5890000}"/>
    <cellStyle name="SAPBEXstdItem 4 3" xfId="8416" xr:uid="{00000000-0005-0000-0000-0000E6890000}"/>
    <cellStyle name="SAPBEXstdItem 4 3 2" xfId="16180" xr:uid="{00000000-0005-0000-0000-0000E7890000}"/>
    <cellStyle name="SAPBEXstdItem 4 3 2 2" xfId="29351" xr:uid="{00000000-0005-0000-0000-0000E8890000}"/>
    <cellStyle name="SAPBEXstdItem 4 3 2 2 2" xfId="42102" xr:uid="{00000000-0005-0000-0000-0000E9890000}"/>
    <cellStyle name="SAPBEXstdItem 4 3 3" xfId="22068" xr:uid="{00000000-0005-0000-0000-0000EA890000}"/>
    <cellStyle name="SAPBEXstdItem 4 3 3 2" xfId="34819" xr:uid="{00000000-0005-0000-0000-0000EB890000}"/>
    <cellStyle name="SAPBEXstdItem 4 4" xfId="8417" xr:uid="{00000000-0005-0000-0000-0000EC890000}"/>
    <cellStyle name="SAPBEXstdItem 4 4 2" xfId="16181" xr:uid="{00000000-0005-0000-0000-0000ED890000}"/>
    <cellStyle name="SAPBEXstdItem 4 4 2 2" xfId="29352" xr:uid="{00000000-0005-0000-0000-0000EE890000}"/>
    <cellStyle name="SAPBEXstdItem 4 4 2 2 2" xfId="42103" xr:uid="{00000000-0005-0000-0000-0000EF890000}"/>
    <cellStyle name="SAPBEXstdItem 4 4 3" xfId="22069" xr:uid="{00000000-0005-0000-0000-0000F0890000}"/>
    <cellStyle name="SAPBEXstdItem 4 4 3 2" xfId="34820" xr:uid="{00000000-0005-0000-0000-0000F1890000}"/>
    <cellStyle name="SAPBEXstdItem 4 5" xfId="16176" xr:uid="{00000000-0005-0000-0000-0000F2890000}"/>
    <cellStyle name="SAPBEXstdItem 4 5 2" xfId="29347" xr:uid="{00000000-0005-0000-0000-0000F3890000}"/>
    <cellStyle name="SAPBEXstdItem 4 5 2 2" xfId="42098" xr:uid="{00000000-0005-0000-0000-0000F4890000}"/>
    <cellStyle name="SAPBEXstdItem 4 6" xfId="22064" xr:uid="{00000000-0005-0000-0000-0000F5890000}"/>
    <cellStyle name="SAPBEXstdItem 4 6 2" xfId="34815" xr:uid="{00000000-0005-0000-0000-0000F6890000}"/>
    <cellStyle name="SAPBEXstdItem 5" xfId="8418" xr:uid="{00000000-0005-0000-0000-0000F7890000}"/>
    <cellStyle name="SAPBEXstdItem 5 2" xfId="16182" xr:uid="{00000000-0005-0000-0000-0000F8890000}"/>
    <cellStyle name="SAPBEXstdItem 5 2 2" xfId="29353" xr:uid="{00000000-0005-0000-0000-0000F9890000}"/>
    <cellStyle name="SAPBEXstdItem 5 2 2 2" xfId="42104" xr:uid="{00000000-0005-0000-0000-0000FA890000}"/>
    <cellStyle name="SAPBEXstdItem 5 3" xfId="22070" xr:uid="{00000000-0005-0000-0000-0000FB890000}"/>
    <cellStyle name="SAPBEXstdItem 5 3 2" xfId="34821" xr:uid="{00000000-0005-0000-0000-0000FC890000}"/>
    <cellStyle name="SAPBEXstdItem 6" xfId="8419" xr:uid="{00000000-0005-0000-0000-0000FD890000}"/>
    <cellStyle name="SAPBEXstdItem 6 2" xfId="8420" xr:uid="{00000000-0005-0000-0000-0000FE890000}"/>
    <cellStyle name="SAPBEXstdItem 6 2 2" xfId="16184" xr:uid="{00000000-0005-0000-0000-0000FF890000}"/>
    <cellStyle name="SAPBEXstdItem 6 2 2 2" xfId="29355" xr:uid="{00000000-0005-0000-0000-0000008A0000}"/>
    <cellStyle name="SAPBEXstdItem 6 2 2 2 2" xfId="42106" xr:uid="{00000000-0005-0000-0000-0000018A0000}"/>
    <cellStyle name="SAPBEXstdItem 6 2 3" xfId="22072" xr:uid="{00000000-0005-0000-0000-0000028A0000}"/>
    <cellStyle name="SAPBEXstdItem 6 2 3 2" xfId="34823" xr:uid="{00000000-0005-0000-0000-0000038A0000}"/>
    <cellStyle name="SAPBEXstdItem 6 3" xfId="8421" xr:uid="{00000000-0005-0000-0000-0000048A0000}"/>
    <cellStyle name="SAPBEXstdItem 6 3 2" xfId="16185" xr:uid="{00000000-0005-0000-0000-0000058A0000}"/>
    <cellStyle name="SAPBEXstdItem 6 3 2 2" xfId="29356" xr:uid="{00000000-0005-0000-0000-0000068A0000}"/>
    <cellStyle name="SAPBEXstdItem 6 3 2 2 2" xfId="42107" xr:uid="{00000000-0005-0000-0000-0000078A0000}"/>
    <cellStyle name="SAPBEXstdItem 6 3 3" xfId="22073" xr:uid="{00000000-0005-0000-0000-0000088A0000}"/>
    <cellStyle name="SAPBEXstdItem 6 3 3 2" xfId="34824" xr:uid="{00000000-0005-0000-0000-0000098A0000}"/>
    <cellStyle name="SAPBEXstdItem 6 4" xfId="16183" xr:uid="{00000000-0005-0000-0000-00000A8A0000}"/>
    <cellStyle name="SAPBEXstdItem 6 4 2" xfId="29354" xr:uid="{00000000-0005-0000-0000-00000B8A0000}"/>
    <cellStyle name="SAPBEXstdItem 6 4 2 2" xfId="42105" xr:uid="{00000000-0005-0000-0000-00000C8A0000}"/>
    <cellStyle name="SAPBEXstdItem 6 5" xfId="22071" xr:uid="{00000000-0005-0000-0000-00000D8A0000}"/>
    <cellStyle name="SAPBEXstdItem 6 5 2" xfId="34822" xr:uid="{00000000-0005-0000-0000-00000E8A0000}"/>
    <cellStyle name="SAPBEXstdItem 7" xfId="8422" xr:uid="{00000000-0005-0000-0000-00000F8A0000}"/>
    <cellStyle name="SAPBEXstdItem 7 2" xfId="8423" xr:uid="{00000000-0005-0000-0000-0000108A0000}"/>
    <cellStyle name="SAPBEXstdItem 7 2 2" xfId="16187" xr:uid="{00000000-0005-0000-0000-0000118A0000}"/>
    <cellStyle name="SAPBEXstdItem 7 2 2 2" xfId="29358" xr:uid="{00000000-0005-0000-0000-0000128A0000}"/>
    <cellStyle name="SAPBEXstdItem 7 2 2 2 2" xfId="42109" xr:uid="{00000000-0005-0000-0000-0000138A0000}"/>
    <cellStyle name="SAPBEXstdItem 7 2 3" xfId="22075" xr:uid="{00000000-0005-0000-0000-0000148A0000}"/>
    <cellStyle name="SAPBEXstdItem 7 2 3 2" xfId="34826" xr:uid="{00000000-0005-0000-0000-0000158A0000}"/>
    <cellStyle name="SAPBEXstdItem 7 3" xfId="8424" xr:uid="{00000000-0005-0000-0000-0000168A0000}"/>
    <cellStyle name="SAPBEXstdItem 7 3 2" xfId="16188" xr:uid="{00000000-0005-0000-0000-0000178A0000}"/>
    <cellStyle name="SAPBEXstdItem 7 3 2 2" xfId="29359" xr:uid="{00000000-0005-0000-0000-0000188A0000}"/>
    <cellStyle name="SAPBEXstdItem 7 3 2 2 2" xfId="42110" xr:uid="{00000000-0005-0000-0000-0000198A0000}"/>
    <cellStyle name="SAPBEXstdItem 7 3 3" xfId="22076" xr:uid="{00000000-0005-0000-0000-00001A8A0000}"/>
    <cellStyle name="SAPBEXstdItem 7 3 3 2" xfId="34827" xr:uid="{00000000-0005-0000-0000-00001B8A0000}"/>
    <cellStyle name="SAPBEXstdItem 7 4" xfId="16186" xr:uid="{00000000-0005-0000-0000-00001C8A0000}"/>
    <cellStyle name="SAPBEXstdItem 7 4 2" xfId="29357" xr:uid="{00000000-0005-0000-0000-00001D8A0000}"/>
    <cellStyle name="SAPBEXstdItem 7 4 2 2" xfId="42108" xr:uid="{00000000-0005-0000-0000-00001E8A0000}"/>
    <cellStyle name="SAPBEXstdItem 7 5" xfId="22074" xr:uid="{00000000-0005-0000-0000-00001F8A0000}"/>
    <cellStyle name="SAPBEXstdItem 7 5 2" xfId="34825" xr:uid="{00000000-0005-0000-0000-0000208A0000}"/>
    <cellStyle name="SAPBEXstdItem 8" xfId="8425" xr:uid="{00000000-0005-0000-0000-0000218A0000}"/>
    <cellStyle name="SAPBEXstdItem 8 2" xfId="16189" xr:uid="{00000000-0005-0000-0000-0000228A0000}"/>
    <cellStyle name="SAPBEXstdItem 8 2 2" xfId="29360" xr:uid="{00000000-0005-0000-0000-0000238A0000}"/>
    <cellStyle name="SAPBEXstdItem 8 2 2 2" xfId="42111" xr:uid="{00000000-0005-0000-0000-0000248A0000}"/>
    <cellStyle name="SAPBEXstdItem 8 3" xfId="22077" xr:uid="{00000000-0005-0000-0000-0000258A0000}"/>
    <cellStyle name="SAPBEXstdItem 8 3 2" xfId="34828" xr:uid="{00000000-0005-0000-0000-0000268A0000}"/>
    <cellStyle name="SAPBEXstdItem 9" xfId="16154" xr:uid="{00000000-0005-0000-0000-0000278A0000}"/>
    <cellStyle name="SAPBEXstdItem 9 2" xfId="29325" xr:uid="{00000000-0005-0000-0000-0000288A0000}"/>
    <cellStyle name="SAPBEXstdItem 9 2 2" xfId="42076" xr:uid="{00000000-0005-0000-0000-0000298A0000}"/>
    <cellStyle name="SAPBEXstdItem_01 - CO23" xfId="8426" xr:uid="{00000000-0005-0000-0000-00002A8A0000}"/>
    <cellStyle name="SAPBEXstdItemX" xfId="8427" xr:uid="{00000000-0005-0000-0000-00002B8A0000}"/>
    <cellStyle name="SAPBEXstdItemX 10" xfId="8428" xr:uid="{00000000-0005-0000-0000-00002C8A0000}"/>
    <cellStyle name="SAPBEXstdItemX 10 2" xfId="8429" xr:uid="{00000000-0005-0000-0000-00002D8A0000}"/>
    <cellStyle name="SAPBEXstdItemX 10 2 2" xfId="8430" xr:uid="{00000000-0005-0000-0000-00002E8A0000}"/>
    <cellStyle name="SAPBEXstdItemX 10 2 2 2" xfId="8431" xr:uid="{00000000-0005-0000-0000-00002F8A0000}"/>
    <cellStyle name="SAPBEXstdItemX 10 2 2 2 2" xfId="16194" xr:uid="{00000000-0005-0000-0000-0000308A0000}"/>
    <cellStyle name="SAPBEXstdItemX 10 2 2 2 2 2" xfId="29365" xr:uid="{00000000-0005-0000-0000-0000318A0000}"/>
    <cellStyle name="SAPBEXstdItemX 10 2 2 2 2 2 2" xfId="42116" xr:uid="{00000000-0005-0000-0000-0000328A0000}"/>
    <cellStyle name="SAPBEXstdItemX 10 2 2 2 3" xfId="22082" xr:uid="{00000000-0005-0000-0000-0000338A0000}"/>
    <cellStyle name="SAPBEXstdItemX 10 2 2 2 3 2" xfId="34833" xr:uid="{00000000-0005-0000-0000-0000348A0000}"/>
    <cellStyle name="SAPBEXstdItemX 10 2 2 3" xfId="16193" xr:uid="{00000000-0005-0000-0000-0000358A0000}"/>
    <cellStyle name="SAPBEXstdItemX 10 2 2 3 2" xfId="29364" xr:uid="{00000000-0005-0000-0000-0000368A0000}"/>
    <cellStyle name="SAPBEXstdItemX 10 2 2 3 2 2" xfId="42115" xr:uid="{00000000-0005-0000-0000-0000378A0000}"/>
    <cellStyle name="SAPBEXstdItemX 10 2 2 4" xfId="22081" xr:uid="{00000000-0005-0000-0000-0000388A0000}"/>
    <cellStyle name="SAPBEXstdItemX 10 2 2 4 2" xfId="34832" xr:uid="{00000000-0005-0000-0000-0000398A0000}"/>
    <cellStyle name="SAPBEXstdItemX 10 2 3" xfId="8432" xr:uid="{00000000-0005-0000-0000-00003A8A0000}"/>
    <cellStyle name="SAPBEXstdItemX 10 2 3 2" xfId="16195" xr:uid="{00000000-0005-0000-0000-00003B8A0000}"/>
    <cellStyle name="SAPBEXstdItemX 10 2 3 2 2" xfId="29366" xr:uid="{00000000-0005-0000-0000-00003C8A0000}"/>
    <cellStyle name="SAPBEXstdItemX 10 2 3 2 2 2" xfId="42117" xr:uid="{00000000-0005-0000-0000-00003D8A0000}"/>
    <cellStyle name="SAPBEXstdItemX 10 2 3 3" xfId="22083" xr:uid="{00000000-0005-0000-0000-00003E8A0000}"/>
    <cellStyle name="SAPBEXstdItemX 10 2 3 3 2" xfId="34834" xr:uid="{00000000-0005-0000-0000-00003F8A0000}"/>
    <cellStyle name="SAPBEXstdItemX 10 2 4" xfId="16192" xr:uid="{00000000-0005-0000-0000-0000408A0000}"/>
    <cellStyle name="SAPBEXstdItemX 10 2 4 2" xfId="29363" xr:uid="{00000000-0005-0000-0000-0000418A0000}"/>
    <cellStyle name="SAPBEXstdItemX 10 2 4 2 2" xfId="42114" xr:uid="{00000000-0005-0000-0000-0000428A0000}"/>
    <cellStyle name="SAPBEXstdItemX 10 2 5" xfId="22080" xr:uid="{00000000-0005-0000-0000-0000438A0000}"/>
    <cellStyle name="SAPBEXstdItemX 10 2 5 2" xfId="34831" xr:uid="{00000000-0005-0000-0000-0000448A0000}"/>
    <cellStyle name="SAPBEXstdItemX 10 3" xfId="8433" xr:uid="{00000000-0005-0000-0000-0000458A0000}"/>
    <cellStyle name="SAPBEXstdItemX 10 3 2" xfId="16196" xr:uid="{00000000-0005-0000-0000-0000468A0000}"/>
    <cellStyle name="SAPBEXstdItemX 10 3 2 2" xfId="29367" xr:uid="{00000000-0005-0000-0000-0000478A0000}"/>
    <cellStyle name="SAPBEXstdItemX 10 3 2 2 2" xfId="42118" xr:uid="{00000000-0005-0000-0000-0000488A0000}"/>
    <cellStyle name="SAPBEXstdItemX 10 3 3" xfId="22084" xr:uid="{00000000-0005-0000-0000-0000498A0000}"/>
    <cellStyle name="SAPBEXstdItemX 10 3 3 2" xfId="34835" xr:uid="{00000000-0005-0000-0000-00004A8A0000}"/>
    <cellStyle name="SAPBEXstdItemX 10 4" xfId="16191" xr:uid="{00000000-0005-0000-0000-00004B8A0000}"/>
    <cellStyle name="SAPBEXstdItemX 10 4 2" xfId="29362" xr:uid="{00000000-0005-0000-0000-00004C8A0000}"/>
    <cellStyle name="SAPBEXstdItemX 10 4 2 2" xfId="42113" xr:uid="{00000000-0005-0000-0000-00004D8A0000}"/>
    <cellStyle name="SAPBEXstdItemX 10 5" xfId="22079" xr:uid="{00000000-0005-0000-0000-00004E8A0000}"/>
    <cellStyle name="SAPBEXstdItemX 10 5 2" xfId="34830" xr:uid="{00000000-0005-0000-0000-00004F8A0000}"/>
    <cellStyle name="SAPBEXstdItemX 11" xfId="8434" xr:uid="{00000000-0005-0000-0000-0000508A0000}"/>
    <cellStyle name="SAPBEXstdItemX 11 2" xfId="8435" xr:uid="{00000000-0005-0000-0000-0000518A0000}"/>
    <cellStyle name="SAPBEXstdItemX 11 2 2" xfId="8436" xr:uid="{00000000-0005-0000-0000-0000528A0000}"/>
    <cellStyle name="SAPBEXstdItemX 11 2 2 2" xfId="8437" xr:uid="{00000000-0005-0000-0000-0000538A0000}"/>
    <cellStyle name="SAPBEXstdItemX 11 2 2 2 2" xfId="16200" xr:uid="{00000000-0005-0000-0000-0000548A0000}"/>
    <cellStyle name="SAPBEXstdItemX 11 2 2 2 2 2" xfId="29371" xr:uid="{00000000-0005-0000-0000-0000558A0000}"/>
    <cellStyle name="SAPBEXstdItemX 11 2 2 2 2 2 2" xfId="42122" xr:uid="{00000000-0005-0000-0000-0000568A0000}"/>
    <cellStyle name="SAPBEXstdItemX 11 2 2 2 3" xfId="22088" xr:uid="{00000000-0005-0000-0000-0000578A0000}"/>
    <cellStyle name="SAPBEXstdItemX 11 2 2 2 3 2" xfId="34839" xr:uid="{00000000-0005-0000-0000-0000588A0000}"/>
    <cellStyle name="SAPBEXstdItemX 11 2 2 3" xfId="16199" xr:uid="{00000000-0005-0000-0000-0000598A0000}"/>
    <cellStyle name="SAPBEXstdItemX 11 2 2 3 2" xfId="29370" xr:uid="{00000000-0005-0000-0000-00005A8A0000}"/>
    <cellStyle name="SAPBEXstdItemX 11 2 2 3 2 2" xfId="42121" xr:uid="{00000000-0005-0000-0000-00005B8A0000}"/>
    <cellStyle name="SAPBEXstdItemX 11 2 2 4" xfId="22087" xr:uid="{00000000-0005-0000-0000-00005C8A0000}"/>
    <cellStyle name="SAPBEXstdItemX 11 2 2 4 2" xfId="34838" xr:uid="{00000000-0005-0000-0000-00005D8A0000}"/>
    <cellStyle name="SAPBEXstdItemX 11 2 3" xfId="8438" xr:uid="{00000000-0005-0000-0000-00005E8A0000}"/>
    <cellStyle name="SAPBEXstdItemX 11 2 3 2" xfId="16201" xr:uid="{00000000-0005-0000-0000-00005F8A0000}"/>
    <cellStyle name="SAPBEXstdItemX 11 2 3 2 2" xfId="29372" xr:uid="{00000000-0005-0000-0000-0000608A0000}"/>
    <cellStyle name="SAPBEXstdItemX 11 2 3 2 2 2" xfId="42123" xr:uid="{00000000-0005-0000-0000-0000618A0000}"/>
    <cellStyle name="SAPBEXstdItemX 11 2 3 3" xfId="22089" xr:uid="{00000000-0005-0000-0000-0000628A0000}"/>
    <cellStyle name="SAPBEXstdItemX 11 2 3 3 2" xfId="34840" xr:uid="{00000000-0005-0000-0000-0000638A0000}"/>
    <cellStyle name="SAPBEXstdItemX 11 2 4" xfId="16198" xr:uid="{00000000-0005-0000-0000-0000648A0000}"/>
    <cellStyle name="SAPBEXstdItemX 11 2 4 2" xfId="29369" xr:uid="{00000000-0005-0000-0000-0000658A0000}"/>
    <cellStyle name="SAPBEXstdItemX 11 2 4 2 2" xfId="42120" xr:uid="{00000000-0005-0000-0000-0000668A0000}"/>
    <cellStyle name="SAPBEXstdItemX 11 2 5" xfId="22086" xr:uid="{00000000-0005-0000-0000-0000678A0000}"/>
    <cellStyle name="SAPBEXstdItemX 11 2 5 2" xfId="34837" xr:uid="{00000000-0005-0000-0000-0000688A0000}"/>
    <cellStyle name="SAPBEXstdItemX 11 3" xfId="8439" xr:uid="{00000000-0005-0000-0000-0000698A0000}"/>
    <cellStyle name="SAPBEXstdItemX 11 3 2" xfId="16202" xr:uid="{00000000-0005-0000-0000-00006A8A0000}"/>
    <cellStyle name="SAPBEXstdItemX 11 3 2 2" xfId="29373" xr:uid="{00000000-0005-0000-0000-00006B8A0000}"/>
    <cellStyle name="SAPBEXstdItemX 11 3 2 2 2" xfId="42124" xr:uid="{00000000-0005-0000-0000-00006C8A0000}"/>
    <cellStyle name="SAPBEXstdItemX 11 3 3" xfId="22090" xr:uid="{00000000-0005-0000-0000-00006D8A0000}"/>
    <cellStyle name="SAPBEXstdItemX 11 3 3 2" xfId="34841" xr:uid="{00000000-0005-0000-0000-00006E8A0000}"/>
    <cellStyle name="SAPBEXstdItemX 11 4" xfId="16197" xr:uid="{00000000-0005-0000-0000-00006F8A0000}"/>
    <cellStyle name="SAPBEXstdItemX 11 4 2" xfId="29368" xr:uid="{00000000-0005-0000-0000-0000708A0000}"/>
    <cellStyle name="SAPBEXstdItemX 11 4 2 2" xfId="42119" xr:uid="{00000000-0005-0000-0000-0000718A0000}"/>
    <cellStyle name="SAPBEXstdItemX 11 5" xfId="22085" xr:uid="{00000000-0005-0000-0000-0000728A0000}"/>
    <cellStyle name="SAPBEXstdItemX 11 5 2" xfId="34836" xr:uid="{00000000-0005-0000-0000-0000738A0000}"/>
    <cellStyle name="SAPBEXstdItemX 12" xfId="8440" xr:uid="{00000000-0005-0000-0000-0000748A0000}"/>
    <cellStyle name="SAPBEXstdItemX 12 2" xfId="8441" xr:uid="{00000000-0005-0000-0000-0000758A0000}"/>
    <cellStyle name="SAPBEXstdItemX 12 2 2" xfId="8442" xr:uid="{00000000-0005-0000-0000-0000768A0000}"/>
    <cellStyle name="SAPBEXstdItemX 12 2 2 2" xfId="8443" xr:uid="{00000000-0005-0000-0000-0000778A0000}"/>
    <cellStyle name="SAPBEXstdItemX 12 2 2 2 2" xfId="16206" xr:uid="{00000000-0005-0000-0000-0000788A0000}"/>
    <cellStyle name="SAPBEXstdItemX 12 2 2 2 2 2" xfId="29377" xr:uid="{00000000-0005-0000-0000-0000798A0000}"/>
    <cellStyle name="SAPBEXstdItemX 12 2 2 2 2 2 2" xfId="42128" xr:uid="{00000000-0005-0000-0000-00007A8A0000}"/>
    <cellStyle name="SAPBEXstdItemX 12 2 2 2 3" xfId="22094" xr:uid="{00000000-0005-0000-0000-00007B8A0000}"/>
    <cellStyle name="SAPBEXstdItemX 12 2 2 2 3 2" xfId="34845" xr:uid="{00000000-0005-0000-0000-00007C8A0000}"/>
    <cellStyle name="SAPBEXstdItemX 12 2 2 3" xfId="16205" xr:uid="{00000000-0005-0000-0000-00007D8A0000}"/>
    <cellStyle name="SAPBEXstdItemX 12 2 2 3 2" xfId="29376" xr:uid="{00000000-0005-0000-0000-00007E8A0000}"/>
    <cellStyle name="SAPBEXstdItemX 12 2 2 3 2 2" xfId="42127" xr:uid="{00000000-0005-0000-0000-00007F8A0000}"/>
    <cellStyle name="SAPBEXstdItemX 12 2 2 4" xfId="22093" xr:uid="{00000000-0005-0000-0000-0000808A0000}"/>
    <cellStyle name="SAPBEXstdItemX 12 2 2 4 2" xfId="34844" xr:uid="{00000000-0005-0000-0000-0000818A0000}"/>
    <cellStyle name="SAPBEXstdItemX 12 2 3" xfId="8444" xr:uid="{00000000-0005-0000-0000-0000828A0000}"/>
    <cellStyle name="SAPBEXstdItemX 12 2 3 2" xfId="16207" xr:uid="{00000000-0005-0000-0000-0000838A0000}"/>
    <cellStyle name="SAPBEXstdItemX 12 2 3 2 2" xfId="29378" xr:uid="{00000000-0005-0000-0000-0000848A0000}"/>
    <cellStyle name="SAPBEXstdItemX 12 2 3 2 2 2" xfId="42129" xr:uid="{00000000-0005-0000-0000-0000858A0000}"/>
    <cellStyle name="SAPBEXstdItemX 12 2 3 3" xfId="22095" xr:uid="{00000000-0005-0000-0000-0000868A0000}"/>
    <cellStyle name="SAPBEXstdItemX 12 2 3 3 2" xfId="34846" xr:uid="{00000000-0005-0000-0000-0000878A0000}"/>
    <cellStyle name="SAPBEXstdItemX 12 2 4" xfId="16204" xr:uid="{00000000-0005-0000-0000-0000888A0000}"/>
    <cellStyle name="SAPBEXstdItemX 12 2 4 2" xfId="29375" xr:uid="{00000000-0005-0000-0000-0000898A0000}"/>
    <cellStyle name="SAPBEXstdItemX 12 2 4 2 2" xfId="42126" xr:uid="{00000000-0005-0000-0000-00008A8A0000}"/>
    <cellStyle name="SAPBEXstdItemX 12 2 5" xfId="22092" xr:uid="{00000000-0005-0000-0000-00008B8A0000}"/>
    <cellStyle name="SAPBEXstdItemX 12 2 5 2" xfId="34843" xr:uid="{00000000-0005-0000-0000-00008C8A0000}"/>
    <cellStyle name="SAPBEXstdItemX 12 3" xfId="8445" xr:uid="{00000000-0005-0000-0000-00008D8A0000}"/>
    <cellStyle name="SAPBEXstdItemX 12 3 2" xfId="16208" xr:uid="{00000000-0005-0000-0000-00008E8A0000}"/>
    <cellStyle name="SAPBEXstdItemX 12 3 2 2" xfId="29379" xr:uid="{00000000-0005-0000-0000-00008F8A0000}"/>
    <cellStyle name="SAPBEXstdItemX 12 3 2 2 2" xfId="42130" xr:uid="{00000000-0005-0000-0000-0000908A0000}"/>
    <cellStyle name="SAPBEXstdItemX 12 3 3" xfId="22096" xr:uid="{00000000-0005-0000-0000-0000918A0000}"/>
    <cellStyle name="SAPBEXstdItemX 12 3 3 2" xfId="34847" xr:uid="{00000000-0005-0000-0000-0000928A0000}"/>
    <cellStyle name="SAPBEXstdItemX 12 4" xfId="16203" xr:uid="{00000000-0005-0000-0000-0000938A0000}"/>
    <cellStyle name="SAPBEXstdItemX 12 4 2" xfId="29374" xr:uid="{00000000-0005-0000-0000-0000948A0000}"/>
    <cellStyle name="SAPBEXstdItemX 12 4 2 2" xfId="42125" xr:uid="{00000000-0005-0000-0000-0000958A0000}"/>
    <cellStyle name="SAPBEXstdItemX 12 5" xfId="22091" xr:uid="{00000000-0005-0000-0000-0000968A0000}"/>
    <cellStyle name="SAPBEXstdItemX 12 5 2" xfId="34842" xr:uid="{00000000-0005-0000-0000-0000978A0000}"/>
    <cellStyle name="SAPBEXstdItemX 13" xfId="8446" xr:uid="{00000000-0005-0000-0000-0000988A0000}"/>
    <cellStyle name="SAPBEXstdItemX 13 2" xfId="8447" xr:uid="{00000000-0005-0000-0000-0000998A0000}"/>
    <cellStyle name="SAPBEXstdItemX 13 2 2" xfId="8448" xr:uid="{00000000-0005-0000-0000-00009A8A0000}"/>
    <cellStyle name="SAPBEXstdItemX 13 2 2 2" xfId="8449" xr:uid="{00000000-0005-0000-0000-00009B8A0000}"/>
    <cellStyle name="SAPBEXstdItemX 13 2 2 2 2" xfId="16212" xr:uid="{00000000-0005-0000-0000-00009C8A0000}"/>
    <cellStyle name="SAPBEXstdItemX 13 2 2 2 2 2" xfId="29383" xr:uid="{00000000-0005-0000-0000-00009D8A0000}"/>
    <cellStyle name="SAPBEXstdItemX 13 2 2 2 2 2 2" xfId="42134" xr:uid="{00000000-0005-0000-0000-00009E8A0000}"/>
    <cellStyle name="SAPBEXstdItemX 13 2 2 2 3" xfId="22100" xr:uid="{00000000-0005-0000-0000-00009F8A0000}"/>
    <cellStyle name="SAPBEXstdItemX 13 2 2 2 3 2" xfId="34851" xr:uid="{00000000-0005-0000-0000-0000A08A0000}"/>
    <cellStyle name="SAPBEXstdItemX 13 2 2 3" xfId="16211" xr:uid="{00000000-0005-0000-0000-0000A18A0000}"/>
    <cellStyle name="SAPBEXstdItemX 13 2 2 3 2" xfId="29382" xr:uid="{00000000-0005-0000-0000-0000A28A0000}"/>
    <cellStyle name="SAPBEXstdItemX 13 2 2 3 2 2" xfId="42133" xr:uid="{00000000-0005-0000-0000-0000A38A0000}"/>
    <cellStyle name="SAPBEXstdItemX 13 2 2 4" xfId="22099" xr:uid="{00000000-0005-0000-0000-0000A48A0000}"/>
    <cellStyle name="SAPBEXstdItemX 13 2 2 4 2" xfId="34850" xr:uid="{00000000-0005-0000-0000-0000A58A0000}"/>
    <cellStyle name="SAPBEXstdItemX 13 2 3" xfId="8450" xr:uid="{00000000-0005-0000-0000-0000A68A0000}"/>
    <cellStyle name="SAPBEXstdItemX 13 2 3 2" xfId="16213" xr:uid="{00000000-0005-0000-0000-0000A78A0000}"/>
    <cellStyle name="SAPBEXstdItemX 13 2 3 2 2" xfId="29384" xr:uid="{00000000-0005-0000-0000-0000A88A0000}"/>
    <cellStyle name="SAPBEXstdItemX 13 2 3 2 2 2" xfId="42135" xr:uid="{00000000-0005-0000-0000-0000A98A0000}"/>
    <cellStyle name="SAPBEXstdItemX 13 2 3 3" xfId="22101" xr:uid="{00000000-0005-0000-0000-0000AA8A0000}"/>
    <cellStyle name="SAPBEXstdItemX 13 2 3 3 2" xfId="34852" xr:uid="{00000000-0005-0000-0000-0000AB8A0000}"/>
    <cellStyle name="SAPBEXstdItemX 13 2 4" xfId="16210" xr:uid="{00000000-0005-0000-0000-0000AC8A0000}"/>
    <cellStyle name="SAPBEXstdItemX 13 2 4 2" xfId="29381" xr:uid="{00000000-0005-0000-0000-0000AD8A0000}"/>
    <cellStyle name="SAPBEXstdItemX 13 2 4 2 2" xfId="42132" xr:uid="{00000000-0005-0000-0000-0000AE8A0000}"/>
    <cellStyle name="SAPBEXstdItemX 13 2 5" xfId="22098" xr:uid="{00000000-0005-0000-0000-0000AF8A0000}"/>
    <cellStyle name="SAPBEXstdItemX 13 2 5 2" xfId="34849" xr:uid="{00000000-0005-0000-0000-0000B08A0000}"/>
    <cellStyle name="SAPBEXstdItemX 13 3" xfId="8451" xr:uid="{00000000-0005-0000-0000-0000B18A0000}"/>
    <cellStyle name="SAPBEXstdItemX 13 3 2" xfId="16214" xr:uid="{00000000-0005-0000-0000-0000B28A0000}"/>
    <cellStyle name="SAPBEXstdItemX 13 3 2 2" xfId="29385" xr:uid="{00000000-0005-0000-0000-0000B38A0000}"/>
    <cellStyle name="SAPBEXstdItemX 13 3 2 2 2" xfId="42136" xr:uid="{00000000-0005-0000-0000-0000B48A0000}"/>
    <cellStyle name="SAPBEXstdItemX 13 3 3" xfId="22102" xr:uid="{00000000-0005-0000-0000-0000B58A0000}"/>
    <cellStyle name="SAPBEXstdItemX 13 3 3 2" xfId="34853" xr:uid="{00000000-0005-0000-0000-0000B68A0000}"/>
    <cellStyle name="SAPBEXstdItemX 13 4" xfId="16209" xr:uid="{00000000-0005-0000-0000-0000B78A0000}"/>
    <cellStyle name="SAPBEXstdItemX 13 4 2" xfId="29380" xr:uid="{00000000-0005-0000-0000-0000B88A0000}"/>
    <cellStyle name="SAPBEXstdItemX 13 4 2 2" xfId="42131" xr:uid="{00000000-0005-0000-0000-0000B98A0000}"/>
    <cellStyle name="SAPBEXstdItemX 13 5" xfId="22097" xr:uid="{00000000-0005-0000-0000-0000BA8A0000}"/>
    <cellStyle name="SAPBEXstdItemX 13 5 2" xfId="34848" xr:uid="{00000000-0005-0000-0000-0000BB8A0000}"/>
    <cellStyle name="SAPBEXstdItemX 14" xfId="8452" xr:uid="{00000000-0005-0000-0000-0000BC8A0000}"/>
    <cellStyle name="SAPBEXstdItemX 14 2" xfId="8453" xr:uid="{00000000-0005-0000-0000-0000BD8A0000}"/>
    <cellStyle name="SAPBEXstdItemX 14 2 2" xfId="8454" xr:uid="{00000000-0005-0000-0000-0000BE8A0000}"/>
    <cellStyle name="SAPBEXstdItemX 14 2 2 2" xfId="8455" xr:uid="{00000000-0005-0000-0000-0000BF8A0000}"/>
    <cellStyle name="SAPBEXstdItemX 14 2 2 2 2" xfId="16218" xr:uid="{00000000-0005-0000-0000-0000C08A0000}"/>
    <cellStyle name="SAPBEXstdItemX 14 2 2 2 2 2" xfId="29389" xr:uid="{00000000-0005-0000-0000-0000C18A0000}"/>
    <cellStyle name="SAPBEXstdItemX 14 2 2 2 2 2 2" xfId="42140" xr:uid="{00000000-0005-0000-0000-0000C28A0000}"/>
    <cellStyle name="SAPBEXstdItemX 14 2 2 2 3" xfId="22106" xr:uid="{00000000-0005-0000-0000-0000C38A0000}"/>
    <cellStyle name="SAPBEXstdItemX 14 2 2 2 3 2" xfId="34857" xr:uid="{00000000-0005-0000-0000-0000C48A0000}"/>
    <cellStyle name="SAPBEXstdItemX 14 2 2 3" xfId="16217" xr:uid="{00000000-0005-0000-0000-0000C58A0000}"/>
    <cellStyle name="SAPBEXstdItemX 14 2 2 3 2" xfId="29388" xr:uid="{00000000-0005-0000-0000-0000C68A0000}"/>
    <cellStyle name="SAPBEXstdItemX 14 2 2 3 2 2" xfId="42139" xr:uid="{00000000-0005-0000-0000-0000C78A0000}"/>
    <cellStyle name="SAPBEXstdItemX 14 2 2 4" xfId="22105" xr:uid="{00000000-0005-0000-0000-0000C88A0000}"/>
    <cellStyle name="SAPBEXstdItemX 14 2 2 4 2" xfId="34856" xr:uid="{00000000-0005-0000-0000-0000C98A0000}"/>
    <cellStyle name="SAPBEXstdItemX 14 2 3" xfId="8456" xr:uid="{00000000-0005-0000-0000-0000CA8A0000}"/>
    <cellStyle name="SAPBEXstdItemX 14 2 3 2" xfId="16219" xr:uid="{00000000-0005-0000-0000-0000CB8A0000}"/>
    <cellStyle name="SAPBEXstdItemX 14 2 3 2 2" xfId="29390" xr:uid="{00000000-0005-0000-0000-0000CC8A0000}"/>
    <cellStyle name="SAPBEXstdItemX 14 2 3 2 2 2" xfId="42141" xr:uid="{00000000-0005-0000-0000-0000CD8A0000}"/>
    <cellStyle name="SAPBEXstdItemX 14 2 3 3" xfId="22107" xr:uid="{00000000-0005-0000-0000-0000CE8A0000}"/>
    <cellStyle name="SAPBEXstdItemX 14 2 3 3 2" xfId="34858" xr:uid="{00000000-0005-0000-0000-0000CF8A0000}"/>
    <cellStyle name="SAPBEXstdItemX 14 2 4" xfId="16216" xr:uid="{00000000-0005-0000-0000-0000D08A0000}"/>
    <cellStyle name="SAPBEXstdItemX 14 2 4 2" xfId="29387" xr:uid="{00000000-0005-0000-0000-0000D18A0000}"/>
    <cellStyle name="SAPBEXstdItemX 14 2 4 2 2" xfId="42138" xr:uid="{00000000-0005-0000-0000-0000D28A0000}"/>
    <cellStyle name="SAPBEXstdItemX 14 2 5" xfId="22104" xr:uid="{00000000-0005-0000-0000-0000D38A0000}"/>
    <cellStyle name="SAPBEXstdItemX 14 2 5 2" xfId="34855" xr:uid="{00000000-0005-0000-0000-0000D48A0000}"/>
    <cellStyle name="SAPBEXstdItemX 14 3" xfId="8457" xr:uid="{00000000-0005-0000-0000-0000D58A0000}"/>
    <cellStyle name="SAPBEXstdItemX 14 3 2" xfId="16220" xr:uid="{00000000-0005-0000-0000-0000D68A0000}"/>
    <cellStyle name="SAPBEXstdItemX 14 3 2 2" xfId="29391" xr:uid="{00000000-0005-0000-0000-0000D78A0000}"/>
    <cellStyle name="SAPBEXstdItemX 14 3 2 2 2" xfId="42142" xr:uid="{00000000-0005-0000-0000-0000D88A0000}"/>
    <cellStyle name="SAPBEXstdItemX 14 3 3" xfId="22108" xr:uid="{00000000-0005-0000-0000-0000D98A0000}"/>
    <cellStyle name="SAPBEXstdItemX 14 3 3 2" xfId="34859" xr:uid="{00000000-0005-0000-0000-0000DA8A0000}"/>
    <cellStyle name="SAPBEXstdItemX 14 4" xfId="16215" xr:uid="{00000000-0005-0000-0000-0000DB8A0000}"/>
    <cellStyle name="SAPBEXstdItemX 14 4 2" xfId="29386" xr:uid="{00000000-0005-0000-0000-0000DC8A0000}"/>
    <cellStyle name="SAPBEXstdItemX 14 4 2 2" xfId="42137" xr:uid="{00000000-0005-0000-0000-0000DD8A0000}"/>
    <cellStyle name="SAPBEXstdItemX 14 5" xfId="22103" xr:uid="{00000000-0005-0000-0000-0000DE8A0000}"/>
    <cellStyle name="SAPBEXstdItemX 14 5 2" xfId="34854" xr:uid="{00000000-0005-0000-0000-0000DF8A0000}"/>
    <cellStyle name="SAPBEXstdItemX 15" xfId="8458" xr:uid="{00000000-0005-0000-0000-0000E08A0000}"/>
    <cellStyle name="SAPBEXstdItemX 15 2" xfId="8459" xr:uid="{00000000-0005-0000-0000-0000E18A0000}"/>
    <cellStyle name="SAPBEXstdItemX 15 2 2" xfId="8460" xr:uid="{00000000-0005-0000-0000-0000E28A0000}"/>
    <cellStyle name="SAPBEXstdItemX 15 2 2 2" xfId="8461" xr:uid="{00000000-0005-0000-0000-0000E38A0000}"/>
    <cellStyle name="SAPBEXstdItemX 15 2 2 2 2" xfId="16224" xr:uid="{00000000-0005-0000-0000-0000E48A0000}"/>
    <cellStyle name="SAPBEXstdItemX 15 2 2 2 2 2" xfId="29395" xr:uid="{00000000-0005-0000-0000-0000E58A0000}"/>
    <cellStyle name="SAPBEXstdItemX 15 2 2 2 2 2 2" xfId="42146" xr:uid="{00000000-0005-0000-0000-0000E68A0000}"/>
    <cellStyle name="SAPBEXstdItemX 15 2 2 2 3" xfId="22112" xr:uid="{00000000-0005-0000-0000-0000E78A0000}"/>
    <cellStyle name="SAPBEXstdItemX 15 2 2 2 3 2" xfId="34863" xr:uid="{00000000-0005-0000-0000-0000E88A0000}"/>
    <cellStyle name="SAPBEXstdItemX 15 2 2 3" xfId="16223" xr:uid="{00000000-0005-0000-0000-0000E98A0000}"/>
    <cellStyle name="SAPBEXstdItemX 15 2 2 3 2" xfId="29394" xr:uid="{00000000-0005-0000-0000-0000EA8A0000}"/>
    <cellStyle name="SAPBEXstdItemX 15 2 2 3 2 2" xfId="42145" xr:uid="{00000000-0005-0000-0000-0000EB8A0000}"/>
    <cellStyle name="SAPBEXstdItemX 15 2 2 4" xfId="22111" xr:uid="{00000000-0005-0000-0000-0000EC8A0000}"/>
    <cellStyle name="SAPBEXstdItemX 15 2 2 4 2" xfId="34862" xr:uid="{00000000-0005-0000-0000-0000ED8A0000}"/>
    <cellStyle name="SAPBEXstdItemX 15 2 3" xfId="8462" xr:uid="{00000000-0005-0000-0000-0000EE8A0000}"/>
    <cellStyle name="SAPBEXstdItemX 15 2 3 2" xfId="16225" xr:uid="{00000000-0005-0000-0000-0000EF8A0000}"/>
    <cellStyle name="SAPBEXstdItemX 15 2 3 2 2" xfId="29396" xr:uid="{00000000-0005-0000-0000-0000F08A0000}"/>
    <cellStyle name="SAPBEXstdItemX 15 2 3 2 2 2" xfId="42147" xr:uid="{00000000-0005-0000-0000-0000F18A0000}"/>
    <cellStyle name="SAPBEXstdItemX 15 2 3 3" xfId="22113" xr:uid="{00000000-0005-0000-0000-0000F28A0000}"/>
    <cellStyle name="SAPBEXstdItemX 15 2 3 3 2" xfId="34864" xr:uid="{00000000-0005-0000-0000-0000F38A0000}"/>
    <cellStyle name="SAPBEXstdItemX 15 2 4" xfId="16222" xr:uid="{00000000-0005-0000-0000-0000F48A0000}"/>
    <cellStyle name="SAPBEXstdItemX 15 2 4 2" xfId="29393" xr:uid="{00000000-0005-0000-0000-0000F58A0000}"/>
    <cellStyle name="SAPBEXstdItemX 15 2 4 2 2" xfId="42144" xr:uid="{00000000-0005-0000-0000-0000F68A0000}"/>
    <cellStyle name="SAPBEXstdItemX 15 2 5" xfId="22110" xr:uid="{00000000-0005-0000-0000-0000F78A0000}"/>
    <cellStyle name="SAPBEXstdItemX 15 2 5 2" xfId="34861" xr:uid="{00000000-0005-0000-0000-0000F88A0000}"/>
    <cellStyle name="SAPBEXstdItemX 15 3" xfId="8463" xr:uid="{00000000-0005-0000-0000-0000F98A0000}"/>
    <cellStyle name="SAPBEXstdItemX 15 3 2" xfId="16226" xr:uid="{00000000-0005-0000-0000-0000FA8A0000}"/>
    <cellStyle name="SAPBEXstdItemX 15 3 2 2" xfId="29397" xr:uid="{00000000-0005-0000-0000-0000FB8A0000}"/>
    <cellStyle name="SAPBEXstdItemX 15 3 2 2 2" xfId="42148" xr:uid="{00000000-0005-0000-0000-0000FC8A0000}"/>
    <cellStyle name="SAPBEXstdItemX 15 3 3" xfId="22114" xr:uid="{00000000-0005-0000-0000-0000FD8A0000}"/>
    <cellStyle name="SAPBEXstdItemX 15 3 3 2" xfId="34865" xr:uid="{00000000-0005-0000-0000-0000FE8A0000}"/>
    <cellStyle name="SAPBEXstdItemX 15 4" xfId="16221" xr:uid="{00000000-0005-0000-0000-0000FF8A0000}"/>
    <cellStyle name="SAPBEXstdItemX 15 4 2" xfId="29392" xr:uid="{00000000-0005-0000-0000-0000008B0000}"/>
    <cellStyle name="SAPBEXstdItemX 15 4 2 2" xfId="42143" xr:uid="{00000000-0005-0000-0000-0000018B0000}"/>
    <cellStyle name="SAPBEXstdItemX 15 5" xfId="22109" xr:uid="{00000000-0005-0000-0000-0000028B0000}"/>
    <cellStyle name="SAPBEXstdItemX 15 5 2" xfId="34860" xr:uid="{00000000-0005-0000-0000-0000038B0000}"/>
    <cellStyle name="SAPBEXstdItemX 16" xfId="8464" xr:uid="{00000000-0005-0000-0000-0000048B0000}"/>
    <cellStyle name="SAPBEXstdItemX 16 2" xfId="8465" xr:uid="{00000000-0005-0000-0000-0000058B0000}"/>
    <cellStyle name="SAPBEXstdItemX 16 2 2" xfId="8466" xr:uid="{00000000-0005-0000-0000-0000068B0000}"/>
    <cellStyle name="SAPBEXstdItemX 16 2 2 2" xfId="8467" xr:uid="{00000000-0005-0000-0000-0000078B0000}"/>
    <cellStyle name="SAPBEXstdItemX 16 2 2 2 2" xfId="16230" xr:uid="{00000000-0005-0000-0000-0000088B0000}"/>
    <cellStyle name="SAPBEXstdItemX 16 2 2 2 2 2" xfId="29401" xr:uid="{00000000-0005-0000-0000-0000098B0000}"/>
    <cellStyle name="SAPBEXstdItemX 16 2 2 2 2 2 2" xfId="42152" xr:uid="{00000000-0005-0000-0000-00000A8B0000}"/>
    <cellStyle name="SAPBEXstdItemX 16 2 2 2 3" xfId="22118" xr:uid="{00000000-0005-0000-0000-00000B8B0000}"/>
    <cellStyle name="SAPBEXstdItemX 16 2 2 2 3 2" xfId="34869" xr:uid="{00000000-0005-0000-0000-00000C8B0000}"/>
    <cellStyle name="SAPBEXstdItemX 16 2 2 3" xfId="16229" xr:uid="{00000000-0005-0000-0000-00000D8B0000}"/>
    <cellStyle name="SAPBEXstdItemX 16 2 2 3 2" xfId="29400" xr:uid="{00000000-0005-0000-0000-00000E8B0000}"/>
    <cellStyle name="SAPBEXstdItemX 16 2 2 3 2 2" xfId="42151" xr:uid="{00000000-0005-0000-0000-00000F8B0000}"/>
    <cellStyle name="SAPBEXstdItemX 16 2 2 4" xfId="22117" xr:uid="{00000000-0005-0000-0000-0000108B0000}"/>
    <cellStyle name="SAPBEXstdItemX 16 2 2 4 2" xfId="34868" xr:uid="{00000000-0005-0000-0000-0000118B0000}"/>
    <cellStyle name="SAPBEXstdItemX 16 2 3" xfId="8468" xr:uid="{00000000-0005-0000-0000-0000128B0000}"/>
    <cellStyle name="SAPBEXstdItemX 16 2 3 2" xfId="16231" xr:uid="{00000000-0005-0000-0000-0000138B0000}"/>
    <cellStyle name="SAPBEXstdItemX 16 2 3 2 2" xfId="29402" xr:uid="{00000000-0005-0000-0000-0000148B0000}"/>
    <cellStyle name="SAPBEXstdItemX 16 2 3 2 2 2" xfId="42153" xr:uid="{00000000-0005-0000-0000-0000158B0000}"/>
    <cellStyle name="SAPBEXstdItemX 16 2 3 3" xfId="22119" xr:uid="{00000000-0005-0000-0000-0000168B0000}"/>
    <cellStyle name="SAPBEXstdItemX 16 2 3 3 2" xfId="34870" xr:uid="{00000000-0005-0000-0000-0000178B0000}"/>
    <cellStyle name="SAPBEXstdItemX 16 2 4" xfId="16228" xr:uid="{00000000-0005-0000-0000-0000188B0000}"/>
    <cellStyle name="SAPBEXstdItemX 16 2 4 2" xfId="29399" xr:uid="{00000000-0005-0000-0000-0000198B0000}"/>
    <cellStyle name="SAPBEXstdItemX 16 2 4 2 2" xfId="42150" xr:uid="{00000000-0005-0000-0000-00001A8B0000}"/>
    <cellStyle name="SAPBEXstdItemX 16 2 5" xfId="22116" xr:uid="{00000000-0005-0000-0000-00001B8B0000}"/>
    <cellStyle name="SAPBEXstdItemX 16 2 5 2" xfId="34867" xr:uid="{00000000-0005-0000-0000-00001C8B0000}"/>
    <cellStyle name="SAPBEXstdItemX 16 3" xfId="8469" xr:uid="{00000000-0005-0000-0000-00001D8B0000}"/>
    <cellStyle name="SAPBEXstdItemX 16 3 2" xfId="16232" xr:uid="{00000000-0005-0000-0000-00001E8B0000}"/>
    <cellStyle name="SAPBEXstdItemX 16 3 2 2" xfId="29403" xr:uid="{00000000-0005-0000-0000-00001F8B0000}"/>
    <cellStyle name="SAPBEXstdItemX 16 3 2 2 2" xfId="42154" xr:uid="{00000000-0005-0000-0000-0000208B0000}"/>
    <cellStyle name="SAPBEXstdItemX 16 3 3" xfId="22120" xr:uid="{00000000-0005-0000-0000-0000218B0000}"/>
    <cellStyle name="SAPBEXstdItemX 16 3 3 2" xfId="34871" xr:uid="{00000000-0005-0000-0000-0000228B0000}"/>
    <cellStyle name="SAPBEXstdItemX 16 4" xfId="16227" xr:uid="{00000000-0005-0000-0000-0000238B0000}"/>
    <cellStyle name="SAPBEXstdItemX 16 4 2" xfId="29398" xr:uid="{00000000-0005-0000-0000-0000248B0000}"/>
    <cellStyle name="SAPBEXstdItemX 16 4 2 2" xfId="42149" xr:uid="{00000000-0005-0000-0000-0000258B0000}"/>
    <cellStyle name="SAPBEXstdItemX 16 5" xfId="22115" xr:uid="{00000000-0005-0000-0000-0000268B0000}"/>
    <cellStyle name="SAPBEXstdItemX 16 5 2" xfId="34866" xr:uid="{00000000-0005-0000-0000-0000278B0000}"/>
    <cellStyle name="SAPBEXstdItemX 17" xfId="8470" xr:uid="{00000000-0005-0000-0000-0000288B0000}"/>
    <cellStyle name="SAPBEXstdItemX 17 2" xfId="8471" xr:uid="{00000000-0005-0000-0000-0000298B0000}"/>
    <cellStyle name="SAPBEXstdItemX 17 2 2" xfId="8472" xr:uid="{00000000-0005-0000-0000-00002A8B0000}"/>
    <cellStyle name="SAPBEXstdItemX 17 2 2 2" xfId="8473" xr:uid="{00000000-0005-0000-0000-00002B8B0000}"/>
    <cellStyle name="SAPBEXstdItemX 17 2 2 2 2" xfId="16236" xr:uid="{00000000-0005-0000-0000-00002C8B0000}"/>
    <cellStyle name="SAPBEXstdItemX 17 2 2 2 2 2" xfId="29407" xr:uid="{00000000-0005-0000-0000-00002D8B0000}"/>
    <cellStyle name="SAPBEXstdItemX 17 2 2 2 2 2 2" xfId="42158" xr:uid="{00000000-0005-0000-0000-00002E8B0000}"/>
    <cellStyle name="SAPBEXstdItemX 17 2 2 2 3" xfId="22124" xr:uid="{00000000-0005-0000-0000-00002F8B0000}"/>
    <cellStyle name="SAPBEXstdItemX 17 2 2 2 3 2" xfId="34875" xr:uid="{00000000-0005-0000-0000-0000308B0000}"/>
    <cellStyle name="SAPBEXstdItemX 17 2 2 3" xfId="16235" xr:uid="{00000000-0005-0000-0000-0000318B0000}"/>
    <cellStyle name="SAPBEXstdItemX 17 2 2 3 2" xfId="29406" xr:uid="{00000000-0005-0000-0000-0000328B0000}"/>
    <cellStyle name="SAPBEXstdItemX 17 2 2 3 2 2" xfId="42157" xr:uid="{00000000-0005-0000-0000-0000338B0000}"/>
    <cellStyle name="SAPBEXstdItemX 17 2 2 4" xfId="22123" xr:uid="{00000000-0005-0000-0000-0000348B0000}"/>
    <cellStyle name="SAPBEXstdItemX 17 2 2 4 2" xfId="34874" xr:uid="{00000000-0005-0000-0000-0000358B0000}"/>
    <cellStyle name="SAPBEXstdItemX 17 2 3" xfId="8474" xr:uid="{00000000-0005-0000-0000-0000368B0000}"/>
    <cellStyle name="SAPBEXstdItemX 17 2 3 2" xfId="16237" xr:uid="{00000000-0005-0000-0000-0000378B0000}"/>
    <cellStyle name="SAPBEXstdItemX 17 2 3 2 2" xfId="29408" xr:uid="{00000000-0005-0000-0000-0000388B0000}"/>
    <cellStyle name="SAPBEXstdItemX 17 2 3 2 2 2" xfId="42159" xr:uid="{00000000-0005-0000-0000-0000398B0000}"/>
    <cellStyle name="SAPBEXstdItemX 17 2 3 3" xfId="22125" xr:uid="{00000000-0005-0000-0000-00003A8B0000}"/>
    <cellStyle name="SAPBEXstdItemX 17 2 3 3 2" xfId="34876" xr:uid="{00000000-0005-0000-0000-00003B8B0000}"/>
    <cellStyle name="SAPBEXstdItemX 17 2 4" xfId="16234" xr:uid="{00000000-0005-0000-0000-00003C8B0000}"/>
    <cellStyle name="SAPBEXstdItemX 17 2 4 2" xfId="29405" xr:uid="{00000000-0005-0000-0000-00003D8B0000}"/>
    <cellStyle name="SAPBEXstdItemX 17 2 4 2 2" xfId="42156" xr:uid="{00000000-0005-0000-0000-00003E8B0000}"/>
    <cellStyle name="SAPBEXstdItemX 17 2 5" xfId="22122" xr:uid="{00000000-0005-0000-0000-00003F8B0000}"/>
    <cellStyle name="SAPBEXstdItemX 17 2 5 2" xfId="34873" xr:uid="{00000000-0005-0000-0000-0000408B0000}"/>
    <cellStyle name="SAPBEXstdItemX 17 3" xfId="8475" xr:uid="{00000000-0005-0000-0000-0000418B0000}"/>
    <cellStyle name="SAPBEXstdItemX 17 3 2" xfId="16238" xr:uid="{00000000-0005-0000-0000-0000428B0000}"/>
    <cellStyle name="SAPBEXstdItemX 17 3 2 2" xfId="29409" xr:uid="{00000000-0005-0000-0000-0000438B0000}"/>
    <cellStyle name="SAPBEXstdItemX 17 3 2 2 2" xfId="42160" xr:uid="{00000000-0005-0000-0000-0000448B0000}"/>
    <cellStyle name="SAPBEXstdItemX 17 3 3" xfId="22126" xr:uid="{00000000-0005-0000-0000-0000458B0000}"/>
    <cellStyle name="SAPBEXstdItemX 17 3 3 2" xfId="34877" xr:uid="{00000000-0005-0000-0000-0000468B0000}"/>
    <cellStyle name="SAPBEXstdItemX 17 4" xfId="16233" xr:uid="{00000000-0005-0000-0000-0000478B0000}"/>
    <cellStyle name="SAPBEXstdItemX 17 4 2" xfId="29404" xr:uid="{00000000-0005-0000-0000-0000488B0000}"/>
    <cellStyle name="SAPBEXstdItemX 17 4 2 2" xfId="42155" xr:uid="{00000000-0005-0000-0000-0000498B0000}"/>
    <cellStyle name="SAPBEXstdItemX 17 5" xfId="22121" xr:uid="{00000000-0005-0000-0000-00004A8B0000}"/>
    <cellStyle name="SAPBEXstdItemX 17 5 2" xfId="34872" xr:uid="{00000000-0005-0000-0000-00004B8B0000}"/>
    <cellStyle name="SAPBEXstdItemX 18" xfId="8476" xr:uid="{00000000-0005-0000-0000-00004C8B0000}"/>
    <cellStyle name="SAPBEXstdItemX 18 2" xfId="8477" xr:uid="{00000000-0005-0000-0000-00004D8B0000}"/>
    <cellStyle name="SAPBEXstdItemX 18 2 2" xfId="8478" xr:uid="{00000000-0005-0000-0000-00004E8B0000}"/>
    <cellStyle name="SAPBEXstdItemX 18 2 2 2" xfId="8479" xr:uid="{00000000-0005-0000-0000-00004F8B0000}"/>
    <cellStyle name="SAPBEXstdItemX 18 2 2 2 2" xfId="16242" xr:uid="{00000000-0005-0000-0000-0000508B0000}"/>
    <cellStyle name="SAPBEXstdItemX 18 2 2 2 2 2" xfId="29413" xr:uid="{00000000-0005-0000-0000-0000518B0000}"/>
    <cellStyle name="SAPBEXstdItemX 18 2 2 2 2 2 2" xfId="42164" xr:uid="{00000000-0005-0000-0000-0000528B0000}"/>
    <cellStyle name="SAPBEXstdItemX 18 2 2 2 3" xfId="22130" xr:uid="{00000000-0005-0000-0000-0000538B0000}"/>
    <cellStyle name="SAPBEXstdItemX 18 2 2 2 3 2" xfId="34881" xr:uid="{00000000-0005-0000-0000-0000548B0000}"/>
    <cellStyle name="SAPBEXstdItemX 18 2 2 3" xfId="16241" xr:uid="{00000000-0005-0000-0000-0000558B0000}"/>
    <cellStyle name="SAPBEXstdItemX 18 2 2 3 2" xfId="29412" xr:uid="{00000000-0005-0000-0000-0000568B0000}"/>
    <cellStyle name="SAPBEXstdItemX 18 2 2 3 2 2" xfId="42163" xr:uid="{00000000-0005-0000-0000-0000578B0000}"/>
    <cellStyle name="SAPBEXstdItemX 18 2 2 4" xfId="22129" xr:uid="{00000000-0005-0000-0000-0000588B0000}"/>
    <cellStyle name="SAPBEXstdItemX 18 2 2 4 2" xfId="34880" xr:uid="{00000000-0005-0000-0000-0000598B0000}"/>
    <cellStyle name="SAPBEXstdItemX 18 2 3" xfId="8480" xr:uid="{00000000-0005-0000-0000-00005A8B0000}"/>
    <cellStyle name="SAPBEXstdItemX 18 2 3 2" xfId="16243" xr:uid="{00000000-0005-0000-0000-00005B8B0000}"/>
    <cellStyle name="SAPBEXstdItemX 18 2 3 2 2" xfId="29414" xr:uid="{00000000-0005-0000-0000-00005C8B0000}"/>
    <cellStyle name="SAPBEXstdItemX 18 2 3 2 2 2" xfId="42165" xr:uid="{00000000-0005-0000-0000-00005D8B0000}"/>
    <cellStyle name="SAPBEXstdItemX 18 2 3 3" xfId="22131" xr:uid="{00000000-0005-0000-0000-00005E8B0000}"/>
    <cellStyle name="SAPBEXstdItemX 18 2 3 3 2" xfId="34882" xr:uid="{00000000-0005-0000-0000-00005F8B0000}"/>
    <cellStyle name="SAPBEXstdItemX 18 2 4" xfId="16240" xr:uid="{00000000-0005-0000-0000-0000608B0000}"/>
    <cellStyle name="SAPBEXstdItemX 18 2 4 2" xfId="29411" xr:uid="{00000000-0005-0000-0000-0000618B0000}"/>
    <cellStyle name="SAPBEXstdItemX 18 2 4 2 2" xfId="42162" xr:uid="{00000000-0005-0000-0000-0000628B0000}"/>
    <cellStyle name="SAPBEXstdItemX 18 2 5" xfId="22128" xr:uid="{00000000-0005-0000-0000-0000638B0000}"/>
    <cellStyle name="SAPBEXstdItemX 18 2 5 2" xfId="34879" xr:uid="{00000000-0005-0000-0000-0000648B0000}"/>
    <cellStyle name="SAPBEXstdItemX 18 3" xfId="8481" xr:uid="{00000000-0005-0000-0000-0000658B0000}"/>
    <cellStyle name="SAPBEXstdItemX 18 3 2" xfId="16244" xr:uid="{00000000-0005-0000-0000-0000668B0000}"/>
    <cellStyle name="SAPBEXstdItemX 18 3 2 2" xfId="29415" xr:uid="{00000000-0005-0000-0000-0000678B0000}"/>
    <cellStyle name="SAPBEXstdItemX 18 3 2 2 2" xfId="42166" xr:uid="{00000000-0005-0000-0000-0000688B0000}"/>
    <cellStyle name="SAPBEXstdItemX 18 3 3" xfId="22132" xr:uid="{00000000-0005-0000-0000-0000698B0000}"/>
    <cellStyle name="SAPBEXstdItemX 18 3 3 2" xfId="34883" xr:uid="{00000000-0005-0000-0000-00006A8B0000}"/>
    <cellStyle name="SAPBEXstdItemX 18 4" xfId="16239" xr:uid="{00000000-0005-0000-0000-00006B8B0000}"/>
    <cellStyle name="SAPBEXstdItemX 18 4 2" xfId="29410" xr:uid="{00000000-0005-0000-0000-00006C8B0000}"/>
    <cellStyle name="SAPBEXstdItemX 18 4 2 2" xfId="42161" xr:uid="{00000000-0005-0000-0000-00006D8B0000}"/>
    <cellStyle name="SAPBEXstdItemX 18 5" xfId="22127" xr:uid="{00000000-0005-0000-0000-00006E8B0000}"/>
    <cellStyle name="SAPBEXstdItemX 18 5 2" xfId="34878" xr:uid="{00000000-0005-0000-0000-00006F8B0000}"/>
    <cellStyle name="SAPBEXstdItemX 19" xfId="8482" xr:uid="{00000000-0005-0000-0000-0000708B0000}"/>
    <cellStyle name="SAPBEXstdItemX 19 2" xfId="16245" xr:uid="{00000000-0005-0000-0000-0000718B0000}"/>
    <cellStyle name="SAPBEXstdItemX 19 2 2" xfId="29416" xr:uid="{00000000-0005-0000-0000-0000728B0000}"/>
    <cellStyle name="SAPBEXstdItemX 19 2 2 2" xfId="42167" xr:uid="{00000000-0005-0000-0000-0000738B0000}"/>
    <cellStyle name="SAPBEXstdItemX 19 3" xfId="22133" xr:uid="{00000000-0005-0000-0000-0000748B0000}"/>
    <cellStyle name="SAPBEXstdItemX 19 3 2" xfId="34884" xr:uid="{00000000-0005-0000-0000-0000758B0000}"/>
    <cellStyle name="SAPBEXstdItemX 2" xfId="8483" xr:uid="{00000000-0005-0000-0000-0000768B0000}"/>
    <cellStyle name="SAPBEXstdItemX 2 2" xfId="8484" xr:uid="{00000000-0005-0000-0000-0000778B0000}"/>
    <cellStyle name="SAPBEXstdItemX 2 2 2" xfId="8485" xr:uid="{00000000-0005-0000-0000-0000788B0000}"/>
    <cellStyle name="SAPBEXstdItemX 2 2 2 2" xfId="8486" xr:uid="{00000000-0005-0000-0000-0000798B0000}"/>
    <cellStyle name="SAPBEXstdItemX 2 2 2 2 2" xfId="8487" xr:uid="{00000000-0005-0000-0000-00007A8B0000}"/>
    <cellStyle name="SAPBEXstdItemX 2 2 2 2 2 2" xfId="16250" xr:uid="{00000000-0005-0000-0000-00007B8B0000}"/>
    <cellStyle name="SAPBEXstdItemX 2 2 2 2 2 2 2" xfId="29421" xr:uid="{00000000-0005-0000-0000-00007C8B0000}"/>
    <cellStyle name="SAPBEXstdItemX 2 2 2 2 2 2 2 2" xfId="42172" xr:uid="{00000000-0005-0000-0000-00007D8B0000}"/>
    <cellStyle name="SAPBEXstdItemX 2 2 2 2 2 3" xfId="22138" xr:uid="{00000000-0005-0000-0000-00007E8B0000}"/>
    <cellStyle name="SAPBEXstdItemX 2 2 2 2 2 3 2" xfId="34889" xr:uid="{00000000-0005-0000-0000-00007F8B0000}"/>
    <cellStyle name="SAPBEXstdItemX 2 2 2 2 3" xfId="16249" xr:uid="{00000000-0005-0000-0000-0000808B0000}"/>
    <cellStyle name="SAPBEXstdItemX 2 2 2 2 3 2" xfId="29420" xr:uid="{00000000-0005-0000-0000-0000818B0000}"/>
    <cellStyle name="SAPBEXstdItemX 2 2 2 2 3 2 2" xfId="42171" xr:uid="{00000000-0005-0000-0000-0000828B0000}"/>
    <cellStyle name="SAPBEXstdItemX 2 2 2 2 4" xfId="22137" xr:uid="{00000000-0005-0000-0000-0000838B0000}"/>
    <cellStyle name="SAPBEXstdItemX 2 2 2 2 4 2" xfId="34888" xr:uid="{00000000-0005-0000-0000-0000848B0000}"/>
    <cellStyle name="SAPBEXstdItemX 2 2 2 3" xfId="8488" xr:uid="{00000000-0005-0000-0000-0000858B0000}"/>
    <cellStyle name="SAPBEXstdItemX 2 2 2 3 2" xfId="16251" xr:uid="{00000000-0005-0000-0000-0000868B0000}"/>
    <cellStyle name="SAPBEXstdItemX 2 2 2 3 2 2" xfId="29422" xr:uid="{00000000-0005-0000-0000-0000878B0000}"/>
    <cellStyle name="SAPBEXstdItemX 2 2 2 3 2 2 2" xfId="42173" xr:uid="{00000000-0005-0000-0000-0000888B0000}"/>
    <cellStyle name="SAPBEXstdItemX 2 2 2 3 3" xfId="22139" xr:uid="{00000000-0005-0000-0000-0000898B0000}"/>
    <cellStyle name="SAPBEXstdItemX 2 2 2 3 3 2" xfId="34890" xr:uid="{00000000-0005-0000-0000-00008A8B0000}"/>
    <cellStyle name="SAPBEXstdItemX 2 2 2 4" xfId="16248" xr:uid="{00000000-0005-0000-0000-00008B8B0000}"/>
    <cellStyle name="SAPBEXstdItemX 2 2 2 4 2" xfId="29419" xr:uid="{00000000-0005-0000-0000-00008C8B0000}"/>
    <cellStyle name="SAPBEXstdItemX 2 2 2 4 2 2" xfId="42170" xr:uid="{00000000-0005-0000-0000-00008D8B0000}"/>
    <cellStyle name="SAPBEXstdItemX 2 2 2 5" xfId="22136" xr:uid="{00000000-0005-0000-0000-00008E8B0000}"/>
    <cellStyle name="SAPBEXstdItemX 2 2 2 5 2" xfId="34887" xr:uid="{00000000-0005-0000-0000-00008F8B0000}"/>
    <cellStyle name="SAPBEXstdItemX 2 2 3" xfId="8489" xr:uid="{00000000-0005-0000-0000-0000908B0000}"/>
    <cellStyle name="SAPBEXstdItemX 2 2 3 2" xfId="16252" xr:uid="{00000000-0005-0000-0000-0000918B0000}"/>
    <cellStyle name="SAPBEXstdItemX 2 2 3 2 2" xfId="29423" xr:uid="{00000000-0005-0000-0000-0000928B0000}"/>
    <cellStyle name="SAPBEXstdItemX 2 2 3 2 2 2" xfId="42174" xr:uid="{00000000-0005-0000-0000-0000938B0000}"/>
    <cellStyle name="SAPBEXstdItemX 2 2 3 3" xfId="22140" xr:uid="{00000000-0005-0000-0000-0000948B0000}"/>
    <cellStyle name="SAPBEXstdItemX 2 2 3 3 2" xfId="34891" xr:uid="{00000000-0005-0000-0000-0000958B0000}"/>
    <cellStyle name="SAPBEXstdItemX 2 2 4" xfId="16247" xr:uid="{00000000-0005-0000-0000-0000968B0000}"/>
    <cellStyle name="SAPBEXstdItemX 2 2 4 2" xfId="29418" xr:uid="{00000000-0005-0000-0000-0000978B0000}"/>
    <cellStyle name="SAPBEXstdItemX 2 2 4 2 2" xfId="42169" xr:uid="{00000000-0005-0000-0000-0000988B0000}"/>
    <cellStyle name="SAPBEXstdItemX 2 2 5" xfId="22135" xr:uid="{00000000-0005-0000-0000-0000998B0000}"/>
    <cellStyle name="SAPBEXstdItemX 2 2 5 2" xfId="34886" xr:uid="{00000000-0005-0000-0000-00009A8B0000}"/>
    <cellStyle name="SAPBEXstdItemX 2 3" xfId="8490" xr:uid="{00000000-0005-0000-0000-00009B8B0000}"/>
    <cellStyle name="SAPBEXstdItemX 2 3 2" xfId="8491" xr:uid="{00000000-0005-0000-0000-00009C8B0000}"/>
    <cellStyle name="SAPBEXstdItemX 2 3 2 2" xfId="16254" xr:uid="{00000000-0005-0000-0000-00009D8B0000}"/>
    <cellStyle name="SAPBEXstdItemX 2 3 2 2 2" xfId="29425" xr:uid="{00000000-0005-0000-0000-00009E8B0000}"/>
    <cellStyle name="SAPBEXstdItemX 2 3 2 2 2 2" xfId="42176" xr:uid="{00000000-0005-0000-0000-00009F8B0000}"/>
    <cellStyle name="SAPBEXstdItemX 2 3 2 3" xfId="22142" xr:uid="{00000000-0005-0000-0000-0000A08B0000}"/>
    <cellStyle name="SAPBEXstdItemX 2 3 2 3 2" xfId="34893" xr:uid="{00000000-0005-0000-0000-0000A18B0000}"/>
    <cellStyle name="SAPBEXstdItemX 2 3 3" xfId="16253" xr:uid="{00000000-0005-0000-0000-0000A28B0000}"/>
    <cellStyle name="SAPBEXstdItemX 2 3 3 2" xfId="29424" xr:uid="{00000000-0005-0000-0000-0000A38B0000}"/>
    <cellStyle name="SAPBEXstdItemX 2 3 3 2 2" xfId="42175" xr:uid="{00000000-0005-0000-0000-0000A48B0000}"/>
    <cellStyle name="SAPBEXstdItemX 2 3 4" xfId="22141" xr:uid="{00000000-0005-0000-0000-0000A58B0000}"/>
    <cellStyle name="SAPBEXstdItemX 2 3 4 2" xfId="34892" xr:uid="{00000000-0005-0000-0000-0000A68B0000}"/>
    <cellStyle name="SAPBEXstdItemX 2 4" xfId="16246" xr:uid="{00000000-0005-0000-0000-0000A78B0000}"/>
    <cellStyle name="SAPBEXstdItemX 2 4 2" xfId="29417" xr:uid="{00000000-0005-0000-0000-0000A88B0000}"/>
    <cellStyle name="SAPBEXstdItemX 2 4 2 2" xfId="42168" xr:uid="{00000000-0005-0000-0000-0000A98B0000}"/>
    <cellStyle name="SAPBEXstdItemX 2 5" xfId="22134" xr:uid="{00000000-0005-0000-0000-0000AA8B0000}"/>
    <cellStyle name="SAPBEXstdItemX 2 5 2" xfId="34885" xr:uid="{00000000-0005-0000-0000-0000AB8B0000}"/>
    <cellStyle name="SAPBEXstdItemX 20" xfId="16190" xr:uid="{00000000-0005-0000-0000-0000AC8B0000}"/>
    <cellStyle name="SAPBEXstdItemX 20 2" xfId="29361" xr:uid="{00000000-0005-0000-0000-0000AD8B0000}"/>
    <cellStyle name="SAPBEXstdItemX 20 2 2" xfId="42112" xr:uid="{00000000-0005-0000-0000-0000AE8B0000}"/>
    <cellStyle name="SAPBEXstdItemX 21" xfId="22078" xr:uid="{00000000-0005-0000-0000-0000AF8B0000}"/>
    <cellStyle name="SAPBEXstdItemX 21 2" xfId="34829" xr:uid="{00000000-0005-0000-0000-0000B08B0000}"/>
    <cellStyle name="SAPBEXstdItemX 3" xfId="8492" xr:uid="{00000000-0005-0000-0000-0000B18B0000}"/>
    <cellStyle name="SAPBEXstdItemX 3 2" xfId="8493" xr:uid="{00000000-0005-0000-0000-0000B28B0000}"/>
    <cellStyle name="SAPBEXstdItemX 3 2 2" xfId="8494" xr:uid="{00000000-0005-0000-0000-0000B38B0000}"/>
    <cellStyle name="SAPBEXstdItemX 3 2 2 2" xfId="8495" xr:uid="{00000000-0005-0000-0000-0000B48B0000}"/>
    <cellStyle name="SAPBEXstdItemX 3 2 2 2 2" xfId="8496" xr:uid="{00000000-0005-0000-0000-0000B58B0000}"/>
    <cellStyle name="SAPBEXstdItemX 3 2 2 2 2 2" xfId="16259" xr:uid="{00000000-0005-0000-0000-0000B68B0000}"/>
    <cellStyle name="SAPBEXstdItemX 3 2 2 2 2 2 2" xfId="29430" xr:uid="{00000000-0005-0000-0000-0000B78B0000}"/>
    <cellStyle name="SAPBEXstdItemX 3 2 2 2 2 2 2 2" xfId="42181" xr:uid="{00000000-0005-0000-0000-0000B88B0000}"/>
    <cellStyle name="SAPBEXstdItemX 3 2 2 2 2 3" xfId="22147" xr:uid="{00000000-0005-0000-0000-0000B98B0000}"/>
    <cellStyle name="SAPBEXstdItemX 3 2 2 2 2 3 2" xfId="34898" xr:uid="{00000000-0005-0000-0000-0000BA8B0000}"/>
    <cellStyle name="SAPBEXstdItemX 3 2 2 2 3" xfId="16258" xr:uid="{00000000-0005-0000-0000-0000BB8B0000}"/>
    <cellStyle name="SAPBEXstdItemX 3 2 2 2 3 2" xfId="29429" xr:uid="{00000000-0005-0000-0000-0000BC8B0000}"/>
    <cellStyle name="SAPBEXstdItemX 3 2 2 2 3 2 2" xfId="42180" xr:uid="{00000000-0005-0000-0000-0000BD8B0000}"/>
    <cellStyle name="SAPBEXstdItemX 3 2 2 2 4" xfId="22146" xr:uid="{00000000-0005-0000-0000-0000BE8B0000}"/>
    <cellStyle name="SAPBEXstdItemX 3 2 2 2 4 2" xfId="34897" xr:uid="{00000000-0005-0000-0000-0000BF8B0000}"/>
    <cellStyle name="SAPBEXstdItemX 3 2 2 3" xfId="8497" xr:uid="{00000000-0005-0000-0000-0000C08B0000}"/>
    <cellStyle name="SAPBEXstdItemX 3 2 2 3 2" xfId="16260" xr:uid="{00000000-0005-0000-0000-0000C18B0000}"/>
    <cellStyle name="SAPBEXstdItemX 3 2 2 3 2 2" xfId="29431" xr:uid="{00000000-0005-0000-0000-0000C28B0000}"/>
    <cellStyle name="SAPBEXstdItemX 3 2 2 3 2 2 2" xfId="42182" xr:uid="{00000000-0005-0000-0000-0000C38B0000}"/>
    <cellStyle name="SAPBEXstdItemX 3 2 2 3 3" xfId="22148" xr:uid="{00000000-0005-0000-0000-0000C48B0000}"/>
    <cellStyle name="SAPBEXstdItemX 3 2 2 3 3 2" xfId="34899" xr:uid="{00000000-0005-0000-0000-0000C58B0000}"/>
    <cellStyle name="SAPBEXstdItemX 3 2 2 4" xfId="8498" xr:uid="{00000000-0005-0000-0000-0000C68B0000}"/>
    <cellStyle name="SAPBEXstdItemX 3 2 2 4 2" xfId="16261" xr:uid="{00000000-0005-0000-0000-0000C78B0000}"/>
    <cellStyle name="SAPBEXstdItemX 3 2 2 4 2 2" xfId="29432" xr:uid="{00000000-0005-0000-0000-0000C88B0000}"/>
    <cellStyle name="SAPBEXstdItemX 3 2 2 4 2 2 2" xfId="42183" xr:uid="{00000000-0005-0000-0000-0000C98B0000}"/>
    <cellStyle name="SAPBEXstdItemX 3 2 2 4 3" xfId="22149" xr:uid="{00000000-0005-0000-0000-0000CA8B0000}"/>
    <cellStyle name="SAPBEXstdItemX 3 2 2 4 3 2" xfId="34900" xr:uid="{00000000-0005-0000-0000-0000CB8B0000}"/>
    <cellStyle name="SAPBEXstdItemX 3 2 2 5" xfId="16257" xr:uid="{00000000-0005-0000-0000-0000CC8B0000}"/>
    <cellStyle name="SAPBEXstdItemX 3 2 2 5 2" xfId="29428" xr:uid="{00000000-0005-0000-0000-0000CD8B0000}"/>
    <cellStyle name="SAPBEXstdItemX 3 2 2 5 2 2" xfId="42179" xr:uid="{00000000-0005-0000-0000-0000CE8B0000}"/>
    <cellStyle name="SAPBEXstdItemX 3 2 2 6" xfId="22145" xr:uid="{00000000-0005-0000-0000-0000CF8B0000}"/>
    <cellStyle name="SAPBEXstdItemX 3 2 2 6 2" xfId="34896" xr:uid="{00000000-0005-0000-0000-0000D08B0000}"/>
    <cellStyle name="SAPBEXstdItemX 3 2 3" xfId="8499" xr:uid="{00000000-0005-0000-0000-0000D18B0000}"/>
    <cellStyle name="SAPBEXstdItemX 3 2 3 2" xfId="8500" xr:uid="{00000000-0005-0000-0000-0000D28B0000}"/>
    <cellStyle name="SAPBEXstdItemX 3 2 3 2 2" xfId="16263" xr:uid="{00000000-0005-0000-0000-0000D38B0000}"/>
    <cellStyle name="SAPBEXstdItemX 3 2 3 2 2 2" xfId="29434" xr:uid="{00000000-0005-0000-0000-0000D48B0000}"/>
    <cellStyle name="SAPBEXstdItemX 3 2 3 2 2 2 2" xfId="42185" xr:uid="{00000000-0005-0000-0000-0000D58B0000}"/>
    <cellStyle name="SAPBEXstdItemX 3 2 3 2 3" xfId="22151" xr:uid="{00000000-0005-0000-0000-0000D68B0000}"/>
    <cellStyle name="SAPBEXstdItemX 3 2 3 2 3 2" xfId="34902" xr:uid="{00000000-0005-0000-0000-0000D78B0000}"/>
    <cellStyle name="SAPBEXstdItemX 3 2 3 3" xfId="16262" xr:uid="{00000000-0005-0000-0000-0000D88B0000}"/>
    <cellStyle name="SAPBEXstdItemX 3 2 3 3 2" xfId="29433" xr:uid="{00000000-0005-0000-0000-0000D98B0000}"/>
    <cellStyle name="SAPBEXstdItemX 3 2 3 3 2 2" xfId="42184" xr:uid="{00000000-0005-0000-0000-0000DA8B0000}"/>
    <cellStyle name="SAPBEXstdItemX 3 2 3 4" xfId="22150" xr:uid="{00000000-0005-0000-0000-0000DB8B0000}"/>
    <cellStyle name="SAPBEXstdItemX 3 2 3 4 2" xfId="34901" xr:uid="{00000000-0005-0000-0000-0000DC8B0000}"/>
    <cellStyle name="SAPBEXstdItemX 3 2 4" xfId="8501" xr:uid="{00000000-0005-0000-0000-0000DD8B0000}"/>
    <cellStyle name="SAPBEXstdItemX 3 2 4 2" xfId="16264" xr:uid="{00000000-0005-0000-0000-0000DE8B0000}"/>
    <cellStyle name="SAPBEXstdItemX 3 2 4 2 2" xfId="29435" xr:uid="{00000000-0005-0000-0000-0000DF8B0000}"/>
    <cellStyle name="SAPBEXstdItemX 3 2 4 2 2 2" xfId="42186" xr:uid="{00000000-0005-0000-0000-0000E08B0000}"/>
    <cellStyle name="SAPBEXstdItemX 3 2 4 3" xfId="22152" xr:uid="{00000000-0005-0000-0000-0000E18B0000}"/>
    <cellStyle name="SAPBEXstdItemX 3 2 4 3 2" xfId="34903" xr:uid="{00000000-0005-0000-0000-0000E28B0000}"/>
    <cellStyle name="SAPBEXstdItemX 3 2 5" xfId="16256" xr:uid="{00000000-0005-0000-0000-0000E38B0000}"/>
    <cellStyle name="SAPBEXstdItemX 3 2 5 2" xfId="29427" xr:uid="{00000000-0005-0000-0000-0000E48B0000}"/>
    <cellStyle name="SAPBEXstdItemX 3 2 5 2 2" xfId="42178" xr:uid="{00000000-0005-0000-0000-0000E58B0000}"/>
    <cellStyle name="SAPBEXstdItemX 3 2 6" xfId="22144" xr:uid="{00000000-0005-0000-0000-0000E68B0000}"/>
    <cellStyle name="SAPBEXstdItemX 3 2 6 2" xfId="34895" xr:uid="{00000000-0005-0000-0000-0000E78B0000}"/>
    <cellStyle name="SAPBEXstdItemX 3 3" xfId="8502" xr:uid="{00000000-0005-0000-0000-0000E88B0000}"/>
    <cellStyle name="SAPBEXstdItemX 3 3 2" xfId="8503" xr:uid="{00000000-0005-0000-0000-0000E98B0000}"/>
    <cellStyle name="SAPBEXstdItemX 3 3 2 2" xfId="8504" xr:uid="{00000000-0005-0000-0000-0000EA8B0000}"/>
    <cellStyle name="SAPBEXstdItemX 3 3 2 2 2" xfId="16267" xr:uid="{00000000-0005-0000-0000-0000EB8B0000}"/>
    <cellStyle name="SAPBEXstdItemX 3 3 2 2 2 2" xfId="29438" xr:uid="{00000000-0005-0000-0000-0000EC8B0000}"/>
    <cellStyle name="SAPBEXstdItemX 3 3 2 2 2 2 2" xfId="42189" xr:uid="{00000000-0005-0000-0000-0000ED8B0000}"/>
    <cellStyle name="SAPBEXstdItemX 3 3 2 2 3" xfId="22155" xr:uid="{00000000-0005-0000-0000-0000EE8B0000}"/>
    <cellStyle name="SAPBEXstdItemX 3 3 2 2 3 2" xfId="34906" xr:uid="{00000000-0005-0000-0000-0000EF8B0000}"/>
    <cellStyle name="SAPBEXstdItemX 3 3 2 3" xfId="16266" xr:uid="{00000000-0005-0000-0000-0000F08B0000}"/>
    <cellStyle name="SAPBEXstdItemX 3 3 2 3 2" xfId="29437" xr:uid="{00000000-0005-0000-0000-0000F18B0000}"/>
    <cellStyle name="SAPBEXstdItemX 3 3 2 3 2 2" xfId="42188" xr:uid="{00000000-0005-0000-0000-0000F28B0000}"/>
    <cellStyle name="SAPBEXstdItemX 3 3 2 4" xfId="22154" xr:uid="{00000000-0005-0000-0000-0000F38B0000}"/>
    <cellStyle name="SAPBEXstdItemX 3 3 2 4 2" xfId="34905" xr:uid="{00000000-0005-0000-0000-0000F48B0000}"/>
    <cellStyle name="SAPBEXstdItemX 3 3 3" xfId="8505" xr:uid="{00000000-0005-0000-0000-0000F58B0000}"/>
    <cellStyle name="SAPBEXstdItemX 3 3 3 2" xfId="16268" xr:uid="{00000000-0005-0000-0000-0000F68B0000}"/>
    <cellStyle name="SAPBEXstdItemX 3 3 3 2 2" xfId="29439" xr:uid="{00000000-0005-0000-0000-0000F78B0000}"/>
    <cellStyle name="SAPBEXstdItemX 3 3 3 2 2 2" xfId="42190" xr:uid="{00000000-0005-0000-0000-0000F88B0000}"/>
    <cellStyle name="SAPBEXstdItemX 3 3 3 3" xfId="22156" xr:uid="{00000000-0005-0000-0000-0000F98B0000}"/>
    <cellStyle name="SAPBEXstdItemX 3 3 3 3 2" xfId="34907" xr:uid="{00000000-0005-0000-0000-0000FA8B0000}"/>
    <cellStyle name="SAPBEXstdItemX 3 3 4" xfId="16265" xr:uid="{00000000-0005-0000-0000-0000FB8B0000}"/>
    <cellStyle name="SAPBEXstdItemX 3 3 4 2" xfId="29436" xr:uid="{00000000-0005-0000-0000-0000FC8B0000}"/>
    <cellStyle name="SAPBEXstdItemX 3 3 4 2 2" xfId="42187" xr:uid="{00000000-0005-0000-0000-0000FD8B0000}"/>
    <cellStyle name="SAPBEXstdItemX 3 3 5" xfId="22153" xr:uid="{00000000-0005-0000-0000-0000FE8B0000}"/>
    <cellStyle name="SAPBEXstdItemX 3 3 5 2" xfId="34904" xr:uid="{00000000-0005-0000-0000-0000FF8B0000}"/>
    <cellStyle name="SAPBEXstdItemX 3 4" xfId="8506" xr:uid="{00000000-0005-0000-0000-0000008C0000}"/>
    <cellStyle name="SAPBEXstdItemX 3 4 2" xfId="16269" xr:uid="{00000000-0005-0000-0000-0000018C0000}"/>
    <cellStyle name="SAPBEXstdItemX 3 4 2 2" xfId="29440" xr:uid="{00000000-0005-0000-0000-0000028C0000}"/>
    <cellStyle name="SAPBEXstdItemX 3 4 2 2 2" xfId="42191" xr:uid="{00000000-0005-0000-0000-0000038C0000}"/>
    <cellStyle name="SAPBEXstdItemX 3 4 3" xfId="22157" xr:uid="{00000000-0005-0000-0000-0000048C0000}"/>
    <cellStyle name="SAPBEXstdItemX 3 4 3 2" xfId="34908" xr:uid="{00000000-0005-0000-0000-0000058C0000}"/>
    <cellStyle name="SAPBEXstdItemX 3 5" xfId="16255" xr:uid="{00000000-0005-0000-0000-0000068C0000}"/>
    <cellStyle name="SAPBEXstdItemX 3 5 2" xfId="29426" xr:uid="{00000000-0005-0000-0000-0000078C0000}"/>
    <cellStyle name="SAPBEXstdItemX 3 5 2 2" xfId="42177" xr:uid="{00000000-0005-0000-0000-0000088C0000}"/>
    <cellStyle name="SAPBEXstdItemX 3 6" xfId="22143" xr:uid="{00000000-0005-0000-0000-0000098C0000}"/>
    <cellStyle name="SAPBEXstdItemX 3 6 2" xfId="34894" xr:uid="{00000000-0005-0000-0000-00000A8C0000}"/>
    <cellStyle name="SAPBEXstdItemX 4" xfId="8507" xr:uid="{00000000-0005-0000-0000-00000B8C0000}"/>
    <cellStyle name="SAPBEXstdItemX 4 2" xfId="8508" xr:uid="{00000000-0005-0000-0000-00000C8C0000}"/>
    <cellStyle name="SAPBEXstdItemX 4 2 2" xfId="8509" xr:uid="{00000000-0005-0000-0000-00000D8C0000}"/>
    <cellStyle name="SAPBEXstdItemX 4 2 2 2" xfId="8510" xr:uid="{00000000-0005-0000-0000-00000E8C0000}"/>
    <cellStyle name="SAPBEXstdItemX 4 2 2 2 2" xfId="16273" xr:uid="{00000000-0005-0000-0000-00000F8C0000}"/>
    <cellStyle name="SAPBEXstdItemX 4 2 2 2 2 2" xfId="29444" xr:uid="{00000000-0005-0000-0000-0000108C0000}"/>
    <cellStyle name="SAPBEXstdItemX 4 2 2 2 2 2 2" xfId="42195" xr:uid="{00000000-0005-0000-0000-0000118C0000}"/>
    <cellStyle name="SAPBEXstdItemX 4 2 2 2 3" xfId="22161" xr:uid="{00000000-0005-0000-0000-0000128C0000}"/>
    <cellStyle name="SAPBEXstdItemX 4 2 2 2 3 2" xfId="34912" xr:uid="{00000000-0005-0000-0000-0000138C0000}"/>
    <cellStyle name="SAPBEXstdItemX 4 2 2 3" xfId="16272" xr:uid="{00000000-0005-0000-0000-0000148C0000}"/>
    <cellStyle name="SAPBEXstdItemX 4 2 2 3 2" xfId="29443" xr:uid="{00000000-0005-0000-0000-0000158C0000}"/>
    <cellStyle name="SAPBEXstdItemX 4 2 2 3 2 2" xfId="42194" xr:uid="{00000000-0005-0000-0000-0000168C0000}"/>
    <cellStyle name="SAPBEXstdItemX 4 2 2 4" xfId="22160" xr:uid="{00000000-0005-0000-0000-0000178C0000}"/>
    <cellStyle name="SAPBEXstdItemX 4 2 2 4 2" xfId="34911" xr:uid="{00000000-0005-0000-0000-0000188C0000}"/>
    <cellStyle name="SAPBEXstdItemX 4 2 3" xfId="8511" xr:uid="{00000000-0005-0000-0000-0000198C0000}"/>
    <cellStyle name="SAPBEXstdItemX 4 2 3 2" xfId="16274" xr:uid="{00000000-0005-0000-0000-00001A8C0000}"/>
    <cellStyle name="SAPBEXstdItemX 4 2 3 2 2" xfId="29445" xr:uid="{00000000-0005-0000-0000-00001B8C0000}"/>
    <cellStyle name="SAPBEXstdItemX 4 2 3 2 2 2" xfId="42196" xr:uid="{00000000-0005-0000-0000-00001C8C0000}"/>
    <cellStyle name="SAPBEXstdItemX 4 2 3 3" xfId="22162" xr:uid="{00000000-0005-0000-0000-00001D8C0000}"/>
    <cellStyle name="SAPBEXstdItemX 4 2 3 3 2" xfId="34913" xr:uid="{00000000-0005-0000-0000-00001E8C0000}"/>
    <cellStyle name="SAPBEXstdItemX 4 2 4" xfId="8512" xr:uid="{00000000-0005-0000-0000-00001F8C0000}"/>
    <cellStyle name="SAPBEXstdItemX 4 2 4 2" xfId="16275" xr:uid="{00000000-0005-0000-0000-0000208C0000}"/>
    <cellStyle name="SAPBEXstdItemX 4 2 4 2 2" xfId="29446" xr:uid="{00000000-0005-0000-0000-0000218C0000}"/>
    <cellStyle name="SAPBEXstdItemX 4 2 4 2 2 2" xfId="42197" xr:uid="{00000000-0005-0000-0000-0000228C0000}"/>
    <cellStyle name="SAPBEXstdItemX 4 2 4 3" xfId="22163" xr:uid="{00000000-0005-0000-0000-0000238C0000}"/>
    <cellStyle name="SAPBEXstdItemX 4 2 4 3 2" xfId="34914" xr:uid="{00000000-0005-0000-0000-0000248C0000}"/>
    <cellStyle name="SAPBEXstdItemX 4 2 5" xfId="16271" xr:uid="{00000000-0005-0000-0000-0000258C0000}"/>
    <cellStyle name="SAPBEXstdItemX 4 2 5 2" xfId="29442" xr:uid="{00000000-0005-0000-0000-0000268C0000}"/>
    <cellStyle name="SAPBEXstdItemX 4 2 5 2 2" xfId="42193" xr:uid="{00000000-0005-0000-0000-0000278C0000}"/>
    <cellStyle name="SAPBEXstdItemX 4 2 6" xfId="22159" xr:uid="{00000000-0005-0000-0000-0000288C0000}"/>
    <cellStyle name="SAPBEXstdItemX 4 2 6 2" xfId="34910" xr:uid="{00000000-0005-0000-0000-0000298C0000}"/>
    <cellStyle name="SAPBEXstdItemX 4 3" xfId="8513" xr:uid="{00000000-0005-0000-0000-00002A8C0000}"/>
    <cellStyle name="SAPBEXstdItemX 4 3 2" xfId="8514" xr:uid="{00000000-0005-0000-0000-00002B8C0000}"/>
    <cellStyle name="SAPBEXstdItemX 4 3 2 2" xfId="16277" xr:uid="{00000000-0005-0000-0000-00002C8C0000}"/>
    <cellStyle name="SAPBEXstdItemX 4 3 2 2 2" xfId="29448" xr:uid="{00000000-0005-0000-0000-00002D8C0000}"/>
    <cellStyle name="SAPBEXstdItemX 4 3 2 2 2 2" xfId="42199" xr:uid="{00000000-0005-0000-0000-00002E8C0000}"/>
    <cellStyle name="SAPBEXstdItemX 4 3 2 3" xfId="22165" xr:uid="{00000000-0005-0000-0000-00002F8C0000}"/>
    <cellStyle name="SAPBEXstdItemX 4 3 2 3 2" xfId="34916" xr:uid="{00000000-0005-0000-0000-0000308C0000}"/>
    <cellStyle name="SAPBEXstdItemX 4 3 3" xfId="16276" xr:uid="{00000000-0005-0000-0000-0000318C0000}"/>
    <cellStyle name="SAPBEXstdItemX 4 3 3 2" xfId="29447" xr:uid="{00000000-0005-0000-0000-0000328C0000}"/>
    <cellStyle name="SAPBEXstdItemX 4 3 3 2 2" xfId="42198" xr:uid="{00000000-0005-0000-0000-0000338C0000}"/>
    <cellStyle name="SAPBEXstdItemX 4 3 4" xfId="22164" xr:uid="{00000000-0005-0000-0000-0000348C0000}"/>
    <cellStyle name="SAPBEXstdItemX 4 3 4 2" xfId="34915" xr:uid="{00000000-0005-0000-0000-0000358C0000}"/>
    <cellStyle name="SAPBEXstdItemX 4 4" xfId="8515" xr:uid="{00000000-0005-0000-0000-0000368C0000}"/>
    <cellStyle name="SAPBEXstdItemX 4 4 2" xfId="16278" xr:uid="{00000000-0005-0000-0000-0000378C0000}"/>
    <cellStyle name="SAPBEXstdItemX 4 4 2 2" xfId="29449" xr:uid="{00000000-0005-0000-0000-0000388C0000}"/>
    <cellStyle name="SAPBEXstdItemX 4 4 2 2 2" xfId="42200" xr:uid="{00000000-0005-0000-0000-0000398C0000}"/>
    <cellStyle name="SAPBEXstdItemX 4 4 3" xfId="22166" xr:uid="{00000000-0005-0000-0000-00003A8C0000}"/>
    <cellStyle name="SAPBEXstdItemX 4 4 3 2" xfId="34917" xr:uid="{00000000-0005-0000-0000-00003B8C0000}"/>
    <cellStyle name="SAPBEXstdItemX 4 5" xfId="16270" xr:uid="{00000000-0005-0000-0000-00003C8C0000}"/>
    <cellStyle name="SAPBEXstdItemX 4 5 2" xfId="29441" xr:uid="{00000000-0005-0000-0000-00003D8C0000}"/>
    <cellStyle name="SAPBEXstdItemX 4 5 2 2" xfId="42192" xr:uid="{00000000-0005-0000-0000-00003E8C0000}"/>
    <cellStyle name="SAPBEXstdItemX 4 6" xfId="22158" xr:uid="{00000000-0005-0000-0000-00003F8C0000}"/>
    <cellStyle name="SAPBEXstdItemX 4 6 2" xfId="34909" xr:uid="{00000000-0005-0000-0000-0000408C0000}"/>
    <cellStyle name="SAPBEXstdItemX 5" xfId="8516" xr:uid="{00000000-0005-0000-0000-0000418C0000}"/>
    <cellStyle name="SAPBEXstdItemX 5 2" xfId="8517" xr:uid="{00000000-0005-0000-0000-0000428C0000}"/>
    <cellStyle name="SAPBEXstdItemX 5 2 2" xfId="8518" xr:uid="{00000000-0005-0000-0000-0000438C0000}"/>
    <cellStyle name="SAPBEXstdItemX 5 2 2 2" xfId="8519" xr:uid="{00000000-0005-0000-0000-0000448C0000}"/>
    <cellStyle name="SAPBEXstdItemX 5 2 2 2 2" xfId="16282" xr:uid="{00000000-0005-0000-0000-0000458C0000}"/>
    <cellStyle name="SAPBEXstdItemX 5 2 2 2 2 2" xfId="29453" xr:uid="{00000000-0005-0000-0000-0000468C0000}"/>
    <cellStyle name="SAPBEXstdItemX 5 2 2 2 2 2 2" xfId="42204" xr:uid="{00000000-0005-0000-0000-0000478C0000}"/>
    <cellStyle name="SAPBEXstdItemX 5 2 2 2 3" xfId="22170" xr:uid="{00000000-0005-0000-0000-0000488C0000}"/>
    <cellStyle name="SAPBEXstdItemX 5 2 2 2 3 2" xfId="34921" xr:uid="{00000000-0005-0000-0000-0000498C0000}"/>
    <cellStyle name="SAPBEXstdItemX 5 2 2 3" xfId="8520" xr:uid="{00000000-0005-0000-0000-00004A8C0000}"/>
    <cellStyle name="SAPBEXstdItemX 5 2 2 3 2" xfId="16283" xr:uid="{00000000-0005-0000-0000-00004B8C0000}"/>
    <cellStyle name="SAPBEXstdItemX 5 2 2 3 2 2" xfId="29454" xr:uid="{00000000-0005-0000-0000-00004C8C0000}"/>
    <cellStyle name="SAPBEXstdItemX 5 2 2 3 2 2 2" xfId="42205" xr:uid="{00000000-0005-0000-0000-00004D8C0000}"/>
    <cellStyle name="SAPBEXstdItemX 5 2 2 3 3" xfId="22171" xr:uid="{00000000-0005-0000-0000-00004E8C0000}"/>
    <cellStyle name="SAPBEXstdItemX 5 2 2 3 3 2" xfId="34922" xr:uid="{00000000-0005-0000-0000-00004F8C0000}"/>
    <cellStyle name="SAPBEXstdItemX 5 2 2 4" xfId="16281" xr:uid="{00000000-0005-0000-0000-0000508C0000}"/>
    <cellStyle name="SAPBEXstdItemX 5 2 2 4 2" xfId="29452" xr:uid="{00000000-0005-0000-0000-0000518C0000}"/>
    <cellStyle name="SAPBEXstdItemX 5 2 2 4 2 2" xfId="42203" xr:uid="{00000000-0005-0000-0000-0000528C0000}"/>
    <cellStyle name="SAPBEXstdItemX 5 2 2 5" xfId="22169" xr:uid="{00000000-0005-0000-0000-0000538C0000}"/>
    <cellStyle name="SAPBEXstdItemX 5 2 2 5 2" xfId="34920" xr:uid="{00000000-0005-0000-0000-0000548C0000}"/>
    <cellStyle name="SAPBEXstdItemX 5 2 3" xfId="8521" xr:uid="{00000000-0005-0000-0000-0000558C0000}"/>
    <cellStyle name="SAPBEXstdItemX 5 2 3 2" xfId="8522" xr:uid="{00000000-0005-0000-0000-0000568C0000}"/>
    <cellStyle name="SAPBEXstdItemX 5 2 3 2 2" xfId="16285" xr:uid="{00000000-0005-0000-0000-0000578C0000}"/>
    <cellStyle name="SAPBEXstdItemX 5 2 3 2 2 2" xfId="29456" xr:uid="{00000000-0005-0000-0000-0000588C0000}"/>
    <cellStyle name="SAPBEXstdItemX 5 2 3 2 2 2 2" xfId="42207" xr:uid="{00000000-0005-0000-0000-0000598C0000}"/>
    <cellStyle name="SAPBEXstdItemX 5 2 3 2 3" xfId="22173" xr:uid="{00000000-0005-0000-0000-00005A8C0000}"/>
    <cellStyle name="SAPBEXstdItemX 5 2 3 2 3 2" xfId="34924" xr:uid="{00000000-0005-0000-0000-00005B8C0000}"/>
    <cellStyle name="SAPBEXstdItemX 5 2 3 3" xfId="16284" xr:uid="{00000000-0005-0000-0000-00005C8C0000}"/>
    <cellStyle name="SAPBEXstdItemX 5 2 3 3 2" xfId="29455" xr:uid="{00000000-0005-0000-0000-00005D8C0000}"/>
    <cellStyle name="SAPBEXstdItemX 5 2 3 3 2 2" xfId="42206" xr:uid="{00000000-0005-0000-0000-00005E8C0000}"/>
    <cellStyle name="SAPBEXstdItemX 5 2 3 4" xfId="22172" xr:uid="{00000000-0005-0000-0000-00005F8C0000}"/>
    <cellStyle name="SAPBEXstdItemX 5 2 3 4 2" xfId="34923" xr:uid="{00000000-0005-0000-0000-0000608C0000}"/>
    <cellStyle name="SAPBEXstdItemX 5 2 4" xfId="8523" xr:uid="{00000000-0005-0000-0000-0000618C0000}"/>
    <cellStyle name="SAPBEXstdItemX 5 2 4 2" xfId="16286" xr:uid="{00000000-0005-0000-0000-0000628C0000}"/>
    <cellStyle name="SAPBEXstdItemX 5 2 4 2 2" xfId="29457" xr:uid="{00000000-0005-0000-0000-0000638C0000}"/>
    <cellStyle name="SAPBEXstdItemX 5 2 4 2 2 2" xfId="42208" xr:uid="{00000000-0005-0000-0000-0000648C0000}"/>
    <cellStyle name="SAPBEXstdItemX 5 2 4 3" xfId="22174" xr:uid="{00000000-0005-0000-0000-0000658C0000}"/>
    <cellStyle name="SAPBEXstdItemX 5 2 4 3 2" xfId="34925" xr:uid="{00000000-0005-0000-0000-0000668C0000}"/>
    <cellStyle name="SAPBEXstdItemX 5 2 5" xfId="16280" xr:uid="{00000000-0005-0000-0000-0000678C0000}"/>
    <cellStyle name="SAPBEXstdItemX 5 2 5 2" xfId="29451" xr:uid="{00000000-0005-0000-0000-0000688C0000}"/>
    <cellStyle name="SAPBEXstdItemX 5 2 5 2 2" xfId="42202" xr:uid="{00000000-0005-0000-0000-0000698C0000}"/>
    <cellStyle name="SAPBEXstdItemX 5 2 6" xfId="22168" xr:uid="{00000000-0005-0000-0000-00006A8C0000}"/>
    <cellStyle name="SAPBEXstdItemX 5 2 6 2" xfId="34919" xr:uid="{00000000-0005-0000-0000-00006B8C0000}"/>
    <cellStyle name="SAPBEXstdItemX 5 3" xfId="8524" xr:uid="{00000000-0005-0000-0000-00006C8C0000}"/>
    <cellStyle name="SAPBEXstdItemX 5 3 2" xfId="8525" xr:uid="{00000000-0005-0000-0000-00006D8C0000}"/>
    <cellStyle name="SAPBEXstdItemX 5 3 2 2" xfId="16288" xr:uid="{00000000-0005-0000-0000-00006E8C0000}"/>
    <cellStyle name="SAPBEXstdItemX 5 3 2 2 2" xfId="29459" xr:uid="{00000000-0005-0000-0000-00006F8C0000}"/>
    <cellStyle name="SAPBEXstdItemX 5 3 2 2 2 2" xfId="42210" xr:uid="{00000000-0005-0000-0000-0000708C0000}"/>
    <cellStyle name="SAPBEXstdItemX 5 3 2 3" xfId="22176" xr:uid="{00000000-0005-0000-0000-0000718C0000}"/>
    <cellStyle name="SAPBEXstdItemX 5 3 2 3 2" xfId="34927" xr:uid="{00000000-0005-0000-0000-0000728C0000}"/>
    <cellStyle name="SAPBEXstdItemX 5 3 3" xfId="16287" xr:uid="{00000000-0005-0000-0000-0000738C0000}"/>
    <cellStyle name="SAPBEXstdItemX 5 3 3 2" xfId="29458" xr:uid="{00000000-0005-0000-0000-0000748C0000}"/>
    <cellStyle name="SAPBEXstdItemX 5 3 3 2 2" xfId="42209" xr:uid="{00000000-0005-0000-0000-0000758C0000}"/>
    <cellStyle name="SAPBEXstdItemX 5 3 4" xfId="22175" xr:uid="{00000000-0005-0000-0000-0000768C0000}"/>
    <cellStyle name="SAPBEXstdItemX 5 3 4 2" xfId="34926" xr:uid="{00000000-0005-0000-0000-0000778C0000}"/>
    <cellStyle name="SAPBEXstdItemX 5 4" xfId="8526" xr:uid="{00000000-0005-0000-0000-0000788C0000}"/>
    <cellStyle name="SAPBEXstdItemX 5 4 2" xfId="16289" xr:uid="{00000000-0005-0000-0000-0000798C0000}"/>
    <cellStyle name="SAPBEXstdItemX 5 4 2 2" xfId="29460" xr:uid="{00000000-0005-0000-0000-00007A8C0000}"/>
    <cellStyle name="SAPBEXstdItemX 5 4 2 2 2" xfId="42211" xr:uid="{00000000-0005-0000-0000-00007B8C0000}"/>
    <cellStyle name="SAPBEXstdItemX 5 4 3" xfId="22177" xr:uid="{00000000-0005-0000-0000-00007C8C0000}"/>
    <cellStyle name="SAPBEXstdItemX 5 4 3 2" xfId="34928" xr:uid="{00000000-0005-0000-0000-00007D8C0000}"/>
    <cellStyle name="SAPBEXstdItemX 5 5" xfId="8527" xr:uid="{00000000-0005-0000-0000-00007E8C0000}"/>
    <cellStyle name="SAPBEXstdItemX 5 5 2" xfId="16290" xr:uid="{00000000-0005-0000-0000-00007F8C0000}"/>
    <cellStyle name="SAPBEXstdItemX 5 5 2 2" xfId="29461" xr:uid="{00000000-0005-0000-0000-0000808C0000}"/>
    <cellStyle name="SAPBEXstdItemX 5 5 2 2 2" xfId="42212" xr:uid="{00000000-0005-0000-0000-0000818C0000}"/>
    <cellStyle name="SAPBEXstdItemX 5 5 3" xfId="22178" xr:uid="{00000000-0005-0000-0000-0000828C0000}"/>
    <cellStyle name="SAPBEXstdItemX 5 5 3 2" xfId="34929" xr:uid="{00000000-0005-0000-0000-0000838C0000}"/>
    <cellStyle name="SAPBEXstdItemX 5 6" xfId="16279" xr:uid="{00000000-0005-0000-0000-0000848C0000}"/>
    <cellStyle name="SAPBEXstdItemX 5 6 2" xfId="29450" xr:uid="{00000000-0005-0000-0000-0000858C0000}"/>
    <cellStyle name="SAPBEXstdItemX 5 6 2 2" xfId="42201" xr:uid="{00000000-0005-0000-0000-0000868C0000}"/>
    <cellStyle name="SAPBEXstdItemX 5 7" xfId="22167" xr:uid="{00000000-0005-0000-0000-0000878C0000}"/>
    <cellStyle name="SAPBEXstdItemX 5 7 2" xfId="34918" xr:uid="{00000000-0005-0000-0000-0000888C0000}"/>
    <cellStyle name="SAPBEXstdItemX 6" xfId="8528" xr:uid="{00000000-0005-0000-0000-0000898C0000}"/>
    <cellStyle name="SAPBEXstdItemX 6 2" xfId="8529" xr:uid="{00000000-0005-0000-0000-00008A8C0000}"/>
    <cellStyle name="SAPBEXstdItemX 6 2 2" xfId="8530" xr:uid="{00000000-0005-0000-0000-00008B8C0000}"/>
    <cellStyle name="SAPBEXstdItemX 6 2 2 2" xfId="8531" xr:uid="{00000000-0005-0000-0000-00008C8C0000}"/>
    <cellStyle name="SAPBEXstdItemX 6 2 2 2 2" xfId="16294" xr:uid="{00000000-0005-0000-0000-00008D8C0000}"/>
    <cellStyle name="SAPBEXstdItemX 6 2 2 2 2 2" xfId="29465" xr:uid="{00000000-0005-0000-0000-00008E8C0000}"/>
    <cellStyle name="SAPBEXstdItemX 6 2 2 2 2 2 2" xfId="42216" xr:uid="{00000000-0005-0000-0000-00008F8C0000}"/>
    <cellStyle name="SAPBEXstdItemX 6 2 2 2 3" xfId="22182" xr:uid="{00000000-0005-0000-0000-0000908C0000}"/>
    <cellStyle name="SAPBEXstdItemX 6 2 2 2 3 2" xfId="34933" xr:uid="{00000000-0005-0000-0000-0000918C0000}"/>
    <cellStyle name="SAPBEXstdItemX 6 2 2 3" xfId="16293" xr:uid="{00000000-0005-0000-0000-0000928C0000}"/>
    <cellStyle name="SAPBEXstdItemX 6 2 2 3 2" xfId="29464" xr:uid="{00000000-0005-0000-0000-0000938C0000}"/>
    <cellStyle name="SAPBEXstdItemX 6 2 2 3 2 2" xfId="42215" xr:uid="{00000000-0005-0000-0000-0000948C0000}"/>
    <cellStyle name="SAPBEXstdItemX 6 2 2 4" xfId="22181" xr:uid="{00000000-0005-0000-0000-0000958C0000}"/>
    <cellStyle name="SAPBEXstdItemX 6 2 2 4 2" xfId="34932" xr:uid="{00000000-0005-0000-0000-0000968C0000}"/>
    <cellStyle name="SAPBEXstdItemX 6 2 3" xfId="8532" xr:uid="{00000000-0005-0000-0000-0000978C0000}"/>
    <cellStyle name="SAPBEXstdItemX 6 2 3 2" xfId="16295" xr:uid="{00000000-0005-0000-0000-0000988C0000}"/>
    <cellStyle name="SAPBEXstdItemX 6 2 3 2 2" xfId="29466" xr:uid="{00000000-0005-0000-0000-0000998C0000}"/>
    <cellStyle name="SAPBEXstdItemX 6 2 3 2 2 2" xfId="42217" xr:uid="{00000000-0005-0000-0000-00009A8C0000}"/>
    <cellStyle name="SAPBEXstdItemX 6 2 3 3" xfId="22183" xr:uid="{00000000-0005-0000-0000-00009B8C0000}"/>
    <cellStyle name="SAPBEXstdItemX 6 2 3 3 2" xfId="34934" xr:uid="{00000000-0005-0000-0000-00009C8C0000}"/>
    <cellStyle name="SAPBEXstdItemX 6 2 4" xfId="8533" xr:uid="{00000000-0005-0000-0000-00009D8C0000}"/>
    <cellStyle name="SAPBEXstdItemX 6 2 4 2" xfId="16296" xr:uid="{00000000-0005-0000-0000-00009E8C0000}"/>
    <cellStyle name="SAPBEXstdItemX 6 2 4 2 2" xfId="29467" xr:uid="{00000000-0005-0000-0000-00009F8C0000}"/>
    <cellStyle name="SAPBEXstdItemX 6 2 4 2 2 2" xfId="42218" xr:uid="{00000000-0005-0000-0000-0000A08C0000}"/>
    <cellStyle name="SAPBEXstdItemX 6 2 4 3" xfId="22184" xr:uid="{00000000-0005-0000-0000-0000A18C0000}"/>
    <cellStyle name="SAPBEXstdItemX 6 2 4 3 2" xfId="34935" xr:uid="{00000000-0005-0000-0000-0000A28C0000}"/>
    <cellStyle name="SAPBEXstdItemX 6 2 5" xfId="16292" xr:uid="{00000000-0005-0000-0000-0000A38C0000}"/>
    <cellStyle name="SAPBEXstdItemX 6 2 5 2" xfId="29463" xr:uid="{00000000-0005-0000-0000-0000A48C0000}"/>
    <cellStyle name="SAPBEXstdItemX 6 2 5 2 2" xfId="42214" xr:uid="{00000000-0005-0000-0000-0000A58C0000}"/>
    <cellStyle name="SAPBEXstdItemX 6 2 6" xfId="22180" xr:uid="{00000000-0005-0000-0000-0000A68C0000}"/>
    <cellStyle name="SAPBEXstdItemX 6 2 6 2" xfId="34931" xr:uid="{00000000-0005-0000-0000-0000A78C0000}"/>
    <cellStyle name="SAPBEXstdItemX 6 3" xfId="8534" xr:uid="{00000000-0005-0000-0000-0000A88C0000}"/>
    <cellStyle name="SAPBEXstdItemX 6 3 2" xfId="8535" xr:uid="{00000000-0005-0000-0000-0000A98C0000}"/>
    <cellStyle name="SAPBEXstdItemX 6 3 2 2" xfId="16298" xr:uid="{00000000-0005-0000-0000-0000AA8C0000}"/>
    <cellStyle name="SAPBEXstdItemX 6 3 2 2 2" xfId="29469" xr:uid="{00000000-0005-0000-0000-0000AB8C0000}"/>
    <cellStyle name="SAPBEXstdItemX 6 3 2 2 2 2" xfId="42220" xr:uid="{00000000-0005-0000-0000-0000AC8C0000}"/>
    <cellStyle name="SAPBEXstdItemX 6 3 2 3" xfId="22186" xr:uid="{00000000-0005-0000-0000-0000AD8C0000}"/>
    <cellStyle name="SAPBEXstdItemX 6 3 2 3 2" xfId="34937" xr:uid="{00000000-0005-0000-0000-0000AE8C0000}"/>
    <cellStyle name="SAPBEXstdItemX 6 3 3" xfId="16297" xr:uid="{00000000-0005-0000-0000-0000AF8C0000}"/>
    <cellStyle name="SAPBEXstdItemX 6 3 3 2" xfId="29468" xr:uid="{00000000-0005-0000-0000-0000B08C0000}"/>
    <cellStyle name="SAPBEXstdItemX 6 3 3 2 2" xfId="42219" xr:uid="{00000000-0005-0000-0000-0000B18C0000}"/>
    <cellStyle name="SAPBEXstdItemX 6 3 4" xfId="22185" xr:uid="{00000000-0005-0000-0000-0000B28C0000}"/>
    <cellStyle name="SAPBEXstdItemX 6 3 4 2" xfId="34936" xr:uid="{00000000-0005-0000-0000-0000B38C0000}"/>
    <cellStyle name="SAPBEXstdItemX 6 4" xfId="8536" xr:uid="{00000000-0005-0000-0000-0000B48C0000}"/>
    <cellStyle name="SAPBEXstdItemX 6 4 2" xfId="16299" xr:uid="{00000000-0005-0000-0000-0000B58C0000}"/>
    <cellStyle name="SAPBEXstdItemX 6 4 2 2" xfId="29470" xr:uid="{00000000-0005-0000-0000-0000B68C0000}"/>
    <cellStyle name="SAPBEXstdItemX 6 4 2 2 2" xfId="42221" xr:uid="{00000000-0005-0000-0000-0000B78C0000}"/>
    <cellStyle name="SAPBEXstdItemX 6 4 3" xfId="22187" xr:uid="{00000000-0005-0000-0000-0000B88C0000}"/>
    <cellStyle name="SAPBEXstdItemX 6 4 3 2" xfId="34938" xr:uid="{00000000-0005-0000-0000-0000B98C0000}"/>
    <cellStyle name="SAPBEXstdItemX 6 5" xfId="16291" xr:uid="{00000000-0005-0000-0000-0000BA8C0000}"/>
    <cellStyle name="SAPBEXstdItemX 6 5 2" xfId="29462" xr:uid="{00000000-0005-0000-0000-0000BB8C0000}"/>
    <cellStyle name="SAPBEXstdItemX 6 5 2 2" xfId="42213" xr:uid="{00000000-0005-0000-0000-0000BC8C0000}"/>
    <cellStyle name="SAPBEXstdItemX 6 6" xfId="22179" xr:uid="{00000000-0005-0000-0000-0000BD8C0000}"/>
    <cellStyle name="SAPBEXstdItemX 6 6 2" xfId="34930" xr:uid="{00000000-0005-0000-0000-0000BE8C0000}"/>
    <cellStyle name="SAPBEXstdItemX 7" xfId="8537" xr:uid="{00000000-0005-0000-0000-0000BF8C0000}"/>
    <cellStyle name="SAPBEXstdItemX 7 2" xfId="8538" xr:uid="{00000000-0005-0000-0000-0000C08C0000}"/>
    <cellStyle name="SAPBEXstdItemX 7 2 2" xfId="8539" xr:uid="{00000000-0005-0000-0000-0000C18C0000}"/>
    <cellStyle name="SAPBEXstdItemX 7 2 2 2" xfId="8540" xr:uid="{00000000-0005-0000-0000-0000C28C0000}"/>
    <cellStyle name="SAPBEXstdItemX 7 2 2 2 2" xfId="16303" xr:uid="{00000000-0005-0000-0000-0000C38C0000}"/>
    <cellStyle name="SAPBEXstdItemX 7 2 2 2 2 2" xfId="29474" xr:uid="{00000000-0005-0000-0000-0000C48C0000}"/>
    <cellStyle name="SAPBEXstdItemX 7 2 2 2 2 2 2" xfId="42225" xr:uid="{00000000-0005-0000-0000-0000C58C0000}"/>
    <cellStyle name="SAPBEXstdItemX 7 2 2 2 3" xfId="22191" xr:uid="{00000000-0005-0000-0000-0000C68C0000}"/>
    <cellStyle name="SAPBEXstdItemX 7 2 2 2 3 2" xfId="34942" xr:uid="{00000000-0005-0000-0000-0000C78C0000}"/>
    <cellStyle name="SAPBEXstdItemX 7 2 2 3" xfId="16302" xr:uid="{00000000-0005-0000-0000-0000C88C0000}"/>
    <cellStyle name="SAPBEXstdItemX 7 2 2 3 2" xfId="29473" xr:uid="{00000000-0005-0000-0000-0000C98C0000}"/>
    <cellStyle name="SAPBEXstdItemX 7 2 2 3 2 2" xfId="42224" xr:uid="{00000000-0005-0000-0000-0000CA8C0000}"/>
    <cellStyle name="SAPBEXstdItemX 7 2 2 4" xfId="22190" xr:uid="{00000000-0005-0000-0000-0000CB8C0000}"/>
    <cellStyle name="SAPBEXstdItemX 7 2 2 4 2" xfId="34941" xr:uid="{00000000-0005-0000-0000-0000CC8C0000}"/>
    <cellStyle name="SAPBEXstdItemX 7 2 3" xfId="8541" xr:uid="{00000000-0005-0000-0000-0000CD8C0000}"/>
    <cellStyle name="SAPBEXstdItemX 7 2 3 2" xfId="16304" xr:uid="{00000000-0005-0000-0000-0000CE8C0000}"/>
    <cellStyle name="SAPBEXstdItemX 7 2 3 2 2" xfId="29475" xr:uid="{00000000-0005-0000-0000-0000CF8C0000}"/>
    <cellStyle name="SAPBEXstdItemX 7 2 3 2 2 2" xfId="42226" xr:uid="{00000000-0005-0000-0000-0000D08C0000}"/>
    <cellStyle name="SAPBEXstdItemX 7 2 3 3" xfId="22192" xr:uid="{00000000-0005-0000-0000-0000D18C0000}"/>
    <cellStyle name="SAPBEXstdItemX 7 2 3 3 2" xfId="34943" xr:uid="{00000000-0005-0000-0000-0000D28C0000}"/>
    <cellStyle name="SAPBEXstdItemX 7 2 4" xfId="8542" xr:uid="{00000000-0005-0000-0000-0000D38C0000}"/>
    <cellStyle name="SAPBEXstdItemX 7 2 4 2" xfId="16305" xr:uid="{00000000-0005-0000-0000-0000D48C0000}"/>
    <cellStyle name="SAPBEXstdItemX 7 2 4 2 2" xfId="29476" xr:uid="{00000000-0005-0000-0000-0000D58C0000}"/>
    <cellStyle name="SAPBEXstdItemX 7 2 4 2 2 2" xfId="42227" xr:uid="{00000000-0005-0000-0000-0000D68C0000}"/>
    <cellStyle name="SAPBEXstdItemX 7 2 4 3" xfId="22193" xr:uid="{00000000-0005-0000-0000-0000D78C0000}"/>
    <cellStyle name="SAPBEXstdItemX 7 2 4 3 2" xfId="34944" xr:uid="{00000000-0005-0000-0000-0000D88C0000}"/>
    <cellStyle name="SAPBEXstdItemX 7 2 5" xfId="16301" xr:uid="{00000000-0005-0000-0000-0000D98C0000}"/>
    <cellStyle name="SAPBEXstdItemX 7 2 5 2" xfId="29472" xr:uid="{00000000-0005-0000-0000-0000DA8C0000}"/>
    <cellStyle name="SAPBEXstdItemX 7 2 5 2 2" xfId="42223" xr:uid="{00000000-0005-0000-0000-0000DB8C0000}"/>
    <cellStyle name="SAPBEXstdItemX 7 2 6" xfId="22189" xr:uid="{00000000-0005-0000-0000-0000DC8C0000}"/>
    <cellStyle name="SAPBEXstdItemX 7 2 6 2" xfId="34940" xr:uid="{00000000-0005-0000-0000-0000DD8C0000}"/>
    <cellStyle name="SAPBEXstdItemX 7 3" xfId="8543" xr:uid="{00000000-0005-0000-0000-0000DE8C0000}"/>
    <cellStyle name="SAPBEXstdItemX 7 3 2" xfId="8544" xr:uid="{00000000-0005-0000-0000-0000DF8C0000}"/>
    <cellStyle name="SAPBEXstdItemX 7 3 2 2" xfId="16307" xr:uid="{00000000-0005-0000-0000-0000E08C0000}"/>
    <cellStyle name="SAPBEXstdItemX 7 3 2 2 2" xfId="29478" xr:uid="{00000000-0005-0000-0000-0000E18C0000}"/>
    <cellStyle name="SAPBEXstdItemX 7 3 2 2 2 2" xfId="42229" xr:uid="{00000000-0005-0000-0000-0000E28C0000}"/>
    <cellStyle name="SAPBEXstdItemX 7 3 2 3" xfId="22195" xr:uid="{00000000-0005-0000-0000-0000E38C0000}"/>
    <cellStyle name="SAPBEXstdItemX 7 3 2 3 2" xfId="34946" xr:uid="{00000000-0005-0000-0000-0000E48C0000}"/>
    <cellStyle name="SAPBEXstdItemX 7 3 3" xfId="16306" xr:uid="{00000000-0005-0000-0000-0000E58C0000}"/>
    <cellStyle name="SAPBEXstdItemX 7 3 3 2" xfId="29477" xr:uid="{00000000-0005-0000-0000-0000E68C0000}"/>
    <cellStyle name="SAPBEXstdItemX 7 3 3 2 2" xfId="42228" xr:uid="{00000000-0005-0000-0000-0000E78C0000}"/>
    <cellStyle name="SAPBEXstdItemX 7 3 4" xfId="22194" xr:uid="{00000000-0005-0000-0000-0000E88C0000}"/>
    <cellStyle name="SAPBEXstdItemX 7 3 4 2" xfId="34945" xr:uid="{00000000-0005-0000-0000-0000E98C0000}"/>
    <cellStyle name="SAPBEXstdItemX 7 4" xfId="8545" xr:uid="{00000000-0005-0000-0000-0000EA8C0000}"/>
    <cellStyle name="SAPBEXstdItemX 7 4 2" xfId="16308" xr:uid="{00000000-0005-0000-0000-0000EB8C0000}"/>
    <cellStyle name="SAPBEXstdItemX 7 4 2 2" xfId="29479" xr:uid="{00000000-0005-0000-0000-0000EC8C0000}"/>
    <cellStyle name="SAPBEXstdItemX 7 4 2 2 2" xfId="42230" xr:uid="{00000000-0005-0000-0000-0000ED8C0000}"/>
    <cellStyle name="SAPBEXstdItemX 7 4 3" xfId="22196" xr:uid="{00000000-0005-0000-0000-0000EE8C0000}"/>
    <cellStyle name="SAPBEXstdItemX 7 4 3 2" xfId="34947" xr:uid="{00000000-0005-0000-0000-0000EF8C0000}"/>
    <cellStyle name="SAPBEXstdItemX 7 5" xfId="16300" xr:uid="{00000000-0005-0000-0000-0000F08C0000}"/>
    <cellStyle name="SAPBEXstdItemX 7 5 2" xfId="29471" xr:uid="{00000000-0005-0000-0000-0000F18C0000}"/>
    <cellStyle name="SAPBEXstdItemX 7 5 2 2" xfId="42222" xr:uid="{00000000-0005-0000-0000-0000F28C0000}"/>
    <cellStyle name="SAPBEXstdItemX 7 6" xfId="22188" xr:uid="{00000000-0005-0000-0000-0000F38C0000}"/>
    <cellStyle name="SAPBEXstdItemX 7 6 2" xfId="34939" xr:uid="{00000000-0005-0000-0000-0000F48C0000}"/>
    <cellStyle name="SAPBEXstdItemX 8" xfId="8546" xr:uid="{00000000-0005-0000-0000-0000F58C0000}"/>
    <cellStyle name="SAPBEXstdItemX 8 2" xfId="8547" xr:uid="{00000000-0005-0000-0000-0000F68C0000}"/>
    <cellStyle name="SAPBEXstdItemX 8 2 2" xfId="8548" xr:uid="{00000000-0005-0000-0000-0000F78C0000}"/>
    <cellStyle name="SAPBEXstdItemX 8 2 2 2" xfId="8549" xr:uid="{00000000-0005-0000-0000-0000F88C0000}"/>
    <cellStyle name="SAPBEXstdItemX 8 2 2 2 2" xfId="16312" xr:uid="{00000000-0005-0000-0000-0000F98C0000}"/>
    <cellStyle name="SAPBEXstdItemX 8 2 2 2 2 2" xfId="29483" xr:uid="{00000000-0005-0000-0000-0000FA8C0000}"/>
    <cellStyle name="SAPBEXstdItemX 8 2 2 2 2 2 2" xfId="42234" xr:uid="{00000000-0005-0000-0000-0000FB8C0000}"/>
    <cellStyle name="SAPBEXstdItemX 8 2 2 2 3" xfId="22200" xr:uid="{00000000-0005-0000-0000-0000FC8C0000}"/>
    <cellStyle name="SAPBEXstdItemX 8 2 2 2 3 2" xfId="34951" xr:uid="{00000000-0005-0000-0000-0000FD8C0000}"/>
    <cellStyle name="SAPBEXstdItemX 8 2 2 3" xfId="16311" xr:uid="{00000000-0005-0000-0000-0000FE8C0000}"/>
    <cellStyle name="SAPBEXstdItemX 8 2 2 3 2" xfId="29482" xr:uid="{00000000-0005-0000-0000-0000FF8C0000}"/>
    <cellStyle name="SAPBEXstdItemX 8 2 2 3 2 2" xfId="42233" xr:uid="{00000000-0005-0000-0000-0000008D0000}"/>
    <cellStyle name="SAPBEXstdItemX 8 2 2 4" xfId="22199" xr:uid="{00000000-0005-0000-0000-0000018D0000}"/>
    <cellStyle name="SAPBEXstdItemX 8 2 2 4 2" xfId="34950" xr:uid="{00000000-0005-0000-0000-0000028D0000}"/>
    <cellStyle name="SAPBEXstdItemX 8 2 3" xfId="8550" xr:uid="{00000000-0005-0000-0000-0000038D0000}"/>
    <cellStyle name="SAPBEXstdItemX 8 2 3 2" xfId="16313" xr:uid="{00000000-0005-0000-0000-0000048D0000}"/>
    <cellStyle name="SAPBEXstdItemX 8 2 3 2 2" xfId="29484" xr:uid="{00000000-0005-0000-0000-0000058D0000}"/>
    <cellStyle name="SAPBEXstdItemX 8 2 3 2 2 2" xfId="42235" xr:uid="{00000000-0005-0000-0000-0000068D0000}"/>
    <cellStyle name="SAPBEXstdItemX 8 2 3 3" xfId="22201" xr:uid="{00000000-0005-0000-0000-0000078D0000}"/>
    <cellStyle name="SAPBEXstdItemX 8 2 3 3 2" xfId="34952" xr:uid="{00000000-0005-0000-0000-0000088D0000}"/>
    <cellStyle name="SAPBEXstdItemX 8 2 4" xfId="16310" xr:uid="{00000000-0005-0000-0000-0000098D0000}"/>
    <cellStyle name="SAPBEXstdItemX 8 2 4 2" xfId="29481" xr:uid="{00000000-0005-0000-0000-00000A8D0000}"/>
    <cellStyle name="SAPBEXstdItemX 8 2 4 2 2" xfId="42232" xr:uid="{00000000-0005-0000-0000-00000B8D0000}"/>
    <cellStyle name="SAPBEXstdItemX 8 2 5" xfId="22198" xr:uid="{00000000-0005-0000-0000-00000C8D0000}"/>
    <cellStyle name="SAPBEXstdItemX 8 2 5 2" xfId="34949" xr:uid="{00000000-0005-0000-0000-00000D8D0000}"/>
    <cellStyle name="SAPBEXstdItemX 8 3" xfId="8551" xr:uid="{00000000-0005-0000-0000-00000E8D0000}"/>
    <cellStyle name="SAPBEXstdItemX 8 3 2" xfId="16314" xr:uid="{00000000-0005-0000-0000-00000F8D0000}"/>
    <cellStyle name="SAPBEXstdItemX 8 3 2 2" xfId="29485" xr:uid="{00000000-0005-0000-0000-0000108D0000}"/>
    <cellStyle name="SAPBEXstdItemX 8 3 2 2 2" xfId="42236" xr:uid="{00000000-0005-0000-0000-0000118D0000}"/>
    <cellStyle name="SAPBEXstdItemX 8 3 3" xfId="22202" xr:uid="{00000000-0005-0000-0000-0000128D0000}"/>
    <cellStyle name="SAPBEXstdItemX 8 3 3 2" xfId="34953" xr:uid="{00000000-0005-0000-0000-0000138D0000}"/>
    <cellStyle name="SAPBEXstdItemX 8 4" xfId="8552" xr:uid="{00000000-0005-0000-0000-0000148D0000}"/>
    <cellStyle name="SAPBEXstdItemX 8 4 2" xfId="16315" xr:uid="{00000000-0005-0000-0000-0000158D0000}"/>
    <cellStyle name="SAPBEXstdItemX 8 4 2 2" xfId="29486" xr:uid="{00000000-0005-0000-0000-0000168D0000}"/>
    <cellStyle name="SAPBEXstdItemX 8 4 2 2 2" xfId="42237" xr:uid="{00000000-0005-0000-0000-0000178D0000}"/>
    <cellStyle name="SAPBEXstdItemX 8 4 3" xfId="22203" xr:uid="{00000000-0005-0000-0000-0000188D0000}"/>
    <cellStyle name="SAPBEXstdItemX 8 4 3 2" xfId="34954" xr:uid="{00000000-0005-0000-0000-0000198D0000}"/>
    <cellStyle name="SAPBEXstdItemX 8 5" xfId="16309" xr:uid="{00000000-0005-0000-0000-00001A8D0000}"/>
    <cellStyle name="SAPBEXstdItemX 8 5 2" xfId="29480" xr:uid="{00000000-0005-0000-0000-00001B8D0000}"/>
    <cellStyle name="SAPBEXstdItemX 8 5 2 2" xfId="42231" xr:uid="{00000000-0005-0000-0000-00001C8D0000}"/>
    <cellStyle name="SAPBEXstdItemX 8 6" xfId="22197" xr:uid="{00000000-0005-0000-0000-00001D8D0000}"/>
    <cellStyle name="SAPBEXstdItemX 8 6 2" xfId="34948" xr:uid="{00000000-0005-0000-0000-00001E8D0000}"/>
    <cellStyle name="SAPBEXstdItemX 9" xfId="8553" xr:uid="{00000000-0005-0000-0000-00001F8D0000}"/>
    <cellStyle name="SAPBEXstdItemX 9 2" xfId="8554" xr:uid="{00000000-0005-0000-0000-0000208D0000}"/>
    <cellStyle name="SAPBEXstdItemX 9 2 2" xfId="8555" xr:uid="{00000000-0005-0000-0000-0000218D0000}"/>
    <cellStyle name="SAPBEXstdItemX 9 2 2 2" xfId="8556" xr:uid="{00000000-0005-0000-0000-0000228D0000}"/>
    <cellStyle name="SAPBEXstdItemX 9 2 2 2 2" xfId="16319" xr:uid="{00000000-0005-0000-0000-0000238D0000}"/>
    <cellStyle name="SAPBEXstdItemX 9 2 2 2 2 2" xfId="29490" xr:uid="{00000000-0005-0000-0000-0000248D0000}"/>
    <cellStyle name="SAPBEXstdItemX 9 2 2 2 2 2 2" xfId="42241" xr:uid="{00000000-0005-0000-0000-0000258D0000}"/>
    <cellStyle name="SAPBEXstdItemX 9 2 2 2 3" xfId="22207" xr:uid="{00000000-0005-0000-0000-0000268D0000}"/>
    <cellStyle name="SAPBEXstdItemX 9 2 2 2 3 2" xfId="34958" xr:uid="{00000000-0005-0000-0000-0000278D0000}"/>
    <cellStyle name="SAPBEXstdItemX 9 2 2 3" xfId="16318" xr:uid="{00000000-0005-0000-0000-0000288D0000}"/>
    <cellStyle name="SAPBEXstdItemX 9 2 2 3 2" xfId="29489" xr:uid="{00000000-0005-0000-0000-0000298D0000}"/>
    <cellStyle name="SAPBEXstdItemX 9 2 2 3 2 2" xfId="42240" xr:uid="{00000000-0005-0000-0000-00002A8D0000}"/>
    <cellStyle name="SAPBEXstdItemX 9 2 2 4" xfId="22206" xr:uid="{00000000-0005-0000-0000-00002B8D0000}"/>
    <cellStyle name="SAPBEXstdItemX 9 2 2 4 2" xfId="34957" xr:uid="{00000000-0005-0000-0000-00002C8D0000}"/>
    <cellStyle name="SAPBEXstdItemX 9 2 3" xfId="8557" xr:uid="{00000000-0005-0000-0000-00002D8D0000}"/>
    <cellStyle name="SAPBEXstdItemX 9 2 3 2" xfId="16320" xr:uid="{00000000-0005-0000-0000-00002E8D0000}"/>
    <cellStyle name="SAPBEXstdItemX 9 2 3 2 2" xfId="29491" xr:uid="{00000000-0005-0000-0000-00002F8D0000}"/>
    <cellStyle name="SAPBEXstdItemX 9 2 3 2 2 2" xfId="42242" xr:uid="{00000000-0005-0000-0000-0000308D0000}"/>
    <cellStyle name="SAPBEXstdItemX 9 2 3 3" xfId="22208" xr:uid="{00000000-0005-0000-0000-0000318D0000}"/>
    <cellStyle name="SAPBEXstdItemX 9 2 3 3 2" xfId="34959" xr:uid="{00000000-0005-0000-0000-0000328D0000}"/>
    <cellStyle name="SAPBEXstdItemX 9 2 4" xfId="16317" xr:uid="{00000000-0005-0000-0000-0000338D0000}"/>
    <cellStyle name="SAPBEXstdItemX 9 2 4 2" xfId="29488" xr:uid="{00000000-0005-0000-0000-0000348D0000}"/>
    <cellStyle name="SAPBEXstdItemX 9 2 4 2 2" xfId="42239" xr:uid="{00000000-0005-0000-0000-0000358D0000}"/>
    <cellStyle name="SAPBEXstdItemX 9 2 5" xfId="22205" xr:uid="{00000000-0005-0000-0000-0000368D0000}"/>
    <cellStyle name="SAPBEXstdItemX 9 2 5 2" xfId="34956" xr:uid="{00000000-0005-0000-0000-0000378D0000}"/>
    <cellStyle name="SAPBEXstdItemX 9 3" xfId="8558" xr:uid="{00000000-0005-0000-0000-0000388D0000}"/>
    <cellStyle name="SAPBEXstdItemX 9 3 2" xfId="16321" xr:uid="{00000000-0005-0000-0000-0000398D0000}"/>
    <cellStyle name="SAPBEXstdItemX 9 3 2 2" xfId="29492" xr:uid="{00000000-0005-0000-0000-00003A8D0000}"/>
    <cellStyle name="SAPBEXstdItemX 9 3 2 2 2" xfId="42243" xr:uid="{00000000-0005-0000-0000-00003B8D0000}"/>
    <cellStyle name="SAPBEXstdItemX 9 3 3" xfId="22209" xr:uid="{00000000-0005-0000-0000-00003C8D0000}"/>
    <cellStyle name="SAPBEXstdItemX 9 3 3 2" xfId="34960" xr:uid="{00000000-0005-0000-0000-00003D8D0000}"/>
    <cellStyle name="SAPBEXstdItemX 9 4" xfId="16316" xr:uid="{00000000-0005-0000-0000-00003E8D0000}"/>
    <cellStyle name="SAPBEXstdItemX 9 4 2" xfId="29487" xr:uid="{00000000-0005-0000-0000-00003F8D0000}"/>
    <cellStyle name="SAPBEXstdItemX 9 4 2 2" xfId="42238" xr:uid="{00000000-0005-0000-0000-0000408D0000}"/>
    <cellStyle name="SAPBEXstdItemX 9 5" xfId="22204" xr:uid="{00000000-0005-0000-0000-0000418D0000}"/>
    <cellStyle name="SAPBEXstdItemX 9 5 2" xfId="34955" xr:uid="{00000000-0005-0000-0000-0000428D0000}"/>
    <cellStyle name="SAPBEXstdItemX_01 - CO23" xfId="8559" xr:uid="{00000000-0005-0000-0000-0000438D0000}"/>
    <cellStyle name="SAPBEXtitle" xfId="8560" xr:uid="{00000000-0005-0000-0000-0000448D0000}"/>
    <cellStyle name="SAPBEXtitle 2" xfId="8561" xr:uid="{00000000-0005-0000-0000-0000458D0000}"/>
    <cellStyle name="SAPBEXtitle 3" xfId="8562" xr:uid="{00000000-0005-0000-0000-0000468D0000}"/>
    <cellStyle name="SAPBEXtitle 4" xfId="8563" xr:uid="{00000000-0005-0000-0000-0000478D0000}"/>
    <cellStyle name="SAPBEXtitle 5" xfId="8564" xr:uid="{00000000-0005-0000-0000-0000488D0000}"/>
    <cellStyle name="SAPBEXtitle_01 - CO23" xfId="8565" xr:uid="{00000000-0005-0000-0000-0000498D0000}"/>
    <cellStyle name="SAPBEXunassignedItem" xfId="8566" xr:uid="{00000000-0005-0000-0000-00004A8D0000}"/>
    <cellStyle name="SAPBEXunassignedItem 10" xfId="8567" xr:uid="{00000000-0005-0000-0000-00004B8D0000}"/>
    <cellStyle name="SAPBEXunassignedItem 10 2" xfId="8568" xr:uid="{00000000-0005-0000-0000-00004C8D0000}"/>
    <cellStyle name="SAPBEXunassignedItem 10 2 2" xfId="8569" xr:uid="{00000000-0005-0000-0000-00004D8D0000}"/>
    <cellStyle name="SAPBEXunassignedItem 10 2 2 2" xfId="8570" xr:uid="{00000000-0005-0000-0000-00004E8D0000}"/>
    <cellStyle name="SAPBEXunassignedItem 10 2 2 2 2" xfId="8571" xr:uid="{00000000-0005-0000-0000-00004F8D0000}"/>
    <cellStyle name="SAPBEXunassignedItem 10 2 2 2 2 2" xfId="17534" xr:uid="{00000000-0005-0000-0000-0000508D0000}"/>
    <cellStyle name="SAPBEXunassignedItem 10 2 2 2 3" xfId="17533" xr:uid="{00000000-0005-0000-0000-0000518D0000}"/>
    <cellStyle name="SAPBEXunassignedItem 10 2 2 3" xfId="8572" xr:uid="{00000000-0005-0000-0000-0000528D0000}"/>
    <cellStyle name="SAPBEXunassignedItem 10 2 2 3 2" xfId="8573" xr:uid="{00000000-0005-0000-0000-0000538D0000}"/>
    <cellStyle name="SAPBEXunassignedItem 10 2 2 3 2 2" xfId="17536" xr:uid="{00000000-0005-0000-0000-0000548D0000}"/>
    <cellStyle name="SAPBEXunassignedItem 10 2 2 3 3" xfId="17535" xr:uid="{00000000-0005-0000-0000-0000558D0000}"/>
    <cellStyle name="SAPBEXunassignedItem 10 2 2 4" xfId="8574" xr:uid="{00000000-0005-0000-0000-0000568D0000}"/>
    <cellStyle name="SAPBEXunassignedItem 10 2 2 4 2" xfId="17537" xr:uid="{00000000-0005-0000-0000-0000578D0000}"/>
    <cellStyle name="SAPBEXunassignedItem 10 2 2 5" xfId="17532" xr:uid="{00000000-0005-0000-0000-0000588D0000}"/>
    <cellStyle name="SAPBEXunassignedItem 10 2 3" xfId="8575" xr:uid="{00000000-0005-0000-0000-0000598D0000}"/>
    <cellStyle name="SAPBEXunassignedItem 10 2 3 2" xfId="8576" xr:uid="{00000000-0005-0000-0000-00005A8D0000}"/>
    <cellStyle name="SAPBEXunassignedItem 10 2 3 2 2" xfId="17539" xr:uid="{00000000-0005-0000-0000-00005B8D0000}"/>
    <cellStyle name="SAPBEXunassignedItem 10 2 3 3" xfId="17538" xr:uid="{00000000-0005-0000-0000-00005C8D0000}"/>
    <cellStyle name="SAPBEXunassignedItem 10 2 4" xfId="8577" xr:uid="{00000000-0005-0000-0000-00005D8D0000}"/>
    <cellStyle name="SAPBEXunassignedItem 10 2 4 2" xfId="8578" xr:uid="{00000000-0005-0000-0000-00005E8D0000}"/>
    <cellStyle name="SAPBEXunassignedItem 10 2 4 2 2" xfId="17541" xr:uid="{00000000-0005-0000-0000-00005F8D0000}"/>
    <cellStyle name="SAPBEXunassignedItem 10 2 4 3" xfId="17540" xr:uid="{00000000-0005-0000-0000-0000608D0000}"/>
    <cellStyle name="SAPBEXunassignedItem 10 2 5" xfId="8579" xr:uid="{00000000-0005-0000-0000-0000618D0000}"/>
    <cellStyle name="SAPBEXunassignedItem 10 2 5 2" xfId="17542" xr:uid="{00000000-0005-0000-0000-0000628D0000}"/>
    <cellStyle name="SAPBEXunassignedItem 10 2 6" xfId="17531" xr:uid="{00000000-0005-0000-0000-0000638D0000}"/>
    <cellStyle name="SAPBEXunassignedItem 10 3" xfId="8580" xr:uid="{00000000-0005-0000-0000-0000648D0000}"/>
    <cellStyle name="SAPBEXunassignedItem 10 3 2" xfId="8581" xr:uid="{00000000-0005-0000-0000-0000658D0000}"/>
    <cellStyle name="SAPBEXunassignedItem 10 3 2 2" xfId="17544" xr:uid="{00000000-0005-0000-0000-0000668D0000}"/>
    <cellStyle name="SAPBEXunassignedItem 10 3 3" xfId="17543" xr:uid="{00000000-0005-0000-0000-0000678D0000}"/>
    <cellStyle name="SAPBEXunassignedItem 10 4" xfId="8582" xr:uid="{00000000-0005-0000-0000-0000688D0000}"/>
    <cellStyle name="SAPBEXunassignedItem 10 4 2" xfId="8583" xr:uid="{00000000-0005-0000-0000-0000698D0000}"/>
    <cellStyle name="SAPBEXunassignedItem 10 4 2 2" xfId="17546" xr:uid="{00000000-0005-0000-0000-00006A8D0000}"/>
    <cellStyle name="SAPBEXunassignedItem 10 4 3" xfId="17545" xr:uid="{00000000-0005-0000-0000-00006B8D0000}"/>
    <cellStyle name="SAPBEXunassignedItem 10 5" xfId="8584" xr:uid="{00000000-0005-0000-0000-00006C8D0000}"/>
    <cellStyle name="SAPBEXunassignedItem 10 5 2" xfId="17547" xr:uid="{00000000-0005-0000-0000-00006D8D0000}"/>
    <cellStyle name="SAPBEXunassignedItem 10 6" xfId="17530" xr:uid="{00000000-0005-0000-0000-00006E8D0000}"/>
    <cellStyle name="SAPBEXunassignedItem 11" xfId="8585" xr:uid="{00000000-0005-0000-0000-00006F8D0000}"/>
    <cellStyle name="SAPBEXunassignedItem 11 2" xfId="8586" xr:uid="{00000000-0005-0000-0000-0000708D0000}"/>
    <cellStyle name="SAPBEXunassignedItem 11 2 2" xfId="8587" xr:uid="{00000000-0005-0000-0000-0000718D0000}"/>
    <cellStyle name="SAPBEXunassignedItem 11 2 2 2" xfId="8588" xr:uid="{00000000-0005-0000-0000-0000728D0000}"/>
    <cellStyle name="SAPBEXunassignedItem 11 2 2 2 2" xfId="8589" xr:uid="{00000000-0005-0000-0000-0000738D0000}"/>
    <cellStyle name="SAPBEXunassignedItem 11 2 2 2 2 2" xfId="17552" xr:uid="{00000000-0005-0000-0000-0000748D0000}"/>
    <cellStyle name="SAPBEXunassignedItem 11 2 2 2 3" xfId="17551" xr:uid="{00000000-0005-0000-0000-0000758D0000}"/>
    <cellStyle name="SAPBEXunassignedItem 11 2 2 3" xfId="8590" xr:uid="{00000000-0005-0000-0000-0000768D0000}"/>
    <cellStyle name="SAPBEXunassignedItem 11 2 2 3 2" xfId="8591" xr:uid="{00000000-0005-0000-0000-0000778D0000}"/>
    <cellStyle name="SAPBEXunassignedItem 11 2 2 3 2 2" xfId="17554" xr:uid="{00000000-0005-0000-0000-0000788D0000}"/>
    <cellStyle name="SAPBEXunassignedItem 11 2 2 3 3" xfId="17553" xr:uid="{00000000-0005-0000-0000-0000798D0000}"/>
    <cellStyle name="SAPBEXunassignedItem 11 2 2 4" xfId="8592" xr:uid="{00000000-0005-0000-0000-00007A8D0000}"/>
    <cellStyle name="SAPBEXunassignedItem 11 2 2 4 2" xfId="17555" xr:uid="{00000000-0005-0000-0000-00007B8D0000}"/>
    <cellStyle name="SAPBEXunassignedItem 11 2 2 5" xfId="17550" xr:uid="{00000000-0005-0000-0000-00007C8D0000}"/>
    <cellStyle name="SAPBEXunassignedItem 11 2 3" xfId="8593" xr:uid="{00000000-0005-0000-0000-00007D8D0000}"/>
    <cellStyle name="SAPBEXunassignedItem 11 2 3 2" xfId="8594" xr:uid="{00000000-0005-0000-0000-00007E8D0000}"/>
    <cellStyle name="SAPBEXunassignedItem 11 2 3 2 2" xfId="17557" xr:uid="{00000000-0005-0000-0000-00007F8D0000}"/>
    <cellStyle name="SAPBEXunassignedItem 11 2 3 3" xfId="17556" xr:uid="{00000000-0005-0000-0000-0000808D0000}"/>
    <cellStyle name="SAPBEXunassignedItem 11 2 4" xfId="8595" xr:uid="{00000000-0005-0000-0000-0000818D0000}"/>
    <cellStyle name="SAPBEXunassignedItem 11 2 4 2" xfId="8596" xr:uid="{00000000-0005-0000-0000-0000828D0000}"/>
    <cellStyle name="SAPBEXunassignedItem 11 2 4 2 2" xfId="17559" xr:uid="{00000000-0005-0000-0000-0000838D0000}"/>
    <cellStyle name="SAPBEXunassignedItem 11 2 4 3" xfId="17558" xr:uid="{00000000-0005-0000-0000-0000848D0000}"/>
    <cellStyle name="SAPBEXunassignedItem 11 2 5" xfId="8597" xr:uid="{00000000-0005-0000-0000-0000858D0000}"/>
    <cellStyle name="SAPBEXunassignedItem 11 2 5 2" xfId="17560" xr:uid="{00000000-0005-0000-0000-0000868D0000}"/>
    <cellStyle name="SAPBEXunassignedItem 11 2 6" xfId="17549" xr:uid="{00000000-0005-0000-0000-0000878D0000}"/>
    <cellStyle name="SAPBEXunassignedItem 11 3" xfId="8598" xr:uid="{00000000-0005-0000-0000-0000888D0000}"/>
    <cellStyle name="SAPBEXunassignedItem 11 3 2" xfId="8599" xr:uid="{00000000-0005-0000-0000-0000898D0000}"/>
    <cellStyle name="SAPBEXunassignedItem 11 3 2 2" xfId="17562" xr:uid="{00000000-0005-0000-0000-00008A8D0000}"/>
    <cellStyle name="SAPBEXunassignedItem 11 3 3" xfId="17561" xr:uid="{00000000-0005-0000-0000-00008B8D0000}"/>
    <cellStyle name="SAPBEXunassignedItem 11 4" xfId="8600" xr:uid="{00000000-0005-0000-0000-00008C8D0000}"/>
    <cellStyle name="SAPBEXunassignedItem 11 4 2" xfId="8601" xr:uid="{00000000-0005-0000-0000-00008D8D0000}"/>
    <cellStyle name="SAPBEXunassignedItem 11 4 2 2" xfId="17564" xr:uid="{00000000-0005-0000-0000-00008E8D0000}"/>
    <cellStyle name="SAPBEXunassignedItem 11 4 3" xfId="17563" xr:uid="{00000000-0005-0000-0000-00008F8D0000}"/>
    <cellStyle name="SAPBEXunassignedItem 11 5" xfId="8602" xr:uid="{00000000-0005-0000-0000-0000908D0000}"/>
    <cellStyle name="SAPBEXunassignedItem 11 5 2" xfId="17565" xr:uid="{00000000-0005-0000-0000-0000918D0000}"/>
    <cellStyle name="SAPBEXunassignedItem 11 6" xfId="17548" xr:uid="{00000000-0005-0000-0000-0000928D0000}"/>
    <cellStyle name="SAPBEXunassignedItem 12" xfId="8603" xr:uid="{00000000-0005-0000-0000-0000938D0000}"/>
    <cellStyle name="SAPBEXunassignedItem 12 2" xfId="8604" xr:uid="{00000000-0005-0000-0000-0000948D0000}"/>
    <cellStyle name="SAPBEXunassignedItem 12 2 2" xfId="8605" xr:uid="{00000000-0005-0000-0000-0000958D0000}"/>
    <cellStyle name="SAPBEXunassignedItem 12 2 2 2" xfId="8606" xr:uid="{00000000-0005-0000-0000-0000968D0000}"/>
    <cellStyle name="SAPBEXunassignedItem 12 2 2 2 2" xfId="8607" xr:uid="{00000000-0005-0000-0000-0000978D0000}"/>
    <cellStyle name="SAPBEXunassignedItem 12 2 2 2 2 2" xfId="17570" xr:uid="{00000000-0005-0000-0000-0000988D0000}"/>
    <cellStyle name="SAPBEXunassignedItem 12 2 2 2 3" xfId="17569" xr:uid="{00000000-0005-0000-0000-0000998D0000}"/>
    <cellStyle name="SAPBEXunassignedItem 12 2 2 3" xfId="8608" xr:uid="{00000000-0005-0000-0000-00009A8D0000}"/>
    <cellStyle name="SAPBEXunassignedItem 12 2 2 3 2" xfId="8609" xr:uid="{00000000-0005-0000-0000-00009B8D0000}"/>
    <cellStyle name="SAPBEXunassignedItem 12 2 2 3 2 2" xfId="17572" xr:uid="{00000000-0005-0000-0000-00009C8D0000}"/>
    <cellStyle name="SAPBEXunassignedItem 12 2 2 3 3" xfId="17571" xr:uid="{00000000-0005-0000-0000-00009D8D0000}"/>
    <cellStyle name="SAPBEXunassignedItem 12 2 2 4" xfId="8610" xr:uid="{00000000-0005-0000-0000-00009E8D0000}"/>
    <cellStyle name="SAPBEXunassignedItem 12 2 2 4 2" xfId="17573" xr:uid="{00000000-0005-0000-0000-00009F8D0000}"/>
    <cellStyle name="SAPBEXunassignedItem 12 2 2 5" xfId="17568" xr:uid="{00000000-0005-0000-0000-0000A08D0000}"/>
    <cellStyle name="SAPBEXunassignedItem 12 2 3" xfId="8611" xr:uid="{00000000-0005-0000-0000-0000A18D0000}"/>
    <cellStyle name="SAPBEXunassignedItem 12 2 3 2" xfId="8612" xr:uid="{00000000-0005-0000-0000-0000A28D0000}"/>
    <cellStyle name="SAPBEXunassignedItem 12 2 3 2 2" xfId="17575" xr:uid="{00000000-0005-0000-0000-0000A38D0000}"/>
    <cellStyle name="SAPBEXunassignedItem 12 2 3 3" xfId="17574" xr:uid="{00000000-0005-0000-0000-0000A48D0000}"/>
    <cellStyle name="SAPBEXunassignedItem 12 2 4" xfId="8613" xr:uid="{00000000-0005-0000-0000-0000A58D0000}"/>
    <cellStyle name="SAPBEXunassignedItem 12 2 4 2" xfId="8614" xr:uid="{00000000-0005-0000-0000-0000A68D0000}"/>
    <cellStyle name="SAPBEXunassignedItem 12 2 4 2 2" xfId="17577" xr:uid="{00000000-0005-0000-0000-0000A78D0000}"/>
    <cellStyle name="SAPBEXunassignedItem 12 2 4 3" xfId="17576" xr:uid="{00000000-0005-0000-0000-0000A88D0000}"/>
    <cellStyle name="SAPBEXunassignedItem 12 2 5" xfId="8615" xr:uid="{00000000-0005-0000-0000-0000A98D0000}"/>
    <cellStyle name="SAPBEXunassignedItem 12 2 5 2" xfId="17578" xr:uid="{00000000-0005-0000-0000-0000AA8D0000}"/>
    <cellStyle name="SAPBEXunassignedItem 12 2 6" xfId="17567" xr:uid="{00000000-0005-0000-0000-0000AB8D0000}"/>
    <cellStyle name="SAPBEXunassignedItem 12 3" xfId="8616" xr:uid="{00000000-0005-0000-0000-0000AC8D0000}"/>
    <cellStyle name="SAPBEXunassignedItem 12 3 2" xfId="8617" xr:uid="{00000000-0005-0000-0000-0000AD8D0000}"/>
    <cellStyle name="SAPBEXunassignedItem 12 3 2 2" xfId="17580" xr:uid="{00000000-0005-0000-0000-0000AE8D0000}"/>
    <cellStyle name="SAPBEXunassignedItem 12 3 3" xfId="17579" xr:uid="{00000000-0005-0000-0000-0000AF8D0000}"/>
    <cellStyle name="SAPBEXunassignedItem 12 4" xfId="8618" xr:uid="{00000000-0005-0000-0000-0000B08D0000}"/>
    <cellStyle name="SAPBEXunassignedItem 12 4 2" xfId="8619" xr:uid="{00000000-0005-0000-0000-0000B18D0000}"/>
    <cellStyle name="SAPBEXunassignedItem 12 4 2 2" xfId="17582" xr:uid="{00000000-0005-0000-0000-0000B28D0000}"/>
    <cellStyle name="SAPBEXunassignedItem 12 4 3" xfId="17581" xr:uid="{00000000-0005-0000-0000-0000B38D0000}"/>
    <cellStyle name="SAPBEXunassignedItem 12 5" xfId="8620" xr:uid="{00000000-0005-0000-0000-0000B48D0000}"/>
    <cellStyle name="SAPBEXunassignedItem 12 5 2" xfId="17583" xr:uid="{00000000-0005-0000-0000-0000B58D0000}"/>
    <cellStyle name="SAPBEXunassignedItem 12 6" xfId="17566" xr:uid="{00000000-0005-0000-0000-0000B68D0000}"/>
    <cellStyle name="SAPBEXunassignedItem 13" xfId="8621" xr:uid="{00000000-0005-0000-0000-0000B78D0000}"/>
    <cellStyle name="SAPBEXunassignedItem 13 2" xfId="8622" xr:uid="{00000000-0005-0000-0000-0000B88D0000}"/>
    <cellStyle name="SAPBEXunassignedItem 13 2 2" xfId="8623" xr:uid="{00000000-0005-0000-0000-0000B98D0000}"/>
    <cellStyle name="SAPBEXunassignedItem 13 2 2 2" xfId="8624" xr:uid="{00000000-0005-0000-0000-0000BA8D0000}"/>
    <cellStyle name="SAPBEXunassignedItem 13 2 2 2 2" xfId="8625" xr:uid="{00000000-0005-0000-0000-0000BB8D0000}"/>
    <cellStyle name="SAPBEXunassignedItem 13 2 2 2 2 2" xfId="17588" xr:uid="{00000000-0005-0000-0000-0000BC8D0000}"/>
    <cellStyle name="SAPBEXunassignedItem 13 2 2 2 3" xfId="17587" xr:uid="{00000000-0005-0000-0000-0000BD8D0000}"/>
    <cellStyle name="SAPBEXunassignedItem 13 2 2 3" xfId="8626" xr:uid="{00000000-0005-0000-0000-0000BE8D0000}"/>
    <cellStyle name="SAPBEXunassignedItem 13 2 2 3 2" xfId="8627" xr:uid="{00000000-0005-0000-0000-0000BF8D0000}"/>
    <cellStyle name="SAPBEXunassignedItem 13 2 2 3 2 2" xfId="17590" xr:uid="{00000000-0005-0000-0000-0000C08D0000}"/>
    <cellStyle name="SAPBEXunassignedItem 13 2 2 3 3" xfId="17589" xr:uid="{00000000-0005-0000-0000-0000C18D0000}"/>
    <cellStyle name="SAPBEXunassignedItem 13 2 2 4" xfId="8628" xr:uid="{00000000-0005-0000-0000-0000C28D0000}"/>
    <cellStyle name="SAPBEXunassignedItem 13 2 2 4 2" xfId="17591" xr:uid="{00000000-0005-0000-0000-0000C38D0000}"/>
    <cellStyle name="SAPBEXunassignedItem 13 2 2 5" xfId="17586" xr:uid="{00000000-0005-0000-0000-0000C48D0000}"/>
    <cellStyle name="SAPBEXunassignedItem 13 2 3" xfId="8629" xr:uid="{00000000-0005-0000-0000-0000C58D0000}"/>
    <cellStyle name="SAPBEXunassignedItem 13 2 3 2" xfId="8630" xr:uid="{00000000-0005-0000-0000-0000C68D0000}"/>
    <cellStyle name="SAPBEXunassignedItem 13 2 3 2 2" xfId="17593" xr:uid="{00000000-0005-0000-0000-0000C78D0000}"/>
    <cellStyle name="SAPBEXunassignedItem 13 2 3 3" xfId="17592" xr:uid="{00000000-0005-0000-0000-0000C88D0000}"/>
    <cellStyle name="SAPBEXunassignedItem 13 2 4" xfId="8631" xr:uid="{00000000-0005-0000-0000-0000C98D0000}"/>
    <cellStyle name="SAPBEXunassignedItem 13 2 4 2" xfId="8632" xr:uid="{00000000-0005-0000-0000-0000CA8D0000}"/>
    <cellStyle name="SAPBEXunassignedItem 13 2 4 2 2" xfId="17595" xr:uid="{00000000-0005-0000-0000-0000CB8D0000}"/>
    <cellStyle name="SAPBEXunassignedItem 13 2 4 3" xfId="17594" xr:uid="{00000000-0005-0000-0000-0000CC8D0000}"/>
    <cellStyle name="SAPBEXunassignedItem 13 2 5" xfId="8633" xr:uid="{00000000-0005-0000-0000-0000CD8D0000}"/>
    <cellStyle name="SAPBEXunassignedItem 13 2 5 2" xfId="17596" xr:uid="{00000000-0005-0000-0000-0000CE8D0000}"/>
    <cellStyle name="SAPBEXunassignedItem 13 2 6" xfId="17585" xr:uid="{00000000-0005-0000-0000-0000CF8D0000}"/>
    <cellStyle name="SAPBEXunassignedItem 13 3" xfId="8634" xr:uid="{00000000-0005-0000-0000-0000D08D0000}"/>
    <cellStyle name="SAPBEXunassignedItem 13 3 2" xfId="8635" xr:uid="{00000000-0005-0000-0000-0000D18D0000}"/>
    <cellStyle name="SAPBEXunassignedItem 13 3 2 2" xfId="17598" xr:uid="{00000000-0005-0000-0000-0000D28D0000}"/>
    <cellStyle name="SAPBEXunassignedItem 13 3 3" xfId="17597" xr:uid="{00000000-0005-0000-0000-0000D38D0000}"/>
    <cellStyle name="SAPBEXunassignedItem 13 4" xfId="8636" xr:uid="{00000000-0005-0000-0000-0000D48D0000}"/>
    <cellStyle name="SAPBEXunassignedItem 13 4 2" xfId="8637" xr:uid="{00000000-0005-0000-0000-0000D58D0000}"/>
    <cellStyle name="SAPBEXunassignedItem 13 4 2 2" xfId="17600" xr:uid="{00000000-0005-0000-0000-0000D68D0000}"/>
    <cellStyle name="SAPBEXunassignedItem 13 4 3" xfId="17599" xr:uid="{00000000-0005-0000-0000-0000D78D0000}"/>
    <cellStyle name="SAPBEXunassignedItem 13 5" xfId="8638" xr:uid="{00000000-0005-0000-0000-0000D88D0000}"/>
    <cellStyle name="SAPBEXunassignedItem 13 5 2" xfId="17601" xr:uid="{00000000-0005-0000-0000-0000D98D0000}"/>
    <cellStyle name="SAPBEXunassignedItem 13 6" xfId="17584" xr:uid="{00000000-0005-0000-0000-0000DA8D0000}"/>
    <cellStyle name="SAPBEXunassignedItem 14" xfId="8639" xr:uid="{00000000-0005-0000-0000-0000DB8D0000}"/>
    <cellStyle name="SAPBEXunassignedItem 14 2" xfId="8640" xr:uid="{00000000-0005-0000-0000-0000DC8D0000}"/>
    <cellStyle name="SAPBEXunassignedItem 14 2 2" xfId="8641" xr:uid="{00000000-0005-0000-0000-0000DD8D0000}"/>
    <cellStyle name="SAPBEXunassignedItem 14 2 2 2" xfId="8642" xr:uid="{00000000-0005-0000-0000-0000DE8D0000}"/>
    <cellStyle name="SAPBEXunassignedItem 14 2 2 2 2" xfId="8643" xr:uid="{00000000-0005-0000-0000-0000DF8D0000}"/>
    <cellStyle name="SAPBEXunassignedItem 14 2 2 2 2 2" xfId="17606" xr:uid="{00000000-0005-0000-0000-0000E08D0000}"/>
    <cellStyle name="SAPBEXunassignedItem 14 2 2 2 3" xfId="17605" xr:uid="{00000000-0005-0000-0000-0000E18D0000}"/>
    <cellStyle name="SAPBEXunassignedItem 14 2 2 3" xfId="8644" xr:uid="{00000000-0005-0000-0000-0000E28D0000}"/>
    <cellStyle name="SAPBEXunassignedItem 14 2 2 3 2" xfId="8645" xr:uid="{00000000-0005-0000-0000-0000E38D0000}"/>
    <cellStyle name="SAPBEXunassignedItem 14 2 2 3 2 2" xfId="17608" xr:uid="{00000000-0005-0000-0000-0000E48D0000}"/>
    <cellStyle name="SAPBEXunassignedItem 14 2 2 3 3" xfId="17607" xr:uid="{00000000-0005-0000-0000-0000E58D0000}"/>
    <cellStyle name="SAPBEXunassignedItem 14 2 2 4" xfId="8646" xr:uid="{00000000-0005-0000-0000-0000E68D0000}"/>
    <cellStyle name="SAPBEXunassignedItem 14 2 2 4 2" xfId="17609" xr:uid="{00000000-0005-0000-0000-0000E78D0000}"/>
    <cellStyle name="SAPBEXunassignedItem 14 2 2 5" xfId="17604" xr:uid="{00000000-0005-0000-0000-0000E88D0000}"/>
    <cellStyle name="SAPBEXunassignedItem 14 2 3" xfId="8647" xr:uid="{00000000-0005-0000-0000-0000E98D0000}"/>
    <cellStyle name="SAPBEXunassignedItem 14 2 3 2" xfId="8648" xr:uid="{00000000-0005-0000-0000-0000EA8D0000}"/>
    <cellStyle name="SAPBEXunassignedItem 14 2 3 2 2" xfId="17611" xr:uid="{00000000-0005-0000-0000-0000EB8D0000}"/>
    <cellStyle name="SAPBEXunassignedItem 14 2 3 3" xfId="17610" xr:uid="{00000000-0005-0000-0000-0000EC8D0000}"/>
    <cellStyle name="SAPBEXunassignedItem 14 2 4" xfId="8649" xr:uid="{00000000-0005-0000-0000-0000ED8D0000}"/>
    <cellStyle name="SAPBEXunassignedItem 14 2 4 2" xfId="8650" xr:uid="{00000000-0005-0000-0000-0000EE8D0000}"/>
    <cellStyle name="SAPBEXunassignedItem 14 2 4 2 2" xfId="17613" xr:uid="{00000000-0005-0000-0000-0000EF8D0000}"/>
    <cellStyle name="SAPBEXunassignedItem 14 2 4 3" xfId="17612" xr:uid="{00000000-0005-0000-0000-0000F08D0000}"/>
    <cellStyle name="SAPBEXunassignedItem 14 2 5" xfId="8651" xr:uid="{00000000-0005-0000-0000-0000F18D0000}"/>
    <cellStyle name="SAPBEXunassignedItem 14 2 5 2" xfId="17614" xr:uid="{00000000-0005-0000-0000-0000F28D0000}"/>
    <cellStyle name="SAPBEXunassignedItem 14 2 6" xfId="17603" xr:uid="{00000000-0005-0000-0000-0000F38D0000}"/>
    <cellStyle name="SAPBEXunassignedItem 14 3" xfId="8652" xr:uid="{00000000-0005-0000-0000-0000F48D0000}"/>
    <cellStyle name="SAPBEXunassignedItem 14 3 2" xfId="8653" xr:uid="{00000000-0005-0000-0000-0000F58D0000}"/>
    <cellStyle name="SAPBEXunassignedItem 14 3 2 2" xfId="17616" xr:uid="{00000000-0005-0000-0000-0000F68D0000}"/>
    <cellStyle name="SAPBEXunassignedItem 14 3 3" xfId="17615" xr:uid="{00000000-0005-0000-0000-0000F78D0000}"/>
    <cellStyle name="SAPBEXunassignedItem 14 4" xfId="8654" xr:uid="{00000000-0005-0000-0000-0000F88D0000}"/>
    <cellStyle name="SAPBEXunassignedItem 14 4 2" xfId="8655" xr:uid="{00000000-0005-0000-0000-0000F98D0000}"/>
    <cellStyle name="SAPBEXunassignedItem 14 4 2 2" xfId="17618" xr:uid="{00000000-0005-0000-0000-0000FA8D0000}"/>
    <cellStyle name="SAPBEXunassignedItem 14 4 3" xfId="17617" xr:uid="{00000000-0005-0000-0000-0000FB8D0000}"/>
    <cellStyle name="SAPBEXunassignedItem 14 5" xfId="8656" xr:uid="{00000000-0005-0000-0000-0000FC8D0000}"/>
    <cellStyle name="SAPBEXunassignedItem 14 5 2" xfId="17619" xr:uid="{00000000-0005-0000-0000-0000FD8D0000}"/>
    <cellStyle name="SAPBEXunassignedItem 14 6" xfId="17602" xr:uid="{00000000-0005-0000-0000-0000FE8D0000}"/>
    <cellStyle name="SAPBEXunassignedItem 15" xfId="8657" xr:uid="{00000000-0005-0000-0000-0000FF8D0000}"/>
    <cellStyle name="SAPBEXunassignedItem 15 2" xfId="8658" xr:uid="{00000000-0005-0000-0000-0000008E0000}"/>
    <cellStyle name="SAPBEXunassignedItem 15 2 2" xfId="8659" xr:uid="{00000000-0005-0000-0000-0000018E0000}"/>
    <cellStyle name="SAPBEXunassignedItem 15 2 2 2" xfId="8660" xr:uid="{00000000-0005-0000-0000-0000028E0000}"/>
    <cellStyle name="SAPBEXunassignedItem 15 2 2 2 2" xfId="8661" xr:uid="{00000000-0005-0000-0000-0000038E0000}"/>
    <cellStyle name="SAPBEXunassignedItem 15 2 2 2 2 2" xfId="17624" xr:uid="{00000000-0005-0000-0000-0000048E0000}"/>
    <cellStyle name="SAPBEXunassignedItem 15 2 2 2 3" xfId="17623" xr:uid="{00000000-0005-0000-0000-0000058E0000}"/>
    <cellStyle name="SAPBEXunassignedItem 15 2 2 3" xfId="8662" xr:uid="{00000000-0005-0000-0000-0000068E0000}"/>
    <cellStyle name="SAPBEXunassignedItem 15 2 2 3 2" xfId="8663" xr:uid="{00000000-0005-0000-0000-0000078E0000}"/>
    <cellStyle name="SAPBEXunassignedItem 15 2 2 3 2 2" xfId="17626" xr:uid="{00000000-0005-0000-0000-0000088E0000}"/>
    <cellStyle name="SAPBEXunassignedItem 15 2 2 3 3" xfId="17625" xr:uid="{00000000-0005-0000-0000-0000098E0000}"/>
    <cellStyle name="SAPBEXunassignedItem 15 2 2 4" xfId="8664" xr:uid="{00000000-0005-0000-0000-00000A8E0000}"/>
    <cellStyle name="SAPBEXunassignedItem 15 2 2 4 2" xfId="17627" xr:uid="{00000000-0005-0000-0000-00000B8E0000}"/>
    <cellStyle name="SAPBEXunassignedItem 15 2 2 5" xfId="17622" xr:uid="{00000000-0005-0000-0000-00000C8E0000}"/>
    <cellStyle name="SAPBEXunassignedItem 15 2 3" xfId="8665" xr:uid="{00000000-0005-0000-0000-00000D8E0000}"/>
    <cellStyle name="SAPBEXunassignedItem 15 2 3 2" xfId="8666" xr:uid="{00000000-0005-0000-0000-00000E8E0000}"/>
    <cellStyle name="SAPBEXunassignedItem 15 2 3 2 2" xfId="17629" xr:uid="{00000000-0005-0000-0000-00000F8E0000}"/>
    <cellStyle name="SAPBEXunassignedItem 15 2 3 3" xfId="17628" xr:uid="{00000000-0005-0000-0000-0000108E0000}"/>
    <cellStyle name="SAPBEXunassignedItem 15 2 4" xfId="8667" xr:uid="{00000000-0005-0000-0000-0000118E0000}"/>
    <cellStyle name="SAPBEXunassignedItem 15 2 4 2" xfId="8668" xr:uid="{00000000-0005-0000-0000-0000128E0000}"/>
    <cellStyle name="SAPBEXunassignedItem 15 2 4 2 2" xfId="17631" xr:uid="{00000000-0005-0000-0000-0000138E0000}"/>
    <cellStyle name="SAPBEXunassignedItem 15 2 4 3" xfId="17630" xr:uid="{00000000-0005-0000-0000-0000148E0000}"/>
    <cellStyle name="SAPBEXunassignedItem 15 2 5" xfId="8669" xr:uid="{00000000-0005-0000-0000-0000158E0000}"/>
    <cellStyle name="SAPBEXunassignedItem 15 2 5 2" xfId="17632" xr:uid="{00000000-0005-0000-0000-0000168E0000}"/>
    <cellStyle name="SAPBEXunassignedItem 15 2 6" xfId="17621" xr:uid="{00000000-0005-0000-0000-0000178E0000}"/>
    <cellStyle name="SAPBEXunassignedItem 15 3" xfId="8670" xr:uid="{00000000-0005-0000-0000-0000188E0000}"/>
    <cellStyle name="SAPBEXunassignedItem 15 3 2" xfId="8671" xr:uid="{00000000-0005-0000-0000-0000198E0000}"/>
    <cellStyle name="SAPBEXunassignedItem 15 3 2 2" xfId="17634" xr:uid="{00000000-0005-0000-0000-00001A8E0000}"/>
    <cellStyle name="SAPBEXunassignedItem 15 3 3" xfId="17633" xr:uid="{00000000-0005-0000-0000-00001B8E0000}"/>
    <cellStyle name="SAPBEXunassignedItem 15 4" xfId="8672" xr:uid="{00000000-0005-0000-0000-00001C8E0000}"/>
    <cellStyle name="SAPBEXunassignedItem 15 4 2" xfId="8673" xr:uid="{00000000-0005-0000-0000-00001D8E0000}"/>
    <cellStyle name="SAPBEXunassignedItem 15 4 2 2" xfId="17636" xr:uid="{00000000-0005-0000-0000-00001E8E0000}"/>
    <cellStyle name="SAPBEXunassignedItem 15 4 3" xfId="17635" xr:uid="{00000000-0005-0000-0000-00001F8E0000}"/>
    <cellStyle name="SAPBEXunassignedItem 15 5" xfId="8674" xr:uid="{00000000-0005-0000-0000-0000208E0000}"/>
    <cellStyle name="SAPBEXunassignedItem 15 5 2" xfId="17637" xr:uid="{00000000-0005-0000-0000-0000218E0000}"/>
    <cellStyle name="SAPBEXunassignedItem 15 6" xfId="17620" xr:uid="{00000000-0005-0000-0000-0000228E0000}"/>
    <cellStyle name="SAPBEXunassignedItem 16" xfId="8675" xr:uid="{00000000-0005-0000-0000-0000238E0000}"/>
    <cellStyle name="SAPBEXunassignedItem 16 2" xfId="8676" xr:uid="{00000000-0005-0000-0000-0000248E0000}"/>
    <cellStyle name="SAPBEXunassignedItem 16 2 2" xfId="8677" xr:uid="{00000000-0005-0000-0000-0000258E0000}"/>
    <cellStyle name="SAPBEXunassignedItem 16 2 2 2" xfId="8678" xr:uid="{00000000-0005-0000-0000-0000268E0000}"/>
    <cellStyle name="SAPBEXunassignedItem 16 2 2 2 2" xfId="8679" xr:uid="{00000000-0005-0000-0000-0000278E0000}"/>
    <cellStyle name="SAPBEXunassignedItem 16 2 2 2 2 2" xfId="17642" xr:uid="{00000000-0005-0000-0000-0000288E0000}"/>
    <cellStyle name="SAPBEXunassignedItem 16 2 2 2 3" xfId="17641" xr:uid="{00000000-0005-0000-0000-0000298E0000}"/>
    <cellStyle name="SAPBEXunassignedItem 16 2 2 3" xfId="8680" xr:uid="{00000000-0005-0000-0000-00002A8E0000}"/>
    <cellStyle name="SAPBEXunassignedItem 16 2 2 3 2" xfId="8681" xr:uid="{00000000-0005-0000-0000-00002B8E0000}"/>
    <cellStyle name="SAPBEXunassignedItem 16 2 2 3 2 2" xfId="17644" xr:uid="{00000000-0005-0000-0000-00002C8E0000}"/>
    <cellStyle name="SAPBEXunassignedItem 16 2 2 3 3" xfId="17643" xr:uid="{00000000-0005-0000-0000-00002D8E0000}"/>
    <cellStyle name="SAPBEXunassignedItem 16 2 2 4" xfId="8682" xr:uid="{00000000-0005-0000-0000-00002E8E0000}"/>
    <cellStyle name="SAPBEXunassignedItem 16 2 2 4 2" xfId="17645" xr:uid="{00000000-0005-0000-0000-00002F8E0000}"/>
    <cellStyle name="SAPBEXunassignedItem 16 2 2 5" xfId="17640" xr:uid="{00000000-0005-0000-0000-0000308E0000}"/>
    <cellStyle name="SAPBEXunassignedItem 16 2 3" xfId="8683" xr:uid="{00000000-0005-0000-0000-0000318E0000}"/>
    <cellStyle name="SAPBEXunassignedItem 16 2 3 2" xfId="8684" xr:uid="{00000000-0005-0000-0000-0000328E0000}"/>
    <cellStyle name="SAPBEXunassignedItem 16 2 3 2 2" xfId="17647" xr:uid="{00000000-0005-0000-0000-0000338E0000}"/>
    <cellStyle name="SAPBEXunassignedItem 16 2 3 3" xfId="17646" xr:uid="{00000000-0005-0000-0000-0000348E0000}"/>
    <cellStyle name="SAPBEXunassignedItem 16 2 4" xfId="8685" xr:uid="{00000000-0005-0000-0000-0000358E0000}"/>
    <cellStyle name="SAPBEXunassignedItem 16 2 4 2" xfId="8686" xr:uid="{00000000-0005-0000-0000-0000368E0000}"/>
    <cellStyle name="SAPBEXunassignedItem 16 2 4 2 2" xfId="17649" xr:uid="{00000000-0005-0000-0000-0000378E0000}"/>
    <cellStyle name="SAPBEXunassignedItem 16 2 4 3" xfId="17648" xr:uid="{00000000-0005-0000-0000-0000388E0000}"/>
    <cellStyle name="SAPBEXunassignedItem 16 2 5" xfId="8687" xr:uid="{00000000-0005-0000-0000-0000398E0000}"/>
    <cellStyle name="SAPBEXunassignedItem 16 2 5 2" xfId="17650" xr:uid="{00000000-0005-0000-0000-00003A8E0000}"/>
    <cellStyle name="SAPBEXunassignedItem 16 2 6" xfId="17639" xr:uid="{00000000-0005-0000-0000-00003B8E0000}"/>
    <cellStyle name="SAPBEXunassignedItem 16 3" xfId="8688" xr:uid="{00000000-0005-0000-0000-00003C8E0000}"/>
    <cellStyle name="SAPBEXunassignedItem 16 3 2" xfId="8689" xr:uid="{00000000-0005-0000-0000-00003D8E0000}"/>
    <cellStyle name="SAPBEXunassignedItem 16 3 2 2" xfId="17652" xr:uid="{00000000-0005-0000-0000-00003E8E0000}"/>
    <cellStyle name="SAPBEXunassignedItem 16 3 3" xfId="17651" xr:uid="{00000000-0005-0000-0000-00003F8E0000}"/>
    <cellStyle name="SAPBEXunassignedItem 16 4" xfId="8690" xr:uid="{00000000-0005-0000-0000-0000408E0000}"/>
    <cellStyle name="SAPBEXunassignedItem 16 4 2" xfId="8691" xr:uid="{00000000-0005-0000-0000-0000418E0000}"/>
    <cellStyle name="SAPBEXunassignedItem 16 4 2 2" xfId="17654" xr:uid="{00000000-0005-0000-0000-0000428E0000}"/>
    <cellStyle name="SAPBEXunassignedItem 16 4 3" xfId="17653" xr:uid="{00000000-0005-0000-0000-0000438E0000}"/>
    <cellStyle name="SAPBEXunassignedItem 16 5" xfId="8692" xr:uid="{00000000-0005-0000-0000-0000448E0000}"/>
    <cellStyle name="SAPBEXunassignedItem 16 5 2" xfId="17655" xr:uid="{00000000-0005-0000-0000-0000458E0000}"/>
    <cellStyle name="SAPBEXunassignedItem 16 6" xfId="17638" xr:uid="{00000000-0005-0000-0000-0000468E0000}"/>
    <cellStyle name="SAPBEXunassignedItem 17" xfId="8693" xr:uid="{00000000-0005-0000-0000-0000478E0000}"/>
    <cellStyle name="SAPBEXunassignedItem 17 2" xfId="8694" xr:uid="{00000000-0005-0000-0000-0000488E0000}"/>
    <cellStyle name="SAPBEXunassignedItem 17 2 2" xfId="8695" xr:uid="{00000000-0005-0000-0000-0000498E0000}"/>
    <cellStyle name="SAPBEXunassignedItem 17 2 2 2" xfId="8696" xr:uid="{00000000-0005-0000-0000-00004A8E0000}"/>
    <cellStyle name="SAPBEXunassignedItem 17 2 2 2 2" xfId="8697" xr:uid="{00000000-0005-0000-0000-00004B8E0000}"/>
    <cellStyle name="SAPBEXunassignedItem 17 2 2 2 2 2" xfId="17660" xr:uid="{00000000-0005-0000-0000-00004C8E0000}"/>
    <cellStyle name="SAPBEXunassignedItem 17 2 2 2 3" xfId="17659" xr:uid="{00000000-0005-0000-0000-00004D8E0000}"/>
    <cellStyle name="SAPBEXunassignedItem 17 2 2 3" xfId="8698" xr:uid="{00000000-0005-0000-0000-00004E8E0000}"/>
    <cellStyle name="SAPBEXunassignedItem 17 2 2 3 2" xfId="8699" xr:uid="{00000000-0005-0000-0000-00004F8E0000}"/>
    <cellStyle name="SAPBEXunassignedItem 17 2 2 3 2 2" xfId="17662" xr:uid="{00000000-0005-0000-0000-0000508E0000}"/>
    <cellStyle name="SAPBEXunassignedItem 17 2 2 3 3" xfId="17661" xr:uid="{00000000-0005-0000-0000-0000518E0000}"/>
    <cellStyle name="SAPBEXunassignedItem 17 2 2 4" xfId="8700" xr:uid="{00000000-0005-0000-0000-0000528E0000}"/>
    <cellStyle name="SAPBEXunassignedItem 17 2 2 4 2" xfId="17663" xr:uid="{00000000-0005-0000-0000-0000538E0000}"/>
    <cellStyle name="SAPBEXunassignedItem 17 2 2 5" xfId="17658" xr:uid="{00000000-0005-0000-0000-0000548E0000}"/>
    <cellStyle name="SAPBEXunassignedItem 17 2 3" xfId="8701" xr:uid="{00000000-0005-0000-0000-0000558E0000}"/>
    <cellStyle name="SAPBEXunassignedItem 17 2 3 2" xfId="8702" xr:uid="{00000000-0005-0000-0000-0000568E0000}"/>
    <cellStyle name="SAPBEXunassignedItem 17 2 3 2 2" xfId="17665" xr:uid="{00000000-0005-0000-0000-0000578E0000}"/>
    <cellStyle name="SAPBEXunassignedItem 17 2 3 3" xfId="17664" xr:uid="{00000000-0005-0000-0000-0000588E0000}"/>
    <cellStyle name="SAPBEXunassignedItem 17 2 4" xfId="8703" xr:uid="{00000000-0005-0000-0000-0000598E0000}"/>
    <cellStyle name="SAPBEXunassignedItem 17 2 4 2" xfId="8704" xr:uid="{00000000-0005-0000-0000-00005A8E0000}"/>
    <cellStyle name="SAPBEXunassignedItem 17 2 4 2 2" xfId="17667" xr:uid="{00000000-0005-0000-0000-00005B8E0000}"/>
    <cellStyle name="SAPBEXunassignedItem 17 2 4 3" xfId="17666" xr:uid="{00000000-0005-0000-0000-00005C8E0000}"/>
    <cellStyle name="SAPBEXunassignedItem 17 2 5" xfId="8705" xr:uid="{00000000-0005-0000-0000-00005D8E0000}"/>
    <cellStyle name="SAPBEXunassignedItem 17 2 5 2" xfId="17668" xr:uid="{00000000-0005-0000-0000-00005E8E0000}"/>
    <cellStyle name="SAPBEXunassignedItem 17 2 6" xfId="17657" xr:uid="{00000000-0005-0000-0000-00005F8E0000}"/>
    <cellStyle name="SAPBEXunassignedItem 17 3" xfId="8706" xr:uid="{00000000-0005-0000-0000-0000608E0000}"/>
    <cellStyle name="SAPBEXunassignedItem 17 3 2" xfId="8707" xr:uid="{00000000-0005-0000-0000-0000618E0000}"/>
    <cellStyle name="SAPBEXunassignedItem 17 3 2 2" xfId="17670" xr:uid="{00000000-0005-0000-0000-0000628E0000}"/>
    <cellStyle name="SAPBEXunassignedItem 17 3 3" xfId="17669" xr:uid="{00000000-0005-0000-0000-0000638E0000}"/>
    <cellStyle name="SAPBEXunassignedItem 17 4" xfId="8708" xr:uid="{00000000-0005-0000-0000-0000648E0000}"/>
    <cellStyle name="SAPBEXunassignedItem 17 4 2" xfId="8709" xr:uid="{00000000-0005-0000-0000-0000658E0000}"/>
    <cellStyle name="SAPBEXunassignedItem 17 4 2 2" xfId="17672" xr:uid="{00000000-0005-0000-0000-0000668E0000}"/>
    <cellStyle name="SAPBEXunassignedItem 17 4 3" xfId="17671" xr:uid="{00000000-0005-0000-0000-0000678E0000}"/>
    <cellStyle name="SAPBEXunassignedItem 17 5" xfId="8710" xr:uid="{00000000-0005-0000-0000-0000688E0000}"/>
    <cellStyle name="SAPBEXunassignedItem 17 5 2" xfId="17673" xr:uid="{00000000-0005-0000-0000-0000698E0000}"/>
    <cellStyle name="SAPBEXunassignedItem 17 6" xfId="17656" xr:uid="{00000000-0005-0000-0000-00006A8E0000}"/>
    <cellStyle name="SAPBEXunassignedItem 18" xfId="8711" xr:uid="{00000000-0005-0000-0000-00006B8E0000}"/>
    <cellStyle name="SAPBEXunassignedItem 18 2" xfId="8712" xr:uid="{00000000-0005-0000-0000-00006C8E0000}"/>
    <cellStyle name="SAPBEXunassignedItem 18 2 2" xfId="8713" xr:uid="{00000000-0005-0000-0000-00006D8E0000}"/>
    <cellStyle name="SAPBEXunassignedItem 18 2 2 2" xfId="8714" xr:uid="{00000000-0005-0000-0000-00006E8E0000}"/>
    <cellStyle name="SAPBEXunassignedItem 18 2 2 2 2" xfId="17677" xr:uid="{00000000-0005-0000-0000-00006F8E0000}"/>
    <cellStyle name="SAPBEXunassignedItem 18 2 2 3" xfId="17676" xr:uid="{00000000-0005-0000-0000-0000708E0000}"/>
    <cellStyle name="SAPBEXunassignedItem 18 2 3" xfId="8715" xr:uid="{00000000-0005-0000-0000-0000718E0000}"/>
    <cellStyle name="SAPBEXunassignedItem 18 2 3 2" xfId="8716" xr:uid="{00000000-0005-0000-0000-0000728E0000}"/>
    <cellStyle name="SAPBEXunassignedItem 18 2 3 2 2" xfId="17679" xr:uid="{00000000-0005-0000-0000-0000738E0000}"/>
    <cellStyle name="SAPBEXunassignedItem 18 2 3 3" xfId="17678" xr:uid="{00000000-0005-0000-0000-0000748E0000}"/>
    <cellStyle name="SAPBEXunassignedItem 18 2 4" xfId="8717" xr:uid="{00000000-0005-0000-0000-0000758E0000}"/>
    <cellStyle name="SAPBEXunassignedItem 18 2 4 2" xfId="17680" xr:uid="{00000000-0005-0000-0000-0000768E0000}"/>
    <cellStyle name="SAPBEXunassignedItem 18 2 5" xfId="17675" xr:uid="{00000000-0005-0000-0000-0000778E0000}"/>
    <cellStyle name="SAPBEXunassignedItem 18 3" xfId="8718" xr:uid="{00000000-0005-0000-0000-0000788E0000}"/>
    <cellStyle name="SAPBEXunassignedItem 18 3 2" xfId="8719" xr:uid="{00000000-0005-0000-0000-0000798E0000}"/>
    <cellStyle name="SAPBEXunassignedItem 18 3 2 2" xfId="17682" xr:uid="{00000000-0005-0000-0000-00007A8E0000}"/>
    <cellStyle name="SAPBEXunassignedItem 18 3 3" xfId="17681" xr:uid="{00000000-0005-0000-0000-00007B8E0000}"/>
    <cellStyle name="SAPBEXunassignedItem 18 4" xfId="8720" xr:uid="{00000000-0005-0000-0000-00007C8E0000}"/>
    <cellStyle name="SAPBEXunassignedItem 18 4 2" xfId="8721" xr:uid="{00000000-0005-0000-0000-00007D8E0000}"/>
    <cellStyle name="SAPBEXunassignedItem 18 4 2 2" xfId="17684" xr:uid="{00000000-0005-0000-0000-00007E8E0000}"/>
    <cellStyle name="SAPBEXunassignedItem 18 4 3" xfId="17683" xr:uid="{00000000-0005-0000-0000-00007F8E0000}"/>
    <cellStyle name="SAPBEXunassignedItem 18 5" xfId="8722" xr:uid="{00000000-0005-0000-0000-0000808E0000}"/>
    <cellStyle name="SAPBEXunassignedItem 18 5 2" xfId="17685" xr:uid="{00000000-0005-0000-0000-0000818E0000}"/>
    <cellStyle name="SAPBEXunassignedItem 18 6" xfId="17674" xr:uid="{00000000-0005-0000-0000-0000828E0000}"/>
    <cellStyle name="SAPBEXunassignedItem 19" xfId="8723" xr:uid="{00000000-0005-0000-0000-0000838E0000}"/>
    <cellStyle name="SAPBEXunassignedItem 19 2" xfId="8724" xr:uid="{00000000-0005-0000-0000-0000848E0000}"/>
    <cellStyle name="SAPBEXunassignedItem 19 2 2" xfId="17687" xr:uid="{00000000-0005-0000-0000-0000858E0000}"/>
    <cellStyle name="SAPBEXunassignedItem 19 3" xfId="17686" xr:uid="{00000000-0005-0000-0000-0000868E0000}"/>
    <cellStyle name="SAPBEXunassignedItem 2" xfId="8725" xr:uid="{00000000-0005-0000-0000-0000878E0000}"/>
    <cellStyle name="SAPBEXunassignedItem 2 2" xfId="8726" xr:uid="{00000000-0005-0000-0000-0000888E0000}"/>
    <cellStyle name="SAPBEXunassignedItem 2 2 2" xfId="8727" xr:uid="{00000000-0005-0000-0000-0000898E0000}"/>
    <cellStyle name="SAPBEXunassignedItem 2 2 2 2" xfId="8728" xr:uid="{00000000-0005-0000-0000-00008A8E0000}"/>
    <cellStyle name="SAPBEXunassignedItem 2 2 2 2 2" xfId="8729" xr:uid="{00000000-0005-0000-0000-00008B8E0000}"/>
    <cellStyle name="SAPBEXunassignedItem 2 2 2 2 2 2" xfId="17692" xr:uid="{00000000-0005-0000-0000-00008C8E0000}"/>
    <cellStyle name="SAPBEXunassignedItem 2 2 2 2 3" xfId="17691" xr:uid="{00000000-0005-0000-0000-00008D8E0000}"/>
    <cellStyle name="SAPBEXunassignedItem 2 2 2 3" xfId="8730" xr:uid="{00000000-0005-0000-0000-00008E8E0000}"/>
    <cellStyle name="SAPBEXunassignedItem 2 2 2 3 2" xfId="8731" xr:uid="{00000000-0005-0000-0000-00008F8E0000}"/>
    <cellStyle name="SAPBEXunassignedItem 2 2 2 3 2 2" xfId="17694" xr:uid="{00000000-0005-0000-0000-0000908E0000}"/>
    <cellStyle name="SAPBEXunassignedItem 2 2 2 3 3" xfId="17693" xr:uid="{00000000-0005-0000-0000-0000918E0000}"/>
    <cellStyle name="SAPBEXunassignedItem 2 2 2 4" xfId="8732" xr:uid="{00000000-0005-0000-0000-0000928E0000}"/>
    <cellStyle name="SAPBEXunassignedItem 2 2 2 4 2" xfId="17695" xr:uid="{00000000-0005-0000-0000-0000938E0000}"/>
    <cellStyle name="SAPBEXunassignedItem 2 2 2 5" xfId="17690" xr:uid="{00000000-0005-0000-0000-0000948E0000}"/>
    <cellStyle name="SAPBEXunassignedItem 2 2 3" xfId="8733" xr:uid="{00000000-0005-0000-0000-0000958E0000}"/>
    <cellStyle name="SAPBEXunassignedItem 2 2 3 2" xfId="8734" xr:uid="{00000000-0005-0000-0000-0000968E0000}"/>
    <cellStyle name="SAPBEXunassignedItem 2 2 3 2 2" xfId="17697" xr:uid="{00000000-0005-0000-0000-0000978E0000}"/>
    <cellStyle name="SAPBEXunassignedItem 2 2 3 3" xfId="17696" xr:uid="{00000000-0005-0000-0000-0000988E0000}"/>
    <cellStyle name="SAPBEXunassignedItem 2 2 4" xfId="8735" xr:uid="{00000000-0005-0000-0000-0000998E0000}"/>
    <cellStyle name="SAPBEXunassignedItem 2 2 4 2" xfId="8736" xr:uid="{00000000-0005-0000-0000-00009A8E0000}"/>
    <cellStyle name="SAPBEXunassignedItem 2 2 4 2 2" xfId="17699" xr:uid="{00000000-0005-0000-0000-00009B8E0000}"/>
    <cellStyle name="SAPBEXunassignedItem 2 2 4 3" xfId="17698" xr:uid="{00000000-0005-0000-0000-00009C8E0000}"/>
    <cellStyle name="SAPBEXunassignedItem 2 2 5" xfId="8737" xr:uid="{00000000-0005-0000-0000-00009D8E0000}"/>
    <cellStyle name="SAPBEXunassignedItem 2 2 5 2" xfId="17700" xr:uid="{00000000-0005-0000-0000-00009E8E0000}"/>
    <cellStyle name="SAPBEXunassignedItem 2 2 6" xfId="17689" xr:uid="{00000000-0005-0000-0000-00009F8E0000}"/>
    <cellStyle name="SAPBEXunassignedItem 2 3" xfId="8738" xr:uid="{00000000-0005-0000-0000-0000A08E0000}"/>
    <cellStyle name="SAPBEXunassignedItem 2 3 2" xfId="8739" xr:uid="{00000000-0005-0000-0000-0000A18E0000}"/>
    <cellStyle name="SAPBEXunassignedItem 2 3 2 2" xfId="17702" xr:uid="{00000000-0005-0000-0000-0000A28E0000}"/>
    <cellStyle name="SAPBEXunassignedItem 2 3 3" xfId="17701" xr:uid="{00000000-0005-0000-0000-0000A38E0000}"/>
    <cellStyle name="SAPBEXunassignedItem 2 4" xfId="8740" xr:uid="{00000000-0005-0000-0000-0000A48E0000}"/>
    <cellStyle name="SAPBEXunassignedItem 2 4 2" xfId="8741" xr:uid="{00000000-0005-0000-0000-0000A58E0000}"/>
    <cellStyle name="SAPBEXunassignedItem 2 4 2 2" xfId="17704" xr:uid="{00000000-0005-0000-0000-0000A68E0000}"/>
    <cellStyle name="SAPBEXunassignedItem 2 4 3" xfId="17703" xr:uid="{00000000-0005-0000-0000-0000A78E0000}"/>
    <cellStyle name="SAPBEXunassignedItem 2 5" xfId="8742" xr:uid="{00000000-0005-0000-0000-0000A88E0000}"/>
    <cellStyle name="SAPBEXunassignedItem 2 5 2" xfId="17705" xr:uid="{00000000-0005-0000-0000-0000A98E0000}"/>
    <cellStyle name="SAPBEXunassignedItem 2 6" xfId="17688" xr:uid="{00000000-0005-0000-0000-0000AA8E0000}"/>
    <cellStyle name="SAPBEXunassignedItem 20" xfId="8743" xr:uid="{00000000-0005-0000-0000-0000AB8E0000}"/>
    <cellStyle name="SAPBEXunassignedItem 20 2" xfId="8744" xr:uid="{00000000-0005-0000-0000-0000AC8E0000}"/>
    <cellStyle name="SAPBEXunassignedItem 20 2 2" xfId="17707" xr:uid="{00000000-0005-0000-0000-0000AD8E0000}"/>
    <cellStyle name="SAPBEXunassignedItem 20 3" xfId="17706" xr:uid="{00000000-0005-0000-0000-0000AE8E0000}"/>
    <cellStyle name="SAPBEXunassignedItem 21" xfId="8745" xr:uid="{00000000-0005-0000-0000-0000AF8E0000}"/>
    <cellStyle name="SAPBEXunassignedItem 21 2" xfId="17708" xr:uid="{00000000-0005-0000-0000-0000B08E0000}"/>
    <cellStyle name="SAPBEXunassignedItem 22" xfId="17529" xr:uid="{00000000-0005-0000-0000-0000B18E0000}"/>
    <cellStyle name="SAPBEXunassignedItem 3" xfId="8746" xr:uid="{00000000-0005-0000-0000-0000B28E0000}"/>
    <cellStyle name="SAPBEXunassignedItem 3 2" xfId="8747" xr:uid="{00000000-0005-0000-0000-0000B38E0000}"/>
    <cellStyle name="SAPBEXunassignedItem 3 2 2" xfId="8748" xr:uid="{00000000-0005-0000-0000-0000B48E0000}"/>
    <cellStyle name="SAPBEXunassignedItem 3 2 2 2" xfId="8749" xr:uid="{00000000-0005-0000-0000-0000B58E0000}"/>
    <cellStyle name="SAPBEXunassignedItem 3 2 2 2 2" xfId="8750" xr:uid="{00000000-0005-0000-0000-0000B68E0000}"/>
    <cellStyle name="SAPBEXunassignedItem 3 2 2 2 2 2" xfId="17713" xr:uid="{00000000-0005-0000-0000-0000B78E0000}"/>
    <cellStyle name="SAPBEXunassignedItem 3 2 2 2 3" xfId="17712" xr:uid="{00000000-0005-0000-0000-0000B88E0000}"/>
    <cellStyle name="SAPBEXunassignedItem 3 2 2 3" xfId="8751" xr:uid="{00000000-0005-0000-0000-0000B98E0000}"/>
    <cellStyle name="SAPBEXunassignedItem 3 2 2 3 2" xfId="8752" xr:uid="{00000000-0005-0000-0000-0000BA8E0000}"/>
    <cellStyle name="SAPBEXunassignedItem 3 2 2 3 2 2" xfId="17715" xr:uid="{00000000-0005-0000-0000-0000BB8E0000}"/>
    <cellStyle name="SAPBEXunassignedItem 3 2 2 3 3" xfId="17714" xr:uid="{00000000-0005-0000-0000-0000BC8E0000}"/>
    <cellStyle name="SAPBEXunassignedItem 3 2 2 4" xfId="8753" xr:uid="{00000000-0005-0000-0000-0000BD8E0000}"/>
    <cellStyle name="SAPBEXunassignedItem 3 2 2 4 2" xfId="17716" xr:uid="{00000000-0005-0000-0000-0000BE8E0000}"/>
    <cellStyle name="SAPBEXunassignedItem 3 2 2 5" xfId="17711" xr:uid="{00000000-0005-0000-0000-0000BF8E0000}"/>
    <cellStyle name="SAPBEXunassignedItem 3 2 3" xfId="8754" xr:uid="{00000000-0005-0000-0000-0000C08E0000}"/>
    <cellStyle name="SAPBEXunassignedItem 3 2 3 2" xfId="8755" xr:uid="{00000000-0005-0000-0000-0000C18E0000}"/>
    <cellStyle name="SAPBEXunassignedItem 3 2 3 2 2" xfId="17718" xr:uid="{00000000-0005-0000-0000-0000C28E0000}"/>
    <cellStyle name="SAPBEXunassignedItem 3 2 3 3" xfId="17717" xr:uid="{00000000-0005-0000-0000-0000C38E0000}"/>
    <cellStyle name="SAPBEXunassignedItem 3 2 4" xfId="8756" xr:uid="{00000000-0005-0000-0000-0000C48E0000}"/>
    <cellStyle name="SAPBEXunassignedItem 3 2 4 2" xfId="8757" xr:uid="{00000000-0005-0000-0000-0000C58E0000}"/>
    <cellStyle name="SAPBEXunassignedItem 3 2 4 2 2" xfId="17720" xr:uid="{00000000-0005-0000-0000-0000C68E0000}"/>
    <cellStyle name="SAPBEXunassignedItem 3 2 4 3" xfId="17719" xr:uid="{00000000-0005-0000-0000-0000C78E0000}"/>
    <cellStyle name="SAPBEXunassignedItem 3 2 5" xfId="8758" xr:uid="{00000000-0005-0000-0000-0000C88E0000}"/>
    <cellStyle name="SAPBEXunassignedItem 3 2 5 2" xfId="17721" xr:uid="{00000000-0005-0000-0000-0000C98E0000}"/>
    <cellStyle name="SAPBEXunassignedItem 3 2 6" xfId="17710" xr:uid="{00000000-0005-0000-0000-0000CA8E0000}"/>
    <cellStyle name="SAPBEXunassignedItem 3 3" xfId="8759" xr:uid="{00000000-0005-0000-0000-0000CB8E0000}"/>
    <cellStyle name="SAPBEXunassignedItem 3 3 2" xfId="8760" xr:uid="{00000000-0005-0000-0000-0000CC8E0000}"/>
    <cellStyle name="SAPBEXunassignedItem 3 3 2 2" xfId="17723" xr:uid="{00000000-0005-0000-0000-0000CD8E0000}"/>
    <cellStyle name="SAPBEXunassignedItem 3 3 3" xfId="17722" xr:uid="{00000000-0005-0000-0000-0000CE8E0000}"/>
    <cellStyle name="SAPBEXunassignedItem 3 4" xfId="8761" xr:uid="{00000000-0005-0000-0000-0000CF8E0000}"/>
    <cellStyle name="SAPBEXunassignedItem 3 4 2" xfId="8762" xr:uid="{00000000-0005-0000-0000-0000D08E0000}"/>
    <cellStyle name="SAPBEXunassignedItem 3 4 2 2" xfId="17725" xr:uid="{00000000-0005-0000-0000-0000D18E0000}"/>
    <cellStyle name="SAPBEXunassignedItem 3 4 3" xfId="17724" xr:uid="{00000000-0005-0000-0000-0000D28E0000}"/>
    <cellStyle name="SAPBEXunassignedItem 3 5" xfId="8763" xr:uid="{00000000-0005-0000-0000-0000D38E0000}"/>
    <cellStyle name="SAPBEXunassignedItem 3 5 2" xfId="17726" xr:uid="{00000000-0005-0000-0000-0000D48E0000}"/>
    <cellStyle name="SAPBEXunassignedItem 3 6" xfId="17709" xr:uid="{00000000-0005-0000-0000-0000D58E0000}"/>
    <cellStyle name="SAPBEXunassignedItem 4" xfId="8764" xr:uid="{00000000-0005-0000-0000-0000D68E0000}"/>
    <cellStyle name="SAPBEXunassignedItem 4 2" xfId="8765" xr:uid="{00000000-0005-0000-0000-0000D78E0000}"/>
    <cellStyle name="SAPBEXunassignedItem 4 2 2" xfId="8766" xr:uid="{00000000-0005-0000-0000-0000D88E0000}"/>
    <cellStyle name="SAPBEXunassignedItem 4 2 2 2" xfId="8767" xr:uid="{00000000-0005-0000-0000-0000D98E0000}"/>
    <cellStyle name="SAPBEXunassignedItem 4 2 2 2 2" xfId="8768" xr:uid="{00000000-0005-0000-0000-0000DA8E0000}"/>
    <cellStyle name="SAPBEXunassignedItem 4 2 2 2 2 2" xfId="17731" xr:uid="{00000000-0005-0000-0000-0000DB8E0000}"/>
    <cellStyle name="SAPBEXunassignedItem 4 2 2 2 3" xfId="17730" xr:uid="{00000000-0005-0000-0000-0000DC8E0000}"/>
    <cellStyle name="SAPBEXunassignedItem 4 2 2 3" xfId="8769" xr:uid="{00000000-0005-0000-0000-0000DD8E0000}"/>
    <cellStyle name="SAPBEXunassignedItem 4 2 2 3 2" xfId="8770" xr:uid="{00000000-0005-0000-0000-0000DE8E0000}"/>
    <cellStyle name="SAPBEXunassignedItem 4 2 2 3 2 2" xfId="17733" xr:uid="{00000000-0005-0000-0000-0000DF8E0000}"/>
    <cellStyle name="SAPBEXunassignedItem 4 2 2 3 3" xfId="17732" xr:uid="{00000000-0005-0000-0000-0000E08E0000}"/>
    <cellStyle name="SAPBEXunassignedItem 4 2 2 4" xfId="8771" xr:uid="{00000000-0005-0000-0000-0000E18E0000}"/>
    <cellStyle name="SAPBEXunassignedItem 4 2 2 4 2" xfId="17734" xr:uid="{00000000-0005-0000-0000-0000E28E0000}"/>
    <cellStyle name="SAPBEXunassignedItem 4 2 2 5" xfId="17729" xr:uid="{00000000-0005-0000-0000-0000E38E0000}"/>
    <cellStyle name="SAPBEXunassignedItem 4 2 3" xfId="8772" xr:uid="{00000000-0005-0000-0000-0000E48E0000}"/>
    <cellStyle name="SAPBEXunassignedItem 4 2 3 2" xfId="8773" xr:uid="{00000000-0005-0000-0000-0000E58E0000}"/>
    <cellStyle name="SAPBEXunassignedItem 4 2 3 2 2" xfId="17736" xr:uid="{00000000-0005-0000-0000-0000E68E0000}"/>
    <cellStyle name="SAPBEXunassignedItem 4 2 3 3" xfId="17735" xr:uid="{00000000-0005-0000-0000-0000E78E0000}"/>
    <cellStyle name="SAPBEXunassignedItem 4 2 4" xfId="8774" xr:uid="{00000000-0005-0000-0000-0000E88E0000}"/>
    <cellStyle name="SAPBEXunassignedItem 4 2 4 2" xfId="8775" xr:uid="{00000000-0005-0000-0000-0000E98E0000}"/>
    <cellStyle name="SAPBEXunassignedItem 4 2 4 2 2" xfId="17738" xr:uid="{00000000-0005-0000-0000-0000EA8E0000}"/>
    <cellStyle name="SAPBEXunassignedItem 4 2 4 3" xfId="17737" xr:uid="{00000000-0005-0000-0000-0000EB8E0000}"/>
    <cellStyle name="SAPBEXunassignedItem 4 2 5" xfId="8776" xr:uid="{00000000-0005-0000-0000-0000EC8E0000}"/>
    <cellStyle name="SAPBEXunassignedItem 4 2 5 2" xfId="17739" xr:uid="{00000000-0005-0000-0000-0000ED8E0000}"/>
    <cellStyle name="SAPBEXunassignedItem 4 2 6" xfId="17728" xr:uid="{00000000-0005-0000-0000-0000EE8E0000}"/>
    <cellStyle name="SAPBEXunassignedItem 4 3" xfId="8777" xr:uid="{00000000-0005-0000-0000-0000EF8E0000}"/>
    <cellStyle name="SAPBEXunassignedItem 4 3 2" xfId="8778" xr:uid="{00000000-0005-0000-0000-0000F08E0000}"/>
    <cellStyle name="SAPBEXunassignedItem 4 3 2 2" xfId="17741" xr:uid="{00000000-0005-0000-0000-0000F18E0000}"/>
    <cellStyle name="SAPBEXunassignedItem 4 3 3" xfId="17740" xr:uid="{00000000-0005-0000-0000-0000F28E0000}"/>
    <cellStyle name="SAPBEXunassignedItem 4 4" xfId="8779" xr:uid="{00000000-0005-0000-0000-0000F38E0000}"/>
    <cellStyle name="SAPBEXunassignedItem 4 4 2" xfId="8780" xr:uid="{00000000-0005-0000-0000-0000F48E0000}"/>
    <cellStyle name="SAPBEXunassignedItem 4 4 2 2" xfId="17743" xr:uid="{00000000-0005-0000-0000-0000F58E0000}"/>
    <cellStyle name="SAPBEXunassignedItem 4 4 3" xfId="17742" xr:uid="{00000000-0005-0000-0000-0000F68E0000}"/>
    <cellStyle name="SAPBEXunassignedItem 4 5" xfId="8781" xr:uid="{00000000-0005-0000-0000-0000F78E0000}"/>
    <cellStyle name="SAPBEXunassignedItem 4 5 2" xfId="17744" xr:uid="{00000000-0005-0000-0000-0000F88E0000}"/>
    <cellStyle name="SAPBEXunassignedItem 4 6" xfId="17727" xr:uid="{00000000-0005-0000-0000-0000F98E0000}"/>
    <cellStyle name="SAPBEXunassignedItem 5" xfId="8782" xr:uid="{00000000-0005-0000-0000-0000FA8E0000}"/>
    <cellStyle name="SAPBEXunassignedItem 5 2" xfId="8783" xr:uid="{00000000-0005-0000-0000-0000FB8E0000}"/>
    <cellStyle name="SAPBEXunassignedItem 5 2 2" xfId="8784" xr:uid="{00000000-0005-0000-0000-0000FC8E0000}"/>
    <cellStyle name="SAPBEXunassignedItem 5 2 2 2" xfId="8785" xr:uid="{00000000-0005-0000-0000-0000FD8E0000}"/>
    <cellStyle name="SAPBEXunassignedItem 5 2 2 2 2" xfId="8786" xr:uid="{00000000-0005-0000-0000-0000FE8E0000}"/>
    <cellStyle name="SAPBEXunassignedItem 5 2 2 2 2 2" xfId="17749" xr:uid="{00000000-0005-0000-0000-0000FF8E0000}"/>
    <cellStyle name="SAPBEXunassignedItem 5 2 2 2 3" xfId="17748" xr:uid="{00000000-0005-0000-0000-0000008F0000}"/>
    <cellStyle name="SAPBEXunassignedItem 5 2 2 3" xfId="8787" xr:uid="{00000000-0005-0000-0000-0000018F0000}"/>
    <cellStyle name="SAPBEXunassignedItem 5 2 2 3 2" xfId="8788" xr:uid="{00000000-0005-0000-0000-0000028F0000}"/>
    <cellStyle name="SAPBEXunassignedItem 5 2 2 3 2 2" xfId="17751" xr:uid="{00000000-0005-0000-0000-0000038F0000}"/>
    <cellStyle name="SAPBEXunassignedItem 5 2 2 3 3" xfId="17750" xr:uid="{00000000-0005-0000-0000-0000048F0000}"/>
    <cellStyle name="SAPBEXunassignedItem 5 2 2 4" xfId="8789" xr:uid="{00000000-0005-0000-0000-0000058F0000}"/>
    <cellStyle name="SAPBEXunassignedItem 5 2 2 4 2" xfId="17752" xr:uid="{00000000-0005-0000-0000-0000068F0000}"/>
    <cellStyle name="SAPBEXunassignedItem 5 2 2 5" xfId="17747" xr:uid="{00000000-0005-0000-0000-0000078F0000}"/>
    <cellStyle name="SAPBEXunassignedItem 5 2 3" xfId="8790" xr:uid="{00000000-0005-0000-0000-0000088F0000}"/>
    <cellStyle name="SAPBEXunassignedItem 5 2 3 2" xfId="8791" xr:uid="{00000000-0005-0000-0000-0000098F0000}"/>
    <cellStyle name="SAPBEXunassignedItem 5 2 3 2 2" xfId="17754" xr:uid="{00000000-0005-0000-0000-00000A8F0000}"/>
    <cellStyle name="SAPBEXunassignedItem 5 2 3 3" xfId="17753" xr:uid="{00000000-0005-0000-0000-00000B8F0000}"/>
    <cellStyle name="SAPBEXunassignedItem 5 2 4" xfId="8792" xr:uid="{00000000-0005-0000-0000-00000C8F0000}"/>
    <cellStyle name="SAPBEXunassignedItem 5 2 4 2" xfId="8793" xr:uid="{00000000-0005-0000-0000-00000D8F0000}"/>
    <cellStyle name="SAPBEXunassignedItem 5 2 4 2 2" xfId="17756" xr:uid="{00000000-0005-0000-0000-00000E8F0000}"/>
    <cellStyle name="SAPBEXunassignedItem 5 2 4 3" xfId="17755" xr:uid="{00000000-0005-0000-0000-00000F8F0000}"/>
    <cellStyle name="SAPBEXunassignedItem 5 2 5" xfId="8794" xr:uid="{00000000-0005-0000-0000-0000108F0000}"/>
    <cellStyle name="SAPBEXunassignedItem 5 2 5 2" xfId="17757" xr:uid="{00000000-0005-0000-0000-0000118F0000}"/>
    <cellStyle name="SAPBEXunassignedItem 5 2 6" xfId="17746" xr:uid="{00000000-0005-0000-0000-0000128F0000}"/>
    <cellStyle name="SAPBEXunassignedItem 5 3" xfId="8795" xr:uid="{00000000-0005-0000-0000-0000138F0000}"/>
    <cellStyle name="SAPBEXunassignedItem 5 3 2" xfId="8796" xr:uid="{00000000-0005-0000-0000-0000148F0000}"/>
    <cellStyle name="SAPBEXunassignedItem 5 3 2 2" xfId="17759" xr:uid="{00000000-0005-0000-0000-0000158F0000}"/>
    <cellStyle name="SAPBEXunassignedItem 5 3 3" xfId="17758" xr:uid="{00000000-0005-0000-0000-0000168F0000}"/>
    <cellStyle name="SAPBEXunassignedItem 5 4" xfId="8797" xr:uid="{00000000-0005-0000-0000-0000178F0000}"/>
    <cellStyle name="SAPBEXunassignedItem 5 4 2" xfId="8798" xr:uid="{00000000-0005-0000-0000-0000188F0000}"/>
    <cellStyle name="SAPBEXunassignedItem 5 4 2 2" xfId="17761" xr:uid="{00000000-0005-0000-0000-0000198F0000}"/>
    <cellStyle name="SAPBEXunassignedItem 5 4 3" xfId="17760" xr:uid="{00000000-0005-0000-0000-00001A8F0000}"/>
    <cellStyle name="SAPBEXunassignedItem 5 5" xfId="8799" xr:uid="{00000000-0005-0000-0000-00001B8F0000}"/>
    <cellStyle name="SAPBEXunassignedItem 5 5 2" xfId="17762" xr:uid="{00000000-0005-0000-0000-00001C8F0000}"/>
    <cellStyle name="SAPBEXunassignedItem 5 6" xfId="17745" xr:uid="{00000000-0005-0000-0000-00001D8F0000}"/>
    <cellStyle name="SAPBEXunassignedItem 6" xfId="8800" xr:uid="{00000000-0005-0000-0000-00001E8F0000}"/>
    <cellStyle name="SAPBEXunassignedItem 6 2" xfId="8801" xr:uid="{00000000-0005-0000-0000-00001F8F0000}"/>
    <cellStyle name="SAPBEXunassignedItem 6 2 2" xfId="8802" xr:uid="{00000000-0005-0000-0000-0000208F0000}"/>
    <cellStyle name="SAPBEXunassignedItem 6 2 2 2" xfId="8803" xr:uid="{00000000-0005-0000-0000-0000218F0000}"/>
    <cellStyle name="SAPBEXunassignedItem 6 2 2 2 2" xfId="8804" xr:uid="{00000000-0005-0000-0000-0000228F0000}"/>
    <cellStyle name="SAPBEXunassignedItem 6 2 2 2 2 2" xfId="17767" xr:uid="{00000000-0005-0000-0000-0000238F0000}"/>
    <cellStyle name="SAPBEXunassignedItem 6 2 2 2 3" xfId="17766" xr:uid="{00000000-0005-0000-0000-0000248F0000}"/>
    <cellStyle name="SAPBEXunassignedItem 6 2 2 3" xfId="8805" xr:uid="{00000000-0005-0000-0000-0000258F0000}"/>
    <cellStyle name="SAPBEXunassignedItem 6 2 2 3 2" xfId="8806" xr:uid="{00000000-0005-0000-0000-0000268F0000}"/>
    <cellStyle name="SAPBEXunassignedItem 6 2 2 3 2 2" xfId="17769" xr:uid="{00000000-0005-0000-0000-0000278F0000}"/>
    <cellStyle name="SAPBEXunassignedItem 6 2 2 3 3" xfId="17768" xr:uid="{00000000-0005-0000-0000-0000288F0000}"/>
    <cellStyle name="SAPBEXunassignedItem 6 2 2 4" xfId="8807" xr:uid="{00000000-0005-0000-0000-0000298F0000}"/>
    <cellStyle name="SAPBEXunassignedItem 6 2 2 4 2" xfId="17770" xr:uid="{00000000-0005-0000-0000-00002A8F0000}"/>
    <cellStyle name="SAPBEXunassignedItem 6 2 2 5" xfId="17765" xr:uid="{00000000-0005-0000-0000-00002B8F0000}"/>
    <cellStyle name="SAPBEXunassignedItem 6 2 3" xfId="8808" xr:uid="{00000000-0005-0000-0000-00002C8F0000}"/>
    <cellStyle name="SAPBEXunassignedItem 6 2 3 2" xfId="8809" xr:uid="{00000000-0005-0000-0000-00002D8F0000}"/>
    <cellStyle name="SAPBEXunassignedItem 6 2 3 2 2" xfId="17772" xr:uid="{00000000-0005-0000-0000-00002E8F0000}"/>
    <cellStyle name="SAPBEXunassignedItem 6 2 3 3" xfId="17771" xr:uid="{00000000-0005-0000-0000-00002F8F0000}"/>
    <cellStyle name="SAPBEXunassignedItem 6 2 4" xfId="8810" xr:uid="{00000000-0005-0000-0000-0000308F0000}"/>
    <cellStyle name="SAPBEXunassignedItem 6 2 4 2" xfId="8811" xr:uid="{00000000-0005-0000-0000-0000318F0000}"/>
    <cellStyle name="SAPBEXunassignedItem 6 2 4 2 2" xfId="17774" xr:uid="{00000000-0005-0000-0000-0000328F0000}"/>
    <cellStyle name="SAPBEXunassignedItem 6 2 4 3" xfId="17773" xr:uid="{00000000-0005-0000-0000-0000338F0000}"/>
    <cellStyle name="SAPBEXunassignedItem 6 2 5" xfId="8812" xr:uid="{00000000-0005-0000-0000-0000348F0000}"/>
    <cellStyle name="SAPBEXunassignedItem 6 2 5 2" xfId="17775" xr:uid="{00000000-0005-0000-0000-0000358F0000}"/>
    <cellStyle name="SAPBEXunassignedItem 6 2 6" xfId="17764" xr:uid="{00000000-0005-0000-0000-0000368F0000}"/>
    <cellStyle name="SAPBEXunassignedItem 6 3" xfId="8813" xr:uid="{00000000-0005-0000-0000-0000378F0000}"/>
    <cellStyle name="SAPBEXunassignedItem 6 3 2" xfId="8814" xr:uid="{00000000-0005-0000-0000-0000388F0000}"/>
    <cellStyle name="SAPBEXunassignedItem 6 3 2 2" xfId="17777" xr:uid="{00000000-0005-0000-0000-0000398F0000}"/>
    <cellStyle name="SAPBEXunassignedItem 6 3 3" xfId="17776" xr:uid="{00000000-0005-0000-0000-00003A8F0000}"/>
    <cellStyle name="SAPBEXunassignedItem 6 4" xfId="8815" xr:uid="{00000000-0005-0000-0000-00003B8F0000}"/>
    <cellStyle name="SAPBEXunassignedItem 6 4 2" xfId="8816" xr:uid="{00000000-0005-0000-0000-00003C8F0000}"/>
    <cellStyle name="SAPBEXunassignedItem 6 4 2 2" xfId="17779" xr:uid="{00000000-0005-0000-0000-00003D8F0000}"/>
    <cellStyle name="SAPBEXunassignedItem 6 4 3" xfId="17778" xr:uid="{00000000-0005-0000-0000-00003E8F0000}"/>
    <cellStyle name="SAPBEXunassignedItem 6 5" xfId="8817" xr:uid="{00000000-0005-0000-0000-00003F8F0000}"/>
    <cellStyle name="SAPBEXunassignedItem 6 5 2" xfId="17780" xr:uid="{00000000-0005-0000-0000-0000408F0000}"/>
    <cellStyle name="SAPBEXunassignedItem 6 6" xfId="17763" xr:uid="{00000000-0005-0000-0000-0000418F0000}"/>
    <cellStyle name="SAPBEXunassignedItem 7" xfId="8818" xr:uid="{00000000-0005-0000-0000-0000428F0000}"/>
    <cellStyle name="SAPBEXunassignedItem 7 2" xfId="8819" xr:uid="{00000000-0005-0000-0000-0000438F0000}"/>
    <cellStyle name="SAPBEXunassignedItem 7 2 2" xfId="8820" xr:uid="{00000000-0005-0000-0000-0000448F0000}"/>
    <cellStyle name="SAPBEXunassignedItem 7 2 2 2" xfId="8821" xr:uid="{00000000-0005-0000-0000-0000458F0000}"/>
    <cellStyle name="SAPBEXunassignedItem 7 2 2 2 2" xfId="8822" xr:uid="{00000000-0005-0000-0000-0000468F0000}"/>
    <cellStyle name="SAPBEXunassignedItem 7 2 2 2 2 2" xfId="17785" xr:uid="{00000000-0005-0000-0000-0000478F0000}"/>
    <cellStyle name="SAPBEXunassignedItem 7 2 2 2 3" xfId="17784" xr:uid="{00000000-0005-0000-0000-0000488F0000}"/>
    <cellStyle name="SAPBEXunassignedItem 7 2 2 3" xfId="8823" xr:uid="{00000000-0005-0000-0000-0000498F0000}"/>
    <cellStyle name="SAPBEXunassignedItem 7 2 2 3 2" xfId="8824" xr:uid="{00000000-0005-0000-0000-00004A8F0000}"/>
    <cellStyle name="SAPBEXunassignedItem 7 2 2 3 2 2" xfId="17787" xr:uid="{00000000-0005-0000-0000-00004B8F0000}"/>
    <cellStyle name="SAPBEXunassignedItem 7 2 2 3 3" xfId="17786" xr:uid="{00000000-0005-0000-0000-00004C8F0000}"/>
    <cellStyle name="SAPBEXunassignedItem 7 2 2 4" xfId="8825" xr:uid="{00000000-0005-0000-0000-00004D8F0000}"/>
    <cellStyle name="SAPBEXunassignedItem 7 2 2 4 2" xfId="17788" xr:uid="{00000000-0005-0000-0000-00004E8F0000}"/>
    <cellStyle name="SAPBEXunassignedItem 7 2 2 5" xfId="17783" xr:uid="{00000000-0005-0000-0000-00004F8F0000}"/>
    <cellStyle name="SAPBEXunassignedItem 7 2 3" xfId="8826" xr:uid="{00000000-0005-0000-0000-0000508F0000}"/>
    <cellStyle name="SAPBEXunassignedItem 7 2 3 2" xfId="8827" xr:uid="{00000000-0005-0000-0000-0000518F0000}"/>
    <cellStyle name="SAPBEXunassignedItem 7 2 3 2 2" xfId="17790" xr:uid="{00000000-0005-0000-0000-0000528F0000}"/>
    <cellStyle name="SAPBEXunassignedItem 7 2 3 3" xfId="17789" xr:uid="{00000000-0005-0000-0000-0000538F0000}"/>
    <cellStyle name="SAPBEXunassignedItem 7 2 4" xfId="8828" xr:uid="{00000000-0005-0000-0000-0000548F0000}"/>
    <cellStyle name="SAPBEXunassignedItem 7 2 4 2" xfId="8829" xr:uid="{00000000-0005-0000-0000-0000558F0000}"/>
    <cellStyle name="SAPBEXunassignedItem 7 2 4 2 2" xfId="17792" xr:uid="{00000000-0005-0000-0000-0000568F0000}"/>
    <cellStyle name="SAPBEXunassignedItem 7 2 4 3" xfId="17791" xr:uid="{00000000-0005-0000-0000-0000578F0000}"/>
    <cellStyle name="SAPBEXunassignedItem 7 2 5" xfId="8830" xr:uid="{00000000-0005-0000-0000-0000588F0000}"/>
    <cellStyle name="SAPBEXunassignedItem 7 2 5 2" xfId="17793" xr:uid="{00000000-0005-0000-0000-0000598F0000}"/>
    <cellStyle name="SAPBEXunassignedItem 7 2 6" xfId="17782" xr:uid="{00000000-0005-0000-0000-00005A8F0000}"/>
    <cellStyle name="SAPBEXunassignedItem 7 3" xfId="8831" xr:uid="{00000000-0005-0000-0000-00005B8F0000}"/>
    <cellStyle name="SAPBEXunassignedItem 7 3 2" xfId="8832" xr:uid="{00000000-0005-0000-0000-00005C8F0000}"/>
    <cellStyle name="SAPBEXunassignedItem 7 3 2 2" xfId="17795" xr:uid="{00000000-0005-0000-0000-00005D8F0000}"/>
    <cellStyle name="SAPBEXunassignedItem 7 3 3" xfId="17794" xr:uid="{00000000-0005-0000-0000-00005E8F0000}"/>
    <cellStyle name="SAPBEXunassignedItem 7 4" xfId="8833" xr:uid="{00000000-0005-0000-0000-00005F8F0000}"/>
    <cellStyle name="SAPBEXunassignedItem 7 4 2" xfId="8834" xr:uid="{00000000-0005-0000-0000-0000608F0000}"/>
    <cellStyle name="SAPBEXunassignedItem 7 4 2 2" xfId="17797" xr:uid="{00000000-0005-0000-0000-0000618F0000}"/>
    <cellStyle name="SAPBEXunassignedItem 7 4 3" xfId="17796" xr:uid="{00000000-0005-0000-0000-0000628F0000}"/>
    <cellStyle name="SAPBEXunassignedItem 7 5" xfId="8835" xr:uid="{00000000-0005-0000-0000-0000638F0000}"/>
    <cellStyle name="SAPBEXunassignedItem 7 5 2" xfId="17798" xr:uid="{00000000-0005-0000-0000-0000648F0000}"/>
    <cellStyle name="SAPBEXunassignedItem 7 6" xfId="17781" xr:uid="{00000000-0005-0000-0000-0000658F0000}"/>
    <cellStyle name="SAPBEXunassignedItem 8" xfId="8836" xr:uid="{00000000-0005-0000-0000-0000668F0000}"/>
    <cellStyle name="SAPBEXunassignedItem 8 2" xfId="8837" xr:uid="{00000000-0005-0000-0000-0000678F0000}"/>
    <cellStyle name="SAPBEXunassignedItem 8 2 2" xfId="8838" xr:uid="{00000000-0005-0000-0000-0000688F0000}"/>
    <cellStyle name="SAPBEXunassignedItem 8 2 2 2" xfId="8839" xr:uid="{00000000-0005-0000-0000-0000698F0000}"/>
    <cellStyle name="SAPBEXunassignedItem 8 2 2 2 2" xfId="8840" xr:uid="{00000000-0005-0000-0000-00006A8F0000}"/>
    <cellStyle name="SAPBEXunassignedItem 8 2 2 2 2 2" xfId="17803" xr:uid="{00000000-0005-0000-0000-00006B8F0000}"/>
    <cellStyle name="SAPBEXunassignedItem 8 2 2 2 3" xfId="17802" xr:uid="{00000000-0005-0000-0000-00006C8F0000}"/>
    <cellStyle name="SAPBEXunassignedItem 8 2 2 3" xfId="8841" xr:uid="{00000000-0005-0000-0000-00006D8F0000}"/>
    <cellStyle name="SAPBEXunassignedItem 8 2 2 3 2" xfId="8842" xr:uid="{00000000-0005-0000-0000-00006E8F0000}"/>
    <cellStyle name="SAPBEXunassignedItem 8 2 2 3 2 2" xfId="17805" xr:uid="{00000000-0005-0000-0000-00006F8F0000}"/>
    <cellStyle name="SAPBEXunassignedItem 8 2 2 3 3" xfId="17804" xr:uid="{00000000-0005-0000-0000-0000708F0000}"/>
    <cellStyle name="SAPBEXunassignedItem 8 2 2 4" xfId="8843" xr:uid="{00000000-0005-0000-0000-0000718F0000}"/>
    <cellStyle name="SAPBEXunassignedItem 8 2 2 4 2" xfId="17806" xr:uid="{00000000-0005-0000-0000-0000728F0000}"/>
    <cellStyle name="SAPBEXunassignedItem 8 2 2 5" xfId="17801" xr:uid="{00000000-0005-0000-0000-0000738F0000}"/>
    <cellStyle name="SAPBEXunassignedItem 8 2 3" xfId="8844" xr:uid="{00000000-0005-0000-0000-0000748F0000}"/>
    <cellStyle name="SAPBEXunassignedItem 8 2 3 2" xfId="8845" xr:uid="{00000000-0005-0000-0000-0000758F0000}"/>
    <cellStyle name="SAPBEXunassignedItem 8 2 3 2 2" xfId="17808" xr:uid="{00000000-0005-0000-0000-0000768F0000}"/>
    <cellStyle name="SAPBEXunassignedItem 8 2 3 3" xfId="17807" xr:uid="{00000000-0005-0000-0000-0000778F0000}"/>
    <cellStyle name="SAPBEXunassignedItem 8 2 4" xfId="8846" xr:uid="{00000000-0005-0000-0000-0000788F0000}"/>
    <cellStyle name="SAPBEXunassignedItem 8 2 4 2" xfId="8847" xr:uid="{00000000-0005-0000-0000-0000798F0000}"/>
    <cellStyle name="SAPBEXunassignedItem 8 2 4 2 2" xfId="17810" xr:uid="{00000000-0005-0000-0000-00007A8F0000}"/>
    <cellStyle name="SAPBEXunassignedItem 8 2 4 3" xfId="17809" xr:uid="{00000000-0005-0000-0000-00007B8F0000}"/>
    <cellStyle name="SAPBEXunassignedItem 8 2 5" xfId="8848" xr:uid="{00000000-0005-0000-0000-00007C8F0000}"/>
    <cellStyle name="SAPBEXunassignedItem 8 2 5 2" xfId="17811" xr:uid="{00000000-0005-0000-0000-00007D8F0000}"/>
    <cellStyle name="SAPBEXunassignedItem 8 2 6" xfId="17800" xr:uid="{00000000-0005-0000-0000-00007E8F0000}"/>
    <cellStyle name="SAPBEXunassignedItem 8 3" xfId="8849" xr:uid="{00000000-0005-0000-0000-00007F8F0000}"/>
    <cellStyle name="SAPBEXunassignedItem 8 3 2" xfId="8850" xr:uid="{00000000-0005-0000-0000-0000808F0000}"/>
    <cellStyle name="SAPBEXunassignedItem 8 3 2 2" xfId="17813" xr:uid="{00000000-0005-0000-0000-0000818F0000}"/>
    <cellStyle name="SAPBEXunassignedItem 8 3 3" xfId="17812" xr:uid="{00000000-0005-0000-0000-0000828F0000}"/>
    <cellStyle name="SAPBEXunassignedItem 8 4" xfId="8851" xr:uid="{00000000-0005-0000-0000-0000838F0000}"/>
    <cellStyle name="SAPBEXunassignedItem 8 4 2" xfId="8852" xr:uid="{00000000-0005-0000-0000-0000848F0000}"/>
    <cellStyle name="SAPBEXunassignedItem 8 4 2 2" xfId="17815" xr:uid="{00000000-0005-0000-0000-0000858F0000}"/>
    <cellStyle name="SAPBEXunassignedItem 8 4 3" xfId="17814" xr:uid="{00000000-0005-0000-0000-0000868F0000}"/>
    <cellStyle name="SAPBEXunassignedItem 8 5" xfId="8853" xr:uid="{00000000-0005-0000-0000-0000878F0000}"/>
    <cellStyle name="SAPBEXunassignedItem 8 5 2" xfId="17816" xr:uid="{00000000-0005-0000-0000-0000888F0000}"/>
    <cellStyle name="SAPBEXunassignedItem 8 6" xfId="17799" xr:uid="{00000000-0005-0000-0000-0000898F0000}"/>
    <cellStyle name="SAPBEXunassignedItem 9" xfId="8854" xr:uid="{00000000-0005-0000-0000-00008A8F0000}"/>
    <cellStyle name="SAPBEXunassignedItem 9 2" xfId="8855" xr:uid="{00000000-0005-0000-0000-00008B8F0000}"/>
    <cellStyle name="SAPBEXunassignedItem 9 2 2" xfId="8856" xr:uid="{00000000-0005-0000-0000-00008C8F0000}"/>
    <cellStyle name="SAPBEXunassignedItem 9 2 2 2" xfId="8857" xr:uid="{00000000-0005-0000-0000-00008D8F0000}"/>
    <cellStyle name="SAPBEXunassignedItem 9 2 2 2 2" xfId="8858" xr:uid="{00000000-0005-0000-0000-00008E8F0000}"/>
    <cellStyle name="SAPBEXunassignedItem 9 2 2 2 2 2" xfId="17821" xr:uid="{00000000-0005-0000-0000-00008F8F0000}"/>
    <cellStyle name="SAPBEXunassignedItem 9 2 2 2 3" xfId="17820" xr:uid="{00000000-0005-0000-0000-0000908F0000}"/>
    <cellStyle name="SAPBEXunassignedItem 9 2 2 3" xfId="8859" xr:uid="{00000000-0005-0000-0000-0000918F0000}"/>
    <cellStyle name="SAPBEXunassignedItem 9 2 2 3 2" xfId="8860" xr:uid="{00000000-0005-0000-0000-0000928F0000}"/>
    <cellStyle name="SAPBEXunassignedItem 9 2 2 3 2 2" xfId="17823" xr:uid="{00000000-0005-0000-0000-0000938F0000}"/>
    <cellStyle name="SAPBEXunassignedItem 9 2 2 3 3" xfId="17822" xr:uid="{00000000-0005-0000-0000-0000948F0000}"/>
    <cellStyle name="SAPBEXunassignedItem 9 2 2 4" xfId="8861" xr:uid="{00000000-0005-0000-0000-0000958F0000}"/>
    <cellStyle name="SAPBEXunassignedItem 9 2 2 4 2" xfId="17824" xr:uid="{00000000-0005-0000-0000-0000968F0000}"/>
    <cellStyle name="SAPBEXunassignedItem 9 2 2 5" xfId="17819" xr:uid="{00000000-0005-0000-0000-0000978F0000}"/>
    <cellStyle name="SAPBEXunassignedItem 9 2 3" xfId="8862" xr:uid="{00000000-0005-0000-0000-0000988F0000}"/>
    <cellStyle name="SAPBEXunassignedItem 9 2 3 2" xfId="8863" xr:uid="{00000000-0005-0000-0000-0000998F0000}"/>
    <cellStyle name="SAPBEXunassignedItem 9 2 3 2 2" xfId="17826" xr:uid="{00000000-0005-0000-0000-00009A8F0000}"/>
    <cellStyle name="SAPBEXunassignedItem 9 2 3 3" xfId="17825" xr:uid="{00000000-0005-0000-0000-00009B8F0000}"/>
    <cellStyle name="SAPBEXunassignedItem 9 2 4" xfId="8864" xr:uid="{00000000-0005-0000-0000-00009C8F0000}"/>
    <cellStyle name="SAPBEXunassignedItem 9 2 4 2" xfId="8865" xr:uid="{00000000-0005-0000-0000-00009D8F0000}"/>
    <cellStyle name="SAPBEXunassignedItem 9 2 4 2 2" xfId="17828" xr:uid="{00000000-0005-0000-0000-00009E8F0000}"/>
    <cellStyle name="SAPBEXunassignedItem 9 2 4 3" xfId="17827" xr:uid="{00000000-0005-0000-0000-00009F8F0000}"/>
    <cellStyle name="SAPBEXunassignedItem 9 2 5" xfId="8866" xr:uid="{00000000-0005-0000-0000-0000A08F0000}"/>
    <cellStyle name="SAPBEXunassignedItem 9 2 5 2" xfId="17829" xr:uid="{00000000-0005-0000-0000-0000A18F0000}"/>
    <cellStyle name="SAPBEXunassignedItem 9 2 6" xfId="17818" xr:uid="{00000000-0005-0000-0000-0000A28F0000}"/>
    <cellStyle name="SAPBEXunassignedItem 9 3" xfId="8867" xr:uid="{00000000-0005-0000-0000-0000A38F0000}"/>
    <cellStyle name="SAPBEXunassignedItem 9 3 2" xfId="8868" xr:uid="{00000000-0005-0000-0000-0000A48F0000}"/>
    <cellStyle name="SAPBEXunassignedItem 9 3 2 2" xfId="17831" xr:uid="{00000000-0005-0000-0000-0000A58F0000}"/>
    <cellStyle name="SAPBEXunassignedItem 9 3 3" xfId="17830" xr:uid="{00000000-0005-0000-0000-0000A68F0000}"/>
    <cellStyle name="SAPBEXunassignedItem 9 4" xfId="8869" xr:uid="{00000000-0005-0000-0000-0000A78F0000}"/>
    <cellStyle name="SAPBEXunassignedItem 9 4 2" xfId="8870" xr:uid="{00000000-0005-0000-0000-0000A88F0000}"/>
    <cellStyle name="SAPBEXunassignedItem 9 4 2 2" xfId="17833" xr:uid="{00000000-0005-0000-0000-0000A98F0000}"/>
    <cellStyle name="SAPBEXunassignedItem 9 4 3" xfId="17832" xr:uid="{00000000-0005-0000-0000-0000AA8F0000}"/>
    <cellStyle name="SAPBEXunassignedItem 9 5" xfId="8871" xr:uid="{00000000-0005-0000-0000-0000AB8F0000}"/>
    <cellStyle name="SAPBEXunassignedItem 9 5 2" xfId="17834" xr:uid="{00000000-0005-0000-0000-0000AC8F0000}"/>
    <cellStyle name="SAPBEXunassignedItem 9 6" xfId="17817" xr:uid="{00000000-0005-0000-0000-0000AD8F0000}"/>
    <cellStyle name="SAPBEXunassignedItem_Analisis Mayo revison detalle VICKY" xfId="8872" xr:uid="{00000000-0005-0000-0000-0000AE8F0000}"/>
    <cellStyle name="SAPBEXundefined" xfId="8873" xr:uid="{00000000-0005-0000-0000-0000AF8F0000}"/>
    <cellStyle name="SAPBEXundefined 2" xfId="8874" xr:uid="{00000000-0005-0000-0000-0000B08F0000}"/>
    <cellStyle name="SAPBEXundefined 2 2" xfId="8875" xr:uid="{00000000-0005-0000-0000-0000B18F0000}"/>
    <cellStyle name="SAPBEXundefined 2 2 2" xfId="8876" xr:uid="{00000000-0005-0000-0000-0000B28F0000}"/>
    <cellStyle name="SAPBEXundefined 2 2 2 2" xfId="8877" xr:uid="{00000000-0005-0000-0000-0000B38F0000}"/>
    <cellStyle name="SAPBEXundefined 2 2 2 2 2" xfId="8878" xr:uid="{00000000-0005-0000-0000-0000B48F0000}"/>
    <cellStyle name="SAPBEXundefined 2 2 2 2 2 2" xfId="16327" xr:uid="{00000000-0005-0000-0000-0000B58F0000}"/>
    <cellStyle name="SAPBEXundefined 2 2 2 2 2 2 2" xfId="29498" xr:uid="{00000000-0005-0000-0000-0000B68F0000}"/>
    <cellStyle name="SAPBEXundefined 2 2 2 2 2 2 2 2" xfId="42249" xr:uid="{00000000-0005-0000-0000-0000B78F0000}"/>
    <cellStyle name="SAPBEXundefined 2 2 2 2 2 3" xfId="22215" xr:uid="{00000000-0005-0000-0000-0000B88F0000}"/>
    <cellStyle name="SAPBEXundefined 2 2 2 2 2 3 2" xfId="34966" xr:uid="{00000000-0005-0000-0000-0000B98F0000}"/>
    <cellStyle name="SAPBEXundefined 2 2 2 2 3" xfId="16326" xr:uid="{00000000-0005-0000-0000-0000BA8F0000}"/>
    <cellStyle name="SAPBEXundefined 2 2 2 2 3 2" xfId="29497" xr:uid="{00000000-0005-0000-0000-0000BB8F0000}"/>
    <cellStyle name="SAPBEXundefined 2 2 2 2 3 2 2" xfId="42248" xr:uid="{00000000-0005-0000-0000-0000BC8F0000}"/>
    <cellStyle name="SAPBEXundefined 2 2 2 2 4" xfId="22214" xr:uid="{00000000-0005-0000-0000-0000BD8F0000}"/>
    <cellStyle name="SAPBEXundefined 2 2 2 2 4 2" xfId="34965" xr:uid="{00000000-0005-0000-0000-0000BE8F0000}"/>
    <cellStyle name="SAPBEXundefined 2 2 2 3" xfId="8879" xr:uid="{00000000-0005-0000-0000-0000BF8F0000}"/>
    <cellStyle name="SAPBEXundefined 2 2 2 3 2" xfId="16328" xr:uid="{00000000-0005-0000-0000-0000C08F0000}"/>
    <cellStyle name="SAPBEXundefined 2 2 2 3 2 2" xfId="29499" xr:uid="{00000000-0005-0000-0000-0000C18F0000}"/>
    <cellStyle name="SAPBEXundefined 2 2 2 3 2 2 2" xfId="42250" xr:uid="{00000000-0005-0000-0000-0000C28F0000}"/>
    <cellStyle name="SAPBEXundefined 2 2 2 3 3" xfId="22216" xr:uid="{00000000-0005-0000-0000-0000C38F0000}"/>
    <cellStyle name="SAPBEXundefined 2 2 2 3 3 2" xfId="34967" xr:uid="{00000000-0005-0000-0000-0000C48F0000}"/>
    <cellStyle name="SAPBEXundefined 2 2 2 4" xfId="16325" xr:uid="{00000000-0005-0000-0000-0000C58F0000}"/>
    <cellStyle name="SAPBEXundefined 2 2 2 4 2" xfId="29496" xr:uid="{00000000-0005-0000-0000-0000C68F0000}"/>
    <cellStyle name="SAPBEXundefined 2 2 2 4 2 2" xfId="42247" xr:uid="{00000000-0005-0000-0000-0000C78F0000}"/>
    <cellStyle name="SAPBEXundefined 2 2 2 5" xfId="22213" xr:uid="{00000000-0005-0000-0000-0000C88F0000}"/>
    <cellStyle name="SAPBEXundefined 2 2 2 5 2" xfId="34964" xr:uid="{00000000-0005-0000-0000-0000C98F0000}"/>
    <cellStyle name="SAPBEXundefined 2 2 3" xfId="8880" xr:uid="{00000000-0005-0000-0000-0000CA8F0000}"/>
    <cellStyle name="SAPBEXundefined 2 2 3 2" xfId="16329" xr:uid="{00000000-0005-0000-0000-0000CB8F0000}"/>
    <cellStyle name="SAPBEXundefined 2 2 3 2 2" xfId="29500" xr:uid="{00000000-0005-0000-0000-0000CC8F0000}"/>
    <cellStyle name="SAPBEXundefined 2 2 3 2 2 2" xfId="42251" xr:uid="{00000000-0005-0000-0000-0000CD8F0000}"/>
    <cellStyle name="SAPBEXundefined 2 2 3 3" xfId="22217" xr:uid="{00000000-0005-0000-0000-0000CE8F0000}"/>
    <cellStyle name="SAPBEXundefined 2 2 3 3 2" xfId="34968" xr:uid="{00000000-0005-0000-0000-0000CF8F0000}"/>
    <cellStyle name="SAPBEXundefined 2 2 4" xfId="16324" xr:uid="{00000000-0005-0000-0000-0000D08F0000}"/>
    <cellStyle name="SAPBEXundefined 2 2 4 2" xfId="29495" xr:uid="{00000000-0005-0000-0000-0000D18F0000}"/>
    <cellStyle name="SAPBEXundefined 2 2 4 2 2" xfId="42246" xr:uid="{00000000-0005-0000-0000-0000D28F0000}"/>
    <cellStyle name="SAPBEXundefined 2 2 5" xfId="22212" xr:uid="{00000000-0005-0000-0000-0000D38F0000}"/>
    <cellStyle name="SAPBEXundefined 2 2 5 2" xfId="34963" xr:uid="{00000000-0005-0000-0000-0000D48F0000}"/>
    <cellStyle name="SAPBEXundefined 2 3" xfId="8881" xr:uid="{00000000-0005-0000-0000-0000D58F0000}"/>
    <cellStyle name="SAPBEXundefined 2 3 2" xfId="8882" xr:uid="{00000000-0005-0000-0000-0000D68F0000}"/>
    <cellStyle name="SAPBEXundefined 2 3 2 2" xfId="8883" xr:uid="{00000000-0005-0000-0000-0000D78F0000}"/>
    <cellStyle name="SAPBEXundefined 2 3 2 2 2" xfId="16332" xr:uid="{00000000-0005-0000-0000-0000D88F0000}"/>
    <cellStyle name="SAPBEXundefined 2 3 2 2 2 2" xfId="29503" xr:uid="{00000000-0005-0000-0000-0000D98F0000}"/>
    <cellStyle name="SAPBEXundefined 2 3 2 2 2 2 2" xfId="42254" xr:uid="{00000000-0005-0000-0000-0000DA8F0000}"/>
    <cellStyle name="SAPBEXundefined 2 3 2 2 3" xfId="22220" xr:uid="{00000000-0005-0000-0000-0000DB8F0000}"/>
    <cellStyle name="SAPBEXundefined 2 3 2 2 3 2" xfId="34971" xr:uid="{00000000-0005-0000-0000-0000DC8F0000}"/>
    <cellStyle name="SAPBEXundefined 2 3 2 3" xfId="16331" xr:uid="{00000000-0005-0000-0000-0000DD8F0000}"/>
    <cellStyle name="SAPBEXundefined 2 3 2 3 2" xfId="29502" xr:uid="{00000000-0005-0000-0000-0000DE8F0000}"/>
    <cellStyle name="SAPBEXundefined 2 3 2 3 2 2" xfId="42253" xr:uid="{00000000-0005-0000-0000-0000DF8F0000}"/>
    <cellStyle name="SAPBEXundefined 2 3 2 4" xfId="22219" xr:uid="{00000000-0005-0000-0000-0000E08F0000}"/>
    <cellStyle name="SAPBEXundefined 2 3 2 4 2" xfId="34970" xr:uid="{00000000-0005-0000-0000-0000E18F0000}"/>
    <cellStyle name="SAPBEXundefined 2 3 3" xfId="8884" xr:uid="{00000000-0005-0000-0000-0000E28F0000}"/>
    <cellStyle name="SAPBEXundefined 2 3 3 2" xfId="16333" xr:uid="{00000000-0005-0000-0000-0000E38F0000}"/>
    <cellStyle name="SAPBEXundefined 2 3 3 2 2" xfId="29504" xr:uid="{00000000-0005-0000-0000-0000E48F0000}"/>
    <cellStyle name="SAPBEXundefined 2 3 3 2 2 2" xfId="42255" xr:uid="{00000000-0005-0000-0000-0000E58F0000}"/>
    <cellStyle name="SAPBEXundefined 2 3 3 3" xfId="22221" xr:uid="{00000000-0005-0000-0000-0000E68F0000}"/>
    <cellStyle name="SAPBEXundefined 2 3 3 3 2" xfId="34972" xr:uid="{00000000-0005-0000-0000-0000E78F0000}"/>
    <cellStyle name="SAPBEXundefined 2 3 4" xfId="16330" xr:uid="{00000000-0005-0000-0000-0000E88F0000}"/>
    <cellStyle name="SAPBEXundefined 2 3 4 2" xfId="29501" xr:uid="{00000000-0005-0000-0000-0000E98F0000}"/>
    <cellStyle name="SAPBEXundefined 2 3 4 2 2" xfId="42252" xr:uid="{00000000-0005-0000-0000-0000EA8F0000}"/>
    <cellStyle name="SAPBEXundefined 2 3 5" xfId="22218" xr:uid="{00000000-0005-0000-0000-0000EB8F0000}"/>
    <cellStyle name="SAPBEXundefined 2 3 5 2" xfId="34969" xr:uid="{00000000-0005-0000-0000-0000EC8F0000}"/>
    <cellStyle name="SAPBEXundefined 2 4" xfId="8885" xr:uid="{00000000-0005-0000-0000-0000ED8F0000}"/>
    <cellStyle name="SAPBEXundefined 2 4 2" xfId="16334" xr:uid="{00000000-0005-0000-0000-0000EE8F0000}"/>
    <cellStyle name="SAPBEXundefined 2 4 2 2" xfId="29505" xr:uid="{00000000-0005-0000-0000-0000EF8F0000}"/>
    <cellStyle name="SAPBEXundefined 2 4 2 2 2" xfId="42256" xr:uid="{00000000-0005-0000-0000-0000F08F0000}"/>
    <cellStyle name="SAPBEXundefined 2 4 3" xfId="22222" xr:uid="{00000000-0005-0000-0000-0000F18F0000}"/>
    <cellStyle name="SAPBEXundefined 2 4 3 2" xfId="34973" xr:uid="{00000000-0005-0000-0000-0000F28F0000}"/>
    <cellStyle name="SAPBEXundefined 2 5" xfId="16323" xr:uid="{00000000-0005-0000-0000-0000F38F0000}"/>
    <cellStyle name="SAPBEXundefined 2 5 2" xfId="29494" xr:uid="{00000000-0005-0000-0000-0000F48F0000}"/>
    <cellStyle name="SAPBEXundefined 2 5 2 2" xfId="42245" xr:uid="{00000000-0005-0000-0000-0000F58F0000}"/>
    <cellStyle name="SAPBEXundefined 2 6" xfId="22211" xr:uid="{00000000-0005-0000-0000-0000F68F0000}"/>
    <cellStyle name="SAPBEXundefined 2 6 2" xfId="34962" xr:uid="{00000000-0005-0000-0000-0000F78F0000}"/>
    <cellStyle name="SAPBEXundefined 3" xfId="8886" xr:uid="{00000000-0005-0000-0000-0000F88F0000}"/>
    <cellStyle name="SAPBEXundefined 3 2" xfId="16335" xr:uid="{00000000-0005-0000-0000-0000F98F0000}"/>
    <cellStyle name="SAPBEXundefined 3 2 2" xfId="29506" xr:uid="{00000000-0005-0000-0000-0000FA8F0000}"/>
    <cellStyle name="SAPBEXundefined 3 2 2 2" xfId="42257" xr:uid="{00000000-0005-0000-0000-0000FB8F0000}"/>
    <cellStyle name="SAPBEXundefined 3 3" xfId="22223" xr:uid="{00000000-0005-0000-0000-0000FC8F0000}"/>
    <cellStyle name="SAPBEXundefined 3 3 2" xfId="34974" xr:uid="{00000000-0005-0000-0000-0000FD8F0000}"/>
    <cellStyle name="SAPBEXundefined 4" xfId="16322" xr:uid="{00000000-0005-0000-0000-0000FE8F0000}"/>
    <cellStyle name="SAPBEXundefined 4 2" xfId="29493" xr:uid="{00000000-0005-0000-0000-0000FF8F0000}"/>
    <cellStyle name="SAPBEXundefined 4 2 2" xfId="42244" xr:uid="{00000000-0005-0000-0000-000000900000}"/>
    <cellStyle name="SAPBEXundefined 5" xfId="22210" xr:uid="{00000000-0005-0000-0000-000001900000}"/>
    <cellStyle name="SAPBEXundefined 5 2" xfId="34961" xr:uid="{00000000-0005-0000-0000-000002900000}"/>
    <cellStyle name="SAPBEXundefined_01 - CO23" xfId="8887" xr:uid="{00000000-0005-0000-0000-000003900000}"/>
    <cellStyle name="Sheet Title" xfId="8888" xr:uid="{00000000-0005-0000-0000-000004900000}"/>
    <cellStyle name="Sheet Title 10" xfId="8889" xr:uid="{00000000-0005-0000-0000-000005900000}"/>
    <cellStyle name="Sheet Title 11" xfId="8890" xr:uid="{00000000-0005-0000-0000-000006900000}"/>
    <cellStyle name="Sheet Title 12" xfId="8891" xr:uid="{00000000-0005-0000-0000-000007900000}"/>
    <cellStyle name="Sheet Title 13" xfId="8892" xr:uid="{00000000-0005-0000-0000-000008900000}"/>
    <cellStyle name="Sheet Title 14" xfId="8893" xr:uid="{00000000-0005-0000-0000-000009900000}"/>
    <cellStyle name="Sheet Title 15" xfId="8894" xr:uid="{00000000-0005-0000-0000-00000A900000}"/>
    <cellStyle name="Sheet Title 16" xfId="8895" xr:uid="{00000000-0005-0000-0000-00000B900000}"/>
    <cellStyle name="Sheet Title 17" xfId="8896" xr:uid="{00000000-0005-0000-0000-00000C900000}"/>
    <cellStyle name="Sheet Title 2" xfId="8897" xr:uid="{00000000-0005-0000-0000-00000D900000}"/>
    <cellStyle name="Sheet Title 3" xfId="8898" xr:uid="{00000000-0005-0000-0000-00000E900000}"/>
    <cellStyle name="Sheet Title 3 2" xfId="8899" xr:uid="{00000000-0005-0000-0000-00000F900000}"/>
    <cellStyle name="Sheet Title 4" xfId="8900" xr:uid="{00000000-0005-0000-0000-000010900000}"/>
    <cellStyle name="Sheet Title 5" xfId="8901" xr:uid="{00000000-0005-0000-0000-000011900000}"/>
    <cellStyle name="Sheet Title 6" xfId="8902" xr:uid="{00000000-0005-0000-0000-000012900000}"/>
    <cellStyle name="Sheet Title 7" xfId="8903" xr:uid="{00000000-0005-0000-0000-000013900000}"/>
    <cellStyle name="Sheet Title 8" xfId="8904" xr:uid="{00000000-0005-0000-0000-000014900000}"/>
    <cellStyle name="Sheet Title 9" xfId="8905" xr:uid="{00000000-0005-0000-0000-000015900000}"/>
    <cellStyle name="Short $" xfId="8906" xr:uid="{00000000-0005-0000-0000-000016900000}"/>
    <cellStyle name="STANDARD" xfId="778" xr:uid="{00000000-0005-0000-0000-000017900000}"/>
    <cellStyle name="Style 1" xfId="779" xr:uid="{00000000-0005-0000-0000-000018900000}"/>
    <cellStyle name="Style 2" xfId="8907" xr:uid="{00000000-0005-0000-0000-000019900000}"/>
    <cellStyle name="Style 3" xfId="8908" xr:uid="{00000000-0005-0000-0000-00001A900000}"/>
    <cellStyle name="Style 4" xfId="8909" xr:uid="{00000000-0005-0000-0000-00001B900000}"/>
    <cellStyle name="Style 5" xfId="8910" xr:uid="{00000000-0005-0000-0000-00001C900000}"/>
    <cellStyle name="Style 6" xfId="8911" xr:uid="{00000000-0005-0000-0000-00001D900000}"/>
    <cellStyle name="Text Indent A" xfId="780" xr:uid="{00000000-0005-0000-0000-00001E900000}"/>
    <cellStyle name="Text Indent B" xfId="781" xr:uid="{00000000-0005-0000-0000-00001F900000}"/>
    <cellStyle name="Text Indent C" xfId="782" xr:uid="{00000000-0005-0000-0000-000020900000}"/>
    <cellStyle name="Texto de advertencia 2" xfId="8912" xr:uid="{00000000-0005-0000-0000-000021900000}"/>
    <cellStyle name="Texto de advertencia 2 2" xfId="8913" xr:uid="{00000000-0005-0000-0000-000022900000}"/>
    <cellStyle name="Texto de advertencia 2 3" xfId="8914" xr:uid="{00000000-0005-0000-0000-000023900000}"/>
    <cellStyle name="Texto de advertencia 3" xfId="8915" xr:uid="{00000000-0005-0000-0000-000024900000}"/>
    <cellStyle name="Texto de advertencia 3 2" xfId="8916" xr:uid="{00000000-0005-0000-0000-000025900000}"/>
    <cellStyle name="Texto de advertencia 3 3" xfId="8917" xr:uid="{00000000-0005-0000-0000-000026900000}"/>
    <cellStyle name="Texto de advertencia 4" xfId="8918" xr:uid="{00000000-0005-0000-0000-000027900000}"/>
    <cellStyle name="Texto de advertencia 4 2" xfId="8919" xr:uid="{00000000-0005-0000-0000-000028900000}"/>
    <cellStyle name="Texto de advertencia 4 3" xfId="8920" xr:uid="{00000000-0005-0000-0000-000029900000}"/>
    <cellStyle name="Texto de advertencia 4 4" xfId="8921" xr:uid="{00000000-0005-0000-0000-00002A900000}"/>
    <cellStyle name="Texto de advertencia 5" xfId="8922" xr:uid="{00000000-0005-0000-0000-00002B900000}"/>
    <cellStyle name="Texto de advertencia 5 2" xfId="8923" xr:uid="{00000000-0005-0000-0000-00002C900000}"/>
    <cellStyle name="Texto de advertencia 5 3" xfId="8924" xr:uid="{00000000-0005-0000-0000-00002D900000}"/>
    <cellStyle name="Texto de advertencia 5 4" xfId="8925" xr:uid="{00000000-0005-0000-0000-00002E900000}"/>
    <cellStyle name="Texto de advertencia 6" xfId="8926" xr:uid="{00000000-0005-0000-0000-00002F900000}"/>
    <cellStyle name="Texto de advertencia 6 2" xfId="8927" xr:uid="{00000000-0005-0000-0000-000030900000}"/>
    <cellStyle name="Texto de advertencia 7" xfId="8928" xr:uid="{00000000-0005-0000-0000-000031900000}"/>
    <cellStyle name="Texto de advertencia 7 2" xfId="8929" xr:uid="{00000000-0005-0000-0000-000032900000}"/>
    <cellStyle name="Texto de advertencia 8" xfId="8930" xr:uid="{00000000-0005-0000-0000-000033900000}"/>
    <cellStyle name="Texto explicativo 2" xfId="8931" xr:uid="{00000000-0005-0000-0000-000034900000}"/>
    <cellStyle name="Texto explicativo 2 2" xfId="8932" xr:uid="{00000000-0005-0000-0000-000035900000}"/>
    <cellStyle name="Texto explicativo 2 3" xfId="8933" xr:uid="{00000000-0005-0000-0000-000036900000}"/>
    <cellStyle name="Texto explicativo 2 4" xfId="8934" xr:uid="{00000000-0005-0000-0000-000037900000}"/>
    <cellStyle name="Texto explicativo 3" xfId="8935" xr:uid="{00000000-0005-0000-0000-000038900000}"/>
    <cellStyle name="Texto explicativo 3 2" xfId="8936" xr:uid="{00000000-0005-0000-0000-000039900000}"/>
    <cellStyle name="Texto explicativo 3 3" xfId="8937" xr:uid="{00000000-0005-0000-0000-00003A900000}"/>
    <cellStyle name="Texto explicativo 4" xfId="8938" xr:uid="{00000000-0005-0000-0000-00003B900000}"/>
    <cellStyle name="Texto explicativo 4 2" xfId="8939" xr:uid="{00000000-0005-0000-0000-00003C900000}"/>
    <cellStyle name="Texto explicativo 4 3" xfId="8940" xr:uid="{00000000-0005-0000-0000-00003D900000}"/>
    <cellStyle name="Texto explicativo 5" xfId="8941" xr:uid="{00000000-0005-0000-0000-00003E900000}"/>
    <cellStyle name="Texto explicativo 5 2" xfId="8942" xr:uid="{00000000-0005-0000-0000-00003F900000}"/>
    <cellStyle name="Texto explicativo 5 3" xfId="8943" xr:uid="{00000000-0005-0000-0000-000040900000}"/>
    <cellStyle name="Texto explicativo 6" xfId="8944" xr:uid="{00000000-0005-0000-0000-000041900000}"/>
    <cellStyle name="Texto explicativo 7" xfId="8945" xr:uid="{00000000-0005-0000-0000-000042900000}"/>
    <cellStyle name="Times New Roman" xfId="783" xr:uid="{00000000-0005-0000-0000-000043900000}"/>
    <cellStyle name="Title" xfId="28" builtinId="15" customBuiltin="1"/>
    <cellStyle name="Título 1 2" xfId="8946" xr:uid="{00000000-0005-0000-0000-000045900000}"/>
    <cellStyle name="Título 1 2 2" xfId="8947" xr:uid="{00000000-0005-0000-0000-000046900000}"/>
    <cellStyle name="Título 1 2 3" xfId="8948" xr:uid="{00000000-0005-0000-0000-000047900000}"/>
    <cellStyle name="Título 1 2 4" xfId="8949" xr:uid="{00000000-0005-0000-0000-000048900000}"/>
    <cellStyle name="Título 1 3" xfId="8950" xr:uid="{00000000-0005-0000-0000-000049900000}"/>
    <cellStyle name="Título 1 3 2" xfId="8951" xr:uid="{00000000-0005-0000-0000-00004A900000}"/>
    <cellStyle name="Título 1 3 3" xfId="8952" xr:uid="{00000000-0005-0000-0000-00004B900000}"/>
    <cellStyle name="Título 1 4" xfId="8953" xr:uid="{00000000-0005-0000-0000-00004C900000}"/>
    <cellStyle name="Título 1 4 2" xfId="8954" xr:uid="{00000000-0005-0000-0000-00004D900000}"/>
    <cellStyle name="Título 1 4 3" xfId="8955" xr:uid="{00000000-0005-0000-0000-00004E900000}"/>
    <cellStyle name="Título 1 4 4" xfId="8956" xr:uid="{00000000-0005-0000-0000-00004F900000}"/>
    <cellStyle name="Título 1 5" xfId="8957" xr:uid="{00000000-0005-0000-0000-000050900000}"/>
    <cellStyle name="Título 1 5 2" xfId="8958" xr:uid="{00000000-0005-0000-0000-000051900000}"/>
    <cellStyle name="Título 1 5 3" xfId="8959" xr:uid="{00000000-0005-0000-0000-000052900000}"/>
    <cellStyle name="Título 1 5 4" xfId="8960" xr:uid="{00000000-0005-0000-0000-000053900000}"/>
    <cellStyle name="Título 1 6" xfId="8961" xr:uid="{00000000-0005-0000-0000-000054900000}"/>
    <cellStyle name="Título 1 6 2" xfId="8962" xr:uid="{00000000-0005-0000-0000-000055900000}"/>
    <cellStyle name="Título 1 7" xfId="8963" xr:uid="{00000000-0005-0000-0000-000056900000}"/>
    <cellStyle name="Título 1 7 2" xfId="8964" xr:uid="{00000000-0005-0000-0000-000057900000}"/>
    <cellStyle name="Título 1 8" xfId="8965" xr:uid="{00000000-0005-0000-0000-000058900000}"/>
    <cellStyle name="Título 2 2" xfId="8966" xr:uid="{00000000-0005-0000-0000-000059900000}"/>
    <cellStyle name="Título 2 2 2" xfId="8967" xr:uid="{00000000-0005-0000-0000-00005A900000}"/>
    <cellStyle name="Título 2 2 3" xfId="8968" xr:uid="{00000000-0005-0000-0000-00005B900000}"/>
    <cellStyle name="Título 2 2 4" xfId="8969" xr:uid="{00000000-0005-0000-0000-00005C900000}"/>
    <cellStyle name="Título 2 3" xfId="8970" xr:uid="{00000000-0005-0000-0000-00005D900000}"/>
    <cellStyle name="Título 2 3 2" xfId="8971" xr:uid="{00000000-0005-0000-0000-00005E900000}"/>
    <cellStyle name="Título 2 3 3" xfId="8972" xr:uid="{00000000-0005-0000-0000-00005F900000}"/>
    <cellStyle name="Título 2 4" xfId="8973" xr:uid="{00000000-0005-0000-0000-000060900000}"/>
    <cellStyle name="Título 2 4 2" xfId="8974" xr:uid="{00000000-0005-0000-0000-000061900000}"/>
    <cellStyle name="Título 2 4 3" xfId="8975" xr:uid="{00000000-0005-0000-0000-000062900000}"/>
    <cellStyle name="Título 2 4 4" xfId="8976" xr:uid="{00000000-0005-0000-0000-000063900000}"/>
    <cellStyle name="Título 2 5" xfId="8977" xr:uid="{00000000-0005-0000-0000-000064900000}"/>
    <cellStyle name="Título 2 5 2" xfId="8978" xr:uid="{00000000-0005-0000-0000-000065900000}"/>
    <cellStyle name="Título 2 5 3" xfId="8979" xr:uid="{00000000-0005-0000-0000-000066900000}"/>
    <cellStyle name="Título 2 5 4" xfId="8980" xr:uid="{00000000-0005-0000-0000-000067900000}"/>
    <cellStyle name="Título 2 6" xfId="8981" xr:uid="{00000000-0005-0000-0000-000068900000}"/>
    <cellStyle name="Título 2 6 2" xfId="8982" xr:uid="{00000000-0005-0000-0000-000069900000}"/>
    <cellStyle name="Título 2 7" xfId="8983" xr:uid="{00000000-0005-0000-0000-00006A900000}"/>
    <cellStyle name="Título 2 7 2" xfId="8984" xr:uid="{00000000-0005-0000-0000-00006B900000}"/>
    <cellStyle name="Título 2 8" xfId="8985" xr:uid="{00000000-0005-0000-0000-00006C900000}"/>
    <cellStyle name="Título 3 2" xfId="8986" xr:uid="{00000000-0005-0000-0000-00006D900000}"/>
    <cellStyle name="Título 3 2 2" xfId="8987" xr:uid="{00000000-0005-0000-0000-00006E900000}"/>
    <cellStyle name="Título 3 2 3" xfId="8988" xr:uid="{00000000-0005-0000-0000-00006F900000}"/>
    <cellStyle name="Título 3 2 4" xfId="8989" xr:uid="{00000000-0005-0000-0000-000070900000}"/>
    <cellStyle name="Título 3 3" xfId="8990" xr:uid="{00000000-0005-0000-0000-000071900000}"/>
    <cellStyle name="Título 3 3 2" xfId="8991" xr:uid="{00000000-0005-0000-0000-000072900000}"/>
    <cellStyle name="Título 3 3 3" xfId="8992" xr:uid="{00000000-0005-0000-0000-000073900000}"/>
    <cellStyle name="Título 3 4" xfId="8993" xr:uid="{00000000-0005-0000-0000-000074900000}"/>
    <cellStyle name="Título 3 4 2" xfId="8994" xr:uid="{00000000-0005-0000-0000-000075900000}"/>
    <cellStyle name="Título 3 4 3" xfId="8995" xr:uid="{00000000-0005-0000-0000-000076900000}"/>
    <cellStyle name="Título 3 4 4" xfId="8996" xr:uid="{00000000-0005-0000-0000-000077900000}"/>
    <cellStyle name="Título 3 5" xfId="8997" xr:uid="{00000000-0005-0000-0000-000078900000}"/>
    <cellStyle name="Título 3 5 2" xfId="8998" xr:uid="{00000000-0005-0000-0000-000079900000}"/>
    <cellStyle name="Título 3 5 3" xfId="8999" xr:uid="{00000000-0005-0000-0000-00007A900000}"/>
    <cellStyle name="Título 3 5 4" xfId="9000" xr:uid="{00000000-0005-0000-0000-00007B900000}"/>
    <cellStyle name="Título 3 6" xfId="9001" xr:uid="{00000000-0005-0000-0000-00007C900000}"/>
    <cellStyle name="Título 3 6 2" xfId="9002" xr:uid="{00000000-0005-0000-0000-00007D900000}"/>
    <cellStyle name="Título 3 7" xfId="9003" xr:uid="{00000000-0005-0000-0000-00007E900000}"/>
    <cellStyle name="Título 3 7 2" xfId="9004" xr:uid="{00000000-0005-0000-0000-00007F900000}"/>
    <cellStyle name="Título 3 8" xfId="9005" xr:uid="{00000000-0005-0000-0000-000080900000}"/>
    <cellStyle name="Título 4" xfId="9006" xr:uid="{00000000-0005-0000-0000-000081900000}"/>
    <cellStyle name="Título 4 2" xfId="9007" xr:uid="{00000000-0005-0000-0000-000082900000}"/>
    <cellStyle name="Título 4 3" xfId="9008" xr:uid="{00000000-0005-0000-0000-000083900000}"/>
    <cellStyle name="Título 4 4" xfId="9009" xr:uid="{00000000-0005-0000-0000-000084900000}"/>
    <cellStyle name="Título 5" xfId="9010" xr:uid="{00000000-0005-0000-0000-000085900000}"/>
    <cellStyle name="Título 5 2" xfId="9011" xr:uid="{00000000-0005-0000-0000-000086900000}"/>
    <cellStyle name="Título 5 3" xfId="9012" xr:uid="{00000000-0005-0000-0000-000087900000}"/>
    <cellStyle name="Título 6" xfId="9013" xr:uid="{00000000-0005-0000-0000-000088900000}"/>
    <cellStyle name="Título 6 2" xfId="9014" xr:uid="{00000000-0005-0000-0000-000089900000}"/>
    <cellStyle name="Título 6 3" xfId="9015" xr:uid="{00000000-0005-0000-0000-00008A900000}"/>
    <cellStyle name="Título 7" xfId="9016" xr:uid="{00000000-0005-0000-0000-00008B900000}"/>
    <cellStyle name="Título 7 2" xfId="9017" xr:uid="{00000000-0005-0000-0000-00008C900000}"/>
    <cellStyle name="Título 7 3" xfId="9018" xr:uid="{00000000-0005-0000-0000-00008D900000}"/>
    <cellStyle name="Título 8" xfId="9019" xr:uid="{00000000-0005-0000-0000-00008E900000}"/>
    <cellStyle name="Título 9" xfId="9020" xr:uid="{00000000-0005-0000-0000-00008F900000}"/>
    <cellStyle name="Total" xfId="44" builtinId="25" customBuiltin="1"/>
    <cellStyle name="Total 10" xfId="1543" xr:uid="{00000000-0005-0000-0000-000091900000}"/>
    <cellStyle name="Total 10 2" xfId="9022" xr:uid="{00000000-0005-0000-0000-000092900000}"/>
    <cellStyle name="Total 10 2 2" xfId="9023" xr:uid="{00000000-0005-0000-0000-000093900000}"/>
    <cellStyle name="Total 10 2 2 2" xfId="9024" xr:uid="{00000000-0005-0000-0000-000094900000}"/>
    <cellStyle name="Total 10 2 2 2 2" xfId="16339" xr:uid="{00000000-0005-0000-0000-000095900000}"/>
    <cellStyle name="Total 10 2 2 2 2 2" xfId="29510" xr:uid="{00000000-0005-0000-0000-000096900000}"/>
    <cellStyle name="Total 10 2 2 2 2 2 2" xfId="42261" xr:uid="{00000000-0005-0000-0000-000097900000}"/>
    <cellStyle name="Total 10 2 2 2 3" xfId="22227" xr:uid="{00000000-0005-0000-0000-000098900000}"/>
    <cellStyle name="Total 10 2 2 2 3 2" xfId="34978" xr:uid="{00000000-0005-0000-0000-000099900000}"/>
    <cellStyle name="Total 10 2 2 3" xfId="16338" xr:uid="{00000000-0005-0000-0000-00009A900000}"/>
    <cellStyle name="Total 10 2 2 3 2" xfId="29509" xr:uid="{00000000-0005-0000-0000-00009B900000}"/>
    <cellStyle name="Total 10 2 2 3 2 2" xfId="42260" xr:uid="{00000000-0005-0000-0000-00009C900000}"/>
    <cellStyle name="Total 10 2 2 4" xfId="22226" xr:uid="{00000000-0005-0000-0000-00009D900000}"/>
    <cellStyle name="Total 10 2 2 4 2" xfId="34977" xr:uid="{00000000-0005-0000-0000-00009E900000}"/>
    <cellStyle name="Total 10 2 3" xfId="9025" xr:uid="{00000000-0005-0000-0000-00009F900000}"/>
    <cellStyle name="Total 10 2 3 2" xfId="16340" xr:uid="{00000000-0005-0000-0000-0000A0900000}"/>
    <cellStyle name="Total 10 2 3 2 2" xfId="29511" xr:uid="{00000000-0005-0000-0000-0000A1900000}"/>
    <cellStyle name="Total 10 2 3 2 2 2" xfId="42262" xr:uid="{00000000-0005-0000-0000-0000A2900000}"/>
    <cellStyle name="Total 10 2 3 3" xfId="22228" xr:uid="{00000000-0005-0000-0000-0000A3900000}"/>
    <cellStyle name="Total 10 2 3 3 2" xfId="34979" xr:uid="{00000000-0005-0000-0000-0000A4900000}"/>
    <cellStyle name="Total 10 2 4" xfId="16337" xr:uid="{00000000-0005-0000-0000-0000A5900000}"/>
    <cellStyle name="Total 10 2 4 2" xfId="29508" xr:uid="{00000000-0005-0000-0000-0000A6900000}"/>
    <cellStyle name="Total 10 2 4 2 2" xfId="42259" xr:uid="{00000000-0005-0000-0000-0000A7900000}"/>
    <cellStyle name="Total 10 2 5" xfId="22225" xr:uid="{00000000-0005-0000-0000-0000A8900000}"/>
    <cellStyle name="Total 10 2 5 2" xfId="34976" xr:uid="{00000000-0005-0000-0000-0000A9900000}"/>
    <cellStyle name="Total 10 3" xfId="9026" xr:uid="{00000000-0005-0000-0000-0000AA900000}"/>
    <cellStyle name="Total 10 3 2" xfId="9027" xr:uid="{00000000-0005-0000-0000-0000AB900000}"/>
    <cellStyle name="Total 10 3 2 2" xfId="16342" xr:uid="{00000000-0005-0000-0000-0000AC900000}"/>
    <cellStyle name="Total 10 3 2 2 2" xfId="29513" xr:uid="{00000000-0005-0000-0000-0000AD900000}"/>
    <cellStyle name="Total 10 3 2 2 2 2" xfId="42264" xr:uid="{00000000-0005-0000-0000-0000AE900000}"/>
    <cellStyle name="Total 10 3 2 3" xfId="22230" xr:uid="{00000000-0005-0000-0000-0000AF900000}"/>
    <cellStyle name="Total 10 3 2 3 2" xfId="34981" xr:uid="{00000000-0005-0000-0000-0000B0900000}"/>
    <cellStyle name="Total 10 3 3" xfId="16341" xr:uid="{00000000-0005-0000-0000-0000B1900000}"/>
    <cellStyle name="Total 10 3 3 2" xfId="29512" xr:uid="{00000000-0005-0000-0000-0000B2900000}"/>
    <cellStyle name="Total 10 3 3 2 2" xfId="42263" xr:uid="{00000000-0005-0000-0000-0000B3900000}"/>
    <cellStyle name="Total 10 3 4" xfId="22229" xr:uid="{00000000-0005-0000-0000-0000B4900000}"/>
    <cellStyle name="Total 10 3 4 2" xfId="34980" xr:uid="{00000000-0005-0000-0000-0000B5900000}"/>
    <cellStyle name="Total 10 4" xfId="9028" xr:uid="{00000000-0005-0000-0000-0000B6900000}"/>
    <cellStyle name="Total 10 4 2" xfId="16343" xr:uid="{00000000-0005-0000-0000-0000B7900000}"/>
    <cellStyle name="Total 10 4 2 2" xfId="29514" xr:uid="{00000000-0005-0000-0000-0000B8900000}"/>
    <cellStyle name="Total 10 4 2 2 2" xfId="42265" xr:uid="{00000000-0005-0000-0000-0000B9900000}"/>
    <cellStyle name="Total 10 4 3" xfId="22231" xr:uid="{00000000-0005-0000-0000-0000BA900000}"/>
    <cellStyle name="Total 10 4 3 2" xfId="34982" xr:uid="{00000000-0005-0000-0000-0000BB900000}"/>
    <cellStyle name="Total 10 5" xfId="16336" xr:uid="{00000000-0005-0000-0000-0000BC900000}"/>
    <cellStyle name="Total 10 5 2" xfId="29507" xr:uid="{00000000-0005-0000-0000-0000BD900000}"/>
    <cellStyle name="Total 10 5 2 2" xfId="42258" xr:uid="{00000000-0005-0000-0000-0000BE900000}"/>
    <cellStyle name="Total 10 6" xfId="22224" xr:uid="{00000000-0005-0000-0000-0000BF900000}"/>
    <cellStyle name="Total 10 6 2" xfId="34975" xr:uid="{00000000-0005-0000-0000-0000C0900000}"/>
    <cellStyle name="Total 10 7" xfId="9021" xr:uid="{00000000-0005-0000-0000-0000C1900000}"/>
    <cellStyle name="Total 11" xfId="1544" xr:uid="{00000000-0005-0000-0000-0000C2900000}"/>
    <cellStyle name="Total 11 2" xfId="9030" xr:uid="{00000000-0005-0000-0000-0000C3900000}"/>
    <cellStyle name="Total 11 2 2" xfId="9031" xr:uid="{00000000-0005-0000-0000-0000C4900000}"/>
    <cellStyle name="Total 11 2 2 2" xfId="9032" xr:uid="{00000000-0005-0000-0000-0000C5900000}"/>
    <cellStyle name="Total 11 2 2 2 2" xfId="16347" xr:uid="{00000000-0005-0000-0000-0000C6900000}"/>
    <cellStyle name="Total 11 2 2 2 2 2" xfId="29518" xr:uid="{00000000-0005-0000-0000-0000C7900000}"/>
    <cellStyle name="Total 11 2 2 2 2 2 2" xfId="42269" xr:uid="{00000000-0005-0000-0000-0000C8900000}"/>
    <cellStyle name="Total 11 2 2 2 3" xfId="22235" xr:uid="{00000000-0005-0000-0000-0000C9900000}"/>
    <cellStyle name="Total 11 2 2 2 3 2" xfId="34986" xr:uid="{00000000-0005-0000-0000-0000CA900000}"/>
    <cellStyle name="Total 11 2 2 3" xfId="16346" xr:uid="{00000000-0005-0000-0000-0000CB900000}"/>
    <cellStyle name="Total 11 2 2 3 2" xfId="29517" xr:uid="{00000000-0005-0000-0000-0000CC900000}"/>
    <cellStyle name="Total 11 2 2 3 2 2" xfId="42268" xr:uid="{00000000-0005-0000-0000-0000CD900000}"/>
    <cellStyle name="Total 11 2 2 4" xfId="22234" xr:uid="{00000000-0005-0000-0000-0000CE900000}"/>
    <cellStyle name="Total 11 2 2 4 2" xfId="34985" xr:uid="{00000000-0005-0000-0000-0000CF900000}"/>
    <cellStyle name="Total 11 2 3" xfId="9033" xr:uid="{00000000-0005-0000-0000-0000D0900000}"/>
    <cellStyle name="Total 11 2 3 2" xfId="16348" xr:uid="{00000000-0005-0000-0000-0000D1900000}"/>
    <cellStyle name="Total 11 2 3 2 2" xfId="29519" xr:uid="{00000000-0005-0000-0000-0000D2900000}"/>
    <cellStyle name="Total 11 2 3 2 2 2" xfId="42270" xr:uid="{00000000-0005-0000-0000-0000D3900000}"/>
    <cellStyle name="Total 11 2 3 3" xfId="22236" xr:uid="{00000000-0005-0000-0000-0000D4900000}"/>
    <cellStyle name="Total 11 2 3 3 2" xfId="34987" xr:uid="{00000000-0005-0000-0000-0000D5900000}"/>
    <cellStyle name="Total 11 2 4" xfId="16345" xr:uid="{00000000-0005-0000-0000-0000D6900000}"/>
    <cellStyle name="Total 11 2 4 2" xfId="29516" xr:uid="{00000000-0005-0000-0000-0000D7900000}"/>
    <cellStyle name="Total 11 2 4 2 2" xfId="42267" xr:uid="{00000000-0005-0000-0000-0000D8900000}"/>
    <cellStyle name="Total 11 2 5" xfId="22233" xr:uid="{00000000-0005-0000-0000-0000D9900000}"/>
    <cellStyle name="Total 11 2 5 2" xfId="34984" xr:uid="{00000000-0005-0000-0000-0000DA900000}"/>
    <cellStyle name="Total 11 3" xfId="9034" xr:uid="{00000000-0005-0000-0000-0000DB900000}"/>
    <cellStyle name="Total 11 3 2" xfId="9035" xr:uid="{00000000-0005-0000-0000-0000DC900000}"/>
    <cellStyle name="Total 11 3 2 2" xfId="16350" xr:uid="{00000000-0005-0000-0000-0000DD900000}"/>
    <cellStyle name="Total 11 3 2 2 2" xfId="29521" xr:uid="{00000000-0005-0000-0000-0000DE900000}"/>
    <cellStyle name="Total 11 3 2 2 2 2" xfId="42272" xr:uid="{00000000-0005-0000-0000-0000DF900000}"/>
    <cellStyle name="Total 11 3 2 3" xfId="22238" xr:uid="{00000000-0005-0000-0000-0000E0900000}"/>
    <cellStyle name="Total 11 3 2 3 2" xfId="34989" xr:uid="{00000000-0005-0000-0000-0000E1900000}"/>
    <cellStyle name="Total 11 3 3" xfId="16349" xr:uid="{00000000-0005-0000-0000-0000E2900000}"/>
    <cellStyle name="Total 11 3 3 2" xfId="29520" xr:uid="{00000000-0005-0000-0000-0000E3900000}"/>
    <cellStyle name="Total 11 3 3 2 2" xfId="42271" xr:uid="{00000000-0005-0000-0000-0000E4900000}"/>
    <cellStyle name="Total 11 3 4" xfId="22237" xr:uid="{00000000-0005-0000-0000-0000E5900000}"/>
    <cellStyle name="Total 11 3 4 2" xfId="34988" xr:uid="{00000000-0005-0000-0000-0000E6900000}"/>
    <cellStyle name="Total 11 4" xfId="9036" xr:uid="{00000000-0005-0000-0000-0000E7900000}"/>
    <cellStyle name="Total 11 4 2" xfId="16351" xr:uid="{00000000-0005-0000-0000-0000E8900000}"/>
    <cellStyle name="Total 11 4 2 2" xfId="29522" xr:uid="{00000000-0005-0000-0000-0000E9900000}"/>
    <cellStyle name="Total 11 4 2 2 2" xfId="42273" xr:uid="{00000000-0005-0000-0000-0000EA900000}"/>
    <cellStyle name="Total 11 4 3" xfId="22239" xr:uid="{00000000-0005-0000-0000-0000EB900000}"/>
    <cellStyle name="Total 11 4 3 2" xfId="34990" xr:uid="{00000000-0005-0000-0000-0000EC900000}"/>
    <cellStyle name="Total 11 5" xfId="16344" xr:uid="{00000000-0005-0000-0000-0000ED900000}"/>
    <cellStyle name="Total 11 5 2" xfId="29515" xr:uid="{00000000-0005-0000-0000-0000EE900000}"/>
    <cellStyle name="Total 11 5 2 2" xfId="42266" xr:uid="{00000000-0005-0000-0000-0000EF900000}"/>
    <cellStyle name="Total 11 6" xfId="22232" xr:uid="{00000000-0005-0000-0000-0000F0900000}"/>
    <cellStyle name="Total 11 6 2" xfId="34983" xr:uid="{00000000-0005-0000-0000-0000F1900000}"/>
    <cellStyle name="Total 11 7" xfId="9029" xr:uid="{00000000-0005-0000-0000-0000F2900000}"/>
    <cellStyle name="Total 12" xfId="1545" xr:uid="{00000000-0005-0000-0000-0000F3900000}"/>
    <cellStyle name="Total 12 2" xfId="9038" xr:uid="{00000000-0005-0000-0000-0000F4900000}"/>
    <cellStyle name="Total 12 2 2" xfId="9039" xr:uid="{00000000-0005-0000-0000-0000F5900000}"/>
    <cellStyle name="Total 12 2 2 2" xfId="9040" xr:uid="{00000000-0005-0000-0000-0000F6900000}"/>
    <cellStyle name="Total 12 2 2 2 2" xfId="16355" xr:uid="{00000000-0005-0000-0000-0000F7900000}"/>
    <cellStyle name="Total 12 2 2 2 2 2" xfId="29526" xr:uid="{00000000-0005-0000-0000-0000F8900000}"/>
    <cellStyle name="Total 12 2 2 2 2 2 2" xfId="42277" xr:uid="{00000000-0005-0000-0000-0000F9900000}"/>
    <cellStyle name="Total 12 2 2 2 3" xfId="22243" xr:uid="{00000000-0005-0000-0000-0000FA900000}"/>
    <cellStyle name="Total 12 2 2 2 3 2" xfId="34994" xr:uid="{00000000-0005-0000-0000-0000FB900000}"/>
    <cellStyle name="Total 12 2 2 3" xfId="16354" xr:uid="{00000000-0005-0000-0000-0000FC900000}"/>
    <cellStyle name="Total 12 2 2 3 2" xfId="29525" xr:uid="{00000000-0005-0000-0000-0000FD900000}"/>
    <cellStyle name="Total 12 2 2 3 2 2" xfId="42276" xr:uid="{00000000-0005-0000-0000-0000FE900000}"/>
    <cellStyle name="Total 12 2 2 4" xfId="22242" xr:uid="{00000000-0005-0000-0000-0000FF900000}"/>
    <cellStyle name="Total 12 2 2 4 2" xfId="34993" xr:uid="{00000000-0005-0000-0000-000000910000}"/>
    <cellStyle name="Total 12 2 3" xfId="9041" xr:uid="{00000000-0005-0000-0000-000001910000}"/>
    <cellStyle name="Total 12 2 3 2" xfId="16356" xr:uid="{00000000-0005-0000-0000-000002910000}"/>
    <cellStyle name="Total 12 2 3 2 2" xfId="29527" xr:uid="{00000000-0005-0000-0000-000003910000}"/>
    <cellStyle name="Total 12 2 3 2 2 2" xfId="42278" xr:uid="{00000000-0005-0000-0000-000004910000}"/>
    <cellStyle name="Total 12 2 3 3" xfId="22244" xr:uid="{00000000-0005-0000-0000-000005910000}"/>
    <cellStyle name="Total 12 2 3 3 2" xfId="34995" xr:uid="{00000000-0005-0000-0000-000006910000}"/>
    <cellStyle name="Total 12 2 4" xfId="16353" xr:uid="{00000000-0005-0000-0000-000007910000}"/>
    <cellStyle name="Total 12 2 4 2" xfId="29524" xr:uid="{00000000-0005-0000-0000-000008910000}"/>
    <cellStyle name="Total 12 2 4 2 2" xfId="42275" xr:uid="{00000000-0005-0000-0000-000009910000}"/>
    <cellStyle name="Total 12 2 5" xfId="22241" xr:uid="{00000000-0005-0000-0000-00000A910000}"/>
    <cellStyle name="Total 12 2 5 2" xfId="34992" xr:uid="{00000000-0005-0000-0000-00000B910000}"/>
    <cellStyle name="Total 12 3" xfId="9042" xr:uid="{00000000-0005-0000-0000-00000C910000}"/>
    <cellStyle name="Total 12 3 2" xfId="9043" xr:uid="{00000000-0005-0000-0000-00000D910000}"/>
    <cellStyle name="Total 12 3 2 2" xfId="16358" xr:uid="{00000000-0005-0000-0000-00000E910000}"/>
    <cellStyle name="Total 12 3 2 2 2" xfId="29529" xr:uid="{00000000-0005-0000-0000-00000F910000}"/>
    <cellStyle name="Total 12 3 2 2 2 2" xfId="42280" xr:uid="{00000000-0005-0000-0000-000010910000}"/>
    <cellStyle name="Total 12 3 2 3" xfId="22246" xr:uid="{00000000-0005-0000-0000-000011910000}"/>
    <cellStyle name="Total 12 3 2 3 2" xfId="34997" xr:uid="{00000000-0005-0000-0000-000012910000}"/>
    <cellStyle name="Total 12 3 3" xfId="16357" xr:uid="{00000000-0005-0000-0000-000013910000}"/>
    <cellStyle name="Total 12 3 3 2" xfId="29528" xr:uid="{00000000-0005-0000-0000-000014910000}"/>
    <cellStyle name="Total 12 3 3 2 2" xfId="42279" xr:uid="{00000000-0005-0000-0000-000015910000}"/>
    <cellStyle name="Total 12 3 4" xfId="22245" xr:uid="{00000000-0005-0000-0000-000016910000}"/>
    <cellStyle name="Total 12 3 4 2" xfId="34996" xr:uid="{00000000-0005-0000-0000-000017910000}"/>
    <cellStyle name="Total 12 4" xfId="9044" xr:uid="{00000000-0005-0000-0000-000018910000}"/>
    <cellStyle name="Total 12 4 2" xfId="16359" xr:uid="{00000000-0005-0000-0000-000019910000}"/>
    <cellStyle name="Total 12 4 2 2" xfId="29530" xr:uid="{00000000-0005-0000-0000-00001A910000}"/>
    <cellStyle name="Total 12 4 2 2 2" xfId="42281" xr:uid="{00000000-0005-0000-0000-00001B910000}"/>
    <cellStyle name="Total 12 4 3" xfId="22247" xr:uid="{00000000-0005-0000-0000-00001C910000}"/>
    <cellStyle name="Total 12 4 3 2" xfId="34998" xr:uid="{00000000-0005-0000-0000-00001D910000}"/>
    <cellStyle name="Total 12 5" xfId="16352" xr:uid="{00000000-0005-0000-0000-00001E910000}"/>
    <cellStyle name="Total 12 5 2" xfId="29523" xr:uid="{00000000-0005-0000-0000-00001F910000}"/>
    <cellStyle name="Total 12 5 2 2" xfId="42274" xr:uid="{00000000-0005-0000-0000-000020910000}"/>
    <cellStyle name="Total 12 6" xfId="22240" xr:uid="{00000000-0005-0000-0000-000021910000}"/>
    <cellStyle name="Total 12 6 2" xfId="34991" xr:uid="{00000000-0005-0000-0000-000022910000}"/>
    <cellStyle name="Total 12 7" xfId="9037" xr:uid="{00000000-0005-0000-0000-000023910000}"/>
    <cellStyle name="Total 13" xfId="1546" xr:uid="{00000000-0005-0000-0000-000024910000}"/>
    <cellStyle name="Total 13 2" xfId="9046" xr:uid="{00000000-0005-0000-0000-000025910000}"/>
    <cellStyle name="Total 13 2 2" xfId="9047" xr:uid="{00000000-0005-0000-0000-000026910000}"/>
    <cellStyle name="Total 13 2 2 2" xfId="9048" xr:uid="{00000000-0005-0000-0000-000027910000}"/>
    <cellStyle name="Total 13 2 2 2 2" xfId="16363" xr:uid="{00000000-0005-0000-0000-000028910000}"/>
    <cellStyle name="Total 13 2 2 2 2 2" xfId="29534" xr:uid="{00000000-0005-0000-0000-000029910000}"/>
    <cellStyle name="Total 13 2 2 2 2 2 2" xfId="42285" xr:uid="{00000000-0005-0000-0000-00002A910000}"/>
    <cellStyle name="Total 13 2 2 2 3" xfId="22251" xr:uid="{00000000-0005-0000-0000-00002B910000}"/>
    <cellStyle name="Total 13 2 2 2 3 2" xfId="35002" xr:uid="{00000000-0005-0000-0000-00002C910000}"/>
    <cellStyle name="Total 13 2 2 3" xfId="16362" xr:uid="{00000000-0005-0000-0000-00002D910000}"/>
    <cellStyle name="Total 13 2 2 3 2" xfId="29533" xr:uid="{00000000-0005-0000-0000-00002E910000}"/>
    <cellStyle name="Total 13 2 2 3 2 2" xfId="42284" xr:uid="{00000000-0005-0000-0000-00002F910000}"/>
    <cellStyle name="Total 13 2 2 4" xfId="22250" xr:uid="{00000000-0005-0000-0000-000030910000}"/>
    <cellStyle name="Total 13 2 2 4 2" xfId="35001" xr:uid="{00000000-0005-0000-0000-000031910000}"/>
    <cellStyle name="Total 13 2 3" xfId="9049" xr:uid="{00000000-0005-0000-0000-000032910000}"/>
    <cellStyle name="Total 13 2 3 2" xfId="16364" xr:uid="{00000000-0005-0000-0000-000033910000}"/>
    <cellStyle name="Total 13 2 3 2 2" xfId="29535" xr:uid="{00000000-0005-0000-0000-000034910000}"/>
    <cellStyle name="Total 13 2 3 2 2 2" xfId="42286" xr:uid="{00000000-0005-0000-0000-000035910000}"/>
    <cellStyle name="Total 13 2 3 3" xfId="22252" xr:uid="{00000000-0005-0000-0000-000036910000}"/>
    <cellStyle name="Total 13 2 3 3 2" xfId="35003" xr:uid="{00000000-0005-0000-0000-000037910000}"/>
    <cellStyle name="Total 13 2 4" xfId="16361" xr:uid="{00000000-0005-0000-0000-000038910000}"/>
    <cellStyle name="Total 13 2 4 2" xfId="29532" xr:uid="{00000000-0005-0000-0000-000039910000}"/>
    <cellStyle name="Total 13 2 4 2 2" xfId="42283" xr:uid="{00000000-0005-0000-0000-00003A910000}"/>
    <cellStyle name="Total 13 2 5" xfId="22249" xr:uid="{00000000-0005-0000-0000-00003B910000}"/>
    <cellStyle name="Total 13 2 5 2" xfId="35000" xr:uid="{00000000-0005-0000-0000-00003C910000}"/>
    <cellStyle name="Total 13 3" xfId="9050" xr:uid="{00000000-0005-0000-0000-00003D910000}"/>
    <cellStyle name="Total 13 3 2" xfId="9051" xr:uid="{00000000-0005-0000-0000-00003E910000}"/>
    <cellStyle name="Total 13 3 2 2" xfId="16366" xr:uid="{00000000-0005-0000-0000-00003F910000}"/>
    <cellStyle name="Total 13 3 2 2 2" xfId="29537" xr:uid="{00000000-0005-0000-0000-000040910000}"/>
    <cellStyle name="Total 13 3 2 2 2 2" xfId="42288" xr:uid="{00000000-0005-0000-0000-000041910000}"/>
    <cellStyle name="Total 13 3 2 3" xfId="22254" xr:uid="{00000000-0005-0000-0000-000042910000}"/>
    <cellStyle name="Total 13 3 2 3 2" xfId="35005" xr:uid="{00000000-0005-0000-0000-000043910000}"/>
    <cellStyle name="Total 13 3 3" xfId="16365" xr:uid="{00000000-0005-0000-0000-000044910000}"/>
    <cellStyle name="Total 13 3 3 2" xfId="29536" xr:uid="{00000000-0005-0000-0000-000045910000}"/>
    <cellStyle name="Total 13 3 3 2 2" xfId="42287" xr:uid="{00000000-0005-0000-0000-000046910000}"/>
    <cellStyle name="Total 13 3 4" xfId="22253" xr:uid="{00000000-0005-0000-0000-000047910000}"/>
    <cellStyle name="Total 13 3 4 2" xfId="35004" xr:uid="{00000000-0005-0000-0000-000048910000}"/>
    <cellStyle name="Total 13 4" xfId="9052" xr:uid="{00000000-0005-0000-0000-000049910000}"/>
    <cellStyle name="Total 13 4 2" xfId="16367" xr:uid="{00000000-0005-0000-0000-00004A910000}"/>
    <cellStyle name="Total 13 4 2 2" xfId="29538" xr:uid="{00000000-0005-0000-0000-00004B910000}"/>
    <cellStyle name="Total 13 4 2 2 2" xfId="42289" xr:uid="{00000000-0005-0000-0000-00004C910000}"/>
    <cellStyle name="Total 13 4 3" xfId="22255" xr:uid="{00000000-0005-0000-0000-00004D910000}"/>
    <cellStyle name="Total 13 4 3 2" xfId="35006" xr:uid="{00000000-0005-0000-0000-00004E910000}"/>
    <cellStyle name="Total 13 5" xfId="16360" xr:uid="{00000000-0005-0000-0000-00004F910000}"/>
    <cellStyle name="Total 13 5 2" xfId="29531" xr:uid="{00000000-0005-0000-0000-000050910000}"/>
    <cellStyle name="Total 13 5 2 2" xfId="42282" xr:uid="{00000000-0005-0000-0000-000051910000}"/>
    <cellStyle name="Total 13 6" xfId="22248" xr:uid="{00000000-0005-0000-0000-000052910000}"/>
    <cellStyle name="Total 13 6 2" xfId="34999" xr:uid="{00000000-0005-0000-0000-000053910000}"/>
    <cellStyle name="Total 13 7" xfId="9045" xr:uid="{00000000-0005-0000-0000-000054910000}"/>
    <cellStyle name="Total 14" xfId="1547" xr:uid="{00000000-0005-0000-0000-000055910000}"/>
    <cellStyle name="Total 14 2" xfId="9054" xr:uid="{00000000-0005-0000-0000-000056910000}"/>
    <cellStyle name="Total 14 2 2" xfId="9055" xr:uid="{00000000-0005-0000-0000-000057910000}"/>
    <cellStyle name="Total 14 2 2 2" xfId="9056" xr:uid="{00000000-0005-0000-0000-000058910000}"/>
    <cellStyle name="Total 14 2 2 2 2" xfId="16371" xr:uid="{00000000-0005-0000-0000-000059910000}"/>
    <cellStyle name="Total 14 2 2 2 2 2" xfId="29542" xr:uid="{00000000-0005-0000-0000-00005A910000}"/>
    <cellStyle name="Total 14 2 2 2 2 2 2" xfId="42293" xr:uid="{00000000-0005-0000-0000-00005B910000}"/>
    <cellStyle name="Total 14 2 2 2 3" xfId="22259" xr:uid="{00000000-0005-0000-0000-00005C910000}"/>
    <cellStyle name="Total 14 2 2 2 3 2" xfId="35010" xr:uid="{00000000-0005-0000-0000-00005D910000}"/>
    <cellStyle name="Total 14 2 2 3" xfId="16370" xr:uid="{00000000-0005-0000-0000-00005E910000}"/>
    <cellStyle name="Total 14 2 2 3 2" xfId="29541" xr:uid="{00000000-0005-0000-0000-00005F910000}"/>
    <cellStyle name="Total 14 2 2 3 2 2" xfId="42292" xr:uid="{00000000-0005-0000-0000-000060910000}"/>
    <cellStyle name="Total 14 2 2 4" xfId="22258" xr:uid="{00000000-0005-0000-0000-000061910000}"/>
    <cellStyle name="Total 14 2 2 4 2" xfId="35009" xr:uid="{00000000-0005-0000-0000-000062910000}"/>
    <cellStyle name="Total 14 2 3" xfId="9057" xr:uid="{00000000-0005-0000-0000-000063910000}"/>
    <cellStyle name="Total 14 2 3 2" xfId="16372" xr:uid="{00000000-0005-0000-0000-000064910000}"/>
    <cellStyle name="Total 14 2 3 2 2" xfId="29543" xr:uid="{00000000-0005-0000-0000-000065910000}"/>
    <cellStyle name="Total 14 2 3 2 2 2" xfId="42294" xr:uid="{00000000-0005-0000-0000-000066910000}"/>
    <cellStyle name="Total 14 2 3 3" xfId="22260" xr:uid="{00000000-0005-0000-0000-000067910000}"/>
    <cellStyle name="Total 14 2 3 3 2" xfId="35011" xr:uid="{00000000-0005-0000-0000-000068910000}"/>
    <cellStyle name="Total 14 2 4" xfId="16369" xr:uid="{00000000-0005-0000-0000-000069910000}"/>
    <cellStyle name="Total 14 2 4 2" xfId="29540" xr:uid="{00000000-0005-0000-0000-00006A910000}"/>
    <cellStyle name="Total 14 2 4 2 2" xfId="42291" xr:uid="{00000000-0005-0000-0000-00006B910000}"/>
    <cellStyle name="Total 14 2 5" xfId="22257" xr:uid="{00000000-0005-0000-0000-00006C910000}"/>
    <cellStyle name="Total 14 2 5 2" xfId="35008" xr:uid="{00000000-0005-0000-0000-00006D910000}"/>
    <cellStyle name="Total 14 3" xfId="9058" xr:uid="{00000000-0005-0000-0000-00006E910000}"/>
    <cellStyle name="Total 14 3 2" xfId="9059" xr:uid="{00000000-0005-0000-0000-00006F910000}"/>
    <cellStyle name="Total 14 3 2 2" xfId="16374" xr:uid="{00000000-0005-0000-0000-000070910000}"/>
    <cellStyle name="Total 14 3 2 2 2" xfId="29545" xr:uid="{00000000-0005-0000-0000-000071910000}"/>
    <cellStyle name="Total 14 3 2 2 2 2" xfId="42296" xr:uid="{00000000-0005-0000-0000-000072910000}"/>
    <cellStyle name="Total 14 3 2 3" xfId="22262" xr:uid="{00000000-0005-0000-0000-000073910000}"/>
    <cellStyle name="Total 14 3 2 3 2" xfId="35013" xr:uid="{00000000-0005-0000-0000-000074910000}"/>
    <cellStyle name="Total 14 3 3" xfId="16373" xr:uid="{00000000-0005-0000-0000-000075910000}"/>
    <cellStyle name="Total 14 3 3 2" xfId="29544" xr:uid="{00000000-0005-0000-0000-000076910000}"/>
    <cellStyle name="Total 14 3 3 2 2" xfId="42295" xr:uid="{00000000-0005-0000-0000-000077910000}"/>
    <cellStyle name="Total 14 3 4" xfId="22261" xr:uid="{00000000-0005-0000-0000-000078910000}"/>
    <cellStyle name="Total 14 3 4 2" xfId="35012" xr:uid="{00000000-0005-0000-0000-000079910000}"/>
    <cellStyle name="Total 14 4" xfId="9060" xr:uid="{00000000-0005-0000-0000-00007A910000}"/>
    <cellStyle name="Total 14 4 2" xfId="16375" xr:uid="{00000000-0005-0000-0000-00007B910000}"/>
    <cellStyle name="Total 14 4 2 2" xfId="29546" xr:uid="{00000000-0005-0000-0000-00007C910000}"/>
    <cellStyle name="Total 14 4 2 2 2" xfId="42297" xr:uid="{00000000-0005-0000-0000-00007D910000}"/>
    <cellStyle name="Total 14 4 3" xfId="22263" xr:uid="{00000000-0005-0000-0000-00007E910000}"/>
    <cellStyle name="Total 14 4 3 2" xfId="35014" xr:uid="{00000000-0005-0000-0000-00007F910000}"/>
    <cellStyle name="Total 14 5" xfId="16368" xr:uid="{00000000-0005-0000-0000-000080910000}"/>
    <cellStyle name="Total 14 5 2" xfId="29539" xr:uid="{00000000-0005-0000-0000-000081910000}"/>
    <cellStyle name="Total 14 5 2 2" xfId="42290" xr:uid="{00000000-0005-0000-0000-000082910000}"/>
    <cellStyle name="Total 14 6" xfId="22256" xr:uid="{00000000-0005-0000-0000-000083910000}"/>
    <cellStyle name="Total 14 6 2" xfId="35007" xr:uid="{00000000-0005-0000-0000-000084910000}"/>
    <cellStyle name="Total 14 7" xfId="9053" xr:uid="{00000000-0005-0000-0000-000085910000}"/>
    <cellStyle name="Total 15" xfId="1548" xr:uid="{00000000-0005-0000-0000-000086910000}"/>
    <cellStyle name="Total 15 2" xfId="9062" xr:uid="{00000000-0005-0000-0000-000087910000}"/>
    <cellStyle name="Total 15 2 2" xfId="9063" xr:uid="{00000000-0005-0000-0000-000088910000}"/>
    <cellStyle name="Total 15 2 2 2" xfId="9064" xr:uid="{00000000-0005-0000-0000-000089910000}"/>
    <cellStyle name="Total 15 2 2 2 2" xfId="16379" xr:uid="{00000000-0005-0000-0000-00008A910000}"/>
    <cellStyle name="Total 15 2 2 2 2 2" xfId="29550" xr:uid="{00000000-0005-0000-0000-00008B910000}"/>
    <cellStyle name="Total 15 2 2 2 2 2 2" xfId="42301" xr:uid="{00000000-0005-0000-0000-00008C910000}"/>
    <cellStyle name="Total 15 2 2 2 3" xfId="22267" xr:uid="{00000000-0005-0000-0000-00008D910000}"/>
    <cellStyle name="Total 15 2 2 2 3 2" xfId="35018" xr:uid="{00000000-0005-0000-0000-00008E910000}"/>
    <cellStyle name="Total 15 2 2 3" xfId="16378" xr:uid="{00000000-0005-0000-0000-00008F910000}"/>
    <cellStyle name="Total 15 2 2 3 2" xfId="29549" xr:uid="{00000000-0005-0000-0000-000090910000}"/>
    <cellStyle name="Total 15 2 2 3 2 2" xfId="42300" xr:uid="{00000000-0005-0000-0000-000091910000}"/>
    <cellStyle name="Total 15 2 2 4" xfId="22266" xr:uid="{00000000-0005-0000-0000-000092910000}"/>
    <cellStyle name="Total 15 2 2 4 2" xfId="35017" xr:uid="{00000000-0005-0000-0000-000093910000}"/>
    <cellStyle name="Total 15 2 3" xfId="9065" xr:uid="{00000000-0005-0000-0000-000094910000}"/>
    <cellStyle name="Total 15 2 3 2" xfId="16380" xr:uid="{00000000-0005-0000-0000-000095910000}"/>
    <cellStyle name="Total 15 2 3 2 2" xfId="29551" xr:uid="{00000000-0005-0000-0000-000096910000}"/>
    <cellStyle name="Total 15 2 3 2 2 2" xfId="42302" xr:uid="{00000000-0005-0000-0000-000097910000}"/>
    <cellStyle name="Total 15 2 3 3" xfId="22268" xr:uid="{00000000-0005-0000-0000-000098910000}"/>
    <cellStyle name="Total 15 2 3 3 2" xfId="35019" xr:uid="{00000000-0005-0000-0000-000099910000}"/>
    <cellStyle name="Total 15 2 4" xfId="16377" xr:uid="{00000000-0005-0000-0000-00009A910000}"/>
    <cellStyle name="Total 15 2 4 2" xfId="29548" xr:uid="{00000000-0005-0000-0000-00009B910000}"/>
    <cellStyle name="Total 15 2 4 2 2" xfId="42299" xr:uid="{00000000-0005-0000-0000-00009C910000}"/>
    <cellStyle name="Total 15 2 5" xfId="22265" xr:uid="{00000000-0005-0000-0000-00009D910000}"/>
    <cellStyle name="Total 15 2 5 2" xfId="35016" xr:uid="{00000000-0005-0000-0000-00009E910000}"/>
    <cellStyle name="Total 15 3" xfId="9066" xr:uid="{00000000-0005-0000-0000-00009F910000}"/>
    <cellStyle name="Total 15 3 2" xfId="9067" xr:uid="{00000000-0005-0000-0000-0000A0910000}"/>
    <cellStyle name="Total 15 3 2 2" xfId="16382" xr:uid="{00000000-0005-0000-0000-0000A1910000}"/>
    <cellStyle name="Total 15 3 2 2 2" xfId="29553" xr:uid="{00000000-0005-0000-0000-0000A2910000}"/>
    <cellStyle name="Total 15 3 2 2 2 2" xfId="42304" xr:uid="{00000000-0005-0000-0000-0000A3910000}"/>
    <cellStyle name="Total 15 3 2 3" xfId="22270" xr:uid="{00000000-0005-0000-0000-0000A4910000}"/>
    <cellStyle name="Total 15 3 2 3 2" xfId="35021" xr:uid="{00000000-0005-0000-0000-0000A5910000}"/>
    <cellStyle name="Total 15 3 3" xfId="16381" xr:uid="{00000000-0005-0000-0000-0000A6910000}"/>
    <cellStyle name="Total 15 3 3 2" xfId="29552" xr:uid="{00000000-0005-0000-0000-0000A7910000}"/>
    <cellStyle name="Total 15 3 3 2 2" xfId="42303" xr:uid="{00000000-0005-0000-0000-0000A8910000}"/>
    <cellStyle name="Total 15 3 4" xfId="22269" xr:uid="{00000000-0005-0000-0000-0000A9910000}"/>
    <cellStyle name="Total 15 3 4 2" xfId="35020" xr:uid="{00000000-0005-0000-0000-0000AA910000}"/>
    <cellStyle name="Total 15 4" xfId="9068" xr:uid="{00000000-0005-0000-0000-0000AB910000}"/>
    <cellStyle name="Total 15 4 2" xfId="16383" xr:uid="{00000000-0005-0000-0000-0000AC910000}"/>
    <cellStyle name="Total 15 4 2 2" xfId="29554" xr:uid="{00000000-0005-0000-0000-0000AD910000}"/>
    <cellStyle name="Total 15 4 2 2 2" xfId="42305" xr:uid="{00000000-0005-0000-0000-0000AE910000}"/>
    <cellStyle name="Total 15 4 3" xfId="22271" xr:uid="{00000000-0005-0000-0000-0000AF910000}"/>
    <cellStyle name="Total 15 4 3 2" xfId="35022" xr:uid="{00000000-0005-0000-0000-0000B0910000}"/>
    <cellStyle name="Total 15 5" xfId="16376" xr:uid="{00000000-0005-0000-0000-0000B1910000}"/>
    <cellStyle name="Total 15 5 2" xfId="29547" xr:uid="{00000000-0005-0000-0000-0000B2910000}"/>
    <cellStyle name="Total 15 5 2 2" xfId="42298" xr:uid="{00000000-0005-0000-0000-0000B3910000}"/>
    <cellStyle name="Total 15 6" xfId="22264" xr:uid="{00000000-0005-0000-0000-0000B4910000}"/>
    <cellStyle name="Total 15 6 2" xfId="35015" xr:uid="{00000000-0005-0000-0000-0000B5910000}"/>
    <cellStyle name="Total 15 7" xfId="9061" xr:uid="{00000000-0005-0000-0000-0000B6910000}"/>
    <cellStyle name="Total 16" xfId="1549" xr:uid="{00000000-0005-0000-0000-0000B7910000}"/>
    <cellStyle name="Total 16 10" xfId="9070" xr:uid="{00000000-0005-0000-0000-0000B8910000}"/>
    <cellStyle name="Total 16 10 2" xfId="9071" xr:uid="{00000000-0005-0000-0000-0000B9910000}"/>
    <cellStyle name="Total 16 10 2 2" xfId="9072" xr:uid="{00000000-0005-0000-0000-0000BA910000}"/>
    <cellStyle name="Total 16 10 2 2 2" xfId="9073" xr:uid="{00000000-0005-0000-0000-0000BB910000}"/>
    <cellStyle name="Total 16 10 2 2 2 2" xfId="16388" xr:uid="{00000000-0005-0000-0000-0000BC910000}"/>
    <cellStyle name="Total 16 10 2 2 2 2 2" xfId="29559" xr:uid="{00000000-0005-0000-0000-0000BD910000}"/>
    <cellStyle name="Total 16 10 2 2 2 2 2 2" xfId="42310" xr:uid="{00000000-0005-0000-0000-0000BE910000}"/>
    <cellStyle name="Total 16 10 2 2 2 3" xfId="22276" xr:uid="{00000000-0005-0000-0000-0000BF910000}"/>
    <cellStyle name="Total 16 10 2 2 2 3 2" xfId="35027" xr:uid="{00000000-0005-0000-0000-0000C0910000}"/>
    <cellStyle name="Total 16 10 2 2 3" xfId="16387" xr:uid="{00000000-0005-0000-0000-0000C1910000}"/>
    <cellStyle name="Total 16 10 2 2 3 2" xfId="29558" xr:uid="{00000000-0005-0000-0000-0000C2910000}"/>
    <cellStyle name="Total 16 10 2 2 3 2 2" xfId="42309" xr:uid="{00000000-0005-0000-0000-0000C3910000}"/>
    <cellStyle name="Total 16 10 2 2 4" xfId="22275" xr:uid="{00000000-0005-0000-0000-0000C4910000}"/>
    <cellStyle name="Total 16 10 2 2 4 2" xfId="35026" xr:uid="{00000000-0005-0000-0000-0000C5910000}"/>
    <cellStyle name="Total 16 10 2 3" xfId="9074" xr:uid="{00000000-0005-0000-0000-0000C6910000}"/>
    <cellStyle name="Total 16 10 2 3 2" xfId="16389" xr:uid="{00000000-0005-0000-0000-0000C7910000}"/>
    <cellStyle name="Total 16 10 2 3 2 2" xfId="29560" xr:uid="{00000000-0005-0000-0000-0000C8910000}"/>
    <cellStyle name="Total 16 10 2 3 2 2 2" xfId="42311" xr:uid="{00000000-0005-0000-0000-0000C9910000}"/>
    <cellStyle name="Total 16 10 2 3 3" xfId="22277" xr:uid="{00000000-0005-0000-0000-0000CA910000}"/>
    <cellStyle name="Total 16 10 2 3 3 2" xfId="35028" xr:uid="{00000000-0005-0000-0000-0000CB910000}"/>
    <cellStyle name="Total 16 10 2 4" xfId="16386" xr:uid="{00000000-0005-0000-0000-0000CC910000}"/>
    <cellStyle name="Total 16 10 2 4 2" xfId="29557" xr:uid="{00000000-0005-0000-0000-0000CD910000}"/>
    <cellStyle name="Total 16 10 2 4 2 2" xfId="42308" xr:uid="{00000000-0005-0000-0000-0000CE910000}"/>
    <cellStyle name="Total 16 10 2 5" xfId="22274" xr:uid="{00000000-0005-0000-0000-0000CF910000}"/>
    <cellStyle name="Total 16 10 2 5 2" xfId="35025" xr:uid="{00000000-0005-0000-0000-0000D0910000}"/>
    <cellStyle name="Total 16 10 3" xfId="9075" xr:uid="{00000000-0005-0000-0000-0000D1910000}"/>
    <cellStyle name="Total 16 10 3 2" xfId="9076" xr:uid="{00000000-0005-0000-0000-0000D2910000}"/>
    <cellStyle name="Total 16 10 3 2 2" xfId="16391" xr:uid="{00000000-0005-0000-0000-0000D3910000}"/>
    <cellStyle name="Total 16 10 3 2 2 2" xfId="29562" xr:uid="{00000000-0005-0000-0000-0000D4910000}"/>
    <cellStyle name="Total 16 10 3 2 2 2 2" xfId="42313" xr:uid="{00000000-0005-0000-0000-0000D5910000}"/>
    <cellStyle name="Total 16 10 3 2 3" xfId="22279" xr:uid="{00000000-0005-0000-0000-0000D6910000}"/>
    <cellStyle name="Total 16 10 3 2 3 2" xfId="35030" xr:uid="{00000000-0005-0000-0000-0000D7910000}"/>
    <cellStyle name="Total 16 10 3 3" xfId="16390" xr:uid="{00000000-0005-0000-0000-0000D8910000}"/>
    <cellStyle name="Total 16 10 3 3 2" xfId="29561" xr:uid="{00000000-0005-0000-0000-0000D9910000}"/>
    <cellStyle name="Total 16 10 3 3 2 2" xfId="42312" xr:uid="{00000000-0005-0000-0000-0000DA910000}"/>
    <cellStyle name="Total 16 10 3 4" xfId="22278" xr:uid="{00000000-0005-0000-0000-0000DB910000}"/>
    <cellStyle name="Total 16 10 3 4 2" xfId="35029" xr:uid="{00000000-0005-0000-0000-0000DC910000}"/>
    <cellStyle name="Total 16 10 4" xfId="9077" xr:uid="{00000000-0005-0000-0000-0000DD910000}"/>
    <cellStyle name="Total 16 10 4 2" xfId="16392" xr:uid="{00000000-0005-0000-0000-0000DE910000}"/>
    <cellStyle name="Total 16 10 4 2 2" xfId="29563" xr:uid="{00000000-0005-0000-0000-0000DF910000}"/>
    <cellStyle name="Total 16 10 4 2 2 2" xfId="42314" xr:uid="{00000000-0005-0000-0000-0000E0910000}"/>
    <cellStyle name="Total 16 10 4 3" xfId="22280" xr:uid="{00000000-0005-0000-0000-0000E1910000}"/>
    <cellStyle name="Total 16 10 4 3 2" xfId="35031" xr:uid="{00000000-0005-0000-0000-0000E2910000}"/>
    <cellStyle name="Total 16 10 5" xfId="16385" xr:uid="{00000000-0005-0000-0000-0000E3910000}"/>
    <cellStyle name="Total 16 10 5 2" xfId="29556" xr:uid="{00000000-0005-0000-0000-0000E4910000}"/>
    <cellStyle name="Total 16 10 5 2 2" xfId="42307" xr:uid="{00000000-0005-0000-0000-0000E5910000}"/>
    <cellStyle name="Total 16 10 6" xfId="22273" xr:uid="{00000000-0005-0000-0000-0000E6910000}"/>
    <cellStyle name="Total 16 10 6 2" xfId="35024" xr:uid="{00000000-0005-0000-0000-0000E7910000}"/>
    <cellStyle name="Total 16 11" xfId="9078" xr:uid="{00000000-0005-0000-0000-0000E8910000}"/>
    <cellStyle name="Total 16 11 2" xfId="9079" xr:uid="{00000000-0005-0000-0000-0000E9910000}"/>
    <cellStyle name="Total 16 11 2 2" xfId="9080" xr:uid="{00000000-0005-0000-0000-0000EA910000}"/>
    <cellStyle name="Total 16 11 2 2 2" xfId="9081" xr:uid="{00000000-0005-0000-0000-0000EB910000}"/>
    <cellStyle name="Total 16 11 2 2 2 2" xfId="16396" xr:uid="{00000000-0005-0000-0000-0000EC910000}"/>
    <cellStyle name="Total 16 11 2 2 2 2 2" xfId="29567" xr:uid="{00000000-0005-0000-0000-0000ED910000}"/>
    <cellStyle name="Total 16 11 2 2 2 2 2 2" xfId="42318" xr:uid="{00000000-0005-0000-0000-0000EE910000}"/>
    <cellStyle name="Total 16 11 2 2 2 3" xfId="22284" xr:uid="{00000000-0005-0000-0000-0000EF910000}"/>
    <cellStyle name="Total 16 11 2 2 2 3 2" xfId="35035" xr:uid="{00000000-0005-0000-0000-0000F0910000}"/>
    <cellStyle name="Total 16 11 2 2 3" xfId="16395" xr:uid="{00000000-0005-0000-0000-0000F1910000}"/>
    <cellStyle name="Total 16 11 2 2 3 2" xfId="29566" xr:uid="{00000000-0005-0000-0000-0000F2910000}"/>
    <cellStyle name="Total 16 11 2 2 3 2 2" xfId="42317" xr:uid="{00000000-0005-0000-0000-0000F3910000}"/>
    <cellStyle name="Total 16 11 2 2 4" xfId="22283" xr:uid="{00000000-0005-0000-0000-0000F4910000}"/>
    <cellStyle name="Total 16 11 2 2 4 2" xfId="35034" xr:uid="{00000000-0005-0000-0000-0000F5910000}"/>
    <cellStyle name="Total 16 11 2 3" xfId="9082" xr:uid="{00000000-0005-0000-0000-0000F6910000}"/>
    <cellStyle name="Total 16 11 2 3 2" xfId="16397" xr:uid="{00000000-0005-0000-0000-0000F7910000}"/>
    <cellStyle name="Total 16 11 2 3 2 2" xfId="29568" xr:uid="{00000000-0005-0000-0000-0000F8910000}"/>
    <cellStyle name="Total 16 11 2 3 2 2 2" xfId="42319" xr:uid="{00000000-0005-0000-0000-0000F9910000}"/>
    <cellStyle name="Total 16 11 2 3 3" xfId="22285" xr:uid="{00000000-0005-0000-0000-0000FA910000}"/>
    <cellStyle name="Total 16 11 2 3 3 2" xfId="35036" xr:uid="{00000000-0005-0000-0000-0000FB910000}"/>
    <cellStyle name="Total 16 11 2 4" xfId="16394" xr:uid="{00000000-0005-0000-0000-0000FC910000}"/>
    <cellStyle name="Total 16 11 2 4 2" xfId="29565" xr:uid="{00000000-0005-0000-0000-0000FD910000}"/>
    <cellStyle name="Total 16 11 2 4 2 2" xfId="42316" xr:uid="{00000000-0005-0000-0000-0000FE910000}"/>
    <cellStyle name="Total 16 11 2 5" xfId="22282" xr:uid="{00000000-0005-0000-0000-0000FF910000}"/>
    <cellStyle name="Total 16 11 2 5 2" xfId="35033" xr:uid="{00000000-0005-0000-0000-000000920000}"/>
    <cellStyle name="Total 16 11 3" xfId="9083" xr:uid="{00000000-0005-0000-0000-000001920000}"/>
    <cellStyle name="Total 16 11 3 2" xfId="9084" xr:uid="{00000000-0005-0000-0000-000002920000}"/>
    <cellStyle name="Total 16 11 3 2 2" xfId="16399" xr:uid="{00000000-0005-0000-0000-000003920000}"/>
    <cellStyle name="Total 16 11 3 2 2 2" xfId="29570" xr:uid="{00000000-0005-0000-0000-000004920000}"/>
    <cellStyle name="Total 16 11 3 2 2 2 2" xfId="42321" xr:uid="{00000000-0005-0000-0000-000005920000}"/>
    <cellStyle name="Total 16 11 3 2 3" xfId="22287" xr:uid="{00000000-0005-0000-0000-000006920000}"/>
    <cellStyle name="Total 16 11 3 2 3 2" xfId="35038" xr:uid="{00000000-0005-0000-0000-000007920000}"/>
    <cellStyle name="Total 16 11 3 3" xfId="16398" xr:uid="{00000000-0005-0000-0000-000008920000}"/>
    <cellStyle name="Total 16 11 3 3 2" xfId="29569" xr:uid="{00000000-0005-0000-0000-000009920000}"/>
    <cellStyle name="Total 16 11 3 3 2 2" xfId="42320" xr:uid="{00000000-0005-0000-0000-00000A920000}"/>
    <cellStyle name="Total 16 11 3 4" xfId="22286" xr:uid="{00000000-0005-0000-0000-00000B920000}"/>
    <cellStyle name="Total 16 11 3 4 2" xfId="35037" xr:uid="{00000000-0005-0000-0000-00000C920000}"/>
    <cellStyle name="Total 16 11 4" xfId="9085" xr:uid="{00000000-0005-0000-0000-00000D920000}"/>
    <cellStyle name="Total 16 11 4 2" xfId="16400" xr:uid="{00000000-0005-0000-0000-00000E920000}"/>
    <cellStyle name="Total 16 11 4 2 2" xfId="29571" xr:uid="{00000000-0005-0000-0000-00000F920000}"/>
    <cellStyle name="Total 16 11 4 2 2 2" xfId="42322" xr:uid="{00000000-0005-0000-0000-000010920000}"/>
    <cellStyle name="Total 16 11 4 3" xfId="22288" xr:uid="{00000000-0005-0000-0000-000011920000}"/>
    <cellStyle name="Total 16 11 4 3 2" xfId="35039" xr:uid="{00000000-0005-0000-0000-000012920000}"/>
    <cellStyle name="Total 16 11 5" xfId="16393" xr:uid="{00000000-0005-0000-0000-000013920000}"/>
    <cellStyle name="Total 16 11 5 2" xfId="29564" xr:uid="{00000000-0005-0000-0000-000014920000}"/>
    <cellStyle name="Total 16 11 5 2 2" xfId="42315" xr:uid="{00000000-0005-0000-0000-000015920000}"/>
    <cellStyle name="Total 16 11 6" xfId="22281" xr:uid="{00000000-0005-0000-0000-000016920000}"/>
    <cellStyle name="Total 16 11 6 2" xfId="35032" xr:uid="{00000000-0005-0000-0000-000017920000}"/>
    <cellStyle name="Total 16 12" xfId="9086" xr:uid="{00000000-0005-0000-0000-000018920000}"/>
    <cellStyle name="Total 16 12 2" xfId="9087" xr:uid="{00000000-0005-0000-0000-000019920000}"/>
    <cellStyle name="Total 16 12 2 2" xfId="9088" xr:uid="{00000000-0005-0000-0000-00001A920000}"/>
    <cellStyle name="Total 16 12 2 2 2" xfId="9089" xr:uid="{00000000-0005-0000-0000-00001B920000}"/>
    <cellStyle name="Total 16 12 2 2 2 2" xfId="16404" xr:uid="{00000000-0005-0000-0000-00001C920000}"/>
    <cellStyle name="Total 16 12 2 2 2 2 2" xfId="29575" xr:uid="{00000000-0005-0000-0000-00001D920000}"/>
    <cellStyle name="Total 16 12 2 2 2 2 2 2" xfId="42326" xr:uid="{00000000-0005-0000-0000-00001E920000}"/>
    <cellStyle name="Total 16 12 2 2 2 3" xfId="22292" xr:uid="{00000000-0005-0000-0000-00001F920000}"/>
    <cellStyle name="Total 16 12 2 2 2 3 2" xfId="35043" xr:uid="{00000000-0005-0000-0000-000020920000}"/>
    <cellStyle name="Total 16 12 2 2 3" xfId="16403" xr:uid="{00000000-0005-0000-0000-000021920000}"/>
    <cellStyle name="Total 16 12 2 2 3 2" xfId="29574" xr:uid="{00000000-0005-0000-0000-000022920000}"/>
    <cellStyle name="Total 16 12 2 2 3 2 2" xfId="42325" xr:uid="{00000000-0005-0000-0000-000023920000}"/>
    <cellStyle name="Total 16 12 2 2 4" xfId="22291" xr:uid="{00000000-0005-0000-0000-000024920000}"/>
    <cellStyle name="Total 16 12 2 2 4 2" xfId="35042" xr:uid="{00000000-0005-0000-0000-000025920000}"/>
    <cellStyle name="Total 16 12 2 3" xfId="9090" xr:uid="{00000000-0005-0000-0000-000026920000}"/>
    <cellStyle name="Total 16 12 2 3 2" xfId="16405" xr:uid="{00000000-0005-0000-0000-000027920000}"/>
    <cellStyle name="Total 16 12 2 3 2 2" xfId="29576" xr:uid="{00000000-0005-0000-0000-000028920000}"/>
    <cellStyle name="Total 16 12 2 3 2 2 2" xfId="42327" xr:uid="{00000000-0005-0000-0000-000029920000}"/>
    <cellStyle name="Total 16 12 2 3 3" xfId="22293" xr:uid="{00000000-0005-0000-0000-00002A920000}"/>
    <cellStyle name="Total 16 12 2 3 3 2" xfId="35044" xr:uid="{00000000-0005-0000-0000-00002B920000}"/>
    <cellStyle name="Total 16 12 2 4" xfId="16402" xr:uid="{00000000-0005-0000-0000-00002C920000}"/>
    <cellStyle name="Total 16 12 2 4 2" xfId="29573" xr:uid="{00000000-0005-0000-0000-00002D920000}"/>
    <cellStyle name="Total 16 12 2 4 2 2" xfId="42324" xr:uid="{00000000-0005-0000-0000-00002E920000}"/>
    <cellStyle name="Total 16 12 2 5" xfId="22290" xr:uid="{00000000-0005-0000-0000-00002F920000}"/>
    <cellStyle name="Total 16 12 2 5 2" xfId="35041" xr:uid="{00000000-0005-0000-0000-000030920000}"/>
    <cellStyle name="Total 16 12 3" xfId="9091" xr:uid="{00000000-0005-0000-0000-000031920000}"/>
    <cellStyle name="Total 16 12 3 2" xfId="9092" xr:uid="{00000000-0005-0000-0000-000032920000}"/>
    <cellStyle name="Total 16 12 3 2 2" xfId="16407" xr:uid="{00000000-0005-0000-0000-000033920000}"/>
    <cellStyle name="Total 16 12 3 2 2 2" xfId="29578" xr:uid="{00000000-0005-0000-0000-000034920000}"/>
    <cellStyle name="Total 16 12 3 2 2 2 2" xfId="42329" xr:uid="{00000000-0005-0000-0000-000035920000}"/>
    <cellStyle name="Total 16 12 3 2 3" xfId="22295" xr:uid="{00000000-0005-0000-0000-000036920000}"/>
    <cellStyle name="Total 16 12 3 2 3 2" xfId="35046" xr:uid="{00000000-0005-0000-0000-000037920000}"/>
    <cellStyle name="Total 16 12 3 3" xfId="16406" xr:uid="{00000000-0005-0000-0000-000038920000}"/>
    <cellStyle name="Total 16 12 3 3 2" xfId="29577" xr:uid="{00000000-0005-0000-0000-000039920000}"/>
    <cellStyle name="Total 16 12 3 3 2 2" xfId="42328" xr:uid="{00000000-0005-0000-0000-00003A920000}"/>
    <cellStyle name="Total 16 12 3 4" xfId="22294" xr:uid="{00000000-0005-0000-0000-00003B920000}"/>
    <cellStyle name="Total 16 12 3 4 2" xfId="35045" xr:uid="{00000000-0005-0000-0000-00003C920000}"/>
    <cellStyle name="Total 16 12 4" xfId="9093" xr:uid="{00000000-0005-0000-0000-00003D920000}"/>
    <cellStyle name="Total 16 12 4 2" xfId="16408" xr:uid="{00000000-0005-0000-0000-00003E920000}"/>
    <cellStyle name="Total 16 12 4 2 2" xfId="29579" xr:uid="{00000000-0005-0000-0000-00003F920000}"/>
    <cellStyle name="Total 16 12 4 2 2 2" xfId="42330" xr:uid="{00000000-0005-0000-0000-000040920000}"/>
    <cellStyle name="Total 16 12 4 3" xfId="22296" xr:uid="{00000000-0005-0000-0000-000041920000}"/>
    <cellStyle name="Total 16 12 4 3 2" xfId="35047" xr:uid="{00000000-0005-0000-0000-000042920000}"/>
    <cellStyle name="Total 16 12 5" xfId="16401" xr:uid="{00000000-0005-0000-0000-000043920000}"/>
    <cellStyle name="Total 16 12 5 2" xfId="29572" xr:uid="{00000000-0005-0000-0000-000044920000}"/>
    <cellStyle name="Total 16 12 5 2 2" xfId="42323" xr:uid="{00000000-0005-0000-0000-000045920000}"/>
    <cellStyle name="Total 16 12 6" xfId="22289" xr:uid="{00000000-0005-0000-0000-000046920000}"/>
    <cellStyle name="Total 16 12 6 2" xfId="35040" xr:uid="{00000000-0005-0000-0000-000047920000}"/>
    <cellStyle name="Total 16 13" xfId="9094" xr:uid="{00000000-0005-0000-0000-000048920000}"/>
    <cellStyle name="Total 16 13 2" xfId="9095" xr:uid="{00000000-0005-0000-0000-000049920000}"/>
    <cellStyle name="Total 16 13 2 2" xfId="9096" xr:uid="{00000000-0005-0000-0000-00004A920000}"/>
    <cellStyle name="Total 16 13 2 2 2" xfId="9097" xr:uid="{00000000-0005-0000-0000-00004B920000}"/>
    <cellStyle name="Total 16 13 2 2 2 2" xfId="16412" xr:uid="{00000000-0005-0000-0000-00004C920000}"/>
    <cellStyle name="Total 16 13 2 2 2 2 2" xfId="29583" xr:uid="{00000000-0005-0000-0000-00004D920000}"/>
    <cellStyle name="Total 16 13 2 2 2 2 2 2" xfId="42334" xr:uid="{00000000-0005-0000-0000-00004E920000}"/>
    <cellStyle name="Total 16 13 2 2 2 3" xfId="22300" xr:uid="{00000000-0005-0000-0000-00004F920000}"/>
    <cellStyle name="Total 16 13 2 2 2 3 2" xfId="35051" xr:uid="{00000000-0005-0000-0000-000050920000}"/>
    <cellStyle name="Total 16 13 2 2 3" xfId="16411" xr:uid="{00000000-0005-0000-0000-000051920000}"/>
    <cellStyle name="Total 16 13 2 2 3 2" xfId="29582" xr:uid="{00000000-0005-0000-0000-000052920000}"/>
    <cellStyle name="Total 16 13 2 2 3 2 2" xfId="42333" xr:uid="{00000000-0005-0000-0000-000053920000}"/>
    <cellStyle name="Total 16 13 2 2 4" xfId="22299" xr:uid="{00000000-0005-0000-0000-000054920000}"/>
    <cellStyle name="Total 16 13 2 2 4 2" xfId="35050" xr:uid="{00000000-0005-0000-0000-000055920000}"/>
    <cellStyle name="Total 16 13 2 3" xfId="9098" xr:uid="{00000000-0005-0000-0000-000056920000}"/>
    <cellStyle name="Total 16 13 2 3 2" xfId="16413" xr:uid="{00000000-0005-0000-0000-000057920000}"/>
    <cellStyle name="Total 16 13 2 3 2 2" xfId="29584" xr:uid="{00000000-0005-0000-0000-000058920000}"/>
    <cellStyle name="Total 16 13 2 3 2 2 2" xfId="42335" xr:uid="{00000000-0005-0000-0000-000059920000}"/>
    <cellStyle name="Total 16 13 2 3 3" xfId="22301" xr:uid="{00000000-0005-0000-0000-00005A920000}"/>
    <cellStyle name="Total 16 13 2 3 3 2" xfId="35052" xr:uid="{00000000-0005-0000-0000-00005B920000}"/>
    <cellStyle name="Total 16 13 2 4" xfId="16410" xr:uid="{00000000-0005-0000-0000-00005C920000}"/>
    <cellStyle name="Total 16 13 2 4 2" xfId="29581" xr:uid="{00000000-0005-0000-0000-00005D920000}"/>
    <cellStyle name="Total 16 13 2 4 2 2" xfId="42332" xr:uid="{00000000-0005-0000-0000-00005E920000}"/>
    <cellStyle name="Total 16 13 2 5" xfId="22298" xr:uid="{00000000-0005-0000-0000-00005F920000}"/>
    <cellStyle name="Total 16 13 2 5 2" xfId="35049" xr:uid="{00000000-0005-0000-0000-000060920000}"/>
    <cellStyle name="Total 16 13 3" xfId="9099" xr:uid="{00000000-0005-0000-0000-000061920000}"/>
    <cellStyle name="Total 16 13 3 2" xfId="9100" xr:uid="{00000000-0005-0000-0000-000062920000}"/>
    <cellStyle name="Total 16 13 3 2 2" xfId="16415" xr:uid="{00000000-0005-0000-0000-000063920000}"/>
    <cellStyle name="Total 16 13 3 2 2 2" xfId="29586" xr:uid="{00000000-0005-0000-0000-000064920000}"/>
    <cellStyle name="Total 16 13 3 2 2 2 2" xfId="42337" xr:uid="{00000000-0005-0000-0000-000065920000}"/>
    <cellStyle name="Total 16 13 3 2 3" xfId="22303" xr:uid="{00000000-0005-0000-0000-000066920000}"/>
    <cellStyle name="Total 16 13 3 2 3 2" xfId="35054" xr:uid="{00000000-0005-0000-0000-000067920000}"/>
    <cellStyle name="Total 16 13 3 3" xfId="16414" xr:uid="{00000000-0005-0000-0000-000068920000}"/>
    <cellStyle name="Total 16 13 3 3 2" xfId="29585" xr:uid="{00000000-0005-0000-0000-000069920000}"/>
    <cellStyle name="Total 16 13 3 3 2 2" xfId="42336" xr:uid="{00000000-0005-0000-0000-00006A920000}"/>
    <cellStyle name="Total 16 13 3 4" xfId="22302" xr:uid="{00000000-0005-0000-0000-00006B920000}"/>
    <cellStyle name="Total 16 13 3 4 2" xfId="35053" xr:uid="{00000000-0005-0000-0000-00006C920000}"/>
    <cellStyle name="Total 16 13 4" xfId="9101" xr:uid="{00000000-0005-0000-0000-00006D920000}"/>
    <cellStyle name="Total 16 13 4 2" xfId="16416" xr:uid="{00000000-0005-0000-0000-00006E920000}"/>
    <cellStyle name="Total 16 13 4 2 2" xfId="29587" xr:uid="{00000000-0005-0000-0000-00006F920000}"/>
    <cellStyle name="Total 16 13 4 2 2 2" xfId="42338" xr:uid="{00000000-0005-0000-0000-000070920000}"/>
    <cellStyle name="Total 16 13 4 3" xfId="22304" xr:uid="{00000000-0005-0000-0000-000071920000}"/>
    <cellStyle name="Total 16 13 4 3 2" xfId="35055" xr:uid="{00000000-0005-0000-0000-000072920000}"/>
    <cellStyle name="Total 16 13 5" xfId="16409" xr:uid="{00000000-0005-0000-0000-000073920000}"/>
    <cellStyle name="Total 16 13 5 2" xfId="29580" xr:uid="{00000000-0005-0000-0000-000074920000}"/>
    <cellStyle name="Total 16 13 5 2 2" xfId="42331" xr:uid="{00000000-0005-0000-0000-000075920000}"/>
    <cellStyle name="Total 16 13 6" xfId="22297" xr:uid="{00000000-0005-0000-0000-000076920000}"/>
    <cellStyle name="Total 16 13 6 2" xfId="35048" xr:uid="{00000000-0005-0000-0000-000077920000}"/>
    <cellStyle name="Total 16 14" xfId="9102" xr:uid="{00000000-0005-0000-0000-000078920000}"/>
    <cellStyle name="Total 16 14 2" xfId="9103" xr:uid="{00000000-0005-0000-0000-000079920000}"/>
    <cellStyle name="Total 16 14 2 2" xfId="9104" xr:uid="{00000000-0005-0000-0000-00007A920000}"/>
    <cellStyle name="Total 16 14 2 2 2" xfId="9105" xr:uid="{00000000-0005-0000-0000-00007B920000}"/>
    <cellStyle name="Total 16 14 2 2 2 2" xfId="16420" xr:uid="{00000000-0005-0000-0000-00007C920000}"/>
    <cellStyle name="Total 16 14 2 2 2 2 2" xfId="29591" xr:uid="{00000000-0005-0000-0000-00007D920000}"/>
    <cellStyle name="Total 16 14 2 2 2 2 2 2" xfId="42342" xr:uid="{00000000-0005-0000-0000-00007E920000}"/>
    <cellStyle name="Total 16 14 2 2 2 3" xfId="22308" xr:uid="{00000000-0005-0000-0000-00007F920000}"/>
    <cellStyle name="Total 16 14 2 2 2 3 2" xfId="35059" xr:uid="{00000000-0005-0000-0000-000080920000}"/>
    <cellStyle name="Total 16 14 2 2 3" xfId="16419" xr:uid="{00000000-0005-0000-0000-000081920000}"/>
    <cellStyle name="Total 16 14 2 2 3 2" xfId="29590" xr:uid="{00000000-0005-0000-0000-000082920000}"/>
    <cellStyle name="Total 16 14 2 2 3 2 2" xfId="42341" xr:uid="{00000000-0005-0000-0000-000083920000}"/>
    <cellStyle name="Total 16 14 2 2 4" xfId="22307" xr:uid="{00000000-0005-0000-0000-000084920000}"/>
    <cellStyle name="Total 16 14 2 2 4 2" xfId="35058" xr:uid="{00000000-0005-0000-0000-000085920000}"/>
    <cellStyle name="Total 16 14 2 3" xfId="9106" xr:uid="{00000000-0005-0000-0000-000086920000}"/>
    <cellStyle name="Total 16 14 2 3 2" xfId="16421" xr:uid="{00000000-0005-0000-0000-000087920000}"/>
    <cellStyle name="Total 16 14 2 3 2 2" xfId="29592" xr:uid="{00000000-0005-0000-0000-000088920000}"/>
    <cellStyle name="Total 16 14 2 3 2 2 2" xfId="42343" xr:uid="{00000000-0005-0000-0000-000089920000}"/>
    <cellStyle name="Total 16 14 2 3 3" xfId="22309" xr:uid="{00000000-0005-0000-0000-00008A920000}"/>
    <cellStyle name="Total 16 14 2 3 3 2" xfId="35060" xr:uid="{00000000-0005-0000-0000-00008B920000}"/>
    <cellStyle name="Total 16 14 2 4" xfId="16418" xr:uid="{00000000-0005-0000-0000-00008C920000}"/>
    <cellStyle name="Total 16 14 2 4 2" xfId="29589" xr:uid="{00000000-0005-0000-0000-00008D920000}"/>
    <cellStyle name="Total 16 14 2 4 2 2" xfId="42340" xr:uid="{00000000-0005-0000-0000-00008E920000}"/>
    <cellStyle name="Total 16 14 2 5" xfId="22306" xr:uid="{00000000-0005-0000-0000-00008F920000}"/>
    <cellStyle name="Total 16 14 2 5 2" xfId="35057" xr:uid="{00000000-0005-0000-0000-000090920000}"/>
    <cellStyle name="Total 16 14 3" xfId="9107" xr:uid="{00000000-0005-0000-0000-000091920000}"/>
    <cellStyle name="Total 16 14 3 2" xfId="9108" xr:uid="{00000000-0005-0000-0000-000092920000}"/>
    <cellStyle name="Total 16 14 3 2 2" xfId="16423" xr:uid="{00000000-0005-0000-0000-000093920000}"/>
    <cellStyle name="Total 16 14 3 2 2 2" xfId="29594" xr:uid="{00000000-0005-0000-0000-000094920000}"/>
    <cellStyle name="Total 16 14 3 2 2 2 2" xfId="42345" xr:uid="{00000000-0005-0000-0000-000095920000}"/>
    <cellStyle name="Total 16 14 3 2 3" xfId="22311" xr:uid="{00000000-0005-0000-0000-000096920000}"/>
    <cellStyle name="Total 16 14 3 2 3 2" xfId="35062" xr:uid="{00000000-0005-0000-0000-000097920000}"/>
    <cellStyle name="Total 16 14 3 3" xfId="16422" xr:uid="{00000000-0005-0000-0000-000098920000}"/>
    <cellStyle name="Total 16 14 3 3 2" xfId="29593" xr:uid="{00000000-0005-0000-0000-000099920000}"/>
    <cellStyle name="Total 16 14 3 3 2 2" xfId="42344" xr:uid="{00000000-0005-0000-0000-00009A920000}"/>
    <cellStyle name="Total 16 14 3 4" xfId="22310" xr:uid="{00000000-0005-0000-0000-00009B920000}"/>
    <cellStyle name="Total 16 14 3 4 2" xfId="35061" xr:uid="{00000000-0005-0000-0000-00009C920000}"/>
    <cellStyle name="Total 16 14 4" xfId="9109" xr:uid="{00000000-0005-0000-0000-00009D920000}"/>
    <cellStyle name="Total 16 14 4 2" xfId="16424" xr:uid="{00000000-0005-0000-0000-00009E920000}"/>
    <cellStyle name="Total 16 14 4 2 2" xfId="29595" xr:uid="{00000000-0005-0000-0000-00009F920000}"/>
    <cellStyle name="Total 16 14 4 2 2 2" xfId="42346" xr:uid="{00000000-0005-0000-0000-0000A0920000}"/>
    <cellStyle name="Total 16 14 4 3" xfId="22312" xr:uid="{00000000-0005-0000-0000-0000A1920000}"/>
    <cellStyle name="Total 16 14 4 3 2" xfId="35063" xr:uid="{00000000-0005-0000-0000-0000A2920000}"/>
    <cellStyle name="Total 16 14 5" xfId="16417" xr:uid="{00000000-0005-0000-0000-0000A3920000}"/>
    <cellStyle name="Total 16 14 5 2" xfId="29588" xr:uid="{00000000-0005-0000-0000-0000A4920000}"/>
    <cellStyle name="Total 16 14 5 2 2" xfId="42339" xr:uid="{00000000-0005-0000-0000-0000A5920000}"/>
    <cellStyle name="Total 16 14 6" xfId="22305" xr:uid="{00000000-0005-0000-0000-0000A6920000}"/>
    <cellStyle name="Total 16 14 6 2" xfId="35056" xr:uid="{00000000-0005-0000-0000-0000A7920000}"/>
    <cellStyle name="Total 16 15" xfId="9110" xr:uid="{00000000-0005-0000-0000-0000A8920000}"/>
    <cellStyle name="Total 16 15 2" xfId="9111" xr:uid="{00000000-0005-0000-0000-0000A9920000}"/>
    <cellStyle name="Total 16 15 2 2" xfId="9112" xr:uid="{00000000-0005-0000-0000-0000AA920000}"/>
    <cellStyle name="Total 16 15 2 2 2" xfId="16427" xr:uid="{00000000-0005-0000-0000-0000AB920000}"/>
    <cellStyle name="Total 16 15 2 2 2 2" xfId="29598" xr:uid="{00000000-0005-0000-0000-0000AC920000}"/>
    <cellStyle name="Total 16 15 2 2 2 2 2" xfId="42349" xr:uid="{00000000-0005-0000-0000-0000AD920000}"/>
    <cellStyle name="Total 16 15 2 2 3" xfId="22315" xr:uid="{00000000-0005-0000-0000-0000AE920000}"/>
    <cellStyle name="Total 16 15 2 2 3 2" xfId="35066" xr:uid="{00000000-0005-0000-0000-0000AF920000}"/>
    <cellStyle name="Total 16 15 2 3" xfId="16426" xr:uid="{00000000-0005-0000-0000-0000B0920000}"/>
    <cellStyle name="Total 16 15 2 3 2" xfId="29597" xr:uid="{00000000-0005-0000-0000-0000B1920000}"/>
    <cellStyle name="Total 16 15 2 3 2 2" xfId="42348" xr:uid="{00000000-0005-0000-0000-0000B2920000}"/>
    <cellStyle name="Total 16 15 2 4" xfId="22314" xr:uid="{00000000-0005-0000-0000-0000B3920000}"/>
    <cellStyle name="Total 16 15 2 4 2" xfId="35065" xr:uid="{00000000-0005-0000-0000-0000B4920000}"/>
    <cellStyle name="Total 16 15 3" xfId="9113" xr:uid="{00000000-0005-0000-0000-0000B5920000}"/>
    <cellStyle name="Total 16 15 3 2" xfId="16428" xr:uid="{00000000-0005-0000-0000-0000B6920000}"/>
    <cellStyle name="Total 16 15 3 2 2" xfId="29599" xr:uid="{00000000-0005-0000-0000-0000B7920000}"/>
    <cellStyle name="Total 16 15 3 2 2 2" xfId="42350" xr:uid="{00000000-0005-0000-0000-0000B8920000}"/>
    <cellStyle name="Total 16 15 3 3" xfId="22316" xr:uid="{00000000-0005-0000-0000-0000B9920000}"/>
    <cellStyle name="Total 16 15 3 3 2" xfId="35067" xr:uid="{00000000-0005-0000-0000-0000BA920000}"/>
    <cellStyle name="Total 16 15 4" xfId="16425" xr:uid="{00000000-0005-0000-0000-0000BB920000}"/>
    <cellStyle name="Total 16 15 4 2" xfId="29596" xr:uid="{00000000-0005-0000-0000-0000BC920000}"/>
    <cellStyle name="Total 16 15 4 2 2" xfId="42347" xr:uid="{00000000-0005-0000-0000-0000BD920000}"/>
    <cellStyle name="Total 16 15 5" xfId="22313" xr:uid="{00000000-0005-0000-0000-0000BE920000}"/>
    <cellStyle name="Total 16 15 5 2" xfId="35064" xr:uid="{00000000-0005-0000-0000-0000BF920000}"/>
    <cellStyle name="Total 16 16" xfId="9114" xr:uid="{00000000-0005-0000-0000-0000C0920000}"/>
    <cellStyle name="Total 16 16 2" xfId="9115" xr:uid="{00000000-0005-0000-0000-0000C1920000}"/>
    <cellStyle name="Total 16 16 2 2" xfId="16430" xr:uid="{00000000-0005-0000-0000-0000C2920000}"/>
    <cellStyle name="Total 16 16 2 2 2" xfId="29601" xr:uid="{00000000-0005-0000-0000-0000C3920000}"/>
    <cellStyle name="Total 16 16 2 2 2 2" xfId="42352" xr:uid="{00000000-0005-0000-0000-0000C4920000}"/>
    <cellStyle name="Total 16 16 2 3" xfId="22318" xr:uid="{00000000-0005-0000-0000-0000C5920000}"/>
    <cellStyle name="Total 16 16 2 3 2" xfId="35069" xr:uid="{00000000-0005-0000-0000-0000C6920000}"/>
    <cellStyle name="Total 16 16 3" xfId="16429" xr:uid="{00000000-0005-0000-0000-0000C7920000}"/>
    <cellStyle name="Total 16 16 3 2" xfId="29600" xr:uid="{00000000-0005-0000-0000-0000C8920000}"/>
    <cellStyle name="Total 16 16 3 2 2" xfId="42351" xr:uid="{00000000-0005-0000-0000-0000C9920000}"/>
    <cellStyle name="Total 16 16 4" xfId="22317" xr:uid="{00000000-0005-0000-0000-0000CA920000}"/>
    <cellStyle name="Total 16 16 4 2" xfId="35068" xr:uid="{00000000-0005-0000-0000-0000CB920000}"/>
    <cellStyle name="Total 16 17" xfId="9116" xr:uid="{00000000-0005-0000-0000-0000CC920000}"/>
    <cellStyle name="Total 16 17 2" xfId="16431" xr:uid="{00000000-0005-0000-0000-0000CD920000}"/>
    <cellStyle name="Total 16 17 2 2" xfId="29602" xr:uid="{00000000-0005-0000-0000-0000CE920000}"/>
    <cellStyle name="Total 16 17 2 2 2" xfId="42353" xr:uid="{00000000-0005-0000-0000-0000CF920000}"/>
    <cellStyle name="Total 16 17 3" xfId="22319" xr:uid="{00000000-0005-0000-0000-0000D0920000}"/>
    <cellStyle name="Total 16 17 3 2" xfId="35070" xr:uid="{00000000-0005-0000-0000-0000D1920000}"/>
    <cellStyle name="Total 16 18" xfId="16384" xr:uid="{00000000-0005-0000-0000-0000D2920000}"/>
    <cellStyle name="Total 16 18 2" xfId="29555" xr:uid="{00000000-0005-0000-0000-0000D3920000}"/>
    <cellStyle name="Total 16 18 2 2" xfId="42306" xr:uid="{00000000-0005-0000-0000-0000D4920000}"/>
    <cellStyle name="Total 16 19" xfId="22272" xr:uid="{00000000-0005-0000-0000-0000D5920000}"/>
    <cellStyle name="Total 16 19 2" xfId="35023" xr:uid="{00000000-0005-0000-0000-0000D6920000}"/>
    <cellStyle name="Total 16 2" xfId="9117" xr:uid="{00000000-0005-0000-0000-0000D7920000}"/>
    <cellStyle name="Total 16 2 2" xfId="9118" xr:uid="{00000000-0005-0000-0000-0000D8920000}"/>
    <cellStyle name="Total 16 2 2 2" xfId="9119" xr:uid="{00000000-0005-0000-0000-0000D9920000}"/>
    <cellStyle name="Total 16 2 2 2 2" xfId="9120" xr:uid="{00000000-0005-0000-0000-0000DA920000}"/>
    <cellStyle name="Total 16 2 2 2 2 2" xfId="16435" xr:uid="{00000000-0005-0000-0000-0000DB920000}"/>
    <cellStyle name="Total 16 2 2 2 2 2 2" xfId="29606" xr:uid="{00000000-0005-0000-0000-0000DC920000}"/>
    <cellStyle name="Total 16 2 2 2 2 2 2 2" xfId="42357" xr:uid="{00000000-0005-0000-0000-0000DD920000}"/>
    <cellStyle name="Total 16 2 2 2 2 3" xfId="22323" xr:uid="{00000000-0005-0000-0000-0000DE920000}"/>
    <cellStyle name="Total 16 2 2 2 2 3 2" xfId="35074" xr:uid="{00000000-0005-0000-0000-0000DF920000}"/>
    <cellStyle name="Total 16 2 2 2 3" xfId="16434" xr:uid="{00000000-0005-0000-0000-0000E0920000}"/>
    <cellStyle name="Total 16 2 2 2 3 2" xfId="29605" xr:uid="{00000000-0005-0000-0000-0000E1920000}"/>
    <cellStyle name="Total 16 2 2 2 3 2 2" xfId="42356" xr:uid="{00000000-0005-0000-0000-0000E2920000}"/>
    <cellStyle name="Total 16 2 2 2 4" xfId="22322" xr:uid="{00000000-0005-0000-0000-0000E3920000}"/>
    <cellStyle name="Total 16 2 2 2 4 2" xfId="35073" xr:uid="{00000000-0005-0000-0000-0000E4920000}"/>
    <cellStyle name="Total 16 2 2 3" xfId="9121" xr:uid="{00000000-0005-0000-0000-0000E5920000}"/>
    <cellStyle name="Total 16 2 2 3 2" xfId="16436" xr:uid="{00000000-0005-0000-0000-0000E6920000}"/>
    <cellStyle name="Total 16 2 2 3 2 2" xfId="29607" xr:uid="{00000000-0005-0000-0000-0000E7920000}"/>
    <cellStyle name="Total 16 2 2 3 2 2 2" xfId="42358" xr:uid="{00000000-0005-0000-0000-0000E8920000}"/>
    <cellStyle name="Total 16 2 2 3 3" xfId="22324" xr:uid="{00000000-0005-0000-0000-0000E9920000}"/>
    <cellStyle name="Total 16 2 2 3 3 2" xfId="35075" xr:uid="{00000000-0005-0000-0000-0000EA920000}"/>
    <cellStyle name="Total 16 2 2 4" xfId="16433" xr:uid="{00000000-0005-0000-0000-0000EB920000}"/>
    <cellStyle name="Total 16 2 2 4 2" xfId="29604" xr:uid="{00000000-0005-0000-0000-0000EC920000}"/>
    <cellStyle name="Total 16 2 2 4 2 2" xfId="42355" xr:uid="{00000000-0005-0000-0000-0000ED920000}"/>
    <cellStyle name="Total 16 2 2 5" xfId="22321" xr:uid="{00000000-0005-0000-0000-0000EE920000}"/>
    <cellStyle name="Total 16 2 2 5 2" xfId="35072" xr:uid="{00000000-0005-0000-0000-0000EF920000}"/>
    <cellStyle name="Total 16 2 3" xfId="9122" xr:uid="{00000000-0005-0000-0000-0000F0920000}"/>
    <cellStyle name="Total 16 2 3 2" xfId="9123" xr:uid="{00000000-0005-0000-0000-0000F1920000}"/>
    <cellStyle name="Total 16 2 3 2 2" xfId="16438" xr:uid="{00000000-0005-0000-0000-0000F2920000}"/>
    <cellStyle name="Total 16 2 3 2 2 2" xfId="29609" xr:uid="{00000000-0005-0000-0000-0000F3920000}"/>
    <cellStyle name="Total 16 2 3 2 2 2 2" xfId="42360" xr:uid="{00000000-0005-0000-0000-0000F4920000}"/>
    <cellStyle name="Total 16 2 3 2 3" xfId="22326" xr:uid="{00000000-0005-0000-0000-0000F5920000}"/>
    <cellStyle name="Total 16 2 3 2 3 2" xfId="35077" xr:uid="{00000000-0005-0000-0000-0000F6920000}"/>
    <cellStyle name="Total 16 2 3 3" xfId="16437" xr:uid="{00000000-0005-0000-0000-0000F7920000}"/>
    <cellStyle name="Total 16 2 3 3 2" xfId="29608" xr:uid="{00000000-0005-0000-0000-0000F8920000}"/>
    <cellStyle name="Total 16 2 3 3 2 2" xfId="42359" xr:uid="{00000000-0005-0000-0000-0000F9920000}"/>
    <cellStyle name="Total 16 2 3 4" xfId="22325" xr:uid="{00000000-0005-0000-0000-0000FA920000}"/>
    <cellStyle name="Total 16 2 3 4 2" xfId="35076" xr:uid="{00000000-0005-0000-0000-0000FB920000}"/>
    <cellStyle name="Total 16 2 4" xfId="9124" xr:uid="{00000000-0005-0000-0000-0000FC920000}"/>
    <cellStyle name="Total 16 2 4 2" xfId="16439" xr:uid="{00000000-0005-0000-0000-0000FD920000}"/>
    <cellStyle name="Total 16 2 4 2 2" xfId="29610" xr:uid="{00000000-0005-0000-0000-0000FE920000}"/>
    <cellStyle name="Total 16 2 4 2 2 2" xfId="42361" xr:uid="{00000000-0005-0000-0000-0000FF920000}"/>
    <cellStyle name="Total 16 2 4 3" xfId="22327" xr:uid="{00000000-0005-0000-0000-000000930000}"/>
    <cellStyle name="Total 16 2 4 3 2" xfId="35078" xr:uid="{00000000-0005-0000-0000-000001930000}"/>
    <cellStyle name="Total 16 2 5" xfId="16432" xr:uid="{00000000-0005-0000-0000-000002930000}"/>
    <cellStyle name="Total 16 2 5 2" xfId="29603" xr:uid="{00000000-0005-0000-0000-000003930000}"/>
    <cellStyle name="Total 16 2 5 2 2" xfId="42354" xr:uid="{00000000-0005-0000-0000-000004930000}"/>
    <cellStyle name="Total 16 2 6" xfId="22320" xr:uid="{00000000-0005-0000-0000-000005930000}"/>
    <cellStyle name="Total 16 2 6 2" xfId="35071" xr:uid="{00000000-0005-0000-0000-000006930000}"/>
    <cellStyle name="Total 16 20" xfId="9069" xr:uid="{00000000-0005-0000-0000-000007930000}"/>
    <cellStyle name="Total 16 3" xfId="9125" xr:uid="{00000000-0005-0000-0000-000008930000}"/>
    <cellStyle name="Total 16 3 2" xfId="9126" xr:uid="{00000000-0005-0000-0000-000009930000}"/>
    <cellStyle name="Total 16 3 2 2" xfId="9127" xr:uid="{00000000-0005-0000-0000-00000A930000}"/>
    <cellStyle name="Total 16 3 2 2 2" xfId="9128" xr:uid="{00000000-0005-0000-0000-00000B930000}"/>
    <cellStyle name="Total 16 3 2 2 2 2" xfId="16443" xr:uid="{00000000-0005-0000-0000-00000C930000}"/>
    <cellStyle name="Total 16 3 2 2 2 2 2" xfId="29614" xr:uid="{00000000-0005-0000-0000-00000D930000}"/>
    <cellStyle name="Total 16 3 2 2 2 2 2 2" xfId="42365" xr:uid="{00000000-0005-0000-0000-00000E930000}"/>
    <cellStyle name="Total 16 3 2 2 2 3" xfId="22331" xr:uid="{00000000-0005-0000-0000-00000F930000}"/>
    <cellStyle name="Total 16 3 2 2 2 3 2" xfId="35082" xr:uid="{00000000-0005-0000-0000-000010930000}"/>
    <cellStyle name="Total 16 3 2 2 3" xfId="16442" xr:uid="{00000000-0005-0000-0000-000011930000}"/>
    <cellStyle name="Total 16 3 2 2 3 2" xfId="29613" xr:uid="{00000000-0005-0000-0000-000012930000}"/>
    <cellStyle name="Total 16 3 2 2 3 2 2" xfId="42364" xr:uid="{00000000-0005-0000-0000-000013930000}"/>
    <cellStyle name="Total 16 3 2 2 4" xfId="22330" xr:uid="{00000000-0005-0000-0000-000014930000}"/>
    <cellStyle name="Total 16 3 2 2 4 2" xfId="35081" xr:uid="{00000000-0005-0000-0000-000015930000}"/>
    <cellStyle name="Total 16 3 2 3" xfId="9129" xr:uid="{00000000-0005-0000-0000-000016930000}"/>
    <cellStyle name="Total 16 3 2 3 2" xfId="16444" xr:uid="{00000000-0005-0000-0000-000017930000}"/>
    <cellStyle name="Total 16 3 2 3 2 2" xfId="29615" xr:uid="{00000000-0005-0000-0000-000018930000}"/>
    <cellStyle name="Total 16 3 2 3 2 2 2" xfId="42366" xr:uid="{00000000-0005-0000-0000-000019930000}"/>
    <cellStyle name="Total 16 3 2 3 3" xfId="22332" xr:uid="{00000000-0005-0000-0000-00001A930000}"/>
    <cellStyle name="Total 16 3 2 3 3 2" xfId="35083" xr:uid="{00000000-0005-0000-0000-00001B930000}"/>
    <cellStyle name="Total 16 3 2 4" xfId="16441" xr:uid="{00000000-0005-0000-0000-00001C930000}"/>
    <cellStyle name="Total 16 3 2 4 2" xfId="29612" xr:uid="{00000000-0005-0000-0000-00001D930000}"/>
    <cellStyle name="Total 16 3 2 4 2 2" xfId="42363" xr:uid="{00000000-0005-0000-0000-00001E930000}"/>
    <cellStyle name="Total 16 3 2 5" xfId="22329" xr:uid="{00000000-0005-0000-0000-00001F930000}"/>
    <cellStyle name="Total 16 3 2 5 2" xfId="35080" xr:uid="{00000000-0005-0000-0000-000020930000}"/>
    <cellStyle name="Total 16 3 3" xfId="9130" xr:uid="{00000000-0005-0000-0000-000021930000}"/>
    <cellStyle name="Total 16 3 3 2" xfId="9131" xr:uid="{00000000-0005-0000-0000-000022930000}"/>
    <cellStyle name="Total 16 3 3 2 2" xfId="16446" xr:uid="{00000000-0005-0000-0000-000023930000}"/>
    <cellStyle name="Total 16 3 3 2 2 2" xfId="29617" xr:uid="{00000000-0005-0000-0000-000024930000}"/>
    <cellStyle name="Total 16 3 3 2 2 2 2" xfId="42368" xr:uid="{00000000-0005-0000-0000-000025930000}"/>
    <cellStyle name="Total 16 3 3 2 3" xfId="22334" xr:uid="{00000000-0005-0000-0000-000026930000}"/>
    <cellStyle name="Total 16 3 3 2 3 2" xfId="35085" xr:uid="{00000000-0005-0000-0000-000027930000}"/>
    <cellStyle name="Total 16 3 3 3" xfId="16445" xr:uid="{00000000-0005-0000-0000-000028930000}"/>
    <cellStyle name="Total 16 3 3 3 2" xfId="29616" xr:uid="{00000000-0005-0000-0000-000029930000}"/>
    <cellStyle name="Total 16 3 3 3 2 2" xfId="42367" xr:uid="{00000000-0005-0000-0000-00002A930000}"/>
    <cellStyle name="Total 16 3 3 4" xfId="22333" xr:uid="{00000000-0005-0000-0000-00002B930000}"/>
    <cellStyle name="Total 16 3 3 4 2" xfId="35084" xr:uid="{00000000-0005-0000-0000-00002C930000}"/>
    <cellStyle name="Total 16 3 4" xfId="9132" xr:uid="{00000000-0005-0000-0000-00002D930000}"/>
    <cellStyle name="Total 16 3 4 2" xfId="16447" xr:uid="{00000000-0005-0000-0000-00002E930000}"/>
    <cellStyle name="Total 16 3 4 2 2" xfId="29618" xr:uid="{00000000-0005-0000-0000-00002F930000}"/>
    <cellStyle name="Total 16 3 4 2 2 2" xfId="42369" xr:uid="{00000000-0005-0000-0000-000030930000}"/>
    <cellStyle name="Total 16 3 4 3" xfId="22335" xr:uid="{00000000-0005-0000-0000-000031930000}"/>
    <cellStyle name="Total 16 3 4 3 2" xfId="35086" xr:uid="{00000000-0005-0000-0000-000032930000}"/>
    <cellStyle name="Total 16 3 5" xfId="16440" xr:uid="{00000000-0005-0000-0000-000033930000}"/>
    <cellStyle name="Total 16 3 5 2" xfId="29611" xr:uid="{00000000-0005-0000-0000-000034930000}"/>
    <cellStyle name="Total 16 3 5 2 2" xfId="42362" xr:uid="{00000000-0005-0000-0000-000035930000}"/>
    <cellStyle name="Total 16 3 6" xfId="22328" xr:uid="{00000000-0005-0000-0000-000036930000}"/>
    <cellStyle name="Total 16 3 6 2" xfId="35079" xr:uid="{00000000-0005-0000-0000-000037930000}"/>
    <cellStyle name="Total 16 4" xfId="9133" xr:uid="{00000000-0005-0000-0000-000038930000}"/>
    <cellStyle name="Total 16 4 2" xfId="9134" xr:uid="{00000000-0005-0000-0000-000039930000}"/>
    <cellStyle name="Total 16 4 2 2" xfId="9135" xr:uid="{00000000-0005-0000-0000-00003A930000}"/>
    <cellStyle name="Total 16 4 2 2 2" xfId="9136" xr:uid="{00000000-0005-0000-0000-00003B930000}"/>
    <cellStyle name="Total 16 4 2 2 2 2" xfId="16451" xr:uid="{00000000-0005-0000-0000-00003C930000}"/>
    <cellStyle name="Total 16 4 2 2 2 2 2" xfId="29622" xr:uid="{00000000-0005-0000-0000-00003D930000}"/>
    <cellStyle name="Total 16 4 2 2 2 2 2 2" xfId="42373" xr:uid="{00000000-0005-0000-0000-00003E930000}"/>
    <cellStyle name="Total 16 4 2 2 2 3" xfId="22339" xr:uid="{00000000-0005-0000-0000-00003F930000}"/>
    <cellStyle name="Total 16 4 2 2 2 3 2" xfId="35090" xr:uid="{00000000-0005-0000-0000-000040930000}"/>
    <cellStyle name="Total 16 4 2 2 3" xfId="16450" xr:uid="{00000000-0005-0000-0000-000041930000}"/>
    <cellStyle name="Total 16 4 2 2 3 2" xfId="29621" xr:uid="{00000000-0005-0000-0000-000042930000}"/>
    <cellStyle name="Total 16 4 2 2 3 2 2" xfId="42372" xr:uid="{00000000-0005-0000-0000-000043930000}"/>
    <cellStyle name="Total 16 4 2 2 4" xfId="22338" xr:uid="{00000000-0005-0000-0000-000044930000}"/>
    <cellStyle name="Total 16 4 2 2 4 2" xfId="35089" xr:uid="{00000000-0005-0000-0000-000045930000}"/>
    <cellStyle name="Total 16 4 2 3" xfId="9137" xr:uid="{00000000-0005-0000-0000-000046930000}"/>
    <cellStyle name="Total 16 4 2 3 2" xfId="16452" xr:uid="{00000000-0005-0000-0000-000047930000}"/>
    <cellStyle name="Total 16 4 2 3 2 2" xfId="29623" xr:uid="{00000000-0005-0000-0000-000048930000}"/>
    <cellStyle name="Total 16 4 2 3 2 2 2" xfId="42374" xr:uid="{00000000-0005-0000-0000-000049930000}"/>
    <cellStyle name="Total 16 4 2 3 3" xfId="22340" xr:uid="{00000000-0005-0000-0000-00004A930000}"/>
    <cellStyle name="Total 16 4 2 3 3 2" xfId="35091" xr:uid="{00000000-0005-0000-0000-00004B930000}"/>
    <cellStyle name="Total 16 4 2 4" xfId="16449" xr:uid="{00000000-0005-0000-0000-00004C930000}"/>
    <cellStyle name="Total 16 4 2 4 2" xfId="29620" xr:uid="{00000000-0005-0000-0000-00004D930000}"/>
    <cellStyle name="Total 16 4 2 4 2 2" xfId="42371" xr:uid="{00000000-0005-0000-0000-00004E930000}"/>
    <cellStyle name="Total 16 4 2 5" xfId="22337" xr:uid="{00000000-0005-0000-0000-00004F930000}"/>
    <cellStyle name="Total 16 4 2 5 2" xfId="35088" xr:uid="{00000000-0005-0000-0000-000050930000}"/>
    <cellStyle name="Total 16 4 3" xfId="9138" xr:uid="{00000000-0005-0000-0000-000051930000}"/>
    <cellStyle name="Total 16 4 3 2" xfId="9139" xr:uid="{00000000-0005-0000-0000-000052930000}"/>
    <cellStyle name="Total 16 4 3 2 2" xfId="16454" xr:uid="{00000000-0005-0000-0000-000053930000}"/>
    <cellStyle name="Total 16 4 3 2 2 2" xfId="29625" xr:uid="{00000000-0005-0000-0000-000054930000}"/>
    <cellStyle name="Total 16 4 3 2 2 2 2" xfId="42376" xr:uid="{00000000-0005-0000-0000-000055930000}"/>
    <cellStyle name="Total 16 4 3 2 3" xfId="22342" xr:uid="{00000000-0005-0000-0000-000056930000}"/>
    <cellStyle name="Total 16 4 3 2 3 2" xfId="35093" xr:uid="{00000000-0005-0000-0000-000057930000}"/>
    <cellStyle name="Total 16 4 3 3" xfId="16453" xr:uid="{00000000-0005-0000-0000-000058930000}"/>
    <cellStyle name="Total 16 4 3 3 2" xfId="29624" xr:uid="{00000000-0005-0000-0000-000059930000}"/>
    <cellStyle name="Total 16 4 3 3 2 2" xfId="42375" xr:uid="{00000000-0005-0000-0000-00005A930000}"/>
    <cellStyle name="Total 16 4 3 4" xfId="22341" xr:uid="{00000000-0005-0000-0000-00005B930000}"/>
    <cellStyle name="Total 16 4 3 4 2" xfId="35092" xr:uid="{00000000-0005-0000-0000-00005C930000}"/>
    <cellStyle name="Total 16 4 4" xfId="9140" xr:uid="{00000000-0005-0000-0000-00005D930000}"/>
    <cellStyle name="Total 16 4 4 2" xfId="16455" xr:uid="{00000000-0005-0000-0000-00005E930000}"/>
    <cellStyle name="Total 16 4 4 2 2" xfId="29626" xr:uid="{00000000-0005-0000-0000-00005F930000}"/>
    <cellStyle name="Total 16 4 4 2 2 2" xfId="42377" xr:uid="{00000000-0005-0000-0000-000060930000}"/>
    <cellStyle name="Total 16 4 4 3" xfId="22343" xr:uid="{00000000-0005-0000-0000-000061930000}"/>
    <cellStyle name="Total 16 4 4 3 2" xfId="35094" xr:uid="{00000000-0005-0000-0000-000062930000}"/>
    <cellStyle name="Total 16 4 5" xfId="16448" xr:uid="{00000000-0005-0000-0000-000063930000}"/>
    <cellStyle name="Total 16 4 5 2" xfId="29619" xr:uid="{00000000-0005-0000-0000-000064930000}"/>
    <cellStyle name="Total 16 4 5 2 2" xfId="42370" xr:uid="{00000000-0005-0000-0000-000065930000}"/>
    <cellStyle name="Total 16 4 6" xfId="22336" xr:uid="{00000000-0005-0000-0000-000066930000}"/>
    <cellStyle name="Total 16 4 6 2" xfId="35087" xr:uid="{00000000-0005-0000-0000-000067930000}"/>
    <cellStyle name="Total 16 5" xfId="9141" xr:uid="{00000000-0005-0000-0000-000068930000}"/>
    <cellStyle name="Total 16 5 2" xfId="9142" xr:uid="{00000000-0005-0000-0000-000069930000}"/>
    <cellStyle name="Total 16 5 2 2" xfId="9143" xr:uid="{00000000-0005-0000-0000-00006A930000}"/>
    <cellStyle name="Total 16 5 2 2 2" xfId="9144" xr:uid="{00000000-0005-0000-0000-00006B930000}"/>
    <cellStyle name="Total 16 5 2 2 2 2" xfId="16459" xr:uid="{00000000-0005-0000-0000-00006C930000}"/>
    <cellStyle name="Total 16 5 2 2 2 2 2" xfId="29630" xr:uid="{00000000-0005-0000-0000-00006D930000}"/>
    <cellStyle name="Total 16 5 2 2 2 2 2 2" xfId="42381" xr:uid="{00000000-0005-0000-0000-00006E930000}"/>
    <cellStyle name="Total 16 5 2 2 2 3" xfId="22347" xr:uid="{00000000-0005-0000-0000-00006F930000}"/>
    <cellStyle name="Total 16 5 2 2 2 3 2" xfId="35098" xr:uid="{00000000-0005-0000-0000-000070930000}"/>
    <cellStyle name="Total 16 5 2 2 3" xfId="16458" xr:uid="{00000000-0005-0000-0000-000071930000}"/>
    <cellStyle name="Total 16 5 2 2 3 2" xfId="29629" xr:uid="{00000000-0005-0000-0000-000072930000}"/>
    <cellStyle name="Total 16 5 2 2 3 2 2" xfId="42380" xr:uid="{00000000-0005-0000-0000-000073930000}"/>
    <cellStyle name="Total 16 5 2 2 4" xfId="22346" xr:uid="{00000000-0005-0000-0000-000074930000}"/>
    <cellStyle name="Total 16 5 2 2 4 2" xfId="35097" xr:uid="{00000000-0005-0000-0000-000075930000}"/>
    <cellStyle name="Total 16 5 2 3" xfId="9145" xr:uid="{00000000-0005-0000-0000-000076930000}"/>
    <cellStyle name="Total 16 5 2 3 2" xfId="16460" xr:uid="{00000000-0005-0000-0000-000077930000}"/>
    <cellStyle name="Total 16 5 2 3 2 2" xfId="29631" xr:uid="{00000000-0005-0000-0000-000078930000}"/>
    <cellStyle name="Total 16 5 2 3 2 2 2" xfId="42382" xr:uid="{00000000-0005-0000-0000-000079930000}"/>
    <cellStyle name="Total 16 5 2 3 3" xfId="22348" xr:uid="{00000000-0005-0000-0000-00007A930000}"/>
    <cellStyle name="Total 16 5 2 3 3 2" xfId="35099" xr:uid="{00000000-0005-0000-0000-00007B930000}"/>
    <cellStyle name="Total 16 5 2 4" xfId="16457" xr:uid="{00000000-0005-0000-0000-00007C930000}"/>
    <cellStyle name="Total 16 5 2 4 2" xfId="29628" xr:uid="{00000000-0005-0000-0000-00007D930000}"/>
    <cellStyle name="Total 16 5 2 4 2 2" xfId="42379" xr:uid="{00000000-0005-0000-0000-00007E930000}"/>
    <cellStyle name="Total 16 5 2 5" xfId="22345" xr:uid="{00000000-0005-0000-0000-00007F930000}"/>
    <cellStyle name="Total 16 5 2 5 2" xfId="35096" xr:uid="{00000000-0005-0000-0000-000080930000}"/>
    <cellStyle name="Total 16 5 3" xfId="9146" xr:uid="{00000000-0005-0000-0000-000081930000}"/>
    <cellStyle name="Total 16 5 3 2" xfId="9147" xr:uid="{00000000-0005-0000-0000-000082930000}"/>
    <cellStyle name="Total 16 5 3 2 2" xfId="16462" xr:uid="{00000000-0005-0000-0000-000083930000}"/>
    <cellStyle name="Total 16 5 3 2 2 2" xfId="29633" xr:uid="{00000000-0005-0000-0000-000084930000}"/>
    <cellStyle name="Total 16 5 3 2 2 2 2" xfId="42384" xr:uid="{00000000-0005-0000-0000-000085930000}"/>
    <cellStyle name="Total 16 5 3 2 3" xfId="22350" xr:uid="{00000000-0005-0000-0000-000086930000}"/>
    <cellStyle name="Total 16 5 3 2 3 2" xfId="35101" xr:uid="{00000000-0005-0000-0000-000087930000}"/>
    <cellStyle name="Total 16 5 3 3" xfId="16461" xr:uid="{00000000-0005-0000-0000-000088930000}"/>
    <cellStyle name="Total 16 5 3 3 2" xfId="29632" xr:uid="{00000000-0005-0000-0000-000089930000}"/>
    <cellStyle name="Total 16 5 3 3 2 2" xfId="42383" xr:uid="{00000000-0005-0000-0000-00008A930000}"/>
    <cellStyle name="Total 16 5 3 4" xfId="22349" xr:uid="{00000000-0005-0000-0000-00008B930000}"/>
    <cellStyle name="Total 16 5 3 4 2" xfId="35100" xr:uid="{00000000-0005-0000-0000-00008C930000}"/>
    <cellStyle name="Total 16 5 4" xfId="9148" xr:uid="{00000000-0005-0000-0000-00008D930000}"/>
    <cellStyle name="Total 16 5 4 2" xfId="16463" xr:uid="{00000000-0005-0000-0000-00008E930000}"/>
    <cellStyle name="Total 16 5 4 2 2" xfId="29634" xr:uid="{00000000-0005-0000-0000-00008F930000}"/>
    <cellStyle name="Total 16 5 4 2 2 2" xfId="42385" xr:uid="{00000000-0005-0000-0000-000090930000}"/>
    <cellStyle name="Total 16 5 4 3" xfId="22351" xr:uid="{00000000-0005-0000-0000-000091930000}"/>
    <cellStyle name="Total 16 5 4 3 2" xfId="35102" xr:uid="{00000000-0005-0000-0000-000092930000}"/>
    <cellStyle name="Total 16 5 5" xfId="16456" xr:uid="{00000000-0005-0000-0000-000093930000}"/>
    <cellStyle name="Total 16 5 5 2" xfId="29627" xr:uid="{00000000-0005-0000-0000-000094930000}"/>
    <cellStyle name="Total 16 5 5 2 2" xfId="42378" xr:uid="{00000000-0005-0000-0000-000095930000}"/>
    <cellStyle name="Total 16 5 6" xfId="22344" xr:uid="{00000000-0005-0000-0000-000096930000}"/>
    <cellStyle name="Total 16 5 6 2" xfId="35095" xr:uid="{00000000-0005-0000-0000-000097930000}"/>
    <cellStyle name="Total 16 6" xfId="9149" xr:uid="{00000000-0005-0000-0000-000098930000}"/>
    <cellStyle name="Total 16 6 2" xfId="9150" xr:uid="{00000000-0005-0000-0000-000099930000}"/>
    <cellStyle name="Total 16 6 2 2" xfId="9151" xr:uid="{00000000-0005-0000-0000-00009A930000}"/>
    <cellStyle name="Total 16 6 2 2 2" xfId="9152" xr:uid="{00000000-0005-0000-0000-00009B930000}"/>
    <cellStyle name="Total 16 6 2 2 2 2" xfId="16467" xr:uid="{00000000-0005-0000-0000-00009C930000}"/>
    <cellStyle name="Total 16 6 2 2 2 2 2" xfId="29638" xr:uid="{00000000-0005-0000-0000-00009D930000}"/>
    <cellStyle name="Total 16 6 2 2 2 2 2 2" xfId="42389" xr:uid="{00000000-0005-0000-0000-00009E930000}"/>
    <cellStyle name="Total 16 6 2 2 2 3" xfId="22355" xr:uid="{00000000-0005-0000-0000-00009F930000}"/>
    <cellStyle name="Total 16 6 2 2 2 3 2" xfId="35106" xr:uid="{00000000-0005-0000-0000-0000A0930000}"/>
    <cellStyle name="Total 16 6 2 2 3" xfId="16466" xr:uid="{00000000-0005-0000-0000-0000A1930000}"/>
    <cellStyle name="Total 16 6 2 2 3 2" xfId="29637" xr:uid="{00000000-0005-0000-0000-0000A2930000}"/>
    <cellStyle name="Total 16 6 2 2 3 2 2" xfId="42388" xr:uid="{00000000-0005-0000-0000-0000A3930000}"/>
    <cellStyle name="Total 16 6 2 2 4" xfId="22354" xr:uid="{00000000-0005-0000-0000-0000A4930000}"/>
    <cellStyle name="Total 16 6 2 2 4 2" xfId="35105" xr:uid="{00000000-0005-0000-0000-0000A5930000}"/>
    <cellStyle name="Total 16 6 2 3" xfId="9153" xr:uid="{00000000-0005-0000-0000-0000A6930000}"/>
    <cellStyle name="Total 16 6 2 3 2" xfId="16468" xr:uid="{00000000-0005-0000-0000-0000A7930000}"/>
    <cellStyle name="Total 16 6 2 3 2 2" xfId="29639" xr:uid="{00000000-0005-0000-0000-0000A8930000}"/>
    <cellStyle name="Total 16 6 2 3 2 2 2" xfId="42390" xr:uid="{00000000-0005-0000-0000-0000A9930000}"/>
    <cellStyle name="Total 16 6 2 3 3" xfId="22356" xr:uid="{00000000-0005-0000-0000-0000AA930000}"/>
    <cellStyle name="Total 16 6 2 3 3 2" xfId="35107" xr:uid="{00000000-0005-0000-0000-0000AB930000}"/>
    <cellStyle name="Total 16 6 2 4" xfId="16465" xr:uid="{00000000-0005-0000-0000-0000AC930000}"/>
    <cellStyle name="Total 16 6 2 4 2" xfId="29636" xr:uid="{00000000-0005-0000-0000-0000AD930000}"/>
    <cellStyle name="Total 16 6 2 4 2 2" xfId="42387" xr:uid="{00000000-0005-0000-0000-0000AE930000}"/>
    <cellStyle name="Total 16 6 2 5" xfId="22353" xr:uid="{00000000-0005-0000-0000-0000AF930000}"/>
    <cellStyle name="Total 16 6 2 5 2" xfId="35104" xr:uid="{00000000-0005-0000-0000-0000B0930000}"/>
    <cellStyle name="Total 16 6 3" xfId="9154" xr:uid="{00000000-0005-0000-0000-0000B1930000}"/>
    <cellStyle name="Total 16 6 3 2" xfId="9155" xr:uid="{00000000-0005-0000-0000-0000B2930000}"/>
    <cellStyle name="Total 16 6 3 2 2" xfId="16470" xr:uid="{00000000-0005-0000-0000-0000B3930000}"/>
    <cellStyle name="Total 16 6 3 2 2 2" xfId="29641" xr:uid="{00000000-0005-0000-0000-0000B4930000}"/>
    <cellStyle name="Total 16 6 3 2 2 2 2" xfId="42392" xr:uid="{00000000-0005-0000-0000-0000B5930000}"/>
    <cellStyle name="Total 16 6 3 2 3" xfId="22358" xr:uid="{00000000-0005-0000-0000-0000B6930000}"/>
    <cellStyle name="Total 16 6 3 2 3 2" xfId="35109" xr:uid="{00000000-0005-0000-0000-0000B7930000}"/>
    <cellStyle name="Total 16 6 3 3" xfId="16469" xr:uid="{00000000-0005-0000-0000-0000B8930000}"/>
    <cellStyle name="Total 16 6 3 3 2" xfId="29640" xr:uid="{00000000-0005-0000-0000-0000B9930000}"/>
    <cellStyle name="Total 16 6 3 3 2 2" xfId="42391" xr:uid="{00000000-0005-0000-0000-0000BA930000}"/>
    <cellStyle name="Total 16 6 3 4" xfId="22357" xr:uid="{00000000-0005-0000-0000-0000BB930000}"/>
    <cellStyle name="Total 16 6 3 4 2" xfId="35108" xr:uid="{00000000-0005-0000-0000-0000BC930000}"/>
    <cellStyle name="Total 16 6 4" xfId="9156" xr:uid="{00000000-0005-0000-0000-0000BD930000}"/>
    <cellStyle name="Total 16 6 4 2" xfId="16471" xr:uid="{00000000-0005-0000-0000-0000BE930000}"/>
    <cellStyle name="Total 16 6 4 2 2" xfId="29642" xr:uid="{00000000-0005-0000-0000-0000BF930000}"/>
    <cellStyle name="Total 16 6 4 2 2 2" xfId="42393" xr:uid="{00000000-0005-0000-0000-0000C0930000}"/>
    <cellStyle name="Total 16 6 4 3" xfId="22359" xr:uid="{00000000-0005-0000-0000-0000C1930000}"/>
    <cellStyle name="Total 16 6 4 3 2" xfId="35110" xr:uid="{00000000-0005-0000-0000-0000C2930000}"/>
    <cellStyle name="Total 16 6 5" xfId="16464" xr:uid="{00000000-0005-0000-0000-0000C3930000}"/>
    <cellStyle name="Total 16 6 5 2" xfId="29635" xr:uid="{00000000-0005-0000-0000-0000C4930000}"/>
    <cellStyle name="Total 16 6 5 2 2" xfId="42386" xr:uid="{00000000-0005-0000-0000-0000C5930000}"/>
    <cellStyle name="Total 16 6 6" xfId="22352" xr:uid="{00000000-0005-0000-0000-0000C6930000}"/>
    <cellStyle name="Total 16 6 6 2" xfId="35103" xr:uid="{00000000-0005-0000-0000-0000C7930000}"/>
    <cellStyle name="Total 16 7" xfId="9157" xr:uid="{00000000-0005-0000-0000-0000C8930000}"/>
    <cellStyle name="Total 16 7 2" xfId="9158" xr:uid="{00000000-0005-0000-0000-0000C9930000}"/>
    <cellStyle name="Total 16 7 2 2" xfId="9159" xr:uid="{00000000-0005-0000-0000-0000CA930000}"/>
    <cellStyle name="Total 16 7 2 2 2" xfId="9160" xr:uid="{00000000-0005-0000-0000-0000CB930000}"/>
    <cellStyle name="Total 16 7 2 2 2 2" xfId="16475" xr:uid="{00000000-0005-0000-0000-0000CC930000}"/>
    <cellStyle name="Total 16 7 2 2 2 2 2" xfId="29646" xr:uid="{00000000-0005-0000-0000-0000CD930000}"/>
    <cellStyle name="Total 16 7 2 2 2 2 2 2" xfId="42397" xr:uid="{00000000-0005-0000-0000-0000CE930000}"/>
    <cellStyle name="Total 16 7 2 2 2 3" xfId="22363" xr:uid="{00000000-0005-0000-0000-0000CF930000}"/>
    <cellStyle name="Total 16 7 2 2 2 3 2" xfId="35114" xr:uid="{00000000-0005-0000-0000-0000D0930000}"/>
    <cellStyle name="Total 16 7 2 2 3" xfId="16474" xr:uid="{00000000-0005-0000-0000-0000D1930000}"/>
    <cellStyle name="Total 16 7 2 2 3 2" xfId="29645" xr:uid="{00000000-0005-0000-0000-0000D2930000}"/>
    <cellStyle name="Total 16 7 2 2 3 2 2" xfId="42396" xr:uid="{00000000-0005-0000-0000-0000D3930000}"/>
    <cellStyle name="Total 16 7 2 2 4" xfId="22362" xr:uid="{00000000-0005-0000-0000-0000D4930000}"/>
    <cellStyle name="Total 16 7 2 2 4 2" xfId="35113" xr:uid="{00000000-0005-0000-0000-0000D5930000}"/>
    <cellStyle name="Total 16 7 2 3" xfId="9161" xr:uid="{00000000-0005-0000-0000-0000D6930000}"/>
    <cellStyle name="Total 16 7 2 3 2" xfId="16476" xr:uid="{00000000-0005-0000-0000-0000D7930000}"/>
    <cellStyle name="Total 16 7 2 3 2 2" xfId="29647" xr:uid="{00000000-0005-0000-0000-0000D8930000}"/>
    <cellStyle name="Total 16 7 2 3 2 2 2" xfId="42398" xr:uid="{00000000-0005-0000-0000-0000D9930000}"/>
    <cellStyle name="Total 16 7 2 3 3" xfId="22364" xr:uid="{00000000-0005-0000-0000-0000DA930000}"/>
    <cellStyle name="Total 16 7 2 3 3 2" xfId="35115" xr:uid="{00000000-0005-0000-0000-0000DB930000}"/>
    <cellStyle name="Total 16 7 2 4" xfId="16473" xr:uid="{00000000-0005-0000-0000-0000DC930000}"/>
    <cellStyle name="Total 16 7 2 4 2" xfId="29644" xr:uid="{00000000-0005-0000-0000-0000DD930000}"/>
    <cellStyle name="Total 16 7 2 4 2 2" xfId="42395" xr:uid="{00000000-0005-0000-0000-0000DE930000}"/>
    <cellStyle name="Total 16 7 2 5" xfId="22361" xr:uid="{00000000-0005-0000-0000-0000DF930000}"/>
    <cellStyle name="Total 16 7 2 5 2" xfId="35112" xr:uid="{00000000-0005-0000-0000-0000E0930000}"/>
    <cellStyle name="Total 16 7 3" xfId="9162" xr:uid="{00000000-0005-0000-0000-0000E1930000}"/>
    <cellStyle name="Total 16 7 3 2" xfId="9163" xr:uid="{00000000-0005-0000-0000-0000E2930000}"/>
    <cellStyle name="Total 16 7 3 2 2" xfId="16478" xr:uid="{00000000-0005-0000-0000-0000E3930000}"/>
    <cellStyle name="Total 16 7 3 2 2 2" xfId="29649" xr:uid="{00000000-0005-0000-0000-0000E4930000}"/>
    <cellStyle name="Total 16 7 3 2 2 2 2" xfId="42400" xr:uid="{00000000-0005-0000-0000-0000E5930000}"/>
    <cellStyle name="Total 16 7 3 2 3" xfId="22366" xr:uid="{00000000-0005-0000-0000-0000E6930000}"/>
    <cellStyle name="Total 16 7 3 2 3 2" xfId="35117" xr:uid="{00000000-0005-0000-0000-0000E7930000}"/>
    <cellStyle name="Total 16 7 3 3" xfId="16477" xr:uid="{00000000-0005-0000-0000-0000E8930000}"/>
    <cellStyle name="Total 16 7 3 3 2" xfId="29648" xr:uid="{00000000-0005-0000-0000-0000E9930000}"/>
    <cellStyle name="Total 16 7 3 3 2 2" xfId="42399" xr:uid="{00000000-0005-0000-0000-0000EA930000}"/>
    <cellStyle name="Total 16 7 3 4" xfId="22365" xr:uid="{00000000-0005-0000-0000-0000EB930000}"/>
    <cellStyle name="Total 16 7 3 4 2" xfId="35116" xr:uid="{00000000-0005-0000-0000-0000EC930000}"/>
    <cellStyle name="Total 16 7 4" xfId="9164" xr:uid="{00000000-0005-0000-0000-0000ED930000}"/>
    <cellStyle name="Total 16 7 4 2" xfId="16479" xr:uid="{00000000-0005-0000-0000-0000EE930000}"/>
    <cellStyle name="Total 16 7 4 2 2" xfId="29650" xr:uid="{00000000-0005-0000-0000-0000EF930000}"/>
    <cellStyle name="Total 16 7 4 2 2 2" xfId="42401" xr:uid="{00000000-0005-0000-0000-0000F0930000}"/>
    <cellStyle name="Total 16 7 4 3" xfId="22367" xr:uid="{00000000-0005-0000-0000-0000F1930000}"/>
    <cellStyle name="Total 16 7 4 3 2" xfId="35118" xr:uid="{00000000-0005-0000-0000-0000F2930000}"/>
    <cellStyle name="Total 16 7 5" xfId="16472" xr:uid="{00000000-0005-0000-0000-0000F3930000}"/>
    <cellStyle name="Total 16 7 5 2" xfId="29643" xr:uid="{00000000-0005-0000-0000-0000F4930000}"/>
    <cellStyle name="Total 16 7 5 2 2" xfId="42394" xr:uid="{00000000-0005-0000-0000-0000F5930000}"/>
    <cellStyle name="Total 16 7 6" xfId="22360" xr:uid="{00000000-0005-0000-0000-0000F6930000}"/>
    <cellStyle name="Total 16 7 6 2" xfId="35111" xr:uid="{00000000-0005-0000-0000-0000F7930000}"/>
    <cellStyle name="Total 16 8" xfId="9165" xr:uid="{00000000-0005-0000-0000-0000F8930000}"/>
    <cellStyle name="Total 16 8 2" xfId="9166" xr:uid="{00000000-0005-0000-0000-0000F9930000}"/>
    <cellStyle name="Total 16 8 2 2" xfId="9167" xr:uid="{00000000-0005-0000-0000-0000FA930000}"/>
    <cellStyle name="Total 16 8 2 2 2" xfId="9168" xr:uid="{00000000-0005-0000-0000-0000FB930000}"/>
    <cellStyle name="Total 16 8 2 2 2 2" xfId="16483" xr:uid="{00000000-0005-0000-0000-0000FC930000}"/>
    <cellStyle name="Total 16 8 2 2 2 2 2" xfId="29654" xr:uid="{00000000-0005-0000-0000-0000FD930000}"/>
    <cellStyle name="Total 16 8 2 2 2 2 2 2" xfId="42405" xr:uid="{00000000-0005-0000-0000-0000FE930000}"/>
    <cellStyle name="Total 16 8 2 2 2 3" xfId="22371" xr:uid="{00000000-0005-0000-0000-0000FF930000}"/>
    <cellStyle name="Total 16 8 2 2 2 3 2" xfId="35122" xr:uid="{00000000-0005-0000-0000-000000940000}"/>
    <cellStyle name="Total 16 8 2 2 3" xfId="16482" xr:uid="{00000000-0005-0000-0000-000001940000}"/>
    <cellStyle name="Total 16 8 2 2 3 2" xfId="29653" xr:uid="{00000000-0005-0000-0000-000002940000}"/>
    <cellStyle name="Total 16 8 2 2 3 2 2" xfId="42404" xr:uid="{00000000-0005-0000-0000-000003940000}"/>
    <cellStyle name="Total 16 8 2 2 4" xfId="22370" xr:uid="{00000000-0005-0000-0000-000004940000}"/>
    <cellStyle name="Total 16 8 2 2 4 2" xfId="35121" xr:uid="{00000000-0005-0000-0000-000005940000}"/>
    <cellStyle name="Total 16 8 2 3" xfId="9169" xr:uid="{00000000-0005-0000-0000-000006940000}"/>
    <cellStyle name="Total 16 8 2 3 2" xfId="16484" xr:uid="{00000000-0005-0000-0000-000007940000}"/>
    <cellStyle name="Total 16 8 2 3 2 2" xfId="29655" xr:uid="{00000000-0005-0000-0000-000008940000}"/>
    <cellStyle name="Total 16 8 2 3 2 2 2" xfId="42406" xr:uid="{00000000-0005-0000-0000-000009940000}"/>
    <cellStyle name="Total 16 8 2 3 3" xfId="22372" xr:uid="{00000000-0005-0000-0000-00000A940000}"/>
    <cellStyle name="Total 16 8 2 3 3 2" xfId="35123" xr:uid="{00000000-0005-0000-0000-00000B940000}"/>
    <cellStyle name="Total 16 8 2 4" xfId="16481" xr:uid="{00000000-0005-0000-0000-00000C940000}"/>
    <cellStyle name="Total 16 8 2 4 2" xfId="29652" xr:uid="{00000000-0005-0000-0000-00000D940000}"/>
    <cellStyle name="Total 16 8 2 4 2 2" xfId="42403" xr:uid="{00000000-0005-0000-0000-00000E940000}"/>
    <cellStyle name="Total 16 8 2 5" xfId="22369" xr:uid="{00000000-0005-0000-0000-00000F940000}"/>
    <cellStyle name="Total 16 8 2 5 2" xfId="35120" xr:uid="{00000000-0005-0000-0000-000010940000}"/>
    <cellStyle name="Total 16 8 3" xfId="9170" xr:uid="{00000000-0005-0000-0000-000011940000}"/>
    <cellStyle name="Total 16 8 3 2" xfId="9171" xr:uid="{00000000-0005-0000-0000-000012940000}"/>
    <cellStyle name="Total 16 8 3 2 2" xfId="16486" xr:uid="{00000000-0005-0000-0000-000013940000}"/>
    <cellStyle name="Total 16 8 3 2 2 2" xfId="29657" xr:uid="{00000000-0005-0000-0000-000014940000}"/>
    <cellStyle name="Total 16 8 3 2 2 2 2" xfId="42408" xr:uid="{00000000-0005-0000-0000-000015940000}"/>
    <cellStyle name="Total 16 8 3 2 3" xfId="22374" xr:uid="{00000000-0005-0000-0000-000016940000}"/>
    <cellStyle name="Total 16 8 3 2 3 2" xfId="35125" xr:uid="{00000000-0005-0000-0000-000017940000}"/>
    <cellStyle name="Total 16 8 3 3" xfId="16485" xr:uid="{00000000-0005-0000-0000-000018940000}"/>
    <cellStyle name="Total 16 8 3 3 2" xfId="29656" xr:uid="{00000000-0005-0000-0000-000019940000}"/>
    <cellStyle name="Total 16 8 3 3 2 2" xfId="42407" xr:uid="{00000000-0005-0000-0000-00001A940000}"/>
    <cellStyle name="Total 16 8 3 4" xfId="22373" xr:uid="{00000000-0005-0000-0000-00001B940000}"/>
    <cellStyle name="Total 16 8 3 4 2" xfId="35124" xr:uid="{00000000-0005-0000-0000-00001C940000}"/>
    <cellStyle name="Total 16 8 4" xfId="9172" xr:uid="{00000000-0005-0000-0000-00001D940000}"/>
    <cellStyle name="Total 16 8 4 2" xfId="16487" xr:uid="{00000000-0005-0000-0000-00001E940000}"/>
    <cellStyle name="Total 16 8 4 2 2" xfId="29658" xr:uid="{00000000-0005-0000-0000-00001F940000}"/>
    <cellStyle name="Total 16 8 4 2 2 2" xfId="42409" xr:uid="{00000000-0005-0000-0000-000020940000}"/>
    <cellStyle name="Total 16 8 4 3" xfId="22375" xr:uid="{00000000-0005-0000-0000-000021940000}"/>
    <cellStyle name="Total 16 8 4 3 2" xfId="35126" xr:uid="{00000000-0005-0000-0000-000022940000}"/>
    <cellStyle name="Total 16 8 5" xfId="16480" xr:uid="{00000000-0005-0000-0000-000023940000}"/>
    <cellStyle name="Total 16 8 5 2" xfId="29651" xr:uid="{00000000-0005-0000-0000-000024940000}"/>
    <cellStyle name="Total 16 8 5 2 2" xfId="42402" xr:uid="{00000000-0005-0000-0000-000025940000}"/>
    <cellStyle name="Total 16 8 6" xfId="22368" xr:uid="{00000000-0005-0000-0000-000026940000}"/>
    <cellStyle name="Total 16 8 6 2" xfId="35119" xr:uid="{00000000-0005-0000-0000-000027940000}"/>
    <cellStyle name="Total 16 9" xfId="9173" xr:uid="{00000000-0005-0000-0000-000028940000}"/>
    <cellStyle name="Total 16 9 2" xfId="9174" xr:uid="{00000000-0005-0000-0000-000029940000}"/>
    <cellStyle name="Total 16 9 2 2" xfId="9175" xr:uid="{00000000-0005-0000-0000-00002A940000}"/>
    <cellStyle name="Total 16 9 2 2 2" xfId="9176" xr:uid="{00000000-0005-0000-0000-00002B940000}"/>
    <cellStyle name="Total 16 9 2 2 2 2" xfId="16491" xr:uid="{00000000-0005-0000-0000-00002C940000}"/>
    <cellStyle name="Total 16 9 2 2 2 2 2" xfId="29662" xr:uid="{00000000-0005-0000-0000-00002D940000}"/>
    <cellStyle name="Total 16 9 2 2 2 2 2 2" xfId="42413" xr:uid="{00000000-0005-0000-0000-00002E940000}"/>
    <cellStyle name="Total 16 9 2 2 2 3" xfId="22379" xr:uid="{00000000-0005-0000-0000-00002F940000}"/>
    <cellStyle name="Total 16 9 2 2 2 3 2" xfId="35130" xr:uid="{00000000-0005-0000-0000-000030940000}"/>
    <cellStyle name="Total 16 9 2 2 3" xfId="16490" xr:uid="{00000000-0005-0000-0000-000031940000}"/>
    <cellStyle name="Total 16 9 2 2 3 2" xfId="29661" xr:uid="{00000000-0005-0000-0000-000032940000}"/>
    <cellStyle name="Total 16 9 2 2 3 2 2" xfId="42412" xr:uid="{00000000-0005-0000-0000-000033940000}"/>
    <cellStyle name="Total 16 9 2 2 4" xfId="22378" xr:uid="{00000000-0005-0000-0000-000034940000}"/>
    <cellStyle name="Total 16 9 2 2 4 2" xfId="35129" xr:uid="{00000000-0005-0000-0000-000035940000}"/>
    <cellStyle name="Total 16 9 2 3" xfId="9177" xr:uid="{00000000-0005-0000-0000-000036940000}"/>
    <cellStyle name="Total 16 9 2 3 2" xfId="16492" xr:uid="{00000000-0005-0000-0000-000037940000}"/>
    <cellStyle name="Total 16 9 2 3 2 2" xfId="29663" xr:uid="{00000000-0005-0000-0000-000038940000}"/>
    <cellStyle name="Total 16 9 2 3 2 2 2" xfId="42414" xr:uid="{00000000-0005-0000-0000-000039940000}"/>
    <cellStyle name="Total 16 9 2 3 3" xfId="22380" xr:uid="{00000000-0005-0000-0000-00003A940000}"/>
    <cellStyle name="Total 16 9 2 3 3 2" xfId="35131" xr:uid="{00000000-0005-0000-0000-00003B940000}"/>
    <cellStyle name="Total 16 9 2 4" xfId="16489" xr:uid="{00000000-0005-0000-0000-00003C940000}"/>
    <cellStyle name="Total 16 9 2 4 2" xfId="29660" xr:uid="{00000000-0005-0000-0000-00003D940000}"/>
    <cellStyle name="Total 16 9 2 4 2 2" xfId="42411" xr:uid="{00000000-0005-0000-0000-00003E940000}"/>
    <cellStyle name="Total 16 9 2 5" xfId="22377" xr:uid="{00000000-0005-0000-0000-00003F940000}"/>
    <cellStyle name="Total 16 9 2 5 2" xfId="35128" xr:uid="{00000000-0005-0000-0000-000040940000}"/>
    <cellStyle name="Total 16 9 3" xfId="9178" xr:uid="{00000000-0005-0000-0000-000041940000}"/>
    <cellStyle name="Total 16 9 3 2" xfId="9179" xr:uid="{00000000-0005-0000-0000-000042940000}"/>
    <cellStyle name="Total 16 9 3 2 2" xfId="16494" xr:uid="{00000000-0005-0000-0000-000043940000}"/>
    <cellStyle name="Total 16 9 3 2 2 2" xfId="29665" xr:uid="{00000000-0005-0000-0000-000044940000}"/>
    <cellStyle name="Total 16 9 3 2 2 2 2" xfId="42416" xr:uid="{00000000-0005-0000-0000-000045940000}"/>
    <cellStyle name="Total 16 9 3 2 3" xfId="22382" xr:uid="{00000000-0005-0000-0000-000046940000}"/>
    <cellStyle name="Total 16 9 3 2 3 2" xfId="35133" xr:uid="{00000000-0005-0000-0000-000047940000}"/>
    <cellStyle name="Total 16 9 3 3" xfId="16493" xr:uid="{00000000-0005-0000-0000-000048940000}"/>
    <cellStyle name="Total 16 9 3 3 2" xfId="29664" xr:uid="{00000000-0005-0000-0000-000049940000}"/>
    <cellStyle name="Total 16 9 3 3 2 2" xfId="42415" xr:uid="{00000000-0005-0000-0000-00004A940000}"/>
    <cellStyle name="Total 16 9 3 4" xfId="22381" xr:uid="{00000000-0005-0000-0000-00004B940000}"/>
    <cellStyle name="Total 16 9 3 4 2" xfId="35132" xr:uid="{00000000-0005-0000-0000-00004C940000}"/>
    <cellStyle name="Total 16 9 4" xfId="9180" xr:uid="{00000000-0005-0000-0000-00004D940000}"/>
    <cellStyle name="Total 16 9 4 2" xfId="16495" xr:uid="{00000000-0005-0000-0000-00004E940000}"/>
    <cellStyle name="Total 16 9 4 2 2" xfId="29666" xr:uid="{00000000-0005-0000-0000-00004F940000}"/>
    <cellStyle name="Total 16 9 4 2 2 2" xfId="42417" xr:uid="{00000000-0005-0000-0000-000050940000}"/>
    <cellStyle name="Total 16 9 4 3" xfId="22383" xr:uid="{00000000-0005-0000-0000-000051940000}"/>
    <cellStyle name="Total 16 9 4 3 2" xfId="35134" xr:uid="{00000000-0005-0000-0000-000052940000}"/>
    <cellStyle name="Total 16 9 5" xfId="16488" xr:uid="{00000000-0005-0000-0000-000053940000}"/>
    <cellStyle name="Total 16 9 5 2" xfId="29659" xr:uid="{00000000-0005-0000-0000-000054940000}"/>
    <cellStyle name="Total 16 9 5 2 2" xfId="42410" xr:uid="{00000000-0005-0000-0000-000055940000}"/>
    <cellStyle name="Total 16 9 6" xfId="22376" xr:uid="{00000000-0005-0000-0000-000056940000}"/>
    <cellStyle name="Total 16 9 6 2" xfId="35127" xr:uid="{00000000-0005-0000-0000-000057940000}"/>
    <cellStyle name="Total 17" xfId="1550" xr:uid="{00000000-0005-0000-0000-000058940000}"/>
    <cellStyle name="Total 17 10" xfId="9182" xr:uid="{00000000-0005-0000-0000-000059940000}"/>
    <cellStyle name="Total 17 10 2" xfId="9183" xr:uid="{00000000-0005-0000-0000-00005A940000}"/>
    <cellStyle name="Total 17 10 2 2" xfId="9184" xr:uid="{00000000-0005-0000-0000-00005B940000}"/>
    <cellStyle name="Total 17 10 2 2 2" xfId="9185" xr:uid="{00000000-0005-0000-0000-00005C940000}"/>
    <cellStyle name="Total 17 10 2 2 2 2" xfId="16500" xr:uid="{00000000-0005-0000-0000-00005D940000}"/>
    <cellStyle name="Total 17 10 2 2 2 2 2" xfId="29671" xr:uid="{00000000-0005-0000-0000-00005E940000}"/>
    <cellStyle name="Total 17 10 2 2 2 2 2 2" xfId="42422" xr:uid="{00000000-0005-0000-0000-00005F940000}"/>
    <cellStyle name="Total 17 10 2 2 2 3" xfId="22388" xr:uid="{00000000-0005-0000-0000-000060940000}"/>
    <cellStyle name="Total 17 10 2 2 2 3 2" xfId="35139" xr:uid="{00000000-0005-0000-0000-000061940000}"/>
    <cellStyle name="Total 17 10 2 2 3" xfId="16499" xr:uid="{00000000-0005-0000-0000-000062940000}"/>
    <cellStyle name="Total 17 10 2 2 3 2" xfId="29670" xr:uid="{00000000-0005-0000-0000-000063940000}"/>
    <cellStyle name="Total 17 10 2 2 3 2 2" xfId="42421" xr:uid="{00000000-0005-0000-0000-000064940000}"/>
    <cellStyle name="Total 17 10 2 2 4" xfId="22387" xr:uid="{00000000-0005-0000-0000-000065940000}"/>
    <cellStyle name="Total 17 10 2 2 4 2" xfId="35138" xr:uid="{00000000-0005-0000-0000-000066940000}"/>
    <cellStyle name="Total 17 10 2 3" xfId="9186" xr:uid="{00000000-0005-0000-0000-000067940000}"/>
    <cellStyle name="Total 17 10 2 3 2" xfId="16501" xr:uid="{00000000-0005-0000-0000-000068940000}"/>
    <cellStyle name="Total 17 10 2 3 2 2" xfId="29672" xr:uid="{00000000-0005-0000-0000-000069940000}"/>
    <cellStyle name="Total 17 10 2 3 2 2 2" xfId="42423" xr:uid="{00000000-0005-0000-0000-00006A940000}"/>
    <cellStyle name="Total 17 10 2 3 3" xfId="22389" xr:uid="{00000000-0005-0000-0000-00006B940000}"/>
    <cellStyle name="Total 17 10 2 3 3 2" xfId="35140" xr:uid="{00000000-0005-0000-0000-00006C940000}"/>
    <cellStyle name="Total 17 10 2 4" xfId="16498" xr:uid="{00000000-0005-0000-0000-00006D940000}"/>
    <cellStyle name="Total 17 10 2 4 2" xfId="29669" xr:uid="{00000000-0005-0000-0000-00006E940000}"/>
    <cellStyle name="Total 17 10 2 4 2 2" xfId="42420" xr:uid="{00000000-0005-0000-0000-00006F940000}"/>
    <cellStyle name="Total 17 10 2 5" xfId="22386" xr:uid="{00000000-0005-0000-0000-000070940000}"/>
    <cellStyle name="Total 17 10 2 5 2" xfId="35137" xr:uid="{00000000-0005-0000-0000-000071940000}"/>
    <cellStyle name="Total 17 10 3" xfId="9187" xr:uid="{00000000-0005-0000-0000-000072940000}"/>
    <cellStyle name="Total 17 10 3 2" xfId="9188" xr:uid="{00000000-0005-0000-0000-000073940000}"/>
    <cellStyle name="Total 17 10 3 2 2" xfId="16503" xr:uid="{00000000-0005-0000-0000-000074940000}"/>
    <cellStyle name="Total 17 10 3 2 2 2" xfId="29674" xr:uid="{00000000-0005-0000-0000-000075940000}"/>
    <cellStyle name="Total 17 10 3 2 2 2 2" xfId="42425" xr:uid="{00000000-0005-0000-0000-000076940000}"/>
    <cellStyle name="Total 17 10 3 2 3" xfId="22391" xr:uid="{00000000-0005-0000-0000-000077940000}"/>
    <cellStyle name="Total 17 10 3 2 3 2" xfId="35142" xr:uid="{00000000-0005-0000-0000-000078940000}"/>
    <cellStyle name="Total 17 10 3 3" xfId="16502" xr:uid="{00000000-0005-0000-0000-000079940000}"/>
    <cellStyle name="Total 17 10 3 3 2" xfId="29673" xr:uid="{00000000-0005-0000-0000-00007A940000}"/>
    <cellStyle name="Total 17 10 3 3 2 2" xfId="42424" xr:uid="{00000000-0005-0000-0000-00007B940000}"/>
    <cellStyle name="Total 17 10 3 4" xfId="22390" xr:uid="{00000000-0005-0000-0000-00007C940000}"/>
    <cellStyle name="Total 17 10 3 4 2" xfId="35141" xr:uid="{00000000-0005-0000-0000-00007D940000}"/>
    <cellStyle name="Total 17 10 4" xfId="9189" xr:uid="{00000000-0005-0000-0000-00007E940000}"/>
    <cellStyle name="Total 17 10 4 2" xfId="16504" xr:uid="{00000000-0005-0000-0000-00007F940000}"/>
    <cellStyle name="Total 17 10 4 2 2" xfId="29675" xr:uid="{00000000-0005-0000-0000-000080940000}"/>
    <cellStyle name="Total 17 10 4 2 2 2" xfId="42426" xr:uid="{00000000-0005-0000-0000-000081940000}"/>
    <cellStyle name="Total 17 10 4 3" xfId="22392" xr:uid="{00000000-0005-0000-0000-000082940000}"/>
    <cellStyle name="Total 17 10 4 3 2" xfId="35143" xr:uid="{00000000-0005-0000-0000-000083940000}"/>
    <cellStyle name="Total 17 10 5" xfId="16497" xr:uid="{00000000-0005-0000-0000-000084940000}"/>
    <cellStyle name="Total 17 10 5 2" xfId="29668" xr:uid="{00000000-0005-0000-0000-000085940000}"/>
    <cellStyle name="Total 17 10 5 2 2" xfId="42419" xr:uid="{00000000-0005-0000-0000-000086940000}"/>
    <cellStyle name="Total 17 10 6" xfId="22385" xr:uid="{00000000-0005-0000-0000-000087940000}"/>
    <cellStyle name="Total 17 10 6 2" xfId="35136" xr:uid="{00000000-0005-0000-0000-000088940000}"/>
    <cellStyle name="Total 17 11" xfId="9190" xr:uid="{00000000-0005-0000-0000-000089940000}"/>
    <cellStyle name="Total 17 11 2" xfId="9191" xr:uid="{00000000-0005-0000-0000-00008A940000}"/>
    <cellStyle name="Total 17 11 2 2" xfId="9192" xr:uid="{00000000-0005-0000-0000-00008B940000}"/>
    <cellStyle name="Total 17 11 2 2 2" xfId="9193" xr:uid="{00000000-0005-0000-0000-00008C940000}"/>
    <cellStyle name="Total 17 11 2 2 2 2" xfId="16508" xr:uid="{00000000-0005-0000-0000-00008D940000}"/>
    <cellStyle name="Total 17 11 2 2 2 2 2" xfId="29679" xr:uid="{00000000-0005-0000-0000-00008E940000}"/>
    <cellStyle name="Total 17 11 2 2 2 2 2 2" xfId="42430" xr:uid="{00000000-0005-0000-0000-00008F940000}"/>
    <cellStyle name="Total 17 11 2 2 2 3" xfId="22396" xr:uid="{00000000-0005-0000-0000-000090940000}"/>
    <cellStyle name="Total 17 11 2 2 2 3 2" xfId="35147" xr:uid="{00000000-0005-0000-0000-000091940000}"/>
    <cellStyle name="Total 17 11 2 2 3" xfId="16507" xr:uid="{00000000-0005-0000-0000-000092940000}"/>
    <cellStyle name="Total 17 11 2 2 3 2" xfId="29678" xr:uid="{00000000-0005-0000-0000-000093940000}"/>
    <cellStyle name="Total 17 11 2 2 3 2 2" xfId="42429" xr:uid="{00000000-0005-0000-0000-000094940000}"/>
    <cellStyle name="Total 17 11 2 2 4" xfId="22395" xr:uid="{00000000-0005-0000-0000-000095940000}"/>
    <cellStyle name="Total 17 11 2 2 4 2" xfId="35146" xr:uid="{00000000-0005-0000-0000-000096940000}"/>
    <cellStyle name="Total 17 11 2 3" xfId="9194" xr:uid="{00000000-0005-0000-0000-000097940000}"/>
    <cellStyle name="Total 17 11 2 3 2" xfId="16509" xr:uid="{00000000-0005-0000-0000-000098940000}"/>
    <cellStyle name="Total 17 11 2 3 2 2" xfId="29680" xr:uid="{00000000-0005-0000-0000-000099940000}"/>
    <cellStyle name="Total 17 11 2 3 2 2 2" xfId="42431" xr:uid="{00000000-0005-0000-0000-00009A940000}"/>
    <cellStyle name="Total 17 11 2 3 3" xfId="22397" xr:uid="{00000000-0005-0000-0000-00009B940000}"/>
    <cellStyle name="Total 17 11 2 3 3 2" xfId="35148" xr:uid="{00000000-0005-0000-0000-00009C940000}"/>
    <cellStyle name="Total 17 11 2 4" xfId="16506" xr:uid="{00000000-0005-0000-0000-00009D940000}"/>
    <cellStyle name="Total 17 11 2 4 2" xfId="29677" xr:uid="{00000000-0005-0000-0000-00009E940000}"/>
    <cellStyle name="Total 17 11 2 4 2 2" xfId="42428" xr:uid="{00000000-0005-0000-0000-00009F940000}"/>
    <cellStyle name="Total 17 11 2 5" xfId="22394" xr:uid="{00000000-0005-0000-0000-0000A0940000}"/>
    <cellStyle name="Total 17 11 2 5 2" xfId="35145" xr:uid="{00000000-0005-0000-0000-0000A1940000}"/>
    <cellStyle name="Total 17 11 3" xfId="9195" xr:uid="{00000000-0005-0000-0000-0000A2940000}"/>
    <cellStyle name="Total 17 11 3 2" xfId="9196" xr:uid="{00000000-0005-0000-0000-0000A3940000}"/>
    <cellStyle name="Total 17 11 3 2 2" xfId="16511" xr:uid="{00000000-0005-0000-0000-0000A4940000}"/>
    <cellStyle name="Total 17 11 3 2 2 2" xfId="29682" xr:uid="{00000000-0005-0000-0000-0000A5940000}"/>
    <cellStyle name="Total 17 11 3 2 2 2 2" xfId="42433" xr:uid="{00000000-0005-0000-0000-0000A6940000}"/>
    <cellStyle name="Total 17 11 3 2 3" xfId="22399" xr:uid="{00000000-0005-0000-0000-0000A7940000}"/>
    <cellStyle name="Total 17 11 3 2 3 2" xfId="35150" xr:uid="{00000000-0005-0000-0000-0000A8940000}"/>
    <cellStyle name="Total 17 11 3 3" xfId="16510" xr:uid="{00000000-0005-0000-0000-0000A9940000}"/>
    <cellStyle name="Total 17 11 3 3 2" xfId="29681" xr:uid="{00000000-0005-0000-0000-0000AA940000}"/>
    <cellStyle name="Total 17 11 3 3 2 2" xfId="42432" xr:uid="{00000000-0005-0000-0000-0000AB940000}"/>
    <cellStyle name="Total 17 11 3 4" xfId="22398" xr:uid="{00000000-0005-0000-0000-0000AC940000}"/>
    <cellStyle name="Total 17 11 3 4 2" xfId="35149" xr:uid="{00000000-0005-0000-0000-0000AD940000}"/>
    <cellStyle name="Total 17 11 4" xfId="9197" xr:uid="{00000000-0005-0000-0000-0000AE940000}"/>
    <cellStyle name="Total 17 11 4 2" xfId="16512" xr:uid="{00000000-0005-0000-0000-0000AF940000}"/>
    <cellStyle name="Total 17 11 4 2 2" xfId="29683" xr:uid="{00000000-0005-0000-0000-0000B0940000}"/>
    <cellStyle name="Total 17 11 4 2 2 2" xfId="42434" xr:uid="{00000000-0005-0000-0000-0000B1940000}"/>
    <cellStyle name="Total 17 11 4 3" xfId="22400" xr:uid="{00000000-0005-0000-0000-0000B2940000}"/>
    <cellStyle name="Total 17 11 4 3 2" xfId="35151" xr:uid="{00000000-0005-0000-0000-0000B3940000}"/>
    <cellStyle name="Total 17 11 5" xfId="16505" xr:uid="{00000000-0005-0000-0000-0000B4940000}"/>
    <cellStyle name="Total 17 11 5 2" xfId="29676" xr:uid="{00000000-0005-0000-0000-0000B5940000}"/>
    <cellStyle name="Total 17 11 5 2 2" xfId="42427" xr:uid="{00000000-0005-0000-0000-0000B6940000}"/>
    <cellStyle name="Total 17 11 6" xfId="22393" xr:uid="{00000000-0005-0000-0000-0000B7940000}"/>
    <cellStyle name="Total 17 11 6 2" xfId="35144" xr:uid="{00000000-0005-0000-0000-0000B8940000}"/>
    <cellStyle name="Total 17 12" xfId="9198" xr:uid="{00000000-0005-0000-0000-0000B9940000}"/>
    <cellStyle name="Total 17 12 2" xfId="9199" xr:uid="{00000000-0005-0000-0000-0000BA940000}"/>
    <cellStyle name="Total 17 12 2 2" xfId="9200" xr:uid="{00000000-0005-0000-0000-0000BB940000}"/>
    <cellStyle name="Total 17 12 2 2 2" xfId="9201" xr:uid="{00000000-0005-0000-0000-0000BC940000}"/>
    <cellStyle name="Total 17 12 2 2 2 2" xfId="16516" xr:uid="{00000000-0005-0000-0000-0000BD940000}"/>
    <cellStyle name="Total 17 12 2 2 2 2 2" xfId="29687" xr:uid="{00000000-0005-0000-0000-0000BE940000}"/>
    <cellStyle name="Total 17 12 2 2 2 2 2 2" xfId="42438" xr:uid="{00000000-0005-0000-0000-0000BF940000}"/>
    <cellStyle name="Total 17 12 2 2 2 3" xfId="22404" xr:uid="{00000000-0005-0000-0000-0000C0940000}"/>
    <cellStyle name="Total 17 12 2 2 2 3 2" xfId="35155" xr:uid="{00000000-0005-0000-0000-0000C1940000}"/>
    <cellStyle name="Total 17 12 2 2 3" xfId="16515" xr:uid="{00000000-0005-0000-0000-0000C2940000}"/>
    <cellStyle name="Total 17 12 2 2 3 2" xfId="29686" xr:uid="{00000000-0005-0000-0000-0000C3940000}"/>
    <cellStyle name="Total 17 12 2 2 3 2 2" xfId="42437" xr:uid="{00000000-0005-0000-0000-0000C4940000}"/>
    <cellStyle name="Total 17 12 2 2 4" xfId="22403" xr:uid="{00000000-0005-0000-0000-0000C5940000}"/>
    <cellStyle name="Total 17 12 2 2 4 2" xfId="35154" xr:uid="{00000000-0005-0000-0000-0000C6940000}"/>
    <cellStyle name="Total 17 12 2 3" xfId="9202" xr:uid="{00000000-0005-0000-0000-0000C7940000}"/>
    <cellStyle name="Total 17 12 2 3 2" xfId="16517" xr:uid="{00000000-0005-0000-0000-0000C8940000}"/>
    <cellStyle name="Total 17 12 2 3 2 2" xfId="29688" xr:uid="{00000000-0005-0000-0000-0000C9940000}"/>
    <cellStyle name="Total 17 12 2 3 2 2 2" xfId="42439" xr:uid="{00000000-0005-0000-0000-0000CA940000}"/>
    <cellStyle name="Total 17 12 2 3 3" xfId="22405" xr:uid="{00000000-0005-0000-0000-0000CB940000}"/>
    <cellStyle name="Total 17 12 2 3 3 2" xfId="35156" xr:uid="{00000000-0005-0000-0000-0000CC940000}"/>
    <cellStyle name="Total 17 12 2 4" xfId="16514" xr:uid="{00000000-0005-0000-0000-0000CD940000}"/>
    <cellStyle name="Total 17 12 2 4 2" xfId="29685" xr:uid="{00000000-0005-0000-0000-0000CE940000}"/>
    <cellStyle name="Total 17 12 2 4 2 2" xfId="42436" xr:uid="{00000000-0005-0000-0000-0000CF940000}"/>
    <cellStyle name="Total 17 12 2 5" xfId="22402" xr:uid="{00000000-0005-0000-0000-0000D0940000}"/>
    <cellStyle name="Total 17 12 2 5 2" xfId="35153" xr:uid="{00000000-0005-0000-0000-0000D1940000}"/>
    <cellStyle name="Total 17 12 3" xfId="9203" xr:uid="{00000000-0005-0000-0000-0000D2940000}"/>
    <cellStyle name="Total 17 12 3 2" xfId="9204" xr:uid="{00000000-0005-0000-0000-0000D3940000}"/>
    <cellStyle name="Total 17 12 3 2 2" xfId="16519" xr:uid="{00000000-0005-0000-0000-0000D4940000}"/>
    <cellStyle name="Total 17 12 3 2 2 2" xfId="29690" xr:uid="{00000000-0005-0000-0000-0000D5940000}"/>
    <cellStyle name="Total 17 12 3 2 2 2 2" xfId="42441" xr:uid="{00000000-0005-0000-0000-0000D6940000}"/>
    <cellStyle name="Total 17 12 3 2 3" xfId="22407" xr:uid="{00000000-0005-0000-0000-0000D7940000}"/>
    <cellStyle name="Total 17 12 3 2 3 2" xfId="35158" xr:uid="{00000000-0005-0000-0000-0000D8940000}"/>
    <cellStyle name="Total 17 12 3 3" xfId="16518" xr:uid="{00000000-0005-0000-0000-0000D9940000}"/>
    <cellStyle name="Total 17 12 3 3 2" xfId="29689" xr:uid="{00000000-0005-0000-0000-0000DA940000}"/>
    <cellStyle name="Total 17 12 3 3 2 2" xfId="42440" xr:uid="{00000000-0005-0000-0000-0000DB940000}"/>
    <cellStyle name="Total 17 12 3 4" xfId="22406" xr:uid="{00000000-0005-0000-0000-0000DC940000}"/>
    <cellStyle name="Total 17 12 3 4 2" xfId="35157" xr:uid="{00000000-0005-0000-0000-0000DD940000}"/>
    <cellStyle name="Total 17 12 4" xfId="9205" xr:uid="{00000000-0005-0000-0000-0000DE940000}"/>
    <cellStyle name="Total 17 12 4 2" xfId="16520" xr:uid="{00000000-0005-0000-0000-0000DF940000}"/>
    <cellStyle name="Total 17 12 4 2 2" xfId="29691" xr:uid="{00000000-0005-0000-0000-0000E0940000}"/>
    <cellStyle name="Total 17 12 4 2 2 2" xfId="42442" xr:uid="{00000000-0005-0000-0000-0000E1940000}"/>
    <cellStyle name="Total 17 12 4 3" xfId="22408" xr:uid="{00000000-0005-0000-0000-0000E2940000}"/>
    <cellStyle name="Total 17 12 4 3 2" xfId="35159" xr:uid="{00000000-0005-0000-0000-0000E3940000}"/>
    <cellStyle name="Total 17 12 5" xfId="16513" xr:uid="{00000000-0005-0000-0000-0000E4940000}"/>
    <cellStyle name="Total 17 12 5 2" xfId="29684" xr:uid="{00000000-0005-0000-0000-0000E5940000}"/>
    <cellStyle name="Total 17 12 5 2 2" xfId="42435" xr:uid="{00000000-0005-0000-0000-0000E6940000}"/>
    <cellStyle name="Total 17 12 6" xfId="22401" xr:uid="{00000000-0005-0000-0000-0000E7940000}"/>
    <cellStyle name="Total 17 12 6 2" xfId="35152" xr:uid="{00000000-0005-0000-0000-0000E8940000}"/>
    <cellStyle name="Total 17 13" xfId="9206" xr:uid="{00000000-0005-0000-0000-0000E9940000}"/>
    <cellStyle name="Total 17 13 2" xfId="9207" xr:uid="{00000000-0005-0000-0000-0000EA940000}"/>
    <cellStyle name="Total 17 13 2 2" xfId="9208" xr:uid="{00000000-0005-0000-0000-0000EB940000}"/>
    <cellStyle name="Total 17 13 2 2 2" xfId="9209" xr:uid="{00000000-0005-0000-0000-0000EC940000}"/>
    <cellStyle name="Total 17 13 2 2 2 2" xfId="16524" xr:uid="{00000000-0005-0000-0000-0000ED940000}"/>
    <cellStyle name="Total 17 13 2 2 2 2 2" xfId="29695" xr:uid="{00000000-0005-0000-0000-0000EE940000}"/>
    <cellStyle name="Total 17 13 2 2 2 2 2 2" xfId="42446" xr:uid="{00000000-0005-0000-0000-0000EF940000}"/>
    <cellStyle name="Total 17 13 2 2 2 3" xfId="22412" xr:uid="{00000000-0005-0000-0000-0000F0940000}"/>
    <cellStyle name="Total 17 13 2 2 2 3 2" xfId="35163" xr:uid="{00000000-0005-0000-0000-0000F1940000}"/>
    <cellStyle name="Total 17 13 2 2 3" xfId="16523" xr:uid="{00000000-0005-0000-0000-0000F2940000}"/>
    <cellStyle name="Total 17 13 2 2 3 2" xfId="29694" xr:uid="{00000000-0005-0000-0000-0000F3940000}"/>
    <cellStyle name="Total 17 13 2 2 3 2 2" xfId="42445" xr:uid="{00000000-0005-0000-0000-0000F4940000}"/>
    <cellStyle name="Total 17 13 2 2 4" xfId="22411" xr:uid="{00000000-0005-0000-0000-0000F5940000}"/>
    <cellStyle name="Total 17 13 2 2 4 2" xfId="35162" xr:uid="{00000000-0005-0000-0000-0000F6940000}"/>
    <cellStyle name="Total 17 13 2 3" xfId="9210" xr:uid="{00000000-0005-0000-0000-0000F7940000}"/>
    <cellStyle name="Total 17 13 2 3 2" xfId="16525" xr:uid="{00000000-0005-0000-0000-0000F8940000}"/>
    <cellStyle name="Total 17 13 2 3 2 2" xfId="29696" xr:uid="{00000000-0005-0000-0000-0000F9940000}"/>
    <cellStyle name="Total 17 13 2 3 2 2 2" xfId="42447" xr:uid="{00000000-0005-0000-0000-0000FA940000}"/>
    <cellStyle name="Total 17 13 2 3 3" xfId="22413" xr:uid="{00000000-0005-0000-0000-0000FB940000}"/>
    <cellStyle name="Total 17 13 2 3 3 2" xfId="35164" xr:uid="{00000000-0005-0000-0000-0000FC940000}"/>
    <cellStyle name="Total 17 13 2 4" xfId="16522" xr:uid="{00000000-0005-0000-0000-0000FD940000}"/>
    <cellStyle name="Total 17 13 2 4 2" xfId="29693" xr:uid="{00000000-0005-0000-0000-0000FE940000}"/>
    <cellStyle name="Total 17 13 2 4 2 2" xfId="42444" xr:uid="{00000000-0005-0000-0000-0000FF940000}"/>
    <cellStyle name="Total 17 13 2 5" xfId="22410" xr:uid="{00000000-0005-0000-0000-000000950000}"/>
    <cellStyle name="Total 17 13 2 5 2" xfId="35161" xr:uid="{00000000-0005-0000-0000-000001950000}"/>
    <cellStyle name="Total 17 13 3" xfId="9211" xr:uid="{00000000-0005-0000-0000-000002950000}"/>
    <cellStyle name="Total 17 13 3 2" xfId="9212" xr:uid="{00000000-0005-0000-0000-000003950000}"/>
    <cellStyle name="Total 17 13 3 2 2" xfId="16527" xr:uid="{00000000-0005-0000-0000-000004950000}"/>
    <cellStyle name="Total 17 13 3 2 2 2" xfId="29698" xr:uid="{00000000-0005-0000-0000-000005950000}"/>
    <cellStyle name="Total 17 13 3 2 2 2 2" xfId="42449" xr:uid="{00000000-0005-0000-0000-000006950000}"/>
    <cellStyle name="Total 17 13 3 2 3" xfId="22415" xr:uid="{00000000-0005-0000-0000-000007950000}"/>
    <cellStyle name="Total 17 13 3 2 3 2" xfId="35166" xr:uid="{00000000-0005-0000-0000-000008950000}"/>
    <cellStyle name="Total 17 13 3 3" xfId="16526" xr:uid="{00000000-0005-0000-0000-000009950000}"/>
    <cellStyle name="Total 17 13 3 3 2" xfId="29697" xr:uid="{00000000-0005-0000-0000-00000A950000}"/>
    <cellStyle name="Total 17 13 3 3 2 2" xfId="42448" xr:uid="{00000000-0005-0000-0000-00000B950000}"/>
    <cellStyle name="Total 17 13 3 4" xfId="22414" xr:uid="{00000000-0005-0000-0000-00000C950000}"/>
    <cellStyle name="Total 17 13 3 4 2" xfId="35165" xr:uid="{00000000-0005-0000-0000-00000D950000}"/>
    <cellStyle name="Total 17 13 4" xfId="9213" xr:uid="{00000000-0005-0000-0000-00000E950000}"/>
    <cellStyle name="Total 17 13 4 2" xfId="16528" xr:uid="{00000000-0005-0000-0000-00000F950000}"/>
    <cellStyle name="Total 17 13 4 2 2" xfId="29699" xr:uid="{00000000-0005-0000-0000-000010950000}"/>
    <cellStyle name="Total 17 13 4 2 2 2" xfId="42450" xr:uid="{00000000-0005-0000-0000-000011950000}"/>
    <cellStyle name="Total 17 13 4 3" xfId="22416" xr:uid="{00000000-0005-0000-0000-000012950000}"/>
    <cellStyle name="Total 17 13 4 3 2" xfId="35167" xr:uid="{00000000-0005-0000-0000-000013950000}"/>
    <cellStyle name="Total 17 13 5" xfId="16521" xr:uid="{00000000-0005-0000-0000-000014950000}"/>
    <cellStyle name="Total 17 13 5 2" xfId="29692" xr:uid="{00000000-0005-0000-0000-000015950000}"/>
    <cellStyle name="Total 17 13 5 2 2" xfId="42443" xr:uid="{00000000-0005-0000-0000-000016950000}"/>
    <cellStyle name="Total 17 13 6" xfId="22409" xr:uid="{00000000-0005-0000-0000-000017950000}"/>
    <cellStyle name="Total 17 13 6 2" xfId="35160" xr:uid="{00000000-0005-0000-0000-000018950000}"/>
    <cellStyle name="Total 17 14" xfId="9214" xr:uid="{00000000-0005-0000-0000-000019950000}"/>
    <cellStyle name="Total 17 14 2" xfId="9215" xr:uid="{00000000-0005-0000-0000-00001A950000}"/>
    <cellStyle name="Total 17 14 2 2" xfId="9216" xr:uid="{00000000-0005-0000-0000-00001B950000}"/>
    <cellStyle name="Total 17 14 2 2 2" xfId="9217" xr:uid="{00000000-0005-0000-0000-00001C950000}"/>
    <cellStyle name="Total 17 14 2 2 2 2" xfId="16532" xr:uid="{00000000-0005-0000-0000-00001D950000}"/>
    <cellStyle name="Total 17 14 2 2 2 2 2" xfId="29703" xr:uid="{00000000-0005-0000-0000-00001E950000}"/>
    <cellStyle name="Total 17 14 2 2 2 2 2 2" xfId="42454" xr:uid="{00000000-0005-0000-0000-00001F950000}"/>
    <cellStyle name="Total 17 14 2 2 2 3" xfId="22420" xr:uid="{00000000-0005-0000-0000-000020950000}"/>
    <cellStyle name="Total 17 14 2 2 2 3 2" xfId="35171" xr:uid="{00000000-0005-0000-0000-000021950000}"/>
    <cellStyle name="Total 17 14 2 2 3" xfId="16531" xr:uid="{00000000-0005-0000-0000-000022950000}"/>
    <cellStyle name="Total 17 14 2 2 3 2" xfId="29702" xr:uid="{00000000-0005-0000-0000-000023950000}"/>
    <cellStyle name="Total 17 14 2 2 3 2 2" xfId="42453" xr:uid="{00000000-0005-0000-0000-000024950000}"/>
    <cellStyle name="Total 17 14 2 2 4" xfId="22419" xr:uid="{00000000-0005-0000-0000-000025950000}"/>
    <cellStyle name="Total 17 14 2 2 4 2" xfId="35170" xr:uid="{00000000-0005-0000-0000-000026950000}"/>
    <cellStyle name="Total 17 14 2 3" xfId="9218" xr:uid="{00000000-0005-0000-0000-000027950000}"/>
    <cellStyle name="Total 17 14 2 3 2" xfId="16533" xr:uid="{00000000-0005-0000-0000-000028950000}"/>
    <cellStyle name="Total 17 14 2 3 2 2" xfId="29704" xr:uid="{00000000-0005-0000-0000-000029950000}"/>
    <cellStyle name="Total 17 14 2 3 2 2 2" xfId="42455" xr:uid="{00000000-0005-0000-0000-00002A950000}"/>
    <cellStyle name="Total 17 14 2 3 3" xfId="22421" xr:uid="{00000000-0005-0000-0000-00002B950000}"/>
    <cellStyle name="Total 17 14 2 3 3 2" xfId="35172" xr:uid="{00000000-0005-0000-0000-00002C950000}"/>
    <cellStyle name="Total 17 14 2 4" xfId="16530" xr:uid="{00000000-0005-0000-0000-00002D950000}"/>
    <cellStyle name="Total 17 14 2 4 2" xfId="29701" xr:uid="{00000000-0005-0000-0000-00002E950000}"/>
    <cellStyle name="Total 17 14 2 4 2 2" xfId="42452" xr:uid="{00000000-0005-0000-0000-00002F950000}"/>
    <cellStyle name="Total 17 14 2 5" xfId="22418" xr:uid="{00000000-0005-0000-0000-000030950000}"/>
    <cellStyle name="Total 17 14 2 5 2" xfId="35169" xr:uid="{00000000-0005-0000-0000-000031950000}"/>
    <cellStyle name="Total 17 14 3" xfId="9219" xr:uid="{00000000-0005-0000-0000-000032950000}"/>
    <cellStyle name="Total 17 14 3 2" xfId="9220" xr:uid="{00000000-0005-0000-0000-000033950000}"/>
    <cellStyle name="Total 17 14 3 2 2" xfId="16535" xr:uid="{00000000-0005-0000-0000-000034950000}"/>
    <cellStyle name="Total 17 14 3 2 2 2" xfId="29706" xr:uid="{00000000-0005-0000-0000-000035950000}"/>
    <cellStyle name="Total 17 14 3 2 2 2 2" xfId="42457" xr:uid="{00000000-0005-0000-0000-000036950000}"/>
    <cellStyle name="Total 17 14 3 2 3" xfId="22423" xr:uid="{00000000-0005-0000-0000-000037950000}"/>
    <cellStyle name="Total 17 14 3 2 3 2" xfId="35174" xr:uid="{00000000-0005-0000-0000-000038950000}"/>
    <cellStyle name="Total 17 14 3 3" xfId="16534" xr:uid="{00000000-0005-0000-0000-000039950000}"/>
    <cellStyle name="Total 17 14 3 3 2" xfId="29705" xr:uid="{00000000-0005-0000-0000-00003A950000}"/>
    <cellStyle name="Total 17 14 3 3 2 2" xfId="42456" xr:uid="{00000000-0005-0000-0000-00003B950000}"/>
    <cellStyle name="Total 17 14 3 4" xfId="22422" xr:uid="{00000000-0005-0000-0000-00003C950000}"/>
    <cellStyle name="Total 17 14 3 4 2" xfId="35173" xr:uid="{00000000-0005-0000-0000-00003D950000}"/>
    <cellStyle name="Total 17 14 4" xfId="9221" xr:uid="{00000000-0005-0000-0000-00003E950000}"/>
    <cellStyle name="Total 17 14 4 2" xfId="16536" xr:uid="{00000000-0005-0000-0000-00003F950000}"/>
    <cellStyle name="Total 17 14 4 2 2" xfId="29707" xr:uid="{00000000-0005-0000-0000-000040950000}"/>
    <cellStyle name="Total 17 14 4 2 2 2" xfId="42458" xr:uid="{00000000-0005-0000-0000-000041950000}"/>
    <cellStyle name="Total 17 14 4 3" xfId="22424" xr:uid="{00000000-0005-0000-0000-000042950000}"/>
    <cellStyle name="Total 17 14 4 3 2" xfId="35175" xr:uid="{00000000-0005-0000-0000-000043950000}"/>
    <cellStyle name="Total 17 14 5" xfId="16529" xr:uid="{00000000-0005-0000-0000-000044950000}"/>
    <cellStyle name="Total 17 14 5 2" xfId="29700" xr:uid="{00000000-0005-0000-0000-000045950000}"/>
    <cellStyle name="Total 17 14 5 2 2" xfId="42451" xr:uid="{00000000-0005-0000-0000-000046950000}"/>
    <cellStyle name="Total 17 14 6" xfId="22417" xr:uid="{00000000-0005-0000-0000-000047950000}"/>
    <cellStyle name="Total 17 14 6 2" xfId="35168" xr:uid="{00000000-0005-0000-0000-000048950000}"/>
    <cellStyle name="Total 17 15" xfId="9222" xr:uid="{00000000-0005-0000-0000-000049950000}"/>
    <cellStyle name="Total 17 15 2" xfId="9223" xr:uid="{00000000-0005-0000-0000-00004A950000}"/>
    <cellStyle name="Total 17 15 2 2" xfId="9224" xr:uid="{00000000-0005-0000-0000-00004B950000}"/>
    <cellStyle name="Total 17 15 2 2 2" xfId="16539" xr:uid="{00000000-0005-0000-0000-00004C950000}"/>
    <cellStyle name="Total 17 15 2 2 2 2" xfId="29710" xr:uid="{00000000-0005-0000-0000-00004D950000}"/>
    <cellStyle name="Total 17 15 2 2 2 2 2" xfId="42461" xr:uid="{00000000-0005-0000-0000-00004E950000}"/>
    <cellStyle name="Total 17 15 2 2 3" xfId="22427" xr:uid="{00000000-0005-0000-0000-00004F950000}"/>
    <cellStyle name="Total 17 15 2 2 3 2" xfId="35178" xr:uid="{00000000-0005-0000-0000-000050950000}"/>
    <cellStyle name="Total 17 15 2 3" xfId="16538" xr:uid="{00000000-0005-0000-0000-000051950000}"/>
    <cellStyle name="Total 17 15 2 3 2" xfId="29709" xr:uid="{00000000-0005-0000-0000-000052950000}"/>
    <cellStyle name="Total 17 15 2 3 2 2" xfId="42460" xr:uid="{00000000-0005-0000-0000-000053950000}"/>
    <cellStyle name="Total 17 15 2 4" xfId="22426" xr:uid="{00000000-0005-0000-0000-000054950000}"/>
    <cellStyle name="Total 17 15 2 4 2" xfId="35177" xr:uid="{00000000-0005-0000-0000-000055950000}"/>
    <cellStyle name="Total 17 15 3" xfId="9225" xr:uid="{00000000-0005-0000-0000-000056950000}"/>
    <cellStyle name="Total 17 15 3 2" xfId="16540" xr:uid="{00000000-0005-0000-0000-000057950000}"/>
    <cellStyle name="Total 17 15 3 2 2" xfId="29711" xr:uid="{00000000-0005-0000-0000-000058950000}"/>
    <cellStyle name="Total 17 15 3 2 2 2" xfId="42462" xr:uid="{00000000-0005-0000-0000-000059950000}"/>
    <cellStyle name="Total 17 15 3 3" xfId="22428" xr:uid="{00000000-0005-0000-0000-00005A950000}"/>
    <cellStyle name="Total 17 15 3 3 2" xfId="35179" xr:uid="{00000000-0005-0000-0000-00005B950000}"/>
    <cellStyle name="Total 17 15 4" xfId="16537" xr:uid="{00000000-0005-0000-0000-00005C950000}"/>
    <cellStyle name="Total 17 15 4 2" xfId="29708" xr:uid="{00000000-0005-0000-0000-00005D950000}"/>
    <cellStyle name="Total 17 15 4 2 2" xfId="42459" xr:uid="{00000000-0005-0000-0000-00005E950000}"/>
    <cellStyle name="Total 17 15 5" xfId="22425" xr:uid="{00000000-0005-0000-0000-00005F950000}"/>
    <cellStyle name="Total 17 15 5 2" xfId="35176" xr:uid="{00000000-0005-0000-0000-000060950000}"/>
    <cellStyle name="Total 17 16" xfId="9226" xr:uid="{00000000-0005-0000-0000-000061950000}"/>
    <cellStyle name="Total 17 16 2" xfId="9227" xr:uid="{00000000-0005-0000-0000-000062950000}"/>
    <cellStyle name="Total 17 16 2 2" xfId="16542" xr:uid="{00000000-0005-0000-0000-000063950000}"/>
    <cellStyle name="Total 17 16 2 2 2" xfId="29713" xr:uid="{00000000-0005-0000-0000-000064950000}"/>
    <cellStyle name="Total 17 16 2 2 2 2" xfId="42464" xr:uid="{00000000-0005-0000-0000-000065950000}"/>
    <cellStyle name="Total 17 16 2 3" xfId="22430" xr:uid="{00000000-0005-0000-0000-000066950000}"/>
    <cellStyle name="Total 17 16 2 3 2" xfId="35181" xr:uid="{00000000-0005-0000-0000-000067950000}"/>
    <cellStyle name="Total 17 16 3" xfId="16541" xr:uid="{00000000-0005-0000-0000-000068950000}"/>
    <cellStyle name="Total 17 16 3 2" xfId="29712" xr:uid="{00000000-0005-0000-0000-000069950000}"/>
    <cellStyle name="Total 17 16 3 2 2" xfId="42463" xr:uid="{00000000-0005-0000-0000-00006A950000}"/>
    <cellStyle name="Total 17 16 4" xfId="22429" xr:uid="{00000000-0005-0000-0000-00006B950000}"/>
    <cellStyle name="Total 17 16 4 2" xfId="35180" xr:uid="{00000000-0005-0000-0000-00006C950000}"/>
    <cellStyle name="Total 17 17" xfId="9228" xr:uid="{00000000-0005-0000-0000-00006D950000}"/>
    <cellStyle name="Total 17 17 2" xfId="16543" xr:uid="{00000000-0005-0000-0000-00006E950000}"/>
    <cellStyle name="Total 17 17 2 2" xfId="29714" xr:uid="{00000000-0005-0000-0000-00006F950000}"/>
    <cellStyle name="Total 17 17 2 2 2" xfId="42465" xr:uid="{00000000-0005-0000-0000-000070950000}"/>
    <cellStyle name="Total 17 17 3" xfId="22431" xr:uid="{00000000-0005-0000-0000-000071950000}"/>
    <cellStyle name="Total 17 17 3 2" xfId="35182" xr:uid="{00000000-0005-0000-0000-000072950000}"/>
    <cellStyle name="Total 17 18" xfId="16496" xr:uid="{00000000-0005-0000-0000-000073950000}"/>
    <cellStyle name="Total 17 18 2" xfId="29667" xr:uid="{00000000-0005-0000-0000-000074950000}"/>
    <cellStyle name="Total 17 18 2 2" xfId="42418" xr:uid="{00000000-0005-0000-0000-000075950000}"/>
    <cellStyle name="Total 17 19" xfId="22384" xr:uid="{00000000-0005-0000-0000-000076950000}"/>
    <cellStyle name="Total 17 19 2" xfId="35135" xr:uid="{00000000-0005-0000-0000-000077950000}"/>
    <cellStyle name="Total 17 2" xfId="9229" xr:uid="{00000000-0005-0000-0000-000078950000}"/>
    <cellStyle name="Total 17 2 2" xfId="9230" xr:uid="{00000000-0005-0000-0000-000079950000}"/>
    <cellStyle name="Total 17 2 2 2" xfId="9231" xr:uid="{00000000-0005-0000-0000-00007A950000}"/>
    <cellStyle name="Total 17 2 2 2 2" xfId="9232" xr:uid="{00000000-0005-0000-0000-00007B950000}"/>
    <cellStyle name="Total 17 2 2 2 2 2" xfId="16547" xr:uid="{00000000-0005-0000-0000-00007C950000}"/>
    <cellStyle name="Total 17 2 2 2 2 2 2" xfId="29718" xr:uid="{00000000-0005-0000-0000-00007D950000}"/>
    <cellStyle name="Total 17 2 2 2 2 2 2 2" xfId="42469" xr:uid="{00000000-0005-0000-0000-00007E950000}"/>
    <cellStyle name="Total 17 2 2 2 2 3" xfId="22435" xr:uid="{00000000-0005-0000-0000-00007F950000}"/>
    <cellStyle name="Total 17 2 2 2 2 3 2" xfId="35186" xr:uid="{00000000-0005-0000-0000-000080950000}"/>
    <cellStyle name="Total 17 2 2 2 3" xfId="16546" xr:uid="{00000000-0005-0000-0000-000081950000}"/>
    <cellStyle name="Total 17 2 2 2 3 2" xfId="29717" xr:uid="{00000000-0005-0000-0000-000082950000}"/>
    <cellStyle name="Total 17 2 2 2 3 2 2" xfId="42468" xr:uid="{00000000-0005-0000-0000-000083950000}"/>
    <cellStyle name="Total 17 2 2 2 4" xfId="22434" xr:uid="{00000000-0005-0000-0000-000084950000}"/>
    <cellStyle name="Total 17 2 2 2 4 2" xfId="35185" xr:uid="{00000000-0005-0000-0000-000085950000}"/>
    <cellStyle name="Total 17 2 2 3" xfId="9233" xr:uid="{00000000-0005-0000-0000-000086950000}"/>
    <cellStyle name="Total 17 2 2 3 2" xfId="16548" xr:uid="{00000000-0005-0000-0000-000087950000}"/>
    <cellStyle name="Total 17 2 2 3 2 2" xfId="29719" xr:uid="{00000000-0005-0000-0000-000088950000}"/>
    <cellStyle name="Total 17 2 2 3 2 2 2" xfId="42470" xr:uid="{00000000-0005-0000-0000-000089950000}"/>
    <cellStyle name="Total 17 2 2 3 3" xfId="22436" xr:uid="{00000000-0005-0000-0000-00008A950000}"/>
    <cellStyle name="Total 17 2 2 3 3 2" xfId="35187" xr:uid="{00000000-0005-0000-0000-00008B950000}"/>
    <cellStyle name="Total 17 2 2 4" xfId="16545" xr:uid="{00000000-0005-0000-0000-00008C950000}"/>
    <cellStyle name="Total 17 2 2 4 2" xfId="29716" xr:uid="{00000000-0005-0000-0000-00008D950000}"/>
    <cellStyle name="Total 17 2 2 4 2 2" xfId="42467" xr:uid="{00000000-0005-0000-0000-00008E950000}"/>
    <cellStyle name="Total 17 2 2 5" xfId="22433" xr:uid="{00000000-0005-0000-0000-00008F950000}"/>
    <cellStyle name="Total 17 2 2 5 2" xfId="35184" xr:uid="{00000000-0005-0000-0000-000090950000}"/>
    <cellStyle name="Total 17 2 3" xfId="9234" xr:uid="{00000000-0005-0000-0000-000091950000}"/>
    <cellStyle name="Total 17 2 3 2" xfId="9235" xr:uid="{00000000-0005-0000-0000-000092950000}"/>
    <cellStyle name="Total 17 2 3 2 2" xfId="16550" xr:uid="{00000000-0005-0000-0000-000093950000}"/>
    <cellStyle name="Total 17 2 3 2 2 2" xfId="29721" xr:uid="{00000000-0005-0000-0000-000094950000}"/>
    <cellStyle name="Total 17 2 3 2 2 2 2" xfId="42472" xr:uid="{00000000-0005-0000-0000-000095950000}"/>
    <cellStyle name="Total 17 2 3 2 3" xfId="22438" xr:uid="{00000000-0005-0000-0000-000096950000}"/>
    <cellStyle name="Total 17 2 3 2 3 2" xfId="35189" xr:uid="{00000000-0005-0000-0000-000097950000}"/>
    <cellStyle name="Total 17 2 3 3" xfId="16549" xr:uid="{00000000-0005-0000-0000-000098950000}"/>
    <cellStyle name="Total 17 2 3 3 2" xfId="29720" xr:uid="{00000000-0005-0000-0000-000099950000}"/>
    <cellStyle name="Total 17 2 3 3 2 2" xfId="42471" xr:uid="{00000000-0005-0000-0000-00009A950000}"/>
    <cellStyle name="Total 17 2 3 4" xfId="22437" xr:uid="{00000000-0005-0000-0000-00009B950000}"/>
    <cellStyle name="Total 17 2 3 4 2" xfId="35188" xr:uid="{00000000-0005-0000-0000-00009C950000}"/>
    <cellStyle name="Total 17 2 4" xfId="9236" xr:uid="{00000000-0005-0000-0000-00009D950000}"/>
    <cellStyle name="Total 17 2 4 2" xfId="16551" xr:uid="{00000000-0005-0000-0000-00009E950000}"/>
    <cellStyle name="Total 17 2 4 2 2" xfId="29722" xr:uid="{00000000-0005-0000-0000-00009F950000}"/>
    <cellStyle name="Total 17 2 4 2 2 2" xfId="42473" xr:uid="{00000000-0005-0000-0000-0000A0950000}"/>
    <cellStyle name="Total 17 2 4 3" xfId="22439" xr:uid="{00000000-0005-0000-0000-0000A1950000}"/>
    <cellStyle name="Total 17 2 4 3 2" xfId="35190" xr:uid="{00000000-0005-0000-0000-0000A2950000}"/>
    <cellStyle name="Total 17 2 5" xfId="16544" xr:uid="{00000000-0005-0000-0000-0000A3950000}"/>
    <cellStyle name="Total 17 2 5 2" xfId="29715" xr:uid="{00000000-0005-0000-0000-0000A4950000}"/>
    <cellStyle name="Total 17 2 5 2 2" xfId="42466" xr:uid="{00000000-0005-0000-0000-0000A5950000}"/>
    <cellStyle name="Total 17 2 6" xfId="22432" xr:uid="{00000000-0005-0000-0000-0000A6950000}"/>
    <cellStyle name="Total 17 2 6 2" xfId="35183" xr:uid="{00000000-0005-0000-0000-0000A7950000}"/>
    <cellStyle name="Total 17 20" xfId="9181" xr:uid="{00000000-0005-0000-0000-0000A8950000}"/>
    <cellStyle name="Total 17 3" xfId="9237" xr:uid="{00000000-0005-0000-0000-0000A9950000}"/>
    <cellStyle name="Total 17 3 2" xfId="9238" xr:uid="{00000000-0005-0000-0000-0000AA950000}"/>
    <cellStyle name="Total 17 3 2 2" xfId="9239" xr:uid="{00000000-0005-0000-0000-0000AB950000}"/>
    <cellStyle name="Total 17 3 2 2 2" xfId="9240" xr:uid="{00000000-0005-0000-0000-0000AC950000}"/>
    <cellStyle name="Total 17 3 2 2 2 2" xfId="16555" xr:uid="{00000000-0005-0000-0000-0000AD950000}"/>
    <cellStyle name="Total 17 3 2 2 2 2 2" xfId="29726" xr:uid="{00000000-0005-0000-0000-0000AE950000}"/>
    <cellStyle name="Total 17 3 2 2 2 2 2 2" xfId="42477" xr:uid="{00000000-0005-0000-0000-0000AF950000}"/>
    <cellStyle name="Total 17 3 2 2 2 3" xfId="22443" xr:uid="{00000000-0005-0000-0000-0000B0950000}"/>
    <cellStyle name="Total 17 3 2 2 2 3 2" xfId="35194" xr:uid="{00000000-0005-0000-0000-0000B1950000}"/>
    <cellStyle name="Total 17 3 2 2 3" xfId="16554" xr:uid="{00000000-0005-0000-0000-0000B2950000}"/>
    <cellStyle name="Total 17 3 2 2 3 2" xfId="29725" xr:uid="{00000000-0005-0000-0000-0000B3950000}"/>
    <cellStyle name="Total 17 3 2 2 3 2 2" xfId="42476" xr:uid="{00000000-0005-0000-0000-0000B4950000}"/>
    <cellStyle name="Total 17 3 2 2 4" xfId="22442" xr:uid="{00000000-0005-0000-0000-0000B5950000}"/>
    <cellStyle name="Total 17 3 2 2 4 2" xfId="35193" xr:uid="{00000000-0005-0000-0000-0000B6950000}"/>
    <cellStyle name="Total 17 3 2 3" xfId="9241" xr:uid="{00000000-0005-0000-0000-0000B7950000}"/>
    <cellStyle name="Total 17 3 2 3 2" xfId="16556" xr:uid="{00000000-0005-0000-0000-0000B8950000}"/>
    <cellStyle name="Total 17 3 2 3 2 2" xfId="29727" xr:uid="{00000000-0005-0000-0000-0000B9950000}"/>
    <cellStyle name="Total 17 3 2 3 2 2 2" xfId="42478" xr:uid="{00000000-0005-0000-0000-0000BA950000}"/>
    <cellStyle name="Total 17 3 2 3 3" xfId="22444" xr:uid="{00000000-0005-0000-0000-0000BB950000}"/>
    <cellStyle name="Total 17 3 2 3 3 2" xfId="35195" xr:uid="{00000000-0005-0000-0000-0000BC950000}"/>
    <cellStyle name="Total 17 3 2 4" xfId="16553" xr:uid="{00000000-0005-0000-0000-0000BD950000}"/>
    <cellStyle name="Total 17 3 2 4 2" xfId="29724" xr:uid="{00000000-0005-0000-0000-0000BE950000}"/>
    <cellStyle name="Total 17 3 2 4 2 2" xfId="42475" xr:uid="{00000000-0005-0000-0000-0000BF950000}"/>
    <cellStyle name="Total 17 3 2 5" xfId="22441" xr:uid="{00000000-0005-0000-0000-0000C0950000}"/>
    <cellStyle name="Total 17 3 2 5 2" xfId="35192" xr:uid="{00000000-0005-0000-0000-0000C1950000}"/>
    <cellStyle name="Total 17 3 3" xfId="9242" xr:uid="{00000000-0005-0000-0000-0000C2950000}"/>
    <cellStyle name="Total 17 3 3 2" xfId="9243" xr:uid="{00000000-0005-0000-0000-0000C3950000}"/>
    <cellStyle name="Total 17 3 3 2 2" xfId="16558" xr:uid="{00000000-0005-0000-0000-0000C4950000}"/>
    <cellStyle name="Total 17 3 3 2 2 2" xfId="29729" xr:uid="{00000000-0005-0000-0000-0000C5950000}"/>
    <cellStyle name="Total 17 3 3 2 2 2 2" xfId="42480" xr:uid="{00000000-0005-0000-0000-0000C6950000}"/>
    <cellStyle name="Total 17 3 3 2 3" xfId="22446" xr:uid="{00000000-0005-0000-0000-0000C7950000}"/>
    <cellStyle name="Total 17 3 3 2 3 2" xfId="35197" xr:uid="{00000000-0005-0000-0000-0000C8950000}"/>
    <cellStyle name="Total 17 3 3 3" xfId="16557" xr:uid="{00000000-0005-0000-0000-0000C9950000}"/>
    <cellStyle name="Total 17 3 3 3 2" xfId="29728" xr:uid="{00000000-0005-0000-0000-0000CA950000}"/>
    <cellStyle name="Total 17 3 3 3 2 2" xfId="42479" xr:uid="{00000000-0005-0000-0000-0000CB950000}"/>
    <cellStyle name="Total 17 3 3 4" xfId="22445" xr:uid="{00000000-0005-0000-0000-0000CC950000}"/>
    <cellStyle name="Total 17 3 3 4 2" xfId="35196" xr:uid="{00000000-0005-0000-0000-0000CD950000}"/>
    <cellStyle name="Total 17 3 4" xfId="9244" xr:uid="{00000000-0005-0000-0000-0000CE950000}"/>
    <cellStyle name="Total 17 3 4 2" xfId="16559" xr:uid="{00000000-0005-0000-0000-0000CF950000}"/>
    <cellStyle name="Total 17 3 4 2 2" xfId="29730" xr:uid="{00000000-0005-0000-0000-0000D0950000}"/>
    <cellStyle name="Total 17 3 4 2 2 2" xfId="42481" xr:uid="{00000000-0005-0000-0000-0000D1950000}"/>
    <cellStyle name="Total 17 3 4 3" xfId="22447" xr:uid="{00000000-0005-0000-0000-0000D2950000}"/>
    <cellStyle name="Total 17 3 4 3 2" xfId="35198" xr:uid="{00000000-0005-0000-0000-0000D3950000}"/>
    <cellStyle name="Total 17 3 5" xfId="16552" xr:uid="{00000000-0005-0000-0000-0000D4950000}"/>
    <cellStyle name="Total 17 3 5 2" xfId="29723" xr:uid="{00000000-0005-0000-0000-0000D5950000}"/>
    <cellStyle name="Total 17 3 5 2 2" xfId="42474" xr:uid="{00000000-0005-0000-0000-0000D6950000}"/>
    <cellStyle name="Total 17 3 6" xfId="22440" xr:uid="{00000000-0005-0000-0000-0000D7950000}"/>
    <cellStyle name="Total 17 3 6 2" xfId="35191" xr:uid="{00000000-0005-0000-0000-0000D8950000}"/>
    <cellStyle name="Total 17 4" xfId="9245" xr:uid="{00000000-0005-0000-0000-0000D9950000}"/>
    <cellStyle name="Total 17 4 2" xfId="9246" xr:uid="{00000000-0005-0000-0000-0000DA950000}"/>
    <cellStyle name="Total 17 4 2 2" xfId="9247" xr:uid="{00000000-0005-0000-0000-0000DB950000}"/>
    <cellStyle name="Total 17 4 2 2 2" xfId="9248" xr:uid="{00000000-0005-0000-0000-0000DC950000}"/>
    <cellStyle name="Total 17 4 2 2 2 2" xfId="16563" xr:uid="{00000000-0005-0000-0000-0000DD950000}"/>
    <cellStyle name="Total 17 4 2 2 2 2 2" xfId="29734" xr:uid="{00000000-0005-0000-0000-0000DE950000}"/>
    <cellStyle name="Total 17 4 2 2 2 2 2 2" xfId="42485" xr:uid="{00000000-0005-0000-0000-0000DF950000}"/>
    <cellStyle name="Total 17 4 2 2 2 3" xfId="22451" xr:uid="{00000000-0005-0000-0000-0000E0950000}"/>
    <cellStyle name="Total 17 4 2 2 2 3 2" xfId="35202" xr:uid="{00000000-0005-0000-0000-0000E1950000}"/>
    <cellStyle name="Total 17 4 2 2 3" xfId="16562" xr:uid="{00000000-0005-0000-0000-0000E2950000}"/>
    <cellStyle name="Total 17 4 2 2 3 2" xfId="29733" xr:uid="{00000000-0005-0000-0000-0000E3950000}"/>
    <cellStyle name="Total 17 4 2 2 3 2 2" xfId="42484" xr:uid="{00000000-0005-0000-0000-0000E4950000}"/>
    <cellStyle name="Total 17 4 2 2 4" xfId="22450" xr:uid="{00000000-0005-0000-0000-0000E5950000}"/>
    <cellStyle name="Total 17 4 2 2 4 2" xfId="35201" xr:uid="{00000000-0005-0000-0000-0000E6950000}"/>
    <cellStyle name="Total 17 4 2 3" xfId="9249" xr:uid="{00000000-0005-0000-0000-0000E7950000}"/>
    <cellStyle name="Total 17 4 2 3 2" xfId="16564" xr:uid="{00000000-0005-0000-0000-0000E8950000}"/>
    <cellStyle name="Total 17 4 2 3 2 2" xfId="29735" xr:uid="{00000000-0005-0000-0000-0000E9950000}"/>
    <cellStyle name="Total 17 4 2 3 2 2 2" xfId="42486" xr:uid="{00000000-0005-0000-0000-0000EA950000}"/>
    <cellStyle name="Total 17 4 2 3 3" xfId="22452" xr:uid="{00000000-0005-0000-0000-0000EB950000}"/>
    <cellStyle name="Total 17 4 2 3 3 2" xfId="35203" xr:uid="{00000000-0005-0000-0000-0000EC950000}"/>
    <cellStyle name="Total 17 4 2 4" xfId="16561" xr:uid="{00000000-0005-0000-0000-0000ED950000}"/>
    <cellStyle name="Total 17 4 2 4 2" xfId="29732" xr:uid="{00000000-0005-0000-0000-0000EE950000}"/>
    <cellStyle name="Total 17 4 2 4 2 2" xfId="42483" xr:uid="{00000000-0005-0000-0000-0000EF950000}"/>
    <cellStyle name="Total 17 4 2 5" xfId="22449" xr:uid="{00000000-0005-0000-0000-0000F0950000}"/>
    <cellStyle name="Total 17 4 2 5 2" xfId="35200" xr:uid="{00000000-0005-0000-0000-0000F1950000}"/>
    <cellStyle name="Total 17 4 3" xfId="9250" xr:uid="{00000000-0005-0000-0000-0000F2950000}"/>
    <cellStyle name="Total 17 4 3 2" xfId="9251" xr:uid="{00000000-0005-0000-0000-0000F3950000}"/>
    <cellStyle name="Total 17 4 3 2 2" xfId="16566" xr:uid="{00000000-0005-0000-0000-0000F4950000}"/>
    <cellStyle name="Total 17 4 3 2 2 2" xfId="29737" xr:uid="{00000000-0005-0000-0000-0000F5950000}"/>
    <cellStyle name="Total 17 4 3 2 2 2 2" xfId="42488" xr:uid="{00000000-0005-0000-0000-0000F6950000}"/>
    <cellStyle name="Total 17 4 3 2 3" xfId="22454" xr:uid="{00000000-0005-0000-0000-0000F7950000}"/>
    <cellStyle name="Total 17 4 3 2 3 2" xfId="35205" xr:uid="{00000000-0005-0000-0000-0000F8950000}"/>
    <cellStyle name="Total 17 4 3 3" xfId="16565" xr:uid="{00000000-0005-0000-0000-0000F9950000}"/>
    <cellStyle name="Total 17 4 3 3 2" xfId="29736" xr:uid="{00000000-0005-0000-0000-0000FA950000}"/>
    <cellStyle name="Total 17 4 3 3 2 2" xfId="42487" xr:uid="{00000000-0005-0000-0000-0000FB950000}"/>
    <cellStyle name="Total 17 4 3 4" xfId="22453" xr:uid="{00000000-0005-0000-0000-0000FC950000}"/>
    <cellStyle name="Total 17 4 3 4 2" xfId="35204" xr:uid="{00000000-0005-0000-0000-0000FD950000}"/>
    <cellStyle name="Total 17 4 4" xfId="9252" xr:uid="{00000000-0005-0000-0000-0000FE950000}"/>
    <cellStyle name="Total 17 4 4 2" xfId="16567" xr:uid="{00000000-0005-0000-0000-0000FF950000}"/>
    <cellStyle name="Total 17 4 4 2 2" xfId="29738" xr:uid="{00000000-0005-0000-0000-000000960000}"/>
    <cellStyle name="Total 17 4 4 2 2 2" xfId="42489" xr:uid="{00000000-0005-0000-0000-000001960000}"/>
    <cellStyle name="Total 17 4 4 3" xfId="22455" xr:uid="{00000000-0005-0000-0000-000002960000}"/>
    <cellStyle name="Total 17 4 4 3 2" xfId="35206" xr:uid="{00000000-0005-0000-0000-000003960000}"/>
    <cellStyle name="Total 17 4 5" xfId="16560" xr:uid="{00000000-0005-0000-0000-000004960000}"/>
    <cellStyle name="Total 17 4 5 2" xfId="29731" xr:uid="{00000000-0005-0000-0000-000005960000}"/>
    <cellStyle name="Total 17 4 5 2 2" xfId="42482" xr:uid="{00000000-0005-0000-0000-000006960000}"/>
    <cellStyle name="Total 17 4 6" xfId="22448" xr:uid="{00000000-0005-0000-0000-000007960000}"/>
    <cellStyle name="Total 17 4 6 2" xfId="35199" xr:uid="{00000000-0005-0000-0000-000008960000}"/>
    <cellStyle name="Total 17 5" xfId="9253" xr:uid="{00000000-0005-0000-0000-000009960000}"/>
    <cellStyle name="Total 17 5 2" xfId="9254" xr:uid="{00000000-0005-0000-0000-00000A960000}"/>
    <cellStyle name="Total 17 5 2 2" xfId="9255" xr:uid="{00000000-0005-0000-0000-00000B960000}"/>
    <cellStyle name="Total 17 5 2 2 2" xfId="9256" xr:uid="{00000000-0005-0000-0000-00000C960000}"/>
    <cellStyle name="Total 17 5 2 2 2 2" xfId="16571" xr:uid="{00000000-0005-0000-0000-00000D960000}"/>
    <cellStyle name="Total 17 5 2 2 2 2 2" xfId="29742" xr:uid="{00000000-0005-0000-0000-00000E960000}"/>
    <cellStyle name="Total 17 5 2 2 2 2 2 2" xfId="42493" xr:uid="{00000000-0005-0000-0000-00000F960000}"/>
    <cellStyle name="Total 17 5 2 2 2 3" xfId="22459" xr:uid="{00000000-0005-0000-0000-000010960000}"/>
    <cellStyle name="Total 17 5 2 2 2 3 2" xfId="35210" xr:uid="{00000000-0005-0000-0000-000011960000}"/>
    <cellStyle name="Total 17 5 2 2 3" xfId="16570" xr:uid="{00000000-0005-0000-0000-000012960000}"/>
    <cellStyle name="Total 17 5 2 2 3 2" xfId="29741" xr:uid="{00000000-0005-0000-0000-000013960000}"/>
    <cellStyle name="Total 17 5 2 2 3 2 2" xfId="42492" xr:uid="{00000000-0005-0000-0000-000014960000}"/>
    <cellStyle name="Total 17 5 2 2 4" xfId="22458" xr:uid="{00000000-0005-0000-0000-000015960000}"/>
    <cellStyle name="Total 17 5 2 2 4 2" xfId="35209" xr:uid="{00000000-0005-0000-0000-000016960000}"/>
    <cellStyle name="Total 17 5 2 3" xfId="9257" xr:uid="{00000000-0005-0000-0000-000017960000}"/>
    <cellStyle name="Total 17 5 2 3 2" xfId="16572" xr:uid="{00000000-0005-0000-0000-000018960000}"/>
    <cellStyle name="Total 17 5 2 3 2 2" xfId="29743" xr:uid="{00000000-0005-0000-0000-000019960000}"/>
    <cellStyle name="Total 17 5 2 3 2 2 2" xfId="42494" xr:uid="{00000000-0005-0000-0000-00001A960000}"/>
    <cellStyle name="Total 17 5 2 3 3" xfId="22460" xr:uid="{00000000-0005-0000-0000-00001B960000}"/>
    <cellStyle name="Total 17 5 2 3 3 2" xfId="35211" xr:uid="{00000000-0005-0000-0000-00001C960000}"/>
    <cellStyle name="Total 17 5 2 4" xfId="16569" xr:uid="{00000000-0005-0000-0000-00001D960000}"/>
    <cellStyle name="Total 17 5 2 4 2" xfId="29740" xr:uid="{00000000-0005-0000-0000-00001E960000}"/>
    <cellStyle name="Total 17 5 2 4 2 2" xfId="42491" xr:uid="{00000000-0005-0000-0000-00001F960000}"/>
    <cellStyle name="Total 17 5 2 5" xfId="22457" xr:uid="{00000000-0005-0000-0000-000020960000}"/>
    <cellStyle name="Total 17 5 2 5 2" xfId="35208" xr:uid="{00000000-0005-0000-0000-000021960000}"/>
    <cellStyle name="Total 17 5 3" xfId="9258" xr:uid="{00000000-0005-0000-0000-000022960000}"/>
    <cellStyle name="Total 17 5 3 2" xfId="9259" xr:uid="{00000000-0005-0000-0000-000023960000}"/>
    <cellStyle name="Total 17 5 3 2 2" xfId="16574" xr:uid="{00000000-0005-0000-0000-000024960000}"/>
    <cellStyle name="Total 17 5 3 2 2 2" xfId="29745" xr:uid="{00000000-0005-0000-0000-000025960000}"/>
    <cellStyle name="Total 17 5 3 2 2 2 2" xfId="42496" xr:uid="{00000000-0005-0000-0000-000026960000}"/>
    <cellStyle name="Total 17 5 3 2 3" xfId="22462" xr:uid="{00000000-0005-0000-0000-000027960000}"/>
    <cellStyle name="Total 17 5 3 2 3 2" xfId="35213" xr:uid="{00000000-0005-0000-0000-000028960000}"/>
    <cellStyle name="Total 17 5 3 3" xfId="16573" xr:uid="{00000000-0005-0000-0000-000029960000}"/>
    <cellStyle name="Total 17 5 3 3 2" xfId="29744" xr:uid="{00000000-0005-0000-0000-00002A960000}"/>
    <cellStyle name="Total 17 5 3 3 2 2" xfId="42495" xr:uid="{00000000-0005-0000-0000-00002B960000}"/>
    <cellStyle name="Total 17 5 3 4" xfId="22461" xr:uid="{00000000-0005-0000-0000-00002C960000}"/>
    <cellStyle name="Total 17 5 3 4 2" xfId="35212" xr:uid="{00000000-0005-0000-0000-00002D960000}"/>
    <cellStyle name="Total 17 5 4" xfId="9260" xr:uid="{00000000-0005-0000-0000-00002E960000}"/>
    <cellStyle name="Total 17 5 4 2" xfId="16575" xr:uid="{00000000-0005-0000-0000-00002F960000}"/>
    <cellStyle name="Total 17 5 4 2 2" xfId="29746" xr:uid="{00000000-0005-0000-0000-000030960000}"/>
    <cellStyle name="Total 17 5 4 2 2 2" xfId="42497" xr:uid="{00000000-0005-0000-0000-000031960000}"/>
    <cellStyle name="Total 17 5 4 3" xfId="22463" xr:uid="{00000000-0005-0000-0000-000032960000}"/>
    <cellStyle name="Total 17 5 4 3 2" xfId="35214" xr:uid="{00000000-0005-0000-0000-000033960000}"/>
    <cellStyle name="Total 17 5 5" xfId="16568" xr:uid="{00000000-0005-0000-0000-000034960000}"/>
    <cellStyle name="Total 17 5 5 2" xfId="29739" xr:uid="{00000000-0005-0000-0000-000035960000}"/>
    <cellStyle name="Total 17 5 5 2 2" xfId="42490" xr:uid="{00000000-0005-0000-0000-000036960000}"/>
    <cellStyle name="Total 17 5 6" xfId="22456" xr:uid="{00000000-0005-0000-0000-000037960000}"/>
    <cellStyle name="Total 17 5 6 2" xfId="35207" xr:uid="{00000000-0005-0000-0000-000038960000}"/>
    <cellStyle name="Total 17 6" xfId="9261" xr:uid="{00000000-0005-0000-0000-000039960000}"/>
    <cellStyle name="Total 17 6 2" xfId="9262" xr:uid="{00000000-0005-0000-0000-00003A960000}"/>
    <cellStyle name="Total 17 6 2 2" xfId="9263" xr:uid="{00000000-0005-0000-0000-00003B960000}"/>
    <cellStyle name="Total 17 6 2 2 2" xfId="9264" xr:uid="{00000000-0005-0000-0000-00003C960000}"/>
    <cellStyle name="Total 17 6 2 2 2 2" xfId="16579" xr:uid="{00000000-0005-0000-0000-00003D960000}"/>
    <cellStyle name="Total 17 6 2 2 2 2 2" xfId="29750" xr:uid="{00000000-0005-0000-0000-00003E960000}"/>
    <cellStyle name="Total 17 6 2 2 2 2 2 2" xfId="42501" xr:uid="{00000000-0005-0000-0000-00003F960000}"/>
    <cellStyle name="Total 17 6 2 2 2 3" xfId="22467" xr:uid="{00000000-0005-0000-0000-000040960000}"/>
    <cellStyle name="Total 17 6 2 2 2 3 2" xfId="35218" xr:uid="{00000000-0005-0000-0000-000041960000}"/>
    <cellStyle name="Total 17 6 2 2 3" xfId="16578" xr:uid="{00000000-0005-0000-0000-000042960000}"/>
    <cellStyle name="Total 17 6 2 2 3 2" xfId="29749" xr:uid="{00000000-0005-0000-0000-000043960000}"/>
    <cellStyle name="Total 17 6 2 2 3 2 2" xfId="42500" xr:uid="{00000000-0005-0000-0000-000044960000}"/>
    <cellStyle name="Total 17 6 2 2 4" xfId="22466" xr:uid="{00000000-0005-0000-0000-000045960000}"/>
    <cellStyle name="Total 17 6 2 2 4 2" xfId="35217" xr:uid="{00000000-0005-0000-0000-000046960000}"/>
    <cellStyle name="Total 17 6 2 3" xfId="9265" xr:uid="{00000000-0005-0000-0000-000047960000}"/>
    <cellStyle name="Total 17 6 2 3 2" xfId="16580" xr:uid="{00000000-0005-0000-0000-000048960000}"/>
    <cellStyle name="Total 17 6 2 3 2 2" xfId="29751" xr:uid="{00000000-0005-0000-0000-000049960000}"/>
    <cellStyle name="Total 17 6 2 3 2 2 2" xfId="42502" xr:uid="{00000000-0005-0000-0000-00004A960000}"/>
    <cellStyle name="Total 17 6 2 3 3" xfId="22468" xr:uid="{00000000-0005-0000-0000-00004B960000}"/>
    <cellStyle name="Total 17 6 2 3 3 2" xfId="35219" xr:uid="{00000000-0005-0000-0000-00004C960000}"/>
    <cellStyle name="Total 17 6 2 4" xfId="16577" xr:uid="{00000000-0005-0000-0000-00004D960000}"/>
    <cellStyle name="Total 17 6 2 4 2" xfId="29748" xr:uid="{00000000-0005-0000-0000-00004E960000}"/>
    <cellStyle name="Total 17 6 2 4 2 2" xfId="42499" xr:uid="{00000000-0005-0000-0000-00004F960000}"/>
    <cellStyle name="Total 17 6 2 5" xfId="22465" xr:uid="{00000000-0005-0000-0000-000050960000}"/>
    <cellStyle name="Total 17 6 2 5 2" xfId="35216" xr:uid="{00000000-0005-0000-0000-000051960000}"/>
    <cellStyle name="Total 17 6 3" xfId="9266" xr:uid="{00000000-0005-0000-0000-000052960000}"/>
    <cellStyle name="Total 17 6 3 2" xfId="9267" xr:uid="{00000000-0005-0000-0000-000053960000}"/>
    <cellStyle name="Total 17 6 3 2 2" xfId="16582" xr:uid="{00000000-0005-0000-0000-000054960000}"/>
    <cellStyle name="Total 17 6 3 2 2 2" xfId="29753" xr:uid="{00000000-0005-0000-0000-000055960000}"/>
    <cellStyle name="Total 17 6 3 2 2 2 2" xfId="42504" xr:uid="{00000000-0005-0000-0000-000056960000}"/>
    <cellStyle name="Total 17 6 3 2 3" xfId="22470" xr:uid="{00000000-0005-0000-0000-000057960000}"/>
    <cellStyle name="Total 17 6 3 2 3 2" xfId="35221" xr:uid="{00000000-0005-0000-0000-000058960000}"/>
    <cellStyle name="Total 17 6 3 3" xfId="16581" xr:uid="{00000000-0005-0000-0000-000059960000}"/>
    <cellStyle name="Total 17 6 3 3 2" xfId="29752" xr:uid="{00000000-0005-0000-0000-00005A960000}"/>
    <cellStyle name="Total 17 6 3 3 2 2" xfId="42503" xr:uid="{00000000-0005-0000-0000-00005B960000}"/>
    <cellStyle name="Total 17 6 3 4" xfId="22469" xr:uid="{00000000-0005-0000-0000-00005C960000}"/>
    <cellStyle name="Total 17 6 3 4 2" xfId="35220" xr:uid="{00000000-0005-0000-0000-00005D960000}"/>
    <cellStyle name="Total 17 6 4" xfId="9268" xr:uid="{00000000-0005-0000-0000-00005E960000}"/>
    <cellStyle name="Total 17 6 4 2" xfId="16583" xr:uid="{00000000-0005-0000-0000-00005F960000}"/>
    <cellStyle name="Total 17 6 4 2 2" xfId="29754" xr:uid="{00000000-0005-0000-0000-000060960000}"/>
    <cellStyle name="Total 17 6 4 2 2 2" xfId="42505" xr:uid="{00000000-0005-0000-0000-000061960000}"/>
    <cellStyle name="Total 17 6 4 3" xfId="22471" xr:uid="{00000000-0005-0000-0000-000062960000}"/>
    <cellStyle name="Total 17 6 4 3 2" xfId="35222" xr:uid="{00000000-0005-0000-0000-000063960000}"/>
    <cellStyle name="Total 17 6 5" xfId="16576" xr:uid="{00000000-0005-0000-0000-000064960000}"/>
    <cellStyle name="Total 17 6 5 2" xfId="29747" xr:uid="{00000000-0005-0000-0000-000065960000}"/>
    <cellStyle name="Total 17 6 5 2 2" xfId="42498" xr:uid="{00000000-0005-0000-0000-000066960000}"/>
    <cellStyle name="Total 17 6 6" xfId="22464" xr:uid="{00000000-0005-0000-0000-000067960000}"/>
    <cellStyle name="Total 17 6 6 2" xfId="35215" xr:uid="{00000000-0005-0000-0000-000068960000}"/>
    <cellStyle name="Total 17 7" xfId="9269" xr:uid="{00000000-0005-0000-0000-000069960000}"/>
    <cellStyle name="Total 17 7 2" xfId="9270" xr:uid="{00000000-0005-0000-0000-00006A960000}"/>
    <cellStyle name="Total 17 7 2 2" xfId="9271" xr:uid="{00000000-0005-0000-0000-00006B960000}"/>
    <cellStyle name="Total 17 7 2 2 2" xfId="9272" xr:uid="{00000000-0005-0000-0000-00006C960000}"/>
    <cellStyle name="Total 17 7 2 2 2 2" xfId="16587" xr:uid="{00000000-0005-0000-0000-00006D960000}"/>
    <cellStyle name="Total 17 7 2 2 2 2 2" xfId="29758" xr:uid="{00000000-0005-0000-0000-00006E960000}"/>
    <cellStyle name="Total 17 7 2 2 2 2 2 2" xfId="42509" xr:uid="{00000000-0005-0000-0000-00006F960000}"/>
    <cellStyle name="Total 17 7 2 2 2 3" xfId="22475" xr:uid="{00000000-0005-0000-0000-000070960000}"/>
    <cellStyle name="Total 17 7 2 2 2 3 2" xfId="35226" xr:uid="{00000000-0005-0000-0000-000071960000}"/>
    <cellStyle name="Total 17 7 2 2 3" xfId="16586" xr:uid="{00000000-0005-0000-0000-000072960000}"/>
    <cellStyle name="Total 17 7 2 2 3 2" xfId="29757" xr:uid="{00000000-0005-0000-0000-000073960000}"/>
    <cellStyle name="Total 17 7 2 2 3 2 2" xfId="42508" xr:uid="{00000000-0005-0000-0000-000074960000}"/>
    <cellStyle name="Total 17 7 2 2 4" xfId="22474" xr:uid="{00000000-0005-0000-0000-000075960000}"/>
    <cellStyle name="Total 17 7 2 2 4 2" xfId="35225" xr:uid="{00000000-0005-0000-0000-000076960000}"/>
    <cellStyle name="Total 17 7 2 3" xfId="9273" xr:uid="{00000000-0005-0000-0000-000077960000}"/>
    <cellStyle name="Total 17 7 2 3 2" xfId="16588" xr:uid="{00000000-0005-0000-0000-000078960000}"/>
    <cellStyle name="Total 17 7 2 3 2 2" xfId="29759" xr:uid="{00000000-0005-0000-0000-000079960000}"/>
    <cellStyle name="Total 17 7 2 3 2 2 2" xfId="42510" xr:uid="{00000000-0005-0000-0000-00007A960000}"/>
    <cellStyle name="Total 17 7 2 3 3" xfId="22476" xr:uid="{00000000-0005-0000-0000-00007B960000}"/>
    <cellStyle name="Total 17 7 2 3 3 2" xfId="35227" xr:uid="{00000000-0005-0000-0000-00007C960000}"/>
    <cellStyle name="Total 17 7 2 4" xfId="16585" xr:uid="{00000000-0005-0000-0000-00007D960000}"/>
    <cellStyle name="Total 17 7 2 4 2" xfId="29756" xr:uid="{00000000-0005-0000-0000-00007E960000}"/>
    <cellStyle name="Total 17 7 2 4 2 2" xfId="42507" xr:uid="{00000000-0005-0000-0000-00007F960000}"/>
    <cellStyle name="Total 17 7 2 5" xfId="22473" xr:uid="{00000000-0005-0000-0000-000080960000}"/>
    <cellStyle name="Total 17 7 2 5 2" xfId="35224" xr:uid="{00000000-0005-0000-0000-000081960000}"/>
    <cellStyle name="Total 17 7 3" xfId="9274" xr:uid="{00000000-0005-0000-0000-000082960000}"/>
    <cellStyle name="Total 17 7 3 2" xfId="9275" xr:uid="{00000000-0005-0000-0000-000083960000}"/>
    <cellStyle name="Total 17 7 3 2 2" xfId="16590" xr:uid="{00000000-0005-0000-0000-000084960000}"/>
    <cellStyle name="Total 17 7 3 2 2 2" xfId="29761" xr:uid="{00000000-0005-0000-0000-000085960000}"/>
    <cellStyle name="Total 17 7 3 2 2 2 2" xfId="42512" xr:uid="{00000000-0005-0000-0000-000086960000}"/>
    <cellStyle name="Total 17 7 3 2 3" xfId="22478" xr:uid="{00000000-0005-0000-0000-000087960000}"/>
    <cellStyle name="Total 17 7 3 2 3 2" xfId="35229" xr:uid="{00000000-0005-0000-0000-000088960000}"/>
    <cellStyle name="Total 17 7 3 3" xfId="16589" xr:uid="{00000000-0005-0000-0000-000089960000}"/>
    <cellStyle name="Total 17 7 3 3 2" xfId="29760" xr:uid="{00000000-0005-0000-0000-00008A960000}"/>
    <cellStyle name="Total 17 7 3 3 2 2" xfId="42511" xr:uid="{00000000-0005-0000-0000-00008B960000}"/>
    <cellStyle name="Total 17 7 3 4" xfId="22477" xr:uid="{00000000-0005-0000-0000-00008C960000}"/>
    <cellStyle name="Total 17 7 3 4 2" xfId="35228" xr:uid="{00000000-0005-0000-0000-00008D960000}"/>
    <cellStyle name="Total 17 7 4" xfId="9276" xr:uid="{00000000-0005-0000-0000-00008E960000}"/>
    <cellStyle name="Total 17 7 4 2" xfId="16591" xr:uid="{00000000-0005-0000-0000-00008F960000}"/>
    <cellStyle name="Total 17 7 4 2 2" xfId="29762" xr:uid="{00000000-0005-0000-0000-000090960000}"/>
    <cellStyle name="Total 17 7 4 2 2 2" xfId="42513" xr:uid="{00000000-0005-0000-0000-000091960000}"/>
    <cellStyle name="Total 17 7 4 3" xfId="22479" xr:uid="{00000000-0005-0000-0000-000092960000}"/>
    <cellStyle name="Total 17 7 4 3 2" xfId="35230" xr:uid="{00000000-0005-0000-0000-000093960000}"/>
    <cellStyle name="Total 17 7 5" xfId="16584" xr:uid="{00000000-0005-0000-0000-000094960000}"/>
    <cellStyle name="Total 17 7 5 2" xfId="29755" xr:uid="{00000000-0005-0000-0000-000095960000}"/>
    <cellStyle name="Total 17 7 5 2 2" xfId="42506" xr:uid="{00000000-0005-0000-0000-000096960000}"/>
    <cellStyle name="Total 17 7 6" xfId="22472" xr:uid="{00000000-0005-0000-0000-000097960000}"/>
    <cellStyle name="Total 17 7 6 2" xfId="35223" xr:uid="{00000000-0005-0000-0000-000098960000}"/>
    <cellStyle name="Total 17 8" xfId="9277" xr:uid="{00000000-0005-0000-0000-000099960000}"/>
    <cellStyle name="Total 17 8 2" xfId="9278" xr:uid="{00000000-0005-0000-0000-00009A960000}"/>
    <cellStyle name="Total 17 8 2 2" xfId="9279" xr:uid="{00000000-0005-0000-0000-00009B960000}"/>
    <cellStyle name="Total 17 8 2 2 2" xfId="9280" xr:uid="{00000000-0005-0000-0000-00009C960000}"/>
    <cellStyle name="Total 17 8 2 2 2 2" xfId="16595" xr:uid="{00000000-0005-0000-0000-00009D960000}"/>
    <cellStyle name="Total 17 8 2 2 2 2 2" xfId="29766" xr:uid="{00000000-0005-0000-0000-00009E960000}"/>
    <cellStyle name="Total 17 8 2 2 2 2 2 2" xfId="42517" xr:uid="{00000000-0005-0000-0000-00009F960000}"/>
    <cellStyle name="Total 17 8 2 2 2 3" xfId="22483" xr:uid="{00000000-0005-0000-0000-0000A0960000}"/>
    <cellStyle name="Total 17 8 2 2 2 3 2" xfId="35234" xr:uid="{00000000-0005-0000-0000-0000A1960000}"/>
    <cellStyle name="Total 17 8 2 2 3" xfId="16594" xr:uid="{00000000-0005-0000-0000-0000A2960000}"/>
    <cellStyle name="Total 17 8 2 2 3 2" xfId="29765" xr:uid="{00000000-0005-0000-0000-0000A3960000}"/>
    <cellStyle name="Total 17 8 2 2 3 2 2" xfId="42516" xr:uid="{00000000-0005-0000-0000-0000A4960000}"/>
    <cellStyle name="Total 17 8 2 2 4" xfId="22482" xr:uid="{00000000-0005-0000-0000-0000A5960000}"/>
    <cellStyle name="Total 17 8 2 2 4 2" xfId="35233" xr:uid="{00000000-0005-0000-0000-0000A6960000}"/>
    <cellStyle name="Total 17 8 2 3" xfId="9281" xr:uid="{00000000-0005-0000-0000-0000A7960000}"/>
    <cellStyle name="Total 17 8 2 3 2" xfId="16596" xr:uid="{00000000-0005-0000-0000-0000A8960000}"/>
    <cellStyle name="Total 17 8 2 3 2 2" xfId="29767" xr:uid="{00000000-0005-0000-0000-0000A9960000}"/>
    <cellStyle name="Total 17 8 2 3 2 2 2" xfId="42518" xr:uid="{00000000-0005-0000-0000-0000AA960000}"/>
    <cellStyle name="Total 17 8 2 3 3" xfId="22484" xr:uid="{00000000-0005-0000-0000-0000AB960000}"/>
    <cellStyle name="Total 17 8 2 3 3 2" xfId="35235" xr:uid="{00000000-0005-0000-0000-0000AC960000}"/>
    <cellStyle name="Total 17 8 2 4" xfId="16593" xr:uid="{00000000-0005-0000-0000-0000AD960000}"/>
    <cellStyle name="Total 17 8 2 4 2" xfId="29764" xr:uid="{00000000-0005-0000-0000-0000AE960000}"/>
    <cellStyle name="Total 17 8 2 4 2 2" xfId="42515" xr:uid="{00000000-0005-0000-0000-0000AF960000}"/>
    <cellStyle name="Total 17 8 2 5" xfId="22481" xr:uid="{00000000-0005-0000-0000-0000B0960000}"/>
    <cellStyle name="Total 17 8 2 5 2" xfId="35232" xr:uid="{00000000-0005-0000-0000-0000B1960000}"/>
    <cellStyle name="Total 17 8 3" xfId="9282" xr:uid="{00000000-0005-0000-0000-0000B2960000}"/>
    <cellStyle name="Total 17 8 3 2" xfId="9283" xr:uid="{00000000-0005-0000-0000-0000B3960000}"/>
    <cellStyle name="Total 17 8 3 2 2" xfId="16598" xr:uid="{00000000-0005-0000-0000-0000B4960000}"/>
    <cellStyle name="Total 17 8 3 2 2 2" xfId="29769" xr:uid="{00000000-0005-0000-0000-0000B5960000}"/>
    <cellStyle name="Total 17 8 3 2 2 2 2" xfId="42520" xr:uid="{00000000-0005-0000-0000-0000B6960000}"/>
    <cellStyle name="Total 17 8 3 2 3" xfId="22486" xr:uid="{00000000-0005-0000-0000-0000B7960000}"/>
    <cellStyle name="Total 17 8 3 2 3 2" xfId="35237" xr:uid="{00000000-0005-0000-0000-0000B8960000}"/>
    <cellStyle name="Total 17 8 3 3" xfId="16597" xr:uid="{00000000-0005-0000-0000-0000B9960000}"/>
    <cellStyle name="Total 17 8 3 3 2" xfId="29768" xr:uid="{00000000-0005-0000-0000-0000BA960000}"/>
    <cellStyle name="Total 17 8 3 3 2 2" xfId="42519" xr:uid="{00000000-0005-0000-0000-0000BB960000}"/>
    <cellStyle name="Total 17 8 3 4" xfId="22485" xr:uid="{00000000-0005-0000-0000-0000BC960000}"/>
    <cellStyle name="Total 17 8 3 4 2" xfId="35236" xr:uid="{00000000-0005-0000-0000-0000BD960000}"/>
    <cellStyle name="Total 17 8 4" xfId="9284" xr:uid="{00000000-0005-0000-0000-0000BE960000}"/>
    <cellStyle name="Total 17 8 4 2" xfId="16599" xr:uid="{00000000-0005-0000-0000-0000BF960000}"/>
    <cellStyle name="Total 17 8 4 2 2" xfId="29770" xr:uid="{00000000-0005-0000-0000-0000C0960000}"/>
    <cellStyle name="Total 17 8 4 2 2 2" xfId="42521" xr:uid="{00000000-0005-0000-0000-0000C1960000}"/>
    <cellStyle name="Total 17 8 4 3" xfId="22487" xr:uid="{00000000-0005-0000-0000-0000C2960000}"/>
    <cellStyle name="Total 17 8 4 3 2" xfId="35238" xr:uid="{00000000-0005-0000-0000-0000C3960000}"/>
    <cellStyle name="Total 17 8 5" xfId="16592" xr:uid="{00000000-0005-0000-0000-0000C4960000}"/>
    <cellStyle name="Total 17 8 5 2" xfId="29763" xr:uid="{00000000-0005-0000-0000-0000C5960000}"/>
    <cellStyle name="Total 17 8 5 2 2" xfId="42514" xr:uid="{00000000-0005-0000-0000-0000C6960000}"/>
    <cellStyle name="Total 17 8 6" xfId="22480" xr:uid="{00000000-0005-0000-0000-0000C7960000}"/>
    <cellStyle name="Total 17 8 6 2" xfId="35231" xr:uid="{00000000-0005-0000-0000-0000C8960000}"/>
    <cellStyle name="Total 17 9" xfId="9285" xr:uid="{00000000-0005-0000-0000-0000C9960000}"/>
    <cellStyle name="Total 17 9 2" xfId="9286" xr:uid="{00000000-0005-0000-0000-0000CA960000}"/>
    <cellStyle name="Total 17 9 2 2" xfId="9287" xr:uid="{00000000-0005-0000-0000-0000CB960000}"/>
    <cellStyle name="Total 17 9 2 2 2" xfId="9288" xr:uid="{00000000-0005-0000-0000-0000CC960000}"/>
    <cellStyle name="Total 17 9 2 2 2 2" xfId="16603" xr:uid="{00000000-0005-0000-0000-0000CD960000}"/>
    <cellStyle name="Total 17 9 2 2 2 2 2" xfId="29774" xr:uid="{00000000-0005-0000-0000-0000CE960000}"/>
    <cellStyle name="Total 17 9 2 2 2 2 2 2" xfId="42525" xr:uid="{00000000-0005-0000-0000-0000CF960000}"/>
    <cellStyle name="Total 17 9 2 2 2 3" xfId="22491" xr:uid="{00000000-0005-0000-0000-0000D0960000}"/>
    <cellStyle name="Total 17 9 2 2 2 3 2" xfId="35242" xr:uid="{00000000-0005-0000-0000-0000D1960000}"/>
    <cellStyle name="Total 17 9 2 2 3" xfId="16602" xr:uid="{00000000-0005-0000-0000-0000D2960000}"/>
    <cellStyle name="Total 17 9 2 2 3 2" xfId="29773" xr:uid="{00000000-0005-0000-0000-0000D3960000}"/>
    <cellStyle name="Total 17 9 2 2 3 2 2" xfId="42524" xr:uid="{00000000-0005-0000-0000-0000D4960000}"/>
    <cellStyle name="Total 17 9 2 2 4" xfId="22490" xr:uid="{00000000-0005-0000-0000-0000D5960000}"/>
    <cellStyle name="Total 17 9 2 2 4 2" xfId="35241" xr:uid="{00000000-0005-0000-0000-0000D6960000}"/>
    <cellStyle name="Total 17 9 2 3" xfId="9289" xr:uid="{00000000-0005-0000-0000-0000D7960000}"/>
    <cellStyle name="Total 17 9 2 3 2" xfId="16604" xr:uid="{00000000-0005-0000-0000-0000D8960000}"/>
    <cellStyle name="Total 17 9 2 3 2 2" xfId="29775" xr:uid="{00000000-0005-0000-0000-0000D9960000}"/>
    <cellStyle name="Total 17 9 2 3 2 2 2" xfId="42526" xr:uid="{00000000-0005-0000-0000-0000DA960000}"/>
    <cellStyle name="Total 17 9 2 3 3" xfId="22492" xr:uid="{00000000-0005-0000-0000-0000DB960000}"/>
    <cellStyle name="Total 17 9 2 3 3 2" xfId="35243" xr:uid="{00000000-0005-0000-0000-0000DC960000}"/>
    <cellStyle name="Total 17 9 2 4" xfId="16601" xr:uid="{00000000-0005-0000-0000-0000DD960000}"/>
    <cellStyle name="Total 17 9 2 4 2" xfId="29772" xr:uid="{00000000-0005-0000-0000-0000DE960000}"/>
    <cellStyle name="Total 17 9 2 4 2 2" xfId="42523" xr:uid="{00000000-0005-0000-0000-0000DF960000}"/>
    <cellStyle name="Total 17 9 2 5" xfId="22489" xr:uid="{00000000-0005-0000-0000-0000E0960000}"/>
    <cellStyle name="Total 17 9 2 5 2" xfId="35240" xr:uid="{00000000-0005-0000-0000-0000E1960000}"/>
    <cellStyle name="Total 17 9 3" xfId="9290" xr:uid="{00000000-0005-0000-0000-0000E2960000}"/>
    <cellStyle name="Total 17 9 3 2" xfId="9291" xr:uid="{00000000-0005-0000-0000-0000E3960000}"/>
    <cellStyle name="Total 17 9 3 2 2" xfId="16606" xr:uid="{00000000-0005-0000-0000-0000E4960000}"/>
    <cellStyle name="Total 17 9 3 2 2 2" xfId="29777" xr:uid="{00000000-0005-0000-0000-0000E5960000}"/>
    <cellStyle name="Total 17 9 3 2 2 2 2" xfId="42528" xr:uid="{00000000-0005-0000-0000-0000E6960000}"/>
    <cellStyle name="Total 17 9 3 2 3" xfId="22494" xr:uid="{00000000-0005-0000-0000-0000E7960000}"/>
    <cellStyle name="Total 17 9 3 2 3 2" xfId="35245" xr:uid="{00000000-0005-0000-0000-0000E8960000}"/>
    <cellStyle name="Total 17 9 3 3" xfId="16605" xr:uid="{00000000-0005-0000-0000-0000E9960000}"/>
    <cellStyle name="Total 17 9 3 3 2" xfId="29776" xr:uid="{00000000-0005-0000-0000-0000EA960000}"/>
    <cellStyle name="Total 17 9 3 3 2 2" xfId="42527" xr:uid="{00000000-0005-0000-0000-0000EB960000}"/>
    <cellStyle name="Total 17 9 3 4" xfId="22493" xr:uid="{00000000-0005-0000-0000-0000EC960000}"/>
    <cellStyle name="Total 17 9 3 4 2" xfId="35244" xr:uid="{00000000-0005-0000-0000-0000ED960000}"/>
    <cellStyle name="Total 17 9 4" xfId="9292" xr:uid="{00000000-0005-0000-0000-0000EE960000}"/>
    <cellStyle name="Total 17 9 4 2" xfId="16607" xr:uid="{00000000-0005-0000-0000-0000EF960000}"/>
    <cellStyle name="Total 17 9 4 2 2" xfId="29778" xr:uid="{00000000-0005-0000-0000-0000F0960000}"/>
    <cellStyle name="Total 17 9 4 2 2 2" xfId="42529" xr:uid="{00000000-0005-0000-0000-0000F1960000}"/>
    <cellStyle name="Total 17 9 4 3" xfId="22495" xr:uid="{00000000-0005-0000-0000-0000F2960000}"/>
    <cellStyle name="Total 17 9 4 3 2" xfId="35246" xr:uid="{00000000-0005-0000-0000-0000F3960000}"/>
    <cellStyle name="Total 17 9 5" xfId="16600" xr:uid="{00000000-0005-0000-0000-0000F4960000}"/>
    <cellStyle name="Total 17 9 5 2" xfId="29771" xr:uid="{00000000-0005-0000-0000-0000F5960000}"/>
    <cellStyle name="Total 17 9 5 2 2" xfId="42522" xr:uid="{00000000-0005-0000-0000-0000F6960000}"/>
    <cellStyle name="Total 17 9 6" xfId="22488" xr:uid="{00000000-0005-0000-0000-0000F7960000}"/>
    <cellStyle name="Total 17 9 6 2" xfId="35239" xr:uid="{00000000-0005-0000-0000-0000F8960000}"/>
    <cellStyle name="Total 18" xfId="1551" xr:uid="{00000000-0005-0000-0000-0000F9960000}"/>
    <cellStyle name="Total 18 10" xfId="9294" xr:uid="{00000000-0005-0000-0000-0000FA960000}"/>
    <cellStyle name="Total 18 10 2" xfId="9295" xr:uid="{00000000-0005-0000-0000-0000FB960000}"/>
    <cellStyle name="Total 18 10 2 2" xfId="9296" xr:uid="{00000000-0005-0000-0000-0000FC960000}"/>
    <cellStyle name="Total 18 10 2 2 2" xfId="9297" xr:uid="{00000000-0005-0000-0000-0000FD960000}"/>
    <cellStyle name="Total 18 10 2 2 2 2" xfId="16612" xr:uid="{00000000-0005-0000-0000-0000FE960000}"/>
    <cellStyle name="Total 18 10 2 2 2 2 2" xfId="29783" xr:uid="{00000000-0005-0000-0000-0000FF960000}"/>
    <cellStyle name="Total 18 10 2 2 2 2 2 2" xfId="42534" xr:uid="{00000000-0005-0000-0000-000000970000}"/>
    <cellStyle name="Total 18 10 2 2 2 3" xfId="22500" xr:uid="{00000000-0005-0000-0000-000001970000}"/>
    <cellStyle name="Total 18 10 2 2 2 3 2" xfId="35251" xr:uid="{00000000-0005-0000-0000-000002970000}"/>
    <cellStyle name="Total 18 10 2 2 3" xfId="16611" xr:uid="{00000000-0005-0000-0000-000003970000}"/>
    <cellStyle name="Total 18 10 2 2 3 2" xfId="29782" xr:uid="{00000000-0005-0000-0000-000004970000}"/>
    <cellStyle name="Total 18 10 2 2 3 2 2" xfId="42533" xr:uid="{00000000-0005-0000-0000-000005970000}"/>
    <cellStyle name="Total 18 10 2 2 4" xfId="22499" xr:uid="{00000000-0005-0000-0000-000006970000}"/>
    <cellStyle name="Total 18 10 2 2 4 2" xfId="35250" xr:uid="{00000000-0005-0000-0000-000007970000}"/>
    <cellStyle name="Total 18 10 2 3" xfId="9298" xr:uid="{00000000-0005-0000-0000-000008970000}"/>
    <cellStyle name="Total 18 10 2 3 2" xfId="16613" xr:uid="{00000000-0005-0000-0000-000009970000}"/>
    <cellStyle name="Total 18 10 2 3 2 2" xfId="29784" xr:uid="{00000000-0005-0000-0000-00000A970000}"/>
    <cellStyle name="Total 18 10 2 3 2 2 2" xfId="42535" xr:uid="{00000000-0005-0000-0000-00000B970000}"/>
    <cellStyle name="Total 18 10 2 3 3" xfId="22501" xr:uid="{00000000-0005-0000-0000-00000C970000}"/>
    <cellStyle name="Total 18 10 2 3 3 2" xfId="35252" xr:uid="{00000000-0005-0000-0000-00000D970000}"/>
    <cellStyle name="Total 18 10 2 4" xfId="16610" xr:uid="{00000000-0005-0000-0000-00000E970000}"/>
    <cellStyle name="Total 18 10 2 4 2" xfId="29781" xr:uid="{00000000-0005-0000-0000-00000F970000}"/>
    <cellStyle name="Total 18 10 2 4 2 2" xfId="42532" xr:uid="{00000000-0005-0000-0000-000010970000}"/>
    <cellStyle name="Total 18 10 2 5" xfId="22498" xr:uid="{00000000-0005-0000-0000-000011970000}"/>
    <cellStyle name="Total 18 10 2 5 2" xfId="35249" xr:uid="{00000000-0005-0000-0000-000012970000}"/>
    <cellStyle name="Total 18 10 3" xfId="9299" xr:uid="{00000000-0005-0000-0000-000013970000}"/>
    <cellStyle name="Total 18 10 3 2" xfId="9300" xr:uid="{00000000-0005-0000-0000-000014970000}"/>
    <cellStyle name="Total 18 10 3 2 2" xfId="16615" xr:uid="{00000000-0005-0000-0000-000015970000}"/>
    <cellStyle name="Total 18 10 3 2 2 2" xfId="29786" xr:uid="{00000000-0005-0000-0000-000016970000}"/>
    <cellStyle name="Total 18 10 3 2 2 2 2" xfId="42537" xr:uid="{00000000-0005-0000-0000-000017970000}"/>
    <cellStyle name="Total 18 10 3 2 3" xfId="22503" xr:uid="{00000000-0005-0000-0000-000018970000}"/>
    <cellStyle name="Total 18 10 3 2 3 2" xfId="35254" xr:uid="{00000000-0005-0000-0000-000019970000}"/>
    <cellStyle name="Total 18 10 3 3" xfId="16614" xr:uid="{00000000-0005-0000-0000-00001A970000}"/>
    <cellStyle name="Total 18 10 3 3 2" xfId="29785" xr:uid="{00000000-0005-0000-0000-00001B970000}"/>
    <cellStyle name="Total 18 10 3 3 2 2" xfId="42536" xr:uid="{00000000-0005-0000-0000-00001C970000}"/>
    <cellStyle name="Total 18 10 3 4" xfId="22502" xr:uid="{00000000-0005-0000-0000-00001D970000}"/>
    <cellStyle name="Total 18 10 3 4 2" xfId="35253" xr:uid="{00000000-0005-0000-0000-00001E970000}"/>
    <cellStyle name="Total 18 10 4" xfId="9301" xr:uid="{00000000-0005-0000-0000-00001F970000}"/>
    <cellStyle name="Total 18 10 4 2" xfId="16616" xr:uid="{00000000-0005-0000-0000-000020970000}"/>
    <cellStyle name="Total 18 10 4 2 2" xfId="29787" xr:uid="{00000000-0005-0000-0000-000021970000}"/>
    <cellStyle name="Total 18 10 4 2 2 2" xfId="42538" xr:uid="{00000000-0005-0000-0000-000022970000}"/>
    <cellStyle name="Total 18 10 4 3" xfId="22504" xr:uid="{00000000-0005-0000-0000-000023970000}"/>
    <cellStyle name="Total 18 10 4 3 2" xfId="35255" xr:uid="{00000000-0005-0000-0000-000024970000}"/>
    <cellStyle name="Total 18 10 5" xfId="16609" xr:uid="{00000000-0005-0000-0000-000025970000}"/>
    <cellStyle name="Total 18 10 5 2" xfId="29780" xr:uid="{00000000-0005-0000-0000-000026970000}"/>
    <cellStyle name="Total 18 10 5 2 2" xfId="42531" xr:uid="{00000000-0005-0000-0000-000027970000}"/>
    <cellStyle name="Total 18 10 6" xfId="22497" xr:uid="{00000000-0005-0000-0000-000028970000}"/>
    <cellStyle name="Total 18 10 6 2" xfId="35248" xr:uid="{00000000-0005-0000-0000-000029970000}"/>
    <cellStyle name="Total 18 11" xfId="9302" xr:uid="{00000000-0005-0000-0000-00002A970000}"/>
    <cellStyle name="Total 18 11 2" xfId="9303" xr:uid="{00000000-0005-0000-0000-00002B970000}"/>
    <cellStyle name="Total 18 11 2 2" xfId="9304" xr:uid="{00000000-0005-0000-0000-00002C970000}"/>
    <cellStyle name="Total 18 11 2 2 2" xfId="9305" xr:uid="{00000000-0005-0000-0000-00002D970000}"/>
    <cellStyle name="Total 18 11 2 2 2 2" xfId="16620" xr:uid="{00000000-0005-0000-0000-00002E970000}"/>
    <cellStyle name="Total 18 11 2 2 2 2 2" xfId="29791" xr:uid="{00000000-0005-0000-0000-00002F970000}"/>
    <cellStyle name="Total 18 11 2 2 2 2 2 2" xfId="42542" xr:uid="{00000000-0005-0000-0000-000030970000}"/>
    <cellStyle name="Total 18 11 2 2 2 3" xfId="22508" xr:uid="{00000000-0005-0000-0000-000031970000}"/>
    <cellStyle name="Total 18 11 2 2 2 3 2" xfId="35259" xr:uid="{00000000-0005-0000-0000-000032970000}"/>
    <cellStyle name="Total 18 11 2 2 3" xfId="16619" xr:uid="{00000000-0005-0000-0000-000033970000}"/>
    <cellStyle name="Total 18 11 2 2 3 2" xfId="29790" xr:uid="{00000000-0005-0000-0000-000034970000}"/>
    <cellStyle name="Total 18 11 2 2 3 2 2" xfId="42541" xr:uid="{00000000-0005-0000-0000-000035970000}"/>
    <cellStyle name="Total 18 11 2 2 4" xfId="22507" xr:uid="{00000000-0005-0000-0000-000036970000}"/>
    <cellStyle name="Total 18 11 2 2 4 2" xfId="35258" xr:uid="{00000000-0005-0000-0000-000037970000}"/>
    <cellStyle name="Total 18 11 2 3" xfId="9306" xr:uid="{00000000-0005-0000-0000-000038970000}"/>
    <cellStyle name="Total 18 11 2 3 2" xfId="16621" xr:uid="{00000000-0005-0000-0000-000039970000}"/>
    <cellStyle name="Total 18 11 2 3 2 2" xfId="29792" xr:uid="{00000000-0005-0000-0000-00003A970000}"/>
    <cellStyle name="Total 18 11 2 3 2 2 2" xfId="42543" xr:uid="{00000000-0005-0000-0000-00003B970000}"/>
    <cellStyle name="Total 18 11 2 3 3" xfId="22509" xr:uid="{00000000-0005-0000-0000-00003C970000}"/>
    <cellStyle name="Total 18 11 2 3 3 2" xfId="35260" xr:uid="{00000000-0005-0000-0000-00003D970000}"/>
    <cellStyle name="Total 18 11 2 4" xfId="16618" xr:uid="{00000000-0005-0000-0000-00003E970000}"/>
    <cellStyle name="Total 18 11 2 4 2" xfId="29789" xr:uid="{00000000-0005-0000-0000-00003F970000}"/>
    <cellStyle name="Total 18 11 2 4 2 2" xfId="42540" xr:uid="{00000000-0005-0000-0000-000040970000}"/>
    <cellStyle name="Total 18 11 2 5" xfId="22506" xr:uid="{00000000-0005-0000-0000-000041970000}"/>
    <cellStyle name="Total 18 11 2 5 2" xfId="35257" xr:uid="{00000000-0005-0000-0000-000042970000}"/>
    <cellStyle name="Total 18 11 3" xfId="9307" xr:uid="{00000000-0005-0000-0000-000043970000}"/>
    <cellStyle name="Total 18 11 3 2" xfId="9308" xr:uid="{00000000-0005-0000-0000-000044970000}"/>
    <cellStyle name="Total 18 11 3 2 2" xfId="16623" xr:uid="{00000000-0005-0000-0000-000045970000}"/>
    <cellStyle name="Total 18 11 3 2 2 2" xfId="29794" xr:uid="{00000000-0005-0000-0000-000046970000}"/>
    <cellStyle name="Total 18 11 3 2 2 2 2" xfId="42545" xr:uid="{00000000-0005-0000-0000-000047970000}"/>
    <cellStyle name="Total 18 11 3 2 3" xfId="22511" xr:uid="{00000000-0005-0000-0000-000048970000}"/>
    <cellStyle name="Total 18 11 3 2 3 2" xfId="35262" xr:uid="{00000000-0005-0000-0000-000049970000}"/>
    <cellStyle name="Total 18 11 3 3" xfId="16622" xr:uid="{00000000-0005-0000-0000-00004A970000}"/>
    <cellStyle name="Total 18 11 3 3 2" xfId="29793" xr:uid="{00000000-0005-0000-0000-00004B970000}"/>
    <cellStyle name="Total 18 11 3 3 2 2" xfId="42544" xr:uid="{00000000-0005-0000-0000-00004C970000}"/>
    <cellStyle name="Total 18 11 3 4" xfId="22510" xr:uid="{00000000-0005-0000-0000-00004D970000}"/>
    <cellStyle name="Total 18 11 3 4 2" xfId="35261" xr:uid="{00000000-0005-0000-0000-00004E970000}"/>
    <cellStyle name="Total 18 11 4" xfId="9309" xr:uid="{00000000-0005-0000-0000-00004F970000}"/>
    <cellStyle name="Total 18 11 4 2" xfId="16624" xr:uid="{00000000-0005-0000-0000-000050970000}"/>
    <cellStyle name="Total 18 11 4 2 2" xfId="29795" xr:uid="{00000000-0005-0000-0000-000051970000}"/>
    <cellStyle name="Total 18 11 4 2 2 2" xfId="42546" xr:uid="{00000000-0005-0000-0000-000052970000}"/>
    <cellStyle name="Total 18 11 4 3" xfId="22512" xr:uid="{00000000-0005-0000-0000-000053970000}"/>
    <cellStyle name="Total 18 11 4 3 2" xfId="35263" xr:uid="{00000000-0005-0000-0000-000054970000}"/>
    <cellStyle name="Total 18 11 5" xfId="16617" xr:uid="{00000000-0005-0000-0000-000055970000}"/>
    <cellStyle name="Total 18 11 5 2" xfId="29788" xr:uid="{00000000-0005-0000-0000-000056970000}"/>
    <cellStyle name="Total 18 11 5 2 2" xfId="42539" xr:uid="{00000000-0005-0000-0000-000057970000}"/>
    <cellStyle name="Total 18 11 6" xfId="22505" xr:uid="{00000000-0005-0000-0000-000058970000}"/>
    <cellStyle name="Total 18 11 6 2" xfId="35256" xr:uid="{00000000-0005-0000-0000-000059970000}"/>
    <cellStyle name="Total 18 12" xfId="9310" xr:uid="{00000000-0005-0000-0000-00005A970000}"/>
    <cellStyle name="Total 18 12 2" xfId="9311" xr:uid="{00000000-0005-0000-0000-00005B970000}"/>
    <cellStyle name="Total 18 12 2 2" xfId="9312" xr:uid="{00000000-0005-0000-0000-00005C970000}"/>
    <cellStyle name="Total 18 12 2 2 2" xfId="16627" xr:uid="{00000000-0005-0000-0000-00005D970000}"/>
    <cellStyle name="Total 18 12 2 2 2 2" xfId="29798" xr:uid="{00000000-0005-0000-0000-00005E970000}"/>
    <cellStyle name="Total 18 12 2 2 2 2 2" xfId="42549" xr:uid="{00000000-0005-0000-0000-00005F970000}"/>
    <cellStyle name="Total 18 12 2 2 3" xfId="22515" xr:uid="{00000000-0005-0000-0000-000060970000}"/>
    <cellStyle name="Total 18 12 2 2 3 2" xfId="35266" xr:uid="{00000000-0005-0000-0000-000061970000}"/>
    <cellStyle name="Total 18 12 2 3" xfId="16626" xr:uid="{00000000-0005-0000-0000-000062970000}"/>
    <cellStyle name="Total 18 12 2 3 2" xfId="29797" xr:uid="{00000000-0005-0000-0000-000063970000}"/>
    <cellStyle name="Total 18 12 2 3 2 2" xfId="42548" xr:uid="{00000000-0005-0000-0000-000064970000}"/>
    <cellStyle name="Total 18 12 2 4" xfId="22514" xr:uid="{00000000-0005-0000-0000-000065970000}"/>
    <cellStyle name="Total 18 12 2 4 2" xfId="35265" xr:uid="{00000000-0005-0000-0000-000066970000}"/>
    <cellStyle name="Total 18 12 3" xfId="9313" xr:uid="{00000000-0005-0000-0000-000067970000}"/>
    <cellStyle name="Total 18 12 3 2" xfId="16628" xr:uid="{00000000-0005-0000-0000-000068970000}"/>
    <cellStyle name="Total 18 12 3 2 2" xfId="29799" xr:uid="{00000000-0005-0000-0000-000069970000}"/>
    <cellStyle name="Total 18 12 3 2 2 2" xfId="42550" xr:uid="{00000000-0005-0000-0000-00006A970000}"/>
    <cellStyle name="Total 18 12 3 3" xfId="22516" xr:uid="{00000000-0005-0000-0000-00006B970000}"/>
    <cellStyle name="Total 18 12 3 3 2" xfId="35267" xr:uid="{00000000-0005-0000-0000-00006C970000}"/>
    <cellStyle name="Total 18 12 4" xfId="16625" xr:uid="{00000000-0005-0000-0000-00006D970000}"/>
    <cellStyle name="Total 18 12 4 2" xfId="29796" xr:uid="{00000000-0005-0000-0000-00006E970000}"/>
    <cellStyle name="Total 18 12 4 2 2" xfId="42547" xr:uid="{00000000-0005-0000-0000-00006F970000}"/>
    <cellStyle name="Total 18 12 5" xfId="22513" xr:uid="{00000000-0005-0000-0000-000070970000}"/>
    <cellStyle name="Total 18 12 5 2" xfId="35264" xr:uid="{00000000-0005-0000-0000-000071970000}"/>
    <cellStyle name="Total 18 13" xfId="9314" xr:uid="{00000000-0005-0000-0000-000072970000}"/>
    <cellStyle name="Total 18 13 2" xfId="9315" xr:uid="{00000000-0005-0000-0000-000073970000}"/>
    <cellStyle name="Total 18 13 2 2" xfId="16630" xr:uid="{00000000-0005-0000-0000-000074970000}"/>
    <cellStyle name="Total 18 13 2 2 2" xfId="29801" xr:uid="{00000000-0005-0000-0000-000075970000}"/>
    <cellStyle name="Total 18 13 2 2 2 2" xfId="42552" xr:uid="{00000000-0005-0000-0000-000076970000}"/>
    <cellStyle name="Total 18 13 2 3" xfId="22518" xr:uid="{00000000-0005-0000-0000-000077970000}"/>
    <cellStyle name="Total 18 13 2 3 2" xfId="35269" xr:uid="{00000000-0005-0000-0000-000078970000}"/>
    <cellStyle name="Total 18 13 3" xfId="16629" xr:uid="{00000000-0005-0000-0000-000079970000}"/>
    <cellStyle name="Total 18 13 3 2" xfId="29800" xr:uid="{00000000-0005-0000-0000-00007A970000}"/>
    <cellStyle name="Total 18 13 3 2 2" xfId="42551" xr:uid="{00000000-0005-0000-0000-00007B970000}"/>
    <cellStyle name="Total 18 13 4" xfId="22517" xr:uid="{00000000-0005-0000-0000-00007C970000}"/>
    <cellStyle name="Total 18 13 4 2" xfId="35268" xr:uid="{00000000-0005-0000-0000-00007D970000}"/>
    <cellStyle name="Total 18 14" xfId="9316" xr:uid="{00000000-0005-0000-0000-00007E970000}"/>
    <cellStyle name="Total 18 14 2" xfId="16631" xr:uid="{00000000-0005-0000-0000-00007F970000}"/>
    <cellStyle name="Total 18 14 2 2" xfId="29802" xr:uid="{00000000-0005-0000-0000-000080970000}"/>
    <cellStyle name="Total 18 14 2 2 2" xfId="42553" xr:uid="{00000000-0005-0000-0000-000081970000}"/>
    <cellStyle name="Total 18 14 3" xfId="22519" xr:uid="{00000000-0005-0000-0000-000082970000}"/>
    <cellStyle name="Total 18 14 3 2" xfId="35270" xr:uid="{00000000-0005-0000-0000-000083970000}"/>
    <cellStyle name="Total 18 15" xfId="16608" xr:uid="{00000000-0005-0000-0000-000084970000}"/>
    <cellStyle name="Total 18 15 2" xfId="29779" xr:uid="{00000000-0005-0000-0000-000085970000}"/>
    <cellStyle name="Total 18 15 2 2" xfId="42530" xr:uid="{00000000-0005-0000-0000-000086970000}"/>
    <cellStyle name="Total 18 16" xfId="22496" xr:uid="{00000000-0005-0000-0000-000087970000}"/>
    <cellStyle name="Total 18 16 2" xfId="35247" xr:uid="{00000000-0005-0000-0000-000088970000}"/>
    <cellStyle name="Total 18 17" xfId="9293" xr:uid="{00000000-0005-0000-0000-000089970000}"/>
    <cellStyle name="Total 18 2" xfId="9317" xr:uid="{00000000-0005-0000-0000-00008A970000}"/>
    <cellStyle name="Total 18 2 2" xfId="9318" xr:uid="{00000000-0005-0000-0000-00008B970000}"/>
    <cellStyle name="Total 18 2 2 2" xfId="9319" xr:uid="{00000000-0005-0000-0000-00008C970000}"/>
    <cellStyle name="Total 18 2 2 2 2" xfId="9320" xr:uid="{00000000-0005-0000-0000-00008D970000}"/>
    <cellStyle name="Total 18 2 2 2 2 2" xfId="16635" xr:uid="{00000000-0005-0000-0000-00008E970000}"/>
    <cellStyle name="Total 18 2 2 2 2 2 2" xfId="29806" xr:uid="{00000000-0005-0000-0000-00008F970000}"/>
    <cellStyle name="Total 18 2 2 2 2 2 2 2" xfId="42557" xr:uid="{00000000-0005-0000-0000-000090970000}"/>
    <cellStyle name="Total 18 2 2 2 2 3" xfId="22523" xr:uid="{00000000-0005-0000-0000-000091970000}"/>
    <cellStyle name="Total 18 2 2 2 2 3 2" xfId="35274" xr:uid="{00000000-0005-0000-0000-000092970000}"/>
    <cellStyle name="Total 18 2 2 2 3" xfId="16634" xr:uid="{00000000-0005-0000-0000-000093970000}"/>
    <cellStyle name="Total 18 2 2 2 3 2" xfId="29805" xr:uid="{00000000-0005-0000-0000-000094970000}"/>
    <cellStyle name="Total 18 2 2 2 3 2 2" xfId="42556" xr:uid="{00000000-0005-0000-0000-000095970000}"/>
    <cellStyle name="Total 18 2 2 2 4" xfId="22522" xr:uid="{00000000-0005-0000-0000-000096970000}"/>
    <cellStyle name="Total 18 2 2 2 4 2" xfId="35273" xr:uid="{00000000-0005-0000-0000-000097970000}"/>
    <cellStyle name="Total 18 2 2 3" xfId="9321" xr:uid="{00000000-0005-0000-0000-000098970000}"/>
    <cellStyle name="Total 18 2 2 3 2" xfId="16636" xr:uid="{00000000-0005-0000-0000-000099970000}"/>
    <cellStyle name="Total 18 2 2 3 2 2" xfId="29807" xr:uid="{00000000-0005-0000-0000-00009A970000}"/>
    <cellStyle name="Total 18 2 2 3 2 2 2" xfId="42558" xr:uid="{00000000-0005-0000-0000-00009B970000}"/>
    <cellStyle name="Total 18 2 2 3 3" xfId="22524" xr:uid="{00000000-0005-0000-0000-00009C970000}"/>
    <cellStyle name="Total 18 2 2 3 3 2" xfId="35275" xr:uid="{00000000-0005-0000-0000-00009D970000}"/>
    <cellStyle name="Total 18 2 2 4" xfId="16633" xr:uid="{00000000-0005-0000-0000-00009E970000}"/>
    <cellStyle name="Total 18 2 2 4 2" xfId="29804" xr:uid="{00000000-0005-0000-0000-00009F970000}"/>
    <cellStyle name="Total 18 2 2 4 2 2" xfId="42555" xr:uid="{00000000-0005-0000-0000-0000A0970000}"/>
    <cellStyle name="Total 18 2 2 5" xfId="22521" xr:uid="{00000000-0005-0000-0000-0000A1970000}"/>
    <cellStyle name="Total 18 2 2 5 2" xfId="35272" xr:uid="{00000000-0005-0000-0000-0000A2970000}"/>
    <cellStyle name="Total 18 2 3" xfId="9322" xr:uid="{00000000-0005-0000-0000-0000A3970000}"/>
    <cellStyle name="Total 18 2 3 2" xfId="9323" xr:uid="{00000000-0005-0000-0000-0000A4970000}"/>
    <cellStyle name="Total 18 2 3 2 2" xfId="16638" xr:uid="{00000000-0005-0000-0000-0000A5970000}"/>
    <cellStyle name="Total 18 2 3 2 2 2" xfId="29809" xr:uid="{00000000-0005-0000-0000-0000A6970000}"/>
    <cellStyle name="Total 18 2 3 2 2 2 2" xfId="42560" xr:uid="{00000000-0005-0000-0000-0000A7970000}"/>
    <cellStyle name="Total 18 2 3 2 3" xfId="22526" xr:uid="{00000000-0005-0000-0000-0000A8970000}"/>
    <cellStyle name="Total 18 2 3 2 3 2" xfId="35277" xr:uid="{00000000-0005-0000-0000-0000A9970000}"/>
    <cellStyle name="Total 18 2 3 3" xfId="16637" xr:uid="{00000000-0005-0000-0000-0000AA970000}"/>
    <cellStyle name="Total 18 2 3 3 2" xfId="29808" xr:uid="{00000000-0005-0000-0000-0000AB970000}"/>
    <cellStyle name="Total 18 2 3 3 2 2" xfId="42559" xr:uid="{00000000-0005-0000-0000-0000AC970000}"/>
    <cellStyle name="Total 18 2 3 4" xfId="22525" xr:uid="{00000000-0005-0000-0000-0000AD970000}"/>
    <cellStyle name="Total 18 2 3 4 2" xfId="35276" xr:uid="{00000000-0005-0000-0000-0000AE970000}"/>
    <cellStyle name="Total 18 2 4" xfId="9324" xr:uid="{00000000-0005-0000-0000-0000AF970000}"/>
    <cellStyle name="Total 18 2 4 2" xfId="16639" xr:uid="{00000000-0005-0000-0000-0000B0970000}"/>
    <cellStyle name="Total 18 2 4 2 2" xfId="29810" xr:uid="{00000000-0005-0000-0000-0000B1970000}"/>
    <cellStyle name="Total 18 2 4 2 2 2" xfId="42561" xr:uid="{00000000-0005-0000-0000-0000B2970000}"/>
    <cellStyle name="Total 18 2 4 3" xfId="22527" xr:uid="{00000000-0005-0000-0000-0000B3970000}"/>
    <cellStyle name="Total 18 2 4 3 2" xfId="35278" xr:uid="{00000000-0005-0000-0000-0000B4970000}"/>
    <cellStyle name="Total 18 2 5" xfId="16632" xr:uid="{00000000-0005-0000-0000-0000B5970000}"/>
    <cellStyle name="Total 18 2 5 2" xfId="29803" xr:uid="{00000000-0005-0000-0000-0000B6970000}"/>
    <cellStyle name="Total 18 2 5 2 2" xfId="42554" xr:uid="{00000000-0005-0000-0000-0000B7970000}"/>
    <cellStyle name="Total 18 2 6" xfId="22520" xr:uid="{00000000-0005-0000-0000-0000B8970000}"/>
    <cellStyle name="Total 18 2 6 2" xfId="35271" xr:uid="{00000000-0005-0000-0000-0000B9970000}"/>
    <cellStyle name="Total 18 3" xfId="9325" xr:uid="{00000000-0005-0000-0000-0000BA970000}"/>
    <cellStyle name="Total 18 3 2" xfId="9326" xr:uid="{00000000-0005-0000-0000-0000BB970000}"/>
    <cellStyle name="Total 18 3 2 2" xfId="9327" xr:uid="{00000000-0005-0000-0000-0000BC970000}"/>
    <cellStyle name="Total 18 3 2 2 2" xfId="9328" xr:uid="{00000000-0005-0000-0000-0000BD970000}"/>
    <cellStyle name="Total 18 3 2 2 2 2" xfId="16643" xr:uid="{00000000-0005-0000-0000-0000BE970000}"/>
    <cellStyle name="Total 18 3 2 2 2 2 2" xfId="29814" xr:uid="{00000000-0005-0000-0000-0000BF970000}"/>
    <cellStyle name="Total 18 3 2 2 2 2 2 2" xfId="42565" xr:uid="{00000000-0005-0000-0000-0000C0970000}"/>
    <cellStyle name="Total 18 3 2 2 2 3" xfId="22531" xr:uid="{00000000-0005-0000-0000-0000C1970000}"/>
    <cellStyle name="Total 18 3 2 2 2 3 2" xfId="35282" xr:uid="{00000000-0005-0000-0000-0000C2970000}"/>
    <cellStyle name="Total 18 3 2 2 3" xfId="16642" xr:uid="{00000000-0005-0000-0000-0000C3970000}"/>
    <cellStyle name="Total 18 3 2 2 3 2" xfId="29813" xr:uid="{00000000-0005-0000-0000-0000C4970000}"/>
    <cellStyle name="Total 18 3 2 2 3 2 2" xfId="42564" xr:uid="{00000000-0005-0000-0000-0000C5970000}"/>
    <cellStyle name="Total 18 3 2 2 4" xfId="22530" xr:uid="{00000000-0005-0000-0000-0000C6970000}"/>
    <cellStyle name="Total 18 3 2 2 4 2" xfId="35281" xr:uid="{00000000-0005-0000-0000-0000C7970000}"/>
    <cellStyle name="Total 18 3 2 3" xfId="9329" xr:uid="{00000000-0005-0000-0000-0000C8970000}"/>
    <cellStyle name="Total 18 3 2 3 2" xfId="16644" xr:uid="{00000000-0005-0000-0000-0000C9970000}"/>
    <cellStyle name="Total 18 3 2 3 2 2" xfId="29815" xr:uid="{00000000-0005-0000-0000-0000CA970000}"/>
    <cellStyle name="Total 18 3 2 3 2 2 2" xfId="42566" xr:uid="{00000000-0005-0000-0000-0000CB970000}"/>
    <cellStyle name="Total 18 3 2 3 3" xfId="22532" xr:uid="{00000000-0005-0000-0000-0000CC970000}"/>
    <cellStyle name="Total 18 3 2 3 3 2" xfId="35283" xr:uid="{00000000-0005-0000-0000-0000CD970000}"/>
    <cellStyle name="Total 18 3 2 4" xfId="16641" xr:uid="{00000000-0005-0000-0000-0000CE970000}"/>
    <cellStyle name="Total 18 3 2 4 2" xfId="29812" xr:uid="{00000000-0005-0000-0000-0000CF970000}"/>
    <cellStyle name="Total 18 3 2 4 2 2" xfId="42563" xr:uid="{00000000-0005-0000-0000-0000D0970000}"/>
    <cellStyle name="Total 18 3 2 5" xfId="22529" xr:uid="{00000000-0005-0000-0000-0000D1970000}"/>
    <cellStyle name="Total 18 3 2 5 2" xfId="35280" xr:uid="{00000000-0005-0000-0000-0000D2970000}"/>
    <cellStyle name="Total 18 3 3" xfId="9330" xr:uid="{00000000-0005-0000-0000-0000D3970000}"/>
    <cellStyle name="Total 18 3 3 2" xfId="9331" xr:uid="{00000000-0005-0000-0000-0000D4970000}"/>
    <cellStyle name="Total 18 3 3 2 2" xfId="16646" xr:uid="{00000000-0005-0000-0000-0000D5970000}"/>
    <cellStyle name="Total 18 3 3 2 2 2" xfId="29817" xr:uid="{00000000-0005-0000-0000-0000D6970000}"/>
    <cellStyle name="Total 18 3 3 2 2 2 2" xfId="42568" xr:uid="{00000000-0005-0000-0000-0000D7970000}"/>
    <cellStyle name="Total 18 3 3 2 3" xfId="22534" xr:uid="{00000000-0005-0000-0000-0000D8970000}"/>
    <cellStyle name="Total 18 3 3 2 3 2" xfId="35285" xr:uid="{00000000-0005-0000-0000-0000D9970000}"/>
    <cellStyle name="Total 18 3 3 3" xfId="16645" xr:uid="{00000000-0005-0000-0000-0000DA970000}"/>
    <cellStyle name="Total 18 3 3 3 2" xfId="29816" xr:uid="{00000000-0005-0000-0000-0000DB970000}"/>
    <cellStyle name="Total 18 3 3 3 2 2" xfId="42567" xr:uid="{00000000-0005-0000-0000-0000DC970000}"/>
    <cellStyle name="Total 18 3 3 4" xfId="22533" xr:uid="{00000000-0005-0000-0000-0000DD970000}"/>
    <cellStyle name="Total 18 3 3 4 2" xfId="35284" xr:uid="{00000000-0005-0000-0000-0000DE970000}"/>
    <cellStyle name="Total 18 3 4" xfId="9332" xr:uid="{00000000-0005-0000-0000-0000DF970000}"/>
    <cellStyle name="Total 18 3 4 2" xfId="16647" xr:uid="{00000000-0005-0000-0000-0000E0970000}"/>
    <cellStyle name="Total 18 3 4 2 2" xfId="29818" xr:uid="{00000000-0005-0000-0000-0000E1970000}"/>
    <cellStyle name="Total 18 3 4 2 2 2" xfId="42569" xr:uid="{00000000-0005-0000-0000-0000E2970000}"/>
    <cellStyle name="Total 18 3 4 3" xfId="22535" xr:uid="{00000000-0005-0000-0000-0000E3970000}"/>
    <cellStyle name="Total 18 3 4 3 2" xfId="35286" xr:uid="{00000000-0005-0000-0000-0000E4970000}"/>
    <cellStyle name="Total 18 3 5" xfId="16640" xr:uid="{00000000-0005-0000-0000-0000E5970000}"/>
    <cellStyle name="Total 18 3 5 2" xfId="29811" xr:uid="{00000000-0005-0000-0000-0000E6970000}"/>
    <cellStyle name="Total 18 3 5 2 2" xfId="42562" xr:uid="{00000000-0005-0000-0000-0000E7970000}"/>
    <cellStyle name="Total 18 3 6" xfId="22528" xr:uid="{00000000-0005-0000-0000-0000E8970000}"/>
    <cellStyle name="Total 18 3 6 2" xfId="35279" xr:uid="{00000000-0005-0000-0000-0000E9970000}"/>
    <cellStyle name="Total 18 4" xfId="9333" xr:uid="{00000000-0005-0000-0000-0000EA970000}"/>
    <cellStyle name="Total 18 4 2" xfId="9334" xr:uid="{00000000-0005-0000-0000-0000EB970000}"/>
    <cellStyle name="Total 18 4 2 2" xfId="9335" xr:uid="{00000000-0005-0000-0000-0000EC970000}"/>
    <cellStyle name="Total 18 4 2 2 2" xfId="9336" xr:uid="{00000000-0005-0000-0000-0000ED970000}"/>
    <cellStyle name="Total 18 4 2 2 2 2" xfId="16651" xr:uid="{00000000-0005-0000-0000-0000EE970000}"/>
    <cellStyle name="Total 18 4 2 2 2 2 2" xfId="29822" xr:uid="{00000000-0005-0000-0000-0000EF970000}"/>
    <cellStyle name="Total 18 4 2 2 2 2 2 2" xfId="42573" xr:uid="{00000000-0005-0000-0000-0000F0970000}"/>
    <cellStyle name="Total 18 4 2 2 2 3" xfId="22539" xr:uid="{00000000-0005-0000-0000-0000F1970000}"/>
    <cellStyle name="Total 18 4 2 2 2 3 2" xfId="35290" xr:uid="{00000000-0005-0000-0000-0000F2970000}"/>
    <cellStyle name="Total 18 4 2 2 3" xfId="16650" xr:uid="{00000000-0005-0000-0000-0000F3970000}"/>
    <cellStyle name="Total 18 4 2 2 3 2" xfId="29821" xr:uid="{00000000-0005-0000-0000-0000F4970000}"/>
    <cellStyle name="Total 18 4 2 2 3 2 2" xfId="42572" xr:uid="{00000000-0005-0000-0000-0000F5970000}"/>
    <cellStyle name="Total 18 4 2 2 4" xfId="22538" xr:uid="{00000000-0005-0000-0000-0000F6970000}"/>
    <cellStyle name="Total 18 4 2 2 4 2" xfId="35289" xr:uid="{00000000-0005-0000-0000-0000F7970000}"/>
    <cellStyle name="Total 18 4 2 3" xfId="9337" xr:uid="{00000000-0005-0000-0000-0000F8970000}"/>
    <cellStyle name="Total 18 4 2 3 2" xfId="16652" xr:uid="{00000000-0005-0000-0000-0000F9970000}"/>
    <cellStyle name="Total 18 4 2 3 2 2" xfId="29823" xr:uid="{00000000-0005-0000-0000-0000FA970000}"/>
    <cellStyle name="Total 18 4 2 3 2 2 2" xfId="42574" xr:uid="{00000000-0005-0000-0000-0000FB970000}"/>
    <cellStyle name="Total 18 4 2 3 3" xfId="22540" xr:uid="{00000000-0005-0000-0000-0000FC970000}"/>
    <cellStyle name="Total 18 4 2 3 3 2" xfId="35291" xr:uid="{00000000-0005-0000-0000-0000FD970000}"/>
    <cellStyle name="Total 18 4 2 4" xfId="16649" xr:uid="{00000000-0005-0000-0000-0000FE970000}"/>
    <cellStyle name="Total 18 4 2 4 2" xfId="29820" xr:uid="{00000000-0005-0000-0000-0000FF970000}"/>
    <cellStyle name="Total 18 4 2 4 2 2" xfId="42571" xr:uid="{00000000-0005-0000-0000-000000980000}"/>
    <cellStyle name="Total 18 4 2 5" xfId="22537" xr:uid="{00000000-0005-0000-0000-000001980000}"/>
    <cellStyle name="Total 18 4 2 5 2" xfId="35288" xr:uid="{00000000-0005-0000-0000-000002980000}"/>
    <cellStyle name="Total 18 4 3" xfId="9338" xr:uid="{00000000-0005-0000-0000-000003980000}"/>
    <cellStyle name="Total 18 4 3 2" xfId="9339" xr:uid="{00000000-0005-0000-0000-000004980000}"/>
    <cellStyle name="Total 18 4 3 2 2" xfId="16654" xr:uid="{00000000-0005-0000-0000-000005980000}"/>
    <cellStyle name="Total 18 4 3 2 2 2" xfId="29825" xr:uid="{00000000-0005-0000-0000-000006980000}"/>
    <cellStyle name="Total 18 4 3 2 2 2 2" xfId="42576" xr:uid="{00000000-0005-0000-0000-000007980000}"/>
    <cellStyle name="Total 18 4 3 2 3" xfId="22542" xr:uid="{00000000-0005-0000-0000-000008980000}"/>
    <cellStyle name="Total 18 4 3 2 3 2" xfId="35293" xr:uid="{00000000-0005-0000-0000-000009980000}"/>
    <cellStyle name="Total 18 4 3 3" xfId="16653" xr:uid="{00000000-0005-0000-0000-00000A980000}"/>
    <cellStyle name="Total 18 4 3 3 2" xfId="29824" xr:uid="{00000000-0005-0000-0000-00000B980000}"/>
    <cellStyle name="Total 18 4 3 3 2 2" xfId="42575" xr:uid="{00000000-0005-0000-0000-00000C980000}"/>
    <cellStyle name="Total 18 4 3 4" xfId="22541" xr:uid="{00000000-0005-0000-0000-00000D980000}"/>
    <cellStyle name="Total 18 4 3 4 2" xfId="35292" xr:uid="{00000000-0005-0000-0000-00000E980000}"/>
    <cellStyle name="Total 18 4 4" xfId="9340" xr:uid="{00000000-0005-0000-0000-00000F980000}"/>
    <cellStyle name="Total 18 4 4 2" xfId="16655" xr:uid="{00000000-0005-0000-0000-000010980000}"/>
    <cellStyle name="Total 18 4 4 2 2" xfId="29826" xr:uid="{00000000-0005-0000-0000-000011980000}"/>
    <cellStyle name="Total 18 4 4 2 2 2" xfId="42577" xr:uid="{00000000-0005-0000-0000-000012980000}"/>
    <cellStyle name="Total 18 4 4 3" xfId="22543" xr:uid="{00000000-0005-0000-0000-000013980000}"/>
    <cellStyle name="Total 18 4 4 3 2" xfId="35294" xr:uid="{00000000-0005-0000-0000-000014980000}"/>
    <cellStyle name="Total 18 4 5" xfId="16648" xr:uid="{00000000-0005-0000-0000-000015980000}"/>
    <cellStyle name="Total 18 4 5 2" xfId="29819" xr:uid="{00000000-0005-0000-0000-000016980000}"/>
    <cellStyle name="Total 18 4 5 2 2" xfId="42570" xr:uid="{00000000-0005-0000-0000-000017980000}"/>
    <cellStyle name="Total 18 4 6" xfId="22536" xr:uid="{00000000-0005-0000-0000-000018980000}"/>
    <cellStyle name="Total 18 4 6 2" xfId="35287" xr:uid="{00000000-0005-0000-0000-000019980000}"/>
    <cellStyle name="Total 18 5" xfId="9341" xr:uid="{00000000-0005-0000-0000-00001A980000}"/>
    <cellStyle name="Total 18 5 2" xfId="9342" xr:uid="{00000000-0005-0000-0000-00001B980000}"/>
    <cellStyle name="Total 18 5 2 2" xfId="9343" xr:uid="{00000000-0005-0000-0000-00001C980000}"/>
    <cellStyle name="Total 18 5 2 2 2" xfId="9344" xr:uid="{00000000-0005-0000-0000-00001D980000}"/>
    <cellStyle name="Total 18 5 2 2 2 2" xfId="16659" xr:uid="{00000000-0005-0000-0000-00001E980000}"/>
    <cellStyle name="Total 18 5 2 2 2 2 2" xfId="29830" xr:uid="{00000000-0005-0000-0000-00001F980000}"/>
    <cellStyle name="Total 18 5 2 2 2 2 2 2" xfId="42581" xr:uid="{00000000-0005-0000-0000-000020980000}"/>
    <cellStyle name="Total 18 5 2 2 2 3" xfId="22547" xr:uid="{00000000-0005-0000-0000-000021980000}"/>
    <cellStyle name="Total 18 5 2 2 2 3 2" xfId="35298" xr:uid="{00000000-0005-0000-0000-000022980000}"/>
    <cellStyle name="Total 18 5 2 2 3" xfId="16658" xr:uid="{00000000-0005-0000-0000-000023980000}"/>
    <cellStyle name="Total 18 5 2 2 3 2" xfId="29829" xr:uid="{00000000-0005-0000-0000-000024980000}"/>
    <cellStyle name="Total 18 5 2 2 3 2 2" xfId="42580" xr:uid="{00000000-0005-0000-0000-000025980000}"/>
    <cellStyle name="Total 18 5 2 2 4" xfId="22546" xr:uid="{00000000-0005-0000-0000-000026980000}"/>
    <cellStyle name="Total 18 5 2 2 4 2" xfId="35297" xr:uid="{00000000-0005-0000-0000-000027980000}"/>
    <cellStyle name="Total 18 5 2 3" xfId="9345" xr:uid="{00000000-0005-0000-0000-000028980000}"/>
    <cellStyle name="Total 18 5 2 3 2" xfId="16660" xr:uid="{00000000-0005-0000-0000-000029980000}"/>
    <cellStyle name="Total 18 5 2 3 2 2" xfId="29831" xr:uid="{00000000-0005-0000-0000-00002A980000}"/>
    <cellStyle name="Total 18 5 2 3 2 2 2" xfId="42582" xr:uid="{00000000-0005-0000-0000-00002B980000}"/>
    <cellStyle name="Total 18 5 2 3 3" xfId="22548" xr:uid="{00000000-0005-0000-0000-00002C980000}"/>
    <cellStyle name="Total 18 5 2 3 3 2" xfId="35299" xr:uid="{00000000-0005-0000-0000-00002D980000}"/>
    <cellStyle name="Total 18 5 2 4" xfId="16657" xr:uid="{00000000-0005-0000-0000-00002E980000}"/>
    <cellStyle name="Total 18 5 2 4 2" xfId="29828" xr:uid="{00000000-0005-0000-0000-00002F980000}"/>
    <cellStyle name="Total 18 5 2 4 2 2" xfId="42579" xr:uid="{00000000-0005-0000-0000-000030980000}"/>
    <cellStyle name="Total 18 5 2 5" xfId="22545" xr:uid="{00000000-0005-0000-0000-000031980000}"/>
    <cellStyle name="Total 18 5 2 5 2" xfId="35296" xr:uid="{00000000-0005-0000-0000-000032980000}"/>
    <cellStyle name="Total 18 5 3" xfId="9346" xr:uid="{00000000-0005-0000-0000-000033980000}"/>
    <cellStyle name="Total 18 5 3 2" xfId="9347" xr:uid="{00000000-0005-0000-0000-000034980000}"/>
    <cellStyle name="Total 18 5 3 2 2" xfId="16662" xr:uid="{00000000-0005-0000-0000-000035980000}"/>
    <cellStyle name="Total 18 5 3 2 2 2" xfId="29833" xr:uid="{00000000-0005-0000-0000-000036980000}"/>
    <cellStyle name="Total 18 5 3 2 2 2 2" xfId="42584" xr:uid="{00000000-0005-0000-0000-000037980000}"/>
    <cellStyle name="Total 18 5 3 2 3" xfId="22550" xr:uid="{00000000-0005-0000-0000-000038980000}"/>
    <cellStyle name="Total 18 5 3 2 3 2" xfId="35301" xr:uid="{00000000-0005-0000-0000-000039980000}"/>
    <cellStyle name="Total 18 5 3 3" xfId="16661" xr:uid="{00000000-0005-0000-0000-00003A980000}"/>
    <cellStyle name="Total 18 5 3 3 2" xfId="29832" xr:uid="{00000000-0005-0000-0000-00003B980000}"/>
    <cellStyle name="Total 18 5 3 3 2 2" xfId="42583" xr:uid="{00000000-0005-0000-0000-00003C980000}"/>
    <cellStyle name="Total 18 5 3 4" xfId="22549" xr:uid="{00000000-0005-0000-0000-00003D980000}"/>
    <cellStyle name="Total 18 5 3 4 2" xfId="35300" xr:uid="{00000000-0005-0000-0000-00003E980000}"/>
    <cellStyle name="Total 18 5 4" xfId="9348" xr:uid="{00000000-0005-0000-0000-00003F980000}"/>
    <cellStyle name="Total 18 5 4 2" xfId="16663" xr:uid="{00000000-0005-0000-0000-000040980000}"/>
    <cellStyle name="Total 18 5 4 2 2" xfId="29834" xr:uid="{00000000-0005-0000-0000-000041980000}"/>
    <cellStyle name="Total 18 5 4 2 2 2" xfId="42585" xr:uid="{00000000-0005-0000-0000-000042980000}"/>
    <cellStyle name="Total 18 5 4 3" xfId="22551" xr:uid="{00000000-0005-0000-0000-000043980000}"/>
    <cellStyle name="Total 18 5 4 3 2" xfId="35302" xr:uid="{00000000-0005-0000-0000-000044980000}"/>
    <cellStyle name="Total 18 5 5" xfId="16656" xr:uid="{00000000-0005-0000-0000-000045980000}"/>
    <cellStyle name="Total 18 5 5 2" xfId="29827" xr:uid="{00000000-0005-0000-0000-000046980000}"/>
    <cellStyle name="Total 18 5 5 2 2" xfId="42578" xr:uid="{00000000-0005-0000-0000-000047980000}"/>
    <cellStyle name="Total 18 5 6" xfId="22544" xr:uid="{00000000-0005-0000-0000-000048980000}"/>
    <cellStyle name="Total 18 5 6 2" xfId="35295" xr:uid="{00000000-0005-0000-0000-000049980000}"/>
    <cellStyle name="Total 18 6" xfId="9349" xr:uid="{00000000-0005-0000-0000-00004A980000}"/>
    <cellStyle name="Total 18 6 2" xfId="9350" xr:uid="{00000000-0005-0000-0000-00004B980000}"/>
    <cellStyle name="Total 18 6 2 2" xfId="9351" xr:uid="{00000000-0005-0000-0000-00004C980000}"/>
    <cellStyle name="Total 18 6 2 2 2" xfId="9352" xr:uid="{00000000-0005-0000-0000-00004D980000}"/>
    <cellStyle name="Total 18 6 2 2 2 2" xfId="16667" xr:uid="{00000000-0005-0000-0000-00004E980000}"/>
    <cellStyle name="Total 18 6 2 2 2 2 2" xfId="29838" xr:uid="{00000000-0005-0000-0000-00004F980000}"/>
    <cellStyle name="Total 18 6 2 2 2 2 2 2" xfId="42589" xr:uid="{00000000-0005-0000-0000-000050980000}"/>
    <cellStyle name="Total 18 6 2 2 2 3" xfId="22555" xr:uid="{00000000-0005-0000-0000-000051980000}"/>
    <cellStyle name="Total 18 6 2 2 2 3 2" xfId="35306" xr:uid="{00000000-0005-0000-0000-000052980000}"/>
    <cellStyle name="Total 18 6 2 2 3" xfId="16666" xr:uid="{00000000-0005-0000-0000-000053980000}"/>
    <cellStyle name="Total 18 6 2 2 3 2" xfId="29837" xr:uid="{00000000-0005-0000-0000-000054980000}"/>
    <cellStyle name="Total 18 6 2 2 3 2 2" xfId="42588" xr:uid="{00000000-0005-0000-0000-000055980000}"/>
    <cellStyle name="Total 18 6 2 2 4" xfId="22554" xr:uid="{00000000-0005-0000-0000-000056980000}"/>
    <cellStyle name="Total 18 6 2 2 4 2" xfId="35305" xr:uid="{00000000-0005-0000-0000-000057980000}"/>
    <cellStyle name="Total 18 6 2 3" xfId="9353" xr:uid="{00000000-0005-0000-0000-000058980000}"/>
    <cellStyle name="Total 18 6 2 3 2" xfId="16668" xr:uid="{00000000-0005-0000-0000-000059980000}"/>
    <cellStyle name="Total 18 6 2 3 2 2" xfId="29839" xr:uid="{00000000-0005-0000-0000-00005A980000}"/>
    <cellStyle name="Total 18 6 2 3 2 2 2" xfId="42590" xr:uid="{00000000-0005-0000-0000-00005B980000}"/>
    <cellStyle name="Total 18 6 2 3 3" xfId="22556" xr:uid="{00000000-0005-0000-0000-00005C980000}"/>
    <cellStyle name="Total 18 6 2 3 3 2" xfId="35307" xr:uid="{00000000-0005-0000-0000-00005D980000}"/>
    <cellStyle name="Total 18 6 2 4" xfId="16665" xr:uid="{00000000-0005-0000-0000-00005E980000}"/>
    <cellStyle name="Total 18 6 2 4 2" xfId="29836" xr:uid="{00000000-0005-0000-0000-00005F980000}"/>
    <cellStyle name="Total 18 6 2 4 2 2" xfId="42587" xr:uid="{00000000-0005-0000-0000-000060980000}"/>
    <cellStyle name="Total 18 6 2 5" xfId="22553" xr:uid="{00000000-0005-0000-0000-000061980000}"/>
    <cellStyle name="Total 18 6 2 5 2" xfId="35304" xr:uid="{00000000-0005-0000-0000-000062980000}"/>
    <cellStyle name="Total 18 6 3" xfId="9354" xr:uid="{00000000-0005-0000-0000-000063980000}"/>
    <cellStyle name="Total 18 6 3 2" xfId="9355" xr:uid="{00000000-0005-0000-0000-000064980000}"/>
    <cellStyle name="Total 18 6 3 2 2" xfId="16670" xr:uid="{00000000-0005-0000-0000-000065980000}"/>
    <cellStyle name="Total 18 6 3 2 2 2" xfId="29841" xr:uid="{00000000-0005-0000-0000-000066980000}"/>
    <cellStyle name="Total 18 6 3 2 2 2 2" xfId="42592" xr:uid="{00000000-0005-0000-0000-000067980000}"/>
    <cellStyle name="Total 18 6 3 2 3" xfId="22558" xr:uid="{00000000-0005-0000-0000-000068980000}"/>
    <cellStyle name="Total 18 6 3 2 3 2" xfId="35309" xr:uid="{00000000-0005-0000-0000-000069980000}"/>
    <cellStyle name="Total 18 6 3 3" xfId="16669" xr:uid="{00000000-0005-0000-0000-00006A980000}"/>
    <cellStyle name="Total 18 6 3 3 2" xfId="29840" xr:uid="{00000000-0005-0000-0000-00006B980000}"/>
    <cellStyle name="Total 18 6 3 3 2 2" xfId="42591" xr:uid="{00000000-0005-0000-0000-00006C980000}"/>
    <cellStyle name="Total 18 6 3 4" xfId="22557" xr:uid="{00000000-0005-0000-0000-00006D980000}"/>
    <cellStyle name="Total 18 6 3 4 2" xfId="35308" xr:uid="{00000000-0005-0000-0000-00006E980000}"/>
    <cellStyle name="Total 18 6 4" xfId="9356" xr:uid="{00000000-0005-0000-0000-00006F980000}"/>
    <cellStyle name="Total 18 6 4 2" xfId="16671" xr:uid="{00000000-0005-0000-0000-000070980000}"/>
    <cellStyle name="Total 18 6 4 2 2" xfId="29842" xr:uid="{00000000-0005-0000-0000-000071980000}"/>
    <cellStyle name="Total 18 6 4 2 2 2" xfId="42593" xr:uid="{00000000-0005-0000-0000-000072980000}"/>
    <cellStyle name="Total 18 6 4 3" xfId="22559" xr:uid="{00000000-0005-0000-0000-000073980000}"/>
    <cellStyle name="Total 18 6 4 3 2" xfId="35310" xr:uid="{00000000-0005-0000-0000-000074980000}"/>
    <cellStyle name="Total 18 6 5" xfId="16664" xr:uid="{00000000-0005-0000-0000-000075980000}"/>
    <cellStyle name="Total 18 6 5 2" xfId="29835" xr:uid="{00000000-0005-0000-0000-000076980000}"/>
    <cellStyle name="Total 18 6 5 2 2" xfId="42586" xr:uid="{00000000-0005-0000-0000-000077980000}"/>
    <cellStyle name="Total 18 6 6" xfId="22552" xr:uid="{00000000-0005-0000-0000-000078980000}"/>
    <cellStyle name="Total 18 6 6 2" xfId="35303" xr:uid="{00000000-0005-0000-0000-000079980000}"/>
    <cellStyle name="Total 18 7" xfId="9357" xr:uid="{00000000-0005-0000-0000-00007A980000}"/>
    <cellStyle name="Total 18 7 2" xfId="9358" xr:uid="{00000000-0005-0000-0000-00007B980000}"/>
    <cellStyle name="Total 18 7 2 2" xfId="9359" xr:uid="{00000000-0005-0000-0000-00007C980000}"/>
    <cellStyle name="Total 18 7 2 2 2" xfId="9360" xr:uid="{00000000-0005-0000-0000-00007D980000}"/>
    <cellStyle name="Total 18 7 2 2 2 2" xfId="16675" xr:uid="{00000000-0005-0000-0000-00007E980000}"/>
    <cellStyle name="Total 18 7 2 2 2 2 2" xfId="29846" xr:uid="{00000000-0005-0000-0000-00007F980000}"/>
    <cellStyle name="Total 18 7 2 2 2 2 2 2" xfId="42597" xr:uid="{00000000-0005-0000-0000-000080980000}"/>
    <cellStyle name="Total 18 7 2 2 2 3" xfId="22563" xr:uid="{00000000-0005-0000-0000-000081980000}"/>
    <cellStyle name="Total 18 7 2 2 2 3 2" xfId="35314" xr:uid="{00000000-0005-0000-0000-000082980000}"/>
    <cellStyle name="Total 18 7 2 2 3" xfId="16674" xr:uid="{00000000-0005-0000-0000-000083980000}"/>
    <cellStyle name="Total 18 7 2 2 3 2" xfId="29845" xr:uid="{00000000-0005-0000-0000-000084980000}"/>
    <cellStyle name="Total 18 7 2 2 3 2 2" xfId="42596" xr:uid="{00000000-0005-0000-0000-000085980000}"/>
    <cellStyle name="Total 18 7 2 2 4" xfId="22562" xr:uid="{00000000-0005-0000-0000-000086980000}"/>
    <cellStyle name="Total 18 7 2 2 4 2" xfId="35313" xr:uid="{00000000-0005-0000-0000-000087980000}"/>
    <cellStyle name="Total 18 7 2 3" xfId="9361" xr:uid="{00000000-0005-0000-0000-000088980000}"/>
    <cellStyle name="Total 18 7 2 3 2" xfId="16676" xr:uid="{00000000-0005-0000-0000-000089980000}"/>
    <cellStyle name="Total 18 7 2 3 2 2" xfId="29847" xr:uid="{00000000-0005-0000-0000-00008A980000}"/>
    <cellStyle name="Total 18 7 2 3 2 2 2" xfId="42598" xr:uid="{00000000-0005-0000-0000-00008B980000}"/>
    <cellStyle name="Total 18 7 2 3 3" xfId="22564" xr:uid="{00000000-0005-0000-0000-00008C980000}"/>
    <cellStyle name="Total 18 7 2 3 3 2" xfId="35315" xr:uid="{00000000-0005-0000-0000-00008D980000}"/>
    <cellStyle name="Total 18 7 2 4" xfId="16673" xr:uid="{00000000-0005-0000-0000-00008E980000}"/>
    <cellStyle name="Total 18 7 2 4 2" xfId="29844" xr:uid="{00000000-0005-0000-0000-00008F980000}"/>
    <cellStyle name="Total 18 7 2 4 2 2" xfId="42595" xr:uid="{00000000-0005-0000-0000-000090980000}"/>
    <cellStyle name="Total 18 7 2 5" xfId="22561" xr:uid="{00000000-0005-0000-0000-000091980000}"/>
    <cellStyle name="Total 18 7 2 5 2" xfId="35312" xr:uid="{00000000-0005-0000-0000-000092980000}"/>
    <cellStyle name="Total 18 7 3" xfId="9362" xr:uid="{00000000-0005-0000-0000-000093980000}"/>
    <cellStyle name="Total 18 7 3 2" xfId="9363" xr:uid="{00000000-0005-0000-0000-000094980000}"/>
    <cellStyle name="Total 18 7 3 2 2" xfId="16678" xr:uid="{00000000-0005-0000-0000-000095980000}"/>
    <cellStyle name="Total 18 7 3 2 2 2" xfId="29849" xr:uid="{00000000-0005-0000-0000-000096980000}"/>
    <cellStyle name="Total 18 7 3 2 2 2 2" xfId="42600" xr:uid="{00000000-0005-0000-0000-000097980000}"/>
    <cellStyle name="Total 18 7 3 2 3" xfId="22566" xr:uid="{00000000-0005-0000-0000-000098980000}"/>
    <cellStyle name="Total 18 7 3 2 3 2" xfId="35317" xr:uid="{00000000-0005-0000-0000-000099980000}"/>
    <cellStyle name="Total 18 7 3 3" xfId="16677" xr:uid="{00000000-0005-0000-0000-00009A980000}"/>
    <cellStyle name="Total 18 7 3 3 2" xfId="29848" xr:uid="{00000000-0005-0000-0000-00009B980000}"/>
    <cellStyle name="Total 18 7 3 3 2 2" xfId="42599" xr:uid="{00000000-0005-0000-0000-00009C980000}"/>
    <cellStyle name="Total 18 7 3 4" xfId="22565" xr:uid="{00000000-0005-0000-0000-00009D980000}"/>
    <cellStyle name="Total 18 7 3 4 2" xfId="35316" xr:uid="{00000000-0005-0000-0000-00009E980000}"/>
    <cellStyle name="Total 18 7 4" xfId="9364" xr:uid="{00000000-0005-0000-0000-00009F980000}"/>
    <cellStyle name="Total 18 7 4 2" xfId="16679" xr:uid="{00000000-0005-0000-0000-0000A0980000}"/>
    <cellStyle name="Total 18 7 4 2 2" xfId="29850" xr:uid="{00000000-0005-0000-0000-0000A1980000}"/>
    <cellStyle name="Total 18 7 4 2 2 2" xfId="42601" xr:uid="{00000000-0005-0000-0000-0000A2980000}"/>
    <cellStyle name="Total 18 7 4 3" xfId="22567" xr:uid="{00000000-0005-0000-0000-0000A3980000}"/>
    <cellStyle name="Total 18 7 4 3 2" xfId="35318" xr:uid="{00000000-0005-0000-0000-0000A4980000}"/>
    <cellStyle name="Total 18 7 5" xfId="16672" xr:uid="{00000000-0005-0000-0000-0000A5980000}"/>
    <cellStyle name="Total 18 7 5 2" xfId="29843" xr:uid="{00000000-0005-0000-0000-0000A6980000}"/>
    <cellStyle name="Total 18 7 5 2 2" xfId="42594" xr:uid="{00000000-0005-0000-0000-0000A7980000}"/>
    <cellStyle name="Total 18 7 6" xfId="22560" xr:uid="{00000000-0005-0000-0000-0000A8980000}"/>
    <cellStyle name="Total 18 7 6 2" xfId="35311" xr:uid="{00000000-0005-0000-0000-0000A9980000}"/>
    <cellStyle name="Total 18 8" xfId="9365" xr:uid="{00000000-0005-0000-0000-0000AA980000}"/>
    <cellStyle name="Total 18 8 2" xfId="9366" xr:uid="{00000000-0005-0000-0000-0000AB980000}"/>
    <cellStyle name="Total 18 8 2 2" xfId="9367" xr:uid="{00000000-0005-0000-0000-0000AC980000}"/>
    <cellStyle name="Total 18 8 2 2 2" xfId="9368" xr:uid="{00000000-0005-0000-0000-0000AD980000}"/>
    <cellStyle name="Total 18 8 2 2 2 2" xfId="16683" xr:uid="{00000000-0005-0000-0000-0000AE980000}"/>
    <cellStyle name="Total 18 8 2 2 2 2 2" xfId="29854" xr:uid="{00000000-0005-0000-0000-0000AF980000}"/>
    <cellStyle name="Total 18 8 2 2 2 2 2 2" xfId="42605" xr:uid="{00000000-0005-0000-0000-0000B0980000}"/>
    <cellStyle name="Total 18 8 2 2 2 3" xfId="22571" xr:uid="{00000000-0005-0000-0000-0000B1980000}"/>
    <cellStyle name="Total 18 8 2 2 2 3 2" xfId="35322" xr:uid="{00000000-0005-0000-0000-0000B2980000}"/>
    <cellStyle name="Total 18 8 2 2 3" xfId="16682" xr:uid="{00000000-0005-0000-0000-0000B3980000}"/>
    <cellStyle name="Total 18 8 2 2 3 2" xfId="29853" xr:uid="{00000000-0005-0000-0000-0000B4980000}"/>
    <cellStyle name="Total 18 8 2 2 3 2 2" xfId="42604" xr:uid="{00000000-0005-0000-0000-0000B5980000}"/>
    <cellStyle name="Total 18 8 2 2 4" xfId="22570" xr:uid="{00000000-0005-0000-0000-0000B6980000}"/>
    <cellStyle name="Total 18 8 2 2 4 2" xfId="35321" xr:uid="{00000000-0005-0000-0000-0000B7980000}"/>
    <cellStyle name="Total 18 8 2 3" xfId="9369" xr:uid="{00000000-0005-0000-0000-0000B8980000}"/>
    <cellStyle name="Total 18 8 2 3 2" xfId="16684" xr:uid="{00000000-0005-0000-0000-0000B9980000}"/>
    <cellStyle name="Total 18 8 2 3 2 2" xfId="29855" xr:uid="{00000000-0005-0000-0000-0000BA980000}"/>
    <cellStyle name="Total 18 8 2 3 2 2 2" xfId="42606" xr:uid="{00000000-0005-0000-0000-0000BB980000}"/>
    <cellStyle name="Total 18 8 2 3 3" xfId="22572" xr:uid="{00000000-0005-0000-0000-0000BC980000}"/>
    <cellStyle name="Total 18 8 2 3 3 2" xfId="35323" xr:uid="{00000000-0005-0000-0000-0000BD980000}"/>
    <cellStyle name="Total 18 8 2 4" xfId="16681" xr:uid="{00000000-0005-0000-0000-0000BE980000}"/>
    <cellStyle name="Total 18 8 2 4 2" xfId="29852" xr:uid="{00000000-0005-0000-0000-0000BF980000}"/>
    <cellStyle name="Total 18 8 2 4 2 2" xfId="42603" xr:uid="{00000000-0005-0000-0000-0000C0980000}"/>
    <cellStyle name="Total 18 8 2 5" xfId="22569" xr:uid="{00000000-0005-0000-0000-0000C1980000}"/>
    <cellStyle name="Total 18 8 2 5 2" xfId="35320" xr:uid="{00000000-0005-0000-0000-0000C2980000}"/>
    <cellStyle name="Total 18 8 3" xfId="9370" xr:uid="{00000000-0005-0000-0000-0000C3980000}"/>
    <cellStyle name="Total 18 8 3 2" xfId="9371" xr:uid="{00000000-0005-0000-0000-0000C4980000}"/>
    <cellStyle name="Total 18 8 3 2 2" xfId="16686" xr:uid="{00000000-0005-0000-0000-0000C5980000}"/>
    <cellStyle name="Total 18 8 3 2 2 2" xfId="29857" xr:uid="{00000000-0005-0000-0000-0000C6980000}"/>
    <cellStyle name="Total 18 8 3 2 2 2 2" xfId="42608" xr:uid="{00000000-0005-0000-0000-0000C7980000}"/>
    <cellStyle name="Total 18 8 3 2 3" xfId="22574" xr:uid="{00000000-0005-0000-0000-0000C8980000}"/>
    <cellStyle name="Total 18 8 3 2 3 2" xfId="35325" xr:uid="{00000000-0005-0000-0000-0000C9980000}"/>
    <cellStyle name="Total 18 8 3 3" xfId="16685" xr:uid="{00000000-0005-0000-0000-0000CA980000}"/>
    <cellStyle name="Total 18 8 3 3 2" xfId="29856" xr:uid="{00000000-0005-0000-0000-0000CB980000}"/>
    <cellStyle name="Total 18 8 3 3 2 2" xfId="42607" xr:uid="{00000000-0005-0000-0000-0000CC980000}"/>
    <cellStyle name="Total 18 8 3 4" xfId="22573" xr:uid="{00000000-0005-0000-0000-0000CD980000}"/>
    <cellStyle name="Total 18 8 3 4 2" xfId="35324" xr:uid="{00000000-0005-0000-0000-0000CE980000}"/>
    <cellStyle name="Total 18 8 4" xfId="9372" xr:uid="{00000000-0005-0000-0000-0000CF980000}"/>
    <cellStyle name="Total 18 8 4 2" xfId="16687" xr:uid="{00000000-0005-0000-0000-0000D0980000}"/>
    <cellStyle name="Total 18 8 4 2 2" xfId="29858" xr:uid="{00000000-0005-0000-0000-0000D1980000}"/>
    <cellStyle name="Total 18 8 4 2 2 2" xfId="42609" xr:uid="{00000000-0005-0000-0000-0000D2980000}"/>
    <cellStyle name="Total 18 8 4 3" xfId="22575" xr:uid="{00000000-0005-0000-0000-0000D3980000}"/>
    <cellStyle name="Total 18 8 4 3 2" xfId="35326" xr:uid="{00000000-0005-0000-0000-0000D4980000}"/>
    <cellStyle name="Total 18 8 5" xfId="16680" xr:uid="{00000000-0005-0000-0000-0000D5980000}"/>
    <cellStyle name="Total 18 8 5 2" xfId="29851" xr:uid="{00000000-0005-0000-0000-0000D6980000}"/>
    <cellStyle name="Total 18 8 5 2 2" xfId="42602" xr:uid="{00000000-0005-0000-0000-0000D7980000}"/>
    <cellStyle name="Total 18 8 6" xfId="22568" xr:uid="{00000000-0005-0000-0000-0000D8980000}"/>
    <cellStyle name="Total 18 8 6 2" xfId="35319" xr:uid="{00000000-0005-0000-0000-0000D9980000}"/>
    <cellStyle name="Total 18 9" xfId="9373" xr:uid="{00000000-0005-0000-0000-0000DA980000}"/>
    <cellStyle name="Total 18 9 2" xfId="9374" xr:uid="{00000000-0005-0000-0000-0000DB980000}"/>
    <cellStyle name="Total 18 9 2 2" xfId="9375" xr:uid="{00000000-0005-0000-0000-0000DC980000}"/>
    <cellStyle name="Total 18 9 2 2 2" xfId="9376" xr:uid="{00000000-0005-0000-0000-0000DD980000}"/>
    <cellStyle name="Total 18 9 2 2 2 2" xfId="16691" xr:uid="{00000000-0005-0000-0000-0000DE980000}"/>
    <cellStyle name="Total 18 9 2 2 2 2 2" xfId="29862" xr:uid="{00000000-0005-0000-0000-0000DF980000}"/>
    <cellStyle name="Total 18 9 2 2 2 2 2 2" xfId="42613" xr:uid="{00000000-0005-0000-0000-0000E0980000}"/>
    <cellStyle name="Total 18 9 2 2 2 3" xfId="22579" xr:uid="{00000000-0005-0000-0000-0000E1980000}"/>
    <cellStyle name="Total 18 9 2 2 2 3 2" xfId="35330" xr:uid="{00000000-0005-0000-0000-0000E2980000}"/>
    <cellStyle name="Total 18 9 2 2 3" xfId="16690" xr:uid="{00000000-0005-0000-0000-0000E3980000}"/>
    <cellStyle name="Total 18 9 2 2 3 2" xfId="29861" xr:uid="{00000000-0005-0000-0000-0000E4980000}"/>
    <cellStyle name="Total 18 9 2 2 3 2 2" xfId="42612" xr:uid="{00000000-0005-0000-0000-0000E5980000}"/>
    <cellStyle name="Total 18 9 2 2 4" xfId="22578" xr:uid="{00000000-0005-0000-0000-0000E6980000}"/>
    <cellStyle name="Total 18 9 2 2 4 2" xfId="35329" xr:uid="{00000000-0005-0000-0000-0000E7980000}"/>
    <cellStyle name="Total 18 9 2 3" xfId="9377" xr:uid="{00000000-0005-0000-0000-0000E8980000}"/>
    <cellStyle name="Total 18 9 2 3 2" xfId="16692" xr:uid="{00000000-0005-0000-0000-0000E9980000}"/>
    <cellStyle name="Total 18 9 2 3 2 2" xfId="29863" xr:uid="{00000000-0005-0000-0000-0000EA980000}"/>
    <cellStyle name="Total 18 9 2 3 2 2 2" xfId="42614" xr:uid="{00000000-0005-0000-0000-0000EB980000}"/>
    <cellStyle name="Total 18 9 2 3 3" xfId="22580" xr:uid="{00000000-0005-0000-0000-0000EC980000}"/>
    <cellStyle name="Total 18 9 2 3 3 2" xfId="35331" xr:uid="{00000000-0005-0000-0000-0000ED980000}"/>
    <cellStyle name="Total 18 9 2 4" xfId="16689" xr:uid="{00000000-0005-0000-0000-0000EE980000}"/>
    <cellStyle name="Total 18 9 2 4 2" xfId="29860" xr:uid="{00000000-0005-0000-0000-0000EF980000}"/>
    <cellStyle name="Total 18 9 2 4 2 2" xfId="42611" xr:uid="{00000000-0005-0000-0000-0000F0980000}"/>
    <cellStyle name="Total 18 9 2 5" xfId="22577" xr:uid="{00000000-0005-0000-0000-0000F1980000}"/>
    <cellStyle name="Total 18 9 2 5 2" xfId="35328" xr:uid="{00000000-0005-0000-0000-0000F2980000}"/>
    <cellStyle name="Total 18 9 3" xfId="9378" xr:uid="{00000000-0005-0000-0000-0000F3980000}"/>
    <cellStyle name="Total 18 9 3 2" xfId="9379" xr:uid="{00000000-0005-0000-0000-0000F4980000}"/>
    <cellStyle name="Total 18 9 3 2 2" xfId="16694" xr:uid="{00000000-0005-0000-0000-0000F5980000}"/>
    <cellStyle name="Total 18 9 3 2 2 2" xfId="29865" xr:uid="{00000000-0005-0000-0000-0000F6980000}"/>
    <cellStyle name="Total 18 9 3 2 2 2 2" xfId="42616" xr:uid="{00000000-0005-0000-0000-0000F7980000}"/>
    <cellStyle name="Total 18 9 3 2 3" xfId="22582" xr:uid="{00000000-0005-0000-0000-0000F8980000}"/>
    <cellStyle name="Total 18 9 3 2 3 2" xfId="35333" xr:uid="{00000000-0005-0000-0000-0000F9980000}"/>
    <cellStyle name="Total 18 9 3 3" xfId="16693" xr:uid="{00000000-0005-0000-0000-0000FA980000}"/>
    <cellStyle name="Total 18 9 3 3 2" xfId="29864" xr:uid="{00000000-0005-0000-0000-0000FB980000}"/>
    <cellStyle name="Total 18 9 3 3 2 2" xfId="42615" xr:uid="{00000000-0005-0000-0000-0000FC980000}"/>
    <cellStyle name="Total 18 9 3 4" xfId="22581" xr:uid="{00000000-0005-0000-0000-0000FD980000}"/>
    <cellStyle name="Total 18 9 3 4 2" xfId="35332" xr:uid="{00000000-0005-0000-0000-0000FE980000}"/>
    <cellStyle name="Total 18 9 4" xfId="9380" xr:uid="{00000000-0005-0000-0000-0000FF980000}"/>
    <cellStyle name="Total 18 9 4 2" xfId="16695" xr:uid="{00000000-0005-0000-0000-000000990000}"/>
    <cellStyle name="Total 18 9 4 2 2" xfId="29866" xr:uid="{00000000-0005-0000-0000-000001990000}"/>
    <cellStyle name="Total 18 9 4 2 2 2" xfId="42617" xr:uid="{00000000-0005-0000-0000-000002990000}"/>
    <cellStyle name="Total 18 9 4 3" xfId="22583" xr:uid="{00000000-0005-0000-0000-000003990000}"/>
    <cellStyle name="Total 18 9 4 3 2" xfId="35334" xr:uid="{00000000-0005-0000-0000-000004990000}"/>
    <cellStyle name="Total 18 9 5" xfId="16688" xr:uid="{00000000-0005-0000-0000-000005990000}"/>
    <cellStyle name="Total 18 9 5 2" xfId="29859" xr:uid="{00000000-0005-0000-0000-000006990000}"/>
    <cellStyle name="Total 18 9 5 2 2" xfId="42610" xr:uid="{00000000-0005-0000-0000-000007990000}"/>
    <cellStyle name="Total 18 9 6" xfId="22576" xr:uid="{00000000-0005-0000-0000-000008990000}"/>
    <cellStyle name="Total 18 9 6 2" xfId="35327" xr:uid="{00000000-0005-0000-0000-000009990000}"/>
    <cellStyle name="Total 19" xfId="1552" xr:uid="{00000000-0005-0000-0000-00000A990000}"/>
    <cellStyle name="Total 19 10" xfId="9382" xr:uid="{00000000-0005-0000-0000-00000B990000}"/>
    <cellStyle name="Total 19 10 2" xfId="9383" xr:uid="{00000000-0005-0000-0000-00000C990000}"/>
    <cellStyle name="Total 19 10 2 2" xfId="9384" xr:uid="{00000000-0005-0000-0000-00000D990000}"/>
    <cellStyle name="Total 19 10 2 2 2" xfId="9385" xr:uid="{00000000-0005-0000-0000-00000E990000}"/>
    <cellStyle name="Total 19 10 2 2 2 2" xfId="16700" xr:uid="{00000000-0005-0000-0000-00000F990000}"/>
    <cellStyle name="Total 19 10 2 2 2 2 2" xfId="29871" xr:uid="{00000000-0005-0000-0000-000010990000}"/>
    <cellStyle name="Total 19 10 2 2 2 2 2 2" xfId="42622" xr:uid="{00000000-0005-0000-0000-000011990000}"/>
    <cellStyle name="Total 19 10 2 2 2 3" xfId="22588" xr:uid="{00000000-0005-0000-0000-000012990000}"/>
    <cellStyle name="Total 19 10 2 2 2 3 2" xfId="35339" xr:uid="{00000000-0005-0000-0000-000013990000}"/>
    <cellStyle name="Total 19 10 2 2 3" xfId="16699" xr:uid="{00000000-0005-0000-0000-000014990000}"/>
    <cellStyle name="Total 19 10 2 2 3 2" xfId="29870" xr:uid="{00000000-0005-0000-0000-000015990000}"/>
    <cellStyle name="Total 19 10 2 2 3 2 2" xfId="42621" xr:uid="{00000000-0005-0000-0000-000016990000}"/>
    <cellStyle name="Total 19 10 2 2 4" xfId="22587" xr:uid="{00000000-0005-0000-0000-000017990000}"/>
    <cellStyle name="Total 19 10 2 2 4 2" xfId="35338" xr:uid="{00000000-0005-0000-0000-000018990000}"/>
    <cellStyle name="Total 19 10 2 3" xfId="9386" xr:uid="{00000000-0005-0000-0000-000019990000}"/>
    <cellStyle name="Total 19 10 2 3 2" xfId="16701" xr:uid="{00000000-0005-0000-0000-00001A990000}"/>
    <cellStyle name="Total 19 10 2 3 2 2" xfId="29872" xr:uid="{00000000-0005-0000-0000-00001B990000}"/>
    <cellStyle name="Total 19 10 2 3 2 2 2" xfId="42623" xr:uid="{00000000-0005-0000-0000-00001C990000}"/>
    <cellStyle name="Total 19 10 2 3 3" xfId="22589" xr:uid="{00000000-0005-0000-0000-00001D990000}"/>
    <cellStyle name="Total 19 10 2 3 3 2" xfId="35340" xr:uid="{00000000-0005-0000-0000-00001E990000}"/>
    <cellStyle name="Total 19 10 2 4" xfId="16698" xr:uid="{00000000-0005-0000-0000-00001F990000}"/>
    <cellStyle name="Total 19 10 2 4 2" xfId="29869" xr:uid="{00000000-0005-0000-0000-000020990000}"/>
    <cellStyle name="Total 19 10 2 4 2 2" xfId="42620" xr:uid="{00000000-0005-0000-0000-000021990000}"/>
    <cellStyle name="Total 19 10 2 5" xfId="22586" xr:uid="{00000000-0005-0000-0000-000022990000}"/>
    <cellStyle name="Total 19 10 2 5 2" xfId="35337" xr:uid="{00000000-0005-0000-0000-000023990000}"/>
    <cellStyle name="Total 19 10 3" xfId="9387" xr:uid="{00000000-0005-0000-0000-000024990000}"/>
    <cellStyle name="Total 19 10 3 2" xfId="9388" xr:uid="{00000000-0005-0000-0000-000025990000}"/>
    <cellStyle name="Total 19 10 3 2 2" xfId="16703" xr:uid="{00000000-0005-0000-0000-000026990000}"/>
    <cellStyle name="Total 19 10 3 2 2 2" xfId="29874" xr:uid="{00000000-0005-0000-0000-000027990000}"/>
    <cellStyle name="Total 19 10 3 2 2 2 2" xfId="42625" xr:uid="{00000000-0005-0000-0000-000028990000}"/>
    <cellStyle name="Total 19 10 3 2 3" xfId="22591" xr:uid="{00000000-0005-0000-0000-000029990000}"/>
    <cellStyle name="Total 19 10 3 2 3 2" xfId="35342" xr:uid="{00000000-0005-0000-0000-00002A990000}"/>
    <cellStyle name="Total 19 10 3 3" xfId="16702" xr:uid="{00000000-0005-0000-0000-00002B990000}"/>
    <cellStyle name="Total 19 10 3 3 2" xfId="29873" xr:uid="{00000000-0005-0000-0000-00002C990000}"/>
    <cellStyle name="Total 19 10 3 3 2 2" xfId="42624" xr:uid="{00000000-0005-0000-0000-00002D990000}"/>
    <cellStyle name="Total 19 10 3 4" xfId="22590" xr:uid="{00000000-0005-0000-0000-00002E990000}"/>
    <cellStyle name="Total 19 10 3 4 2" xfId="35341" xr:uid="{00000000-0005-0000-0000-00002F990000}"/>
    <cellStyle name="Total 19 10 4" xfId="9389" xr:uid="{00000000-0005-0000-0000-000030990000}"/>
    <cellStyle name="Total 19 10 4 2" xfId="16704" xr:uid="{00000000-0005-0000-0000-000031990000}"/>
    <cellStyle name="Total 19 10 4 2 2" xfId="29875" xr:uid="{00000000-0005-0000-0000-000032990000}"/>
    <cellStyle name="Total 19 10 4 2 2 2" xfId="42626" xr:uid="{00000000-0005-0000-0000-000033990000}"/>
    <cellStyle name="Total 19 10 4 3" xfId="22592" xr:uid="{00000000-0005-0000-0000-000034990000}"/>
    <cellStyle name="Total 19 10 4 3 2" xfId="35343" xr:uid="{00000000-0005-0000-0000-000035990000}"/>
    <cellStyle name="Total 19 10 5" xfId="16697" xr:uid="{00000000-0005-0000-0000-000036990000}"/>
    <cellStyle name="Total 19 10 5 2" xfId="29868" xr:uid="{00000000-0005-0000-0000-000037990000}"/>
    <cellStyle name="Total 19 10 5 2 2" xfId="42619" xr:uid="{00000000-0005-0000-0000-000038990000}"/>
    <cellStyle name="Total 19 10 6" xfId="22585" xr:uid="{00000000-0005-0000-0000-000039990000}"/>
    <cellStyle name="Total 19 10 6 2" xfId="35336" xr:uid="{00000000-0005-0000-0000-00003A990000}"/>
    <cellStyle name="Total 19 11" xfId="9390" xr:uid="{00000000-0005-0000-0000-00003B990000}"/>
    <cellStyle name="Total 19 11 2" xfId="9391" xr:uid="{00000000-0005-0000-0000-00003C990000}"/>
    <cellStyle name="Total 19 11 2 2" xfId="9392" xr:uid="{00000000-0005-0000-0000-00003D990000}"/>
    <cellStyle name="Total 19 11 2 2 2" xfId="9393" xr:uid="{00000000-0005-0000-0000-00003E990000}"/>
    <cellStyle name="Total 19 11 2 2 2 2" xfId="16708" xr:uid="{00000000-0005-0000-0000-00003F990000}"/>
    <cellStyle name="Total 19 11 2 2 2 2 2" xfId="29879" xr:uid="{00000000-0005-0000-0000-000040990000}"/>
    <cellStyle name="Total 19 11 2 2 2 2 2 2" xfId="42630" xr:uid="{00000000-0005-0000-0000-000041990000}"/>
    <cellStyle name="Total 19 11 2 2 2 3" xfId="22596" xr:uid="{00000000-0005-0000-0000-000042990000}"/>
    <cellStyle name="Total 19 11 2 2 2 3 2" xfId="35347" xr:uid="{00000000-0005-0000-0000-000043990000}"/>
    <cellStyle name="Total 19 11 2 2 3" xfId="16707" xr:uid="{00000000-0005-0000-0000-000044990000}"/>
    <cellStyle name="Total 19 11 2 2 3 2" xfId="29878" xr:uid="{00000000-0005-0000-0000-000045990000}"/>
    <cellStyle name="Total 19 11 2 2 3 2 2" xfId="42629" xr:uid="{00000000-0005-0000-0000-000046990000}"/>
    <cellStyle name="Total 19 11 2 2 4" xfId="22595" xr:uid="{00000000-0005-0000-0000-000047990000}"/>
    <cellStyle name="Total 19 11 2 2 4 2" xfId="35346" xr:uid="{00000000-0005-0000-0000-000048990000}"/>
    <cellStyle name="Total 19 11 2 3" xfId="9394" xr:uid="{00000000-0005-0000-0000-000049990000}"/>
    <cellStyle name="Total 19 11 2 3 2" xfId="16709" xr:uid="{00000000-0005-0000-0000-00004A990000}"/>
    <cellStyle name="Total 19 11 2 3 2 2" xfId="29880" xr:uid="{00000000-0005-0000-0000-00004B990000}"/>
    <cellStyle name="Total 19 11 2 3 2 2 2" xfId="42631" xr:uid="{00000000-0005-0000-0000-00004C990000}"/>
    <cellStyle name="Total 19 11 2 3 3" xfId="22597" xr:uid="{00000000-0005-0000-0000-00004D990000}"/>
    <cellStyle name="Total 19 11 2 3 3 2" xfId="35348" xr:uid="{00000000-0005-0000-0000-00004E990000}"/>
    <cellStyle name="Total 19 11 2 4" xfId="16706" xr:uid="{00000000-0005-0000-0000-00004F990000}"/>
    <cellStyle name="Total 19 11 2 4 2" xfId="29877" xr:uid="{00000000-0005-0000-0000-000050990000}"/>
    <cellStyle name="Total 19 11 2 4 2 2" xfId="42628" xr:uid="{00000000-0005-0000-0000-000051990000}"/>
    <cellStyle name="Total 19 11 2 5" xfId="22594" xr:uid="{00000000-0005-0000-0000-000052990000}"/>
    <cellStyle name="Total 19 11 2 5 2" xfId="35345" xr:uid="{00000000-0005-0000-0000-000053990000}"/>
    <cellStyle name="Total 19 11 3" xfId="9395" xr:uid="{00000000-0005-0000-0000-000054990000}"/>
    <cellStyle name="Total 19 11 3 2" xfId="9396" xr:uid="{00000000-0005-0000-0000-000055990000}"/>
    <cellStyle name="Total 19 11 3 2 2" xfId="16711" xr:uid="{00000000-0005-0000-0000-000056990000}"/>
    <cellStyle name="Total 19 11 3 2 2 2" xfId="29882" xr:uid="{00000000-0005-0000-0000-000057990000}"/>
    <cellStyle name="Total 19 11 3 2 2 2 2" xfId="42633" xr:uid="{00000000-0005-0000-0000-000058990000}"/>
    <cellStyle name="Total 19 11 3 2 3" xfId="22599" xr:uid="{00000000-0005-0000-0000-000059990000}"/>
    <cellStyle name="Total 19 11 3 2 3 2" xfId="35350" xr:uid="{00000000-0005-0000-0000-00005A990000}"/>
    <cellStyle name="Total 19 11 3 3" xfId="16710" xr:uid="{00000000-0005-0000-0000-00005B990000}"/>
    <cellStyle name="Total 19 11 3 3 2" xfId="29881" xr:uid="{00000000-0005-0000-0000-00005C990000}"/>
    <cellStyle name="Total 19 11 3 3 2 2" xfId="42632" xr:uid="{00000000-0005-0000-0000-00005D990000}"/>
    <cellStyle name="Total 19 11 3 4" xfId="22598" xr:uid="{00000000-0005-0000-0000-00005E990000}"/>
    <cellStyle name="Total 19 11 3 4 2" xfId="35349" xr:uid="{00000000-0005-0000-0000-00005F990000}"/>
    <cellStyle name="Total 19 11 4" xfId="9397" xr:uid="{00000000-0005-0000-0000-000060990000}"/>
    <cellStyle name="Total 19 11 4 2" xfId="16712" xr:uid="{00000000-0005-0000-0000-000061990000}"/>
    <cellStyle name="Total 19 11 4 2 2" xfId="29883" xr:uid="{00000000-0005-0000-0000-000062990000}"/>
    <cellStyle name="Total 19 11 4 2 2 2" xfId="42634" xr:uid="{00000000-0005-0000-0000-000063990000}"/>
    <cellStyle name="Total 19 11 4 3" xfId="22600" xr:uid="{00000000-0005-0000-0000-000064990000}"/>
    <cellStyle name="Total 19 11 4 3 2" xfId="35351" xr:uid="{00000000-0005-0000-0000-000065990000}"/>
    <cellStyle name="Total 19 11 5" xfId="16705" xr:uid="{00000000-0005-0000-0000-000066990000}"/>
    <cellStyle name="Total 19 11 5 2" xfId="29876" xr:uid="{00000000-0005-0000-0000-000067990000}"/>
    <cellStyle name="Total 19 11 5 2 2" xfId="42627" xr:uid="{00000000-0005-0000-0000-000068990000}"/>
    <cellStyle name="Total 19 11 6" xfId="22593" xr:uid="{00000000-0005-0000-0000-000069990000}"/>
    <cellStyle name="Total 19 11 6 2" xfId="35344" xr:uid="{00000000-0005-0000-0000-00006A990000}"/>
    <cellStyle name="Total 19 12" xfId="9398" xr:uid="{00000000-0005-0000-0000-00006B990000}"/>
    <cellStyle name="Total 19 12 2" xfId="9399" xr:uid="{00000000-0005-0000-0000-00006C990000}"/>
    <cellStyle name="Total 19 12 2 2" xfId="9400" xr:uid="{00000000-0005-0000-0000-00006D990000}"/>
    <cellStyle name="Total 19 12 2 2 2" xfId="16715" xr:uid="{00000000-0005-0000-0000-00006E990000}"/>
    <cellStyle name="Total 19 12 2 2 2 2" xfId="29886" xr:uid="{00000000-0005-0000-0000-00006F990000}"/>
    <cellStyle name="Total 19 12 2 2 2 2 2" xfId="42637" xr:uid="{00000000-0005-0000-0000-000070990000}"/>
    <cellStyle name="Total 19 12 2 2 3" xfId="22603" xr:uid="{00000000-0005-0000-0000-000071990000}"/>
    <cellStyle name="Total 19 12 2 2 3 2" xfId="35354" xr:uid="{00000000-0005-0000-0000-000072990000}"/>
    <cellStyle name="Total 19 12 2 3" xfId="16714" xr:uid="{00000000-0005-0000-0000-000073990000}"/>
    <cellStyle name="Total 19 12 2 3 2" xfId="29885" xr:uid="{00000000-0005-0000-0000-000074990000}"/>
    <cellStyle name="Total 19 12 2 3 2 2" xfId="42636" xr:uid="{00000000-0005-0000-0000-000075990000}"/>
    <cellStyle name="Total 19 12 2 4" xfId="22602" xr:uid="{00000000-0005-0000-0000-000076990000}"/>
    <cellStyle name="Total 19 12 2 4 2" xfId="35353" xr:uid="{00000000-0005-0000-0000-000077990000}"/>
    <cellStyle name="Total 19 12 3" xfId="9401" xr:uid="{00000000-0005-0000-0000-000078990000}"/>
    <cellStyle name="Total 19 12 3 2" xfId="16716" xr:uid="{00000000-0005-0000-0000-000079990000}"/>
    <cellStyle name="Total 19 12 3 2 2" xfId="29887" xr:uid="{00000000-0005-0000-0000-00007A990000}"/>
    <cellStyle name="Total 19 12 3 2 2 2" xfId="42638" xr:uid="{00000000-0005-0000-0000-00007B990000}"/>
    <cellStyle name="Total 19 12 3 3" xfId="22604" xr:uid="{00000000-0005-0000-0000-00007C990000}"/>
    <cellStyle name="Total 19 12 3 3 2" xfId="35355" xr:uid="{00000000-0005-0000-0000-00007D990000}"/>
    <cellStyle name="Total 19 12 4" xfId="16713" xr:uid="{00000000-0005-0000-0000-00007E990000}"/>
    <cellStyle name="Total 19 12 4 2" xfId="29884" xr:uid="{00000000-0005-0000-0000-00007F990000}"/>
    <cellStyle name="Total 19 12 4 2 2" xfId="42635" xr:uid="{00000000-0005-0000-0000-000080990000}"/>
    <cellStyle name="Total 19 12 5" xfId="22601" xr:uid="{00000000-0005-0000-0000-000081990000}"/>
    <cellStyle name="Total 19 12 5 2" xfId="35352" xr:uid="{00000000-0005-0000-0000-000082990000}"/>
    <cellStyle name="Total 19 13" xfId="9402" xr:uid="{00000000-0005-0000-0000-000083990000}"/>
    <cellStyle name="Total 19 13 2" xfId="9403" xr:uid="{00000000-0005-0000-0000-000084990000}"/>
    <cellStyle name="Total 19 13 2 2" xfId="16718" xr:uid="{00000000-0005-0000-0000-000085990000}"/>
    <cellStyle name="Total 19 13 2 2 2" xfId="29889" xr:uid="{00000000-0005-0000-0000-000086990000}"/>
    <cellStyle name="Total 19 13 2 2 2 2" xfId="42640" xr:uid="{00000000-0005-0000-0000-000087990000}"/>
    <cellStyle name="Total 19 13 2 3" xfId="22606" xr:uid="{00000000-0005-0000-0000-000088990000}"/>
    <cellStyle name="Total 19 13 2 3 2" xfId="35357" xr:uid="{00000000-0005-0000-0000-000089990000}"/>
    <cellStyle name="Total 19 13 3" xfId="16717" xr:uid="{00000000-0005-0000-0000-00008A990000}"/>
    <cellStyle name="Total 19 13 3 2" xfId="29888" xr:uid="{00000000-0005-0000-0000-00008B990000}"/>
    <cellStyle name="Total 19 13 3 2 2" xfId="42639" xr:uid="{00000000-0005-0000-0000-00008C990000}"/>
    <cellStyle name="Total 19 13 4" xfId="22605" xr:uid="{00000000-0005-0000-0000-00008D990000}"/>
    <cellStyle name="Total 19 13 4 2" xfId="35356" xr:uid="{00000000-0005-0000-0000-00008E990000}"/>
    <cellStyle name="Total 19 14" xfId="9404" xr:uid="{00000000-0005-0000-0000-00008F990000}"/>
    <cellStyle name="Total 19 14 2" xfId="16719" xr:uid="{00000000-0005-0000-0000-000090990000}"/>
    <cellStyle name="Total 19 14 2 2" xfId="29890" xr:uid="{00000000-0005-0000-0000-000091990000}"/>
    <cellStyle name="Total 19 14 2 2 2" xfId="42641" xr:uid="{00000000-0005-0000-0000-000092990000}"/>
    <cellStyle name="Total 19 14 3" xfId="22607" xr:uid="{00000000-0005-0000-0000-000093990000}"/>
    <cellStyle name="Total 19 14 3 2" xfId="35358" xr:uid="{00000000-0005-0000-0000-000094990000}"/>
    <cellStyle name="Total 19 15" xfId="16696" xr:uid="{00000000-0005-0000-0000-000095990000}"/>
    <cellStyle name="Total 19 15 2" xfId="29867" xr:uid="{00000000-0005-0000-0000-000096990000}"/>
    <cellStyle name="Total 19 15 2 2" xfId="42618" xr:uid="{00000000-0005-0000-0000-000097990000}"/>
    <cellStyle name="Total 19 16" xfId="22584" xr:uid="{00000000-0005-0000-0000-000098990000}"/>
    <cellStyle name="Total 19 16 2" xfId="35335" xr:uid="{00000000-0005-0000-0000-000099990000}"/>
    <cellStyle name="Total 19 17" xfId="9381" xr:uid="{00000000-0005-0000-0000-00009A990000}"/>
    <cellStyle name="Total 19 2" xfId="9405" xr:uid="{00000000-0005-0000-0000-00009B990000}"/>
    <cellStyle name="Total 19 2 2" xfId="9406" xr:uid="{00000000-0005-0000-0000-00009C990000}"/>
    <cellStyle name="Total 19 2 2 2" xfId="9407" xr:uid="{00000000-0005-0000-0000-00009D990000}"/>
    <cellStyle name="Total 19 2 2 2 2" xfId="9408" xr:uid="{00000000-0005-0000-0000-00009E990000}"/>
    <cellStyle name="Total 19 2 2 2 2 2" xfId="16723" xr:uid="{00000000-0005-0000-0000-00009F990000}"/>
    <cellStyle name="Total 19 2 2 2 2 2 2" xfId="29894" xr:uid="{00000000-0005-0000-0000-0000A0990000}"/>
    <cellStyle name="Total 19 2 2 2 2 2 2 2" xfId="42645" xr:uid="{00000000-0005-0000-0000-0000A1990000}"/>
    <cellStyle name="Total 19 2 2 2 2 3" xfId="22611" xr:uid="{00000000-0005-0000-0000-0000A2990000}"/>
    <cellStyle name="Total 19 2 2 2 2 3 2" xfId="35362" xr:uid="{00000000-0005-0000-0000-0000A3990000}"/>
    <cellStyle name="Total 19 2 2 2 3" xfId="16722" xr:uid="{00000000-0005-0000-0000-0000A4990000}"/>
    <cellStyle name="Total 19 2 2 2 3 2" xfId="29893" xr:uid="{00000000-0005-0000-0000-0000A5990000}"/>
    <cellStyle name="Total 19 2 2 2 3 2 2" xfId="42644" xr:uid="{00000000-0005-0000-0000-0000A6990000}"/>
    <cellStyle name="Total 19 2 2 2 4" xfId="22610" xr:uid="{00000000-0005-0000-0000-0000A7990000}"/>
    <cellStyle name="Total 19 2 2 2 4 2" xfId="35361" xr:uid="{00000000-0005-0000-0000-0000A8990000}"/>
    <cellStyle name="Total 19 2 2 3" xfId="9409" xr:uid="{00000000-0005-0000-0000-0000A9990000}"/>
    <cellStyle name="Total 19 2 2 3 2" xfId="16724" xr:uid="{00000000-0005-0000-0000-0000AA990000}"/>
    <cellStyle name="Total 19 2 2 3 2 2" xfId="29895" xr:uid="{00000000-0005-0000-0000-0000AB990000}"/>
    <cellStyle name="Total 19 2 2 3 2 2 2" xfId="42646" xr:uid="{00000000-0005-0000-0000-0000AC990000}"/>
    <cellStyle name="Total 19 2 2 3 3" xfId="22612" xr:uid="{00000000-0005-0000-0000-0000AD990000}"/>
    <cellStyle name="Total 19 2 2 3 3 2" xfId="35363" xr:uid="{00000000-0005-0000-0000-0000AE990000}"/>
    <cellStyle name="Total 19 2 2 4" xfId="16721" xr:uid="{00000000-0005-0000-0000-0000AF990000}"/>
    <cellStyle name="Total 19 2 2 4 2" xfId="29892" xr:uid="{00000000-0005-0000-0000-0000B0990000}"/>
    <cellStyle name="Total 19 2 2 4 2 2" xfId="42643" xr:uid="{00000000-0005-0000-0000-0000B1990000}"/>
    <cellStyle name="Total 19 2 2 5" xfId="22609" xr:uid="{00000000-0005-0000-0000-0000B2990000}"/>
    <cellStyle name="Total 19 2 2 5 2" xfId="35360" xr:uid="{00000000-0005-0000-0000-0000B3990000}"/>
    <cellStyle name="Total 19 2 3" xfId="9410" xr:uid="{00000000-0005-0000-0000-0000B4990000}"/>
    <cellStyle name="Total 19 2 3 2" xfId="9411" xr:uid="{00000000-0005-0000-0000-0000B5990000}"/>
    <cellStyle name="Total 19 2 3 2 2" xfId="16726" xr:uid="{00000000-0005-0000-0000-0000B6990000}"/>
    <cellStyle name="Total 19 2 3 2 2 2" xfId="29897" xr:uid="{00000000-0005-0000-0000-0000B7990000}"/>
    <cellStyle name="Total 19 2 3 2 2 2 2" xfId="42648" xr:uid="{00000000-0005-0000-0000-0000B8990000}"/>
    <cellStyle name="Total 19 2 3 2 3" xfId="22614" xr:uid="{00000000-0005-0000-0000-0000B9990000}"/>
    <cellStyle name="Total 19 2 3 2 3 2" xfId="35365" xr:uid="{00000000-0005-0000-0000-0000BA990000}"/>
    <cellStyle name="Total 19 2 3 3" xfId="16725" xr:uid="{00000000-0005-0000-0000-0000BB990000}"/>
    <cellStyle name="Total 19 2 3 3 2" xfId="29896" xr:uid="{00000000-0005-0000-0000-0000BC990000}"/>
    <cellStyle name="Total 19 2 3 3 2 2" xfId="42647" xr:uid="{00000000-0005-0000-0000-0000BD990000}"/>
    <cellStyle name="Total 19 2 3 4" xfId="22613" xr:uid="{00000000-0005-0000-0000-0000BE990000}"/>
    <cellStyle name="Total 19 2 3 4 2" xfId="35364" xr:uid="{00000000-0005-0000-0000-0000BF990000}"/>
    <cellStyle name="Total 19 2 4" xfId="9412" xr:uid="{00000000-0005-0000-0000-0000C0990000}"/>
    <cellStyle name="Total 19 2 4 2" xfId="16727" xr:uid="{00000000-0005-0000-0000-0000C1990000}"/>
    <cellStyle name="Total 19 2 4 2 2" xfId="29898" xr:uid="{00000000-0005-0000-0000-0000C2990000}"/>
    <cellStyle name="Total 19 2 4 2 2 2" xfId="42649" xr:uid="{00000000-0005-0000-0000-0000C3990000}"/>
    <cellStyle name="Total 19 2 4 3" xfId="22615" xr:uid="{00000000-0005-0000-0000-0000C4990000}"/>
    <cellStyle name="Total 19 2 4 3 2" xfId="35366" xr:uid="{00000000-0005-0000-0000-0000C5990000}"/>
    <cellStyle name="Total 19 2 5" xfId="16720" xr:uid="{00000000-0005-0000-0000-0000C6990000}"/>
    <cellStyle name="Total 19 2 5 2" xfId="29891" xr:uid="{00000000-0005-0000-0000-0000C7990000}"/>
    <cellStyle name="Total 19 2 5 2 2" xfId="42642" xr:uid="{00000000-0005-0000-0000-0000C8990000}"/>
    <cellStyle name="Total 19 2 6" xfId="22608" xr:uid="{00000000-0005-0000-0000-0000C9990000}"/>
    <cellStyle name="Total 19 2 6 2" xfId="35359" xr:uid="{00000000-0005-0000-0000-0000CA990000}"/>
    <cellStyle name="Total 19 3" xfId="9413" xr:uid="{00000000-0005-0000-0000-0000CB990000}"/>
    <cellStyle name="Total 19 3 2" xfId="9414" xr:uid="{00000000-0005-0000-0000-0000CC990000}"/>
    <cellStyle name="Total 19 3 2 2" xfId="9415" xr:uid="{00000000-0005-0000-0000-0000CD990000}"/>
    <cellStyle name="Total 19 3 2 2 2" xfId="9416" xr:uid="{00000000-0005-0000-0000-0000CE990000}"/>
    <cellStyle name="Total 19 3 2 2 2 2" xfId="16731" xr:uid="{00000000-0005-0000-0000-0000CF990000}"/>
    <cellStyle name="Total 19 3 2 2 2 2 2" xfId="29902" xr:uid="{00000000-0005-0000-0000-0000D0990000}"/>
    <cellStyle name="Total 19 3 2 2 2 2 2 2" xfId="42653" xr:uid="{00000000-0005-0000-0000-0000D1990000}"/>
    <cellStyle name="Total 19 3 2 2 2 3" xfId="22619" xr:uid="{00000000-0005-0000-0000-0000D2990000}"/>
    <cellStyle name="Total 19 3 2 2 2 3 2" xfId="35370" xr:uid="{00000000-0005-0000-0000-0000D3990000}"/>
    <cellStyle name="Total 19 3 2 2 3" xfId="16730" xr:uid="{00000000-0005-0000-0000-0000D4990000}"/>
    <cellStyle name="Total 19 3 2 2 3 2" xfId="29901" xr:uid="{00000000-0005-0000-0000-0000D5990000}"/>
    <cellStyle name="Total 19 3 2 2 3 2 2" xfId="42652" xr:uid="{00000000-0005-0000-0000-0000D6990000}"/>
    <cellStyle name="Total 19 3 2 2 4" xfId="22618" xr:uid="{00000000-0005-0000-0000-0000D7990000}"/>
    <cellStyle name="Total 19 3 2 2 4 2" xfId="35369" xr:uid="{00000000-0005-0000-0000-0000D8990000}"/>
    <cellStyle name="Total 19 3 2 3" xfId="9417" xr:uid="{00000000-0005-0000-0000-0000D9990000}"/>
    <cellStyle name="Total 19 3 2 3 2" xfId="16732" xr:uid="{00000000-0005-0000-0000-0000DA990000}"/>
    <cellStyle name="Total 19 3 2 3 2 2" xfId="29903" xr:uid="{00000000-0005-0000-0000-0000DB990000}"/>
    <cellStyle name="Total 19 3 2 3 2 2 2" xfId="42654" xr:uid="{00000000-0005-0000-0000-0000DC990000}"/>
    <cellStyle name="Total 19 3 2 3 3" xfId="22620" xr:uid="{00000000-0005-0000-0000-0000DD990000}"/>
    <cellStyle name="Total 19 3 2 3 3 2" xfId="35371" xr:uid="{00000000-0005-0000-0000-0000DE990000}"/>
    <cellStyle name="Total 19 3 2 4" xfId="16729" xr:uid="{00000000-0005-0000-0000-0000DF990000}"/>
    <cellStyle name="Total 19 3 2 4 2" xfId="29900" xr:uid="{00000000-0005-0000-0000-0000E0990000}"/>
    <cellStyle name="Total 19 3 2 4 2 2" xfId="42651" xr:uid="{00000000-0005-0000-0000-0000E1990000}"/>
    <cellStyle name="Total 19 3 2 5" xfId="22617" xr:uid="{00000000-0005-0000-0000-0000E2990000}"/>
    <cellStyle name="Total 19 3 2 5 2" xfId="35368" xr:uid="{00000000-0005-0000-0000-0000E3990000}"/>
    <cellStyle name="Total 19 3 3" xfId="9418" xr:uid="{00000000-0005-0000-0000-0000E4990000}"/>
    <cellStyle name="Total 19 3 3 2" xfId="9419" xr:uid="{00000000-0005-0000-0000-0000E5990000}"/>
    <cellStyle name="Total 19 3 3 2 2" xfId="16734" xr:uid="{00000000-0005-0000-0000-0000E6990000}"/>
    <cellStyle name="Total 19 3 3 2 2 2" xfId="29905" xr:uid="{00000000-0005-0000-0000-0000E7990000}"/>
    <cellStyle name="Total 19 3 3 2 2 2 2" xfId="42656" xr:uid="{00000000-0005-0000-0000-0000E8990000}"/>
    <cellStyle name="Total 19 3 3 2 3" xfId="22622" xr:uid="{00000000-0005-0000-0000-0000E9990000}"/>
    <cellStyle name="Total 19 3 3 2 3 2" xfId="35373" xr:uid="{00000000-0005-0000-0000-0000EA990000}"/>
    <cellStyle name="Total 19 3 3 3" xfId="16733" xr:uid="{00000000-0005-0000-0000-0000EB990000}"/>
    <cellStyle name="Total 19 3 3 3 2" xfId="29904" xr:uid="{00000000-0005-0000-0000-0000EC990000}"/>
    <cellStyle name="Total 19 3 3 3 2 2" xfId="42655" xr:uid="{00000000-0005-0000-0000-0000ED990000}"/>
    <cellStyle name="Total 19 3 3 4" xfId="22621" xr:uid="{00000000-0005-0000-0000-0000EE990000}"/>
    <cellStyle name="Total 19 3 3 4 2" xfId="35372" xr:uid="{00000000-0005-0000-0000-0000EF990000}"/>
    <cellStyle name="Total 19 3 4" xfId="9420" xr:uid="{00000000-0005-0000-0000-0000F0990000}"/>
    <cellStyle name="Total 19 3 4 2" xfId="16735" xr:uid="{00000000-0005-0000-0000-0000F1990000}"/>
    <cellStyle name="Total 19 3 4 2 2" xfId="29906" xr:uid="{00000000-0005-0000-0000-0000F2990000}"/>
    <cellStyle name="Total 19 3 4 2 2 2" xfId="42657" xr:uid="{00000000-0005-0000-0000-0000F3990000}"/>
    <cellStyle name="Total 19 3 4 3" xfId="22623" xr:uid="{00000000-0005-0000-0000-0000F4990000}"/>
    <cellStyle name="Total 19 3 4 3 2" xfId="35374" xr:uid="{00000000-0005-0000-0000-0000F5990000}"/>
    <cellStyle name="Total 19 3 5" xfId="16728" xr:uid="{00000000-0005-0000-0000-0000F6990000}"/>
    <cellStyle name="Total 19 3 5 2" xfId="29899" xr:uid="{00000000-0005-0000-0000-0000F7990000}"/>
    <cellStyle name="Total 19 3 5 2 2" xfId="42650" xr:uid="{00000000-0005-0000-0000-0000F8990000}"/>
    <cellStyle name="Total 19 3 6" xfId="22616" xr:uid="{00000000-0005-0000-0000-0000F9990000}"/>
    <cellStyle name="Total 19 3 6 2" xfId="35367" xr:uid="{00000000-0005-0000-0000-0000FA990000}"/>
    <cellStyle name="Total 19 4" xfId="9421" xr:uid="{00000000-0005-0000-0000-0000FB990000}"/>
    <cellStyle name="Total 19 4 2" xfId="9422" xr:uid="{00000000-0005-0000-0000-0000FC990000}"/>
    <cellStyle name="Total 19 4 2 2" xfId="9423" xr:uid="{00000000-0005-0000-0000-0000FD990000}"/>
    <cellStyle name="Total 19 4 2 2 2" xfId="9424" xr:uid="{00000000-0005-0000-0000-0000FE990000}"/>
    <cellStyle name="Total 19 4 2 2 2 2" xfId="16739" xr:uid="{00000000-0005-0000-0000-0000FF990000}"/>
    <cellStyle name="Total 19 4 2 2 2 2 2" xfId="29910" xr:uid="{00000000-0005-0000-0000-0000009A0000}"/>
    <cellStyle name="Total 19 4 2 2 2 2 2 2" xfId="42661" xr:uid="{00000000-0005-0000-0000-0000019A0000}"/>
    <cellStyle name="Total 19 4 2 2 2 3" xfId="22627" xr:uid="{00000000-0005-0000-0000-0000029A0000}"/>
    <cellStyle name="Total 19 4 2 2 2 3 2" xfId="35378" xr:uid="{00000000-0005-0000-0000-0000039A0000}"/>
    <cellStyle name="Total 19 4 2 2 3" xfId="16738" xr:uid="{00000000-0005-0000-0000-0000049A0000}"/>
    <cellStyle name="Total 19 4 2 2 3 2" xfId="29909" xr:uid="{00000000-0005-0000-0000-0000059A0000}"/>
    <cellStyle name="Total 19 4 2 2 3 2 2" xfId="42660" xr:uid="{00000000-0005-0000-0000-0000069A0000}"/>
    <cellStyle name="Total 19 4 2 2 4" xfId="22626" xr:uid="{00000000-0005-0000-0000-0000079A0000}"/>
    <cellStyle name="Total 19 4 2 2 4 2" xfId="35377" xr:uid="{00000000-0005-0000-0000-0000089A0000}"/>
    <cellStyle name="Total 19 4 2 3" xfId="9425" xr:uid="{00000000-0005-0000-0000-0000099A0000}"/>
    <cellStyle name="Total 19 4 2 3 2" xfId="16740" xr:uid="{00000000-0005-0000-0000-00000A9A0000}"/>
    <cellStyle name="Total 19 4 2 3 2 2" xfId="29911" xr:uid="{00000000-0005-0000-0000-00000B9A0000}"/>
    <cellStyle name="Total 19 4 2 3 2 2 2" xfId="42662" xr:uid="{00000000-0005-0000-0000-00000C9A0000}"/>
    <cellStyle name="Total 19 4 2 3 3" xfId="22628" xr:uid="{00000000-0005-0000-0000-00000D9A0000}"/>
    <cellStyle name="Total 19 4 2 3 3 2" xfId="35379" xr:uid="{00000000-0005-0000-0000-00000E9A0000}"/>
    <cellStyle name="Total 19 4 2 4" xfId="16737" xr:uid="{00000000-0005-0000-0000-00000F9A0000}"/>
    <cellStyle name="Total 19 4 2 4 2" xfId="29908" xr:uid="{00000000-0005-0000-0000-0000109A0000}"/>
    <cellStyle name="Total 19 4 2 4 2 2" xfId="42659" xr:uid="{00000000-0005-0000-0000-0000119A0000}"/>
    <cellStyle name="Total 19 4 2 5" xfId="22625" xr:uid="{00000000-0005-0000-0000-0000129A0000}"/>
    <cellStyle name="Total 19 4 2 5 2" xfId="35376" xr:uid="{00000000-0005-0000-0000-0000139A0000}"/>
    <cellStyle name="Total 19 4 3" xfId="9426" xr:uid="{00000000-0005-0000-0000-0000149A0000}"/>
    <cellStyle name="Total 19 4 3 2" xfId="9427" xr:uid="{00000000-0005-0000-0000-0000159A0000}"/>
    <cellStyle name="Total 19 4 3 2 2" xfId="16742" xr:uid="{00000000-0005-0000-0000-0000169A0000}"/>
    <cellStyle name="Total 19 4 3 2 2 2" xfId="29913" xr:uid="{00000000-0005-0000-0000-0000179A0000}"/>
    <cellStyle name="Total 19 4 3 2 2 2 2" xfId="42664" xr:uid="{00000000-0005-0000-0000-0000189A0000}"/>
    <cellStyle name="Total 19 4 3 2 3" xfId="22630" xr:uid="{00000000-0005-0000-0000-0000199A0000}"/>
    <cellStyle name="Total 19 4 3 2 3 2" xfId="35381" xr:uid="{00000000-0005-0000-0000-00001A9A0000}"/>
    <cellStyle name="Total 19 4 3 3" xfId="16741" xr:uid="{00000000-0005-0000-0000-00001B9A0000}"/>
    <cellStyle name="Total 19 4 3 3 2" xfId="29912" xr:uid="{00000000-0005-0000-0000-00001C9A0000}"/>
    <cellStyle name="Total 19 4 3 3 2 2" xfId="42663" xr:uid="{00000000-0005-0000-0000-00001D9A0000}"/>
    <cellStyle name="Total 19 4 3 4" xfId="22629" xr:uid="{00000000-0005-0000-0000-00001E9A0000}"/>
    <cellStyle name="Total 19 4 3 4 2" xfId="35380" xr:uid="{00000000-0005-0000-0000-00001F9A0000}"/>
    <cellStyle name="Total 19 4 4" xfId="9428" xr:uid="{00000000-0005-0000-0000-0000209A0000}"/>
    <cellStyle name="Total 19 4 4 2" xfId="16743" xr:uid="{00000000-0005-0000-0000-0000219A0000}"/>
    <cellStyle name="Total 19 4 4 2 2" xfId="29914" xr:uid="{00000000-0005-0000-0000-0000229A0000}"/>
    <cellStyle name="Total 19 4 4 2 2 2" xfId="42665" xr:uid="{00000000-0005-0000-0000-0000239A0000}"/>
    <cellStyle name="Total 19 4 4 3" xfId="22631" xr:uid="{00000000-0005-0000-0000-0000249A0000}"/>
    <cellStyle name="Total 19 4 4 3 2" xfId="35382" xr:uid="{00000000-0005-0000-0000-0000259A0000}"/>
    <cellStyle name="Total 19 4 5" xfId="16736" xr:uid="{00000000-0005-0000-0000-0000269A0000}"/>
    <cellStyle name="Total 19 4 5 2" xfId="29907" xr:uid="{00000000-0005-0000-0000-0000279A0000}"/>
    <cellStyle name="Total 19 4 5 2 2" xfId="42658" xr:uid="{00000000-0005-0000-0000-0000289A0000}"/>
    <cellStyle name="Total 19 4 6" xfId="22624" xr:uid="{00000000-0005-0000-0000-0000299A0000}"/>
    <cellStyle name="Total 19 4 6 2" xfId="35375" xr:uid="{00000000-0005-0000-0000-00002A9A0000}"/>
    <cellStyle name="Total 19 5" xfId="9429" xr:uid="{00000000-0005-0000-0000-00002B9A0000}"/>
    <cellStyle name="Total 19 5 2" xfId="9430" xr:uid="{00000000-0005-0000-0000-00002C9A0000}"/>
    <cellStyle name="Total 19 5 2 2" xfId="9431" xr:uid="{00000000-0005-0000-0000-00002D9A0000}"/>
    <cellStyle name="Total 19 5 2 2 2" xfId="9432" xr:uid="{00000000-0005-0000-0000-00002E9A0000}"/>
    <cellStyle name="Total 19 5 2 2 2 2" xfId="16747" xr:uid="{00000000-0005-0000-0000-00002F9A0000}"/>
    <cellStyle name="Total 19 5 2 2 2 2 2" xfId="29918" xr:uid="{00000000-0005-0000-0000-0000309A0000}"/>
    <cellStyle name="Total 19 5 2 2 2 2 2 2" xfId="42669" xr:uid="{00000000-0005-0000-0000-0000319A0000}"/>
    <cellStyle name="Total 19 5 2 2 2 3" xfId="22635" xr:uid="{00000000-0005-0000-0000-0000329A0000}"/>
    <cellStyle name="Total 19 5 2 2 2 3 2" xfId="35386" xr:uid="{00000000-0005-0000-0000-0000339A0000}"/>
    <cellStyle name="Total 19 5 2 2 3" xfId="16746" xr:uid="{00000000-0005-0000-0000-0000349A0000}"/>
    <cellStyle name="Total 19 5 2 2 3 2" xfId="29917" xr:uid="{00000000-0005-0000-0000-0000359A0000}"/>
    <cellStyle name="Total 19 5 2 2 3 2 2" xfId="42668" xr:uid="{00000000-0005-0000-0000-0000369A0000}"/>
    <cellStyle name="Total 19 5 2 2 4" xfId="22634" xr:uid="{00000000-0005-0000-0000-0000379A0000}"/>
    <cellStyle name="Total 19 5 2 2 4 2" xfId="35385" xr:uid="{00000000-0005-0000-0000-0000389A0000}"/>
    <cellStyle name="Total 19 5 2 3" xfId="9433" xr:uid="{00000000-0005-0000-0000-0000399A0000}"/>
    <cellStyle name="Total 19 5 2 3 2" xfId="16748" xr:uid="{00000000-0005-0000-0000-00003A9A0000}"/>
    <cellStyle name="Total 19 5 2 3 2 2" xfId="29919" xr:uid="{00000000-0005-0000-0000-00003B9A0000}"/>
    <cellStyle name="Total 19 5 2 3 2 2 2" xfId="42670" xr:uid="{00000000-0005-0000-0000-00003C9A0000}"/>
    <cellStyle name="Total 19 5 2 3 3" xfId="22636" xr:uid="{00000000-0005-0000-0000-00003D9A0000}"/>
    <cellStyle name="Total 19 5 2 3 3 2" xfId="35387" xr:uid="{00000000-0005-0000-0000-00003E9A0000}"/>
    <cellStyle name="Total 19 5 2 4" xfId="16745" xr:uid="{00000000-0005-0000-0000-00003F9A0000}"/>
    <cellStyle name="Total 19 5 2 4 2" xfId="29916" xr:uid="{00000000-0005-0000-0000-0000409A0000}"/>
    <cellStyle name="Total 19 5 2 4 2 2" xfId="42667" xr:uid="{00000000-0005-0000-0000-0000419A0000}"/>
    <cellStyle name="Total 19 5 2 5" xfId="22633" xr:uid="{00000000-0005-0000-0000-0000429A0000}"/>
    <cellStyle name="Total 19 5 2 5 2" xfId="35384" xr:uid="{00000000-0005-0000-0000-0000439A0000}"/>
    <cellStyle name="Total 19 5 3" xfId="9434" xr:uid="{00000000-0005-0000-0000-0000449A0000}"/>
    <cellStyle name="Total 19 5 3 2" xfId="9435" xr:uid="{00000000-0005-0000-0000-0000459A0000}"/>
    <cellStyle name="Total 19 5 3 2 2" xfId="16750" xr:uid="{00000000-0005-0000-0000-0000469A0000}"/>
    <cellStyle name="Total 19 5 3 2 2 2" xfId="29921" xr:uid="{00000000-0005-0000-0000-0000479A0000}"/>
    <cellStyle name="Total 19 5 3 2 2 2 2" xfId="42672" xr:uid="{00000000-0005-0000-0000-0000489A0000}"/>
    <cellStyle name="Total 19 5 3 2 3" xfId="22638" xr:uid="{00000000-0005-0000-0000-0000499A0000}"/>
    <cellStyle name="Total 19 5 3 2 3 2" xfId="35389" xr:uid="{00000000-0005-0000-0000-00004A9A0000}"/>
    <cellStyle name="Total 19 5 3 3" xfId="16749" xr:uid="{00000000-0005-0000-0000-00004B9A0000}"/>
    <cellStyle name="Total 19 5 3 3 2" xfId="29920" xr:uid="{00000000-0005-0000-0000-00004C9A0000}"/>
    <cellStyle name="Total 19 5 3 3 2 2" xfId="42671" xr:uid="{00000000-0005-0000-0000-00004D9A0000}"/>
    <cellStyle name="Total 19 5 3 4" xfId="22637" xr:uid="{00000000-0005-0000-0000-00004E9A0000}"/>
    <cellStyle name="Total 19 5 3 4 2" xfId="35388" xr:uid="{00000000-0005-0000-0000-00004F9A0000}"/>
    <cellStyle name="Total 19 5 4" xfId="9436" xr:uid="{00000000-0005-0000-0000-0000509A0000}"/>
    <cellStyle name="Total 19 5 4 2" xfId="16751" xr:uid="{00000000-0005-0000-0000-0000519A0000}"/>
    <cellStyle name="Total 19 5 4 2 2" xfId="29922" xr:uid="{00000000-0005-0000-0000-0000529A0000}"/>
    <cellStyle name="Total 19 5 4 2 2 2" xfId="42673" xr:uid="{00000000-0005-0000-0000-0000539A0000}"/>
    <cellStyle name="Total 19 5 4 3" xfId="22639" xr:uid="{00000000-0005-0000-0000-0000549A0000}"/>
    <cellStyle name="Total 19 5 4 3 2" xfId="35390" xr:uid="{00000000-0005-0000-0000-0000559A0000}"/>
    <cellStyle name="Total 19 5 5" xfId="16744" xr:uid="{00000000-0005-0000-0000-0000569A0000}"/>
    <cellStyle name="Total 19 5 5 2" xfId="29915" xr:uid="{00000000-0005-0000-0000-0000579A0000}"/>
    <cellStyle name="Total 19 5 5 2 2" xfId="42666" xr:uid="{00000000-0005-0000-0000-0000589A0000}"/>
    <cellStyle name="Total 19 5 6" xfId="22632" xr:uid="{00000000-0005-0000-0000-0000599A0000}"/>
    <cellStyle name="Total 19 5 6 2" xfId="35383" xr:uid="{00000000-0005-0000-0000-00005A9A0000}"/>
    <cellStyle name="Total 19 6" xfId="9437" xr:uid="{00000000-0005-0000-0000-00005B9A0000}"/>
    <cellStyle name="Total 19 6 2" xfId="9438" xr:uid="{00000000-0005-0000-0000-00005C9A0000}"/>
    <cellStyle name="Total 19 6 2 2" xfId="9439" xr:uid="{00000000-0005-0000-0000-00005D9A0000}"/>
    <cellStyle name="Total 19 6 2 2 2" xfId="9440" xr:uid="{00000000-0005-0000-0000-00005E9A0000}"/>
    <cellStyle name="Total 19 6 2 2 2 2" xfId="16755" xr:uid="{00000000-0005-0000-0000-00005F9A0000}"/>
    <cellStyle name="Total 19 6 2 2 2 2 2" xfId="29926" xr:uid="{00000000-0005-0000-0000-0000609A0000}"/>
    <cellStyle name="Total 19 6 2 2 2 2 2 2" xfId="42677" xr:uid="{00000000-0005-0000-0000-0000619A0000}"/>
    <cellStyle name="Total 19 6 2 2 2 3" xfId="22643" xr:uid="{00000000-0005-0000-0000-0000629A0000}"/>
    <cellStyle name="Total 19 6 2 2 2 3 2" xfId="35394" xr:uid="{00000000-0005-0000-0000-0000639A0000}"/>
    <cellStyle name="Total 19 6 2 2 3" xfId="16754" xr:uid="{00000000-0005-0000-0000-0000649A0000}"/>
    <cellStyle name="Total 19 6 2 2 3 2" xfId="29925" xr:uid="{00000000-0005-0000-0000-0000659A0000}"/>
    <cellStyle name="Total 19 6 2 2 3 2 2" xfId="42676" xr:uid="{00000000-0005-0000-0000-0000669A0000}"/>
    <cellStyle name="Total 19 6 2 2 4" xfId="22642" xr:uid="{00000000-0005-0000-0000-0000679A0000}"/>
    <cellStyle name="Total 19 6 2 2 4 2" xfId="35393" xr:uid="{00000000-0005-0000-0000-0000689A0000}"/>
    <cellStyle name="Total 19 6 2 3" xfId="9441" xr:uid="{00000000-0005-0000-0000-0000699A0000}"/>
    <cellStyle name="Total 19 6 2 3 2" xfId="16756" xr:uid="{00000000-0005-0000-0000-00006A9A0000}"/>
    <cellStyle name="Total 19 6 2 3 2 2" xfId="29927" xr:uid="{00000000-0005-0000-0000-00006B9A0000}"/>
    <cellStyle name="Total 19 6 2 3 2 2 2" xfId="42678" xr:uid="{00000000-0005-0000-0000-00006C9A0000}"/>
    <cellStyle name="Total 19 6 2 3 3" xfId="22644" xr:uid="{00000000-0005-0000-0000-00006D9A0000}"/>
    <cellStyle name="Total 19 6 2 3 3 2" xfId="35395" xr:uid="{00000000-0005-0000-0000-00006E9A0000}"/>
    <cellStyle name="Total 19 6 2 4" xfId="16753" xr:uid="{00000000-0005-0000-0000-00006F9A0000}"/>
    <cellStyle name="Total 19 6 2 4 2" xfId="29924" xr:uid="{00000000-0005-0000-0000-0000709A0000}"/>
    <cellStyle name="Total 19 6 2 4 2 2" xfId="42675" xr:uid="{00000000-0005-0000-0000-0000719A0000}"/>
    <cellStyle name="Total 19 6 2 5" xfId="22641" xr:uid="{00000000-0005-0000-0000-0000729A0000}"/>
    <cellStyle name="Total 19 6 2 5 2" xfId="35392" xr:uid="{00000000-0005-0000-0000-0000739A0000}"/>
    <cellStyle name="Total 19 6 3" xfId="9442" xr:uid="{00000000-0005-0000-0000-0000749A0000}"/>
    <cellStyle name="Total 19 6 3 2" xfId="9443" xr:uid="{00000000-0005-0000-0000-0000759A0000}"/>
    <cellStyle name="Total 19 6 3 2 2" xfId="16758" xr:uid="{00000000-0005-0000-0000-0000769A0000}"/>
    <cellStyle name="Total 19 6 3 2 2 2" xfId="29929" xr:uid="{00000000-0005-0000-0000-0000779A0000}"/>
    <cellStyle name="Total 19 6 3 2 2 2 2" xfId="42680" xr:uid="{00000000-0005-0000-0000-0000789A0000}"/>
    <cellStyle name="Total 19 6 3 2 3" xfId="22646" xr:uid="{00000000-0005-0000-0000-0000799A0000}"/>
    <cellStyle name="Total 19 6 3 2 3 2" xfId="35397" xr:uid="{00000000-0005-0000-0000-00007A9A0000}"/>
    <cellStyle name="Total 19 6 3 3" xfId="16757" xr:uid="{00000000-0005-0000-0000-00007B9A0000}"/>
    <cellStyle name="Total 19 6 3 3 2" xfId="29928" xr:uid="{00000000-0005-0000-0000-00007C9A0000}"/>
    <cellStyle name="Total 19 6 3 3 2 2" xfId="42679" xr:uid="{00000000-0005-0000-0000-00007D9A0000}"/>
    <cellStyle name="Total 19 6 3 4" xfId="22645" xr:uid="{00000000-0005-0000-0000-00007E9A0000}"/>
    <cellStyle name="Total 19 6 3 4 2" xfId="35396" xr:uid="{00000000-0005-0000-0000-00007F9A0000}"/>
    <cellStyle name="Total 19 6 4" xfId="9444" xr:uid="{00000000-0005-0000-0000-0000809A0000}"/>
    <cellStyle name="Total 19 6 4 2" xfId="16759" xr:uid="{00000000-0005-0000-0000-0000819A0000}"/>
    <cellStyle name="Total 19 6 4 2 2" xfId="29930" xr:uid="{00000000-0005-0000-0000-0000829A0000}"/>
    <cellStyle name="Total 19 6 4 2 2 2" xfId="42681" xr:uid="{00000000-0005-0000-0000-0000839A0000}"/>
    <cellStyle name="Total 19 6 4 3" xfId="22647" xr:uid="{00000000-0005-0000-0000-0000849A0000}"/>
    <cellStyle name="Total 19 6 4 3 2" xfId="35398" xr:uid="{00000000-0005-0000-0000-0000859A0000}"/>
    <cellStyle name="Total 19 6 5" xfId="16752" xr:uid="{00000000-0005-0000-0000-0000869A0000}"/>
    <cellStyle name="Total 19 6 5 2" xfId="29923" xr:uid="{00000000-0005-0000-0000-0000879A0000}"/>
    <cellStyle name="Total 19 6 5 2 2" xfId="42674" xr:uid="{00000000-0005-0000-0000-0000889A0000}"/>
    <cellStyle name="Total 19 6 6" xfId="22640" xr:uid="{00000000-0005-0000-0000-0000899A0000}"/>
    <cellStyle name="Total 19 6 6 2" xfId="35391" xr:uid="{00000000-0005-0000-0000-00008A9A0000}"/>
    <cellStyle name="Total 19 7" xfId="9445" xr:uid="{00000000-0005-0000-0000-00008B9A0000}"/>
    <cellStyle name="Total 19 7 2" xfId="9446" xr:uid="{00000000-0005-0000-0000-00008C9A0000}"/>
    <cellStyle name="Total 19 7 2 2" xfId="9447" xr:uid="{00000000-0005-0000-0000-00008D9A0000}"/>
    <cellStyle name="Total 19 7 2 2 2" xfId="9448" xr:uid="{00000000-0005-0000-0000-00008E9A0000}"/>
    <cellStyle name="Total 19 7 2 2 2 2" xfId="16763" xr:uid="{00000000-0005-0000-0000-00008F9A0000}"/>
    <cellStyle name="Total 19 7 2 2 2 2 2" xfId="29934" xr:uid="{00000000-0005-0000-0000-0000909A0000}"/>
    <cellStyle name="Total 19 7 2 2 2 2 2 2" xfId="42685" xr:uid="{00000000-0005-0000-0000-0000919A0000}"/>
    <cellStyle name="Total 19 7 2 2 2 3" xfId="22651" xr:uid="{00000000-0005-0000-0000-0000929A0000}"/>
    <cellStyle name="Total 19 7 2 2 2 3 2" xfId="35402" xr:uid="{00000000-0005-0000-0000-0000939A0000}"/>
    <cellStyle name="Total 19 7 2 2 3" xfId="16762" xr:uid="{00000000-0005-0000-0000-0000949A0000}"/>
    <cellStyle name="Total 19 7 2 2 3 2" xfId="29933" xr:uid="{00000000-0005-0000-0000-0000959A0000}"/>
    <cellStyle name="Total 19 7 2 2 3 2 2" xfId="42684" xr:uid="{00000000-0005-0000-0000-0000969A0000}"/>
    <cellStyle name="Total 19 7 2 2 4" xfId="22650" xr:uid="{00000000-0005-0000-0000-0000979A0000}"/>
    <cellStyle name="Total 19 7 2 2 4 2" xfId="35401" xr:uid="{00000000-0005-0000-0000-0000989A0000}"/>
    <cellStyle name="Total 19 7 2 3" xfId="9449" xr:uid="{00000000-0005-0000-0000-0000999A0000}"/>
    <cellStyle name="Total 19 7 2 3 2" xfId="16764" xr:uid="{00000000-0005-0000-0000-00009A9A0000}"/>
    <cellStyle name="Total 19 7 2 3 2 2" xfId="29935" xr:uid="{00000000-0005-0000-0000-00009B9A0000}"/>
    <cellStyle name="Total 19 7 2 3 2 2 2" xfId="42686" xr:uid="{00000000-0005-0000-0000-00009C9A0000}"/>
    <cellStyle name="Total 19 7 2 3 3" xfId="22652" xr:uid="{00000000-0005-0000-0000-00009D9A0000}"/>
    <cellStyle name="Total 19 7 2 3 3 2" xfId="35403" xr:uid="{00000000-0005-0000-0000-00009E9A0000}"/>
    <cellStyle name="Total 19 7 2 4" xfId="16761" xr:uid="{00000000-0005-0000-0000-00009F9A0000}"/>
    <cellStyle name="Total 19 7 2 4 2" xfId="29932" xr:uid="{00000000-0005-0000-0000-0000A09A0000}"/>
    <cellStyle name="Total 19 7 2 4 2 2" xfId="42683" xr:uid="{00000000-0005-0000-0000-0000A19A0000}"/>
    <cellStyle name="Total 19 7 2 5" xfId="22649" xr:uid="{00000000-0005-0000-0000-0000A29A0000}"/>
    <cellStyle name="Total 19 7 2 5 2" xfId="35400" xr:uid="{00000000-0005-0000-0000-0000A39A0000}"/>
    <cellStyle name="Total 19 7 3" xfId="9450" xr:uid="{00000000-0005-0000-0000-0000A49A0000}"/>
    <cellStyle name="Total 19 7 3 2" xfId="9451" xr:uid="{00000000-0005-0000-0000-0000A59A0000}"/>
    <cellStyle name="Total 19 7 3 2 2" xfId="16766" xr:uid="{00000000-0005-0000-0000-0000A69A0000}"/>
    <cellStyle name="Total 19 7 3 2 2 2" xfId="29937" xr:uid="{00000000-0005-0000-0000-0000A79A0000}"/>
    <cellStyle name="Total 19 7 3 2 2 2 2" xfId="42688" xr:uid="{00000000-0005-0000-0000-0000A89A0000}"/>
    <cellStyle name="Total 19 7 3 2 3" xfId="22654" xr:uid="{00000000-0005-0000-0000-0000A99A0000}"/>
    <cellStyle name="Total 19 7 3 2 3 2" xfId="35405" xr:uid="{00000000-0005-0000-0000-0000AA9A0000}"/>
    <cellStyle name="Total 19 7 3 3" xfId="16765" xr:uid="{00000000-0005-0000-0000-0000AB9A0000}"/>
    <cellStyle name="Total 19 7 3 3 2" xfId="29936" xr:uid="{00000000-0005-0000-0000-0000AC9A0000}"/>
    <cellStyle name="Total 19 7 3 3 2 2" xfId="42687" xr:uid="{00000000-0005-0000-0000-0000AD9A0000}"/>
    <cellStyle name="Total 19 7 3 4" xfId="22653" xr:uid="{00000000-0005-0000-0000-0000AE9A0000}"/>
    <cellStyle name="Total 19 7 3 4 2" xfId="35404" xr:uid="{00000000-0005-0000-0000-0000AF9A0000}"/>
    <cellStyle name="Total 19 7 4" xfId="9452" xr:uid="{00000000-0005-0000-0000-0000B09A0000}"/>
    <cellStyle name="Total 19 7 4 2" xfId="16767" xr:uid="{00000000-0005-0000-0000-0000B19A0000}"/>
    <cellStyle name="Total 19 7 4 2 2" xfId="29938" xr:uid="{00000000-0005-0000-0000-0000B29A0000}"/>
    <cellStyle name="Total 19 7 4 2 2 2" xfId="42689" xr:uid="{00000000-0005-0000-0000-0000B39A0000}"/>
    <cellStyle name="Total 19 7 4 3" xfId="22655" xr:uid="{00000000-0005-0000-0000-0000B49A0000}"/>
    <cellStyle name="Total 19 7 4 3 2" xfId="35406" xr:uid="{00000000-0005-0000-0000-0000B59A0000}"/>
    <cellStyle name="Total 19 7 5" xfId="16760" xr:uid="{00000000-0005-0000-0000-0000B69A0000}"/>
    <cellStyle name="Total 19 7 5 2" xfId="29931" xr:uid="{00000000-0005-0000-0000-0000B79A0000}"/>
    <cellStyle name="Total 19 7 5 2 2" xfId="42682" xr:uid="{00000000-0005-0000-0000-0000B89A0000}"/>
    <cellStyle name="Total 19 7 6" xfId="22648" xr:uid="{00000000-0005-0000-0000-0000B99A0000}"/>
    <cellStyle name="Total 19 7 6 2" xfId="35399" xr:uid="{00000000-0005-0000-0000-0000BA9A0000}"/>
    <cellStyle name="Total 19 8" xfId="9453" xr:uid="{00000000-0005-0000-0000-0000BB9A0000}"/>
    <cellStyle name="Total 19 8 2" xfId="9454" xr:uid="{00000000-0005-0000-0000-0000BC9A0000}"/>
    <cellStyle name="Total 19 8 2 2" xfId="9455" xr:uid="{00000000-0005-0000-0000-0000BD9A0000}"/>
    <cellStyle name="Total 19 8 2 2 2" xfId="9456" xr:uid="{00000000-0005-0000-0000-0000BE9A0000}"/>
    <cellStyle name="Total 19 8 2 2 2 2" xfId="16771" xr:uid="{00000000-0005-0000-0000-0000BF9A0000}"/>
    <cellStyle name="Total 19 8 2 2 2 2 2" xfId="29942" xr:uid="{00000000-0005-0000-0000-0000C09A0000}"/>
    <cellStyle name="Total 19 8 2 2 2 2 2 2" xfId="42693" xr:uid="{00000000-0005-0000-0000-0000C19A0000}"/>
    <cellStyle name="Total 19 8 2 2 2 3" xfId="22659" xr:uid="{00000000-0005-0000-0000-0000C29A0000}"/>
    <cellStyle name="Total 19 8 2 2 2 3 2" xfId="35410" xr:uid="{00000000-0005-0000-0000-0000C39A0000}"/>
    <cellStyle name="Total 19 8 2 2 3" xfId="16770" xr:uid="{00000000-0005-0000-0000-0000C49A0000}"/>
    <cellStyle name="Total 19 8 2 2 3 2" xfId="29941" xr:uid="{00000000-0005-0000-0000-0000C59A0000}"/>
    <cellStyle name="Total 19 8 2 2 3 2 2" xfId="42692" xr:uid="{00000000-0005-0000-0000-0000C69A0000}"/>
    <cellStyle name="Total 19 8 2 2 4" xfId="22658" xr:uid="{00000000-0005-0000-0000-0000C79A0000}"/>
    <cellStyle name="Total 19 8 2 2 4 2" xfId="35409" xr:uid="{00000000-0005-0000-0000-0000C89A0000}"/>
    <cellStyle name="Total 19 8 2 3" xfId="9457" xr:uid="{00000000-0005-0000-0000-0000C99A0000}"/>
    <cellStyle name="Total 19 8 2 3 2" xfId="16772" xr:uid="{00000000-0005-0000-0000-0000CA9A0000}"/>
    <cellStyle name="Total 19 8 2 3 2 2" xfId="29943" xr:uid="{00000000-0005-0000-0000-0000CB9A0000}"/>
    <cellStyle name="Total 19 8 2 3 2 2 2" xfId="42694" xr:uid="{00000000-0005-0000-0000-0000CC9A0000}"/>
    <cellStyle name="Total 19 8 2 3 3" xfId="22660" xr:uid="{00000000-0005-0000-0000-0000CD9A0000}"/>
    <cellStyle name="Total 19 8 2 3 3 2" xfId="35411" xr:uid="{00000000-0005-0000-0000-0000CE9A0000}"/>
    <cellStyle name="Total 19 8 2 4" xfId="16769" xr:uid="{00000000-0005-0000-0000-0000CF9A0000}"/>
    <cellStyle name="Total 19 8 2 4 2" xfId="29940" xr:uid="{00000000-0005-0000-0000-0000D09A0000}"/>
    <cellStyle name="Total 19 8 2 4 2 2" xfId="42691" xr:uid="{00000000-0005-0000-0000-0000D19A0000}"/>
    <cellStyle name="Total 19 8 2 5" xfId="22657" xr:uid="{00000000-0005-0000-0000-0000D29A0000}"/>
    <cellStyle name="Total 19 8 2 5 2" xfId="35408" xr:uid="{00000000-0005-0000-0000-0000D39A0000}"/>
    <cellStyle name="Total 19 8 3" xfId="9458" xr:uid="{00000000-0005-0000-0000-0000D49A0000}"/>
    <cellStyle name="Total 19 8 3 2" xfId="9459" xr:uid="{00000000-0005-0000-0000-0000D59A0000}"/>
    <cellStyle name="Total 19 8 3 2 2" xfId="16774" xr:uid="{00000000-0005-0000-0000-0000D69A0000}"/>
    <cellStyle name="Total 19 8 3 2 2 2" xfId="29945" xr:uid="{00000000-0005-0000-0000-0000D79A0000}"/>
    <cellStyle name="Total 19 8 3 2 2 2 2" xfId="42696" xr:uid="{00000000-0005-0000-0000-0000D89A0000}"/>
    <cellStyle name="Total 19 8 3 2 3" xfId="22662" xr:uid="{00000000-0005-0000-0000-0000D99A0000}"/>
    <cellStyle name="Total 19 8 3 2 3 2" xfId="35413" xr:uid="{00000000-0005-0000-0000-0000DA9A0000}"/>
    <cellStyle name="Total 19 8 3 3" xfId="16773" xr:uid="{00000000-0005-0000-0000-0000DB9A0000}"/>
    <cellStyle name="Total 19 8 3 3 2" xfId="29944" xr:uid="{00000000-0005-0000-0000-0000DC9A0000}"/>
    <cellStyle name="Total 19 8 3 3 2 2" xfId="42695" xr:uid="{00000000-0005-0000-0000-0000DD9A0000}"/>
    <cellStyle name="Total 19 8 3 4" xfId="22661" xr:uid="{00000000-0005-0000-0000-0000DE9A0000}"/>
    <cellStyle name="Total 19 8 3 4 2" xfId="35412" xr:uid="{00000000-0005-0000-0000-0000DF9A0000}"/>
    <cellStyle name="Total 19 8 4" xfId="9460" xr:uid="{00000000-0005-0000-0000-0000E09A0000}"/>
    <cellStyle name="Total 19 8 4 2" xfId="16775" xr:uid="{00000000-0005-0000-0000-0000E19A0000}"/>
    <cellStyle name="Total 19 8 4 2 2" xfId="29946" xr:uid="{00000000-0005-0000-0000-0000E29A0000}"/>
    <cellStyle name="Total 19 8 4 2 2 2" xfId="42697" xr:uid="{00000000-0005-0000-0000-0000E39A0000}"/>
    <cellStyle name="Total 19 8 4 3" xfId="22663" xr:uid="{00000000-0005-0000-0000-0000E49A0000}"/>
    <cellStyle name="Total 19 8 4 3 2" xfId="35414" xr:uid="{00000000-0005-0000-0000-0000E59A0000}"/>
    <cellStyle name="Total 19 8 5" xfId="16768" xr:uid="{00000000-0005-0000-0000-0000E69A0000}"/>
    <cellStyle name="Total 19 8 5 2" xfId="29939" xr:uid="{00000000-0005-0000-0000-0000E79A0000}"/>
    <cellStyle name="Total 19 8 5 2 2" xfId="42690" xr:uid="{00000000-0005-0000-0000-0000E89A0000}"/>
    <cellStyle name="Total 19 8 6" xfId="22656" xr:uid="{00000000-0005-0000-0000-0000E99A0000}"/>
    <cellStyle name="Total 19 8 6 2" xfId="35407" xr:uid="{00000000-0005-0000-0000-0000EA9A0000}"/>
    <cellStyle name="Total 19 9" xfId="9461" xr:uid="{00000000-0005-0000-0000-0000EB9A0000}"/>
    <cellStyle name="Total 19 9 2" xfId="9462" xr:uid="{00000000-0005-0000-0000-0000EC9A0000}"/>
    <cellStyle name="Total 19 9 2 2" xfId="9463" xr:uid="{00000000-0005-0000-0000-0000ED9A0000}"/>
    <cellStyle name="Total 19 9 2 2 2" xfId="9464" xr:uid="{00000000-0005-0000-0000-0000EE9A0000}"/>
    <cellStyle name="Total 19 9 2 2 2 2" xfId="16779" xr:uid="{00000000-0005-0000-0000-0000EF9A0000}"/>
    <cellStyle name="Total 19 9 2 2 2 2 2" xfId="29950" xr:uid="{00000000-0005-0000-0000-0000F09A0000}"/>
    <cellStyle name="Total 19 9 2 2 2 2 2 2" xfId="42701" xr:uid="{00000000-0005-0000-0000-0000F19A0000}"/>
    <cellStyle name="Total 19 9 2 2 2 3" xfId="22667" xr:uid="{00000000-0005-0000-0000-0000F29A0000}"/>
    <cellStyle name="Total 19 9 2 2 2 3 2" xfId="35418" xr:uid="{00000000-0005-0000-0000-0000F39A0000}"/>
    <cellStyle name="Total 19 9 2 2 3" xfId="16778" xr:uid="{00000000-0005-0000-0000-0000F49A0000}"/>
    <cellStyle name="Total 19 9 2 2 3 2" xfId="29949" xr:uid="{00000000-0005-0000-0000-0000F59A0000}"/>
    <cellStyle name="Total 19 9 2 2 3 2 2" xfId="42700" xr:uid="{00000000-0005-0000-0000-0000F69A0000}"/>
    <cellStyle name="Total 19 9 2 2 4" xfId="22666" xr:uid="{00000000-0005-0000-0000-0000F79A0000}"/>
    <cellStyle name="Total 19 9 2 2 4 2" xfId="35417" xr:uid="{00000000-0005-0000-0000-0000F89A0000}"/>
    <cellStyle name="Total 19 9 2 3" xfId="9465" xr:uid="{00000000-0005-0000-0000-0000F99A0000}"/>
    <cellStyle name="Total 19 9 2 3 2" xfId="16780" xr:uid="{00000000-0005-0000-0000-0000FA9A0000}"/>
    <cellStyle name="Total 19 9 2 3 2 2" xfId="29951" xr:uid="{00000000-0005-0000-0000-0000FB9A0000}"/>
    <cellStyle name="Total 19 9 2 3 2 2 2" xfId="42702" xr:uid="{00000000-0005-0000-0000-0000FC9A0000}"/>
    <cellStyle name="Total 19 9 2 3 3" xfId="22668" xr:uid="{00000000-0005-0000-0000-0000FD9A0000}"/>
    <cellStyle name="Total 19 9 2 3 3 2" xfId="35419" xr:uid="{00000000-0005-0000-0000-0000FE9A0000}"/>
    <cellStyle name="Total 19 9 2 4" xfId="16777" xr:uid="{00000000-0005-0000-0000-0000FF9A0000}"/>
    <cellStyle name="Total 19 9 2 4 2" xfId="29948" xr:uid="{00000000-0005-0000-0000-0000009B0000}"/>
    <cellStyle name="Total 19 9 2 4 2 2" xfId="42699" xr:uid="{00000000-0005-0000-0000-0000019B0000}"/>
    <cellStyle name="Total 19 9 2 5" xfId="22665" xr:uid="{00000000-0005-0000-0000-0000029B0000}"/>
    <cellStyle name="Total 19 9 2 5 2" xfId="35416" xr:uid="{00000000-0005-0000-0000-0000039B0000}"/>
    <cellStyle name="Total 19 9 3" xfId="9466" xr:uid="{00000000-0005-0000-0000-0000049B0000}"/>
    <cellStyle name="Total 19 9 3 2" xfId="9467" xr:uid="{00000000-0005-0000-0000-0000059B0000}"/>
    <cellStyle name="Total 19 9 3 2 2" xfId="16782" xr:uid="{00000000-0005-0000-0000-0000069B0000}"/>
    <cellStyle name="Total 19 9 3 2 2 2" xfId="29953" xr:uid="{00000000-0005-0000-0000-0000079B0000}"/>
    <cellStyle name="Total 19 9 3 2 2 2 2" xfId="42704" xr:uid="{00000000-0005-0000-0000-0000089B0000}"/>
    <cellStyle name="Total 19 9 3 2 3" xfId="22670" xr:uid="{00000000-0005-0000-0000-0000099B0000}"/>
    <cellStyle name="Total 19 9 3 2 3 2" xfId="35421" xr:uid="{00000000-0005-0000-0000-00000A9B0000}"/>
    <cellStyle name="Total 19 9 3 3" xfId="16781" xr:uid="{00000000-0005-0000-0000-00000B9B0000}"/>
    <cellStyle name="Total 19 9 3 3 2" xfId="29952" xr:uid="{00000000-0005-0000-0000-00000C9B0000}"/>
    <cellStyle name="Total 19 9 3 3 2 2" xfId="42703" xr:uid="{00000000-0005-0000-0000-00000D9B0000}"/>
    <cellStyle name="Total 19 9 3 4" xfId="22669" xr:uid="{00000000-0005-0000-0000-00000E9B0000}"/>
    <cellStyle name="Total 19 9 3 4 2" xfId="35420" xr:uid="{00000000-0005-0000-0000-00000F9B0000}"/>
    <cellStyle name="Total 19 9 4" xfId="9468" xr:uid="{00000000-0005-0000-0000-0000109B0000}"/>
    <cellStyle name="Total 19 9 4 2" xfId="16783" xr:uid="{00000000-0005-0000-0000-0000119B0000}"/>
    <cellStyle name="Total 19 9 4 2 2" xfId="29954" xr:uid="{00000000-0005-0000-0000-0000129B0000}"/>
    <cellStyle name="Total 19 9 4 2 2 2" xfId="42705" xr:uid="{00000000-0005-0000-0000-0000139B0000}"/>
    <cellStyle name="Total 19 9 4 3" xfId="22671" xr:uid="{00000000-0005-0000-0000-0000149B0000}"/>
    <cellStyle name="Total 19 9 4 3 2" xfId="35422" xr:uid="{00000000-0005-0000-0000-0000159B0000}"/>
    <cellStyle name="Total 19 9 5" xfId="16776" xr:uid="{00000000-0005-0000-0000-0000169B0000}"/>
    <cellStyle name="Total 19 9 5 2" xfId="29947" xr:uid="{00000000-0005-0000-0000-0000179B0000}"/>
    <cellStyle name="Total 19 9 5 2 2" xfId="42698" xr:uid="{00000000-0005-0000-0000-0000189B0000}"/>
    <cellStyle name="Total 19 9 6" xfId="22664" xr:uid="{00000000-0005-0000-0000-0000199B0000}"/>
    <cellStyle name="Total 19 9 6 2" xfId="35415" xr:uid="{00000000-0005-0000-0000-00001A9B0000}"/>
    <cellStyle name="Total 2" xfId="1553" xr:uid="{00000000-0005-0000-0000-00001B9B0000}"/>
    <cellStyle name="Total 2 2" xfId="9470" xr:uid="{00000000-0005-0000-0000-00001C9B0000}"/>
    <cellStyle name="Total 2 2 2" xfId="9471" xr:uid="{00000000-0005-0000-0000-00001D9B0000}"/>
    <cellStyle name="Total 2 2 2 2" xfId="9472" xr:uid="{00000000-0005-0000-0000-00001E9B0000}"/>
    <cellStyle name="Total 2 2 2 2 2" xfId="9473" xr:uid="{00000000-0005-0000-0000-00001F9B0000}"/>
    <cellStyle name="Total 2 2 2 2 2 2" xfId="16788" xr:uid="{00000000-0005-0000-0000-0000209B0000}"/>
    <cellStyle name="Total 2 2 2 2 2 2 2" xfId="29959" xr:uid="{00000000-0005-0000-0000-0000219B0000}"/>
    <cellStyle name="Total 2 2 2 2 2 2 2 2" xfId="42710" xr:uid="{00000000-0005-0000-0000-0000229B0000}"/>
    <cellStyle name="Total 2 2 2 2 2 3" xfId="22676" xr:uid="{00000000-0005-0000-0000-0000239B0000}"/>
    <cellStyle name="Total 2 2 2 2 2 3 2" xfId="35427" xr:uid="{00000000-0005-0000-0000-0000249B0000}"/>
    <cellStyle name="Total 2 2 2 2 3" xfId="9474" xr:uid="{00000000-0005-0000-0000-0000259B0000}"/>
    <cellStyle name="Total 2 2 2 2 3 2" xfId="16789" xr:uid="{00000000-0005-0000-0000-0000269B0000}"/>
    <cellStyle name="Total 2 2 2 2 3 2 2" xfId="29960" xr:uid="{00000000-0005-0000-0000-0000279B0000}"/>
    <cellStyle name="Total 2 2 2 2 3 2 2 2" xfId="42711" xr:uid="{00000000-0005-0000-0000-0000289B0000}"/>
    <cellStyle name="Total 2 2 2 2 3 3" xfId="22677" xr:uid="{00000000-0005-0000-0000-0000299B0000}"/>
    <cellStyle name="Total 2 2 2 2 3 3 2" xfId="35428" xr:uid="{00000000-0005-0000-0000-00002A9B0000}"/>
    <cellStyle name="Total 2 2 2 2 4" xfId="16787" xr:uid="{00000000-0005-0000-0000-00002B9B0000}"/>
    <cellStyle name="Total 2 2 2 2 4 2" xfId="29958" xr:uid="{00000000-0005-0000-0000-00002C9B0000}"/>
    <cellStyle name="Total 2 2 2 2 4 2 2" xfId="42709" xr:uid="{00000000-0005-0000-0000-00002D9B0000}"/>
    <cellStyle name="Total 2 2 2 2 5" xfId="22675" xr:uid="{00000000-0005-0000-0000-00002E9B0000}"/>
    <cellStyle name="Total 2 2 2 2 5 2" xfId="35426" xr:uid="{00000000-0005-0000-0000-00002F9B0000}"/>
    <cellStyle name="Total 2 2 2 3" xfId="9475" xr:uid="{00000000-0005-0000-0000-0000309B0000}"/>
    <cellStyle name="Total 2 2 2 3 2" xfId="16790" xr:uid="{00000000-0005-0000-0000-0000319B0000}"/>
    <cellStyle name="Total 2 2 2 3 2 2" xfId="29961" xr:uid="{00000000-0005-0000-0000-0000329B0000}"/>
    <cellStyle name="Total 2 2 2 3 2 2 2" xfId="42712" xr:uid="{00000000-0005-0000-0000-0000339B0000}"/>
    <cellStyle name="Total 2 2 2 3 3" xfId="22678" xr:uid="{00000000-0005-0000-0000-0000349B0000}"/>
    <cellStyle name="Total 2 2 2 3 3 2" xfId="35429" xr:uid="{00000000-0005-0000-0000-0000359B0000}"/>
    <cellStyle name="Total 2 2 2 4" xfId="9476" xr:uid="{00000000-0005-0000-0000-0000369B0000}"/>
    <cellStyle name="Total 2 2 2 4 2" xfId="16791" xr:uid="{00000000-0005-0000-0000-0000379B0000}"/>
    <cellStyle name="Total 2 2 2 4 2 2" xfId="29962" xr:uid="{00000000-0005-0000-0000-0000389B0000}"/>
    <cellStyle name="Total 2 2 2 4 2 2 2" xfId="42713" xr:uid="{00000000-0005-0000-0000-0000399B0000}"/>
    <cellStyle name="Total 2 2 2 4 3" xfId="22679" xr:uid="{00000000-0005-0000-0000-00003A9B0000}"/>
    <cellStyle name="Total 2 2 2 4 3 2" xfId="35430" xr:uid="{00000000-0005-0000-0000-00003B9B0000}"/>
    <cellStyle name="Total 2 2 2 5" xfId="16786" xr:uid="{00000000-0005-0000-0000-00003C9B0000}"/>
    <cellStyle name="Total 2 2 2 5 2" xfId="29957" xr:uid="{00000000-0005-0000-0000-00003D9B0000}"/>
    <cellStyle name="Total 2 2 2 5 2 2" xfId="42708" xr:uid="{00000000-0005-0000-0000-00003E9B0000}"/>
    <cellStyle name="Total 2 2 2 6" xfId="22674" xr:uid="{00000000-0005-0000-0000-00003F9B0000}"/>
    <cellStyle name="Total 2 2 2 6 2" xfId="35425" xr:uid="{00000000-0005-0000-0000-0000409B0000}"/>
    <cellStyle name="Total 2 2 3" xfId="9477" xr:uid="{00000000-0005-0000-0000-0000419B0000}"/>
    <cellStyle name="Total 2 2 3 2" xfId="16792" xr:uid="{00000000-0005-0000-0000-0000429B0000}"/>
    <cellStyle name="Total 2 2 3 2 2" xfId="29963" xr:uid="{00000000-0005-0000-0000-0000439B0000}"/>
    <cellStyle name="Total 2 2 3 2 2 2" xfId="42714" xr:uid="{00000000-0005-0000-0000-0000449B0000}"/>
    <cellStyle name="Total 2 2 3 3" xfId="22680" xr:uid="{00000000-0005-0000-0000-0000459B0000}"/>
    <cellStyle name="Total 2 2 3 3 2" xfId="35431" xr:uid="{00000000-0005-0000-0000-0000469B0000}"/>
    <cellStyle name="Total 2 2 4" xfId="9478" xr:uid="{00000000-0005-0000-0000-0000479B0000}"/>
    <cellStyle name="Total 2 2 4 2" xfId="16793" xr:uid="{00000000-0005-0000-0000-0000489B0000}"/>
    <cellStyle name="Total 2 2 4 2 2" xfId="29964" xr:uid="{00000000-0005-0000-0000-0000499B0000}"/>
    <cellStyle name="Total 2 2 4 2 2 2" xfId="42715" xr:uid="{00000000-0005-0000-0000-00004A9B0000}"/>
    <cellStyle name="Total 2 2 4 3" xfId="22681" xr:uid="{00000000-0005-0000-0000-00004B9B0000}"/>
    <cellStyle name="Total 2 2 4 3 2" xfId="35432" xr:uid="{00000000-0005-0000-0000-00004C9B0000}"/>
    <cellStyle name="Total 2 2 5" xfId="9479" xr:uid="{00000000-0005-0000-0000-00004D9B0000}"/>
    <cellStyle name="Total 2 2 5 2" xfId="16794" xr:uid="{00000000-0005-0000-0000-00004E9B0000}"/>
    <cellStyle name="Total 2 2 5 2 2" xfId="29965" xr:uid="{00000000-0005-0000-0000-00004F9B0000}"/>
    <cellStyle name="Total 2 2 5 2 2 2" xfId="42716" xr:uid="{00000000-0005-0000-0000-0000509B0000}"/>
    <cellStyle name="Total 2 2 5 3" xfId="22682" xr:uid="{00000000-0005-0000-0000-0000519B0000}"/>
    <cellStyle name="Total 2 2 5 3 2" xfId="35433" xr:uid="{00000000-0005-0000-0000-0000529B0000}"/>
    <cellStyle name="Total 2 2 6" xfId="16785" xr:uid="{00000000-0005-0000-0000-0000539B0000}"/>
    <cellStyle name="Total 2 2 6 2" xfId="29956" xr:uid="{00000000-0005-0000-0000-0000549B0000}"/>
    <cellStyle name="Total 2 2 6 2 2" xfId="42707" xr:uid="{00000000-0005-0000-0000-0000559B0000}"/>
    <cellStyle name="Total 2 2 7" xfId="22673" xr:uid="{00000000-0005-0000-0000-0000569B0000}"/>
    <cellStyle name="Total 2 2 7 2" xfId="35424" xr:uid="{00000000-0005-0000-0000-0000579B0000}"/>
    <cellStyle name="Total 2 3" xfId="9480" xr:uid="{00000000-0005-0000-0000-0000589B0000}"/>
    <cellStyle name="Total 2 3 2" xfId="9481" xr:uid="{00000000-0005-0000-0000-0000599B0000}"/>
    <cellStyle name="Total 2 3 2 2" xfId="9482" xr:uid="{00000000-0005-0000-0000-00005A9B0000}"/>
    <cellStyle name="Total 2 3 2 2 2" xfId="9483" xr:uid="{00000000-0005-0000-0000-00005B9B0000}"/>
    <cellStyle name="Total 2 3 2 2 2 2" xfId="16798" xr:uid="{00000000-0005-0000-0000-00005C9B0000}"/>
    <cellStyle name="Total 2 3 2 2 2 2 2" xfId="29969" xr:uid="{00000000-0005-0000-0000-00005D9B0000}"/>
    <cellStyle name="Total 2 3 2 2 2 2 2 2" xfId="42720" xr:uid="{00000000-0005-0000-0000-00005E9B0000}"/>
    <cellStyle name="Total 2 3 2 2 2 3" xfId="22686" xr:uid="{00000000-0005-0000-0000-00005F9B0000}"/>
    <cellStyle name="Total 2 3 2 2 2 3 2" xfId="35437" xr:uid="{00000000-0005-0000-0000-0000609B0000}"/>
    <cellStyle name="Total 2 3 2 2 3" xfId="9484" xr:uid="{00000000-0005-0000-0000-0000619B0000}"/>
    <cellStyle name="Total 2 3 2 2 3 2" xfId="16799" xr:uid="{00000000-0005-0000-0000-0000629B0000}"/>
    <cellStyle name="Total 2 3 2 2 3 2 2" xfId="29970" xr:uid="{00000000-0005-0000-0000-0000639B0000}"/>
    <cellStyle name="Total 2 3 2 2 3 2 2 2" xfId="42721" xr:uid="{00000000-0005-0000-0000-0000649B0000}"/>
    <cellStyle name="Total 2 3 2 2 3 3" xfId="22687" xr:uid="{00000000-0005-0000-0000-0000659B0000}"/>
    <cellStyle name="Total 2 3 2 2 3 3 2" xfId="35438" xr:uid="{00000000-0005-0000-0000-0000669B0000}"/>
    <cellStyle name="Total 2 3 2 2 4" xfId="16797" xr:uid="{00000000-0005-0000-0000-0000679B0000}"/>
    <cellStyle name="Total 2 3 2 2 4 2" xfId="29968" xr:uid="{00000000-0005-0000-0000-0000689B0000}"/>
    <cellStyle name="Total 2 3 2 2 4 2 2" xfId="42719" xr:uid="{00000000-0005-0000-0000-0000699B0000}"/>
    <cellStyle name="Total 2 3 2 2 5" xfId="22685" xr:uid="{00000000-0005-0000-0000-00006A9B0000}"/>
    <cellStyle name="Total 2 3 2 2 5 2" xfId="35436" xr:uid="{00000000-0005-0000-0000-00006B9B0000}"/>
    <cellStyle name="Total 2 3 2 3" xfId="9485" xr:uid="{00000000-0005-0000-0000-00006C9B0000}"/>
    <cellStyle name="Total 2 3 2 3 2" xfId="16800" xr:uid="{00000000-0005-0000-0000-00006D9B0000}"/>
    <cellStyle name="Total 2 3 2 3 2 2" xfId="29971" xr:uid="{00000000-0005-0000-0000-00006E9B0000}"/>
    <cellStyle name="Total 2 3 2 3 2 2 2" xfId="42722" xr:uid="{00000000-0005-0000-0000-00006F9B0000}"/>
    <cellStyle name="Total 2 3 2 3 3" xfId="22688" xr:uid="{00000000-0005-0000-0000-0000709B0000}"/>
    <cellStyle name="Total 2 3 2 3 3 2" xfId="35439" xr:uid="{00000000-0005-0000-0000-0000719B0000}"/>
    <cellStyle name="Total 2 3 2 4" xfId="9486" xr:uid="{00000000-0005-0000-0000-0000729B0000}"/>
    <cellStyle name="Total 2 3 2 4 2" xfId="16801" xr:uid="{00000000-0005-0000-0000-0000739B0000}"/>
    <cellStyle name="Total 2 3 2 4 2 2" xfId="29972" xr:uid="{00000000-0005-0000-0000-0000749B0000}"/>
    <cellStyle name="Total 2 3 2 4 2 2 2" xfId="42723" xr:uid="{00000000-0005-0000-0000-0000759B0000}"/>
    <cellStyle name="Total 2 3 2 4 3" xfId="22689" xr:uid="{00000000-0005-0000-0000-0000769B0000}"/>
    <cellStyle name="Total 2 3 2 4 3 2" xfId="35440" xr:uid="{00000000-0005-0000-0000-0000779B0000}"/>
    <cellStyle name="Total 2 3 2 5" xfId="16796" xr:uid="{00000000-0005-0000-0000-0000789B0000}"/>
    <cellStyle name="Total 2 3 2 5 2" xfId="29967" xr:uid="{00000000-0005-0000-0000-0000799B0000}"/>
    <cellStyle name="Total 2 3 2 5 2 2" xfId="42718" xr:uid="{00000000-0005-0000-0000-00007A9B0000}"/>
    <cellStyle name="Total 2 3 2 6" xfId="22684" xr:uid="{00000000-0005-0000-0000-00007B9B0000}"/>
    <cellStyle name="Total 2 3 2 6 2" xfId="35435" xr:uid="{00000000-0005-0000-0000-00007C9B0000}"/>
    <cellStyle name="Total 2 3 3" xfId="9487" xr:uid="{00000000-0005-0000-0000-00007D9B0000}"/>
    <cellStyle name="Total 2 3 3 2" xfId="16802" xr:uid="{00000000-0005-0000-0000-00007E9B0000}"/>
    <cellStyle name="Total 2 3 3 2 2" xfId="29973" xr:uid="{00000000-0005-0000-0000-00007F9B0000}"/>
    <cellStyle name="Total 2 3 3 2 2 2" xfId="42724" xr:uid="{00000000-0005-0000-0000-0000809B0000}"/>
    <cellStyle name="Total 2 3 3 3" xfId="22690" xr:uid="{00000000-0005-0000-0000-0000819B0000}"/>
    <cellStyle name="Total 2 3 3 3 2" xfId="35441" xr:uid="{00000000-0005-0000-0000-0000829B0000}"/>
    <cellStyle name="Total 2 3 4" xfId="9488" xr:uid="{00000000-0005-0000-0000-0000839B0000}"/>
    <cellStyle name="Total 2 3 4 2" xfId="16803" xr:uid="{00000000-0005-0000-0000-0000849B0000}"/>
    <cellStyle name="Total 2 3 4 2 2" xfId="29974" xr:uid="{00000000-0005-0000-0000-0000859B0000}"/>
    <cellStyle name="Total 2 3 4 2 2 2" xfId="42725" xr:uid="{00000000-0005-0000-0000-0000869B0000}"/>
    <cellStyle name="Total 2 3 4 3" xfId="22691" xr:uid="{00000000-0005-0000-0000-0000879B0000}"/>
    <cellStyle name="Total 2 3 4 3 2" xfId="35442" xr:uid="{00000000-0005-0000-0000-0000889B0000}"/>
    <cellStyle name="Total 2 3 5" xfId="9489" xr:uid="{00000000-0005-0000-0000-0000899B0000}"/>
    <cellStyle name="Total 2 3 5 2" xfId="16804" xr:uid="{00000000-0005-0000-0000-00008A9B0000}"/>
    <cellStyle name="Total 2 3 5 2 2" xfId="29975" xr:uid="{00000000-0005-0000-0000-00008B9B0000}"/>
    <cellStyle name="Total 2 3 5 2 2 2" xfId="42726" xr:uid="{00000000-0005-0000-0000-00008C9B0000}"/>
    <cellStyle name="Total 2 3 5 3" xfId="22692" xr:uid="{00000000-0005-0000-0000-00008D9B0000}"/>
    <cellStyle name="Total 2 3 5 3 2" xfId="35443" xr:uid="{00000000-0005-0000-0000-00008E9B0000}"/>
    <cellStyle name="Total 2 3 6" xfId="16795" xr:uid="{00000000-0005-0000-0000-00008F9B0000}"/>
    <cellStyle name="Total 2 3 6 2" xfId="29966" xr:uid="{00000000-0005-0000-0000-0000909B0000}"/>
    <cellStyle name="Total 2 3 6 2 2" xfId="42717" xr:uid="{00000000-0005-0000-0000-0000919B0000}"/>
    <cellStyle name="Total 2 3 7" xfId="22683" xr:uid="{00000000-0005-0000-0000-0000929B0000}"/>
    <cellStyle name="Total 2 3 7 2" xfId="35434" xr:uid="{00000000-0005-0000-0000-0000939B0000}"/>
    <cellStyle name="Total 2 4" xfId="9490" xr:uid="{00000000-0005-0000-0000-0000949B0000}"/>
    <cellStyle name="Total 2 4 2" xfId="9491" xr:uid="{00000000-0005-0000-0000-0000959B0000}"/>
    <cellStyle name="Total 2 4 2 2" xfId="16806" xr:uid="{00000000-0005-0000-0000-0000969B0000}"/>
    <cellStyle name="Total 2 4 2 2 2" xfId="29977" xr:uid="{00000000-0005-0000-0000-0000979B0000}"/>
    <cellStyle name="Total 2 4 2 2 2 2" xfId="42728" xr:uid="{00000000-0005-0000-0000-0000989B0000}"/>
    <cellStyle name="Total 2 4 2 3" xfId="22694" xr:uid="{00000000-0005-0000-0000-0000999B0000}"/>
    <cellStyle name="Total 2 4 2 3 2" xfId="35445" xr:uid="{00000000-0005-0000-0000-00009A9B0000}"/>
    <cellStyle name="Total 2 4 3" xfId="16805" xr:uid="{00000000-0005-0000-0000-00009B9B0000}"/>
    <cellStyle name="Total 2 4 3 2" xfId="29976" xr:uid="{00000000-0005-0000-0000-00009C9B0000}"/>
    <cellStyle name="Total 2 4 3 2 2" xfId="42727" xr:uid="{00000000-0005-0000-0000-00009D9B0000}"/>
    <cellStyle name="Total 2 4 4" xfId="22693" xr:uid="{00000000-0005-0000-0000-00009E9B0000}"/>
    <cellStyle name="Total 2 4 4 2" xfId="35444" xr:uid="{00000000-0005-0000-0000-00009F9B0000}"/>
    <cellStyle name="Total 2 5" xfId="9492" xr:uid="{00000000-0005-0000-0000-0000A09B0000}"/>
    <cellStyle name="Total 2 5 2" xfId="9493" xr:uid="{00000000-0005-0000-0000-0000A19B0000}"/>
    <cellStyle name="Total 2 5 2 2" xfId="16808" xr:uid="{00000000-0005-0000-0000-0000A29B0000}"/>
    <cellStyle name="Total 2 5 2 2 2" xfId="29979" xr:uid="{00000000-0005-0000-0000-0000A39B0000}"/>
    <cellStyle name="Total 2 5 2 2 2 2" xfId="42730" xr:uid="{00000000-0005-0000-0000-0000A49B0000}"/>
    <cellStyle name="Total 2 5 2 3" xfId="22696" xr:uid="{00000000-0005-0000-0000-0000A59B0000}"/>
    <cellStyle name="Total 2 5 2 3 2" xfId="35447" xr:uid="{00000000-0005-0000-0000-0000A69B0000}"/>
    <cellStyle name="Total 2 5 3" xfId="16807" xr:uid="{00000000-0005-0000-0000-0000A79B0000}"/>
    <cellStyle name="Total 2 5 3 2" xfId="29978" xr:uid="{00000000-0005-0000-0000-0000A89B0000}"/>
    <cellStyle name="Total 2 5 3 2 2" xfId="42729" xr:uid="{00000000-0005-0000-0000-0000A99B0000}"/>
    <cellStyle name="Total 2 5 4" xfId="22695" xr:uid="{00000000-0005-0000-0000-0000AA9B0000}"/>
    <cellStyle name="Total 2 5 4 2" xfId="35446" xr:uid="{00000000-0005-0000-0000-0000AB9B0000}"/>
    <cellStyle name="Total 2 6" xfId="16784" xr:uid="{00000000-0005-0000-0000-0000AC9B0000}"/>
    <cellStyle name="Total 2 6 2" xfId="29955" xr:uid="{00000000-0005-0000-0000-0000AD9B0000}"/>
    <cellStyle name="Total 2 6 2 2" xfId="42706" xr:uid="{00000000-0005-0000-0000-0000AE9B0000}"/>
    <cellStyle name="Total 2 7" xfId="22672" xr:uid="{00000000-0005-0000-0000-0000AF9B0000}"/>
    <cellStyle name="Total 2 7 2" xfId="35423" xr:uid="{00000000-0005-0000-0000-0000B09B0000}"/>
    <cellStyle name="Total 2 8" xfId="9469" xr:uid="{00000000-0005-0000-0000-0000B19B0000}"/>
    <cellStyle name="Total 20" xfId="1554" xr:uid="{00000000-0005-0000-0000-0000B29B0000}"/>
    <cellStyle name="Total 20 10" xfId="9495" xr:uid="{00000000-0005-0000-0000-0000B39B0000}"/>
    <cellStyle name="Total 20 10 2" xfId="9496" xr:uid="{00000000-0005-0000-0000-0000B49B0000}"/>
    <cellStyle name="Total 20 10 2 2" xfId="9497" xr:uid="{00000000-0005-0000-0000-0000B59B0000}"/>
    <cellStyle name="Total 20 10 2 2 2" xfId="9498" xr:uid="{00000000-0005-0000-0000-0000B69B0000}"/>
    <cellStyle name="Total 20 10 2 2 2 2" xfId="16813" xr:uid="{00000000-0005-0000-0000-0000B79B0000}"/>
    <cellStyle name="Total 20 10 2 2 2 2 2" xfId="29984" xr:uid="{00000000-0005-0000-0000-0000B89B0000}"/>
    <cellStyle name="Total 20 10 2 2 2 2 2 2" xfId="42735" xr:uid="{00000000-0005-0000-0000-0000B99B0000}"/>
    <cellStyle name="Total 20 10 2 2 2 3" xfId="22701" xr:uid="{00000000-0005-0000-0000-0000BA9B0000}"/>
    <cellStyle name="Total 20 10 2 2 2 3 2" xfId="35452" xr:uid="{00000000-0005-0000-0000-0000BB9B0000}"/>
    <cellStyle name="Total 20 10 2 2 3" xfId="16812" xr:uid="{00000000-0005-0000-0000-0000BC9B0000}"/>
    <cellStyle name="Total 20 10 2 2 3 2" xfId="29983" xr:uid="{00000000-0005-0000-0000-0000BD9B0000}"/>
    <cellStyle name="Total 20 10 2 2 3 2 2" xfId="42734" xr:uid="{00000000-0005-0000-0000-0000BE9B0000}"/>
    <cellStyle name="Total 20 10 2 2 4" xfId="22700" xr:uid="{00000000-0005-0000-0000-0000BF9B0000}"/>
    <cellStyle name="Total 20 10 2 2 4 2" xfId="35451" xr:uid="{00000000-0005-0000-0000-0000C09B0000}"/>
    <cellStyle name="Total 20 10 2 3" xfId="9499" xr:uid="{00000000-0005-0000-0000-0000C19B0000}"/>
    <cellStyle name="Total 20 10 2 3 2" xfId="16814" xr:uid="{00000000-0005-0000-0000-0000C29B0000}"/>
    <cellStyle name="Total 20 10 2 3 2 2" xfId="29985" xr:uid="{00000000-0005-0000-0000-0000C39B0000}"/>
    <cellStyle name="Total 20 10 2 3 2 2 2" xfId="42736" xr:uid="{00000000-0005-0000-0000-0000C49B0000}"/>
    <cellStyle name="Total 20 10 2 3 3" xfId="22702" xr:uid="{00000000-0005-0000-0000-0000C59B0000}"/>
    <cellStyle name="Total 20 10 2 3 3 2" xfId="35453" xr:uid="{00000000-0005-0000-0000-0000C69B0000}"/>
    <cellStyle name="Total 20 10 2 4" xfId="16811" xr:uid="{00000000-0005-0000-0000-0000C79B0000}"/>
    <cellStyle name="Total 20 10 2 4 2" xfId="29982" xr:uid="{00000000-0005-0000-0000-0000C89B0000}"/>
    <cellStyle name="Total 20 10 2 4 2 2" xfId="42733" xr:uid="{00000000-0005-0000-0000-0000C99B0000}"/>
    <cellStyle name="Total 20 10 2 5" xfId="22699" xr:uid="{00000000-0005-0000-0000-0000CA9B0000}"/>
    <cellStyle name="Total 20 10 2 5 2" xfId="35450" xr:uid="{00000000-0005-0000-0000-0000CB9B0000}"/>
    <cellStyle name="Total 20 10 3" xfId="9500" xr:uid="{00000000-0005-0000-0000-0000CC9B0000}"/>
    <cellStyle name="Total 20 10 3 2" xfId="9501" xr:uid="{00000000-0005-0000-0000-0000CD9B0000}"/>
    <cellStyle name="Total 20 10 3 2 2" xfId="16816" xr:uid="{00000000-0005-0000-0000-0000CE9B0000}"/>
    <cellStyle name="Total 20 10 3 2 2 2" xfId="29987" xr:uid="{00000000-0005-0000-0000-0000CF9B0000}"/>
    <cellStyle name="Total 20 10 3 2 2 2 2" xfId="42738" xr:uid="{00000000-0005-0000-0000-0000D09B0000}"/>
    <cellStyle name="Total 20 10 3 2 3" xfId="22704" xr:uid="{00000000-0005-0000-0000-0000D19B0000}"/>
    <cellStyle name="Total 20 10 3 2 3 2" xfId="35455" xr:uid="{00000000-0005-0000-0000-0000D29B0000}"/>
    <cellStyle name="Total 20 10 3 3" xfId="16815" xr:uid="{00000000-0005-0000-0000-0000D39B0000}"/>
    <cellStyle name="Total 20 10 3 3 2" xfId="29986" xr:uid="{00000000-0005-0000-0000-0000D49B0000}"/>
    <cellStyle name="Total 20 10 3 3 2 2" xfId="42737" xr:uid="{00000000-0005-0000-0000-0000D59B0000}"/>
    <cellStyle name="Total 20 10 3 4" xfId="22703" xr:uid="{00000000-0005-0000-0000-0000D69B0000}"/>
    <cellStyle name="Total 20 10 3 4 2" xfId="35454" xr:uid="{00000000-0005-0000-0000-0000D79B0000}"/>
    <cellStyle name="Total 20 10 4" xfId="9502" xr:uid="{00000000-0005-0000-0000-0000D89B0000}"/>
    <cellStyle name="Total 20 10 4 2" xfId="16817" xr:uid="{00000000-0005-0000-0000-0000D99B0000}"/>
    <cellStyle name="Total 20 10 4 2 2" xfId="29988" xr:uid="{00000000-0005-0000-0000-0000DA9B0000}"/>
    <cellStyle name="Total 20 10 4 2 2 2" xfId="42739" xr:uid="{00000000-0005-0000-0000-0000DB9B0000}"/>
    <cellStyle name="Total 20 10 4 3" xfId="22705" xr:uid="{00000000-0005-0000-0000-0000DC9B0000}"/>
    <cellStyle name="Total 20 10 4 3 2" xfId="35456" xr:uid="{00000000-0005-0000-0000-0000DD9B0000}"/>
    <cellStyle name="Total 20 10 5" xfId="16810" xr:uid="{00000000-0005-0000-0000-0000DE9B0000}"/>
    <cellStyle name="Total 20 10 5 2" xfId="29981" xr:uid="{00000000-0005-0000-0000-0000DF9B0000}"/>
    <cellStyle name="Total 20 10 5 2 2" xfId="42732" xr:uid="{00000000-0005-0000-0000-0000E09B0000}"/>
    <cellStyle name="Total 20 10 6" xfId="22698" xr:uid="{00000000-0005-0000-0000-0000E19B0000}"/>
    <cellStyle name="Total 20 10 6 2" xfId="35449" xr:uid="{00000000-0005-0000-0000-0000E29B0000}"/>
    <cellStyle name="Total 20 11" xfId="9503" xr:uid="{00000000-0005-0000-0000-0000E39B0000}"/>
    <cellStyle name="Total 20 11 2" xfId="9504" xr:uid="{00000000-0005-0000-0000-0000E49B0000}"/>
    <cellStyle name="Total 20 11 2 2" xfId="9505" xr:uid="{00000000-0005-0000-0000-0000E59B0000}"/>
    <cellStyle name="Total 20 11 2 2 2" xfId="9506" xr:uid="{00000000-0005-0000-0000-0000E69B0000}"/>
    <cellStyle name="Total 20 11 2 2 2 2" xfId="16821" xr:uid="{00000000-0005-0000-0000-0000E79B0000}"/>
    <cellStyle name="Total 20 11 2 2 2 2 2" xfId="29992" xr:uid="{00000000-0005-0000-0000-0000E89B0000}"/>
    <cellStyle name="Total 20 11 2 2 2 2 2 2" xfId="42743" xr:uid="{00000000-0005-0000-0000-0000E99B0000}"/>
    <cellStyle name="Total 20 11 2 2 2 3" xfId="22709" xr:uid="{00000000-0005-0000-0000-0000EA9B0000}"/>
    <cellStyle name="Total 20 11 2 2 2 3 2" xfId="35460" xr:uid="{00000000-0005-0000-0000-0000EB9B0000}"/>
    <cellStyle name="Total 20 11 2 2 3" xfId="16820" xr:uid="{00000000-0005-0000-0000-0000EC9B0000}"/>
    <cellStyle name="Total 20 11 2 2 3 2" xfId="29991" xr:uid="{00000000-0005-0000-0000-0000ED9B0000}"/>
    <cellStyle name="Total 20 11 2 2 3 2 2" xfId="42742" xr:uid="{00000000-0005-0000-0000-0000EE9B0000}"/>
    <cellStyle name="Total 20 11 2 2 4" xfId="22708" xr:uid="{00000000-0005-0000-0000-0000EF9B0000}"/>
    <cellStyle name="Total 20 11 2 2 4 2" xfId="35459" xr:uid="{00000000-0005-0000-0000-0000F09B0000}"/>
    <cellStyle name="Total 20 11 2 3" xfId="9507" xr:uid="{00000000-0005-0000-0000-0000F19B0000}"/>
    <cellStyle name="Total 20 11 2 3 2" xfId="16822" xr:uid="{00000000-0005-0000-0000-0000F29B0000}"/>
    <cellStyle name="Total 20 11 2 3 2 2" xfId="29993" xr:uid="{00000000-0005-0000-0000-0000F39B0000}"/>
    <cellStyle name="Total 20 11 2 3 2 2 2" xfId="42744" xr:uid="{00000000-0005-0000-0000-0000F49B0000}"/>
    <cellStyle name="Total 20 11 2 3 3" xfId="22710" xr:uid="{00000000-0005-0000-0000-0000F59B0000}"/>
    <cellStyle name="Total 20 11 2 3 3 2" xfId="35461" xr:uid="{00000000-0005-0000-0000-0000F69B0000}"/>
    <cellStyle name="Total 20 11 2 4" xfId="16819" xr:uid="{00000000-0005-0000-0000-0000F79B0000}"/>
    <cellStyle name="Total 20 11 2 4 2" xfId="29990" xr:uid="{00000000-0005-0000-0000-0000F89B0000}"/>
    <cellStyle name="Total 20 11 2 4 2 2" xfId="42741" xr:uid="{00000000-0005-0000-0000-0000F99B0000}"/>
    <cellStyle name="Total 20 11 2 5" xfId="22707" xr:uid="{00000000-0005-0000-0000-0000FA9B0000}"/>
    <cellStyle name="Total 20 11 2 5 2" xfId="35458" xr:uid="{00000000-0005-0000-0000-0000FB9B0000}"/>
    <cellStyle name="Total 20 11 3" xfId="9508" xr:uid="{00000000-0005-0000-0000-0000FC9B0000}"/>
    <cellStyle name="Total 20 11 3 2" xfId="9509" xr:uid="{00000000-0005-0000-0000-0000FD9B0000}"/>
    <cellStyle name="Total 20 11 3 2 2" xfId="16824" xr:uid="{00000000-0005-0000-0000-0000FE9B0000}"/>
    <cellStyle name="Total 20 11 3 2 2 2" xfId="29995" xr:uid="{00000000-0005-0000-0000-0000FF9B0000}"/>
    <cellStyle name="Total 20 11 3 2 2 2 2" xfId="42746" xr:uid="{00000000-0005-0000-0000-0000009C0000}"/>
    <cellStyle name="Total 20 11 3 2 3" xfId="22712" xr:uid="{00000000-0005-0000-0000-0000019C0000}"/>
    <cellStyle name="Total 20 11 3 2 3 2" xfId="35463" xr:uid="{00000000-0005-0000-0000-0000029C0000}"/>
    <cellStyle name="Total 20 11 3 3" xfId="16823" xr:uid="{00000000-0005-0000-0000-0000039C0000}"/>
    <cellStyle name="Total 20 11 3 3 2" xfId="29994" xr:uid="{00000000-0005-0000-0000-0000049C0000}"/>
    <cellStyle name="Total 20 11 3 3 2 2" xfId="42745" xr:uid="{00000000-0005-0000-0000-0000059C0000}"/>
    <cellStyle name="Total 20 11 3 4" xfId="22711" xr:uid="{00000000-0005-0000-0000-0000069C0000}"/>
    <cellStyle name="Total 20 11 3 4 2" xfId="35462" xr:uid="{00000000-0005-0000-0000-0000079C0000}"/>
    <cellStyle name="Total 20 11 4" xfId="9510" xr:uid="{00000000-0005-0000-0000-0000089C0000}"/>
    <cellStyle name="Total 20 11 4 2" xfId="16825" xr:uid="{00000000-0005-0000-0000-0000099C0000}"/>
    <cellStyle name="Total 20 11 4 2 2" xfId="29996" xr:uid="{00000000-0005-0000-0000-00000A9C0000}"/>
    <cellStyle name="Total 20 11 4 2 2 2" xfId="42747" xr:uid="{00000000-0005-0000-0000-00000B9C0000}"/>
    <cellStyle name="Total 20 11 4 3" xfId="22713" xr:uid="{00000000-0005-0000-0000-00000C9C0000}"/>
    <cellStyle name="Total 20 11 4 3 2" xfId="35464" xr:uid="{00000000-0005-0000-0000-00000D9C0000}"/>
    <cellStyle name="Total 20 11 5" xfId="16818" xr:uid="{00000000-0005-0000-0000-00000E9C0000}"/>
    <cellStyle name="Total 20 11 5 2" xfId="29989" xr:uid="{00000000-0005-0000-0000-00000F9C0000}"/>
    <cellStyle name="Total 20 11 5 2 2" xfId="42740" xr:uid="{00000000-0005-0000-0000-0000109C0000}"/>
    <cellStyle name="Total 20 11 6" xfId="22706" xr:uid="{00000000-0005-0000-0000-0000119C0000}"/>
    <cellStyle name="Total 20 11 6 2" xfId="35457" xr:uid="{00000000-0005-0000-0000-0000129C0000}"/>
    <cellStyle name="Total 20 12" xfId="9511" xr:uid="{00000000-0005-0000-0000-0000139C0000}"/>
    <cellStyle name="Total 20 12 2" xfId="9512" xr:uid="{00000000-0005-0000-0000-0000149C0000}"/>
    <cellStyle name="Total 20 12 2 2" xfId="9513" xr:uid="{00000000-0005-0000-0000-0000159C0000}"/>
    <cellStyle name="Total 20 12 2 2 2" xfId="16828" xr:uid="{00000000-0005-0000-0000-0000169C0000}"/>
    <cellStyle name="Total 20 12 2 2 2 2" xfId="29999" xr:uid="{00000000-0005-0000-0000-0000179C0000}"/>
    <cellStyle name="Total 20 12 2 2 2 2 2" xfId="42750" xr:uid="{00000000-0005-0000-0000-0000189C0000}"/>
    <cellStyle name="Total 20 12 2 2 3" xfId="22716" xr:uid="{00000000-0005-0000-0000-0000199C0000}"/>
    <cellStyle name="Total 20 12 2 2 3 2" xfId="35467" xr:uid="{00000000-0005-0000-0000-00001A9C0000}"/>
    <cellStyle name="Total 20 12 2 3" xfId="16827" xr:uid="{00000000-0005-0000-0000-00001B9C0000}"/>
    <cellStyle name="Total 20 12 2 3 2" xfId="29998" xr:uid="{00000000-0005-0000-0000-00001C9C0000}"/>
    <cellStyle name="Total 20 12 2 3 2 2" xfId="42749" xr:uid="{00000000-0005-0000-0000-00001D9C0000}"/>
    <cellStyle name="Total 20 12 2 4" xfId="22715" xr:uid="{00000000-0005-0000-0000-00001E9C0000}"/>
    <cellStyle name="Total 20 12 2 4 2" xfId="35466" xr:uid="{00000000-0005-0000-0000-00001F9C0000}"/>
    <cellStyle name="Total 20 12 3" xfId="9514" xr:uid="{00000000-0005-0000-0000-0000209C0000}"/>
    <cellStyle name="Total 20 12 3 2" xfId="16829" xr:uid="{00000000-0005-0000-0000-0000219C0000}"/>
    <cellStyle name="Total 20 12 3 2 2" xfId="30000" xr:uid="{00000000-0005-0000-0000-0000229C0000}"/>
    <cellStyle name="Total 20 12 3 2 2 2" xfId="42751" xr:uid="{00000000-0005-0000-0000-0000239C0000}"/>
    <cellStyle name="Total 20 12 3 3" xfId="22717" xr:uid="{00000000-0005-0000-0000-0000249C0000}"/>
    <cellStyle name="Total 20 12 3 3 2" xfId="35468" xr:uid="{00000000-0005-0000-0000-0000259C0000}"/>
    <cellStyle name="Total 20 12 4" xfId="16826" xr:uid="{00000000-0005-0000-0000-0000269C0000}"/>
    <cellStyle name="Total 20 12 4 2" xfId="29997" xr:uid="{00000000-0005-0000-0000-0000279C0000}"/>
    <cellStyle name="Total 20 12 4 2 2" xfId="42748" xr:uid="{00000000-0005-0000-0000-0000289C0000}"/>
    <cellStyle name="Total 20 12 5" xfId="22714" xr:uid="{00000000-0005-0000-0000-0000299C0000}"/>
    <cellStyle name="Total 20 12 5 2" xfId="35465" xr:uid="{00000000-0005-0000-0000-00002A9C0000}"/>
    <cellStyle name="Total 20 13" xfId="9515" xr:uid="{00000000-0005-0000-0000-00002B9C0000}"/>
    <cellStyle name="Total 20 13 2" xfId="9516" xr:uid="{00000000-0005-0000-0000-00002C9C0000}"/>
    <cellStyle name="Total 20 13 2 2" xfId="16831" xr:uid="{00000000-0005-0000-0000-00002D9C0000}"/>
    <cellStyle name="Total 20 13 2 2 2" xfId="30002" xr:uid="{00000000-0005-0000-0000-00002E9C0000}"/>
    <cellStyle name="Total 20 13 2 2 2 2" xfId="42753" xr:uid="{00000000-0005-0000-0000-00002F9C0000}"/>
    <cellStyle name="Total 20 13 2 3" xfId="22719" xr:uid="{00000000-0005-0000-0000-0000309C0000}"/>
    <cellStyle name="Total 20 13 2 3 2" xfId="35470" xr:uid="{00000000-0005-0000-0000-0000319C0000}"/>
    <cellStyle name="Total 20 13 3" xfId="16830" xr:uid="{00000000-0005-0000-0000-0000329C0000}"/>
    <cellStyle name="Total 20 13 3 2" xfId="30001" xr:uid="{00000000-0005-0000-0000-0000339C0000}"/>
    <cellStyle name="Total 20 13 3 2 2" xfId="42752" xr:uid="{00000000-0005-0000-0000-0000349C0000}"/>
    <cellStyle name="Total 20 13 4" xfId="22718" xr:uid="{00000000-0005-0000-0000-0000359C0000}"/>
    <cellStyle name="Total 20 13 4 2" xfId="35469" xr:uid="{00000000-0005-0000-0000-0000369C0000}"/>
    <cellStyle name="Total 20 14" xfId="9517" xr:uid="{00000000-0005-0000-0000-0000379C0000}"/>
    <cellStyle name="Total 20 14 2" xfId="16832" xr:uid="{00000000-0005-0000-0000-0000389C0000}"/>
    <cellStyle name="Total 20 14 2 2" xfId="30003" xr:uid="{00000000-0005-0000-0000-0000399C0000}"/>
    <cellStyle name="Total 20 14 2 2 2" xfId="42754" xr:uid="{00000000-0005-0000-0000-00003A9C0000}"/>
    <cellStyle name="Total 20 14 3" xfId="22720" xr:uid="{00000000-0005-0000-0000-00003B9C0000}"/>
    <cellStyle name="Total 20 14 3 2" xfId="35471" xr:uid="{00000000-0005-0000-0000-00003C9C0000}"/>
    <cellStyle name="Total 20 15" xfId="16809" xr:uid="{00000000-0005-0000-0000-00003D9C0000}"/>
    <cellStyle name="Total 20 15 2" xfId="29980" xr:uid="{00000000-0005-0000-0000-00003E9C0000}"/>
    <cellStyle name="Total 20 15 2 2" xfId="42731" xr:uid="{00000000-0005-0000-0000-00003F9C0000}"/>
    <cellStyle name="Total 20 16" xfId="22697" xr:uid="{00000000-0005-0000-0000-0000409C0000}"/>
    <cellStyle name="Total 20 16 2" xfId="35448" xr:uid="{00000000-0005-0000-0000-0000419C0000}"/>
    <cellStyle name="Total 20 17" xfId="9494" xr:uid="{00000000-0005-0000-0000-0000429C0000}"/>
    <cellStyle name="Total 20 2" xfId="9518" xr:uid="{00000000-0005-0000-0000-0000439C0000}"/>
    <cellStyle name="Total 20 2 2" xfId="9519" xr:uid="{00000000-0005-0000-0000-0000449C0000}"/>
    <cellStyle name="Total 20 2 2 2" xfId="9520" xr:uid="{00000000-0005-0000-0000-0000459C0000}"/>
    <cellStyle name="Total 20 2 2 2 2" xfId="9521" xr:uid="{00000000-0005-0000-0000-0000469C0000}"/>
    <cellStyle name="Total 20 2 2 2 2 2" xfId="16836" xr:uid="{00000000-0005-0000-0000-0000479C0000}"/>
    <cellStyle name="Total 20 2 2 2 2 2 2" xfId="30007" xr:uid="{00000000-0005-0000-0000-0000489C0000}"/>
    <cellStyle name="Total 20 2 2 2 2 2 2 2" xfId="42758" xr:uid="{00000000-0005-0000-0000-0000499C0000}"/>
    <cellStyle name="Total 20 2 2 2 2 3" xfId="22724" xr:uid="{00000000-0005-0000-0000-00004A9C0000}"/>
    <cellStyle name="Total 20 2 2 2 2 3 2" xfId="35475" xr:uid="{00000000-0005-0000-0000-00004B9C0000}"/>
    <cellStyle name="Total 20 2 2 2 3" xfId="16835" xr:uid="{00000000-0005-0000-0000-00004C9C0000}"/>
    <cellStyle name="Total 20 2 2 2 3 2" xfId="30006" xr:uid="{00000000-0005-0000-0000-00004D9C0000}"/>
    <cellStyle name="Total 20 2 2 2 3 2 2" xfId="42757" xr:uid="{00000000-0005-0000-0000-00004E9C0000}"/>
    <cellStyle name="Total 20 2 2 2 4" xfId="22723" xr:uid="{00000000-0005-0000-0000-00004F9C0000}"/>
    <cellStyle name="Total 20 2 2 2 4 2" xfId="35474" xr:uid="{00000000-0005-0000-0000-0000509C0000}"/>
    <cellStyle name="Total 20 2 2 3" xfId="9522" xr:uid="{00000000-0005-0000-0000-0000519C0000}"/>
    <cellStyle name="Total 20 2 2 3 2" xfId="16837" xr:uid="{00000000-0005-0000-0000-0000529C0000}"/>
    <cellStyle name="Total 20 2 2 3 2 2" xfId="30008" xr:uid="{00000000-0005-0000-0000-0000539C0000}"/>
    <cellStyle name="Total 20 2 2 3 2 2 2" xfId="42759" xr:uid="{00000000-0005-0000-0000-0000549C0000}"/>
    <cellStyle name="Total 20 2 2 3 3" xfId="22725" xr:uid="{00000000-0005-0000-0000-0000559C0000}"/>
    <cellStyle name="Total 20 2 2 3 3 2" xfId="35476" xr:uid="{00000000-0005-0000-0000-0000569C0000}"/>
    <cellStyle name="Total 20 2 2 4" xfId="16834" xr:uid="{00000000-0005-0000-0000-0000579C0000}"/>
    <cellStyle name="Total 20 2 2 4 2" xfId="30005" xr:uid="{00000000-0005-0000-0000-0000589C0000}"/>
    <cellStyle name="Total 20 2 2 4 2 2" xfId="42756" xr:uid="{00000000-0005-0000-0000-0000599C0000}"/>
    <cellStyle name="Total 20 2 2 5" xfId="22722" xr:uid="{00000000-0005-0000-0000-00005A9C0000}"/>
    <cellStyle name="Total 20 2 2 5 2" xfId="35473" xr:uid="{00000000-0005-0000-0000-00005B9C0000}"/>
    <cellStyle name="Total 20 2 3" xfId="9523" xr:uid="{00000000-0005-0000-0000-00005C9C0000}"/>
    <cellStyle name="Total 20 2 3 2" xfId="9524" xr:uid="{00000000-0005-0000-0000-00005D9C0000}"/>
    <cellStyle name="Total 20 2 3 2 2" xfId="16839" xr:uid="{00000000-0005-0000-0000-00005E9C0000}"/>
    <cellStyle name="Total 20 2 3 2 2 2" xfId="30010" xr:uid="{00000000-0005-0000-0000-00005F9C0000}"/>
    <cellStyle name="Total 20 2 3 2 2 2 2" xfId="42761" xr:uid="{00000000-0005-0000-0000-0000609C0000}"/>
    <cellStyle name="Total 20 2 3 2 3" xfId="22727" xr:uid="{00000000-0005-0000-0000-0000619C0000}"/>
    <cellStyle name="Total 20 2 3 2 3 2" xfId="35478" xr:uid="{00000000-0005-0000-0000-0000629C0000}"/>
    <cellStyle name="Total 20 2 3 3" xfId="16838" xr:uid="{00000000-0005-0000-0000-0000639C0000}"/>
    <cellStyle name="Total 20 2 3 3 2" xfId="30009" xr:uid="{00000000-0005-0000-0000-0000649C0000}"/>
    <cellStyle name="Total 20 2 3 3 2 2" xfId="42760" xr:uid="{00000000-0005-0000-0000-0000659C0000}"/>
    <cellStyle name="Total 20 2 3 4" xfId="22726" xr:uid="{00000000-0005-0000-0000-0000669C0000}"/>
    <cellStyle name="Total 20 2 3 4 2" xfId="35477" xr:uid="{00000000-0005-0000-0000-0000679C0000}"/>
    <cellStyle name="Total 20 2 4" xfId="9525" xr:uid="{00000000-0005-0000-0000-0000689C0000}"/>
    <cellStyle name="Total 20 2 4 2" xfId="16840" xr:uid="{00000000-0005-0000-0000-0000699C0000}"/>
    <cellStyle name="Total 20 2 4 2 2" xfId="30011" xr:uid="{00000000-0005-0000-0000-00006A9C0000}"/>
    <cellStyle name="Total 20 2 4 2 2 2" xfId="42762" xr:uid="{00000000-0005-0000-0000-00006B9C0000}"/>
    <cellStyle name="Total 20 2 4 3" xfId="22728" xr:uid="{00000000-0005-0000-0000-00006C9C0000}"/>
    <cellStyle name="Total 20 2 4 3 2" xfId="35479" xr:uid="{00000000-0005-0000-0000-00006D9C0000}"/>
    <cellStyle name="Total 20 2 5" xfId="16833" xr:uid="{00000000-0005-0000-0000-00006E9C0000}"/>
    <cellStyle name="Total 20 2 5 2" xfId="30004" xr:uid="{00000000-0005-0000-0000-00006F9C0000}"/>
    <cellStyle name="Total 20 2 5 2 2" xfId="42755" xr:uid="{00000000-0005-0000-0000-0000709C0000}"/>
    <cellStyle name="Total 20 2 6" xfId="22721" xr:uid="{00000000-0005-0000-0000-0000719C0000}"/>
    <cellStyle name="Total 20 2 6 2" xfId="35472" xr:uid="{00000000-0005-0000-0000-0000729C0000}"/>
    <cellStyle name="Total 20 3" xfId="9526" xr:uid="{00000000-0005-0000-0000-0000739C0000}"/>
    <cellStyle name="Total 20 3 2" xfId="9527" xr:uid="{00000000-0005-0000-0000-0000749C0000}"/>
    <cellStyle name="Total 20 3 2 2" xfId="9528" xr:uid="{00000000-0005-0000-0000-0000759C0000}"/>
    <cellStyle name="Total 20 3 2 2 2" xfId="9529" xr:uid="{00000000-0005-0000-0000-0000769C0000}"/>
    <cellStyle name="Total 20 3 2 2 2 2" xfId="16844" xr:uid="{00000000-0005-0000-0000-0000779C0000}"/>
    <cellStyle name="Total 20 3 2 2 2 2 2" xfId="30015" xr:uid="{00000000-0005-0000-0000-0000789C0000}"/>
    <cellStyle name="Total 20 3 2 2 2 2 2 2" xfId="42766" xr:uid="{00000000-0005-0000-0000-0000799C0000}"/>
    <cellStyle name="Total 20 3 2 2 2 3" xfId="22732" xr:uid="{00000000-0005-0000-0000-00007A9C0000}"/>
    <cellStyle name="Total 20 3 2 2 2 3 2" xfId="35483" xr:uid="{00000000-0005-0000-0000-00007B9C0000}"/>
    <cellStyle name="Total 20 3 2 2 3" xfId="16843" xr:uid="{00000000-0005-0000-0000-00007C9C0000}"/>
    <cellStyle name="Total 20 3 2 2 3 2" xfId="30014" xr:uid="{00000000-0005-0000-0000-00007D9C0000}"/>
    <cellStyle name="Total 20 3 2 2 3 2 2" xfId="42765" xr:uid="{00000000-0005-0000-0000-00007E9C0000}"/>
    <cellStyle name="Total 20 3 2 2 4" xfId="22731" xr:uid="{00000000-0005-0000-0000-00007F9C0000}"/>
    <cellStyle name="Total 20 3 2 2 4 2" xfId="35482" xr:uid="{00000000-0005-0000-0000-0000809C0000}"/>
    <cellStyle name="Total 20 3 2 3" xfId="9530" xr:uid="{00000000-0005-0000-0000-0000819C0000}"/>
    <cellStyle name="Total 20 3 2 3 2" xfId="16845" xr:uid="{00000000-0005-0000-0000-0000829C0000}"/>
    <cellStyle name="Total 20 3 2 3 2 2" xfId="30016" xr:uid="{00000000-0005-0000-0000-0000839C0000}"/>
    <cellStyle name="Total 20 3 2 3 2 2 2" xfId="42767" xr:uid="{00000000-0005-0000-0000-0000849C0000}"/>
    <cellStyle name="Total 20 3 2 3 3" xfId="22733" xr:uid="{00000000-0005-0000-0000-0000859C0000}"/>
    <cellStyle name="Total 20 3 2 3 3 2" xfId="35484" xr:uid="{00000000-0005-0000-0000-0000869C0000}"/>
    <cellStyle name="Total 20 3 2 4" xfId="16842" xr:uid="{00000000-0005-0000-0000-0000879C0000}"/>
    <cellStyle name="Total 20 3 2 4 2" xfId="30013" xr:uid="{00000000-0005-0000-0000-0000889C0000}"/>
    <cellStyle name="Total 20 3 2 4 2 2" xfId="42764" xr:uid="{00000000-0005-0000-0000-0000899C0000}"/>
    <cellStyle name="Total 20 3 2 5" xfId="22730" xr:uid="{00000000-0005-0000-0000-00008A9C0000}"/>
    <cellStyle name="Total 20 3 2 5 2" xfId="35481" xr:uid="{00000000-0005-0000-0000-00008B9C0000}"/>
    <cellStyle name="Total 20 3 3" xfId="9531" xr:uid="{00000000-0005-0000-0000-00008C9C0000}"/>
    <cellStyle name="Total 20 3 3 2" xfId="9532" xr:uid="{00000000-0005-0000-0000-00008D9C0000}"/>
    <cellStyle name="Total 20 3 3 2 2" xfId="16847" xr:uid="{00000000-0005-0000-0000-00008E9C0000}"/>
    <cellStyle name="Total 20 3 3 2 2 2" xfId="30018" xr:uid="{00000000-0005-0000-0000-00008F9C0000}"/>
    <cellStyle name="Total 20 3 3 2 2 2 2" xfId="42769" xr:uid="{00000000-0005-0000-0000-0000909C0000}"/>
    <cellStyle name="Total 20 3 3 2 3" xfId="22735" xr:uid="{00000000-0005-0000-0000-0000919C0000}"/>
    <cellStyle name="Total 20 3 3 2 3 2" xfId="35486" xr:uid="{00000000-0005-0000-0000-0000929C0000}"/>
    <cellStyle name="Total 20 3 3 3" xfId="16846" xr:uid="{00000000-0005-0000-0000-0000939C0000}"/>
    <cellStyle name="Total 20 3 3 3 2" xfId="30017" xr:uid="{00000000-0005-0000-0000-0000949C0000}"/>
    <cellStyle name="Total 20 3 3 3 2 2" xfId="42768" xr:uid="{00000000-0005-0000-0000-0000959C0000}"/>
    <cellStyle name="Total 20 3 3 4" xfId="22734" xr:uid="{00000000-0005-0000-0000-0000969C0000}"/>
    <cellStyle name="Total 20 3 3 4 2" xfId="35485" xr:uid="{00000000-0005-0000-0000-0000979C0000}"/>
    <cellStyle name="Total 20 3 4" xfId="9533" xr:uid="{00000000-0005-0000-0000-0000989C0000}"/>
    <cellStyle name="Total 20 3 4 2" xfId="16848" xr:uid="{00000000-0005-0000-0000-0000999C0000}"/>
    <cellStyle name="Total 20 3 4 2 2" xfId="30019" xr:uid="{00000000-0005-0000-0000-00009A9C0000}"/>
    <cellStyle name="Total 20 3 4 2 2 2" xfId="42770" xr:uid="{00000000-0005-0000-0000-00009B9C0000}"/>
    <cellStyle name="Total 20 3 4 3" xfId="22736" xr:uid="{00000000-0005-0000-0000-00009C9C0000}"/>
    <cellStyle name="Total 20 3 4 3 2" xfId="35487" xr:uid="{00000000-0005-0000-0000-00009D9C0000}"/>
    <cellStyle name="Total 20 3 5" xfId="16841" xr:uid="{00000000-0005-0000-0000-00009E9C0000}"/>
    <cellStyle name="Total 20 3 5 2" xfId="30012" xr:uid="{00000000-0005-0000-0000-00009F9C0000}"/>
    <cellStyle name="Total 20 3 5 2 2" xfId="42763" xr:uid="{00000000-0005-0000-0000-0000A09C0000}"/>
    <cellStyle name="Total 20 3 6" xfId="22729" xr:uid="{00000000-0005-0000-0000-0000A19C0000}"/>
    <cellStyle name="Total 20 3 6 2" xfId="35480" xr:uid="{00000000-0005-0000-0000-0000A29C0000}"/>
    <cellStyle name="Total 20 4" xfId="9534" xr:uid="{00000000-0005-0000-0000-0000A39C0000}"/>
    <cellStyle name="Total 20 4 2" xfId="9535" xr:uid="{00000000-0005-0000-0000-0000A49C0000}"/>
    <cellStyle name="Total 20 4 2 2" xfId="9536" xr:uid="{00000000-0005-0000-0000-0000A59C0000}"/>
    <cellStyle name="Total 20 4 2 2 2" xfId="9537" xr:uid="{00000000-0005-0000-0000-0000A69C0000}"/>
    <cellStyle name="Total 20 4 2 2 2 2" xfId="16852" xr:uid="{00000000-0005-0000-0000-0000A79C0000}"/>
    <cellStyle name="Total 20 4 2 2 2 2 2" xfId="30023" xr:uid="{00000000-0005-0000-0000-0000A89C0000}"/>
    <cellStyle name="Total 20 4 2 2 2 2 2 2" xfId="42774" xr:uid="{00000000-0005-0000-0000-0000A99C0000}"/>
    <cellStyle name="Total 20 4 2 2 2 3" xfId="22740" xr:uid="{00000000-0005-0000-0000-0000AA9C0000}"/>
    <cellStyle name="Total 20 4 2 2 2 3 2" xfId="35491" xr:uid="{00000000-0005-0000-0000-0000AB9C0000}"/>
    <cellStyle name="Total 20 4 2 2 3" xfId="16851" xr:uid="{00000000-0005-0000-0000-0000AC9C0000}"/>
    <cellStyle name="Total 20 4 2 2 3 2" xfId="30022" xr:uid="{00000000-0005-0000-0000-0000AD9C0000}"/>
    <cellStyle name="Total 20 4 2 2 3 2 2" xfId="42773" xr:uid="{00000000-0005-0000-0000-0000AE9C0000}"/>
    <cellStyle name="Total 20 4 2 2 4" xfId="22739" xr:uid="{00000000-0005-0000-0000-0000AF9C0000}"/>
    <cellStyle name="Total 20 4 2 2 4 2" xfId="35490" xr:uid="{00000000-0005-0000-0000-0000B09C0000}"/>
    <cellStyle name="Total 20 4 2 3" xfId="9538" xr:uid="{00000000-0005-0000-0000-0000B19C0000}"/>
    <cellStyle name="Total 20 4 2 3 2" xfId="16853" xr:uid="{00000000-0005-0000-0000-0000B29C0000}"/>
    <cellStyle name="Total 20 4 2 3 2 2" xfId="30024" xr:uid="{00000000-0005-0000-0000-0000B39C0000}"/>
    <cellStyle name="Total 20 4 2 3 2 2 2" xfId="42775" xr:uid="{00000000-0005-0000-0000-0000B49C0000}"/>
    <cellStyle name="Total 20 4 2 3 3" xfId="22741" xr:uid="{00000000-0005-0000-0000-0000B59C0000}"/>
    <cellStyle name="Total 20 4 2 3 3 2" xfId="35492" xr:uid="{00000000-0005-0000-0000-0000B69C0000}"/>
    <cellStyle name="Total 20 4 2 4" xfId="16850" xr:uid="{00000000-0005-0000-0000-0000B79C0000}"/>
    <cellStyle name="Total 20 4 2 4 2" xfId="30021" xr:uid="{00000000-0005-0000-0000-0000B89C0000}"/>
    <cellStyle name="Total 20 4 2 4 2 2" xfId="42772" xr:uid="{00000000-0005-0000-0000-0000B99C0000}"/>
    <cellStyle name="Total 20 4 2 5" xfId="22738" xr:uid="{00000000-0005-0000-0000-0000BA9C0000}"/>
    <cellStyle name="Total 20 4 2 5 2" xfId="35489" xr:uid="{00000000-0005-0000-0000-0000BB9C0000}"/>
    <cellStyle name="Total 20 4 3" xfId="9539" xr:uid="{00000000-0005-0000-0000-0000BC9C0000}"/>
    <cellStyle name="Total 20 4 3 2" xfId="9540" xr:uid="{00000000-0005-0000-0000-0000BD9C0000}"/>
    <cellStyle name="Total 20 4 3 2 2" xfId="16855" xr:uid="{00000000-0005-0000-0000-0000BE9C0000}"/>
    <cellStyle name="Total 20 4 3 2 2 2" xfId="30026" xr:uid="{00000000-0005-0000-0000-0000BF9C0000}"/>
    <cellStyle name="Total 20 4 3 2 2 2 2" xfId="42777" xr:uid="{00000000-0005-0000-0000-0000C09C0000}"/>
    <cellStyle name="Total 20 4 3 2 3" xfId="22743" xr:uid="{00000000-0005-0000-0000-0000C19C0000}"/>
    <cellStyle name="Total 20 4 3 2 3 2" xfId="35494" xr:uid="{00000000-0005-0000-0000-0000C29C0000}"/>
    <cellStyle name="Total 20 4 3 3" xfId="16854" xr:uid="{00000000-0005-0000-0000-0000C39C0000}"/>
    <cellStyle name="Total 20 4 3 3 2" xfId="30025" xr:uid="{00000000-0005-0000-0000-0000C49C0000}"/>
    <cellStyle name="Total 20 4 3 3 2 2" xfId="42776" xr:uid="{00000000-0005-0000-0000-0000C59C0000}"/>
    <cellStyle name="Total 20 4 3 4" xfId="22742" xr:uid="{00000000-0005-0000-0000-0000C69C0000}"/>
    <cellStyle name="Total 20 4 3 4 2" xfId="35493" xr:uid="{00000000-0005-0000-0000-0000C79C0000}"/>
    <cellStyle name="Total 20 4 4" xfId="9541" xr:uid="{00000000-0005-0000-0000-0000C89C0000}"/>
    <cellStyle name="Total 20 4 4 2" xfId="16856" xr:uid="{00000000-0005-0000-0000-0000C99C0000}"/>
    <cellStyle name="Total 20 4 4 2 2" xfId="30027" xr:uid="{00000000-0005-0000-0000-0000CA9C0000}"/>
    <cellStyle name="Total 20 4 4 2 2 2" xfId="42778" xr:uid="{00000000-0005-0000-0000-0000CB9C0000}"/>
    <cellStyle name="Total 20 4 4 3" xfId="22744" xr:uid="{00000000-0005-0000-0000-0000CC9C0000}"/>
    <cellStyle name="Total 20 4 4 3 2" xfId="35495" xr:uid="{00000000-0005-0000-0000-0000CD9C0000}"/>
    <cellStyle name="Total 20 4 5" xfId="16849" xr:uid="{00000000-0005-0000-0000-0000CE9C0000}"/>
    <cellStyle name="Total 20 4 5 2" xfId="30020" xr:uid="{00000000-0005-0000-0000-0000CF9C0000}"/>
    <cellStyle name="Total 20 4 5 2 2" xfId="42771" xr:uid="{00000000-0005-0000-0000-0000D09C0000}"/>
    <cellStyle name="Total 20 4 6" xfId="22737" xr:uid="{00000000-0005-0000-0000-0000D19C0000}"/>
    <cellStyle name="Total 20 4 6 2" xfId="35488" xr:uid="{00000000-0005-0000-0000-0000D29C0000}"/>
    <cellStyle name="Total 20 5" xfId="9542" xr:uid="{00000000-0005-0000-0000-0000D39C0000}"/>
    <cellStyle name="Total 20 5 2" xfId="9543" xr:uid="{00000000-0005-0000-0000-0000D49C0000}"/>
    <cellStyle name="Total 20 5 2 2" xfId="9544" xr:uid="{00000000-0005-0000-0000-0000D59C0000}"/>
    <cellStyle name="Total 20 5 2 2 2" xfId="9545" xr:uid="{00000000-0005-0000-0000-0000D69C0000}"/>
    <cellStyle name="Total 20 5 2 2 2 2" xfId="16860" xr:uid="{00000000-0005-0000-0000-0000D79C0000}"/>
    <cellStyle name="Total 20 5 2 2 2 2 2" xfId="30031" xr:uid="{00000000-0005-0000-0000-0000D89C0000}"/>
    <cellStyle name="Total 20 5 2 2 2 2 2 2" xfId="42782" xr:uid="{00000000-0005-0000-0000-0000D99C0000}"/>
    <cellStyle name="Total 20 5 2 2 2 3" xfId="22748" xr:uid="{00000000-0005-0000-0000-0000DA9C0000}"/>
    <cellStyle name="Total 20 5 2 2 2 3 2" xfId="35499" xr:uid="{00000000-0005-0000-0000-0000DB9C0000}"/>
    <cellStyle name="Total 20 5 2 2 3" xfId="16859" xr:uid="{00000000-0005-0000-0000-0000DC9C0000}"/>
    <cellStyle name="Total 20 5 2 2 3 2" xfId="30030" xr:uid="{00000000-0005-0000-0000-0000DD9C0000}"/>
    <cellStyle name="Total 20 5 2 2 3 2 2" xfId="42781" xr:uid="{00000000-0005-0000-0000-0000DE9C0000}"/>
    <cellStyle name="Total 20 5 2 2 4" xfId="22747" xr:uid="{00000000-0005-0000-0000-0000DF9C0000}"/>
    <cellStyle name="Total 20 5 2 2 4 2" xfId="35498" xr:uid="{00000000-0005-0000-0000-0000E09C0000}"/>
    <cellStyle name="Total 20 5 2 3" xfId="9546" xr:uid="{00000000-0005-0000-0000-0000E19C0000}"/>
    <cellStyle name="Total 20 5 2 3 2" xfId="16861" xr:uid="{00000000-0005-0000-0000-0000E29C0000}"/>
    <cellStyle name="Total 20 5 2 3 2 2" xfId="30032" xr:uid="{00000000-0005-0000-0000-0000E39C0000}"/>
    <cellStyle name="Total 20 5 2 3 2 2 2" xfId="42783" xr:uid="{00000000-0005-0000-0000-0000E49C0000}"/>
    <cellStyle name="Total 20 5 2 3 3" xfId="22749" xr:uid="{00000000-0005-0000-0000-0000E59C0000}"/>
    <cellStyle name="Total 20 5 2 3 3 2" xfId="35500" xr:uid="{00000000-0005-0000-0000-0000E69C0000}"/>
    <cellStyle name="Total 20 5 2 4" xfId="16858" xr:uid="{00000000-0005-0000-0000-0000E79C0000}"/>
    <cellStyle name="Total 20 5 2 4 2" xfId="30029" xr:uid="{00000000-0005-0000-0000-0000E89C0000}"/>
    <cellStyle name="Total 20 5 2 4 2 2" xfId="42780" xr:uid="{00000000-0005-0000-0000-0000E99C0000}"/>
    <cellStyle name="Total 20 5 2 5" xfId="22746" xr:uid="{00000000-0005-0000-0000-0000EA9C0000}"/>
    <cellStyle name="Total 20 5 2 5 2" xfId="35497" xr:uid="{00000000-0005-0000-0000-0000EB9C0000}"/>
    <cellStyle name="Total 20 5 3" xfId="9547" xr:uid="{00000000-0005-0000-0000-0000EC9C0000}"/>
    <cellStyle name="Total 20 5 3 2" xfId="9548" xr:uid="{00000000-0005-0000-0000-0000ED9C0000}"/>
    <cellStyle name="Total 20 5 3 2 2" xfId="16863" xr:uid="{00000000-0005-0000-0000-0000EE9C0000}"/>
    <cellStyle name="Total 20 5 3 2 2 2" xfId="30034" xr:uid="{00000000-0005-0000-0000-0000EF9C0000}"/>
    <cellStyle name="Total 20 5 3 2 2 2 2" xfId="42785" xr:uid="{00000000-0005-0000-0000-0000F09C0000}"/>
    <cellStyle name="Total 20 5 3 2 3" xfId="22751" xr:uid="{00000000-0005-0000-0000-0000F19C0000}"/>
    <cellStyle name="Total 20 5 3 2 3 2" xfId="35502" xr:uid="{00000000-0005-0000-0000-0000F29C0000}"/>
    <cellStyle name="Total 20 5 3 3" xfId="16862" xr:uid="{00000000-0005-0000-0000-0000F39C0000}"/>
    <cellStyle name="Total 20 5 3 3 2" xfId="30033" xr:uid="{00000000-0005-0000-0000-0000F49C0000}"/>
    <cellStyle name="Total 20 5 3 3 2 2" xfId="42784" xr:uid="{00000000-0005-0000-0000-0000F59C0000}"/>
    <cellStyle name="Total 20 5 3 4" xfId="22750" xr:uid="{00000000-0005-0000-0000-0000F69C0000}"/>
    <cellStyle name="Total 20 5 3 4 2" xfId="35501" xr:uid="{00000000-0005-0000-0000-0000F79C0000}"/>
    <cellStyle name="Total 20 5 4" xfId="9549" xr:uid="{00000000-0005-0000-0000-0000F89C0000}"/>
    <cellStyle name="Total 20 5 4 2" xfId="16864" xr:uid="{00000000-0005-0000-0000-0000F99C0000}"/>
    <cellStyle name="Total 20 5 4 2 2" xfId="30035" xr:uid="{00000000-0005-0000-0000-0000FA9C0000}"/>
    <cellStyle name="Total 20 5 4 2 2 2" xfId="42786" xr:uid="{00000000-0005-0000-0000-0000FB9C0000}"/>
    <cellStyle name="Total 20 5 4 3" xfId="22752" xr:uid="{00000000-0005-0000-0000-0000FC9C0000}"/>
    <cellStyle name="Total 20 5 4 3 2" xfId="35503" xr:uid="{00000000-0005-0000-0000-0000FD9C0000}"/>
    <cellStyle name="Total 20 5 5" xfId="16857" xr:uid="{00000000-0005-0000-0000-0000FE9C0000}"/>
    <cellStyle name="Total 20 5 5 2" xfId="30028" xr:uid="{00000000-0005-0000-0000-0000FF9C0000}"/>
    <cellStyle name="Total 20 5 5 2 2" xfId="42779" xr:uid="{00000000-0005-0000-0000-0000009D0000}"/>
    <cellStyle name="Total 20 5 6" xfId="22745" xr:uid="{00000000-0005-0000-0000-0000019D0000}"/>
    <cellStyle name="Total 20 5 6 2" xfId="35496" xr:uid="{00000000-0005-0000-0000-0000029D0000}"/>
    <cellStyle name="Total 20 6" xfId="9550" xr:uid="{00000000-0005-0000-0000-0000039D0000}"/>
    <cellStyle name="Total 20 6 2" xfId="9551" xr:uid="{00000000-0005-0000-0000-0000049D0000}"/>
    <cellStyle name="Total 20 6 2 2" xfId="9552" xr:uid="{00000000-0005-0000-0000-0000059D0000}"/>
    <cellStyle name="Total 20 6 2 2 2" xfId="9553" xr:uid="{00000000-0005-0000-0000-0000069D0000}"/>
    <cellStyle name="Total 20 6 2 2 2 2" xfId="16868" xr:uid="{00000000-0005-0000-0000-0000079D0000}"/>
    <cellStyle name="Total 20 6 2 2 2 2 2" xfId="30039" xr:uid="{00000000-0005-0000-0000-0000089D0000}"/>
    <cellStyle name="Total 20 6 2 2 2 2 2 2" xfId="42790" xr:uid="{00000000-0005-0000-0000-0000099D0000}"/>
    <cellStyle name="Total 20 6 2 2 2 3" xfId="22756" xr:uid="{00000000-0005-0000-0000-00000A9D0000}"/>
    <cellStyle name="Total 20 6 2 2 2 3 2" xfId="35507" xr:uid="{00000000-0005-0000-0000-00000B9D0000}"/>
    <cellStyle name="Total 20 6 2 2 3" xfId="16867" xr:uid="{00000000-0005-0000-0000-00000C9D0000}"/>
    <cellStyle name="Total 20 6 2 2 3 2" xfId="30038" xr:uid="{00000000-0005-0000-0000-00000D9D0000}"/>
    <cellStyle name="Total 20 6 2 2 3 2 2" xfId="42789" xr:uid="{00000000-0005-0000-0000-00000E9D0000}"/>
    <cellStyle name="Total 20 6 2 2 4" xfId="22755" xr:uid="{00000000-0005-0000-0000-00000F9D0000}"/>
    <cellStyle name="Total 20 6 2 2 4 2" xfId="35506" xr:uid="{00000000-0005-0000-0000-0000109D0000}"/>
    <cellStyle name="Total 20 6 2 3" xfId="9554" xr:uid="{00000000-0005-0000-0000-0000119D0000}"/>
    <cellStyle name="Total 20 6 2 3 2" xfId="16869" xr:uid="{00000000-0005-0000-0000-0000129D0000}"/>
    <cellStyle name="Total 20 6 2 3 2 2" xfId="30040" xr:uid="{00000000-0005-0000-0000-0000139D0000}"/>
    <cellStyle name="Total 20 6 2 3 2 2 2" xfId="42791" xr:uid="{00000000-0005-0000-0000-0000149D0000}"/>
    <cellStyle name="Total 20 6 2 3 3" xfId="22757" xr:uid="{00000000-0005-0000-0000-0000159D0000}"/>
    <cellStyle name="Total 20 6 2 3 3 2" xfId="35508" xr:uid="{00000000-0005-0000-0000-0000169D0000}"/>
    <cellStyle name="Total 20 6 2 4" xfId="16866" xr:uid="{00000000-0005-0000-0000-0000179D0000}"/>
    <cellStyle name="Total 20 6 2 4 2" xfId="30037" xr:uid="{00000000-0005-0000-0000-0000189D0000}"/>
    <cellStyle name="Total 20 6 2 4 2 2" xfId="42788" xr:uid="{00000000-0005-0000-0000-0000199D0000}"/>
    <cellStyle name="Total 20 6 2 5" xfId="22754" xr:uid="{00000000-0005-0000-0000-00001A9D0000}"/>
    <cellStyle name="Total 20 6 2 5 2" xfId="35505" xr:uid="{00000000-0005-0000-0000-00001B9D0000}"/>
    <cellStyle name="Total 20 6 3" xfId="9555" xr:uid="{00000000-0005-0000-0000-00001C9D0000}"/>
    <cellStyle name="Total 20 6 3 2" xfId="9556" xr:uid="{00000000-0005-0000-0000-00001D9D0000}"/>
    <cellStyle name="Total 20 6 3 2 2" xfId="16871" xr:uid="{00000000-0005-0000-0000-00001E9D0000}"/>
    <cellStyle name="Total 20 6 3 2 2 2" xfId="30042" xr:uid="{00000000-0005-0000-0000-00001F9D0000}"/>
    <cellStyle name="Total 20 6 3 2 2 2 2" xfId="42793" xr:uid="{00000000-0005-0000-0000-0000209D0000}"/>
    <cellStyle name="Total 20 6 3 2 3" xfId="22759" xr:uid="{00000000-0005-0000-0000-0000219D0000}"/>
    <cellStyle name="Total 20 6 3 2 3 2" xfId="35510" xr:uid="{00000000-0005-0000-0000-0000229D0000}"/>
    <cellStyle name="Total 20 6 3 3" xfId="16870" xr:uid="{00000000-0005-0000-0000-0000239D0000}"/>
    <cellStyle name="Total 20 6 3 3 2" xfId="30041" xr:uid="{00000000-0005-0000-0000-0000249D0000}"/>
    <cellStyle name="Total 20 6 3 3 2 2" xfId="42792" xr:uid="{00000000-0005-0000-0000-0000259D0000}"/>
    <cellStyle name="Total 20 6 3 4" xfId="22758" xr:uid="{00000000-0005-0000-0000-0000269D0000}"/>
    <cellStyle name="Total 20 6 3 4 2" xfId="35509" xr:uid="{00000000-0005-0000-0000-0000279D0000}"/>
    <cellStyle name="Total 20 6 4" xfId="9557" xr:uid="{00000000-0005-0000-0000-0000289D0000}"/>
    <cellStyle name="Total 20 6 4 2" xfId="16872" xr:uid="{00000000-0005-0000-0000-0000299D0000}"/>
    <cellStyle name="Total 20 6 4 2 2" xfId="30043" xr:uid="{00000000-0005-0000-0000-00002A9D0000}"/>
    <cellStyle name="Total 20 6 4 2 2 2" xfId="42794" xr:uid="{00000000-0005-0000-0000-00002B9D0000}"/>
    <cellStyle name="Total 20 6 4 3" xfId="22760" xr:uid="{00000000-0005-0000-0000-00002C9D0000}"/>
    <cellStyle name="Total 20 6 4 3 2" xfId="35511" xr:uid="{00000000-0005-0000-0000-00002D9D0000}"/>
    <cellStyle name="Total 20 6 5" xfId="16865" xr:uid="{00000000-0005-0000-0000-00002E9D0000}"/>
    <cellStyle name="Total 20 6 5 2" xfId="30036" xr:uid="{00000000-0005-0000-0000-00002F9D0000}"/>
    <cellStyle name="Total 20 6 5 2 2" xfId="42787" xr:uid="{00000000-0005-0000-0000-0000309D0000}"/>
    <cellStyle name="Total 20 6 6" xfId="22753" xr:uid="{00000000-0005-0000-0000-0000319D0000}"/>
    <cellStyle name="Total 20 6 6 2" xfId="35504" xr:uid="{00000000-0005-0000-0000-0000329D0000}"/>
    <cellStyle name="Total 20 7" xfId="9558" xr:uid="{00000000-0005-0000-0000-0000339D0000}"/>
    <cellStyle name="Total 20 7 2" xfId="9559" xr:uid="{00000000-0005-0000-0000-0000349D0000}"/>
    <cellStyle name="Total 20 7 2 2" xfId="9560" xr:uid="{00000000-0005-0000-0000-0000359D0000}"/>
    <cellStyle name="Total 20 7 2 2 2" xfId="9561" xr:uid="{00000000-0005-0000-0000-0000369D0000}"/>
    <cellStyle name="Total 20 7 2 2 2 2" xfId="16876" xr:uid="{00000000-0005-0000-0000-0000379D0000}"/>
    <cellStyle name="Total 20 7 2 2 2 2 2" xfId="30047" xr:uid="{00000000-0005-0000-0000-0000389D0000}"/>
    <cellStyle name="Total 20 7 2 2 2 2 2 2" xfId="42798" xr:uid="{00000000-0005-0000-0000-0000399D0000}"/>
    <cellStyle name="Total 20 7 2 2 2 3" xfId="22764" xr:uid="{00000000-0005-0000-0000-00003A9D0000}"/>
    <cellStyle name="Total 20 7 2 2 2 3 2" xfId="35515" xr:uid="{00000000-0005-0000-0000-00003B9D0000}"/>
    <cellStyle name="Total 20 7 2 2 3" xfId="16875" xr:uid="{00000000-0005-0000-0000-00003C9D0000}"/>
    <cellStyle name="Total 20 7 2 2 3 2" xfId="30046" xr:uid="{00000000-0005-0000-0000-00003D9D0000}"/>
    <cellStyle name="Total 20 7 2 2 3 2 2" xfId="42797" xr:uid="{00000000-0005-0000-0000-00003E9D0000}"/>
    <cellStyle name="Total 20 7 2 2 4" xfId="22763" xr:uid="{00000000-0005-0000-0000-00003F9D0000}"/>
    <cellStyle name="Total 20 7 2 2 4 2" xfId="35514" xr:uid="{00000000-0005-0000-0000-0000409D0000}"/>
    <cellStyle name="Total 20 7 2 3" xfId="9562" xr:uid="{00000000-0005-0000-0000-0000419D0000}"/>
    <cellStyle name="Total 20 7 2 3 2" xfId="16877" xr:uid="{00000000-0005-0000-0000-0000429D0000}"/>
    <cellStyle name="Total 20 7 2 3 2 2" xfId="30048" xr:uid="{00000000-0005-0000-0000-0000439D0000}"/>
    <cellStyle name="Total 20 7 2 3 2 2 2" xfId="42799" xr:uid="{00000000-0005-0000-0000-0000449D0000}"/>
    <cellStyle name="Total 20 7 2 3 3" xfId="22765" xr:uid="{00000000-0005-0000-0000-0000459D0000}"/>
    <cellStyle name="Total 20 7 2 3 3 2" xfId="35516" xr:uid="{00000000-0005-0000-0000-0000469D0000}"/>
    <cellStyle name="Total 20 7 2 4" xfId="16874" xr:uid="{00000000-0005-0000-0000-0000479D0000}"/>
    <cellStyle name="Total 20 7 2 4 2" xfId="30045" xr:uid="{00000000-0005-0000-0000-0000489D0000}"/>
    <cellStyle name="Total 20 7 2 4 2 2" xfId="42796" xr:uid="{00000000-0005-0000-0000-0000499D0000}"/>
    <cellStyle name="Total 20 7 2 5" xfId="22762" xr:uid="{00000000-0005-0000-0000-00004A9D0000}"/>
    <cellStyle name="Total 20 7 2 5 2" xfId="35513" xr:uid="{00000000-0005-0000-0000-00004B9D0000}"/>
    <cellStyle name="Total 20 7 3" xfId="9563" xr:uid="{00000000-0005-0000-0000-00004C9D0000}"/>
    <cellStyle name="Total 20 7 3 2" xfId="9564" xr:uid="{00000000-0005-0000-0000-00004D9D0000}"/>
    <cellStyle name="Total 20 7 3 2 2" xfId="16879" xr:uid="{00000000-0005-0000-0000-00004E9D0000}"/>
    <cellStyle name="Total 20 7 3 2 2 2" xfId="30050" xr:uid="{00000000-0005-0000-0000-00004F9D0000}"/>
    <cellStyle name="Total 20 7 3 2 2 2 2" xfId="42801" xr:uid="{00000000-0005-0000-0000-0000509D0000}"/>
    <cellStyle name="Total 20 7 3 2 3" xfId="22767" xr:uid="{00000000-0005-0000-0000-0000519D0000}"/>
    <cellStyle name="Total 20 7 3 2 3 2" xfId="35518" xr:uid="{00000000-0005-0000-0000-0000529D0000}"/>
    <cellStyle name="Total 20 7 3 3" xfId="16878" xr:uid="{00000000-0005-0000-0000-0000539D0000}"/>
    <cellStyle name="Total 20 7 3 3 2" xfId="30049" xr:uid="{00000000-0005-0000-0000-0000549D0000}"/>
    <cellStyle name="Total 20 7 3 3 2 2" xfId="42800" xr:uid="{00000000-0005-0000-0000-0000559D0000}"/>
    <cellStyle name="Total 20 7 3 4" xfId="22766" xr:uid="{00000000-0005-0000-0000-0000569D0000}"/>
    <cellStyle name="Total 20 7 3 4 2" xfId="35517" xr:uid="{00000000-0005-0000-0000-0000579D0000}"/>
    <cellStyle name="Total 20 7 4" xfId="9565" xr:uid="{00000000-0005-0000-0000-0000589D0000}"/>
    <cellStyle name="Total 20 7 4 2" xfId="16880" xr:uid="{00000000-0005-0000-0000-0000599D0000}"/>
    <cellStyle name="Total 20 7 4 2 2" xfId="30051" xr:uid="{00000000-0005-0000-0000-00005A9D0000}"/>
    <cellStyle name="Total 20 7 4 2 2 2" xfId="42802" xr:uid="{00000000-0005-0000-0000-00005B9D0000}"/>
    <cellStyle name="Total 20 7 4 3" xfId="22768" xr:uid="{00000000-0005-0000-0000-00005C9D0000}"/>
    <cellStyle name="Total 20 7 4 3 2" xfId="35519" xr:uid="{00000000-0005-0000-0000-00005D9D0000}"/>
    <cellStyle name="Total 20 7 5" xfId="16873" xr:uid="{00000000-0005-0000-0000-00005E9D0000}"/>
    <cellStyle name="Total 20 7 5 2" xfId="30044" xr:uid="{00000000-0005-0000-0000-00005F9D0000}"/>
    <cellStyle name="Total 20 7 5 2 2" xfId="42795" xr:uid="{00000000-0005-0000-0000-0000609D0000}"/>
    <cellStyle name="Total 20 7 6" xfId="22761" xr:uid="{00000000-0005-0000-0000-0000619D0000}"/>
    <cellStyle name="Total 20 7 6 2" xfId="35512" xr:uid="{00000000-0005-0000-0000-0000629D0000}"/>
    <cellStyle name="Total 20 8" xfId="9566" xr:uid="{00000000-0005-0000-0000-0000639D0000}"/>
    <cellStyle name="Total 20 8 2" xfId="9567" xr:uid="{00000000-0005-0000-0000-0000649D0000}"/>
    <cellStyle name="Total 20 8 2 2" xfId="9568" xr:uid="{00000000-0005-0000-0000-0000659D0000}"/>
    <cellStyle name="Total 20 8 2 2 2" xfId="9569" xr:uid="{00000000-0005-0000-0000-0000669D0000}"/>
    <cellStyle name="Total 20 8 2 2 2 2" xfId="16884" xr:uid="{00000000-0005-0000-0000-0000679D0000}"/>
    <cellStyle name="Total 20 8 2 2 2 2 2" xfId="30055" xr:uid="{00000000-0005-0000-0000-0000689D0000}"/>
    <cellStyle name="Total 20 8 2 2 2 2 2 2" xfId="42806" xr:uid="{00000000-0005-0000-0000-0000699D0000}"/>
    <cellStyle name="Total 20 8 2 2 2 3" xfId="22772" xr:uid="{00000000-0005-0000-0000-00006A9D0000}"/>
    <cellStyle name="Total 20 8 2 2 2 3 2" xfId="35523" xr:uid="{00000000-0005-0000-0000-00006B9D0000}"/>
    <cellStyle name="Total 20 8 2 2 3" xfId="16883" xr:uid="{00000000-0005-0000-0000-00006C9D0000}"/>
    <cellStyle name="Total 20 8 2 2 3 2" xfId="30054" xr:uid="{00000000-0005-0000-0000-00006D9D0000}"/>
    <cellStyle name="Total 20 8 2 2 3 2 2" xfId="42805" xr:uid="{00000000-0005-0000-0000-00006E9D0000}"/>
    <cellStyle name="Total 20 8 2 2 4" xfId="22771" xr:uid="{00000000-0005-0000-0000-00006F9D0000}"/>
    <cellStyle name="Total 20 8 2 2 4 2" xfId="35522" xr:uid="{00000000-0005-0000-0000-0000709D0000}"/>
    <cellStyle name="Total 20 8 2 3" xfId="9570" xr:uid="{00000000-0005-0000-0000-0000719D0000}"/>
    <cellStyle name="Total 20 8 2 3 2" xfId="16885" xr:uid="{00000000-0005-0000-0000-0000729D0000}"/>
    <cellStyle name="Total 20 8 2 3 2 2" xfId="30056" xr:uid="{00000000-0005-0000-0000-0000739D0000}"/>
    <cellStyle name="Total 20 8 2 3 2 2 2" xfId="42807" xr:uid="{00000000-0005-0000-0000-0000749D0000}"/>
    <cellStyle name="Total 20 8 2 3 3" xfId="22773" xr:uid="{00000000-0005-0000-0000-0000759D0000}"/>
    <cellStyle name="Total 20 8 2 3 3 2" xfId="35524" xr:uid="{00000000-0005-0000-0000-0000769D0000}"/>
    <cellStyle name="Total 20 8 2 4" xfId="16882" xr:uid="{00000000-0005-0000-0000-0000779D0000}"/>
    <cellStyle name="Total 20 8 2 4 2" xfId="30053" xr:uid="{00000000-0005-0000-0000-0000789D0000}"/>
    <cellStyle name="Total 20 8 2 4 2 2" xfId="42804" xr:uid="{00000000-0005-0000-0000-0000799D0000}"/>
    <cellStyle name="Total 20 8 2 5" xfId="22770" xr:uid="{00000000-0005-0000-0000-00007A9D0000}"/>
    <cellStyle name="Total 20 8 2 5 2" xfId="35521" xr:uid="{00000000-0005-0000-0000-00007B9D0000}"/>
    <cellStyle name="Total 20 8 3" xfId="9571" xr:uid="{00000000-0005-0000-0000-00007C9D0000}"/>
    <cellStyle name="Total 20 8 3 2" xfId="9572" xr:uid="{00000000-0005-0000-0000-00007D9D0000}"/>
    <cellStyle name="Total 20 8 3 2 2" xfId="16887" xr:uid="{00000000-0005-0000-0000-00007E9D0000}"/>
    <cellStyle name="Total 20 8 3 2 2 2" xfId="30058" xr:uid="{00000000-0005-0000-0000-00007F9D0000}"/>
    <cellStyle name="Total 20 8 3 2 2 2 2" xfId="42809" xr:uid="{00000000-0005-0000-0000-0000809D0000}"/>
    <cellStyle name="Total 20 8 3 2 3" xfId="22775" xr:uid="{00000000-0005-0000-0000-0000819D0000}"/>
    <cellStyle name="Total 20 8 3 2 3 2" xfId="35526" xr:uid="{00000000-0005-0000-0000-0000829D0000}"/>
    <cellStyle name="Total 20 8 3 3" xfId="16886" xr:uid="{00000000-0005-0000-0000-0000839D0000}"/>
    <cellStyle name="Total 20 8 3 3 2" xfId="30057" xr:uid="{00000000-0005-0000-0000-0000849D0000}"/>
    <cellStyle name="Total 20 8 3 3 2 2" xfId="42808" xr:uid="{00000000-0005-0000-0000-0000859D0000}"/>
    <cellStyle name="Total 20 8 3 4" xfId="22774" xr:uid="{00000000-0005-0000-0000-0000869D0000}"/>
    <cellStyle name="Total 20 8 3 4 2" xfId="35525" xr:uid="{00000000-0005-0000-0000-0000879D0000}"/>
    <cellStyle name="Total 20 8 4" xfId="9573" xr:uid="{00000000-0005-0000-0000-0000889D0000}"/>
    <cellStyle name="Total 20 8 4 2" xfId="16888" xr:uid="{00000000-0005-0000-0000-0000899D0000}"/>
    <cellStyle name="Total 20 8 4 2 2" xfId="30059" xr:uid="{00000000-0005-0000-0000-00008A9D0000}"/>
    <cellStyle name="Total 20 8 4 2 2 2" xfId="42810" xr:uid="{00000000-0005-0000-0000-00008B9D0000}"/>
    <cellStyle name="Total 20 8 4 3" xfId="22776" xr:uid="{00000000-0005-0000-0000-00008C9D0000}"/>
    <cellStyle name="Total 20 8 4 3 2" xfId="35527" xr:uid="{00000000-0005-0000-0000-00008D9D0000}"/>
    <cellStyle name="Total 20 8 5" xfId="16881" xr:uid="{00000000-0005-0000-0000-00008E9D0000}"/>
    <cellStyle name="Total 20 8 5 2" xfId="30052" xr:uid="{00000000-0005-0000-0000-00008F9D0000}"/>
    <cellStyle name="Total 20 8 5 2 2" xfId="42803" xr:uid="{00000000-0005-0000-0000-0000909D0000}"/>
    <cellStyle name="Total 20 8 6" xfId="22769" xr:uid="{00000000-0005-0000-0000-0000919D0000}"/>
    <cellStyle name="Total 20 8 6 2" xfId="35520" xr:uid="{00000000-0005-0000-0000-0000929D0000}"/>
    <cellStyle name="Total 20 9" xfId="9574" xr:uid="{00000000-0005-0000-0000-0000939D0000}"/>
    <cellStyle name="Total 20 9 2" xfId="9575" xr:uid="{00000000-0005-0000-0000-0000949D0000}"/>
    <cellStyle name="Total 20 9 2 2" xfId="9576" xr:uid="{00000000-0005-0000-0000-0000959D0000}"/>
    <cellStyle name="Total 20 9 2 2 2" xfId="9577" xr:uid="{00000000-0005-0000-0000-0000969D0000}"/>
    <cellStyle name="Total 20 9 2 2 2 2" xfId="16892" xr:uid="{00000000-0005-0000-0000-0000979D0000}"/>
    <cellStyle name="Total 20 9 2 2 2 2 2" xfId="30063" xr:uid="{00000000-0005-0000-0000-0000989D0000}"/>
    <cellStyle name="Total 20 9 2 2 2 2 2 2" xfId="42814" xr:uid="{00000000-0005-0000-0000-0000999D0000}"/>
    <cellStyle name="Total 20 9 2 2 2 3" xfId="22780" xr:uid="{00000000-0005-0000-0000-00009A9D0000}"/>
    <cellStyle name="Total 20 9 2 2 2 3 2" xfId="35531" xr:uid="{00000000-0005-0000-0000-00009B9D0000}"/>
    <cellStyle name="Total 20 9 2 2 3" xfId="16891" xr:uid="{00000000-0005-0000-0000-00009C9D0000}"/>
    <cellStyle name="Total 20 9 2 2 3 2" xfId="30062" xr:uid="{00000000-0005-0000-0000-00009D9D0000}"/>
    <cellStyle name="Total 20 9 2 2 3 2 2" xfId="42813" xr:uid="{00000000-0005-0000-0000-00009E9D0000}"/>
    <cellStyle name="Total 20 9 2 2 4" xfId="22779" xr:uid="{00000000-0005-0000-0000-00009F9D0000}"/>
    <cellStyle name="Total 20 9 2 2 4 2" xfId="35530" xr:uid="{00000000-0005-0000-0000-0000A09D0000}"/>
    <cellStyle name="Total 20 9 2 3" xfId="9578" xr:uid="{00000000-0005-0000-0000-0000A19D0000}"/>
    <cellStyle name="Total 20 9 2 3 2" xfId="16893" xr:uid="{00000000-0005-0000-0000-0000A29D0000}"/>
    <cellStyle name="Total 20 9 2 3 2 2" xfId="30064" xr:uid="{00000000-0005-0000-0000-0000A39D0000}"/>
    <cellStyle name="Total 20 9 2 3 2 2 2" xfId="42815" xr:uid="{00000000-0005-0000-0000-0000A49D0000}"/>
    <cellStyle name="Total 20 9 2 3 3" xfId="22781" xr:uid="{00000000-0005-0000-0000-0000A59D0000}"/>
    <cellStyle name="Total 20 9 2 3 3 2" xfId="35532" xr:uid="{00000000-0005-0000-0000-0000A69D0000}"/>
    <cellStyle name="Total 20 9 2 4" xfId="16890" xr:uid="{00000000-0005-0000-0000-0000A79D0000}"/>
    <cellStyle name="Total 20 9 2 4 2" xfId="30061" xr:uid="{00000000-0005-0000-0000-0000A89D0000}"/>
    <cellStyle name="Total 20 9 2 4 2 2" xfId="42812" xr:uid="{00000000-0005-0000-0000-0000A99D0000}"/>
    <cellStyle name="Total 20 9 2 5" xfId="22778" xr:uid="{00000000-0005-0000-0000-0000AA9D0000}"/>
    <cellStyle name="Total 20 9 2 5 2" xfId="35529" xr:uid="{00000000-0005-0000-0000-0000AB9D0000}"/>
    <cellStyle name="Total 20 9 3" xfId="9579" xr:uid="{00000000-0005-0000-0000-0000AC9D0000}"/>
    <cellStyle name="Total 20 9 3 2" xfId="9580" xr:uid="{00000000-0005-0000-0000-0000AD9D0000}"/>
    <cellStyle name="Total 20 9 3 2 2" xfId="16895" xr:uid="{00000000-0005-0000-0000-0000AE9D0000}"/>
    <cellStyle name="Total 20 9 3 2 2 2" xfId="30066" xr:uid="{00000000-0005-0000-0000-0000AF9D0000}"/>
    <cellStyle name="Total 20 9 3 2 2 2 2" xfId="42817" xr:uid="{00000000-0005-0000-0000-0000B09D0000}"/>
    <cellStyle name="Total 20 9 3 2 3" xfId="22783" xr:uid="{00000000-0005-0000-0000-0000B19D0000}"/>
    <cellStyle name="Total 20 9 3 2 3 2" xfId="35534" xr:uid="{00000000-0005-0000-0000-0000B29D0000}"/>
    <cellStyle name="Total 20 9 3 3" xfId="16894" xr:uid="{00000000-0005-0000-0000-0000B39D0000}"/>
    <cellStyle name="Total 20 9 3 3 2" xfId="30065" xr:uid="{00000000-0005-0000-0000-0000B49D0000}"/>
    <cellStyle name="Total 20 9 3 3 2 2" xfId="42816" xr:uid="{00000000-0005-0000-0000-0000B59D0000}"/>
    <cellStyle name="Total 20 9 3 4" xfId="22782" xr:uid="{00000000-0005-0000-0000-0000B69D0000}"/>
    <cellStyle name="Total 20 9 3 4 2" xfId="35533" xr:uid="{00000000-0005-0000-0000-0000B79D0000}"/>
    <cellStyle name="Total 20 9 4" xfId="9581" xr:uid="{00000000-0005-0000-0000-0000B89D0000}"/>
    <cellStyle name="Total 20 9 4 2" xfId="16896" xr:uid="{00000000-0005-0000-0000-0000B99D0000}"/>
    <cellStyle name="Total 20 9 4 2 2" xfId="30067" xr:uid="{00000000-0005-0000-0000-0000BA9D0000}"/>
    <cellStyle name="Total 20 9 4 2 2 2" xfId="42818" xr:uid="{00000000-0005-0000-0000-0000BB9D0000}"/>
    <cellStyle name="Total 20 9 4 3" xfId="22784" xr:uid="{00000000-0005-0000-0000-0000BC9D0000}"/>
    <cellStyle name="Total 20 9 4 3 2" xfId="35535" xr:uid="{00000000-0005-0000-0000-0000BD9D0000}"/>
    <cellStyle name="Total 20 9 5" xfId="16889" xr:uid="{00000000-0005-0000-0000-0000BE9D0000}"/>
    <cellStyle name="Total 20 9 5 2" xfId="30060" xr:uid="{00000000-0005-0000-0000-0000BF9D0000}"/>
    <cellStyle name="Total 20 9 5 2 2" xfId="42811" xr:uid="{00000000-0005-0000-0000-0000C09D0000}"/>
    <cellStyle name="Total 20 9 6" xfId="22777" xr:uid="{00000000-0005-0000-0000-0000C19D0000}"/>
    <cellStyle name="Total 20 9 6 2" xfId="35528" xr:uid="{00000000-0005-0000-0000-0000C29D0000}"/>
    <cellStyle name="Total 21" xfId="9582" xr:uid="{00000000-0005-0000-0000-0000C39D0000}"/>
    <cellStyle name="Total 21 10" xfId="9583" xr:uid="{00000000-0005-0000-0000-0000C49D0000}"/>
    <cellStyle name="Total 21 10 2" xfId="9584" xr:uid="{00000000-0005-0000-0000-0000C59D0000}"/>
    <cellStyle name="Total 21 10 2 2" xfId="16899" xr:uid="{00000000-0005-0000-0000-0000C69D0000}"/>
    <cellStyle name="Total 21 10 2 2 2" xfId="30070" xr:uid="{00000000-0005-0000-0000-0000C79D0000}"/>
    <cellStyle name="Total 21 10 2 2 2 2" xfId="42821" xr:uid="{00000000-0005-0000-0000-0000C89D0000}"/>
    <cellStyle name="Total 21 10 2 3" xfId="22787" xr:uid="{00000000-0005-0000-0000-0000C99D0000}"/>
    <cellStyle name="Total 21 10 2 3 2" xfId="35538" xr:uid="{00000000-0005-0000-0000-0000CA9D0000}"/>
    <cellStyle name="Total 21 10 3" xfId="16898" xr:uid="{00000000-0005-0000-0000-0000CB9D0000}"/>
    <cellStyle name="Total 21 10 3 2" xfId="30069" xr:uid="{00000000-0005-0000-0000-0000CC9D0000}"/>
    <cellStyle name="Total 21 10 3 2 2" xfId="42820" xr:uid="{00000000-0005-0000-0000-0000CD9D0000}"/>
    <cellStyle name="Total 21 10 4" xfId="22786" xr:uid="{00000000-0005-0000-0000-0000CE9D0000}"/>
    <cellStyle name="Total 21 10 4 2" xfId="35537" xr:uid="{00000000-0005-0000-0000-0000CF9D0000}"/>
    <cellStyle name="Total 21 11" xfId="9585" xr:uid="{00000000-0005-0000-0000-0000D09D0000}"/>
    <cellStyle name="Total 21 11 2" xfId="16900" xr:uid="{00000000-0005-0000-0000-0000D19D0000}"/>
    <cellStyle name="Total 21 11 2 2" xfId="30071" xr:uid="{00000000-0005-0000-0000-0000D29D0000}"/>
    <cellStyle name="Total 21 11 2 2 2" xfId="42822" xr:uid="{00000000-0005-0000-0000-0000D39D0000}"/>
    <cellStyle name="Total 21 11 3" xfId="22788" xr:uid="{00000000-0005-0000-0000-0000D49D0000}"/>
    <cellStyle name="Total 21 11 3 2" xfId="35539" xr:uid="{00000000-0005-0000-0000-0000D59D0000}"/>
    <cellStyle name="Total 21 12" xfId="16897" xr:uid="{00000000-0005-0000-0000-0000D69D0000}"/>
    <cellStyle name="Total 21 12 2" xfId="30068" xr:uid="{00000000-0005-0000-0000-0000D79D0000}"/>
    <cellStyle name="Total 21 12 2 2" xfId="42819" xr:uid="{00000000-0005-0000-0000-0000D89D0000}"/>
    <cellStyle name="Total 21 13" xfId="22785" xr:uid="{00000000-0005-0000-0000-0000D99D0000}"/>
    <cellStyle name="Total 21 13 2" xfId="35536" xr:uid="{00000000-0005-0000-0000-0000DA9D0000}"/>
    <cellStyle name="Total 21 2" xfId="9586" xr:uid="{00000000-0005-0000-0000-0000DB9D0000}"/>
    <cellStyle name="Total 21 2 2" xfId="9587" xr:uid="{00000000-0005-0000-0000-0000DC9D0000}"/>
    <cellStyle name="Total 21 2 2 2" xfId="9588" xr:uid="{00000000-0005-0000-0000-0000DD9D0000}"/>
    <cellStyle name="Total 21 2 2 2 2" xfId="9589" xr:uid="{00000000-0005-0000-0000-0000DE9D0000}"/>
    <cellStyle name="Total 21 2 2 2 2 2" xfId="16904" xr:uid="{00000000-0005-0000-0000-0000DF9D0000}"/>
    <cellStyle name="Total 21 2 2 2 2 2 2" xfId="30075" xr:uid="{00000000-0005-0000-0000-0000E09D0000}"/>
    <cellStyle name="Total 21 2 2 2 2 2 2 2" xfId="42826" xr:uid="{00000000-0005-0000-0000-0000E19D0000}"/>
    <cellStyle name="Total 21 2 2 2 2 3" xfId="22792" xr:uid="{00000000-0005-0000-0000-0000E29D0000}"/>
    <cellStyle name="Total 21 2 2 2 2 3 2" xfId="35543" xr:uid="{00000000-0005-0000-0000-0000E39D0000}"/>
    <cellStyle name="Total 21 2 2 2 3" xfId="16903" xr:uid="{00000000-0005-0000-0000-0000E49D0000}"/>
    <cellStyle name="Total 21 2 2 2 3 2" xfId="30074" xr:uid="{00000000-0005-0000-0000-0000E59D0000}"/>
    <cellStyle name="Total 21 2 2 2 3 2 2" xfId="42825" xr:uid="{00000000-0005-0000-0000-0000E69D0000}"/>
    <cellStyle name="Total 21 2 2 2 4" xfId="22791" xr:uid="{00000000-0005-0000-0000-0000E79D0000}"/>
    <cellStyle name="Total 21 2 2 2 4 2" xfId="35542" xr:uid="{00000000-0005-0000-0000-0000E89D0000}"/>
    <cellStyle name="Total 21 2 2 3" xfId="9590" xr:uid="{00000000-0005-0000-0000-0000E99D0000}"/>
    <cellStyle name="Total 21 2 2 3 2" xfId="16905" xr:uid="{00000000-0005-0000-0000-0000EA9D0000}"/>
    <cellStyle name="Total 21 2 2 3 2 2" xfId="30076" xr:uid="{00000000-0005-0000-0000-0000EB9D0000}"/>
    <cellStyle name="Total 21 2 2 3 2 2 2" xfId="42827" xr:uid="{00000000-0005-0000-0000-0000EC9D0000}"/>
    <cellStyle name="Total 21 2 2 3 3" xfId="22793" xr:uid="{00000000-0005-0000-0000-0000ED9D0000}"/>
    <cellStyle name="Total 21 2 2 3 3 2" xfId="35544" xr:uid="{00000000-0005-0000-0000-0000EE9D0000}"/>
    <cellStyle name="Total 21 2 2 4" xfId="16902" xr:uid="{00000000-0005-0000-0000-0000EF9D0000}"/>
    <cellStyle name="Total 21 2 2 4 2" xfId="30073" xr:uid="{00000000-0005-0000-0000-0000F09D0000}"/>
    <cellStyle name="Total 21 2 2 4 2 2" xfId="42824" xr:uid="{00000000-0005-0000-0000-0000F19D0000}"/>
    <cellStyle name="Total 21 2 2 5" xfId="22790" xr:uid="{00000000-0005-0000-0000-0000F29D0000}"/>
    <cellStyle name="Total 21 2 2 5 2" xfId="35541" xr:uid="{00000000-0005-0000-0000-0000F39D0000}"/>
    <cellStyle name="Total 21 2 3" xfId="9591" xr:uid="{00000000-0005-0000-0000-0000F49D0000}"/>
    <cellStyle name="Total 21 2 3 2" xfId="9592" xr:uid="{00000000-0005-0000-0000-0000F59D0000}"/>
    <cellStyle name="Total 21 2 3 2 2" xfId="16907" xr:uid="{00000000-0005-0000-0000-0000F69D0000}"/>
    <cellStyle name="Total 21 2 3 2 2 2" xfId="30078" xr:uid="{00000000-0005-0000-0000-0000F79D0000}"/>
    <cellStyle name="Total 21 2 3 2 2 2 2" xfId="42829" xr:uid="{00000000-0005-0000-0000-0000F89D0000}"/>
    <cellStyle name="Total 21 2 3 2 3" xfId="22795" xr:uid="{00000000-0005-0000-0000-0000F99D0000}"/>
    <cellStyle name="Total 21 2 3 2 3 2" xfId="35546" xr:uid="{00000000-0005-0000-0000-0000FA9D0000}"/>
    <cellStyle name="Total 21 2 3 3" xfId="16906" xr:uid="{00000000-0005-0000-0000-0000FB9D0000}"/>
    <cellStyle name="Total 21 2 3 3 2" xfId="30077" xr:uid="{00000000-0005-0000-0000-0000FC9D0000}"/>
    <cellStyle name="Total 21 2 3 3 2 2" xfId="42828" xr:uid="{00000000-0005-0000-0000-0000FD9D0000}"/>
    <cellStyle name="Total 21 2 3 4" xfId="22794" xr:uid="{00000000-0005-0000-0000-0000FE9D0000}"/>
    <cellStyle name="Total 21 2 3 4 2" xfId="35545" xr:uid="{00000000-0005-0000-0000-0000FF9D0000}"/>
    <cellStyle name="Total 21 2 4" xfId="9593" xr:uid="{00000000-0005-0000-0000-0000009E0000}"/>
    <cellStyle name="Total 21 2 4 2" xfId="16908" xr:uid="{00000000-0005-0000-0000-0000019E0000}"/>
    <cellStyle name="Total 21 2 4 2 2" xfId="30079" xr:uid="{00000000-0005-0000-0000-0000029E0000}"/>
    <cellStyle name="Total 21 2 4 2 2 2" xfId="42830" xr:uid="{00000000-0005-0000-0000-0000039E0000}"/>
    <cellStyle name="Total 21 2 4 3" xfId="22796" xr:uid="{00000000-0005-0000-0000-0000049E0000}"/>
    <cellStyle name="Total 21 2 4 3 2" xfId="35547" xr:uid="{00000000-0005-0000-0000-0000059E0000}"/>
    <cellStyle name="Total 21 2 5" xfId="16901" xr:uid="{00000000-0005-0000-0000-0000069E0000}"/>
    <cellStyle name="Total 21 2 5 2" xfId="30072" xr:uid="{00000000-0005-0000-0000-0000079E0000}"/>
    <cellStyle name="Total 21 2 5 2 2" xfId="42823" xr:uid="{00000000-0005-0000-0000-0000089E0000}"/>
    <cellStyle name="Total 21 2 6" xfId="22789" xr:uid="{00000000-0005-0000-0000-0000099E0000}"/>
    <cellStyle name="Total 21 2 6 2" xfId="35540" xr:uid="{00000000-0005-0000-0000-00000A9E0000}"/>
    <cellStyle name="Total 21 3" xfId="9594" xr:uid="{00000000-0005-0000-0000-00000B9E0000}"/>
    <cellStyle name="Total 21 3 2" xfId="9595" xr:uid="{00000000-0005-0000-0000-00000C9E0000}"/>
    <cellStyle name="Total 21 3 2 2" xfId="9596" xr:uid="{00000000-0005-0000-0000-00000D9E0000}"/>
    <cellStyle name="Total 21 3 2 2 2" xfId="9597" xr:uid="{00000000-0005-0000-0000-00000E9E0000}"/>
    <cellStyle name="Total 21 3 2 2 2 2" xfId="16912" xr:uid="{00000000-0005-0000-0000-00000F9E0000}"/>
    <cellStyle name="Total 21 3 2 2 2 2 2" xfId="30083" xr:uid="{00000000-0005-0000-0000-0000109E0000}"/>
    <cellStyle name="Total 21 3 2 2 2 2 2 2" xfId="42834" xr:uid="{00000000-0005-0000-0000-0000119E0000}"/>
    <cellStyle name="Total 21 3 2 2 2 3" xfId="22800" xr:uid="{00000000-0005-0000-0000-0000129E0000}"/>
    <cellStyle name="Total 21 3 2 2 2 3 2" xfId="35551" xr:uid="{00000000-0005-0000-0000-0000139E0000}"/>
    <cellStyle name="Total 21 3 2 2 3" xfId="16911" xr:uid="{00000000-0005-0000-0000-0000149E0000}"/>
    <cellStyle name="Total 21 3 2 2 3 2" xfId="30082" xr:uid="{00000000-0005-0000-0000-0000159E0000}"/>
    <cellStyle name="Total 21 3 2 2 3 2 2" xfId="42833" xr:uid="{00000000-0005-0000-0000-0000169E0000}"/>
    <cellStyle name="Total 21 3 2 2 4" xfId="22799" xr:uid="{00000000-0005-0000-0000-0000179E0000}"/>
    <cellStyle name="Total 21 3 2 2 4 2" xfId="35550" xr:uid="{00000000-0005-0000-0000-0000189E0000}"/>
    <cellStyle name="Total 21 3 2 3" xfId="9598" xr:uid="{00000000-0005-0000-0000-0000199E0000}"/>
    <cellStyle name="Total 21 3 2 3 2" xfId="16913" xr:uid="{00000000-0005-0000-0000-00001A9E0000}"/>
    <cellStyle name="Total 21 3 2 3 2 2" xfId="30084" xr:uid="{00000000-0005-0000-0000-00001B9E0000}"/>
    <cellStyle name="Total 21 3 2 3 2 2 2" xfId="42835" xr:uid="{00000000-0005-0000-0000-00001C9E0000}"/>
    <cellStyle name="Total 21 3 2 3 3" xfId="22801" xr:uid="{00000000-0005-0000-0000-00001D9E0000}"/>
    <cellStyle name="Total 21 3 2 3 3 2" xfId="35552" xr:uid="{00000000-0005-0000-0000-00001E9E0000}"/>
    <cellStyle name="Total 21 3 2 4" xfId="16910" xr:uid="{00000000-0005-0000-0000-00001F9E0000}"/>
    <cellStyle name="Total 21 3 2 4 2" xfId="30081" xr:uid="{00000000-0005-0000-0000-0000209E0000}"/>
    <cellStyle name="Total 21 3 2 4 2 2" xfId="42832" xr:uid="{00000000-0005-0000-0000-0000219E0000}"/>
    <cellStyle name="Total 21 3 2 5" xfId="22798" xr:uid="{00000000-0005-0000-0000-0000229E0000}"/>
    <cellStyle name="Total 21 3 2 5 2" xfId="35549" xr:uid="{00000000-0005-0000-0000-0000239E0000}"/>
    <cellStyle name="Total 21 3 3" xfId="9599" xr:uid="{00000000-0005-0000-0000-0000249E0000}"/>
    <cellStyle name="Total 21 3 3 2" xfId="9600" xr:uid="{00000000-0005-0000-0000-0000259E0000}"/>
    <cellStyle name="Total 21 3 3 2 2" xfId="16915" xr:uid="{00000000-0005-0000-0000-0000269E0000}"/>
    <cellStyle name="Total 21 3 3 2 2 2" xfId="30086" xr:uid="{00000000-0005-0000-0000-0000279E0000}"/>
    <cellStyle name="Total 21 3 3 2 2 2 2" xfId="42837" xr:uid="{00000000-0005-0000-0000-0000289E0000}"/>
    <cellStyle name="Total 21 3 3 2 3" xfId="22803" xr:uid="{00000000-0005-0000-0000-0000299E0000}"/>
    <cellStyle name="Total 21 3 3 2 3 2" xfId="35554" xr:uid="{00000000-0005-0000-0000-00002A9E0000}"/>
    <cellStyle name="Total 21 3 3 3" xfId="16914" xr:uid="{00000000-0005-0000-0000-00002B9E0000}"/>
    <cellStyle name="Total 21 3 3 3 2" xfId="30085" xr:uid="{00000000-0005-0000-0000-00002C9E0000}"/>
    <cellStyle name="Total 21 3 3 3 2 2" xfId="42836" xr:uid="{00000000-0005-0000-0000-00002D9E0000}"/>
    <cellStyle name="Total 21 3 3 4" xfId="22802" xr:uid="{00000000-0005-0000-0000-00002E9E0000}"/>
    <cellStyle name="Total 21 3 3 4 2" xfId="35553" xr:uid="{00000000-0005-0000-0000-00002F9E0000}"/>
    <cellStyle name="Total 21 3 4" xfId="9601" xr:uid="{00000000-0005-0000-0000-0000309E0000}"/>
    <cellStyle name="Total 21 3 4 2" xfId="16916" xr:uid="{00000000-0005-0000-0000-0000319E0000}"/>
    <cellStyle name="Total 21 3 4 2 2" xfId="30087" xr:uid="{00000000-0005-0000-0000-0000329E0000}"/>
    <cellStyle name="Total 21 3 4 2 2 2" xfId="42838" xr:uid="{00000000-0005-0000-0000-0000339E0000}"/>
    <cellStyle name="Total 21 3 4 3" xfId="22804" xr:uid="{00000000-0005-0000-0000-0000349E0000}"/>
    <cellStyle name="Total 21 3 4 3 2" xfId="35555" xr:uid="{00000000-0005-0000-0000-0000359E0000}"/>
    <cellStyle name="Total 21 3 5" xfId="16909" xr:uid="{00000000-0005-0000-0000-0000369E0000}"/>
    <cellStyle name="Total 21 3 5 2" xfId="30080" xr:uid="{00000000-0005-0000-0000-0000379E0000}"/>
    <cellStyle name="Total 21 3 5 2 2" xfId="42831" xr:uid="{00000000-0005-0000-0000-0000389E0000}"/>
    <cellStyle name="Total 21 3 6" xfId="22797" xr:uid="{00000000-0005-0000-0000-0000399E0000}"/>
    <cellStyle name="Total 21 3 6 2" xfId="35548" xr:uid="{00000000-0005-0000-0000-00003A9E0000}"/>
    <cellStyle name="Total 21 4" xfId="9602" xr:uid="{00000000-0005-0000-0000-00003B9E0000}"/>
    <cellStyle name="Total 21 4 2" xfId="9603" xr:uid="{00000000-0005-0000-0000-00003C9E0000}"/>
    <cellStyle name="Total 21 4 2 2" xfId="9604" xr:uid="{00000000-0005-0000-0000-00003D9E0000}"/>
    <cellStyle name="Total 21 4 2 2 2" xfId="9605" xr:uid="{00000000-0005-0000-0000-00003E9E0000}"/>
    <cellStyle name="Total 21 4 2 2 2 2" xfId="16920" xr:uid="{00000000-0005-0000-0000-00003F9E0000}"/>
    <cellStyle name="Total 21 4 2 2 2 2 2" xfId="30091" xr:uid="{00000000-0005-0000-0000-0000409E0000}"/>
    <cellStyle name="Total 21 4 2 2 2 2 2 2" xfId="42842" xr:uid="{00000000-0005-0000-0000-0000419E0000}"/>
    <cellStyle name="Total 21 4 2 2 2 3" xfId="22808" xr:uid="{00000000-0005-0000-0000-0000429E0000}"/>
    <cellStyle name="Total 21 4 2 2 2 3 2" xfId="35559" xr:uid="{00000000-0005-0000-0000-0000439E0000}"/>
    <cellStyle name="Total 21 4 2 2 3" xfId="16919" xr:uid="{00000000-0005-0000-0000-0000449E0000}"/>
    <cellStyle name="Total 21 4 2 2 3 2" xfId="30090" xr:uid="{00000000-0005-0000-0000-0000459E0000}"/>
    <cellStyle name="Total 21 4 2 2 3 2 2" xfId="42841" xr:uid="{00000000-0005-0000-0000-0000469E0000}"/>
    <cellStyle name="Total 21 4 2 2 4" xfId="22807" xr:uid="{00000000-0005-0000-0000-0000479E0000}"/>
    <cellStyle name="Total 21 4 2 2 4 2" xfId="35558" xr:uid="{00000000-0005-0000-0000-0000489E0000}"/>
    <cellStyle name="Total 21 4 2 3" xfId="9606" xr:uid="{00000000-0005-0000-0000-0000499E0000}"/>
    <cellStyle name="Total 21 4 2 3 2" xfId="16921" xr:uid="{00000000-0005-0000-0000-00004A9E0000}"/>
    <cellStyle name="Total 21 4 2 3 2 2" xfId="30092" xr:uid="{00000000-0005-0000-0000-00004B9E0000}"/>
    <cellStyle name="Total 21 4 2 3 2 2 2" xfId="42843" xr:uid="{00000000-0005-0000-0000-00004C9E0000}"/>
    <cellStyle name="Total 21 4 2 3 3" xfId="22809" xr:uid="{00000000-0005-0000-0000-00004D9E0000}"/>
    <cellStyle name="Total 21 4 2 3 3 2" xfId="35560" xr:uid="{00000000-0005-0000-0000-00004E9E0000}"/>
    <cellStyle name="Total 21 4 2 4" xfId="16918" xr:uid="{00000000-0005-0000-0000-00004F9E0000}"/>
    <cellStyle name="Total 21 4 2 4 2" xfId="30089" xr:uid="{00000000-0005-0000-0000-0000509E0000}"/>
    <cellStyle name="Total 21 4 2 4 2 2" xfId="42840" xr:uid="{00000000-0005-0000-0000-0000519E0000}"/>
    <cellStyle name="Total 21 4 2 5" xfId="22806" xr:uid="{00000000-0005-0000-0000-0000529E0000}"/>
    <cellStyle name="Total 21 4 2 5 2" xfId="35557" xr:uid="{00000000-0005-0000-0000-0000539E0000}"/>
    <cellStyle name="Total 21 4 3" xfId="9607" xr:uid="{00000000-0005-0000-0000-0000549E0000}"/>
    <cellStyle name="Total 21 4 3 2" xfId="9608" xr:uid="{00000000-0005-0000-0000-0000559E0000}"/>
    <cellStyle name="Total 21 4 3 2 2" xfId="16923" xr:uid="{00000000-0005-0000-0000-0000569E0000}"/>
    <cellStyle name="Total 21 4 3 2 2 2" xfId="30094" xr:uid="{00000000-0005-0000-0000-0000579E0000}"/>
    <cellStyle name="Total 21 4 3 2 2 2 2" xfId="42845" xr:uid="{00000000-0005-0000-0000-0000589E0000}"/>
    <cellStyle name="Total 21 4 3 2 3" xfId="22811" xr:uid="{00000000-0005-0000-0000-0000599E0000}"/>
    <cellStyle name="Total 21 4 3 2 3 2" xfId="35562" xr:uid="{00000000-0005-0000-0000-00005A9E0000}"/>
    <cellStyle name="Total 21 4 3 3" xfId="16922" xr:uid="{00000000-0005-0000-0000-00005B9E0000}"/>
    <cellStyle name="Total 21 4 3 3 2" xfId="30093" xr:uid="{00000000-0005-0000-0000-00005C9E0000}"/>
    <cellStyle name="Total 21 4 3 3 2 2" xfId="42844" xr:uid="{00000000-0005-0000-0000-00005D9E0000}"/>
    <cellStyle name="Total 21 4 3 4" xfId="22810" xr:uid="{00000000-0005-0000-0000-00005E9E0000}"/>
    <cellStyle name="Total 21 4 3 4 2" xfId="35561" xr:uid="{00000000-0005-0000-0000-00005F9E0000}"/>
    <cellStyle name="Total 21 4 4" xfId="9609" xr:uid="{00000000-0005-0000-0000-0000609E0000}"/>
    <cellStyle name="Total 21 4 4 2" xfId="16924" xr:uid="{00000000-0005-0000-0000-0000619E0000}"/>
    <cellStyle name="Total 21 4 4 2 2" xfId="30095" xr:uid="{00000000-0005-0000-0000-0000629E0000}"/>
    <cellStyle name="Total 21 4 4 2 2 2" xfId="42846" xr:uid="{00000000-0005-0000-0000-0000639E0000}"/>
    <cellStyle name="Total 21 4 4 3" xfId="22812" xr:uid="{00000000-0005-0000-0000-0000649E0000}"/>
    <cellStyle name="Total 21 4 4 3 2" xfId="35563" xr:uid="{00000000-0005-0000-0000-0000659E0000}"/>
    <cellStyle name="Total 21 4 5" xfId="16917" xr:uid="{00000000-0005-0000-0000-0000669E0000}"/>
    <cellStyle name="Total 21 4 5 2" xfId="30088" xr:uid="{00000000-0005-0000-0000-0000679E0000}"/>
    <cellStyle name="Total 21 4 5 2 2" xfId="42839" xr:uid="{00000000-0005-0000-0000-0000689E0000}"/>
    <cellStyle name="Total 21 4 6" xfId="22805" xr:uid="{00000000-0005-0000-0000-0000699E0000}"/>
    <cellStyle name="Total 21 4 6 2" xfId="35556" xr:uid="{00000000-0005-0000-0000-00006A9E0000}"/>
    <cellStyle name="Total 21 5" xfId="9610" xr:uid="{00000000-0005-0000-0000-00006B9E0000}"/>
    <cellStyle name="Total 21 5 2" xfId="9611" xr:uid="{00000000-0005-0000-0000-00006C9E0000}"/>
    <cellStyle name="Total 21 5 2 2" xfId="9612" xr:uid="{00000000-0005-0000-0000-00006D9E0000}"/>
    <cellStyle name="Total 21 5 2 2 2" xfId="9613" xr:uid="{00000000-0005-0000-0000-00006E9E0000}"/>
    <cellStyle name="Total 21 5 2 2 2 2" xfId="16928" xr:uid="{00000000-0005-0000-0000-00006F9E0000}"/>
    <cellStyle name="Total 21 5 2 2 2 2 2" xfId="30099" xr:uid="{00000000-0005-0000-0000-0000709E0000}"/>
    <cellStyle name="Total 21 5 2 2 2 2 2 2" xfId="42850" xr:uid="{00000000-0005-0000-0000-0000719E0000}"/>
    <cellStyle name="Total 21 5 2 2 2 3" xfId="22816" xr:uid="{00000000-0005-0000-0000-0000729E0000}"/>
    <cellStyle name="Total 21 5 2 2 2 3 2" xfId="35567" xr:uid="{00000000-0005-0000-0000-0000739E0000}"/>
    <cellStyle name="Total 21 5 2 2 3" xfId="16927" xr:uid="{00000000-0005-0000-0000-0000749E0000}"/>
    <cellStyle name="Total 21 5 2 2 3 2" xfId="30098" xr:uid="{00000000-0005-0000-0000-0000759E0000}"/>
    <cellStyle name="Total 21 5 2 2 3 2 2" xfId="42849" xr:uid="{00000000-0005-0000-0000-0000769E0000}"/>
    <cellStyle name="Total 21 5 2 2 4" xfId="22815" xr:uid="{00000000-0005-0000-0000-0000779E0000}"/>
    <cellStyle name="Total 21 5 2 2 4 2" xfId="35566" xr:uid="{00000000-0005-0000-0000-0000789E0000}"/>
    <cellStyle name="Total 21 5 2 3" xfId="9614" xr:uid="{00000000-0005-0000-0000-0000799E0000}"/>
    <cellStyle name="Total 21 5 2 3 2" xfId="16929" xr:uid="{00000000-0005-0000-0000-00007A9E0000}"/>
    <cellStyle name="Total 21 5 2 3 2 2" xfId="30100" xr:uid="{00000000-0005-0000-0000-00007B9E0000}"/>
    <cellStyle name="Total 21 5 2 3 2 2 2" xfId="42851" xr:uid="{00000000-0005-0000-0000-00007C9E0000}"/>
    <cellStyle name="Total 21 5 2 3 3" xfId="22817" xr:uid="{00000000-0005-0000-0000-00007D9E0000}"/>
    <cellStyle name="Total 21 5 2 3 3 2" xfId="35568" xr:uid="{00000000-0005-0000-0000-00007E9E0000}"/>
    <cellStyle name="Total 21 5 2 4" xfId="16926" xr:uid="{00000000-0005-0000-0000-00007F9E0000}"/>
    <cellStyle name="Total 21 5 2 4 2" xfId="30097" xr:uid="{00000000-0005-0000-0000-0000809E0000}"/>
    <cellStyle name="Total 21 5 2 4 2 2" xfId="42848" xr:uid="{00000000-0005-0000-0000-0000819E0000}"/>
    <cellStyle name="Total 21 5 2 5" xfId="22814" xr:uid="{00000000-0005-0000-0000-0000829E0000}"/>
    <cellStyle name="Total 21 5 2 5 2" xfId="35565" xr:uid="{00000000-0005-0000-0000-0000839E0000}"/>
    <cellStyle name="Total 21 5 3" xfId="9615" xr:uid="{00000000-0005-0000-0000-0000849E0000}"/>
    <cellStyle name="Total 21 5 3 2" xfId="9616" xr:uid="{00000000-0005-0000-0000-0000859E0000}"/>
    <cellStyle name="Total 21 5 3 2 2" xfId="16931" xr:uid="{00000000-0005-0000-0000-0000869E0000}"/>
    <cellStyle name="Total 21 5 3 2 2 2" xfId="30102" xr:uid="{00000000-0005-0000-0000-0000879E0000}"/>
    <cellStyle name="Total 21 5 3 2 2 2 2" xfId="42853" xr:uid="{00000000-0005-0000-0000-0000889E0000}"/>
    <cellStyle name="Total 21 5 3 2 3" xfId="22819" xr:uid="{00000000-0005-0000-0000-0000899E0000}"/>
    <cellStyle name="Total 21 5 3 2 3 2" xfId="35570" xr:uid="{00000000-0005-0000-0000-00008A9E0000}"/>
    <cellStyle name="Total 21 5 3 3" xfId="16930" xr:uid="{00000000-0005-0000-0000-00008B9E0000}"/>
    <cellStyle name="Total 21 5 3 3 2" xfId="30101" xr:uid="{00000000-0005-0000-0000-00008C9E0000}"/>
    <cellStyle name="Total 21 5 3 3 2 2" xfId="42852" xr:uid="{00000000-0005-0000-0000-00008D9E0000}"/>
    <cellStyle name="Total 21 5 3 4" xfId="22818" xr:uid="{00000000-0005-0000-0000-00008E9E0000}"/>
    <cellStyle name="Total 21 5 3 4 2" xfId="35569" xr:uid="{00000000-0005-0000-0000-00008F9E0000}"/>
    <cellStyle name="Total 21 5 4" xfId="9617" xr:uid="{00000000-0005-0000-0000-0000909E0000}"/>
    <cellStyle name="Total 21 5 4 2" xfId="16932" xr:uid="{00000000-0005-0000-0000-0000919E0000}"/>
    <cellStyle name="Total 21 5 4 2 2" xfId="30103" xr:uid="{00000000-0005-0000-0000-0000929E0000}"/>
    <cellStyle name="Total 21 5 4 2 2 2" xfId="42854" xr:uid="{00000000-0005-0000-0000-0000939E0000}"/>
    <cellStyle name="Total 21 5 4 3" xfId="22820" xr:uid="{00000000-0005-0000-0000-0000949E0000}"/>
    <cellStyle name="Total 21 5 4 3 2" xfId="35571" xr:uid="{00000000-0005-0000-0000-0000959E0000}"/>
    <cellStyle name="Total 21 5 5" xfId="16925" xr:uid="{00000000-0005-0000-0000-0000969E0000}"/>
    <cellStyle name="Total 21 5 5 2" xfId="30096" xr:uid="{00000000-0005-0000-0000-0000979E0000}"/>
    <cellStyle name="Total 21 5 5 2 2" xfId="42847" xr:uid="{00000000-0005-0000-0000-0000989E0000}"/>
    <cellStyle name="Total 21 5 6" xfId="22813" xr:uid="{00000000-0005-0000-0000-0000999E0000}"/>
    <cellStyle name="Total 21 5 6 2" xfId="35564" xr:uid="{00000000-0005-0000-0000-00009A9E0000}"/>
    <cellStyle name="Total 21 6" xfId="9618" xr:uid="{00000000-0005-0000-0000-00009B9E0000}"/>
    <cellStyle name="Total 21 6 2" xfId="9619" xr:uid="{00000000-0005-0000-0000-00009C9E0000}"/>
    <cellStyle name="Total 21 6 2 2" xfId="9620" xr:uid="{00000000-0005-0000-0000-00009D9E0000}"/>
    <cellStyle name="Total 21 6 2 2 2" xfId="9621" xr:uid="{00000000-0005-0000-0000-00009E9E0000}"/>
    <cellStyle name="Total 21 6 2 2 2 2" xfId="16936" xr:uid="{00000000-0005-0000-0000-00009F9E0000}"/>
    <cellStyle name="Total 21 6 2 2 2 2 2" xfId="30107" xr:uid="{00000000-0005-0000-0000-0000A09E0000}"/>
    <cellStyle name="Total 21 6 2 2 2 2 2 2" xfId="42858" xr:uid="{00000000-0005-0000-0000-0000A19E0000}"/>
    <cellStyle name="Total 21 6 2 2 2 3" xfId="22824" xr:uid="{00000000-0005-0000-0000-0000A29E0000}"/>
    <cellStyle name="Total 21 6 2 2 2 3 2" xfId="35575" xr:uid="{00000000-0005-0000-0000-0000A39E0000}"/>
    <cellStyle name="Total 21 6 2 2 3" xfId="16935" xr:uid="{00000000-0005-0000-0000-0000A49E0000}"/>
    <cellStyle name="Total 21 6 2 2 3 2" xfId="30106" xr:uid="{00000000-0005-0000-0000-0000A59E0000}"/>
    <cellStyle name="Total 21 6 2 2 3 2 2" xfId="42857" xr:uid="{00000000-0005-0000-0000-0000A69E0000}"/>
    <cellStyle name="Total 21 6 2 2 4" xfId="22823" xr:uid="{00000000-0005-0000-0000-0000A79E0000}"/>
    <cellStyle name="Total 21 6 2 2 4 2" xfId="35574" xr:uid="{00000000-0005-0000-0000-0000A89E0000}"/>
    <cellStyle name="Total 21 6 2 3" xfId="9622" xr:uid="{00000000-0005-0000-0000-0000A99E0000}"/>
    <cellStyle name="Total 21 6 2 3 2" xfId="16937" xr:uid="{00000000-0005-0000-0000-0000AA9E0000}"/>
    <cellStyle name="Total 21 6 2 3 2 2" xfId="30108" xr:uid="{00000000-0005-0000-0000-0000AB9E0000}"/>
    <cellStyle name="Total 21 6 2 3 2 2 2" xfId="42859" xr:uid="{00000000-0005-0000-0000-0000AC9E0000}"/>
    <cellStyle name="Total 21 6 2 3 3" xfId="22825" xr:uid="{00000000-0005-0000-0000-0000AD9E0000}"/>
    <cellStyle name="Total 21 6 2 3 3 2" xfId="35576" xr:uid="{00000000-0005-0000-0000-0000AE9E0000}"/>
    <cellStyle name="Total 21 6 2 4" xfId="16934" xr:uid="{00000000-0005-0000-0000-0000AF9E0000}"/>
    <cellStyle name="Total 21 6 2 4 2" xfId="30105" xr:uid="{00000000-0005-0000-0000-0000B09E0000}"/>
    <cellStyle name="Total 21 6 2 4 2 2" xfId="42856" xr:uid="{00000000-0005-0000-0000-0000B19E0000}"/>
    <cellStyle name="Total 21 6 2 5" xfId="22822" xr:uid="{00000000-0005-0000-0000-0000B29E0000}"/>
    <cellStyle name="Total 21 6 2 5 2" xfId="35573" xr:uid="{00000000-0005-0000-0000-0000B39E0000}"/>
    <cellStyle name="Total 21 6 3" xfId="9623" xr:uid="{00000000-0005-0000-0000-0000B49E0000}"/>
    <cellStyle name="Total 21 6 3 2" xfId="9624" xr:uid="{00000000-0005-0000-0000-0000B59E0000}"/>
    <cellStyle name="Total 21 6 3 2 2" xfId="16939" xr:uid="{00000000-0005-0000-0000-0000B69E0000}"/>
    <cellStyle name="Total 21 6 3 2 2 2" xfId="30110" xr:uid="{00000000-0005-0000-0000-0000B79E0000}"/>
    <cellStyle name="Total 21 6 3 2 2 2 2" xfId="42861" xr:uid="{00000000-0005-0000-0000-0000B89E0000}"/>
    <cellStyle name="Total 21 6 3 2 3" xfId="22827" xr:uid="{00000000-0005-0000-0000-0000B99E0000}"/>
    <cellStyle name="Total 21 6 3 2 3 2" xfId="35578" xr:uid="{00000000-0005-0000-0000-0000BA9E0000}"/>
    <cellStyle name="Total 21 6 3 3" xfId="16938" xr:uid="{00000000-0005-0000-0000-0000BB9E0000}"/>
    <cellStyle name="Total 21 6 3 3 2" xfId="30109" xr:uid="{00000000-0005-0000-0000-0000BC9E0000}"/>
    <cellStyle name="Total 21 6 3 3 2 2" xfId="42860" xr:uid="{00000000-0005-0000-0000-0000BD9E0000}"/>
    <cellStyle name="Total 21 6 3 4" xfId="22826" xr:uid="{00000000-0005-0000-0000-0000BE9E0000}"/>
    <cellStyle name="Total 21 6 3 4 2" xfId="35577" xr:uid="{00000000-0005-0000-0000-0000BF9E0000}"/>
    <cellStyle name="Total 21 6 4" xfId="9625" xr:uid="{00000000-0005-0000-0000-0000C09E0000}"/>
    <cellStyle name="Total 21 6 4 2" xfId="16940" xr:uid="{00000000-0005-0000-0000-0000C19E0000}"/>
    <cellStyle name="Total 21 6 4 2 2" xfId="30111" xr:uid="{00000000-0005-0000-0000-0000C29E0000}"/>
    <cellStyle name="Total 21 6 4 2 2 2" xfId="42862" xr:uid="{00000000-0005-0000-0000-0000C39E0000}"/>
    <cellStyle name="Total 21 6 4 3" xfId="22828" xr:uid="{00000000-0005-0000-0000-0000C49E0000}"/>
    <cellStyle name="Total 21 6 4 3 2" xfId="35579" xr:uid="{00000000-0005-0000-0000-0000C59E0000}"/>
    <cellStyle name="Total 21 6 5" xfId="16933" xr:uid="{00000000-0005-0000-0000-0000C69E0000}"/>
    <cellStyle name="Total 21 6 5 2" xfId="30104" xr:uid="{00000000-0005-0000-0000-0000C79E0000}"/>
    <cellStyle name="Total 21 6 5 2 2" xfId="42855" xr:uid="{00000000-0005-0000-0000-0000C89E0000}"/>
    <cellStyle name="Total 21 6 6" xfId="22821" xr:uid="{00000000-0005-0000-0000-0000C99E0000}"/>
    <cellStyle name="Total 21 6 6 2" xfId="35572" xr:uid="{00000000-0005-0000-0000-0000CA9E0000}"/>
    <cellStyle name="Total 21 7" xfId="9626" xr:uid="{00000000-0005-0000-0000-0000CB9E0000}"/>
    <cellStyle name="Total 21 7 2" xfId="9627" xr:uid="{00000000-0005-0000-0000-0000CC9E0000}"/>
    <cellStyle name="Total 21 7 2 2" xfId="9628" xr:uid="{00000000-0005-0000-0000-0000CD9E0000}"/>
    <cellStyle name="Total 21 7 2 2 2" xfId="9629" xr:uid="{00000000-0005-0000-0000-0000CE9E0000}"/>
    <cellStyle name="Total 21 7 2 2 2 2" xfId="16944" xr:uid="{00000000-0005-0000-0000-0000CF9E0000}"/>
    <cellStyle name="Total 21 7 2 2 2 2 2" xfId="30115" xr:uid="{00000000-0005-0000-0000-0000D09E0000}"/>
    <cellStyle name="Total 21 7 2 2 2 2 2 2" xfId="42866" xr:uid="{00000000-0005-0000-0000-0000D19E0000}"/>
    <cellStyle name="Total 21 7 2 2 2 3" xfId="22832" xr:uid="{00000000-0005-0000-0000-0000D29E0000}"/>
    <cellStyle name="Total 21 7 2 2 2 3 2" xfId="35583" xr:uid="{00000000-0005-0000-0000-0000D39E0000}"/>
    <cellStyle name="Total 21 7 2 2 3" xfId="16943" xr:uid="{00000000-0005-0000-0000-0000D49E0000}"/>
    <cellStyle name="Total 21 7 2 2 3 2" xfId="30114" xr:uid="{00000000-0005-0000-0000-0000D59E0000}"/>
    <cellStyle name="Total 21 7 2 2 3 2 2" xfId="42865" xr:uid="{00000000-0005-0000-0000-0000D69E0000}"/>
    <cellStyle name="Total 21 7 2 2 4" xfId="22831" xr:uid="{00000000-0005-0000-0000-0000D79E0000}"/>
    <cellStyle name="Total 21 7 2 2 4 2" xfId="35582" xr:uid="{00000000-0005-0000-0000-0000D89E0000}"/>
    <cellStyle name="Total 21 7 2 3" xfId="9630" xr:uid="{00000000-0005-0000-0000-0000D99E0000}"/>
    <cellStyle name="Total 21 7 2 3 2" xfId="16945" xr:uid="{00000000-0005-0000-0000-0000DA9E0000}"/>
    <cellStyle name="Total 21 7 2 3 2 2" xfId="30116" xr:uid="{00000000-0005-0000-0000-0000DB9E0000}"/>
    <cellStyle name="Total 21 7 2 3 2 2 2" xfId="42867" xr:uid="{00000000-0005-0000-0000-0000DC9E0000}"/>
    <cellStyle name="Total 21 7 2 3 3" xfId="22833" xr:uid="{00000000-0005-0000-0000-0000DD9E0000}"/>
    <cellStyle name="Total 21 7 2 3 3 2" xfId="35584" xr:uid="{00000000-0005-0000-0000-0000DE9E0000}"/>
    <cellStyle name="Total 21 7 2 4" xfId="16942" xr:uid="{00000000-0005-0000-0000-0000DF9E0000}"/>
    <cellStyle name="Total 21 7 2 4 2" xfId="30113" xr:uid="{00000000-0005-0000-0000-0000E09E0000}"/>
    <cellStyle name="Total 21 7 2 4 2 2" xfId="42864" xr:uid="{00000000-0005-0000-0000-0000E19E0000}"/>
    <cellStyle name="Total 21 7 2 5" xfId="22830" xr:uid="{00000000-0005-0000-0000-0000E29E0000}"/>
    <cellStyle name="Total 21 7 2 5 2" xfId="35581" xr:uid="{00000000-0005-0000-0000-0000E39E0000}"/>
    <cellStyle name="Total 21 7 3" xfId="9631" xr:uid="{00000000-0005-0000-0000-0000E49E0000}"/>
    <cellStyle name="Total 21 7 3 2" xfId="9632" xr:uid="{00000000-0005-0000-0000-0000E59E0000}"/>
    <cellStyle name="Total 21 7 3 2 2" xfId="16947" xr:uid="{00000000-0005-0000-0000-0000E69E0000}"/>
    <cellStyle name="Total 21 7 3 2 2 2" xfId="30118" xr:uid="{00000000-0005-0000-0000-0000E79E0000}"/>
    <cellStyle name="Total 21 7 3 2 2 2 2" xfId="42869" xr:uid="{00000000-0005-0000-0000-0000E89E0000}"/>
    <cellStyle name="Total 21 7 3 2 3" xfId="22835" xr:uid="{00000000-0005-0000-0000-0000E99E0000}"/>
    <cellStyle name="Total 21 7 3 2 3 2" xfId="35586" xr:uid="{00000000-0005-0000-0000-0000EA9E0000}"/>
    <cellStyle name="Total 21 7 3 3" xfId="16946" xr:uid="{00000000-0005-0000-0000-0000EB9E0000}"/>
    <cellStyle name="Total 21 7 3 3 2" xfId="30117" xr:uid="{00000000-0005-0000-0000-0000EC9E0000}"/>
    <cellStyle name="Total 21 7 3 3 2 2" xfId="42868" xr:uid="{00000000-0005-0000-0000-0000ED9E0000}"/>
    <cellStyle name="Total 21 7 3 4" xfId="22834" xr:uid="{00000000-0005-0000-0000-0000EE9E0000}"/>
    <cellStyle name="Total 21 7 3 4 2" xfId="35585" xr:uid="{00000000-0005-0000-0000-0000EF9E0000}"/>
    <cellStyle name="Total 21 7 4" xfId="9633" xr:uid="{00000000-0005-0000-0000-0000F09E0000}"/>
    <cellStyle name="Total 21 7 4 2" xfId="16948" xr:uid="{00000000-0005-0000-0000-0000F19E0000}"/>
    <cellStyle name="Total 21 7 4 2 2" xfId="30119" xr:uid="{00000000-0005-0000-0000-0000F29E0000}"/>
    <cellStyle name="Total 21 7 4 2 2 2" xfId="42870" xr:uid="{00000000-0005-0000-0000-0000F39E0000}"/>
    <cellStyle name="Total 21 7 4 3" xfId="22836" xr:uid="{00000000-0005-0000-0000-0000F49E0000}"/>
    <cellStyle name="Total 21 7 4 3 2" xfId="35587" xr:uid="{00000000-0005-0000-0000-0000F59E0000}"/>
    <cellStyle name="Total 21 7 5" xfId="16941" xr:uid="{00000000-0005-0000-0000-0000F69E0000}"/>
    <cellStyle name="Total 21 7 5 2" xfId="30112" xr:uid="{00000000-0005-0000-0000-0000F79E0000}"/>
    <cellStyle name="Total 21 7 5 2 2" xfId="42863" xr:uid="{00000000-0005-0000-0000-0000F89E0000}"/>
    <cellStyle name="Total 21 7 6" xfId="22829" xr:uid="{00000000-0005-0000-0000-0000F99E0000}"/>
    <cellStyle name="Total 21 7 6 2" xfId="35580" xr:uid="{00000000-0005-0000-0000-0000FA9E0000}"/>
    <cellStyle name="Total 21 8" xfId="9634" xr:uid="{00000000-0005-0000-0000-0000FB9E0000}"/>
    <cellStyle name="Total 21 8 2" xfId="9635" xr:uid="{00000000-0005-0000-0000-0000FC9E0000}"/>
    <cellStyle name="Total 21 8 2 2" xfId="9636" xr:uid="{00000000-0005-0000-0000-0000FD9E0000}"/>
    <cellStyle name="Total 21 8 2 2 2" xfId="9637" xr:uid="{00000000-0005-0000-0000-0000FE9E0000}"/>
    <cellStyle name="Total 21 8 2 2 2 2" xfId="16952" xr:uid="{00000000-0005-0000-0000-0000FF9E0000}"/>
    <cellStyle name="Total 21 8 2 2 2 2 2" xfId="30123" xr:uid="{00000000-0005-0000-0000-0000009F0000}"/>
    <cellStyle name="Total 21 8 2 2 2 2 2 2" xfId="42874" xr:uid="{00000000-0005-0000-0000-0000019F0000}"/>
    <cellStyle name="Total 21 8 2 2 2 3" xfId="22840" xr:uid="{00000000-0005-0000-0000-0000029F0000}"/>
    <cellStyle name="Total 21 8 2 2 2 3 2" xfId="35591" xr:uid="{00000000-0005-0000-0000-0000039F0000}"/>
    <cellStyle name="Total 21 8 2 2 3" xfId="16951" xr:uid="{00000000-0005-0000-0000-0000049F0000}"/>
    <cellStyle name="Total 21 8 2 2 3 2" xfId="30122" xr:uid="{00000000-0005-0000-0000-0000059F0000}"/>
    <cellStyle name="Total 21 8 2 2 3 2 2" xfId="42873" xr:uid="{00000000-0005-0000-0000-0000069F0000}"/>
    <cellStyle name="Total 21 8 2 2 4" xfId="22839" xr:uid="{00000000-0005-0000-0000-0000079F0000}"/>
    <cellStyle name="Total 21 8 2 2 4 2" xfId="35590" xr:uid="{00000000-0005-0000-0000-0000089F0000}"/>
    <cellStyle name="Total 21 8 2 3" xfId="9638" xr:uid="{00000000-0005-0000-0000-0000099F0000}"/>
    <cellStyle name="Total 21 8 2 3 2" xfId="16953" xr:uid="{00000000-0005-0000-0000-00000A9F0000}"/>
    <cellStyle name="Total 21 8 2 3 2 2" xfId="30124" xr:uid="{00000000-0005-0000-0000-00000B9F0000}"/>
    <cellStyle name="Total 21 8 2 3 2 2 2" xfId="42875" xr:uid="{00000000-0005-0000-0000-00000C9F0000}"/>
    <cellStyle name="Total 21 8 2 3 3" xfId="22841" xr:uid="{00000000-0005-0000-0000-00000D9F0000}"/>
    <cellStyle name="Total 21 8 2 3 3 2" xfId="35592" xr:uid="{00000000-0005-0000-0000-00000E9F0000}"/>
    <cellStyle name="Total 21 8 2 4" xfId="16950" xr:uid="{00000000-0005-0000-0000-00000F9F0000}"/>
    <cellStyle name="Total 21 8 2 4 2" xfId="30121" xr:uid="{00000000-0005-0000-0000-0000109F0000}"/>
    <cellStyle name="Total 21 8 2 4 2 2" xfId="42872" xr:uid="{00000000-0005-0000-0000-0000119F0000}"/>
    <cellStyle name="Total 21 8 2 5" xfId="22838" xr:uid="{00000000-0005-0000-0000-0000129F0000}"/>
    <cellStyle name="Total 21 8 2 5 2" xfId="35589" xr:uid="{00000000-0005-0000-0000-0000139F0000}"/>
    <cellStyle name="Total 21 8 3" xfId="9639" xr:uid="{00000000-0005-0000-0000-0000149F0000}"/>
    <cellStyle name="Total 21 8 3 2" xfId="9640" xr:uid="{00000000-0005-0000-0000-0000159F0000}"/>
    <cellStyle name="Total 21 8 3 2 2" xfId="16955" xr:uid="{00000000-0005-0000-0000-0000169F0000}"/>
    <cellStyle name="Total 21 8 3 2 2 2" xfId="30126" xr:uid="{00000000-0005-0000-0000-0000179F0000}"/>
    <cellStyle name="Total 21 8 3 2 2 2 2" xfId="42877" xr:uid="{00000000-0005-0000-0000-0000189F0000}"/>
    <cellStyle name="Total 21 8 3 2 3" xfId="22843" xr:uid="{00000000-0005-0000-0000-0000199F0000}"/>
    <cellStyle name="Total 21 8 3 2 3 2" xfId="35594" xr:uid="{00000000-0005-0000-0000-00001A9F0000}"/>
    <cellStyle name="Total 21 8 3 3" xfId="16954" xr:uid="{00000000-0005-0000-0000-00001B9F0000}"/>
    <cellStyle name="Total 21 8 3 3 2" xfId="30125" xr:uid="{00000000-0005-0000-0000-00001C9F0000}"/>
    <cellStyle name="Total 21 8 3 3 2 2" xfId="42876" xr:uid="{00000000-0005-0000-0000-00001D9F0000}"/>
    <cellStyle name="Total 21 8 3 4" xfId="22842" xr:uid="{00000000-0005-0000-0000-00001E9F0000}"/>
    <cellStyle name="Total 21 8 3 4 2" xfId="35593" xr:uid="{00000000-0005-0000-0000-00001F9F0000}"/>
    <cellStyle name="Total 21 8 4" xfId="9641" xr:uid="{00000000-0005-0000-0000-0000209F0000}"/>
    <cellStyle name="Total 21 8 4 2" xfId="16956" xr:uid="{00000000-0005-0000-0000-0000219F0000}"/>
    <cellStyle name="Total 21 8 4 2 2" xfId="30127" xr:uid="{00000000-0005-0000-0000-0000229F0000}"/>
    <cellStyle name="Total 21 8 4 2 2 2" xfId="42878" xr:uid="{00000000-0005-0000-0000-0000239F0000}"/>
    <cellStyle name="Total 21 8 4 3" xfId="22844" xr:uid="{00000000-0005-0000-0000-0000249F0000}"/>
    <cellStyle name="Total 21 8 4 3 2" xfId="35595" xr:uid="{00000000-0005-0000-0000-0000259F0000}"/>
    <cellStyle name="Total 21 8 5" xfId="16949" xr:uid="{00000000-0005-0000-0000-0000269F0000}"/>
    <cellStyle name="Total 21 8 5 2" xfId="30120" xr:uid="{00000000-0005-0000-0000-0000279F0000}"/>
    <cellStyle name="Total 21 8 5 2 2" xfId="42871" xr:uid="{00000000-0005-0000-0000-0000289F0000}"/>
    <cellStyle name="Total 21 8 6" xfId="22837" xr:uid="{00000000-0005-0000-0000-0000299F0000}"/>
    <cellStyle name="Total 21 8 6 2" xfId="35588" xr:uid="{00000000-0005-0000-0000-00002A9F0000}"/>
    <cellStyle name="Total 21 9" xfId="9642" xr:uid="{00000000-0005-0000-0000-00002B9F0000}"/>
    <cellStyle name="Total 21 9 2" xfId="9643" xr:uid="{00000000-0005-0000-0000-00002C9F0000}"/>
    <cellStyle name="Total 21 9 2 2" xfId="9644" xr:uid="{00000000-0005-0000-0000-00002D9F0000}"/>
    <cellStyle name="Total 21 9 2 2 2" xfId="16959" xr:uid="{00000000-0005-0000-0000-00002E9F0000}"/>
    <cellStyle name="Total 21 9 2 2 2 2" xfId="30130" xr:uid="{00000000-0005-0000-0000-00002F9F0000}"/>
    <cellStyle name="Total 21 9 2 2 2 2 2" xfId="42881" xr:uid="{00000000-0005-0000-0000-0000309F0000}"/>
    <cellStyle name="Total 21 9 2 2 3" xfId="22847" xr:uid="{00000000-0005-0000-0000-0000319F0000}"/>
    <cellStyle name="Total 21 9 2 2 3 2" xfId="35598" xr:uid="{00000000-0005-0000-0000-0000329F0000}"/>
    <cellStyle name="Total 21 9 2 3" xfId="16958" xr:uid="{00000000-0005-0000-0000-0000339F0000}"/>
    <cellStyle name="Total 21 9 2 3 2" xfId="30129" xr:uid="{00000000-0005-0000-0000-0000349F0000}"/>
    <cellStyle name="Total 21 9 2 3 2 2" xfId="42880" xr:uid="{00000000-0005-0000-0000-0000359F0000}"/>
    <cellStyle name="Total 21 9 2 4" xfId="22846" xr:uid="{00000000-0005-0000-0000-0000369F0000}"/>
    <cellStyle name="Total 21 9 2 4 2" xfId="35597" xr:uid="{00000000-0005-0000-0000-0000379F0000}"/>
    <cellStyle name="Total 21 9 3" xfId="9645" xr:uid="{00000000-0005-0000-0000-0000389F0000}"/>
    <cellStyle name="Total 21 9 3 2" xfId="16960" xr:uid="{00000000-0005-0000-0000-0000399F0000}"/>
    <cellStyle name="Total 21 9 3 2 2" xfId="30131" xr:uid="{00000000-0005-0000-0000-00003A9F0000}"/>
    <cellStyle name="Total 21 9 3 2 2 2" xfId="42882" xr:uid="{00000000-0005-0000-0000-00003B9F0000}"/>
    <cellStyle name="Total 21 9 3 3" xfId="22848" xr:uid="{00000000-0005-0000-0000-00003C9F0000}"/>
    <cellStyle name="Total 21 9 3 3 2" xfId="35599" xr:uid="{00000000-0005-0000-0000-00003D9F0000}"/>
    <cellStyle name="Total 21 9 4" xfId="16957" xr:uid="{00000000-0005-0000-0000-00003E9F0000}"/>
    <cellStyle name="Total 21 9 4 2" xfId="30128" xr:uid="{00000000-0005-0000-0000-00003F9F0000}"/>
    <cellStyle name="Total 21 9 4 2 2" xfId="42879" xr:uid="{00000000-0005-0000-0000-0000409F0000}"/>
    <cellStyle name="Total 21 9 5" xfId="22845" xr:uid="{00000000-0005-0000-0000-0000419F0000}"/>
    <cellStyle name="Total 21 9 5 2" xfId="35596" xr:uid="{00000000-0005-0000-0000-0000429F0000}"/>
    <cellStyle name="Total 22" xfId="9646" xr:uid="{00000000-0005-0000-0000-0000439F0000}"/>
    <cellStyle name="Total 22 10" xfId="9647" xr:uid="{00000000-0005-0000-0000-0000449F0000}"/>
    <cellStyle name="Total 22 10 2" xfId="9648" xr:uid="{00000000-0005-0000-0000-0000459F0000}"/>
    <cellStyle name="Total 22 10 2 2" xfId="16963" xr:uid="{00000000-0005-0000-0000-0000469F0000}"/>
    <cellStyle name="Total 22 10 2 2 2" xfId="30134" xr:uid="{00000000-0005-0000-0000-0000479F0000}"/>
    <cellStyle name="Total 22 10 2 2 2 2" xfId="42885" xr:uid="{00000000-0005-0000-0000-0000489F0000}"/>
    <cellStyle name="Total 22 10 2 3" xfId="22851" xr:uid="{00000000-0005-0000-0000-0000499F0000}"/>
    <cellStyle name="Total 22 10 2 3 2" xfId="35602" xr:uid="{00000000-0005-0000-0000-00004A9F0000}"/>
    <cellStyle name="Total 22 10 3" xfId="16962" xr:uid="{00000000-0005-0000-0000-00004B9F0000}"/>
    <cellStyle name="Total 22 10 3 2" xfId="30133" xr:uid="{00000000-0005-0000-0000-00004C9F0000}"/>
    <cellStyle name="Total 22 10 3 2 2" xfId="42884" xr:uid="{00000000-0005-0000-0000-00004D9F0000}"/>
    <cellStyle name="Total 22 10 4" xfId="22850" xr:uid="{00000000-0005-0000-0000-00004E9F0000}"/>
    <cellStyle name="Total 22 10 4 2" xfId="35601" xr:uid="{00000000-0005-0000-0000-00004F9F0000}"/>
    <cellStyle name="Total 22 11" xfId="9649" xr:uid="{00000000-0005-0000-0000-0000509F0000}"/>
    <cellStyle name="Total 22 11 2" xfId="16964" xr:uid="{00000000-0005-0000-0000-0000519F0000}"/>
    <cellStyle name="Total 22 11 2 2" xfId="30135" xr:uid="{00000000-0005-0000-0000-0000529F0000}"/>
    <cellStyle name="Total 22 11 2 2 2" xfId="42886" xr:uid="{00000000-0005-0000-0000-0000539F0000}"/>
    <cellStyle name="Total 22 11 3" xfId="22852" xr:uid="{00000000-0005-0000-0000-0000549F0000}"/>
    <cellStyle name="Total 22 11 3 2" xfId="35603" xr:uid="{00000000-0005-0000-0000-0000559F0000}"/>
    <cellStyle name="Total 22 12" xfId="16961" xr:uid="{00000000-0005-0000-0000-0000569F0000}"/>
    <cellStyle name="Total 22 12 2" xfId="30132" xr:uid="{00000000-0005-0000-0000-0000579F0000}"/>
    <cellStyle name="Total 22 12 2 2" xfId="42883" xr:uid="{00000000-0005-0000-0000-0000589F0000}"/>
    <cellStyle name="Total 22 13" xfId="22849" xr:uid="{00000000-0005-0000-0000-0000599F0000}"/>
    <cellStyle name="Total 22 13 2" xfId="35600" xr:uid="{00000000-0005-0000-0000-00005A9F0000}"/>
    <cellStyle name="Total 22 2" xfId="9650" xr:uid="{00000000-0005-0000-0000-00005B9F0000}"/>
    <cellStyle name="Total 22 2 2" xfId="9651" xr:uid="{00000000-0005-0000-0000-00005C9F0000}"/>
    <cellStyle name="Total 22 2 2 2" xfId="9652" xr:uid="{00000000-0005-0000-0000-00005D9F0000}"/>
    <cellStyle name="Total 22 2 2 2 2" xfId="9653" xr:uid="{00000000-0005-0000-0000-00005E9F0000}"/>
    <cellStyle name="Total 22 2 2 2 2 2" xfId="16968" xr:uid="{00000000-0005-0000-0000-00005F9F0000}"/>
    <cellStyle name="Total 22 2 2 2 2 2 2" xfId="30139" xr:uid="{00000000-0005-0000-0000-0000609F0000}"/>
    <cellStyle name="Total 22 2 2 2 2 2 2 2" xfId="42890" xr:uid="{00000000-0005-0000-0000-0000619F0000}"/>
    <cellStyle name="Total 22 2 2 2 2 3" xfId="22856" xr:uid="{00000000-0005-0000-0000-0000629F0000}"/>
    <cellStyle name="Total 22 2 2 2 2 3 2" xfId="35607" xr:uid="{00000000-0005-0000-0000-0000639F0000}"/>
    <cellStyle name="Total 22 2 2 2 3" xfId="16967" xr:uid="{00000000-0005-0000-0000-0000649F0000}"/>
    <cellStyle name="Total 22 2 2 2 3 2" xfId="30138" xr:uid="{00000000-0005-0000-0000-0000659F0000}"/>
    <cellStyle name="Total 22 2 2 2 3 2 2" xfId="42889" xr:uid="{00000000-0005-0000-0000-0000669F0000}"/>
    <cellStyle name="Total 22 2 2 2 4" xfId="22855" xr:uid="{00000000-0005-0000-0000-0000679F0000}"/>
    <cellStyle name="Total 22 2 2 2 4 2" xfId="35606" xr:uid="{00000000-0005-0000-0000-0000689F0000}"/>
    <cellStyle name="Total 22 2 2 3" xfId="9654" xr:uid="{00000000-0005-0000-0000-0000699F0000}"/>
    <cellStyle name="Total 22 2 2 3 2" xfId="16969" xr:uid="{00000000-0005-0000-0000-00006A9F0000}"/>
    <cellStyle name="Total 22 2 2 3 2 2" xfId="30140" xr:uid="{00000000-0005-0000-0000-00006B9F0000}"/>
    <cellStyle name="Total 22 2 2 3 2 2 2" xfId="42891" xr:uid="{00000000-0005-0000-0000-00006C9F0000}"/>
    <cellStyle name="Total 22 2 2 3 3" xfId="22857" xr:uid="{00000000-0005-0000-0000-00006D9F0000}"/>
    <cellStyle name="Total 22 2 2 3 3 2" xfId="35608" xr:uid="{00000000-0005-0000-0000-00006E9F0000}"/>
    <cellStyle name="Total 22 2 2 4" xfId="16966" xr:uid="{00000000-0005-0000-0000-00006F9F0000}"/>
    <cellStyle name="Total 22 2 2 4 2" xfId="30137" xr:uid="{00000000-0005-0000-0000-0000709F0000}"/>
    <cellStyle name="Total 22 2 2 4 2 2" xfId="42888" xr:uid="{00000000-0005-0000-0000-0000719F0000}"/>
    <cellStyle name="Total 22 2 2 5" xfId="22854" xr:uid="{00000000-0005-0000-0000-0000729F0000}"/>
    <cellStyle name="Total 22 2 2 5 2" xfId="35605" xr:uid="{00000000-0005-0000-0000-0000739F0000}"/>
    <cellStyle name="Total 22 2 3" xfId="9655" xr:uid="{00000000-0005-0000-0000-0000749F0000}"/>
    <cellStyle name="Total 22 2 3 2" xfId="9656" xr:uid="{00000000-0005-0000-0000-0000759F0000}"/>
    <cellStyle name="Total 22 2 3 2 2" xfId="16971" xr:uid="{00000000-0005-0000-0000-0000769F0000}"/>
    <cellStyle name="Total 22 2 3 2 2 2" xfId="30142" xr:uid="{00000000-0005-0000-0000-0000779F0000}"/>
    <cellStyle name="Total 22 2 3 2 2 2 2" xfId="42893" xr:uid="{00000000-0005-0000-0000-0000789F0000}"/>
    <cellStyle name="Total 22 2 3 2 3" xfId="22859" xr:uid="{00000000-0005-0000-0000-0000799F0000}"/>
    <cellStyle name="Total 22 2 3 2 3 2" xfId="35610" xr:uid="{00000000-0005-0000-0000-00007A9F0000}"/>
    <cellStyle name="Total 22 2 3 3" xfId="16970" xr:uid="{00000000-0005-0000-0000-00007B9F0000}"/>
    <cellStyle name="Total 22 2 3 3 2" xfId="30141" xr:uid="{00000000-0005-0000-0000-00007C9F0000}"/>
    <cellStyle name="Total 22 2 3 3 2 2" xfId="42892" xr:uid="{00000000-0005-0000-0000-00007D9F0000}"/>
    <cellStyle name="Total 22 2 3 4" xfId="22858" xr:uid="{00000000-0005-0000-0000-00007E9F0000}"/>
    <cellStyle name="Total 22 2 3 4 2" xfId="35609" xr:uid="{00000000-0005-0000-0000-00007F9F0000}"/>
    <cellStyle name="Total 22 2 4" xfId="9657" xr:uid="{00000000-0005-0000-0000-0000809F0000}"/>
    <cellStyle name="Total 22 2 4 2" xfId="16972" xr:uid="{00000000-0005-0000-0000-0000819F0000}"/>
    <cellStyle name="Total 22 2 4 2 2" xfId="30143" xr:uid="{00000000-0005-0000-0000-0000829F0000}"/>
    <cellStyle name="Total 22 2 4 2 2 2" xfId="42894" xr:uid="{00000000-0005-0000-0000-0000839F0000}"/>
    <cellStyle name="Total 22 2 4 3" xfId="22860" xr:uid="{00000000-0005-0000-0000-0000849F0000}"/>
    <cellStyle name="Total 22 2 4 3 2" xfId="35611" xr:uid="{00000000-0005-0000-0000-0000859F0000}"/>
    <cellStyle name="Total 22 2 5" xfId="16965" xr:uid="{00000000-0005-0000-0000-0000869F0000}"/>
    <cellStyle name="Total 22 2 5 2" xfId="30136" xr:uid="{00000000-0005-0000-0000-0000879F0000}"/>
    <cellStyle name="Total 22 2 5 2 2" xfId="42887" xr:uid="{00000000-0005-0000-0000-0000889F0000}"/>
    <cellStyle name="Total 22 2 6" xfId="22853" xr:uid="{00000000-0005-0000-0000-0000899F0000}"/>
    <cellStyle name="Total 22 2 6 2" xfId="35604" xr:uid="{00000000-0005-0000-0000-00008A9F0000}"/>
    <cellStyle name="Total 22 3" xfId="9658" xr:uid="{00000000-0005-0000-0000-00008B9F0000}"/>
    <cellStyle name="Total 22 3 2" xfId="9659" xr:uid="{00000000-0005-0000-0000-00008C9F0000}"/>
    <cellStyle name="Total 22 3 2 2" xfId="9660" xr:uid="{00000000-0005-0000-0000-00008D9F0000}"/>
    <cellStyle name="Total 22 3 2 2 2" xfId="9661" xr:uid="{00000000-0005-0000-0000-00008E9F0000}"/>
    <cellStyle name="Total 22 3 2 2 2 2" xfId="16976" xr:uid="{00000000-0005-0000-0000-00008F9F0000}"/>
    <cellStyle name="Total 22 3 2 2 2 2 2" xfId="30147" xr:uid="{00000000-0005-0000-0000-0000909F0000}"/>
    <cellStyle name="Total 22 3 2 2 2 2 2 2" xfId="42898" xr:uid="{00000000-0005-0000-0000-0000919F0000}"/>
    <cellStyle name="Total 22 3 2 2 2 3" xfId="22864" xr:uid="{00000000-0005-0000-0000-0000929F0000}"/>
    <cellStyle name="Total 22 3 2 2 2 3 2" xfId="35615" xr:uid="{00000000-0005-0000-0000-0000939F0000}"/>
    <cellStyle name="Total 22 3 2 2 3" xfId="16975" xr:uid="{00000000-0005-0000-0000-0000949F0000}"/>
    <cellStyle name="Total 22 3 2 2 3 2" xfId="30146" xr:uid="{00000000-0005-0000-0000-0000959F0000}"/>
    <cellStyle name="Total 22 3 2 2 3 2 2" xfId="42897" xr:uid="{00000000-0005-0000-0000-0000969F0000}"/>
    <cellStyle name="Total 22 3 2 2 4" xfId="22863" xr:uid="{00000000-0005-0000-0000-0000979F0000}"/>
    <cellStyle name="Total 22 3 2 2 4 2" xfId="35614" xr:uid="{00000000-0005-0000-0000-0000989F0000}"/>
    <cellStyle name="Total 22 3 2 3" xfId="9662" xr:uid="{00000000-0005-0000-0000-0000999F0000}"/>
    <cellStyle name="Total 22 3 2 3 2" xfId="16977" xr:uid="{00000000-0005-0000-0000-00009A9F0000}"/>
    <cellStyle name="Total 22 3 2 3 2 2" xfId="30148" xr:uid="{00000000-0005-0000-0000-00009B9F0000}"/>
    <cellStyle name="Total 22 3 2 3 2 2 2" xfId="42899" xr:uid="{00000000-0005-0000-0000-00009C9F0000}"/>
    <cellStyle name="Total 22 3 2 3 3" xfId="22865" xr:uid="{00000000-0005-0000-0000-00009D9F0000}"/>
    <cellStyle name="Total 22 3 2 3 3 2" xfId="35616" xr:uid="{00000000-0005-0000-0000-00009E9F0000}"/>
    <cellStyle name="Total 22 3 2 4" xfId="16974" xr:uid="{00000000-0005-0000-0000-00009F9F0000}"/>
    <cellStyle name="Total 22 3 2 4 2" xfId="30145" xr:uid="{00000000-0005-0000-0000-0000A09F0000}"/>
    <cellStyle name="Total 22 3 2 4 2 2" xfId="42896" xr:uid="{00000000-0005-0000-0000-0000A19F0000}"/>
    <cellStyle name="Total 22 3 2 5" xfId="22862" xr:uid="{00000000-0005-0000-0000-0000A29F0000}"/>
    <cellStyle name="Total 22 3 2 5 2" xfId="35613" xr:uid="{00000000-0005-0000-0000-0000A39F0000}"/>
    <cellStyle name="Total 22 3 3" xfId="9663" xr:uid="{00000000-0005-0000-0000-0000A49F0000}"/>
    <cellStyle name="Total 22 3 3 2" xfId="9664" xr:uid="{00000000-0005-0000-0000-0000A59F0000}"/>
    <cellStyle name="Total 22 3 3 2 2" xfId="16979" xr:uid="{00000000-0005-0000-0000-0000A69F0000}"/>
    <cellStyle name="Total 22 3 3 2 2 2" xfId="30150" xr:uid="{00000000-0005-0000-0000-0000A79F0000}"/>
    <cellStyle name="Total 22 3 3 2 2 2 2" xfId="42901" xr:uid="{00000000-0005-0000-0000-0000A89F0000}"/>
    <cellStyle name="Total 22 3 3 2 3" xfId="22867" xr:uid="{00000000-0005-0000-0000-0000A99F0000}"/>
    <cellStyle name="Total 22 3 3 2 3 2" xfId="35618" xr:uid="{00000000-0005-0000-0000-0000AA9F0000}"/>
    <cellStyle name="Total 22 3 3 3" xfId="16978" xr:uid="{00000000-0005-0000-0000-0000AB9F0000}"/>
    <cellStyle name="Total 22 3 3 3 2" xfId="30149" xr:uid="{00000000-0005-0000-0000-0000AC9F0000}"/>
    <cellStyle name="Total 22 3 3 3 2 2" xfId="42900" xr:uid="{00000000-0005-0000-0000-0000AD9F0000}"/>
    <cellStyle name="Total 22 3 3 4" xfId="22866" xr:uid="{00000000-0005-0000-0000-0000AE9F0000}"/>
    <cellStyle name="Total 22 3 3 4 2" xfId="35617" xr:uid="{00000000-0005-0000-0000-0000AF9F0000}"/>
    <cellStyle name="Total 22 3 4" xfId="9665" xr:uid="{00000000-0005-0000-0000-0000B09F0000}"/>
    <cellStyle name="Total 22 3 4 2" xfId="16980" xr:uid="{00000000-0005-0000-0000-0000B19F0000}"/>
    <cellStyle name="Total 22 3 4 2 2" xfId="30151" xr:uid="{00000000-0005-0000-0000-0000B29F0000}"/>
    <cellStyle name="Total 22 3 4 2 2 2" xfId="42902" xr:uid="{00000000-0005-0000-0000-0000B39F0000}"/>
    <cellStyle name="Total 22 3 4 3" xfId="22868" xr:uid="{00000000-0005-0000-0000-0000B49F0000}"/>
    <cellStyle name="Total 22 3 4 3 2" xfId="35619" xr:uid="{00000000-0005-0000-0000-0000B59F0000}"/>
    <cellStyle name="Total 22 3 5" xfId="16973" xr:uid="{00000000-0005-0000-0000-0000B69F0000}"/>
    <cellStyle name="Total 22 3 5 2" xfId="30144" xr:uid="{00000000-0005-0000-0000-0000B79F0000}"/>
    <cellStyle name="Total 22 3 5 2 2" xfId="42895" xr:uid="{00000000-0005-0000-0000-0000B89F0000}"/>
    <cellStyle name="Total 22 3 6" xfId="22861" xr:uid="{00000000-0005-0000-0000-0000B99F0000}"/>
    <cellStyle name="Total 22 3 6 2" xfId="35612" xr:uid="{00000000-0005-0000-0000-0000BA9F0000}"/>
    <cellStyle name="Total 22 4" xfId="9666" xr:uid="{00000000-0005-0000-0000-0000BB9F0000}"/>
    <cellStyle name="Total 22 4 2" xfId="9667" xr:uid="{00000000-0005-0000-0000-0000BC9F0000}"/>
    <cellStyle name="Total 22 4 2 2" xfId="9668" xr:uid="{00000000-0005-0000-0000-0000BD9F0000}"/>
    <cellStyle name="Total 22 4 2 2 2" xfId="9669" xr:uid="{00000000-0005-0000-0000-0000BE9F0000}"/>
    <cellStyle name="Total 22 4 2 2 2 2" xfId="16984" xr:uid="{00000000-0005-0000-0000-0000BF9F0000}"/>
    <cellStyle name="Total 22 4 2 2 2 2 2" xfId="30155" xr:uid="{00000000-0005-0000-0000-0000C09F0000}"/>
    <cellStyle name="Total 22 4 2 2 2 2 2 2" xfId="42906" xr:uid="{00000000-0005-0000-0000-0000C19F0000}"/>
    <cellStyle name="Total 22 4 2 2 2 3" xfId="22872" xr:uid="{00000000-0005-0000-0000-0000C29F0000}"/>
    <cellStyle name="Total 22 4 2 2 2 3 2" xfId="35623" xr:uid="{00000000-0005-0000-0000-0000C39F0000}"/>
    <cellStyle name="Total 22 4 2 2 3" xfId="16983" xr:uid="{00000000-0005-0000-0000-0000C49F0000}"/>
    <cellStyle name="Total 22 4 2 2 3 2" xfId="30154" xr:uid="{00000000-0005-0000-0000-0000C59F0000}"/>
    <cellStyle name="Total 22 4 2 2 3 2 2" xfId="42905" xr:uid="{00000000-0005-0000-0000-0000C69F0000}"/>
    <cellStyle name="Total 22 4 2 2 4" xfId="22871" xr:uid="{00000000-0005-0000-0000-0000C79F0000}"/>
    <cellStyle name="Total 22 4 2 2 4 2" xfId="35622" xr:uid="{00000000-0005-0000-0000-0000C89F0000}"/>
    <cellStyle name="Total 22 4 2 3" xfId="9670" xr:uid="{00000000-0005-0000-0000-0000C99F0000}"/>
    <cellStyle name="Total 22 4 2 3 2" xfId="16985" xr:uid="{00000000-0005-0000-0000-0000CA9F0000}"/>
    <cellStyle name="Total 22 4 2 3 2 2" xfId="30156" xr:uid="{00000000-0005-0000-0000-0000CB9F0000}"/>
    <cellStyle name="Total 22 4 2 3 2 2 2" xfId="42907" xr:uid="{00000000-0005-0000-0000-0000CC9F0000}"/>
    <cellStyle name="Total 22 4 2 3 3" xfId="22873" xr:uid="{00000000-0005-0000-0000-0000CD9F0000}"/>
    <cellStyle name="Total 22 4 2 3 3 2" xfId="35624" xr:uid="{00000000-0005-0000-0000-0000CE9F0000}"/>
    <cellStyle name="Total 22 4 2 4" xfId="16982" xr:uid="{00000000-0005-0000-0000-0000CF9F0000}"/>
    <cellStyle name="Total 22 4 2 4 2" xfId="30153" xr:uid="{00000000-0005-0000-0000-0000D09F0000}"/>
    <cellStyle name="Total 22 4 2 4 2 2" xfId="42904" xr:uid="{00000000-0005-0000-0000-0000D19F0000}"/>
    <cellStyle name="Total 22 4 2 5" xfId="22870" xr:uid="{00000000-0005-0000-0000-0000D29F0000}"/>
    <cellStyle name="Total 22 4 2 5 2" xfId="35621" xr:uid="{00000000-0005-0000-0000-0000D39F0000}"/>
    <cellStyle name="Total 22 4 3" xfId="9671" xr:uid="{00000000-0005-0000-0000-0000D49F0000}"/>
    <cellStyle name="Total 22 4 3 2" xfId="9672" xr:uid="{00000000-0005-0000-0000-0000D59F0000}"/>
    <cellStyle name="Total 22 4 3 2 2" xfId="16987" xr:uid="{00000000-0005-0000-0000-0000D69F0000}"/>
    <cellStyle name="Total 22 4 3 2 2 2" xfId="30158" xr:uid="{00000000-0005-0000-0000-0000D79F0000}"/>
    <cellStyle name="Total 22 4 3 2 2 2 2" xfId="42909" xr:uid="{00000000-0005-0000-0000-0000D89F0000}"/>
    <cellStyle name="Total 22 4 3 2 3" xfId="22875" xr:uid="{00000000-0005-0000-0000-0000D99F0000}"/>
    <cellStyle name="Total 22 4 3 2 3 2" xfId="35626" xr:uid="{00000000-0005-0000-0000-0000DA9F0000}"/>
    <cellStyle name="Total 22 4 3 3" xfId="16986" xr:uid="{00000000-0005-0000-0000-0000DB9F0000}"/>
    <cellStyle name="Total 22 4 3 3 2" xfId="30157" xr:uid="{00000000-0005-0000-0000-0000DC9F0000}"/>
    <cellStyle name="Total 22 4 3 3 2 2" xfId="42908" xr:uid="{00000000-0005-0000-0000-0000DD9F0000}"/>
    <cellStyle name="Total 22 4 3 4" xfId="22874" xr:uid="{00000000-0005-0000-0000-0000DE9F0000}"/>
    <cellStyle name="Total 22 4 3 4 2" xfId="35625" xr:uid="{00000000-0005-0000-0000-0000DF9F0000}"/>
    <cellStyle name="Total 22 4 4" xfId="9673" xr:uid="{00000000-0005-0000-0000-0000E09F0000}"/>
    <cellStyle name="Total 22 4 4 2" xfId="16988" xr:uid="{00000000-0005-0000-0000-0000E19F0000}"/>
    <cellStyle name="Total 22 4 4 2 2" xfId="30159" xr:uid="{00000000-0005-0000-0000-0000E29F0000}"/>
    <cellStyle name="Total 22 4 4 2 2 2" xfId="42910" xr:uid="{00000000-0005-0000-0000-0000E39F0000}"/>
    <cellStyle name="Total 22 4 4 3" xfId="22876" xr:uid="{00000000-0005-0000-0000-0000E49F0000}"/>
    <cellStyle name="Total 22 4 4 3 2" xfId="35627" xr:uid="{00000000-0005-0000-0000-0000E59F0000}"/>
    <cellStyle name="Total 22 4 5" xfId="16981" xr:uid="{00000000-0005-0000-0000-0000E69F0000}"/>
    <cellStyle name="Total 22 4 5 2" xfId="30152" xr:uid="{00000000-0005-0000-0000-0000E79F0000}"/>
    <cellStyle name="Total 22 4 5 2 2" xfId="42903" xr:uid="{00000000-0005-0000-0000-0000E89F0000}"/>
    <cellStyle name="Total 22 4 6" xfId="22869" xr:uid="{00000000-0005-0000-0000-0000E99F0000}"/>
    <cellStyle name="Total 22 4 6 2" xfId="35620" xr:uid="{00000000-0005-0000-0000-0000EA9F0000}"/>
    <cellStyle name="Total 22 5" xfId="9674" xr:uid="{00000000-0005-0000-0000-0000EB9F0000}"/>
    <cellStyle name="Total 22 5 2" xfId="9675" xr:uid="{00000000-0005-0000-0000-0000EC9F0000}"/>
    <cellStyle name="Total 22 5 2 2" xfId="9676" xr:uid="{00000000-0005-0000-0000-0000ED9F0000}"/>
    <cellStyle name="Total 22 5 2 2 2" xfId="9677" xr:uid="{00000000-0005-0000-0000-0000EE9F0000}"/>
    <cellStyle name="Total 22 5 2 2 2 2" xfId="16992" xr:uid="{00000000-0005-0000-0000-0000EF9F0000}"/>
    <cellStyle name="Total 22 5 2 2 2 2 2" xfId="30163" xr:uid="{00000000-0005-0000-0000-0000F09F0000}"/>
    <cellStyle name="Total 22 5 2 2 2 2 2 2" xfId="42914" xr:uid="{00000000-0005-0000-0000-0000F19F0000}"/>
    <cellStyle name="Total 22 5 2 2 2 3" xfId="22880" xr:uid="{00000000-0005-0000-0000-0000F29F0000}"/>
    <cellStyle name="Total 22 5 2 2 2 3 2" xfId="35631" xr:uid="{00000000-0005-0000-0000-0000F39F0000}"/>
    <cellStyle name="Total 22 5 2 2 3" xfId="16991" xr:uid="{00000000-0005-0000-0000-0000F49F0000}"/>
    <cellStyle name="Total 22 5 2 2 3 2" xfId="30162" xr:uid="{00000000-0005-0000-0000-0000F59F0000}"/>
    <cellStyle name="Total 22 5 2 2 3 2 2" xfId="42913" xr:uid="{00000000-0005-0000-0000-0000F69F0000}"/>
    <cellStyle name="Total 22 5 2 2 4" xfId="22879" xr:uid="{00000000-0005-0000-0000-0000F79F0000}"/>
    <cellStyle name="Total 22 5 2 2 4 2" xfId="35630" xr:uid="{00000000-0005-0000-0000-0000F89F0000}"/>
    <cellStyle name="Total 22 5 2 3" xfId="9678" xr:uid="{00000000-0005-0000-0000-0000F99F0000}"/>
    <cellStyle name="Total 22 5 2 3 2" xfId="16993" xr:uid="{00000000-0005-0000-0000-0000FA9F0000}"/>
    <cellStyle name="Total 22 5 2 3 2 2" xfId="30164" xr:uid="{00000000-0005-0000-0000-0000FB9F0000}"/>
    <cellStyle name="Total 22 5 2 3 2 2 2" xfId="42915" xr:uid="{00000000-0005-0000-0000-0000FC9F0000}"/>
    <cellStyle name="Total 22 5 2 3 3" xfId="22881" xr:uid="{00000000-0005-0000-0000-0000FD9F0000}"/>
    <cellStyle name="Total 22 5 2 3 3 2" xfId="35632" xr:uid="{00000000-0005-0000-0000-0000FE9F0000}"/>
    <cellStyle name="Total 22 5 2 4" xfId="16990" xr:uid="{00000000-0005-0000-0000-0000FF9F0000}"/>
    <cellStyle name="Total 22 5 2 4 2" xfId="30161" xr:uid="{00000000-0005-0000-0000-000000A00000}"/>
    <cellStyle name="Total 22 5 2 4 2 2" xfId="42912" xr:uid="{00000000-0005-0000-0000-000001A00000}"/>
    <cellStyle name="Total 22 5 2 5" xfId="22878" xr:uid="{00000000-0005-0000-0000-000002A00000}"/>
    <cellStyle name="Total 22 5 2 5 2" xfId="35629" xr:uid="{00000000-0005-0000-0000-000003A00000}"/>
    <cellStyle name="Total 22 5 3" xfId="9679" xr:uid="{00000000-0005-0000-0000-000004A00000}"/>
    <cellStyle name="Total 22 5 3 2" xfId="9680" xr:uid="{00000000-0005-0000-0000-000005A00000}"/>
    <cellStyle name="Total 22 5 3 2 2" xfId="16995" xr:uid="{00000000-0005-0000-0000-000006A00000}"/>
    <cellStyle name="Total 22 5 3 2 2 2" xfId="30166" xr:uid="{00000000-0005-0000-0000-000007A00000}"/>
    <cellStyle name="Total 22 5 3 2 2 2 2" xfId="42917" xr:uid="{00000000-0005-0000-0000-000008A00000}"/>
    <cellStyle name="Total 22 5 3 2 3" xfId="22883" xr:uid="{00000000-0005-0000-0000-000009A00000}"/>
    <cellStyle name="Total 22 5 3 2 3 2" xfId="35634" xr:uid="{00000000-0005-0000-0000-00000AA00000}"/>
    <cellStyle name="Total 22 5 3 3" xfId="16994" xr:uid="{00000000-0005-0000-0000-00000BA00000}"/>
    <cellStyle name="Total 22 5 3 3 2" xfId="30165" xr:uid="{00000000-0005-0000-0000-00000CA00000}"/>
    <cellStyle name="Total 22 5 3 3 2 2" xfId="42916" xr:uid="{00000000-0005-0000-0000-00000DA00000}"/>
    <cellStyle name="Total 22 5 3 4" xfId="22882" xr:uid="{00000000-0005-0000-0000-00000EA00000}"/>
    <cellStyle name="Total 22 5 3 4 2" xfId="35633" xr:uid="{00000000-0005-0000-0000-00000FA00000}"/>
    <cellStyle name="Total 22 5 4" xfId="9681" xr:uid="{00000000-0005-0000-0000-000010A00000}"/>
    <cellStyle name="Total 22 5 4 2" xfId="16996" xr:uid="{00000000-0005-0000-0000-000011A00000}"/>
    <cellStyle name="Total 22 5 4 2 2" xfId="30167" xr:uid="{00000000-0005-0000-0000-000012A00000}"/>
    <cellStyle name="Total 22 5 4 2 2 2" xfId="42918" xr:uid="{00000000-0005-0000-0000-000013A00000}"/>
    <cellStyle name="Total 22 5 4 3" xfId="22884" xr:uid="{00000000-0005-0000-0000-000014A00000}"/>
    <cellStyle name="Total 22 5 4 3 2" xfId="35635" xr:uid="{00000000-0005-0000-0000-000015A00000}"/>
    <cellStyle name="Total 22 5 5" xfId="16989" xr:uid="{00000000-0005-0000-0000-000016A00000}"/>
    <cellStyle name="Total 22 5 5 2" xfId="30160" xr:uid="{00000000-0005-0000-0000-000017A00000}"/>
    <cellStyle name="Total 22 5 5 2 2" xfId="42911" xr:uid="{00000000-0005-0000-0000-000018A00000}"/>
    <cellStyle name="Total 22 5 6" xfId="22877" xr:uid="{00000000-0005-0000-0000-000019A00000}"/>
    <cellStyle name="Total 22 5 6 2" xfId="35628" xr:uid="{00000000-0005-0000-0000-00001AA00000}"/>
    <cellStyle name="Total 22 6" xfId="9682" xr:uid="{00000000-0005-0000-0000-00001BA00000}"/>
    <cellStyle name="Total 22 6 2" xfId="9683" xr:uid="{00000000-0005-0000-0000-00001CA00000}"/>
    <cellStyle name="Total 22 6 2 2" xfId="9684" xr:uid="{00000000-0005-0000-0000-00001DA00000}"/>
    <cellStyle name="Total 22 6 2 2 2" xfId="9685" xr:uid="{00000000-0005-0000-0000-00001EA00000}"/>
    <cellStyle name="Total 22 6 2 2 2 2" xfId="17000" xr:uid="{00000000-0005-0000-0000-00001FA00000}"/>
    <cellStyle name="Total 22 6 2 2 2 2 2" xfId="30171" xr:uid="{00000000-0005-0000-0000-000020A00000}"/>
    <cellStyle name="Total 22 6 2 2 2 2 2 2" xfId="42922" xr:uid="{00000000-0005-0000-0000-000021A00000}"/>
    <cellStyle name="Total 22 6 2 2 2 3" xfId="22888" xr:uid="{00000000-0005-0000-0000-000022A00000}"/>
    <cellStyle name="Total 22 6 2 2 2 3 2" xfId="35639" xr:uid="{00000000-0005-0000-0000-000023A00000}"/>
    <cellStyle name="Total 22 6 2 2 3" xfId="16999" xr:uid="{00000000-0005-0000-0000-000024A00000}"/>
    <cellStyle name="Total 22 6 2 2 3 2" xfId="30170" xr:uid="{00000000-0005-0000-0000-000025A00000}"/>
    <cellStyle name="Total 22 6 2 2 3 2 2" xfId="42921" xr:uid="{00000000-0005-0000-0000-000026A00000}"/>
    <cellStyle name="Total 22 6 2 2 4" xfId="22887" xr:uid="{00000000-0005-0000-0000-000027A00000}"/>
    <cellStyle name="Total 22 6 2 2 4 2" xfId="35638" xr:uid="{00000000-0005-0000-0000-000028A00000}"/>
    <cellStyle name="Total 22 6 2 3" xfId="9686" xr:uid="{00000000-0005-0000-0000-000029A00000}"/>
    <cellStyle name="Total 22 6 2 3 2" xfId="17001" xr:uid="{00000000-0005-0000-0000-00002AA00000}"/>
    <cellStyle name="Total 22 6 2 3 2 2" xfId="30172" xr:uid="{00000000-0005-0000-0000-00002BA00000}"/>
    <cellStyle name="Total 22 6 2 3 2 2 2" xfId="42923" xr:uid="{00000000-0005-0000-0000-00002CA00000}"/>
    <cellStyle name="Total 22 6 2 3 3" xfId="22889" xr:uid="{00000000-0005-0000-0000-00002DA00000}"/>
    <cellStyle name="Total 22 6 2 3 3 2" xfId="35640" xr:uid="{00000000-0005-0000-0000-00002EA00000}"/>
    <cellStyle name="Total 22 6 2 4" xfId="16998" xr:uid="{00000000-0005-0000-0000-00002FA00000}"/>
    <cellStyle name="Total 22 6 2 4 2" xfId="30169" xr:uid="{00000000-0005-0000-0000-000030A00000}"/>
    <cellStyle name="Total 22 6 2 4 2 2" xfId="42920" xr:uid="{00000000-0005-0000-0000-000031A00000}"/>
    <cellStyle name="Total 22 6 2 5" xfId="22886" xr:uid="{00000000-0005-0000-0000-000032A00000}"/>
    <cellStyle name="Total 22 6 2 5 2" xfId="35637" xr:uid="{00000000-0005-0000-0000-000033A00000}"/>
    <cellStyle name="Total 22 6 3" xfId="9687" xr:uid="{00000000-0005-0000-0000-000034A00000}"/>
    <cellStyle name="Total 22 6 3 2" xfId="9688" xr:uid="{00000000-0005-0000-0000-000035A00000}"/>
    <cellStyle name="Total 22 6 3 2 2" xfId="17003" xr:uid="{00000000-0005-0000-0000-000036A00000}"/>
    <cellStyle name="Total 22 6 3 2 2 2" xfId="30174" xr:uid="{00000000-0005-0000-0000-000037A00000}"/>
    <cellStyle name="Total 22 6 3 2 2 2 2" xfId="42925" xr:uid="{00000000-0005-0000-0000-000038A00000}"/>
    <cellStyle name="Total 22 6 3 2 3" xfId="22891" xr:uid="{00000000-0005-0000-0000-000039A00000}"/>
    <cellStyle name="Total 22 6 3 2 3 2" xfId="35642" xr:uid="{00000000-0005-0000-0000-00003AA00000}"/>
    <cellStyle name="Total 22 6 3 3" xfId="17002" xr:uid="{00000000-0005-0000-0000-00003BA00000}"/>
    <cellStyle name="Total 22 6 3 3 2" xfId="30173" xr:uid="{00000000-0005-0000-0000-00003CA00000}"/>
    <cellStyle name="Total 22 6 3 3 2 2" xfId="42924" xr:uid="{00000000-0005-0000-0000-00003DA00000}"/>
    <cellStyle name="Total 22 6 3 4" xfId="22890" xr:uid="{00000000-0005-0000-0000-00003EA00000}"/>
    <cellStyle name="Total 22 6 3 4 2" xfId="35641" xr:uid="{00000000-0005-0000-0000-00003FA00000}"/>
    <cellStyle name="Total 22 6 4" xfId="9689" xr:uid="{00000000-0005-0000-0000-000040A00000}"/>
    <cellStyle name="Total 22 6 4 2" xfId="17004" xr:uid="{00000000-0005-0000-0000-000041A00000}"/>
    <cellStyle name="Total 22 6 4 2 2" xfId="30175" xr:uid="{00000000-0005-0000-0000-000042A00000}"/>
    <cellStyle name="Total 22 6 4 2 2 2" xfId="42926" xr:uid="{00000000-0005-0000-0000-000043A00000}"/>
    <cellStyle name="Total 22 6 4 3" xfId="22892" xr:uid="{00000000-0005-0000-0000-000044A00000}"/>
    <cellStyle name="Total 22 6 4 3 2" xfId="35643" xr:uid="{00000000-0005-0000-0000-000045A00000}"/>
    <cellStyle name="Total 22 6 5" xfId="16997" xr:uid="{00000000-0005-0000-0000-000046A00000}"/>
    <cellStyle name="Total 22 6 5 2" xfId="30168" xr:uid="{00000000-0005-0000-0000-000047A00000}"/>
    <cellStyle name="Total 22 6 5 2 2" xfId="42919" xr:uid="{00000000-0005-0000-0000-000048A00000}"/>
    <cellStyle name="Total 22 6 6" xfId="22885" xr:uid="{00000000-0005-0000-0000-000049A00000}"/>
    <cellStyle name="Total 22 6 6 2" xfId="35636" xr:uid="{00000000-0005-0000-0000-00004AA00000}"/>
    <cellStyle name="Total 22 7" xfId="9690" xr:uid="{00000000-0005-0000-0000-00004BA00000}"/>
    <cellStyle name="Total 22 7 2" xfId="9691" xr:uid="{00000000-0005-0000-0000-00004CA00000}"/>
    <cellStyle name="Total 22 7 2 2" xfId="9692" xr:uid="{00000000-0005-0000-0000-00004DA00000}"/>
    <cellStyle name="Total 22 7 2 2 2" xfId="9693" xr:uid="{00000000-0005-0000-0000-00004EA00000}"/>
    <cellStyle name="Total 22 7 2 2 2 2" xfId="17008" xr:uid="{00000000-0005-0000-0000-00004FA00000}"/>
    <cellStyle name="Total 22 7 2 2 2 2 2" xfId="30179" xr:uid="{00000000-0005-0000-0000-000050A00000}"/>
    <cellStyle name="Total 22 7 2 2 2 2 2 2" xfId="42930" xr:uid="{00000000-0005-0000-0000-000051A00000}"/>
    <cellStyle name="Total 22 7 2 2 2 3" xfId="22896" xr:uid="{00000000-0005-0000-0000-000052A00000}"/>
    <cellStyle name="Total 22 7 2 2 2 3 2" xfId="35647" xr:uid="{00000000-0005-0000-0000-000053A00000}"/>
    <cellStyle name="Total 22 7 2 2 3" xfId="17007" xr:uid="{00000000-0005-0000-0000-000054A00000}"/>
    <cellStyle name="Total 22 7 2 2 3 2" xfId="30178" xr:uid="{00000000-0005-0000-0000-000055A00000}"/>
    <cellStyle name="Total 22 7 2 2 3 2 2" xfId="42929" xr:uid="{00000000-0005-0000-0000-000056A00000}"/>
    <cellStyle name="Total 22 7 2 2 4" xfId="22895" xr:uid="{00000000-0005-0000-0000-000057A00000}"/>
    <cellStyle name="Total 22 7 2 2 4 2" xfId="35646" xr:uid="{00000000-0005-0000-0000-000058A00000}"/>
    <cellStyle name="Total 22 7 2 3" xfId="9694" xr:uid="{00000000-0005-0000-0000-000059A00000}"/>
    <cellStyle name="Total 22 7 2 3 2" xfId="17009" xr:uid="{00000000-0005-0000-0000-00005AA00000}"/>
    <cellStyle name="Total 22 7 2 3 2 2" xfId="30180" xr:uid="{00000000-0005-0000-0000-00005BA00000}"/>
    <cellStyle name="Total 22 7 2 3 2 2 2" xfId="42931" xr:uid="{00000000-0005-0000-0000-00005CA00000}"/>
    <cellStyle name="Total 22 7 2 3 3" xfId="22897" xr:uid="{00000000-0005-0000-0000-00005DA00000}"/>
    <cellStyle name="Total 22 7 2 3 3 2" xfId="35648" xr:uid="{00000000-0005-0000-0000-00005EA00000}"/>
    <cellStyle name="Total 22 7 2 4" xfId="17006" xr:uid="{00000000-0005-0000-0000-00005FA00000}"/>
    <cellStyle name="Total 22 7 2 4 2" xfId="30177" xr:uid="{00000000-0005-0000-0000-000060A00000}"/>
    <cellStyle name="Total 22 7 2 4 2 2" xfId="42928" xr:uid="{00000000-0005-0000-0000-000061A00000}"/>
    <cellStyle name="Total 22 7 2 5" xfId="22894" xr:uid="{00000000-0005-0000-0000-000062A00000}"/>
    <cellStyle name="Total 22 7 2 5 2" xfId="35645" xr:uid="{00000000-0005-0000-0000-000063A00000}"/>
    <cellStyle name="Total 22 7 3" xfId="9695" xr:uid="{00000000-0005-0000-0000-000064A00000}"/>
    <cellStyle name="Total 22 7 3 2" xfId="9696" xr:uid="{00000000-0005-0000-0000-000065A00000}"/>
    <cellStyle name="Total 22 7 3 2 2" xfId="17011" xr:uid="{00000000-0005-0000-0000-000066A00000}"/>
    <cellStyle name="Total 22 7 3 2 2 2" xfId="30182" xr:uid="{00000000-0005-0000-0000-000067A00000}"/>
    <cellStyle name="Total 22 7 3 2 2 2 2" xfId="42933" xr:uid="{00000000-0005-0000-0000-000068A00000}"/>
    <cellStyle name="Total 22 7 3 2 3" xfId="22899" xr:uid="{00000000-0005-0000-0000-000069A00000}"/>
    <cellStyle name="Total 22 7 3 2 3 2" xfId="35650" xr:uid="{00000000-0005-0000-0000-00006AA00000}"/>
    <cellStyle name="Total 22 7 3 3" xfId="17010" xr:uid="{00000000-0005-0000-0000-00006BA00000}"/>
    <cellStyle name="Total 22 7 3 3 2" xfId="30181" xr:uid="{00000000-0005-0000-0000-00006CA00000}"/>
    <cellStyle name="Total 22 7 3 3 2 2" xfId="42932" xr:uid="{00000000-0005-0000-0000-00006DA00000}"/>
    <cellStyle name="Total 22 7 3 4" xfId="22898" xr:uid="{00000000-0005-0000-0000-00006EA00000}"/>
    <cellStyle name="Total 22 7 3 4 2" xfId="35649" xr:uid="{00000000-0005-0000-0000-00006FA00000}"/>
    <cellStyle name="Total 22 7 4" xfId="9697" xr:uid="{00000000-0005-0000-0000-000070A00000}"/>
    <cellStyle name="Total 22 7 4 2" xfId="17012" xr:uid="{00000000-0005-0000-0000-000071A00000}"/>
    <cellStyle name="Total 22 7 4 2 2" xfId="30183" xr:uid="{00000000-0005-0000-0000-000072A00000}"/>
    <cellStyle name="Total 22 7 4 2 2 2" xfId="42934" xr:uid="{00000000-0005-0000-0000-000073A00000}"/>
    <cellStyle name="Total 22 7 4 3" xfId="22900" xr:uid="{00000000-0005-0000-0000-000074A00000}"/>
    <cellStyle name="Total 22 7 4 3 2" xfId="35651" xr:uid="{00000000-0005-0000-0000-000075A00000}"/>
    <cellStyle name="Total 22 7 5" xfId="17005" xr:uid="{00000000-0005-0000-0000-000076A00000}"/>
    <cellStyle name="Total 22 7 5 2" xfId="30176" xr:uid="{00000000-0005-0000-0000-000077A00000}"/>
    <cellStyle name="Total 22 7 5 2 2" xfId="42927" xr:uid="{00000000-0005-0000-0000-000078A00000}"/>
    <cellStyle name="Total 22 7 6" xfId="22893" xr:uid="{00000000-0005-0000-0000-000079A00000}"/>
    <cellStyle name="Total 22 7 6 2" xfId="35644" xr:uid="{00000000-0005-0000-0000-00007AA00000}"/>
    <cellStyle name="Total 22 8" xfId="9698" xr:uid="{00000000-0005-0000-0000-00007BA00000}"/>
    <cellStyle name="Total 22 8 2" xfId="9699" xr:uid="{00000000-0005-0000-0000-00007CA00000}"/>
    <cellStyle name="Total 22 8 2 2" xfId="9700" xr:uid="{00000000-0005-0000-0000-00007DA00000}"/>
    <cellStyle name="Total 22 8 2 2 2" xfId="9701" xr:uid="{00000000-0005-0000-0000-00007EA00000}"/>
    <cellStyle name="Total 22 8 2 2 2 2" xfId="17016" xr:uid="{00000000-0005-0000-0000-00007FA00000}"/>
    <cellStyle name="Total 22 8 2 2 2 2 2" xfId="30187" xr:uid="{00000000-0005-0000-0000-000080A00000}"/>
    <cellStyle name="Total 22 8 2 2 2 2 2 2" xfId="42938" xr:uid="{00000000-0005-0000-0000-000081A00000}"/>
    <cellStyle name="Total 22 8 2 2 2 3" xfId="22904" xr:uid="{00000000-0005-0000-0000-000082A00000}"/>
    <cellStyle name="Total 22 8 2 2 2 3 2" xfId="35655" xr:uid="{00000000-0005-0000-0000-000083A00000}"/>
    <cellStyle name="Total 22 8 2 2 3" xfId="17015" xr:uid="{00000000-0005-0000-0000-000084A00000}"/>
    <cellStyle name="Total 22 8 2 2 3 2" xfId="30186" xr:uid="{00000000-0005-0000-0000-000085A00000}"/>
    <cellStyle name="Total 22 8 2 2 3 2 2" xfId="42937" xr:uid="{00000000-0005-0000-0000-000086A00000}"/>
    <cellStyle name="Total 22 8 2 2 4" xfId="22903" xr:uid="{00000000-0005-0000-0000-000087A00000}"/>
    <cellStyle name="Total 22 8 2 2 4 2" xfId="35654" xr:uid="{00000000-0005-0000-0000-000088A00000}"/>
    <cellStyle name="Total 22 8 2 3" xfId="9702" xr:uid="{00000000-0005-0000-0000-000089A00000}"/>
    <cellStyle name="Total 22 8 2 3 2" xfId="17017" xr:uid="{00000000-0005-0000-0000-00008AA00000}"/>
    <cellStyle name="Total 22 8 2 3 2 2" xfId="30188" xr:uid="{00000000-0005-0000-0000-00008BA00000}"/>
    <cellStyle name="Total 22 8 2 3 2 2 2" xfId="42939" xr:uid="{00000000-0005-0000-0000-00008CA00000}"/>
    <cellStyle name="Total 22 8 2 3 3" xfId="22905" xr:uid="{00000000-0005-0000-0000-00008DA00000}"/>
    <cellStyle name="Total 22 8 2 3 3 2" xfId="35656" xr:uid="{00000000-0005-0000-0000-00008EA00000}"/>
    <cellStyle name="Total 22 8 2 4" xfId="17014" xr:uid="{00000000-0005-0000-0000-00008FA00000}"/>
    <cellStyle name="Total 22 8 2 4 2" xfId="30185" xr:uid="{00000000-0005-0000-0000-000090A00000}"/>
    <cellStyle name="Total 22 8 2 4 2 2" xfId="42936" xr:uid="{00000000-0005-0000-0000-000091A00000}"/>
    <cellStyle name="Total 22 8 2 5" xfId="22902" xr:uid="{00000000-0005-0000-0000-000092A00000}"/>
    <cellStyle name="Total 22 8 2 5 2" xfId="35653" xr:uid="{00000000-0005-0000-0000-000093A00000}"/>
    <cellStyle name="Total 22 8 3" xfId="9703" xr:uid="{00000000-0005-0000-0000-000094A00000}"/>
    <cellStyle name="Total 22 8 3 2" xfId="9704" xr:uid="{00000000-0005-0000-0000-000095A00000}"/>
    <cellStyle name="Total 22 8 3 2 2" xfId="17019" xr:uid="{00000000-0005-0000-0000-000096A00000}"/>
    <cellStyle name="Total 22 8 3 2 2 2" xfId="30190" xr:uid="{00000000-0005-0000-0000-000097A00000}"/>
    <cellStyle name="Total 22 8 3 2 2 2 2" xfId="42941" xr:uid="{00000000-0005-0000-0000-000098A00000}"/>
    <cellStyle name="Total 22 8 3 2 3" xfId="22907" xr:uid="{00000000-0005-0000-0000-000099A00000}"/>
    <cellStyle name="Total 22 8 3 2 3 2" xfId="35658" xr:uid="{00000000-0005-0000-0000-00009AA00000}"/>
    <cellStyle name="Total 22 8 3 3" xfId="17018" xr:uid="{00000000-0005-0000-0000-00009BA00000}"/>
    <cellStyle name="Total 22 8 3 3 2" xfId="30189" xr:uid="{00000000-0005-0000-0000-00009CA00000}"/>
    <cellStyle name="Total 22 8 3 3 2 2" xfId="42940" xr:uid="{00000000-0005-0000-0000-00009DA00000}"/>
    <cellStyle name="Total 22 8 3 4" xfId="22906" xr:uid="{00000000-0005-0000-0000-00009EA00000}"/>
    <cellStyle name="Total 22 8 3 4 2" xfId="35657" xr:uid="{00000000-0005-0000-0000-00009FA00000}"/>
    <cellStyle name="Total 22 8 4" xfId="9705" xr:uid="{00000000-0005-0000-0000-0000A0A00000}"/>
    <cellStyle name="Total 22 8 4 2" xfId="17020" xr:uid="{00000000-0005-0000-0000-0000A1A00000}"/>
    <cellStyle name="Total 22 8 4 2 2" xfId="30191" xr:uid="{00000000-0005-0000-0000-0000A2A00000}"/>
    <cellStyle name="Total 22 8 4 2 2 2" xfId="42942" xr:uid="{00000000-0005-0000-0000-0000A3A00000}"/>
    <cellStyle name="Total 22 8 4 3" xfId="22908" xr:uid="{00000000-0005-0000-0000-0000A4A00000}"/>
    <cellStyle name="Total 22 8 4 3 2" xfId="35659" xr:uid="{00000000-0005-0000-0000-0000A5A00000}"/>
    <cellStyle name="Total 22 8 5" xfId="17013" xr:uid="{00000000-0005-0000-0000-0000A6A00000}"/>
    <cellStyle name="Total 22 8 5 2" xfId="30184" xr:uid="{00000000-0005-0000-0000-0000A7A00000}"/>
    <cellStyle name="Total 22 8 5 2 2" xfId="42935" xr:uid="{00000000-0005-0000-0000-0000A8A00000}"/>
    <cellStyle name="Total 22 8 6" xfId="22901" xr:uid="{00000000-0005-0000-0000-0000A9A00000}"/>
    <cellStyle name="Total 22 8 6 2" xfId="35652" xr:uid="{00000000-0005-0000-0000-0000AAA00000}"/>
    <cellStyle name="Total 22 9" xfId="9706" xr:uid="{00000000-0005-0000-0000-0000ABA00000}"/>
    <cellStyle name="Total 22 9 2" xfId="9707" xr:uid="{00000000-0005-0000-0000-0000ACA00000}"/>
    <cellStyle name="Total 22 9 2 2" xfId="9708" xr:uid="{00000000-0005-0000-0000-0000ADA00000}"/>
    <cellStyle name="Total 22 9 2 2 2" xfId="17023" xr:uid="{00000000-0005-0000-0000-0000AEA00000}"/>
    <cellStyle name="Total 22 9 2 2 2 2" xfId="30194" xr:uid="{00000000-0005-0000-0000-0000AFA00000}"/>
    <cellStyle name="Total 22 9 2 2 2 2 2" xfId="42945" xr:uid="{00000000-0005-0000-0000-0000B0A00000}"/>
    <cellStyle name="Total 22 9 2 2 3" xfId="22911" xr:uid="{00000000-0005-0000-0000-0000B1A00000}"/>
    <cellStyle name="Total 22 9 2 2 3 2" xfId="35662" xr:uid="{00000000-0005-0000-0000-0000B2A00000}"/>
    <cellStyle name="Total 22 9 2 3" xfId="17022" xr:uid="{00000000-0005-0000-0000-0000B3A00000}"/>
    <cellStyle name="Total 22 9 2 3 2" xfId="30193" xr:uid="{00000000-0005-0000-0000-0000B4A00000}"/>
    <cellStyle name="Total 22 9 2 3 2 2" xfId="42944" xr:uid="{00000000-0005-0000-0000-0000B5A00000}"/>
    <cellStyle name="Total 22 9 2 4" xfId="22910" xr:uid="{00000000-0005-0000-0000-0000B6A00000}"/>
    <cellStyle name="Total 22 9 2 4 2" xfId="35661" xr:uid="{00000000-0005-0000-0000-0000B7A00000}"/>
    <cellStyle name="Total 22 9 3" xfId="9709" xr:uid="{00000000-0005-0000-0000-0000B8A00000}"/>
    <cellStyle name="Total 22 9 3 2" xfId="17024" xr:uid="{00000000-0005-0000-0000-0000B9A00000}"/>
    <cellStyle name="Total 22 9 3 2 2" xfId="30195" xr:uid="{00000000-0005-0000-0000-0000BAA00000}"/>
    <cellStyle name="Total 22 9 3 2 2 2" xfId="42946" xr:uid="{00000000-0005-0000-0000-0000BBA00000}"/>
    <cellStyle name="Total 22 9 3 3" xfId="22912" xr:uid="{00000000-0005-0000-0000-0000BCA00000}"/>
    <cellStyle name="Total 22 9 3 3 2" xfId="35663" xr:uid="{00000000-0005-0000-0000-0000BDA00000}"/>
    <cellStyle name="Total 22 9 4" xfId="17021" xr:uid="{00000000-0005-0000-0000-0000BEA00000}"/>
    <cellStyle name="Total 22 9 4 2" xfId="30192" xr:uid="{00000000-0005-0000-0000-0000BFA00000}"/>
    <cellStyle name="Total 22 9 4 2 2" xfId="42943" xr:uid="{00000000-0005-0000-0000-0000C0A00000}"/>
    <cellStyle name="Total 22 9 5" xfId="22909" xr:uid="{00000000-0005-0000-0000-0000C1A00000}"/>
    <cellStyle name="Total 22 9 5 2" xfId="35660" xr:uid="{00000000-0005-0000-0000-0000C2A00000}"/>
    <cellStyle name="Total 23" xfId="9710" xr:uid="{00000000-0005-0000-0000-0000C3A00000}"/>
    <cellStyle name="Total 23 2" xfId="9711" xr:uid="{00000000-0005-0000-0000-0000C4A00000}"/>
    <cellStyle name="Total 23 2 2" xfId="9712" xr:uid="{00000000-0005-0000-0000-0000C5A00000}"/>
    <cellStyle name="Total 23 2 2 2" xfId="9713" xr:uid="{00000000-0005-0000-0000-0000C6A00000}"/>
    <cellStyle name="Total 23 2 2 2 2" xfId="9714" xr:uid="{00000000-0005-0000-0000-0000C7A00000}"/>
    <cellStyle name="Total 23 2 2 2 2 2" xfId="17029" xr:uid="{00000000-0005-0000-0000-0000C8A00000}"/>
    <cellStyle name="Total 23 2 2 2 2 2 2" xfId="30200" xr:uid="{00000000-0005-0000-0000-0000C9A00000}"/>
    <cellStyle name="Total 23 2 2 2 2 2 2 2" xfId="42951" xr:uid="{00000000-0005-0000-0000-0000CAA00000}"/>
    <cellStyle name="Total 23 2 2 2 2 3" xfId="22917" xr:uid="{00000000-0005-0000-0000-0000CBA00000}"/>
    <cellStyle name="Total 23 2 2 2 2 3 2" xfId="35668" xr:uid="{00000000-0005-0000-0000-0000CCA00000}"/>
    <cellStyle name="Total 23 2 2 2 3" xfId="17028" xr:uid="{00000000-0005-0000-0000-0000CDA00000}"/>
    <cellStyle name="Total 23 2 2 2 3 2" xfId="30199" xr:uid="{00000000-0005-0000-0000-0000CEA00000}"/>
    <cellStyle name="Total 23 2 2 2 3 2 2" xfId="42950" xr:uid="{00000000-0005-0000-0000-0000CFA00000}"/>
    <cellStyle name="Total 23 2 2 2 4" xfId="22916" xr:uid="{00000000-0005-0000-0000-0000D0A00000}"/>
    <cellStyle name="Total 23 2 2 2 4 2" xfId="35667" xr:uid="{00000000-0005-0000-0000-0000D1A00000}"/>
    <cellStyle name="Total 23 2 2 3" xfId="9715" xr:uid="{00000000-0005-0000-0000-0000D2A00000}"/>
    <cellStyle name="Total 23 2 2 3 2" xfId="17030" xr:uid="{00000000-0005-0000-0000-0000D3A00000}"/>
    <cellStyle name="Total 23 2 2 3 2 2" xfId="30201" xr:uid="{00000000-0005-0000-0000-0000D4A00000}"/>
    <cellStyle name="Total 23 2 2 3 2 2 2" xfId="42952" xr:uid="{00000000-0005-0000-0000-0000D5A00000}"/>
    <cellStyle name="Total 23 2 2 3 3" xfId="22918" xr:uid="{00000000-0005-0000-0000-0000D6A00000}"/>
    <cellStyle name="Total 23 2 2 3 3 2" xfId="35669" xr:uid="{00000000-0005-0000-0000-0000D7A00000}"/>
    <cellStyle name="Total 23 2 2 4" xfId="17027" xr:uid="{00000000-0005-0000-0000-0000D8A00000}"/>
    <cellStyle name="Total 23 2 2 4 2" xfId="30198" xr:uid="{00000000-0005-0000-0000-0000D9A00000}"/>
    <cellStyle name="Total 23 2 2 4 2 2" xfId="42949" xr:uid="{00000000-0005-0000-0000-0000DAA00000}"/>
    <cellStyle name="Total 23 2 2 5" xfId="22915" xr:uid="{00000000-0005-0000-0000-0000DBA00000}"/>
    <cellStyle name="Total 23 2 2 5 2" xfId="35666" xr:uid="{00000000-0005-0000-0000-0000DCA00000}"/>
    <cellStyle name="Total 23 2 3" xfId="9716" xr:uid="{00000000-0005-0000-0000-0000DDA00000}"/>
    <cellStyle name="Total 23 2 3 2" xfId="9717" xr:uid="{00000000-0005-0000-0000-0000DEA00000}"/>
    <cellStyle name="Total 23 2 3 2 2" xfId="17032" xr:uid="{00000000-0005-0000-0000-0000DFA00000}"/>
    <cellStyle name="Total 23 2 3 2 2 2" xfId="30203" xr:uid="{00000000-0005-0000-0000-0000E0A00000}"/>
    <cellStyle name="Total 23 2 3 2 2 2 2" xfId="42954" xr:uid="{00000000-0005-0000-0000-0000E1A00000}"/>
    <cellStyle name="Total 23 2 3 2 3" xfId="22920" xr:uid="{00000000-0005-0000-0000-0000E2A00000}"/>
    <cellStyle name="Total 23 2 3 2 3 2" xfId="35671" xr:uid="{00000000-0005-0000-0000-0000E3A00000}"/>
    <cellStyle name="Total 23 2 3 3" xfId="17031" xr:uid="{00000000-0005-0000-0000-0000E4A00000}"/>
    <cellStyle name="Total 23 2 3 3 2" xfId="30202" xr:uid="{00000000-0005-0000-0000-0000E5A00000}"/>
    <cellStyle name="Total 23 2 3 3 2 2" xfId="42953" xr:uid="{00000000-0005-0000-0000-0000E6A00000}"/>
    <cellStyle name="Total 23 2 3 4" xfId="22919" xr:uid="{00000000-0005-0000-0000-0000E7A00000}"/>
    <cellStyle name="Total 23 2 3 4 2" xfId="35670" xr:uid="{00000000-0005-0000-0000-0000E8A00000}"/>
    <cellStyle name="Total 23 2 4" xfId="9718" xr:uid="{00000000-0005-0000-0000-0000E9A00000}"/>
    <cellStyle name="Total 23 2 4 2" xfId="17033" xr:uid="{00000000-0005-0000-0000-0000EAA00000}"/>
    <cellStyle name="Total 23 2 4 2 2" xfId="30204" xr:uid="{00000000-0005-0000-0000-0000EBA00000}"/>
    <cellStyle name="Total 23 2 4 2 2 2" xfId="42955" xr:uid="{00000000-0005-0000-0000-0000ECA00000}"/>
    <cellStyle name="Total 23 2 4 3" xfId="22921" xr:uid="{00000000-0005-0000-0000-0000EDA00000}"/>
    <cellStyle name="Total 23 2 4 3 2" xfId="35672" xr:uid="{00000000-0005-0000-0000-0000EEA00000}"/>
    <cellStyle name="Total 23 2 5" xfId="17026" xr:uid="{00000000-0005-0000-0000-0000EFA00000}"/>
    <cellStyle name="Total 23 2 5 2" xfId="30197" xr:uid="{00000000-0005-0000-0000-0000F0A00000}"/>
    <cellStyle name="Total 23 2 5 2 2" xfId="42948" xr:uid="{00000000-0005-0000-0000-0000F1A00000}"/>
    <cellStyle name="Total 23 2 6" xfId="22914" xr:uid="{00000000-0005-0000-0000-0000F2A00000}"/>
    <cellStyle name="Total 23 2 6 2" xfId="35665" xr:uid="{00000000-0005-0000-0000-0000F3A00000}"/>
    <cellStyle name="Total 23 3" xfId="9719" xr:uid="{00000000-0005-0000-0000-0000F4A00000}"/>
    <cellStyle name="Total 23 3 2" xfId="9720" xr:uid="{00000000-0005-0000-0000-0000F5A00000}"/>
    <cellStyle name="Total 23 3 2 2" xfId="9721" xr:uid="{00000000-0005-0000-0000-0000F6A00000}"/>
    <cellStyle name="Total 23 3 2 2 2" xfId="9722" xr:uid="{00000000-0005-0000-0000-0000F7A00000}"/>
    <cellStyle name="Total 23 3 2 2 2 2" xfId="17037" xr:uid="{00000000-0005-0000-0000-0000F8A00000}"/>
    <cellStyle name="Total 23 3 2 2 2 2 2" xfId="30208" xr:uid="{00000000-0005-0000-0000-0000F9A00000}"/>
    <cellStyle name="Total 23 3 2 2 2 2 2 2" xfId="42959" xr:uid="{00000000-0005-0000-0000-0000FAA00000}"/>
    <cellStyle name="Total 23 3 2 2 2 3" xfId="22925" xr:uid="{00000000-0005-0000-0000-0000FBA00000}"/>
    <cellStyle name="Total 23 3 2 2 2 3 2" xfId="35676" xr:uid="{00000000-0005-0000-0000-0000FCA00000}"/>
    <cellStyle name="Total 23 3 2 2 3" xfId="17036" xr:uid="{00000000-0005-0000-0000-0000FDA00000}"/>
    <cellStyle name="Total 23 3 2 2 3 2" xfId="30207" xr:uid="{00000000-0005-0000-0000-0000FEA00000}"/>
    <cellStyle name="Total 23 3 2 2 3 2 2" xfId="42958" xr:uid="{00000000-0005-0000-0000-0000FFA00000}"/>
    <cellStyle name="Total 23 3 2 2 4" xfId="22924" xr:uid="{00000000-0005-0000-0000-000000A10000}"/>
    <cellStyle name="Total 23 3 2 2 4 2" xfId="35675" xr:uid="{00000000-0005-0000-0000-000001A10000}"/>
    <cellStyle name="Total 23 3 2 3" xfId="9723" xr:uid="{00000000-0005-0000-0000-000002A10000}"/>
    <cellStyle name="Total 23 3 2 3 2" xfId="17038" xr:uid="{00000000-0005-0000-0000-000003A10000}"/>
    <cellStyle name="Total 23 3 2 3 2 2" xfId="30209" xr:uid="{00000000-0005-0000-0000-000004A10000}"/>
    <cellStyle name="Total 23 3 2 3 2 2 2" xfId="42960" xr:uid="{00000000-0005-0000-0000-000005A10000}"/>
    <cellStyle name="Total 23 3 2 3 3" xfId="22926" xr:uid="{00000000-0005-0000-0000-000006A10000}"/>
    <cellStyle name="Total 23 3 2 3 3 2" xfId="35677" xr:uid="{00000000-0005-0000-0000-000007A10000}"/>
    <cellStyle name="Total 23 3 2 4" xfId="17035" xr:uid="{00000000-0005-0000-0000-000008A10000}"/>
    <cellStyle name="Total 23 3 2 4 2" xfId="30206" xr:uid="{00000000-0005-0000-0000-000009A10000}"/>
    <cellStyle name="Total 23 3 2 4 2 2" xfId="42957" xr:uid="{00000000-0005-0000-0000-00000AA10000}"/>
    <cellStyle name="Total 23 3 2 5" xfId="22923" xr:uid="{00000000-0005-0000-0000-00000BA10000}"/>
    <cellStyle name="Total 23 3 2 5 2" xfId="35674" xr:uid="{00000000-0005-0000-0000-00000CA10000}"/>
    <cellStyle name="Total 23 3 3" xfId="9724" xr:uid="{00000000-0005-0000-0000-00000DA10000}"/>
    <cellStyle name="Total 23 3 3 2" xfId="9725" xr:uid="{00000000-0005-0000-0000-00000EA10000}"/>
    <cellStyle name="Total 23 3 3 2 2" xfId="17040" xr:uid="{00000000-0005-0000-0000-00000FA10000}"/>
    <cellStyle name="Total 23 3 3 2 2 2" xfId="30211" xr:uid="{00000000-0005-0000-0000-000010A10000}"/>
    <cellStyle name="Total 23 3 3 2 2 2 2" xfId="42962" xr:uid="{00000000-0005-0000-0000-000011A10000}"/>
    <cellStyle name="Total 23 3 3 2 3" xfId="22928" xr:uid="{00000000-0005-0000-0000-000012A10000}"/>
    <cellStyle name="Total 23 3 3 2 3 2" xfId="35679" xr:uid="{00000000-0005-0000-0000-000013A10000}"/>
    <cellStyle name="Total 23 3 3 3" xfId="17039" xr:uid="{00000000-0005-0000-0000-000014A10000}"/>
    <cellStyle name="Total 23 3 3 3 2" xfId="30210" xr:uid="{00000000-0005-0000-0000-000015A10000}"/>
    <cellStyle name="Total 23 3 3 3 2 2" xfId="42961" xr:uid="{00000000-0005-0000-0000-000016A10000}"/>
    <cellStyle name="Total 23 3 3 4" xfId="22927" xr:uid="{00000000-0005-0000-0000-000017A10000}"/>
    <cellStyle name="Total 23 3 3 4 2" xfId="35678" xr:uid="{00000000-0005-0000-0000-000018A10000}"/>
    <cellStyle name="Total 23 3 4" xfId="9726" xr:uid="{00000000-0005-0000-0000-000019A10000}"/>
    <cellStyle name="Total 23 3 4 2" xfId="17041" xr:uid="{00000000-0005-0000-0000-00001AA10000}"/>
    <cellStyle name="Total 23 3 4 2 2" xfId="30212" xr:uid="{00000000-0005-0000-0000-00001BA10000}"/>
    <cellStyle name="Total 23 3 4 2 2 2" xfId="42963" xr:uid="{00000000-0005-0000-0000-00001CA10000}"/>
    <cellStyle name="Total 23 3 4 3" xfId="22929" xr:uid="{00000000-0005-0000-0000-00001DA10000}"/>
    <cellStyle name="Total 23 3 4 3 2" xfId="35680" xr:uid="{00000000-0005-0000-0000-00001EA10000}"/>
    <cellStyle name="Total 23 3 5" xfId="17034" xr:uid="{00000000-0005-0000-0000-00001FA10000}"/>
    <cellStyle name="Total 23 3 5 2" xfId="30205" xr:uid="{00000000-0005-0000-0000-000020A10000}"/>
    <cellStyle name="Total 23 3 5 2 2" xfId="42956" xr:uid="{00000000-0005-0000-0000-000021A10000}"/>
    <cellStyle name="Total 23 3 6" xfId="22922" xr:uid="{00000000-0005-0000-0000-000022A10000}"/>
    <cellStyle name="Total 23 3 6 2" xfId="35673" xr:uid="{00000000-0005-0000-0000-000023A10000}"/>
    <cellStyle name="Total 23 4" xfId="9727" xr:uid="{00000000-0005-0000-0000-000024A10000}"/>
    <cellStyle name="Total 23 4 2" xfId="9728" xr:uid="{00000000-0005-0000-0000-000025A10000}"/>
    <cellStyle name="Total 23 4 2 2" xfId="9729" xr:uid="{00000000-0005-0000-0000-000026A10000}"/>
    <cellStyle name="Total 23 4 2 2 2" xfId="17044" xr:uid="{00000000-0005-0000-0000-000027A10000}"/>
    <cellStyle name="Total 23 4 2 2 2 2" xfId="30215" xr:uid="{00000000-0005-0000-0000-000028A10000}"/>
    <cellStyle name="Total 23 4 2 2 2 2 2" xfId="42966" xr:uid="{00000000-0005-0000-0000-000029A10000}"/>
    <cellStyle name="Total 23 4 2 2 3" xfId="22932" xr:uid="{00000000-0005-0000-0000-00002AA10000}"/>
    <cellStyle name="Total 23 4 2 2 3 2" xfId="35683" xr:uid="{00000000-0005-0000-0000-00002BA10000}"/>
    <cellStyle name="Total 23 4 2 3" xfId="17043" xr:uid="{00000000-0005-0000-0000-00002CA10000}"/>
    <cellStyle name="Total 23 4 2 3 2" xfId="30214" xr:uid="{00000000-0005-0000-0000-00002DA10000}"/>
    <cellStyle name="Total 23 4 2 3 2 2" xfId="42965" xr:uid="{00000000-0005-0000-0000-00002EA10000}"/>
    <cellStyle name="Total 23 4 2 4" xfId="22931" xr:uid="{00000000-0005-0000-0000-00002FA10000}"/>
    <cellStyle name="Total 23 4 2 4 2" xfId="35682" xr:uid="{00000000-0005-0000-0000-000030A10000}"/>
    <cellStyle name="Total 23 4 3" xfId="9730" xr:uid="{00000000-0005-0000-0000-000031A10000}"/>
    <cellStyle name="Total 23 4 3 2" xfId="17045" xr:uid="{00000000-0005-0000-0000-000032A10000}"/>
    <cellStyle name="Total 23 4 3 2 2" xfId="30216" xr:uid="{00000000-0005-0000-0000-000033A10000}"/>
    <cellStyle name="Total 23 4 3 2 2 2" xfId="42967" xr:uid="{00000000-0005-0000-0000-000034A10000}"/>
    <cellStyle name="Total 23 4 3 3" xfId="22933" xr:uid="{00000000-0005-0000-0000-000035A10000}"/>
    <cellStyle name="Total 23 4 3 3 2" xfId="35684" xr:uid="{00000000-0005-0000-0000-000036A10000}"/>
    <cellStyle name="Total 23 4 4" xfId="17042" xr:uid="{00000000-0005-0000-0000-000037A10000}"/>
    <cellStyle name="Total 23 4 4 2" xfId="30213" xr:uid="{00000000-0005-0000-0000-000038A10000}"/>
    <cellStyle name="Total 23 4 4 2 2" xfId="42964" xr:uid="{00000000-0005-0000-0000-000039A10000}"/>
    <cellStyle name="Total 23 4 5" xfId="22930" xr:uid="{00000000-0005-0000-0000-00003AA10000}"/>
    <cellStyle name="Total 23 4 5 2" xfId="35681" xr:uid="{00000000-0005-0000-0000-00003BA10000}"/>
    <cellStyle name="Total 23 5" xfId="9731" xr:uid="{00000000-0005-0000-0000-00003CA10000}"/>
    <cellStyle name="Total 23 5 2" xfId="9732" xr:uid="{00000000-0005-0000-0000-00003DA10000}"/>
    <cellStyle name="Total 23 5 2 2" xfId="17047" xr:uid="{00000000-0005-0000-0000-00003EA10000}"/>
    <cellStyle name="Total 23 5 2 2 2" xfId="30218" xr:uid="{00000000-0005-0000-0000-00003FA10000}"/>
    <cellStyle name="Total 23 5 2 2 2 2" xfId="42969" xr:uid="{00000000-0005-0000-0000-000040A10000}"/>
    <cellStyle name="Total 23 5 2 3" xfId="22935" xr:uid="{00000000-0005-0000-0000-000041A10000}"/>
    <cellStyle name="Total 23 5 2 3 2" xfId="35686" xr:uid="{00000000-0005-0000-0000-000042A10000}"/>
    <cellStyle name="Total 23 5 3" xfId="17046" xr:uid="{00000000-0005-0000-0000-000043A10000}"/>
    <cellStyle name="Total 23 5 3 2" xfId="30217" xr:uid="{00000000-0005-0000-0000-000044A10000}"/>
    <cellStyle name="Total 23 5 3 2 2" xfId="42968" xr:uid="{00000000-0005-0000-0000-000045A10000}"/>
    <cellStyle name="Total 23 5 4" xfId="22934" xr:uid="{00000000-0005-0000-0000-000046A10000}"/>
    <cellStyle name="Total 23 5 4 2" xfId="35685" xr:uid="{00000000-0005-0000-0000-000047A10000}"/>
    <cellStyle name="Total 23 6" xfId="9733" xr:uid="{00000000-0005-0000-0000-000048A10000}"/>
    <cellStyle name="Total 23 6 2" xfId="17048" xr:uid="{00000000-0005-0000-0000-000049A10000}"/>
    <cellStyle name="Total 23 6 2 2" xfId="30219" xr:uid="{00000000-0005-0000-0000-00004AA10000}"/>
    <cellStyle name="Total 23 6 2 2 2" xfId="42970" xr:uid="{00000000-0005-0000-0000-00004BA10000}"/>
    <cellStyle name="Total 23 6 3" xfId="22936" xr:uid="{00000000-0005-0000-0000-00004CA10000}"/>
    <cellStyle name="Total 23 6 3 2" xfId="35687" xr:uid="{00000000-0005-0000-0000-00004DA10000}"/>
    <cellStyle name="Total 23 7" xfId="17025" xr:uid="{00000000-0005-0000-0000-00004EA10000}"/>
    <cellStyle name="Total 23 7 2" xfId="30196" xr:uid="{00000000-0005-0000-0000-00004FA10000}"/>
    <cellStyle name="Total 23 7 2 2" xfId="42947" xr:uid="{00000000-0005-0000-0000-000050A10000}"/>
    <cellStyle name="Total 23 8" xfId="22913" xr:uid="{00000000-0005-0000-0000-000051A10000}"/>
    <cellStyle name="Total 23 8 2" xfId="35664" xr:uid="{00000000-0005-0000-0000-000052A10000}"/>
    <cellStyle name="Total 24" xfId="9734" xr:uid="{00000000-0005-0000-0000-000053A10000}"/>
    <cellStyle name="Total 24 2" xfId="9735" xr:uid="{00000000-0005-0000-0000-000054A10000}"/>
    <cellStyle name="Total 24 2 2" xfId="9736" xr:uid="{00000000-0005-0000-0000-000055A10000}"/>
    <cellStyle name="Total 24 2 2 2" xfId="9737" xr:uid="{00000000-0005-0000-0000-000056A10000}"/>
    <cellStyle name="Total 24 2 2 2 2" xfId="9738" xr:uid="{00000000-0005-0000-0000-000057A10000}"/>
    <cellStyle name="Total 24 2 2 2 2 2" xfId="17053" xr:uid="{00000000-0005-0000-0000-000058A10000}"/>
    <cellStyle name="Total 24 2 2 2 2 2 2" xfId="30224" xr:uid="{00000000-0005-0000-0000-000059A10000}"/>
    <cellStyle name="Total 24 2 2 2 2 2 2 2" xfId="42975" xr:uid="{00000000-0005-0000-0000-00005AA10000}"/>
    <cellStyle name="Total 24 2 2 2 2 3" xfId="22941" xr:uid="{00000000-0005-0000-0000-00005BA10000}"/>
    <cellStyle name="Total 24 2 2 2 2 3 2" xfId="35692" xr:uid="{00000000-0005-0000-0000-00005CA10000}"/>
    <cellStyle name="Total 24 2 2 2 3" xfId="17052" xr:uid="{00000000-0005-0000-0000-00005DA10000}"/>
    <cellStyle name="Total 24 2 2 2 3 2" xfId="30223" xr:uid="{00000000-0005-0000-0000-00005EA10000}"/>
    <cellStyle name="Total 24 2 2 2 3 2 2" xfId="42974" xr:uid="{00000000-0005-0000-0000-00005FA10000}"/>
    <cellStyle name="Total 24 2 2 2 4" xfId="22940" xr:uid="{00000000-0005-0000-0000-000060A10000}"/>
    <cellStyle name="Total 24 2 2 2 4 2" xfId="35691" xr:uid="{00000000-0005-0000-0000-000061A10000}"/>
    <cellStyle name="Total 24 2 2 3" xfId="9739" xr:uid="{00000000-0005-0000-0000-000062A10000}"/>
    <cellStyle name="Total 24 2 2 3 2" xfId="17054" xr:uid="{00000000-0005-0000-0000-000063A10000}"/>
    <cellStyle name="Total 24 2 2 3 2 2" xfId="30225" xr:uid="{00000000-0005-0000-0000-000064A10000}"/>
    <cellStyle name="Total 24 2 2 3 2 2 2" xfId="42976" xr:uid="{00000000-0005-0000-0000-000065A10000}"/>
    <cellStyle name="Total 24 2 2 3 3" xfId="22942" xr:uid="{00000000-0005-0000-0000-000066A10000}"/>
    <cellStyle name="Total 24 2 2 3 3 2" xfId="35693" xr:uid="{00000000-0005-0000-0000-000067A10000}"/>
    <cellStyle name="Total 24 2 2 4" xfId="17051" xr:uid="{00000000-0005-0000-0000-000068A10000}"/>
    <cellStyle name="Total 24 2 2 4 2" xfId="30222" xr:uid="{00000000-0005-0000-0000-000069A10000}"/>
    <cellStyle name="Total 24 2 2 4 2 2" xfId="42973" xr:uid="{00000000-0005-0000-0000-00006AA10000}"/>
    <cellStyle name="Total 24 2 2 5" xfId="22939" xr:uid="{00000000-0005-0000-0000-00006BA10000}"/>
    <cellStyle name="Total 24 2 2 5 2" xfId="35690" xr:uid="{00000000-0005-0000-0000-00006CA10000}"/>
    <cellStyle name="Total 24 2 3" xfId="9740" xr:uid="{00000000-0005-0000-0000-00006DA10000}"/>
    <cellStyle name="Total 24 2 3 2" xfId="9741" xr:uid="{00000000-0005-0000-0000-00006EA10000}"/>
    <cellStyle name="Total 24 2 3 2 2" xfId="17056" xr:uid="{00000000-0005-0000-0000-00006FA10000}"/>
    <cellStyle name="Total 24 2 3 2 2 2" xfId="30227" xr:uid="{00000000-0005-0000-0000-000070A10000}"/>
    <cellStyle name="Total 24 2 3 2 2 2 2" xfId="42978" xr:uid="{00000000-0005-0000-0000-000071A10000}"/>
    <cellStyle name="Total 24 2 3 2 3" xfId="22944" xr:uid="{00000000-0005-0000-0000-000072A10000}"/>
    <cellStyle name="Total 24 2 3 2 3 2" xfId="35695" xr:uid="{00000000-0005-0000-0000-000073A10000}"/>
    <cellStyle name="Total 24 2 3 3" xfId="17055" xr:uid="{00000000-0005-0000-0000-000074A10000}"/>
    <cellStyle name="Total 24 2 3 3 2" xfId="30226" xr:uid="{00000000-0005-0000-0000-000075A10000}"/>
    <cellStyle name="Total 24 2 3 3 2 2" xfId="42977" xr:uid="{00000000-0005-0000-0000-000076A10000}"/>
    <cellStyle name="Total 24 2 3 4" xfId="22943" xr:uid="{00000000-0005-0000-0000-000077A10000}"/>
    <cellStyle name="Total 24 2 3 4 2" xfId="35694" xr:uid="{00000000-0005-0000-0000-000078A10000}"/>
    <cellStyle name="Total 24 2 4" xfId="9742" xr:uid="{00000000-0005-0000-0000-000079A10000}"/>
    <cellStyle name="Total 24 2 4 2" xfId="17057" xr:uid="{00000000-0005-0000-0000-00007AA10000}"/>
    <cellStyle name="Total 24 2 4 2 2" xfId="30228" xr:uid="{00000000-0005-0000-0000-00007BA10000}"/>
    <cellStyle name="Total 24 2 4 2 2 2" xfId="42979" xr:uid="{00000000-0005-0000-0000-00007CA10000}"/>
    <cellStyle name="Total 24 2 4 3" xfId="22945" xr:uid="{00000000-0005-0000-0000-00007DA10000}"/>
    <cellStyle name="Total 24 2 4 3 2" xfId="35696" xr:uid="{00000000-0005-0000-0000-00007EA10000}"/>
    <cellStyle name="Total 24 2 5" xfId="17050" xr:uid="{00000000-0005-0000-0000-00007FA10000}"/>
    <cellStyle name="Total 24 2 5 2" xfId="30221" xr:uid="{00000000-0005-0000-0000-000080A10000}"/>
    <cellStyle name="Total 24 2 5 2 2" xfId="42972" xr:uid="{00000000-0005-0000-0000-000081A10000}"/>
    <cellStyle name="Total 24 2 6" xfId="22938" xr:uid="{00000000-0005-0000-0000-000082A10000}"/>
    <cellStyle name="Total 24 2 6 2" xfId="35689" xr:uid="{00000000-0005-0000-0000-000083A10000}"/>
    <cellStyle name="Total 24 3" xfId="9743" xr:uid="{00000000-0005-0000-0000-000084A10000}"/>
    <cellStyle name="Total 24 3 2" xfId="9744" xr:uid="{00000000-0005-0000-0000-000085A10000}"/>
    <cellStyle name="Total 24 3 2 2" xfId="9745" xr:uid="{00000000-0005-0000-0000-000086A10000}"/>
    <cellStyle name="Total 24 3 2 2 2" xfId="9746" xr:uid="{00000000-0005-0000-0000-000087A10000}"/>
    <cellStyle name="Total 24 3 2 2 2 2" xfId="17061" xr:uid="{00000000-0005-0000-0000-000088A10000}"/>
    <cellStyle name="Total 24 3 2 2 2 2 2" xfId="30232" xr:uid="{00000000-0005-0000-0000-000089A10000}"/>
    <cellStyle name="Total 24 3 2 2 2 2 2 2" xfId="42983" xr:uid="{00000000-0005-0000-0000-00008AA10000}"/>
    <cellStyle name="Total 24 3 2 2 2 3" xfId="22949" xr:uid="{00000000-0005-0000-0000-00008BA10000}"/>
    <cellStyle name="Total 24 3 2 2 2 3 2" xfId="35700" xr:uid="{00000000-0005-0000-0000-00008CA10000}"/>
    <cellStyle name="Total 24 3 2 2 3" xfId="17060" xr:uid="{00000000-0005-0000-0000-00008DA10000}"/>
    <cellStyle name="Total 24 3 2 2 3 2" xfId="30231" xr:uid="{00000000-0005-0000-0000-00008EA10000}"/>
    <cellStyle name="Total 24 3 2 2 3 2 2" xfId="42982" xr:uid="{00000000-0005-0000-0000-00008FA10000}"/>
    <cellStyle name="Total 24 3 2 2 4" xfId="22948" xr:uid="{00000000-0005-0000-0000-000090A10000}"/>
    <cellStyle name="Total 24 3 2 2 4 2" xfId="35699" xr:uid="{00000000-0005-0000-0000-000091A10000}"/>
    <cellStyle name="Total 24 3 2 3" xfId="9747" xr:uid="{00000000-0005-0000-0000-000092A10000}"/>
    <cellStyle name="Total 24 3 2 3 2" xfId="17062" xr:uid="{00000000-0005-0000-0000-000093A10000}"/>
    <cellStyle name="Total 24 3 2 3 2 2" xfId="30233" xr:uid="{00000000-0005-0000-0000-000094A10000}"/>
    <cellStyle name="Total 24 3 2 3 2 2 2" xfId="42984" xr:uid="{00000000-0005-0000-0000-000095A10000}"/>
    <cellStyle name="Total 24 3 2 3 3" xfId="22950" xr:uid="{00000000-0005-0000-0000-000096A10000}"/>
    <cellStyle name="Total 24 3 2 3 3 2" xfId="35701" xr:uid="{00000000-0005-0000-0000-000097A10000}"/>
    <cellStyle name="Total 24 3 2 4" xfId="17059" xr:uid="{00000000-0005-0000-0000-000098A10000}"/>
    <cellStyle name="Total 24 3 2 4 2" xfId="30230" xr:uid="{00000000-0005-0000-0000-000099A10000}"/>
    <cellStyle name="Total 24 3 2 4 2 2" xfId="42981" xr:uid="{00000000-0005-0000-0000-00009AA10000}"/>
    <cellStyle name="Total 24 3 2 5" xfId="22947" xr:uid="{00000000-0005-0000-0000-00009BA10000}"/>
    <cellStyle name="Total 24 3 2 5 2" xfId="35698" xr:uid="{00000000-0005-0000-0000-00009CA10000}"/>
    <cellStyle name="Total 24 3 3" xfId="9748" xr:uid="{00000000-0005-0000-0000-00009DA10000}"/>
    <cellStyle name="Total 24 3 3 2" xfId="9749" xr:uid="{00000000-0005-0000-0000-00009EA10000}"/>
    <cellStyle name="Total 24 3 3 2 2" xfId="17064" xr:uid="{00000000-0005-0000-0000-00009FA10000}"/>
    <cellStyle name="Total 24 3 3 2 2 2" xfId="30235" xr:uid="{00000000-0005-0000-0000-0000A0A10000}"/>
    <cellStyle name="Total 24 3 3 2 2 2 2" xfId="42986" xr:uid="{00000000-0005-0000-0000-0000A1A10000}"/>
    <cellStyle name="Total 24 3 3 2 3" xfId="22952" xr:uid="{00000000-0005-0000-0000-0000A2A10000}"/>
    <cellStyle name="Total 24 3 3 2 3 2" xfId="35703" xr:uid="{00000000-0005-0000-0000-0000A3A10000}"/>
    <cellStyle name="Total 24 3 3 3" xfId="17063" xr:uid="{00000000-0005-0000-0000-0000A4A10000}"/>
    <cellStyle name="Total 24 3 3 3 2" xfId="30234" xr:uid="{00000000-0005-0000-0000-0000A5A10000}"/>
    <cellStyle name="Total 24 3 3 3 2 2" xfId="42985" xr:uid="{00000000-0005-0000-0000-0000A6A10000}"/>
    <cellStyle name="Total 24 3 3 4" xfId="22951" xr:uid="{00000000-0005-0000-0000-0000A7A10000}"/>
    <cellStyle name="Total 24 3 3 4 2" xfId="35702" xr:uid="{00000000-0005-0000-0000-0000A8A10000}"/>
    <cellStyle name="Total 24 3 4" xfId="9750" xr:uid="{00000000-0005-0000-0000-0000A9A10000}"/>
    <cellStyle name="Total 24 3 4 2" xfId="17065" xr:uid="{00000000-0005-0000-0000-0000AAA10000}"/>
    <cellStyle name="Total 24 3 4 2 2" xfId="30236" xr:uid="{00000000-0005-0000-0000-0000ABA10000}"/>
    <cellStyle name="Total 24 3 4 2 2 2" xfId="42987" xr:uid="{00000000-0005-0000-0000-0000ACA10000}"/>
    <cellStyle name="Total 24 3 4 3" xfId="22953" xr:uid="{00000000-0005-0000-0000-0000ADA10000}"/>
    <cellStyle name="Total 24 3 4 3 2" xfId="35704" xr:uid="{00000000-0005-0000-0000-0000AEA10000}"/>
    <cellStyle name="Total 24 3 5" xfId="17058" xr:uid="{00000000-0005-0000-0000-0000AFA10000}"/>
    <cellStyle name="Total 24 3 5 2" xfId="30229" xr:uid="{00000000-0005-0000-0000-0000B0A10000}"/>
    <cellStyle name="Total 24 3 5 2 2" xfId="42980" xr:uid="{00000000-0005-0000-0000-0000B1A10000}"/>
    <cellStyle name="Total 24 3 6" xfId="22946" xr:uid="{00000000-0005-0000-0000-0000B2A10000}"/>
    <cellStyle name="Total 24 3 6 2" xfId="35697" xr:uid="{00000000-0005-0000-0000-0000B3A10000}"/>
    <cellStyle name="Total 24 4" xfId="9751" xr:uid="{00000000-0005-0000-0000-0000B4A10000}"/>
    <cellStyle name="Total 24 4 2" xfId="9752" xr:uid="{00000000-0005-0000-0000-0000B5A10000}"/>
    <cellStyle name="Total 24 4 2 2" xfId="9753" xr:uid="{00000000-0005-0000-0000-0000B6A10000}"/>
    <cellStyle name="Total 24 4 2 2 2" xfId="17068" xr:uid="{00000000-0005-0000-0000-0000B7A10000}"/>
    <cellStyle name="Total 24 4 2 2 2 2" xfId="30239" xr:uid="{00000000-0005-0000-0000-0000B8A10000}"/>
    <cellStyle name="Total 24 4 2 2 2 2 2" xfId="42990" xr:uid="{00000000-0005-0000-0000-0000B9A10000}"/>
    <cellStyle name="Total 24 4 2 2 3" xfId="22956" xr:uid="{00000000-0005-0000-0000-0000BAA10000}"/>
    <cellStyle name="Total 24 4 2 2 3 2" xfId="35707" xr:uid="{00000000-0005-0000-0000-0000BBA10000}"/>
    <cellStyle name="Total 24 4 2 3" xfId="17067" xr:uid="{00000000-0005-0000-0000-0000BCA10000}"/>
    <cellStyle name="Total 24 4 2 3 2" xfId="30238" xr:uid="{00000000-0005-0000-0000-0000BDA10000}"/>
    <cellStyle name="Total 24 4 2 3 2 2" xfId="42989" xr:uid="{00000000-0005-0000-0000-0000BEA10000}"/>
    <cellStyle name="Total 24 4 2 4" xfId="22955" xr:uid="{00000000-0005-0000-0000-0000BFA10000}"/>
    <cellStyle name="Total 24 4 2 4 2" xfId="35706" xr:uid="{00000000-0005-0000-0000-0000C0A10000}"/>
    <cellStyle name="Total 24 4 3" xfId="9754" xr:uid="{00000000-0005-0000-0000-0000C1A10000}"/>
    <cellStyle name="Total 24 4 3 2" xfId="17069" xr:uid="{00000000-0005-0000-0000-0000C2A10000}"/>
    <cellStyle name="Total 24 4 3 2 2" xfId="30240" xr:uid="{00000000-0005-0000-0000-0000C3A10000}"/>
    <cellStyle name="Total 24 4 3 2 2 2" xfId="42991" xr:uid="{00000000-0005-0000-0000-0000C4A10000}"/>
    <cellStyle name="Total 24 4 3 3" xfId="22957" xr:uid="{00000000-0005-0000-0000-0000C5A10000}"/>
    <cellStyle name="Total 24 4 3 3 2" xfId="35708" xr:uid="{00000000-0005-0000-0000-0000C6A10000}"/>
    <cellStyle name="Total 24 4 4" xfId="17066" xr:uid="{00000000-0005-0000-0000-0000C7A10000}"/>
    <cellStyle name="Total 24 4 4 2" xfId="30237" xr:uid="{00000000-0005-0000-0000-0000C8A10000}"/>
    <cellStyle name="Total 24 4 4 2 2" xfId="42988" xr:uid="{00000000-0005-0000-0000-0000C9A10000}"/>
    <cellStyle name="Total 24 4 5" xfId="22954" xr:uid="{00000000-0005-0000-0000-0000CAA10000}"/>
    <cellStyle name="Total 24 4 5 2" xfId="35705" xr:uid="{00000000-0005-0000-0000-0000CBA10000}"/>
    <cellStyle name="Total 24 5" xfId="9755" xr:uid="{00000000-0005-0000-0000-0000CCA10000}"/>
    <cellStyle name="Total 24 5 2" xfId="9756" xr:uid="{00000000-0005-0000-0000-0000CDA10000}"/>
    <cellStyle name="Total 24 5 2 2" xfId="17071" xr:uid="{00000000-0005-0000-0000-0000CEA10000}"/>
    <cellStyle name="Total 24 5 2 2 2" xfId="30242" xr:uid="{00000000-0005-0000-0000-0000CFA10000}"/>
    <cellStyle name="Total 24 5 2 2 2 2" xfId="42993" xr:uid="{00000000-0005-0000-0000-0000D0A10000}"/>
    <cellStyle name="Total 24 5 2 3" xfId="22959" xr:uid="{00000000-0005-0000-0000-0000D1A10000}"/>
    <cellStyle name="Total 24 5 2 3 2" xfId="35710" xr:uid="{00000000-0005-0000-0000-0000D2A10000}"/>
    <cellStyle name="Total 24 5 3" xfId="17070" xr:uid="{00000000-0005-0000-0000-0000D3A10000}"/>
    <cellStyle name="Total 24 5 3 2" xfId="30241" xr:uid="{00000000-0005-0000-0000-0000D4A10000}"/>
    <cellStyle name="Total 24 5 3 2 2" xfId="42992" xr:uid="{00000000-0005-0000-0000-0000D5A10000}"/>
    <cellStyle name="Total 24 5 4" xfId="22958" xr:uid="{00000000-0005-0000-0000-0000D6A10000}"/>
    <cellStyle name="Total 24 5 4 2" xfId="35709" xr:uid="{00000000-0005-0000-0000-0000D7A10000}"/>
    <cellStyle name="Total 24 6" xfId="9757" xr:uid="{00000000-0005-0000-0000-0000D8A10000}"/>
    <cellStyle name="Total 24 6 2" xfId="17072" xr:uid="{00000000-0005-0000-0000-0000D9A10000}"/>
    <cellStyle name="Total 24 6 2 2" xfId="30243" xr:uid="{00000000-0005-0000-0000-0000DAA10000}"/>
    <cellStyle name="Total 24 6 2 2 2" xfId="42994" xr:uid="{00000000-0005-0000-0000-0000DBA10000}"/>
    <cellStyle name="Total 24 6 3" xfId="22960" xr:uid="{00000000-0005-0000-0000-0000DCA10000}"/>
    <cellStyle name="Total 24 6 3 2" xfId="35711" xr:uid="{00000000-0005-0000-0000-0000DDA10000}"/>
    <cellStyle name="Total 24 7" xfId="17049" xr:uid="{00000000-0005-0000-0000-0000DEA10000}"/>
    <cellStyle name="Total 24 7 2" xfId="30220" xr:uid="{00000000-0005-0000-0000-0000DFA10000}"/>
    <cellStyle name="Total 24 7 2 2" xfId="42971" xr:uid="{00000000-0005-0000-0000-0000E0A10000}"/>
    <cellStyle name="Total 24 8" xfId="22937" xr:uid="{00000000-0005-0000-0000-0000E1A10000}"/>
    <cellStyle name="Total 24 8 2" xfId="35688" xr:uid="{00000000-0005-0000-0000-0000E2A10000}"/>
    <cellStyle name="Total 25" xfId="9758" xr:uid="{00000000-0005-0000-0000-0000E3A10000}"/>
    <cellStyle name="Total 25 2" xfId="9759" xr:uid="{00000000-0005-0000-0000-0000E4A10000}"/>
    <cellStyle name="Total 25 2 2" xfId="9760" xr:uid="{00000000-0005-0000-0000-0000E5A10000}"/>
    <cellStyle name="Total 25 2 2 2" xfId="9761" xr:uid="{00000000-0005-0000-0000-0000E6A10000}"/>
    <cellStyle name="Total 25 2 2 2 2" xfId="9762" xr:uid="{00000000-0005-0000-0000-0000E7A10000}"/>
    <cellStyle name="Total 25 2 2 2 2 2" xfId="17077" xr:uid="{00000000-0005-0000-0000-0000E8A10000}"/>
    <cellStyle name="Total 25 2 2 2 2 2 2" xfId="30248" xr:uid="{00000000-0005-0000-0000-0000E9A10000}"/>
    <cellStyle name="Total 25 2 2 2 2 2 2 2" xfId="42999" xr:uid="{00000000-0005-0000-0000-0000EAA10000}"/>
    <cellStyle name="Total 25 2 2 2 2 3" xfId="22965" xr:uid="{00000000-0005-0000-0000-0000EBA10000}"/>
    <cellStyle name="Total 25 2 2 2 2 3 2" xfId="35716" xr:uid="{00000000-0005-0000-0000-0000ECA10000}"/>
    <cellStyle name="Total 25 2 2 2 3" xfId="17076" xr:uid="{00000000-0005-0000-0000-0000EDA10000}"/>
    <cellStyle name="Total 25 2 2 2 3 2" xfId="30247" xr:uid="{00000000-0005-0000-0000-0000EEA10000}"/>
    <cellStyle name="Total 25 2 2 2 3 2 2" xfId="42998" xr:uid="{00000000-0005-0000-0000-0000EFA10000}"/>
    <cellStyle name="Total 25 2 2 2 4" xfId="22964" xr:uid="{00000000-0005-0000-0000-0000F0A10000}"/>
    <cellStyle name="Total 25 2 2 2 4 2" xfId="35715" xr:uid="{00000000-0005-0000-0000-0000F1A10000}"/>
    <cellStyle name="Total 25 2 2 3" xfId="9763" xr:uid="{00000000-0005-0000-0000-0000F2A10000}"/>
    <cellStyle name="Total 25 2 2 3 2" xfId="17078" xr:uid="{00000000-0005-0000-0000-0000F3A10000}"/>
    <cellStyle name="Total 25 2 2 3 2 2" xfId="30249" xr:uid="{00000000-0005-0000-0000-0000F4A10000}"/>
    <cellStyle name="Total 25 2 2 3 2 2 2" xfId="43000" xr:uid="{00000000-0005-0000-0000-0000F5A10000}"/>
    <cellStyle name="Total 25 2 2 3 3" xfId="22966" xr:uid="{00000000-0005-0000-0000-0000F6A10000}"/>
    <cellStyle name="Total 25 2 2 3 3 2" xfId="35717" xr:uid="{00000000-0005-0000-0000-0000F7A10000}"/>
    <cellStyle name="Total 25 2 2 4" xfId="17075" xr:uid="{00000000-0005-0000-0000-0000F8A10000}"/>
    <cellStyle name="Total 25 2 2 4 2" xfId="30246" xr:uid="{00000000-0005-0000-0000-0000F9A10000}"/>
    <cellStyle name="Total 25 2 2 4 2 2" xfId="42997" xr:uid="{00000000-0005-0000-0000-0000FAA10000}"/>
    <cellStyle name="Total 25 2 2 5" xfId="22963" xr:uid="{00000000-0005-0000-0000-0000FBA10000}"/>
    <cellStyle name="Total 25 2 2 5 2" xfId="35714" xr:uid="{00000000-0005-0000-0000-0000FCA10000}"/>
    <cellStyle name="Total 25 2 3" xfId="9764" xr:uid="{00000000-0005-0000-0000-0000FDA10000}"/>
    <cellStyle name="Total 25 2 3 2" xfId="9765" xr:uid="{00000000-0005-0000-0000-0000FEA10000}"/>
    <cellStyle name="Total 25 2 3 2 2" xfId="17080" xr:uid="{00000000-0005-0000-0000-0000FFA10000}"/>
    <cellStyle name="Total 25 2 3 2 2 2" xfId="30251" xr:uid="{00000000-0005-0000-0000-000000A20000}"/>
    <cellStyle name="Total 25 2 3 2 2 2 2" xfId="43002" xr:uid="{00000000-0005-0000-0000-000001A20000}"/>
    <cellStyle name="Total 25 2 3 2 3" xfId="22968" xr:uid="{00000000-0005-0000-0000-000002A20000}"/>
    <cellStyle name="Total 25 2 3 2 3 2" xfId="35719" xr:uid="{00000000-0005-0000-0000-000003A20000}"/>
    <cellStyle name="Total 25 2 3 3" xfId="17079" xr:uid="{00000000-0005-0000-0000-000004A20000}"/>
    <cellStyle name="Total 25 2 3 3 2" xfId="30250" xr:uid="{00000000-0005-0000-0000-000005A20000}"/>
    <cellStyle name="Total 25 2 3 3 2 2" xfId="43001" xr:uid="{00000000-0005-0000-0000-000006A20000}"/>
    <cellStyle name="Total 25 2 3 4" xfId="22967" xr:uid="{00000000-0005-0000-0000-000007A20000}"/>
    <cellStyle name="Total 25 2 3 4 2" xfId="35718" xr:uid="{00000000-0005-0000-0000-000008A20000}"/>
    <cellStyle name="Total 25 2 4" xfId="9766" xr:uid="{00000000-0005-0000-0000-000009A20000}"/>
    <cellStyle name="Total 25 2 4 2" xfId="17081" xr:uid="{00000000-0005-0000-0000-00000AA20000}"/>
    <cellStyle name="Total 25 2 4 2 2" xfId="30252" xr:uid="{00000000-0005-0000-0000-00000BA20000}"/>
    <cellStyle name="Total 25 2 4 2 2 2" xfId="43003" xr:uid="{00000000-0005-0000-0000-00000CA20000}"/>
    <cellStyle name="Total 25 2 4 3" xfId="22969" xr:uid="{00000000-0005-0000-0000-00000DA20000}"/>
    <cellStyle name="Total 25 2 4 3 2" xfId="35720" xr:uid="{00000000-0005-0000-0000-00000EA20000}"/>
    <cellStyle name="Total 25 2 5" xfId="17074" xr:uid="{00000000-0005-0000-0000-00000FA20000}"/>
    <cellStyle name="Total 25 2 5 2" xfId="30245" xr:uid="{00000000-0005-0000-0000-000010A20000}"/>
    <cellStyle name="Total 25 2 5 2 2" xfId="42996" xr:uid="{00000000-0005-0000-0000-000011A20000}"/>
    <cellStyle name="Total 25 2 6" xfId="22962" xr:uid="{00000000-0005-0000-0000-000012A20000}"/>
    <cellStyle name="Total 25 2 6 2" xfId="35713" xr:uid="{00000000-0005-0000-0000-000013A20000}"/>
    <cellStyle name="Total 25 3" xfId="9767" xr:uid="{00000000-0005-0000-0000-000014A20000}"/>
    <cellStyle name="Total 25 3 2" xfId="9768" xr:uid="{00000000-0005-0000-0000-000015A20000}"/>
    <cellStyle name="Total 25 3 2 2" xfId="9769" xr:uid="{00000000-0005-0000-0000-000016A20000}"/>
    <cellStyle name="Total 25 3 2 2 2" xfId="9770" xr:uid="{00000000-0005-0000-0000-000017A20000}"/>
    <cellStyle name="Total 25 3 2 2 2 2" xfId="17085" xr:uid="{00000000-0005-0000-0000-000018A20000}"/>
    <cellStyle name="Total 25 3 2 2 2 2 2" xfId="30256" xr:uid="{00000000-0005-0000-0000-000019A20000}"/>
    <cellStyle name="Total 25 3 2 2 2 2 2 2" xfId="43007" xr:uid="{00000000-0005-0000-0000-00001AA20000}"/>
    <cellStyle name="Total 25 3 2 2 2 3" xfId="22973" xr:uid="{00000000-0005-0000-0000-00001BA20000}"/>
    <cellStyle name="Total 25 3 2 2 2 3 2" xfId="35724" xr:uid="{00000000-0005-0000-0000-00001CA20000}"/>
    <cellStyle name="Total 25 3 2 2 3" xfId="17084" xr:uid="{00000000-0005-0000-0000-00001DA20000}"/>
    <cellStyle name="Total 25 3 2 2 3 2" xfId="30255" xr:uid="{00000000-0005-0000-0000-00001EA20000}"/>
    <cellStyle name="Total 25 3 2 2 3 2 2" xfId="43006" xr:uid="{00000000-0005-0000-0000-00001FA20000}"/>
    <cellStyle name="Total 25 3 2 2 4" xfId="22972" xr:uid="{00000000-0005-0000-0000-000020A20000}"/>
    <cellStyle name="Total 25 3 2 2 4 2" xfId="35723" xr:uid="{00000000-0005-0000-0000-000021A20000}"/>
    <cellStyle name="Total 25 3 2 3" xfId="9771" xr:uid="{00000000-0005-0000-0000-000022A20000}"/>
    <cellStyle name="Total 25 3 2 3 2" xfId="17086" xr:uid="{00000000-0005-0000-0000-000023A20000}"/>
    <cellStyle name="Total 25 3 2 3 2 2" xfId="30257" xr:uid="{00000000-0005-0000-0000-000024A20000}"/>
    <cellStyle name="Total 25 3 2 3 2 2 2" xfId="43008" xr:uid="{00000000-0005-0000-0000-000025A20000}"/>
    <cellStyle name="Total 25 3 2 3 3" xfId="22974" xr:uid="{00000000-0005-0000-0000-000026A20000}"/>
    <cellStyle name="Total 25 3 2 3 3 2" xfId="35725" xr:uid="{00000000-0005-0000-0000-000027A20000}"/>
    <cellStyle name="Total 25 3 2 4" xfId="17083" xr:uid="{00000000-0005-0000-0000-000028A20000}"/>
    <cellStyle name="Total 25 3 2 4 2" xfId="30254" xr:uid="{00000000-0005-0000-0000-000029A20000}"/>
    <cellStyle name="Total 25 3 2 4 2 2" xfId="43005" xr:uid="{00000000-0005-0000-0000-00002AA20000}"/>
    <cellStyle name="Total 25 3 2 5" xfId="22971" xr:uid="{00000000-0005-0000-0000-00002BA20000}"/>
    <cellStyle name="Total 25 3 2 5 2" xfId="35722" xr:uid="{00000000-0005-0000-0000-00002CA20000}"/>
    <cellStyle name="Total 25 3 3" xfId="9772" xr:uid="{00000000-0005-0000-0000-00002DA20000}"/>
    <cellStyle name="Total 25 3 3 2" xfId="9773" xr:uid="{00000000-0005-0000-0000-00002EA20000}"/>
    <cellStyle name="Total 25 3 3 2 2" xfId="17088" xr:uid="{00000000-0005-0000-0000-00002FA20000}"/>
    <cellStyle name="Total 25 3 3 2 2 2" xfId="30259" xr:uid="{00000000-0005-0000-0000-000030A20000}"/>
    <cellStyle name="Total 25 3 3 2 2 2 2" xfId="43010" xr:uid="{00000000-0005-0000-0000-000031A20000}"/>
    <cellStyle name="Total 25 3 3 2 3" xfId="22976" xr:uid="{00000000-0005-0000-0000-000032A20000}"/>
    <cellStyle name="Total 25 3 3 2 3 2" xfId="35727" xr:uid="{00000000-0005-0000-0000-000033A20000}"/>
    <cellStyle name="Total 25 3 3 3" xfId="17087" xr:uid="{00000000-0005-0000-0000-000034A20000}"/>
    <cellStyle name="Total 25 3 3 3 2" xfId="30258" xr:uid="{00000000-0005-0000-0000-000035A20000}"/>
    <cellStyle name="Total 25 3 3 3 2 2" xfId="43009" xr:uid="{00000000-0005-0000-0000-000036A20000}"/>
    <cellStyle name="Total 25 3 3 4" xfId="22975" xr:uid="{00000000-0005-0000-0000-000037A20000}"/>
    <cellStyle name="Total 25 3 3 4 2" xfId="35726" xr:uid="{00000000-0005-0000-0000-000038A20000}"/>
    <cellStyle name="Total 25 3 4" xfId="9774" xr:uid="{00000000-0005-0000-0000-000039A20000}"/>
    <cellStyle name="Total 25 3 4 2" xfId="17089" xr:uid="{00000000-0005-0000-0000-00003AA20000}"/>
    <cellStyle name="Total 25 3 4 2 2" xfId="30260" xr:uid="{00000000-0005-0000-0000-00003BA20000}"/>
    <cellStyle name="Total 25 3 4 2 2 2" xfId="43011" xr:uid="{00000000-0005-0000-0000-00003CA20000}"/>
    <cellStyle name="Total 25 3 4 3" xfId="22977" xr:uid="{00000000-0005-0000-0000-00003DA20000}"/>
    <cellStyle name="Total 25 3 4 3 2" xfId="35728" xr:uid="{00000000-0005-0000-0000-00003EA20000}"/>
    <cellStyle name="Total 25 3 5" xfId="17082" xr:uid="{00000000-0005-0000-0000-00003FA20000}"/>
    <cellStyle name="Total 25 3 5 2" xfId="30253" xr:uid="{00000000-0005-0000-0000-000040A20000}"/>
    <cellStyle name="Total 25 3 5 2 2" xfId="43004" xr:uid="{00000000-0005-0000-0000-000041A20000}"/>
    <cellStyle name="Total 25 3 6" xfId="22970" xr:uid="{00000000-0005-0000-0000-000042A20000}"/>
    <cellStyle name="Total 25 3 6 2" xfId="35721" xr:uid="{00000000-0005-0000-0000-000043A20000}"/>
    <cellStyle name="Total 25 4" xfId="9775" xr:uid="{00000000-0005-0000-0000-000044A20000}"/>
    <cellStyle name="Total 25 4 2" xfId="9776" xr:uid="{00000000-0005-0000-0000-000045A20000}"/>
    <cellStyle name="Total 25 4 2 2" xfId="9777" xr:uid="{00000000-0005-0000-0000-000046A20000}"/>
    <cellStyle name="Total 25 4 2 2 2" xfId="17092" xr:uid="{00000000-0005-0000-0000-000047A20000}"/>
    <cellStyle name="Total 25 4 2 2 2 2" xfId="30263" xr:uid="{00000000-0005-0000-0000-000048A20000}"/>
    <cellStyle name="Total 25 4 2 2 2 2 2" xfId="43014" xr:uid="{00000000-0005-0000-0000-000049A20000}"/>
    <cellStyle name="Total 25 4 2 2 3" xfId="22980" xr:uid="{00000000-0005-0000-0000-00004AA20000}"/>
    <cellStyle name="Total 25 4 2 2 3 2" xfId="35731" xr:uid="{00000000-0005-0000-0000-00004BA20000}"/>
    <cellStyle name="Total 25 4 2 3" xfId="17091" xr:uid="{00000000-0005-0000-0000-00004CA20000}"/>
    <cellStyle name="Total 25 4 2 3 2" xfId="30262" xr:uid="{00000000-0005-0000-0000-00004DA20000}"/>
    <cellStyle name="Total 25 4 2 3 2 2" xfId="43013" xr:uid="{00000000-0005-0000-0000-00004EA20000}"/>
    <cellStyle name="Total 25 4 2 4" xfId="22979" xr:uid="{00000000-0005-0000-0000-00004FA20000}"/>
    <cellStyle name="Total 25 4 2 4 2" xfId="35730" xr:uid="{00000000-0005-0000-0000-000050A20000}"/>
    <cellStyle name="Total 25 4 3" xfId="9778" xr:uid="{00000000-0005-0000-0000-000051A20000}"/>
    <cellStyle name="Total 25 4 3 2" xfId="17093" xr:uid="{00000000-0005-0000-0000-000052A20000}"/>
    <cellStyle name="Total 25 4 3 2 2" xfId="30264" xr:uid="{00000000-0005-0000-0000-000053A20000}"/>
    <cellStyle name="Total 25 4 3 2 2 2" xfId="43015" xr:uid="{00000000-0005-0000-0000-000054A20000}"/>
    <cellStyle name="Total 25 4 3 3" xfId="22981" xr:uid="{00000000-0005-0000-0000-000055A20000}"/>
    <cellStyle name="Total 25 4 3 3 2" xfId="35732" xr:uid="{00000000-0005-0000-0000-000056A20000}"/>
    <cellStyle name="Total 25 4 4" xfId="17090" xr:uid="{00000000-0005-0000-0000-000057A20000}"/>
    <cellStyle name="Total 25 4 4 2" xfId="30261" xr:uid="{00000000-0005-0000-0000-000058A20000}"/>
    <cellStyle name="Total 25 4 4 2 2" xfId="43012" xr:uid="{00000000-0005-0000-0000-000059A20000}"/>
    <cellStyle name="Total 25 4 5" xfId="22978" xr:uid="{00000000-0005-0000-0000-00005AA20000}"/>
    <cellStyle name="Total 25 4 5 2" xfId="35729" xr:uid="{00000000-0005-0000-0000-00005BA20000}"/>
    <cellStyle name="Total 25 5" xfId="9779" xr:uid="{00000000-0005-0000-0000-00005CA20000}"/>
    <cellStyle name="Total 25 5 2" xfId="9780" xr:uid="{00000000-0005-0000-0000-00005DA20000}"/>
    <cellStyle name="Total 25 5 2 2" xfId="17095" xr:uid="{00000000-0005-0000-0000-00005EA20000}"/>
    <cellStyle name="Total 25 5 2 2 2" xfId="30266" xr:uid="{00000000-0005-0000-0000-00005FA20000}"/>
    <cellStyle name="Total 25 5 2 2 2 2" xfId="43017" xr:uid="{00000000-0005-0000-0000-000060A20000}"/>
    <cellStyle name="Total 25 5 2 3" xfId="22983" xr:uid="{00000000-0005-0000-0000-000061A20000}"/>
    <cellStyle name="Total 25 5 2 3 2" xfId="35734" xr:uid="{00000000-0005-0000-0000-000062A20000}"/>
    <cellStyle name="Total 25 5 3" xfId="17094" xr:uid="{00000000-0005-0000-0000-000063A20000}"/>
    <cellStyle name="Total 25 5 3 2" xfId="30265" xr:uid="{00000000-0005-0000-0000-000064A20000}"/>
    <cellStyle name="Total 25 5 3 2 2" xfId="43016" xr:uid="{00000000-0005-0000-0000-000065A20000}"/>
    <cellStyle name="Total 25 5 4" xfId="22982" xr:uid="{00000000-0005-0000-0000-000066A20000}"/>
    <cellStyle name="Total 25 5 4 2" xfId="35733" xr:uid="{00000000-0005-0000-0000-000067A20000}"/>
    <cellStyle name="Total 25 6" xfId="9781" xr:uid="{00000000-0005-0000-0000-000068A20000}"/>
    <cellStyle name="Total 25 6 2" xfId="17096" xr:uid="{00000000-0005-0000-0000-000069A20000}"/>
    <cellStyle name="Total 25 6 2 2" xfId="30267" xr:uid="{00000000-0005-0000-0000-00006AA20000}"/>
    <cellStyle name="Total 25 6 2 2 2" xfId="43018" xr:uid="{00000000-0005-0000-0000-00006BA20000}"/>
    <cellStyle name="Total 25 6 3" xfId="22984" xr:uid="{00000000-0005-0000-0000-00006CA20000}"/>
    <cellStyle name="Total 25 6 3 2" xfId="35735" xr:uid="{00000000-0005-0000-0000-00006DA20000}"/>
    <cellStyle name="Total 25 7" xfId="17073" xr:uid="{00000000-0005-0000-0000-00006EA20000}"/>
    <cellStyle name="Total 25 7 2" xfId="30244" xr:uid="{00000000-0005-0000-0000-00006FA20000}"/>
    <cellStyle name="Total 25 7 2 2" xfId="42995" xr:uid="{00000000-0005-0000-0000-000070A20000}"/>
    <cellStyle name="Total 25 8" xfId="22961" xr:uid="{00000000-0005-0000-0000-000071A20000}"/>
    <cellStyle name="Total 25 8 2" xfId="35712" xr:uid="{00000000-0005-0000-0000-000072A20000}"/>
    <cellStyle name="Total 26" xfId="9782" xr:uid="{00000000-0005-0000-0000-000073A20000}"/>
    <cellStyle name="Total 26 2" xfId="9783" xr:uid="{00000000-0005-0000-0000-000074A20000}"/>
    <cellStyle name="Total 26 2 2" xfId="9784" xr:uid="{00000000-0005-0000-0000-000075A20000}"/>
    <cellStyle name="Total 26 2 2 2" xfId="9785" xr:uid="{00000000-0005-0000-0000-000076A20000}"/>
    <cellStyle name="Total 26 2 2 2 2" xfId="9786" xr:uid="{00000000-0005-0000-0000-000077A20000}"/>
    <cellStyle name="Total 26 2 2 2 2 2" xfId="17101" xr:uid="{00000000-0005-0000-0000-000078A20000}"/>
    <cellStyle name="Total 26 2 2 2 2 2 2" xfId="30272" xr:uid="{00000000-0005-0000-0000-000079A20000}"/>
    <cellStyle name="Total 26 2 2 2 2 2 2 2" xfId="43023" xr:uid="{00000000-0005-0000-0000-00007AA20000}"/>
    <cellStyle name="Total 26 2 2 2 2 3" xfId="22989" xr:uid="{00000000-0005-0000-0000-00007BA20000}"/>
    <cellStyle name="Total 26 2 2 2 2 3 2" xfId="35740" xr:uid="{00000000-0005-0000-0000-00007CA20000}"/>
    <cellStyle name="Total 26 2 2 2 3" xfId="17100" xr:uid="{00000000-0005-0000-0000-00007DA20000}"/>
    <cellStyle name="Total 26 2 2 2 3 2" xfId="30271" xr:uid="{00000000-0005-0000-0000-00007EA20000}"/>
    <cellStyle name="Total 26 2 2 2 3 2 2" xfId="43022" xr:uid="{00000000-0005-0000-0000-00007FA20000}"/>
    <cellStyle name="Total 26 2 2 2 4" xfId="22988" xr:uid="{00000000-0005-0000-0000-000080A20000}"/>
    <cellStyle name="Total 26 2 2 2 4 2" xfId="35739" xr:uid="{00000000-0005-0000-0000-000081A20000}"/>
    <cellStyle name="Total 26 2 2 3" xfId="9787" xr:uid="{00000000-0005-0000-0000-000082A20000}"/>
    <cellStyle name="Total 26 2 2 3 2" xfId="17102" xr:uid="{00000000-0005-0000-0000-000083A20000}"/>
    <cellStyle name="Total 26 2 2 3 2 2" xfId="30273" xr:uid="{00000000-0005-0000-0000-000084A20000}"/>
    <cellStyle name="Total 26 2 2 3 2 2 2" xfId="43024" xr:uid="{00000000-0005-0000-0000-000085A20000}"/>
    <cellStyle name="Total 26 2 2 3 3" xfId="22990" xr:uid="{00000000-0005-0000-0000-000086A20000}"/>
    <cellStyle name="Total 26 2 2 3 3 2" xfId="35741" xr:uid="{00000000-0005-0000-0000-000087A20000}"/>
    <cellStyle name="Total 26 2 2 4" xfId="17099" xr:uid="{00000000-0005-0000-0000-000088A20000}"/>
    <cellStyle name="Total 26 2 2 4 2" xfId="30270" xr:uid="{00000000-0005-0000-0000-000089A20000}"/>
    <cellStyle name="Total 26 2 2 4 2 2" xfId="43021" xr:uid="{00000000-0005-0000-0000-00008AA20000}"/>
    <cellStyle name="Total 26 2 2 5" xfId="22987" xr:uid="{00000000-0005-0000-0000-00008BA20000}"/>
    <cellStyle name="Total 26 2 2 5 2" xfId="35738" xr:uid="{00000000-0005-0000-0000-00008CA20000}"/>
    <cellStyle name="Total 26 2 3" xfId="9788" xr:uid="{00000000-0005-0000-0000-00008DA20000}"/>
    <cellStyle name="Total 26 2 3 2" xfId="9789" xr:uid="{00000000-0005-0000-0000-00008EA20000}"/>
    <cellStyle name="Total 26 2 3 2 2" xfId="17104" xr:uid="{00000000-0005-0000-0000-00008FA20000}"/>
    <cellStyle name="Total 26 2 3 2 2 2" xfId="30275" xr:uid="{00000000-0005-0000-0000-000090A20000}"/>
    <cellStyle name="Total 26 2 3 2 2 2 2" xfId="43026" xr:uid="{00000000-0005-0000-0000-000091A20000}"/>
    <cellStyle name="Total 26 2 3 2 3" xfId="22992" xr:uid="{00000000-0005-0000-0000-000092A20000}"/>
    <cellStyle name="Total 26 2 3 2 3 2" xfId="35743" xr:uid="{00000000-0005-0000-0000-000093A20000}"/>
    <cellStyle name="Total 26 2 3 3" xfId="17103" xr:uid="{00000000-0005-0000-0000-000094A20000}"/>
    <cellStyle name="Total 26 2 3 3 2" xfId="30274" xr:uid="{00000000-0005-0000-0000-000095A20000}"/>
    <cellStyle name="Total 26 2 3 3 2 2" xfId="43025" xr:uid="{00000000-0005-0000-0000-000096A20000}"/>
    <cellStyle name="Total 26 2 3 4" xfId="22991" xr:uid="{00000000-0005-0000-0000-000097A20000}"/>
    <cellStyle name="Total 26 2 3 4 2" xfId="35742" xr:uid="{00000000-0005-0000-0000-000098A20000}"/>
    <cellStyle name="Total 26 2 4" xfId="9790" xr:uid="{00000000-0005-0000-0000-000099A20000}"/>
    <cellStyle name="Total 26 2 4 2" xfId="17105" xr:uid="{00000000-0005-0000-0000-00009AA20000}"/>
    <cellStyle name="Total 26 2 4 2 2" xfId="30276" xr:uid="{00000000-0005-0000-0000-00009BA20000}"/>
    <cellStyle name="Total 26 2 4 2 2 2" xfId="43027" xr:uid="{00000000-0005-0000-0000-00009CA20000}"/>
    <cellStyle name="Total 26 2 4 3" xfId="22993" xr:uid="{00000000-0005-0000-0000-00009DA20000}"/>
    <cellStyle name="Total 26 2 4 3 2" xfId="35744" xr:uid="{00000000-0005-0000-0000-00009EA20000}"/>
    <cellStyle name="Total 26 2 5" xfId="17098" xr:uid="{00000000-0005-0000-0000-00009FA20000}"/>
    <cellStyle name="Total 26 2 5 2" xfId="30269" xr:uid="{00000000-0005-0000-0000-0000A0A20000}"/>
    <cellStyle name="Total 26 2 5 2 2" xfId="43020" xr:uid="{00000000-0005-0000-0000-0000A1A20000}"/>
    <cellStyle name="Total 26 2 6" xfId="22986" xr:uid="{00000000-0005-0000-0000-0000A2A20000}"/>
    <cellStyle name="Total 26 2 6 2" xfId="35737" xr:uid="{00000000-0005-0000-0000-0000A3A20000}"/>
    <cellStyle name="Total 26 3" xfId="9791" xr:uid="{00000000-0005-0000-0000-0000A4A20000}"/>
    <cellStyle name="Total 26 3 2" xfId="9792" xr:uid="{00000000-0005-0000-0000-0000A5A20000}"/>
    <cellStyle name="Total 26 3 2 2" xfId="9793" xr:uid="{00000000-0005-0000-0000-0000A6A20000}"/>
    <cellStyle name="Total 26 3 2 2 2" xfId="17108" xr:uid="{00000000-0005-0000-0000-0000A7A20000}"/>
    <cellStyle name="Total 26 3 2 2 2 2" xfId="30279" xr:uid="{00000000-0005-0000-0000-0000A8A20000}"/>
    <cellStyle name="Total 26 3 2 2 2 2 2" xfId="43030" xr:uid="{00000000-0005-0000-0000-0000A9A20000}"/>
    <cellStyle name="Total 26 3 2 2 3" xfId="22996" xr:uid="{00000000-0005-0000-0000-0000AAA20000}"/>
    <cellStyle name="Total 26 3 2 2 3 2" xfId="35747" xr:uid="{00000000-0005-0000-0000-0000ABA20000}"/>
    <cellStyle name="Total 26 3 2 3" xfId="17107" xr:uid="{00000000-0005-0000-0000-0000ACA20000}"/>
    <cellStyle name="Total 26 3 2 3 2" xfId="30278" xr:uid="{00000000-0005-0000-0000-0000ADA20000}"/>
    <cellStyle name="Total 26 3 2 3 2 2" xfId="43029" xr:uid="{00000000-0005-0000-0000-0000AEA20000}"/>
    <cellStyle name="Total 26 3 2 4" xfId="22995" xr:uid="{00000000-0005-0000-0000-0000AFA20000}"/>
    <cellStyle name="Total 26 3 2 4 2" xfId="35746" xr:uid="{00000000-0005-0000-0000-0000B0A20000}"/>
    <cellStyle name="Total 26 3 3" xfId="9794" xr:uid="{00000000-0005-0000-0000-0000B1A20000}"/>
    <cellStyle name="Total 26 3 3 2" xfId="17109" xr:uid="{00000000-0005-0000-0000-0000B2A20000}"/>
    <cellStyle name="Total 26 3 3 2 2" xfId="30280" xr:uid="{00000000-0005-0000-0000-0000B3A20000}"/>
    <cellStyle name="Total 26 3 3 2 2 2" xfId="43031" xr:uid="{00000000-0005-0000-0000-0000B4A20000}"/>
    <cellStyle name="Total 26 3 3 3" xfId="22997" xr:uid="{00000000-0005-0000-0000-0000B5A20000}"/>
    <cellStyle name="Total 26 3 3 3 2" xfId="35748" xr:uid="{00000000-0005-0000-0000-0000B6A20000}"/>
    <cellStyle name="Total 26 3 4" xfId="17106" xr:uid="{00000000-0005-0000-0000-0000B7A20000}"/>
    <cellStyle name="Total 26 3 4 2" xfId="30277" xr:uid="{00000000-0005-0000-0000-0000B8A20000}"/>
    <cellStyle name="Total 26 3 4 2 2" xfId="43028" xr:uid="{00000000-0005-0000-0000-0000B9A20000}"/>
    <cellStyle name="Total 26 3 5" xfId="22994" xr:uid="{00000000-0005-0000-0000-0000BAA20000}"/>
    <cellStyle name="Total 26 3 5 2" xfId="35745" xr:uid="{00000000-0005-0000-0000-0000BBA20000}"/>
    <cellStyle name="Total 26 4" xfId="9795" xr:uid="{00000000-0005-0000-0000-0000BCA20000}"/>
    <cellStyle name="Total 26 4 2" xfId="9796" xr:uid="{00000000-0005-0000-0000-0000BDA20000}"/>
    <cellStyle name="Total 26 4 2 2" xfId="17111" xr:uid="{00000000-0005-0000-0000-0000BEA20000}"/>
    <cellStyle name="Total 26 4 2 2 2" xfId="30282" xr:uid="{00000000-0005-0000-0000-0000BFA20000}"/>
    <cellStyle name="Total 26 4 2 2 2 2" xfId="43033" xr:uid="{00000000-0005-0000-0000-0000C0A20000}"/>
    <cellStyle name="Total 26 4 2 3" xfId="22999" xr:uid="{00000000-0005-0000-0000-0000C1A20000}"/>
    <cellStyle name="Total 26 4 2 3 2" xfId="35750" xr:uid="{00000000-0005-0000-0000-0000C2A20000}"/>
    <cellStyle name="Total 26 4 3" xfId="17110" xr:uid="{00000000-0005-0000-0000-0000C3A20000}"/>
    <cellStyle name="Total 26 4 3 2" xfId="30281" xr:uid="{00000000-0005-0000-0000-0000C4A20000}"/>
    <cellStyle name="Total 26 4 3 2 2" xfId="43032" xr:uid="{00000000-0005-0000-0000-0000C5A20000}"/>
    <cellStyle name="Total 26 4 4" xfId="22998" xr:uid="{00000000-0005-0000-0000-0000C6A20000}"/>
    <cellStyle name="Total 26 4 4 2" xfId="35749" xr:uid="{00000000-0005-0000-0000-0000C7A20000}"/>
    <cellStyle name="Total 26 5" xfId="9797" xr:uid="{00000000-0005-0000-0000-0000C8A20000}"/>
    <cellStyle name="Total 26 5 2" xfId="17112" xr:uid="{00000000-0005-0000-0000-0000C9A20000}"/>
    <cellStyle name="Total 26 5 2 2" xfId="30283" xr:uid="{00000000-0005-0000-0000-0000CAA20000}"/>
    <cellStyle name="Total 26 5 2 2 2" xfId="43034" xr:uid="{00000000-0005-0000-0000-0000CBA20000}"/>
    <cellStyle name="Total 26 5 3" xfId="23000" xr:uid="{00000000-0005-0000-0000-0000CCA20000}"/>
    <cellStyle name="Total 26 5 3 2" xfId="35751" xr:uid="{00000000-0005-0000-0000-0000CDA20000}"/>
    <cellStyle name="Total 26 6" xfId="17097" xr:uid="{00000000-0005-0000-0000-0000CEA20000}"/>
    <cellStyle name="Total 26 6 2" xfId="30268" xr:uid="{00000000-0005-0000-0000-0000CFA20000}"/>
    <cellStyle name="Total 26 6 2 2" xfId="43019" xr:uid="{00000000-0005-0000-0000-0000D0A20000}"/>
    <cellStyle name="Total 26 7" xfId="22985" xr:uid="{00000000-0005-0000-0000-0000D1A20000}"/>
    <cellStyle name="Total 26 7 2" xfId="35736" xr:uid="{00000000-0005-0000-0000-0000D2A20000}"/>
    <cellStyle name="Total 27" xfId="9798" xr:uid="{00000000-0005-0000-0000-0000D3A20000}"/>
    <cellStyle name="Total 27 2" xfId="9799" xr:uid="{00000000-0005-0000-0000-0000D4A20000}"/>
    <cellStyle name="Total 27 2 2" xfId="9800" xr:uid="{00000000-0005-0000-0000-0000D5A20000}"/>
    <cellStyle name="Total 27 2 2 2" xfId="9801" xr:uid="{00000000-0005-0000-0000-0000D6A20000}"/>
    <cellStyle name="Total 27 2 2 2 2" xfId="17116" xr:uid="{00000000-0005-0000-0000-0000D7A20000}"/>
    <cellStyle name="Total 27 2 2 2 2 2" xfId="30287" xr:uid="{00000000-0005-0000-0000-0000D8A20000}"/>
    <cellStyle name="Total 27 2 2 2 2 2 2" xfId="43038" xr:uid="{00000000-0005-0000-0000-0000D9A20000}"/>
    <cellStyle name="Total 27 2 2 2 3" xfId="23004" xr:uid="{00000000-0005-0000-0000-0000DAA20000}"/>
    <cellStyle name="Total 27 2 2 2 3 2" xfId="35755" xr:uid="{00000000-0005-0000-0000-0000DBA20000}"/>
    <cellStyle name="Total 27 2 2 3" xfId="17115" xr:uid="{00000000-0005-0000-0000-0000DCA20000}"/>
    <cellStyle name="Total 27 2 2 3 2" xfId="30286" xr:uid="{00000000-0005-0000-0000-0000DDA20000}"/>
    <cellStyle name="Total 27 2 2 3 2 2" xfId="43037" xr:uid="{00000000-0005-0000-0000-0000DEA20000}"/>
    <cellStyle name="Total 27 2 2 4" xfId="23003" xr:uid="{00000000-0005-0000-0000-0000DFA20000}"/>
    <cellStyle name="Total 27 2 2 4 2" xfId="35754" xr:uid="{00000000-0005-0000-0000-0000E0A20000}"/>
    <cellStyle name="Total 27 2 3" xfId="9802" xr:uid="{00000000-0005-0000-0000-0000E1A20000}"/>
    <cellStyle name="Total 27 2 3 2" xfId="17117" xr:uid="{00000000-0005-0000-0000-0000E2A20000}"/>
    <cellStyle name="Total 27 2 3 2 2" xfId="30288" xr:uid="{00000000-0005-0000-0000-0000E3A20000}"/>
    <cellStyle name="Total 27 2 3 2 2 2" xfId="43039" xr:uid="{00000000-0005-0000-0000-0000E4A20000}"/>
    <cellStyle name="Total 27 2 3 3" xfId="23005" xr:uid="{00000000-0005-0000-0000-0000E5A20000}"/>
    <cellStyle name="Total 27 2 3 3 2" xfId="35756" xr:uid="{00000000-0005-0000-0000-0000E6A20000}"/>
    <cellStyle name="Total 27 2 4" xfId="17114" xr:uid="{00000000-0005-0000-0000-0000E7A20000}"/>
    <cellStyle name="Total 27 2 4 2" xfId="30285" xr:uid="{00000000-0005-0000-0000-0000E8A20000}"/>
    <cellStyle name="Total 27 2 4 2 2" xfId="43036" xr:uid="{00000000-0005-0000-0000-0000E9A20000}"/>
    <cellStyle name="Total 27 2 5" xfId="23002" xr:uid="{00000000-0005-0000-0000-0000EAA20000}"/>
    <cellStyle name="Total 27 2 5 2" xfId="35753" xr:uid="{00000000-0005-0000-0000-0000EBA20000}"/>
    <cellStyle name="Total 27 3" xfId="9803" xr:uid="{00000000-0005-0000-0000-0000ECA20000}"/>
    <cellStyle name="Total 27 3 2" xfId="9804" xr:uid="{00000000-0005-0000-0000-0000EDA20000}"/>
    <cellStyle name="Total 27 3 2 2" xfId="17119" xr:uid="{00000000-0005-0000-0000-0000EEA20000}"/>
    <cellStyle name="Total 27 3 2 2 2" xfId="30290" xr:uid="{00000000-0005-0000-0000-0000EFA20000}"/>
    <cellStyle name="Total 27 3 2 2 2 2" xfId="43041" xr:uid="{00000000-0005-0000-0000-0000F0A20000}"/>
    <cellStyle name="Total 27 3 2 3" xfId="23007" xr:uid="{00000000-0005-0000-0000-0000F1A20000}"/>
    <cellStyle name="Total 27 3 2 3 2" xfId="35758" xr:uid="{00000000-0005-0000-0000-0000F2A20000}"/>
    <cellStyle name="Total 27 3 3" xfId="17118" xr:uid="{00000000-0005-0000-0000-0000F3A20000}"/>
    <cellStyle name="Total 27 3 3 2" xfId="30289" xr:uid="{00000000-0005-0000-0000-0000F4A20000}"/>
    <cellStyle name="Total 27 3 3 2 2" xfId="43040" xr:uid="{00000000-0005-0000-0000-0000F5A20000}"/>
    <cellStyle name="Total 27 3 4" xfId="23006" xr:uid="{00000000-0005-0000-0000-0000F6A20000}"/>
    <cellStyle name="Total 27 3 4 2" xfId="35757" xr:uid="{00000000-0005-0000-0000-0000F7A20000}"/>
    <cellStyle name="Total 27 4" xfId="9805" xr:uid="{00000000-0005-0000-0000-0000F8A20000}"/>
    <cellStyle name="Total 27 4 2" xfId="17120" xr:uid="{00000000-0005-0000-0000-0000F9A20000}"/>
    <cellStyle name="Total 27 4 2 2" xfId="30291" xr:uid="{00000000-0005-0000-0000-0000FAA20000}"/>
    <cellStyle name="Total 27 4 2 2 2" xfId="43042" xr:uid="{00000000-0005-0000-0000-0000FBA20000}"/>
    <cellStyle name="Total 27 4 3" xfId="23008" xr:uid="{00000000-0005-0000-0000-0000FCA20000}"/>
    <cellStyle name="Total 27 4 3 2" xfId="35759" xr:uid="{00000000-0005-0000-0000-0000FDA20000}"/>
    <cellStyle name="Total 27 5" xfId="17113" xr:uid="{00000000-0005-0000-0000-0000FEA20000}"/>
    <cellStyle name="Total 27 5 2" xfId="30284" xr:uid="{00000000-0005-0000-0000-0000FFA20000}"/>
    <cellStyle name="Total 27 5 2 2" xfId="43035" xr:uid="{00000000-0005-0000-0000-000000A30000}"/>
    <cellStyle name="Total 27 6" xfId="23001" xr:uid="{00000000-0005-0000-0000-000001A30000}"/>
    <cellStyle name="Total 27 6 2" xfId="35752" xr:uid="{00000000-0005-0000-0000-000002A30000}"/>
    <cellStyle name="Total 28" xfId="9806" xr:uid="{00000000-0005-0000-0000-000003A30000}"/>
    <cellStyle name="Total 28 2" xfId="9807" xr:uid="{00000000-0005-0000-0000-000004A30000}"/>
    <cellStyle name="Total 28 2 2" xfId="9808" xr:uid="{00000000-0005-0000-0000-000005A30000}"/>
    <cellStyle name="Total 28 2 2 2" xfId="9809" xr:uid="{00000000-0005-0000-0000-000006A30000}"/>
    <cellStyle name="Total 28 2 2 2 2" xfId="17124" xr:uid="{00000000-0005-0000-0000-000007A30000}"/>
    <cellStyle name="Total 28 2 2 2 2 2" xfId="30295" xr:uid="{00000000-0005-0000-0000-000008A30000}"/>
    <cellStyle name="Total 28 2 2 2 2 2 2" xfId="43046" xr:uid="{00000000-0005-0000-0000-000009A30000}"/>
    <cellStyle name="Total 28 2 2 2 3" xfId="23012" xr:uid="{00000000-0005-0000-0000-00000AA30000}"/>
    <cellStyle name="Total 28 2 2 2 3 2" xfId="35763" xr:uid="{00000000-0005-0000-0000-00000BA30000}"/>
    <cellStyle name="Total 28 2 2 3" xfId="17123" xr:uid="{00000000-0005-0000-0000-00000CA30000}"/>
    <cellStyle name="Total 28 2 2 3 2" xfId="30294" xr:uid="{00000000-0005-0000-0000-00000DA30000}"/>
    <cellStyle name="Total 28 2 2 3 2 2" xfId="43045" xr:uid="{00000000-0005-0000-0000-00000EA30000}"/>
    <cellStyle name="Total 28 2 2 4" xfId="23011" xr:uid="{00000000-0005-0000-0000-00000FA30000}"/>
    <cellStyle name="Total 28 2 2 4 2" xfId="35762" xr:uid="{00000000-0005-0000-0000-000010A30000}"/>
    <cellStyle name="Total 28 2 3" xfId="9810" xr:uid="{00000000-0005-0000-0000-000011A30000}"/>
    <cellStyle name="Total 28 2 3 2" xfId="17125" xr:uid="{00000000-0005-0000-0000-000012A30000}"/>
    <cellStyle name="Total 28 2 3 2 2" xfId="30296" xr:uid="{00000000-0005-0000-0000-000013A30000}"/>
    <cellStyle name="Total 28 2 3 2 2 2" xfId="43047" xr:uid="{00000000-0005-0000-0000-000014A30000}"/>
    <cellStyle name="Total 28 2 3 3" xfId="23013" xr:uid="{00000000-0005-0000-0000-000015A30000}"/>
    <cellStyle name="Total 28 2 3 3 2" xfId="35764" xr:uid="{00000000-0005-0000-0000-000016A30000}"/>
    <cellStyle name="Total 28 2 4" xfId="17122" xr:uid="{00000000-0005-0000-0000-000017A30000}"/>
    <cellStyle name="Total 28 2 4 2" xfId="30293" xr:uid="{00000000-0005-0000-0000-000018A30000}"/>
    <cellStyle name="Total 28 2 4 2 2" xfId="43044" xr:uid="{00000000-0005-0000-0000-000019A30000}"/>
    <cellStyle name="Total 28 2 5" xfId="23010" xr:uid="{00000000-0005-0000-0000-00001AA30000}"/>
    <cellStyle name="Total 28 2 5 2" xfId="35761" xr:uid="{00000000-0005-0000-0000-00001BA30000}"/>
    <cellStyle name="Total 28 3" xfId="9811" xr:uid="{00000000-0005-0000-0000-00001CA30000}"/>
    <cellStyle name="Total 28 3 2" xfId="9812" xr:uid="{00000000-0005-0000-0000-00001DA30000}"/>
    <cellStyle name="Total 28 3 2 2" xfId="17127" xr:uid="{00000000-0005-0000-0000-00001EA30000}"/>
    <cellStyle name="Total 28 3 2 2 2" xfId="30298" xr:uid="{00000000-0005-0000-0000-00001FA30000}"/>
    <cellStyle name="Total 28 3 2 2 2 2" xfId="43049" xr:uid="{00000000-0005-0000-0000-000020A30000}"/>
    <cellStyle name="Total 28 3 2 3" xfId="23015" xr:uid="{00000000-0005-0000-0000-000021A30000}"/>
    <cellStyle name="Total 28 3 2 3 2" xfId="35766" xr:uid="{00000000-0005-0000-0000-000022A30000}"/>
    <cellStyle name="Total 28 3 3" xfId="17126" xr:uid="{00000000-0005-0000-0000-000023A30000}"/>
    <cellStyle name="Total 28 3 3 2" xfId="30297" xr:uid="{00000000-0005-0000-0000-000024A30000}"/>
    <cellStyle name="Total 28 3 3 2 2" xfId="43048" xr:uid="{00000000-0005-0000-0000-000025A30000}"/>
    <cellStyle name="Total 28 3 4" xfId="23014" xr:uid="{00000000-0005-0000-0000-000026A30000}"/>
    <cellStyle name="Total 28 3 4 2" xfId="35765" xr:uid="{00000000-0005-0000-0000-000027A30000}"/>
    <cellStyle name="Total 28 4" xfId="9813" xr:uid="{00000000-0005-0000-0000-000028A30000}"/>
    <cellStyle name="Total 28 4 2" xfId="17128" xr:uid="{00000000-0005-0000-0000-000029A30000}"/>
    <cellStyle name="Total 28 4 2 2" xfId="30299" xr:uid="{00000000-0005-0000-0000-00002AA30000}"/>
    <cellStyle name="Total 28 4 2 2 2" xfId="43050" xr:uid="{00000000-0005-0000-0000-00002BA30000}"/>
    <cellStyle name="Total 28 4 3" xfId="23016" xr:uid="{00000000-0005-0000-0000-00002CA30000}"/>
    <cellStyle name="Total 28 4 3 2" xfId="35767" xr:uid="{00000000-0005-0000-0000-00002DA30000}"/>
    <cellStyle name="Total 28 5" xfId="17121" xr:uid="{00000000-0005-0000-0000-00002EA30000}"/>
    <cellStyle name="Total 28 5 2" xfId="30292" xr:uid="{00000000-0005-0000-0000-00002FA30000}"/>
    <cellStyle name="Total 28 5 2 2" xfId="43043" xr:uid="{00000000-0005-0000-0000-000030A30000}"/>
    <cellStyle name="Total 28 6" xfId="23009" xr:uid="{00000000-0005-0000-0000-000031A30000}"/>
    <cellStyle name="Total 28 6 2" xfId="35760" xr:uid="{00000000-0005-0000-0000-000032A30000}"/>
    <cellStyle name="Total 29" xfId="9814" xr:uid="{00000000-0005-0000-0000-000033A30000}"/>
    <cellStyle name="Total 29 2" xfId="9815" xr:uid="{00000000-0005-0000-0000-000034A30000}"/>
    <cellStyle name="Total 29 2 2" xfId="9816" xr:uid="{00000000-0005-0000-0000-000035A30000}"/>
    <cellStyle name="Total 29 2 2 2" xfId="9817" xr:uid="{00000000-0005-0000-0000-000036A30000}"/>
    <cellStyle name="Total 29 2 2 2 2" xfId="17132" xr:uid="{00000000-0005-0000-0000-000037A30000}"/>
    <cellStyle name="Total 29 2 2 2 2 2" xfId="30303" xr:uid="{00000000-0005-0000-0000-000038A30000}"/>
    <cellStyle name="Total 29 2 2 2 2 2 2" xfId="43054" xr:uid="{00000000-0005-0000-0000-000039A30000}"/>
    <cellStyle name="Total 29 2 2 2 3" xfId="23020" xr:uid="{00000000-0005-0000-0000-00003AA30000}"/>
    <cellStyle name="Total 29 2 2 2 3 2" xfId="35771" xr:uid="{00000000-0005-0000-0000-00003BA30000}"/>
    <cellStyle name="Total 29 2 2 3" xfId="17131" xr:uid="{00000000-0005-0000-0000-00003CA30000}"/>
    <cellStyle name="Total 29 2 2 3 2" xfId="30302" xr:uid="{00000000-0005-0000-0000-00003DA30000}"/>
    <cellStyle name="Total 29 2 2 3 2 2" xfId="43053" xr:uid="{00000000-0005-0000-0000-00003EA30000}"/>
    <cellStyle name="Total 29 2 2 4" xfId="23019" xr:uid="{00000000-0005-0000-0000-00003FA30000}"/>
    <cellStyle name="Total 29 2 2 4 2" xfId="35770" xr:uid="{00000000-0005-0000-0000-000040A30000}"/>
    <cellStyle name="Total 29 2 3" xfId="9818" xr:uid="{00000000-0005-0000-0000-000041A30000}"/>
    <cellStyle name="Total 29 2 3 2" xfId="17133" xr:uid="{00000000-0005-0000-0000-000042A30000}"/>
    <cellStyle name="Total 29 2 3 2 2" xfId="30304" xr:uid="{00000000-0005-0000-0000-000043A30000}"/>
    <cellStyle name="Total 29 2 3 2 2 2" xfId="43055" xr:uid="{00000000-0005-0000-0000-000044A30000}"/>
    <cellStyle name="Total 29 2 3 3" xfId="23021" xr:uid="{00000000-0005-0000-0000-000045A30000}"/>
    <cellStyle name="Total 29 2 3 3 2" xfId="35772" xr:uid="{00000000-0005-0000-0000-000046A30000}"/>
    <cellStyle name="Total 29 2 4" xfId="17130" xr:uid="{00000000-0005-0000-0000-000047A30000}"/>
    <cellStyle name="Total 29 2 4 2" xfId="30301" xr:uid="{00000000-0005-0000-0000-000048A30000}"/>
    <cellStyle name="Total 29 2 4 2 2" xfId="43052" xr:uid="{00000000-0005-0000-0000-000049A30000}"/>
    <cellStyle name="Total 29 2 5" xfId="23018" xr:uid="{00000000-0005-0000-0000-00004AA30000}"/>
    <cellStyle name="Total 29 2 5 2" xfId="35769" xr:uid="{00000000-0005-0000-0000-00004BA30000}"/>
    <cellStyle name="Total 29 3" xfId="9819" xr:uid="{00000000-0005-0000-0000-00004CA30000}"/>
    <cellStyle name="Total 29 3 2" xfId="9820" xr:uid="{00000000-0005-0000-0000-00004DA30000}"/>
    <cellStyle name="Total 29 3 2 2" xfId="17135" xr:uid="{00000000-0005-0000-0000-00004EA30000}"/>
    <cellStyle name="Total 29 3 2 2 2" xfId="30306" xr:uid="{00000000-0005-0000-0000-00004FA30000}"/>
    <cellStyle name="Total 29 3 2 2 2 2" xfId="43057" xr:uid="{00000000-0005-0000-0000-000050A30000}"/>
    <cellStyle name="Total 29 3 2 3" xfId="23023" xr:uid="{00000000-0005-0000-0000-000051A30000}"/>
    <cellStyle name="Total 29 3 2 3 2" xfId="35774" xr:uid="{00000000-0005-0000-0000-000052A30000}"/>
    <cellStyle name="Total 29 3 3" xfId="17134" xr:uid="{00000000-0005-0000-0000-000053A30000}"/>
    <cellStyle name="Total 29 3 3 2" xfId="30305" xr:uid="{00000000-0005-0000-0000-000054A30000}"/>
    <cellStyle name="Total 29 3 3 2 2" xfId="43056" xr:uid="{00000000-0005-0000-0000-000055A30000}"/>
    <cellStyle name="Total 29 3 4" xfId="23022" xr:uid="{00000000-0005-0000-0000-000056A30000}"/>
    <cellStyle name="Total 29 3 4 2" xfId="35773" xr:uid="{00000000-0005-0000-0000-000057A30000}"/>
    <cellStyle name="Total 29 4" xfId="9821" xr:uid="{00000000-0005-0000-0000-000058A30000}"/>
    <cellStyle name="Total 29 4 2" xfId="17136" xr:uid="{00000000-0005-0000-0000-000059A30000}"/>
    <cellStyle name="Total 29 4 2 2" xfId="30307" xr:uid="{00000000-0005-0000-0000-00005AA30000}"/>
    <cellStyle name="Total 29 4 2 2 2" xfId="43058" xr:uid="{00000000-0005-0000-0000-00005BA30000}"/>
    <cellStyle name="Total 29 4 3" xfId="23024" xr:uid="{00000000-0005-0000-0000-00005CA30000}"/>
    <cellStyle name="Total 29 4 3 2" xfId="35775" xr:uid="{00000000-0005-0000-0000-00005DA30000}"/>
    <cellStyle name="Total 29 5" xfId="17129" xr:uid="{00000000-0005-0000-0000-00005EA30000}"/>
    <cellStyle name="Total 29 5 2" xfId="30300" xr:uid="{00000000-0005-0000-0000-00005FA30000}"/>
    <cellStyle name="Total 29 5 2 2" xfId="43051" xr:uid="{00000000-0005-0000-0000-000060A30000}"/>
    <cellStyle name="Total 29 6" xfId="23017" xr:uid="{00000000-0005-0000-0000-000061A30000}"/>
    <cellStyle name="Total 29 6 2" xfId="35768" xr:uid="{00000000-0005-0000-0000-000062A30000}"/>
    <cellStyle name="Total 3" xfId="1555" xr:uid="{00000000-0005-0000-0000-000063A30000}"/>
    <cellStyle name="Total 3 2" xfId="9823" xr:uid="{00000000-0005-0000-0000-000064A30000}"/>
    <cellStyle name="Total 3 2 2" xfId="9824" xr:uid="{00000000-0005-0000-0000-000065A30000}"/>
    <cellStyle name="Total 3 2 2 2" xfId="9825" xr:uid="{00000000-0005-0000-0000-000066A30000}"/>
    <cellStyle name="Total 3 2 2 2 2" xfId="9826" xr:uid="{00000000-0005-0000-0000-000067A30000}"/>
    <cellStyle name="Total 3 2 2 2 2 2" xfId="17141" xr:uid="{00000000-0005-0000-0000-000068A30000}"/>
    <cellStyle name="Total 3 2 2 2 2 2 2" xfId="30312" xr:uid="{00000000-0005-0000-0000-000069A30000}"/>
    <cellStyle name="Total 3 2 2 2 2 2 2 2" xfId="43063" xr:uid="{00000000-0005-0000-0000-00006AA30000}"/>
    <cellStyle name="Total 3 2 2 2 2 3" xfId="23029" xr:uid="{00000000-0005-0000-0000-00006BA30000}"/>
    <cellStyle name="Total 3 2 2 2 2 3 2" xfId="35780" xr:uid="{00000000-0005-0000-0000-00006CA30000}"/>
    <cellStyle name="Total 3 2 2 2 3" xfId="9827" xr:uid="{00000000-0005-0000-0000-00006DA30000}"/>
    <cellStyle name="Total 3 2 2 2 3 2" xfId="17142" xr:uid="{00000000-0005-0000-0000-00006EA30000}"/>
    <cellStyle name="Total 3 2 2 2 3 2 2" xfId="30313" xr:uid="{00000000-0005-0000-0000-00006FA30000}"/>
    <cellStyle name="Total 3 2 2 2 3 2 2 2" xfId="43064" xr:uid="{00000000-0005-0000-0000-000070A30000}"/>
    <cellStyle name="Total 3 2 2 2 3 3" xfId="23030" xr:uid="{00000000-0005-0000-0000-000071A30000}"/>
    <cellStyle name="Total 3 2 2 2 3 3 2" xfId="35781" xr:uid="{00000000-0005-0000-0000-000072A30000}"/>
    <cellStyle name="Total 3 2 2 2 4" xfId="17140" xr:uid="{00000000-0005-0000-0000-000073A30000}"/>
    <cellStyle name="Total 3 2 2 2 4 2" xfId="30311" xr:uid="{00000000-0005-0000-0000-000074A30000}"/>
    <cellStyle name="Total 3 2 2 2 4 2 2" xfId="43062" xr:uid="{00000000-0005-0000-0000-000075A30000}"/>
    <cellStyle name="Total 3 2 2 2 5" xfId="23028" xr:uid="{00000000-0005-0000-0000-000076A30000}"/>
    <cellStyle name="Total 3 2 2 2 5 2" xfId="35779" xr:uid="{00000000-0005-0000-0000-000077A30000}"/>
    <cellStyle name="Total 3 2 2 3" xfId="9828" xr:uid="{00000000-0005-0000-0000-000078A30000}"/>
    <cellStyle name="Total 3 2 2 3 2" xfId="17143" xr:uid="{00000000-0005-0000-0000-000079A30000}"/>
    <cellStyle name="Total 3 2 2 3 2 2" xfId="30314" xr:uid="{00000000-0005-0000-0000-00007AA30000}"/>
    <cellStyle name="Total 3 2 2 3 2 2 2" xfId="43065" xr:uid="{00000000-0005-0000-0000-00007BA30000}"/>
    <cellStyle name="Total 3 2 2 3 3" xfId="23031" xr:uid="{00000000-0005-0000-0000-00007CA30000}"/>
    <cellStyle name="Total 3 2 2 3 3 2" xfId="35782" xr:uid="{00000000-0005-0000-0000-00007DA30000}"/>
    <cellStyle name="Total 3 2 2 4" xfId="9829" xr:uid="{00000000-0005-0000-0000-00007EA30000}"/>
    <cellStyle name="Total 3 2 2 4 2" xfId="17144" xr:uid="{00000000-0005-0000-0000-00007FA30000}"/>
    <cellStyle name="Total 3 2 2 4 2 2" xfId="30315" xr:uid="{00000000-0005-0000-0000-000080A30000}"/>
    <cellStyle name="Total 3 2 2 4 2 2 2" xfId="43066" xr:uid="{00000000-0005-0000-0000-000081A30000}"/>
    <cellStyle name="Total 3 2 2 4 3" xfId="23032" xr:uid="{00000000-0005-0000-0000-000082A30000}"/>
    <cellStyle name="Total 3 2 2 4 3 2" xfId="35783" xr:uid="{00000000-0005-0000-0000-000083A30000}"/>
    <cellStyle name="Total 3 2 2 5" xfId="17139" xr:uid="{00000000-0005-0000-0000-000084A30000}"/>
    <cellStyle name="Total 3 2 2 5 2" xfId="30310" xr:uid="{00000000-0005-0000-0000-000085A30000}"/>
    <cellStyle name="Total 3 2 2 5 2 2" xfId="43061" xr:uid="{00000000-0005-0000-0000-000086A30000}"/>
    <cellStyle name="Total 3 2 2 6" xfId="23027" xr:uid="{00000000-0005-0000-0000-000087A30000}"/>
    <cellStyle name="Total 3 2 2 6 2" xfId="35778" xr:uid="{00000000-0005-0000-0000-000088A30000}"/>
    <cellStyle name="Total 3 2 3" xfId="9830" xr:uid="{00000000-0005-0000-0000-000089A30000}"/>
    <cellStyle name="Total 3 2 3 2" xfId="17145" xr:uid="{00000000-0005-0000-0000-00008AA30000}"/>
    <cellStyle name="Total 3 2 3 2 2" xfId="30316" xr:uid="{00000000-0005-0000-0000-00008BA30000}"/>
    <cellStyle name="Total 3 2 3 2 2 2" xfId="43067" xr:uid="{00000000-0005-0000-0000-00008CA30000}"/>
    <cellStyle name="Total 3 2 3 3" xfId="23033" xr:uid="{00000000-0005-0000-0000-00008DA30000}"/>
    <cellStyle name="Total 3 2 3 3 2" xfId="35784" xr:uid="{00000000-0005-0000-0000-00008EA30000}"/>
    <cellStyle name="Total 3 2 4" xfId="9831" xr:uid="{00000000-0005-0000-0000-00008FA30000}"/>
    <cellStyle name="Total 3 2 4 2" xfId="17146" xr:uid="{00000000-0005-0000-0000-000090A30000}"/>
    <cellStyle name="Total 3 2 4 2 2" xfId="30317" xr:uid="{00000000-0005-0000-0000-000091A30000}"/>
    <cellStyle name="Total 3 2 4 2 2 2" xfId="43068" xr:uid="{00000000-0005-0000-0000-000092A30000}"/>
    <cellStyle name="Total 3 2 4 3" xfId="23034" xr:uid="{00000000-0005-0000-0000-000093A30000}"/>
    <cellStyle name="Total 3 2 4 3 2" xfId="35785" xr:uid="{00000000-0005-0000-0000-000094A30000}"/>
    <cellStyle name="Total 3 2 5" xfId="17138" xr:uid="{00000000-0005-0000-0000-000095A30000}"/>
    <cellStyle name="Total 3 2 5 2" xfId="30309" xr:uid="{00000000-0005-0000-0000-000096A30000}"/>
    <cellStyle name="Total 3 2 5 2 2" xfId="43060" xr:uid="{00000000-0005-0000-0000-000097A30000}"/>
    <cellStyle name="Total 3 2 6" xfId="23026" xr:uid="{00000000-0005-0000-0000-000098A30000}"/>
    <cellStyle name="Total 3 2 6 2" xfId="35777" xr:uid="{00000000-0005-0000-0000-000099A30000}"/>
    <cellStyle name="Total 3 3" xfId="9832" xr:uid="{00000000-0005-0000-0000-00009AA30000}"/>
    <cellStyle name="Total 3 3 2" xfId="9833" xr:uid="{00000000-0005-0000-0000-00009BA30000}"/>
    <cellStyle name="Total 3 3 2 2" xfId="17148" xr:uid="{00000000-0005-0000-0000-00009CA30000}"/>
    <cellStyle name="Total 3 3 2 2 2" xfId="30319" xr:uid="{00000000-0005-0000-0000-00009DA30000}"/>
    <cellStyle name="Total 3 3 2 2 2 2" xfId="43070" xr:uid="{00000000-0005-0000-0000-00009EA30000}"/>
    <cellStyle name="Total 3 3 2 3" xfId="23036" xr:uid="{00000000-0005-0000-0000-00009FA30000}"/>
    <cellStyle name="Total 3 3 2 3 2" xfId="35787" xr:uid="{00000000-0005-0000-0000-0000A0A30000}"/>
    <cellStyle name="Total 3 3 3" xfId="9834" xr:uid="{00000000-0005-0000-0000-0000A1A30000}"/>
    <cellStyle name="Total 3 3 3 2" xfId="17149" xr:uid="{00000000-0005-0000-0000-0000A2A30000}"/>
    <cellStyle name="Total 3 3 3 2 2" xfId="30320" xr:uid="{00000000-0005-0000-0000-0000A3A30000}"/>
    <cellStyle name="Total 3 3 3 2 2 2" xfId="43071" xr:uid="{00000000-0005-0000-0000-0000A4A30000}"/>
    <cellStyle name="Total 3 3 3 3" xfId="23037" xr:uid="{00000000-0005-0000-0000-0000A5A30000}"/>
    <cellStyle name="Total 3 3 3 3 2" xfId="35788" xr:uid="{00000000-0005-0000-0000-0000A6A30000}"/>
    <cellStyle name="Total 3 3 4" xfId="17147" xr:uid="{00000000-0005-0000-0000-0000A7A30000}"/>
    <cellStyle name="Total 3 3 4 2" xfId="30318" xr:uid="{00000000-0005-0000-0000-0000A8A30000}"/>
    <cellStyle name="Total 3 3 4 2 2" xfId="43069" xr:uid="{00000000-0005-0000-0000-0000A9A30000}"/>
    <cellStyle name="Total 3 3 5" xfId="23035" xr:uid="{00000000-0005-0000-0000-0000AAA30000}"/>
    <cellStyle name="Total 3 3 5 2" xfId="35786" xr:uid="{00000000-0005-0000-0000-0000ABA30000}"/>
    <cellStyle name="Total 3 4" xfId="9835" xr:uid="{00000000-0005-0000-0000-0000ACA30000}"/>
    <cellStyle name="Total 3 4 2" xfId="17150" xr:uid="{00000000-0005-0000-0000-0000ADA30000}"/>
    <cellStyle name="Total 3 4 2 2" xfId="30321" xr:uid="{00000000-0005-0000-0000-0000AEA30000}"/>
    <cellStyle name="Total 3 4 2 2 2" xfId="43072" xr:uid="{00000000-0005-0000-0000-0000AFA30000}"/>
    <cellStyle name="Total 3 4 3" xfId="23038" xr:uid="{00000000-0005-0000-0000-0000B0A30000}"/>
    <cellStyle name="Total 3 4 3 2" xfId="35789" xr:uid="{00000000-0005-0000-0000-0000B1A30000}"/>
    <cellStyle name="Total 3 5" xfId="17137" xr:uid="{00000000-0005-0000-0000-0000B2A30000}"/>
    <cellStyle name="Total 3 5 2" xfId="30308" xr:uid="{00000000-0005-0000-0000-0000B3A30000}"/>
    <cellStyle name="Total 3 5 2 2" xfId="43059" xr:uid="{00000000-0005-0000-0000-0000B4A30000}"/>
    <cellStyle name="Total 3 6" xfId="23025" xr:uid="{00000000-0005-0000-0000-0000B5A30000}"/>
    <cellStyle name="Total 3 6 2" xfId="35776" xr:uid="{00000000-0005-0000-0000-0000B6A30000}"/>
    <cellStyle name="Total 3 7" xfId="9822" xr:uid="{00000000-0005-0000-0000-0000B7A30000}"/>
    <cellStyle name="Total 30" xfId="9836" xr:uid="{00000000-0005-0000-0000-0000B8A30000}"/>
    <cellStyle name="Total 30 2" xfId="9837" xr:uid="{00000000-0005-0000-0000-0000B9A30000}"/>
    <cellStyle name="Total 30 2 2" xfId="9838" xr:uid="{00000000-0005-0000-0000-0000BAA30000}"/>
    <cellStyle name="Total 30 2 2 2" xfId="9839" xr:uid="{00000000-0005-0000-0000-0000BBA30000}"/>
    <cellStyle name="Total 30 2 2 2 2" xfId="17154" xr:uid="{00000000-0005-0000-0000-0000BCA30000}"/>
    <cellStyle name="Total 30 2 2 2 2 2" xfId="30325" xr:uid="{00000000-0005-0000-0000-0000BDA30000}"/>
    <cellStyle name="Total 30 2 2 2 2 2 2" xfId="43076" xr:uid="{00000000-0005-0000-0000-0000BEA30000}"/>
    <cellStyle name="Total 30 2 2 2 3" xfId="23042" xr:uid="{00000000-0005-0000-0000-0000BFA30000}"/>
    <cellStyle name="Total 30 2 2 2 3 2" xfId="35793" xr:uid="{00000000-0005-0000-0000-0000C0A30000}"/>
    <cellStyle name="Total 30 2 2 3" xfId="17153" xr:uid="{00000000-0005-0000-0000-0000C1A30000}"/>
    <cellStyle name="Total 30 2 2 3 2" xfId="30324" xr:uid="{00000000-0005-0000-0000-0000C2A30000}"/>
    <cellStyle name="Total 30 2 2 3 2 2" xfId="43075" xr:uid="{00000000-0005-0000-0000-0000C3A30000}"/>
    <cellStyle name="Total 30 2 2 4" xfId="23041" xr:uid="{00000000-0005-0000-0000-0000C4A30000}"/>
    <cellStyle name="Total 30 2 2 4 2" xfId="35792" xr:uid="{00000000-0005-0000-0000-0000C5A30000}"/>
    <cellStyle name="Total 30 2 3" xfId="9840" xr:uid="{00000000-0005-0000-0000-0000C6A30000}"/>
    <cellStyle name="Total 30 2 3 2" xfId="17155" xr:uid="{00000000-0005-0000-0000-0000C7A30000}"/>
    <cellStyle name="Total 30 2 3 2 2" xfId="30326" xr:uid="{00000000-0005-0000-0000-0000C8A30000}"/>
    <cellStyle name="Total 30 2 3 2 2 2" xfId="43077" xr:uid="{00000000-0005-0000-0000-0000C9A30000}"/>
    <cellStyle name="Total 30 2 3 3" xfId="23043" xr:uid="{00000000-0005-0000-0000-0000CAA30000}"/>
    <cellStyle name="Total 30 2 3 3 2" xfId="35794" xr:uid="{00000000-0005-0000-0000-0000CBA30000}"/>
    <cellStyle name="Total 30 2 4" xfId="17152" xr:uid="{00000000-0005-0000-0000-0000CCA30000}"/>
    <cellStyle name="Total 30 2 4 2" xfId="30323" xr:uid="{00000000-0005-0000-0000-0000CDA30000}"/>
    <cellStyle name="Total 30 2 4 2 2" xfId="43074" xr:uid="{00000000-0005-0000-0000-0000CEA30000}"/>
    <cellStyle name="Total 30 2 5" xfId="23040" xr:uid="{00000000-0005-0000-0000-0000CFA30000}"/>
    <cellStyle name="Total 30 2 5 2" xfId="35791" xr:uid="{00000000-0005-0000-0000-0000D0A30000}"/>
    <cellStyle name="Total 30 3" xfId="9841" xr:uid="{00000000-0005-0000-0000-0000D1A30000}"/>
    <cellStyle name="Total 30 3 2" xfId="9842" xr:uid="{00000000-0005-0000-0000-0000D2A30000}"/>
    <cellStyle name="Total 30 3 2 2" xfId="17157" xr:uid="{00000000-0005-0000-0000-0000D3A30000}"/>
    <cellStyle name="Total 30 3 2 2 2" xfId="30328" xr:uid="{00000000-0005-0000-0000-0000D4A30000}"/>
    <cellStyle name="Total 30 3 2 2 2 2" xfId="43079" xr:uid="{00000000-0005-0000-0000-0000D5A30000}"/>
    <cellStyle name="Total 30 3 2 3" xfId="23045" xr:uid="{00000000-0005-0000-0000-0000D6A30000}"/>
    <cellStyle name="Total 30 3 2 3 2" xfId="35796" xr:uid="{00000000-0005-0000-0000-0000D7A30000}"/>
    <cellStyle name="Total 30 3 3" xfId="17156" xr:uid="{00000000-0005-0000-0000-0000D8A30000}"/>
    <cellStyle name="Total 30 3 3 2" xfId="30327" xr:uid="{00000000-0005-0000-0000-0000D9A30000}"/>
    <cellStyle name="Total 30 3 3 2 2" xfId="43078" xr:uid="{00000000-0005-0000-0000-0000DAA30000}"/>
    <cellStyle name="Total 30 3 4" xfId="23044" xr:uid="{00000000-0005-0000-0000-0000DBA30000}"/>
    <cellStyle name="Total 30 3 4 2" xfId="35795" xr:uid="{00000000-0005-0000-0000-0000DCA30000}"/>
    <cellStyle name="Total 30 4" xfId="9843" xr:uid="{00000000-0005-0000-0000-0000DDA30000}"/>
    <cellStyle name="Total 30 4 2" xfId="17158" xr:uid="{00000000-0005-0000-0000-0000DEA30000}"/>
    <cellStyle name="Total 30 4 2 2" xfId="30329" xr:uid="{00000000-0005-0000-0000-0000DFA30000}"/>
    <cellStyle name="Total 30 4 2 2 2" xfId="43080" xr:uid="{00000000-0005-0000-0000-0000E0A30000}"/>
    <cellStyle name="Total 30 4 3" xfId="23046" xr:uid="{00000000-0005-0000-0000-0000E1A30000}"/>
    <cellStyle name="Total 30 4 3 2" xfId="35797" xr:uid="{00000000-0005-0000-0000-0000E2A30000}"/>
    <cellStyle name="Total 30 5" xfId="17151" xr:uid="{00000000-0005-0000-0000-0000E3A30000}"/>
    <cellStyle name="Total 30 5 2" xfId="30322" xr:uid="{00000000-0005-0000-0000-0000E4A30000}"/>
    <cellStyle name="Total 30 5 2 2" xfId="43073" xr:uid="{00000000-0005-0000-0000-0000E5A30000}"/>
    <cellStyle name="Total 30 6" xfId="23039" xr:uid="{00000000-0005-0000-0000-0000E6A30000}"/>
    <cellStyle name="Total 30 6 2" xfId="35790" xr:uid="{00000000-0005-0000-0000-0000E7A30000}"/>
    <cellStyle name="Total 31" xfId="9844" xr:uid="{00000000-0005-0000-0000-0000E8A30000}"/>
    <cellStyle name="Total 31 2" xfId="9845" xr:uid="{00000000-0005-0000-0000-0000E9A30000}"/>
    <cellStyle name="Total 31 2 2" xfId="9846" xr:uid="{00000000-0005-0000-0000-0000EAA30000}"/>
    <cellStyle name="Total 31 2 2 2" xfId="9847" xr:uid="{00000000-0005-0000-0000-0000EBA30000}"/>
    <cellStyle name="Total 31 2 2 2 2" xfId="17162" xr:uid="{00000000-0005-0000-0000-0000ECA30000}"/>
    <cellStyle name="Total 31 2 2 2 2 2" xfId="30333" xr:uid="{00000000-0005-0000-0000-0000EDA30000}"/>
    <cellStyle name="Total 31 2 2 2 2 2 2" xfId="43084" xr:uid="{00000000-0005-0000-0000-0000EEA30000}"/>
    <cellStyle name="Total 31 2 2 2 3" xfId="23050" xr:uid="{00000000-0005-0000-0000-0000EFA30000}"/>
    <cellStyle name="Total 31 2 2 2 3 2" xfId="35801" xr:uid="{00000000-0005-0000-0000-0000F0A30000}"/>
    <cellStyle name="Total 31 2 2 3" xfId="17161" xr:uid="{00000000-0005-0000-0000-0000F1A30000}"/>
    <cellStyle name="Total 31 2 2 3 2" xfId="30332" xr:uid="{00000000-0005-0000-0000-0000F2A30000}"/>
    <cellStyle name="Total 31 2 2 3 2 2" xfId="43083" xr:uid="{00000000-0005-0000-0000-0000F3A30000}"/>
    <cellStyle name="Total 31 2 2 4" xfId="23049" xr:uid="{00000000-0005-0000-0000-0000F4A30000}"/>
    <cellStyle name="Total 31 2 2 4 2" xfId="35800" xr:uid="{00000000-0005-0000-0000-0000F5A30000}"/>
    <cellStyle name="Total 31 2 3" xfId="9848" xr:uid="{00000000-0005-0000-0000-0000F6A30000}"/>
    <cellStyle name="Total 31 2 3 2" xfId="17163" xr:uid="{00000000-0005-0000-0000-0000F7A30000}"/>
    <cellStyle name="Total 31 2 3 2 2" xfId="30334" xr:uid="{00000000-0005-0000-0000-0000F8A30000}"/>
    <cellStyle name="Total 31 2 3 2 2 2" xfId="43085" xr:uid="{00000000-0005-0000-0000-0000F9A30000}"/>
    <cellStyle name="Total 31 2 3 3" xfId="23051" xr:uid="{00000000-0005-0000-0000-0000FAA30000}"/>
    <cellStyle name="Total 31 2 3 3 2" xfId="35802" xr:uid="{00000000-0005-0000-0000-0000FBA30000}"/>
    <cellStyle name="Total 31 2 4" xfId="17160" xr:uid="{00000000-0005-0000-0000-0000FCA30000}"/>
    <cellStyle name="Total 31 2 4 2" xfId="30331" xr:uid="{00000000-0005-0000-0000-0000FDA30000}"/>
    <cellStyle name="Total 31 2 4 2 2" xfId="43082" xr:uid="{00000000-0005-0000-0000-0000FEA30000}"/>
    <cellStyle name="Total 31 2 5" xfId="23048" xr:uid="{00000000-0005-0000-0000-0000FFA30000}"/>
    <cellStyle name="Total 31 2 5 2" xfId="35799" xr:uid="{00000000-0005-0000-0000-000000A40000}"/>
    <cellStyle name="Total 31 3" xfId="9849" xr:uid="{00000000-0005-0000-0000-000001A40000}"/>
    <cellStyle name="Total 31 3 2" xfId="9850" xr:uid="{00000000-0005-0000-0000-000002A40000}"/>
    <cellStyle name="Total 31 3 2 2" xfId="17165" xr:uid="{00000000-0005-0000-0000-000003A40000}"/>
    <cellStyle name="Total 31 3 2 2 2" xfId="30336" xr:uid="{00000000-0005-0000-0000-000004A40000}"/>
    <cellStyle name="Total 31 3 2 2 2 2" xfId="43087" xr:uid="{00000000-0005-0000-0000-000005A40000}"/>
    <cellStyle name="Total 31 3 2 3" xfId="23053" xr:uid="{00000000-0005-0000-0000-000006A40000}"/>
    <cellStyle name="Total 31 3 2 3 2" xfId="35804" xr:uid="{00000000-0005-0000-0000-000007A40000}"/>
    <cellStyle name="Total 31 3 3" xfId="17164" xr:uid="{00000000-0005-0000-0000-000008A40000}"/>
    <cellStyle name="Total 31 3 3 2" xfId="30335" xr:uid="{00000000-0005-0000-0000-000009A40000}"/>
    <cellStyle name="Total 31 3 3 2 2" xfId="43086" xr:uid="{00000000-0005-0000-0000-00000AA40000}"/>
    <cellStyle name="Total 31 3 4" xfId="23052" xr:uid="{00000000-0005-0000-0000-00000BA40000}"/>
    <cellStyle name="Total 31 3 4 2" xfId="35803" xr:uid="{00000000-0005-0000-0000-00000CA40000}"/>
    <cellStyle name="Total 31 4" xfId="9851" xr:uid="{00000000-0005-0000-0000-00000DA40000}"/>
    <cellStyle name="Total 31 4 2" xfId="17166" xr:uid="{00000000-0005-0000-0000-00000EA40000}"/>
    <cellStyle name="Total 31 4 2 2" xfId="30337" xr:uid="{00000000-0005-0000-0000-00000FA40000}"/>
    <cellStyle name="Total 31 4 2 2 2" xfId="43088" xr:uid="{00000000-0005-0000-0000-000010A40000}"/>
    <cellStyle name="Total 31 4 3" xfId="23054" xr:uid="{00000000-0005-0000-0000-000011A40000}"/>
    <cellStyle name="Total 31 4 3 2" xfId="35805" xr:uid="{00000000-0005-0000-0000-000012A40000}"/>
    <cellStyle name="Total 31 5" xfId="17159" xr:uid="{00000000-0005-0000-0000-000013A40000}"/>
    <cellStyle name="Total 31 5 2" xfId="30330" xr:uid="{00000000-0005-0000-0000-000014A40000}"/>
    <cellStyle name="Total 31 5 2 2" xfId="43081" xr:uid="{00000000-0005-0000-0000-000015A40000}"/>
    <cellStyle name="Total 31 6" xfId="23047" xr:uid="{00000000-0005-0000-0000-000016A40000}"/>
    <cellStyle name="Total 31 6 2" xfId="35798" xr:uid="{00000000-0005-0000-0000-000017A40000}"/>
    <cellStyle name="Total 32" xfId="9852" xr:uid="{00000000-0005-0000-0000-000018A40000}"/>
    <cellStyle name="Total 32 2" xfId="9853" xr:uid="{00000000-0005-0000-0000-000019A40000}"/>
    <cellStyle name="Total 32 2 2" xfId="9854" xr:uid="{00000000-0005-0000-0000-00001AA40000}"/>
    <cellStyle name="Total 32 2 2 2" xfId="9855" xr:uid="{00000000-0005-0000-0000-00001BA40000}"/>
    <cellStyle name="Total 32 2 2 2 2" xfId="17170" xr:uid="{00000000-0005-0000-0000-00001CA40000}"/>
    <cellStyle name="Total 32 2 2 2 2 2" xfId="30341" xr:uid="{00000000-0005-0000-0000-00001DA40000}"/>
    <cellStyle name="Total 32 2 2 2 2 2 2" xfId="43092" xr:uid="{00000000-0005-0000-0000-00001EA40000}"/>
    <cellStyle name="Total 32 2 2 2 3" xfId="23058" xr:uid="{00000000-0005-0000-0000-00001FA40000}"/>
    <cellStyle name="Total 32 2 2 2 3 2" xfId="35809" xr:uid="{00000000-0005-0000-0000-000020A40000}"/>
    <cellStyle name="Total 32 2 2 3" xfId="17169" xr:uid="{00000000-0005-0000-0000-000021A40000}"/>
    <cellStyle name="Total 32 2 2 3 2" xfId="30340" xr:uid="{00000000-0005-0000-0000-000022A40000}"/>
    <cellStyle name="Total 32 2 2 3 2 2" xfId="43091" xr:uid="{00000000-0005-0000-0000-000023A40000}"/>
    <cellStyle name="Total 32 2 2 4" xfId="23057" xr:uid="{00000000-0005-0000-0000-000024A40000}"/>
    <cellStyle name="Total 32 2 2 4 2" xfId="35808" xr:uid="{00000000-0005-0000-0000-000025A40000}"/>
    <cellStyle name="Total 32 2 3" xfId="9856" xr:uid="{00000000-0005-0000-0000-000026A40000}"/>
    <cellStyle name="Total 32 2 3 2" xfId="17171" xr:uid="{00000000-0005-0000-0000-000027A40000}"/>
    <cellStyle name="Total 32 2 3 2 2" xfId="30342" xr:uid="{00000000-0005-0000-0000-000028A40000}"/>
    <cellStyle name="Total 32 2 3 2 2 2" xfId="43093" xr:uid="{00000000-0005-0000-0000-000029A40000}"/>
    <cellStyle name="Total 32 2 3 3" xfId="23059" xr:uid="{00000000-0005-0000-0000-00002AA40000}"/>
    <cellStyle name="Total 32 2 3 3 2" xfId="35810" xr:uid="{00000000-0005-0000-0000-00002BA40000}"/>
    <cellStyle name="Total 32 2 4" xfId="17168" xr:uid="{00000000-0005-0000-0000-00002CA40000}"/>
    <cellStyle name="Total 32 2 4 2" xfId="30339" xr:uid="{00000000-0005-0000-0000-00002DA40000}"/>
    <cellStyle name="Total 32 2 4 2 2" xfId="43090" xr:uid="{00000000-0005-0000-0000-00002EA40000}"/>
    <cellStyle name="Total 32 2 5" xfId="23056" xr:uid="{00000000-0005-0000-0000-00002FA40000}"/>
    <cellStyle name="Total 32 2 5 2" xfId="35807" xr:uid="{00000000-0005-0000-0000-000030A40000}"/>
    <cellStyle name="Total 32 3" xfId="9857" xr:uid="{00000000-0005-0000-0000-000031A40000}"/>
    <cellStyle name="Total 32 3 2" xfId="9858" xr:uid="{00000000-0005-0000-0000-000032A40000}"/>
    <cellStyle name="Total 32 3 2 2" xfId="17173" xr:uid="{00000000-0005-0000-0000-000033A40000}"/>
    <cellStyle name="Total 32 3 2 2 2" xfId="30344" xr:uid="{00000000-0005-0000-0000-000034A40000}"/>
    <cellStyle name="Total 32 3 2 2 2 2" xfId="43095" xr:uid="{00000000-0005-0000-0000-000035A40000}"/>
    <cellStyle name="Total 32 3 2 3" xfId="23061" xr:uid="{00000000-0005-0000-0000-000036A40000}"/>
    <cellStyle name="Total 32 3 2 3 2" xfId="35812" xr:uid="{00000000-0005-0000-0000-000037A40000}"/>
    <cellStyle name="Total 32 3 3" xfId="17172" xr:uid="{00000000-0005-0000-0000-000038A40000}"/>
    <cellStyle name="Total 32 3 3 2" xfId="30343" xr:uid="{00000000-0005-0000-0000-000039A40000}"/>
    <cellStyle name="Total 32 3 3 2 2" xfId="43094" xr:uid="{00000000-0005-0000-0000-00003AA40000}"/>
    <cellStyle name="Total 32 3 4" xfId="23060" xr:uid="{00000000-0005-0000-0000-00003BA40000}"/>
    <cellStyle name="Total 32 3 4 2" xfId="35811" xr:uid="{00000000-0005-0000-0000-00003CA40000}"/>
    <cellStyle name="Total 32 4" xfId="9859" xr:uid="{00000000-0005-0000-0000-00003DA40000}"/>
    <cellStyle name="Total 32 4 2" xfId="17174" xr:uid="{00000000-0005-0000-0000-00003EA40000}"/>
    <cellStyle name="Total 32 4 2 2" xfId="30345" xr:uid="{00000000-0005-0000-0000-00003FA40000}"/>
    <cellStyle name="Total 32 4 2 2 2" xfId="43096" xr:uid="{00000000-0005-0000-0000-000040A40000}"/>
    <cellStyle name="Total 32 4 3" xfId="23062" xr:uid="{00000000-0005-0000-0000-000041A40000}"/>
    <cellStyle name="Total 32 4 3 2" xfId="35813" xr:uid="{00000000-0005-0000-0000-000042A40000}"/>
    <cellStyle name="Total 32 5" xfId="17167" xr:uid="{00000000-0005-0000-0000-000043A40000}"/>
    <cellStyle name="Total 32 5 2" xfId="30338" xr:uid="{00000000-0005-0000-0000-000044A40000}"/>
    <cellStyle name="Total 32 5 2 2" xfId="43089" xr:uid="{00000000-0005-0000-0000-000045A40000}"/>
    <cellStyle name="Total 32 6" xfId="23055" xr:uid="{00000000-0005-0000-0000-000046A40000}"/>
    <cellStyle name="Total 32 6 2" xfId="35806" xr:uid="{00000000-0005-0000-0000-000047A40000}"/>
    <cellStyle name="Total 33" xfId="9860" xr:uid="{00000000-0005-0000-0000-000048A40000}"/>
    <cellStyle name="Total 33 2" xfId="9861" xr:uid="{00000000-0005-0000-0000-000049A40000}"/>
    <cellStyle name="Total 33 2 2" xfId="9862" xr:uid="{00000000-0005-0000-0000-00004AA40000}"/>
    <cellStyle name="Total 33 2 2 2" xfId="9863" xr:uid="{00000000-0005-0000-0000-00004BA40000}"/>
    <cellStyle name="Total 33 2 2 2 2" xfId="17178" xr:uid="{00000000-0005-0000-0000-00004CA40000}"/>
    <cellStyle name="Total 33 2 2 2 2 2" xfId="30349" xr:uid="{00000000-0005-0000-0000-00004DA40000}"/>
    <cellStyle name="Total 33 2 2 2 2 2 2" xfId="43100" xr:uid="{00000000-0005-0000-0000-00004EA40000}"/>
    <cellStyle name="Total 33 2 2 2 3" xfId="23066" xr:uid="{00000000-0005-0000-0000-00004FA40000}"/>
    <cellStyle name="Total 33 2 2 2 3 2" xfId="35817" xr:uid="{00000000-0005-0000-0000-000050A40000}"/>
    <cellStyle name="Total 33 2 2 3" xfId="17177" xr:uid="{00000000-0005-0000-0000-000051A40000}"/>
    <cellStyle name="Total 33 2 2 3 2" xfId="30348" xr:uid="{00000000-0005-0000-0000-000052A40000}"/>
    <cellStyle name="Total 33 2 2 3 2 2" xfId="43099" xr:uid="{00000000-0005-0000-0000-000053A40000}"/>
    <cellStyle name="Total 33 2 2 4" xfId="23065" xr:uid="{00000000-0005-0000-0000-000054A40000}"/>
    <cellStyle name="Total 33 2 2 4 2" xfId="35816" xr:uid="{00000000-0005-0000-0000-000055A40000}"/>
    <cellStyle name="Total 33 2 3" xfId="9864" xr:uid="{00000000-0005-0000-0000-000056A40000}"/>
    <cellStyle name="Total 33 2 3 2" xfId="17179" xr:uid="{00000000-0005-0000-0000-000057A40000}"/>
    <cellStyle name="Total 33 2 3 2 2" xfId="30350" xr:uid="{00000000-0005-0000-0000-000058A40000}"/>
    <cellStyle name="Total 33 2 3 2 2 2" xfId="43101" xr:uid="{00000000-0005-0000-0000-000059A40000}"/>
    <cellStyle name="Total 33 2 3 3" xfId="23067" xr:uid="{00000000-0005-0000-0000-00005AA40000}"/>
    <cellStyle name="Total 33 2 3 3 2" xfId="35818" xr:uid="{00000000-0005-0000-0000-00005BA40000}"/>
    <cellStyle name="Total 33 2 4" xfId="17176" xr:uid="{00000000-0005-0000-0000-00005CA40000}"/>
    <cellStyle name="Total 33 2 4 2" xfId="30347" xr:uid="{00000000-0005-0000-0000-00005DA40000}"/>
    <cellStyle name="Total 33 2 4 2 2" xfId="43098" xr:uid="{00000000-0005-0000-0000-00005EA40000}"/>
    <cellStyle name="Total 33 2 5" xfId="23064" xr:uid="{00000000-0005-0000-0000-00005FA40000}"/>
    <cellStyle name="Total 33 2 5 2" xfId="35815" xr:uid="{00000000-0005-0000-0000-000060A40000}"/>
    <cellStyle name="Total 33 3" xfId="9865" xr:uid="{00000000-0005-0000-0000-000061A40000}"/>
    <cellStyle name="Total 33 3 2" xfId="9866" xr:uid="{00000000-0005-0000-0000-000062A40000}"/>
    <cellStyle name="Total 33 3 2 2" xfId="17181" xr:uid="{00000000-0005-0000-0000-000063A40000}"/>
    <cellStyle name="Total 33 3 2 2 2" xfId="30352" xr:uid="{00000000-0005-0000-0000-000064A40000}"/>
    <cellStyle name="Total 33 3 2 2 2 2" xfId="43103" xr:uid="{00000000-0005-0000-0000-000065A40000}"/>
    <cellStyle name="Total 33 3 2 3" xfId="23069" xr:uid="{00000000-0005-0000-0000-000066A40000}"/>
    <cellStyle name="Total 33 3 2 3 2" xfId="35820" xr:uid="{00000000-0005-0000-0000-000067A40000}"/>
    <cellStyle name="Total 33 3 3" xfId="17180" xr:uid="{00000000-0005-0000-0000-000068A40000}"/>
    <cellStyle name="Total 33 3 3 2" xfId="30351" xr:uid="{00000000-0005-0000-0000-000069A40000}"/>
    <cellStyle name="Total 33 3 3 2 2" xfId="43102" xr:uid="{00000000-0005-0000-0000-00006AA40000}"/>
    <cellStyle name="Total 33 3 4" xfId="23068" xr:uid="{00000000-0005-0000-0000-00006BA40000}"/>
    <cellStyle name="Total 33 3 4 2" xfId="35819" xr:uid="{00000000-0005-0000-0000-00006CA40000}"/>
    <cellStyle name="Total 33 4" xfId="9867" xr:uid="{00000000-0005-0000-0000-00006DA40000}"/>
    <cellStyle name="Total 33 4 2" xfId="17182" xr:uid="{00000000-0005-0000-0000-00006EA40000}"/>
    <cellStyle name="Total 33 4 2 2" xfId="30353" xr:uid="{00000000-0005-0000-0000-00006FA40000}"/>
    <cellStyle name="Total 33 4 2 2 2" xfId="43104" xr:uid="{00000000-0005-0000-0000-000070A40000}"/>
    <cellStyle name="Total 33 4 3" xfId="23070" xr:uid="{00000000-0005-0000-0000-000071A40000}"/>
    <cellStyle name="Total 33 4 3 2" xfId="35821" xr:uid="{00000000-0005-0000-0000-000072A40000}"/>
    <cellStyle name="Total 33 5" xfId="17175" xr:uid="{00000000-0005-0000-0000-000073A40000}"/>
    <cellStyle name="Total 33 5 2" xfId="30346" xr:uid="{00000000-0005-0000-0000-000074A40000}"/>
    <cellStyle name="Total 33 5 2 2" xfId="43097" xr:uid="{00000000-0005-0000-0000-000075A40000}"/>
    <cellStyle name="Total 33 6" xfId="23063" xr:uid="{00000000-0005-0000-0000-000076A40000}"/>
    <cellStyle name="Total 33 6 2" xfId="35814" xr:uid="{00000000-0005-0000-0000-000077A40000}"/>
    <cellStyle name="Total 34" xfId="9868" xr:uid="{00000000-0005-0000-0000-000078A40000}"/>
    <cellStyle name="Total 34 2" xfId="9869" xr:uid="{00000000-0005-0000-0000-000079A40000}"/>
    <cellStyle name="Total 34 2 2" xfId="9870" xr:uid="{00000000-0005-0000-0000-00007AA40000}"/>
    <cellStyle name="Total 34 2 2 2" xfId="9871" xr:uid="{00000000-0005-0000-0000-00007BA40000}"/>
    <cellStyle name="Total 34 2 2 2 2" xfId="17186" xr:uid="{00000000-0005-0000-0000-00007CA40000}"/>
    <cellStyle name="Total 34 2 2 2 2 2" xfId="30357" xr:uid="{00000000-0005-0000-0000-00007DA40000}"/>
    <cellStyle name="Total 34 2 2 2 2 2 2" xfId="43108" xr:uid="{00000000-0005-0000-0000-00007EA40000}"/>
    <cellStyle name="Total 34 2 2 2 3" xfId="23074" xr:uid="{00000000-0005-0000-0000-00007FA40000}"/>
    <cellStyle name="Total 34 2 2 2 3 2" xfId="35825" xr:uid="{00000000-0005-0000-0000-000080A40000}"/>
    <cellStyle name="Total 34 2 2 3" xfId="17185" xr:uid="{00000000-0005-0000-0000-000081A40000}"/>
    <cellStyle name="Total 34 2 2 3 2" xfId="30356" xr:uid="{00000000-0005-0000-0000-000082A40000}"/>
    <cellStyle name="Total 34 2 2 3 2 2" xfId="43107" xr:uid="{00000000-0005-0000-0000-000083A40000}"/>
    <cellStyle name="Total 34 2 2 4" xfId="23073" xr:uid="{00000000-0005-0000-0000-000084A40000}"/>
    <cellStyle name="Total 34 2 2 4 2" xfId="35824" xr:uid="{00000000-0005-0000-0000-000085A40000}"/>
    <cellStyle name="Total 34 2 3" xfId="9872" xr:uid="{00000000-0005-0000-0000-000086A40000}"/>
    <cellStyle name="Total 34 2 3 2" xfId="17187" xr:uid="{00000000-0005-0000-0000-000087A40000}"/>
    <cellStyle name="Total 34 2 3 2 2" xfId="30358" xr:uid="{00000000-0005-0000-0000-000088A40000}"/>
    <cellStyle name="Total 34 2 3 2 2 2" xfId="43109" xr:uid="{00000000-0005-0000-0000-000089A40000}"/>
    <cellStyle name="Total 34 2 3 3" xfId="23075" xr:uid="{00000000-0005-0000-0000-00008AA40000}"/>
    <cellStyle name="Total 34 2 3 3 2" xfId="35826" xr:uid="{00000000-0005-0000-0000-00008BA40000}"/>
    <cellStyle name="Total 34 2 4" xfId="17184" xr:uid="{00000000-0005-0000-0000-00008CA40000}"/>
    <cellStyle name="Total 34 2 4 2" xfId="30355" xr:uid="{00000000-0005-0000-0000-00008DA40000}"/>
    <cellStyle name="Total 34 2 4 2 2" xfId="43106" xr:uid="{00000000-0005-0000-0000-00008EA40000}"/>
    <cellStyle name="Total 34 2 5" xfId="23072" xr:uid="{00000000-0005-0000-0000-00008FA40000}"/>
    <cellStyle name="Total 34 2 5 2" xfId="35823" xr:uid="{00000000-0005-0000-0000-000090A40000}"/>
    <cellStyle name="Total 34 3" xfId="9873" xr:uid="{00000000-0005-0000-0000-000091A40000}"/>
    <cellStyle name="Total 34 3 2" xfId="9874" xr:uid="{00000000-0005-0000-0000-000092A40000}"/>
    <cellStyle name="Total 34 3 2 2" xfId="17189" xr:uid="{00000000-0005-0000-0000-000093A40000}"/>
    <cellStyle name="Total 34 3 2 2 2" xfId="30360" xr:uid="{00000000-0005-0000-0000-000094A40000}"/>
    <cellStyle name="Total 34 3 2 2 2 2" xfId="43111" xr:uid="{00000000-0005-0000-0000-000095A40000}"/>
    <cellStyle name="Total 34 3 2 3" xfId="23077" xr:uid="{00000000-0005-0000-0000-000096A40000}"/>
    <cellStyle name="Total 34 3 2 3 2" xfId="35828" xr:uid="{00000000-0005-0000-0000-000097A40000}"/>
    <cellStyle name="Total 34 3 3" xfId="17188" xr:uid="{00000000-0005-0000-0000-000098A40000}"/>
    <cellStyle name="Total 34 3 3 2" xfId="30359" xr:uid="{00000000-0005-0000-0000-000099A40000}"/>
    <cellStyle name="Total 34 3 3 2 2" xfId="43110" xr:uid="{00000000-0005-0000-0000-00009AA40000}"/>
    <cellStyle name="Total 34 3 4" xfId="23076" xr:uid="{00000000-0005-0000-0000-00009BA40000}"/>
    <cellStyle name="Total 34 3 4 2" xfId="35827" xr:uid="{00000000-0005-0000-0000-00009CA40000}"/>
    <cellStyle name="Total 34 4" xfId="9875" xr:uid="{00000000-0005-0000-0000-00009DA40000}"/>
    <cellStyle name="Total 34 4 2" xfId="17190" xr:uid="{00000000-0005-0000-0000-00009EA40000}"/>
    <cellStyle name="Total 34 4 2 2" xfId="30361" xr:uid="{00000000-0005-0000-0000-00009FA40000}"/>
    <cellStyle name="Total 34 4 2 2 2" xfId="43112" xr:uid="{00000000-0005-0000-0000-0000A0A40000}"/>
    <cellStyle name="Total 34 4 3" xfId="23078" xr:uid="{00000000-0005-0000-0000-0000A1A40000}"/>
    <cellStyle name="Total 34 4 3 2" xfId="35829" xr:uid="{00000000-0005-0000-0000-0000A2A40000}"/>
    <cellStyle name="Total 34 5" xfId="17183" xr:uid="{00000000-0005-0000-0000-0000A3A40000}"/>
    <cellStyle name="Total 34 5 2" xfId="30354" xr:uid="{00000000-0005-0000-0000-0000A4A40000}"/>
    <cellStyle name="Total 34 5 2 2" xfId="43105" xr:uid="{00000000-0005-0000-0000-0000A5A40000}"/>
    <cellStyle name="Total 34 6" xfId="23071" xr:uid="{00000000-0005-0000-0000-0000A6A40000}"/>
    <cellStyle name="Total 34 6 2" xfId="35822" xr:uid="{00000000-0005-0000-0000-0000A7A40000}"/>
    <cellStyle name="Total 35" xfId="9876" xr:uid="{00000000-0005-0000-0000-0000A8A40000}"/>
    <cellStyle name="Total 35 2" xfId="9877" xr:uid="{00000000-0005-0000-0000-0000A9A40000}"/>
    <cellStyle name="Total 35 2 2" xfId="9878" xr:uid="{00000000-0005-0000-0000-0000AAA40000}"/>
    <cellStyle name="Total 35 2 2 2" xfId="9879" xr:uid="{00000000-0005-0000-0000-0000ABA40000}"/>
    <cellStyle name="Total 35 2 2 2 2" xfId="17194" xr:uid="{00000000-0005-0000-0000-0000ACA40000}"/>
    <cellStyle name="Total 35 2 2 2 2 2" xfId="30365" xr:uid="{00000000-0005-0000-0000-0000ADA40000}"/>
    <cellStyle name="Total 35 2 2 2 2 2 2" xfId="43116" xr:uid="{00000000-0005-0000-0000-0000AEA40000}"/>
    <cellStyle name="Total 35 2 2 2 3" xfId="23082" xr:uid="{00000000-0005-0000-0000-0000AFA40000}"/>
    <cellStyle name="Total 35 2 2 2 3 2" xfId="35833" xr:uid="{00000000-0005-0000-0000-0000B0A40000}"/>
    <cellStyle name="Total 35 2 2 3" xfId="17193" xr:uid="{00000000-0005-0000-0000-0000B1A40000}"/>
    <cellStyle name="Total 35 2 2 3 2" xfId="30364" xr:uid="{00000000-0005-0000-0000-0000B2A40000}"/>
    <cellStyle name="Total 35 2 2 3 2 2" xfId="43115" xr:uid="{00000000-0005-0000-0000-0000B3A40000}"/>
    <cellStyle name="Total 35 2 2 4" xfId="23081" xr:uid="{00000000-0005-0000-0000-0000B4A40000}"/>
    <cellStyle name="Total 35 2 2 4 2" xfId="35832" xr:uid="{00000000-0005-0000-0000-0000B5A40000}"/>
    <cellStyle name="Total 35 2 3" xfId="9880" xr:uid="{00000000-0005-0000-0000-0000B6A40000}"/>
    <cellStyle name="Total 35 2 3 2" xfId="17195" xr:uid="{00000000-0005-0000-0000-0000B7A40000}"/>
    <cellStyle name="Total 35 2 3 2 2" xfId="30366" xr:uid="{00000000-0005-0000-0000-0000B8A40000}"/>
    <cellStyle name="Total 35 2 3 2 2 2" xfId="43117" xr:uid="{00000000-0005-0000-0000-0000B9A40000}"/>
    <cellStyle name="Total 35 2 3 3" xfId="23083" xr:uid="{00000000-0005-0000-0000-0000BAA40000}"/>
    <cellStyle name="Total 35 2 3 3 2" xfId="35834" xr:uid="{00000000-0005-0000-0000-0000BBA40000}"/>
    <cellStyle name="Total 35 2 4" xfId="17192" xr:uid="{00000000-0005-0000-0000-0000BCA40000}"/>
    <cellStyle name="Total 35 2 4 2" xfId="30363" xr:uid="{00000000-0005-0000-0000-0000BDA40000}"/>
    <cellStyle name="Total 35 2 4 2 2" xfId="43114" xr:uid="{00000000-0005-0000-0000-0000BEA40000}"/>
    <cellStyle name="Total 35 2 5" xfId="23080" xr:uid="{00000000-0005-0000-0000-0000BFA40000}"/>
    <cellStyle name="Total 35 2 5 2" xfId="35831" xr:uid="{00000000-0005-0000-0000-0000C0A40000}"/>
    <cellStyle name="Total 35 3" xfId="9881" xr:uid="{00000000-0005-0000-0000-0000C1A40000}"/>
    <cellStyle name="Total 35 3 2" xfId="9882" xr:uid="{00000000-0005-0000-0000-0000C2A40000}"/>
    <cellStyle name="Total 35 3 2 2" xfId="17197" xr:uid="{00000000-0005-0000-0000-0000C3A40000}"/>
    <cellStyle name="Total 35 3 2 2 2" xfId="30368" xr:uid="{00000000-0005-0000-0000-0000C4A40000}"/>
    <cellStyle name="Total 35 3 2 2 2 2" xfId="43119" xr:uid="{00000000-0005-0000-0000-0000C5A40000}"/>
    <cellStyle name="Total 35 3 2 3" xfId="23085" xr:uid="{00000000-0005-0000-0000-0000C6A40000}"/>
    <cellStyle name="Total 35 3 2 3 2" xfId="35836" xr:uid="{00000000-0005-0000-0000-0000C7A40000}"/>
    <cellStyle name="Total 35 3 3" xfId="17196" xr:uid="{00000000-0005-0000-0000-0000C8A40000}"/>
    <cellStyle name="Total 35 3 3 2" xfId="30367" xr:uid="{00000000-0005-0000-0000-0000C9A40000}"/>
    <cellStyle name="Total 35 3 3 2 2" xfId="43118" xr:uid="{00000000-0005-0000-0000-0000CAA40000}"/>
    <cellStyle name="Total 35 3 4" xfId="23084" xr:uid="{00000000-0005-0000-0000-0000CBA40000}"/>
    <cellStyle name="Total 35 3 4 2" xfId="35835" xr:uid="{00000000-0005-0000-0000-0000CCA40000}"/>
    <cellStyle name="Total 35 4" xfId="9883" xr:uid="{00000000-0005-0000-0000-0000CDA40000}"/>
    <cellStyle name="Total 35 4 2" xfId="17198" xr:uid="{00000000-0005-0000-0000-0000CEA40000}"/>
    <cellStyle name="Total 35 4 2 2" xfId="30369" xr:uid="{00000000-0005-0000-0000-0000CFA40000}"/>
    <cellStyle name="Total 35 4 2 2 2" xfId="43120" xr:uid="{00000000-0005-0000-0000-0000D0A40000}"/>
    <cellStyle name="Total 35 4 3" xfId="23086" xr:uid="{00000000-0005-0000-0000-0000D1A40000}"/>
    <cellStyle name="Total 35 4 3 2" xfId="35837" xr:uid="{00000000-0005-0000-0000-0000D2A40000}"/>
    <cellStyle name="Total 35 5" xfId="17191" xr:uid="{00000000-0005-0000-0000-0000D3A40000}"/>
    <cellStyle name="Total 35 5 2" xfId="30362" xr:uid="{00000000-0005-0000-0000-0000D4A40000}"/>
    <cellStyle name="Total 35 5 2 2" xfId="43113" xr:uid="{00000000-0005-0000-0000-0000D5A40000}"/>
    <cellStyle name="Total 35 6" xfId="23079" xr:uid="{00000000-0005-0000-0000-0000D6A40000}"/>
    <cellStyle name="Total 35 6 2" xfId="35830" xr:uid="{00000000-0005-0000-0000-0000D7A40000}"/>
    <cellStyle name="Total 36" xfId="9884" xr:uid="{00000000-0005-0000-0000-0000D8A40000}"/>
    <cellStyle name="Total 36 2" xfId="9885" xr:uid="{00000000-0005-0000-0000-0000D9A40000}"/>
    <cellStyle name="Total 36 2 2" xfId="9886" xr:uid="{00000000-0005-0000-0000-0000DAA40000}"/>
    <cellStyle name="Total 36 2 2 2" xfId="9887" xr:uid="{00000000-0005-0000-0000-0000DBA40000}"/>
    <cellStyle name="Total 36 2 2 2 2" xfId="17202" xr:uid="{00000000-0005-0000-0000-0000DCA40000}"/>
    <cellStyle name="Total 36 2 2 2 2 2" xfId="30373" xr:uid="{00000000-0005-0000-0000-0000DDA40000}"/>
    <cellStyle name="Total 36 2 2 2 2 2 2" xfId="43124" xr:uid="{00000000-0005-0000-0000-0000DEA40000}"/>
    <cellStyle name="Total 36 2 2 2 3" xfId="23090" xr:uid="{00000000-0005-0000-0000-0000DFA40000}"/>
    <cellStyle name="Total 36 2 2 2 3 2" xfId="35841" xr:uid="{00000000-0005-0000-0000-0000E0A40000}"/>
    <cellStyle name="Total 36 2 2 3" xfId="17201" xr:uid="{00000000-0005-0000-0000-0000E1A40000}"/>
    <cellStyle name="Total 36 2 2 3 2" xfId="30372" xr:uid="{00000000-0005-0000-0000-0000E2A40000}"/>
    <cellStyle name="Total 36 2 2 3 2 2" xfId="43123" xr:uid="{00000000-0005-0000-0000-0000E3A40000}"/>
    <cellStyle name="Total 36 2 2 4" xfId="23089" xr:uid="{00000000-0005-0000-0000-0000E4A40000}"/>
    <cellStyle name="Total 36 2 2 4 2" xfId="35840" xr:uid="{00000000-0005-0000-0000-0000E5A40000}"/>
    <cellStyle name="Total 36 2 3" xfId="9888" xr:uid="{00000000-0005-0000-0000-0000E6A40000}"/>
    <cellStyle name="Total 36 2 3 2" xfId="17203" xr:uid="{00000000-0005-0000-0000-0000E7A40000}"/>
    <cellStyle name="Total 36 2 3 2 2" xfId="30374" xr:uid="{00000000-0005-0000-0000-0000E8A40000}"/>
    <cellStyle name="Total 36 2 3 2 2 2" xfId="43125" xr:uid="{00000000-0005-0000-0000-0000E9A40000}"/>
    <cellStyle name="Total 36 2 3 3" xfId="23091" xr:uid="{00000000-0005-0000-0000-0000EAA40000}"/>
    <cellStyle name="Total 36 2 3 3 2" xfId="35842" xr:uid="{00000000-0005-0000-0000-0000EBA40000}"/>
    <cellStyle name="Total 36 2 4" xfId="17200" xr:uid="{00000000-0005-0000-0000-0000ECA40000}"/>
    <cellStyle name="Total 36 2 4 2" xfId="30371" xr:uid="{00000000-0005-0000-0000-0000EDA40000}"/>
    <cellStyle name="Total 36 2 4 2 2" xfId="43122" xr:uid="{00000000-0005-0000-0000-0000EEA40000}"/>
    <cellStyle name="Total 36 2 5" xfId="23088" xr:uid="{00000000-0005-0000-0000-0000EFA40000}"/>
    <cellStyle name="Total 36 2 5 2" xfId="35839" xr:uid="{00000000-0005-0000-0000-0000F0A40000}"/>
    <cellStyle name="Total 36 3" xfId="9889" xr:uid="{00000000-0005-0000-0000-0000F1A40000}"/>
    <cellStyle name="Total 36 3 2" xfId="9890" xr:uid="{00000000-0005-0000-0000-0000F2A40000}"/>
    <cellStyle name="Total 36 3 2 2" xfId="17205" xr:uid="{00000000-0005-0000-0000-0000F3A40000}"/>
    <cellStyle name="Total 36 3 2 2 2" xfId="30376" xr:uid="{00000000-0005-0000-0000-0000F4A40000}"/>
    <cellStyle name="Total 36 3 2 2 2 2" xfId="43127" xr:uid="{00000000-0005-0000-0000-0000F5A40000}"/>
    <cellStyle name="Total 36 3 2 3" xfId="23093" xr:uid="{00000000-0005-0000-0000-0000F6A40000}"/>
    <cellStyle name="Total 36 3 2 3 2" xfId="35844" xr:uid="{00000000-0005-0000-0000-0000F7A40000}"/>
    <cellStyle name="Total 36 3 3" xfId="17204" xr:uid="{00000000-0005-0000-0000-0000F8A40000}"/>
    <cellStyle name="Total 36 3 3 2" xfId="30375" xr:uid="{00000000-0005-0000-0000-0000F9A40000}"/>
    <cellStyle name="Total 36 3 3 2 2" xfId="43126" xr:uid="{00000000-0005-0000-0000-0000FAA40000}"/>
    <cellStyle name="Total 36 3 4" xfId="23092" xr:uid="{00000000-0005-0000-0000-0000FBA40000}"/>
    <cellStyle name="Total 36 3 4 2" xfId="35843" xr:uid="{00000000-0005-0000-0000-0000FCA40000}"/>
    <cellStyle name="Total 36 4" xfId="9891" xr:uid="{00000000-0005-0000-0000-0000FDA40000}"/>
    <cellStyle name="Total 36 4 2" xfId="17206" xr:uid="{00000000-0005-0000-0000-0000FEA40000}"/>
    <cellStyle name="Total 36 4 2 2" xfId="30377" xr:uid="{00000000-0005-0000-0000-0000FFA40000}"/>
    <cellStyle name="Total 36 4 2 2 2" xfId="43128" xr:uid="{00000000-0005-0000-0000-000000A50000}"/>
    <cellStyle name="Total 36 4 3" xfId="23094" xr:uid="{00000000-0005-0000-0000-000001A50000}"/>
    <cellStyle name="Total 36 4 3 2" xfId="35845" xr:uid="{00000000-0005-0000-0000-000002A50000}"/>
    <cellStyle name="Total 36 5" xfId="17199" xr:uid="{00000000-0005-0000-0000-000003A50000}"/>
    <cellStyle name="Total 36 5 2" xfId="30370" xr:uid="{00000000-0005-0000-0000-000004A50000}"/>
    <cellStyle name="Total 36 5 2 2" xfId="43121" xr:uid="{00000000-0005-0000-0000-000005A50000}"/>
    <cellStyle name="Total 36 6" xfId="23087" xr:uid="{00000000-0005-0000-0000-000006A50000}"/>
    <cellStyle name="Total 36 6 2" xfId="35838" xr:uid="{00000000-0005-0000-0000-000007A50000}"/>
    <cellStyle name="Total 37" xfId="9892" xr:uid="{00000000-0005-0000-0000-000008A50000}"/>
    <cellStyle name="Total 37 2" xfId="9893" xr:uid="{00000000-0005-0000-0000-000009A50000}"/>
    <cellStyle name="Total 37 2 2" xfId="9894" xr:uid="{00000000-0005-0000-0000-00000AA50000}"/>
    <cellStyle name="Total 37 2 2 2" xfId="9895" xr:uid="{00000000-0005-0000-0000-00000BA50000}"/>
    <cellStyle name="Total 37 2 2 2 2" xfId="17210" xr:uid="{00000000-0005-0000-0000-00000CA50000}"/>
    <cellStyle name="Total 37 2 2 2 2 2" xfId="30381" xr:uid="{00000000-0005-0000-0000-00000DA50000}"/>
    <cellStyle name="Total 37 2 2 2 2 2 2" xfId="43132" xr:uid="{00000000-0005-0000-0000-00000EA50000}"/>
    <cellStyle name="Total 37 2 2 2 3" xfId="23098" xr:uid="{00000000-0005-0000-0000-00000FA50000}"/>
    <cellStyle name="Total 37 2 2 2 3 2" xfId="35849" xr:uid="{00000000-0005-0000-0000-000010A50000}"/>
    <cellStyle name="Total 37 2 2 3" xfId="17209" xr:uid="{00000000-0005-0000-0000-000011A50000}"/>
    <cellStyle name="Total 37 2 2 3 2" xfId="30380" xr:uid="{00000000-0005-0000-0000-000012A50000}"/>
    <cellStyle name="Total 37 2 2 3 2 2" xfId="43131" xr:uid="{00000000-0005-0000-0000-000013A50000}"/>
    <cellStyle name="Total 37 2 2 4" xfId="23097" xr:uid="{00000000-0005-0000-0000-000014A50000}"/>
    <cellStyle name="Total 37 2 2 4 2" xfId="35848" xr:uid="{00000000-0005-0000-0000-000015A50000}"/>
    <cellStyle name="Total 37 2 3" xfId="9896" xr:uid="{00000000-0005-0000-0000-000016A50000}"/>
    <cellStyle name="Total 37 2 3 2" xfId="17211" xr:uid="{00000000-0005-0000-0000-000017A50000}"/>
    <cellStyle name="Total 37 2 3 2 2" xfId="30382" xr:uid="{00000000-0005-0000-0000-000018A50000}"/>
    <cellStyle name="Total 37 2 3 2 2 2" xfId="43133" xr:uid="{00000000-0005-0000-0000-000019A50000}"/>
    <cellStyle name="Total 37 2 3 3" xfId="23099" xr:uid="{00000000-0005-0000-0000-00001AA50000}"/>
    <cellStyle name="Total 37 2 3 3 2" xfId="35850" xr:uid="{00000000-0005-0000-0000-00001BA50000}"/>
    <cellStyle name="Total 37 2 4" xfId="17208" xr:uid="{00000000-0005-0000-0000-00001CA50000}"/>
    <cellStyle name="Total 37 2 4 2" xfId="30379" xr:uid="{00000000-0005-0000-0000-00001DA50000}"/>
    <cellStyle name="Total 37 2 4 2 2" xfId="43130" xr:uid="{00000000-0005-0000-0000-00001EA50000}"/>
    <cellStyle name="Total 37 2 5" xfId="23096" xr:uid="{00000000-0005-0000-0000-00001FA50000}"/>
    <cellStyle name="Total 37 2 5 2" xfId="35847" xr:uid="{00000000-0005-0000-0000-000020A50000}"/>
    <cellStyle name="Total 37 3" xfId="9897" xr:uid="{00000000-0005-0000-0000-000021A50000}"/>
    <cellStyle name="Total 37 3 2" xfId="9898" xr:uid="{00000000-0005-0000-0000-000022A50000}"/>
    <cellStyle name="Total 37 3 2 2" xfId="17213" xr:uid="{00000000-0005-0000-0000-000023A50000}"/>
    <cellStyle name="Total 37 3 2 2 2" xfId="30384" xr:uid="{00000000-0005-0000-0000-000024A50000}"/>
    <cellStyle name="Total 37 3 2 2 2 2" xfId="43135" xr:uid="{00000000-0005-0000-0000-000025A50000}"/>
    <cellStyle name="Total 37 3 2 3" xfId="23101" xr:uid="{00000000-0005-0000-0000-000026A50000}"/>
    <cellStyle name="Total 37 3 2 3 2" xfId="35852" xr:uid="{00000000-0005-0000-0000-000027A50000}"/>
    <cellStyle name="Total 37 3 3" xfId="17212" xr:uid="{00000000-0005-0000-0000-000028A50000}"/>
    <cellStyle name="Total 37 3 3 2" xfId="30383" xr:uid="{00000000-0005-0000-0000-000029A50000}"/>
    <cellStyle name="Total 37 3 3 2 2" xfId="43134" xr:uid="{00000000-0005-0000-0000-00002AA50000}"/>
    <cellStyle name="Total 37 3 4" xfId="23100" xr:uid="{00000000-0005-0000-0000-00002BA50000}"/>
    <cellStyle name="Total 37 3 4 2" xfId="35851" xr:uid="{00000000-0005-0000-0000-00002CA50000}"/>
    <cellStyle name="Total 37 4" xfId="9899" xr:uid="{00000000-0005-0000-0000-00002DA50000}"/>
    <cellStyle name="Total 37 4 2" xfId="17214" xr:uid="{00000000-0005-0000-0000-00002EA50000}"/>
    <cellStyle name="Total 37 4 2 2" xfId="30385" xr:uid="{00000000-0005-0000-0000-00002FA50000}"/>
    <cellStyle name="Total 37 4 2 2 2" xfId="43136" xr:uid="{00000000-0005-0000-0000-000030A50000}"/>
    <cellStyle name="Total 37 4 3" xfId="23102" xr:uid="{00000000-0005-0000-0000-000031A50000}"/>
    <cellStyle name="Total 37 4 3 2" xfId="35853" xr:uid="{00000000-0005-0000-0000-000032A50000}"/>
    <cellStyle name="Total 37 5" xfId="17207" xr:uid="{00000000-0005-0000-0000-000033A50000}"/>
    <cellStyle name="Total 37 5 2" xfId="30378" xr:uid="{00000000-0005-0000-0000-000034A50000}"/>
    <cellStyle name="Total 37 5 2 2" xfId="43129" xr:uid="{00000000-0005-0000-0000-000035A50000}"/>
    <cellStyle name="Total 37 6" xfId="23095" xr:uid="{00000000-0005-0000-0000-000036A50000}"/>
    <cellStyle name="Total 37 6 2" xfId="35846" xr:uid="{00000000-0005-0000-0000-000037A50000}"/>
    <cellStyle name="Total 38" xfId="9900" xr:uid="{00000000-0005-0000-0000-000038A50000}"/>
    <cellStyle name="Total 38 2" xfId="9901" xr:uid="{00000000-0005-0000-0000-000039A50000}"/>
    <cellStyle name="Total 38 2 2" xfId="9902" xr:uid="{00000000-0005-0000-0000-00003AA50000}"/>
    <cellStyle name="Total 38 2 2 2" xfId="9903" xr:uid="{00000000-0005-0000-0000-00003BA50000}"/>
    <cellStyle name="Total 38 2 2 2 2" xfId="17218" xr:uid="{00000000-0005-0000-0000-00003CA50000}"/>
    <cellStyle name="Total 38 2 2 2 2 2" xfId="30389" xr:uid="{00000000-0005-0000-0000-00003DA50000}"/>
    <cellStyle name="Total 38 2 2 2 2 2 2" xfId="43140" xr:uid="{00000000-0005-0000-0000-00003EA50000}"/>
    <cellStyle name="Total 38 2 2 2 3" xfId="23106" xr:uid="{00000000-0005-0000-0000-00003FA50000}"/>
    <cellStyle name="Total 38 2 2 2 3 2" xfId="35857" xr:uid="{00000000-0005-0000-0000-000040A50000}"/>
    <cellStyle name="Total 38 2 2 3" xfId="17217" xr:uid="{00000000-0005-0000-0000-000041A50000}"/>
    <cellStyle name="Total 38 2 2 3 2" xfId="30388" xr:uid="{00000000-0005-0000-0000-000042A50000}"/>
    <cellStyle name="Total 38 2 2 3 2 2" xfId="43139" xr:uid="{00000000-0005-0000-0000-000043A50000}"/>
    <cellStyle name="Total 38 2 2 4" xfId="23105" xr:uid="{00000000-0005-0000-0000-000044A50000}"/>
    <cellStyle name="Total 38 2 2 4 2" xfId="35856" xr:uid="{00000000-0005-0000-0000-000045A50000}"/>
    <cellStyle name="Total 38 2 3" xfId="9904" xr:uid="{00000000-0005-0000-0000-000046A50000}"/>
    <cellStyle name="Total 38 2 3 2" xfId="17219" xr:uid="{00000000-0005-0000-0000-000047A50000}"/>
    <cellStyle name="Total 38 2 3 2 2" xfId="30390" xr:uid="{00000000-0005-0000-0000-000048A50000}"/>
    <cellStyle name="Total 38 2 3 2 2 2" xfId="43141" xr:uid="{00000000-0005-0000-0000-000049A50000}"/>
    <cellStyle name="Total 38 2 3 3" xfId="23107" xr:uid="{00000000-0005-0000-0000-00004AA50000}"/>
    <cellStyle name="Total 38 2 3 3 2" xfId="35858" xr:uid="{00000000-0005-0000-0000-00004BA50000}"/>
    <cellStyle name="Total 38 2 4" xfId="17216" xr:uid="{00000000-0005-0000-0000-00004CA50000}"/>
    <cellStyle name="Total 38 2 4 2" xfId="30387" xr:uid="{00000000-0005-0000-0000-00004DA50000}"/>
    <cellStyle name="Total 38 2 4 2 2" xfId="43138" xr:uid="{00000000-0005-0000-0000-00004EA50000}"/>
    <cellStyle name="Total 38 2 5" xfId="23104" xr:uid="{00000000-0005-0000-0000-00004FA50000}"/>
    <cellStyle name="Total 38 2 5 2" xfId="35855" xr:uid="{00000000-0005-0000-0000-000050A50000}"/>
    <cellStyle name="Total 38 3" xfId="9905" xr:uid="{00000000-0005-0000-0000-000051A50000}"/>
    <cellStyle name="Total 38 3 2" xfId="9906" xr:uid="{00000000-0005-0000-0000-000052A50000}"/>
    <cellStyle name="Total 38 3 2 2" xfId="17221" xr:uid="{00000000-0005-0000-0000-000053A50000}"/>
    <cellStyle name="Total 38 3 2 2 2" xfId="30392" xr:uid="{00000000-0005-0000-0000-000054A50000}"/>
    <cellStyle name="Total 38 3 2 2 2 2" xfId="43143" xr:uid="{00000000-0005-0000-0000-000055A50000}"/>
    <cellStyle name="Total 38 3 2 3" xfId="23109" xr:uid="{00000000-0005-0000-0000-000056A50000}"/>
    <cellStyle name="Total 38 3 2 3 2" xfId="35860" xr:uid="{00000000-0005-0000-0000-000057A50000}"/>
    <cellStyle name="Total 38 3 3" xfId="17220" xr:uid="{00000000-0005-0000-0000-000058A50000}"/>
    <cellStyle name="Total 38 3 3 2" xfId="30391" xr:uid="{00000000-0005-0000-0000-000059A50000}"/>
    <cellStyle name="Total 38 3 3 2 2" xfId="43142" xr:uid="{00000000-0005-0000-0000-00005AA50000}"/>
    <cellStyle name="Total 38 3 4" xfId="23108" xr:uid="{00000000-0005-0000-0000-00005BA50000}"/>
    <cellStyle name="Total 38 3 4 2" xfId="35859" xr:uid="{00000000-0005-0000-0000-00005CA50000}"/>
    <cellStyle name="Total 38 4" xfId="9907" xr:uid="{00000000-0005-0000-0000-00005DA50000}"/>
    <cellStyle name="Total 38 4 2" xfId="17222" xr:uid="{00000000-0005-0000-0000-00005EA50000}"/>
    <cellStyle name="Total 38 4 2 2" xfId="30393" xr:uid="{00000000-0005-0000-0000-00005FA50000}"/>
    <cellStyle name="Total 38 4 2 2 2" xfId="43144" xr:uid="{00000000-0005-0000-0000-000060A50000}"/>
    <cellStyle name="Total 38 4 3" xfId="23110" xr:uid="{00000000-0005-0000-0000-000061A50000}"/>
    <cellStyle name="Total 38 4 3 2" xfId="35861" xr:uid="{00000000-0005-0000-0000-000062A50000}"/>
    <cellStyle name="Total 38 5" xfId="17215" xr:uid="{00000000-0005-0000-0000-000063A50000}"/>
    <cellStyle name="Total 38 5 2" xfId="30386" xr:uid="{00000000-0005-0000-0000-000064A50000}"/>
    <cellStyle name="Total 38 5 2 2" xfId="43137" xr:uid="{00000000-0005-0000-0000-000065A50000}"/>
    <cellStyle name="Total 38 6" xfId="23103" xr:uid="{00000000-0005-0000-0000-000066A50000}"/>
    <cellStyle name="Total 38 6 2" xfId="35854" xr:uid="{00000000-0005-0000-0000-000067A50000}"/>
    <cellStyle name="Total 39" xfId="9908" xr:uid="{00000000-0005-0000-0000-000068A50000}"/>
    <cellStyle name="Total 39 2" xfId="9909" xr:uid="{00000000-0005-0000-0000-000069A50000}"/>
    <cellStyle name="Total 39 2 2" xfId="9910" xr:uid="{00000000-0005-0000-0000-00006AA50000}"/>
    <cellStyle name="Total 39 2 2 2" xfId="9911" xr:uid="{00000000-0005-0000-0000-00006BA50000}"/>
    <cellStyle name="Total 39 2 2 2 2" xfId="17226" xr:uid="{00000000-0005-0000-0000-00006CA50000}"/>
    <cellStyle name="Total 39 2 2 2 2 2" xfId="30397" xr:uid="{00000000-0005-0000-0000-00006DA50000}"/>
    <cellStyle name="Total 39 2 2 2 2 2 2" xfId="43148" xr:uid="{00000000-0005-0000-0000-00006EA50000}"/>
    <cellStyle name="Total 39 2 2 2 3" xfId="23114" xr:uid="{00000000-0005-0000-0000-00006FA50000}"/>
    <cellStyle name="Total 39 2 2 2 3 2" xfId="35865" xr:uid="{00000000-0005-0000-0000-000070A50000}"/>
    <cellStyle name="Total 39 2 2 3" xfId="17225" xr:uid="{00000000-0005-0000-0000-000071A50000}"/>
    <cellStyle name="Total 39 2 2 3 2" xfId="30396" xr:uid="{00000000-0005-0000-0000-000072A50000}"/>
    <cellStyle name="Total 39 2 2 3 2 2" xfId="43147" xr:uid="{00000000-0005-0000-0000-000073A50000}"/>
    <cellStyle name="Total 39 2 2 4" xfId="23113" xr:uid="{00000000-0005-0000-0000-000074A50000}"/>
    <cellStyle name="Total 39 2 2 4 2" xfId="35864" xr:uid="{00000000-0005-0000-0000-000075A50000}"/>
    <cellStyle name="Total 39 2 3" xfId="9912" xr:uid="{00000000-0005-0000-0000-000076A50000}"/>
    <cellStyle name="Total 39 2 3 2" xfId="17227" xr:uid="{00000000-0005-0000-0000-000077A50000}"/>
    <cellStyle name="Total 39 2 3 2 2" xfId="30398" xr:uid="{00000000-0005-0000-0000-000078A50000}"/>
    <cellStyle name="Total 39 2 3 2 2 2" xfId="43149" xr:uid="{00000000-0005-0000-0000-000079A50000}"/>
    <cellStyle name="Total 39 2 3 3" xfId="23115" xr:uid="{00000000-0005-0000-0000-00007AA50000}"/>
    <cellStyle name="Total 39 2 3 3 2" xfId="35866" xr:uid="{00000000-0005-0000-0000-00007BA50000}"/>
    <cellStyle name="Total 39 2 4" xfId="17224" xr:uid="{00000000-0005-0000-0000-00007CA50000}"/>
    <cellStyle name="Total 39 2 4 2" xfId="30395" xr:uid="{00000000-0005-0000-0000-00007DA50000}"/>
    <cellStyle name="Total 39 2 4 2 2" xfId="43146" xr:uid="{00000000-0005-0000-0000-00007EA50000}"/>
    <cellStyle name="Total 39 2 5" xfId="23112" xr:uid="{00000000-0005-0000-0000-00007FA50000}"/>
    <cellStyle name="Total 39 2 5 2" xfId="35863" xr:uid="{00000000-0005-0000-0000-000080A50000}"/>
    <cellStyle name="Total 39 3" xfId="9913" xr:uid="{00000000-0005-0000-0000-000081A50000}"/>
    <cellStyle name="Total 39 3 2" xfId="9914" xr:uid="{00000000-0005-0000-0000-000082A50000}"/>
    <cellStyle name="Total 39 3 2 2" xfId="17229" xr:uid="{00000000-0005-0000-0000-000083A50000}"/>
    <cellStyle name="Total 39 3 2 2 2" xfId="30400" xr:uid="{00000000-0005-0000-0000-000084A50000}"/>
    <cellStyle name="Total 39 3 2 2 2 2" xfId="43151" xr:uid="{00000000-0005-0000-0000-000085A50000}"/>
    <cellStyle name="Total 39 3 2 3" xfId="23117" xr:uid="{00000000-0005-0000-0000-000086A50000}"/>
    <cellStyle name="Total 39 3 2 3 2" xfId="35868" xr:uid="{00000000-0005-0000-0000-000087A50000}"/>
    <cellStyle name="Total 39 3 3" xfId="17228" xr:uid="{00000000-0005-0000-0000-000088A50000}"/>
    <cellStyle name="Total 39 3 3 2" xfId="30399" xr:uid="{00000000-0005-0000-0000-000089A50000}"/>
    <cellStyle name="Total 39 3 3 2 2" xfId="43150" xr:uid="{00000000-0005-0000-0000-00008AA50000}"/>
    <cellStyle name="Total 39 3 4" xfId="23116" xr:uid="{00000000-0005-0000-0000-00008BA50000}"/>
    <cellStyle name="Total 39 3 4 2" xfId="35867" xr:uid="{00000000-0005-0000-0000-00008CA50000}"/>
    <cellStyle name="Total 39 4" xfId="9915" xr:uid="{00000000-0005-0000-0000-00008DA50000}"/>
    <cellStyle name="Total 39 4 2" xfId="17230" xr:uid="{00000000-0005-0000-0000-00008EA50000}"/>
    <cellStyle name="Total 39 4 2 2" xfId="30401" xr:uid="{00000000-0005-0000-0000-00008FA50000}"/>
    <cellStyle name="Total 39 4 2 2 2" xfId="43152" xr:uid="{00000000-0005-0000-0000-000090A50000}"/>
    <cellStyle name="Total 39 4 3" xfId="23118" xr:uid="{00000000-0005-0000-0000-000091A50000}"/>
    <cellStyle name="Total 39 4 3 2" xfId="35869" xr:uid="{00000000-0005-0000-0000-000092A50000}"/>
    <cellStyle name="Total 39 5" xfId="17223" xr:uid="{00000000-0005-0000-0000-000093A50000}"/>
    <cellStyle name="Total 39 5 2" xfId="30394" xr:uid="{00000000-0005-0000-0000-000094A50000}"/>
    <cellStyle name="Total 39 5 2 2" xfId="43145" xr:uid="{00000000-0005-0000-0000-000095A50000}"/>
    <cellStyle name="Total 39 6" xfId="23111" xr:uid="{00000000-0005-0000-0000-000096A50000}"/>
    <cellStyle name="Total 39 6 2" xfId="35862" xr:uid="{00000000-0005-0000-0000-000097A50000}"/>
    <cellStyle name="Total 4" xfId="1556" xr:uid="{00000000-0005-0000-0000-000098A50000}"/>
    <cellStyle name="Total 4 2" xfId="9917" xr:uid="{00000000-0005-0000-0000-000099A50000}"/>
    <cellStyle name="Total 4 2 2" xfId="9918" xr:uid="{00000000-0005-0000-0000-00009AA50000}"/>
    <cellStyle name="Total 4 2 2 2" xfId="9919" xr:uid="{00000000-0005-0000-0000-00009BA50000}"/>
    <cellStyle name="Total 4 2 2 2 2" xfId="17234" xr:uid="{00000000-0005-0000-0000-00009CA50000}"/>
    <cellStyle name="Total 4 2 2 2 2 2" xfId="30405" xr:uid="{00000000-0005-0000-0000-00009DA50000}"/>
    <cellStyle name="Total 4 2 2 2 2 2 2" xfId="43156" xr:uid="{00000000-0005-0000-0000-00009EA50000}"/>
    <cellStyle name="Total 4 2 2 2 3" xfId="23122" xr:uid="{00000000-0005-0000-0000-00009FA50000}"/>
    <cellStyle name="Total 4 2 2 2 3 2" xfId="35873" xr:uid="{00000000-0005-0000-0000-0000A0A50000}"/>
    <cellStyle name="Total 4 2 2 3" xfId="17233" xr:uid="{00000000-0005-0000-0000-0000A1A50000}"/>
    <cellStyle name="Total 4 2 2 3 2" xfId="30404" xr:uid="{00000000-0005-0000-0000-0000A2A50000}"/>
    <cellStyle name="Total 4 2 2 3 2 2" xfId="43155" xr:uid="{00000000-0005-0000-0000-0000A3A50000}"/>
    <cellStyle name="Total 4 2 2 4" xfId="23121" xr:uid="{00000000-0005-0000-0000-0000A4A50000}"/>
    <cellStyle name="Total 4 2 2 4 2" xfId="35872" xr:uid="{00000000-0005-0000-0000-0000A5A50000}"/>
    <cellStyle name="Total 4 2 3" xfId="9920" xr:uid="{00000000-0005-0000-0000-0000A6A50000}"/>
    <cellStyle name="Total 4 2 3 2" xfId="17235" xr:uid="{00000000-0005-0000-0000-0000A7A50000}"/>
    <cellStyle name="Total 4 2 3 2 2" xfId="30406" xr:uid="{00000000-0005-0000-0000-0000A8A50000}"/>
    <cellStyle name="Total 4 2 3 2 2 2" xfId="43157" xr:uid="{00000000-0005-0000-0000-0000A9A50000}"/>
    <cellStyle name="Total 4 2 3 3" xfId="23123" xr:uid="{00000000-0005-0000-0000-0000AAA50000}"/>
    <cellStyle name="Total 4 2 3 3 2" xfId="35874" xr:uid="{00000000-0005-0000-0000-0000ABA50000}"/>
    <cellStyle name="Total 4 2 4" xfId="9921" xr:uid="{00000000-0005-0000-0000-0000ACA50000}"/>
    <cellStyle name="Total 4 2 4 2" xfId="17236" xr:uid="{00000000-0005-0000-0000-0000ADA50000}"/>
    <cellStyle name="Total 4 2 4 2 2" xfId="30407" xr:uid="{00000000-0005-0000-0000-0000AEA50000}"/>
    <cellStyle name="Total 4 2 4 2 2 2" xfId="43158" xr:uid="{00000000-0005-0000-0000-0000AFA50000}"/>
    <cellStyle name="Total 4 2 4 3" xfId="23124" xr:uid="{00000000-0005-0000-0000-0000B0A50000}"/>
    <cellStyle name="Total 4 2 4 3 2" xfId="35875" xr:uid="{00000000-0005-0000-0000-0000B1A50000}"/>
    <cellStyle name="Total 4 2 5" xfId="17232" xr:uid="{00000000-0005-0000-0000-0000B2A50000}"/>
    <cellStyle name="Total 4 2 5 2" xfId="30403" xr:uid="{00000000-0005-0000-0000-0000B3A50000}"/>
    <cellStyle name="Total 4 2 5 2 2" xfId="43154" xr:uid="{00000000-0005-0000-0000-0000B4A50000}"/>
    <cellStyle name="Total 4 2 6" xfId="23120" xr:uid="{00000000-0005-0000-0000-0000B5A50000}"/>
    <cellStyle name="Total 4 2 6 2" xfId="35871" xr:uid="{00000000-0005-0000-0000-0000B6A50000}"/>
    <cellStyle name="Total 4 3" xfId="9922" xr:uid="{00000000-0005-0000-0000-0000B7A50000}"/>
    <cellStyle name="Total 4 3 2" xfId="9923" xr:uid="{00000000-0005-0000-0000-0000B8A50000}"/>
    <cellStyle name="Total 4 3 2 2" xfId="17238" xr:uid="{00000000-0005-0000-0000-0000B9A50000}"/>
    <cellStyle name="Total 4 3 2 2 2" xfId="30409" xr:uid="{00000000-0005-0000-0000-0000BAA50000}"/>
    <cellStyle name="Total 4 3 2 2 2 2" xfId="43160" xr:uid="{00000000-0005-0000-0000-0000BBA50000}"/>
    <cellStyle name="Total 4 3 2 3" xfId="23126" xr:uid="{00000000-0005-0000-0000-0000BCA50000}"/>
    <cellStyle name="Total 4 3 2 3 2" xfId="35877" xr:uid="{00000000-0005-0000-0000-0000BDA50000}"/>
    <cellStyle name="Total 4 3 3" xfId="9924" xr:uid="{00000000-0005-0000-0000-0000BEA50000}"/>
    <cellStyle name="Total 4 3 3 2" xfId="17239" xr:uid="{00000000-0005-0000-0000-0000BFA50000}"/>
    <cellStyle name="Total 4 3 3 2 2" xfId="30410" xr:uid="{00000000-0005-0000-0000-0000C0A50000}"/>
    <cellStyle name="Total 4 3 3 2 2 2" xfId="43161" xr:uid="{00000000-0005-0000-0000-0000C1A50000}"/>
    <cellStyle name="Total 4 3 3 3" xfId="23127" xr:uid="{00000000-0005-0000-0000-0000C2A50000}"/>
    <cellStyle name="Total 4 3 3 3 2" xfId="35878" xr:uid="{00000000-0005-0000-0000-0000C3A50000}"/>
    <cellStyle name="Total 4 3 4" xfId="17237" xr:uid="{00000000-0005-0000-0000-0000C4A50000}"/>
    <cellStyle name="Total 4 3 4 2" xfId="30408" xr:uid="{00000000-0005-0000-0000-0000C5A50000}"/>
    <cellStyle name="Total 4 3 4 2 2" xfId="43159" xr:uid="{00000000-0005-0000-0000-0000C6A50000}"/>
    <cellStyle name="Total 4 3 5" xfId="23125" xr:uid="{00000000-0005-0000-0000-0000C7A50000}"/>
    <cellStyle name="Total 4 3 5 2" xfId="35876" xr:uid="{00000000-0005-0000-0000-0000C8A50000}"/>
    <cellStyle name="Total 4 4" xfId="9925" xr:uid="{00000000-0005-0000-0000-0000C9A50000}"/>
    <cellStyle name="Total 4 4 2" xfId="17240" xr:uid="{00000000-0005-0000-0000-0000CAA50000}"/>
    <cellStyle name="Total 4 4 2 2" xfId="30411" xr:uid="{00000000-0005-0000-0000-0000CBA50000}"/>
    <cellStyle name="Total 4 4 2 2 2" xfId="43162" xr:uid="{00000000-0005-0000-0000-0000CCA50000}"/>
    <cellStyle name="Total 4 4 3" xfId="23128" xr:uid="{00000000-0005-0000-0000-0000CDA50000}"/>
    <cellStyle name="Total 4 4 3 2" xfId="35879" xr:uid="{00000000-0005-0000-0000-0000CEA50000}"/>
    <cellStyle name="Total 4 5" xfId="9926" xr:uid="{00000000-0005-0000-0000-0000CFA50000}"/>
    <cellStyle name="Total 4 5 2" xfId="17241" xr:uid="{00000000-0005-0000-0000-0000D0A50000}"/>
    <cellStyle name="Total 4 5 2 2" xfId="30412" xr:uid="{00000000-0005-0000-0000-0000D1A50000}"/>
    <cellStyle name="Total 4 5 2 2 2" xfId="43163" xr:uid="{00000000-0005-0000-0000-0000D2A50000}"/>
    <cellStyle name="Total 4 5 3" xfId="23129" xr:uid="{00000000-0005-0000-0000-0000D3A50000}"/>
    <cellStyle name="Total 4 5 3 2" xfId="35880" xr:uid="{00000000-0005-0000-0000-0000D4A50000}"/>
    <cellStyle name="Total 4 6" xfId="17231" xr:uid="{00000000-0005-0000-0000-0000D5A50000}"/>
    <cellStyle name="Total 4 6 2" xfId="30402" xr:uid="{00000000-0005-0000-0000-0000D6A50000}"/>
    <cellStyle name="Total 4 6 2 2" xfId="43153" xr:uid="{00000000-0005-0000-0000-0000D7A50000}"/>
    <cellStyle name="Total 4 7" xfId="23119" xr:uid="{00000000-0005-0000-0000-0000D8A50000}"/>
    <cellStyle name="Total 4 7 2" xfId="35870" xr:uid="{00000000-0005-0000-0000-0000D9A50000}"/>
    <cellStyle name="Total 4 8" xfId="9916" xr:uid="{00000000-0005-0000-0000-0000DAA50000}"/>
    <cellStyle name="Total 40" xfId="9927" xr:uid="{00000000-0005-0000-0000-0000DBA50000}"/>
    <cellStyle name="Total 40 2" xfId="9928" xr:uid="{00000000-0005-0000-0000-0000DCA50000}"/>
    <cellStyle name="Total 40 2 2" xfId="9929" xr:uid="{00000000-0005-0000-0000-0000DDA50000}"/>
    <cellStyle name="Total 40 2 2 2" xfId="9930" xr:uid="{00000000-0005-0000-0000-0000DEA50000}"/>
    <cellStyle name="Total 40 2 2 2 2" xfId="17245" xr:uid="{00000000-0005-0000-0000-0000DFA50000}"/>
    <cellStyle name="Total 40 2 2 2 2 2" xfId="30416" xr:uid="{00000000-0005-0000-0000-0000E0A50000}"/>
    <cellStyle name="Total 40 2 2 2 2 2 2" xfId="43167" xr:uid="{00000000-0005-0000-0000-0000E1A50000}"/>
    <cellStyle name="Total 40 2 2 2 3" xfId="23133" xr:uid="{00000000-0005-0000-0000-0000E2A50000}"/>
    <cellStyle name="Total 40 2 2 2 3 2" xfId="35884" xr:uid="{00000000-0005-0000-0000-0000E3A50000}"/>
    <cellStyle name="Total 40 2 2 3" xfId="17244" xr:uid="{00000000-0005-0000-0000-0000E4A50000}"/>
    <cellStyle name="Total 40 2 2 3 2" xfId="30415" xr:uid="{00000000-0005-0000-0000-0000E5A50000}"/>
    <cellStyle name="Total 40 2 2 3 2 2" xfId="43166" xr:uid="{00000000-0005-0000-0000-0000E6A50000}"/>
    <cellStyle name="Total 40 2 2 4" xfId="23132" xr:uid="{00000000-0005-0000-0000-0000E7A50000}"/>
    <cellStyle name="Total 40 2 2 4 2" xfId="35883" xr:uid="{00000000-0005-0000-0000-0000E8A50000}"/>
    <cellStyle name="Total 40 2 3" xfId="9931" xr:uid="{00000000-0005-0000-0000-0000E9A50000}"/>
    <cellStyle name="Total 40 2 3 2" xfId="17246" xr:uid="{00000000-0005-0000-0000-0000EAA50000}"/>
    <cellStyle name="Total 40 2 3 2 2" xfId="30417" xr:uid="{00000000-0005-0000-0000-0000EBA50000}"/>
    <cellStyle name="Total 40 2 3 2 2 2" xfId="43168" xr:uid="{00000000-0005-0000-0000-0000ECA50000}"/>
    <cellStyle name="Total 40 2 3 3" xfId="23134" xr:uid="{00000000-0005-0000-0000-0000EDA50000}"/>
    <cellStyle name="Total 40 2 3 3 2" xfId="35885" xr:uid="{00000000-0005-0000-0000-0000EEA50000}"/>
    <cellStyle name="Total 40 2 4" xfId="17243" xr:uid="{00000000-0005-0000-0000-0000EFA50000}"/>
    <cellStyle name="Total 40 2 4 2" xfId="30414" xr:uid="{00000000-0005-0000-0000-0000F0A50000}"/>
    <cellStyle name="Total 40 2 4 2 2" xfId="43165" xr:uid="{00000000-0005-0000-0000-0000F1A50000}"/>
    <cellStyle name="Total 40 2 5" xfId="23131" xr:uid="{00000000-0005-0000-0000-0000F2A50000}"/>
    <cellStyle name="Total 40 2 5 2" xfId="35882" xr:uid="{00000000-0005-0000-0000-0000F3A50000}"/>
    <cellStyle name="Total 40 3" xfId="9932" xr:uid="{00000000-0005-0000-0000-0000F4A50000}"/>
    <cellStyle name="Total 40 3 2" xfId="9933" xr:uid="{00000000-0005-0000-0000-0000F5A50000}"/>
    <cellStyle name="Total 40 3 2 2" xfId="17248" xr:uid="{00000000-0005-0000-0000-0000F6A50000}"/>
    <cellStyle name="Total 40 3 2 2 2" xfId="30419" xr:uid="{00000000-0005-0000-0000-0000F7A50000}"/>
    <cellStyle name="Total 40 3 2 2 2 2" xfId="43170" xr:uid="{00000000-0005-0000-0000-0000F8A50000}"/>
    <cellStyle name="Total 40 3 2 3" xfId="23136" xr:uid="{00000000-0005-0000-0000-0000F9A50000}"/>
    <cellStyle name="Total 40 3 2 3 2" xfId="35887" xr:uid="{00000000-0005-0000-0000-0000FAA50000}"/>
    <cellStyle name="Total 40 3 3" xfId="17247" xr:uid="{00000000-0005-0000-0000-0000FBA50000}"/>
    <cellStyle name="Total 40 3 3 2" xfId="30418" xr:uid="{00000000-0005-0000-0000-0000FCA50000}"/>
    <cellStyle name="Total 40 3 3 2 2" xfId="43169" xr:uid="{00000000-0005-0000-0000-0000FDA50000}"/>
    <cellStyle name="Total 40 3 4" xfId="23135" xr:uid="{00000000-0005-0000-0000-0000FEA50000}"/>
    <cellStyle name="Total 40 3 4 2" xfId="35886" xr:uid="{00000000-0005-0000-0000-0000FFA50000}"/>
    <cellStyle name="Total 40 4" xfId="9934" xr:uid="{00000000-0005-0000-0000-000000A60000}"/>
    <cellStyle name="Total 40 4 2" xfId="17249" xr:uid="{00000000-0005-0000-0000-000001A60000}"/>
    <cellStyle name="Total 40 4 2 2" xfId="30420" xr:uid="{00000000-0005-0000-0000-000002A60000}"/>
    <cellStyle name="Total 40 4 2 2 2" xfId="43171" xr:uid="{00000000-0005-0000-0000-000003A60000}"/>
    <cellStyle name="Total 40 4 3" xfId="23137" xr:uid="{00000000-0005-0000-0000-000004A60000}"/>
    <cellStyle name="Total 40 4 3 2" xfId="35888" xr:uid="{00000000-0005-0000-0000-000005A60000}"/>
    <cellStyle name="Total 40 5" xfId="17242" xr:uid="{00000000-0005-0000-0000-000006A60000}"/>
    <cellStyle name="Total 40 5 2" xfId="30413" xr:uid="{00000000-0005-0000-0000-000007A60000}"/>
    <cellStyle name="Total 40 5 2 2" xfId="43164" xr:uid="{00000000-0005-0000-0000-000008A60000}"/>
    <cellStyle name="Total 40 6" xfId="23130" xr:uid="{00000000-0005-0000-0000-000009A60000}"/>
    <cellStyle name="Total 40 6 2" xfId="35881" xr:uid="{00000000-0005-0000-0000-00000AA60000}"/>
    <cellStyle name="Total 41" xfId="9935" xr:uid="{00000000-0005-0000-0000-00000BA60000}"/>
    <cellStyle name="Total 41 2" xfId="9936" xr:uid="{00000000-0005-0000-0000-00000CA60000}"/>
    <cellStyle name="Total 41 2 2" xfId="9937" xr:uid="{00000000-0005-0000-0000-00000DA60000}"/>
    <cellStyle name="Total 41 2 2 2" xfId="9938" xr:uid="{00000000-0005-0000-0000-00000EA60000}"/>
    <cellStyle name="Total 41 2 2 2 2" xfId="17253" xr:uid="{00000000-0005-0000-0000-00000FA60000}"/>
    <cellStyle name="Total 41 2 2 2 2 2" xfId="30424" xr:uid="{00000000-0005-0000-0000-000010A60000}"/>
    <cellStyle name="Total 41 2 2 2 2 2 2" xfId="43175" xr:uid="{00000000-0005-0000-0000-000011A60000}"/>
    <cellStyle name="Total 41 2 2 2 3" xfId="23141" xr:uid="{00000000-0005-0000-0000-000012A60000}"/>
    <cellStyle name="Total 41 2 2 2 3 2" xfId="35892" xr:uid="{00000000-0005-0000-0000-000013A60000}"/>
    <cellStyle name="Total 41 2 2 3" xfId="17252" xr:uid="{00000000-0005-0000-0000-000014A60000}"/>
    <cellStyle name="Total 41 2 2 3 2" xfId="30423" xr:uid="{00000000-0005-0000-0000-000015A60000}"/>
    <cellStyle name="Total 41 2 2 3 2 2" xfId="43174" xr:uid="{00000000-0005-0000-0000-000016A60000}"/>
    <cellStyle name="Total 41 2 2 4" xfId="23140" xr:uid="{00000000-0005-0000-0000-000017A60000}"/>
    <cellStyle name="Total 41 2 2 4 2" xfId="35891" xr:uid="{00000000-0005-0000-0000-000018A60000}"/>
    <cellStyle name="Total 41 2 3" xfId="9939" xr:uid="{00000000-0005-0000-0000-000019A60000}"/>
    <cellStyle name="Total 41 2 3 2" xfId="17254" xr:uid="{00000000-0005-0000-0000-00001AA60000}"/>
    <cellStyle name="Total 41 2 3 2 2" xfId="30425" xr:uid="{00000000-0005-0000-0000-00001BA60000}"/>
    <cellStyle name="Total 41 2 3 2 2 2" xfId="43176" xr:uid="{00000000-0005-0000-0000-00001CA60000}"/>
    <cellStyle name="Total 41 2 3 3" xfId="23142" xr:uid="{00000000-0005-0000-0000-00001DA60000}"/>
    <cellStyle name="Total 41 2 3 3 2" xfId="35893" xr:uid="{00000000-0005-0000-0000-00001EA60000}"/>
    <cellStyle name="Total 41 2 4" xfId="17251" xr:uid="{00000000-0005-0000-0000-00001FA60000}"/>
    <cellStyle name="Total 41 2 4 2" xfId="30422" xr:uid="{00000000-0005-0000-0000-000020A60000}"/>
    <cellStyle name="Total 41 2 4 2 2" xfId="43173" xr:uid="{00000000-0005-0000-0000-000021A60000}"/>
    <cellStyle name="Total 41 2 5" xfId="23139" xr:uid="{00000000-0005-0000-0000-000022A60000}"/>
    <cellStyle name="Total 41 2 5 2" xfId="35890" xr:uid="{00000000-0005-0000-0000-000023A60000}"/>
    <cellStyle name="Total 41 3" xfId="9940" xr:uid="{00000000-0005-0000-0000-000024A60000}"/>
    <cellStyle name="Total 41 3 2" xfId="9941" xr:uid="{00000000-0005-0000-0000-000025A60000}"/>
    <cellStyle name="Total 41 3 2 2" xfId="17256" xr:uid="{00000000-0005-0000-0000-000026A60000}"/>
    <cellStyle name="Total 41 3 2 2 2" xfId="30427" xr:uid="{00000000-0005-0000-0000-000027A60000}"/>
    <cellStyle name="Total 41 3 2 2 2 2" xfId="43178" xr:uid="{00000000-0005-0000-0000-000028A60000}"/>
    <cellStyle name="Total 41 3 2 3" xfId="23144" xr:uid="{00000000-0005-0000-0000-000029A60000}"/>
    <cellStyle name="Total 41 3 2 3 2" xfId="35895" xr:uid="{00000000-0005-0000-0000-00002AA60000}"/>
    <cellStyle name="Total 41 3 3" xfId="17255" xr:uid="{00000000-0005-0000-0000-00002BA60000}"/>
    <cellStyle name="Total 41 3 3 2" xfId="30426" xr:uid="{00000000-0005-0000-0000-00002CA60000}"/>
    <cellStyle name="Total 41 3 3 2 2" xfId="43177" xr:uid="{00000000-0005-0000-0000-00002DA60000}"/>
    <cellStyle name="Total 41 3 4" xfId="23143" xr:uid="{00000000-0005-0000-0000-00002EA60000}"/>
    <cellStyle name="Total 41 3 4 2" xfId="35894" xr:uid="{00000000-0005-0000-0000-00002FA60000}"/>
    <cellStyle name="Total 41 4" xfId="9942" xr:uid="{00000000-0005-0000-0000-000030A60000}"/>
    <cellStyle name="Total 41 4 2" xfId="17257" xr:uid="{00000000-0005-0000-0000-000031A60000}"/>
    <cellStyle name="Total 41 4 2 2" xfId="30428" xr:uid="{00000000-0005-0000-0000-000032A60000}"/>
    <cellStyle name="Total 41 4 2 2 2" xfId="43179" xr:uid="{00000000-0005-0000-0000-000033A60000}"/>
    <cellStyle name="Total 41 4 3" xfId="23145" xr:uid="{00000000-0005-0000-0000-000034A60000}"/>
    <cellStyle name="Total 41 4 3 2" xfId="35896" xr:uid="{00000000-0005-0000-0000-000035A60000}"/>
    <cellStyle name="Total 41 5" xfId="17250" xr:uid="{00000000-0005-0000-0000-000036A60000}"/>
    <cellStyle name="Total 41 5 2" xfId="30421" xr:uid="{00000000-0005-0000-0000-000037A60000}"/>
    <cellStyle name="Total 41 5 2 2" xfId="43172" xr:uid="{00000000-0005-0000-0000-000038A60000}"/>
    <cellStyle name="Total 41 6" xfId="23138" xr:uid="{00000000-0005-0000-0000-000039A60000}"/>
    <cellStyle name="Total 41 6 2" xfId="35889" xr:uid="{00000000-0005-0000-0000-00003AA60000}"/>
    <cellStyle name="Total 42" xfId="9943" xr:uid="{00000000-0005-0000-0000-00003BA60000}"/>
    <cellStyle name="Total 42 2" xfId="9944" xr:uid="{00000000-0005-0000-0000-00003CA60000}"/>
    <cellStyle name="Total 42 2 2" xfId="9945" xr:uid="{00000000-0005-0000-0000-00003DA60000}"/>
    <cellStyle name="Total 42 2 2 2" xfId="9946" xr:uid="{00000000-0005-0000-0000-00003EA60000}"/>
    <cellStyle name="Total 42 2 2 2 2" xfId="17261" xr:uid="{00000000-0005-0000-0000-00003FA60000}"/>
    <cellStyle name="Total 42 2 2 2 2 2" xfId="30432" xr:uid="{00000000-0005-0000-0000-000040A60000}"/>
    <cellStyle name="Total 42 2 2 2 2 2 2" xfId="43183" xr:uid="{00000000-0005-0000-0000-000041A60000}"/>
    <cellStyle name="Total 42 2 2 2 3" xfId="23149" xr:uid="{00000000-0005-0000-0000-000042A60000}"/>
    <cellStyle name="Total 42 2 2 2 3 2" xfId="35900" xr:uid="{00000000-0005-0000-0000-000043A60000}"/>
    <cellStyle name="Total 42 2 2 3" xfId="17260" xr:uid="{00000000-0005-0000-0000-000044A60000}"/>
    <cellStyle name="Total 42 2 2 3 2" xfId="30431" xr:uid="{00000000-0005-0000-0000-000045A60000}"/>
    <cellStyle name="Total 42 2 2 3 2 2" xfId="43182" xr:uid="{00000000-0005-0000-0000-000046A60000}"/>
    <cellStyle name="Total 42 2 2 4" xfId="23148" xr:uid="{00000000-0005-0000-0000-000047A60000}"/>
    <cellStyle name="Total 42 2 2 4 2" xfId="35899" xr:uid="{00000000-0005-0000-0000-000048A60000}"/>
    <cellStyle name="Total 42 2 3" xfId="9947" xr:uid="{00000000-0005-0000-0000-000049A60000}"/>
    <cellStyle name="Total 42 2 3 2" xfId="17262" xr:uid="{00000000-0005-0000-0000-00004AA60000}"/>
    <cellStyle name="Total 42 2 3 2 2" xfId="30433" xr:uid="{00000000-0005-0000-0000-00004BA60000}"/>
    <cellStyle name="Total 42 2 3 2 2 2" xfId="43184" xr:uid="{00000000-0005-0000-0000-00004CA60000}"/>
    <cellStyle name="Total 42 2 3 3" xfId="23150" xr:uid="{00000000-0005-0000-0000-00004DA60000}"/>
    <cellStyle name="Total 42 2 3 3 2" xfId="35901" xr:uid="{00000000-0005-0000-0000-00004EA60000}"/>
    <cellStyle name="Total 42 2 4" xfId="17259" xr:uid="{00000000-0005-0000-0000-00004FA60000}"/>
    <cellStyle name="Total 42 2 4 2" xfId="30430" xr:uid="{00000000-0005-0000-0000-000050A60000}"/>
    <cellStyle name="Total 42 2 4 2 2" xfId="43181" xr:uid="{00000000-0005-0000-0000-000051A60000}"/>
    <cellStyle name="Total 42 2 5" xfId="23147" xr:uid="{00000000-0005-0000-0000-000052A60000}"/>
    <cellStyle name="Total 42 2 5 2" xfId="35898" xr:uid="{00000000-0005-0000-0000-000053A60000}"/>
    <cellStyle name="Total 42 3" xfId="9948" xr:uid="{00000000-0005-0000-0000-000054A60000}"/>
    <cellStyle name="Total 42 3 2" xfId="9949" xr:uid="{00000000-0005-0000-0000-000055A60000}"/>
    <cellStyle name="Total 42 3 2 2" xfId="17264" xr:uid="{00000000-0005-0000-0000-000056A60000}"/>
    <cellStyle name="Total 42 3 2 2 2" xfId="30435" xr:uid="{00000000-0005-0000-0000-000057A60000}"/>
    <cellStyle name="Total 42 3 2 2 2 2" xfId="43186" xr:uid="{00000000-0005-0000-0000-000058A60000}"/>
    <cellStyle name="Total 42 3 2 3" xfId="23152" xr:uid="{00000000-0005-0000-0000-000059A60000}"/>
    <cellStyle name="Total 42 3 2 3 2" xfId="35903" xr:uid="{00000000-0005-0000-0000-00005AA60000}"/>
    <cellStyle name="Total 42 3 3" xfId="17263" xr:uid="{00000000-0005-0000-0000-00005BA60000}"/>
    <cellStyle name="Total 42 3 3 2" xfId="30434" xr:uid="{00000000-0005-0000-0000-00005CA60000}"/>
    <cellStyle name="Total 42 3 3 2 2" xfId="43185" xr:uid="{00000000-0005-0000-0000-00005DA60000}"/>
    <cellStyle name="Total 42 3 4" xfId="23151" xr:uid="{00000000-0005-0000-0000-00005EA60000}"/>
    <cellStyle name="Total 42 3 4 2" xfId="35902" xr:uid="{00000000-0005-0000-0000-00005FA60000}"/>
    <cellStyle name="Total 42 4" xfId="9950" xr:uid="{00000000-0005-0000-0000-000060A60000}"/>
    <cellStyle name="Total 42 4 2" xfId="17265" xr:uid="{00000000-0005-0000-0000-000061A60000}"/>
    <cellStyle name="Total 42 4 2 2" xfId="30436" xr:uid="{00000000-0005-0000-0000-000062A60000}"/>
    <cellStyle name="Total 42 4 2 2 2" xfId="43187" xr:uid="{00000000-0005-0000-0000-000063A60000}"/>
    <cellStyle name="Total 42 4 3" xfId="23153" xr:uid="{00000000-0005-0000-0000-000064A60000}"/>
    <cellStyle name="Total 42 4 3 2" xfId="35904" xr:uid="{00000000-0005-0000-0000-000065A60000}"/>
    <cellStyle name="Total 42 5" xfId="17258" xr:uid="{00000000-0005-0000-0000-000066A60000}"/>
    <cellStyle name="Total 42 5 2" xfId="30429" xr:uid="{00000000-0005-0000-0000-000067A60000}"/>
    <cellStyle name="Total 42 5 2 2" xfId="43180" xr:uid="{00000000-0005-0000-0000-000068A60000}"/>
    <cellStyle name="Total 42 6" xfId="23146" xr:uid="{00000000-0005-0000-0000-000069A60000}"/>
    <cellStyle name="Total 42 6 2" xfId="35897" xr:uid="{00000000-0005-0000-0000-00006AA60000}"/>
    <cellStyle name="Total 43" xfId="9951" xr:uid="{00000000-0005-0000-0000-00006BA60000}"/>
    <cellStyle name="Total 43 2" xfId="9952" xr:uid="{00000000-0005-0000-0000-00006CA60000}"/>
    <cellStyle name="Total 43 2 2" xfId="9953" xr:uid="{00000000-0005-0000-0000-00006DA60000}"/>
    <cellStyle name="Total 43 2 2 2" xfId="9954" xr:uid="{00000000-0005-0000-0000-00006EA60000}"/>
    <cellStyle name="Total 43 2 2 2 2" xfId="17269" xr:uid="{00000000-0005-0000-0000-00006FA60000}"/>
    <cellStyle name="Total 43 2 2 2 2 2" xfId="30440" xr:uid="{00000000-0005-0000-0000-000070A60000}"/>
    <cellStyle name="Total 43 2 2 2 2 2 2" xfId="43191" xr:uid="{00000000-0005-0000-0000-000071A60000}"/>
    <cellStyle name="Total 43 2 2 2 3" xfId="23157" xr:uid="{00000000-0005-0000-0000-000072A60000}"/>
    <cellStyle name="Total 43 2 2 2 3 2" xfId="35908" xr:uid="{00000000-0005-0000-0000-000073A60000}"/>
    <cellStyle name="Total 43 2 2 3" xfId="17268" xr:uid="{00000000-0005-0000-0000-000074A60000}"/>
    <cellStyle name="Total 43 2 2 3 2" xfId="30439" xr:uid="{00000000-0005-0000-0000-000075A60000}"/>
    <cellStyle name="Total 43 2 2 3 2 2" xfId="43190" xr:uid="{00000000-0005-0000-0000-000076A60000}"/>
    <cellStyle name="Total 43 2 2 4" xfId="23156" xr:uid="{00000000-0005-0000-0000-000077A60000}"/>
    <cellStyle name="Total 43 2 2 4 2" xfId="35907" xr:uid="{00000000-0005-0000-0000-000078A60000}"/>
    <cellStyle name="Total 43 2 3" xfId="9955" xr:uid="{00000000-0005-0000-0000-000079A60000}"/>
    <cellStyle name="Total 43 2 3 2" xfId="17270" xr:uid="{00000000-0005-0000-0000-00007AA60000}"/>
    <cellStyle name="Total 43 2 3 2 2" xfId="30441" xr:uid="{00000000-0005-0000-0000-00007BA60000}"/>
    <cellStyle name="Total 43 2 3 2 2 2" xfId="43192" xr:uid="{00000000-0005-0000-0000-00007CA60000}"/>
    <cellStyle name="Total 43 2 3 3" xfId="23158" xr:uid="{00000000-0005-0000-0000-00007DA60000}"/>
    <cellStyle name="Total 43 2 3 3 2" xfId="35909" xr:uid="{00000000-0005-0000-0000-00007EA60000}"/>
    <cellStyle name="Total 43 2 4" xfId="17267" xr:uid="{00000000-0005-0000-0000-00007FA60000}"/>
    <cellStyle name="Total 43 2 4 2" xfId="30438" xr:uid="{00000000-0005-0000-0000-000080A60000}"/>
    <cellStyle name="Total 43 2 4 2 2" xfId="43189" xr:uid="{00000000-0005-0000-0000-000081A60000}"/>
    <cellStyle name="Total 43 2 5" xfId="23155" xr:uid="{00000000-0005-0000-0000-000082A60000}"/>
    <cellStyle name="Total 43 2 5 2" xfId="35906" xr:uid="{00000000-0005-0000-0000-000083A60000}"/>
    <cellStyle name="Total 43 3" xfId="9956" xr:uid="{00000000-0005-0000-0000-000084A60000}"/>
    <cellStyle name="Total 43 3 2" xfId="9957" xr:uid="{00000000-0005-0000-0000-000085A60000}"/>
    <cellStyle name="Total 43 3 2 2" xfId="17272" xr:uid="{00000000-0005-0000-0000-000086A60000}"/>
    <cellStyle name="Total 43 3 2 2 2" xfId="30443" xr:uid="{00000000-0005-0000-0000-000087A60000}"/>
    <cellStyle name="Total 43 3 2 2 2 2" xfId="43194" xr:uid="{00000000-0005-0000-0000-000088A60000}"/>
    <cellStyle name="Total 43 3 2 3" xfId="23160" xr:uid="{00000000-0005-0000-0000-000089A60000}"/>
    <cellStyle name="Total 43 3 2 3 2" xfId="35911" xr:uid="{00000000-0005-0000-0000-00008AA60000}"/>
    <cellStyle name="Total 43 3 3" xfId="17271" xr:uid="{00000000-0005-0000-0000-00008BA60000}"/>
    <cellStyle name="Total 43 3 3 2" xfId="30442" xr:uid="{00000000-0005-0000-0000-00008CA60000}"/>
    <cellStyle name="Total 43 3 3 2 2" xfId="43193" xr:uid="{00000000-0005-0000-0000-00008DA60000}"/>
    <cellStyle name="Total 43 3 4" xfId="23159" xr:uid="{00000000-0005-0000-0000-00008EA60000}"/>
    <cellStyle name="Total 43 3 4 2" xfId="35910" xr:uid="{00000000-0005-0000-0000-00008FA60000}"/>
    <cellStyle name="Total 43 4" xfId="9958" xr:uid="{00000000-0005-0000-0000-000090A60000}"/>
    <cellStyle name="Total 43 4 2" xfId="17273" xr:uid="{00000000-0005-0000-0000-000091A60000}"/>
    <cellStyle name="Total 43 4 2 2" xfId="30444" xr:uid="{00000000-0005-0000-0000-000092A60000}"/>
    <cellStyle name="Total 43 4 2 2 2" xfId="43195" xr:uid="{00000000-0005-0000-0000-000093A60000}"/>
    <cellStyle name="Total 43 4 3" xfId="23161" xr:uid="{00000000-0005-0000-0000-000094A60000}"/>
    <cellStyle name="Total 43 4 3 2" xfId="35912" xr:uid="{00000000-0005-0000-0000-000095A60000}"/>
    <cellStyle name="Total 43 5" xfId="17266" xr:uid="{00000000-0005-0000-0000-000096A60000}"/>
    <cellStyle name="Total 43 5 2" xfId="30437" xr:uid="{00000000-0005-0000-0000-000097A60000}"/>
    <cellStyle name="Total 43 5 2 2" xfId="43188" xr:uid="{00000000-0005-0000-0000-000098A60000}"/>
    <cellStyle name="Total 43 6" xfId="23154" xr:uid="{00000000-0005-0000-0000-000099A60000}"/>
    <cellStyle name="Total 43 6 2" xfId="35905" xr:uid="{00000000-0005-0000-0000-00009AA60000}"/>
    <cellStyle name="Total 44" xfId="9959" xr:uid="{00000000-0005-0000-0000-00009BA60000}"/>
    <cellStyle name="Total 44 2" xfId="9960" xr:uid="{00000000-0005-0000-0000-00009CA60000}"/>
    <cellStyle name="Total 44 2 2" xfId="9961" xr:uid="{00000000-0005-0000-0000-00009DA60000}"/>
    <cellStyle name="Total 44 2 2 2" xfId="9962" xr:uid="{00000000-0005-0000-0000-00009EA60000}"/>
    <cellStyle name="Total 44 2 2 2 2" xfId="17277" xr:uid="{00000000-0005-0000-0000-00009FA60000}"/>
    <cellStyle name="Total 44 2 2 2 2 2" xfId="30448" xr:uid="{00000000-0005-0000-0000-0000A0A60000}"/>
    <cellStyle name="Total 44 2 2 2 2 2 2" xfId="43199" xr:uid="{00000000-0005-0000-0000-0000A1A60000}"/>
    <cellStyle name="Total 44 2 2 2 3" xfId="23165" xr:uid="{00000000-0005-0000-0000-0000A2A60000}"/>
    <cellStyle name="Total 44 2 2 2 3 2" xfId="35916" xr:uid="{00000000-0005-0000-0000-0000A3A60000}"/>
    <cellStyle name="Total 44 2 2 3" xfId="17276" xr:uid="{00000000-0005-0000-0000-0000A4A60000}"/>
    <cellStyle name="Total 44 2 2 3 2" xfId="30447" xr:uid="{00000000-0005-0000-0000-0000A5A60000}"/>
    <cellStyle name="Total 44 2 2 3 2 2" xfId="43198" xr:uid="{00000000-0005-0000-0000-0000A6A60000}"/>
    <cellStyle name="Total 44 2 2 4" xfId="23164" xr:uid="{00000000-0005-0000-0000-0000A7A60000}"/>
    <cellStyle name="Total 44 2 2 4 2" xfId="35915" xr:uid="{00000000-0005-0000-0000-0000A8A60000}"/>
    <cellStyle name="Total 44 2 3" xfId="9963" xr:uid="{00000000-0005-0000-0000-0000A9A60000}"/>
    <cellStyle name="Total 44 2 3 2" xfId="17278" xr:uid="{00000000-0005-0000-0000-0000AAA60000}"/>
    <cellStyle name="Total 44 2 3 2 2" xfId="30449" xr:uid="{00000000-0005-0000-0000-0000ABA60000}"/>
    <cellStyle name="Total 44 2 3 2 2 2" xfId="43200" xr:uid="{00000000-0005-0000-0000-0000ACA60000}"/>
    <cellStyle name="Total 44 2 3 3" xfId="23166" xr:uid="{00000000-0005-0000-0000-0000ADA60000}"/>
    <cellStyle name="Total 44 2 3 3 2" xfId="35917" xr:uid="{00000000-0005-0000-0000-0000AEA60000}"/>
    <cellStyle name="Total 44 2 4" xfId="17275" xr:uid="{00000000-0005-0000-0000-0000AFA60000}"/>
    <cellStyle name="Total 44 2 4 2" xfId="30446" xr:uid="{00000000-0005-0000-0000-0000B0A60000}"/>
    <cellStyle name="Total 44 2 4 2 2" xfId="43197" xr:uid="{00000000-0005-0000-0000-0000B1A60000}"/>
    <cellStyle name="Total 44 2 5" xfId="23163" xr:uid="{00000000-0005-0000-0000-0000B2A60000}"/>
    <cellStyle name="Total 44 2 5 2" xfId="35914" xr:uid="{00000000-0005-0000-0000-0000B3A60000}"/>
    <cellStyle name="Total 44 3" xfId="9964" xr:uid="{00000000-0005-0000-0000-0000B4A60000}"/>
    <cellStyle name="Total 44 3 2" xfId="9965" xr:uid="{00000000-0005-0000-0000-0000B5A60000}"/>
    <cellStyle name="Total 44 3 2 2" xfId="17280" xr:uid="{00000000-0005-0000-0000-0000B6A60000}"/>
    <cellStyle name="Total 44 3 2 2 2" xfId="30451" xr:uid="{00000000-0005-0000-0000-0000B7A60000}"/>
    <cellStyle name="Total 44 3 2 2 2 2" xfId="43202" xr:uid="{00000000-0005-0000-0000-0000B8A60000}"/>
    <cellStyle name="Total 44 3 2 3" xfId="23168" xr:uid="{00000000-0005-0000-0000-0000B9A60000}"/>
    <cellStyle name="Total 44 3 2 3 2" xfId="35919" xr:uid="{00000000-0005-0000-0000-0000BAA60000}"/>
    <cellStyle name="Total 44 3 3" xfId="17279" xr:uid="{00000000-0005-0000-0000-0000BBA60000}"/>
    <cellStyle name="Total 44 3 3 2" xfId="30450" xr:uid="{00000000-0005-0000-0000-0000BCA60000}"/>
    <cellStyle name="Total 44 3 3 2 2" xfId="43201" xr:uid="{00000000-0005-0000-0000-0000BDA60000}"/>
    <cellStyle name="Total 44 3 4" xfId="23167" xr:uid="{00000000-0005-0000-0000-0000BEA60000}"/>
    <cellStyle name="Total 44 3 4 2" xfId="35918" xr:uid="{00000000-0005-0000-0000-0000BFA60000}"/>
    <cellStyle name="Total 44 4" xfId="9966" xr:uid="{00000000-0005-0000-0000-0000C0A60000}"/>
    <cellStyle name="Total 44 4 2" xfId="17281" xr:uid="{00000000-0005-0000-0000-0000C1A60000}"/>
    <cellStyle name="Total 44 4 2 2" xfId="30452" xr:uid="{00000000-0005-0000-0000-0000C2A60000}"/>
    <cellStyle name="Total 44 4 2 2 2" xfId="43203" xr:uid="{00000000-0005-0000-0000-0000C3A60000}"/>
    <cellStyle name="Total 44 4 3" xfId="23169" xr:uid="{00000000-0005-0000-0000-0000C4A60000}"/>
    <cellStyle name="Total 44 4 3 2" xfId="35920" xr:uid="{00000000-0005-0000-0000-0000C5A60000}"/>
    <cellStyle name="Total 44 5" xfId="17274" xr:uid="{00000000-0005-0000-0000-0000C6A60000}"/>
    <cellStyle name="Total 44 5 2" xfId="30445" xr:uid="{00000000-0005-0000-0000-0000C7A60000}"/>
    <cellStyle name="Total 44 5 2 2" xfId="43196" xr:uid="{00000000-0005-0000-0000-0000C8A60000}"/>
    <cellStyle name="Total 44 6" xfId="23162" xr:uid="{00000000-0005-0000-0000-0000C9A60000}"/>
    <cellStyle name="Total 44 6 2" xfId="35913" xr:uid="{00000000-0005-0000-0000-0000CAA60000}"/>
    <cellStyle name="Total 45" xfId="9967" xr:uid="{00000000-0005-0000-0000-0000CBA60000}"/>
    <cellStyle name="Total 45 2" xfId="9968" xr:uid="{00000000-0005-0000-0000-0000CCA60000}"/>
    <cellStyle name="Total 45 2 2" xfId="9969" xr:uid="{00000000-0005-0000-0000-0000CDA60000}"/>
    <cellStyle name="Total 45 2 2 2" xfId="9970" xr:uid="{00000000-0005-0000-0000-0000CEA60000}"/>
    <cellStyle name="Total 45 2 2 2 2" xfId="17285" xr:uid="{00000000-0005-0000-0000-0000CFA60000}"/>
    <cellStyle name="Total 45 2 2 2 2 2" xfId="30456" xr:uid="{00000000-0005-0000-0000-0000D0A60000}"/>
    <cellStyle name="Total 45 2 2 2 2 2 2" xfId="43207" xr:uid="{00000000-0005-0000-0000-0000D1A60000}"/>
    <cellStyle name="Total 45 2 2 2 3" xfId="23173" xr:uid="{00000000-0005-0000-0000-0000D2A60000}"/>
    <cellStyle name="Total 45 2 2 2 3 2" xfId="35924" xr:uid="{00000000-0005-0000-0000-0000D3A60000}"/>
    <cellStyle name="Total 45 2 2 3" xfId="17284" xr:uid="{00000000-0005-0000-0000-0000D4A60000}"/>
    <cellStyle name="Total 45 2 2 3 2" xfId="30455" xr:uid="{00000000-0005-0000-0000-0000D5A60000}"/>
    <cellStyle name="Total 45 2 2 3 2 2" xfId="43206" xr:uid="{00000000-0005-0000-0000-0000D6A60000}"/>
    <cellStyle name="Total 45 2 2 4" xfId="23172" xr:uid="{00000000-0005-0000-0000-0000D7A60000}"/>
    <cellStyle name="Total 45 2 2 4 2" xfId="35923" xr:uid="{00000000-0005-0000-0000-0000D8A60000}"/>
    <cellStyle name="Total 45 2 3" xfId="9971" xr:uid="{00000000-0005-0000-0000-0000D9A60000}"/>
    <cellStyle name="Total 45 2 3 2" xfId="17286" xr:uid="{00000000-0005-0000-0000-0000DAA60000}"/>
    <cellStyle name="Total 45 2 3 2 2" xfId="30457" xr:uid="{00000000-0005-0000-0000-0000DBA60000}"/>
    <cellStyle name="Total 45 2 3 2 2 2" xfId="43208" xr:uid="{00000000-0005-0000-0000-0000DCA60000}"/>
    <cellStyle name="Total 45 2 3 3" xfId="23174" xr:uid="{00000000-0005-0000-0000-0000DDA60000}"/>
    <cellStyle name="Total 45 2 3 3 2" xfId="35925" xr:uid="{00000000-0005-0000-0000-0000DEA60000}"/>
    <cellStyle name="Total 45 2 4" xfId="17283" xr:uid="{00000000-0005-0000-0000-0000DFA60000}"/>
    <cellStyle name="Total 45 2 4 2" xfId="30454" xr:uid="{00000000-0005-0000-0000-0000E0A60000}"/>
    <cellStyle name="Total 45 2 4 2 2" xfId="43205" xr:uid="{00000000-0005-0000-0000-0000E1A60000}"/>
    <cellStyle name="Total 45 2 5" xfId="23171" xr:uid="{00000000-0005-0000-0000-0000E2A60000}"/>
    <cellStyle name="Total 45 2 5 2" xfId="35922" xr:uid="{00000000-0005-0000-0000-0000E3A60000}"/>
    <cellStyle name="Total 45 3" xfId="9972" xr:uid="{00000000-0005-0000-0000-0000E4A60000}"/>
    <cellStyle name="Total 45 3 2" xfId="9973" xr:uid="{00000000-0005-0000-0000-0000E5A60000}"/>
    <cellStyle name="Total 45 3 2 2" xfId="17288" xr:uid="{00000000-0005-0000-0000-0000E6A60000}"/>
    <cellStyle name="Total 45 3 2 2 2" xfId="30459" xr:uid="{00000000-0005-0000-0000-0000E7A60000}"/>
    <cellStyle name="Total 45 3 2 2 2 2" xfId="43210" xr:uid="{00000000-0005-0000-0000-0000E8A60000}"/>
    <cellStyle name="Total 45 3 2 3" xfId="23176" xr:uid="{00000000-0005-0000-0000-0000E9A60000}"/>
    <cellStyle name="Total 45 3 2 3 2" xfId="35927" xr:uid="{00000000-0005-0000-0000-0000EAA60000}"/>
    <cellStyle name="Total 45 3 3" xfId="17287" xr:uid="{00000000-0005-0000-0000-0000EBA60000}"/>
    <cellStyle name="Total 45 3 3 2" xfId="30458" xr:uid="{00000000-0005-0000-0000-0000ECA60000}"/>
    <cellStyle name="Total 45 3 3 2 2" xfId="43209" xr:uid="{00000000-0005-0000-0000-0000EDA60000}"/>
    <cellStyle name="Total 45 3 4" xfId="23175" xr:uid="{00000000-0005-0000-0000-0000EEA60000}"/>
    <cellStyle name="Total 45 3 4 2" xfId="35926" xr:uid="{00000000-0005-0000-0000-0000EFA60000}"/>
    <cellStyle name="Total 45 4" xfId="9974" xr:uid="{00000000-0005-0000-0000-0000F0A60000}"/>
    <cellStyle name="Total 45 4 2" xfId="17289" xr:uid="{00000000-0005-0000-0000-0000F1A60000}"/>
    <cellStyle name="Total 45 4 2 2" xfId="30460" xr:uid="{00000000-0005-0000-0000-0000F2A60000}"/>
    <cellStyle name="Total 45 4 2 2 2" xfId="43211" xr:uid="{00000000-0005-0000-0000-0000F3A60000}"/>
    <cellStyle name="Total 45 4 3" xfId="23177" xr:uid="{00000000-0005-0000-0000-0000F4A60000}"/>
    <cellStyle name="Total 45 4 3 2" xfId="35928" xr:uid="{00000000-0005-0000-0000-0000F5A60000}"/>
    <cellStyle name="Total 45 5" xfId="17282" xr:uid="{00000000-0005-0000-0000-0000F6A60000}"/>
    <cellStyle name="Total 45 5 2" xfId="30453" xr:uid="{00000000-0005-0000-0000-0000F7A60000}"/>
    <cellStyle name="Total 45 5 2 2" xfId="43204" xr:uid="{00000000-0005-0000-0000-0000F8A60000}"/>
    <cellStyle name="Total 45 6" xfId="23170" xr:uid="{00000000-0005-0000-0000-0000F9A60000}"/>
    <cellStyle name="Total 45 6 2" xfId="35921" xr:uid="{00000000-0005-0000-0000-0000FAA60000}"/>
    <cellStyle name="Total 46" xfId="9975" xr:uid="{00000000-0005-0000-0000-0000FBA60000}"/>
    <cellStyle name="Total 46 2" xfId="9976" xr:uid="{00000000-0005-0000-0000-0000FCA60000}"/>
    <cellStyle name="Total 46 2 2" xfId="9977" xr:uid="{00000000-0005-0000-0000-0000FDA60000}"/>
    <cellStyle name="Total 46 2 2 2" xfId="9978" xr:uid="{00000000-0005-0000-0000-0000FEA60000}"/>
    <cellStyle name="Total 46 2 2 2 2" xfId="17293" xr:uid="{00000000-0005-0000-0000-0000FFA60000}"/>
    <cellStyle name="Total 46 2 2 2 2 2" xfId="30464" xr:uid="{00000000-0005-0000-0000-000000A70000}"/>
    <cellStyle name="Total 46 2 2 2 2 2 2" xfId="43215" xr:uid="{00000000-0005-0000-0000-000001A70000}"/>
    <cellStyle name="Total 46 2 2 2 3" xfId="23181" xr:uid="{00000000-0005-0000-0000-000002A70000}"/>
    <cellStyle name="Total 46 2 2 2 3 2" xfId="35932" xr:uid="{00000000-0005-0000-0000-000003A70000}"/>
    <cellStyle name="Total 46 2 2 3" xfId="17292" xr:uid="{00000000-0005-0000-0000-000004A70000}"/>
    <cellStyle name="Total 46 2 2 3 2" xfId="30463" xr:uid="{00000000-0005-0000-0000-000005A70000}"/>
    <cellStyle name="Total 46 2 2 3 2 2" xfId="43214" xr:uid="{00000000-0005-0000-0000-000006A70000}"/>
    <cellStyle name="Total 46 2 2 4" xfId="23180" xr:uid="{00000000-0005-0000-0000-000007A70000}"/>
    <cellStyle name="Total 46 2 2 4 2" xfId="35931" xr:uid="{00000000-0005-0000-0000-000008A70000}"/>
    <cellStyle name="Total 46 2 3" xfId="9979" xr:uid="{00000000-0005-0000-0000-000009A70000}"/>
    <cellStyle name="Total 46 2 3 2" xfId="17294" xr:uid="{00000000-0005-0000-0000-00000AA70000}"/>
    <cellStyle name="Total 46 2 3 2 2" xfId="30465" xr:uid="{00000000-0005-0000-0000-00000BA70000}"/>
    <cellStyle name="Total 46 2 3 2 2 2" xfId="43216" xr:uid="{00000000-0005-0000-0000-00000CA70000}"/>
    <cellStyle name="Total 46 2 3 3" xfId="23182" xr:uid="{00000000-0005-0000-0000-00000DA70000}"/>
    <cellStyle name="Total 46 2 3 3 2" xfId="35933" xr:uid="{00000000-0005-0000-0000-00000EA70000}"/>
    <cellStyle name="Total 46 2 4" xfId="17291" xr:uid="{00000000-0005-0000-0000-00000FA70000}"/>
    <cellStyle name="Total 46 2 4 2" xfId="30462" xr:uid="{00000000-0005-0000-0000-000010A70000}"/>
    <cellStyle name="Total 46 2 4 2 2" xfId="43213" xr:uid="{00000000-0005-0000-0000-000011A70000}"/>
    <cellStyle name="Total 46 2 5" xfId="23179" xr:uid="{00000000-0005-0000-0000-000012A70000}"/>
    <cellStyle name="Total 46 2 5 2" xfId="35930" xr:uid="{00000000-0005-0000-0000-000013A70000}"/>
    <cellStyle name="Total 46 3" xfId="9980" xr:uid="{00000000-0005-0000-0000-000014A70000}"/>
    <cellStyle name="Total 46 3 2" xfId="9981" xr:uid="{00000000-0005-0000-0000-000015A70000}"/>
    <cellStyle name="Total 46 3 2 2" xfId="17296" xr:uid="{00000000-0005-0000-0000-000016A70000}"/>
    <cellStyle name="Total 46 3 2 2 2" xfId="30467" xr:uid="{00000000-0005-0000-0000-000017A70000}"/>
    <cellStyle name="Total 46 3 2 2 2 2" xfId="43218" xr:uid="{00000000-0005-0000-0000-000018A70000}"/>
    <cellStyle name="Total 46 3 2 3" xfId="23184" xr:uid="{00000000-0005-0000-0000-000019A70000}"/>
    <cellStyle name="Total 46 3 2 3 2" xfId="35935" xr:uid="{00000000-0005-0000-0000-00001AA70000}"/>
    <cellStyle name="Total 46 3 3" xfId="17295" xr:uid="{00000000-0005-0000-0000-00001BA70000}"/>
    <cellStyle name="Total 46 3 3 2" xfId="30466" xr:uid="{00000000-0005-0000-0000-00001CA70000}"/>
    <cellStyle name="Total 46 3 3 2 2" xfId="43217" xr:uid="{00000000-0005-0000-0000-00001DA70000}"/>
    <cellStyle name="Total 46 3 4" xfId="23183" xr:uid="{00000000-0005-0000-0000-00001EA70000}"/>
    <cellStyle name="Total 46 3 4 2" xfId="35934" xr:uid="{00000000-0005-0000-0000-00001FA70000}"/>
    <cellStyle name="Total 46 4" xfId="9982" xr:uid="{00000000-0005-0000-0000-000020A70000}"/>
    <cellStyle name="Total 46 4 2" xfId="17297" xr:uid="{00000000-0005-0000-0000-000021A70000}"/>
    <cellStyle name="Total 46 4 2 2" xfId="30468" xr:uid="{00000000-0005-0000-0000-000022A70000}"/>
    <cellStyle name="Total 46 4 2 2 2" xfId="43219" xr:uid="{00000000-0005-0000-0000-000023A70000}"/>
    <cellStyle name="Total 46 4 3" xfId="23185" xr:uid="{00000000-0005-0000-0000-000024A70000}"/>
    <cellStyle name="Total 46 4 3 2" xfId="35936" xr:uid="{00000000-0005-0000-0000-000025A70000}"/>
    <cellStyle name="Total 46 5" xfId="17290" xr:uid="{00000000-0005-0000-0000-000026A70000}"/>
    <cellStyle name="Total 46 5 2" xfId="30461" xr:uid="{00000000-0005-0000-0000-000027A70000}"/>
    <cellStyle name="Total 46 5 2 2" xfId="43212" xr:uid="{00000000-0005-0000-0000-000028A70000}"/>
    <cellStyle name="Total 46 6" xfId="23178" xr:uid="{00000000-0005-0000-0000-000029A70000}"/>
    <cellStyle name="Total 46 6 2" xfId="35929" xr:uid="{00000000-0005-0000-0000-00002AA70000}"/>
    <cellStyle name="Total 47" xfId="9983" xr:uid="{00000000-0005-0000-0000-00002BA70000}"/>
    <cellStyle name="Total 47 2" xfId="9984" xr:uid="{00000000-0005-0000-0000-00002CA70000}"/>
    <cellStyle name="Total 47 2 2" xfId="9985" xr:uid="{00000000-0005-0000-0000-00002DA70000}"/>
    <cellStyle name="Total 47 2 2 2" xfId="9986" xr:uid="{00000000-0005-0000-0000-00002EA70000}"/>
    <cellStyle name="Total 47 2 2 2 2" xfId="17301" xr:uid="{00000000-0005-0000-0000-00002FA70000}"/>
    <cellStyle name="Total 47 2 2 2 2 2" xfId="30472" xr:uid="{00000000-0005-0000-0000-000030A70000}"/>
    <cellStyle name="Total 47 2 2 2 2 2 2" xfId="43223" xr:uid="{00000000-0005-0000-0000-000031A70000}"/>
    <cellStyle name="Total 47 2 2 2 3" xfId="23189" xr:uid="{00000000-0005-0000-0000-000032A70000}"/>
    <cellStyle name="Total 47 2 2 2 3 2" xfId="35940" xr:uid="{00000000-0005-0000-0000-000033A70000}"/>
    <cellStyle name="Total 47 2 2 3" xfId="17300" xr:uid="{00000000-0005-0000-0000-000034A70000}"/>
    <cellStyle name="Total 47 2 2 3 2" xfId="30471" xr:uid="{00000000-0005-0000-0000-000035A70000}"/>
    <cellStyle name="Total 47 2 2 3 2 2" xfId="43222" xr:uid="{00000000-0005-0000-0000-000036A70000}"/>
    <cellStyle name="Total 47 2 2 4" xfId="23188" xr:uid="{00000000-0005-0000-0000-000037A70000}"/>
    <cellStyle name="Total 47 2 2 4 2" xfId="35939" xr:uid="{00000000-0005-0000-0000-000038A70000}"/>
    <cellStyle name="Total 47 2 3" xfId="9987" xr:uid="{00000000-0005-0000-0000-000039A70000}"/>
    <cellStyle name="Total 47 2 3 2" xfId="17302" xr:uid="{00000000-0005-0000-0000-00003AA70000}"/>
    <cellStyle name="Total 47 2 3 2 2" xfId="30473" xr:uid="{00000000-0005-0000-0000-00003BA70000}"/>
    <cellStyle name="Total 47 2 3 2 2 2" xfId="43224" xr:uid="{00000000-0005-0000-0000-00003CA70000}"/>
    <cellStyle name="Total 47 2 3 3" xfId="23190" xr:uid="{00000000-0005-0000-0000-00003DA70000}"/>
    <cellStyle name="Total 47 2 3 3 2" xfId="35941" xr:uid="{00000000-0005-0000-0000-00003EA70000}"/>
    <cellStyle name="Total 47 2 4" xfId="17299" xr:uid="{00000000-0005-0000-0000-00003FA70000}"/>
    <cellStyle name="Total 47 2 4 2" xfId="30470" xr:uid="{00000000-0005-0000-0000-000040A70000}"/>
    <cellStyle name="Total 47 2 4 2 2" xfId="43221" xr:uid="{00000000-0005-0000-0000-000041A70000}"/>
    <cellStyle name="Total 47 2 5" xfId="23187" xr:uid="{00000000-0005-0000-0000-000042A70000}"/>
    <cellStyle name="Total 47 2 5 2" xfId="35938" xr:uid="{00000000-0005-0000-0000-000043A70000}"/>
    <cellStyle name="Total 47 3" xfId="9988" xr:uid="{00000000-0005-0000-0000-000044A70000}"/>
    <cellStyle name="Total 47 3 2" xfId="9989" xr:uid="{00000000-0005-0000-0000-000045A70000}"/>
    <cellStyle name="Total 47 3 2 2" xfId="17304" xr:uid="{00000000-0005-0000-0000-000046A70000}"/>
    <cellStyle name="Total 47 3 2 2 2" xfId="30475" xr:uid="{00000000-0005-0000-0000-000047A70000}"/>
    <cellStyle name="Total 47 3 2 2 2 2" xfId="43226" xr:uid="{00000000-0005-0000-0000-000048A70000}"/>
    <cellStyle name="Total 47 3 2 3" xfId="23192" xr:uid="{00000000-0005-0000-0000-000049A70000}"/>
    <cellStyle name="Total 47 3 2 3 2" xfId="35943" xr:uid="{00000000-0005-0000-0000-00004AA70000}"/>
    <cellStyle name="Total 47 3 3" xfId="17303" xr:uid="{00000000-0005-0000-0000-00004BA70000}"/>
    <cellStyle name="Total 47 3 3 2" xfId="30474" xr:uid="{00000000-0005-0000-0000-00004CA70000}"/>
    <cellStyle name="Total 47 3 3 2 2" xfId="43225" xr:uid="{00000000-0005-0000-0000-00004DA70000}"/>
    <cellStyle name="Total 47 3 4" xfId="23191" xr:uid="{00000000-0005-0000-0000-00004EA70000}"/>
    <cellStyle name="Total 47 3 4 2" xfId="35942" xr:uid="{00000000-0005-0000-0000-00004FA70000}"/>
    <cellStyle name="Total 47 4" xfId="9990" xr:uid="{00000000-0005-0000-0000-000050A70000}"/>
    <cellStyle name="Total 47 4 2" xfId="17305" xr:uid="{00000000-0005-0000-0000-000051A70000}"/>
    <cellStyle name="Total 47 4 2 2" xfId="30476" xr:uid="{00000000-0005-0000-0000-000052A70000}"/>
    <cellStyle name="Total 47 4 2 2 2" xfId="43227" xr:uid="{00000000-0005-0000-0000-000053A70000}"/>
    <cellStyle name="Total 47 4 3" xfId="23193" xr:uid="{00000000-0005-0000-0000-000054A70000}"/>
    <cellStyle name="Total 47 4 3 2" xfId="35944" xr:uid="{00000000-0005-0000-0000-000055A70000}"/>
    <cellStyle name="Total 47 5" xfId="17298" xr:uid="{00000000-0005-0000-0000-000056A70000}"/>
    <cellStyle name="Total 47 5 2" xfId="30469" xr:uid="{00000000-0005-0000-0000-000057A70000}"/>
    <cellStyle name="Total 47 5 2 2" xfId="43220" xr:uid="{00000000-0005-0000-0000-000058A70000}"/>
    <cellStyle name="Total 47 6" xfId="23186" xr:uid="{00000000-0005-0000-0000-000059A70000}"/>
    <cellStyle name="Total 47 6 2" xfId="35937" xr:uid="{00000000-0005-0000-0000-00005AA70000}"/>
    <cellStyle name="Total 48" xfId="9991" xr:uid="{00000000-0005-0000-0000-00005BA70000}"/>
    <cellStyle name="Total 48 2" xfId="9992" xr:uid="{00000000-0005-0000-0000-00005CA70000}"/>
    <cellStyle name="Total 48 2 2" xfId="9993" xr:uid="{00000000-0005-0000-0000-00005DA70000}"/>
    <cellStyle name="Total 48 2 2 2" xfId="9994" xr:uid="{00000000-0005-0000-0000-00005EA70000}"/>
    <cellStyle name="Total 48 2 2 2 2" xfId="17309" xr:uid="{00000000-0005-0000-0000-00005FA70000}"/>
    <cellStyle name="Total 48 2 2 2 2 2" xfId="30480" xr:uid="{00000000-0005-0000-0000-000060A70000}"/>
    <cellStyle name="Total 48 2 2 2 2 2 2" xfId="43231" xr:uid="{00000000-0005-0000-0000-000061A70000}"/>
    <cellStyle name="Total 48 2 2 2 3" xfId="23197" xr:uid="{00000000-0005-0000-0000-000062A70000}"/>
    <cellStyle name="Total 48 2 2 2 3 2" xfId="35948" xr:uid="{00000000-0005-0000-0000-000063A70000}"/>
    <cellStyle name="Total 48 2 2 3" xfId="17308" xr:uid="{00000000-0005-0000-0000-000064A70000}"/>
    <cellStyle name="Total 48 2 2 3 2" xfId="30479" xr:uid="{00000000-0005-0000-0000-000065A70000}"/>
    <cellStyle name="Total 48 2 2 3 2 2" xfId="43230" xr:uid="{00000000-0005-0000-0000-000066A70000}"/>
    <cellStyle name="Total 48 2 2 4" xfId="23196" xr:uid="{00000000-0005-0000-0000-000067A70000}"/>
    <cellStyle name="Total 48 2 2 4 2" xfId="35947" xr:uid="{00000000-0005-0000-0000-000068A70000}"/>
    <cellStyle name="Total 48 2 3" xfId="9995" xr:uid="{00000000-0005-0000-0000-000069A70000}"/>
    <cellStyle name="Total 48 2 3 2" xfId="17310" xr:uid="{00000000-0005-0000-0000-00006AA70000}"/>
    <cellStyle name="Total 48 2 3 2 2" xfId="30481" xr:uid="{00000000-0005-0000-0000-00006BA70000}"/>
    <cellStyle name="Total 48 2 3 2 2 2" xfId="43232" xr:uid="{00000000-0005-0000-0000-00006CA70000}"/>
    <cellStyle name="Total 48 2 3 3" xfId="23198" xr:uid="{00000000-0005-0000-0000-00006DA70000}"/>
    <cellStyle name="Total 48 2 3 3 2" xfId="35949" xr:uid="{00000000-0005-0000-0000-00006EA70000}"/>
    <cellStyle name="Total 48 2 4" xfId="17307" xr:uid="{00000000-0005-0000-0000-00006FA70000}"/>
    <cellStyle name="Total 48 2 4 2" xfId="30478" xr:uid="{00000000-0005-0000-0000-000070A70000}"/>
    <cellStyle name="Total 48 2 4 2 2" xfId="43229" xr:uid="{00000000-0005-0000-0000-000071A70000}"/>
    <cellStyle name="Total 48 2 5" xfId="23195" xr:uid="{00000000-0005-0000-0000-000072A70000}"/>
    <cellStyle name="Total 48 2 5 2" xfId="35946" xr:uid="{00000000-0005-0000-0000-000073A70000}"/>
    <cellStyle name="Total 48 3" xfId="9996" xr:uid="{00000000-0005-0000-0000-000074A70000}"/>
    <cellStyle name="Total 48 3 2" xfId="9997" xr:uid="{00000000-0005-0000-0000-000075A70000}"/>
    <cellStyle name="Total 48 3 2 2" xfId="17312" xr:uid="{00000000-0005-0000-0000-000076A70000}"/>
    <cellStyle name="Total 48 3 2 2 2" xfId="30483" xr:uid="{00000000-0005-0000-0000-000077A70000}"/>
    <cellStyle name="Total 48 3 2 2 2 2" xfId="43234" xr:uid="{00000000-0005-0000-0000-000078A70000}"/>
    <cellStyle name="Total 48 3 2 3" xfId="23200" xr:uid="{00000000-0005-0000-0000-000079A70000}"/>
    <cellStyle name="Total 48 3 2 3 2" xfId="35951" xr:uid="{00000000-0005-0000-0000-00007AA70000}"/>
    <cellStyle name="Total 48 3 3" xfId="17311" xr:uid="{00000000-0005-0000-0000-00007BA70000}"/>
    <cellStyle name="Total 48 3 3 2" xfId="30482" xr:uid="{00000000-0005-0000-0000-00007CA70000}"/>
    <cellStyle name="Total 48 3 3 2 2" xfId="43233" xr:uid="{00000000-0005-0000-0000-00007DA70000}"/>
    <cellStyle name="Total 48 3 4" xfId="23199" xr:uid="{00000000-0005-0000-0000-00007EA70000}"/>
    <cellStyle name="Total 48 3 4 2" xfId="35950" xr:uid="{00000000-0005-0000-0000-00007FA70000}"/>
    <cellStyle name="Total 48 4" xfId="9998" xr:uid="{00000000-0005-0000-0000-000080A70000}"/>
    <cellStyle name="Total 48 4 2" xfId="17313" xr:uid="{00000000-0005-0000-0000-000081A70000}"/>
    <cellStyle name="Total 48 4 2 2" xfId="30484" xr:uid="{00000000-0005-0000-0000-000082A70000}"/>
    <cellStyle name="Total 48 4 2 2 2" xfId="43235" xr:uid="{00000000-0005-0000-0000-000083A70000}"/>
    <cellStyle name="Total 48 4 3" xfId="23201" xr:uid="{00000000-0005-0000-0000-000084A70000}"/>
    <cellStyle name="Total 48 4 3 2" xfId="35952" xr:uid="{00000000-0005-0000-0000-000085A70000}"/>
    <cellStyle name="Total 48 5" xfId="17306" xr:uid="{00000000-0005-0000-0000-000086A70000}"/>
    <cellStyle name="Total 48 5 2" xfId="30477" xr:uid="{00000000-0005-0000-0000-000087A70000}"/>
    <cellStyle name="Total 48 5 2 2" xfId="43228" xr:uid="{00000000-0005-0000-0000-000088A70000}"/>
    <cellStyle name="Total 48 6" xfId="23194" xr:uid="{00000000-0005-0000-0000-000089A70000}"/>
    <cellStyle name="Total 48 6 2" xfId="35945" xr:uid="{00000000-0005-0000-0000-00008AA70000}"/>
    <cellStyle name="Total 49" xfId="9999" xr:uid="{00000000-0005-0000-0000-00008BA70000}"/>
    <cellStyle name="Total 49 2" xfId="10000" xr:uid="{00000000-0005-0000-0000-00008CA70000}"/>
    <cellStyle name="Total 49 2 2" xfId="10001" xr:uid="{00000000-0005-0000-0000-00008DA70000}"/>
    <cellStyle name="Total 49 2 2 2" xfId="10002" xr:uid="{00000000-0005-0000-0000-00008EA70000}"/>
    <cellStyle name="Total 49 2 2 2 2" xfId="17317" xr:uid="{00000000-0005-0000-0000-00008FA70000}"/>
    <cellStyle name="Total 49 2 2 2 2 2" xfId="30488" xr:uid="{00000000-0005-0000-0000-000090A70000}"/>
    <cellStyle name="Total 49 2 2 2 2 2 2" xfId="43239" xr:uid="{00000000-0005-0000-0000-000091A70000}"/>
    <cellStyle name="Total 49 2 2 2 3" xfId="23205" xr:uid="{00000000-0005-0000-0000-000092A70000}"/>
    <cellStyle name="Total 49 2 2 2 3 2" xfId="35956" xr:uid="{00000000-0005-0000-0000-000093A70000}"/>
    <cellStyle name="Total 49 2 2 3" xfId="17316" xr:uid="{00000000-0005-0000-0000-000094A70000}"/>
    <cellStyle name="Total 49 2 2 3 2" xfId="30487" xr:uid="{00000000-0005-0000-0000-000095A70000}"/>
    <cellStyle name="Total 49 2 2 3 2 2" xfId="43238" xr:uid="{00000000-0005-0000-0000-000096A70000}"/>
    <cellStyle name="Total 49 2 2 4" xfId="23204" xr:uid="{00000000-0005-0000-0000-000097A70000}"/>
    <cellStyle name="Total 49 2 2 4 2" xfId="35955" xr:uid="{00000000-0005-0000-0000-000098A70000}"/>
    <cellStyle name="Total 49 2 3" xfId="10003" xr:uid="{00000000-0005-0000-0000-000099A70000}"/>
    <cellStyle name="Total 49 2 3 2" xfId="17318" xr:uid="{00000000-0005-0000-0000-00009AA70000}"/>
    <cellStyle name="Total 49 2 3 2 2" xfId="30489" xr:uid="{00000000-0005-0000-0000-00009BA70000}"/>
    <cellStyle name="Total 49 2 3 2 2 2" xfId="43240" xr:uid="{00000000-0005-0000-0000-00009CA70000}"/>
    <cellStyle name="Total 49 2 3 3" xfId="23206" xr:uid="{00000000-0005-0000-0000-00009DA70000}"/>
    <cellStyle name="Total 49 2 3 3 2" xfId="35957" xr:uid="{00000000-0005-0000-0000-00009EA70000}"/>
    <cellStyle name="Total 49 2 4" xfId="17315" xr:uid="{00000000-0005-0000-0000-00009FA70000}"/>
    <cellStyle name="Total 49 2 4 2" xfId="30486" xr:uid="{00000000-0005-0000-0000-0000A0A70000}"/>
    <cellStyle name="Total 49 2 4 2 2" xfId="43237" xr:uid="{00000000-0005-0000-0000-0000A1A70000}"/>
    <cellStyle name="Total 49 2 5" xfId="23203" xr:uid="{00000000-0005-0000-0000-0000A2A70000}"/>
    <cellStyle name="Total 49 2 5 2" xfId="35954" xr:uid="{00000000-0005-0000-0000-0000A3A70000}"/>
    <cellStyle name="Total 49 3" xfId="10004" xr:uid="{00000000-0005-0000-0000-0000A4A70000}"/>
    <cellStyle name="Total 49 3 2" xfId="10005" xr:uid="{00000000-0005-0000-0000-0000A5A70000}"/>
    <cellStyle name="Total 49 3 2 2" xfId="17320" xr:uid="{00000000-0005-0000-0000-0000A6A70000}"/>
    <cellStyle name="Total 49 3 2 2 2" xfId="30491" xr:uid="{00000000-0005-0000-0000-0000A7A70000}"/>
    <cellStyle name="Total 49 3 2 2 2 2" xfId="43242" xr:uid="{00000000-0005-0000-0000-0000A8A70000}"/>
    <cellStyle name="Total 49 3 2 3" xfId="23208" xr:uid="{00000000-0005-0000-0000-0000A9A70000}"/>
    <cellStyle name="Total 49 3 2 3 2" xfId="35959" xr:uid="{00000000-0005-0000-0000-0000AAA70000}"/>
    <cellStyle name="Total 49 3 3" xfId="17319" xr:uid="{00000000-0005-0000-0000-0000ABA70000}"/>
    <cellStyle name="Total 49 3 3 2" xfId="30490" xr:uid="{00000000-0005-0000-0000-0000ACA70000}"/>
    <cellStyle name="Total 49 3 3 2 2" xfId="43241" xr:uid="{00000000-0005-0000-0000-0000ADA70000}"/>
    <cellStyle name="Total 49 3 4" xfId="23207" xr:uid="{00000000-0005-0000-0000-0000AEA70000}"/>
    <cellStyle name="Total 49 3 4 2" xfId="35958" xr:uid="{00000000-0005-0000-0000-0000AFA70000}"/>
    <cellStyle name="Total 49 4" xfId="10006" xr:uid="{00000000-0005-0000-0000-0000B0A70000}"/>
    <cellStyle name="Total 49 4 2" xfId="17321" xr:uid="{00000000-0005-0000-0000-0000B1A70000}"/>
    <cellStyle name="Total 49 4 2 2" xfId="30492" xr:uid="{00000000-0005-0000-0000-0000B2A70000}"/>
    <cellStyle name="Total 49 4 2 2 2" xfId="43243" xr:uid="{00000000-0005-0000-0000-0000B3A70000}"/>
    <cellStyle name="Total 49 4 3" xfId="23209" xr:uid="{00000000-0005-0000-0000-0000B4A70000}"/>
    <cellStyle name="Total 49 4 3 2" xfId="35960" xr:uid="{00000000-0005-0000-0000-0000B5A70000}"/>
    <cellStyle name="Total 49 5" xfId="17314" xr:uid="{00000000-0005-0000-0000-0000B6A70000}"/>
    <cellStyle name="Total 49 5 2" xfId="30485" xr:uid="{00000000-0005-0000-0000-0000B7A70000}"/>
    <cellStyle name="Total 49 5 2 2" xfId="43236" xr:uid="{00000000-0005-0000-0000-0000B8A70000}"/>
    <cellStyle name="Total 49 6" xfId="23202" xr:uid="{00000000-0005-0000-0000-0000B9A70000}"/>
    <cellStyle name="Total 49 6 2" xfId="35953" xr:uid="{00000000-0005-0000-0000-0000BAA70000}"/>
    <cellStyle name="Total 5" xfId="1557" xr:uid="{00000000-0005-0000-0000-0000BBA70000}"/>
    <cellStyle name="Total 5 2" xfId="10008" xr:uid="{00000000-0005-0000-0000-0000BCA70000}"/>
    <cellStyle name="Total 5 2 2" xfId="10009" xr:uid="{00000000-0005-0000-0000-0000BDA70000}"/>
    <cellStyle name="Total 5 2 2 2" xfId="10010" xr:uid="{00000000-0005-0000-0000-0000BEA70000}"/>
    <cellStyle name="Total 5 2 2 2 2" xfId="17325" xr:uid="{00000000-0005-0000-0000-0000BFA70000}"/>
    <cellStyle name="Total 5 2 2 2 2 2" xfId="30496" xr:uid="{00000000-0005-0000-0000-0000C0A70000}"/>
    <cellStyle name="Total 5 2 2 2 2 2 2" xfId="43247" xr:uid="{00000000-0005-0000-0000-0000C1A70000}"/>
    <cellStyle name="Total 5 2 2 2 3" xfId="23213" xr:uid="{00000000-0005-0000-0000-0000C2A70000}"/>
    <cellStyle name="Total 5 2 2 2 3 2" xfId="35964" xr:uid="{00000000-0005-0000-0000-0000C3A70000}"/>
    <cellStyle name="Total 5 2 2 3" xfId="17324" xr:uid="{00000000-0005-0000-0000-0000C4A70000}"/>
    <cellStyle name="Total 5 2 2 3 2" xfId="30495" xr:uid="{00000000-0005-0000-0000-0000C5A70000}"/>
    <cellStyle name="Total 5 2 2 3 2 2" xfId="43246" xr:uid="{00000000-0005-0000-0000-0000C6A70000}"/>
    <cellStyle name="Total 5 2 2 4" xfId="23212" xr:uid="{00000000-0005-0000-0000-0000C7A70000}"/>
    <cellStyle name="Total 5 2 2 4 2" xfId="35963" xr:uid="{00000000-0005-0000-0000-0000C8A70000}"/>
    <cellStyle name="Total 5 2 3" xfId="10011" xr:uid="{00000000-0005-0000-0000-0000C9A70000}"/>
    <cellStyle name="Total 5 2 3 2" xfId="17326" xr:uid="{00000000-0005-0000-0000-0000CAA70000}"/>
    <cellStyle name="Total 5 2 3 2 2" xfId="30497" xr:uid="{00000000-0005-0000-0000-0000CBA70000}"/>
    <cellStyle name="Total 5 2 3 2 2 2" xfId="43248" xr:uid="{00000000-0005-0000-0000-0000CCA70000}"/>
    <cellStyle name="Total 5 2 3 3" xfId="23214" xr:uid="{00000000-0005-0000-0000-0000CDA70000}"/>
    <cellStyle name="Total 5 2 3 3 2" xfId="35965" xr:uid="{00000000-0005-0000-0000-0000CEA70000}"/>
    <cellStyle name="Total 5 2 4" xfId="10012" xr:uid="{00000000-0005-0000-0000-0000CFA70000}"/>
    <cellStyle name="Total 5 2 4 2" xfId="17327" xr:uid="{00000000-0005-0000-0000-0000D0A70000}"/>
    <cellStyle name="Total 5 2 4 2 2" xfId="30498" xr:uid="{00000000-0005-0000-0000-0000D1A70000}"/>
    <cellStyle name="Total 5 2 4 2 2 2" xfId="43249" xr:uid="{00000000-0005-0000-0000-0000D2A70000}"/>
    <cellStyle name="Total 5 2 4 3" xfId="23215" xr:uid="{00000000-0005-0000-0000-0000D3A70000}"/>
    <cellStyle name="Total 5 2 4 3 2" xfId="35966" xr:uid="{00000000-0005-0000-0000-0000D4A70000}"/>
    <cellStyle name="Total 5 2 5" xfId="17323" xr:uid="{00000000-0005-0000-0000-0000D5A70000}"/>
    <cellStyle name="Total 5 2 5 2" xfId="30494" xr:uid="{00000000-0005-0000-0000-0000D6A70000}"/>
    <cellStyle name="Total 5 2 5 2 2" xfId="43245" xr:uid="{00000000-0005-0000-0000-0000D7A70000}"/>
    <cellStyle name="Total 5 2 6" xfId="23211" xr:uid="{00000000-0005-0000-0000-0000D8A70000}"/>
    <cellStyle name="Total 5 2 6 2" xfId="35962" xr:uid="{00000000-0005-0000-0000-0000D9A70000}"/>
    <cellStyle name="Total 5 3" xfId="10013" xr:uid="{00000000-0005-0000-0000-0000DAA70000}"/>
    <cellStyle name="Total 5 3 2" xfId="10014" xr:uid="{00000000-0005-0000-0000-0000DBA70000}"/>
    <cellStyle name="Total 5 3 2 2" xfId="17329" xr:uid="{00000000-0005-0000-0000-0000DCA70000}"/>
    <cellStyle name="Total 5 3 2 2 2" xfId="30500" xr:uid="{00000000-0005-0000-0000-0000DDA70000}"/>
    <cellStyle name="Total 5 3 2 2 2 2" xfId="43251" xr:uid="{00000000-0005-0000-0000-0000DEA70000}"/>
    <cellStyle name="Total 5 3 2 3" xfId="23217" xr:uid="{00000000-0005-0000-0000-0000DFA70000}"/>
    <cellStyle name="Total 5 3 2 3 2" xfId="35968" xr:uid="{00000000-0005-0000-0000-0000E0A70000}"/>
    <cellStyle name="Total 5 3 3" xfId="10015" xr:uid="{00000000-0005-0000-0000-0000E1A70000}"/>
    <cellStyle name="Total 5 3 3 2" xfId="17330" xr:uid="{00000000-0005-0000-0000-0000E2A70000}"/>
    <cellStyle name="Total 5 3 3 2 2" xfId="30501" xr:uid="{00000000-0005-0000-0000-0000E3A70000}"/>
    <cellStyle name="Total 5 3 3 2 2 2" xfId="43252" xr:uid="{00000000-0005-0000-0000-0000E4A70000}"/>
    <cellStyle name="Total 5 3 3 3" xfId="23218" xr:uid="{00000000-0005-0000-0000-0000E5A70000}"/>
    <cellStyle name="Total 5 3 3 3 2" xfId="35969" xr:uid="{00000000-0005-0000-0000-0000E6A70000}"/>
    <cellStyle name="Total 5 3 4" xfId="17328" xr:uid="{00000000-0005-0000-0000-0000E7A70000}"/>
    <cellStyle name="Total 5 3 4 2" xfId="30499" xr:uid="{00000000-0005-0000-0000-0000E8A70000}"/>
    <cellStyle name="Total 5 3 4 2 2" xfId="43250" xr:uid="{00000000-0005-0000-0000-0000E9A70000}"/>
    <cellStyle name="Total 5 3 5" xfId="23216" xr:uid="{00000000-0005-0000-0000-0000EAA70000}"/>
    <cellStyle name="Total 5 3 5 2" xfId="35967" xr:uid="{00000000-0005-0000-0000-0000EBA70000}"/>
    <cellStyle name="Total 5 4" xfId="10016" xr:uid="{00000000-0005-0000-0000-0000ECA70000}"/>
    <cellStyle name="Total 5 4 2" xfId="17331" xr:uid="{00000000-0005-0000-0000-0000EDA70000}"/>
    <cellStyle name="Total 5 4 2 2" xfId="30502" xr:uid="{00000000-0005-0000-0000-0000EEA70000}"/>
    <cellStyle name="Total 5 4 2 2 2" xfId="43253" xr:uid="{00000000-0005-0000-0000-0000EFA70000}"/>
    <cellStyle name="Total 5 4 3" xfId="23219" xr:uid="{00000000-0005-0000-0000-0000F0A70000}"/>
    <cellStyle name="Total 5 4 3 2" xfId="35970" xr:uid="{00000000-0005-0000-0000-0000F1A70000}"/>
    <cellStyle name="Total 5 5" xfId="10017" xr:uid="{00000000-0005-0000-0000-0000F2A70000}"/>
    <cellStyle name="Total 5 5 2" xfId="17332" xr:uid="{00000000-0005-0000-0000-0000F3A70000}"/>
    <cellStyle name="Total 5 5 2 2" xfId="30503" xr:uid="{00000000-0005-0000-0000-0000F4A70000}"/>
    <cellStyle name="Total 5 5 2 2 2" xfId="43254" xr:uid="{00000000-0005-0000-0000-0000F5A70000}"/>
    <cellStyle name="Total 5 5 3" xfId="23220" xr:uid="{00000000-0005-0000-0000-0000F6A70000}"/>
    <cellStyle name="Total 5 5 3 2" xfId="35971" xr:uid="{00000000-0005-0000-0000-0000F7A70000}"/>
    <cellStyle name="Total 5 6" xfId="17322" xr:uid="{00000000-0005-0000-0000-0000F8A70000}"/>
    <cellStyle name="Total 5 6 2" xfId="30493" xr:uid="{00000000-0005-0000-0000-0000F9A70000}"/>
    <cellStyle name="Total 5 6 2 2" xfId="43244" xr:uid="{00000000-0005-0000-0000-0000FAA70000}"/>
    <cellStyle name="Total 5 7" xfId="23210" xr:uid="{00000000-0005-0000-0000-0000FBA70000}"/>
    <cellStyle name="Total 5 7 2" xfId="35961" xr:uid="{00000000-0005-0000-0000-0000FCA70000}"/>
    <cellStyle name="Total 5 8" xfId="10007" xr:uid="{00000000-0005-0000-0000-0000FDA70000}"/>
    <cellStyle name="Total 50" xfId="10018" xr:uid="{00000000-0005-0000-0000-0000FEA70000}"/>
    <cellStyle name="Total 50 2" xfId="10019" xr:uid="{00000000-0005-0000-0000-0000FFA70000}"/>
    <cellStyle name="Total 50 2 2" xfId="10020" xr:uid="{00000000-0005-0000-0000-000000A80000}"/>
    <cellStyle name="Total 50 2 2 2" xfId="10021" xr:uid="{00000000-0005-0000-0000-000001A80000}"/>
    <cellStyle name="Total 50 2 2 2 2" xfId="17336" xr:uid="{00000000-0005-0000-0000-000002A80000}"/>
    <cellStyle name="Total 50 2 2 2 2 2" xfId="30507" xr:uid="{00000000-0005-0000-0000-000003A80000}"/>
    <cellStyle name="Total 50 2 2 2 2 2 2" xfId="43258" xr:uid="{00000000-0005-0000-0000-000004A80000}"/>
    <cellStyle name="Total 50 2 2 2 3" xfId="23224" xr:uid="{00000000-0005-0000-0000-000005A80000}"/>
    <cellStyle name="Total 50 2 2 2 3 2" xfId="35975" xr:uid="{00000000-0005-0000-0000-000006A80000}"/>
    <cellStyle name="Total 50 2 2 3" xfId="17335" xr:uid="{00000000-0005-0000-0000-000007A80000}"/>
    <cellStyle name="Total 50 2 2 3 2" xfId="30506" xr:uid="{00000000-0005-0000-0000-000008A80000}"/>
    <cellStyle name="Total 50 2 2 3 2 2" xfId="43257" xr:uid="{00000000-0005-0000-0000-000009A80000}"/>
    <cellStyle name="Total 50 2 2 4" xfId="23223" xr:uid="{00000000-0005-0000-0000-00000AA80000}"/>
    <cellStyle name="Total 50 2 2 4 2" xfId="35974" xr:uid="{00000000-0005-0000-0000-00000BA80000}"/>
    <cellStyle name="Total 50 2 3" xfId="10022" xr:uid="{00000000-0005-0000-0000-00000CA80000}"/>
    <cellStyle name="Total 50 2 3 2" xfId="17337" xr:uid="{00000000-0005-0000-0000-00000DA80000}"/>
    <cellStyle name="Total 50 2 3 2 2" xfId="30508" xr:uid="{00000000-0005-0000-0000-00000EA80000}"/>
    <cellStyle name="Total 50 2 3 2 2 2" xfId="43259" xr:uid="{00000000-0005-0000-0000-00000FA80000}"/>
    <cellStyle name="Total 50 2 3 3" xfId="23225" xr:uid="{00000000-0005-0000-0000-000010A80000}"/>
    <cellStyle name="Total 50 2 3 3 2" xfId="35976" xr:uid="{00000000-0005-0000-0000-000011A80000}"/>
    <cellStyle name="Total 50 2 4" xfId="17334" xr:uid="{00000000-0005-0000-0000-000012A80000}"/>
    <cellStyle name="Total 50 2 4 2" xfId="30505" xr:uid="{00000000-0005-0000-0000-000013A80000}"/>
    <cellStyle name="Total 50 2 4 2 2" xfId="43256" xr:uid="{00000000-0005-0000-0000-000014A80000}"/>
    <cellStyle name="Total 50 2 5" xfId="23222" xr:uid="{00000000-0005-0000-0000-000015A80000}"/>
    <cellStyle name="Total 50 2 5 2" xfId="35973" xr:uid="{00000000-0005-0000-0000-000016A80000}"/>
    <cellStyle name="Total 50 3" xfId="10023" xr:uid="{00000000-0005-0000-0000-000017A80000}"/>
    <cellStyle name="Total 50 3 2" xfId="10024" xr:uid="{00000000-0005-0000-0000-000018A80000}"/>
    <cellStyle name="Total 50 3 2 2" xfId="17339" xr:uid="{00000000-0005-0000-0000-000019A80000}"/>
    <cellStyle name="Total 50 3 2 2 2" xfId="30510" xr:uid="{00000000-0005-0000-0000-00001AA80000}"/>
    <cellStyle name="Total 50 3 2 2 2 2" xfId="43261" xr:uid="{00000000-0005-0000-0000-00001BA80000}"/>
    <cellStyle name="Total 50 3 2 3" xfId="23227" xr:uid="{00000000-0005-0000-0000-00001CA80000}"/>
    <cellStyle name="Total 50 3 2 3 2" xfId="35978" xr:uid="{00000000-0005-0000-0000-00001DA80000}"/>
    <cellStyle name="Total 50 3 3" xfId="17338" xr:uid="{00000000-0005-0000-0000-00001EA80000}"/>
    <cellStyle name="Total 50 3 3 2" xfId="30509" xr:uid="{00000000-0005-0000-0000-00001FA80000}"/>
    <cellStyle name="Total 50 3 3 2 2" xfId="43260" xr:uid="{00000000-0005-0000-0000-000020A80000}"/>
    <cellStyle name="Total 50 3 4" xfId="23226" xr:uid="{00000000-0005-0000-0000-000021A80000}"/>
    <cellStyle name="Total 50 3 4 2" xfId="35977" xr:uid="{00000000-0005-0000-0000-000022A80000}"/>
    <cellStyle name="Total 50 4" xfId="10025" xr:uid="{00000000-0005-0000-0000-000023A80000}"/>
    <cellStyle name="Total 50 4 2" xfId="17340" xr:uid="{00000000-0005-0000-0000-000024A80000}"/>
    <cellStyle name="Total 50 4 2 2" xfId="30511" xr:uid="{00000000-0005-0000-0000-000025A80000}"/>
    <cellStyle name="Total 50 4 2 2 2" xfId="43262" xr:uid="{00000000-0005-0000-0000-000026A80000}"/>
    <cellStyle name="Total 50 4 3" xfId="23228" xr:uid="{00000000-0005-0000-0000-000027A80000}"/>
    <cellStyle name="Total 50 4 3 2" xfId="35979" xr:uid="{00000000-0005-0000-0000-000028A80000}"/>
    <cellStyle name="Total 50 5" xfId="17333" xr:uid="{00000000-0005-0000-0000-000029A80000}"/>
    <cellStyle name="Total 50 5 2" xfId="30504" xr:uid="{00000000-0005-0000-0000-00002AA80000}"/>
    <cellStyle name="Total 50 5 2 2" xfId="43255" xr:uid="{00000000-0005-0000-0000-00002BA80000}"/>
    <cellStyle name="Total 50 6" xfId="23221" xr:uid="{00000000-0005-0000-0000-00002CA80000}"/>
    <cellStyle name="Total 50 6 2" xfId="35972" xr:uid="{00000000-0005-0000-0000-00002DA80000}"/>
    <cellStyle name="Total 6" xfId="1558" xr:uid="{00000000-0005-0000-0000-00002EA80000}"/>
    <cellStyle name="Total 6 2" xfId="10027" xr:uid="{00000000-0005-0000-0000-00002FA80000}"/>
    <cellStyle name="Total 6 2 2" xfId="10028" xr:uid="{00000000-0005-0000-0000-000030A80000}"/>
    <cellStyle name="Total 6 2 2 2" xfId="10029" xr:uid="{00000000-0005-0000-0000-000031A80000}"/>
    <cellStyle name="Total 6 2 2 2 2" xfId="17344" xr:uid="{00000000-0005-0000-0000-000032A80000}"/>
    <cellStyle name="Total 6 2 2 2 2 2" xfId="30515" xr:uid="{00000000-0005-0000-0000-000033A80000}"/>
    <cellStyle name="Total 6 2 2 2 2 2 2" xfId="43266" xr:uid="{00000000-0005-0000-0000-000034A80000}"/>
    <cellStyle name="Total 6 2 2 2 3" xfId="23232" xr:uid="{00000000-0005-0000-0000-000035A80000}"/>
    <cellStyle name="Total 6 2 2 2 3 2" xfId="35983" xr:uid="{00000000-0005-0000-0000-000036A80000}"/>
    <cellStyle name="Total 6 2 2 3" xfId="17343" xr:uid="{00000000-0005-0000-0000-000037A80000}"/>
    <cellStyle name="Total 6 2 2 3 2" xfId="30514" xr:uid="{00000000-0005-0000-0000-000038A80000}"/>
    <cellStyle name="Total 6 2 2 3 2 2" xfId="43265" xr:uid="{00000000-0005-0000-0000-000039A80000}"/>
    <cellStyle name="Total 6 2 2 4" xfId="23231" xr:uid="{00000000-0005-0000-0000-00003AA80000}"/>
    <cellStyle name="Total 6 2 2 4 2" xfId="35982" xr:uid="{00000000-0005-0000-0000-00003BA80000}"/>
    <cellStyle name="Total 6 2 3" xfId="10030" xr:uid="{00000000-0005-0000-0000-00003CA80000}"/>
    <cellStyle name="Total 6 2 3 2" xfId="17345" xr:uid="{00000000-0005-0000-0000-00003DA80000}"/>
    <cellStyle name="Total 6 2 3 2 2" xfId="30516" xr:uid="{00000000-0005-0000-0000-00003EA80000}"/>
    <cellStyle name="Total 6 2 3 2 2 2" xfId="43267" xr:uid="{00000000-0005-0000-0000-00003FA80000}"/>
    <cellStyle name="Total 6 2 3 3" xfId="23233" xr:uid="{00000000-0005-0000-0000-000040A80000}"/>
    <cellStyle name="Total 6 2 3 3 2" xfId="35984" xr:uid="{00000000-0005-0000-0000-000041A80000}"/>
    <cellStyle name="Total 6 2 4" xfId="17342" xr:uid="{00000000-0005-0000-0000-000042A80000}"/>
    <cellStyle name="Total 6 2 4 2" xfId="30513" xr:uid="{00000000-0005-0000-0000-000043A80000}"/>
    <cellStyle name="Total 6 2 4 2 2" xfId="43264" xr:uid="{00000000-0005-0000-0000-000044A80000}"/>
    <cellStyle name="Total 6 2 5" xfId="23230" xr:uid="{00000000-0005-0000-0000-000045A80000}"/>
    <cellStyle name="Total 6 2 5 2" xfId="35981" xr:uid="{00000000-0005-0000-0000-000046A80000}"/>
    <cellStyle name="Total 6 3" xfId="10031" xr:uid="{00000000-0005-0000-0000-000047A80000}"/>
    <cellStyle name="Total 6 3 2" xfId="10032" xr:uid="{00000000-0005-0000-0000-000048A80000}"/>
    <cellStyle name="Total 6 3 2 2" xfId="17347" xr:uid="{00000000-0005-0000-0000-000049A80000}"/>
    <cellStyle name="Total 6 3 2 2 2" xfId="30518" xr:uid="{00000000-0005-0000-0000-00004AA80000}"/>
    <cellStyle name="Total 6 3 2 2 2 2" xfId="43269" xr:uid="{00000000-0005-0000-0000-00004BA80000}"/>
    <cellStyle name="Total 6 3 2 3" xfId="23235" xr:uid="{00000000-0005-0000-0000-00004CA80000}"/>
    <cellStyle name="Total 6 3 2 3 2" xfId="35986" xr:uid="{00000000-0005-0000-0000-00004DA80000}"/>
    <cellStyle name="Total 6 3 3" xfId="17346" xr:uid="{00000000-0005-0000-0000-00004EA80000}"/>
    <cellStyle name="Total 6 3 3 2" xfId="30517" xr:uid="{00000000-0005-0000-0000-00004FA80000}"/>
    <cellStyle name="Total 6 3 3 2 2" xfId="43268" xr:uid="{00000000-0005-0000-0000-000050A80000}"/>
    <cellStyle name="Total 6 3 4" xfId="23234" xr:uid="{00000000-0005-0000-0000-000051A80000}"/>
    <cellStyle name="Total 6 3 4 2" xfId="35985" xr:uid="{00000000-0005-0000-0000-000052A80000}"/>
    <cellStyle name="Total 6 4" xfId="10033" xr:uid="{00000000-0005-0000-0000-000053A80000}"/>
    <cellStyle name="Total 6 4 2" xfId="17348" xr:uid="{00000000-0005-0000-0000-000054A80000}"/>
    <cellStyle name="Total 6 4 2 2" xfId="30519" xr:uid="{00000000-0005-0000-0000-000055A80000}"/>
    <cellStyle name="Total 6 4 2 2 2" xfId="43270" xr:uid="{00000000-0005-0000-0000-000056A80000}"/>
    <cellStyle name="Total 6 4 3" xfId="23236" xr:uid="{00000000-0005-0000-0000-000057A80000}"/>
    <cellStyle name="Total 6 4 3 2" xfId="35987" xr:uid="{00000000-0005-0000-0000-000058A80000}"/>
    <cellStyle name="Total 6 5" xfId="10034" xr:uid="{00000000-0005-0000-0000-000059A80000}"/>
    <cellStyle name="Total 6 5 2" xfId="17349" xr:uid="{00000000-0005-0000-0000-00005AA80000}"/>
    <cellStyle name="Total 6 5 2 2" xfId="30520" xr:uid="{00000000-0005-0000-0000-00005BA80000}"/>
    <cellStyle name="Total 6 5 2 2 2" xfId="43271" xr:uid="{00000000-0005-0000-0000-00005CA80000}"/>
    <cellStyle name="Total 6 5 3" xfId="23237" xr:uid="{00000000-0005-0000-0000-00005DA80000}"/>
    <cellStyle name="Total 6 5 3 2" xfId="35988" xr:uid="{00000000-0005-0000-0000-00005EA80000}"/>
    <cellStyle name="Total 6 6" xfId="17341" xr:uid="{00000000-0005-0000-0000-00005FA80000}"/>
    <cellStyle name="Total 6 6 2" xfId="30512" xr:uid="{00000000-0005-0000-0000-000060A80000}"/>
    <cellStyle name="Total 6 6 2 2" xfId="43263" xr:uid="{00000000-0005-0000-0000-000061A80000}"/>
    <cellStyle name="Total 6 7" xfId="23229" xr:uid="{00000000-0005-0000-0000-000062A80000}"/>
    <cellStyle name="Total 6 7 2" xfId="35980" xr:uid="{00000000-0005-0000-0000-000063A80000}"/>
    <cellStyle name="Total 6 8" xfId="10026" xr:uid="{00000000-0005-0000-0000-000064A80000}"/>
    <cellStyle name="Total 7" xfId="1559" xr:uid="{00000000-0005-0000-0000-000065A80000}"/>
    <cellStyle name="Total 7 2" xfId="10036" xr:uid="{00000000-0005-0000-0000-000066A80000}"/>
    <cellStyle name="Total 7 2 2" xfId="10037" xr:uid="{00000000-0005-0000-0000-000067A80000}"/>
    <cellStyle name="Total 7 2 2 2" xfId="10038" xr:uid="{00000000-0005-0000-0000-000068A80000}"/>
    <cellStyle name="Total 7 2 2 2 2" xfId="17352" xr:uid="{00000000-0005-0000-0000-000069A80000}"/>
    <cellStyle name="Total 7 2 2 2 2 2" xfId="30523" xr:uid="{00000000-0005-0000-0000-00006AA80000}"/>
    <cellStyle name="Total 7 2 2 2 2 2 2" xfId="43274" xr:uid="{00000000-0005-0000-0000-00006BA80000}"/>
    <cellStyle name="Total 7 2 2 2 3" xfId="23240" xr:uid="{00000000-0005-0000-0000-00006CA80000}"/>
    <cellStyle name="Total 7 2 2 2 3 2" xfId="35991" xr:uid="{00000000-0005-0000-0000-00006DA80000}"/>
    <cellStyle name="Total 7 2 2 3" xfId="17351" xr:uid="{00000000-0005-0000-0000-00006EA80000}"/>
    <cellStyle name="Total 7 2 2 3 2" xfId="30522" xr:uid="{00000000-0005-0000-0000-00006FA80000}"/>
    <cellStyle name="Total 7 2 2 3 2 2" xfId="43273" xr:uid="{00000000-0005-0000-0000-000070A80000}"/>
    <cellStyle name="Total 7 2 2 4" xfId="23239" xr:uid="{00000000-0005-0000-0000-000071A80000}"/>
    <cellStyle name="Total 7 2 2 4 2" xfId="35990" xr:uid="{00000000-0005-0000-0000-000072A80000}"/>
    <cellStyle name="Total 7 2 3" xfId="10039" xr:uid="{00000000-0005-0000-0000-000073A80000}"/>
    <cellStyle name="Total 7 2 3 2" xfId="17353" xr:uid="{00000000-0005-0000-0000-000074A80000}"/>
    <cellStyle name="Total 7 2 3 2 2" xfId="30524" xr:uid="{00000000-0005-0000-0000-000075A80000}"/>
    <cellStyle name="Total 7 2 3 2 2 2" xfId="43275" xr:uid="{00000000-0005-0000-0000-000076A80000}"/>
    <cellStyle name="Total 7 2 3 3" xfId="23241" xr:uid="{00000000-0005-0000-0000-000077A80000}"/>
    <cellStyle name="Total 7 2 3 3 2" xfId="35992" xr:uid="{00000000-0005-0000-0000-000078A80000}"/>
    <cellStyle name="Total 7 2 4" xfId="17350" xr:uid="{00000000-0005-0000-0000-000079A80000}"/>
    <cellStyle name="Total 7 2 4 2" xfId="30521" xr:uid="{00000000-0005-0000-0000-00007AA80000}"/>
    <cellStyle name="Total 7 2 4 2 2" xfId="43272" xr:uid="{00000000-0005-0000-0000-00007BA80000}"/>
    <cellStyle name="Total 7 2 5" xfId="23238" xr:uid="{00000000-0005-0000-0000-00007CA80000}"/>
    <cellStyle name="Total 7 2 5 2" xfId="35989" xr:uid="{00000000-0005-0000-0000-00007DA80000}"/>
    <cellStyle name="Total 7 3" xfId="10040" xr:uid="{00000000-0005-0000-0000-00007EA80000}"/>
    <cellStyle name="Total 7 3 2" xfId="10041" xr:uid="{00000000-0005-0000-0000-00007FA80000}"/>
    <cellStyle name="Total 7 3 2 2" xfId="17355" xr:uid="{00000000-0005-0000-0000-000080A80000}"/>
    <cellStyle name="Total 7 3 2 2 2" xfId="30526" xr:uid="{00000000-0005-0000-0000-000081A80000}"/>
    <cellStyle name="Total 7 3 2 2 2 2" xfId="43277" xr:uid="{00000000-0005-0000-0000-000082A80000}"/>
    <cellStyle name="Total 7 3 2 3" xfId="23243" xr:uid="{00000000-0005-0000-0000-000083A80000}"/>
    <cellStyle name="Total 7 3 2 3 2" xfId="35994" xr:uid="{00000000-0005-0000-0000-000084A80000}"/>
    <cellStyle name="Total 7 3 3" xfId="17354" xr:uid="{00000000-0005-0000-0000-000085A80000}"/>
    <cellStyle name="Total 7 3 3 2" xfId="30525" xr:uid="{00000000-0005-0000-0000-000086A80000}"/>
    <cellStyle name="Total 7 3 3 2 2" xfId="43276" xr:uid="{00000000-0005-0000-0000-000087A80000}"/>
    <cellStyle name="Total 7 3 4" xfId="23242" xr:uid="{00000000-0005-0000-0000-000088A80000}"/>
    <cellStyle name="Total 7 3 4 2" xfId="35993" xr:uid="{00000000-0005-0000-0000-000089A80000}"/>
    <cellStyle name="Total 7 4" xfId="10042" xr:uid="{00000000-0005-0000-0000-00008AA80000}"/>
    <cellStyle name="Total 7 4 2" xfId="17356" xr:uid="{00000000-0005-0000-0000-00008BA80000}"/>
    <cellStyle name="Total 7 4 2 2" xfId="30527" xr:uid="{00000000-0005-0000-0000-00008CA80000}"/>
    <cellStyle name="Total 7 4 2 2 2" xfId="43278" xr:uid="{00000000-0005-0000-0000-00008DA80000}"/>
    <cellStyle name="Total 7 4 3" xfId="23244" xr:uid="{00000000-0005-0000-0000-00008EA80000}"/>
    <cellStyle name="Total 7 4 3 2" xfId="35995" xr:uid="{00000000-0005-0000-0000-00008FA80000}"/>
    <cellStyle name="Total 7 5" xfId="10043" xr:uid="{00000000-0005-0000-0000-000090A80000}"/>
    <cellStyle name="Total 7 5 2" xfId="17357" xr:uid="{00000000-0005-0000-0000-000091A80000}"/>
    <cellStyle name="Total 7 5 2 2" xfId="30528" xr:uid="{00000000-0005-0000-0000-000092A80000}"/>
    <cellStyle name="Total 7 5 2 2 2" xfId="43279" xr:uid="{00000000-0005-0000-0000-000093A80000}"/>
    <cellStyle name="Total 7 5 3" xfId="23245" xr:uid="{00000000-0005-0000-0000-000094A80000}"/>
    <cellStyle name="Total 7 5 3 2" xfId="35996" xr:uid="{00000000-0005-0000-0000-000095A80000}"/>
    <cellStyle name="Total 7 6" xfId="10035" xr:uid="{00000000-0005-0000-0000-000096A80000}"/>
    <cellStyle name="Total 8" xfId="1560" xr:uid="{00000000-0005-0000-0000-000097A80000}"/>
    <cellStyle name="Total 8 2" xfId="10045" xr:uid="{00000000-0005-0000-0000-000098A80000}"/>
    <cellStyle name="Total 8 2 2" xfId="10046" xr:uid="{00000000-0005-0000-0000-000099A80000}"/>
    <cellStyle name="Total 8 2 2 2" xfId="10047" xr:uid="{00000000-0005-0000-0000-00009AA80000}"/>
    <cellStyle name="Total 8 2 2 2 2" xfId="17361" xr:uid="{00000000-0005-0000-0000-00009BA80000}"/>
    <cellStyle name="Total 8 2 2 2 2 2" xfId="30532" xr:uid="{00000000-0005-0000-0000-00009CA80000}"/>
    <cellStyle name="Total 8 2 2 2 2 2 2" xfId="43283" xr:uid="{00000000-0005-0000-0000-00009DA80000}"/>
    <cellStyle name="Total 8 2 2 2 3" xfId="23249" xr:uid="{00000000-0005-0000-0000-00009EA80000}"/>
    <cellStyle name="Total 8 2 2 2 3 2" xfId="36000" xr:uid="{00000000-0005-0000-0000-00009FA80000}"/>
    <cellStyle name="Total 8 2 2 3" xfId="17360" xr:uid="{00000000-0005-0000-0000-0000A0A80000}"/>
    <cellStyle name="Total 8 2 2 3 2" xfId="30531" xr:uid="{00000000-0005-0000-0000-0000A1A80000}"/>
    <cellStyle name="Total 8 2 2 3 2 2" xfId="43282" xr:uid="{00000000-0005-0000-0000-0000A2A80000}"/>
    <cellStyle name="Total 8 2 2 4" xfId="23248" xr:uid="{00000000-0005-0000-0000-0000A3A80000}"/>
    <cellStyle name="Total 8 2 2 4 2" xfId="35999" xr:uid="{00000000-0005-0000-0000-0000A4A80000}"/>
    <cellStyle name="Total 8 2 3" xfId="10048" xr:uid="{00000000-0005-0000-0000-0000A5A80000}"/>
    <cellStyle name="Total 8 2 3 2" xfId="17362" xr:uid="{00000000-0005-0000-0000-0000A6A80000}"/>
    <cellStyle name="Total 8 2 3 2 2" xfId="30533" xr:uid="{00000000-0005-0000-0000-0000A7A80000}"/>
    <cellStyle name="Total 8 2 3 2 2 2" xfId="43284" xr:uid="{00000000-0005-0000-0000-0000A8A80000}"/>
    <cellStyle name="Total 8 2 3 3" xfId="23250" xr:uid="{00000000-0005-0000-0000-0000A9A80000}"/>
    <cellStyle name="Total 8 2 3 3 2" xfId="36001" xr:uid="{00000000-0005-0000-0000-0000AAA80000}"/>
    <cellStyle name="Total 8 2 4" xfId="17359" xr:uid="{00000000-0005-0000-0000-0000ABA80000}"/>
    <cellStyle name="Total 8 2 4 2" xfId="30530" xr:uid="{00000000-0005-0000-0000-0000ACA80000}"/>
    <cellStyle name="Total 8 2 4 2 2" xfId="43281" xr:uid="{00000000-0005-0000-0000-0000ADA80000}"/>
    <cellStyle name="Total 8 2 5" xfId="23247" xr:uid="{00000000-0005-0000-0000-0000AEA80000}"/>
    <cellStyle name="Total 8 2 5 2" xfId="35998" xr:uid="{00000000-0005-0000-0000-0000AFA80000}"/>
    <cellStyle name="Total 8 3" xfId="10049" xr:uid="{00000000-0005-0000-0000-0000B0A80000}"/>
    <cellStyle name="Total 8 3 2" xfId="10050" xr:uid="{00000000-0005-0000-0000-0000B1A80000}"/>
    <cellStyle name="Total 8 3 2 2" xfId="17364" xr:uid="{00000000-0005-0000-0000-0000B2A80000}"/>
    <cellStyle name="Total 8 3 2 2 2" xfId="30535" xr:uid="{00000000-0005-0000-0000-0000B3A80000}"/>
    <cellStyle name="Total 8 3 2 2 2 2" xfId="43286" xr:uid="{00000000-0005-0000-0000-0000B4A80000}"/>
    <cellStyle name="Total 8 3 2 3" xfId="23252" xr:uid="{00000000-0005-0000-0000-0000B5A80000}"/>
    <cellStyle name="Total 8 3 2 3 2" xfId="36003" xr:uid="{00000000-0005-0000-0000-0000B6A80000}"/>
    <cellStyle name="Total 8 3 3" xfId="17363" xr:uid="{00000000-0005-0000-0000-0000B7A80000}"/>
    <cellStyle name="Total 8 3 3 2" xfId="30534" xr:uid="{00000000-0005-0000-0000-0000B8A80000}"/>
    <cellStyle name="Total 8 3 3 2 2" xfId="43285" xr:uid="{00000000-0005-0000-0000-0000B9A80000}"/>
    <cellStyle name="Total 8 3 4" xfId="23251" xr:uid="{00000000-0005-0000-0000-0000BAA80000}"/>
    <cellStyle name="Total 8 3 4 2" xfId="36002" xr:uid="{00000000-0005-0000-0000-0000BBA80000}"/>
    <cellStyle name="Total 8 4" xfId="10051" xr:uid="{00000000-0005-0000-0000-0000BCA80000}"/>
    <cellStyle name="Total 8 4 2" xfId="17365" xr:uid="{00000000-0005-0000-0000-0000BDA80000}"/>
    <cellStyle name="Total 8 4 2 2" xfId="30536" xr:uid="{00000000-0005-0000-0000-0000BEA80000}"/>
    <cellStyle name="Total 8 4 2 2 2" xfId="43287" xr:uid="{00000000-0005-0000-0000-0000BFA80000}"/>
    <cellStyle name="Total 8 4 3" xfId="23253" xr:uid="{00000000-0005-0000-0000-0000C0A80000}"/>
    <cellStyle name="Total 8 4 3 2" xfId="36004" xr:uid="{00000000-0005-0000-0000-0000C1A80000}"/>
    <cellStyle name="Total 8 5" xfId="17358" xr:uid="{00000000-0005-0000-0000-0000C2A80000}"/>
    <cellStyle name="Total 8 5 2" xfId="30529" xr:uid="{00000000-0005-0000-0000-0000C3A80000}"/>
    <cellStyle name="Total 8 5 2 2" xfId="43280" xr:uid="{00000000-0005-0000-0000-0000C4A80000}"/>
    <cellStyle name="Total 8 6" xfId="23246" xr:uid="{00000000-0005-0000-0000-0000C5A80000}"/>
    <cellStyle name="Total 8 6 2" xfId="35997" xr:uid="{00000000-0005-0000-0000-0000C6A80000}"/>
    <cellStyle name="Total 8 7" xfId="10044" xr:uid="{00000000-0005-0000-0000-0000C7A80000}"/>
    <cellStyle name="Total 9" xfId="1561" xr:uid="{00000000-0005-0000-0000-0000C8A80000}"/>
    <cellStyle name="Total 9 2" xfId="10053" xr:uid="{00000000-0005-0000-0000-0000C9A80000}"/>
    <cellStyle name="Total 9 2 2" xfId="10054" xr:uid="{00000000-0005-0000-0000-0000CAA80000}"/>
    <cellStyle name="Total 9 2 2 2" xfId="10055" xr:uid="{00000000-0005-0000-0000-0000CBA80000}"/>
    <cellStyle name="Total 9 2 2 2 2" xfId="17369" xr:uid="{00000000-0005-0000-0000-0000CCA80000}"/>
    <cellStyle name="Total 9 2 2 2 2 2" xfId="30540" xr:uid="{00000000-0005-0000-0000-0000CDA80000}"/>
    <cellStyle name="Total 9 2 2 2 2 2 2" xfId="43291" xr:uid="{00000000-0005-0000-0000-0000CEA80000}"/>
    <cellStyle name="Total 9 2 2 2 3" xfId="23257" xr:uid="{00000000-0005-0000-0000-0000CFA80000}"/>
    <cellStyle name="Total 9 2 2 2 3 2" xfId="36008" xr:uid="{00000000-0005-0000-0000-0000D0A80000}"/>
    <cellStyle name="Total 9 2 2 3" xfId="17368" xr:uid="{00000000-0005-0000-0000-0000D1A80000}"/>
    <cellStyle name="Total 9 2 2 3 2" xfId="30539" xr:uid="{00000000-0005-0000-0000-0000D2A80000}"/>
    <cellStyle name="Total 9 2 2 3 2 2" xfId="43290" xr:uid="{00000000-0005-0000-0000-0000D3A80000}"/>
    <cellStyle name="Total 9 2 2 4" xfId="23256" xr:uid="{00000000-0005-0000-0000-0000D4A80000}"/>
    <cellStyle name="Total 9 2 2 4 2" xfId="36007" xr:uid="{00000000-0005-0000-0000-0000D5A80000}"/>
    <cellStyle name="Total 9 2 3" xfId="10056" xr:uid="{00000000-0005-0000-0000-0000D6A80000}"/>
    <cellStyle name="Total 9 2 3 2" xfId="17370" xr:uid="{00000000-0005-0000-0000-0000D7A80000}"/>
    <cellStyle name="Total 9 2 3 2 2" xfId="30541" xr:uid="{00000000-0005-0000-0000-0000D8A80000}"/>
    <cellStyle name="Total 9 2 3 2 2 2" xfId="43292" xr:uid="{00000000-0005-0000-0000-0000D9A80000}"/>
    <cellStyle name="Total 9 2 3 3" xfId="23258" xr:uid="{00000000-0005-0000-0000-0000DAA80000}"/>
    <cellStyle name="Total 9 2 3 3 2" xfId="36009" xr:uid="{00000000-0005-0000-0000-0000DBA80000}"/>
    <cellStyle name="Total 9 2 4" xfId="17367" xr:uid="{00000000-0005-0000-0000-0000DCA80000}"/>
    <cellStyle name="Total 9 2 4 2" xfId="30538" xr:uid="{00000000-0005-0000-0000-0000DDA80000}"/>
    <cellStyle name="Total 9 2 4 2 2" xfId="43289" xr:uid="{00000000-0005-0000-0000-0000DEA80000}"/>
    <cellStyle name="Total 9 2 5" xfId="23255" xr:uid="{00000000-0005-0000-0000-0000DFA80000}"/>
    <cellStyle name="Total 9 2 5 2" xfId="36006" xr:uid="{00000000-0005-0000-0000-0000E0A80000}"/>
    <cellStyle name="Total 9 3" xfId="10057" xr:uid="{00000000-0005-0000-0000-0000E1A80000}"/>
    <cellStyle name="Total 9 3 2" xfId="10058" xr:uid="{00000000-0005-0000-0000-0000E2A80000}"/>
    <cellStyle name="Total 9 3 2 2" xfId="17372" xr:uid="{00000000-0005-0000-0000-0000E3A80000}"/>
    <cellStyle name="Total 9 3 2 2 2" xfId="30543" xr:uid="{00000000-0005-0000-0000-0000E4A80000}"/>
    <cellStyle name="Total 9 3 2 2 2 2" xfId="43294" xr:uid="{00000000-0005-0000-0000-0000E5A80000}"/>
    <cellStyle name="Total 9 3 2 3" xfId="23260" xr:uid="{00000000-0005-0000-0000-0000E6A80000}"/>
    <cellStyle name="Total 9 3 2 3 2" xfId="36011" xr:uid="{00000000-0005-0000-0000-0000E7A80000}"/>
    <cellStyle name="Total 9 3 3" xfId="17371" xr:uid="{00000000-0005-0000-0000-0000E8A80000}"/>
    <cellStyle name="Total 9 3 3 2" xfId="30542" xr:uid="{00000000-0005-0000-0000-0000E9A80000}"/>
    <cellStyle name="Total 9 3 3 2 2" xfId="43293" xr:uid="{00000000-0005-0000-0000-0000EAA80000}"/>
    <cellStyle name="Total 9 3 4" xfId="23259" xr:uid="{00000000-0005-0000-0000-0000EBA80000}"/>
    <cellStyle name="Total 9 3 4 2" xfId="36010" xr:uid="{00000000-0005-0000-0000-0000ECA80000}"/>
    <cellStyle name="Total 9 4" xfId="10059" xr:uid="{00000000-0005-0000-0000-0000EDA80000}"/>
    <cellStyle name="Total 9 4 2" xfId="17373" xr:uid="{00000000-0005-0000-0000-0000EEA80000}"/>
    <cellStyle name="Total 9 4 2 2" xfId="30544" xr:uid="{00000000-0005-0000-0000-0000EFA80000}"/>
    <cellStyle name="Total 9 4 2 2 2" xfId="43295" xr:uid="{00000000-0005-0000-0000-0000F0A80000}"/>
    <cellStyle name="Total 9 4 3" xfId="23261" xr:uid="{00000000-0005-0000-0000-0000F1A80000}"/>
    <cellStyle name="Total 9 4 3 2" xfId="36012" xr:uid="{00000000-0005-0000-0000-0000F2A80000}"/>
    <cellStyle name="Total 9 5" xfId="17366" xr:uid="{00000000-0005-0000-0000-0000F3A80000}"/>
    <cellStyle name="Total 9 5 2" xfId="30537" xr:uid="{00000000-0005-0000-0000-0000F4A80000}"/>
    <cellStyle name="Total 9 5 2 2" xfId="43288" xr:uid="{00000000-0005-0000-0000-0000F5A80000}"/>
    <cellStyle name="Total 9 6" xfId="23254" xr:uid="{00000000-0005-0000-0000-0000F6A80000}"/>
    <cellStyle name="Total 9 6 2" xfId="36005" xr:uid="{00000000-0005-0000-0000-0000F7A80000}"/>
    <cellStyle name="Total 9 7" xfId="10052" xr:uid="{00000000-0005-0000-0000-0000F8A80000}"/>
    <cellStyle name="Tusental (0)_pldt" xfId="784" xr:uid="{00000000-0005-0000-0000-0000F9A80000}"/>
    <cellStyle name="Tusental_pldt" xfId="785" xr:uid="{00000000-0005-0000-0000-0000FAA80000}"/>
    <cellStyle name="Valuta (0)_pldt" xfId="786" xr:uid="{00000000-0005-0000-0000-0000FBA80000}"/>
    <cellStyle name="Valuta_pldt" xfId="787" xr:uid="{00000000-0005-0000-0000-0000FCA80000}"/>
    <cellStyle name="Warning Text" xfId="41" builtinId="11" customBuiltin="1"/>
    <cellStyle name="Warning Text 10" xfId="1562" xr:uid="{00000000-0005-0000-0000-0000FEA80000}"/>
    <cellStyle name="Warning Text 10 2" xfId="10060" xr:uid="{00000000-0005-0000-0000-0000FFA80000}"/>
    <cellStyle name="Warning Text 11" xfId="1563" xr:uid="{00000000-0005-0000-0000-000000A90000}"/>
    <cellStyle name="Warning Text 11 2" xfId="10061" xr:uid="{00000000-0005-0000-0000-000001A90000}"/>
    <cellStyle name="Warning Text 12" xfId="1564" xr:uid="{00000000-0005-0000-0000-000002A90000}"/>
    <cellStyle name="Warning Text 12 2" xfId="10062" xr:uid="{00000000-0005-0000-0000-000003A90000}"/>
    <cellStyle name="Warning Text 13" xfId="1565" xr:uid="{00000000-0005-0000-0000-000004A90000}"/>
    <cellStyle name="Warning Text 13 2" xfId="10063" xr:uid="{00000000-0005-0000-0000-000005A90000}"/>
    <cellStyle name="Warning Text 14" xfId="1566" xr:uid="{00000000-0005-0000-0000-000006A90000}"/>
    <cellStyle name="Warning Text 14 2" xfId="10064" xr:uid="{00000000-0005-0000-0000-000007A90000}"/>
    <cellStyle name="Warning Text 15" xfId="1567" xr:uid="{00000000-0005-0000-0000-000008A90000}"/>
    <cellStyle name="Warning Text 15 2" xfId="10065" xr:uid="{00000000-0005-0000-0000-000009A90000}"/>
    <cellStyle name="Warning Text 16" xfId="1568" xr:uid="{00000000-0005-0000-0000-00000AA90000}"/>
    <cellStyle name="Warning Text 16 2" xfId="10066" xr:uid="{00000000-0005-0000-0000-00000BA90000}"/>
    <cellStyle name="Warning Text 17" xfId="1569" xr:uid="{00000000-0005-0000-0000-00000CA90000}"/>
    <cellStyle name="Warning Text 17 2" xfId="10067" xr:uid="{00000000-0005-0000-0000-00000DA90000}"/>
    <cellStyle name="Warning Text 18" xfId="1570" xr:uid="{00000000-0005-0000-0000-00000EA90000}"/>
    <cellStyle name="Warning Text 19" xfId="1571" xr:uid="{00000000-0005-0000-0000-00000FA90000}"/>
    <cellStyle name="Warning Text 2" xfId="1572" xr:uid="{00000000-0005-0000-0000-000010A90000}"/>
    <cellStyle name="Warning Text 2 2" xfId="10069" xr:uid="{00000000-0005-0000-0000-000011A90000}"/>
    <cellStyle name="Warning Text 2 2 2" xfId="10070" xr:uid="{00000000-0005-0000-0000-000012A90000}"/>
    <cellStyle name="Warning Text 2 2 3" xfId="10071" xr:uid="{00000000-0005-0000-0000-000013A90000}"/>
    <cellStyle name="Warning Text 2 2 4" xfId="10072" xr:uid="{00000000-0005-0000-0000-000014A90000}"/>
    <cellStyle name="Warning Text 2 2 5" xfId="10073" xr:uid="{00000000-0005-0000-0000-000015A90000}"/>
    <cellStyle name="Warning Text 2 3" xfId="10074" xr:uid="{00000000-0005-0000-0000-000016A90000}"/>
    <cellStyle name="Warning Text 2 4" xfId="10075" xr:uid="{00000000-0005-0000-0000-000017A90000}"/>
    <cellStyle name="Warning Text 2 5" xfId="10076" xr:uid="{00000000-0005-0000-0000-000018A90000}"/>
    <cellStyle name="Warning Text 2 6" xfId="10068" xr:uid="{00000000-0005-0000-0000-000019A90000}"/>
    <cellStyle name="Warning Text 20" xfId="1573" xr:uid="{00000000-0005-0000-0000-00001AA90000}"/>
    <cellStyle name="Warning Text 3" xfId="1574" xr:uid="{00000000-0005-0000-0000-00001BA90000}"/>
    <cellStyle name="Warning Text 3 2" xfId="10077" xr:uid="{00000000-0005-0000-0000-00001CA90000}"/>
    <cellStyle name="Warning Text 4" xfId="1575" xr:uid="{00000000-0005-0000-0000-00001DA90000}"/>
    <cellStyle name="Warning Text 4 2" xfId="10078" xr:uid="{00000000-0005-0000-0000-00001EA90000}"/>
    <cellStyle name="Warning Text 5" xfId="1576" xr:uid="{00000000-0005-0000-0000-00001FA90000}"/>
    <cellStyle name="Warning Text 5 2" xfId="10079" xr:uid="{00000000-0005-0000-0000-000020A90000}"/>
    <cellStyle name="Warning Text 6" xfId="1577" xr:uid="{00000000-0005-0000-0000-000021A90000}"/>
    <cellStyle name="Warning Text 6 2" xfId="10080" xr:uid="{00000000-0005-0000-0000-000022A90000}"/>
    <cellStyle name="Warning Text 7" xfId="1578" xr:uid="{00000000-0005-0000-0000-000023A90000}"/>
    <cellStyle name="Warning Text 7 2" xfId="10081" xr:uid="{00000000-0005-0000-0000-000024A90000}"/>
    <cellStyle name="Warning Text 8" xfId="1579" xr:uid="{00000000-0005-0000-0000-000025A90000}"/>
    <cellStyle name="Warning Text 8 2" xfId="10082" xr:uid="{00000000-0005-0000-0000-000026A90000}"/>
    <cellStyle name="Warning Text 9" xfId="1580" xr:uid="{00000000-0005-0000-0000-000027A90000}"/>
    <cellStyle name="Warning Text 9 2" xfId="10083" xr:uid="{00000000-0005-0000-0000-000028A90000}"/>
  </cellStyles>
  <dxfs count="965">
    <dxf>
      <font>
        <b/>
        <i val="0"/>
        <color theme="0"/>
      </font>
      <fill>
        <patternFill>
          <bgColor rgb="FF00B050"/>
        </patternFill>
      </fill>
    </dxf>
    <dxf>
      <font>
        <color rgb="FF9C0006"/>
      </font>
      <fill>
        <patternFill>
          <bgColor rgb="FFFFC7CE"/>
        </patternFill>
      </fill>
    </dxf>
    <dxf>
      <font>
        <color rgb="FF9C0006"/>
      </font>
      <fill>
        <patternFill>
          <bgColor rgb="FFFFC7CE"/>
        </patternFill>
      </fill>
    </dxf>
    <dxf>
      <font>
        <b/>
        <i val="0"/>
        <color theme="0"/>
      </font>
      <fill>
        <patternFill>
          <bgColor rgb="FF00B050"/>
        </patternFill>
      </fill>
    </dxf>
    <dxf>
      <font>
        <b/>
        <i val="0"/>
        <color theme="0"/>
      </font>
      <fill>
        <patternFill>
          <bgColor rgb="FF00B050"/>
        </patternFill>
      </fill>
    </dxf>
    <dxf>
      <font>
        <b/>
        <i val="0"/>
        <color theme="0"/>
      </font>
      <fill>
        <patternFill>
          <bgColor rgb="FF00B050"/>
        </patternFill>
      </fill>
    </dxf>
    <dxf>
      <font>
        <b/>
        <i val="0"/>
        <color theme="0"/>
      </font>
      <fill>
        <patternFill>
          <bgColor rgb="FF00B050"/>
        </patternFill>
      </fill>
    </dxf>
    <dxf>
      <font>
        <b/>
        <i val="0"/>
        <color theme="0"/>
      </font>
      <fill>
        <patternFill>
          <bgColor rgb="FF00B050"/>
        </patternFill>
      </fill>
    </dxf>
    <dxf>
      <font>
        <b/>
        <i val="0"/>
        <color theme="0"/>
      </font>
      <fill>
        <patternFill>
          <bgColor rgb="FF00B050"/>
        </patternFill>
      </fill>
    </dxf>
    <dxf>
      <font>
        <b/>
        <i val="0"/>
        <color theme="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00B050"/>
        </patternFill>
      </fill>
    </dxf>
    <dxf>
      <font>
        <color rgb="FF9C0006"/>
      </font>
      <fill>
        <patternFill>
          <bgColor rgb="FFFFC7CE"/>
        </patternFill>
      </fill>
    </dxf>
    <dxf>
      <font>
        <color rgb="FF9C0006"/>
      </font>
      <fill>
        <patternFill>
          <bgColor rgb="FFFFC7CE"/>
        </patternFill>
      </fill>
    </dxf>
    <dxf>
      <font>
        <b/>
        <i val="0"/>
        <color theme="0"/>
      </font>
      <fill>
        <patternFill>
          <bgColor rgb="FF00B050"/>
        </patternFill>
      </fill>
    </dxf>
    <dxf>
      <font>
        <color rgb="FF9C0006"/>
      </font>
      <fill>
        <patternFill>
          <bgColor rgb="FFFFC7CE"/>
        </patternFill>
      </fill>
    </dxf>
    <dxf>
      <font>
        <color rgb="FF9C0006"/>
      </font>
      <fill>
        <patternFill>
          <bgColor rgb="FFFFC7CE"/>
        </patternFill>
      </fill>
    </dxf>
    <dxf>
      <font>
        <b/>
        <i val="0"/>
        <color theme="0"/>
      </font>
      <fill>
        <patternFill>
          <bgColor rgb="FF00B050"/>
        </patternFill>
      </fill>
    </dxf>
    <dxf>
      <font>
        <color rgb="FF9C0006"/>
      </font>
      <fill>
        <patternFill>
          <bgColor rgb="FFFFC7CE"/>
        </patternFill>
      </fill>
    </dxf>
    <dxf>
      <font>
        <color rgb="FF9C0006"/>
      </font>
      <fill>
        <patternFill>
          <bgColor rgb="FFFFC7CE"/>
        </patternFill>
      </fill>
    </dxf>
    <dxf>
      <font>
        <b/>
        <i val="0"/>
        <color theme="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b/>
        <i val="0"/>
        <color theme="1"/>
      </font>
      <fill>
        <patternFill>
          <bgColor rgb="FFFFC000"/>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bgColor theme="0" tint="-0.14996795556505021"/>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b/>
        <i val="0"/>
        <color theme="6" tint="-0.499984740745262"/>
      </font>
      <fill>
        <patternFill>
          <bgColor theme="6" tint="0.79998168889431442"/>
        </patternFill>
      </fill>
    </dxf>
    <dxf>
      <font>
        <b/>
        <i val="0"/>
        <color theme="5" tint="-0.24994659260841701"/>
      </font>
      <fill>
        <patternFill>
          <bgColor theme="5" tint="0.79998168889431442"/>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dxf>
    <dxf>
      <font>
        <color rgb="FF9C0006"/>
      </font>
      <fill>
        <patternFill>
          <bgColor rgb="FFFFC7CE"/>
        </patternFill>
      </fill>
    </dxf>
    <dxf>
      <font>
        <color theme="0"/>
      </font>
      <fill>
        <patternFill>
          <bgColor theme="1"/>
        </patternFill>
      </fill>
    </dxf>
    <dxf>
      <font>
        <color rgb="FFFF0000"/>
      </font>
    </dxf>
    <dxf>
      <font>
        <b/>
        <i val="0"/>
        <color theme="1"/>
      </font>
      <fill>
        <patternFill>
          <bgColor theme="0" tint="-0.14996795556505021"/>
        </patternFill>
      </fill>
    </dxf>
    <dxf>
      <font>
        <color rgb="FF9C0006"/>
      </font>
      <fill>
        <patternFill>
          <bgColor rgb="FFFFC7CE"/>
        </patternFill>
      </fill>
    </dxf>
    <dxf>
      <font>
        <b/>
        <i val="0"/>
        <color theme="0"/>
      </font>
      <fill>
        <patternFill>
          <bgColor rgb="FFFF0000"/>
        </patternFill>
      </fill>
    </dxf>
    <dxf>
      <font>
        <b val="0"/>
        <i/>
        <color theme="1"/>
      </font>
      <fill>
        <patternFill>
          <bgColor theme="2" tint="-0.499984740745262"/>
        </patternFill>
      </fill>
    </dxf>
    <dxf>
      <font>
        <color rgb="FFFFFF00"/>
      </font>
      <fill>
        <patternFill>
          <bgColor theme="1"/>
        </patternFill>
      </fill>
    </dxf>
    <dxf>
      <font>
        <b/>
        <i val="0"/>
        <color theme="1"/>
      </font>
      <fill>
        <patternFill>
          <bgColor theme="0"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CCFF"/>
      <color rgb="FFFF99FF"/>
      <color rgb="FFFF9966"/>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LOADOUT</a:t>
            </a:r>
            <a:r>
              <a:rPr lang="en-US" baseline="0"/>
              <a:t> PER REGION MANAGER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'For RSM'!$R$6:$R$11</c:f>
              <c:strCache>
                <c:ptCount val="6"/>
                <c:pt idx="0">
                  <c:v>PARANAQUE REGION - RM RONNIE</c:v>
                </c:pt>
                <c:pt idx="1">
                  <c:v>LAS PINAS REGION - RM ANDRE</c:v>
                </c:pt>
                <c:pt idx="2">
                  <c:v>MANDALUYONG REAGION - RM ELLIAB</c:v>
                </c:pt>
                <c:pt idx="3">
                  <c:v>BAGUMBAYAN REGION - RM JOSE ADRIAN</c:v>
                </c:pt>
                <c:pt idx="4">
                  <c:v>PACO REGION - RM RAFAEL</c:v>
                </c:pt>
                <c:pt idx="5">
                  <c:v>TAGUIG REGION - RM FERDINAND</c:v>
                </c:pt>
              </c:strCache>
            </c:strRef>
          </c:cat>
          <c:val>
            <c:numRef>
              <c:f>'For RSM'!$S$6:$S$11</c:f>
              <c:numCache>
                <c:formatCode>#,##0</c:formatCode>
                <c:ptCount val="6"/>
                <c:pt idx="0">
                  <c:v>4331</c:v>
                </c:pt>
                <c:pt idx="1">
                  <c:v>11651</c:v>
                </c:pt>
                <c:pt idx="2">
                  <c:v>231</c:v>
                </c:pt>
                <c:pt idx="3">
                  <c:v>519</c:v>
                </c:pt>
                <c:pt idx="4">
                  <c:v>1443</c:v>
                </c:pt>
                <c:pt idx="5">
                  <c:v>11233</c:v>
                </c:pt>
              </c:numCache>
            </c:numRef>
          </c:val>
          <c:extLst>
            <c:ext xmlns:c16="http://schemas.microsoft.com/office/drawing/2014/chart" uri="{C3380CC4-5D6E-409C-BE32-E72D297353CC}">
              <c16:uniqueId val="{00000000-37A9-44CD-BD72-105DA3053D1C}"/>
            </c:ext>
          </c:extLst>
        </c:ser>
        <c:ser>
          <c:idx val="1"/>
          <c:order val="1"/>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'For RSM'!$R$6:$R$11</c:f>
              <c:strCache>
                <c:ptCount val="6"/>
                <c:pt idx="0">
                  <c:v>PARANAQUE REGION - RM RONNIE</c:v>
                </c:pt>
                <c:pt idx="1">
                  <c:v>LAS PINAS REGION - RM ANDRE</c:v>
                </c:pt>
                <c:pt idx="2">
                  <c:v>MANDALUYONG REAGION - RM ELLIAB</c:v>
                </c:pt>
                <c:pt idx="3">
                  <c:v>BAGUMBAYAN REGION - RM JOSE ADRIAN</c:v>
                </c:pt>
                <c:pt idx="4">
                  <c:v>PACO REGION - RM RAFAEL</c:v>
                </c:pt>
                <c:pt idx="5">
                  <c:v>TAGUIG REGION - RM FERDINAND</c:v>
                </c:pt>
              </c:strCache>
            </c:strRef>
          </c:cat>
          <c:val>
            <c:numRef>
              <c:f>'For RSM'!$T$6:$T$11</c:f>
              <c:numCache>
                <c:formatCode>#,##0</c:formatCode>
                <c:ptCount val="6"/>
                <c:pt idx="0">
                  <c:v>1387</c:v>
                </c:pt>
                <c:pt idx="1">
                  <c:v>1889</c:v>
                </c:pt>
                <c:pt idx="2">
                  <c:v>0</c:v>
                </c:pt>
                <c:pt idx="3">
                  <c:v>182</c:v>
                </c:pt>
                <c:pt idx="4">
                  <c:v>810</c:v>
                </c:pt>
                <c:pt idx="5">
                  <c:v>2073</c:v>
                </c:pt>
              </c:numCache>
            </c:numRef>
          </c:val>
          <c:extLst>
            <c:ext xmlns:c16="http://schemas.microsoft.com/office/drawing/2014/chart" uri="{C3380CC4-5D6E-409C-BE32-E72D297353CC}">
              <c16:uniqueId val="{00000001-37A9-44CD-BD72-105DA3053D1C}"/>
            </c:ext>
          </c:extLst>
        </c:ser>
        <c:ser>
          <c:idx val="2"/>
          <c:order val="2"/>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'For RSM'!$R$6:$R$11</c:f>
              <c:strCache>
                <c:ptCount val="6"/>
                <c:pt idx="0">
                  <c:v>PARANAQUE REGION - RM RONNIE</c:v>
                </c:pt>
                <c:pt idx="1">
                  <c:v>LAS PINAS REGION - RM ANDRE</c:v>
                </c:pt>
                <c:pt idx="2">
                  <c:v>MANDALUYONG REAGION - RM ELLIAB</c:v>
                </c:pt>
                <c:pt idx="3">
                  <c:v>BAGUMBAYAN REGION - RM JOSE ADRIAN</c:v>
                </c:pt>
                <c:pt idx="4">
                  <c:v>PACO REGION - RM RAFAEL</c:v>
                </c:pt>
                <c:pt idx="5">
                  <c:v>TAGUIG REGION - RM FERDINAND</c:v>
                </c:pt>
              </c:strCache>
            </c:strRef>
          </c:cat>
          <c:val>
            <c:numRef>
              <c:f>'For RSM'!$U$6:$U$11</c:f>
              <c:numCache>
                <c:formatCode>#,##0</c:formatCode>
                <c:ptCount val="6"/>
                <c:pt idx="0">
                  <c:v>2944</c:v>
                </c:pt>
                <c:pt idx="1">
                  <c:v>9762</c:v>
                </c:pt>
                <c:pt idx="2">
                  <c:v>231</c:v>
                </c:pt>
                <c:pt idx="3">
                  <c:v>337</c:v>
                </c:pt>
                <c:pt idx="4">
                  <c:v>633</c:v>
                </c:pt>
                <c:pt idx="5">
                  <c:v>9160</c:v>
                </c:pt>
              </c:numCache>
            </c:numRef>
          </c:val>
          <c:extLst>
            <c:ext xmlns:c16="http://schemas.microsoft.com/office/drawing/2014/chart" uri="{C3380CC4-5D6E-409C-BE32-E72D297353CC}">
              <c16:uniqueId val="{00000002-37A9-44CD-BD72-105DA3053D1C}"/>
            </c:ext>
          </c:extLst>
        </c:ser>
        <c:dLbls>
          <c:showLegendKey val="0"/>
          <c:showVal val="0"/>
          <c:showCatName val="0"/>
          <c:showSerName val="0"/>
          <c:showPercent val="0"/>
          <c:showBubbleSize val="0"/>
        </c:dLbls>
        <c:gapWidth val="150"/>
        <c:overlap val="100"/>
        <c:axId val="1122191392"/>
        <c:axId val="1122207712"/>
      </c:barChart>
      <c:catAx>
        <c:axId val="11221913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2207712"/>
        <c:crosses val="autoZero"/>
        <c:auto val="1"/>
        <c:lblAlgn val="ctr"/>
        <c:lblOffset val="100"/>
        <c:noMultiLvlLbl val="0"/>
      </c:catAx>
      <c:valAx>
        <c:axId val="112220771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219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22411</xdr:colOff>
      <xdr:row>3</xdr:row>
      <xdr:rowOff>11203</xdr:rowOff>
    </xdr:from>
    <xdr:to>
      <xdr:col>23</xdr:col>
      <xdr:colOff>453838</xdr:colOff>
      <xdr:row>24</xdr:row>
      <xdr:rowOff>71716</xdr:rowOff>
    </xdr:to>
    <xdr:graphicFrame macro="">
      <xdr:nvGraphicFramePr>
        <xdr:cNvPr id="3" name="Chart 2">
          <a:extLst>
            <a:ext uri="{FF2B5EF4-FFF2-40B4-BE49-F238E27FC236}">
              <a16:creationId xmlns:a16="http://schemas.microsoft.com/office/drawing/2014/main" id="{C34E2F5A-9302-4FC7-9AA7-8BB07F07B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cep.sharepoint.com/teams/SouthGMALeadership/Shared%20Documents/General/LTL%20WORKING%20FILE/Dispatch%20Monitoring/PERIOD%2011%20-%202025/Disptemp(Rev)%20New%202022%20-%201112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10696-W10-BD\Distribution%20Supervisor\Backup%20This%20Folder\DSS\Check%20out%20Monitoring\2018\PERIOD%203%20-%202018\Disptemp(Rev)%20New%202018%20-%2003142018.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PC2CBS3C-W10-BD.ccbp.local\Users\G86434\OneDrive%20-%20The%20Coca-Cola%20Company\LTLs%20FILE\DISPATCH%20MONITORING\2023\PERIOD%2003%20-%202023\Disptemp(Rev)%20New%202022%20-%2003222023.xlsx" TargetMode="External"/><Relationship Id="rId1" Type="http://schemas.openxmlformats.org/officeDocument/2006/relationships/externalLinkPath" Target="file:///\\PC2CBS3C-W10-BD.ccbp.local\Users\G86434\OneDrive%20-%20The%20Coca-Cola%20Company\LTLs%20FILE\DISPATCH%20MONITORING\2023\PERIOD%2003%20-%202023\Disptemp(Rev)%20New%202022%20-%200322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 TEXT UPDATE"/>
      <sheetName val="Report Summary"/>
      <sheetName val="Dash Board"/>
      <sheetName val="For RSM"/>
      <sheetName val="DISPATCHED (VT11)"/>
      <sheetName val="Summarized Plan"/>
      <sheetName val="Advance Delivery Summary"/>
      <sheetName val="Final Loadout"/>
      <sheetName val="Per Outlet Plan"/>
      <sheetName val="REFERENCE"/>
      <sheetName val="PENDING PICKUP"/>
      <sheetName val="Truck Utilization"/>
      <sheetName val="Compatibility Report"/>
      <sheetName val="DSR Attendance"/>
      <sheetName val="DSR"/>
      <sheetName val="Fleet Report"/>
      <sheetName val="Load Utilization"/>
      <sheetName val="Data"/>
      <sheetName val="Sheet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port Summary"/>
      <sheetName val="Dispatch"/>
      <sheetName val="Summarized Plan"/>
      <sheetName val="Per Outlet Plan"/>
      <sheetName val="DSR Attendance"/>
      <sheetName val="Truck Utilization"/>
      <sheetName val="Compatibility Report"/>
      <sheetName val="TPD ROUTE ASSIGNMENT"/>
      <sheetName val="Fleet Report"/>
      <sheetName val="For RSM Combat"/>
      <sheetName val="DP CONVERSON"/>
    </sheetNames>
    <sheetDataSet>
      <sheetData sheetId="0"/>
      <sheetData sheetId="1"/>
      <sheetData sheetId="2">
        <row r="1">
          <cell r="A1" t="str">
            <v>The RedSystems Company, Inc.</v>
          </cell>
        </row>
        <row r="2">
          <cell r="A2" t="str">
            <v>New Parañaque Distribution Center</v>
          </cell>
        </row>
        <row r="3">
          <cell r="A3" t="str">
            <v>Dispatch Monitoring</v>
          </cell>
        </row>
        <row r="4">
          <cell r="A4" t="str">
            <v>Dispatch Date:</v>
          </cell>
          <cell r="F4" t="str">
            <v>*Please change date here</v>
          </cell>
        </row>
        <row r="6">
          <cell r="A6" t="str">
            <v>Manning From:</v>
          </cell>
          <cell r="F6" t="str">
            <v>Trips</v>
          </cell>
          <cell r="O6" t="str">
            <v>Cust Grp.</v>
          </cell>
        </row>
        <row r="7">
          <cell r="A7" t="str">
            <v>TRCI</v>
          </cell>
          <cell r="F7">
            <v>1</v>
          </cell>
          <cell r="O7" t="str">
            <v>DP</v>
          </cell>
        </row>
        <row r="8">
          <cell r="F8">
            <v>2</v>
          </cell>
          <cell r="O8" t="str">
            <v>DP</v>
          </cell>
        </row>
        <row r="9">
          <cell r="F9">
            <v>0</v>
          </cell>
          <cell r="O9">
            <v>0</v>
          </cell>
        </row>
        <row r="10">
          <cell r="F10">
            <v>0</v>
          </cell>
          <cell r="O10">
            <v>0</v>
          </cell>
        </row>
        <row r="11">
          <cell r="F11">
            <v>0</v>
          </cell>
          <cell r="O11">
            <v>0</v>
          </cell>
        </row>
        <row r="12">
          <cell r="A12" t="str">
            <v>TRCI</v>
          </cell>
          <cell r="F12">
            <v>1</v>
          </cell>
          <cell r="O12" t="str">
            <v>DP</v>
          </cell>
        </row>
        <row r="13">
          <cell r="F13">
            <v>2</v>
          </cell>
          <cell r="O13" t="str">
            <v>WS</v>
          </cell>
        </row>
        <row r="14">
          <cell r="F14">
            <v>0</v>
          </cell>
          <cell r="O14">
            <v>0</v>
          </cell>
        </row>
        <row r="15">
          <cell r="F15">
            <v>0</v>
          </cell>
          <cell r="O15">
            <v>0</v>
          </cell>
        </row>
        <row r="16">
          <cell r="F16">
            <v>0</v>
          </cell>
          <cell r="O16">
            <v>0</v>
          </cell>
        </row>
        <row r="17">
          <cell r="A17" t="str">
            <v>TRCI</v>
          </cell>
          <cell r="F17">
            <v>1</v>
          </cell>
          <cell r="O17" t="str">
            <v>DP</v>
          </cell>
        </row>
        <row r="18">
          <cell r="F18">
            <v>2</v>
          </cell>
          <cell r="O18" t="str">
            <v>DP</v>
          </cell>
        </row>
        <row r="19">
          <cell r="F19">
            <v>0</v>
          </cell>
          <cell r="O19">
            <v>0</v>
          </cell>
        </row>
        <row r="20">
          <cell r="F20">
            <v>0</v>
          </cell>
          <cell r="O20">
            <v>0</v>
          </cell>
        </row>
        <row r="21">
          <cell r="F21">
            <v>0</v>
          </cell>
          <cell r="O21">
            <v>0</v>
          </cell>
        </row>
        <row r="22">
          <cell r="A22" t="str">
            <v>TRCI</v>
          </cell>
          <cell r="F22">
            <v>1</v>
          </cell>
          <cell r="O22" t="str">
            <v>DP</v>
          </cell>
        </row>
        <row r="23">
          <cell r="F23">
            <v>2</v>
          </cell>
          <cell r="O23" t="str">
            <v>WS</v>
          </cell>
        </row>
        <row r="24">
          <cell r="F24">
            <v>0</v>
          </cell>
          <cell r="O24">
            <v>0</v>
          </cell>
        </row>
        <row r="25">
          <cell r="F25">
            <v>0</v>
          </cell>
          <cell r="O25">
            <v>0</v>
          </cell>
        </row>
        <row r="26">
          <cell r="F26">
            <v>0</v>
          </cell>
          <cell r="O26">
            <v>0</v>
          </cell>
        </row>
        <row r="27">
          <cell r="A27" t="str">
            <v>TRCI</v>
          </cell>
          <cell r="F27">
            <v>1</v>
          </cell>
          <cell r="O27" t="str">
            <v>DP</v>
          </cell>
        </row>
        <row r="28">
          <cell r="F28">
            <v>2</v>
          </cell>
          <cell r="O28" t="str">
            <v>DP</v>
          </cell>
        </row>
        <row r="29">
          <cell r="F29">
            <v>0</v>
          </cell>
          <cell r="O29">
            <v>0</v>
          </cell>
        </row>
        <row r="30">
          <cell r="F30">
            <v>0</v>
          </cell>
          <cell r="O30">
            <v>0</v>
          </cell>
        </row>
        <row r="31">
          <cell r="F31">
            <v>0</v>
          </cell>
          <cell r="O31">
            <v>0</v>
          </cell>
        </row>
        <row r="32">
          <cell r="A32" t="str">
            <v>TRCI</v>
          </cell>
          <cell r="F32">
            <v>1</v>
          </cell>
          <cell r="O32" t="str">
            <v>WS</v>
          </cell>
        </row>
        <row r="33">
          <cell r="F33">
            <v>0</v>
          </cell>
          <cell r="O33">
            <v>0</v>
          </cell>
        </row>
        <row r="34">
          <cell r="F34">
            <v>0</v>
          </cell>
          <cell r="O34">
            <v>0</v>
          </cell>
        </row>
        <row r="35">
          <cell r="F35">
            <v>0</v>
          </cell>
          <cell r="O35">
            <v>0</v>
          </cell>
        </row>
        <row r="36">
          <cell r="F36">
            <v>0</v>
          </cell>
          <cell r="O36">
            <v>0</v>
          </cell>
        </row>
        <row r="37">
          <cell r="A37" t="str">
            <v>TRCI</v>
          </cell>
          <cell r="F37">
            <v>1</v>
          </cell>
          <cell r="O37" t="str">
            <v>DP</v>
          </cell>
        </row>
        <row r="38">
          <cell r="F38">
            <v>2</v>
          </cell>
          <cell r="O38" t="str">
            <v>DP</v>
          </cell>
        </row>
        <row r="39">
          <cell r="F39">
            <v>3</v>
          </cell>
          <cell r="O39" t="str">
            <v>DP</v>
          </cell>
        </row>
        <row r="40">
          <cell r="F40">
            <v>0</v>
          </cell>
          <cell r="O40">
            <v>0</v>
          </cell>
        </row>
        <row r="41">
          <cell r="F41">
            <v>0</v>
          </cell>
          <cell r="O41">
            <v>0</v>
          </cell>
        </row>
        <row r="42">
          <cell r="A42" t="str">
            <v>TRCI</v>
          </cell>
          <cell r="F42">
            <v>1</v>
          </cell>
          <cell r="O42" t="str">
            <v>DP</v>
          </cell>
        </row>
        <row r="43">
          <cell r="F43">
            <v>2</v>
          </cell>
          <cell r="O43" t="str">
            <v>DP</v>
          </cell>
        </row>
        <row r="44">
          <cell r="F44">
            <v>0</v>
          </cell>
          <cell r="O44">
            <v>0</v>
          </cell>
        </row>
        <row r="45">
          <cell r="F45">
            <v>0</v>
          </cell>
          <cell r="O45">
            <v>0</v>
          </cell>
        </row>
        <row r="46">
          <cell r="F46">
            <v>0</v>
          </cell>
          <cell r="O46">
            <v>0</v>
          </cell>
        </row>
        <row r="47">
          <cell r="A47" t="str">
            <v>TRCI</v>
          </cell>
          <cell r="F47">
            <v>1</v>
          </cell>
          <cell r="O47" t="str">
            <v>WS</v>
          </cell>
        </row>
        <row r="48">
          <cell r="F48">
            <v>2</v>
          </cell>
          <cell r="O48" t="str">
            <v>WS</v>
          </cell>
        </row>
        <row r="49">
          <cell r="F49">
            <v>0</v>
          </cell>
          <cell r="O49">
            <v>0</v>
          </cell>
        </row>
        <row r="50">
          <cell r="F50">
            <v>0</v>
          </cell>
          <cell r="O50">
            <v>0</v>
          </cell>
        </row>
        <row r="51">
          <cell r="F51">
            <v>0</v>
          </cell>
          <cell r="O51">
            <v>0</v>
          </cell>
        </row>
        <row r="52">
          <cell r="A52" t="str">
            <v>TRCI</v>
          </cell>
          <cell r="F52">
            <v>1</v>
          </cell>
          <cell r="O52" t="str">
            <v>WS</v>
          </cell>
        </row>
        <row r="53">
          <cell r="F53">
            <v>2</v>
          </cell>
          <cell r="O53" t="str">
            <v>WS</v>
          </cell>
        </row>
        <row r="54">
          <cell r="F54">
            <v>3</v>
          </cell>
          <cell r="O54" t="str">
            <v>WS</v>
          </cell>
        </row>
        <row r="55">
          <cell r="F55">
            <v>0</v>
          </cell>
          <cell r="O55">
            <v>0</v>
          </cell>
        </row>
        <row r="56">
          <cell r="F56">
            <v>0</v>
          </cell>
          <cell r="O56">
            <v>0</v>
          </cell>
        </row>
        <row r="57">
          <cell r="A57" t="str">
            <v>TRCI</v>
          </cell>
          <cell r="F57">
            <v>1</v>
          </cell>
          <cell r="O57" t="str">
            <v>KA</v>
          </cell>
        </row>
        <row r="58">
          <cell r="F58">
            <v>0</v>
          </cell>
          <cell r="O58">
            <v>0</v>
          </cell>
        </row>
        <row r="59">
          <cell r="F59">
            <v>0</v>
          </cell>
          <cell r="O59">
            <v>0</v>
          </cell>
        </row>
        <row r="60">
          <cell r="F60">
            <v>0</v>
          </cell>
          <cell r="O60">
            <v>0</v>
          </cell>
        </row>
        <row r="61">
          <cell r="F61">
            <v>0</v>
          </cell>
          <cell r="O61">
            <v>0</v>
          </cell>
        </row>
        <row r="62">
          <cell r="A62" t="str">
            <v>TRCI</v>
          </cell>
          <cell r="F62">
            <v>1</v>
          </cell>
          <cell r="O62" t="str">
            <v>DP</v>
          </cell>
        </row>
        <row r="63">
          <cell r="F63">
            <v>2</v>
          </cell>
          <cell r="O63" t="str">
            <v>DP</v>
          </cell>
        </row>
        <row r="64">
          <cell r="F64">
            <v>3</v>
          </cell>
          <cell r="O64" t="str">
            <v>DP</v>
          </cell>
        </row>
        <row r="65">
          <cell r="F65">
            <v>0</v>
          </cell>
          <cell r="O65">
            <v>0</v>
          </cell>
        </row>
        <row r="66">
          <cell r="F66">
            <v>0</v>
          </cell>
          <cell r="O66">
            <v>0</v>
          </cell>
        </row>
        <row r="67">
          <cell r="A67" t="str">
            <v>TRCI</v>
          </cell>
          <cell r="F67">
            <v>1</v>
          </cell>
          <cell r="O67" t="str">
            <v>WS</v>
          </cell>
        </row>
        <row r="68">
          <cell r="F68">
            <v>0</v>
          </cell>
          <cell r="O68">
            <v>0</v>
          </cell>
        </row>
        <row r="69">
          <cell r="F69">
            <v>0</v>
          </cell>
          <cell r="O69">
            <v>0</v>
          </cell>
        </row>
        <row r="70">
          <cell r="F70">
            <v>0</v>
          </cell>
          <cell r="O70">
            <v>0</v>
          </cell>
        </row>
        <row r="71">
          <cell r="F71">
            <v>0</v>
          </cell>
          <cell r="O71">
            <v>0</v>
          </cell>
        </row>
        <row r="72">
          <cell r="A72" t="str">
            <v>TRCI</v>
          </cell>
          <cell r="F72">
            <v>1</v>
          </cell>
          <cell r="O72" t="str">
            <v>DP</v>
          </cell>
        </row>
        <row r="73">
          <cell r="F73">
            <v>0</v>
          </cell>
          <cell r="O73">
            <v>0</v>
          </cell>
        </row>
        <row r="74">
          <cell r="F74">
            <v>0</v>
          </cell>
          <cell r="O74">
            <v>0</v>
          </cell>
        </row>
        <row r="75">
          <cell r="F75">
            <v>0</v>
          </cell>
          <cell r="O75">
            <v>0</v>
          </cell>
        </row>
        <row r="76">
          <cell r="F76">
            <v>0</v>
          </cell>
          <cell r="O76">
            <v>0</v>
          </cell>
        </row>
        <row r="77">
          <cell r="A77" t="str">
            <v>TRCI</v>
          </cell>
          <cell r="F77">
            <v>1</v>
          </cell>
          <cell r="O77" t="str">
            <v>DP</v>
          </cell>
        </row>
        <row r="78">
          <cell r="F78">
            <v>2</v>
          </cell>
          <cell r="O78" t="str">
            <v>WS</v>
          </cell>
        </row>
        <row r="79">
          <cell r="F79">
            <v>0</v>
          </cell>
          <cell r="O79">
            <v>0</v>
          </cell>
        </row>
        <row r="80">
          <cell r="F80">
            <v>0</v>
          </cell>
          <cell r="O80">
            <v>0</v>
          </cell>
        </row>
        <row r="81">
          <cell r="F81">
            <v>0</v>
          </cell>
          <cell r="O81">
            <v>0</v>
          </cell>
        </row>
        <row r="82">
          <cell r="A82" t="str">
            <v>TRCI</v>
          </cell>
          <cell r="F82">
            <v>1</v>
          </cell>
          <cell r="O82" t="str">
            <v>DP</v>
          </cell>
        </row>
        <row r="83">
          <cell r="F83">
            <v>0</v>
          </cell>
          <cell r="O83">
            <v>0</v>
          </cell>
        </row>
        <row r="84">
          <cell r="F84">
            <v>0</v>
          </cell>
          <cell r="O84">
            <v>0</v>
          </cell>
        </row>
        <row r="85">
          <cell r="F85">
            <v>0</v>
          </cell>
          <cell r="O85">
            <v>0</v>
          </cell>
        </row>
        <row r="86">
          <cell r="F86">
            <v>0</v>
          </cell>
          <cell r="O86">
            <v>0</v>
          </cell>
        </row>
        <row r="87">
          <cell r="A87" t="str">
            <v>TRCI</v>
          </cell>
          <cell r="F87">
            <v>1</v>
          </cell>
          <cell r="O87" t="str">
            <v>WS</v>
          </cell>
        </row>
        <row r="88">
          <cell r="F88">
            <v>2</v>
          </cell>
          <cell r="O88" t="str">
            <v>WS</v>
          </cell>
        </row>
        <row r="89">
          <cell r="F89">
            <v>0</v>
          </cell>
          <cell r="O89">
            <v>0</v>
          </cell>
        </row>
        <row r="90">
          <cell r="F90">
            <v>0</v>
          </cell>
          <cell r="O90">
            <v>0</v>
          </cell>
        </row>
        <row r="91">
          <cell r="F91">
            <v>0</v>
          </cell>
          <cell r="O91">
            <v>0</v>
          </cell>
        </row>
        <row r="92">
          <cell r="A92" t="str">
            <v>TRCI</v>
          </cell>
          <cell r="F92">
            <v>1</v>
          </cell>
          <cell r="O92" t="str">
            <v>DP</v>
          </cell>
        </row>
        <row r="93">
          <cell r="F93">
            <v>0</v>
          </cell>
          <cell r="O93">
            <v>0</v>
          </cell>
        </row>
        <row r="94">
          <cell r="F94">
            <v>0</v>
          </cell>
          <cell r="O94">
            <v>0</v>
          </cell>
        </row>
        <row r="95">
          <cell r="F95">
            <v>0</v>
          </cell>
          <cell r="O95">
            <v>0</v>
          </cell>
        </row>
        <row r="96">
          <cell r="F96">
            <v>0</v>
          </cell>
          <cell r="O96">
            <v>0</v>
          </cell>
        </row>
        <row r="97">
          <cell r="A97" t="str">
            <v>TRCI</v>
          </cell>
          <cell r="F97">
            <v>1</v>
          </cell>
          <cell r="O97" t="str">
            <v>DP</v>
          </cell>
        </row>
        <row r="98">
          <cell r="F98">
            <v>2</v>
          </cell>
          <cell r="O98" t="str">
            <v>DP</v>
          </cell>
        </row>
        <row r="99">
          <cell r="F99">
            <v>0</v>
          </cell>
          <cell r="O99">
            <v>0</v>
          </cell>
        </row>
        <row r="100">
          <cell r="F100">
            <v>0</v>
          </cell>
          <cell r="O100">
            <v>0</v>
          </cell>
        </row>
        <row r="101">
          <cell r="F101">
            <v>0</v>
          </cell>
          <cell r="O101">
            <v>0</v>
          </cell>
        </row>
        <row r="102">
          <cell r="A102" t="str">
            <v>TRCI</v>
          </cell>
          <cell r="F102">
            <v>1</v>
          </cell>
          <cell r="O102" t="str">
            <v>DP</v>
          </cell>
        </row>
        <row r="103">
          <cell r="F103">
            <v>2</v>
          </cell>
          <cell r="O103" t="str">
            <v>DP</v>
          </cell>
        </row>
        <row r="104">
          <cell r="F104">
            <v>0</v>
          </cell>
          <cell r="O104">
            <v>0</v>
          </cell>
        </row>
        <row r="105">
          <cell r="F105">
            <v>0</v>
          </cell>
          <cell r="O105">
            <v>0</v>
          </cell>
        </row>
        <row r="106">
          <cell r="F106">
            <v>0</v>
          </cell>
          <cell r="O106">
            <v>0</v>
          </cell>
        </row>
        <row r="107">
          <cell r="A107" t="str">
            <v>TRCI</v>
          </cell>
          <cell r="F107">
            <v>1</v>
          </cell>
          <cell r="O107" t="str">
            <v>WS</v>
          </cell>
        </row>
        <row r="108">
          <cell r="F108">
            <v>2</v>
          </cell>
          <cell r="O108" t="str">
            <v>WS</v>
          </cell>
        </row>
        <row r="109">
          <cell r="F109">
            <v>0</v>
          </cell>
          <cell r="O109">
            <v>0</v>
          </cell>
        </row>
        <row r="110">
          <cell r="F110">
            <v>0</v>
          </cell>
          <cell r="O110">
            <v>0</v>
          </cell>
        </row>
        <row r="111">
          <cell r="F111">
            <v>0</v>
          </cell>
          <cell r="O111">
            <v>0</v>
          </cell>
        </row>
        <row r="112">
          <cell r="A112" t="str">
            <v>TRCI</v>
          </cell>
          <cell r="F112">
            <v>1</v>
          </cell>
          <cell r="O112" t="str">
            <v>WS</v>
          </cell>
        </row>
        <row r="113">
          <cell r="F113">
            <v>0</v>
          </cell>
          <cell r="O113">
            <v>0</v>
          </cell>
        </row>
        <row r="114">
          <cell r="F114">
            <v>0</v>
          </cell>
          <cell r="O114">
            <v>0</v>
          </cell>
        </row>
        <row r="115">
          <cell r="F115">
            <v>0</v>
          </cell>
          <cell r="O115">
            <v>0</v>
          </cell>
        </row>
        <row r="116">
          <cell r="F116">
            <v>0</v>
          </cell>
          <cell r="O116">
            <v>0</v>
          </cell>
        </row>
        <row r="117">
          <cell r="A117" t="str">
            <v>TRCI</v>
          </cell>
          <cell r="F117">
            <v>1</v>
          </cell>
          <cell r="O117" t="str">
            <v>WS</v>
          </cell>
        </row>
        <row r="118">
          <cell r="F118">
            <v>2</v>
          </cell>
          <cell r="O118" t="str">
            <v>WS</v>
          </cell>
        </row>
        <row r="119">
          <cell r="F119">
            <v>0</v>
          </cell>
          <cell r="O119">
            <v>0</v>
          </cell>
        </row>
        <row r="120">
          <cell r="F120">
            <v>0</v>
          </cell>
          <cell r="O120">
            <v>0</v>
          </cell>
        </row>
        <row r="121">
          <cell r="F121">
            <v>0</v>
          </cell>
          <cell r="O121">
            <v>0</v>
          </cell>
        </row>
        <row r="122">
          <cell r="A122" t="str">
            <v>TRCI</v>
          </cell>
          <cell r="F122">
            <v>1</v>
          </cell>
          <cell r="O122" t="str">
            <v>DP</v>
          </cell>
        </row>
        <row r="123">
          <cell r="F123">
            <v>2</v>
          </cell>
          <cell r="O123" t="str">
            <v>DP</v>
          </cell>
        </row>
        <row r="124">
          <cell r="F124">
            <v>3</v>
          </cell>
          <cell r="O124" t="str">
            <v>DP</v>
          </cell>
        </row>
        <row r="125">
          <cell r="F125">
            <v>0</v>
          </cell>
          <cell r="O125">
            <v>0</v>
          </cell>
        </row>
        <row r="126">
          <cell r="F126">
            <v>0</v>
          </cell>
          <cell r="O126">
            <v>0</v>
          </cell>
        </row>
        <row r="127">
          <cell r="A127" t="str">
            <v>ONG</v>
          </cell>
          <cell r="F127">
            <v>1</v>
          </cell>
          <cell r="O127" t="str">
            <v>DP</v>
          </cell>
        </row>
        <row r="128">
          <cell r="F128">
            <v>2</v>
          </cell>
          <cell r="O128" t="str">
            <v>DP</v>
          </cell>
        </row>
        <row r="129">
          <cell r="F129">
            <v>3</v>
          </cell>
          <cell r="O129" t="str">
            <v>WS</v>
          </cell>
        </row>
        <row r="130">
          <cell r="F130">
            <v>0</v>
          </cell>
          <cell r="O130">
            <v>0</v>
          </cell>
        </row>
        <row r="131">
          <cell r="F131">
            <v>0</v>
          </cell>
          <cell r="O131">
            <v>0</v>
          </cell>
        </row>
        <row r="132">
          <cell r="A132" t="str">
            <v>ONG</v>
          </cell>
          <cell r="F132">
            <v>1</v>
          </cell>
          <cell r="O132" t="str">
            <v>DP</v>
          </cell>
        </row>
        <row r="133">
          <cell r="F133">
            <v>2</v>
          </cell>
          <cell r="O133" t="str">
            <v>DP</v>
          </cell>
        </row>
        <row r="134">
          <cell r="F134">
            <v>0</v>
          </cell>
          <cell r="O134">
            <v>0</v>
          </cell>
        </row>
        <row r="135">
          <cell r="F135">
            <v>0</v>
          </cell>
          <cell r="O135">
            <v>0</v>
          </cell>
        </row>
        <row r="136">
          <cell r="F136">
            <v>0</v>
          </cell>
          <cell r="O136">
            <v>0</v>
          </cell>
        </row>
        <row r="137">
          <cell r="A137" t="str">
            <v>ONG</v>
          </cell>
          <cell r="F137">
            <v>1</v>
          </cell>
          <cell r="O137" t="str">
            <v>DP</v>
          </cell>
        </row>
        <row r="138">
          <cell r="F138">
            <v>2</v>
          </cell>
          <cell r="O138" t="str">
            <v>KA</v>
          </cell>
        </row>
        <row r="139">
          <cell r="F139">
            <v>0</v>
          </cell>
          <cell r="O139">
            <v>0</v>
          </cell>
        </row>
        <row r="140">
          <cell r="F140">
            <v>0</v>
          </cell>
          <cell r="O140">
            <v>0</v>
          </cell>
        </row>
        <row r="141">
          <cell r="F141">
            <v>0</v>
          </cell>
          <cell r="O141">
            <v>0</v>
          </cell>
        </row>
        <row r="142">
          <cell r="A142" t="str">
            <v>ONG</v>
          </cell>
          <cell r="F142">
            <v>1</v>
          </cell>
          <cell r="O142" t="str">
            <v>DP</v>
          </cell>
        </row>
        <row r="143">
          <cell r="F143">
            <v>2</v>
          </cell>
          <cell r="O143" t="str">
            <v>DP</v>
          </cell>
        </row>
        <row r="144">
          <cell r="F144">
            <v>3</v>
          </cell>
          <cell r="O144" t="str">
            <v>DP</v>
          </cell>
        </row>
        <row r="145">
          <cell r="F145">
            <v>0</v>
          </cell>
          <cell r="O145">
            <v>0</v>
          </cell>
        </row>
        <row r="146">
          <cell r="F146">
            <v>0</v>
          </cell>
          <cell r="O146">
            <v>0</v>
          </cell>
        </row>
        <row r="147">
          <cell r="A147" t="str">
            <v>TRCI</v>
          </cell>
          <cell r="F147">
            <v>1</v>
          </cell>
          <cell r="O147" t="str">
            <v>DP</v>
          </cell>
        </row>
        <row r="148">
          <cell r="F148">
            <v>2</v>
          </cell>
          <cell r="O148" t="str">
            <v>DP</v>
          </cell>
        </row>
        <row r="149">
          <cell r="F149">
            <v>3</v>
          </cell>
          <cell r="O149" t="str">
            <v>DP</v>
          </cell>
        </row>
        <row r="150">
          <cell r="F150">
            <v>0</v>
          </cell>
          <cell r="O150">
            <v>0</v>
          </cell>
        </row>
        <row r="151">
          <cell r="F151">
            <v>0</v>
          </cell>
          <cell r="O151">
            <v>0</v>
          </cell>
        </row>
        <row r="152">
          <cell r="A152" t="str">
            <v>TRCI</v>
          </cell>
          <cell r="F152">
            <v>1</v>
          </cell>
          <cell r="O152" t="str">
            <v>KA</v>
          </cell>
        </row>
        <row r="153">
          <cell r="F153">
            <v>0</v>
          </cell>
          <cell r="O153">
            <v>0</v>
          </cell>
        </row>
        <row r="154">
          <cell r="F154">
            <v>0</v>
          </cell>
          <cell r="O154">
            <v>0</v>
          </cell>
        </row>
        <row r="155">
          <cell r="F155">
            <v>0</v>
          </cell>
          <cell r="O155">
            <v>0</v>
          </cell>
        </row>
        <row r="156">
          <cell r="F156">
            <v>0</v>
          </cell>
          <cell r="O156">
            <v>0</v>
          </cell>
        </row>
        <row r="157">
          <cell r="A157" t="str">
            <v>ONG</v>
          </cell>
          <cell r="F157">
            <v>1</v>
          </cell>
          <cell r="O157" t="str">
            <v>KA</v>
          </cell>
        </row>
        <row r="158">
          <cell r="F158">
            <v>0</v>
          </cell>
          <cell r="O158">
            <v>0</v>
          </cell>
        </row>
        <row r="159">
          <cell r="F159">
            <v>0</v>
          </cell>
          <cell r="O159">
            <v>0</v>
          </cell>
        </row>
        <row r="160">
          <cell r="F160">
            <v>0</v>
          </cell>
          <cell r="O160">
            <v>0</v>
          </cell>
        </row>
        <row r="161">
          <cell r="F161">
            <v>0</v>
          </cell>
          <cell r="O161">
            <v>0</v>
          </cell>
        </row>
        <row r="162">
          <cell r="A162" t="str">
            <v>TRCI</v>
          </cell>
          <cell r="F162">
            <v>1</v>
          </cell>
          <cell r="O162" t="str">
            <v>DP</v>
          </cell>
        </row>
        <row r="163">
          <cell r="F163">
            <v>2</v>
          </cell>
          <cell r="O163" t="str">
            <v>DP</v>
          </cell>
        </row>
        <row r="164">
          <cell r="F164">
            <v>3</v>
          </cell>
          <cell r="O164" t="str">
            <v>DP</v>
          </cell>
        </row>
        <row r="165">
          <cell r="F165">
            <v>0</v>
          </cell>
          <cell r="O165">
            <v>0</v>
          </cell>
        </row>
        <row r="166">
          <cell r="F166">
            <v>0</v>
          </cell>
          <cell r="O166">
            <v>0</v>
          </cell>
        </row>
        <row r="167">
          <cell r="A167" t="str">
            <v>TRCI</v>
          </cell>
          <cell r="F167">
            <v>1</v>
          </cell>
          <cell r="O167" t="str">
            <v>DP</v>
          </cell>
        </row>
        <row r="168">
          <cell r="F168">
            <v>0</v>
          </cell>
          <cell r="O168">
            <v>0</v>
          </cell>
        </row>
        <row r="169">
          <cell r="F169">
            <v>0</v>
          </cell>
          <cell r="O169">
            <v>0</v>
          </cell>
        </row>
        <row r="170">
          <cell r="F170">
            <v>0</v>
          </cell>
          <cell r="O170">
            <v>0</v>
          </cell>
        </row>
        <row r="171">
          <cell r="F171">
            <v>0</v>
          </cell>
          <cell r="O171">
            <v>0</v>
          </cell>
        </row>
        <row r="172">
          <cell r="A172" t="str">
            <v>TRCI</v>
          </cell>
          <cell r="F172">
            <v>1</v>
          </cell>
          <cell r="O172" t="str">
            <v>DP</v>
          </cell>
        </row>
        <row r="173">
          <cell r="F173">
            <v>2</v>
          </cell>
          <cell r="O173" t="str">
            <v>DP</v>
          </cell>
        </row>
        <row r="174">
          <cell r="F174">
            <v>0</v>
          </cell>
          <cell r="O174">
            <v>0</v>
          </cell>
        </row>
        <row r="175">
          <cell r="F175">
            <v>0</v>
          </cell>
          <cell r="O175">
            <v>0</v>
          </cell>
        </row>
        <row r="176">
          <cell r="F176">
            <v>0</v>
          </cell>
          <cell r="O176">
            <v>0</v>
          </cell>
        </row>
        <row r="177">
          <cell r="A177" t="str">
            <v>TRCI</v>
          </cell>
          <cell r="F177">
            <v>1</v>
          </cell>
          <cell r="O177" t="str">
            <v>DP</v>
          </cell>
        </row>
        <row r="178">
          <cell r="F178">
            <v>2</v>
          </cell>
          <cell r="O178" t="str">
            <v>DP</v>
          </cell>
        </row>
        <row r="179">
          <cell r="F179">
            <v>0</v>
          </cell>
          <cell r="O179">
            <v>0</v>
          </cell>
        </row>
        <row r="180">
          <cell r="F180">
            <v>0</v>
          </cell>
          <cell r="O180">
            <v>0</v>
          </cell>
        </row>
        <row r="181">
          <cell r="F181">
            <v>0</v>
          </cell>
          <cell r="O181">
            <v>0</v>
          </cell>
        </row>
        <row r="182">
          <cell r="A182" t="str">
            <v>TRCI</v>
          </cell>
          <cell r="F182">
            <v>1</v>
          </cell>
          <cell r="O182" t="str">
            <v>WS</v>
          </cell>
        </row>
        <row r="183">
          <cell r="F183">
            <v>2</v>
          </cell>
          <cell r="O183" t="str">
            <v>WS</v>
          </cell>
        </row>
        <row r="184">
          <cell r="F184">
            <v>0</v>
          </cell>
          <cell r="O184">
            <v>0</v>
          </cell>
        </row>
        <row r="185">
          <cell r="F185">
            <v>0</v>
          </cell>
          <cell r="O185">
            <v>0</v>
          </cell>
        </row>
        <row r="186">
          <cell r="F186">
            <v>0</v>
          </cell>
          <cell r="O186">
            <v>0</v>
          </cell>
        </row>
        <row r="187">
          <cell r="A187" t="str">
            <v>ONG</v>
          </cell>
          <cell r="F187">
            <v>1</v>
          </cell>
          <cell r="O187" t="str">
            <v>DP</v>
          </cell>
        </row>
        <row r="188">
          <cell r="F188">
            <v>2</v>
          </cell>
          <cell r="O188" t="str">
            <v>WS</v>
          </cell>
        </row>
        <row r="189">
          <cell r="F189">
            <v>0</v>
          </cell>
          <cell r="O189">
            <v>0</v>
          </cell>
        </row>
        <row r="190">
          <cell r="F190">
            <v>0</v>
          </cell>
          <cell r="O190">
            <v>0</v>
          </cell>
        </row>
        <row r="191">
          <cell r="F191">
            <v>0</v>
          </cell>
          <cell r="O191">
            <v>0</v>
          </cell>
        </row>
        <row r="192">
          <cell r="A192" t="str">
            <v>ONG</v>
          </cell>
          <cell r="F192">
            <v>1</v>
          </cell>
          <cell r="O192" t="str">
            <v>DP</v>
          </cell>
        </row>
        <row r="193">
          <cell r="F193">
            <v>2</v>
          </cell>
          <cell r="O193" t="str">
            <v>DP</v>
          </cell>
        </row>
        <row r="194">
          <cell r="F194">
            <v>0</v>
          </cell>
          <cell r="O194">
            <v>0</v>
          </cell>
        </row>
        <row r="195">
          <cell r="F195">
            <v>0</v>
          </cell>
          <cell r="O195">
            <v>0</v>
          </cell>
        </row>
        <row r="196">
          <cell r="F196">
            <v>0</v>
          </cell>
          <cell r="O196">
            <v>0</v>
          </cell>
        </row>
        <row r="197">
          <cell r="A197" t="str">
            <v>TRCI</v>
          </cell>
          <cell r="F197">
            <v>1</v>
          </cell>
          <cell r="O197" t="str">
            <v>DP</v>
          </cell>
        </row>
        <row r="198">
          <cell r="F198">
            <v>2</v>
          </cell>
          <cell r="O198" t="str">
            <v>DP</v>
          </cell>
        </row>
        <row r="199">
          <cell r="F199">
            <v>0</v>
          </cell>
          <cell r="O199">
            <v>0</v>
          </cell>
        </row>
        <row r="200">
          <cell r="F200">
            <v>0</v>
          </cell>
          <cell r="O200">
            <v>0</v>
          </cell>
        </row>
        <row r="201">
          <cell r="F201">
            <v>0</v>
          </cell>
          <cell r="O201">
            <v>0</v>
          </cell>
        </row>
        <row r="202">
          <cell r="A202" t="str">
            <v>TRCI</v>
          </cell>
          <cell r="F202">
            <v>1</v>
          </cell>
          <cell r="O202" t="str">
            <v>DP</v>
          </cell>
        </row>
        <row r="203">
          <cell r="F203">
            <v>2</v>
          </cell>
          <cell r="O203" t="str">
            <v>DP</v>
          </cell>
        </row>
        <row r="204">
          <cell r="F204">
            <v>3</v>
          </cell>
          <cell r="O204" t="str">
            <v>DP</v>
          </cell>
        </row>
        <row r="205">
          <cell r="F205">
            <v>0</v>
          </cell>
          <cell r="O205">
            <v>0</v>
          </cell>
        </row>
        <row r="206">
          <cell r="F206">
            <v>0</v>
          </cell>
          <cell r="O206">
            <v>0</v>
          </cell>
        </row>
        <row r="207">
          <cell r="A207" t="str">
            <v>TRCI</v>
          </cell>
          <cell r="F207">
            <v>1</v>
          </cell>
          <cell r="O207" t="str">
            <v>DP</v>
          </cell>
        </row>
        <row r="208">
          <cell r="F208">
            <v>2</v>
          </cell>
          <cell r="O208" t="str">
            <v>DP</v>
          </cell>
        </row>
        <row r="209">
          <cell r="F209">
            <v>0</v>
          </cell>
          <cell r="O209">
            <v>0</v>
          </cell>
        </row>
        <row r="210">
          <cell r="F210">
            <v>0</v>
          </cell>
          <cell r="O210">
            <v>0</v>
          </cell>
        </row>
        <row r="211">
          <cell r="F211">
            <v>0</v>
          </cell>
          <cell r="O211">
            <v>0</v>
          </cell>
        </row>
        <row r="212">
          <cell r="A212" t="str">
            <v>TRCI</v>
          </cell>
          <cell r="F212">
            <v>1</v>
          </cell>
          <cell r="O212" t="str">
            <v>DP</v>
          </cell>
        </row>
        <row r="213">
          <cell r="F213">
            <v>2</v>
          </cell>
          <cell r="O213" t="str">
            <v>DP</v>
          </cell>
        </row>
        <row r="214">
          <cell r="F214">
            <v>0</v>
          </cell>
          <cell r="O214">
            <v>0</v>
          </cell>
        </row>
        <row r="215">
          <cell r="F215">
            <v>0</v>
          </cell>
          <cell r="O215">
            <v>0</v>
          </cell>
        </row>
        <row r="216">
          <cell r="F216">
            <v>0</v>
          </cell>
          <cell r="O216">
            <v>0</v>
          </cell>
        </row>
        <row r="217">
          <cell r="A217" t="str">
            <v>TRCI</v>
          </cell>
          <cell r="F217">
            <v>1</v>
          </cell>
          <cell r="O217" t="str">
            <v>DP</v>
          </cell>
        </row>
        <row r="218">
          <cell r="F218">
            <v>2</v>
          </cell>
          <cell r="O218" t="str">
            <v>DP</v>
          </cell>
        </row>
        <row r="219">
          <cell r="F219">
            <v>0</v>
          </cell>
          <cell r="O219">
            <v>0</v>
          </cell>
        </row>
        <row r="220">
          <cell r="F220">
            <v>0</v>
          </cell>
          <cell r="O220">
            <v>0</v>
          </cell>
        </row>
        <row r="221">
          <cell r="F221">
            <v>0</v>
          </cell>
          <cell r="O221">
            <v>0</v>
          </cell>
        </row>
        <row r="222">
          <cell r="A222" t="str">
            <v>TRCI</v>
          </cell>
          <cell r="F222">
            <v>1</v>
          </cell>
          <cell r="O222" t="str">
            <v>KA</v>
          </cell>
        </row>
        <row r="223">
          <cell r="F223">
            <v>0</v>
          </cell>
          <cell r="O223">
            <v>0</v>
          </cell>
        </row>
        <row r="224">
          <cell r="F224">
            <v>0</v>
          </cell>
          <cell r="O224">
            <v>0</v>
          </cell>
        </row>
        <row r="225">
          <cell r="F225">
            <v>0</v>
          </cell>
          <cell r="O225">
            <v>0</v>
          </cell>
        </row>
        <row r="226">
          <cell r="F226">
            <v>0</v>
          </cell>
          <cell r="O226">
            <v>0</v>
          </cell>
        </row>
        <row r="227">
          <cell r="A227" t="str">
            <v>TRCI</v>
          </cell>
          <cell r="F227">
            <v>1</v>
          </cell>
          <cell r="O227" t="str">
            <v>KA</v>
          </cell>
        </row>
        <row r="228">
          <cell r="F228">
            <v>0</v>
          </cell>
          <cell r="O228">
            <v>0</v>
          </cell>
        </row>
        <row r="229">
          <cell r="F229">
            <v>0</v>
          </cell>
          <cell r="O229">
            <v>0</v>
          </cell>
        </row>
        <row r="230">
          <cell r="F230">
            <v>0</v>
          </cell>
          <cell r="O230">
            <v>0</v>
          </cell>
        </row>
        <row r="231">
          <cell r="F231">
            <v>0</v>
          </cell>
          <cell r="O231">
            <v>0</v>
          </cell>
        </row>
        <row r="232">
          <cell r="A232" t="str">
            <v>TRCI</v>
          </cell>
          <cell r="F232">
            <v>1</v>
          </cell>
          <cell r="O232" t="str">
            <v>KA</v>
          </cell>
        </row>
        <row r="233">
          <cell r="F233">
            <v>0</v>
          </cell>
          <cell r="O233">
            <v>0</v>
          </cell>
        </row>
        <row r="234">
          <cell r="F234">
            <v>0</v>
          </cell>
          <cell r="O234">
            <v>0</v>
          </cell>
        </row>
        <row r="235">
          <cell r="F235">
            <v>0</v>
          </cell>
          <cell r="O235">
            <v>0</v>
          </cell>
        </row>
        <row r="236">
          <cell r="F236">
            <v>0</v>
          </cell>
          <cell r="O236">
            <v>0</v>
          </cell>
        </row>
        <row r="237">
          <cell r="A237" t="str">
            <v>TRCI</v>
          </cell>
          <cell r="F237">
            <v>1</v>
          </cell>
          <cell r="O237" t="str">
            <v>DP</v>
          </cell>
        </row>
        <row r="238">
          <cell r="F238">
            <v>2</v>
          </cell>
          <cell r="O238" t="str">
            <v>DP</v>
          </cell>
        </row>
        <row r="239">
          <cell r="F239">
            <v>3</v>
          </cell>
          <cell r="O239" t="str">
            <v>DP</v>
          </cell>
        </row>
        <row r="240">
          <cell r="F240">
            <v>4</v>
          </cell>
          <cell r="O240" t="str">
            <v>DP</v>
          </cell>
        </row>
        <row r="241">
          <cell r="F241">
            <v>0</v>
          </cell>
          <cell r="O241">
            <v>0</v>
          </cell>
        </row>
        <row r="242">
          <cell r="A242" t="str">
            <v>ONG</v>
          </cell>
          <cell r="F242">
            <v>1</v>
          </cell>
          <cell r="O242" t="str">
            <v>DP</v>
          </cell>
        </row>
        <row r="243">
          <cell r="F243">
            <v>2</v>
          </cell>
          <cell r="O243" t="str">
            <v>DP</v>
          </cell>
        </row>
        <row r="244">
          <cell r="F244">
            <v>0</v>
          </cell>
          <cell r="O244">
            <v>0</v>
          </cell>
        </row>
        <row r="245">
          <cell r="F245">
            <v>0</v>
          </cell>
          <cell r="O245">
            <v>0</v>
          </cell>
        </row>
        <row r="246">
          <cell r="F246">
            <v>0</v>
          </cell>
          <cell r="O246">
            <v>0</v>
          </cell>
        </row>
        <row r="247">
          <cell r="A247" t="str">
            <v>TRCI</v>
          </cell>
          <cell r="F247">
            <v>1</v>
          </cell>
          <cell r="O247" t="str">
            <v>WS</v>
          </cell>
        </row>
        <row r="248">
          <cell r="F248">
            <v>0</v>
          </cell>
          <cell r="O248">
            <v>0</v>
          </cell>
        </row>
        <row r="249">
          <cell r="F249">
            <v>0</v>
          </cell>
          <cell r="O249">
            <v>0</v>
          </cell>
        </row>
        <row r="250">
          <cell r="F250">
            <v>0</v>
          </cell>
          <cell r="O250">
            <v>0</v>
          </cell>
        </row>
        <row r="251">
          <cell r="F251">
            <v>0</v>
          </cell>
          <cell r="O251">
            <v>0</v>
          </cell>
        </row>
        <row r="252">
          <cell r="A252" t="str">
            <v>TRCI</v>
          </cell>
          <cell r="F252">
            <v>1</v>
          </cell>
          <cell r="O252" t="str">
            <v>DP</v>
          </cell>
        </row>
        <row r="253">
          <cell r="F253">
            <v>2</v>
          </cell>
          <cell r="O253" t="str">
            <v>DP</v>
          </cell>
        </row>
        <row r="254">
          <cell r="F254">
            <v>0</v>
          </cell>
          <cell r="O254">
            <v>0</v>
          </cell>
        </row>
        <row r="255">
          <cell r="F255">
            <v>0</v>
          </cell>
          <cell r="O255">
            <v>0</v>
          </cell>
        </row>
        <row r="256">
          <cell r="F256">
            <v>0</v>
          </cell>
          <cell r="O256">
            <v>0</v>
          </cell>
        </row>
        <row r="257">
          <cell r="A257" t="str">
            <v>TRCI</v>
          </cell>
          <cell r="F257">
            <v>1</v>
          </cell>
          <cell r="O257" t="str">
            <v>WS</v>
          </cell>
        </row>
        <row r="258">
          <cell r="F258">
            <v>0</v>
          </cell>
          <cell r="O258">
            <v>0</v>
          </cell>
        </row>
        <row r="259">
          <cell r="F259">
            <v>0</v>
          </cell>
          <cell r="O259">
            <v>0</v>
          </cell>
        </row>
        <row r="260">
          <cell r="F260">
            <v>0</v>
          </cell>
          <cell r="O260">
            <v>0</v>
          </cell>
        </row>
        <row r="261">
          <cell r="F261">
            <v>0</v>
          </cell>
          <cell r="O261">
            <v>0</v>
          </cell>
        </row>
        <row r="262">
          <cell r="A262" t="str">
            <v>TRCI</v>
          </cell>
          <cell r="F262">
            <v>1</v>
          </cell>
          <cell r="O262" t="str">
            <v>KA</v>
          </cell>
        </row>
        <row r="263">
          <cell r="F263">
            <v>0</v>
          </cell>
          <cell r="O263">
            <v>0</v>
          </cell>
        </row>
        <row r="264">
          <cell r="F264">
            <v>0</v>
          </cell>
          <cell r="O264">
            <v>0</v>
          </cell>
        </row>
        <row r="265">
          <cell r="F265">
            <v>0</v>
          </cell>
          <cell r="O265">
            <v>0</v>
          </cell>
        </row>
        <row r="266">
          <cell r="F266">
            <v>0</v>
          </cell>
          <cell r="O266">
            <v>0</v>
          </cell>
        </row>
        <row r="267">
          <cell r="A267" t="str">
            <v>ONG</v>
          </cell>
          <cell r="F267">
            <v>1</v>
          </cell>
          <cell r="O267" t="str">
            <v>KA</v>
          </cell>
        </row>
        <row r="268">
          <cell r="F268">
            <v>2</v>
          </cell>
          <cell r="O268" t="str">
            <v>DP</v>
          </cell>
        </row>
        <row r="269">
          <cell r="F269">
            <v>0</v>
          </cell>
          <cell r="O269">
            <v>0</v>
          </cell>
        </row>
        <row r="270">
          <cell r="F270">
            <v>0</v>
          </cell>
          <cell r="O270">
            <v>0</v>
          </cell>
        </row>
        <row r="271">
          <cell r="F271">
            <v>0</v>
          </cell>
          <cell r="O271">
            <v>0</v>
          </cell>
        </row>
        <row r="272">
          <cell r="A272" t="str">
            <v>TRCI</v>
          </cell>
          <cell r="F272">
            <v>1</v>
          </cell>
          <cell r="O272" t="str">
            <v>KA</v>
          </cell>
        </row>
        <row r="273">
          <cell r="F273">
            <v>0</v>
          </cell>
          <cell r="O273">
            <v>0</v>
          </cell>
        </row>
        <row r="274">
          <cell r="F274">
            <v>0</v>
          </cell>
          <cell r="O274">
            <v>0</v>
          </cell>
        </row>
        <row r="275">
          <cell r="F275">
            <v>0</v>
          </cell>
          <cell r="O275">
            <v>0</v>
          </cell>
        </row>
        <row r="276">
          <cell r="F276">
            <v>0</v>
          </cell>
          <cell r="O276">
            <v>0</v>
          </cell>
        </row>
        <row r="277">
          <cell r="A277" t="str">
            <v>TRCI</v>
          </cell>
          <cell r="F277">
            <v>1</v>
          </cell>
          <cell r="O277" t="str">
            <v>KA</v>
          </cell>
        </row>
        <row r="278">
          <cell r="F278">
            <v>0</v>
          </cell>
          <cell r="O278">
            <v>0</v>
          </cell>
        </row>
        <row r="279">
          <cell r="F279">
            <v>0</v>
          </cell>
          <cell r="O279">
            <v>0</v>
          </cell>
        </row>
        <row r="280">
          <cell r="F280">
            <v>0</v>
          </cell>
          <cell r="O280">
            <v>0</v>
          </cell>
        </row>
        <row r="281">
          <cell r="F281">
            <v>0</v>
          </cell>
          <cell r="O281">
            <v>0</v>
          </cell>
        </row>
        <row r="282">
          <cell r="A282" t="str">
            <v>TRCI</v>
          </cell>
          <cell r="F282">
            <v>1</v>
          </cell>
          <cell r="O282" t="str">
            <v>DP</v>
          </cell>
        </row>
        <row r="283">
          <cell r="F283">
            <v>2</v>
          </cell>
          <cell r="O283" t="str">
            <v>DP</v>
          </cell>
        </row>
        <row r="284">
          <cell r="F284">
            <v>0</v>
          </cell>
          <cell r="O284">
            <v>0</v>
          </cell>
        </row>
        <row r="285">
          <cell r="F285">
            <v>0</v>
          </cell>
          <cell r="O285">
            <v>0</v>
          </cell>
        </row>
        <row r="286">
          <cell r="F286">
            <v>0</v>
          </cell>
          <cell r="O286">
            <v>0</v>
          </cell>
        </row>
        <row r="287">
          <cell r="A287" t="str">
            <v>TRCI</v>
          </cell>
          <cell r="F287">
            <v>1</v>
          </cell>
          <cell r="O287" t="str">
            <v>DP</v>
          </cell>
        </row>
        <row r="288">
          <cell r="F288">
            <v>2</v>
          </cell>
          <cell r="O288" t="str">
            <v>WS</v>
          </cell>
        </row>
        <row r="289">
          <cell r="F289">
            <v>0</v>
          </cell>
          <cell r="O289">
            <v>0</v>
          </cell>
        </row>
        <row r="290">
          <cell r="F290">
            <v>0</v>
          </cell>
          <cell r="O290">
            <v>0</v>
          </cell>
        </row>
        <row r="291">
          <cell r="F291">
            <v>0</v>
          </cell>
          <cell r="O291">
            <v>0</v>
          </cell>
        </row>
        <row r="292">
          <cell r="A292" t="str">
            <v>TRCI</v>
          </cell>
          <cell r="F292">
            <v>1</v>
          </cell>
          <cell r="O292" t="str">
            <v>WS</v>
          </cell>
        </row>
        <row r="293">
          <cell r="F293">
            <v>2</v>
          </cell>
          <cell r="O293" t="str">
            <v>DP</v>
          </cell>
        </row>
        <row r="294">
          <cell r="F294">
            <v>0</v>
          </cell>
          <cell r="O294">
            <v>0</v>
          </cell>
        </row>
        <row r="295">
          <cell r="F295">
            <v>0</v>
          </cell>
          <cell r="O295">
            <v>0</v>
          </cell>
        </row>
        <row r="296">
          <cell r="F296">
            <v>0</v>
          </cell>
          <cell r="O296">
            <v>0</v>
          </cell>
        </row>
        <row r="297">
          <cell r="A297" t="str">
            <v>TRCI</v>
          </cell>
          <cell r="F297">
            <v>1</v>
          </cell>
          <cell r="O297" t="str">
            <v>DP</v>
          </cell>
        </row>
        <row r="298">
          <cell r="F298">
            <v>2</v>
          </cell>
          <cell r="O298" t="str">
            <v>DP</v>
          </cell>
        </row>
        <row r="299">
          <cell r="F299">
            <v>3</v>
          </cell>
          <cell r="O299" t="str">
            <v>DP</v>
          </cell>
        </row>
        <row r="300">
          <cell r="F300">
            <v>0</v>
          </cell>
          <cell r="O300">
            <v>0</v>
          </cell>
        </row>
        <row r="301">
          <cell r="F301">
            <v>0</v>
          </cell>
          <cell r="O301">
            <v>0</v>
          </cell>
        </row>
        <row r="302">
          <cell r="A302" t="str">
            <v>TRCI</v>
          </cell>
          <cell r="F302">
            <v>1</v>
          </cell>
          <cell r="O302" t="str">
            <v>WS</v>
          </cell>
        </row>
        <row r="303">
          <cell r="F303">
            <v>2</v>
          </cell>
          <cell r="O303" t="str">
            <v>WS</v>
          </cell>
        </row>
        <row r="304">
          <cell r="F304">
            <v>0</v>
          </cell>
          <cell r="O304">
            <v>0</v>
          </cell>
        </row>
        <row r="305">
          <cell r="F305">
            <v>0</v>
          </cell>
          <cell r="O305">
            <v>0</v>
          </cell>
        </row>
        <row r="306">
          <cell r="F306">
            <v>0</v>
          </cell>
          <cell r="O306">
            <v>0</v>
          </cell>
        </row>
        <row r="307">
          <cell r="A307" t="str">
            <v>TRCI</v>
          </cell>
          <cell r="F307">
            <v>1</v>
          </cell>
          <cell r="O307" t="str">
            <v>DP</v>
          </cell>
        </row>
        <row r="308">
          <cell r="F308">
            <v>2</v>
          </cell>
          <cell r="O308" t="str">
            <v>WS</v>
          </cell>
        </row>
        <row r="309">
          <cell r="F309">
            <v>0</v>
          </cell>
          <cell r="O309">
            <v>0</v>
          </cell>
        </row>
        <row r="310">
          <cell r="F310">
            <v>0</v>
          </cell>
          <cell r="O310">
            <v>0</v>
          </cell>
        </row>
        <row r="311">
          <cell r="F311">
            <v>0</v>
          </cell>
          <cell r="O311">
            <v>0</v>
          </cell>
        </row>
        <row r="312">
          <cell r="A312" t="str">
            <v>TRCI</v>
          </cell>
          <cell r="F312">
            <v>1</v>
          </cell>
          <cell r="O312" t="str">
            <v>DP</v>
          </cell>
        </row>
        <row r="313">
          <cell r="F313">
            <v>2</v>
          </cell>
          <cell r="O313" t="str">
            <v>DP</v>
          </cell>
        </row>
        <row r="314">
          <cell r="F314">
            <v>0</v>
          </cell>
          <cell r="O314">
            <v>0</v>
          </cell>
        </row>
        <row r="315">
          <cell r="F315">
            <v>0</v>
          </cell>
          <cell r="O315">
            <v>0</v>
          </cell>
        </row>
        <row r="316">
          <cell r="F316">
            <v>0</v>
          </cell>
          <cell r="O316">
            <v>0</v>
          </cell>
        </row>
        <row r="317">
          <cell r="A317" t="str">
            <v>TRCI</v>
          </cell>
          <cell r="F317">
            <v>1</v>
          </cell>
          <cell r="O317" t="str">
            <v>WS</v>
          </cell>
        </row>
        <row r="318">
          <cell r="F318">
            <v>2</v>
          </cell>
          <cell r="O318" t="str">
            <v>WS</v>
          </cell>
        </row>
        <row r="319">
          <cell r="F319">
            <v>0</v>
          </cell>
          <cell r="O319">
            <v>0</v>
          </cell>
        </row>
        <row r="320">
          <cell r="F320">
            <v>0</v>
          </cell>
          <cell r="O320">
            <v>0</v>
          </cell>
        </row>
        <row r="321">
          <cell r="F321">
            <v>0</v>
          </cell>
          <cell r="O321">
            <v>0</v>
          </cell>
        </row>
        <row r="322">
          <cell r="A322" t="str">
            <v>ONG</v>
          </cell>
          <cell r="F322">
            <v>1</v>
          </cell>
          <cell r="O322" t="str">
            <v>DP</v>
          </cell>
        </row>
        <row r="323">
          <cell r="F323">
            <v>2</v>
          </cell>
          <cell r="O323" t="str">
            <v>DP</v>
          </cell>
        </row>
        <row r="324">
          <cell r="F324">
            <v>3</v>
          </cell>
          <cell r="O324" t="str">
            <v>WS</v>
          </cell>
        </row>
        <row r="325">
          <cell r="F325">
            <v>4</v>
          </cell>
          <cell r="O325" t="str">
            <v>WS</v>
          </cell>
        </row>
        <row r="326">
          <cell r="F326">
            <v>0</v>
          </cell>
          <cell r="O326">
            <v>0</v>
          </cell>
        </row>
        <row r="327">
          <cell r="A327" t="str">
            <v>TRCI</v>
          </cell>
          <cell r="F327">
            <v>1</v>
          </cell>
          <cell r="O327" t="str">
            <v>DP</v>
          </cell>
        </row>
        <row r="328">
          <cell r="F328">
            <v>2</v>
          </cell>
          <cell r="O328" t="str">
            <v>DP</v>
          </cell>
        </row>
        <row r="329">
          <cell r="F329">
            <v>0</v>
          </cell>
          <cell r="O329">
            <v>0</v>
          </cell>
        </row>
        <row r="330">
          <cell r="F330">
            <v>0</v>
          </cell>
          <cell r="O330">
            <v>0</v>
          </cell>
        </row>
        <row r="331">
          <cell r="F331">
            <v>0</v>
          </cell>
          <cell r="O331">
            <v>0</v>
          </cell>
        </row>
        <row r="332">
          <cell r="A332" t="str">
            <v>RODMAC</v>
          </cell>
          <cell r="F332">
            <v>1</v>
          </cell>
          <cell r="O332" t="str">
            <v>KA</v>
          </cell>
        </row>
        <row r="333">
          <cell r="F333">
            <v>2</v>
          </cell>
          <cell r="O333" t="str">
            <v>DP</v>
          </cell>
        </row>
        <row r="334">
          <cell r="F334">
            <v>3</v>
          </cell>
          <cell r="O334" t="str">
            <v>DP</v>
          </cell>
        </row>
        <row r="335">
          <cell r="F335">
            <v>0</v>
          </cell>
          <cell r="O335">
            <v>0</v>
          </cell>
        </row>
        <row r="336">
          <cell r="F336">
            <v>0</v>
          </cell>
          <cell r="O336">
            <v>0</v>
          </cell>
        </row>
        <row r="337">
          <cell r="A337" t="str">
            <v>RODMAC</v>
          </cell>
          <cell r="F337">
            <v>1</v>
          </cell>
          <cell r="O337" t="str">
            <v>KA</v>
          </cell>
        </row>
        <row r="338">
          <cell r="F338">
            <v>0</v>
          </cell>
          <cell r="O338">
            <v>0</v>
          </cell>
        </row>
        <row r="339">
          <cell r="F339">
            <v>0</v>
          </cell>
          <cell r="O339">
            <v>0</v>
          </cell>
        </row>
        <row r="340">
          <cell r="F340">
            <v>0</v>
          </cell>
          <cell r="O340">
            <v>0</v>
          </cell>
        </row>
        <row r="341">
          <cell r="F341">
            <v>0</v>
          </cell>
          <cell r="O341">
            <v>0</v>
          </cell>
        </row>
        <row r="342">
          <cell r="A342" t="str">
            <v>TRCI</v>
          </cell>
          <cell r="F342">
            <v>1</v>
          </cell>
          <cell r="O342" t="str">
            <v>KA</v>
          </cell>
        </row>
        <row r="343">
          <cell r="F343">
            <v>0</v>
          </cell>
          <cell r="O343">
            <v>0</v>
          </cell>
        </row>
        <row r="344">
          <cell r="F344">
            <v>0</v>
          </cell>
          <cell r="O344">
            <v>0</v>
          </cell>
        </row>
        <row r="345">
          <cell r="F345">
            <v>0</v>
          </cell>
          <cell r="O345">
            <v>0</v>
          </cell>
        </row>
        <row r="346">
          <cell r="F346">
            <v>0</v>
          </cell>
          <cell r="O346">
            <v>0</v>
          </cell>
        </row>
        <row r="347">
          <cell r="A347" t="str">
            <v>TRCI</v>
          </cell>
          <cell r="F347">
            <v>1</v>
          </cell>
          <cell r="O347" t="str">
            <v>DP</v>
          </cell>
        </row>
        <row r="348">
          <cell r="F348">
            <v>2</v>
          </cell>
          <cell r="O348" t="str">
            <v>DP</v>
          </cell>
        </row>
        <row r="349">
          <cell r="F349">
            <v>3</v>
          </cell>
          <cell r="O349" t="str">
            <v>DP</v>
          </cell>
        </row>
        <row r="350">
          <cell r="F350">
            <v>0</v>
          </cell>
          <cell r="O350">
            <v>0</v>
          </cell>
        </row>
        <row r="351">
          <cell r="F351">
            <v>0</v>
          </cell>
          <cell r="O351">
            <v>0</v>
          </cell>
        </row>
        <row r="352">
          <cell r="A352" t="str">
            <v>TRCI</v>
          </cell>
          <cell r="F352">
            <v>1</v>
          </cell>
          <cell r="O352" t="str">
            <v>DP</v>
          </cell>
        </row>
        <row r="353">
          <cell r="F353">
            <v>2</v>
          </cell>
          <cell r="O353" t="str">
            <v>DP</v>
          </cell>
        </row>
        <row r="354">
          <cell r="F354">
            <v>3</v>
          </cell>
          <cell r="O354" t="str">
            <v>DP</v>
          </cell>
        </row>
        <row r="355">
          <cell r="F355">
            <v>0</v>
          </cell>
          <cell r="O355">
            <v>0</v>
          </cell>
        </row>
        <row r="356">
          <cell r="F356">
            <v>0</v>
          </cell>
          <cell r="O356">
            <v>0</v>
          </cell>
        </row>
        <row r="357">
          <cell r="A357" t="str">
            <v>RODMAC</v>
          </cell>
          <cell r="F357">
            <v>1</v>
          </cell>
          <cell r="O357" t="str">
            <v>KA</v>
          </cell>
        </row>
        <row r="358">
          <cell r="F358">
            <v>2</v>
          </cell>
          <cell r="O358" t="str">
            <v>KA</v>
          </cell>
        </row>
        <row r="359">
          <cell r="F359">
            <v>0</v>
          </cell>
          <cell r="O359">
            <v>0</v>
          </cell>
        </row>
        <row r="360">
          <cell r="F360">
            <v>0</v>
          </cell>
          <cell r="O360">
            <v>0</v>
          </cell>
        </row>
        <row r="361">
          <cell r="F361">
            <v>0</v>
          </cell>
          <cell r="O361">
            <v>0</v>
          </cell>
        </row>
        <row r="362">
          <cell r="A362" t="str">
            <v>ONG</v>
          </cell>
          <cell r="F362">
            <v>1</v>
          </cell>
          <cell r="O362" t="str">
            <v>KA</v>
          </cell>
        </row>
        <row r="363">
          <cell r="F363">
            <v>2</v>
          </cell>
          <cell r="O363" t="str">
            <v>WS</v>
          </cell>
        </row>
        <row r="364">
          <cell r="F364">
            <v>0</v>
          </cell>
          <cell r="O364">
            <v>0</v>
          </cell>
        </row>
        <row r="365">
          <cell r="F365">
            <v>0</v>
          </cell>
          <cell r="O365">
            <v>0</v>
          </cell>
        </row>
        <row r="366">
          <cell r="F366">
            <v>0</v>
          </cell>
          <cell r="O366">
            <v>0</v>
          </cell>
        </row>
        <row r="367">
          <cell r="A367" t="str">
            <v>VALDOZ</v>
          </cell>
          <cell r="F367">
            <v>1</v>
          </cell>
          <cell r="O367" t="str">
            <v>KA</v>
          </cell>
        </row>
        <row r="368">
          <cell r="F368">
            <v>0</v>
          </cell>
          <cell r="O368">
            <v>0</v>
          </cell>
        </row>
        <row r="369">
          <cell r="F369">
            <v>0</v>
          </cell>
          <cell r="O369">
            <v>0</v>
          </cell>
        </row>
        <row r="370">
          <cell r="F370">
            <v>0</v>
          </cell>
          <cell r="O370">
            <v>0</v>
          </cell>
        </row>
        <row r="371">
          <cell r="F371">
            <v>0</v>
          </cell>
          <cell r="O371">
            <v>0</v>
          </cell>
        </row>
        <row r="372">
          <cell r="A372" t="str">
            <v>TRCI</v>
          </cell>
          <cell r="F372">
            <v>1</v>
          </cell>
          <cell r="O372" t="str">
            <v>KA</v>
          </cell>
        </row>
        <row r="373">
          <cell r="F373">
            <v>0</v>
          </cell>
          <cell r="O373">
            <v>0</v>
          </cell>
        </row>
        <row r="374">
          <cell r="F374">
            <v>0</v>
          </cell>
          <cell r="O374">
            <v>0</v>
          </cell>
        </row>
        <row r="375">
          <cell r="F375">
            <v>0</v>
          </cell>
          <cell r="O375">
            <v>0</v>
          </cell>
        </row>
        <row r="376">
          <cell r="F376">
            <v>0</v>
          </cell>
          <cell r="O376">
            <v>0</v>
          </cell>
        </row>
        <row r="377">
          <cell r="A377" t="str">
            <v>TRCI</v>
          </cell>
          <cell r="F377">
            <v>1</v>
          </cell>
          <cell r="O377" t="str">
            <v>DP</v>
          </cell>
        </row>
        <row r="378">
          <cell r="F378">
            <v>0</v>
          </cell>
          <cell r="O378">
            <v>0</v>
          </cell>
        </row>
        <row r="379">
          <cell r="F379">
            <v>0</v>
          </cell>
          <cell r="O379">
            <v>0</v>
          </cell>
        </row>
        <row r="380">
          <cell r="F380">
            <v>0</v>
          </cell>
          <cell r="O380">
            <v>0</v>
          </cell>
        </row>
        <row r="381">
          <cell r="F381">
            <v>0</v>
          </cell>
          <cell r="O381">
            <v>0</v>
          </cell>
        </row>
        <row r="382">
          <cell r="A382" t="str">
            <v>TRCI</v>
          </cell>
          <cell r="F382">
            <v>1</v>
          </cell>
          <cell r="O382" t="str">
            <v>DP</v>
          </cell>
        </row>
        <row r="383">
          <cell r="F383">
            <v>0</v>
          </cell>
          <cell r="O383">
            <v>0</v>
          </cell>
        </row>
        <row r="384">
          <cell r="F384">
            <v>0</v>
          </cell>
          <cell r="O384">
            <v>0</v>
          </cell>
        </row>
        <row r="385">
          <cell r="F385">
            <v>0</v>
          </cell>
          <cell r="O385">
            <v>0</v>
          </cell>
        </row>
        <row r="386">
          <cell r="F386">
            <v>0</v>
          </cell>
          <cell r="O386">
            <v>0</v>
          </cell>
        </row>
        <row r="387">
          <cell r="A387" t="str">
            <v>ONG</v>
          </cell>
          <cell r="F387">
            <v>1</v>
          </cell>
          <cell r="O387" t="str">
            <v>KA</v>
          </cell>
        </row>
        <row r="388">
          <cell r="F388">
            <v>2</v>
          </cell>
          <cell r="O388" t="str">
            <v>DP</v>
          </cell>
        </row>
        <row r="389">
          <cell r="F389">
            <v>0</v>
          </cell>
          <cell r="O389">
            <v>0</v>
          </cell>
        </row>
        <row r="390">
          <cell r="F390">
            <v>0</v>
          </cell>
          <cell r="O390">
            <v>0</v>
          </cell>
        </row>
        <row r="391">
          <cell r="F391">
            <v>0</v>
          </cell>
          <cell r="O391">
            <v>0</v>
          </cell>
        </row>
        <row r="392">
          <cell r="A392" t="str">
            <v>TRCI</v>
          </cell>
          <cell r="F392">
            <v>1</v>
          </cell>
          <cell r="O392" t="str">
            <v>KA</v>
          </cell>
        </row>
        <row r="393">
          <cell r="F393">
            <v>0</v>
          </cell>
          <cell r="O393">
            <v>0</v>
          </cell>
        </row>
        <row r="394">
          <cell r="F394">
            <v>0</v>
          </cell>
          <cell r="O394">
            <v>0</v>
          </cell>
        </row>
        <row r="395">
          <cell r="F395">
            <v>0</v>
          </cell>
          <cell r="O395">
            <v>0</v>
          </cell>
        </row>
        <row r="396">
          <cell r="F396">
            <v>0</v>
          </cell>
          <cell r="O396">
            <v>0</v>
          </cell>
        </row>
        <row r="397">
          <cell r="A397" t="str">
            <v>RODMAC</v>
          </cell>
          <cell r="F397">
            <v>1</v>
          </cell>
          <cell r="O397" t="str">
            <v>KA</v>
          </cell>
        </row>
        <row r="398">
          <cell r="F398">
            <v>0</v>
          </cell>
          <cell r="O398">
            <v>0</v>
          </cell>
        </row>
        <row r="399">
          <cell r="F399">
            <v>0</v>
          </cell>
          <cell r="O399">
            <v>0</v>
          </cell>
        </row>
        <row r="400">
          <cell r="F400">
            <v>0</v>
          </cell>
          <cell r="O400">
            <v>0</v>
          </cell>
        </row>
        <row r="401">
          <cell r="F401">
            <v>0</v>
          </cell>
          <cell r="O401">
            <v>0</v>
          </cell>
        </row>
        <row r="402">
          <cell r="A402" t="str">
            <v>TRCI</v>
          </cell>
          <cell r="F402">
            <v>1</v>
          </cell>
          <cell r="O402" t="str">
            <v>WS</v>
          </cell>
        </row>
        <row r="403">
          <cell r="F403">
            <v>2</v>
          </cell>
          <cell r="O403" t="str">
            <v>DP</v>
          </cell>
        </row>
        <row r="404">
          <cell r="F404">
            <v>0</v>
          </cell>
          <cell r="O404">
            <v>0</v>
          </cell>
        </row>
        <row r="405">
          <cell r="F405">
            <v>0</v>
          </cell>
          <cell r="O405">
            <v>0</v>
          </cell>
        </row>
        <row r="406">
          <cell r="F406">
            <v>0</v>
          </cell>
          <cell r="O406">
            <v>0</v>
          </cell>
        </row>
        <row r="407">
          <cell r="A407" t="str">
            <v>TRCI</v>
          </cell>
          <cell r="F407">
            <v>1</v>
          </cell>
          <cell r="O407" t="str">
            <v>DP</v>
          </cell>
        </row>
        <row r="408">
          <cell r="F408">
            <v>2</v>
          </cell>
          <cell r="O408" t="str">
            <v>DP</v>
          </cell>
        </row>
        <row r="409">
          <cell r="F409">
            <v>3</v>
          </cell>
          <cell r="O409" t="str">
            <v>DP</v>
          </cell>
        </row>
        <row r="410">
          <cell r="F410">
            <v>0</v>
          </cell>
          <cell r="O410">
            <v>0</v>
          </cell>
        </row>
        <row r="411">
          <cell r="F411">
            <v>0</v>
          </cell>
          <cell r="O411">
            <v>0</v>
          </cell>
        </row>
        <row r="412">
          <cell r="A412" t="str">
            <v>TRCI</v>
          </cell>
          <cell r="F412">
            <v>1</v>
          </cell>
          <cell r="O412" t="str">
            <v>KA</v>
          </cell>
        </row>
        <row r="413">
          <cell r="F413">
            <v>0</v>
          </cell>
          <cell r="O413">
            <v>0</v>
          </cell>
        </row>
        <row r="414">
          <cell r="F414">
            <v>0</v>
          </cell>
          <cell r="O414">
            <v>0</v>
          </cell>
        </row>
        <row r="415">
          <cell r="F415">
            <v>0</v>
          </cell>
          <cell r="O415">
            <v>0</v>
          </cell>
        </row>
        <row r="416">
          <cell r="F416">
            <v>0</v>
          </cell>
          <cell r="O416">
            <v>0</v>
          </cell>
        </row>
        <row r="417">
          <cell r="A417" t="str">
            <v>TRCI</v>
          </cell>
          <cell r="F417">
            <v>1</v>
          </cell>
          <cell r="O417" t="str">
            <v>DP</v>
          </cell>
        </row>
        <row r="418">
          <cell r="F418">
            <v>2</v>
          </cell>
          <cell r="O418" t="str">
            <v>DP</v>
          </cell>
        </row>
        <row r="419">
          <cell r="F419">
            <v>0</v>
          </cell>
          <cell r="O419">
            <v>0</v>
          </cell>
        </row>
        <row r="420">
          <cell r="F420">
            <v>0</v>
          </cell>
          <cell r="O420">
            <v>0</v>
          </cell>
        </row>
        <row r="421">
          <cell r="F421">
            <v>0</v>
          </cell>
          <cell r="O421">
            <v>0</v>
          </cell>
        </row>
        <row r="422">
          <cell r="A422" t="str">
            <v>ONG</v>
          </cell>
          <cell r="F422">
            <v>1</v>
          </cell>
          <cell r="O422" t="str">
            <v>WS</v>
          </cell>
        </row>
        <row r="423">
          <cell r="F423">
            <v>2</v>
          </cell>
          <cell r="O423" t="str">
            <v>DP</v>
          </cell>
        </row>
        <row r="424">
          <cell r="F424">
            <v>3</v>
          </cell>
          <cell r="O424" t="str">
            <v>WS</v>
          </cell>
        </row>
        <row r="425">
          <cell r="F425">
            <v>0</v>
          </cell>
          <cell r="O425">
            <v>0</v>
          </cell>
        </row>
        <row r="426">
          <cell r="F426">
            <v>0</v>
          </cell>
          <cell r="O426">
            <v>0</v>
          </cell>
        </row>
        <row r="427">
          <cell r="A427" t="str">
            <v>TRCI</v>
          </cell>
          <cell r="F427">
            <v>1</v>
          </cell>
          <cell r="O427" t="str">
            <v>DP</v>
          </cell>
        </row>
        <row r="428">
          <cell r="F428">
            <v>2</v>
          </cell>
          <cell r="O428" t="str">
            <v>DP</v>
          </cell>
        </row>
        <row r="429">
          <cell r="F429">
            <v>0</v>
          </cell>
          <cell r="O429">
            <v>0</v>
          </cell>
        </row>
        <row r="430">
          <cell r="F430">
            <v>0</v>
          </cell>
          <cell r="O430">
            <v>0</v>
          </cell>
        </row>
        <row r="431">
          <cell r="F431">
            <v>0</v>
          </cell>
          <cell r="O431">
            <v>0</v>
          </cell>
        </row>
        <row r="432">
          <cell r="A432" t="str">
            <v>TRCI</v>
          </cell>
          <cell r="F432">
            <v>1</v>
          </cell>
          <cell r="O432" t="str">
            <v>DP</v>
          </cell>
        </row>
        <row r="433">
          <cell r="F433">
            <v>2</v>
          </cell>
          <cell r="O433" t="str">
            <v>DP</v>
          </cell>
        </row>
        <row r="434">
          <cell r="F434">
            <v>0</v>
          </cell>
          <cell r="O434">
            <v>0</v>
          </cell>
        </row>
        <row r="435">
          <cell r="F435">
            <v>0</v>
          </cell>
          <cell r="O435">
            <v>0</v>
          </cell>
        </row>
        <row r="436">
          <cell r="F436">
            <v>0</v>
          </cell>
          <cell r="O436">
            <v>0</v>
          </cell>
        </row>
        <row r="437">
          <cell r="A437" t="str">
            <v>TRCI</v>
          </cell>
          <cell r="F437">
            <v>1</v>
          </cell>
          <cell r="O437" t="str">
            <v>DP</v>
          </cell>
        </row>
        <row r="438">
          <cell r="F438">
            <v>2</v>
          </cell>
          <cell r="O438" t="str">
            <v>DP</v>
          </cell>
        </row>
        <row r="439">
          <cell r="F439">
            <v>0</v>
          </cell>
          <cell r="O439">
            <v>0</v>
          </cell>
        </row>
        <row r="440">
          <cell r="F440">
            <v>0</v>
          </cell>
          <cell r="O440">
            <v>0</v>
          </cell>
        </row>
        <row r="441">
          <cell r="F441">
            <v>0</v>
          </cell>
          <cell r="O441">
            <v>0</v>
          </cell>
        </row>
        <row r="442">
          <cell r="A442" t="str">
            <v>TRCI</v>
          </cell>
          <cell r="F442">
            <v>1</v>
          </cell>
          <cell r="O442" t="str">
            <v>DP</v>
          </cell>
        </row>
        <row r="443">
          <cell r="F443">
            <v>2</v>
          </cell>
          <cell r="O443" t="str">
            <v>DP</v>
          </cell>
        </row>
        <row r="444">
          <cell r="F444">
            <v>0</v>
          </cell>
          <cell r="O444">
            <v>0</v>
          </cell>
        </row>
        <row r="445">
          <cell r="F445">
            <v>0</v>
          </cell>
          <cell r="O445">
            <v>0</v>
          </cell>
        </row>
        <row r="446">
          <cell r="F446">
            <v>0</v>
          </cell>
          <cell r="O446">
            <v>0</v>
          </cell>
        </row>
        <row r="447">
          <cell r="A447" t="str">
            <v>TRCI</v>
          </cell>
          <cell r="F447">
            <v>1</v>
          </cell>
          <cell r="O447" t="str">
            <v>DP</v>
          </cell>
        </row>
        <row r="448">
          <cell r="F448">
            <v>2</v>
          </cell>
          <cell r="O448" t="str">
            <v>DP</v>
          </cell>
        </row>
        <row r="449">
          <cell r="F449">
            <v>0</v>
          </cell>
          <cell r="O449">
            <v>0</v>
          </cell>
        </row>
        <row r="450">
          <cell r="F450">
            <v>0</v>
          </cell>
          <cell r="O450">
            <v>0</v>
          </cell>
        </row>
        <row r="451">
          <cell r="F451">
            <v>0</v>
          </cell>
          <cell r="O451">
            <v>0</v>
          </cell>
        </row>
        <row r="452">
          <cell r="A452" t="str">
            <v>TRCI</v>
          </cell>
          <cell r="F452">
            <v>1</v>
          </cell>
          <cell r="O452" t="str">
            <v>WS</v>
          </cell>
        </row>
        <row r="453">
          <cell r="F453">
            <v>0</v>
          </cell>
          <cell r="O453">
            <v>0</v>
          </cell>
        </row>
        <row r="454">
          <cell r="F454">
            <v>0</v>
          </cell>
          <cell r="O454">
            <v>0</v>
          </cell>
        </row>
        <row r="455">
          <cell r="F455">
            <v>0</v>
          </cell>
          <cell r="O455">
            <v>0</v>
          </cell>
        </row>
        <row r="456">
          <cell r="F456">
            <v>0</v>
          </cell>
          <cell r="O456">
            <v>0</v>
          </cell>
        </row>
        <row r="457">
          <cell r="A457" t="str">
            <v>ONG</v>
          </cell>
          <cell r="F457">
            <v>1</v>
          </cell>
          <cell r="O457" t="str">
            <v>KA</v>
          </cell>
        </row>
        <row r="458">
          <cell r="F458">
            <v>2</v>
          </cell>
          <cell r="O458" t="str">
            <v>DP</v>
          </cell>
        </row>
        <row r="459">
          <cell r="F459">
            <v>0</v>
          </cell>
          <cell r="O459">
            <v>0</v>
          </cell>
        </row>
        <row r="460">
          <cell r="F460">
            <v>0</v>
          </cell>
          <cell r="O460">
            <v>0</v>
          </cell>
        </row>
        <row r="461">
          <cell r="F461">
            <v>0</v>
          </cell>
          <cell r="O461">
            <v>0</v>
          </cell>
        </row>
        <row r="462">
          <cell r="A462" t="str">
            <v>TRCI</v>
          </cell>
          <cell r="F462">
            <v>1</v>
          </cell>
          <cell r="O462" t="str">
            <v>WS</v>
          </cell>
        </row>
        <row r="463">
          <cell r="F463">
            <v>2</v>
          </cell>
          <cell r="O463" t="str">
            <v>WS</v>
          </cell>
        </row>
        <row r="464">
          <cell r="F464">
            <v>3</v>
          </cell>
          <cell r="O464" t="str">
            <v>WS</v>
          </cell>
        </row>
        <row r="465">
          <cell r="F465">
            <v>0</v>
          </cell>
          <cell r="O465">
            <v>0</v>
          </cell>
        </row>
        <row r="466">
          <cell r="F466">
            <v>0</v>
          </cell>
          <cell r="O466">
            <v>0</v>
          </cell>
        </row>
        <row r="467">
          <cell r="A467" t="str">
            <v>TRCI</v>
          </cell>
          <cell r="F467">
            <v>1</v>
          </cell>
          <cell r="O467" t="str">
            <v>DP</v>
          </cell>
        </row>
        <row r="468">
          <cell r="F468">
            <v>0</v>
          </cell>
          <cell r="O468">
            <v>0</v>
          </cell>
        </row>
        <row r="469">
          <cell r="F469">
            <v>0</v>
          </cell>
          <cell r="O469">
            <v>0</v>
          </cell>
        </row>
        <row r="470">
          <cell r="F470">
            <v>0</v>
          </cell>
          <cell r="O470">
            <v>0</v>
          </cell>
        </row>
        <row r="471">
          <cell r="F471">
            <v>0</v>
          </cell>
          <cell r="O471">
            <v>0</v>
          </cell>
        </row>
        <row r="472">
          <cell r="A472" t="str">
            <v>TRCI</v>
          </cell>
          <cell r="F472">
            <v>1</v>
          </cell>
          <cell r="O472" t="str">
            <v>DP</v>
          </cell>
        </row>
        <row r="473">
          <cell r="F473">
            <v>2</v>
          </cell>
          <cell r="O473" t="str">
            <v>DP</v>
          </cell>
        </row>
        <row r="474">
          <cell r="F474">
            <v>0</v>
          </cell>
          <cell r="O474">
            <v>0</v>
          </cell>
        </row>
        <row r="475">
          <cell r="F475">
            <v>0</v>
          </cell>
          <cell r="O475">
            <v>0</v>
          </cell>
        </row>
        <row r="476">
          <cell r="F476">
            <v>0</v>
          </cell>
          <cell r="O476">
            <v>0</v>
          </cell>
        </row>
        <row r="477">
          <cell r="A477" t="str">
            <v>ONG</v>
          </cell>
          <cell r="F477">
            <v>1</v>
          </cell>
          <cell r="O477" t="str">
            <v>KA</v>
          </cell>
        </row>
        <row r="478">
          <cell r="F478">
            <v>2</v>
          </cell>
          <cell r="O478" t="str">
            <v>KA</v>
          </cell>
        </row>
        <row r="479">
          <cell r="F479">
            <v>0</v>
          </cell>
          <cell r="O479">
            <v>0</v>
          </cell>
        </row>
        <row r="480">
          <cell r="F480">
            <v>0</v>
          </cell>
          <cell r="O480">
            <v>0</v>
          </cell>
        </row>
        <row r="481">
          <cell r="F481">
            <v>0</v>
          </cell>
          <cell r="O481">
            <v>0</v>
          </cell>
        </row>
        <row r="482">
          <cell r="A482" t="str">
            <v>ONG</v>
          </cell>
          <cell r="F482">
            <v>1</v>
          </cell>
          <cell r="O482" t="str">
            <v>WS</v>
          </cell>
        </row>
        <row r="483">
          <cell r="F483">
            <v>2</v>
          </cell>
          <cell r="O483" t="str">
            <v>WS</v>
          </cell>
        </row>
        <row r="484">
          <cell r="F484">
            <v>3</v>
          </cell>
          <cell r="O484" t="str">
            <v>WS</v>
          </cell>
        </row>
        <row r="485">
          <cell r="F485">
            <v>0</v>
          </cell>
          <cell r="O485">
            <v>0</v>
          </cell>
        </row>
        <row r="486">
          <cell r="F486">
            <v>0</v>
          </cell>
          <cell r="O486">
            <v>0</v>
          </cell>
        </row>
        <row r="487">
          <cell r="A487" t="str">
            <v>TRCI</v>
          </cell>
          <cell r="F487">
            <v>1</v>
          </cell>
          <cell r="O487" t="str">
            <v>DP</v>
          </cell>
        </row>
        <row r="488">
          <cell r="F488">
            <v>2</v>
          </cell>
          <cell r="O488" t="str">
            <v>DP</v>
          </cell>
        </row>
        <row r="489">
          <cell r="F489">
            <v>3</v>
          </cell>
          <cell r="O489" t="str">
            <v>DP</v>
          </cell>
        </row>
        <row r="490">
          <cell r="F490">
            <v>0</v>
          </cell>
          <cell r="O490">
            <v>0</v>
          </cell>
        </row>
        <row r="491">
          <cell r="F491">
            <v>0</v>
          </cell>
          <cell r="O491">
            <v>0</v>
          </cell>
        </row>
        <row r="492">
          <cell r="A492" t="str">
            <v>TRCI</v>
          </cell>
          <cell r="F492">
            <v>1</v>
          </cell>
          <cell r="O492" t="str">
            <v>WS</v>
          </cell>
        </row>
        <row r="493">
          <cell r="F493">
            <v>2</v>
          </cell>
          <cell r="O493" t="str">
            <v>WS</v>
          </cell>
        </row>
        <row r="494">
          <cell r="F494">
            <v>3</v>
          </cell>
          <cell r="O494" t="str">
            <v>WS</v>
          </cell>
        </row>
        <row r="495">
          <cell r="F495">
            <v>0</v>
          </cell>
          <cell r="O495">
            <v>0</v>
          </cell>
        </row>
        <row r="496">
          <cell r="F496">
            <v>0</v>
          </cell>
          <cell r="O496">
            <v>0</v>
          </cell>
        </row>
        <row r="497">
          <cell r="A497" t="str">
            <v>TRCI</v>
          </cell>
          <cell r="F497">
            <v>1</v>
          </cell>
          <cell r="O497" t="str">
            <v>DP</v>
          </cell>
        </row>
        <row r="498">
          <cell r="F498">
            <v>2</v>
          </cell>
          <cell r="O498" t="str">
            <v>DP</v>
          </cell>
        </row>
        <row r="499">
          <cell r="F499">
            <v>0</v>
          </cell>
          <cell r="O499">
            <v>0</v>
          </cell>
        </row>
        <row r="500">
          <cell r="F500">
            <v>0</v>
          </cell>
          <cell r="O500">
            <v>0</v>
          </cell>
        </row>
        <row r="501">
          <cell r="F501">
            <v>0</v>
          </cell>
          <cell r="O501">
            <v>0</v>
          </cell>
        </row>
        <row r="502">
          <cell r="A502" t="str">
            <v>TRCI</v>
          </cell>
          <cell r="F502">
            <v>1</v>
          </cell>
          <cell r="O502" t="str">
            <v>DP</v>
          </cell>
        </row>
        <row r="503">
          <cell r="F503">
            <v>2</v>
          </cell>
          <cell r="O503" t="str">
            <v>DP</v>
          </cell>
        </row>
        <row r="504">
          <cell r="F504">
            <v>0</v>
          </cell>
          <cell r="O504">
            <v>0</v>
          </cell>
        </row>
        <row r="505">
          <cell r="F505">
            <v>0</v>
          </cell>
          <cell r="O505">
            <v>0</v>
          </cell>
        </row>
        <row r="506">
          <cell r="F506">
            <v>0</v>
          </cell>
          <cell r="O506">
            <v>0</v>
          </cell>
        </row>
        <row r="507">
          <cell r="A507" t="str">
            <v>JEKESA</v>
          </cell>
          <cell r="F507">
            <v>1</v>
          </cell>
          <cell r="O507" t="str">
            <v>KA</v>
          </cell>
        </row>
        <row r="508">
          <cell r="F508">
            <v>0</v>
          </cell>
          <cell r="O508">
            <v>0</v>
          </cell>
        </row>
        <row r="509">
          <cell r="F509">
            <v>0</v>
          </cell>
          <cell r="O509">
            <v>0</v>
          </cell>
        </row>
        <row r="510">
          <cell r="F510">
            <v>0</v>
          </cell>
          <cell r="O510">
            <v>0</v>
          </cell>
        </row>
        <row r="511">
          <cell r="F511">
            <v>0</v>
          </cell>
          <cell r="O511">
            <v>0</v>
          </cell>
        </row>
        <row r="512">
          <cell r="A512" t="str">
            <v>TRCI</v>
          </cell>
          <cell r="F512">
            <v>1</v>
          </cell>
          <cell r="O512" t="str">
            <v>KA</v>
          </cell>
        </row>
        <row r="513">
          <cell r="F513">
            <v>0</v>
          </cell>
          <cell r="O513">
            <v>0</v>
          </cell>
        </row>
        <row r="514">
          <cell r="F514">
            <v>0</v>
          </cell>
          <cell r="O514">
            <v>0</v>
          </cell>
        </row>
        <row r="515">
          <cell r="F515">
            <v>0</v>
          </cell>
          <cell r="O515">
            <v>0</v>
          </cell>
        </row>
        <row r="516">
          <cell r="F516">
            <v>0</v>
          </cell>
          <cell r="O516">
            <v>0</v>
          </cell>
        </row>
        <row r="517">
          <cell r="A517" t="str">
            <v>TRCI</v>
          </cell>
          <cell r="F517">
            <v>1</v>
          </cell>
          <cell r="O517" t="str">
            <v>DP</v>
          </cell>
        </row>
        <row r="518">
          <cell r="F518">
            <v>0</v>
          </cell>
          <cell r="O518">
            <v>0</v>
          </cell>
        </row>
        <row r="519">
          <cell r="F519">
            <v>0</v>
          </cell>
          <cell r="O519">
            <v>0</v>
          </cell>
        </row>
        <row r="520">
          <cell r="F520">
            <v>0</v>
          </cell>
          <cell r="O520">
            <v>0</v>
          </cell>
        </row>
        <row r="521">
          <cell r="F521">
            <v>0</v>
          </cell>
          <cell r="O521">
            <v>0</v>
          </cell>
        </row>
        <row r="522">
          <cell r="A522" t="str">
            <v>TRCI</v>
          </cell>
          <cell r="F522">
            <v>0</v>
          </cell>
          <cell r="O522">
            <v>0</v>
          </cell>
        </row>
        <row r="523">
          <cell r="F523">
            <v>0</v>
          </cell>
          <cell r="O523">
            <v>0</v>
          </cell>
        </row>
        <row r="524">
          <cell r="F524">
            <v>0</v>
          </cell>
          <cell r="O524">
            <v>0</v>
          </cell>
        </row>
        <row r="525">
          <cell r="F525">
            <v>0</v>
          </cell>
          <cell r="O525">
            <v>0</v>
          </cell>
        </row>
        <row r="526">
          <cell r="F526">
            <v>0</v>
          </cell>
          <cell r="O526">
            <v>0</v>
          </cell>
        </row>
        <row r="527">
          <cell r="A527" t="str">
            <v>TRCI</v>
          </cell>
          <cell r="F527">
            <v>1</v>
          </cell>
          <cell r="O527" t="str">
            <v>WS</v>
          </cell>
        </row>
        <row r="528">
          <cell r="F528">
            <v>0</v>
          </cell>
          <cell r="O528">
            <v>0</v>
          </cell>
        </row>
        <row r="529">
          <cell r="F529">
            <v>0</v>
          </cell>
          <cell r="O529">
            <v>0</v>
          </cell>
        </row>
        <row r="530">
          <cell r="F530">
            <v>0</v>
          </cell>
          <cell r="O530">
            <v>0</v>
          </cell>
        </row>
        <row r="531">
          <cell r="F531">
            <v>0</v>
          </cell>
          <cell r="O531">
            <v>0</v>
          </cell>
        </row>
        <row r="532">
          <cell r="A532" t="str">
            <v>ONG</v>
          </cell>
          <cell r="F532">
            <v>1</v>
          </cell>
          <cell r="O532" t="str">
            <v>KA</v>
          </cell>
        </row>
        <row r="533">
          <cell r="F533">
            <v>0</v>
          </cell>
          <cell r="O533">
            <v>0</v>
          </cell>
        </row>
        <row r="534">
          <cell r="F534">
            <v>0</v>
          </cell>
          <cell r="O534">
            <v>0</v>
          </cell>
        </row>
        <row r="535">
          <cell r="F535">
            <v>0</v>
          </cell>
          <cell r="O535">
            <v>0</v>
          </cell>
        </row>
        <row r="536">
          <cell r="F536">
            <v>0</v>
          </cell>
          <cell r="O536">
            <v>0</v>
          </cell>
        </row>
        <row r="537">
          <cell r="A537" t="str">
            <v>TRCI</v>
          </cell>
          <cell r="F537">
            <v>1</v>
          </cell>
          <cell r="O537" t="str">
            <v>DP</v>
          </cell>
        </row>
        <row r="538">
          <cell r="F538">
            <v>0</v>
          </cell>
          <cell r="O538">
            <v>0</v>
          </cell>
        </row>
        <row r="539">
          <cell r="F539">
            <v>0</v>
          </cell>
          <cell r="O539">
            <v>0</v>
          </cell>
        </row>
        <row r="540">
          <cell r="F540">
            <v>0</v>
          </cell>
          <cell r="O540">
            <v>0</v>
          </cell>
        </row>
        <row r="541">
          <cell r="F541">
            <v>0</v>
          </cell>
          <cell r="O541">
            <v>0</v>
          </cell>
        </row>
        <row r="542">
          <cell r="A542" t="str">
            <v>JEKESA</v>
          </cell>
          <cell r="F542">
            <v>1</v>
          </cell>
          <cell r="O542" t="str">
            <v>KA</v>
          </cell>
        </row>
        <row r="543">
          <cell r="F543">
            <v>0</v>
          </cell>
          <cell r="O543">
            <v>0</v>
          </cell>
        </row>
        <row r="544">
          <cell r="F544">
            <v>0</v>
          </cell>
          <cell r="O544">
            <v>0</v>
          </cell>
        </row>
        <row r="545">
          <cell r="F545">
            <v>0</v>
          </cell>
          <cell r="O545">
            <v>0</v>
          </cell>
        </row>
        <row r="546">
          <cell r="F546">
            <v>0</v>
          </cell>
          <cell r="O546">
            <v>0</v>
          </cell>
        </row>
        <row r="547">
          <cell r="A547" t="str">
            <v>RODMAC</v>
          </cell>
          <cell r="F547">
            <v>1</v>
          </cell>
          <cell r="O547" t="str">
            <v>KA</v>
          </cell>
        </row>
        <row r="548">
          <cell r="F548">
            <v>2</v>
          </cell>
          <cell r="O548" t="str">
            <v>KA</v>
          </cell>
        </row>
        <row r="549">
          <cell r="F549">
            <v>0</v>
          </cell>
          <cell r="O549">
            <v>0</v>
          </cell>
        </row>
        <row r="550">
          <cell r="F550">
            <v>0</v>
          </cell>
          <cell r="O550">
            <v>0</v>
          </cell>
        </row>
        <row r="551">
          <cell r="F551">
            <v>0</v>
          </cell>
          <cell r="O551">
            <v>0</v>
          </cell>
        </row>
        <row r="552">
          <cell r="A552" t="str">
            <v>RODMAC</v>
          </cell>
          <cell r="F552">
            <v>1</v>
          </cell>
          <cell r="O552" t="str">
            <v>KA</v>
          </cell>
        </row>
        <row r="553">
          <cell r="F553">
            <v>2</v>
          </cell>
          <cell r="O553" t="str">
            <v>DP</v>
          </cell>
        </row>
        <row r="554">
          <cell r="F554">
            <v>0</v>
          </cell>
          <cell r="O554">
            <v>0</v>
          </cell>
        </row>
        <row r="555">
          <cell r="F555">
            <v>0</v>
          </cell>
          <cell r="O555">
            <v>0</v>
          </cell>
        </row>
        <row r="556">
          <cell r="F556">
            <v>0</v>
          </cell>
          <cell r="O556">
            <v>0</v>
          </cell>
        </row>
        <row r="557">
          <cell r="A557" t="str">
            <v>RODMAC</v>
          </cell>
          <cell r="F557">
            <v>1</v>
          </cell>
          <cell r="O557" t="str">
            <v>KA</v>
          </cell>
        </row>
        <row r="558">
          <cell r="F558">
            <v>2</v>
          </cell>
          <cell r="O558" t="str">
            <v>KA</v>
          </cell>
        </row>
        <row r="559">
          <cell r="F559">
            <v>0</v>
          </cell>
          <cell r="O559">
            <v>0</v>
          </cell>
        </row>
        <row r="560">
          <cell r="F560">
            <v>0</v>
          </cell>
          <cell r="O560">
            <v>0</v>
          </cell>
        </row>
        <row r="561">
          <cell r="F561">
            <v>0</v>
          </cell>
          <cell r="O561">
            <v>0</v>
          </cell>
        </row>
        <row r="562">
          <cell r="A562" t="str">
            <v>JEKESA</v>
          </cell>
          <cell r="F562">
            <v>1</v>
          </cell>
          <cell r="O562" t="str">
            <v>KA</v>
          </cell>
        </row>
        <row r="563">
          <cell r="F563">
            <v>2</v>
          </cell>
          <cell r="O563" t="str">
            <v>KA</v>
          </cell>
        </row>
        <row r="564">
          <cell r="F564">
            <v>0</v>
          </cell>
          <cell r="O564">
            <v>0</v>
          </cell>
        </row>
        <row r="565">
          <cell r="F565">
            <v>0</v>
          </cell>
          <cell r="O565">
            <v>0</v>
          </cell>
        </row>
        <row r="566">
          <cell r="F566">
            <v>0</v>
          </cell>
          <cell r="O566">
            <v>0</v>
          </cell>
        </row>
        <row r="567">
          <cell r="A567" t="str">
            <v>RODMAC</v>
          </cell>
          <cell r="F567">
            <v>1</v>
          </cell>
          <cell r="O567" t="str">
            <v>KA</v>
          </cell>
        </row>
        <row r="568">
          <cell r="F568">
            <v>2</v>
          </cell>
          <cell r="O568" t="str">
            <v>KA</v>
          </cell>
        </row>
        <row r="569">
          <cell r="F569">
            <v>0</v>
          </cell>
          <cell r="O569">
            <v>0</v>
          </cell>
        </row>
        <row r="570">
          <cell r="F570">
            <v>0</v>
          </cell>
          <cell r="O570">
            <v>0</v>
          </cell>
        </row>
        <row r="571">
          <cell r="F571">
            <v>0</v>
          </cell>
          <cell r="O571">
            <v>0</v>
          </cell>
        </row>
        <row r="572">
          <cell r="A572" t="str">
            <v>RODMAC</v>
          </cell>
          <cell r="F572">
            <v>1</v>
          </cell>
          <cell r="O572" t="str">
            <v>KA</v>
          </cell>
        </row>
        <row r="573">
          <cell r="F573">
            <v>2</v>
          </cell>
          <cell r="O573" t="str">
            <v>KA</v>
          </cell>
        </row>
        <row r="574">
          <cell r="F574">
            <v>0</v>
          </cell>
          <cell r="O574">
            <v>0</v>
          </cell>
        </row>
        <row r="575">
          <cell r="F575">
            <v>0</v>
          </cell>
          <cell r="O575">
            <v>0</v>
          </cell>
        </row>
        <row r="576">
          <cell r="F576">
            <v>0</v>
          </cell>
          <cell r="O576">
            <v>0</v>
          </cell>
        </row>
        <row r="577">
          <cell r="A577" t="str">
            <v>RODMAC</v>
          </cell>
          <cell r="F577">
            <v>1</v>
          </cell>
          <cell r="O577" t="str">
            <v>KA</v>
          </cell>
        </row>
        <row r="578">
          <cell r="F578">
            <v>2</v>
          </cell>
          <cell r="O578" t="str">
            <v>KA</v>
          </cell>
        </row>
        <row r="579">
          <cell r="F579">
            <v>0</v>
          </cell>
          <cell r="O579">
            <v>0</v>
          </cell>
        </row>
        <row r="580">
          <cell r="F580">
            <v>0</v>
          </cell>
          <cell r="O580">
            <v>0</v>
          </cell>
        </row>
        <row r="581">
          <cell r="F581">
            <v>0</v>
          </cell>
          <cell r="O581">
            <v>0</v>
          </cell>
        </row>
        <row r="582">
          <cell r="A582" t="str">
            <v>BENLINE</v>
          </cell>
          <cell r="F582">
            <v>1</v>
          </cell>
          <cell r="O582" t="str">
            <v>KA</v>
          </cell>
        </row>
        <row r="583">
          <cell r="F583">
            <v>2</v>
          </cell>
          <cell r="O583" t="str">
            <v>KA</v>
          </cell>
        </row>
        <row r="584">
          <cell r="F584">
            <v>0</v>
          </cell>
          <cell r="O584">
            <v>0</v>
          </cell>
        </row>
        <row r="585">
          <cell r="F585">
            <v>0</v>
          </cell>
          <cell r="O585">
            <v>0</v>
          </cell>
        </row>
        <row r="586">
          <cell r="F586">
            <v>0</v>
          </cell>
          <cell r="O586">
            <v>0</v>
          </cell>
        </row>
        <row r="587">
          <cell r="A587" t="str">
            <v>RODMAC</v>
          </cell>
          <cell r="F587">
            <v>1</v>
          </cell>
          <cell r="O587" t="str">
            <v>KA</v>
          </cell>
        </row>
        <row r="588">
          <cell r="F588">
            <v>2</v>
          </cell>
          <cell r="O588" t="str">
            <v>KA</v>
          </cell>
        </row>
        <row r="589">
          <cell r="F589">
            <v>0</v>
          </cell>
          <cell r="O589">
            <v>0</v>
          </cell>
        </row>
        <row r="590">
          <cell r="F590">
            <v>0</v>
          </cell>
          <cell r="O590">
            <v>0</v>
          </cell>
        </row>
        <row r="591">
          <cell r="F591">
            <v>0</v>
          </cell>
          <cell r="O591">
            <v>0</v>
          </cell>
        </row>
        <row r="592">
          <cell r="A592" t="str">
            <v>JEKESA</v>
          </cell>
          <cell r="F592">
            <v>1</v>
          </cell>
          <cell r="O592" t="str">
            <v>KA</v>
          </cell>
        </row>
        <row r="593">
          <cell r="F593">
            <v>0</v>
          </cell>
          <cell r="O593">
            <v>0</v>
          </cell>
        </row>
        <row r="594">
          <cell r="F594">
            <v>0</v>
          </cell>
          <cell r="O594">
            <v>0</v>
          </cell>
        </row>
        <row r="595">
          <cell r="F595">
            <v>0</v>
          </cell>
          <cell r="O595">
            <v>0</v>
          </cell>
        </row>
        <row r="596">
          <cell r="F596">
            <v>0</v>
          </cell>
          <cell r="O596">
            <v>0</v>
          </cell>
        </row>
        <row r="597">
          <cell r="A597" t="str">
            <v>ONG</v>
          </cell>
          <cell r="F597">
            <v>1</v>
          </cell>
          <cell r="O597" t="str">
            <v>KA</v>
          </cell>
        </row>
        <row r="598">
          <cell r="F598">
            <v>0</v>
          </cell>
          <cell r="O598">
            <v>0</v>
          </cell>
        </row>
        <row r="599">
          <cell r="F599">
            <v>0</v>
          </cell>
          <cell r="O599">
            <v>0</v>
          </cell>
        </row>
        <row r="600">
          <cell r="F600">
            <v>0</v>
          </cell>
          <cell r="O600">
            <v>0</v>
          </cell>
        </row>
        <row r="601">
          <cell r="F601">
            <v>0</v>
          </cell>
          <cell r="O601">
            <v>0</v>
          </cell>
        </row>
        <row r="602">
          <cell r="A602" t="str">
            <v>TRCI</v>
          </cell>
          <cell r="F602">
            <v>1</v>
          </cell>
          <cell r="O602" t="str">
            <v>WS</v>
          </cell>
        </row>
        <row r="603">
          <cell r="F603">
            <v>2</v>
          </cell>
          <cell r="O603" t="str">
            <v>WS</v>
          </cell>
        </row>
        <row r="604">
          <cell r="F604">
            <v>3</v>
          </cell>
          <cell r="O604" t="str">
            <v>WS</v>
          </cell>
        </row>
        <row r="605">
          <cell r="F605">
            <v>0</v>
          </cell>
          <cell r="O605">
            <v>0</v>
          </cell>
        </row>
        <row r="606">
          <cell r="F606">
            <v>0</v>
          </cell>
          <cell r="O606">
            <v>0</v>
          </cell>
        </row>
        <row r="607">
          <cell r="A607" t="str">
            <v>VALDOZ</v>
          </cell>
          <cell r="F607">
            <v>1</v>
          </cell>
          <cell r="O607" t="str">
            <v>KA</v>
          </cell>
        </row>
        <row r="608">
          <cell r="F608">
            <v>0</v>
          </cell>
          <cell r="O608">
            <v>0</v>
          </cell>
        </row>
        <row r="609">
          <cell r="F609">
            <v>0</v>
          </cell>
          <cell r="O609">
            <v>0</v>
          </cell>
        </row>
        <row r="610">
          <cell r="F610">
            <v>0</v>
          </cell>
          <cell r="O610">
            <v>0</v>
          </cell>
        </row>
        <row r="611">
          <cell r="F611">
            <v>0</v>
          </cell>
          <cell r="O611">
            <v>0</v>
          </cell>
        </row>
        <row r="612">
          <cell r="A612" t="str">
            <v>ONG</v>
          </cell>
          <cell r="F612">
            <v>1</v>
          </cell>
          <cell r="O612" t="str">
            <v>KA</v>
          </cell>
        </row>
        <row r="613">
          <cell r="F613">
            <v>2</v>
          </cell>
          <cell r="O613" t="str">
            <v>DP</v>
          </cell>
        </row>
        <row r="614">
          <cell r="F614">
            <v>3</v>
          </cell>
          <cell r="O614" t="str">
            <v>WS</v>
          </cell>
        </row>
        <row r="615">
          <cell r="F615">
            <v>0</v>
          </cell>
          <cell r="O615">
            <v>0</v>
          </cell>
        </row>
        <row r="616">
          <cell r="F616">
            <v>0</v>
          </cell>
          <cell r="O616">
            <v>0</v>
          </cell>
        </row>
        <row r="617">
          <cell r="A617" t="str">
            <v>ONG</v>
          </cell>
          <cell r="F617">
            <v>1</v>
          </cell>
          <cell r="O617" t="str">
            <v>DP</v>
          </cell>
        </row>
        <row r="618">
          <cell r="F618">
            <v>2</v>
          </cell>
          <cell r="O618" t="str">
            <v>DP</v>
          </cell>
        </row>
        <row r="619">
          <cell r="F619">
            <v>3</v>
          </cell>
          <cell r="O619" t="str">
            <v>DP</v>
          </cell>
        </row>
        <row r="620">
          <cell r="F620">
            <v>0</v>
          </cell>
          <cell r="O620">
            <v>0</v>
          </cell>
        </row>
        <row r="621">
          <cell r="F621">
            <v>0</v>
          </cell>
          <cell r="O621">
            <v>0</v>
          </cell>
        </row>
        <row r="622">
          <cell r="A622" t="str">
            <v>BENLINE</v>
          </cell>
          <cell r="F622">
            <v>1</v>
          </cell>
          <cell r="O622" t="str">
            <v>KA</v>
          </cell>
        </row>
        <row r="623">
          <cell r="F623">
            <v>0</v>
          </cell>
          <cell r="O623">
            <v>0</v>
          </cell>
        </row>
        <row r="624">
          <cell r="F624">
            <v>0</v>
          </cell>
          <cell r="O624">
            <v>0</v>
          </cell>
        </row>
        <row r="625">
          <cell r="F625">
            <v>0</v>
          </cell>
          <cell r="O625">
            <v>0</v>
          </cell>
        </row>
        <row r="626">
          <cell r="F626">
            <v>0</v>
          </cell>
          <cell r="O626">
            <v>0</v>
          </cell>
        </row>
        <row r="627">
          <cell r="A627">
            <v>0</v>
          </cell>
          <cell r="F627">
            <v>0</v>
          </cell>
          <cell r="O627">
            <v>0</v>
          </cell>
        </row>
        <row r="628">
          <cell r="F628">
            <v>0</v>
          </cell>
          <cell r="O628">
            <v>0</v>
          </cell>
        </row>
        <row r="629">
          <cell r="F629">
            <v>0</v>
          </cell>
          <cell r="O629">
            <v>0</v>
          </cell>
        </row>
        <row r="630">
          <cell r="F630">
            <v>0</v>
          </cell>
          <cell r="O630">
            <v>0</v>
          </cell>
        </row>
        <row r="631">
          <cell r="F631">
            <v>0</v>
          </cell>
          <cell r="O631">
            <v>0</v>
          </cell>
        </row>
        <row r="632">
          <cell r="A632" t="str">
            <v>TRCI</v>
          </cell>
          <cell r="F632">
            <v>1</v>
          </cell>
          <cell r="O632" t="str">
            <v>DP</v>
          </cell>
        </row>
        <row r="633">
          <cell r="F633">
            <v>0</v>
          </cell>
          <cell r="O633">
            <v>0</v>
          </cell>
        </row>
        <row r="634">
          <cell r="F634">
            <v>0</v>
          </cell>
          <cell r="O634">
            <v>0</v>
          </cell>
        </row>
        <row r="635">
          <cell r="F635">
            <v>0</v>
          </cell>
          <cell r="O635">
            <v>0</v>
          </cell>
        </row>
        <row r="636">
          <cell r="F636">
            <v>0</v>
          </cell>
          <cell r="O636">
            <v>0</v>
          </cell>
        </row>
        <row r="637">
          <cell r="A637" t="str">
            <v>ONG</v>
          </cell>
          <cell r="F637">
            <v>1</v>
          </cell>
          <cell r="O637" t="str">
            <v>WS</v>
          </cell>
        </row>
        <row r="638">
          <cell r="F638">
            <v>2</v>
          </cell>
          <cell r="O638" t="str">
            <v>WS</v>
          </cell>
        </row>
        <row r="639">
          <cell r="F639">
            <v>0</v>
          </cell>
          <cell r="O639">
            <v>0</v>
          </cell>
        </row>
        <row r="640">
          <cell r="F640">
            <v>0</v>
          </cell>
          <cell r="O640">
            <v>0</v>
          </cell>
        </row>
        <row r="641">
          <cell r="F641">
            <v>0</v>
          </cell>
          <cell r="O641">
            <v>0</v>
          </cell>
        </row>
        <row r="642">
          <cell r="A642" t="str">
            <v>RODMAC</v>
          </cell>
          <cell r="F642">
            <v>1</v>
          </cell>
          <cell r="O642" t="str">
            <v>DP</v>
          </cell>
        </row>
        <row r="643">
          <cell r="F643">
            <v>2</v>
          </cell>
          <cell r="O643" t="str">
            <v>KA</v>
          </cell>
        </row>
        <row r="644">
          <cell r="F644">
            <v>0</v>
          </cell>
          <cell r="O644">
            <v>0</v>
          </cell>
        </row>
        <row r="645">
          <cell r="F645">
            <v>0</v>
          </cell>
          <cell r="O645">
            <v>0</v>
          </cell>
        </row>
        <row r="646">
          <cell r="F646">
            <v>0</v>
          </cell>
          <cell r="O646">
            <v>0</v>
          </cell>
        </row>
        <row r="647">
          <cell r="A647" t="str">
            <v>ONG</v>
          </cell>
          <cell r="F647">
            <v>1</v>
          </cell>
          <cell r="O647" t="str">
            <v>KA</v>
          </cell>
        </row>
        <row r="648">
          <cell r="F648">
            <v>0</v>
          </cell>
          <cell r="O648">
            <v>0</v>
          </cell>
        </row>
        <row r="649">
          <cell r="F649">
            <v>0</v>
          </cell>
          <cell r="O649">
            <v>0</v>
          </cell>
        </row>
        <row r="650">
          <cell r="F650">
            <v>0</v>
          </cell>
          <cell r="O650">
            <v>0</v>
          </cell>
        </row>
        <row r="651">
          <cell r="F651">
            <v>0</v>
          </cell>
          <cell r="O651">
            <v>0</v>
          </cell>
        </row>
        <row r="652">
          <cell r="A652" t="str">
            <v>TRCI</v>
          </cell>
          <cell r="F652">
            <v>1</v>
          </cell>
          <cell r="O652" t="str">
            <v>KA</v>
          </cell>
        </row>
        <row r="653">
          <cell r="F653">
            <v>2</v>
          </cell>
          <cell r="O653" t="str">
            <v>DP</v>
          </cell>
        </row>
        <row r="654">
          <cell r="F654">
            <v>0</v>
          </cell>
          <cell r="O654">
            <v>0</v>
          </cell>
        </row>
        <row r="655">
          <cell r="F655">
            <v>0</v>
          </cell>
          <cell r="O655">
            <v>0</v>
          </cell>
        </row>
        <row r="656">
          <cell r="F656">
            <v>0</v>
          </cell>
          <cell r="O656">
            <v>0</v>
          </cell>
        </row>
        <row r="657">
          <cell r="A657" t="str">
            <v>ONG</v>
          </cell>
          <cell r="F657">
            <v>1</v>
          </cell>
          <cell r="O657" t="str">
            <v>WS</v>
          </cell>
        </row>
        <row r="658">
          <cell r="F658">
            <v>2</v>
          </cell>
          <cell r="O658" t="str">
            <v>DP</v>
          </cell>
        </row>
        <row r="659">
          <cell r="F659">
            <v>0</v>
          </cell>
          <cell r="O659">
            <v>0</v>
          </cell>
        </row>
        <row r="660">
          <cell r="F660">
            <v>0</v>
          </cell>
          <cell r="O660">
            <v>0</v>
          </cell>
        </row>
        <row r="661">
          <cell r="F661">
            <v>0</v>
          </cell>
          <cell r="O661">
            <v>0</v>
          </cell>
        </row>
        <row r="662">
          <cell r="A662" t="str">
            <v>ONG</v>
          </cell>
          <cell r="F662">
            <v>1</v>
          </cell>
          <cell r="O662" t="str">
            <v>KA</v>
          </cell>
        </row>
        <row r="663">
          <cell r="F663">
            <v>0</v>
          </cell>
          <cell r="O663">
            <v>0</v>
          </cell>
        </row>
        <row r="664">
          <cell r="F664">
            <v>0</v>
          </cell>
          <cell r="O664">
            <v>0</v>
          </cell>
        </row>
        <row r="665">
          <cell r="F665">
            <v>0</v>
          </cell>
          <cell r="O665">
            <v>0</v>
          </cell>
        </row>
        <row r="666">
          <cell r="F666">
            <v>0</v>
          </cell>
          <cell r="O666">
            <v>0</v>
          </cell>
        </row>
        <row r="667">
          <cell r="A667" t="str">
            <v>TRCI</v>
          </cell>
          <cell r="F667">
            <v>1</v>
          </cell>
          <cell r="O667" t="str">
            <v>DP</v>
          </cell>
        </row>
        <row r="668">
          <cell r="F668">
            <v>0</v>
          </cell>
          <cell r="O668">
            <v>0</v>
          </cell>
        </row>
        <row r="669">
          <cell r="F669">
            <v>0</v>
          </cell>
          <cell r="O669">
            <v>0</v>
          </cell>
        </row>
        <row r="670">
          <cell r="F670">
            <v>0</v>
          </cell>
          <cell r="O670">
            <v>0</v>
          </cell>
        </row>
        <row r="671">
          <cell r="F671">
            <v>0</v>
          </cell>
          <cell r="O671">
            <v>0</v>
          </cell>
        </row>
        <row r="672">
          <cell r="A672" t="str">
            <v>SERVPRO</v>
          </cell>
          <cell r="F672">
            <v>1</v>
          </cell>
          <cell r="O672" t="str">
            <v>DP</v>
          </cell>
        </row>
        <row r="673">
          <cell r="F673">
            <v>0</v>
          </cell>
          <cell r="O673">
            <v>0</v>
          </cell>
        </row>
        <row r="674">
          <cell r="F674">
            <v>0</v>
          </cell>
          <cell r="O674">
            <v>0</v>
          </cell>
        </row>
        <row r="675">
          <cell r="F675">
            <v>0</v>
          </cell>
          <cell r="O675">
            <v>0</v>
          </cell>
        </row>
        <row r="676">
          <cell r="F676">
            <v>0</v>
          </cell>
          <cell r="O676">
            <v>0</v>
          </cell>
        </row>
        <row r="677">
          <cell r="A677" t="str">
            <v>TRCI</v>
          </cell>
          <cell r="F677">
            <v>1</v>
          </cell>
          <cell r="O677" t="str">
            <v>DP</v>
          </cell>
        </row>
        <row r="678">
          <cell r="F678">
            <v>2</v>
          </cell>
          <cell r="O678" t="str">
            <v>DP</v>
          </cell>
        </row>
        <row r="679">
          <cell r="F679">
            <v>3</v>
          </cell>
          <cell r="O679" t="str">
            <v>DP</v>
          </cell>
        </row>
        <row r="680">
          <cell r="F680">
            <v>0</v>
          </cell>
          <cell r="O680">
            <v>0</v>
          </cell>
        </row>
        <row r="681">
          <cell r="F681">
            <v>0</v>
          </cell>
          <cell r="O681">
            <v>0</v>
          </cell>
        </row>
        <row r="682">
          <cell r="A682" t="str">
            <v>TRCI</v>
          </cell>
          <cell r="F682">
            <v>1</v>
          </cell>
          <cell r="O682" t="str">
            <v>WS</v>
          </cell>
        </row>
        <row r="683">
          <cell r="F683">
            <v>0</v>
          </cell>
          <cell r="O683">
            <v>0</v>
          </cell>
        </row>
        <row r="684">
          <cell r="F684">
            <v>0</v>
          </cell>
          <cell r="O684">
            <v>0</v>
          </cell>
        </row>
        <row r="685">
          <cell r="F685">
            <v>0</v>
          </cell>
          <cell r="O685">
            <v>0</v>
          </cell>
        </row>
        <row r="686">
          <cell r="F686">
            <v>0</v>
          </cell>
          <cell r="O686">
            <v>0</v>
          </cell>
        </row>
        <row r="687">
          <cell r="A687" t="str">
            <v>RODMAC</v>
          </cell>
          <cell r="F687">
            <v>1</v>
          </cell>
          <cell r="O687" t="str">
            <v>DP</v>
          </cell>
        </row>
        <row r="688">
          <cell r="F688">
            <v>2</v>
          </cell>
          <cell r="O688" t="str">
            <v>KA</v>
          </cell>
        </row>
        <row r="689">
          <cell r="F689">
            <v>0</v>
          </cell>
          <cell r="O689">
            <v>0</v>
          </cell>
        </row>
        <row r="690">
          <cell r="F690">
            <v>0</v>
          </cell>
          <cell r="O690">
            <v>0</v>
          </cell>
        </row>
        <row r="691">
          <cell r="F691">
            <v>0</v>
          </cell>
          <cell r="O691">
            <v>0</v>
          </cell>
        </row>
        <row r="692">
          <cell r="A692" t="str">
            <v>TRCI</v>
          </cell>
          <cell r="F692">
            <v>0</v>
          </cell>
          <cell r="O692">
            <v>0</v>
          </cell>
        </row>
        <row r="693">
          <cell r="F693">
            <v>0</v>
          </cell>
          <cell r="O693">
            <v>0</v>
          </cell>
        </row>
        <row r="694">
          <cell r="F694">
            <v>0</v>
          </cell>
          <cell r="O694">
            <v>0</v>
          </cell>
        </row>
        <row r="695">
          <cell r="F695">
            <v>0</v>
          </cell>
          <cell r="O695">
            <v>0</v>
          </cell>
        </row>
        <row r="696">
          <cell r="F696">
            <v>0</v>
          </cell>
          <cell r="O696">
            <v>0</v>
          </cell>
        </row>
        <row r="697">
          <cell r="A697" t="str">
            <v>TRCI</v>
          </cell>
          <cell r="F697">
            <v>0</v>
          </cell>
          <cell r="O697">
            <v>0</v>
          </cell>
        </row>
        <row r="698">
          <cell r="F698">
            <v>0</v>
          </cell>
          <cell r="O698">
            <v>0</v>
          </cell>
        </row>
        <row r="699">
          <cell r="F699">
            <v>0</v>
          </cell>
          <cell r="O699">
            <v>0</v>
          </cell>
        </row>
        <row r="700">
          <cell r="F700">
            <v>0</v>
          </cell>
          <cell r="O700">
            <v>0</v>
          </cell>
        </row>
        <row r="701">
          <cell r="F701">
            <v>0</v>
          </cell>
          <cell r="O701">
            <v>0</v>
          </cell>
        </row>
        <row r="702">
          <cell r="A702" t="str">
            <v>TRCI</v>
          </cell>
          <cell r="F702">
            <v>1</v>
          </cell>
          <cell r="O702" t="str">
            <v>WS</v>
          </cell>
        </row>
        <row r="703">
          <cell r="F703">
            <v>0</v>
          </cell>
          <cell r="O703">
            <v>0</v>
          </cell>
        </row>
        <row r="704">
          <cell r="F704">
            <v>0</v>
          </cell>
          <cell r="O704">
            <v>0</v>
          </cell>
        </row>
        <row r="705">
          <cell r="F705">
            <v>0</v>
          </cell>
          <cell r="O705">
            <v>0</v>
          </cell>
        </row>
        <row r="706">
          <cell r="F706">
            <v>0</v>
          </cell>
          <cell r="O706">
            <v>0</v>
          </cell>
        </row>
        <row r="707">
          <cell r="A707" t="str">
            <v>TRCI</v>
          </cell>
          <cell r="F707">
            <v>1</v>
          </cell>
          <cell r="O707" t="str">
            <v>WS</v>
          </cell>
        </row>
        <row r="708">
          <cell r="F708">
            <v>0</v>
          </cell>
          <cell r="O708">
            <v>0</v>
          </cell>
        </row>
        <row r="709">
          <cell r="F709">
            <v>0</v>
          </cell>
          <cell r="O709">
            <v>0</v>
          </cell>
        </row>
        <row r="710">
          <cell r="F710">
            <v>0</v>
          </cell>
          <cell r="O710">
            <v>0</v>
          </cell>
        </row>
        <row r="711">
          <cell r="F711">
            <v>0</v>
          </cell>
          <cell r="O711">
            <v>0</v>
          </cell>
        </row>
        <row r="712">
          <cell r="A712" t="str">
            <v>TRCI</v>
          </cell>
          <cell r="F712">
            <v>1</v>
          </cell>
          <cell r="O712" t="str">
            <v>WS</v>
          </cell>
        </row>
        <row r="713">
          <cell r="F713">
            <v>0</v>
          </cell>
          <cell r="O713">
            <v>0</v>
          </cell>
        </row>
        <row r="714">
          <cell r="F714">
            <v>0</v>
          </cell>
          <cell r="O714">
            <v>0</v>
          </cell>
        </row>
        <row r="715">
          <cell r="F715">
            <v>0</v>
          </cell>
          <cell r="O715">
            <v>0</v>
          </cell>
        </row>
        <row r="716">
          <cell r="F716">
            <v>0</v>
          </cell>
          <cell r="O716">
            <v>0</v>
          </cell>
        </row>
        <row r="717">
          <cell r="A717" t="str">
            <v>JEKESA</v>
          </cell>
          <cell r="F717">
            <v>1</v>
          </cell>
          <cell r="O717" t="str">
            <v>KA</v>
          </cell>
        </row>
        <row r="718">
          <cell r="F718">
            <v>0</v>
          </cell>
          <cell r="O718">
            <v>0</v>
          </cell>
        </row>
        <row r="719">
          <cell r="F719">
            <v>0</v>
          </cell>
          <cell r="O719">
            <v>0</v>
          </cell>
        </row>
        <row r="720">
          <cell r="F720">
            <v>0</v>
          </cell>
          <cell r="O720">
            <v>0</v>
          </cell>
        </row>
        <row r="721">
          <cell r="F721">
            <v>0</v>
          </cell>
          <cell r="O721">
            <v>0</v>
          </cell>
        </row>
        <row r="722">
          <cell r="A722" t="str">
            <v>JEKESA</v>
          </cell>
          <cell r="F722">
            <v>1</v>
          </cell>
          <cell r="O722" t="str">
            <v>KA</v>
          </cell>
        </row>
        <row r="723">
          <cell r="F723">
            <v>0</v>
          </cell>
          <cell r="O723">
            <v>0</v>
          </cell>
        </row>
        <row r="724">
          <cell r="F724">
            <v>0</v>
          </cell>
          <cell r="O724">
            <v>0</v>
          </cell>
        </row>
        <row r="725">
          <cell r="F725">
            <v>0</v>
          </cell>
          <cell r="O725">
            <v>0</v>
          </cell>
        </row>
        <row r="726">
          <cell r="F726">
            <v>0</v>
          </cell>
          <cell r="O726">
            <v>0</v>
          </cell>
        </row>
        <row r="727">
          <cell r="A727" t="str">
            <v>RODMAC</v>
          </cell>
          <cell r="F727">
            <v>1</v>
          </cell>
          <cell r="O727" t="str">
            <v>KA</v>
          </cell>
        </row>
        <row r="728">
          <cell r="F728">
            <v>0</v>
          </cell>
          <cell r="O728">
            <v>0</v>
          </cell>
        </row>
        <row r="729">
          <cell r="F729">
            <v>0</v>
          </cell>
          <cell r="O729">
            <v>0</v>
          </cell>
        </row>
        <row r="730">
          <cell r="F730">
            <v>0</v>
          </cell>
          <cell r="O730">
            <v>0</v>
          </cell>
        </row>
        <row r="731">
          <cell r="F731">
            <v>0</v>
          </cell>
          <cell r="O731">
            <v>0</v>
          </cell>
        </row>
        <row r="732">
          <cell r="A732" t="str">
            <v>BENLINE</v>
          </cell>
          <cell r="F732">
            <v>1</v>
          </cell>
          <cell r="O732" t="str">
            <v>KA</v>
          </cell>
        </row>
        <row r="733">
          <cell r="F733">
            <v>0</v>
          </cell>
          <cell r="O733">
            <v>0</v>
          </cell>
        </row>
        <row r="734">
          <cell r="F734">
            <v>0</v>
          </cell>
          <cell r="O734">
            <v>0</v>
          </cell>
        </row>
        <row r="735">
          <cell r="F735">
            <v>0</v>
          </cell>
          <cell r="O735">
            <v>0</v>
          </cell>
        </row>
        <row r="736">
          <cell r="F736">
            <v>0</v>
          </cell>
          <cell r="O736">
            <v>0</v>
          </cell>
        </row>
        <row r="737">
          <cell r="A737" t="str">
            <v>JEKESA</v>
          </cell>
          <cell r="F737">
            <v>1</v>
          </cell>
          <cell r="O737" t="str">
            <v>KA</v>
          </cell>
        </row>
        <row r="738">
          <cell r="F738">
            <v>0</v>
          </cell>
          <cell r="O738">
            <v>0</v>
          </cell>
        </row>
        <row r="739">
          <cell r="F739">
            <v>0</v>
          </cell>
          <cell r="O739">
            <v>0</v>
          </cell>
        </row>
        <row r="740">
          <cell r="F740">
            <v>0</v>
          </cell>
          <cell r="O740">
            <v>0</v>
          </cell>
        </row>
        <row r="741">
          <cell r="F741">
            <v>0</v>
          </cell>
          <cell r="O741">
            <v>0</v>
          </cell>
        </row>
        <row r="742">
          <cell r="A742" t="str">
            <v>RODMAC</v>
          </cell>
          <cell r="F742">
            <v>1</v>
          </cell>
          <cell r="O742" t="str">
            <v>KA</v>
          </cell>
        </row>
        <row r="743">
          <cell r="F743">
            <v>0</v>
          </cell>
          <cell r="O743">
            <v>0</v>
          </cell>
        </row>
        <row r="744">
          <cell r="F744">
            <v>0</v>
          </cell>
          <cell r="O744">
            <v>0</v>
          </cell>
        </row>
        <row r="745">
          <cell r="F745">
            <v>0</v>
          </cell>
          <cell r="O745">
            <v>0</v>
          </cell>
        </row>
        <row r="746">
          <cell r="F746">
            <v>0</v>
          </cell>
          <cell r="O746">
            <v>0</v>
          </cell>
        </row>
        <row r="747">
          <cell r="A747" t="str">
            <v>BENLINE</v>
          </cell>
          <cell r="F747">
            <v>1</v>
          </cell>
          <cell r="O747" t="str">
            <v>KA</v>
          </cell>
        </row>
        <row r="748">
          <cell r="F748">
            <v>0</v>
          </cell>
          <cell r="O748">
            <v>0</v>
          </cell>
        </row>
        <row r="749">
          <cell r="F749">
            <v>0</v>
          </cell>
          <cell r="O749">
            <v>0</v>
          </cell>
        </row>
        <row r="750">
          <cell r="F750">
            <v>0</v>
          </cell>
          <cell r="O750">
            <v>0</v>
          </cell>
        </row>
        <row r="751">
          <cell r="F751">
            <v>0</v>
          </cell>
          <cell r="O751">
            <v>0</v>
          </cell>
        </row>
        <row r="752">
          <cell r="A752" t="str">
            <v>RODMAC</v>
          </cell>
          <cell r="F752">
            <v>1</v>
          </cell>
          <cell r="O752" t="str">
            <v>KA</v>
          </cell>
        </row>
        <row r="753">
          <cell r="F753">
            <v>0</v>
          </cell>
          <cell r="O753">
            <v>0</v>
          </cell>
        </row>
        <row r="754">
          <cell r="F754">
            <v>0</v>
          </cell>
          <cell r="O754">
            <v>0</v>
          </cell>
        </row>
        <row r="755">
          <cell r="F755">
            <v>0</v>
          </cell>
          <cell r="O755">
            <v>0</v>
          </cell>
        </row>
        <row r="756">
          <cell r="F756">
            <v>0</v>
          </cell>
          <cell r="O756">
            <v>0</v>
          </cell>
        </row>
        <row r="757">
          <cell r="A757" t="str">
            <v>RODMAC</v>
          </cell>
          <cell r="F757">
            <v>1</v>
          </cell>
          <cell r="O757" t="str">
            <v>KA</v>
          </cell>
        </row>
        <row r="758">
          <cell r="F758">
            <v>2</v>
          </cell>
          <cell r="O758" t="str">
            <v>KA</v>
          </cell>
        </row>
        <row r="759">
          <cell r="F759">
            <v>0</v>
          </cell>
          <cell r="O759">
            <v>0</v>
          </cell>
        </row>
        <row r="760">
          <cell r="F760">
            <v>0</v>
          </cell>
          <cell r="O760">
            <v>0</v>
          </cell>
        </row>
        <row r="761">
          <cell r="F761">
            <v>0</v>
          </cell>
          <cell r="O761">
            <v>0</v>
          </cell>
        </row>
        <row r="762">
          <cell r="A762" t="str">
            <v>VALDOZ</v>
          </cell>
          <cell r="F762">
            <v>1</v>
          </cell>
          <cell r="O762" t="str">
            <v>KA</v>
          </cell>
        </row>
        <row r="763">
          <cell r="F763">
            <v>0</v>
          </cell>
          <cell r="O763">
            <v>0</v>
          </cell>
        </row>
        <row r="764">
          <cell r="F764">
            <v>0</v>
          </cell>
          <cell r="O764">
            <v>0</v>
          </cell>
        </row>
        <row r="765">
          <cell r="F765">
            <v>0</v>
          </cell>
          <cell r="O765">
            <v>0</v>
          </cell>
        </row>
        <row r="766">
          <cell r="F766">
            <v>0</v>
          </cell>
          <cell r="O766">
            <v>0</v>
          </cell>
        </row>
        <row r="767">
          <cell r="A767">
            <v>0</v>
          </cell>
          <cell r="F767">
            <v>0</v>
          </cell>
          <cell r="O767">
            <v>0</v>
          </cell>
        </row>
        <row r="768">
          <cell r="F768">
            <v>0</v>
          </cell>
          <cell r="O768">
            <v>0</v>
          </cell>
        </row>
        <row r="769">
          <cell r="F769">
            <v>0</v>
          </cell>
          <cell r="O769">
            <v>0</v>
          </cell>
        </row>
        <row r="770">
          <cell r="F770">
            <v>0</v>
          </cell>
          <cell r="O770">
            <v>0</v>
          </cell>
        </row>
        <row r="771">
          <cell r="F771">
            <v>0</v>
          </cell>
          <cell r="O771">
            <v>0</v>
          </cell>
        </row>
        <row r="772">
          <cell r="A772">
            <v>0</v>
          </cell>
          <cell r="F772">
            <v>0</v>
          </cell>
          <cell r="O772">
            <v>0</v>
          </cell>
        </row>
        <row r="773">
          <cell r="F773">
            <v>0</v>
          </cell>
          <cell r="O773">
            <v>0</v>
          </cell>
        </row>
        <row r="774">
          <cell r="F774">
            <v>0</v>
          </cell>
          <cell r="O774">
            <v>0</v>
          </cell>
        </row>
        <row r="775">
          <cell r="F775">
            <v>0</v>
          </cell>
          <cell r="O775">
            <v>0</v>
          </cell>
        </row>
        <row r="776">
          <cell r="F776">
            <v>0</v>
          </cell>
          <cell r="O776">
            <v>0</v>
          </cell>
        </row>
        <row r="777">
          <cell r="A777">
            <v>0</v>
          </cell>
          <cell r="F777">
            <v>0</v>
          </cell>
          <cell r="O777">
            <v>0</v>
          </cell>
        </row>
        <row r="778">
          <cell r="F778">
            <v>0</v>
          </cell>
          <cell r="O778">
            <v>0</v>
          </cell>
        </row>
        <row r="779">
          <cell r="F779">
            <v>0</v>
          </cell>
          <cell r="O779">
            <v>0</v>
          </cell>
        </row>
        <row r="780">
          <cell r="F780">
            <v>0</v>
          </cell>
          <cell r="O780">
            <v>0</v>
          </cell>
        </row>
        <row r="781">
          <cell r="F781">
            <v>0</v>
          </cell>
          <cell r="O781">
            <v>0</v>
          </cell>
        </row>
        <row r="782">
          <cell r="A782">
            <v>0</v>
          </cell>
          <cell r="F782">
            <v>0</v>
          </cell>
          <cell r="O782">
            <v>0</v>
          </cell>
        </row>
        <row r="783">
          <cell r="F783">
            <v>0</v>
          </cell>
          <cell r="O783">
            <v>0</v>
          </cell>
        </row>
        <row r="784">
          <cell r="F784">
            <v>0</v>
          </cell>
          <cell r="O784">
            <v>0</v>
          </cell>
        </row>
        <row r="785">
          <cell r="F785">
            <v>0</v>
          </cell>
          <cell r="O785">
            <v>0</v>
          </cell>
        </row>
        <row r="786">
          <cell r="F786">
            <v>0</v>
          </cell>
          <cell r="O786">
            <v>0</v>
          </cell>
        </row>
        <row r="787">
          <cell r="A787">
            <v>0</v>
          </cell>
          <cell r="F787">
            <v>0</v>
          </cell>
          <cell r="O787">
            <v>0</v>
          </cell>
        </row>
        <row r="788">
          <cell r="F788">
            <v>0</v>
          </cell>
          <cell r="O788">
            <v>0</v>
          </cell>
        </row>
        <row r="789">
          <cell r="F789">
            <v>0</v>
          </cell>
          <cell r="O789">
            <v>0</v>
          </cell>
        </row>
        <row r="790">
          <cell r="F790">
            <v>0</v>
          </cell>
          <cell r="O790">
            <v>0</v>
          </cell>
        </row>
        <row r="791">
          <cell r="F791">
            <v>0</v>
          </cell>
          <cell r="O791">
            <v>0</v>
          </cell>
        </row>
        <row r="792">
          <cell r="A792">
            <v>0</v>
          </cell>
          <cell r="F792">
            <v>0</v>
          </cell>
          <cell r="O792">
            <v>0</v>
          </cell>
        </row>
        <row r="793">
          <cell r="F793">
            <v>0</v>
          </cell>
          <cell r="O793">
            <v>0</v>
          </cell>
        </row>
        <row r="794">
          <cell r="F794">
            <v>0</v>
          </cell>
          <cell r="O794">
            <v>0</v>
          </cell>
        </row>
        <row r="795">
          <cell r="F795">
            <v>0</v>
          </cell>
          <cell r="O795">
            <v>0</v>
          </cell>
        </row>
        <row r="796">
          <cell r="F796">
            <v>0</v>
          </cell>
          <cell r="O796">
            <v>0</v>
          </cell>
        </row>
        <row r="797">
          <cell r="A797">
            <v>0</v>
          </cell>
          <cell r="F797">
            <v>0</v>
          </cell>
          <cell r="O797">
            <v>0</v>
          </cell>
        </row>
        <row r="798">
          <cell r="F798">
            <v>0</v>
          </cell>
          <cell r="O798">
            <v>0</v>
          </cell>
        </row>
        <row r="799">
          <cell r="F799">
            <v>0</v>
          </cell>
          <cell r="O799">
            <v>0</v>
          </cell>
        </row>
        <row r="800">
          <cell r="F800">
            <v>0</v>
          </cell>
          <cell r="O800">
            <v>0</v>
          </cell>
        </row>
        <row r="801">
          <cell r="F801">
            <v>0</v>
          </cell>
          <cell r="O801">
            <v>0</v>
          </cell>
        </row>
        <row r="802">
          <cell r="A802">
            <v>0</v>
          </cell>
          <cell r="F802">
            <v>0</v>
          </cell>
          <cell r="O802">
            <v>0</v>
          </cell>
        </row>
        <row r="803">
          <cell r="F803">
            <v>0</v>
          </cell>
          <cell r="O803">
            <v>0</v>
          </cell>
        </row>
        <row r="804">
          <cell r="F804">
            <v>0</v>
          </cell>
          <cell r="O804">
            <v>0</v>
          </cell>
        </row>
        <row r="805">
          <cell r="F805">
            <v>0</v>
          </cell>
          <cell r="O805">
            <v>0</v>
          </cell>
        </row>
        <row r="806">
          <cell r="F806">
            <v>0</v>
          </cell>
          <cell r="O806">
            <v>0</v>
          </cell>
        </row>
        <row r="807">
          <cell r="A807">
            <v>0</v>
          </cell>
          <cell r="F807">
            <v>0</v>
          </cell>
          <cell r="O807">
            <v>0</v>
          </cell>
        </row>
        <row r="808">
          <cell r="F808">
            <v>0</v>
          </cell>
          <cell r="O808">
            <v>0</v>
          </cell>
        </row>
        <row r="809">
          <cell r="F809">
            <v>0</v>
          </cell>
          <cell r="O809">
            <v>0</v>
          </cell>
        </row>
        <row r="810">
          <cell r="F810">
            <v>0</v>
          </cell>
          <cell r="O810">
            <v>0</v>
          </cell>
        </row>
        <row r="811">
          <cell r="F811">
            <v>0</v>
          </cell>
          <cell r="O811">
            <v>0</v>
          </cell>
        </row>
        <row r="812">
          <cell r="A812">
            <v>0</v>
          </cell>
          <cell r="F812">
            <v>0</v>
          </cell>
          <cell r="O812">
            <v>0</v>
          </cell>
        </row>
        <row r="813">
          <cell r="F813">
            <v>0</v>
          </cell>
          <cell r="O813">
            <v>0</v>
          </cell>
        </row>
        <row r="814">
          <cell r="F814">
            <v>0</v>
          </cell>
          <cell r="O814">
            <v>0</v>
          </cell>
        </row>
        <row r="815">
          <cell r="F815">
            <v>0</v>
          </cell>
          <cell r="O815">
            <v>0</v>
          </cell>
        </row>
        <row r="816">
          <cell r="F816">
            <v>0</v>
          </cell>
          <cell r="O816">
            <v>0</v>
          </cell>
        </row>
        <row r="817">
          <cell r="A817">
            <v>0</v>
          </cell>
          <cell r="F817">
            <v>0</v>
          </cell>
          <cell r="O817">
            <v>0</v>
          </cell>
        </row>
        <row r="818">
          <cell r="F818">
            <v>0</v>
          </cell>
          <cell r="O818">
            <v>0</v>
          </cell>
        </row>
        <row r="819">
          <cell r="F819">
            <v>0</v>
          </cell>
          <cell r="O819">
            <v>0</v>
          </cell>
        </row>
        <row r="820">
          <cell r="F820">
            <v>0</v>
          </cell>
          <cell r="O820">
            <v>0</v>
          </cell>
        </row>
        <row r="821">
          <cell r="F821">
            <v>0</v>
          </cell>
          <cell r="O821">
            <v>0</v>
          </cell>
        </row>
        <row r="822">
          <cell r="A822">
            <v>0</v>
          </cell>
          <cell r="F822">
            <v>0</v>
          </cell>
          <cell r="O822">
            <v>0</v>
          </cell>
        </row>
        <row r="823">
          <cell r="F823">
            <v>0</v>
          </cell>
          <cell r="O823">
            <v>0</v>
          </cell>
        </row>
        <row r="824">
          <cell r="F824">
            <v>0</v>
          </cell>
          <cell r="O824">
            <v>0</v>
          </cell>
        </row>
        <row r="825">
          <cell r="F825">
            <v>0</v>
          </cell>
          <cell r="O825">
            <v>0</v>
          </cell>
        </row>
        <row r="826">
          <cell r="F826">
            <v>0</v>
          </cell>
          <cell r="O826">
            <v>0</v>
          </cell>
        </row>
        <row r="827">
          <cell r="A827">
            <v>0</v>
          </cell>
          <cell r="F827">
            <v>0</v>
          </cell>
          <cell r="O827">
            <v>0</v>
          </cell>
        </row>
        <row r="828">
          <cell r="F828">
            <v>0</v>
          </cell>
          <cell r="O828">
            <v>0</v>
          </cell>
        </row>
        <row r="829">
          <cell r="F829">
            <v>0</v>
          </cell>
          <cell r="O829">
            <v>0</v>
          </cell>
        </row>
        <row r="830">
          <cell r="F830">
            <v>0</v>
          </cell>
          <cell r="O830">
            <v>0</v>
          </cell>
        </row>
        <row r="831">
          <cell r="F831">
            <v>0</v>
          </cell>
          <cell r="O831">
            <v>0</v>
          </cell>
        </row>
        <row r="832">
          <cell r="A832">
            <v>0</v>
          </cell>
          <cell r="F832">
            <v>0</v>
          </cell>
          <cell r="O832">
            <v>0</v>
          </cell>
        </row>
        <row r="833">
          <cell r="F833">
            <v>0</v>
          </cell>
          <cell r="O833">
            <v>0</v>
          </cell>
        </row>
        <row r="834">
          <cell r="F834">
            <v>0</v>
          </cell>
          <cell r="O834">
            <v>0</v>
          </cell>
        </row>
        <row r="835">
          <cell r="F835">
            <v>0</v>
          </cell>
          <cell r="O835">
            <v>0</v>
          </cell>
        </row>
        <row r="836">
          <cell r="F836">
            <v>0</v>
          </cell>
          <cell r="O836">
            <v>0</v>
          </cell>
        </row>
        <row r="837">
          <cell r="A837">
            <v>0</v>
          </cell>
          <cell r="F837">
            <v>0</v>
          </cell>
          <cell r="O837">
            <v>0</v>
          </cell>
        </row>
        <row r="838">
          <cell r="F838">
            <v>0</v>
          </cell>
          <cell r="O838">
            <v>0</v>
          </cell>
        </row>
        <row r="839">
          <cell r="F839">
            <v>0</v>
          </cell>
          <cell r="O839">
            <v>0</v>
          </cell>
        </row>
        <row r="840">
          <cell r="F840">
            <v>0</v>
          </cell>
          <cell r="O840">
            <v>0</v>
          </cell>
        </row>
        <row r="841">
          <cell r="F841">
            <v>0</v>
          </cell>
          <cell r="O841">
            <v>0</v>
          </cell>
        </row>
        <row r="842">
          <cell r="A842">
            <v>0</v>
          </cell>
          <cell r="F842">
            <v>0</v>
          </cell>
          <cell r="O842">
            <v>0</v>
          </cell>
        </row>
        <row r="843">
          <cell r="F843">
            <v>0</v>
          </cell>
          <cell r="O843">
            <v>0</v>
          </cell>
        </row>
        <row r="844">
          <cell r="F844">
            <v>0</v>
          </cell>
          <cell r="O844">
            <v>0</v>
          </cell>
        </row>
        <row r="845">
          <cell r="F845">
            <v>0</v>
          </cell>
          <cell r="O845">
            <v>0</v>
          </cell>
        </row>
        <row r="846">
          <cell r="F846">
            <v>0</v>
          </cell>
          <cell r="O846">
            <v>0</v>
          </cell>
        </row>
        <row r="847">
          <cell r="A847">
            <v>0</v>
          </cell>
          <cell r="F847">
            <v>0</v>
          </cell>
          <cell r="O847">
            <v>0</v>
          </cell>
        </row>
        <row r="848">
          <cell r="F848">
            <v>0</v>
          </cell>
          <cell r="O848">
            <v>0</v>
          </cell>
        </row>
        <row r="849">
          <cell r="F849">
            <v>0</v>
          </cell>
          <cell r="O849">
            <v>0</v>
          </cell>
        </row>
        <row r="850">
          <cell r="F850">
            <v>0</v>
          </cell>
          <cell r="O850">
            <v>0</v>
          </cell>
        </row>
        <row r="851">
          <cell r="F851">
            <v>0</v>
          </cell>
          <cell r="O851">
            <v>0</v>
          </cell>
        </row>
        <row r="852">
          <cell r="A852">
            <v>0</v>
          </cell>
          <cell r="F852">
            <v>0</v>
          </cell>
          <cell r="O852">
            <v>0</v>
          </cell>
        </row>
        <row r="853">
          <cell r="F853">
            <v>0</v>
          </cell>
          <cell r="O853">
            <v>0</v>
          </cell>
        </row>
        <row r="854">
          <cell r="F854">
            <v>0</v>
          </cell>
          <cell r="O854">
            <v>0</v>
          </cell>
        </row>
        <row r="855">
          <cell r="F855">
            <v>0</v>
          </cell>
          <cell r="O855">
            <v>0</v>
          </cell>
        </row>
        <row r="856">
          <cell r="F856">
            <v>0</v>
          </cell>
          <cell r="O856">
            <v>0</v>
          </cell>
        </row>
        <row r="857">
          <cell r="A857">
            <v>0</v>
          </cell>
          <cell r="F857">
            <v>0</v>
          </cell>
          <cell r="O857">
            <v>0</v>
          </cell>
        </row>
        <row r="858">
          <cell r="F858">
            <v>0</v>
          </cell>
          <cell r="O858">
            <v>0</v>
          </cell>
        </row>
        <row r="859">
          <cell r="F859">
            <v>0</v>
          </cell>
          <cell r="O859">
            <v>0</v>
          </cell>
        </row>
        <row r="860">
          <cell r="F860">
            <v>0</v>
          </cell>
          <cell r="O860">
            <v>0</v>
          </cell>
        </row>
        <row r="861">
          <cell r="F861">
            <v>0</v>
          </cell>
          <cell r="O861">
            <v>0</v>
          </cell>
        </row>
      </sheetData>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O TEXT UPDATE"/>
      <sheetName val="Report Summary"/>
      <sheetName val="For RSM"/>
      <sheetName val="Smart Dispatching"/>
      <sheetName val="REFERENCE"/>
      <sheetName val="Summarized Plan"/>
      <sheetName val="Per Outlet Plan"/>
      <sheetName val="Final Loadout"/>
      <sheetName val="Truck Utilization"/>
      <sheetName val="Compatibility Report"/>
      <sheetName val="DSR Attendance"/>
      <sheetName val="Fleet Report"/>
      <sheetName val="Data"/>
      <sheetName val="Sheet8"/>
    </sheetNames>
    <sheetDataSet>
      <sheetData sheetId="0"/>
      <sheetData sheetId="1"/>
      <sheetData sheetId="2"/>
      <sheetData sheetId="3"/>
      <sheetData sheetId="4"/>
      <sheetData sheetId="5">
        <row r="1">
          <cell r="A1" t="str">
            <v>Coca-Cola Beverages Phil. Inc.</v>
          </cell>
          <cell r="B1"/>
        </row>
        <row r="2">
          <cell r="A2" t="str">
            <v>Parañaque Distribution Center</v>
          </cell>
          <cell r="B2"/>
          <cell r="E2" t="str">
            <v xml:space="preserve">                                                                                                                                                                                                                                                                                                                                                                                                                                                                        </v>
          </cell>
        </row>
        <row r="3">
          <cell r="A3" t="str">
            <v>Plan For:</v>
          </cell>
          <cell r="B3">
            <v>45007</v>
          </cell>
          <cell r="D3"/>
        </row>
        <row r="5">
          <cell r="A5" t="str">
            <v>Shipment</v>
          </cell>
          <cell r="B5" t="str">
            <v>Outlet/s</v>
          </cell>
          <cell r="C5" t="str">
            <v>Qty</v>
          </cell>
          <cell r="D5" t="str">
            <v>No. of Drops</v>
          </cell>
          <cell r="E5" t="str">
            <v>CUBES</v>
          </cell>
        </row>
        <row r="6">
          <cell r="A6">
            <v>25332729</v>
          </cell>
          <cell r="B6" t="str">
            <v>DON HASAY TRADING CORP.</v>
          </cell>
          <cell r="C6">
            <v>280</v>
          </cell>
          <cell r="D6"/>
          <cell r="E6">
            <v>1.56</v>
          </cell>
        </row>
        <row r="7">
          <cell r="A7">
            <v>25332734</v>
          </cell>
          <cell r="B7" t="str">
            <v>JMP SARI-SARI STORE</v>
          </cell>
          <cell r="C7">
            <v>367</v>
          </cell>
          <cell r="D7"/>
          <cell r="E7">
            <v>4.5599999999999996</v>
          </cell>
        </row>
        <row r="8">
          <cell r="A8">
            <v>25337042</v>
          </cell>
          <cell r="B8" t="str">
            <v>DON HASAY TRADING CORP.</v>
          </cell>
          <cell r="C8">
            <v>89</v>
          </cell>
          <cell r="D8"/>
          <cell r="E8">
            <v>1.32</v>
          </cell>
        </row>
        <row r="9">
          <cell r="A9">
            <v>25337043</v>
          </cell>
          <cell r="B9" t="str">
            <v>JMP SARI-SARI STORE</v>
          </cell>
          <cell r="C9">
            <v>621</v>
          </cell>
          <cell r="D9"/>
          <cell r="E9">
            <v>8.14</v>
          </cell>
        </row>
        <row r="10">
          <cell r="A10"/>
          <cell r="B10"/>
          <cell r="C10"/>
          <cell r="D10"/>
          <cell r="E10"/>
        </row>
        <row r="11">
          <cell r="A11">
            <v>25339701</v>
          </cell>
          <cell r="B11" t="str">
            <v>LANDERS SUPERMARKET BGC</v>
          </cell>
          <cell r="C11">
            <v>376</v>
          </cell>
          <cell r="D11"/>
          <cell r="E11">
            <v>5</v>
          </cell>
        </row>
        <row r="12">
          <cell r="A12">
            <v>25339703</v>
          </cell>
          <cell r="B12" t="str">
            <v>SOUTHEASTASIA RETAIL, INC.</v>
          </cell>
          <cell r="C12">
            <v>200</v>
          </cell>
          <cell r="D12"/>
          <cell r="E12">
            <v>5</v>
          </cell>
        </row>
        <row r="13">
          <cell r="A13">
            <v>25339706</v>
          </cell>
          <cell r="B13" t="str">
            <v>SOUTHEASTASIA RETAIL, INC.</v>
          </cell>
          <cell r="C13">
            <v>200</v>
          </cell>
          <cell r="D13"/>
          <cell r="E13">
            <v>5</v>
          </cell>
        </row>
        <row r="14">
          <cell r="A14">
            <v>25339708</v>
          </cell>
          <cell r="B14" t="str">
            <v>SOUTHEASTASIA RETAIL, INC.</v>
          </cell>
          <cell r="C14">
            <v>200</v>
          </cell>
          <cell r="D14"/>
          <cell r="E14">
            <v>5</v>
          </cell>
        </row>
        <row r="15">
          <cell r="A15">
            <v>25339709</v>
          </cell>
          <cell r="B15" t="str">
            <v>SOUTHEASTASIA RETAIL, INC.</v>
          </cell>
          <cell r="C15">
            <v>562</v>
          </cell>
          <cell r="D15"/>
          <cell r="E15">
            <v>5</v>
          </cell>
        </row>
        <row r="16">
          <cell r="A16">
            <v>25339760</v>
          </cell>
          <cell r="B16" t="str">
            <v>SOUTHEASTASIA RETAIL, INC.</v>
          </cell>
          <cell r="C16">
            <v>168</v>
          </cell>
          <cell r="D16"/>
          <cell r="E16">
            <v>5</v>
          </cell>
        </row>
        <row r="17">
          <cell r="A17">
            <v>25339761</v>
          </cell>
          <cell r="B17" t="str">
            <v>SOUTHEASTASIA RETAIL, INC.</v>
          </cell>
          <cell r="C17">
            <v>200</v>
          </cell>
          <cell r="D17"/>
          <cell r="E17">
            <v>4</v>
          </cell>
        </row>
        <row r="18">
          <cell r="A18">
            <v>25339762</v>
          </cell>
          <cell r="B18" t="str">
            <v>SOUTHEASTASIA RETAIL, INC.</v>
          </cell>
          <cell r="C18">
            <v>570</v>
          </cell>
          <cell r="D18"/>
          <cell r="E18">
            <v>4</v>
          </cell>
        </row>
        <row r="19">
          <cell r="A19">
            <v>25340223</v>
          </cell>
          <cell r="B19" t="str">
            <v>BF SINANGAG EXPRESS FOOD CORPORATIO</v>
          </cell>
          <cell r="C19">
            <v>396</v>
          </cell>
          <cell r="D19"/>
          <cell r="E19">
            <v>4.83</v>
          </cell>
        </row>
        <row r="20">
          <cell r="A20">
            <v>25340224</v>
          </cell>
          <cell r="B20" t="str">
            <v>CITY OF DREAMS MANILA</v>
          </cell>
          <cell r="C20">
            <v>429</v>
          </cell>
          <cell r="D20"/>
          <cell r="E20">
            <v>3.75</v>
          </cell>
        </row>
        <row r="21">
          <cell r="A21">
            <v>25340226</v>
          </cell>
          <cell r="B21" t="str">
            <v>STAR PARKS CORP.-CCP CMPLX.</v>
          </cell>
          <cell r="C21">
            <v>312</v>
          </cell>
          <cell r="D21"/>
          <cell r="E21">
            <v>5</v>
          </cell>
        </row>
        <row r="22">
          <cell r="A22">
            <v>25340227</v>
          </cell>
          <cell r="B22" t="str">
            <v>STAR PARKS CORP.-CCP CMPLX.</v>
          </cell>
          <cell r="C22">
            <v>312</v>
          </cell>
          <cell r="D22"/>
          <cell r="E22">
            <v>5</v>
          </cell>
        </row>
        <row r="23">
          <cell r="A23">
            <v>25340228</v>
          </cell>
          <cell r="B23" t="str">
            <v>STAR PARKS CORP.-CCP CMPLX.</v>
          </cell>
          <cell r="C23">
            <v>312</v>
          </cell>
          <cell r="D23"/>
          <cell r="E23">
            <v>5</v>
          </cell>
        </row>
        <row r="24">
          <cell r="A24">
            <v>25340229</v>
          </cell>
          <cell r="B24" t="str">
            <v>STAR PARKS CORP.-CCP CMPLX.</v>
          </cell>
          <cell r="C24">
            <v>422</v>
          </cell>
          <cell r="D24"/>
          <cell r="E24">
            <v>4.32</v>
          </cell>
        </row>
        <row r="25">
          <cell r="A25">
            <v>25340660</v>
          </cell>
          <cell r="B25" t="str">
            <v>STAR PARKS CORP.-CCP CMPLX.</v>
          </cell>
          <cell r="C25">
            <v>360</v>
          </cell>
          <cell r="D25"/>
          <cell r="E25">
            <v>5.05</v>
          </cell>
        </row>
        <row r="26">
          <cell r="A26">
            <v>25340661</v>
          </cell>
          <cell r="B26" t="str">
            <v>STAR PARKS CORP.-CCP CMPLX.</v>
          </cell>
          <cell r="C26">
            <v>222</v>
          </cell>
          <cell r="D26"/>
          <cell r="E26">
            <v>5</v>
          </cell>
        </row>
        <row r="27">
          <cell r="A27">
            <v>25340662</v>
          </cell>
          <cell r="B27" t="str">
            <v>SURESTE PROPERTIES INC.</v>
          </cell>
          <cell r="C27">
            <v>412</v>
          </cell>
          <cell r="D27"/>
          <cell r="E27">
            <v>4.07</v>
          </cell>
        </row>
        <row r="28">
          <cell r="A28">
            <v>25340665</v>
          </cell>
          <cell r="B28" t="str">
            <v>816 MINIMART INC.</v>
          </cell>
          <cell r="C28">
            <v>458</v>
          </cell>
          <cell r="D28"/>
          <cell r="E28">
            <v>4.58</v>
          </cell>
        </row>
        <row r="29">
          <cell r="A29">
            <v>25340666</v>
          </cell>
          <cell r="B29" t="str">
            <v>ALLDAY  MARTS INC GLOBAL SOUTH BRAN</v>
          </cell>
          <cell r="C29">
            <v>184</v>
          </cell>
          <cell r="D29"/>
          <cell r="E29">
            <v>5</v>
          </cell>
        </row>
        <row r="30">
          <cell r="A30">
            <v>25340667</v>
          </cell>
          <cell r="B30" t="str">
            <v>ALLDAY  MARTS INC GLOBAL SOUTH BRAN</v>
          </cell>
          <cell r="C30">
            <v>167</v>
          </cell>
          <cell r="D30"/>
          <cell r="E30">
            <v>4.72</v>
          </cell>
        </row>
        <row r="31">
          <cell r="A31">
            <v>25340668</v>
          </cell>
          <cell r="B31" t="str">
            <v>ALLDAY  MARTS INC GLOBAL SOUTH BRAN</v>
          </cell>
          <cell r="C31">
            <v>221</v>
          </cell>
          <cell r="D31"/>
          <cell r="E31">
            <v>3.57</v>
          </cell>
        </row>
        <row r="32">
          <cell r="A32">
            <v>25340790</v>
          </cell>
          <cell r="B32" t="str">
            <v>CHRONOS MART</v>
          </cell>
          <cell r="C32">
            <v>394</v>
          </cell>
          <cell r="D32"/>
          <cell r="E32">
            <v>4.5</v>
          </cell>
        </row>
        <row r="33">
          <cell r="A33">
            <v>25340791</v>
          </cell>
          <cell r="B33" t="str">
            <v>GRAND UNION SUPERMARKET, INC.</v>
          </cell>
          <cell r="C33">
            <v>804</v>
          </cell>
          <cell r="D33"/>
          <cell r="E33">
            <v>7.68</v>
          </cell>
        </row>
        <row r="34">
          <cell r="A34">
            <v>25340792</v>
          </cell>
          <cell r="B34" t="str">
            <v>MAKATI SUPERMARKET-AYALA ALBNG</v>
          </cell>
          <cell r="C34">
            <v>408</v>
          </cell>
          <cell r="D34"/>
          <cell r="E34">
            <v>5.65</v>
          </cell>
        </row>
        <row r="35">
          <cell r="A35">
            <v>25340794</v>
          </cell>
          <cell r="B35" t="str">
            <v>MEGA OCEAN GRICERY</v>
          </cell>
          <cell r="C35">
            <v>331</v>
          </cell>
          <cell r="D35"/>
          <cell r="E35">
            <v>4.47</v>
          </cell>
        </row>
        <row r="36">
          <cell r="A36">
            <v>25340797</v>
          </cell>
          <cell r="B36" t="str">
            <v>PUREGOLD JR.-BOCOBO</v>
          </cell>
          <cell r="C36">
            <v>305</v>
          </cell>
          <cell r="D36"/>
          <cell r="E36">
            <v>5.14</v>
          </cell>
        </row>
        <row r="37">
          <cell r="A37">
            <v>25340799</v>
          </cell>
          <cell r="B37" t="str">
            <v>PUREGOLD MOONWALK-PARANAQUE</v>
          </cell>
          <cell r="C37">
            <v>159</v>
          </cell>
          <cell r="D37"/>
          <cell r="E37">
            <v>3.8</v>
          </cell>
        </row>
        <row r="38">
          <cell r="A38">
            <v>25340860</v>
          </cell>
          <cell r="B38" t="str">
            <v>PUREGOLD MOONWALK-PARANAQUE</v>
          </cell>
          <cell r="C38">
            <v>318</v>
          </cell>
          <cell r="D38"/>
          <cell r="E38">
            <v>4.58</v>
          </cell>
        </row>
        <row r="39">
          <cell r="A39">
            <v>25340861</v>
          </cell>
          <cell r="B39" t="str">
            <v>PUREGOLD JR.-SAN DIONISIO (BERVILLE</v>
          </cell>
          <cell r="C39">
            <v>326</v>
          </cell>
          <cell r="D39"/>
          <cell r="E39">
            <v>5.49</v>
          </cell>
        </row>
        <row r="40">
          <cell r="A40">
            <v>25340862</v>
          </cell>
          <cell r="B40" t="str">
            <v>PUREGOLD SAN ANTONIO VALLEY 1</v>
          </cell>
          <cell r="C40">
            <v>216</v>
          </cell>
          <cell r="D40"/>
          <cell r="E40">
            <v>5.12</v>
          </cell>
        </row>
        <row r="41">
          <cell r="A41">
            <v>25340867</v>
          </cell>
          <cell r="B41" t="str">
            <v>PUREGOLD-MALATE</v>
          </cell>
          <cell r="C41">
            <v>510</v>
          </cell>
          <cell r="D41"/>
          <cell r="E41">
            <v>5.38</v>
          </cell>
        </row>
        <row r="42">
          <cell r="A42">
            <v>25340868</v>
          </cell>
          <cell r="B42" t="str">
            <v>PUREGOLD-MALATE</v>
          </cell>
          <cell r="C42">
            <v>288</v>
          </cell>
          <cell r="D42"/>
          <cell r="E42">
            <v>5.53</v>
          </cell>
        </row>
        <row r="43">
          <cell r="A43">
            <v>25340869</v>
          </cell>
          <cell r="B43" t="str">
            <v>PUREGOLD SOUTHGATE MALL</v>
          </cell>
          <cell r="C43">
            <v>244</v>
          </cell>
          <cell r="D43"/>
          <cell r="E43">
            <v>4.3099999999999996</v>
          </cell>
        </row>
        <row r="44">
          <cell r="A44">
            <v>25341000</v>
          </cell>
          <cell r="B44" t="str">
            <v>PUREGOLD-PARANAQUE</v>
          </cell>
          <cell r="C44">
            <v>219</v>
          </cell>
          <cell r="D44"/>
          <cell r="E44">
            <v>6.33</v>
          </cell>
        </row>
        <row r="45">
          <cell r="A45">
            <v>25341001</v>
          </cell>
          <cell r="B45" t="str">
            <v>PUREGOLD-PARANAQUE</v>
          </cell>
          <cell r="C45">
            <v>710</v>
          </cell>
          <cell r="D45"/>
          <cell r="E45">
            <v>9.33</v>
          </cell>
        </row>
        <row r="46">
          <cell r="A46">
            <v>25341029</v>
          </cell>
          <cell r="B46" t="str">
            <v>RH CH PARANAQUE</v>
          </cell>
          <cell r="C46">
            <v>981</v>
          </cell>
          <cell r="D46"/>
          <cell r="E46">
            <v>4.79</v>
          </cell>
        </row>
        <row r="47">
          <cell r="A47">
            <v>25341041</v>
          </cell>
          <cell r="B47" t="str">
            <v>SOUTHEAST ASIA RETAIL INC.</v>
          </cell>
          <cell r="C47">
            <v>596</v>
          </cell>
          <cell r="D47"/>
          <cell r="E47">
            <v>8.26</v>
          </cell>
        </row>
        <row r="48">
          <cell r="A48">
            <v>25341044</v>
          </cell>
          <cell r="B48" t="str">
            <v>SOUTHEAST ASIA RETAIL INC.</v>
          </cell>
          <cell r="C48">
            <v>400</v>
          </cell>
          <cell r="D48"/>
          <cell r="E48">
            <v>10</v>
          </cell>
        </row>
        <row r="49">
          <cell r="A49">
            <v>25341053</v>
          </cell>
          <cell r="B49" t="str">
            <v>TWMERT MINIMART</v>
          </cell>
          <cell r="C49">
            <v>973</v>
          </cell>
          <cell r="D49"/>
          <cell r="E49">
            <v>4.67</v>
          </cell>
        </row>
        <row r="50">
          <cell r="A50">
            <v>25341210</v>
          </cell>
          <cell r="B50" t="str">
            <v>KR FESTIVAL MALL</v>
          </cell>
          <cell r="C50">
            <v>365</v>
          </cell>
          <cell r="D50"/>
          <cell r="E50">
            <v>4.99</v>
          </cell>
        </row>
        <row r="51">
          <cell r="A51">
            <v>25341211</v>
          </cell>
          <cell r="B51" t="str">
            <v>DSWD COOP.CANTEEN-ZAPOTE RD.</v>
          </cell>
          <cell r="C51">
            <v>302</v>
          </cell>
          <cell r="D51"/>
          <cell r="E51">
            <v>3.94</v>
          </cell>
        </row>
        <row r="52">
          <cell r="A52">
            <v>25341319</v>
          </cell>
          <cell r="B52" t="str">
            <v>CITY OF DREAMS MANILA</v>
          </cell>
          <cell r="C52">
            <v>593</v>
          </cell>
          <cell r="D52"/>
          <cell r="E52">
            <v>4.22</v>
          </cell>
        </row>
        <row r="53">
          <cell r="A53">
            <v>25341430</v>
          </cell>
          <cell r="B53" t="str">
            <v>CHOWKING-SM MOA 2</v>
          </cell>
          <cell r="C53">
            <v>198</v>
          </cell>
          <cell r="D53"/>
          <cell r="E53">
            <v>4.38</v>
          </cell>
        </row>
        <row r="54">
          <cell r="A54">
            <v>25341431</v>
          </cell>
          <cell r="B54" t="str">
            <v>BURGER KING-BLUE BAY</v>
          </cell>
          <cell r="C54">
            <v>281</v>
          </cell>
          <cell r="D54"/>
          <cell r="E54">
            <v>3.17</v>
          </cell>
        </row>
        <row r="55">
          <cell r="A55">
            <v>25341432</v>
          </cell>
          <cell r="B55" t="str">
            <v>MANG INASAL STA. ANA</v>
          </cell>
          <cell r="C55">
            <v>322</v>
          </cell>
          <cell r="D55"/>
          <cell r="E55">
            <v>4.01</v>
          </cell>
        </row>
        <row r="56">
          <cell r="A56">
            <v>25341438</v>
          </cell>
          <cell r="B56" t="str">
            <v>SHAKEY'S-LAS PINAS</v>
          </cell>
          <cell r="C56">
            <v>179</v>
          </cell>
          <cell r="D56"/>
          <cell r="E56">
            <v>2.58</v>
          </cell>
        </row>
        <row r="57">
          <cell r="A57">
            <v>25341439</v>
          </cell>
          <cell r="B57" t="str">
            <v>KFC-SM BF HOMES</v>
          </cell>
          <cell r="C57">
            <v>264</v>
          </cell>
          <cell r="D57"/>
          <cell r="E57">
            <v>3.18</v>
          </cell>
        </row>
        <row r="58">
          <cell r="A58">
            <v>25341440</v>
          </cell>
          <cell r="B58" t="str">
            <v>SHAKEY'S PIZZA ASIA VENTURES INC</v>
          </cell>
          <cell r="C58">
            <v>324</v>
          </cell>
          <cell r="D58"/>
          <cell r="E58">
            <v>4.63</v>
          </cell>
        </row>
        <row r="59">
          <cell r="A59">
            <v>25341442</v>
          </cell>
          <cell r="B59" t="str">
            <v>AYALA THE MEZZANINE</v>
          </cell>
          <cell r="C59">
            <v>230</v>
          </cell>
          <cell r="D59"/>
          <cell r="E59">
            <v>3.03</v>
          </cell>
        </row>
        <row r="60">
          <cell r="A60">
            <v>25341594</v>
          </cell>
          <cell r="B60" t="str">
            <v>SOUTH GROCER-BF HOMES</v>
          </cell>
          <cell r="C60">
            <v>332</v>
          </cell>
          <cell r="D60"/>
          <cell r="E60">
            <v>4.68</v>
          </cell>
        </row>
        <row r="61">
          <cell r="A61">
            <v>25341595</v>
          </cell>
          <cell r="B61" t="str">
            <v>ALLDAY  MARTS INC GLOBAL SOUTH BRAN</v>
          </cell>
          <cell r="C61">
            <v>198</v>
          </cell>
          <cell r="D61"/>
          <cell r="E61">
            <v>2.87</v>
          </cell>
        </row>
        <row r="62">
          <cell r="A62">
            <v>25341596</v>
          </cell>
          <cell r="B62" t="str">
            <v>WENDY'S-NAIA TERMINAL 3 DEPARTURE</v>
          </cell>
          <cell r="C62">
            <v>215</v>
          </cell>
          <cell r="D62"/>
          <cell r="E62">
            <v>3.48</v>
          </cell>
        </row>
        <row r="63">
          <cell r="A63">
            <v>25341597</v>
          </cell>
          <cell r="B63" t="str">
            <v>SOUTHEAST ASIA RETAIL INC.</v>
          </cell>
          <cell r="C63">
            <v>661</v>
          </cell>
          <cell r="D63"/>
          <cell r="E63">
            <v>2.76</v>
          </cell>
        </row>
        <row r="64">
          <cell r="A64">
            <v>25341598</v>
          </cell>
          <cell r="B64" t="str">
            <v>SANFORD_MKTG CORP-MUNTINLUPA</v>
          </cell>
          <cell r="C64">
            <v>134</v>
          </cell>
          <cell r="D64"/>
          <cell r="E64">
            <v>2.78</v>
          </cell>
        </row>
        <row r="65">
          <cell r="A65">
            <v>25341599</v>
          </cell>
          <cell r="B65" t="str">
            <v>2020 MEGAMART</v>
          </cell>
          <cell r="C65">
            <v>251</v>
          </cell>
          <cell r="D65"/>
          <cell r="E65">
            <v>2.2200000000000002</v>
          </cell>
        </row>
        <row r="66">
          <cell r="A66">
            <v>25341900</v>
          </cell>
          <cell r="B66" t="str">
            <v>WENDY'S-SM SAN LAZARO</v>
          </cell>
          <cell r="C66">
            <v>173</v>
          </cell>
          <cell r="D66"/>
          <cell r="E66">
            <v>3.61</v>
          </cell>
        </row>
        <row r="67">
          <cell r="A67">
            <v>25341901</v>
          </cell>
          <cell r="B67" t="str">
            <v>WAIYING FASTFOOD-STA.CRUZ</v>
          </cell>
          <cell r="C67">
            <v>164</v>
          </cell>
          <cell r="D67"/>
          <cell r="E67">
            <v>2.7</v>
          </cell>
        </row>
        <row r="68">
          <cell r="A68">
            <v>25341902</v>
          </cell>
          <cell r="B68" t="str">
            <v>GREENWICH-SM MANILA</v>
          </cell>
          <cell r="C68">
            <v>126</v>
          </cell>
          <cell r="D68"/>
          <cell r="E68">
            <v>2.75</v>
          </cell>
        </row>
        <row r="69">
          <cell r="A69">
            <v>25341903</v>
          </cell>
          <cell r="B69" t="str">
            <v>CHOWKING-LUNETA</v>
          </cell>
          <cell r="C69">
            <v>141</v>
          </cell>
          <cell r="D69"/>
          <cell r="E69">
            <v>2.68</v>
          </cell>
        </row>
        <row r="70">
          <cell r="A70">
            <v>25341904</v>
          </cell>
          <cell r="B70" t="str">
            <v>WENDY'S-TAFT P.G.H.</v>
          </cell>
          <cell r="C70">
            <v>185</v>
          </cell>
          <cell r="D70"/>
          <cell r="E70">
            <v>4.3899999999999997</v>
          </cell>
        </row>
        <row r="71">
          <cell r="A71">
            <v>25341905</v>
          </cell>
          <cell r="B71" t="str">
            <v>MERCURY DRUG-TIERRA NUEVA COMM'L CO</v>
          </cell>
          <cell r="C71">
            <v>244</v>
          </cell>
          <cell r="D71"/>
          <cell r="E71">
            <v>4.26</v>
          </cell>
        </row>
        <row r="72">
          <cell r="A72">
            <v>25341906</v>
          </cell>
          <cell r="B72" t="str">
            <v>PUREGOLD-PILAR VILLAGE</v>
          </cell>
          <cell r="C72">
            <v>233</v>
          </cell>
          <cell r="D72"/>
          <cell r="E72">
            <v>4.03</v>
          </cell>
        </row>
        <row r="73">
          <cell r="A73">
            <v>25341907</v>
          </cell>
          <cell r="B73" t="str">
            <v>MERCURY DRUG-CIVIC PLACE ALABA</v>
          </cell>
          <cell r="C73">
            <v>342</v>
          </cell>
          <cell r="D73"/>
          <cell r="E73">
            <v>4.3499999999999996</v>
          </cell>
        </row>
        <row r="74">
          <cell r="A74">
            <v>25341908</v>
          </cell>
          <cell r="B74" t="str">
            <v>MERCURY DRUG-AIRPORT RD.BACLAR</v>
          </cell>
          <cell r="C74">
            <v>127</v>
          </cell>
          <cell r="D74"/>
          <cell r="E74">
            <v>3.19</v>
          </cell>
        </row>
        <row r="75">
          <cell r="A75">
            <v>25341909</v>
          </cell>
          <cell r="B75" t="str">
            <v>PUREGOLD JR.-TAGUIG (PARCO)</v>
          </cell>
          <cell r="C75">
            <v>148</v>
          </cell>
          <cell r="D75"/>
          <cell r="E75">
            <v>2.41</v>
          </cell>
        </row>
        <row r="76">
          <cell r="A76">
            <v>25341910</v>
          </cell>
          <cell r="B76" t="str">
            <v>MERCURY DRUG-PATEROS ALMEDA</v>
          </cell>
          <cell r="C76">
            <v>216</v>
          </cell>
          <cell r="D76"/>
          <cell r="E76">
            <v>4.0599999999999996</v>
          </cell>
        </row>
        <row r="77">
          <cell r="A77">
            <v>25341911</v>
          </cell>
          <cell r="B77" t="str">
            <v>HAPPY SEASONS MINI-MART</v>
          </cell>
          <cell r="C77">
            <v>404</v>
          </cell>
          <cell r="D77"/>
          <cell r="E77">
            <v>3.96</v>
          </cell>
        </row>
        <row r="78">
          <cell r="A78">
            <v>25341912</v>
          </cell>
          <cell r="B78" t="str">
            <v>TWMERT MINIMART</v>
          </cell>
          <cell r="C78">
            <v>662</v>
          </cell>
          <cell r="D78"/>
          <cell r="E78">
            <v>3.45</v>
          </cell>
        </row>
        <row r="79">
          <cell r="A79">
            <v>25341913</v>
          </cell>
          <cell r="B79" t="str">
            <v>MERCURY DRUG-RUSSIA BETTR LVNG</v>
          </cell>
          <cell r="C79">
            <v>134</v>
          </cell>
          <cell r="D79"/>
          <cell r="E79">
            <v>3.52</v>
          </cell>
        </row>
        <row r="80">
          <cell r="A80">
            <v>25341914</v>
          </cell>
          <cell r="B80" t="str">
            <v>AMARI TRADING</v>
          </cell>
          <cell r="C80">
            <v>261</v>
          </cell>
          <cell r="D80"/>
          <cell r="E80">
            <v>4.17</v>
          </cell>
        </row>
        <row r="81">
          <cell r="A81">
            <v>25341915</v>
          </cell>
          <cell r="B81" t="str">
            <v>SM FOODCOURT-SUCAT</v>
          </cell>
          <cell r="C81">
            <v>193</v>
          </cell>
          <cell r="D81"/>
          <cell r="E81">
            <v>3.4</v>
          </cell>
        </row>
        <row r="82">
          <cell r="A82">
            <v>25341916</v>
          </cell>
          <cell r="B82" t="str">
            <v>PUREGOLD SAN ANTONIO VALLEY 1</v>
          </cell>
          <cell r="C82">
            <v>154</v>
          </cell>
          <cell r="D82"/>
          <cell r="E82">
            <v>2.96</v>
          </cell>
        </row>
        <row r="83">
          <cell r="A83">
            <v>25341917</v>
          </cell>
          <cell r="B83" t="str">
            <v>KR TAFT AVE</v>
          </cell>
          <cell r="C83">
            <v>257</v>
          </cell>
          <cell r="D83"/>
          <cell r="E83">
            <v>4.99</v>
          </cell>
        </row>
        <row r="84">
          <cell r="A84">
            <v>25341918</v>
          </cell>
          <cell r="B84" t="str">
            <v>PUREGOLD SOUTHGATE MALL</v>
          </cell>
          <cell r="C84">
            <v>214</v>
          </cell>
          <cell r="D84"/>
          <cell r="E84">
            <v>2.93</v>
          </cell>
        </row>
        <row r="85">
          <cell r="A85">
            <v>25341919</v>
          </cell>
          <cell r="B85" t="str">
            <v>MERCURY DRUG-DELA ROSA MAKATI</v>
          </cell>
          <cell r="C85">
            <v>232</v>
          </cell>
          <cell r="D85"/>
          <cell r="E85">
            <v>5.04</v>
          </cell>
        </row>
        <row r="86">
          <cell r="A86">
            <v>25341920</v>
          </cell>
          <cell r="B86" t="str">
            <v>MDC STA CRUZ METRPOLITAN MAKATI</v>
          </cell>
          <cell r="C86">
            <v>176</v>
          </cell>
          <cell r="D86"/>
          <cell r="E86">
            <v>4</v>
          </cell>
        </row>
        <row r="87">
          <cell r="A87">
            <v>25341921</v>
          </cell>
          <cell r="B87" t="str">
            <v>MERCURY DRUG-PASAY CITY MALL M</v>
          </cell>
          <cell r="C87">
            <v>161</v>
          </cell>
          <cell r="D87"/>
          <cell r="E87">
            <v>3.7</v>
          </cell>
        </row>
        <row r="88">
          <cell r="A88">
            <v>25341922</v>
          </cell>
          <cell r="B88" t="str">
            <v>ALFAMART MAAX</v>
          </cell>
          <cell r="C88">
            <v>148</v>
          </cell>
          <cell r="D88"/>
          <cell r="E88">
            <v>2.81</v>
          </cell>
        </row>
        <row r="89">
          <cell r="A89">
            <v>25341924</v>
          </cell>
          <cell r="B89" t="str">
            <v>BURGER KING-BGC</v>
          </cell>
          <cell r="C89">
            <v>191</v>
          </cell>
          <cell r="D89"/>
          <cell r="E89">
            <v>3.34</v>
          </cell>
        </row>
        <row r="90">
          <cell r="A90">
            <v>25341925</v>
          </cell>
          <cell r="B90" t="str">
            <v>AYALA GREENBELT - MALL</v>
          </cell>
          <cell r="C90">
            <v>262</v>
          </cell>
          <cell r="D90"/>
          <cell r="E90">
            <v>4.45</v>
          </cell>
        </row>
        <row r="91">
          <cell r="A91">
            <v>25341928</v>
          </cell>
          <cell r="B91" t="str">
            <v>AMBER GOLDEN PLATE REST-FILMOR</v>
          </cell>
          <cell r="C91">
            <v>276</v>
          </cell>
          <cell r="D91"/>
          <cell r="E91">
            <v>2.5</v>
          </cell>
        </row>
        <row r="92">
          <cell r="A92">
            <v>25342031</v>
          </cell>
          <cell r="B92" t="str">
            <v>SHAKEY'S-DOMESTIC</v>
          </cell>
          <cell r="C92">
            <v>231</v>
          </cell>
          <cell r="D92"/>
          <cell r="E92">
            <v>3.26</v>
          </cell>
        </row>
        <row r="93">
          <cell r="A93">
            <v>25342035</v>
          </cell>
          <cell r="B93" t="str">
            <v>BOTTLEZONE CORPORATION</v>
          </cell>
          <cell r="C93">
            <v>249</v>
          </cell>
          <cell r="D93"/>
          <cell r="E93">
            <v>2.98</v>
          </cell>
        </row>
        <row r="94">
          <cell r="A94">
            <v>25342036</v>
          </cell>
          <cell r="B94" t="str">
            <v>KFC-JUPITER</v>
          </cell>
          <cell r="C94">
            <v>196</v>
          </cell>
          <cell r="D94"/>
          <cell r="E94">
            <v>2.8</v>
          </cell>
        </row>
        <row r="95">
          <cell r="A95">
            <v>25343932</v>
          </cell>
          <cell r="B95" t="str">
            <v>LITTLE VIN-VIN-DOM.ARRIVAL</v>
          </cell>
          <cell r="C95">
            <v>312</v>
          </cell>
          <cell r="D95"/>
          <cell r="E95">
            <v>5</v>
          </cell>
        </row>
        <row r="96">
          <cell r="A96">
            <v>25343933</v>
          </cell>
          <cell r="B96" t="str">
            <v>LITTLE VIN-VIN-DOM.ARRIVAL</v>
          </cell>
          <cell r="C96">
            <v>283</v>
          </cell>
          <cell r="D96"/>
          <cell r="E96">
            <v>3.53</v>
          </cell>
        </row>
        <row r="97">
          <cell r="A97"/>
          <cell r="B97"/>
          <cell r="C97"/>
          <cell r="D97"/>
          <cell r="E97"/>
        </row>
        <row r="98">
          <cell r="A98">
            <v>25343298</v>
          </cell>
          <cell r="B98" t="str">
            <v>DP ASH JACK TRADING</v>
          </cell>
          <cell r="C98">
            <v>142</v>
          </cell>
          <cell r="D98"/>
          <cell r="E98">
            <v>2.88</v>
          </cell>
        </row>
        <row r="99">
          <cell r="A99">
            <v>25343299</v>
          </cell>
          <cell r="B99" t="str">
            <v>DP ASH JACK TRADING</v>
          </cell>
          <cell r="C99">
            <v>170</v>
          </cell>
          <cell r="D99"/>
          <cell r="E99">
            <v>5.25</v>
          </cell>
        </row>
        <row r="100">
          <cell r="A100">
            <v>25343390</v>
          </cell>
          <cell r="B100" t="str">
            <v>DP ASH JACK TRADING</v>
          </cell>
          <cell r="C100">
            <v>180</v>
          </cell>
          <cell r="D100"/>
          <cell r="E100">
            <v>6</v>
          </cell>
        </row>
        <row r="101">
          <cell r="A101">
            <v>25343391</v>
          </cell>
          <cell r="B101" t="str">
            <v>DP ASH JACK TRADING</v>
          </cell>
          <cell r="C101">
            <v>232</v>
          </cell>
          <cell r="D101"/>
          <cell r="E101">
            <v>6</v>
          </cell>
        </row>
        <row r="102">
          <cell r="A102">
            <v>25343392</v>
          </cell>
          <cell r="B102" t="str">
            <v>DP ASH JACK TRADING</v>
          </cell>
          <cell r="C102">
            <v>605</v>
          </cell>
          <cell r="D102"/>
          <cell r="E102">
            <v>5.53</v>
          </cell>
        </row>
        <row r="103">
          <cell r="A103">
            <v>25343393</v>
          </cell>
          <cell r="B103" t="str">
            <v>DP CACEL MINIMART</v>
          </cell>
          <cell r="C103">
            <v>631</v>
          </cell>
          <cell r="D103"/>
          <cell r="E103">
            <v>5.57</v>
          </cell>
        </row>
        <row r="104">
          <cell r="A104">
            <v>25343394</v>
          </cell>
          <cell r="B104" t="str">
            <v>DP CACEL MINIMART</v>
          </cell>
          <cell r="C104">
            <v>341</v>
          </cell>
          <cell r="D104"/>
          <cell r="E104">
            <v>5.63</v>
          </cell>
        </row>
        <row r="105">
          <cell r="A105">
            <v>25343395</v>
          </cell>
          <cell r="B105" t="str">
            <v>DP CACEL MINIMART</v>
          </cell>
          <cell r="C105">
            <v>423</v>
          </cell>
          <cell r="D105"/>
          <cell r="E105">
            <v>5.39</v>
          </cell>
        </row>
        <row r="106">
          <cell r="A106">
            <v>25343396</v>
          </cell>
          <cell r="B106" t="str">
            <v>DP CACEL MINIMART</v>
          </cell>
          <cell r="C106">
            <v>284</v>
          </cell>
          <cell r="D106"/>
          <cell r="E106">
            <v>6</v>
          </cell>
        </row>
        <row r="107">
          <cell r="A107">
            <v>25343397</v>
          </cell>
          <cell r="B107" t="str">
            <v>DP CACEL MINIMART</v>
          </cell>
          <cell r="C107">
            <v>180</v>
          </cell>
          <cell r="D107"/>
          <cell r="E107">
            <v>6</v>
          </cell>
        </row>
        <row r="108">
          <cell r="A108">
            <v>25343398</v>
          </cell>
          <cell r="B108" t="str">
            <v>DP CACEL MINIMART</v>
          </cell>
          <cell r="C108">
            <v>95</v>
          </cell>
          <cell r="D108"/>
          <cell r="E108">
            <v>1.42</v>
          </cell>
        </row>
        <row r="109">
          <cell r="A109">
            <v>25343399</v>
          </cell>
          <cell r="B109" t="str">
            <v>DP GENERO ENTERPRISE</v>
          </cell>
          <cell r="C109">
            <v>106</v>
          </cell>
          <cell r="D109"/>
          <cell r="E109">
            <v>1.58</v>
          </cell>
        </row>
        <row r="110">
          <cell r="A110">
            <v>25343471</v>
          </cell>
          <cell r="B110" t="str">
            <v>DP GENERO ENTERPRISE</v>
          </cell>
          <cell r="C110">
            <v>978</v>
          </cell>
          <cell r="D110"/>
          <cell r="E110">
            <v>9.5</v>
          </cell>
        </row>
        <row r="111">
          <cell r="A111">
            <v>25343472</v>
          </cell>
          <cell r="B111" t="str">
            <v>DP GENERO ENTERPRISE</v>
          </cell>
          <cell r="C111">
            <v>507</v>
          </cell>
          <cell r="D111"/>
          <cell r="E111">
            <v>9.9700000000000006</v>
          </cell>
        </row>
        <row r="112">
          <cell r="A112">
            <v>25343473</v>
          </cell>
          <cell r="B112" t="str">
            <v>DP GENERO ENTERPRISE</v>
          </cell>
          <cell r="C112">
            <v>1187</v>
          </cell>
          <cell r="D112"/>
          <cell r="E112">
            <v>9.07</v>
          </cell>
        </row>
        <row r="113">
          <cell r="A113">
            <v>25343478</v>
          </cell>
          <cell r="B113" t="str">
            <v>DP L.A.V TRADING</v>
          </cell>
          <cell r="C113">
            <v>180</v>
          </cell>
          <cell r="D113"/>
          <cell r="E113">
            <v>6</v>
          </cell>
        </row>
        <row r="114">
          <cell r="A114">
            <v>25343490</v>
          </cell>
          <cell r="B114" t="str">
            <v>DP L.A.V TRADING</v>
          </cell>
          <cell r="C114">
            <v>376</v>
          </cell>
          <cell r="D114"/>
          <cell r="E114">
            <v>5.89</v>
          </cell>
        </row>
        <row r="115">
          <cell r="A115">
            <v>25343492</v>
          </cell>
          <cell r="B115" t="str">
            <v>DP L.A.V TRADING</v>
          </cell>
          <cell r="C115">
            <v>541</v>
          </cell>
          <cell r="D115"/>
          <cell r="E115">
            <v>5.52</v>
          </cell>
        </row>
        <row r="116">
          <cell r="A116">
            <v>25343493</v>
          </cell>
          <cell r="B116" t="str">
            <v>DP MAGNUM</v>
          </cell>
          <cell r="C116">
            <v>646</v>
          </cell>
          <cell r="D116"/>
          <cell r="E116">
            <v>7.8</v>
          </cell>
        </row>
        <row r="117">
          <cell r="A117">
            <v>25343494</v>
          </cell>
          <cell r="B117" t="str">
            <v>DP MAGNUM</v>
          </cell>
          <cell r="C117">
            <v>752</v>
          </cell>
          <cell r="D117"/>
          <cell r="E117">
            <v>9.25</v>
          </cell>
        </row>
        <row r="118">
          <cell r="A118">
            <v>25343495</v>
          </cell>
          <cell r="B118" t="str">
            <v>DP MAGNUM</v>
          </cell>
          <cell r="C118">
            <v>519</v>
          </cell>
          <cell r="D118"/>
          <cell r="E118">
            <v>9.73</v>
          </cell>
        </row>
        <row r="119">
          <cell r="A119">
            <v>25343528</v>
          </cell>
          <cell r="B119" t="str">
            <v>DP MAY SANTOS TRADING</v>
          </cell>
          <cell r="C119">
            <v>326</v>
          </cell>
          <cell r="D119"/>
          <cell r="E119">
            <v>5.89</v>
          </cell>
        </row>
        <row r="120">
          <cell r="A120">
            <v>25343530</v>
          </cell>
          <cell r="B120" t="str">
            <v>DP MAY SANTOS TRADING</v>
          </cell>
          <cell r="C120">
            <v>194</v>
          </cell>
          <cell r="D120"/>
          <cell r="E120">
            <v>2.27</v>
          </cell>
        </row>
        <row r="121">
          <cell r="A121">
            <v>25343531</v>
          </cell>
          <cell r="B121" t="str">
            <v>DP MAY SANTOS TRADING</v>
          </cell>
          <cell r="C121">
            <v>372</v>
          </cell>
          <cell r="D121"/>
          <cell r="E121">
            <v>5.12</v>
          </cell>
        </row>
        <row r="122">
          <cell r="A122">
            <v>25343533</v>
          </cell>
          <cell r="B122" t="str">
            <v>DP MAY SANTOS TRADING</v>
          </cell>
          <cell r="C122">
            <v>240</v>
          </cell>
          <cell r="D122"/>
          <cell r="E122">
            <v>5.25</v>
          </cell>
        </row>
        <row r="123">
          <cell r="A123">
            <v>25343534</v>
          </cell>
          <cell r="B123" t="str">
            <v>DP MAY SANTOS TRADING</v>
          </cell>
          <cell r="C123">
            <v>180</v>
          </cell>
          <cell r="D123"/>
          <cell r="E123">
            <v>6</v>
          </cell>
        </row>
        <row r="124">
          <cell r="A124">
            <v>25343535</v>
          </cell>
          <cell r="B124" t="str">
            <v>DP MAY SANTOS TRADING</v>
          </cell>
          <cell r="C124">
            <v>180</v>
          </cell>
          <cell r="D124"/>
          <cell r="E124">
            <v>6</v>
          </cell>
        </row>
        <row r="125">
          <cell r="A125">
            <v>25343536</v>
          </cell>
          <cell r="B125" t="str">
            <v>DP MAY SANTOS TRADING</v>
          </cell>
          <cell r="C125">
            <v>180</v>
          </cell>
          <cell r="D125"/>
          <cell r="E125">
            <v>5.99</v>
          </cell>
        </row>
        <row r="126">
          <cell r="A126">
            <v>25344683</v>
          </cell>
          <cell r="B126" t="str">
            <v>DP MAY SANTOS TRADING</v>
          </cell>
          <cell r="C126">
            <v>592</v>
          </cell>
          <cell r="D126"/>
          <cell r="E126">
            <v>4.75</v>
          </cell>
        </row>
        <row r="127">
          <cell r="A127">
            <v>25343539</v>
          </cell>
          <cell r="B127" t="str">
            <v>DP ROYGEMAAN ENTERPRISES</v>
          </cell>
          <cell r="C127">
            <v>200</v>
          </cell>
          <cell r="D127"/>
          <cell r="E127">
            <v>5</v>
          </cell>
        </row>
        <row r="128">
          <cell r="A128">
            <v>25343550</v>
          </cell>
          <cell r="B128" t="str">
            <v>DP ROYGEMAAN ENTERPRISES</v>
          </cell>
          <cell r="C128">
            <v>191</v>
          </cell>
          <cell r="D128"/>
          <cell r="E128">
            <v>4.49</v>
          </cell>
        </row>
        <row r="129">
          <cell r="A129">
            <v>25343551</v>
          </cell>
          <cell r="B129" t="str">
            <v>DP ROYGEMAAN ENTERPRISES</v>
          </cell>
          <cell r="C129">
            <v>572</v>
          </cell>
          <cell r="D129"/>
          <cell r="E129">
            <v>4.51</v>
          </cell>
        </row>
        <row r="130">
          <cell r="A130">
            <v>25343552</v>
          </cell>
          <cell r="B130" t="str">
            <v>DP ROYGEMAAN ENTERPRISES</v>
          </cell>
          <cell r="C130">
            <v>346</v>
          </cell>
          <cell r="D130"/>
          <cell r="E130">
            <v>4.26</v>
          </cell>
        </row>
        <row r="131">
          <cell r="A131">
            <v>25343553</v>
          </cell>
          <cell r="B131" t="str">
            <v>DP ROYGEMAAN ENTERPRISES</v>
          </cell>
          <cell r="C131">
            <v>120</v>
          </cell>
          <cell r="D131"/>
          <cell r="E131">
            <v>4</v>
          </cell>
        </row>
        <row r="132">
          <cell r="A132">
            <v>25343554</v>
          </cell>
          <cell r="B132" t="str">
            <v>DP ROYGEMAAN ENTERPRISES</v>
          </cell>
          <cell r="C132">
            <v>120</v>
          </cell>
          <cell r="D132"/>
          <cell r="E132">
            <v>4</v>
          </cell>
        </row>
        <row r="133">
          <cell r="A133">
            <v>25343555</v>
          </cell>
          <cell r="B133" t="str">
            <v>DP ROYGEMAAN ENTERPRISES</v>
          </cell>
          <cell r="C133">
            <v>120</v>
          </cell>
          <cell r="D133"/>
          <cell r="E133">
            <v>4</v>
          </cell>
        </row>
        <row r="134">
          <cell r="A134">
            <v>25343556</v>
          </cell>
          <cell r="B134" t="str">
            <v>DP ROYGEMAAN ENTERPRISES</v>
          </cell>
          <cell r="C134">
            <v>120</v>
          </cell>
          <cell r="D134"/>
          <cell r="E134">
            <v>4</v>
          </cell>
        </row>
        <row r="135">
          <cell r="A135">
            <v>25343557</v>
          </cell>
          <cell r="B135" t="str">
            <v>DP ROYGEMAAN ENTERPRISES</v>
          </cell>
          <cell r="C135">
            <v>161</v>
          </cell>
          <cell r="D135"/>
          <cell r="E135">
            <v>4.22</v>
          </cell>
        </row>
        <row r="136">
          <cell r="A136">
            <v>25343558</v>
          </cell>
          <cell r="B136" t="str">
            <v>DP ROYGEMAAN ENTERPRISES</v>
          </cell>
          <cell r="C136">
            <v>327</v>
          </cell>
          <cell r="D136"/>
          <cell r="E136">
            <v>2.96</v>
          </cell>
        </row>
        <row r="137">
          <cell r="A137">
            <v>25343559</v>
          </cell>
          <cell r="B137" t="str">
            <v>DP SALLY'S STORE</v>
          </cell>
          <cell r="C137">
            <v>840</v>
          </cell>
          <cell r="D137"/>
          <cell r="E137">
            <v>9.4700000000000006</v>
          </cell>
        </row>
        <row r="138">
          <cell r="A138">
            <v>25343570</v>
          </cell>
          <cell r="B138" t="str">
            <v>DP SALLY'S STORE</v>
          </cell>
          <cell r="C138">
            <v>826</v>
          </cell>
          <cell r="D138"/>
          <cell r="E138">
            <v>9.5</v>
          </cell>
        </row>
        <row r="139">
          <cell r="A139">
            <v>25344010</v>
          </cell>
          <cell r="B139" t="str">
            <v>DOCOLA GENERAL MERCHANDISE</v>
          </cell>
          <cell r="C139">
            <v>496</v>
          </cell>
          <cell r="D139"/>
          <cell r="E139">
            <v>9.25</v>
          </cell>
        </row>
        <row r="140">
          <cell r="A140">
            <v>25344011</v>
          </cell>
          <cell r="B140" t="str">
            <v>DOCOLA GENERAL MERCHANDISE</v>
          </cell>
          <cell r="C140">
            <v>616</v>
          </cell>
          <cell r="D140"/>
          <cell r="E140">
            <v>9.3699999999999992</v>
          </cell>
        </row>
        <row r="141">
          <cell r="A141"/>
          <cell r="B141"/>
          <cell r="C141"/>
          <cell r="D141"/>
          <cell r="E141"/>
        </row>
        <row r="142">
          <cell r="A142">
            <v>25343935</v>
          </cell>
          <cell r="B142" t="str">
            <v>4K SOFTDRINKS STORE</v>
          </cell>
          <cell r="C142">
            <v>329</v>
          </cell>
          <cell r="D142">
            <v>1</v>
          </cell>
          <cell r="E142">
            <v>7.5</v>
          </cell>
        </row>
        <row r="143">
          <cell r="A143">
            <v>25343994</v>
          </cell>
          <cell r="B143" t="str">
            <v>CARRY ALL FOOD ENTERPRISES INC.</v>
          </cell>
          <cell r="C143">
            <v>452</v>
          </cell>
          <cell r="D143">
            <v>1</v>
          </cell>
          <cell r="E143">
            <v>7.25</v>
          </cell>
        </row>
        <row r="144">
          <cell r="A144">
            <v>25343995</v>
          </cell>
          <cell r="B144" t="str">
            <v>CARRY ALL FOOD ENTERPRISES INC.</v>
          </cell>
          <cell r="C144">
            <v>852</v>
          </cell>
          <cell r="D144">
            <v>1</v>
          </cell>
          <cell r="E144">
            <v>13</v>
          </cell>
        </row>
        <row r="145">
          <cell r="A145">
            <v>25343996</v>
          </cell>
          <cell r="B145" t="str">
            <v>CARRY ALL FOOD ENTERPRISES INC.</v>
          </cell>
          <cell r="C145">
            <v>110</v>
          </cell>
          <cell r="D145">
            <v>1</v>
          </cell>
          <cell r="E145">
            <v>3.36</v>
          </cell>
        </row>
        <row r="146">
          <cell r="A146">
            <v>25343997</v>
          </cell>
          <cell r="B146" t="str">
            <v>CARRY ALL FOOD ENTERPRISES INC.</v>
          </cell>
          <cell r="C146">
            <v>691</v>
          </cell>
          <cell r="D146">
            <v>1</v>
          </cell>
          <cell r="E146">
            <v>13.15</v>
          </cell>
        </row>
        <row r="147">
          <cell r="A147">
            <v>25343998</v>
          </cell>
          <cell r="B147" t="str">
            <v>DLR GOLDEN SHOWERS TRADING INC.</v>
          </cell>
          <cell r="C147">
            <v>970</v>
          </cell>
          <cell r="D147">
            <v>1</v>
          </cell>
          <cell r="E147">
            <v>20.76</v>
          </cell>
        </row>
        <row r="148">
          <cell r="A148">
            <v>25343999</v>
          </cell>
          <cell r="B148" t="str">
            <v>DLR GOLDEN SHOWERS TRADING INC.</v>
          </cell>
          <cell r="C148">
            <v>1336</v>
          </cell>
          <cell r="D148">
            <v>2</v>
          </cell>
          <cell r="E148">
            <v>15.13</v>
          </cell>
        </row>
        <row r="149">
          <cell r="A149">
            <v>25344012</v>
          </cell>
          <cell r="B149" t="str">
            <v>DON HASAY TRADING CORP.</v>
          </cell>
          <cell r="C149">
            <v>191</v>
          </cell>
          <cell r="D149">
            <v>1</v>
          </cell>
          <cell r="E149">
            <v>3.73</v>
          </cell>
        </row>
        <row r="150">
          <cell r="A150">
            <v>25344013</v>
          </cell>
          <cell r="B150" t="str">
            <v>DON HASAY TRADING CORP.</v>
          </cell>
          <cell r="C150">
            <v>766</v>
          </cell>
          <cell r="D150">
            <v>1</v>
          </cell>
          <cell r="E150">
            <v>7.5</v>
          </cell>
        </row>
        <row r="151">
          <cell r="A151">
            <v>25344045</v>
          </cell>
          <cell r="B151" t="str">
            <v>GIRON STORE 2</v>
          </cell>
          <cell r="C151">
            <v>220</v>
          </cell>
          <cell r="D151">
            <v>1</v>
          </cell>
          <cell r="E151">
            <v>7.34</v>
          </cell>
        </row>
        <row r="152">
          <cell r="A152">
            <v>25344046</v>
          </cell>
          <cell r="B152" t="str">
            <v>FHAM ENTERPRISE INC.</v>
          </cell>
          <cell r="C152">
            <v>610</v>
          </cell>
          <cell r="D152">
            <v>1</v>
          </cell>
          <cell r="E152">
            <v>15.86</v>
          </cell>
        </row>
        <row r="153">
          <cell r="A153">
            <v>25344049</v>
          </cell>
          <cell r="B153" t="str">
            <v>JMP SARI-SARI STORE</v>
          </cell>
          <cell r="C153">
            <v>812</v>
          </cell>
          <cell r="D153">
            <v>2</v>
          </cell>
          <cell r="E153">
            <v>10.9</v>
          </cell>
        </row>
        <row r="154">
          <cell r="A154">
            <v>25344070</v>
          </cell>
          <cell r="B154" t="str">
            <v>JMP SARI-SARI STORE</v>
          </cell>
          <cell r="C154">
            <v>923</v>
          </cell>
          <cell r="D154">
            <v>1</v>
          </cell>
          <cell r="E154">
            <v>11.03</v>
          </cell>
        </row>
        <row r="155">
          <cell r="A155">
            <v>25344153</v>
          </cell>
          <cell r="B155" t="str">
            <v>PERRY AND DORY STORE</v>
          </cell>
          <cell r="C155">
            <v>495</v>
          </cell>
          <cell r="D155">
            <v>1</v>
          </cell>
          <cell r="E155">
            <v>9.57</v>
          </cell>
        </row>
        <row r="156">
          <cell r="A156">
            <v>25344156</v>
          </cell>
          <cell r="B156" t="str">
            <v>PERRY AND DORY STORE</v>
          </cell>
          <cell r="C156">
            <v>110</v>
          </cell>
          <cell r="D156">
            <v>1</v>
          </cell>
          <cell r="E156">
            <v>1.67</v>
          </cell>
        </row>
        <row r="157">
          <cell r="A157">
            <v>25344230</v>
          </cell>
          <cell r="B157" t="str">
            <v>SOUTHSHOP SALES CORPORATION</v>
          </cell>
          <cell r="C157">
            <v>490</v>
          </cell>
          <cell r="D157">
            <v>2</v>
          </cell>
          <cell r="E157">
            <v>8.23</v>
          </cell>
        </row>
        <row r="158">
          <cell r="A158"/>
          <cell r="B158"/>
          <cell r="C158"/>
          <cell r="D158"/>
          <cell r="E158"/>
        </row>
        <row r="159">
          <cell r="A159">
            <v>25342613</v>
          </cell>
          <cell r="B159" t="str">
            <v>JAYPHER'S FANTASTIC FLOW PURIFIED/JAY-JOVET TRADING/JRRJC SARI SARI STORE</v>
          </cell>
          <cell r="C159">
            <v>20</v>
          </cell>
          <cell r="D159">
            <v>3</v>
          </cell>
          <cell r="E159">
            <v>0.15</v>
          </cell>
        </row>
        <row r="160">
          <cell r="A160">
            <v>25343937</v>
          </cell>
          <cell r="B160" t="str">
            <v>AMEERAH LIYAH TRADING/ALLIYAH BEVERAGE TRADING</v>
          </cell>
          <cell r="C160">
            <v>496</v>
          </cell>
          <cell r="D160">
            <v>2</v>
          </cell>
          <cell r="E160">
            <v>5.14</v>
          </cell>
        </row>
        <row r="161">
          <cell r="A161">
            <v>25343938</v>
          </cell>
          <cell r="B161" t="str">
            <v>ALLIYAH BEVERAGE TRADING</v>
          </cell>
          <cell r="C161">
            <v>232</v>
          </cell>
          <cell r="D161">
            <v>1</v>
          </cell>
          <cell r="E161">
            <v>6</v>
          </cell>
        </row>
        <row r="162">
          <cell r="A162">
            <v>25343939</v>
          </cell>
          <cell r="B162" t="str">
            <v>AMANDA V. ECHIEVERE</v>
          </cell>
          <cell r="C162">
            <v>182</v>
          </cell>
          <cell r="D162">
            <v>1</v>
          </cell>
          <cell r="E162">
            <v>5.5</v>
          </cell>
        </row>
        <row r="163">
          <cell r="A163">
            <v>25343990</v>
          </cell>
          <cell r="B163" t="str">
            <v>AMANDA V. ECHIEVERE</v>
          </cell>
          <cell r="C163">
            <v>338</v>
          </cell>
          <cell r="D163">
            <v>1</v>
          </cell>
          <cell r="E163">
            <v>5.92</v>
          </cell>
        </row>
        <row r="164">
          <cell r="A164">
            <v>25343991</v>
          </cell>
          <cell r="B164" t="str">
            <v>AMEERAH LIYAH TRADING</v>
          </cell>
          <cell r="C164">
            <v>274</v>
          </cell>
          <cell r="D164">
            <v>1</v>
          </cell>
          <cell r="E164">
            <v>5.93</v>
          </cell>
        </row>
        <row r="165">
          <cell r="A165">
            <v>25343992</v>
          </cell>
          <cell r="B165" t="str">
            <v>BING NERI</v>
          </cell>
          <cell r="C165">
            <v>200</v>
          </cell>
          <cell r="D165">
            <v>1</v>
          </cell>
          <cell r="E165">
            <v>5.67</v>
          </cell>
        </row>
        <row r="166">
          <cell r="A166">
            <v>25343993</v>
          </cell>
          <cell r="B166" t="str">
            <v>CALDERON STORE</v>
          </cell>
          <cell r="C166">
            <v>182</v>
          </cell>
          <cell r="D166">
            <v>1</v>
          </cell>
          <cell r="E166">
            <v>4.08</v>
          </cell>
        </row>
        <row r="167">
          <cell r="A167">
            <v>25344015</v>
          </cell>
          <cell r="B167" t="str">
            <v>EBON'S BAKERY &amp; GENERAL MERCHANDISE</v>
          </cell>
          <cell r="C167">
            <v>329</v>
          </cell>
          <cell r="D167">
            <v>1</v>
          </cell>
          <cell r="E167">
            <v>5.75</v>
          </cell>
        </row>
        <row r="168">
          <cell r="A168">
            <v>25344016</v>
          </cell>
          <cell r="B168" t="str">
            <v>EDGARDO BEVERAGES WHOLESALING</v>
          </cell>
          <cell r="C168">
            <v>256</v>
          </cell>
          <cell r="D168">
            <v>1</v>
          </cell>
          <cell r="E168">
            <v>4.05</v>
          </cell>
        </row>
        <row r="169">
          <cell r="A169">
            <v>25344017</v>
          </cell>
          <cell r="B169" t="str">
            <v>EDGARDO BEVERAGES WHOLESALING</v>
          </cell>
          <cell r="C169">
            <v>224</v>
          </cell>
          <cell r="D169">
            <v>1</v>
          </cell>
          <cell r="E169">
            <v>4</v>
          </cell>
        </row>
        <row r="170">
          <cell r="A170">
            <v>25344018</v>
          </cell>
          <cell r="B170" t="str">
            <v>EDGARDO BEVERAGES WHOLESALING</v>
          </cell>
          <cell r="C170">
            <v>152</v>
          </cell>
          <cell r="D170">
            <v>1</v>
          </cell>
          <cell r="E170">
            <v>4.5</v>
          </cell>
        </row>
        <row r="171">
          <cell r="A171">
            <v>25344019</v>
          </cell>
          <cell r="B171" t="str">
            <v>EP. MERCADO TRADING</v>
          </cell>
          <cell r="C171">
            <v>79</v>
          </cell>
          <cell r="D171">
            <v>1</v>
          </cell>
          <cell r="E171">
            <v>2.4700000000000002</v>
          </cell>
        </row>
        <row r="172">
          <cell r="A172">
            <v>25344040</v>
          </cell>
          <cell r="B172" t="str">
            <v>EP. MERCADO TRADING</v>
          </cell>
          <cell r="C172">
            <v>968</v>
          </cell>
          <cell r="D172">
            <v>1</v>
          </cell>
          <cell r="E172">
            <v>10</v>
          </cell>
        </row>
        <row r="173">
          <cell r="A173">
            <v>25344041</v>
          </cell>
          <cell r="B173" t="str">
            <v>ERWIN S. OLIVA SARI SARI STORE</v>
          </cell>
          <cell r="C173">
            <v>242</v>
          </cell>
          <cell r="D173">
            <v>1</v>
          </cell>
          <cell r="E173">
            <v>5.66</v>
          </cell>
        </row>
        <row r="174">
          <cell r="A174">
            <v>25344042</v>
          </cell>
          <cell r="B174" t="str">
            <v>ERWIN S. OLIVA SARI SARI STORE</v>
          </cell>
          <cell r="C174">
            <v>180</v>
          </cell>
          <cell r="D174">
            <v>1</v>
          </cell>
          <cell r="E174">
            <v>6</v>
          </cell>
        </row>
        <row r="175">
          <cell r="A175">
            <v>25344044</v>
          </cell>
          <cell r="B175" t="str">
            <v>EUDELE MARKETING INC.</v>
          </cell>
          <cell r="C175">
            <v>218</v>
          </cell>
          <cell r="D175">
            <v>1</v>
          </cell>
          <cell r="E175">
            <v>5.21</v>
          </cell>
        </row>
        <row r="176">
          <cell r="A176">
            <v>25344047</v>
          </cell>
          <cell r="B176" t="str">
            <v>ISI-SAN GEN.MDSE.</v>
          </cell>
          <cell r="C176">
            <v>659</v>
          </cell>
          <cell r="D176">
            <v>1</v>
          </cell>
          <cell r="E176">
            <v>6.8</v>
          </cell>
        </row>
        <row r="177">
          <cell r="A177">
            <v>25344072</v>
          </cell>
          <cell r="B177" t="str">
            <v>MABANAG STORE</v>
          </cell>
          <cell r="C177">
            <v>308</v>
          </cell>
          <cell r="D177">
            <v>1</v>
          </cell>
          <cell r="E177">
            <v>5.55</v>
          </cell>
        </row>
        <row r="178">
          <cell r="A178">
            <v>25344073</v>
          </cell>
          <cell r="B178" t="str">
            <v>MAMAY EDENG'S GROCERY PRODUCTS DIST</v>
          </cell>
          <cell r="C178">
            <v>314</v>
          </cell>
          <cell r="D178">
            <v>1</v>
          </cell>
          <cell r="E178">
            <v>3.72</v>
          </cell>
        </row>
        <row r="179">
          <cell r="A179">
            <v>25344078</v>
          </cell>
          <cell r="B179" t="str">
            <v>MBR 897 BEVERAGES STORE</v>
          </cell>
          <cell r="C179">
            <v>904</v>
          </cell>
          <cell r="D179">
            <v>1</v>
          </cell>
          <cell r="E179">
            <v>7.76</v>
          </cell>
        </row>
        <row r="180">
          <cell r="A180">
            <v>25344079</v>
          </cell>
          <cell r="B180" t="str">
            <v>MBR 897 BEVERAGES STORE</v>
          </cell>
          <cell r="C180">
            <v>356</v>
          </cell>
          <cell r="D180">
            <v>1</v>
          </cell>
          <cell r="E180">
            <v>7.95</v>
          </cell>
        </row>
        <row r="181">
          <cell r="A181">
            <v>25344150</v>
          </cell>
          <cell r="B181" t="str">
            <v>PERALTA'S WATER REFILLING STATION</v>
          </cell>
          <cell r="C181">
            <v>232</v>
          </cell>
          <cell r="D181">
            <v>1</v>
          </cell>
          <cell r="E181">
            <v>6</v>
          </cell>
        </row>
        <row r="182">
          <cell r="A182">
            <v>25344151</v>
          </cell>
          <cell r="B182" t="str">
            <v>PERALTA'S WATER REFILLING STATION</v>
          </cell>
          <cell r="C182">
            <v>469</v>
          </cell>
          <cell r="D182">
            <v>1</v>
          </cell>
          <cell r="E182">
            <v>5.8</v>
          </cell>
        </row>
        <row r="183">
          <cell r="A183">
            <v>25344157</v>
          </cell>
          <cell r="B183" t="str">
            <v>PRINCESS DANAE MARKETING</v>
          </cell>
          <cell r="C183">
            <v>372</v>
          </cell>
          <cell r="D183">
            <v>1</v>
          </cell>
          <cell r="E183">
            <v>5.47</v>
          </cell>
        </row>
        <row r="184">
          <cell r="A184">
            <v>25344158</v>
          </cell>
          <cell r="B184" t="str">
            <v>PRINCESS DANAE MARKETING</v>
          </cell>
          <cell r="C184">
            <v>503</v>
          </cell>
          <cell r="D184">
            <v>1</v>
          </cell>
          <cell r="E184">
            <v>4.57</v>
          </cell>
        </row>
        <row r="185">
          <cell r="A185">
            <v>25344159</v>
          </cell>
          <cell r="B185" t="str">
            <v>RETCHY STORE</v>
          </cell>
          <cell r="C185">
            <v>251</v>
          </cell>
          <cell r="D185">
            <v>1</v>
          </cell>
          <cell r="E185">
            <v>5.68</v>
          </cell>
        </row>
        <row r="186">
          <cell r="A186">
            <v>25344180</v>
          </cell>
          <cell r="B186" t="str">
            <v>RETCHY STORE</v>
          </cell>
          <cell r="C186">
            <v>180</v>
          </cell>
          <cell r="D186">
            <v>1</v>
          </cell>
          <cell r="E186">
            <v>6</v>
          </cell>
        </row>
        <row r="187">
          <cell r="A187">
            <v>25344186</v>
          </cell>
          <cell r="B187" t="str">
            <v>RETCHY STORE</v>
          </cell>
          <cell r="C187">
            <v>193</v>
          </cell>
          <cell r="D187">
            <v>1</v>
          </cell>
          <cell r="E187">
            <v>4.7</v>
          </cell>
        </row>
        <row r="188">
          <cell r="A188">
            <v>25344187</v>
          </cell>
          <cell r="B188" t="str">
            <v>RICAFORTZ CONSUMER GOODS TRADING</v>
          </cell>
          <cell r="C188">
            <v>313</v>
          </cell>
          <cell r="D188">
            <v>1</v>
          </cell>
          <cell r="E188">
            <v>5.33</v>
          </cell>
        </row>
        <row r="189">
          <cell r="A189">
            <v>25344188</v>
          </cell>
          <cell r="B189" t="str">
            <v>RETCHY STORE</v>
          </cell>
          <cell r="C189">
            <v>358</v>
          </cell>
          <cell r="D189">
            <v>1</v>
          </cell>
          <cell r="E189">
            <v>4.1399999999999997</v>
          </cell>
        </row>
        <row r="190">
          <cell r="A190">
            <v>25344206</v>
          </cell>
          <cell r="B190" t="str">
            <v>ROUJYRNYL TRADING</v>
          </cell>
          <cell r="C190">
            <v>302</v>
          </cell>
          <cell r="D190">
            <v>1</v>
          </cell>
          <cell r="E190">
            <v>5.96</v>
          </cell>
        </row>
        <row r="191">
          <cell r="A191">
            <v>25344207</v>
          </cell>
          <cell r="B191" t="str">
            <v>RVD MERCHANDISING BEVERAGE WHOLESAL</v>
          </cell>
          <cell r="C191">
            <v>536</v>
          </cell>
          <cell r="D191">
            <v>1</v>
          </cell>
          <cell r="E191">
            <v>9.75</v>
          </cell>
        </row>
        <row r="192">
          <cell r="A192">
            <v>25344208</v>
          </cell>
          <cell r="B192" t="str">
            <v>RVD MERCHANDISING BEVERAGE WHOLESAL</v>
          </cell>
          <cell r="C192">
            <v>430</v>
          </cell>
          <cell r="D192">
            <v>1</v>
          </cell>
          <cell r="E192">
            <v>10</v>
          </cell>
        </row>
        <row r="193">
          <cell r="A193">
            <v>25344209</v>
          </cell>
          <cell r="B193" t="str">
            <v>RVD MERCHANDISING BEVERAGE WHOLESAL</v>
          </cell>
          <cell r="C193">
            <v>94</v>
          </cell>
          <cell r="D193">
            <v>1</v>
          </cell>
          <cell r="E193">
            <v>2.27</v>
          </cell>
        </row>
        <row r="194">
          <cell r="A194">
            <v>25344374</v>
          </cell>
          <cell r="B194" t="str">
            <v>ROSETTE TRADING/WINNIE SOFTDRINKS TRADING</v>
          </cell>
          <cell r="C194">
            <v>197</v>
          </cell>
          <cell r="D194">
            <v>2</v>
          </cell>
          <cell r="E194">
            <v>4.33</v>
          </cell>
        </row>
        <row r="195">
          <cell r="A195">
            <v>25344375</v>
          </cell>
          <cell r="B195" t="str">
            <v>CAROCHE'S GENERAL MERCHANDISE</v>
          </cell>
          <cell r="C195">
            <v>227</v>
          </cell>
          <cell r="D195">
            <v>1</v>
          </cell>
          <cell r="E195">
            <v>5.15</v>
          </cell>
        </row>
        <row r="196">
          <cell r="A196">
            <v>25344376</v>
          </cell>
          <cell r="B196" t="str">
            <v>NL CUATON TRADING</v>
          </cell>
          <cell r="C196">
            <v>232</v>
          </cell>
          <cell r="D196">
            <v>1</v>
          </cell>
          <cell r="E196">
            <v>6</v>
          </cell>
        </row>
        <row r="197">
          <cell r="A197">
            <v>25344377</v>
          </cell>
          <cell r="B197" t="str">
            <v>ALBERT AND JONELYN TRADING</v>
          </cell>
          <cell r="C197">
            <v>314</v>
          </cell>
          <cell r="D197">
            <v>1</v>
          </cell>
          <cell r="E197">
            <v>5.65</v>
          </cell>
        </row>
        <row r="198">
          <cell r="A198">
            <v>25344378</v>
          </cell>
          <cell r="B198" t="str">
            <v>NL CUATON TRADING/EMMZ GENERAL MERCHANDIZE</v>
          </cell>
          <cell r="C198">
            <v>285</v>
          </cell>
          <cell r="D198">
            <v>2</v>
          </cell>
          <cell r="E198">
            <v>4.6100000000000003</v>
          </cell>
        </row>
        <row r="199">
          <cell r="A199">
            <v>25344379</v>
          </cell>
          <cell r="B199" t="str">
            <v>NANCY RAMIREZ GENERAL MERCHANDISE/RL AMION STORE</v>
          </cell>
          <cell r="C199">
            <v>266</v>
          </cell>
          <cell r="D199">
            <v>2</v>
          </cell>
          <cell r="E199">
            <v>6.03</v>
          </cell>
        </row>
        <row r="200">
          <cell r="A200">
            <v>25344400</v>
          </cell>
          <cell r="B200" t="str">
            <v>SER-JAE ENTERPRISES/ANGGA GENERAL ENTERPRISES</v>
          </cell>
          <cell r="C200">
            <v>362</v>
          </cell>
          <cell r="D200">
            <v>2</v>
          </cell>
          <cell r="E200">
            <v>5.78</v>
          </cell>
        </row>
        <row r="201">
          <cell r="A201">
            <v>25344401</v>
          </cell>
          <cell r="B201" t="str">
            <v>TOPIE SARI-SARI STORE</v>
          </cell>
          <cell r="C201">
            <v>198</v>
          </cell>
          <cell r="D201">
            <v>1</v>
          </cell>
          <cell r="E201">
            <v>4.3</v>
          </cell>
        </row>
        <row r="202">
          <cell r="A202">
            <v>25344402</v>
          </cell>
          <cell r="B202" t="str">
            <v>YOHAN RAFAEL TRADING</v>
          </cell>
          <cell r="C202">
            <v>201</v>
          </cell>
          <cell r="D202">
            <v>1</v>
          </cell>
          <cell r="E202">
            <v>4.9800000000000004</v>
          </cell>
        </row>
        <row r="203">
          <cell r="A203">
            <v>25344403</v>
          </cell>
          <cell r="B203" t="str">
            <v>KIRBY AND KENT SOFTDRINKS STORE</v>
          </cell>
          <cell r="C203">
            <v>258</v>
          </cell>
          <cell r="D203">
            <v>1</v>
          </cell>
          <cell r="E203">
            <v>6</v>
          </cell>
        </row>
        <row r="204">
          <cell r="A204">
            <v>25344404</v>
          </cell>
          <cell r="B204" t="str">
            <v>REJJ GEN. MDSE/PEDROLITA MERCHANDISE</v>
          </cell>
          <cell r="C204">
            <v>247</v>
          </cell>
          <cell r="D204">
            <v>2</v>
          </cell>
          <cell r="E204">
            <v>6.08</v>
          </cell>
        </row>
        <row r="205">
          <cell r="A205">
            <v>25344405</v>
          </cell>
          <cell r="B205" t="str">
            <v>JEANNE F. BOL-ANON GEN.MERCHANDISE/4S SARI SARI STORE</v>
          </cell>
          <cell r="C205">
            <v>249</v>
          </cell>
          <cell r="D205">
            <v>2</v>
          </cell>
          <cell r="E205">
            <v>6.03</v>
          </cell>
        </row>
        <row r="206">
          <cell r="A206">
            <v>25344406</v>
          </cell>
          <cell r="B206" t="str">
            <v>KIRBY AND KENT SOFTDRINKS STORE/DE CASTRO GEN. MERCH/J &amp; T BIEN BEVERAGES TRADING</v>
          </cell>
          <cell r="C206">
            <v>253</v>
          </cell>
          <cell r="D206">
            <v>3</v>
          </cell>
          <cell r="E206">
            <v>5.32</v>
          </cell>
        </row>
        <row r="207">
          <cell r="A207">
            <v>25344407</v>
          </cell>
          <cell r="B207" t="str">
            <v>MIKEDESS STORE</v>
          </cell>
          <cell r="C207">
            <v>948</v>
          </cell>
          <cell r="D207">
            <v>1</v>
          </cell>
          <cell r="E207">
            <v>4.63</v>
          </cell>
        </row>
        <row r="208">
          <cell r="A208">
            <v>25344408</v>
          </cell>
          <cell r="B208" t="str">
            <v>C.S.R. GENERAL MERCHANDISE/NGG TRADING</v>
          </cell>
          <cell r="C208">
            <v>432</v>
          </cell>
          <cell r="D208">
            <v>2</v>
          </cell>
          <cell r="E208">
            <v>5.6</v>
          </cell>
        </row>
        <row r="209">
          <cell r="A209">
            <v>25344409</v>
          </cell>
          <cell r="B209" t="str">
            <v>MARINA DE LEON TRADING/E.V.G. GROCERY AND BREAD STO</v>
          </cell>
          <cell r="C209">
            <v>445</v>
          </cell>
          <cell r="D209">
            <v>2</v>
          </cell>
          <cell r="E209">
            <v>5.96</v>
          </cell>
        </row>
        <row r="210">
          <cell r="A210">
            <v>25344430</v>
          </cell>
          <cell r="B210" t="str">
            <v>MONICO &amp; SHEILA BEVERAGES TRADING</v>
          </cell>
          <cell r="C210">
            <v>258</v>
          </cell>
          <cell r="D210">
            <v>1</v>
          </cell>
          <cell r="E210">
            <v>6</v>
          </cell>
        </row>
        <row r="211">
          <cell r="A211">
            <v>25344431</v>
          </cell>
          <cell r="B211" t="str">
            <v>RJJJ TRADING</v>
          </cell>
          <cell r="C211">
            <v>257</v>
          </cell>
          <cell r="D211">
            <v>1</v>
          </cell>
          <cell r="E211">
            <v>5.12</v>
          </cell>
        </row>
        <row r="212">
          <cell r="A212">
            <v>25344432</v>
          </cell>
          <cell r="B212" t="str">
            <v>SERVANTS CHOICE STORE/ROUJYRNYL TRADING</v>
          </cell>
          <cell r="C212">
            <v>433</v>
          </cell>
          <cell r="D212">
            <v>2</v>
          </cell>
          <cell r="E212">
            <v>5.7</v>
          </cell>
        </row>
        <row r="213">
          <cell r="A213">
            <v>25344433</v>
          </cell>
          <cell r="B213" t="str">
            <v>J.V. GALEDO GROCERY</v>
          </cell>
          <cell r="C213">
            <v>353</v>
          </cell>
          <cell r="D213">
            <v>1</v>
          </cell>
          <cell r="E213">
            <v>5.61</v>
          </cell>
        </row>
        <row r="214">
          <cell r="A214">
            <v>25344434</v>
          </cell>
          <cell r="B214" t="str">
            <v>FELY DUATIN MERCHANDISE</v>
          </cell>
          <cell r="C214">
            <v>217</v>
          </cell>
          <cell r="D214">
            <v>1</v>
          </cell>
          <cell r="E214">
            <v>3.87</v>
          </cell>
        </row>
        <row r="215">
          <cell r="A215">
            <v>25344435</v>
          </cell>
          <cell r="B215" t="str">
            <v>ELIZABETH RAZA/MONICO &amp; SHEILA BEVERAGES TR</v>
          </cell>
          <cell r="C215">
            <v>119</v>
          </cell>
          <cell r="D215">
            <v>2</v>
          </cell>
          <cell r="E215">
            <v>2.27</v>
          </cell>
        </row>
        <row r="216">
          <cell r="A216">
            <v>25344436</v>
          </cell>
          <cell r="B216" t="str">
            <v>EDGAR STORE/MARANAN CONSUMER GOODS WHOLE</v>
          </cell>
          <cell r="C216">
            <v>166</v>
          </cell>
          <cell r="D216">
            <v>2</v>
          </cell>
          <cell r="E216">
            <v>3.66</v>
          </cell>
        </row>
        <row r="217">
          <cell r="A217">
            <v>25344437</v>
          </cell>
          <cell r="B217" t="str">
            <v>BARISO STORE</v>
          </cell>
          <cell r="C217">
            <v>280</v>
          </cell>
          <cell r="D217">
            <v>1</v>
          </cell>
          <cell r="E217">
            <v>3.9</v>
          </cell>
        </row>
        <row r="218">
          <cell r="A218">
            <v>25344438</v>
          </cell>
          <cell r="B218" t="str">
            <v>E. GALVEZ BEVERAGES STORE/CENTRAL BEVERAGES</v>
          </cell>
          <cell r="C218">
            <v>190</v>
          </cell>
          <cell r="D218">
            <v>2</v>
          </cell>
          <cell r="E218">
            <v>3.35</v>
          </cell>
        </row>
        <row r="219">
          <cell r="A219">
            <v>25344439</v>
          </cell>
          <cell r="B219" t="str">
            <v>ESTEBAN'S STORE</v>
          </cell>
          <cell r="C219">
            <v>181</v>
          </cell>
          <cell r="D219">
            <v>1</v>
          </cell>
          <cell r="E219">
            <v>3.74</v>
          </cell>
        </row>
        <row r="220">
          <cell r="A220">
            <v>25344520</v>
          </cell>
          <cell r="B220" t="str">
            <v>AMANDA V. ECHIEVERE</v>
          </cell>
          <cell r="C220">
            <v>151</v>
          </cell>
          <cell r="D220">
            <v>1</v>
          </cell>
          <cell r="E220">
            <v>2.27</v>
          </cell>
        </row>
        <row r="221">
          <cell r="A221">
            <v>25344521</v>
          </cell>
          <cell r="B221" t="str">
            <v>RATSKI DOS GENERAL MERCHANDISE/LN'C GENERAL MERCHANDISE/ALLIYAH BEVERAGE TRADING</v>
          </cell>
          <cell r="C221">
            <v>206</v>
          </cell>
          <cell r="D221">
            <v>3</v>
          </cell>
          <cell r="E221">
            <v>2.81</v>
          </cell>
        </row>
        <row r="222">
          <cell r="A222">
            <v>25344522</v>
          </cell>
          <cell r="B222" t="str">
            <v>R. SEGOVIA TRADING</v>
          </cell>
          <cell r="C222">
            <v>175</v>
          </cell>
          <cell r="D222">
            <v>1</v>
          </cell>
          <cell r="E222">
            <v>4.09</v>
          </cell>
        </row>
        <row r="223">
          <cell r="A223">
            <v>25344523</v>
          </cell>
          <cell r="B223" t="str">
            <v>ENRICO L. JANOLO GENERAL MERCHANDIS</v>
          </cell>
          <cell r="C223">
            <v>140</v>
          </cell>
          <cell r="D223">
            <v>1</v>
          </cell>
          <cell r="E223">
            <v>3.72</v>
          </cell>
        </row>
        <row r="224">
          <cell r="A224">
            <v>25344524</v>
          </cell>
          <cell r="B224" t="str">
            <v>SCONNIEPHIL TRADING</v>
          </cell>
          <cell r="C224">
            <v>257</v>
          </cell>
          <cell r="D224">
            <v>1</v>
          </cell>
          <cell r="E224">
            <v>4.3499999999999996</v>
          </cell>
        </row>
        <row r="225">
          <cell r="A225">
            <v>25344525</v>
          </cell>
          <cell r="B225" t="str">
            <v>MIKEDESS STORE/ANGELMAR BOTTLED BEVERAGE</v>
          </cell>
          <cell r="C225">
            <v>497</v>
          </cell>
          <cell r="D225">
            <v>2</v>
          </cell>
          <cell r="E225">
            <v>2.73</v>
          </cell>
        </row>
        <row r="226">
          <cell r="A226">
            <v>25344526</v>
          </cell>
          <cell r="B226" t="str">
            <v>RATSKI DOS GENERAL MERCHANDISE</v>
          </cell>
          <cell r="C226">
            <v>356</v>
          </cell>
          <cell r="D226">
            <v>1</v>
          </cell>
          <cell r="E226">
            <v>5.99</v>
          </cell>
        </row>
        <row r="227">
          <cell r="A227">
            <v>25344527</v>
          </cell>
          <cell r="B227" t="str">
            <v>NORVILLE PAUL RAMIREZ STORE/CMC STORE/BIGJETH GENERAL MERCHANDISE</v>
          </cell>
          <cell r="C227">
            <v>367</v>
          </cell>
          <cell r="D227">
            <v>3</v>
          </cell>
          <cell r="E227">
            <v>4.97</v>
          </cell>
        </row>
        <row r="228">
          <cell r="A228">
            <v>25344529</v>
          </cell>
          <cell r="B228" t="str">
            <v>J. ILAO ENTERPRISES/JUANDER DESTINATIONS TRAVEL</v>
          </cell>
          <cell r="C228">
            <v>139</v>
          </cell>
          <cell r="D228">
            <v>3</v>
          </cell>
          <cell r="E228">
            <v>3.92</v>
          </cell>
        </row>
        <row r="229">
          <cell r="A229">
            <v>25344610</v>
          </cell>
          <cell r="B229" t="str">
            <v>J. ILAO ENTERPRISES</v>
          </cell>
          <cell r="C229">
            <v>298</v>
          </cell>
          <cell r="D229">
            <v>1</v>
          </cell>
          <cell r="E229">
            <v>3.51</v>
          </cell>
        </row>
        <row r="230">
          <cell r="A230">
            <v>25344611</v>
          </cell>
          <cell r="B230" t="str">
            <v>BACLAS STORE/MAMAY EDENG'S GROCERY PRODUC</v>
          </cell>
          <cell r="C230">
            <v>130</v>
          </cell>
          <cell r="D230">
            <v>3</v>
          </cell>
          <cell r="E230">
            <v>2.76</v>
          </cell>
        </row>
        <row r="231">
          <cell r="A231">
            <v>25344612</v>
          </cell>
          <cell r="B231" t="str">
            <v>MITCH SOFTDRINKS STORE</v>
          </cell>
          <cell r="C231">
            <v>170</v>
          </cell>
          <cell r="D231">
            <v>1</v>
          </cell>
          <cell r="E231">
            <v>4.26</v>
          </cell>
        </row>
        <row r="232">
          <cell r="A232">
            <v>25344613</v>
          </cell>
          <cell r="B232" t="str">
            <v>BACLAS STORE</v>
          </cell>
          <cell r="C232">
            <v>480</v>
          </cell>
          <cell r="D232">
            <v>1</v>
          </cell>
          <cell r="E232">
            <v>5.25</v>
          </cell>
        </row>
        <row r="233">
          <cell r="A233">
            <v>25344614</v>
          </cell>
          <cell r="B233" t="str">
            <v>BACLAS STORE</v>
          </cell>
          <cell r="C233">
            <v>232</v>
          </cell>
          <cell r="D233">
            <v>1</v>
          </cell>
          <cell r="E233">
            <v>6</v>
          </cell>
        </row>
        <row r="234">
          <cell r="A234">
            <v>25344615</v>
          </cell>
          <cell r="B234" t="str">
            <v>SFL MARKETING</v>
          </cell>
          <cell r="C234">
            <v>266</v>
          </cell>
          <cell r="D234">
            <v>1</v>
          </cell>
          <cell r="E234">
            <v>6.18</v>
          </cell>
        </row>
        <row r="235">
          <cell r="A235">
            <v>25344616</v>
          </cell>
          <cell r="B235" t="str">
            <v>LUKGIAN TRADING</v>
          </cell>
          <cell r="C235">
            <v>254</v>
          </cell>
          <cell r="D235">
            <v>1</v>
          </cell>
          <cell r="E235">
            <v>5</v>
          </cell>
        </row>
        <row r="236">
          <cell r="A236">
            <v>25344617</v>
          </cell>
          <cell r="B236" t="str">
            <v>BING NERI STORE/DELARA 88 BEVERAGES TRADING</v>
          </cell>
          <cell r="C236">
            <v>352</v>
          </cell>
          <cell r="D236">
            <v>3</v>
          </cell>
          <cell r="E236">
            <v>5.22</v>
          </cell>
        </row>
        <row r="237">
          <cell r="A237">
            <v>25344618</v>
          </cell>
          <cell r="B237" t="str">
            <v>AMADEA'S STORE</v>
          </cell>
          <cell r="C237">
            <v>384</v>
          </cell>
          <cell r="D237">
            <v>1</v>
          </cell>
          <cell r="E237">
            <v>5.62</v>
          </cell>
        </row>
        <row r="238">
          <cell r="A238">
            <v>25344619</v>
          </cell>
          <cell r="B238" t="str">
            <v>KEISHA KYLE TRADING/AMADEA'S STORE</v>
          </cell>
          <cell r="C238">
            <v>276</v>
          </cell>
          <cell r="D238">
            <v>2</v>
          </cell>
          <cell r="E238">
            <v>5.45</v>
          </cell>
        </row>
        <row r="239">
          <cell r="A239">
            <v>25344680</v>
          </cell>
          <cell r="B239" t="str">
            <v>LIVIANATICS STORE</v>
          </cell>
          <cell r="C239">
            <v>159</v>
          </cell>
          <cell r="D239">
            <v>1</v>
          </cell>
          <cell r="E239">
            <v>4.05</v>
          </cell>
        </row>
        <row r="240">
          <cell r="A240">
            <v>25344681</v>
          </cell>
          <cell r="B240" t="str">
            <v>LESLIE C. LAGGUI ENTERPRISE</v>
          </cell>
          <cell r="C240">
            <v>174</v>
          </cell>
          <cell r="D240">
            <v>1</v>
          </cell>
          <cell r="E240">
            <v>3.11</v>
          </cell>
        </row>
        <row r="241">
          <cell r="A241">
            <v>25344682</v>
          </cell>
          <cell r="B241" t="str">
            <v>R. DELA CRUZ STORE/CESAR S. REGIDOR SOFTDRINKS</v>
          </cell>
          <cell r="C241">
            <v>134</v>
          </cell>
          <cell r="D241">
            <v>2</v>
          </cell>
          <cell r="E241">
            <v>4.24</v>
          </cell>
        </row>
        <row r="242">
          <cell r="A242">
            <v>25344684</v>
          </cell>
          <cell r="B242" t="str">
            <v>BENGKIS MERCHANDISING</v>
          </cell>
          <cell r="C242">
            <v>438</v>
          </cell>
          <cell r="D242">
            <v>1</v>
          </cell>
          <cell r="E242">
            <v>5.01</v>
          </cell>
        </row>
        <row r="243">
          <cell r="A243">
            <v>25344685</v>
          </cell>
          <cell r="B243" t="str">
            <v>VANICE MERCHANDISING/ELLAI TRADING/GRM WATER REFILLING STATION</v>
          </cell>
          <cell r="C243">
            <v>355</v>
          </cell>
          <cell r="D243">
            <v>3</v>
          </cell>
          <cell r="E243">
            <v>4.34</v>
          </cell>
        </row>
        <row r="244">
          <cell r="A244">
            <v>25344686</v>
          </cell>
          <cell r="B244" t="str">
            <v>TONILIZA TRADING</v>
          </cell>
          <cell r="C244">
            <v>248</v>
          </cell>
          <cell r="D244">
            <v>1</v>
          </cell>
          <cell r="E244">
            <v>5.25</v>
          </cell>
        </row>
        <row r="245">
          <cell r="A245">
            <v>25344687</v>
          </cell>
          <cell r="B245" t="str">
            <v>POWER SAVERS STORE/JAY-JOVET TRADING</v>
          </cell>
          <cell r="C245">
            <v>353</v>
          </cell>
          <cell r="D245">
            <v>2</v>
          </cell>
          <cell r="E245">
            <v>4.29</v>
          </cell>
        </row>
        <row r="246">
          <cell r="A246">
            <v>25344688</v>
          </cell>
          <cell r="B246" t="str">
            <v>LC STORE/JAYPHER STORE</v>
          </cell>
          <cell r="C246">
            <v>184</v>
          </cell>
          <cell r="D246">
            <v>2</v>
          </cell>
          <cell r="E246">
            <v>3.55</v>
          </cell>
        </row>
        <row r="247">
          <cell r="A247">
            <v>25344689</v>
          </cell>
          <cell r="B247" t="str">
            <v>MATOLA STORE/RON AND LAY STORE/RAQUION SARI SARI STORE</v>
          </cell>
          <cell r="C247">
            <v>153</v>
          </cell>
          <cell r="D247">
            <v>3</v>
          </cell>
          <cell r="E247">
            <v>2.46</v>
          </cell>
        </row>
        <row r="248">
          <cell r="A248">
            <v>25344770</v>
          </cell>
          <cell r="B248" t="str">
            <v>TONILIZA TRADING/JAMES STORE</v>
          </cell>
          <cell r="C248">
            <v>176</v>
          </cell>
          <cell r="D248">
            <v>2</v>
          </cell>
          <cell r="E248">
            <v>3.55</v>
          </cell>
        </row>
        <row r="249">
          <cell r="A249">
            <v>25344771</v>
          </cell>
          <cell r="B249" t="str">
            <v>DATU STORE</v>
          </cell>
          <cell r="C249">
            <v>217</v>
          </cell>
          <cell r="D249">
            <v>1</v>
          </cell>
          <cell r="E249">
            <v>3.35</v>
          </cell>
        </row>
        <row r="250">
          <cell r="A250">
            <v>25344772</v>
          </cell>
          <cell r="B250" t="str">
            <v>MABANAG STORE</v>
          </cell>
          <cell r="C250">
            <v>322</v>
          </cell>
          <cell r="D250">
            <v>1</v>
          </cell>
          <cell r="E250">
            <v>3.97</v>
          </cell>
        </row>
        <row r="251">
          <cell r="A251">
            <v>25344773</v>
          </cell>
          <cell r="B251" t="str">
            <v>RAMIREZ-LANDICHO MERCHANDISE</v>
          </cell>
          <cell r="C251">
            <v>196</v>
          </cell>
          <cell r="D251">
            <v>1</v>
          </cell>
          <cell r="E251">
            <v>3.98</v>
          </cell>
        </row>
        <row r="252">
          <cell r="A252">
            <v>25344774</v>
          </cell>
          <cell r="B252" t="str">
            <v>MARGARET STORE</v>
          </cell>
          <cell r="C252">
            <v>287</v>
          </cell>
          <cell r="D252">
            <v>1</v>
          </cell>
          <cell r="E252">
            <v>3.15</v>
          </cell>
        </row>
        <row r="253">
          <cell r="A253">
            <v>25344775</v>
          </cell>
          <cell r="B253" t="str">
            <v>405 TRADING</v>
          </cell>
          <cell r="C253">
            <v>178</v>
          </cell>
          <cell r="D253">
            <v>1</v>
          </cell>
          <cell r="E253">
            <v>4.25</v>
          </cell>
        </row>
        <row r="254">
          <cell r="A254">
            <v>25344776</v>
          </cell>
          <cell r="B254" t="str">
            <v>M.D CALO GEN. MERCHANDISE</v>
          </cell>
          <cell r="C254">
            <v>166</v>
          </cell>
          <cell r="D254">
            <v>1</v>
          </cell>
          <cell r="E254">
            <v>4.25</v>
          </cell>
        </row>
        <row r="255">
          <cell r="A255">
            <v>25344777</v>
          </cell>
          <cell r="B255" t="str">
            <v>M.D CALO GEN. MERCHANDISE</v>
          </cell>
          <cell r="C255">
            <v>279</v>
          </cell>
          <cell r="D255">
            <v>1</v>
          </cell>
          <cell r="E255">
            <v>3.84</v>
          </cell>
        </row>
        <row r="256">
          <cell r="A256">
            <v>25344778</v>
          </cell>
          <cell r="B256" t="str">
            <v>M.D CALO GEN. MERCHANDISE/A.A CARDOZA STORE/MAC CONSUMER GOODS STORE</v>
          </cell>
          <cell r="C256">
            <v>278</v>
          </cell>
          <cell r="D256">
            <v>3</v>
          </cell>
          <cell r="E256">
            <v>2.69</v>
          </cell>
        </row>
        <row r="257">
          <cell r="A257">
            <v>25344779</v>
          </cell>
          <cell r="B257" t="str">
            <v>MT HAVERIA GENERAL MERCHANDISE</v>
          </cell>
          <cell r="C257">
            <v>375</v>
          </cell>
          <cell r="D257">
            <v>1</v>
          </cell>
          <cell r="E257">
            <v>5.56</v>
          </cell>
        </row>
        <row r="258">
          <cell r="A258">
            <v>25344840</v>
          </cell>
          <cell r="B258" t="str">
            <v>KABUHAYAN PARA SA BAYANG NAGKAISA F</v>
          </cell>
          <cell r="C258">
            <v>224</v>
          </cell>
          <cell r="D258">
            <v>1</v>
          </cell>
          <cell r="E258">
            <v>3.61</v>
          </cell>
        </row>
        <row r="259">
          <cell r="A259">
            <v>25344841</v>
          </cell>
          <cell r="B259" t="str">
            <v>MA. JENILYN PENAS BAKERY &amp; SARI-SAR/GR-AGACA STORE/KUYA JOEL SCHOOL SUPPLIES, T/EDGARDO BEVERAGES WHOLESALIN</v>
          </cell>
          <cell r="C259">
            <v>153</v>
          </cell>
          <cell r="D259">
            <v>4</v>
          </cell>
          <cell r="E259">
            <v>4.5599999999999996</v>
          </cell>
        </row>
        <row r="260">
          <cell r="A260">
            <v>25344842</v>
          </cell>
          <cell r="B260" t="str">
            <v>CARINAS GENERAL MERCHANDISE</v>
          </cell>
          <cell r="C260">
            <v>198</v>
          </cell>
          <cell r="D260">
            <v>1</v>
          </cell>
          <cell r="E260">
            <v>4</v>
          </cell>
        </row>
        <row r="261">
          <cell r="A261">
            <v>25344843</v>
          </cell>
          <cell r="B261" t="str">
            <v>CARINAS GENERAL MERCHANDISE/RAMIREZ-LANDICHO MERCHANDISE</v>
          </cell>
          <cell r="C261">
            <v>286</v>
          </cell>
          <cell r="D261">
            <v>2</v>
          </cell>
          <cell r="E261">
            <v>3.67</v>
          </cell>
        </row>
        <row r="262">
          <cell r="A262">
            <v>25344844</v>
          </cell>
          <cell r="B262" t="str">
            <v>RICAFORTZ CONSUMER GOODS TRADING</v>
          </cell>
          <cell r="C262">
            <v>390</v>
          </cell>
          <cell r="D262">
            <v>1</v>
          </cell>
          <cell r="E262">
            <v>3.73</v>
          </cell>
        </row>
        <row r="263">
          <cell r="A263">
            <v>25344845</v>
          </cell>
          <cell r="B263" t="str">
            <v>MILLIONAIRE'S MIND GROCERY</v>
          </cell>
          <cell r="C263">
            <v>5</v>
          </cell>
          <cell r="D263">
            <v>1</v>
          </cell>
          <cell r="E263">
            <v>0.03</v>
          </cell>
        </row>
        <row r="264">
          <cell r="A264"/>
          <cell r="B264"/>
          <cell r="C264"/>
          <cell r="D264"/>
          <cell r="E264"/>
        </row>
        <row r="265">
          <cell r="A265">
            <v>25343934</v>
          </cell>
          <cell r="B265" t="str">
            <v>AGUANOMIA TRADING</v>
          </cell>
          <cell r="C265">
            <v>216</v>
          </cell>
          <cell r="D265"/>
          <cell r="E265">
            <v>6.46</v>
          </cell>
        </row>
        <row r="266">
          <cell r="A266">
            <v>25343936</v>
          </cell>
          <cell r="B266" t="str">
            <v>AGUANOMIA TRADING</v>
          </cell>
          <cell r="C266">
            <v>216</v>
          </cell>
          <cell r="D266"/>
          <cell r="E266">
            <v>6.46</v>
          </cell>
        </row>
        <row r="267">
          <cell r="A267">
            <v>25344203</v>
          </cell>
          <cell r="B267" t="str">
            <v>ROSEPRIME ENTERPRISE</v>
          </cell>
          <cell r="C267">
            <v>384</v>
          </cell>
          <cell r="D267"/>
          <cell r="E267">
            <v>10</v>
          </cell>
        </row>
        <row r="268">
          <cell r="A268">
            <v>25344204</v>
          </cell>
          <cell r="B268" t="str">
            <v>ROSEPRIME ENTERPRISE</v>
          </cell>
          <cell r="C268">
            <v>384</v>
          </cell>
          <cell r="D268"/>
          <cell r="E268">
            <v>10</v>
          </cell>
        </row>
        <row r="269">
          <cell r="A269">
            <v>25344205</v>
          </cell>
          <cell r="B269" t="str">
            <v>ROSEPRIME ENTERPRISE</v>
          </cell>
          <cell r="C269">
            <v>384</v>
          </cell>
          <cell r="D269"/>
          <cell r="E269">
            <v>10</v>
          </cell>
        </row>
        <row r="270">
          <cell r="A270">
            <v>25345671</v>
          </cell>
          <cell r="B270" t="str">
            <v>AGUANOMIA TRADING 2</v>
          </cell>
          <cell r="C270">
            <v>128</v>
          </cell>
          <cell r="D270"/>
          <cell r="E270">
            <v>6</v>
          </cell>
        </row>
        <row r="271">
          <cell r="A271"/>
          <cell r="B271"/>
          <cell r="C271"/>
          <cell r="D271"/>
          <cell r="E271"/>
        </row>
        <row r="272">
          <cell r="A272">
            <v>25344846</v>
          </cell>
          <cell r="B272" t="str">
            <v>RHML SARI-SARI STORE</v>
          </cell>
          <cell r="C272"/>
          <cell r="D272"/>
          <cell r="E272"/>
        </row>
        <row r="273">
          <cell r="A273"/>
          <cell r="B273"/>
          <cell r="C273"/>
          <cell r="D273"/>
          <cell r="E273"/>
        </row>
        <row r="274">
          <cell r="A274">
            <v>25349194</v>
          </cell>
          <cell r="B274" t="str">
            <v>DP L.A.V TRADING</v>
          </cell>
          <cell r="C274">
            <v>226</v>
          </cell>
          <cell r="D274"/>
          <cell r="E274">
            <v>5.18</v>
          </cell>
        </row>
        <row r="275">
          <cell r="A275">
            <v>25349289</v>
          </cell>
          <cell r="B275" t="str">
            <v>DP L.A.V TRADING</v>
          </cell>
          <cell r="C275">
            <v>628</v>
          </cell>
          <cell r="D275"/>
          <cell r="E275">
            <v>5.5</v>
          </cell>
        </row>
        <row r="276">
          <cell r="A276">
            <v>25349379</v>
          </cell>
          <cell r="B276" t="str">
            <v>DP L.A.V TRADING</v>
          </cell>
          <cell r="C276">
            <v>180</v>
          </cell>
          <cell r="D276"/>
          <cell r="E276">
            <v>6</v>
          </cell>
        </row>
        <row r="277">
          <cell r="A277">
            <v>25349303</v>
          </cell>
          <cell r="B277" t="str">
            <v>DP MAY SANTOS TRADING</v>
          </cell>
          <cell r="C277">
            <v>388</v>
          </cell>
          <cell r="D277"/>
          <cell r="E277">
            <v>5.5</v>
          </cell>
        </row>
        <row r="278">
          <cell r="A278">
            <v>25349438</v>
          </cell>
          <cell r="B278" t="str">
            <v>4K SOFTDRINKS STORE</v>
          </cell>
          <cell r="C278">
            <v>239</v>
          </cell>
          <cell r="D278">
            <v>1</v>
          </cell>
          <cell r="E278">
            <v>5.66</v>
          </cell>
        </row>
        <row r="279">
          <cell r="A279"/>
          <cell r="B279"/>
          <cell r="C279"/>
          <cell r="D279"/>
          <cell r="E279"/>
        </row>
        <row r="280">
          <cell r="A280"/>
          <cell r="B280"/>
          <cell r="C280"/>
          <cell r="D280"/>
          <cell r="E280"/>
        </row>
        <row r="281">
          <cell r="A281"/>
          <cell r="B281"/>
          <cell r="C281"/>
          <cell r="D281"/>
          <cell r="E281"/>
        </row>
        <row r="282">
          <cell r="A282"/>
          <cell r="B282"/>
          <cell r="C282"/>
          <cell r="D282"/>
          <cell r="E282"/>
        </row>
        <row r="283">
          <cell r="A283"/>
          <cell r="B283"/>
          <cell r="C283"/>
          <cell r="D283"/>
          <cell r="E283"/>
        </row>
        <row r="284">
          <cell r="A284"/>
          <cell r="B284"/>
          <cell r="C284"/>
          <cell r="D284"/>
          <cell r="E284"/>
        </row>
        <row r="285">
          <cell r="A285"/>
          <cell r="B285"/>
          <cell r="C285"/>
          <cell r="D285"/>
          <cell r="E285"/>
        </row>
        <row r="286">
          <cell r="A286"/>
          <cell r="B286"/>
          <cell r="C286"/>
          <cell r="D286"/>
          <cell r="E286"/>
        </row>
        <row r="287">
          <cell r="A287"/>
          <cell r="B287"/>
          <cell r="C287"/>
          <cell r="D287"/>
          <cell r="E287"/>
        </row>
        <row r="288">
          <cell r="A288"/>
          <cell r="B288"/>
          <cell r="C288"/>
          <cell r="D288"/>
          <cell r="E288"/>
        </row>
        <row r="289">
          <cell r="A289"/>
          <cell r="B289"/>
          <cell r="C289"/>
          <cell r="D289"/>
          <cell r="E289"/>
        </row>
        <row r="290">
          <cell r="A290"/>
          <cell r="B290"/>
          <cell r="C290"/>
          <cell r="D290"/>
          <cell r="E290"/>
        </row>
        <row r="291">
          <cell r="A291"/>
          <cell r="B291"/>
          <cell r="C291"/>
          <cell r="D291"/>
          <cell r="E291"/>
        </row>
        <row r="292">
          <cell r="A292"/>
          <cell r="B292"/>
          <cell r="C292"/>
          <cell r="D292"/>
          <cell r="E292"/>
        </row>
        <row r="293">
          <cell r="A293"/>
          <cell r="B293"/>
          <cell r="C293"/>
          <cell r="D293"/>
          <cell r="E293"/>
        </row>
        <row r="294">
          <cell r="A294"/>
          <cell r="B294"/>
          <cell r="C294"/>
          <cell r="D294"/>
          <cell r="E294"/>
        </row>
        <row r="295">
          <cell r="A295"/>
          <cell r="B295"/>
          <cell r="C295"/>
          <cell r="D295"/>
          <cell r="E295"/>
        </row>
        <row r="296">
          <cell r="A296"/>
          <cell r="B296"/>
          <cell r="C296"/>
          <cell r="D296"/>
          <cell r="E296"/>
        </row>
        <row r="297">
          <cell r="A297"/>
          <cell r="B297"/>
          <cell r="C297"/>
          <cell r="D297"/>
          <cell r="E297"/>
        </row>
        <row r="298">
          <cell r="A298"/>
          <cell r="B298"/>
          <cell r="C298"/>
          <cell r="D298"/>
          <cell r="E298"/>
        </row>
        <row r="299">
          <cell r="A299"/>
          <cell r="B299"/>
          <cell r="C299"/>
          <cell r="D299"/>
          <cell r="E299"/>
        </row>
        <row r="300">
          <cell r="A300"/>
          <cell r="B300"/>
          <cell r="C300"/>
          <cell r="D300"/>
          <cell r="E300"/>
        </row>
        <row r="301">
          <cell r="A301"/>
          <cell r="B301"/>
          <cell r="C301"/>
          <cell r="D301"/>
          <cell r="E301"/>
        </row>
        <row r="302">
          <cell r="A302"/>
          <cell r="B302"/>
          <cell r="C302"/>
          <cell r="D302"/>
          <cell r="E302"/>
        </row>
        <row r="303">
          <cell r="A303"/>
          <cell r="B303"/>
          <cell r="C303"/>
          <cell r="D303"/>
          <cell r="E303"/>
        </row>
        <row r="304">
          <cell r="A304"/>
          <cell r="B304"/>
          <cell r="C304"/>
          <cell r="D304"/>
          <cell r="E304"/>
        </row>
        <row r="305">
          <cell r="A305"/>
          <cell r="B305"/>
          <cell r="C305"/>
          <cell r="D305"/>
          <cell r="E305"/>
        </row>
        <row r="306">
          <cell r="A306"/>
          <cell r="B306"/>
          <cell r="C306"/>
          <cell r="D306"/>
          <cell r="E306"/>
        </row>
        <row r="307">
          <cell r="A307"/>
          <cell r="B307"/>
          <cell r="C307"/>
          <cell r="D307"/>
          <cell r="E307"/>
        </row>
        <row r="308">
          <cell r="A308"/>
          <cell r="B308"/>
          <cell r="C308"/>
          <cell r="D308"/>
          <cell r="E308"/>
        </row>
        <row r="309">
          <cell r="A309"/>
          <cell r="B309"/>
          <cell r="C309"/>
          <cell r="D309"/>
          <cell r="E309"/>
        </row>
        <row r="310">
          <cell r="A310"/>
          <cell r="B310"/>
          <cell r="C310"/>
          <cell r="D310"/>
          <cell r="E310"/>
        </row>
        <row r="311">
          <cell r="A311"/>
          <cell r="B311"/>
          <cell r="C311"/>
          <cell r="D311"/>
          <cell r="E311"/>
        </row>
        <row r="312">
          <cell r="A312"/>
          <cell r="B312"/>
          <cell r="C312"/>
          <cell r="D312"/>
          <cell r="E312"/>
        </row>
        <row r="313">
          <cell r="A313"/>
          <cell r="B313"/>
          <cell r="C313"/>
          <cell r="D313"/>
          <cell r="E313"/>
        </row>
        <row r="314">
          <cell r="A314"/>
          <cell r="B314"/>
          <cell r="C314"/>
          <cell r="D314"/>
          <cell r="E314"/>
        </row>
        <row r="315">
          <cell r="A315"/>
          <cell r="B315"/>
          <cell r="C315"/>
          <cell r="D315"/>
          <cell r="E315"/>
        </row>
        <row r="316">
          <cell r="A316"/>
          <cell r="B316"/>
          <cell r="C316"/>
          <cell r="D316"/>
          <cell r="E316"/>
        </row>
        <row r="317">
          <cell r="A317"/>
          <cell r="B317"/>
          <cell r="C317"/>
          <cell r="D317"/>
          <cell r="E317"/>
        </row>
        <row r="318">
          <cell r="A318"/>
          <cell r="B318"/>
          <cell r="C318"/>
          <cell r="D318"/>
          <cell r="E318"/>
        </row>
        <row r="319">
          <cell r="A319"/>
          <cell r="B319"/>
          <cell r="C319"/>
          <cell r="D319"/>
          <cell r="E319"/>
        </row>
        <row r="320">
          <cell r="A320"/>
          <cell r="B320"/>
          <cell r="C320"/>
          <cell r="D320"/>
          <cell r="E320"/>
        </row>
        <row r="321">
          <cell r="A321"/>
          <cell r="B321"/>
          <cell r="C321"/>
          <cell r="D321"/>
          <cell r="E321"/>
        </row>
        <row r="322">
          <cell r="A322"/>
          <cell r="B322"/>
          <cell r="C322"/>
          <cell r="D322"/>
          <cell r="E322"/>
        </row>
        <row r="323">
          <cell r="A323"/>
          <cell r="B323"/>
          <cell r="C323"/>
          <cell r="D323"/>
          <cell r="E323"/>
        </row>
        <row r="324">
          <cell r="A324"/>
          <cell r="B324"/>
          <cell r="C324"/>
          <cell r="D324"/>
          <cell r="E324"/>
        </row>
        <row r="325">
          <cell r="A325"/>
          <cell r="B325"/>
          <cell r="C325"/>
          <cell r="D325"/>
          <cell r="E325"/>
        </row>
        <row r="326">
          <cell r="A326"/>
          <cell r="B326"/>
          <cell r="C326"/>
          <cell r="D326"/>
          <cell r="E326"/>
        </row>
        <row r="327">
          <cell r="A327"/>
          <cell r="B327"/>
          <cell r="C327"/>
          <cell r="D327"/>
          <cell r="E327"/>
        </row>
        <row r="328">
          <cell r="A328"/>
          <cell r="B328"/>
          <cell r="C328"/>
          <cell r="D328"/>
          <cell r="E328"/>
        </row>
        <row r="329">
          <cell r="A329"/>
          <cell r="B329"/>
          <cell r="C329"/>
          <cell r="D329"/>
          <cell r="E329"/>
        </row>
        <row r="330">
          <cell r="A330"/>
          <cell r="B330"/>
          <cell r="C330"/>
          <cell r="D330"/>
          <cell r="E330"/>
        </row>
        <row r="331">
          <cell r="A331"/>
          <cell r="B331"/>
          <cell r="C331"/>
          <cell r="D331"/>
          <cell r="E331"/>
        </row>
        <row r="332">
          <cell r="A332"/>
          <cell r="B332"/>
          <cell r="C332"/>
          <cell r="D332"/>
          <cell r="E332"/>
        </row>
        <row r="333">
          <cell r="A333"/>
          <cell r="B333"/>
          <cell r="C333"/>
          <cell r="D333"/>
          <cell r="E333"/>
        </row>
        <row r="334">
          <cell r="A334"/>
          <cell r="B334"/>
          <cell r="C334"/>
          <cell r="D334"/>
          <cell r="E334"/>
        </row>
        <row r="335">
          <cell r="A335"/>
          <cell r="B335"/>
          <cell r="C335"/>
          <cell r="D335"/>
          <cell r="E335"/>
        </row>
        <row r="336">
          <cell r="A336"/>
          <cell r="B336"/>
          <cell r="C336"/>
          <cell r="D336"/>
          <cell r="E336"/>
        </row>
        <row r="337">
          <cell r="A337"/>
          <cell r="B337"/>
          <cell r="C337"/>
          <cell r="D337"/>
          <cell r="E337"/>
        </row>
        <row r="338">
          <cell r="A338"/>
          <cell r="B338"/>
          <cell r="C338"/>
          <cell r="D338"/>
          <cell r="E338"/>
        </row>
        <row r="339">
          <cell r="A339"/>
          <cell r="B339"/>
          <cell r="C339"/>
          <cell r="D339"/>
          <cell r="E339"/>
        </row>
        <row r="340">
          <cell r="A340"/>
          <cell r="B340"/>
          <cell r="C340"/>
          <cell r="D340"/>
          <cell r="E340"/>
        </row>
        <row r="341">
          <cell r="A341"/>
          <cell r="B341"/>
          <cell r="C341"/>
          <cell r="D341"/>
          <cell r="E341"/>
        </row>
        <row r="342">
          <cell r="A342"/>
          <cell r="B342"/>
          <cell r="C342"/>
          <cell r="D342"/>
          <cell r="E342"/>
        </row>
        <row r="343">
          <cell r="A343"/>
          <cell r="B343"/>
          <cell r="C343"/>
          <cell r="D343"/>
          <cell r="E343"/>
        </row>
        <row r="344">
          <cell r="A344"/>
          <cell r="B344"/>
          <cell r="C344"/>
          <cell r="D344"/>
          <cell r="E344"/>
        </row>
        <row r="345">
          <cell r="A345"/>
          <cell r="B345"/>
          <cell r="C345"/>
          <cell r="D345"/>
          <cell r="E345"/>
        </row>
        <row r="346">
          <cell r="A346"/>
          <cell r="B346"/>
          <cell r="C346"/>
          <cell r="D346"/>
          <cell r="E346"/>
        </row>
        <row r="347">
          <cell r="A347"/>
          <cell r="B347"/>
          <cell r="C347"/>
          <cell r="D347"/>
          <cell r="E347"/>
        </row>
        <row r="348">
          <cell r="A348"/>
          <cell r="B348"/>
          <cell r="C348"/>
          <cell r="D348"/>
          <cell r="E348"/>
        </row>
        <row r="349">
          <cell r="A349"/>
          <cell r="B349"/>
          <cell r="C349"/>
          <cell r="D349"/>
          <cell r="E349"/>
        </row>
        <row r="350">
          <cell r="A350"/>
          <cell r="B350"/>
          <cell r="C350"/>
          <cell r="D350"/>
          <cell r="E350"/>
        </row>
        <row r="351">
          <cell r="A351"/>
          <cell r="B351"/>
          <cell r="C351"/>
          <cell r="D351"/>
          <cell r="E351"/>
        </row>
        <row r="352">
          <cell r="A352"/>
          <cell r="B352"/>
          <cell r="C352"/>
          <cell r="D352"/>
          <cell r="E352"/>
        </row>
        <row r="353">
          <cell r="A353"/>
          <cell r="B353"/>
          <cell r="C353"/>
          <cell r="D353"/>
          <cell r="E353"/>
        </row>
        <row r="354">
          <cell r="A354"/>
          <cell r="B354"/>
          <cell r="C354"/>
          <cell r="D354"/>
          <cell r="E354"/>
        </row>
        <row r="355">
          <cell r="A355"/>
          <cell r="B355"/>
          <cell r="C355"/>
          <cell r="D355"/>
          <cell r="E355"/>
        </row>
        <row r="356">
          <cell r="A356"/>
          <cell r="B356"/>
          <cell r="C356"/>
          <cell r="D356"/>
          <cell r="E356"/>
        </row>
        <row r="357">
          <cell r="A357"/>
          <cell r="B357"/>
          <cell r="C357"/>
          <cell r="D357"/>
          <cell r="E357"/>
        </row>
        <row r="358">
          <cell r="A358"/>
          <cell r="B358"/>
          <cell r="C358"/>
          <cell r="D358"/>
          <cell r="E358"/>
        </row>
        <row r="359">
          <cell r="A359"/>
          <cell r="B359"/>
          <cell r="C359"/>
          <cell r="D359"/>
          <cell r="E359"/>
        </row>
        <row r="360">
          <cell r="A360"/>
          <cell r="B360"/>
          <cell r="C360"/>
          <cell r="D360"/>
          <cell r="E360"/>
        </row>
        <row r="361">
          <cell r="A361"/>
          <cell r="B361"/>
          <cell r="C361"/>
          <cell r="D361"/>
          <cell r="E361"/>
        </row>
        <row r="362">
          <cell r="A362"/>
          <cell r="B362"/>
          <cell r="C362"/>
          <cell r="D362"/>
          <cell r="E362"/>
        </row>
        <row r="363">
          <cell r="A363"/>
          <cell r="B363"/>
          <cell r="C363"/>
          <cell r="D363"/>
          <cell r="E363"/>
        </row>
        <row r="364">
          <cell r="A364"/>
          <cell r="B364"/>
          <cell r="C364"/>
          <cell r="D364"/>
          <cell r="E364"/>
        </row>
        <row r="365">
          <cell r="A365"/>
          <cell r="B365"/>
          <cell r="C365"/>
          <cell r="D365"/>
          <cell r="E365"/>
        </row>
        <row r="366">
          <cell r="A366"/>
          <cell r="B366"/>
          <cell r="C366"/>
          <cell r="D366"/>
          <cell r="E366"/>
        </row>
        <row r="367">
          <cell r="A367"/>
          <cell r="B367"/>
          <cell r="C367"/>
          <cell r="D367"/>
          <cell r="E367"/>
        </row>
        <row r="368">
          <cell r="A368"/>
          <cell r="B368"/>
          <cell r="C368"/>
          <cell r="D368"/>
          <cell r="E368"/>
        </row>
        <row r="369">
          <cell r="A369"/>
          <cell r="B369"/>
          <cell r="C369"/>
          <cell r="D369"/>
          <cell r="E369"/>
        </row>
        <row r="370">
          <cell r="A370"/>
          <cell r="B370"/>
          <cell r="C370"/>
          <cell r="D370"/>
          <cell r="E370"/>
        </row>
        <row r="371">
          <cell r="A371"/>
          <cell r="B371"/>
          <cell r="C371"/>
          <cell r="D371"/>
          <cell r="E371"/>
        </row>
        <row r="372">
          <cell r="A372"/>
          <cell r="B372"/>
          <cell r="C372"/>
          <cell r="D372"/>
          <cell r="E372"/>
        </row>
        <row r="373">
          <cell r="A373"/>
          <cell r="B373"/>
          <cell r="C373"/>
          <cell r="D373"/>
          <cell r="E373"/>
        </row>
        <row r="374">
          <cell r="A374"/>
          <cell r="B374"/>
          <cell r="C374"/>
          <cell r="D374"/>
          <cell r="E374"/>
        </row>
        <row r="375">
          <cell r="A375"/>
          <cell r="B375"/>
          <cell r="C375"/>
          <cell r="D375"/>
          <cell r="E375"/>
        </row>
        <row r="376">
          <cell r="A376"/>
          <cell r="B376"/>
          <cell r="C376"/>
          <cell r="D376"/>
          <cell r="E376"/>
        </row>
        <row r="377">
          <cell r="A377"/>
          <cell r="B377"/>
          <cell r="C377"/>
          <cell r="D377"/>
          <cell r="E377"/>
        </row>
        <row r="378">
          <cell r="A378"/>
          <cell r="B378"/>
          <cell r="C378"/>
          <cell r="D378"/>
          <cell r="E378"/>
        </row>
        <row r="379">
          <cell r="A379"/>
          <cell r="B379"/>
          <cell r="C379"/>
          <cell r="D379"/>
          <cell r="E379"/>
        </row>
        <row r="380">
          <cell r="A380"/>
          <cell r="B380"/>
          <cell r="C380"/>
          <cell r="D380"/>
          <cell r="E380"/>
        </row>
        <row r="381">
          <cell r="A381"/>
          <cell r="B381"/>
          <cell r="C381"/>
          <cell r="D381"/>
          <cell r="E381"/>
        </row>
        <row r="382">
          <cell r="A382"/>
          <cell r="B382"/>
          <cell r="C382"/>
          <cell r="D382"/>
          <cell r="E382"/>
        </row>
        <row r="383">
          <cell r="A383"/>
          <cell r="B383"/>
          <cell r="C383"/>
          <cell r="D383"/>
          <cell r="E383"/>
        </row>
        <row r="384">
          <cell r="A384"/>
          <cell r="B384"/>
          <cell r="C384"/>
          <cell r="D384"/>
          <cell r="E384"/>
        </row>
        <row r="385">
          <cell r="A385"/>
          <cell r="B385"/>
          <cell r="C385"/>
          <cell r="D385"/>
          <cell r="E385"/>
        </row>
        <row r="386">
          <cell r="A386"/>
          <cell r="B386"/>
          <cell r="C386"/>
          <cell r="D386"/>
          <cell r="E386"/>
        </row>
        <row r="387">
          <cell r="A387"/>
          <cell r="B387"/>
          <cell r="C387"/>
          <cell r="D387"/>
          <cell r="E387"/>
        </row>
        <row r="388">
          <cell r="A388"/>
          <cell r="B388"/>
          <cell r="C388"/>
          <cell r="D388"/>
          <cell r="E388"/>
        </row>
        <row r="389">
          <cell r="A389"/>
          <cell r="B389"/>
          <cell r="C389"/>
          <cell r="D389"/>
          <cell r="E389"/>
        </row>
        <row r="390">
          <cell r="A390"/>
          <cell r="B390"/>
          <cell r="C390"/>
          <cell r="D390"/>
          <cell r="E390"/>
        </row>
        <row r="391">
          <cell r="A391"/>
          <cell r="B391"/>
          <cell r="C391"/>
          <cell r="D391"/>
          <cell r="E391"/>
        </row>
        <row r="392">
          <cell r="A392"/>
          <cell r="B392"/>
          <cell r="C392"/>
          <cell r="D392"/>
          <cell r="E392"/>
        </row>
        <row r="393">
          <cell r="A393"/>
          <cell r="B393"/>
          <cell r="C393"/>
          <cell r="D393"/>
          <cell r="E393"/>
        </row>
        <row r="394">
          <cell r="A394"/>
          <cell r="B394"/>
          <cell r="C394"/>
          <cell r="D394"/>
          <cell r="E394"/>
        </row>
        <row r="395">
          <cell r="A395"/>
          <cell r="B395"/>
          <cell r="C395"/>
          <cell r="D395"/>
          <cell r="E395"/>
        </row>
        <row r="396">
          <cell r="A396"/>
          <cell r="B396"/>
          <cell r="C396"/>
          <cell r="D396"/>
          <cell r="E396"/>
        </row>
        <row r="397">
          <cell r="A397"/>
          <cell r="B397"/>
          <cell r="C397"/>
          <cell r="D397"/>
          <cell r="E397"/>
        </row>
        <row r="398">
          <cell r="A398"/>
          <cell r="B398"/>
          <cell r="C398"/>
          <cell r="D398"/>
          <cell r="E398"/>
        </row>
        <row r="399">
          <cell r="A399"/>
          <cell r="B399"/>
          <cell r="C399"/>
          <cell r="D399"/>
          <cell r="E399"/>
        </row>
        <row r="400">
          <cell r="A400"/>
          <cell r="B400"/>
          <cell r="C400"/>
          <cell r="D400"/>
          <cell r="E400"/>
        </row>
        <row r="401">
          <cell r="A401"/>
          <cell r="B401"/>
          <cell r="C401"/>
          <cell r="D401"/>
          <cell r="E401"/>
        </row>
        <row r="402">
          <cell r="A402"/>
          <cell r="B402"/>
          <cell r="C402"/>
          <cell r="D402"/>
          <cell r="E402"/>
        </row>
        <row r="403">
          <cell r="A403"/>
          <cell r="B403"/>
          <cell r="C403"/>
          <cell r="D403"/>
          <cell r="E403"/>
        </row>
        <row r="404">
          <cell r="A404"/>
          <cell r="B404"/>
          <cell r="C404"/>
          <cell r="D404"/>
          <cell r="E404"/>
        </row>
        <row r="405">
          <cell r="A405"/>
          <cell r="B405"/>
          <cell r="C405"/>
          <cell r="D405"/>
          <cell r="E405"/>
        </row>
        <row r="406">
          <cell r="A406"/>
          <cell r="B406"/>
          <cell r="C406"/>
          <cell r="D406"/>
          <cell r="E406"/>
        </row>
        <row r="407">
          <cell r="A407"/>
          <cell r="B407"/>
          <cell r="C407"/>
          <cell r="D407"/>
          <cell r="E407"/>
        </row>
        <row r="408">
          <cell r="A408"/>
          <cell r="B408"/>
          <cell r="C408"/>
          <cell r="D408"/>
          <cell r="E408"/>
        </row>
        <row r="409">
          <cell r="A409"/>
          <cell r="B409"/>
          <cell r="C409"/>
          <cell r="D409"/>
          <cell r="E409"/>
        </row>
        <row r="410">
          <cell r="A410"/>
          <cell r="B410"/>
          <cell r="C410"/>
          <cell r="D410"/>
          <cell r="E410"/>
        </row>
        <row r="411">
          <cell r="A411"/>
          <cell r="B411"/>
          <cell r="C411"/>
          <cell r="D411"/>
          <cell r="E411"/>
        </row>
        <row r="412">
          <cell r="A412"/>
          <cell r="B412"/>
          <cell r="C412"/>
          <cell r="D412"/>
          <cell r="E412"/>
        </row>
        <row r="413">
          <cell r="A413"/>
          <cell r="B413"/>
          <cell r="C413"/>
          <cell r="D413"/>
          <cell r="E413"/>
        </row>
        <row r="414">
          <cell r="A414"/>
          <cell r="B414"/>
          <cell r="C414"/>
          <cell r="D414"/>
          <cell r="E414"/>
        </row>
        <row r="415">
          <cell r="A415"/>
          <cell r="B415"/>
          <cell r="C415"/>
          <cell r="D415"/>
          <cell r="E415"/>
        </row>
        <row r="416">
          <cell r="A416"/>
          <cell r="B416"/>
          <cell r="C416"/>
          <cell r="D416"/>
          <cell r="E416"/>
        </row>
        <row r="417">
          <cell r="A417"/>
          <cell r="B417"/>
          <cell r="C417"/>
          <cell r="D417"/>
          <cell r="E417"/>
        </row>
        <row r="418">
          <cell r="A418"/>
          <cell r="B418"/>
          <cell r="C418"/>
          <cell r="D418"/>
          <cell r="E418"/>
        </row>
        <row r="419">
          <cell r="A419"/>
          <cell r="B419"/>
          <cell r="C419"/>
          <cell r="D419"/>
          <cell r="E419"/>
        </row>
        <row r="420">
          <cell r="A420"/>
          <cell r="B420"/>
          <cell r="C420"/>
          <cell r="D420"/>
          <cell r="E420"/>
        </row>
        <row r="421">
          <cell r="A421"/>
          <cell r="B421"/>
          <cell r="C421"/>
          <cell r="D421"/>
          <cell r="E421"/>
        </row>
        <row r="422">
          <cell r="A422"/>
          <cell r="B422"/>
          <cell r="C422"/>
          <cell r="D422"/>
          <cell r="E422"/>
        </row>
        <row r="423">
          <cell r="A423"/>
          <cell r="B423"/>
          <cell r="C423"/>
          <cell r="D423"/>
          <cell r="E423"/>
        </row>
        <row r="424">
          <cell r="A424"/>
          <cell r="B424"/>
          <cell r="C424"/>
          <cell r="D424"/>
          <cell r="E424"/>
        </row>
        <row r="425">
          <cell r="A425"/>
          <cell r="B425"/>
          <cell r="C425"/>
          <cell r="D425"/>
          <cell r="E425"/>
        </row>
        <row r="426">
          <cell r="A426"/>
          <cell r="B426"/>
          <cell r="C426"/>
          <cell r="D426"/>
          <cell r="E426"/>
        </row>
        <row r="427">
          <cell r="A427"/>
          <cell r="B427"/>
          <cell r="C427"/>
          <cell r="D427"/>
          <cell r="E427"/>
        </row>
        <row r="428">
          <cell r="A428"/>
          <cell r="B428"/>
          <cell r="C428"/>
          <cell r="D428"/>
          <cell r="E428"/>
        </row>
        <row r="429">
          <cell r="A429"/>
          <cell r="B429"/>
          <cell r="C429"/>
          <cell r="D429"/>
          <cell r="E429"/>
        </row>
        <row r="430">
          <cell r="A430"/>
          <cell r="B430"/>
          <cell r="C430"/>
          <cell r="D430"/>
          <cell r="E430"/>
        </row>
        <row r="431">
          <cell r="A431"/>
          <cell r="B431"/>
          <cell r="C431"/>
          <cell r="D431"/>
          <cell r="E431"/>
        </row>
        <row r="432">
          <cell r="A432"/>
          <cell r="B432"/>
          <cell r="C432"/>
          <cell r="D432"/>
          <cell r="E432"/>
        </row>
        <row r="433">
          <cell r="A433"/>
          <cell r="B433"/>
          <cell r="C433"/>
          <cell r="D433"/>
          <cell r="E433"/>
        </row>
        <row r="434">
          <cell r="A434"/>
          <cell r="B434"/>
          <cell r="C434"/>
          <cell r="D434"/>
          <cell r="E434"/>
        </row>
        <row r="435">
          <cell r="A435"/>
          <cell r="B435"/>
          <cell r="C435"/>
          <cell r="D435"/>
          <cell r="E435"/>
        </row>
        <row r="436">
          <cell r="A436"/>
          <cell r="B436"/>
          <cell r="C436"/>
          <cell r="D436"/>
          <cell r="E436"/>
        </row>
        <row r="437">
          <cell r="A437"/>
          <cell r="B437"/>
          <cell r="C437"/>
          <cell r="D437"/>
          <cell r="E437"/>
        </row>
        <row r="438">
          <cell r="A438"/>
          <cell r="B438"/>
          <cell r="C438"/>
          <cell r="D438"/>
          <cell r="E438"/>
        </row>
        <row r="439">
          <cell r="A439"/>
          <cell r="B439"/>
          <cell r="C439"/>
          <cell r="D439"/>
          <cell r="E439"/>
        </row>
        <row r="440">
          <cell r="A440"/>
          <cell r="B440"/>
          <cell r="C440"/>
          <cell r="D440"/>
          <cell r="E440"/>
        </row>
        <row r="441">
          <cell r="A441"/>
          <cell r="B441"/>
          <cell r="C441"/>
          <cell r="D441"/>
          <cell r="E441"/>
        </row>
        <row r="442">
          <cell r="A442"/>
          <cell r="B442"/>
          <cell r="C442"/>
          <cell r="D442"/>
          <cell r="E442"/>
        </row>
        <row r="443">
          <cell r="A443"/>
          <cell r="B443"/>
          <cell r="C443"/>
          <cell r="D443"/>
          <cell r="E443"/>
        </row>
        <row r="444">
          <cell r="A444"/>
          <cell r="B444"/>
          <cell r="C444"/>
          <cell r="D444"/>
          <cell r="E444"/>
        </row>
        <row r="445">
          <cell r="A445"/>
          <cell r="B445"/>
          <cell r="C445"/>
          <cell r="D445"/>
          <cell r="E445"/>
        </row>
        <row r="446">
          <cell r="A446"/>
          <cell r="B446"/>
          <cell r="C446"/>
          <cell r="D446"/>
          <cell r="E446"/>
        </row>
        <row r="447">
          <cell r="A447"/>
          <cell r="B447"/>
          <cell r="C447"/>
          <cell r="D447"/>
          <cell r="E447"/>
        </row>
        <row r="448">
          <cell r="A448"/>
          <cell r="B448"/>
          <cell r="C448"/>
          <cell r="D448"/>
          <cell r="E448"/>
        </row>
        <row r="449">
          <cell r="A449"/>
          <cell r="B449"/>
          <cell r="C449"/>
          <cell r="D449"/>
          <cell r="E449"/>
        </row>
        <row r="450">
          <cell r="A450"/>
          <cell r="B450"/>
          <cell r="C450"/>
          <cell r="D450"/>
          <cell r="E450"/>
        </row>
        <row r="451">
          <cell r="A451"/>
          <cell r="B451"/>
          <cell r="C451"/>
          <cell r="D451"/>
          <cell r="E451"/>
        </row>
        <row r="452">
          <cell r="A452"/>
          <cell r="B452"/>
          <cell r="C452"/>
          <cell r="D452"/>
          <cell r="E452"/>
        </row>
        <row r="453">
          <cell r="A453"/>
          <cell r="B453"/>
          <cell r="C453"/>
          <cell r="D453"/>
          <cell r="E453"/>
        </row>
        <row r="454">
          <cell r="A454"/>
          <cell r="B454"/>
          <cell r="C454"/>
          <cell r="D454"/>
          <cell r="E454"/>
        </row>
        <row r="455">
          <cell r="A455"/>
          <cell r="B455"/>
          <cell r="C455"/>
          <cell r="D455"/>
          <cell r="E455"/>
        </row>
        <row r="456">
          <cell r="A456"/>
          <cell r="B456"/>
          <cell r="C456"/>
          <cell r="D456"/>
          <cell r="E456"/>
        </row>
        <row r="457">
          <cell r="A457"/>
          <cell r="B457"/>
          <cell r="C457"/>
          <cell r="D457"/>
          <cell r="E457"/>
        </row>
        <row r="458">
          <cell r="A458"/>
          <cell r="B458"/>
          <cell r="C458"/>
          <cell r="D458"/>
          <cell r="E458"/>
        </row>
        <row r="459">
          <cell r="A459"/>
          <cell r="B459"/>
          <cell r="C459"/>
          <cell r="D459"/>
          <cell r="E459"/>
        </row>
        <row r="460">
          <cell r="A460"/>
          <cell r="B460"/>
          <cell r="C460"/>
          <cell r="D460"/>
          <cell r="E460"/>
        </row>
        <row r="461">
          <cell r="A461"/>
          <cell r="B461"/>
          <cell r="C461"/>
          <cell r="D461"/>
          <cell r="E461"/>
        </row>
        <row r="462">
          <cell r="A462"/>
          <cell r="B462"/>
          <cell r="C462"/>
          <cell r="D462"/>
          <cell r="E462"/>
        </row>
        <row r="463">
          <cell r="A463"/>
          <cell r="B463"/>
          <cell r="C463"/>
          <cell r="D463"/>
          <cell r="E463"/>
        </row>
        <row r="464">
          <cell r="A464"/>
          <cell r="B464"/>
          <cell r="C464"/>
          <cell r="D464"/>
          <cell r="E464"/>
        </row>
        <row r="465">
          <cell r="A465"/>
          <cell r="B465"/>
          <cell r="C465"/>
          <cell r="D465"/>
          <cell r="E465"/>
        </row>
        <row r="466">
          <cell r="A466"/>
          <cell r="B466"/>
          <cell r="C466"/>
          <cell r="D466"/>
          <cell r="E466"/>
        </row>
        <row r="467">
          <cell r="A467"/>
          <cell r="B467"/>
          <cell r="C467"/>
          <cell r="D467"/>
          <cell r="E467"/>
        </row>
        <row r="468">
          <cell r="A468"/>
          <cell r="B468"/>
          <cell r="C468"/>
          <cell r="D468"/>
          <cell r="E468"/>
        </row>
        <row r="469">
          <cell r="A469"/>
          <cell r="B469"/>
          <cell r="C469"/>
          <cell r="D469"/>
          <cell r="E469"/>
        </row>
        <row r="470">
          <cell r="A470"/>
          <cell r="B470"/>
          <cell r="C470"/>
          <cell r="D470"/>
          <cell r="E470"/>
        </row>
        <row r="471">
          <cell r="A471"/>
          <cell r="B471"/>
          <cell r="C471"/>
          <cell r="D471"/>
          <cell r="E471"/>
        </row>
        <row r="472">
          <cell r="A472"/>
          <cell r="B472"/>
          <cell r="C472"/>
          <cell r="D472"/>
          <cell r="E472"/>
        </row>
        <row r="473">
          <cell r="A473"/>
          <cell r="B473"/>
          <cell r="C473"/>
          <cell r="D473"/>
          <cell r="E473"/>
        </row>
        <row r="474">
          <cell r="A474"/>
          <cell r="B474"/>
          <cell r="C474"/>
          <cell r="D474"/>
          <cell r="E474"/>
        </row>
        <row r="475">
          <cell r="A475"/>
          <cell r="B475"/>
          <cell r="C475"/>
          <cell r="D475"/>
          <cell r="E475"/>
        </row>
        <row r="476">
          <cell r="A476"/>
          <cell r="B476"/>
          <cell r="C476"/>
          <cell r="D476"/>
          <cell r="E476"/>
        </row>
        <row r="477">
          <cell r="A477"/>
          <cell r="B477"/>
          <cell r="C477"/>
          <cell r="D477"/>
          <cell r="E477"/>
        </row>
        <row r="478">
          <cell r="A478"/>
          <cell r="B478"/>
          <cell r="C478"/>
          <cell r="D478"/>
          <cell r="E478"/>
        </row>
        <row r="479">
          <cell r="A479"/>
          <cell r="B479"/>
          <cell r="C479"/>
          <cell r="D479"/>
          <cell r="E479"/>
        </row>
        <row r="480">
          <cell r="A480"/>
          <cell r="B480"/>
          <cell r="C480"/>
          <cell r="D480"/>
          <cell r="E480"/>
        </row>
        <row r="481">
          <cell r="A481"/>
          <cell r="B481"/>
          <cell r="C481"/>
          <cell r="D481"/>
          <cell r="E481"/>
        </row>
        <row r="482">
          <cell r="A482"/>
          <cell r="B482"/>
          <cell r="C482"/>
          <cell r="D482"/>
          <cell r="E482"/>
        </row>
        <row r="483">
          <cell r="A483"/>
          <cell r="B483"/>
          <cell r="C483"/>
          <cell r="D483"/>
          <cell r="E483"/>
        </row>
        <row r="484">
          <cell r="A484"/>
          <cell r="B484"/>
          <cell r="C484"/>
          <cell r="D484"/>
          <cell r="E484"/>
        </row>
        <row r="485">
          <cell r="A485"/>
          <cell r="B485"/>
          <cell r="C485"/>
          <cell r="D485"/>
          <cell r="E485"/>
        </row>
        <row r="486">
          <cell r="A486"/>
          <cell r="B486"/>
          <cell r="C486"/>
          <cell r="D486"/>
          <cell r="E486"/>
        </row>
        <row r="487">
          <cell r="A487"/>
          <cell r="B487"/>
          <cell r="C487"/>
          <cell r="D487"/>
          <cell r="E487"/>
        </row>
        <row r="488">
          <cell r="A488"/>
          <cell r="B488"/>
          <cell r="C488"/>
          <cell r="D488"/>
          <cell r="E488"/>
        </row>
        <row r="489">
          <cell r="A489"/>
          <cell r="B489"/>
          <cell r="C489"/>
          <cell r="D489"/>
          <cell r="E489"/>
        </row>
        <row r="490">
          <cell r="A490"/>
          <cell r="B490"/>
          <cell r="C490"/>
          <cell r="D490"/>
          <cell r="E490"/>
        </row>
        <row r="491">
          <cell r="A491"/>
          <cell r="B491"/>
          <cell r="C491"/>
          <cell r="D491"/>
          <cell r="E491"/>
        </row>
        <row r="492">
          <cell r="A492"/>
          <cell r="B492"/>
          <cell r="C492"/>
          <cell r="D492"/>
          <cell r="E492"/>
        </row>
        <row r="493">
          <cell r="A493"/>
          <cell r="B493"/>
          <cell r="C493"/>
          <cell r="D493"/>
          <cell r="E493"/>
        </row>
        <row r="494">
          <cell r="A494"/>
          <cell r="B494"/>
          <cell r="C494"/>
          <cell r="D494"/>
          <cell r="E494"/>
        </row>
        <row r="495">
          <cell r="A495"/>
          <cell r="B495"/>
          <cell r="C495"/>
          <cell r="D495"/>
          <cell r="E495"/>
        </row>
        <row r="496">
          <cell r="A496"/>
          <cell r="B496"/>
          <cell r="C496"/>
          <cell r="D496"/>
          <cell r="E496"/>
        </row>
        <row r="497">
          <cell r="A497"/>
          <cell r="B497"/>
          <cell r="C497"/>
          <cell r="D497"/>
          <cell r="E497"/>
        </row>
        <row r="498">
          <cell r="A498"/>
          <cell r="B498"/>
          <cell r="C498"/>
          <cell r="D498"/>
          <cell r="E498"/>
        </row>
        <row r="499">
          <cell r="A499"/>
          <cell r="B499"/>
          <cell r="C499"/>
          <cell r="D499"/>
          <cell r="E499"/>
        </row>
        <row r="500">
          <cell r="A500"/>
          <cell r="B500"/>
          <cell r="C500"/>
          <cell r="D500"/>
          <cell r="E500"/>
        </row>
        <row r="501">
          <cell r="A501"/>
          <cell r="B501"/>
          <cell r="C501"/>
          <cell r="D501"/>
          <cell r="E501"/>
        </row>
        <row r="502">
          <cell r="A502"/>
          <cell r="B502"/>
          <cell r="C502"/>
          <cell r="D502"/>
          <cell r="E502"/>
        </row>
        <row r="503">
          <cell r="A503"/>
          <cell r="B503"/>
          <cell r="C503"/>
          <cell r="D503"/>
          <cell r="E503"/>
        </row>
        <row r="504">
          <cell r="A504"/>
          <cell r="B504"/>
          <cell r="C504"/>
          <cell r="D504"/>
          <cell r="E504"/>
        </row>
        <row r="505">
          <cell r="A505"/>
          <cell r="B505"/>
          <cell r="C505"/>
          <cell r="D505"/>
          <cell r="E505"/>
        </row>
        <row r="506">
          <cell r="A506"/>
          <cell r="B506"/>
          <cell r="C506"/>
          <cell r="D506"/>
          <cell r="E506"/>
        </row>
        <row r="507">
          <cell r="A507"/>
          <cell r="B507"/>
          <cell r="C507"/>
          <cell r="D507"/>
          <cell r="E507"/>
        </row>
        <row r="508">
          <cell r="A508"/>
          <cell r="B508"/>
          <cell r="C508"/>
          <cell r="D508"/>
          <cell r="E508"/>
        </row>
        <row r="509">
          <cell r="A509"/>
          <cell r="B509"/>
          <cell r="C509"/>
          <cell r="D509"/>
          <cell r="E509"/>
        </row>
        <row r="510">
          <cell r="A510"/>
          <cell r="B510"/>
          <cell r="C510"/>
          <cell r="D510"/>
          <cell r="E510"/>
        </row>
        <row r="511">
          <cell r="A511"/>
          <cell r="B511"/>
          <cell r="C511"/>
          <cell r="D511"/>
          <cell r="E511"/>
        </row>
        <row r="512">
          <cell r="A512"/>
          <cell r="B512"/>
          <cell r="C512"/>
          <cell r="D512"/>
          <cell r="E512"/>
        </row>
        <row r="513">
          <cell r="A513"/>
          <cell r="B513"/>
          <cell r="C513"/>
          <cell r="D513"/>
          <cell r="E513"/>
        </row>
        <row r="514">
          <cell r="A514"/>
          <cell r="B514"/>
          <cell r="C514"/>
          <cell r="D514"/>
          <cell r="E514"/>
        </row>
        <row r="515">
          <cell r="A515"/>
          <cell r="B515"/>
          <cell r="C515"/>
          <cell r="D515"/>
          <cell r="E515"/>
        </row>
        <row r="516">
          <cell r="A516"/>
          <cell r="B516"/>
          <cell r="C516"/>
          <cell r="D516"/>
          <cell r="E516"/>
        </row>
        <row r="517">
          <cell r="A517"/>
          <cell r="B517"/>
          <cell r="C517"/>
          <cell r="D517"/>
          <cell r="E517"/>
        </row>
        <row r="518">
          <cell r="A518"/>
          <cell r="B518"/>
          <cell r="C518"/>
          <cell r="D518"/>
          <cell r="E518"/>
        </row>
        <row r="519">
          <cell r="A519"/>
          <cell r="B519"/>
          <cell r="C519"/>
          <cell r="D519"/>
          <cell r="E519"/>
        </row>
        <row r="520">
          <cell r="A520"/>
          <cell r="B520"/>
          <cell r="C520"/>
          <cell r="D520"/>
          <cell r="E520"/>
        </row>
        <row r="521">
          <cell r="A521"/>
          <cell r="B521"/>
          <cell r="C521"/>
          <cell r="D521"/>
          <cell r="E521"/>
        </row>
        <row r="522">
          <cell r="A522"/>
          <cell r="B522"/>
          <cell r="C522"/>
          <cell r="D522"/>
          <cell r="E522"/>
        </row>
        <row r="523">
          <cell r="A523"/>
          <cell r="B523"/>
          <cell r="C523"/>
          <cell r="D523"/>
          <cell r="E523"/>
        </row>
        <row r="524">
          <cell r="A524"/>
          <cell r="B524"/>
          <cell r="C524"/>
          <cell r="D524"/>
          <cell r="E524"/>
        </row>
        <row r="525">
          <cell r="A525"/>
          <cell r="B525"/>
          <cell r="C525"/>
          <cell r="D525"/>
          <cell r="E525"/>
        </row>
        <row r="526">
          <cell r="A526"/>
          <cell r="B526"/>
          <cell r="C526"/>
          <cell r="D526"/>
          <cell r="E526"/>
        </row>
        <row r="527">
          <cell r="A527"/>
          <cell r="B527"/>
          <cell r="C527"/>
          <cell r="D527"/>
          <cell r="E527"/>
        </row>
        <row r="528">
          <cell r="A528"/>
          <cell r="B528"/>
          <cell r="C528"/>
          <cell r="D528"/>
          <cell r="E528"/>
        </row>
        <row r="529">
          <cell r="A529"/>
          <cell r="B529"/>
          <cell r="C529"/>
          <cell r="D529"/>
          <cell r="E529"/>
        </row>
        <row r="530">
          <cell r="A530"/>
          <cell r="B530"/>
          <cell r="C530"/>
          <cell r="D530"/>
          <cell r="E530"/>
        </row>
        <row r="531">
          <cell r="A531"/>
          <cell r="B531"/>
          <cell r="C531"/>
          <cell r="D531"/>
          <cell r="E531"/>
        </row>
        <row r="532">
          <cell r="A532"/>
          <cell r="B532"/>
          <cell r="C532"/>
          <cell r="D532"/>
          <cell r="E532"/>
        </row>
        <row r="533">
          <cell r="A533"/>
          <cell r="B533"/>
          <cell r="C533"/>
          <cell r="D533"/>
          <cell r="E533"/>
        </row>
        <row r="534">
          <cell r="A534"/>
          <cell r="B534"/>
          <cell r="C534"/>
          <cell r="D534"/>
          <cell r="E534"/>
        </row>
        <row r="535">
          <cell r="A535"/>
          <cell r="B535"/>
          <cell r="C535"/>
          <cell r="D535"/>
          <cell r="E535"/>
        </row>
        <row r="536">
          <cell r="A536"/>
          <cell r="B536"/>
          <cell r="C536"/>
          <cell r="D536"/>
          <cell r="E536"/>
        </row>
        <row r="537">
          <cell r="A537"/>
          <cell r="B537"/>
          <cell r="C537"/>
          <cell r="D537"/>
          <cell r="E537"/>
        </row>
        <row r="538">
          <cell r="A538"/>
          <cell r="B538"/>
          <cell r="C538"/>
          <cell r="D538"/>
          <cell r="E538"/>
        </row>
        <row r="539">
          <cell r="A539"/>
          <cell r="B539"/>
          <cell r="C539"/>
          <cell r="D539"/>
          <cell r="E539"/>
        </row>
        <row r="540">
          <cell r="A540"/>
          <cell r="B540"/>
          <cell r="C540"/>
          <cell r="D540"/>
          <cell r="E540"/>
        </row>
        <row r="541">
          <cell r="A541"/>
          <cell r="B541"/>
          <cell r="C541"/>
          <cell r="D541"/>
          <cell r="E541"/>
        </row>
        <row r="542">
          <cell r="A542"/>
          <cell r="B542"/>
          <cell r="C542"/>
          <cell r="D542"/>
          <cell r="E542"/>
        </row>
        <row r="543">
          <cell r="A543"/>
          <cell r="B543"/>
          <cell r="C543"/>
          <cell r="D543"/>
          <cell r="E543"/>
        </row>
        <row r="544">
          <cell r="A544"/>
          <cell r="B544"/>
          <cell r="C544"/>
          <cell r="D544"/>
          <cell r="E544"/>
        </row>
        <row r="545">
          <cell r="A545"/>
          <cell r="B545"/>
          <cell r="C545"/>
          <cell r="D545"/>
          <cell r="E545"/>
        </row>
        <row r="546">
          <cell r="A546"/>
          <cell r="B546"/>
          <cell r="C546"/>
          <cell r="D546"/>
          <cell r="E546"/>
        </row>
        <row r="547">
          <cell r="A547"/>
          <cell r="B547"/>
          <cell r="C547"/>
          <cell r="D547"/>
          <cell r="E547"/>
        </row>
        <row r="548">
          <cell r="A548"/>
          <cell r="B548"/>
          <cell r="C548"/>
          <cell r="D548"/>
          <cell r="E548"/>
        </row>
        <row r="549">
          <cell r="A549"/>
          <cell r="B549"/>
          <cell r="C549"/>
          <cell r="D549"/>
          <cell r="E549"/>
        </row>
        <row r="550">
          <cell r="A550"/>
          <cell r="B550"/>
          <cell r="C550"/>
          <cell r="D550"/>
          <cell r="E550"/>
        </row>
        <row r="551">
          <cell r="A551"/>
          <cell r="B551"/>
          <cell r="C551"/>
          <cell r="D551"/>
          <cell r="E551"/>
        </row>
        <row r="552">
          <cell r="A552"/>
          <cell r="B552"/>
          <cell r="C552"/>
          <cell r="D552"/>
          <cell r="E552"/>
        </row>
        <row r="553">
          <cell r="A553"/>
          <cell r="B553"/>
          <cell r="C553"/>
          <cell r="D553"/>
          <cell r="E553"/>
        </row>
        <row r="554">
          <cell r="A554"/>
          <cell r="B554"/>
          <cell r="C554"/>
          <cell r="D554"/>
          <cell r="E554"/>
        </row>
        <row r="555">
          <cell r="A555"/>
          <cell r="B555"/>
          <cell r="C555"/>
          <cell r="D555"/>
          <cell r="E555"/>
        </row>
        <row r="556">
          <cell r="A556"/>
          <cell r="B556"/>
          <cell r="C556"/>
          <cell r="D556"/>
          <cell r="E556"/>
        </row>
        <row r="557">
          <cell r="A557"/>
          <cell r="B557"/>
          <cell r="C557"/>
          <cell r="D557"/>
          <cell r="E557"/>
        </row>
        <row r="558">
          <cell r="A558"/>
          <cell r="B558"/>
          <cell r="C558"/>
          <cell r="D558"/>
          <cell r="E558"/>
        </row>
        <row r="559">
          <cell r="A559"/>
          <cell r="B559"/>
          <cell r="C559"/>
          <cell r="D559"/>
          <cell r="E559"/>
        </row>
        <row r="560">
          <cell r="A560"/>
          <cell r="B560"/>
          <cell r="C560"/>
          <cell r="D560"/>
          <cell r="E560"/>
        </row>
        <row r="561">
          <cell r="A561"/>
          <cell r="B561"/>
          <cell r="C561"/>
          <cell r="D561"/>
          <cell r="E561"/>
        </row>
        <row r="562">
          <cell r="A562"/>
          <cell r="B562"/>
          <cell r="C562"/>
          <cell r="D562"/>
          <cell r="E562"/>
        </row>
        <row r="563">
          <cell r="A563"/>
          <cell r="B563"/>
          <cell r="C563"/>
          <cell r="D563"/>
          <cell r="E563"/>
        </row>
        <row r="564">
          <cell r="A564"/>
          <cell r="B564"/>
          <cell r="C564"/>
          <cell r="D564"/>
          <cell r="E564"/>
        </row>
        <row r="565">
          <cell r="A565"/>
          <cell r="B565"/>
          <cell r="C565"/>
          <cell r="D565"/>
          <cell r="E565"/>
        </row>
        <row r="566">
          <cell r="A566"/>
          <cell r="B566"/>
          <cell r="C566"/>
          <cell r="D566"/>
          <cell r="E566"/>
        </row>
        <row r="567">
          <cell r="A567"/>
          <cell r="B567"/>
          <cell r="C567"/>
          <cell r="D567"/>
          <cell r="E567"/>
        </row>
        <row r="568">
          <cell r="A568"/>
          <cell r="B568"/>
          <cell r="C568"/>
          <cell r="D568"/>
          <cell r="E568"/>
        </row>
        <row r="569">
          <cell r="A569"/>
          <cell r="B569"/>
          <cell r="C569"/>
          <cell r="D569"/>
          <cell r="E569"/>
        </row>
        <row r="570">
          <cell r="A570"/>
          <cell r="B570"/>
          <cell r="C570"/>
          <cell r="D570"/>
          <cell r="E570"/>
        </row>
        <row r="571">
          <cell r="A571"/>
          <cell r="B571"/>
          <cell r="C571"/>
          <cell r="D571"/>
          <cell r="E571"/>
        </row>
        <row r="572">
          <cell r="A572"/>
          <cell r="B572"/>
          <cell r="C572"/>
          <cell r="D572"/>
          <cell r="E572"/>
        </row>
        <row r="573">
          <cell r="A573"/>
          <cell r="B573"/>
          <cell r="C573"/>
          <cell r="D573"/>
          <cell r="E573"/>
        </row>
        <row r="574">
          <cell r="A574"/>
          <cell r="B574"/>
          <cell r="C574"/>
          <cell r="D574"/>
          <cell r="E574"/>
        </row>
        <row r="575">
          <cell r="A575"/>
          <cell r="B575"/>
          <cell r="C575"/>
          <cell r="D575"/>
          <cell r="E575"/>
        </row>
        <row r="576">
          <cell r="A576"/>
          <cell r="B576"/>
          <cell r="C576"/>
          <cell r="D576"/>
          <cell r="E576"/>
        </row>
        <row r="577">
          <cell r="A577"/>
          <cell r="B577"/>
          <cell r="C577"/>
          <cell r="D577"/>
          <cell r="E577"/>
        </row>
        <row r="578">
          <cell r="A578"/>
          <cell r="B578"/>
          <cell r="C578"/>
          <cell r="D578"/>
          <cell r="E578"/>
        </row>
        <row r="579">
          <cell r="A579"/>
          <cell r="B579"/>
          <cell r="C579"/>
          <cell r="D579"/>
          <cell r="E579"/>
        </row>
        <row r="580">
          <cell r="A580"/>
          <cell r="B580"/>
          <cell r="C580"/>
          <cell r="D580"/>
          <cell r="E580"/>
        </row>
        <row r="581">
          <cell r="A581"/>
          <cell r="B581"/>
          <cell r="C581"/>
          <cell r="D581"/>
          <cell r="E581"/>
        </row>
        <row r="582">
          <cell r="A582"/>
          <cell r="B582"/>
          <cell r="C582"/>
          <cell r="D582"/>
          <cell r="E582"/>
        </row>
        <row r="583">
          <cell r="A583"/>
          <cell r="B583"/>
          <cell r="C583"/>
          <cell r="D583"/>
          <cell r="E583"/>
        </row>
        <row r="584">
          <cell r="A584"/>
          <cell r="B584"/>
          <cell r="C584"/>
          <cell r="D584"/>
          <cell r="E584"/>
        </row>
        <row r="585">
          <cell r="A585"/>
          <cell r="B585"/>
          <cell r="C585"/>
          <cell r="D585"/>
          <cell r="E585"/>
        </row>
        <row r="586">
          <cell r="A586"/>
          <cell r="B586"/>
          <cell r="C586"/>
          <cell r="D586"/>
          <cell r="E586"/>
        </row>
        <row r="587">
          <cell r="A587"/>
          <cell r="B587"/>
          <cell r="C587"/>
          <cell r="D587"/>
          <cell r="E587"/>
        </row>
        <row r="588">
          <cell r="A588"/>
          <cell r="B588"/>
          <cell r="C588"/>
          <cell r="D588"/>
          <cell r="E588"/>
        </row>
        <row r="589">
          <cell r="A589"/>
          <cell r="B589"/>
          <cell r="C589"/>
          <cell r="D589"/>
          <cell r="E589"/>
        </row>
        <row r="590">
          <cell r="A590"/>
          <cell r="B590"/>
          <cell r="C590"/>
          <cell r="D590"/>
          <cell r="E590"/>
        </row>
        <row r="591">
          <cell r="A591"/>
          <cell r="B591"/>
          <cell r="C591"/>
          <cell r="D591"/>
          <cell r="E591"/>
        </row>
        <row r="592">
          <cell r="A592"/>
          <cell r="B592"/>
          <cell r="C592"/>
          <cell r="D592"/>
          <cell r="E592"/>
        </row>
        <row r="593">
          <cell r="A593"/>
          <cell r="B593"/>
          <cell r="C593"/>
          <cell r="D593"/>
          <cell r="E593"/>
        </row>
        <row r="594">
          <cell r="A594"/>
          <cell r="B594"/>
          <cell r="C594"/>
          <cell r="D594"/>
          <cell r="E594"/>
        </row>
        <row r="595">
          <cell r="A595"/>
          <cell r="B595"/>
          <cell r="C595"/>
          <cell r="D595"/>
          <cell r="E595"/>
        </row>
        <row r="596">
          <cell r="A596"/>
          <cell r="B596"/>
          <cell r="C596"/>
          <cell r="D596"/>
          <cell r="E596"/>
        </row>
        <row r="597">
          <cell r="A597"/>
          <cell r="B597"/>
          <cell r="C597"/>
          <cell r="D597"/>
          <cell r="E597"/>
        </row>
        <row r="598">
          <cell r="A598"/>
          <cell r="B598"/>
          <cell r="C598"/>
          <cell r="D598"/>
          <cell r="E598"/>
        </row>
        <row r="599">
          <cell r="A599"/>
          <cell r="B599"/>
          <cell r="C599"/>
          <cell r="D599"/>
          <cell r="E599"/>
        </row>
        <row r="600">
          <cell r="A600"/>
          <cell r="B600"/>
          <cell r="C600"/>
          <cell r="D600"/>
          <cell r="E600"/>
        </row>
        <row r="601">
          <cell r="A601"/>
          <cell r="B601"/>
          <cell r="C601"/>
          <cell r="D601"/>
          <cell r="E601"/>
        </row>
        <row r="602">
          <cell r="A602"/>
          <cell r="B602"/>
          <cell r="C602"/>
          <cell r="D602"/>
          <cell r="E602"/>
        </row>
        <row r="603">
          <cell r="A603"/>
          <cell r="B603"/>
          <cell r="C603"/>
          <cell r="D603"/>
          <cell r="E603"/>
        </row>
        <row r="604">
          <cell r="A604"/>
          <cell r="B604"/>
          <cell r="C604"/>
          <cell r="D604"/>
          <cell r="E604"/>
        </row>
        <row r="605">
          <cell r="A605"/>
          <cell r="B605"/>
          <cell r="C605"/>
          <cell r="D605"/>
          <cell r="E605"/>
        </row>
        <row r="606">
          <cell r="A606"/>
          <cell r="B606"/>
          <cell r="C606"/>
          <cell r="D606"/>
          <cell r="E606"/>
        </row>
        <row r="607">
          <cell r="A607"/>
          <cell r="B607"/>
          <cell r="C607"/>
          <cell r="D607"/>
          <cell r="E607"/>
        </row>
        <row r="608">
          <cell r="A608"/>
          <cell r="B608"/>
          <cell r="C608"/>
          <cell r="D608"/>
          <cell r="E608"/>
        </row>
        <row r="609">
          <cell r="A609"/>
          <cell r="B609"/>
          <cell r="C609"/>
          <cell r="D609"/>
          <cell r="E609"/>
        </row>
        <row r="610">
          <cell r="A610"/>
          <cell r="B610"/>
          <cell r="C610"/>
          <cell r="D610"/>
          <cell r="E610"/>
        </row>
        <row r="611">
          <cell r="A611"/>
          <cell r="B611"/>
          <cell r="C611"/>
          <cell r="D611"/>
          <cell r="E611"/>
        </row>
        <row r="612">
          <cell r="A612"/>
          <cell r="B612"/>
          <cell r="C612"/>
          <cell r="D612"/>
          <cell r="E612"/>
        </row>
        <row r="613">
          <cell r="A613"/>
          <cell r="B613"/>
          <cell r="C613"/>
          <cell r="D613"/>
          <cell r="E613"/>
        </row>
        <row r="614">
          <cell r="A614"/>
          <cell r="B614"/>
          <cell r="C614"/>
          <cell r="D614"/>
          <cell r="E614"/>
        </row>
        <row r="615">
          <cell r="A615"/>
          <cell r="B615"/>
          <cell r="C615"/>
          <cell r="D615"/>
          <cell r="E615"/>
        </row>
        <row r="616">
          <cell r="A616"/>
          <cell r="B616"/>
          <cell r="C616"/>
          <cell r="D616"/>
          <cell r="E616"/>
        </row>
        <row r="617">
          <cell r="A617"/>
          <cell r="B617"/>
          <cell r="C617"/>
          <cell r="D617"/>
          <cell r="E617"/>
        </row>
        <row r="618">
          <cell r="A618"/>
          <cell r="B618"/>
          <cell r="C618"/>
          <cell r="D618"/>
          <cell r="E618"/>
        </row>
        <row r="619">
          <cell r="A619"/>
          <cell r="B619"/>
          <cell r="C619"/>
          <cell r="D619"/>
          <cell r="E619"/>
        </row>
        <row r="620">
          <cell r="A620"/>
          <cell r="B620"/>
          <cell r="C620"/>
          <cell r="D620"/>
          <cell r="E620"/>
        </row>
        <row r="621">
          <cell r="A621"/>
          <cell r="B621"/>
          <cell r="C621"/>
          <cell r="D621"/>
          <cell r="E621"/>
        </row>
        <row r="622">
          <cell r="A622"/>
          <cell r="B622"/>
          <cell r="C622"/>
          <cell r="D622"/>
          <cell r="E622"/>
        </row>
        <row r="623">
          <cell r="A623"/>
          <cell r="B623"/>
          <cell r="C623"/>
          <cell r="D623"/>
          <cell r="E623"/>
        </row>
        <row r="624">
          <cell r="A624"/>
          <cell r="B624"/>
          <cell r="C624"/>
          <cell r="D624"/>
          <cell r="E624"/>
        </row>
        <row r="625">
          <cell r="A625"/>
          <cell r="B625"/>
          <cell r="C625"/>
          <cell r="D625"/>
          <cell r="E625"/>
        </row>
        <row r="626">
          <cell r="A626"/>
          <cell r="B626"/>
          <cell r="C626"/>
          <cell r="D626"/>
          <cell r="E626"/>
        </row>
        <row r="627">
          <cell r="A627"/>
          <cell r="B627"/>
          <cell r="C627"/>
          <cell r="D627"/>
          <cell r="E627"/>
        </row>
        <row r="628">
          <cell r="A628"/>
          <cell r="B628"/>
          <cell r="C628"/>
          <cell r="D628"/>
          <cell r="E628"/>
        </row>
        <row r="629">
          <cell r="A629"/>
          <cell r="B629"/>
          <cell r="C629"/>
          <cell r="D629"/>
          <cell r="E629"/>
        </row>
        <row r="630">
          <cell r="A630"/>
          <cell r="B630"/>
          <cell r="C630"/>
          <cell r="D630"/>
          <cell r="E630"/>
        </row>
        <row r="631">
          <cell r="A631"/>
          <cell r="B631"/>
          <cell r="C631"/>
          <cell r="D631"/>
          <cell r="E631"/>
        </row>
        <row r="632">
          <cell r="A632"/>
          <cell r="B632"/>
          <cell r="C632"/>
          <cell r="D632"/>
          <cell r="E632"/>
        </row>
        <row r="633">
          <cell r="A633"/>
          <cell r="B633"/>
          <cell r="C633"/>
          <cell r="D633"/>
          <cell r="E633"/>
        </row>
        <row r="634">
          <cell r="A634"/>
          <cell r="B634"/>
          <cell r="C634"/>
          <cell r="D634"/>
          <cell r="E634"/>
        </row>
        <row r="635">
          <cell r="A635"/>
          <cell r="B635"/>
          <cell r="C635"/>
          <cell r="D635"/>
          <cell r="E635"/>
        </row>
        <row r="636">
          <cell r="A636"/>
          <cell r="B636"/>
          <cell r="C636"/>
          <cell r="D636"/>
          <cell r="E636"/>
        </row>
        <row r="637">
          <cell r="A637"/>
          <cell r="B637"/>
          <cell r="C637"/>
          <cell r="D637"/>
          <cell r="E637"/>
        </row>
        <row r="638">
          <cell r="A638"/>
          <cell r="B638"/>
          <cell r="C638"/>
          <cell r="D638"/>
          <cell r="E638"/>
        </row>
        <row r="639">
          <cell r="A639"/>
          <cell r="B639"/>
          <cell r="C639"/>
          <cell r="D639"/>
          <cell r="E639"/>
        </row>
        <row r="640">
          <cell r="A640"/>
          <cell r="B640"/>
          <cell r="C640"/>
          <cell r="D640"/>
          <cell r="E640"/>
        </row>
        <row r="641">
          <cell r="A641"/>
          <cell r="B641"/>
          <cell r="C641"/>
          <cell r="D641"/>
          <cell r="E641"/>
        </row>
        <row r="642">
          <cell r="A642"/>
          <cell r="B642"/>
          <cell r="C642"/>
          <cell r="D642"/>
          <cell r="E642"/>
        </row>
        <row r="643">
          <cell r="A643"/>
          <cell r="B643"/>
          <cell r="C643"/>
          <cell r="D643"/>
          <cell r="E643"/>
        </row>
        <row r="644">
          <cell r="A644"/>
          <cell r="B644"/>
          <cell r="C644"/>
          <cell r="D644"/>
          <cell r="E644"/>
        </row>
        <row r="645">
          <cell r="A645"/>
          <cell r="B645"/>
          <cell r="C645"/>
          <cell r="D645"/>
          <cell r="E645"/>
        </row>
        <row r="646">
          <cell r="A646"/>
          <cell r="B646"/>
          <cell r="C646"/>
          <cell r="D646"/>
          <cell r="E646"/>
        </row>
        <row r="647">
          <cell r="A647"/>
          <cell r="B647"/>
          <cell r="C647"/>
          <cell r="D647"/>
          <cell r="E647"/>
        </row>
        <row r="648">
          <cell r="A648"/>
          <cell r="B648"/>
          <cell r="C648"/>
          <cell r="D648"/>
          <cell r="E648"/>
        </row>
        <row r="649">
          <cell r="A649"/>
          <cell r="B649"/>
          <cell r="C649"/>
          <cell r="D649"/>
          <cell r="E649"/>
        </row>
        <row r="650">
          <cell r="A650"/>
          <cell r="B650"/>
          <cell r="C650"/>
          <cell r="D650"/>
          <cell r="E650"/>
        </row>
        <row r="651">
          <cell r="A651"/>
          <cell r="B651"/>
          <cell r="C651"/>
          <cell r="D651"/>
          <cell r="E651"/>
        </row>
        <row r="652">
          <cell r="A652"/>
          <cell r="B652"/>
          <cell r="C652"/>
          <cell r="D652"/>
          <cell r="E652"/>
        </row>
        <row r="653">
          <cell r="A653"/>
          <cell r="B653"/>
          <cell r="C653"/>
          <cell r="D653"/>
          <cell r="E653"/>
        </row>
        <row r="654">
          <cell r="A654"/>
          <cell r="B654"/>
          <cell r="C654"/>
          <cell r="D654"/>
          <cell r="E654"/>
        </row>
        <row r="655">
          <cell r="A655"/>
          <cell r="B655"/>
          <cell r="C655"/>
          <cell r="D655"/>
          <cell r="E655"/>
        </row>
        <row r="656">
          <cell r="A656"/>
          <cell r="B656"/>
          <cell r="C656"/>
          <cell r="D656"/>
          <cell r="E656"/>
        </row>
        <row r="657">
          <cell r="A657"/>
          <cell r="B657"/>
          <cell r="C657"/>
          <cell r="D657"/>
          <cell r="E657"/>
        </row>
        <row r="658">
          <cell r="A658"/>
          <cell r="B658"/>
          <cell r="C658"/>
          <cell r="D658"/>
          <cell r="E658"/>
        </row>
        <row r="659">
          <cell r="A659"/>
          <cell r="B659"/>
          <cell r="C659"/>
          <cell r="D659"/>
          <cell r="E659"/>
        </row>
        <row r="660">
          <cell r="A660"/>
          <cell r="B660"/>
          <cell r="C660"/>
          <cell r="D660"/>
          <cell r="E660"/>
        </row>
        <row r="661">
          <cell r="A661"/>
          <cell r="B661"/>
          <cell r="C661"/>
          <cell r="D661"/>
          <cell r="E661"/>
        </row>
        <row r="662">
          <cell r="A662"/>
          <cell r="B662"/>
          <cell r="C662"/>
          <cell r="D662"/>
          <cell r="E662"/>
        </row>
        <row r="663">
          <cell r="A663"/>
          <cell r="B663"/>
          <cell r="C663"/>
          <cell r="D663"/>
          <cell r="E663"/>
        </row>
        <row r="664">
          <cell r="A664"/>
          <cell r="B664"/>
          <cell r="C664"/>
          <cell r="D664"/>
          <cell r="E664"/>
        </row>
        <row r="665">
          <cell r="A665"/>
          <cell r="B665"/>
          <cell r="C665"/>
          <cell r="D665"/>
          <cell r="E665"/>
        </row>
        <row r="666">
          <cell r="A666"/>
          <cell r="B666"/>
          <cell r="C666"/>
          <cell r="D666"/>
          <cell r="E666"/>
        </row>
        <row r="667">
          <cell r="A667"/>
          <cell r="B667"/>
          <cell r="C667"/>
          <cell r="D667"/>
          <cell r="E667"/>
        </row>
        <row r="668">
          <cell r="A668"/>
          <cell r="B668"/>
          <cell r="C668"/>
          <cell r="D668"/>
          <cell r="E668"/>
        </row>
        <row r="669">
          <cell r="A669"/>
          <cell r="B669"/>
          <cell r="C669"/>
          <cell r="D669"/>
          <cell r="E669"/>
        </row>
        <row r="670">
          <cell r="A670"/>
          <cell r="B670"/>
          <cell r="C670"/>
          <cell r="D670"/>
          <cell r="E670"/>
        </row>
        <row r="671">
          <cell r="A671"/>
          <cell r="B671"/>
          <cell r="C671"/>
          <cell r="D671"/>
          <cell r="E671"/>
        </row>
        <row r="672">
          <cell r="A672"/>
          <cell r="B672"/>
          <cell r="C672"/>
          <cell r="D672"/>
          <cell r="E672"/>
        </row>
        <row r="673">
          <cell r="A673"/>
          <cell r="B673"/>
          <cell r="C673"/>
          <cell r="D673"/>
          <cell r="E673"/>
        </row>
        <row r="674">
          <cell r="A674"/>
          <cell r="B674"/>
          <cell r="C674"/>
          <cell r="D674"/>
          <cell r="E674"/>
        </row>
        <row r="675">
          <cell r="A675"/>
          <cell r="B675"/>
          <cell r="C675"/>
          <cell r="D675"/>
          <cell r="E675"/>
        </row>
        <row r="676">
          <cell r="A676"/>
          <cell r="B676"/>
          <cell r="C676"/>
          <cell r="D676"/>
          <cell r="E676"/>
        </row>
        <row r="677">
          <cell r="A677"/>
          <cell r="B677"/>
          <cell r="C677"/>
          <cell r="D677"/>
          <cell r="E677"/>
        </row>
        <row r="678">
          <cell r="A678"/>
          <cell r="B678"/>
          <cell r="C678"/>
          <cell r="D678"/>
          <cell r="E678"/>
        </row>
        <row r="679">
          <cell r="A679"/>
          <cell r="B679"/>
          <cell r="C679"/>
          <cell r="D679"/>
          <cell r="E679"/>
        </row>
        <row r="680">
          <cell r="A680"/>
          <cell r="B680"/>
          <cell r="C680"/>
          <cell r="D680"/>
          <cell r="E680"/>
        </row>
        <row r="681">
          <cell r="A681"/>
          <cell r="B681"/>
          <cell r="C681"/>
          <cell r="D681"/>
          <cell r="E681"/>
        </row>
        <row r="682">
          <cell r="A682"/>
          <cell r="B682"/>
          <cell r="C682"/>
          <cell r="D682"/>
          <cell r="E682"/>
        </row>
        <row r="683">
          <cell r="A683"/>
          <cell r="B683"/>
          <cell r="C683"/>
          <cell r="D683"/>
          <cell r="E683"/>
        </row>
        <row r="684">
          <cell r="A684"/>
          <cell r="B684"/>
          <cell r="C684"/>
          <cell r="D684"/>
          <cell r="E684"/>
        </row>
        <row r="685">
          <cell r="A685"/>
          <cell r="B685"/>
          <cell r="C685"/>
          <cell r="D685"/>
          <cell r="E685"/>
        </row>
        <row r="686">
          <cell r="A686"/>
          <cell r="B686"/>
          <cell r="C686"/>
          <cell r="D686"/>
          <cell r="E686"/>
        </row>
        <row r="687">
          <cell r="A687"/>
          <cell r="B687"/>
          <cell r="C687"/>
          <cell r="D687"/>
          <cell r="E687"/>
        </row>
        <row r="688">
          <cell r="A688"/>
          <cell r="B688"/>
          <cell r="C688"/>
          <cell r="D688"/>
          <cell r="E688"/>
        </row>
        <row r="689">
          <cell r="A689"/>
          <cell r="B689"/>
          <cell r="C689"/>
          <cell r="D689"/>
          <cell r="E689"/>
        </row>
        <row r="690">
          <cell r="A690"/>
          <cell r="B690"/>
          <cell r="C690"/>
          <cell r="D690"/>
          <cell r="E690"/>
        </row>
        <row r="691">
          <cell r="A691"/>
          <cell r="B691"/>
          <cell r="C691"/>
          <cell r="D691"/>
          <cell r="E691"/>
        </row>
        <row r="692">
          <cell r="A692"/>
          <cell r="B692"/>
          <cell r="C692"/>
          <cell r="D692"/>
          <cell r="E692"/>
        </row>
        <row r="693">
          <cell r="A693"/>
          <cell r="B693"/>
          <cell r="C693"/>
          <cell r="D693"/>
          <cell r="E693"/>
        </row>
        <row r="694">
          <cell r="A694"/>
          <cell r="B694"/>
          <cell r="C694"/>
          <cell r="D694"/>
          <cell r="E694"/>
        </row>
        <row r="695">
          <cell r="A695"/>
          <cell r="B695"/>
          <cell r="C695"/>
          <cell r="D695"/>
          <cell r="E695"/>
        </row>
        <row r="696">
          <cell r="A696"/>
          <cell r="B696"/>
          <cell r="C696"/>
          <cell r="D696"/>
          <cell r="E696"/>
        </row>
        <row r="697">
          <cell r="A697"/>
          <cell r="B697"/>
          <cell r="C697"/>
          <cell r="D697"/>
          <cell r="E697"/>
        </row>
        <row r="698">
          <cell r="A698"/>
          <cell r="B698"/>
          <cell r="C698"/>
          <cell r="D698"/>
          <cell r="E698"/>
        </row>
        <row r="699">
          <cell r="A699"/>
          <cell r="B699"/>
          <cell r="C699"/>
          <cell r="D699"/>
          <cell r="E699"/>
        </row>
        <row r="700">
          <cell r="A700"/>
          <cell r="B700"/>
          <cell r="C700"/>
          <cell r="D700"/>
          <cell r="E700"/>
        </row>
        <row r="701">
          <cell r="A701"/>
          <cell r="B701"/>
          <cell r="C701"/>
          <cell r="D701"/>
          <cell r="E701"/>
        </row>
        <row r="702">
          <cell r="A702"/>
          <cell r="B702"/>
          <cell r="C702"/>
          <cell r="D702"/>
          <cell r="E702"/>
        </row>
        <row r="703">
          <cell r="A703"/>
          <cell r="B703"/>
          <cell r="C703"/>
          <cell r="D703"/>
          <cell r="E703"/>
        </row>
        <row r="704">
          <cell r="A704"/>
          <cell r="B704"/>
          <cell r="C704"/>
          <cell r="D704"/>
          <cell r="E704"/>
        </row>
        <row r="705">
          <cell r="A705"/>
          <cell r="B705"/>
          <cell r="C705"/>
          <cell r="D705"/>
          <cell r="E705"/>
        </row>
        <row r="706">
          <cell r="A706"/>
          <cell r="B706"/>
          <cell r="C706"/>
          <cell r="D706"/>
          <cell r="E706"/>
        </row>
        <row r="707">
          <cell r="A707"/>
          <cell r="B707"/>
          <cell r="C707"/>
          <cell r="D707"/>
          <cell r="E707"/>
        </row>
        <row r="708">
          <cell r="A708"/>
          <cell r="B708"/>
          <cell r="C708"/>
          <cell r="D708"/>
          <cell r="E708"/>
        </row>
        <row r="709">
          <cell r="A709"/>
          <cell r="B709"/>
          <cell r="C709"/>
          <cell r="D709"/>
          <cell r="E709"/>
        </row>
        <row r="710">
          <cell r="A710"/>
          <cell r="B710"/>
          <cell r="C710"/>
          <cell r="D710"/>
          <cell r="E710"/>
        </row>
        <row r="711">
          <cell r="A711"/>
          <cell r="B711"/>
          <cell r="C711"/>
          <cell r="D711"/>
          <cell r="E711"/>
        </row>
        <row r="712">
          <cell r="A712"/>
          <cell r="B712"/>
          <cell r="C712"/>
          <cell r="D712"/>
          <cell r="E712"/>
        </row>
        <row r="713">
          <cell r="A713"/>
          <cell r="B713"/>
          <cell r="C713"/>
          <cell r="D713"/>
          <cell r="E713"/>
        </row>
        <row r="714">
          <cell r="A714"/>
          <cell r="B714"/>
          <cell r="C714"/>
          <cell r="D714"/>
          <cell r="E714"/>
        </row>
        <row r="715">
          <cell r="A715"/>
          <cell r="B715"/>
          <cell r="C715"/>
          <cell r="D715"/>
          <cell r="E715"/>
        </row>
        <row r="716">
          <cell r="A716"/>
          <cell r="B716"/>
          <cell r="C716"/>
          <cell r="D716"/>
          <cell r="E716"/>
        </row>
        <row r="717">
          <cell r="A717"/>
          <cell r="B717"/>
          <cell r="C717"/>
          <cell r="D717"/>
          <cell r="E717"/>
        </row>
        <row r="718">
          <cell r="A718"/>
          <cell r="B718"/>
          <cell r="C718"/>
          <cell r="D718"/>
          <cell r="E718"/>
        </row>
        <row r="719">
          <cell r="A719"/>
          <cell r="B719"/>
          <cell r="C719"/>
          <cell r="D719"/>
          <cell r="E719"/>
        </row>
        <row r="720">
          <cell r="A720"/>
          <cell r="B720"/>
          <cell r="C720"/>
          <cell r="D720"/>
          <cell r="E720"/>
        </row>
        <row r="721">
          <cell r="A721"/>
          <cell r="B721"/>
          <cell r="C721"/>
          <cell r="D721"/>
          <cell r="E721"/>
        </row>
        <row r="722">
          <cell r="A722"/>
          <cell r="B722"/>
          <cell r="C722"/>
          <cell r="D722"/>
          <cell r="E722"/>
        </row>
        <row r="723">
          <cell r="A723"/>
          <cell r="B723"/>
          <cell r="C723"/>
          <cell r="D723"/>
          <cell r="E723"/>
        </row>
        <row r="724">
          <cell r="A724"/>
          <cell r="B724"/>
          <cell r="C724"/>
          <cell r="D724"/>
          <cell r="E724"/>
        </row>
        <row r="725">
          <cell r="A725"/>
          <cell r="B725"/>
          <cell r="C725"/>
          <cell r="D725"/>
          <cell r="E725"/>
        </row>
        <row r="726">
          <cell r="A726"/>
          <cell r="B726"/>
          <cell r="C726"/>
          <cell r="D726"/>
          <cell r="E726"/>
        </row>
        <row r="727">
          <cell r="A727"/>
          <cell r="B727"/>
          <cell r="C727"/>
          <cell r="D727"/>
          <cell r="E727"/>
        </row>
        <row r="728">
          <cell r="A728"/>
          <cell r="B728"/>
          <cell r="C728"/>
          <cell r="D728"/>
          <cell r="E728"/>
        </row>
        <row r="729">
          <cell r="A729"/>
          <cell r="B729"/>
          <cell r="C729"/>
          <cell r="D729"/>
          <cell r="E729"/>
        </row>
        <row r="730">
          <cell r="A730"/>
          <cell r="B730"/>
          <cell r="C730"/>
          <cell r="D730"/>
          <cell r="E730"/>
        </row>
        <row r="731">
          <cell r="A731"/>
          <cell r="B731"/>
          <cell r="C731"/>
          <cell r="D731"/>
          <cell r="E731"/>
        </row>
        <row r="732">
          <cell r="A732"/>
          <cell r="B732"/>
          <cell r="C732"/>
          <cell r="D732"/>
          <cell r="E732"/>
        </row>
        <row r="733">
          <cell r="A733"/>
          <cell r="B733"/>
          <cell r="C733"/>
          <cell r="D733"/>
          <cell r="E733"/>
        </row>
        <row r="734">
          <cell r="A734"/>
          <cell r="B734"/>
          <cell r="C734"/>
          <cell r="D734"/>
          <cell r="E734"/>
        </row>
        <row r="735">
          <cell r="A735"/>
          <cell r="B735"/>
          <cell r="C735"/>
          <cell r="D735"/>
          <cell r="E735"/>
        </row>
        <row r="736">
          <cell r="A736"/>
          <cell r="B736"/>
          <cell r="C736"/>
          <cell r="D736"/>
          <cell r="E736"/>
        </row>
        <row r="737">
          <cell r="A737"/>
          <cell r="B737"/>
          <cell r="C737"/>
          <cell r="D737"/>
          <cell r="E737"/>
        </row>
        <row r="738">
          <cell r="A738"/>
          <cell r="B738"/>
          <cell r="C738"/>
          <cell r="D738"/>
          <cell r="E738"/>
        </row>
        <row r="739">
          <cell r="A739"/>
          <cell r="B739"/>
          <cell r="C739"/>
          <cell r="D739"/>
          <cell r="E739"/>
        </row>
        <row r="740">
          <cell r="A740"/>
          <cell r="B740"/>
          <cell r="C740"/>
          <cell r="D740"/>
          <cell r="E740"/>
        </row>
        <row r="741">
          <cell r="A741"/>
          <cell r="B741"/>
          <cell r="C741"/>
          <cell r="D741"/>
          <cell r="E741"/>
        </row>
        <row r="742">
          <cell r="A742"/>
          <cell r="B742"/>
          <cell r="C742"/>
          <cell r="D742"/>
          <cell r="E742"/>
        </row>
        <row r="743">
          <cell r="A743"/>
          <cell r="B743"/>
          <cell r="C743"/>
          <cell r="D743"/>
          <cell r="E743"/>
        </row>
        <row r="744">
          <cell r="A744"/>
          <cell r="B744"/>
          <cell r="C744"/>
          <cell r="D744"/>
          <cell r="E744"/>
        </row>
        <row r="745">
          <cell r="A745"/>
          <cell r="B745"/>
          <cell r="C745"/>
          <cell r="D745"/>
          <cell r="E745"/>
        </row>
        <row r="746">
          <cell r="A746"/>
          <cell r="B746"/>
          <cell r="C746"/>
          <cell r="D746"/>
          <cell r="E746"/>
        </row>
        <row r="747">
          <cell r="A747"/>
          <cell r="B747"/>
          <cell r="C747"/>
          <cell r="D747"/>
          <cell r="E747"/>
        </row>
        <row r="748">
          <cell r="A748"/>
          <cell r="B748"/>
          <cell r="C748"/>
          <cell r="D748"/>
          <cell r="E748"/>
        </row>
        <row r="749">
          <cell r="A749"/>
          <cell r="B749"/>
          <cell r="C749"/>
          <cell r="D749"/>
          <cell r="E749"/>
        </row>
        <row r="750">
          <cell r="A750"/>
          <cell r="B750"/>
          <cell r="C750"/>
          <cell r="D750"/>
          <cell r="E750"/>
        </row>
        <row r="751">
          <cell r="A751"/>
          <cell r="B751"/>
          <cell r="C751"/>
          <cell r="D751"/>
          <cell r="E751"/>
        </row>
        <row r="752">
          <cell r="A752"/>
          <cell r="B752"/>
          <cell r="C752"/>
          <cell r="D752"/>
          <cell r="E752"/>
        </row>
        <row r="753">
          <cell r="A753"/>
          <cell r="B753"/>
          <cell r="C753"/>
          <cell r="D753"/>
          <cell r="E753"/>
        </row>
        <row r="754">
          <cell r="A754"/>
          <cell r="B754"/>
          <cell r="C754"/>
          <cell r="D754"/>
          <cell r="E754"/>
        </row>
        <row r="755">
          <cell r="A755"/>
          <cell r="B755"/>
          <cell r="C755"/>
          <cell r="D755"/>
          <cell r="E755"/>
        </row>
        <row r="756">
          <cell r="A756"/>
          <cell r="B756"/>
          <cell r="C756"/>
          <cell r="D756"/>
          <cell r="E756"/>
        </row>
        <row r="757">
          <cell r="A757"/>
          <cell r="B757"/>
          <cell r="C757"/>
          <cell r="D757"/>
          <cell r="E757"/>
        </row>
        <row r="758">
          <cell r="A758"/>
          <cell r="B758"/>
          <cell r="C758"/>
          <cell r="D758"/>
          <cell r="E758"/>
        </row>
        <row r="759">
          <cell r="A759"/>
          <cell r="B759"/>
          <cell r="C759"/>
          <cell r="D759"/>
          <cell r="E759"/>
        </row>
        <row r="760">
          <cell r="A760"/>
          <cell r="B760"/>
          <cell r="C760"/>
          <cell r="D760"/>
          <cell r="E760"/>
        </row>
        <row r="761">
          <cell r="A761"/>
          <cell r="B761"/>
          <cell r="C761"/>
          <cell r="D761"/>
          <cell r="E761"/>
        </row>
        <row r="762">
          <cell r="A762"/>
          <cell r="B762"/>
          <cell r="C762"/>
          <cell r="D762"/>
          <cell r="E762"/>
        </row>
        <row r="763">
          <cell r="A763"/>
          <cell r="B763"/>
          <cell r="C763"/>
          <cell r="D763"/>
          <cell r="E763"/>
        </row>
        <row r="764">
          <cell r="A764"/>
          <cell r="B764"/>
          <cell r="C764"/>
          <cell r="D764"/>
          <cell r="E764"/>
        </row>
        <row r="765">
          <cell r="A765"/>
          <cell r="B765"/>
          <cell r="C765"/>
          <cell r="D765"/>
          <cell r="E765"/>
        </row>
        <row r="766">
          <cell r="A766"/>
          <cell r="B766"/>
          <cell r="C766"/>
          <cell r="D766"/>
          <cell r="E766"/>
        </row>
        <row r="767">
          <cell r="A767"/>
          <cell r="B767"/>
          <cell r="C767"/>
          <cell r="D767"/>
          <cell r="E767"/>
        </row>
        <row r="768">
          <cell r="A768"/>
          <cell r="B768"/>
          <cell r="C768"/>
          <cell r="D768"/>
          <cell r="E768"/>
        </row>
        <row r="769">
          <cell r="A769"/>
          <cell r="B769"/>
          <cell r="C769"/>
          <cell r="D769"/>
          <cell r="E769"/>
        </row>
        <row r="770">
          <cell r="A770"/>
          <cell r="B770"/>
          <cell r="C770"/>
          <cell r="D770"/>
          <cell r="E770"/>
        </row>
        <row r="771">
          <cell r="A771"/>
          <cell r="B771"/>
          <cell r="C771"/>
          <cell r="D771"/>
          <cell r="E771"/>
        </row>
        <row r="772">
          <cell r="A772"/>
          <cell r="B772"/>
          <cell r="C772"/>
          <cell r="D772"/>
          <cell r="E772"/>
        </row>
        <row r="773">
          <cell r="A773"/>
          <cell r="B773"/>
          <cell r="C773"/>
          <cell r="D773"/>
          <cell r="E773"/>
        </row>
        <row r="774">
          <cell r="A774"/>
          <cell r="B774"/>
          <cell r="C774"/>
          <cell r="D774"/>
          <cell r="E774"/>
        </row>
        <row r="775">
          <cell r="A775"/>
          <cell r="B775"/>
          <cell r="C775"/>
          <cell r="D775"/>
          <cell r="E775"/>
        </row>
        <row r="776">
          <cell r="A776"/>
          <cell r="B776"/>
          <cell r="C776"/>
          <cell r="D776"/>
          <cell r="E776"/>
        </row>
        <row r="777">
          <cell r="A777"/>
          <cell r="B777"/>
          <cell r="C777"/>
          <cell r="D777"/>
          <cell r="E777"/>
        </row>
        <row r="778">
          <cell r="A778"/>
          <cell r="B778"/>
          <cell r="C778"/>
          <cell r="D778"/>
          <cell r="E778"/>
        </row>
        <row r="779">
          <cell r="A779"/>
          <cell r="B779"/>
          <cell r="C779"/>
          <cell r="D779"/>
          <cell r="E779"/>
        </row>
        <row r="780">
          <cell r="A780"/>
          <cell r="B780"/>
          <cell r="C780"/>
          <cell r="D780"/>
          <cell r="E780"/>
        </row>
        <row r="781">
          <cell r="A781"/>
          <cell r="B781"/>
          <cell r="C781"/>
          <cell r="D781"/>
          <cell r="E781"/>
        </row>
        <row r="782">
          <cell r="A782"/>
          <cell r="B782"/>
          <cell r="C782"/>
          <cell r="D782"/>
          <cell r="E782"/>
        </row>
        <row r="783">
          <cell r="A783"/>
          <cell r="B783"/>
          <cell r="C783"/>
          <cell r="D783"/>
          <cell r="E783"/>
        </row>
        <row r="784">
          <cell r="A784"/>
          <cell r="B784"/>
          <cell r="C784"/>
          <cell r="D784"/>
          <cell r="E784"/>
        </row>
        <row r="785">
          <cell r="A785"/>
          <cell r="B785"/>
          <cell r="C785"/>
          <cell r="D785"/>
          <cell r="E785"/>
        </row>
        <row r="786">
          <cell r="A786"/>
          <cell r="B786"/>
          <cell r="C786"/>
          <cell r="D786"/>
          <cell r="E786"/>
        </row>
        <row r="787">
          <cell r="A787"/>
          <cell r="B787"/>
          <cell r="C787"/>
          <cell r="D787"/>
          <cell r="E787"/>
        </row>
        <row r="788">
          <cell r="A788"/>
          <cell r="B788"/>
          <cell r="C788"/>
          <cell r="D788"/>
          <cell r="E788"/>
        </row>
        <row r="789">
          <cell r="A789"/>
          <cell r="B789"/>
          <cell r="C789"/>
          <cell r="D789"/>
          <cell r="E789"/>
        </row>
        <row r="790">
          <cell r="A790"/>
          <cell r="B790"/>
          <cell r="C790"/>
          <cell r="D790"/>
          <cell r="E790"/>
        </row>
        <row r="791">
          <cell r="A791"/>
          <cell r="B791"/>
          <cell r="C791"/>
          <cell r="D791"/>
          <cell r="E791"/>
        </row>
        <row r="792">
          <cell r="A792"/>
          <cell r="B792"/>
          <cell r="C792"/>
          <cell r="D792"/>
          <cell r="E792"/>
        </row>
        <row r="793">
          <cell r="A793"/>
          <cell r="B793"/>
          <cell r="C793"/>
          <cell r="D793"/>
          <cell r="E793"/>
        </row>
        <row r="794">
          <cell r="A794"/>
          <cell r="B794"/>
          <cell r="C794"/>
          <cell r="D794"/>
          <cell r="E794"/>
        </row>
        <row r="795">
          <cell r="A795"/>
          <cell r="B795"/>
          <cell r="C795"/>
          <cell r="D795"/>
          <cell r="E795"/>
        </row>
        <row r="796">
          <cell r="A796"/>
          <cell r="B796"/>
          <cell r="C796"/>
          <cell r="D796"/>
          <cell r="E796"/>
        </row>
        <row r="797">
          <cell r="A797"/>
          <cell r="B797"/>
          <cell r="C797"/>
          <cell r="D797"/>
          <cell r="E797"/>
        </row>
        <row r="798">
          <cell r="A798"/>
          <cell r="B798"/>
          <cell r="C798"/>
          <cell r="D798"/>
          <cell r="E798"/>
        </row>
        <row r="799">
          <cell r="A799"/>
          <cell r="B799"/>
          <cell r="C799"/>
          <cell r="D799"/>
          <cell r="E799"/>
        </row>
        <row r="800">
          <cell r="A800"/>
          <cell r="B800"/>
          <cell r="C800"/>
          <cell r="D800"/>
          <cell r="E800"/>
        </row>
        <row r="801">
          <cell r="A801"/>
          <cell r="B801"/>
          <cell r="C801"/>
          <cell r="D801"/>
          <cell r="E801"/>
        </row>
        <row r="802">
          <cell r="A802"/>
          <cell r="B802"/>
          <cell r="C802"/>
          <cell r="D802"/>
          <cell r="E802"/>
        </row>
        <row r="803">
          <cell r="A803"/>
          <cell r="B803"/>
          <cell r="C803"/>
          <cell r="D803"/>
          <cell r="E803"/>
        </row>
        <row r="804">
          <cell r="A804"/>
          <cell r="B804"/>
          <cell r="C804"/>
          <cell r="D804"/>
          <cell r="E804"/>
        </row>
        <row r="805">
          <cell r="A805"/>
          <cell r="B805"/>
          <cell r="C805"/>
          <cell r="D805"/>
          <cell r="E805"/>
        </row>
        <row r="806">
          <cell r="A806"/>
          <cell r="B806"/>
          <cell r="C806"/>
          <cell r="D806"/>
          <cell r="E806"/>
        </row>
        <row r="807">
          <cell r="A807"/>
          <cell r="B807"/>
          <cell r="C807"/>
          <cell r="D807"/>
          <cell r="E807"/>
        </row>
        <row r="808">
          <cell r="A808"/>
          <cell r="B808"/>
          <cell r="C808"/>
          <cell r="D808"/>
          <cell r="E808"/>
        </row>
        <row r="809">
          <cell r="A809"/>
          <cell r="B809"/>
          <cell r="C809"/>
          <cell r="D809"/>
          <cell r="E809"/>
        </row>
        <row r="810">
          <cell r="A810"/>
          <cell r="B810"/>
          <cell r="C810"/>
          <cell r="D810"/>
          <cell r="E810"/>
        </row>
        <row r="811">
          <cell r="A811"/>
          <cell r="B811"/>
          <cell r="C811"/>
          <cell r="D811"/>
          <cell r="E811"/>
        </row>
        <row r="812">
          <cell r="A812"/>
          <cell r="B812"/>
          <cell r="C812"/>
          <cell r="D812"/>
          <cell r="E812"/>
        </row>
        <row r="813">
          <cell r="A813"/>
          <cell r="B813"/>
          <cell r="C813"/>
          <cell r="D813"/>
          <cell r="E813"/>
        </row>
        <row r="814">
          <cell r="A814"/>
          <cell r="B814"/>
          <cell r="C814"/>
          <cell r="D814"/>
          <cell r="E814"/>
        </row>
        <row r="815">
          <cell r="A815"/>
          <cell r="B815"/>
          <cell r="C815"/>
          <cell r="D815"/>
          <cell r="E815"/>
        </row>
        <row r="816">
          <cell r="A816"/>
          <cell r="B816"/>
          <cell r="C816"/>
          <cell r="D816"/>
          <cell r="E816"/>
        </row>
        <row r="817">
          <cell r="A817"/>
          <cell r="B817"/>
          <cell r="C817"/>
          <cell r="D817"/>
          <cell r="E817"/>
        </row>
        <row r="818">
          <cell r="A818"/>
          <cell r="B818"/>
          <cell r="C818"/>
          <cell r="D818"/>
          <cell r="E818"/>
        </row>
        <row r="819">
          <cell r="A819"/>
          <cell r="B819"/>
          <cell r="C819"/>
          <cell r="D819"/>
          <cell r="E819"/>
        </row>
        <row r="820">
          <cell r="A820"/>
          <cell r="B820"/>
          <cell r="C820"/>
          <cell r="D820"/>
          <cell r="E820"/>
        </row>
        <row r="821">
          <cell r="A821"/>
          <cell r="B821"/>
          <cell r="C821"/>
          <cell r="D821"/>
          <cell r="E821"/>
        </row>
        <row r="822">
          <cell r="A822"/>
          <cell r="B822"/>
          <cell r="C822"/>
          <cell r="D822"/>
          <cell r="E822"/>
        </row>
        <row r="823">
          <cell r="A823"/>
          <cell r="B823"/>
          <cell r="C823"/>
          <cell r="D823"/>
          <cell r="E823"/>
        </row>
        <row r="824">
          <cell r="A824"/>
          <cell r="B824"/>
          <cell r="C824"/>
          <cell r="D824"/>
          <cell r="E824"/>
        </row>
        <row r="825">
          <cell r="A825"/>
          <cell r="B825"/>
          <cell r="C825"/>
          <cell r="D825"/>
          <cell r="E825"/>
        </row>
        <row r="826">
          <cell r="A826"/>
          <cell r="B826"/>
          <cell r="C826"/>
          <cell r="D826"/>
          <cell r="E826"/>
        </row>
        <row r="827">
          <cell r="A827"/>
          <cell r="B827"/>
          <cell r="C827"/>
          <cell r="D827"/>
          <cell r="E827"/>
        </row>
        <row r="828">
          <cell r="A828"/>
          <cell r="B828"/>
          <cell r="C828"/>
          <cell r="D828"/>
          <cell r="E828"/>
        </row>
        <row r="829">
          <cell r="A829"/>
          <cell r="B829"/>
          <cell r="C829"/>
          <cell r="D829"/>
          <cell r="E829"/>
        </row>
        <row r="830">
          <cell r="A830"/>
          <cell r="B830"/>
          <cell r="C830"/>
          <cell r="D830"/>
          <cell r="E830"/>
        </row>
        <row r="831">
          <cell r="A831"/>
          <cell r="B831"/>
          <cell r="C831"/>
          <cell r="D831"/>
          <cell r="E831"/>
        </row>
        <row r="832">
          <cell r="A832"/>
          <cell r="B832"/>
          <cell r="C832"/>
          <cell r="D832"/>
          <cell r="E832"/>
        </row>
        <row r="833">
          <cell r="A833"/>
          <cell r="B833"/>
          <cell r="C833"/>
          <cell r="D833"/>
          <cell r="E833"/>
        </row>
        <row r="834">
          <cell r="A834"/>
          <cell r="B834"/>
          <cell r="C834"/>
          <cell r="D834"/>
          <cell r="E834"/>
        </row>
        <row r="835">
          <cell r="A835"/>
          <cell r="B835"/>
          <cell r="C835"/>
          <cell r="D835"/>
          <cell r="E835"/>
        </row>
        <row r="836">
          <cell r="A836"/>
          <cell r="B836"/>
          <cell r="C836"/>
          <cell r="D836"/>
          <cell r="E836"/>
        </row>
        <row r="837">
          <cell r="A837"/>
          <cell r="B837"/>
          <cell r="C837"/>
          <cell r="D837"/>
          <cell r="E837"/>
        </row>
        <row r="838">
          <cell r="A838"/>
          <cell r="B838"/>
          <cell r="C838"/>
          <cell r="D838"/>
          <cell r="E838"/>
        </row>
        <row r="839">
          <cell r="A839"/>
          <cell r="B839"/>
          <cell r="C839"/>
          <cell r="D839"/>
          <cell r="E839"/>
        </row>
        <row r="840">
          <cell r="A840"/>
          <cell r="B840"/>
          <cell r="C840"/>
          <cell r="D840"/>
          <cell r="E840"/>
        </row>
        <row r="841">
          <cell r="A841"/>
          <cell r="B841"/>
          <cell r="C841"/>
          <cell r="D841"/>
          <cell r="E841"/>
        </row>
        <row r="842">
          <cell r="A842"/>
          <cell r="B842"/>
          <cell r="C842"/>
          <cell r="D842"/>
          <cell r="E842"/>
        </row>
        <row r="843">
          <cell r="A843"/>
          <cell r="B843"/>
          <cell r="C843"/>
          <cell r="D843"/>
          <cell r="E843"/>
        </row>
        <row r="844">
          <cell r="A844"/>
          <cell r="B844"/>
          <cell r="C844"/>
          <cell r="D844"/>
          <cell r="E844"/>
        </row>
        <row r="845">
          <cell r="A845"/>
          <cell r="B845"/>
          <cell r="C845"/>
          <cell r="D845"/>
          <cell r="E845"/>
        </row>
        <row r="846">
          <cell r="A846"/>
          <cell r="B846"/>
          <cell r="C846"/>
          <cell r="D846"/>
          <cell r="E846"/>
        </row>
        <row r="847">
          <cell r="A847"/>
          <cell r="B847"/>
          <cell r="C847"/>
          <cell r="D847"/>
          <cell r="E847"/>
        </row>
        <row r="848">
          <cell r="A848"/>
          <cell r="B848"/>
          <cell r="C848"/>
          <cell r="D848"/>
          <cell r="E848"/>
        </row>
        <row r="849">
          <cell r="A849"/>
          <cell r="B849"/>
          <cell r="C849"/>
          <cell r="D849"/>
          <cell r="E849"/>
        </row>
        <row r="850">
          <cell r="A850"/>
          <cell r="B850"/>
          <cell r="C850"/>
          <cell r="D850"/>
          <cell r="E850"/>
        </row>
        <row r="851">
          <cell r="A851"/>
          <cell r="B851"/>
          <cell r="C851"/>
          <cell r="D851"/>
          <cell r="E851"/>
        </row>
        <row r="852">
          <cell r="A852"/>
          <cell r="B852"/>
          <cell r="C852"/>
          <cell r="D852"/>
          <cell r="E852"/>
        </row>
        <row r="853">
          <cell r="A853"/>
          <cell r="B853"/>
          <cell r="C853"/>
          <cell r="D853"/>
          <cell r="E853"/>
        </row>
        <row r="854">
          <cell r="A854"/>
          <cell r="B854"/>
          <cell r="C854"/>
          <cell r="D854"/>
          <cell r="E854"/>
        </row>
        <row r="855">
          <cell r="A855"/>
          <cell r="B855"/>
          <cell r="C855"/>
          <cell r="D855"/>
          <cell r="E855"/>
        </row>
        <row r="856">
          <cell r="A856"/>
          <cell r="B856"/>
          <cell r="C856"/>
          <cell r="D856"/>
          <cell r="E856"/>
        </row>
        <row r="857">
          <cell r="A857"/>
          <cell r="B857"/>
          <cell r="C857"/>
          <cell r="D857"/>
          <cell r="E857"/>
        </row>
        <row r="858">
          <cell r="A858"/>
          <cell r="B858"/>
          <cell r="C858"/>
          <cell r="D858"/>
          <cell r="E858"/>
        </row>
        <row r="859">
          <cell r="A859"/>
          <cell r="B859"/>
          <cell r="C859"/>
          <cell r="D859"/>
          <cell r="E859"/>
        </row>
        <row r="860">
          <cell r="A860"/>
          <cell r="B860"/>
          <cell r="C860"/>
          <cell r="D860"/>
          <cell r="E860"/>
        </row>
        <row r="861">
          <cell r="A861"/>
          <cell r="B861"/>
          <cell r="C861"/>
          <cell r="D861"/>
          <cell r="E861"/>
        </row>
        <row r="862">
          <cell r="A862"/>
          <cell r="B862"/>
          <cell r="C862"/>
          <cell r="D862"/>
          <cell r="E862"/>
        </row>
        <row r="863">
          <cell r="A863"/>
          <cell r="B863"/>
          <cell r="C863"/>
          <cell r="D863"/>
          <cell r="E863"/>
        </row>
        <row r="864">
          <cell r="A864"/>
          <cell r="B864"/>
          <cell r="C864"/>
          <cell r="D864"/>
          <cell r="E864"/>
        </row>
        <row r="865">
          <cell r="A865"/>
          <cell r="B865"/>
          <cell r="C865"/>
          <cell r="D865"/>
          <cell r="E865"/>
        </row>
        <row r="866">
          <cell r="A866"/>
          <cell r="B866"/>
          <cell r="C866"/>
          <cell r="D866"/>
          <cell r="E866"/>
        </row>
        <row r="867">
          <cell r="A867"/>
          <cell r="B867"/>
          <cell r="C867"/>
          <cell r="D867"/>
          <cell r="E867"/>
        </row>
        <row r="868">
          <cell r="A868"/>
          <cell r="B868"/>
          <cell r="C868"/>
          <cell r="D868"/>
          <cell r="E868"/>
        </row>
        <row r="869">
          <cell r="A869"/>
          <cell r="B869"/>
          <cell r="C869"/>
          <cell r="D869"/>
          <cell r="E869"/>
        </row>
        <row r="870">
          <cell r="A870"/>
          <cell r="B870"/>
          <cell r="C870"/>
          <cell r="D870"/>
          <cell r="E870"/>
        </row>
        <row r="871">
          <cell r="A871"/>
          <cell r="B871"/>
          <cell r="C871"/>
          <cell r="D871"/>
          <cell r="E871"/>
        </row>
        <row r="872">
          <cell r="A872"/>
          <cell r="B872"/>
          <cell r="C872"/>
          <cell r="D872"/>
          <cell r="E872"/>
        </row>
        <row r="873">
          <cell r="A873"/>
          <cell r="B873"/>
          <cell r="C873"/>
          <cell r="D873"/>
          <cell r="E873"/>
        </row>
        <row r="874">
          <cell r="A874"/>
          <cell r="B874"/>
          <cell r="C874"/>
          <cell r="D874"/>
          <cell r="E874"/>
        </row>
        <row r="875">
          <cell r="A875"/>
          <cell r="B875"/>
          <cell r="C875"/>
          <cell r="D875"/>
          <cell r="E875"/>
        </row>
        <row r="876">
          <cell r="A876"/>
          <cell r="B876"/>
          <cell r="C876"/>
          <cell r="D876"/>
          <cell r="E876"/>
        </row>
        <row r="877">
          <cell r="A877"/>
          <cell r="B877"/>
          <cell r="C877"/>
          <cell r="D877"/>
          <cell r="E877"/>
        </row>
        <row r="878">
          <cell r="A878"/>
          <cell r="B878"/>
          <cell r="C878"/>
          <cell r="D878"/>
          <cell r="E878"/>
        </row>
        <row r="879">
          <cell r="A879"/>
          <cell r="B879"/>
          <cell r="C879"/>
          <cell r="D879"/>
          <cell r="E879"/>
        </row>
        <row r="880">
          <cell r="A880"/>
          <cell r="B880"/>
          <cell r="C880"/>
          <cell r="D880"/>
          <cell r="E880"/>
        </row>
        <row r="881">
          <cell r="A881"/>
          <cell r="B881"/>
          <cell r="C881"/>
          <cell r="D881"/>
          <cell r="E881"/>
        </row>
        <row r="882">
          <cell r="A882"/>
          <cell r="B882"/>
          <cell r="C882"/>
          <cell r="D882"/>
          <cell r="E882"/>
        </row>
        <row r="883">
          <cell r="A883"/>
          <cell r="B883"/>
          <cell r="C883"/>
          <cell r="D883"/>
          <cell r="E883"/>
        </row>
        <row r="884">
          <cell r="A884"/>
          <cell r="B884"/>
          <cell r="C884"/>
          <cell r="D884"/>
          <cell r="E884"/>
        </row>
        <row r="885">
          <cell r="A885"/>
          <cell r="B885"/>
          <cell r="C885"/>
          <cell r="D885"/>
          <cell r="E885"/>
        </row>
        <row r="886">
          <cell r="A886"/>
          <cell r="B886"/>
          <cell r="C886"/>
          <cell r="D886"/>
          <cell r="E886"/>
        </row>
        <row r="887">
          <cell r="A887"/>
          <cell r="B887"/>
          <cell r="C887"/>
          <cell r="D887"/>
          <cell r="E887"/>
        </row>
        <row r="888">
          <cell r="A888"/>
          <cell r="B888"/>
          <cell r="C888"/>
          <cell r="D888"/>
          <cell r="E888"/>
        </row>
        <row r="889">
          <cell r="A889"/>
          <cell r="B889"/>
          <cell r="C889"/>
          <cell r="D889"/>
          <cell r="E889"/>
        </row>
        <row r="890">
          <cell r="A890"/>
          <cell r="B890"/>
          <cell r="C890"/>
          <cell r="D890"/>
          <cell r="E890"/>
        </row>
        <row r="891">
          <cell r="A891"/>
          <cell r="B891"/>
          <cell r="C891"/>
          <cell r="D891"/>
          <cell r="E891"/>
        </row>
        <row r="892">
          <cell r="A892"/>
          <cell r="B892"/>
          <cell r="C892"/>
          <cell r="D892"/>
          <cell r="E892"/>
        </row>
        <row r="893">
          <cell r="A893"/>
          <cell r="B893"/>
          <cell r="C893"/>
          <cell r="D893"/>
          <cell r="E893"/>
        </row>
        <row r="894">
          <cell r="A894"/>
          <cell r="B894"/>
          <cell r="C894"/>
          <cell r="D894"/>
          <cell r="E894"/>
        </row>
        <row r="895">
          <cell r="A895"/>
          <cell r="B895"/>
          <cell r="C895"/>
          <cell r="D895"/>
          <cell r="E895"/>
        </row>
        <row r="896">
          <cell r="A896"/>
          <cell r="B896"/>
          <cell r="C896"/>
          <cell r="D896"/>
          <cell r="E896"/>
        </row>
        <row r="897">
          <cell r="A897"/>
          <cell r="B897"/>
          <cell r="C897"/>
          <cell r="D897"/>
          <cell r="E897"/>
        </row>
        <row r="898">
          <cell r="A898"/>
          <cell r="B898"/>
          <cell r="C898"/>
          <cell r="D898"/>
          <cell r="E898"/>
        </row>
        <row r="899">
          <cell r="A899"/>
          <cell r="B899"/>
          <cell r="C899"/>
          <cell r="D899"/>
          <cell r="E899"/>
        </row>
        <row r="900">
          <cell r="A900"/>
          <cell r="B900"/>
          <cell r="C900"/>
          <cell r="D900"/>
          <cell r="E900"/>
        </row>
        <row r="901">
          <cell r="A901"/>
          <cell r="B901"/>
          <cell r="C901"/>
          <cell r="D901"/>
          <cell r="E901"/>
        </row>
        <row r="902">
          <cell r="A902"/>
          <cell r="B902"/>
          <cell r="C902"/>
          <cell r="D902"/>
          <cell r="E902"/>
        </row>
        <row r="903">
          <cell r="A903"/>
          <cell r="B903"/>
          <cell r="C903"/>
          <cell r="D903"/>
          <cell r="E903"/>
        </row>
        <row r="904">
          <cell r="A904"/>
          <cell r="B904"/>
          <cell r="C904"/>
          <cell r="D904"/>
          <cell r="E904"/>
        </row>
        <row r="905">
          <cell r="A905"/>
          <cell r="B905"/>
          <cell r="C905"/>
          <cell r="D905"/>
          <cell r="E905"/>
        </row>
        <row r="906">
          <cell r="A906"/>
          <cell r="B906"/>
          <cell r="C906"/>
          <cell r="D906"/>
          <cell r="E906"/>
        </row>
        <row r="907">
          <cell r="A907"/>
          <cell r="B907"/>
          <cell r="C907"/>
          <cell r="D907"/>
          <cell r="E907"/>
        </row>
        <row r="908">
          <cell r="A908"/>
          <cell r="B908"/>
          <cell r="C908"/>
          <cell r="D908"/>
          <cell r="E908"/>
        </row>
        <row r="909">
          <cell r="A909"/>
          <cell r="B909"/>
          <cell r="C909"/>
          <cell r="D909"/>
          <cell r="E909"/>
        </row>
        <row r="910">
          <cell r="A910"/>
          <cell r="B910"/>
          <cell r="C910"/>
          <cell r="D910"/>
          <cell r="E910"/>
        </row>
        <row r="911">
          <cell r="A911"/>
          <cell r="B911"/>
          <cell r="C911"/>
          <cell r="D911"/>
          <cell r="E911"/>
        </row>
        <row r="912">
          <cell r="A912"/>
          <cell r="B912"/>
          <cell r="C912"/>
          <cell r="D912"/>
          <cell r="E912"/>
        </row>
        <row r="913">
          <cell r="A913"/>
          <cell r="B913"/>
          <cell r="C913"/>
          <cell r="D913"/>
          <cell r="E913"/>
        </row>
        <row r="914">
          <cell r="A914"/>
          <cell r="B914"/>
          <cell r="C914"/>
          <cell r="D914"/>
          <cell r="E914"/>
        </row>
        <row r="915">
          <cell r="A915"/>
          <cell r="B915"/>
          <cell r="C915"/>
          <cell r="D915"/>
          <cell r="E915"/>
        </row>
        <row r="916">
          <cell r="A916"/>
          <cell r="B916"/>
          <cell r="C916"/>
          <cell r="D916"/>
          <cell r="E916"/>
        </row>
        <row r="917">
          <cell r="A917"/>
          <cell r="B917"/>
          <cell r="C917"/>
          <cell r="D917"/>
          <cell r="E917"/>
        </row>
        <row r="918">
          <cell r="A918"/>
          <cell r="B918"/>
          <cell r="C918"/>
          <cell r="D918"/>
          <cell r="E918"/>
        </row>
        <row r="919">
          <cell r="A919"/>
          <cell r="B919"/>
          <cell r="C919"/>
          <cell r="D919"/>
          <cell r="E919"/>
        </row>
        <row r="920">
          <cell r="A920"/>
          <cell r="B920"/>
          <cell r="C920"/>
          <cell r="D920"/>
          <cell r="E920"/>
        </row>
        <row r="921">
          <cell r="A921"/>
          <cell r="B921"/>
          <cell r="C921"/>
          <cell r="D921"/>
          <cell r="E921"/>
        </row>
        <row r="922">
          <cell r="A922"/>
          <cell r="B922"/>
          <cell r="C922"/>
          <cell r="D922"/>
          <cell r="E922"/>
        </row>
        <row r="923">
          <cell r="A923"/>
          <cell r="B923"/>
          <cell r="C923"/>
          <cell r="D923"/>
          <cell r="E923"/>
        </row>
        <row r="924">
          <cell r="A924"/>
          <cell r="B924"/>
          <cell r="C924"/>
          <cell r="D924"/>
          <cell r="E924"/>
        </row>
        <row r="925">
          <cell r="A925"/>
          <cell r="B925"/>
          <cell r="C925"/>
          <cell r="D925"/>
          <cell r="E925"/>
        </row>
        <row r="926">
          <cell r="A926"/>
          <cell r="B926"/>
          <cell r="C926"/>
          <cell r="D926"/>
          <cell r="E926"/>
        </row>
        <row r="927">
          <cell r="A927"/>
          <cell r="B927"/>
          <cell r="C927"/>
          <cell r="D927"/>
          <cell r="E927"/>
        </row>
        <row r="928">
          <cell r="A928"/>
          <cell r="B928"/>
          <cell r="C928"/>
          <cell r="D928"/>
          <cell r="E928"/>
        </row>
        <row r="929">
          <cell r="A929"/>
          <cell r="B929"/>
          <cell r="C929"/>
          <cell r="D929"/>
          <cell r="E929"/>
        </row>
        <row r="930">
          <cell r="A930"/>
          <cell r="B930"/>
          <cell r="C930"/>
          <cell r="D930"/>
          <cell r="E930"/>
        </row>
        <row r="931">
          <cell r="A931"/>
          <cell r="B931"/>
          <cell r="C931"/>
          <cell r="D931"/>
          <cell r="E931"/>
        </row>
        <row r="932">
          <cell r="A932"/>
          <cell r="B932"/>
          <cell r="C932"/>
          <cell r="D932"/>
          <cell r="E932"/>
        </row>
        <row r="933">
          <cell r="A933"/>
          <cell r="B933"/>
          <cell r="C933"/>
          <cell r="D933"/>
          <cell r="E933"/>
        </row>
        <row r="934">
          <cell r="A934"/>
          <cell r="B934"/>
          <cell r="C934"/>
          <cell r="D934"/>
          <cell r="E934"/>
        </row>
        <row r="935">
          <cell r="A935"/>
          <cell r="B935"/>
          <cell r="C935"/>
          <cell r="D935"/>
          <cell r="E935"/>
        </row>
        <row r="936">
          <cell r="A936"/>
          <cell r="B936"/>
          <cell r="C936"/>
          <cell r="D936"/>
          <cell r="E936"/>
        </row>
        <row r="937">
          <cell r="A937"/>
          <cell r="B937"/>
          <cell r="C937"/>
          <cell r="D937"/>
          <cell r="E937"/>
        </row>
        <row r="938">
          <cell r="A938"/>
          <cell r="B938"/>
          <cell r="C938"/>
          <cell r="D938"/>
          <cell r="E938"/>
        </row>
        <row r="939">
          <cell r="A939"/>
          <cell r="B939"/>
          <cell r="C939"/>
          <cell r="D939"/>
          <cell r="E939"/>
        </row>
        <row r="940">
          <cell r="A940"/>
          <cell r="B940"/>
          <cell r="C940"/>
          <cell r="D940"/>
          <cell r="E940"/>
        </row>
        <row r="941">
          <cell r="A941"/>
          <cell r="B941"/>
          <cell r="C941"/>
          <cell r="D941"/>
          <cell r="E941"/>
        </row>
        <row r="942">
          <cell r="A942"/>
          <cell r="B942"/>
          <cell r="C942"/>
          <cell r="D942"/>
          <cell r="E942"/>
        </row>
        <row r="943">
          <cell r="A943"/>
          <cell r="B943"/>
          <cell r="C943"/>
          <cell r="D943"/>
          <cell r="E943"/>
        </row>
        <row r="944">
          <cell r="A944"/>
          <cell r="B944"/>
          <cell r="C944"/>
          <cell r="D944"/>
          <cell r="E944"/>
        </row>
        <row r="945">
          <cell r="A945"/>
          <cell r="B945"/>
          <cell r="C945"/>
          <cell r="D945"/>
          <cell r="E945"/>
        </row>
        <row r="946">
          <cell r="A946"/>
          <cell r="B946"/>
          <cell r="C946"/>
          <cell r="D946"/>
          <cell r="E946"/>
        </row>
        <row r="947">
          <cell r="A947"/>
          <cell r="B947"/>
          <cell r="C947"/>
          <cell r="D947"/>
          <cell r="E947"/>
        </row>
        <row r="948">
          <cell r="A948"/>
          <cell r="B948"/>
          <cell r="C948"/>
          <cell r="D948"/>
          <cell r="E948"/>
        </row>
        <row r="949">
          <cell r="A949"/>
          <cell r="B949"/>
          <cell r="C949"/>
          <cell r="D949"/>
          <cell r="E949"/>
        </row>
        <row r="950">
          <cell r="A950"/>
          <cell r="B950"/>
          <cell r="C950"/>
          <cell r="D950"/>
          <cell r="E950"/>
        </row>
        <row r="951">
          <cell r="A951"/>
          <cell r="B951"/>
          <cell r="C951"/>
          <cell r="D951"/>
          <cell r="E951"/>
        </row>
        <row r="952">
          <cell r="A952"/>
          <cell r="B952"/>
          <cell r="C952"/>
          <cell r="D952"/>
          <cell r="E952"/>
        </row>
        <row r="953">
          <cell r="A953"/>
          <cell r="B953"/>
          <cell r="C953"/>
          <cell r="D953"/>
          <cell r="E953"/>
        </row>
        <row r="954">
          <cell r="A954"/>
          <cell r="B954"/>
          <cell r="C954"/>
          <cell r="D954"/>
          <cell r="E954"/>
        </row>
        <row r="955">
          <cell r="A955"/>
          <cell r="B955"/>
          <cell r="C955"/>
          <cell r="D955"/>
          <cell r="E955"/>
        </row>
        <row r="956">
          <cell r="A956"/>
          <cell r="B956"/>
          <cell r="C956"/>
          <cell r="D956"/>
          <cell r="E956"/>
        </row>
        <row r="957">
          <cell r="A957"/>
          <cell r="B957"/>
          <cell r="C957"/>
          <cell r="D957"/>
          <cell r="E957"/>
        </row>
        <row r="958">
          <cell r="A958"/>
          <cell r="B958"/>
          <cell r="C958"/>
          <cell r="D958"/>
          <cell r="E958"/>
        </row>
        <row r="959">
          <cell r="A959"/>
          <cell r="B959"/>
          <cell r="C959"/>
          <cell r="D959"/>
          <cell r="E959"/>
        </row>
        <row r="960">
          <cell r="A960"/>
          <cell r="B960"/>
          <cell r="C960"/>
          <cell r="D960"/>
          <cell r="E960"/>
        </row>
        <row r="961">
          <cell r="A961"/>
          <cell r="B961"/>
          <cell r="C961"/>
          <cell r="D961"/>
          <cell r="E961"/>
        </row>
        <row r="962">
          <cell r="A962"/>
          <cell r="B962"/>
          <cell r="C962"/>
          <cell r="D962"/>
          <cell r="E962"/>
        </row>
        <row r="963">
          <cell r="A963"/>
          <cell r="B963"/>
          <cell r="C963"/>
          <cell r="D963"/>
          <cell r="E963"/>
        </row>
        <row r="964">
          <cell r="A964"/>
          <cell r="B964"/>
          <cell r="C964"/>
          <cell r="D964"/>
          <cell r="E964"/>
        </row>
        <row r="965">
          <cell r="A965"/>
          <cell r="B965"/>
          <cell r="C965"/>
          <cell r="D965"/>
          <cell r="E965"/>
        </row>
        <row r="966">
          <cell r="A966"/>
          <cell r="B966"/>
          <cell r="C966"/>
          <cell r="D966"/>
          <cell r="E966"/>
        </row>
        <row r="967">
          <cell r="A967"/>
          <cell r="B967"/>
          <cell r="C967"/>
          <cell r="D967"/>
          <cell r="E967"/>
        </row>
        <row r="968">
          <cell r="A968"/>
          <cell r="B968"/>
          <cell r="C968"/>
          <cell r="D968"/>
          <cell r="E968"/>
        </row>
        <row r="969">
          <cell r="A969"/>
          <cell r="B969"/>
          <cell r="C969"/>
          <cell r="D969"/>
          <cell r="E969"/>
        </row>
        <row r="970">
          <cell r="A970"/>
          <cell r="B970"/>
          <cell r="C970"/>
          <cell r="D970"/>
          <cell r="E970"/>
        </row>
        <row r="971">
          <cell r="A971"/>
          <cell r="B971"/>
          <cell r="C971"/>
          <cell r="D971"/>
          <cell r="E971"/>
        </row>
        <row r="972">
          <cell r="A972"/>
          <cell r="B972"/>
          <cell r="C972"/>
          <cell r="D972"/>
          <cell r="E972"/>
        </row>
        <row r="973">
          <cell r="A973"/>
          <cell r="B973"/>
          <cell r="C973"/>
          <cell r="D973"/>
          <cell r="E973"/>
        </row>
        <row r="974">
          <cell r="A974"/>
          <cell r="B974"/>
          <cell r="C974"/>
          <cell r="D974"/>
          <cell r="E974"/>
        </row>
        <row r="975">
          <cell r="A975"/>
          <cell r="B975"/>
          <cell r="C975"/>
          <cell r="D975"/>
          <cell r="E975"/>
        </row>
        <row r="976">
          <cell r="A976"/>
          <cell r="B976"/>
          <cell r="C976"/>
          <cell r="D976"/>
          <cell r="E976"/>
        </row>
        <row r="977">
          <cell r="A977"/>
          <cell r="B977"/>
          <cell r="C977"/>
          <cell r="D977"/>
          <cell r="E977"/>
        </row>
        <row r="978">
          <cell r="A978"/>
          <cell r="B978"/>
          <cell r="C978"/>
          <cell r="D978"/>
          <cell r="E978"/>
        </row>
        <row r="979">
          <cell r="A979"/>
          <cell r="B979"/>
          <cell r="C979"/>
          <cell r="D979"/>
          <cell r="E979"/>
        </row>
        <row r="980">
          <cell r="A980"/>
          <cell r="B980"/>
          <cell r="C980"/>
          <cell r="D980"/>
          <cell r="E980"/>
        </row>
        <row r="981">
          <cell r="A981"/>
          <cell r="B981"/>
          <cell r="C981"/>
          <cell r="D981"/>
          <cell r="E981"/>
        </row>
        <row r="982">
          <cell r="A982"/>
          <cell r="B982"/>
          <cell r="C982"/>
          <cell r="D982"/>
          <cell r="E982"/>
        </row>
        <row r="983">
          <cell r="A983"/>
          <cell r="B983"/>
          <cell r="C983"/>
          <cell r="D983"/>
          <cell r="E983"/>
        </row>
        <row r="984">
          <cell r="A984"/>
          <cell r="B984"/>
          <cell r="C984"/>
          <cell r="D984"/>
          <cell r="E984"/>
        </row>
        <row r="985">
          <cell r="A985"/>
          <cell r="B985"/>
          <cell r="C985"/>
          <cell r="D985"/>
          <cell r="E985"/>
        </row>
        <row r="986">
          <cell r="A986"/>
          <cell r="B986"/>
          <cell r="C986"/>
          <cell r="D986"/>
          <cell r="E986"/>
        </row>
        <row r="987">
          <cell r="A987"/>
          <cell r="B987"/>
          <cell r="C987"/>
          <cell r="D987"/>
          <cell r="E987"/>
        </row>
        <row r="988">
          <cell r="A988"/>
          <cell r="B988"/>
          <cell r="C988"/>
          <cell r="D988"/>
          <cell r="E988"/>
        </row>
        <row r="989">
          <cell r="A989"/>
          <cell r="B989"/>
          <cell r="C989"/>
          <cell r="D989"/>
          <cell r="E989"/>
        </row>
        <row r="990">
          <cell r="A990"/>
          <cell r="B990"/>
          <cell r="C990"/>
          <cell r="D990"/>
          <cell r="E990"/>
        </row>
        <row r="991">
          <cell r="A991"/>
          <cell r="B991"/>
          <cell r="C991"/>
          <cell r="D991"/>
          <cell r="E991"/>
        </row>
        <row r="992">
          <cell r="A992"/>
          <cell r="B992"/>
          <cell r="C992"/>
          <cell r="D992"/>
          <cell r="E992"/>
        </row>
        <row r="993">
          <cell r="A993"/>
          <cell r="B993"/>
          <cell r="C993"/>
          <cell r="D993"/>
          <cell r="E993"/>
        </row>
        <row r="994">
          <cell r="A994"/>
          <cell r="B994"/>
          <cell r="C994"/>
          <cell r="D994"/>
          <cell r="E994"/>
        </row>
        <row r="995">
          <cell r="A995"/>
          <cell r="B995"/>
          <cell r="C995"/>
          <cell r="D995"/>
          <cell r="E995"/>
        </row>
        <row r="996">
          <cell r="A996"/>
          <cell r="B996"/>
          <cell r="C996"/>
          <cell r="D996"/>
          <cell r="E996"/>
        </row>
        <row r="997">
          <cell r="A997"/>
          <cell r="B997"/>
          <cell r="C997"/>
          <cell r="D997"/>
          <cell r="E997"/>
        </row>
        <row r="998">
          <cell r="A998"/>
          <cell r="B998"/>
          <cell r="C998"/>
          <cell r="D998"/>
          <cell r="E998"/>
        </row>
        <row r="999">
          <cell r="A999"/>
          <cell r="B999"/>
          <cell r="C999"/>
          <cell r="D999"/>
          <cell r="E999"/>
        </row>
        <row r="1000">
          <cell r="A1000"/>
          <cell r="B1000"/>
          <cell r="C1000"/>
          <cell r="D1000"/>
          <cell r="E1000"/>
        </row>
        <row r="1001">
          <cell r="A1001"/>
          <cell r="B1001"/>
          <cell r="C1001"/>
          <cell r="D1001"/>
          <cell r="E1001"/>
        </row>
        <row r="1002">
          <cell r="A1002"/>
          <cell r="B1002"/>
          <cell r="C1002"/>
          <cell r="D1002"/>
          <cell r="E1002"/>
        </row>
        <row r="1003">
          <cell r="A1003"/>
          <cell r="B1003"/>
          <cell r="C1003"/>
          <cell r="D1003"/>
          <cell r="E1003"/>
        </row>
        <row r="1004">
          <cell r="A1004"/>
          <cell r="B1004"/>
          <cell r="C1004"/>
          <cell r="D1004"/>
          <cell r="E1004"/>
        </row>
        <row r="1005">
          <cell r="A1005"/>
          <cell r="B1005"/>
          <cell r="C1005"/>
          <cell r="D1005"/>
          <cell r="E1005"/>
        </row>
        <row r="1006">
          <cell r="A1006"/>
          <cell r="B1006"/>
          <cell r="C1006"/>
          <cell r="D1006"/>
          <cell r="E1006"/>
        </row>
        <row r="1007">
          <cell r="A1007"/>
          <cell r="B1007"/>
          <cell r="C1007"/>
          <cell r="D1007"/>
          <cell r="E1007"/>
        </row>
        <row r="1008">
          <cell r="A1008"/>
          <cell r="B1008"/>
          <cell r="C1008"/>
          <cell r="D1008"/>
          <cell r="E1008"/>
        </row>
        <row r="1009">
          <cell r="A1009"/>
          <cell r="B1009"/>
          <cell r="C1009"/>
          <cell r="D1009"/>
          <cell r="E1009"/>
        </row>
        <row r="1010">
          <cell r="A1010"/>
          <cell r="B1010"/>
          <cell r="C1010"/>
          <cell r="D1010"/>
          <cell r="E1010"/>
        </row>
        <row r="1011">
          <cell r="A1011"/>
          <cell r="B1011"/>
          <cell r="C1011"/>
          <cell r="D1011"/>
          <cell r="E1011"/>
        </row>
        <row r="1012">
          <cell r="A1012"/>
          <cell r="B1012"/>
          <cell r="C1012"/>
          <cell r="D1012"/>
          <cell r="E1012"/>
        </row>
        <row r="1013">
          <cell r="A1013"/>
          <cell r="B1013"/>
          <cell r="C1013"/>
          <cell r="D1013"/>
          <cell r="E1013"/>
        </row>
        <row r="1014">
          <cell r="A1014"/>
          <cell r="B1014"/>
          <cell r="C1014"/>
          <cell r="D1014"/>
          <cell r="E1014"/>
        </row>
        <row r="1015">
          <cell r="A1015"/>
          <cell r="B1015"/>
          <cell r="C1015"/>
          <cell r="D1015"/>
          <cell r="E1015"/>
        </row>
        <row r="1016">
          <cell r="A1016"/>
          <cell r="B1016"/>
          <cell r="C1016"/>
          <cell r="D1016"/>
          <cell r="E1016"/>
        </row>
        <row r="1017">
          <cell r="A1017"/>
          <cell r="B1017"/>
          <cell r="C1017"/>
          <cell r="D1017"/>
          <cell r="E1017"/>
        </row>
        <row r="1018">
          <cell r="A1018"/>
          <cell r="B1018"/>
          <cell r="C1018"/>
          <cell r="D1018"/>
          <cell r="E1018"/>
        </row>
        <row r="1019">
          <cell r="A1019"/>
          <cell r="B1019"/>
          <cell r="C1019"/>
          <cell r="D1019"/>
          <cell r="E1019"/>
        </row>
        <row r="1020">
          <cell r="A1020"/>
          <cell r="B1020"/>
          <cell r="C1020"/>
          <cell r="D1020"/>
          <cell r="E1020"/>
        </row>
        <row r="1021">
          <cell r="A1021"/>
          <cell r="B1021"/>
          <cell r="C1021"/>
          <cell r="D1021"/>
          <cell r="E1021"/>
        </row>
        <row r="1022">
          <cell r="A1022"/>
          <cell r="B1022"/>
          <cell r="C1022"/>
          <cell r="D1022"/>
          <cell r="E1022"/>
        </row>
        <row r="1023">
          <cell r="A1023"/>
          <cell r="B1023"/>
          <cell r="C1023"/>
          <cell r="D1023"/>
          <cell r="E1023"/>
        </row>
        <row r="1024">
          <cell r="A1024"/>
          <cell r="B1024"/>
          <cell r="C1024"/>
          <cell r="D1024"/>
          <cell r="E1024"/>
        </row>
        <row r="1025">
          <cell r="A1025"/>
          <cell r="B1025"/>
          <cell r="C1025"/>
          <cell r="D1025"/>
          <cell r="E1025"/>
        </row>
        <row r="1026">
          <cell r="A1026"/>
          <cell r="B1026"/>
          <cell r="C1026"/>
          <cell r="D1026"/>
          <cell r="E1026"/>
        </row>
        <row r="1027">
          <cell r="A1027"/>
          <cell r="B1027"/>
          <cell r="C1027"/>
          <cell r="D1027"/>
          <cell r="E1027"/>
        </row>
        <row r="1028">
          <cell r="A1028"/>
          <cell r="B1028"/>
          <cell r="C1028"/>
          <cell r="D1028"/>
          <cell r="E1028"/>
        </row>
        <row r="1029">
          <cell r="A1029"/>
          <cell r="B1029"/>
          <cell r="C1029"/>
          <cell r="D1029"/>
          <cell r="E1029"/>
        </row>
        <row r="1030">
          <cell r="A1030"/>
          <cell r="B1030"/>
          <cell r="C1030"/>
          <cell r="D1030"/>
          <cell r="E1030"/>
        </row>
        <row r="1031">
          <cell r="A1031"/>
          <cell r="B1031"/>
          <cell r="C1031"/>
          <cell r="D1031"/>
          <cell r="E1031"/>
        </row>
        <row r="1032">
          <cell r="A1032"/>
          <cell r="B1032"/>
          <cell r="C1032"/>
          <cell r="D1032"/>
          <cell r="E1032"/>
        </row>
        <row r="1033">
          <cell r="A1033"/>
          <cell r="B1033"/>
          <cell r="C1033"/>
          <cell r="D1033"/>
          <cell r="E1033"/>
        </row>
        <row r="1034">
          <cell r="A1034"/>
          <cell r="B1034"/>
          <cell r="C1034"/>
          <cell r="D1034"/>
          <cell r="E1034"/>
        </row>
        <row r="1035">
          <cell r="A1035"/>
          <cell r="B1035"/>
          <cell r="C1035"/>
          <cell r="D1035"/>
          <cell r="E1035"/>
        </row>
        <row r="1036">
          <cell r="A1036"/>
          <cell r="B1036"/>
          <cell r="C1036"/>
          <cell r="D1036"/>
          <cell r="E1036"/>
        </row>
        <row r="1037">
          <cell r="A1037"/>
          <cell r="B1037"/>
          <cell r="C1037"/>
          <cell r="D1037"/>
          <cell r="E1037"/>
        </row>
        <row r="1038">
          <cell r="A1038"/>
          <cell r="B1038"/>
          <cell r="C1038"/>
          <cell r="D1038"/>
          <cell r="E1038"/>
        </row>
        <row r="1039">
          <cell r="A1039"/>
          <cell r="B1039"/>
          <cell r="C1039"/>
          <cell r="D1039"/>
          <cell r="E1039"/>
        </row>
        <row r="1040">
          <cell r="A1040"/>
          <cell r="B1040"/>
          <cell r="C1040"/>
          <cell r="D1040"/>
          <cell r="E1040"/>
        </row>
        <row r="1041">
          <cell r="A1041"/>
          <cell r="B1041"/>
          <cell r="C1041"/>
          <cell r="D1041"/>
          <cell r="E1041"/>
        </row>
        <row r="1042">
          <cell r="A1042"/>
          <cell r="B1042"/>
          <cell r="C1042"/>
          <cell r="D1042"/>
          <cell r="E1042"/>
        </row>
        <row r="1043">
          <cell r="A1043"/>
          <cell r="B1043"/>
          <cell r="C1043"/>
          <cell r="D1043"/>
          <cell r="E1043"/>
        </row>
        <row r="1044">
          <cell r="A1044"/>
          <cell r="B1044"/>
          <cell r="C1044"/>
          <cell r="D1044"/>
          <cell r="E1044"/>
        </row>
        <row r="1045">
          <cell r="A1045"/>
          <cell r="B1045"/>
          <cell r="C1045"/>
          <cell r="D1045"/>
          <cell r="E1045"/>
        </row>
        <row r="1046">
          <cell r="A1046"/>
          <cell r="B1046"/>
          <cell r="C1046"/>
          <cell r="D1046"/>
          <cell r="E1046"/>
        </row>
        <row r="1047">
          <cell r="A1047"/>
          <cell r="B1047"/>
          <cell r="C1047"/>
          <cell r="D1047"/>
          <cell r="E1047"/>
        </row>
        <row r="1048">
          <cell r="A1048"/>
          <cell r="B1048"/>
          <cell r="C1048"/>
          <cell r="D1048"/>
          <cell r="E1048"/>
        </row>
        <row r="1049">
          <cell r="A1049"/>
          <cell r="B1049"/>
          <cell r="C1049"/>
          <cell r="D1049"/>
          <cell r="E1049"/>
        </row>
        <row r="1050">
          <cell r="A1050"/>
          <cell r="B1050"/>
          <cell r="C1050"/>
          <cell r="D1050"/>
          <cell r="E1050"/>
        </row>
        <row r="1051">
          <cell r="A1051"/>
          <cell r="B1051"/>
          <cell r="C1051"/>
          <cell r="D1051"/>
          <cell r="E1051"/>
        </row>
        <row r="1052">
          <cell r="A1052"/>
          <cell r="B1052"/>
          <cell r="C1052"/>
          <cell r="D1052"/>
          <cell r="E1052"/>
        </row>
        <row r="1053">
          <cell r="A1053"/>
          <cell r="B1053"/>
          <cell r="C1053"/>
          <cell r="D1053"/>
          <cell r="E1053"/>
        </row>
        <row r="1054">
          <cell r="A1054"/>
          <cell r="B1054"/>
          <cell r="C1054"/>
          <cell r="D1054"/>
          <cell r="E1054"/>
        </row>
        <row r="1055">
          <cell r="A1055"/>
          <cell r="B1055"/>
          <cell r="C1055"/>
          <cell r="D1055"/>
          <cell r="E1055"/>
        </row>
        <row r="1056">
          <cell r="A1056"/>
          <cell r="B1056"/>
          <cell r="C1056"/>
          <cell r="D1056"/>
          <cell r="E1056"/>
        </row>
        <row r="1057">
          <cell r="A1057"/>
          <cell r="B1057"/>
          <cell r="C1057"/>
          <cell r="D1057"/>
          <cell r="E1057"/>
        </row>
        <row r="1058">
          <cell r="A1058"/>
          <cell r="B1058"/>
          <cell r="C1058"/>
          <cell r="D1058"/>
          <cell r="E1058"/>
        </row>
        <row r="1059">
          <cell r="A1059"/>
          <cell r="B1059"/>
          <cell r="C1059"/>
          <cell r="D1059"/>
          <cell r="E1059"/>
        </row>
        <row r="1060">
          <cell r="A1060"/>
          <cell r="B1060"/>
          <cell r="C1060"/>
          <cell r="D1060"/>
          <cell r="E1060"/>
        </row>
        <row r="1061">
          <cell r="A1061"/>
          <cell r="B1061"/>
          <cell r="C1061"/>
          <cell r="D1061"/>
          <cell r="E1061"/>
        </row>
        <row r="1062">
          <cell r="A1062"/>
          <cell r="B1062"/>
          <cell r="C1062"/>
          <cell r="D1062"/>
          <cell r="E1062"/>
        </row>
        <row r="1063">
          <cell r="A1063"/>
          <cell r="B1063"/>
          <cell r="C1063"/>
          <cell r="D1063"/>
          <cell r="E1063"/>
        </row>
        <row r="1064">
          <cell r="A1064"/>
          <cell r="B1064"/>
          <cell r="C1064"/>
          <cell r="D1064"/>
          <cell r="E1064"/>
        </row>
        <row r="1065">
          <cell r="A1065"/>
          <cell r="B1065"/>
          <cell r="C1065"/>
          <cell r="D1065"/>
          <cell r="E1065"/>
        </row>
        <row r="1066">
          <cell r="A1066"/>
          <cell r="B1066"/>
          <cell r="C1066"/>
          <cell r="D1066"/>
          <cell r="E1066"/>
        </row>
        <row r="1067">
          <cell r="A1067"/>
          <cell r="B1067"/>
          <cell r="C1067"/>
          <cell r="D1067"/>
          <cell r="E1067"/>
        </row>
        <row r="1068">
          <cell r="A1068"/>
          <cell r="B1068"/>
          <cell r="C1068"/>
          <cell r="D1068"/>
          <cell r="E1068"/>
        </row>
        <row r="1069">
          <cell r="A1069"/>
          <cell r="B1069"/>
          <cell r="C1069"/>
          <cell r="D1069"/>
          <cell r="E1069"/>
        </row>
        <row r="1070">
          <cell r="A1070"/>
          <cell r="B1070"/>
          <cell r="C1070"/>
          <cell r="D1070"/>
          <cell r="E1070"/>
        </row>
        <row r="1071">
          <cell r="A1071"/>
          <cell r="B1071"/>
          <cell r="C1071"/>
          <cell r="D1071"/>
          <cell r="E1071"/>
        </row>
        <row r="1072">
          <cell r="A1072"/>
          <cell r="B1072"/>
          <cell r="C1072"/>
          <cell r="D1072"/>
          <cell r="E1072"/>
        </row>
        <row r="1073">
          <cell r="A1073"/>
          <cell r="B1073"/>
          <cell r="C1073"/>
          <cell r="D1073"/>
          <cell r="E1073"/>
        </row>
        <row r="1074">
          <cell r="A1074"/>
          <cell r="B1074"/>
          <cell r="C1074"/>
          <cell r="D1074"/>
          <cell r="E1074"/>
        </row>
        <row r="1075">
          <cell r="A1075"/>
          <cell r="B1075"/>
          <cell r="C1075"/>
          <cell r="D1075"/>
          <cell r="E1075"/>
        </row>
        <row r="1076">
          <cell r="A1076"/>
          <cell r="B1076"/>
          <cell r="C1076"/>
          <cell r="D1076"/>
          <cell r="E1076"/>
        </row>
        <row r="1077">
          <cell r="A1077"/>
          <cell r="B1077"/>
          <cell r="C1077"/>
          <cell r="D1077"/>
          <cell r="E1077"/>
        </row>
        <row r="1078">
          <cell r="A1078"/>
          <cell r="B1078"/>
          <cell r="C1078"/>
          <cell r="D1078"/>
          <cell r="E1078"/>
        </row>
        <row r="1079">
          <cell r="A1079"/>
          <cell r="B1079"/>
          <cell r="C1079"/>
          <cell r="D1079"/>
          <cell r="E1079"/>
        </row>
        <row r="1080">
          <cell r="A1080"/>
          <cell r="B1080"/>
          <cell r="C1080"/>
          <cell r="D1080"/>
          <cell r="E1080"/>
        </row>
        <row r="1081">
          <cell r="A1081"/>
          <cell r="B1081"/>
          <cell r="C1081"/>
          <cell r="D1081"/>
          <cell r="E1081"/>
        </row>
        <row r="1082">
          <cell r="A1082"/>
          <cell r="B1082"/>
          <cell r="C1082"/>
          <cell r="D1082"/>
          <cell r="E1082"/>
        </row>
        <row r="1083">
          <cell r="A1083"/>
          <cell r="B1083"/>
          <cell r="C1083"/>
          <cell r="D1083"/>
          <cell r="E1083"/>
        </row>
        <row r="1084">
          <cell r="A1084"/>
          <cell r="B1084"/>
          <cell r="C1084"/>
          <cell r="D1084"/>
          <cell r="E1084"/>
        </row>
        <row r="1085">
          <cell r="A1085"/>
          <cell r="B1085"/>
          <cell r="C1085"/>
          <cell r="D1085"/>
          <cell r="E1085"/>
        </row>
        <row r="1086">
          <cell r="A1086"/>
          <cell r="B1086"/>
          <cell r="C1086"/>
          <cell r="D1086"/>
          <cell r="E1086"/>
        </row>
        <row r="1087">
          <cell r="A1087"/>
          <cell r="B1087"/>
          <cell r="C1087"/>
          <cell r="D1087"/>
          <cell r="E1087"/>
        </row>
        <row r="1088">
          <cell r="A1088"/>
          <cell r="B1088"/>
          <cell r="C1088"/>
          <cell r="D1088"/>
          <cell r="E1088"/>
        </row>
        <row r="1089">
          <cell r="A1089"/>
          <cell r="B1089"/>
          <cell r="C1089"/>
          <cell r="D1089"/>
          <cell r="E1089"/>
        </row>
        <row r="1090">
          <cell r="A1090"/>
          <cell r="B1090"/>
          <cell r="C1090"/>
          <cell r="D1090"/>
          <cell r="E1090"/>
        </row>
        <row r="1091">
          <cell r="A1091"/>
          <cell r="B1091"/>
          <cell r="C1091"/>
          <cell r="D1091"/>
          <cell r="E1091"/>
        </row>
        <row r="1092">
          <cell r="A1092"/>
          <cell r="B1092"/>
          <cell r="C1092"/>
          <cell r="D1092"/>
          <cell r="E1092"/>
        </row>
        <row r="1093">
          <cell r="A1093"/>
          <cell r="B1093"/>
          <cell r="C1093"/>
          <cell r="D1093"/>
          <cell r="E1093"/>
        </row>
        <row r="1094">
          <cell r="A1094"/>
          <cell r="B1094"/>
          <cell r="C1094"/>
          <cell r="D1094"/>
          <cell r="E1094"/>
        </row>
        <row r="1095">
          <cell r="A1095"/>
          <cell r="B1095"/>
          <cell r="C1095"/>
          <cell r="D1095"/>
          <cell r="E1095"/>
        </row>
        <row r="1096">
          <cell r="A1096"/>
          <cell r="B1096"/>
          <cell r="C1096"/>
          <cell r="D1096"/>
          <cell r="E1096"/>
        </row>
        <row r="1097">
          <cell r="A1097"/>
          <cell r="B1097"/>
          <cell r="C1097"/>
          <cell r="D1097"/>
          <cell r="E1097"/>
        </row>
        <row r="1098">
          <cell r="A1098"/>
          <cell r="B1098"/>
          <cell r="C1098"/>
          <cell r="D1098"/>
          <cell r="E1098"/>
        </row>
        <row r="1099">
          <cell r="A1099"/>
          <cell r="B1099"/>
          <cell r="C1099"/>
          <cell r="D1099"/>
          <cell r="E1099"/>
        </row>
        <row r="1100">
          <cell r="A1100"/>
          <cell r="B1100"/>
          <cell r="C1100"/>
          <cell r="D1100"/>
          <cell r="E1100"/>
        </row>
        <row r="1101">
          <cell r="A1101"/>
          <cell r="B1101"/>
          <cell r="C1101"/>
          <cell r="D1101"/>
          <cell r="E1101"/>
        </row>
        <row r="1102">
          <cell r="A1102"/>
          <cell r="B1102"/>
          <cell r="C1102"/>
          <cell r="D1102"/>
          <cell r="E1102"/>
        </row>
        <row r="1103">
          <cell r="A1103"/>
          <cell r="B1103"/>
          <cell r="C1103"/>
          <cell r="D1103"/>
          <cell r="E1103"/>
        </row>
        <row r="1104">
          <cell r="A1104"/>
          <cell r="B1104"/>
          <cell r="C1104"/>
          <cell r="D1104"/>
          <cell r="E1104"/>
        </row>
        <row r="1105">
          <cell r="A1105"/>
          <cell r="B1105"/>
          <cell r="C1105"/>
          <cell r="D1105"/>
          <cell r="E1105"/>
        </row>
        <row r="1106">
          <cell r="A1106"/>
          <cell r="B1106"/>
          <cell r="C1106"/>
          <cell r="D1106"/>
          <cell r="E1106"/>
        </row>
        <row r="1107">
          <cell r="A1107"/>
          <cell r="B1107"/>
          <cell r="C1107"/>
          <cell r="D1107"/>
          <cell r="E1107"/>
        </row>
        <row r="1108">
          <cell r="A1108"/>
          <cell r="B1108"/>
          <cell r="C1108"/>
          <cell r="D1108"/>
          <cell r="E1108"/>
        </row>
        <row r="1109">
          <cell r="A1109"/>
          <cell r="B1109"/>
          <cell r="C1109"/>
          <cell r="D1109"/>
          <cell r="E1109"/>
        </row>
        <row r="1110">
          <cell r="A1110"/>
          <cell r="B1110"/>
          <cell r="C1110"/>
          <cell r="D1110"/>
          <cell r="E1110"/>
        </row>
        <row r="1111">
          <cell r="A1111"/>
          <cell r="B1111"/>
          <cell r="C1111"/>
          <cell r="D1111"/>
          <cell r="E1111"/>
        </row>
        <row r="1112">
          <cell r="A1112"/>
          <cell r="B1112"/>
          <cell r="C1112"/>
          <cell r="D1112"/>
          <cell r="E1112"/>
        </row>
        <row r="1113">
          <cell r="A1113"/>
          <cell r="B1113"/>
          <cell r="C1113"/>
          <cell r="D1113"/>
          <cell r="E1113"/>
        </row>
        <row r="1114">
          <cell r="A1114"/>
          <cell r="B1114"/>
          <cell r="C1114"/>
          <cell r="D1114"/>
          <cell r="E1114"/>
        </row>
        <row r="1115">
          <cell r="A1115"/>
          <cell r="B1115"/>
          <cell r="C1115"/>
          <cell r="D1115"/>
          <cell r="E1115"/>
        </row>
        <row r="1116">
          <cell r="A1116"/>
          <cell r="B1116"/>
          <cell r="C1116"/>
          <cell r="D1116"/>
          <cell r="E1116"/>
        </row>
        <row r="1117">
          <cell r="A1117"/>
          <cell r="B1117"/>
          <cell r="C1117"/>
          <cell r="D1117"/>
          <cell r="E1117"/>
        </row>
        <row r="1118">
          <cell r="A1118"/>
          <cell r="B1118"/>
          <cell r="C1118"/>
          <cell r="D1118"/>
          <cell r="E1118"/>
        </row>
        <row r="1119">
          <cell r="A1119"/>
          <cell r="B1119"/>
          <cell r="C1119"/>
          <cell r="D1119"/>
          <cell r="E1119"/>
        </row>
        <row r="1120">
          <cell r="A1120"/>
          <cell r="B1120"/>
          <cell r="C1120"/>
          <cell r="D1120"/>
          <cell r="E1120"/>
        </row>
        <row r="1121">
          <cell r="A1121"/>
          <cell r="B1121"/>
          <cell r="C1121"/>
          <cell r="D1121"/>
          <cell r="E1121"/>
        </row>
        <row r="1122">
          <cell r="A1122"/>
          <cell r="B1122"/>
          <cell r="C1122"/>
          <cell r="D1122"/>
          <cell r="E1122"/>
        </row>
        <row r="1123">
          <cell r="A1123"/>
          <cell r="B1123"/>
          <cell r="C1123"/>
          <cell r="D1123"/>
          <cell r="E1123"/>
        </row>
        <row r="1124">
          <cell r="A1124"/>
          <cell r="B1124"/>
          <cell r="C1124"/>
          <cell r="D1124"/>
          <cell r="E1124"/>
        </row>
        <row r="1125">
          <cell r="A1125"/>
          <cell r="B1125"/>
          <cell r="C1125"/>
          <cell r="D1125"/>
          <cell r="E1125"/>
        </row>
        <row r="1126">
          <cell r="A1126"/>
          <cell r="B1126"/>
          <cell r="C1126"/>
          <cell r="D1126"/>
          <cell r="E1126"/>
        </row>
        <row r="1127">
          <cell r="A1127"/>
          <cell r="B1127"/>
          <cell r="C1127"/>
          <cell r="D1127"/>
          <cell r="E1127"/>
        </row>
        <row r="1128">
          <cell r="A1128"/>
          <cell r="B1128"/>
          <cell r="C1128"/>
          <cell r="D1128"/>
          <cell r="E1128"/>
        </row>
        <row r="1129">
          <cell r="A1129"/>
          <cell r="B1129"/>
          <cell r="C1129"/>
          <cell r="D1129"/>
          <cell r="E1129"/>
        </row>
        <row r="1130">
          <cell r="A1130"/>
          <cell r="B1130"/>
          <cell r="C1130"/>
          <cell r="D1130"/>
          <cell r="E1130"/>
        </row>
        <row r="1131">
          <cell r="A1131"/>
          <cell r="B1131"/>
          <cell r="C1131"/>
          <cell r="D1131"/>
          <cell r="E1131"/>
        </row>
        <row r="1132">
          <cell r="A1132"/>
          <cell r="B1132"/>
          <cell r="C1132"/>
          <cell r="D1132"/>
          <cell r="E1132"/>
        </row>
        <row r="1133">
          <cell r="A1133"/>
          <cell r="B1133"/>
          <cell r="C1133"/>
          <cell r="D1133"/>
          <cell r="E1133"/>
        </row>
        <row r="1134">
          <cell r="A1134"/>
          <cell r="B1134"/>
          <cell r="C1134"/>
          <cell r="D1134"/>
          <cell r="E1134"/>
        </row>
        <row r="1135">
          <cell r="A1135"/>
          <cell r="B1135"/>
          <cell r="C1135"/>
          <cell r="D1135"/>
          <cell r="E1135"/>
        </row>
        <row r="1136">
          <cell r="A1136"/>
          <cell r="B1136"/>
          <cell r="C1136"/>
          <cell r="D1136"/>
          <cell r="E1136"/>
        </row>
        <row r="1137">
          <cell r="A1137"/>
          <cell r="B1137"/>
          <cell r="C1137"/>
          <cell r="D1137"/>
          <cell r="E1137"/>
        </row>
        <row r="1138">
          <cell r="A1138"/>
          <cell r="B1138"/>
          <cell r="C1138"/>
          <cell r="D1138"/>
          <cell r="E1138"/>
        </row>
        <row r="1139">
          <cell r="A1139"/>
          <cell r="B1139"/>
          <cell r="C1139"/>
          <cell r="D1139"/>
          <cell r="E1139"/>
        </row>
        <row r="1140">
          <cell r="A1140"/>
          <cell r="B1140"/>
          <cell r="C1140"/>
          <cell r="D1140"/>
          <cell r="E1140"/>
        </row>
        <row r="1141">
          <cell r="A1141"/>
          <cell r="B1141"/>
          <cell r="C1141"/>
          <cell r="D1141"/>
          <cell r="E1141"/>
        </row>
        <row r="1142">
          <cell r="A1142"/>
          <cell r="B1142"/>
          <cell r="C1142"/>
          <cell r="D1142"/>
          <cell r="E1142"/>
        </row>
        <row r="1143">
          <cell r="A1143"/>
          <cell r="B1143"/>
          <cell r="C1143"/>
          <cell r="D1143"/>
          <cell r="E1143"/>
        </row>
        <row r="1144">
          <cell r="A1144"/>
          <cell r="B1144"/>
          <cell r="C1144"/>
          <cell r="D1144"/>
          <cell r="E1144"/>
        </row>
        <row r="1145">
          <cell r="A1145"/>
          <cell r="B1145"/>
          <cell r="C1145"/>
          <cell r="D1145"/>
          <cell r="E1145"/>
        </row>
        <row r="1146">
          <cell r="A1146"/>
          <cell r="B1146"/>
          <cell r="C1146"/>
          <cell r="D1146"/>
          <cell r="E1146"/>
        </row>
        <row r="1147">
          <cell r="A1147"/>
          <cell r="B1147"/>
          <cell r="C1147"/>
          <cell r="D1147"/>
          <cell r="E1147"/>
        </row>
        <row r="1148">
          <cell r="A1148"/>
          <cell r="B1148"/>
          <cell r="C1148"/>
          <cell r="D1148"/>
          <cell r="E1148"/>
        </row>
        <row r="1149">
          <cell r="A1149"/>
          <cell r="B1149"/>
          <cell r="C1149"/>
          <cell r="D1149"/>
          <cell r="E1149"/>
        </row>
        <row r="1150">
          <cell r="A1150"/>
          <cell r="B1150"/>
          <cell r="C1150"/>
          <cell r="D1150"/>
          <cell r="E1150"/>
        </row>
        <row r="1151">
          <cell r="A1151"/>
          <cell r="B1151"/>
          <cell r="C1151"/>
          <cell r="D1151"/>
          <cell r="E1151"/>
        </row>
        <row r="1152">
          <cell r="A1152"/>
          <cell r="B1152"/>
          <cell r="C1152"/>
          <cell r="D1152"/>
          <cell r="E1152"/>
        </row>
        <row r="1153">
          <cell r="A1153"/>
          <cell r="B1153"/>
          <cell r="C1153"/>
          <cell r="D1153"/>
          <cell r="E1153"/>
        </row>
        <row r="1154">
          <cell r="A1154"/>
          <cell r="B1154"/>
          <cell r="C1154"/>
          <cell r="D1154"/>
          <cell r="E1154"/>
        </row>
        <row r="1155">
          <cell r="A1155"/>
          <cell r="B1155"/>
          <cell r="C1155"/>
          <cell r="D1155"/>
          <cell r="E1155"/>
        </row>
        <row r="1156">
          <cell r="A1156"/>
          <cell r="B1156"/>
          <cell r="C1156"/>
          <cell r="D1156"/>
          <cell r="E1156"/>
        </row>
        <row r="1157">
          <cell r="A1157"/>
          <cell r="B1157"/>
          <cell r="C1157"/>
          <cell r="D1157"/>
          <cell r="E1157"/>
        </row>
        <row r="1158">
          <cell r="A1158"/>
          <cell r="B1158"/>
          <cell r="C1158"/>
          <cell r="D1158"/>
          <cell r="E1158"/>
        </row>
        <row r="1159">
          <cell r="A1159"/>
          <cell r="B1159"/>
          <cell r="C1159"/>
          <cell r="D1159"/>
          <cell r="E1159"/>
        </row>
        <row r="1160">
          <cell r="A1160"/>
          <cell r="B1160"/>
          <cell r="C1160"/>
          <cell r="D1160"/>
          <cell r="E1160"/>
        </row>
        <row r="1161">
          <cell r="A1161"/>
          <cell r="B1161"/>
          <cell r="C1161"/>
          <cell r="D1161"/>
          <cell r="E1161"/>
        </row>
        <row r="1162">
          <cell r="A1162"/>
          <cell r="B1162"/>
          <cell r="C1162"/>
          <cell r="D1162"/>
          <cell r="E1162"/>
        </row>
        <row r="1163">
          <cell r="A1163"/>
          <cell r="B1163"/>
          <cell r="C1163"/>
          <cell r="D1163"/>
          <cell r="E1163"/>
        </row>
        <row r="1164">
          <cell r="A1164"/>
          <cell r="B1164"/>
          <cell r="C1164"/>
          <cell r="D1164"/>
          <cell r="E1164"/>
        </row>
        <row r="1165">
          <cell r="A1165"/>
          <cell r="B1165"/>
          <cell r="C1165"/>
          <cell r="D1165"/>
          <cell r="E1165"/>
        </row>
        <row r="1166">
          <cell r="A1166"/>
          <cell r="B1166"/>
          <cell r="C1166"/>
          <cell r="D1166"/>
          <cell r="E1166"/>
        </row>
        <row r="1167">
          <cell r="A1167"/>
          <cell r="B1167"/>
          <cell r="C1167"/>
          <cell r="D1167"/>
          <cell r="E1167"/>
        </row>
        <row r="1168">
          <cell r="A1168"/>
          <cell r="B1168"/>
          <cell r="C1168"/>
          <cell r="D1168"/>
          <cell r="E1168"/>
        </row>
        <row r="1169">
          <cell r="A1169"/>
          <cell r="B1169"/>
          <cell r="C1169"/>
          <cell r="D1169"/>
          <cell r="E1169"/>
        </row>
        <row r="1170">
          <cell r="A1170"/>
          <cell r="B1170"/>
          <cell r="C1170"/>
          <cell r="D1170"/>
          <cell r="E1170"/>
        </row>
        <row r="1171">
          <cell r="A1171"/>
          <cell r="B1171"/>
          <cell r="C1171"/>
          <cell r="D1171"/>
          <cell r="E1171"/>
        </row>
        <row r="1172">
          <cell r="A1172"/>
          <cell r="B1172"/>
          <cell r="C1172"/>
          <cell r="D1172"/>
          <cell r="E1172"/>
        </row>
        <row r="1173">
          <cell r="A1173"/>
          <cell r="B1173"/>
          <cell r="C1173"/>
          <cell r="D1173"/>
          <cell r="E1173"/>
        </row>
        <row r="1174">
          <cell r="A1174"/>
          <cell r="B1174"/>
          <cell r="C1174"/>
          <cell r="D1174"/>
          <cell r="E1174"/>
        </row>
        <row r="1175">
          <cell r="A1175"/>
          <cell r="B1175"/>
          <cell r="C1175"/>
          <cell r="D1175"/>
          <cell r="E1175"/>
        </row>
        <row r="1176">
          <cell r="A1176"/>
          <cell r="B1176"/>
          <cell r="C1176"/>
          <cell r="D1176"/>
          <cell r="E1176"/>
        </row>
        <row r="1177">
          <cell r="A1177"/>
          <cell r="B1177"/>
          <cell r="C1177"/>
          <cell r="D1177"/>
          <cell r="E1177"/>
        </row>
        <row r="1178">
          <cell r="A1178"/>
          <cell r="B1178"/>
          <cell r="C1178"/>
          <cell r="D1178"/>
          <cell r="E1178"/>
        </row>
        <row r="1179">
          <cell r="A1179"/>
          <cell r="B1179"/>
          <cell r="C1179"/>
          <cell r="D1179"/>
          <cell r="E1179"/>
        </row>
        <row r="1180">
          <cell r="A1180"/>
          <cell r="B1180"/>
          <cell r="C1180"/>
          <cell r="D1180"/>
          <cell r="E1180"/>
        </row>
        <row r="1181">
          <cell r="A1181"/>
          <cell r="B1181"/>
          <cell r="C1181"/>
          <cell r="D1181"/>
          <cell r="E1181"/>
        </row>
        <row r="1182">
          <cell r="A1182"/>
          <cell r="B1182"/>
          <cell r="C1182"/>
          <cell r="D1182"/>
          <cell r="E1182"/>
        </row>
        <row r="1183">
          <cell r="A1183"/>
          <cell r="B1183"/>
          <cell r="C1183"/>
          <cell r="D1183"/>
          <cell r="E1183"/>
        </row>
        <row r="1184">
          <cell r="A1184"/>
          <cell r="B1184"/>
          <cell r="C1184"/>
          <cell r="D1184"/>
          <cell r="E1184"/>
        </row>
        <row r="1185">
          <cell r="A1185"/>
          <cell r="B1185"/>
          <cell r="C1185"/>
          <cell r="D1185"/>
          <cell r="E1185"/>
        </row>
        <row r="1186">
          <cell r="A1186"/>
          <cell r="B1186"/>
          <cell r="C1186"/>
          <cell r="D1186"/>
          <cell r="E1186"/>
        </row>
        <row r="1187">
          <cell r="A1187"/>
          <cell r="B1187"/>
          <cell r="C1187"/>
          <cell r="D1187"/>
          <cell r="E1187"/>
        </row>
        <row r="1188">
          <cell r="A1188"/>
          <cell r="B1188"/>
          <cell r="C1188"/>
          <cell r="D1188"/>
          <cell r="E1188"/>
        </row>
        <row r="1189">
          <cell r="A1189"/>
          <cell r="B1189"/>
          <cell r="C1189"/>
          <cell r="D1189"/>
          <cell r="E1189"/>
        </row>
        <row r="1190">
          <cell r="A1190"/>
          <cell r="B1190"/>
          <cell r="C1190"/>
          <cell r="D1190"/>
          <cell r="E1190"/>
        </row>
        <row r="1191">
          <cell r="A1191"/>
          <cell r="B1191"/>
          <cell r="C1191"/>
          <cell r="D1191"/>
          <cell r="E1191"/>
        </row>
        <row r="1192">
          <cell r="A1192"/>
          <cell r="B1192"/>
          <cell r="C1192"/>
          <cell r="D1192"/>
          <cell r="E1192"/>
        </row>
        <row r="1193">
          <cell r="A1193"/>
          <cell r="B1193"/>
          <cell r="C1193"/>
          <cell r="D1193"/>
          <cell r="E1193"/>
        </row>
        <row r="1194">
          <cell r="A1194"/>
          <cell r="B1194"/>
          <cell r="C1194"/>
          <cell r="D1194"/>
          <cell r="E1194"/>
        </row>
        <row r="1195">
          <cell r="A1195"/>
          <cell r="B1195"/>
          <cell r="C1195"/>
          <cell r="D1195"/>
          <cell r="E1195"/>
        </row>
        <row r="1196">
          <cell r="A1196"/>
          <cell r="B1196"/>
          <cell r="C1196"/>
          <cell r="D1196"/>
          <cell r="E1196"/>
        </row>
        <row r="1197">
          <cell r="A1197"/>
          <cell r="B1197"/>
          <cell r="C1197"/>
          <cell r="D1197"/>
          <cell r="E1197"/>
        </row>
        <row r="1198">
          <cell r="A1198"/>
          <cell r="B1198"/>
          <cell r="C1198"/>
          <cell r="D1198"/>
          <cell r="E1198"/>
        </row>
        <row r="1199">
          <cell r="A1199"/>
          <cell r="B1199"/>
          <cell r="C1199"/>
          <cell r="D1199"/>
          <cell r="E1199"/>
        </row>
        <row r="1200">
          <cell r="A1200"/>
          <cell r="B1200"/>
          <cell r="C1200"/>
          <cell r="D1200"/>
          <cell r="E1200"/>
        </row>
        <row r="1201">
          <cell r="A1201"/>
          <cell r="B1201"/>
          <cell r="C1201"/>
          <cell r="D1201"/>
          <cell r="E1201"/>
        </row>
        <row r="1202">
          <cell r="A1202"/>
          <cell r="B1202"/>
          <cell r="C1202"/>
          <cell r="D1202"/>
          <cell r="E1202"/>
        </row>
        <row r="1203">
          <cell r="A1203"/>
          <cell r="B1203"/>
          <cell r="C1203"/>
          <cell r="D1203"/>
          <cell r="E1203"/>
        </row>
        <row r="1204">
          <cell r="A1204"/>
          <cell r="B1204"/>
          <cell r="C1204"/>
          <cell r="D1204"/>
          <cell r="E1204"/>
        </row>
        <row r="1205">
          <cell r="A1205"/>
          <cell r="B1205"/>
          <cell r="C1205"/>
          <cell r="D1205"/>
          <cell r="E1205"/>
        </row>
        <row r="1206">
          <cell r="A1206"/>
          <cell r="B1206"/>
          <cell r="C1206"/>
          <cell r="D1206"/>
          <cell r="E1206"/>
        </row>
        <row r="1207">
          <cell r="A1207"/>
          <cell r="B1207"/>
          <cell r="C1207"/>
          <cell r="D1207"/>
          <cell r="E1207"/>
        </row>
        <row r="1208">
          <cell r="A1208"/>
          <cell r="B1208"/>
          <cell r="C1208"/>
          <cell r="D1208"/>
          <cell r="E1208"/>
        </row>
        <row r="1209">
          <cell r="A1209"/>
          <cell r="B1209"/>
          <cell r="C1209"/>
          <cell r="D1209"/>
          <cell r="E1209"/>
        </row>
        <row r="1210">
          <cell r="A1210"/>
          <cell r="B1210"/>
          <cell r="C1210"/>
          <cell r="D1210"/>
          <cell r="E1210"/>
        </row>
        <row r="1211">
          <cell r="A1211"/>
          <cell r="B1211"/>
          <cell r="C1211"/>
          <cell r="D1211"/>
          <cell r="E1211"/>
        </row>
        <row r="1212">
          <cell r="A1212"/>
          <cell r="B1212"/>
          <cell r="C1212"/>
          <cell r="D1212"/>
          <cell r="E1212"/>
        </row>
        <row r="1213">
          <cell r="A1213"/>
          <cell r="B1213"/>
          <cell r="C1213"/>
          <cell r="D1213"/>
          <cell r="E1213"/>
        </row>
        <row r="1214">
          <cell r="A1214"/>
          <cell r="B1214"/>
          <cell r="C1214"/>
          <cell r="D1214"/>
          <cell r="E1214"/>
        </row>
        <row r="1215">
          <cell r="A1215"/>
          <cell r="B1215"/>
          <cell r="C1215"/>
          <cell r="D1215"/>
          <cell r="E1215"/>
        </row>
        <row r="1216">
          <cell r="A1216"/>
          <cell r="B1216"/>
          <cell r="C1216"/>
          <cell r="D1216"/>
          <cell r="E1216"/>
        </row>
        <row r="1217">
          <cell r="A1217"/>
          <cell r="B1217"/>
          <cell r="C1217"/>
          <cell r="D1217"/>
          <cell r="E1217"/>
        </row>
        <row r="1218">
          <cell r="A1218"/>
          <cell r="B1218"/>
          <cell r="C1218"/>
          <cell r="D1218"/>
          <cell r="E1218"/>
        </row>
        <row r="1219">
          <cell r="A1219"/>
          <cell r="B1219"/>
          <cell r="C1219"/>
          <cell r="D1219"/>
          <cell r="E1219"/>
        </row>
        <row r="1220">
          <cell r="A1220"/>
          <cell r="B1220"/>
          <cell r="C1220"/>
          <cell r="D1220"/>
          <cell r="E1220"/>
        </row>
        <row r="1221">
          <cell r="A1221"/>
          <cell r="B1221"/>
          <cell r="C1221"/>
          <cell r="D1221"/>
          <cell r="E1221"/>
        </row>
        <row r="1222">
          <cell r="A1222"/>
          <cell r="B1222"/>
          <cell r="C1222"/>
          <cell r="D1222"/>
          <cell r="E1222"/>
        </row>
        <row r="1223">
          <cell r="A1223"/>
          <cell r="B1223"/>
          <cell r="C1223"/>
          <cell r="D1223"/>
          <cell r="E1223"/>
        </row>
        <row r="1224">
          <cell r="A1224"/>
          <cell r="B1224"/>
          <cell r="C1224"/>
          <cell r="D1224"/>
          <cell r="E1224"/>
        </row>
        <row r="1225">
          <cell r="A1225"/>
          <cell r="B1225"/>
          <cell r="C1225"/>
          <cell r="D1225"/>
          <cell r="E1225"/>
        </row>
        <row r="1226">
          <cell r="A1226"/>
          <cell r="B1226"/>
          <cell r="C1226"/>
          <cell r="D1226"/>
          <cell r="E1226"/>
        </row>
        <row r="1227">
          <cell r="A1227"/>
          <cell r="B1227"/>
          <cell r="C1227"/>
          <cell r="D1227"/>
          <cell r="E1227"/>
        </row>
        <row r="1228">
          <cell r="A1228"/>
          <cell r="B1228"/>
          <cell r="C1228"/>
          <cell r="D1228"/>
          <cell r="E1228"/>
        </row>
        <row r="1229">
          <cell r="A1229"/>
          <cell r="B1229"/>
          <cell r="C1229"/>
          <cell r="D1229"/>
          <cell r="E1229"/>
        </row>
        <row r="1230">
          <cell r="A1230"/>
          <cell r="B1230"/>
          <cell r="C1230"/>
          <cell r="D1230"/>
          <cell r="E1230"/>
        </row>
        <row r="1231">
          <cell r="A1231"/>
          <cell r="B1231"/>
          <cell r="C1231"/>
          <cell r="D1231"/>
          <cell r="E1231"/>
        </row>
        <row r="1232">
          <cell r="A1232"/>
          <cell r="B1232"/>
          <cell r="C1232"/>
          <cell r="D1232"/>
          <cell r="E1232"/>
        </row>
        <row r="1233">
          <cell r="A1233"/>
          <cell r="B1233"/>
          <cell r="C1233"/>
          <cell r="D1233"/>
          <cell r="E1233"/>
        </row>
        <row r="1234">
          <cell r="A1234"/>
          <cell r="B1234"/>
          <cell r="C1234"/>
          <cell r="D1234"/>
          <cell r="E1234"/>
        </row>
        <row r="1235">
          <cell r="A1235"/>
          <cell r="B1235"/>
          <cell r="C1235"/>
          <cell r="D1235"/>
          <cell r="E1235"/>
        </row>
        <row r="1236">
          <cell r="A1236"/>
          <cell r="B1236"/>
          <cell r="C1236"/>
          <cell r="D1236"/>
          <cell r="E1236"/>
        </row>
        <row r="1237">
          <cell r="A1237"/>
          <cell r="B1237"/>
          <cell r="C1237"/>
          <cell r="D1237"/>
          <cell r="E1237"/>
        </row>
        <row r="1238">
          <cell r="A1238"/>
          <cell r="B1238"/>
          <cell r="C1238"/>
          <cell r="D1238"/>
          <cell r="E1238"/>
        </row>
        <row r="1239">
          <cell r="A1239"/>
          <cell r="B1239"/>
          <cell r="C1239"/>
          <cell r="D1239"/>
          <cell r="E1239"/>
        </row>
        <row r="1240">
          <cell r="A1240"/>
          <cell r="B1240"/>
          <cell r="C1240"/>
          <cell r="D1240"/>
          <cell r="E1240"/>
        </row>
        <row r="1241">
          <cell r="A1241"/>
          <cell r="B1241"/>
          <cell r="C1241"/>
          <cell r="D1241"/>
          <cell r="E1241"/>
        </row>
        <row r="1242">
          <cell r="A1242"/>
          <cell r="B1242"/>
          <cell r="C1242"/>
          <cell r="D1242"/>
          <cell r="E1242"/>
        </row>
        <row r="1243">
          <cell r="A1243"/>
          <cell r="B1243"/>
          <cell r="C1243"/>
          <cell r="D1243"/>
          <cell r="E1243"/>
        </row>
        <row r="1244">
          <cell r="A1244"/>
          <cell r="B1244"/>
          <cell r="C1244"/>
          <cell r="D1244"/>
          <cell r="E1244"/>
        </row>
        <row r="1245">
          <cell r="A1245"/>
          <cell r="B1245"/>
          <cell r="C1245"/>
          <cell r="D1245"/>
          <cell r="E1245"/>
        </row>
        <row r="1246">
          <cell r="A1246"/>
          <cell r="B1246"/>
          <cell r="C1246"/>
          <cell r="D1246"/>
          <cell r="E1246"/>
        </row>
        <row r="1247">
          <cell r="A1247"/>
          <cell r="B1247"/>
          <cell r="C1247"/>
          <cell r="D1247"/>
          <cell r="E1247"/>
        </row>
        <row r="1248">
          <cell r="A1248"/>
          <cell r="B1248"/>
          <cell r="C1248"/>
          <cell r="D1248"/>
          <cell r="E1248"/>
        </row>
        <row r="1249">
          <cell r="A1249"/>
          <cell r="B1249"/>
          <cell r="C1249"/>
          <cell r="D1249"/>
          <cell r="E1249"/>
        </row>
        <row r="1250">
          <cell r="A1250"/>
          <cell r="B1250"/>
          <cell r="C1250"/>
          <cell r="D1250"/>
          <cell r="E1250"/>
        </row>
        <row r="1251">
          <cell r="A1251"/>
          <cell r="B1251"/>
          <cell r="C1251"/>
          <cell r="D1251"/>
          <cell r="E1251"/>
        </row>
        <row r="1252">
          <cell r="A1252"/>
          <cell r="B1252"/>
          <cell r="C1252"/>
          <cell r="D1252"/>
          <cell r="E1252"/>
        </row>
        <row r="1253">
          <cell r="A1253"/>
          <cell r="B1253"/>
          <cell r="C1253"/>
          <cell r="D1253"/>
          <cell r="E1253"/>
        </row>
        <row r="1254">
          <cell r="A1254"/>
          <cell r="B1254"/>
          <cell r="C1254"/>
          <cell r="D1254"/>
          <cell r="E1254"/>
        </row>
        <row r="1255">
          <cell r="A1255"/>
          <cell r="B1255"/>
          <cell r="C1255"/>
          <cell r="D1255"/>
          <cell r="E1255"/>
        </row>
        <row r="1256">
          <cell r="A1256"/>
          <cell r="B1256"/>
          <cell r="C1256"/>
          <cell r="D1256"/>
          <cell r="E1256"/>
        </row>
        <row r="1257">
          <cell r="A1257"/>
          <cell r="B1257"/>
          <cell r="C1257"/>
          <cell r="D1257"/>
          <cell r="E1257"/>
        </row>
        <row r="1258">
          <cell r="A1258"/>
          <cell r="B1258"/>
          <cell r="C1258"/>
          <cell r="D1258"/>
          <cell r="E1258"/>
        </row>
        <row r="1259">
          <cell r="A1259"/>
          <cell r="B1259"/>
          <cell r="C1259"/>
          <cell r="D1259"/>
          <cell r="E1259"/>
        </row>
        <row r="1260">
          <cell r="A1260"/>
          <cell r="B1260"/>
          <cell r="C1260"/>
          <cell r="D1260"/>
          <cell r="E1260"/>
        </row>
        <row r="1261">
          <cell r="A1261"/>
          <cell r="B1261"/>
          <cell r="C1261"/>
          <cell r="D1261"/>
          <cell r="E1261"/>
        </row>
        <row r="1262">
          <cell r="A1262"/>
          <cell r="B1262"/>
          <cell r="C1262"/>
          <cell r="D1262"/>
          <cell r="E1262"/>
        </row>
        <row r="1263">
          <cell r="A1263"/>
          <cell r="B1263"/>
          <cell r="C1263"/>
          <cell r="D1263"/>
          <cell r="E1263"/>
        </row>
        <row r="1264">
          <cell r="A1264"/>
          <cell r="B1264"/>
          <cell r="C1264"/>
          <cell r="D1264"/>
          <cell r="E1264"/>
        </row>
        <row r="1265">
          <cell r="A1265"/>
          <cell r="B1265"/>
          <cell r="C1265"/>
          <cell r="D1265"/>
          <cell r="E1265"/>
        </row>
        <row r="1266">
          <cell r="A1266"/>
          <cell r="B1266"/>
          <cell r="C1266"/>
          <cell r="D1266"/>
          <cell r="E1266"/>
        </row>
        <row r="1267">
          <cell r="A1267"/>
          <cell r="B1267"/>
          <cell r="C1267"/>
          <cell r="D1267"/>
          <cell r="E1267"/>
        </row>
        <row r="1268">
          <cell r="A1268"/>
          <cell r="B1268"/>
          <cell r="C1268"/>
          <cell r="D1268"/>
          <cell r="E1268"/>
        </row>
        <row r="1269">
          <cell r="A1269"/>
          <cell r="B1269"/>
          <cell r="C1269"/>
          <cell r="D1269"/>
          <cell r="E1269"/>
        </row>
        <row r="1270">
          <cell r="A1270"/>
          <cell r="B1270"/>
          <cell r="C1270"/>
          <cell r="D1270"/>
          <cell r="E1270"/>
        </row>
        <row r="1271">
          <cell r="A1271"/>
          <cell r="B1271"/>
          <cell r="C1271"/>
          <cell r="D1271"/>
          <cell r="E1271"/>
        </row>
        <row r="1272">
          <cell r="A1272"/>
          <cell r="B1272"/>
          <cell r="C1272"/>
          <cell r="D1272"/>
          <cell r="E1272"/>
        </row>
        <row r="1273">
          <cell r="A1273"/>
          <cell r="B1273"/>
          <cell r="C1273"/>
          <cell r="D1273"/>
          <cell r="E1273"/>
        </row>
        <row r="1274">
          <cell r="A1274"/>
          <cell r="B1274"/>
          <cell r="C1274"/>
          <cell r="D1274"/>
          <cell r="E1274"/>
        </row>
        <row r="1275">
          <cell r="A1275"/>
          <cell r="B1275"/>
          <cell r="C1275"/>
          <cell r="D1275"/>
          <cell r="E1275"/>
        </row>
        <row r="1276">
          <cell r="A1276"/>
          <cell r="B1276"/>
          <cell r="C1276"/>
          <cell r="D1276"/>
          <cell r="E1276"/>
        </row>
        <row r="1277">
          <cell r="A1277"/>
          <cell r="B1277"/>
          <cell r="C1277"/>
          <cell r="D1277"/>
          <cell r="E1277"/>
        </row>
        <row r="1278">
          <cell r="A1278"/>
          <cell r="B1278"/>
          <cell r="C1278"/>
          <cell r="D1278"/>
          <cell r="E1278"/>
        </row>
        <row r="1279">
          <cell r="A1279"/>
          <cell r="B1279"/>
          <cell r="C1279"/>
          <cell r="D1279"/>
          <cell r="E1279"/>
        </row>
        <row r="1280">
          <cell r="A1280"/>
          <cell r="B1280"/>
          <cell r="C1280"/>
          <cell r="D1280"/>
          <cell r="E1280"/>
        </row>
        <row r="1281">
          <cell r="A1281"/>
          <cell r="B1281"/>
          <cell r="C1281"/>
          <cell r="D1281"/>
          <cell r="E1281"/>
        </row>
        <row r="1282">
          <cell r="A1282"/>
          <cell r="B1282"/>
          <cell r="C1282"/>
          <cell r="D1282"/>
          <cell r="E1282"/>
        </row>
        <row r="1283">
          <cell r="A1283"/>
          <cell r="B1283"/>
          <cell r="C1283"/>
          <cell r="D1283"/>
          <cell r="E1283"/>
        </row>
        <row r="1284">
          <cell r="A1284"/>
          <cell r="B1284"/>
          <cell r="C1284"/>
          <cell r="D1284"/>
          <cell r="E1284"/>
        </row>
        <row r="1285">
          <cell r="A1285"/>
          <cell r="B1285"/>
          <cell r="C1285"/>
          <cell r="D1285"/>
          <cell r="E1285"/>
        </row>
        <row r="1286">
          <cell r="A1286"/>
          <cell r="B1286"/>
          <cell r="C1286"/>
          <cell r="D1286"/>
          <cell r="E1286"/>
        </row>
        <row r="1287">
          <cell r="A1287"/>
          <cell r="B1287"/>
          <cell r="C1287"/>
          <cell r="D1287"/>
          <cell r="E1287"/>
        </row>
        <row r="1288">
          <cell r="A1288"/>
          <cell r="B1288"/>
          <cell r="C1288"/>
          <cell r="D1288"/>
          <cell r="E1288"/>
        </row>
        <row r="1289">
          <cell r="A1289"/>
          <cell r="B1289"/>
          <cell r="C1289"/>
          <cell r="D1289"/>
          <cell r="E1289"/>
        </row>
        <row r="1290">
          <cell r="A1290"/>
          <cell r="B1290"/>
          <cell r="C1290"/>
          <cell r="D1290"/>
          <cell r="E1290"/>
        </row>
        <row r="1291">
          <cell r="A1291"/>
          <cell r="B1291"/>
          <cell r="C1291"/>
          <cell r="D1291"/>
          <cell r="E1291"/>
        </row>
        <row r="1292">
          <cell r="A1292"/>
          <cell r="B1292"/>
          <cell r="C1292"/>
          <cell r="D1292"/>
          <cell r="E1292"/>
        </row>
        <row r="1293">
          <cell r="A1293"/>
          <cell r="B1293"/>
          <cell r="C1293"/>
          <cell r="D1293"/>
          <cell r="E1293"/>
        </row>
        <row r="1294">
          <cell r="A1294"/>
          <cell r="B1294"/>
          <cell r="C1294"/>
          <cell r="D1294"/>
          <cell r="E1294"/>
        </row>
        <row r="1295">
          <cell r="A1295"/>
          <cell r="B1295"/>
          <cell r="C1295"/>
          <cell r="D1295"/>
          <cell r="E1295"/>
        </row>
        <row r="1296">
          <cell r="A1296"/>
          <cell r="B1296"/>
          <cell r="C1296"/>
          <cell r="D1296"/>
          <cell r="E1296"/>
        </row>
        <row r="1297">
          <cell r="A1297"/>
          <cell r="B1297"/>
          <cell r="C1297"/>
          <cell r="D1297"/>
          <cell r="E1297"/>
        </row>
        <row r="1298">
          <cell r="A1298"/>
          <cell r="B1298"/>
          <cell r="C1298"/>
          <cell r="D1298"/>
          <cell r="E1298"/>
        </row>
        <row r="1299">
          <cell r="A1299"/>
          <cell r="B1299"/>
          <cell r="C1299"/>
          <cell r="D1299"/>
          <cell r="E1299"/>
        </row>
        <row r="1300">
          <cell r="A1300"/>
          <cell r="B1300"/>
          <cell r="C1300"/>
          <cell r="D1300"/>
          <cell r="E1300"/>
        </row>
        <row r="1301">
          <cell r="A1301"/>
          <cell r="B1301"/>
          <cell r="C1301"/>
          <cell r="D1301"/>
          <cell r="E1301"/>
        </row>
        <row r="1302">
          <cell r="A1302"/>
          <cell r="B1302"/>
          <cell r="C1302"/>
          <cell r="D1302"/>
          <cell r="E1302"/>
        </row>
        <row r="1303">
          <cell r="A1303"/>
          <cell r="B1303"/>
          <cell r="C1303"/>
          <cell r="D1303"/>
          <cell r="E1303"/>
        </row>
        <row r="1304">
          <cell r="A1304"/>
          <cell r="B1304"/>
          <cell r="C1304"/>
          <cell r="D1304"/>
          <cell r="E1304"/>
        </row>
        <row r="1305">
          <cell r="A1305"/>
          <cell r="B1305"/>
          <cell r="C1305"/>
          <cell r="D1305"/>
          <cell r="E1305"/>
        </row>
        <row r="1306">
          <cell r="A1306"/>
          <cell r="B1306"/>
          <cell r="C1306"/>
          <cell r="D1306"/>
          <cell r="E1306"/>
        </row>
        <row r="1307">
          <cell r="A1307"/>
          <cell r="B1307"/>
          <cell r="C1307"/>
          <cell r="D1307"/>
          <cell r="E1307"/>
        </row>
        <row r="1308">
          <cell r="A1308"/>
          <cell r="B1308"/>
          <cell r="C1308"/>
          <cell r="D1308"/>
          <cell r="E1308"/>
        </row>
        <row r="1309">
          <cell r="A1309"/>
          <cell r="B1309"/>
          <cell r="C1309"/>
          <cell r="D1309"/>
          <cell r="E1309"/>
        </row>
        <row r="1310">
          <cell r="A1310"/>
          <cell r="B1310"/>
          <cell r="C1310"/>
          <cell r="D1310"/>
          <cell r="E1310"/>
        </row>
        <row r="1311">
          <cell r="A1311"/>
          <cell r="B1311"/>
          <cell r="C1311"/>
          <cell r="D1311"/>
          <cell r="E1311"/>
        </row>
        <row r="1312">
          <cell r="A1312"/>
          <cell r="B1312"/>
          <cell r="C1312"/>
          <cell r="D1312"/>
          <cell r="E1312"/>
        </row>
        <row r="1313">
          <cell r="A1313"/>
          <cell r="B1313"/>
          <cell r="C1313"/>
          <cell r="D1313"/>
          <cell r="E1313"/>
        </row>
        <row r="1314">
          <cell r="A1314"/>
          <cell r="B1314"/>
          <cell r="C1314"/>
          <cell r="D1314"/>
          <cell r="E1314"/>
        </row>
        <row r="1315">
          <cell r="A1315"/>
          <cell r="B1315"/>
          <cell r="C1315"/>
          <cell r="D1315"/>
          <cell r="E1315"/>
        </row>
        <row r="1316">
          <cell r="A1316"/>
          <cell r="B1316"/>
          <cell r="C1316"/>
          <cell r="D1316"/>
          <cell r="E1316"/>
        </row>
        <row r="1317">
          <cell r="A1317"/>
          <cell r="B1317"/>
          <cell r="C1317"/>
          <cell r="D1317"/>
          <cell r="E1317"/>
        </row>
        <row r="1318">
          <cell r="A1318"/>
          <cell r="B1318"/>
          <cell r="C1318"/>
          <cell r="D1318"/>
          <cell r="E1318"/>
        </row>
        <row r="1319">
          <cell r="A1319"/>
          <cell r="B1319"/>
          <cell r="C1319"/>
          <cell r="D1319"/>
          <cell r="E1319"/>
        </row>
        <row r="1320">
          <cell r="A1320"/>
          <cell r="B1320"/>
          <cell r="C1320"/>
          <cell r="D1320"/>
          <cell r="E1320"/>
        </row>
        <row r="1321">
          <cell r="A1321"/>
          <cell r="B1321"/>
          <cell r="C1321"/>
          <cell r="D1321"/>
          <cell r="E1321"/>
        </row>
        <row r="1322">
          <cell r="A1322"/>
          <cell r="B1322"/>
          <cell r="C1322"/>
          <cell r="D1322"/>
          <cell r="E1322"/>
        </row>
        <row r="1323">
          <cell r="A1323"/>
          <cell r="B1323"/>
          <cell r="C1323"/>
          <cell r="D1323"/>
          <cell r="E1323"/>
        </row>
        <row r="1324">
          <cell r="A1324"/>
          <cell r="B1324"/>
          <cell r="C1324"/>
          <cell r="D1324"/>
          <cell r="E1324"/>
        </row>
        <row r="1325">
          <cell r="A1325"/>
          <cell r="B1325"/>
          <cell r="C1325"/>
          <cell r="D1325"/>
          <cell r="E1325"/>
        </row>
        <row r="1326">
          <cell r="A1326"/>
          <cell r="B1326"/>
          <cell r="C1326"/>
          <cell r="D1326"/>
          <cell r="E1326"/>
        </row>
        <row r="1327">
          <cell r="A1327"/>
          <cell r="B1327"/>
          <cell r="C1327"/>
          <cell r="D1327"/>
          <cell r="E1327"/>
        </row>
        <row r="1328">
          <cell r="A1328"/>
          <cell r="B1328"/>
          <cell r="C1328"/>
          <cell r="D1328"/>
          <cell r="E1328"/>
        </row>
        <row r="1329">
          <cell r="A1329"/>
          <cell r="B1329"/>
          <cell r="C1329"/>
          <cell r="D1329"/>
          <cell r="E1329"/>
        </row>
        <row r="1330">
          <cell r="A1330"/>
          <cell r="B1330"/>
          <cell r="C1330"/>
          <cell r="D1330"/>
          <cell r="E1330"/>
        </row>
        <row r="1331">
          <cell r="A1331"/>
          <cell r="B1331"/>
          <cell r="C1331"/>
          <cell r="D1331"/>
          <cell r="E1331"/>
        </row>
        <row r="1332">
          <cell r="A1332"/>
          <cell r="B1332"/>
          <cell r="C1332"/>
          <cell r="D1332"/>
          <cell r="E1332"/>
        </row>
        <row r="1333">
          <cell r="A1333"/>
          <cell r="B1333"/>
          <cell r="C1333"/>
          <cell r="D1333"/>
          <cell r="E1333"/>
        </row>
        <row r="1334">
          <cell r="A1334"/>
          <cell r="B1334"/>
          <cell r="C1334"/>
          <cell r="D1334"/>
          <cell r="E1334"/>
        </row>
        <row r="1335">
          <cell r="A1335"/>
          <cell r="B1335"/>
          <cell r="C1335"/>
          <cell r="D1335"/>
          <cell r="E1335"/>
        </row>
        <row r="1336">
          <cell r="A1336"/>
          <cell r="B1336"/>
          <cell r="C1336"/>
          <cell r="D1336"/>
          <cell r="E1336"/>
        </row>
        <row r="1337">
          <cell r="A1337"/>
          <cell r="B1337"/>
          <cell r="C1337"/>
          <cell r="D1337"/>
          <cell r="E1337"/>
        </row>
        <row r="1338">
          <cell r="A1338"/>
          <cell r="B1338"/>
          <cell r="C1338"/>
          <cell r="D1338"/>
          <cell r="E1338"/>
        </row>
        <row r="1339">
          <cell r="A1339"/>
          <cell r="B1339"/>
          <cell r="C1339"/>
          <cell r="D1339"/>
          <cell r="E1339"/>
        </row>
        <row r="1340">
          <cell r="A1340"/>
          <cell r="B1340"/>
          <cell r="C1340"/>
          <cell r="D1340"/>
          <cell r="E1340"/>
        </row>
        <row r="1341">
          <cell r="A1341"/>
          <cell r="B1341"/>
          <cell r="C1341"/>
          <cell r="D1341"/>
          <cell r="E1341"/>
        </row>
        <row r="1342">
          <cell r="A1342"/>
          <cell r="B1342"/>
          <cell r="C1342"/>
          <cell r="D1342"/>
          <cell r="E1342"/>
        </row>
        <row r="1343">
          <cell r="A1343"/>
          <cell r="B1343"/>
          <cell r="C1343"/>
          <cell r="D1343"/>
          <cell r="E1343"/>
        </row>
        <row r="1344">
          <cell r="A1344"/>
          <cell r="B1344"/>
          <cell r="C1344"/>
          <cell r="D1344"/>
          <cell r="E1344"/>
        </row>
        <row r="1345">
          <cell r="A1345"/>
          <cell r="B1345"/>
          <cell r="C1345"/>
          <cell r="D1345"/>
          <cell r="E1345"/>
        </row>
        <row r="1346">
          <cell r="A1346"/>
          <cell r="B1346"/>
          <cell r="C1346"/>
          <cell r="D1346"/>
          <cell r="E1346"/>
        </row>
        <row r="1347">
          <cell r="A1347"/>
          <cell r="B1347"/>
          <cell r="C1347"/>
          <cell r="D1347"/>
          <cell r="E1347"/>
        </row>
        <row r="1348">
          <cell r="A1348"/>
          <cell r="B1348"/>
          <cell r="C1348"/>
          <cell r="D1348"/>
          <cell r="E1348"/>
        </row>
        <row r="1349">
          <cell r="A1349"/>
          <cell r="B1349"/>
          <cell r="C1349"/>
          <cell r="D1349"/>
          <cell r="E1349"/>
        </row>
        <row r="1350">
          <cell r="A1350"/>
          <cell r="B1350"/>
          <cell r="C1350"/>
          <cell r="D1350"/>
          <cell r="E1350"/>
        </row>
        <row r="1351">
          <cell r="A1351"/>
          <cell r="B1351"/>
          <cell r="C1351"/>
          <cell r="D1351"/>
          <cell r="E1351"/>
        </row>
        <row r="1352">
          <cell r="A1352"/>
          <cell r="B1352"/>
          <cell r="C1352"/>
          <cell r="D1352"/>
          <cell r="E1352"/>
        </row>
        <row r="1353">
          <cell r="A1353"/>
          <cell r="B1353"/>
          <cell r="C1353"/>
          <cell r="D1353"/>
          <cell r="E1353"/>
        </row>
        <row r="1354">
          <cell r="A1354"/>
          <cell r="B1354"/>
          <cell r="C1354"/>
          <cell r="D1354"/>
          <cell r="E1354"/>
        </row>
        <row r="1355">
          <cell r="A1355"/>
          <cell r="B1355"/>
          <cell r="C1355"/>
          <cell r="D1355"/>
          <cell r="E1355"/>
        </row>
        <row r="1356">
          <cell r="A1356"/>
          <cell r="B1356"/>
          <cell r="C1356"/>
          <cell r="D1356"/>
          <cell r="E1356"/>
        </row>
        <row r="1357">
          <cell r="A1357"/>
          <cell r="B1357"/>
          <cell r="C1357"/>
          <cell r="D1357"/>
          <cell r="E1357"/>
        </row>
        <row r="1358">
          <cell r="A1358"/>
          <cell r="B1358"/>
          <cell r="C1358"/>
          <cell r="D1358"/>
          <cell r="E1358"/>
        </row>
        <row r="1359">
          <cell r="A1359"/>
          <cell r="B1359"/>
          <cell r="C1359"/>
          <cell r="D1359"/>
          <cell r="E1359"/>
        </row>
        <row r="1360">
          <cell r="A1360"/>
          <cell r="B1360"/>
          <cell r="C1360"/>
          <cell r="D1360"/>
          <cell r="E1360"/>
        </row>
        <row r="1361">
          <cell r="A1361"/>
          <cell r="B1361"/>
          <cell r="C1361"/>
          <cell r="D1361"/>
          <cell r="E1361"/>
        </row>
        <row r="1362">
          <cell r="A1362"/>
          <cell r="B1362"/>
          <cell r="C1362"/>
          <cell r="D1362"/>
          <cell r="E1362"/>
        </row>
        <row r="1363">
          <cell r="A1363"/>
          <cell r="B1363"/>
          <cell r="C1363"/>
          <cell r="D1363"/>
          <cell r="E1363"/>
        </row>
        <row r="1364">
          <cell r="A1364"/>
          <cell r="B1364"/>
          <cell r="C1364"/>
          <cell r="D1364"/>
          <cell r="E1364"/>
        </row>
        <row r="1365">
          <cell r="A1365"/>
          <cell r="B1365"/>
          <cell r="C1365"/>
          <cell r="D1365"/>
          <cell r="E1365"/>
        </row>
        <row r="1366">
          <cell r="A1366"/>
          <cell r="B1366"/>
          <cell r="C1366"/>
          <cell r="D1366"/>
          <cell r="E1366"/>
        </row>
        <row r="1367">
          <cell r="A1367"/>
          <cell r="B1367"/>
          <cell r="C1367"/>
          <cell r="D1367"/>
          <cell r="E1367"/>
        </row>
        <row r="1368">
          <cell r="A1368"/>
          <cell r="B1368"/>
          <cell r="C1368"/>
          <cell r="D1368"/>
          <cell r="E1368"/>
        </row>
        <row r="1369">
          <cell r="A1369"/>
          <cell r="B1369"/>
          <cell r="C1369"/>
          <cell r="D1369"/>
          <cell r="E1369"/>
        </row>
        <row r="1370">
          <cell r="A1370"/>
          <cell r="B1370"/>
          <cell r="C1370"/>
          <cell r="D1370"/>
          <cell r="E1370"/>
        </row>
        <row r="1371">
          <cell r="A1371"/>
          <cell r="B1371"/>
          <cell r="C1371"/>
          <cell r="D1371"/>
          <cell r="E1371"/>
        </row>
        <row r="1372">
          <cell r="A1372"/>
          <cell r="B1372"/>
          <cell r="C1372"/>
          <cell r="D1372"/>
          <cell r="E1372"/>
        </row>
        <row r="1373">
          <cell r="A1373"/>
          <cell r="B1373"/>
          <cell r="C1373"/>
          <cell r="D1373"/>
          <cell r="E1373"/>
        </row>
        <row r="1374">
          <cell r="A1374"/>
          <cell r="B1374"/>
          <cell r="C1374"/>
          <cell r="D1374"/>
          <cell r="E1374"/>
        </row>
        <row r="1375">
          <cell r="A1375"/>
          <cell r="B1375"/>
          <cell r="C1375"/>
          <cell r="D1375"/>
          <cell r="E1375"/>
        </row>
        <row r="1376">
          <cell r="A1376"/>
          <cell r="B1376"/>
          <cell r="C1376"/>
          <cell r="D1376"/>
          <cell r="E1376"/>
        </row>
        <row r="1377">
          <cell r="A1377"/>
          <cell r="B1377"/>
          <cell r="C1377"/>
          <cell r="D1377"/>
          <cell r="E1377"/>
        </row>
        <row r="1378">
          <cell r="A1378"/>
          <cell r="B1378"/>
          <cell r="C1378"/>
          <cell r="D1378"/>
          <cell r="E1378"/>
        </row>
        <row r="1379">
          <cell r="A1379"/>
          <cell r="B1379"/>
          <cell r="C1379"/>
          <cell r="D1379"/>
          <cell r="E1379"/>
        </row>
        <row r="1380">
          <cell r="A1380"/>
          <cell r="B1380"/>
          <cell r="C1380"/>
          <cell r="D1380"/>
          <cell r="E1380"/>
        </row>
        <row r="1381">
          <cell r="A1381"/>
          <cell r="B1381"/>
          <cell r="C1381"/>
          <cell r="D1381"/>
          <cell r="E1381"/>
        </row>
        <row r="1382">
          <cell r="A1382"/>
          <cell r="B1382"/>
          <cell r="C1382"/>
          <cell r="D1382"/>
          <cell r="E1382"/>
        </row>
        <row r="1383">
          <cell r="A1383"/>
          <cell r="B1383"/>
          <cell r="C1383"/>
          <cell r="D1383"/>
          <cell r="E1383"/>
        </row>
        <row r="1384">
          <cell r="A1384"/>
          <cell r="B1384"/>
          <cell r="C1384"/>
          <cell r="D1384"/>
          <cell r="E1384"/>
        </row>
        <row r="1385">
          <cell r="A1385"/>
          <cell r="B1385"/>
          <cell r="C1385"/>
          <cell r="D1385"/>
          <cell r="E1385"/>
        </row>
        <row r="1386">
          <cell r="A1386"/>
          <cell r="B1386"/>
          <cell r="C1386"/>
          <cell r="D1386"/>
          <cell r="E1386"/>
        </row>
        <row r="1387">
          <cell r="A1387"/>
          <cell r="B1387"/>
          <cell r="C1387"/>
          <cell r="D1387"/>
          <cell r="E1387"/>
        </row>
        <row r="1388">
          <cell r="A1388"/>
          <cell r="B1388"/>
          <cell r="C1388"/>
          <cell r="D1388"/>
          <cell r="E1388"/>
        </row>
        <row r="1389">
          <cell r="A1389"/>
          <cell r="B1389"/>
          <cell r="C1389"/>
          <cell r="D1389"/>
          <cell r="E1389"/>
        </row>
        <row r="1390">
          <cell r="A1390"/>
          <cell r="B1390"/>
          <cell r="C1390"/>
          <cell r="D1390"/>
          <cell r="E1390"/>
        </row>
        <row r="1391">
          <cell r="A1391"/>
          <cell r="B1391"/>
          <cell r="C1391"/>
          <cell r="D1391"/>
          <cell r="E1391"/>
        </row>
        <row r="1392">
          <cell r="A1392"/>
          <cell r="B1392"/>
          <cell r="C1392"/>
          <cell r="D1392"/>
          <cell r="E1392"/>
        </row>
        <row r="1393">
          <cell r="A1393"/>
          <cell r="B1393"/>
          <cell r="C1393"/>
          <cell r="D1393"/>
          <cell r="E1393"/>
        </row>
        <row r="1394">
          <cell r="A1394"/>
          <cell r="B1394"/>
          <cell r="C1394"/>
          <cell r="D1394"/>
          <cell r="E1394"/>
        </row>
        <row r="1395">
          <cell r="A1395"/>
          <cell r="B1395"/>
          <cell r="C1395"/>
          <cell r="D1395"/>
          <cell r="E1395"/>
        </row>
        <row r="1396">
          <cell r="A1396"/>
          <cell r="B1396"/>
          <cell r="C1396"/>
          <cell r="D1396"/>
          <cell r="E1396"/>
        </row>
        <row r="1397">
          <cell r="A1397"/>
          <cell r="B1397"/>
          <cell r="C1397"/>
          <cell r="D1397"/>
          <cell r="E1397"/>
        </row>
        <row r="1398">
          <cell r="A1398"/>
          <cell r="B1398"/>
          <cell r="C1398"/>
          <cell r="D1398"/>
          <cell r="E1398"/>
        </row>
        <row r="1399">
          <cell r="A1399"/>
          <cell r="B1399"/>
          <cell r="C1399"/>
          <cell r="D1399"/>
          <cell r="E1399"/>
        </row>
        <row r="1400">
          <cell r="A1400"/>
          <cell r="B1400"/>
          <cell r="C1400"/>
          <cell r="D1400"/>
          <cell r="E1400"/>
        </row>
        <row r="1401">
          <cell r="A1401"/>
          <cell r="B1401"/>
          <cell r="C1401"/>
          <cell r="D1401"/>
          <cell r="E1401"/>
        </row>
        <row r="1402">
          <cell r="A1402"/>
          <cell r="B1402"/>
          <cell r="C1402"/>
          <cell r="D1402"/>
          <cell r="E1402"/>
        </row>
        <row r="1403">
          <cell r="A1403"/>
          <cell r="B1403"/>
          <cell r="C1403"/>
          <cell r="D1403"/>
          <cell r="E1403"/>
        </row>
        <row r="1404">
          <cell r="A1404"/>
          <cell r="B1404"/>
          <cell r="C1404"/>
          <cell r="D1404"/>
          <cell r="E1404"/>
        </row>
        <row r="1405">
          <cell r="A1405"/>
          <cell r="B1405"/>
          <cell r="C1405"/>
          <cell r="D1405"/>
          <cell r="E1405"/>
        </row>
        <row r="1406">
          <cell r="A1406"/>
          <cell r="B1406"/>
          <cell r="C1406"/>
          <cell r="D1406"/>
          <cell r="E1406"/>
        </row>
        <row r="1407">
          <cell r="A1407"/>
          <cell r="B1407"/>
          <cell r="C1407"/>
          <cell r="D1407"/>
          <cell r="E1407"/>
        </row>
        <row r="1408">
          <cell r="A1408"/>
          <cell r="B1408"/>
          <cell r="C1408"/>
          <cell r="D1408"/>
          <cell r="E1408"/>
        </row>
        <row r="1409">
          <cell r="A1409"/>
          <cell r="B1409"/>
          <cell r="C1409"/>
          <cell r="D1409"/>
          <cell r="E1409"/>
        </row>
        <row r="1410">
          <cell r="A1410"/>
          <cell r="B1410"/>
          <cell r="C1410"/>
          <cell r="D1410"/>
          <cell r="E1410"/>
        </row>
        <row r="1411">
          <cell r="A1411"/>
          <cell r="B1411"/>
          <cell r="C1411"/>
          <cell r="D1411"/>
          <cell r="E1411"/>
        </row>
        <row r="1412">
          <cell r="A1412"/>
          <cell r="B1412"/>
          <cell r="C1412"/>
          <cell r="D1412"/>
          <cell r="E1412"/>
        </row>
        <row r="1413">
          <cell r="A1413"/>
          <cell r="B1413"/>
          <cell r="C1413"/>
          <cell r="D1413"/>
          <cell r="E1413"/>
        </row>
        <row r="1414">
          <cell r="A1414"/>
          <cell r="B1414"/>
          <cell r="C1414"/>
          <cell r="D1414"/>
          <cell r="E1414"/>
        </row>
        <row r="1415">
          <cell r="A1415"/>
          <cell r="B1415"/>
          <cell r="C1415"/>
          <cell r="D1415"/>
          <cell r="E1415"/>
        </row>
        <row r="1416">
          <cell r="A1416"/>
          <cell r="B1416"/>
          <cell r="C1416"/>
          <cell r="D1416"/>
          <cell r="E1416"/>
        </row>
        <row r="1417">
          <cell r="A1417"/>
          <cell r="B1417"/>
          <cell r="C1417"/>
          <cell r="D1417"/>
          <cell r="E1417"/>
        </row>
        <row r="1418">
          <cell r="A1418"/>
          <cell r="B1418"/>
          <cell r="C1418"/>
          <cell r="D1418"/>
          <cell r="E1418"/>
        </row>
        <row r="1419">
          <cell r="A1419"/>
          <cell r="B1419"/>
          <cell r="C1419"/>
          <cell r="D1419"/>
          <cell r="E1419"/>
        </row>
        <row r="1420">
          <cell r="A1420"/>
          <cell r="B1420"/>
          <cell r="C1420"/>
          <cell r="D1420"/>
          <cell r="E1420"/>
        </row>
        <row r="1421">
          <cell r="A1421"/>
          <cell r="B1421"/>
          <cell r="C1421"/>
          <cell r="D1421"/>
          <cell r="E1421"/>
        </row>
        <row r="1422">
          <cell r="A1422"/>
          <cell r="B1422"/>
          <cell r="C1422"/>
          <cell r="D1422"/>
          <cell r="E1422"/>
        </row>
        <row r="1423">
          <cell r="A1423"/>
          <cell r="B1423"/>
          <cell r="C1423"/>
          <cell r="D1423"/>
          <cell r="E1423"/>
        </row>
        <row r="1424">
          <cell r="A1424"/>
          <cell r="B1424"/>
          <cell r="C1424"/>
          <cell r="D1424"/>
          <cell r="E1424"/>
        </row>
        <row r="1425">
          <cell r="A1425"/>
          <cell r="B1425"/>
          <cell r="C1425"/>
          <cell r="D1425"/>
          <cell r="E1425"/>
        </row>
        <row r="1426">
          <cell r="A1426"/>
          <cell r="B1426"/>
          <cell r="C1426"/>
          <cell r="D1426"/>
          <cell r="E1426"/>
        </row>
        <row r="1427">
          <cell r="A1427"/>
          <cell r="B1427"/>
          <cell r="C1427"/>
          <cell r="D1427"/>
          <cell r="E1427"/>
        </row>
        <row r="1428">
          <cell r="A1428"/>
          <cell r="B1428"/>
          <cell r="C1428"/>
          <cell r="D1428"/>
          <cell r="E1428"/>
        </row>
        <row r="1429">
          <cell r="A1429"/>
          <cell r="B1429"/>
          <cell r="C1429"/>
          <cell r="D1429"/>
          <cell r="E1429"/>
        </row>
        <row r="1430">
          <cell r="A1430"/>
          <cell r="B1430"/>
          <cell r="C1430"/>
          <cell r="D1430"/>
          <cell r="E1430"/>
        </row>
        <row r="1431">
          <cell r="A1431"/>
          <cell r="B1431"/>
          <cell r="C1431"/>
          <cell r="D1431"/>
          <cell r="E1431"/>
        </row>
        <row r="1432">
          <cell r="A1432"/>
          <cell r="B1432"/>
          <cell r="C1432"/>
          <cell r="D1432"/>
          <cell r="E1432"/>
        </row>
        <row r="1433">
          <cell r="A1433"/>
          <cell r="B1433"/>
          <cell r="C1433"/>
          <cell r="D1433"/>
          <cell r="E1433"/>
        </row>
        <row r="1434">
          <cell r="A1434"/>
          <cell r="B1434"/>
          <cell r="C1434"/>
          <cell r="D1434"/>
          <cell r="E1434"/>
        </row>
        <row r="1435">
          <cell r="A1435"/>
          <cell r="B1435"/>
          <cell r="C1435"/>
          <cell r="D1435"/>
          <cell r="E1435"/>
        </row>
        <row r="1436">
          <cell r="A1436"/>
          <cell r="B1436"/>
          <cell r="C1436"/>
          <cell r="D1436"/>
          <cell r="E1436"/>
        </row>
        <row r="1437">
          <cell r="A1437"/>
          <cell r="B1437"/>
          <cell r="C1437"/>
          <cell r="D1437"/>
          <cell r="E1437"/>
        </row>
        <row r="1438">
          <cell r="A1438"/>
          <cell r="B1438"/>
          <cell r="C1438"/>
          <cell r="D1438"/>
          <cell r="E1438"/>
        </row>
        <row r="1439">
          <cell r="A1439"/>
          <cell r="B1439"/>
          <cell r="C1439"/>
          <cell r="D1439"/>
          <cell r="E1439"/>
        </row>
        <row r="1440">
          <cell r="A1440"/>
          <cell r="B1440"/>
          <cell r="C1440"/>
          <cell r="D1440"/>
          <cell r="E1440"/>
        </row>
        <row r="1441">
          <cell r="A1441"/>
          <cell r="B1441"/>
          <cell r="C1441"/>
          <cell r="D1441"/>
          <cell r="E1441"/>
        </row>
        <row r="1442">
          <cell r="A1442"/>
          <cell r="B1442"/>
          <cell r="C1442"/>
          <cell r="D1442"/>
          <cell r="E1442"/>
        </row>
        <row r="1443">
          <cell r="A1443"/>
          <cell r="B1443"/>
          <cell r="C1443"/>
          <cell r="D1443"/>
          <cell r="E1443"/>
        </row>
        <row r="1444">
          <cell r="A1444"/>
          <cell r="B1444"/>
          <cell r="C1444"/>
          <cell r="D1444"/>
          <cell r="E1444"/>
        </row>
        <row r="1445">
          <cell r="A1445"/>
          <cell r="B1445"/>
          <cell r="C1445"/>
          <cell r="D1445"/>
          <cell r="E1445"/>
        </row>
        <row r="1446">
          <cell r="A1446"/>
          <cell r="B1446"/>
          <cell r="C1446"/>
          <cell r="D1446"/>
          <cell r="E1446"/>
        </row>
        <row r="1447">
          <cell r="A1447"/>
          <cell r="B1447"/>
          <cell r="C1447"/>
          <cell r="D1447"/>
          <cell r="E1447"/>
        </row>
        <row r="1448">
          <cell r="A1448"/>
          <cell r="B1448"/>
          <cell r="C1448"/>
          <cell r="D1448"/>
          <cell r="E1448"/>
        </row>
        <row r="1449">
          <cell r="A1449"/>
          <cell r="B1449"/>
          <cell r="C1449"/>
          <cell r="D1449"/>
          <cell r="E1449"/>
        </row>
        <row r="1450">
          <cell r="A1450"/>
          <cell r="B1450"/>
          <cell r="C1450"/>
          <cell r="D1450"/>
          <cell r="E1450"/>
        </row>
        <row r="1451">
          <cell r="A1451"/>
          <cell r="B1451"/>
          <cell r="C1451"/>
          <cell r="D1451"/>
          <cell r="E1451"/>
        </row>
        <row r="1452">
          <cell r="A1452"/>
          <cell r="B1452"/>
          <cell r="C1452"/>
          <cell r="D1452"/>
          <cell r="E1452"/>
        </row>
        <row r="1453">
          <cell r="A1453"/>
          <cell r="B1453"/>
          <cell r="C1453"/>
          <cell r="D1453"/>
          <cell r="E1453"/>
        </row>
        <row r="1454">
          <cell r="A1454"/>
          <cell r="B1454"/>
          <cell r="C1454"/>
          <cell r="D1454"/>
          <cell r="E1454"/>
        </row>
        <row r="1455">
          <cell r="A1455"/>
          <cell r="B1455"/>
          <cell r="C1455"/>
          <cell r="D1455"/>
          <cell r="E1455"/>
        </row>
        <row r="1456">
          <cell r="A1456"/>
          <cell r="B1456"/>
          <cell r="C1456"/>
          <cell r="D1456"/>
          <cell r="E1456"/>
        </row>
        <row r="1457">
          <cell r="A1457"/>
          <cell r="B1457"/>
          <cell r="C1457"/>
          <cell r="D1457"/>
          <cell r="E1457"/>
        </row>
        <row r="1458">
          <cell r="A1458"/>
          <cell r="B1458"/>
          <cell r="C1458"/>
          <cell r="D1458"/>
          <cell r="E1458"/>
        </row>
        <row r="1459">
          <cell r="A1459"/>
          <cell r="B1459"/>
          <cell r="C1459"/>
          <cell r="D1459"/>
          <cell r="E1459"/>
        </row>
        <row r="1460">
          <cell r="A1460"/>
          <cell r="B1460"/>
          <cell r="C1460"/>
          <cell r="D1460"/>
          <cell r="E1460"/>
        </row>
        <row r="1461">
          <cell r="A1461"/>
          <cell r="B1461"/>
          <cell r="C1461"/>
          <cell r="D1461"/>
          <cell r="E1461"/>
        </row>
        <row r="1462">
          <cell r="A1462"/>
          <cell r="B1462"/>
          <cell r="C1462"/>
          <cell r="D1462"/>
          <cell r="E1462"/>
        </row>
        <row r="1463">
          <cell r="A1463"/>
          <cell r="B1463"/>
          <cell r="C1463"/>
          <cell r="D1463"/>
          <cell r="E1463"/>
        </row>
        <row r="1464">
          <cell r="A1464"/>
          <cell r="B1464"/>
          <cell r="C1464"/>
          <cell r="D1464"/>
          <cell r="E1464"/>
        </row>
        <row r="1465">
          <cell r="A1465"/>
          <cell r="B1465"/>
          <cell r="C1465"/>
          <cell r="D1465"/>
          <cell r="E1465"/>
        </row>
        <row r="1466">
          <cell r="A1466"/>
          <cell r="B1466"/>
          <cell r="C1466"/>
          <cell r="D1466"/>
          <cell r="E1466"/>
        </row>
        <row r="1467">
          <cell r="A1467"/>
          <cell r="B1467"/>
          <cell r="C1467"/>
          <cell r="D1467"/>
          <cell r="E1467"/>
        </row>
        <row r="1468">
          <cell r="A1468"/>
          <cell r="B1468"/>
          <cell r="C1468"/>
          <cell r="D1468"/>
          <cell r="E1468"/>
        </row>
        <row r="1469">
          <cell r="A1469"/>
          <cell r="B1469"/>
          <cell r="C1469"/>
          <cell r="D1469"/>
          <cell r="E1469"/>
        </row>
        <row r="1470">
          <cell r="A1470"/>
          <cell r="B1470"/>
          <cell r="C1470"/>
          <cell r="D1470"/>
          <cell r="E1470"/>
        </row>
        <row r="1471">
          <cell r="A1471"/>
          <cell r="B1471"/>
          <cell r="C1471"/>
          <cell r="D1471"/>
          <cell r="E1471"/>
        </row>
        <row r="1472">
          <cell r="A1472"/>
          <cell r="B1472"/>
          <cell r="C1472"/>
          <cell r="D1472"/>
          <cell r="E1472"/>
        </row>
        <row r="1473">
          <cell r="A1473"/>
          <cell r="B1473"/>
          <cell r="C1473"/>
          <cell r="D1473"/>
          <cell r="E1473"/>
        </row>
        <row r="1474">
          <cell r="A1474"/>
          <cell r="B1474"/>
          <cell r="C1474"/>
          <cell r="D1474"/>
          <cell r="E1474"/>
        </row>
        <row r="1475">
          <cell r="A1475"/>
          <cell r="B1475"/>
          <cell r="C1475"/>
          <cell r="D1475"/>
          <cell r="E1475"/>
        </row>
        <row r="1476">
          <cell r="A1476"/>
          <cell r="B1476"/>
          <cell r="C1476"/>
          <cell r="D1476"/>
          <cell r="E1476"/>
        </row>
        <row r="1477">
          <cell r="A1477"/>
          <cell r="B1477"/>
          <cell r="C1477"/>
          <cell r="D1477"/>
          <cell r="E1477"/>
        </row>
        <row r="1478">
          <cell r="A1478"/>
          <cell r="B1478"/>
          <cell r="C1478"/>
          <cell r="D1478"/>
          <cell r="E1478"/>
        </row>
        <row r="1479">
          <cell r="A1479"/>
          <cell r="B1479"/>
          <cell r="C1479"/>
          <cell r="D1479"/>
          <cell r="E1479"/>
        </row>
        <row r="1480">
          <cell r="A1480"/>
          <cell r="B1480"/>
          <cell r="C1480"/>
          <cell r="D1480"/>
          <cell r="E1480"/>
        </row>
        <row r="1481">
          <cell r="A1481"/>
          <cell r="B1481"/>
          <cell r="C1481"/>
          <cell r="D1481"/>
          <cell r="E1481"/>
        </row>
        <row r="1482">
          <cell r="A1482"/>
          <cell r="B1482"/>
          <cell r="C1482"/>
          <cell r="D1482"/>
          <cell r="E1482"/>
        </row>
        <row r="1483">
          <cell r="A1483"/>
          <cell r="B1483"/>
          <cell r="C1483"/>
          <cell r="D1483"/>
          <cell r="E1483"/>
        </row>
        <row r="1484">
          <cell r="A1484"/>
          <cell r="B1484"/>
          <cell r="C1484"/>
          <cell r="D1484"/>
          <cell r="E1484"/>
        </row>
        <row r="1485">
          <cell r="A1485"/>
          <cell r="B1485"/>
          <cell r="C1485"/>
          <cell r="D1485"/>
          <cell r="E1485"/>
        </row>
        <row r="1486">
          <cell r="A1486"/>
          <cell r="B1486"/>
          <cell r="C1486"/>
          <cell r="D1486"/>
          <cell r="E1486"/>
        </row>
        <row r="1487">
          <cell r="A1487"/>
          <cell r="B1487"/>
          <cell r="C1487"/>
          <cell r="D1487"/>
          <cell r="E1487"/>
        </row>
        <row r="1488">
          <cell r="A1488"/>
          <cell r="B1488"/>
          <cell r="C1488"/>
          <cell r="D1488"/>
          <cell r="E1488"/>
        </row>
        <row r="1489">
          <cell r="A1489"/>
          <cell r="B1489"/>
          <cell r="C1489"/>
          <cell r="D1489"/>
          <cell r="E1489"/>
        </row>
        <row r="1490">
          <cell r="A1490"/>
          <cell r="B1490"/>
          <cell r="C1490"/>
          <cell r="D1490"/>
          <cell r="E1490"/>
        </row>
        <row r="1491">
          <cell r="A1491"/>
          <cell r="B1491"/>
          <cell r="C1491"/>
          <cell r="D1491"/>
          <cell r="E1491"/>
        </row>
        <row r="1492">
          <cell r="A1492"/>
          <cell r="B1492"/>
          <cell r="C1492"/>
          <cell r="D1492"/>
          <cell r="E1492"/>
        </row>
        <row r="1493">
          <cell r="A1493"/>
          <cell r="B1493"/>
          <cell r="C1493"/>
          <cell r="D1493"/>
          <cell r="E1493"/>
        </row>
        <row r="1494">
          <cell r="A1494"/>
          <cell r="B1494"/>
          <cell r="C1494"/>
          <cell r="D1494"/>
          <cell r="E1494"/>
        </row>
        <row r="1495">
          <cell r="A1495"/>
          <cell r="B1495"/>
          <cell r="C1495"/>
          <cell r="D1495"/>
          <cell r="E1495"/>
        </row>
        <row r="1496">
          <cell r="A1496"/>
          <cell r="B1496"/>
          <cell r="C1496"/>
          <cell r="D1496"/>
          <cell r="E1496"/>
        </row>
        <row r="1497">
          <cell r="A1497"/>
          <cell r="B1497"/>
          <cell r="C1497"/>
          <cell r="D1497"/>
          <cell r="E1497"/>
        </row>
        <row r="1498">
          <cell r="A1498"/>
          <cell r="B1498"/>
          <cell r="C1498"/>
          <cell r="D1498"/>
          <cell r="E1498"/>
        </row>
        <row r="1499">
          <cell r="A1499"/>
          <cell r="B1499"/>
          <cell r="C1499"/>
          <cell r="D1499"/>
          <cell r="E1499"/>
        </row>
        <row r="1500">
          <cell r="A1500"/>
          <cell r="B1500"/>
          <cell r="C1500"/>
          <cell r="D1500"/>
          <cell r="E1500"/>
        </row>
        <row r="1501">
          <cell r="A1501"/>
          <cell r="B1501"/>
          <cell r="C1501"/>
          <cell r="D1501"/>
          <cell r="E1501"/>
        </row>
        <row r="1502">
          <cell r="A1502"/>
          <cell r="B1502"/>
          <cell r="C1502"/>
          <cell r="D1502"/>
          <cell r="E1502"/>
        </row>
        <row r="1503">
          <cell r="A1503"/>
          <cell r="B1503"/>
          <cell r="C1503"/>
          <cell r="D1503"/>
          <cell r="E1503"/>
        </row>
        <row r="1504">
          <cell r="A1504"/>
          <cell r="B1504"/>
          <cell r="C1504"/>
          <cell r="D1504"/>
          <cell r="E1504"/>
        </row>
        <row r="1505">
          <cell r="A1505"/>
          <cell r="B1505"/>
          <cell r="C1505"/>
          <cell r="D1505"/>
          <cell r="E1505"/>
        </row>
        <row r="1506">
          <cell r="A1506"/>
          <cell r="B1506"/>
          <cell r="C1506"/>
          <cell r="D1506"/>
          <cell r="E1506"/>
        </row>
        <row r="1507">
          <cell r="A1507"/>
          <cell r="B1507"/>
          <cell r="C1507"/>
          <cell r="D1507"/>
          <cell r="E1507"/>
        </row>
        <row r="1508">
          <cell r="A1508"/>
          <cell r="B1508"/>
          <cell r="C1508"/>
          <cell r="D1508"/>
          <cell r="E1508"/>
        </row>
        <row r="1509">
          <cell r="A1509"/>
          <cell r="B1509"/>
          <cell r="C1509"/>
          <cell r="D1509"/>
          <cell r="E1509"/>
        </row>
        <row r="1510">
          <cell r="A1510"/>
          <cell r="B1510"/>
          <cell r="C1510"/>
          <cell r="D1510"/>
          <cell r="E1510"/>
        </row>
        <row r="1511">
          <cell r="A1511"/>
          <cell r="B1511"/>
          <cell r="C1511"/>
          <cell r="D1511"/>
          <cell r="E1511"/>
        </row>
        <row r="1512">
          <cell r="A1512"/>
          <cell r="B1512"/>
          <cell r="C1512"/>
          <cell r="D1512"/>
          <cell r="E1512"/>
        </row>
        <row r="1513">
          <cell r="A1513"/>
          <cell r="B1513"/>
          <cell r="C1513"/>
          <cell r="D1513"/>
          <cell r="E1513"/>
        </row>
        <row r="1514">
          <cell r="A1514"/>
          <cell r="B1514"/>
          <cell r="C1514"/>
          <cell r="D1514"/>
          <cell r="E1514"/>
        </row>
        <row r="1515">
          <cell r="A1515"/>
          <cell r="B1515"/>
          <cell r="C1515"/>
          <cell r="D1515"/>
          <cell r="E1515"/>
        </row>
        <row r="1516">
          <cell r="A1516"/>
          <cell r="B1516"/>
          <cell r="C1516"/>
          <cell r="D1516"/>
          <cell r="E1516"/>
        </row>
        <row r="1517">
          <cell r="A1517"/>
          <cell r="B1517"/>
          <cell r="C1517"/>
          <cell r="D1517"/>
          <cell r="E1517"/>
        </row>
        <row r="1518">
          <cell r="A1518"/>
          <cell r="B1518"/>
          <cell r="C1518"/>
          <cell r="D1518"/>
          <cell r="E1518"/>
        </row>
        <row r="1519">
          <cell r="A1519"/>
          <cell r="B1519"/>
          <cell r="C1519"/>
          <cell r="D1519"/>
          <cell r="E1519"/>
        </row>
        <row r="1520">
          <cell r="A1520"/>
          <cell r="B1520"/>
          <cell r="C1520"/>
          <cell r="D1520"/>
          <cell r="E1520"/>
        </row>
        <row r="1521">
          <cell r="A1521"/>
          <cell r="B1521"/>
          <cell r="C1521"/>
          <cell r="D1521"/>
          <cell r="E1521"/>
        </row>
        <row r="1522">
          <cell r="A1522"/>
          <cell r="B1522"/>
          <cell r="C1522"/>
          <cell r="D1522"/>
          <cell r="E1522"/>
        </row>
        <row r="1523">
          <cell r="A1523"/>
          <cell r="B1523"/>
          <cell r="C1523"/>
          <cell r="D1523"/>
          <cell r="E1523"/>
        </row>
        <row r="1524">
          <cell r="A1524"/>
          <cell r="B1524"/>
          <cell r="C1524"/>
          <cell r="D1524"/>
          <cell r="E1524"/>
        </row>
        <row r="1525">
          <cell r="A1525"/>
          <cell r="B1525"/>
          <cell r="C1525"/>
          <cell r="D1525"/>
          <cell r="E1525"/>
        </row>
        <row r="1526">
          <cell r="A1526"/>
          <cell r="B1526"/>
          <cell r="C1526"/>
          <cell r="D1526"/>
          <cell r="E1526"/>
        </row>
        <row r="1527">
          <cell r="A1527"/>
          <cell r="B1527"/>
          <cell r="C1527"/>
          <cell r="D1527"/>
          <cell r="E1527"/>
        </row>
        <row r="1528">
          <cell r="A1528"/>
          <cell r="B1528"/>
          <cell r="C1528"/>
          <cell r="D1528"/>
          <cell r="E1528"/>
        </row>
        <row r="1529">
          <cell r="A1529"/>
          <cell r="B1529"/>
          <cell r="C1529"/>
          <cell r="D1529"/>
          <cell r="E1529"/>
        </row>
        <row r="1530">
          <cell r="A1530"/>
          <cell r="B1530"/>
          <cell r="C1530"/>
          <cell r="D1530"/>
          <cell r="E1530"/>
        </row>
        <row r="1531">
          <cell r="A1531"/>
          <cell r="B1531"/>
          <cell r="C1531"/>
          <cell r="D1531"/>
          <cell r="E1531"/>
        </row>
        <row r="1532">
          <cell r="A1532"/>
          <cell r="B1532"/>
          <cell r="C1532"/>
          <cell r="D1532"/>
          <cell r="E1532"/>
        </row>
        <row r="1533">
          <cell r="A1533"/>
          <cell r="B1533"/>
          <cell r="C1533"/>
          <cell r="D1533"/>
          <cell r="E1533"/>
        </row>
        <row r="1534">
          <cell r="A1534"/>
          <cell r="B1534"/>
          <cell r="C1534"/>
          <cell r="D1534"/>
          <cell r="E1534"/>
        </row>
        <row r="1535">
          <cell r="A1535"/>
          <cell r="B1535"/>
          <cell r="C1535"/>
          <cell r="D1535"/>
          <cell r="E1535"/>
        </row>
        <row r="1536">
          <cell r="A1536"/>
          <cell r="B1536"/>
          <cell r="C1536"/>
          <cell r="D1536"/>
          <cell r="E1536"/>
        </row>
        <row r="1537">
          <cell r="A1537"/>
          <cell r="B1537"/>
          <cell r="C1537"/>
          <cell r="D1537"/>
          <cell r="E1537"/>
        </row>
        <row r="1538">
          <cell r="A1538"/>
          <cell r="B1538"/>
          <cell r="C1538"/>
          <cell r="D1538"/>
          <cell r="E1538"/>
        </row>
        <row r="1539">
          <cell r="A1539"/>
          <cell r="B1539"/>
          <cell r="C1539"/>
          <cell r="D1539"/>
          <cell r="E1539"/>
        </row>
        <row r="1540">
          <cell r="A1540"/>
          <cell r="B1540"/>
          <cell r="C1540"/>
          <cell r="D1540"/>
          <cell r="E1540"/>
        </row>
        <row r="1541">
          <cell r="A1541"/>
          <cell r="B1541"/>
          <cell r="C1541"/>
          <cell r="D1541"/>
          <cell r="E1541"/>
        </row>
        <row r="1542">
          <cell r="A1542"/>
          <cell r="B1542"/>
          <cell r="C1542"/>
          <cell r="D1542"/>
          <cell r="E1542"/>
        </row>
        <row r="1543">
          <cell r="A1543"/>
          <cell r="B1543"/>
          <cell r="C1543"/>
          <cell r="D1543"/>
          <cell r="E1543"/>
        </row>
        <row r="1544">
          <cell r="A1544"/>
          <cell r="B1544"/>
          <cell r="C1544"/>
          <cell r="D1544"/>
          <cell r="E1544"/>
        </row>
        <row r="1545">
          <cell r="A1545"/>
          <cell r="B1545"/>
          <cell r="C1545"/>
          <cell r="D1545"/>
          <cell r="E1545"/>
        </row>
        <row r="1546">
          <cell r="A1546"/>
          <cell r="B1546"/>
          <cell r="C1546"/>
          <cell r="D1546"/>
          <cell r="E1546"/>
        </row>
        <row r="1547">
          <cell r="A1547"/>
          <cell r="B1547"/>
          <cell r="C1547"/>
          <cell r="D1547"/>
          <cell r="E1547"/>
        </row>
        <row r="1548">
          <cell r="A1548"/>
          <cell r="B1548"/>
          <cell r="C1548"/>
          <cell r="D1548"/>
          <cell r="E1548"/>
        </row>
        <row r="1549">
          <cell r="A1549"/>
          <cell r="B1549"/>
          <cell r="C1549"/>
          <cell r="D1549"/>
          <cell r="E1549"/>
        </row>
        <row r="1550">
          <cell r="A1550"/>
          <cell r="B1550"/>
          <cell r="C1550"/>
          <cell r="D1550"/>
          <cell r="E1550"/>
        </row>
        <row r="1551">
          <cell r="A1551"/>
          <cell r="B1551"/>
          <cell r="C1551"/>
          <cell r="D1551"/>
          <cell r="E1551"/>
        </row>
        <row r="1552">
          <cell r="A1552"/>
          <cell r="B1552"/>
          <cell r="C1552"/>
          <cell r="D1552"/>
          <cell r="E1552"/>
        </row>
        <row r="1553">
          <cell r="A1553"/>
          <cell r="B1553"/>
          <cell r="C1553"/>
          <cell r="D1553"/>
          <cell r="E1553"/>
        </row>
        <row r="1554">
          <cell r="A1554"/>
          <cell r="B1554"/>
          <cell r="C1554"/>
          <cell r="D1554"/>
          <cell r="E1554"/>
        </row>
        <row r="1555">
          <cell r="A1555"/>
          <cell r="B1555"/>
          <cell r="C1555"/>
          <cell r="D1555"/>
          <cell r="E1555"/>
        </row>
        <row r="1556">
          <cell r="A1556"/>
          <cell r="B1556"/>
          <cell r="C1556"/>
          <cell r="D1556"/>
          <cell r="E1556"/>
        </row>
        <row r="1557">
          <cell r="A1557"/>
          <cell r="B1557"/>
          <cell r="C1557"/>
          <cell r="D1557"/>
          <cell r="E1557"/>
        </row>
        <row r="1558">
          <cell r="A1558"/>
          <cell r="B1558"/>
          <cell r="C1558"/>
          <cell r="D1558"/>
          <cell r="E1558"/>
        </row>
        <row r="1559">
          <cell r="A1559"/>
          <cell r="B1559"/>
          <cell r="C1559"/>
          <cell r="D1559"/>
          <cell r="E1559"/>
        </row>
        <row r="1560">
          <cell r="A1560"/>
          <cell r="B1560"/>
          <cell r="C1560"/>
          <cell r="D1560"/>
          <cell r="E1560"/>
        </row>
        <row r="1561">
          <cell r="A1561"/>
          <cell r="B1561"/>
          <cell r="C1561"/>
          <cell r="D1561"/>
          <cell r="E1561"/>
        </row>
        <row r="1562">
          <cell r="A1562"/>
          <cell r="B1562"/>
          <cell r="C1562"/>
          <cell r="D1562"/>
          <cell r="E1562"/>
        </row>
        <row r="1563">
          <cell r="A1563"/>
          <cell r="B1563"/>
          <cell r="C1563"/>
          <cell r="D1563"/>
          <cell r="E1563"/>
        </row>
        <row r="1564">
          <cell r="A1564"/>
          <cell r="B1564"/>
          <cell r="C1564"/>
          <cell r="D1564"/>
          <cell r="E1564"/>
        </row>
        <row r="1565">
          <cell r="A1565"/>
          <cell r="B1565"/>
          <cell r="C1565"/>
          <cell r="D1565"/>
          <cell r="E1565"/>
        </row>
        <row r="1566">
          <cell r="A1566"/>
          <cell r="B1566"/>
          <cell r="C1566"/>
          <cell r="D1566"/>
          <cell r="E1566"/>
        </row>
        <row r="1567">
          <cell r="A1567"/>
          <cell r="B1567"/>
          <cell r="C1567"/>
          <cell r="D1567"/>
          <cell r="E1567"/>
        </row>
        <row r="1568">
          <cell r="A1568"/>
          <cell r="B1568"/>
          <cell r="C1568"/>
          <cell r="D1568"/>
          <cell r="E1568"/>
        </row>
        <row r="1569">
          <cell r="A1569"/>
          <cell r="B1569"/>
          <cell r="C1569"/>
          <cell r="D1569"/>
          <cell r="E1569"/>
        </row>
        <row r="1570">
          <cell r="A1570"/>
          <cell r="B1570"/>
          <cell r="C1570"/>
          <cell r="D1570"/>
          <cell r="E1570"/>
        </row>
        <row r="1571">
          <cell r="A1571"/>
          <cell r="B1571"/>
          <cell r="C1571"/>
          <cell r="D1571"/>
          <cell r="E1571"/>
        </row>
        <row r="1572">
          <cell r="A1572"/>
          <cell r="B1572"/>
          <cell r="C1572"/>
          <cell r="D1572"/>
          <cell r="E1572"/>
        </row>
        <row r="1573">
          <cell r="A1573"/>
          <cell r="B1573"/>
          <cell r="C1573"/>
          <cell r="D1573"/>
          <cell r="E1573"/>
        </row>
        <row r="1574">
          <cell r="A1574"/>
          <cell r="B1574"/>
          <cell r="C1574"/>
          <cell r="D1574"/>
          <cell r="E1574"/>
        </row>
        <row r="1575">
          <cell r="A1575"/>
          <cell r="B1575"/>
          <cell r="C1575"/>
          <cell r="D1575"/>
          <cell r="E1575"/>
        </row>
        <row r="1576">
          <cell r="A1576"/>
          <cell r="B1576"/>
          <cell r="C1576"/>
          <cell r="D1576"/>
          <cell r="E1576"/>
        </row>
        <row r="1577">
          <cell r="A1577"/>
          <cell r="B1577"/>
          <cell r="C1577"/>
          <cell r="D1577"/>
          <cell r="E1577"/>
        </row>
        <row r="1578">
          <cell r="A1578"/>
          <cell r="B1578"/>
          <cell r="C1578"/>
          <cell r="D1578"/>
          <cell r="E1578"/>
        </row>
        <row r="1579">
          <cell r="A1579"/>
          <cell r="B1579"/>
          <cell r="C1579"/>
          <cell r="D1579"/>
          <cell r="E1579"/>
        </row>
        <row r="1580">
          <cell r="A1580"/>
          <cell r="B1580"/>
          <cell r="C1580"/>
          <cell r="D1580"/>
          <cell r="E1580"/>
        </row>
        <row r="1581">
          <cell r="A1581"/>
          <cell r="B1581"/>
          <cell r="C1581"/>
          <cell r="D1581"/>
          <cell r="E1581"/>
        </row>
        <row r="1582">
          <cell r="A1582"/>
          <cell r="B1582"/>
          <cell r="C1582"/>
          <cell r="D1582"/>
          <cell r="E1582"/>
        </row>
        <row r="1583">
          <cell r="A1583"/>
          <cell r="B1583"/>
          <cell r="C1583"/>
          <cell r="D1583"/>
          <cell r="E1583"/>
        </row>
        <row r="1584">
          <cell r="A1584"/>
          <cell r="B1584"/>
          <cell r="C1584"/>
          <cell r="D1584"/>
          <cell r="E1584"/>
        </row>
        <row r="1585">
          <cell r="A1585"/>
          <cell r="B1585"/>
          <cell r="C1585"/>
          <cell r="D1585"/>
          <cell r="E1585"/>
        </row>
        <row r="1586">
          <cell r="A1586"/>
          <cell r="B1586"/>
          <cell r="C1586"/>
          <cell r="D1586"/>
          <cell r="E1586"/>
        </row>
        <row r="1587">
          <cell r="A1587"/>
          <cell r="B1587"/>
          <cell r="C1587"/>
          <cell r="D1587"/>
          <cell r="E1587"/>
        </row>
        <row r="1588">
          <cell r="A1588"/>
          <cell r="B1588"/>
          <cell r="C1588"/>
          <cell r="D1588"/>
          <cell r="E1588"/>
        </row>
        <row r="1589">
          <cell r="A1589"/>
          <cell r="B1589"/>
          <cell r="C1589"/>
          <cell r="D1589"/>
          <cell r="E1589"/>
        </row>
        <row r="1590">
          <cell r="A1590"/>
          <cell r="B1590"/>
          <cell r="C1590"/>
          <cell r="D1590"/>
          <cell r="E1590"/>
        </row>
        <row r="1591">
          <cell r="A1591"/>
          <cell r="B1591"/>
          <cell r="C1591"/>
          <cell r="D1591"/>
          <cell r="E1591"/>
        </row>
        <row r="1592">
          <cell r="A1592"/>
          <cell r="B1592"/>
          <cell r="C1592"/>
          <cell r="D1592"/>
          <cell r="E1592"/>
        </row>
        <row r="1593">
          <cell r="A1593"/>
          <cell r="B1593"/>
          <cell r="C1593"/>
          <cell r="D1593"/>
          <cell r="E1593"/>
        </row>
        <row r="1594">
          <cell r="A1594"/>
          <cell r="B1594"/>
          <cell r="C1594"/>
          <cell r="D1594"/>
          <cell r="E1594"/>
        </row>
        <row r="1595">
          <cell r="A1595"/>
          <cell r="B1595"/>
          <cell r="C1595"/>
          <cell r="D1595"/>
          <cell r="E1595"/>
        </row>
        <row r="1596">
          <cell r="A1596"/>
          <cell r="B1596"/>
          <cell r="C1596"/>
          <cell r="D1596"/>
          <cell r="E1596"/>
        </row>
        <row r="1597">
          <cell r="A1597"/>
          <cell r="B1597"/>
          <cell r="C1597"/>
          <cell r="D1597"/>
          <cell r="E1597"/>
        </row>
        <row r="1598">
          <cell r="A1598"/>
          <cell r="B1598"/>
          <cell r="C1598"/>
          <cell r="D1598"/>
          <cell r="E1598"/>
        </row>
        <row r="1599">
          <cell r="A1599"/>
          <cell r="B1599"/>
          <cell r="C1599"/>
          <cell r="D1599"/>
          <cell r="E1599"/>
        </row>
        <row r="1600">
          <cell r="A1600"/>
          <cell r="B1600"/>
          <cell r="C1600"/>
          <cell r="D1600"/>
          <cell r="E1600"/>
        </row>
        <row r="1601">
          <cell r="A1601"/>
          <cell r="B1601"/>
          <cell r="C1601"/>
          <cell r="D1601"/>
          <cell r="E1601"/>
        </row>
        <row r="1602">
          <cell r="A1602"/>
          <cell r="B1602"/>
          <cell r="C1602"/>
          <cell r="D1602"/>
          <cell r="E1602"/>
        </row>
        <row r="1603">
          <cell r="A1603"/>
          <cell r="B1603"/>
          <cell r="C1603"/>
          <cell r="D1603"/>
          <cell r="E1603"/>
        </row>
        <row r="1604">
          <cell r="A1604"/>
          <cell r="B1604"/>
          <cell r="C1604"/>
          <cell r="D1604"/>
          <cell r="E1604"/>
        </row>
        <row r="1605">
          <cell r="A1605"/>
          <cell r="B1605"/>
          <cell r="C1605"/>
          <cell r="D1605"/>
          <cell r="E1605"/>
        </row>
        <row r="1606">
          <cell r="A1606"/>
          <cell r="B1606"/>
          <cell r="C1606"/>
          <cell r="D1606"/>
          <cell r="E1606"/>
        </row>
        <row r="1607">
          <cell r="A1607"/>
          <cell r="B1607"/>
          <cell r="C1607"/>
          <cell r="D1607"/>
          <cell r="E1607"/>
        </row>
        <row r="1608">
          <cell r="A1608"/>
          <cell r="B1608"/>
          <cell r="C1608"/>
          <cell r="D1608"/>
          <cell r="E1608"/>
        </row>
        <row r="1609">
          <cell r="A1609"/>
          <cell r="B1609"/>
          <cell r="C1609"/>
          <cell r="D1609"/>
          <cell r="E1609"/>
        </row>
        <row r="1610">
          <cell r="A1610"/>
          <cell r="B1610"/>
          <cell r="C1610"/>
          <cell r="D1610"/>
          <cell r="E1610"/>
        </row>
        <row r="1611">
          <cell r="A1611"/>
          <cell r="B1611"/>
          <cell r="C1611"/>
          <cell r="D1611"/>
          <cell r="E1611"/>
        </row>
        <row r="1612">
          <cell r="A1612"/>
          <cell r="B1612"/>
          <cell r="C1612"/>
          <cell r="D1612"/>
          <cell r="E1612"/>
        </row>
        <row r="1613">
          <cell r="A1613"/>
          <cell r="B1613"/>
          <cell r="C1613"/>
          <cell r="D1613"/>
          <cell r="E1613"/>
        </row>
        <row r="1614">
          <cell r="A1614"/>
          <cell r="B1614"/>
          <cell r="C1614"/>
          <cell r="D1614"/>
          <cell r="E1614"/>
        </row>
        <row r="1615">
          <cell r="A1615"/>
          <cell r="B1615"/>
          <cell r="C1615"/>
          <cell r="D1615"/>
          <cell r="E1615"/>
        </row>
        <row r="1616">
          <cell r="A1616"/>
          <cell r="B1616"/>
          <cell r="C1616"/>
          <cell r="D1616"/>
          <cell r="E1616"/>
        </row>
        <row r="1617">
          <cell r="A1617"/>
          <cell r="B1617"/>
          <cell r="C1617"/>
          <cell r="D1617"/>
          <cell r="E1617"/>
        </row>
        <row r="1618">
          <cell r="A1618"/>
          <cell r="B1618"/>
          <cell r="C1618"/>
          <cell r="D1618"/>
          <cell r="E1618"/>
        </row>
        <row r="1619">
          <cell r="A1619"/>
          <cell r="B1619"/>
          <cell r="C1619"/>
          <cell r="D1619"/>
          <cell r="E1619"/>
        </row>
        <row r="1620">
          <cell r="A1620"/>
          <cell r="B1620"/>
          <cell r="C1620"/>
          <cell r="D1620"/>
          <cell r="E1620"/>
        </row>
        <row r="1621">
          <cell r="A1621"/>
          <cell r="B1621"/>
          <cell r="C1621"/>
          <cell r="D1621"/>
          <cell r="E1621"/>
        </row>
        <row r="1622">
          <cell r="A1622"/>
          <cell r="B1622"/>
          <cell r="C1622"/>
          <cell r="D1622"/>
          <cell r="E1622"/>
        </row>
        <row r="1623">
          <cell r="A1623"/>
          <cell r="B1623"/>
          <cell r="C1623"/>
          <cell r="D1623"/>
          <cell r="E1623"/>
        </row>
        <row r="1624">
          <cell r="A1624"/>
          <cell r="B1624"/>
          <cell r="C1624"/>
          <cell r="D1624"/>
          <cell r="E1624"/>
        </row>
        <row r="1625">
          <cell r="A1625"/>
          <cell r="B1625"/>
          <cell r="C1625"/>
          <cell r="D1625"/>
          <cell r="E1625"/>
        </row>
        <row r="1626">
          <cell r="A1626"/>
          <cell r="B1626"/>
          <cell r="C1626"/>
          <cell r="D1626"/>
          <cell r="E1626"/>
        </row>
        <row r="1627">
          <cell r="A1627"/>
          <cell r="B1627"/>
          <cell r="C1627"/>
          <cell r="D1627"/>
          <cell r="E1627"/>
        </row>
        <row r="1628">
          <cell r="A1628"/>
          <cell r="B1628"/>
          <cell r="C1628"/>
          <cell r="D1628"/>
          <cell r="E1628"/>
        </row>
        <row r="1629">
          <cell r="A1629"/>
          <cell r="B1629"/>
          <cell r="C1629"/>
          <cell r="D1629"/>
          <cell r="E1629"/>
        </row>
        <row r="1630">
          <cell r="A1630"/>
          <cell r="B1630"/>
          <cell r="C1630"/>
          <cell r="D1630"/>
          <cell r="E1630"/>
        </row>
        <row r="1631">
          <cell r="A1631"/>
          <cell r="B1631"/>
          <cell r="C1631"/>
          <cell r="D1631"/>
          <cell r="E1631"/>
        </row>
        <row r="1632">
          <cell r="A1632"/>
          <cell r="B1632"/>
          <cell r="C1632"/>
          <cell r="D1632"/>
          <cell r="E1632"/>
        </row>
        <row r="1633">
          <cell r="A1633"/>
          <cell r="B1633"/>
          <cell r="C1633"/>
          <cell r="D1633"/>
          <cell r="E1633"/>
        </row>
        <row r="1634">
          <cell r="A1634"/>
          <cell r="B1634"/>
          <cell r="C1634"/>
          <cell r="D1634"/>
          <cell r="E1634"/>
        </row>
        <row r="1635">
          <cell r="A1635"/>
          <cell r="B1635"/>
          <cell r="C1635"/>
          <cell r="D1635"/>
          <cell r="E1635"/>
        </row>
        <row r="1636">
          <cell r="A1636"/>
          <cell r="B1636"/>
          <cell r="C1636"/>
          <cell r="D1636"/>
          <cell r="E1636"/>
        </row>
        <row r="1637">
          <cell r="A1637"/>
          <cell r="B1637"/>
          <cell r="C1637"/>
          <cell r="D1637"/>
          <cell r="E1637"/>
        </row>
        <row r="1638">
          <cell r="A1638"/>
          <cell r="B1638"/>
          <cell r="C1638"/>
          <cell r="D1638"/>
          <cell r="E1638"/>
        </row>
        <row r="1639">
          <cell r="A1639"/>
          <cell r="B1639"/>
          <cell r="C1639"/>
          <cell r="D1639"/>
          <cell r="E1639"/>
        </row>
        <row r="1640">
          <cell r="A1640"/>
          <cell r="B1640"/>
          <cell r="C1640"/>
          <cell r="D1640"/>
          <cell r="E1640"/>
        </row>
        <row r="1641">
          <cell r="A1641"/>
          <cell r="B1641"/>
          <cell r="C1641"/>
          <cell r="D1641"/>
          <cell r="E1641"/>
        </row>
        <row r="1642">
          <cell r="A1642"/>
          <cell r="B1642"/>
          <cell r="C1642"/>
          <cell r="D1642"/>
          <cell r="E1642"/>
        </row>
        <row r="1643">
          <cell r="A1643"/>
          <cell r="B1643"/>
          <cell r="C1643"/>
          <cell r="D1643"/>
          <cell r="E1643"/>
        </row>
        <row r="1644">
          <cell r="A1644"/>
          <cell r="B1644"/>
          <cell r="C1644"/>
          <cell r="D1644"/>
          <cell r="E1644"/>
        </row>
        <row r="1645">
          <cell r="A1645"/>
          <cell r="B1645"/>
          <cell r="C1645"/>
          <cell r="D1645"/>
          <cell r="E1645"/>
        </row>
        <row r="1646">
          <cell r="A1646"/>
          <cell r="B1646"/>
          <cell r="C1646"/>
          <cell r="D1646"/>
          <cell r="E1646"/>
        </row>
        <row r="1647">
          <cell r="A1647"/>
          <cell r="B1647"/>
          <cell r="C1647"/>
          <cell r="D1647"/>
          <cell r="E1647"/>
        </row>
        <row r="1648">
          <cell r="A1648"/>
          <cell r="B1648"/>
          <cell r="C1648"/>
          <cell r="D1648"/>
          <cell r="E1648"/>
        </row>
        <row r="1649">
          <cell r="A1649"/>
          <cell r="B1649"/>
          <cell r="C1649"/>
          <cell r="D1649"/>
          <cell r="E1649"/>
        </row>
        <row r="1650">
          <cell r="A1650"/>
          <cell r="B1650"/>
          <cell r="C1650"/>
          <cell r="D1650"/>
          <cell r="E1650"/>
        </row>
        <row r="1651">
          <cell r="A1651"/>
          <cell r="B1651"/>
          <cell r="C1651"/>
          <cell r="D1651"/>
          <cell r="E1651"/>
        </row>
        <row r="1652">
          <cell r="A1652"/>
          <cell r="B1652"/>
          <cell r="C1652"/>
          <cell r="D1652"/>
          <cell r="E1652"/>
        </row>
        <row r="1653">
          <cell r="A1653"/>
          <cell r="B1653"/>
          <cell r="C1653"/>
          <cell r="D1653"/>
          <cell r="E1653"/>
        </row>
        <row r="1654">
          <cell r="A1654"/>
          <cell r="B1654"/>
          <cell r="C1654"/>
          <cell r="D1654"/>
          <cell r="E1654"/>
        </row>
        <row r="1655">
          <cell r="A1655"/>
          <cell r="B1655"/>
          <cell r="C1655"/>
          <cell r="D1655"/>
          <cell r="E1655"/>
        </row>
        <row r="1656">
          <cell r="A1656"/>
          <cell r="B1656"/>
          <cell r="C1656"/>
          <cell r="D1656"/>
          <cell r="E1656"/>
        </row>
        <row r="1657">
          <cell r="A1657"/>
          <cell r="B1657"/>
          <cell r="C1657"/>
          <cell r="D1657"/>
          <cell r="E1657"/>
        </row>
        <row r="1658">
          <cell r="A1658"/>
          <cell r="B1658"/>
          <cell r="C1658"/>
          <cell r="D1658"/>
          <cell r="E1658"/>
        </row>
        <row r="1659">
          <cell r="A1659"/>
          <cell r="B1659"/>
          <cell r="C1659"/>
          <cell r="D1659"/>
          <cell r="E1659"/>
        </row>
        <row r="1660">
          <cell r="A1660"/>
          <cell r="B1660"/>
          <cell r="C1660"/>
          <cell r="D1660"/>
          <cell r="E1660"/>
        </row>
        <row r="1661">
          <cell r="A1661"/>
          <cell r="B1661"/>
          <cell r="C1661"/>
          <cell r="D1661"/>
          <cell r="E1661"/>
        </row>
        <row r="1662">
          <cell r="A1662"/>
          <cell r="B1662"/>
          <cell r="C1662"/>
          <cell r="D1662"/>
          <cell r="E1662"/>
        </row>
        <row r="1663">
          <cell r="A1663"/>
          <cell r="B1663"/>
          <cell r="C1663"/>
          <cell r="D1663"/>
          <cell r="E1663"/>
        </row>
        <row r="1664">
          <cell r="A1664"/>
          <cell r="B1664"/>
          <cell r="C1664"/>
          <cell r="D1664"/>
          <cell r="E1664"/>
        </row>
        <row r="1665">
          <cell r="A1665"/>
          <cell r="B1665"/>
          <cell r="C1665"/>
          <cell r="D1665"/>
          <cell r="E1665"/>
        </row>
        <row r="1666">
          <cell r="A1666"/>
          <cell r="B1666"/>
          <cell r="C1666"/>
          <cell r="D1666"/>
          <cell r="E1666"/>
        </row>
        <row r="1667">
          <cell r="A1667"/>
          <cell r="B1667"/>
          <cell r="C1667"/>
          <cell r="D1667"/>
          <cell r="E1667"/>
        </row>
        <row r="1668">
          <cell r="A1668"/>
          <cell r="B1668"/>
          <cell r="C1668"/>
          <cell r="D1668"/>
          <cell r="E1668"/>
        </row>
        <row r="1669">
          <cell r="A1669"/>
          <cell r="B1669"/>
          <cell r="C1669"/>
          <cell r="D1669"/>
          <cell r="E1669"/>
        </row>
        <row r="1670">
          <cell r="A1670"/>
          <cell r="B1670"/>
          <cell r="C1670"/>
          <cell r="D1670"/>
          <cell r="E1670"/>
        </row>
        <row r="1671">
          <cell r="A1671"/>
          <cell r="B1671"/>
          <cell r="C1671"/>
          <cell r="D1671"/>
          <cell r="E1671"/>
        </row>
        <row r="1672">
          <cell r="A1672"/>
          <cell r="B1672"/>
          <cell r="C1672"/>
          <cell r="D1672"/>
          <cell r="E1672"/>
        </row>
        <row r="1673">
          <cell r="A1673"/>
          <cell r="B1673"/>
          <cell r="C1673"/>
          <cell r="D1673"/>
          <cell r="E1673"/>
        </row>
        <row r="1674">
          <cell r="A1674"/>
          <cell r="B1674"/>
          <cell r="C1674"/>
          <cell r="D1674"/>
          <cell r="E1674"/>
        </row>
        <row r="1675">
          <cell r="A1675"/>
          <cell r="B1675"/>
          <cell r="C1675"/>
          <cell r="D1675"/>
          <cell r="E1675"/>
        </row>
        <row r="1676">
          <cell r="A1676"/>
          <cell r="B1676"/>
          <cell r="C1676"/>
          <cell r="D1676"/>
          <cell r="E1676"/>
        </row>
        <row r="1677">
          <cell r="A1677"/>
          <cell r="B1677"/>
          <cell r="C1677"/>
          <cell r="D1677"/>
          <cell r="E1677"/>
        </row>
        <row r="1678">
          <cell r="A1678"/>
          <cell r="B1678"/>
          <cell r="C1678"/>
          <cell r="D1678"/>
          <cell r="E1678"/>
        </row>
        <row r="1679">
          <cell r="A1679"/>
          <cell r="B1679"/>
          <cell r="C1679"/>
          <cell r="D1679"/>
          <cell r="E1679"/>
        </row>
        <row r="1680">
          <cell r="A1680"/>
          <cell r="B1680"/>
          <cell r="C1680"/>
          <cell r="D1680"/>
          <cell r="E1680"/>
        </row>
        <row r="1681">
          <cell r="A1681"/>
          <cell r="B1681"/>
          <cell r="C1681"/>
          <cell r="D1681"/>
          <cell r="E1681"/>
        </row>
        <row r="1682">
          <cell r="A1682"/>
          <cell r="B1682"/>
          <cell r="C1682"/>
          <cell r="D1682"/>
          <cell r="E1682"/>
        </row>
        <row r="1683">
          <cell r="A1683"/>
          <cell r="B1683"/>
          <cell r="C1683"/>
          <cell r="D1683"/>
          <cell r="E1683"/>
        </row>
        <row r="1684">
          <cell r="A1684"/>
          <cell r="B1684"/>
          <cell r="C1684"/>
          <cell r="D1684"/>
          <cell r="E1684"/>
        </row>
        <row r="1685">
          <cell r="A1685"/>
          <cell r="B1685"/>
          <cell r="C1685"/>
          <cell r="D1685"/>
          <cell r="E1685"/>
        </row>
        <row r="1686">
          <cell r="A1686"/>
          <cell r="B1686"/>
          <cell r="C1686"/>
          <cell r="D1686"/>
          <cell r="E1686"/>
        </row>
        <row r="1687">
          <cell r="A1687"/>
          <cell r="B1687"/>
          <cell r="C1687"/>
          <cell r="D1687"/>
          <cell r="E1687"/>
        </row>
        <row r="1688">
          <cell r="A1688"/>
          <cell r="B1688"/>
          <cell r="C1688"/>
          <cell r="D1688"/>
          <cell r="E1688"/>
        </row>
        <row r="1689">
          <cell r="A1689"/>
          <cell r="B1689"/>
          <cell r="C1689"/>
          <cell r="D1689"/>
          <cell r="E1689"/>
        </row>
        <row r="1690">
          <cell r="A1690"/>
          <cell r="B1690"/>
          <cell r="C1690"/>
          <cell r="D1690"/>
          <cell r="E1690"/>
        </row>
        <row r="1691">
          <cell r="A1691"/>
          <cell r="B1691"/>
          <cell r="C1691"/>
          <cell r="D1691"/>
          <cell r="E1691"/>
        </row>
        <row r="1692">
          <cell r="A1692"/>
          <cell r="B1692"/>
          <cell r="C1692"/>
          <cell r="D1692"/>
          <cell r="E1692"/>
        </row>
        <row r="1693">
          <cell r="A1693"/>
          <cell r="B1693"/>
          <cell r="C1693"/>
          <cell r="D1693"/>
          <cell r="E1693"/>
        </row>
        <row r="1694">
          <cell r="A1694"/>
          <cell r="B1694"/>
          <cell r="C1694"/>
          <cell r="D1694"/>
          <cell r="E1694"/>
        </row>
        <row r="1695">
          <cell r="A1695"/>
          <cell r="B1695"/>
          <cell r="C1695"/>
          <cell r="D1695"/>
          <cell r="E1695"/>
        </row>
        <row r="1696">
          <cell r="A1696"/>
          <cell r="B1696"/>
          <cell r="C1696"/>
          <cell r="D1696"/>
          <cell r="E1696"/>
        </row>
        <row r="1697">
          <cell r="A1697"/>
          <cell r="B1697"/>
          <cell r="C1697"/>
          <cell r="D1697"/>
          <cell r="E1697"/>
        </row>
        <row r="1698">
          <cell r="A1698"/>
          <cell r="B1698"/>
          <cell r="C1698"/>
          <cell r="D1698"/>
          <cell r="E1698"/>
        </row>
        <row r="1699">
          <cell r="A1699"/>
          <cell r="B1699"/>
          <cell r="C1699"/>
          <cell r="D1699"/>
          <cell r="E1699"/>
        </row>
        <row r="1700">
          <cell r="A1700"/>
          <cell r="B1700"/>
          <cell r="C1700"/>
          <cell r="D1700"/>
          <cell r="E1700"/>
        </row>
        <row r="1701">
          <cell r="A1701"/>
          <cell r="B1701"/>
          <cell r="C1701"/>
          <cell r="D1701"/>
          <cell r="E1701"/>
        </row>
        <row r="1702">
          <cell r="A1702"/>
          <cell r="B1702"/>
          <cell r="C1702"/>
          <cell r="D1702"/>
          <cell r="E1702"/>
        </row>
        <row r="1703">
          <cell r="A1703"/>
          <cell r="B1703"/>
          <cell r="C1703"/>
          <cell r="D1703"/>
          <cell r="E1703"/>
        </row>
        <row r="1704">
          <cell r="A1704"/>
          <cell r="B1704"/>
          <cell r="C1704"/>
          <cell r="D1704"/>
          <cell r="E1704"/>
        </row>
        <row r="1705">
          <cell r="A1705"/>
          <cell r="B1705"/>
          <cell r="C1705"/>
          <cell r="D1705"/>
          <cell r="E1705"/>
        </row>
        <row r="1706">
          <cell r="A1706"/>
          <cell r="B1706"/>
          <cell r="C1706"/>
          <cell r="D1706"/>
          <cell r="E1706"/>
        </row>
        <row r="1707">
          <cell r="A1707"/>
          <cell r="B1707"/>
          <cell r="C1707"/>
          <cell r="D1707"/>
          <cell r="E1707"/>
        </row>
        <row r="1708">
          <cell r="A1708"/>
          <cell r="B1708"/>
          <cell r="C1708"/>
          <cell r="D1708"/>
          <cell r="E1708"/>
        </row>
        <row r="1709">
          <cell r="A1709"/>
          <cell r="B1709"/>
          <cell r="C1709"/>
          <cell r="D1709"/>
          <cell r="E1709"/>
        </row>
        <row r="1710">
          <cell r="A1710"/>
          <cell r="B1710"/>
          <cell r="C1710"/>
          <cell r="D1710"/>
          <cell r="E1710"/>
        </row>
        <row r="1711">
          <cell r="A1711"/>
          <cell r="B1711"/>
          <cell r="C1711"/>
          <cell r="D1711"/>
          <cell r="E1711"/>
        </row>
        <row r="1712">
          <cell r="A1712"/>
          <cell r="B1712"/>
          <cell r="C1712"/>
          <cell r="D1712"/>
          <cell r="E1712"/>
        </row>
        <row r="1713">
          <cell r="A1713"/>
          <cell r="B1713"/>
          <cell r="C1713"/>
          <cell r="D1713"/>
          <cell r="E1713"/>
        </row>
        <row r="1714">
          <cell r="A1714"/>
          <cell r="B1714"/>
          <cell r="C1714"/>
          <cell r="D1714"/>
          <cell r="E1714"/>
        </row>
        <row r="1715">
          <cell r="A1715"/>
          <cell r="B1715"/>
          <cell r="C1715"/>
          <cell r="D1715"/>
          <cell r="E1715"/>
        </row>
        <row r="1716">
          <cell r="A1716"/>
          <cell r="B1716"/>
          <cell r="C1716"/>
          <cell r="D1716"/>
          <cell r="E1716"/>
        </row>
        <row r="1717">
          <cell r="A1717"/>
          <cell r="B1717"/>
          <cell r="C1717"/>
          <cell r="D1717"/>
          <cell r="E1717"/>
        </row>
        <row r="1718">
          <cell r="A1718"/>
          <cell r="B1718"/>
          <cell r="C1718"/>
          <cell r="D1718"/>
          <cell r="E1718"/>
        </row>
        <row r="1719">
          <cell r="A1719"/>
          <cell r="B1719"/>
          <cell r="C1719"/>
          <cell r="D1719"/>
          <cell r="E1719"/>
        </row>
        <row r="1720">
          <cell r="A1720"/>
          <cell r="B1720"/>
          <cell r="C1720"/>
          <cell r="D1720"/>
          <cell r="E1720"/>
        </row>
        <row r="1721">
          <cell r="A1721"/>
          <cell r="B1721"/>
          <cell r="C1721"/>
          <cell r="D1721"/>
          <cell r="E1721"/>
        </row>
        <row r="1722">
          <cell r="A1722"/>
          <cell r="B1722"/>
          <cell r="C1722"/>
          <cell r="D1722"/>
          <cell r="E1722"/>
        </row>
        <row r="1723">
          <cell r="A1723"/>
          <cell r="B1723"/>
          <cell r="C1723"/>
          <cell r="D1723"/>
          <cell r="E1723"/>
        </row>
        <row r="1724">
          <cell r="A1724"/>
          <cell r="B1724"/>
          <cell r="C1724"/>
          <cell r="D1724"/>
          <cell r="E1724"/>
        </row>
        <row r="1725">
          <cell r="A1725"/>
          <cell r="B1725"/>
          <cell r="C1725"/>
          <cell r="D1725"/>
          <cell r="E1725"/>
        </row>
        <row r="1726">
          <cell r="A1726"/>
          <cell r="B1726"/>
          <cell r="C1726"/>
          <cell r="D1726"/>
          <cell r="E1726"/>
        </row>
        <row r="1727">
          <cell r="A1727"/>
          <cell r="B1727"/>
          <cell r="C1727"/>
          <cell r="D1727"/>
          <cell r="E1727"/>
        </row>
        <row r="1728">
          <cell r="A1728"/>
          <cell r="B1728"/>
          <cell r="C1728"/>
          <cell r="D1728"/>
          <cell r="E1728"/>
        </row>
        <row r="1729">
          <cell r="A1729"/>
          <cell r="B1729"/>
          <cell r="C1729"/>
          <cell r="D1729"/>
          <cell r="E1729"/>
        </row>
        <row r="1730">
          <cell r="A1730"/>
          <cell r="B1730"/>
          <cell r="C1730"/>
          <cell r="D1730"/>
          <cell r="E1730"/>
        </row>
        <row r="1731">
          <cell r="A1731"/>
          <cell r="B1731"/>
          <cell r="C1731"/>
          <cell r="D1731"/>
          <cell r="E1731"/>
        </row>
        <row r="1732">
          <cell r="A1732"/>
          <cell r="B1732"/>
          <cell r="C1732"/>
          <cell r="D1732"/>
          <cell r="E1732"/>
        </row>
        <row r="1733">
          <cell r="A1733"/>
          <cell r="B1733"/>
          <cell r="C1733"/>
          <cell r="D1733"/>
          <cell r="E1733"/>
        </row>
        <row r="1734">
          <cell r="A1734"/>
          <cell r="B1734"/>
          <cell r="C1734"/>
          <cell r="D1734"/>
          <cell r="E1734"/>
        </row>
        <row r="1735">
          <cell r="A1735"/>
          <cell r="B1735"/>
          <cell r="C1735"/>
          <cell r="D1735"/>
          <cell r="E1735"/>
        </row>
        <row r="1736">
          <cell r="A1736"/>
          <cell r="B1736"/>
          <cell r="C1736"/>
          <cell r="D1736"/>
          <cell r="E1736"/>
        </row>
        <row r="1737">
          <cell r="A1737"/>
          <cell r="B1737"/>
          <cell r="C1737"/>
          <cell r="D1737"/>
          <cell r="E1737"/>
        </row>
        <row r="1738">
          <cell r="A1738"/>
          <cell r="B1738"/>
          <cell r="C1738"/>
          <cell r="D1738"/>
          <cell r="E1738"/>
        </row>
        <row r="1739">
          <cell r="A1739"/>
          <cell r="B1739"/>
          <cell r="C1739"/>
          <cell r="D1739"/>
          <cell r="E1739"/>
        </row>
        <row r="1740">
          <cell r="A1740"/>
          <cell r="B1740"/>
          <cell r="C1740"/>
          <cell r="D1740"/>
          <cell r="E1740"/>
        </row>
        <row r="1741">
          <cell r="A1741"/>
          <cell r="B1741"/>
          <cell r="C1741"/>
          <cell r="D1741"/>
          <cell r="E1741"/>
        </row>
        <row r="1742">
          <cell r="A1742"/>
          <cell r="B1742"/>
          <cell r="C1742"/>
          <cell r="D1742"/>
          <cell r="E1742"/>
        </row>
        <row r="1743">
          <cell r="A1743"/>
          <cell r="B1743"/>
          <cell r="C1743"/>
          <cell r="D1743"/>
          <cell r="E1743"/>
        </row>
        <row r="1744">
          <cell r="A1744"/>
          <cell r="B1744"/>
          <cell r="C1744"/>
          <cell r="D1744"/>
          <cell r="E1744"/>
        </row>
        <row r="1745">
          <cell r="A1745"/>
          <cell r="B1745"/>
          <cell r="C1745"/>
          <cell r="D1745"/>
          <cell r="E1745"/>
        </row>
        <row r="1746">
          <cell r="A1746"/>
          <cell r="B1746"/>
          <cell r="C1746"/>
          <cell r="D1746"/>
          <cell r="E1746"/>
        </row>
        <row r="1747">
          <cell r="A1747"/>
          <cell r="B1747"/>
          <cell r="C1747"/>
          <cell r="D1747"/>
          <cell r="E1747"/>
        </row>
        <row r="1748">
          <cell r="A1748"/>
          <cell r="B1748"/>
          <cell r="C1748"/>
          <cell r="D1748"/>
          <cell r="E1748"/>
        </row>
        <row r="1749">
          <cell r="A1749"/>
          <cell r="B1749"/>
          <cell r="C1749"/>
          <cell r="D1749"/>
          <cell r="E1749"/>
        </row>
        <row r="1750">
          <cell r="A1750"/>
          <cell r="B1750"/>
          <cell r="C1750"/>
          <cell r="D1750"/>
          <cell r="E1750"/>
        </row>
        <row r="1751">
          <cell r="A1751"/>
          <cell r="B1751"/>
          <cell r="C1751"/>
          <cell r="D1751"/>
          <cell r="E1751"/>
        </row>
        <row r="1752">
          <cell r="A1752"/>
          <cell r="B1752"/>
          <cell r="C1752"/>
          <cell r="D1752"/>
          <cell r="E1752"/>
        </row>
        <row r="1753">
          <cell r="A1753"/>
          <cell r="B1753"/>
          <cell r="C1753"/>
          <cell r="D1753"/>
          <cell r="E1753"/>
        </row>
        <row r="1754">
          <cell r="A1754"/>
          <cell r="B1754"/>
          <cell r="C1754"/>
          <cell r="D1754"/>
          <cell r="E1754"/>
        </row>
        <row r="1755">
          <cell r="A1755"/>
          <cell r="B1755"/>
          <cell r="C1755"/>
          <cell r="D1755"/>
          <cell r="E1755"/>
        </row>
        <row r="1756">
          <cell r="A1756"/>
          <cell r="B1756"/>
          <cell r="C1756"/>
          <cell r="D1756"/>
          <cell r="E1756"/>
        </row>
        <row r="1757">
          <cell r="A1757"/>
          <cell r="B1757"/>
          <cell r="C1757"/>
          <cell r="D1757"/>
          <cell r="E1757"/>
        </row>
        <row r="1758">
          <cell r="A1758"/>
          <cell r="B1758"/>
          <cell r="C1758"/>
          <cell r="D1758"/>
          <cell r="E1758"/>
        </row>
        <row r="1759">
          <cell r="A1759"/>
          <cell r="B1759"/>
          <cell r="C1759"/>
          <cell r="D1759"/>
          <cell r="E1759"/>
        </row>
        <row r="1760">
          <cell r="A1760"/>
          <cell r="B1760"/>
          <cell r="C1760"/>
          <cell r="D1760"/>
          <cell r="E1760"/>
        </row>
        <row r="1761">
          <cell r="A1761"/>
          <cell r="B1761"/>
          <cell r="C1761"/>
          <cell r="D1761"/>
          <cell r="E1761"/>
        </row>
        <row r="1762">
          <cell r="A1762"/>
          <cell r="B1762"/>
          <cell r="C1762"/>
          <cell r="D1762"/>
          <cell r="E1762"/>
        </row>
        <row r="1763">
          <cell r="A1763"/>
          <cell r="B1763"/>
          <cell r="C1763"/>
          <cell r="D1763"/>
          <cell r="E1763"/>
        </row>
        <row r="1764">
          <cell r="A1764"/>
          <cell r="B1764"/>
          <cell r="C1764"/>
          <cell r="D1764"/>
          <cell r="E1764"/>
        </row>
        <row r="1765">
          <cell r="A1765"/>
          <cell r="B1765"/>
          <cell r="C1765"/>
          <cell r="D1765"/>
          <cell r="E1765"/>
        </row>
        <row r="1766">
          <cell r="A1766"/>
          <cell r="B1766"/>
          <cell r="C1766"/>
          <cell r="D1766"/>
          <cell r="E1766"/>
        </row>
        <row r="1767">
          <cell r="A1767"/>
          <cell r="B1767"/>
          <cell r="C1767"/>
          <cell r="D1767"/>
          <cell r="E1767"/>
        </row>
        <row r="1768">
          <cell r="A1768"/>
          <cell r="B1768"/>
          <cell r="C1768"/>
          <cell r="D1768"/>
          <cell r="E1768"/>
        </row>
        <row r="1769">
          <cell r="A1769"/>
          <cell r="B1769"/>
          <cell r="C1769"/>
          <cell r="D1769"/>
          <cell r="E1769"/>
        </row>
        <row r="1770">
          <cell r="A1770"/>
          <cell r="B1770"/>
          <cell r="C1770"/>
          <cell r="D1770"/>
          <cell r="E1770"/>
        </row>
        <row r="1771">
          <cell r="A1771"/>
          <cell r="B1771"/>
          <cell r="C1771"/>
          <cell r="D1771"/>
          <cell r="E1771"/>
        </row>
        <row r="1772">
          <cell r="A1772"/>
          <cell r="B1772"/>
          <cell r="C1772"/>
          <cell r="D1772"/>
          <cell r="E1772"/>
        </row>
        <row r="1773">
          <cell r="A1773"/>
          <cell r="B1773"/>
          <cell r="C1773"/>
          <cell r="D1773"/>
          <cell r="E1773"/>
        </row>
        <row r="1774">
          <cell r="A1774"/>
          <cell r="B1774"/>
          <cell r="C1774"/>
          <cell r="D1774"/>
          <cell r="E1774"/>
        </row>
        <row r="1775">
          <cell r="A1775"/>
          <cell r="B1775"/>
          <cell r="C1775"/>
          <cell r="D1775"/>
          <cell r="E1775"/>
        </row>
        <row r="1776">
          <cell r="A1776"/>
          <cell r="B1776"/>
          <cell r="C1776"/>
          <cell r="D1776"/>
          <cell r="E1776"/>
        </row>
        <row r="1777">
          <cell r="A1777"/>
          <cell r="B1777"/>
          <cell r="C1777"/>
          <cell r="D1777"/>
          <cell r="E1777"/>
        </row>
        <row r="1778">
          <cell r="A1778"/>
          <cell r="B1778"/>
          <cell r="C1778"/>
          <cell r="D1778"/>
          <cell r="E1778"/>
        </row>
        <row r="1779">
          <cell r="A1779"/>
          <cell r="B1779"/>
          <cell r="C1779"/>
          <cell r="D1779"/>
          <cell r="E1779"/>
        </row>
        <row r="1780">
          <cell r="A1780"/>
          <cell r="B1780"/>
          <cell r="C1780"/>
          <cell r="D1780"/>
          <cell r="E1780"/>
        </row>
        <row r="1781">
          <cell r="A1781"/>
          <cell r="B1781"/>
          <cell r="C1781"/>
          <cell r="D1781"/>
          <cell r="E1781"/>
        </row>
        <row r="1782">
          <cell r="A1782"/>
          <cell r="B1782"/>
          <cell r="C1782"/>
          <cell r="D1782"/>
          <cell r="E1782"/>
        </row>
        <row r="1783">
          <cell r="A1783"/>
          <cell r="B1783"/>
          <cell r="C1783"/>
          <cell r="D1783"/>
          <cell r="E1783"/>
        </row>
        <row r="1784">
          <cell r="A1784"/>
          <cell r="B1784"/>
          <cell r="C1784"/>
          <cell r="D1784"/>
          <cell r="E1784"/>
        </row>
        <row r="1785">
          <cell r="A1785"/>
          <cell r="B1785"/>
          <cell r="C1785"/>
          <cell r="D1785"/>
          <cell r="E1785"/>
        </row>
        <row r="1786">
          <cell r="A1786"/>
          <cell r="B1786"/>
          <cell r="C1786"/>
          <cell r="D1786"/>
          <cell r="E1786"/>
        </row>
        <row r="1787">
          <cell r="A1787"/>
          <cell r="B1787"/>
          <cell r="C1787"/>
          <cell r="D1787"/>
          <cell r="E1787"/>
        </row>
        <row r="1788">
          <cell r="A1788"/>
          <cell r="B1788"/>
          <cell r="C1788"/>
          <cell r="D1788"/>
          <cell r="E1788"/>
        </row>
        <row r="1789">
          <cell r="A1789"/>
          <cell r="B1789"/>
          <cell r="C1789"/>
          <cell r="D1789"/>
          <cell r="E1789"/>
        </row>
        <row r="1790">
          <cell r="A1790"/>
          <cell r="B1790"/>
          <cell r="C1790"/>
          <cell r="D1790"/>
          <cell r="E1790"/>
        </row>
        <row r="1791">
          <cell r="A1791"/>
          <cell r="B1791"/>
          <cell r="C1791"/>
          <cell r="D1791"/>
          <cell r="E1791"/>
        </row>
        <row r="1792">
          <cell r="A1792"/>
          <cell r="B1792"/>
          <cell r="C1792"/>
          <cell r="D1792"/>
          <cell r="E1792"/>
        </row>
        <row r="1793">
          <cell r="A1793"/>
          <cell r="B1793"/>
          <cell r="C1793"/>
          <cell r="D1793"/>
          <cell r="E1793"/>
        </row>
        <row r="1794">
          <cell r="A1794"/>
          <cell r="B1794"/>
          <cell r="C1794"/>
          <cell r="D1794"/>
          <cell r="E1794"/>
        </row>
        <row r="1795">
          <cell r="A1795"/>
          <cell r="B1795"/>
          <cell r="C1795"/>
          <cell r="D1795"/>
          <cell r="E1795"/>
        </row>
        <row r="1796">
          <cell r="A1796"/>
          <cell r="B1796"/>
          <cell r="C1796"/>
          <cell r="D1796"/>
          <cell r="E1796"/>
        </row>
        <row r="1797">
          <cell r="A1797"/>
          <cell r="B1797"/>
          <cell r="C1797"/>
          <cell r="D1797"/>
          <cell r="E1797"/>
        </row>
        <row r="1798">
          <cell r="A1798"/>
          <cell r="B1798"/>
          <cell r="C1798"/>
          <cell r="D1798"/>
          <cell r="E1798"/>
        </row>
        <row r="1799">
          <cell r="A1799"/>
          <cell r="B1799"/>
          <cell r="C1799"/>
          <cell r="D1799"/>
          <cell r="E1799"/>
        </row>
        <row r="1800">
          <cell r="A1800"/>
          <cell r="B1800"/>
          <cell r="C1800"/>
          <cell r="D1800"/>
          <cell r="E1800"/>
        </row>
        <row r="1801">
          <cell r="A1801"/>
          <cell r="B1801"/>
          <cell r="C1801"/>
          <cell r="D1801"/>
          <cell r="E1801"/>
        </row>
        <row r="1802">
          <cell r="A1802"/>
          <cell r="B1802"/>
          <cell r="C1802"/>
          <cell r="D1802"/>
          <cell r="E1802"/>
        </row>
        <row r="1803">
          <cell r="A1803"/>
          <cell r="B1803"/>
          <cell r="C1803"/>
          <cell r="D1803"/>
          <cell r="E1803"/>
        </row>
        <row r="1804">
          <cell r="A1804"/>
          <cell r="B1804"/>
          <cell r="C1804"/>
          <cell r="D1804"/>
          <cell r="E1804"/>
        </row>
        <row r="1805">
          <cell r="A1805"/>
          <cell r="B1805"/>
          <cell r="C1805"/>
          <cell r="D1805"/>
          <cell r="E1805"/>
        </row>
        <row r="1806">
          <cell r="A1806"/>
          <cell r="B1806"/>
          <cell r="C1806"/>
          <cell r="D1806"/>
          <cell r="E1806"/>
        </row>
        <row r="1807">
          <cell r="A1807"/>
          <cell r="B1807"/>
          <cell r="C1807"/>
          <cell r="D1807"/>
          <cell r="E1807"/>
        </row>
        <row r="1808">
          <cell r="A1808"/>
          <cell r="B1808"/>
          <cell r="C1808"/>
          <cell r="D1808"/>
          <cell r="E1808"/>
        </row>
        <row r="1809">
          <cell r="A1809"/>
          <cell r="B1809"/>
          <cell r="C1809"/>
          <cell r="D1809"/>
          <cell r="E1809"/>
        </row>
        <row r="1810">
          <cell r="A1810"/>
          <cell r="B1810"/>
          <cell r="C1810"/>
          <cell r="D1810"/>
          <cell r="E1810"/>
        </row>
        <row r="1811">
          <cell r="A1811"/>
          <cell r="B1811"/>
          <cell r="C1811"/>
          <cell r="D1811"/>
          <cell r="E1811"/>
        </row>
        <row r="1812">
          <cell r="A1812"/>
          <cell r="B1812"/>
          <cell r="C1812"/>
          <cell r="D1812"/>
          <cell r="E1812"/>
        </row>
        <row r="1813">
          <cell r="A1813"/>
          <cell r="B1813"/>
          <cell r="C1813"/>
          <cell r="D1813"/>
          <cell r="E1813"/>
        </row>
        <row r="1814">
          <cell r="A1814"/>
          <cell r="B1814"/>
          <cell r="C1814"/>
          <cell r="D1814"/>
          <cell r="E1814"/>
        </row>
        <row r="1815">
          <cell r="A1815"/>
          <cell r="B1815"/>
          <cell r="C1815"/>
          <cell r="D1815"/>
          <cell r="E1815"/>
        </row>
        <row r="1816">
          <cell r="A1816"/>
          <cell r="B1816"/>
          <cell r="C1816"/>
          <cell r="D1816"/>
          <cell r="E1816"/>
        </row>
        <row r="1817">
          <cell r="A1817"/>
          <cell r="B1817"/>
          <cell r="C1817"/>
          <cell r="D1817"/>
          <cell r="E1817"/>
        </row>
        <row r="1818">
          <cell r="A1818"/>
          <cell r="B1818"/>
          <cell r="C1818"/>
          <cell r="D1818"/>
          <cell r="E1818"/>
        </row>
        <row r="1819">
          <cell r="A1819"/>
          <cell r="B1819"/>
          <cell r="C1819"/>
          <cell r="D1819"/>
          <cell r="E1819"/>
        </row>
        <row r="1820">
          <cell r="A1820"/>
          <cell r="B1820"/>
          <cell r="C1820"/>
          <cell r="D1820"/>
          <cell r="E1820"/>
        </row>
        <row r="1821">
          <cell r="A1821"/>
          <cell r="B1821"/>
          <cell r="C1821"/>
          <cell r="D1821"/>
          <cell r="E1821"/>
        </row>
        <row r="1822">
          <cell r="A1822"/>
          <cell r="B1822"/>
          <cell r="C1822"/>
          <cell r="D1822"/>
          <cell r="E1822"/>
        </row>
        <row r="1823">
          <cell r="A1823"/>
          <cell r="B1823"/>
          <cell r="C1823"/>
          <cell r="D1823"/>
          <cell r="E1823"/>
        </row>
        <row r="1824">
          <cell r="A1824"/>
          <cell r="B1824"/>
          <cell r="C1824"/>
          <cell r="D1824"/>
          <cell r="E1824"/>
        </row>
        <row r="1825">
          <cell r="A1825"/>
          <cell r="B1825"/>
          <cell r="C1825"/>
          <cell r="D1825"/>
          <cell r="E1825"/>
        </row>
        <row r="1826">
          <cell r="A1826"/>
          <cell r="B1826"/>
          <cell r="C1826"/>
          <cell r="D1826"/>
          <cell r="E1826"/>
        </row>
        <row r="1827">
          <cell r="A1827"/>
          <cell r="B1827"/>
          <cell r="C1827"/>
          <cell r="D1827"/>
          <cell r="E1827"/>
        </row>
        <row r="1828">
          <cell r="A1828"/>
          <cell r="B1828"/>
          <cell r="C1828"/>
          <cell r="D1828"/>
          <cell r="E1828"/>
        </row>
        <row r="1829">
          <cell r="A1829"/>
          <cell r="B1829"/>
          <cell r="C1829"/>
          <cell r="D1829"/>
          <cell r="E1829"/>
        </row>
        <row r="1830">
          <cell r="A1830"/>
          <cell r="B1830"/>
          <cell r="C1830"/>
          <cell r="D1830"/>
          <cell r="E1830"/>
        </row>
        <row r="1831">
          <cell r="A1831"/>
          <cell r="B1831"/>
          <cell r="C1831"/>
          <cell r="D1831"/>
          <cell r="E1831"/>
        </row>
        <row r="1832">
          <cell r="A1832"/>
          <cell r="B1832"/>
          <cell r="C1832"/>
          <cell r="D1832"/>
          <cell r="E1832"/>
        </row>
        <row r="1833">
          <cell r="A1833"/>
          <cell r="B1833"/>
          <cell r="C1833"/>
          <cell r="D1833"/>
          <cell r="E1833"/>
        </row>
        <row r="1834">
          <cell r="A1834"/>
          <cell r="B1834"/>
          <cell r="C1834"/>
          <cell r="D1834"/>
          <cell r="E1834"/>
        </row>
        <row r="1835">
          <cell r="A1835"/>
          <cell r="B1835"/>
          <cell r="C1835"/>
          <cell r="D1835"/>
          <cell r="E1835"/>
        </row>
        <row r="1836">
          <cell r="A1836"/>
          <cell r="B1836"/>
          <cell r="C1836"/>
          <cell r="D1836"/>
          <cell r="E1836"/>
        </row>
        <row r="1837">
          <cell r="A1837"/>
          <cell r="B1837"/>
          <cell r="C1837"/>
          <cell r="D1837"/>
          <cell r="E1837"/>
        </row>
        <row r="1838">
          <cell r="A1838"/>
          <cell r="B1838"/>
          <cell r="C1838"/>
          <cell r="D1838"/>
          <cell r="E1838"/>
        </row>
        <row r="1839">
          <cell r="A1839"/>
          <cell r="B1839"/>
          <cell r="C1839"/>
          <cell r="D1839"/>
          <cell r="E1839"/>
        </row>
        <row r="1840">
          <cell r="A1840"/>
          <cell r="B1840"/>
          <cell r="C1840"/>
          <cell r="D1840"/>
          <cell r="E1840"/>
        </row>
        <row r="1841">
          <cell r="A1841"/>
          <cell r="B1841"/>
          <cell r="C1841"/>
          <cell r="D1841"/>
          <cell r="E1841"/>
        </row>
        <row r="1842">
          <cell r="A1842"/>
          <cell r="B1842"/>
          <cell r="C1842"/>
          <cell r="D1842"/>
          <cell r="E1842"/>
        </row>
        <row r="1843">
          <cell r="A1843"/>
          <cell r="B1843"/>
          <cell r="C1843"/>
          <cell r="D1843"/>
          <cell r="E1843"/>
        </row>
        <row r="1844">
          <cell r="A1844"/>
          <cell r="B1844"/>
          <cell r="C1844"/>
          <cell r="D1844"/>
          <cell r="E1844"/>
        </row>
        <row r="1845">
          <cell r="A1845"/>
          <cell r="B1845"/>
          <cell r="C1845"/>
          <cell r="D1845"/>
          <cell r="E1845"/>
        </row>
        <row r="1846">
          <cell r="A1846"/>
          <cell r="B1846"/>
          <cell r="C1846"/>
          <cell r="D1846"/>
          <cell r="E1846"/>
        </row>
        <row r="1847">
          <cell r="A1847"/>
          <cell r="B1847"/>
          <cell r="C1847"/>
          <cell r="D1847"/>
          <cell r="E1847"/>
        </row>
        <row r="1848">
          <cell r="A1848"/>
          <cell r="B1848"/>
          <cell r="C1848"/>
          <cell r="D1848"/>
          <cell r="E1848"/>
        </row>
        <row r="1849">
          <cell r="A1849"/>
          <cell r="B1849"/>
          <cell r="C1849"/>
          <cell r="D1849"/>
          <cell r="E1849"/>
        </row>
        <row r="1850">
          <cell r="A1850"/>
          <cell r="B1850"/>
          <cell r="C1850"/>
          <cell r="D1850"/>
          <cell r="E1850"/>
        </row>
        <row r="1851">
          <cell r="A1851"/>
          <cell r="B1851"/>
          <cell r="C1851"/>
          <cell r="D1851"/>
          <cell r="E1851"/>
        </row>
        <row r="1852">
          <cell r="A1852"/>
          <cell r="B1852"/>
          <cell r="C1852"/>
          <cell r="D1852"/>
          <cell r="E1852"/>
        </row>
        <row r="1853">
          <cell r="A1853"/>
          <cell r="B1853"/>
          <cell r="C1853"/>
          <cell r="D1853"/>
          <cell r="E1853"/>
        </row>
        <row r="1854">
          <cell r="A1854"/>
          <cell r="B1854"/>
          <cell r="C1854"/>
          <cell r="D1854"/>
          <cell r="E1854"/>
        </row>
        <row r="1855">
          <cell r="A1855"/>
          <cell r="B1855"/>
          <cell r="C1855"/>
          <cell r="D1855"/>
          <cell r="E1855"/>
        </row>
        <row r="1856">
          <cell r="A1856"/>
          <cell r="B1856"/>
          <cell r="C1856"/>
          <cell r="D1856"/>
          <cell r="E1856"/>
        </row>
        <row r="1857">
          <cell r="A1857"/>
          <cell r="B1857"/>
          <cell r="C1857"/>
          <cell r="D1857"/>
          <cell r="E1857"/>
        </row>
        <row r="1858">
          <cell r="A1858"/>
          <cell r="B1858"/>
          <cell r="C1858"/>
          <cell r="D1858"/>
          <cell r="E1858"/>
        </row>
        <row r="1859">
          <cell r="A1859"/>
          <cell r="B1859"/>
          <cell r="C1859"/>
          <cell r="D1859"/>
          <cell r="E1859"/>
        </row>
        <row r="1860">
          <cell r="A1860"/>
          <cell r="B1860"/>
          <cell r="C1860"/>
          <cell r="D1860"/>
          <cell r="E1860"/>
        </row>
        <row r="1861">
          <cell r="A1861"/>
          <cell r="B1861"/>
          <cell r="C1861"/>
          <cell r="D1861"/>
          <cell r="E1861"/>
        </row>
        <row r="1862">
          <cell r="A1862"/>
          <cell r="B1862"/>
          <cell r="C1862"/>
          <cell r="D1862"/>
          <cell r="E1862"/>
        </row>
        <row r="1863">
          <cell r="A1863"/>
          <cell r="B1863"/>
          <cell r="C1863"/>
          <cell r="D1863"/>
          <cell r="E1863"/>
        </row>
        <row r="1864">
          <cell r="A1864"/>
          <cell r="B1864"/>
          <cell r="C1864"/>
          <cell r="D1864"/>
          <cell r="E1864"/>
        </row>
        <row r="1865">
          <cell r="A1865"/>
          <cell r="B1865"/>
          <cell r="C1865"/>
          <cell r="D1865"/>
          <cell r="E1865"/>
        </row>
        <row r="1866">
          <cell r="A1866"/>
          <cell r="B1866"/>
          <cell r="C1866"/>
          <cell r="D1866"/>
          <cell r="E1866"/>
        </row>
        <row r="1867">
          <cell r="A1867"/>
          <cell r="B1867"/>
          <cell r="C1867"/>
          <cell r="D1867"/>
          <cell r="E1867"/>
        </row>
        <row r="1868">
          <cell r="A1868"/>
          <cell r="B1868"/>
          <cell r="C1868"/>
          <cell r="D1868"/>
          <cell r="E1868"/>
        </row>
        <row r="1869">
          <cell r="A1869"/>
          <cell r="B1869"/>
          <cell r="C1869"/>
          <cell r="D1869"/>
          <cell r="E1869"/>
        </row>
        <row r="1870">
          <cell r="A1870"/>
          <cell r="B1870"/>
          <cell r="C1870"/>
          <cell r="D1870"/>
          <cell r="E1870"/>
        </row>
        <row r="1871">
          <cell r="A1871"/>
          <cell r="B1871"/>
          <cell r="C1871"/>
          <cell r="D1871"/>
          <cell r="E1871"/>
        </row>
        <row r="1872">
          <cell r="A1872"/>
          <cell r="B1872"/>
          <cell r="C1872"/>
          <cell r="D1872"/>
          <cell r="E1872"/>
        </row>
        <row r="1873">
          <cell r="A1873"/>
          <cell r="B1873"/>
          <cell r="C1873"/>
          <cell r="D1873"/>
          <cell r="E1873"/>
        </row>
        <row r="1874">
          <cell r="A1874"/>
          <cell r="B1874"/>
          <cell r="C1874"/>
          <cell r="D1874"/>
          <cell r="E1874"/>
        </row>
        <row r="1875">
          <cell r="A1875"/>
          <cell r="B1875"/>
          <cell r="C1875"/>
          <cell r="D1875"/>
          <cell r="E1875"/>
        </row>
        <row r="1876">
          <cell r="A1876"/>
          <cell r="B1876"/>
          <cell r="C1876"/>
          <cell r="D1876"/>
          <cell r="E1876"/>
        </row>
        <row r="1877">
          <cell r="A1877"/>
          <cell r="B1877"/>
          <cell r="C1877"/>
          <cell r="D1877"/>
          <cell r="E1877"/>
        </row>
        <row r="1878">
          <cell r="A1878"/>
          <cell r="B1878"/>
          <cell r="C1878"/>
          <cell r="D1878"/>
          <cell r="E1878"/>
        </row>
        <row r="1879">
          <cell r="A1879"/>
          <cell r="B1879"/>
          <cell r="C1879"/>
          <cell r="D1879"/>
          <cell r="E1879"/>
        </row>
        <row r="1880">
          <cell r="A1880"/>
          <cell r="B1880"/>
          <cell r="C1880"/>
          <cell r="D1880"/>
          <cell r="E1880"/>
        </row>
        <row r="1881">
          <cell r="A1881"/>
          <cell r="B1881"/>
          <cell r="C1881"/>
          <cell r="D1881"/>
          <cell r="E1881"/>
        </row>
        <row r="1882">
          <cell r="A1882"/>
          <cell r="B1882"/>
          <cell r="C1882"/>
          <cell r="D1882"/>
          <cell r="E1882"/>
        </row>
        <row r="1883">
          <cell r="A1883"/>
          <cell r="B1883"/>
          <cell r="C1883"/>
          <cell r="D1883"/>
          <cell r="E1883"/>
        </row>
        <row r="1884">
          <cell r="A1884"/>
          <cell r="B1884"/>
          <cell r="C1884"/>
          <cell r="D1884"/>
          <cell r="E1884"/>
        </row>
        <row r="1885">
          <cell r="A1885"/>
          <cell r="B1885"/>
          <cell r="C1885"/>
          <cell r="D1885"/>
          <cell r="E1885"/>
        </row>
        <row r="1886">
          <cell r="A1886"/>
          <cell r="B1886"/>
          <cell r="C1886"/>
          <cell r="D1886"/>
          <cell r="E1886"/>
        </row>
        <row r="1887">
          <cell r="A1887"/>
          <cell r="B1887"/>
          <cell r="C1887"/>
          <cell r="D1887"/>
          <cell r="E1887"/>
        </row>
        <row r="1888">
          <cell r="A1888"/>
          <cell r="B1888"/>
          <cell r="C1888"/>
          <cell r="D1888"/>
          <cell r="E1888"/>
        </row>
        <row r="1889">
          <cell r="A1889"/>
          <cell r="B1889"/>
          <cell r="C1889"/>
          <cell r="D1889"/>
          <cell r="E1889"/>
        </row>
        <row r="1890">
          <cell r="A1890"/>
          <cell r="B1890"/>
          <cell r="C1890"/>
          <cell r="D1890"/>
          <cell r="E1890"/>
        </row>
        <row r="1891">
          <cell r="A1891"/>
          <cell r="B1891"/>
          <cell r="C1891"/>
          <cell r="D1891"/>
          <cell r="E1891"/>
        </row>
        <row r="1892">
          <cell r="A1892"/>
          <cell r="B1892"/>
          <cell r="C1892"/>
          <cell r="D1892"/>
          <cell r="E1892"/>
        </row>
        <row r="1893">
          <cell r="A1893"/>
          <cell r="B1893"/>
          <cell r="C1893"/>
          <cell r="D1893"/>
          <cell r="E1893"/>
        </row>
        <row r="1894">
          <cell r="A1894"/>
          <cell r="B1894"/>
          <cell r="C1894"/>
          <cell r="D1894"/>
          <cell r="E1894"/>
        </row>
        <row r="1895">
          <cell r="A1895"/>
          <cell r="B1895"/>
          <cell r="C1895"/>
          <cell r="D1895"/>
          <cell r="E1895"/>
        </row>
        <row r="1896">
          <cell r="A1896"/>
          <cell r="B1896"/>
          <cell r="C1896"/>
          <cell r="D1896"/>
          <cell r="E1896"/>
        </row>
        <row r="1897">
          <cell r="A1897"/>
          <cell r="B1897"/>
          <cell r="C1897"/>
          <cell r="D1897"/>
          <cell r="E1897"/>
        </row>
        <row r="1898">
          <cell r="A1898"/>
          <cell r="B1898"/>
          <cell r="C1898"/>
          <cell r="D1898"/>
          <cell r="E1898"/>
        </row>
        <row r="1899">
          <cell r="A1899"/>
          <cell r="B1899"/>
          <cell r="C1899"/>
          <cell r="D1899"/>
          <cell r="E1899"/>
        </row>
        <row r="1900">
          <cell r="A1900"/>
          <cell r="B1900"/>
          <cell r="C1900"/>
          <cell r="D1900"/>
          <cell r="E1900"/>
        </row>
        <row r="1901">
          <cell r="A1901"/>
          <cell r="B1901"/>
          <cell r="C1901"/>
          <cell r="D1901"/>
          <cell r="E1901"/>
        </row>
        <row r="1902">
          <cell r="A1902"/>
          <cell r="B1902"/>
          <cell r="C1902"/>
          <cell r="D1902"/>
          <cell r="E1902"/>
        </row>
        <row r="1903">
          <cell r="A1903"/>
          <cell r="B1903"/>
          <cell r="C1903"/>
          <cell r="D1903"/>
          <cell r="E1903"/>
        </row>
        <row r="1904">
          <cell r="A1904"/>
          <cell r="B1904"/>
          <cell r="C1904"/>
          <cell r="D1904"/>
          <cell r="E1904"/>
        </row>
        <row r="1905">
          <cell r="A1905"/>
          <cell r="B1905"/>
          <cell r="C1905"/>
          <cell r="D1905"/>
          <cell r="E1905"/>
        </row>
        <row r="1906">
          <cell r="A1906"/>
          <cell r="B1906"/>
          <cell r="C1906"/>
          <cell r="D1906"/>
          <cell r="E1906"/>
        </row>
        <row r="1907">
          <cell r="A1907"/>
          <cell r="B1907"/>
          <cell r="C1907"/>
          <cell r="D1907"/>
          <cell r="E1907"/>
        </row>
        <row r="1908">
          <cell r="A1908"/>
          <cell r="B1908"/>
          <cell r="C1908"/>
          <cell r="D1908"/>
          <cell r="E1908"/>
        </row>
        <row r="1909">
          <cell r="A1909"/>
          <cell r="B1909"/>
          <cell r="C1909"/>
          <cell r="D1909"/>
          <cell r="E1909"/>
        </row>
        <row r="1910">
          <cell r="A1910"/>
          <cell r="B1910"/>
          <cell r="C1910"/>
          <cell r="D1910"/>
          <cell r="E1910"/>
        </row>
        <row r="1911">
          <cell r="A1911"/>
          <cell r="B1911"/>
          <cell r="C1911"/>
          <cell r="D1911"/>
          <cell r="E1911"/>
        </row>
        <row r="1912">
          <cell r="A1912"/>
          <cell r="B1912"/>
          <cell r="C1912"/>
          <cell r="D1912"/>
          <cell r="E1912"/>
        </row>
        <row r="1913">
          <cell r="A1913"/>
          <cell r="B1913"/>
          <cell r="C1913"/>
          <cell r="D1913"/>
          <cell r="E1913"/>
        </row>
        <row r="1914">
          <cell r="A1914"/>
          <cell r="B1914"/>
          <cell r="C1914"/>
          <cell r="D1914"/>
          <cell r="E1914"/>
        </row>
        <row r="1915">
          <cell r="A1915"/>
          <cell r="B1915"/>
          <cell r="C1915"/>
          <cell r="D1915"/>
          <cell r="E1915"/>
        </row>
        <row r="1916">
          <cell r="A1916"/>
          <cell r="B1916"/>
          <cell r="C1916"/>
          <cell r="D1916"/>
          <cell r="E1916"/>
        </row>
        <row r="1917">
          <cell r="A1917"/>
          <cell r="B1917"/>
          <cell r="C1917"/>
          <cell r="D1917"/>
          <cell r="E1917"/>
        </row>
        <row r="1918">
          <cell r="A1918"/>
          <cell r="B1918"/>
          <cell r="C1918"/>
          <cell r="D1918"/>
          <cell r="E1918"/>
        </row>
        <row r="1919">
          <cell r="A1919"/>
          <cell r="B1919"/>
          <cell r="C1919"/>
          <cell r="D1919"/>
          <cell r="E1919"/>
        </row>
        <row r="1920">
          <cell r="A1920"/>
          <cell r="B1920"/>
          <cell r="C1920"/>
          <cell r="D1920"/>
          <cell r="E1920"/>
        </row>
        <row r="1921">
          <cell r="A1921"/>
          <cell r="B1921"/>
          <cell r="C1921"/>
          <cell r="D1921"/>
          <cell r="E1921"/>
        </row>
        <row r="1922">
          <cell r="A1922"/>
          <cell r="B1922"/>
          <cell r="C1922"/>
          <cell r="D1922"/>
          <cell r="E1922"/>
        </row>
        <row r="1923">
          <cell r="A1923"/>
          <cell r="B1923"/>
          <cell r="C1923"/>
          <cell r="D1923"/>
          <cell r="E1923"/>
        </row>
        <row r="1924">
          <cell r="A1924"/>
          <cell r="B1924"/>
          <cell r="C1924"/>
          <cell r="D1924"/>
          <cell r="E1924"/>
        </row>
        <row r="1925">
          <cell r="A1925"/>
          <cell r="B1925"/>
          <cell r="C1925"/>
          <cell r="D1925"/>
          <cell r="E1925"/>
        </row>
        <row r="1926">
          <cell r="A1926"/>
          <cell r="B1926"/>
          <cell r="C1926"/>
          <cell r="D1926"/>
          <cell r="E1926"/>
        </row>
        <row r="1927">
          <cell r="A1927"/>
          <cell r="B1927"/>
          <cell r="C1927"/>
          <cell r="D1927"/>
          <cell r="E1927"/>
        </row>
        <row r="1928">
          <cell r="A1928"/>
          <cell r="B1928"/>
          <cell r="C1928"/>
          <cell r="D1928"/>
          <cell r="E1928"/>
        </row>
        <row r="1929">
          <cell r="A1929"/>
          <cell r="B1929"/>
          <cell r="C1929"/>
          <cell r="D1929"/>
          <cell r="E1929"/>
        </row>
        <row r="1930">
          <cell r="A1930"/>
          <cell r="B1930"/>
          <cell r="C1930"/>
          <cell r="D1930"/>
          <cell r="E1930"/>
        </row>
        <row r="1931">
          <cell r="A1931"/>
          <cell r="B1931"/>
          <cell r="C1931"/>
          <cell r="D1931"/>
          <cell r="E1931"/>
        </row>
        <row r="1932">
          <cell r="A1932"/>
          <cell r="B1932"/>
          <cell r="C1932"/>
          <cell r="D1932"/>
          <cell r="E1932"/>
        </row>
        <row r="1933">
          <cell r="A1933"/>
          <cell r="B1933"/>
          <cell r="C1933"/>
          <cell r="D1933"/>
          <cell r="E1933"/>
        </row>
        <row r="1934">
          <cell r="A1934"/>
          <cell r="B1934"/>
          <cell r="C1934"/>
          <cell r="D1934"/>
          <cell r="E1934"/>
        </row>
        <row r="1935">
          <cell r="A1935"/>
          <cell r="B1935"/>
          <cell r="C1935"/>
          <cell r="D1935"/>
          <cell r="E1935"/>
        </row>
        <row r="1936">
          <cell r="A1936"/>
          <cell r="B1936"/>
          <cell r="C1936"/>
          <cell r="D1936"/>
          <cell r="E1936"/>
        </row>
        <row r="1937">
          <cell r="A1937"/>
          <cell r="B1937"/>
          <cell r="C1937"/>
          <cell r="D1937"/>
          <cell r="E1937"/>
        </row>
        <row r="1938">
          <cell r="A1938"/>
          <cell r="B1938"/>
          <cell r="C1938"/>
          <cell r="D1938"/>
          <cell r="E1938"/>
        </row>
        <row r="1939">
          <cell r="A1939"/>
          <cell r="B1939"/>
          <cell r="C1939"/>
          <cell r="D1939"/>
          <cell r="E1939"/>
        </row>
        <row r="1940">
          <cell r="A1940"/>
          <cell r="B1940"/>
          <cell r="C1940"/>
          <cell r="D1940"/>
          <cell r="E1940"/>
        </row>
        <row r="1941">
          <cell r="A1941"/>
          <cell r="B1941"/>
          <cell r="C1941"/>
          <cell r="D1941"/>
          <cell r="E1941"/>
        </row>
        <row r="1942">
          <cell r="A1942"/>
          <cell r="B1942"/>
          <cell r="C1942"/>
          <cell r="D1942"/>
          <cell r="E1942"/>
        </row>
        <row r="1943">
          <cell r="A1943"/>
          <cell r="B1943"/>
          <cell r="C1943"/>
          <cell r="D1943"/>
          <cell r="E1943"/>
        </row>
        <row r="1944">
          <cell r="A1944"/>
          <cell r="B1944"/>
          <cell r="C1944"/>
          <cell r="D1944"/>
          <cell r="E1944"/>
        </row>
        <row r="1945">
          <cell r="A1945"/>
          <cell r="B1945"/>
          <cell r="C1945"/>
          <cell r="D1945"/>
          <cell r="E1945"/>
        </row>
        <row r="1946">
          <cell r="A1946"/>
          <cell r="B1946"/>
          <cell r="C1946"/>
          <cell r="D1946"/>
          <cell r="E1946"/>
        </row>
        <row r="1947">
          <cell r="A1947"/>
          <cell r="B1947"/>
          <cell r="C1947"/>
          <cell r="D1947"/>
          <cell r="E1947"/>
        </row>
        <row r="1948">
          <cell r="A1948"/>
          <cell r="B1948"/>
          <cell r="C1948"/>
          <cell r="D1948"/>
          <cell r="E1948"/>
        </row>
        <row r="1949">
          <cell r="A1949"/>
          <cell r="B1949"/>
          <cell r="C1949"/>
          <cell r="D1949"/>
          <cell r="E1949"/>
        </row>
        <row r="1950">
          <cell r="A1950"/>
          <cell r="B1950"/>
          <cell r="C1950"/>
          <cell r="D1950"/>
          <cell r="E1950"/>
        </row>
        <row r="1951">
          <cell r="A1951"/>
          <cell r="B1951"/>
          <cell r="C1951"/>
          <cell r="D1951"/>
          <cell r="E1951"/>
        </row>
        <row r="1952">
          <cell r="A1952"/>
          <cell r="B1952"/>
          <cell r="C1952"/>
          <cell r="D1952"/>
          <cell r="E1952"/>
        </row>
        <row r="1953">
          <cell r="A1953"/>
          <cell r="B1953"/>
          <cell r="C1953"/>
          <cell r="D1953"/>
          <cell r="E1953"/>
        </row>
        <row r="1954">
          <cell r="A1954"/>
          <cell r="B1954"/>
          <cell r="C1954"/>
          <cell r="D1954"/>
          <cell r="E1954"/>
        </row>
        <row r="1955">
          <cell r="A1955"/>
          <cell r="B1955"/>
          <cell r="C1955"/>
          <cell r="D1955"/>
          <cell r="E1955"/>
        </row>
        <row r="1956">
          <cell r="A1956"/>
          <cell r="B1956"/>
          <cell r="C1956"/>
          <cell r="D1956"/>
          <cell r="E1956"/>
        </row>
        <row r="1957">
          <cell r="A1957"/>
          <cell r="B1957"/>
          <cell r="C1957"/>
          <cell r="D1957"/>
          <cell r="E1957"/>
        </row>
        <row r="1958">
          <cell r="A1958"/>
          <cell r="B1958"/>
          <cell r="C1958"/>
          <cell r="D1958"/>
          <cell r="E1958"/>
        </row>
        <row r="1959">
          <cell r="A1959"/>
          <cell r="B1959"/>
          <cell r="C1959"/>
          <cell r="D1959"/>
          <cell r="E1959"/>
        </row>
        <row r="1960">
          <cell r="A1960"/>
          <cell r="B1960"/>
          <cell r="C1960"/>
          <cell r="D1960"/>
          <cell r="E1960"/>
        </row>
        <row r="1961">
          <cell r="A1961"/>
          <cell r="B1961"/>
          <cell r="C1961"/>
          <cell r="D1961"/>
          <cell r="E1961"/>
        </row>
        <row r="1962">
          <cell r="A1962"/>
        </row>
        <row r="1963">
          <cell r="A1963"/>
        </row>
        <row r="1964">
          <cell r="A1964"/>
        </row>
        <row r="1965">
          <cell r="A1965"/>
        </row>
        <row r="1966">
          <cell r="A1966"/>
        </row>
        <row r="1967">
          <cell r="A1967"/>
        </row>
        <row r="1968">
          <cell r="A1968"/>
        </row>
        <row r="1969">
          <cell r="A1969"/>
        </row>
        <row r="1970">
          <cell r="A1970"/>
        </row>
        <row r="1971">
          <cell r="A1971"/>
        </row>
        <row r="1972">
          <cell r="A1972"/>
        </row>
        <row r="1973">
          <cell r="A1973"/>
        </row>
        <row r="1974">
          <cell r="A1974"/>
        </row>
        <row r="1975">
          <cell r="A1975"/>
        </row>
        <row r="1976">
          <cell r="A1976"/>
        </row>
        <row r="1977">
          <cell r="A1977"/>
        </row>
        <row r="1978">
          <cell r="A1978"/>
        </row>
        <row r="1979">
          <cell r="A1979"/>
        </row>
        <row r="1980">
          <cell r="A1980"/>
        </row>
        <row r="1981">
          <cell r="A1981"/>
        </row>
        <row r="1982">
          <cell r="A1982"/>
        </row>
        <row r="1983">
          <cell r="A1983"/>
        </row>
        <row r="1984">
          <cell r="A1984"/>
        </row>
        <row r="1985">
          <cell r="A1985"/>
        </row>
        <row r="1986">
          <cell r="A1986"/>
        </row>
        <row r="1987">
          <cell r="A1987"/>
        </row>
        <row r="1988">
          <cell r="A1988"/>
        </row>
        <row r="1989">
          <cell r="A1989"/>
        </row>
        <row r="1990">
          <cell r="A1990"/>
        </row>
        <row r="1991">
          <cell r="A1991"/>
        </row>
        <row r="1992">
          <cell r="A1992"/>
        </row>
        <row r="1993">
          <cell r="A1993"/>
        </row>
        <row r="1994">
          <cell r="A1994"/>
        </row>
        <row r="1995">
          <cell r="A1995"/>
        </row>
        <row r="1996">
          <cell r="A1996"/>
        </row>
        <row r="1997">
          <cell r="A1997"/>
        </row>
        <row r="1998">
          <cell r="A1998"/>
        </row>
        <row r="1999">
          <cell r="A1999"/>
        </row>
        <row r="2000">
          <cell r="A2000"/>
        </row>
        <row r="2001">
          <cell r="A2001"/>
        </row>
        <row r="2002">
          <cell r="A2002"/>
        </row>
        <row r="2003">
          <cell r="A2003"/>
        </row>
        <row r="2004">
          <cell r="A2004"/>
        </row>
        <row r="2005">
          <cell r="A2005"/>
        </row>
        <row r="2006">
          <cell r="A2006"/>
        </row>
        <row r="2007">
          <cell r="A2007"/>
        </row>
        <row r="2008">
          <cell r="A2008"/>
        </row>
        <row r="2009">
          <cell r="A2009"/>
        </row>
        <row r="2010">
          <cell r="A2010"/>
        </row>
        <row r="2011">
          <cell r="A2011"/>
        </row>
        <row r="2012">
          <cell r="A2012"/>
        </row>
        <row r="2013">
          <cell r="A2013"/>
        </row>
        <row r="2014">
          <cell r="A2014"/>
        </row>
        <row r="2015">
          <cell r="A2015"/>
        </row>
        <row r="2016">
          <cell r="A2016"/>
        </row>
        <row r="2017">
          <cell r="A2017"/>
        </row>
        <row r="2018">
          <cell r="A2018"/>
        </row>
        <row r="2019">
          <cell r="A2019"/>
        </row>
        <row r="2020">
          <cell r="A2020"/>
        </row>
        <row r="2021">
          <cell r="A2021"/>
        </row>
        <row r="2022">
          <cell r="A2022"/>
        </row>
        <row r="2023">
          <cell r="A2023"/>
        </row>
        <row r="2024">
          <cell r="A2024"/>
        </row>
        <row r="2025">
          <cell r="A2025"/>
        </row>
        <row r="2026">
          <cell r="A2026"/>
        </row>
        <row r="2027">
          <cell r="A2027"/>
        </row>
        <row r="2028">
          <cell r="A2028"/>
        </row>
        <row r="2029">
          <cell r="A2029"/>
        </row>
        <row r="2030">
          <cell r="A2030"/>
        </row>
        <row r="2031">
          <cell r="A2031"/>
        </row>
        <row r="2032">
          <cell r="A2032"/>
        </row>
        <row r="2033">
          <cell r="A2033"/>
        </row>
        <row r="2034">
          <cell r="A2034"/>
        </row>
        <row r="2035">
          <cell r="A2035"/>
        </row>
        <row r="2036">
          <cell r="A2036"/>
        </row>
        <row r="2037">
          <cell r="A2037"/>
        </row>
        <row r="2038">
          <cell r="A2038"/>
        </row>
        <row r="2039">
          <cell r="A2039"/>
        </row>
        <row r="2040">
          <cell r="A2040"/>
        </row>
        <row r="2041">
          <cell r="A2041"/>
        </row>
        <row r="2042">
          <cell r="A2042"/>
        </row>
        <row r="2043">
          <cell r="A2043"/>
        </row>
        <row r="2044">
          <cell r="A2044"/>
        </row>
        <row r="2045">
          <cell r="A2045"/>
        </row>
        <row r="2046">
          <cell r="A2046"/>
        </row>
        <row r="2047">
          <cell r="A2047"/>
        </row>
        <row r="2048">
          <cell r="A2048"/>
        </row>
        <row r="2049">
          <cell r="A2049"/>
        </row>
        <row r="2050">
          <cell r="A2050"/>
        </row>
        <row r="2051">
          <cell r="A2051"/>
        </row>
        <row r="2052">
          <cell r="A2052"/>
        </row>
        <row r="2053">
          <cell r="A2053"/>
        </row>
        <row r="2054">
          <cell r="A2054"/>
        </row>
        <row r="2055">
          <cell r="A2055"/>
        </row>
        <row r="2056">
          <cell r="A2056"/>
        </row>
        <row r="2057">
          <cell r="A2057"/>
        </row>
        <row r="2058">
          <cell r="A2058"/>
        </row>
        <row r="2059">
          <cell r="A2059"/>
        </row>
        <row r="2060">
          <cell r="A2060"/>
        </row>
        <row r="2061">
          <cell r="A2061"/>
        </row>
        <row r="2062">
          <cell r="A2062"/>
        </row>
        <row r="2063">
          <cell r="A2063"/>
        </row>
        <row r="2064">
          <cell r="A2064"/>
        </row>
        <row r="2065">
          <cell r="A2065"/>
        </row>
        <row r="2066">
          <cell r="A2066"/>
        </row>
        <row r="2067">
          <cell r="A2067"/>
        </row>
        <row r="2068">
          <cell r="A2068"/>
        </row>
        <row r="2069">
          <cell r="A2069"/>
        </row>
        <row r="2070">
          <cell r="A2070"/>
        </row>
        <row r="2071">
          <cell r="A2071"/>
        </row>
        <row r="2072">
          <cell r="A2072"/>
        </row>
        <row r="2073">
          <cell r="A2073"/>
        </row>
        <row r="2074">
          <cell r="A2074"/>
        </row>
        <row r="2075">
          <cell r="A2075"/>
        </row>
        <row r="2076">
          <cell r="A2076"/>
        </row>
        <row r="2077">
          <cell r="A2077"/>
        </row>
        <row r="2078">
          <cell r="A2078"/>
        </row>
        <row r="2079">
          <cell r="A2079"/>
        </row>
        <row r="2080">
          <cell r="A2080"/>
        </row>
        <row r="2081">
          <cell r="A2081"/>
        </row>
        <row r="2082">
          <cell r="A2082"/>
        </row>
        <row r="2083">
          <cell r="A2083"/>
        </row>
        <row r="2084">
          <cell r="A2084"/>
        </row>
        <row r="2085">
          <cell r="A2085"/>
        </row>
        <row r="2086">
          <cell r="A2086"/>
        </row>
        <row r="2087">
          <cell r="A2087"/>
        </row>
        <row r="2088">
          <cell r="A2088"/>
        </row>
        <row r="2089">
          <cell r="A2089"/>
        </row>
        <row r="2090">
          <cell r="A2090"/>
        </row>
        <row r="2091">
          <cell r="A2091"/>
        </row>
        <row r="2092">
          <cell r="A2092"/>
        </row>
        <row r="2093">
          <cell r="A2093"/>
        </row>
        <row r="2094">
          <cell r="A2094"/>
        </row>
        <row r="2095">
          <cell r="A2095"/>
        </row>
        <row r="2096">
          <cell r="A2096"/>
        </row>
        <row r="2097">
          <cell r="A2097"/>
        </row>
        <row r="2098">
          <cell r="A2098"/>
        </row>
        <row r="2099">
          <cell r="A2099"/>
        </row>
        <row r="2100">
          <cell r="A2100"/>
        </row>
        <row r="2101">
          <cell r="A2101"/>
        </row>
        <row r="2102">
          <cell r="A2102"/>
        </row>
        <row r="2103">
          <cell r="A2103"/>
        </row>
        <row r="2104">
          <cell r="A2104"/>
        </row>
        <row r="2105">
          <cell r="A2105"/>
        </row>
        <row r="2106">
          <cell r="A2106"/>
        </row>
        <row r="2107">
          <cell r="A2107"/>
        </row>
        <row r="2108">
          <cell r="A2108"/>
        </row>
        <row r="2109">
          <cell r="A2109"/>
        </row>
        <row r="2110">
          <cell r="A2110"/>
        </row>
        <row r="2111">
          <cell r="A2111"/>
        </row>
        <row r="2112">
          <cell r="A2112"/>
        </row>
        <row r="2113">
          <cell r="A2113"/>
        </row>
        <row r="2114">
          <cell r="A2114"/>
        </row>
        <row r="2115">
          <cell r="A2115"/>
        </row>
        <row r="2116">
          <cell r="A2116"/>
        </row>
        <row r="2117">
          <cell r="A2117"/>
        </row>
        <row r="2118">
          <cell r="A2118"/>
        </row>
        <row r="2119">
          <cell r="A2119"/>
        </row>
        <row r="2120">
          <cell r="A2120"/>
        </row>
        <row r="2121">
          <cell r="A2121"/>
        </row>
        <row r="2122">
          <cell r="A2122"/>
        </row>
        <row r="2123">
          <cell r="A2123"/>
        </row>
        <row r="2124">
          <cell r="A2124"/>
        </row>
        <row r="2125">
          <cell r="A2125"/>
        </row>
        <row r="2126">
          <cell r="A2126"/>
        </row>
        <row r="2127">
          <cell r="A2127"/>
        </row>
        <row r="2128">
          <cell r="A2128"/>
        </row>
        <row r="2129">
          <cell r="A2129"/>
        </row>
        <row r="2130">
          <cell r="A2130"/>
        </row>
        <row r="2131">
          <cell r="A2131"/>
        </row>
        <row r="2132">
          <cell r="A2132"/>
        </row>
        <row r="2133">
          <cell r="A2133"/>
        </row>
        <row r="2134">
          <cell r="A2134"/>
        </row>
        <row r="2135">
          <cell r="A2135"/>
        </row>
        <row r="2136">
          <cell r="A2136"/>
        </row>
        <row r="2137">
          <cell r="A2137"/>
        </row>
        <row r="2138">
          <cell r="A2138"/>
        </row>
        <row r="2139">
          <cell r="A2139"/>
        </row>
        <row r="2140">
          <cell r="A2140"/>
        </row>
        <row r="2141">
          <cell r="A2141"/>
        </row>
        <row r="2142">
          <cell r="A2142"/>
        </row>
        <row r="2143">
          <cell r="A2143"/>
        </row>
        <row r="2144">
          <cell r="A2144"/>
        </row>
        <row r="2145">
          <cell r="A2145"/>
        </row>
        <row r="2146">
          <cell r="A2146"/>
        </row>
        <row r="2147">
          <cell r="A2147"/>
        </row>
        <row r="2148">
          <cell r="A2148"/>
        </row>
        <row r="2149">
          <cell r="A2149"/>
        </row>
        <row r="2150">
          <cell r="A2150"/>
        </row>
        <row r="2151">
          <cell r="A2151"/>
        </row>
        <row r="2152">
          <cell r="A2152"/>
        </row>
        <row r="2153">
          <cell r="A2153"/>
        </row>
        <row r="2154">
          <cell r="A2154"/>
        </row>
        <row r="2155">
          <cell r="A2155"/>
        </row>
        <row r="2156">
          <cell r="A2156"/>
        </row>
        <row r="2157">
          <cell r="A2157"/>
        </row>
        <row r="2158">
          <cell r="A2158"/>
        </row>
        <row r="2159">
          <cell r="A2159"/>
        </row>
        <row r="2160">
          <cell r="A2160"/>
        </row>
        <row r="2161">
          <cell r="A2161"/>
        </row>
        <row r="2162">
          <cell r="A2162"/>
        </row>
        <row r="2163">
          <cell r="A2163"/>
        </row>
        <row r="2164">
          <cell r="A2164"/>
        </row>
        <row r="2165">
          <cell r="A2165"/>
        </row>
        <row r="2166">
          <cell r="A2166"/>
        </row>
        <row r="2167">
          <cell r="A2167"/>
        </row>
        <row r="2168">
          <cell r="A2168"/>
        </row>
        <row r="2169">
          <cell r="A2169"/>
        </row>
        <row r="2170">
          <cell r="A2170"/>
        </row>
        <row r="2171">
          <cell r="A2171"/>
        </row>
        <row r="2172">
          <cell r="A2172"/>
        </row>
        <row r="2173">
          <cell r="A2173"/>
        </row>
        <row r="2174">
          <cell r="A2174"/>
        </row>
        <row r="2175">
          <cell r="A2175"/>
        </row>
        <row r="2176">
          <cell r="A2176"/>
        </row>
        <row r="2177">
          <cell r="A2177"/>
        </row>
        <row r="2178">
          <cell r="A2178"/>
        </row>
        <row r="2179">
          <cell r="A2179"/>
        </row>
        <row r="2180">
          <cell r="A2180"/>
        </row>
        <row r="2181">
          <cell r="A2181"/>
        </row>
        <row r="2182">
          <cell r="A2182"/>
        </row>
        <row r="2183">
          <cell r="A2183"/>
        </row>
        <row r="2184">
          <cell r="A2184"/>
        </row>
        <row r="2185">
          <cell r="A2185"/>
        </row>
        <row r="2186">
          <cell r="A2186"/>
        </row>
        <row r="2187">
          <cell r="A2187"/>
        </row>
        <row r="2188">
          <cell r="A2188"/>
        </row>
        <row r="2189">
          <cell r="A2189"/>
        </row>
        <row r="2190">
          <cell r="A2190"/>
        </row>
        <row r="2191">
          <cell r="A2191"/>
        </row>
        <row r="2192">
          <cell r="A2192"/>
        </row>
        <row r="2193">
          <cell r="A2193"/>
        </row>
        <row r="2194">
          <cell r="A2194"/>
        </row>
        <row r="2195">
          <cell r="A2195"/>
        </row>
        <row r="2196">
          <cell r="A2196"/>
        </row>
        <row r="2197">
          <cell r="A2197"/>
        </row>
        <row r="2198">
          <cell r="A2198"/>
        </row>
        <row r="2199">
          <cell r="A2199"/>
        </row>
        <row r="2200">
          <cell r="A2200"/>
        </row>
        <row r="2201">
          <cell r="A2201"/>
        </row>
        <row r="2202">
          <cell r="A2202"/>
        </row>
        <row r="2203">
          <cell r="A2203"/>
        </row>
        <row r="2204">
          <cell r="A2204"/>
        </row>
        <row r="2205">
          <cell r="A2205"/>
        </row>
        <row r="2206">
          <cell r="A2206"/>
        </row>
        <row r="2207">
          <cell r="A2207"/>
        </row>
        <row r="2208">
          <cell r="A2208"/>
        </row>
        <row r="2209">
          <cell r="A2209"/>
        </row>
        <row r="2210">
          <cell r="A2210"/>
        </row>
        <row r="2211">
          <cell r="A2211"/>
        </row>
        <row r="2212">
          <cell r="A2212"/>
        </row>
        <row r="2213">
          <cell r="A2213"/>
        </row>
        <row r="2214">
          <cell r="A2214"/>
        </row>
        <row r="2215">
          <cell r="A2215"/>
        </row>
        <row r="2216">
          <cell r="A2216"/>
        </row>
        <row r="2217">
          <cell r="A2217"/>
        </row>
        <row r="2218">
          <cell r="A2218"/>
        </row>
        <row r="2219">
          <cell r="A2219"/>
        </row>
        <row r="2220">
          <cell r="A2220"/>
        </row>
        <row r="2221">
          <cell r="A2221"/>
        </row>
        <row r="2222">
          <cell r="A2222"/>
        </row>
        <row r="2223">
          <cell r="A2223"/>
        </row>
        <row r="2224">
          <cell r="A2224"/>
        </row>
        <row r="2225">
          <cell r="A2225"/>
        </row>
        <row r="2226">
          <cell r="A2226"/>
        </row>
        <row r="2227">
          <cell r="A2227"/>
        </row>
        <row r="2228">
          <cell r="A2228"/>
        </row>
        <row r="2229">
          <cell r="A2229"/>
        </row>
        <row r="2230">
          <cell r="A2230"/>
        </row>
        <row r="2231">
          <cell r="A2231"/>
        </row>
        <row r="2232">
          <cell r="A2232"/>
        </row>
        <row r="2233">
          <cell r="A2233"/>
        </row>
        <row r="2234">
          <cell r="A2234"/>
        </row>
        <row r="2235">
          <cell r="A2235"/>
        </row>
        <row r="2236">
          <cell r="A2236"/>
        </row>
        <row r="2237">
          <cell r="A2237"/>
        </row>
        <row r="2238">
          <cell r="A2238"/>
        </row>
        <row r="2239">
          <cell r="A2239"/>
        </row>
        <row r="2240">
          <cell r="A2240"/>
        </row>
        <row r="2241">
          <cell r="A2241"/>
        </row>
        <row r="2242">
          <cell r="A2242"/>
        </row>
        <row r="2243">
          <cell r="A2243"/>
        </row>
        <row r="2244">
          <cell r="A2244"/>
        </row>
        <row r="2245">
          <cell r="A2245"/>
        </row>
        <row r="2246">
          <cell r="A2246"/>
        </row>
        <row r="2247">
          <cell r="A2247"/>
        </row>
        <row r="2248">
          <cell r="A2248"/>
        </row>
        <row r="2249">
          <cell r="A2249"/>
        </row>
        <row r="2250">
          <cell r="A2250"/>
        </row>
        <row r="2251">
          <cell r="A2251"/>
        </row>
        <row r="2252">
          <cell r="A2252"/>
        </row>
        <row r="2253">
          <cell r="A2253"/>
        </row>
        <row r="2254">
          <cell r="A2254"/>
        </row>
        <row r="2255">
          <cell r="A2255"/>
        </row>
        <row r="2256">
          <cell r="A2256"/>
        </row>
        <row r="2257">
          <cell r="A2257"/>
        </row>
        <row r="2258">
          <cell r="A2258"/>
        </row>
        <row r="2259">
          <cell r="A2259"/>
        </row>
        <row r="2260">
          <cell r="A2260"/>
        </row>
        <row r="2261">
          <cell r="A2261"/>
        </row>
        <row r="2262">
          <cell r="A2262"/>
        </row>
        <row r="2263">
          <cell r="A2263"/>
        </row>
        <row r="2264">
          <cell r="A2264"/>
        </row>
        <row r="2265">
          <cell r="A2265"/>
        </row>
        <row r="2266">
          <cell r="A2266"/>
        </row>
        <row r="2267">
          <cell r="A2267"/>
        </row>
        <row r="2268">
          <cell r="A2268"/>
        </row>
        <row r="2269">
          <cell r="A2269"/>
        </row>
        <row r="2270">
          <cell r="A2270"/>
        </row>
        <row r="2271">
          <cell r="A2271"/>
        </row>
        <row r="2272">
          <cell r="A2272"/>
        </row>
        <row r="2273">
          <cell r="A2273"/>
        </row>
        <row r="2274">
          <cell r="A2274"/>
        </row>
        <row r="2275">
          <cell r="A2275"/>
        </row>
        <row r="2276">
          <cell r="A2276"/>
        </row>
        <row r="2277">
          <cell r="A2277"/>
        </row>
        <row r="2278">
          <cell r="A2278"/>
        </row>
        <row r="2279">
          <cell r="A2279"/>
        </row>
        <row r="2280">
          <cell r="A2280"/>
        </row>
        <row r="2281">
          <cell r="A2281"/>
        </row>
        <row r="2282">
          <cell r="A2282"/>
        </row>
        <row r="2283">
          <cell r="A2283"/>
        </row>
        <row r="2284">
          <cell r="A2284"/>
        </row>
        <row r="2285">
          <cell r="A2285"/>
        </row>
        <row r="2286">
          <cell r="A2286"/>
        </row>
        <row r="2287">
          <cell r="A2287"/>
        </row>
        <row r="2288">
          <cell r="A2288"/>
        </row>
        <row r="2289">
          <cell r="A2289"/>
        </row>
        <row r="2290">
          <cell r="A2290"/>
        </row>
        <row r="2291">
          <cell r="A2291"/>
        </row>
        <row r="2292">
          <cell r="A2292"/>
        </row>
        <row r="2293">
          <cell r="A2293"/>
        </row>
        <row r="2294">
          <cell r="A2294"/>
        </row>
        <row r="2295">
          <cell r="A2295"/>
        </row>
        <row r="2296">
          <cell r="A2296"/>
        </row>
        <row r="2297">
          <cell r="A2297"/>
        </row>
        <row r="2298">
          <cell r="A2298"/>
        </row>
        <row r="2299">
          <cell r="A2299"/>
        </row>
        <row r="2300">
          <cell r="A2300"/>
        </row>
        <row r="2301">
          <cell r="A2301"/>
        </row>
        <row r="2302">
          <cell r="A2302"/>
        </row>
        <row r="2303">
          <cell r="A2303"/>
        </row>
        <row r="2304">
          <cell r="A2304"/>
        </row>
        <row r="2305">
          <cell r="A2305"/>
        </row>
        <row r="2306">
          <cell r="A2306"/>
        </row>
        <row r="2307">
          <cell r="A2307"/>
        </row>
        <row r="2308">
          <cell r="A2308"/>
        </row>
        <row r="2309">
          <cell r="A2309"/>
        </row>
        <row r="2310">
          <cell r="A2310"/>
        </row>
        <row r="2311">
          <cell r="A2311"/>
        </row>
        <row r="2312">
          <cell r="A2312"/>
        </row>
        <row r="2313">
          <cell r="A2313"/>
        </row>
        <row r="2314">
          <cell r="A2314"/>
        </row>
        <row r="2315">
          <cell r="A2315"/>
        </row>
        <row r="2316">
          <cell r="A2316"/>
        </row>
        <row r="2317">
          <cell r="A2317"/>
        </row>
        <row r="2318">
          <cell r="A2318"/>
        </row>
        <row r="2319">
          <cell r="A2319"/>
        </row>
        <row r="2320">
          <cell r="A2320"/>
        </row>
        <row r="2321">
          <cell r="A2321"/>
        </row>
        <row r="2322">
          <cell r="A2322"/>
        </row>
        <row r="2323">
          <cell r="A2323"/>
        </row>
        <row r="2324">
          <cell r="A2324"/>
        </row>
        <row r="2325">
          <cell r="A2325"/>
        </row>
        <row r="2326">
          <cell r="A2326"/>
        </row>
        <row r="2327">
          <cell r="A2327"/>
        </row>
        <row r="2328">
          <cell r="A2328"/>
        </row>
        <row r="2329">
          <cell r="A2329"/>
        </row>
        <row r="2330">
          <cell r="A2330"/>
        </row>
        <row r="2331">
          <cell r="A2331"/>
        </row>
        <row r="2332">
          <cell r="A2332"/>
        </row>
        <row r="2333">
          <cell r="A2333"/>
        </row>
        <row r="2334">
          <cell r="A2334"/>
        </row>
        <row r="2335">
          <cell r="A2335"/>
        </row>
        <row r="2336">
          <cell r="A2336"/>
        </row>
        <row r="2337">
          <cell r="A2337"/>
        </row>
        <row r="2338">
          <cell r="A2338"/>
        </row>
        <row r="2339">
          <cell r="A2339"/>
        </row>
        <row r="2340">
          <cell r="A2340"/>
        </row>
        <row r="2341">
          <cell r="A2341"/>
        </row>
        <row r="2342">
          <cell r="A2342"/>
        </row>
        <row r="2343">
          <cell r="A2343"/>
        </row>
        <row r="2344">
          <cell r="A2344"/>
        </row>
        <row r="2345">
          <cell r="A2345"/>
        </row>
        <row r="2346">
          <cell r="A2346"/>
        </row>
        <row r="2347">
          <cell r="A2347"/>
        </row>
        <row r="2348">
          <cell r="A2348"/>
        </row>
        <row r="2349">
          <cell r="A2349"/>
        </row>
        <row r="2350">
          <cell r="A2350"/>
        </row>
        <row r="2351">
          <cell r="A2351"/>
        </row>
        <row r="2352">
          <cell r="A2352"/>
        </row>
        <row r="2353">
          <cell r="A2353"/>
        </row>
        <row r="2354">
          <cell r="A2354"/>
        </row>
        <row r="2355">
          <cell r="A2355"/>
        </row>
        <row r="2356">
          <cell r="A2356"/>
        </row>
        <row r="2357">
          <cell r="A2357"/>
        </row>
        <row r="2358">
          <cell r="A2358"/>
        </row>
        <row r="2359">
          <cell r="A2359"/>
        </row>
        <row r="2360">
          <cell r="A2360"/>
        </row>
        <row r="2361">
          <cell r="A2361"/>
        </row>
        <row r="2362">
          <cell r="A2362"/>
        </row>
        <row r="2363">
          <cell r="A2363"/>
        </row>
        <row r="2364">
          <cell r="A2364"/>
        </row>
        <row r="2365">
          <cell r="A2365"/>
        </row>
        <row r="2366">
          <cell r="A2366"/>
        </row>
        <row r="2367">
          <cell r="A2367"/>
        </row>
        <row r="2368">
          <cell r="A2368"/>
        </row>
        <row r="2369">
          <cell r="A2369"/>
        </row>
        <row r="2370">
          <cell r="A2370"/>
        </row>
        <row r="2371">
          <cell r="A2371"/>
        </row>
        <row r="2372">
          <cell r="A2372"/>
        </row>
        <row r="2373">
          <cell r="A2373"/>
        </row>
        <row r="2374">
          <cell r="A2374"/>
        </row>
        <row r="2375">
          <cell r="A2375"/>
        </row>
        <row r="2376">
          <cell r="A2376"/>
        </row>
        <row r="2377">
          <cell r="A2377"/>
        </row>
        <row r="2378">
          <cell r="A2378"/>
        </row>
        <row r="2379">
          <cell r="A2379"/>
        </row>
        <row r="2380">
          <cell r="A2380"/>
        </row>
        <row r="2381">
          <cell r="A2381"/>
        </row>
        <row r="2382">
          <cell r="A2382"/>
        </row>
        <row r="2383">
          <cell r="A2383"/>
        </row>
        <row r="2384">
          <cell r="A2384"/>
        </row>
        <row r="2385">
          <cell r="A2385"/>
        </row>
        <row r="2386">
          <cell r="A2386"/>
        </row>
        <row r="2387">
          <cell r="A2387"/>
        </row>
        <row r="2388">
          <cell r="A2388"/>
        </row>
        <row r="2389">
          <cell r="A2389"/>
        </row>
        <row r="2390">
          <cell r="A2390"/>
        </row>
        <row r="2391">
          <cell r="A2391"/>
        </row>
        <row r="2392">
          <cell r="A2392"/>
        </row>
        <row r="2393">
          <cell r="A2393"/>
        </row>
        <row r="2394">
          <cell r="A2394"/>
        </row>
        <row r="2395">
          <cell r="A2395"/>
        </row>
        <row r="2396">
          <cell r="A2396"/>
        </row>
        <row r="2397">
          <cell r="A2397"/>
        </row>
        <row r="2398">
          <cell r="A2398"/>
        </row>
        <row r="2399">
          <cell r="A2399"/>
        </row>
        <row r="2400">
          <cell r="A2400"/>
        </row>
        <row r="2401">
          <cell r="A2401"/>
        </row>
        <row r="2402">
          <cell r="A2402"/>
        </row>
        <row r="2403">
          <cell r="A2403"/>
        </row>
        <row r="2404">
          <cell r="A2404"/>
        </row>
        <row r="2405">
          <cell r="A2405"/>
        </row>
        <row r="2406">
          <cell r="A2406"/>
        </row>
        <row r="2407">
          <cell r="A2407"/>
        </row>
        <row r="2408">
          <cell r="A2408"/>
        </row>
        <row r="2409">
          <cell r="A2409"/>
        </row>
        <row r="2410">
          <cell r="A2410"/>
        </row>
        <row r="2411">
          <cell r="A2411"/>
        </row>
        <row r="2412">
          <cell r="A2412"/>
        </row>
        <row r="2413">
          <cell r="A2413"/>
        </row>
        <row r="2414">
          <cell r="A2414"/>
        </row>
        <row r="2415">
          <cell r="A2415"/>
        </row>
        <row r="2416">
          <cell r="A2416"/>
        </row>
        <row r="2417">
          <cell r="A2417"/>
        </row>
        <row r="2418">
          <cell r="A2418"/>
        </row>
        <row r="2419">
          <cell r="A2419"/>
        </row>
        <row r="2420">
          <cell r="A2420"/>
        </row>
        <row r="2421">
          <cell r="A2421"/>
        </row>
        <row r="2422">
          <cell r="A2422"/>
        </row>
        <row r="2423">
          <cell r="A2423"/>
        </row>
        <row r="2424">
          <cell r="A2424"/>
        </row>
        <row r="2425">
          <cell r="A2425"/>
        </row>
        <row r="2426">
          <cell r="A2426"/>
        </row>
        <row r="2427">
          <cell r="A2427"/>
        </row>
        <row r="2428">
          <cell r="A2428"/>
        </row>
        <row r="2429">
          <cell r="A2429"/>
        </row>
        <row r="2430">
          <cell r="A2430"/>
        </row>
        <row r="2431">
          <cell r="A2431"/>
        </row>
        <row r="2432">
          <cell r="A2432"/>
        </row>
        <row r="2433">
          <cell r="A2433"/>
        </row>
        <row r="2434">
          <cell r="A2434"/>
        </row>
        <row r="2435">
          <cell r="A2435"/>
        </row>
        <row r="2436">
          <cell r="A2436"/>
        </row>
        <row r="2437">
          <cell r="A2437"/>
        </row>
        <row r="2438">
          <cell r="A2438"/>
        </row>
        <row r="2439">
          <cell r="A2439"/>
        </row>
        <row r="2440">
          <cell r="A2440"/>
        </row>
        <row r="2441">
          <cell r="A2441"/>
        </row>
        <row r="2442">
          <cell r="A2442"/>
        </row>
        <row r="2443">
          <cell r="A2443"/>
        </row>
        <row r="2444">
          <cell r="A2444"/>
        </row>
        <row r="2445">
          <cell r="A2445"/>
        </row>
        <row r="2446">
          <cell r="A2446"/>
        </row>
        <row r="2447">
          <cell r="A2447"/>
        </row>
        <row r="2448">
          <cell r="A2448"/>
        </row>
        <row r="2449">
          <cell r="A2449"/>
        </row>
        <row r="2450">
          <cell r="A2450"/>
        </row>
        <row r="2451">
          <cell r="A2451"/>
        </row>
        <row r="2452">
          <cell r="A2452"/>
        </row>
        <row r="2453">
          <cell r="A2453"/>
        </row>
        <row r="2454">
          <cell r="A2454"/>
        </row>
        <row r="2455">
          <cell r="A2455"/>
        </row>
        <row r="2456">
          <cell r="A2456"/>
        </row>
        <row r="2457">
          <cell r="A2457"/>
        </row>
        <row r="2458">
          <cell r="A2458"/>
        </row>
        <row r="2459">
          <cell r="A2459"/>
        </row>
        <row r="2460">
          <cell r="A2460"/>
        </row>
        <row r="2461">
          <cell r="A2461"/>
        </row>
        <row r="2462">
          <cell r="A2462"/>
        </row>
        <row r="2463">
          <cell r="A2463"/>
        </row>
        <row r="2464">
          <cell r="A2464"/>
        </row>
        <row r="2465">
          <cell r="A2465"/>
        </row>
        <row r="2466">
          <cell r="A2466"/>
        </row>
        <row r="2467">
          <cell r="A2467"/>
        </row>
        <row r="2468">
          <cell r="A2468"/>
        </row>
        <row r="2469">
          <cell r="A2469"/>
        </row>
        <row r="2470">
          <cell r="A2470"/>
        </row>
        <row r="2471">
          <cell r="A2471"/>
        </row>
        <row r="2472">
          <cell r="A2472"/>
        </row>
        <row r="2473">
          <cell r="A2473"/>
        </row>
        <row r="2474">
          <cell r="A2474"/>
        </row>
        <row r="2475">
          <cell r="A2475"/>
        </row>
        <row r="2476">
          <cell r="A2476"/>
        </row>
        <row r="2477">
          <cell r="A2477"/>
        </row>
        <row r="2478">
          <cell r="A2478"/>
        </row>
        <row r="2479">
          <cell r="A2479"/>
        </row>
        <row r="2480">
          <cell r="A2480"/>
        </row>
        <row r="2481">
          <cell r="A2481"/>
        </row>
        <row r="2482">
          <cell r="A2482"/>
        </row>
        <row r="2483">
          <cell r="A2483"/>
        </row>
        <row r="2484">
          <cell r="A2484"/>
        </row>
        <row r="2485">
          <cell r="A2485"/>
        </row>
        <row r="2486">
          <cell r="A2486"/>
        </row>
        <row r="2487">
          <cell r="A2487"/>
        </row>
        <row r="2488">
          <cell r="A2488"/>
        </row>
        <row r="2489">
          <cell r="A2489"/>
        </row>
        <row r="2490">
          <cell r="A2490"/>
        </row>
        <row r="2491">
          <cell r="A2491"/>
        </row>
        <row r="2492">
          <cell r="A2492"/>
        </row>
        <row r="2493">
          <cell r="A2493"/>
        </row>
        <row r="2494">
          <cell r="A2494"/>
        </row>
        <row r="2495">
          <cell r="A2495"/>
        </row>
        <row r="2496">
          <cell r="A2496"/>
        </row>
        <row r="2497">
          <cell r="A2497"/>
        </row>
        <row r="2498">
          <cell r="A2498"/>
        </row>
        <row r="2499">
          <cell r="A2499"/>
        </row>
        <row r="2500">
          <cell r="A2500"/>
        </row>
        <row r="2501">
          <cell r="A2501"/>
        </row>
        <row r="2502">
          <cell r="A2502"/>
        </row>
        <row r="2503">
          <cell r="A2503"/>
        </row>
        <row r="2504">
          <cell r="A2504"/>
        </row>
        <row r="2505">
          <cell r="A2505"/>
        </row>
        <row r="2506">
          <cell r="A2506"/>
        </row>
        <row r="2507">
          <cell r="A2507"/>
        </row>
        <row r="2508">
          <cell r="A2508"/>
        </row>
        <row r="2509">
          <cell r="A2509"/>
        </row>
        <row r="2510">
          <cell r="A2510"/>
        </row>
        <row r="2511">
          <cell r="A2511"/>
        </row>
        <row r="2512">
          <cell r="A2512"/>
        </row>
        <row r="2513">
          <cell r="A2513"/>
        </row>
        <row r="2514">
          <cell r="A2514"/>
        </row>
        <row r="2515">
          <cell r="A2515"/>
        </row>
        <row r="2516">
          <cell r="A2516"/>
        </row>
        <row r="2517">
          <cell r="A2517"/>
        </row>
        <row r="2518">
          <cell r="A2518"/>
        </row>
        <row r="2519">
          <cell r="A2519"/>
        </row>
        <row r="2520">
          <cell r="A2520"/>
        </row>
        <row r="2521">
          <cell r="A2521"/>
        </row>
        <row r="2522">
          <cell r="A2522"/>
        </row>
        <row r="2523">
          <cell r="A2523"/>
        </row>
        <row r="2524">
          <cell r="A2524"/>
        </row>
        <row r="2525">
          <cell r="A2525"/>
        </row>
        <row r="2526">
          <cell r="A2526"/>
        </row>
        <row r="2527">
          <cell r="A2527"/>
        </row>
        <row r="2528">
          <cell r="A2528"/>
        </row>
        <row r="2529">
          <cell r="A2529"/>
        </row>
        <row r="2530">
          <cell r="A2530"/>
        </row>
        <row r="2531">
          <cell r="A2531"/>
        </row>
        <row r="2532">
          <cell r="A2532"/>
        </row>
        <row r="2533">
          <cell r="A2533"/>
        </row>
        <row r="2534">
          <cell r="A2534"/>
        </row>
        <row r="2535">
          <cell r="A2535"/>
        </row>
        <row r="2536">
          <cell r="A2536"/>
        </row>
        <row r="2537">
          <cell r="A2537"/>
        </row>
        <row r="2538">
          <cell r="A2538"/>
        </row>
        <row r="2539">
          <cell r="A2539"/>
        </row>
        <row r="2540">
          <cell r="A2540"/>
        </row>
        <row r="2541">
          <cell r="A2541"/>
        </row>
        <row r="2542">
          <cell r="A2542"/>
        </row>
        <row r="2543">
          <cell r="A2543"/>
        </row>
        <row r="2544">
          <cell r="A2544"/>
        </row>
        <row r="2545">
          <cell r="A2545"/>
        </row>
        <row r="2546">
          <cell r="A2546"/>
        </row>
        <row r="2547">
          <cell r="A2547"/>
        </row>
        <row r="2548">
          <cell r="A2548"/>
        </row>
        <row r="2549">
          <cell r="A2549"/>
        </row>
        <row r="2550">
          <cell r="A2550"/>
        </row>
        <row r="2551">
          <cell r="A2551"/>
        </row>
        <row r="2552">
          <cell r="A2552"/>
        </row>
        <row r="2553">
          <cell r="A2553"/>
        </row>
        <row r="2554">
          <cell r="A2554"/>
        </row>
        <row r="2555">
          <cell r="A2555"/>
        </row>
        <row r="2556">
          <cell r="A2556"/>
        </row>
        <row r="2557">
          <cell r="A2557"/>
        </row>
        <row r="2558">
          <cell r="A2558"/>
        </row>
        <row r="2559">
          <cell r="A2559"/>
        </row>
        <row r="2560">
          <cell r="A2560"/>
        </row>
        <row r="2561">
          <cell r="A2561"/>
        </row>
        <row r="2562">
          <cell r="A2562"/>
        </row>
        <row r="2563">
          <cell r="A2563"/>
        </row>
        <row r="2564">
          <cell r="A2564"/>
        </row>
        <row r="2565">
          <cell r="A2565"/>
        </row>
        <row r="2566">
          <cell r="A2566"/>
        </row>
        <row r="2567">
          <cell r="A2567"/>
        </row>
        <row r="2568">
          <cell r="A2568"/>
        </row>
        <row r="2569">
          <cell r="A2569"/>
        </row>
        <row r="2570">
          <cell r="A2570"/>
        </row>
        <row r="2571">
          <cell r="A2571"/>
        </row>
        <row r="2572">
          <cell r="A2572"/>
        </row>
        <row r="2573">
          <cell r="A2573"/>
        </row>
        <row r="2574">
          <cell r="A2574"/>
        </row>
        <row r="2575">
          <cell r="A2575"/>
        </row>
        <row r="2576">
          <cell r="A2576"/>
        </row>
        <row r="2577">
          <cell r="A2577"/>
        </row>
        <row r="2578">
          <cell r="A2578"/>
        </row>
        <row r="2579">
          <cell r="A2579"/>
        </row>
        <row r="2580">
          <cell r="A2580"/>
        </row>
        <row r="2581">
          <cell r="A2581"/>
        </row>
        <row r="2582">
          <cell r="A2582"/>
        </row>
        <row r="2583">
          <cell r="A2583"/>
        </row>
        <row r="2584">
          <cell r="A2584"/>
        </row>
        <row r="2585">
          <cell r="A2585"/>
        </row>
        <row r="2586">
          <cell r="A2586"/>
        </row>
        <row r="2587">
          <cell r="A2587"/>
        </row>
        <row r="2588">
          <cell r="A2588"/>
        </row>
        <row r="2589">
          <cell r="A2589"/>
        </row>
        <row r="2590">
          <cell r="A2590"/>
        </row>
        <row r="2591">
          <cell r="A2591"/>
        </row>
        <row r="2592">
          <cell r="A2592"/>
        </row>
        <row r="2593">
          <cell r="A2593"/>
        </row>
        <row r="2594">
          <cell r="A2594"/>
        </row>
        <row r="2595">
          <cell r="A2595"/>
        </row>
        <row r="2596">
          <cell r="A2596"/>
        </row>
        <row r="2597">
          <cell r="A2597"/>
        </row>
        <row r="2598">
          <cell r="A2598"/>
        </row>
        <row r="2599">
          <cell r="A2599"/>
        </row>
        <row r="2600">
          <cell r="A2600"/>
        </row>
        <row r="2601">
          <cell r="A2601"/>
        </row>
        <row r="2602">
          <cell r="A2602"/>
        </row>
        <row r="2603">
          <cell r="A2603"/>
        </row>
        <row r="2604">
          <cell r="A2604"/>
        </row>
        <row r="2605">
          <cell r="A2605"/>
        </row>
        <row r="2606">
          <cell r="A2606"/>
        </row>
        <row r="2607">
          <cell r="A2607"/>
        </row>
        <row r="2608">
          <cell r="A2608"/>
        </row>
        <row r="2609">
          <cell r="A2609"/>
        </row>
        <row r="2610">
          <cell r="A2610"/>
        </row>
        <row r="2611">
          <cell r="A2611"/>
        </row>
        <row r="2612">
          <cell r="A2612"/>
        </row>
        <row r="2613">
          <cell r="A2613"/>
        </row>
        <row r="2614">
          <cell r="A2614"/>
        </row>
        <row r="2615">
          <cell r="A2615"/>
        </row>
        <row r="2616">
          <cell r="A2616"/>
        </row>
        <row r="2617">
          <cell r="A2617"/>
        </row>
        <row r="2618">
          <cell r="A2618"/>
        </row>
        <row r="2619">
          <cell r="A2619"/>
        </row>
        <row r="2620">
          <cell r="A2620"/>
        </row>
        <row r="2621">
          <cell r="A2621"/>
        </row>
        <row r="2622">
          <cell r="A2622"/>
        </row>
        <row r="2623">
          <cell r="A2623"/>
        </row>
        <row r="2624">
          <cell r="A2624"/>
        </row>
        <row r="2625">
          <cell r="A2625"/>
        </row>
        <row r="2626">
          <cell r="A2626"/>
        </row>
        <row r="2627">
          <cell r="A2627"/>
        </row>
        <row r="2628">
          <cell r="A2628"/>
        </row>
        <row r="2629">
          <cell r="A2629"/>
        </row>
        <row r="2630">
          <cell r="A2630"/>
        </row>
        <row r="2631">
          <cell r="A2631"/>
        </row>
        <row r="2632">
          <cell r="A2632"/>
        </row>
        <row r="2633">
          <cell r="A2633"/>
        </row>
        <row r="2634">
          <cell r="A2634"/>
        </row>
        <row r="2635">
          <cell r="A2635"/>
        </row>
        <row r="2636">
          <cell r="A2636"/>
        </row>
        <row r="2637">
          <cell r="A2637"/>
        </row>
        <row r="2638">
          <cell r="A2638"/>
        </row>
        <row r="2639">
          <cell r="A2639"/>
        </row>
        <row r="2640">
          <cell r="A2640"/>
        </row>
        <row r="2641">
          <cell r="A2641"/>
        </row>
        <row r="2642">
          <cell r="A2642"/>
        </row>
        <row r="2643">
          <cell r="A2643"/>
        </row>
        <row r="2644">
          <cell r="A2644"/>
        </row>
        <row r="2645">
          <cell r="A2645"/>
        </row>
        <row r="2646">
          <cell r="A2646"/>
        </row>
        <row r="2647">
          <cell r="A2647"/>
        </row>
        <row r="2648">
          <cell r="A2648"/>
        </row>
        <row r="2649">
          <cell r="A2649"/>
        </row>
        <row r="2650">
          <cell r="A2650"/>
        </row>
        <row r="2651">
          <cell r="A2651"/>
        </row>
        <row r="2652">
          <cell r="A2652"/>
        </row>
        <row r="2653">
          <cell r="A2653"/>
        </row>
        <row r="2654">
          <cell r="A2654"/>
        </row>
        <row r="2655">
          <cell r="A2655"/>
        </row>
        <row r="2656">
          <cell r="A2656"/>
        </row>
        <row r="2657">
          <cell r="A2657"/>
        </row>
        <row r="2658">
          <cell r="A2658"/>
        </row>
        <row r="2659">
          <cell r="A2659"/>
        </row>
        <row r="2660">
          <cell r="A2660"/>
        </row>
        <row r="2661">
          <cell r="A2661"/>
        </row>
        <row r="2662">
          <cell r="A2662"/>
        </row>
        <row r="2663">
          <cell r="A2663"/>
        </row>
        <row r="2664">
          <cell r="A2664"/>
        </row>
        <row r="2665">
          <cell r="A2665"/>
        </row>
        <row r="2666">
          <cell r="A2666"/>
        </row>
        <row r="2667">
          <cell r="A2667"/>
        </row>
        <row r="2668">
          <cell r="A2668"/>
        </row>
        <row r="2669">
          <cell r="A2669"/>
        </row>
        <row r="2670">
          <cell r="A2670"/>
        </row>
        <row r="2671">
          <cell r="A2671"/>
        </row>
        <row r="2672">
          <cell r="A2672"/>
        </row>
        <row r="2673">
          <cell r="A2673"/>
        </row>
        <row r="2674">
          <cell r="A2674"/>
        </row>
        <row r="2675">
          <cell r="A2675"/>
        </row>
        <row r="2676">
          <cell r="A2676"/>
        </row>
        <row r="2677">
          <cell r="A2677"/>
        </row>
        <row r="2678">
          <cell r="A2678"/>
        </row>
        <row r="2679">
          <cell r="A2679"/>
        </row>
        <row r="2680">
          <cell r="A2680"/>
        </row>
        <row r="2681">
          <cell r="A2681"/>
        </row>
        <row r="2682">
          <cell r="A2682"/>
        </row>
        <row r="2683">
          <cell r="A2683"/>
        </row>
        <row r="2684">
          <cell r="A2684"/>
        </row>
        <row r="2685">
          <cell r="A2685"/>
        </row>
        <row r="2686">
          <cell r="A2686"/>
        </row>
        <row r="2687">
          <cell r="A2687"/>
        </row>
        <row r="2688">
          <cell r="A2688"/>
        </row>
        <row r="2689">
          <cell r="A2689"/>
        </row>
        <row r="2690">
          <cell r="A2690"/>
        </row>
        <row r="2691">
          <cell r="A2691"/>
        </row>
        <row r="2692">
          <cell r="A2692"/>
        </row>
        <row r="2693">
          <cell r="A2693"/>
        </row>
        <row r="2694">
          <cell r="A2694"/>
        </row>
        <row r="2695">
          <cell r="A2695"/>
        </row>
        <row r="2696">
          <cell r="A2696"/>
        </row>
        <row r="2697">
          <cell r="A2697"/>
        </row>
        <row r="2698">
          <cell r="A2698"/>
        </row>
        <row r="2699">
          <cell r="A2699"/>
        </row>
        <row r="2700">
          <cell r="A2700"/>
        </row>
        <row r="2701">
          <cell r="A2701"/>
        </row>
        <row r="2702">
          <cell r="A2702"/>
        </row>
        <row r="2703">
          <cell r="A2703"/>
        </row>
        <row r="2704">
          <cell r="A2704"/>
        </row>
        <row r="2705">
          <cell r="A2705"/>
        </row>
        <row r="2706">
          <cell r="A2706"/>
        </row>
        <row r="2707">
          <cell r="A2707"/>
        </row>
        <row r="2708">
          <cell r="A2708"/>
        </row>
        <row r="2709">
          <cell r="A2709"/>
        </row>
        <row r="2710">
          <cell r="A2710"/>
        </row>
        <row r="2711">
          <cell r="A2711"/>
        </row>
        <row r="2712">
          <cell r="A2712"/>
        </row>
        <row r="2713">
          <cell r="A2713"/>
        </row>
        <row r="2714">
          <cell r="A2714"/>
        </row>
        <row r="2715">
          <cell r="A2715"/>
        </row>
        <row r="2716">
          <cell r="A2716"/>
        </row>
        <row r="2717">
          <cell r="A2717"/>
        </row>
        <row r="2718">
          <cell r="A2718"/>
        </row>
        <row r="2719">
          <cell r="A2719"/>
        </row>
        <row r="2720">
          <cell r="A2720"/>
        </row>
        <row r="2721">
          <cell r="A2721"/>
        </row>
        <row r="2722">
          <cell r="A2722"/>
        </row>
        <row r="2723">
          <cell r="A2723"/>
        </row>
        <row r="2724">
          <cell r="A2724"/>
        </row>
        <row r="2725">
          <cell r="A2725"/>
        </row>
        <row r="2726">
          <cell r="A2726"/>
        </row>
        <row r="2727">
          <cell r="A2727"/>
        </row>
        <row r="2728">
          <cell r="A2728"/>
        </row>
        <row r="2729">
          <cell r="A2729"/>
        </row>
        <row r="2730">
          <cell r="A2730"/>
        </row>
        <row r="2731">
          <cell r="A2731"/>
        </row>
        <row r="2732">
          <cell r="A2732"/>
        </row>
        <row r="2733">
          <cell r="A2733"/>
        </row>
        <row r="2734">
          <cell r="A2734"/>
        </row>
        <row r="2735">
          <cell r="A2735"/>
        </row>
        <row r="2736">
          <cell r="A2736"/>
        </row>
        <row r="2737">
          <cell r="A2737"/>
        </row>
        <row r="2738">
          <cell r="A2738"/>
        </row>
        <row r="2739">
          <cell r="A2739"/>
        </row>
        <row r="2740">
          <cell r="A2740"/>
        </row>
        <row r="2741">
          <cell r="A2741"/>
        </row>
        <row r="2742">
          <cell r="A2742"/>
        </row>
        <row r="2743">
          <cell r="A2743"/>
        </row>
        <row r="2744">
          <cell r="A2744"/>
        </row>
        <row r="2745">
          <cell r="A2745"/>
        </row>
        <row r="2746">
          <cell r="A2746"/>
        </row>
        <row r="2747">
          <cell r="A2747"/>
        </row>
        <row r="2748">
          <cell r="A2748"/>
        </row>
        <row r="2749">
          <cell r="A2749"/>
        </row>
        <row r="2750">
          <cell r="A2750"/>
        </row>
        <row r="2751">
          <cell r="A2751"/>
        </row>
        <row r="2752">
          <cell r="A2752"/>
        </row>
        <row r="2753">
          <cell r="A2753"/>
        </row>
        <row r="2754">
          <cell r="A2754"/>
        </row>
        <row r="2755">
          <cell r="A2755"/>
        </row>
        <row r="2756">
          <cell r="A2756"/>
        </row>
        <row r="2757">
          <cell r="A2757"/>
        </row>
        <row r="2758">
          <cell r="A2758"/>
        </row>
        <row r="2759">
          <cell r="A2759"/>
        </row>
        <row r="2760">
          <cell r="A2760"/>
        </row>
        <row r="2761">
          <cell r="A2761"/>
        </row>
        <row r="2762">
          <cell r="A2762"/>
        </row>
        <row r="2763">
          <cell r="A2763"/>
        </row>
        <row r="2764">
          <cell r="A2764"/>
        </row>
        <row r="2765">
          <cell r="A2765"/>
        </row>
        <row r="2766">
          <cell r="A2766"/>
        </row>
        <row r="2767">
          <cell r="A2767"/>
        </row>
        <row r="2768">
          <cell r="A2768"/>
        </row>
        <row r="2769">
          <cell r="A2769"/>
        </row>
        <row r="2770">
          <cell r="A2770"/>
        </row>
        <row r="2771">
          <cell r="A2771"/>
        </row>
        <row r="2772">
          <cell r="A2772"/>
        </row>
        <row r="2773">
          <cell r="A2773"/>
        </row>
        <row r="2774">
          <cell r="A2774"/>
        </row>
        <row r="2775">
          <cell r="A2775"/>
        </row>
        <row r="2776">
          <cell r="A2776"/>
        </row>
        <row r="2777">
          <cell r="A2777"/>
        </row>
        <row r="2778">
          <cell r="A2778"/>
        </row>
        <row r="2779">
          <cell r="A2779"/>
        </row>
        <row r="2780">
          <cell r="A2780"/>
        </row>
        <row r="2781">
          <cell r="A2781"/>
        </row>
        <row r="2782">
          <cell r="A2782"/>
        </row>
        <row r="2783">
          <cell r="A2783"/>
        </row>
        <row r="2784">
          <cell r="A2784"/>
        </row>
        <row r="2785">
          <cell r="A2785"/>
        </row>
        <row r="2786">
          <cell r="A2786"/>
        </row>
        <row r="2787">
          <cell r="A2787"/>
        </row>
        <row r="2788">
          <cell r="A2788"/>
        </row>
        <row r="2789">
          <cell r="A2789"/>
        </row>
        <row r="2790">
          <cell r="A2790"/>
        </row>
        <row r="2791">
          <cell r="A2791"/>
        </row>
        <row r="2792">
          <cell r="A2792"/>
        </row>
        <row r="2793">
          <cell r="A2793"/>
        </row>
        <row r="2794">
          <cell r="A2794"/>
        </row>
        <row r="2795">
          <cell r="A2795"/>
        </row>
        <row r="2796">
          <cell r="A2796"/>
        </row>
        <row r="2797">
          <cell r="A2797"/>
        </row>
        <row r="2798">
          <cell r="A2798"/>
        </row>
        <row r="2799">
          <cell r="A2799"/>
        </row>
        <row r="2800">
          <cell r="A2800"/>
        </row>
        <row r="2801">
          <cell r="A2801"/>
        </row>
        <row r="2802">
          <cell r="A2802"/>
        </row>
        <row r="2803">
          <cell r="A2803"/>
        </row>
        <row r="2804">
          <cell r="A2804"/>
        </row>
        <row r="2805">
          <cell r="A2805"/>
        </row>
        <row r="2806">
          <cell r="A2806"/>
        </row>
        <row r="2807">
          <cell r="A2807"/>
        </row>
        <row r="2808">
          <cell r="A2808"/>
        </row>
        <row r="2809">
          <cell r="A2809"/>
        </row>
        <row r="2810">
          <cell r="A2810"/>
        </row>
        <row r="2811">
          <cell r="A2811"/>
        </row>
        <row r="2812">
          <cell r="A2812"/>
        </row>
        <row r="2813">
          <cell r="A2813"/>
        </row>
        <row r="2814">
          <cell r="A2814"/>
        </row>
        <row r="2815">
          <cell r="A2815"/>
        </row>
        <row r="2816">
          <cell r="A2816"/>
        </row>
        <row r="2817">
          <cell r="A2817"/>
        </row>
        <row r="2818">
          <cell r="A2818"/>
        </row>
        <row r="2819">
          <cell r="A2819"/>
        </row>
        <row r="2820">
          <cell r="A2820"/>
        </row>
        <row r="2821">
          <cell r="A2821"/>
        </row>
        <row r="2822">
          <cell r="A2822"/>
        </row>
        <row r="2823">
          <cell r="A2823"/>
        </row>
        <row r="2824">
          <cell r="A2824"/>
        </row>
        <row r="2825">
          <cell r="A2825"/>
        </row>
        <row r="2826">
          <cell r="A2826"/>
        </row>
        <row r="2827">
          <cell r="A2827"/>
        </row>
        <row r="2828">
          <cell r="A2828"/>
        </row>
        <row r="2829">
          <cell r="A2829"/>
        </row>
        <row r="2830">
          <cell r="A2830"/>
        </row>
        <row r="2831">
          <cell r="A2831"/>
        </row>
        <row r="2832">
          <cell r="A2832"/>
        </row>
        <row r="2833">
          <cell r="A2833"/>
        </row>
        <row r="2834">
          <cell r="A2834"/>
        </row>
        <row r="2835">
          <cell r="A2835"/>
        </row>
        <row r="2836">
          <cell r="A2836"/>
        </row>
        <row r="2837">
          <cell r="A2837"/>
        </row>
        <row r="2838">
          <cell r="A2838"/>
        </row>
        <row r="2839">
          <cell r="A2839"/>
        </row>
        <row r="2840">
          <cell r="A2840"/>
        </row>
        <row r="2841">
          <cell r="A2841"/>
        </row>
        <row r="2842">
          <cell r="A2842"/>
        </row>
        <row r="2843">
          <cell r="A2843"/>
        </row>
        <row r="2844">
          <cell r="A2844"/>
        </row>
        <row r="2845">
          <cell r="A2845"/>
        </row>
        <row r="2846">
          <cell r="A2846"/>
        </row>
        <row r="2847">
          <cell r="A2847"/>
        </row>
        <row r="2848">
          <cell r="A2848"/>
        </row>
        <row r="2849">
          <cell r="A2849"/>
        </row>
        <row r="2850">
          <cell r="A2850"/>
        </row>
        <row r="2851">
          <cell r="A2851"/>
        </row>
        <row r="2852">
          <cell r="A2852"/>
        </row>
        <row r="2853">
          <cell r="A2853"/>
        </row>
        <row r="2854">
          <cell r="A2854"/>
        </row>
        <row r="2855">
          <cell r="A2855"/>
        </row>
        <row r="2856">
          <cell r="A2856"/>
        </row>
        <row r="2857">
          <cell r="A2857"/>
        </row>
        <row r="2858">
          <cell r="A2858"/>
        </row>
        <row r="2859">
          <cell r="A2859"/>
        </row>
        <row r="2860">
          <cell r="A2860"/>
        </row>
        <row r="2861">
          <cell r="A2861"/>
        </row>
        <row r="2862">
          <cell r="A2862"/>
        </row>
        <row r="2863">
          <cell r="A2863"/>
        </row>
        <row r="2864">
          <cell r="A2864"/>
        </row>
        <row r="2865">
          <cell r="A2865"/>
        </row>
        <row r="2866">
          <cell r="A2866"/>
        </row>
        <row r="2867">
          <cell r="A2867"/>
        </row>
        <row r="2868">
          <cell r="A2868"/>
        </row>
        <row r="2869">
          <cell r="A2869"/>
        </row>
        <row r="2870">
          <cell r="A2870"/>
        </row>
        <row r="2871">
          <cell r="A2871"/>
        </row>
        <row r="2872">
          <cell r="A2872"/>
        </row>
        <row r="2873">
          <cell r="A2873"/>
        </row>
        <row r="2874">
          <cell r="A2874"/>
        </row>
        <row r="2875">
          <cell r="A2875"/>
        </row>
        <row r="2876">
          <cell r="A2876"/>
        </row>
        <row r="2877">
          <cell r="A2877"/>
        </row>
        <row r="2878">
          <cell r="A2878"/>
        </row>
        <row r="2879">
          <cell r="A2879"/>
        </row>
        <row r="2880">
          <cell r="A2880"/>
        </row>
        <row r="2881">
          <cell r="A2881"/>
        </row>
        <row r="2882">
          <cell r="A2882"/>
        </row>
        <row r="2883">
          <cell r="A2883"/>
        </row>
        <row r="2884">
          <cell r="A2884"/>
        </row>
        <row r="2885">
          <cell r="A2885"/>
        </row>
        <row r="2886">
          <cell r="A2886"/>
        </row>
        <row r="2887">
          <cell r="A2887"/>
        </row>
        <row r="2888">
          <cell r="A2888"/>
        </row>
        <row r="2889">
          <cell r="A2889"/>
        </row>
        <row r="2890">
          <cell r="A2890"/>
        </row>
        <row r="2891">
          <cell r="A2891"/>
        </row>
        <row r="2892">
          <cell r="A2892"/>
        </row>
        <row r="2893">
          <cell r="A2893"/>
        </row>
        <row r="2894">
          <cell r="A2894"/>
        </row>
        <row r="2895">
          <cell r="A2895"/>
        </row>
        <row r="2896">
          <cell r="A2896"/>
        </row>
        <row r="2897">
          <cell r="A2897"/>
        </row>
        <row r="2898">
          <cell r="A2898"/>
        </row>
        <row r="2899">
          <cell r="A2899"/>
        </row>
        <row r="2900">
          <cell r="A2900"/>
        </row>
        <row r="2901">
          <cell r="A2901"/>
        </row>
        <row r="2902">
          <cell r="A2902"/>
        </row>
        <row r="2903">
          <cell r="A2903"/>
        </row>
        <row r="2904">
          <cell r="A2904"/>
        </row>
        <row r="2905">
          <cell r="A2905"/>
        </row>
        <row r="2906">
          <cell r="A2906"/>
        </row>
        <row r="2907">
          <cell r="A2907"/>
        </row>
        <row r="2908">
          <cell r="A2908"/>
        </row>
        <row r="2909">
          <cell r="A2909"/>
        </row>
        <row r="2910">
          <cell r="A2910"/>
        </row>
        <row r="2911">
          <cell r="A2911"/>
        </row>
        <row r="2912">
          <cell r="A2912"/>
        </row>
        <row r="2913">
          <cell r="A2913"/>
        </row>
        <row r="2914">
          <cell r="A2914"/>
        </row>
        <row r="2915">
          <cell r="A2915"/>
        </row>
        <row r="2916">
          <cell r="A2916"/>
        </row>
        <row r="2917">
          <cell r="A2917"/>
        </row>
        <row r="2918">
          <cell r="A2918"/>
        </row>
        <row r="2919">
          <cell r="A2919"/>
        </row>
        <row r="2920">
          <cell r="A2920"/>
        </row>
        <row r="2921">
          <cell r="A2921"/>
        </row>
        <row r="2922">
          <cell r="A2922"/>
        </row>
        <row r="2923">
          <cell r="A2923"/>
        </row>
        <row r="2924">
          <cell r="A2924"/>
        </row>
        <row r="2925">
          <cell r="A2925"/>
        </row>
        <row r="2926">
          <cell r="A2926"/>
        </row>
        <row r="2927">
          <cell r="A2927"/>
        </row>
        <row r="2928">
          <cell r="A2928"/>
        </row>
        <row r="2929">
          <cell r="A2929"/>
        </row>
        <row r="2930">
          <cell r="A2930"/>
        </row>
        <row r="2931">
          <cell r="A2931"/>
        </row>
        <row r="2932">
          <cell r="A2932"/>
        </row>
        <row r="2933">
          <cell r="A2933"/>
        </row>
        <row r="2934">
          <cell r="A2934"/>
        </row>
        <row r="2935">
          <cell r="A2935"/>
        </row>
        <row r="2936">
          <cell r="A2936"/>
        </row>
        <row r="2937">
          <cell r="A2937"/>
        </row>
        <row r="2938">
          <cell r="A2938"/>
        </row>
        <row r="2939">
          <cell r="A2939"/>
        </row>
        <row r="2940">
          <cell r="A2940"/>
        </row>
        <row r="2941">
          <cell r="A2941"/>
        </row>
        <row r="2942">
          <cell r="A2942"/>
        </row>
        <row r="2943">
          <cell r="A2943"/>
        </row>
        <row r="2944">
          <cell r="A2944"/>
        </row>
        <row r="2945">
          <cell r="A2945"/>
        </row>
        <row r="2946">
          <cell r="A2946"/>
        </row>
        <row r="2947">
          <cell r="A2947"/>
        </row>
        <row r="2948">
          <cell r="A2948"/>
        </row>
        <row r="2949">
          <cell r="A2949"/>
        </row>
        <row r="2950">
          <cell r="A2950"/>
        </row>
        <row r="2951">
          <cell r="A2951"/>
        </row>
        <row r="2952">
          <cell r="A2952"/>
        </row>
        <row r="2953">
          <cell r="A2953"/>
        </row>
        <row r="2954">
          <cell r="A2954"/>
        </row>
        <row r="2955">
          <cell r="A2955"/>
        </row>
        <row r="2956">
          <cell r="A2956"/>
        </row>
        <row r="2957">
          <cell r="A2957"/>
        </row>
        <row r="2958">
          <cell r="A2958"/>
        </row>
        <row r="2959">
          <cell r="A2959"/>
        </row>
        <row r="2960">
          <cell r="A2960"/>
        </row>
        <row r="2961">
          <cell r="A2961"/>
        </row>
        <row r="2962">
          <cell r="A2962"/>
        </row>
        <row r="2963">
          <cell r="A2963"/>
        </row>
        <row r="2964">
          <cell r="A2964"/>
        </row>
        <row r="2965">
          <cell r="A2965"/>
        </row>
        <row r="2966">
          <cell r="A2966"/>
        </row>
        <row r="2967">
          <cell r="A2967"/>
        </row>
        <row r="2968">
          <cell r="A2968"/>
        </row>
        <row r="2969">
          <cell r="A2969"/>
        </row>
        <row r="2970">
          <cell r="A2970"/>
        </row>
        <row r="2971">
          <cell r="A2971"/>
        </row>
        <row r="2972">
          <cell r="A2972"/>
        </row>
        <row r="2973">
          <cell r="A2973"/>
        </row>
        <row r="2974">
          <cell r="A2974"/>
        </row>
        <row r="2975">
          <cell r="A2975"/>
        </row>
        <row r="2976">
          <cell r="A2976"/>
        </row>
        <row r="2977">
          <cell r="A2977"/>
        </row>
        <row r="2978">
          <cell r="A2978"/>
        </row>
        <row r="2979">
          <cell r="A2979"/>
        </row>
        <row r="2980">
          <cell r="A2980"/>
        </row>
        <row r="2981">
          <cell r="A2981"/>
        </row>
        <row r="2982">
          <cell r="A2982"/>
        </row>
        <row r="2983">
          <cell r="A2983"/>
        </row>
        <row r="2984">
          <cell r="A2984"/>
        </row>
        <row r="2985">
          <cell r="A2985"/>
        </row>
        <row r="2986">
          <cell r="A2986"/>
        </row>
        <row r="2987">
          <cell r="A2987"/>
        </row>
        <row r="2988">
          <cell r="A2988"/>
        </row>
        <row r="2989">
          <cell r="A2989"/>
        </row>
        <row r="2990">
          <cell r="A2990"/>
        </row>
        <row r="2991">
          <cell r="A2991"/>
        </row>
        <row r="2992">
          <cell r="A2992"/>
        </row>
        <row r="2993">
          <cell r="A2993"/>
        </row>
        <row r="2994">
          <cell r="A2994"/>
        </row>
        <row r="2995">
          <cell r="A2995"/>
        </row>
        <row r="2996">
          <cell r="A2996"/>
        </row>
        <row r="2997">
          <cell r="A2997"/>
        </row>
        <row r="2998">
          <cell r="A2998"/>
        </row>
        <row r="2999">
          <cell r="A2999"/>
        </row>
        <row r="3000">
          <cell r="A3000"/>
        </row>
        <row r="3001">
          <cell r="A3001"/>
        </row>
        <row r="3002">
          <cell r="A3002"/>
        </row>
        <row r="3003">
          <cell r="A3003"/>
        </row>
        <row r="3004">
          <cell r="A3004"/>
        </row>
        <row r="3005">
          <cell r="A3005"/>
        </row>
        <row r="3006">
          <cell r="A3006"/>
        </row>
        <row r="3007">
          <cell r="A3007"/>
        </row>
        <row r="3008">
          <cell r="A3008"/>
        </row>
        <row r="3009">
          <cell r="A3009"/>
        </row>
        <row r="3010">
          <cell r="A3010"/>
        </row>
        <row r="3011">
          <cell r="A3011"/>
        </row>
        <row r="3012">
          <cell r="A3012"/>
        </row>
        <row r="3013">
          <cell r="A3013"/>
        </row>
        <row r="3014">
          <cell r="A3014"/>
        </row>
        <row r="3015">
          <cell r="A3015"/>
        </row>
        <row r="3016">
          <cell r="A3016"/>
        </row>
        <row r="3017">
          <cell r="A3017"/>
        </row>
        <row r="3018">
          <cell r="A3018"/>
        </row>
        <row r="3019">
          <cell r="A3019"/>
        </row>
        <row r="3020">
          <cell r="A3020"/>
        </row>
        <row r="3021">
          <cell r="A3021"/>
        </row>
        <row r="3022">
          <cell r="A3022"/>
        </row>
        <row r="3023">
          <cell r="A3023"/>
        </row>
        <row r="3024">
          <cell r="A3024"/>
        </row>
        <row r="3025">
          <cell r="A3025"/>
        </row>
        <row r="3026">
          <cell r="A3026"/>
        </row>
        <row r="3027">
          <cell r="A3027"/>
        </row>
        <row r="3028">
          <cell r="A3028"/>
        </row>
        <row r="3029">
          <cell r="A3029"/>
        </row>
        <row r="3030">
          <cell r="A3030"/>
        </row>
        <row r="3031">
          <cell r="A3031"/>
        </row>
        <row r="3032">
          <cell r="A3032"/>
        </row>
        <row r="3033">
          <cell r="A3033"/>
        </row>
        <row r="3034">
          <cell r="A3034"/>
        </row>
        <row r="3035">
          <cell r="A3035"/>
        </row>
        <row r="3036">
          <cell r="A3036"/>
        </row>
        <row r="3037">
          <cell r="A3037"/>
        </row>
        <row r="3038">
          <cell r="A3038"/>
        </row>
        <row r="3039">
          <cell r="A3039"/>
        </row>
        <row r="3040">
          <cell r="A3040"/>
        </row>
        <row r="3041">
          <cell r="A3041"/>
        </row>
        <row r="3042">
          <cell r="A3042"/>
        </row>
        <row r="3043">
          <cell r="A3043"/>
        </row>
        <row r="3044">
          <cell r="A3044"/>
        </row>
        <row r="3045">
          <cell r="A3045"/>
        </row>
        <row r="3046">
          <cell r="A3046"/>
        </row>
        <row r="3047">
          <cell r="A3047"/>
        </row>
        <row r="3048">
          <cell r="A3048"/>
        </row>
        <row r="3049">
          <cell r="A3049"/>
        </row>
        <row r="3050">
          <cell r="A3050"/>
        </row>
        <row r="3051">
          <cell r="A3051"/>
        </row>
        <row r="3052">
          <cell r="A3052"/>
        </row>
        <row r="3053">
          <cell r="A3053"/>
        </row>
        <row r="3054">
          <cell r="A3054"/>
        </row>
        <row r="3055">
          <cell r="A3055"/>
        </row>
        <row r="3056">
          <cell r="A3056"/>
        </row>
        <row r="3057">
          <cell r="A3057"/>
        </row>
        <row r="3058">
          <cell r="A3058"/>
        </row>
        <row r="3059">
          <cell r="A3059"/>
        </row>
        <row r="3060">
          <cell r="A3060"/>
        </row>
        <row r="3061">
          <cell r="A3061"/>
        </row>
        <row r="3062">
          <cell r="A3062"/>
        </row>
        <row r="3063">
          <cell r="A3063"/>
        </row>
        <row r="3064">
          <cell r="A3064"/>
        </row>
        <row r="3065">
          <cell r="A3065"/>
        </row>
        <row r="3066">
          <cell r="A3066"/>
        </row>
        <row r="3067">
          <cell r="A3067"/>
        </row>
        <row r="3068">
          <cell r="A3068"/>
        </row>
        <row r="3069">
          <cell r="A3069"/>
        </row>
        <row r="3070">
          <cell r="A3070"/>
        </row>
        <row r="3071">
          <cell r="A3071"/>
        </row>
        <row r="3072">
          <cell r="A3072"/>
        </row>
        <row r="3073">
          <cell r="A3073"/>
        </row>
        <row r="3074">
          <cell r="A3074"/>
        </row>
        <row r="3075">
          <cell r="A3075"/>
        </row>
        <row r="3076">
          <cell r="A3076"/>
        </row>
        <row r="3077">
          <cell r="A3077"/>
        </row>
        <row r="3078">
          <cell r="A3078"/>
        </row>
        <row r="3079">
          <cell r="A3079"/>
        </row>
        <row r="3080">
          <cell r="A3080"/>
        </row>
        <row r="3081">
          <cell r="A3081"/>
        </row>
        <row r="3082">
          <cell r="A3082"/>
        </row>
        <row r="3083">
          <cell r="A3083"/>
        </row>
        <row r="3084">
          <cell r="A3084"/>
        </row>
        <row r="3085">
          <cell r="A3085"/>
        </row>
        <row r="3086">
          <cell r="A3086"/>
        </row>
        <row r="3087">
          <cell r="A3087"/>
        </row>
        <row r="3088">
          <cell r="A3088"/>
        </row>
        <row r="3089">
          <cell r="A3089"/>
        </row>
        <row r="3090">
          <cell r="A3090"/>
        </row>
        <row r="3091">
          <cell r="A3091"/>
        </row>
        <row r="3092">
          <cell r="A3092"/>
        </row>
        <row r="3093">
          <cell r="A3093"/>
        </row>
        <row r="3094">
          <cell r="A3094"/>
        </row>
        <row r="3095">
          <cell r="A3095"/>
        </row>
        <row r="3096">
          <cell r="A3096"/>
        </row>
        <row r="3097">
          <cell r="A3097"/>
        </row>
        <row r="3098">
          <cell r="A3098"/>
        </row>
        <row r="3099">
          <cell r="A3099"/>
        </row>
        <row r="3100">
          <cell r="A3100"/>
        </row>
        <row r="3101">
          <cell r="A3101"/>
        </row>
        <row r="3102">
          <cell r="A3102"/>
        </row>
        <row r="3103">
          <cell r="A3103"/>
        </row>
        <row r="3104">
          <cell r="A3104"/>
        </row>
        <row r="3105">
          <cell r="A3105"/>
        </row>
        <row r="3106">
          <cell r="A3106"/>
        </row>
        <row r="3107">
          <cell r="A3107"/>
        </row>
        <row r="3108">
          <cell r="A3108"/>
        </row>
        <row r="3109">
          <cell r="A3109"/>
        </row>
        <row r="3110">
          <cell r="A3110"/>
        </row>
        <row r="3111">
          <cell r="A3111"/>
        </row>
        <row r="3112">
          <cell r="A3112"/>
        </row>
        <row r="3113">
          <cell r="A3113"/>
        </row>
        <row r="3114">
          <cell r="A3114"/>
        </row>
        <row r="3115">
          <cell r="A3115"/>
        </row>
        <row r="3116">
          <cell r="A3116"/>
        </row>
        <row r="3117">
          <cell r="A3117"/>
        </row>
        <row r="3118">
          <cell r="A3118"/>
        </row>
        <row r="3119">
          <cell r="A3119"/>
        </row>
        <row r="3120">
          <cell r="A3120"/>
        </row>
        <row r="3121">
          <cell r="A3121"/>
        </row>
        <row r="3122">
          <cell r="A3122"/>
        </row>
        <row r="3123">
          <cell r="A3123"/>
        </row>
        <row r="3124">
          <cell r="A3124"/>
        </row>
        <row r="3125">
          <cell r="A3125"/>
        </row>
        <row r="3126">
          <cell r="A3126"/>
        </row>
        <row r="3127">
          <cell r="A3127"/>
        </row>
        <row r="3128">
          <cell r="A3128"/>
        </row>
        <row r="3129">
          <cell r="A3129"/>
        </row>
        <row r="3130">
          <cell r="A3130"/>
        </row>
        <row r="3131">
          <cell r="A3131"/>
        </row>
        <row r="3132">
          <cell r="A3132"/>
        </row>
        <row r="3133">
          <cell r="A3133"/>
        </row>
        <row r="3134">
          <cell r="A3134"/>
        </row>
        <row r="3135">
          <cell r="A3135"/>
        </row>
        <row r="3136">
          <cell r="A3136"/>
        </row>
        <row r="3137">
          <cell r="A3137"/>
        </row>
        <row r="3138">
          <cell r="A3138"/>
        </row>
        <row r="3139">
          <cell r="A3139"/>
        </row>
        <row r="3140">
          <cell r="A3140"/>
        </row>
        <row r="3141">
          <cell r="A3141"/>
        </row>
        <row r="3142">
          <cell r="A3142"/>
        </row>
        <row r="3143">
          <cell r="A3143"/>
        </row>
        <row r="3144">
          <cell r="A3144"/>
        </row>
        <row r="3145">
          <cell r="A3145"/>
        </row>
        <row r="3146">
          <cell r="A3146"/>
        </row>
        <row r="3147">
          <cell r="A3147"/>
        </row>
        <row r="3148">
          <cell r="A3148"/>
        </row>
        <row r="3149">
          <cell r="A3149"/>
        </row>
        <row r="3150">
          <cell r="A3150"/>
        </row>
        <row r="3151">
          <cell r="A3151"/>
        </row>
        <row r="3152">
          <cell r="A3152"/>
        </row>
        <row r="3153">
          <cell r="A3153"/>
        </row>
        <row r="3154">
          <cell r="A3154"/>
        </row>
        <row r="3155">
          <cell r="A3155"/>
        </row>
        <row r="3156">
          <cell r="A3156"/>
        </row>
        <row r="3157">
          <cell r="A3157"/>
        </row>
        <row r="3158">
          <cell r="A3158"/>
        </row>
        <row r="3159">
          <cell r="A3159"/>
        </row>
        <row r="3160">
          <cell r="A3160"/>
        </row>
        <row r="3161">
          <cell r="A3161"/>
        </row>
        <row r="3162">
          <cell r="A3162"/>
        </row>
        <row r="3163">
          <cell r="A3163"/>
        </row>
        <row r="3164">
          <cell r="A3164"/>
        </row>
        <row r="3165">
          <cell r="A3165"/>
        </row>
        <row r="3166">
          <cell r="A3166"/>
        </row>
        <row r="3167">
          <cell r="A3167"/>
        </row>
        <row r="3168">
          <cell r="A3168"/>
        </row>
        <row r="3169">
          <cell r="A3169"/>
        </row>
        <row r="3170">
          <cell r="A3170"/>
        </row>
        <row r="3171">
          <cell r="A3171"/>
        </row>
        <row r="3172">
          <cell r="A3172"/>
        </row>
        <row r="3173">
          <cell r="A3173"/>
        </row>
        <row r="3174">
          <cell r="A3174"/>
        </row>
        <row r="3175">
          <cell r="A3175"/>
        </row>
        <row r="3176">
          <cell r="A3176"/>
        </row>
        <row r="3177">
          <cell r="A3177"/>
        </row>
        <row r="3178">
          <cell r="A3178"/>
        </row>
        <row r="3179">
          <cell r="A3179"/>
        </row>
        <row r="3180">
          <cell r="A3180"/>
        </row>
        <row r="3181">
          <cell r="A3181"/>
        </row>
        <row r="3182">
          <cell r="A3182"/>
        </row>
        <row r="3183">
          <cell r="A3183"/>
        </row>
        <row r="3184">
          <cell r="A3184"/>
        </row>
        <row r="3185">
          <cell r="A3185"/>
        </row>
        <row r="3186">
          <cell r="A3186"/>
        </row>
        <row r="3187">
          <cell r="A3187"/>
        </row>
        <row r="3188">
          <cell r="A3188"/>
        </row>
        <row r="3189">
          <cell r="A3189"/>
        </row>
        <row r="3190">
          <cell r="A3190"/>
        </row>
        <row r="3191">
          <cell r="A3191"/>
        </row>
        <row r="3192">
          <cell r="A3192"/>
        </row>
        <row r="3193">
          <cell r="A3193"/>
        </row>
        <row r="3194">
          <cell r="A3194"/>
        </row>
        <row r="3195">
          <cell r="A3195"/>
        </row>
        <row r="3196">
          <cell r="A3196"/>
        </row>
        <row r="3197">
          <cell r="A3197"/>
        </row>
        <row r="3198">
          <cell r="A3198"/>
        </row>
        <row r="3199">
          <cell r="A3199"/>
        </row>
        <row r="3200">
          <cell r="A3200"/>
        </row>
        <row r="3201">
          <cell r="A3201"/>
        </row>
        <row r="3202">
          <cell r="A3202"/>
        </row>
        <row r="3203">
          <cell r="A3203"/>
        </row>
        <row r="3204">
          <cell r="A3204"/>
        </row>
        <row r="3205">
          <cell r="A3205"/>
        </row>
        <row r="3206">
          <cell r="A3206"/>
        </row>
        <row r="3207">
          <cell r="A3207"/>
        </row>
        <row r="3208">
          <cell r="A3208"/>
        </row>
        <row r="3209">
          <cell r="A3209"/>
        </row>
        <row r="3210">
          <cell r="A3210"/>
        </row>
        <row r="3211">
          <cell r="A3211"/>
        </row>
        <row r="3212">
          <cell r="A3212"/>
        </row>
        <row r="3213">
          <cell r="A3213"/>
        </row>
        <row r="3214">
          <cell r="A3214"/>
        </row>
        <row r="3215">
          <cell r="A3215"/>
        </row>
        <row r="3216">
          <cell r="A3216"/>
        </row>
        <row r="3217">
          <cell r="A3217"/>
        </row>
        <row r="3218">
          <cell r="A3218"/>
        </row>
        <row r="3219">
          <cell r="A3219"/>
        </row>
        <row r="3220">
          <cell r="A3220"/>
        </row>
        <row r="3221">
          <cell r="A3221"/>
        </row>
        <row r="3222">
          <cell r="A3222"/>
        </row>
        <row r="3223">
          <cell r="A3223"/>
        </row>
        <row r="3224">
          <cell r="A3224"/>
        </row>
        <row r="3225">
          <cell r="A3225"/>
        </row>
        <row r="3226">
          <cell r="A3226"/>
        </row>
        <row r="3227">
          <cell r="A3227"/>
        </row>
        <row r="3228">
          <cell r="A3228"/>
        </row>
        <row r="3229">
          <cell r="A3229"/>
        </row>
        <row r="3230">
          <cell r="A3230"/>
        </row>
        <row r="3231">
          <cell r="A3231"/>
        </row>
        <row r="3232">
          <cell r="A3232"/>
        </row>
        <row r="3233">
          <cell r="A3233"/>
        </row>
        <row r="3234">
          <cell r="A3234"/>
        </row>
        <row r="3235">
          <cell r="A3235"/>
        </row>
        <row r="3236">
          <cell r="A3236"/>
        </row>
        <row r="3237">
          <cell r="A3237"/>
        </row>
        <row r="3238">
          <cell r="A3238"/>
        </row>
        <row r="3239">
          <cell r="A3239"/>
        </row>
        <row r="3240">
          <cell r="A3240"/>
        </row>
        <row r="3241">
          <cell r="A3241"/>
        </row>
        <row r="3242">
          <cell r="A3242"/>
        </row>
        <row r="3243">
          <cell r="A3243"/>
        </row>
        <row r="3244">
          <cell r="A3244"/>
        </row>
        <row r="3245">
          <cell r="A3245"/>
        </row>
        <row r="3246">
          <cell r="A3246"/>
        </row>
        <row r="3247">
          <cell r="A3247"/>
        </row>
        <row r="3248">
          <cell r="A3248"/>
        </row>
        <row r="3249">
          <cell r="A3249"/>
        </row>
        <row r="3250">
          <cell r="A3250"/>
        </row>
        <row r="3251">
          <cell r="A3251"/>
        </row>
        <row r="3252">
          <cell r="A3252"/>
        </row>
        <row r="3253">
          <cell r="A3253"/>
        </row>
        <row r="3254">
          <cell r="A3254"/>
        </row>
        <row r="3255">
          <cell r="A3255"/>
        </row>
        <row r="3256">
          <cell r="A3256"/>
        </row>
        <row r="3257">
          <cell r="A3257"/>
        </row>
        <row r="3258">
          <cell r="A3258"/>
        </row>
        <row r="3259">
          <cell r="A3259"/>
        </row>
        <row r="3260">
          <cell r="A3260"/>
        </row>
        <row r="3261">
          <cell r="A3261"/>
        </row>
        <row r="3262">
          <cell r="A3262"/>
        </row>
        <row r="3263">
          <cell r="A3263"/>
        </row>
        <row r="3264">
          <cell r="A3264"/>
        </row>
        <row r="3265">
          <cell r="A3265"/>
        </row>
        <row r="3266">
          <cell r="A3266"/>
        </row>
        <row r="3267">
          <cell r="A3267"/>
        </row>
        <row r="3268">
          <cell r="A3268"/>
        </row>
        <row r="3269">
          <cell r="A3269"/>
        </row>
        <row r="3270">
          <cell r="A3270"/>
        </row>
        <row r="3271">
          <cell r="A3271"/>
        </row>
        <row r="3272">
          <cell r="A3272"/>
        </row>
        <row r="3273">
          <cell r="A3273"/>
        </row>
        <row r="3274">
          <cell r="A3274"/>
        </row>
        <row r="3275">
          <cell r="A3275"/>
        </row>
        <row r="3276">
          <cell r="A3276"/>
        </row>
        <row r="3277">
          <cell r="A3277"/>
        </row>
        <row r="3278">
          <cell r="A3278"/>
        </row>
        <row r="3279">
          <cell r="A3279"/>
        </row>
        <row r="3280">
          <cell r="A3280"/>
        </row>
        <row r="3281">
          <cell r="A3281"/>
        </row>
        <row r="3282">
          <cell r="A3282"/>
        </row>
        <row r="3283">
          <cell r="A3283"/>
        </row>
        <row r="3284">
          <cell r="A3284"/>
        </row>
        <row r="3285">
          <cell r="A3285"/>
        </row>
        <row r="3286">
          <cell r="A3286"/>
        </row>
        <row r="3287">
          <cell r="A3287"/>
        </row>
        <row r="3288">
          <cell r="A3288"/>
        </row>
        <row r="3289">
          <cell r="A3289"/>
        </row>
        <row r="3290">
          <cell r="A3290"/>
        </row>
        <row r="3291">
          <cell r="A3291"/>
        </row>
        <row r="3292">
          <cell r="A3292"/>
        </row>
        <row r="3293">
          <cell r="A3293"/>
        </row>
        <row r="3294">
          <cell r="A3294"/>
        </row>
        <row r="3295">
          <cell r="A3295"/>
        </row>
        <row r="3296">
          <cell r="A3296"/>
        </row>
        <row r="3297">
          <cell r="A3297"/>
        </row>
        <row r="3298">
          <cell r="A3298"/>
        </row>
        <row r="3299">
          <cell r="A3299"/>
        </row>
        <row r="3300">
          <cell r="A3300"/>
        </row>
        <row r="3301">
          <cell r="A3301"/>
        </row>
        <row r="3302">
          <cell r="A3302"/>
        </row>
        <row r="3303">
          <cell r="A3303"/>
        </row>
        <row r="3304">
          <cell r="A3304"/>
        </row>
        <row r="3305">
          <cell r="A3305"/>
        </row>
        <row r="3306">
          <cell r="A3306"/>
        </row>
        <row r="3307">
          <cell r="A3307"/>
        </row>
        <row r="3308">
          <cell r="A3308"/>
        </row>
        <row r="3309">
          <cell r="A3309"/>
        </row>
        <row r="3310">
          <cell r="A3310"/>
        </row>
        <row r="3311">
          <cell r="A3311"/>
        </row>
        <row r="3312">
          <cell r="A3312"/>
        </row>
        <row r="3313">
          <cell r="A3313"/>
        </row>
        <row r="3314">
          <cell r="A3314"/>
        </row>
        <row r="3315">
          <cell r="A3315"/>
        </row>
        <row r="3316">
          <cell r="A3316"/>
        </row>
        <row r="3317">
          <cell r="A3317"/>
        </row>
        <row r="3318">
          <cell r="A3318"/>
        </row>
        <row r="3319">
          <cell r="A3319"/>
        </row>
        <row r="3320">
          <cell r="A3320"/>
        </row>
        <row r="3321">
          <cell r="A3321"/>
        </row>
        <row r="3322">
          <cell r="A3322"/>
        </row>
        <row r="3323">
          <cell r="A3323"/>
        </row>
        <row r="3324">
          <cell r="A3324"/>
        </row>
        <row r="3325">
          <cell r="A3325"/>
        </row>
        <row r="3326">
          <cell r="A3326"/>
        </row>
        <row r="3327">
          <cell r="A3327"/>
        </row>
        <row r="3328">
          <cell r="A3328"/>
        </row>
        <row r="3329">
          <cell r="A3329"/>
        </row>
        <row r="3330">
          <cell r="A3330"/>
        </row>
        <row r="3331">
          <cell r="A3331"/>
        </row>
        <row r="3332">
          <cell r="A3332"/>
        </row>
        <row r="3333">
          <cell r="A3333"/>
        </row>
        <row r="3334">
          <cell r="A3334"/>
        </row>
        <row r="3335">
          <cell r="A3335"/>
        </row>
        <row r="3336">
          <cell r="A3336"/>
        </row>
        <row r="3337">
          <cell r="A3337"/>
        </row>
        <row r="3338">
          <cell r="A3338"/>
        </row>
        <row r="3339">
          <cell r="A3339"/>
        </row>
        <row r="3340">
          <cell r="A3340"/>
        </row>
        <row r="3341">
          <cell r="A3341"/>
        </row>
        <row r="3342">
          <cell r="A3342"/>
        </row>
        <row r="3343">
          <cell r="A3343"/>
        </row>
        <row r="3344">
          <cell r="A3344"/>
        </row>
        <row r="3345">
          <cell r="A3345"/>
        </row>
        <row r="3346">
          <cell r="A3346"/>
        </row>
        <row r="3347">
          <cell r="A3347"/>
        </row>
        <row r="3348">
          <cell r="A3348"/>
        </row>
        <row r="3349">
          <cell r="A3349"/>
        </row>
        <row r="3350">
          <cell r="A3350"/>
        </row>
        <row r="3351">
          <cell r="A3351"/>
        </row>
        <row r="3352">
          <cell r="A3352"/>
        </row>
        <row r="3353">
          <cell r="A3353"/>
        </row>
        <row r="3354">
          <cell r="A3354"/>
        </row>
        <row r="3355">
          <cell r="A3355"/>
        </row>
        <row r="3356">
          <cell r="A3356"/>
        </row>
        <row r="3357">
          <cell r="A3357"/>
        </row>
        <row r="3358">
          <cell r="A3358"/>
        </row>
        <row r="3359">
          <cell r="A3359"/>
        </row>
        <row r="3360">
          <cell r="A3360"/>
        </row>
        <row r="3361">
          <cell r="A3361"/>
        </row>
        <row r="3362">
          <cell r="A3362"/>
        </row>
        <row r="3363">
          <cell r="A3363"/>
        </row>
        <row r="3364">
          <cell r="A3364"/>
        </row>
        <row r="3365">
          <cell r="A3365"/>
        </row>
        <row r="3366">
          <cell r="A3366"/>
        </row>
        <row r="3367">
          <cell r="A3367"/>
        </row>
        <row r="3368">
          <cell r="A3368"/>
        </row>
        <row r="3369">
          <cell r="A3369"/>
        </row>
        <row r="3370">
          <cell r="A3370"/>
        </row>
        <row r="3371">
          <cell r="A3371"/>
        </row>
        <row r="3372">
          <cell r="A3372"/>
        </row>
        <row r="3373">
          <cell r="A3373"/>
        </row>
        <row r="3374">
          <cell r="A3374"/>
        </row>
        <row r="3375">
          <cell r="A3375"/>
        </row>
        <row r="3376">
          <cell r="A3376"/>
        </row>
        <row r="3377">
          <cell r="A3377"/>
        </row>
        <row r="3378">
          <cell r="A3378"/>
        </row>
        <row r="3379">
          <cell r="A3379"/>
        </row>
        <row r="3380">
          <cell r="A3380"/>
        </row>
        <row r="3381">
          <cell r="A3381"/>
        </row>
        <row r="3382">
          <cell r="A3382"/>
        </row>
        <row r="3383">
          <cell r="A3383"/>
        </row>
        <row r="3384">
          <cell r="A3384"/>
        </row>
        <row r="3385">
          <cell r="A3385"/>
        </row>
        <row r="3386">
          <cell r="A3386"/>
        </row>
        <row r="3387">
          <cell r="A3387"/>
        </row>
        <row r="3388">
          <cell r="A3388"/>
        </row>
        <row r="3389">
          <cell r="A3389"/>
        </row>
        <row r="3390">
          <cell r="A3390"/>
        </row>
        <row r="3391">
          <cell r="A3391"/>
        </row>
        <row r="3392">
          <cell r="A3392"/>
        </row>
        <row r="3393">
          <cell r="A3393"/>
        </row>
        <row r="3394">
          <cell r="A3394"/>
        </row>
        <row r="3395">
          <cell r="A3395"/>
        </row>
        <row r="3396">
          <cell r="A3396"/>
        </row>
        <row r="3397">
          <cell r="A3397"/>
        </row>
        <row r="3398">
          <cell r="A3398"/>
        </row>
        <row r="3399">
          <cell r="A3399"/>
        </row>
        <row r="3400">
          <cell r="A3400"/>
        </row>
        <row r="3401">
          <cell r="A3401"/>
        </row>
        <row r="3402">
          <cell r="A3402"/>
        </row>
        <row r="3403">
          <cell r="A3403"/>
        </row>
        <row r="3404">
          <cell r="A3404"/>
        </row>
        <row r="3405">
          <cell r="A3405"/>
        </row>
        <row r="3406">
          <cell r="A3406"/>
        </row>
        <row r="3407">
          <cell r="A3407"/>
        </row>
        <row r="3408">
          <cell r="A3408"/>
        </row>
        <row r="3409">
          <cell r="A3409"/>
        </row>
        <row r="3410">
          <cell r="A3410"/>
        </row>
        <row r="3411">
          <cell r="A3411"/>
        </row>
        <row r="3412">
          <cell r="A3412"/>
        </row>
        <row r="3413">
          <cell r="A3413"/>
        </row>
        <row r="3414">
          <cell r="A3414"/>
        </row>
        <row r="3415">
          <cell r="A3415"/>
        </row>
        <row r="3416">
          <cell r="A3416"/>
        </row>
        <row r="3417">
          <cell r="A3417"/>
        </row>
        <row r="3418">
          <cell r="A3418"/>
        </row>
        <row r="3419">
          <cell r="A3419"/>
        </row>
        <row r="3420">
          <cell r="A3420"/>
        </row>
        <row r="3421">
          <cell r="A3421"/>
        </row>
        <row r="3422">
          <cell r="A3422"/>
        </row>
        <row r="3423">
          <cell r="A3423"/>
        </row>
        <row r="3424">
          <cell r="A3424"/>
        </row>
        <row r="3425">
          <cell r="A3425"/>
        </row>
        <row r="3426">
          <cell r="A3426"/>
        </row>
        <row r="3427">
          <cell r="A3427"/>
        </row>
        <row r="3428">
          <cell r="A3428"/>
        </row>
        <row r="3429">
          <cell r="A3429"/>
        </row>
        <row r="3430">
          <cell r="A3430"/>
        </row>
        <row r="3431">
          <cell r="A3431"/>
        </row>
        <row r="3432">
          <cell r="A3432"/>
        </row>
        <row r="3433">
          <cell r="A3433"/>
        </row>
        <row r="3434">
          <cell r="A3434"/>
        </row>
        <row r="3435">
          <cell r="A3435"/>
        </row>
        <row r="3436">
          <cell r="A3436"/>
        </row>
        <row r="3437">
          <cell r="A3437"/>
        </row>
        <row r="3438">
          <cell r="A3438"/>
        </row>
        <row r="3439">
          <cell r="A3439"/>
        </row>
        <row r="3440">
          <cell r="A3440"/>
        </row>
        <row r="3441">
          <cell r="A3441"/>
        </row>
        <row r="3442">
          <cell r="A3442"/>
        </row>
        <row r="3443">
          <cell r="A3443"/>
        </row>
        <row r="3444">
          <cell r="A3444"/>
        </row>
        <row r="3445">
          <cell r="A3445"/>
        </row>
        <row r="3446">
          <cell r="A3446"/>
        </row>
        <row r="3447">
          <cell r="A3447"/>
        </row>
        <row r="3448">
          <cell r="A3448"/>
        </row>
        <row r="3449">
          <cell r="A3449"/>
        </row>
        <row r="3450">
          <cell r="A3450"/>
        </row>
        <row r="3451">
          <cell r="A3451"/>
        </row>
        <row r="3452">
          <cell r="A3452"/>
        </row>
        <row r="3453">
          <cell r="A3453"/>
        </row>
        <row r="3454">
          <cell r="A3454"/>
        </row>
        <row r="3455">
          <cell r="A3455"/>
        </row>
        <row r="3456">
          <cell r="A3456"/>
        </row>
        <row r="3457">
          <cell r="A3457"/>
        </row>
        <row r="3458">
          <cell r="A3458"/>
        </row>
        <row r="3459">
          <cell r="A3459"/>
        </row>
        <row r="3460">
          <cell r="A3460"/>
        </row>
        <row r="3461">
          <cell r="A3461"/>
        </row>
        <row r="3462">
          <cell r="A3462"/>
        </row>
        <row r="3463">
          <cell r="A3463"/>
        </row>
        <row r="3464">
          <cell r="A3464"/>
        </row>
        <row r="3465">
          <cell r="A3465"/>
        </row>
        <row r="3466">
          <cell r="A3466"/>
        </row>
        <row r="3467">
          <cell r="A3467"/>
        </row>
        <row r="3468">
          <cell r="A3468"/>
        </row>
        <row r="3469">
          <cell r="A3469"/>
        </row>
        <row r="3470">
          <cell r="A3470"/>
        </row>
        <row r="3471">
          <cell r="A3471"/>
        </row>
        <row r="3472">
          <cell r="A3472"/>
        </row>
        <row r="3473">
          <cell r="A3473"/>
        </row>
        <row r="3474">
          <cell r="A3474"/>
        </row>
        <row r="3475">
          <cell r="A3475"/>
        </row>
        <row r="3476">
          <cell r="A3476"/>
        </row>
        <row r="3477">
          <cell r="A3477"/>
        </row>
        <row r="3478">
          <cell r="A3478"/>
        </row>
        <row r="3479">
          <cell r="A3479"/>
        </row>
        <row r="3480">
          <cell r="A3480"/>
        </row>
        <row r="3481">
          <cell r="A3481"/>
        </row>
        <row r="3482">
          <cell r="A3482"/>
        </row>
        <row r="3483">
          <cell r="A3483"/>
        </row>
        <row r="3484">
          <cell r="A3484"/>
        </row>
        <row r="3485">
          <cell r="A3485"/>
        </row>
        <row r="3486">
          <cell r="A3486"/>
        </row>
        <row r="3487">
          <cell r="A3487"/>
        </row>
        <row r="3488">
          <cell r="A3488"/>
        </row>
        <row r="3489">
          <cell r="A3489"/>
        </row>
        <row r="3490">
          <cell r="A3490"/>
        </row>
        <row r="3491">
          <cell r="A3491"/>
        </row>
        <row r="3492">
          <cell r="A3492"/>
        </row>
        <row r="3493">
          <cell r="A3493"/>
        </row>
        <row r="3494">
          <cell r="A3494"/>
        </row>
        <row r="3495">
          <cell r="A3495"/>
        </row>
        <row r="3496">
          <cell r="A3496"/>
        </row>
        <row r="3497">
          <cell r="A3497"/>
        </row>
        <row r="3498">
          <cell r="A3498"/>
        </row>
        <row r="3499">
          <cell r="A3499"/>
        </row>
        <row r="3500">
          <cell r="A3500"/>
        </row>
        <row r="3501">
          <cell r="A3501"/>
        </row>
        <row r="3502">
          <cell r="A3502"/>
        </row>
        <row r="3503">
          <cell r="A3503"/>
        </row>
        <row r="3504">
          <cell r="A3504"/>
        </row>
        <row r="3505">
          <cell r="A3505"/>
        </row>
        <row r="3506">
          <cell r="A3506"/>
        </row>
        <row r="3507">
          <cell r="A3507"/>
        </row>
        <row r="3508">
          <cell r="A3508"/>
        </row>
        <row r="3509">
          <cell r="A3509"/>
        </row>
        <row r="3510">
          <cell r="A3510"/>
        </row>
        <row r="3511">
          <cell r="A3511"/>
        </row>
        <row r="3512">
          <cell r="A3512"/>
        </row>
        <row r="3513">
          <cell r="A3513"/>
        </row>
        <row r="3514">
          <cell r="A3514"/>
        </row>
        <row r="3515">
          <cell r="A3515"/>
        </row>
        <row r="3516">
          <cell r="A3516"/>
        </row>
        <row r="3517">
          <cell r="A3517"/>
        </row>
        <row r="3518">
          <cell r="A3518"/>
        </row>
        <row r="3519">
          <cell r="A3519"/>
        </row>
        <row r="3520">
          <cell r="A3520"/>
        </row>
        <row r="3521">
          <cell r="A3521"/>
        </row>
        <row r="3522">
          <cell r="A3522"/>
        </row>
        <row r="3523">
          <cell r="A3523"/>
        </row>
        <row r="3524">
          <cell r="A3524"/>
        </row>
        <row r="3525">
          <cell r="A3525"/>
        </row>
        <row r="3526">
          <cell r="A3526"/>
        </row>
        <row r="3527">
          <cell r="A3527"/>
        </row>
        <row r="3528">
          <cell r="A3528"/>
        </row>
        <row r="3529">
          <cell r="A3529"/>
        </row>
        <row r="3530">
          <cell r="A3530"/>
        </row>
        <row r="3531">
          <cell r="A3531"/>
        </row>
        <row r="3532">
          <cell r="A3532"/>
        </row>
        <row r="3533">
          <cell r="A3533"/>
        </row>
        <row r="3534">
          <cell r="A3534"/>
        </row>
        <row r="3535">
          <cell r="A3535"/>
        </row>
        <row r="3536">
          <cell r="A3536"/>
        </row>
        <row r="3537">
          <cell r="A3537"/>
        </row>
        <row r="3538">
          <cell r="A3538"/>
        </row>
        <row r="3539">
          <cell r="A3539"/>
        </row>
        <row r="3540">
          <cell r="A3540"/>
        </row>
        <row r="3541">
          <cell r="A3541"/>
        </row>
        <row r="3542">
          <cell r="A3542"/>
        </row>
        <row r="3543">
          <cell r="A3543"/>
        </row>
        <row r="3544">
          <cell r="A3544"/>
        </row>
        <row r="3545">
          <cell r="A3545"/>
        </row>
        <row r="3546">
          <cell r="A3546"/>
        </row>
        <row r="3547">
          <cell r="A3547"/>
        </row>
        <row r="3548">
          <cell r="A3548"/>
        </row>
        <row r="3549">
          <cell r="A3549"/>
        </row>
        <row r="3550">
          <cell r="A3550"/>
        </row>
        <row r="3551">
          <cell r="A3551"/>
        </row>
        <row r="3552">
          <cell r="A3552"/>
        </row>
        <row r="3553">
          <cell r="A3553"/>
        </row>
        <row r="3554">
          <cell r="A3554"/>
        </row>
        <row r="3555">
          <cell r="A3555"/>
        </row>
        <row r="3556">
          <cell r="A3556"/>
        </row>
        <row r="3557">
          <cell r="A3557"/>
        </row>
        <row r="3558">
          <cell r="A3558"/>
        </row>
        <row r="3559">
          <cell r="A3559"/>
        </row>
        <row r="3560">
          <cell r="A3560"/>
        </row>
        <row r="3561">
          <cell r="A3561"/>
        </row>
        <row r="3562">
          <cell r="A3562"/>
        </row>
        <row r="3563">
          <cell r="A3563"/>
        </row>
        <row r="3564">
          <cell r="A3564"/>
        </row>
        <row r="3565">
          <cell r="A3565"/>
        </row>
        <row r="3566">
          <cell r="A3566"/>
        </row>
        <row r="3567">
          <cell r="A3567"/>
        </row>
        <row r="3568">
          <cell r="A3568"/>
        </row>
        <row r="3569">
          <cell r="A3569"/>
        </row>
        <row r="3570">
          <cell r="A3570"/>
        </row>
        <row r="3571">
          <cell r="A3571"/>
        </row>
        <row r="3572">
          <cell r="A3572"/>
        </row>
        <row r="3573">
          <cell r="A3573"/>
        </row>
        <row r="3574">
          <cell r="A3574"/>
        </row>
        <row r="3575">
          <cell r="A3575"/>
        </row>
        <row r="3576">
          <cell r="A3576"/>
        </row>
        <row r="3577">
          <cell r="A3577"/>
        </row>
        <row r="3578">
          <cell r="A3578"/>
        </row>
        <row r="3579">
          <cell r="A3579"/>
        </row>
        <row r="3580">
          <cell r="A3580"/>
        </row>
        <row r="3581">
          <cell r="A3581"/>
        </row>
        <row r="3582">
          <cell r="A3582"/>
        </row>
        <row r="3583">
          <cell r="A3583"/>
        </row>
        <row r="3584">
          <cell r="A3584"/>
        </row>
        <row r="3585">
          <cell r="A3585"/>
        </row>
        <row r="3586">
          <cell r="A3586"/>
        </row>
        <row r="3587">
          <cell r="A3587"/>
        </row>
        <row r="3588">
          <cell r="A3588"/>
        </row>
        <row r="3589">
          <cell r="A3589"/>
        </row>
        <row r="3590">
          <cell r="A3590"/>
        </row>
        <row r="3591">
          <cell r="A3591"/>
        </row>
        <row r="3592">
          <cell r="A3592"/>
        </row>
        <row r="3593">
          <cell r="A3593"/>
        </row>
        <row r="3594">
          <cell r="A3594"/>
        </row>
        <row r="3595">
          <cell r="A3595"/>
        </row>
        <row r="3596">
          <cell r="A3596"/>
        </row>
        <row r="3597">
          <cell r="A3597"/>
        </row>
        <row r="3598">
          <cell r="A3598"/>
        </row>
        <row r="3599">
          <cell r="A3599"/>
        </row>
        <row r="3600">
          <cell r="A3600"/>
        </row>
        <row r="3601">
          <cell r="A3601"/>
        </row>
        <row r="3602">
          <cell r="A3602"/>
        </row>
        <row r="3603">
          <cell r="A3603"/>
        </row>
        <row r="3604">
          <cell r="A3604"/>
        </row>
        <row r="3605">
          <cell r="A3605"/>
        </row>
        <row r="3606">
          <cell r="A3606"/>
        </row>
        <row r="3607">
          <cell r="A3607"/>
        </row>
        <row r="3608">
          <cell r="A3608"/>
        </row>
        <row r="3609">
          <cell r="A3609"/>
        </row>
        <row r="3610">
          <cell r="A3610"/>
        </row>
        <row r="3611">
          <cell r="A3611"/>
        </row>
        <row r="3612">
          <cell r="A3612"/>
        </row>
        <row r="3613">
          <cell r="A3613"/>
        </row>
        <row r="3614">
          <cell r="A3614"/>
        </row>
        <row r="3615">
          <cell r="A3615"/>
        </row>
        <row r="3616">
          <cell r="A3616"/>
        </row>
        <row r="3617">
          <cell r="A3617"/>
        </row>
        <row r="3618">
          <cell r="A3618"/>
        </row>
        <row r="3619">
          <cell r="A3619"/>
        </row>
        <row r="3620">
          <cell r="A3620"/>
        </row>
        <row r="3621">
          <cell r="A3621"/>
        </row>
        <row r="3622">
          <cell r="A3622"/>
        </row>
        <row r="3623">
          <cell r="A3623"/>
        </row>
        <row r="3624">
          <cell r="A3624"/>
        </row>
        <row r="3625">
          <cell r="A3625"/>
        </row>
        <row r="3626">
          <cell r="A3626"/>
        </row>
        <row r="3627">
          <cell r="A3627"/>
        </row>
        <row r="3628">
          <cell r="A3628"/>
        </row>
        <row r="3629">
          <cell r="A3629"/>
        </row>
        <row r="3630">
          <cell r="A3630"/>
        </row>
        <row r="3631">
          <cell r="A3631"/>
        </row>
        <row r="3632">
          <cell r="A3632"/>
        </row>
        <row r="3633">
          <cell r="A3633"/>
        </row>
        <row r="3634">
          <cell r="A3634"/>
        </row>
        <row r="3635">
          <cell r="A3635"/>
        </row>
        <row r="3636">
          <cell r="A3636"/>
        </row>
        <row r="3637">
          <cell r="A3637"/>
        </row>
        <row r="3638">
          <cell r="A3638"/>
        </row>
        <row r="3639">
          <cell r="A3639"/>
        </row>
        <row r="3640">
          <cell r="A3640"/>
        </row>
        <row r="3641">
          <cell r="A3641"/>
        </row>
        <row r="3642">
          <cell r="A3642"/>
        </row>
        <row r="3643">
          <cell r="A3643"/>
        </row>
        <row r="3644">
          <cell r="A3644"/>
        </row>
        <row r="3645">
          <cell r="A3645"/>
        </row>
        <row r="3646">
          <cell r="A3646"/>
        </row>
        <row r="3647">
          <cell r="A3647"/>
        </row>
        <row r="3648">
          <cell r="A3648"/>
        </row>
        <row r="3649">
          <cell r="A3649"/>
        </row>
        <row r="3650">
          <cell r="A3650"/>
        </row>
        <row r="3651">
          <cell r="A3651"/>
        </row>
        <row r="3652">
          <cell r="A3652"/>
        </row>
        <row r="3653">
          <cell r="A3653"/>
        </row>
        <row r="3654">
          <cell r="A3654"/>
        </row>
        <row r="3655">
          <cell r="A3655"/>
        </row>
        <row r="3656">
          <cell r="A3656"/>
        </row>
        <row r="3657">
          <cell r="A3657"/>
        </row>
        <row r="3658">
          <cell r="A3658"/>
        </row>
        <row r="3659">
          <cell r="A3659"/>
        </row>
        <row r="3660">
          <cell r="A3660"/>
        </row>
        <row r="3661">
          <cell r="A3661"/>
        </row>
        <row r="3662">
          <cell r="A3662"/>
        </row>
        <row r="3663">
          <cell r="A3663"/>
        </row>
        <row r="3664">
          <cell r="A3664"/>
        </row>
        <row r="3665">
          <cell r="A3665"/>
        </row>
        <row r="3666">
          <cell r="A3666"/>
        </row>
        <row r="3667">
          <cell r="A3667"/>
        </row>
        <row r="3668">
          <cell r="A3668"/>
        </row>
        <row r="3669">
          <cell r="A3669"/>
        </row>
        <row r="3670">
          <cell r="A3670"/>
        </row>
        <row r="3671">
          <cell r="A3671"/>
        </row>
        <row r="3672">
          <cell r="A3672"/>
        </row>
        <row r="3673">
          <cell r="A3673"/>
        </row>
        <row r="3674">
          <cell r="A3674"/>
        </row>
        <row r="3675">
          <cell r="A3675"/>
        </row>
        <row r="3676">
          <cell r="A3676"/>
        </row>
        <row r="3677">
          <cell r="A3677"/>
        </row>
        <row r="3678">
          <cell r="A3678"/>
        </row>
        <row r="3679">
          <cell r="A3679"/>
        </row>
        <row r="3680">
          <cell r="A3680"/>
        </row>
        <row r="3681">
          <cell r="A3681"/>
        </row>
        <row r="3682">
          <cell r="A3682"/>
        </row>
        <row r="3683">
          <cell r="A3683"/>
        </row>
        <row r="3684">
          <cell r="A3684"/>
        </row>
        <row r="3685">
          <cell r="A3685"/>
        </row>
        <row r="3686">
          <cell r="A3686"/>
        </row>
        <row r="3687">
          <cell r="A3687"/>
        </row>
        <row r="3688">
          <cell r="A3688"/>
        </row>
        <row r="3689">
          <cell r="A3689"/>
        </row>
        <row r="3690">
          <cell r="A3690"/>
        </row>
        <row r="3691">
          <cell r="A3691"/>
        </row>
        <row r="3692">
          <cell r="A3692"/>
        </row>
        <row r="3693">
          <cell r="A3693"/>
        </row>
        <row r="3694">
          <cell r="A3694"/>
        </row>
        <row r="3695">
          <cell r="A3695"/>
        </row>
        <row r="3696">
          <cell r="A3696"/>
        </row>
        <row r="3697">
          <cell r="A3697"/>
        </row>
        <row r="3698">
          <cell r="A3698"/>
        </row>
        <row r="3699">
          <cell r="A3699"/>
        </row>
        <row r="3700">
          <cell r="A3700"/>
        </row>
        <row r="3701">
          <cell r="A3701"/>
        </row>
        <row r="3702">
          <cell r="A3702"/>
        </row>
        <row r="3703">
          <cell r="A3703"/>
        </row>
        <row r="3704">
          <cell r="A3704"/>
        </row>
        <row r="3705">
          <cell r="A3705"/>
        </row>
        <row r="3706">
          <cell r="A3706"/>
        </row>
        <row r="3707">
          <cell r="A3707"/>
        </row>
        <row r="3708">
          <cell r="A3708"/>
        </row>
        <row r="3709">
          <cell r="A3709"/>
        </row>
        <row r="3710">
          <cell r="A3710"/>
        </row>
        <row r="3711">
          <cell r="A3711"/>
        </row>
        <row r="3712">
          <cell r="A3712"/>
        </row>
        <row r="3713">
          <cell r="A3713"/>
        </row>
        <row r="3714">
          <cell r="A3714"/>
        </row>
        <row r="3715">
          <cell r="A3715"/>
        </row>
        <row r="3716">
          <cell r="A3716"/>
        </row>
        <row r="3717">
          <cell r="A3717"/>
        </row>
        <row r="3718">
          <cell r="A3718"/>
        </row>
        <row r="3719">
          <cell r="A3719"/>
        </row>
        <row r="3720">
          <cell r="A3720"/>
        </row>
        <row r="3721">
          <cell r="A3721"/>
        </row>
        <row r="3722">
          <cell r="A3722"/>
        </row>
        <row r="3723">
          <cell r="A3723"/>
        </row>
        <row r="3724">
          <cell r="A3724"/>
        </row>
        <row r="3725">
          <cell r="A3725"/>
        </row>
        <row r="3726">
          <cell r="A3726"/>
        </row>
        <row r="3727">
          <cell r="A3727"/>
        </row>
        <row r="3728">
          <cell r="A3728"/>
        </row>
        <row r="3729">
          <cell r="A3729"/>
        </row>
        <row r="3730">
          <cell r="A3730"/>
        </row>
        <row r="3731">
          <cell r="A3731"/>
        </row>
        <row r="3732">
          <cell r="A3732"/>
        </row>
        <row r="3733">
          <cell r="A3733"/>
        </row>
        <row r="3734">
          <cell r="A3734"/>
        </row>
        <row r="3735">
          <cell r="A3735"/>
        </row>
        <row r="3736">
          <cell r="A3736"/>
        </row>
        <row r="3737">
          <cell r="A3737"/>
        </row>
        <row r="3738">
          <cell r="A3738"/>
        </row>
        <row r="3739">
          <cell r="A3739"/>
        </row>
        <row r="3740">
          <cell r="A3740"/>
        </row>
        <row r="3741">
          <cell r="A3741"/>
        </row>
        <row r="3742">
          <cell r="A3742"/>
        </row>
        <row r="3743">
          <cell r="A3743"/>
        </row>
        <row r="3744">
          <cell r="A3744"/>
        </row>
        <row r="3745">
          <cell r="A3745"/>
        </row>
        <row r="3746">
          <cell r="A3746"/>
        </row>
        <row r="3747">
          <cell r="A3747"/>
        </row>
        <row r="3748">
          <cell r="A3748"/>
        </row>
        <row r="3749">
          <cell r="A3749"/>
        </row>
        <row r="3750">
          <cell r="A3750"/>
        </row>
        <row r="3751">
          <cell r="A3751"/>
        </row>
        <row r="3752">
          <cell r="A3752"/>
        </row>
        <row r="3753">
          <cell r="A3753"/>
        </row>
        <row r="3754">
          <cell r="A3754"/>
        </row>
        <row r="3755">
          <cell r="A3755"/>
        </row>
        <row r="3756">
          <cell r="A3756"/>
        </row>
        <row r="3757">
          <cell r="A3757"/>
        </row>
        <row r="3758">
          <cell r="A3758"/>
        </row>
        <row r="3759">
          <cell r="A3759"/>
        </row>
        <row r="3760">
          <cell r="A3760"/>
        </row>
        <row r="3761">
          <cell r="A3761"/>
        </row>
        <row r="3762">
          <cell r="A3762"/>
        </row>
        <row r="3763">
          <cell r="A3763"/>
        </row>
        <row r="3764">
          <cell r="A3764"/>
        </row>
        <row r="3765">
          <cell r="A3765"/>
        </row>
        <row r="3766">
          <cell r="A3766"/>
        </row>
        <row r="3767">
          <cell r="A3767"/>
        </row>
        <row r="3768">
          <cell r="A3768"/>
        </row>
        <row r="3769">
          <cell r="A3769"/>
        </row>
        <row r="3770">
          <cell r="A3770"/>
        </row>
        <row r="3771">
          <cell r="A3771"/>
        </row>
        <row r="3772">
          <cell r="A3772"/>
        </row>
        <row r="3773">
          <cell r="A3773"/>
        </row>
        <row r="3774">
          <cell r="A3774"/>
        </row>
        <row r="3775">
          <cell r="A3775"/>
        </row>
        <row r="3776">
          <cell r="A3776"/>
        </row>
        <row r="3777">
          <cell r="A3777"/>
        </row>
        <row r="3778">
          <cell r="A3778"/>
        </row>
        <row r="3779">
          <cell r="A3779"/>
        </row>
        <row r="3780">
          <cell r="A3780"/>
        </row>
        <row r="3781">
          <cell r="A3781"/>
        </row>
        <row r="3782">
          <cell r="A3782"/>
        </row>
        <row r="3783">
          <cell r="A3783"/>
        </row>
        <row r="3784">
          <cell r="A3784"/>
        </row>
        <row r="3785">
          <cell r="A3785"/>
        </row>
        <row r="3786">
          <cell r="A3786"/>
        </row>
        <row r="3787">
          <cell r="A3787"/>
        </row>
        <row r="3788">
          <cell r="A3788"/>
        </row>
        <row r="3789">
          <cell r="A3789"/>
        </row>
        <row r="3790">
          <cell r="A3790"/>
        </row>
        <row r="3791">
          <cell r="A3791"/>
        </row>
        <row r="3792">
          <cell r="A3792"/>
        </row>
        <row r="3793">
          <cell r="A3793"/>
        </row>
        <row r="3794">
          <cell r="A3794"/>
        </row>
        <row r="3795">
          <cell r="A3795"/>
        </row>
        <row r="3796">
          <cell r="A3796"/>
        </row>
        <row r="3797">
          <cell r="A3797"/>
        </row>
        <row r="3798">
          <cell r="A3798"/>
        </row>
        <row r="3799">
          <cell r="A3799"/>
        </row>
        <row r="3800">
          <cell r="A3800"/>
        </row>
        <row r="3801">
          <cell r="A3801"/>
        </row>
        <row r="3802">
          <cell r="A3802"/>
        </row>
        <row r="3803">
          <cell r="A3803"/>
        </row>
        <row r="3804">
          <cell r="A3804"/>
        </row>
        <row r="3805">
          <cell r="A3805"/>
        </row>
        <row r="3806">
          <cell r="A3806"/>
        </row>
        <row r="3807">
          <cell r="A3807"/>
        </row>
        <row r="3808">
          <cell r="A3808"/>
        </row>
        <row r="3809">
          <cell r="A3809"/>
        </row>
        <row r="3810">
          <cell r="A3810"/>
        </row>
        <row r="3811">
          <cell r="A3811"/>
        </row>
        <row r="3812">
          <cell r="A3812"/>
        </row>
        <row r="3813">
          <cell r="A3813"/>
        </row>
        <row r="3814">
          <cell r="A3814"/>
        </row>
        <row r="3815">
          <cell r="A3815"/>
        </row>
        <row r="3816">
          <cell r="A3816"/>
        </row>
        <row r="3817">
          <cell r="A3817"/>
        </row>
        <row r="3818">
          <cell r="A3818"/>
        </row>
        <row r="3819">
          <cell r="A3819"/>
        </row>
        <row r="3820">
          <cell r="A3820"/>
        </row>
        <row r="3821">
          <cell r="A3821"/>
        </row>
        <row r="3822">
          <cell r="A3822"/>
        </row>
        <row r="3823">
          <cell r="A3823"/>
        </row>
        <row r="3824">
          <cell r="A3824"/>
        </row>
        <row r="3825">
          <cell r="A3825"/>
        </row>
        <row r="3826">
          <cell r="A3826"/>
        </row>
        <row r="3827">
          <cell r="A3827"/>
        </row>
        <row r="3828">
          <cell r="A3828"/>
        </row>
        <row r="3829">
          <cell r="A3829"/>
        </row>
        <row r="3830">
          <cell r="A3830"/>
        </row>
        <row r="3831">
          <cell r="A3831"/>
        </row>
        <row r="3832">
          <cell r="A3832"/>
        </row>
        <row r="3833">
          <cell r="A3833"/>
        </row>
        <row r="3834">
          <cell r="A3834"/>
        </row>
        <row r="3835">
          <cell r="A3835"/>
        </row>
        <row r="3836">
          <cell r="A3836"/>
        </row>
        <row r="3837">
          <cell r="A3837"/>
        </row>
        <row r="3838">
          <cell r="A3838"/>
        </row>
        <row r="3839">
          <cell r="A3839"/>
        </row>
        <row r="3840">
          <cell r="A3840"/>
        </row>
        <row r="3841">
          <cell r="A3841"/>
        </row>
        <row r="3842">
          <cell r="A3842"/>
        </row>
        <row r="3843">
          <cell r="A3843"/>
        </row>
        <row r="3844">
          <cell r="A3844"/>
        </row>
        <row r="3845">
          <cell r="A3845"/>
        </row>
        <row r="3846">
          <cell r="A3846"/>
        </row>
        <row r="3847">
          <cell r="A3847"/>
        </row>
        <row r="3848">
          <cell r="A3848"/>
        </row>
        <row r="3849">
          <cell r="A3849"/>
        </row>
        <row r="3850">
          <cell r="A3850"/>
        </row>
        <row r="3851">
          <cell r="A3851"/>
        </row>
        <row r="3852">
          <cell r="A3852"/>
        </row>
        <row r="3853">
          <cell r="A3853"/>
        </row>
        <row r="3854">
          <cell r="A3854"/>
        </row>
        <row r="3855">
          <cell r="A3855"/>
        </row>
        <row r="3856">
          <cell r="A3856"/>
        </row>
        <row r="3857">
          <cell r="A3857"/>
        </row>
        <row r="3858">
          <cell r="A3858"/>
        </row>
        <row r="3859">
          <cell r="A3859"/>
        </row>
        <row r="3860">
          <cell r="A3860"/>
        </row>
        <row r="3861">
          <cell r="A3861"/>
        </row>
        <row r="3862">
          <cell r="A3862"/>
        </row>
        <row r="3863">
          <cell r="A3863"/>
        </row>
        <row r="3864">
          <cell r="A3864"/>
        </row>
        <row r="3865">
          <cell r="A3865"/>
        </row>
        <row r="3866">
          <cell r="A3866"/>
        </row>
        <row r="3867">
          <cell r="A3867"/>
        </row>
        <row r="3868">
          <cell r="A3868"/>
        </row>
        <row r="3869">
          <cell r="A3869"/>
        </row>
        <row r="3870">
          <cell r="A3870"/>
        </row>
        <row r="3871">
          <cell r="A3871"/>
        </row>
        <row r="3872">
          <cell r="A3872"/>
        </row>
        <row r="3873">
          <cell r="A3873"/>
        </row>
        <row r="3874">
          <cell r="A3874"/>
        </row>
        <row r="3875">
          <cell r="A3875"/>
        </row>
        <row r="3876">
          <cell r="A3876"/>
        </row>
        <row r="3877">
          <cell r="A3877"/>
        </row>
        <row r="3878">
          <cell r="A3878"/>
        </row>
        <row r="3879">
          <cell r="A3879"/>
        </row>
        <row r="3880">
          <cell r="A3880"/>
        </row>
        <row r="3881">
          <cell r="A3881"/>
        </row>
        <row r="3882">
          <cell r="A3882"/>
        </row>
        <row r="3883">
          <cell r="A3883"/>
        </row>
        <row r="3884">
          <cell r="A3884"/>
        </row>
        <row r="3885">
          <cell r="A3885"/>
        </row>
        <row r="3886">
          <cell r="A3886"/>
        </row>
        <row r="3887">
          <cell r="A3887"/>
        </row>
        <row r="3888">
          <cell r="A3888"/>
        </row>
        <row r="3889">
          <cell r="A3889"/>
        </row>
        <row r="3890">
          <cell r="A3890"/>
        </row>
        <row r="3891">
          <cell r="A3891"/>
        </row>
        <row r="3892">
          <cell r="A3892"/>
        </row>
        <row r="3893">
          <cell r="A3893"/>
        </row>
        <row r="3894">
          <cell r="A3894"/>
        </row>
        <row r="3895">
          <cell r="A3895"/>
        </row>
        <row r="3896">
          <cell r="A3896"/>
        </row>
        <row r="3897">
          <cell r="A3897"/>
        </row>
        <row r="3898">
          <cell r="A3898"/>
        </row>
        <row r="3899">
          <cell r="A3899"/>
        </row>
        <row r="3900">
          <cell r="A3900"/>
        </row>
        <row r="3901">
          <cell r="A3901"/>
        </row>
        <row r="3902">
          <cell r="A3902"/>
        </row>
        <row r="3903">
          <cell r="A3903"/>
        </row>
        <row r="3904">
          <cell r="A3904"/>
        </row>
        <row r="3905">
          <cell r="A3905"/>
        </row>
        <row r="3906">
          <cell r="A3906"/>
        </row>
        <row r="3907">
          <cell r="A3907"/>
        </row>
        <row r="3908">
          <cell r="A3908"/>
        </row>
        <row r="3909">
          <cell r="A3909"/>
        </row>
        <row r="3910">
          <cell r="A3910"/>
        </row>
        <row r="3911">
          <cell r="A3911"/>
        </row>
        <row r="3912">
          <cell r="A3912"/>
        </row>
        <row r="3913">
          <cell r="A3913"/>
        </row>
        <row r="3914">
          <cell r="A3914"/>
        </row>
        <row r="3915">
          <cell r="A3915"/>
        </row>
        <row r="3916">
          <cell r="A3916"/>
        </row>
        <row r="3917">
          <cell r="A3917"/>
        </row>
        <row r="3918">
          <cell r="A3918"/>
        </row>
        <row r="3919">
          <cell r="A3919"/>
        </row>
        <row r="3920">
          <cell r="A3920"/>
        </row>
        <row r="3921">
          <cell r="A3921"/>
        </row>
        <row r="3922">
          <cell r="A3922"/>
        </row>
        <row r="3923">
          <cell r="A3923"/>
        </row>
        <row r="3924">
          <cell r="A3924"/>
        </row>
        <row r="3925">
          <cell r="A3925"/>
        </row>
        <row r="3926">
          <cell r="A3926"/>
        </row>
        <row r="3927">
          <cell r="A3927"/>
        </row>
        <row r="3928">
          <cell r="A3928"/>
        </row>
        <row r="3929">
          <cell r="A3929"/>
        </row>
        <row r="3930">
          <cell r="A3930"/>
        </row>
        <row r="3931">
          <cell r="A3931"/>
        </row>
        <row r="3932">
          <cell r="A3932"/>
        </row>
        <row r="3933">
          <cell r="A3933"/>
        </row>
        <row r="3934">
          <cell r="A3934"/>
        </row>
        <row r="3935">
          <cell r="A3935"/>
        </row>
        <row r="3936">
          <cell r="A3936"/>
        </row>
        <row r="3937">
          <cell r="A3937"/>
        </row>
        <row r="3938">
          <cell r="A3938"/>
        </row>
        <row r="3939">
          <cell r="A3939"/>
        </row>
        <row r="3940">
          <cell r="A3940"/>
        </row>
        <row r="3941">
          <cell r="A3941"/>
        </row>
        <row r="3942">
          <cell r="A3942"/>
        </row>
        <row r="3943">
          <cell r="A3943"/>
        </row>
        <row r="3944">
          <cell r="A3944"/>
        </row>
        <row r="3945">
          <cell r="A3945"/>
        </row>
        <row r="3946">
          <cell r="A3946"/>
        </row>
        <row r="3947">
          <cell r="A3947"/>
        </row>
        <row r="3948">
          <cell r="A3948"/>
        </row>
        <row r="3949">
          <cell r="A3949"/>
        </row>
        <row r="3950">
          <cell r="A3950"/>
        </row>
        <row r="3951">
          <cell r="A3951"/>
        </row>
        <row r="3952">
          <cell r="A3952"/>
        </row>
        <row r="3953">
          <cell r="A3953"/>
        </row>
        <row r="3954">
          <cell r="A3954"/>
        </row>
        <row r="3955">
          <cell r="A3955"/>
        </row>
        <row r="3956">
          <cell r="A3956"/>
        </row>
        <row r="3957">
          <cell r="A3957"/>
        </row>
        <row r="3958">
          <cell r="A3958"/>
        </row>
        <row r="3959">
          <cell r="A3959"/>
        </row>
        <row r="3960">
          <cell r="A3960"/>
        </row>
        <row r="3961">
          <cell r="A3961"/>
        </row>
        <row r="3962">
          <cell r="A3962"/>
        </row>
        <row r="3963">
          <cell r="A3963"/>
        </row>
        <row r="3964">
          <cell r="A3964"/>
        </row>
        <row r="3965">
          <cell r="A3965"/>
        </row>
        <row r="3966">
          <cell r="A3966"/>
        </row>
        <row r="3967">
          <cell r="A3967"/>
        </row>
        <row r="3968">
          <cell r="A3968"/>
        </row>
        <row r="3969">
          <cell r="A3969"/>
        </row>
        <row r="3970">
          <cell r="A3970"/>
        </row>
        <row r="3971">
          <cell r="A3971"/>
        </row>
        <row r="3972">
          <cell r="A3972"/>
        </row>
        <row r="3973">
          <cell r="A3973"/>
        </row>
        <row r="3974">
          <cell r="A3974"/>
        </row>
        <row r="3975">
          <cell r="A3975"/>
        </row>
        <row r="3976">
          <cell r="A3976"/>
        </row>
        <row r="3977">
          <cell r="A3977"/>
        </row>
        <row r="3978">
          <cell r="A3978"/>
        </row>
        <row r="3979">
          <cell r="A3979"/>
        </row>
        <row r="3980">
          <cell r="A3980"/>
        </row>
        <row r="3981">
          <cell r="A3981"/>
        </row>
        <row r="3982">
          <cell r="A3982"/>
        </row>
        <row r="3983">
          <cell r="A3983"/>
        </row>
        <row r="3984">
          <cell r="A3984"/>
        </row>
        <row r="3985">
          <cell r="A3985"/>
        </row>
        <row r="3986">
          <cell r="A3986"/>
        </row>
        <row r="3987">
          <cell r="A3987"/>
        </row>
        <row r="3988">
          <cell r="A3988"/>
        </row>
        <row r="3989">
          <cell r="A3989"/>
        </row>
        <row r="3990">
          <cell r="A3990"/>
        </row>
        <row r="3991">
          <cell r="A3991"/>
        </row>
        <row r="3992">
          <cell r="A3992"/>
        </row>
        <row r="3993">
          <cell r="A3993"/>
        </row>
        <row r="3994">
          <cell r="A3994"/>
        </row>
        <row r="3995">
          <cell r="A3995"/>
        </row>
        <row r="3996">
          <cell r="A3996"/>
        </row>
        <row r="3997">
          <cell r="A3997"/>
        </row>
        <row r="3998">
          <cell r="A3998"/>
        </row>
        <row r="3999">
          <cell r="A3999"/>
        </row>
        <row r="4000">
          <cell r="A4000"/>
        </row>
        <row r="4001">
          <cell r="A4001"/>
        </row>
        <row r="4002">
          <cell r="A4002"/>
        </row>
        <row r="4003">
          <cell r="A4003"/>
        </row>
        <row r="4004">
          <cell r="A4004"/>
        </row>
        <row r="4005">
          <cell r="A4005"/>
        </row>
        <row r="4006">
          <cell r="A4006"/>
        </row>
        <row r="4007">
          <cell r="A4007"/>
        </row>
        <row r="4008">
          <cell r="A4008"/>
        </row>
        <row r="4009">
          <cell r="A4009"/>
        </row>
        <row r="4010">
          <cell r="A4010"/>
        </row>
        <row r="4011">
          <cell r="A4011"/>
        </row>
        <row r="4012">
          <cell r="A4012"/>
        </row>
        <row r="4013">
          <cell r="A4013"/>
        </row>
        <row r="4014">
          <cell r="A4014"/>
        </row>
        <row r="4015">
          <cell r="A4015"/>
        </row>
        <row r="4016">
          <cell r="A4016"/>
        </row>
        <row r="4017">
          <cell r="A4017"/>
        </row>
        <row r="4018">
          <cell r="A4018"/>
        </row>
        <row r="4019">
          <cell r="A4019"/>
        </row>
        <row r="4020">
          <cell r="A4020"/>
        </row>
        <row r="4021">
          <cell r="A4021"/>
        </row>
        <row r="4022">
          <cell r="A4022"/>
        </row>
        <row r="4023">
          <cell r="A4023"/>
        </row>
        <row r="4024">
          <cell r="A4024"/>
        </row>
        <row r="4025">
          <cell r="A4025"/>
        </row>
        <row r="4026">
          <cell r="A4026"/>
        </row>
        <row r="4027">
          <cell r="A4027"/>
        </row>
        <row r="4028">
          <cell r="A4028"/>
        </row>
        <row r="4029">
          <cell r="A4029"/>
        </row>
        <row r="4030">
          <cell r="A4030"/>
        </row>
        <row r="4031">
          <cell r="A4031"/>
        </row>
        <row r="4032">
          <cell r="A4032"/>
        </row>
        <row r="4033">
          <cell r="A4033"/>
        </row>
        <row r="4034">
          <cell r="A4034"/>
        </row>
        <row r="4035">
          <cell r="A4035"/>
        </row>
        <row r="4036">
          <cell r="A4036"/>
        </row>
        <row r="4037">
          <cell r="A4037"/>
        </row>
        <row r="4038">
          <cell r="A4038"/>
        </row>
        <row r="4039">
          <cell r="A4039"/>
        </row>
        <row r="4040">
          <cell r="A4040"/>
        </row>
        <row r="4041">
          <cell r="A4041"/>
        </row>
        <row r="4042">
          <cell r="A4042"/>
        </row>
        <row r="4043">
          <cell r="A4043"/>
        </row>
        <row r="4044">
          <cell r="A4044"/>
        </row>
        <row r="4045">
          <cell r="A4045"/>
        </row>
        <row r="4046">
          <cell r="A4046"/>
        </row>
        <row r="4047">
          <cell r="A4047"/>
        </row>
        <row r="4048">
          <cell r="A4048"/>
        </row>
        <row r="4049">
          <cell r="A4049"/>
        </row>
        <row r="4050">
          <cell r="A4050"/>
        </row>
        <row r="4051">
          <cell r="A4051"/>
        </row>
        <row r="4052">
          <cell r="A4052"/>
        </row>
        <row r="4053">
          <cell r="A4053"/>
        </row>
        <row r="4054">
          <cell r="A4054"/>
        </row>
        <row r="4055">
          <cell r="A4055"/>
        </row>
        <row r="4056">
          <cell r="A4056"/>
        </row>
        <row r="4057">
          <cell r="A4057"/>
        </row>
        <row r="4058">
          <cell r="A4058"/>
        </row>
        <row r="4059">
          <cell r="A4059"/>
        </row>
        <row r="4060">
          <cell r="A4060"/>
        </row>
        <row r="4061">
          <cell r="A4061"/>
        </row>
        <row r="4062">
          <cell r="A4062"/>
        </row>
        <row r="4063">
          <cell r="A4063"/>
        </row>
        <row r="4064">
          <cell r="A4064"/>
        </row>
        <row r="4065">
          <cell r="A4065"/>
        </row>
        <row r="4066">
          <cell r="A4066"/>
        </row>
        <row r="4067">
          <cell r="A4067"/>
        </row>
        <row r="4068">
          <cell r="A4068"/>
        </row>
        <row r="4069">
          <cell r="A4069"/>
        </row>
        <row r="4070">
          <cell r="A4070"/>
        </row>
        <row r="4071">
          <cell r="A4071"/>
        </row>
        <row r="4072">
          <cell r="A4072"/>
        </row>
        <row r="4073">
          <cell r="A4073"/>
        </row>
        <row r="4074">
          <cell r="A4074"/>
        </row>
        <row r="4075">
          <cell r="A4075"/>
        </row>
        <row r="4076">
          <cell r="A4076"/>
        </row>
        <row r="4077">
          <cell r="A4077"/>
        </row>
        <row r="4078">
          <cell r="A4078"/>
        </row>
        <row r="4079">
          <cell r="A4079"/>
        </row>
        <row r="4080">
          <cell r="A4080"/>
        </row>
        <row r="4081">
          <cell r="A4081"/>
        </row>
        <row r="4082">
          <cell r="A4082"/>
        </row>
        <row r="4083">
          <cell r="A4083"/>
        </row>
        <row r="4084">
          <cell r="A4084"/>
        </row>
        <row r="4085">
          <cell r="A4085"/>
        </row>
        <row r="4086">
          <cell r="A4086"/>
        </row>
        <row r="4087">
          <cell r="A4087"/>
        </row>
        <row r="4088">
          <cell r="A4088"/>
        </row>
        <row r="4089">
          <cell r="A4089"/>
        </row>
        <row r="4090">
          <cell r="A4090"/>
        </row>
        <row r="4091">
          <cell r="A4091"/>
        </row>
        <row r="4092">
          <cell r="A4092"/>
        </row>
        <row r="4093">
          <cell r="A4093"/>
        </row>
        <row r="4094">
          <cell r="A4094"/>
        </row>
        <row r="4095">
          <cell r="A4095"/>
        </row>
        <row r="4096">
          <cell r="A4096"/>
        </row>
        <row r="4097">
          <cell r="A4097"/>
        </row>
        <row r="4098">
          <cell r="A4098"/>
        </row>
        <row r="4099">
          <cell r="A4099"/>
        </row>
        <row r="4100">
          <cell r="A4100"/>
        </row>
        <row r="4101">
          <cell r="A4101"/>
        </row>
        <row r="4102">
          <cell r="A4102"/>
        </row>
        <row r="4103">
          <cell r="A4103"/>
        </row>
        <row r="4104">
          <cell r="A4104"/>
        </row>
        <row r="4105">
          <cell r="A4105"/>
        </row>
        <row r="4106">
          <cell r="A4106"/>
        </row>
        <row r="4107">
          <cell r="A4107"/>
        </row>
        <row r="4108">
          <cell r="A4108"/>
        </row>
        <row r="4109">
          <cell r="A4109"/>
        </row>
        <row r="4110">
          <cell r="A4110"/>
        </row>
        <row r="4111">
          <cell r="A4111"/>
        </row>
        <row r="4112">
          <cell r="A4112"/>
        </row>
        <row r="4113">
          <cell r="A4113"/>
        </row>
        <row r="4114">
          <cell r="A4114"/>
        </row>
        <row r="4115">
          <cell r="A4115"/>
        </row>
        <row r="4116">
          <cell r="A4116"/>
        </row>
        <row r="4117">
          <cell r="A4117"/>
        </row>
        <row r="4118">
          <cell r="A4118"/>
        </row>
        <row r="4119">
          <cell r="A4119"/>
        </row>
        <row r="4120">
          <cell r="A4120"/>
        </row>
        <row r="4121">
          <cell r="A4121"/>
        </row>
        <row r="4122">
          <cell r="A4122"/>
        </row>
        <row r="4123">
          <cell r="A4123"/>
        </row>
        <row r="4124">
          <cell r="A4124"/>
        </row>
        <row r="4125">
          <cell r="A4125"/>
        </row>
        <row r="4126">
          <cell r="A4126"/>
        </row>
        <row r="4127">
          <cell r="A4127"/>
        </row>
        <row r="4128">
          <cell r="A4128"/>
        </row>
        <row r="4129">
          <cell r="A4129"/>
        </row>
        <row r="4130">
          <cell r="A4130"/>
        </row>
        <row r="4131">
          <cell r="A4131"/>
        </row>
        <row r="4132">
          <cell r="A4132"/>
        </row>
        <row r="4133">
          <cell r="A4133"/>
        </row>
        <row r="4134">
          <cell r="A4134"/>
        </row>
        <row r="4135">
          <cell r="A4135"/>
        </row>
        <row r="4136">
          <cell r="A4136"/>
        </row>
        <row r="4137">
          <cell r="A4137"/>
        </row>
        <row r="4138">
          <cell r="A4138"/>
        </row>
        <row r="4139">
          <cell r="A4139"/>
        </row>
        <row r="4140">
          <cell r="A4140"/>
        </row>
        <row r="4141">
          <cell r="A4141"/>
        </row>
        <row r="4142">
          <cell r="A4142"/>
        </row>
        <row r="4143">
          <cell r="A4143"/>
        </row>
        <row r="4144">
          <cell r="A4144"/>
        </row>
        <row r="4145">
          <cell r="A4145"/>
        </row>
        <row r="4146">
          <cell r="A4146"/>
        </row>
        <row r="4147">
          <cell r="A4147"/>
        </row>
        <row r="4148">
          <cell r="A4148"/>
        </row>
        <row r="4149">
          <cell r="A4149"/>
        </row>
        <row r="4150">
          <cell r="A4150"/>
        </row>
        <row r="4151">
          <cell r="A4151"/>
        </row>
        <row r="4152">
          <cell r="A4152"/>
        </row>
        <row r="4153">
          <cell r="A4153"/>
        </row>
        <row r="4154">
          <cell r="A4154"/>
        </row>
        <row r="4155">
          <cell r="A4155"/>
        </row>
        <row r="4156">
          <cell r="A4156"/>
        </row>
        <row r="4157">
          <cell r="A4157"/>
        </row>
        <row r="4158">
          <cell r="A4158"/>
        </row>
        <row r="4159">
          <cell r="A4159"/>
        </row>
        <row r="4160">
          <cell r="A4160"/>
        </row>
        <row r="4161">
          <cell r="A4161"/>
        </row>
        <row r="4162">
          <cell r="A4162"/>
        </row>
        <row r="4163">
          <cell r="A4163"/>
        </row>
        <row r="4164">
          <cell r="A4164"/>
        </row>
        <row r="4165">
          <cell r="A4165"/>
        </row>
        <row r="4166">
          <cell r="A4166"/>
        </row>
        <row r="4167">
          <cell r="A4167"/>
        </row>
        <row r="4168">
          <cell r="A4168"/>
        </row>
        <row r="4169">
          <cell r="A4169"/>
        </row>
        <row r="4170">
          <cell r="A4170"/>
        </row>
        <row r="4171">
          <cell r="A4171"/>
        </row>
        <row r="4172">
          <cell r="A4172"/>
        </row>
        <row r="4173">
          <cell r="A4173"/>
        </row>
        <row r="4174">
          <cell r="A4174"/>
        </row>
        <row r="4175">
          <cell r="A4175"/>
        </row>
        <row r="4176">
          <cell r="A4176"/>
        </row>
        <row r="4177">
          <cell r="A4177"/>
        </row>
        <row r="4178">
          <cell r="A4178"/>
        </row>
        <row r="4179">
          <cell r="A4179"/>
        </row>
        <row r="4180">
          <cell r="A4180"/>
        </row>
        <row r="4181">
          <cell r="A4181"/>
        </row>
        <row r="4182">
          <cell r="A4182"/>
        </row>
        <row r="4183">
          <cell r="A4183"/>
        </row>
        <row r="4184">
          <cell r="A4184"/>
        </row>
        <row r="4185">
          <cell r="A4185"/>
        </row>
        <row r="4186">
          <cell r="A4186"/>
        </row>
        <row r="4187">
          <cell r="A4187"/>
        </row>
        <row r="4188">
          <cell r="A4188"/>
        </row>
        <row r="4189">
          <cell r="A4189"/>
        </row>
        <row r="4190">
          <cell r="A4190"/>
        </row>
        <row r="4191">
          <cell r="A4191"/>
        </row>
        <row r="4192">
          <cell r="A4192"/>
        </row>
        <row r="4193">
          <cell r="A4193"/>
        </row>
        <row r="4194">
          <cell r="A4194"/>
        </row>
        <row r="4195">
          <cell r="A4195"/>
        </row>
        <row r="4196">
          <cell r="A4196"/>
        </row>
        <row r="4197">
          <cell r="A4197"/>
        </row>
        <row r="4198">
          <cell r="A4198"/>
        </row>
        <row r="4199">
          <cell r="A4199"/>
        </row>
        <row r="4200">
          <cell r="A4200"/>
        </row>
        <row r="4201">
          <cell r="A4201"/>
        </row>
        <row r="4202">
          <cell r="A4202"/>
        </row>
        <row r="4203">
          <cell r="A4203"/>
        </row>
        <row r="4204">
          <cell r="A4204"/>
        </row>
        <row r="4205">
          <cell r="A4205"/>
        </row>
        <row r="4206">
          <cell r="A4206"/>
        </row>
        <row r="4207">
          <cell r="A4207"/>
        </row>
        <row r="4208">
          <cell r="A4208"/>
        </row>
        <row r="4209">
          <cell r="A4209"/>
        </row>
        <row r="4210">
          <cell r="A4210"/>
        </row>
        <row r="4211">
          <cell r="A4211"/>
        </row>
        <row r="4212">
          <cell r="A4212"/>
        </row>
        <row r="4213">
          <cell r="A4213"/>
        </row>
        <row r="4214">
          <cell r="A4214"/>
        </row>
        <row r="4215">
          <cell r="A4215"/>
        </row>
        <row r="4216">
          <cell r="A4216"/>
        </row>
        <row r="4217">
          <cell r="A4217"/>
        </row>
        <row r="4218">
          <cell r="A4218"/>
        </row>
        <row r="4219">
          <cell r="A4219"/>
        </row>
        <row r="4220">
          <cell r="A4220"/>
        </row>
        <row r="4221">
          <cell r="A4221"/>
        </row>
        <row r="4222">
          <cell r="A4222"/>
        </row>
        <row r="4223">
          <cell r="A4223"/>
        </row>
        <row r="4224">
          <cell r="A4224"/>
        </row>
        <row r="4225">
          <cell r="A4225"/>
        </row>
        <row r="4226">
          <cell r="A4226"/>
        </row>
        <row r="4227">
          <cell r="A4227"/>
        </row>
        <row r="4228">
          <cell r="A4228"/>
        </row>
        <row r="4229">
          <cell r="A4229"/>
        </row>
        <row r="4230">
          <cell r="A4230"/>
        </row>
        <row r="4231">
          <cell r="A4231"/>
        </row>
        <row r="4232">
          <cell r="A4232"/>
        </row>
        <row r="4233">
          <cell r="A4233"/>
        </row>
        <row r="4234">
          <cell r="A4234"/>
        </row>
        <row r="4235">
          <cell r="A4235"/>
        </row>
        <row r="4236">
          <cell r="A4236"/>
        </row>
        <row r="4237">
          <cell r="A4237"/>
        </row>
        <row r="4238">
          <cell r="A4238"/>
        </row>
        <row r="4239">
          <cell r="A4239"/>
        </row>
        <row r="4240">
          <cell r="A4240"/>
        </row>
        <row r="4241">
          <cell r="A4241"/>
        </row>
        <row r="4242">
          <cell r="A4242"/>
        </row>
        <row r="4243">
          <cell r="A4243"/>
        </row>
        <row r="4244">
          <cell r="A4244"/>
        </row>
        <row r="4245">
          <cell r="A4245"/>
        </row>
        <row r="4246">
          <cell r="A4246"/>
        </row>
        <row r="4247">
          <cell r="A4247"/>
        </row>
        <row r="4248">
          <cell r="A4248"/>
        </row>
        <row r="4249">
          <cell r="A4249"/>
        </row>
        <row r="4250">
          <cell r="A4250"/>
        </row>
        <row r="4251">
          <cell r="A4251"/>
        </row>
        <row r="4252">
          <cell r="A4252"/>
        </row>
        <row r="4253">
          <cell r="A4253"/>
        </row>
        <row r="4254">
          <cell r="A4254"/>
        </row>
        <row r="4255">
          <cell r="A4255"/>
        </row>
        <row r="4256">
          <cell r="A4256"/>
        </row>
        <row r="4257">
          <cell r="A4257"/>
        </row>
        <row r="4258">
          <cell r="A4258"/>
        </row>
        <row r="4259">
          <cell r="A4259"/>
        </row>
        <row r="4260">
          <cell r="A4260"/>
        </row>
        <row r="4261">
          <cell r="A4261"/>
        </row>
        <row r="4262">
          <cell r="A4262"/>
        </row>
        <row r="4263">
          <cell r="A4263"/>
        </row>
        <row r="4264">
          <cell r="A4264"/>
        </row>
        <row r="4265">
          <cell r="A4265"/>
        </row>
        <row r="4266">
          <cell r="A4266"/>
        </row>
        <row r="4267">
          <cell r="A4267"/>
        </row>
        <row r="4268">
          <cell r="A4268"/>
        </row>
        <row r="4269">
          <cell r="A4269"/>
        </row>
        <row r="4270">
          <cell r="A4270"/>
        </row>
        <row r="4271">
          <cell r="A4271"/>
        </row>
        <row r="4272">
          <cell r="A4272"/>
        </row>
        <row r="4273">
          <cell r="A4273"/>
        </row>
        <row r="4274">
          <cell r="A4274"/>
        </row>
        <row r="4275">
          <cell r="A4275"/>
        </row>
        <row r="4276">
          <cell r="A4276"/>
        </row>
        <row r="4277">
          <cell r="A4277"/>
        </row>
        <row r="4278">
          <cell r="A4278"/>
        </row>
        <row r="4279">
          <cell r="A4279"/>
        </row>
        <row r="4280">
          <cell r="A4280"/>
        </row>
        <row r="4281">
          <cell r="A4281"/>
        </row>
        <row r="4282">
          <cell r="A4282"/>
        </row>
        <row r="4283">
          <cell r="A4283"/>
        </row>
        <row r="4284">
          <cell r="A4284"/>
        </row>
        <row r="4285">
          <cell r="A4285"/>
        </row>
        <row r="4286">
          <cell r="A4286"/>
        </row>
        <row r="4287">
          <cell r="A4287"/>
        </row>
        <row r="4288">
          <cell r="A4288"/>
        </row>
        <row r="4289">
          <cell r="A4289"/>
        </row>
        <row r="4290">
          <cell r="A4290"/>
        </row>
        <row r="4291">
          <cell r="A4291"/>
        </row>
        <row r="4292">
          <cell r="A4292"/>
        </row>
        <row r="4293">
          <cell r="A4293"/>
        </row>
        <row r="4294">
          <cell r="A4294"/>
        </row>
        <row r="4295">
          <cell r="A4295"/>
        </row>
        <row r="4296">
          <cell r="A4296"/>
        </row>
        <row r="4297">
          <cell r="A4297"/>
        </row>
        <row r="4298">
          <cell r="A4298"/>
        </row>
        <row r="4299">
          <cell r="A4299"/>
        </row>
        <row r="4300">
          <cell r="A4300"/>
        </row>
        <row r="4301">
          <cell r="A4301"/>
        </row>
        <row r="4302">
          <cell r="A4302"/>
        </row>
        <row r="4303">
          <cell r="A4303"/>
        </row>
        <row r="4304">
          <cell r="A4304"/>
        </row>
        <row r="4305">
          <cell r="A4305"/>
        </row>
        <row r="4306">
          <cell r="A4306"/>
        </row>
        <row r="4307">
          <cell r="A4307"/>
        </row>
        <row r="4308">
          <cell r="A4308"/>
        </row>
        <row r="4309">
          <cell r="A4309"/>
        </row>
        <row r="4310">
          <cell r="A4310"/>
        </row>
        <row r="4311">
          <cell r="A4311"/>
        </row>
        <row r="4312">
          <cell r="A4312"/>
        </row>
        <row r="4313">
          <cell r="A4313"/>
        </row>
        <row r="4314">
          <cell r="A4314"/>
        </row>
        <row r="4315">
          <cell r="A4315"/>
        </row>
        <row r="4316">
          <cell r="A4316"/>
        </row>
        <row r="4317">
          <cell r="A4317"/>
        </row>
        <row r="4318">
          <cell r="A4318"/>
        </row>
        <row r="4319">
          <cell r="A4319"/>
        </row>
        <row r="4320">
          <cell r="A4320"/>
        </row>
        <row r="4321">
          <cell r="A4321"/>
        </row>
        <row r="4322">
          <cell r="A4322"/>
        </row>
        <row r="4323">
          <cell r="A4323"/>
        </row>
        <row r="4324">
          <cell r="A4324"/>
        </row>
        <row r="4325">
          <cell r="A4325"/>
        </row>
        <row r="4326">
          <cell r="A4326"/>
        </row>
        <row r="4327">
          <cell r="A4327"/>
        </row>
        <row r="4328">
          <cell r="A4328"/>
        </row>
        <row r="4329">
          <cell r="A4329"/>
        </row>
        <row r="4330">
          <cell r="A4330"/>
        </row>
        <row r="4331">
          <cell r="A4331"/>
        </row>
        <row r="4332">
          <cell r="A4332"/>
        </row>
        <row r="4333">
          <cell r="A4333"/>
        </row>
        <row r="4334">
          <cell r="A4334"/>
        </row>
        <row r="4335">
          <cell r="A4335"/>
        </row>
        <row r="4336">
          <cell r="A4336"/>
        </row>
        <row r="4337">
          <cell r="A4337"/>
        </row>
        <row r="4338">
          <cell r="A4338"/>
        </row>
        <row r="4339">
          <cell r="A4339"/>
        </row>
        <row r="4340">
          <cell r="A4340"/>
        </row>
        <row r="4341">
          <cell r="A4341"/>
        </row>
        <row r="4342">
          <cell r="A4342"/>
        </row>
        <row r="4343">
          <cell r="A4343"/>
        </row>
        <row r="4344">
          <cell r="A4344"/>
        </row>
        <row r="4345">
          <cell r="A4345"/>
        </row>
        <row r="4346">
          <cell r="A4346"/>
        </row>
        <row r="4347">
          <cell r="A4347"/>
        </row>
        <row r="4348">
          <cell r="A4348"/>
        </row>
        <row r="4349">
          <cell r="A4349"/>
        </row>
        <row r="4350">
          <cell r="A4350"/>
        </row>
        <row r="4351">
          <cell r="A4351"/>
        </row>
        <row r="4352">
          <cell r="A4352"/>
        </row>
        <row r="4353">
          <cell r="A4353"/>
        </row>
        <row r="4354">
          <cell r="A4354"/>
        </row>
        <row r="4355">
          <cell r="A4355"/>
        </row>
        <row r="4356">
          <cell r="A4356"/>
        </row>
        <row r="4357">
          <cell r="A4357"/>
        </row>
        <row r="4358">
          <cell r="A4358"/>
        </row>
        <row r="4359">
          <cell r="A4359"/>
        </row>
        <row r="4360">
          <cell r="A4360"/>
        </row>
        <row r="4361">
          <cell r="A4361"/>
        </row>
        <row r="4362">
          <cell r="A4362"/>
        </row>
        <row r="4363">
          <cell r="A4363"/>
        </row>
        <row r="4364">
          <cell r="A4364"/>
        </row>
        <row r="4365">
          <cell r="A4365"/>
        </row>
        <row r="4366">
          <cell r="A4366"/>
        </row>
        <row r="4367">
          <cell r="A4367"/>
        </row>
        <row r="4368">
          <cell r="A4368"/>
        </row>
        <row r="4369">
          <cell r="A4369"/>
        </row>
        <row r="4370">
          <cell r="A4370"/>
        </row>
        <row r="4371">
          <cell r="A4371"/>
        </row>
        <row r="4372">
          <cell r="A4372"/>
        </row>
        <row r="4373">
          <cell r="A4373"/>
        </row>
        <row r="4374">
          <cell r="A4374"/>
        </row>
        <row r="4375">
          <cell r="A4375"/>
        </row>
        <row r="4376">
          <cell r="A4376"/>
        </row>
        <row r="4377">
          <cell r="A4377"/>
        </row>
        <row r="4378">
          <cell r="A4378"/>
        </row>
        <row r="4379">
          <cell r="A4379"/>
        </row>
        <row r="4380">
          <cell r="A4380"/>
        </row>
        <row r="4381">
          <cell r="A4381"/>
        </row>
        <row r="4382">
          <cell r="A4382"/>
        </row>
        <row r="4383">
          <cell r="A4383"/>
        </row>
        <row r="4384">
          <cell r="A4384"/>
        </row>
        <row r="4385">
          <cell r="A4385"/>
        </row>
        <row r="4386">
          <cell r="A4386"/>
        </row>
        <row r="4387">
          <cell r="A4387"/>
        </row>
        <row r="4388">
          <cell r="A4388"/>
        </row>
        <row r="4389">
          <cell r="A4389"/>
        </row>
        <row r="4390">
          <cell r="A4390"/>
        </row>
        <row r="4391">
          <cell r="A4391"/>
        </row>
        <row r="4392">
          <cell r="A4392"/>
        </row>
        <row r="4393">
          <cell r="A4393"/>
        </row>
        <row r="4394">
          <cell r="A4394"/>
        </row>
        <row r="4395">
          <cell r="A4395"/>
        </row>
        <row r="4396">
          <cell r="A4396"/>
        </row>
        <row r="4397">
          <cell r="A4397"/>
        </row>
        <row r="4398">
          <cell r="A4398"/>
        </row>
        <row r="4399">
          <cell r="A4399"/>
        </row>
        <row r="4400">
          <cell r="A4400"/>
        </row>
        <row r="4401">
          <cell r="A4401"/>
        </row>
        <row r="4402">
          <cell r="A4402"/>
        </row>
        <row r="4403">
          <cell r="A4403"/>
        </row>
        <row r="4404">
          <cell r="A4404"/>
        </row>
        <row r="4405">
          <cell r="A4405"/>
        </row>
        <row r="4406">
          <cell r="A4406"/>
        </row>
        <row r="4407">
          <cell r="A4407"/>
        </row>
        <row r="4408">
          <cell r="A4408"/>
        </row>
        <row r="4409">
          <cell r="A4409"/>
        </row>
        <row r="4410">
          <cell r="A4410"/>
        </row>
        <row r="4411">
          <cell r="A4411"/>
        </row>
        <row r="4412">
          <cell r="A4412"/>
        </row>
        <row r="4413">
          <cell r="A4413"/>
        </row>
        <row r="4414">
          <cell r="A4414"/>
        </row>
        <row r="4415">
          <cell r="A4415"/>
        </row>
        <row r="4416">
          <cell r="A4416"/>
        </row>
        <row r="4417">
          <cell r="A4417"/>
        </row>
        <row r="4418">
          <cell r="A4418"/>
        </row>
        <row r="4419">
          <cell r="A4419"/>
        </row>
        <row r="4420">
          <cell r="A4420"/>
        </row>
        <row r="4421">
          <cell r="A4421"/>
        </row>
        <row r="4422">
          <cell r="A4422"/>
        </row>
        <row r="4423">
          <cell r="A4423"/>
        </row>
        <row r="4424">
          <cell r="A4424"/>
        </row>
        <row r="4425">
          <cell r="A4425"/>
        </row>
        <row r="4426">
          <cell r="A4426"/>
        </row>
        <row r="4427">
          <cell r="A4427"/>
        </row>
        <row r="4428">
          <cell r="A4428"/>
        </row>
        <row r="4429">
          <cell r="A4429"/>
        </row>
        <row r="4430">
          <cell r="A4430"/>
        </row>
        <row r="4431">
          <cell r="A4431"/>
        </row>
        <row r="4432">
          <cell r="A4432"/>
        </row>
        <row r="4433">
          <cell r="A4433"/>
        </row>
        <row r="4434">
          <cell r="A4434"/>
        </row>
        <row r="4435">
          <cell r="A4435"/>
        </row>
        <row r="4436">
          <cell r="A4436"/>
        </row>
        <row r="4437">
          <cell r="A4437"/>
        </row>
        <row r="4438">
          <cell r="A4438"/>
        </row>
        <row r="4439">
          <cell r="A4439"/>
        </row>
        <row r="4440">
          <cell r="A4440"/>
        </row>
        <row r="4441">
          <cell r="A4441"/>
        </row>
        <row r="4442">
          <cell r="A4442"/>
        </row>
        <row r="4443">
          <cell r="A4443"/>
        </row>
        <row r="4444">
          <cell r="A4444"/>
        </row>
        <row r="4445">
          <cell r="A4445"/>
        </row>
        <row r="4446">
          <cell r="A4446"/>
        </row>
        <row r="4447">
          <cell r="A4447"/>
        </row>
        <row r="4448">
          <cell r="A4448"/>
        </row>
        <row r="4449">
          <cell r="A4449"/>
        </row>
        <row r="4450">
          <cell r="A4450"/>
        </row>
        <row r="4451">
          <cell r="A4451"/>
        </row>
        <row r="4452">
          <cell r="A4452"/>
        </row>
        <row r="4453">
          <cell r="A4453"/>
        </row>
        <row r="4454">
          <cell r="A4454"/>
        </row>
        <row r="4455">
          <cell r="A4455"/>
        </row>
        <row r="4456">
          <cell r="A4456"/>
        </row>
        <row r="4457">
          <cell r="A4457"/>
        </row>
        <row r="4458">
          <cell r="A4458"/>
        </row>
        <row r="4459">
          <cell r="A4459"/>
        </row>
        <row r="4460">
          <cell r="A4460"/>
        </row>
        <row r="4461">
          <cell r="A4461"/>
        </row>
        <row r="4462">
          <cell r="A4462"/>
        </row>
        <row r="4463">
          <cell r="A4463"/>
        </row>
        <row r="4464">
          <cell r="A4464"/>
        </row>
        <row r="4465">
          <cell r="A4465"/>
        </row>
        <row r="4466">
          <cell r="A4466"/>
        </row>
        <row r="4467">
          <cell r="A4467"/>
        </row>
        <row r="4468">
          <cell r="A4468"/>
        </row>
        <row r="4469">
          <cell r="A4469"/>
        </row>
        <row r="4470">
          <cell r="A4470"/>
        </row>
        <row r="4471">
          <cell r="A4471"/>
        </row>
        <row r="4472">
          <cell r="A4472"/>
        </row>
        <row r="4473">
          <cell r="A4473"/>
        </row>
        <row r="4474">
          <cell r="A4474"/>
        </row>
        <row r="4475">
          <cell r="A4475"/>
        </row>
        <row r="4476">
          <cell r="A4476"/>
        </row>
        <row r="4477">
          <cell r="A4477"/>
        </row>
        <row r="4478">
          <cell r="A4478"/>
        </row>
        <row r="4479">
          <cell r="A4479"/>
        </row>
        <row r="4480">
          <cell r="A4480"/>
        </row>
        <row r="4481">
          <cell r="A4481"/>
        </row>
        <row r="4482">
          <cell r="A4482"/>
        </row>
        <row r="4483">
          <cell r="A4483"/>
        </row>
        <row r="4484">
          <cell r="A4484"/>
        </row>
        <row r="4485">
          <cell r="A4485"/>
        </row>
        <row r="4486">
          <cell r="A4486"/>
        </row>
        <row r="4487">
          <cell r="A4487"/>
        </row>
        <row r="4488">
          <cell r="A4488"/>
        </row>
        <row r="4489">
          <cell r="A4489"/>
        </row>
        <row r="4490">
          <cell r="A4490"/>
        </row>
        <row r="4491">
          <cell r="A4491"/>
        </row>
        <row r="4492">
          <cell r="A4492"/>
        </row>
        <row r="4493">
          <cell r="A4493"/>
        </row>
        <row r="4494">
          <cell r="A4494"/>
        </row>
        <row r="4495">
          <cell r="A4495"/>
        </row>
        <row r="4496">
          <cell r="A4496"/>
        </row>
        <row r="4497">
          <cell r="A4497"/>
        </row>
        <row r="4498">
          <cell r="A4498"/>
        </row>
        <row r="4499">
          <cell r="A4499"/>
        </row>
        <row r="4500">
          <cell r="A4500"/>
        </row>
        <row r="4501">
          <cell r="A4501"/>
        </row>
        <row r="4502">
          <cell r="A4502"/>
        </row>
        <row r="4503">
          <cell r="A4503"/>
        </row>
        <row r="4504">
          <cell r="A4504"/>
        </row>
        <row r="4505">
          <cell r="A4505"/>
        </row>
        <row r="4506">
          <cell r="A4506"/>
        </row>
        <row r="4507">
          <cell r="A4507"/>
        </row>
        <row r="4508">
          <cell r="A4508"/>
        </row>
        <row r="4509">
          <cell r="A4509"/>
        </row>
        <row r="4510">
          <cell r="A4510"/>
        </row>
        <row r="4511">
          <cell r="A4511"/>
        </row>
        <row r="4512">
          <cell r="A4512"/>
        </row>
        <row r="4513">
          <cell r="A4513"/>
        </row>
        <row r="4514">
          <cell r="A4514"/>
        </row>
        <row r="4515">
          <cell r="A4515"/>
        </row>
        <row r="4516">
          <cell r="A4516"/>
        </row>
        <row r="4517">
          <cell r="A4517"/>
        </row>
        <row r="4518">
          <cell r="A4518"/>
        </row>
        <row r="4519">
          <cell r="A4519"/>
        </row>
        <row r="4520">
          <cell r="A4520"/>
        </row>
        <row r="4521">
          <cell r="A4521"/>
        </row>
        <row r="4522">
          <cell r="A4522"/>
        </row>
        <row r="4523">
          <cell r="A4523"/>
        </row>
        <row r="4524">
          <cell r="A4524"/>
        </row>
        <row r="4525">
          <cell r="A4525"/>
        </row>
        <row r="4526">
          <cell r="A4526"/>
        </row>
        <row r="4527">
          <cell r="A4527"/>
        </row>
        <row r="4528">
          <cell r="A4528"/>
        </row>
        <row r="4529">
          <cell r="A4529"/>
        </row>
        <row r="4530">
          <cell r="A4530"/>
        </row>
        <row r="4531">
          <cell r="A4531"/>
        </row>
        <row r="4532">
          <cell r="A4532"/>
        </row>
        <row r="4533">
          <cell r="A4533"/>
        </row>
        <row r="4534">
          <cell r="A4534"/>
        </row>
        <row r="4535">
          <cell r="A4535"/>
        </row>
        <row r="4536">
          <cell r="A4536"/>
        </row>
        <row r="4537">
          <cell r="A4537"/>
        </row>
        <row r="4538">
          <cell r="A4538"/>
        </row>
        <row r="4539">
          <cell r="A4539"/>
        </row>
        <row r="4540">
          <cell r="A4540"/>
        </row>
        <row r="4541">
          <cell r="A4541"/>
        </row>
        <row r="4542">
          <cell r="A4542"/>
        </row>
        <row r="4543">
          <cell r="A4543"/>
        </row>
        <row r="4544">
          <cell r="A4544"/>
        </row>
        <row r="4545">
          <cell r="A4545"/>
        </row>
        <row r="4546">
          <cell r="A4546"/>
        </row>
        <row r="4547">
          <cell r="A4547"/>
        </row>
        <row r="4548">
          <cell r="A4548"/>
        </row>
        <row r="4549">
          <cell r="A4549"/>
        </row>
        <row r="4550">
          <cell r="A4550"/>
        </row>
        <row r="4551">
          <cell r="A4551"/>
        </row>
        <row r="4552">
          <cell r="A4552"/>
        </row>
        <row r="4553">
          <cell r="A4553"/>
        </row>
        <row r="4554">
          <cell r="A4554"/>
        </row>
        <row r="4555">
          <cell r="A4555"/>
        </row>
        <row r="4556">
          <cell r="A4556"/>
        </row>
        <row r="4557">
          <cell r="A4557"/>
        </row>
        <row r="4558">
          <cell r="A4558"/>
        </row>
        <row r="4559">
          <cell r="A4559"/>
        </row>
        <row r="4560">
          <cell r="A4560"/>
        </row>
        <row r="4561">
          <cell r="A4561"/>
        </row>
        <row r="4562">
          <cell r="A4562"/>
        </row>
        <row r="4563">
          <cell r="A4563"/>
        </row>
        <row r="4564">
          <cell r="A4564"/>
        </row>
        <row r="4565">
          <cell r="A4565"/>
        </row>
        <row r="4566">
          <cell r="A4566"/>
        </row>
        <row r="4567">
          <cell r="A4567"/>
        </row>
        <row r="4568">
          <cell r="A4568"/>
        </row>
        <row r="4569">
          <cell r="A4569"/>
        </row>
        <row r="4570">
          <cell r="A4570"/>
        </row>
        <row r="4571">
          <cell r="A4571"/>
        </row>
        <row r="4572">
          <cell r="A4572"/>
        </row>
        <row r="4573">
          <cell r="A4573"/>
        </row>
        <row r="4574">
          <cell r="A4574"/>
        </row>
        <row r="4575">
          <cell r="A4575"/>
        </row>
        <row r="4576">
          <cell r="A4576"/>
        </row>
        <row r="4577">
          <cell r="A4577"/>
        </row>
        <row r="4578">
          <cell r="A4578"/>
        </row>
        <row r="4579">
          <cell r="A4579"/>
        </row>
        <row r="4580">
          <cell r="A4580"/>
        </row>
        <row r="4581">
          <cell r="A4581"/>
        </row>
        <row r="4582">
          <cell r="A4582"/>
        </row>
        <row r="4583">
          <cell r="A4583"/>
        </row>
        <row r="4584">
          <cell r="A4584"/>
        </row>
        <row r="4585">
          <cell r="A4585"/>
        </row>
        <row r="4586">
          <cell r="A4586"/>
        </row>
        <row r="4587">
          <cell r="A4587"/>
        </row>
        <row r="4588">
          <cell r="A4588"/>
        </row>
        <row r="4589">
          <cell r="A4589"/>
        </row>
        <row r="4590">
          <cell r="A4590"/>
        </row>
        <row r="4591">
          <cell r="A4591"/>
        </row>
        <row r="4592">
          <cell r="A4592"/>
        </row>
        <row r="4593">
          <cell r="A4593"/>
        </row>
        <row r="4594">
          <cell r="A4594"/>
        </row>
        <row r="4595">
          <cell r="A4595"/>
        </row>
        <row r="4596">
          <cell r="A4596"/>
        </row>
        <row r="4597">
          <cell r="A4597"/>
        </row>
        <row r="4598">
          <cell r="A4598"/>
        </row>
        <row r="4599">
          <cell r="A4599"/>
        </row>
        <row r="4600">
          <cell r="A4600"/>
        </row>
        <row r="4601">
          <cell r="A4601"/>
        </row>
        <row r="4602">
          <cell r="A4602"/>
        </row>
        <row r="4603">
          <cell r="A4603"/>
        </row>
        <row r="4604">
          <cell r="A4604"/>
        </row>
        <row r="4605">
          <cell r="A4605"/>
        </row>
        <row r="4606">
          <cell r="A4606"/>
        </row>
        <row r="4607">
          <cell r="A4607"/>
        </row>
        <row r="4608">
          <cell r="A4608"/>
        </row>
        <row r="4609">
          <cell r="A4609"/>
        </row>
        <row r="4610">
          <cell r="A4610"/>
        </row>
        <row r="4611">
          <cell r="A4611"/>
        </row>
        <row r="4612">
          <cell r="A4612"/>
        </row>
        <row r="4613">
          <cell r="A4613"/>
        </row>
        <row r="4614">
          <cell r="A4614"/>
        </row>
        <row r="4615">
          <cell r="A4615"/>
        </row>
        <row r="4616">
          <cell r="A4616"/>
        </row>
        <row r="4617">
          <cell r="A4617"/>
        </row>
        <row r="4618">
          <cell r="A4618"/>
        </row>
        <row r="4619">
          <cell r="A4619"/>
        </row>
        <row r="4620">
          <cell r="A4620"/>
        </row>
        <row r="4621">
          <cell r="A4621"/>
        </row>
        <row r="4622">
          <cell r="A4622"/>
        </row>
        <row r="4623">
          <cell r="A4623"/>
        </row>
        <row r="4624">
          <cell r="A4624"/>
        </row>
        <row r="4625">
          <cell r="A4625"/>
        </row>
        <row r="4626">
          <cell r="A4626"/>
        </row>
        <row r="4627">
          <cell r="A4627"/>
        </row>
        <row r="4628">
          <cell r="A4628"/>
        </row>
        <row r="4629">
          <cell r="A4629"/>
        </row>
        <row r="4630">
          <cell r="A4630"/>
        </row>
        <row r="4631">
          <cell r="A4631"/>
        </row>
        <row r="4632">
          <cell r="A4632"/>
        </row>
        <row r="4633">
          <cell r="A4633"/>
        </row>
        <row r="4634">
          <cell r="A4634"/>
        </row>
        <row r="4635">
          <cell r="A4635"/>
        </row>
        <row r="4636">
          <cell r="A4636"/>
        </row>
        <row r="4637">
          <cell r="A4637"/>
        </row>
        <row r="4638">
          <cell r="A4638"/>
        </row>
        <row r="4639">
          <cell r="A4639"/>
        </row>
        <row r="4640">
          <cell r="A4640"/>
        </row>
        <row r="4641">
          <cell r="A4641"/>
        </row>
        <row r="4642">
          <cell r="A4642"/>
        </row>
        <row r="4643">
          <cell r="A4643"/>
        </row>
        <row r="4644">
          <cell r="A4644"/>
        </row>
        <row r="4645">
          <cell r="A4645"/>
        </row>
        <row r="4646">
          <cell r="A4646"/>
        </row>
        <row r="4647">
          <cell r="A4647"/>
        </row>
        <row r="4648">
          <cell r="A4648"/>
        </row>
        <row r="4649">
          <cell r="A4649"/>
        </row>
        <row r="4650">
          <cell r="A4650"/>
        </row>
        <row r="4651">
          <cell r="A4651"/>
        </row>
        <row r="4652">
          <cell r="A4652"/>
        </row>
        <row r="4653">
          <cell r="A4653"/>
        </row>
        <row r="4654">
          <cell r="A4654"/>
        </row>
        <row r="4655">
          <cell r="A4655"/>
        </row>
        <row r="4656">
          <cell r="A4656"/>
        </row>
        <row r="4657">
          <cell r="A4657"/>
        </row>
        <row r="4658">
          <cell r="A4658"/>
        </row>
        <row r="4659">
          <cell r="A4659"/>
        </row>
        <row r="4660">
          <cell r="A4660"/>
        </row>
        <row r="4661">
          <cell r="A4661"/>
        </row>
        <row r="4662">
          <cell r="A4662"/>
        </row>
        <row r="4663">
          <cell r="A4663"/>
        </row>
        <row r="4664">
          <cell r="A4664"/>
        </row>
        <row r="4665">
          <cell r="A4665"/>
        </row>
        <row r="4666">
          <cell r="A4666"/>
        </row>
        <row r="4667">
          <cell r="A4667"/>
        </row>
        <row r="4668">
          <cell r="A4668"/>
        </row>
        <row r="4669">
          <cell r="A4669"/>
        </row>
        <row r="4670">
          <cell r="A4670"/>
        </row>
        <row r="4671">
          <cell r="A4671"/>
        </row>
        <row r="4672">
          <cell r="A4672"/>
        </row>
        <row r="4673">
          <cell r="A4673"/>
        </row>
        <row r="4674">
          <cell r="A4674"/>
        </row>
        <row r="4675">
          <cell r="A4675"/>
        </row>
        <row r="4676">
          <cell r="A4676"/>
        </row>
        <row r="4677">
          <cell r="A4677"/>
        </row>
        <row r="4678">
          <cell r="A4678"/>
        </row>
        <row r="4679">
          <cell r="A4679"/>
        </row>
        <row r="4680">
          <cell r="A4680"/>
        </row>
        <row r="4681">
          <cell r="A4681"/>
        </row>
        <row r="4682">
          <cell r="A4682"/>
        </row>
        <row r="4683">
          <cell r="A4683"/>
        </row>
        <row r="4684">
          <cell r="A4684"/>
        </row>
        <row r="4685">
          <cell r="A4685"/>
        </row>
        <row r="4686">
          <cell r="A4686"/>
        </row>
        <row r="4687">
          <cell r="A4687"/>
        </row>
        <row r="4688">
          <cell r="A4688"/>
        </row>
        <row r="4689">
          <cell r="A4689"/>
        </row>
        <row r="4690">
          <cell r="A4690"/>
        </row>
        <row r="4691">
          <cell r="A4691"/>
        </row>
        <row r="4692">
          <cell r="A4692"/>
        </row>
        <row r="4693">
          <cell r="A4693"/>
        </row>
        <row r="4694">
          <cell r="A4694"/>
        </row>
        <row r="4695">
          <cell r="A4695"/>
        </row>
        <row r="4696">
          <cell r="A4696"/>
        </row>
        <row r="4697">
          <cell r="A4697"/>
        </row>
        <row r="4698">
          <cell r="A4698"/>
        </row>
        <row r="4699">
          <cell r="A4699"/>
        </row>
        <row r="4700">
          <cell r="A4700"/>
        </row>
        <row r="4701">
          <cell r="A4701"/>
        </row>
        <row r="4702">
          <cell r="A4702"/>
        </row>
        <row r="4703">
          <cell r="A4703"/>
        </row>
        <row r="4704">
          <cell r="A4704"/>
        </row>
        <row r="4705">
          <cell r="A4705"/>
        </row>
        <row r="4706">
          <cell r="A4706"/>
        </row>
        <row r="4707">
          <cell r="A4707"/>
        </row>
        <row r="4708">
          <cell r="A4708"/>
        </row>
        <row r="4709">
          <cell r="A4709"/>
        </row>
        <row r="4710">
          <cell r="A4710"/>
        </row>
        <row r="4711">
          <cell r="A4711"/>
        </row>
        <row r="4712">
          <cell r="A4712"/>
        </row>
        <row r="4713">
          <cell r="A4713"/>
        </row>
        <row r="4714">
          <cell r="A4714"/>
        </row>
        <row r="4715">
          <cell r="A4715"/>
        </row>
        <row r="4716">
          <cell r="A4716"/>
        </row>
        <row r="4717">
          <cell r="A4717"/>
        </row>
        <row r="4718">
          <cell r="A4718"/>
        </row>
        <row r="4719">
          <cell r="A4719"/>
        </row>
        <row r="4720">
          <cell r="A4720"/>
        </row>
        <row r="4721">
          <cell r="A4721"/>
        </row>
        <row r="4722">
          <cell r="A4722"/>
        </row>
        <row r="4723">
          <cell r="A4723"/>
        </row>
        <row r="4724">
          <cell r="A4724"/>
        </row>
        <row r="4725">
          <cell r="A4725"/>
        </row>
        <row r="4726">
          <cell r="A4726"/>
        </row>
        <row r="4727">
          <cell r="A4727"/>
        </row>
        <row r="4728">
          <cell r="A4728"/>
        </row>
        <row r="4729">
          <cell r="A4729"/>
        </row>
        <row r="4730">
          <cell r="A4730"/>
        </row>
        <row r="4731">
          <cell r="A4731"/>
        </row>
        <row r="4732">
          <cell r="A4732"/>
        </row>
        <row r="4733">
          <cell r="A4733"/>
        </row>
        <row r="4734">
          <cell r="A4734"/>
        </row>
        <row r="4735">
          <cell r="A4735"/>
        </row>
        <row r="4736">
          <cell r="A4736"/>
        </row>
        <row r="4737">
          <cell r="A4737"/>
        </row>
        <row r="4738">
          <cell r="A4738"/>
        </row>
        <row r="4739">
          <cell r="A4739"/>
        </row>
        <row r="4740">
          <cell r="A4740"/>
        </row>
        <row r="4741">
          <cell r="A4741"/>
        </row>
        <row r="4742">
          <cell r="A4742"/>
        </row>
        <row r="4743">
          <cell r="A4743"/>
        </row>
        <row r="4744">
          <cell r="A4744"/>
        </row>
        <row r="4745">
          <cell r="A4745"/>
        </row>
        <row r="4746">
          <cell r="A4746"/>
        </row>
        <row r="4747">
          <cell r="A4747"/>
        </row>
        <row r="4748">
          <cell r="A4748"/>
        </row>
        <row r="4749">
          <cell r="A4749"/>
        </row>
        <row r="4750">
          <cell r="A4750"/>
        </row>
        <row r="4751">
          <cell r="A4751"/>
        </row>
        <row r="4752">
          <cell r="A4752"/>
        </row>
        <row r="4753">
          <cell r="A4753"/>
        </row>
        <row r="4754">
          <cell r="A4754"/>
        </row>
        <row r="4755">
          <cell r="A4755"/>
        </row>
        <row r="4756">
          <cell r="A4756"/>
        </row>
        <row r="4757">
          <cell r="A4757"/>
        </row>
        <row r="4758">
          <cell r="A4758"/>
        </row>
        <row r="4759">
          <cell r="A4759"/>
        </row>
        <row r="4760">
          <cell r="A4760"/>
        </row>
        <row r="4761">
          <cell r="A4761"/>
        </row>
        <row r="4762">
          <cell r="A4762"/>
        </row>
        <row r="4763">
          <cell r="A4763"/>
        </row>
        <row r="4764">
          <cell r="A4764"/>
        </row>
        <row r="4765">
          <cell r="A4765"/>
        </row>
        <row r="4766">
          <cell r="A4766"/>
        </row>
        <row r="4767">
          <cell r="A4767"/>
        </row>
        <row r="4768">
          <cell r="A4768"/>
        </row>
        <row r="4769">
          <cell r="A4769"/>
        </row>
        <row r="4770">
          <cell r="A4770"/>
        </row>
        <row r="4771">
          <cell r="A4771"/>
        </row>
        <row r="4772">
          <cell r="A4772"/>
        </row>
        <row r="4773">
          <cell r="A4773"/>
        </row>
        <row r="4774">
          <cell r="A4774"/>
        </row>
        <row r="4775">
          <cell r="A4775"/>
        </row>
        <row r="4776">
          <cell r="A4776"/>
        </row>
        <row r="4777">
          <cell r="A4777"/>
        </row>
        <row r="4778">
          <cell r="A4778"/>
        </row>
        <row r="4779">
          <cell r="A4779"/>
        </row>
        <row r="4780">
          <cell r="A4780"/>
        </row>
        <row r="4781">
          <cell r="A4781"/>
        </row>
        <row r="4782">
          <cell r="A4782"/>
        </row>
        <row r="4783">
          <cell r="A4783"/>
        </row>
        <row r="4784">
          <cell r="A4784"/>
        </row>
        <row r="4785">
          <cell r="A4785"/>
        </row>
        <row r="4786">
          <cell r="A4786"/>
        </row>
        <row r="4787">
          <cell r="A4787"/>
        </row>
        <row r="4788">
          <cell r="A4788"/>
        </row>
        <row r="4789">
          <cell r="A4789"/>
        </row>
        <row r="4790">
          <cell r="A4790"/>
        </row>
        <row r="4791">
          <cell r="A4791"/>
        </row>
        <row r="4792">
          <cell r="A4792"/>
        </row>
        <row r="4793">
          <cell r="A4793"/>
        </row>
        <row r="4794">
          <cell r="A4794"/>
        </row>
        <row r="4795">
          <cell r="A4795"/>
        </row>
        <row r="4796">
          <cell r="A4796"/>
        </row>
        <row r="4797">
          <cell r="A4797"/>
        </row>
        <row r="4798">
          <cell r="A4798"/>
        </row>
        <row r="4799">
          <cell r="A4799"/>
        </row>
        <row r="4800">
          <cell r="A4800"/>
        </row>
        <row r="4801">
          <cell r="A4801"/>
        </row>
        <row r="4802">
          <cell r="A4802"/>
        </row>
        <row r="4803">
          <cell r="A4803"/>
        </row>
        <row r="4804">
          <cell r="A4804"/>
        </row>
        <row r="4805">
          <cell r="A4805"/>
        </row>
        <row r="4806">
          <cell r="A4806"/>
        </row>
        <row r="4807">
          <cell r="A4807"/>
        </row>
        <row r="4808">
          <cell r="A4808"/>
        </row>
        <row r="4809">
          <cell r="A4809"/>
        </row>
        <row r="4810">
          <cell r="A4810"/>
        </row>
        <row r="4811">
          <cell r="A4811"/>
        </row>
        <row r="4812">
          <cell r="A4812"/>
        </row>
        <row r="4813">
          <cell r="A4813"/>
        </row>
        <row r="4814">
          <cell r="A4814"/>
        </row>
        <row r="4815">
          <cell r="A4815"/>
        </row>
        <row r="4816">
          <cell r="A4816"/>
        </row>
        <row r="4817">
          <cell r="A4817"/>
        </row>
        <row r="4818">
          <cell r="A4818"/>
        </row>
        <row r="4819">
          <cell r="A4819"/>
        </row>
        <row r="4820">
          <cell r="A4820"/>
        </row>
        <row r="4821">
          <cell r="A4821"/>
        </row>
        <row r="4822">
          <cell r="A4822"/>
        </row>
        <row r="4823">
          <cell r="A4823"/>
        </row>
        <row r="4824">
          <cell r="A4824"/>
        </row>
        <row r="4825">
          <cell r="A4825"/>
        </row>
        <row r="4826">
          <cell r="A4826"/>
        </row>
        <row r="4827">
          <cell r="A4827"/>
        </row>
        <row r="4828">
          <cell r="A4828"/>
        </row>
        <row r="4829">
          <cell r="A4829"/>
        </row>
        <row r="4830">
          <cell r="A4830"/>
        </row>
        <row r="4831">
          <cell r="A4831"/>
        </row>
        <row r="4832">
          <cell r="A4832"/>
        </row>
        <row r="4833">
          <cell r="A4833"/>
        </row>
        <row r="4834">
          <cell r="A4834"/>
        </row>
        <row r="4835">
          <cell r="A4835"/>
        </row>
        <row r="4836">
          <cell r="A4836"/>
        </row>
        <row r="4837">
          <cell r="A4837"/>
        </row>
        <row r="4838">
          <cell r="A4838"/>
        </row>
        <row r="4839">
          <cell r="A4839"/>
        </row>
        <row r="4840">
          <cell r="A4840"/>
        </row>
        <row r="4841">
          <cell r="A4841"/>
        </row>
        <row r="4842">
          <cell r="A4842"/>
        </row>
        <row r="4843">
          <cell r="A4843"/>
        </row>
        <row r="4844">
          <cell r="A4844"/>
        </row>
        <row r="4845">
          <cell r="A4845"/>
        </row>
        <row r="4846">
          <cell r="A4846"/>
        </row>
        <row r="4847">
          <cell r="A4847"/>
        </row>
        <row r="4848">
          <cell r="A4848"/>
        </row>
        <row r="4849">
          <cell r="A4849"/>
        </row>
        <row r="4850">
          <cell r="A4850"/>
        </row>
        <row r="4851">
          <cell r="A4851"/>
        </row>
        <row r="4852">
          <cell r="A4852"/>
        </row>
        <row r="4853">
          <cell r="A4853"/>
        </row>
        <row r="4854">
          <cell r="A4854"/>
        </row>
        <row r="4855">
          <cell r="A4855"/>
        </row>
        <row r="4856">
          <cell r="A4856"/>
        </row>
        <row r="4857">
          <cell r="A4857"/>
        </row>
        <row r="4858">
          <cell r="A4858"/>
        </row>
        <row r="4859">
          <cell r="A4859"/>
        </row>
        <row r="4860">
          <cell r="A4860"/>
        </row>
        <row r="4861">
          <cell r="A4861"/>
        </row>
        <row r="4862">
          <cell r="A4862"/>
        </row>
        <row r="4863">
          <cell r="A4863"/>
        </row>
        <row r="4864">
          <cell r="A4864"/>
        </row>
        <row r="4865">
          <cell r="A4865"/>
        </row>
        <row r="4866">
          <cell r="A4866"/>
        </row>
        <row r="4867">
          <cell r="A4867"/>
        </row>
        <row r="4868">
          <cell r="A4868"/>
        </row>
        <row r="4869">
          <cell r="A4869"/>
        </row>
        <row r="4870">
          <cell r="A4870"/>
        </row>
        <row r="4871">
          <cell r="A4871"/>
        </row>
        <row r="4872">
          <cell r="A4872"/>
        </row>
        <row r="4873">
          <cell r="A4873"/>
        </row>
        <row r="4874">
          <cell r="A4874"/>
        </row>
        <row r="4875">
          <cell r="A4875"/>
        </row>
        <row r="4876">
          <cell r="A4876"/>
        </row>
        <row r="4877">
          <cell r="A4877"/>
        </row>
        <row r="4878">
          <cell r="A4878"/>
        </row>
        <row r="4879">
          <cell r="A4879"/>
        </row>
        <row r="4880">
          <cell r="A4880"/>
        </row>
        <row r="4881">
          <cell r="A4881"/>
        </row>
        <row r="4882">
          <cell r="A4882"/>
        </row>
        <row r="4883">
          <cell r="A4883"/>
        </row>
        <row r="4884">
          <cell r="A4884"/>
        </row>
        <row r="4885">
          <cell r="A4885"/>
        </row>
        <row r="4886">
          <cell r="A4886"/>
        </row>
        <row r="4887">
          <cell r="A4887"/>
        </row>
        <row r="4888">
          <cell r="A4888"/>
        </row>
        <row r="4889">
          <cell r="A4889"/>
        </row>
        <row r="4890">
          <cell r="A4890"/>
        </row>
        <row r="4891">
          <cell r="A4891"/>
        </row>
        <row r="4892">
          <cell r="A4892"/>
        </row>
        <row r="4893">
          <cell r="A4893"/>
        </row>
        <row r="4894">
          <cell r="A4894"/>
        </row>
        <row r="4895">
          <cell r="A4895"/>
        </row>
        <row r="4896">
          <cell r="A4896"/>
        </row>
        <row r="4897">
          <cell r="A4897"/>
        </row>
        <row r="4898">
          <cell r="A4898"/>
        </row>
        <row r="4899">
          <cell r="A4899"/>
        </row>
        <row r="4900">
          <cell r="A4900"/>
        </row>
        <row r="4901">
          <cell r="A4901"/>
        </row>
        <row r="4902">
          <cell r="A4902"/>
        </row>
        <row r="4903">
          <cell r="A4903"/>
        </row>
        <row r="4904">
          <cell r="A4904"/>
        </row>
        <row r="4905">
          <cell r="A4905"/>
        </row>
        <row r="4906">
          <cell r="A4906"/>
        </row>
        <row r="4907">
          <cell r="A4907"/>
        </row>
        <row r="4908">
          <cell r="A4908"/>
        </row>
        <row r="4909">
          <cell r="A4909"/>
        </row>
        <row r="4910">
          <cell r="A4910"/>
        </row>
        <row r="4911">
          <cell r="A4911"/>
        </row>
        <row r="4912">
          <cell r="A4912"/>
        </row>
        <row r="4913">
          <cell r="A4913"/>
        </row>
        <row r="4914">
          <cell r="A4914"/>
        </row>
        <row r="4915">
          <cell r="A4915"/>
        </row>
        <row r="4916">
          <cell r="A4916"/>
        </row>
        <row r="4917">
          <cell r="A4917"/>
        </row>
        <row r="4918">
          <cell r="A4918"/>
        </row>
        <row r="4919">
          <cell r="A4919"/>
        </row>
        <row r="4920">
          <cell r="A4920"/>
        </row>
        <row r="4921">
          <cell r="A4921"/>
        </row>
        <row r="4922">
          <cell r="A4922"/>
        </row>
        <row r="4923">
          <cell r="A4923"/>
        </row>
        <row r="4924">
          <cell r="A4924"/>
        </row>
        <row r="4925">
          <cell r="A4925"/>
        </row>
        <row r="4926">
          <cell r="A4926"/>
        </row>
        <row r="4927">
          <cell r="A4927"/>
        </row>
        <row r="4928">
          <cell r="A4928"/>
        </row>
        <row r="4929">
          <cell r="A4929"/>
        </row>
        <row r="4930">
          <cell r="A4930"/>
        </row>
        <row r="4931">
          <cell r="A4931"/>
        </row>
        <row r="4932">
          <cell r="A4932"/>
        </row>
        <row r="4933">
          <cell r="A4933"/>
        </row>
        <row r="4934">
          <cell r="A4934"/>
        </row>
        <row r="4935">
          <cell r="A4935"/>
        </row>
        <row r="4936">
          <cell r="A4936"/>
        </row>
        <row r="4937">
          <cell r="A4937"/>
        </row>
        <row r="4938">
          <cell r="A4938"/>
        </row>
        <row r="4939">
          <cell r="A4939"/>
        </row>
        <row r="4940">
          <cell r="A4940"/>
        </row>
        <row r="4941">
          <cell r="A4941"/>
        </row>
        <row r="4942">
          <cell r="A4942"/>
        </row>
        <row r="4943">
          <cell r="A4943"/>
        </row>
        <row r="4944">
          <cell r="A4944"/>
        </row>
        <row r="4945">
          <cell r="A4945"/>
        </row>
        <row r="4946">
          <cell r="A4946"/>
        </row>
        <row r="4947">
          <cell r="A4947"/>
        </row>
        <row r="4948">
          <cell r="A4948"/>
        </row>
        <row r="4949">
          <cell r="A4949"/>
        </row>
        <row r="4950">
          <cell r="A4950"/>
        </row>
        <row r="4951">
          <cell r="A4951"/>
        </row>
        <row r="4952">
          <cell r="A4952"/>
        </row>
        <row r="4953">
          <cell r="A4953"/>
        </row>
        <row r="4954">
          <cell r="A4954"/>
        </row>
        <row r="4955">
          <cell r="A4955"/>
        </row>
        <row r="4956">
          <cell r="A4956"/>
        </row>
        <row r="4957">
          <cell r="A4957"/>
        </row>
        <row r="4958">
          <cell r="A4958"/>
        </row>
        <row r="4959">
          <cell r="A4959"/>
        </row>
        <row r="4960">
          <cell r="A4960"/>
        </row>
        <row r="4961">
          <cell r="A4961"/>
        </row>
        <row r="4962">
          <cell r="A4962"/>
        </row>
        <row r="4963">
          <cell r="A4963"/>
        </row>
        <row r="4964">
          <cell r="A4964"/>
        </row>
        <row r="4965">
          <cell r="A4965"/>
        </row>
        <row r="4966">
          <cell r="A4966"/>
        </row>
        <row r="4967">
          <cell r="A4967"/>
        </row>
        <row r="4968">
          <cell r="A4968"/>
        </row>
        <row r="4969">
          <cell r="A4969"/>
        </row>
        <row r="4970">
          <cell r="A4970"/>
        </row>
        <row r="4971">
          <cell r="A4971"/>
        </row>
        <row r="4972">
          <cell r="A4972"/>
        </row>
        <row r="4973">
          <cell r="A4973"/>
        </row>
        <row r="4974">
          <cell r="A4974"/>
        </row>
        <row r="4975">
          <cell r="A4975"/>
        </row>
        <row r="4976">
          <cell r="A4976"/>
        </row>
        <row r="4977">
          <cell r="A4977"/>
        </row>
        <row r="4978">
          <cell r="A4978"/>
        </row>
        <row r="4979">
          <cell r="A4979"/>
        </row>
        <row r="4980">
          <cell r="A4980"/>
        </row>
        <row r="4981">
          <cell r="A4981"/>
        </row>
        <row r="4982">
          <cell r="A4982"/>
        </row>
        <row r="4983">
          <cell r="A4983"/>
        </row>
        <row r="4984">
          <cell r="A4984"/>
        </row>
        <row r="4985">
          <cell r="A4985"/>
        </row>
        <row r="4986">
          <cell r="A4986"/>
        </row>
        <row r="4987">
          <cell r="A4987"/>
        </row>
        <row r="4988">
          <cell r="A4988"/>
        </row>
        <row r="4989">
          <cell r="A4989"/>
        </row>
        <row r="4990">
          <cell r="A4990"/>
        </row>
        <row r="4991">
          <cell r="A4991"/>
        </row>
        <row r="4992">
          <cell r="A4992"/>
        </row>
        <row r="4993">
          <cell r="A4993"/>
        </row>
        <row r="4994">
          <cell r="A4994"/>
        </row>
        <row r="4995">
          <cell r="A4995"/>
        </row>
        <row r="4996">
          <cell r="A4996"/>
        </row>
        <row r="4997">
          <cell r="A4997"/>
        </row>
        <row r="4998">
          <cell r="A4998"/>
        </row>
        <row r="4999">
          <cell r="A4999"/>
        </row>
        <row r="5000">
          <cell r="A5000"/>
        </row>
        <row r="5001">
          <cell r="A5001"/>
        </row>
        <row r="5002">
          <cell r="A5002"/>
        </row>
        <row r="5003">
          <cell r="A5003"/>
        </row>
        <row r="5004">
          <cell r="A5004"/>
        </row>
        <row r="5005">
          <cell r="A5005"/>
        </row>
        <row r="5006">
          <cell r="A5006"/>
        </row>
        <row r="5007">
          <cell r="A5007"/>
        </row>
        <row r="5008">
          <cell r="A5008"/>
        </row>
        <row r="5009">
          <cell r="A5009"/>
        </row>
        <row r="5010">
          <cell r="A5010"/>
        </row>
        <row r="5011">
          <cell r="A5011"/>
        </row>
        <row r="5012">
          <cell r="A5012"/>
        </row>
        <row r="5013">
          <cell r="A5013"/>
        </row>
        <row r="5014">
          <cell r="A5014"/>
        </row>
        <row r="5015">
          <cell r="A5015"/>
        </row>
        <row r="5016">
          <cell r="A5016"/>
        </row>
        <row r="5017">
          <cell r="A5017"/>
        </row>
        <row r="5018">
          <cell r="A5018"/>
        </row>
        <row r="5019">
          <cell r="A5019"/>
        </row>
        <row r="5020">
          <cell r="A5020"/>
        </row>
        <row r="5021">
          <cell r="A5021"/>
        </row>
        <row r="5022">
          <cell r="A5022"/>
        </row>
        <row r="5023">
          <cell r="A5023"/>
        </row>
        <row r="5024">
          <cell r="A5024"/>
        </row>
        <row r="5025">
          <cell r="A5025"/>
        </row>
        <row r="5026">
          <cell r="A5026"/>
        </row>
        <row r="5027">
          <cell r="A5027"/>
        </row>
        <row r="5028">
          <cell r="A5028"/>
        </row>
        <row r="5029">
          <cell r="A5029"/>
        </row>
        <row r="5030">
          <cell r="A5030"/>
        </row>
        <row r="5031">
          <cell r="A5031"/>
        </row>
        <row r="5032">
          <cell r="A5032"/>
        </row>
        <row r="5033">
          <cell r="A5033"/>
        </row>
        <row r="5034">
          <cell r="A5034"/>
        </row>
        <row r="5035">
          <cell r="A5035"/>
        </row>
        <row r="5036">
          <cell r="A5036"/>
        </row>
        <row r="5037">
          <cell r="A5037"/>
        </row>
        <row r="5038">
          <cell r="A5038"/>
        </row>
        <row r="5039">
          <cell r="A5039"/>
        </row>
        <row r="5040">
          <cell r="A5040"/>
        </row>
        <row r="5041">
          <cell r="A5041"/>
        </row>
        <row r="5042">
          <cell r="A5042"/>
        </row>
        <row r="5043">
          <cell r="A5043"/>
        </row>
        <row r="5044">
          <cell r="A5044"/>
        </row>
        <row r="5045">
          <cell r="A5045"/>
        </row>
        <row r="5046">
          <cell r="A5046"/>
        </row>
        <row r="5047">
          <cell r="A5047"/>
        </row>
        <row r="5048">
          <cell r="A5048"/>
        </row>
        <row r="5049">
          <cell r="A5049"/>
        </row>
        <row r="5050">
          <cell r="A5050"/>
        </row>
        <row r="5051">
          <cell r="A5051"/>
        </row>
        <row r="5052">
          <cell r="A5052"/>
        </row>
        <row r="5053">
          <cell r="A5053"/>
        </row>
        <row r="5054">
          <cell r="A5054"/>
        </row>
        <row r="5055">
          <cell r="A5055"/>
        </row>
        <row r="5056">
          <cell r="A5056"/>
        </row>
        <row r="5057">
          <cell r="A5057"/>
        </row>
        <row r="5058">
          <cell r="A5058"/>
        </row>
        <row r="5059">
          <cell r="A5059"/>
        </row>
        <row r="5060">
          <cell r="A5060"/>
        </row>
        <row r="5061">
          <cell r="A5061"/>
        </row>
        <row r="5062">
          <cell r="A5062"/>
        </row>
        <row r="5063">
          <cell r="A5063"/>
        </row>
        <row r="5064">
          <cell r="A5064"/>
        </row>
        <row r="5065">
          <cell r="A5065"/>
        </row>
        <row r="5066">
          <cell r="A5066"/>
        </row>
        <row r="5067">
          <cell r="A5067"/>
        </row>
        <row r="5068">
          <cell r="A5068"/>
        </row>
        <row r="5069">
          <cell r="A5069"/>
        </row>
        <row r="5070">
          <cell r="A5070"/>
        </row>
        <row r="5071">
          <cell r="A5071"/>
        </row>
        <row r="5072">
          <cell r="A5072"/>
        </row>
        <row r="5073">
          <cell r="A5073"/>
        </row>
        <row r="5074">
          <cell r="A5074"/>
        </row>
        <row r="5075">
          <cell r="A5075"/>
        </row>
        <row r="5076">
          <cell r="A5076"/>
        </row>
        <row r="5077">
          <cell r="A5077"/>
        </row>
        <row r="5078">
          <cell r="A5078"/>
        </row>
        <row r="5079">
          <cell r="A5079"/>
        </row>
        <row r="5080">
          <cell r="A5080"/>
        </row>
        <row r="5081">
          <cell r="A5081"/>
        </row>
        <row r="5082">
          <cell r="A5082"/>
        </row>
        <row r="5083">
          <cell r="A5083"/>
        </row>
        <row r="5084">
          <cell r="A5084"/>
        </row>
        <row r="5085">
          <cell r="A5085"/>
        </row>
        <row r="5086">
          <cell r="A5086"/>
        </row>
        <row r="5087">
          <cell r="A5087"/>
        </row>
        <row r="5088">
          <cell r="A5088"/>
        </row>
        <row r="5089">
          <cell r="A5089"/>
        </row>
        <row r="5090">
          <cell r="A5090"/>
        </row>
        <row r="5091">
          <cell r="A5091"/>
        </row>
        <row r="5092">
          <cell r="A5092"/>
        </row>
        <row r="5093">
          <cell r="A5093"/>
        </row>
        <row r="5094">
          <cell r="A5094"/>
        </row>
        <row r="5095">
          <cell r="A5095"/>
        </row>
        <row r="5096">
          <cell r="A5096"/>
        </row>
        <row r="5097">
          <cell r="A5097"/>
        </row>
        <row r="5098">
          <cell r="A5098"/>
        </row>
        <row r="5099">
          <cell r="A5099"/>
        </row>
        <row r="5100">
          <cell r="A5100"/>
        </row>
        <row r="5101">
          <cell r="A5101"/>
        </row>
        <row r="5102">
          <cell r="A5102"/>
        </row>
        <row r="5103">
          <cell r="A5103"/>
        </row>
        <row r="5104">
          <cell r="A5104"/>
        </row>
        <row r="5105">
          <cell r="A5105"/>
        </row>
        <row r="5106">
          <cell r="A5106"/>
        </row>
        <row r="5107">
          <cell r="A5107"/>
        </row>
        <row r="5108">
          <cell r="A5108"/>
        </row>
        <row r="5109">
          <cell r="A5109"/>
        </row>
        <row r="5110">
          <cell r="A5110"/>
        </row>
        <row r="5111">
          <cell r="A5111"/>
        </row>
        <row r="5112">
          <cell r="A5112"/>
        </row>
        <row r="5113">
          <cell r="A5113"/>
        </row>
        <row r="5114">
          <cell r="A5114"/>
        </row>
        <row r="5115">
          <cell r="A5115"/>
        </row>
        <row r="5116">
          <cell r="A5116"/>
        </row>
        <row r="5117">
          <cell r="A5117"/>
        </row>
        <row r="5118">
          <cell r="A5118"/>
        </row>
        <row r="5119">
          <cell r="A5119"/>
        </row>
        <row r="5120">
          <cell r="A5120"/>
        </row>
        <row r="5121">
          <cell r="A5121"/>
        </row>
        <row r="5122">
          <cell r="A5122"/>
        </row>
        <row r="5123">
          <cell r="A5123"/>
        </row>
        <row r="5124">
          <cell r="A5124"/>
        </row>
        <row r="5125">
          <cell r="A5125"/>
        </row>
        <row r="5126">
          <cell r="A5126"/>
        </row>
        <row r="5127">
          <cell r="A5127"/>
        </row>
        <row r="5128">
          <cell r="A5128"/>
        </row>
        <row r="5129">
          <cell r="A5129"/>
        </row>
        <row r="5130">
          <cell r="A5130"/>
        </row>
        <row r="5131">
          <cell r="A5131"/>
        </row>
        <row r="5132">
          <cell r="A5132"/>
        </row>
        <row r="5133">
          <cell r="A5133"/>
        </row>
        <row r="5134">
          <cell r="A5134"/>
        </row>
        <row r="5135">
          <cell r="A5135"/>
        </row>
        <row r="5136">
          <cell r="A5136"/>
        </row>
        <row r="5137">
          <cell r="A5137"/>
        </row>
        <row r="5138">
          <cell r="A5138"/>
        </row>
        <row r="5139">
          <cell r="A5139"/>
        </row>
        <row r="5140">
          <cell r="A5140"/>
        </row>
        <row r="5141">
          <cell r="A5141"/>
        </row>
        <row r="5142">
          <cell r="A5142"/>
        </row>
        <row r="5143">
          <cell r="A5143"/>
        </row>
        <row r="5144">
          <cell r="A5144"/>
        </row>
        <row r="5145">
          <cell r="A5145"/>
        </row>
        <row r="5146">
          <cell r="A5146"/>
        </row>
        <row r="5147">
          <cell r="A5147"/>
        </row>
        <row r="5148">
          <cell r="A5148"/>
        </row>
        <row r="5149">
          <cell r="A5149"/>
        </row>
        <row r="5150">
          <cell r="A5150"/>
        </row>
        <row r="5151">
          <cell r="A5151"/>
        </row>
        <row r="5152">
          <cell r="A5152"/>
        </row>
        <row r="5153">
          <cell r="A5153"/>
        </row>
        <row r="5154">
          <cell r="A5154"/>
        </row>
        <row r="5155">
          <cell r="A5155"/>
        </row>
        <row r="5156">
          <cell r="A5156"/>
        </row>
        <row r="5157">
          <cell r="A5157"/>
        </row>
        <row r="5158">
          <cell r="A5158"/>
        </row>
        <row r="5159">
          <cell r="A5159"/>
        </row>
        <row r="5160">
          <cell r="A5160"/>
        </row>
        <row r="5161">
          <cell r="A5161"/>
        </row>
        <row r="5162">
          <cell r="A5162"/>
        </row>
        <row r="5163">
          <cell r="A5163"/>
        </row>
        <row r="5164">
          <cell r="A5164"/>
        </row>
        <row r="5165">
          <cell r="A5165"/>
        </row>
        <row r="5166">
          <cell r="A5166"/>
        </row>
        <row r="5167">
          <cell r="A5167"/>
        </row>
        <row r="5168">
          <cell r="A5168"/>
        </row>
        <row r="5169">
          <cell r="A5169"/>
        </row>
        <row r="5170">
          <cell r="A5170"/>
        </row>
        <row r="5171">
          <cell r="A5171"/>
        </row>
        <row r="5172">
          <cell r="A5172"/>
        </row>
        <row r="5173">
          <cell r="A5173"/>
        </row>
        <row r="5174">
          <cell r="A5174"/>
        </row>
        <row r="5175">
          <cell r="A5175"/>
        </row>
        <row r="5176">
          <cell r="A5176"/>
        </row>
        <row r="5177">
          <cell r="A5177"/>
        </row>
        <row r="5178">
          <cell r="A5178"/>
        </row>
        <row r="5179">
          <cell r="A5179"/>
        </row>
        <row r="5180">
          <cell r="A5180"/>
        </row>
        <row r="5181">
          <cell r="A5181"/>
        </row>
        <row r="5182">
          <cell r="A5182"/>
        </row>
        <row r="5183">
          <cell r="A5183"/>
        </row>
        <row r="5184">
          <cell r="A5184"/>
        </row>
        <row r="5185">
          <cell r="A5185"/>
        </row>
        <row r="5186">
          <cell r="A5186"/>
        </row>
        <row r="5187">
          <cell r="A5187"/>
        </row>
        <row r="5188">
          <cell r="A5188"/>
        </row>
        <row r="5189">
          <cell r="A5189"/>
        </row>
        <row r="5190">
          <cell r="A5190"/>
        </row>
        <row r="5191">
          <cell r="A5191"/>
        </row>
        <row r="5192">
          <cell r="A5192"/>
        </row>
        <row r="5193">
          <cell r="A5193"/>
        </row>
        <row r="5194">
          <cell r="A5194"/>
        </row>
        <row r="5195">
          <cell r="A5195"/>
        </row>
        <row r="5196">
          <cell r="A5196"/>
        </row>
        <row r="5197">
          <cell r="A5197"/>
        </row>
        <row r="5198">
          <cell r="A5198"/>
        </row>
        <row r="5199">
          <cell r="A5199"/>
        </row>
        <row r="5200">
          <cell r="A5200"/>
        </row>
        <row r="5201">
          <cell r="A5201"/>
        </row>
        <row r="5202">
          <cell r="A5202"/>
        </row>
        <row r="5203">
          <cell r="A5203"/>
        </row>
        <row r="5204">
          <cell r="A5204"/>
        </row>
        <row r="5205">
          <cell r="A5205"/>
        </row>
        <row r="5206">
          <cell r="A5206"/>
        </row>
        <row r="5207">
          <cell r="A5207"/>
        </row>
        <row r="5208">
          <cell r="A5208"/>
        </row>
        <row r="5209">
          <cell r="A5209"/>
        </row>
        <row r="5210">
          <cell r="A5210"/>
        </row>
        <row r="5211">
          <cell r="A5211"/>
        </row>
        <row r="5212">
          <cell r="A5212"/>
        </row>
        <row r="5213">
          <cell r="A5213"/>
        </row>
        <row r="5214">
          <cell r="A5214"/>
        </row>
        <row r="5215">
          <cell r="A5215"/>
        </row>
        <row r="5216">
          <cell r="A5216"/>
        </row>
        <row r="5217">
          <cell r="A5217"/>
        </row>
        <row r="5218">
          <cell r="A5218"/>
        </row>
        <row r="5219">
          <cell r="A5219"/>
        </row>
        <row r="5220">
          <cell r="A5220"/>
        </row>
        <row r="5221">
          <cell r="A5221"/>
        </row>
        <row r="5222">
          <cell r="A5222"/>
        </row>
        <row r="5223">
          <cell r="A5223"/>
        </row>
        <row r="5224">
          <cell r="A5224"/>
        </row>
        <row r="5225">
          <cell r="A5225"/>
        </row>
        <row r="5226">
          <cell r="A5226"/>
        </row>
        <row r="5227">
          <cell r="A5227"/>
        </row>
        <row r="5228">
          <cell r="A5228"/>
        </row>
        <row r="5229">
          <cell r="A5229"/>
        </row>
        <row r="5230">
          <cell r="A5230"/>
        </row>
        <row r="5231">
          <cell r="A5231"/>
        </row>
        <row r="5232">
          <cell r="A5232"/>
        </row>
        <row r="5233">
          <cell r="A5233"/>
        </row>
        <row r="5234">
          <cell r="A5234"/>
        </row>
        <row r="5235">
          <cell r="A5235"/>
        </row>
        <row r="5236">
          <cell r="A5236"/>
        </row>
        <row r="5237">
          <cell r="A5237"/>
        </row>
        <row r="5238">
          <cell r="A5238"/>
        </row>
        <row r="5239">
          <cell r="A5239"/>
        </row>
        <row r="5240">
          <cell r="A5240"/>
        </row>
        <row r="5241">
          <cell r="A5241"/>
        </row>
        <row r="5242">
          <cell r="A5242"/>
        </row>
        <row r="5243">
          <cell r="A5243"/>
        </row>
        <row r="5244">
          <cell r="A5244"/>
        </row>
        <row r="5245">
          <cell r="A5245"/>
        </row>
        <row r="5246">
          <cell r="A5246"/>
        </row>
        <row r="5247">
          <cell r="A5247"/>
        </row>
        <row r="5248">
          <cell r="A5248"/>
        </row>
        <row r="5249">
          <cell r="A5249"/>
        </row>
        <row r="5250">
          <cell r="A5250"/>
        </row>
        <row r="5251">
          <cell r="A5251"/>
        </row>
        <row r="5252">
          <cell r="A5252"/>
        </row>
        <row r="5253">
          <cell r="A5253"/>
        </row>
        <row r="5254">
          <cell r="A5254"/>
        </row>
        <row r="5255">
          <cell r="A5255"/>
        </row>
        <row r="5256">
          <cell r="A5256"/>
        </row>
        <row r="5257">
          <cell r="A5257"/>
        </row>
        <row r="5258">
          <cell r="A5258"/>
        </row>
        <row r="5259">
          <cell r="A5259"/>
        </row>
        <row r="5260">
          <cell r="A5260"/>
        </row>
        <row r="5261">
          <cell r="A5261"/>
        </row>
        <row r="5262">
          <cell r="A5262"/>
        </row>
        <row r="5263">
          <cell r="A5263"/>
        </row>
        <row r="5264">
          <cell r="A5264"/>
        </row>
        <row r="5265">
          <cell r="A5265"/>
        </row>
        <row r="5266">
          <cell r="A5266"/>
        </row>
        <row r="5267">
          <cell r="A5267"/>
        </row>
        <row r="5268">
          <cell r="A5268"/>
        </row>
        <row r="5269">
          <cell r="A5269"/>
        </row>
        <row r="5270">
          <cell r="A5270"/>
        </row>
        <row r="5271">
          <cell r="A5271"/>
        </row>
        <row r="5272">
          <cell r="A5272"/>
        </row>
        <row r="5273">
          <cell r="A5273"/>
        </row>
        <row r="5274">
          <cell r="A5274"/>
        </row>
        <row r="5275">
          <cell r="A5275"/>
        </row>
        <row r="5276">
          <cell r="A5276"/>
        </row>
        <row r="5277">
          <cell r="A5277"/>
        </row>
        <row r="5278">
          <cell r="A5278"/>
        </row>
        <row r="5279">
          <cell r="A5279"/>
        </row>
        <row r="5280">
          <cell r="A5280"/>
        </row>
        <row r="5281">
          <cell r="A5281"/>
        </row>
        <row r="5282">
          <cell r="A5282"/>
        </row>
        <row r="5283">
          <cell r="A5283"/>
        </row>
        <row r="5284">
          <cell r="A5284"/>
        </row>
        <row r="5285">
          <cell r="A5285"/>
        </row>
        <row r="5286">
          <cell r="A5286"/>
        </row>
        <row r="5287">
          <cell r="A5287"/>
        </row>
        <row r="5288">
          <cell r="A5288"/>
        </row>
        <row r="5289">
          <cell r="A5289"/>
        </row>
        <row r="5290">
          <cell r="A5290"/>
        </row>
        <row r="5291">
          <cell r="A5291"/>
        </row>
        <row r="5292">
          <cell r="A5292"/>
        </row>
        <row r="5293">
          <cell r="A5293"/>
        </row>
        <row r="5294">
          <cell r="A5294"/>
        </row>
        <row r="5295">
          <cell r="A5295"/>
        </row>
        <row r="5296">
          <cell r="A5296"/>
        </row>
        <row r="5297">
          <cell r="A5297"/>
        </row>
        <row r="5298">
          <cell r="A5298"/>
        </row>
        <row r="5299">
          <cell r="A5299"/>
        </row>
        <row r="5300">
          <cell r="A5300"/>
        </row>
        <row r="5301">
          <cell r="A5301"/>
        </row>
        <row r="5302">
          <cell r="A5302"/>
        </row>
        <row r="5303">
          <cell r="A5303"/>
        </row>
        <row r="5304">
          <cell r="A5304"/>
        </row>
        <row r="5305">
          <cell r="A5305"/>
        </row>
        <row r="5306">
          <cell r="A5306"/>
        </row>
        <row r="5307">
          <cell r="A5307"/>
        </row>
        <row r="5308">
          <cell r="A5308"/>
        </row>
        <row r="5309">
          <cell r="A5309"/>
        </row>
        <row r="5310">
          <cell r="A5310"/>
        </row>
        <row r="5311">
          <cell r="A5311"/>
        </row>
        <row r="5312">
          <cell r="A5312"/>
        </row>
        <row r="5313">
          <cell r="A5313"/>
        </row>
        <row r="5314">
          <cell r="A5314"/>
        </row>
        <row r="5315">
          <cell r="A5315"/>
        </row>
        <row r="5316">
          <cell r="A5316"/>
        </row>
        <row r="5317">
          <cell r="A5317"/>
        </row>
        <row r="5318">
          <cell r="A5318"/>
        </row>
        <row r="5319">
          <cell r="A5319"/>
        </row>
        <row r="5320">
          <cell r="A5320"/>
        </row>
        <row r="5321">
          <cell r="A5321"/>
        </row>
        <row r="5322">
          <cell r="A5322"/>
        </row>
        <row r="5323">
          <cell r="A5323"/>
        </row>
        <row r="5324">
          <cell r="A5324"/>
        </row>
        <row r="5325">
          <cell r="A5325"/>
        </row>
        <row r="5326">
          <cell r="A5326"/>
        </row>
        <row r="5327">
          <cell r="A5327"/>
        </row>
        <row r="5328">
          <cell r="A5328"/>
        </row>
        <row r="5329">
          <cell r="A5329"/>
        </row>
        <row r="5330">
          <cell r="A5330"/>
        </row>
        <row r="5331">
          <cell r="A5331"/>
        </row>
        <row r="5332">
          <cell r="A5332"/>
        </row>
        <row r="5333">
          <cell r="A5333"/>
        </row>
        <row r="5334">
          <cell r="A5334"/>
        </row>
        <row r="5335">
          <cell r="A5335"/>
        </row>
        <row r="5336">
          <cell r="A5336"/>
        </row>
        <row r="5337">
          <cell r="A5337"/>
        </row>
        <row r="5338">
          <cell r="A5338"/>
        </row>
        <row r="5339">
          <cell r="A5339"/>
        </row>
        <row r="5340">
          <cell r="A5340"/>
        </row>
        <row r="5341">
          <cell r="A5341"/>
        </row>
        <row r="5342">
          <cell r="A5342"/>
        </row>
        <row r="5343">
          <cell r="A5343"/>
        </row>
        <row r="5344">
          <cell r="A5344"/>
        </row>
        <row r="5345">
          <cell r="A5345"/>
        </row>
        <row r="5346">
          <cell r="A5346"/>
        </row>
        <row r="5347">
          <cell r="A5347"/>
        </row>
        <row r="5348">
          <cell r="A5348"/>
        </row>
        <row r="5349">
          <cell r="A5349"/>
        </row>
        <row r="5350">
          <cell r="A5350"/>
        </row>
        <row r="5351">
          <cell r="A5351"/>
        </row>
        <row r="5352">
          <cell r="A5352"/>
        </row>
        <row r="5353">
          <cell r="A5353"/>
        </row>
        <row r="5354">
          <cell r="A5354"/>
        </row>
        <row r="5355">
          <cell r="A5355"/>
        </row>
        <row r="5356">
          <cell r="A5356"/>
        </row>
        <row r="5357">
          <cell r="A5357"/>
        </row>
        <row r="5358">
          <cell r="A5358"/>
        </row>
        <row r="5359">
          <cell r="A5359"/>
        </row>
        <row r="5360">
          <cell r="A5360"/>
        </row>
        <row r="5361">
          <cell r="A5361"/>
        </row>
        <row r="5362">
          <cell r="A5362"/>
        </row>
        <row r="5363">
          <cell r="A5363"/>
        </row>
        <row r="5364">
          <cell r="A5364"/>
        </row>
        <row r="5365">
          <cell r="A5365"/>
        </row>
        <row r="5366">
          <cell r="A5366"/>
        </row>
        <row r="5367">
          <cell r="A5367"/>
        </row>
        <row r="5368">
          <cell r="A5368"/>
        </row>
        <row r="5369">
          <cell r="A5369"/>
        </row>
        <row r="5370">
          <cell r="A5370"/>
        </row>
        <row r="5371">
          <cell r="A5371"/>
        </row>
        <row r="5372">
          <cell r="A5372"/>
        </row>
        <row r="5373">
          <cell r="A5373"/>
        </row>
        <row r="5374">
          <cell r="A5374"/>
        </row>
        <row r="5375">
          <cell r="A5375"/>
        </row>
        <row r="5376">
          <cell r="A5376"/>
        </row>
        <row r="5377">
          <cell r="A5377"/>
        </row>
        <row r="5378">
          <cell r="A5378"/>
        </row>
        <row r="5379">
          <cell r="A5379"/>
        </row>
        <row r="5380">
          <cell r="A5380"/>
        </row>
        <row r="5381">
          <cell r="A5381"/>
        </row>
        <row r="5382">
          <cell r="A5382"/>
        </row>
        <row r="5383">
          <cell r="A5383"/>
        </row>
        <row r="5384">
          <cell r="A5384"/>
        </row>
        <row r="5385">
          <cell r="A5385"/>
        </row>
        <row r="5386">
          <cell r="A5386"/>
        </row>
        <row r="5387">
          <cell r="A5387"/>
        </row>
        <row r="5388">
          <cell r="A5388"/>
        </row>
        <row r="5389">
          <cell r="A5389"/>
        </row>
        <row r="5390">
          <cell r="A5390"/>
        </row>
        <row r="5391">
          <cell r="A5391"/>
        </row>
        <row r="5392">
          <cell r="A5392"/>
        </row>
        <row r="5393">
          <cell r="A5393"/>
        </row>
        <row r="5394">
          <cell r="A5394"/>
        </row>
        <row r="5395">
          <cell r="A5395"/>
        </row>
        <row r="5396">
          <cell r="A5396"/>
        </row>
        <row r="5397">
          <cell r="A5397"/>
        </row>
        <row r="5398">
          <cell r="A5398"/>
        </row>
        <row r="5399">
          <cell r="A5399"/>
        </row>
        <row r="5400">
          <cell r="A5400"/>
        </row>
        <row r="5401">
          <cell r="A5401"/>
        </row>
        <row r="5402">
          <cell r="A5402"/>
        </row>
        <row r="5403">
          <cell r="A5403"/>
        </row>
        <row r="5404">
          <cell r="A5404"/>
        </row>
        <row r="5405">
          <cell r="A5405"/>
        </row>
        <row r="5406">
          <cell r="A5406"/>
        </row>
        <row r="5407">
          <cell r="A5407"/>
        </row>
        <row r="5408">
          <cell r="A5408"/>
        </row>
        <row r="5409">
          <cell r="A5409"/>
        </row>
        <row r="5410">
          <cell r="A5410"/>
        </row>
        <row r="5411">
          <cell r="A5411"/>
        </row>
        <row r="5412">
          <cell r="A5412"/>
        </row>
        <row r="5413">
          <cell r="A5413"/>
        </row>
        <row r="5414">
          <cell r="A5414"/>
        </row>
        <row r="5415">
          <cell r="A5415"/>
        </row>
        <row r="5416">
          <cell r="A5416"/>
        </row>
        <row r="5417">
          <cell r="A5417"/>
        </row>
        <row r="5418">
          <cell r="A5418"/>
        </row>
        <row r="5419">
          <cell r="A5419"/>
        </row>
        <row r="5420">
          <cell r="A5420"/>
        </row>
        <row r="5421">
          <cell r="A5421"/>
        </row>
        <row r="5422">
          <cell r="A5422"/>
        </row>
        <row r="5423">
          <cell r="A5423"/>
        </row>
        <row r="5424">
          <cell r="A5424"/>
        </row>
        <row r="5425">
          <cell r="A5425"/>
        </row>
        <row r="5426">
          <cell r="A5426"/>
        </row>
        <row r="5427">
          <cell r="A5427"/>
        </row>
        <row r="5428">
          <cell r="A5428"/>
        </row>
        <row r="5429">
          <cell r="A5429"/>
        </row>
        <row r="5430">
          <cell r="A5430"/>
        </row>
        <row r="5431">
          <cell r="A5431"/>
        </row>
        <row r="5432">
          <cell r="A5432"/>
        </row>
        <row r="5433">
          <cell r="A5433"/>
        </row>
        <row r="5434">
          <cell r="A5434"/>
        </row>
        <row r="5435">
          <cell r="A5435"/>
        </row>
        <row r="5436">
          <cell r="A5436"/>
        </row>
        <row r="5437">
          <cell r="A5437"/>
        </row>
        <row r="5438">
          <cell r="A5438"/>
        </row>
        <row r="5439">
          <cell r="A5439"/>
        </row>
        <row r="5440">
          <cell r="A5440"/>
        </row>
        <row r="5441">
          <cell r="A5441"/>
        </row>
        <row r="5442">
          <cell r="A5442"/>
        </row>
        <row r="5443">
          <cell r="A5443"/>
        </row>
        <row r="5444">
          <cell r="A5444"/>
        </row>
        <row r="5445">
          <cell r="A5445"/>
        </row>
        <row r="5446">
          <cell r="A5446"/>
        </row>
        <row r="5447">
          <cell r="A5447"/>
        </row>
        <row r="5448">
          <cell r="A5448"/>
        </row>
        <row r="5449">
          <cell r="A5449"/>
        </row>
        <row r="5450">
          <cell r="A5450"/>
        </row>
        <row r="5451">
          <cell r="A5451"/>
        </row>
        <row r="5452">
          <cell r="A5452"/>
        </row>
        <row r="5453">
          <cell r="A5453"/>
        </row>
        <row r="5454">
          <cell r="A5454"/>
        </row>
        <row r="5455">
          <cell r="A5455"/>
        </row>
        <row r="5456">
          <cell r="A5456"/>
        </row>
        <row r="5457">
          <cell r="A5457"/>
        </row>
        <row r="5458">
          <cell r="A5458"/>
        </row>
        <row r="5459">
          <cell r="A5459"/>
        </row>
        <row r="5460">
          <cell r="A5460"/>
        </row>
        <row r="5461">
          <cell r="A5461"/>
        </row>
        <row r="5462">
          <cell r="A5462"/>
        </row>
        <row r="5463">
          <cell r="A5463"/>
        </row>
        <row r="5464">
          <cell r="A5464"/>
        </row>
        <row r="5465">
          <cell r="A5465"/>
        </row>
        <row r="5466">
          <cell r="A5466"/>
        </row>
        <row r="5467">
          <cell r="A5467"/>
        </row>
        <row r="5468">
          <cell r="A5468"/>
        </row>
        <row r="5469">
          <cell r="A5469"/>
        </row>
        <row r="5470">
          <cell r="A5470"/>
        </row>
        <row r="5471">
          <cell r="A5471"/>
        </row>
        <row r="5472">
          <cell r="A5472"/>
        </row>
        <row r="5473">
          <cell r="A5473"/>
        </row>
        <row r="5474">
          <cell r="A5474"/>
        </row>
        <row r="5475">
          <cell r="A5475"/>
        </row>
        <row r="5476">
          <cell r="A5476"/>
        </row>
        <row r="5477">
          <cell r="A5477"/>
        </row>
        <row r="5478">
          <cell r="A5478"/>
        </row>
        <row r="5479">
          <cell r="A5479"/>
        </row>
        <row r="5480">
          <cell r="A5480"/>
        </row>
        <row r="5481">
          <cell r="A5481"/>
        </row>
        <row r="5482">
          <cell r="A5482"/>
        </row>
        <row r="5483">
          <cell r="A5483"/>
        </row>
        <row r="5484">
          <cell r="A5484"/>
        </row>
        <row r="5485">
          <cell r="A5485"/>
        </row>
        <row r="5486">
          <cell r="A5486"/>
        </row>
        <row r="5487">
          <cell r="A5487"/>
        </row>
        <row r="5488">
          <cell r="A5488"/>
        </row>
        <row r="5489">
          <cell r="A5489"/>
        </row>
        <row r="5490">
          <cell r="A5490"/>
        </row>
        <row r="5491">
          <cell r="A5491"/>
        </row>
        <row r="5492">
          <cell r="A5492"/>
        </row>
        <row r="5493">
          <cell r="A5493"/>
        </row>
        <row r="5494">
          <cell r="A5494"/>
        </row>
        <row r="5495">
          <cell r="A5495"/>
        </row>
        <row r="5496">
          <cell r="A5496"/>
        </row>
        <row r="5497">
          <cell r="A5497"/>
        </row>
        <row r="5498">
          <cell r="A5498"/>
        </row>
        <row r="5499">
          <cell r="A5499"/>
        </row>
        <row r="5500">
          <cell r="A5500"/>
        </row>
        <row r="5501">
          <cell r="A5501"/>
        </row>
        <row r="5502">
          <cell r="A5502"/>
        </row>
        <row r="5503">
          <cell r="A5503"/>
        </row>
        <row r="5504">
          <cell r="A5504"/>
        </row>
        <row r="5505">
          <cell r="A5505"/>
        </row>
        <row r="5506">
          <cell r="A5506"/>
        </row>
        <row r="5507">
          <cell r="A5507"/>
        </row>
        <row r="5508">
          <cell r="A5508"/>
        </row>
        <row r="5509">
          <cell r="A5509"/>
        </row>
        <row r="5510">
          <cell r="A5510"/>
        </row>
        <row r="5511">
          <cell r="A5511"/>
        </row>
        <row r="5512">
          <cell r="A5512"/>
        </row>
        <row r="5513">
          <cell r="A5513"/>
        </row>
        <row r="5514">
          <cell r="A5514"/>
        </row>
        <row r="5515">
          <cell r="A5515"/>
        </row>
        <row r="5516">
          <cell r="A5516"/>
        </row>
        <row r="5517">
          <cell r="A5517"/>
        </row>
        <row r="5518">
          <cell r="A5518"/>
        </row>
        <row r="5519">
          <cell r="A5519"/>
        </row>
        <row r="5520">
          <cell r="A5520"/>
        </row>
        <row r="5521">
          <cell r="A5521"/>
        </row>
        <row r="5522">
          <cell r="A5522"/>
        </row>
        <row r="5523">
          <cell r="A5523"/>
        </row>
        <row r="5524">
          <cell r="A5524"/>
        </row>
        <row r="5525">
          <cell r="A5525"/>
        </row>
        <row r="5526">
          <cell r="A5526"/>
        </row>
        <row r="5527">
          <cell r="A5527"/>
        </row>
        <row r="5528">
          <cell r="A5528"/>
        </row>
        <row r="5529">
          <cell r="A5529"/>
        </row>
        <row r="5530">
          <cell r="A5530"/>
        </row>
        <row r="5531">
          <cell r="A5531"/>
        </row>
        <row r="5532">
          <cell r="A5532"/>
        </row>
        <row r="5533">
          <cell r="A5533"/>
        </row>
        <row r="5534">
          <cell r="A5534"/>
        </row>
        <row r="5535">
          <cell r="A5535"/>
        </row>
        <row r="5536">
          <cell r="A5536"/>
        </row>
        <row r="5537">
          <cell r="A5537"/>
        </row>
        <row r="5538">
          <cell r="A5538"/>
        </row>
        <row r="5539">
          <cell r="A5539"/>
        </row>
        <row r="5540">
          <cell r="A5540"/>
        </row>
        <row r="5541">
          <cell r="A5541"/>
        </row>
        <row r="5542">
          <cell r="A5542"/>
        </row>
        <row r="5543">
          <cell r="A5543"/>
        </row>
        <row r="5544">
          <cell r="A5544"/>
        </row>
        <row r="5545">
          <cell r="A5545"/>
        </row>
        <row r="5546">
          <cell r="A5546"/>
        </row>
        <row r="5547">
          <cell r="A5547"/>
        </row>
        <row r="5548">
          <cell r="A5548"/>
        </row>
        <row r="5549">
          <cell r="A5549"/>
        </row>
        <row r="5550">
          <cell r="A5550"/>
        </row>
        <row r="5551">
          <cell r="A5551"/>
        </row>
        <row r="5552">
          <cell r="A5552"/>
        </row>
        <row r="5553">
          <cell r="A5553"/>
        </row>
        <row r="5554">
          <cell r="A5554"/>
        </row>
        <row r="5555">
          <cell r="A5555"/>
        </row>
        <row r="5556">
          <cell r="A5556"/>
        </row>
        <row r="5557">
          <cell r="A5557"/>
        </row>
        <row r="5558">
          <cell r="A5558"/>
        </row>
        <row r="5559">
          <cell r="A5559"/>
        </row>
        <row r="5560">
          <cell r="A5560"/>
        </row>
        <row r="5561">
          <cell r="A5561"/>
        </row>
        <row r="5562">
          <cell r="A5562"/>
        </row>
        <row r="5563">
          <cell r="A5563"/>
        </row>
        <row r="5564">
          <cell r="A5564"/>
        </row>
        <row r="5565">
          <cell r="A5565"/>
        </row>
        <row r="5566">
          <cell r="A5566"/>
        </row>
        <row r="5567">
          <cell r="A5567"/>
        </row>
        <row r="5568">
          <cell r="A5568"/>
        </row>
        <row r="5569">
          <cell r="A5569"/>
        </row>
        <row r="5570">
          <cell r="A5570"/>
        </row>
        <row r="5571">
          <cell r="A5571"/>
        </row>
        <row r="5572">
          <cell r="A5572"/>
        </row>
        <row r="5573">
          <cell r="A5573"/>
        </row>
        <row r="5574">
          <cell r="A5574"/>
        </row>
        <row r="5575">
          <cell r="A5575"/>
        </row>
        <row r="5576">
          <cell r="A5576"/>
        </row>
        <row r="5577">
          <cell r="A5577"/>
        </row>
        <row r="5578">
          <cell r="A5578"/>
        </row>
        <row r="5579">
          <cell r="A5579"/>
        </row>
        <row r="5580">
          <cell r="A5580"/>
        </row>
        <row r="5581">
          <cell r="A5581"/>
        </row>
        <row r="5582">
          <cell r="A5582"/>
        </row>
        <row r="5583">
          <cell r="A5583"/>
        </row>
        <row r="5584">
          <cell r="A5584"/>
        </row>
        <row r="5585">
          <cell r="A5585"/>
        </row>
        <row r="5586">
          <cell r="A5586"/>
        </row>
        <row r="5587">
          <cell r="A5587"/>
        </row>
        <row r="5588">
          <cell r="A5588"/>
        </row>
        <row r="5589">
          <cell r="A5589"/>
        </row>
        <row r="5590">
          <cell r="A5590"/>
        </row>
        <row r="5591">
          <cell r="A5591"/>
        </row>
        <row r="5592">
          <cell r="A5592"/>
        </row>
        <row r="5593">
          <cell r="A5593"/>
        </row>
        <row r="5594">
          <cell r="A5594"/>
        </row>
        <row r="5595">
          <cell r="A5595"/>
        </row>
        <row r="5596">
          <cell r="A5596"/>
        </row>
        <row r="5597">
          <cell r="A5597"/>
        </row>
        <row r="5598">
          <cell r="A5598"/>
        </row>
        <row r="5599">
          <cell r="A5599"/>
        </row>
        <row r="5600">
          <cell r="A5600"/>
        </row>
        <row r="5601">
          <cell r="A5601"/>
        </row>
        <row r="5602">
          <cell r="A5602"/>
        </row>
        <row r="5603">
          <cell r="A5603"/>
        </row>
        <row r="5604">
          <cell r="A5604"/>
        </row>
        <row r="5605">
          <cell r="A5605"/>
        </row>
        <row r="5606">
          <cell r="A5606"/>
        </row>
        <row r="5607">
          <cell r="A5607"/>
        </row>
        <row r="5608">
          <cell r="A5608"/>
        </row>
        <row r="5609">
          <cell r="A5609"/>
        </row>
        <row r="5610">
          <cell r="A5610"/>
        </row>
        <row r="5611">
          <cell r="A5611"/>
        </row>
        <row r="5612">
          <cell r="A5612"/>
        </row>
        <row r="5613">
          <cell r="A5613"/>
        </row>
        <row r="5614">
          <cell r="A5614"/>
        </row>
        <row r="5615">
          <cell r="A5615"/>
        </row>
        <row r="5616">
          <cell r="A5616"/>
        </row>
        <row r="5617">
          <cell r="A5617"/>
        </row>
        <row r="5618">
          <cell r="A5618"/>
        </row>
        <row r="5619">
          <cell r="A5619"/>
        </row>
        <row r="5620">
          <cell r="A5620"/>
        </row>
        <row r="5621">
          <cell r="A5621"/>
        </row>
        <row r="5622">
          <cell r="A5622"/>
        </row>
        <row r="5623">
          <cell r="A5623"/>
        </row>
        <row r="5624">
          <cell r="A5624"/>
        </row>
        <row r="5625">
          <cell r="A5625"/>
        </row>
        <row r="5626">
          <cell r="A5626"/>
        </row>
        <row r="5627">
          <cell r="A5627"/>
        </row>
        <row r="5628">
          <cell r="A5628"/>
        </row>
        <row r="5629">
          <cell r="A5629"/>
        </row>
        <row r="5630">
          <cell r="A5630"/>
        </row>
        <row r="5631">
          <cell r="A5631"/>
        </row>
        <row r="5632">
          <cell r="A5632"/>
        </row>
        <row r="5633">
          <cell r="A5633"/>
        </row>
        <row r="5634">
          <cell r="A5634"/>
        </row>
        <row r="5635">
          <cell r="A5635"/>
        </row>
        <row r="5636">
          <cell r="A5636"/>
        </row>
        <row r="5637">
          <cell r="A5637"/>
        </row>
        <row r="5638">
          <cell r="A5638"/>
        </row>
        <row r="5639">
          <cell r="A5639"/>
        </row>
        <row r="5640">
          <cell r="A5640"/>
        </row>
        <row r="5641">
          <cell r="A5641"/>
        </row>
        <row r="5642">
          <cell r="A5642"/>
        </row>
        <row r="5643">
          <cell r="A5643"/>
        </row>
        <row r="5644">
          <cell r="A5644"/>
        </row>
        <row r="5645">
          <cell r="A5645"/>
        </row>
        <row r="5646">
          <cell r="A5646"/>
        </row>
        <row r="5647">
          <cell r="A5647"/>
        </row>
        <row r="5648">
          <cell r="A5648"/>
        </row>
        <row r="5649">
          <cell r="A5649"/>
        </row>
        <row r="5650">
          <cell r="A5650"/>
        </row>
        <row r="5651">
          <cell r="A5651"/>
        </row>
        <row r="5652">
          <cell r="A5652"/>
        </row>
        <row r="5653">
          <cell r="A5653"/>
        </row>
        <row r="5654">
          <cell r="A5654"/>
        </row>
        <row r="5655">
          <cell r="A5655"/>
        </row>
        <row r="5656">
          <cell r="A5656"/>
        </row>
        <row r="5657">
          <cell r="A5657"/>
        </row>
        <row r="5658">
          <cell r="A5658"/>
        </row>
        <row r="5659">
          <cell r="A5659"/>
        </row>
        <row r="5660">
          <cell r="A5660"/>
        </row>
        <row r="5661">
          <cell r="A5661"/>
        </row>
        <row r="5662">
          <cell r="A5662"/>
        </row>
        <row r="5663">
          <cell r="A5663"/>
        </row>
        <row r="5664">
          <cell r="A5664"/>
        </row>
        <row r="5665">
          <cell r="A5665"/>
        </row>
        <row r="5666">
          <cell r="A5666"/>
        </row>
        <row r="5667">
          <cell r="A5667"/>
        </row>
        <row r="5668">
          <cell r="A5668"/>
        </row>
        <row r="5669">
          <cell r="A5669"/>
        </row>
        <row r="5670">
          <cell r="A5670"/>
        </row>
        <row r="5671">
          <cell r="A5671"/>
        </row>
        <row r="5672">
          <cell r="A5672"/>
        </row>
        <row r="5673">
          <cell r="A5673"/>
        </row>
        <row r="5674">
          <cell r="A5674"/>
        </row>
        <row r="5675">
          <cell r="A5675"/>
        </row>
        <row r="5676">
          <cell r="A5676"/>
        </row>
        <row r="5677">
          <cell r="A5677"/>
        </row>
        <row r="5678">
          <cell r="A5678"/>
        </row>
        <row r="5679">
          <cell r="A5679"/>
        </row>
        <row r="5680">
          <cell r="A5680"/>
        </row>
        <row r="5681">
          <cell r="A5681"/>
        </row>
        <row r="5682">
          <cell r="A5682"/>
        </row>
        <row r="5683">
          <cell r="A5683"/>
        </row>
        <row r="5684">
          <cell r="A5684"/>
        </row>
        <row r="5685">
          <cell r="A5685"/>
        </row>
        <row r="5686">
          <cell r="A5686"/>
        </row>
        <row r="5687">
          <cell r="A5687"/>
        </row>
        <row r="5688">
          <cell r="A5688"/>
        </row>
        <row r="5689">
          <cell r="A5689"/>
        </row>
        <row r="5690">
          <cell r="A5690"/>
        </row>
        <row r="5691">
          <cell r="A5691"/>
        </row>
        <row r="5692">
          <cell r="A5692"/>
        </row>
        <row r="5693">
          <cell r="A5693"/>
        </row>
        <row r="5694">
          <cell r="A5694"/>
        </row>
        <row r="5695">
          <cell r="A5695"/>
        </row>
        <row r="5696">
          <cell r="A5696"/>
        </row>
        <row r="5697">
          <cell r="A5697"/>
        </row>
        <row r="5698">
          <cell r="A5698"/>
        </row>
        <row r="5699">
          <cell r="A5699"/>
        </row>
        <row r="5700">
          <cell r="A5700"/>
        </row>
        <row r="5701">
          <cell r="A5701"/>
        </row>
        <row r="5702">
          <cell r="A5702"/>
        </row>
        <row r="5703">
          <cell r="A5703"/>
        </row>
        <row r="5704">
          <cell r="A5704"/>
        </row>
        <row r="5705">
          <cell r="A5705"/>
        </row>
        <row r="5706">
          <cell r="A5706"/>
        </row>
        <row r="5707">
          <cell r="A5707"/>
        </row>
        <row r="5708">
          <cell r="A5708"/>
        </row>
        <row r="5709">
          <cell r="A5709"/>
        </row>
        <row r="5710">
          <cell r="A5710"/>
        </row>
        <row r="5711">
          <cell r="A5711"/>
        </row>
        <row r="5712">
          <cell r="A5712"/>
        </row>
        <row r="5713">
          <cell r="A5713"/>
        </row>
        <row r="5714">
          <cell r="A5714"/>
        </row>
        <row r="5715">
          <cell r="A5715"/>
        </row>
        <row r="5716">
          <cell r="A5716"/>
        </row>
        <row r="5717">
          <cell r="A5717"/>
        </row>
        <row r="5718">
          <cell r="A5718"/>
        </row>
        <row r="5719">
          <cell r="A5719"/>
        </row>
        <row r="5720">
          <cell r="A5720"/>
        </row>
        <row r="5721">
          <cell r="A5721"/>
        </row>
        <row r="5722">
          <cell r="A5722"/>
        </row>
        <row r="5723">
          <cell r="A5723"/>
        </row>
        <row r="5724">
          <cell r="A5724"/>
        </row>
        <row r="5725">
          <cell r="A5725"/>
        </row>
        <row r="5726">
          <cell r="A5726"/>
        </row>
        <row r="5727">
          <cell r="A5727"/>
        </row>
        <row r="5728">
          <cell r="A5728"/>
        </row>
        <row r="5729">
          <cell r="A5729"/>
        </row>
        <row r="5730">
          <cell r="A5730"/>
        </row>
        <row r="5731">
          <cell r="A5731"/>
        </row>
        <row r="5732">
          <cell r="A5732"/>
        </row>
        <row r="5733">
          <cell r="A5733"/>
        </row>
        <row r="5734">
          <cell r="A5734"/>
        </row>
        <row r="5735">
          <cell r="A5735"/>
        </row>
        <row r="5736">
          <cell r="A5736"/>
        </row>
        <row r="5737">
          <cell r="A5737"/>
        </row>
        <row r="5738">
          <cell r="A5738"/>
        </row>
        <row r="5739">
          <cell r="A5739"/>
        </row>
        <row r="5740">
          <cell r="A5740"/>
        </row>
        <row r="5741">
          <cell r="A5741"/>
        </row>
        <row r="5742">
          <cell r="A5742"/>
        </row>
        <row r="5743">
          <cell r="A5743"/>
        </row>
        <row r="5744">
          <cell r="A5744"/>
        </row>
        <row r="5745">
          <cell r="A5745"/>
        </row>
        <row r="5746">
          <cell r="A5746"/>
        </row>
        <row r="5747">
          <cell r="A5747"/>
        </row>
        <row r="5748">
          <cell r="A5748"/>
        </row>
        <row r="5749">
          <cell r="A5749"/>
        </row>
        <row r="5750">
          <cell r="A5750"/>
        </row>
        <row r="5751">
          <cell r="A5751"/>
        </row>
        <row r="5752">
          <cell r="A5752"/>
        </row>
        <row r="5753">
          <cell r="A5753"/>
        </row>
        <row r="5754">
          <cell r="A5754"/>
        </row>
        <row r="5755">
          <cell r="A5755"/>
        </row>
        <row r="5756">
          <cell r="A5756"/>
        </row>
        <row r="5757">
          <cell r="A5757"/>
        </row>
        <row r="5758">
          <cell r="A5758"/>
        </row>
        <row r="5759">
          <cell r="A5759"/>
        </row>
        <row r="5760">
          <cell r="A5760"/>
        </row>
        <row r="5761">
          <cell r="A5761"/>
        </row>
        <row r="5762">
          <cell r="A5762"/>
        </row>
        <row r="5763">
          <cell r="A5763"/>
        </row>
        <row r="5764">
          <cell r="A5764"/>
        </row>
        <row r="5765">
          <cell r="A5765"/>
        </row>
        <row r="5766">
          <cell r="A5766"/>
        </row>
        <row r="5767">
          <cell r="A5767"/>
        </row>
        <row r="5768">
          <cell r="A5768"/>
        </row>
        <row r="5769">
          <cell r="A5769"/>
        </row>
        <row r="5770">
          <cell r="A5770"/>
        </row>
        <row r="5771">
          <cell r="A5771"/>
        </row>
        <row r="5772">
          <cell r="A5772"/>
        </row>
        <row r="5773">
          <cell r="A5773"/>
        </row>
        <row r="5774">
          <cell r="A5774"/>
        </row>
        <row r="5775">
          <cell r="A5775"/>
        </row>
        <row r="5776">
          <cell r="A5776"/>
        </row>
        <row r="5777">
          <cell r="A5777"/>
        </row>
        <row r="5778">
          <cell r="A5778"/>
        </row>
        <row r="5779">
          <cell r="A5779"/>
        </row>
        <row r="5780">
          <cell r="A5780"/>
        </row>
        <row r="5781">
          <cell r="A5781"/>
        </row>
        <row r="5782">
          <cell r="A5782"/>
        </row>
        <row r="5783">
          <cell r="A5783"/>
        </row>
        <row r="5784">
          <cell r="A5784"/>
        </row>
        <row r="5785">
          <cell r="A5785"/>
        </row>
        <row r="5786">
          <cell r="A5786"/>
        </row>
        <row r="5787">
          <cell r="A5787"/>
        </row>
        <row r="5788">
          <cell r="A5788"/>
        </row>
        <row r="5789">
          <cell r="A5789"/>
        </row>
        <row r="5790">
          <cell r="A5790"/>
        </row>
        <row r="5791">
          <cell r="A5791"/>
        </row>
        <row r="5792">
          <cell r="A5792"/>
        </row>
        <row r="5793">
          <cell r="A5793"/>
        </row>
        <row r="5794">
          <cell r="A5794"/>
        </row>
        <row r="5795">
          <cell r="A5795"/>
        </row>
        <row r="5796">
          <cell r="A5796"/>
        </row>
        <row r="5797">
          <cell r="A5797"/>
        </row>
        <row r="5798">
          <cell r="A5798"/>
        </row>
        <row r="5799">
          <cell r="A5799"/>
        </row>
        <row r="5800">
          <cell r="A5800"/>
        </row>
        <row r="5801">
          <cell r="A5801"/>
        </row>
        <row r="5802">
          <cell r="A5802"/>
        </row>
        <row r="5803">
          <cell r="A5803"/>
        </row>
        <row r="5804">
          <cell r="A5804"/>
        </row>
        <row r="5805">
          <cell r="A5805"/>
        </row>
        <row r="5806">
          <cell r="A5806"/>
        </row>
        <row r="5807">
          <cell r="A5807"/>
        </row>
        <row r="5808">
          <cell r="A5808"/>
        </row>
        <row r="5809">
          <cell r="A5809"/>
        </row>
        <row r="5810">
          <cell r="A5810"/>
        </row>
        <row r="5811">
          <cell r="A5811"/>
        </row>
        <row r="5812">
          <cell r="A5812"/>
        </row>
        <row r="5813">
          <cell r="A5813"/>
        </row>
        <row r="5814">
          <cell r="A5814"/>
        </row>
        <row r="5815">
          <cell r="A5815"/>
        </row>
        <row r="5816">
          <cell r="A5816"/>
        </row>
        <row r="5817">
          <cell r="A5817"/>
        </row>
        <row r="5818">
          <cell r="A5818"/>
        </row>
        <row r="5819">
          <cell r="A5819"/>
        </row>
        <row r="5820">
          <cell r="A5820"/>
        </row>
        <row r="5821">
          <cell r="A5821"/>
        </row>
        <row r="5822">
          <cell r="A5822"/>
        </row>
        <row r="5823">
          <cell r="A5823"/>
        </row>
        <row r="5824">
          <cell r="A5824"/>
        </row>
        <row r="5825">
          <cell r="A5825"/>
        </row>
        <row r="5826">
          <cell r="A5826"/>
        </row>
        <row r="5827">
          <cell r="A5827"/>
        </row>
        <row r="5828">
          <cell r="A5828"/>
        </row>
        <row r="5829">
          <cell r="A5829"/>
        </row>
        <row r="5830">
          <cell r="A5830"/>
        </row>
        <row r="5831">
          <cell r="A5831"/>
        </row>
        <row r="5832">
          <cell r="A5832"/>
        </row>
        <row r="5833">
          <cell r="A5833"/>
        </row>
        <row r="5834">
          <cell r="A5834"/>
        </row>
        <row r="5835">
          <cell r="A5835"/>
        </row>
        <row r="5836">
          <cell r="A5836"/>
        </row>
        <row r="5837">
          <cell r="A5837"/>
        </row>
        <row r="5838">
          <cell r="A5838"/>
        </row>
        <row r="5839">
          <cell r="A5839"/>
        </row>
        <row r="5840">
          <cell r="A5840"/>
        </row>
        <row r="5841">
          <cell r="A5841"/>
        </row>
        <row r="5842">
          <cell r="A5842"/>
        </row>
        <row r="5843">
          <cell r="A5843"/>
        </row>
        <row r="5844">
          <cell r="A5844"/>
        </row>
        <row r="5845">
          <cell r="A5845"/>
        </row>
        <row r="5846">
          <cell r="A5846"/>
        </row>
        <row r="5847">
          <cell r="A5847"/>
        </row>
        <row r="5848">
          <cell r="A5848"/>
        </row>
        <row r="5849">
          <cell r="A5849"/>
        </row>
        <row r="5850">
          <cell r="A5850"/>
        </row>
        <row r="5851">
          <cell r="A5851"/>
        </row>
        <row r="5852">
          <cell r="A5852"/>
        </row>
        <row r="5853">
          <cell r="A5853"/>
        </row>
        <row r="5854">
          <cell r="A5854"/>
        </row>
        <row r="5855">
          <cell r="A5855"/>
        </row>
        <row r="5856">
          <cell r="A5856"/>
        </row>
        <row r="5857">
          <cell r="A5857"/>
        </row>
        <row r="5858">
          <cell r="A5858"/>
        </row>
        <row r="5859">
          <cell r="A5859"/>
        </row>
        <row r="5860">
          <cell r="A5860"/>
        </row>
        <row r="5861">
          <cell r="A5861"/>
        </row>
        <row r="5862">
          <cell r="A5862"/>
        </row>
        <row r="5863">
          <cell r="A5863"/>
        </row>
        <row r="5864">
          <cell r="A5864"/>
        </row>
        <row r="5865">
          <cell r="A5865"/>
        </row>
        <row r="5866">
          <cell r="A5866"/>
        </row>
        <row r="5867">
          <cell r="A5867"/>
        </row>
        <row r="5868">
          <cell r="A5868"/>
        </row>
        <row r="5869">
          <cell r="A5869"/>
        </row>
        <row r="5870">
          <cell r="A5870"/>
        </row>
        <row r="5871">
          <cell r="A5871"/>
        </row>
        <row r="5872">
          <cell r="A5872"/>
        </row>
        <row r="5873">
          <cell r="A5873"/>
        </row>
        <row r="5874">
          <cell r="A5874"/>
        </row>
        <row r="5875">
          <cell r="A5875"/>
        </row>
        <row r="5876">
          <cell r="A5876"/>
        </row>
        <row r="5877">
          <cell r="A5877"/>
        </row>
        <row r="5878">
          <cell r="A5878"/>
        </row>
        <row r="5879">
          <cell r="A5879"/>
        </row>
        <row r="5880">
          <cell r="A5880"/>
        </row>
        <row r="5881">
          <cell r="A5881"/>
        </row>
        <row r="5882">
          <cell r="A5882"/>
        </row>
        <row r="5883">
          <cell r="A5883"/>
        </row>
        <row r="5884">
          <cell r="A5884"/>
        </row>
        <row r="5885">
          <cell r="A5885"/>
        </row>
        <row r="5886">
          <cell r="A5886"/>
        </row>
        <row r="5887">
          <cell r="A5887"/>
        </row>
        <row r="5888">
          <cell r="A5888"/>
        </row>
        <row r="5889">
          <cell r="A5889"/>
        </row>
        <row r="5890">
          <cell r="A5890"/>
        </row>
        <row r="5891">
          <cell r="A5891"/>
        </row>
        <row r="5892">
          <cell r="A5892"/>
        </row>
        <row r="5893">
          <cell r="A5893"/>
        </row>
        <row r="5894">
          <cell r="A5894"/>
        </row>
        <row r="5895">
          <cell r="A5895"/>
        </row>
        <row r="5896">
          <cell r="A5896"/>
        </row>
        <row r="5897">
          <cell r="A5897"/>
        </row>
        <row r="5898">
          <cell r="A5898"/>
        </row>
        <row r="5899">
          <cell r="A5899"/>
        </row>
        <row r="5900">
          <cell r="A5900"/>
        </row>
        <row r="5901">
          <cell r="A5901"/>
        </row>
        <row r="5902">
          <cell r="A5902"/>
        </row>
        <row r="5903">
          <cell r="A5903"/>
        </row>
        <row r="5904">
          <cell r="A5904"/>
        </row>
        <row r="5905">
          <cell r="A5905"/>
        </row>
        <row r="5906">
          <cell r="A5906"/>
        </row>
        <row r="5907">
          <cell r="A5907"/>
        </row>
        <row r="5908">
          <cell r="A5908"/>
        </row>
        <row r="5909">
          <cell r="A5909"/>
        </row>
        <row r="5910">
          <cell r="A5910"/>
        </row>
        <row r="5911">
          <cell r="A5911"/>
        </row>
        <row r="5912">
          <cell r="A5912"/>
        </row>
        <row r="5913">
          <cell r="A5913"/>
        </row>
        <row r="5914">
          <cell r="A5914"/>
        </row>
        <row r="5915">
          <cell r="A5915"/>
        </row>
        <row r="5916">
          <cell r="A5916"/>
        </row>
        <row r="5917">
          <cell r="A5917"/>
        </row>
        <row r="5918">
          <cell r="A5918"/>
        </row>
        <row r="5919">
          <cell r="A5919"/>
        </row>
        <row r="5920">
          <cell r="A5920"/>
        </row>
        <row r="5921">
          <cell r="A5921"/>
        </row>
        <row r="5922">
          <cell r="A5922"/>
        </row>
        <row r="5923">
          <cell r="A5923"/>
        </row>
        <row r="5924">
          <cell r="A5924"/>
        </row>
        <row r="5925">
          <cell r="A5925"/>
        </row>
        <row r="5926">
          <cell r="A5926"/>
        </row>
        <row r="5927">
          <cell r="A5927"/>
        </row>
        <row r="5928">
          <cell r="A5928"/>
        </row>
        <row r="5929">
          <cell r="A5929"/>
        </row>
        <row r="5930">
          <cell r="A5930"/>
        </row>
        <row r="5931">
          <cell r="A5931"/>
        </row>
        <row r="5932">
          <cell r="A5932"/>
        </row>
        <row r="5933">
          <cell r="A5933"/>
        </row>
        <row r="5934">
          <cell r="A5934"/>
        </row>
        <row r="5935">
          <cell r="A5935"/>
        </row>
        <row r="5936">
          <cell r="A5936"/>
        </row>
        <row r="5937">
          <cell r="A5937"/>
        </row>
        <row r="5938">
          <cell r="A5938"/>
        </row>
        <row r="5939">
          <cell r="A5939"/>
        </row>
        <row r="5940">
          <cell r="A5940"/>
        </row>
        <row r="5941">
          <cell r="A5941"/>
        </row>
        <row r="5942">
          <cell r="A5942"/>
        </row>
        <row r="5943">
          <cell r="A5943"/>
        </row>
        <row r="5944">
          <cell r="A5944"/>
        </row>
        <row r="5945">
          <cell r="A5945"/>
        </row>
        <row r="5946">
          <cell r="A5946"/>
        </row>
        <row r="5947">
          <cell r="A5947"/>
        </row>
        <row r="5948">
          <cell r="A5948"/>
        </row>
        <row r="5949">
          <cell r="A5949"/>
        </row>
        <row r="5950">
          <cell r="A5950"/>
        </row>
        <row r="5951">
          <cell r="A5951"/>
        </row>
        <row r="5952">
          <cell r="A5952"/>
        </row>
        <row r="5953">
          <cell r="A5953"/>
        </row>
        <row r="5954">
          <cell r="A5954"/>
        </row>
        <row r="5955">
          <cell r="A5955"/>
        </row>
        <row r="5956">
          <cell r="A5956"/>
        </row>
        <row r="5957">
          <cell r="A5957"/>
        </row>
        <row r="5958">
          <cell r="A5958"/>
        </row>
        <row r="5959">
          <cell r="A5959"/>
        </row>
        <row r="5960">
          <cell r="A5960"/>
        </row>
        <row r="5961">
          <cell r="A5961"/>
        </row>
        <row r="5962">
          <cell r="A5962"/>
        </row>
        <row r="5963">
          <cell r="A5963"/>
        </row>
        <row r="5964">
          <cell r="A5964"/>
        </row>
        <row r="5965">
          <cell r="A5965"/>
        </row>
        <row r="5966">
          <cell r="A5966"/>
        </row>
        <row r="5967">
          <cell r="A5967"/>
        </row>
        <row r="5968">
          <cell r="A5968"/>
        </row>
        <row r="5969">
          <cell r="A5969"/>
        </row>
        <row r="5970">
          <cell r="A5970"/>
        </row>
        <row r="5971">
          <cell r="A5971"/>
        </row>
        <row r="5972">
          <cell r="A5972"/>
        </row>
        <row r="5973">
          <cell r="A5973"/>
        </row>
        <row r="5974">
          <cell r="A5974"/>
        </row>
        <row r="5975">
          <cell r="A5975"/>
        </row>
        <row r="5976">
          <cell r="A5976"/>
        </row>
        <row r="5977">
          <cell r="A5977"/>
        </row>
        <row r="5978">
          <cell r="A5978"/>
        </row>
        <row r="5979">
          <cell r="A5979"/>
        </row>
        <row r="5980">
          <cell r="A5980"/>
        </row>
        <row r="5981">
          <cell r="A5981"/>
        </row>
        <row r="5982">
          <cell r="A5982"/>
        </row>
        <row r="5983">
          <cell r="A5983"/>
        </row>
        <row r="5984">
          <cell r="A5984"/>
        </row>
        <row r="5985">
          <cell r="A5985"/>
        </row>
        <row r="5986">
          <cell r="A5986"/>
        </row>
        <row r="5987">
          <cell r="A5987"/>
        </row>
        <row r="5988">
          <cell r="A5988"/>
        </row>
        <row r="5989">
          <cell r="A5989"/>
        </row>
        <row r="5990">
          <cell r="A5990"/>
        </row>
        <row r="5991">
          <cell r="A5991"/>
        </row>
        <row r="5992">
          <cell r="A5992"/>
        </row>
        <row r="5993">
          <cell r="A5993"/>
        </row>
        <row r="5994">
          <cell r="A5994"/>
        </row>
        <row r="5995">
          <cell r="A5995"/>
        </row>
        <row r="5996">
          <cell r="A5996"/>
        </row>
        <row r="5997">
          <cell r="A5997"/>
        </row>
        <row r="5998">
          <cell r="A5998"/>
        </row>
        <row r="5999">
          <cell r="A5999"/>
        </row>
        <row r="6000">
          <cell r="A6000"/>
        </row>
        <row r="6001">
          <cell r="A6001"/>
        </row>
        <row r="6002">
          <cell r="A6002"/>
        </row>
        <row r="6003">
          <cell r="A6003"/>
        </row>
        <row r="6004">
          <cell r="A6004"/>
        </row>
        <row r="6005">
          <cell r="A6005"/>
        </row>
        <row r="6006">
          <cell r="A6006"/>
        </row>
        <row r="6007">
          <cell r="A6007"/>
        </row>
        <row r="6008">
          <cell r="A6008"/>
        </row>
        <row r="6009">
          <cell r="A6009"/>
        </row>
        <row r="6010">
          <cell r="A6010"/>
        </row>
        <row r="6011">
          <cell r="A6011"/>
        </row>
        <row r="6012">
          <cell r="A6012"/>
        </row>
        <row r="6013">
          <cell r="A6013"/>
        </row>
        <row r="6014">
          <cell r="A6014"/>
        </row>
        <row r="6015">
          <cell r="A6015"/>
        </row>
        <row r="6016">
          <cell r="A6016"/>
        </row>
        <row r="6017">
          <cell r="A6017"/>
        </row>
        <row r="6018">
          <cell r="A6018"/>
        </row>
        <row r="6019">
          <cell r="A6019"/>
        </row>
        <row r="6020">
          <cell r="A6020"/>
        </row>
        <row r="6021">
          <cell r="A6021"/>
        </row>
        <row r="6022">
          <cell r="A6022"/>
        </row>
        <row r="6023">
          <cell r="A6023"/>
        </row>
        <row r="6024">
          <cell r="A6024"/>
        </row>
        <row r="6025">
          <cell r="A6025"/>
        </row>
        <row r="6026">
          <cell r="A6026"/>
        </row>
        <row r="6027">
          <cell r="A6027"/>
        </row>
        <row r="6028">
          <cell r="A6028"/>
        </row>
        <row r="6029">
          <cell r="A6029"/>
        </row>
        <row r="6030">
          <cell r="A6030"/>
        </row>
        <row r="6031">
          <cell r="A6031"/>
        </row>
        <row r="6032">
          <cell r="A6032"/>
        </row>
        <row r="6033">
          <cell r="A6033"/>
        </row>
        <row r="6034">
          <cell r="A6034"/>
        </row>
        <row r="6035">
          <cell r="A6035"/>
        </row>
        <row r="6036">
          <cell r="A6036"/>
        </row>
        <row r="6037">
          <cell r="A6037"/>
        </row>
        <row r="6038">
          <cell r="A6038"/>
        </row>
        <row r="6039">
          <cell r="A6039"/>
        </row>
        <row r="6040">
          <cell r="A6040"/>
        </row>
        <row r="6041">
          <cell r="A6041"/>
        </row>
        <row r="6042">
          <cell r="A6042"/>
        </row>
        <row r="6043">
          <cell r="A6043"/>
        </row>
        <row r="6044">
          <cell r="A6044"/>
        </row>
        <row r="6045">
          <cell r="A6045"/>
        </row>
        <row r="6046">
          <cell r="A6046"/>
        </row>
        <row r="6047">
          <cell r="A6047"/>
        </row>
        <row r="6048">
          <cell r="A6048"/>
        </row>
        <row r="6049">
          <cell r="A6049"/>
        </row>
        <row r="6050">
          <cell r="A6050"/>
        </row>
        <row r="6051">
          <cell r="A6051"/>
        </row>
        <row r="6052">
          <cell r="A6052"/>
        </row>
        <row r="6053">
          <cell r="A6053"/>
        </row>
        <row r="6054">
          <cell r="A6054"/>
        </row>
        <row r="6055">
          <cell r="A6055"/>
        </row>
        <row r="6056">
          <cell r="A6056"/>
        </row>
        <row r="6057">
          <cell r="A6057"/>
        </row>
        <row r="6058">
          <cell r="A6058"/>
        </row>
        <row r="6059">
          <cell r="A6059"/>
        </row>
        <row r="6060">
          <cell r="A6060"/>
        </row>
        <row r="6061">
          <cell r="A6061"/>
        </row>
        <row r="6062">
          <cell r="A6062"/>
        </row>
        <row r="6063">
          <cell r="A6063"/>
        </row>
        <row r="6064">
          <cell r="A6064"/>
        </row>
        <row r="6065">
          <cell r="A6065"/>
        </row>
        <row r="6066">
          <cell r="A6066"/>
        </row>
        <row r="6067">
          <cell r="A6067"/>
        </row>
        <row r="6068">
          <cell r="A6068"/>
        </row>
        <row r="6069">
          <cell r="A6069"/>
        </row>
        <row r="6070">
          <cell r="A6070"/>
        </row>
        <row r="6071">
          <cell r="A6071"/>
        </row>
        <row r="6072">
          <cell r="A6072"/>
        </row>
        <row r="6073">
          <cell r="A6073"/>
        </row>
        <row r="6074">
          <cell r="A6074"/>
        </row>
        <row r="6075">
          <cell r="A6075"/>
        </row>
        <row r="6076">
          <cell r="A6076"/>
        </row>
        <row r="6077">
          <cell r="A6077"/>
        </row>
        <row r="6078">
          <cell r="A6078"/>
        </row>
        <row r="6079">
          <cell r="A6079"/>
        </row>
        <row r="6080">
          <cell r="A6080"/>
        </row>
        <row r="6081">
          <cell r="A6081"/>
        </row>
        <row r="6082">
          <cell r="A6082"/>
        </row>
        <row r="6083">
          <cell r="A6083"/>
        </row>
        <row r="6084">
          <cell r="A6084"/>
        </row>
        <row r="6085">
          <cell r="A6085"/>
        </row>
        <row r="6086">
          <cell r="A6086"/>
        </row>
        <row r="6087">
          <cell r="A6087"/>
        </row>
        <row r="6088">
          <cell r="A6088"/>
        </row>
        <row r="6089">
          <cell r="A6089"/>
        </row>
        <row r="6090">
          <cell r="A6090"/>
        </row>
        <row r="6091">
          <cell r="A6091"/>
        </row>
        <row r="6092">
          <cell r="A6092"/>
        </row>
        <row r="6093">
          <cell r="A6093"/>
        </row>
        <row r="6094">
          <cell r="A6094"/>
        </row>
        <row r="6095">
          <cell r="A6095"/>
        </row>
        <row r="6096">
          <cell r="A6096"/>
        </row>
        <row r="6097">
          <cell r="A6097"/>
        </row>
        <row r="6098">
          <cell r="A6098"/>
        </row>
        <row r="6099">
          <cell r="A6099"/>
        </row>
        <row r="6100">
          <cell r="A6100"/>
        </row>
        <row r="6101">
          <cell r="A6101"/>
        </row>
        <row r="6102">
          <cell r="A6102"/>
        </row>
        <row r="6103">
          <cell r="A6103"/>
        </row>
        <row r="6104">
          <cell r="A6104"/>
        </row>
        <row r="6105">
          <cell r="A6105"/>
        </row>
        <row r="6106">
          <cell r="A6106"/>
        </row>
        <row r="6107">
          <cell r="A6107"/>
        </row>
        <row r="6108">
          <cell r="A6108"/>
        </row>
        <row r="6109">
          <cell r="A6109"/>
        </row>
        <row r="6110">
          <cell r="A6110"/>
        </row>
        <row r="6111">
          <cell r="A6111"/>
        </row>
        <row r="6112">
          <cell r="A6112"/>
        </row>
        <row r="6113">
          <cell r="A6113"/>
        </row>
        <row r="6114">
          <cell r="A6114"/>
        </row>
        <row r="6115">
          <cell r="A6115"/>
        </row>
        <row r="6116">
          <cell r="A6116"/>
        </row>
        <row r="6117">
          <cell r="A6117"/>
        </row>
        <row r="6118">
          <cell r="A6118"/>
        </row>
        <row r="6119">
          <cell r="A6119"/>
        </row>
        <row r="6120">
          <cell r="A6120"/>
        </row>
        <row r="6121">
          <cell r="A6121"/>
        </row>
        <row r="6122">
          <cell r="A6122"/>
        </row>
        <row r="6123">
          <cell r="A6123"/>
        </row>
        <row r="6124">
          <cell r="A6124"/>
        </row>
        <row r="6125">
          <cell r="A6125"/>
        </row>
        <row r="6126">
          <cell r="A6126"/>
        </row>
        <row r="6127">
          <cell r="A6127"/>
        </row>
        <row r="6128">
          <cell r="A6128"/>
        </row>
        <row r="6129">
          <cell r="A6129"/>
        </row>
        <row r="6130">
          <cell r="A6130"/>
        </row>
        <row r="6131">
          <cell r="A6131"/>
        </row>
        <row r="6132">
          <cell r="A6132"/>
        </row>
        <row r="6133">
          <cell r="A6133"/>
        </row>
        <row r="6134">
          <cell r="A6134"/>
        </row>
        <row r="6135">
          <cell r="A6135"/>
        </row>
        <row r="6136">
          <cell r="A6136"/>
        </row>
        <row r="6137">
          <cell r="A6137"/>
        </row>
        <row r="6138">
          <cell r="A6138"/>
        </row>
        <row r="6139">
          <cell r="A6139"/>
        </row>
        <row r="6140">
          <cell r="A6140"/>
        </row>
        <row r="6141">
          <cell r="A6141"/>
        </row>
        <row r="6142">
          <cell r="A6142"/>
        </row>
        <row r="6143">
          <cell r="A6143"/>
        </row>
        <row r="6144">
          <cell r="A6144"/>
        </row>
        <row r="6145">
          <cell r="A6145"/>
        </row>
        <row r="6146">
          <cell r="A6146"/>
        </row>
        <row r="6147">
          <cell r="A6147"/>
        </row>
        <row r="6148">
          <cell r="A6148"/>
        </row>
        <row r="6149">
          <cell r="A6149"/>
        </row>
        <row r="6150">
          <cell r="A6150"/>
        </row>
        <row r="6151">
          <cell r="A6151"/>
        </row>
        <row r="6152">
          <cell r="A6152"/>
        </row>
        <row r="6153">
          <cell r="A6153"/>
        </row>
        <row r="6154">
          <cell r="A6154"/>
        </row>
        <row r="6155">
          <cell r="A6155"/>
        </row>
        <row r="6156">
          <cell r="A6156"/>
        </row>
        <row r="6157">
          <cell r="A6157"/>
        </row>
        <row r="6158">
          <cell r="A6158"/>
        </row>
        <row r="6159">
          <cell r="A6159"/>
        </row>
        <row r="6160">
          <cell r="A6160"/>
        </row>
        <row r="6161">
          <cell r="A6161"/>
        </row>
        <row r="6162">
          <cell r="A6162"/>
        </row>
        <row r="6163">
          <cell r="A6163"/>
        </row>
        <row r="6164">
          <cell r="A6164"/>
        </row>
        <row r="6165">
          <cell r="A6165"/>
        </row>
        <row r="6166">
          <cell r="A6166"/>
        </row>
        <row r="6167">
          <cell r="A6167"/>
        </row>
        <row r="6168">
          <cell r="A6168"/>
        </row>
        <row r="6169">
          <cell r="A6169"/>
        </row>
        <row r="6170">
          <cell r="A6170"/>
        </row>
        <row r="6171">
          <cell r="A6171"/>
        </row>
        <row r="6172">
          <cell r="A6172"/>
        </row>
        <row r="6173">
          <cell r="A6173"/>
        </row>
        <row r="6174">
          <cell r="A6174"/>
        </row>
        <row r="6175">
          <cell r="A6175"/>
        </row>
        <row r="6176">
          <cell r="A6176"/>
        </row>
        <row r="6177">
          <cell r="A6177"/>
        </row>
        <row r="6178">
          <cell r="A6178"/>
        </row>
        <row r="6179">
          <cell r="A6179"/>
        </row>
        <row r="6180">
          <cell r="A6180"/>
        </row>
        <row r="6181">
          <cell r="A6181"/>
        </row>
        <row r="6182">
          <cell r="A6182"/>
        </row>
        <row r="6183">
          <cell r="A6183"/>
        </row>
        <row r="6184">
          <cell r="A6184"/>
        </row>
        <row r="6185">
          <cell r="A6185"/>
        </row>
        <row r="6186">
          <cell r="A6186"/>
        </row>
        <row r="6187">
          <cell r="A6187"/>
        </row>
        <row r="6188">
          <cell r="A6188"/>
        </row>
        <row r="6189">
          <cell r="A6189"/>
        </row>
        <row r="6190">
          <cell r="A6190"/>
        </row>
        <row r="6191">
          <cell r="A6191"/>
        </row>
        <row r="6192">
          <cell r="A6192"/>
        </row>
        <row r="6193">
          <cell r="A6193"/>
        </row>
        <row r="6194">
          <cell r="A6194"/>
        </row>
        <row r="6195">
          <cell r="A6195"/>
        </row>
        <row r="6196">
          <cell r="A6196"/>
        </row>
        <row r="6197">
          <cell r="A6197"/>
        </row>
        <row r="6198">
          <cell r="A6198"/>
        </row>
        <row r="6199">
          <cell r="A6199"/>
        </row>
        <row r="6200">
          <cell r="A6200"/>
        </row>
        <row r="6201">
          <cell r="A6201"/>
        </row>
        <row r="6202">
          <cell r="A6202"/>
        </row>
        <row r="6203">
          <cell r="A6203"/>
        </row>
        <row r="6204">
          <cell r="A6204"/>
        </row>
        <row r="6205">
          <cell r="A6205"/>
        </row>
        <row r="6206">
          <cell r="A6206"/>
        </row>
        <row r="6207">
          <cell r="A6207"/>
        </row>
        <row r="6208">
          <cell r="A6208"/>
        </row>
        <row r="6209">
          <cell r="A6209"/>
        </row>
        <row r="6210">
          <cell r="A6210"/>
        </row>
        <row r="6211">
          <cell r="A6211"/>
        </row>
        <row r="6212">
          <cell r="A6212"/>
        </row>
        <row r="6213">
          <cell r="A6213"/>
        </row>
        <row r="6214">
          <cell r="A6214"/>
        </row>
        <row r="6215">
          <cell r="A6215"/>
        </row>
        <row r="6216">
          <cell r="A6216"/>
        </row>
        <row r="6217">
          <cell r="A6217"/>
        </row>
        <row r="6218">
          <cell r="A6218"/>
        </row>
        <row r="6219">
          <cell r="A6219"/>
        </row>
        <row r="6220">
          <cell r="A6220"/>
        </row>
        <row r="6221">
          <cell r="A6221"/>
        </row>
        <row r="6222">
          <cell r="A6222"/>
        </row>
        <row r="6223">
          <cell r="A6223"/>
        </row>
        <row r="6224">
          <cell r="A6224"/>
        </row>
        <row r="6225">
          <cell r="A6225"/>
        </row>
        <row r="6226">
          <cell r="A6226"/>
        </row>
        <row r="6227">
          <cell r="A6227"/>
        </row>
        <row r="6228">
          <cell r="A6228"/>
        </row>
        <row r="6229">
          <cell r="A6229"/>
        </row>
        <row r="6230">
          <cell r="A6230"/>
        </row>
        <row r="6231">
          <cell r="A6231"/>
        </row>
        <row r="6232">
          <cell r="A6232"/>
        </row>
        <row r="6233">
          <cell r="A6233"/>
        </row>
        <row r="6234">
          <cell r="A6234"/>
        </row>
        <row r="6235">
          <cell r="A6235"/>
        </row>
        <row r="6236">
          <cell r="A6236"/>
        </row>
        <row r="6237">
          <cell r="A6237"/>
        </row>
        <row r="6238">
          <cell r="A6238"/>
        </row>
        <row r="6239">
          <cell r="A6239"/>
        </row>
        <row r="6240">
          <cell r="A6240"/>
        </row>
        <row r="6241">
          <cell r="A6241"/>
        </row>
        <row r="6242">
          <cell r="A6242"/>
        </row>
        <row r="6243">
          <cell r="A6243"/>
        </row>
        <row r="6244">
          <cell r="A6244"/>
        </row>
        <row r="6245">
          <cell r="A6245"/>
        </row>
        <row r="6246">
          <cell r="A6246"/>
        </row>
        <row r="6247">
          <cell r="A6247"/>
        </row>
        <row r="6248">
          <cell r="A6248"/>
        </row>
        <row r="6249">
          <cell r="A6249"/>
        </row>
        <row r="6250">
          <cell r="A6250"/>
        </row>
        <row r="6251">
          <cell r="A6251"/>
        </row>
        <row r="6252">
          <cell r="A6252"/>
        </row>
        <row r="6253">
          <cell r="A6253"/>
        </row>
        <row r="6254">
          <cell r="A6254"/>
        </row>
        <row r="6255">
          <cell r="A6255"/>
        </row>
        <row r="6256">
          <cell r="A6256"/>
        </row>
        <row r="6257">
          <cell r="A6257"/>
        </row>
        <row r="6258">
          <cell r="A6258"/>
        </row>
        <row r="6259">
          <cell r="A6259"/>
        </row>
        <row r="6260">
          <cell r="A6260"/>
        </row>
        <row r="6261">
          <cell r="A6261"/>
        </row>
        <row r="6262">
          <cell r="A6262"/>
        </row>
        <row r="6263">
          <cell r="A6263"/>
        </row>
        <row r="6264">
          <cell r="A6264"/>
        </row>
        <row r="6265">
          <cell r="A6265"/>
        </row>
        <row r="6266">
          <cell r="A6266"/>
        </row>
        <row r="6267">
          <cell r="A6267"/>
        </row>
        <row r="6268">
          <cell r="A6268"/>
        </row>
        <row r="6269">
          <cell r="A6269"/>
        </row>
        <row r="6270">
          <cell r="A6270"/>
        </row>
        <row r="6271">
          <cell r="A6271"/>
        </row>
        <row r="6272">
          <cell r="A6272"/>
        </row>
        <row r="6273">
          <cell r="A6273"/>
        </row>
        <row r="6274">
          <cell r="A6274"/>
        </row>
        <row r="6275">
          <cell r="A6275"/>
        </row>
        <row r="6276">
          <cell r="A6276"/>
        </row>
        <row r="6277">
          <cell r="A6277"/>
        </row>
        <row r="6278">
          <cell r="A6278"/>
        </row>
        <row r="6279">
          <cell r="A6279"/>
        </row>
        <row r="6280">
          <cell r="A6280"/>
        </row>
        <row r="6281">
          <cell r="A6281"/>
        </row>
        <row r="6282">
          <cell r="A6282"/>
        </row>
        <row r="6283">
          <cell r="A6283"/>
        </row>
        <row r="6284">
          <cell r="A6284"/>
        </row>
        <row r="6285">
          <cell r="A6285"/>
        </row>
        <row r="6286">
          <cell r="A6286"/>
        </row>
        <row r="6287">
          <cell r="A6287"/>
        </row>
        <row r="6288">
          <cell r="A6288"/>
        </row>
        <row r="6289">
          <cell r="A6289"/>
        </row>
        <row r="6290">
          <cell r="A6290"/>
        </row>
        <row r="6291">
          <cell r="A6291"/>
        </row>
        <row r="6292">
          <cell r="A6292"/>
        </row>
        <row r="6293">
          <cell r="A6293"/>
        </row>
        <row r="6294">
          <cell r="A6294"/>
        </row>
        <row r="6295">
          <cell r="A6295"/>
        </row>
        <row r="6296">
          <cell r="A6296"/>
        </row>
        <row r="6297">
          <cell r="A6297"/>
        </row>
        <row r="6298">
          <cell r="A6298"/>
        </row>
        <row r="6299">
          <cell r="A6299"/>
        </row>
        <row r="6300">
          <cell r="A6300"/>
        </row>
        <row r="6301">
          <cell r="A6301"/>
        </row>
        <row r="6302">
          <cell r="A6302"/>
        </row>
        <row r="6303">
          <cell r="A6303"/>
        </row>
        <row r="6304">
          <cell r="A6304"/>
        </row>
        <row r="6305">
          <cell r="A6305"/>
        </row>
        <row r="6306">
          <cell r="A6306"/>
        </row>
        <row r="6307">
          <cell r="A6307"/>
        </row>
        <row r="6308">
          <cell r="A6308"/>
        </row>
        <row r="6309">
          <cell r="A6309"/>
        </row>
        <row r="6310">
          <cell r="A6310"/>
        </row>
        <row r="6311">
          <cell r="A6311"/>
        </row>
        <row r="6312">
          <cell r="A6312"/>
        </row>
        <row r="6313">
          <cell r="A6313"/>
        </row>
        <row r="6314">
          <cell r="A6314"/>
        </row>
        <row r="6315">
          <cell r="A6315"/>
        </row>
        <row r="6316">
          <cell r="A6316"/>
        </row>
        <row r="6317">
          <cell r="A6317"/>
        </row>
        <row r="6318">
          <cell r="A6318"/>
        </row>
        <row r="6319">
          <cell r="A6319"/>
        </row>
        <row r="6320">
          <cell r="A6320"/>
        </row>
        <row r="6321">
          <cell r="A6321"/>
        </row>
        <row r="6322">
          <cell r="A6322"/>
        </row>
        <row r="6323">
          <cell r="A6323"/>
        </row>
        <row r="6324">
          <cell r="A6324"/>
        </row>
        <row r="6325">
          <cell r="A6325"/>
        </row>
        <row r="6326">
          <cell r="A6326"/>
        </row>
        <row r="6327">
          <cell r="A6327"/>
        </row>
        <row r="6328">
          <cell r="A6328"/>
        </row>
        <row r="6329">
          <cell r="A6329"/>
        </row>
        <row r="6330">
          <cell r="A6330"/>
        </row>
        <row r="6331">
          <cell r="A6331"/>
        </row>
        <row r="6332">
          <cell r="A6332"/>
        </row>
        <row r="6333">
          <cell r="A6333"/>
        </row>
        <row r="6334">
          <cell r="A6334"/>
        </row>
        <row r="6335">
          <cell r="A6335"/>
        </row>
        <row r="6336">
          <cell r="A6336"/>
        </row>
        <row r="6337">
          <cell r="A6337"/>
        </row>
        <row r="6338">
          <cell r="A6338"/>
        </row>
        <row r="6339">
          <cell r="A6339"/>
        </row>
        <row r="6340">
          <cell r="A6340"/>
        </row>
        <row r="6341">
          <cell r="A6341"/>
        </row>
        <row r="6342">
          <cell r="A6342"/>
        </row>
        <row r="6343">
          <cell r="A6343"/>
        </row>
        <row r="6344">
          <cell r="A6344"/>
        </row>
        <row r="6345">
          <cell r="A6345"/>
        </row>
        <row r="6346">
          <cell r="A6346"/>
        </row>
        <row r="6347">
          <cell r="A6347"/>
        </row>
        <row r="6348">
          <cell r="A6348"/>
        </row>
        <row r="6349">
          <cell r="A6349"/>
        </row>
        <row r="6350">
          <cell r="A6350"/>
        </row>
        <row r="6351">
          <cell r="A6351"/>
        </row>
        <row r="6352">
          <cell r="A6352"/>
        </row>
        <row r="6353">
          <cell r="A6353"/>
        </row>
        <row r="6354">
          <cell r="A6354"/>
        </row>
        <row r="6355">
          <cell r="A6355"/>
        </row>
        <row r="6356">
          <cell r="A6356"/>
        </row>
        <row r="6357">
          <cell r="A6357"/>
        </row>
        <row r="6358">
          <cell r="A6358"/>
        </row>
        <row r="6359">
          <cell r="A6359"/>
        </row>
        <row r="6360">
          <cell r="A6360"/>
        </row>
        <row r="6361">
          <cell r="A6361"/>
        </row>
        <row r="6362">
          <cell r="A6362"/>
        </row>
        <row r="6363">
          <cell r="A6363"/>
        </row>
        <row r="6364">
          <cell r="A6364"/>
        </row>
        <row r="6365">
          <cell r="A6365"/>
        </row>
        <row r="6366">
          <cell r="A6366"/>
        </row>
        <row r="6367">
          <cell r="A6367"/>
        </row>
        <row r="6368">
          <cell r="A6368"/>
        </row>
        <row r="6369">
          <cell r="A6369"/>
        </row>
        <row r="6370">
          <cell r="A6370"/>
        </row>
        <row r="6371">
          <cell r="A6371"/>
        </row>
        <row r="6372">
          <cell r="A6372"/>
        </row>
        <row r="6373">
          <cell r="A6373"/>
        </row>
        <row r="6374">
          <cell r="A6374"/>
        </row>
        <row r="6375">
          <cell r="A6375"/>
        </row>
        <row r="6376">
          <cell r="A6376"/>
        </row>
        <row r="6377">
          <cell r="A6377"/>
        </row>
        <row r="6378">
          <cell r="A6378"/>
        </row>
        <row r="6379">
          <cell r="A6379"/>
        </row>
        <row r="6380">
          <cell r="A6380"/>
        </row>
        <row r="6381">
          <cell r="A6381"/>
        </row>
        <row r="6382">
          <cell r="A6382"/>
        </row>
        <row r="6383">
          <cell r="A6383"/>
        </row>
        <row r="6384">
          <cell r="A6384"/>
        </row>
        <row r="6385">
          <cell r="A6385"/>
        </row>
        <row r="6386">
          <cell r="A6386"/>
        </row>
        <row r="6387">
          <cell r="A6387"/>
        </row>
        <row r="6388">
          <cell r="A6388"/>
        </row>
        <row r="6389">
          <cell r="A6389"/>
        </row>
        <row r="6390">
          <cell r="A6390"/>
        </row>
        <row r="6391">
          <cell r="A6391"/>
        </row>
        <row r="6392">
          <cell r="A6392"/>
        </row>
        <row r="6393">
          <cell r="A6393"/>
        </row>
        <row r="6394">
          <cell r="A6394"/>
        </row>
        <row r="6395">
          <cell r="A6395"/>
        </row>
        <row r="6396">
          <cell r="A6396"/>
        </row>
        <row r="6397">
          <cell r="A6397"/>
        </row>
        <row r="6398">
          <cell r="A6398"/>
        </row>
        <row r="6399">
          <cell r="A6399"/>
        </row>
        <row r="6400">
          <cell r="A6400"/>
        </row>
        <row r="6401">
          <cell r="A6401"/>
        </row>
        <row r="6402">
          <cell r="A6402"/>
        </row>
        <row r="6403">
          <cell r="A6403"/>
        </row>
        <row r="6404">
          <cell r="A6404"/>
        </row>
        <row r="6405">
          <cell r="A6405"/>
        </row>
        <row r="6406">
          <cell r="A6406"/>
        </row>
        <row r="6407">
          <cell r="A6407"/>
        </row>
        <row r="6408">
          <cell r="A6408"/>
        </row>
        <row r="6409">
          <cell r="A6409"/>
        </row>
        <row r="6410">
          <cell r="A6410"/>
        </row>
        <row r="6411">
          <cell r="A6411"/>
        </row>
        <row r="6412">
          <cell r="A6412"/>
        </row>
        <row r="6413">
          <cell r="A6413"/>
        </row>
        <row r="6414">
          <cell r="A6414"/>
        </row>
        <row r="6415">
          <cell r="A6415"/>
        </row>
        <row r="6416">
          <cell r="A6416"/>
        </row>
        <row r="6417">
          <cell r="A6417"/>
        </row>
        <row r="6418">
          <cell r="A6418"/>
        </row>
        <row r="6419">
          <cell r="A6419"/>
        </row>
        <row r="6420">
          <cell r="A6420"/>
        </row>
        <row r="6421">
          <cell r="A6421"/>
        </row>
        <row r="6422">
          <cell r="A6422"/>
        </row>
        <row r="6423">
          <cell r="A6423"/>
        </row>
        <row r="6424">
          <cell r="A6424"/>
        </row>
        <row r="6425">
          <cell r="A6425"/>
        </row>
        <row r="6426">
          <cell r="A6426"/>
        </row>
        <row r="6427">
          <cell r="A6427"/>
        </row>
        <row r="6428">
          <cell r="A6428"/>
        </row>
        <row r="6429">
          <cell r="A6429"/>
        </row>
        <row r="6430">
          <cell r="A6430"/>
        </row>
        <row r="6431">
          <cell r="A6431"/>
        </row>
        <row r="6432">
          <cell r="A6432"/>
        </row>
        <row r="6433">
          <cell r="A6433"/>
        </row>
        <row r="6434">
          <cell r="A6434"/>
        </row>
        <row r="6435">
          <cell r="A6435"/>
        </row>
        <row r="6436">
          <cell r="A6436"/>
        </row>
        <row r="6437">
          <cell r="A6437"/>
        </row>
        <row r="6438">
          <cell r="A6438"/>
        </row>
        <row r="6439">
          <cell r="A6439"/>
        </row>
        <row r="6440">
          <cell r="A6440"/>
        </row>
        <row r="6441">
          <cell r="A6441"/>
        </row>
        <row r="6442">
          <cell r="A6442"/>
        </row>
        <row r="6443">
          <cell r="A6443"/>
        </row>
        <row r="6444">
          <cell r="A6444"/>
        </row>
        <row r="6445">
          <cell r="A6445"/>
        </row>
        <row r="6446">
          <cell r="A6446"/>
        </row>
        <row r="6447">
          <cell r="A6447"/>
        </row>
        <row r="6448">
          <cell r="A6448"/>
        </row>
        <row r="6449">
          <cell r="A6449"/>
        </row>
        <row r="6450">
          <cell r="A6450"/>
        </row>
        <row r="6451">
          <cell r="A6451"/>
        </row>
        <row r="6452">
          <cell r="A6452"/>
        </row>
        <row r="6453">
          <cell r="A6453"/>
        </row>
        <row r="6454">
          <cell r="A6454"/>
        </row>
        <row r="6455">
          <cell r="A6455"/>
        </row>
        <row r="6456">
          <cell r="A6456"/>
        </row>
        <row r="6457">
          <cell r="A6457"/>
        </row>
        <row r="6458">
          <cell r="A6458"/>
        </row>
        <row r="6459">
          <cell r="A6459"/>
        </row>
        <row r="6460">
          <cell r="A6460"/>
        </row>
        <row r="6461">
          <cell r="A6461"/>
        </row>
        <row r="6462">
          <cell r="A6462"/>
        </row>
        <row r="6463">
          <cell r="A6463"/>
        </row>
        <row r="6464">
          <cell r="A6464"/>
        </row>
        <row r="6465">
          <cell r="A6465"/>
        </row>
        <row r="6466">
          <cell r="A6466"/>
        </row>
        <row r="6467">
          <cell r="A6467"/>
        </row>
        <row r="6468">
          <cell r="A6468"/>
        </row>
        <row r="6469">
          <cell r="A6469"/>
        </row>
        <row r="6470">
          <cell r="A6470"/>
        </row>
        <row r="6471">
          <cell r="A6471"/>
        </row>
        <row r="6472">
          <cell r="A6472"/>
        </row>
        <row r="6473">
          <cell r="A6473"/>
        </row>
        <row r="6474">
          <cell r="A6474"/>
        </row>
        <row r="6475">
          <cell r="A6475"/>
        </row>
        <row r="6476">
          <cell r="A6476"/>
        </row>
        <row r="6477">
          <cell r="A6477"/>
        </row>
        <row r="6478">
          <cell r="A6478"/>
        </row>
        <row r="6479">
          <cell r="A6479"/>
        </row>
        <row r="6480">
          <cell r="A6480"/>
        </row>
        <row r="6481">
          <cell r="A6481"/>
        </row>
        <row r="6482">
          <cell r="A6482"/>
        </row>
        <row r="6483">
          <cell r="A6483"/>
        </row>
        <row r="6484">
          <cell r="A6484"/>
        </row>
        <row r="6485">
          <cell r="A6485"/>
        </row>
        <row r="6486">
          <cell r="A6486"/>
        </row>
        <row r="6487">
          <cell r="A6487"/>
        </row>
        <row r="6488">
          <cell r="A6488"/>
        </row>
        <row r="6489">
          <cell r="A6489"/>
        </row>
        <row r="6490">
          <cell r="A6490"/>
        </row>
        <row r="6491">
          <cell r="A6491"/>
        </row>
        <row r="6492">
          <cell r="A6492"/>
        </row>
        <row r="6493">
          <cell r="A6493"/>
        </row>
        <row r="6494">
          <cell r="A6494"/>
        </row>
        <row r="6495">
          <cell r="A6495"/>
        </row>
        <row r="6496">
          <cell r="A6496"/>
        </row>
        <row r="6497">
          <cell r="A6497"/>
        </row>
        <row r="6498">
          <cell r="A6498"/>
        </row>
        <row r="6499">
          <cell r="A6499"/>
        </row>
        <row r="6500">
          <cell r="A6500"/>
        </row>
        <row r="6501">
          <cell r="A6501"/>
        </row>
        <row r="6502">
          <cell r="A6502"/>
        </row>
        <row r="6503">
          <cell r="A6503"/>
        </row>
        <row r="6504">
          <cell r="A6504"/>
        </row>
        <row r="6505">
          <cell r="A6505"/>
        </row>
        <row r="6506">
          <cell r="A6506"/>
        </row>
        <row r="6507">
          <cell r="A6507"/>
        </row>
        <row r="6508">
          <cell r="A6508"/>
        </row>
        <row r="6509">
          <cell r="A6509"/>
        </row>
        <row r="6510">
          <cell r="A6510"/>
        </row>
        <row r="6511">
          <cell r="A6511"/>
        </row>
        <row r="6512">
          <cell r="A6512"/>
        </row>
        <row r="6513">
          <cell r="A6513"/>
        </row>
        <row r="6514">
          <cell r="A6514"/>
        </row>
        <row r="6515">
          <cell r="A6515"/>
        </row>
        <row r="6516">
          <cell r="A6516"/>
        </row>
        <row r="6517">
          <cell r="A6517"/>
        </row>
        <row r="6518">
          <cell r="A6518"/>
        </row>
        <row r="6519">
          <cell r="A6519"/>
        </row>
        <row r="6520">
          <cell r="A6520"/>
        </row>
        <row r="6521">
          <cell r="A6521"/>
        </row>
        <row r="6522">
          <cell r="A6522"/>
        </row>
        <row r="6523">
          <cell r="A6523"/>
        </row>
        <row r="6524">
          <cell r="A6524"/>
        </row>
        <row r="6525">
          <cell r="A6525"/>
        </row>
        <row r="6526">
          <cell r="A6526"/>
        </row>
        <row r="6527">
          <cell r="A6527"/>
        </row>
        <row r="6528">
          <cell r="A6528"/>
        </row>
        <row r="6529">
          <cell r="A6529"/>
        </row>
        <row r="6530">
          <cell r="A6530"/>
        </row>
        <row r="6531">
          <cell r="A6531"/>
        </row>
        <row r="6532">
          <cell r="A6532"/>
        </row>
        <row r="6533">
          <cell r="A6533"/>
        </row>
        <row r="6534">
          <cell r="A6534"/>
        </row>
        <row r="6535">
          <cell r="A6535"/>
        </row>
        <row r="6536">
          <cell r="A6536"/>
        </row>
        <row r="6537">
          <cell r="A6537"/>
        </row>
        <row r="6538">
          <cell r="A6538"/>
        </row>
        <row r="6539">
          <cell r="A6539"/>
        </row>
        <row r="6540">
          <cell r="A6540"/>
        </row>
        <row r="6541">
          <cell r="A6541"/>
        </row>
        <row r="6542">
          <cell r="A6542"/>
        </row>
        <row r="6543">
          <cell r="A6543"/>
        </row>
        <row r="6544">
          <cell r="A6544"/>
        </row>
        <row r="6545">
          <cell r="A6545"/>
        </row>
        <row r="6546">
          <cell r="A6546"/>
        </row>
        <row r="6547">
          <cell r="A6547"/>
        </row>
        <row r="6548">
          <cell r="A6548"/>
        </row>
        <row r="6549">
          <cell r="A6549"/>
        </row>
        <row r="6550">
          <cell r="A6550"/>
        </row>
        <row r="6551">
          <cell r="A6551"/>
        </row>
        <row r="6552">
          <cell r="A6552"/>
        </row>
        <row r="6553">
          <cell r="A6553"/>
        </row>
        <row r="6554">
          <cell r="A6554"/>
        </row>
        <row r="6555">
          <cell r="A6555"/>
        </row>
        <row r="6556">
          <cell r="A6556"/>
        </row>
        <row r="6557">
          <cell r="A6557"/>
        </row>
        <row r="6558">
          <cell r="A6558"/>
        </row>
        <row r="6559">
          <cell r="A6559"/>
        </row>
        <row r="6560">
          <cell r="A6560"/>
        </row>
        <row r="6561">
          <cell r="A6561"/>
        </row>
        <row r="6562">
          <cell r="A6562"/>
        </row>
        <row r="6563">
          <cell r="A6563"/>
        </row>
        <row r="6564">
          <cell r="A6564"/>
        </row>
        <row r="6565">
          <cell r="A6565"/>
        </row>
        <row r="6566">
          <cell r="A6566"/>
        </row>
        <row r="6567">
          <cell r="A6567"/>
        </row>
        <row r="6568">
          <cell r="A6568"/>
        </row>
        <row r="6569">
          <cell r="A6569"/>
        </row>
        <row r="6570">
          <cell r="A6570"/>
        </row>
        <row r="6571">
          <cell r="A6571"/>
        </row>
        <row r="6572">
          <cell r="A6572"/>
        </row>
        <row r="6573">
          <cell r="A6573"/>
        </row>
        <row r="6574">
          <cell r="A6574"/>
        </row>
        <row r="6575">
          <cell r="A6575"/>
        </row>
        <row r="6576">
          <cell r="A6576"/>
        </row>
        <row r="6577">
          <cell r="A6577"/>
        </row>
        <row r="6578">
          <cell r="A6578"/>
        </row>
        <row r="6579">
          <cell r="A6579"/>
        </row>
        <row r="6580">
          <cell r="A6580"/>
        </row>
        <row r="6581">
          <cell r="A6581"/>
        </row>
        <row r="6582">
          <cell r="A6582"/>
        </row>
        <row r="6583">
          <cell r="A6583"/>
        </row>
        <row r="6584">
          <cell r="A6584"/>
        </row>
        <row r="6585">
          <cell r="A6585"/>
        </row>
        <row r="6586">
          <cell r="A6586"/>
        </row>
        <row r="6587">
          <cell r="A6587"/>
        </row>
        <row r="6588">
          <cell r="A6588"/>
        </row>
        <row r="6589">
          <cell r="A6589"/>
        </row>
        <row r="6590">
          <cell r="A6590"/>
        </row>
        <row r="6591">
          <cell r="A6591"/>
        </row>
        <row r="6592">
          <cell r="A6592"/>
        </row>
        <row r="6593">
          <cell r="A6593"/>
        </row>
        <row r="6594">
          <cell r="A6594"/>
        </row>
        <row r="6595">
          <cell r="A6595"/>
        </row>
        <row r="6596">
          <cell r="A6596"/>
        </row>
        <row r="6597">
          <cell r="A6597"/>
        </row>
        <row r="6598">
          <cell r="A6598"/>
        </row>
        <row r="6599">
          <cell r="A6599"/>
        </row>
        <row r="6600">
          <cell r="A6600"/>
        </row>
        <row r="6601">
          <cell r="A6601"/>
        </row>
        <row r="6602">
          <cell r="A6602"/>
        </row>
        <row r="6603">
          <cell r="A6603"/>
        </row>
        <row r="6604">
          <cell r="A6604"/>
        </row>
        <row r="6605">
          <cell r="A6605"/>
        </row>
        <row r="6606">
          <cell r="A6606"/>
        </row>
        <row r="6607">
          <cell r="A6607"/>
        </row>
        <row r="6608">
          <cell r="A6608"/>
        </row>
        <row r="6609">
          <cell r="A6609"/>
        </row>
        <row r="6610">
          <cell r="A6610"/>
        </row>
        <row r="6611">
          <cell r="A6611"/>
        </row>
        <row r="6612">
          <cell r="A6612"/>
        </row>
        <row r="6613">
          <cell r="A6613"/>
        </row>
        <row r="6614">
          <cell r="A6614"/>
        </row>
        <row r="6615">
          <cell r="A6615"/>
        </row>
        <row r="6616">
          <cell r="A6616"/>
        </row>
        <row r="6617">
          <cell r="A6617"/>
        </row>
        <row r="6618">
          <cell r="A6618"/>
        </row>
        <row r="6619">
          <cell r="A6619"/>
        </row>
        <row r="6620">
          <cell r="A6620"/>
        </row>
        <row r="6621">
          <cell r="A6621"/>
        </row>
        <row r="6622">
          <cell r="A6622"/>
        </row>
        <row r="6623">
          <cell r="A6623"/>
        </row>
        <row r="6624">
          <cell r="A6624"/>
        </row>
        <row r="6625">
          <cell r="A6625"/>
        </row>
        <row r="6626">
          <cell r="A6626"/>
        </row>
        <row r="6627">
          <cell r="A6627"/>
        </row>
        <row r="6628">
          <cell r="A6628"/>
        </row>
        <row r="6629">
          <cell r="A6629"/>
        </row>
        <row r="6630">
          <cell r="A6630"/>
        </row>
        <row r="6631">
          <cell r="A6631"/>
        </row>
        <row r="6632">
          <cell r="A6632"/>
        </row>
        <row r="6633">
          <cell r="A6633"/>
        </row>
        <row r="6634">
          <cell r="A6634"/>
        </row>
        <row r="6635">
          <cell r="A6635"/>
        </row>
        <row r="6636">
          <cell r="A6636"/>
        </row>
        <row r="6637">
          <cell r="A6637"/>
        </row>
        <row r="6638">
          <cell r="A6638"/>
        </row>
        <row r="6639">
          <cell r="A6639"/>
        </row>
        <row r="6640">
          <cell r="A6640"/>
        </row>
        <row r="6641">
          <cell r="A6641"/>
        </row>
        <row r="6642">
          <cell r="A6642"/>
        </row>
        <row r="6643">
          <cell r="A6643"/>
        </row>
        <row r="6644">
          <cell r="A6644"/>
        </row>
        <row r="6645">
          <cell r="A6645"/>
        </row>
        <row r="6646">
          <cell r="A6646"/>
        </row>
        <row r="6647">
          <cell r="A6647"/>
        </row>
        <row r="6648">
          <cell r="A6648"/>
        </row>
        <row r="6649">
          <cell r="A6649"/>
        </row>
        <row r="6650">
          <cell r="A6650"/>
        </row>
        <row r="6651">
          <cell r="A6651"/>
        </row>
        <row r="6652">
          <cell r="A6652"/>
        </row>
        <row r="6653">
          <cell r="A6653"/>
        </row>
        <row r="6654">
          <cell r="A6654"/>
        </row>
        <row r="6655">
          <cell r="A6655"/>
        </row>
        <row r="6656">
          <cell r="A6656"/>
        </row>
        <row r="6657">
          <cell r="A6657"/>
        </row>
        <row r="6658">
          <cell r="A6658"/>
        </row>
        <row r="6659">
          <cell r="A6659"/>
        </row>
        <row r="6660">
          <cell r="A6660"/>
        </row>
        <row r="6661">
          <cell r="A6661"/>
        </row>
        <row r="6662">
          <cell r="A6662"/>
        </row>
        <row r="6663">
          <cell r="A6663"/>
        </row>
        <row r="6664">
          <cell r="A6664"/>
        </row>
        <row r="6665">
          <cell r="A6665"/>
        </row>
        <row r="6666">
          <cell r="A6666"/>
        </row>
        <row r="6667">
          <cell r="A6667"/>
        </row>
        <row r="6668">
          <cell r="A6668"/>
        </row>
        <row r="6669">
          <cell r="A6669"/>
        </row>
        <row r="6670">
          <cell r="A6670"/>
        </row>
        <row r="6671">
          <cell r="A6671"/>
        </row>
        <row r="6672">
          <cell r="A6672"/>
        </row>
        <row r="6673">
          <cell r="A6673"/>
        </row>
        <row r="6674">
          <cell r="A6674"/>
        </row>
        <row r="6675">
          <cell r="A6675"/>
        </row>
        <row r="6676">
          <cell r="A6676"/>
        </row>
        <row r="6677">
          <cell r="A6677"/>
        </row>
        <row r="6678">
          <cell r="A6678"/>
        </row>
        <row r="6679">
          <cell r="A6679"/>
        </row>
        <row r="6680">
          <cell r="A6680"/>
        </row>
        <row r="6681">
          <cell r="A6681"/>
        </row>
        <row r="6682">
          <cell r="A6682"/>
        </row>
        <row r="6683">
          <cell r="A6683"/>
        </row>
        <row r="6684">
          <cell r="A6684"/>
        </row>
        <row r="6685">
          <cell r="A6685"/>
        </row>
        <row r="6686">
          <cell r="A6686"/>
        </row>
        <row r="6687">
          <cell r="A6687"/>
        </row>
        <row r="6688">
          <cell r="A6688"/>
        </row>
        <row r="6689">
          <cell r="A6689"/>
        </row>
        <row r="6690">
          <cell r="A6690"/>
        </row>
        <row r="6691">
          <cell r="A6691"/>
        </row>
        <row r="6692">
          <cell r="A6692"/>
        </row>
        <row r="6693">
          <cell r="A6693"/>
        </row>
        <row r="6694">
          <cell r="A6694"/>
        </row>
        <row r="6695">
          <cell r="A6695"/>
        </row>
        <row r="6696">
          <cell r="A6696"/>
        </row>
        <row r="6697">
          <cell r="A6697"/>
        </row>
        <row r="6698">
          <cell r="A6698"/>
        </row>
        <row r="6699">
          <cell r="A6699"/>
        </row>
        <row r="6700">
          <cell r="A6700"/>
        </row>
        <row r="6701">
          <cell r="A6701"/>
        </row>
        <row r="6702">
          <cell r="A6702"/>
        </row>
        <row r="6703">
          <cell r="A6703"/>
        </row>
        <row r="6704">
          <cell r="A6704"/>
        </row>
        <row r="6705">
          <cell r="A6705"/>
        </row>
        <row r="6706">
          <cell r="A6706"/>
        </row>
        <row r="6707">
          <cell r="A6707"/>
        </row>
        <row r="6708">
          <cell r="A6708"/>
        </row>
        <row r="6709">
          <cell r="A6709"/>
        </row>
        <row r="6710">
          <cell r="A6710"/>
        </row>
        <row r="6711">
          <cell r="A6711"/>
        </row>
        <row r="6712">
          <cell r="A6712"/>
        </row>
        <row r="6713">
          <cell r="A6713"/>
        </row>
        <row r="6714">
          <cell r="A6714"/>
        </row>
        <row r="6715">
          <cell r="A6715"/>
        </row>
        <row r="6716">
          <cell r="A6716"/>
        </row>
        <row r="6717">
          <cell r="A6717"/>
        </row>
        <row r="6718">
          <cell r="A6718"/>
        </row>
        <row r="6719">
          <cell r="A6719"/>
        </row>
        <row r="6720">
          <cell r="A6720"/>
        </row>
        <row r="6721">
          <cell r="A6721"/>
        </row>
        <row r="6722">
          <cell r="A6722"/>
        </row>
        <row r="6723">
          <cell r="A6723"/>
        </row>
        <row r="6724">
          <cell r="A6724"/>
        </row>
        <row r="6725">
          <cell r="A6725"/>
        </row>
        <row r="6726">
          <cell r="A6726"/>
        </row>
        <row r="6727">
          <cell r="A6727"/>
        </row>
        <row r="6728">
          <cell r="A6728"/>
        </row>
        <row r="6729">
          <cell r="A6729"/>
        </row>
        <row r="6730">
          <cell r="A6730"/>
        </row>
        <row r="6731">
          <cell r="A6731"/>
        </row>
        <row r="6732">
          <cell r="A6732"/>
        </row>
        <row r="6733">
          <cell r="A6733"/>
        </row>
        <row r="6734">
          <cell r="A6734"/>
        </row>
        <row r="6735">
          <cell r="A6735"/>
        </row>
        <row r="6736">
          <cell r="A6736"/>
        </row>
        <row r="6737">
          <cell r="A6737"/>
        </row>
        <row r="6738">
          <cell r="A6738"/>
        </row>
        <row r="6739">
          <cell r="A6739"/>
        </row>
        <row r="6740">
          <cell r="A6740"/>
        </row>
        <row r="6741">
          <cell r="A6741"/>
        </row>
        <row r="6742">
          <cell r="A6742"/>
        </row>
        <row r="6743">
          <cell r="A6743"/>
        </row>
        <row r="6744">
          <cell r="A6744"/>
        </row>
        <row r="6745">
          <cell r="A6745"/>
        </row>
        <row r="6746">
          <cell r="A6746"/>
        </row>
        <row r="6747">
          <cell r="A6747"/>
        </row>
        <row r="6748">
          <cell r="A6748"/>
        </row>
        <row r="6749">
          <cell r="A6749"/>
        </row>
        <row r="6750">
          <cell r="A6750"/>
        </row>
        <row r="6751">
          <cell r="A6751"/>
        </row>
        <row r="6752">
          <cell r="A6752"/>
        </row>
        <row r="6753">
          <cell r="A6753"/>
        </row>
        <row r="6754">
          <cell r="A6754"/>
        </row>
        <row r="6755">
          <cell r="A6755"/>
        </row>
        <row r="6756">
          <cell r="A6756"/>
        </row>
        <row r="6757">
          <cell r="A6757"/>
        </row>
        <row r="6758">
          <cell r="A6758"/>
        </row>
        <row r="6759">
          <cell r="A6759"/>
        </row>
        <row r="6760">
          <cell r="A6760"/>
        </row>
        <row r="6761">
          <cell r="A6761"/>
        </row>
        <row r="6762">
          <cell r="A6762"/>
        </row>
        <row r="6763">
          <cell r="A6763"/>
        </row>
        <row r="6764">
          <cell r="A6764"/>
        </row>
        <row r="6765">
          <cell r="A6765"/>
        </row>
        <row r="6766">
          <cell r="A6766"/>
        </row>
        <row r="6767">
          <cell r="A6767"/>
        </row>
        <row r="6768">
          <cell r="A6768"/>
        </row>
        <row r="6769">
          <cell r="A6769"/>
        </row>
        <row r="6770">
          <cell r="A6770"/>
        </row>
        <row r="6771">
          <cell r="A6771"/>
        </row>
        <row r="6772">
          <cell r="A6772"/>
        </row>
        <row r="6773">
          <cell r="A6773"/>
        </row>
        <row r="6774">
          <cell r="A6774"/>
        </row>
        <row r="6775">
          <cell r="A6775"/>
        </row>
        <row r="6776">
          <cell r="A6776"/>
        </row>
        <row r="6777">
          <cell r="A6777"/>
        </row>
        <row r="6778">
          <cell r="A6778"/>
        </row>
        <row r="6779">
          <cell r="A6779"/>
        </row>
        <row r="6780">
          <cell r="A6780"/>
        </row>
        <row r="6781">
          <cell r="A6781"/>
        </row>
        <row r="6782">
          <cell r="A6782"/>
        </row>
        <row r="6783">
          <cell r="A6783"/>
        </row>
        <row r="6784">
          <cell r="A6784"/>
        </row>
        <row r="6785">
          <cell r="A6785"/>
        </row>
        <row r="6786">
          <cell r="A6786"/>
        </row>
        <row r="6787">
          <cell r="A6787"/>
        </row>
        <row r="6788">
          <cell r="A6788"/>
        </row>
        <row r="6789">
          <cell r="A6789"/>
        </row>
        <row r="6790">
          <cell r="A6790"/>
        </row>
        <row r="6791">
          <cell r="A6791"/>
        </row>
        <row r="6792">
          <cell r="A6792"/>
        </row>
        <row r="6793">
          <cell r="A6793"/>
        </row>
        <row r="6794">
          <cell r="A6794"/>
        </row>
        <row r="6795">
          <cell r="A6795"/>
        </row>
        <row r="6796">
          <cell r="A6796"/>
        </row>
        <row r="6797">
          <cell r="A6797"/>
        </row>
        <row r="6798">
          <cell r="A6798"/>
        </row>
        <row r="6799">
          <cell r="A6799"/>
        </row>
        <row r="6800">
          <cell r="A6800"/>
        </row>
        <row r="6801">
          <cell r="A6801"/>
        </row>
        <row r="6802">
          <cell r="A6802"/>
        </row>
        <row r="6803">
          <cell r="A6803"/>
        </row>
        <row r="6804">
          <cell r="A6804"/>
        </row>
        <row r="6805">
          <cell r="A6805"/>
        </row>
        <row r="6806">
          <cell r="A6806"/>
        </row>
        <row r="6807">
          <cell r="A6807"/>
        </row>
        <row r="6808">
          <cell r="A6808"/>
        </row>
        <row r="6809">
          <cell r="A6809"/>
        </row>
        <row r="6810">
          <cell r="A6810"/>
        </row>
        <row r="6811">
          <cell r="A6811"/>
        </row>
        <row r="6812">
          <cell r="A6812"/>
        </row>
        <row r="6813">
          <cell r="A6813"/>
        </row>
        <row r="6814">
          <cell r="A6814"/>
        </row>
        <row r="6815">
          <cell r="A6815"/>
        </row>
        <row r="6816">
          <cell r="A6816"/>
        </row>
        <row r="6817">
          <cell r="A6817"/>
        </row>
        <row r="6818">
          <cell r="A6818"/>
        </row>
        <row r="6819">
          <cell r="A6819"/>
        </row>
        <row r="6820">
          <cell r="A6820"/>
        </row>
        <row r="6821">
          <cell r="A6821"/>
        </row>
        <row r="6822">
          <cell r="A6822"/>
        </row>
        <row r="6823">
          <cell r="A6823"/>
        </row>
        <row r="6824">
          <cell r="A6824"/>
        </row>
        <row r="6825">
          <cell r="A6825"/>
        </row>
        <row r="6826">
          <cell r="A6826"/>
        </row>
        <row r="6827">
          <cell r="A6827"/>
        </row>
        <row r="6828">
          <cell r="A6828"/>
        </row>
        <row r="6829">
          <cell r="A6829"/>
        </row>
        <row r="6830">
          <cell r="A6830"/>
        </row>
        <row r="6831">
          <cell r="A6831"/>
        </row>
        <row r="6832">
          <cell r="A6832"/>
        </row>
        <row r="6833">
          <cell r="A6833"/>
        </row>
        <row r="6834">
          <cell r="A6834"/>
        </row>
        <row r="6835">
          <cell r="A6835"/>
        </row>
        <row r="6836">
          <cell r="A6836"/>
        </row>
        <row r="6837">
          <cell r="A6837"/>
        </row>
        <row r="6838">
          <cell r="A6838"/>
        </row>
        <row r="6839">
          <cell r="A6839"/>
        </row>
        <row r="6840">
          <cell r="A6840"/>
        </row>
        <row r="6841">
          <cell r="A6841"/>
        </row>
        <row r="6842">
          <cell r="A6842"/>
        </row>
        <row r="6843">
          <cell r="A6843"/>
        </row>
        <row r="6844">
          <cell r="A6844"/>
        </row>
        <row r="6845">
          <cell r="A6845"/>
        </row>
        <row r="6846">
          <cell r="A6846"/>
        </row>
        <row r="6847">
          <cell r="A6847"/>
        </row>
        <row r="6848">
          <cell r="A6848"/>
        </row>
        <row r="6849">
          <cell r="A6849"/>
        </row>
        <row r="6850">
          <cell r="A6850"/>
        </row>
        <row r="6851">
          <cell r="A6851"/>
        </row>
        <row r="6852">
          <cell r="A6852"/>
        </row>
        <row r="6853">
          <cell r="A6853"/>
        </row>
        <row r="6854">
          <cell r="A6854"/>
        </row>
        <row r="6855">
          <cell r="A6855"/>
        </row>
        <row r="6856">
          <cell r="A6856"/>
        </row>
        <row r="6857">
          <cell r="A6857"/>
        </row>
        <row r="6858">
          <cell r="A6858"/>
        </row>
        <row r="6859">
          <cell r="A6859"/>
        </row>
        <row r="6860">
          <cell r="A6860"/>
        </row>
        <row r="6861">
          <cell r="A6861"/>
        </row>
        <row r="6862">
          <cell r="A6862"/>
        </row>
        <row r="6863">
          <cell r="A6863"/>
        </row>
        <row r="6864">
          <cell r="A6864"/>
        </row>
        <row r="6865">
          <cell r="A6865"/>
        </row>
        <row r="6866">
          <cell r="A6866"/>
        </row>
        <row r="6867">
          <cell r="A6867"/>
        </row>
        <row r="6868">
          <cell r="A6868"/>
        </row>
        <row r="6869">
          <cell r="A6869"/>
        </row>
        <row r="6870">
          <cell r="A6870"/>
        </row>
        <row r="6871">
          <cell r="A6871"/>
        </row>
        <row r="6872">
          <cell r="A6872"/>
        </row>
        <row r="6873">
          <cell r="A6873"/>
        </row>
        <row r="6874">
          <cell r="A6874"/>
        </row>
        <row r="6875">
          <cell r="A6875"/>
        </row>
        <row r="6876">
          <cell r="A6876"/>
        </row>
        <row r="6877">
          <cell r="A6877"/>
        </row>
        <row r="6878">
          <cell r="A6878"/>
        </row>
        <row r="6879">
          <cell r="A6879"/>
        </row>
        <row r="6880">
          <cell r="A6880"/>
        </row>
        <row r="6881">
          <cell r="A6881"/>
        </row>
        <row r="6882">
          <cell r="A6882"/>
        </row>
        <row r="6883">
          <cell r="A6883"/>
        </row>
        <row r="6884">
          <cell r="A6884"/>
        </row>
        <row r="6885">
          <cell r="A6885"/>
        </row>
        <row r="6886">
          <cell r="A6886"/>
        </row>
        <row r="6887">
          <cell r="A6887"/>
        </row>
        <row r="6888">
          <cell r="A6888"/>
        </row>
        <row r="6889">
          <cell r="A6889"/>
        </row>
        <row r="6890">
          <cell r="A6890"/>
        </row>
        <row r="6891">
          <cell r="A6891"/>
        </row>
        <row r="6892">
          <cell r="A6892"/>
        </row>
        <row r="6893">
          <cell r="A6893"/>
        </row>
        <row r="6894">
          <cell r="A6894"/>
        </row>
        <row r="6895">
          <cell r="A6895"/>
        </row>
        <row r="6896">
          <cell r="A6896"/>
        </row>
        <row r="6897">
          <cell r="A6897"/>
        </row>
        <row r="6898">
          <cell r="A6898"/>
        </row>
        <row r="6899">
          <cell r="A6899"/>
        </row>
        <row r="6900">
          <cell r="A6900"/>
        </row>
        <row r="6901">
          <cell r="A6901"/>
        </row>
        <row r="6902">
          <cell r="A6902"/>
        </row>
        <row r="6903">
          <cell r="A6903"/>
        </row>
        <row r="6904">
          <cell r="A6904"/>
        </row>
        <row r="6905">
          <cell r="A6905"/>
        </row>
        <row r="6906">
          <cell r="A6906"/>
        </row>
        <row r="6907">
          <cell r="A6907"/>
        </row>
        <row r="6908">
          <cell r="A6908"/>
        </row>
        <row r="6909">
          <cell r="A6909"/>
        </row>
        <row r="6910">
          <cell r="A6910"/>
        </row>
        <row r="6911">
          <cell r="A6911"/>
        </row>
        <row r="6912">
          <cell r="A6912"/>
        </row>
        <row r="6913">
          <cell r="A6913"/>
        </row>
        <row r="6914">
          <cell r="A6914"/>
        </row>
        <row r="6915">
          <cell r="A6915"/>
        </row>
        <row r="6916">
          <cell r="A6916"/>
        </row>
        <row r="6917">
          <cell r="A6917"/>
        </row>
        <row r="6918">
          <cell r="A6918"/>
        </row>
        <row r="6919">
          <cell r="A6919"/>
        </row>
        <row r="6920">
          <cell r="A6920"/>
        </row>
        <row r="6921">
          <cell r="A6921"/>
        </row>
        <row r="6922">
          <cell r="A6922"/>
        </row>
        <row r="6923">
          <cell r="A6923"/>
        </row>
        <row r="6924">
          <cell r="A6924"/>
        </row>
        <row r="6925">
          <cell r="A6925"/>
        </row>
        <row r="6926">
          <cell r="A6926"/>
        </row>
        <row r="6927">
          <cell r="A6927"/>
        </row>
        <row r="6928">
          <cell r="A6928"/>
        </row>
        <row r="6929">
          <cell r="A6929"/>
        </row>
        <row r="6930">
          <cell r="A6930"/>
        </row>
        <row r="6931">
          <cell r="A6931"/>
        </row>
        <row r="6932">
          <cell r="A6932"/>
        </row>
        <row r="6933">
          <cell r="A6933"/>
        </row>
        <row r="6934">
          <cell r="A6934"/>
        </row>
        <row r="6935">
          <cell r="A6935"/>
        </row>
        <row r="6936">
          <cell r="A6936"/>
        </row>
        <row r="6937">
          <cell r="A6937"/>
        </row>
        <row r="6938">
          <cell r="A6938"/>
        </row>
        <row r="6939">
          <cell r="A6939"/>
        </row>
        <row r="6940">
          <cell r="A6940"/>
        </row>
        <row r="6941">
          <cell r="A6941"/>
        </row>
        <row r="6942">
          <cell r="A6942"/>
        </row>
        <row r="6943">
          <cell r="A6943"/>
        </row>
        <row r="6944">
          <cell r="A6944"/>
        </row>
        <row r="6945">
          <cell r="A6945"/>
        </row>
        <row r="6946">
          <cell r="A6946"/>
        </row>
        <row r="6947">
          <cell r="A6947"/>
        </row>
        <row r="6948">
          <cell r="A6948"/>
        </row>
        <row r="6949">
          <cell r="A6949"/>
        </row>
        <row r="6950">
          <cell r="A6950"/>
        </row>
        <row r="6951">
          <cell r="A6951"/>
        </row>
        <row r="6952">
          <cell r="A6952"/>
        </row>
        <row r="6953">
          <cell r="A6953"/>
        </row>
        <row r="6954">
          <cell r="A6954"/>
        </row>
        <row r="6955">
          <cell r="A6955"/>
        </row>
        <row r="6956">
          <cell r="A6956"/>
        </row>
        <row r="6957">
          <cell r="A6957"/>
        </row>
        <row r="6958">
          <cell r="A6958"/>
        </row>
        <row r="6959">
          <cell r="A6959"/>
        </row>
        <row r="6960">
          <cell r="A6960"/>
        </row>
        <row r="6961">
          <cell r="A6961"/>
        </row>
        <row r="6962">
          <cell r="A6962"/>
        </row>
        <row r="6963">
          <cell r="A6963"/>
        </row>
        <row r="6964">
          <cell r="A6964"/>
        </row>
        <row r="6965">
          <cell r="A6965"/>
        </row>
        <row r="6966">
          <cell r="A6966"/>
        </row>
        <row r="6967">
          <cell r="A6967"/>
        </row>
        <row r="6968">
          <cell r="A6968"/>
        </row>
        <row r="6969">
          <cell r="A6969"/>
        </row>
        <row r="6970">
          <cell r="A6970"/>
        </row>
        <row r="6971">
          <cell r="A6971"/>
        </row>
        <row r="6972">
          <cell r="A6972"/>
        </row>
        <row r="6973">
          <cell r="A6973"/>
        </row>
        <row r="6974">
          <cell r="A6974"/>
        </row>
        <row r="6975">
          <cell r="A6975"/>
        </row>
        <row r="6976">
          <cell r="A6976"/>
        </row>
        <row r="6977">
          <cell r="A6977"/>
        </row>
        <row r="6978">
          <cell r="A6978"/>
        </row>
        <row r="6979">
          <cell r="A6979"/>
        </row>
        <row r="6980">
          <cell r="A6980"/>
        </row>
        <row r="6981">
          <cell r="A6981"/>
        </row>
        <row r="6982">
          <cell r="A6982"/>
        </row>
        <row r="6983">
          <cell r="A6983"/>
        </row>
        <row r="6984">
          <cell r="A6984"/>
        </row>
        <row r="6985">
          <cell r="A6985"/>
        </row>
        <row r="6986">
          <cell r="A6986"/>
        </row>
        <row r="6987">
          <cell r="A6987"/>
        </row>
        <row r="6988">
          <cell r="A6988"/>
        </row>
        <row r="6989">
          <cell r="A6989"/>
        </row>
        <row r="6990">
          <cell r="A6990"/>
        </row>
        <row r="6991">
          <cell r="A6991"/>
        </row>
        <row r="6992">
          <cell r="A6992"/>
        </row>
        <row r="6993">
          <cell r="A6993"/>
        </row>
        <row r="6994">
          <cell r="A6994"/>
        </row>
        <row r="6995">
          <cell r="A6995"/>
        </row>
        <row r="6996">
          <cell r="A6996"/>
        </row>
        <row r="6997">
          <cell r="A6997"/>
        </row>
        <row r="6998">
          <cell r="A6998"/>
        </row>
        <row r="6999">
          <cell r="A6999"/>
        </row>
        <row r="7000">
          <cell r="A7000"/>
        </row>
        <row r="7001">
          <cell r="A7001"/>
        </row>
        <row r="7002">
          <cell r="A7002"/>
        </row>
        <row r="7003">
          <cell r="A7003"/>
        </row>
        <row r="7004">
          <cell r="A7004"/>
        </row>
        <row r="7005">
          <cell r="A7005"/>
        </row>
        <row r="7006">
          <cell r="A7006"/>
        </row>
        <row r="7007">
          <cell r="A7007"/>
        </row>
        <row r="7008">
          <cell r="A7008"/>
        </row>
        <row r="7009">
          <cell r="A7009"/>
        </row>
        <row r="7010">
          <cell r="A7010"/>
        </row>
        <row r="7011">
          <cell r="A7011"/>
        </row>
        <row r="7012">
          <cell r="A7012"/>
        </row>
        <row r="7013">
          <cell r="A7013"/>
        </row>
        <row r="7014">
          <cell r="A7014"/>
        </row>
        <row r="7015">
          <cell r="A7015"/>
        </row>
        <row r="7016">
          <cell r="A7016"/>
        </row>
        <row r="7017">
          <cell r="A7017"/>
        </row>
        <row r="7018">
          <cell r="A7018"/>
        </row>
        <row r="7019">
          <cell r="A7019"/>
        </row>
        <row r="7020">
          <cell r="A7020"/>
        </row>
        <row r="7021">
          <cell r="A7021"/>
        </row>
        <row r="7022">
          <cell r="A7022"/>
        </row>
        <row r="7023">
          <cell r="A7023"/>
        </row>
        <row r="7024">
          <cell r="A7024"/>
        </row>
        <row r="7025">
          <cell r="A7025"/>
        </row>
        <row r="7026">
          <cell r="A7026"/>
        </row>
        <row r="7027">
          <cell r="A7027"/>
        </row>
        <row r="7028">
          <cell r="A7028"/>
        </row>
        <row r="7029">
          <cell r="A7029"/>
        </row>
        <row r="7030">
          <cell r="A7030"/>
        </row>
        <row r="7031">
          <cell r="A7031"/>
        </row>
        <row r="7032">
          <cell r="A7032"/>
        </row>
        <row r="7033">
          <cell r="A7033"/>
        </row>
        <row r="7034">
          <cell r="A7034"/>
        </row>
        <row r="7035">
          <cell r="A7035"/>
        </row>
        <row r="7036">
          <cell r="A7036"/>
        </row>
        <row r="7037">
          <cell r="A7037"/>
        </row>
        <row r="7038">
          <cell r="A7038"/>
        </row>
        <row r="7039">
          <cell r="A7039"/>
        </row>
        <row r="7040">
          <cell r="A7040"/>
        </row>
        <row r="7041">
          <cell r="A7041"/>
        </row>
        <row r="7042">
          <cell r="A7042"/>
        </row>
        <row r="7043">
          <cell r="A7043"/>
        </row>
        <row r="7044">
          <cell r="A7044"/>
        </row>
        <row r="7045">
          <cell r="A7045"/>
        </row>
        <row r="7046">
          <cell r="A7046"/>
        </row>
        <row r="7047">
          <cell r="A7047"/>
        </row>
        <row r="7048">
          <cell r="A7048"/>
        </row>
        <row r="7049">
          <cell r="A7049"/>
        </row>
        <row r="7050">
          <cell r="A7050"/>
        </row>
        <row r="7051">
          <cell r="A7051"/>
        </row>
        <row r="7052">
          <cell r="A7052"/>
        </row>
        <row r="7053">
          <cell r="A7053"/>
        </row>
        <row r="7054">
          <cell r="A7054"/>
        </row>
        <row r="7055">
          <cell r="A7055"/>
        </row>
        <row r="7056">
          <cell r="A7056"/>
        </row>
        <row r="7057">
          <cell r="A7057"/>
        </row>
        <row r="7058">
          <cell r="A7058"/>
        </row>
        <row r="7059">
          <cell r="A7059"/>
        </row>
        <row r="7060">
          <cell r="A7060"/>
        </row>
        <row r="7061">
          <cell r="A7061"/>
        </row>
        <row r="7062">
          <cell r="A7062"/>
        </row>
        <row r="7063">
          <cell r="A7063"/>
        </row>
        <row r="7064">
          <cell r="A7064"/>
        </row>
        <row r="7065">
          <cell r="A7065"/>
        </row>
        <row r="7066">
          <cell r="A7066"/>
        </row>
        <row r="7067">
          <cell r="A7067"/>
        </row>
        <row r="7068">
          <cell r="A7068"/>
        </row>
        <row r="7069">
          <cell r="A7069"/>
        </row>
        <row r="7070">
          <cell r="A7070"/>
        </row>
        <row r="7071">
          <cell r="A7071"/>
        </row>
        <row r="7072">
          <cell r="A7072"/>
        </row>
        <row r="7073">
          <cell r="A7073"/>
        </row>
        <row r="7074">
          <cell r="A7074"/>
        </row>
        <row r="7075">
          <cell r="A7075"/>
        </row>
        <row r="7076">
          <cell r="A7076"/>
        </row>
        <row r="7077">
          <cell r="A7077"/>
        </row>
        <row r="7078">
          <cell r="A7078"/>
        </row>
        <row r="7079">
          <cell r="A7079"/>
        </row>
        <row r="7080">
          <cell r="A7080"/>
        </row>
        <row r="7081">
          <cell r="A7081"/>
        </row>
        <row r="7082">
          <cell r="A7082"/>
        </row>
        <row r="7083">
          <cell r="A7083"/>
        </row>
        <row r="7084">
          <cell r="A7084"/>
        </row>
        <row r="7085">
          <cell r="A7085"/>
        </row>
        <row r="7086">
          <cell r="A7086"/>
        </row>
        <row r="7087">
          <cell r="A7087"/>
        </row>
        <row r="7088">
          <cell r="A7088"/>
        </row>
        <row r="7089">
          <cell r="A7089"/>
        </row>
        <row r="7090">
          <cell r="A7090"/>
        </row>
        <row r="7091">
          <cell r="A7091"/>
        </row>
        <row r="7092">
          <cell r="A7092"/>
        </row>
        <row r="7093">
          <cell r="A7093"/>
        </row>
        <row r="7094">
          <cell r="A7094"/>
        </row>
        <row r="7095">
          <cell r="A7095"/>
        </row>
        <row r="7096">
          <cell r="A7096"/>
        </row>
        <row r="7097">
          <cell r="A7097"/>
        </row>
        <row r="7098">
          <cell r="A7098"/>
        </row>
        <row r="7099">
          <cell r="A7099"/>
        </row>
        <row r="7100">
          <cell r="A7100"/>
        </row>
        <row r="7101">
          <cell r="A7101"/>
        </row>
        <row r="7102">
          <cell r="A7102"/>
        </row>
        <row r="7103">
          <cell r="A7103"/>
        </row>
        <row r="7104">
          <cell r="A7104"/>
        </row>
        <row r="7105">
          <cell r="A7105"/>
        </row>
        <row r="7106">
          <cell r="A7106"/>
        </row>
        <row r="7107">
          <cell r="A7107"/>
        </row>
        <row r="7108">
          <cell r="A7108"/>
        </row>
        <row r="7109">
          <cell r="A7109"/>
        </row>
        <row r="7110">
          <cell r="A7110"/>
        </row>
        <row r="7111">
          <cell r="A7111"/>
        </row>
        <row r="7112">
          <cell r="A7112"/>
        </row>
        <row r="7113">
          <cell r="A7113"/>
        </row>
        <row r="7114">
          <cell r="A7114"/>
        </row>
        <row r="7115">
          <cell r="A7115"/>
        </row>
        <row r="7116">
          <cell r="A7116"/>
        </row>
        <row r="7117">
          <cell r="A7117"/>
        </row>
        <row r="7118">
          <cell r="A7118"/>
        </row>
        <row r="7119">
          <cell r="A7119"/>
        </row>
        <row r="7120">
          <cell r="A7120"/>
        </row>
        <row r="7121">
          <cell r="A7121"/>
        </row>
        <row r="7122">
          <cell r="A7122"/>
        </row>
        <row r="7123">
          <cell r="A7123"/>
        </row>
        <row r="7124">
          <cell r="A7124"/>
        </row>
        <row r="7125">
          <cell r="A7125"/>
        </row>
        <row r="7126">
          <cell r="A7126"/>
        </row>
        <row r="7127">
          <cell r="A7127"/>
        </row>
        <row r="7128">
          <cell r="A7128"/>
        </row>
        <row r="7129">
          <cell r="A7129"/>
        </row>
        <row r="7130">
          <cell r="A7130"/>
        </row>
        <row r="7131">
          <cell r="A7131"/>
        </row>
        <row r="7132">
          <cell r="A7132"/>
        </row>
        <row r="7133">
          <cell r="A7133"/>
        </row>
        <row r="7134">
          <cell r="A7134"/>
        </row>
        <row r="7135">
          <cell r="A7135"/>
        </row>
        <row r="7136">
          <cell r="A7136"/>
        </row>
        <row r="7137">
          <cell r="A7137"/>
        </row>
        <row r="7138">
          <cell r="A7138"/>
        </row>
        <row r="7139">
          <cell r="A7139"/>
        </row>
        <row r="7140">
          <cell r="A7140"/>
        </row>
        <row r="7141">
          <cell r="A7141"/>
        </row>
        <row r="7142">
          <cell r="A7142"/>
        </row>
        <row r="7143">
          <cell r="A7143"/>
        </row>
        <row r="7144">
          <cell r="A7144"/>
        </row>
        <row r="7145">
          <cell r="A7145"/>
        </row>
        <row r="7146">
          <cell r="A7146"/>
        </row>
        <row r="7147">
          <cell r="A7147"/>
        </row>
        <row r="7148">
          <cell r="A7148"/>
        </row>
        <row r="7149">
          <cell r="A7149"/>
        </row>
        <row r="7150">
          <cell r="A7150"/>
        </row>
        <row r="7151">
          <cell r="A7151"/>
        </row>
        <row r="7152">
          <cell r="A7152"/>
        </row>
        <row r="7153">
          <cell r="A7153"/>
        </row>
        <row r="7154">
          <cell r="A7154"/>
        </row>
        <row r="7155">
          <cell r="A7155"/>
        </row>
        <row r="7156">
          <cell r="A7156"/>
        </row>
        <row r="7157">
          <cell r="A7157"/>
        </row>
        <row r="7158">
          <cell r="A7158"/>
        </row>
        <row r="7159">
          <cell r="A7159"/>
        </row>
        <row r="7160">
          <cell r="A7160"/>
        </row>
        <row r="7161">
          <cell r="A7161"/>
        </row>
        <row r="7162">
          <cell r="A7162"/>
        </row>
        <row r="7163">
          <cell r="A7163"/>
        </row>
        <row r="7164">
          <cell r="A7164"/>
        </row>
        <row r="7165">
          <cell r="A7165"/>
        </row>
        <row r="7166">
          <cell r="A7166"/>
        </row>
        <row r="7167">
          <cell r="A7167"/>
        </row>
        <row r="7168">
          <cell r="A7168"/>
        </row>
        <row r="7169">
          <cell r="A7169"/>
        </row>
        <row r="7170">
          <cell r="A7170"/>
        </row>
        <row r="7171">
          <cell r="A7171"/>
        </row>
        <row r="7172">
          <cell r="A7172"/>
        </row>
        <row r="7173">
          <cell r="A7173"/>
        </row>
        <row r="7174">
          <cell r="A7174"/>
        </row>
        <row r="7175">
          <cell r="A7175"/>
        </row>
        <row r="7176">
          <cell r="A7176"/>
        </row>
        <row r="7177">
          <cell r="A7177"/>
        </row>
        <row r="7178">
          <cell r="A7178"/>
        </row>
        <row r="7179">
          <cell r="A7179"/>
        </row>
        <row r="7180">
          <cell r="A7180"/>
        </row>
        <row r="7181">
          <cell r="A7181"/>
        </row>
        <row r="7182">
          <cell r="A7182"/>
        </row>
        <row r="7183">
          <cell r="A7183"/>
        </row>
        <row r="7184">
          <cell r="A7184"/>
        </row>
        <row r="7185">
          <cell r="A7185"/>
        </row>
        <row r="7186">
          <cell r="A7186"/>
        </row>
        <row r="7187">
          <cell r="A7187"/>
        </row>
        <row r="7188">
          <cell r="A7188"/>
        </row>
        <row r="7189">
          <cell r="A7189"/>
        </row>
        <row r="7190">
          <cell r="A7190"/>
        </row>
        <row r="7191">
          <cell r="A7191"/>
        </row>
        <row r="7192">
          <cell r="A7192"/>
        </row>
        <row r="7193">
          <cell r="A7193"/>
        </row>
        <row r="7194">
          <cell r="A7194"/>
        </row>
        <row r="7195">
          <cell r="A7195"/>
        </row>
        <row r="7196">
          <cell r="A7196"/>
        </row>
        <row r="7197">
          <cell r="A7197"/>
        </row>
        <row r="7198">
          <cell r="A7198"/>
        </row>
        <row r="7199">
          <cell r="A7199"/>
        </row>
        <row r="7200">
          <cell r="A7200"/>
        </row>
        <row r="7201">
          <cell r="A7201"/>
        </row>
        <row r="7202">
          <cell r="A7202"/>
        </row>
        <row r="7203">
          <cell r="A7203"/>
        </row>
        <row r="7204">
          <cell r="A7204"/>
        </row>
        <row r="7205">
          <cell r="A7205"/>
        </row>
        <row r="7206">
          <cell r="A7206"/>
        </row>
        <row r="7207">
          <cell r="A7207"/>
        </row>
        <row r="7208">
          <cell r="A7208"/>
        </row>
        <row r="7209">
          <cell r="A7209"/>
        </row>
        <row r="7210">
          <cell r="A7210"/>
        </row>
        <row r="7211">
          <cell r="A7211"/>
        </row>
        <row r="7212">
          <cell r="A7212"/>
        </row>
        <row r="7213">
          <cell r="A7213"/>
        </row>
        <row r="7214">
          <cell r="A7214"/>
        </row>
        <row r="7215">
          <cell r="A7215"/>
        </row>
        <row r="7216">
          <cell r="A7216"/>
        </row>
        <row r="7217">
          <cell r="A7217"/>
        </row>
        <row r="7218">
          <cell r="A7218"/>
        </row>
        <row r="7219">
          <cell r="A7219"/>
        </row>
        <row r="7220">
          <cell r="A7220"/>
        </row>
        <row r="7221">
          <cell r="A7221"/>
        </row>
        <row r="7222">
          <cell r="A7222"/>
        </row>
        <row r="7223">
          <cell r="A7223"/>
        </row>
        <row r="7224">
          <cell r="A7224"/>
        </row>
        <row r="7225">
          <cell r="A7225"/>
        </row>
        <row r="7226">
          <cell r="A7226"/>
        </row>
        <row r="7227">
          <cell r="A7227"/>
        </row>
        <row r="7228">
          <cell r="A7228"/>
        </row>
        <row r="7229">
          <cell r="A7229"/>
        </row>
        <row r="7230">
          <cell r="A7230"/>
        </row>
        <row r="7231">
          <cell r="A7231"/>
        </row>
        <row r="7232">
          <cell r="A7232"/>
        </row>
        <row r="7233">
          <cell r="A7233"/>
        </row>
        <row r="7234">
          <cell r="A7234"/>
        </row>
        <row r="7235">
          <cell r="A7235"/>
        </row>
        <row r="7236">
          <cell r="A7236"/>
        </row>
        <row r="7237">
          <cell r="A7237"/>
        </row>
        <row r="7238">
          <cell r="A7238"/>
        </row>
        <row r="7239">
          <cell r="A7239"/>
        </row>
        <row r="7240">
          <cell r="A7240"/>
        </row>
        <row r="7241">
          <cell r="A7241"/>
        </row>
        <row r="7242">
          <cell r="A7242"/>
        </row>
        <row r="7243">
          <cell r="A7243"/>
        </row>
        <row r="7244">
          <cell r="A7244"/>
        </row>
        <row r="7245">
          <cell r="A7245"/>
        </row>
        <row r="7246">
          <cell r="A7246"/>
        </row>
        <row r="7247">
          <cell r="A7247"/>
        </row>
        <row r="7248">
          <cell r="A7248"/>
        </row>
        <row r="7249">
          <cell r="A7249"/>
        </row>
        <row r="7250">
          <cell r="A7250"/>
        </row>
        <row r="7251">
          <cell r="A7251"/>
        </row>
        <row r="7252">
          <cell r="A7252"/>
        </row>
        <row r="7253">
          <cell r="A7253"/>
        </row>
        <row r="7254">
          <cell r="A7254"/>
        </row>
        <row r="7255">
          <cell r="A7255"/>
        </row>
        <row r="7256">
          <cell r="A7256"/>
        </row>
        <row r="7257">
          <cell r="A7257"/>
        </row>
        <row r="7258">
          <cell r="A7258"/>
        </row>
        <row r="7259">
          <cell r="A7259"/>
        </row>
        <row r="7260">
          <cell r="A7260"/>
        </row>
        <row r="7261">
          <cell r="A7261"/>
        </row>
        <row r="7262">
          <cell r="A7262"/>
        </row>
        <row r="7263">
          <cell r="A7263"/>
        </row>
        <row r="7264">
          <cell r="A7264"/>
        </row>
        <row r="7265">
          <cell r="A7265"/>
        </row>
        <row r="7266">
          <cell r="A7266"/>
        </row>
        <row r="7267">
          <cell r="A7267"/>
        </row>
        <row r="7268">
          <cell r="A7268"/>
        </row>
        <row r="7269">
          <cell r="A7269"/>
        </row>
        <row r="7270">
          <cell r="A7270"/>
        </row>
        <row r="7271">
          <cell r="A7271"/>
        </row>
        <row r="7272">
          <cell r="A7272"/>
        </row>
        <row r="7273">
          <cell r="A7273"/>
        </row>
        <row r="7274">
          <cell r="A7274"/>
        </row>
        <row r="7275">
          <cell r="A7275"/>
        </row>
        <row r="7276">
          <cell r="A7276"/>
        </row>
        <row r="7277">
          <cell r="A7277"/>
        </row>
        <row r="7278">
          <cell r="A7278"/>
        </row>
        <row r="7279">
          <cell r="A7279"/>
        </row>
        <row r="7280">
          <cell r="A7280"/>
        </row>
        <row r="7281">
          <cell r="A7281"/>
        </row>
        <row r="7282">
          <cell r="A7282"/>
        </row>
        <row r="7283">
          <cell r="A7283"/>
        </row>
        <row r="7284">
          <cell r="A7284"/>
        </row>
        <row r="7285">
          <cell r="A7285"/>
        </row>
        <row r="7286">
          <cell r="A7286"/>
        </row>
        <row r="7287">
          <cell r="A7287"/>
        </row>
        <row r="7288">
          <cell r="A7288"/>
        </row>
        <row r="7289">
          <cell r="A7289"/>
        </row>
        <row r="7290">
          <cell r="A7290"/>
        </row>
        <row r="7291">
          <cell r="A7291"/>
        </row>
        <row r="7292">
          <cell r="A7292"/>
        </row>
        <row r="7293">
          <cell r="A7293"/>
        </row>
        <row r="7294">
          <cell r="A7294"/>
        </row>
        <row r="7295">
          <cell r="A7295"/>
        </row>
        <row r="7296">
          <cell r="A7296"/>
        </row>
        <row r="7297">
          <cell r="A7297"/>
        </row>
        <row r="7298">
          <cell r="A7298"/>
        </row>
        <row r="7299">
          <cell r="A7299"/>
        </row>
        <row r="7300">
          <cell r="A7300"/>
        </row>
        <row r="7301">
          <cell r="A7301"/>
        </row>
        <row r="7302">
          <cell r="A7302"/>
        </row>
        <row r="7303">
          <cell r="A7303"/>
        </row>
        <row r="7304">
          <cell r="A7304"/>
        </row>
        <row r="7305">
          <cell r="A7305"/>
        </row>
        <row r="7306">
          <cell r="A7306"/>
        </row>
        <row r="7307">
          <cell r="A7307"/>
        </row>
        <row r="7308">
          <cell r="A7308"/>
        </row>
        <row r="7309">
          <cell r="A7309"/>
        </row>
        <row r="7310">
          <cell r="A7310"/>
        </row>
        <row r="7311">
          <cell r="A7311"/>
        </row>
        <row r="7312">
          <cell r="A7312"/>
        </row>
        <row r="7313">
          <cell r="A7313"/>
        </row>
        <row r="7314">
          <cell r="A7314"/>
        </row>
        <row r="7315">
          <cell r="A7315"/>
        </row>
        <row r="7316">
          <cell r="A7316"/>
        </row>
        <row r="7317">
          <cell r="A7317"/>
        </row>
        <row r="7318">
          <cell r="A7318"/>
        </row>
        <row r="7319">
          <cell r="A7319"/>
        </row>
        <row r="7320">
          <cell r="A7320"/>
        </row>
        <row r="7321">
          <cell r="A7321"/>
        </row>
        <row r="7322">
          <cell r="A7322"/>
        </row>
        <row r="7323">
          <cell r="A7323"/>
        </row>
        <row r="7324">
          <cell r="A7324"/>
        </row>
        <row r="7325">
          <cell r="A7325"/>
        </row>
        <row r="7326">
          <cell r="A7326"/>
        </row>
        <row r="7327">
          <cell r="A7327"/>
        </row>
        <row r="7328">
          <cell r="A7328"/>
        </row>
        <row r="7329">
          <cell r="A7329"/>
        </row>
        <row r="7330">
          <cell r="A7330"/>
        </row>
        <row r="7331">
          <cell r="A7331"/>
        </row>
        <row r="7332">
          <cell r="A7332"/>
        </row>
        <row r="7333">
          <cell r="A7333"/>
        </row>
        <row r="7334">
          <cell r="A7334"/>
        </row>
        <row r="7335">
          <cell r="A7335"/>
        </row>
        <row r="7336">
          <cell r="A7336"/>
        </row>
        <row r="7337">
          <cell r="A7337"/>
        </row>
        <row r="7338">
          <cell r="A7338"/>
        </row>
        <row r="7339">
          <cell r="A7339"/>
        </row>
        <row r="7340">
          <cell r="A7340"/>
        </row>
        <row r="7341">
          <cell r="A7341"/>
        </row>
        <row r="7342">
          <cell r="A7342"/>
        </row>
        <row r="7343">
          <cell r="A7343"/>
        </row>
        <row r="7344">
          <cell r="A7344"/>
        </row>
        <row r="7345">
          <cell r="A7345"/>
        </row>
        <row r="7346">
          <cell r="A7346"/>
        </row>
        <row r="7347">
          <cell r="A7347"/>
        </row>
        <row r="7348">
          <cell r="A7348"/>
        </row>
        <row r="7349">
          <cell r="A7349"/>
        </row>
        <row r="7350">
          <cell r="A7350"/>
        </row>
        <row r="7351">
          <cell r="A7351"/>
        </row>
        <row r="7352">
          <cell r="A7352"/>
        </row>
        <row r="7353">
          <cell r="A7353"/>
        </row>
        <row r="7354">
          <cell r="A7354"/>
        </row>
        <row r="7355">
          <cell r="A7355"/>
        </row>
        <row r="7356">
          <cell r="A7356"/>
        </row>
        <row r="7357">
          <cell r="A7357"/>
        </row>
        <row r="7358">
          <cell r="A7358"/>
        </row>
        <row r="7359">
          <cell r="A7359"/>
        </row>
        <row r="7360">
          <cell r="A7360"/>
        </row>
        <row r="7361">
          <cell r="A7361"/>
        </row>
        <row r="7362">
          <cell r="A7362"/>
        </row>
        <row r="7363">
          <cell r="A7363"/>
        </row>
        <row r="7364">
          <cell r="A7364"/>
        </row>
        <row r="7365">
          <cell r="A7365"/>
        </row>
        <row r="7366">
          <cell r="A7366"/>
        </row>
        <row r="7367">
          <cell r="A7367"/>
        </row>
        <row r="7368">
          <cell r="A7368"/>
        </row>
        <row r="7369">
          <cell r="A7369"/>
        </row>
        <row r="7370">
          <cell r="A7370"/>
        </row>
        <row r="7371">
          <cell r="A7371"/>
        </row>
        <row r="7372">
          <cell r="A7372"/>
        </row>
        <row r="7373">
          <cell r="A7373"/>
        </row>
        <row r="7374">
          <cell r="A7374"/>
        </row>
        <row r="7375">
          <cell r="A7375"/>
        </row>
        <row r="7376">
          <cell r="A7376"/>
        </row>
        <row r="7377">
          <cell r="A7377"/>
        </row>
        <row r="7378">
          <cell r="A7378"/>
        </row>
        <row r="7379">
          <cell r="A7379"/>
        </row>
        <row r="7380">
          <cell r="A7380"/>
        </row>
        <row r="7381">
          <cell r="A7381"/>
        </row>
        <row r="7382">
          <cell r="A7382"/>
        </row>
        <row r="7383">
          <cell r="A7383"/>
        </row>
        <row r="7384">
          <cell r="A7384"/>
        </row>
        <row r="7385">
          <cell r="A7385"/>
        </row>
        <row r="7386">
          <cell r="A7386"/>
        </row>
        <row r="7387">
          <cell r="A7387"/>
        </row>
        <row r="7388">
          <cell r="A7388"/>
        </row>
        <row r="7389">
          <cell r="A7389"/>
        </row>
        <row r="7390">
          <cell r="A7390"/>
        </row>
        <row r="7391">
          <cell r="A7391"/>
        </row>
        <row r="7392">
          <cell r="A7392"/>
        </row>
        <row r="7393">
          <cell r="A7393"/>
        </row>
        <row r="7394">
          <cell r="A7394"/>
        </row>
        <row r="7395">
          <cell r="A7395"/>
        </row>
        <row r="7396">
          <cell r="A7396"/>
        </row>
        <row r="7397">
          <cell r="A7397"/>
        </row>
        <row r="7398">
          <cell r="A7398"/>
        </row>
        <row r="7399">
          <cell r="A7399"/>
        </row>
        <row r="7400">
          <cell r="A7400"/>
        </row>
        <row r="7401">
          <cell r="A7401"/>
        </row>
        <row r="7402">
          <cell r="A7402"/>
        </row>
        <row r="7403">
          <cell r="A7403"/>
        </row>
        <row r="7404">
          <cell r="A7404"/>
        </row>
        <row r="7405">
          <cell r="A7405"/>
        </row>
        <row r="7406">
          <cell r="A7406"/>
        </row>
        <row r="7407">
          <cell r="A7407"/>
        </row>
        <row r="7408">
          <cell r="A7408"/>
        </row>
        <row r="7409">
          <cell r="A7409"/>
        </row>
        <row r="7410">
          <cell r="A7410"/>
        </row>
        <row r="7411">
          <cell r="A7411"/>
        </row>
        <row r="7412">
          <cell r="A7412"/>
        </row>
        <row r="7413">
          <cell r="A7413"/>
        </row>
        <row r="7414">
          <cell r="A7414"/>
        </row>
        <row r="7415">
          <cell r="A7415"/>
        </row>
        <row r="7416">
          <cell r="A7416"/>
        </row>
        <row r="7417">
          <cell r="A7417"/>
        </row>
        <row r="7418">
          <cell r="A7418"/>
        </row>
        <row r="7419">
          <cell r="A7419"/>
        </row>
        <row r="7420">
          <cell r="A7420"/>
        </row>
        <row r="7421">
          <cell r="A7421"/>
        </row>
        <row r="7422">
          <cell r="A7422"/>
        </row>
        <row r="7423">
          <cell r="A7423"/>
        </row>
        <row r="7424">
          <cell r="A7424"/>
        </row>
        <row r="7425">
          <cell r="A7425"/>
        </row>
        <row r="7426">
          <cell r="A7426"/>
        </row>
        <row r="7427">
          <cell r="A7427"/>
        </row>
        <row r="7428">
          <cell r="A7428"/>
        </row>
        <row r="7429">
          <cell r="A7429"/>
        </row>
        <row r="7430">
          <cell r="A7430"/>
        </row>
        <row r="7431">
          <cell r="A7431"/>
        </row>
        <row r="7432">
          <cell r="A7432"/>
        </row>
        <row r="7433">
          <cell r="A7433"/>
        </row>
        <row r="7434">
          <cell r="A7434"/>
        </row>
        <row r="7435">
          <cell r="A7435"/>
        </row>
        <row r="7436">
          <cell r="A7436"/>
        </row>
        <row r="7437">
          <cell r="A7437"/>
        </row>
        <row r="7438">
          <cell r="A7438"/>
        </row>
        <row r="7439">
          <cell r="A7439"/>
        </row>
        <row r="7440">
          <cell r="A7440"/>
        </row>
        <row r="7441">
          <cell r="A7441"/>
        </row>
        <row r="7442">
          <cell r="A7442"/>
        </row>
        <row r="7443">
          <cell r="A7443"/>
        </row>
        <row r="7444">
          <cell r="A7444"/>
        </row>
        <row r="7445">
          <cell r="A7445"/>
        </row>
        <row r="7446">
          <cell r="A7446"/>
        </row>
        <row r="7447">
          <cell r="A7447"/>
        </row>
        <row r="7448">
          <cell r="A7448"/>
        </row>
        <row r="7449">
          <cell r="A7449"/>
        </row>
        <row r="7450">
          <cell r="A7450"/>
        </row>
        <row r="7451">
          <cell r="A7451"/>
        </row>
        <row r="7452">
          <cell r="A7452"/>
        </row>
        <row r="7453">
          <cell r="A7453"/>
        </row>
        <row r="7454">
          <cell r="A7454"/>
        </row>
        <row r="7455">
          <cell r="A7455"/>
        </row>
        <row r="7456">
          <cell r="A7456"/>
        </row>
        <row r="7457">
          <cell r="A7457"/>
        </row>
        <row r="7458">
          <cell r="A7458"/>
        </row>
        <row r="7459">
          <cell r="A7459"/>
        </row>
        <row r="7460">
          <cell r="A7460"/>
        </row>
        <row r="7461">
          <cell r="A7461"/>
        </row>
        <row r="7462">
          <cell r="A7462"/>
        </row>
        <row r="7463">
          <cell r="A7463"/>
        </row>
        <row r="7464">
          <cell r="A7464"/>
        </row>
        <row r="7465">
          <cell r="A7465"/>
        </row>
        <row r="7466">
          <cell r="A7466"/>
        </row>
        <row r="7467">
          <cell r="A7467"/>
        </row>
        <row r="7468">
          <cell r="A7468"/>
        </row>
        <row r="7469">
          <cell r="A7469"/>
        </row>
        <row r="7470">
          <cell r="A7470"/>
        </row>
        <row r="7471">
          <cell r="A7471"/>
        </row>
        <row r="7472">
          <cell r="A7472"/>
        </row>
        <row r="7473">
          <cell r="A7473"/>
        </row>
        <row r="7474">
          <cell r="A7474"/>
        </row>
        <row r="7475">
          <cell r="A7475"/>
        </row>
        <row r="7476">
          <cell r="A7476"/>
        </row>
        <row r="7477">
          <cell r="A7477"/>
        </row>
        <row r="7478">
          <cell r="A7478"/>
        </row>
        <row r="7479">
          <cell r="A7479"/>
        </row>
        <row r="7480">
          <cell r="A7480"/>
        </row>
        <row r="7481">
          <cell r="A7481"/>
        </row>
        <row r="7482">
          <cell r="A7482"/>
        </row>
        <row r="7483">
          <cell r="A7483"/>
        </row>
        <row r="7484">
          <cell r="A7484"/>
        </row>
        <row r="7485">
          <cell r="A7485"/>
        </row>
        <row r="7486">
          <cell r="A7486"/>
        </row>
        <row r="7487">
          <cell r="A7487"/>
        </row>
        <row r="7488">
          <cell r="A7488"/>
        </row>
        <row r="7489">
          <cell r="A7489"/>
        </row>
        <row r="7490">
          <cell r="A7490"/>
        </row>
        <row r="7491">
          <cell r="A7491"/>
        </row>
        <row r="7492">
          <cell r="A7492"/>
        </row>
        <row r="7493">
          <cell r="A7493"/>
        </row>
        <row r="7494">
          <cell r="A7494"/>
        </row>
        <row r="7495">
          <cell r="A7495"/>
        </row>
        <row r="7496">
          <cell r="A7496"/>
        </row>
        <row r="7497">
          <cell r="A7497"/>
        </row>
        <row r="7498">
          <cell r="A7498"/>
        </row>
        <row r="7499">
          <cell r="A7499"/>
        </row>
        <row r="7500">
          <cell r="A7500"/>
        </row>
        <row r="7501">
          <cell r="A7501"/>
        </row>
        <row r="7502">
          <cell r="A7502"/>
        </row>
        <row r="7503">
          <cell r="A7503"/>
        </row>
        <row r="7504">
          <cell r="A7504"/>
        </row>
        <row r="7505">
          <cell r="A7505"/>
        </row>
        <row r="7506">
          <cell r="A7506"/>
        </row>
        <row r="7507">
          <cell r="A7507"/>
        </row>
        <row r="7508">
          <cell r="A7508"/>
        </row>
        <row r="7509">
          <cell r="A7509"/>
        </row>
        <row r="7510">
          <cell r="A7510"/>
        </row>
        <row r="7511">
          <cell r="A7511"/>
        </row>
        <row r="7512">
          <cell r="A7512"/>
        </row>
        <row r="7513">
          <cell r="A7513"/>
        </row>
        <row r="7514">
          <cell r="A7514"/>
        </row>
        <row r="7515">
          <cell r="A7515"/>
        </row>
        <row r="7516">
          <cell r="A7516"/>
        </row>
        <row r="7517">
          <cell r="A7517"/>
        </row>
        <row r="7518">
          <cell r="A7518"/>
        </row>
        <row r="7519">
          <cell r="A7519"/>
        </row>
        <row r="7520">
          <cell r="A7520"/>
        </row>
        <row r="7521">
          <cell r="A7521"/>
        </row>
        <row r="7522">
          <cell r="A7522"/>
        </row>
        <row r="7523">
          <cell r="A7523"/>
        </row>
        <row r="7524">
          <cell r="A7524"/>
        </row>
        <row r="7525">
          <cell r="A7525"/>
        </row>
        <row r="7526">
          <cell r="A7526"/>
        </row>
        <row r="7527">
          <cell r="A7527"/>
        </row>
        <row r="7528">
          <cell r="A7528"/>
        </row>
        <row r="7529">
          <cell r="A7529"/>
        </row>
        <row r="7530">
          <cell r="A7530"/>
        </row>
        <row r="7531">
          <cell r="A7531"/>
        </row>
        <row r="7532">
          <cell r="A7532"/>
        </row>
        <row r="7533">
          <cell r="A7533"/>
        </row>
        <row r="7534">
          <cell r="A7534"/>
        </row>
        <row r="7535">
          <cell r="A7535"/>
        </row>
        <row r="7536">
          <cell r="A7536"/>
        </row>
        <row r="7537">
          <cell r="A7537"/>
        </row>
        <row r="7538">
          <cell r="A7538"/>
        </row>
        <row r="7539">
          <cell r="A7539"/>
        </row>
        <row r="7540">
          <cell r="A7540"/>
        </row>
        <row r="7541">
          <cell r="A7541"/>
        </row>
        <row r="7542">
          <cell r="A7542"/>
        </row>
        <row r="7543">
          <cell r="A7543"/>
        </row>
        <row r="7544">
          <cell r="A7544"/>
        </row>
        <row r="7545">
          <cell r="A7545"/>
        </row>
        <row r="7546">
          <cell r="A7546"/>
        </row>
        <row r="7547">
          <cell r="A7547"/>
        </row>
        <row r="7548">
          <cell r="A7548"/>
        </row>
        <row r="7549">
          <cell r="A7549"/>
        </row>
        <row r="7550">
          <cell r="A7550"/>
        </row>
        <row r="7551">
          <cell r="A7551"/>
        </row>
        <row r="7552">
          <cell r="A7552"/>
        </row>
        <row r="7553">
          <cell r="A7553"/>
        </row>
        <row r="7554">
          <cell r="A7554"/>
        </row>
        <row r="7555">
          <cell r="A7555"/>
        </row>
        <row r="7556">
          <cell r="A7556"/>
        </row>
        <row r="7557">
          <cell r="A7557"/>
        </row>
        <row r="7558">
          <cell r="A7558"/>
        </row>
        <row r="7559">
          <cell r="A7559"/>
        </row>
        <row r="7560">
          <cell r="A7560"/>
        </row>
        <row r="7561">
          <cell r="A7561"/>
        </row>
        <row r="7562">
          <cell r="A7562"/>
        </row>
        <row r="7563">
          <cell r="A7563"/>
        </row>
        <row r="7564">
          <cell r="A7564"/>
        </row>
        <row r="7565">
          <cell r="A7565"/>
        </row>
        <row r="7566">
          <cell r="A7566"/>
        </row>
        <row r="7567">
          <cell r="A7567"/>
        </row>
        <row r="7568">
          <cell r="A7568"/>
        </row>
        <row r="7569">
          <cell r="A7569"/>
        </row>
        <row r="7570">
          <cell r="A7570"/>
        </row>
        <row r="7571">
          <cell r="A7571"/>
        </row>
        <row r="7572">
          <cell r="A7572"/>
        </row>
        <row r="7573">
          <cell r="A7573"/>
        </row>
        <row r="7574">
          <cell r="A7574"/>
        </row>
        <row r="7575">
          <cell r="A7575"/>
        </row>
        <row r="7576">
          <cell r="A7576"/>
        </row>
        <row r="7577">
          <cell r="A7577"/>
        </row>
        <row r="7578">
          <cell r="A7578"/>
        </row>
        <row r="7579">
          <cell r="A7579"/>
        </row>
        <row r="7580">
          <cell r="A7580"/>
        </row>
        <row r="7581">
          <cell r="A7581"/>
        </row>
        <row r="7582">
          <cell r="A7582"/>
        </row>
        <row r="7583">
          <cell r="A7583"/>
        </row>
        <row r="7584">
          <cell r="A7584"/>
        </row>
        <row r="7585">
          <cell r="A7585"/>
        </row>
        <row r="7586">
          <cell r="A7586"/>
        </row>
        <row r="7587">
          <cell r="A7587"/>
        </row>
        <row r="7588">
          <cell r="A7588"/>
        </row>
        <row r="7589">
          <cell r="A7589"/>
        </row>
        <row r="7590">
          <cell r="A7590"/>
        </row>
        <row r="7591">
          <cell r="A7591"/>
        </row>
        <row r="7592">
          <cell r="A7592"/>
        </row>
        <row r="7593">
          <cell r="A7593"/>
        </row>
        <row r="7594">
          <cell r="A7594"/>
        </row>
        <row r="7595">
          <cell r="A7595"/>
        </row>
        <row r="7596">
          <cell r="A7596"/>
        </row>
        <row r="7597">
          <cell r="A7597"/>
        </row>
        <row r="7598">
          <cell r="A7598"/>
        </row>
        <row r="7599">
          <cell r="A7599"/>
        </row>
        <row r="7600">
          <cell r="A7600"/>
        </row>
        <row r="7601">
          <cell r="A7601"/>
        </row>
        <row r="7602">
          <cell r="A7602"/>
        </row>
        <row r="7603">
          <cell r="A7603"/>
        </row>
        <row r="7604">
          <cell r="A7604"/>
        </row>
        <row r="7605">
          <cell r="A7605"/>
        </row>
        <row r="7606">
          <cell r="A7606"/>
        </row>
        <row r="7607">
          <cell r="A7607"/>
        </row>
        <row r="7608">
          <cell r="A7608"/>
        </row>
        <row r="7609">
          <cell r="A7609"/>
        </row>
        <row r="7610">
          <cell r="A7610"/>
        </row>
        <row r="7611">
          <cell r="A7611"/>
        </row>
        <row r="7612">
          <cell r="A7612"/>
        </row>
        <row r="7613">
          <cell r="A7613"/>
        </row>
        <row r="7614">
          <cell r="A7614"/>
        </row>
        <row r="7615">
          <cell r="A7615"/>
        </row>
        <row r="7616">
          <cell r="A7616"/>
        </row>
        <row r="7617">
          <cell r="A7617"/>
        </row>
        <row r="7618">
          <cell r="A7618"/>
        </row>
        <row r="7619">
          <cell r="A7619"/>
        </row>
        <row r="7620">
          <cell r="A7620"/>
        </row>
        <row r="7621">
          <cell r="A7621"/>
        </row>
        <row r="7622">
          <cell r="A7622"/>
        </row>
        <row r="7623">
          <cell r="A7623"/>
        </row>
        <row r="7624">
          <cell r="A7624"/>
        </row>
        <row r="7625">
          <cell r="A7625"/>
        </row>
        <row r="7626">
          <cell r="A7626"/>
        </row>
        <row r="7627">
          <cell r="A7627"/>
        </row>
        <row r="7628">
          <cell r="A7628"/>
        </row>
        <row r="7629">
          <cell r="A7629"/>
        </row>
        <row r="7630">
          <cell r="A7630"/>
        </row>
        <row r="7631">
          <cell r="A7631"/>
        </row>
        <row r="7632">
          <cell r="A7632"/>
        </row>
        <row r="7633">
          <cell r="A7633"/>
        </row>
        <row r="7634">
          <cell r="A7634"/>
        </row>
        <row r="7635">
          <cell r="A7635"/>
        </row>
        <row r="7636">
          <cell r="A7636"/>
        </row>
        <row r="7637">
          <cell r="A7637"/>
        </row>
        <row r="7638">
          <cell r="A7638"/>
        </row>
        <row r="7639">
          <cell r="A7639"/>
        </row>
        <row r="7640">
          <cell r="A7640"/>
        </row>
        <row r="7641">
          <cell r="A7641"/>
        </row>
        <row r="7642">
          <cell r="A7642"/>
        </row>
        <row r="7643">
          <cell r="A7643"/>
        </row>
        <row r="7644">
          <cell r="A7644"/>
        </row>
        <row r="7645">
          <cell r="A7645"/>
        </row>
        <row r="7646">
          <cell r="A7646"/>
        </row>
        <row r="7647">
          <cell r="A7647"/>
        </row>
        <row r="7648">
          <cell r="A7648"/>
        </row>
        <row r="7649">
          <cell r="A7649"/>
        </row>
        <row r="7650">
          <cell r="A7650"/>
        </row>
        <row r="7651">
          <cell r="A7651"/>
        </row>
        <row r="7652">
          <cell r="A7652"/>
        </row>
        <row r="7653">
          <cell r="A7653"/>
        </row>
        <row r="7654">
          <cell r="A7654"/>
        </row>
        <row r="7655">
          <cell r="A7655"/>
        </row>
        <row r="7656">
          <cell r="A7656"/>
        </row>
        <row r="7657">
          <cell r="A7657"/>
        </row>
        <row r="7658">
          <cell r="A7658"/>
        </row>
        <row r="7659">
          <cell r="A7659"/>
        </row>
        <row r="7660">
          <cell r="A7660"/>
        </row>
        <row r="7661">
          <cell r="A7661"/>
        </row>
        <row r="7662">
          <cell r="A7662"/>
        </row>
        <row r="7663">
          <cell r="A7663"/>
        </row>
        <row r="7664">
          <cell r="A7664"/>
        </row>
        <row r="7665">
          <cell r="A7665"/>
        </row>
        <row r="7666">
          <cell r="A7666"/>
        </row>
        <row r="7667">
          <cell r="A7667"/>
        </row>
        <row r="7668">
          <cell r="A7668"/>
        </row>
        <row r="7669">
          <cell r="A7669"/>
        </row>
        <row r="7670">
          <cell r="A7670"/>
        </row>
        <row r="7671">
          <cell r="A7671"/>
        </row>
        <row r="7672">
          <cell r="A7672"/>
        </row>
        <row r="7673">
          <cell r="A7673"/>
        </row>
        <row r="7674">
          <cell r="A7674"/>
        </row>
        <row r="7675">
          <cell r="A7675"/>
        </row>
        <row r="7676">
          <cell r="A7676"/>
        </row>
        <row r="7677">
          <cell r="A7677"/>
        </row>
        <row r="7678">
          <cell r="A7678"/>
        </row>
        <row r="7679">
          <cell r="A7679"/>
        </row>
        <row r="7680">
          <cell r="A7680"/>
        </row>
        <row r="7681">
          <cell r="A7681"/>
        </row>
        <row r="7682">
          <cell r="A7682"/>
        </row>
        <row r="7683">
          <cell r="A7683"/>
        </row>
        <row r="7684">
          <cell r="A7684"/>
        </row>
        <row r="7685">
          <cell r="A7685"/>
        </row>
        <row r="7686">
          <cell r="A7686"/>
        </row>
        <row r="7687">
          <cell r="A7687"/>
        </row>
        <row r="7688">
          <cell r="A7688"/>
        </row>
        <row r="7689">
          <cell r="A7689"/>
        </row>
        <row r="7690">
          <cell r="A7690"/>
        </row>
        <row r="7691">
          <cell r="A7691"/>
        </row>
        <row r="7692">
          <cell r="A7692"/>
        </row>
        <row r="7693">
          <cell r="A7693"/>
        </row>
        <row r="7694">
          <cell r="A7694"/>
        </row>
        <row r="7695">
          <cell r="A7695"/>
        </row>
        <row r="7696">
          <cell r="A7696"/>
        </row>
        <row r="7697">
          <cell r="A7697"/>
        </row>
        <row r="7698">
          <cell r="A7698"/>
        </row>
        <row r="7699">
          <cell r="A7699"/>
        </row>
        <row r="7700">
          <cell r="A7700"/>
        </row>
        <row r="7701">
          <cell r="A7701"/>
        </row>
        <row r="7702">
          <cell r="A7702"/>
        </row>
        <row r="7703">
          <cell r="A7703"/>
        </row>
        <row r="7704">
          <cell r="A7704"/>
        </row>
        <row r="7705">
          <cell r="A7705"/>
        </row>
        <row r="7706">
          <cell r="A7706"/>
        </row>
        <row r="7707">
          <cell r="A7707"/>
        </row>
        <row r="7708">
          <cell r="A7708"/>
        </row>
        <row r="7709">
          <cell r="A7709"/>
        </row>
        <row r="7710">
          <cell r="A7710"/>
        </row>
        <row r="7711">
          <cell r="A7711"/>
        </row>
        <row r="7712">
          <cell r="A7712"/>
        </row>
        <row r="7713">
          <cell r="A7713"/>
        </row>
        <row r="7714">
          <cell r="A7714"/>
        </row>
        <row r="7715">
          <cell r="A7715"/>
        </row>
        <row r="7716">
          <cell r="A7716"/>
        </row>
        <row r="7717">
          <cell r="A7717"/>
        </row>
        <row r="7718">
          <cell r="A7718"/>
        </row>
        <row r="7719">
          <cell r="A7719"/>
        </row>
        <row r="7720">
          <cell r="A7720"/>
        </row>
        <row r="7721">
          <cell r="A7721"/>
        </row>
        <row r="7722">
          <cell r="A7722"/>
        </row>
        <row r="7723">
          <cell r="A7723"/>
        </row>
        <row r="7724">
          <cell r="A7724"/>
        </row>
        <row r="7725">
          <cell r="A7725"/>
        </row>
        <row r="7726">
          <cell r="A7726"/>
        </row>
        <row r="7727">
          <cell r="A7727"/>
        </row>
        <row r="7728">
          <cell r="A7728"/>
        </row>
        <row r="7729">
          <cell r="A7729"/>
        </row>
        <row r="7730">
          <cell r="A7730"/>
        </row>
        <row r="7731">
          <cell r="A7731"/>
        </row>
        <row r="7732">
          <cell r="A7732"/>
        </row>
        <row r="7733">
          <cell r="A7733"/>
        </row>
        <row r="7734">
          <cell r="A7734"/>
        </row>
        <row r="7735">
          <cell r="A7735"/>
        </row>
        <row r="7736">
          <cell r="A7736"/>
        </row>
        <row r="7737">
          <cell r="A7737"/>
        </row>
        <row r="7738">
          <cell r="A7738"/>
        </row>
        <row r="7739">
          <cell r="A7739"/>
        </row>
        <row r="7740">
          <cell r="A7740"/>
        </row>
        <row r="7741">
          <cell r="A7741"/>
        </row>
        <row r="7742">
          <cell r="A7742"/>
        </row>
        <row r="7743">
          <cell r="A7743"/>
        </row>
        <row r="7744">
          <cell r="A7744"/>
        </row>
        <row r="7745">
          <cell r="A7745"/>
        </row>
        <row r="7746">
          <cell r="A7746"/>
        </row>
        <row r="7747">
          <cell r="A7747"/>
        </row>
        <row r="7748">
          <cell r="A7748"/>
        </row>
        <row r="7749">
          <cell r="A7749"/>
        </row>
        <row r="7750">
          <cell r="A7750"/>
        </row>
        <row r="7751">
          <cell r="A7751"/>
        </row>
        <row r="7752">
          <cell r="A7752"/>
        </row>
        <row r="7753">
          <cell r="A7753"/>
        </row>
        <row r="7754">
          <cell r="A7754"/>
        </row>
        <row r="7755">
          <cell r="A7755"/>
        </row>
        <row r="7756">
          <cell r="A7756"/>
        </row>
        <row r="7757">
          <cell r="A7757"/>
        </row>
        <row r="7758">
          <cell r="A7758"/>
        </row>
        <row r="7759">
          <cell r="A7759"/>
        </row>
        <row r="7760">
          <cell r="A7760"/>
        </row>
        <row r="7761">
          <cell r="A7761"/>
        </row>
        <row r="7762">
          <cell r="A7762"/>
        </row>
        <row r="7763">
          <cell r="A7763"/>
        </row>
        <row r="7764">
          <cell r="A7764"/>
        </row>
        <row r="7765">
          <cell r="A7765"/>
        </row>
        <row r="7766">
          <cell r="A7766"/>
        </row>
        <row r="7767">
          <cell r="A7767"/>
        </row>
        <row r="7768">
          <cell r="A7768"/>
        </row>
        <row r="7769">
          <cell r="A7769"/>
        </row>
        <row r="7770">
          <cell r="A7770"/>
        </row>
        <row r="7771">
          <cell r="A7771"/>
        </row>
        <row r="7772">
          <cell r="A7772"/>
        </row>
        <row r="7773">
          <cell r="A7773"/>
        </row>
        <row r="7774">
          <cell r="A7774"/>
        </row>
        <row r="7775">
          <cell r="A7775"/>
        </row>
        <row r="7776">
          <cell r="A7776"/>
        </row>
        <row r="7777">
          <cell r="A7777"/>
        </row>
        <row r="7778">
          <cell r="A7778"/>
        </row>
        <row r="7779">
          <cell r="A7779"/>
        </row>
        <row r="7780">
          <cell r="A7780"/>
        </row>
        <row r="7781">
          <cell r="A7781"/>
        </row>
        <row r="7782">
          <cell r="A7782"/>
        </row>
        <row r="7783">
          <cell r="A7783"/>
        </row>
        <row r="7784">
          <cell r="A7784"/>
        </row>
        <row r="7785">
          <cell r="A7785"/>
        </row>
        <row r="7786">
          <cell r="A7786"/>
        </row>
        <row r="7787">
          <cell r="A7787"/>
        </row>
        <row r="7788">
          <cell r="A7788"/>
        </row>
        <row r="7789">
          <cell r="A7789"/>
        </row>
        <row r="7790">
          <cell r="A7790"/>
        </row>
        <row r="7791">
          <cell r="A7791"/>
        </row>
        <row r="7792">
          <cell r="A7792"/>
        </row>
        <row r="7793">
          <cell r="A7793"/>
        </row>
        <row r="7794">
          <cell r="A7794"/>
        </row>
        <row r="7795">
          <cell r="A7795"/>
        </row>
        <row r="7796">
          <cell r="A7796"/>
        </row>
        <row r="7797">
          <cell r="A7797"/>
        </row>
        <row r="7798">
          <cell r="A7798"/>
        </row>
        <row r="7799">
          <cell r="A7799"/>
        </row>
        <row r="7800">
          <cell r="A7800"/>
        </row>
        <row r="7801">
          <cell r="A7801"/>
        </row>
        <row r="7802">
          <cell r="A7802"/>
        </row>
        <row r="7803">
          <cell r="A7803"/>
        </row>
        <row r="7804">
          <cell r="A7804"/>
        </row>
        <row r="7805">
          <cell r="A7805"/>
        </row>
        <row r="7806">
          <cell r="A7806"/>
        </row>
        <row r="7807">
          <cell r="A7807"/>
        </row>
        <row r="7808">
          <cell r="A7808"/>
        </row>
        <row r="7809">
          <cell r="A7809"/>
        </row>
        <row r="7810">
          <cell r="A7810"/>
        </row>
        <row r="7811">
          <cell r="A7811"/>
        </row>
        <row r="7812">
          <cell r="A7812"/>
        </row>
        <row r="7813">
          <cell r="A7813"/>
        </row>
        <row r="7814">
          <cell r="A7814"/>
        </row>
        <row r="7815">
          <cell r="A7815"/>
        </row>
        <row r="7816">
          <cell r="A7816"/>
        </row>
        <row r="7817">
          <cell r="A7817"/>
        </row>
        <row r="7818">
          <cell r="A7818"/>
        </row>
        <row r="7819">
          <cell r="A7819"/>
        </row>
        <row r="7820">
          <cell r="A7820"/>
        </row>
        <row r="7821">
          <cell r="A7821"/>
        </row>
        <row r="7822">
          <cell r="A7822"/>
        </row>
        <row r="7823">
          <cell r="A7823"/>
        </row>
        <row r="7824">
          <cell r="A7824"/>
        </row>
        <row r="7825">
          <cell r="A7825"/>
        </row>
        <row r="7826">
          <cell r="A7826"/>
        </row>
        <row r="7827">
          <cell r="A7827"/>
        </row>
        <row r="7828">
          <cell r="A7828"/>
        </row>
        <row r="7829">
          <cell r="A7829"/>
        </row>
        <row r="7830">
          <cell r="A7830"/>
        </row>
        <row r="7831">
          <cell r="A7831"/>
        </row>
        <row r="7832">
          <cell r="A7832"/>
        </row>
        <row r="7833">
          <cell r="A7833"/>
        </row>
        <row r="7834">
          <cell r="A7834"/>
        </row>
        <row r="7835">
          <cell r="A7835"/>
        </row>
        <row r="7836">
          <cell r="A7836"/>
        </row>
        <row r="7837">
          <cell r="A7837"/>
        </row>
        <row r="7838">
          <cell r="A7838"/>
        </row>
        <row r="7839">
          <cell r="A7839"/>
        </row>
        <row r="7840">
          <cell r="A7840"/>
        </row>
        <row r="7841">
          <cell r="A7841"/>
        </row>
        <row r="7842">
          <cell r="A7842"/>
        </row>
        <row r="7843">
          <cell r="A7843"/>
        </row>
        <row r="7844">
          <cell r="A7844"/>
        </row>
        <row r="7845">
          <cell r="A7845"/>
        </row>
        <row r="7846">
          <cell r="A7846"/>
        </row>
        <row r="7847">
          <cell r="A7847"/>
        </row>
        <row r="7848">
          <cell r="A7848"/>
        </row>
        <row r="7849">
          <cell r="A7849"/>
        </row>
        <row r="7850">
          <cell r="A7850"/>
        </row>
        <row r="7851">
          <cell r="A7851"/>
        </row>
        <row r="7852">
          <cell r="A7852"/>
        </row>
        <row r="7853">
          <cell r="A7853"/>
        </row>
        <row r="7854">
          <cell r="A7854"/>
        </row>
        <row r="7855">
          <cell r="A7855"/>
        </row>
        <row r="7856">
          <cell r="A7856"/>
        </row>
        <row r="7857">
          <cell r="A7857"/>
        </row>
        <row r="7858">
          <cell r="A7858"/>
        </row>
        <row r="7859">
          <cell r="A7859"/>
        </row>
        <row r="7860">
          <cell r="A7860"/>
        </row>
        <row r="7861">
          <cell r="A7861"/>
        </row>
        <row r="7862">
          <cell r="A7862"/>
        </row>
        <row r="7863">
          <cell r="A7863"/>
        </row>
        <row r="7864">
          <cell r="A7864"/>
        </row>
        <row r="7865">
          <cell r="A7865"/>
        </row>
        <row r="7866">
          <cell r="A7866"/>
        </row>
        <row r="7867">
          <cell r="A7867"/>
        </row>
        <row r="7868">
          <cell r="A7868"/>
        </row>
        <row r="7869">
          <cell r="A7869"/>
        </row>
        <row r="7870">
          <cell r="A7870"/>
        </row>
        <row r="7871">
          <cell r="A7871"/>
        </row>
        <row r="7872">
          <cell r="A7872"/>
        </row>
        <row r="7873">
          <cell r="A7873"/>
        </row>
        <row r="7874">
          <cell r="A7874"/>
        </row>
        <row r="7875">
          <cell r="A7875"/>
        </row>
        <row r="7876">
          <cell r="A7876"/>
        </row>
        <row r="7877">
          <cell r="A7877"/>
        </row>
        <row r="7878">
          <cell r="A7878"/>
        </row>
        <row r="7879">
          <cell r="A7879"/>
        </row>
        <row r="7880">
          <cell r="A7880"/>
        </row>
        <row r="7881">
          <cell r="A7881"/>
        </row>
        <row r="7882">
          <cell r="A7882"/>
        </row>
        <row r="7883">
          <cell r="A7883"/>
        </row>
        <row r="7884">
          <cell r="A7884"/>
        </row>
        <row r="7885">
          <cell r="A7885"/>
        </row>
        <row r="7886">
          <cell r="A7886"/>
        </row>
        <row r="7887">
          <cell r="A7887"/>
        </row>
        <row r="7888">
          <cell r="A7888"/>
        </row>
        <row r="7889">
          <cell r="A7889"/>
        </row>
        <row r="7890">
          <cell r="A7890"/>
        </row>
        <row r="7891">
          <cell r="A7891"/>
        </row>
        <row r="7892">
          <cell r="A7892"/>
        </row>
        <row r="7893">
          <cell r="A7893"/>
        </row>
        <row r="7894">
          <cell r="A7894"/>
        </row>
        <row r="7895">
          <cell r="A7895"/>
        </row>
        <row r="7896">
          <cell r="A7896"/>
        </row>
        <row r="7897">
          <cell r="A7897"/>
        </row>
        <row r="7898">
          <cell r="A7898"/>
        </row>
        <row r="7899">
          <cell r="A7899"/>
        </row>
        <row r="7900">
          <cell r="A7900"/>
        </row>
        <row r="7901">
          <cell r="A7901"/>
        </row>
        <row r="7902">
          <cell r="A7902"/>
        </row>
        <row r="7903">
          <cell r="A7903"/>
        </row>
        <row r="7904">
          <cell r="A7904"/>
        </row>
        <row r="7905">
          <cell r="A7905"/>
        </row>
        <row r="7906">
          <cell r="A7906"/>
        </row>
        <row r="7907">
          <cell r="A7907"/>
        </row>
        <row r="7908">
          <cell r="A7908"/>
        </row>
        <row r="7909">
          <cell r="A7909"/>
        </row>
        <row r="7910">
          <cell r="A7910"/>
        </row>
        <row r="7911">
          <cell r="A7911"/>
        </row>
        <row r="7912">
          <cell r="A7912"/>
        </row>
        <row r="7913">
          <cell r="A7913"/>
        </row>
        <row r="7914">
          <cell r="A7914"/>
        </row>
        <row r="7915">
          <cell r="A7915"/>
        </row>
        <row r="7916">
          <cell r="A7916"/>
        </row>
        <row r="7917">
          <cell r="A7917"/>
        </row>
        <row r="7918">
          <cell r="A7918"/>
        </row>
        <row r="7919">
          <cell r="A7919"/>
        </row>
        <row r="7920">
          <cell r="A7920"/>
        </row>
        <row r="7921">
          <cell r="A7921"/>
        </row>
        <row r="7922">
          <cell r="A7922"/>
        </row>
        <row r="7923">
          <cell r="A7923"/>
        </row>
        <row r="7924">
          <cell r="A7924"/>
        </row>
        <row r="7925">
          <cell r="A7925"/>
        </row>
        <row r="7926">
          <cell r="A7926"/>
        </row>
        <row r="7927">
          <cell r="A7927"/>
        </row>
        <row r="7928">
          <cell r="A7928"/>
        </row>
        <row r="7929">
          <cell r="A7929"/>
        </row>
        <row r="7930">
          <cell r="A7930"/>
        </row>
        <row r="7931">
          <cell r="A7931"/>
        </row>
        <row r="7932">
          <cell r="A7932"/>
        </row>
        <row r="7933">
          <cell r="A7933"/>
        </row>
        <row r="7934">
          <cell r="A7934"/>
        </row>
        <row r="7935">
          <cell r="A7935"/>
        </row>
        <row r="7936">
          <cell r="A7936"/>
        </row>
        <row r="7937">
          <cell r="A7937"/>
        </row>
        <row r="7938">
          <cell r="A7938"/>
        </row>
        <row r="7939">
          <cell r="A7939"/>
        </row>
        <row r="7940">
          <cell r="A7940"/>
        </row>
        <row r="7941">
          <cell r="A7941"/>
        </row>
        <row r="7942">
          <cell r="A7942"/>
        </row>
        <row r="7943">
          <cell r="A7943"/>
        </row>
        <row r="7944">
          <cell r="A7944"/>
        </row>
        <row r="7945">
          <cell r="A7945"/>
        </row>
        <row r="7946">
          <cell r="A7946"/>
        </row>
        <row r="7947">
          <cell r="A7947"/>
        </row>
        <row r="7948">
          <cell r="A7948"/>
        </row>
        <row r="7949">
          <cell r="A7949"/>
        </row>
        <row r="7950">
          <cell r="A7950"/>
        </row>
        <row r="7951">
          <cell r="A7951"/>
        </row>
        <row r="7952">
          <cell r="A7952"/>
        </row>
        <row r="7953">
          <cell r="A7953"/>
        </row>
        <row r="7954">
          <cell r="A7954"/>
        </row>
        <row r="7955">
          <cell r="A7955"/>
        </row>
        <row r="7956">
          <cell r="A7956"/>
        </row>
        <row r="7957">
          <cell r="A7957"/>
        </row>
        <row r="7958">
          <cell r="A7958"/>
        </row>
        <row r="7959">
          <cell r="A7959"/>
        </row>
        <row r="7960">
          <cell r="A7960"/>
        </row>
        <row r="7961">
          <cell r="A7961"/>
        </row>
        <row r="7962">
          <cell r="A7962"/>
        </row>
        <row r="7963">
          <cell r="A7963"/>
        </row>
        <row r="7964">
          <cell r="A7964"/>
        </row>
        <row r="7965">
          <cell r="A7965"/>
        </row>
        <row r="7966">
          <cell r="A7966"/>
        </row>
        <row r="7967">
          <cell r="A7967"/>
        </row>
        <row r="7968">
          <cell r="A7968"/>
        </row>
        <row r="7969">
          <cell r="A7969"/>
        </row>
        <row r="7970">
          <cell r="A7970"/>
        </row>
        <row r="7971">
          <cell r="A7971"/>
        </row>
        <row r="7972">
          <cell r="A7972"/>
        </row>
        <row r="7973">
          <cell r="A7973"/>
        </row>
        <row r="7974">
          <cell r="A7974"/>
        </row>
        <row r="7975">
          <cell r="A7975"/>
        </row>
        <row r="7976">
          <cell r="A7976"/>
        </row>
        <row r="7977">
          <cell r="A7977"/>
        </row>
        <row r="7978">
          <cell r="A7978"/>
        </row>
        <row r="7979">
          <cell r="A7979"/>
        </row>
        <row r="7980">
          <cell r="A7980"/>
        </row>
        <row r="7981">
          <cell r="A7981"/>
        </row>
        <row r="7982">
          <cell r="A7982"/>
        </row>
        <row r="7983">
          <cell r="A7983"/>
        </row>
        <row r="7984">
          <cell r="A7984"/>
        </row>
        <row r="7985">
          <cell r="A7985"/>
        </row>
        <row r="7986">
          <cell r="A7986"/>
        </row>
        <row r="7987">
          <cell r="A7987"/>
        </row>
        <row r="7988">
          <cell r="A7988"/>
        </row>
        <row r="7989">
          <cell r="A7989"/>
        </row>
        <row r="7990">
          <cell r="A7990"/>
        </row>
        <row r="7991">
          <cell r="A7991"/>
        </row>
        <row r="7992">
          <cell r="A7992"/>
        </row>
        <row r="7993">
          <cell r="A7993"/>
        </row>
        <row r="7994">
          <cell r="A7994"/>
        </row>
        <row r="7995">
          <cell r="A7995"/>
        </row>
        <row r="7996">
          <cell r="A7996"/>
        </row>
        <row r="7997">
          <cell r="A7997"/>
        </row>
        <row r="7998">
          <cell r="A7998"/>
        </row>
        <row r="7999">
          <cell r="A7999"/>
        </row>
        <row r="8000">
          <cell r="A8000"/>
        </row>
        <row r="8001">
          <cell r="A8001"/>
        </row>
        <row r="8002">
          <cell r="A8002"/>
        </row>
        <row r="8003">
          <cell r="A8003"/>
        </row>
        <row r="8004">
          <cell r="A8004"/>
        </row>
        <row r="8005">
          <cell r="A8005"/>
        </row>
        <row r="8006">
          <cell r="A8006"/>
        </row>
        <row r="8007">
          <cell r="A8007"/>
        </row>
        <row r="8008">
          <cell r="A8008"/>
        </row>
        <row r="8009">
          <cell r="A8009"/>
        </row>
        <row r="8010">
          <cell r="A8010"/>
        </row>
        <row r="8011">
          <cell r="A8011"/>
        </row>
        <row r="8012">
          <cell r="A8012"/>
        </row>
        <row r="8013">
          <cell r="A8013"/>
        </row>
        <row r="8014">
          <cell r="A8014"/>
        </row>
        <row r="8015">
          <cell r="A8015"/>
        </row>
        <row r="8016">
          <cell r="A8016"/>
        </row>
        <row r="8017">
          <cell r="A8017"/>
        </row>
        <row r="8018">
          <cell r="A8018"/>
        </row>
        <row r="8019">
          <cell r="A8019"/>
        </row>
        <row r="8020">
          <cell r="A8020"/>
        </row>
        <row r="8021">
          <cell r="A8021"/>
        </row>
        <row r="8022">
          <cell r="A8022"/>
        </row>
        <row r="8023">
          <cell r="A8023"/>
        </row>
        <row r="8024">
          <cell r="A8024"/>
        </row>
        <row r="8025">
          <cell r="A8025"/>
        </row>
        <row r="8026">
          <cell r="A8026"/>
        </row>
        <row r="8027">
          <cell r="A8027"/>
        </row>
        <row r="8028">
          <cell r="A8028"/>
        </row>
        <row r="8029">
          <cell r="A8029"/>
        </row>
        <row r="8030">
          <cell r="A8030"/>
        </row>
        <row r="8031">
          <cell r="A8031"/>
        </row>
        <row r="8032">
          <cell r="A8032"/>
        </row>
        <row r="8033">
          <cell r="A8033"/>
        </row>
        <row r="8034">
          <cell r="A8034"/>
        </row>
        <row r="8035">
          <cell r="A8035"/>
        </row>
        <row r="8036">
          <cell r="A8036"/>
        </row>
        <row r="8037">
          <cell r="A8037"/>
        </row>
        <row r="8038">
          <cell r="A8038"/>
        </row>
        <row r="8039">
          <cell r="A8039"/>
        </row>
        <row r="8040">
          <cell r="A8040"/>
        </row>
        <row r="8041">
          <cell r="A8041"/>
        </row>
        <row r="8042">
          <cell r="A8042"/>
        </row>
        <row r="8043">
          <cell r="A8043"/>
        </row>
        <row r="8044">
          <cell r="A8044"/>
        </row>
        <row r="8045">
          <cell r="A8045"/>
        </row>
        <row r="8046">
          <cell r="A8046"/>
        </row>
        <row r="8047">
          <cell r="A8047"/>
        </row>
        <row r="8048">
          <cell r="A8048"/>
        </row>
        <row r="8049">
          <cell r="A8049"/>
        </row>
        <row r="8050">
          <cell r="A8050"/>
        </row>
        <row r="8051">
          <cell r="A8051"/>
        </row>
        <row r="8052">
          <cell r="A8052"/>
        </row>
        <row r="8053">
          <cell r="A8053"/>
        </row>
        <row r="8054">
          <cell r="A8054"/>
        </row>
        <row r="8055">
          <cell r="A8055"/>
        </row>
        <row r="8056">
          <cell r="A8056"/>
        </row>
        <row r="8057">
          <cell r="A8057"/>
        </row>
        <row r="8058">
          <cell r="A8058"/>
        </row>
        <row r="8059">
          <cell r="A8059"/>
        </row>
        <row r="8060">
          <cell r="A8060"/>
        </row>
        <row r="8061">
          <cell r="A8061"/>
        </row>
        <row r="8062">
          <cell r="A8062"/>
        </row>
        <row r="8063">
          <cell r="A8063"/>
        </row>
        <row r="8064">
          <cell r="A8064"/>
        </row>
        <row r="8065">
          <cell r="A8065"/>
        </row>
        <row r="8066">
          <cell r="A8066"/>
        </row>
        <row r="8067">
          <cell r="A8067"/>
        </row>
        <row r="8068">
          <cell r="A8068"/>
        </row>
        <row r="8069">
          <cell r="A8069"/>
        </row>
        <row r="8070">
          <cell r="A8070"/>
        </row>
        <row r="8071">
          <cell r="A8071"/>
        </row>
        <row r="8072">
          <cell r="A8072"/>
        </row>
        <row r="8073">
          <cell r="A8073"/>
        </row>
        <row r="8074">
          <cell r="A8074"/>
        </row>
        <row r="8075">
          <cell r="A8075"/>
        </row>
        <row r="8076">
          <cell r="A8076"/>
        </row>
        <row r="8077">
          <cell r="A8077"/>
        </row>
        <row r="8078">
          <cell r="A8078"/>
        </row>
        <row r="8079">
          <cell r="A8079"/>
        </row>
        <row r="8080">
          <cell r="A8080"/>
        </row>
        <row r="8081">
          <cell r="A8081"/>
        </row>
        <row r="8082">
          <cell r="A8082"/>
        </row>
        <row r="8083">
          <cell r="A8083"/>
        </row>
        <row r="8084">
          <cell r="A8084"/>
        </row>
        <row r="8085">
          <cell r="A8085"/>
        </row>
        <row r="8086">
          <cell r="A8086"/>
        </row>
        <row r="8087">
          <cell r="A8087"/>
        </row>
        <row r="8088">
          <cell r="A8088"/>
        </row>
        <row r="8089">
          <cell r="A8089"/>
        </row>
        <row r="8090">
          <cell r="A8090"/>
        </row>
        <row r="8091">
          <cell r="A8091"/>
        </row>
        <row r="8092">
          <cell r="A8092"/>
        </row>
        <row r="8093">
          <cell r="A8093"/>
        </row>
        <row r="8094">
          <cell r="A8094"/>
        </row>
        <row r="8095">
          <cell r="A8095"/>
        </row>
        <row r="8096">
          <cell r="A8096"/>
        </row>
        <row r="8097">
          <cell r="A8097"/>
        </row>
        <row r="8098">
          <cell r="A8098"/>
        </row>
        <row r="8099">
          <cell r="A8099"/>
        </row>
        <row r="8100">
          <cell r="A8100"/>
        </row>
        <row r="8101">
          <cell r="A8101"/>
        </row>
        <row r="8102">
          <cell r="A8102"/>
        </row>
        <row r="8103">
          <cell r="A8103"/>
        </row>
        <row r="8104">
          <cell r="A8104"/>
        </row>
        <row r="8105">
          <cell r="A8105"/>
        </row>
        <row r="8106">
          <cell r="A8106"/>
        </row>
        <row r="8107">
          <cell r="A8107"/>
        </row>
        <row r="8108">
          <cell r="A8108"/>
        </row>
        <row r="8109">
          <cell r="A8109"/>
        </row>
        <row r="8110">
          <cell r="A8110"/>
        </row>
        <row r="8111">
          <cell r="A8111"/>
        </row>
        <row r="8112">
          <cell r="A8112"/>
        </row>
        <row r="8113">
          <cell r="A8113"/>
        </row>
        <row r="8114">
          <cell r="A8114"/>
        </row>
        <row r="8115">
          <cell r="A8115"/>
        </row>
        <row r="8116">
          <cell r="A8116"/>
        </row>
        <row r="8117">
          <cell r="A8117"/>
        </row>
        <row r="8118">
          <cell r="A8118"/>
        </row>
        <row r="8119">
          <cell r="A8119"/>
        </row>
        <row r="8120">
          <cell r="A8120"/>
        </row>
        <row r="8121">
          <cell r="A8121"/>
        </row>
        <row r="8122">
          <cell r="A8122"/>
        </row>
        <row r="8123">
          <cell r="A8123"/>
        </row>
        <row r="8124">
          <cell r="A8124"/>
        </row>
        <row r="8125">
          <cell r="A8125"/>
        </row>
        <row r="8126">
          <cell r="A8126"/>
        </row>
        <row r="8127">
          <cell r="A8127"/>
        </row>
        <row r="8128">
          <cell r="A8128"/>
        </row>
        <row r="8129">
          <cell r="A8129"/>
        </row>
        <row r="8130">
          <cell r="A8130"/>
        </row>
        <row r="8131">
          <cell r="A8131"/>
        </row>
        <row r="8132">
          <cell r="A8132"/>
        </row>
        <row r="8133">
          <cell r="A8133"/>
        </row>
        <row r="8134">
          <cell r="A8134"/>
        </row>
        <row r="8135">
          <cell r="A8135"/>
        </row>
        <row r="8136">
          <cell r="A8136"/>
        </row>
        <row r="8137">
          <cell r="A8137"/>
        </row>
        <row r="8138">
          <cell r="A8138"/>
        </row>
        <row r="8139">
          <cell r="A8139"/>
        </row>
        <row r="8140">
          <cell r="A8140"/>
        </row>
        <row r="8141">
          <cell r="A8141"/>
        </row>
        <row r="8142">
          <cell r="A8142"/>
        </row>
        <row r="8143">
          <cell r="A8143"/>
        </row>
        <row r="8144">
          <cell r="A8144"/>
        </row>
        <row r="8145">
          <cell r="A8145"/>
        </row>
        <row r="8146">
          <cell r="A8146"/>
        </row>
        <row r="8147">
          <cell r="A8147"/>
        </row>
        <row r="8148">
          <cell r="A8148"/>
        </row>
        <row r="8149">
          <cell r="A8149"/>
        </row>
        <row r="8150">
          <cell r="A8150"/>
        </row>
        <row r="8151">
          <cell r="A8151"/>
        </row>
        <row r="8152">
          <cell r="A8152"/>
        </row>
        <row r="8153">
          <cell r="A8153"/>
        </row>
        <row r="8154">
          <cell r="A8154"/>
        </row>
        <row r="8155">
          <cell r="A8155"/>
        </row>
        <row r="8156">
          <cell r="A8156"/>
        </row>
        <row r="8157">
          <cell r="A8157"/>
        </row>
        <row r="8158">
          <cell r="A8158"/>
        </row>
        <row r="8159">
          <cell r="A8159"/>
        </row>
        <row r="8160">
          <cell r="A8160"/>
        </row>
        <row r="8161">
          <cell r="A8161"/>
        </row>
        <row r="8162">
          <cell r="A8162"/>
        </row>
        <row r="8163">
          <cell r="A8163"/>
        </row>
        <row r="8164">
          <cell r="A8164"/>
        </row>
        <row r="8165">
          <cell r="A8165"/>
        </row>
        <row r="8166">
          <cell r="A8166"/>
        </row>
        <row r="8167">
          <cell r="A8167"/>
        </row>
        <row r="8168">
          <cell r="A8168"/>
        </row>
        <row r="8169">
          <cell r="A8169"/>
        </row>
        <row r="8170">
          <cell r="A8170"/>
        </row>
        <row r="8171">
          <cell r="A8171"/>
        </row>
        <row r="8172">
          <cell r="A8172"/>
        </row>
        <row r="8173">
          <cell r="A8173"/>
        </row>
        <row r="8174">
          <cell r="A8174"/>
        </row>
        <row r="8175">
          <cell r="A8175"/>
        </row>
        <row r="8176">
          <cell r="A8176"/>
        </row>
        <row r="8177">
          <cell r="A8177"/>
        </row>
        <row r="8178">
          <cell r="A8178"/>
        </row>
        <row r="8179">
          <cell r="A8179"/>
        </row>
        <row r="8180">
          <cell r="A8180"/>
        </row>
        <row r="8181">
          <cell r="A8181"/>
        </row>
        <row r="8182">
          <cell r="A8182"/>
        </row>
        <row r="8183">
          <cell r="A8183"/>
        </row>
        <row r="8184">
          <cell r="A8184"/>
        </row>
        <row r="8185">
          <cell r="A8185"/>
        </row>
        <row r="8186">
          <cell r="A8186"/>
        </row>
        <row r="8187">
          <cell r="A8187"/>
        </row>
        <row r="8188">
          <cell r="A8188"/>
        </row>
        <row r="8189">
          <cell r="A8189"/>
        </row>
        <row r="8190">
          <cell r="A8190"/>
        </row>
        <row r="8191">
          <cell r="A8191"/>
        </row>
        <row r="8192">
          <cell r="A8192"/>
        </row>
        <row r="8193">
          <cell r="A8193"/>
        </row>
        <row r="8194">
          <cell r="A8194"/>
        </row>
        <row r="8195">
          <cell r="A8195"/>
        </row>
        <row r="8196">
          <cell r="A8196"/>
        </row>
        <row r="8197">
          <cell r="A8197"/>
        </row>
        <row r="8198">
          <cell r="A8198"/>
        </row>
        <row r="8199">
          <cell r="A8199"/>
        </row>
        <row r="8200">
          <cell r="A8200"/>
        </row>
        <row r="8201">
          <cell r="A8201"/>
        </row>
        <row r="8202">
          <cell r="A8202"/>
        </row>
        <row r="8203">
          <cell r="A8203"/>
        </row>
        <row r="8204">
          <cell r="A8204"/>
        </row>
        <row r="8205">
          <cell r="A8205"/>
        </row>
        <row r="8206">
          <cell r="A8206"/>
        </row>
        <row r="8207">
          <cell r="A8207"/>
        </row>
        <row r="8208">
          <cell r="A8208"/>
        </row>
        <row r="8209">
          <cell r="A8209"/>
        </row>
        <row r="8210">
          <cell r="A8210"/>
        </row>
        <row r="8211">
          <cell r="A8211"/>
        </row>
        <row r="8212">
          <cell r="A8212"/>
        </row>
        <row r="8213">
          <cell r="A8213"/>
        </row>
        <row r="8214">
          <cell r="A8214"/>
        </row>
        <row r="8215">
          <cell r="A8215"/>
        </row>
        <row r="8216">
          <cell r="A8216"/>
        </row>
        <row r="8217">
          <cell r="A8217"/>
        </row>
        <row r="8218">
          <cell r="A8218"/>
        </row>
        <row r="8219">
          <cell r="A8219"/>
        </row>
        <row r="8220">
          <cell r="A8220"/>
        </row>
        <row r="8221">
          <cell r="A8221"/>
        </row>
        <row r="8222">
          <cell r="A8222"/>
        </row>
        <row r="8223">
          <cell r="A8223"/>
        </row>
        <row r="8224">
          <cell r="A8224"/>
        </row>
        <row r="8225">
          <cell r="A8225"/>
        </row>
        <row r="8226">
          <cell r="A8226"/>
        </row>
        <row r="8227">
          <cell r="A8227"/>
        </row>
        <row r="8228">
          <cell r="A8228"/>
        </row>
        <row r="8229">
          <cell r="A8229"/>
        </row>
        <row r="8230">
          <cell r="A8230"/>
        </row>
        <row r="8231">
          <cell r="A8231"/>
        </row>
        <row r="8232">
          <cell r="A8232"/>
        </row>
        <row r="8233">
          <cell r="A8233"/>
        </row>
        <row r="8234">
          <cell r="A8234"/>
        </row>
        <row r="8235">
          <cell r="A8235"/>
        </row>
        <row r="8236">
          <cell r="A8236"/>
        </row>
        <row r="8237">
          <cell r="A8237"/>
        </row>
        <row r="8238">
          <cell r="A8238"/>
        </row>
        <row r="8239">
          <cell r="A8239"/>
        </row>
        <row r="8240">
          <cell r="A8240"/>
        </row>
        <row r="8241">
          <cell r="A8241"/>
        </row>
        <row r="8242">
          <cell r="A8242"/>
        </row>
        <row r="8243">
          <cell r="A8243"/>
        </row>
        <row r="8244">
          <cell r="A8244"/>
        </row>
        <row r="8245">
          <cell r="A8245"/>
        </row>
        <row r="8246">
          <cell r="A8246"/>
        </row>
        <row r="8247">
          <cell r="A8247"/>
        </row>
        <row r="8248">
          <cell r="A8248"/>
        </row>
        <row r="8249">
          <cell r="A8249"/>
        </row>
        <row r="8250">
          <cell r="A8250"/>
        </row>
        <row r="8251">
          <cell r="A8251"/>
        </row>
        <row r="8252">
          <cell r="A8252"/>
        </row>
        <row r="8253">
          <cell r="A8253"/>
        </row>
        <row r="8254">
          <cell r="A8254"/>
        </row>
        <row r="8255">
          <cell r="A8255"/>
        </row>
        <row r="8256">
          <cell r="A8256"/>
        </row>
        <row r="8257">
          <cell r="A8257"/>
        </row>
        <row r="8258">
          <cell r="A8258"/>
        </row>
        <row r="8259">
          <cell r="A8259"/>
        </row>
        <row r="8260">
          <cell r="A8260"/>
        </row>
        <row r="8261">
          <cell r="A8261"/>
        </row>
        <row r="8262">
          <cell r="A8262"/>
        </row>
        <row r="8263">
          <cell r="A8263"/>
        </row>
        <row r="8264">
          <cell r="A8264"/>
        </row>
        <row r="8265">
          <cell r="A8265"/>
        </row>
        <row r="8266">
          <cell r="A8266"/>
        </row>
        <row r="8267">
          <cell r="A8267"/>
        </row>
        <row r="8268">
          <cell r="A8268"/>
        </row>
        <row r="8269">
          <cell r="A8269"/>
        </row>
        <row r="8270">
          <cell r="A8270"/>
        </row>
        <row r="8271">
          <cell r="A8271"/>
        </row>
        <row r="8272">
          <cell r="A8272"/>
        </row>
        <row r="8273">
          <cell r="A8273"/>
        </row>
        <row r="8274">
          <cell r="A8274"/>
        </row>
        <row r="8275">
          <cell r="A8275"/>
        </row>
        <row r="8276">
          <cell r="A8276"/>
        </row>
        <row r="8277">
          <cell r="A8277"/>
        </row>
        <row r="8278">
          <cell r="A8278"/>
        </row>
        <row r="8279">
          <cell r="A8279"/>
        </row>
        <row r="8280">
          <cell r="A8280"/>
        </row>
        <row r="8281">
          <cell r="A8281"/>
        </row>
        <row r="8282">
          <cell r="A8282"/>
        </row>
        <row r="8283">
          <cell r="A8283"/>
        </row>
        <row r="8284">
          <cell r="A8284"/>
        </row>
        <row r="8285">
          <cell r="A8285"/>
        </row>
        <row r="8286">
          <cell r="A8286"/>
        </row>
        <row r="8287">
          <cell r="A8287"/>
        </row>
        <row r="8288">
          <cell r="A8288"/>
        </row>
        <row r="8289">
          <cell r="A8289"/>
        </row>
        <row r="8290">
          <cell r="A8290"/>
        </row>
        <row r="8291">
          <cell r="A8291"/>
        </row>
        <row r="8292">
          <cell r="A8292"/>
        </row>
        <row r="8293">
          <cell r="A8293"/>
        </row>
        <row r="8294">
          <cell r="A8294"/>
        </row>
        <row r="8295">
          <cell r="A8295"/>
        </row>
        <row r="8296">
          <cell r="A8296"/>
        </row>
        <row r="8297">
          <cell r="A8297"/>
        </row>
        <row r="8298">
          <cell r="A8298"/>
        </row>
        <row r="8299">
          <cell r="A8299"/>
        </row>
        <row r="8300">
          <cell r="A8300"/>
        </row>
        <row r="8301">
          <cell r="A8301"/>
        </row>
        <row r="8302">
          <cell r="A8302"/>
        </row>
        <row r="8303">
          <cell r="A8303"/>
        </row>
        <row r="8304">
          <cell r="A8304"/>
        </row>
        <row r="8305">
          <cell r="A8305"/>
        </row>
        <row r="8306">
          <cell r="A8306"/>
        </row>
        <row r="8307">
          <cell r="A8307"/>
        </row>
        <row r="8308">
          <cell r="A8308"/>
        </row>
        <row r="8309">
          <cell r="A8309"/>
        </row>
        <row r="8310">
          <cell r="A8310"/>
        </row>
        <row r="8311">
          <cell r="A8311"/>
        </row>
        <row r="8312">
          <cell r="A8312"/>
        </row>
        <row r="8313">
          <cell r="A8313"/>
        </row>
        <row r="8314">
          <cell r="A8314"/>
        </row>
        <row r="8315">
          <cell r="A8315"/>
        </row>
        <row r="8316">
          <cell r="A8316"/>
        </row>
        <row r="8317">
          <cell r="A8317"/>
        </row>
        <row r="8318">
          <cell r="A8318"/>
        </row>
        <row r="8319">
          <cell r="A8319"/>
        </row>
        <row r="8320">
          <cell r="A8320"/>
        </row>
        <row r="8321">
          <cell r="A8321"/>
        </row>
        <row r="8322">
          <cell r="A8322"/>
        </row>
        <row r="8323">
          <cell r="A8323"/>
        </row>
        <row r="8324">
          <cell r="A8324"/>
        </row>
        <row r="8325">
          <cell r="A8325"/>
        </row>
        <row r="8326">
          <cell r="A8326"/>
        </row>
        <row r="8327">
          <cell r="A8327"/>
        </row>
        <row r="8328">
          <cell r="A8328"/>
        </row>
        <row r="8329">
          <cell r="A8329"/>
        </row>
        <row r="8330">
          <cell r="A8330"/>
        </row>
        <row r="8331">
          <cell r="A8331"/>
        </row>
        <row r="8332">
          <cell r="A8332"/>
        </row>
        <row r="8333">
          <cell r="A8333"/>
        </row>
        <row r="8334">
          <cell r="A8334"/>
        </row>
        <row r="8335">
          <cell r="A8335"/>
        </row>
        <row r="8336">
          <cell r="A8336"/>
        </row>
        <row r="8337">
          <cell r="A8337"/>
        </row>
        <row r="8338">
          <cell r="A8338"/>
        </row>
        <row r="8339">
          <cell r="A8339"/>
        </row>
        <row r="8340">
          <cell r="A8340"/>
        </row>
        <row r="8341">
          <cell r="A8341"/>
        </row>
        <row r="8342">
          <cell r="A8342"/>
        </row>
        <row r="8343">
          <cell r="A8343"/>
        </row>
        <row r="8344">
          <cell r="A8344"/>
        </row>
        <row r="8345">
          <cell r="A8345"/>
        </row>
        <row r="8346">
          <cell r="A8346"/>
        </row>
        <row r="8347">
          <cell r="A8347"/>
        </row>
        <row r="8348">
          <cell r="A8348"/>
        </row>
        <row r="8349">
          <cell r="A8349"/>
        </row>
        <row r="8350">
          <cell r="A8350"/>
        </row>
        <row r="8351">
          <cell r="A8351"/>
        </row>
        <row r="8352">
          <cell r="A8352"/>
        </row>
        <row r="8353">
          <cell r="A8353"/>
        </row>
        <row r="8354">
          <cell r="A8354"/>
        </row>
        <row r="8355">
          <cell r="A8355"/>
        </row>
        <row r="8356">
          <cell r="A8356"/>
        </row>
        <row r="8357">
          <cell r="A8357"/>
        </row>
        <row r="8358">
          <cell r="A8358"/>
        </row>
        <row r="8359">
          <cell r="A8359"/>
        </row>
        <row r="8360">
          <cell r="A8360"/>
        </row>
        <row r="8361">
          <cell r="A8361"/>
        </row>
        <row r="8362">
          <cell r="A8362"/>
        </row>
        <row r="8363">
          <cell r="A8363"/>
        </row>
        <row r="8364">
          <cell r="A8364"/>
        </row>
        <row r="8365">
          <cell r="A8365"/>
        </row>
        <row r="8366">
          <cell r="A8366"/>
        </row>
        <row r="8367">
          <cell r="A8367"/>
        </row>
        <row r="8368">
          <cell r="A8368"/>
        </row>
        <row r="8369">
          <cell r="A8369"/>
        </row>
        <row r="8370">
          <cell r="A8370"/>
        </row>
        <row r="8371">
          <cell r="A8371"/>
        </row>
        <row r="8372">
          <cell r="A8372"/>
        </row>
        <row r="8373">
          <cell r="A8373"/>
        </row>
        <row r="8374">
          <cell r="A8374"/>
        </row>
        <row r="8375">
          <cell r="A8375"/>
        </row>
        <row r="8376">
          <cell r="A8376"/>
        </row>
        <row r="8377">
          <cell r="A8377"/>
        </row>
        <row r="8378">
          <cell r="A8378"/>
        </row>
        <row r="8379">
          <cell r="A8379"/>
        </row>
        <row r="8380">
          <cell r="A8380"/>
        </row>
        <row r="8381">
          <cell r="A8381"/>
        </row>
        <row r="8382">
          <cell r="A8382"/>
        </row>
        <row r="8383">
          <cell r="A8383"/>
        </row>
        <row r="8384">
          <cell r="A8384"/>
        </row>
        <row r="8385">
          <cell r="A8385"/>
        </row>
        <row r="8386">
          <cell r="A8386"/>
        </row>
        <row r="8387">
          <cell r="A8387"/>
        </row>
        <row r="8388">
          <cell r="A8388"/>
        </row>
        <row r="8389">
          <cell r="A8389"/>
        </row>
        <row r="8390">
          <cell r="A8390"/>
        </row>
        <row r="8391">
          <cell r="A8391"/>
        </row>
        <row r="8392">
          <cell r="A8392"/>
        </row>
        <row r="8393">
          <cell r="A8393"/>
        </row>
        <row r="8394">
          <cell r="A8394"/>
        </row>
        <row r="8395">
          <cell r="A8395"/>
        </row>
        <row r="8396">
          <cell r="A8396"/>
        </row>
        <row r="8397">
          <cell r="A8397"/>
        </row>
        <row r="8398">
          <cell r="A8398"/>
        </row>
        <row r="8399">
          <cell r="A8399"/>
        </row>
        <row r="8400">
          <cell r="A8400"/>
        </row>
        <row r="8401">
          <cell r="A8401"/>
        </row>
        <row r="8402">
          <cell r="A8402"/>
        </row>
        <row r="8403">
          <cell r="A8403"/>
        </row>
        <row r="8404">
          <cell r="A8404"/>
        </row>
        <row r="8405">
          <cell r="A8405"/>
        </row>
        <row r="8406">
          <cell r="A8406"/>
        </row>
        <row r="8407">
          <cell r="A8407"/>
        </row>
        <row r="8408">
          <cell r="A8408"/>
        </row>
        <row r="8409">
          <cell r="A8409"/>
        </row>
        <row r="8410">
          <cell r="A8410"/>
        </row>
        <row r="8411">
          <cell r="A8411"/>
        </row>
        <row r="8412">
          <cell r="A8412"/>
        </row>
        <row r="8413">
          <cell r="A8413"/>
        </row>
        <row r="8414">
          <cell r="A8414"/>
        </row>
        <row r="8415">
          <cell r="A8415"/>
        </row>
        <row r="8416">
          <cell r="A8416"/>
        </row>
        <row r="8417">
          <cell r="A8417"/>
        </row>
        <row r="8418">
          <cell r="A8418"/>
        </row>
        <row r="8419">
          <cell r="A8419"/>
        </row>
        <row r="8420">
          <cell r="A8420"/>
        </row>
        <row r="8421">
          <cell r="A8421"/>
        </row>
        <row r="8422">
          <cell r="A8422"/>
        </row>
        <row r="8423">
          <cell r="A8423"/>
        </row>
        <row r="8424">
          <cell r="A8424"/>
        </row>
        <row r="8425">
          <cell r="A8425"/>
        </row>
        <row r="8426">
          <cell r="A8426"/>
        </row>
        <row r="8427">
          <cell r="A8427"/>
        </row>
        <row r="8428">
          <cell r="A8428"/>
        </row>
        <row r="8429">
          <cell r="A8429"/>
        </row>
        <row r="8430">
          <cell r="A8430"/>
        </row>
        <row r="8431">
          <cell r="A8431"/>
        </row>
        <row r="8432">
          <cell r="A8432"/>
        </row>
        <row r="8433">
          <cell r="A8433"/>
        </row>
        <row r="8434">
          <cell r="A8434"/>
        </row>
        <row r="8435">
          <cell r="A8435"/>
        </row>
        <row r="8436">
          <cell r="A8436"/>
        </row>
        <row r="8437">
          <cell r="A8437"/>
        </row>
        <row r="8438">
          <cell r="A8438"/>
        </row>
        <row r="8439">
          <cell r="A8439"/>
        </row>
        <row r="8440">
          <cell r="A8440"/>
        </row>
        <row r="8441">
          <cell r="A8441"/>
        </row>
        <row r="8442">
          <cell r="A8442"/>
        </row>
        <row r="8443">
          <cell r="A8443"/>
        </row>
        <row r="8444">
          <cell r="A8444"/>
        </row>
        <row r="8445">
          <cell r="A8445"/>
        </row>
        <row r="8446">
          <cell r="A8446"/>
        </row>
        <row r="8447">
          <cell r="A8447"/>
        </row>
        <row r="8448">
          <cell r="A8448"/>
        </row>
        <row r="8449">
          <cell r="A8449"/>
        </row>
        <row r="8450">
          <cell r="A8450"/>
        </row>
        <row r="8451">
          <cell r="A8451"/>
        </row>
        <row r="8452">
          <cell r="A8452"/>
        </row>
        <row r="8453">
          <cell r="A8453"/>
        </row>
        <row r="8454">
          <cell r="A8454"/>
        </row>
        <row r="8455">
          <cell r="A8455"/>
        </row>
        <row r="8456">
          <cell r="A8456"/>
        </row>
        <row r="8457">
          <cell r="A8457"/>
        </row>
        <row r="8458">
          <cell r="A8458"/>
        </row>
        <row r="8459">
          <cell r="A8459"/>
        </row>
        <row r="8460">
          <cell r="A8460"/>
        </row>
        <row r="8461">
          <cell r="A8461"/>
        </row>
        <row r="8462">
          <cell r="A8462"/>
        </row>
        <row r="8463">
          <cell r="A8463"/>
        </row>
        <row r="8464">
          <cell r="A8464"/>
        </row>
        <row r="8465">
          <cell r="A8465"/>
        </row>
        <row r="8466">
          <cell r="A8466"/>
        </row>
        <row r="8467">
          <cell r="A8467"/>
        </row>
        <row r="8468">
          <cell r="A8468"/>
        </row>
        <row r="8469">
          <cell r="A8469"/>
        </row>
        <row r="8470">
          <cell r="A8470"/>
        </row>
        <row r="8471">
          <cell r="A8471"/>
        </row>
        <row r="8472">
          <cell r="A8472"/>
        </row>
        <row r="8473">
          <cell r="A8473"/>
        </row>
        <row r="8474">
          <cell r="A8474"/>
        </row>
        <row r="8475">
          <cell r="A8475"/>
        </row>
        <row r="8476">
          <cell r="A8476"/>
        </row>
        <row r="8477">
          <cell r="A8477"/>
        </row>
        <row r="8478">
          <cell r="A8478"/>
        </row>
        <row r="8479">
          <cell r="A8479"/>
        </row>
        <row r="8480">
          <cell r="A8480"/>
        </row>
        <row r="8481">
          <cell r="A8481"/>
        </row>
        <row r="8482">
          <cell r="A8482"/>
        </row>
        <row r="8483">
          <cell r="A8483"/>
        </row>
        <row r="8484">
          <cell r="A8484"/>
        </row>
        <row r="8485">
          <cell r="A8485"/>
        </row>
        <row r="8486">
          <cell r="A8486"/>
        </row>
        <row r="8487">
          <cell r="A8487"/>
        </row>
        <row r="8488">
          <cell r="A8488"/>
        </row>
        <row r="8489">
          <cell r="A8489"/>
        </row>
        <row r="8490">
          <cell r="A8490"/>
        </row>
        <row r="8491">
          <cell r="A8491"/>
        </row>
        <row r="8492">
          <cell r="A8492"/>
        </row>
        <row r="8493">
          <cell r="A8493"/>
        </row>
        <row r="8494">
          <cell r="A8494"/>
        </row>
        <row r="8495">
          <cell r="A8495"/>
        </row>
        <row r="8496">
          <cell r="A8496"/>
        </row>
        <row r="8497">
          <cell r="A8497"/>
        </row>
        <row r="8498">
          <cell r="A8498"/>
        </row>
        <row r="8499">
          <cell r="A8499"/>
        </row>
        <row r="8500">
          <cell r="A8500"/>
        </row>
        <row r="8501">
          <cell r="A8501"/>
        </row>
        <row r="8502">
          <cell r="A8502"/>
        </row>
        <row r="8503">
          <cell r="A8503"/>
        </row>
        <row r="8504">
          <cell r="A8504"/>
        </row>
        <row r="8505">
          <cell r="A8505"/>
        </row>
        <row r="8506">
          <cell r="A8506"/>
        </row>
        <row r="8507">
          <cell r="A8507"/>
        </row>
        <row r="8508">
          <cell r="A8508"/>
        </row>
        <row r="8509">
          <cell r="A8509"/>
        </row>
        <row r="8510">
          <cell r="A8510"/>
        </row>
        <row r="8511">
          <cell r="A8511"/>
        </row>
        <row r="8512">
          <cell r="A8512"/>
        </row>
        <row r="8513">
          <cell r="A8513"/>
        </row>
        <row r="8514">
          <cell r="A8514"/>
        </row>
        <row r="8515">
          <cell r="A8515"/>
        </row>
        <row r="8516">
          <cell r="A8516"/>
        </row>
        <row r="8517">
          <cell r="A8517"/>
        </row>
        <row r="8518">
          <cell r="A8518"/>
        </row>
        <row r="8519">
          <cell r="A8519"/>
        </row>
        <row r="8520">
          <cell r="A8520"/>
        </row>
        <row r="8521">
          <cell r="A8521"/>
        </row>
        <row r="8522">
          <cell r="A8522"/>
        </row>
        <row r="8523">
          <cell r="A8523"/>
        </row>
        <row r="8524">
          <cell r="A8524"/>
        </row>
        <row r="8525">
          <cell r="A8525"/>
        </row>
        <row r="8526">
          <cell r="A8526"/>
        </row>
        <row r="8527">
          <cell r="A8527"/>
        </row>
        <row r="8528">
          <cell r="A8528"/>
        </row>
        <row r="8529">
          <cell r="A8529"/>
        </row>
        <row r="8530">
          <cell r="A8530"/>
        </row>
        <row r="8531">
          <cell r="A8531"/>
        </row>
        <row r="8532">
          <cell r="A8532"/>
        </row>
        <row r="8533">
          <cell r="A8533"/>
        </row>
        <row r="8534">
          <cell r="A8534"/>
        </row>
        <row r="8535">
          <cell r="A8535"/>
        </row>
        <row r="8536">
          <cell r="A8536"/>
        </row>
        <row r="8537">
          <cell r="A8537"/>
        </row>
        <row r="8538">
          <cell r="A8538"/>
        </row>
        <row r="8539">
          <cell r="A8539"/>
        </row>
        <row r="8540">
          <cell r="A8540"/>
        </row>
        <row r="8541">
          <cell r="A8541"/>
        </row>
        <row r="8542">
          <cell r="A8542"/>
        </row>
        <row r="8543">
          <cell r="A8543"/>
        </row>
        <row r="8544">
          <cell r="A8544"/>
        </row>
        <row r="8545">
          <cell r="A8545"/>
        </row>
        <row r="8546">
          <cell r="A8546"/>
        </row>
        <row r="8547">
          <cell r="A8547"/>
        </row>
        <row r="8548">
          <cell r="A8548"/>
        </row>
        <row r="8549">
          <cell r="A8549"/>
        </row>
        <row r="8550">
          <cell r="A8550"/>
        </row>
        <row r="8551">
          <cell r="A8551"/>
        </row>
        <row r="8552">
          <cell r="A8552"/>
        </row>
        <row r="8553">
          <cell r="A8553"/>
        </row>
        <row r="8554">
          <cell r="A8554"/>
        </row>
        <row r="8555">
          <cell r="A8555"/>
        </row>
        <row r="8556">
          <cell r="A8556"/>
        </row>
        <row r="8557">
          <cell r="A8557"/>
        </row>
        <row r="8558">
          <cell r="A8558"/>
        </row>
        <row r="8559">
          <cell r="A8559"/>
        </row>
        <row r="8560">
          <cell r="A8560"/>
        </row>
        <row r="8561">
          <cell r="A8561"/>
        </row>
        <row r="8562">
          <cell r="A8562"/>
        </row>
        <row r="8563">
          <cell r="A8563"/>
        </row>
        <row r="8564">
          <cell r="A8564"/>
        </row>
        <row r="8565">
          <cell r="A8565"/>
        </row>
        <row r="8566">
          <cell r="A8566"/>
        </row>
        <row r="8567">
          <cell r="A8567"/>
        </row>
        <row r="8568">
          <cell r="A8568"/>
        </row>
        <row r="8569">
          <cell r="A8569"/>
        </row>
        <row r="8570">
          <cell r="A8570"/>
        </row>
        <row r="8571">
          <cell r="A8571"/>
        </row>
        <row r="8572">
          <cell r="A8572"/>
        </row>
        <row r="8573">
          <cell r="A8573"/>
        </row>
        <row r="8574">
          <cell r="A8574"/>
        </row>
        <row r="8575">
          <cell r="A8575"/>
        </row>
        <row r="8576">
          <cell r="A8576"/>
        </row>
        <row r="8577">
          <cell r="A8577"/>
        </row>
        <row r="8578">
          <cell r="A8578"/>
        </row>
        <row r="8579">
          <cell r="A8579"/>
        </row>
        <row r="8580">
          <cell r="A8580"/>
        </row>
        <row r="8581">
          <cell r="A8581"/>
        </row>
        <row r="8582">
          <cell r="A8582"/>
        </row>
        <row r="8583">
          <cell r="A8583"/>
        </row>
        <row r="8584">
          <cell r="A8584"/>
        </row>
        <row r="8585">
          <cell r="A8585"/>
        </row>
        <row r="8586">
          <cell r="A8586"/>
        </row>
        <row r="8587">
          <cell r="A8587"/>
        </row>
        <row r="8588">
          <cell r="A8588"/>
        </row>
        <row r="8589">
          <cell r="A8589"/>
        </row>
        <row r="8590">
          <cell r="A8590"/>
        </row>
        <row r="8591">
          <cell r="A8591"/>
        </row>
        <row r="8592">
          <cell r="A8592"/>
        </row>
        <row r="8593">
          <cell r="A8593"/>
        </row>
        <row r="8594">
          <cell r="A8594"/>
        </row>
        <row r="8595">
          <cell r="A8595"/>
        </row>
        <row r="8596">
          <cell r="A8596"/>
        </row>
        <row r="8597">
          <cell r="A8597"/>
        </row>
        <row r="8598">
          <cell r="A8598"/>
        </row>
        <row r="8599">
          <cell r="A8599"/>
        </row>
        <row r="8600">
          <cell r="A8600"/>
        </row>
        <row r="8601">
          <cell r="A8601"/>
        </row>
        <row r="8602">
          <cell r="A8602"/>
        </row>
        <row r="8603">
          <cell r="A8603"/>
        </row>
        <row r="8604">
          <cell r="A8604"/>
        </row>
        <row r="8605">
          <cell r="A8605"/>
        </row>
        <row r="8606">
          <cell r="A8606"/>
        </row>
        <row r="8607">
          <cell r="A8607"/>
        </row>
        <row r="8608">
          <cell r="A8608"/>
        </row>
        <row r="8609">
          <cell r="A8609"/>
        </row>
        <row r="8610">
          <cell r="A8610"/>
        </row>
        <row r="8611">
          <cell r="A8611"/>
        </row>
        <row r="8612">
          <cell r="A8612"/>
        </row>
        <row r="8613">
          <cell r="A8613"/>
        </row>
        <row r="8614">
          <cell r="A8614"/>
        </row>
        <row r="8615">
          <cell r="A8615"/>
        </row>
        <row r="8616">
          <cell r="A8616"/>
        </row>
        <row r="8617">
          <cell r="A8617"/>
        </row>
        <row r="8618">
          <cell r="A8618"/>
        </row>
        <row r="8619">
          <cell r="A8619"/>
        </row>
        <row r="8620">
          <cell r="A8620"/>
        </row>
        <row r="8621">
          <cell r="A8621"/>
        </row>
        <row r="8622">
          <cell r="A8622"/>
        </row>
        <row r="8623">
          <cell r="A8623"/>
        </row>
        <row r="8624">
          <cell r="A8624"/>
        </row>
        <row r="8625">
          <cell r="A8625"/>
        </row>
        <row r="8626">
          <cell r="A8626"/>
        </row>
        <row r="8627">
          <cell r="A8627"/>
        </row>
        <row r="8628">
          <cell r="A8628"/>
        </row>
        <row r="8629">
          <cell r="A8629"/>
        </row>
        <row r="8630">
          <cell r="A8630"/>
        </row>
        <row r="8631">
          <cell r="A8631"/>
        </row>
        <row r="8632">
          <cell r="A8632"/>
        </row>
        <row r="8633">
          <cell r="A8633"/>
        </row>
        <row r="8634">
          <cell r="A8634"/>
        </row>
        <row r="8635">
          <cell r="A8635"/>
        </row>
        <row r="8636">
          <cell r="A8636"/>
        </row>
        <row r="8637">
          <cell r="A8637"/>
        </row>
        <row r="8638">
          <cell r="A8638"/>
        </row>
        <row r="8639">
          <cell r="A8639"/>
        </row>
        <row r="8640">
          <cell r="A8640"/>
        </row>
        <row r="8641">
          <cell r="A8641"/>
        </row>
        <row r="8642">
          <cell r="A8642"/>
        </row>
        <row r="8643">
          <cell r="A8643"/>
        </row>
        <row r="8644">
          <cell r="A8644"/>
        </row>
        <row r="8645">
          <cell r="A8645"/>
        </row>
        <row r="8646">
          <cell r="A8646"/>
        </row>
        <row r="8647">
          <cell r="A8647"/>
        </row>
        <row r="8648">
          <cell r="A8648"/>
        </row>
        <row r="8649">
          <cell r="A8649"/>
        </row>
        <row r="8650">
          <cell r="A8650"/>
        </row>
        <row r="8651">
          <cell r="A8651"/>
        </row>
        <row r="8652">
          <cell r="A8652"/>
        </row>
        <row r="8653">
          <cell r="A8653"/>
        </row>
        <row r="8654">
          <cell r="A8654"/>
        </row>
        <row r="8655">
          <cell r="A8655"/>
        </row>
        <row r="8656">
          <cell r="A8656"/>
        </row>
        <row r="8657">
          <cell r="A8657"/>
        </row>
        <row r="8658">
          <cell r="A8658"/>
        </row>
        <row r="8659">
          <cell r="A8659"/>
        </row>
        <row r="8660">
          <cell r="A8660"/>
        </row>
        <row r="8661">
          <cell r="A8661"/>
        </row>
        <row r="8662">
          <cell r="A8662"/>
        </row>
        <row r="8663">
          <cell r="A8663"/>
        </row>
        <row r="8664">
          <cell r="A8664"/>
        </row>
        <row r="8665">
          <cell r="A8665"/>
        </row>
        <row r="8666">
          <cell r="A8666"/>
        </row>
        <row r="8667">
          <cell r="A8667"/>
        </row>
        <row r="8668">
          <cell r="A8668"/>
        </row>
        <row r="8669">
          <cell r="A8669"/>
        </row>
        <row r="8670">
          <cell r="A8670"/>
        </row>
        <row r="8671">
          <cell r="A8671"/>
        </row>
        <row r="8672">
          <cell r="A8672"/>
        </row>
        <row r="8673">
          <cell r="A8673"/>
        </row>
        <row r="8674">
          <cell r="A8674"/>
        </row>
        <row r="8675">
          <cell r="A8675"/>
        </row>
        <row r="8676">
          <cell r="A8676"/>
        </row>
        <row r="8677">
          <cell r="A8677"/>
        </row>
        <row r="8678">
          <cell r="A8678"/>
        </row>
        <row r="8679">
          <cell r="A8679"/>
        </row>
        <row r="8680">
          <cell r="A8680"/>
        </row>
        <row r="8681">
          <cell r="A8681"/>
        </row>
        <row r="8682">
          <cell r="A8682"/>
        </row>
        <row r="8683">
          <cell r="A8683"/>
        </row>
        <row r="8684">
          <cell r="A8684"/>
        </row>
        <row r="8685">
          <cell r="A8685"/>
        </row>
        <row r="8686">
          <cell r="A8686"/>
        </row>
        <row r="8687">
          <cell r="A8687"/>
        </row>
        <row r="8688">
          <cell r="A8688"/>
        </row>
        <row r="8689">
          <cell r="A8689"/>
        </row>
        <row r="8690">
          <cell r="A8690"/>
        </row>
        <row r="8691">
          <cell r="A8691"/>
        </row>
        <row r="8692">
          <cell r="A8692"/>
        </row>
        <row r="8693">
          <cell r="A8693"/>
        </row>
        <row r="8694">
          <cell r="A8694"/>
        </row>
        <row r="8695">
          <cell r="A8695"/>
        </row>
        <row r="8696">
          <cell r="A8696"/>
        </row>
        <row r="8697">
          <cell r="A8697"/>
        </row>
        <row r="8698">
          <cell r="A8698"/>
        </row>
        <row r="8699">
          <cell r="A8699"/>
        </row>
        <row r="8700">
          <cell r="A8700"/>
        </row>
        <row r="8701">
          <cell r="A8701"/>
        </row>
        <row r="8702">
          <cell r="A8702"/>
        </row>
        <row r="8703">
          <cell r="A8703"/>
        </row>
        <row r="8704">
          <cell r="A8704"/>
        </row>
        <row r="8705">
          <cell r="A8705"/>
        </row>
        <row r="8706">
          <cell r="A8706"/>
        </row>
        <row r="8707">
          <cell r="A8707"/>
        </row>
        <row r="8708">
          <cell r="A8708"/>
        </row>
        <row r="8709">
          <cell r="A8709"/>
        </row>
        <row r="8710">
          <cell r="A8710"/>
        </row>
        <row r="8711">
          <cell r="A8711"/>
        </row>
        <row r="8712">
          <cell r="A8712"/>
        </row>
        <row r="8713">
          <cell r="A8713"/>
        </row>
        <row r="8714">
          <cell r="A8714"/>
        </row>
        <row r="8715">
          <cell r="A8715"/>
        </row>
        <row r="8716">
          <cell r="A8716"/>
        </row>
        <row r="8717">
          <cell r="A8717"/>
        </row>
        <row r="8718">
          <cell r="A8718"/>
        </row>
        <row r="8719">
          <cell r="A8719"/>
        </row>
        <row r="8720">
          <cell r="A8720"/>
        </row>
        <row r="8721">
          <cell r="A8721"/>
        </row>
        <row r="8722">
          <cell r="A8722"/>
        </row>
        <row r="8723">
          <cell r="A8723"/>
        </row>
        <row r="8724">
          <cell r="A8724"/>
        </row>
        <row r="8725">
          <cell r="A8725"/>
        </row>
        <row r="8726">
          <cell r="A8726"/>
        </row>
        <row r="8727">
          <cell r="A8727"/>
        </row>
        <row r="8728">
          <cell r="A8728"/>
        </row>
        <row r="8729">
          <cell r="A8729"/>
        </row>
        <row r="8730">
          <cell r="A8730"/>
        </row>
        <row r="8731">
          <cell r="A8731"/>
        </row>
        <row r="8732">
          <cell r="A8732"/>
        </row>
        <row r="8733">
          <cell r="A8733"/>
        </row>
        <row r="8734">
          <cell r="A8734"/>
        </row>
        <row r="8735">
          <cell r="A8735"/>
        </row>
        <row r="8736">
          <cell r="A8736"/>
        </row>
        <row r="8737">
          <cell r="A8737"/>
        </row>
        <row r="8738">
          <cell r="A8738"/>
        </row>
        <row r="8739">
          <cell r="A8739"/>
        </row>
        <row r="8740">
          <cell r="A8740"/>
        </row>
        <row r="8741">
          <cell r="A8741"/>
        </row>
        <row r="8742">
          <cell r="A8742"/>
        </row>
        <row r="8743">
          <cell r="A8743"/>
        </row>
        <row r="8744">
          <cell r="A8744"/>
        </row>
        <row r="8745">
          <cell r="A8745"/>
        </row>
        <row r="8746">
          <cell r="A8746"/>
        </row>
        <row r="8747">
          <cell r="A8747"/>
        </row>
        <row r="8748">
          <cell r="A8748"/>
        </row>
        <row r="8749">
          <cell r="A8749"/>
        </row>
        <row r="8750">
          <cell r="A8750"/>
        </row>
        <row r="8751">
          <cell r="A8751"/>
        </row>
        <row r="8752">
          <cell r="A8752"/>
        </row>
        <row r="8753">
          <cell r="A8753"/>
        </row>
        <row r="8754">
          <cell r="A8754"/>
        </row>
        <row r="8755">
          <cell r="A8755"/>
        </row>
        <row r="8756">
          <cell r="A8756"/>
        </row>
        <row r="8757">
          <cell r="A8757"/>
        </row>
        <row r="8758">
          <cell r="A8758"/>
        </row>
        <row r="8759">
          <cell r="A8759"/>
        </row>
        <row r="8760">
          <cell r="A8760"/>
        </row>
        <row r="8761">
          <cell r="A8761"/>
        </row>
        <row r="8762">
          <cell r="A8762"/>
        </row>
        <row r="8763">
          <cell r="A8763"/>
        </row>
        <row r="8764">
          <cell r="A8764"/>
        </row>
        <row r="8765">
          <cell r="A8765"/>
        </row>
        <row r="8766">
          <cell r="A8766"/>
        </row>
        <row r="8767">
          <cell r="A8767"/>
        </row>
        <row r="8768">
          <cell r="A8768"/>
        </row>
        <row r="8769">
          <cell r="A8769"/>
        </row>
        <row r="8770">
          <cell r="A8770"/>
        </row>
        <row r="8771">
          <cell r="A8771"/>
        </row>
        <row r="8772">
          <cell r="A8772"/>
        </row>
        <row r="8773">
          <cell r="A8773"/>
        </row>
        <row r="8774">
          <cell r="A8774"/>
        </row>
        <row r="8775">
          <cell r="A8775"/>
        </row>
        <row r="8776">
          <cell r="A8776"/>
        </row>
        <row r="8777">
          <cell r="A8777"/>
        </row>
        <row r="8778">
          <cell r="A8778"/>
        </row>
        <row r="8779">
          <cell r="A8779"/>
        </row>
        <row r="8780">
          <cell r="A8780"/>
        </row>
        <row r="8781">
          <cell r="A8781"/>
        </row>
        <row r="8782">
          <cell r="A8782"/>
        </row>
        <row r="8783">
          <cell r="A8783"/>
        </row>
        <row r="8784">
          <cell r="A8784"/>
        </row>
        <row r="8785">
          <cell r="A8785"/>
        </row>
        <row r="8786">
          <cell r="A8786"/>
        </row>
        <row r="8787">
          <cell r="A8787"/>
        </row>
        <row r="8788">
          <cell r="A8788"/>
        </row>
        <row r="8789">
          <cell r="A8789"/>
        </row>
        <row r="8790">
          <cell r="A8790"/>
        </row>
        <row r="8791">
          <cell r="A8791"/>
        </row>
        <row r="8792">
          <cell r="A8792"/>
        </row>
        <row r="8793">
          <cell r="A8793"/>
        </row>
        <row r="8794">
          <cell r="A8794"/>
        </row>
        <row r="8795">
          <cell r="A8795"/>
        </row>
        <row r="8796">
          <cell r="A8796"/>
        </row>
        <row r="8797">
          <cell r="A8797"/>
        </row>
        <row r="8798">
          <cell r="A8798"/>
        </row>
        <row r="8799">
          <cell r="A8799"/>
        </row>
        <row r="8800">
          <cell r="A8800"/>
        </row>
        <row r="8801">
          <cell r="A8801"/>
        </row>
        <row r="8802">
          <cell r="A8802"/>
        </row>
        <row r="8803">
          <cell r="A8803"/>
        </row>
        <row r="8804">
          <cell r="A8804"/>
        </row>
        <row r="8805">
          <cell r="A8805"/>
        </row>
        <row r="8806">
          <cell r="A8806"/>
        </row>
        <row r="8807">
          <cell r="A8807"/>
        </row>
        <row r="8808">
          <cell r="A8808"/>
        </row>
        <row r="8809">
          <cell r="A8809"/>
        </row>
        <row r="8810">
          <cell r="A8810"/>
        </row>
        <row r="8811">
          <cell r="A8811"/>
        </row>
        <row r="8812">
          <cell r="A8812"/>
        </row>
        <row r="8813">
          <cell r="A8813"/>
        </row>
        <row r="8814">
          <cell r="A8814"/>
        </row>
        <row r="8815">
          <cell r="A8815"/>
        </row>
        <row r="8816">
          <cell r="A8816"/>
        </row>
        <row r="8817">
          <cell r="A8817"/>
        </row>
        <row r="8818">
          <cell r="A8818"/>
        </row>
        <row r="8819">
          <cell r="A8819"/>
        </row>
        <row r="8820">
          <cell r="A8820"/>
        </row>
        <row r="8821">
          <cell r="A8821"/>
        </row>
        <row r="8822">
          <cell r="A8822"/>
        </row>
        <row r="8823">
          <cell r="A8823"/>
        </row>
        <row r="8824">
          <cell r="A8824"/>
        </row>
        <row r="8825">
          <cell r="A8825"/>
        </row>
        <row r="8826">
          <cell r="A8826"/>
        </row>
        <row r="8827">
          <cell r="A8827"/>
        </row>
        <row r="8828">
          <cell r="A8828"/>
        </row>
        <row r="8829">
          <cell r="A8829"/>
        </row>
        <row r="8830">
          <cell r="A8830"/>
        </row>
        <row r="8831">
          <cell r="A8831"/>
        </row>
        <row r="8832">
          <cell r="A8832"/>
        </row>
        <row r="8833">
          <cell r="A8833"/>
        </row>
        <row r="8834">
          <cell r="A8834"/>
        </row>
        <row r="8835">
          <cell r="A8835"/>
        </row>
        <row r="8836">
          <cell r="A8836"/>
        </row>
        <row r="8837">
          <cell r="A8837"/>
        </row>
        <row r="8838">
          <cell r="A8838"/>
        </row>
        <row r="8839">
          <cell r="A8839"/>
        </row>
        <row r="8840">
          <cell r="A8840"/>
        </row>
        <row r="8841">
          <cell r="A8841"/>
        </row>
        <row r="8842">
          <cell r="A8842"/>
        </row>
        <row r="8843">
          <cell r="A8843"/>
        </row>
        <row r="8844">
          <cell r="A8844"/>
        </row>
        <row r="8845">
          <cell r="A8845"/>
        </row>
        <row r="8846">
          <cell r="A8846"/>
        </row>
        <row r="8847">
          <cell r="A8847"/>
        </row>
        <row r="8848">
          <cell r="A8848"/>
        </row>
        <row r="8849">
          <cell r="A8849"/>
        </row>
        <row r="8850">
          <cell r="A8850"/>
        </row>
        <row r="8851">
          <cell r="A8851"/>
        </row>
        <row r="8852">
          <cell r="A8852"/>
        </row>
        <row r="8853">
          <cell r="A8853"/>
        </row>
        <row r="8854">
          <cell r="A8854"/>
        </row>
        <row r="8855">
          <cell r="A8855"/>
        </row>
        <row r="8856">
          <cell r="A8856"/>
        </row>
        <row r="8857">
          <cell r="A8857"/>
        </row>
        <row r="8858">
          <cell r="A8858"/>
        </row>
        <row r="8859">
          <cell r="A8859"/>
        </row>
        <row r="8860">
          <cell r="A8860"/>
        </row>
        <row r="8861">
          <cell r="A8861"/>
        </row>
        <row r="8862">
          <cell r="A8862"/>
        </row>
        <row r="8863">
          <cell r="A8863"/>
        </row>
        <row r="8864">
          <cell r="A8864"/>
        </row>
        <row r="8865">
          <cell r="A8865"/>
        </row>
        <row r="8866">
          <cell r="A8866"/>
        </row>
        <row r="8867">
          <cell r="A8867"/>
        </row>
        <row r="8868">
          <cell r="A8868"/>
        </row>
        <row r="8869">
          <cell r="A8869"/>
        </row>
        <row r="8870">
          <cell r="A8870"/>
        </row>
        <row r="8871">
          <cell r="A8871"/>
        </row>
        <row r="8872">
          <cell r="A8872"/>
        </row>
        <row r="8873">
          <cell r="A8873"/>
        </row>
        <row r="8874">
          <cell r="A8874"/>
        </row>
        <row r="8875">
          <cell r="A8875"/>
        </row>
        <row r="8876">
          <cell r="A8876"/>
        </row>
        <row r="8877">
          <cell r="A8877"/>
        </row>
        <row r="8878">
          <cell r="A8878"/>
        </row>
        <row r="8879">
          <cell r="A8879"/>
        </row>
        <row r="8880">
          <cell r="A8880"/>
        </row>
        <row r="8881">
          <cell r="A8881"/>
        </row>
        <row r="8882">
          <cell r="A8882"/>
        </row>
        <row r="8883">
          <cell r="A8883"/>
        </row>
        <row r="8884">
          <cell r="A8884"/>
        </row>
        <row r="8885">
          <cell r="A8885"/>
        </row>
        <row r="8886">
          <cell r="A8886"/>
        </row>
        <row r="8887">
          <cell r="A8887"/>
        </row>
        <row r="8888">
          <cell r="A8888"/>
        </row>
        <row r="8889">
          <cell r="A8889"/>
        </row>
        <row r="8890">
          <cell r="A8890"/>
        </row>
        <row r="8891">
          <cell r="A8891"/>
        </row>
        <row r="8892">
          <cell r="A8892"/>
        </row>
        <row r="8893">
          <cell r="A8893"/>
        </row>
        <row r="8894">
          <cell r="A8894"/>
        </row>
        <row r="8895">
          <cell r="A8895"/>
        </row>
        <row r="8896">
          <cell r="A8896"/>
        </row>
        <row r="8897">
          <cell r="A8897"/>
        </row>
        <row r="8898">
          <cell r="A8898"/>
        </row>
        <row r="8899">
          <cell r="A8899"/>
        </row>
        <row r="8900">
          <cell r="A8900"/>
        </row>
        <row r="8901">
          <cell r="A8901"/>
        </row>
        <row r="8902">
          <cell r="A8902"/>
        </row>
        <row r="8903">
          <cell r="A8903"/>
        </row>
        <row r="8904">
          <cell r="A8904"/>
        </row>
        <row r="8905">
          <cell r="A8905"/>
        </row>
        <row r="8906">
          <cell r="A8906"/>
        </row>
        <row r="8907">
          <cell r="A8907"/>
        </row>
        <row r="8908">
          <cell r="A8908"/>
        </row>
        <row r="8909">
          <cell r="A8909"/>
        </row>
        <row r="8910">
          <cell r="A8910"/>
        </row>
        <row r="8911">
          <cell r="A8911"/>
        </row>
        <row r="8912">
          <cell r="A8912"/>
        </row>
        <row r="8913">
          <cell r="A8913"/>
        </row>
        <row r="8914">
          <cell r="A8914"/>
        </row>
        <row r="8915">
          <cell r="A8915"/>
        </row>
        <row r="8916">
          <cell r="A8916"/>
        </row>
        <row r="8917">
          <cell r="A8917"/>
        </row>
        <row r="8918">
          <cell r="A8918"/>
        </row>
        <row r="8919">
          <cell r="A8919"/>
        </row>
        <row r="8920">
          <cell r="A8920"/>
        </row>
        <row r="8921">
          <cell r="A8921"/>
        </row>
        <row r="8922">
          <cell r="A8922"/>
        </row>
        <row r="8923">
          <cell r="A8923"/>
        </row>
        <row r="8924">
          <cell r="A8924"/>
        </row>
        <row r="8925">
          <cell r="A8925"/>
        </row>
        <row r="8926">
          <cell r="A8926"/>
        </row>
        <row r="8927">
          <cell r="A8927"/>
        </row>
        <row r="8928">
          <cell r="A8928"/>
        </row>
        <row r="8929">
          <cell r="A8929"/>
        </row>
        <row r="8930">
          <cell r="A8930"/>
        </row>
        <row r="8931">
          <cell r="A8931"/>
        </row>
        <row r="8932">
          <cell r="A8932"/>
        </row>
        <row r="8933">
          <cell r="A8933"/>
        </row>
        <row r="8934">
          <cell r="A8934"/>
        </row>
        <row r="8935">
          <cell r="A8935"/>
        </row>
        <row r="8936">
          <cell r="A8936"/>
        </row>
        <row r="8937">
          <cell r="A8937"/>
        </row>
        <row r="8938">
          <cell r="A8938"/>
        </row>
        <row r="8939">
          <cell r="A8939"/>
        </row>
        <row r="8940">
          <cell r="A8940"/>
        </row>
        <row r="8941">
          <cell r="A8941"/>
        </row>
        <row r="8942">
          <cell r="A8942"/>
        </row>
        <row r="8943">
          <cell r="A8943"/>
        </row>
        <row r="8944">
          <cell r="A8944"/>
        </row>
        <row r="8945">
          <cell r="A8945"/>
        </row>
        <row r="8946">
          <cell r="A8946"/>
        </row>
        <row r="8947">
          <cell r="A8947"/>
        </row>
        <row r="8948">
          <cell r="A8948"/>
        </row>
        <row r="8949">
          <cell r="A8949"/>
        </row>
        <row r="8950">
          <cell r="A8950"/>
        </row>
        <row r="8951">
          <cell r="A8951"/>
        </row>
        <row r="8952">
          <cell r="A8952"/>
        </row>
        <row r="8953">
          <cell r="A8953"/>
        </row>
        <row r="8954">
          <cell r="A8954"/>
        </row>
        <row r="8955">
          <cell r="A8955"/>
        </row>
        <row r="8956">
          <cell r="A8956"/>
        </row>
        <row r="8957">
          <cell r="A8957"/>
        </row>
        <row r="8958">
          <cell r="A8958"/>
        </row>
        <row r="8959">
          <cell r="A8959"/>
        </row>
        <row r="8960">
          <cell r="A8960"/>
        </row>
        <row r="8961">
          <cell r="A8961"/>
        </row>
        <row r="8962">
          <cell r="A8962"/>
        </row>
        <row r="8963">
          <cell r="A8963"/>
        </row>
        <row r="8964">
          <cell r="A8964"/>
        </row>
        <row r="8965">
          <cell r="A8965"/>
        </row>
        <row r="8966">
          <cell r="A8966"/>
        </row>
        <row r="8967">
          <cell r="A8967"/>
        </row>
        <row r="8968">
          <cell r="A8968"/>
        </row>
        <row r="8969">
          <cell r="A8969"/>
        </row>
        <row r="8970">
          <cell r="A8970"/>
        </row>
        <row r="8971">
          <cell r="A8971"/>
        </row>
        <row r="8972">
          <cell r="A8972"/>
        </row>
        <row r="8973">
          <cell r="A8973"/>
        </row>
        <row r="8974">
          <cell r="A8974"/>
        </row>
        <row r="8975">
          <cell r="A8975"/>
        </row>
        <row r="8976">
          <cell r="A8976"/>
        </row>
        <row r="8977">
          <cell r="A8977"/>
        </row>
        <row r="8978">
          <cell r="A8978"/>
        </row>
        <row r="8979">
          <cell r="A8979"/>
        </row>
        <row r="8980">
          <cell r="A8980"/>
        </row>
        <row r="8981">
          <cell r="A8981"/>
        </row>
        <row r="8982">
          <cell r="A8982"/>
        </row>
        <row r="8983">
          <cell r="A8983"/>
        </row>
        <row r="8984">
          <cell r="A8984"/>
        </row>
        <row r="8985">
          <cell r="A8985"/>
        </row>
        <row r="8986">
          <cell r="A8986"/>
        </row>
        <row r="8987">
          <cell r="A8987"/>
        </row>
        <row r="8988">
          <cell r="A8988"/>
        </row>
        <row r="8989">
          <cell r="A8989"/>
        </row>
        <row r="8990">
          <cell r="A8990"/>
        </row>
        <row r="8991">
          <cell r="A8991"/>
        </row>
        <row r="8992">
          <cell r="A8992"/>
        </row>
        <row r="8993">
          <cell r="A8993"/>
        </row>
        <row r="8994">
          <cell r="A8994"/>
        </row>
        <row r="8995">
          <cell r="A8995"/>
        </row>
        <row r="8996">
          <cell r="A8996"/>
        </row>
        <row r="8997">
          <cell r="A8997"/>
        </row>
        <row r="8998">
          <cell r="A8998"/>
        </row>
        <row r="8999">
          <cell r="A8999"/>
        </row>
        <row r="9000">
          <cell r="A9000"/>
        </row>
        <row r="9001">
          <cell r="A9001"/>
        </row>
        <row r="9002">
          <cell r="A9002"/>
        </row>
        <row r="9003">
          <cell r="A9003"/>
        </row>
        <row r="9004">
          <cell r="A9004"/>
        </row>
        <row r="9005">
          <cell r="A9005"/>
        </row>
        <row r="9006">
          <cell r="A9006"/>
        </row>
        <row r="9007">
          <cell r="A9007"/>
        </row>
        <row r="9008">
          <cell r="A9008"/>
        </row>
        <row r="9009">
          <cell r="A9009"/>
        </row>
        <row r="9010">
          <cell r="A9010"/>
        </row>
        <row r="9011">
          <cell r="A9011"/>
        </row>
        <row r="9012">
          <cell r="A9012"/>
        </row>
        <row r="9013">
          <cell r="A9013"/>
        </row>
        <row r="9014">
          <cell r="A9014"/>
        </row>
        <row r="9015">
          <cell r="A9015"/>
        </row>
        <row r="9016">
          <cell r="A9016"/>
        </row>
        <row r="9017">
          <cell r="A9017"/>
        </row>
        <row r="9018">
          <cell r="A9018"/>
        </row>
        <row r="9019">
          <cell r="A9019"/>
        </row>
        <row r="9020">
          <cell r="A9020"/>
        </row>
        <row r="9021">
          <cell r="A9021"/>
        </row>
        <row r="9022">
          <cell r="A9022"/>
        </row>
        <row r="9023">
          <cell r="A9023"/>
        </row>
        <row r="9024">
          <cell r="A9024"/>
        </row>
        <row r="9025">
          <cell r="A9025"/>
        </row>
        <row r="9026">
          <cell r="A9026"/>
        </row>
        <row r="9027">
          <cell r="A9027"/>
        </row>
        <row r="9028">
          <cell r="A9028"/>
        </row>
        <row r="9029">
          <cell r="A9029"/>
        </row>
        <row r="9030">
          <cell r="A9030"/>
        </row>
        <row r="9031">
          <cell r="A9031"/>
        </row>
        <row r="9032">
          <cell r="A9032"/>
        </row>
        <row r="9033">
          <cell r="A9033"/>
        </row>
        <row r="9034">
          <cell r="A9034"/>
        </row>
        <row r="9035">
          <cell r="A9035"/>
        </row>
        <row r="9036">
          <cell r="A9036"/>
        </row>
        <row r="9037">
          <cell r="A9037"/>
        </row>
        <row r="9038">
          <cell r="A9038"/>
        </row>
        <row r="9039">
          <cell r="A9039"/>
        </row>
        <row r="9040">
          <cell r="A9040"/>
        </row>
        <row r="9041">
          <cell r="A9041"/>
        </row>
        <row r="9042">
          <cell r="A9042"/>
        </row>
        <row r="9043">
          <cell r="A9043"/>
        </row>
        <row r="9044">
          <cell r="A9044"/>
        </row>
        <row r="9045">
          <cell r="A9045"/>
        </row>
        <row r="9046">
          <cell r="A9046"/>
        </row>
        <row r="9047">
          <cell r="A9047"/>
        </row>
        <row r="9048">
          <cell r="A9048"/>
        </row>
        <row r="9049">
          <cell r="A9049"/>
        </row>
        <row r="9050">
          <cell r="A9050"/>
        </row>
        <row r="9051">
          <cell r="A9051"/>
        </row>
        <row r="9052">
          <cell r="A9052"/>
        </row>
        <row r="9053">
          <cell r="A9053"/>
        </row>
        <row r="9054">
          <cell r="A9054"/>
        </row>
        <row r="9055">
          <cell r="A9055"/>
        </row>
        <row r="9056">
          <cell r="A9056"/>
        </row>
        <row r="9057">
          <cell r="A9057"/>
        </row>
        <row r="9058">
          <cell r="A9058"/>
        </row>
        <row r="9059">
          <cell r="A9059"/>
        </row>
        <row r="9060">
          <cell r="A9060"/>
        </row>
        <row r="9061">
          <cell r="A9061"/>
        </row>
        <row r="9062">
          <cell r="A9062"/>
        </row>
        <row r="9063">
          <cell r="A9063"/>
        </row>
        <row r="9064">
          <cell r="A9064"/>
        </row>
        <row r="9065">
          <cell r="A9065"/>
        </row>
        <row r="9066">
          <cell r="A9066"/>
        </row>
        <row r="9067">
          <cell r="A9067"/>
        </row>
        <row r="9068">
          <cell r="A9068"/>
        </row>
        <row r="9069">
          <cell r="A9069"/>
        </row>
        <row r="9070">
          <cell r="A9070"/>
        </row>
        <row r="9071">
          <cell r="A9071"/>
        </row>
        <row r="9072">
          <cell r="A9072"/>
        </row>
        <row r="9073">
          <cell r="A9073"/>
        </row>
        <row r="9074">
          <cell r="A9074"/>
        </row>
        <row r="9075">
          <cell r="A9075"/>
        </row>
        <row r="9076">
          <cell r="A9076"/>
        </row>
        <row r="9077">
          <cell r="A9077"/>
        </row>
        <row r="9078">
          <cell r="A9078"/>
        </row>
        <row r="9079">
          <cell r="A9079"/>
        </row>
        <row r="9080">
          <cell r="A9080"/>
        </row>
        <row r="9081">
          <cell r="A9081"/>
        </row>
        <row r="9082">
          <cell r="A9082"/>
        </row>
        <row r="9083">
          <cell r="A9083"/>
        </row>
        <row r="9084">
          <cell r="A9084"/>
        </row>
        <row r="9085">
          <cell r="A9085"/>
        </row>
        <row r="9086">
          <cell r="A9086"/>
        </row>
        <row r="9087">
          <cell r="A9087"/>
        </row>
        <row r="9088">
          <cell r="A9088"/>
        </row>
        <row r="9089">
          <cell r="A9089"/>
        </row>
        <row r="9090">
          <cell r="A9090"/>
        </row>
        <row r="9091">
          <cell r="A9091"/>
        </row>
        <row r="9092">
          <cell r="A9092"/>
        </row>
        <row r="9093">
          <cell r="A9093"/>
        </row>
        <row r="9094">
          <cell r="A9094"/>
        </row>
        <row r="9095">
          <cell r="A9095"/>
        </row>
        <row r="9096">
          <cell r="A9096"/>
        </row>
        <row r="9097">
          <cell r="A9097"/>
        </row>
        <row r="9098">
          <cell r="A9098"/>
        </row>
        <row r="9099">
          <cell r="A9099"/>
        </row>
        <row r="9100">
          <cell r="A9100"/>
        </row>
        <row r="9101">
          <cell r="A9101"/>
        </row>
        <row r="9102">
          <cell r="A9102"/>
        </row>
        <row r="9103">
          <cell r="A9103"/>
        </row>
        <row r="9104">
          <cell r="A9104"/>
        </row>
        <row r="9105">
          <cell r="A9105"/>
        </row>
        <row r="9106">
          <cell r="A9106"/>
        </row>
        <row r="9107">
          <cell r="A9107"/>
        </row>
        <row r="9108">
          <cell r="A9108"/>
        </row>
        <row r="9109">
          <cell r="A9109"/>
        </row>
        <row r="9110">
          <cell r="A9110"/>
        </row>
        <row r="9111">
          <cell r="A9111"/>
        </row>
        <row r="9112">
          <cell r="A9112"/>
        </row>
        <row r="9113">
          <cell r="A9113"/>
        </row>
        <row r="9114">
          <cell r="A9114"/>
        </row>
        <row r="9115">
          <cell r="A9115"/>
        </row>
        <row r="9116">
          <cell r="A9116"/>
        </row>
        <row r="9117">
          <cell r="A9117"/>
        </row>
        <row r="9118">
          <cell r="A9118"/>
        </row>
        <row r="9119">
          <cell r="A9119"/>
        </row>
        <row r="9120">
          <cell r="A9120"/>
        </row>
        <row r="9121">
          <cell r="A9121"/>
        </row>
        <row r="9122">
          <cell r="A9122"/>
        </row>
        <row r="9123">
          <cell r="A9123"/>
        </row>
        <row r="9124">
          <cell r="A9124"/>
        </row>
        <row r="9125">
          <cell r="A9125"/>
        </row>
        <row r="9126">
          <cell r="A9126"/>
        </row>
        <row r="9127">
          <cell r="A9127"/>
        </row>
        <row r="9128">
          <cell r="A9128"/>
        </row>
        <row r="9129">
          <cell r="A9129"/>
        </row>
        <row r="9130">
          <cell r="A9130"/>
        </row>
        <row r="9131">
          <cell r="A9131"/>
        </row>
        <row r="9132">
          <cell r="A9132"/>
        </row>
        <row r="9133">
          <cell r="A9133"/>
        </row>
        <row r="9134">
          <cell r="A9134"/>
        </row>
        <row r="9135">
          <cell r="A9135"/>
        </row>
        <row r="9136">
          <cell r="A9136"/>
        </row>
        <row r="9137">
          <cell r="A9137"/>
        </row>
        <row r="9138">
          <cell r="A9138"/>
        </row>
        <row r="9139">
          <cell r="A9139"/>
        </row>
        <row r="9140">
          <cell r="A9140"/>
        </row>
        <row r="9141">
          <cell r="A9141"/>
        </row>
        <row r="9142">
          <cell r="A9142"/>
        </row>
        <row r="9143">
          <cell r="A9143"/>
        </row>
        <row r="9144">
          <cell r="A9144"/>
        </row>
        <row r="9145">
          <cell r="A9145"/>
        </row>
        <row r="9146">
          <cell r="A9146"/>
        </row>
        <row r="9147">
          <cell r="A9147"/>
        </row>
        <row r="9148">
          <cell r="A9148"/>
        </row>
        <row r="9149">
          <cell r="A9149"/>
        </row>
        <row r="9150">
          <cell r="A9150"/>
        </row>
        <row r="9151">
          <cell r="A9151"/>
        </row>
        <row r="9152">
          <cell r="A9152"/>
        </row>
        <row r="9153">
          <cell r="A9153"/>
        </row>
        <row r="9154">
          <cell r="A9154"/>
        </row>
        <row r="9155">
          <cell r="A9155"/>
        </row>
        <row r="9156">
          <cell r="A9156"/>
        </row>
        <row r="9157">
          <cell r="A9157"/>
        </row>
        <row r="9158">
          <cell r="A9158"/>
        </row>
        <row r="9159">
          <cell r="A9159"/>
        </row>
        <row r="9160">
          <cell r="A9160"/>
        </row>
        <row r="9161">
          <cell r="A9161"/>
        </row>
        <row r="9162">
          <cell r="A9162"/>
        </row>
        <row r="9163">
          <cell r="A9163"/>
        </row>
        <row r="9164">
          <cell r="A9164"/>
        </row>
        <row r="9165">
          <cell r="A9165"/>
        </row>
        <row r="9166">
          <cell r="A9166"/>
        </row>
        <row r="9167">
          <cell r="A9167"/>
        </row>
        <row r="9168">
          <cell r="A9168"/>
        </row>
        <row r="9169">
          <cell r="A9169"/>
        </row>
        <row r="9170">
          <cell r="A9170"/>
        </row>
        <row r="9171">
          <cell r="A9171"/>
        </row>
        <row r="9172">
          <cell r="A9172"/>
        </row>
        <row r="9173">
          <cell r="A9173"/>
        </row>
        <row r="9174">
          <cell r="A9174"/>
        </row>
        <row r="9175">
          <cell r="A9175"/>
        </row>
        <row r="9176">
          <cell r="A9176"/>
        </row>
        <row r="9177">
          <cell r="A9177"/>
        </row>
        <row r="9178">
          <cell r="A9178"/>
        </row>
        <row r="9179">
          <cell r="A9179"/>
        </row>
        <row r="9180">
          <cell r="A9180"/>
        </row>
        <row r="9181">
          <cell r="A9181"/>
        </row>
        <row r="9182">
          <cell r="A9182"/>
        </row>
        <row r="9183">
          <cell r="A9183"/>
        </row>
        <row r="9184">
          <cell r="A9184"/>
        </row>
        <row r="9185">
          <cell r="A9185"/>
        </row>
        <row r="9186">
          <cell r="A9186"/>
        </row>
        <row r="9187">
          <cell r="A9187"/>
        </row>
        <row r="9188">
          <cell r="A9188"/>
        </row>
        <row r="9189">
          <cell r="A9189"/>
        </row>
        <row r="9190">
          <cell r="A9190"/>
        </row>
        <row r="9191">
          <cell r="A9191"/>
        </row>
        <row r="9192">
          <cell r="A9192"/>
        </row>
        <row r="9193">
          <cell r="A9193"/>
        </row>
        <row r="9194">
          <cell r="A9194"/>
        </row>
        <row r="9195">
          <cell r="A9195"/>
        </row>
        <row r="9196">
          <cell r="A9196"/>
        </row>
        <row r="9197">
          <cell r="A9197"/>
        </row>
        <row r="9198">
          <cell r="A9198"/>
        </row>
        <row r="9199">
          <cell r="A9199"/>
        </row>
        <row r="9200">
          <cell r="A9200"/>
        </row>
        <row r="9201">
          <cell r="A9201"/>
        </row>
        <row r="9202">
          <cell r="A9202"/>
        </row>
        <row r="9203">
          <cell r="A9203"/>
        </row>
        <row r="9204">
          <cell r="A9204"/>
        </row>
        <row r="9205">
          <cell r="A9205"/>
        </row>
        <row r="9206">
          <cell r="A9206"/>
        </row>
        <row r="9207">
          <cell r="A9207"/>
        </row>
        <row r="9208">
          <cell r="A9208"/>
        </row>
        <row r="9209">
          <cell r="A9209"/>
        </row>
        <row r="9210">
          <cell r="A9210"/>
        </row>
        <row r="9211">
          <cell r="A9211"/>
        </row>
        <row r="9212">
          <cell r="A9212"/>
        </row>
        <row r="9213">
          <cell r="A9213"/>
        </row>
        <row r="9214">
          <cell r="A9214"/>
        </row>
        <row r="9215">
          <cell r="A9215"/>
        </row>
        <row r="9216">
          <cell r="A9216"/>
        </row>
        <row r="9217">
          <cell r="A9217"/>
        </row>
        <row r="9218">
          <cell r="A9218"/>
        </row>
        <row r="9219">
          <cell r="A9219"/>
        </row>
        <row r="9220">
          <cell r="A9220"/>
        </row>
        <row r="9221">
          <cell r="A9221"/>
        </row>
        <row r="9222">
          <cell r="A9222"/>
        </row>
        <row r="9223">
          <cell r="A9223"/>
        </row>
        <row r="9224">
          <cell r="A9224"/>
        </row>
        <row r="9225">
          <cell r="A9225"/>
        </row>
        <row r="9226">
          <cell r="A9226"/>
        </row>
        <row r="9227">
          <cell r="A9227"/>
        </row>
        <row r="9228">
          <cell r="A9228"/>
        </row>
        <row r="9229">
          <cell r="A9229"/>
        </row>
        <row r="9230">
          <cell r="A9230"/>
        </row>
        <row r="9231">
          <cell r="A9231"/>
        </row>
        <row r="9232">
          <cell r="A9232"/>
        </row>
        <row r="9233">
          <cell r="A9233"/>
        </row>
        <row r="9234">
          <cell r="A9234"/>
        </row>
        <row r="9235">
          <cell r="A9235"/>
        </row>
        <row r="9236">
          <cell r="A9236"/>
        </row>
        <row r="9237">
          <cell r="A9237"/>
        </row>
        <row r="9238">
          <cell r="A9238"/>
        </row>
        <row r="9239">
          <cell r="A9239"/>
        </row>
        <row r="9240">
          <cell r="A9240"/>
        </row>
        <row r="9241">
          <cell r="A9241"/>
        </row>
        <row r="9242">
          <cell r="A9242"/>
        </row>
        <row r="9243">
          <cell r="A9243"/>
        </row>
        <row r="9244">
          <cell r="A9244"/>
        </row>
        <row r="9245">
          <cell r="A9245"/>
        </row>
        <row r="9246">
          <cell r="A9246"/>
        </row>
        <row r="9247">
          <cell r="A9247"/>
        </row>
        <row r="9248">
          <cell r="A9248"/>
        </row>
        <row r="9249">
          <cell r="A9249"/>
        </row>
        <row r="9250">
          <cell r="A9250"/>
        </row>
        <row r="9251">
          <cell r="A9251"/>
        </row>
        <row r="9252">
          <cell r="A9252"/>
        </row>
        <row r="9253">
          <cell r="A9253"/>
        </row>
        <row r="9254">
          <cell r="A9254"/>
        </row>
        <row r="9255">
          <cell r="A9255"/>
        </row>
        <row r="9256">
          <cell r="A9256"/>
        </row>
        <row r="9257">
          <cell r="A9257"/>
        </row>
        <row r="9258">
          <cell r="A9258"/>
        </row>
        <row r="9259">
          <cell r="A9259"/>
        </row>
        <row r="9260">
          <cell r="A9260"/>
        </row>
        <row r="9261">
          <cell r="A9261"/>
        </row>
        <row r="9262">
          <cell r="A9262"/>
        </row>
        <row r="9263">
          <cell r="A9263"/>
        </row>
        <row r="9264">
          <cell r="A9264"/>
        </row>
        <row r="9265">
          <cell r="A9265"/>
        </row>
        <row r="9266">
          <cell r="A9266"/>
        </row>
        <row r="9267">
          <cell r="A9267"/>
        </row>
        <row r="9268">
          <cell r="A9268"/>
        </row>
        <row r="9269">
          <cell r="A9269"/>
        </row>
        <row r="9270">
          <cell r="A9270"/>
        </row>
        <row r="9271">
          <cell r="A9271"/>
        </row>
        <row r="9272">
          <cell r="A9272"/>
        </row>
        <row r="9273">
          <cell r="A9273"/>
        </row>
        <row r="9274">
          <cell r="A9274"/>
        </row>
        <row r="9275">
          <cell r="A9275"/>
        </row>
        <row r="9276">
          <cell r="A9276"/>
        </row>
        <row r="9277">
          <cell r="A9277"/>
        </row>
        <row r="9278">
          <cell r="A9278"/>
        </row>
        <row r="9279">
          <cell r="A9279"/>
        </row>
        <row r="9280">
          <cell r="A9280"/>
        </row>
        <row r="9281">
          <cell r="A9281"/>
        </row>
        <row r="9282">
          <cell r="A9282"/>
        </row>
        <row r="9283">
          <cell r="A9283"/>
        </row>
        <row r="9284">
          <cell r="A9284"/>
        </row>
        <row r="9285">
          <cell r="A9285"/>
        </row>
        <row r="9286">
          <cell r="A9286"/>
        </row>
        <row r="9287">
          <cell r="A9287"/>
        </row>
        <row r="9288">
          <cell r="A9288"/>
        </row>
        <row r="9289">
          <cell r="A9289"/>
        </row>
        <row r="9290">
          <cell r="A9290"/>
        </row>
        <row r="9291">
          <cell r="A9291"/>
        </row>
        <row r="9292">
          <cell r="A9292"/>
        </row>
        <row r="9293">
          <cell r="A9293"/>
        </row>
        <row r="9294">
          <cell r="A9294"/>
        </row>
        <row r="9295">
          <cell r="A9295"/>
        </row>
        <row r="9296">
          <cell r="A9296"/>
        </row>
        <row r="9297">
          <cell r="A9297"/>
        </row>
        <row r="9298">
          <cell r="A9298"/>
        </row>
        <row r="9299">
          <cell r="A9299"/>
        </row>
        <row r="9300">
          <cell r="A9300"/>
        </row>
        <row r="9301">
          <cell r="A9301"/>
        </row>
        <row r="9302">
          <cell r="A9302"/>
        </row>
        <row r="9303">
          <cell r="A9303"/>
        </row>
        <row r="9304">
          <cell r="A9304"/>
        </row>
        <row r="9305">
          <cell r="A9305"/>
        </row>
        <row r="9306">
          <cell r="A9306"/>
        </row>
        <row r="9307">
          <cell r="A9307"/>
        </row>
        <row r="9308">
          <cell r="A9308"/>
        </row>
        <row r="9309">
          <cell r="A9309"/>
        </row>
        <row r="9310">
          <cell r="A9310"/>
        </row>
        <row r="9311">
          <cell r="A9311"/>
        </row>
        <row r="9312">
          <cell r="A9312"/>
        </row>
        <row r="9313">
          <cell r="A9313"/>
        </row>
        <row r="9314">
          <cell r="A9314"/>
        </row>
        <row r="9315">
          <cell r="A9315"/>
        </row>
        <row r="9316">
          <cell r="A9316"/>
        </row>
        <row r="9317">
          <cell r="A9317"/>
        </row>
        <row r="9318">
          <cell r="A9318"/>
        </row>
        <row r="9319">
          <cell r="A9319"/>
        </row>
        <row r="9320">
          <cell r="A9320"/>
        </row>
        <row r="9321">
          <cell r="A9321"/>
        </row>
        <row r="9322">
          <cell r="A9322"/>
        </row>
        <row r="9323">
          <cell r="A9323"/>
        </row>
        <row r="9324">
          <cell r="A9324"/>
        </row>
        <row r="9325">
          <cell r="A9325"/>
        </row>
        <row r="9326">
          <cell r="A9326"/>
        </row>
        <row r="9327">
          <cell r="A9327"/>
        </row>
        <row r="9328">
          <cell r="A9328"/>
        </row>
        <row r="9329">
          <cell r="A9329"/>
        </row>
        <row r="9330">
          <cell r="A9330"/>
        </row>
        <row r="9331">
          <cell r="A9331"/>
        </row>
        <row r="9332">
          <cell r="A9332"/>
        </row>
        <row r="9333">
          <cell r="A9333"/>
        </row>
        <row r="9334">
          <cell r="A9334"/>
        </row>
        <row r="9335">
          <cell r="A9335"/>
        </row>
        <row r="9336">
          <cell r="A9336"/>
        </row>
        <row r="9337">
          <cell r="A9337"/>
        </row>
        <row r="9338">
          <cell r="A9338"/>
        </row>
        <row r="9339">
          <cell r="A9339"/>
        </row>
        <row r="9340">
          <cell r="A9340"/>
        </row>
        <row r="9341">
          <cell r="A9341"/>
        </row>
        <row r="9342">
          <cell r="A9342"/>
        </row>
        <row r="9343">
          <cell r="A9343"/>
        </row>
        <row r="9344">
          <cell r="A9344"/>
        </row>
        <row r="9345">
          <cell r="A9345"/>
        </row>
        <row r="9346">
          <cell r="A9346"/>
        </row>
        <row r="9347">
          <cell r="A9347"/>
        </row>
        <row r="9348">
          <cell r="A9348"/>
        </row>
        <row r="9349">
          <cell r="A9349"/>
        </row>
        <row r="9350">
          <cell r="A9350"/>
        </row>
        <row r="9351">
          <cell r="A9351"/>
        </row>
        <row r="9352">
          <cell r="A9352"/>
        </row>
        <row r="9353">
          <cell r="A9353"/>
        </row>
        <row r="9354">
          <cell r="A9354"/>
        </row>
        <row r="9355">
          <cell r="A9355"/>
        </row>
        <row r="9356">
          <cell r="A9356"/>
        </row>
        <row r="9357">
          <cell r="A9357"/>
        </row>
        <row r="9358">
          <cell r="A9358"/>
        </row>
        <row r="9359">
          <cell r="A9359"/>
        </row>
        <row r="9360">
          <cell r="A9360"/>
        </row>
        <row r="9361">
          <cell r="A9361"/>
        </row>
        <row r="9362">
          <cell r="A9362"/>
        </row>
        <row r="9363">
          <cell r="A9363"/>
        </row>
        <row r="9364">
          <cell r="A9364"/>
        </row>
        <row r="9365">
          <cell r="A9365"/>
        </row>
        <row r="9366">
          <cell r="A9366"/>
        </row>
        <row r="9367">
          <cell r="A9367"/>
        </row>
        <row r="9368">
          <cell r="A9368"/>
        </row>
        <row r="9369">
          <cell r="A9369"/>
        </row>
        <row r="9370">
          <cell r="A9370"/>
        </row>
        <row r="9371">
          <cell r="A9371"/>
        </row>
        <row r="9372">
          <cell r="A9372"/>
        </row>
        <row r="9373">
          <cell r="A9373"/>
        </row>
        <row r="9374">
          <cell r="A9374"/>
        </row>
        <row r="9375">
          <cell r="A9375"/>
        </row>
        <row r="9376">
          <cell r="A9376"/>
        </row>
        <row r="9377">
          <cell r="A9377"/>
        </row>
        <row r="9378">
          <cell r="A9378"/>
        </row>
        <row r="9379">
          <cell r="A9379"/>
        </row>
        <row r="9380">
          <cell r="A9380"/>
        </row>
        <row r="9381">
          <cell r="A9381"/>
        </row>
        <row r="9382">
          <cell r="A9382"/>
        </row>
        <row r="9383">
          <cell r="A9383"/>
        </row>
        <row r="9384">
          <cell r="A9384"/>
        </row>
        <row r="9385">
          <cell r="A9385"/>
        </row>
        <row r="9386">
          <cell r="A9386"/>
        </row>
        <row r="9387">
          <cell r="A9387"/>
        </row>
        <row r="9388">
          <cell r="A9388"/>
        </row>
        <row r="9389">
          <cell r="A9389"/>
        </row>
        <row r="9390">
          <cell r="A9390"/>
        </row>
        <row r="9391">
          <cell r="A9391"/>
        </row>
        <row r="9392">
          <cell r="A9392"/>
        </row>
        <row r="9393">
          <cell r="A9393"/>
        </row>
        <row r="9394">
          <cell r="A9394"/>
        </row>
        <row r="9395">
          <cell r="A9395"/>
        </row>
        <row r="9396">
          <cell r="A9396"/>
        </row>
        <row r="9397">
          <cell r="A9397"/>
        </row>
        <row r="9398">
          <cell r="A9398"/>
        </row>
        <row r="9399">
          <cell r="A9399"/>
        </row>
        <row r="9400">
          <cell r="A9400"/>
        </row>
        <row r="9401">
          <cell r="A9401"/>
        </row>
        <row r="9402">
          <cell r="A9402"/>
        </row>
        <row r="9403">
          <cell r="A9403"/>
        </row>
        <row r="9404">
          <cell r="A9404"/>
        </row>
        <row r="9405">
          <cell r="A9405"/>
        </row>
        <row r="9406">
          <cell r="A9406"/>
        </row>
        <row r="9407">
          <cell r="A9407"/>
        </row>
        <row r="9408">
          <cell r="A9408"/>
        </row>
        <row r="9409">
          <cell r="A9409"/>
        </row>
        <row r="9410">
          <cell r="A9410"/>
        </row>
        <row r="9411">
          <cell r="A9411"/>
        </row>
        <row r="9412">
          <cell r="A9412"/>
        </row>
        <row r="9413">
          <cell r="A9413"/>
        </row>
        <row r="9414">
          <cell r="A9414"/>
        </row>
        <row r="9415">
          <cell r="A9415"/>
        </row>
        <row r="9416">
          <cell r="A9416"/>
        </row>
        <row r="9417">
          <cell r="A9417"/>
        </row>
        <row r="9418">
          <cell r="A9418"/>
        </row>
        <row r="9419">
          <cell r="A9419"/>
        </row>
        <row r="9420">
          <cell r="A9420"/>
        </row>
        <row r="9421">
          <cell r="A9421"/>
        </row>
        <row r="9422">
          <cell r="A9422"/>
        </row>
        <row r="9423">
          <cell r="A9423"/>
        </row>
        <row r="9424">
          <cell r="A9424"/>
        </row>
        <row r="9425">
          <cell r="A9425"/>
        </row>
        <row r="9426">
          <cell r="A9426"/>
        </row>
        <row r="9427">
          <cell r="A9427"/>
        </row>
        <row r="9428">
          <cell r="A9428"/>
        </row>
        <row r="9429">
          <cell r="A9429"/>
        </row>
        <row r="9430">
          <cell r="A9430"/>
        </row>
        <row r="9431">
          <cell r="A9431"/>
        </row>
        <row r="9432">
          <cell r="A9432"/>
        </row>
        <row r="9433">
          <cell r="A9433"/>
        </row>
        <row r="9434">
          <cell r="A9434"/>
        </row>
        <row r="9435">
          <cell r="A9435"/>
        </row>
        <row r="9436">
          <cell r="A9436"/>
        </row>
        <row r="9437">
          <cell r="A9437"/>
        </row>
        <row r="9438">
          <cell r="A9438"/>
        </row>
        <row r="9439">
          <cell r="A9439"/>
        </row>
        <row r="9440">
          <cell r="A9440"/>
        </row>
        <row r="9441">
          <cell r="A9441"/>
        </row>
        <row r="9442">
          <cell r="A9442"/>
        </row>
        <row r="9443">
          <cell r="A9443"/>
        </row>
        <row r="9444">
          <cell r="A9444"/>
        </row>
        <row r="9445">
          <cell r="A9445"/>
        </row>
        <row r="9446">
          <cell r="A9446"/>
        </row>
        <row r="9447">
          <cell r="A9447"/>
        </row>
        <row r="9448">
          <cell r="A9448"/>
        </row>
        <row r="9449">
          <cell r="A9449"/>
        </row>
        <row r="9450">
          <cell r="A9450"/>
        </row>
        <row r="9451">
          <cell r="A9451"/>
        </row>
        <row r="9452">
          <cell r="A9452"/>
        </row>
        <row r="9453">
          <cell r="A9453"/>
        </row>
        <row r="9454">
          <cell r="A9454"/>
        </row>
        <row r="9455">
          <cell r="A9455"/>
        </row>
        <row r="9456">
          <cell r="A9456"/>
        </row>
        <row r="9457">
          <cell r="A9457"/>
        </row>
        <row r="9458">
          <cell r="A9458"/>
        </row>
        <row r="9459">
          <cell r="A9459"/>
        </row>
        <row r="9460">
          <cell r="A9460"/>
        </row>
        <row r="9461">
          <cell r="A9461"/>
        </row>
        <row r="9462">
          <cell r="A9462"/>
        </row>
        <row r="9463">
          <cell r="A9463"/>
        </row>
        <row r="9464">
          <cell r="A9464"/>
        </row>
        <row r="9465">
          <cell r="A9465"/>
        </row>
        <row r="9466">
          <cell r="A9466"/>
        </row>
        <row r="9467">
          <cell r="A9467"/>
        </row>
        <row r="9468">
          <cell r="A9468"/>
        </row>
        <row r="9469">
          <cell r="A9469"/>
        </row>
        <row r="9470">
          <cell r="A9470"/>
        </row>
        <row r="9471">
          <cell r="A9471"/>
        </row>
        <row r="9472">
          <cell r="A9472"/>
        </row>
        <row r="9473">
          <cell r="A9473"/>
        </row>
        <row r="9474">
          <cell r="A9474"/>
        </row>
        <row r="9475">
          <cell r="A9475"/>
        </row>
        <row r="9476">
          <cell r="A9476"/>
        </row>
        <row r="9477">
          <cell r="A9477"/>
        </row>
        <row r="9478">
          <cell r="A9478"/>
        </row>
        <row r="9479">
          <cell r="A9479"/>
        </row>
        <row r="9480">
          <cell r="A9480"/>
        </row>
        <row r="9481">
          <cell r="A9481"/>
        </row>
        <row r="9482">
          <cell r="A9482"/>
        </row>
        <row r="9483">
          <cell r="A9483"/>
        </row>
        <row r="9484">
          <cell r="A9484"/>
        </row>
        <row r="9485">
          <cell r="A9485"/>
        </row>
        <row r="9486">
          <cell r="A9486"/>
        </row>
        <row r="9487">
          <cell r="A9487"/>
        </row>
        <row r="9488">
          <cell r="A9488"/>
        </row>
        <row r="9489">
          <cell r="A9489"/>
        </row>
        <row r="9490">
          <cell r="A9490"/>
        </row>
        <row r="9491">
          <cell r="A9491"/>
        </row>
        <row r="9492">
          <cell r="A9492"/>
        </row>
        <row r="9493">
          <cell r="A9493"/>
        </row>
        <row r="9494">
          <cell r="A9494"/>
        </row>
        <row r="9495">
          <cell r="A9495"/>
        </row>
        <row r="9496">
          <cell r="A9496"/>
        </row>
        <row r="9497">
          <cell r="A9497"/>
        </row>
        <row r="9498">
          <cell r="A9498"/>
        </row>
        <row r="9499">
          <cell r="A9499"/>
        </row>
        <row r="9500">
          <cell r="A9500"/>
        </row>
        <row r="9501">
          <cell r="A9501"/>
        </row>
        <row r="9502">
          <cell r="A9502"/>
        </row>
        <row r="9503">
          <cell r="A9503"/>
        </row>
        <row r="9504">
          <cell r="A9504"/>
        </row>
        <row r="9505">
          <cell r="A9505"/>
        </row>
        <row r="9506">
          <cell r="A9506"/>
        </row>
        <row r="9507">
          <cell r="A9507"/>
        </row>
        <row r="9508">
          <cell r="A9508"/>
        </row>
        <row r="9509">
          <cell r="A9509"/>
        </row>
        <row r="9510">
          <cell r="A9510"/>
        </row>
        <row r="9511">
          <cell r="A9511"/>
        </row>
        <row r="9512">
          <cell r="A9512"/>
        </row>
        <row r="9513">
          <cell r="A9513"/>
        </row>
        <row r="9514">
          <cell r="A9514"/>
        </row>
        <row r="9515">
          <cell r="A9515"/>
        </row>
        <row r="9516">
          <cell r="A9516"/>
        </row>
        <row r="9517">
          <cell r="A9517"/>
        </row>
        <row r="9518">
          <cell r="A9518"/>
        </row>
        <row r="9519">
          <cell r="A9519"/>
        </row>
        <row r="9520">
          <cell r="A9520"/>
        </row>
        <row r="9521">
          <cell r="A9521"/>
        </row>
        <row r="9522">
          <cell r="A9522"/>
        </row>
        <row r="9523">
          <cell r="A9523"/>
        </row>
        <row r="9524">
          <cell r="A9524"/>
        </row>
        <row r="9525">
          <cell r="A9525"/>
        </row>
        <row r="9526">
          <cell r="A9526"/>
        </row>
        <row r="9527">
          <cell r="A9527"/>
        </row>
        <row r="9528">
          <cell r="A9528"/>
        </row>
        <row r="9529">
          <cell r="A9529"/>
        </row>
        <row r="9530">
          <cell r="A9530"/>
        </row>
        <row r="9531">
          <cell r="A9531"/>
        </row>
        <row r="9532">
          <cell r="A9532"/>
        </row>
        <row r="9533">
          <cell r="A9533"/>
        </row>
        <row r="9534">
          <cell r="A9534"/>
        </row>
        <row r="9535">
          <cell r="A9535"/>
        </row>
        <row r="9536">
          <cell r="A9536"/>
        </row>
        <row r="9537">
          <cell r="A9537"/>
        </row>
        <row r="9538">
          <cell r="A9538"/>
        </row>
        <row r="9539">
          <cell r="A9539"/>
        </row>
        <row r="9540">
          <cell r="A9540"/>
        </row>
        <row r="9541">
          <cell r="A9541"/>
        </row>
        <row r="9542">
          <cell r="A9542"/>
        </row>
        <row r="9543">
          <cell r="A9543"/>
        </row>
        <row r="9544">
          <cell r="A9544"/>
        </row>
        <row r="9545">
          <cell r="A9545"/>
        </row>
        <row r="9546">
          <cell r="A9546"/>
        </row>
        <row r="9547">
          <cell r="A9547"/>
        </row>
        <row r="9548">
          <cell r="A9548"/>
        </row>
        <row r="9549">
          <cell r="A9549"/>
        </row>
        <row r="9550">
          <cell r="A9550"/>
        </row>
        <row r="9551">
          <cell r="A9551"/>
        </row>
        <row r="9552">
          <cell r="A9552"/>
        </row>
        <row r="9553">
          <cell r="A9553"/>
        </row>
        <row r="9554">
          <cell r="A9554"/>
        </row>
        <row r="9555">
          <cell r="A9555"/>
        </row>
        <row r="9556">
          <cell r="A9556"/>
        </row>
        <row r="9557">
          <cell r="A9557"/>
        </row>
        <row r="9558">
          <cell r="A9558"/>
        </row>
        <row r="9559">
          <cell r="A9559"/>
        </row>
        <row r="9560">
          <cell r="A9560"/>
        </row>
        <row r="9561">
          <cell r="A9561"/>
        </row>
        <row r="9562">
          <cell r="A9562"/>
        </row>
        <row r="9563">
          <cell r="A9563"/>
        </row>
        <row r="9564">
          <cell r="A9564"/>
        </row>
        <row r="9565">
          <cell r="A9565"/>
        </row>
        <row r="9566">
          <cell r="A9566"/>
        </row>
        <row r="9567">
          <cell r="A9567"/>
        </row>
        <row r="9568">
          <cell r="A9568"/>
        </row>
        <row r="9569">
          <cell r="A9569"/>
        </row>
        <row r="9570">
          <cell r="A9570"/>
        </row>
        <row r="9571">
          <cell r="A9571"/>
        </row>
        <row r="9572">
          <cell r="A9572"/>
        </row>
        <row r="9573">
          <cell r="A9573"/>
        </row>
        <row r="9574">
          <cell r="A9574"/>
        </row>
        <row r="9575">
          <cell r="A9575"/>
        </row>
        <row r="9576">
          <cell r="A9576"/>
        </row>
        <row r="9577">
          <cell r="A9577"/>
        </row>
        <row r="9578">
          <cell r="A9578"/>
        </row>
        <row r="9579">
          <cell r="A9579"/>
        </row>
        <row r="9580">
          <cell r="A9580"/>
        </row>
        <row r="9581">
          <cell r="A9581"/>
        </row>
        <row r="9582">
          <cell r="A9582"/>
        </row>
        <row r="9583">
          <cell r="A9583"/>
        </row>
        <row r="9584">
          <cell r="A9584"/>
        </row>
        <row r="9585">
          <cell r="A9585"/>
        </row>
        <row r="9586">
          <cell r="A9586"/>
        </row>
        <row r="9587">
          <cell r="A9587"/>
        </row>
        <row r="9588">
          <cell r="A9588"/>
        </row>
        <row r="9589">
          <cell r="A9589"/>
        </row>
        <row r="9590">
          <cell r="A9590"/>
        </row>
        <row r="9591">
          <cell r="A9591"/>
        </row>
        <row r="9592">
          <cell r="A9592"/>
        </row>
        <row r="9593">
          <cell r="A9593"/>
        </row>
        <row r="9594">
          <cell r="A9594"/>
        </row>
        <row r="9595">
          <cell r="A9595"/>
        </row>
        <row r="9596">
          <cell r="A9596"/>
        </row>
        <row r="9597">
          <cell r="A9597"/>
        </row>
        <row r="9598">
          <cell r="A9598"/>
        </row>
        <row r="9599">
          <cell r="A9599"/>
        </row>
        <row r="9600">
          <cell r="A9600"/>
        </row>
        <row r="9601">
          <cell r="A9601"/>
        </row>
        <row r="9602">
          <cell r="A9602"/>
        </row>
        <row r="9603">
          <cell r="A9603"/>
        </row>
        <row r="9604">
          <cell r="A9604"/>
        </row>
        <row r="9605">
          <cell r="A9605"/>
        </row>
        <row r="9606">
          <cell r="A9606"/>
        </row>
        <row r="9607">
          <cell r="A9607"/>
        </row>
        <row r="9608">
          <cell r="A9608"/>
        </row>
        <row r="9609">
          <cell r="A9609"/>
        </row>
        <row r="9610">
          <cell r="A9610"/>
        </row>
        <row r="9611">
          <cell r="A9611"/>
        </row>
        <row r="9612">
          <cell r="A9612"/>
        </row>
        <row r="9613">
          <cell r="A9613"/>
        </row>
        <row r="9614">
          <cell r="A9614"/>
        </row>
        <row r="9615">
          <cell r="A9615"/>
        </row>
        <row r="9616">
          <cell r="A9616"/>
        </row>
        <row r="9617">
          <cell r="A9617"/>
        </row>
        <row r="9618">
          <cell r="A9618"/>
        </row>
        <row r="9619">
          <cell r="A9619"/>
        </row>
        <row r="9620">
          <cell r="A9620"/>
        </row>
        <row r="9621">
          <cell r="A9621"/>
        </row>
        <row r="9622">
          <cell r="A9622"/>
        </row>
        <row r="9623">
          <cell r="A9623"/>
        </row>
        <row r="9624">
          <cell r="A9624"/>
        </row>
        <row r="9625">
          <cell r="A9625"/>
        </row>
        <row r="9626">
          <cell r="A9626"/>
        </row>
        <row r="9627">
          <cell r="A9627"/>
        </row>
        <row r="9628">
          <cell r="A9628"/>
        </row>
        <row r="9629">
          <cell r="A9629"/>
        </row>
        <row r="9630">
          <cell r="A9630"/>
        </row>
        <row r="9631">
          <cell r="A9631"/>
        </row>
        <row r="9632">
          <cell r="A9632"/>
        </row>
        <row r="9633">
          <cell r="A9633"/>
        </row>
        <row r="9634">
          <cell r="A9634"/>
        </row>
        <row r="9635">
          <cell r="A9635"/>
        </row>
        <row r="9636">
          <cell r="A9636"/>
        </row>
        <row r="9637">
          <cell r="A9637"/>
        </row>
        <row r="9638">
          <cell r="A9638"/>
        </row>
        <row r="9639">
          <cell r="A9639"/>
        </row>
        <row r="9640">
          <cell r="A9640"/>
        </row>
        <row r="9641">
          <cell r="A9641"/>
        </row>
        <row r="9642">
          <cell r="A9642"/>
        </row>
        <row r="9643">
          <cell r="A9643"/>
        </row>
        <row r="9644">
          <cell r="A9644"/>
        </row>
        <row r="9645">
          <cell r="A9645"/>
        </row>
        <row r="9646">
          <cell r="A9646"/>
        </row>
        <row r="9647">
          <cell r="A9647"/>
        </row>
        <row r="9648">
          <cell r="A9648"/>
        </row>
        <row r="9649">
          <cell r="A9649"/>
        </row>
        <row r="9650">
          <cell r="A9650"/>
        </row>
        <row r="9651">
          <cell r="A9651"/>
        </row>
        <row r="9652">
          <cell r="A9652"/>
        </row>
        <row r="9653">
          <cell r="A9653"/>
        </row>
        <row r="9654">
          <cell r="A9654"/>
        </row>
        <row r="9655">
          <cell r="A9655"/>
        </row>
        <row r="9656">
          <cell r="A9656"/>
        </row>
        <row r="9657">
          <cell r="A9657"/>
        </row>
        <row r="9658">
          <cell r="A9658"/>
        </row>
        <row r="9659">
          <cell r="A9659"/>
        </row>
        <row r="9660">
          <cell r="A9660"/>
        </row>
        <row r="9661">
          <cell r="A9661"/>
        </row>
        <row r="9662">
          <cell r="A9662"/>
        </row>
        <row r="9663">
          <cell r="A9663"/>
        </row>
        <row r="9664">
          <cell r="A9664"/>
        </row>
        <row r="9665">
          <cell r="A9665"/>
        </row>
        <row r="9666">
          <cell r="A9666"/>
        </row>
        <row r="9667">
          <cell r="A9667"/>
        </row>
        <row r="9668">
          <cell r="A9668"/>
        </row>
        <row r="9669">
          <cell r="A9669"/>
        </row>
        <row r="9670">
          <cell r="A9670"/>
        </row>
        <row r="9671">
          <cell r="A9671"/>
        </row>
        <row r="9672">
          <cell r="A9672"/>
        </row>
        <row r="9673">
          <cell r="A9673"/>
        </row>
        <row r="9674">
          <cell r="A9674"/>
        </row>
        <row r="9675">
          <cell r="A9675"/>
        </row>
        <row r="9676">
          <cell r="A9676"/>
        </row>
        <row r="9677">
          <cell r="A9677"/>
        </row>
        <row r="9678">
          <cell r="A9678"/>
        </row>
        <row r="9679">
          <cell r="A9679"/>
        </row>
        <row r="9680">
          <cell r="A9680"/>
        </row>
        <row r="9681">
          <cell r="A9681"/>
        </row>
        <row r="9682">
          <cell r="A9682"/>
        </row>
        <row r="9683">
          <cell r="A9683"/>
        </row>
        <row r="9684">
          <cell r="A9684"/>
        </row>
        <row r="9685">
          <cell r="A9685"/>
        </row>
        <row r="9686">
          <cell r="A9686"/>
        </row>
        <row r="9687">
          <cell r="A9687"/>
        </row>
        <row r="9688">
          <cell r="A9688"/>
        </row>
        <row r="9689">
          <cell r="A9689"/>
        </row>
        <row r="9690">
          <cell r="A9690"/>
        </row>
        <row r="9691">
          <cell r="A9691"/>
        </row>
        <row r="9692">
          <cell r="A9692"/>
        </row>
        <row r="9693">
          <cell r="A9693"/>
        </row>
        <row r="9694">
          <cell r="A9694"/>
        </row>
        <row r="9695">
          <cell r="A9695"/>
        </row>
        <row r="9696">
          <cell r="A9696"/>
        </row>
        <row r="9697">
          <cell r="A9697"/>
        </row>
        <row r="9698">
          <cell r="A9698"/>
        </row>
        <row r="9699">
          <cell r="A9699"/>
        </row>
        <row r="9700">
          <cell r="A9700"/>
        </row>
        <row r="9701">
          <cell r="A9701"/>
        </row>
        <row r="9702">
          <cell r="A9702"/>
        </row>
        <row r="9703">
          <cell r="A9703"/>
        </row>
        <row r="9704">
          <cell r="A9704"/>
        </row>
        <row r="9705">
          <cell r="A9705"/>
        </row>
        <row r="9706">
          <cell r="A9706"/>
        </row>
        <row r="9707">
          <cell r="A9707"/>
        </row>
        <row r="9708">
          <cell r="A9708"/>
        </row>
        <row r="9709">
          <cell r="A9709"/>
        </row>
        <row r="9710">
          <cell r="A9710"/>
        </row>
        <row r="9711">
          <cell r="A9711"/>
        </row>
        <row r="9712">
          <cell r="A9712"/>
        </row>
        <row r="9713">
          <cell r="A9713"/>
        </row>
        <row r="9714">
          <cell r="A9714"/>
        </row>
        <row r="9715">
          <cell r="A9715"/>
        </row>
        <row r="9716">
          <cell r="A9716"/>
        </row>
        <row r="9717">
          <cell r="A9717"/>
        </row>
        <row r="9718">
          <cell r="A9718"/>
        </row>
        <row r="9719">
          <cell r="A9719"/>
        </row>
        <row r="9720">
          <cell r="A9720"/>
        </row>
        <row r="9721">
          <cell r="A9721"/>
        </row>
        <row r="9722">
          <cell r="A9722"/>
        </row>
        <row r="9723">
          <cell r="A9723"/>
        </row>
        <row r="9724">
          <cell r="A9724"/>
        </row>
        <row r="9725">
          <cell r="A9725"/>
        </row>
        <row r="9726">
          <cell r="A9726"/>
        </row>
        <row r="9727">
          <cell r="A9727"/>
        </row>
        <row r="9728">
          <cell r="A9728"/>
        </row>
        <row r="9729">
          <cell r="A9729"/>
        </row>
        <row r="9730">
          <cell r="A9730"/>
        </row>
        <row r="9731">
          <cell r="A9731"/>
        </row>
        <row r="9732">
          <cell r="A9732"/>
        </row>
        <row r="9733">
          <cell r="A9733"/>
        </row>
        <row r="9734">
          <cell r="A9734"/>
        </row>
        <row r="9735">
          <cell r="A9735"/>
        </row>
        <row r="9736">
          <cell r="A9736"/>
        </row>
        <row r="9737">
          <cell r="A9737"/>
        </row>
        <row r="9738">
          <cell r="A9738"/>
        </row>
        <row r="9739">
          <cell r="A9739"/>
        </row>
        <row r="9740">
          <cell r="A9740"/>
        </row>
        <row r="9741">
          <cell r="A9741"/>
        </row>
        <row r="9742">
          <cell r="A9742"/>
        </row>
        <row r="9743">
          <cell r="A9743"/>
        </row>
        <row r="9744">
          <cell r="A9744"/>
        </row>
        <row r="9745">
          <cell r="A9745"/>
        </row>
        <row r="9746">
          <cell r="A9746"/>
        </row>
        <row r="9747">
          <cell r="A9747"/>
        </row>
        <row r="9748">
          <cell r="A9748"/>
        </row>
        <row r="9749">
          <cell r="A9749"/>
        </row>
        <row r="9750">
          <cell r="A9750"/>
        </row>
        <row r="9751">
          <cell r="A9751"/>
        </row>
        <row r="9752">
          <cell r="A9752"/>
        </row>
        <row r="9753">
          <cell r="A9753"/>
        </row>
        <row r="9754">
          <cell r="A9754"/>
        </row>
        <row r="9755">
          <cell r="A9755"/>
        </row>
        <row r="9756">
          <cell r="A9756"/>
        </row>
        <row r="9757">
          <cell r="A9757"/>
        </row>
        <row r="9758">
          <cell r="A9758"/>
        </row>
        <row r="9759">
          <cell r="A9759"/>
        </row>
        <row r="9760">
          <cell r="A9760"/>
        </row>
        <row r="9761">
          <cell r="A9761"/>
        </row>
        <row r="9762">
          <cell r="A9762"/>
        </row>
        <row r="9763">
          <cell r="A9763"/>
        </row>
        <row r="9764">
          <cell r="A9764"/>
        </row>
        <row r="9765">
          <cell r="A9765"/>
        </row>
        <row r="9766">
          <cell r="A9766"/>
        </row>
        <row r="9767">
          <cell r="A9767"/>
        </row>
        <row r="9768">
          <cell r="A9768"/>
        </row>
        <row r="9769">
          <cell r="A9769"/>
        </row>
        <row r="9770">
          <cell r="A9770"/>
        </row>
        <row r="9771">
          <cell r="A9771"/>
        </row>
        <row r="9772">
          <cell r="A9772"/>
        </row>
        <row r="9773">
          <cell r="A9773"/>
        </row>
        <row r="9774">
          <cell r="A9774"/>
        </row>
        <row r="9775">
          <cell r="A9775"/>
        </row>
        <row r="9776">
          <cell r="A9776"/>
        </row>
        <row r="9777">
          <cell r="A9777"/>
        </row>
        <row r="9778">
          <cell r="A9778"/>
        </row>
        <row r="9779">
          <cell r="A9779"/>
        </row>
        <row r="9780">
          <cell r="A9780"/>
        </row>
        <row r="9781">
          <cell r="A9781"/>
        </row>
        <row r="9782">
          <cell r="A9782"/>
        </row>
        <row r="9783">
          <cell r="A9783"/>
        </row>
        <row r="9784">
          <cell r="A9784"/>
        </row>
        <row r="9785">
          <cell r="A9785"/>
        </row>
        <row r="9786">
          <cell r="A9786"/>
        </row>
        <row r="9787">
          <cell r="A9787"/>
        </row>
        <row r="9788">
          <cell r="A9788"/>
        </row>
        <row r="9789">
          <cell r="A9789"/>
        </row>
        <row r="9790">
          <cell r="A9790"/>
        </row>
        <row r="9791">
          <cell r="A9791"/>
        </row>
        <row r="9792">
          <cell r="A9792"/>
        </row>
        <row r="9793">
          <cell r="A9793"/>
        </row>
        <row r="9794">
          <cell r="A9794"/>
        </row>
        <row r="9795">
          <cell r="A9795"/>
        </row>
        <row r="9796">
          <cell r="A9796"/>
        </row>
        <row r="9797">
          <cell r="A9797"/>
        </row>
        <row r="9798">
          <cell r="A9798"/>
        </row>
        <row r="9799">
          <cell r="A9799"/>
        </row>
        <row r="9800">
          <cell r="A9800"/>
        </row>
        <row r="9801">
          <cell r="A9801"/>
        </row>
        <row r="9802">
          <cell r="A9802"/>
        </row>
        <row r="9803">
          <cell r="A9803"/>
        </row>
        <row r="9804">
          <cell r="A9804"/>
        </row>
        <row r="9805">
          <cell r="A9805"/>
        </row>
        <row r="9806">
          <cell r="A9806"/>
        </row>
        <row r="9807">
          <cell r="A9807"/>
        </row>
        <row r="9808">
          <cell r="A9808"/>
        </row>
        <row r="9809">
          <cell r="A9809"/>
        </row>
        <row r="9810">
          <cell r="A9810"/>
        </row>
        <row r="9811">
          <cell r="A9811"/>
        </row>
        <row r="9812">
          <cell r="A9812"/>
        </row>
        <row r="9813">
          <cell r="A9813"/>
        </row>
        <row r="9814">
          <cell r="A9814"/>
        </row>
        <row r="9815">
          <cell r="A9815"/>
        </row>
        <row r="9816">
          <cell r="A9816"/>
        </row>
        <row r="9817">
          <cell r="A9817"/>
        </row>
        <row r="9818">
          <cell r="A9818"/>
        </row>
        <row r="9819">
          <cell r="A9819"/>
        </row>
        <row r="9820">
          <cell r="A9820"/>
        </row>
        <row r="9821">
          <cell r="A9821"/>
        </row>
        <row r="9822">
          <cell r="A9822"/>
        </row>
        <row r="9823">
          <cell r="A9823"/>
        </row>
        <row r="9824">
          <cell r="A9824"/>
        </row>
        <row r="9825">
          <cell r="A9825"/>
        </row>
        <row r="9826">
          <cell r="A9826"/>
        </row>
        <row r="9827">
          <cell r="A9827"/>
        </row>
        <row r="9828">
          <cell r="A9828"/>
        </row>
        <row r="9829">
          <cell r="A9829"/>
        </row>
        <row r="9830">
          <cell r="A9830"/>
        </row>
        <row r="9831">
          <cell r="A9831"/>
        </row>
        <row r="9832">
          <cell r="A9832"/>
        </row>
        <row r="9833">
          <cell r="A9833"/>
        </row>
        <row r="9834">
          <cell r="A9834"/>
        </row>
        <row r="9835">
          <cell r="A9835"/>
        </row>
        <row r="9836">
          <cell r="A9836"/>
        </row>
        <row r="9837">
          <cell r="A9837"/>
        </row>
        <row r="9838">
          <cell r="A9838"/>
        </row>
        <row r="9839">
          <cell r="A9839"/>
        </row>
        <row r="9840">
          <cell r="A9840"/>
        </row>
        <row r="9841">
          <cell r="A9841"/>
        </row>
        <row r="9842">
          <cell r="A9842"/>
        </row>
        <row r="9843">
          <cell r="A9843"/>
        </row>
        <row r="9844">
          <cell r="A9844"/>
        </row>
        <row r="9845">
          <cell r="A9845"/>
        </row>
        <row r="9846">
          <cell r="A9846"/>
        </row>
        <row r="9847">
          <cell r="A9847"/>
        </row>
        <row r="9848">
          <cell r="A9848"/>
        </row>
        <row r="9849">
          <cell r="A9849"/>
        </row>
        <row r="9850">
          <cell r="A9850"/>
        </row>
        <row r="9851">
          <cell r="A9851"/>
        </row>
        <row r="9852">
          <cell r="A9852"/>
        </row>
        <row r="9853">
          <cell r="A9853"/>
        </row>
        <row r="9854">
          <cell r="A9854"/>
        </row>
        <row r="9855">
          <cell r="A9855"/>
        </row>
        <row r="9856">
          <cell r="A9856"/>
        </row>
        <row r="9857">
          <cell r="A9857"/>
        </row>
        <row r="9858">
          <cell r="A9858"/>
        </row>
        <row r="9859">
          <cell r="A9859"/>
        </row>
        <row r="9860">
          <cell r="A9860"/>
        </row>
        <row r="9861">
          <cell r="A9861"/>
        </row>
        <row r="9862">
          <cell r="A9862"/>
        </row>
        <row r="9863">
          <cell r="A9863"/>
        </row>
        <row r="9864">
          <cell r="A9864"/>
        </row>
        <row r="9865">
          <cell r="A9865"/>
        </row>
        <row r="9866">
          <cell r="A9866"/>
        </row>
        <row r="9867">
          <cell r="A9867"/>
        </row>
        <row r="9868">
          <cell r="A9868"/>
        </row>
        <row r="9869">
          <cell r="A9869"/>
        </row>
        <row r="9870">
          <cell r="A9870"/>
        </row>
        <row r="9871">
          <cell r="A9871"/>
        </row>
        <row r="9872">
          <cell r="A9872"/>
        </row>
        <row r="9873">
          <cell r="A9873"/>
        </row>
        <row r="9874">
          <cell r="A9874"/>
        </row>
        <row r="9875">
          <cell r="A9875"/>
        </row>
        <row r="9876">
          <cell r="A9876"/>
        </row>
        <row r="9877">
          <cell r="A9877"/>
        </row>
        <row r="9878">
          <cell r="A9878"/>
        </row>
        <row r="9879">
          <cell r="A9879"/>
        </row>
        <row r="9880">
          <cell r="A9880"/>
        </row>
        <row r="9881">
          <cell r="A9881"/>
        </row>
        <row r="9882">
          <cell r="A9882"/>
        </row>
        <row r="9883">
          <cell r="A9883"/>
        </row>
        <row r="9884">
          <cell r="A9884"/>
        </row>
        <row r="9885">
          <cell r="A9885"/>
        </row>
        <row r="9886">
          <cell r="A9886"/>
        </row>
        <row r="9887">
          <cell r="A9887"/>
        </row>
        <row r="9888">
          <cell r="A9888"/>
        </row>
        <row r="9889">
          <cell r="A9889"/>
        </row>
        <row r="9890">
          <cell r="A9890"/>
        </row>
        <row r="9891">
          <cell r="A9891"/>
        </row>
        <row r="9892">
          <cell r="A9892"/>
        </row>
        <row r="9893">
          <cell r="A9893"/>
        </row>
        <row r="9894">
          <cell r="A9894"/>
        </row>
        <row r="9895">
          <cell r="A9895"/>
        </row>
        <row r="9896">
          <cell r="A9896"/>
        </row>
        <row r="9897">
          <cell r="A9897"/>
        </row>
        <row r="9898">
          <cell r="A9898"/>
        </row>
        <row r="9899">
          <cell r="A9899"/>
        </row>
        <row r="9900">
          <cell r="A9900"/>
        </row>
        <row r="9901">
          <cell r="A9901"/>
        </row>
        <row r="9902">
          <cell r="A9902"/>
        </row>
        <row r="9903">
          <cell r="A9903"/>
        </row>
        <row r="9904">
          <cell r="A9904"/>
        </row>
        <row r="9905">
          <cell r="A9905"/>
        </row>
        <row r="9906">
          <cell r="A9906"/>
        </row>
        <row r="9907">
          <cell r="A9907"/>
        </row>
        <row r="9908">
          <cell r="A9908"/>
        </row>
        <row r="9909">
          <cell r="A9909"/>
        </row>
        <row r="9910">
          <cell r="A9910"/>
        </row>
        <row r="9911">
          <cell r="A9911"/>
        </row>
        <row r="9912">
          <cell r="A9912"/>
        </row>
        <row r="9913">
          <cell r="A9913"/>
        </row>
        <row r="9914">
          <cell r="A9914"/>
        </row>
        <row r="9915">
          <cell r="A9915"/>
        </row>
        <row r="9916">
          <cell r="A9916"/>
        </row>
        <row r="9917">
          <cell r="A9917"/>
        </row>
        <row r="9918">
          <cell r="A9918"/>
        </row>
        <row r="9919">
          <cell r="A9919"/>
        </row>
        <row r="9920">
          <cell r="A9920"/>
        </row>
        <row r="9921">
          <cell r="A9921"/>
        </row>
        <row r="9922">
          <cell r="A9922"/>
        </row>
        <row r="9923">
          <cell r="A9923"/>
        </row>
        <row r="9924">
          <cell r="A9924"/>
        </row>
        <row r="9925">
          <cell r="A9925"/>
        </row>
        <row r="9926">
          <cell r="A9926"/>
        </row>
        <row r="9927">
          <cell r="A9927"/>
        </row>
        <row r="9928">
          <cell r="A9928"/>
        </row>
        <row r="9929">
          <cell r="A9929"/>
        </row>
        <row r="9930">
          <cell r="A9930"/>
        </row>
        <row r="9931">
          <cell r="A9931"/>
        </row>
        <row r="9932">
          <cell r="A9932"/>
        </row>
        <row r="9933">
          <cell r="A9933"/>
        </row>
        <row r="9934">
          <cell r="A9934"/>
        </row>
        <row r="9935">
          <cell r="A9935"/>
        </row>
        <row r="9936">
          <cell r="A9936"/>
        </row>
        <row r="9937">
          <cell r="A9937"/>
        </row>
        <row r="9938">
          <cell r="A9938"/>
        </row>
        <row r="9939">
          <cell r="A9939"/>
        </row>
        <row r="9940">
          <cell r="A9940"/>
        </row>
        <row r="9941">
          <cell r="A9941"/>
        </row>
        <row r="9942">
          <cell r="A9942"/>
        </row>
        <row r="9943">
          <cell r="A9943"/>
        </row>
        <row r="9944">
          <cell r="A9944"/>
        </row>
        <row r="9945">
          <cell r="A9945"/>
        </row>
        <row r="9946">
          <cell r="A9946"/>
        </row>
        <row r="9947">
          <cell r="A9947"/>
        </row>
        <row r="9948">
          <cell r="A9948"/>
        </row>
        <row r="9949">
          <cell r="A9949"/>
        </row>
        <row r="9950">
          <cell r="A9950"/>
        </row>
        <row r="9951">
          <cell r="A9951"/>
        </row>
        <row r="9952">
          <cell r="A9952"/>
        </row>
        <row r="9953">
          <cell r="A9953"/>
        </row>
        <row r="9954">
          <cell r="A9954"/>
        </row>
        <row r="9955">
          <cell r="A9955"/>
        </row>
        <row r="9956">
          <cell r="A9956"/>
        </row>
        <row r="9957">
          <cell r="A9957"/>
        </row>
        <row r="9958">
          <cell r="A9958"/>
        </row>
        <row r="9959">
          <cell r="A9959"/>
        </row>
        <row r="9960">
          <cell r="A9960"/>
        </row>
        <row r="9961">
          <cell r="A9961"/>
        </row>
        <row r="9962">
          <cell r="A9962"/>
        </row>
        <row r="9963">
          <cell r="A9963"/>
        </row>
        <row r="9964">
          <cell r="A9964"/>
        </row>
        <row r="9965">
          <cell r="A9965"/>
        </row>
        <row r="9966">
          <cell r="A9966"/>
        </row>
        <row r="9967">
          <cell r="A9967"/>
        </row>
        <row r="9968">
          <cell r="A9968"/>
        </row>
        <row r="9969">
          <cell r="A9969"/>
        </row>
        <row r="9970">
          <cell r="A9970"/>
        </row>
        <row r="9971">
          <cell r="A9971"/>
        </row>
        <row r="9972">
          <cell r="A9972"/>
        </row>
        <row r="9973">
          <cell r="A9973"/>
        </row>
        <row r="9974">
          <cell r="A9974"/>
        </row>
        <row r="9975">
          <cell r="A9975"/>
        </row>
        <row r="9976">
          <cell r="A9976"/>
        </row>
        <row r="9977">
          <cell r="A9977"/>
        </row>
        <row r="9978">
          <cell r="A9978"/>
        </row>
        <row r="9979">
          <cell r="A9979"/>
        </row>
        <row r="9980">
          <cell r="A9980"/>
        </row>
        <row r="9981">
          <cell r="A9981"/>
        </row>
        <row r="9982">
          <cell r="A9982"/>
        </row>
        <row r="9983">
          <cell r="A9983"/>
        </row>
        <row r="9984">
          <cell r="A9984"/>
        </row>
        <row r="9985">
          <cell r="A9985"/>
        </row>
        <row r="9986">
          <cell r="A9986"/>
        </row>
        <row r="9987">
          <cell r="A9987"/>
        </row>
        <row r="9988">
          <cell r="A9988"/>
        </row>
        <row r="9989">
          <cell r="A9989"/>
        </row>
        <row r="9990">
          <cell r="A9990"/>
        </row>
        <row r="9991">
          <cell r="A9991"/>
        </row>
        <row r="9992">
          <cell r="A9992"/>
        </row>
        <row r="9993">
          <cell r="A9993"/>
        </row>
        <row r="9994">
          <cell r="A9994"/>
        </row>
        <row r="9995">
          <cell r="A9995"/>
        </row>
        <row r="9996">
          <cell r="A9996"/>
        </row>
        <row r="9997">
          <cell r="A9997"/>
        </row>
        <row r="9998">
          <cell r="A9998"/>
        </row>
        <row r="9999">
          <cell r="A9999"/>
        </row>
        <row r="10000">
          <cell r="A10000"/>
        </row>
        <row r="10001">
          <cell r="A10001"/>
        </row>
        <row r="10002">
          <cell r="A10002"/>
        </row>
        <row r="10003">
          <cell r="A10003"/>
        </row>
        <row r="10004">
          <cell r="A10004"/>
        </row>
        <row r="10005">
          <cell r="A10005"/>
        </row>
        <row r="10006">
          <cell r="A10006"/>
        </row>
        <row r="10007">
          <cell r="A10007"/>
        </row>
        <row r="1047834">
          <cell r="B1047834"/>
        </row>
        <row r="1047836">
          <cell r="C1047836"/>
          <cell r="D1047836"/>
          <cell r="E1047836"/>
        </row>
        <row r="1048387">
          <cell r="A1048387"/>
        </row>
        <row r="1048536">
          <cell r="E1048536"/>
        </row>
        <row r="1048537">
          <cell r="E1048537"/>
        </row>
      </sheetData>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hyperlink" Target="tel:+639178453788"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D2664-D517-423A-B6AC-7D763A2C6C0D}">
  <sheetPr codeName="Sheet13"/>
  <dimension ref="B1:M291"/>
  <sheetViews>
    <sheetView zoomScale="85" zoomScaleNormal="85" workbookViewId="0">
      <pane ySplit="4" topLeftCell="A5" activePane="bottomLeft" state="frozen"/>
      <selection pane="bottomLeft" activeCell="A5" sqref="A5"/>
    </sheetView>
  </sheetViews>
  <sheetFormatPr defaultColWidth="10.6640625" defaultRowHeight="11.1" customHeight="1"/>
  <cols>
    <col min="1" max="1" width="10.6640625" style="175"/>
    <col min="2" max="2" width="34.6640625" style="175" customWidth="1"/>
    <col min="3" max="5" width="9.6640625" style="179" customWidth="1"/>
    <col min="6" max="6" width="7.6640625" style="179" customWidth="1"/>
    <col min="7" max="16384" width="10.6640625" style="175"/>
  </cols>
  <sheetData>
    <row r="1" spans="2:7" ht="11.1" customHeight="1">
      <c r="B1" s="178" t="s">
        <v>0</v>
      </c>
      <c r="C1" s="180"/>
    </row>
    <row r="2" spans="2:7" ht="11.1" customHeight="1">
      <c r="B2" s="178" t="s">
        <v>1</v>
      </c>
      <c r="C2" s="180"/>
    </row>
    <row r="3" spans="2:7" ht="11.1" customHeight="1">
      <c r="B3" s="210">
        <f>'DISPATCHED (VT11)'!C4</f>
        <v>46125</v>
      </c>
      <c r="C3" s="210"/>
      <c r="D3" s="210"/>
      <c r="E3" s="210"/>
      <c r="F3" s="210"/>
    </row>
    <row r="4" spans="2:7" ht="11.1" customHeight="1">
      <c r="B4" s="208" t="s">
        <v>2</v>
      </c>
      <c r="C4" s="180"/>
    </row>
    <row r="6" spans="2:7" s="213" customFormat="1" ht="18" customHeight="1">
      <c r="B6" s="227" t="s">
        <v>3</v>
      </c>
      <c r="C6" s="227" t="s">
        <v>4</v>
      </c>
      <c r="D6" s="227" t="s">
        <v>5</v>
      </c>
      <c r="E6" s="227" t="s">
        <v>6</v>
      </c>
      <c r="F6" s="227" t="s">
        <v>7</v>
      </c>
    </row>
    <row r="7" spans="2:7" ht="11.1" customHeight="1">
      <c r="B7" s="209" t="s">
        <v>8</v>
      </c>
      <c r="C7" s="181">
        <f>'Report Summary'!R8</f>
        <v>89</v>
      </c>
      <c r="D7" s="181">
        <f>'Report Summary'!S8</f>
        <v>57</v>
      </c>
      <c r="E7" s="181">
        <f>C7-D7</f>
        <v>32</v>
      </c>
      <c r="F7" s="182">
        <f>D7/C7</f>
        <v>0.6404494382022472</v>
      </c>
    </row>
    <row r="8" spans="2:7" ht="11.1" customHeight="1">
      <c r="B8" s="209"/>
      <c r="C8" s="181">
        <f>'Report Summary'!R39</f>
        <v>25665</v>
      </c>
      <c r="D8" s="181">
        <f>'Report Summary'!S39</f>
        <v>14252</v>
      </c>
      <c r="E8" s="181"/>
      <c r="F8" s="180"/>
    </row>
    <row r="9" spans="2:7" ht="11.1" customHeight="1">
      <c r="B9" s="209" t="s">
        <v>9</v>
      </c>
      <c r="C9" s="181">
        <f>'Report Summary'!R11</f>
        <v>11</v>
      </c>
      <c r="D9" s="181">
        <f>'Report Summary'!S11</f>
        <v>3</v>
      </c>
      <c r="E9" s="181">
        <f>C9-D9</f>
        <v>8</v>
      </c>
      <c r="F9" s="182">
        <f>D9/C9</f>
        <v>0.27272727272727271</v>
      </c>
      <c r="G9" s="212"/>
    </row>
    <row r="10" spans="2:7" ht="11.1" customHeight="1">
      <c r="B10" s="209"/>
      <c r="C10" s="181">
        <f>'Report Summary'!R42</f>
        <v>3504</v>
      </c>
      <c r="D10" s="181">
        <f>'Report Summary'!S42</f>
        <v>921</v>
      </c>
      <c r="E10" s="181"/>
      <c r="F10" s="180"/>
    </row>
    <row r="11" spans="2:7" ht="11.1" customHeight="1">
      <c r="B11" s="209" t="s">
        <v>10</v>
      </c>
      <c r="C11" s="181">
        <f>'Report Summary'!R14</f>
        <v>27</v>
      </c>
      <c r="D11" s="181">
        <f>'Report Summary'!S14</f>
        <v>6</v>
      </c>
      <c r="E11" s="181">
        <f>C11-D11</f>
        <v>21</v>
      </c>
      <c r="F11" s="182">
        <f>D11/C11</f>
        <v>0.22222222222222221</v>
      </c>
    </row>
    <row r="12" spans="2:7" ht="11.1" customHeight="1">
      <c r="B12" s="209"/>
      <c r="C12" s="181">
        <f>'Report Summary'!R45</f>
        <v>7184</v>
      </c>
      <c r="D12" s="181">
        <f>'Report Summary'!S45</f>
        <v>1495</v>
      </c>
      <c r="E12" s="181"/>
      <c r="F12" s="180"/>
    </row>
    <row r="13" spans="2:7" ht="11.1" customHeight="1">
      <c r="B13" s="209" t="s">
        <v>11</v>
      </c>
      <c r="C13" s="181">
        <f>'Report Summary'!R17</f>
        <v>8</v>
      </c>
      <c r="D13" s="181">
        <f>'Report Summary'!S17</f>
        <v>3</v>
      </c>
      <c r="E13" s="181">
        <f>C13-D13</f>
        <v>5</v>
      </c>
      <c r="F13" s="182">
        <f>D13/C13</f>
        <v>0.375</v>
      </c>
    </row>
    <row r="14" spans="2:7" ht="11.1" customHeight="1">
      <c r="B14" s="209"/>
      <c r="C14" s="181">
        <f>'Report Summary'!R48</f>
        <v>1900</v>
      </c>
      <c r="D14" s="181">
        <f>'Report Summary'!S48</f>
        <v>777</v>
      </c>
      <c r="E14" s="181"/>
      <c r="F14" s="180"/>
    </row>
    <row r="15" spans="2:7" ht="11.1" customHeight="1">
      <c r="B15" s="209" t="s">
        <v>12</v>
      </c>
      <c r="C15" s="181">
        <f>'Report Summary'!R20</f>
        <v>21</v>
      </c>
      <c r="D15" s="181">
        <f>'Report Summary'!S20</f>
        <v>11</v>
      </c>
      <c r="E15" s="181">
        <f>C15-D15</f>
        <v>10</v>
      </c>
      <c r="F15" s="182">
        <f>D15/C15</f>
        <v>0.52380952380952384</v>
      </c>
    </row>
    <row r="16" spans="2:7" ht="11.1" customHeight="1">
      <c r="B16" s="209"/>
      <c r="C16" s="181">
        <f>'Report Summary'!R51</f>
        <v>5796</v>
      </c>
      <c r="D16" s="181">
        <f>'Report Summary'!S51</f>
        <v>3003</v>
      </c>
      <c r="E16" s="181"/>
      <c r="F16" s="180"/>
    </row>
    <row r="17" spans="2:6" ht="11.1" customHeight="1">
      <c r="B17" s="209" t="s">
        <v>13</v>
      </c>
      <c r="C17" s="181">
        <f>'Report Summary'!R23</f>
        <v>0</v>
      </c>
      <c r="D17" s="181">
        <f>'Report Summary'!S23</f>
        <v>0</v>
      </c>
      <c r="E17" s="181">
        <f>C17-D17</f>
        <v>0</v>
      </c>
      <c r="F17" s="182" t="e">
        <f>D17/C17</f>
        <v>#DIV/0!</v>
      </c>
    </row>
    <row r="18" spans="2:6" ht="11.1" customHeight="1">
      <c r="B18" s="209"/>
      <c r="C18" s="181">
        <f>'Report Summary'!R54</f>
        <v>0</v>
      </c>
      <c r="D18" s="181">
        <f>'Report Summary'!S54</f>
        <v>0</v>
      </c>
      <c r="E18" s="181"/>
      <c r="F18" s="180"/>
    </row>
    <row r="19" spans="2:6" ht="11.1" customHeight="1">
      <c r="B19" s="209" t="s">
        <v>14</v>
      </c>
      <c r="C19" s="181">
        <f>'Report Summary'!R26</f>
        <v>30</v>
      </c>
      <c r="D19" s="181">
        <f>'Report Summary'!S26</f>
        <v>3</v>
      </c>
      <c r="E19" s="181">
        <f>C19-D19</f>
        <v>27</v>
      </c>
      <c r="F19" s="182">
        <f>D19/C19</f>
        <v>0.1</v>
      </c>
    </row>
    <row r="20" spans="2:6" ht="11.1" customHeight="1">
      <c r="B20" s="209"/>
      <c r="C20" s="181">
        <f>'Report Summary'!R57</f>
        <v>14750</v>
      </c>
      <c r="D20" s="181">
        <f>'Report Summary'!S57</f>
        <v>1288</v>
      </c>
      <c r="E20" s="181"/>
      <c r="F20" s="180"/>
    </row>
    <row r="22" spans="2:6" ht="11.1" customHeight="1">
      <c r="B22" s="205" t="s">
        <v>15</v>
      </c>
      <c r="C22" s="206">
        <f>C11+C7+C13+C15+C9+C17+C19</f>
        <v>186</v>
      </c>
      <c r="D22" s="206">
        <f>D11+D7+D13+D15+D9+D17+D19</f>
        <v>83</v>
      </c>
      <c r="E22" s="206">
        <f>C22-D22</f>
        <v>103</v>
      </c>
      <c r="F22" s="204">
        <f>D22/C22</f>
        <v>0.44623655913978494</v>
      </c>
    </row>
    <row r="23" spans="2:6" ht="11.1" customHeight="1">
      <c r="B23" s="205"/>
      <c r="C23" s="206">
        <f>C12+C8+C14+C16+C10+C18+C20</f>
        <v>58799</v>
      </c>
      <c r="D23" s="206">
        <f>D12+D8+D14+D16+D10+D18+D20</f>
        <v>21736</v>
      </c>
      <c r="E23" s="207"/>
      <c r="F23" s="207"/>
    </row>
    <row r="25" spans="2:6" ht="11.1" customHeight="1">
      <c r="B25" s="211" t="s">
        <v>16</v>
      </c>
      <c r="C25" s="211"/>
      <c r="D25" s="211"/>
      <c r="E25" s="211"/>
      <c r="F25" s="211"/>
    </row>
    <row r="26" spans="2:6" ht="11.1" customHeight="1">
      <c r="B26" s="209" t="s">
        <v>8</v>
      </c>
      <c r="C26" s="181" t="e">
        <f>'Report Summary'!R10</f>
        <v>#REF!</v>
      </c>
      <c r="D26" s="181">
        <f>'Report Summary'!S10</f>
        <v>0</v>
      </c>
      <c r="E26" s="181" t="e">
        <f>C26-D26</f>
        <v>#REF!</v>
      </c>
      <c r="F26" s="182" t="e">
        <f>D26/C26</f>
        <v>#REF!</v>
      </c>
    </row>
    <row r="27" spans="2:6" ht="11.1" customHeight="1">
      <c r="B27" s="209"/>
      <c r="C27" s="181">
        <f>'Report Summary'!R41</f>
        <v>0</v>
      </c>
      <c r="D27" s="181">
        <f>'Report Summary'!S41</f>
        <v>0</v>
      </c>
      <c r="E27" s="181"/>
      <c r="F27" s="180"/>
    </row>
    <row r="28" spans="2:6" ht="11.1" customHeight="1">
      <c r="B28" s="209" t="s">
        <v>9</v>
      </c>
      <c r="C28" s="181" t="e">
        <f>'Report Summary'!R13</f>
        <v>#REF!</v>
      </c>
      <c r="D28" s="181">
        <f>'Report Summary'!S13</f>
        <v>0</v>
      </c>
      <c r="E28" s="181" t="e">
        <f>C28-D28</f>
        <v>#REF!</v>
      </c>
      <c r="F28" s="182" t="e">
        <f>D28/C28</f>
        <v>#REF!</v>
      </c>
    </row>
    <row r="29" spans="2:6" ht="11.1" customHeight="1">
      <c r="B29" s="209"/>
      <c r="C29" s="181">
        <f>'Report Summary'!R44</f>
        <v>0</v>
      </c>
      <c r="D29" s="181">
        <f>'Report Summary'!S44</f>
        <v>0</v>
      </c>
      <c r="E29" s="181"/>
      <c r="F29" s="180"/>
    </row>
    <row r="30" spans="2:6" ht="11.1" customHeight="1">
      <c r="B30" s="209" t="s">
        <v>10</v>
      </c>
      <c r="C30" s="181" t="e">
        <f>'Report Summary'!R16</f>
        <v>#REF!</v>
      </c>
      <c r="D30" s="181">
        <f>'Report Summary'!S16</f>
        <v>0</v>
      </c>
      <c r="E30" s="181" t="e">
        <f>C30-D30</f>
        <v>#REF!</v>
      </c>
      <c r="F30" s="182" t="e">
        <f>D30/C30</f>
        <v>#REF!</v>
      </c>
    </row>
    <row r="31" spans="2:6" ht="11.1" customHeight="1">
      <c r="B31" s="209"/>
      <c r="C31" s="181">
        <f>'Report Summary'!R47</f>
        <v>0</v>
      </c>
      <c r="D31" s="181">
        <f>'Report Summary'!S47</f>
        <v>0</v>
      </c>
      <c r="E31" s="181"/>
      <c r="F31" s="180"/>
    </row>
    <row r="32" spans="2:6" ht="11.1" customHeight="1">
      <c r="B32" s="209" t="s">
        <v>11</v>
      </c>
      <c r="C32" s="181" t="e">
        <f>'Report Summary'!R19</f>
        <v>#REF!</v>
      </c>
      <c r="D32" s="181">
        <f>'Report Summary'!S19</f>
        <v>0</v>
      </c>
      <c r="E32" s="181" t="e">
        <f>C32-D32</f>
        <v>#REF!</v>
      </c>
      <c r="F32" s="182" t="e">
        <f>D32/C32</f>
        <v>#REF!</v>
      </c>
    </row>
    <row r="33" spans="2:6" ht="11.1" customHeight="1">
      <c r="B33" s="209"/>
      <c r="C33" s="181">
        <f>'Report Summary'!R50</f>
        <v>0</v>
      </c>
      <c r="D33" s="181">
        <f>'Report Summary'!S50</f>
        <v>0</v>
      </c>
      <c r="E33" s="181"/>
      <c r="F33" s="180"/>
    </row>
    <row r="34" spans="2:6" ht="11.1" customHeight="1">
      <c r="B34" s="209" t="s">
        <v>12</v>
      </c>
      <c r="C34" s="181" t="e">
        <f>'Report Summary'!R22</f>
        <v>#REF!</v>
      </c>
      <c r="D34" s="181">
        <f>'Report Summary'!S22</f>
        <v>0</v>
      </c>
      <c r="E34" s="181" t="e">
        <f>C34-D34</f>
        <v>#REF!</v>
      </c>
      <c r="F34" s="182" t="e">
        <f>D34/C34</f>
        <v>#REF!</v>
      </c>
    </row>
    <row r="35" spans="2:6" ht="11.1" customHeight="1">
      <c r="B35" s="209"/>
      <c r="C35" s="181">
        <f>'Report Summary'!R53</f>
        <v>0</v>
      </c>
      <c r="D35" s="181">
        <f>'Report Summary'!S53</f>
        <v>0</v>
      </c>
      <c r="E35" s="181"/>
      <c r="F35" s="180"/>
    </row>
    <row r="36" spans="2:6" ht="11.1" customHeight="1">
      <c r="B36" s="209" t="s">
        <v>13</v>
      </c>
      <c r="C36" s="181">
        <f>'Report Summary'!R25</f>
        <v>0</v>
      </c>
      <c r="D36" s="181">
        <f>'Report Summary'!S25</f>
        <v>0</v>
      </c>
      <c r="E36" s="181">
        <f>C36-D36</f>
        <v>0</v>
      </c>
      <c r="F36" s="182" t="e">
        <f>D36/C36</f>
        <v>#DIV/0!</v>
      </c>
    </row>
    <row r="37" spans="2:6" ht="11.1" customHeight="1">
      <c r="B37" s="209"/>
      <c r="C37" s="181">
        <f>'Report Summary'!R56</f>
        <v>0</v>
      </c>
      <c r="D37" s="181">
        <f>'Report Summary'!S56</f>
        <v>0</v>
      </c>
      <c r="E37" s="181"/>
      <c r="F37" s="180"/>
    </row>
    <row r="38" spans="2:6" ht="11.1" customHeight="1">
      <c r="B38" s="209" t="s">
        <v>14</v>
      </c>
      <c r="C38" s="181" t="e">
        <f>'Report Summary'!R28</f>
        <v>#REF!</v>
      </c>
      <c r="D38" s="181">
        <f>'Report Summary'!S28</f>
        <v>0</v>
      </c>
      <c r="E38" s="181" t="e">
        <f>C38-D38</f>
        <v>#REF!</v>
      </c>
      <c r="F38" s="182" t="e">
        <f>D38/C38</f>
        <v>#REF!</v>
      </c>
    </row>
    <row r="39" spans="2:6" ht="11.1" customHeight="1">
      <c r="B39" s="209"/>
      <c r="C39" s="181">
        <f>'Report Summary'!R59</f>
        <v>0</v>
      </c>
      <c r="D39" s="181">
        <f>'Report Summary'!S59</f>
        <v>0</v>
      </c>
      <c r="E39" s="181"/>
      <c r="F39" s="180"/>
    </row>
    <row r="41" spans="2:6" ht="11.1" customHeight="1">
      <c r="B41" s="205" t="s">
        <v>17</v>
      </c>
      <c r="C41" s="206" t="e">
        <f>C30+C26+C32+C34+C28+C36+C38</f>
        <v>#REF!</v>
      </c>
      <c r="D41" s="206">
        <f>D30+D26+D32+D34+D28+D36+D38</f>
        <v>0</v>
      </c>
      <c r="E41" s="206" t="e">
        <f>C41-D41</f>
        <v>#REF!</v>
      </c>
      <c r="F41" s="204" t="e">
        <f>D41/C41</f>
        <v>#REF!</v>
      </c>
    </row>
    <row r="42" spans="2:6" ht="11.1" customHeight="1">
      <c r="B42" s="205"/>
      <c r="C42" s="206">
        <f>C31+C27+C33+C35+C29+C37+C39</f>
        <v>0</v>
      </c>
      <c r="D42" s="206">
        <f>D31+D27+D33+D35+D29+D37+D39</f>
        <v>0</v>
      </c>
      <c r="E42" s="207"/>
      <c r="F42" s="207"/>
    </row>
    <row r="43" spans="2:6" ht="11.1" customHeight="1">
      <c r="C43" s="181"/>
      <c r="D43" s="181"/>
    </row>
    <row r="44" spans="2:6" ht="11.1" customHeight="1">
      <c r="B44" s="211" t="s">
        <v>18</v>
      </c>
      <c r="C44" s="211"/>
      <c r="D44" s="211"/>
      <c r="E44" s="211"/>
      <c r="F44" s="211"/>
    </row>
    <row r="45" spans="2:6" ht="11.1" customHeight="1">
      <c r="B45" s="209" t="s">
        <v>8</v>
      </c>
      <c r="C45" s="181" t="e">
        <f>'Report Summary'!R9</f>
        <v>#REF!</v>
      </c>
      <c r="D45" s="181">
        <f>'Report Summary'!S9</f>
        <v>0</v>
      </c>
      <c r="E45" s="181" t="e">
        <f>C45-D45</f>
        <v>#REF!</v>
      </c>
      <c r="F45" s="182" t="e">
        <f>D45/C45</f>
        <v>#REF!</v>
      </c>
    </row>
    <row r="46" spans="2:6" ht="11.1" customHeight="1">
      <c r="B46" s="209"/>
      <c r="C46" s="181">
        <f>'Report Summary'!R40</f>
        <v>0</v>
      </c>
      <c r="D46" s="181">
        <f>'Report Summary'!S40</f>
        <v>0</v>
      </c>
      <c r="E46" s="181"/>
      <c r="F46" s="180"/>
    </row>
    <row r="47" spans="2:6" ht="11.1" customHeight="1">
      <c r="B47" s="209" t="s">
        <v>9</v>
      </c>
      <c r="C47" s="181" t="e">
        <f>'Report Summary'!R12</f>
        <v>#REF!</v>
      </c>
      <c r="D47" s="181">
        <f>'Report Summary'!S12</f>
        <v>0</v>
      </c>
      <c r="E47" s="181" t="e">
        <f>C47-D47</f>
        <v>#REF!</v>
      </c>
      <c r="F47" s="182" t="e">
        <f>D47/C47</f>
        <v>#REF!</v>
      </c>
    </row>
    <row r="48" spans="2:6" ht="11.1" customHeight="1">
      <c r="B48" s="209"/>
      <c r="C48" s="181">
        <f>'Report Summary'!R43</f>
        <v>0</v>
      </c>
      <c r="D48" s="181">
        <f>'Report Summary'!S43</f>
        <v>0</v>
      </c>
      <c r="E48" s="181"/>
      <c r="F48" s="180"/>
    </row>
    <row r="49" spans="2:6" ht="11.1" customHeight="1">
      <c r="B49" s="209" t="s">
        <v>10</v>
      </c>
      <c r="C49" s="181" t="e">
        <f>'Report Summary'!R15</f>
        <v>#REF!</v>
      </c>
      <c r="D49" s="181">
        <f>'Report Summary'!S15</f>
        <v>0</v>
      </c>
      <c r="E49" s="181" t="e">
        <f>C49-D49</f>
        <v>#REF!</v>
      </c>
      <c r="F49" s="182" t="e">
        <f>D49/C49</f>
        <v>#REF!</v>
      </c>
    </row>
    <row r="50" spans="2:6" ht="11.1" customHeight="1">
      <c r="B50" s="209"/>
      <c r="C50" s="181">
        <f>'Report Summary'!R46</f>
        <v>0</v>
      </c>
      <c r="D50" s="181">
        <f>'Report Summary'!S46</f>
        <v>0</v>
      </c>
      <c r="E50" s="181"/>
      <c r="F50" s="180"/>
    </row>
    <row r="51" spans="2:6" ht="11.1" customHeight="1">
      <c r="B51" s="209" t="s">
        <v>11</v>
      </c>
      <c r="C51" s="181" t="e">
        <f>'Report Summary'!R18</f>
        <v>#REF!</v>
      </c>
      <c r="D51" s="181">
        <f>'Report Summary'!S18</f>
        <v>0</v>
      </c>
      <c r="E51" s="181" t="e">
        <f>C51-D51</f>
        <v>#REF!</v>
      </c>
      <c r="F51" s="182" t="e">
        <f>D51/C51</f>
        <v>#REF!</v>
      </c>
    </row>
    <row r="52" spans="2:6" ht="11.1" customHeight="1">
      <c r="B52" s="209"/>
      <c r="C52" s="181">
        <f>'Report Summary'!R49</f>
        <v>0</v>
      </c>
      <c r="D52" s="181">
        <f>'Report Summary'!S49</f>
        <v>0</v>
      </c>
      <c r="E52" s="181"/>
      <c r="F52" s="180"/>
    </row>
    <row r="53" spans="2:6" ht="11.1" customHeight="1">
      <c r="B53" s="209" t="s">
        <v>12</v>
      </c>
      <c r="C53" s="181" t="e">
        <f>'Report Summary'!R21</f>
        <v>#REF!</v>
      </c>
      <c r="D53" s="181">
        <f>'Report Summary'!S21</f>
        <v>0</v>
      </c>
      <c r="E53" s="181" t="e">
        <f>'Report Summary'!T21</f>
        <v>#REF!</v>
      </c>
      <c r="F53" s="182" t="e">
        <f>D53/C53</f>
        <v>#REF!</v>
      </c>
    </row>
    <row r="54" spans="2:6" ht="11.1" customHeight="1">
      <c r="B54" s="209"/>
      <c r="C54" s="181">
        <f>'Report Summary'!R52</f>
        <v>0</v>
      </c>
      <c r="D54" s="181">
        <f>'Report Summary'!S52</f>
        <v>0</v>
      </c>
      <c r="E54" s="181"/>
      <c r="F54" s="180"/>
    </row>
    <row r="55" spans="2:6" ht="11.1" customHeight="1">
      <c r="B55" s="209" t="s">
        <v>13</v>
      </c>
      <c r="C55" s="181">
        <f>'Report Summary'!R24</f>
        <v>0</v>
      </c>
      <c r="D55" s="181">
        <f>'Report Summary'!S24</f>
        <v>0</v>
      </c>
      <c r="E55" s="181">
        <f>C55-D55</f>
        <v>0</v>
      </c>
      <c r="F55" s="182" t="e">
        <f>D55/C55</f>
        <v>#DIV/0!</v>
      </c>
    </row>
    <row r="56" spans="2:6" ht="11.1" customHeight="1">
      <c r="B56" s="209"/>
      <c r="C56" s="181">
        <f>'Report Summary'!R55</f>
        <v>0</v>
      </c>
      <c r="D56" s="181">
        <f>'Report Summary'!S55</f>
        <v>0</v>
      </c>
      <c r="E56" s="181"/>
      <c r="F56" s="180"/>
    </row>
    <row r="57" spans="2:6" ht="11.1" customHeight="1">
      <c r="B57" s="209" t="s">
        <v>14</v>
      </c>
      <c r="C57" s="181" t="e">
        <f>'Report Summary'!R27</f>
        <v>#REF!</v>
      </c>
      <c r="D57" s="181">
        <f>'Report Summary'!S27</f>
        <v>0</v>
      </c>
      <c r="E57" s="181" t="e">
        <f>C57-D57</f>
        <v>#REF!</v>
      </c>
      <c r="F57" s="182" t="e">
        <f>D57/C57</f>
        <v>#REF!</v>
      </c>
    </row>
    <row r="58" spans="2:6" ht="11.1" customHeight="1">
      <c r="B58" s="209"/>
      <c r="C58" s="181">
        <f>'Report Summary'!R58</f>
        <v>0</v>
      </c>
      <c r="D58" s="181">
        <f>'Report Summary'!S58</f>
        <v>0</v>
      </c>
      <c r="E58" s="181"/>
      <c r="F58" s="180"/>
    </row>
    <row r="60" spans="2:6" ht="11.1" customHeight="1">
      <c r="B60" s="205" t="s">
        <v>19</v>
      </c>
      <c r="C60" s="206" t="e">
        <f>C49+C45+C51+C53+C47+C55+C57</f>
        <v>#REF!</v>
      </c>
      <c r="D60" s="206">
        <f>D49+D45+D51+D53+D47+D55+D57</f>
        <v>0</v>
      </c>
      <c r="E60" s="206" t="e">
        <f>C60-D60</f>
        <v>#REF!</v>
      </c>
      <c r="F60" s="204" t="e">
        <f>D60/C60</f>
        <v>#REF!</v>
      </c>
    </row>
    <row r="61" spans="2:6" ht="11.1" customHeight="1">
      <c r="B61" s="205"/>
      <c r="C61" s="206">
        <f>C50+C46+C52+C54+C48+C56+C58</f>
        <v>0</v>
      </c>
      <c r="D61" s="206">
        <f>D50+D46+D52+D54+D48+D56+D58</f>
        <v>0</v>
      </c>
      <c r="E61" s="207"/>
      <c r="F61" s="207"/>
    </row>
    <row r="63" spans="2:6" ht="11.1" customHeight="1">
      <c r="B63" s="681" t="s">
        <v>20</v>
      </c>
      <c r="C63" s="681"/>
      <c r="D63" s="681"/>
      <c r="E63" s="681"/>
      <c r="F63" s="681"/>
    </row>
    <row r="64" spans="2:6" ht="11.1" customHeight="1">
      <c r="B64" s="682" t="s">
        <v>21</v>
      </c>
      <c r="C64" s="181">
        <f>'Report Summary'!R29</f>
        <v>0</v>
      </c>
      <c r="D64" s="181">
        <f>'Report Summary'!S29</f>
        <v>0</v>
      </c>
      <c r="E64" s="181">
        <f>'Report Summary'!T29</f>
        <v>0</v>
      </c>
      <c r="F64" s="187" t="e">
        <f>'Report Summary'!U29</f>
        <v>#DIV/0!</v>
      </c>
    </row>
    <row r="65" spans="2:6" ht="11.1" customHeight="1">
      <c r="B65" s="682"/>
      <c r="C65" s="181">
        <f>'Report Summary'!R60</f>
        <v>0</v>
      </c>
      <c r="D65" s="181">
        <f>'Report Summary'!S60</f>
        <v>0</v>
      </c>
      <c r="E65" s="181"/>
      <c r="F65" s="187"/>
    </row>
    <row r="66" spans="2:6" ht="11.1" customHeight="1">
      <c r="B66" s="682" t="s">
        <v>22</v>
      </c>
      <c r="C66" s="181">
        <f>'Report Summary'!R30</f>
        <v>0</v>
      </c>
      <c r="D66" s="181">
        <f>'Report Summary'!S30</f>
        <v>0</v>
      </c>
      <c r="E66" s="181">
        <f>'Report Summary'!T30</f>
        <v>0</v>
      </c>
      <c r="F66" s="187" t="e">
        <f>'Report Summary'!U30</f>
        <v>#DIV/0!</v>
      </c>
    </row>
    <row r="67" spans="2:6" ht="11.1" customHeight="1">
      <c r="B67" s="682"/>
      <c r="C67" s="181">
        <f>'Report Summary'!R61</f>
        <v>0</v>
      </c>
      <c r="D67" s="181">
        <f>'Report Summary'!S61</f>
        <v>0</v>
      </c>
    </row>
    <row r="70" spans="2:6" ht="11.1" customHeight="1">
      <c r="B70" s="684" t="s">
        <v>23</v>
      </c>
      <c r="C70" s="183" t="e">
        <f>C11+C7+C13+C15+C9+C17+C19+C30+C26+C32+C34+C28+C36+C38+C49+C45+C51+C53+C47+C55+C57</f>
        <v>#REF!</v>
      </c>
      <c r="D70" s="183">
        <f>D11+D7+D13+D15+D9+D17+D19+D30+D26+D32+D34+D28+D36+D38+D49+D45+D51+D53+D47+D55+D57</f>
        <v>83</v>
      </c>
      <c r="E70" s="183" t="e">
        <f>C70-D70</f>
        <v>#REF!</v>
      </c>
      <c r="F70" s="184" t="e">
        <f>D70/C70</f>
        <v>#REF!</v>
      </c>
    </row>
    <row r="71" spans="2:6" ht="11.1" customHeight="1">
      <c r="B71" s="684"/>
      <c r="C71" s="183">
        <f>C12+C8+C14+C16+C10+C18+C20+C31+C27+C33+C35+C29+C37+C39+C50+C46+C52+C54+C48+C56+C58</f>
        <v>58799</v>
      </c>
      <c r="D71" s="183">
        <f>D12+D8+D14+D16+D10+D18+D20+D31+D27+D33+D35+D29+D37+D39+D50+D46+D52+D54+D48+D56+D58</f>
        <v>21736</v>
      </c>
      <c r="E71" s="183">
        <f>C71-D71</f>
        <v>37063</v>
      </c>
      <c r="F71" s="184">
        <f>D71/C71</f>
        <v>0.3696661507848773</v>
      </c>
    </row>
    <row r="73" spans="2:6" ht="11.1" customHeight="1">
      <c r="B73" s="681" t="s">
        <v>24</v>
      </c>
      <c r="C73" s="681"/>
      <c r="D73" s="681"/>
      <c r="E73" s="681"/>
      <c r="F73" s="681"/>
    </row>
    <row r="74" spans="2:6" ht="11.1" customHeight="1">
      <c r="B74" s="683" t="s">
        <v>25</v>
      </c>
      <c r="C74" s="179" t="e">
        <f>'For RSM'!F11</f>
        <v>#REF!</v>
      </c>
      <c r="D74" s="179">
        <f>'For RSM'!G11</f>
        <v>7</v>
      </c>
      <c r="E74" s="179" t="e">
        <f>C74-D74</f>
        <v>#REF!</v>
      </c>
      <c r="F74" s="182" t="e">
        <f>D74/C74</f>
        <v>#REF!</v>
      </c>
    </row>
    <row r="75" spans="2:6" ht="11.1" customHeight="1">
      <c r="B75" s="683"/>
      <c r="C75" s="179">
        <f>'For RSM'!B10</f>
        <v>4331</v>
      </c>
      <c r="D75" s="179">
        <f>'For RSM'!C10</f>
        <v>1387</v>
      </c>
      <c r="E75" s="181"/>
      <c r="F75" s="180"/>
    </row>
    <row r="76" spans="2:6" ht="11.1" customHeight="1">
      <c r="B76" s="683" t="s">
        <v>26</v>
      </c>
      <c r="C76" s="179" t="e">
        <f>'For RSM'!#REF!</f>
        <v>#REF!</v>
      </c>
      <c r="D76" s="179" t="e">
        <f>'For RSM'!#REF!</f>
        <v>#REF!</v>
      </c>
      <c r="E76" s="179" t="e">
        <f>C76-D76</f>
        <v>#REF!</v>
      </c>
      <c r="F76" s="182" t="e">
        <f>D76/C76</f>
        <v>#REF!</v>
      </c>
    </row>
    <row r="77" spans="2:6" ht="11.1" customHeight="1">
      <c r="B77" s="683"/>
      <c r="C77" s="179">
        <f>'For RSM'!B17</f>
        <v>11651</v>
      </c>
      <c r="D77" s="179">
        <f>'For RSM'!C17</f>
        <v>1889</v>
      </c>
      <c r="E77" s="181"/>
      <c r="F77" s="180"/>
    </row>
    <row r="79" spans="2:6" ht="11.1" customHeight="1">
      <c r="B79" s="179"/>
    </row>
    <row r="80" spans="2:6" ht="11.1" customHeight="1">
      <c r="B80" s="179"/>
    </row>
    <row r="81" spans="2:6" ht="11.1" customHeight="1">
      <c r="B81" s="681" t="s">
        <v>27</v>
      </c>
      <c r="C81" s="681"/>
      <c r="D81" s="681"/>
      <c r="E81" s="681"/>
      <c r="F81" s="681"/>
    </row>
    <row r="82" spans="2:6" ht="11.1" customHeight="1">
      <c r="B82" s="175" t="s">
        <v>28</v>
      </c>
      <c r="C82" s="179">
        <f>'Report Summary'!C17</f>
        <v>109</v>
      </c>
      <c r="D82" s="179">
        <f>'Report Summary'!D17</f>
        <v>44</v>
      </c>
      <c r="E82" s="179">
        <f>C82-D82</f>
        <v>65</v>
      </c>
      <c r="F82" s="182">
        <f>D82/C82</f>
        <v>0.40366972477064222</v>
      </c>
    </row>
    <row r="84" spans="2:6" ht="11.1" customHeight="1">
      <c r="B84" s="178" t="s">
        <v>29</v>
      </c>
    </row>
    <row r="85" spans="2:6" ht="11.1" customHeight="1">
      <c r="B85" s="175" t="s">
        <v>30</v>
      </c>
      <c r="C85" s="179">
        <f>'Report Summary'!C25</f>
        <v>19</v>
      </c>
      <c r="D85" s="179">
        <f>'Report Summary'!D25</f>
        <v>8</v>
      </c>
      <c r="E85" s="179">
        <f>C85-D85</f>
        <v>11</v>
      </c>
      <c r="F85" s="182">
        <f>D85/C85</f>
        <v>0.42105263157894735</v>
      </c>
    </row>
    <row r="86" spans="2:6" ht="11.1" customHeight="1">
      <c r="B86" s="175" t="s">
        <v>31</v>
      </c>
      <c r="C86" s="179">
        <f>'Report Summary'!C26</f>
        <v>22</v>
      </c>
      <c r="D86" s="179">
        <f>'Report Summary'!D26</f>
        <v>9</v>
      </c>
      <c r="E86" s="179">
        <f>C86-D86</f>
        <v>13</v>
      </c>
      <c r="F86" s="182">
        <f>D86/C86</f>
        <v>0.40909090909090912</v>
      </c>
    </row>
    <row r="87" spans="2:6" ht="11.1" customHeight="1">
      <c r="B87" s="175" t="s">
        <v>32</v>
      </c>
      <c r="C87" s="179">
        <f>'Report Summary'!C27</f>
        <v>0</v>
      </c>
      <c r="D87" s="179">
        <f>'Report Summary'!D27</f>
        <v>0</v>
      </c>
      <c r="E87" s="179">
        <f>C87-D87</f>
        <v>0</v>
      </c>
      <c r="F87" s="182" t="e">
        <f>D87/C87</f>
        <v>#DIV/0!</v>
      </c>
    </row>
    <row r="88" spans="2:6" ht="11.1" customHeight="1">
      <c r="B88" s="175" t="s">
        <v>33</v>
      </c>
      <c r="C88" s="179">
        <f>'Report Summary'!C29</f>
        <v>0</v>
      </c>
      <c r="D88" s="179">
        <f>'Report Summary'!D29</f>
        <v>0</v>
      </c>
      <c r="E88" s="179">
        <f>C88-D88</f>
        <v>0</v>
      </c>
      <c r="F88" s="182" t="e">
        <f>D88/C88</f>
        <v>#DIV/0!</v>
      </c>
    </row>
    <row r="91" spans="2:6" ht="11.1" customHeight="1">
      <c r="B91" s="681" t="s">
        <v>34</v>
      </c>
      <c r="C91" s="681"/>
      <c r="D91" s="681"/>
      <c r="E91" s="681"/>
      <c r="F91" s="681"/>
    </row>
    <row r="93" spans="2:6" ht="11.1" customHeight="1">
      <c r="B93" s="175" t="s">
        <v>35</v>
      </c>
      <c r="C93" s="186" t="str">
        <f>'DISPATCHED (VT11)'!AT1</f>
        <v>=</v>
      </c>
      <c r="D93" s="180"/>
      <c r="E93" s="180"/>
    </row>
    <row r="94" spans="2:6" ht="11.1" customHeight="1">
      <c r="C94" s="180"/>
      <c r="D94" s="180"/>
      <c r="E94" s="180"/>
    </row>
    <row r="95" spans="2:6" ht="11.1" customHeight="1">
      <c r="B95" s="175" t="s">
        <v>36</v>
      </c>
      <c r="C95" s="186">
        <f>'DISPATCHED (VT11)'!AT2</f>
        <v>0</v>
      </c>
      <c r="D95" s="180"/>
      <c r="E95" s="180"/>
    </row>
    <row r="96" spans="2:6" ht="11.1" customHeight="1">
      <c r="C96" s="180"/>
      <c r="D96" s="180"/>
      <c r="E96" s="180"/>
    </row>
    <row r="97" spans="2:6" ht="11.1" customHeight="1">
      <c r="B97" s="178" t="s">
        <v>37</v>
      </c>
      <c r="C97" s="180">
        <f>'DISPATCHED (VT11)'!AT3</f>
        <v>0</v>
      </c>
      <c r="D97" s="186">
        <f>'DISPATCHED (VT11)'!AT2</f>
        <v>0</v>
      </c>
      <c r="E97" s="187" t="e">
        <f>'DISPATCHED (VT11)'!AU3</f>
        <v>#DIV/0!</v>
      </c>
    </row>
    <row r="98" spans="2:6" ht="11.1" customHeight="1">
      <c r="C98" s="180"/>
      <c r="D98" s="180"/>
      <c r="E98" s="180"/>
    </row>
    <row r="99" spans="2:6" ht="11.1" customHeight="1">
      <c r="B99" s="178" t="s">
        <v>38</v>
      </c>
      <c r="C99" s="180">
        <f>'DISPATCHED (VT11)'!AT4</f>
        <v>0</v>
      </c>
      <c r="D99" s="186">
        <f>'DISPATCHED (VT11)'!AT2</f>
        <v>0</v>
      </c>
      <c r="E99" s="187" t="e">
        <f>'DISPATCHED (VT11)'!AU4</f>
        <v>#DIV/0!</v>
      </c>
    </row>
    <row r="101" spans="2:6" ht="11.1" customHeight="1">
      <c r="B101" s="175" t="s">
        <v>39</v>
      </c>
      <c r="C101" s="179">
        <f>'DISPATCHED (VT11)'!AP1</f>
        <v>0</v>
      </c>
      <c r="D101" s="185" t="e">
        <f>'DISPATCHED (VT11)'!AQ1</f>
        <v>#DIV/0!</v>
      </c>
      <c r="E101" s="185"/>
    </row>
    <row r="102" spans="2:6" ht="11.1" customHeight="1">
      <c r="B102" s="175" t="s">
        <v>40</v>
      </c>
      <c r="C102" s="179">
        <f>'DISPATCHED (VT11)'!AP2</f>
        <v>0</v>
      </c>
      <c r="D102" s="185" t="e">
        <f>'DISPATCHED (VT11)'!AQ2</f>
        <v>#DIV/0!</v>
      </c>
    </row>
    <row r="103" spans="2:6" ht="11.1" customHeight="1">
      <c r="B103" s="175" t="s">
        <v>41</v>
      </c>
      <c r="C103" s="179">
        <f>'DISPATCHED (VT11)'!AP3</f>
        <v>0</v>
      </c>
      <c r="D103" s="185" t="e">
        <f>'DISPATCHED (VT11)'!AQ3</f>
        <v>#DIV/0!</v>
      </c>
    </row>
    <row r="104" spans="2:6" ht="11.1" customHeight="1">
      <c r="B104" s="175" t="s">
        <v>42</v>
      </c>
      <c r="C104" s="179">
        <f>'DISPATCHED (VT11)'!AP4</f>
        <v>0</v>
      </c>
      <c r="D104" s="185" t="e">
        <f>'DISPATCHED (VT11)'!AQ4</f>
        <v>#DIV/0!</v>
      </c>
    </row>
    <row r="105" spans="2:6" ht="11.1" customHeight="1">
      <c r="D105" s="185"/>
    </row>
    <row r="106" spans="2:6" ht="11.1" customHeight="1">
      <c r="D106" s="185"/>
    </row>
    <row r="107" spans="2:6" ht="11.1" customHeight="1">
      <c r="B107" s="681" t="s">
        <v>43</v>
      </c>
      <c r="C107" s="681"/>
      <c r="D107" s="681"/>
      <c r="E107" s="681"/>
      <c r="F107" s="681"/>
    </row>
    <row r="108" spans="2:6" ht="11.1" customHeight="1">
      <c r="D108" s="185"/>
    </row>
    <row r="109" spans="2:6" ht="11.1" customHeight="1">
      <c r="B109" s="175" t="s">
        <v>44</v>
      </c>
      <c r="C109" s="188"/>
      <c r="D109" s="185"/>
    </row>
    <row r="110" spans="2:6" ht="11.1" customHeight="1">
      <c r="B110" s="175" t="s">
        <v>45</v>
      </c>
      <c r="D110" s="185"/>
    </row>
    <row r="111" spans="2:6" ht="11.1" customHeight="1">
      <c r="D111" s="185"/>
    </row>
    <row r="113" spans="2:13" ht="11.1" customHeight="1">
      <c r="B113" s="175" t="s">
        <v>46</v>
      </c>
    </row>
    <row r="114" spans="2:13" ht="11.1" customHeight="1">
      <c r="B114" s="178" t="s">
        <v>47</v>
      </c>
    </row>
    <row r="117" spans="2:13" ht="11.1" customHeight="1">
      <c r="B117"/>
      <c r="C117"/>
    </row>
    <row r="119" spans="2:13" ht="11.1" customHeight="1">
      <c r="B119"/>
      <c r="C119"/>
      <c r="D119"/>
      <c r="E119"/>
      <c r="F119"/>
      <c r="G119"/>
      <c r="H119"/>
      <c r="I119"/>
      <c r="J119"/>
      <c r="K119"/>
      <c r="L119"/>
      <c r="M119"/>
    </row>
    <row r="120" spans="2:13" ht="11.1" customHeight="1">
      <c r="B120"/>
      <c r="C120"/>
      <c r="D120"/>
      <c r="E120"/>
      <c r="F120"/>
      <c r="G120"/>
      <c r="H120"/>
      <c r="I120"/>
      <c r="J120"/>
      <c r="K120"/>
      <c r="L120"/>
      <c r="M120"/>
    </row>
    <row r="121" spans="2:13" ht="11.1" customHeight="1">
      <c r="B121"/>
      <c r="C121"/>
      <c r="D121"/>
      <c r="E121"/>
      <c r="F121"/>
      <c r="G121"/>
      <c r="H121"/>
      <c r="I121"/>
      <c r="J121"/>
      <c r="K121"/>
      <c r="L121"/>
      <c r="M121"/>
    </row>
    <row r="122" spans="2:13" ht="11.1" customHeight="1">
      <c r="B122"/>
      <c r="C122"/>
      <c r="D122"/>
      <c r="E122"/>
      <c r="F122"/>
      <c r="G122"/>
      <c r="H122"/>
      <c r="I122"/>
      <c r="J122"/>
      <c r="K122"/>
      <c r="L122"/>
      <c r="M122"/>
    </row>
    <row r="123" spans="2:13" ht="11.1" customHeight="1">
      <c r="B123"/>
      <c r="C123"/>
      <c r="D123"/>
      <c r="E123"/>
      <c r="F123"/>
      <c r="G123"/>
      <c r="H123"/>
      <c r="I123"/>
      <c r="J123"/>
      <c r="K123"/>
      <c r="L123"/>
      <c r="M123"/>
    </row>
    <row r="124" spans="2:13" ht="11.1" customHeight="1">
      <c r="B124"/>
      <c r="C124"/>
      <c r="D124"/>
      <c r="E124"/>
      <c r="F124"/>
      <c r="G124"/>
      <c r="H124"/>
      <c r="I124"/>
      <c r="J124"/>
      <c r="K124"/>
      <c r="L124"/>
      <c r="M124"/>
    </row>
    <row r="125" spans="2:13" ht="11.1" customHeight="1">
      <c r="B125"/>
      <c r="C125"/>
      <c r="D125"/>
      <c r="E125"/>
      <c r="F125"/>
      <c r="G125"/>
      <c r="H125"/>
      <c r="I125"/>
      <c r="J125"/>
      <c r="K125"/>
      <c r="L125"/>
      <c r="M125"/>
    </row>
    <row r="126" spans="2:13" ht="11.1" customHeight="1">
      <c r="B126"/>
      <c r="C126"/>
      <c r="D126"/>
      <c r="E126"/>
      <c r="F126"/>
      <c r="G126"/>
      <c r="H126"/>
      <c r="I126"/>
      <c r="J126"/>
      <c r="K126"/>
      <c r="L126"/>
      <c r="M126"/>
    </row>
    <row r="127" spans="2:13" ht="11.1" customHeight="1">
      <c r="B127"/>
      <c r="C127"/>
      <c r="D127"/>
      <c r="E127"/>
      <c r="F127"/>
      <c r="G127"/>
      <c r="H127"/>
      <c r="I127"/>
      <c r="J127"/>
      <c r="K127"/>
      <c r="L127"/>
      <c r="M127"/>
    </row>
    <row r="128" spans="2:13" ht="11.1" customHeight="1">
      <c r="B128"/>
      <c r="C128"/>
      <c r="D128"/>
      <c r="E128"/>
      <c r="F128"/>
      <c r="G128"/>
      <c r="H128"/>
      <c r="I128"/>
      <c r="J128"/>
      <c r="K128"/>
      <c r="L128"/>
      <c r="M128"/>
    </row>
    <row r="129" spans="2:13" ht="11.1" customHeight="1">
      <c r="B129"/>
      <c r="C129"/>
      <c r="D129"/>
      <c r="E129"/>
      <c r="F129"/>
      <c r="G129"/>
      <c r="H129"/>
      <c r="I129"/>
      <c r="J129"/>
      <c r="K129"/>
      <c r="L129"/>
      <c r="M129"/>
    </row>
    <row r="130" spans="2:13" ht="11.1" customHeight="1">
      <c r="B130"/>
      <c r="C130"/>
      <c r="D130"/>
      <c r="E130"/>
      <c r="F130"/>
      <c r="G130"/>
      <c r="H130"/>
      <c r="I130"/>
      <c r="J130"/>
      <c r="K130"/>
      <c r="L130"/>
      <c r="M130"/>
    </row>
    <row r="131" spans="2:13" ht="11.1" customHeight="1">
      <c r="B131"/>
      <c r="C131"/>
      <c r="D131"/>
      <c r="E131"/>
      <c r="F131"/>
      <c r="G131"/>
      <c r="H131"/>
      <c r="I131"/>
      <c r="J131"/>
      <c r="K131"/>
      <c r="L131"/>
      <c r="M131"/>
    </row>
    <row r="132" spans="2:13" ht="11.1" customHeight="1">
      <c r="B132"/>
      <c r="C132"/>
      <c r="D132"/>
      <c r="E132"/>
      <c r="F132"/>
      <c r="G132"/>
      <c r="H132"/>
      <c r="I132"/>
      <c r="J132"/>
      <c r="K132"/>
      <c r="L132"/>
      <c r="M132"/>
    </row>
    <row r="133" spans="2:13" ht="11.1" customHeight="1">
      <c r="B133"/>
      <c r="C133"/>
      <c r="D133"/>
      <c r="E133"/>
      <c r="F133"/>
      <c r="G133"/>
      <c r="H133"/>
      <c r="I133"/>
      <c r="J133"/>
      <c r="K133"/>
      <c r="L133"/>
      <c r="M133"/>
    </row>
    <row r="134" spans="2:13" ht="11.1" customHeight="1">
      <c r="B134"/>
      <c r="C134"/>
      <c r="D134"/>
      <c r="E134"/>
      <c r="F134"/>
      <c r="G134"/>
      <c r="H134"/>
      <c r="I134"/>
      <c r="J134"/>
      <c r="K134"/>
      <c r="L134"/>
      <c r="M134"/>
    </row>
    <row r="135" spans="2:13" ht="11.1" customHeight="1">
      <c r="B135"/>
      <c r="C135"/>
      <c r="D135"/>
      <c r="E135"/>
      <c r="F135"/>
      <c r="G135"/>
      <c r="H135"/>
      <c r="I135"/>
      <c r="J135"/>
      <c r="K135"/>
      <c r="L135"/>
      <c r="M135"/>
    </row>
    <row r="136" spans="2:13" ht="11.1" customHeight="1">
      <c r="B136"/>
      <c r="C136"/>
      <c r="D136"/>
      <c r="E136"/>
      <c r="F136"/>
      <c r="G136"/>
      <c r="H136"/>
      <c r="I136"/>
      <c r="J136"/>
      <c r="K136"/>
      <c r="L136"/>
      <c r="M136"/>
    </row>
    <row r="137" spans="2:13" ht="11.1" customHeight="1">
      <c r="B137"/>
      <c r="C137"/>
      <c r="D137"/>
      <c r="E137"/>
      <c r="F137"/>
      <c r="G137"/>
      <c r="H137"/>
      <c r="I137"/>
      <c r="J137"/>
      <c r="K137"/>
      <c r="L137"/>
      <c r="M137"/>
    </row>
    <row r="138" spans="2:13" ht="11.1" customHeight="1">
      <c r="B138"/>
      <c r="C138"/>
      <c r="D138"/>
      <c r="E138"/>
      <c r="F138"/>
      <c r="G138"/>
      <c r="H138"/>
      <c r="I138"/>
      <c r="J138"/>
      <c r="K138"/>
      <c r="L138"/>
      <c r="M138"/>
    </row>
    <row r="139" spans="2:13" ht="11.1" customHeight="1">
      <c r="B139"/>
      <c r="C139"/>
      <c r="D139"/>
      <c r="E139"/>
      <c r="F139"/>
      <c r="G139"/>
      <c r="H139"/>
      <c r="I139"/>
      <c r="J139"/>
      <c r="K139"/>
      <c r="L139"/>
      <c r="M139"/>
    </row>
    <row r="140" spans="2:13" ht="11.1" customHeight="1">
      <c r="B140"/>
      <c r="C140"/>
      <c r="D140"/>
      <c r="E140"/>
      <c r="F140"/>
      <c r="G140"/>
      <c r="H140"/>
      <c r="I140"/>
      <c r="J140"/>
      <c r="K140"/>
      <c r="L140"/>
      <c r="M140"/>
    </row>
    <row r="141" spans="2:13" ht="11.1" customHeight="1">
      <c r="B141"/>
      <c r="C141"/>
      <c r="D141"/>
      <c r="E141"/>
      <c r="F141"/>
      <c r="G141"/>
      <c r="H141"/>
      <c r="I141"/>
      <c r="J141"/>
      <c r="K141"/>
      <c r="L141"/>
      <c r="M141"/>
    </row>
    <row r="142" spans="2:13" ht="11.1" customHeight="1">
      <c r="B142"/>
      <c r="C142"/>
      <c r="D142"/>
      <c r="E142"/>
      <c r="F142"/>
      <c r="G142"/>
      <c r="H142"/>
      <c r="I142"/>
      <c r="J142"/>
      <c r="K142"/>
      <c r="L142"/>
      <c r="M142"/>
    </row>
    <row r="143" spans="2:13" ht="11.1" customHeight="1">
      <c r="B143"/>
      <c r="C143"/>
      <c r="D143"/>
      <c r="E143"/>
      <c r="F143"/>
      <c r="G143"/>
      <c r="H143"/>
      <c r="I143"/>
      <c r="J143"/>
      <c r="K143"/>
      <c r="L143"/>
      <c r="M143"/>
    </row>
    <row r="144" spans="2:13" ht="11.1" customHeight="1">
      <c r="B144"/>
      <c r="C144"/>
      <c r="D144"/>
      <c r="E144"/>
      <c r="F144"/>
      <c r="G144"/>
      <c r="H144"/>
      <c r="I144"/>
      <c r="J144"/>
      <c r="K144"/>
      <c r="L144"/>
      <c r="M144"/>
    </row>
    <row r="145" spans="2:13" ht="11.1" customHeight="1">
      <c r="B145"/>
      <c r="C145"/>
      <c r="D145"/>
      <c r="E145"/>
      <c r="F145"/>
      <c r="G145"/>
      <c r="H145"/>
      <c r="I145"/>
      <c r="J145"/>
      <c r="K145"/>
      <c r="L145"/>
      <c r="M145"/>
    </row>
    <row r="146" spans="2:13" ht="11.1" customHeight="1">
      <c r="B146"/>
      <c r="C146"/>
      <c r="D146"/>
      <c r="E146"/>
      <c r="F146"/>
      <c r="G146"/>
      <c r="H146"/>
      <c r="I146"/>
      <c r="J146"/>
      <c r="K146"/>
      <c r="L146"/>
      <c r="M146"/>
    </row>
    <row r="147" spans="2:13" ht="11.1" customHeight="1">
      <c r="B147"/>
      <c r="C147"/>
      <c r="D147"/>
      <c r="E147"/>
      <c r="F147"/>
      <c r="G147"/>
      <c r="H147"/>
      <c r="I147"/>
      <c r="J147"/>
      <c r="K147"/>
      <c r="L147"/>
      <c r="M147"/>
    </row>
    <row r="148" spans="2:13" ht="11.1" customHeight="1">
      <c r="B148"/>
      <c r="C148"/>
      <c r="D148"/>
      <c r="E148"/>
      <c r="F148"/>
      <c r="G148"/>
      <c r="H148"/>
      <c r="I148"/>
      <c r="J148"/>
      <c r="K148"/>
      <c r="L148"/>
      <c r="M148"/>
    </row>
    <row r="149" spans="2:13" ht="11.1" customHeight="1">
      <c r="B149"/>
      <c r="C149"/>
      <c r="D149"/>
      <c r="E149"/>
      <c r="F149"/>
      <c r="G149"/>
      <c r="H149"/>
      <c r="I149"/>
      <c r="J149"/>
      <c r="K149"/>
      <c r="L149"/>
      <c r="M149"/>
    </row>
    <row r="150" spans="2:13" ht="11.1" customHeight="1">
      <c r="B150"/>
      <c r="C150"/>
      <c r="D150"/>
      <c r="E150"/>
      <c r="F150"/>
      <c r="G150"/>
      <c r="H150"/>
      <c r="I150"/>
      <c r="J150"/>
      <c r="K150"/>
      <c r="L150"/>
      <c r="M150"/>
    </row>
    <row r="151" spans="2:13" ht="11.1" customHeight="1">
      <c r="B151"/>
      <c r="C151"/>
      <c r="D151"/>
      <c r="E151"/>
      <c r="F151"/>
      <c r="G151"/>
      <c r="H151"/>
      <c r="I151"/>
      <c r="J151"/>
      <c r="K151"/>
      <c r="L151"/>
      <c r="M151"/>
    </row>
    <row r="152" spans="2:13" ht="11.1" customHeight="1">
      <c r="B152"/>
      <c r="C152"/>
      <c r="D152"/>
      <c r="E152"/>
      <c r="F152"/>
      <c r="G152"/>
      <c r="H152"/>
      <c r="I152"/>
      <c r="J152"/>
      <c r="K152"/>
      <c r="L152"/>
      <c r="M152"/>
    </row>
    <row r="153" spans="2:13" ht="11.1" customHeight="1">
      <c r="B153"/>
      <c r="C153"/>
      <c r="D153"/>
      <c r="E153"/>
      <c r="F153"/>
      <c r="G153"/>
      <c r="H153"/>
      <c r="I153"/>
      <c r="J153"/>
      <c r="K153"/>
      <c r="L153"/>
      <c r="M153"/>
    </row>
    <row r="154" spans="2:13" ht="11.1" customHeight="1">
      <c r="B154"/>
      <c r="C154"/>
      <c r="D154"/>
      <c r="E154"/>
      <c r="F154"/>
      <c r="G154"/>
      <c r="H154"/>
      <c r="I154"/>
      <c r="J154"/>
      <c r="K154"/>
      <c r="L154"/>
      <c r="M154"/>
    </row>
    <row r="155" spans="2:13" ht="11.1" customHeight="1">
      <c r="B155"/>
      <c r="C155"/>
      <c r="D155"/>
      <c r="E155"/>
      <c r="F155"/>
      <c r="G155"/>
      <c r="H155"/>
      <c r="I155"/>
      <c r="J155"/>
      <c r="K155"/>
      <c r="L155"/>
      <c r="M155"/>
    </row>
    <row r="156" spans="2:13" ht="11.1" customHeight="1">
      <c r="B156"/>
      <c r="C156"/>
      <c r="D156"/>
      <c r="E156"/>
      <c r="F156"/>
      <c r="G156"/>
      <c r="H156"/>
      <c r="I156"/>
      <c r="J156"/>
      <c r="K156"/>
      <c r="L156"/>
      <c r="M156"/>
    </row>
    <row r="157" spans="2:13" ht="11.1" customHeight="1">
      <c r="B157"/>
      <c r="C157"/>
      <c r="D157"/>
      <c r="E157"/>
      <c r="F157"/>
      <c r="G157"/>
      <c r="H157"/>
      <c r="I157"/>
      <c r="J157"/>
      <c r="K157"/>
      <c r="L157"/>
      <c r="M157"/>
    </row>
    <row r="158" spans="2:13" ht="11.1" customHeight="1">
      <c r="B158"/>
      <c r="C158"/>
      <c r="D158"/>
      <c r="E158"/>
      <c r="F158"/>
      <c r="G158"/>
      <c r="H158"/>
      <c r="I158"/>
      <c r="J158"/>
      <c r="K158"/>
      <c r="L158"/>
      <c r="M158"/>
    </row>
    <row r="159" spans="2:13" ht="11.1" customHeight="1">
      <c r="B159"/>
      <c r="C159"/>
      <c r="D159"/>
      <c r="E159"/>
      <c r="F159"/>
      <c r="G159"/>
      <c r="H159"/>
      <c r="I159"/>
      <c r="J159"/>
      <c r="K159"/>
      <c r="L159"/>
      <c r="M159"/>
    </row>
    <row r="160" spans="2:13" ht="11.1" customHeight="1">
      <c r="B160"/>
      <c r="C160"/>
      <c r="D160"/>
      <c r="E160"/>
      <c r="F160"/>
      <c r="G160"/>
      <c r="H160"/>
      <c r="I160"/>
      <c r="J160"/>
      <c r="K160"/>
      <c r="L160"/>
      <c r="M160"/>
    </row>
    <row r="161" spans="2:13" ht="11.1" customHeight="1">
      <c r="B161"/>
      <c r="C161"/>
      <c r="D161"/>
      <c r="E161"/>
      <c r="F161"/>
      <c r="G161"/>
      <c r="H161"/>
      <c r="I161"/>
      <c r="J161"/>
      <c r="K161"/>
      <c r="L161"/>
      <c r="M161"/>
    </row>
    <row r="162" spans="2:13" ht="11.1" customHeight="1">
      <c r="B162"/>
      <c r="C162"/>
      <c r="D162"/>
      <c r="E162"/>
      <c r="F162"/>
      <c r="G162"/>
      <c r="H162"/>
      <c r="I162"/>
      <c r="J162"/>
      <c r="K162"/>
      <c r="L162"/>
      <c r="M162"/>
    </row>
    <row r="163" spans="2:13" ht="11.1" customHeight="1">
      <c r="B163"/>
      <c r="C163"/>
      <c r="D163"/>
      <c r="E163"/>
      <c r="F163"/>
      <c r="G163"/>
      <c r="H163"/>
      <c r="I163"/>
      <c r="J163"/>
      <c r="K163"/>
      <c r="L163"/>
      <c r="M163"/>
    </row>
    <row r="164" spans="2:13" ht="11.1" customHeight="1">
      <c r="B164"/>
      <c r="C164"/>
      <c r="D164"/>
      <c r="E164"/>
      <c r="F164"/>
      <c r="G164"/>
      <c r="H164"/>
      <c r="I164"/>
      <c r="J164"/>
      <c r="K164"/>
      <c r="L164"/>
      <c r="M164"/>
    </row>
    <row r="165" spans="2:13" ht="11.1" customHeight="1">
      <c r="B165"/>
      <c r="C165"/>
      <c r="D165"/>
      <c r="E165"/>
      <c r="F165"/>
      <c r="G165"/>
      <c r="H165"/>
      <c r="I165"/>
      <c r="J165"/>
      <c r="K165"/>
      <c r="L165"/>
      <c r="M165"/>
    </row>
    <row r="166" spans="2:13" ht="11.1" customHeight="1">
      <c r="B166"/>
      <c r="C166"/>
      <c r="D166"/>
      <c r="E166"/>
      <c r="F166"/>
      <c r="G166"/>
      <c r="H166"/>
      <c r="I166"/>
      <c r="J166"/>
      <c r="K166"/>
      <c r="L166"/>
      <c r="M166"/>
    </row>
    <row r="167" spans="2:13" ht="11.1" customHeight="1">
      <c r="B167"/>
      <c r="C167"/>
      <c r="D167"/>
      <c r="E167"/>
      <c r="F167"/>
      <c r="G167"/>
      <c r="H167"/>
      <c r="I167"/>
      <c r="J167"/>
      <c r="K167"/>
      <c r="L167"/>
      <c r="M167"/>
    </row>
    <row r="168" spans="2:13" ht="11.1" customHeight="1">
      <c r="B168"/>
      <c r="C168"/>
      <c r="D168"/>
      <c r="E168"/>
      <c r="F168"/>
      <c r="G168"/>
      <c r="H168"/>
      <c r="I168"/>
      <c r="J168"/>
      <c r="K168"/>
      <c r="L168"/>
      <c r="M168"/>
    </row>
    <row r="169" spans="2:13" ht="11.1" customHeight="1">
      <c r="B169"/>
      <c r="C169"/>
      <c r="D169"/>
      <c r="E169"/>
      <c r="F169"/>
      <c r="G169"/>
      <c r="H169"/>
      <c r="I169"/>
      <c r="J169"/>
      <c r="K169"/>
      <c r="L169"/>
      <c r="M169"/>
    </row>
    <row r="170" spans="2:13" ht="11.1" customHeight="1">
      <c r="B170"/>
      <c r="C170"/>
      <c r="D170"/>
      <c r="E170"/>
      <c r="F170"/>
      <c r="G170"/>
      <c r="H170"/>
      <c r="I170"/>
      <c r="J170"/>
      <c r="K170"/>
      <c r="L170"/>
      <c r="M170"/>
    </row>
    <row r="171" spans="2:13" ht="11.1" customHeight="1">
      <c r="B171"/>
      <c r="C171"/>
      <c r="D171"/>
      <c r="E171"/>
      <c r="F171"/>
      <c r="G171"/>
      <c r="H171"/>
      <c r="I171"/>
      <c r="J171"/>
      <c r="K171"/>
      <c r="L171"/>
      <c r="M171"/>
    </row>
    <row r="172" spans="2:13" ht="11.1" customHeight="1">
      <c r="B172"/>
      <c r="C172"/>
      <c r="D172"/>
      <c r="E172"/>
      <c r="F172"/>
      <c r="G172"/>
      <c r="H172"/>
      <c r="I172"/>
      <c r="J172"/>
      <c r="K172"/>
      <c r="L172"/>
      <c r="M172"/>
    </row>
    <row r="173" spans="2:13" ht="11.1" customHeight="1">
      <c r="B173"/>
      <c r="C173"/>
      <c r="D173"/>
      <c r="E173"/>
      <c r="F173"/>
      <c r="G173"/>
      <c r="H173"/>
      <c r="I173"/>
      <c r="J173"/>
      <c r="K173"/>
      <c r="L173"/>
      <c r="M173"/>
    </row>
    <row r="174" spans="2:13" ht="11.1" customHeight="1">
      <c r="B174"/>
      <c r="C174"/>
      <c r="D174"/>
      <c r="E174"/>
      <c r="F174"/>
      <c r="G174"/>
      <c r="H174"/>
      <c r="I174"/>
      <c r="J174"/>
      <c r="K174"/>
      <c r="L174"/>
      <c r="M174"/>
    </row>
    <row r="175" spans="2:13" ht="11.1" customHeight="1">
      <c r="B175"/>
      <c r="C175"/>
      <c r="D175"/>
      <c r="E175"/>
      <c r="F175"/>
      <c r="G175"/>
      <c r="H175"/>
      <c r="I175"/>
      <c r="J175"/>
      <c r="K175"/>
      <c r="L175"/>
      <c r="M175"/>
    </row>
    <row r="176" spans="2:13" ht="11.1" customHeight="1">
      <c r="B176"/>
      <c r="C176"/>
      <c r="D176"/>
      <c r="E176"/>
      <c r="F176"/>
      <c r="G176"/>
      <c r="H176"/>
      <c r="I176"/>
      <c r="J176"/>
      <c r="K176"/>
      <c r="L176"/>
      <c r="M176"/>
    </row>
    <row r="177" spans="2:13" ht="11.1" customHeight="1">
      <c r="B177"/>
      <c r="C177"/>
      <c r="D177"/>
      <c r="E177"/>
      <c r="F177"/>
      <c r="G177"/>
      <c r="H177"/>
      <c r="I177"/>
      <c r="J177"/>
      <c r="K177"/>
      <c r="L177"/>
      <c r="M177"/>
    </row>
    <row r="178" spans="2:13" ht="11.1" customHeight="1">
      <c r="B178"/>
      <c r="C178"/>
      <c r="D178"/>
      <c r="E178"/>
      <c r="F178"/>
      <c r="G178"/>
      <c r="H178"/>
      <c r="I178"/>
      <c r="J178"/>
      <c r="K178"/>
      <c r="L178"/>
      <c r="M178"/>
    </row>
    <row r="179" spans="2:13" ht="11.1" customHeight="1">
      <c r="B179"/>
      <c r="C179"/>
      <c r="D179"/>
      <c r="E179"/>
      <c r="F179"/>
      <c r="G179"/>
      <c r="H179"/>
      <c r="I179"/>
      <c r="J179"/>
      <c r="K179"/>
      <c r="L179"/>
      <c r="M179"/>
    </row>
    <row r="180" spans="2:13" ht="11.1" customHeight="1">
      <c r="B180"/>
      <c r="C180"/>
      <c r="D180"/>
      <c r="E180"/>
      <c r="F180"/>
      <c r="G180"/>
      <c r="H180"/>
      <c r="I180"/>
      <c r="J180"/>
      <c r="K180"/>
      <c r="L180"/>
      <c r="M180"/>
    </row>
    <row r="181" spans="2:13" ht="11.1" customHeight="1">
      <c r="B181"/>
      <c r="C181"/>
      <c r="D181"/>
      <c r="E181"/>
      <c r="F181"/>
      <c r="G181"/>
      <c r="H181"/>
      <c r="I181"/>
      <c r="J181"/>
      <c r="K181"/>
      <c r="L181"/>
      <c r="M181"/>
    </row>
    <row r="182" spans="2:13" ht="11.1" customHeight="1">
      <c r="B182"/>
      <c r="C182"/>
      <c r="D182"/>
      <c r="E182"/>
      <c r="F182"/>
      <c r="G182"/>
      <c r="H182"/>
      <c r="I182"/>
      <c r="J182"/>
      <c r="K182"/>
      <c r="L182"/>
      <c r="M182"/>
    </row>
    <row r="183" spans="2:13" ht="11.1" customHeight="1">
      <c r="B183"/>
      <c r="C183"/>
      <c r="D183"/>
      <c r="E183"/>
      <c r="F183"/>
      <c r="G183"/>
      <c r="H183"/>
      <c r="I183"/>
      <c r="J183"/>
      <c r="K183"/>
      <c r="L183"/>
      <c r="M183"/>
    </row>
    <row r="184" spans="2:13" ht="11.1" customHeight="1">
      <c r="B184"/>
      <c r="C184"/>
      <c r="D184"/>
      <c r="E184"/>
      <c r="F184"/>
      <c r="G184"/>
      <c r="H184"/>
      <c r="I184"/>
      <c r="J184"/>
      <c r="K184"/>
      <c r="L184"/>
      <c r="M184"/>
    </row>
    <row r="185" spans="2:13" ht="11.1" customHeight="1">
      <c r="B185"/>
      <c r="C185"/>
      <c r="D185"/>
      <c r="E185"/>
      <c r="F185"/>
      <c r="G185"/>
      <c r="H185"/>
      <c r="I185"/>
      <c r="J185"/>
      <c r="K185"/>
      <c r="L185"/>
      <c r="M185"/>
    </row>
    <row r="186" spans="2:13" ht="11.1" customHeight="1">
      <c r="B186"/>
      <c r="C186"/>
      <c r="D186"/>
      <c r="E186"/>
      <c r="F186"/>
      <c r="G186"/>
      <c r="H186"/>
      <c r="I186"/>
      <c r="J186"/>
      <c r="K186"/>
      <c r="L186"/>
      <c r="M186"/>
    </row>
    <row r="187" spans="2:13" ht="11.1" customHeight="1">
      <c r="B187"/>
      <c r="C187"/>
      <c r="D187"/>
      <c r="E187"/>
      <c r="F187"/>
      <c r="G187"/>
      <c r="H187"/>
      <c r="I187"/>
      <c r="J187"/>
      <c r="K187"/>
      <c r="L187"/>
      <c r="M187"/>
    </row>
    <row r="188" spans="2:13" ht="11.1" customHeight="1">
      <c r="B188"/>
      <c r="C188"/>
      <c r="D188"/>
      <c r="E188"/>
      <c r="F188"/>
      <c r="G188"/>
      <c r="H188"/>
      <c r="I188"/>
      <c r="J188"/>
      <c r="K188"/>
      <c r="L188"/>
      <c r="M188"/>
    </row>
    <row r="189" spans="2:13" ht="11.1" customHeight="1">
      <c r="B189"/>
      <c r="C189"/>
      <c r="D189"/>
      <c r="E189"/>
      <c r="F189"/>
      <c r="G189"/>
      <c r="H189"/>
      <c r="I189"/>
      <c r="J189"/>
      <c r="K189"/>
      <c r="L189"/>
      <c r="M189"/>
    </row>
    <row r="190" spans="2:13" ht="11.1" customHeight="1">
      <c r="B190"/>
      <c r="C190"/>
      <c r="D190"/>
      <c r="E190"/>
      <c r="F190"/>
      <c r="G190"/>
      <c r="H190"/>
      <c r="I190"/>
      <c r="J190"/>
      <c r="K190"/>
      <c r="L190"/>
      <c r="M190"/>
    </row>
    <row r="191" spans="2:13" ht="11.1" customHeight="1">
      <c r="B191"/>
      <c r="C191"/>
      <c r="D191"/>
      <c r="E191"/>
      <c r="F191"/>
      <c r="G191"/>
      <c r="H191"/>
      <c r="I191"/>
      <c r="J191"/>
      <c r="K191"/>
      <c r="L191"/>
      <c r="M191"/>
    </row>
    <row r="192" spans="2:13" ht="11.1" customHeight="1">
      <c r="B192"/>
      <c r="C192"/>
      <c r="D192"/>
      <c r="E192"/>
      <c r="F192"/>
      <c r="G192"/>
      <c r="H192"/>
      <c r="I192"/>
      <c r="J192"/>
      <c r="K192"/>
      <c r="L192"/>
      <c r="M192"/>
    </row>
    <row r="193" spans="2:13" ht="11.1" customHeight="1">
      <c r="B193"/>
      <c r="C193"/>
      <c r="D193"/>
      <c r="E193"/>
      <c r="F193"/>
      <c r="G193"/>
      <c r="H193"/>
      <c r="I193"/>
      <c r="J193"/>
      <c r="K193"/>
      <c r="L193"/>
      <c r="M193"/>
    </row>
    <row r="194" spans="2:13" ht="11.1" customHeight="1">
      <c r="B194"/>
      <c r="C194"/>
      <c r="D194"/>
      <c r="E194"/>
      <c r="F194"/>
      <c r="G194"/>
      <c r="H194"/>
      <c r="I194"/>
      <c r="J194"/>
      <c r="K194"/>
      <c r="L194"/>
      <c r="M194"/>
    </row>
    <row r="195" spans="2:13" ht="11.1" customHeight="1">
      <c r="B195"/>
      <c r="C195"/>
      <c r="D195"/>
      <c r="E195"/>
      <c r="F195"/>
      <c r="G195"/>
      <c r="H195"/>
      <c r="I195"/>
      <c r="J195"/>
      <c r="K195"/>
      <c r="L195"/>
      <c r="M195"/>
    </row>
    <row r="196" spans="2:13" ht="11.1" customHeight="1">
      <c r="B196"/>
      <c r="C196"/>
      <c r="D196"/>
      <c r="E196"/>
      <c r="F196"/>
      <c r="G196"/>
      <c r="H196"/>
      <c r="I196"/>
      <c r="J196"/>
      <c r="K196"/>
      <c r="L196"/>
      <c r="M196"/>
    </row>
    <row r="197" spans="2:13" ht="11.1" customHeight="1">
      <c r="B197"/>
      <c r="C197"/>
      <c r="D197"/>
      <c r="E197"/>
      <c r="F197"/>
      <c r="G197"/>
      <c r="H197"/>
      <c r="I197"/>
      <c r="J197"/>
      <c r="K197"/>
      <c r="L197"/>
      <c r="M197"/>
    </row>
    <row r="198" spans="2:13" ht="11.1" customHeight="1">
      <c r="B198"/>
      <c r="C198"/>
      <c r="D198"/>
      <c r="E198"/>
      <c r="F198"/>
      <c r="G198"/>
      <c r="H198"/>
      <c r="I198"/>
      <c r="J198"/>
      <c r="K198"/>
      <c r="L198"/>
      <c r="M198"/>
    </row>
    <row r="199" spans="2:13" ht="11.1" customHeight="1">
      <c r="B199"/>
      <c r="C199"/>
      <c r="D199"/>
      <c r="E199"/>
      <c r="F199"/>
      <c r="G199"/>
      <c r="H199"/>
      <c r="I199"/>
      <c r="J199"/>
      <c r="K199"/>
      <c r="L199"/>
      <c r="M199"/>
    </row>
    <row r="200" spans="2:13" ht="11.1" customHeight="1">
      <c r="B200"/>
      <c r="C200"/>
      <c r="D200"/>
      <c r="E200"/>
      <c r="F200"/>
      <c r="G200"/>
      <c r="H200"/>
      <c r="I200"/>
      <c r="J200"/>
      <c r="K200"/>
      <c r="L200"/>
      <c r="M200"/>
    </row>
    <row r="201" spans="2:13" ht="11.1" customHeight="1">
      <c r="B201"/>
      <c r="C201"/>
      <c r="D201"/>
      <c r="E201"/>
      <c r="F201"/>
      <c r="G201"/>
      <c r="H201"/>
      <c r="I201"/>
      <c r="J201"/>
      <c r="K201"/>
      <c r="L201"/>
      <c r="M201"/>
    </row>
    <row r="202" spans="2:13" ht="11.1" customHeight="1">
      <c r="B202"/>
      <c r="C202"/>
      <c r="D202"/>
      <c r="E202"/>
      <c r="F202"/>
      <c r="G202"/>
      <c r="H202"/>
      <c r="I202"/>
      <c r="J202"/>
      <c r="K202"/>
      <c r="L202"/>
      <c r="M202"/>
    </row>
    <row r="203" spans="2:13" ht="11.1" customHeight="1">
      <c r="B203"/>
      <c r="C203"/>
      <c r="D203"/>
      <c r="E203"/>
      <c r="F203"/>
      <c r="G203"/>
      <c r="H203"/>
      <c r="I203"/>
      <c r="J203"/>
      <c r="K203"/>
      <c r="L203"/>
      <c r="M203"/>
    </row>
    <row r="204" spans="2:13" ht="11.1" customHeight="1">
      <c r="B204"/>
      <c r="C204"/>
      <c r="D204"/>
      <c r="E204"/>
      <c r="F204"/>
      <c r="G204"/>
      <c r="H204"/>
      <c r="I204"/>
      <c r="J204"/>
      <c r="K204"/>
      <c r="L204"/>
      <c r="M204"/>
    </row>
    <row r="205" spans="2:13" ht="11.1" customHeight="1">
      <c r="B205"/>
      <c r="C205"/>
      <c r="D205"/>
      <c r="E205"/>
      <c r="F205"/>
      <c r="G205"/>
      <c r="H205"/>
      <c r="I205"/>
      <c r="J205"/>
      <c r="K205"/>
      <c r="L205"/>
      <c r="M205"/>
    </row>
    <row r="206" spans="2:13" ht="11.1" customHeight="1">
      <c r="B206"/>
      <c r="C206"/>
      <c r="D206"/>
      <c r="E206"/>
      <c r="F206"/>
      <c r="G206"/>
      <c r="H206"/>
      <c r="I206"/>
      <c r="J206"/>
      <c r="K206"/>
      <c r="L206"/>
      <c r="M206"/>
    </row>
    <row r="207" spans="2:13" ht="11.1" customHeight="1">
      <c r="B207"/>
      <c r="C207"/>
      <c r="D207"/>
      <c r="E207"/>
      <c r="F207"/>
      <c r="G207"/>
      <c r="H207"/>
      <c r="I207"/>
      <c r="J207"/>
      <c r="K207"/>
      <c r="L207"/>
      <c r="M207"/>
    </row>
    <row r="208" spans="2:13" ht="11.1" customHeight="1">
      <c r="B208"/>
      <c r="C208"/>
      <c r="D208"/>
      <c r="E208"/>
      <c r="F208"/>
      <c r="G208"/>
      <c r="H208"/>
      <c r="I208"/>
      <c r="J208"/>
      <c r="K208"/>
      <c r="L208"/>
      <c r="M208"/>
    </row>
    <row r="209" spans="2:13" ht="11.1" customHeight="1">
      <c r="B209"/>
      <c r="C209"/>
      <c r="D209"/>
      <c r="E209"/>
      <c r="F209"/>
      <c r="G209"/>
      <c r="H209"/>
      <c r="I209"/>
      <c r="J209"/>
      <c r="K209"/>
      <c r="L209"/>
      <c r="M209"/>
    </row>
    <row r="210" spans="2:13" ht="11.1" customHeight="1">
      <c r="B210"/>
      <c r="C210"/>
      <c r="D210"/>
      <c r="E210"/>
      <c r="F210"/>
      <c r="G210"/>
      <c r="H210"/>
      <c r="I210"/>
      <c r="J210"/>
      <c r="K210"/>
      <c r="L210"/>
      <c r="M210"/>
    </row>
    <row r="211" spans="2:13" ht="11.1" customHeight="1">
      <c r="B211"/>
      <c r="C211"/>
      <c r="D211"/>
      <c r="E211"/>
      <c r="F211"/>
      <c r="G211"/>
      <c r="H211"/>
      <c r="I211"/>
      <c r="J211"/>
      <c r="K211"/>
      <c r="L211"/>
      <c r="M211"/>
    </row>
    <row r="212" spans="2:13" ht="11.1" customHeight="1">
      <c r="B212"/>
      <c r="C212"/>
      <c r="D212"/>
      <c r="E212"/>
      <c r="F212"/>
      <c r="G212"/>
      <c r="H212"/>
      <c r="I212"/>
      <c r="J212"/>
      <c r="K212"/>
      <c r="L212"/>
      <c r="M212"/>
    </row>
    <row r="213" spans="2:13" ht="11.1" customHeight="1">
      <c r="B213"/>
      <c r="C213"/>
      <c r="D213"/>
      <c r="E213"/>
      <c r="F213"/>
      <c r="G213"/>
      <c r="H213"/>
      <c r="I213"/>
      <c r="J213"/>
      <c r="K213"/>
      <c r="L213"/>
      <c r="M213"/>
    </row>
    <row r="214" spans="2:13" ht="11.1" customHeight="1">
      <c r="B214"/>
      <c r="C214"/>
      <c r="D214"/>
      <c r="E214"/>
      <c r="F214"/>
      <c r="G214"/>
      <c r="H214"/>
      <c r="I214"/>
      <c r="J214"/>
      <c r="K214"/>
      <c r="L214"/>
      <c r="M214"/>
    </row>
    <row r="215" spans="2:13" ht="11.1" customHeight="1">
      <c r="B215"/>
      <c r="C215"/>
      <c r="D215"/>
      <c r="E215"/>
      <c r="F215"/>
      <c r="G215"/>
      <c r="H215"/>
      <c r="I215"/>
      <c r="J215"/>
      <c r="K215"/>
      <c r="L215"/>
      <c r="M215"/>
    </row>
    <row r="216" spans="2:13" ht="11.1" customHeight="1">
      <c r="B216"/>
      <c r="C216"/>
      <c r="D216"/>
      <c r="E216"/>
      <c r="F216"/>
      <c r="G216"/>
      <c r="H216"/>
      <c r="I216"/>
      <c r="J216"/>
      <c r="K216"/>
      <c r="L216"/>
      <c r="M216"/>
    </row>
    <row r="217" spans="2:13" ht="11.1" customHeight="1">
      <c r="B217"/>
      <c r="C217"/>
      <c r="D217"/>
      <c r="E217"/>
      <c r="F217"/>
      <c r="G217"/>
      <c r="H217"/>
      <c r="I217"/>
      <c r="J217"/>
      <c r="K217"/>
      <c r="L217"/>
      <c r="M217"/>
    </row>
    <row r="218" spans="2:13" ht="11.1" customHeight="1">
      <c r="B218"/>
      <c r="C218"/>
      <c r="D218"/>
      <c r="E218"/>
      <c r="F218"/>
      <c r="G218"/>
      <c r="H218"/>
      <c r="I218"/>
      <c r="J218"/>
      <c r="K218"/>
      <c r="L218"/>
      <c r="M218"/>
    </row>
    <row r="219" spans="2:13" ht="11.1" customHeight="1">
      <c r="B219"/>
      <c r="C219"/>
      <c r="D219"/>
      <c r="E219"/>
      <c r="F219"/>
      <c r="G219"/>
      <c r="H219"/>
      <c r="I219"/>
      <c r="J219"/>
      <c r="K219"/>
      <c r="L219"/>
      <c r="M219"/>
    </row>
    <row r="220" spans="2:13" ht="11.1" customHeight="1">
      <c r="B220"/>
      <c r="C220"/>
      <c r="D220"/>
      <c r="E220"/>
      <c r="F220"/>
      <c r="G220"/>
      <c r="H220"/>
      <c r="I220"/>
      <c r="J220"/>
      <c r="K220"/>
      <c r="L220"/>
      <c r="M220"/>
    </row>
    <row r="221" spans="2:13" ht="11.1" customHeight="1">
      <c r="B221"/>
      <c r="C221"/>
      <c r="D221"/>
      <c r="E221"/>
      <c r="F221"/>
      <c r="G221"/>
      <c r="H221"/>
      <c r="I221"/>
      <c r="J221"/>
      <c r="K221"/>
      <c r="L221"/>
      <c r="M221"/>
    </row>
    <row r="222" spans="2:13" ht="11.1" customHeight="1">
      <c r="B222"/>
      <c r="C222"/>
      <c r="D222"/>
      <c r="E222"/>
      <c r="F222"/>
      <c r="G222"/>
      <c r="H222"/>
      <c r="I222"/>
      <c r="J222"/>
      <c r="K222"/>
      <c r="L222"/>
      <c r="M222"/>
    </row>
    <row r="223" spans="2:13" ht="11.1" customHeight="1">
      <c r="B223"/>
      <c r="C223"/>
      <c r="D223"/>
      <c r="E223"/>
      <c r="F223"/>
      <c r="G223"/>
      <c r="H223"/>
      <c r="I223"/>
      <c r="J223"/>
      <c r="K223"/>
      <c r="L223"/>
      <c r="M223"/>
    </row>
    <row r="224" spans="2:13" ht="11.1" customHeight="1">
      <c r="B224"/>
      <c r="C224"/>
      <c r="D224"/>
      <c r="E224"/>
      <c r="F224"/>
      <c r="G224"/>
      <c r="H224"/>
      <c r="I224"/>
      <c r="J224"/>
      <c r="K224"/>
      <c r="L224"/>
      <c r="M224"/>
    </row>
    <row r="225" spans="2:13" ht="11.1" customHeight="1">
      <c r="B225"/>
      <c r="C225"/>
      <c r="D225"/>
      <c r="E225"/>
      <c r="F225"/>
      <c r="G225"/>
      <c r="H225"/>
      <c r="I225"/>
      <c r="J225"/>
      <c r="K225"/>
      <c r="L225"/>
      <c r="M225"/>
    </row>
    <row r="226" spans="2:13" ht="11.1" customHeight="1">
      <c r="B226"/>
      <c r="C226"/>
      <c r="D226"/>
      <c r="E226"/>
      <c r="F226"/>
      <c r="G226"/>
      <c r="H226"/>
      <c r="I226"/>
      <c r="J226"/>
      <c r="K226"/>
      <c r="L226"/>
      <c r="M226"/>
    </row>
    <row r="227" spans="2:13" ht="11.1" customHeight="1">
      <c r="B227"/>
      <c r="C227"/>
      <c r="D227"/>
      <c r="E227"/>
      <c r="F227"/>
      <c r="G227"/>
      <c r="H227"/>
      <c r="I227"/>
      <c r="J227"/>
      <c r="K227"/>
      <c r="L227"/>
      <c r="M227"/>
    </row>
    <row r="228" spans="2:13" ht="11.1" customHeight="1">
      <c r="B228"/>
      <c r="C228"/>
      <c r="D228"/>
      <c r="E228"/>
      <c r="F228"/>
      <c r="G228"/>
      <c r="H228"/>
      <c r="I228"/>
      <c r="J228"/>
      <c r="K228"/>
      <c r="L228"/>
      <c r="M228"/>
    </row>
    <row r="229" spans="2:13" ht="11.1" customHeight="1">
      <c r="B229"/>
      <c r="C229"/>
      <c r="D229"/>
      <c r="E229"/>
      <c r="F229"/>
      <c r="G229"/>
      <c r="H229"/>
      <c r="I229"/>
      <c r="J229"/>
      <c r="K229"/>
      <c r="L229"/>
      <c r="M229"/>
    </row>
    <row r="230" spans="2:13" ht="11.1" customHeight="1">
      <c r="B230"/>
      <c r="C230"/>
      <c r="D230"/>
      <c r="E230"/>
      <c r="F230"/>
      <c r="G230"/>
      <c r="H230"/>
      <c r="I230"/>
      <c r="J230"/>
      <c r="K230"/>
      <c r="L230"/>
      <c r="M230"/>
    </row>
    <row r="231" spans="2:13" ht="11.1" customHeight="1">
      <c r="B231"/>
      <c r="C231"/>
      <c r="D231"/>
      <c r="E231"/>
      <c r="F231"/>
      <c r="G231"/>
      <c r="H231"/>
      <c r="I231"/>
      <c r="J231"/>
      <c r="K231"/>
      <c r="L231"/>
      <c r="M231"/>
    </row>
    <row r="232" spans="2:13" ht="11.1" customHeight="1">
      <c r="B232"/>
      <c r="C232"/>
      <c r="D232"/>
      <c r="E232"/>
      <c r="F232"/>
      <c r="G232"/>
      <c r="H232"/>
      <c r="I232"/>
      <c r="J232"/>
      <c r="K232"/>
      <c r="L232"/>
      <c r="M232"/>
    </row>
    <row r="233" spans="2:13" ht="11.1" customHeight="1">
      <c r="B233"/>
      <c r="C233"/>
      <c r="D233"/>
      <c r="E233"/>
      <c r="F233"/>
      <c r="G233"/>
      <c r="H233"/>
      <c r="I233"/>
      <c r="J233"/>
      <c r="K233"/>
      <c r="L233"/>
      <c r="M233"/>
    </row>
    <row r="234" spans="2:13" ht="11.1" customHeight="1">
      <c r="B234"/>
      <c r="C234"/>
      <c r="D234"/>
      <c r="E234"/>
      <c r="F234"/>
      <c r="G234"/>
      <c r="H234"/>
      <c r="I234"/>
      <c r="J234"/>
      <c r="K234"/>
      <c r="L234"/>
      <c r="M234"/>
    </row>
    <row r="235" spans="2:13" ht="11.1" customHeight="1">
      <c r="B235"/>
      <c r="C235"/>
      <c r="D235"/>
      <c r="E235"/>
      <c r="F235"/>
      <c r="G235"/>
      <c r="H235"/>
      <c r="I235"/>
      <c r="J235"/>
      <c r="K235"/>
      <c r="L235"/>
      <c r="M235"/>
    </row>
    <row r="236" spans="2:13" ht="11.1" customHeight="1">
      <c r="B236"/>
      <c r="C236"/>
      <c r="D236"/>
      <c r="E236"/>
      <c r="F236"/>
      <c r="G236"/>
      <c r="H236"/>
      <c r="I236"/>
      <c r="J236"/>
      <c r="K236"/>
      <c r="L236"/>
      <c r="M236"/>
    </row>
    <row r="237" spans="2:13" ht="11.1" customHeight="1">
      <c r="B237"/>
      <c r="C237"/>
      <c r="D237"/>
      <c r="E237"/>
      <c r="F237"/>
      <c r="G237"/>
      <c r="H237"/>
      <c r="I237"/>
      <c r="J237"/>
      <c r="K237"/>
      <c r="L237"/>
      <c r="M237"/>
    </row>
    <row r="238" spans="2:13" ht="11.1" customHeight="1">
      <c r="B238"/>
      <c r="C238"/>
      <c r="D238"/>
      <c r="E238"/>
      <c r="F238"/>
      <c r="G238"/>
      <c r="H238"/>
      <c r="I238"/>
      <c r="J238"/>
      <c r="K238"/>
      <c r="L238"/>
      <c r="M238"/>
    </row>
    <row r="239" spans="2:13" ht="11.1" customHeight="1">
      <c r="B239"/>
      <c r="C239"/>
      <c r="D239"/>
      <c r="E239"/>
      <c r="F239"/>
      <c r="G239"/>
      <c r="H239"/>
      <c r="I239"/>
      <c r="J239"/>
      <c r="K239"/>
      <c r="L239"/>
      <c r="M239"/>
    </row>
    <row r="240" spans="2:13" ht="11.1" customHeight="1">
      <c r="B240"/>
      <c r="C240"/>
      <c r="D240"/>
      <c r="E240"/>
      <c r="F240"/>
      <c r="G240"/>
      <c r="H240"/>
      <c r="I240"/>
      <c r="J240"/>
      <c r="K240"/>
      <c r="L240"/>
      <c r="M240"/>
    </row>
    <row r="241" spans="2:13" ht="11.1" customHeight="1">
      <c r="B241"/>
      <c r="C241"/>
      <c r="D241"/>
      <c r="E241"/>
      <c r="F241"/>
      <c r="G241"/>
      <c r="H241"/>
      <c r="I241"/>
      <c r="J241"/>
      <c r="K241"/>
      <c r="L241"/>
      <c r="M241"/>
    </row>
    <row r="242" spans="2:13" ht="11.1" customHeight="1">
      <c r="B242"/>
      <c r="C242"/>
      <c r="D242"/>
      <c r="E242"/>
      <c r="F242"/>
      <c r="G242"/>
      <c r="H242"/>
      <c r="I242"/>
      <c r="J242"/>
      <c r="K242"/>
      <c r="L242"/>
      <c r="M242"/>
    </row>
    <row r="243" spans="2:13" ht="11.1" customHeight="1">
      <c r="B243"/>
      <c r="C243"/>
      <c r="D243"/>
      <c r="E243"/>
      <c r="F243"/>
      <c r="G243"/>
      <c r="H243"/>
      <c r="I243"/>
      <c r="J243"/>
      <c r="K243"/>
      <c r="L243"/>
      <c r="M243"/>
    </row>
    <row r="244" spans="2:13" ht="11.1" customHeight="1">
      <c r="B244"/>
      <c r="C244"/>
      <c r="D244"/>
      <c r="E244"/>
      <c r="F244"/>
      <c r="G244"/>
      <c r="H244"/>
      <c r="I244"/>
      <c r="J244"/>
      <c r="K244"/>
      <c r="L244"/>
      <c r="M244"/>
    </row>
    <row r="245" spans="2:13" ht="11.1" customHeight="1">
      <c r="B245"/>
      <c r="C245"/>
      <c r="D245"/>
      <c r="E245"/>
      <c r="F245"/>
      <c r="G245"/>
      <c r="H245"/>
      <c r="I245"/>
      <c r="J245"/>
      <c r="K245"/>
      <c r="L245"/>
      <c r="M245"/>
    </row>
    <row r="246" spans="2:13" ht="11.1" customHeight="1">
      <c r="B246"/>
      <c r="C246"/>
      <c r="D246"/>
      <c r="E246"/>
      <c r="F246"/>
      <c r="G246"/>
      <c r="H246"/>
      <c r="I246"/>
      <c r="J246"/>
      <c r="K246"/>
      <c r="L246"/>
      <c r="M246"/>
    </row>
    <row r="247" spans="2:13" ht="11.1" customHeight="1">
      <c r="B247"/>
      <c r="C247"/>
      <c r="D247"/>
      <c r="E247"/>
      <c r="F247"/>
      <c r="G247"/>
      <c r="H247"/>
      <c r="I247"/>
      <c r="J247"/>
      <c r="K247"/>
      <c r="L247"/>
      <c r="M247"/>
    </row>
    <row r="248" spans="2:13" ht="11.1" customHeight="1">
      <c r="B248"/>
      <c r="C248"/>
      <c r="D248"/>
      <c r="E248"/>
      <c r="F248"/>
      <c r="G248"/>
      <c r="H248"/>
      <c r="I248"/>
      <c r="J248"/>
      <c r="K248"/>
      <c r="L248"/>
      <c r="M248"/>
    </row>
    <row r="249" spans="2:13" ht="11.1" customHeight="1">
      <c r="B249"/>
      <c r="C249"/>
      <c r="D249"/>
      <c r="E249"/>
      <c r="F249"/>
      <c r="G249"/>
      <c r="H249"/>
      <c r="I249"/>
      <c r="J249"/>
      <c r="K249"/>
      <c r="L249"/>
      <c r="M249"/>
    </row>
    <row r="250" spans="2:13" ht="11.1" customHeight="1">
      <c r="B250"/>
      <c r="C250"/>
      <c r="D250"/>
      <c r="E250"/>
      <c r="F250"/>
      <c r="G250"/>
      <c r="H250"/>
      <c r="I250"/>
      <c r="J250"/>
      <c r="K250"/>
      <c r="L250"/>
      <c r="M250"/>
    </row>
    <row r="251" spans="2:13" ht="11.1" customHeight="1">
      <c r="B251"/>
      <c r="C251"/>
      <c r="D251"/>
      <c r="E251"/>
      <c r="F251"/>
      <c r="G251"/>
      <c r="H251"/>
      <c r="I251"/>
      <c r="J251"/>
      <c r="K251"/>
      <c r="L251"/>
      <c r="M251"/>
    </row>
    <row r="252" spans="2:13" ht="11.1" customHeight="1">
      <c r="B252"/>
      <c r="C252"/>
      <c r="D252"/>
      <c r="E252"/>
      <c r="F252"/>
      <c r="G252"/>
      <c r="H252"/>
      <c r="I252"/>
      <c r="J252"/>
      <c r="K252"/>
      <c r="L252"/>
      <c r="M252"/>
    </row>
    <row r="253" spans="2:13" ht="11.1" customHeight="1">
      <c r="B253"/>
      <c r="C253"/>
      <c r="D253"/>
      <c r="E253"/>
      <c r="F253"/>
      <c r="G253"/>
      <c r="H253"/>
      <c r="I253"/>
      <c r="J253"/>
      <c r="K253"/>
      <c r="L253"/>
      <c r="M253"/>
    </row>
    <row r="254" spans="2:13" ht="11.1" customHeight="1">
      <c r="B254"/>
      <c r="C254"/>
      <c r="D254"/>
      <c r="E254"/>
      <c r="F254"/>
      <c r="G254"/>
      <c r="H254"/>
      <c r="I254"/>
      <c r="J254"/>
      <c r="K254"/>
      <c r="L254"/>
      <c r="M254"/>
    </row>
    <row r="255" spans="2:13" ht="11.1" customHeight="1">
      <c r="B255"/>
      <c r="C255"/>
      <c r="D255"/>
      <c r="E255"/>
      <c r="F255"/>
      <c r="G255"/>
      <c r="H255"/>
      <c r="I255"/>
      <c r="J255"/>
      <c r="K255"/>
      <c r="L255"/>
      <c r="M255"/>
    </row>
    <row r="256" spans="2:13" ht="11.1" customHeight="1">
      <c r="B256"/>
      <c r="C256"/>
      <c r="D256"/>
      <c r="E256"/>
      <c r="F256"/>
      <c r="G256"/>
      <c r="H256"/>
      <c r="I256"/>
      <c r="J256"/>
      <c r="K256"/>
      <c r="L256"/>
      <c r="M256"/>
    </row>
    <row r="257" spans="2:13" ht="11.1" customHeight="1">
      <c r="B257"/>
      <c r="C257"/>
      <c r="D257"/>
      <c r="E257"/>
      <c r="F257"/>
      <c r="G257"/>
      <c r="H257"/>
      <c r="I257"/>
      <c r="J257"/>
      <c r="K257"/>
      <c r="L257"/>
      <c r="M257"/>
    </row>
    <row r="258" spans="2:13" ht="11.1" customHeight="1">
      <c r="B258"/>
      <c r="C258"/>
      <c r="D258"/>
      <c r="E258"/>
      <c r="F258"/>
      <c r="G258"/>
      <c r="H258"/>
      <c r="I258"/>
      <c r="J258"/>
      <c r="K258"/>
      <c r="L258"/>
      <c r="M258"/>
    </row>
    <row r="259" spans="2:13" ht="11.1" customHeight="1">
      <c r="B259"/>
      <c r="C259"/>
      <c r="D259"/>
      <c r="E259"/>
      <c r="F259"/>
      <c r="G259"/>
      <c r="H259"/>
      <c r="I259"/>
      <c r="J259"/>
      <c r="K259"/>
      <c r="L259"/>
      <c r="M259"/>
    </row>
    <row r="260" spans="2:13" ht="11.1" customHeight="1">
      <c r="B260"/>
      <c r="C260"/>
      <c r="D260"/>
      <c r="E260"/>
      <c r="F260"/>
      <c r="G260"/>
      <c r="H260"/>
      <c r="I260"/>
      <c r="J260"/>
      <c r="K260"/>
      <c r="L260"/>
      <c r="M260"/>
    </row>
    <row r="261" spans="2:13" ht="11.1" customHeight="1">
      <c r="B261"/>
      <c r="C261"/>
      <c r="D261"/>
      <c r="E261"/>
      <c r="F261"/>
      <c r="G261"/>
      <c r="H261"/>
      <c r="I261"/>
      <c r="J261"/>
      <c r="K261"/>
      <c r="L261"/>
      <c r="M261"/>
    </row>
    <row r="262" spans="2:13" ht="11.1" customHeight="1">
      <c r="B262"/>
      <c r="C262"/>
      <c r="D262"/>
      <c r="E262"/>
      <c r="F262"/>
      <c r="G262"/>
      <c r="H262"/>
      <c r="I262"/>
      <c r="J262"/>
      <c r="K262"/>
      <c r="L262"/>
      <c r="M262"/>
    </row>
    <row r="263" spans="2:13" ht="11.1" customHeight="1">
      <c r="B263"/>
      <c r="C263"/>
      <c r="D263"/>
      <c r="E263"/>
      <c r="F263"/>
      <c r="G263"/>
      <c r="H263"/>
      <c r="I263"/>
      <c r="J263"/>
      <c r="K263"/>
      <c r="L263"/>
      <c r="M263"/>
    </row>
    <row r="264" spans="2:13" ht="11.1" customHeight="1">
      <c r="B264"/>
      <c r="C264"/>
      <c r="D264"/>
      <c r="E264"/>
      <c r="F264"/>
      <c r="G264"/>
      <c r="H264"/>
      <c r="I264"/>
      <c r="J264"/>
      <c r="K264"/>
      <c r="L264"/>
      <c r="M264"/>
    </row>
    <row r="265" spans="2:13" ht="11.1" customHeight="1">
      <c r="B265"/>
      <c r="C265"/>
      <c r="D265"/>
      <c r="E265"/>
      <c r="F265"/>
      <c r="G265"/>
      <c r="H265"/>
      <c r="I265"/>
      <c r="J265"/>
      <c r="K265"/>
      <c r="L265"/>
      <c r="M265"/>
    </row>
    <row r="266" spans="2:13" ht="11.1" customHeight="1">
      <c r="B266"/>
      <c r="C266"/>
      <c r="D266"/>
      <c r="E266"/>
      <c r="F266"/>
      <c r="G266"/>
      <c r="H266"/>
      <c r="I266"/>
      <c r="J266"/>
      <c r="K266"/>
      <c r="L266"/>
      <c r="M266"/>
    </row>
    <row r="267" spans="2:13" ht="11.1" customHeight="1">
      <c r="B267"/>
      <c r="C267"/>
      <c r="D267"/>
      <c r="E267"/>
      <c r="F267"/>
      <c r="G267"/>
      <c r="H267"/>
      <c r="I267"/>
      <c r="J267"/>
      <c r="K267"/>
      <c r="L267"/>
      <c r="M267"/>
    </row>
    <row r="268" spans="2:13" ht="11.1" customHeight="1">
      <c r="B268"/>
      <c r="C268"/>
      <c r="D268"/>
      <c r="E268"/>
      <c r="F268"/>
      <c r="G268"/>
      <c r="H268"/>
      <c r="I268"/>
      <c r="J268"/>
      <c r="K268"/>
      <c r="L268"/>
      <c r="M268"/>
    </row>
    <row r="269" spans="2:13" ht="11.1" customHeight="1">
      <c r="B269"/>
      <c r="C269"/>
      <c r="D269"/>
      <c r="E269"/>
      <c r="F269"/>
      <c r="G269"/>
      <c r="H269"/>
      <c r="I269"/>
      <c r="J269"/>
      <c r="K269"/>
      <c r="L269"/>
      <c r="M269"/>
    </row>
    <row r="270" spans="2:13" ht="11.1" customHeight="1">
      <c r="B270"/>
      <c r="C270"/>
      <c r="D270"/>
      <c r="E270"/>
      <c r="F270"/>
      <c r="G270"/>
      <c r="H270"/>
      <c r="I270"/>
      <c r="J270"/>
      <c r="K270"/>
      <c r="L270"/>
      <c r="M270"/>
    </row>
    <row r="271" spans="2:13" ht="11.1" customHeight="1">
      <c r="B271"/>
      <c r="C271"/>
      <c r="D271"/>
      <c r="E271"/>
      <c r="F271"/>
      <c r="G271"/>
      <c r="H271"/>
      <c r="I271"/>
      <c r="J271"/>
      <c r="K271"/>
      <c r="L271"/>
      <c r="M271"/>
    </row>
    <row r="272" spans="2:13" ht="11.1" customHeight="1">
      <c r="B272"/>
      <c r="C272"/>
      <c r="D272"/>
      <c r="E272"/>
      <c r="F272"/>
      <c r="G272"/>
      <c r="H272"/>
      <c r="I272"/>
      <c r="J272"/>
      <c r="K272"/>
      <c r="L272"/>
      <c r="M272"/>
    </row>
    <row r="273" spans="2:13" ht="11.1" customHeight="1">
      <c r="B273"/>
      <c r="C273"/>
      <c r="D273"/>
      <c r="E273"/>
      <c r="F273"/>
      <c r="G273"/>
      <c r="H273"/>
      <c r="I273"/>
      <c r="J273"/>
      <c r="K273"/>
      <c r="L273"/>
      <c r="M273"/>
    </row>
    <row r="274" spans="2:13" ht="11.1" customHeight="1">
      <c r="B274"/>
      <c r="C274"/>
      <c r="D274"/>
      <c r="E274"/>
      <c r="F274"/>
      <c r="G274"/>
      <c r="H274"/>
      <c r="I274"/>
      <c r="J274"/>
      <c r="K274"/>
      <c r="L274"/>
      <c r="M274"/>
    </row>
    <row r="275" spans="2:13" ht="11.1" customHeight="1">
      <c r="B275"/>
      <c r="C275"/>
      <c r="D275"/>
      <c r="E275"/>
      <c r="F275"/>
      <c r="G275"/>
      <c r="H275"/>
      <c r="I275"/>
      <c r="J275"/>
      <c r="K275"/>
      <c r="L275"/>
      <c r="M275"/>
    </row>
    <row r="276" spans="2:13" ht="11.1" customHeight="1">
      <c r="B276"/>
      <c r="C276"/>
      <c r="D276"/>
      <c r="E276"/>
      <c r="F276"/>
      <c r="G276"/>
      <c r="H276"/>
      <c r="I276"/>
      <c r="J276"/>
      <c r="K276"/>
      <c r="L276"/>
      <c r="M276"/>
    </row>
    <row r="277" spans="2:13" ht="11.1" customHeight="1">
      <c r="B277"/>
      <c r="C277"/>
      <c r="D277"/>
      <c r="E277"/>
      <c r="F277"/>
      <c r="G277"/>
      <c r="H277"/>
      <c r="I277"/>
      <c r="J277"/>
      <c r="K277"/>
      <c r="L277"/>
      <c r="M277"/>
    </row>
    <row r="278" spans="2:13" ht="11.1" customHeight="1">
      <c r="B278"/>
      <c r="C278"/>
      <c r="D278"/>
      <c r="E278"/>
      <c r="F278"/>
      <c r="G278"/>
      <c r="H278"/>
      <c r="I278"/>
      <c r="J278"/>
      <c r="K278"/>
      <c r="L278"/>
      <c r="M278"/>
    </row>
    <row r="279" spans="2:13" ht="11.1" customHeight="1">
      <c r="B279"/>
      <c r="C279"/>
      <c r="D279"/>
      <c r="E279"/>
      <c r="F279"/>
      <c r="G279"/>
      <c r="H279"/>
      <c r="I279"/>
      <c r="J279"/>
      <c r="K279"/>
      <c r="L279"/>
      <c r="M279"/>
    </row>
    <row r="280" spans="2:13" ht="11.1" customHeight="1">
      <c r="B280"/>
      <c r="C280"/>
      <c r="D280"/>
      <c r="E280"/>
      <c r="F280"/>
      <c r="G280"/>
      <c r="H280"/>
      <c r="I280"/>
      <c r="J280"/>
      <c r="K280"/>
      <c r="L280"/>
      <c r="M280"/>
    </row>
    <row r="281" spans="2:13" ht="11.1" customHeight="1">
      <c r="B281"/>
      <c r="C281"/>
      <c r="D281"/>
      <c r="E281"/>
      <c r="F281"/>
      <c r="G281"/>
      <c r="H281"/>
      <c r="I281"/>
      <c r="J281"/>
      <c r="K281"/>
      <c r="L281"/>
      <c r="M281"/>
    </row>
    <row r="282" spans="2:13" ht="11.1" customHeight="1">
      <c r="B282"/>
      <c r="C282"/>
      <c r="D282"/>
      <c r="E282"/>
      <c r="F282"/>
      <c r="G282"/>
      <c r="H282"/>
      <c r="I282"/>
      <c r="J282"/>
      <c r="K282"/>
      <c r="L282"/>
      <c r="M282"/>
    </row>
    <row r="283" spans="2:13" ht="11.1" customHeight="1">
      <c r="B283"/>
      <c r="C283"/>
      <c r="D283"/>
      <c r="E283"/>
      <c r="F283"/>
      <c r="G283"/>
      <c r="H283"/>
      <c r="I283"/>
      <c r="J283"/>
      <c r="K283"/>
      <c r="L283"/>
      <c r="M283"/>
    </row>
    <row r="284" spans="2:13" ht="11.1" customHeight="1">
      <c r="B284"/>
      <c r="C284"/>
      <c r="D284"/>
      <c r="E284"/>
      <c r="F284"/>
      <c r="G284"/>
      <c r="H284"/>
      <c r="I284"/>
      <c r="J284"/>
      <c r="K284"/>
      <c r="L284"/>
      <c r="M284"/>
    </row>
    <row r="285" spans="2:13" ht="11.1" customHeight="1">
      <c r="B285"/>
      <c r="C285"/>
      <c r="D285"/>
      <c r="E285"/>
      <c r="F285"/>
      <c r="G285"/>
      <c r="H285"/>
      <c r="I285"/>
      <c r="J285"/>
      <c r="K285"/>
      <c r="L285"/>
      <c r="M285"/>
    </row>
    <row r="286" spans="2:13" ht="11.1" customHeight="1">
      <c r="B286"/>
      <c r="C286"/>
      <c r="D286"/>
      <c r="E286"/>
      <c r="F286"/>
      <c r="G286"/>
      <c r="H286"/>
      <c r="I286"/>
      <c r="J286"/>
      <c r="K286"/>
      <c r="L286"/>
      <c r="M286"/>
    </row>
    <row r="287" spans="2:13" ht="11.1" customHeight="1">
      <c r="B287"/>
      <c r="C287"/>
      <c r="D287"/>
      <c r="E287"/>
      <c r="F287"/>
      <c r="G287"/>
      <c r="H287"/>
      <c r="I287"/>
      <c r="J287"/>
      <c r="K287"/>
      <c r="L287"/>
      <c r="M287"/>
    </row>
    <row r="288" spans="2:13" ht="11.1" customHeight="1">
      <c r="B288"/>
      <c r="C288"/>
      <c r="D288"/>
      <c r="E288"/>
      <c r="F288"/>
      <c r="G288"/>
      <c r="H288"/>
      <c r="I288"/>
      <c r="J288"/>
      <c r="K288"/>
      <c r="L288"/>
      <c r="M288"/>
    </row>
    <row r="289" spans="2:13" ht="11.1" customHeight="1">
      <c r="B289"/>
      <c r="C289"/>
      <c r="D289"/>
      <c r="E289"/>
      <c r="F289"/>
      <c r="G289"/>
      <c r="H289"/>
      <c r="I289"/>
      <c r="J289"/>
      <c r="K289"/>
      <c r="L289"/>
      <c r="M289"/>
    </row>
    <row r="290" spans="2:13" ht="11.1" customHeight="1">
      <c r="B290"/>
      <c r="C290"/>
      <c r="D290"/>
      <c r="E290"/>
      <c r="F290"/>
      <c r="G290"/>
      <c r="H290"/>
      <c r="I290"/>
      <c r="J290"/>
      <c r="K290"/>
      <c r="L290"/>
      <c r="M290"/>
    </row>
    <row r="291" spans="2:13" ht="11.1" customHeight="1">
      <c r="B291"/>
      <c r="C291"/>
      <c r="D291"/>
      <c r="E291"/>
      <c r="F291"/>
      <c r="G291"/>
      <c r="H291"/>
      <c r="I291"/>
      <c r="J291"/>
      <c r="K291"/>
      <c r="L291"/>
      <c r="M291"/>
    </row>
  </sheetData>
  <sortState xmlns:xlrd2="http://schemas.microsoft.com/office/spreadsheetml/2017/richdata2" ref="I6:I25">
    <sortCondition ref="I6:I25"/>
  </sortState>
  <mergeCells count="10">
    <mergeCell ref="B107:F107"/>
    <mergeCell ref="B63:F63"/>
    <mergeCell ref="B64:B65"/>
    <mergeCell ref="B66:B67"/>
    <mergeCell ref="B81:F81"/>
    <mergeCell ref="B91:F91"/>
    <mergeCell ref="B73:F73"/>
    <mergeCell ref="B76:B77"/>
    <mergeCell ref="B74:B75"/>
    <mergeCell ref="B70:B71"/>
  </mergeCells>
  <pageMargins left="0.7" right="0.7" top="0.75" bottom="0.75" header="0.3" footer="0.3"/>
  <pageSetup orientation="portrait" horizontalDpi="4294967295" verticalDpi="4294967295" r:id="rId1"/>
  <headerFooter>
    <oddFooter>&amp;C_x000D_&amp;1#&amp;"Calibri"&amp;10&amp;K000000 Classification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filterMode="1"/>
  <dimension ref="A1:AA546"/>
  <sheetViews>
    <sheetView showGridLines="0" tabSelected="1" topLeftCell="O1" zoomScale="94" zoomScaleNormal="85" workbookViewId="0">
      <pane ySplit="1" topLeftCell="A171" activePane="bottomLeft" state="frozen"/>
      <selection activeCell="A14" sqref="A14"/>
      <selection pane="bottomLeft" activeCell="AA189" sqref="AA189"/>
    </sheetView>
  </sheetViews>
  <sheetFormatPr defaultColWidth="9.109375" defaultRowHeight="12" customHeight="1"/>
  <cols>
    <col min="1" max="1" width="14.44140625" style="118" customWidth="1"/>
    <col min="2" max="2" width="51.44140625" style="117" customWidth="1"/>
    <col min="3" max="3" width="7.33203125" style="118" customWidth="1"/>
    <col min="4" max="4" width="10.109375" style="119" customWidth="1"/>
    <col min="5" max="5" width="11.44140625" style="119" customWidth="1"/>
    <col min="6" max="6" width="50.109375" style="141" bestFit="1" customWidth="1"/>
    <col min="7" max="7" width="17.6640625" style="145" customWidth="1"/>
    <col min="8" max="8" width="13.109375" style="137" customWidth="1"/>
    <col min="9" max="9" width="29" style="230" bestFit="1" customWidth="1"/>
    <col min="10" max="11" width="14.5546875" style="1" customWidth="1"/>
    <col min="12" max="12" width="11.44140625" style="1" customWidth="1"/>
    <col min="13" max="13" width="3.6640625" style="115" hidden="1" customWidth="1"/>
    <col min="14" max="14" width="11.6640625" style="115" bestFit="1" customWidth="1"/>
    <col min="15" max="15" width="14" style="115" customWidth="1"/>
    <col min="16" max="16" width="14.44140625" style="115" customWidth="1"/>
    <col min="17" max="17" width="13.88671875" style="115" customWidth="1"/>
    <col min="18" max="18" width="10.88671875" style="115" customWidth="1"/>
    <col min="19" max="19" width="13.88671875" style="115" customWidth="1"/>
    <col min="20" max="20" width="10.109375" style="115" customWidth="1"/>
    <col min="21" max="21" width="18" style="115" customWidth="1"/>
    <col min="22" max="22" width="22.44140625" style="115" bestFit="1" customWidth="1"/>
    <col min="23" max="23" width="9.109375" style="115" customWidth="1"/>
    <col min="24" max="24" width="9.109375" style="115"/>
    <col min="25" max="25" width="9.5546875" style="115" bestFit="1" customWidth="1"/>
    <col min="26" max="30" width="9.109375" style="115"/>
    <col min="31" max="32" width="11.5546875" style="115" bestFit="1" customWidth="1"/>
    <col min="33" max="41" width="9.109375" style="115"/>
    <col min="42" max="42" width="12.6640625" style="115" bestFit="1" customWidth="1"/>
    <col min="43" max="44" width="9.109375" style="115"/>
    <col min="45" max="45" width="13.6640625" style="115" bestFit="1" customWidth="1"/>
    <col min="46" max="46" width="9.109375" style="115"/>
    <col min="47" max="47" width="11.88671875" style="115" bestFit="1" customWidth="1"/>
    <col min="48" max="16384" width="9.109375" style="115"/>
  </cols>
  <sheetData>
    <row r="1" spans="1:27" ht="12" customHeight="1">
      <c r="A1" s="5" t="s">
        <v>300</v>
      </c>
      <c r="B1" s="5" t="s">
        <v>815</v>
      </c>
      <c r="C1" s="5" t="s">
        <v>565</v>
      </c>
      <c r="D1" s="5" t="s">
        <v>566</v>
      </c>
      <c r="E1" s="5" t="s">
        <v>567</v>
      </c>
      <c r="F1" s="5"/>
      <c r="G1" s="144" t="s">
        <v>365</v>
      </c>
      <c r="H1" s="5" t="s">
        <v>568</v>
      </c>
      <c r="I1" s="5" t="s">
        <v>369</v>
      </c>
      <c r="J1" s="7" t="s">
        <v>569</v>
      </c>
      <c r="K1" s="7" t="s">
        <v>149</v>
      </c>
      <c r="L1" s="11" t="s">
        <v>570</v>
      </c>
      <c r="M1" s="11" t="e">
        <f>COUNTIF(#REF!,14)</f>
        <v>#REF!</v>
      </c>
      <c r="N1" s="11"/>
      <c r="O1" s="115" t="s">
        <v>571</v>
      </c>
      <c r="P1" s="622" t="str">
        <f>IF(COUNTIF('DISPATCHED (VT11)'!$E:$E,'Summarized Plan'!A1)=0,"",COUNTIF('DISPATCHED (VT11)'!$E:$E,'Summarized Plan'!A1))</f>
        <v/>
      </c>
      <c r="Q1" s="622" t="str">
        <f>IF(A1="","",IF(ISNA(VLOOKUP(A1,'DISPATCHED (VT11)'!$E:$M,9,0)),"",VLOOKUP(A1,'DISPATCHED (VT11)'!$E:$M,9,0)))</f>
        <v/>
      </c>
      <c r="R1" s="622" t="e">
        <f>IF(H1="","",IF(H1&lt;#REF!,1,0))</f>
        <v>#REF!</v>
      </c>
      <c r="S1" s="622" t="e">
        <f>IF(H1="","",IF(H1&gt;#REF!,1,0))</f>
        <v>#REF!</v>
      </c>
      <c r="T1" s="622" t="e">
        <f>IF(H1="","",IF(H1=#REF!,1,0))</f>
        <v>#REF!</v>
      </c>
      <c r="U1" s="622">
        <f>IF(I1="","",1)</f>
        <v>1</v>
      </c>
      <c r="W1" s="19" t="e">
        <f>SUM(#REF!)</f>
        <v>#REF!</v>
      </c>
      <c r="Z1" s="115" t="s">
        <v>1903</v>
      </c>
    </row>
    <row r="2" spans="1:27" ht="12" hidden="1" customHeight="1">
      <c r="A2" s="118">
        <v>30978993</v>
      </c>
      <c r="B2" s="117" t="s">
        <v>121</v>
      </c>
      <c r="F2" s="141" t="s">
        <v>1633</v>
      </c>
      <c r="H2" s="137">
        <v>46114</v>
      </c>
      <c r="M2" s="41" t="e">
        <f>VLOOKUP(B2,REFERENCE!$A$2:D209,4,0)</f>
        <v>#N/A</v>
      </c>
      <c r="N2" s="41" t="str">
        <f>VLOOKUP(B2,REFERENCE!A:C,3,FALSE)</f>
        <v>TAG-PUP</v>
      </c>
      <c r="O2" s="139">
        <f t="shared" ref="O2:O65" si="0">COUNTIF($A:$A,A2)</f>
        <v>1</v>
      </c>
      <c r="P2" s="139" t="str">
        <f>IF(COUNTIF('DISPATCHED (VT11)'!$E:$E,'Summarized Plan'!A2)=0,"",COUNTIF('DISPATCHED (VT11)'!$E:$E,'Summarized Plan'!A2))</f>
        <v/>
      </c>
      <c r="Q2" s="139" t="str">
        <f>IF(A2="","",IF(ISNA(VLOOKUP(A2,'DISPATCHED (VT11)'!$E:$M,9,0)),"",VLOOKUP(A2,'DISPATCHED (VT11)'!$E:$M,9,0)))</f>
        <v/>
      </c>
      <c r="R2" s="139" t="e">
        <f>IF(H2="","",IF(H2&lt;#REF!,1,0))</f>
        <v>#REF!</v>
      </c>
      <c r="S2" s="139" t="e">
        <f>IF(H2="","",IF(H2&gt;#REF!,1,0))</f>
        <v>#REF!</v>
      </c>
      <c r="T2" s="139" t="e">
        <f>IF(H2="","",IF(H2=#REF!,1,0))</f>
        <v>#REF!</v>
      </c>
      <c r="U2" s="139" t="str">
        <f t="shared" ref="U2:U63" si="1">IF(I2="","",1)</f>
        <v/>
      </c>
      <c r="V2" s="41"/>
      <c r="W2" s="41"/>
      <c r="X2" s="41"/>
      <c r="Y2" s="41"/>
      <c r="Z2" s="41"/>
      <c r="AA2" s="41"/>
    </row>
    <row r="3" spans="1:27" ht="12" hidden="1" customHeight="1">
      <c r="A3" s="118">
        <v>30978994</v>
      </c>
      <c r="B3" s="117" t="s">
        <v>121</v>
      </c>
      <c r="F3" s="141" t="s">
        <v>1633</v>
      </c>
      <c r="H3" s="137">
        <v>46114</v>
      </c>
      <c r="M3" s="41" t="e">
        <f>VLOOKUP(B3,REFERENCE!$A$2:D210,4,0)</f>
        <v>#N/A</v>
      </c>
      <c r="N3" s="41" t="str">
        <f>VLOOKUP(B3,REFERENCE!A:C,3,FALSE)</f>
        <v>TAG-PUP</v>
      </c>
      <c r="O3" s="139">
        <f t="shared" si="0"/>
        <v>1</v>
      </c>
      <c r="P3" s="139" t="str">
        <f>IF(COUNTIF('DISPATCHED (VT11)'!$E:$E,'Summarized Plan'!A3)=0,"",COUNTIF('DISPATCHED (VT11)'!$E:$E,'Summarized Plan'!A3))</f>
        <v/>
      </c>
      <c r="Q3" s="139" t="str">
        <f>IF(A3="","",IF(ISNA(VLOOKUP(A3,'DISPATCHED (VT11)'!$E:$M,9,0)),"",VLOOKUP(A3,'DISPATCHED (VT11)'!$E:$M,9,0)))</f>
        <v/>
      </c>
      <c r="R3" s="139" t="e">
        <f>IF(H3="","",IF(H3&lt;#REF!,1,0))</f>
        <v>#REF!</v>
      </c>
      <c r="S3" s="139" t="e">
        <f>IF(H3="","",IF(H3&gt;#REF!,1,0))</f>
        <v>#REF!</v>
      </c>
      <c r="T3" s="139" t="e">
        <f>IF(H3="","",IF(H3=#REF!,1,0))</f>
        <v>#REF!</v>
      </c>
      <c r="U3" s="139" t="str">
        <f t="shared" si="1"/>
        <v/>
      </c>
      <c r="V3" s="41"/>
      <c r="W3" s="41"/>
      <c r="X3" s="41"/>
      <c r="Y3" s="41"/>
      <c r="Z3" s="41"/>
      <c r="AA3" s="41"/>
    </row>
    <row r="4" spans="1:27" ht="12" hidden="1" customHeight="1">
      <c r="A4" s="118">
        <v>30978995</v>
      </c>
      <c r="B4" s="117" t="s">
        <v>121</v>
      </c>
      <c r="F4" s="141" t="s">
        <v>1633</v>
      </c>
      <c r="H4" s="137">
        <v>46114</v>
      </c>
      <c r="M4" s="41" t="e">
        <f>VLOOKUP(B4,REFERENCE!$A$2:D211,4,0)</f>
        <v>#N/A</v>
      </c>
      <c r="N4" s="41" t="str">
        <f>VLOOKUP(B4,REFERENCE!A:C,3,FALSE)</f>
        <v>TAG-PUP</v>
      </c>
      <c r="O4" s="139">
        <f t="shared" si="0"/>
        <v>1</v>
      </c>
      <c r="P4" s="139" t="str">
        <f>IF(COUNTIF('DISPATCHED (VT11)'!$E:$E,'Summarized Plan'!A4)=0,"",COUNTIF('DISPATCHED (VT11)'!$E:$E,'Summarized Plan'!A4))</f>
        <v/>
      </c>
      <c r="Q4" s="139" t="str">
        <f>IF(A4="","",IF(ISNA(VLOOKUP(A4,'DISPATCHED (VT11)'!$E:$M,9,0)),"",VLOOKUP(A4,'DISPATCHED (VT11)'!$E:$M,9,0)))</f>
        <v/>
      </c>
      <c r="R4" s="139" t="e">
        <f>IF(H4="","",IF(H4&lt;#REF!,1,0))</f>
        <v>#REF!</v>
      </c>
      <c r="S4" s="139" t="e">
        <f>IF(H4="","",IF(H4&gt;#REF!,1,0))</f>
        <v>#REF!</v>
      </c>
      <c r="T4" s="139" t="e">
        <f>IF(H4="","",IF(H4=#REF!,1,0))</f>
        <v>#REF!</v>
      </c>
      <c r="U4" s="139" t="str">
        <f t="shared" si="1"/>
        <v/>
      </c>
      <c r="V4" s="41"/>
      <c r="W4" s="41"/>
      <c r="X4" s="41"/>
      <c r="Y4" s="41"/>
      <c r="Z4" s="41"/>
      <c r="AA4" s="41"/>
    </row>
    <row r="5" spans="1:27" ht="12" hidden="1" customHeight="1">
      <c r="A5" s="118">
        <v>30978996</v>
      </c>
      <c r="B5" s="117" t="s">
        <v>121</v>
      </c>
      <c r="F5" s="141" t="s">
        <v>1633</v>
      </c>
      <c r="H5" s="137">
        <v>46114</v>
      </c>
      <c r="M5" s="41" t="e">
        <f>VLOOKUP(B5,REFERENCE!$A$2:D212,4,0)</f>
        <v>#N/A</v>
      </c>
      <c r="N5" s="41" t="str">
        <f>VLOOKUP(B5,REFERENCE!A:C,3,FALSE)</f>
        <v>TAG-PUP</v>
      </c>
      <c r="O5" s="139">
        <f t="shared" si="0"/>
        <v>1</v>
      </c>
      <c r="P5" s="139" t="str">
        <f>IF(COUNTIF('DISPATCHED (VT11)'!$E:$E,'Summarized Plan'!A5)=0,"",COUNTIF('DISPATCHED (VT11)'!$E:$E,'Summarized Plan'!A5))</f>
        <v/>
      </c>
      <c r="Q5" s="139" t="str">
        <f>IF(A5="","",IF(ISNA(VLOOKUP(A5,'DISPATCHED (VT11)'!$E:$M,9,0)),"",VLOOKUP(A5,'DISPATCHED (VT11)'!$E:$M,9,0)))</f>
        <v/>
      </c>
      <c r="R5" s="139" t="e">
        <f>IF(H5="","",IF(H5&lt;#REF!,1,0))</f>
        <v>#REF!</v>
      </c>
      <c r="S5" s="139" t="e">
        <f>IF(H5="","",IF(H5&gt;#REF!,1,0))</f>
        <v>#REF!</v>
      </c>
      <c r="T5" s="139" t="e">
        <f>IF(H5="","",IF(H5=#REF!,1,0))</f>
        <v>#REF!</v>
      </c>
      <c r="U5" s="139" t="str">
        <f t="shared" si="1"/>
        <v/>
      </c>
      <c r="V5" s="41"/>
      <c r="W5" s="41"/>
      <c r="X5" s="41"/>
      <c r="Y5" s="41"/>
      <c r="Z5" s="41"/>
      <c r="AA5" s="41"/>
    </row>
    <row r="6" spans="1:27" ht="12" hidden="1" customHeight="1">
      <c r="A6" s="118">
        <v>30978997</v>
      </c>
      <c r="B6" s="117" t="s">
        <v>121</v>
      </c>
      <c r="F6" s="141" t="s">
        <v>1633</v>
      </c>
      <c r="H6" s="137">
        <v>46114</v>
      </c>
      <c r="M6" s="41" t="e">
        <f>VLOOKUP(B6,REFERENCE!$A$2:D213,4,0)</f>
        <v>#N/A</v>
      </c>
      <c r="N6" s="41" t="str">
        <f>VLOOKUP(B6,REFERENCE!A:C,3,FALSE)</f>
        <v>TAG-PUP</v>
      </c>
      <c r="O6" s="139">
        <f t="shared" si="0"/>
        <v>1</v>
      </c>
      <c r="P6" s="139" t="str">
        <f>IF(COUNTIF('DISPATCHED (VT11)'!$E:$E,'Summarized Plan'!A6)=0,"",COUNTIF('DISPATCHED (VT11)'!$E:$E,'Summarized Plan'!A6))</f>
        <v/>
      </c>
      <c r="Q6" s="139" t="str">
        <f>IF(A6="","",IF(ISNA(VLOOKUP(A6,'DISPATCHED (VT11)'!$E:$M,9,0)),"",VLOOKUP(A6,'DISPATCHED (VT11)'!$E:$M,9,0)))</f>
        <v/>
      </c>
      <c r="R6" s="139" t="e">
        <f>IF(H6="","",IF(H6&lt;#REF!,1,0))</f>
        <v>#REF!</v>
      </c>
      <c r="S6" s="139" t="e">
        <f>IF(H6="","",IF(H6&gt;#REF!,1,0))</f>
        <v>#REF!</v>
      </c>
      <c r="T6" s="139" t="e">
        <f>IF(H6="","",IF(H6=#REF!,1,0))</f>
        <v>#REF!</v>
      </c>
      <c r="U6" s="139" t="str">
        <f t="shared" si="1"/>
        <v/>
      </c>
      <c r="V6" s="41"/>
      <c r="W6" s="41"/>
      <c r="X6" s="41"/>
      <c r="Y6" s="41"/>
      <c r="Z6" s="41"/>
      <c r="AA6" s="41"/>
    </row>
    <row r="7" spans="1:27" ht="12" hidden="1" customHeight="1">
      <c r="A7" s="118">
        <v>30978998</v>
      </c>
      <c r="B7" s="117" t="s">
        <v>121</v>
      </c>
      <c r="F7" s="141" t="s">
        <v>1633</v>
      </c>
      <c r="H7" s="137">
        <v>46114</v>
      </c>
      <c r="M7" s="41" t="e">
        <f>VLOOKUP(B7,REFERENCE!$A$2:D214,4,0)</f>
        <v>#N/A</v>
      </c>
      <c r="N7" s="41" t="str">
        <f>VLOOKUP(B7,REFERENCE!A:C,3,FALSE)</f>
        <v>TAG-PUP</v>
      </c>
      <c r="O7" s="139">
        <f t="shared" si="0"/>
        <v>1</v>
      </c>
      <c r="P7" s="139" t="str">
        <f>IF(COUNTIF('DISPATCHED (VT11)'!$E:$E,'Summarized Plan'!A7)=0,"",COUNTIF('DISPATCHED (VT11)'!$E:$E,'Summarized Plan'!A7))</f>
        <v/>
      </c>
      <c r="Q7" s="139" t="str">
        <f>IF(A7="","",IF(ISNA(VLOOKUP(A7,'DISPATCHED (VT11)'!$E:$M,9,0)),"",VLOOKUP(A7,'DISPATCHED (VT11)'!$E:$M,9,0)))</f>
        <v/>
      </c>
      <c r="R7" s="139" t="e">
        <f>IF(H7="","",IF(H7&lt;#REF!,1,0))</f>
        <v>#REF!</v>
      </c>
      <c r="S7" s="139" t="e">
        <f>IF(H7="","",IF(H7&gt;#REF!,1,0))</f>
        <v>#REF!</v>
      </c>
      <c r="T7" s="139" t="e">
        <f>IF(H7="","",IF(H7=#REF!,1,0))</f>
        <v>#REF!</v>
      </c>
      <c r="U7" s="139" t="str">
        <f t="shared" si="1"/>
        <v/>
      </c>
      <c r="V7" s="41"/>
      <c r="W7" s="41"/>
      <c r="X7" s="41"/>
      <c r="Y7" s="41"/>
      <c r="Z7" s="41"/>
      <c r="AA7" s="41"/>
    </row>
    <row r="8" spans="1:27" ht="12" hidden="1" customHeight="1">
      <c r="A8" s="118">
        <v>30978999</v>
      </c>
      <c r="B8" s="117" t="s">
        <v>121</v>
      </c>
      <c r="F8" s="141" t="s">
        <v>1633</v>
      </c>
      <c r="H8" s="137">
        <v>46114</v>
      </c>
      <c r="M8" s="41" t="e">
        <f>VLOOKUP(B8,REFERENCE!$A$2:D215,4,0)</f>
        <v>#N/A</v>
      </c>
      <c r="N8" s="41" t="str">
        <f>VLOOKUP(B8,REFERENCE!A:C,3,FALSE)</f>
        <v>TAG-PUP</v>
      </c>
      <c r="O8" s="139">
        <f t="shared" si="0"/>
        <v>1</v>
      </c>
      <c r="P8" s="139" t="str">
        <f>IF(COUNTIF('DISPATCHED (VT11)'!$E:$E,'Summarized Plan'!A8)=0,"",COUNTIF('DISPATCHED (VT11)'!$E:$E,'Summarized Plan'!A8))</f>
        <v/>
      </c>
      <c r="Q8" s="139" t="str">
        <f>IF(A8="","",IF(ISNA(VLOOKUP(A8,'DISPATCHED (VT11)'!$E:$M,9,0)),"",VLOOKUP(A8,'DISPATCHED (VT11)'!$E:$M,9,0)))</f>
        <v/>
      </c>
      <c r="R8" s="139" t="e">
        <f>IF(H8="","",IF(H8&lt;#REF!,1,0))</f>
        <v>#REF!</v>
      </c>
      <c r="S8" s="139" t="e">
        <f>IF(H8="","",IF(H8&gt;#REF!,1,0))</f>
        <v>#REF!</v>
      </c>
      <c r="T8" s="139" t="e">
        <f>IF(H8="","",IF(H8=#REF!,1,0))</f>
        <v>#REF!</v>
      </c>
      <c r="U8" s="139" t="str">
        <f t="shared" si="1"/>
        <v/>
      </c>
      <c r="V8" s="41"/>
      <c r="W8" s="41"/>
      <c r="X8" s="41"/>
      <c r="Y8" s="41"/>
      <c r="Z8" s="41"/>
      <c r="AA8" s="41"/>
    </row>
    <row r="9" spans="1:27" ht="12" hidden="1" customHeight="1">
      <c r="A9" s="118">
        <v>30979020</v>
      </c>
      <c r="B9" s="117" t="s">
        <v>121</v>
      </c>
      <c r="F9" s="141" t="s">
        <v>1633</v>
      </c>
      <c r="H9" s="137">
        <v>46114</v>
      </c>
      <c r="M9" s="41" t="e">
        <f>VLOOKUP(B9,REFERENCE!$A$2:D216,4,0)</f>
        <v>#N/A</v>
      </c>
      <c r="N9" s="41" t="str">
        <f>VLOOKUP(B9,REFERENCE!A:C,3,FALSE)</f>
        <v>TAG-PUP</v>
      </c>
      <c r="O9" s="139">
        <f t="shared" si="0"/>
        <v>1</v>
      </c>
      <c r="P9" s="139" t="str">
        <f>IF(COUNTIF('DISPATCHED (VT11)'!$E:$E,'Summarized Plan'!A9)=0,"",COUNTIF('DISPATCHED (VT11)'!$E:$E,'Summarized Plan'!A9))</f>
        <v/>
      </c>
      <c r="Q9" s="139" t="str">
        <f>IF(A9="","",IF(ISNA(VLOOKUP(A9,'DISPATCHED (VT11)'!$E:$M,9,0)),"",VLOOKUP(A9,'DISPATCHED (VT11)'!$E:$M,9,0)))</f>
        <v/>
      </c>
      <c r="R9" s="139" t="e">
        <f>IF(H9="","",IF(H9&lt;#REF!,1,0))</f>
        <v>#REF!</v>
      </c>
      <c r="S9" s="139" t="e">
        <f>IF(H9="","",IF(H9&gt;#REF!,1,0))</f>
        <v>#REF!</v>
      </c>
      <c r="T9" s="139" t="e">
        <f>IF(H9="","",IF(H9=#REF!,1,0))</f>
        <v>#REF!</v>
      </c>
      <c r="U9" s="139" t="str">
        <f t="shared" si="1"/>
        <v/>
      </c>
      <c r="V9" s="41"/>
      <c r="W9" s="41"/>
      <c r="X9" s="41"/>
      <c r="Y9" s="41"/>
      <c r="Z9" s="41"/>
      <c r="AA9" s="41"/>
    </row>
    <row r="10" spans="1:27" ht="12" hidden="1" customHeight="1">
      <c r="A10" s="118">
        <v>30979021</v>
      </c>
      <c r="B10" s="117" t="s">
        <v>121</v>
      </c>
      <c r="F10" s="141" t="s">
        <v>1633</v>
      </c>
      <c r="H10" s="137">
        <v>46114</v>
      </c>
      <c r="M10" s="41" t="e">
        <f>VLOOKUP(B10,REFERENCE!$A$2:D217,4,0)</f>
        <v>#N/A</v>
      </c>
      <c r="N10" s="41" t="str">
        <f>VLOOKUP(B10,REFERENCE!A:C,3,FALSE)</f>
        <v>TAG-PUP</v>
      </c>
      <c r="O10" s="139">
        <f t="shared" si="0"/>
        <v>1</v>
      </c>
      <c r="P10" s="139" t="str">
        <f>IF(COUNTIF('DISPATCHED (VT11)'!$E:$E,'Summarized Plan'!A10)=0,"",COUNTIF('DISPATCHED (VT11)'!$E:$E,'Summarized Plan'!A10))</f>
        <v/>
      </c>
      <c r="Q10" s="139" t="str">
        <f>IF(A10="","",IF(ISNA(VLOOKUP(A10,'DISPATCHED (VT11)'!$E:$M,9,0)),"",VLOOKUP(A10,'DISPATCHED (VT11)'!$E:$M,9,0)))</f>
        <v/>
      </c>
      <c r="R10" s="139" t="e">
        <f>IF(H10="","",IF(H10&lt;#REF!,1,0))</f>
        <v>#REF!</v>
      </c>
      <c r="S10" s="139" t="e">
        <f>IF(H10="","",IF(H10&gt;#REF!,1,0))</f>
        <v>#REF!</v>
      </c>
      <c r="T10" s="139" t="e">
        <f>IF(H10="","",IF(H10=#REF!,1,0))</f>
        <v>#REF!</v>
      </c>
      <c r="U10" s="139" t="str">
        <f t="shared" si="1"/>
        <v/>
      </c>
      <c r="V10" s="41"/>
      <c r="W10" s="41"/>
      <c r="X10" s="41"/>
      <c r="Y10" s="41"/>
      <c r="Z10" s="41"/>
      <c r="AA10" s="41"/>
    </row>
    <row r="11" spans="1:27" ht="12" hidden="1" customHeight="1">
      <c r="A11" s="118">
        <v>30979022</v>
      </c>
      <c r="B11" s="117" t="s">
        <v>121</v>
      </c>
      <c r="F11" s="141" t="s">
        <v>1633</v>
      </c>
      <c r="H11" s="137">
        <v>46114</v>
      </c>
      <c r="M11" s="41" t="e">
        <f>VLOOKUP(B11,REFERENCE!$A$2:D218,4,0)</f>
        <v>#N/A</v>
      </c>
      <c r="N11" s="41" t="str">
        <f>VLOOKUP(B11,REFERENCE!A:C,3,FALSE)</f>
        <v>TAG-PUP</v>
      </c>
      <c r="O11" s="139">
        <f t="shared" si="0"/>
        <v>1</v>
      </c>
      <c r="P11" s="139" t="str">
        <f>IF(COUNTIF('DISPATCHED (VT11)'!$E:$E,'Summarized Plan'!A11)=0,"",COUNTIF('DISPATCHED (VT11)'!$E:$E,'Summarized Plan'!A11))</f>
        <v/>
      </c>
      <c r="Q11" s="139" t="str">
        <f>IF(A11="","",IF(ISNA(VLOOKUP(A11,'DISPATCHED (VT11)'!$E:$M,9,0)),"",VLOOKUP(A11,'DISPATCHED (VT11)'!$E:$M,9,0)))</f>
        <v/>
      </c>
      <c r="R11" s="139" t="e">
        <f>IF(H11="","",IF(H11&lt;#REF!,1,0))</f>
        <v>#REF!</v>
      </c>
      <c r="S11" s="139" t="e">
        <f>IF(H11="","",IF(H11&gt;#REF!,1,0))</f>
        <v>#REF!</v>
      </c>
      <c r="T11" s="139" t="e">
        <f>IF(H11="","",IF(H11=#REF!,1,0))</f>
        <v>#REF!</v>
      </c>
      <c r="U11" s="139" t="str">
        <f t="shared" si="1"/>
        <v/>
      </c>
      <c r="V11" s="41"/>
      <c r="W11" s="41"/>
      <c r="X11" s="41"/>
      <c r="Y11" s="41"/>
      <c r="Z11" s="41"/>
      <c r="AA11" s="41"/>
    </row>
    <row r="12" spans="1:27" ht="12" hidden="1" customHeight="1">
      <c r="A12" s="118">
        <v>30979023</v>
      </c>
      <c r="B12" s="117" t="s">
        <v>121</v>
      </c>
      <c r="F12" s="141" t="s">
        <v>1633</v>
      </c>
      <c r="H12" s="137">
        <v>46114</v>
      </c>
      <c r="M12" s="41" t="e">
        <f>VLOOKUP(B12,REFERENCE!$A$2:D219,4,0)</f>
        <v>#N/A</v>
      </c>
      <c r="N12" s="41" t="str">
        <f>VLOOKUP(B12,REFERENCE!A:C,3,FALSE)</f>
        <v>TAG-PUP</v>
      </c>
      <c r="O12" s="139">
        <f t="shared" si="0"/>
        <v>1</v>
      </c>
      <c r="P12" s="139" t="str">
        <f>IF(COUNTIF('DISPATCHED (VT11)'!$E:$E,'Summarized Plan'!A12)=0,"",COUNTIF('DISPATCHED (VT11)'!$E:$E,'Summarized Plan'!A12))</f>
        <v/>
      </c>
      <c r="Q12" s="139" t="str">
        <f>IF(A12="","",IF(ISNA(VLOOKUP(A12,'DISPATCHED (VT11)'!$E:$M,9,0)),"",VLOOKUP(A12,'DISPATCHED (VT11)'!$E:$M,9,0)))</f>
        <v/>
      </c>
      <c r="R12" s="139" t="e">
        <f>IF(H12="","",IF(H12&lt;#REF!,1,0))</f>
        <v>#REF!</v>
      </c>
      <c r="S12" s="139" t="e">
        <f>IF(H12="","",IF(H12&gt;#REF!,1,0))</f>
        <v>#REF!</v>
      </c>
      <c r="T12" s="139" t="e">
        <f>IF(H12="","",IF(H12=#REF!,1,0))</f>
        <v>#REF!</v>
      </c>
      <c r="U12" s="139" t="str">
        <f t="shared" si="1"/>
        <v/>
      </c>
      <c r="V12" s="41"/>
      <c r="W12" s="41"/>
      <c r="X12" s="41"/>
      <c r="Y12" s="41"/>
      <c r="Z12" s="41"/>
      <c r="AA12" s="41"/>
    </row>
    <row r="13" spans="1:27" ht="12" hidden="1" customHeight="1">
      <c r="A13" s="118">
        <v>30979024</v>
      </c>
      <c r="B13" s="117" t="s">
        <v>121</v>
      </c>
      <c r="F13" s="141" t="s">
        <v>1633</v>
      </c>
      <c r="H13" s="137">
        <v>46114</v>
      </c>
      <c r="M13" s="41" t="e">
        <f>VLOOKUP(B13,REFERENCE!$A$2:D220,4,0)</f>
        <v>#N/A</v>
      </c>
      <c r="N13" s="41" t="str">
        <f>VLOOKUP(B13,REFERENCE!A:C,3,FALSE)</f>
        <v>TAG-PUP</v>
      </c>
      <c r="O13" s="139">
        <f t="shared" si="0"/>
        <v>1</v>
      </c>
      <c r="P13" s="139" t="str">
        <f>IF(COUNTIF('DISPATCHED (VT11)'!$E:$E,'Summarized Plan'!A13)=0,"",COUNTIF('DISPATCHED (VT11)'!$E:$E,'Summarized Plan'!A13))</f>
        <v/>
      </c>
      <c r="Q13" s="139" t="str">
        <f>IF(A13="","",IF(ISNA(VLOOKUP(A13,'DISPATCHED (VT11)'!$E:$M,9,0)),"",VLOOKUP(A13,'DISPATCHED (VT11)'!$E:$M,9,0)))</f>
        <v/>
      </c>
      <c r="R13" s="139" t="e">
        <f>IF(H13="","",IF(H13&lt;#REF!,1,0))</f>
        <v>#REF!</v>
      </c>
      <c r="S13" s="139" t="e">
        <f>IF(H13="","",IF(H13&gt;#REF!,1,0))</f>
        <v>#REF!</v>
      </c>
      <c r="T13" s="139" t="e">
        <f>IF(H13="","",IF(H13=#REF!,1,0))</f>
        <v>#REF!</v>
      </c>
      <c r="U13" s="139" t="str">
        <f t="shared" si="1"/>
        <v/>
      </c>
      <c r="V13" s="41"/>
      <c r="W13" s="41"/>
      <c r="X13" s="41"/>
      <c r="Y13" s="41"/>
      <c r="Z13" s="41"/>
      <c r="AA13" s="41"/>
    </row>
    <row r="14" spans="1:27" ht="12" hidden="1" customHeight="1">
      <c r="A14" s="118">
        <v>30979025</v>
      </c>
      <c r="B14" s="117" t="s">
        <v>121</v>
      </c>
      <c r="F14" s="141" t="s">
        <v>1633</v>
      </c>
      <c r="H14" s="137">
        <v>46114</v>
      </c>
      <c r="M14" s="41" t="e">
        <f>VLOOKUP(B14,REFERENCE!$A$2:D221,4,0)</f>
        <v>#N/A</v>
      </c>
      <c r="N14" s="41" t="str">
        <f>VLOOKUP(B14,REFERENCE!A:C,3,FALSE)</f>
        <v>TAG-PUP</v>
      </c>
      <c r="O14" s="139">
        <f t="shared" si="0"/>
        <v>1</v>
      </c>
      <c r="P14" s="139" t="str">
        <f>IF(COUNTIF('DISPATCHED (VT11)'!$E:$E,'Summarized Plan'!A14)=0,"",COUNTIF('DISPATCHED (VT11)'!$E:$E,'Summarized Plan'!A14))</f>
        <v/>
      </c>
      <c r="Q14" s="139" t="str">
        <f>IF(A14="","",IF(ISNA(VLOOKUP(A14,'DISPATCHED (VT11)'!$E:$M,9,0)),"",VLOOKUP(A14,'DISPATCHED (VT11)'!$E:$M,9,0)))</f>
        <v/>
      </c>
      <c r="R14" s="139" t="e">
        <f>IF(H14="","",IF(H14&lt;#REF!,1,0))</f>
        <v>#REF!</v>
      </c>
      <c r="S14" s="139" t="e">
        <f>IF(H14="","",IF(H14&gt;#REF!,1,0))</f>
        <v>#REF!</v>
      </c>
      <c r="T14" s="139" t="e">
        <f>IF(H14="","",IF(H14=#REF!,1,0))</f>
        <v>#REF!</v>
      </c>
      <c r="U14" s="139" t="str">
        <f t="shared" si="1"/>
        <v/>
      </c>
      <c r="V14" s="41"/>
      <c r="W14" s="41"/>
      <c r="X14" s="41"/>
      <c r="Y14" s="41"/>
      <c r="Z14" s="41"/>
      <c r="AA14" s="41"/>
    </row>
    <row r="15" spans="1:27" ht="12" hidden="1" customHeight="1">
      <c r="A15" s="118">
        <v>30979026</v>
      </c>
      <c r="B15" s="117" t="s">
        <v>121</v>
      </c>
      <c r="F15" s="141" t="s">
        <v>1633</v>
      </c>
      <c r="H15" s="137">
        <v>46114</v>
      </c>
      <c r="M15" s="41" t="e">
        <f>VLOOKUP(B15,REFERENCE!$A$2:D222,4,0)</f>
        <v>#N/A</v>
      </c>
      <c r="N15" s="41" t="str">
        <f>VLOOKUP(B15,REFERENCE!A:C,3,FALSE)</f>
        <v>TAG-PUP</v>
      </c>
      <c r="O15" s="139">
        <f t="shared" si="0"/>
        <v>1</v>
      </c>
      <c r="P15" s="139" t="str">
        <f>IF(COUNTIF('DISPATCHED (VT11)'!$E:$E,'Summarized Plan'!A15)=0,"",COUNTIF('DISPATCHED (VT11)'!$E:$E,'Summarized Plan'!A15))</f>
        <v/>
      </c>
      <c r="Q15" s="139" t="str">
        <f>IF(A15="","",IF(ISNA(VLOOKUP(A15,'DISPATCHED (VT11)'!$E:$M,9,0)),"",VLOOKUP(A15,'DISPATCHED (VT11)'!$E:$M,9,0)))</f>
        <v/>
      </c>
      <c r="R15" s="139" t="e">
        <f>IF(H15="","",IF(H15&lt;#REF!,1,0))</f>
        <v>#REF!</v>
      </c>
      <c r="S15" s="139" t="e">
        <f>IF(H15="","",IF(H15&gt;#REF!,1,0))</f>
        <v>#REF!</v>
      </c>
      <c r="T15" s="139" t="e">
        <f>IF(H15="","",IF(H15=#REF!,1,0))</f>
        <v>#REF!</v>
      </c>
      <c r="U15" s="139" t="str">
        <f t="shared" si="1"/>
        <v/>
      </c>
      <c r="V15" s="41"/>
      <c r="W15" s="41"/>
      <c r="X15" s="41"/>
      <c r="Y15" s="41"/>
      <c r="Z15" s="41"/>
      <c r="AA15" s="41"/>
    </row>
    <row r="16" spans="1:27" ht="12" hidden="1" customHeight="1">
      <c r="A16" s="118">
        <v>30979027</v>
      </c>
      <c r="B16" s="117" t="s">
        <v>121</v>
      </c>
      <c r="F16" s="141" t="s">
        <v>1633</v>
      </c>
      <c r="H16" s="137">
        <v>46114</v>
      </c>
      <c r="M16" s="41" t="e">
        <f>VLOOKUP(B16,REFERENCE!$A$2:D223,4,0)</f>
        <v>#N/A</v>
      </c>
      <c r="N16" s="41" t="str">
        <f>VLOOKUP(B16,REFERENCE!A:C,3,FALSE)</f>
        <v>TAG-PUP</v>
      </c>
      <c r="O16" s="139">
        <f t="shared" si="0"/>
        <v>1</v>
      </c>
      <c r="P16" s="139" t="str">
        <f>IF(COUNTIF('DISPATCHED (VT11)'!$E:$E,'Summarized Plan'!A16)=0,"",COUNTIF('DISPATCHED (VT11)'!$E:$E,'Summarized Plan'!A16))</f>
        <v/>
      </c>
      <c r="Q16" s="139" t="str">
        <f>IF(A16="","",IF(ISNA(VLOOKUP(A16,'DISPATCHED (VT11)'!$E:$M,9,0)),"",VLOOKUP(A16,'DISPATCHED (VT11)'!$E:$M,9,0)))</f>
        <v/>
      </c>
      <c r="R16" s="139" t="e">
        <f>IF(H16="","",IF(H16&lt;#REF!,1,0))</f>
        <v>#REF!</v>
      </c>
      <c r="S16" s="139" t="e">
        <f>IF(H16="","",IF(H16&gt;#REF!,1,0))</f>
        <v>#REF!</v>
      </c>
      <c r="T16" s="139" t="e">
        <f>IF(H16="","",IF(H16=#REF!,1,0))</f>
        <v>#REF!</v>
      </c>
      <c r="U16" s="139" t="str">
        <f t="shared" si="1"/>
        <v/>
      </c>
      <c r="V16" s="41"/>
      <c r="W16" s="41"/>
      <c r="X16" s="41"/>
      <c r="Y16" s="41"/>
      <c r="Z16" s="41"/>
      <c r="AA16" s="41"/>
    </row>
    <row r="17" spans="1:27" ht="12" hidden="1" customHeight="1">
      <c r="A17" s="118">
        <v>30996893</v>
      </c>
      <c r="B17" s="117" t="s">
        <v>596</v>
      </c>
      <c r="F17" s="141" t="s">
        <v>1683</v>
      </c>
      <c r="H17" s="137">
        <v>46119</v>
      </c>
      <c r="M17" s="41" t="str">
        <f>VLOOKUP(B17,REFERENCE!$A$2:D224,4,0)</f>
        <v>ANDRE GORDONCILLO</v>
      </c>
      <c r="N17" s="41" t="str">
        <f>VLOOKUP(B17,REFERENCE!A:C,3,FALSE)</f>
        <v>LP-WS</v>
      </c>
      <c r="O17" s="139">
        <f t="shared" si="0"/>
        <v>1</v>
      </c>
      <c r="P17" s="139" t="str">
        <f>IF(COUNTIF('DISPATCHED (VT11)'!$E:$E,'Summarized Plan'!A17)=0,"",COUNTIF('DISPATCHED (VT11)'!$E:$E,'Summarized Plan'!A17))</f>
        <v/>
      </c>
      <c r="Q17" s="139" t="str">
        <f>IF(A17="","",IF(ISNA(VLOOKUP(A17,'DISPATCHED (VT11)'!$E:$M,9,0)),"",VLOOKUP(A17,'DISPATCHED (VT11)'!$E:$M,9,0)))</f>
        <v/>
      </c>
      <c r="R17" s="139" t="e">
        <f>IF(H17="","",IF(H17&lt;#REF!,1,0))</f>
        <v>#REF!</v>
      </c>
      <c r="S17" s="139" t="e">
        <f>IF(H17="","",IF(H17&gt;#REF!,1,0))</f>
        <v>#REF!</v>
      </c>
      <c r="T17" s="139" t="e">
        <f>IF(H17="","",IF(H17=#REF!,1,0))</f>
        <v>#REF!</v>
      </c>
      <c r="U17" s="139" t="str">
        <f t="shared" si="1"/>
        <v/>
      </c>
      <c r="V17" s="41"/>
      <c r="W17" s="41"/>
      <c r="X17" s="41"/>
      <c r="Y17" s="41"/>
      <c r="Z17" s="41"/>
      <c r="AA17" s="41"/>
    </row>
    <row r="18" spans="1:27" ht="12" hidden="1" customHeight="1">
      <c r="A18" s="118">
        <v>30996896</v>
      </c>
      <c r="B18" s="117" t="s">
        <v>596</v>
      </c>
      <c r="F18" s="141" t="s">
        <v>1683</v>
      </c>
      <c r="H18" s="137">
        <v>46119</v>
      </c>
      <c r="M18" s="41" t="str">
        <f>VLOOKUP(B18,REFERENCE!$A$2:D225,4,0)</f>
        <v>ANDRE GORDONCILLO</v>
      </c>
      <c r="N18" s="41" t="str">
        <f>VLOOKUP(B18,REFERENCE!A:C,3,FALSE)</f>
        <v>LP-WS</v>
      </c>
      <c r="O18" s="139">
        <f t="shared" si="0"/>
        <v>1</v>
      </c>
      <c r="P18" s="139" t="str">
        <f>IF(COUNTIF('DISPATCHED (VT11)'!$E:$E,'Summarized Plan'!A18)=0,"",COUNTIF('DISPATCHED (VT11)'!$E:$E,'Summarized Plan'!A18))</f>
        <v/>
      </c>
      <c r="Q18" s="139" t="str">
        <f>IF(A18="","",IF(ISNA(VLOOKUP(A18,'DISPATCHED (VT11)'!$E:$M,9,0)),"",VLOOKUP(A18,'DISPATCHED (VT11)'!$E:$M,9,0)))</f>
        <v/>
      </c>
      <c r="R18" s="139" t="e">
        <f>IF(H18="","",IF(H18&lt;#REF!,1,0))</f>
        <v>#REF!</v>
      </c>
      <c r="S18" s="139" t="e">
        <f>IF(H18="","",IF(H18&gt;#REF!,1,0))</f>
        <v>#REF!</v>
      </c>
      <c r="T18" s="139" t="e">
        <f>IF(H18="","",IF(H18=#REF!,1,0))</f>
        <v>#REF!</v>
      </c>
      <c r="U18" s="139" t="str">
        <f t="shared" si="1"/>
        <v/>
      </c>
      <c r="V18" s="41"/>
      <c r="W18" s="41"/>
      <c r="X18" s="41"/>
      <c r="Y18" s="41"/>
      <c r="Z18" s="41"/>
      <c r="AA18" s="41"/>
    </row>
    <row r="19" spans="1:27" ht="12" hidden="1" customHeight="1">
      <c r="A19" s="118">
        <v>30996897</v>
      </c>
      <c r="B19" s="117" t="s">
        <v>596</v>
      </c>
      <c r="F19" s="141" t="s">
        <v>1683</v>
      </c>
      <c r="H19" s="137">
        <v>46119</v>
      </c>
      <c r="M19" s="41" t="str">
        <f>VLOOKUP(B19,REFERENCE!$A$2:D226,4,0)</f>
        <v>ANDRE GORDONCILLO</v>
      </c>
      <c r="N19" s="41" t="str">
        <f>VLOOKUP(B19,REFERENCE!A:C,3,FALSE)</f>
        <v>LP-WS</v>
      </c>
      <c r="O19" s="139">
        <f t="shared" si="0"/>
        <v>1</v>
      </c>
      <c r="P19" s="139" t="str">
        <f>IF(COUNTIF('DISPATCHED (VT11)'!$E:$E,'Summarized Plan'!A19)=0,"",COUNTIF('DISPATCHED (VT11)'!$E:$E,'Summarized Plan'!A19))</f>
        <v/>
      </c>
      <c r="Q19" s="139" t="str">
        <f>IF(A19="","",IF(ISNA(VLOOKUP(A19,'DISPATCHED (VT11)'!$E:$M,9,0)),"",VLOOKUP(A19,'DISPATCHED (VT11)'!$E:$M,9,0)))</f>
        <v/>
      </c>
      <c r="R19" s="139" t="e">
        <f>IF(H19="","",IF(H19&lt;#REF!,1,0))</f>
        <v>#REF!</v>
      </c>
      <c r="S19" s="139" t="e">
        <f>IF(H19="","",IF(H19&gt;#REF!,1,0))</f>
        <v>#REF!</v>
      </c>
      <c r="T19" s="139" t="e">
        <f>IF(H19="","",IF(H19=#REF!,1,0))</f>
        <v>#REF!</v>
      </c>
      <c r="U19" s="139" t="str">
        <f t="shared" si="1"/>
        <v/>
      </c>
      <c r="V19" s="41"/>
      <c r="W19" s="41"/>
      <c r="X19" s="41"/>
      <c r="Y19" s="41"/>
      <c r="Z19" s="41"/>
      <c r="AA19" s="41"/>
    </row>
    <row r="20" spans="1:27" ht="12" hidden="1" customHeight="1">
      <c r="A20" s="118">
        <v>30996898</v>
      </c>
      <c r="B20" s="117" t="s">
        <v>596</v>
      </c>
      <c r="F20" s="141" t="s">
        <v>1683</v>
      </c>
      <c r="H20" s="137">
        <v>46119</v>
      </c>
      <c r="M20" s="41" t="str">
        <f>VLOOKUP(B20,REFERENCE!$A$2:D227,4,0)</f>
        <v>ANDRE GORDONCILLO</v>
      </c>
      <c r="N20" s="41" t="str">
        <f>VLOOKUP(B20,REFERENCE!A:C,3,FALSE)</f>
        <v>LP-WS</v>
      </c>
      <c r="O20" s="139">
        <f t="shared" si="0"/>
        <v>1</v>
      </c>
      <c r="P20" s="139" t="str">
        <f>IF(COUNTIF('DISPATCHED (VT11)'!$E:$E,'Summarized Plan'!A20)=0,"",COUNTIF('DISPATCHED (VT11)'!$E:$E,'Summarized Plan'!A20))</f>
        <v/>
      </c>
      <c r="Q20" s="139" t="str">
        <f>IF(A20="","",IF(ISNA(VLOOKUP(A20,'DISPATCHED (VT11)'!$E:$M,9,0)),"",VLOOKUP(A20,'DISPATCHED (VT11)'!$E:$M,9,0)))</f>
        <v/>
      </c>
      <c r="R20" s="139" t="e">
        <f>IF(H20="","",IF(H20&lt;#REF!,1,0))</f>
        <v>#REF!</v>
      </c>
      <c r="S20" s="139" t="e">
        <f>IF(H20="","",IF(H20&gt;#REF!,1,0))</f>
        <v>#REF!</v>
      </c>
      <c r="T20" s="139" t="e">
        <f>IF(H20="","",IF(H20=#REF!,1,0))</f>
        <v>#REF!</v>
      </c>
      <c r="U20" s="139" t="str">
        <f t="shared" si="1"/>
        <v/>
      </c>
      <c r="V20" s="41"/>
      <c r="W20" s="41"/>
      <c r="X20" s="41"/>
      <c r="Y20" s="41"/>
      <c r="Z20" s="41"/>
      <c r="AA20" s="41"/>
    </row>
    <row r="21" spans="1:27" ht="12" hidden="1" customHeight="1">
      <c r="A21" s="118">
        <v>30996899</v>
      </c>
      <c r="B21" s="117" t="s">
        <v>596</v>
      </c>
      <c r="F21" s="141" t="s">
        <v>1683</v>
      </c>
      <c r="H21" s="137">
        <v>46119</v>
      </c>
      <c r="M21" s="41" t="str">
        <f>VLOOKUP(B21,REFERENCE!$A$2:D228,4,0)</f>
        <v>ANDRE GORDONCILLO</v>
      </c>
      <c r="N21" s="41" t="str">
        <f>VLOOKUP(B21,REFERENCE!A:C,3,FALSE)</f>
        <v>LP-WS</v>
      </c>
      <c r="O21" s="139">
        <f t="shared" si="0"/>
        <v>1</v>
      </c>
      <c r="P21" s="139" t="str">
        <f>IF(COUNTIF('DISPATCHED (VT11)'!$E:$E,'Summarized Plan'!A21)=0,"",COUNTIF('DISPATCHED (VT11)'!$E:$E,'Summarized Plan'!A21))</f>
        <v/>
      </c>
      <c r="Q21" s="139" t="str">
        <f>IF(A21="","",IF(ISNA(VLOOKUP(A21,'DISPATCHED (VT11)'!$E:$M,9,0)),"",VLOOKUP(A21,'DISPATCHED (VT11)'!$E:$M,9,0)))</f>
        <v/>
      </c>
      <c r="R21" s="139" t="e">
        <f>IF(H21="","",IF(H21&lt;#REF!,1,0))</f>
        <v>#REF!</v>
      </c>
      <c r="S21" s="139" t="e">
        <f>IF(H21="","",IF(H21&gt;#REF!,1,0))</f>
        <v>#REF!</v>
      </c>
      <c r="T21" s="139" t="e">
        <f>IF(H21="","",IF(H21=#REF!,1,0))</f>
        <v>#REF!</v>
      </c>
      <c r="U21" s="139" t="str">
        <f t="shared" si="1"/>
        <v/>
      </c>
      <c r="V21" s="41"/>
      <c r="W21" s="41"/>
      <c r="X21" s="41"/>
      <c r="Y21" s="41"/>
      <c r="Z21" s="41"/>
      <c r="AA21" s="41"/>
    </row>
    <row r="22" spans="1:27" ht="12" hidden="1" customHeight="1">
      <c r="A22" s="118">
        <v>30996900</v>
      </c>
      <c r="B22" s="117" t="s">
        <v>596</v>
      </c>
      <c r="F22" s="141" t="s">
        <v>1683</v>
      </c>
      <c r="H22" s="137">
        <v>46119</v>
      </c>
      <c r="M22" s="41" t="str">
        <f>VLOOKUP(B22,REFERENCE!$A$2:D229,4,0)</f>
        <v>ANDRE GORDONCILLO</v>
      </c>
      <c r="N22" s="41" t="str">
        <f>VLOOKUP(B22,REFERENCE!A:C,3,FALSE)</f>
        <v>LP-WS</v>
      </c>
      <c r="O22" s="139">
        <f t="shared" si="0"/>
        <v>1</v>
      </c>
      <c r="P22" s="139" t="str">
        <f>IF(COUNTIF('DISPATCHED (VT11)'!$E:$E,'Summarized Plan'!A22)=0,"",COUNTIF('DISPATCHED (VT11)'!$E:$E,'Summarized Plan'!A22))</f>
        <v/>
      </c>
      <c r="Q22" s="139" t="str">
        <f>IF(A22="","",IF(ISNA(VLOOKUP(A22,'DISPATCHED (VT11)'!$E:$M,9,0)),"",VLOOKUP(A22,'DISPATCHED (VT11)'!$E:$M,9,0)))</f>
        <v/>
      </c>
      <c r="R22" s="139" t="e">
        <f>IF(H22="","",IF(H22&lt;#REF!,1,0))</f>
        <v>#REF!</v>
      </c>
      <c r="S22" s="139" t="e">
        <f>IF(H22="","",IF(H22&gt;#REF!,1,0))</f>
        <v>#REF!</v>
      </c>
      <c r="T22" s="139" t="e">
        <f>IF(H22="","",IF(H22=#REF!,1,0))</f>
        <v>#REF!</v>
      </c>
      <c r="U22" s="139" t="str">
        <f t="shared" si="1"/>
        <v/>
      </c>
      <c r="V22" s="41"/>
      <c r="W22" s="41"/>
      <c r="X22" s="41"/>
      <c r="Y22" s="41"/>
      <c r="Z22" s="41"/>
      <c r="AA22" s="41"/>
    </row>
    <row r="23" spans="1:27" ht="12" hidden="1" customHeight="1">
      <c r="A23" s="118">
        <v>30996902</v>
      </c>
      <c r="B23" s="117" t="s">
        <v>596</v>
      </c>
      <c r="F23" s="141" t="s">
        <v>1683</v>
      </c>
      <c r="H23" s="137">
        <v>46119</v>
      </c>
      <c r="M23" s="41" t="str">
        <f>VLOOKUP(B23,REFERENCE!$A$2:D230,4,0)</f>
        <v>ANDRE GORDONCILLO</v>
      </c>
      <c r="N23" s="41" t="str">
        <f>VLOOKUP(B23,REFERENCE!A:C,3,FALSE)</f>
        <v>LP-WS</v>
      </c>
      <c r="O23" s="139">
        <f t="shared" si="0"/>
        <v>1</v>
      </c>
      <c r="P23" s="139" t="str">
        <f>IF(COUNTIF('DISPATCHED (VT11)'!$E:$E,'Summarized Plan'!A23)=0,"",COUNTIF('DISPATCHED (VT11)'!$E:$E,'Summarized Plan'!A23))</f>
        <v/>
      </c>
      <c r="Q23" s="139" t="str">
        <f>IF(A23="","",IF(ISNA(VLOOKUP(A23,'DISPATCHED (VT11)'!$E:$M,9,0)),"",VLOOKUP(A23,'DISPATCHED (VT11)'!$E:$M,9,0)))</f>
        <v/>
      </c>
      <c r="R23" s="139" t="e">
        <f>IF(H23="","",IF(H23&lt;#REF!,1,0))</f>
        <v>#REF!</v>
      </c>
      <c r="S23" s="139" t="e">
        <f>IF(H23="","",IF(H23&gt;#REF!,1,0))</f>
        <v>#REF!</v>
      </c>
      <c r="T23" s="139" t="e">
        <f>IF(H23="","",IF(H23=#REF!,1,0))</f>
        <v>#REF!</v>
      </c>
      <c r="U23" s="139" t="str">
        <f t="shared" si="1"/>
        <v/>
      </c>
      <c r="V23" s="41"/>
      <c r="W23" s="41"/>
      <c r="X23" s="41"/>
      <c r="Y23" s="41"/>
      <c r="Z23" s="41"/>
      <c r="AA23" s="41"/>
    </row>
    <row r="24" spans="1:27" ht="12" hidden="1" customHeight="1">
      <c r="A24" s="118">
        <v>30996903</v>
      </c>
      <c r="B24" s="117" t="s">
        <v>596</v>
      </c>
      <c r="F24" s="141" t="s">
        <v>1683</v>
      </c>
      <c r="H24" s="137">
        <v>46119</v>
      </c>
      <c r="M24" s="41" t="str">
        <f>VLOOKUP(B24,REFERENCE!$A$2:D231,4,0)</f>
        <v>ANDRE GORDONCILLO</v>
      </c>
      <c r="N24" s="41" t="str">
        <f>VLOOKUP(B24,REFERENCE!A:C,3,FALSE)</f>
        <v>LP-WS</v>
      </c>
      <c r="O24" s="139">
        <f t="shared" si="0"/>
        <v>1</v>
      </c>
      <c r="P24" s="139" t="str">
        <f>IF(COUNTIF('DISPATCHED (VT11)'!$E:$E,'Summarized Plan'!A24)=0,"",COUNTIF('DISPATCHED (VT11)'!$E:$E,'Summarized Plan'!A24))</f>
        <v/>
      </c>
      <c r="Q24" s="139" t="str">
        <f>IF(A24="","",IF(ISNA(VLOOKUP(A24,'DISPATCHED (VT11)'!$E:$M,9,0)),"",VLOOKUP(A24,'DISPATCHED (VT11)'!$E:$M,9,0)))</f>
        <v/>
      </c>
      <c r="R24" s="139" t="e">
        <f>IF(H24="","",IF(H24&lt;#REF!,1,0))</f>
        <v>#REF!</v>
      </c>
      <c r="S24" s="139" t="e">
        <f>IF(H24="","",IF(H24&gt;#REF!,1,0))</f>
        <v>#REF!</v>
      </c>
      <c r="T24" s="139" t="e">
        <f>IF(H24="","",IF(H24=#REF!,1,0))</f>
        <v>#REF!</v>
      </c>
      <c r="U24" s="139" t="str">
        <f t="shared" si="1"/>
        <v/>
      </c>
      <c r="V24" s="41"/>
      <c r="W24" s="41"/>
      <c r="X24" s="41"/>
      <c r="Y24" s="41"/>
      <c r="Z24" s="41"/>
      <c r="AA24" s="41"/>
    </row>
    <row r="25" spans="1:27" ht="12" hidden="1" customHeight="1">
      <c r="A25" s="118">
        <v>30996904</v>
      </c>
      <c r="B25" s="117" t="s">
        <v>596</v>
      </c>
      <c r="F25" s="141" t="s">
        <v>1683</v>
      </c>
      <c r="H25" s="137">
        <v>46119</v>
      </c>
      <c r="M25" s="41" t="str">
        <f>VLOOKUP(B25,REFERENCE!$A$2:D232,4,0)</f>
        <v>ANDRE GORDONCILLO</v>
      </c>
      <c r="N25" s="41" t="str">
        <f>VLOOKUP(B25,REFERENCE!A:C,3,FALSE)</f>
        <v>LP-WS</v>
      </c>
      <c r="O25" s="139">
        <f t="shared" si="0"/>
        <v>1</v>
      </c>
      <c r="P25" s="139" t="str">
        <f>IF(COUNTIF('DISPATCHED (VT11)'!$E:$E,'Summarized Plan'!A25)=0,"",COUNTIF('DISPATCHED (VT11)'!$E:$E,'Summarized Plan'!A25))</f>
        <v/>
      </c>
      <c r="Q25" s="139" t="str">
        <f>IF(A25="","",IF(ISNA(VLOOKUP(A25,'DISPATCHED (VT11)'!$E:$M,9,0)),"",VLOOKUP(A25,'DISPATCHED (VT11)'!$E:$M,9,0)))</f>
        <v/>
      </c>
      <c r="R25" s="139" t="e">
        <f>IF(H25="","",IF(H25&lt;#REF!,1,0))</f>
        <v>#REF!</v>
      </c>
      <c r="S25" s="139" t="e">
        <f>IF(H25="","",IF(H25&gt;#REF!,1,0))</f>
        <v>#REF!</v>
      </c>
      <c r="T25" s="139" t="e">
        <f>IF(H25="","",IF(H25=#REF!,1,0))</f>
        <v>#REF!</v>
      </c>
      <c r="U25" s="139" t="str">
        <f t="shared" si="1"/>
        <v/>
      </c>
      <c r="V25" s="41"/>
      <c r="W25" s="41"/>
      <c r="X25" s="41"/>
      <c r="Y25" s="41"/>
      <c r="Z25" s="41"/>
      <c r="AA25" s="41"/>
    </row>
    <row r="26" spans="1:27" ht="12" hidden="1" customHeight="1">
      <c r="A26" s="118">
        <v>30996907</v>
      </c>
      <c r="B26" s="117" t="s">
        <v>829</v>
      </c>
      <c r="F26" s="141" t="s">
        <v>1683</v>
      </c>
      <c r="H26" s="137">
        <v>46119</v>
      </c>
      <c r="M26" s="41" t="str">
        <f>VLOOKUP(B26,REFERENCE!$A$2:D233,4,0)</f>
        <v>ANDRE GORDONCILLO</v>
      </c>
      <c r="N26" s="41" t="str">
        <f>VLOOKUP(B26,REFERENCE!A:C,3,FALSE)</f>
        <v>LP-WS</v>
      </c>
      <c r="O26" s="139">
        <f t="shared" si="0"/>
        <v>1</v>
      </c>
      <c r="P26" s="139" t="str">
        <f>IF(COUNTIF('DISPATCHED (VT11)'!$E:$E,'Summarized Plan'!A26)=0,"",COUNTIF('DISPATCHED (VT11)'!$E:$E,'Summarized Plan'!A26))</f>
        <v/>
      </c>
      <c r="Q26" s="139" t="str">
        <f>IF(A26="","",IF(ISNA(VLOOKUP(A26,'DISPATCHED (VT11)'!$E:$M,9,0)),"",VLOOKUP(A26,'DISPATCHED (VT11)'!$E:$M,9,0)))</f>
        <v/>
      </c>
      <c r="R26" s="139" t="e">
        <f>IF(H26="","",IF(H26&lt;#REF!,1,0))</f>
        <v>#REF!</v>
      </c>
      <c r="S26" s="139" t="e">
        <f>IF(H26="","",IF(H26&gt;#REF!,1,0))</f>
        <v>#REF!</v>
      </c>
      <c r="T26" s="139" t="e">
        <f>IF(H26="","",IF(H26=#REF!,1,0))</f>
        <v>#REF!</v>
      </c>
      <c r="U26" s="139" t="str">
        <f t="shared" si="1"/>
        <v/>
      </c>
      <c r="V26" s="41"/>
      <c r="W26" s="41"/>
      <c r="X26" s="41"/>
      <c r="Y26" s="41"/>
      <c r="Z26" s="41"/>
      <c r="AA26" s="41"/>
    </row>
    <row r="27" spans="1:27" ht="12" hidden="1" customHeight="1">
      <c r="A27" s="118">
        <v>30996911</v>
      </c>
      <c r="B27" s="117" t="s">
        <v>599</v>
      </c>
      <c r="F27" s="141" t="s">
        <v>1683</v>
      </c>
      <c r="H27" s="137">
        <v>46119</v>
      </c>
      <c r="M27" s="41" t="str">
        <f>VLOOKUP(B27,REFERENCE!$A$2:D234,4,0)</f>
        <v>ANDRE GORDONCILLO</v>
      </c>
      <c r="N27" s="41" t="str">
        <f>VLOOKUP(B27,REFERENCE!A:C,3,FALSE)</f>
        <v>LP-WS</v>
      </c>
      <c r="O27" s="139">
        <f t="shared" si="0"/>
        <v>1</v>
      </c>
      <c r="P27" s="139" t="str">
        <f>IF(COUNTIF('DISPATCHED (VT11)'!$E:$E,'Summarized Plan'!A27)=0,"",COUNTIF('DISPATCHED (VT11)'!$E:$E,'Summarized Plan'!A27))</f>
        <v/>
      </c>
      <c r="Q27" s="139" t="str">
        <f>IF(A27="","",IF(ISNA(VLOOKUP(A27,'DISPATCHED (VT11)'!$E:$M,9,0)),"",VLOOKUP(A27,'DISPATCHED (VT11)'!$E:$M,9,0)))</f>
        <v/>
      </c>
      <c r="R27" s="139" t="e">
        <f>IF(H27="","",IF(H27&lt;#REF!,1,0))</f>
        <v>#REF!</v>
      </c>
      <c r="S27" s="139" t="e">
        <f>IF(H27="","",IF(H27&gt;#REF!,1,0))</f>
        <v>#REF!</v>
      </c>
      <c r="T27" s="139" t="e">
        <f>IF(H27="","",IF(H27=#REF!,1,0))</f>
        <v>#REF!</v>
      </c>
      <c r="U27" s="139" t="str">
        <f t="shared" si="1"/>
        <v/>
      </c>
      <c r="V27" s="41"/>
      <c r="W27" s="41"/>
      <c r="X27" s="41"/>
      <c r="Y27" s="41"/>
      <c r="Z27" s="41"/>
      <c r="AA27" s="41"/>
    </row>
    <row r="28" spans="1:27" ht="12" hidden="1" customHeight="1">
      <c r="A28" s="118">
        <v>30996915</v>
      </c>
      <c r="B28" s="117" t="s">
        <v>599</v>
      </c>
      <c r="F28" s="141" t="s">
        <v>1683</v>
      </c>
      <c r="H28" s="137">
        <v>46119</v>
      </c>
      <c r="M28" s="41" t="str">
        <f>VLOOKUP(B28,REFERENCE!$A$2:D235,4,0)</f>
        <v>ANDRE GORDONCILLO</v>
      </c>
      <c r="N28" s="41" t="str">
        <f>VLOOKUP(B28,REFERENCE!A:C,3,FALSE)</f>
        <v>LP-WS</v>
      </c>
      <c r="O28" s="139">
        <f t="shared" si="0"/>
        <v>1</v>
      </c>
      <c r="P28" s="139" t="str">
        <f>IF(COUNTIF('DISPATCHED (VT11)'!$E:$E,'Summarized Plan'!A28)=0,"",COUNTIF('DISPATCHED (VT11)'!$E:$E,'Summarized Plan'!A28))</f>
        <v/>
      </c>
      <c r="Q28" s="139" t="str">
        <f>IF(A28="","",IF(ISNA(VLOOKUP(A28,'DISPATCHED (VT11)'!$E:$M,9,0)),"",VLOOKUP(A28,'DISPATCHED (VT11)'!$E:$M,9,0)))</f>
        <v/>
      </c>
      <c r="R28" s="139" t="e">
        <f>IF(H28="","",IF(H28&lt;#REF!,1,0))</f>
        <v>#REF!</v>
      </c>
      <c r="S28" s="139" t="e">
        <f>IF(H28="","",IF(H28&gt;#REF!,1,0))</f>
        <v>#REF!</v>
      </c>
      <c r="T28" s="139" t="e">
        <f>IF(H28="","",IF(H28=#REF!,1,0))</f>
        <v>#REF!</v>
      </c>
      <c r="U28" s="139" t="str">
        <f t="shared" si="1"/>
        <v/>
      </c>
      <c r="V28" s="41"/>
      <c r="W28" s="41"/>
      <c r="X28" s="41"/>
      <c r="Y28" s="41"/>
      <c r="Z28" s="41"/>
      <c r="AA28" s="41"/>
    </row>
    <row r="29" spans="1:27" ht="12" hidden="1" customHeight="1">
      <c r="A29" s="118">
        <v>30996916</v>
      </c>
      <c r="B29" s="117" t="s">
        <v>599</v>
      </c>
      <c r="F29" s="141" t="s">
        <v>1683</v>
      </c>
      <c r="H29" s="137">
        <v>46119</v>
      </c>
      <c r="M29" s="41" t="str">
        <f>VLOOKUP(B29,REFERENCE!$A$2:D236,4,0)</f>
        <v>ANDRE GORDONCILLO</v>
      </c>
      <c r="N29" s="41" t="str">
        <f>VLOOKUP(B29,REFERENCE!A:C,3,FALSE)</f>
        <v>LP-WS</v>
      </c>
      <c r="O29" s="139">
        <f t="shared" si="0"/>
        <v>1</v>
      </c>
      <c r="P29" s="139" t="str">
        <f>IF(COUNTIF('DISPATCHED (VT11)'!$E:$E,'Summarized Plan'!A29)=0,"",COUNTIF('DISPATCHED (VT11)'!$E:$E,'Summarized Plan'!A29))</f>
        <v/>
      </c>
      <c r="Q29" s="139" t="str">
        <f>IF(A29="","",IF(ISNA(VLOOKUP(A29,'DISPATCHED (VT11)'!$E:$M,9,0)),"",VLOOKUP(A29,'DISPATCHED (VT11)'!$E:$M,9,0)))</f>
        <v/>
      </c>
      <c r="R29" s="139" t="e">
        <f>IF(H29="","",IF(H29&lt;#REF!,1,0))</f>
        <v>#REF!</v>
      </c>
      <c r="S29" s="139" t="e">
        <f>IF(H29="","",IF(H29&gt;#REF!,1,0))</f>
        <v>#REF!</v>
      </c>
      <c r="T29" s="139" t="e">
        <f>IF(H29="","",IF(H29=#REF!,1,0))</f>
        <v>#REF!</v>
      </c>
      <c r="U29" s="139" t="str">
        <f t="shared" si="1"/>
        <v/>
      </c>
      <c r="V29" s="41"/>
      <c r="W29" s="41"/>
      <c r="X29" s="41"/>
      <c r="Y29" s="41"/>
      <c r="Z29" s="41"/>
      <c r="AA29" s="41"/>
    </row>
    <row r="30" spans="1:27" ht="12" hidden="1" customHeight="1">
      <c r="A30" s="118">
        <v>30996917</v>
      </c>
      <c r="B30" s="117" t="s">
        <v>599</v>
      </c>
      <c r="F30" s="141" t="s">
        <v>1683</v>
      </c>
      <c r="H30" s="137">
        <v>46119</v>
      </c>
      <c r="M30" s="41" t="str">
        <f>VLOOKUP(B30,REFERENCE!$A$2:D237,4,0)</f>
        <v>ANDRE GORDONCILLO</v>
      </c>
      <c r="N30" s="41" t="str">
        <f>VLOOKUP(B30,REFERENCE!A:C,3,FALSE)</f>
        <v>LP-WS</v>
      </c>
      <c r="O30" s="139">
        <f t="shared" si="0"/>
        <v>1</v>
      </c>
      <c r="P30" s="139" t="str">
        <f>IF(COUNTIF('DISPATCHED (VT11)'!$E:$E,'Summarized Plan'!A30)=0,"",COUNTIF('DISPATCHED (VT11)'!$E:$E,'Summarized Plan'!A30))</f>
        <v/>
      </c>
      <c r="Q30" s="139" t="str">
        <f>IF(A30="","",IF(ISNA(VLOOKUP(A30,'DISPATCHED (VT11)'!$E:$M,9,0)),"",VLOOKUP(A30,'DISPATCHED (VT11)'!$E:$M,9,0)))</f>
        <v/>
      </c>
      <c r="R30" s="139" t="e">
        <f>IF(H30="","",IF(H30&lt;#REF!,1,0))</f>
        <v>#REF!</v>
      </c>
      <c r="S30" s="139" t="e">
        <f>IF(H30="","",IF(H30&gt;#REF!,1,0))</f>
        <v>#REF!</v>
      </c>
      <c r="T30" s="139" t="e">
        <f>IF(H30="","",IF(H30=#REF!,1,0))</f>
        <v>#REF!</v>
      </c>
      <c r="U30" s="139" t="str">
        <f t="shared" si="1"/>
        <v/>
      </c>
      <c r="V30" s="41"/>
      <c r="W30" s="41"/>
      <c r="X30" s="41"/>
      <c r="Y30" s="41"/>
      <c r="Z30" s="41"/>
      <c r="AA30" s="41"/>
    </row>
    <row r="31" spans="1:27" ht="12" hidden="1" customHeight="1">
      <c r="A31" s="118">
        <v>30996918</v>
      </c>
      <c r="B31" s="117" t="s">
        <v>599</v>
      </c>
      <c r="F31" s="141" t="s">
        <v>1683</v>
      </c>
      <c r="H31" s="137">
        <v>46119</v>
      </c>
      <c r="M31" s="41" t="str">
        <f>VLOOKUP(B31,REFERENCE!$A$2:D238,4,0)</f>
        <v>ANDRE GORDONCILLO</v>
      </c>
      <c r="N31" s="41" t="str">
        <f>VLOOKUP(B31,REFERENCE!A:C,3,FALSE)</f>
        <v>LP-WS</v>
      </c>
      <c r="O31" s="139">
        <f t="shared" si="0"/>
        <v>1</v>
      </c>
      <c r="P31" s="139" t="str">
        <f>IF(COUNTIF('DISPATCHED (VT11)'!$E:$E,'Summarized Plan'!A31)=0,"",COUNTIF('DISPATCHED (VT11)'!$E:$E,'Summarized Plan'!A31))</f>
        <v/>
      </c>
      <c r="Q31" s="139" t="str">
        <f>IF(A31="","",IF(ISNA(VLOOKUP(A31,'DISPATCHED (VT11)'!$E:$M,9,0)),"",VLOOKUP(A31,'DISPATCHED (VT11)'!$E:$M,9,0)))</f>
        <v/>
      </c>
      <c r="R31" s="139" t="e">
        <f>IF(H31="","",IF(H31&lt;#REF!,1,0))</f>
        <v>#REF!</v>
      </c>
      <c r="S31" s="139" t="e">
        <f>IF(H31="","",IF(H31&gt;#REF!,1,0))</f>
        <v>#REF!</v>
      </c>
      <c r="T31" s="139" t="e">
        <f>IF(H31="","",IF(H31=#REF!,1,0))</f>
        <v>#REF!</v>
      </c>
      <c r="U31" s="139" t="str">
        <f t="shared" si="1"/>
        <v/>
      </c>
      <c r="V31" s="41"/>
      <c r="W31" s="41"/>
      <c r="X31" s="41"/>
      <c r="Y31" s="41"/>
      <c r="Z31" s="41"/>
      <c r="AA31" s="41"/>
    </row>
    <row r="32" spans="1:27" ht="12" hidden="1" customHeight="1">
      <c r="A32" s="118">
        <v>30996919</v>
      </c>
      <c r="B32" s="117" t="s">
        <v>599</v>
      </c>
      <c r="F32" s="141" t="s">
        <v>1683</v>
      </c>
      <c r="H32" s="137">
        <v>46119</v>
      </c>
      <c r="M32" s="41" t="str">
        <f>VLOOKUP(B32,REFERENCE!$A$2:D239,4,0)</f>
        <v>ANDRE GORDONCILLO</v>
      </c>
      <c r="N32" s="41" t="str">
        <f>VLOOKUP(B32,REFERENCE!A:C,3,FALSE)</f>
        <v>LP-WS</v>
      </c>
      <c r="O32" s="139">
        <f t="shared" si="0"/>
        <v>1</v>
      </c>
      <c r="P32" s="139" t="str">
        <f>IF(COUNTIF('DISPATCHED (VT11)'!$E:$E,'Summarized Plan'!A32)=0,"",COUNTIF('DISPATCHED (VT11)'!$E:$E,'Summarized Plan'!A32))</f>
        <v/>
      </c>
      <c r="Q32" s="139" t="str">
        <f>IF(A32="","",IF(ISNA(VLOOKUP(A32,'DISPATCHED (VT11)'!$E:$M,9,0)),"",VLOOKUP(A32,'DISPATCHED (VT11)'!$E:$M,9,0)))</f>
        <v/>
      </c>
      <c r="R32" s="139" t="e">
        <f>IF(H32="","",IF(H32&lt;#REF!,1,0))</f>
        <v>#REF!</v>
      </c>
      <c r="S32" s="139" t="e">
        <f>IF(H32="","",IF(H32&gt;#REF!,1,0))</f>
        <v>#REF!</v>
      </c>
      <c r="T32" s="139" t="e">
        <f>IF(H32="","",IF(H32=#REF!,1,0))</f>
        <v>#REF!</v>
      </c>
      <c r="U32" s="139" t="str">
        <f t="shared" si="1"/>
        <v/>
      </c>
      <c r="V32" s="41"/>
      <c r="W32" s="41"/>
      <c r="X32" s="41"/>
      <c r="Y32" s="41"/>
      <c r="Z32" s="41"/>
      <c r="AA32" s="41"/>
    </row>
    <row r="33" spans="1:27" ht="12" hidden="1" customHeight="1">
      <c r="A33" s="118">
        <v>30996920</v>
      </c>
      <c r="B33" s="117" t="s">
        <v>599</v>
      </c>
      <c r="F33" s="141" t="s">
        <v>1683</v>
      </c>
      <c r="H33" s="137">
        <v>46119</v>
      </c>
      <c r="M33" s="41" t="str">
        <f>VLOOKUP(B33,REFERENCE!$A$2:D240,4,0)</f>
        <v>ANDRE GORDONCILLO</v>
      </c>
      <c r="N33" s="41" t="str">
        <f>VLOOKUP(B33,REFERENCE!A:C,3,FALSE)</f>
        <v>LP-WS</v>
      </c>
      <c r="O33" s="139">
        <f t="shared" si="0"/>
        <v>1</v>
      </c>
      <c r="P33" s="139" t="str">
        <f>IF(COUNTIF('DISPATCHED (VT11)'!$E:$E,'Summarized Plan'!A33)=0,"",COUNTIF('DISPATCHED (VT11)'!$E:$E,'Summarized Plan'!A33))</f>
        <v/>
      </c>
      <c r="Q33" s="139" t="str">
        <f>IF(A33="","",IF(ISNA(VLOOKUP(A33,'DISPATCHED (VT11)'!$E:$M,9,0)),"",VLOOKUP(A33,'DISPATCHED (VT11)'!$E:$M,9,0)))</f>
        <v/>
      </c>
      <c r="R33" s="139" t="e">
        <f>IF(H33="","",IF(H33&lt;#REF!,1,0))</f>
        <v>#REF!</v>
      </c>
      <c r="S33" s="139" t="e">
        <f>IF(H33="","",IF(H33&gt;#REF!,1,0))</f>
        <v>#REF!</v>
      </c>
      <c r="T33" s="139" t="e">
        <f>IF(H33="","",IF(H33=#REF!,1,0))</f>
        <v>#REF!</v>
      </c>
      <c r="U33" s="139" t="str">
        <f t="shared" si="1"/>
        <v/>
      </c>
      <c r="V33" s="41"/>
      <c r="W33" s="41"/>
      <c r="X33" s="41"/>
      <c r="Y33" s="41"/>
      <c r="Z33" s="41"/>
      <c r="AA33" s="41"/>
    </row>
    <row r="34" spans="1:27" ht="12" hidden="1" customHeight="1">
      <c r="A34" s="118">
        <v>30996921</v>
      </c>
      <c r="B34" s="117" t="s">
        <v>599</v>
      </c>
      <c r="F34" s="141" t="s">
        <v>1683</v>
      </c>
      <c r="H34" s="137">
        <v>46119</v>
      </c>
      <c r="M34" s="41" t="str">
        <f>VLOOKUP(B34,REFERENCE!$A$2:D241,4,0)</f>
        <v>ANDRE GORDONCILLO</v>
      </c>
      <c r="N34" s="41" t="str">
        <f>VLOOKUP(B34,REFERENCE!A:C,3,FALSE)</f>
        <v>LP-WS</v>
      </c>
      <c r="O34" s="139">
        <f t="shared" si="0"/>
        <v>1</v>
      </c>
      <c r="P34" s="139" t="str">
        <f>IF(COUNTIF('DISPATCHED (VT11)'!$E:$E,'Summarized Plan'!A34)=0,"",COUNTIF('DISPATCHED (VT11)'!$E:$E,'Summarized Plan'!A34))</f>
        <v/>
      </c>
      <c r="Q34" s="139" t="str">
        <f>IF(A34="","",IF(ISNA(VLOOKUP(A34,'DISPATCHED (VT11)'!$E:$M,9,0)),"",VLOOKUP(A34,'DISPATCHED (VT11)'!$E:$M,9,0)))</f>
        <v/>
      </c>
      <c r="R34" s="139" t="e">
        <f>IF(H34="","",IF(H34&lt;#REF!,1,0))</f>
        <v>#REF!</v>
      </c>
      <c r="S34" s="139" t="e">
        <f>IF(H34="","",IF(H34&gt;#REF!,1,0))</f>
        <v>#REF!</v>
      </c>
      <c r="T34" s="139" t="e">
        <f>IF(H34="","",IF(H34=#REF!,1,0))</f>
        <v>#REF!</v>
      </c>
      <c r="U34" s="139" t="str">
        <f t="shared" si="1"/>
        <v/>
      </c>
      <c r="V34" s="41"/>
      <c r="W34" s="41"/>
      <c r="X34" s="41"/>
      <c r="Y34" s="41"/>
      <c r="Z34" s="41"/>
      <c r="AA34" s="41"/>
    </row>
    <row r="35" spans="1:27" ht="12" hidden="1" customHeight="1">
      <c r="A35" s="118">
        <v>30996922</v>
      </c>
      <c r="B35" s="117" t="s">
        <v>599</v>
      </c>
      <c r="F35" s="141" t="s">
        <v>1683</v>
      </c>
      <c r="H35" s="137">
        <v>46119</v>
      </c>
      <c r="M35" s="41" t="str">
        <f>VLOOKUP(B35,REFERENCE!$A$2:D242,4,0)</f>
        <v>ANDRE GORDONCILLO</v>
      </c>
      <c r="N35" s="41" t="str">
        <f>VLOOKUP(B35,REFERENCE!A:C,3,FALSE)</f>
        <v>LP-WS</v>
      </c>
      <c r="O35" s="139">
        <f t="shared" si="0"/>
        <v>1</v>
      </c>
      <c r="P35" s="139" t="str">
        <f>IF(COUNTIF('DISPATCHED (VT11)'!$E:$E,'Summarized Plan'!A35)=0,"",COUNTIF('DISPATCHED (VT11)'!$E:$E,'Summarized Plan'!A35))</f>
        <v/>
      </c>
      <c r="Q35" s="139" t="str">
        <f>IF(A35="","",IF(ISNA(VLOOKUP(A35,'DISPATCHED (VT11)'!$E:$M,9,0)),"",VLOOKUP(A35,'DISPATCHED (VT11)'!$E:$M,9,0)))</f>
        <v/>
      </c>
      <c r="R35" s="139" t="e">
        <f>IF(H35="","",IF(H35&lt;#REF!,1,0))</f>
        <v>#REF!</v>
      </c>
      <c r="S35" s="139" t="e">
        <f>IF(H35="","",IF(H35&gt;#REF!,1,0))</f>
        <v>#REF!</v>
      </c>
      <c r="T35" s="139" t="e">
        <f>IF(H35="","",IF(H35=#REF!,1,0))</f>
        <v>#REF!</v>
      </c>
      <c r="U35" s="139" t="str">
        <f t="shared" si="1"/>
        <v/>
      </c>
      <c r="V35" s="41"/>
      <c r="W35" s="41"/>
      <c r="X35" s="41"/>
      <c r="Y35" s="41"/>
      <c r="Z35" s="41"/>
      <c r="AA35" s="41"/>
    </row>
    <row r="36" spans="1:27" ht="12" hidden="1" customHeight="1">
      <c r="A36" s="118">
        <v>30996923</v>
      </c>
      <c r="B36" s="117" t="s">
        <v>599</v>
      </c>
      <c r="F36" s="141" t="s">
        <v>1683</v>
      </c>
      <c r="H36" s="137">
        <v>46119</v>
      </c>
      <c r="M36" s="41" t="str">
        <f>VLOOKUP(B36,REFERENCE!$A$2:D243,4,0)</f>
        <v>ANDRE GORDONCILLO</v>
      </c>
      <c r="N36" s="41" t="str">
        <f>VLOOKUP(B36,REFERENCE!A:C,3,FALSE)</f>
        <v>LP-WS</v>
      </c>
      <c r="O36" s="139">
        <f t="shared" si="0"/>
        <v>1</v>
      </c>
      <c r="P36" s="139" t="str">
        <f>IF(COUNTIF('DISPATCHED (VT11)'!$E:$E,'Summarized Plan'!A36)=0,"",COUNTIF('DISPATCHED (VT11)'!$E:$E,'Summarized Plan'!A36))</f>
        <v/>
      </c>
      <c r="Q36" s="139" t="str">
        <f>IF(A36="","",IF(ISNA(VLOOKUP(A36,'DISPATCHED (VT11)'!$E:$M,9,0)),"",VLOOKUP(A36,'DISPATCHED (VT11)'!$E:$M,9,0)))</f>
        <v/>
      </c>
      <c r="R36" s="139" t="e">
        <f>IF(H36="","",IF(H36&lt;#REF!,1,0))</f>
        <v>#REF!</v>
      </c>
      <c r="S36" s="139" t="e">
        <f>IF(H36="","",IF(H36&gt;#REF!,1,0))</f>
        <v>#REF!</v>
      </c>
      <c r="T36" s="139" t="e">
        <f>IF(H36="","",IF(H36=#REF!,1,0))</f>
        <v>#REF!</v>
      </c>
      <c r="U36" s="139" t="str">
        <f t="shared" si="1"/>
        <v/>
      </c>
      <c r="V36" s="41"/>
      <c r="W36" s="41"/>
      <c r="X36" s="41"/>
      <c r="Y36" s="41"/>
      <c r="Z36" s="41"/>
      <c r="AA36" s="41"/>
    </row>
    <row r="37" spans="1:27" ht="12" hidden="1" customHeight="1">
      <c r="A37" s="118">
        <v>30996924</v>
      </c>
      <c r="B37" s="117" t="s">
        <v>599</v>
      </c>
      <c r="F37" s="141" t="s">
        <v>1683</v>
      </c>
      <c r="H37" s="137">
        <v>46119</v>
      </c>
      <c r="M37" s="41" t="str">
        <f>VLOOKUP(B37,REFERENCE!$A$2:D244,4,0)</f>
        <v>ANDRE GORDONCILLO</v>
      </c>
      <c r="N37" s="41" t="str">
        <f>VLOOKUP(B37,REFERENCE!A:C,3,FALSE)</f>
        <v>LP-WS</v>
      </c>
      <c r="O37" s="139">
        <f t="shared" si="0"/>
        <v>1</v>
      </c>
      <c r="P37" s="139" t="str">
        <f>IF(COUNTIF('DISPATCHED (VT11)'!$E:$E,'Summarized Plan'!A37)=0,"",COUNTIF('DISPATCHED (VT11)'!$E:$E,'Summarized Plan'!A37))</f>
        <v/>
      </c>
      <c r="Q37" s="139" t="str">
        <f>IF(A37="","",IF(ISNA(VLOOKUP(A37,'DISPATCHED (VT11)'!$E:$M,9,0)),"",VLOOKUP(A37,'DISPATCHED (VT11)'!$E:$M,9,0)))</f>
        <v/>
      </c>
      <c r="R37" s="139" t="e">
        <f>IF(H37="","",IF(H37&lt;#REF!,1,0))</f>
        <v>#REF!</v>
      </c>
      <c r="S37" s="139" t="e">
        <f>IF(H37="","",IF(H37&gt;#REF!,1,0))</f>
        <v>#REF!</v>
      </c>
      <c r="T37" s="139" t="e">
        <f>IF(H37="","",IF(H37=#REF!,1,0))</f>
        <v>#REF!</v>
      </c>
      <c r="U37" s="139" t="str">
        <f t="shared" si="1"/>
        <v/>
      </c>
      <c r="V37" s="41"/>
      <c r="W37" s="41"/>
      <c r="X37" s="41"/>
      <c r="Y37" s="41"/>
      <c r="Z37" s="41"/>
      <c r="AA37" s="41"/>
    </row>
    <row r="38" spans="1:27" ht="12" hidden="1" customHeight="1">
      <c r="A38" s="118">
        <v>30996926</v>
      </c>
      <c r="B38" s="117" t="s">
        <v>599</v>
      </c>
      <c r="F38" s="141" t="s">
        <v>1683</v>
      </c>
      <c r="H38" s="137">
        <v>46119</v>
      </c>
      <c r="M38" s="41" t="str">
        <f>VLOOKUP(B38,REFERENCE!$A$2:D245,4,0)</f>
        <v>ANDRE GORDONCILLO</v>
      </c>
      <c r="N38" s="41" t="str">
        <f>VLOOKUP(B38,REFERENCE!A:C,3,FALSE)</f>
        <v>LP-WS</v>
      </c>
      <c r="O38" s="139">
        <f t="shared" si="0"/>
        <v>1</v>
      </c>
      <c r="P38" s="139" t="str">
        <f>IF(COUNTIF('DISPATCHED (VT11)'!$E:$E,'Summarized Plan'!A38)=0,"",COUNTIF('DISPATCHED (VT11)'!$E:$E,'Summarized Plan'!A38))</f>
        <v/>
      </c>
      <c r="Q38" s="139" t="str">
        <f>IF(A38="","",IF(ISNA(VLOOKUP(A38,'DISPATCHED (VT11)'!$E:$M,9,0)),"",VLOOKUP(A38,'DISPATCHED (VT11)'!$E:$M,9,0)))</f>
        <v/>
      </c>
      <c r="R38" s="139" t="e">
        <f>IF(H38="","",IF(H38&lt;#REF!,1,0))</f>
        <v>#REF!</v>
      </c>
      <c r="S38" s="139" t="e">
        <f>IF(H38="","",IF(H38&gt;#REF!,1,0))</f>
        <v>#REF!</v>
      </c>
      <c r="T38" s="139" t="e">
        <f>IF(H38="","",IF(H38=#REF!,1,0))</f>
        <v>#REF!</v>
      </c>
      <c r="U38" s="139" t="str">
        <f t="shared" si="1"/>
        <v/>
      </c>
      <c r="V38" s="41"/>
      <c r="W38" s="41"/>
      <c r="X38" s="41"/>
      <c r="Y38" s="41"/>
      <c r="Z38" s="41"/>
      <c r="AA38" s="41"/>
    </row>
    <row r="39" spans="1:27" ht="12" hidden="1" customHeight="1">
      <c r="A39" s="118">
        <v>30996927</v>
      </c>
      <c r="B39" s="117" t="s">
        <v>599</v>
      </c>
      <c r="F39" s="141" t="s">
        <v>1683</v>
      </c>
      <c r="H39" s="137">
        <v>46119</v>
      </c>
      <c r="M39" s="41" t="str">
        <f>VLOOKUP(B39,REFERENCE!$A$2:D246,4,0)</f>
        <v>ANDRE GORDONCILLO</v>
      </c>
      <c r="N39" s="41" t="str">
        <f>VLOOKUP(B39,REFERENCE!A:C,3,FALSE)</f>
        <v>LP-WS</v>
      </c>
      <c r="O39" s="139">
        <f t="shared" si="0"/>
        <v>1</v>
      </c>
      <c r="P39" s="139" t="str">
        <f>IF(COUNTIF('DISPATCHED (VT11)'!$E:$E,'Summarized Plan'!A39)=0,"",COUNTIF('DISPATCHED (VT11)'!$E:$E,'Summarized Plan'!A39))</f>
        <v/>
      </c>
      <c r="Q39" s="139" t="str">
        <f>IF(A39="","",IF(ISNA(VLOOKUP(A39,'DISPATCHED (VT11)'!$E:$M,9,0)),"",VLOOKUP(A39,'DISPATCHED (VT11)'!$E:$M,9,0)))</f>
        <v/>
      </c>
      <c r="R39" s="139" t="e">
        <f>IF(H39="","",IF(H39&lt;#REF!,1,0))</f>
        <v>#REF!</v>
      </c>
      <c r="S39" s="139" t="e">
        <f>IF(H39="","",IF(H39&gt;#REF!,1,0))</f>
        <v>#REF!</v>
      </c>
      <c r="T39" s="139" t="e">
        <f>IF(H39="","",IF(H39=#REF!,1,0))</f>
        <v>#REF!</v>
      </c>
      <c r="U39" s="139" t="str">
        <f t="shared" si="1"/>
        <v/>
      </c>
      <c r="V39" s="41"/>
      <c r="W39" s="41"/>
      <c r="X39" s="41"/>
      <c r="Y39" s="41"/>
      <c r="Z39" s="41"/>
      <c r="AA39" s="41"/>
    </row>
    <row r="40" spans="1:27" ht="12" hidden="1" customHeight="1">
      <c r="A40" s="118">
        <v>31002573</v>
      </c>
      <c r="B40" s="117" t="s">
        <v>575</v>
      </c>
      <c r="F40" s="141" t="s">
        <v>1633</v>
      </c>
      <c r="H40" s="137">
        <v>46120</v>
      </c>
      <c r="M40" s="41" t="str">
        <f>VLOOKUP(B40,REFERENCE!$A$2:D247,4,0)</f>
        <v>RYAN SALDUA</v>
      </c>
      <c r="N40" s="41" t="str">
        <f>VLOOKUP(B40,REFERENCE!A:C,3,FALSE)</f>
        <v>HOD</v>
      </c>
      <c r="O40" s="139">
        <f t="shared" si="0"/>
        <v>1</v>
      </c>
      <c r="P40" s="139" t="str">
        <f>IF(COUNTIF('DISPATCHED (VT11)'!$E:$E,'Summarized Plan'!A40)=0,"",COUNTIF('DISPATCHED (VT11)'!$E:$E,'Summarized Plan'!A40))</f>
        <v/>
      </c>
      <c r="Q40" s="139" t="str">
        <f>IF(A40="","",IF(ISNA(VLOOKUP(A40,'DISPATCHED (VT11)'!$E:$M,9,0)),"",VLOOKUP(A40,'DISPATCHED (VT11)'!$E:$M,9,0)))</f>
        <v/>
      </c>
      <c r="R40" s="139" t="e">
        <f>IF(H40="","",IF(H40&lt;#REF!,1,0))</f>
        <v>#REF!</v>
      </c>
      <c r="S40" s="139" t="e">
        <f>IF(H40="","",IF(H40&gt;#REF!,1,0))</f>
        <v>#REF!</v>
      </c>
      <c r="T40" s="139" t="e">
        <f>IF(H40="","",IF(H40=#REF!,1,0))</f>
        <v>#REF!</v>
      </c>
      <c r="U40" s="139" t="str">
        <f t="shared" si="1"/>
        <v/>
      </c>
      <c r="V40" s="41"/>
      <c r="W40" s="41"/>
      <c r="X40" s="41"/>
      <c r="Y40" s="41"/>
      <c r="Z40" s="41"/>
      <c r="AA40" s="41"/>
    </row>
    <row r="41" spans="1:27" ht="12" hidden="1" customHeight="1">
      <c r="A41" s="118">
        <v>31002630</v>
      </c>
      <c r="B41" s="117" t="s">
        <v>572</v>
      </c>
      <c r="F41" s="141" t="s">
        <v>1633</v>
      </c>
      <c r="H41" s="137">
        <v>46120</v>
      </c>
      <c r="M41" s="41" t="str">
        <f>VLOOKUP(B41,REFERENCE!$A$2:D248,4,0)</f>
        <v>RYAN SALDUA</v>
      </c>
      <c r="N41" s="41" t="str">
        <f>VLOOKUP(B41,REFERENCE!A:C,3,FALSE)</f>
        <v>HOD</v>
      </c>
      <c r="O41" s="139">
        <f t="shared" si="0"/>
        <v>1</v>
      </c>
      <c r="P41" s="139" t="str">
        <f>IF(COUNTIF('DISPATCHED (VT11)'!$E:$E,'Summarized Plan'!A41)=0,"",COUNTIF('DISPATCHED (VT11)'!$E:$E,'Summarized Plan'!A41))</f>
        <v/>
      </c>
      <c r="Q41" s="139" t="str">
        <f>IF(A41="","",IF(ISNA(VLOOKUP(A41,'DISPATCHED (VT11)'!$E:$M,9,0)),"",VLOOKUP(A41,'DISPATCHED (VT11)'!$E:$M,9,0)))</f>
        <v/>
      </c>
      <c r="R41" s="139" t="e">
        <f>IF(H41="","",IF(H41&lt;#REF!,1,0))</f>
        <v>#REF!</v>
      </c>
      <c r="S41" s="139" t="e">
        <f>IF(H41="","",IF(H41&gt;#REF!,1,0))</f>
        <v>#REF!</v>
      </c>
      <c r="T41" s="139" t="e">
        <f>IF(H41="","",IF(H41=#REF!,1,0))</f>
        <v>#REF!</v>
      </c>
      <c r="U41" s="139" t="str">
        <f t="shared" si="1"/>
        <v/>
      </c>
      <c r="V41" s="41"/>
      <c r="W41" s="41"/>
      <c r="X41" s="41"/>
      <c r="Y41" s="41"/>
      <c r="Z41" s="41"/>
      <c r="AA41" s="41"/>
    </row>
    <row r="42" spans="1:27" ht="12" hidden="1" customHeight="1">
      <c r="A42" s="118">
        <v>31002631</v>
      </c>
      <c r="B42" s="117" t="s">
        <v>576</v>
      </c>
      <c r="F42" s="141" t="s">
        <v>1633</v>
      </c>
      <c r="H42" s="137">
        <v>46120</v>
      </c>
      <c r="M42" s="41" t="e">
        <f>VLOOKUP(B42,REFERENCE!$A$2:D249,4,0)</f>
        <v>#N/A</v>
      </c>
      <c r="N42" s="41" t="str">
        <f>VLOOKUP(B42,REFERENCE!A:C,3,FALSE)</f>
        <v>TAG-PUP</v>
      </c>
      <c r="O42" s="139">
        <f t="shared" si="0"/>
        <v>1</v>
      </c>
      <c r="P42" s="139" t="str">
        <f>IF(COUNTIF('DISPATCHED (VT11)'!$E:$E,'Summarized Plan'!A42)=0,"",COUNTIF('DISPATCHED (VT11)'!$E:$E,'Summarized Plan'!A42))</f>
        <v/>
      </c>
      <c r="Q42" s="139" t="str">
        <f>IF(A42="","",IF(ISNA(VLOOKUP(A42,'DISPATCHED (VT11)'!$E:$M,9,0)),"",VLOOKUP(A42,'DISPATCHED (VT11)'!$E:$M,9,0)))</f>
        <v/>
      </c>
      <c r="R42" s="139" t="e">
        <f>IF(H42="","",IF(H42&lt;#REF!,1,0))</f>
        <v>#REF!</v>
      </c>
      <c r="S42" s="139" t="e">
        <f>IF(H42="","",IF(H42&gt;#REF!,1,0))</f>
        <v>#REF!</v>
      </c>
      <c r="T42" s="139" t="e">
        <f>IF(H42="","",IF(H42=#REF!,1,0))</f>
        <v>#REF!</v>
      </c>
      <c r="U42" s="139" t="str">
        <f t="shared" si="1"/>
        <v/>
      </c>
      <c r="V42" s="41"/>
      <c r="W42" s="41"/>
      <c r="X42" s="41"/>
      <c r="Y42" s="41"/>
      <c r="Z42" s="41"/>
      <c r="AA42" s="41"/>
    </row>
    <row r="43" spans="1:27" ht="12" hidden="1" customHeight="1">
      <c r="A43" s="118">
        <v>31002632</v>
      </c>
      <c r="B43" s="117" t="s">
        <v>576</v>
      </c>
      <c r="F43" s="141" t="s">
        <v>1633</v>
      </c>
      <c r="H43" s="137">
        <v>46120</v>
      </c>
      <c r="M43" s="41" t="e">
        <f>VLOOKUP(B43,REFERENCE!$A$2:D250,4,0)</f>
        <v>#N/A</v>
      </c>
      <c r="N43" s="41" t="str">
        <f>VLOOKUP(B43,REFERENCE!A:C,3,FALSE)</f>
        <v>TAG-PUP</v>
      </c>
      <c r="O43" s="139">
        <f t="shared" si="0"/>
        <v>1</v>
      </c>
      <c r="P43" s="139" t="str">
        <f>IF(COUNTIF('DISPATCHED (VT11)'!$E:$E,'Summarized Plan'!A43)=0,"",COUNTIF('DISPATCHED (VT11)'!$E:$E,'Summarized Plan'!A43))</f>
        <v/>
      </c>
      <c r="Q43" s="139" t="str">
        <f>IF(A43="","",IF(ISNA(VLOOKUP(A43,'DISPATCHED (VT11)'!$E:$M,9,0)),"",VLOOKUP(A43,'DISPATCHED (VT11)'!$E:$M,9,0)))</f>
        <v/>
      </c>
      <c r="R43" s="139" t="e">
        <f>IF(H43="","",IF(H43&lt;#REF!,1,0))</f>
        <v>#REF!</v>
      </c>
      <c r="S43" s="139" t="e">
        <f>IF(H43="","",IF(H43&gt;#REF!,1,0))</f>
        <v>#REF!</v>
      </c>
      <c r="T43" s="139" t="e">
        <f>IF(H43="","",IF(H43=#REF!,1,0))</f>
        <v>#REF!</v>
      </c>
      <c r="U43" s="139" t="str">
        <f t="shared" si="1"/>
        <v/>
      </c>
      <c r="V43" s="41"/>
      <c r="W43" s="41"/>
      <c r="X43" s="41"/>
      <c r="Y43" s="41"/>
      <c r="Z43" s="41"/>
      <c r="AA43" s="41"/>
    </row>
    <row r="44" spans="1:27" ht="12" hidden="1" customHeight="1">
      <c r="A44" s="118">
        <v>31002636</v>
      </c>
      <c r="B44" s="117" t="s">
        <v>834</v>
      </c>
      <c r="F44" s="141" t="s">
        <v>1633</v>
      </c>
      <c r="H44" s="137">
        <v>46120</v>
      </c>
      <c r="M44" s="41" t="str">
        <f>VLOOKUP(B44,REFERENCE!$A$2:D251,4,0)</f>
        <v>ANDRE GORDONCILLO</v>
      </c>
      <c r="N44" s="41" t="str">
        <f>VLOOKUP(B44,REFERENCE!A:C,3,FALSE)</f>
        <v>LP-LWS</v>
      </c>
      <c r="O44" s="139">
        <f t="shared" si="0"/>
        <v>1</v>
      </c>
      <c r="P44" s="139" t="str">
        <f>IF(COUNTIF('DISPATCHED (VT11)'!$E:$E,'Summarized Plan'!A44)=0,"",COUNTIF('DISPATCHED (VT11)'!$E:$E,'Summarized Plan'!A44))</f>
        <v/>
      </c>
      <c r="Q44" s="139" t="str">
        <f>IF(A44="","",IF(ISNA(VLOOKUP(A44,'DISPATCHED (VT11)'!$E:$M,9,0)),"",VLOOKUP(A44,'DISPATCHED (VT11)'!$E:$M,9,0)))</f>
        <v/>
      </c>
      <c r="R44" s="139" t="e">
        <f>IF(H44="","",IF(H44&lt;#REF!,1,0))</f>
        <v>#REF!</v>
      </c>
      <c r="S44" s="139" t="e">
        <f>IF(H44="","",IF(H44&gt;#REF!,1,0))</f>
        <v>#REF!</v>
      </c>
      <c r="T44" s="139" t="e">
        <f>IF(H44="","",IF(H44=#REF!,1,0))</f>
        <v>#REF!</v>
      </c>
      <c r="U44" s="139" t="str">
        <f t="shared" si="1"/>
        <v/>
      </c>
      <c r="V44" s="41"/>
      <c r="W44" s="41"/>
      <c r="X44" s="41"/>
      <c r="Y44" s="41"/>
      <c r="Z44" s="41"/>
      <c r="AA44" s="41"/>
    </row>
    <row r="45" spans="1:27" ht="12" hidden="1" customHeight="1">
      <c r="A45" s="118">
        <v>31002637</v>
      </c>
      <c r="B45" s="117" t="s">
        <v>834</v>
      </c>
      <c r="F45" s="141" t="s">
        <v>1633</v>
      </c>
      <c r="H45" s="137">
        <v>46120</v>
      </c>
      <c r="M45" s="41" t="str">
        <f>VLOOKUP(B45,REFERENCE!$A$2:D252,4,0)</f>
        <v>ANDRE GORDONCILLO</v>
      </c>
      <c r="N45" s="41" t="str">
        <f>VLOOKUP(B45,REFERENCE!A:C,3,FALSE)</f>
        <v>LP-LWS</v>
      </c>
      <c r="O45" s="139">
        <f t="shared" si="0"/>
        <v>1</v>
      </c>
      <c r="P45" s="139" t="str">
        <f>IF(COUNTIF('DISPATCHED (VT11)'!$E:$E,'Summarized Plan'!A45)=0,"",COUNTIF('DISPATCHED (VT11)'!$E:$E,'Summarized Plan'!A45))</f>
        <v/>
      </c>
      <c r="Q45" s="139" t="str">
        <f>IF(A45="","",IF(ISNA(VLOOKUP(A45,'DISPATCHED (VT11)'!$E:$M,9,0)),"",VLOOKUP(A45,'DISPATCHED (VT11)'!$E:$M,9,0)))</f>
        <v/>
      </c>
      <c r="R45" s="139" t="e">
        <f>IF(H45="","",IF(H45&lt;#REF!,1,0))</f>
        <v>#REF!</v>
      </c>
      <c r="S45" s="139" t="e">
        <f>IF(H45="","",IF(H45&gt;#REF!,1,0))</f>
        <v>#REF!</v>
      </c>
      <c r="T45" s="139" t="e">
        <f>IF(H45="","",IF(H45=#REF!,1,0))</f>
        <v>#REF!</v>
      </c>
      <c r="U45" s="139" t="str">
        <f t="shared" si="1"/>
        <v/>
      </c>
      <c r="V45" s="41"/>
      <c r="W45" s="41"/>
      <c r="X45" s="41"/>
      <c r="Y45" s="41"/>
      <c r="Z45" s="41"/>
      <c r="AA45" s="41"/>
    </row>
    <row r="46" spans="1:27" ht="12" hidden="1" customHeight="1">
      <c r="A46" s="118">
        <v>31002638</v>
      </c>
      <c r="B46" s="117" t="s">
        <v>834</v>
      </c>
      <c r="F46" s="141" t="s">
        <v>1633</v>
      </c>
      <c r="H46" s="137">
        <v>46120</v>
      </c>
      <c r="M46" s="41" t="str">
        <f>VLOOKUP(B46,REFERENCE!$A$2:D253,4,0)</f>
        <v>ANDRE GORDONCILLO</v>
      </c>
      <c r="N46" s="41" t="str">
        <f>VLOOKUP(B46,REFERENCE!A:C,3,FALSE)</f>
        <v>LP-LWS</v>
      </c>
      <c r="O46" s="139">
        <f t="shared" si="0"/>
        <v>1</v>
      </c>
      <c r="P46" s="139" t="str">
        <f>IF(COUNTIF('DISPATCHED (VT11)'!$E:$E,'Summarized Plan'!A46)=0,"",COUNTIF('DISPATCHED (VT11)'!$E:$E,'Summarized Plan'!A46))</f>
        <v/>
      </c>
      <c r="Q46" s="139" t="str">
        <f>IF(A46="","",IF(ISNA(VLOOKUP(A46,'DISPATCHED (VT11)'!$E:$M,9,0)),"",VLOOKUP(A46,'DISPATCHED (VT11)'!$E:$M,9,0)))</f>
        <v/>
      </c>
      <c r="R46" s="139" t="e">
        <f>IF(H46="","",IF(H46&lt;#REF!,1,0))</f>
        <v>#REF!</v>
      </c>
      <c r="S46" s="139" t="e">
        <f>IF(H46="","",IF(H46&gt;#REF!,1,0))</f>
        <v>#REF!</v>
      </c>
      <c r="T46" s="139" t="e">
        <f>IF(H46="","",IF(H46=#REF!,1,0))</f>
        <v>#REF!</v>
      </c>
      <c r="U46" s="139" t="str">
        <f t="shared" si="1"/>
        <v/>
      </c>
      <c r="V46" s="41"/>
      <c r="W46" s="41"/>
      <c r="X46" s="41"/>
      <c r="Y46" s="41"/>
      <c r="Z46" s="41"/>
      <c r="AA46" s="41"/>
    </row>
    <row r="47" spans="1:27" ht="12" hidden="1" customHeight="1">
      <c r="A47" s="118">
        <v>31002639</v>
      </c>
      <c r="B47" s="117" t="s">
        <v>834</v>
      </c>
      <c r="F47" s="141" t="s">
        <v>1633</v>
      </c>
      <c r="H47" s="137">
        <v>46120</v>
      </c>
      <c r="M47" s="41" t="str">
        <f>VLOOKUP(B47,REFERENCE!$A$2:D254,4,0)</f>
        <v>ANDRE GORDONCILLO</v>
      </c>
      <c r="N47" s="41" t="str">
        <f>VLOOKUP(B47,REFERENCE!A:C,3,FALSE)</f>
        <v>LP-LWS</v>
      </c>
      <c r="O47" s="139">
        <f t="shared" si="0"/>
        <v>1</v>
      </c>
      <c r="P47" s="139" t="str">
        <f>IF(COUNTIF('DISPATCHED (VT11)'!$E:$E,'Summarized Plan'!A47)=0,"",COUNTIF('DISPATCHED (VT11)'!$E:$E,'Summarized Plan'!A47))</f>
        <v/>
      </c>
      <c r="Q47" s="139" t="str">
        <f>IF(A47="","",IF(ISNA(VLOOKUP(A47,'DISPATCHED (VT11)'!$E:$M,9,0)),"",VLOOKUP(A47,'DISPATCHED (VT11)'!$E:$M,9,0)))</f>
        <v/>
      </c>
      <c r="R47" s="139" t="e">
        <f>IF(H47="","",IF(H47&lt;#REF!,1,0))</f>
        <v>#REF!</v>
      </c>
      <c r="S47" s="139" t="e">
        <f>IF(H47="","",IF(H47&gt;#REF!,1,0))</f>
        <v>#REF!</v>
      </c>
      <c r="T47" s="139" t="e">
        <f>IF(H47="","",IF(H47=#REF!,1,0))</f>
        <v>#REF!</v>
      </c>
      <c r="U47" s="139" t="str">
        <f t="shared" si="1"/>
        <v/>
      </c>
      <c r="V47" s="41"/>
      <c r="W47" s="41"/>
      <c r="X47" s="41"/>
      <c r="Y47" s="41"/>
      <c r="Z47" s="41"/>
      <c r="AA47" s="41"/>
    </row>
    <row r="48" spans="1:27" ht="12" hidden="1" customHeight="1">
      <c r="A48" s="118">
        <v>31002640</v>
      </c>
      <c r="B48" s="117" t="s">
        <v>834</v>
      </c>
      <c r="F48" s="141" t="s">
        <v>1633</v>
      </c>
      <c r="H48" s="137">
        <v>46120</v>
      </c>
      <c r="M48" s="41" t="str">
        <f>VLOOKUP(B48,REFERENCE!$A$2:D255,4,0)</f>
        <v>ANDRE GORDONCILLO</v>
      </c>
      <c r="N48" s="41" t="str">
        <f>VLOOKUP(B48,REFERENCE!A:C,3,FALSE)</f>
        <v>LP-LWS</v>
      </c>
      <c r="O48" s="139">
        <f t="shared" si="0"/>
        <v>1</v>
      </c>
      <c r="P48" s="139" t="str">
        <f>IF(COUNTIF('DISPATCHED (VT11)'!$E:$E,'Summarized Plan'!A48)=0,"",COUNTIF('DISPATCHED (VT11)'!$E:$E,'Summarized Plan'!A48))</f>
        <v/>
      </c>
      <c r="Q48" s="139" t="str">
        <f>IF(A48="","",IF(ISNA(VLOOKUP(A48,'DISPATCHED (VT11)'!$E:$M,9,0)),"",VLOOKUP(A48,'DISPATCHED (VT11)'!$E:$M,9,0)))</f>
        <v/>
      </c>
      <c r="R48" s="139" t="e">
        <f>IF(H48="","",IF(H48&lt;#REF!,1,0))</f>
        <v>#REF!</v>
      </c>
      <c r="S48" s="139" t="e">
        <f>IF(H48="","",IF(H48&gt;#REF!,1,0))</f>
        <v>#REF!</v>
      </c>
      <c r="T48" s="139" t="e">
        <f>IF(H48="","",IF(H48=#REF!,1,0))</f>
        <v>#REF!</v>
      </c>
      <c r="U48" s="139" t="str">
        <f t="shared" si="1"/>
        <v/>
      </c>
      <c r="V48" s="41"/>
      <c r="W48" s="41"/>
      <c r="X48" s="41"/>
      <c r="Y48" s="41"/>
      <c r="Z48" s="41"/>
      <c r="AA48" s="41"/>
    </row>
    <row r="49" spans="1:27" ht="12" hidden="1" customHeight="1">
      <c r="A49" s="118">
        <v>31002641</v>
      </c>
      <c r="B49" s="117" t="s">
        <v>834</v>
      </c>
      <c r="F49" s="141" t="s">
        <v>1633</v>
      </c>
      <c r="H49" s="137">
        <v>46120</v>
      </c>
      <c r="M49" s="41" t="str">
        <f>VLOOKUP(B49,REFERENCE!$A$2:D256,4,0)</f>
        <v>ANDRE GORDONCILLO</v>
      </c>
      <c r="N49" s="41" t="str">
        <f>VLOOKUP(B49,REFERENCE!A:C,3,FALSE)</f>
        <v>LP-LWS</v>
      </c>
      <c r="O49" s="139">
        <f t="shared" si="0"/>
        <v>1</v>
      </c>
      <c r="P49" s="139" t="str">
        <f>IF(COUNTIF('DISPATCHED (VT11)'!$E:$E,'Summarized Plan'!A49)=0,"",COUNTIF('DISPATCHED (VT11)'!$E:$E,'Summarized Plan'!A49))</f>
        <v/>
      </c>
      <c r="Q49" s="139" t="str">
        <f>IF(A49="","",IF(ISNA(VLOOKUP(A49,'DISPATCHED (VT11)'!$E:$M,9,0)),"",VLOOKUP(A49,'DISPATCHED (VT11)'!$E:$M,9,0)))</f>
        <v/>
      </c>
      <c r="R49" s="139" t="e">
        <f>IF(H49="","",IF(H49&lt;#REF!,1,0))</f>
        <v>#REF!</v>
      </c>
      <c r="S49" s="139" t="e">
        <f>IF(H49="","",IF(H49&gt;#REF!,1,0))</f>
        <v>#REF!</v>
      </c>
      <c r="T49" s="139" t="e">
        <f>IF(H49="","",IF(H49=#REF!,1,0))</f>
        <v>#REF!</v>
      </c>
      <c r="U49" s="139" t="str">
        <f t="shared" si="1"/>
        <v/>
      </c>
      <c r="V49" s="41"/>
      <c r="W49" s="41"/>
      <c r="X49" s="41"/>
      <c r="Y49" s="41"/>
      <c r="Z49" s="41"/>
      <c r="AA49" s="41"/>
    </row>
    <row r="50" spans="1:27" ht="12" hidden="1" customHeight="1">
      <c r="A50" s="118">
        <v>31002642</v>
      </c>
      <c r="B50" s="117" t="s">
        <v>834</v>
      </c>
      <c r="F50" s="141" t="s">
        <v>1633</v>
      </c>
      <c r="H50" s="137">
        <v>46120</v>
      </c>
      <c r="M50" s="41" t="str">
        <f>VLOOKUP(B50,REFERENCE!$A$2:D257,4,0)</f>
        <v>ANDRE GORDONCILLO</v>
      </c>
      <c r="N50" s="41" t="str">
        <f>VLOOKUP(B50,REFERENCE!A:C,3,FALSE)</f>
        <v>LP-LWS</v>
      </c>
      <c r="O50" s="139">
        <f t="shared" si="0"/>
        <v>1</v>
      </c>
      <c r="P50" s="139" t="str">
        <f>IF(COUNTIF('DISPATCHED (VT11)'!$E:$E,'Summarized Plan'!A50)=0,"",COUNTIF('DISPATCHED (VT11)'!$E:$E,'Summarized Plan'!A50))</f>
        <v/>
      </c>
      <c r="Q50" s="139" t="str">
        <f>IF(A50="","",IF(ISNA(VLOOKUP(A50,'DISPATCHED (VT11)'!$E:$M,9,0)),"",VLOOKUP(A50,'DISPATCHED (VT11)'!$E:$M,9,0)))</f>
        <v/>
      </c>
      <c r="R50" s="139" t="e">
        <f>IF(H50="","",IF(H50&lt;#REF!,1,0))</f>
        <v>#REF!</v>
      </c>
      <c r="S50" s="139" t="e">
        <f>IF(H50="","",IF(H50&gt;#REF!,1,0))</f>
        <v>#REF!</v>
      </c>
      <c r="T50" s="139" t="e">
        <f>IF(H50="","",IF(H50=#REF!,1,0))</f>
        <v>#REF!</v>
      </c>
      <c r="U50" s="139" t="str">
        <f t="shared" si="1"/>
        <v/>
      </c>
      <c r="V50" s="41"/>
      <c r="W50" s="41"/>
      <c r="X50" s="41"/>
      <c r="Y50" s="41"/>
      <c r="Z50" s="41"/>
      <c r="AA50" s="41"/>
    </row>
    <row r="51" spans="1:27" ht="12" hidden="1" customHeight="1">
      <c r="A51" s="118">
        <v>31002643</v>
      </c>
      <c r="B51" s="117" t="s">
        <v>834</v>
      </c>
      <c r="F51" s="141" t="s">
        <v>1633</v>
      </c>
      <c r="H51" s="137">
        <v>46120</v>
      </c>
      <c r="M51" s="41" t="str">
        <f>VLOOKUP(B51,REFERENCE!$A$2:D258,4,0)</f>
        <v>ANDRE GORDONCILLO</v>
      </c>
      <c r="N51" s="41" t="str">
        <f>VLOOKUP(B51,REFERENCE!A:C,3,FALSE)</f>
        <v>LP-LWS</v>
      </c>
      <c r="O51" s="139">
        <f t="shared" si="0"/>
        <v>1</v>
      </c>
      <c r="P51" s="139" t="str">
        <f>IF(COUNTIF('DISPATCHED (VT11)'!$E:$E,'Summarized Plan'!A51)=0,"",COUNTIF('DISPATCHED (VT11)'!$E:$E,'Summarized Plan'!A51))</f>
        <v/>
      </c>
      <c r="Q51" s="139" t="str">
        <f>IF(A51="","",IF(ISNA(VLOOKUP(A51,'DISPATCHED (VT11)'!$E:$M,9,0)),"",VLOOKUP(A51,'DISPATCHED (VT11)'!$E:$M,9,0)))</f>
        <v/>
      </c>
      <c r="R51" s="139" t="e">
        <f>IF(H51="","",IF(H51&lt;#REF!,1,0))</f>
        <v>#REF!</v>
      </c>
      <c r="S51" s="139" t="e">
        <f>IF(H51="","",IF(H51&gt;#REF!,1,0))</f>
        <v>#REF!</v>
      </c>
      <c r="T51" s="139" t="e">
        <f>IF(H51="","",IF(H51=#REF!,1,0))</f>
        <v>#REF!</v>
      </c>
      <c r="U51" s="139" t="str">
        <f t="shared" si="1"/>
        <v/>
      </c>
      <c r="V51" s="41"/>
      <c r="W51" s="41"/>
      <c r="X51" s="41"/>
      <c r="Y51" s="41"/>
      <c r="Z51" s="41"/>
      <c r="AA51" s="41"/>
    </row>
    <row r="52" spans="1:27" ht="12" hidden="1" customHeight="1">
      <c r="A52" s="118">
        <v>31002644</v>
      </c>
      <c r="B52" s="117" t="s">
        <v>834</v>
      </c>
      <c r="F52" s="141" t="s">
        <v>1633</v>
      </c>
      <c r="H52" s="137">
        <v>46120</v>
      </c>
      <c r="M52" s="41" t="str">
        <f>VLOOKUP(B52,REFERENCE!$A$2:D259,4,0)</f>
        <v>ANDRE GORDONCILLO</v>
      </c>
      <c r="N52" s="41" t="str">
        <f>VLOOKUP(B52,REFERENCE!A:C,3,FALSE)</f>
        <v>LP-LWS</v>
      </c>
      <c r="O52" s="139">
        <f t="shared" si="0"/>
        <v>1</v>
      </c>
      <c r="P52" s="139" t="str">
        <f>IF(COUNTIF('DISPATCHED (VT11)'!$E:$E,'Summarized Plan'!A52)=0,"",COUNTIF('DISPATCHED (VT11)'!$E:$E,'Summarized Plan'!A52))</f>
        <v/>
      </c>
      <c r="Q52" s="139" t="str">
        <f>IF(A52="","",IF(ISNA(VLOOKUP(A52,'DISPATCHED (VT11)'!$E:$M,9,0)),"",VLOOKUP(A52,'DISPATCHED (VT11)'!$E:$M,9,0)))</f>
        <v/>
      </c>
      <c r="R52" s="139" t="e">
        <f>IF(H52="","",IF(H52&lt;#REF!,1,0))</f>
        <v>#REF!</v>
      </c>
      <c r="S52" s="139" t="e">
        <f>IF(H52="","",IF(H52&gt;#REF!,1,0))</f>
        <v>#REF!</v>
      </c>
      <c r="T52" s="139" t="e">
        <f>IF(H52="","",IF(H52=#REF!,1,0))</f>
        <v>#REF!</v>
      </c>
      <c r="U52" s="139" t="str">
        <f t="shared" si="1"/>
        <v/>
      </c>
      <c r="V52" s="41"/>
      <c r="W52" s="41"/>
      <c r="X52" s="41"/>
      <c r="Y52" s="41"/>
      <c r="Z52" s="41"/>
      <c r="AA52" s="41"/>
    </row>
    <row r="53" spans="1:27" ht="12" hidden="1" customHeight="1">
      <c r="A53" s="118">
        <v>31002645</v>
      </c>
      <c r="B53" s="117" t="s">
        <v>834</v>
      </c>
      <c r="F53" s="141" t="s">
        <v>1633</v>
      </c>
      <c r="H53" s="137">
        <v>46120</v>
      </c>
      <c r="M53" s="41" t="str">
        <f>VLOOKUP(B53,REFERENCE!$A$2:D260,4,0)</f>
        <v>ANDRE GORDONCILLO</v>
      </c>
      <c r="N53" s="41" t="str">
        <f>VLOOKUP(B53,REFERENCE!A:C,3,FALSE)</f>
        <v>LP-LWS</v>
      </c>
      <c r="O53" s="139">
        <f t="shared" si="0"/>
        <v>1</v>
      </c>
      <c r="P53" s="139" t="str">
        <f>IF(COUNTIF('DISPATCHED (VT11)'!$E:$E,'Summarized Plan'!A53)=0,"",COUNTIF('DISPATCHED (VT11)'!$E:$E,'Summarized Plan'!A53))</f>
        <v/>
      </c>
      <c r="Q53" s="139" t="str">
        <f>IF(A53="","",IF(ISNA(VLOOKUP(A53,'DISPATCHED (VT11)'!$E:$M,9,0)),"",VLOOKUP(A53,'DISPATCHED (VT11)'!$E:$M,9,0)))</f>
        <v/>
      </c>
      <c r="R53" s="139" t="e">
        <f>IF(H53="","",IF(H53&lt;#REF!,1,0))</f>
        <v>#REF!</v>
      </c>
      <c r="S53" s="139" t="e">
        <f>IF(H53="","",IF(H53&gt;#REF!,1,0))</f>
        <v>#REF!</v>
      </c>
      <c r="T53" s="139" t="e">
        <f>IF(H53="","",IF(H53=#REF!,1,0))</f>
        <v>#REF!</v>
      </c>
      <c r="U53" s="139" t="str">
        <f t="shared" si="1"/>
        <v/>
      </c>
      <c r="V53" s="41"/>
      <c r="W53" s="41"/>
      <c r="X53" s="41"/>
      <c r="Y53" s="41"/>
      <c r="Z53" s="41"/>
      <c r="AA53" s="41"/>
    </row>
    <row r="54" spans="1:27" ht="12" hidden="1" customHeight="1">
      <c r="A54" s="118">
        <v>31002646</v>
      </c>
      <c r="B54" s="117" t="s">
        <v>834</v>
      </c>
      <c r="F54" s="141" t="s">
        <v>1633</v>
      </c>
      <c r="H54" s="137">
        <v>46120</v>
      </c>
      <c r="M54" s="41" t="str">
        <f>VLOOKUP(B54,REFERENCE!$A$2:D261,4,0)</f>
        <v>ANDRE GORDONCILLO</v>
      </c>
      <c r="N54" s="41" t="str">
        <f>VLOOKUP(B54,REFERENCE!A:C,3,FALSE)</f>
        <v>LP-LWS</v>
      </c>
      <c r="O54" s="139">
        <f t="shared" si="0"/>
        <v>1</v>
      </c>
      <c r="P54" s="139" t="str">
        <f>IF(COUNTIF('DISPATCHED (VT11)'!$E:$E,'Summarized Plan'!A54)=0,"",COUNTIF('DISPATCHED (VT11)'!$E:$E,'Summarized Plan'!A54))</f>
        <v/>
      </c>
      <c r="Q54" s="139" t="str">
        <f>IF(A54="","",IF(ISNA(VLOOKUP(A54,'DISPATCHED (VT11)'!$E:$M,9,0)),"",VLOOKUP(A54,'DISPATCHED (VT11)'!$E:$M,9,0)))</f>
        <v/>
      </c>
      <c r="R54" s="139" t="e">
        <f>IF(H54="","",IF(H54&lt;#REF!,1,0))</f>
        <v>#REF!</v>
      </c>
      <c r="S54" s="139" t="e">
        <f>IF(H54="","",IF(H54&gt;#REF!,1,0))</f>
        <v>#REF!</v>
      </c>
      <c r="T54" s="139" t="e">
        <f>IF(H54="","",IF(H54=#REF!,1,0))</f>
        <v>#REF!</v>
      </c>
      <c r="U54" s="139" t="str">
        <f t="shared" si="1"/>
        <v/>
      </c>
      <c r="V54" s="41"/>
      <c r="W54" s="41"/>
      <c r="X54" s="41"/>
      <c r="Y54" s="41"/>
      <c r="Z54" s="41"/>
      <c r="AA54" s="41"/>
    </row>
    <row r="55" spans="1:27" ht="12" hidden="1" customHeight="1">
      <c r="A55" s="118">
        <v>31002647</v>
      </c>
      <c r="B55" s="117" t="s">
        <v>834</v>
      </c>
      <c r="F55" s="141" t="s">
        <v>1633</v>
      </c>
      <c r="H55" s="137">
        <v>46120</v>
      </c>
      <c r="M55" s="41" t="str">
        <f>VLOOKUP(B55,REFERENCE!$A$2:D262,4,0)</f>
        <v>ANDRE GORDONCILLO</v>
      </c>
      <c r="N55" s="41" t="str">
        <f>VLOOKUP(B55,REFERENCE!A:C,3,FALSE)</f>
        <v>LP-LWS</v>
      </c>
      <c r="O55" s="139">
        <f t="shared" si="0"/>
        <v>1</v>
      </c>
      <c r="P55" s="139" t="str">
        <f>IF(COUNTIF('DISPATCHED (VT11)'!$E:$E,'Summarized Plan'!A55)=0,"",COUNTIF('DISPATCHED (VT11)'!$E:$E,'Summarized Plan'!A55))</f>
        <v/>
      </c>
      <c r="Q55" s="139" t="str">
        <f>IF(A55="","",IF(ISNA(VLOOKUP(A55,'DISPATCHED (VT11)'!$E:$M,9,0)),"",VLOOKUP(A55,'DISPATCHED (VT11)'!$E:$M,9,0)))</f>
        <v/>
      </c>
      <c r="R55" s="139" t="e">
        <f>IF(H55="","",IF(H55&lt;#REF!,1,0))</f>
        <v>#REF!</v>
      </c>
      <c r="S55" s="139" t="e">
        <f>IF(H55="","",IF(H55&gt;#REF!,1,0))</f>
        <v>#REF!</v>
      </c>
      <c r="T55" s="139" t="e">
        <f>IF(H55="","",IF(H55=#REF!,1,0))</f>
        <v>#REF!</v>
      </c>
      <c r="U55" s="139" t="str">
        <f t="shared" si="1"/>
        <v/>
      </c>
      <c r="V55" s="41"/>
      <c r="W55" s="41"/>
      <c r="X55" s="41"/>
      <c r="Y55" s="41"/>
      <c r="Z55" s="41"/>
      <c r="AA55" s="41"/>
    </row>
    <row r="56" spans="1:27" ht="12" hidden="1" customHeight="1">
      <c r="A56" s="118">
        <v>31002648</v>
      </c>
      <c r="B56" s="117" t="s">
        <v>834</v>
      </c>
      <c r="F56" s="141" t="s">
        <v>1633</v>
      </c>
      <c r="H56" s="137">
        <v>46120</v>
      </c>
      <c r="M56" s="41" t="str">
        <f>VLOOKUP(B56,REFERENCE!$A$2:D263,4,0)</f>
        <v>ANDRE GORDONCILLO</v>
      </c>
      <c r="N56" s="41" t="str">
        <f>VLOOKUP(B56,REFERENCE!A:C,3,FALSE)</f>
        <v>LP-LWS</v>
      </c>
      <c r="O56" s="139">
        <f t="shared" si="0"/>
        <v>1</v>
      </c>
      <c r="P56" s="139" t="str">
        <f>IF(COUNTIF('DISPATCHED (VT11)'!$E:$E,'Summarized Plan'!A56)=0,"",COUNTIF('DISPATCHED (VT11)'!$E:$E,'Summarized Plan'!A56))</f>
        <v/>
      </c>
      <c r="Q56" s="139" t="str">
        <f>IF(A56="","",IF(ISNA(VLOOKUP(A56,'DISPATCHED (VT11)'!$E:$M,9,0)),"",VLOOKUP(A56,'DISPATCHED (VT11)'!$E:$M,9,0)))</f>
        <v/>
      </c>
      <c r="R56" s="139" t="e">
        <f>IF(H56="","",IF(H56&lt;#REF!,1,0))</f>
        <v>#REF!</v>
      </c>
      <c r="S56" s="139" t="e">
        <f>IF(H56="","",IF(H56&gt;#REF!,1,0))</f>
        <v>#REF!</v>
      </c>
      <c r="T56" s="139" t="e">
        <f>IF(H56="","",IF(H56=#REF!,1,0))</f>
        <v>#REF!</v>
      </c>
      <c r="U56" s="139" t="str">
        <f t="shared" si="1"/>
        <v/>
      </c>
      <c r="V56" s="41"/>
      <c r="W56" s="41"/>
      <c r="X56" s="41"/>
      <c r="Y56" s="41"/>
      <c r="Z56" s="41"/>
      <c r="AA56" s="41"/>
    </row>
    <row r="57" spans="1:27" ht="12" hidden="1" customHeight="1">
      <c r="A57" s="118">
        <v>31002649</v>
      </c>
      <c r="B57" s="117" t="s">
        <v>834</v>
      </c>
      <c r="F57" s="141" t="s">
        <v>1633</v>
      </c>
      <c r="H57" s="137">
        <v>46120</v>
      </c>
      <c r="M57" s="41" t="str">
        <f>VLOOKUP(B57,REFERENCE!$A$2:D264,4,0)</f>
        <v>ANDRE GORDONCILLO</v>
      </c>
      <c r="N57" s="41" t="str">
        <f>VLOOKUP(B57,REFERENCE!A:C,3,FALSE)</f>
        <v>LP-LWS</v>
      </c>
      <c r="O57" s="139">
        <f t="shared" si="0"/>
        <v>1</v>
      </c>
      <c r="P57" s="139" t="str">
        <f>IF(COUNTIF('DISPATCHED (VT11)'!$E:$E,'Summarized Plan'!A57)=0,"",COUNTIF('DISPATCHED (VT11)'!$E:$E,'Summarized Plan'!A57))</f>
        <v/>
      </c>
      <c r="Q57" s="139" t="str">
        <f>IF(A57="","",IF(ISNA(VLOOKUP(A57,'DISPATCHED (VT11)'!$E:$M,9,0)),"",VLOOKUP(A57,'DISPATCHED (VT11)'!$E:$M,9,0)))</f>
        <v/>
      </c>
      <c r="R57" s="139" t="e">
        <f>IF(H57="","",IF(H57&lt;#REF!,1,0))</f>
        <v>#REF!</v>
      </c>
      <c r="S57" s="139" t="e">
        <f>IF(H57="","",IF(H57&gt;#REF!,1,0))</f>
        <v>#REF!</v>
      </c>
      <c r="T57" s="139" t="e">
        <f>IF(H57="","",IF(H57=#REF!,1,0))</f>
        <v>#REF!</v>
      </c>
      <c r="U57" s="139" t="str">
        <f t="shared" si="1"/>
        <v/>
      </c>
      <c r="V57" s="41"/>
      <c r="W57" s="41"/>
      <c r="X57" s="41"/>
      <c r="Y57" s="41"/>
      <c r="Z57" s="41"/>
      <c r="AA57" s="41"/>
    </row>
    <row r="58" spans="1:27" ht="12" hidden="1" customHeight="1">
      <c r="A58" s="118">
        <v>31002650</v>
      </c>
      <c r="B58" s="117" t="s">
        <v>834</v>
      </c>
      <c r="F58" s="141" t="s">
        <v>1633</v>
      </c>
      <c r="H58" s="137">
        <v>46120</v>
      </c>
      <c r="M58" s="41" t="str">
        <f>VLOOKUP(B58,REFERENCE!$A$2:D265,4,0)</f>
        <v>ANDRE GORDONCILLO</v>
      </c>
      <c r="N58" s="41" t="str">
        <f>VLOOKUP(B58,REFERENCE!A:C,3,FALSE)</f>
        <v>LP-LWS</v>
      </c>
      <c r="O58" s="139">
        <f t="shared" si="0"/>
        <v>1</v>
      </c>
      <c r="P58" s="139" t="str">
        <f>IF(COUNTIF('DISPATCHED (VT11)'!$E:$E,'Summarized Plan'!A58)=0,"",COUNTIF('DISPATCHED (VT11)'!$E:$E,'Summarized Plan'!A58))</f>
        <v/>
      </c>
      <c r="Q58" s="139" t="str">
        <f>IF(A58="","",IF(ISNA(VLOOKUP(A58,'DISPATCHED (VT11)'!$E:$M,9,0)),"",VLOOKUP(A58,'DISPATCHED (VT11)'!$E:$M,9,0)))</f>
        <v/>
      </c>
      <c r="R58" s="139" t="e">
        <f>IF(H58="","",IF(H58&lt;#REF!,1,0))</f>
        <v>#REF!</v>
      </c>
      <c r="S58" s="139" t="e">
        <f>IF(H58="","",IF(H58&gt;#REF!,1,0))</f>
        <v>#REF!</v>
      </c>
      <c r="T58" s="139" t="e">
        <f>IF(H58="","",IF(H58=#REF!,1,0))</f>
        <v>#REF!</v>
      </c>
      <c r="U58" s="139" t="str">
        <f t="shared" si="1"/>
        <v/>
      </c>
      <c r="V58" s="41"/>
      <c r="W58" s="41"/>
      <c r="X58" s="41"/>
      <c r="Y58" s="41"/>
      <c r="Z58" s="41"/>
      <c r="AA58" s="41"/>
    </row>
    <row r="59" spans="1:27" ht="12" hidden="1" customHeight="1">
      <c r="A59" s="118">
        <v>31002651</v>
      </c>
      <c r="B59" s="117" t="s">
        <v>834</v>
      </c>
      <c r="F59" s="141" t="s">
        <v>1633</v>
      </c>
      <c r="H59" s="137">
        <v>46120</v>
      </c>
      <c r="M59" s="41" t="str">
        <f>VLOOKUP(B59,REFERENCE!$A$2:D266,4,0)</f>
        <v>ANDRE GORDONCILLO</v>
      </c>
      <c r="N59" s="41" t="str">
        <f>VLOOKUP(B59,REFERENCE!A:C,3,FALSE)</f>
        <v>LP-LWS</v>
      </c>
      <c r="O59" s="139">
        <f t="shared" si="0"/>
        <v>1</v>
      </c>
      <c r="P59" s="139" t="str">
        <f>IF(COUNTIF('DISPATCHED (VT11)'!$E:$E,'Summarized Plan'!A59)=0,"",COUNTIF('DISPATCHED (VT11)'!$E:$E,'Summarized Plan'!A59))</f>
        <v/>
      </c>
      <c r="Q59" s="139" t="str">
        <f>IF(A59="","",IF(ISNA(VLOOKUP(A59,'DISPATCHED (VT11)'!$E:$M,9,0)),"",VLOOKUP(A59,'DISPATCHED (VT11)'!$E:$M,9,0)))</f>
        <v/>
      </c>
      <c r="R59" s="139" t="e">
        <f>IF(H59="","",IF(H59&lt;#REF!,1,0))</f>
        <v>#REF!</v>
      </c>
      <c r="S59" s="139" t="e">
        <f>IF(H59="","",IF(H59&gt;#REF!,1,0))</f>
        <v>#REF!</v>
      </c>
      <c r="T59" s="139" t="e">
        <f>IF(H59="","",IF(H59=#REF!,1,0))</f>
        <v>#REF!</v>
      </c>
      <c r="U59" s="139" t="str">
        <f t="shared" si="1"/>
        <v/>
      </c>
      <c r="V59" s="41"/>
      <c r="W59" s="41"/>
      <c r="X59" s="41"/>
      <c r="Y59" s="41"/>
      <c r="Z59" s="41"/>
      <c r="AA59" s="41"/>
    </row>
    <row r="60" spans="1:27" ht="12" hidden="1" customHeight="1">
      <c r="A60" s="118">
        <v>31002652</v>
      </c>
      <c r="B60" s="117" t="s">
        <v>834</v>
      </c>
      <c r="F60" s="141" t="s">
        <v>1633</v>
      </c>
      <c r="H60" s="137">
        <v>46120</v>
      </c>
      <c r="M60" s="41" t="str">
        <f>VLOOKUP(B60,REFERENCE!$A$2:D267,4,0)</f>
        <v>ANDRE GORDONCILLO</v>
      </c>
      <c r="N60" s="41" t="str">
        <f>VLOOKUP(B60,REFERENCE!A:C,3,FALSE)</f>
        <v>LP-LWS</v>
      </c>
      <c r="O60" s="139">
        <f t="shared" si="0"/>
        <v>1</v>
      </c>
      <c r="P60" s="139" t="str">
        <f>IF(COUNTIF('DISPATCHED (VT11)'!$E:$E,'Summarized Plan'!A60)=0,"",COUNTIF('DISPATCHED (VT11)'!$E:$E,'Summarized Plan'!A60))</f>
        <v/>
      </c>
      <c r="Q60" s="139" t="str">
        <f>IF(A60="","",IF(ISNA(VLOOKUP(A60,'DISPATCHED (VT11)'!$E:$M,9,0)),"",VLOOKUP(A60,'DISPATCHED (VT11)'!$E:$M,9,0)))</f>
        <v/>
      </c>
      <c r="R60" s="139" t="e">
        <f>IF(H60="","",IF(H60&lt;#REF!,1,0))</f>
        <v>#REF!</v>
      </c>
      <c r="S60" s="139" t="e">
        <f>IF(H60="","",IF(H60&gt;#REF!,1,0))</f>
        <v>#REF!</v>
      </c>
      <c r="T60" s="139" t="e">
        <f>IF(H60="","",IF(H60=#REF!,1,0))</f>
        <v>#REF!</v>
      </c>
      <c r="U60" s="139" t="str">
        <f t="shared" si="1"/>
        <v/>
      </c>
      <c r="V60" s="41"/>
      <c r="W60" s="41"/>
      <c r="X60" s="41"/>
      <c r="Y60" s="41"/>
      <c r="Z60" s="41"/>
      <c r="AA60" s="41"/>
    </row>
    <row r="61" spans="1:27" ht="12" hidden="1" customHeight="1">
      <c r="A61" s="118">
        <v>31002724</v>
      </c>
      <c r="B61" s="117" t="s">
        <v>600</v>
      </c>
      <c r="F61" s="141" t="s">
        <v>1633</v>
      </c>
      <c r="H61" s="137">
        <v>46120</v>
      </c>
      <c r="M61" s="41" t="str">
        <f>VLOOKUP(B61,REFERENCE!$A$2:D269,4,0)</f>
        <v>ANDRE GORDONCILLO</v>
      </c>
      <c r="N61" s="41" t="str">
        <f>VLOOKUP(B61,REFERENCE!A:C,3,FALSE)</f>
        <v>LP-WS</v>
      </c>
      <c r="O61" s="139">
        <f t="shared" si="0"/>
        <v>1</v>
      </c>
      <c r="P61" s="139" t="str">
        <f>IF(COUNTIF('DISPATCHED (VT11)'!$E:$E,'Summarized Plan'!A61)=0,"",COUNTIF('DISPATCHED (VT11)'!$E:$E,'Summarized Plan'!A61))</f>
        <v/>
      </c>
      <c r="Q61" s="139" t="str">
        <f>IF(A61="","",IF(ISNA(VLOOKUP(A61,'DISPATCHED (VT11)'!$E:$M,9,0)),"",VLOOKUP(A61,'DISPATCHED (VT11)'!$E:$M,9,0)))</f>
        <v/>
      </c>
      <c r="R61" s="139" t="e">
        <f>IF(H61="","",IF(H61&lt;#REF!,1,0))</f>
        <v>#REF!</v>
      </c>
      <c r="S61" s="139" t="e">
        <f>IF(H61="","",IF(H61&gt;#REF!,1,0))</f>
        <v>#REF!</v>
      </c>
      <c r="T61" s="139" t="e">
        <f>IF(H61="","",IF(H61=#REF!,1,0))</f>
        <v>#REF!</v>
      </c>
      <c r="U61" s="139" t="str">
        <f t="shared" si="1"/>
        <v/>
      </c>
      <c r="V61" s="41"/>
      <c r="W61" s="41"/>
      <c r="X61" s="41"/>
      <c r="Y61" s="41"/>
      <c r="Z61" s="41"/>
      <c r="AA61" s="41"/>
    </row>
    <row r="62" spans="1:27" ht="12" hidden="1" customHeight="1">
      <c r="A62" s="118">
        <v>31002725</v>
      </c>
      <c r="B62" s="117" t="s">
        <v>600</v>
      </c>
      <c r="F62" s="141" t="s">
        <v>1633</v>
      </c>
      <c r="H62" s="137">
        <v>46120</v>
      </c>
      <c r="M62" s="41" t="str">
        <f>VLOOKUP(B62,REFERENCE!$A$2:D270,4,0)</f>
        <v>ANDRE GORDONCILLO</v>
      </c>
      <c r="N62" s="41" t="str">
        <f>VLOOKUP(B62,REFERENCE!A:C,3,FALSE)</f>
        <v>LP-WS</v>
      </c>
      <c r="O62" s="139">
        <f t="shared" si="0"/>
        <v>1</v>
      </c>
      <c r="P62" s="139" t="str">
        <f>IF(COUNTIF('DISPATCHED (VT11)'!$E:$E,'Summarized Plan'!A62)=0,"",COUNTIF('DISPATCHED (VT11)'!$E:$E,'Summarized Plan'!A62))</f>
        <v/>
      </c>
      <c r="Q62" s="139" t="str">
        <f>IF(A62="","",IF(ISNA(VLOOKUP(A62,'DISPATCHED (VT11)'!$E:$M,9,0)),"",VLOOKUP(A62,'DISPATCHED (VT11)'!$E:$M,9,0)))</f>
        <v/>
      </c>
      <c r="R62" s="139" t="e">
        <f>IF(H62="","",IF(H62&lt;#REF!,1,0))</f>
        <v>#REF!</v>
      </c>
      <c r="S62" s="139" t="e">
        <f>IF(H62="","",IF(H62&gt;#REF!,1,0))</f>
        <v>#REF!</v>
      </c>
      <c r="T62" s="139" t="e">
        <f>IF(H62="","",IF(H62=#REF!,1,0))</f>
        <v>#REF!</v>
      </c>
      <c r="U62" s="139" t="str">
        <f t="shared" si="1"/>
        <v/>
      </c>
      <c r="V62" s="41"/>
      <c r="W62" s="41"/>
      <c r="X62" s="41"/>
      <c r="Y62" s="41"/>
      <c r="Z62" s="41"/>
      <c r="AA62" s="41"/>
    </row>
    <row r="63" spans="1:27" ht="12" hidden="1" customHeight="1">
      <c r="A63" s="118">
        <v>31002726</v>
      </c>
      <c r="B63" s="117" t="s">
        <v>600</v>
      </c>
      <c r="F63" s="141" t="s">
        <v>1633</v>
      </c>
      <c r="H63" s="137">
        <v>46120</v>
      </c>
      <c r="M63" s="41" t="str">
        <f>VLOOKUP(B63,REFERENCE!$A$2:D271,4,0)</f>
        <v>ANDRE GORDONCILLO</v>
      </c>
      <c r="N63" s="41" t="str">
        <f>VLOOKUP(B63,REFERENCE!A:C,3,FALSE)</f>
        <v>LP-WS</v>
      </c>
      <c r="O63" s="139">
        <f t="shared" si="0"/>
        <v>1</v>
      </c>
      <c r="P63" s="139" t="str">
        <f>IF(COUNTIF('DISPATCHED (VT11)'!$E:$E,'Summarized Plan'!A63)=0,"",COUNTIF('DISPATCHED (VT11)'!$E:$E,'Summarized Plan'!A63))</f>
        <v/>
      </c>
      <c r="Q63" s="139" t="str">
        <f>IF(A63="","",IF(ISNA(VLOOKUP(A63,'DISPATCHED (VT11)'!$E:$M,9,0)),"",VLOOKUP(A63,'DISPATCHED (VT11)'!$E:$M,9,0)))</f>
        <v/>
      </c>
      <c r="R63" s="139" t="e">
        <f>IF(H63="","",IF(H63&lt;#REF!,1,0))</f>
        <v>#REF!</v>
      </c>
      <c r="S63" s="139" t="e">
        <f>IF(H63="","",IF(H63&gt;#REF!,1,0))</f>
        <v>#REF!</v>
      </c>
      <c r="T63" s="139" t="e">
        <f>IF(H63="","",IF(H63=#REF!,1,0))</f>
        <v>#REF!</v>
      </c>
      <c r="U63" s="139" t="str">
        <f t="shared" si="1"/>
        <v/>
      </c>
      <c r="V63" s="41"/>
      <c r="W63" s="41"/>
      <c r="X63" s="41"/>
      <c r="Y63" s="41"/>
      <c r="Z63" s="41"/>
      <c r="AA63" s="41"/>
    </row>
    <row r="64" spans="1:27" ht="12" hidden="1" customHeight="1">
      <c r="A64" s="118">
        <v>31002732</v>
      </c>
      <c r="B64" s="117" t="s">
        <v>1219</v>
      </c>
      <c r="F64" s="141" t="s">
        <v>417</v>
      </c>
      <c r="H64" s="137">
        <v>46120</v>
      </c>
      <c r="M64" s="41" t="e">
        <f>VLOOKUP(B64,REFERENCE!$A$2:D273,4,0)</f>
        <v>#N/A</v>
      </c>
      <c r="N64" s="41" t="e">
        <f>VLOOKUP(B64,REFERENCE!A:C,3,FALSE)</f>
        <v>#N/A</v>
      </c>
      <c r="O64" s="139">
        <f t="shared" si="0"/>
        <v>1</v>
      </c>
      <c r="P64" s="139" t="str">
        <f>IF(COUNTIF('DISPATCHED (VT11)'!$E:$E,'Summarized Plan'!A64)=0,"",COUNTIF('DISPATCHED (VT11)'!$E:$E,'Summarized Plan'!A64))</f>
        <v/>
      </c>
      <c r="Q64" s="139" t="str">
        <f>IF(A64="","",IF(ISNA(VLOOKUP(A64,'DISPATCHED (VT11)'!$E:$M,9,0)),"",VLOOKUP(A64,'DISPATCHED (VT11)'!$E:$M,9,0)))</f>
        <v/>
      </c>
      <c r="R64" s="139" t="e">
        <f>IF(H64="","",IF(H64&lt;#REF!,1,0))</f>
        <v>#REF!</v>
      </c>
      <c r="S64" s="139" t="e">
        <f>IF(H64="","",IF(H64&gt;#REF!,1,0))</f>
        <v>#REF!</v>
      </c>
      <c r="T64" s="139" t="e">
        <f>IF(H64="","",IF(H64=#REF!,1,0))</f>
        <v>#REF!</v>
      </c>
      <c r="U64" s="139" t="str">
        <f t="shared" ref="U64:U123" si="2">IF(I64="","",1)</f>
        <v/>
      </c>
      <c r="V64" s="41"/>
      <c r="W64" s="41"/>
      <c r="X64" s="41"/>
      <c r="Y64" s="41"/>
      <c r="Z64" s="41"/>
      <c r="AA64" s="41"/>
    </row>
    <row r="65" spans="1:27" ht="12" hidden="1" customHeight="1">
      <c r="A65" s="118">
        <v>31002733</v>
      </c>
      <c r="B65" s="117" t="s">
        <v>1219</v>
      </c>
      <c r="F65" s="141" t="s">
        <v>1633</v>
      </c>
      <c r="H65" s="137">
        <v>46120</v>
      </c>
      <c r="M65" s="41" t="e">
        <f>VLOOKUP(B65,REFERENCE!$A$2:D274,4,0)</f>
        <v>#N/A</v>
      </c>
      <c r="N65" s="41" t="e">
        <f>VLOOKUP(B65,REFERENCE!A:C,3,FALSE)</f>
        <v>#N/A</v>
      </c>
      <c r="O65" s="139">
        <f t="shared" si="0"/>
        <v>1</v>
      </c>
      <c r="P65" s="139" t="str">
        <f>IF(COUNTIF('DISPATCHED (VT11)'!$E:$E,'Summarized Plan'!A65)=0,"",COUNTIF('DISPATCHED (VT11)'!$E:$E,'Summarized Plan'!A65))</f>
        <v/>
      </c>
      <c r="Q65" s="139" t="str">
        <f>IF(A65="","",IF(ISNA(VLOOKUP(A65,'DISPATCHED (VT11)'!$E:$M,9,0)),"",VLOOKUP(A65,'DISPATCHED (VT11)'!$E:$M,9,0)))</f>
        <v/>
      </c>
      <c r="R65" s="139" t="e">
        <f>IF(H65="","",IF(H65&lt;#REF!,1,0))</f>
        <v>#REF!</v>
      </c>
      <c r="S65" s="139" t="e">
        <f>IF(H65="","",IF(H65&gt;#REF!,1,0))</f>
        <v>#REF!</v>
      </c>
      <c r="T65" s="139" t="e">
        <f>IF(H65="","",IF(H65=#REF!,1,0))</f>
        <v>#REF!</v>
      </c>
      <c r="U65" s="139" t="str">
        <f t="shared" si="2"/>
        <v/>
      </c>
      <c r="V65" s="41"/>
      <c r="W65" s="41"/>
      <c r="X65" s="41"/>
      <c r="Y65" s="41"/>
      <c r="Z65" s="41"/>
      <c r="AA65" s="41"/>
    </row>
    <row r="66" spans="1:27" ht="12" hidden="1" customHeight="1">
      <c r="A66" s="118">
        <v>31002734</v>
      </c>
      <c r="B66" s="117" t="s">
        <v>1219</v>
      </c>
      <c r="F66" s="141" t="s">
        <v>1633</v>
      </c>
      <c r="H66" s="137">
        <v>46120</v>
      </c>
      <c r="M66" s="41" t="e">
        <f>VLOOKUP(B66,REFERENCE!$A$2:D275,4,0)</f>
        <v>#N/A</v>
      </c>
      <c r="N66" s="41" t="e">
        <f>VLOOKUP(B66,REFERENCE!A:C,3,FALSE)</f>
        <v>#N/A</v>
      </c>
      <c r="O66" s="139">
        <f t="shared" ref="O66:O129" si="3">COUNTIF($A:$A,A66)</f>
        <v>1</v>
      </c>
      <c r="P66" s="139" t="str">
        <f>IF(COUNTIF('DISPATCHED (VT11)'!$E:$E,'Summarized Plan'!A66)=0,"",COUNTIF('DISPATCHED (VT11)'!$E:$E,'Summarized Plan'!A66))</f>
        <v/>
      </c>
      <c r="Q66" s="139" t="str">
        <f>IF(A66="","",IF(ISNA(VLOOKUP(A66,'DISPATCHED (VT11)'!$E:$M,9,0)),"",VLOOKUP(A66,'DISPATCHED (VT11)'!$E:$M,9,0)))</f>
        <v/>
      </c>
      <c r="R66" s="139" t="e">
        <f>IF(H66="","",IF(H66&lt;#REF!,1,0))</f>
        <v>#REF!</v>
      </c>
      <c r="S66" s="139" t="e">
        <f>IF(H66="","",IF(H66&gt;#REF!,1,0))</f>
        <v>#REF!</v>
      </c>
      <c r="T66" s="139" t="e">
        <f>IF(H66="","",IF(H66=#REF!,1,0))</f>
        <v>#REF!</v>
      </c>
      <c r="U66" s="139" t="str">
        <f t="shared" si="2"/>
        <v/>
      </c>
      <c r="V66" s="41"/>
      <c r="W66" s="41"/>
      <c r="X66" s="41"/>
      <c r="Y66" s="41"/>
      <c r="Z66" s="41"/>
      <c r="AA66" s="41"/>
    </row>
    <row r="67" spans="1:27" ht="12" hidden="1" customHeight="1">
      <c r="A67" s="118">
        <v>31002735</v>
      </c>
      <c r="B67" s="117" t="s">
        <v>1219</v>
      </c>
      <c r="F67" s="141" t="s">
        <v>1633</v>
      </c>
      <c r="H67" s="137">
        <v>46120</v>
      </c>
      <c r="M67" s="41" t="e">
        <f>VLOOKUP(B67,REFERENCE!$A$2:D276,4,0)</f>
        <v>#N/A</v>
      </c>
      <c r="N67" s="41" t="e">
        <f>VLOOKUP(B67,REFERENCE!A:C,3,FALSE)</f>
        <v>#N/A</v>
      </c>
      <c r="O67" s="139">
        <f t="shared" si="3"/>
        <v>1</v>
      </c>
      <c r="P67" s="139" t="str">
        <f>IF(COUNTIF('DISPATCHED (VT11)'!$E:$E,'Summarized Plan'!A67)=0,"",COUNTIF('DISPATCHED (VT11)'!$E:$E,'Summarized Plan'!A67))</f>
        <v/>
      </c>
      <c r="Q67" s="139" t="str">
        <f>IF(A67="","",IF(ISNA(VLOOKUP(A67,'DISPATCHED (VT11)'!$E:$M,9,0)),"",VLOOKUP(A67,'DISPATCHED (VT11)'!$E:$M,9,0)))</f>
        <v/>
      </c>
      <c r="R67" s="139" t="e">
        <f>IF(H67="","",IF(H67&lt;#REF!,1,0))</f>
        <v>#REF!</v>
      </c>
      <c r="S67" s="139" t="e">
        <f>IF(H67="","",IF(H67&gt;#REF!,1,0))</f>
        <v>#REF!</v>
      </c>
      <c r="T67" s="139" t="e">
        <f>IF(H67="","",IF(H67=#REF!,1,0))</f>
        <v>#REF!</v>
      </c>
      <c r="U67" s="139" t="str">
        <f t="shared" si="2"/>
        <v/>
      </c>
      <c r="V67" s="41"/>
      <c r="W67" s="41"/>
      <c r="X67" s="41"/>
      <c r="Y67" s="41"/>
      <c r="Z67" s="41"/>
      <c r="AA67" s="41"/>
    </row>
    <row r="68" spans="1:27" ht="12" hidden="1" customHeight="1">
      <c r="A68" s="118">
        <v>31002736</v>
      </c>
      <c r="B68" s="117" t="s">
        <v>1219</v>
      </c>
      <c r="F68" s="141" t="s">
        <v>1633</v>
      </c>
      <c r="H68" s="137">
        <v>46120</v>
      </c>
      <c r="M68" s="41" t="e">
        <f>VLOOKUP(B68,REFERENCE!$A$2:D277,4,0)</f>
        <v>#N/A</v>
      </c>
      <c r="N68" s="41" t="e">
        <f>VLOOKUP(B68,REFERENCE!A:C,3,FALSE)</f>
        <v>#N/A</v>
      </c>
      <c r="O68" s="139">
        <f t="shared" si="3"/>
        <v>1</v>
      </c>
      <c r="P68" s="139" t="str">
        <f>IF(COUNTIF('DISPATCHED (VT11)'!$E:$E,'Summarized Plan'!A68)=0,"",COUNTIF('DISPATCHED (VT11)'!$E:$E,'Summarized Plan'!A68))</f>
        <v/>
      </c>
      <c r="Q68" s="139" t="str">
        <f>IF(A68="","",IF(ISNA(VLOOKUP(A68,'DISPATCHED (VT11)'!$E:$M,9,0)),"",VLOOKUP(A68,'DISPATCHED (VT11)'!$E:$M,9,0)))</f>
        <v/>
      </c>
      <c r="R68" s="139" t="e">
        <f>IF(H68="","",IF(H68&lt;#REF!,1,0))</f>
        <v>#REF!</v>
      </c>
      <c r="S68" s="139" t="e">
        <f>IF(H68="","",IF(H68&gt;#REF!,1,0))</f>
        <v>#REF!</v>
      </c>
      <c r="T68" s="139" t="e">
        <f>IF(H68="","",IF(H68=#REF!,1,0))</f>
        <v>#REF!</v>
      </c>
      <c r="U68" s="139" t="str">
        <f t="shared" si="2"/>
        <v/>
      </c>
      <c r="V68" s="41"/>
      <c r="W68" s="41"/>
      <c r="X68" s="41"/>
      <c r="Y68" s="41"/>
      <c r="Z68" s="41"/>
      <c r="AA68" s="41"/>
    </row>
    <row r="69" spans="1:27" ht="12" hidden="1" customHeight="1">
      <c r="A69" s="118">
        <v>31002737</v>
      </c>
      <c r="B69" s="117" t="s">
        <v>1219</v>
      </c>
      <c r="F69" s="141" t="s">
        <v>1633</v>
      </c>
      <c r="H69" s="137">
        <v>46120</v>
      </c>
      <c r="M69" s="41" t="e">
        <f>VLOOKUP(B69,REFERENCE!$A$2:D278,4,0)</f>
        <v>#N/A</v>
      </c>
      <c r="N69" s="41" t="e">
        <f>VLOOKUP(B69,REFERENCE!A:C,3,FALSE)</f>
        <v>#N/A</v>
      </c>
      <c r="O69" s="139">
        <f t="shared" si="3"/>
        <v>1</v>
      </c>
      <c r="P69" s="139" t="str">
        <f>IF(COUNTIF('DISPATCHED (VT11)'!$E:$E,'Summarized Plan'!A69)=0,"",COUNTIF('DISPATCHED (VT11)'!$E:$E,'Summarized Plan'!A69))</f>
        <v/>
      </c>
      <c r="Q69" s="139" t="str">
        <f>IF(A69="","",IF(ISNA(VLOOKUP(A69,'DISPATCHED (VT11)'!$E:$M,9,0)),"",VLOOKUP(A69,'DISPATCHED (VT11)'!$E:$M,9,0)))</f>
        <v/>
      </c>
      <c r="R69" s="139" t="e">
        <f>IF(H69="","",IF(H69&lt;#REF!,1,0))</f>
        <v>#REF!</v>
      </c>
      <c r="S69" s="139" t="e">
        <f>IF(H69="","",IF(H69&gt;#REF!,1,0))</f>
        <v>#REF!</v>
      </c>
      <c r="T69" s="139" t="e">
        <f>IF(H69="","",IF(H69=#REF!,1,0))</f>
        <v>#REF!</v>
      </c>
      <c r="U69" s="139" t="str">
        <f t="shared" si="2"/>
        <v/>
      </c>
      <c r="V69" s="41"/>
      <c r="W69" s="41"/>
      <c r="X69" s="41"/>
      <c r="Y69" s="41"/>
      <c r="Z69" s="41"/>
      <c r="AA69" s="41"/>
    </row>
    <row r="70" spans="1:27" ht="12" hidden="1" customHeight="1">
      <c r="A70" s="118">
        <v>31002738</v>
      </c>
      <c r="B70" s="117" t="s">
        <v>1219</v>
      </c>
      <c r="F70" s="141" t="s">
        <v>1633</v>
      </c>
      <c r="H70" s="137">
        <v>46120</v>
      </c>
      <c r="M70" s="41" t="e">
        <f>VLOOKUP(B70,REFERENCE!$A$2:D279,4,0)</f>
        <v>#N/A</v>
      </c>
      <c r="N70" s="41" t="e">
        <f>VLOOKUP(B70,REFERENCE!A:C,3,FALSE)</f>
        <v>#N/A</v>
      </c>
      <c r="O70" s="139">
        <f t="shared" si="3"/>
        <v>1</v>
      </c>
      <c r="P70" s="139" t="str">
        <f>IF(COUNTIF('DISPATCHED (VT11)'!$E:$E,'Summarized Plan'!A70)=0,"",COUNTIF('DISPATCHED (VT11)'!$E:$E,'Summarized Plan'!A70))</f>
        <v/>
      </c>
      <c r="Q70" s="139" t="str">
        <f>IF(A70="","",IF(ISNA(VLOOKUP(A70,'DISPATCHED (VT11)'!$E:$M,9,0)),"",VLOOKUP(A70,'DISPATCHED (VT11)'!$E:$M,9,0)))</f>
        <v/>
      </c>
      <c r="R70" s="139" t="e">
        <f>IF(H70="","",IF(H70&lt;#REF!,1,0))</f>
        <v>#REF!</v>
      </c>
      <c r="S70" s="139" t="e">
        <f>IF(H70="","",IF(H70&gt;#REF!,1,0))</f>
        <v>#REF!</v>
      </c>
      <c r="T70" s="139" t="e">
        <f>IF(H70="","",IF(H70=#REF!,1,0))</f>
        <v>#REF!</v>
      </c>
      <c r="U70" s="139" t="str">
        <f t="shared" si="2"/>
        <v/>
      </c>
      <c r="V70" s="41"/>
      <c r="W70" s="41"/>
      <c r="X70" s="41"/>
      <c r="Y70" s="41"/>
      <c r="Z70" s="41"/>
      <c r="AA70" s="41"/>
    </row>
    <row r="71" spans="1:27" ht="12" hidden="1" customHeight="1">
      <c r="A71" s="118">
        <v>31002739</v>
      </c>
      <c r="B71" s="117" t="s">
        <v>1219</v>
      </c>
      <c r="F71" s="141" t="s">
        <v>1633</v>
      </c>
      <c r="H71" s="137">
        <v>46120</v>
      </c>
      <c r="M71" s="41" t="e">
        <f>VLOOKUP(B71,REFERENCE!$A$2:D280,4,0)</f>
        <v>#N/A</v>
      </c>
      <c r="N71" s="41" t="e">
        <f>VLOOKUP(B71,REFERENCE!A:C,3,FALSE)</f>
        <v>#N/A</v>
      </c>
      <c r="O71" s="139">
        <f t="shared" si="3"/>
        <v>1</v>
      </c>
      <c r="P71" s="139" t="str">
        <f>IF(COUNTIF('DISPATCHED (VT11)'!$E:$E,'Summarized Plan'!A71)=0,"",COUNTIF('DISPATCHED (VT11)'!$E:$E,'Summarized Plan'!A71))</f>
        <v/>
      </c>
      <c r="Q71" s="139" t="str">
        <f>IF(A71="","",IF(ISNA(VLOOKUP(A71,'DISPATCHED (VT11)'!$E:$M,9,0)),"",VLOOKUP(A71,'DISPATCHED (VT11)'!$E:$M,9,0)))</f>
        <v/>
      </c>
      <c r="R71" s="139" t="e">
        <f>IF(H71="","",IF(H71&lt;#REF!,1,0))</f>
        <v>#REF!</v>
      </c>
      <c r="S71" s="139" t="e">
        <f>IF(H71="","",IF(H71&gt;#REF!,1,0))</f>
        <v>#REF!</v>
      </c>
      <c r="T71" s="139" t="e">
        <f>IF(H71="","",IF(H71=#REF!,1,0))</f>
        <v>#REF!</v>
      </c>
      <c r="U71" s="139" t="str">
        <f t="shared" si="2"/>
        <v/>
      </c>
      <c r="V71" s="41"/>
      <c r="W71" s="41"/>
      <c r="X71" s="41"/>
      <c r="Y71" s="41"/>
      <c r="Z71" s="41"/>
      <c r="AA71" s="41"/>
    </row>
    <row r="72" spans="1:27" ht="12" hidden="1" customHeight="1">
      <c r="A72" s="118">
        <v>31002750</v>
      </c>
      <c r="B72" s="117" t="s">
        <v>1219</v>
      </c>
      <c r="F72" s="141" t="s">
        <v>1633</v>
      </c>
      <c r="H72" s="137">
        <v>46120</v>
      </c>
      <c r="M72" s="41" t="e">
        <f>VLOOKUP(B72,REFERENCE!$A$2:D281,4,0)</f>
        <v>#N/A</v>
      </c>
      <c r="N72" s="41" t="e">
        <f>VLOOKUP(B72,REFERENCE!A:C,3,FALSE)</f>
        <v>#N/A</v>
      </c>
      <c r="O72" s="139">
        <f t="shared" si="3"/>
        <v>1</v>
      </c>
      <c r="P72" s="139" t="str">
        <f>IF(COUNTIF('DISPATCHED (VT11)'!$E:$E,'Summarized Plan'!A72)=0,"",COUNTIF('DISPATCHED (VT11)'!$E:$E,'Summarized Plan'!A72))</f>
        <v/>
      </c>
      <c r="Q72" s="139" t="str">
        <f>IF(A72="","",IF(ISNA(VLOOKUP(A72,'DISPATCHED (VT11)'!$E:$M,9,0)),"",VLOOKUP(A72,'DISPATCHED (VT11)'!$E:$M,9,0)))</f>
        <v/>
      </c>
      <c r="R72" s="139" t="e">
        <f>IF(H72="","",IF(H72&lt;#REF!,1,0))</f>
        <v>#REF!</v>
      </c>
      <c r="S72" s="139" t="e">
        <f>IF(H72="","",IF(H72&gt;#REF!,1,0))</f>
        <v>#REF!</v>
      </c>
      <c r="T72" s="139" t="e">
        <f>IF(H72="","",IF(H72=#REF!,1,0))</f>
        <v>#REF!</v>
      </c>
      <c r="U72" s="139" t="str">
        <f t="shared" si="2"/>
        <v/>
      </c>
      <c r="V72" s="41"/>
      <c r="W72" s="41"/>
      <c r="X72" s="41"/>
      <c r="Y72" s="41"/>
      <c r="Z72" s="41"/>
      <c r="AA72" s="41"/>
    </row>
    <row r="73" spans="1:27" ht="12" hidden="1" customHeight="1">
      <c r="A73" s="118">
        <v>31002751</v>
      </c>
      <c r="B73" s="117" t="s">
        <v>1219</v>
      </c>
      <c r="F73" s="141" t="s">
        <v>1633</v>
      </c>
      <c r="H73" s="137">
        <v>46120</v>
      </c>
      <c r="M73" s="41" t="e">
        <f>VLOOKUP(B73,REFERENCE!$A$2:D282,4,0)</f>
        <v>#N/A</v>
      </c>
      <c r="N73" s="41" t="e">
        <f>VLOOKUP(B73,REFERENCE!A:C,3,FALSE)</f>
        <v>#N/A</v>
      </c>
      <c r="O73" s="139">
        <f t="shared" si="3"/>
        <v>1</v>
      </c>
      <c r="P73" s="139" t="str">
        <f>IF(COUNTIF('DISPATCHED (VT11)'!$E:$E,'Summarized Plan'!A73)=0,"",COUNTIF('DISPATCHED (VT11)'!$E:$E,'Summarized Plan'!A73))</f>
        <v/>
      </c>
      <c r="Q73" s="139" t="str">
        <f>IF(A73="","",IF(ISNA(VLOOKUP(A73,'DISPATCHED (VT11)'!$E:$M,9,0)),"",VLOOKUP(A73,'DISPATCHED (VT11)'!$E:$M,9,0)))</f>
        <v/>
      </c>
      <c r="R73" s="139" t="e">
        <f>IF(H73="","",IF(H73&lt;#REF!,1,0))</f>
        <v>#REF!</v>
      </c>
      <c r="S73" s="139" t="e">
        <f>IF(H73="","",IF(H73&gt;#REF!,1,0))</f>
        <v>#REF!</v>
      </c>
      <c r="T73" s="139" t="e">
        <f>IF(H73="","",IF(H73=#REF!,1,0))</f>
        <v>#REF!</v>
      </c>
      <c r="U73" s="139" t="str">
        <f t="shared" si="2"/>
        <v/>
      </c>
      <c r="V73" s="41"/>
      <c r="W73" s="41"/>
      <c r="X73" s="41"/>
      <c r="Y73" s="41"/>
      <c r="Z73" s="41"/>
      <c r="AA73" s="41"/>
    </row>
    <row r="74" spans="1:27" ht="12" hidden="1" customHeight="1">
      <c r="A74" s="118">
        <v>31002752</v>
      </c>
      <c r="B74" s="117" t="s">
        <v>1219</v>
      </c>
      <c r="F74" s="141" t="s">
        <v>1633</v>
      </c>
      <c r="H74" s="137">
        <v>46120</v>
      </c>
      <c r="M74" s="41" t="e">
        <f>VLOOKUP(B74,REFERENCE!$A$2:D283,4,0)</f>
        <v>#N/A</v>
      </c>
      <c r="N74" s="41" t="e">
        <f>VLOOKUP(B74,REFERENCE!A:C,3,FALSE)</f>
        <v>#N/A</v>
      </c>
      <c r="O74" s="139">
        <f t="shared" si="3"/>
        <v>1</v>
      </c>
      <c r="P74" s="139" t="str">
        <f>IF(COUNTIF('DISPATCHED (VT11)'!$E:$E,'Summarized Plan'!A74)=0,"",COUNTIF('DISPATCHED (VT11)'!$E:$E,'Summarized Plan'!A74))</f>
        <v/>
      </c>
      <c r="Q74" s="139" t="str">
        <f>IF(A74="","",IF(ISNA(VLOOKUP(A74,'DISPATCHED (VT11)'!$E:$M,9,0)),"",VLOOKUP(A74,'DISPATCHED (VT11)'!$E:$M,9,0)))</f>
        <v/>
      </c>
      <c r="R74" s="139" t="e">
        <f>IF(H74="","",IF(H74&lt;#REF!,1,0))</f>
        <v>#REF!</v>
      </c>
      <c r="S74" s="139" t="e">
        <f>IF(H74="","",IF(H74&gt;#REF!,1,0))</f>
        <v>#REF!</v>
      </c>
      <c r="T74" s="139" t="e">
        <f>IF(H74="","",IF(H74=#REF!,1,0))</f>
        <v>#REF!</v>
      </c>
      <c r="U74" s="139" t="str">
        <f t="shared" si="2"/>
        <v/>
      </c>
      <c r="V74" s="41"/>
      <c r="W74" s="41"/>
      <c r="X74" s="41"/>
      <c r="Y74" s="41"/>
      <c r="Z74" s="41"/>
      <c r="AA74" s="41"/>
    </row>
    <row r="75" spans="1:27" ht="12" hidden="1" customHeight="1">
      <c r="A75" s="118">
        <v>31002753</v>
      </c>
      <c r="B75" s="117" t="s">
        <v>1219</v>
      </c>
      <c r="F75" s="141" t="s">
        <v>1633</v>
      </c>
      <c r="H75" s="137">
        <v>46120</v>
      </c>
      <c r="M75" s="41" t="e">
        <f>VLOOKUP(B75,REFERENCE!$A$2:D284,4,0)</f>
        <v>#N/A</v>
      </c>
      <c r="N75" s="41" t="e">
        <f>VLOOKUP(B75,REFERENCE!A:C,3,FALSE)</f>
        <v>#N/A</v>
      </c>
      <c r="O75" s="139">
        <f t="shared" si="3"/>
        <v>1</v>
      </c>
      <c r="P75" s="139" t="str">
        <f>IF(COUNTIF('DISPATCHED (VT11)'!$E:$E,'Summarized Plan'!A75)=0,"",COUNTIF('DISPATCHED (VT11)'!$E:$E,'Summarized Plan'!A75))</f>
        <v/>
      </c>
      <c r="Q75" s="139" t="str">
        <f>IF(A75="","",IF(ISNA(VLOOKUP(A75,'DISPATCHED (VT11)'!$E:$M,9,0)),"",VLOOKUP(A75,'DISPATCHED (VT11)'!$E:$M,9,0)))</f>
        <v/>
      </c>
      <c r="R75" s="139" t="e">
        <f>IF(H75="","",IF(H75&lt;#REF!,1,0))</f>
        <v>#REF!</v>
      </c>
      <c r="S75" s="139" t="e">
        <f>IF(H75="","",IF(H75&gt;#REF!,1,0))</f>
        <v>#REF!</v>
      </c>
      <c r="T75" s="139" t="e">
        <f>IF(H75="","",IF(H75=#REF!,1,0))</f>
        <v>#REF!</v>
      </c>
      <c r="U75" s="139" t="str">
        <f t="shared" si="2"/>
        <v/>
      </c>
      <c r="V75" s="41"/>
      <c r="W75" s="41"/>
      <c r="X75" s="41"/>
      <c r="Y75" s="41"/>
      <c r="Z75" s="41"/>
      <c r="AA75" s="41"/>
    </row>
    <row r="76" spans="1:27" ht="12" hidden="1" customHeight="1">
      <c r="A76" s="118">
        <v>31002754</v>
      </c>
      <c r="B76" s="117" t="s">
        <v>1219</v>
      </c>
      <c r="F76" s="141" t="s">
        <v>1633</v>
      </c>
      <c r="H76" s="137">
        <v>46120</v>
      </c>
      <c r="M76" s="41" t="e">
        <f>VLOOKUP(B76,REFERENCE!$A$2:D285,4,0)</f>
        <v>#N/A</v>
      </c>
      <c r="N76" s="41" t="e">
        <f>VLOOKUP(B76,REFERENCE!A:C,3,FALSE)</f>
        <v>#N/A</v>
      </c>
      <c r="O76" s="139">
        <f t="shared" si="3"/>
        <v>1</v>
      </c>
      <c r="P76" s="139" t="str">
        <f>IF(COUNTIF('DISPATCHED (VT11)'!$E:$E,'Summarized Plan'!A76)=0,"",COUNTIF('DISPATCHED (VT11)'!$E:$E,'Summarized Plan'!A76))</f>
        <v/>
      </c>
      <c r="Q76" s="139" t="str">
        <f>IF(A76="","",IF(ISNA(VLOOKUP(A76,'DISPATCHED (VT11)'!$E:$M,9,0)),"",VLOOKUP(A76,'DISPATCHED (VT11)'!$E:$M,9,0)))</f>
        <v/>
      </c>
      <c r="R76" s="139" t="e">
        <f>IF(H76="","",IF(H76&lt;#REF!,1,0))</f>
        <v>#REF!</v>
      </c>
      <c r="S76" s="139" t="e">
        <f>IF(H76="","",IF(H76&gt;#REF!,1,0))</f>
        <v>#REF!</v>
      </c>
      <c r="T76" s="139" t="e">
        <f>IF(H76="","",IF(H76=#REF!,1,0))</f>
        <v>#REF!</v>
      </c>
      <c r="U76" s="139" t="str">
        <f t="shared" si="2"/>
        <v/>
      </c>
      <c r="V76" s="41"/>
      <c r="W76" s="41"/>
      <c r="X76" s="41"/>
      <c r="Y76" s="41"/>
      <c r="Z76" s="41"/>
      <c r="AA76" s="41"/>
    </row>
    <row r="77" spans="1:27" ht="12" hidden="1" customHeight="1">
      <c r="A77" s="118">
        <v>31002755</v>
      </c>
      <c r="B77" s="117" t="s">
        <v>1219</v>
      </c>
      <c r="F77" s="141" t="s">
        <v>1633</v>
      </c>
      <c r="H77" s="137">
        <v>46120</v>
      </c>
      <c r="M77" s="41" t="e">
        <f>VLOOKUP(B77,REFERENCE!$A$2:D286,4,0)</f>
        <v>#N/A</v>
      </c>
      <c r="N77" s="41" t="e">
        <f>VLOOKUP(B77,REFERENCE!A:C,3,FALSE)</f>
        <v>#N/A</v>
      </c>
      <c r="O77" s="139">
        <f t="shared" si="3"/>
        <v>1</v>
      </c>
      <c r="P77" s="139" t="str">
        <f>IF(COUNTIF('DISPATCHED (VT11)'!$E:$E,'Summarized Plan'!A77)=0,"",COUNTIF('DISPATCHED (VT11)'!$E:$E,'Summarized Plan'!A77))</f>
        <v/>
      </c>
      <c r="Q77" s="139" t="str">
        <f>IF(A77="","",IF(ISNA(VLOOKUP(A77,'DISPATCHED (VT11)'!$E:$M,9,0)),"",VLOOKUP(A77,'DISPATCHED (VT11)'!$E:$M,9,0)))</f>
        <v/>
      </c>
      <c r="R77" s="139" t="e">
        <f>IF(H77="","",IF(H77&lt;#REF!,1,0))</f>
        <v>#REF!</v>
      </c>
      <c r="S77" s="139" t="e">
        <f>IF(H77="","",IF(H77&gt;#REF!,1,0))</f>
        <v>#REF!</v>
      </c>
      <c r="T77" s="139" t="e">
        <f>IF(H77="","",IF(H77=#REF!,1,0))</f>
        <v>#REF!</v>
      </c>
      <c r="U77" s="139" t="str">
        <f t="shared" si="2"/>
        <v/>
      </c>
      <c r="V77" s="41"/>
      <c r="W77" s="41"/>
      <c r="X77" s="41"/>
      <c r="Y77" s="41"/>
      <c r="Z77" s="41"/>
      <c r="AA77" s="41"/>
    </row>
    <row r="78" spans="1:27" ht="12" hidden="1" customHeight="1">
      <c r="A78" s="118">
        <v>31002756</v>
      </c>
      <c r="B78" s="117" t="s">
        <v>1219</v>
      </c>
      <c r="F78" s="141" t="s">
        <v>1633</v>
      </c>
      <c r="H78" s="137">
        <v>46120</v>
      </c>
      <c r="M78" s="41" t="e">
        <f>VLOOKUP(B78,REFERENCE!$A$2:D287,4,0)</f>
        <v>#N/A</v>
      </c>
      <c r="N78" s="41" t="e">
        <f>VLOOKUP(B78,REFERENCE!A:C,3,FALSE)</f>
        <v>#N/A</v>
      </c>
      <c r="O78" s="139">
        <f t="shared" si="3"/>
        <v>1</v>
      </c>
      <c r="P78" s="139" t="str">
        <f>IF(COUNTIF('DISPATCHED (VT11)'!$E:$E,'Summarized Plan'!A78)=0,"",COUNTIF('DISPATCHED (VT11)'!$E:$E,'Summarized Plan'!A78))</f>
        <v/>
      </c>
      <c r="Q78" s="139" t="str">
        <f>IF(A78="","",IF(ISNA(VLOOKUP(A78,'DISPATCHED (VT11)'!$E:$M,9,0)),"",VLOOKUP(A78,'DISPATCHED (VT11)'!$E:$M,9,0)))</f>
        <v/>
      </c>
      <c r="R78" s="139" t="e">
        <f>IF(H78="","",IF(H78&lt;#REF!,1,0))</f>
        <v>#REF!</v>
      </c>
      <c r="S78" s="139" t="e">
        <f>IF(H78="","",IF(H78&gt;#REF!,1,0))</f>
        <v>#REF!</v>
      </c>
      <c r="T78" s="139" t="e">
        <f>IF(H78="","",IF(H78=#REF!,1,0))</f>
        <v>#REF!</v>
      </c>
      <c r="U78" s="139" t="str">
        <f t="shared" si="2"/>
        <v/>
      </c>
      <c r="V78" s="41"/>
      <c r="W78" s="41"/>
      <c r="X78" s="41"/>
      <c r="Y78" s="41"/>
      <c r="Z78" s="41"/>
      <c r="AA78" s="41"/>
    </row>
    <row r="79" spans="1:27" ht="12" hidden="1" customHeight="1">
      <c r="A79" s="118">
        <v>31002757</v>
      </c>
      <c r="B79" s="117" t="s">
        <v>1219</v>
      </c>
      <c r="F79" s="141" t="s">
        <v>1633</v>
      </c>
      <c r="H79" s="137">
        <v>46120</v>
      </c>
      <c r="M79" s="41" t="e">
        <f>VLOOKUP(B79,REFERENCE!$A$2:D288,4,0)</f>
        <v>#N/A</v>
      </c>
      <c r="N79" s="41" t="e">
        <f>VLOOKUP(B79,REFERENCE!A:C,3,FALSE)</f>
        <v>#N/A</v>
      </c>
      <c r="O79" s="139">
        <f t="shared" si="3"/>
        <v>1</v>
      </c>
      <c r="P79" s="139" t="str">
        <f>IF(COUNTIF('DISPATCHED (VT11)'!$E:$E,'Summarized Plan'!A79)=0,"",COUNTIF('DISPATCHED (VT11)'!$E:$E,'Summarized Plan'!A79))</f>
        <v/>
      </c>
      <c r="Q79" s="139" t="str">
        <f>IF(A79="","",IF(ISNA(VLOOKUP(A79,'DISPATCHED (VT11)'!$E:$M,9,0)),"",VLOOKUP(A79,'DISPATCHED (VT11)'!$E:$M,9,0)))</f>
        <v/>
      </c>
      <c r="R79" s="139" t="e">
        <f>IF(H79="","",IF(H79&lt;#REF!,1,0))</f>
        <v>#REF!</v>
      </c>
      <c r="S79" s="139" t="e">
        <f>IF(H79="","",IF(H79&gt;#REF!,1,0))</f>
        <v>#REF!</v>
      </c>
      <c r="T79" s="139" t="e">
        <f>IF(H79="","",IF(H79=#REF!,1,0))</f>
        <v>#REF!</v>
      </c>
      <c r="U79" s="139" t="str">
        <f t="shared" si="2"/>
        <v/>
      </c>
      <c r="V79" s="41"/>
      <c r="W79" s="41"/>
      <c r="X79" s="41"/>
      <c r="Y79" s="41"/>
      <c r="Z79" s="41"/>
      <c r="AA79" s="41"/>
    </row>
    <row r="80" spans="1:27" ht="12" hidden="1" customHeight="1">
      <c r="A80" s="118">
        <v>31002758</v>
      </c>
      <c r="B80" s="117" t="s">
        <v>1219</v>
      </c>
      <c r="F80" s="141" t="s">
        <v>1633</v>
      </c>
      <c r="H80" s="137">
        <v>46120</v>
      </c>
      <c r="M80" s="41" t="e">
        <f>VLOOKUP(B80,REFERENCE!$A$2:D289,4,0)</f>
        <v>#N/A</v>
      </c>
      <c r="N80" s="41" t="e">
        <f>VLOOKUP(B80,REFERENCE!A:C,3,FALSE)</f>
        <v>#N/A</v>
      </c>
      <c r="O80" s="139">
        <f t="shared" si="3"/>
        <v>1</v>
      </c>
      <c r="P80" s="139" t="str">
        <f>IF(COUNTIF('DISPATCHED (VT11)'!$E:$E,'Summarized Plan'!A80)=0,"",COUNTIF('DISPATCHED (VT11)'!$E:$E,'Summarized Plan'!A80))</f>
        <v/>
      </c>
      <c r="Q80" s="139" t="str">
        <f>IF(A80="","",IF(ISNA(VLOOKUP(A80,'DISPATCHED (VT11)'!$E:$M,9,0)),"",VLOOKUP(A80,'DISPATCHED (VT11)'!$E:$M,9,0)))</f>
        <v/>
      </c>
      <c r="R80" s="139" t="e">
        <f>IF(H80="","",IF(H80&lt;#REF!,1,0))</f>
        <v>#REF!</v>
      </c>
      <c r="S80" s="139" t="e">
        <f>IF(H80="","",IF(H80&gt;#REF!,1,0))</f>
        <v>#REF!</v>
      </c>
      <c r="T80" s="139" t="e">
        <f>IF(H80="","",IF(H80=#REF!,1,0))</f>
        <v>#REF!</v>
      </c>
      <c r="U80" s="139" t="str">
        <f t="shared" si="2"/>
        <v/>
      </c>
      <c r="V80" s="41"/>
      <c r="W80" s="41"/>
      <c r="X80" s="41"/>
      <c r="Y80" s="41"/>
      <c r="Z80" s="41"/>
      <c r="AA80" s="41"/>
    </row>
    <row r="81" spans="1:27" ht="12" hidden="1" customHeight="1">
      <c r="A81" s="118">
        <v>31009030</v>
      </c>
      <c r="B81" s="117" t="s">
        <v>573</v>
      </c>
      <c r="F81" s="141" t="s">
        <v>1633</v>
      </c>
      <c r="H81" s="137">
        <v>46122</v>
      </c>
      <c r="M81" s="41" t="str">
        <f>VLOOKUP(B81,REFERENCE!$A$2:D290,4,0)</f>
        <v>ANDRE GORDONCILLO</v>
      </c>
      <c r="N81" s="41" t="str">
        <f>VLOOKUP(B81,REFERENCE!A:C,3,FALSE)</f>
        <v>LP-WS</v>
      </c>
      <c r="O81" s="139">
        <f t="shared" si="3"/>
        <v>1</v>
      </c>
      <c r="P81" s="139" t="str">
        <f>IF(COUNTIF('DISPATCHED (VT11)'!$E:$E,'Summarized Plan'!A81)=0,"",COUNTIF('DISPATCHED (VT11)'!$E:$E,'Summarized Plan'!A81))</f>
        <v/>
      </c>
      <c r="Q81" s="139" t="str">
        <f>IF(A81="","",IF(ISNA(VLOOKUP(A81,'DISPATCHED (VT11)'!$E:$M,9,0)),"",VLOOKUP(A81,'DISPATCHED (VT11)'!$E:$M,9,0)))</f>
        <v/>
      </c>
      <c r="R81" s="139" t="e">
        <f>IF(H81="","",IF(H81&lt;#REF!,1,0))</f>
        <v>#REF!</v>
      </c>
      <c r="S81" s="139" t="e">
        <f>IF(H81="","",IF(H81&gt;#REF!,1,0))</f>
        <v>#REF!</v>
      </c>
      <c r="T81" s="139" t="e">
        <f>IF(H81="","",IF(H81=#REF!,1,0))</f>
        <v>#REF!</v>
      </c>
      <c r="U81" s="139" t="str">
        <f t="shared" si="2"/>
        <v/>
      </c>
      <c r="V81" s="41"/>
      <c r="W81" s="41"/>
      <c r="X81" s="41"/>
      <c r="Y81" s="41"/>
      <c r="Z81" s="41"/>
      <c r="AA81" s="41"/>
    </row>
    <row r="82" spans="1:27" ht="12" hidden="1" customHeight="1">
      <c r="A82" s="118">
        <v>31016095</v>
      </c>
      <c r="B82" s="117" t="s">
        <v>1235</v>
      </c>
      <c r="F82" s="141" t="s">
        <v>1633</v>
      </c>
      <c r="H82" s="137">
        <v>46122</v>
      </c>
      <c r="M82" s="41" t="str">
        <f>VLOOKUP(B82,REFERENCE!$A$2:D291,4,0)</f>
        <v>FERDINAND ALVAREZ</v>
      </c>
      <c r="N82" s="41" t="str">
        <f>VLOOKUP(B82,REFERENCE!A:C,3,FALSE)</f>
        <v>TAG-WS</v>
      </c>
      <c r="O82" s="139">
        <f t="shared" si="3"/>
        <v>1</v>
      </c>
      <c r="P82" s="139" t="str">
        <f>IF(COUNTIF('DISPATCHED (VT11)'!$E:$E,'Summarized Plan'!A82)=0,"",COUNTIF('DISPATCHED (VT11)'!$E:$E,'Summarized Plan'!A82))</f>
        <v/>
      </c>
      <c r="Q82" s="139" t="str">
        <f>IF(A82="","",IF(ISNA(VLOOKUP(A82,'DISPATCHED (VT11)'!$E:$M,9,0)),"",VLOOKUP(A82,'DISPATCHED (VT11)'!$E:$M,9,0)))</f>
        <v/>
      </c>
      <c r="R82" s="139" t="e">
        <f>IF(H82="","",IF(H82&lt;#REF!,1,0))</f>
        <v>#REF!</v>
      </c>
      <c r="S82" s="139" t="e">
        <f>IF(H82="","",IF(H82&gt;#REF!,1,0))</f>
        <v>#REF!</v>
      </c>
      <c r="T82" s="139" t="e">
        <f>IF(H82="","",IF(H82=#REF!,1,0))</f>
        <v>#REF!</v>
      </c>
      <c r="U82" s="139" t="str">
        <f t="shared" si="2"/>
        <v/>
      </c>
      <c r="V82" s="41"/>
      <c r="W82" s="41"/>
      <c r="X82" s="41"/>
      <c r="Y82" s="41"/>
      <c r="Z82" s="41"/>
      <c r="AA82" s="41"/>
    </row>
    <row r="83" spans="1:27" ht="12" hidden="1" customHeight="1">
      <c r="A83" s="118">
        <v>31016096</v>
      </c>
      <c r="B83" s="117" t="s">
        <v>1235</v>
      </c>
      <c r="F83" s="141" t="s">
        <v>1633</v>
      </c>
      <c r="H83" s="137">
        <v>46122</v>
      </c>
      <c r="M83" s="41" t="str">
        <f>VLOOKUP(B83,REFERENCE!$A$2:D292,4,0)</f>
        <v>FERDINAND ALVAREZ</v>
      </c>
      <c r="N83" s="41" t="str">
        <f>VLOOKUP(B83,REFERENCE!A:C,3,FALSE)</f>
        <v>TAG-WS</v>
      </c>
      <c r="O83" s="139">
        <f t="shared" si="3"/>
        <v>1</v>
      </c>
      <c r="P83" s="139" t="str">
        <f>IF(COUNTIF('DISPATCHED (VT11)'!$E:$E,'Summarized Plan'!A83)=0,"",COUNTIF('DISPATCHED (VT11)'!$E:$E,'Summarized Plan'!A83))</f>
        <v/>
      </c>
      <c r="Q83" s="139" t="str">
        <f>IF(A83="","",IF(ISNA(VLOOKUP(A83,'DISPATCHED (VT11)'!$E:$M,9,0)),"",VLOOKUP(A83,'DISPATCHED (VT11)'!$E:$M,9,0)))</f>
        <v/>
      </c>
      <c r="R83" s="139" t="e">
        <f>IF(H83="","",IF(H83&lt;#REF!,1,0))</f>
        <v>#REF!</v>
      </c>
      <c r="S83" s="139" t="e">
        <f>IF(H83="","",IF(H83&gt;#REF!,1,0))</f>
        <v>#REF!</v>
      </c>
      <c r="T83" s="139" t="e">
        <f>IF(H83="","",IF(H83=#REF!,1,0))</f>
        <v>#REF!</v>
      </c>
      <c r="U83" s="139" t="str">
        <f t="shared" si="2"/>
        <v/>
      </c>
      <c r="V83" s="41"/>
      <c r="W83" s="41"/>
      <c r="X83" s="41"/>
      <c r="Y83" s="41"/>
      <c r="Z83" s="41"/>
      <c r="AA83" s="41"/>
    </row>
    <row r="84" spans="1:27" ht="12" hidden="1" customHeight="1">
      <c r="A84" s="118">
        <v>31016097</v>
      </c>
      <c r="B84" s="117" t="s">
        <v>1235</v>
      </c>
      <c r="F84" s="141" t="s">
        <v>1633</v>
      </c>
      <c r="H84" s="137">
        <v>46122</v>
      </c>
      <c r="M84" s="41" t="str">
        <f>VLOOKUP(B84,REFERENCE!$A$2:D293,4,0)</f>
        <v>FERDINAND ALVAREZ</v>
      </c>
      <c r="N84" s="41" t="str">
        <f>VLOOKUP(B84,REFERENCE!A:C,3,FALSE)</f>
        <v>TAG-WS</v>
      </c>
      <c r="O84" s="139">
        <f t="shared" si="3"/>
        <v>1</v>
      </c>
      <c r="P84" s="139" t="str">
        <f>IF(COUNTIF('DISPATCHED (VT11)'!$E:$E,'Summarized Plan'!A84)=0,"",COUNTIF('DISPATCHED (VT11)'!$E:$E,'Summarized Plan'!A84))</f>
        <v/>
      </c>
      <c r="Q84" s="139" t="str">
        <f>IF(A84="","",IF(ISNA(VLOOKUP(A84,'DISPATCHED (VT11)'!$E:$M,9,0)),"",VLOOKUP(A84,'DISPATCHED (VT11)'!$E:$M,9,0)))</f>
        <v/>
      </c>
      <c r="R84" s="139" t="e">
        <f>IF(H84="","",IF(H84&lt;#REF!,1,0))</f>
        <v>#REF!</v>
      </c>
      <c r="S84" s="139" t="e">
        <f>IF(H84="","",IF(H84&gt;#REF!,1,0))</f>
        <v>#REF!</v>
      </c>
      <c r="T84" s="139" t="e">
        <f>IF(H84="","",IF(H84=#REF!,1,0))</f>
        <v>#REF!</v>
      </c>
      <c r="U84" s="139" t="str">
        <f t="shared" si="2"/>
        <v/>
      </c>
      <c r="V84" s="41"/>
      <c r="W84" s="41"/>
      <c r="X84" s="41"/>
      <c r="Y84" s="41"/>
      <c r="Z84" s="41"/>
      <c r="AA84" s="41"/>
    </row>
    <row r="85" spans="1:27" ht="12" hidden="1" customHeight="1">
      <c r="A85" s="118">
        <v>31016098</v>
      </c>
      <c r="B85" s="117" t="s">
        <v>1235</v>
      </c>
      <c r="F85" s="141" t="s">
        <v>1633</v>
      </c>
      <c r="H85" s="137">
        <v>46122</v>
      </c>
      <c r="M85" s="41" t="str">
        <f>VLOOKUP(B85,REFERENCE!$A$2:D294,4,0)</f>
        <v>FERDINAND ALVAREZ</v>
      </c>
      <c r="N85" s="41" t="str">
        <f>VLOOKUP(B85,REFERENCE!A:C,3,FALSE)</f>
        <v>TAG-WS</v>
      </c>
      <c r="O85" s="139">
        <f t="shared" si="3"/>
        <v>1</v>
      </c>
      <c r="P85" s="139" t="str">
        <f>IF(COUNTIF('DISPATCHED (VT11)'!$E:$E,'Summarized Plan'!A85)=0,"",COUNTIF('DISPATCHED (VT11)'!$E:$E,'Summarized Plan'!A85))</f>
        <v/>
      </c>
      <c r="Q85" s="139" t="str">
        <f>IF(A85="","",IF(ISNA(VLOOKUP(A85,'DISPATCHED (VT11)'!$E:$M,9,0)),"",VLOOKUP(A85,'DISPATCHED (VT11)'!$E:$M,9,0)))</f>
        <v/>
      </c>
      <c r="R85" s="139" t="e">
        <f>IF(H85="","",IF(H85&lt;#REF!,1,0))</f>
        <v>#REF!</v>
      </c>
      <c r="S85" s="139" t="e">
        <f>IF(H85="","",IF(H85&gt;#REF!,1,0))</f>
        <v>#REF!</v>
      </c>
      <c r="T85" s="139" t="e">
        <f>IF(H85="","",IF(H85=#REF!,1,0))</f>
        <v>#REF!</v>
      </c>
      <c r="U85" s="139" t="str">
        <f t="shared" si="2"/>
        <v/>
      </c>
      <c r="V85" s="41"/>
      <c r="W85" s="41"/>
      <c r="X85" s="41"/>
      <c r="Y85" s="41"/>
      <c r="Z85" s="41"/>
      <c r="AA85" s="41"/>
    </row>
    <row r="86" spans="1:27" ht="12" hidden="1" customHeight="1">
      <c r="A86" s="118">
        <v>31016099</v>
      </c>
      <c r="B86" s="117" t="s">
        <v>1481</v>
      </c>
      <c r="F86" s="141" t="s">
        <v>1633</v>
      </c>
      <c r="H86" s="137">
        <v>46122</v>
      </c>
      <c r="M86" s="41" t="e">
        <f>VLOOKUP(B86,REFERENCE!$A$2:D295,4,0)</f>
        <v>#N/A</v>
      </c>
      <c r="N86" s="41" t="str">
        <f>VLOOKUP(B86,REFERENCE!A:C,3,FALSE)</f>
        <v>TAG-DP</v>
      </c>
      <c r="O86" s="139">
        <f t="shared" si="3"/>
        <v>1</v>
      </c>
      <c r="P86" s="139" t="str">
        <f>IF(COUNTIF('DISPATCHED (VT11)'!$E:$E,'Summarized Plan'!A86)=0,"",COUNTIF('DISPATCHED (VT11)'!$E:$E,'Summarized Plan'!A86))</f>
        <v/>
      </c>
      <c r="Q86" s="139" t="str">
        <f>IF(A86="","",IF(ISNA(VLOOKUP(A86,'DISPATCHED (VT11)'!$E:$M,9,0)),"",VLOOKUP(A86,'DISPATCHED (VT11)'!$E:$M,9,0)))</f>
        <v/>
      </c>
      <c r="R86" s="139" t="e">
        <f>IF(H86="","",IF(H86&lt;#REF!,1,0))</f>
        <v>#REF!</v>
      </c>
      <c r="S86" s="139" t="e">
        <f>IF(H86="","",IF(H86&gt;#REF!,1,0))</f>
        <v>#REF!</v>
      </c>
      <c r="T86" s="139" t="e">
        <f>IF(H86="","",IF(H86=#REF!,1,0))</f>
        <v>#REF!</v>
      </c>
      <c r="U86" s="139" t="str">
        <f t="shared" si="2"/>
        <v/>
      </c>
      <c r="V86" s="41"/>
      <c r="W86" s="41"/>
      <c r="X86" s="41"/>
      <c r="Y86" s="41"/>
      <c r="Z86" s="41"/>
      <c r="AA86" s="41"/>
    </row>
    <row r="87" spans="1:27" ht="12" hidden="1" customHeight="1">
      <c r="A87" s="118">
        <v>31016151</v>
      </c>
      <c r="B87" s="117" t="s">
        <v>1378</v>
      </c>
      <c r="F87" s="141" t="s">
        <v>1633</v>
      </c>
      <c r="H87" s="137">
        <v>46122</v>
      </c>
      <c r="M87" s="41" t="str">
        <f>VLOOKUP(B87,REFERENCE!$A$2:D296,4,0)</f>
        <v>FERDINAND ALVAREZ</v>
      </c>
      <c r="N87" s="41" t="str">
        <f>VLOOKUP(B87,REFERENCE!A:C,3,FALSE)</f>
        <v>TAG-PUP</v>
      </c>
      <c r="O87" s="139">
        <f t="shared" si="3"/>
        <v>1</v>
      </c>
      <c r="P87" s="139" t="str">
        <f>IF(COUNTIF('DISPATCHED (VT11)'!$E:$E,'Summarized Plan'!A87)=0,"",COUNTIF('DISPATCHED (VT11)'!$E:$E,'Summarized Plan'!A87))</f>
        <v/>
      </c>
      <c r="Q87" s="139" t="str">
        <f>IF(A87="","",IF(ISNA(VLOOKUP(A87,'DISPATCHED (VT11)'!$E:$M,9,0)),"",VLOOKUP(A87,'DISPATCHED (VT11)'!$E:$M,9,0)))</f>
        <v/>
      </c>
      <c r="R87" s="139" t="e">
        <f>IF(H87="","",IF(H87&lt;#REF!,1,0))</f>
        <v>#REF!</v>
      </c>
      <c r="S87" s="139" t="e">
        <f>IF(H87="","",IF(H87&gt;#REF!,1,0))</f>
        <v>#REF!</v>
      </c>
      <c r="T87" s="139" t="e">
        <f>IF(H87="","",IF(H87=#REF!,1,0))</f>
        <v>#REF!</v>
      </c>
      <c r="U87" s="139" t="str">
        <f t="shared" si="2"/>
        <v/>
      </c>
      <c r="V87" s="41"/>
      <c r="W87" s="41"/>
      <c r="X87" s="41"/>
      <c r="Y87" s="41"/>
      <c r="Z87" s="41"/>
      <c r="AA87" s="41"/>
    </row>
    <row r="88" spans="1:27" ht="12" hidden="1" customHeight="1">
      <c r="A88" s="118">
        <v>31021828</v>
      </c>
      <c r="B88" s="117" t="s">
        <v>1465</v>
      </c>
      <c r="F88" s="141" t="s">
        <v>1633</v>
      </c>
      <c r="H88" s="137">
        <v>46123</v>
      </c>
      <c r="M88" s="41" t="e">
        <f>VLOOKUP(B88,REFERENCE!$A$2:D297,4,0)</f>
        <v>#N/A</v>
      </c>
      <c r="N88" s="41" t="str">
        <f>VLOOKUP(B88,REFERENCE!A:C,3,FALSE)</f>
        <v>TAG-LWS</v>
      </c>
      <c r="O88" s="139">
        <f t="shared" si="3"/>
        <v>1</v>
      </c>
      <c r="P88" s="139" t="str">
        <f>IF(COUNTIF('DISPATCHED (VT11)'!$E:$E,'Summarized Plan'!A88)=0,"",COUNTIF('DISPATCHED (VT11)'!$E:$E,'Summarized Plan'!A88))</f>
        <v/>
      </c>
      <c r="Q88" s="139" t="str">
        <f>IF(A88="","",IF(ISNA(VLOOKUP(A88,'DISPATCHED (VT11)'!$E:$M,9,0)),"",VLOOKUP(A88,'DISPATCHED (VT11)'!$E:$M,9,0)))</f>
        <v/>
      </c>
      <c r="R88" s="139" t="e">
        <f>IF(H88="","",IF(H88&lt;#REF!,1,0))</f>
        <v>#REF!</v>
      </c>
      <c r="S88" s="139" t="e">
        <f>IF(H88="","",IF(H88&gt;#REF!,1,0))</f>
        <v>#REF!</v>
      </c>
      <c r="T88" s="139" t="e">
        <f>IF(H88="","",IF(H88=#REF!,1,0))</f>
        <v>#REF!</v>
      </c>
      <c r="U88" s="139" t="str">
        <f t="shared" si="2"/>
        <v/>
      </c>
      <c r="V88" s="41"/>
      <c r="W88" s="41"/>
      <c r="X88" s="41"/>
      <c r="Y88" s="41"/>
      <c r="Z88" s="41"/>
      <c r="AA88" s="41"/>
    </row>
    <row r="89" spans="1:27" ht="12" hidden="1" customHeight="1">
      <c r="A89" s="118">
        <v>31021829</v>
      </c>
      <c r="B89" s="117" t="s">
        <v>1465</v>
      </c>
      <c r="F89" s="141" t="s">
        <v>1633</v>
      </c>
      <c r="H89" s="137">
        <v>46123</v>
      </c>
      <c r="M89" s="41" t="str">
        <f>VLOOKUP(B89,REFERENCE!$A$2:D298,4,0)</f>
        <v>FERDINAND ALVAREZ</v>
      </c>
      <c r="N89" s="41" t="str">
        <f>VLOOKUP(B89,REFERENCE!A:C,3,FALSE)</f>
        <v>TAG-LWS</v>
      </c>
      <c r="O89" s="139">
        <f t="shared" si="3"/>
        <v>1</v>
      </c>
      <c r="P89" s="139" t="str">
        <f>IF(COUNTIF('DISPATCHED (VT11)'!$E:$E,'Summarized Plan'!A89)=0,"",COUNTIF('DISPATCHED (VT11)'!$E:$E,'Summarized Plan'!A89))</f>
        <v/>
      </c>
      <c r="Q89" s="139" t="str">
        <f>IF(A89="","",IF(ISNA(VLOOKUP(A89,'DISPATCHED (VT11)'!$E:$M,9,0)),"",VLOOKUP(A89,'DISPATCHED (VT11)'!$E:$M,9,0)))</f>
        <v/>
      </c>
      <c r="R89" s="139" t="e">
        <f>IF(H89="","",IF(H89&lt;#REF!,1,0))</f>
        <v>#REF!</v>
      </c>
      <c r="S89" s="139" t="e">
        <f>IF(H89="","",IF(H89&gt;#REF!,1,0))</f>
        <v>#REF!</v>
      </c>
      <c r="T89" s="139" t="e">
        <f>IF(H89="","",IF(H89=#REF!,1,0))</f>
        <v>#REF!</v>
      </c>
      <c r="U89" s="139" t="str">
        <f t="shared" si="2"/>
        <v/>
      </c>
      <c r="V89" s="41"/>
      <c r="W89" s="41"/>
      <c r="X89" s="41"/>
      <c r="Y89" s="41"/>
      <c r="Z89" s="41"/>
      <c r="AA89" s="41"/>
    </row>
    <row r="90" spans="1:27" ht="12" hidden="1" customHeight="1">
      <c r="A90" s="118">
        <v>31015462</v>
      </c>
      <c r="B90" s="117" t="s">
        <v>578</v>
      </c>
      <c r="C90" s="118">
        <v>240</v>
      </c>
      <c r="E90" s="119">
        <v>8</v>
      </c>
      <c r="G90" s="145" t="s">
        <v>1223</v>
      </c>
      <c r="H90" s="137">
        <v>46122</v>
      </c>
      <c r="M90" s="41" t="str">
        <f>VLOOKUP(B90,REFERENCE!$A$2:D301,4,0)</f>
        <v>FERDINAND ALVAREZ</v>
      </c>
      <c r="N90" s="41" t="str">
        <f>VLOOKUP(B90,REFERENCE!A:C,3,FALSE)</f>
        <v>TAG-PUP</v>
      </c>
      <c r="O90" s="139">
        <f t="shared" si="3"/>
        <v>1</v>
      </c>
      <c r="P90" s="139" t="str">
        <f>IF(COUNTIF('DISPATCHED (VT11)'!$E:$E,'Summarized Plan'!A90)=0,"",COUNTIF('DISPATCHED (VT11)'!$E:$E,'Summarized Plan'!A90))</f>
        <v/>
      </c>
      <c r="Q90" s="139" t="str">
        <f>IF(A90="","",IF(ISNA(VLOOKUP(A90,'DISPATCHED (VT11)'!$E:$M,9,0)),"",VLOOKUP(A90,'DISPATCHED (VT11)'!$E:$M,9,0)))</f>
        <v/>
      </c>
      <c r="R90" s="139" t="e">
        <f>IF(H90="","",IF(H90&lt;#REF!,1,0))</f>
        <v>#REF!</v>
      </c>
      <c r="S90" s="139" t="e">
        <f>IF(H90="","",IF(H90&gt;#REF!,1,0))</f>
        <v>#REF!</v>
      </c>
      <c r="T90" s="139" t="e">
        <f>IF(H90="","",IF(H90=#REF!,1,0))</f>
        <v>#REF!</v>
      </c>
      <c r="U90" s="139" t="str">
        <f t="shared" si="2"/>
        <v/>
      </c>
      <c r="V90" s="41"/>
      <c r="W90" s="41"/>
      <c r="X90" s="41"/>
      <c r="Y90" s="41"/>
      <c r="Z90" s="41"/>
      <c r="AA90" s="41"/>
    </row>
    <row r="91" spans="1:27" ht="12" hidden="1" customHeight="1">
      <c r="A91" s="118">
        <v>31015463</v>
      </c>
      <c r="B91" s="117" t="s">
        <v>579</v>
      </c>
      <c r="C91" s="118">
        <v>446</v>
      </c>
      <c r="E91" s="119">
        <v>14</v>
      </c>
      <c r="G91" s="145" t="s">
        <v>202</v>
      </c>
      <c r="H91" s="137">
        <v>46122</v>
      </c>
      <c r="M91" s="41" t="str">
        <f>VLOOKUP(B91,REFERENCE!$A$2:D302,4,0)</f>
        <v>ANDRE GORDONCILLO</v>
      </c>
      <c r="N91" s="41" t="str">
        <f>VLOOKUP(B91,REFERENCE!A:C,3,FALSE)</f>
        <v>LP-PUP</v>
      </c>
      <c r="O91" s="139">
        <f t="shared" si="3"/>
        <v>1</v>
      </c>
      <c r="P91" s="139">
        <f>IF(COUNTIF('DISPATCHED (VT11)'!$E:$E,'Summarized Plan'!A91)=0,"",COUNTIF('DISPATCHED (VT11)'!$E:$E,'Summarized Plan'!A91))</f>
        <v>1</v>
      </c>
      <c r="Q91" s="139">
        <f>IF(A91="","",IF(ISNA(VLOOKUP(A91,'DISPATCHED (VT11)'!$E:$M,9,0)),"",VLOOKUP(A91,'DISPATCHED (VT11)'!$E:$M,9,0)))</f>
        <v>446</v>
      </c>
      <c r="R91" s="139" t="e">
        <f>IF(H91="","",IF(H91&lt;#REF!,1,0))</f>
        <v>#REF!</v>
      </c>
      <c r="S91" s="139" t="e">
        <f>IF(H91="","",IF(H91&gt;#REF!,1,0))</f>
        <v>#REF!</v>
      </c>
      <c r="T91" s="139" t="e">
        <f>IF(H91="","",IF(H91=#REF!,1,0))</f>
        <v>#REF!</v>
      </c>
      <c r="U91" s="139" t="str">
        <f t="shared" si="2"/>
        <v/>
      </c>
      <c r="V91" s="41"/>
      <c r="W91" s="41"/>
      <c r="X91" s="41"/>
      <c r="Y91" s="41"/>
      <c r="Z91" s="41"/>
      <c r="AA91" s="41"/>
    </row>
    <row r="92" spans="1:27" ht="12" hidden="1" customHeight="1">
      <c r="A92" s="118">
        <v>30860399</v>
      </c>
      <c r="B92" s="117" t="s">
        <v>1634</v>
      </c>
      <c r="C92" s="118">
        <v>8</v>
      </c>
      <c r="D92" s="119">
        <v>1</v>
      </c>
      <c r="E92" s="119">
        <v>0.04</v>
      </c>
      <c r="H92" s="137">
        <v>46093</v>
      </c>
      <c r="I92" s="230" t="s">
        <v>190</v>
      </c>
      <c r="M92" s="41" t="e">
        <f>VLOOKUP(B92,REFERENCE!$A$2:D305,4,0)</f>
        <v>#N/A</v>
      </c>
      <c r="N92" s="41" t="e">
        <f>VLOOKUP(B92,REFERENCE!A:C,3,FALSE)</f>
        <v>#N/A</v>
      </c>
      <c r="O92" s="139">
        <f t="shared" si="3"/>
        <v>1</v>
      </c>
      <c r="P92" s="139" t="str">
        <f>IF(COUNTIF('DISPATCHED (VT11)'!$E:$E,'Summarized Plan'!A92)=0,"",COUNTIF('DISPATCHED (VT11)'!$E:$E,'Summarized Plan'!A92))</f>
        <v/>
      </c>
      <c r="Q92" s="139" t="str">
        <f>IF(A92="","",IF(ISNA(VLOOKUP(A92,'DISPATCHED (VT11)'!$E:$M,9,0)),"",VLOOKUP(A92,'DISPATCHED (VT11)'!$E:$M,9,0)))</f>
        <v/>
      </c>
      <c r="R92" s="139" t="e">
        <f>IF(H92="","",IF(H92&lt;#REF!,1,0))</f>
        <v>#REF!</v>
      </c>
      <c r="S92" s="139" t="e">
        <f>IF(H92="","",IF(H92&gt;#REF!,1,0))</f>
        <v>#REF!</v>
      </c>
      <c r="T92" s="139" t="e">
        <f>IF(H92="","",IF(H92=#REF!,1,0))</f>
        <v>#REF!</v>
      </c>
      <c r="U92" s="139">
        <f t="shared" si="2"/>
        <v>1</v>
      </c>
      <c r="V92" s="41"/>
      <c r="W92" s="41"/>
      <c r="X92" s="41"/>
      <c r="Y92" s="41"/>
      <c r="Z92" s="41"/>
      <c r="AA92" s="41"/>
    </row>
    <row r="93" spans="1:27" ht="12" hidden="1" customHeight="1">
      <c r="A93" s="118">
        <v>31021616</v>
      </c>
      <c r="B93" s="117" t="s">
        <v>580</v>
      </c>
      <c r="C93" s="118">
        <v>413</v>
      </c>
      <c r="E93" s="119">
        <v>10.16</v>
      </c>
      <c r="G93" s="145" t="s">
        <v>202</v>
      </c>
      <c r="H93" s="137">
        <v>46123</v>
      </c>
      <c r="M93" s="41" t="str">
        <f>VLOOKUP(B93,REFERENCE!$A$2:D306,4,0)</f>
        <v>ANDRE GORDONCILLO</v>
      </c>
      <c r="N93" s="41" t="str">
        <f>VLOOKUP(B93,REFERENCE!A:C,3,FALSE)</f>
        <v>LP-PUP</v>
      </c>
      <c r="O93" s="139">
        <f t="shared" si="3"/>
        <v>1</v>
      </c>
      <c r="P93" s="139" t="str">
        <f>IF(COUNTIF('DISPATCHED (VT11)'!$E:$E,'Summarized Plan'!A93)=0,"",COUNTIF('DISPATCHED (VT11)'!$E:$E,'Summarized Plan'!A93))</f>
        <v/>
      </c>
      <c r="Q93" s="139" t="str">
        <f>IF(A93="","",IF(ISNA(VLOOKUP(A93,'DISPATCHED (VT11)'!$E:$M,9,0)),"",VLOOKUP(A93,'DISPATCHED (VT11)'!$E:$M,9,0)))</f>
        <v/>
      </c>
      <c r="R93" s="139" t="e">
        <f>IF(H93="","",IF(H93&lt;#REF!,1,0))</f>
        <v>#REF!</v>
      </c>
      <c r="S93" s="139" t="e">
        <f>IF(H93="","",IF(H93&gt;#REF!,1,0))</f>
        <v>#REF!</v>
      </c>
      <c r="T93" s="139" t="e">
        <f>IF(H93="","",IF(H93=#REF!,1,0))</f>
        <v>#REF!</v>
      </c>
      <c r="U93" s="139" t="str">
        <f t="shared" si="2"/>
        <v/>
      </c>
      <c r="V93" s="41"/>
      <c r="W93" s="41"/>
      <c r="X93" s="41"/>
      <c r="Y93" s="41"/>
      <c r="Z93" s="41"/>
      <c r="AA93" s="41"/>
    </row>
    <row r="94" spans="1:27" ht="12" hidden="1" customHeight="1">
      <c r="A94" s="118">
        <v>31021619</v>
      </c>
      <c r="B94" s="117" t="s">
        <v>121</v>
      </c>
      <c r="C94" s="118">
        <v>784</v>
      </c>
      <c r="E94" s="119">
        <v>14</v>
      </c>
      <c r="G94" s="145" t="s">
        <v>1223</v>
      </c>
      <c r="H94" s="137">
        <v>46123</v>
      </c>
      <c r="M94" s="41" t="str">
        <f>VLOOKUP(B94,REFERENCE!$A$2:D307,4,0)</f>
        <v>FERDINAND ALVAREZ</v>
      </c>
      <c r="N94" s="41" t="str">
        <f>VLOOKUP(B94,REFERENCE!A:C,3,FALSE)</f>
        <v>TAG-PUP</v>
      </c>
      <c r="O94" s="139">
        <f t="shared" si="3"/>
        <v>1</v>
      </c>
      <c r="P94" s="139" t="str">
        <f>IF(COUNTIF('DISPATCHED (VT11)'!$E:$E,'Summarized Plan'!A94)=0,"",COUNTIF('DISPATCHED (VT11)'!$E:$E,'Summarized Plan'!A94))</f>
        <v/>
      </c>
      <c r="Q94" s="139" t="str">
        <f>IF(A94="","",IF(ISNA(VLOOKUP(A94,'DISPATCHED (VT11)'!$E:$M,9,0)),"",VLOOKUP(A94,'DISPATCHED (VT11)'!$E:$M,9,0)))</f>
        <v/>
      </c>
      <c r="R94" s="139" t="e">
        <f>IF(H94="","",IF(H94&lt;#REF!,1,0))</f>
        <v>#REF!</v>
      </c>
      <c r="S94" s="139" t="e">
        <f>IF(H94="","",IF(H94&gt;#REF!,1,0))</f>
        <v>#REF!</v>
      </c>
      <c r="T94" s="139" t="e">
        <f>IF(H94="","",IF(H94=#REF!,1,0))</f>
        <v>#REF!</v>
      </c>
      <c r="U94" s="139" t="str">
        <f t="shared" si="2"/>
        <v/>
      </c>
      <c r="V94" s="41"/>
      <c r="W94" s="41"/>
      <c r="X94" s="41"/>
      <c r="Y94" s="41"/>
      <c r="Z94" s="41"/>
      <c r="AA94" s="41"/>
    </row>
    <row r="95" spans="1:27" ht="12" hidden="1" customHeight="1">
      <c r="A95" s="118">
        <v>31021626</v>
      </c>
      <c r="B95" s="117" t="s">
        <v>576</v>
      </c>
      <c r="C95" s="118">
        <v>570</v>
      </c>
      <c r="E95" s="119">
        <v>14.07</v>
      </c>
      <c r="G95" s="145" t="s">
        <v>1223</v>
      </c>
      <c r="H95" s="137">
        <v>46123</v>
      </c>
      <c r="M95" s="41" t="str">
        <f>VLOOKUP(B95,REFERENCE!$A$2:D308,4,0)</f>
        <v>FERDINAND ALVAREZ</v>
      </c>
      <c r="N95" s="41" t="str">
        <f>VLOOKUP(B95,REFERENCE!A:C,3,FALSE)</f>
        <v>TAG-PUP</v>
      </c>
      <c r="O95" s="139">
        <f t="shared" si="3"/>
        <v>1</v>
      </c>
      <c r="P95" s="139" t="str">
        <f>IF(COUNTIF('DISPATCHED (VT11)'!$E:$E,'Summarized Plan'!A95)=0,"",COUNTIF('DISPATCHED (VT11)'!$E:$E,'Summarized Plan'!A95))</f>
        <v/>
      </c>
      <c r="Q95" s="139" t="str">
        <f>IF(A95="","",IF(ISNA(VLOOKUP(A95,'DISPATCHED (VT11)'!$E:$M,9,0)),"",VLOOKUP(A95,'DISPATCHED (VT11)'!$E:$M,9,0)))</f>
        <v/>
      </c>
      <c r="R95" s="139" t="e">
        <f>IF(H95="","",IF(H95&lt;#REF!,1,0))</f>
        <v>#REF!</v>
      </c>
      <c r="S95" s="139" t="e">
        <f>IF(H95="","",IF(H95&gt;#REF!,1,0))</f>
        <v>#REF!</v>
      </c>
      <c r="T95" s="139" t="e">
        <f>IF(H95="","",IF(H95=#REF!,1,0))</f>
        <v>#REF!</v>
      </c>
      <c r="U95" s="139" t="str">
        <f t="shared" si="2"/>
        <v/>
      </c>
      <c r="V95" s="41"/>
      <c r="W95" s="41"/>
      <c r="X95" s="41"/>
      <c r="Y95" s="41"/>
      <c r="Z95" s="41"/>
      <c r="AA95" s="41"/>
    </row>
    <row r="96" spans="1:27" ht="12" hidden="1" customHeight="1">
      <c r="A96" s="118">
        <v>31021630</v>
      </c>
      <c r="B96" s="117" t="s">
        <v>1378</v>
      </c>
      <c r="C96" s="118">
        <v>144</v>
      </c>
      <c r="E96" s="119">
        <v>2.57</v>
      </c>
      <c r="G96" s="145" t="s">
        <v>1223</v>
      </c>
      <c r="H96" s="137">
        <v>46123</v>
      </c>
      <c r="M96" s="41" t="str">
        <f>VLOOKUP(B96,REFERENCE!$A$2:D309,4,0)</f>
        <v>FERDINAND ALVAREZ</v>
      </c>
      <c r="N96" s="41" t="str">
        <f>VLOOKUP(B96,REFERENCE!A:C,3,FALSE)</f>
        <v>TAG-PUP</v>
      </c>
      <c r="O96" s="139">
        <f t="shared" si="3"/>
        <v>1</v>
      </c>
      <c r="P96" s="139" t="str">
        <f>IF(COUNTIF('DISPATCHED (VT11)'!$E:$E,'Summarized Plan'!A96)=0,"",COUNTIF('DISPATCHED (VT11)'!$E:$E,'Summarized Plan'!A96))</f>
        <v/>
      </c>
      <c r="Q96" s="139" t="str">
        <f>IF(A96="","",IF(ISNA(VLOOKUP(A96,'DISPATCHED (VT11)'!$E:$M,9,0)),"",VLOOKUP(A96,'DISPATCHED (VT11)'!$E:$M,9,0)))</f>
        <v/>
      </c>
      <c r="R96" s="139" t="e">
        <f>IF(H96="","",IF(H96&lt;#REF!,1,0))</f>
        <v>#REF!</v>
      </c>
      <c r="S96" s="139" t="e">
        <f>IF(H96="","",IF(H96&gt;#REF!,1,0))</f>
        <v>#REF!</v>
      </c>
      <c r="T96" s="139" t="e">
        <f>IF(H96="","",IF(H96=#REF!,1,0))</f>
        <v>#REF!</v>
      </c>
      <c r="U96" s="139" t="str">
        <f t="shared" si="2"/>
        <v/>
      </c>
      <c r="V96" s="41"/>
      <c r="W96" s="41"/>
      <c r="X96" s="41"/>
      <c r="Y96" s="41"/>
      <c r="Z96" s="41"/>
      <c r="AA96" s="41"/>
    </row>
    <row r="97" spans="1:27" ht="12" hidden="1" customHeight="1">
      <c r="A97" s="118">
        <v>31021635</v>
      </c>
      <c r="B97" s="117" t="s">
        <v>577</v>
      </c>
      <c r="C97" s="118">
        <v>472</v>
      </c>
      <c r="E97" s="119">
        <v>3.45</v>
      </c>
      <c r="G97" s="145" t="s">
        <v>205</v>
      </c>
      <c r="H97" s="137">
        <v>46123</v>
      </c>
      <c r="M97" s="41" t="str">
        <f>VLOOKUP(B97,REFERENCE!$A$2:D310,4,0)</f>
        <v>RONNIE ROMERO</v>
      </c>
      <c r="N97" s="41" t="str">
        <f>VLOOKUP(B97,REFERENCE!A:C,3,FALSE)</f>
        <v>PAR-PUP</v>
      </c>
      <c r="O97" s="139">
        <f t="shared" si="3"/>
        <v>1</v>
      </c>
      <c r="P97" s="139" t="str">
        <f>IF(COUNTIF('DISPATCHED (VT11)'!$E:$E,'Summarized Plan'!A97)=0,"",COUNTIF('DISPATCHED (VT11)'!$E:$E,'Summarized Plan'!A97))</f>
        <v/>
      </c>
      <c r="Q97" s="139" t="str">
        <f>IF(A97="","",IF(ISNA(VLOOKUP(A97,'DISPATCHED (VT11)'!$E:$M,9,0)),"",VLOOKUP(A97,'DISPATCHED (VT11)'!$E:$M,9,0)))</f>
        <v/>
      </c>
      <c r="R97" s="139" t="e">
        <f>IF(H97="","",IF(H97&lt;#REF!,1,0))</f>
        <v>#REF!</v>
      </c>
      <c r="S97" s="139" t="e">
        <f>IF(H97="","",IF(H97&gt;#REF!,1,0))</f>
        <v>#REF!</v>
      </c>
      <c r="T97" s="139" t="e">
        <f>IF(H97="","",IF(H97=#REF!,1,0))</f>
        <v>#REF!</v>
      </c>
      <c r="U97" s="139" t="str">
        <f t="shared" si="2"/>
        <v/>
      </c>
      <c r="V97" s="41"/>
      <c r="W97" s="41"/>
      <c r="X97" s="41"/>
      <c r="Y97" s="41"/>
      <c r="Z97" s="41"/>
      <c r="AA97" s="41"/>
    </row>
    <row r="98" spans="1:27" ht="12" hidden="1" customHeight="1">
      <c r="A98" s="118">
        <v>31021636</v>
      </c>
      <c r="B98" s="117" t="s">
        <v>578</v>
      </c>
      <c r="C98" s="118">
        <v>240</v>
      </c>
      <c r="E98" s="119">
        <v>8</v>
      </c>
      <c r="G98" s="145" t="s">
        <v>1223</v>
      </c>
      <c r="H98" s="137">
        <v>46123</v>
      </c>
      <c r="M98" s="41" t="str">
        <f>VLOOKUP(B98,REFERENCE!$A$2:D311,4,0)</f>
        <v>FERDINAND ALVAREZ</v>
      </c>
      <c r="N98" s="41" t="str">
        <f>VLOOKUP(B98,REFERENCE!A:C,3,FALSE)</f>
        <v>TAG-PUP</v>
      </c>
      <c r="O98" s="139">
        <f t="shared" si="3"/>
        <v>1</v>
      </c>
      <c r="P98" s="139" t="str">
        <f>IF(COUNTIF('DISPATCHED (VT11)'!$E:$E,'Summarized Plan'!A98)=0,"",COUNTIF('DISPATCHED (VT11)'!$E:$E,'Summarized Plan'!A98))</f>
        <v/>
      </c>
      <c r="Q98" s="139" t="str">
        <f>IF(A98="","",IF(ISNA(VLOOKUP(A98,'DISPATCHED (VT11)'!$E:$M,9,0)),"",VLOOKUP(A98,'DISPATCHED (VT11)'!$E:$M,9,0)))</f>
        <v/>
      </c>
      <c r="R98" s="139" t="e">
        <f>IF(H98="","",IF(H98&lt;#REF!,1,0))</f>
        <v>#REF!</v>
      </c>
      <c r="S98" s="139" t="e">
        <f>IF(H98="","",IF(H98&gt;#REF!,1,0))</f>
        <v>#REF!</v>
      </c>
      <c r="T98" s="139" t="e">
        <f>IF(H98="","",IF(H98=#REF!,1,0))</f>
        <v>#REF!</v>
      </c>
      <c r="U98" s="139" t="str">
        <f t="shared" si="2"/>
        <v/>
      </c>
      <c r="V98" s="41"/>
      <c r="W98" s="41"/>
      <c r="X98" s="41"/>
      <c r="Y98" s="41"/>
      <c r="Z98" s="41"/>
      <c r="AA98" s="41"/>
    </row>
    <row r="99" spans="1:27" ht="12" hidden="1" customHeight="1">
      <c r="A99" s="118">
        <v>31021640</v>
      </c>
      <c r="B99" s="117" t="s">
        <v>579</v>
      </c>
      <c r="C99" s="118">
        <v>440</v>
      </c>
      <c r="E99" s="119">
        <v>7.86</v>
      </c>
      <c r="G99" s="145" t="s">
        <v>202</v>
      </c>
      <c r="H99" s="137">
        <v>46123</v>
      </c>
      <c r="M99" s="41" t="str">
        <f>VLOOKUP(B99,REFERENCE!$A$2:D312,4,0)</f>
        <v>ANDRE GORDONCILLO</v>
      </c>
      <c r="N99" s="41" t="str">
        <f>VLOOKUP(B99,REFERENCE!A:C,3,FALSE)</f>
        <v>LP-PUP</v>
      </c>
      <c r="O99" s="139">
        <f t="shared" si="3"/>
        <v>1</v>
      </c>
      <c r="P99" s="139">
        <f>IF(COUNTIF('DISPATCHED (VT11)'!$E:$E,'Summarized Plan'!A99)=0,"",COUNTIF('DISPATCHED (VT11)'!$E:$E,'Summarized Plan'!A99))</f>
        <v>1</v>
      </c>
      <c r="Q99" s="139">
        <f>IF(A99="","",IF(ISNA(VLOOKUP(A99,'DISPATCHED (VT11)'!$E:$M,9,0)),"",VLOOKUP(A99,'DISPATCHED (VT11)'!$E:$M,9,0)))</f>
        <v>440</v>
      </c>
      <c r="R99" s="139" t="e">
        <f>IF(H99="","",IF(H99&lt;#REF!,1,0))</f>
        <v>#REF!</v>
      </c>
      <c r="S99" s="139" t="e">
        <f>IF(H99="","",IF(H99&gt;#REF!,1,0))</f>
        <v>#REF!</v>
      </c>
      <c r="T99" s="139" t="e">
        <f>IF(H99="","",IF(H99=#REF!,1,0))</f>
        <v>#REF!</v>
      </c>
      <c r="U99" s="139" t="str">
        <f t="shared" si="2"/>
        <v/>
      </c>
      <c r="V99" s="41"/>
      <c r="W99" s="41"/>
      <c r="X99" s="41"/>
      <c r="Y99" s="41"/>
      <c r="Z99" s="41"/>
      <c r="AA99" s="41"/>
    </row>
    <row r="100" spans="1:27" ht="12" hidden="1" customHeight="1">
      <c r="A100" s="118">
        <v>31021641</v>
      </c>
      <c r="B100" s="117" t="s">
        <v>579</v>
      </c>
      <c r="C100" s="118">
        <v>446</v>
      </c>
      <c r="E100" s="119">
        <v>14</v>
      </c>
      <c r="G100" s="145" t="s">
        <v>202</v>
      </c>
      <c r="H100" s="137">
        <v>46123</v>
      </c>
      <c r="M100" s="41" t="str">
        <f>VLOOKUP(B100,REFERENCE!$A$2:D313,4,0)</f>
        <v>ANDRE GORDONCILLO</v>
      </c>
      <c r="N100" s="41" t="str">
        <f>VLOOKUP(B100,REFERENCE!A:C,3,FALSE)</f>
        <v>LP-PUP</v>
      </c>
      <c r="O100" s="139">
        <f t="shared" si="3"/>
        <v>1</v>
      </c>
      <c r="P100" s="139" t="str">
        <f>IF(COUNTIF('DISPATCHED (VT11)'!$E:$E,'Summarized Plan'!A100)=0,"",COUNTIF('DISPATCHED (VT11)'!$E:$E,'Summarized Plan'!A100))</f>
        <v/>
      </c>
      <c r="Q100" s="139" t="str">
        <f>IF(A100="","",IF(ISNA(VLOOKUP(A100,'DISPATCHED (VT11)'!$E:$M,9,0)),"",VLOOKUP(A100,'DISPATCHED (VT11)'!$E:$M,9,0)))</f>
        <v/>
      </c>
      <c r="R100" s="139" t="e">
        <f>IF(H100="","",IF(H100&lt;#REF!,1,0))</f>
        <v>#REF!</v>
      </c>
      <c r="S100" s="139" t="e">
        <f>IF(H100="","",IF(H100&gt;#REF!,1,0))</f>
        <v>#REF!</v>
      </c>
      <c r="T100" s="139" t="e">
        <f>IF(H100="","",IF(H100=#REF!,1,0))</f>
        <v>#REF!</v>
      </c>
      <c r="U100" s="139" t="str">
        <f t="shared" si="2"/>
        <v/>
      </c>
      <c r="V100" s="41"/>
      <c r="W100" s="41"/>
      <c r="X100" s="41"/>
      <c r="Y100" s="41"/>
      <c r="Z100" s="41"/>
      <c r="AA100" s="41"/>
    </row>
    <row r="101" spans="1:27" ht="12" hidden="1" customHeight="1">
      <c r="A101" s="118">
        <v>31021642</v>
      </c>
      <c r="B101" s="117" t="s">
        <v>579</v>
      </c>
      <c r="C101" s="118">
        <v>275</v>
      </c>
      <c r="E101" s="119">
        <v>5.57</v>
      </c>
      <c r="G101" s="145" t="s">
        <v>202</v>
      </c>
      <c r="H101" s="137">
        <v>46123</v>
      </c>
      <c r="M101" s="41" t="str">
        <f>VLOOKUP(B101,REFERENCE!$A$2:D314,4,0)</f>
        <v>ANDRE GORDONCILLO</v>
      </c>
      <c r="N101" s="41" t="str">
        <f>VLOOKUP(B101,REFERENCE!A:C,3,FALSE)</f>
        <v>LP-PUP</v>
      </c>
      <c r="O101" s="139">
        <f t="shared" si="3"/>
        <v>1</v>
      </c>
      <c r="P101" s="139">
        <f>IF(COUNTIF('DISPATCHED (VT11)'!$E:$E,'Summarized Plan'!A101)=0,"",COUNTIF('DISPATCHED (VT11)'!$E:$E,'Summarized Plan'!A101))</f>
        <v>1</v>
      </c>
      <c r="Q101" s="139">
        <f>IF(A101="","",IF(ISNA(VLOOKUP(A101,'DISPATCHED (VT11)'!$E:$M,9,0)),"",VLOOKUP(A101,'DISPATCHED (VT11)'!$E:$M,9,0)))</f>
        <v>275</v>
      </c>
      <c r="R101" s="139" t="e">
        <f>IF(H101="","",IF(H101&lt;#REF!,1,0))</f>
        <v>#REF!</v>
      </c>
      <c r="S101" s="139" t="e">
        <f>IF(H101="","",IF(H101&gt;#REF!,1,0))</f>
        <v>#REF!</v>
      </c>
      <c r="T101" s="139" t="e">
        <f>IF(H101="","",IF(H101=#REF!,1,0))</f>
        <v>#REF!</v>
      </c>
      <c r="U101" s="139" t="str">
        <f t="shared" si="2"/>
        <v/>
      </c>
      <c r="V101" s="41"/>
      <c r="W101" s="41"/>
      <c r="X101" s="41"/>
      <c r="Y101" s="41"/>
      <c r="Z101" s="41"/>
      <c r="AA101" s="41"/>
    </row>
    <row r="102" spans="1:27" ht="12" hidden="1" customHeight="1">
      <c r="A102" s="118">
        <v>31023965</v>
      </c>
      <c r="B102" s="117" t="s">
        <v>1459</v>
      </c>
      <c r="C102" s="118">
        <v>16</v>
      </c>
      <c r="E102" s="119">
        <v>0.48</v>
      </c>
      <c r="G102" s="145" t="s">
        <v>202</v>
      </c>
      <c r="H102" s="137">
        <v>46123</v>
      </c>
      <c r="M102" s="41" t="str">
        <f>VLOOKUP(B102,REFERENCE!$A$2:D315,4,0)</f>
        <v>ANDRE GORDONCILLO</v>
      </c>
      <c r="N102" s="41" t="str">
        <f>VLOOKUP(B102,REFERENCE!A:C,3,FALSE)</f>
        <v>LP-PUP</v>
      </c>
      <c r="O102" s="139">
        <f t="shared" si="3"/>
        <v>1</v>
      </c>
      <c r="P102" s="139" t="str">
        <f>IF(COUNTIF('DISPATCHED (VT11)'!$E:$E,'Summarized Plan'!A102)=0,"",COUNTIF('DISPATCHED (VT11)'!$E:$E,'Summarized Plan'!A102))</f>
        <v/>
      </c>
      <c r="Q102" s="139" t="str">
        <f>IF(A102="","",IF(ISNA(VLOOKUP(A102,'DISPATCHED (VT11)'!$E:$M,9,0)),"",VLOOKUP(A102,'DISPATCHED (VT11)'!$E:$M,9,0)))</f>
        <v/>
      </c>
      <c r="R102" s="139" t="e">
        <f>IF(H102="","",IF(H102&lt;#REF!,1,0))</f>
        <v>#REF!</v>
      </c>
      <c r="S102" s="139" t="e">
        <f>IF(H102="","",IF(H102&gt;#REF!,1,0))</f>
        <v>#REF!</v>
      </c>
      <c r="T102" s="139" t="e">
        <f>IF(H102="","",IF(H102=#REF!,1,0))</f>
        <v>#REF!</v>
      </c>
      <c r="U102" s="139" t="str">
        <f t="shared" si="2"/>
        <v/>
      </c>
      <c r="V102" s="41"/>
      <c r="W102" s="41"/>
      <c r="X102" s="41"/>
      <c r="Y102" s="41"/>
      <c r="Z102" s="41"/>
      <c r="AA102" s="41"/>
    </row>
    <row r="103" spans="1:27" ht="12" hidden="1" customHeight="1">
      <c r="A103" s="118">
        <v>31025266</v>
      </c>
      <c r="B103" s="117" t="s">
        <v>576</v>
      </c>
      <c r="G103" s="145" t="s">
        <v>1223</v>
      </c>
      <c r="H103" s="137">
        <v>46123</v>
      </c>
      <c r="M103" s="41" t="str">
        <f>VLOOKUP(B103,REFERENCE!$A$2:D316,4,0)</f>
        <v>FERDINAND ALVAREZ</v>
      </c>
      <c r="N103" s="41" t="str">
        <f>VLOOKUP(B103,REFERENCE!A:C,3,FALSE)</f>
        <v>TAG-PUP</v>
      </c>
      <c r="O103" s="139">
        <f t="shared" si="3"/>
        <v>1</v>
      </c>
      <c r="P103" s="139" t="str">
        <f>IF(COUNTIF('DISPATCHED (VT11)'!$E:$E,'Summarized Plan'!A103)=0,"",COUNTIF('DISPATCHED (VT11)'!$E:$E,'Summarized Plan'!A103))</f>
        <v/>
      </c>
      <c r="Q103" s="139" t="str">
        <f>IF(A103="","",IF(ISNA(VLOOKUP(A103,'DISPATCHED (VT11)'!$E:$M,9,0)),"",VLOOKUP(A103,'DISPATCHED (VT11)'!$E:$M,9,0)))</f>
        <v/>
      </c>
      <c r="R103" s="139" t="e">
        <f>IF(H103="","",IF(H103&lt;#REF!,1,0))</f>
        <v>#REF!</v>
      </c>
      <c r="S103" s="139" t="e">
        <f>IF(H103="","",IF(H103&gt;#REF!,1,0))</f>
        <v>#REF!</v>
      </c>
      <c r="T103" s="139" t="e">
        <f>IF(H103="","",IF(H103=#REF!,1,0))</f>
        <v>#REF!</v>
      </c>
      <c r="U103" s="139" t="str">
        <f t="shared" si="2"/>
        <v/>
      </c>
      <c r="V103" s="41"/>
      <c r="W103" s="41"/>
      <c r="X103" s="41"/>
      <c r="Y103" s="41"/>
      <c r="Z103" s="41"/>
      <c r="AA103" s="41"/>
    </row>
    <row r="104" spans="1:27" ht="12" hidden="1" customHeight="1">
      <c r="A104" s="118">
        <v>31028304</v>
      </c>
      <c r="B104" s="117" t="s">
        <v>595</v>
      </c>
      <c r="F104" s="141" t="s">
        <v>1633</v>
      </c>
      <c r="H104" s="137">
        <v>46125</v>
      </c>
      <c r="M104" s="41" t="str">
        <f>VLOOKUP(B104,REFERENCE!$A$2:D317,4,0)</f>
        <v>RONNIE ROMERO</v>
      </c>
      <c r="N104" s="41" t="str">
        <f>VLOOKUP(B104,REFERENCE!A:C,3,FALSE)</f>
        <v>PAR-WS</v>
      </c>
      <c r="O104" s="139">
        <f t="shared" si="3"/>
        <v>1</v>
      </c>
      <c r="P104" s="139" t="str">
        <f>IF(COUNTIF('DISPATCHED (VT11)'!$E:$E,'Summarized Plan'!A104)=0,"",COUNTIF('DISPATCHED (VT11)'!$E:$E,'Summarized Plan'!A104))</f>
        <v/>
      </c>
      <c r="Q104" s="139" t="str">
        <f>IF(A104="","",IF(ISNA(VLOOKUP(A104,'DISPATCHED (VT11)'!$E:$M,9,0)),"",VLOOKUP(A104,'DISPATCHED (VT11)'!$E:$M,9,0)))</f>
        <v/>
      </c>
      <c r="R104" s="139" t="e">
        <f>IF(H104="","",IF(H104&lt;#REF!,1,0))</f>
        <v>#REF!</v>
      </c>
      <c r="S104" s="139" t="e">
        <f>IF(H104="","",IF(H104&gt;#REF!,1,0))</f>
        <v>#REF!</v>
      </c>
      <c r="T104" s="139" t="e">
        <f>IF(H104="","",IF(H104=#REF!,1,0))</f>
        <v>#REF!</v>
      </c>
      <c r="U104" s="139" t="str">
        <f t="shared" si="2"/>
        <v/>
      </c>
      <c r="V104" s="41"/>
      <c r="W104" s="41"/>
      <c r="X104" s="41"/>
      <c r="Y104" s="41"/>
      <c r="Z104" s="41"/>
      <c r="AA104" s="41"/>
    </row>
    <row r="105" spans="1:27" ht="12" hidden="1" customHeight="1">
      <c r="A105" s="118">
        <v>31028305</v>
      </c>
      <c r="B105" s="117" t="s">
        <v>595</v>
      </c>
      <c r="F105" s="141" t="s">
        <v>1633</v>
      </c>
      <c r="H105" s="137">
        <v>46125</v>
      </c>
      <c r="M105" s="41" t="str">
        <f>VLOOKUP(B105,REFERENCE!$A$2:D318,4,0)</f>
        <v>RONNIE ROMERO</v>
      </c>
      <c r="N105" s="41" t="str">
        <f>VLOOKUP(B105,REFERENCE!A:C,3,FALSE)</f>
        <v>PAR-WS</v>
      </c>
      <c r="O105" s="139">
        <f t="shared" si="3"/>
        <v>1</v>
      </c>
      <c r="P105" s="139" t="str">
        <f>IF(COUNTIF('DISPATCHED (VT11)'!$E:$E,'Summarized Plan'!A105)=0,"",COUNTIF('DISPATCHED (VT11)'!$E:$E,'Summarized Plan'!A105))</f>
        <v/>
      </c>
      <c r="Q105" s="139" t="str">
        <f>IF(A105="","",IF(ISNA(VLOOKUP(A105,'DISPATCHED (VT11)'!$E:$M,9,0)),"",VLOOKUP(A105,'DISPATCHED (VT11)'!$E:$M,9,0)))</f>
        <v/>
      </c>
      <c r="R105" s="139" t="e">
        <f>IF(H105="","",IF(H105&lt;#REF!,1,0))</f>
        <v>#REF!</v>
      </c>
      <c r="S105" s="139" t="e">
        <f>IF(H105="","",IF(H105&gt;#REF!,1,0))</f>
        <v>#REF!</v>
      </c>
      <c r="T105" s="139" t="e">
        <f>IF(H105="","",IF(H105=#REF!,1,0))</f>
        <v>#REF!</v>
      </c>
      <c r="U105" s="139" t="str">
        <f t="shared" si="2"/>
        <v/>
      </c>
      <c r="V105" s="41"/>
      <c r="W105" s="41"/>
      <c r="X105" s="41"/>
      <c r="Y105" s="41"/>
      <c r="Z105" s="41"/>
      <c r="AA105" s="41"/>
    </row>
    <row r="106" spans="1:27" ht="12" hidden="1" customHeight="1">
      <c r="A106" s="118">
        <v>31028306</v>
      </c>
      <c r="B106" s="117" t="s">
        <v>1462</v>
      </c>
      <c r="F106" s="141" t="s">
        <v>1633</v>
      </c>
      <c r="H106" s="137">
        <v>46125</v>
      </c>
      <c r="M106" s="41" t="str">
        <f>VLOOKUP(B106,REFERENCE!$A$2:D319,4,0)</f>
        <v>FERDINAND ALVAREZ</v>
      </c>
      <c r="N106" s="41" t="str">
        <f>VLOOKUP(B106,REFERENCE!A:C,3,FALSE)</f>
        <v>TAG-DP</v>
      </c>
      <c r="O106" s="139">
        <f t="shared" si="3"/>
        <v>1</v>
      </c>
      <c r="P106" s="139" t="str">
        <f>IF(COUNTIF('DISPATCHED (VT11)'!$E:$E,'Summarized Plan'!A106)=0,"",COUNTIF('DISPATCHED (VT11)'!$E:$E,'Summarized Plan'!A106))</f>
        <v/>
      </c>
      <c r="Q106" s="139" t="str">
        <f>IF(A106="","",IF(ISNA(VLOOKUP(A106,'DISPATCHED (VT11)'!$E:$M,9,0)),"",VLOOKUP(A106,'DISPATCHED (VT11)'!$E:$M,9,0)))</f>
        <v/>
      </c>
      <c r="R106" s="139" t="e">
        <f>IF(H106="","",IF(H106&lt;#REF!,1,0))</f>
        <v>#REF!</v>
      </c>
      <c r="S106" s="139" t="e">
        <f>IF(H106="","",IF(H106&gt;#REF!,1,0))</f>
        <v>#REF!</v>
      </c>
      <c r="T106" s="139" t="e">
        <f>IF(H106="","",IF(H106=#REF!,1,0))</f>
        <v>#REF!</v>
      </c>
      <c r="U106" s="139" t="str">
        <f t="shared" si="2"/>
        <v/>
      </c>
      <c r="V106" s="41"/>
      <c r="W106" s="41"/>
      <c r="X106" s="41"/>
      <c r="Y106" s="41"/>
      <c r="Z106" s="41"/>
      <c r="AA106" s="41"/>
    </row>
    <row r="107" spans="1:27" ht="12" hidden="1" customHeight="1">
      <c r="A107" s="118">
        <v>31028307</v>
      </c>
      <c r="B107" s="117" t="s">
        <v>1462</v>
      </c>
      <c r="F107" s="141" t="s">
        <v>1633</v>
      </c>
      <c r="H107" s="137">
        <v>46125</v>
      </c>
      <c r="M107" s="41" t="str">
        <f>VLOOKUP(B107,REFERENCE!$A$2:D320,4,0)</f>
        <v>FERDINAND ALVAREZ</v>
      </c>
      <c r="N107" s="41" t="str">
        <f>VLOOKUP(B107,REFERENCE!A:C,3,FALSE)</f>
        <v>TAG-DP</v>
      </c>
      <c r="O107" s="139">
        <f t="shared" si="3"/>
        <v>1</v>
      </c>
      <c r="P107" s="139" t="str">
        <f>IF(COUNTIF('DISPATCHED (VT11)'!$E:$E,'Summarized Plan'!A107)=0,"",COUNTIF('DISPATCHED (VT11)'!$E:$E,'Summarized Plan'!A107))</f>
        <v/>
      </c>
      <c r="Q107" s="139" t="str">
        <f>IF(A107="","",IF(ISNA(VLOOKUP(A107,'DISPATCHED (VT11)'!$E:$M,9,0)),"",VLOOKUP(A107,'DISPATCHED (VT11)'!$E:$M,9,0)))</f>
        <v/>
      </c>
      <c r="R107" s="139" t="e">
        <f>IF(H107="","",IF(H107&lt;#REF!,1,0))</f>
        <v>#REF!</v>
      </c>
      <c r="S107" s="139" t="e">
        <f>IF(H107="","",IF(H107&gt;#REF!,1,0))</f>
        <v>#REF!</v>
      </c>
      <c r="T107" s="139" t="e">
        <f>IF(H107="","",IF(H107=#REF!,1,0))</f>
        <v>#REF!</v>
      </c>
      <c r="U107" s="139" t="str">
        <f t="shared" si="2"/>
        <v/>
      </c>
      <c r="V107" s="41"/>
      <c r="W107" s="41"/>
      <c r="X107" s="41"/>
      <c r="Y107" s="41"/>
      <c r="Z107" s="41"/>
      <c r="AA107" s="41"/>
    </row>
    <row r="108" spans="1:27" ht="12" hidden="1" customHeight="1">
      <c r="A108" s="118">
        <v>31028308</v>
      </c>
      <c r="B108" s="117" t="s">
        <v>1462</v>
      </c>
      <c r="F108" s="141" t="s">
        <v>1633</v>
      </c>
      <c r="H108" s="137">
        <v>46125</v>
      </c>
      <c r="M108" s="41" t="str">
        <f>VLOOKUP(B108,REFERENCE!$A$2:D321,4,0)</f>
        <v>FERDINAND ALVAREZ</v>
      </c>
      <c r="N108" s="41" t="str">
        <f>VLOOKUP(B108,REFERENCE!A:C,3,FALSE)</f>
        <v>TAG-DP</v>
      </c>
      <c r="O108" s="139">
        <f t="shared" si="3"/>
        <v>1</v>
      </c>
      <c r="P108" s="139" t="str">
        <f>IF(COUNTIF('DISPATCHED (VT11)'!$E:$E,'Summarized Plan'!A108)=0,"",COUNTIF('DISPATCHED (VT11)'!$E:$E,'Summarized Plan'!A108))</f>
        <v/>
      </c>
      <c r="Q108" s="139" t="str">
        <f>IF(A108="","",IF(ISNA(VLOOKUP(A108,'DISPATCHED (VT11)'!$E:$M,9,0)),"",VLOOKUP(A108,'DISPATCHED (VT11)'!$E:$M,9,0)))</f>
        <v/>
      </c>
      <c r="R108" s="139" t="e">
        <f>IF(H108="","",IF(H108&lt;#REF!,1,0))</f>
        <v>#REF!</v>
      </c>
      <c r="S108" s="139" t="e">
        <f>IF(H108="","",IF(H108&gt;#REF!,1,0))</f>
        <v>#REF!</v>
      </c>
      <c r="T108" s="139" t="e">
        <f>IF(H108="","",IF(H108=#REF!,1,0))</f>
        <v>#REF!</v>
      </c>
      <c r="U108" s="139" t="str">
        <f t="shared" si="2"/>
        <v/>
      </c>
      <c r="V108" s="41"/>
      <c r="W108" s="41"/>
      <c r="X108" s="41"/>
      <c r="Y108" s="41"/>
      <c r="Z108" s="41"/>
      <c r="AA108" s="41"/>
    </row>
    <row r="109" spans="1:27" ht="12" hidden="1" customHeight="1">
      <c r="A109" s="118">
        <v>31028309</v>
      </c>
      <c r="B109" s="117" t="s">
        <v>1462</v>
      </c>
      <c r="F109" s="141" t="s">
        <v>1633</v>
      </c>
      <c r="H109" s="137">
        <v>46125</v>
      </c>
      <c r="M109" s="41" t="str">
        <f>VLOOKUP(B109,REFERENCE!$A$2:D322,4,0)</f>
        <v>FERDINAND ALVAREZ</v>
      </c>
      <c r="N109" s="41" t="str">
        <f>VLOOKUP(B109,REFERENCE!A:C,3,FALSE)</f>
        <v>TAG-DP</v>
      </c>
      <c r="O109" s="139">
        <f t="shared" si="3"/>
        <v>1</v>
      </c>
      <c r="P109" s="139" t="str">
        <f>IF(COUNTIF('DISPATCHED (VT11)'!$E:$E,'Summarized Plan'!A109)=0,"",COUNTIF('DISPATCHED (VT11)'!$E:$E,'Summarized Plan'!A109))</f>
        <v/>
      </c>
      <c r="Q109" s="139" t="str">
        <f>IF(A109="","",IF(ISNA(VLOOKUP(A109,'DISPATCHED (VT11)'!$E:$M,9,0)),"",VLOOKUP(A109,'DISPATCHED (VT11)'!$E:$M,9,0)))</f>
        <v/>
      </c>
      <c r="R109" s="139" t="e">
        <f>IF(H109="","",IF(H109&lt;#REF!,1,0))</f>
        <v>#REF!</v>
      </c>
      <c r="S109" s="139" t="e">
        <f>IF(H109="","",IF(H109&gt;#REF!,1,0))</f>
        <v>#REF!</v>
      </c>
      <c r="T109" s="139" t="e">
        <f>IF(H109="","",IF(H109=#REF!,1,0))</f>
        <v>#REF!</v>
      </c>
      <c r="U109" s="139" t="str">
        <f t="shared" si="2"/>
        <v/>
      </c>
      <c r="V109" s="41"/>
      <c r="W109" s="41"/>
      <c r="X109" s="41"/>
      <c r="Y109" s="41"/>
      <c r="Z109" s="41"/>
      <c r="AA109" s="41"/>
    </row>
    <row r="110" spans="1:27" ht="12" hidden="1" customHeight="1">
      <c r="A110" s="118">
        <v>31028350</v>
      </c>
      <c r="B110" s="117" t="s">
        <v>584</v>
      </c>
      <c r="F110" s="141" t="s">
        <v>1633</v>
      </c>
      <c r="H110" s="137">
        <v>46125</v>
      </c>
      <c r="M110" s="41" t="str">
        <f>VLOOKUP(B110,REFERENCE!$A$2:D323,4,0)</f>
        <v>FERDINAND ALVAREZ</v>
      </c>
      <c r="N110" s="41" t="str">
        <f>VLOOKUP(B110,REFERENCE!A:C,3,FALSE)</f>
        <v>TAG-WS</v>
      </c>
      <c r="O110" s="139">
        <f t="shared" si="3"/>
        <v>1</v>
      </c>
      <c r="P110" s="139" t="str">
        <f>IF(COUNTIF('DISPATCHED (VT11)'!$E:$E,'Summarized Plan'!A110)=0,"",COUNTIF('DISPATCHED (VT11)'!$E:$E,'Summarized Plan'!A110))</f>
        <v/>
      </c>
      <c r="Q110" s="139" t="str">
        <f>IF(A110="","",IF(ISNA(VLOOKUP(A110,'DISPATCHED (VT11)'!$E:$M,9,0)),"",VLOOKUP(A110,'DISPATCHED (VT11)'!$E:$M,9,0)))</f>
        <v/>
      </c>
      <c r="R110" s="139" t="e">
        <f>IF(H110="","",IF(H110&lt;#REF!,1,0))</f>
        <v>#REF!</v>
      </c>
      <c r="S110" s="139" t="e">
        <f>IF(H110="","",IF(H110&gt;#REF!,1,0))</f>
        <v>#REF!</v>
      </c>
      <c r="T110" s="139" t="e">
        <f>IF(H110="","",IF(H110=#REF!,1,0))</f>
        <v>#REF!</v>
      </c>
      <c r="U110" s="139" t="str">
        <f t="shared" si="2"/>
        <v/>
      </c>
      <c r="V110" s="41"/>
      <c r="W110" s="41"/>
      <c r="X110" s="41"/>
      <c r="Y110" s="41"/>
      <c r="Z110" s="41"/>
      <c r="AA110" s="41"/>
    </row>
    <row r="111" spans="1:27" ht="12" hidden="1" customHeight="1">
      <c r="A111" s="118">
        <v>31028351</v>
      </c>
      <c r="B111" s="117" t="s">
        <v>1400</v>
      </c>
      <c r="F111" s="141" t="s">
        <v>1633</v>
      </c>
      <c r="H111" s="137">
        <v>46125</v>
      </c>
      <c r="M111" s="41" t="str">
        <f>VLOOKUP(B111,REFERENCE!$A$2:D324,4,0)</f>
        <v>FERDINAND ALVAREZ</v>
      </c>
      <c r="N111" s="41" t="str">
        <f>VLOOKUP(B111,REFERENCE!A:C,3,FALSE)</f>
        <v>TAG-DP</v>
      </c>
      <c r="O111" s="139">
        <f t="shared" si="3"/>
        <v>1</v>
      </c>
      <c r="P111" s="139" t="str">
        <f>IF(COUNTIF('DISPATCHED (VT11)'!$E:$E,'Summarized Plan'!A111)=0,"",COUNTIF('DISPATCHED (VT11)'!$E:$E,'Summarized Plan'!A111))</f>
        <v/>
      </c>
      <c r="Q111" s="139" t="str">
        <f>IF(A111="","",IF(ISNA(VLOOKUP(A111,'DISPATCHED (VT11)'!$E:$M,9,0)),"",VLOOKUP(A111,'DISPATCHED (VT11)'!$E:$M,9,0)))</f>
        <v/>
      </c>
      <c r="R111" s="139" t="e">
        <f>IF(H111="","",IF(H111&lt;#REF!,1,0))</f>
        <v>#REF!</v>
      </c>
      <c r="S111" s="139" t="e">
        <f>IF(H111="","",IF(H111&gt;#REF!,1,0))</f>
        <v>#REF!</v>
      </c>
      <c r="T111" s="139" t="e">
        <f>IF(H111="","",IF(H111=#REF!,1,0))</f>
        <v>#REF!</v>
      </c>
      <c r="U111" s="139" t="str">
        <f t="shared" si="2"/>
        <v/>
      </c>
      <c r="V111" s="41"/>
      <c r="W111" s="41"/>
      <c r="X111" s="41"/>
      <c r="Y111" s="41"/>
      <c r="Z111" s="41"/>
      <c r="AA111" s="41"/>
    </row>
    <row r="112" spans="1:27" ht="12" hidden="1" customHeight="1">
      <c r="A112" s="118">
        <v>31028352</v>
      </c>
      <c r="B112" s="117" t="s">
        <v>1400</v>
      </c>
      <c r="F112" s="141" t="s">
        <v>1633</v>
      </c>
      <c r="H112" s="137">
        <v>46125</v>
      </c>
      <c r="M112" s="41" t="str">
        <f>VLOOKUP(B112,REFERENCE!$A$2:D325,4,0)</f>
        <v>FERDINAND ALVAREZ</v>
      </c>
      <c r="N112" s="41" t="str">
        <f>VLOOKUP(B112,REFERENCE!A:C,3,FALSE)</f>
        <v>TAG-DP</v>
      </c>
      <c r="O112" s="139">
        <f t="shared" si="3"/>
        <v>1</v>
      </c>
      <c r="P112" s="139" t="str">
        <f>IF(COUNTIF('DISPATCHED (VT11)'!$E:$E,'Summarized Plan'!A112)=0,"",COUNTIF('DISPATCHED (VT11)'!$E:$E,'Summarized Plan'!A112))</f>
        <v/>
      </c>
      <c r="Q112" s="139" t="str">
        <f>IF(A112="","",IF(ISNA(VLOOKUP(A112,'DISPATCHED (VT11)'!$E:$M,9,0)),"",VLOOKUP(A112,'DISPATCHED (VT11)'!$E:$M,9,0)))</f>
        <v/>
      </c>
      <c r="R112" s="139" t="e">
        <f>IF(H112="","",IF(H112&lt;#REF!,1,0))</f>
        <v>#REF!</v>
      </c>
      <c r="S112" s="139" t="e">
        <f>IF(H112="","",IF(H112&gt;#REF!,1,0))</f>
        <v>#REF!</v>
      </c>
      <c r="T112" s="139" t="e">
        <f>IF(H112="","",IF(H112=#REF!,1,0))</f>
        <v>#REF!</v>
      </c>
      <c r="U112" s="139" t="str">
        <f t="shared" si="2"/>
        <v/>
      </c>
      <c r="V112" s="41"/>
      <c r="W112" s="41"/>
      <c r="X112" s="41"/>
      <c r="Y112" s="41"/>
      <c r="Z112" s="41"/>
      <c r="AA112" s="41"/>
    </row>
    <row r="113" spans="1:27" ht="12" hidden="1" customHeight="1">
      <c r="A113" s="118">
        <v>31027627</v>
      </c>
      <c r="B113" s="117" t="s">
        <v>580</v>
      </c>
      <c r="C113" s="118">
        <v>490</v>
      </c>
      <c r="D113" s="119">
        <v>1</v>
      </c>
      <c r="E113" s="119">
        <v>12</v>
      </c>
      <c r="H113" s="137">
        <v>46125</v>
      </c>
      <c r="M113" s="41" t="str">
        <f>VLOOKUP(B113,REFERENCE!$A$2:D326,4,0)</f>
        <v>ANDRE GORDONCILLO</v>
      </c>
      <c r="N113" s="41" t="str">
        <f>VLOOKUP(B113,REFERENCE!A:C,3,FALSE)</f>
        <v>LP-PUP</v>
      </c>
      <c r="O113" s="139">
        <f t="shared" si="3"/>
        <v>1</v>
      </c>
      <c r="P113" s="139">
        <f>IF(COUNTIF('DISPATCHED (VT11)'!$E:$E,'Summarized Plan'!A113)=0,"",COUNTIF('DISPATCHED (VT11)'!$E:$E,'Summarized Plan'!A113))</f>
        <v>1</v>
      </c>
      <c r="Q113" s="139">
        <f>IF(A113="","",IF(ISNA(VLOOKUP(A113,'DISPATCHED (VT11)'!$E:$M,9,0)),"",VLOOKUP(A113,'DISPATCHED (VT11)'!$E:$M,9,0)))</f>
        <v>490</v>
      </c>
      <c r="R113" s="139" t="e">
        <f>IF(H113="","",IF(H113&lt;#REF!,1,0))</f>
        <v>#REF!</v>
      </c>
      <c r="S113" s="139" t="e">
        <f>IF(H113="","",IF(H113&gt;#REF!,1,0))</f>
        <v>#REF!</v>
      </c>
      <c r="T113" s="139" t="e">
        <f>IF(H113="","",IF(H113=#REF!,1,0))</f>
        <v>#REF!</v>
      </c>
      <c r="U113" s="139" t="str">
        <f t="shared" si="2"/>
        <v/>
      </c>
      <c r="V113" s="41"/>
      <c r="W113" s="41"/>
      <c r="X113" s="41"/>
      <c r="Y113" s="41"/>
      <c r="Z113" s="41"/>
      <c r="AA113" s="41"/>
    </row>
    <row r="114" spans="1:27" ht="12" hidden="1" customHeight="1">
      <c r="A114" s="118">
        <v>31027628</v>
      </c>
      <c r="B114" s="117" t="s">
        <v>580</v>
      </c>
      <c r="C114" s="118">
        <v>73</v>
      </c>
      <c r="D114" s="119">
        <v>1</v>
      </c>
      <c r="E114" s="119">
        <v>2.23</v>
      </c>
      <c r="G114" s="145" t="str">
        <f>+N114</f>
        <v>LP-PUP</v>
      </c>
      <c r="H114" s="137">
        <v>46125</v>
      </c>
      <c r="M114" s="41" t="str">
        <f>VLOOKUP(B114,REFERENCE!$A$2:D327,4,0)</f>
        <v>ANDRE GORDONCILLO</v>
      </c>
      <c r="N114" s="41" t="str">
        <f>VLOOKUP(B114,REFERENCE!A:C,3,FALSE)</f>
        <v>LP-PUP</v>
      </c>
      <c r="O114" s="139">
        <f t="shared" si="3"/>
        <v>1</v>
      </c>
      <c r="P114" s="139" t="str">
        <f>IF(COUNTIF('DISPATCHED (VT11)'!$E:$E,'Summarized Plan'!A114)=0,"",COUNTIF('DISPATCHED (VT11)'!$E:$E,'Summarized Plan'!A114))</f>
        <v/>
      </c>
      <c r="Q114" s="139" t="str">
        <f>IF(A114="","",IF(ISNA(VLOOKUP(A114,'DISPATCHED (VT11)'!$E:$M,9,0)),"",VLOOKUP(A114,'DISPATCHED (VT11)'!$E:$M,9,0)))</f>
        <v/>
      </c>
      <c r="R114" s="139" t="e">
        <f>IF(H114="","",IF(H114&lt;#REF!,1,0))</f>
        <v>#REF!</v>
      </c>
      <c r="S114" s="139" t="e">
        <f>IF(H114="","",IF(H114&gt;#REF!,1,0))</f>
        <v>#REF!</v>
      </c>
      <c r="T114" s="139" t="e">
        <f>IF(H114="","",IF(H114=#REF!,1,0))</f>
        <v>#REF!</v>
      </c>
      <c r="U114" s="139" t="str">
        <f t="shared" si="2"/>
        <v/>
      </c>
      <c r="V114" s="41"/>
      <c r="W114" s="41"/>
      <c r="X114" s="41"/>
      <c r="Y114" s="41"/>
      <c r="Z114" s="41"/>
      <c r="AA114" s="41"/>
    </row>
    <row r="115" spans="1:27" ht="12" hidden="1" customHeight="1">
      <c r="A115" s="118">
        <v>31027629</v>
      </c>
      <c r="B115" s="117" t="s">
        <v>121</v>
      </c>
      <c r="C115" s="118">
        <v>420</v>
      </c>
      <c r="D115" s="119">
        <v>1</v>
      </c>
      <c r="E115" s="119">
        <v>14</v>
      </c>
      <c r="G115" s="145" t="str">
        <f t="shared" ref="G115:G143" si="4">+N115</f>
        <v>TAG-PUP</v>
      </c>
      <c r="H115" s="137">
        <v>46125</v>
      </c>
      <c r="M115" s="41" t="str">
        <f>VLOOKUP(B115,REFERENCE!$A$2:D328,4,0)</f>
        <v>FERDINAND ALVAREZ</v>
      </c>
      <c r="N115" s="41" t="str">
        <f>VLOOKUP(B115,REFERENCE!A:C,3,FALSE)</f>
        <v>TAG-PUP</v>
      </c>
      <c r="O115" s="139">
        <f t="shared" si="3"/>
        <v>1</v>
      </c>
      <c r="P115" s="139" t="str">
        <f>IF(COUNTIF('DISPATCHED (VT11)'!$E:$E,'Summarized Plan'!A115)=0,"",COUNTIF('DISPATCHED (VT11)'!$E:$E,'Summarized Plan'!A115))</f>
        <v/>
      </c>
      <c r="Q115" s="139" t="str">
        <f>IF(A115="","",IF(ISNA(VLOOKUP(A115,'DISPATCHED (VT11)'!$E:$M,9,0)),"",VLOOKUP(A115,'DISPATCHED (VT11)'!$E:$M,9,0)))</f>
        <v/>
      </c>
      <c r="R115" s="139" t="e">
        <f>IF(H115="","",IF(H115&lt;#REF!,1,0))</f>
        <v>#REF!</v>
      </c>
      <c r="S115" s="139" t="e">
        <f>IF(H115="","",IF(H115&gt;#REF!,1,0))</f>
        <v>#REF!</v>
      </c>
      <c r="T115" s="139" t="e">
        <f>IF(H115="","",IF(H115=#REF!,1,0))</f>
        <v>#REF!</v>
      </c>
      <c r="U115" s="139" t="str">
        <f t="shared" si="2"/>
        <v/>
      </c>
      <c r="V115" s="41"/>
      <c r="W115" s="41"/>
      <c r="X115" s="41"/>
      <c r="Y115" s="41"/>
      <c r="Z115" s="41"/>
      <c r="AA115" s="41"/>
    </row>
    <row r="116" spans="1:27" ht="12" hidden="1" customHeight="1">
      <c r="A116" s="118">
        <v>31027650</v>
      </c>
      <c r="B116" s="117" t="s">
        <v>121</v>
      </c>
      <c r="C116" s="118">
        <v>420</v>
      </c>
      <c r="D116" s="119">
        <v>1</v>
      </c>
      <c r="E116" s="119">
        <v>14</v>
      </c>
      <c r="G116" s="145" t="str">
        <f t="shared" si="4"/>
        <v>TAG-PUP</v>
      </c>
      <c r="H116" s="137">
        <v>46125</v>
      </c>
      <c r="M116" s="41" t="str">
        <f>VLOOKUP(B116,REFERENCE!$A$2:D329,4,0)</f>
        <v>FERDINAND ALVAREZ</v>
      </c>
      <c r="N116" s="41" t="str">
        <f>VLOOKUP(B116,REFERENCE!A:C,3,FALSE)</f>
        <v>TAG-PUP</v>
      </c>
      <c r="O116" s="139">
        <f t="shared" si="3"/>
        <v>1</v>
      </c>
      <c r="P116" s="139" t="str">
        <f>IF(COUNTIF('DISPATCHED (VT11)'!$E:$E,'Summarized Plan'!A116)=0,"",COUNTIF('DISPATCHED (VT11)'!$E:$E,'Summarized Plan'!A116))</f>
        <v/>
      </c>
      <c r="Q116" s="139" t="str">
        <f>IF(A116="","",IF(ISNA(VLOOKUP(A116,'DISPATCHED (VT11)'!$E:$M,9,0)),"",VLOOKUP(A116,'DISPATCHED (VT11)'!$E:$M,9,0)))</f>
        <v/>
      </c>
      <c r="R116" s="139" t="e">
        <f>IF(H116="","",IF(H116&lt;#REF!,1,0))</f>
        <v>#REF!</v>
      </c>
      <c r="S116" s="139" t="e">
        <f>IF(H116="","",IF(H116&gt;#REF!,1,0))</f>
        <v>#REF!</v>
      </c>
      <c r="T116" s="139" t="e">
        <f>IF(H116="","",IF(H116=#REF!,1,0))</f>
        <v>#REF!</v>
      </c>
      <c r="U116" s="139" t="str">
        <f t="shared" si="2"/>
        <v/>
      </c>
      <c r="V116" s="41"/>
      <c r="W116" s="41"/>
      <c r="X116" s="41"/>
      <c r="Y116" s="41"/>
      <c r="Z116" s="41"/>
      <c r="AA116" s="41"/>
    </row>
    <row r="117" spans="1:27" ht="12" hidden="1" customHeight="1">
      <c r="A117" s="118">
        <v>31027651</v>
      </c>
      <c r="B117" s="117" t="s">
        <v>121</v>
      </c>
      <c r="C117" s="118">
        <v>420</v>
      </c>
      <c r="D117" s="119">
        <v>1</v>
      </c>
      <c r="E117" s="119">
        <v>14</v>
      </c>
      <c r="G117" s="145" t="str">
        <f t="shared" si="4"/>
        <v>TAG-PUP</v>
      </c>
      <c r="H117" s="137">
        <v>46125</v>
      </c>
      <c r="M117" s="41" t="str">
        <f>VLOOKUP(B117,REFERENCE!$A$2:D330,4,0)</f>
        <v>FERDINAND ALVAREZ</v>
      </c>
      <c r="N117" s="41" t="str">
        <f>VLOOKUP(B117,REFERENCE!A:C,3,FALSE)</f>
        <v>TAG-PUP</v>
      </c>
      <c r="O117" s="139">
        <f t="shared" si="3"/>
        <v>1</v>
      </c>
      <c r="P117" s="139">
        <f>IF(COUNTIF('DISPATCHED (VT11)'!$E:$E,'Summarized Plan'!A117)=0,"",COUNTIF('DISPATCHED (VT11)'!$E:$E,'Summarized Plan'!A117))</f>
        <v>1</v>
      </c>
      <c r="Q117" s="139">
        <f>IF(A117="","",IF(ISNA(VLOOKUP(A117,'DISPATCHED (VT11)'!$E:$M,9,0)),"",VLOOKUP(A117,'DISPATCHED (VT11)'!$E:$M,9,0)))</f>
        <v>420</v>
      </c>
      <c r="R117" s="139" t="e">
        <f>IF(H117="","",IF(H117&lt;#REF!,1,0))</f>
        <v>#REF!</v>
      </c>
      <c r="S117" s="139" t="e">
        <f>IF(H117="","",IF(H117&gt;#REF!,1,0))</f>
        <v>#REF!</v>
      </c>
      <c r="T117" s="139" t="e">
        <f>IF(H117="","",IF(H117=#REF!,1,0))</f>
        <v>#REF!</v>
      </c>
      <c r="U117" s="139" t="str">
        <f t="shared" si="2"/>
        <v/>
      </c>
      <c r="V117" s="41"/>
      <c r="W117" s="41"/>
      <c r="X117" s="41"/>
      <c r="Y117" s="41"/>
      <c r="Z117" s="41"/>
      <c r="AA117" s="41"/>
    </row>
    <row r="118" spans="1:27" ht="12" hidden="1" customHeight="1">
      <c r="A118" s="118">
        <v>31027652</v>
      </c>
      <c r="B118" s="117" t="s">
        <v>121</v>
      </c>
      <c r="C118" s="118">
        <v>420</v>
      </c>
      <c r="D118" s="119">
        <v>1</v>
      </c>
      <c r="E118" s="119">
        <v>14</v>
      </c>
      <c r="G118" s="145" t="str">
        <f t="shared" si="4"/>
        <v>TAG-PUP</v>
      </c>
      <c r="H118" s="137">
        <v>46125</v>
      </c>
      <c r="M118" s="41" t="str">
        <f>VLOOKUP(B118,REFERENCE!$A$2:D331,4,0)</f>
        <v>FERDINAND ALVAREZ</v>
      </c>
      <c r="N118" s="41" t="str">
        <f>VLOOKUP(B118,REFERENCE!A:C,3,FALSE)</f>
        <v>TAG-PUP</v>
      </c>
      <c r="O118" s="139">
        <f t="shared" si="3"/>
        <v>1</v>
      </c>
      <c r="P118" s="139">
        <f>IF(COUNTIF('DISPATCHED (VT11)'!$E:$E,'Summarized Plan'!A118)=0,"",COUNTIF('DISPATCHED (VT11)'!$E:$E,'Summarized Plan'!A118))</f>
        <v>1</v>
      </c>
      <c r="Q118" s="139">
        <f>IF(A118="","",IF(ISNA(VLOOKUP(A118,'DISPATCHED (VT11)'!$E:$M,9,0)),"",VLOOKUP(A118,'DISPATCHED (VT11)'!$E:$M,9,0)))</f>
        <v>420</v>
      </c>
      <c r="R118" s="139" t="e">
        <f>IF(H118="","",IF(H118&lt;#REF!,1,0))</f>
        <v>#REF!</v>
      </c>
      <c r="S118" s="139" t="e">
        <f>IF(H118="","",IF(H118&gt;#REF!,1,0))</f>
        <v>#REF!</v>
      </c>
      <c r="T118" s="139" t="e">
        <f>IF(H118="","",IF(H118=#REF!,1,0))</f>
        <v>#REF!</v>
      </c>
      <c r="U118" s="139" t="str">
        <f t="shared" si="2"/>
        <v/>
      </c>
      <c r="V118" s="41"/>
      <c r="W118" s="41"/>
      <c r="X118" s="41"/>
      <c r="Y118" s="41"/>
      <c r="Z118" s="41"/>
      <c r="AA118" s="41"/>
    </row>
    <row r="119" spans="1:27" ht="12" hidden="1" customHeight="1">
      <c r="A119" s="118">
        <v>31027653</v>
      </c>
      <c r="B119" s="117" t="s">
        <v>121</v>
      </c>
      <c r="C119" s="118">
        <v>784</v>
      </c>
      <c r="D119" s="119">
        <v>1</v>
      </c>
      <c r="E119" s="119">
        <v>14</v>
      </c>
      <c r="G119" s="145" t="str">
        <f t="shared" si="4"/>
        <v>TAG-PUP</v>
      </c>
      <c r="H119" s="137">
        <v>46125</v>
      </c>
      <c r="M119" s="41" t="str">
        <f>VLOOKUP(B119,REFERENCE!$A$2:D332,4,0)</f>
        <v>FERDINAND ALVAREZ</v>
      </c>
      <c r="N119" s="41" t="str">
        <f>VLOOKUP(B119,REFERENCE!A:C,3,FALSE)</f>
        <v>TAG-PUP</v>
      </c>
      <c r="O119" s="139">
        <f t="shared" si="3"/>
        <v>1</v>
      </c>
      <c r="P119" s="139" t="str">
        <f>IF(COUNTIF('DISPATCHED (VT11)'!$E:$E,'Summarized Plan'!A119)=0,"",COUNTIF('DISPATCHED (VT11)'!$E:$E,'Summarized Plan'!A119))</f>
        <v/>
      </c>
      <c r="Q119" s="139" t="str">
        <f>IF(A119="","",IF(ISNA(VLOOKUP(A119,'DISPATCHED (VT11)'!$E:$M,9,0)),"",VLOOKUP(A119,'DISPATCHED (VT11)'!$E:$M,9,0)))</f>
        <v/>
      </c>
      <c r="R119" s="139" t="e">
        <f>IF(H119="","",IF(H119&lt;#REF!,1,0))</f>
        <v>#REF!</v>
      </c>
      <c r="S119" s="139" t="e">
        <f>IF(H119="","",IF(H119&gt;#REF!,1,0))</f>
        <v>#REF!</v>
      </c>
      <c r="T119" s="139" t="e">
        <f>IF(H119="","",IF(H119=#REF!,1,0))</f>
        <v>#REF!</v>
      </c>
      <c r="U119" s="139" t="str">
        <f t="shared" si="2"/>
        <v/>
      </c>
      <c r="V119" s="41"/>
      <c r="W119" s="41"/>
      <c r="X119" s="41"/>
      <c r="Y119" s="41"/>
      <c r="Z119" s="41"/>
      <c r="AA119" s="41"/>
    </row>
    <row r="120" spans="1:27" ht="12" hidden="1" customHeight="1">
      <c r="A120" s="118">
        <v>31027654</v>
      </c>
      <c r="B120" s="117" t="s">
        <v>121</v>
      </c>
      <c r="C120" s="118">
        <v>784</v>
      </c>
      <c r="D120" s="119">
        <v>1</v>
      </c>
      <c r="E120" s="119">
        <v>14</v>
      </c>
      <c r="G120" s="145" t="str">
        <f t="shared" si="4"/>
        <v>TAG-PUP</v>
      </c>
      <c r="H120" s="137">
        <v>46125</v>
      </c>
      <c r="M120" s="41" t="str">
        <f>VLOOKUP(B120,REFERENCE!$A$2:D333,4,0)</f>
        <v>FERDINAND ALVAREZ</v>
      </c>
      <c r="N120" s="41" t="str">
        <f>VLOOKUP(B120,REFERENCE!A:C,3,FALSE)</f>
        <v>TAG-PUP</v>
      </c>
      <c r="O120" s="139">
        <f t="shared" si="3"/>
        <v>1</v>
      </c>
      <c r="P120" s="139" t="str">
        <f>IF(COUNTIF('DISPATCHED (VT11)'!$E:$E,'Summarized Plan'!A120)=0,"",COUNTIF('DISPATCHED (VT11)'!$E:$E,'Summarized Plan'!A120))</f>
        <v/>
      </c>
      <c r="Q120" s="139" t="str">
        <f>IF(A120="","",IF(ISNA(VLOOKUP(A120,'DISPATCHED (VT11)'!$E:$M,9,0)),"",VLOOKUP(A120,'DISPATCHED (VT11)'!$E:$M,9,0)))</f>
        <v/>
      </c>
      <c r="R120" s="139" t="e">
        <f>IF(H120="","",IF(H120&lt;#REF!,1,0))</f>
        <v>#REF!</v>
      </c>
      <c r="S120" s="139" t="e">
        <f>IF(H120="","",IF(H120&gt;#REF!,1,0))</f>
        <v>#REF!</v>
      </c>
      <c r="T120" s="139" t="e">
        <f>IF(H120="","",IF(H120=#REF!,1,0))</f>
        <v>#REF!</v>
      </c>
      <c r="U120" s="139" t="str">
        <f t="shared" si="2"/>
        <v/>
      </c>
      <c r="V120" s="41"/>
      <c r="W120" s="41"/>
      <c r="X120" s="41"/>
      <c r="Y120" s="41"/>
      <c r="Z120" s="41"/>
      <c r="AA120" s="41"/>
    </row>
    <row r="121" spans="1:27" ht="12" hidden="1" customHeight="1">
      <c r="A121" s="118">
        <v>31027655</v>
      </c>
      <c r="B121" s="117" t="s">
        <v>121</v>
      </c>
      <c r="C121" s="118">
        <v>92</v>
      </c>
      <c r="D121" s="119">
        <v>1</v>
      </c>
      <c r="E121" s="119">
        <v>1.64</v>
      </c>
      <c r="G121" s="145" t="str">
        <f t="shared" si="4"/>
        <v>TAG-PUP</v>
      </c>
      <c r="H121" s="137">
        <v>46125</v>
      </c>
      <c r="M121" s="41" t="str">
        <f>VLOOKUP(B121,REFERENCE!$A$2:D334,4,0)</f>
        <v>FERDINAND ALVAREZ</v>
      </c>
      <c r="N121" s="41" t="str">
        <f>VLOOKUP(B121,REFERENCE!A:C,3,FALSE)</f>
        <v>TAG-PUP</v>
      </c>
      <c r="O121" s="139">
        <f t="shared" si="3"/>
        <v>1</v>
      </c>
      <c r="P121" s="139" t="str">
        <f>IF(COUNTIF('DISPATCHED (VT11)'!$E:$E,'Summarized Plan'!A121)=0,"",COUNTIF('DISPATCHED (VT11)'!$E:$E,'Summarized Plan'!A121))</f>
        <v/>
      </c>
      <c r="Q121" s="139" t="str">
        <f>IF(A121="","",IF(ISNA(VLOOKUP(A121,'DISPATCHED (VT11)'!$E:$M,9,0)),"",VLOOKUP(A121,'DISPATCHED (VT11)'!$E:$M,9,0)))</f>
        <v/>
      </c>
      <c r="R121" s="139" t="e">
        <f>IF(H121="","",IF(H121&lt;#REF!,1,0))</f>
        <v>#REF!</v>
      </c>
      <c r="S121" s="139" t="e">
        <f>IF(H121="","",IF(H121&gt;#REF!,1,0))</f>
        <v>#REF!</v>
      </c>
      <c r="T121" s="139" t="e">
        <f>IF(H121="","",IF(H121=#REF!,1,0))</f>
        <v>#REF!</v>
      </c>
      <c r="U121" s="139" t="str">
        <f t="shared" si="2"/>
        <v/>
      </c>
      <c r="V121" s="41"/>
      <c r="W121" s="41"/>
      <c r="X121" s="41"/>
      <c r="Y121" s="41"/>
      <c r="Z121" s="41"/>
      <c r="AA121" s="41"/>
    </row>
    <row r="122" spans="1:27" ht="12" hidden="1" customHeight="1">
      <c r="A122" s="118">
        <v>31027656</v>
      </c>
      <c r="B122" s="117" t="s">
        <v>121</v>
      </c>
      <c r="C122" s="118">
        <v>1530</v>
      </c>
      <c r="D122" s="119">
        <v>1</v>
      </c>
      <c r="E122" s="119">
        <v>12.5</v>
      </c>
      <c r="G122" s="145" t="str">
        <f t="shared" si="4"/>
        <v>TAG-PUP</v>
      </c>
      <c r="H122" s="137">
        <v>46125</v>
      </c>
      <c r="M122" s="41" t="str">
        <f>VLOOKUP(B122,REFERENCE!$A$2:D335,4,0)</f>
        <v>FERDINAND ALVAREZ</v>
      </c>
      <c r="N122" s="41" t="str">
        <f>VLOOKUP(B122,REFERENCE!A:C,3,FALSE)</f>
        <v>TAG-PUP</v>
      </c>
      <c r="O122" s="139">
        <f t="shared" si="3"/>
        <v>1</v>
      </c>
      <c r="P122" s="139" t="str">
        <f>IF(COUNTIF('DISPATCHED (VT11)'!$E:$E,'Summarized Plan'!A122)=0,"",COUNTIF('DISPATCHED (VT11)'!$E:$E,'Summarized Plan'!A122))</f>
        <v/>
      </c>
      <c r="Q122" s="139" t="str">
        <f>IF(A122="","",IF(ISNA(VLOOKUP(A122,'DISPATCHED (VT11)'!$E:$M,9,0)),"",VLOOKUP(A122,'DISPATCHED (VT11)'!$E:$M,9,0)))</f>
        <v/>
      </c>
      <c r="R122" s="139" t="e">
        <f>IF(H122="","",IF(H122&lt;#REF!,1,0))</f>
        <v>#REF!</v>
      </c>
      <c r="S122" s="139" t="e">
        <f>IF(H122="","",IF(H122&gt;#REF!,1,0))</f>
        <v>#REF!</v>
      </c>
      <c r="T122" s="139" t="e">
        <f>IF(H122="","",IF(H122=#REF!,1,0))</f>
        <v>#REF!</v>
      </c>
      <c r="U122" s="139" t="str">
        <f t="shared" si="2"/>
        <v/>
      </c>
      <c r="V122" s="41"/>
      <c r="W122" s="41"/>
      <c r="X122" s="41"/>
      <c r="Y122" s="41"/>
      <c r="Z122" s="41"/>
      <c r="AA122" s="41"/>
    </row>
    <row r="123" spans="1:27" ht="12" hidden="1" customHeight="1">
      <c r="A123" s="118">
        <v>31027657</v>
      </c>
      <c r="B123" s="117" t="s">
        <v>121</v>
      </c>
      <c r="C123" s="118">
        <v>670</v>
      </c>
      <c r="D123" s="119">
        <v>1</v>
      </c>
      <c r="E123" s="119">
        <v>13.4</v>
      </c>
      <c r="G123" s="145" t="str">
        <f t="shared" si="4"/>
        <v>TAG-PUP</v>
      </c>
      <c r="H123" s="137">
        <v>46125</v>
      </c>
      <c r="M123" s="41" t="str">
        <f>VLOOKUP(B123,REFERENCE!$A$2:D336,4,0)</f>
        <v>FERDINAND ALVAREZ</v>
      </c>
      <c r="N123" s="41" t="str">
        <f>VLOOKUP(B123,REFERENCE!A:C,3,FALSE)</f>
        <v>TAG-PUP</v>
      </c>
      <c r="O123" s="139">
        <f t="shared" si="3"/>
        <v>1</v>
      </c>
      <c r="P123" s="139" t="str">
        <f>IF(COUNTIF('DISPATCHED (VT11)'!$E:$E,'Summarized Plan'!A123)=0,"",COUNTIF('DISPATCHED (VT11)'!$E:$E,'Summarized Plan'!A123))</f>
        <v/>
      </c>
      <c r="Q123" s="139" t="str">
        <f>IF(A123="","",IF(ISNA(VLOOKUP(A123,'DISPATCHED (VT11)'!$E:$M,9,0)),"",VLOOKUP(A123,'DISPATCHED (VT11)'!$E:$M,9,0)))</f>
        <v/>
      </c>
      <c r="R123" s="139" t="e">
        <f>IF(H123="","",IF(H123&lt;#REF!,1,0))</f>
        <v>#REF!</v>
      </c>
      <c r="S123" s="139" t="e">
        <f>IF(H123="","",IF(H123&gt;#REF!,1,0))</f>
        <v>#REF!</v>
      </c>
      <c r="T123" s="139" t="e">
        <f>IF(H123="","",IF(H123=#REF!,1,0))</f>
        <v>#REF!</v>
      </c>
      <c r="U123" s="139" t="str">
        <f t="shared" si="2"/>
        <v/>
      </c>
      <c r="V123" s="41"/>
      <c r="W123" s="41"/>
      <c r="X123" s="41"/>
      <c r="Y123" s="41"/>
      <c r="Z123" s="41"/>
      <c r="AA123" s="41"/>
    </row>
    <row r="124" spans="1:27" ht="12" hidden="1" customHeight="1">
      <c r="A124" s="118">
        <v>31027658</v>
      </c>
      <c r="B124" s="117" t="s">
        <v>121</v>
      </c>
      <c r="C124" s="118">
        <v>392</v>
      </c>
      <c r="D124" s="119">
        <v>1</v>
      </c>
      <c r="E124" s="119">
        <v>2.79</v>
      </c>
      <c r="G124" s="145" t="str">
        <f t="shared" si="4"/>
        <v>TAG-PUP</v>
      </c>
      <c r="H124" s="137">
        <v>46125</v>
      </c>
      <c r="M124" s="41" t="str">
        <f>VLOOKUP(B124,REFERENCE!$A$2:D337,4,0)</f>
        <v>FERDINAND ALVAREZ</v>
      </c>
      <c r="N124" s="41" t="str">
        <f>VLOOKUP(B124,REFERENCE!A:C,3,FALSE)</f>
        <v>TAG-PUP</v>
      </c>
      <c r="O124" s="139">
        <f t="shared" si="3"/>
        <v>1</v>
      </c>
      <c r="P124" s="139" t="str">
        <f>IF(COUNTIF('DISPATCHED (VT11)'!$E:$E,'Summarized Plan'!A124)=0,"",COUNTIF('DISPATCHED (VT11)'!$E:$E,'Summarized Plan'!A124))</f>
        <v/>
      </c>
      <c r="Q124" s="139" t="str">
        <f>IF(A124="","",IF(ISNA(VLOOKUP(A124,'DISPATCHED (VT11)'!$E:$M,9,0)),"",VLOOKUP(A124,'DISPATCHED (VT11)'!$E:$M,9,0)))</f>
        <v/>
      </c>
      <c r="R124" s="139" t="e">
        <f>IF(H124="","",IF(H124&lt;#REF!,1,0))</f>
        <v>#REF!</v>
      </c>
      <c r="S124" s="139" t="e">
        <f>IF(H124="","",IF(H124&gt;#REF!,1,0))</f>
        <v>#REF!</v>
      </c>
      <c r="T124" s="139" t="e">
        <f>IF(H124="","",IF(H124=#REF!,1,0))</f>
        <v>#REF!</v>
      </c>
      <c r="U124" s="139" t="str">
        <f t="shared" ref="U124:U184" si="5">IF(I124="","",1)</f>
        <v/>
      </c>
      <c r="V124" s="41"/>
      <c r="W124" s="41"/>
      <c r="X124" s="41"/>
      <c r="Y124" s="41"/>
      <c r="Z124" s="41"/>
      <c r="AA124" s="41"/>
    </row>
    <row r="125" spans="1:27" ht="12" hidden="1" customHeight="1">
      <c r="A125" s="118">
        <v>31027659</v>
      </c>
      <c r="B125" s="117" t="s">
        <v>576</v>
      </c>
      <c r="C125" s="118">
        <v>868</v>
      </c>
      <c r="D125" s="119">
        <v>2</v>
      </c>
      <c r="E125" s="119">
        <v>12.23</v>
      </c>
      <c r="G125" s="145" t="str">
        <f t="shared" si="4"/>
        <v>TAG-PUP</v>
      </c>
      <c r="H125" s="137">
        <v>46125</v>
      </c>
      <c r="M125" s="41" t="str">
        <f>VLOOKUP(B125,REFERENCE!$A$2:D338,4,0)</f>
        <v>FERDINAND ALVAREZ</v>
      </c>
      <c r="N125" s="41" t="str">
        <f>VLOOKUP(B125,REFERENCE!A:C,3,FALSE)</f>
        <v>TAG-PUP</v>
      </c>
      <c r="O125" s="139">
        <f t="shared" si="3"/>
        <v>1</v>
      </c>
      <c r="P125" s="139" t="str">
        <f>IF(COUNTIF('DISPATCHED (VT11)'!$E:$E,'Summarized Plan'!A125)=0,"",COUNTIF('DISPATCHED (VT11)'!$E:$E,'Summarized Plan'!A125))</f>
        <v/>
      </c>
      <c r="Q125" s="139" t="str">
        <f>IF(A125="","",IF(ISNA(VLOOKUP(A125,'DISPATCHED (VT11)'!$E:$M,9,0)),"",VLOOKUP(A125,'DISPATCHED (VT11)'!$E:$M,9,0)))</f>
        <v/>
      </c>
      <c r="R125" s="139" t="e">
        <f>IF(H125="","",IF(H125&lt;#REF!,1,0))</f>
        <v>#REF!</v>
      </c>
      <c r="S125" s="139" t="e">
        <f>IF(H125="","",IF(H125&gt;#REF!,1,0))</f>
        <v>#REF!</v>
      </c>
      <c r="T125" s="139" t="e">
        <f>IF(H125="","",IF(H125=#REF!,1,0))</f>
        <v>#REF!</v>
      </c>
      <c r="U125" s="139" t="str">
        <f t="shared" si="5"/>
        <v/>
      </c>
      <c r="V125" s="41"/>
      <c r="W125" s="41"/>
      <c r="X125" s="41"/>
      <c r="Y125" s="41"/>
      <c r="Z125" s="41"/>
      <c r="AA125" s="41"/>
    </row>
    <row r="126" spans="1:27" ht="12" hidden="1" customHeight="1">
      <c r="A126" s="118">
        <v>31027660</v>
      </c>
      <c r="B126" s="117" t="s">
        <v>1459</v>
      </c>
      <c r="C126" s="118">
        <v>415</v>
      </c>
      <c r="D126" s="119">
        <v>2</v>
      </c>
      <c r="E126" s="119">
        <v>7.57</v>
      </c>
      <c r="G126" s="145" t="str">
        <f t="shared" si="4"/>
        <v>LP-PUP</v>
      </c>
      <c r="H126" s="137">
        <v>46125</v>
      </c>
      <c r="M126" s="41" t="str">
        <f>VLOOKUP(B126,REFERENCE!$A$2:D339,4,0)</f>
        <v>ANDRE GORDONCILLO</v>
      </c>
      <c r="N126" s="41" t="str">
        <f>VLOOKUP(B126,REFERENCE!A:C,3,FALSE)</f>
        <v>LP-PUP</v>
      </c>
      <c r="O126" s="139">
        <f t="shared" si="3"/>
        <v>1</v>
      </c>
      <c r="P126" s="139" t="str">
        <f>IF(COUNTIF('DISPATCHED (VT11)'!$E:$E,'Summarized Plan'!A126)=0,"",COUNTIF('DISPATCHED (VT11)'!$E:$E,'Summarized Plan'!A126))</f>
        <v/>
      </c>
      <c r="Q126" s="139" t="str">
        <f>IF(A126="","",IF(ISNA(VLOOKUP(A126,'DISPATCHED (VT11)'!$E:$M,9,0)),"",VLOOKUP(A126,'DISPATCHED (VT11)'!$E:$M,9,0)))</f>
        <v/>
      </c>
      <c r="R126" s="139" t="e">
        <f>IF(H126="","",IF(H126&lt;#REF!,1,0))</f>
        <v>#REF!</v>
      </c>
      <c r="S126" s="139" t="e">
        <f>IF(H126="","",IF(H126&gt;#REF!,1,0))</f>
        <v>#REF!</v>
      </c>
      <c r="T126" s="139" t="e">
        <f>IF(H126="","",IF(H126=#REF!,1,0))</f>
        <v>#REF!</v>
      </c>
      <c r="U126" s="139" t="str">
        <f t="shared" si="5"/>
        <v/>
      </c>
      <c r="V126" s="41"/>
      <c r="W126" s="41"/>
      <c r="X126" s="41"/>
      <c r="Y126" s="41"/>
      <c r="Z126" s="41"/>
      <c r="AA126" s="41"/>
    </row>
    <row r="127" spans="1:27" ht="12" hidden="1" customHeight="1">
      <c r="A127" s="118">
        <v>31027534</v>
      </c>
      <c r="B127" s="117" t="s">
        <v>849</v>
      </c>
      <c r="C127" s="118">
        <v>508</v>
      </c>
      <c r="D127" s="119">
        <v>1</v>
      </c>
      <c r="E127" s="119">
        <v>10</v>
      </c>
      <c r="G127" s="145" t="str">
        <f t="shared" si="4"/>
        <v>LP-PUP</v>
      </c>
      <c r="H127" s="137">
        <v>46125</v>
      </c>
      <c r="M127" s="41" t="str">
        <f>VLOOKUP(B127,REFERENCE!$A$2:D340,4,0)</f>
        <v>FERDINAND ALVAREZ</v>
      </c>
      <c r="N127" s="41" t="str">
        <f>VLOOKUP(B127,REFERENCE!A:C,3,FALSE)</f>
        <v>LP-PUP</v>
      </c>
      <c r="O127" s="139">
        <f t="shared" si="3"/>
        <v>1</v>
      </c>
      <c r="P127" s="139" t="str">
        <f>IF(COUNTIF('DISPATCHED (VT11)'!$E:$E,'Summarized Plan'!A127)=0,"",COUNTIF('DISPATCHED (VT11)'!$E:$E,'Summarized Plan'!A127))</f>
        <v/>
      </c>
      <c r="Q127" s="139" t="str">
        <f>IF(A127="","",IF(ISNA(VLOOKUP(A127,'DISPATCHED (VT11)'!$E:$M,9,0)),"",VLOOKUP(A127,'DISPATCHED (VT11)'!$E:$M,9,0)))</f>
        <v/>
      </c>
      <c r="R127" s="139" t="e">
        <f>IF(H127="","",IF(H127&lt;#REF!,1,0))</f>
        <v>#REF!</v>
      </c>
      <c r="S127" s="139" t="e">
        <f>IF(H127="","",IF(H127&gt;#REF!,1,0))</f>
        <v>#REF!</v>
      </c>
      <c r="T127" s="139" t="e">
        <f>IF(H127="","",IF(H127=#REF!,1,0))</f>
        <v>#REF!</v>
      </c>
      <c r="U127" s="139" t="str">
        <f t="shared" si="5"/>
        <v/>
      </c>
      <c r="V127" s="41"/>
      <c r="W127" s="41"/>
      <c r="X127" s="41"/>
      <c r="Y127" s="41"/>
      <c r="Z127" s="41"/>
      <c r="AA127" s="41"/>
    </row>
    <row r="128" spans="1:27" ht="12" hidden="1" customHeight="1">
      <c r="A128" s="118">
        <v>31027535</v>
      </c>
      <c r="B128" s="117" t="s">
        <v>849</v>
      </c>
      <c r="C128" s="118">
        <v>249</v>
      </c>
      <c r="D128" s="119">
        <v>1</v>
      </c>
      <c r="E128" s="119">
        <v>4.83</v>
      </c>
      <c r="G128" s="145" t="str">
        <f t="shared" si="4"/>
        <v>LP-PUP</v>
      </c>
      <c r="H128" s="137">
        <v>46125</v>
      </c>
      <c r="M128" s="41" t="str">
        <f>VLOOKUP(B128,REFERENCE!$A$2:D341,4,0)</f>
        <v>FERDINAND ALVAREZ</v>
      </c>
      <c r="N128" s="41" t="str">
        <f>VLOOKUP(B128,REFERENCE!A:C,3,FALSE)</f>
        <v>LP-PUP</v>
      </c>
      <c r="O128" s="139">
        <f t="shared" si="3"/>
        <v>1</v>
      </c>
      <c r="P128" s="139" t="str">
        <f>IF(COUNTIF('DISPATCHED (VT11)'!$E:$E,'Summarized Plan'!A128)=0,"",COUNTIF('DISPATCHED (VT11)'!$E:$E,'Summarized Plan'!A128))</f>
        <v/>
      </c>
      <c r="Q128" s="139" t="str">
        <f>IF(A128="","",IF(ISNA(VLOOKUP(A128,'DISPATCHED (VT11)'!$E:$M,9,0)),"",VLOOKUP(A128,'DISPATCHED (VT11)'!$E:$M,9,0)))</f>
        <v/>
      </c>
      <c r="R128" s="139" t="e">
        <f>IF(H128="","",IF(H128&lt;#REF!,1,0))</f>
        <v>#REF!</v>
      </c>
      <c r="S128" s="139" t="e">
        <f>IF(H128="","",IF(H128&gt;#REF!,1,0))</f>
        <v>#REF!</v>
      </c>
      <c r="T128" s="139" t="e">
        <f>IF(H128="","",IF(H128=#REF!,1,0))</f>
        <v>#REF!</v>
      </c>
      <c r="U128" s="139" t="str">
        <f t="shared" si="5"/>
        <v/>
      </c>
      <c r="V128" s="41"/>
      <c r="W128" s="41"/>
      <c r="X128" s="41"/>
      <c r="Y128" s="41"/>
      <c r="Z128" s="41"/>
      <c r="AA128" s="41"/>
    </row>
    <row r="129" spans="1:27" ht="12" hidden="1" customHeight="1">
      <c r="A129" s="118">
        <v>31027661</v>
      </c>
      <c r="B129" s="117" t="s">
        <v>849</v>
      </c>
      <c r="C129" s="118">
        <v>352</v>
      </c>
      <c r="D129" s="119">
        <v>1</v>
      </c>
      <c r="E129" s="119">
        <v>10</v>
      </c>
      <c r="G129" s="145" t="str">
        <f t="shared" si="4"/>
        <v>LP-PUP</v>
      </c>
      <c r="H129" s="137">
        <v>46125</v>
      </c>
      <c r="M129" s="41" t="str">
        <f>VLOOKUP(B129,REFERENCE!$A$2:D342,4,0)</f>
        <v>FERDINAND ALVAREZ</v>
      </c>
      <c r="N129" s="41" t="str">
        <f>VLOOKUP(B129,REFERENCE!A:C,3,FALSE)</f>
        <v>LP-PUP</v>
      </c>
      <c r="O129" s="139">
        <f t="shared" si="3"/>
        <v>1</v>
      </c>
      <c r="P129" s="139" t="str">
        <f>IF(COUNTIF('DISPATCHED (VT11)'!$E:$E,'Summarized Plan'!A129)=0,"",COUNTIF('DISPATCHED (VT11)'!$E:$E,'Summarized Plan'!A129))</f>
        <v/>
      </c>
      <c r="Q129" s="139" t="str">
        <f>IF(A129="","",IF(ISNA(VLOOKUP(A129,'DISPATCHED (VT11)'!$E:$M,9,0)),"",VLOOKUP(A129,'DISPATCHED (VT11)'!$E:$M,9,0)))</f>
        <v/>
      </c>
      <c r="R129" s="139" t="e">
        <f>IF(H129="","",IF(H129&lt;#REF!,1,0))</f>
        <v>#REF!</v>
      </c>
      <c r="S129" s="139" t="e">
        <f>IF(H129="","",IF(H129&gt;#REF!,1,0))</f>
        <v>#REF!</v>
      </c>
      <c r="T129" s="139" t="e">
        <f>IF(H129="","",IF(H129=#REF!,1,0))</f>
        <v>#REF!</v>
      </c>
      <c r="U129" s="139" t="str">
        <f t="shared" si="5"/>
        <v/>
      </c>
      <c r="V129" s="41"/>
      <c r="W129" s="41"/>
      <c r="X129" s="41"/>
      <c r="Y129" s="41"/>
      <c r="Z129" s="41"/>
      <c r="AA129" s="41"/>
    </row>
    <row r="130" spans="1:27" ht="12" hidden="1" customHeight="1">
      <c r="A130" s="118">
        <v>31032031</v>
      </c>
      <c r="B130" s="117" t="s">
        <v>119</v>
      </c>
      <c r="C130" s="118">
        <v>600</v>
      </c>
      <c r="D130" s="119">
        <v>1</v>
      </c>
      <c r="G130" s="145" t="str">
        <f t="shared" si="4"/>
        <v>LP-PUP</v>
      </c>
      <c r="H130" s="137">
        <v>46125</v>
      </c>
      <c r="M130" s="41" t="str">
        <f>VLOOKUP(B130,REFERENCE!$A$2:D343,4,0)</f>
        <v>ANDRE GORDONCILLO</v>
      </c>
      <c r="N130" s="41" t="str">
        <f>VLOOKUP(B130,REFERENCE!A:C,3,FALSE)</f>
        <v>LP-PUP</v>
      </c>
      <c r="O130" s="139">
        <f t="shared" ref="O130:O193" si="6">COUNTIF($A:$A,A130)</f>
        <v>1</v>
      </c>
      <c r="P130" s="139" t="str">
        <f>IF(COUNTIF('DISPATCHED (VT11)'!$E:$E,'Summarized Plan'!A130)=0,"",COUNTIF('DISPATCHED (VT11)'!$E:$E,'Summarized Plan'!A130))</f>
        <v/>
      </c>
      <c r="Q130" s="139" t="str">
        <f>IF(A130="","",IF(ISNA(VLOOKUP(A130,'DISPATCHED (VT11)'!$E:$M,9,0)),"",VLOOKUP(A130,'DISPATCHED (VT11)'!$E:$M,9,0)))</f>
        <v/>
      </c>
      <c r="R130" s="139" t="e">
        <f>IF(H130="","",IF(H130&lt;#REF!,1,0))</f>
        <v>#REF!</v>
      </c>
      <c r="S130" s="139" t="e">
        <f>IF(H130="","",IF(H130&gt;#REF!,1,0))</f>
        <v>#REF!</v>
      </c>
      <c r="T130" s="139" t="e">
        <f>IF(H130="","",IF(H130=#REF!,1,0))</f>
        <v>#REF!</v>
      </c>
      <c r="U130" s="139" t="str">
        <f t="shared" si="5"/>
        <v/>
      </c>
      <c r="V130" s="41"/>
      <c r="W130" s="41"/>
      <c r="X130" s="41"/>
      <c r="Y130" s="41"/>
      <c r="Z130" s="41"/>
      <c r="AA130" s="41"/>
    </row>
    <row r="131" spans="1:27" ht="12" hidden="1" customHeight="1">
      <c r="A131" s="118">
        <v>31032032</v>
      </c>
      <c r="B131" s="117" t="s">
        <v>119</v>
      </c>
      <c r="C131" s="118">
        <v>730</v>
      </c>
      <c r="D131" s="119">
        <v>1</v>
      </c>
      <c r="G131" s="145" t="str">
        <f t="shared" si="4"/>
        <v>LP-PUP</v>
      </c>
      <c r="H131" s="137">
        <v>46125</v>
      </c>
      <c r="M131" s="41" t="str">
        <f>VLOOKUP(B131,REFERENCE!$A$2:D344,4,0)</f>
        <v>ANDRE GORDONCILLO</v>
      </c>
      <c r="N131" s="41" t="str">
        <f>VLOOKUP(B131,REFERENCE!A:C,3,FALSE)</f>
        <v>LP-PUP</v>
      </c>
      <c r="O131" s="139">
        <f t="shared" si="6"/>
        <v>1</v>
      </c>
      <c r="P131" s="139" t="str">
        <f>IF(COUNTIF('DISPATCHED (VT11)'!$E:$E,'Summarized Plan'!A131)=0,"",COUNTIF('DISPATCHED (VT11)'!$E:$E,'Summarized Plan'!A131))</f>
        <v/>
      </c>
      <c r="Q131" s="139" t="str">
        <f>IF(A131="","",IF(ISNA(VLOOKUP(A131,'DISPATCHED (VT11)'!$E:$M,9,0)),"",VLOOKUP(A131,'DISPATCHED (VT11)'!$E:$M,9,0)))</f>
        <v/>
      </c>
      <c r="R131" s="139" t="e">
        <f>IF(H131="","",IF(H131&lt;#REF!,1,0))</f>
        <v>#REF!</v>
      </c>
      <c r="S131" s="139" t="e">
        <f>IF(H131="","",IF(H131&gt;#REF!,1,0))</f>
        <v>#REF!</v>
      </c>
      <c r="T131" s="139" t="e">
        <f>IF(H131="","",IF(H131=#REF!,1,0))</f>
        <v>#REF!</v>
      </c>
      <c r="U131" s="139" t="str">
        <f t="shared" si="5"/>
        <v/>
      </c>
      <c r="V131" s="41"/>
      <c r="W131" s="41"/>
      <c r="X131" s="41"/>
      <c r="Y131" s="41"/>
      <c r="Z131" s="41"/>
      <c r="AA131" s="41"/>
    </row>
    <row r="132" spans="1:27" ht="12" hidden="1" customHeight="1">
      <c r="A132" s="118">
        <v>31032033</v>
      </c>
      <c r="B132" s="117" t="s">
        <v>119</v>
      </c>
      <c r="C132" s="118">
        <v>952</v>
      </c>
      <c r="D132" s="119">
        <v>1</v>
      </c>
      <c r="G132" s="145" t="str">
        <f t="shared" si="4"/>
        <v>LP-PUP</v>
      </c>
      <c r="H132" s="137">
        <v>46125</v>
      </c>
      <c r="M132" s="41" t="str">
        <f>VLOOKUP(B132,REFERENCE!$A$2:D345,4,0)</f>
        <v>ANDRE GORDONCILLO</v>
      </c>
      <c r="N132" s="41" t="str">
        <f>VLOOKUP(B132,REFERENCE!A:C,3,FALSE)</f>
        <v>LP-PUP</v>
      </c>
      <c r="O132" s="139">
        <f t="shared" si="6"/>
        <v>1</v>
      </c>
      <c r="P132" s="139" t="str">
        <f>IF(COUNTIF('DISPATCHED (VT11)'!$E:$E,'Summarized Plan'!A132)=0,"",COUNTIF('DISPATCHED (VT11)'!$E:$E,'Summarized Plan'!A132))</f>
        <v/>
      </c>
      <c r="Q132" s="139" t="str">
        <f>IF(A132="","",IF(ISNA(VLOOKUP(A132,'DISPATCHED (VT11)'!$E:$M,9,0)),"",VLOOKUP(A132,'DISPATCHED (VT11)'!$E:$M,9,0)))</f>
        <v/>
      </c>
      <c r="R132" s="139" t="e">
        <f>IF(H132="","",IF(H132&lt;#REF!,1,0))</f>
        <v>#REF!</v>
      </c>
      <c r="S132" s="139" t="e">
        <f>IF(H132="","",IF(H132&gt;#REF!,1,0))</f>
        <v>#REF!</v>
      </c>
      <c r="T132" s="139" t="e">
        <f>IF(H132="","",IF(H132=#REF!,1,0))</f>
        <v>#REF!</v>
      </c>
      <c r="U132" s="139" t="str">
        <f t="shared" si="5"/>
        <v/>
      </c>
      <c r="V132" s="41"/>
      <c r="W132" s="41"/>
      <c r="X132" s="41"/>
      <c r="Y132" s="41"/>
      <c r="Z132" s="41"/>
      <c r="AA132" s="41"/>
    </row>
    <row r="133" spans="1:27" ht="12" hidden="1" customHeight="1">
      <c r="A133" s="118">
        <v>31027662</v>
      </c>
      <c r="B133" s="117" t="s">
        <v>1378</v>
      </c>
      <c r="C133" s="118">
        <v>255</v>
      </c>
      <c r="D133" s="119">
        <v>1</v>
      </c>
      <c r="E133" s="119">
        <v>5.71</v>
      </c>
      <c r="G133" s="145" t="str">
        <f t="shared" si="4"/>
        <v>TAG-PUP</v>
      </c>
      <c r="H133" s="137">
        <v>46125</v>
      </c>
      <c r="M133" s="41" t="str">
        <f>VLOOKUP(B133,REFERENCE!$A$2:D346,4,0)</f>
        <v>FERDINAND ALVAREZ</v>
      </c>
      <c r="N133" s="41" t="str">
        <f>VLOOKUP(B133,REFERENCE!A:C,3,FALSE)</f>
        <v>TAG-PUP</v>
      </c>
      <c r="O133" s="139">
        <f t="shared" si="6"/>
        <v>1</v>
      </c>
      <c r="P133" s="139" t="str">
        <f>IF(COUNTIF('DISPATCHED (VT11)'!$E:$E,'Summarized Plan'!A133)=0,"",COUNTIF('DISPATCHED (VT11)'!$E:$E,'Summarized Plan'!A133))</f>
        <v/>
      </c>
      <c r="Q133" s="139" t="str">
        <f>IF(A133="","",IF(ISNA(VLOOKUP(A133,'DISPATCHED (VT11)'!$E:$M,9,0)),"",VLOOKUP(A133,'DISPATCHED (VT11)'!$E:$M,9,0)))</f>
        <v/>
      </c>
      <c r="R133" s="139" t="e">
        <f>IF(H133="","",IF(H133&lt;#REF!,1,0))</f>
        <v>#REF!</v>
      </c>
      <c r="S133" s="139" t="e">
        <f>IF(H133="","",IF(H133&gt;#REF!,1,0))</f>
        <v>#REF!</v>
      </c>
      <c r="T133" s="139" t="e">
        <f>IF(H133="","",IF(H133=#REF!,1,0))</f>
        <v>#REF!</v>
      </c>
      <c r="U133" s="139" t="str">
        <f t="shared" si="5"/>
        <v/>
      </c>
      <c r="V133" s="41"/>
      <c r="W133" s="41"/>
      <c r="X133" s="41"/>
      <c r="Y133" s="41"/>
      <c r="Z133" s="41"/>
      <c r="AA133" s="41"/>
    </row>
    <row r="134" spans="1:27" ht="12" hidden="1" customHeight="1">
      <c r="A134" s="118">
        <v>31027664</v>
      </c>
      <c r="B134" s="117" t="s">
        <v>1467</v>
      </c>
      <c r="C134" s="118">
        <v>366</v>
      </c>
      <c r="D134" s="119">
        <v>2</v>
      </c>
      <c r="E134" s="119">
        <v>6.57</v>
      </c>
      <c r="G134" s="145" t="str">
        <f t="shared" si="4"/>
        <v>PAR-PUP</v>
      </c>
      <c r="H134" s="137">
        <v>46125</v>
      </c>
      <c r="M134" s="41" t="str">
        <f>VLOOKUP(B134,REFERENCE!$A$2:D347,4,0)</f>
        <v>RONNIE ROMERO</v>
      </c>
      <c r="N134" s="41" t="str">
        <f>VLOOKUP(B134,REFERENCE!A:C,3,FALSE)</f>
        <v>PAR-PUP</v>
      </c>
      <c r="O134" s="139">
        <f t="shared" si="6"/>
        <v>1</v>
      </c>
      <c r="P134" s="139" t="str">
        <f>IF(COUNTIF('DISPATCHED (VT11)'!$E:$E,'Summarized Plan'!A134)=0,"",COUNTIF('DISPATCHED (VT11)'!$E:$E,'Summarized Plan'!A134))</f>
        <v/>
      </c>
      <c r="Q134" s="139" t="str">
        <f>IF(A134="","",IF(ISNA(VLOOKUP(A134,'DISPATCHED (VT11)'!$E:$M,9,0)),"",VLOOKUP(A134,'DISPATCHED (VT11)'!$E:$M,9,0)))</f>
        <v/>
      </c>
      <c r="R134" s="139" t="e">
        <f>IF(H134="","",IF(H134&lt;#REF!,1,0))</f>
        <v>#REF!</v>
      </c>
      <c r="S134" s="139" t="e">
        <f>IF(H134="","",IF(H134&gt;#REF!,1,0))</f>
        <v>#REF!</v>
      </c>
      <c r="T134" s="139" t="e">
        <f>IF(H134="","",IF(H134=#REF!,1,0))</f>
        <v>#REF!</v>
      </c>
      <c r="U134" s="139" t="str">
        <f t="shared" si="5"/>
        <v/>
      </c>
      <c r="V134" s="41"/>
      <c r="W134" s="41"/>
      <c r="X134" s="41"/>
      <c r="Y134" s="41"/>
      <c r="Z134" s="41"/>
      <c r="AA134" s="41"/>
    </row>
    <row r="135" spans="1:27" ht="12" hidden="1" customHeight="1">
      <c r="A135" s="118">
        <v>31027666</v>
      </c>
      <c r="B135" s="117" t="s">
        <v>577</v>
      </c>
      <c r="C135" s="118">
        <v>560</v>
      </c>
      <c r="D135" s="119">
        <v>1</v>
      </c>
      <c r="E135" s="119">
        <v>10</v>
      </c>
      <c r="G135" s="145" t="str">
        <f t="shared" si="4"/>
        <v>PAR-PUP</v>
      </c>
      <c r="H135" s="137">
        <v>46125</v>
      </c>
      <c r="M135" s="41" t="str">
        <f>VLOOKUP(B135,REFERENCE!$A$2:D348,4,0)</f>
        <v>RONNIE ROMERO</v>
      </c>
      <c r="N135" s="41" t="str">
        <f>VLOOKUP(B135,REFERENCE!A:C,3,FALSE)</f>
        <v>PAR-PUP</v>
      </c>
      <c r="O135" s="139">
        <f t="shared" si="6"/>
        <v>1</v>
      </c>
      <c r="P135" s="139" t="str">
        <f>IF(COUNTIF('DISPATCHED (VT11)'!$E:$E,'Summarized Plan'!A135)=0,"",COUNTIF('DISPATCHED (VT11)'!$E:$E,'Summarized Plan'!A135))</f>
        <v/>
      </c>
      <c r="Q135" s="139" t="str">
        <f>IF(A135="","",IF(ISNA(VLOOKUP(A135,'DISPATCHED (VT11)'!$E:$M,9,0)),"",VLOOKUP(A135,'DISPATCHED (VT11)'!$E:$M,9,0)))</f>
        <v/>
      </c>
      <c r="R135" s="139" t="e">
        <f>IF(H135="","",IF(H135&lt;#REF!,1,0))</f>
        <v>#REF!</v>
      </c>
      <c r="S135" s="139" t="e">
        <f>IF(H135="","",IF(H135&gt;#REF!,1,0))</f>
        <v>#REF!</v>
      </c>
      <c r="T135" s="139" t="e">
        <f>IF(H135="","",IF(H135=#REF!,1,0))</f>
        <v>#REF!</v>
      </c>
      <c r="U135" s="139" t="str">
        <f t="shared" si="5"/>
        <v/>
      </c>
      <c r="V135" s="41"/>
      <c r="W135" s="41"/>
      <c r="X135" s="41"/>
      <c r="Y135" s="41"/>
      <c r="Z135" s="41"/>
      <c r="AA135" s="41"/>
    </row>
    <row r="136" spans="1:27" ht="12" hidden="1" customHeight="1">
      <c r="A136" s="118">
        <v>31027667</v>
      </c>
      <c r="B136" s="117" t="s">
        <v>577</v>
      </c>
      <c r="C136" s="118">
        <v>560</v>
      </c>
      <c r="D136" s="119">
        <v>1</v>
      </c>
      <c r="E136" s="119">
        <v>10</v>
      </c>
      <c r="G136" s="145" t="str">
        <f t="shared" si="4"/>
        <v>PAR-PUP</v>
      </c>
      <c r="H136" s="137">
        <v>46125</v>
      </c>
      <c r="M136" s="41" t="str">
        <f>VLOOKUP(B136,REFERENCE!$A$2:D349,4,0)</f>
        <v>RONNIE ROMERO</v>
      </c>
      <c r="N136" s="41" t="str">
        <f>VLOOKUP(B136,REFERENCE!A:C,3,FALSE)</f>
        <v>PAR-PUP</v>
      </c>
      <c r="O136" s="139">
        <f t="shared" si="6"/>
        <v>1</v>
      </c>
      <c r="P136" s="139" t="str">
        <f>IF(COUNTIF('DISPATCHED (VT11)'!$E:$E,'Summarized Plan'!A136)=0,"",COUNTIF('DISPATCHED (VT11)'!$E:$E,'Summarized Plan'!A136))</f>
        <v/>
      </c>
      <c r="Q136" s="139" t="str">
        <f>IF(A136="","",IF(ISNA(VLOOKUP(A136,'DISPATCHED (VT11)'!$E:$M,9,0)),"",VLOOKUP(A136,'DISPATCHED (VT11)'!$E:$M,9,0)))</f>
        <v/>
      </c>
      <c r="R136" s="139" t="e">
        <f>IF(H136="","",IF(H136&lt;#REF!,1,0))</f>
        <v>#REF!</v>
      </c>
      <c r="S136" s="139" t="e">
        <f>IF(H136="","",IF(H136&gt;#REF!,1,0))</f>
        <v>#REF!</v>
      </c>
      <c r="T136" s="139" t="e">
        <f>IF(H136="","",IF(H136=#REF!,1,0))</f>
        <v>#REF!</v>
      </c>
      <c r="U136" s="139" t="str">
        <f t="shared" si="5"/>
        <v/>
      </c>
      <c r="V136" s="41"/>
      <c r="W136" s="41"/>
      <c r="X136" s="41"/>
      <c r="Y136" s="41"/>
      <c r="Z136" s="41"/>
      <c r="AA136" s="41"/>
    </row>
    <row r="137" spans="1:27" ht="12" hidden="1" customHeight="1">
      <c r="A137" s="118">
        <v>31027668</v>
      </c>
      <c r="B137" s="117" t="s">
        <v>577</v>
      </c>
      <c r="C137" s="118">
        <v>493</v>
      </c>
      <c r="D137" s="119">
        <v>1</v>
      </c>
      <c r="E137" s="119">
        <v>10.48</v>
      </c>
      <c r="G137" s="145" t="str">
        <f t="shared" si="4"/>
        <v>PAR-PUP</v>
      </c>
      <c r="H137" s="137">
        <v>46125</v>
      </c>
      <c r="M137" s="41" t="str">
        <f>VLOOKUP(B137,REFERENCE!$A$2:D350,4,0)</f>
        <v>RONNIE ROMERO</v>
      </c>
      <c r="N137" s="41" t="str">
        <f>VLOOKUP(B137,REFERENCE!A:C,3,FALSE)</f>
        <v>PAR-PUP</v>
      </c>
      <c r="O137" s="139">
        <f t="shared" si="6"/>
        <v>1</v>
      </c>
      <c r="P137" s="139" t="str">
        <f>IF(COUNTIF('DISPATCHED (VT11)'!$E:$E,'Summarized Plan'!A137)=0,"",COUNTIF('DISPATCHED (VT11)'!$E:$E,'Summarized Plan'!A137))</f>
        <v/>
      </c>
      <c r="Q137" s="139" t="str">
        <f>IF(A137="","",IF(ISNA(VLOOKUP(A137,'DISPATCHED (VT11)'!$E:$M,9,0)),"",VLOOKUP(A137,'DISPATCHED (VT11)'!$E:$M,9,0)))</f>
        <v/>
      </c>
      <c r="R137" s="139" t="e">
        <f>IF(H137="","",IF(H137&lt;#REF!,1,0))</f>
        <v>#REF!</v>
      </c>
      <c r="S137" s="139" t="e">
        <f>IF(H137="","",IF(H137&gt;#REF!,1,0))</f>
        <v>#REF!</v>
      </c>
      <c r="T137" s="139" t="e">
        <f>IF(H137="","",IF(H137=#REF!,1,0))</f>
        <v>#REF!</v>
      </c>
      <c r="U137" s="139" t="str">
        <f t="shared" si="5"/>
        <v/>
      </c>
      <c r="V137" s="41"/>
      <c r="W137" s="41"/>
      <c r="X137" s="41"/>
      <c r="Y137" s="41"/>
      <c r="Z137" s="41"/>
      <c r="AA137" s="41"/>
    </row>
    <row r="138" spans="1:27" ht="12" hidden="1" customHeight="1">
      <c r="A138" s="118">
        <v>31027669</v>
      </c>
      <c r="B138" s="117" t="s">
        <v>578</v>
      </c>
      <c r="C138" s="118">
        <v>344</v>
      </c>
      <c r="D138" s="119">
        <v>1</v>
      </c>
      <c r="E138" s="119">
        <v>8</v>
      </c>
      <c r="G138" s="145" t="str">
        <f t="shared" si="4"/>
        <v>TAG-PUP</v>
      </c>
      <c r="H138" s="137">
        <v>46125</v>
      </c>
      <c r="M138" s="41" t="str">
        <f>VLOOKUP(B138,REFERENCE!$A$2:D351,4,0)</f>
        <v>FERDINAND ALVAREZ</v>
      </c>
      <c r="N138" s="41" t="str">
        <f>VLOOKUP(B138,REFERENCE!A:C,3,FALSE)</f>
        <v>TAG-PUP</v>
      </c>
      <c r="O138" s="139">
        <f t="shared" si="6"/>
        <v>1</v>
      </c>
      <c r="P138" s="139" t="str">
        <f>IF(COUNTIF('DISPATCHED (VT11)'!$E:$E,'Summarized Plan'!A138)=0,"",COUNTIF('DISPATCHED (VT11)'!$E:$E,'Summarized Plan'!A138))</f>
        <v/>
      </c>
      <c r="Q138" s="139" t="str">
        <f>IF(A138="","",IF(ISNA(VLOOKUP(A138,'DISPATCHED (VT11)'!$E:$M,9,0)),"",VLOOKUP(A138,'DISPATCHED (VT11)'!$E:$M,9,0)))</f>
        <v/>
      </c>
      <c r="R138" s="139" t="e">
        <f>IF(H138="","",IF(H138&lt;#REF!,1,0))</f>
        <v>#REF!</v>
      </c>
      <c r="S138" s="139" t="e">
        <f>IF(H138="","",IF(H138&gt;#REF!,1,0))</f>
        <v>#REF!</v>
      </c>
      <c r="T138" s="139" t="e">
        <f>IF(H138="","",IF(H138=#REF!,1,0))</f>
        <v>#REF!</v>
      </c>
      <c r="U138" s="139" t="str">
        <f t="shared" si="5"/>
        <v/>
      </c>
      <c r="V138" s="41"/>
      <c r="W138" s="41"/>
      <c r="X138" s="41"/>
      <c r="Y138" s="41"/>
      <c r="Z138" s="41"/>
      <c r="AA138" s="41"/>
    </row>
    <row r="139" spans="1:27" ht="12" hidden="1" customHeight="1">
      <c r="A139" s="118">
        <v>31027670</v>
      </c>
      <c r="B139" s="117" t="s">
        <v>578</v>
      </c>
      <c r="C139" s="118">
        <v>344</v>
      </c>
      <c r="D139" s="119">
        <v>1</v>
      </c>
      <c r="E139" s="119">
        <v>8</v>
      </c>
      <c r="G139" s="145" t="str">
        <f t="shared" si="4"/>
        <v>TAG-PUP</v>
      </c>
      <c r="H139" s="137">
        <v>46125</v>
      </c>
      <c r="M139" s="41" t="str">
        <f>VLOOKUP(B139,REFERENCE!$A$2:D352,4,0)</f>
        <v>FERDINAND ALVAREZ</v>
      </c>
      <c r="N139" s="41" t="str">
        <f>VLOOKUP(B139,REFERENCE!A:C,3,FALSE)</f>
        <v>TAG-PUP</v>
      </c>
      <c r="O139" s="139">
        <f t="shared" si="6"/>
        <v>1</v>
      </c>
      <c r="P139" s="139" t="str">
        <f>IF(COUNTIF('DISPATCHED (VT11)'!$E:$E,'Summarized Plan'!A139)=0,"",COUNTIF('DISPATCHED (VT11)'!$E:$E,'Summarized Plan'!A139))</f>
        <v/>
      </c>
      <c r="Q139" s="139" t="str">
        <f>IF(A139="","",IF(ISNA(VLOOKUP(A139,'DISPATCHED (VT11)'!$E:$M,9,0)),"",VLOOKUP(A139,'DISPATCHED (VT11)'!$E:$M,9,0)))</f>
        <v/>
      </c>
      <c r="R139" s="139" t="e">
        <f>IF(H139="","",IF(H139&lt;#REF!,1,0))</f>
        <v>#REF!</v>
      </c>
      <c r="S139" s="139" t="e">
        <f>IF(H139="","",IF(H139&gt;#REF!,1,0))</f>
        <v>#REF!</v>
      </c>
      <c r="T139" s="139" t="e">
        <f>IF(H139="","",IF(H139=#REF!,1,0))</f>
        <v>#REF!</v>
      </c>
      <c r="U139" s="139" t="str">
        <f t="shared" si="5"/>
        <v/>
      </c>
      <c r="V139" s="41"/>
      <c r="W139" s="41"/>
      <c r="X139" s="41"/>
      <c r="Y139" s="41"/>
      <c r="Z139" s="41"/>
      <c r="AA139" s="41"/>
    </row>
    <row r="140" spans="1:27" ht="12" hidden="1" customHeight="1">
      <c r="A140" s="118">
        <v>31027671</v>
      </c>
      <c r="B140" s="117" t="s">
        <v>578</v>
      </c>
      <c r="C140" s="118">
        <v>344</v>
      </c>
      <c r="D140" s="119">
        <v>1</v>
      </c>
      <c r="E140" s="119">
        <v>8</v>
      </c>
      <c r="G140" s="145" t="str">
        <f t="shared" si="4"/>
        <v>TAG-PUP</v>
      </c>
      <c r="H140" s="137">
        <v>46125</v>
      </c>
      <c r="M140" s="41" t="str">
        <f>VLOOKUP(B140,REFERENCE!$A$2:D353,4,0)</f>
        <v>FERDINAND ALVAREZ</v>
      </c>
      <c r="N140" s="41" t="str">
        <f>VLOOKUP(B140,REFERENCE!A:C,3,FALSE)</f>
        <v>TAG-PUP</v>
      </c>
      <c r="O140" s="139">
        <f t="shared" si="6"/>
        <v>1</v>
      </c>
      <c r="P140" s="139" t="str">
        <f>IF(COUNTIF('DISPATCHED (VT11)'!$E:$E,'Summarized Plan'!A140)=0,"",COUNTIF('DISPATCHED (VT11)'!$E:$E,'Summarized Plan'!A140))</f>
        <v/>
      </c>
      <c r="Q140" s="139" t="str">
        <f>IF(A140="","",IF(ISNA(VLOOKUP(A140,'DISPATCHED (VT11)'!$E:$M,9,0)),"",VLOOKUP(A140,'DISPATCHED (VT11)'!$E:$M,9,0)))</f>
        <v/>
      </c>
      <c r="R140" s="139" t="e">
        <f>IF(H140="","",IF(H140&lt;#REF!,1,0))</f>
        <v>#REF!</v>
      </c>
      <c r="S140" s="139" t="e">
        <f>IF(H140="","",IF(H140&gt;#REF!,1,0))</f>
        <v>#REF!</v>
      </c>
      <c r="T140" s="139" t="e">
        <f>IF(H140="","",IF(H140=#REF!,1,0))</f>
        <v>#REF!</v>
      </c>
      <c r="U140" s="139" t="str">
        <f t="shared" si="5"/>
        <v/>
      </c>
      <c r="V140" s="41"/>
      <c r="W140" s="41"/>
      <c r="X140" s="41"/>
      <c r="Y140" s="41"/>
      <c r="Z140" s="41"/>
      <c r="AA140" s="41"/>
    </row>
    <row r="141" spans="1:27" ht="12" hidden="1" customHeight="1">
      <c r="A141" s="118">
        <v>31027672</v>
      </c>
      <c r="B141" s="117" t="s">
        <v>578</v>
      </c>
      <c r="C141" s="118">
        <v>448</v>
      </c>
      <c r="D141" s="119">
        <v>1</v>
      </c>
      <c r="E141" s="119">
        <v>8.01</v>
      </c>
      <c r="G141" s="145" t="str">
        <f t="shared" si="4"/>
        <v>TAG-PUP</v>
      </c>
      <c r="H141" s="137">
        <v>46125</v>
      </c>
      <c r="M141" s="41" t="str">
        <f>VLOOKUP(B141,REFERENCE!$A$2:D354,4,0)</f>
        <v>FERDINAND ALVAREZ</v>
      </c>
      <c r="N141" s="41" t="str">
        <f>VLOOKUP(B141,REFERENCE!A:C,3,FALSE)</f>
        <v>TAG-PUP</v>
      </c>
      <c r="O141" s="139">
        <f t="shared" si="6"/>
        <v>1</v>
      </c>
      <c r="P141" s="139">
        <f>IF(COUNTIF('DISPATCHED (VT11)'!$E:$E,'Summarized Plan'!A141)=0,"",COUNTIF('DISPATCHED (VT11)'!$E:$E,'Summarized Plan'!A141))</f>
        <v>1</v>
      </c>
      <c r="Q141" s="139">
        <f>IF(A141="","",IF(ISNA(VLOOKUP(A141,'DISPATCHED (VT11)'!$E:$M,9,0)),"",VLOOKUP(A141,'DISPATCHED (VT11)'!$E:$M,9,0)))</f>
        <v>448</v>
      </c>
      <c r="R141" s="139" t="e">
        <f>IF(H141="","",IF(H141&lt;#REF!,1,0))</f>
        <v>#REF!</v>
      </c>
      <c r="S141" s="139" t="e">
        <f>IF(H141="","",IF(H141&gt;#REF!,1,0))</f>
        <v>#REF!</v>
      </c>
      <c r="T141" s="139" t="e">
        <f>IF(H141="","",IF(H141=#REF!,1,0))</f>
        <v>#REF!</v>
      </c>
      <c r="U141" s="139" t="str">
        <f t="shared" si="5"/>
        <v/>
      </c>
      <c r="V141" s="41"/>
      <c r="W141" s="41"/>
      <c r="X141" s="41"/>
      <c r="Y141" s="41"/>
      <c r="Z141" s="41"/>
      <c r="AA141" s="41"/>
    </row>
    <row r="142" spans="1:27" ht="12" hidden="1" customHeight="1">
      <c r="A142" s="118">
        <v>31027673</v>
      </c>
      <c r="B142" s="117" t="s">
        <v>578</v>
      </c>
      <c r="C142" s="118">
        <v>176</v>
      </c>
      <c r="D142" s="119">
        <v>1</v>
      </c>
      <c r="E142" s="119">
        <v>3.37</v>
      </c>
      <c r="G142" s="145" t="str">
        <f t="shared" si="4"/>
        <v>TAG-PUP</v>
      </c>
      <c r="H142" s="137">
        <v>46125</v>
      </c>
      <c r="M142" s="41" t="str">
        <f>VLOOKUP(B142,REFERENCE!$A$2:D355,4,0)</f>
        <v>FERDINAND ALVAREZ</v>
      </c>
      <c r="N142" s="41" t="str">
        <f>VLOOKUP(B142,REFERENCE!A:C,3,FALSE)</f>
        <v>TAG-PUP</v>
      </c>
      <c r="O142" s="139">
        <f t="shared" si="6"/>
        <v>1</v>
      </c>
      <c r="P142" s="139" t="str">
        <f>IF(COUNTIF('DISPATCHED (VT11)'!$E:$E,'Summarized Plan'!A142)=0,"",COUNTIF('DISPATCHED (VT11)'!$E:$E,'Summarized Plan'!A142))</f>
        <v/>
      </c>
      <c r="Q142" s="139" t="str">
        <f>IF(A142="","",IF(ISNA(VLOOKUP(A142,'DISPATCHED (VT11)'!$E:$M,9,0)),"",VLOOKUP(A142,'DISPATCHED (VT11)'!$E:$M,9,0)))</f>
        <v/>
      </c>
      <c r="R142" s="139" t="e">
        <f>IF(H142="","",IF(H142&lt;#REF!,1,0))</f>
        <v>#REF!</v>
      </c>
      <c r="S142" s="139" t="e">
        <f>IF(H142="","",IF(H142&gt;#REF!,1,0))</f>
        <v>#REF!</v>
      </c>
      <c r="T142" s="139" t="e">
        <f>IF(H142="","",IF(H142=#REF!,1,0))</f>
        <v>#REF!</v>
      </c>
      <c r="U142" s="139" t="str">
        <f t="shared" si="5"/>
        <v/>
      </c>
      <c r="V142" s="41"/>
      <c r="W142" s="41"/>
      <c r="X142" s="41"/>
      <c r="Y142" s="41"/>
      <c r="Z142" s="41"/>
      <c r="AA142" s="41"/>
    </row>
    <row r="143" spans="1:27" ht="12" hidden="1" customHeight="1">
      <c r="A143" s="118">
        <v>31028207</v>
      </c>
      <c r="B143" s="117" t="s">
        <v>581</v>
      </c>
      <c r="C143" s="118">
        <v>181</v>
      </c>
      <c r="D143" s="119">
        <v>1</v>
      </c>
      <c r="E143" s="119">
        <v>3.23</v>
      </c>
      <c r="G143" s="145" t="str">
        <f t="shared" si="4"/>
        <v>PAR-PUP</v>
      </c>
      <c r="H143" s="137">
        <v>46125</v>
      </c>
      <c r="M143" s="41" t="str">
        <f>VLOOKUP(B143,REFERENCE!$A$2:D356,4,0)</f>
        <v>RONNIE ROMERO</v>
      </c>
      <c r="N143" s="41" t="str">
        <f>VLOOKUP(B143,REFERENCE!A:C,3,FALSE)</f>
        <v>PAR-PUP</v>
      </c>
      <c r="O143" s="139">
        <f t="shared" si="6"/>
        <v>1</v>
      </c>
      <c r="P143" s="139" t="str">
        <f>IF(COUNTIF('DISPATCHED (VT11)'!$E:$E,'Summarized Plan'!A143)=0,"",COUNTIF('DISPATCHED (VT11)'!$E:$E,'Summarized Plan'!A143))</f>
        <v/>
      </c>
      <c r="Q143" s="139" t="str">
        <f>IF(A143="","",IF(ISNA(VLOOKUP(A143,'DISPATCHED (VT11)'!$E:$M,9,0)),"",VLOOKUP(A143,'DISPATCHED (VT11)'!$E:$M,9,0)))</f>
        <v/>
      </c>
      <c r="R143" s="139" t="e">
        <f>IF(H143="","",IF(H143&lt;#REF!,1,0))</f>
        <v>#REF!</v>
      </c>
      <c r="S143" s="139" t="e">
        <f>IF(H143="","",IF(H143&gt;#REF!,1,0))</f>
        <v>#REF!</v>
      </c>
      <c r="T143" s="139" t="e">
        <f>IF(H143="","",IF(H143=#REF!,1,0))</f>
        <v>#REF!</v>
      </c>
      <c r="U143" s="139" t="str">
        <f t="shared" si="5"/>
        <v/>
      </c>
      <c r="V143" s="41"/>
      <c r="W143" s="41"/>
      <c r="X143" s="41"/>
      <c r="Y143" s="41"/>
      <c r="Z143" s="41"/>
      <c r="AA143" s="41"/>
    </row>
    <row r="144" spans="1:27" ht="12" hidden="1" customHeight="1">
      <c r="A144" s="118">
        <v>31029582</v>
      </c>
      <c r="B144" s="117" t="s">
        <v>1686</v>
      </c>
      <c r="C144" s="118">
        <v>113</v>
      </c>
      <c r="D144" s="119">
        <v>1</v>
      </c>
      <c r="E144" s="119">
        <v>2.64</v>
      </c>
      <c r="G144" s="145" t="s">
        <v>8</v>
      </c>
      <c r="H144" s="137">
        <v>46125</v>
      </c>
      <c r="I144" s="230" t="s">
        <v>1749</v>
      </c>
      <c r="M144" s="41" t="e">
        <f>VLOOKUP(B144,REFERENCE!$A$2:D357,4,0)</f>
        <v>#N/A</v>
      </c>
      <c r="N144" s="41" t="e">
        <f>VLOOKUP(B144,REFERENCE!A:C,3,FALSE)</f>
        <v>#N/A</v>
      </c>
      <c r="O144" s="139">
        <f t="shared" si="6"/>
        <v>1</v>
      </c>
      <c r="P144" s="139" t="str">
        <f>IF(COUNTIF('DISPATCHED (VT11)'!$E:$E,'Summarized Plan'!A144)=0,"",COUNTIF('DISPATCHED (VT11)'!$E:$E,'Summarized Plan'!A144))</f>
        <v/>
      </c>
      <c r="Q144" s="139" t="str">
        <f>IF(A144="","",IF(ISNA(VLOOKUP(A144,'DISPATCHED (VT11)'!$E:$M,9,0)),"",VLOOKUP(A144,'DISPATCHED (VT11)'!$E:$M,9,0)))</f>
        <v/>
      </c>
      <c r="R144" s="139" t="e">
        <f>IF(H144="","",IF(H144&lt;#REF!,1,0))</f>
        <v>#REF!</v>
      </c>
      <c r="S144" s="139" t="e">
        <f>IF(H144="","",IF(H144&gt;#REF!,1,0))</f>
        <v>#REF!</v>
      </c>
      <c r="T144" s="139" t="e">
        <f>IF(H144="","",IF(H144=#REF!,1,0))</f>
        <v>#REF!</v>
      </c>
      <c r="U144" s="139">
        <f t="shared" si="5"/>
        <v>1</v>
      </c>
      <c r="V144" s="41"/>
      <c r="W144" s="41"/>
      <c r="X144" s="41"/>
      <c r="Y144" s="41"/>
      <c r="Z144" s="41"/>
      <c r="AA144" s="41"/>
    </row>
    <row r="145" spans="1:27" ht="12" hidden="1" customHeight="1">
      <c r="A145" s="118">
        <v>31029982</v>
      </c>
      <c r="B145" s="117" t="s">
        <v>1687</v>
      </c>
      <c r="C145" s="118">
        <v>381</v>
      </c>
      <c r="D145" s="119">
        <v>11</v>
      </c>
      <c r="E145" s="119">
        <v>3.15</v>
      </c>
      <c r="G145" s="145" t="s">
        <v>8</v>
      </c>
      <c r="H145" s="137">
        <v>46125</v>
      </c>
      <c r="I145" s="230" t="s">
        <v>1750</v>
      </c>
      <c r="M145" s="41" t="e">
        <f>VLOOKUP(B145,REFERENCE!$A$2:D358,4,0)</f>
        <v>#N/A</v>
      </c>
      <c r="N145" s="41" t="e">
        <f>VLOOKUP(B145,REFERENCE!A:C,3,FALSE)</f>
        <v>#N/A</v>
      </c>
      <c r="O145" s="139">
        <f t="shared" si="6"/>
        <v>1</v>
      </c>
      <c r="P145" s="139">
        <f>IF(COUNTIF('DISPATCHED (VT11)'!$E:$E,'Summarized Plan'!A145)=0,"",COUNTIF('DISPATCHED (VT11)'!$E:$E,'Summarized Plan'!A145))</f>
        <v>1</v>
      </c>
      <c r="Q145" s="139">
        <f>IF(A145="","",IF(ISNA(VLOOKUP(A145,'DISPATCHED (VT11)'!$E:$M,9,0)),"",VLOOKUP(A145,'DISPATCHED (VT11)'!$E:$M,9,0)))</f>
        <v>381</v>
      </c>
      <c r="R145" s="139" t="e">
        <f>IF(H145="","",IF(H145&lt;#REF!,1,0))</f>
        <v>#REF!</v>
      </c>
      <c r="S145" s="139" t="e">
        <f>IF(H145="","",IF(H145&gt;#REF!,1,0))</f>
        <v>#REF!</v>
      </c>
      <c r="T145" s="139" t="e">
        <f>IF(H145="","",IF(H145=#REF!,1,0))</f>
        <v>#REF!</v>
      </c>
      <c r="U145" s="139">
        <f t="shared" si="5"/>
        <v>1</v>
      </c>
      <c r="V145" s="41"/>
      <c r="W145" s="41"/>
      <c r="X145" s="41"/>
      <c r="Y145" s="41"/>
      <c r="Z145" s="41"/>
      <c r="AA145" s="41"/>
    </row>
    <row r="146" spans="1:27" ht="12" hidden="1" customHeight="1">
      <c r="A146" s="118">
        <v>31029983</v>
      </c>
      <c r="B146" s="117" t="s">
        <v>1688</v>
      </c>
      <c r="C146" s="118">
        <v>122</v>
      </c>
      <c r="D146" s="119">
        <v>7</v>
      </c>
      <c r="E146" s="119">
        <v>2.2400000000000002</v>
      </c>
      <c r="G146" s="145" t="s">
        <v>8</v>
      </c>
      <c r="H146" s="137">
        <v>46125</v>
      </c>
      <c r="I146" s="230" t="s">
        <v>1751</v>
      </c>
      <c r="M146" s="41" t="e">
        <f>VLOOKUP(B146,REFERENCE!$A$2:D359,4,0)</f>
        <v>#N/A</v>
      </c>
      <c r="N146" s="41" t="e">
        <f>VLOOKUP(B146,REFERENCE!A:C,3,FALSE)</f>
        <v>#N/A</v>
      </c>
      <c r="O146" s="139">
        <f t="shared" si="6"/>
        <v>1</v>
      </c>
      <c r="P146" s="139">
        <f>IF(COUNTIF('DISPATCHED (VT11)'!$E:$E,'Summarized Plan'!A146)=0,"",COUNTIF('DISPATCHED (VT11)'!$E:$E,'Summarized Plan'!A146))</f>
        <v>1</v>
      </c>
      <c r="Q146" s="139">
        <f>IF(A146="","",IF(ISNA(VLOOKUP(A146,'DISPATCHED (VT11)'!$E:$M,9,0)),"",VLOOKUP(A146,'DISPATCHED (VT11)'!$E:$M,9,0)))</f>
        <v>122</v>
      </c>
      <c r="R146" s="139" t="e">
        <f>IF(H146="","",IF(H146&lt;#REF!,1,0))</f>
        <v>#REF!</v>
      </c>
      <c r="S146" s="139" t="e">
        <f>IF(H146="","",IF(H146&gt;#REF!,1,0))</f>
        <v>#REF!</v>
      </c>
      <c r="T146" s="139" t="e">
        <f>IF(H146="","",IF(H146=#REF!,1,0))</f>
        <v>#REF!</v>
      </c>
      <c r="U146" s="139">
        <f t="shared" si="5"/>
        <v>1</v>
      </c>
      <c r="V146" s="41"/>
      <c r="W146" s="41"/>
      <c r="X146" s="41"/>
      <c r="Y146" s="41"/>
      <c r="Z146" s="41"/>
      <c r="AA146" s="41"/>
    </row>
    <row r="147" spans="1:27" ht="12" hidden="1" customHeight="1">
      <c r="A147" s="118">
        <v>31030387</v>
      </c>
      <c r="B147" s="117" t="s">
        <v>1689</v>
      </c>
      <c r="C147" s="118">
        <v>160</v>
      </c>
      <c r="D147" s="119">
        <v>10</v>
      </c>
      <c r="E147" s="119">
        <v>3.27</v>
      </c>
      <c r="G147" s="145" t="s">
        <v>8</v>
      </c>
      <c r="H147" s="137">
        <v>46125</v>
      </c>
      <c r="I147" s="230" t="s">
        <v>1752</v>
      </c>
      <c r="M147" s="41" t="e">
        <f>VLOOKUP(B147,REFERENCE!$A$2:D360,4,0)</f>
        <v>#N/A</v>
      </c>
      <c r="N147" s="41" t="e">
        <f>VLOOKUP(B147,REFERENCE!A:C,3,FALSE)</f>
        <v>#N/A</v>
      </c>
      <c r="O147" s="139">
        <f t="shared" si="6"/>
        <v>1</v>
      </c>
      <c r="P147" s="139" t="str">
        <f>IF(COUNTIF('DISPATCHED (VT11)'!$E:$E,'Summarized Plan'!A147)=0,"",COUNTIF('DISPATCHED (VT11)'!$E:$E,'Summarized Plan'!A147))</f>
        <v/>
      </c>
      <c r="Q147" s="139" t="str">
        <f>IF(A147="","",IF(ISNA(VLOOKUP(A147,'DISPATCHED (VT11)'!$E:$M,9,0)),"",VLOOKUP(A147,'DISPATCHED (VT11)'!$E:$M,9,0)))</f>
        <v/>
      </c>
      <c r="R147" s="139" t="e">
        <f>IF(H147="","",IF(H147&lt;#REF!,1,0))</f>
        <v>#REF!</v>
      </c>
      <c r="S147" s="139" t="e">
        <f>IF(H147="","",IF(H147&gt;#REF!,1,0))</f>
        <v>#REF!</v>
      </c>
      <c r="T147" s="139" t="e">
        <f>IF(H147="","",IF(H147=#REF!,1,0))</f>
        <v>#REF!</v>
      </c>
      <c r="U147" s="139">
        <f t="shared" si="5"/>
        <v>1</v>
      </c>
      <c r="V147" s="41"/>
      <c r="W147" s="41"/>
      <c r="X147" s="41"/>
      <c r="Y147" s="41"/>
      <c r="Z147" s="41"/>
      <c r="AA147" s="41"/>
    </row>
    <row r="148" spans="1:27" ht="12" hidden="1" customHeight="1">
      <c r="A148" s="118">
        <v>31029589</v>
      </c>
      <c r="B148" s="117" t="s">
        <v>1690</v>
      </c>
      <c r="C148" s="118">
        <v>313</v>
      </c>
      <c r="D148" s="119">
        <v>1</v>
      </c>
      <c r="E148" s="119">
        <v>5.85</v>
      </c>
      <c r="G148" s="145" t="s">
        <v>8</v>
      </c>
      <c r="H148" s="137">
        <v>46125</v>
      </c>
      <c r="I148" s="230" t="s">
        <v>1753</v>
      </c>
      <c r="M148" s="41" t="e">
        <f>VLOOKUP(B148,REFERENCE!$A$2:D361,4,0)</f>
        <v>#N/A</v>
      </c>
      <c r="N148" s="41" t="e">
        <f>VLOOKUP(B148,REFERENCE!A:C,3,FALSE)</f>
        <v>#N/A</v>
      </c>
      <c r="O148" s="139">
        <f t="shared" si="6"/>
        <v>1</v>
      </c>
      <c r="P148" s="139" t="str">
        <f>IF(COUNTIF('DISPATCHED (VT11)'!$E:$E,'Summarized Plan'!A148)=0,"",COUNTIF('DISPATCHED (VT11)'!$E:$E,'Summarized Plan'!A148))</f>
        <v/>
      </c>
      <c r="Q148" s="139" t="str">
        <f>IF(A148="","",IF(ISNA(VLOOKUP(A148,'DISPATCHED (VT11)'!$E:$M,9,0)),"",VLOOKUP(A148,'DISPATCHED (VT11)'!$E:$M,9,0)))</f>
        <v/>
      </c>
      <c r="R148" s="139" t="e">
        <f>IF(H148="","",IF(H148&lt;#REF!,1,0))</f>
        <v>#REF!</v>
      </c>
      <c r="S148" s="139" t="e">
        <f>IF(H148="","",IF(H148&gt;#REF!,1,0))</f>
        <v>#REF!</v>
      </c>
      <c r="T148" s="139" t="e">
        <f>IF(H148="","",IF(H148=#REF!,1,0))</f>
        <v>#REF!</v>
      </c>
      <c r="U148" s="139">
        <f t="shared" si="5"/>
        <v>1</v>
      </c>
      <c r="V148" s="41"/>
      <c r="W148" s="41"/>
      <c r="X148" s="41"/>
      <c r="Y148" s="41"/>
      <c r="Z148" s="41"/>
      <c r="AA148" s="41"/>
    </row>
    <row r="149" spans="1:27" ht="12" hidden="1" customHeight="1">
      <c r="A149" s="118">
        <v>31029580</v>
      </c>
      <c r="B149" s="117" t="s">
        <v>1691</v>
      </c>
      <c r="C149" s="118">
        <v>296</v>
      </c>
      <c r="D149" s="119">
        <v>1</v>
      </c>
      <c r="E149" s="119">
        <v>4.12</v>
      </c>
      <c r="G149" s="145" t="s">
        <v>8</v>
      </c>
      <c r="H149" s="137">
        <v>46125</v>
      </c>
      <c r="I149" s="230" t="s">
        <v>1754</v>
      </c>
      <c r="M149" s="41" t="e">
        <f>VLOOKUP(B149,REFERENCE!$A$2:D362,4,0)</f>
        <v>#N/A</v>
      </c>
      <c r="N149" s="41" t="e">
        <f>VLOOKUP(B149,REFERENCE!A:C,3,FALSE)</f>
        <v>#N/A</v>
      </c>
      <c r="O149" s="139">
        <f t="shared" si="6"/>
        <v>1</v>
      </c>
      <c r="P149" s="139">
        <f>IF(COUNTIF('DISPATCHED (VT11)'!$E:$E,'Summarized Plan'!A149)=0,"",COUNTIF('DISPATCHED (VT11)'!$E:$E,'Summarized Plan'!A149))</f>
        <v>1</v>
      </c>
      <c r="Q149" s="139">
        <f>IF(A149="","",IF(ISNA(VLOOKUP(A149,'DISPATCHED (VT11)'!$E:$M,9,0)),"",VLOOKUP(A149,'DISPATCHED (VT11)'!$E:$M,9,0)))</f>
        <v>296</v>
      </c>
      <c r="R149" s="139" t="e">
        <f>IF(H149="","",IF(H149&lt;#REF!,1,0))</f>
        <v>#REF!</v>
      </c>
      <c r="S149" s="139" t="e">
        <f>IF(H149="","",IF(H149&gt;#REF!,1,0))</f>
        <v>#REF!</v>
      </c>
      <c r="T149" s="139" t="e">
        <f>IF(H149="","",IF(H149=#REF!,1,0))</f>
        <v>#REF!</v>
      </c>
      <c r="U149" s="139">
        <f t="shared" si="5"/>
        <v>1</v>
      </c>
      <c r="V149" s="41"/>
      <c r="W149" s="41"/>
      <c r="X149" s="41"/>
      <c r="Y149" s="41"/>
      <c r="Z149" s="41"/>
      <c r="AA149" s="41"/>
    </row>
    <row r="150" spans="1:27" ht="12" hidden="1" customHeight="1">
      <c r="A150" s="118">
        <v>31030389</v>
      </c>
      <c r="B150" s="117" t="s">
        <v>1692</v>
      </c>
      <c r="C150" s="118">
        <v>204</v>
      </c>
      <c r="D150" s="119">
        <v>10</v>
      </c>
      <c r="E150" s="119">
        <v>2.89</v>
      </c>
      <c r="G150" s="145" t="s">
        <v>8</v>
      </c>
      <c r="H150" s="137">
        <v>46125</v>
      </c>
      <c r="I150" s="230" t="s">
        <v>1755</v>
      </c>
      <c r="M150" s="41" t="e">
        <f>VLOOKUP(B150,REFERENCE!$A$2:D363,4,0)</f>
        <v>#N/A</v>
      </c>
      <c r="N150" s="41" t="e">
        <f>VLOOKUP(B150,REFERENCE!A:C,3,FALSE)</f>
        <v>#N/A</v>
      </c>
      <c r="O150" s="139">
        <f t="shared" si="6"/>
        <v>1</v>
      </c>
      <c r="P150" s="139" t="str">
        <f>IF(COUNTIF('DISPATCHED (VT11)'!$E:$E,'Summarized Plan'!A150)=0,"",COUNTIF('DISPATCHED (VT11)'!$E:$E,'Summarized Plan'!A150))</f>
        <v/>
      </c>
      <c r="Q150" s="139" t="str">
        <f>IF(A150="","",IF(ISNA(VLOOKUP(A150,'DISPATCHED (VT11)'!$E:$M,9,0)),"",VLOOKUP(A150,'DISPATCHED (VT11)'!$E:$M,9,0)))</f>
        <v/>
      </c>
      <c r="R150" s="139" t="e">
        <f>IF(H150="","",IF(H150&lt;#REF!,1,0))</f>
        <v>#REF!</v>
      </c>
      <c r="S150" s="139" t="e">
        <f>IF(H150="","",IF(H150&gt;#REF!,1,0))</f>
        <v>#REF!</v>
      </c>
      <c r="T150" s="139" t="e">
        <f>IF(H150="","",IF(H150=#REF!,1,0))</f>
        <v>#REF!</v>
      </c>
      <c r="U150" s="139">
        <f t="shared" si="5"/>
        <v>1</v>
      </c>
      <c r="V150" s="41"/>
      <c r="W150" s="41"/>
      <c r="X150" s="41"/>
      <c r="Y150" s="41"/>
      <c r="Z150" s="41"/>
      <c r="AA150" s="41"/>
    </row>
    <row r="151" spans="1:27" ht="12" hidden="1" customHeight="1">
      <c r="A151" s="118">
        <v>31030261</v>
      </c>
      <c r="B151" s="117" t="s">
        <v>1693</v>
      </c>
      <c r="C151" s="118">
        <v>286</v>
      </c>
      <c r="D151" s="119">
        <v>18</v>
      </c>
      <c r="E151" s="119">
        <v>3.71</v>
      </c>
      <c r="G151" s="145" t="s">
        <v>8</v>
      </c>
      <c r="H151" s="137">
        <v>46125</v>
      </c>
      <c r="I151" s="230" t="s">
        <v>1756</v>
      </c>
      <c r="M151" s="41" t="e">
        <f>VLOOKUP(B151,REFERENCE!$A$2:D364,4,0)</f>
        <v>#N/A</v>
      </c>
      <c r="N151" s="41" t="e">
        <f>VLOOKUP(B151,REFERENCE!A:C,3,FALSE)</f>
        <v>#N/A</v>
      </c>
      <c r="O151" s="139">
        <f t="shared" si="6"/>
        <v>1</v>
      </c>
      <c r="P151" s="139">
        <f>IF(COUNTIF('DISPATCHED (VT11)'!$E:$E,'Summarized Plan'!A151)=0,"",COUNTIF('DISPATCHED (VT11)'!$E:$E,'Summarized Plan'!A151))</f>
        <v>1</v>
      </c>
      <c r="Q151" s="139">
        <f>IF(A151="","",IF(ISNA(VLOOKUP(A151,'DISPATCHED (VT11)'!$E:$M,9,0)),"",VLOOKUP(A151,'DISPATCHED (VT11)'!$E:$M,9,0)))</f>
        <v>286</v>
      </c>
      <c r="R151" s="139" t="e">
        <f>IF(H151="","",IF(H151&lt;#REF!,1,0))</f>
        <v>#REF!</v>
      </c>
      <c r="S151" s="139" t="e">
        <f>IF(H151="","",IF(H151&gt;#REF!,1,0))</f>
        <v>#REF!</v>
      </c>
      <c r="T151" s="139" t="e">
        <f>IF(H151="","",IF(H151=#REF!,1,0))</f>
        <v>#REF!</v>
      </c>
      <c r="U151" s="139">
        <f t="shared" si="5"/>
        <v>1</v>
      </c>
      <c r="V151" s="41"/>
      <c r="W151" s="41"/>
      <c r="X151" s="41"/>
      <c r="Y151" s="41"/>
      <c r="Z151" s="41"/>
      <c r="AA151" s="41"/>
    </row>
    <row r="152" spans="1:27" ht="12" hidden="1" customHeight="1">
      <c r="A152" s="118">
        <v>31029588</v>
      </c>
      <c r="B152" s="117" t="s">
        <v>1690</v>
      </c>
      <c r="C152" s="118">
        <v>519</v>
      </c>
      <c r="D152" s="119">
        <v>1</v>
      </c>
      <c r="E152" s="119">
        <v>5.29</v>
      </c>
      <c r="G152" s="145" t="s">
        <v>8</v>
      </c>
      <c r="H152" s="137">
        <v>46125</v>
      </c>
      <c r="I152" s="230" t="s">
        <v>1757</v>
      </c>
      <c r="M152" s="41" t="e">
        <f>VLOOKUP(B152,REFERENCE!$A$2:D365,4,0)</f>
        <v>#N/A</v>
      </c>
      <c r="N152" s="41" t="e">
        <f>VLOOKUP(B152,REFERENCE!A:C,3,FALSE)</f>
        <v>#N/A</v>
      </c>
      <c r="O152" s="139">
        <f t="shared" si="6"/>
        <v>1</v>
      </c>
      <c r="P152" s="139">
        <f>IF(COUNTIF('DISPATCHED (VT11)'!$E:$E,'Summarized Plan'!A152)=0,"",COUNTIF('DISPATCHED (VT11)'!$E:$E,'Summarized Plan'!A152))</f>
        <v>1</v>
      </c>
      <c r="Q152" s="139">
        <f>IF(A152="","",IF(ISNA(VLOOKUP(A152,'DISPATCHED (VT11)'!$E:$M,9,0)),"",VLOOKUP(A152,'DISPATCHED (VT11)'!$E:$M,9,0)))</f>
        <v>519</v>
      </c>
      <c r="R152" s="139" t="e">
        <f>IF(H152="","",IF(H152&lt;#REF!,1,0))</f>
        <v>#REF!</v>
      </c>
      <c r="S152" s="139" t="e">
        <f>IF(H152="","",IF(H152&gt;#REF!,1,0))</f>
        <v>#REF!</v>
      </c>
      <c r="T152" s="139" t="e">
        <f>IF(H152="","",IF(H152=#REF!,1,0))</f>
        <v>#REF!</v>
      </c>
      <c r="U152" s="139">
        <f t="shared" si="5"/>
        <v>1</v>
      </c>
      <c r="V152" s="41"/>
      <c r="W152" s="41"/>
      <c r="X152" s="41"/>
      <c r="Y152" s="41"/>
      <c r="Z152" s="41"/>
      <c r="AA152" s="41"/>
    </row>
    <row r="153" spans="1:27" ht="12" hidden="1" customHeight="1">
      <c r="A153" s="118">
        <v>31029981</v>
      </c>
      <c r="B153" s="117" t="s">
        <v>1694</v>
      </c>
      <c r="C153" s="118">
        <v>253</v>
      </c>
      <c r="D153" s="119">
        <v>12</v>
      </c>
      <c r="E153" s="119">
        <v>3.69</v>
      </c>
      <c r="G153" s="145" t="s">
        <v>8</v>
      </c>
      <c r="H153" s="137">
        <v>46125</v>
      </c>
      <c r="I153" s="230" t="s">
        <v>1758</v>
      </c>
      <c r="M153" s="41" t="e">
        <f>VLOOKUP(B153,REFERENCE!$A$2:D366,4,0)</f>
        <v>#N/A</v>
      </c>
      <c r="N153" s="41" t="e">
        <f>VLOOKUP(B153,REFERENCE!A:C,3,FALSE)</f>
        <v>#N/A</v>
      </c>
      <c r="O153" s="139">
        <f t="shared" si="6"/>
        <v>1</v>
      </c>
      <c r="P153" s="139">
        <f>IF(COUNTIF('DISPATCHED (VT11)'!$E:$E,'Summarized Plan'!A153)=0,"",COUNTIF('DISPATCHED (VT11)'!$E:$E,'Summarized Plan'!A153))</f>
        <v>1</v>
      </c>
      <c r="Q153" s="139">
        <f>IF(A153="","",IF(ISNA(VLOOKUP(A153,'DISPATCHED (VT11)'!$E:$M,9,0)),"",VLOOKUP(A153,'DISPATCHED (VT11)'!$E:$M,9,0)))</f>
        <v>253</v>
      </c>
      <c r="R153" s="139" t="e">
        <f>IF(H153="","",IF(H153&lt;#REF!,1,0))</f>
        <v>#REF!</v>
      </c>
      <c r="S153" s="139" t="e">
        <f>IF(H153="","",IF(H153&gt;#REF!,1,0))</f>
        <v>#REF!</v>
      </c>
      <c r="T153" s="139" t="e">
        <f>IF(H153="","",IF(H153=#REF!,1,0))</f>
        <v>#REF!</v>
      </c>
      <c r="U153" s="139">
        <f t="shared" si="5"/>
        <v>1</v>
      </c>
      <c r="V153" s="41"/>
      <c r="W153" s="41"/>
      <c r="X153" s="41"/>
      <c r="Y153" s="41"/>
      <c r="Z153" s="41"/>
      <c r="AA153" s="41"/>
    </row>
    <row r="154" spans="1:27" ht="12" hidden="1" customHeight="1">
      <c r="A154" s="118">
        <v>31029706</v>
      </c>
      <c r="B154" s="117" t="s">
        <v>1695</v>
      </c>
      <c r="C154" s="118">
        <v>484</v>
      </c>
      <c r="D154" s="119">
        <v>1</v>
      </c>
      <c r="E154" s="119">
        <v>4.96</v>
      </c>
      <c r="G154" s="145" t="s">
        <v>8</v>
      </c>
      <c r="H154" s="137">
        <v>46125</v>
      </c>
      <c r="I154" s="230" t="s">
        <v>1759</v>
      </c>
      <c r="M154" s="41" t="e">
        <f>VLOOKUP(B154,REFERENCE!$A$2:D367,4,0)</f>
        <v>#N/A</v>
      </c>
      <c r="N154" s="41" t="e">
        <f>VLOOKUP(B154,REFERENCE!A:C,3,FALSE)</f>
        <v>#N/A</v>
      </c>
      <c r="O154" s="139">
        <f t="shared" si="6"/>
        <v>1</v>
      </c>
      <c r="P154" s="139" t="str">
        <f>IF(COUNTIF('DISPATCHED (VT11)'!$E:$E,'Summarized Plan'!A154)=0,"",COUNTIF('DISPATCHED (VT11)'!$E:$E,'Summarized Plan'!A154))</f>
        <v/>
      </c>
      <c r="Q154" s="139" t="str">
        <f>IF(A154="","",IF(ISNA(VLOOKUP(A154,'DISPATCHED (VT11)'!$E:$M,9,0)),"",VLOOKUP(A154,'DISPATCHED (VT11)'!$E:$M,9,0)))</f>
        <v/>
      </c>
      <c r="R154" s="139" t="e">
        <f>IF(H154="","",IF(H154&lt;#REF!,1,0))</f>
        <v>#REF!</v>
      </c>
      <c r="S154" s="139" t="e">
        <f>IF(H154="","",IF(H154&gt;#REF!,1,0))</f>
        <v>#REF!</v>
      </c>
      <c r="T154" s="139" t="e">
        <f>IF(H154="","",IF(H154=#REF!,1,0))</f>
        <v>#REF!</v>
      </c>
      <c r="U154" s="139">
        <f t="shared" si="5"/>
        <v>1</v>
      </c>
      <c r="V154" s="41"/>
      <c r="W154" s="41"/>
      <c r="X154" s="41"/>
      <c r="Y154" s="41"/>
      <c r="Z154" s="41"/>
      <c r="AA154" s="41"/>
    </row>
    <row r="155" spans="1:27" ht="12" hidden="1" customHeight="1">
      <c r="A155" s="118">
        <v>31029444</v>
      </c>
      <c r="B155" s="117" t="s">
        <v>1696</v>
      </c>
      <c r="C155" s="118">
        <v>120</v>
      </c>
      <c r="D155" s="119">
        <v>1</v>
      </c>
      <c r="E155" s="119">
        <v>5</v>
      </c>
      <c r="G155" s="145" t="s">
        <v>8</v>
      </c>
      <c r="H155" s="137">
        <v>46125</v>
      </c>
      <c r="I155" s="230" t="s">
        <v>1760</v>
      </c>
      <c r="M155" s="41" t="e">
        <f>VLOOKUP(B155,REFERENCE!$A$2:D368,4,0)</f>
        <v>#N/A</v>
      </c>
      <c r="N155" s="41" t="e">
        <f>VLOOKUP(B155,REFERENCE!A:C,3,FALSE)</f>
        <v>#N/A</v>
      </c>
      <c r="O155" s="139">
        <f t="shared" si="6"/>
        <v>1</v>
      </c>
      <c r="P155" s="139" t="str">
        <f>IF(COUNTIF('DISPATCHED (VT11)'!$E:$E,'Summarized Plan'!A155)=0,"",COUNTIF('DISPATCHED (VT11)'!$E:$E,'Summarized Plan'!A155))</f>
        <v/>
      </c>
      <c r="Q155" s="139" t="str">
        <f>IF(A155="","",IF(ISNA(VLOOKUP(A155,'DISPATCHED (VT11)'!$E:$M,9,0)),"",VLOOKUP(A155,'DISPATCHED (VT11)'!$E:$M,9,0)))</f>
        <v/>
      </c>
      <c r="R155" s="139" t="e">
        <f>IF(H155="","",IF(H155&lt;#REF!,1,0))</f>
        <v>#REF!</v>
      </c>
      <c r="S155" s="139" t="e">
        <f>IF(H155="","",IF(H155&gt;#REF!,1,0))</f>
        <v>#REF!</v>
      </c>
      <c r="T155" s="139" t="e">
        <f>IF(H155="","",IF(H155=#REF!,1,0))</f>
        <v>#REF!</v>
      </c>
      <c r="U155" s="139">
        <f t="shared" si="5"/>
        <v>1</v>
      </c>
      <c r="V155" s="41"/>
      <c r="W155" s="41"/>
      <c r="X155" s="41"/>
      <c r="Y155" s="41"/>
      <c r="Z155" s="41"/>
      <c r="AA155" s="41"/>
    </row>
    <row r="156" spans="1:27" ht="12" hidden="1" customHeight="1">
      <c r="A156" s="118">
        <v>31030333</v>
      </c>
      <c r="B156" s="117" t="s">
        <v>1697</v>
      </c>
      <c r="C156" s="118">
        <v>233</v>
      </c>
      <c r="D156" s="119">
        <v>7</v>
      </c>
      <c r="E156" s="119">
        <v>4.7</v>
      </c>
      <c r="G156" s="145" t="s">
        <v>8</v>
      </c>
      <c r="H156" s="137">
        <v>46125</v>
      </c>
      <c r="I156" s="230" t="s">
        <v>1761</v>
      </c>
      <c r="M156" s="41" t="e">
        <f>VLOOKUP(B156,REFERENCE!$A$2:D369,4,0)</f>
        <v>#N/A</v>
      </c>
      <c r="N156" s="41" t="e">
        <f>VLOOKUP(B156,REFERENCE!A:C,3,FALSE)</f>
        <v>#N/A</v>
      </c>
      <c r="O156" s="139">
        <f t="shared" si="6"/>
        <v>1</v>
      </c>
      <c r="P156" s="139">
        <f>IF(COUNTIF('DISPATCHED (VT11)'!$E:$E,'Summarized Plan'!A156)=0,"",COUNTIF('DISPATCHED (VT11)'!$E:$E,'Summarized Plan'!A156))</f>
        <v>1</v>
      </c>
      <c r="Q156" s="139">
        <f>IF(A156="","",IF(ISNA(VLOOKUP(A156,'DISPATCHED (VT11)'!$E:$M,9,0)),"",VLOOKUP(A156,'DISPATCHED (VT11)'!$E:$M,9,0)))</f>
        <v>233</v>
      </c>
      <c r="R156" s="139" t="e">
        <f>IF(H156="","",IF(H156&lt;#REF!,1,0))</f>
        <v>#REF!</v>
      </c>
      <c r="S156" s="139" t="e">
        <f>IF(H156="","",IF(H156&gt;#REF!,1,0))</f>
        <v>#REF!</v>
      </c>
      <c r="T156" s="139" t="e">
        <f>IF(H156="","",IF(H156=#REF!,1,0))</f>
        <v>#REF!</v>
      </c>
      <c r="U156" s="139">
        <f t="shared" si="5"/>
        <v>1</v>
      </c>
      <c r="V156" s="41"/>
      <c r="W156" s="41"/>
      <c r="X156" s="41"/>
      <c r="Y156" s="41"/>
      <c r="Z156" s="41"/>
      <c r="AA156" s="41"/>
    </row>
    <row r="157" spans="1:27" ht="12" hidden="1" customHeight="1">
      <c r="A157" s="118">
        <v>31029980</v>
      </c>
      <c r="B157" s="117" t="s">
        <v>1698</v>
      </c>
      <c r="C157" s="118">
        <v>143</v>
      </c>
      <c r="D157" s="119">
        <v>5</v>
      </c>
      <c r="E157" s="119">
        <v>3.24</v>
      </c>
      <c r="G157" s="145" t="s">
        <v>8</v>
      </c>
      <c r="H157" s="137">
        <v>46125</v>
      </c>
      <c r="I157" s="230" t="s">
        <v>1762</v>
      </c>
      <c r="M157" s="41" t="e">
        <f>VLOOKUP(B157,REFERENCE!$A$2:D370,4,0)</f>
        <v>#N/A</v>
      </c>
      <c r="N157" s="41" t="e">
        <f>VLOOKUP(B157,REFERENCE!A:C,3,FALSE)</f>
        <v>#N/A</v>
      </c>
      <c r="O157" s="139">
        <f t="shared" si="6"/>
        <v>1</v>
      </c>
      <c r="P157" s="139" t="str">
        <f>IF(COUNTIF('DISPATCHED (VT11)'!$E:$E,'Summarized Plan'!A157)=0,"",COUNTIF('DISPATCHED (VT11)'!$E:$E,'Summarized Plan'!A157))</f>
        <v/>
      </c>
      <c r="Q157" s="139" t="str">
        <f>IF(A157="","",IF(ISNA(VLOOKUP(A157,'DISPATCHED (VT11)'!$E:$M,9,0)),"",VLOOKUP(A157,'DISPATCHED (VT11)'!$E:$M,9,0)))</f>
        <v/>
      </c>
      <c r="R157" s="139" t="e">
        <f>IF(H157="","",IF(H157&lt;#REF!,1,0))</f>
        <v>#REF!</v>
      </c>
      <c r="S157" s="139" t="e">
        <f>IF(H157="","",IF(H157&gt;#REF!,1,0))</f>
        <v>#REF!</v>
      </c>
      <c r="T157" s="139" t="e">
        <f>IF(H157="","",IF(H157=#REF!,1,0))</f>
        <v>#REF!</v>
      </c>
      <c r="U157" s="139">
        <f t="shared" si="5"/>
        <v>1</v>
      </c>
      <c r="V157" s="41"/>
      <c r="W157" s="41"/>
      <c r="X157" s="41"/>
      <c r="Y157" s="41"/>
      <c r="Z157" s="41"/>
      <c r="AA157" s="41"/>
    </row>
    <row r="158" spans="1:27" ht="12" hidden="1" customHeight="1">
      <c r="A158" s="118">
        <v>31030330</v>
      </c>
      <c r="B158" s="117" t="s">
        <v>1699</v>
      </c>
      <c r="C158" s="118">
        <v>400</v>
      </c>
      <c r="D158" s="119">
        <v>1</v>
      </c>
      <c r="E158" s="119">
        <v>3.5</v>
      </c>
      <c r="G158" s="145" t="s">
        <v>8</v>
      </c>
      <c r="H158" s="137">
        <v>46125</v>
      </c>
      <c r="I158" s="230" t="s">
        <v>1763</v>
      </c>
      <c r="M158" s="41" t="e">
        <f>VLOOKUP(B158,REFERENCE!$A$2:D371,4,0)</f>
        <v>#N/A</v>
      </c>
      <c r="N158" s="41" t="e">
        <f>VLOOKUP(B158,REFERENCE!A:C,3,FALSE)</f>
        <v>#N/A</v>
      </c>
      <c r="O158" s="139">
        <f t="shared" si="6"/>
        <v>1</v>
      </c>
      <c r="P158" s="139">
        <f>IF(COUNTIF('DISPATCHED (VT11)'!$E:$E,'Summarized Plan'!A158)=0,"",COUNTIF('DISPATCHED (VT11)'!$E:$E,'Summarized Plan'!A158))</f>
        <v>1</v>
      </c>
      <c r="Q158" s="139">
        <f>IF(A158="","",IF(ISNA(VLOOKUP(A158,'DISPATCHED (VT11)'!$E:$M,9,0)),"",VLOOKUP(A158,'DISPATCHED (VT11)'!$E:$M,9,0)))</f>
        <v>400</v>
      </c>
      <c r="R158" s="139" t="e">
        <f>IF(H158="","",IF(H158&lt;#REF!,1,0))</f>
        <v>#REF!</v>
      </c>
      <c r="S158" s="139" t="e">
        <f>IF(H158="","",IF(H158&gt;#REF!,1,0))</f>
        <v>#REF!</v>
      </c>
      <c r="T158" s="139" t="e">
        <f>IF(H158="","",IF(H158=#REF!,1,0))</f>
        <v>#REF!</v>
      </c>
      <c r="U158" s="139">
        <f t="shared" si="5"/>
        <v>1</v>
      </c>
      <c r="V158" s="41"/>
      <c r="W158" s="41"/>
      <c r="X158" s="41"/>
      <c r="Y158" s="41"/>
      <c r="Z158" s="41"/>
      <c r="AA158" s="41"/>
    </row>
    <row r="159" spans="1:27" ht="12" hidden="1" customHeight="1">
      <c r="A159" s="118">
        <v>31030334</v>
      </c>
      <c r="B159" s="117" t="s">
        <v>1700</v>
      </c>
      <c r="C159" s="118">
        <v>358</v>
      </c>
      <c r="D159" s="119">
        <v>8</v>
      </c>
      <c r="E159" s="119">
        <v>3.52</v>
      </c>
      <c r="G159" s="145" t="s">
        <v>8</v>
      </c>
      <c r="H159" s="137">
        <v>46125</v>
      </c>
      <c r="I159" s="230" t="s">
        <v>1764</v>
      </c>
      <c r="M159" s="41" t="e">
        <f>VLOOKUP(B159,REFERENCE!$A$2:D372,4,0)</f>
        <v>#N/A</v>
      </c>
      <c r="N159" s="41" t="e">
        <f>VLOOKUP(B159,REFERENCE!A:C,3,FALSE)</f>
        <v>#N/A</v>
      </c>
      <c r="O159" s="139">
        <f t="shared" si="6"/>
        <v>1</v>
      </c>
      <c r="P159" s="139">
        <f>IF(COUNTIF('DISPATCHED (VT11)'!$E:$E,'Summarized Plan'!A159)=0,"",COUNTIF('DISPATCHED (VT11)'!$E:$E,'Summarized Plan'!A159))</f>
        <v>1</v>
      </c>
      <c r="Q159" s="139">
        <f>IF(A159="","",IF(ISNA(VLOOKUP(A159,'DISPATCHED (VT11)'!$E:$M,9,0)),"",VLOOKUP(A159,'DISPATCHED (VT11)'!$E:$M,9,0)))</f>
        <v>358</v>
      </c>
      <c r="R159" s="139" t="e">
        <f>IF(H159="","",IF(H159&lt;#REF!,1,0))</f>
        <v>#REF!</v>
      </c>
      <c r="S159" s="139" t="e">
        <f>IF(H159="","",IF(H159&gt;#REF!,1,0))</f>
        <v>#REF!</v>
      </c>
      <c r="T159" s="139" t="e">
        <f>IF(H159="","",IF(H159=#REF!,1,0))</f>
        <v>#REF!</v>
      </c>
      <c r="U159" s="139">
        <f t="shared" si="5"/>
        <v>1</v>
      </c>
      <c r="V159" s="41"/>
      <c r="W159" s="41"/>
      <c r="X159" s="41"/>
      <c r="Y159" s="41"/>
      <c r="Z159" s="41"/>
      <c r="AA159" s="41"/>
    </row>
    <row r="160" spans="1:27" ht="12" hidden="1" customHeight="1">
      <c r="A160" s="118">
        <v>31029703</v>
      </c>
      <c r="B160" s="117" t="s">
        <v>1701</v>
      </c>
      <c r="C160" s="118">
        <v>385</v>
      </c>
      <c r="D160" s="119">
        <v>1</v>
      </c>
      <c r="E160" s="119">
        <v>3.49</v>
      </c>
      <c r="G160" s="145" t="s">
        <v>8</v>
      </c>
      <c r="H160" s="137">
        <v>46125</v>
      </c>
      <c r="I160" s="230" t="s">
        <v>1765</v>
      </c>
      <c r="M160" s="41" t="e">
        <f>VLOOKUP(B160,REFERENCE!$A$2:D373,4,0)</f>
        <v>#N/A</v>
      </c>
      <c r="N160" s="41" t="e">
        <f>VLOOKUP(B160,REFERENCE!A:C,3,FALSE)</f>
        <v>#N/A</v>
      </c>
      <c r="O160" s="139">
        <f t="shared" si="6"/>
        <v>1</v>
      </c>
      <c r="P160" s="139">
        <f>IF(COUNTIF('DISPATCHED (VT11)'!$E:$E,'Summarized Plan'!A160)=0,"",COUNTIF('DISPATCHED (VT11)'!$E:$E,'Summarized Plan'!A160))</f>
        <v>1</v>
      </c>
      <c r="Q160" s="139">
        <f>IF(A160="","",IF(ISNA(VLOOKUP(A160,'DISPATCHED (VT11)'!$E:$M,9,0)),"",VLOOKUP(A160,'DISPATCHED (VT11)'!$E:$M,9,0)))</f>
        <v>385</v>
      </c>
      <c r="R160" s="139" t="e">
        <f>IF(H160="","",IF(H160&lt;#REF!,1,0))</f>
        <v>#REF!</v>
      </c>
      <c r="S160" s="139" t="e">
        <f>IF(H160="","",IF(H160&gt;#REF!,1,0))</f>
        <v>#REF!</v>
      </c>
      <c r="T160" s="139" t="e">
        <f>IF(H160="","",IF(H160=#REF!,1,0))</f>
        <v>#REF!</v>
      </c>
      <c r="U160" s="139">
        <f t="shared" si="5"/>
        <v>1</v>
      </c>
      <c r="V160" s="41"/>
      <c r="W160" s="41"/>
      <c r="X160" s="41"/>
      <c r="Y160" s="41"/>
      <c r="Z160" s="41"/>
      <c r="AA160" s="41"/>
    </row>
    <row r="161" spans="1:27" ht="12" hidden="1" customHeight="1">
      <c r="A161" s="118">
        <v>31030332</v>
      </c>
      <c r="B161" s="117" t="s">
        <v>1701</v>
      </c>
      <c r="C161" s="118">
        <v>212</v>
      </c>
      <c r="D161" s="119">
        <v>8</v>
      </c>
      <c r="E161" s="119">
        <v>3.45</v>
      </c>
      <c r="G161" s="145" t="s">
        <v>8</v>
      </c>
      <c r="H161" s="137">
        <v>46125</v>
      </c>
      <c r="I161" s="230" t="s">
        <v>1766</v>
      </c>
      <c r="M161" s="41" t="e">
        <f>VLOOKUP(B161,REFERENCE!$A$2:D374,4,0)</f>
        <v>#N/A</v>
      </c>
      <c r="N161" s="41" t="e">
        <f>VLOOKUP(B161,REFERENCE!A:C,3,FALSE)</f>
        <v>#N/A</v>
      </c>
      <c r="O161" s="139">
        <f t="shared" si="6"/>
        <v>1</v>
      </c>
      <c r="P161" s="139" t="str">
        <f>IF(COUNTIF('DISPATCHED (VT11)'!$E:$E,'Summarized Plan'!A161)=0,"",COUNTIF('DISPATCHED (VT11)'!$E:$E,'Summarized Plan'!A161))</f>
        <v/>
      </c>
      <c r="Q161" s="139" t="str">
        <f>IF(A161="","",IF(ISNA(VLOOKUP(A161,'DISPATCHED (VT11)'!$E:$M,9,0)),"",VLOOKUP(A161,'DISPATCHED (VT11)'!$E:$M,9,0)))</f>
        <v/>
      </c>
      <c r="R161" s="139" t="e">
        <f>IF(H161="","",IF(H161&lt;#REF!,1,0))</f>
        <v>#REF!</v>
      </c>
      <c r="S161" s="139" t="e">
        <f>IF(H161="","",IF(H161&gt;#REF!,1,0))</f>
        <v>#REF!</v>
      </c>
      <c r="T161" s="139" t="e">
        <f>IF(H161="","",IF(H161=#REF!,1,0))</f>
        <v>#REF!</v>
      </c>
      <c r="U161" s="139">
        <f t="shared" si="5"/>
        <v>1</v>
      </c>
      <c r="V161" s="41"/>
      <c r="W161" s="41"/>
      <c r="X161" s="41"/>
      <c r="Y161" s="41"/>
      <c r="Z161" s="41"/>
      <c r="AA161" s="41"/>
    </row>
    <row r="162" spans="1:27" ht="12" hidden="1" customHeight="1">
      <c r="A162" s="118">
        <v>31030044</v>
      </c>
      <c r="B162" s="117" t="s">
        <v>1702</v>
      </c>
      <c r="C162" s="118">
        <v>269</v>
      </c>
      <c r="D162" s="119">
        <v>2</v>
      </c>
      <c r="E162" s="119">
        <v>5.05</v>
      </c>
      <c r="G162" s="145" t="s">
        <v>8</v>
      </c>
      <c r="H162" s="137">
        <v>46125</v>
      </c>
      <c r="I162" s="230" t="s">
        <v>1767</v>
      </c>
      <c r="M162" s="41" t="e">
        <f>VLOOKUP(B162,REFERENCE!$A$2:D375,4,0)</f>
        <v>#N/A</v>
      </c>
      <c r="N162" s="41" t="e">
        <f>VLOOKUP(B162,REFERENCE!A:C,3,FALSE)</f>
        <v>#N/A</v>
      </c>
      <c r="O162" s="139">
        <f t="shared" si="6"/>
        <v>1</v>
      </c>
      <c r="P162" s="139">
        <f>IF(COUNTIF('DISPATCHED (VT11)'!$E:$E,'Summarized Plan'!A162)=0,"",COUNTIF('DISPATCHED (VT11)'!$E:$E,'Summarized Plan'!A162))</f>
        <v>1</v>
      </c>
      <c r="Q162" s="139">
        <f>IF(A162="","",IF(ISNA(VLOOKUP(A162,'DISPATCHED (VT11)'!$E:$M,9,0)),"",VLOOKUP(A162,'DISPATCHED (VT11)'!$E:$M,9,0)))</f>
        <v>269</v>
      </c>
      <c r="R162" s="139" t="e">
        <f>IF(H162="","",IF(H162&lt;#REF!,1,0))</f>
        <v>#REF!</v>
      </c>
      <c r="S162" s="139" t="e">
        <f>IF(H162="","",IF(H162&gt;#REF!,1,0))</f>
        <v>#REF!</v>
      </c>
      <c r="T162" s="139" t="e">
        <f>IF(H162="","",IF(H162=#REF!,1,0))</f>
        <v>#REF!</v>
      </c>
      <c r="U162" s="139">
        <f t="shared" si="5"/>
        <v>1</v>
      </c>
      <c r="V162" s="41"/>
      <c r="W162" s="41"/>
      <c r="X162" s="41"/>
      <c r="Y162" s="41"/>
      <c r="Z162" s="41"/>
      <c r="AA162" s="41"/>
    </row>
    <row r="163" spans="1:27" ht="12" hidden="1" customHeight="1">
      <c r="A163" s="118">
        <v>31030041</v>
      </c>
      <c r="B163" s="117" t="s">
        <v>1703</v>
      </c>
      <c r="C163" s="118">
        <v>163</v>
      </c>
      <c r="D163" s="119">
        <v>1</v>
      </c>
      <c r="E163" s="119">
        <v>2.78</v>
      </c>
      <c r="G163" s="145" t="s">
        <v>8</v>
      </c>
      <c r="H163" s="137">
        <v>46125</v>
      </c>
      <c r="I163" s="230" t="s">
        <v>1768</v>
      </c>
      <c r="M163" s="41" t="e">
        <f>VLOOKUP(B163,REFERENCE!$A$2:D376,4,0)</f>
        <v>#N/A</v>
      </c>
      <c r="N163" s="41" t="e">
        <f>VLOOKUP(B163,REFERENCE!A:C,3,FALSE)</f>
        <v>#N/A</v>
      </c>
      <c r="O163" s="139">
        <f t="shared" si="6"/>
        <v>1</v>
      </c>
      <c r="P163" s="139">
        <f>IF(COUNTIF('DISPATCHED (VT11)'!$E:$E,'Summarized Plan'!A163)=0,"",COUNTIF('DISPATCHED (VT11)'!$E:$E,'Summarized Plan'!A163))</f>
        <v>1</v>
      </c>
      <c r="Q163" s="139">
        <f>IF(A163="","",IF(ISNA(VLOOKUP(A163,'DISPATCHED (VT11)'!$E:$M,9,0)),"",VLOOKUP(A163,'DISPATCHED (VT11)'!$E:$M,9,0)))</f>
        <v>163</v>
      </c>
      <c r="R163" s="139" t="e">
        <f>IF(H163="","",IF(H163&lt;#REF!,1,0))</f>
        <v>#REF!</v>
      </c>
      <c r="S163" s="139" t="e">
        <f>IF(H163="","",IF(H163&gt;#REF!,1,0))</f>
        <v>#REF!</v>
      </c>
      <c r="T163" s="139" t="e">
        <f>IF(H163="","",IF(H163=#REF!,1,0))</f>
        <v>#REF!</v>
      </c>
      <c r="U163" s="139">
        <f t="shared" si="5"/>
        <v>1</v>
      </c>
      <c r="V163" s="41"/>
      <c r="W163" s="41"/>
      <c r="X163" s="41"/>
      <c r="Y163" s="41"/>
      <c r="Z163" s="41"/>
      <c r="AA163" s="41"/>
    </row>
    <row r="164" spans="1:27" ht="12" hidden="1" customHeight="1">
      <c r="A164" s="118">
        <v>31029445</v>
      </c>
      <c r="B164" s="117" t="s">
        <v>1704</v>
      </c>
      <c r="C164" s="118">
        <v>340</v>
      </c>
      <c r="D164" s="119">
        <v>1</v>
      </c>
      <c r="E164" s="119">
        <v>4.62</v>
      </c>
      <c r="G164" s="145" t="s">
        <v>8</v>
      </c>
      <c r="H164" s="137">
        <v>46125</v>
      </c>
      <c r="I164" s="230" t="s">
        <v>1769</v>
      </c>
      <c r="M164" s="41" t="e">
        <f>VLOOKUP(B164,REFERENCE!$A$2:D377,4,0)</f>
        <v>#N/A</v>
      </c>
      <c r="N164" s="41" t="e">
        <f>VLOOKUP(B164,REFERENCE!A:C,3,FALSE)</f>
        <v>#N/A</v>
      </c>
      <c r="O164" s="139">
        <f t="shared" si="6"/>
        <v>1</v>
      </c>
      <c r="P164" s="139">
        <f>IF(COUNTIF('DISPATCHED (VT11)'!$E:$E,'Summarized Plan'!A164)=0,"",COUNTIF('DISPATCHED (VT11)'!$E:$E,'Summarized Plan'!A164))</f>
        <v>1</v>
      </c>
      <c r="Q164" s="139">
        <f>IF(A164="","",IF(ISNA(VLOOKUP(A164,'DISPATCHED (VT11)'!$E:$M,9,0)),"",VLOOKUP(A164,'DISPATCHED (VT11)'!$E:$M,9,0)))</f>
        <v>340</v>
      </c>
      <c r="R164" s="139" t="e">
        <f>IF(H164="","",IF(H164&lt;#REF!,1,0))</f>
        <v>#REF!</v>
      </c>
      <c r="S164" s="139" t="e">
        <f>IF(H164="","",IF(H164&gt;#REF!,1,0))</f>
        <v>#REF!</v>
      </c>
      <c r="T164" s="139" t="e">
        <f>IF(H164="","",IF(H164=#REF!,1,0))</f>
        <v>#REF!</v>
      </c>
      <c r="U164" s="139">
        <f t="shared" si="5"/>
        <v>1</v>
      </c>
      <c r="V164" s="41"/>
      <c r="W164" s="41"/>
      <c r="X164" s="41"/>
      <c r="Y164" s="41"/>
      <c r="Z164" s="41"/>
      <c r="AA164" s="41"/>
    </row>
    <row r="165" spans="1:27" ht="12" hidden="1" customHeight="1">
      <c r="A165" s="118">
        <v>31029701</v>
      </c>
      <c r="B165" s="117" t="s">
        <v>1705</v>
      </c>
      <c r="C165" s="118">
        <v>230</v>
      </c>
      <c r="D165" s="119">
        <v>1</v>
      </c>
      <c r="E165" s="119">
        <v>3.9</v>
      </c>
      <c r="G165" s="145" t="s">
        <v>8</v>
      </c>
      <c r="H165" s="137">
        <v>46125</v>
      </c>
      <c r="I165" s="230" t="s">
        <v>1770</v>
      </c>
      <c r="M165" s="41" t="e">
        <f>VLOOKUP(B165,REFERENCE!$A$2:D378,4,0)</f>
        <v>#N/A</v>
      </c>
      <c r="N165" s="41" t="e">
        <f>VLOOKUP(B165,REFERENCE!A:C,3,FALSE)</f>
        <v>#N/A</v>
      </c>
      <c r="O165" s="139">
        <f t="shared" si="6"/>
        <v>1</v>
      </c>
      <c r="P165" s="139" t="str">
        <f>IF(COUNTIF('DISPATCHED (VT11)'!$E:$E,'Summarized Plan'!A165)=0,"",COUNTIF('DISPATCHED (VT11)'!$E:$E,'Summarized Plan'!A165))</f>
        <v/>
      </c>
      <c r="Q165" s="139" t="str">
        <f>IF(A165="","",IF(ISNA(VLOOKUP(A165,'DISPATCHED (VT11)'!$E:$M,9,0)),"",VLOOKUP(A165,'DISPATCHED (VT11)'!$E:$M,9,0)))</f>
        <v/>
      </c>
      <c r="R165" s="139" t="e">
        <f>IF(H165="","",IF(H165&lt;#REF!,1,0))</f>
        <v>#REF!</v>
      </c>
      <c r="S165" s="139" t="e">
        <f>IF(H165="","",IF(H165&gt;#REF!,1,0))</f>
        <v>#REF!</v>
      </c>
      <c r="T165" s="139" t="e">
        <f>IF(H165="","",IF(H165=#REF!,1,0))</f>
        <v>#REF!</v>
      </c>
      <c r="U165" s="139">
        <f t="shared" si="5"/>
        <v>1</v>
      </c>
      <c r="V165" s="41"/>
      <c r="W165" s="41"/>
      <c r="X165" s="41"/>
      <c r="Y165" s="41"/>
      <c r="Z165" s="41"/>
      <c r="AA165" s="41"/>
    </row>
    <row r="166" spans="1:27" ht="12" hidden="1" customHeight="1">
      <c r="A166" s="118">
        <v>31030331</v>
      </c>
      <c r="B166" s="117" t="s">
        <v>1706</v>
      </c>
      <c r="C166" s="118">
        <v>350</v>
      </c>
      <c r="D166" s="119">
        <v>1</v>
      </c>
      <c r="E166" s="119">
        <v>3.06</v>
      </c>
      <c r="G166" s="145" t="s">
        <v>8</v>
      </c>
      <c r="H166" s="137">
        <v>46125</v>
      </c>
      <c r="I166" s="230" t="s">
        <v>1771</v>
      </c>
      <c r="M166" s="41" t="e">
        <f>VLOOKUP(B166,REFERENCE!$A$2:D379,4,0)</f>
        <v>#N/A</v>
      </c>
      <c r="N166" s="41" t="e">
        <f>VLOOKUP(B166,REFERENCE!A:C,3,FALSE)</f>
        <v>#N/A</v>
      </c>
      <c r="O166" s="139">
        <f t="shared" si="6"/>
        <v>1</v>
      </c>
      <c r="P166" s="139">
        <f>IF(COUNTIF('DISPATCHED (VT11)'!$E:$E,'Summarized Plan'!A166)=0,"",COUNTIF('DISPATCHED (VT11)'!$E:$E,'Summarized Plan'!A166))</f>
        <v>1</v>
      </c>
      <c r="Q166" s="139">
        <f>IF(A166="","",IF(ISNA(VLOOKUP(A166,'DISPATCHED (VT11)'!$E:$M,9,0)),"",VLOOKUP(A166,'DISPATCHED (VT11)'!$E:$M,9,0)))</f>
        <v>350</v>
      </c>
      <c r="R166" s="139" t="e">
        <f>IF(H166="","",IF(H166&lt;#REF!,1,0))</f>
        <v>#REF!</v>
      </c>
      <c r="S166" s="139" t="e">
        <f>IF(H166="","",IF(H166&gt;#REF!,1,0))</f>
        <v>#REF!</v>
      </c>
      <c r="T166" s="139" t="e">
        <f>IF(H166="","",IF(H166=#REF!,1,0))</f>
        <v>#REF!</v>
      </c>
      <c r="U166" s="139">
        <f t="shared" si="5"/>
        <v>1</v>
      </c>
      <c r="V166" s="41"/>
      <c r="W166" s="41"/>
      <c r="X166" s="41"/>
      <c r="Y166" s="41"/>
      <c r="Z166" s="41"/>
      <c r="AA166" s="41"/>
    </row>
    <row r="167" spans="1:27" ht="12" hidden="1" customHeight="1">
      <c r="A167" s="118">
        <v>31030264</v>
      </c>
      <c r="B167" s="117" t="s">
        <v>1707</v>
      </c>
      <c r="C167" s="118">
        <v>291</v>
      </c>
      <c r="D167" s="119">
        <v>1</v>
      </c>
      <c r="E167" s="119">
        <v>4.41</v>
      </c>
      <c r="G167" s="145" t="s">
        <v>8</v>
      </c>
      <c r="H167" s="137">
        <v>46125</v>
      </c>
      <c r="I167" s="230" t="s">
        <v>1772</v>
      </c>
      <c r="M167" s="41" t="e">
        <f>VLOOKUP(B167,REFERENCE!$A$2:D380,4,0)</f>
        <v>#N/A</v>
      </c>
      <c r="N167" s="41" t="e">
        <f>VLOOKUP(B167,REFERENCE!A:C,3,FALSE)</f>
        <v>#N/A</v>
      </c>
      <c r="O167" s="139">
        <f t="shared" si="6"/>
        <v>1</v>
      </c>
      <c r="P167" s="139">
        <f>IF(COUNTIF('DISPATCHED (VT11)'!$E:$E,'Summarized Plan'!A167)=0,"",COUNTIF('DISPATCHED (VT11)'!$E:$E,'Summarized Plan'!A167))</f>
        <v>1</v>
      </c>
      <c r="Q167" s="139">
        <f>IF(A167="","",IF(ISNA(VLOOKUP(A167,'DISPATCHED (VT11)'!$E:$M,9,0)),"",VLOOKUP(A167,'DISPATCHED (VT11)'!$E:$M,9,0)))</f>
        <v>291</v>
      </c>
      <c r="R167" s="139" t="e">
        <f>IF(H167="","",IF(H167&lt;#REF!,1,0))</f>
        <v>#REF!</v>
      </c>
      <c r="S167" s="139" t="e">
        <f>IF(H167="","",IF(H167&gt;#REF!,1,0))</f>
        <v>#REF!</v>
      </c>
      <c r="T167" s="139" t="e">
        <f>IF(H167="","",IF(H167=#REF!,1,0))</f>
        <v>#REF!</v>
      </c>
      <c r="U167" s="139">
        <f t="shared" si="5"/>
        <v>1</v>
      </c>
      <c r="V167" s="41"/>
      <c r="W167" s="41"/>
      <c r="X167" s="41"/>
      <c r="Y167" s="41"/>
      <c r="Z167" s="41"/>
      <c r="AA167" s="41"/>
    </row>
    <row r="168" spans="1:27" ht="12" hidden="1" customHeight="1">
      <c r="A168" s="118">
        <v>31029702</v>
      </c>
      <c r="B168" s="117" t="s">
        <v>1708</v>
      </c>
      <c r="C168" s="118">
        <v>520</v>
      </c>
      <c r="D168" s="119">
        <v>1</v>
      </c>
      <c r="E168" s="119">
        <v>4.8899999999999997</v>
      </c>
      <c r="G168" s="145" t="s">
        <v>8</v>
      </c>
      <c r="H168" s="137">
        <v>46125</v>
      </c>
      <c r="I168" s="230" t="s">
        <v>1773</v>
      </c>
      <c r="M168" s="41" t="e">
        <f>VLOOKUP(B168,REFERENCE!$A$2:D381,4,0)</f>
        <v>#N/A</v>
      </c>
      <c r="N168" s="41" t="e">
        <f>VLOOKUP(B168,REFERENCE!A:C,3,FALSE)</f>
        <v>#N/A</v>
      </c>
      <c r="O168" s="139">
        <f t="shared" si="6"/>
        <v>1</v>
      </c>
      <c r="P168" s="139" t="str">
        <f>IF(COUNTIF('DISPATCHED (VT11)'!$E:$E,'Summarized Plan'!A168)=0,"",COUNTIF('DISPATCHED (VT11)'!$E:$E,'Summarized Plan'!A168))</f>
        <v/>
      </c>
      <c r="Q168" s="139" t="str">
        <f>IF(A168="","",IF(ISNA(VLOOKUP(A168,'DISPATCHED (VT11)'!$E:$M,9,0)),"",VLOOKUP(A168,'DISPATCHED (VT11)'!$E:$M,9,0)))</f>
        <v/>
      </c>
      <c r="R168" s="139" t="e">
        <f>IF(H168="","",IF(H168&lt;#REF!,1,0))</f>
        <v>#REF!</v>
      </c>
      <c r="S168" s="139" t="e">
        <f>IF(H168="","",IF(H168&gt;#REF!,1,0))</f>
        <v>#REF!</v>
      </c>
      <c r="T168" s="139" t="e">
        <f>IF(H168="","",IF(H168=#REF!,1,0))</f>
        <v>#REF!</v>
      </c>
      <c r="U168" s="139">
        <f t="shared" si="5"/>
        <v>1</v>
      </c>
      <c r="V168" s="41"/>
      <c r="W168" s="41"/>
      <c r="X168" s="41"/>
      <c r="Y168" s="41"/>
      <c r="Z168" s="41"/>
      <c r="AA168" s="41"/>
    </row>
    <row r="169" spans="1:27" ht="12" hidden="1" customHeight="1">
      <c r="A169" s="118">
        <v>31030511</v>
      </c>
      <c r="B169" s="117" t="s">
        <v>1685</v>
      </c>
      <c r="C169" s="118">
        <v>420</v>
      </c>
      <c r="D169" s="119">
        <v>1</v>
      </c>
      <c r="E169" s="119">
        <v>1.92</v>
      </c>
      <c r="G169" s="145" t="s">
        <v>8</v>
      </c>
      <c r="H169" s="137">
        <v>46125</v>
      </c>
      <c r="I169" s="230" t="s">
        <v>1774</v>
      </c>
      <c r="M169" s="41" t="e">
        <f>VLOOKUP(B169,REFERENCE!$A$2:D382,4,0)</f>
        <v>#N/A</v>
      </c>
      <c r="N169" s="41" t="e">
        <f>VLOOKUP(B169,REFERENCE!A:C,3,FALSE)</f>
        <v>#N/A</v>
      </c>
      <c r="O169" s="139">
        <f t="shared" si="6"/>
        <v>1</v>
      </c>
      <c r="P169" s="139">
        <f>IF(COUNTIF('DISPATCHED (VT11)'!$E:$E,'Summarized Plan'!A169)=0,"",COUNTIF('DISPATCHED (VT11)'!$E:$E,'Summarized Plan'!A169))</f>
        <v>1</v>
      </c>
      <c r="Q169" s="139">
        <f>IF(A169="","",IF(ISNA(VLOOKUP(A169,'DISPATCHED (VT11)'!$E:$M,9,0)),"",VLOOKUP(A169,'DISPATCHED (VT11)'!$E:$M,9,0)))</f>
        <v>420</v>
      </c>
      <c r="R169" s="139" t="e">
        <f>IF(H169="","",IF(H169&lt;#REF!,1,0))</f>
        <v>#REF!</v>
      </c>
      <c r="S169" s="139" t="e">
        <f>IF(H169="","",IF(H169&gt;#REF!,1,0))</f>
        <v>#REF!</v>
      </c>
      <c r="T169" s="139" t="e">
        <f>IF(H169="","",IF(H169=#REF!,1,0))</f>
        <v>#REF!</v>
      </c>
      <c r="U169" s="139">
        <f t="shared" si="5"/>
        <v>1</v>
      </c>
      <c r="V169" s="41"/>
      <c r="W169" s="41"/>
      <c r="X169" s="41"/>
      <c r="Y169" s="41"/>
      <c r="Z169" s="41"/>
      <c r="AA169" s="41"/>
    </row>
    <row r="170" spans="1:27" ht="12" hidden="1" customHeight="1">
      <c r="A170" s="118">
        <v>31030513</v>
      </c>
      <c r="B170" s="117" t="s">
        <v>1709</v>
      </c>
      <c r="C170" s="118">
        <v>257</v>
      </c>
      <c r="D170" s="119">
        <v>15</v>
      </c>
      <c r="E170" s="119">
        <v>4.18</v>
      </c>
      <c r="G170" s="145" t="s">
        <v>8</v>
      </c>
      <c r="H170" s="137">
        <v>46125</v>
      </c>
      <c r="I170" s="230" t="s">
        <v>1775</v>
      </c>
      <c r="M170" s="41" t="e">
        <f>VLOOKUP(B170,REFERENCE!$A$2:D383,4,0)</f>
        <v>#N/A</v>
      </c>
      <c r="N170" s="41" t="e">
        <f>VLOOKUP(B170,REFERENCE!A:C,3,FALSE)</f>
        <v>#N/A</v>
      </c>
      <c r="O170" s="139">
        <f t="shared" si="6"/>
        <v>1</v>
      </c>
      <c r="P170" s="139">
        <f>IF(COUNTIF('DISPATCHED (VT11)'!$E:$E,'Summarized Plan'!A170)=0,"",COUNTIF('DISPATCHED (VT11)'!$E:$E,'Summarized Plan'!A170))</f>
        <v>1</v>
      </c>
      <c r="Q170" s="139">
        <f>IF(A170="","",IF(ISNA(VLOOKUP(A170,'DISPATCHED (VT11)'!$E:$M,9,0)),"",VLOOKUP(A170,'DISPATCHED (VT11)'!$E:$M,9,0)))</f>
        <v>257</v>
      </c>
      <c r="R170" s="139" t="e">
        <f>IF(H170="","",IF(H170&lt;#REF!,1,0))</f>
        <v>#REF!</v>
      </c>
      <c r="S170" s="139" t="e">
        <f>IF(H170="","",IF(H170&gt;#REF!,1,0))</f>
        <v>#REF!</v>
      </c>
      <c r="T170" s="139" t="e">
        <f>IF(H170="","",IF(H170=#REF!,1,0))</f>
        <v>#REF!</v>
      </c>
      <c r="U170" s="139">
        <f t="shared" si="5"/>
        <v>1</v>
      </c>
      <c r="V170" s="41"/>
      <c r="W170" s="41"/>
      <c r="X170" s="41"/>
      <c r="Y170" s="41"/>
      <c r="Z170" s="41"/>
      <c r="AA170" s="41"/>
    </row>
    <row r="171" spans="1:27" ht="12" customHeight="1">
      <c r="A171" s="118">
        <v>31027790</v>
      </c>
      <c r="B171" s="117" t="s">
        <v>1634</v>
      </c>
      <c r="C171" s="118">
        <v>35</v>
      </c>
      <c r="D171" s="119">
        <v>1</v>
      </c>
      <c r="E171" s="119">
        <v>0.27</v>
      </c>
      <c r="G171" s="145" t="s">
        <v>8</v>
      </c>
      <c r="H171" s="137">
        <v>46125</v>
      </c>
      <c r="I171" s="230" t="s">
        <v>1780</v>
      </c>
      <c r="M171" s="41" t="e">
        <f>VLOOKUP(B171,REFERENCE!$A$2:D384,4,0)</f>
        <v>#N/A</v>
      </c>
      <c r="N171" s="41" t="e">
        <f>VLOOKUP(B171,REFERENCE!A:C,3,FALSE)</f>
        <v>#N/A</v>
      </c>
      <c r="O171" s="139">
        <f t="shared" si="6"/>
        <v>1</v>
      </c>
      <c r="P171" s="139" t="str">
        <f>IF(COUNTIF('DISPATCHED (VT11)'!$E:$E,'Summarized Plan'!A171)=0,"",COUNTIF('DISPATCHED (VT11)'!$E:$E,'Summarized Plan'!A171))</f>
        <v/>
      </c>
      <c r="Q171" s="139" t="str">
        <f>IF(A171="","",IF(ISNA(VLOOKUP(A171,'DISPATCHED (VT11)'!$E:$M,9,0)),"",VLOOKUP(A171,'DISPATCHED (VT11)'!$E:$M,9,0)))</f>
        <v/>
      </c>
      <c r="R171" s="139" t="e">
        <f>IF(H171="","",IF(H171&lt;#REF!,1,0))</f>
        <v>#REF!</v>
      </c>
      <c r="S171" s="139" t="e">
        <f>IF(H171="","",IF(H171&gt;#REF!,1,0))</f>
        <v>#REF!</v>
      </c>
      <c r="T171" s="139" t="e">
        <f>IF(H171="","",IF(H171=#REF!,1,0))</f>
        <v>#REF!</v>
      </c>
      <c r="U171" s="139">
        <f t="shared" si="5"/>
        <v>1</v>
      </c>
      <c r="V171" s="41"/>
      <c r="W171" s="41"/>
      <c r="X171" s="41"/>
      <c r="Y171" s="139"/>
      <c r="Z171" s="41" t="s">
        <v>1904</v>
      </c>
      <c r="AA171" s="41"/>
    </row>
    <row r="172" spans="1:27" ht="12" customHeight="1">
      <c r="A172" s="118">
        <v>31027791</v>
      </c>
      <c r="B172" s="117" t="s">
        <v>1634</v>
      </c>
      <c r="C172" s="118">
        <v>32</v>
      </c>
      <c r="D172" s="119">
        <v>1</v>
      </c>
      <c r="E172" s="119">
        <v>0.8</v>
      </c>
      <c r="G172" s="145" t="s">
        <v>8</v>
      </c>
      <c r="H172" s="137">
        <v>46125</v>
      </c>
      <c r="I172" s="230" t="s">
        <v>1780</v>
      </c>
      <c r="M172" s="41" t="e">
        <f>VLOOKUP(B172,REFERENCE!$A$2:D385,4,0)</f>
        <v>#N/A</v>
      </c>
      <c r="N172" s="41" t="e">
        <f>VLOOKUP(B172,REFERENCE!A:C,3,FALSE)</f>
        <v>#N/A</v>
      </c>
      <c r="O172" s="139">
        <f t="shared" si="6"/>
        <v>1</v>
      </c>
      <c r="P172" s="139">
        <f>IF(COUNTIF('DISPATCHED (VT11)'!$E:$E,'Summarized Plan'!A172)=0,"",COUNTIF('DISPATCHED (VT11)'!$E:$E,'Summarized Plan'!A172))</f>
        <v>1</v>
      </c>
      <c r="Q172" s="139">
        <f>IF(A172="","",IF(ISNA(VLOOKUP(A172,'DISPATCHED (VT11)'!$E:$M,9,0)),"",VLOOKUP(A172,'DISPATCHED (VT11)'!$E:$M,9,0)))</f>
        <v>32</v>
      </c>
      <c r="R172" s="139" t="e">
        <f>IF(H172="","",IF(H172&lt;#REF!,1,0))</f>
        <v>#REF!</v>
      </c>
      <c r="S172" s="139" t="e">
        <f>IF(H172="","",IF(H172&gt;#REF!,1,0))</f>
        <v>#REF!</v>
      </c>
      <c r="T172" s="139" t="e">
        <f>IF(H172="","",IF(H172=#REF!,1,0))</f>
        <v>#REF!</v>
      </c>
      <c r="U172" s="139">
        <f t="shared" si="5"/>
        <v>1</v>
      </c>
      <c r="W172" s="41"/>
      <c r="X172" s="41"/>
      <c r="Y172" s="139"/>
      <c r="Z172" s="41" t="s">
        <v>355</v>
      </c>
      <c r="AA172" s="41"/>
    </row>
    <row r="173" spans="1:27" ht="12" customHeight="1">
      <c r="A173" s="118">
        <v>31027792</v>
      </c>
      <c r="B173" s="117" t="s">
        <v>1634</v>
      </c>
      <c r="C173" s="118">
        <v>1024</v>
      </c>
      <c r="D173" s="119">
        <v>1</v>
      </c>
      <c r="E173" s="119">
        <v>5</v>
      </c>
      <c r="G173" s="145" t="s">
        <v>8</v>
      </c>
      <c r="H173" s="137">
        <v>46125</v>
      </c>
      <c r="I173" s="230" t="s">
        <v>1780</v>
      </c>
      <c r="M173" s="41" t="e">
        <f>VLOOKUP(B173,REFERENCE!$A$2:D386,4,0)</f>
        <v>#N/A</v>
      </c>
      <c r="N173" s="41" t="e">
        <f>VLOOKUP(B173,REFERENCE!A:C,3,FALSE)</f>
        <v>#N/A</v>
      </c>
      <c r="O173" s="139">
        <f t="shared" si="6"/>
        <v>1</v>
      </c>
      <c r="P173" s="139" t="str">
        <f>IF(COUNTIF('DISPATCHED (VT11)'!$E:$E,'Summarized Plan'!A173)=0,"",COUNTIF('DISPATCHED (VT11)'!$E:$E,'Summarized Plan'!A173))</f>
        <v/>
      </c>
      <c r="Q173" s="139" t="str">
        <f>IF(A173="","",IF(ISNA(VLOOKUP(A173,'DISPATCHED (VT11)'!$E:$M,9,0)),"",VLOOKUP(A173,'DISPATCHED (VT11)'!$E:$M,9,0)))</f>
        <v/>
      </c>
      <c r="R173" s="139" t="e">
        <f>IF(H173="","",IF(H173&lt;#REF!,1,0))</f>
        <v>#REF!</v>
      </c>
      <c r="S173" s="139" t="e">
        <f>IF(H173="","",IF(H173&gt;#REF!,1,0))</f>
        <v>#REF!</v>
      </c>
      <c r="T173" s="139" t="e">
        <f>IF(H173="","",IF(H173=#REF!,1,0))</f>
        <v>#REF!</v>
      </c>
      <c r="U173" s="139">
        <f t="shared" si="5"/>
        <v>1</v>
      </c>
      <c r="V173" s="41"/>
      <c r="W173" s="41"/>
      <c r="X173" s="41"/>
      <c r="Y173" s="139"/>
      <c r="Z173" s="41" t="s">
        <v>355</v>
      </c>
      <c r="AA173" s="41"/>
    </row>
    <row r="174" spans="1:27" ht="12" customHeight="1">
      <c r="A174" s="118">
        <v>31027793</v>
      </c>
      <c r="B174" s="117" t="s">
        <v>1634</v>
      </c>
      <c r="C174" s="118">
        <v>1104</v>
      </c>
      <c r="D174" s="119">
        <v>1</v>
      </c>
      <c r="E174" s="119">
        <v>5.39</v>
      </c>
      <c r="G174" s="145" t="s">
        <v>8</v>
      </c>
      <c r="H174" s="137">
        <v>46125</v>
      </c>
      <c r="I174" s="230" t="s">
        <v>1780</v>
      </c>
      <c r="M174" s="41" t="e">
        <f>VLOOKUP(B174,REFERENCE!$A$2:D387,4,0)</f>
        <v>#N/A</v>
      </c>
      <c r="N174" s="41" t="e">
        <f>VLOOKUP(B174,REFERENCE!A:C,3,FALSE)</f>
        <v>#N/A</v>
      </c>
      <c r="O174" s="139">
        <f t="shared" si="6"/>
        <v>1</v>
      </c>
      <c r="P174" s="139" t="str">
        <f>IF(COUNTIF('DISPATCHED (VT11)'!$E:$E,'Summarized Plan'!A174)=0,"",COUNTIF('DISPATCHED (VT11)'!$E:$E,'Summarized Plan'!A174))</f>
        <v/>
      </c>
      <c r="Q174" s="139" t="str">
        <f>IF(A174="","",IF(ISNA(VLOOKUP(A174,'DISPATCHED (VT11)'!$E:$M,9,0)),"",VLOOKUP(A174,'DISPATCHED (VT11)'!$E:$M,9,0)))</f>
        <v/>
      </c>
      <c r="R174" s="139" t="e">
        <f>IF(H174="","",IF(H174&lt;#REF!,1,0))</f>
        <v>#REF!</v>
      </c>
      <c r="S174" s="139" t="e">
        <f>IF(H174="","",IF(H174&gt;#REF!,1,0))</f>
        <v>#REF!</v>
      </c>
      <c r="T174" s="139" t="e">
        <f>IF(H174="","",IF(H174=#REF!,1,0))</f>
        <v>#REF!</v>
      </c>
      <c r="U174" s="139">
        <f t="shared" si="5"/>
        <v>1</v>
      </c>
      <c r="V174" s="41"/>
      <c r="W174" s="41"/>
      <c r="X174" s="41"/>
      <c r="Y174" s="139"/>
      <c r="Z174" s="41" t="s">
        <v>350</v>
      </c>
      <c r="AA174" s="41"/>
    </row>
    <row r="175" spans="1:27" ht="12" customHeight="1">
      <c r="A175" s="118">
        <v>31027794</v>
      </c>
      <c r="B175" s="117" t="s">
        <v>1634</v>
      </c>
      <c r="C175" s="118">
        <v>1024</v>
      </c>
      <c r="D175" s="119">
        <v>1</v>
      </c>
      <c r="E175" s="119">
        <v>5</v>
      </c>
      <c r="G175" s="145" t="s">
        <v>8</v>
      </c>
      <c r="H175" s="137">
        <v>46125</v>
      </c>
      <c r="I175" s="230" t="s">
        <v>1780</v>
      </c>
      <c r="M175" s="41" t="e">
        <f>VLOOKUP(B175,REFERENCE!$A$2:D388,4,0)</f>
        <v>#N/A</v>
      </c>
      <c r="N175" s="41" t="e">
        <f>VLOOKUP(B175,REFERENCE!A:C,3,FALSE)</f>
        <v>#N/A</v>
      </c>
      <c r="O175" s="139">
        <f t="shared" si="6"/>
        <v>1</v>
      </c>
      <c r="P175" s="139" t="str">
        <f>IF(COUNTIF('DISPATCHED (VT11)'!$E:$E,'Summarized Plan'!A175)=0,"",COUNTIF('DISPATCHED (VT11)'!$E:$E,'Summarized Plan'!A175))</f>
        <v/>
      </c>
      <c r="Q175" s="139" t="str">
        <f>IF(A175="","",IF(ISNA(VLOOKUP(A175,'DISPATCHED (VT11)'!$E:$M,9,0)),"",VLOOKUP(A175,'DISPATCHED (VT11)'!$E:$M,9,0)))</f>
        <v/>
      </c>
      <c r="R175" s="139" t="e">
        <f>IF(H175="","",IF(H175&lt;#REF!,1,0))</f>
        <v>#REF!</v>
      </c>
      <c r="S175" s="139" t="e">
        <f>IF(H175="","",IF(H175&gt;#REF!,1,0))</f>
        <v>#REF!</v>
      </c>
      <c r="T175" s="139" t="e">
        <f>IF(H175="","",IF(H175=#REF!,1,0))</f>
        <v>#REF!</v>
      </c>
      <c r="U175" s="139">
        <f t="shared" si="5"/>
        <v>1</v>
      </c>
      <c r="V175" s="41"/>
      <c r="W175" s="41"/>
      <c r="X175" s="41"/>
      <c r="Y175" s="139"/>
      <c r="Z175" s="41" t="s">
        <v>355</v>
      </c>
      <c r="AA175" s="41"/>
    </row>
    <row r="176" spans="1:27" ht="12" customHeight="1">
      <c r="A176" s="118">
        <v>31027795</v>
      </c>
      <c r="B176" s="117" t="s">
        <v>1634</v>
      </c>
      <c r="C176" s="118">
        <v>8</v>
      </c>
      <c r="D176" s="119">
        <v>1</v>
      </c>
      <c r="E176" s="119">
        <v>7.0000000000000007E-2</v>
      </c>
      <c r="G176" s="145" t="s">
        <v>8</v>
      </c>
      <c r="H176" s="137">
        <v>46125</v>
      </c>
      <c r="I176" s="230" t="s">
        <v>1780</v>
      </c>
      <c r="M176" s="41" t="e">
        <f>VLOOKUP(B176,REFERENCE!$A$2:D389,4,0)</f>
        <v>#N/A</v>
      </c>
      <c r="N176" s="41" t="e">
        <f>VLOOKUP(B176,REFERENCE!A:C,3,FALSE)</f>
        <v>#N/A</v>
      </c>
      <c r="O176" s="139">
        <f t="shared" si="6"/>
        <v>1</v>
      </c>
      <c r="P176" s="139" t="str">
        <f>IF(COUNTIF('DISPATCHED (VT11)'!$E:$E,'Summarized Plan'!A176)=0,"",COUNTIF('DISPATCHED (VT11)'!$E:$E,'Summarized Plan'!A176))</f>
        <v/>
      </c>
      <c r="Q176" s="139" t="str">
        <f>IF(A176="","",IF(ISNA(VLOOKUP(A176,'DISPATCHED (VT11)'!$E:$M,9,0)),"",VLOOKUP(A176,'DISPATCHED (VT11)'!$E:$M,9,0)))</f>
        <v/>
      </c>
      <c r="R176" s="139" t="e">
        <f>IF(H176="","",IF(H176&lt;#REF!,1,0))</f>
        <v>#REF!</v>
      </c>
      <c r="S176" s="139" t="e">
        <f>IF(H176="","",IF(H176&gt;#REF!,1,0))</f>
        <v>#REF!</v>
      </c>
      <c r="T176" s="139" t="e">
        <f>IF(H176="","",IF(H176=#REF!,1,0))</f>
        <v>#REF!</v>
      </c>
      <c r="U176" s="139">
        <f t="shared" si="5"/>
        <v>1</v>
      </c>
      <c r="V176" s="41"/>
      <c r="W176" s="41"/>
      <c r="X176" s="41"/>
      <c r="Y176" s="139"/>
      <c r="Z176" s="41"/>
      <c r="AA176" s="41"/>
    </row>
    <row r="177" spans="1:27" ht="12" customHeight="1">
      <c r="A177" s="118">
        <v>31027797</v>
      </c>
      <c r="B177" s="117" t="s">
        <v>1634</v>
      </c>
      <c r="C177" s="118">
        <v>114</v>
      </c>
      <c r="D177" s="119">
        <v>1</v>
      </c>
      <c r="E177" s="119">
        <v>0.56000000000000005</v>
      </c>
      <c r="G177" s="145" t="s">
        <v>8</v>
      </c>
      <c r="H177" s="137">
        <v>46125</v>
      </c>
      <c r="I177" s="230" t="s">
        <v>1780</v>
      </c>
      <c r="M177" s="41" t="e">
        <f>VLOOKUP(B177,REFERENCE!$A$2:D390,4,0)</f>
        <v>#N/A</v>
      </c>
      <c r="N177" s="41" t="e">
        <f>VLOOKUP(B177,REFERENCE!A:C,3,FALSE)</f>
        <v>#N/A</v>
      </c>
      <c r="O177" s="139">
        <f t="shared" si="6"/>
        <v>1</v>
      </c>
      <c r="P177" s="139">
        <f>IF(COUNTIF('DISPATCHED (VT11)'!$E:$E,'Summarized Plan'!A177)=0,"",COUNTIF('DISPATCHED (VT11)'!$E:$E,'Summarized Plan'!A177))</f>
        <v>1</v>
      </c>
      <c r="Q177" s="139">
        <f>IF(A177="","",IF(ISNA(VLOOKUP(A177,'DISPATCHED (VT11)'!$E:$M,9,0)),"",VLOOKUP(A177,'DISPATCHED (VT11)'!$E:$M,9,0)))</f>
        <v>114</v>
      </c>
      <c r="R177" s="139" t="e">
        <f>IF(H177="","",IF(H177&lt;#REF!,1,0))</f>
        <v>#REF!</v>
      </c>
      <c r="S177" s="139" t="e">
        <f>IF(H177="","",IF(H177&gt;#REF!,1,0))</f>
        <v>#REF!</v>
      </c>
      <c r="T177" s="139" t="e">
        <f>IF(H177="","",IF(H177=#REF!,1,0))</f>
        <v>#REF!</v>
      </c>
      <c r="U177" s="139">
        <f t="shared" si="5"/>
        <v>1</v>
      </c>
      <c r="V177" s="41"/>
      <c r="W177" s="41"/>
      <c r="X177" s="41"/>
      <c r="Y177" s="139"/>
      <c r="Z177" s="41" t="s">
        <v>1905</v>
      </c>
      <c r="AA177" s="41"/>
    </row>
    <row r="178" spans="1:27" ht="12" customHeight="1">
      <c r="A178" s="118">
        <v>31028129</v>
      </c>
      <c r="B178" s="117" t="s">
        <v>848</v>
      </c>
      <c r="C178" s="118">
        <v>137</v>
      </c>
      <c r="D178" s="119">
        <v>3</v>
      </c>
      <c r="E178" s="119">
        <v>3.46</v>
      </c>
      <c r="G178" s="145" t="str">
        <f>+N178</f>
        <v>LP-WS</v>
      </c>
      <c r="H178" s="137">
        <v>46125</v>
      </c>
      <c r="I178" s="230" t="s">
        <v>1799</v>
      </c>
      <c r="M178" s="41" t="str">
        <f>VLOOKUP(B178,REFERENCE!$A$2:D391,4,0)</f>
        <v>FERDINAND ALVAREZ</v>
      </c>
      <c r="N178" s="41" t="str">
        <f>VLOOKUP(B178,REFERENCE!A:C,3,FALSE)</f>
        <v>LP-WS</v>
      </c>
      <c r="O178" s="139">
        <f t="shared" si="6"/>
        <v>1</v>
      </c>
      <c r="P178" s="139" t="str">
        <f>IF(COUNTIF('DISPATCHED (VT11)'!$E:$E,'Summarized Plan'!A178)=0,"",COUNTIF('DISPATCHED (VT11)'!$E:$E,'Summarized Plan'!A178))</f>
        <v/>
      </c>
      <c r="Q178" s="139" t="str">
        <f>IF(A178="","",IF(ISNA(VLOOKUP(A178,'DISPATCHED (VT11)'!$E:$M,9,0)),"",VLOOKUP(A178,'DISPATCHED (VT11)'!$E:$M,9,0)))</f>
        <v/>
      </c>
      <c r="R178" s="139" t="e">
        <f>IF(H178="","",IF(H178&lt;#REF!,1,0))</f>
        <v>#REF!</v>
      </c>
      <c r="S178" s="139" t="e">
        <f>IF(H178="","",IF(H178&gt;#REF!,1,0))</f>
        <v>#REF!</v>
      </c>
      <c r="T178" s="139" t="e">
        <f>IF(H178="","",IF(H178=#REF!,1,0))</f>
        <v>#REF!</v>
      </c>
      <c r="U178" s="139">
        <f t="shared" si="5"/>
        <v>1</v>
      </c>
      <c r="V178" s="41"/>
      <c r="W178" s="41"/>
      <c r="X178" s="41"/>
      <c r="Y178" s="139"/>
      <c r="Z178" s="41" t="s">
        <v>1906</v>
      </c>
      <c r="AA178" s="41"/>
    </row>
    <row r="179" spans="1:27" ht="12" customHeight="1">
      <c r="A179" s="118">
        <v>31028252</v>
      </c>
      <c r="B179" s="117" t="s">
        <v>1782</v>
      </c>
      <c r="C179" s="118">
        <v>271</v>
      </c>
      <c r="D179" s="119">
        <v>2</v>
      </c>
      <c r="E179" s="119">
        <v>3.37</v>
      </c>
      <c r="G179" s="145" t="s">
        <v>200</v>
      </c>
      <c r="H179" s="137">
        <v>46125</v>
      </c>
      <c r="I179" s="230" t="s">
        <v>1799</v>
      </c>
      <c r="M179" s="41" t="e">
        <f>VLOOKUP(B179,REFERENCE!$A$2:D392,4,0)</f>
        <v>#N/A</v>
      </c>
      <c r="N179" s="41" t="e">
        <f>VLOOKUP(B179,REFERENCE!A:C,3,FALSE)</f>
        <v>#N/A</v>
      </c>
      <c r="O179" s="139">
        <f t="shared" si="6"/>
        <v>1</v>
      </c>
      <c r="P179" s="139" t="str">
        <f>IF(COUNTIF('DISPATCHED (VT11)'!$E:$E,'Summarized Plan'!A179)=0,"",COUNTIF('DISPATCHED (VT11)'!$E:$E,'Summarized Plan'!A179))</f>
        <v/>
      </c>
      <c r="Q179" s="139" t="str">
        <f>IF(A179="","",IF(ISNA(VLOOKUP(A179,'DISPATCHED (VT11)'!$E:$M,9,0)),"",VLOOKUP(A179,'DISPATCHED (VT11)'!$E:$M,9,0)))</f>
        <v/>
      </c>
      <c r="R179" s="139" t="e">
        <f>IF(H179="","",IF(H179&lt;#REF!,1,0))</f>
        <v>#REF!</v>
      </c>
      <c r="S179" s="139" t="e">
        <f>IF(H179="","",IF(H179&gt;#REF!,1,0))</f>
        <v>#REF!</v>
      </c>
      <c r="T179" s="139" t="e">
        <f>IF(H179="","",IF(H179=#REF!,1,0))</f>
        <v>#REF!</v>
      </c>
      <c r="U179" s="139">
        <f t="shared" si="5"/>
        <v>1</v>
      </c>
      <c r="V179" s="41"/>
      <c r="W179" s="41"/>
      <c r="X179" s="41"/>
      <c r="Y179" s="139"/>
      <c r="Z179" s="41" t="s">
        <v>1912</v>
      </c>
      <c r="AA179" s="41"/>
    </row>
    <row r="180" spans="1:27" ht="12" customHeight="1">
      <c r="A180" s="118">
        <v>31028289</v>
      </c>
      <c r="B180" s="117" t="s">
        <v>594</v>
      </c>
      <c r="C180" s="118">
        <v>215</v>
      </c>
      <c r="D180" s="119">
        <v>3</v>
      </c>
      <c r="E180" s="119">
        <v>4.4800000000000004</v>
      </c>
      <c r="G180" s="145" t="str">
        <f>+N180</f>
        <v>TAG-LWS</v>
      </c>
      <c r="H180" s="137">
        <v>46125</v>
      </c>
      <c r="I180" s="230" t="s">
        <v>1799</v>
      </c>
      <c r="M180" s="41" t="str">
        <f>VLOOKUP(B180,REFERENCE!$A$2:D393,4,0)</f>
        <v>FERDINAND ALVAREZ</v>
      </c>
      <c r="N180" s="41" t="str">
        <f>VLOOKUP(B180,REFERENCE!A:C,3,FALSE)</f>
        <v>TAG-LWS</v>
      </c>
      <c r="O180" s="139">
        <f t="shared" si="6"/>
        <v>1</v>
      </c>
      <c r="P180" s="139" t="str">
        <f>IF(COUNTIF('DISPATCHED (VT11)'!$E:$E,'Summarized Plan'!A180)=0,"",COUNTIF('DISPATCHED (VT11)'!$E:$E,'Summarized Plan'!A180))</f>
        <v/>
      </c>
      <c r="Q180" s="139" t="str">
        <f>IF(A180="","",IF(ISNA(VLOOKUP(A180,'DISPATCHED (VT11)'!$E:$M,9,0)),"",VLOOKUP(A180,'DISPATCHED (VT11)'!$E:$M,9,0)))</f>
        <v/>
      </c>
      <c r="R180" s="139" t="e">
        <f>IF(H180="","",IF(H180&lt;#REF!,1,0))</f>
        <v>#REF!</v>
      </c>
      <c r="S180" s="139" t="e">
        <f>IF(H180="","",IF(H180&gt;#REF!,1,0))</f>
        <v>#REF!</v>
      </c>
      <c r="T180" s="139" t="e">
        <f>IF(H180="","",IF(H180=#REF!,1,0))</f>
        <v>#REF!</v>
      </c>
      <c r="U180" s="139">
        <f t="shared" si="5"/>
        <v>1</v>
      </c>
      <c r="V180" s="41"/>
      <c r="W180" s="41"/>
      <c r="X180" s="41"/>
      <c r="Y180" s="139"/>
      <c r="Z180" s="41">
        <v>123456</v>
      </c>
      <c r="AA180" s="41"/>
    </row>
    <row r="181" spans="1:27" ht="12" customHeight="1">
      <c r="A181" s="118">
        <v>31028353</v>
      </c>
      <c r="B181" s="117" t="s">
        <v>1743</v>
      </c>
      <c r="C181" s="118">
        <v>24</v>
      </c>
      <c r="D181" s="119">
        <v>1</v>
      </c>
      <c r="E181" s="119">
        <v>0.43</v>
      </c>
      <c r="G181" s="145" t="s">
        <v>8</v>
      </c>
      <c r="H181" s="137">
        <v>46125</v>
      </c>
      <c r="I181" s="230" t="s">
        <v>1780</v>
      </c>
      <c r="M181" s="41" t="e">
        <f>VLOOKUP(B181,REFERENCE!$A$2:D394,4,0)</f>
        <v>#N/A</v>
      </c>
      <c r="N181" s="41" t="e">
        <f>VLOOKUP(B181,REFERENCE!A:C,3,FALSE)</f>
        <v>#N/A</v>
      </c>
      <c r="O181" s="139">
        <f t="shared" si="6"/>
        <v>1</v>
      </c>
      <c r="P181" s="139">
        <f>IF(COUNTIF('DISPATCHED (VT11)'!$E:$E,'Summarized Plan'!A181)=0,"",COUNTIF('DISPATCHED (VT11)'!$E:$E,'Summarized Plan'!A181))</f>
        <v>1</v>
      </c>
      <c r="Q181" s="139">
        <f>IF(A181="","",IF(ISNA(VLOOKUP(A181,'DISPATCHED (VT11)'!$E:$M,9,0)),"",VLOOKUP(A181,'DISPATCHED (VT11)'!$E:$M,9,0)))</f>
        <v>24</v>
      </c>
      <c r="R181" s="139" t="e">
        <f>IF(H181="","",IF(H181&lt;#REF!,1,0))</f>
        <v>#REF!</v>
      </c>
      <c r="S181" s="139" t="e">
        <f>IF(H181="","",IF(H181&gt;#REF!,1,0))</f>
        <v>#REF!</v>
      </c>
      <c r="T181" s="139" t="e">
        <f>IF(H181="","",IF(H181=#REF!,1,0))</f>
        <v>#REF!</v>
      </c>
      <c r="U181" s="139">
        <f t="shared" si="5"/>
        <v>1</v>
      </c>
      <c r="V181" s="41"/>
      <c r="W181" s="41"/>
      <c r="X181" s="41"/>
      <c r="Y181" s="139"/>
      <c r="Z181" s="41" t="s">
        <v>1913</v>
      </c>
      <c r="AA181" s="41"/>
    </row>
    <row r="182" spans="1:27" ht="12" customHeight="1">
      <c r="A182" s="118">
        <v>31029441</v>
      </c>
      <c r="B182" s="117" t="s">
        <v>1684</v>
      </c>
      <c r="C182" s="118">
        <v>1138</v>
      </c>
      <c r="D182" s="119">
        <v>1</v>
      </c>
      <c r="E182" s="119">
        <v>3.83</v>
      </c>
      <c r="G182" s="145" t="s">
        <v>8</v>
      </c>
      <c r="H182" s="137">
        <v>46125</v>
      </c>
      <c r="I182" s="230" t="s">
        <v>1776</v>
      </c>
      <c r="M182" s="41" t="e">
        <f>VLOOKUP(B182,REFERENCE!$A$2:D395,4,0)</f>
        <v>#N/A</v>
      </c>
      <c r="N182" s="41" t="e">
        <f>VLOOKUP(B182,REFERENCE!A:C,3,FALSE)</f>
        <v>#N/A</v>
      </c>
      <c r="O182" s="139">
        <f t="shared" si="6"/>
        <v>1</v>
      </c>
      <c r="P182" s="139" t="str">
        <f>IF(COUNTIF('DISPATCHED (VT11)'!$E:$E,'Summarized Plan'!A182)=0,"",COUNTIF('DISPATCHED (VT11)'!$E:$E,'Summarized Plan'!A182))</f>
        <v/>
      </c>
      <c r="Q182" s="139" t="str">
        <f>IF(A182="","",IF(ISNA(VLOOKUP(A182,'DISPATCHED (VT11)'!$E:$M,9,0)),"",VLOOKUP(A182,'DISPATCHED (VT11)'!$E:$M,9,0)))</f>
        <v/>
      </c>
      <c r="R182" s="139" t="e">
        <f>IF(H182="","",IF(H182&lt;#REF!,1,0))</f>
        <v>#REF!</v>
      </c>
      <c r="S182" s="139" t="e">
        <f>IF(H182="","",IF(H182&gt;#REF!,1,0))</f>
        <v>#REF!</v>
      </c>
      <c r="T182" s="139" t="e">
        <f>IF(H182="","",IF(H182=#REF!,1,0))</f>
        <v>#REF!</v>
      </c>
      <c r="U182" s="139">
        <f t="shared" si="5"/>
        <v>1</v>
      </c>
      <c r="V182" s="41"/>
      <c r="W182" s="41"/>
      <c r="X182" s="41"/>
      <c r="Y182" s="139"/>
      <c r="Z182" s="41" t="s">
        <v>1907</v>
      </c>
      <c r="AA182" s="41"/>
    </row>
    <row r="183" spans="1:27" ht="12" customHeight="1">
      <c r="A183" s="118">
        <v>31029442</v>
      </c>
      <c r="B183" s="117" t="s">
        <v>1745</v>
      </c>
      <c r="C183" s="118">
        <v>191</v>
      </c>
      <c r="D183" s="119">
        <v>1</v>
      </c>
      <c r="E183" s="119">
        <v>4.46</v>
      </c>
      <c r="G183" s="145" t="s">
        <v>8</v>
      </c>
      <c r="H183" s="137">
        <v>46125</v>
      </c>
      <c r="I183" s="230" t="s">
        <v>1776</v>
      </c>
      <c r="M183" s="41" t="e">
        <f>VLOOKUP(B183,REFERENCE!$A$2:D396,4,0)</f>
        <v>#N/A</v>
      </c>
      <c r="N183" s="41" t="e">
        <f>VLOOKUP(B183,REFERENCE!A:C,3,FALSE)</f>
        <v>#N/A</v>
      </c>
      <c r="O183" s="139">
        <f t="shared" si="6"/>
        <v>1</v>
      </c>
      <c r="P183" s="139">
        <f>IF(COUNTIF('DISPATCHED (VT11)'!$E:$E,'Summarized Plan'!A183)=0,"",COUNTIF('DISPATCHED (VT11)'!$E:$E,'Summarized Plan'!A183))</f>
        <v>1</v>
      </c>
      <c r="Q183" s="139">
        <f>IF(A183="","",IF(ISNA(VLOOKUP(A183,'DISPATCHED (VT11)'!$E:$M,9,0)),"",VLOOKUP(A183,'DISPATCHED (VT11)'!$E:$M,9,0)))</f>
        <v>191</v>
      </c>
      <c r="R183" s="139" t="e">
        <f>IF(H183="","",IF(H183&lt;#REF!,1,0))</f>
        <v>#REF!</v>
      </c>
      <c r="S183" s="139" t="e">
        <f>IF(H183="","",IF(H183&gt;#REF!,1,0))</f>
        <v>#REF!</v>
      </c>
      <c r="T183" s="139" t="e">
        <f>IF(H183="","",IF(H183=#REF!,1,0))</f>
        <v>#REF!</v>
      </c>
      <c r="U183" s="139">
        <f t="shared" si="5"/>
        <v>1</v>
      </c>
      <c r="V183" s="41"/>
      <c r="W183" s="41"/>
      <c r="X183" s="41"/>
      <c r="Y183" s="139"/>
      <c r="Z183" s="41" t="s">
        <v>1908</v>
      </c>
      <c r="AA183" s="41"/>
    </row>
    <row r="184" spans="1:27" ht="12" customHeight="1">
      <c r="A184" s="118">
        <v>31029443</v>
      </c>
      <c r="B184" s="117" t="s">
        <v>1745</v>
      </c>
      <c r="C184" s="118">
        <v>452</v>
      </c>
      <c r="D184" s="119">
        <v>1</v>
      </c>
      <c r="E184" s="119">
        <v>3.67</v>
      </c>
      <c r="G184" s="145" t="s">
        <v>8</v>
      </c>
      <c r="H184" s="137">
        <v>46125</v>
      </c>
      <c r="I184" s="230" t="s">
        <v>1776</v>
      </c>
      <c r="M184" s="41" t="e">
        <f>VLOOKUP(B184,REFERENCE!$A$2:D397,4,0)</f>
        <v>#N/A</v>
      </c>
      <c r="N184" s="41" t="e">
        <f>VLOOKUP(B184,REFERENCE!A:C,3,FALSE)</f>
        <v>#N/A</v>
      </c>
      <c r="O184" s="139">
        <f t="shared" si="6"/>
        <v>1</v>
      </c>
      <c r="P184" s="139">
        <f>IF(COUNTIF('DISPATCHED (VT11)'!$E:$E,'Summarized Plan'!A184)=0,"",COUNTIF('DISPATCHED (VT11)'!$E:$E,'Summarized Plan'!A184))</f>
        <v>1</v>
      </c>
      <c r="Q184" s="139">
        <f>IF(A184="","",IF(ISNA(VLOOKUP(A184,'DISPATCHED (VT11)'!$E:$M,9,0)),"",VLOOKUP(A184,'DISPATCHED (VT11)'!$E:$M,9,0)))</f>
        <v>452</v>
      </c>
      <c r="R184" s="139" t="e">
        <f>IF(H184="","",IF(H184&lt;#REF!,1,0))</f>
        <v>#REF!</v>
      </c>
      <c r="S184" s="139" t="e">
        <f>IF(H184="","",IF(H184&gt;#REF!,1,0))</f>
        <v>#REF!</v>
      </c>
      <c r="T184" s="139" t="e">
        <f>IF(H184="","",IF(H184=#REF!,1,0))</f>
        <v>#REF!</v>
      </c>
      <c r="U184" s="139">
        <f t="shared" si="5"/>
        <v>1</v>
      </c>
      <c r="V184" s="41"/>
      <c r="W184" s="41"/>
      <c r="X184" s="41"/>
      <c r="Y184" s="139"/>
      <c r="Z184" s="41" t="s">
        <v>1909</v>
      </c>
      <c r="AA184" s="41"/>
    </row>
    <row r="185" spans="1:27" ht="12" customHeight="1">
      <c r="A185" s="118">
        <v>31029446</v>
      </c>
      <c r="B185" s="117" t="s">
        <v>1719</v>
      </c>
      <c r="C185" s="118">
        <v>285</v>
      </c>
      <c r="D185" s="119">
        <v>1</v>
      </c>
      <c r="E185" s="119">
        <v>4.87</v>
      </c>
      <c r="G185" s="145" t="s">
        <v>8</v>
      </c>
      <c r="H185" s="137">
        <v>46125</v>
      </c>
      <c r="I185" s="230" t="s">
        <v>1776</v>
      </c>
      <c r="M185" s="41" t="e">
        <f>VLOOKUP(B185,REFERENCE!$A$2:D403,4,0)</f>
        <v>#N/A</v>
      </c>
      <c r="N185" s="41" t="e">
        <f>VLOOKUP(B185,REFERENCE!A:C,3,FALSE)</f>
        <v>#N/A</v>
      </c>
      <c r="O185" s="139">
        <f t="shared" si="6"/>
        <v>1</v>
      </c>
      <c r="P185" s="139" t="str">
        <f>IF(COUNTIF('DISPATCHED (VT11)'!$E:$E,'Summarized Plan'!A185)=0,"",COUNTIF('DISPATCHED (VT11)'!$E:$E,'Summarized Plan'!A185))</f>
        <v/>
      </c>
      <c r="Q185" s="139" t="str">
        <f>IF(A185="","",IF(ISNA(VLOOKUP(A185,'DISPATCHED (VT11)'!$E:$M,9,0)),"",VLOOKUP(A185,'DISPATCHED (VT11)'!$E:$M,9,0)))</f>
        <v/>
      </c>
      <c r="R185" s="139" t="e">
        <f>IF(H185="","",IF(H185&lt;#REF!,1,0))</f>
        <v>#REF!</v>
      </c>
      <c r="S185" s="139" t="e">
        <f>IF(H185="","",IF(H185&gt;#REF!,1,0))</f>
        <v>#REF!</v>
      </c>
      <c r="T185" s="139" t="e">
        <f>IF(H185="","",IF(H185=#REF!,1,0))</f>
        <v>#REF!</v>
      </c>
      <c r="U185" s="139">
        <f t="shared" ref="U185:U234" si="7">IF(I185="","",1)</f>
        <v>1</v>
      </c>
      <c r="V185" s="41"/>
      <c r="W185" s="41"/>
      <c r="X185" s="41"/>
      <c r="Y185" s="139"/>
      <c r="Z185" s="41" t="s">
        <v>1907</v>
      </c>
      <c r="AA185" s="41"/>
    </row>
    <row r="186" spans="1:27" ht="12" customHeight="1">
      <c r="A186" s="118">
        <v>31029447</v>
      </c>
      <c r="B186" s="117" t="s">
        <v>1720</v>
      </c>
      <c r="C186" s="118">
        <v>305</v>
      </c>
      <c r="D186" s="119">
        <v>1</v>
      </c>
      <c r="E186" s="119">
        <v>5.29</v>
      </c>
      <c r="G186" s="145" t="s">
        <v>8</v>
      </c>
      <c r="H186" s="137">
        <v>46125</v>
      </c>
      <c r="I186" s="230" t="s">
        <v>1778</v>
      </c>
      <c r="M186" s="41" t="e">
        <f>VLOOKUP(B186,REFERENCE!$A$2:D404,4,0)</f>
        <v>#N/A</v>
      </c>
      <c r="N186" s="41" t="e">
        <f>VLOOKUP(B186,REFERENCE!A:C,3,FALSE)</f>
        <v>#N/A</v>
      </c>
      <c r="O186" s="139">
        <f t="shared" si="6"/>
        <v>1</v>
      </c>
      <c r="P186" s="139">
        <f>IF(COUNTIF('DISPATCHED (VT11)'!$E:$E,'Summarized Plan'!A186)=0,"",COUNTIF('DISPATCHED (VT11)'!$E:$E,'Summarized Plan'!A186))</f>
        <v>1</v>
      </c>
      <c r="Q186" s="139">
        <f>IF(A186="","",IF(ISNA(VLOOKUP(A186,'DISPATCHED (VT11)'!$E:$M,9,0)),"",VLOOKUP(A186,'DISPATCHED (VT11)'!$E:$M,9,0)))</f>
        <v>305</v>
      </c>
      <c r="R186" s="139" t="e">
        <f>IF(H186="","",IF(H186&lt;#REF!,1,0))</f>
        <v>#REF!</v>
      </c>
      <c r="S186" s="139" t="e">
        <f>IF(H186="","",IF(H186&gt;#REF!,1,0))</f>
        <v>#REF!</v>
      </c>
      <c r="T186" s="139" t="e">
        <f>IF(H186="","",IF(H186=#REF!,1,0))</f>
        <v>#REF!</v>
      </c>
      <c r="U186" s="139">
        <f t="shared" si="7"/>
        <v>1</v>
      </c>
      <c r="V186" s="41"/>
      <c r="W186" s="41"/>
      <c r="X186" s="41"/>
      <c r="Y186" s="139"/>
      <c r="Z186" s="41" t="s">
        <v>1910</v>
      </c>
      <c r="AA186" s="41"/>
    </row>
    <row r="187" spans="1:27" ht="12" customHeight="1">
      <c r="A187" s="118">
        <v>31029448</v>
      </c>
      <c r="B187" s="117" t="s">
        <v>1720</v>
      </c>
      <c r="C187" s="118">
        <v>228</v>
      </c>
      <c r="D187" s="119">
        <v>1</v>
      </c>
      <c r="E187" s="119">
        <v>4.93</v>
      </c>
      <c r="G187" s="145" t="s">
        <v>8</v>
      </c>
      <c r="H187" s="137">
        <v>46125</v>
      </c>
      <c r="I187" s="230" t="s">
        <v>1778</v>
      </c>
      <c r="M187" s="41" t="e">
        <f>VLOOKUP(B187,REFERENCE!$A$2:D405,4,0)</f>
        <v>#N/A</v>
      </c>
      <c r="N187" s="41" t="e">
        <f>VLOOKUP(B187,REFERENCE!A:C,3,FALSE)</f>
        <v>#N/A</v>
      </c>
      <c r="O187" s="139">
        <f t="shared" si="6"/>
        <v>1</v>
      </c>
      <c r="P187" s="139">
        <f>IF(COUNTIF('DISPATCHED (VT11)'!$E:$E,'Summarized Plan'!A187)=0,"",COUNTIF('DISPATCHED (VT11)'!$E:$E,'Summarized Plan'!A187))</f>
        <v>1</v>
      </c>
      <c r="Q187" s="139">
        <f>IF(A187="","",IF(ISNA(VLOOKUP(A187,'DISPATCHED (VT11)'!$E:$M,9,0)),"",VLOOKUP(A187,'DISPATCHED (VT11)'!$E:$M,9,0)))</f>
        <v>228</v>
      </c>
      <c r="R187" s="139" t="e">
        <f>IF(H187="","",IF(H187&lt;#REF!,1,0))</f>
        <v>#REF!</v>
      </c>
      <c r="S187" s="139" t="e">
        <f>IF(H187="","",IF(H187&gt;#REF!,1,0))</f>
        <v>#REF!</v>
      </c>
      <c r="T187" s="139" t="e">
        <f>IF(H187="","",IF(H187=#REF!,1,0))</f>
        <v>#REF!</v>
      </c>
      <c r="U187" s="139">
        <f t="shared" si="7"/>
        <v>1</v>
      </c>
      <c r="V187" s="41"/>
      <c r="W187" s="41"/>
      <c r="X187" s="41"/>
      <c r="Y187" s="139"/>
      <c r="Z187" s="41"/>
      <c r="AA187" s="41"/>
    </row>
    <row r="188" spans="1:27" ht="12" customHeight="1">
      <c r="A188" s="118">
        <v>31029449</v>
      </c>
      <c r="B188" s="117" t="s">
        <v>1717</v>
      </c>
      <c r="C188" s="118">
        <v>157</v>
      </c>
      <c r="D188" s="119">
        <v>1</v>
      </c>
      <c r="E188" s="119">
        <v>3.29</v>
      </c>
      <c r="G188" s="145" t="s">
        <v>8</v>
      </c>
      <c r="H188" s="137">
        <v>46125</v>
      </c>
      <c r="I188" s="230" t="s">
        <v>1776</v>
      </c>
      <c r="M188" s="41" t="e">
        <f>VLOOKUP(B188,REFERENCE!$A$2:D408,4,0)</f>
        <v>#N/A</v>
      </c>
      <c r="N188" s="41" t="e">
        <f>VLOOKUP(B188,REFERENCE!A:C,3,FALSE)</f>
        <v>#N/A</v>
      </c>
      <c r="O188" s="139">
        <f t="shared" si="6"/>
        <v>1</v>
      </c>
      <c r="P188" s="139">
        <f>IF(COUNTIF('DISPATCHED (VT11)'!$E:$E,'Summarized Plan'!A188)=0,"",COUNTIF('DISPATCHED (VT11)'!$E:$E,'Summarized Plan'!A188))</f>
        <v>1</v>
      </c>
      <c r="Q188" s="139">
        <f>IF(A188="","",IF(ISNA(VLOOKUP(A188,'DISPATCHED (VT11)'!$E:$M,9,0)),"",VLOOKUP(A188,'DISPATCHED (VT11)'!$E:$M,9,0)))</f>
        <v>157</v>
      </c>
      <c r="R188" s="139" t="e">
        <f>IF(H188="","",IF(H188&lt;#REF!,1,0))</f>
        <v>#REF!</v>
      </c>
      <c r="S188" s="139" t="e">
        <f>IF(H188="","",IF(H188&gt;#REF!,1,0))</f>
        <v>#REF!</v>
      </c>
      <c r="T188" s="139" t="e">
        <f>IF(H188="","",IF(H188=#REF!,1,0))</f>
        <v>#REF!</v>
      </c>
      <c r="U188" s="139">
        <f t="shared" si="7"/>
        <v>1</v>
      </c>
      <c r="V188" s="41"/>
      <c r="W188" s="41"/>
      <c r="X188" s="41"/>
      <c r="Y188" s="139"/>
      <c r="Z188" s="41" t="s">
        <v>1911</v>
      </c>
      <c r="AA188" s="41"/>
    </row>
    <row r="189" spans="1:27" ht="12" customHeight="1">
      <c r="A189" s="118">
        <v>31029581</v>
      </c>
      <c r="B189" s="117" t="s">
        <v>1716</v>
      </c>
      <c r="C189" s="118">
        <v>139</v>
      </c>
      <c r="D189" s="119">
        <v>1</v>
      </c>
      <c r="E189" s="119">
        <v>3.08</v>
      </c>
      <c r="G189" s="145" t="s">
        <v>8</v>
      </c>
      <c r="H189" s="137">
        <v>46125</v>
      </c>
      <c r="I189" s="230" t="s">
        <v>1779</v>
      </c>
      <c r="M189" s="41" t="e">
        <f>VLOOKUP(B189,REFERENCE!$A$2:D411,4,0)</f>
        <v>#N/A</v>
      </c>
      <c r="N189" s="41" t="e">
        <f>VLOOKUP(B189,REFERENCE!A:C,3,FALSE)</f>
        <v>#N/A</v>
      </c>
      <c r="O189" s="139">
        <f t="shared" si="6"/>
        <v>1</v>
      </c>
      <c r="P189" s="139" t="str">
        <f>IF(COUNTIF('DISPATCHED (VT11)'!$E:$E,'Summarized Plan'!A189)=0,"",COUNTIF('DISPATCHED (VT11)'!$E:$E,'Summarized Plan'!A189))</f>
        <v/>
      </c>
      <c r="Q189" s="139" t="str">
        <f>IF(A189="","",IF(ISNA(VLOOKUP(A189,'DISPATCHED (VT11)'!$E:$M,9,0)),"",VLOOKUP(A189,'DISPATCHED (VT11)'!$E:$M,9,0)))</f>
        <v/>
      </c>
      <c r="R189" s="139" t="e">
        <f>IF(H189="","",IF(H189&lt;#REF!,1,0))</f>
        <v>#REF!</v>
      </c>
      <c r="S189" s="139" t="e">
        <f>IF(H189="","",IF(H189&gt;#REF!,1,0))</f>
        <v>#REF!</v>
      </c>
      <c r="T189" s="139" t="e">
        <f>IF(H189="","",IF(H189=#REF!,1,0))</f>
        <v>#REF!</v>
      </c>
      <c r="U189" s="139">
        <f t="shared" si="7"/>
        <v>1</v>
      </c>
      <c r="V189" s="41"/>
      <c r="W189" s="41"/>
      <c r="X189" s="41"/>
      <c r="Y189" s="139"/>
      <c r="Z189" s="41"/>
      <c r="AA189" s="41"/>
    </row>
    <row r="190" spans="1:27" ht="12" customHeight="1">
      <c r="A190" s="118">
        <v>31029583</v>
      </c>
      <c r="B190" s="117" t="s">
        <v>1713</v>
      </c>
      <c r="C190" s="118">
        <v>429</v>
      </c>
      <c r="D190" s="119">
        <v>1</v>
      </c>
      <c r="E190" s="119">
        <v>3.75</v>
      </c>
      <c r="G190" s="145" t="s">
        <v>8</v>
      </c>
      <c r="H190" s="137">
        <v>46125</v>
      </c>
      <c r="I190" s="230" t="s">
        <v>1778</v>
      </c>
      <c r="M190" s="41" t="e">
        <f>VLOOKUP(B190,REFERENCE!$A$2:D412,4,0)</f>
        <v>#N/A</v>
      </c>
      <c r="N190" s="41" t="e">
        <f>VLOOKUP(B190,REFERENCE!A:C,3,FALSE)</f>
        <v>#N/A</v>
      </c>
      <c r="O190" s="139">
        <f t="shared" si="6"/>
        <v>1</v>
      </c>
      <c r="P190" s="139">
        <f>IF(COUNTIF('DISPATCHED (VT11)'!$E:$E,'Summarized Plan'!A190)=0,"",COUNTIF('DISPATCHED (VT11)'!$E:$E,'Summarized Plan'!A190))</f>
        <v>1</v>
      </c>
      <c r="Q190" s="139">
        <f>IF(A190="","",IF(ISNA(VLOOKUP(A190,'DISPATCHED (VT11)'!$E:$M,9,0)),"",VLOOKUP(A190,'DISPATCHED (VT11)'!$E:$M,9,0)))</f>
        <v>429</v>
      </c>
      <c r="R190" s="139" t="e">
        <f>IF(H190="","",IF(H190&lt;#REF!,1,0))</f>
        <v>#REF!</v>
      </c>
      <c r="S190" s="139" t="e">
        <f>IF(H190="","",IF(H190&gt;#REF!,1,0))</f>
        <v>#REF!</v>
      </c>
      <c r="T190" s="139" t="e">
        <f>IF(H190="","",IF(H190=#REF!,1,0))</f>
        <v>#REF!</v>
      </c>
      <c r="U190" s="139">
        <f t="shared" si="7"/>
        <v>1</v>
      </c>
      <c r="V190" s="41"/>
      <c r="W190" s="41"/>
      <c r="X190" s="41"/>
      <c r="Y190" s="139"/>
      <c r="Z190" s="41"/>
      <c r="AA190" s="41"/>
    </row>
    <row r="191" spans="1:27" ht="12" customHeight="1">
      <c r="A191" s="118">
        <v>31029584</v>
      </c>
      <c r="B191" s="117" t="s">
        <v>1713</v>
      </c>
      <c r="C191" s="118">
        <v>126</v>
      </c>
      <c r="D191" s="119">
        <v>1</v>
      </c>
      <c r="E191" s="119">
        <v>3.75</v>
      </c>
      <c r="G191" s="145" t="s">
        <v>8</v>
      </c>
      <c r="H191" s="137">
        <v>46125</v>
      </c>
      <c r="I191" s="230" t="s">
        <v>1778</v>
      </c>
      <c r="M191" s="41" t="e">
        <f>VLOOKUP(B191,REFERENCE!$A$2:D416,4,0)</f>
        <v>#N/A</v>
      </c>
      <c r="N191" s="41" t="e">
        <f>VLOOKUP(B191,REFERENCE!A:C,3,FALSE)</f>
        <v>#N/A</v>
      </c>
      <c r="O191" s="139">
        <f t="shared" si="6"/>
        <v>1</v>
      </c>
      <c r="P191" s="139">
        <f>IF(COUNTIF('DISPATCHED (VT11)'!$E:$E,'Summarized Plan'!A191)=0,"",COUNTIF('DISPATCHED (VT11)'!$E:$E,'Summarized Plan'!A191))</f>
        <v>1</v>
      </c>
      <c r="Q191" s="139">
        <f>IF(A191="","",IF(ISNA(VLOOKUP(A191,'DISPATCHED (VT11)'!$E:$M,9,0)),"",VLOOKUP(A191,'DISPATCHED (VT11)'!$E:$M,9,0)))</f>
        <v>126</v>
      </c>
      <c r="R191" s="139" t="e">
        <f>IF(H191="","",IF(H191&lt;#REF!,1,0))</f>
        <v>#REF!</v>
      </c>
      <c r="S191" s="139" t="e">
        <f>IF(H191="","",IF(H191&gt;#REF!,1,0))</f>
        <v>#REF!</v>
      </c>
      <c r="T191" s="139" t="e">
        <f>IF(H191="","",IF(H191=#REF!,1,0))</f>
        <v>#REF!</v>
      </c>
      <c r="U191" s="139">
        <f t="shared" si="7"/>
        <v>1</v>
      </c>
      <c r="V191" s="41"/>
      <c r="W191" s="41"/>
      <c r="X191" s="41"/>
      <c r="Y191" s="139"/>
      <c r="Z191" s="41"/>
      <c r="AA191" s="41"/>
    </row>
    <row r="192" spans="1:27" ht="12" customHeight="1">
      <c r="A192" s="118">
        <v>31029585</v>
      </c>
      <c r="B192" s="117" t="s">
        <v>1713</v>
      </c>
      <c r="C192" s="118">
        <v>270</v>
      </c>
      <c r="D192" s="119">
        <v>1</v>
      </c>
      <c r="E192" s="119">
        <v>3.89</v>
      </c>
      <c r="G192" s="145" t="s">
        <v>8</v>
      </c>
      <c r="H192" s="137">
        <v>46125</v>
      </c>
      <c r="I192" s="230" t="s">
        <v>1778</v>
      </c>
      <c r="M192" s="41" t="e">
        <f>VLOOKUP(B192,REFERENCE!$A$2:D417,4,0)</f>
        <v>#N/A</v>
      </c>
      <c r="N192" s="41" t="e">
        <f>VLOOKUP(B192,REFERENCE!A:C,3,FALSE)</f>
        <v>#N/A</v>
      </c>
      <c r="O192" s="139">
        <f t="shared" si="6"/>
        <v>1</v>
      </c>
      <c r="P192" s="139">
        <f>IF(COUNTIF('DISPATCHED (VT11)'!$E:$E,'Summarized Plan'!A192)=0,"",COUNTIF('DISPATCHED (VT11)'!$E:$E,'Summarized Plan'!A192))</f>
        <v>1</v>
      </c>
      <c r="Q192" s="139">
        <f>IF(A192="","",IF(ISNA(VLOOKUP(A192,'DISPATCHED (VT11)'!$E:$M,9,0)),"",VLOOKUP(A192,'DISPATCHED (VT11)'!$E:$M,9,0)))</f>
        <v>270</v>
      </c>
      <c r="R192" s="139" t="e">
        <f>IF(H192="","",IF(H192&lt;#REF!,1,0))</f>
        <v>#REF!</v>
      </c>
      <c r="S192" s="139" t="e">
        <f>IF(H192="","",IF(H192&gt;#REF!,1,0))</f>
        <v>#REF!</v>
      </c>
      <c r="T192" s="139" t="e">
        <f>IF(H192="","",IF(H192=#REF!,1,0))</f>
        <v>#REF!</v>
      </c>
      <c r="U192" s="139">
        <f t="shared" si="7"/>
        <v>1</v>
      </c>
      <c r="V192" s="41"/>
      <c r="W192" s="41"/>
      <c r="X192" s="41"/>
      <c r="Y192" s="139"/>
      <c r="Z192" s="41"/>
      <c r="AA192" s="41"/>
    </row>
    <row r="193" spans="1:27" ht="12" customHeight="1">
      <c r="A193" s="118">
        <v>31029586</v>
      </c>
      <c r="B193" s="117" t="s">
        <v>1715</v>
      </c>
      <c r="C193" s="118">
        <v>228</v>
      </c>
      <c r="D193" s="119">
        <v>1</v>
      </c>
      <c r="E193" s="119">
        <v>3.52</v>
      </c>
      <c r="G193" s="145" t="s">
        <v>8</v>
      </c>
      <c r="H193" s="137">
        <v>46125</v>
      </c>
      <c r="I193" s="230" t="s">
        <v>1779</v>
      </c>
      <c r="M193" s="41" t="e">
        <f>VLOOKUP(B193,REFERENCE!$A$2:D420,4,0)</f>
        <v>#N/A</v>
      </c>
      <c r="N193" s="41" t="e">
        <f>VLOOKUP(B193,REFERENCE!A:C,3,FALSE)</f>
        <v>#N/A</v>
      </c>
      <c r="O193" s="139">
        <f t="shared" si="6"/>
        <v>1</v>
      </c>
      <c r="P193" s="139" t="str">
        <f>IF(COUNTIF('DISPATCHED (VT11)'!$E:$E,'Summarized Plan'!A193)=0,"",COUNTIF('DISPATCHED (VT11)'!$E:$E,'Summarized Plan'!A193))</f>
        <v/>
      </c>
      <c r="Q193" s="139" t="str">
        <f>IF(A193="","",IF(ISNA(VLOOKUP(A193,'DISPATCHED (VT11)'!$E:$M,9,0)),"",VLOOKUP(A193,'DISPATCHED (VT11)'!$E:$M,9,0)))</f>
        <v/>
      </c>
      <c r="R193" s="139" t="e">
        <f>IF(H193="","",IF(H193&lt;#REF!,1,0))</f>
        <v>#REF!</v>
      </c>
      <c r="S193" s="139" t="e">
        <f>IF(H193="","",IF(H193&gt;#REF!,1,0))</f>
        <v>#REF!</v>
      </c>
      <c r="T193" s="139" t="e">
        <f>IF(H193="","",IF(H193=#REF!,1,0))</f>
        <v>#REF!</v>
      </c>
      <c r="U193" s="139">
        <f t="shared" si="7"/>
        <v>1</v>
      </c>
      <c r="V193" s="41"/>
      <c r="W193" s="41"/>
      <c r="X193" s="41"/>
      <c r="Y193" s="139"/>
      <c r="Z193" s="41"/>
      <c r="AA193" s="41"/>
    </row>
    <row r="194" spans="1:27" ht="12" customHeight="1">
      <c r="A194" s="118">
        <v>31029587</v>
      </c>
      <c r="B194" s="117" t="s">
        <v>1714</v>
      </c>
      <c r="C194" s="118">
        <v>198</v>
      </c>
      <c r="D194" s="119">
        <v>1</v>
      </c>
      <c r="E194" s="119">
        <v>4.2300000000000004</v>
      </c>
      <c r="G194" s="145" t="s">
        <v>8</v>
      </c>
      <c r="H194" s="137">
        <v>46125</v>
      </c>
      <c r="I194" s="230" t="s">
        <v>1778</v>
      </c>
      <c r="M194" s="41" t="e">
        <f>VLOOKUP(B194,REFERENCE!$A$2:D421,4,0)</f>
        <v>#N/A</v>
      </c>
      <c r="N194" s="41" t="e">
        <f>VLOOKUP(B194,REFERENCE!A:C,3,FALSE)</f>
        <v>#N/A</v>
      </c>
      <c r="O194" s="139">
        <f t="shared" ref="O194:O257" si="8">COUNTIF($A:$A,A194)</f>
        <v>1</v>
      </c>
      <c r="P194" s="139">
        <f>IF(COUNTIF('DISPATCHED (VT11)'!$E:$E,'Summarized Plan'!A194)=0,"",COUNTIF('DISPATCHED (VT11)'!$E:$E,'Summarized Plan'!A194))</f>
        <v>1</v>
      </c>
      <c r="Q194" s="139">
        <f>IF(A194="","",IF(ISNA(VLOOKUP(A194,'DISPATCHED (VT11)'!$E:$M,9,0)),"",VLOOKUP(A194,'DISPATCHED (VT11)'!$E:$M,9,0)))</f>
        <v>198</v>
      </c>
      <c r="R194" s="139" t="e">
        <f>IF(H194="","",IF(H194&lt;#REF!,1,0))</f>
        <v>#REF!</v>
      </c>
      <c r="S194" s="139" t="e">
        <f>IF(H194="","",IF(H194&gt;#REF!,1,0))</f>
        <v>#REF!</v>
      </c>
      <c r="T194" s="139" t="e">
        <f>IF(H194="","",IF(H194=#REF!,1,0))</f>
        <v>#REF!</v>
      </c>
      <c r="U194" s="139">
        <f t="shared" si="7"/>
        <v>1</v>
      </c>
      <c r="V194" s="41"/>
      <c r="W194" s="41"/>
      <c r="X194" s="41"/>
      <c r="Y194" s="139"/>
      <c r="Z194" s="41"/>
      <c r="AA194" s="41"/>
    </row>
    <row r="195" spans="1:27" ht="12" customHeight="1">
      <c r="A195" s="118">
        <v>31029670</v>
      </c>
      <c r="B195" s="117" t="s">
        <v>1718</v>
      </c>
      <c r="C195" s="118">
        <v>168</v>
      </c>
      <c r="D195" s="119">
        <v>1</v>
      </c>
      <c r="E195" s="119">
        <v>5</v>
      </c>
      <c r="G195" s="145" t="s">
        <v>8</v>
      </c>
      <c r="H195" s="137">
        <v>46125</v>
      </c>
      <c r="I195" s="230" t="s">
        <v>1776</v>
      </c>
      <c r="M195" s="41" t="e">
        <f>VLOOKUP(B195,REFERENCE!$A$2:D422,4,0)</f>
        <v>#N/A</v>
      </c>
      <c r="N195" s="41" t="e">
        <f>VLOOKUP(B195,REFERENCE!A:C,3,FALSE)</f>
        <v>#N/A</v>
      </c>
      <c r="O195" s="139">
        <f t="shared" si="8"/>
        <v>1</v>
      </c>
      <c r="P195" s="139" t="str">
        <f>IF(COUNTIF('DISPATCHED (VT11)'!$E:$E,'Summarized Plan'!A195)=0,"",COUNTIF('DISPATCHED (VT11)'!$E:$E,'Summarized Plan'!A195))</f>
        <v/>
      </c>
      <c r="Q195" s="139" t="str">
        <f>IF(A195="","",IF(ISNA(VLOOKUP(A195,'DISPATCHED (VT11)'!$E:$M,9,0)),"",VLOOKUP(A195,'DISPATCHED (VT11)'!$E:$M,9,0)))</f>
        <v/>
      </c>
      <c r="R195" s="139" t="e">
        <f>IF(H195="","",IF(H195&lt;#REF!,1,0))</f>
        <v>#REF!</v>
      </c>
      <c r="S195" s="139" t="e">
        <f>IF(H195="","",IF(H195&gt;#REF!,1,0))</f>
        <v>#REF!</v>
      </c>
      <c r="T195" s="139" t="e">
        <f>IF(H195="","",IF(H195=#REF!,1,0))</f>
        <v>#REF!</v>
      </c>
      <c r="U195" s="139">
        <f t="shared" si="7"/>
        <v>1</v>
      </c>
      <c r="V195" s="41"/>
      <c r="W195" s="41"/>
      <c r="X195" s="41"/>
      <c r="Y195" s="139"/>
      <c r="Z195" s="41"/>
      <c r="AA195" s="41"/>
    </row>
    <row r="196" spans="1:27" ht="12" customHeight="1">
      <c r="A196" s="118">
        <v>31029671</v>
      </c>
      <c r="B196" s="117" t="s">
        <v>1718</v>
      </c>
      <c r="C196" s="118">
        <v>382</v>
      </c>
      <c r="D196" s="119">
        <v>1</v>
      </c>
      <c r="E196" s="119">
        <v>5</v>
      </c>
      <c r="G196" s="145" t="s">
        <v>8</v>
      </c>
      <c r="H196" s="137">
        <v>46125</v>
      </c>
      <c r="I196" s="230" t="s">
        <v>1776</v>
      </c>
      <c r="M196" s="41" t="e">
        <f>VLOOKUP(B196,REFERENCE!$A$2:D423,4,0)</f>
        <v>#N/A</v>
      </c>
      <c r="N196" s="41" t="e">
        <f>VLOOKUP(B196,REFERENCE!A:C,3,FALSE)</f>
        <v>#N/A</v>
      </c>
      <c r="O196" s="139">
        <f t="shared" si="8"/>
        <v>1</v>
      </c>
      <c r="P196" s="139" t="str">
        <f>IF(COUNTIF('DISPATCHED (VT11)'!$E:$E,'Summarized Plan'!A196)=0,"",COUNTIF('DISPATCHED (VT11)'!$E:$E,'Summarized Plan'!A196))</f>
        <v/>
      </c>
      <c r="Q196" s="139" t="str">
        <f>IF(A196="","",IF(ISNA(VLOOKUP(A196,'DISPATCHED (VT11)'!$E:$M,9,0)),"",VLOOKUP(A196,'DISPATCHED (VT11)'!$E:$M,9,0)))</f>
        <v/>
      </c>
      <c r="R196" s="139" t="e">
        <f>IF(H196="","",IF(H196&lt;#REF!,1,0))</f>
        <v>#REF!</v>
      </c>
      <c r="S196" s="139" t="e">
        <f>IF(H196="","",IF(H196&gt;#REF!,1,0))</f>
        <v>#REF!</v>
      </c>
      <c r="T196" s="139" t="e">
        <f>IF(H196="","",IF(H196=#REF!,1,0))</f>
        <v>#REF!</v>
      </c>
      <c r="U196" s="139">
        <f t="shared" si="7"/>
        <v>1</v>
      </c>
      <c r="V196" s="41"/>
      <c r="W196" s="41"/>
      <c r="X196" s="41"/>
      <c r="Y196" s="139"/>
      <c r="Z196" s="41"/>
      <c r="AA196" s="41"/>
    </row>
    <row r="197" spans="1:27" ht="12" customHeight="1">
      <c r="A197" s="118">
        <v>31029672</v>
      </c>
      <c r="B197" s="117" t="s">
        <v>1718</v>
      </c>
      <c r="C197" s="118">
        <v>200</v>
      </c>
      <c r="D197" s="119">
        <v>1</v>
      </c>
      <c r="E197" s="119">
        <v>5</v>
      </c>
      <c r="G197" s="145" t="s">
        <v>8</v>
      </c>
      <c r="H197" s="137">
        <v>46125</v>
      </c>
      <c r="I197" s="230" t="s">
        <v>1776</v>
      </c>
      <c r="M197" s="41" t="e">
        <f>VLOOKUP(B197,REFERENCE!$A$2:D424,4,0)</f>
        <v>#N/A</v>
      </c>
      <c r="N197" s="41" t="e">
        <f>VLOOKUP(B197,REFERENCE!A:C,3,FALSE)</f>
        <v>#N/A</v>
      </c>
      <c r="O197" s="139">
        <f t="shared" si="8"/>
        <v>1</v>
      </c>
      <c r="P197" s="139">
        <f>IF(COUNTIF('DISPATCHED (VT11)'!$E:$E,'Summarized Plan'!A197)=0,"",COUNTIF('DISPATCHED (VT11)'!$E:$E,'Summarized Plan'!A197))</f>
        <v>1</v>
      </c>
      <c r="Q197" s="139">
        <f>IF(A197="","",IF(ISNA(VLOOKUP(A197,'DISPATCHED (VT11)'!$E:$M,9,0)),"",VLOOKUP(A197,'DISPATCHED (VT11)'!$E:$M,9,0)))</f>
        <v>200</v>
      </c>
      <c r="R197" s="139" t="e">
        <f>IF(H197="","",IF(H197&lt;#REF!,1,0))</f>
        <v>#REF!</v>
      </c>
      <c r="S197" s="139" t="e">
        <f>IF(H197="","",IF(H197&gt;#REF!,1,0))</f>
        <v>#REF!</v>
      </c>
      <c r="T197" s="139" t="e">
        <f>IF(H197="","",IF(H197=#REF!,1,0))</f>
        <v>#REF!</v>
      </c>
      <c r="U197" s="139">
        <f t="shared" si="7"/>
        <v>1</v>
      </c>
      <c r="V197" s="41"/>
      <c r="W197" s="41"/>
      <c r="X197" s="41"/>
      <c r="Y197" s="139"/>
      <c r="Z197" s="41"/>
      <c r="AA197" s="41"/>
    </row>
    <row r="198" spans="1:27" ht="12" customHeight="1">
      <c r="A198" s="118">
        <v>31029673</v>
      </c>
      <c r="B198" s="117" t="s">
        <v>1718</v>
      </c>
      <c r="C198" s="118">
        <v>169</v>
      </c>
      <c r="D198" s="119">
        <v>1</v>
      </c>
      <c r="E198" s="119">
        <v>4.97</v>
      </c>
      <c r="G198" s="145" t="s">
        <v>8</v>
      </c>
      <c r="H198" s="137">
        <v>46125</v>
      </c>
      <c r="I198" s="230" t="s">
        <v>1776</v>
      </c>
      <c r="M198" s="41" t="e">
        <f>VLOOKUP(B198,REFERENCE!$A$2:D425,4,0)</f>
        <v>#N/A</v>
      </c>
      <c r="N198" s="41" t="e">
        <f>VLOOKUP(B198,REFERENCE!A:C,3,FALSE)</f>
        <v>#N/A</v>
      </c>
      <c r="O198" s="139">
        <f t="shared" si="8"/>
        <v>1</v>
      </c>
      <c r="P198" s="139">
        <f>IF(COUNTIF('DISPATCHED (VT11)'!$E:$E,'Summarized Plan'!A198)=0,"",COUNTIF('DISPATCHED (VT11)'!$E:$E,'Summarized Plan'!A198))</f>
        <v>1</v>
      </c>
      <c r="Q198" s="139">
        <f>IF(A198="","",IF(ISNA(VLOOKUP(A198,'DISPATCHED (VT11)'!$E:$M,9,0)),"",VLOOKUP(A198,'DISPATCHED (VT11)'!$E:$M,9,0)))</f>
        <v>169</v>
      </c>
      <c r="R198" s="139" t="e">
        <f>IF(H198="","",IF(H198&lt;#REF!,1,0))</f>
        <v>#REF!</v>
      </c>
      <c r="S198" s="139" t="e">
        <f>IF(H198="","",IF(H198&gt;#REF!,1,0))</f>
        <v>#REF!</v>
      </c>
      <c r="T198" s="139" t="e">
        <f>IF(H198="","",IF(H198=#REF!,1,0))</f>
        <v>#REF!</v>
      </c>
      <c r="U198" s="139">
        <f t="shared" si="7"/>
        <v>1</v>
      </c>
      <c r="V198" s="41"/>
      <c r="W198" s="41"/>
      <c r="X198" s="41"/>
      <c r="Y198" s="139"/>
      <c r="Z198" s="41"/>
      <c r="AA198" s="41"/>
    </row>
    <row r="199" spans="1:27" ht="12" customHeight="1">
      <c r="A199" s="118">
        <v>31029675</v>
      </c>
      <c r="B199" s="117" t="s">
        <v>1718</v>
      </c>
      <c r="C199" s="118">
        <v>168</v>
      </c>
      <c r="D199" s="119">
        <v>1</v>
      </c>
      <c r="E199" s="119">
        <v>5</v>
      </c>
      <c r="G199" s="145" t="s">
        <v>8</v>
      </c>
      <c r="H199" s="137">
        <v>46125</v>
      </c>
      <c r="I199" s="230" t="s">
        <v>1776</v>
      </c>
      <c r="M199" s="41" t="e">
        <f>VLOOKUP(B199,REFERENCE!$A$2:D426,4,0)</f>
        <v>#N/A</v>
      </c>
      <c r="N199" s="41" t="e">
        <f>VLOOKUP(B199,REFERENCE!A:C,3,FALSE)</f>
        <v>#N/A</v>
      </c>
      <c r="O199" s="139">
        <f t="shared" si="8"/>
        <v>1</v>
      </c>
      <c r="P199" s="139" t="str">
        <f>IF(COUNTIF('DISPATCHED (VT11)'!$E:$E,'Summarized Plan'!A199)=0,"",COUNTIF('DISPATCHED (VT11)'!$E:$E,'Summarized Plan'!A199))</f>
        <v/>
      </c>
      <c r="Q199" s="139" t="str">
        <f>IF(A199="","",IF(ISNA(VLOOKUP(A199,'DISPATCHED (VT11)'!$E:$M,9,0)),"",VLOOKUP(A199,'DISPATCHED (VT11)'!$E:$M,9,0)))</f>
        <v/>
      </c>
      <c r="R199" s="139" t="e">
        <f>IF(H199="","",IF(H199&lt;#REF!,1,0))</f>
        <v>#REF!</v>
      </c>
      <c r="S199" s="139" t="e">
        <f>IF(H199="","",IF(H199&gt;#REF!,1,0))</f>
        <v>#REF!</v>
      </c>
      <c r="T199" s="139" t="e">
        <f>IF(H199="","",IF(H199=#REF!,1,0))</f>
        <v>#REF!</v>
      </c>
      <c r="U199" s="139">
        <f t="shared" si="7"/>
        <v>1</v>
      </c>
      <c r="V199" s="41"/>
      <c r="W199" s="41"/>
      <c r="X199" s="41"/>
      <c r="Y199" s="139"/>
      <c r="Z199" s="41"/>
      <c r="AA199" s="41"/>
    </row>
    <row r="200" spans="1:27" ht="12" customHeight="1">
      <c r="A200" s="118">
        <v>31029676</v>
      </c>
      <c r="B200" s="117" t="s">
        <v>1718</v>
      </c>
      <c r="C200" s="118">
        <v>584</v>
      </c>
      <c r="D200" s="119">
        <v>1</v>
      </c>
      <c r="E200" s="119">
        <v>5.09</v>
      </c>
      <c r="G200" s="145" t="s">
        <v>8</v>
      </c>
      <c r="H200" s="137">
        <v>46125</v>
      </c>
      <c r="I200" s="230" t="s">
        <v>1776</v>
      </c>
      <c r="M200" s="41" t="e">
        <f>VLOOKUP(B200,REFERENCE!$A$2:D427,4,0)</f>
        <v>#N/A</v>
      </c>
      <c r="N200" s="41" t="e">
        <f>VLOOKUP(B200,REFERENCE!A:C,3,FALSE)</f>
        <v>#N/A</v>
      </c>
      <c r="O200" s="139">
        <f t="shared" si="8"/>
        <v>1</v>
      </c>
      <c r="P200" s="139" t="str">
        <f>IF(COUNTIF('DISPATCHED (VT11)'!$E:$E,'Summarized Plan'!A200)=0,"",COUNTIF('DISPATCHED (VT11)'!$E:$E,'Summarized Plan'!A200))</f>
        <v/>
      </c>
      <c r="Q200" s="139" t="str">
        <f>IF(A200="","",IF(ISNA(VLOOKUP(A200,'DISPATCHED (VT11)'!$E:$M,9,0)),"",VLOOKUP(A200,'DISPATCHED (VT11)'!$E:$M,9,0)))</f>
        <v/>
      </c>
      <c r="R200" s="139" t="e">
        <f>IF(H200="","",IF(H200&lt;#REF!,1,0))</f>
        <v>#REF!</v>
      </c>
      <c r="S200" s="139" t="e">
        <f>IF(H200="","",IF(H200&gt;#REF!,1,0))</f>
        <v>#REF!</v>
      </c>
      <c r="T200" s="139" t="e">
        <f>IF(H200="","",IF(H200=#REF!,1,0))</f>
        <v>#REF!</v>
      </c>
      <c r="U200" s="139">
        <f t="shared" si="7"/>
        <v>1</v>
      </c>
      <c r="V200" s="41"/>
      <c r="W200" s="41"/>
      <c r="X200" s="41"/>
      <c r="Y200" s="139"/>
      <c r="Z200" s="41"/>
      <c r="AA200" s="41"/>
    </row>
    <row r="201" spans="1:27" ht="12" customHeight="1">
      <c r="A201" s="118">
        <v>31029677</v>
      </c>
      <c r="B201" s="117" t="s">
        <v>1718</v>
      </c>
      <c r="C201" s="118">
        <v>434</v>
      </c>
      <c r="D201" s="119">
        <v>1</v>
      </c>
      <c r="E201" s="119">
        <v>5.41</v>
      </c>
      <c r="G201" s="145" t="s">
        <v>8</v>
      </c>
      <c r="H201" s="137">
        <v>46125</v>
      </c>
      <c r="I201" s="230" t="s">
        <v>1776</v>
      </c>
      <c r="M201" s="41" t="e">
        <f>VLOOKUP(B201,REFERENCE!$A$2:D428,4,0)</f>
        <v>#N/A</v>
      </c>
      <c r="N201" s="41" t="e">
        <f>VLOOKUP(B201,REFERENCE!A:C,3,FALSE)</f>
        <v>#N/A</v>
      </c>
      <c r="O201" s="139">
        <f t="shared" si="8"/>
        <v>1</v>
      </c>
      <c r="P201" s="139" t="str">
        <f>IF(COUNTIF('DISPATCHED (VT11)'!$E:$E,'Summarized Plan'!A201)=0,"",COUNTIF('DISPATCHED (VT11)'!$E:$E,'Summarized Plan'!A201))</f>
        <v/>
      </c>
      <c r="Q201" s="139" t="str">
        <f>IF(A201="","",IF(ISNA(VLOOKUP(A201,'DISPATCHED (VT11)'!$E:$M,9,0)),"",VLOOKUP(A201,'DISPATCHED (VT11)'!$E:$M,9,0)))</f>
        <v/>
      </c>
      <c r="R201" s="139" t="e">
        <f>IF(H201="","",IF(H201&lt;#REF!,1,0))</f>
        <v>#REF!</v>
      </c>
      <c r="S201" s="139" t="e">
        <f>IF(H201="","",IF(H201&gt;#REF!,1,0))</f>
        <v>#REF!</v>
      </c>
      <c r="T201" s="139" t="e">
        <f>IF(H201="","",IF(H201=#REF!,1,0))</f>
        <v>#REF!</v>
      </c>
      <c r="U201" s="139">
        <f t="shared" si="7"/>
        <v>1</v>
      </c>
      <c r="V201" s="41"/>
      <c r="W201" s="41"/>
      <c r="X201" s="41"/>
      <c r="Y201" s="139"/>
      <c r="Z201" s="41"/>
      <c r="AA201" s="41"/>
    </row>
    <row r="202" spans="1:27" ht="12" customHeight="1">
      <c r="A202" s="118">
        <v>31029678</v>
      </c>
      <c r="B202" s="117" t="s">
        <v>1718</v>
      </c>
      <c r="C202" s="118">
        <v>381</v>
      </c>
      <c r="D202" s="119">
        <v>1</v>
      </c>
      <c r="E202" s="119">
        <v>5.01</v>
      </c>
      <c r="G202" s="145" t="s">
        <v>8</v>
      </c>
      <c r="H202" s="137">
        <v>46125</v>
      </c>
      <c r="I202" s="230" t="s">
        <v>1776</v>
      </c>
      <c r="M202" s="41" t="e">
        <f>VLOOKUP(B202,REFERENCE!$A$2:D429,4,0)</f>
        <v>#N/A</v>
      </c>
      <c r="N202" s="41" t="e">
        <f>VLOOKUP(B202,REFERENCE!A:C,3,FALSE)</f>
        <v>#N/A</v>
      </c>
      <c r="O202" s="139">
        <f t="shared" si="8"/>
        <v>1</v>
      </c>
      <c r="P202" s="139" t="str">
        <f>IF(COUNTIF('DISPATCHED (VT11)'!$E:$E,'Summarized Plan'!A202)=0,"",COUNTIF('DISPATCHED (VT11)'!$E:$E,'Summarized Plan'!A202))</f>
        <v/>
      </c>
      <c r="Q202" s="139" t="str">
        <f>IF(A202="","",IF(ISNA(VLOOKUP(A202,'DISPATCHED (VT11)'!$E:$M,9,0)),"",VLOOKUP(A202,'DISPATCHED (VT11)'!$E:$M,9,0)))</f>
        <v/>
      </c>
      <c r="R202" s="139" t="e">
        <f>IF(H202="","",IF(H202&lt;#REF!,1,0))</f>
        <v>#REF!</v>
      </c>
      <c r="S202" s="139" t="e">
        <f>IF(H202="","",IF(H202&gt;#REF!,1,0))</f>
        <v>#REF!</v>
      </c>
      <c r="T202" s="139" t="e">
        <f>IF(H202="","",IF(H202=#REF!,1,0))</f>
        <v>#REF!</v>
      </c>
      <c r="U202" s="139">
        <f t="shared" si="7"/>
        <v>1</v>
      </c>
      <c r="V202" s="41"/>
      <c r="W202" s="41"/>
      <c r="X202" s="41"/>
      <c r="Y202" s="139"/>
      <c r="Z202" s="41"/>
      <c r="AA202" s="41"/>
    </row>
    <row r="203" spans="1:27" ht="12" customHeight="1">
      <c r="A203" s="118">
        <v>31029679</v>
      </c>
      <c r="B203" s="117" t="s">
        <v>1718</v>
      </c>
      <c r="C203" s="118">
        <v>345</v>
      </c>
      <c r="D203" s="119">
        <v>1</v>
      </c>
      <c r="E203" s="119">
        <v>5.0599999999999996</v>
      </c>
      <c r="G203" s="145" t="s">
        <v>8</v>
      </c>
      <c r="H203" s="137">
        <v>46125</v>
      </c>
      <c r="I203" s="230" t="s">
        <v>1776</v>
      </c>
      <c r="M203" s="41" t="e">
        <f>VLOOKUP(B203,REFERENCE!$A$2:D430,4,0)</f>
        <v>#N/A</v>
      </c>
      <c r="N203" s="41" t="e">
        <f>VLOOKUP(B203,REFERENCE!A:C,3,FALSE)</f>
        <v>#N/A</v>
      </c>
      <c r="O203" s="139">
        <f t="shared" si="8"/>
        <v>1</v>
      </c>
      <c r="P203" s="139">
        <f>IF(COUNTIF('DISPATCHED (VT11)'!$E:$E,'Summarized Plan'!A203)=0,"",COUNTIF('DISPATCHED (VT11)'!$E:$E,'Summarized Plan'!A203))</f>
        <v>1</v>
      </c>
      <c r="Q203" s="139">
        <f>IF(A203="","",IF(ISNA(VLOOKUP(A203,'DISPATCHED (VT11)'!$E:$M,9,0)),"",VLOOKUP(A203,'DISPATCHED (VT11)'!$E:$M,9,0)))</f>
        <v>345</v>
      </c>
      <c r="R203" s="139" t="e">
        <f>IF(H203="","",IF(H203&lt;#REF!,1,0))</f>
        <v>#REF!</v>
      </c>
      <c r="S203" s="139" t="e">
        <f>IF(H203="","",IF(H203&gt;#REF!,1,0))</f>
        <v>#REF!</v>
      </c>
      <c r="T203" s="139" t="e">
        <f>IF(H203="","",IF(H203=#REF!,1,0))</f>
        <v>#REF!</v>
      </c>
      <c r="U203" s="139">
        <f t="shared" si="7"/>
        <v>1</v>
      </c>
      <c r="V203" s="41"/>
      <c r="W203" s="41"/>
      <c r="X203" s="41"/>
      <c r="Y203" s="139"/>
      <c r="Z203" s="41"/>
      <c r="AA203" s="41"/>
    </row>
    <row r="204" spans="1:27" ht="12" customHeight="1">
      <c r="A204" s="118">
        <v>31029700</v>
      </c>
      <c r="B204" s="117" t="s">
        <v>1741</v>
      </c>
      <c r="C204" s="118">
        <v>240</v>
      </c>
      <c r="D204" s="119">
        <v>1</v>
      </c>
      <c r="E204" s="119">
        <v>3.62</v>
      </c>
      <c r="G204" s="145" t="s">
        <v>8</v>
      </c>
      <c r="H204" s="137">
        <v>46125</v>
      </c>
      <c r="I204" s="230" t="s">
        <v>1777</v>
      </c>
      <c r="M204" s="41" t="e">
        <f>VLOOKUP(B204,REFERENCE!$A$2:D431,4,0)</f>
        <v>#N/A</v>
      </c>
      <c r="N204" s="41" t="e">
        <f>VLOOKUP(B204,REFERENCE!A:C,3,FALSE)</f>
        <v>#N/A</v>
      </c>
      <c r="O204" s="139">
        <f t="shared" si="8"/>
        <v>1</v>
      </c>
      <c r="P204" s="139">
        <f>IF(COUNTIF('DISPATCHED (VT11)'!$E:$E,'Summarized Plan'!A204)=0,"",COUNTIF('DISPATCHED (VT11)'!$E:$E,'Summarized Plan'!A204))</f>
        <v>1</v>
      </c>
      <c r="Q204" s="139">
        <f>IF(A204="","",IF(ISNA(VLOOKUP(A204,'DISPATCHED (VT11)'!$E:$M,9,0)),"",VLOOKUP(A204,'DISPATCHED (VT11)'!$E:$M,9,0)))</f>
        <v>240</v>
      </c>
      <c r="R204" s="139" t="e">
        <f>IF(H204="","",IF(H204&lt;#REF!,1,0))</f>
        <v>#REF!</v>
      </c>
      <c r="S204" s="139" t="e">
        <f>IF(H204="","",IF(H204&gt;#REF!,1,0))</f>
        <v>#REF!</v>
      </c>
      <c r="T204" s="139" t="e">
        <f>IF(H204="","",IF(H204=#REF!,1,0))</f>
        <v>#REF!</v>
      </c>
      <c r="U204" s="139">
        <f t="shared" si="7"/>
        <v>1</v>
      </c>
      <c r="V204" s="41"/>
      <c r="W204" s="41"/>
      <c r="X204" s="41"/>
      <c r="Y204" s="139"/>
      <c r="Z204" s="41"/>
      <c r="AA204" s="41"/>
    </row>
    <row r="205" spans="1:27" ht="12" customHeight="1">
      <c r="A205" s="118">
        <v>31029704</v>
      </c>
      <c r="B205" s="117" t="s">
        <v>1748</v>
      </c>
      <c r="C205" s="118">
        <v>315</v>
      </c>
      <c r="D205" s="119">
        <v>1</v>
      </c>
      <c r="E205" s="119">
        <v>5.73</v>
      </c>
      <c r="G205" s="145" t="s">
        <v>8</v>
      </c>
      <c r="H205" s="137">
        <v>46125</v>
      </c>
      <c r="I205" s="230" t="s">
        <v>1776</v>
      </c>
      <c r="M205" s="41" t="e">
        <f>VLOOKUP(B205,REFERENCE!$A$2:D432,4,0)</f>
        <v>#N/A</v>
      </c>
      <c r="N205" s="41" t="e">
        <f>VLOOKUP(B205,REFERENCE!A:C,3,FALSE)</f>
        <v>#N/A</v>
      </c>
      <c r="O205" s="139">
        <f t="shared" si="8"/>
        <v>1</v>
      </c>
      <c r="P205" s="139" t="str">
        <f>IF(COUNTIF('DISPATCHED (VT11)'!$E:$E,'Summarized Plan'!A205)=0,"",COUNTIF('DISPATCHED (VT11)'!$E:$E,'Summarized Plan'!A205))</f>
        <v/>
      </c>
      <c r="Q205" s="139" t="str">
        <f>IF(A205="","",IF(ISNA(VLOOKUP(A205,'DISPATCHED (VT11)'!$E:$M,9,0)),"",VLOOKUP(A205,'DISPATCHED (VT11)'!$E:$M,9,0)))</f>
        <v/>
      </c>
      <c r="R205" s="139" t="e">
        <f>IF(H205="","",IF(H205&lt;#REF!,1,0))</f>
        <v>#REF!</v>
      </c>
      <c r="S205" s="139" t="e">
        <f>IF(H205="","",IF(H205&gt;#REF!,1,0))</f>
        <v>#REF!</v>
      </c>
      <c r="T205" s="139" t="e">
        <f>IF(H205="","",IF(H205=#REF!,1,0))</f>
        <v>#REF!</v>
      </c>
      <c r="U205" s="139">
        <f t="shared" si="7"/>
        <v>1</v>
      </c>
      <c r="V205" s="41"/>
      <c r="W205" s="41"/>
      <c r="X205" s="41"/>
      <c r="Y205" s="139"/>
      <c r="Z205" s="41"/>
      <c r="AA205" s="41"/>
    </row>
    <row r="206" spans="1:27" ht="12" customHeight="1">
      <c r="A206" s="118">
        <v>31029707</v>
      </c>
      <c r="B206" s="117" t="s">
        <v>1728</v>
      </c>
      <c r="C206" s="118">
        <v>445</v>
      </c>
      <c r="D206" s="119">
        <v>1</v>
      </c>
      <c r="E206" s="119">
        <v>5.7</v>
      </c>
      <c r="G206" s="145" t="s">
        <v>8</v>
      </c>
      <c r="H206" s="137">
        <v>46125</v>
      </c>
      <c r="I206" s="230" t="s">
        <v>1776</v>
      </c>
      <c r="M206" s="41" t="e">
        <f>VLOOKUP(B206,REFERENCE!$A$2:D433,4,0)</f>
        <v>#N/A</v>
      </c>
      <c r="N206" s="41" t="e">
        <f>VLOOKUP(B206,REFERENCE!A:C,3,FALSE)</f>
        <v>#N/A</v>
      </c>
      <c r="O206" s="139">
        <f t="shared" si="8"/>
        <v>1</v>
      </c>
      <c r="P206" s="139">
        <f>IF(COUNTIF('DISPATCHED (VT11)'!$E:$E,'Summarized Plan'!A206)=0,"",COUNTIF('DISPATCHED (VT11)'!$E:$E,'Summarized Plan'!A206))</f>
        <v>1</v>
      </c>
      <c r="Q206" s="139">
        <f>IF(A206="","",IF(ISNA(VLOOKUP(A206,'DISPATCHED (VT11)'!$E:$M,9,0)),"",VLOOKUP(A206,'DISPATCHED (VT11)'!$E:$M,9,0)))</f>
        <v>445</v>
      </c>
      <c r="R206" s="139" t="e">
        <f>IF(H206="","",IF(H206&lt;#REF!,1,0))</f>
        <v>#REF!</v>
      </c>
      <c r="S206" s="139" t="e">
        <f>IF(H206="","",IF(H206&gt;#REF!,1,0))</f>
        <v>#REF!</v>
      </c>
      <c r="T206" s="139" t="e">
        <f>IF(H206="","",IF(H206=#REF!,1,0))</f>
        <v>#REF!</v>
      </c>
      <c r="U206" s="139">
        <f t="shared" si="7"/>
        <v>1</v>
      </c>
      <c r="V206" s="41"/>
      <c r="W206" s="41"/>
      <c r="X206" s="41"/>
      <c r="Y206" s="139"/>
      <c r="Z206" s="41"/>
      <c r="AA206" s="41"/>
    </row>
    <row r="207" spans="1:27" ht="12" customHeight="1">
      <c r="A207" s="118">
        <v>31029708</v>
      </c>
      <c r="B207" s="117" t="s">
        <v>1742</v>
      </c>
      <c r="C207" s="118">
        <v>432</v>
      </c>
      <c r="D207" s="119">
        <v>1</v>
      </c>
      <c r="E207" s="119">
        <v>3.69</v>
      </c>
      <c r="G207" s="145" t="s">
        <v>8</v>
      </c>
      <c r="H207" s="137">
        <v>46125</v>
      </c>
      <c r="I207" s="230" t="s">
        <v>1777</v>
      </c>
      <c r="M207" s="41" t="e">
        <f>VLOOKUP(B207,REFERENCE!$A$2:D434,4,0)</f>
        <v>#N/A</v>
      </c>
      <c r="N207" s="41" t="e">
        <f>VLOOKUP(B207,REFERENCE!A:C,3,FALSE)</f>
        <v>#N/A</v>
      </c>
      <c r="O207" s="139">
        <f t="shared" si="8"/>
        <v>1</v>
      </c>
      <c r="P207" s="139">
        <f>IF(COUNTIF('DISPATCHED (VT11)'!$E:$E,'Summarized Plan'!A207)=0,"",COUNTIF('DISPATCHED (VT11)'!$E:$E,'Summarized Plan'!A207))</f>
        <v>1</v>
      </c>
      <c r="Q207" s="139">
        <f>IF(A207="","",IF(ISNA(VLOOKUP(A207,'DISPATCHED (VT11)'!$E:$M,9,0)),"",VLOOKUP(A207,'DISPATCHED (VT11)'!$E:$M,9,0)))</f>
        <v>432</v>
      </c>
      <c r="R207" s="139" t="e">
        <f>IF(H207="","",IF(H207&lt;#REF!,1,0))</f>
        <v>#REF!</v>
      </c>
      <c r="S207" s="139" t="e">
        <f>IF(H207="","",IF(H207&gt;#REF!,1,0))</f>
        <v>#REF!</v>
      </c>
      <c r="T207" s="139" t="e">
        <f>IF(H207="","",IF(H207=#REF!,1,0))</f>
        <v>#REF!</v>
      </c>
      <c r="U207" s="139">
        <f t="shared" si="7"/>
        <v>1</v>
      </c>
      <c r="V207" s="41"/>
      <c r="W207" s="41"/>
      <c r="X207" s="41"/>
      <c r="Y207" s="139"/>
      <c r="Z207" s="41"/>
      <c r="AA207" s="41"/>
    </row>
    <row r="208" spans="1:27" ht="12" customHeight="1">
      <c r="A208" s="118">
        <v>31029709</v>
      </c>
      <c r="B208" s="117" t="s">
        <v>1725</v>
      </c>
      <c r="C208" s="118">
        <v>286</v>
      </c>
      <c r="D208" s="119">
        <v>5</v>
      </c>
      <c r="E208" s="119">
        <v>3.34</v>
      </c>
      <c r="G208" s="145" t="s">
        <v>8</v>
      </c>
      <c r="H208" s="137">
        <v>46125</v>
      </c>
      <c r="I208" s="230" t="s">
        <v>1777</v>
      </c>
      <c r="M208" s="41" t="e">
        <f>VLOOKUP(B208,REFERENCE!$A$2:D435,4,0)</f>
        <v>#N/A</v>
      </c>
      <c r="N208" s="41" t="e">
        <f>VLOOKUP(B208,REFERENCE!A:C,3,FALSE)</f>
        <v>#N/A</v>
      </c>
      <c r="O208" s="139">
        <f t="shared" si="8"/>
        <v>1</v>
      </c>
      <c r="P208" s="139">
        <f>IF(COUNTIF('DISPATCHED (VT11)'!$E:$E,'Summarized Plan'!A208)=0,"",COUNTIF('DISPATCHED (VT11)'!$E:$E,'Summarized Plan'!A208))</f>
        <v>1</v>
      </c>
      <c r="Q208" s="139">
        <f>IF(A208="","",IF(ISNA(VLOOKUP(A208,'DISPATCHED (VT11)'!$E:$M,9,0)),"",VLOOKUP(A208,'DISPATCHED (VT11)'!$E:$M,9,0)))</f>
        <v>286</v>
      </c>
      <c r="R208" s="139" t="e">
        <f>IF(H208="","",IF(H208&lt;#REF!,1,0))</f>
        <v>#REF!</v>
      </c>
      <c r="S208" s="139" t="e">
        <f>IF(H208="","",IF(H208&gt;#REF!,1,0))</f>
        <v>#REF!</v>
      </c>
      <c r="T208" s="139" t="e">
        <f>IF(H208="","",IF(H208=#REF!,1,0))</f>
        <v>#REF!</v>
      </c>
      <c r="U208" s="139">
        <f t="shared" si="7"/>
        <v>1</v>
      </c>
      <c r="V208" s="41"/>
      <c r="W208" s="41"/>
      <c r="X208" s="41"/>
      <c r="Y208" s="139"/>
      <c r="Z208" s="41"/>
      <c r="AA208" s="41"/>
    </row>
    <row r="209" spans="1:27" ht="12" customHeight="1">
      <c r="A209" s="118">
        <v>31029984</v>
      </c>
      <c r="B209" s="117" t="s">
        <v>1722</v>
      </c>
      <c r="C209" s="118">
        <v>204</v>
      </c>
      <c r="D209" s="119">
        <v>7</v>
      </c>
      <c r="E209" s="119">
        <v>2.46</v>
      </c>
      <c r="G209" s="145" t="s">
        <v>8</v>
      </c>
      <c r="H209" s="137">
        <v>46125</v>
      </c>
      <c r="I209" s="230" t="s">
        <v>1777</v>
      </c>
      <c r="M209" s="41" t="e">
        <f>VLOOKUP(B209,REFERENCE!$A$2:D436,4,0)</f>
        <v>#N/A</v>
      </c>
      <c r="N209" s="41" t="e">
        <f>VLOOKUP(B209,REFERENCE!A:C,3,FALSE)</f>
        <v>#N/A</v>
      </c>
      <c r="O209" s="139">
        <f t="shared" si="8"/>
        <v>1</v>
      </c>
      <c r="P209" s="139">
        <f>IF(COUNTIF('DISPATCHED (VT11)'!$E:$E,'Summarized Plan'!A209)=0,"",COUNTIF('DISPATCHED (VT11)'!$E:$E,'Summarized Plan'!A209))</f>
        <v>1</v>
      </c>
      <c r="Q209" s="139">
        <f>IF(A209="","",IF(ISNA(VLOOKUP(A209,'DISPATCHED (VT11)'!$E:$M,9,0)),"",VLOOKUP(A209,'DISPATCHED (VT11)'!$E:$M,9,0)))</f>
        <v>204</v>
      </c>
      <c r="R209" s="139" t="e">
        <f>IF(H209="","",IF(H209&lt;#REF!,1,0))</f>
        <v>#REF!</v>
      </c>
      <c r="S209" s="139" t="e">
        <f>IF(H209="","",IF(H209&gt;#REF!,1,0))</f>
        <v>#REF!</v>
      </c>
      <c r="T209" s="139" t="e">
        <f>IF(H209="","",IF(H209=#REF!,1,0))</f>
        <v>#REF!</v>
      </c>
      <c r="U209" s="139">
        <f t="shared" si="7"/>
        <v>1</v>
      </c>
      <c r="V209" s="41"/>
      <c r="W209" s="41"/>
      <c r="X209" s="41"/>
      <c r="Y209" s="139"/>
      <c r="Z209" s="41"/>
      <c r="AA209" s="41"/>
    </row>
    <row r="210" spans="1:27" ht="12" customHeight="1">
      <c r="A210" s="118">
        <v>31029985</v>
      </c>
      <c r="B210" s="117" t="s">
        <v>1747</v>
      </c>
      <c r="C210" s="118">
        <v>458</v>
      </c>
      <c r="D210" s="119">
        <v>2</v>
      </c>
      <c r="E210" s="119">
        <v>3.8</v>
      </c>
      <c r="G210" s="145" t="s">
        <v>8</v>
      </c>
      <c r="H210" s="137">
        <v>46125</v>
      </c>
      <c r="I210" s="230" t="s">
        <v>1776</v>
      </c>
      <c r="M210" s="41" t="e">
        <f>VLOOKUP(B210,REFERENCE!$A$2:D437,4,0)</f>
        <v>#N/A</v>
      </c>
      <c r="N210" s="41" t="e">
        <f>VLOOKUP(B210,REFERENCE!A:C,3,FALSE)</f>
        <v>#N/A</v>
      </c>
      <c r="O210" s="139">
        <f t="shared" si="8"/>
        <v>1</v>
      </c>
      <c r="P210" s="139">
        <f>IF(COUNTIF('DISPATCHED (VT11)'!$E:$E,'Summarized Plan'!A210)=0,"",COUNTIF('DISPATCHED (VT11)'!$E:$E,'Summarized Plan'!A210))</f>
        <v>1</v>
      </c>
      <c r="Q210" s="139">
        <f>IF(A210="","",IF(ISNA(VLOOKUP(A210,'DISPATCHED (VT11)'!$E:$M,9,0)),"",VLOOKUP(A210,'DISPATCHED (VT11)'!$E:$M,9,0)))</f>
        <v>458</v>
      </c>
      <c r="R210" s="139" t="e">
        <f>IF(H210="","",IF(H210&lt;#REF!,1,0))</f>
        <v>#REF!</v>
      </c>
      <c r="S210" s="139" t="e">
        <f>IF(H210="","",IF(H210&gt;#REF!,1,0))</f>
        <v>#REF!</v>
      </c>
      <c r="T210" s="139" t="e">
        <f>IF(H210="","",IF(H210=#REF!,1,0))</f>
        <v>#REF!</v>
      </c>
      <c r="U210" s="139">
        <f t="shared" si="7"/>
        <v>1</v>
      </c>
      <c r="V210" s="41"/>
      <c r="W210" s="41"/>
      <c r="X210" s="41"/>
      <c r="Y210" s="139"/>
      <c r="Z210" s="41"/>
      <c r="AA210" s="41"/>
    </row>
    <row r="211" spans="1:27" ht="12" customHeight="1">
      <c r="A211" s="118">
        <v>31029986</v>
      </c>
      <c r="B211" s="117" t="s">
        <v>1739</v>
      </c>
      <c r="C211" s="118">
        <v>146</v>
      </c>
      <c r="D211" s="119">
        <v>4</v>
      </c>
      <c r="E211" s="119">
        <v>2.99</v>
      </c>
      <c r="G211" s="145" t="s">
        <v>8</v>
      </c>
      <c r="H211" s="137">
        <v>46125</v>
      </c>
      <c r="I211" s="230" t="s">
        <v>1776</v>
      </c>
      <c r="M211" s="41" t="e">
        <f>VLOOKUP(B211,REFERENCE!$A$2:D438,4,0)</f>
        <v>#N/A</v>
      </c>
      <c r="N211" s="41" t="e">
        <f>VLOOKUP(B211,REFERENCE!A:C,3,FALSE)</f>
        <v>#N/A</v>
      </c>
      <c r="O211" s="139">
        <f t="shared" si="8"/>
        <v>1</v>
      </c>
      <c r="P211" s="139">
        <f>IF(COUNTIF('DISPATCHED (VT11)'!$E:$E,'Summarized Plan'!A211)=0,"",COUNTIF('DISPATCHED (VT11)'!$E:$E,'Summarized Plan'!A211))</f>
        <v>1</v>
      </c>
      <c r="Q211" s="139">
        <f>IF(A211="","",IF(ISNA(VLOOKUP(A211,'DISPATCHED (VT11)'!$E:$M,9,0)),"",VLOOKUP(A211,'DISPATCHED (VT11)'!$E:$M,9,0)))</f>
        <v>146</v>
      </c>
      <c r="R211" s="139" t="e">
        <f>IF(H211="","",IF(H211&lt;#REF!,1,0))</f>
        <v>#REF!</v>
      </c>
      <c r="S211" s="139" t="e">
        <f>IF(H211="","",IF(H211&gt;#REF!,1,0))</f>
        <v>#REF!</v>
      </c>
      <c r="T211" s="139" t="e">
        <f>IF(H211="","",IF(H211=#REF!,1,0))</f>
        <v>#REF!</v>
      </c>
      <c r="U211" s="139">
        <f t="shared" si="7"/>
        <v>1</v>
      </c>
      <c r="V211" s="41"/>
      <c r="W211" s="41"/>
      <c r="X211" s="41"/>
      <c r="Y211" s="139"/>
      <c r="Z211" s="41"/>
      <c r="AA211" s="41"/>
    </row>
    <row r="212" spans="1:27" ht="12" customHeight="1">
      <c r="A212" s="118">
        <v>31029987</v>
      </c>
      <c r="B212" s="117" t="s">
        <v>1712</v>
      </c>
      <c r="C212" s="118">
        <v>204</v>
      </c>
      <c r="D212" s="119">
        <v>9</v>
      </c>
      <c r="E212" s="119">
        <v>3.65</v>
      </c>
      <c r="G212" s="145" t="s">
        <v>8</v>
      </c>
      <c r="H212" s="137">
        <v>46125</v>
      </c>
      <c r="I212" s="230" t="s">
        <v>1776</v>
      </c>
      <c r="M212" s="41" t="e">
        <f>VLOOKUP(B212,REFERENCE!$A$2:D440,4,0)</f>
        <v>#N/A</v>
      </c>
      <c r="N212" s="41" t="e">
        <f>VLOOKUP(B212,REFERENCE!A:C,3,FALSE)</f>
        <v>#N/A</v>
      </c>
      <c r="O212" s="139">
        <f t="shared" si="8"/>
        <v>1</v>
      </c>
      <c r="P212" s="139">
        <f>IF(COUNTIF('DISPATCHED (VT11)'!$E:$E,'Summarized Plan'!A212)=0,"",COUNTIF('DISPATCHED (VT11)'!$E:$E,'Summarized Plan'!A212))</f>
        <v>1</v>
      </c>
      <c r="Q212" s="139">
        <f>IF(A212="","",IF(ISNA(VLOOKUP(A212,'DISPATCHED (VT11)'!$E:$M,9,0)),"",VLOOKUP(A212,'DISPATCHED (VT11)'!$E:$M,9,0)))</f>
        <v>204</v>
      </c>
      <c r="R212" s="139" t="e">
        <f>IF(H212="","",IF(H212&lt;#REF!,1,0))</f>
        <v>#REF!</v>
      </c>
      <c r="S212" s="139" t="e">
        <f>IF(H212="","",IF(H212&gt;#REF!,1,0))</f>
        <v>#REF!</v>
      </c>
      <c r="T212" s="139" t="e">
        <f>IF(H212="","",IF(H212=#REF!,1,0))</f>
        <v>#REF!</v>
      </c>
      <c r="U212" s="139">
        <f t="shared" si="7"/>
        <v>1</v>
      </c>
      <c r="V212" s="41"/>
      <c r="W212" s="41"/>
      <c r="X212" s="41"/>
      <c r="Y212" s="139"/>
      <c r="Z212" s="41"/>
      <c r="AA212" s="41"/>
    </row>
    <row r="213" spans="1:27" ht="12" customHeight="1">
      <c r="A213" s="118">
        <v>31029988</v>
      </c>
      <c r="B213" s="117" t="s">
        <v>1744</v>
      </c>
      <c r="C213" s="118">
        <v>234</v>
      </c>
      <c r="D213" s="119">
        <v>2</v>
      </c>
      <c r="E213" s="119">
        <v>3.47</v>
      </c>
      <c r="G213" s="145" t="s">
        <v>8</v>
      </c>
      <c r="H213" s="137">
        <v>46125</v>
      </c>
      <c r="I213" s="230" t="s">
        <v>1777</v>
      </c>
      <c r="M213" s="41" t="e">
        <f>VLOOKUP(B213,REFERENCE!$A$2:D441,4,0)</f>
        <v>#N/A</v>
      </c>
      <c r="N213" s="41" t="e">
        <f>VLOOKUP(B213,REFERENCE!A:C,3,FALSE)</f>
        <v>#N/A</v>
      </c>
      <c r="O213" s="139">
        <f t="shared" si="8"/>
        <v>1</v>
      </c>
      <c r="P213" s="139" t="str">
        <f>IF(COUNTIF('DISPATCHED (VT11)'!$E:$E,'Summarized Plan'!A213)=0,"",COUNTIF('DISPATCHED (VT11)'!$E:$E,'Summarized Plan'!A213))</f>
        <v/>
      </c>
      <c r="Q213" s="139" t="str">
        <f>IF(A213="","",IF(ISNA(VLOOKUP(A213,'DISPATCHED (VT11)'!$E:$M,9,0)),"",VLOOKUP(A213,'DISPATCHED (VT11)'!$E:$M,9,0)))</f>
        <v/>
      </c>
      <c r="R213" s="139" t="e">
        <f>IF(H213="","",IF(H213&lt;#REF!,1,0))</f>
        <v>#REF!</v>
      </c>
      <c r="S213" s="139" t="e">
        <f>IF(H213="","",IF(H213&gt;#REF!,1,0))</f>
        <v>#REF!</v>
      </c>
      <c r="T213" s="139" t="e">
        <f>IF(H213="","",IF(H213=#REF!,1,0))</f>
        <v>#REF!</v>
      </c>
      <c r="U213" s="139">
        <f t="shared" si="7"/>
        <v>1</v>
      </c>
      <c r="V213" s="41"/>
      <c r="W213" s="41"/>
      <c r="X213" s="41"/>
      <c r="Y213" s="139"/>
      <c r="Z213" s="41"/>
      <c r="AA213" s="41"/>
    </row>
    <row r="214" spans="1:27" ht="12" customHeight="1">
      <c r="A214" s="118">
        <v>31029989</v>
      </c>
      <c r="B214" s="117" t="s">
        <v>1746</v>
      </c>
      <c r="C214" s="118">
        <v>245</v>
      </c>
      <c r="D214" s="119">
        <v>2</v>
      </c>
      <c r="E214" s="119">
        <v>4.24</v>
      </c>
      <c r="G214" s="145" t="s">
        <v>8</v>
      </c>
      <c r="H214" s="137">
        <v>46125</v>
      </c>
      <c r="I214" s="230" t="s">
        <v>1777</v>
      </c>
      <c r="M214" s="41" t="e">
        <f>VLOOKUP(B214,REFERENCE!$A$2:D442,4,0)</f>
        <v>#N/A</v>
      </c>
      <c r="N214" s="41" t="e">
        <f>VLOOKUP(B214,REFERENCE!A:C,3,FALSE)</f>
        <v>#N/A</v>
      </c>
      <c r="O214" s="139">
        <f t="shared" si="8"/>
        <v>1</v>
      </c>
      <c r="P214" s="139">
        <f>IF(COUNTIF('DISPATCHED (VT11)'!$E:$E,'Summarized Plan'!A214)=0,"",COUNTIF('DISPATCHED (VT11)'!$E:$E,'Summarized Plan'!A214))</f>
        <v>1</v>
      </c>
      <c r="Q214" s="139">
        <f>IF(A214="","",IF(ISNA(VLOOKUP(A214,'DISPATCHED (VT11)'!$E:$M,9,0)),"",VLOOKUP(A214,'DISPATCHED (VT11)'!$E:$M,9,0)))</f>
        <v>245</v>
      </c>
      <c r="R214" s="139" t="e">
        <f>IF(H214="","",IF(H214&lt;#REF!,1,0))</f>
        <v>#REF!</v>
      </c>
      <c r="S214" s="139" t="e">
        <f>IF(H214="","",IF(H214&gt;#REF!,1,0))</f>
        <v>#REF!</v>
      </c>
      <c r="T214" s="139" t="e">
        <f>IF(H214="","",IF(H214=#REF!,1,0))</f>
        <v>#REF!</v>
      </c>
      <c r="U214" s="139">
        <f t="shared" si="7"/>
        <v>1</v>
      </c>
      <c r="V214" s="41"/>
      <c r="W214" s="41"/>
      <c r="X214" s="41"/>
      <c r="Y214" s="139"/>
      <c r="Z214" s="41"/>
      <c r="AA214" s="41"/>
    </row>
    <row r="215" spans="1:27" ht="12" customHeight="1">
      <c r="A215" s="118">
        <v>31030040</v>
      </c>
      <c r="B215" s="117" t="s">
        <v>1711</v>
      </c>
      <c r="C215" s="118">
        <v>237</v>
      </c>
      <c r="D215" s="119">
        <v>13</v>
      </c>
      <c r="E215" s="119">
        <v>3.61</v>
      </c>
      <c r="G215" s="145" t="s">
        <v>8</v>
      </c>
      <c r="H215" s="137">
        <v>46125</v>
      </c>
      <c r="I215" s="230" t="s">
        <v>1777</v>
      </c>
      <c r="M215" s="41" t="e">
        <f>VLOOKUP(B215,REFERENCE!$A$2:D443,4,0)</f>
        <v>#N/A</v>
      </c>
      <c r="N215" s="41" t="e">
        <f>VLOOKUP(B215,REFERENCE!A:C,3,FALSE)</f>
        <v>#N/A</v>
      </c>
      <c r="O215" s="139">
        <f t="shared" si="8"/>
        <v>1</v>
      </c>
      <c r="P215" s="139" t="str">
        <f>IF(COUNTIF('DISPATCHED (VT11)'!$E:$E,'Summarized Plan'!A215)=0,"",COUNTIF('DISPATCHED (VT11)'!$E:$E,'Summarized Plan'!A215))</f>
        <v/>
      </c>
      <c r="Q215" s="139" t="str">
        <f>IF(A215="","",IF(ISNA(VLOOKUP(A215,'DISPATCHED (VT11)'!$E:$M,9,0)),"",VLOOKUP(A215,'DISPATCHED (VT11)'!$E:$M,9,0)))</f>
        <v/>
      </c>
      <c r="R215" s="139" t="e">
        <f>IF(H215="","",IF(H215&lt;#REF!,1,0))</f>
        <v>#REF!</v>
      </c>
      <c r="S215" s="139" t="e">
        <f>IF(H215="","",IF(H215&gt;#REF!,1,0))</f>
        <v>#REF!</v>
      </c>
      <c r="T215" s="139" t="e">
        <f>IF(H215="","",IF(H215=#REF!,1,0))</f>
        <v>#REF!</v>
      </c>
      <c r="U215" s="139">
        <f t="shared" si="7"/>
        <v>1</v>
      </c>
      <c r="V215" s="41"/>
      <c r="W215" s="41"/>
      <c r="X215" s="41"/>
      <c r="Y215" s="139"/>
      <c r="Z215" s="41"/>
      <c r="AA215" s="41"/>
    </row>
    <row r="216" spans="1:27" ht="12" customHeight="1">
      <c r="A216" s="118">
        <v>31030043</v>
      </c>
      <c r="B216" s="117" t="s">
        <v>1730</v>
      </c>
      <c r="C216" s="118">
        <v>408</v>
      </c>
      <c r="D216" s="119">
        <v>10</v>
      </c>
      <c r="E216" s="119">
        <v>3.83</v>
      </c>
      <c r="G216" s="145" t="s">
        <v>8</v>
      </c>
      <c r="H216" s="137">
        <v>46125</v>
      </c>
      <c r="I216" s="230" t="s">
        <v>1776</v>
      </c>
      <c r="M216" s="41" t="e">
        <f>VLOOKUP(B216,REFERENCE!$A$2:D444,4,0)</f>
        <v>#N/A</v>
      </c>
      <c r="N216" s="41" t="e">
        <f>VLOOKUP(B216,REFERENCE!A:C,3,FALSE)</f>
        <v>#N/A</v>
      </c>
      <c r="O216" s="139">
        <f t="shared" si="8"/>
        <v>1</v>
      </c>
      <c r="P216" s="139">
        <f>IF(COUNTIF('DISPATCHED (VT11)'!$E:$E,'Summarized Plan'!A216)=0,"",COUNTIF('DISPATCHED (VT11)'!$E:$E,'Summarized Plan'!A216))</f>
        <v>1</v>
      </c>
      <c r="Q216" s="139">
        <f>IF(A216="","",IF(ISNA(VLOOKUP(A216,'DISPATCHED (VT11)'!$E:$M,9,0)),"",VLOOKUP(A216,'DISPATCHED (VT11)'!$E:$M,9,0)))</f>
        <v>408</v>
      </c>
      <c r="R216" s="139" t="e">
        <f>IF(H216="","",IF(H216&lt;#REF!,1,0))</f>
        <v>#REF!</v>
      </c>
      <c r="S216" s="139" t="e">
        <f>IF(H216="","",IF(H216&gt;#REF!,1,0))</f>
        <v>#REF!</v>
      </c>
      <c r="T216" s="139" t="e">
        <f>IF(H216="","",IF(H216=#REF!,1,0))</f>
        <v>#REF!</v>
      </c>
      <c r="U216" s="139">
        <f t="shared" si="7"/>
        <v>1</v>
      </c>
      <c r="V216" s="41"/>
      <c r="W216" s="41"/>
      <c r="X216" s="41"/>
      <c r="Y216" s="139"/>
      <c r="Z216" s="41"/>
      <c r="AA216" s="41"/>
    </row>
    <row r="217" spans="1:27" ht="12" customHeight="1">
      <c r="A217" s="118">
        <v>31030045</v>
      </c>
      <c r="B217" s="117" t="s">
        <v>1731</v>
      </c>
      <c r="C217" s="118">
        <v>205</v>
      </c>
      <c r="D217" s="119">
        <v>9</v>
      </c>
      <c r="E217" s="119">
        <v>2.02</v>
      </c>
      <c r="G217" s="145" t="s">
        <v>8</v>
      </c>
      <c r="H217" s="137">
        <v>46125</v>
      </c>
      <c r="I217" s="230" t="s">
        <v>1776</v>
      </c>
      <c r="M217" s="41" t="e">
        <f>VLOOKUP(B217,REFERENCE!$A$2:D445,4,0)</f>
        <v>#N/A</v>
      </c>
      <c r="N217" s="41" t="e">
        <f>VLOOKUP(B217,REFERENCE!A:C,3,FALSE)</f>
        <v>#N/A</v>
      </c>
      <c r="O217" s="139">
        <f t="shared" si="8"/>
        <v>1</v>
      </c>
      <c r="P217" s="139">
        <f>IF(COUNTIF('DISPATCHED (VT11)'!$E:$E,'Summarized Plan'!A217)=0,"",COUNTIF('DISPATCHED (VT11)'!$E:$E,'Summarized Plan'!A217))</f>
        <v>1</v>
      </c>
      <c r="Q217" s="139">
        <f>IF(A217="","",IF(ISNA(VLOOKUP(A217,'DISPATCHED (VT11)'!$E:$M,9,0)),"",VLOOKUP(A217,'DISPATCHED (VT11)'!$E:$M,9,0)))</f>
        <v>205</v>
      </c>
      <c r="R217" s="139" t="e">
        <f>IF(H217="","",IF(H217&lt;#REF!,1,0))</f>
        <v>#REF!</v>
      </c>
      <c r="S217" s="139" t="e">
        <f>IF(H217="","",IF(H217&gt;#REF!,1,0))</f>
        <v>#REF!</v>
      </c>
      <c r="T217" s="139" t="e">
        <f>IF(H217="","",IF(H217=#REF!,1,0))</f>
        <v>#REF!</v>
      </c>
      <c r="U217" s="139">
        <f t="shared" si="7"/>
        <v>1</v>
      </c>
      <c r="V217" s="41"/>
      <c r="W217" s="41"/>
      <c r="X217" s="41"/>
      <c r="Y217" s="139"/>
      <c r="Z217" s="41"/>
      <c r="AA217" s="41"/>
    </row>
    <row r="218" spans="1:27" ht="12" customHeight="1">
      <c r="A218" s="118">
        <v>31030046</v>
      </c>
      <c r="B218" s="117" t="s">
        <v>1732</v>
      </c>
      <c r="C218" s="118">
        <v>292</v>
      </c>
      <c r="D218" s="119">
        <v>13</v>
      </c>
      <c r="E218" s="119">
        <v>3.22</v>
      </c>
      <c r="G218" s="145" t="s">
        <v>8</v>
      </c>
      <c r="H218" s="137">
        <v>46125</v>
      </c>
      <c r="I218" s="230" t="s">
        <v>1776</v>
      </c>
      <c r="M218" s="41" t="e">
        <f>VLOOKUP(B218,REFERENCE!$A$2:D446,4,0)</f>
        <v>#N/A</v>
      </c>
      <c r="N218" s="41" t="e">
        <f>VLOOKUP(B218,REFERENCE!A:C,3,FALSE)</f>
        <v>#N/A</v>
      </c>
      <c r="O218" s="139">
        <f t="shared" si="8"/>
        <v>1</v>
      </c>
      <c r="P218" s="139" t="str">
        <f>IF(COUNTIF('DISPATCHED (VT11)'!$E:$E,'Summarized Plan'!A218)=0,"",COUNTIF('DISPATCHED (VT11)'!$E:$E,'Summarized Plan'!A218))</f>
        <v/>
      </c>
      <c r="Q218" s="139" t="str">
        <f>IF(A218="","",IF(ISNA(VLOOKUP(A218,'DISPATCHED (VT11)'!$E:$M,9,0)),"",VLOOKUP(A218,'DISPATCHED (VT11)'!$E:$M,9,0)))</f>
        <v/>
      </c>
      <c r="R218" s="139" t="e">
        <f>IF(H218="","",IF(H218&lt;#REF!,1,0))</f>
        <v>#REF!</v>
      </c>
      <c r="S218" s="139" t="e">
        <f>IF(H218="","",IF(H218&gt;#REF!,1,0))</f>
        <v>#REF!</v>
      </c>
      <c r="T218" s="139" t="e">
        <f>IF(H218="","",IF(H218=#REF!,1,0))</f>
        <v>#REF!</v>
      </c>
      <c r="U218" s="139">
        <f t="shared" si="7"/>
        <v>1</v>
      </c>
      <c r="V218" s="41"/>
      <c r="W218" s="41"/>
      <c r="X218" s="41"/>
      <c r="Y218" s="139"/>
      <c r="Z218" s="41"/>
      <c r="AA218" s="41"/>
    </row>
    <row r="219" spans="1:27" ht="12" customHeight="1">
      <c r="A219" s="118">
        <v>31030047</v>
      </c>
      <c r="B219" s="117" t="s">
        <v>1724</v>
      </c>
      <c r="C219" s="118">
        <v>129</v>
      </c>
      <c r="D219" s="119">
        <v>3</v>
      </c>
      <c r="E219" s="119">
        <v>2.94</v>
      </c>
      <c r="G219" s="145" t="s">
        <v>8</v>
      </c>
      <c r="H219" s="137">
        <v>46125</v>
      </c>
      <c r="I219" s="230" t="s">
        <v>1776</v>
      </c>
      <c r="M219" s="41" t="e">
        <f>VLOOKUP(B219,REFERENCE!$A$2:D447,4,0)</f>
        <v>#N/A</v>
      </c>
      <c r="N219" s="41" t="e">
        <f>VLOOKUP(B219,REFERENCE!A:C,3,FALSE)</f>
        <v>#N/A</v>
      </c>
      <c r="O219" s="139">
        <f t="shared" si="8"/>
        <v>1</v>
      </c>
      <c r="P219" s="139">
        <f>IF(COUNTIF('DISPATCHED (VT11)'!$E:$E,'Summarized Plan'!A219)=0,"",COUNTIF('DISPATCHED (VT11)'!$E:$E,'Summarized Plan'!A219))</f>
        <v>1</v>
      </c>
      <c r="Q219" s="139">
        <f>IF(A219="","",IF(ISNA(VLOOKUP(A219,'DISPATCHED (VT11)'!$E:$M,9,0)),"",VLOOKUP(A219,'DISPATCHED (VT11)'!$E:$M,9,0)))</f>
        <v>129</v>
      </c>
      <c r="R219" s="139" t="e">
        <f>IF(H219="","",IF(H219&lt;#REF!,1,0))</f>
        <v>#REF!</v>
      </c>
      <c r="S219" s="139" t="e">
        <f>IF(H219="","",IF(H219&gt;#REF!,1,0))</f>
        <v>#REF!</v>
      </c>
      <c r="T219" s="139" t="e">
        <f>IF(H219="","",IF(H219=#REF!,1,0))</f>
        <v>#REF!</v>
      </c>
      <c r="U219" s="139">
        <f t="shared" si="7"/>
        <v>1</v>
      </c>
      <c r="V219" s="41"/>
      <c r="W219" s="41"/>
      <c r="X219" s="41"/>
      <c r="Y219" s="139"/>
      <c r="Z219" s="41"/>
      <c r="AA219" s="41"/>
    </row>
    <row r="220" spans="1:27" ht="12" customHeight="1">
      <c r="A220" s="118">
        <v>31030048</v>
      </c>
      <c r="B220" s="117" t="s">
        <v>1729</v>
      </c>
      <c r="C220" s="118">
        <v>196</v>
      </c>
      <c r="D220" s="119">
        <v>4</v>
      </c>
      <c r="E220" s="119">
        <v>2.69</v>
      </c>
      <c r="G220" s="145" t="s">
        <v>8</v>
      </c>
      <c r="H220" s="137">
        <v>46125</v>
      </c>
      <c r="I220" s="230" t="s">
        <v>1776</v>
      </c>
      <c r="M220" s="41" t="e">
        <f>VLOOKUP(B220,REFERENCE!$A$2:D448,4,0)</f>
        <v>#N/A</v>
      </c>
      <c r="N220" s="41" t="e">
        <f>VLOOKUP(B220,REFERENCE!A:C,3,FALSE)</f>
        <v>#N/A</v>
      </c>
      <c r="O220" s="139">
        <f t="shared" si="8"/>
        <v>1</v>
      </c>
      <c r="P220" s="139">
        <f>IF(COUNTIF('DISPATCHED (VT11)'!$E:$E,'Summarized Plan'!A220)=0,"",COUNTIF('DISPATCHED (VT11)'!$E:$E,'Summarized Plan'!A220))</f>
        <v>1</v>
      </c>
      <c r="Q220" s="139">
        <f>IF(A220="","",IF(ISNA(VLOOKUP(A220,'DISPATCHED (VT11)'!$E:$M,9,0)),"",VLOOKUP(A220,'DISPATCHED (VT11)'!$E:$M,9,0)))</f>
        <v>196</v>
      </c>
      <c r="R220" s="139" t="e">
        <f>IF(H220="","",IF(H220&lt;#REF!,1,0))</f>
        <v>#REF!</v>
      </c>
      <c r="S220" s="139" t="e">
        <f>IF(H220="","",IF(H220&gt;#REF!,1,0))</f>
        <v>#REF!</v>
      </c>
      <c r="T220" s="139" t="e">
        <f>IF(H220="","",IF(H220=#REF!,1,0))</f>
        <v>#REF!</v>
      </c>
      <c r="U220" s="139">
        <f t="shared" si="7"/>
        <v>1</v>
      </c>
      <c r="V220" s="41"/>
      <c r="W220" s="41"/>
      <c r="X220" s="41"/>
      <c r="Y220" s="139"/>
      <c r="Z220" s="41"/>
      <c r="AA220" s="41"/>
    </row>
    <row r="221" spans="1:27" ht="12" customHeight="1">
      <c r="A221" s="118">
        <v>31030263</v>
      </c>
      <c r="B221" s="117" t="s">
        <v>1735</v>
      </c>
      <c r="C221" s="118">
        <v>185</v>
      </c>
      <c r="D221" s="119">
        <v>2</v>
      </c>
      <c r="E221" s="119">
        <v>3.96</v>
      </c>
      <c r="G221" s="145" t="s">
        <v>8</v>
      </c>
      <c r="H221" s="137">
        <v>46125</v>
      </c>
      <c r="I221" s="230" t="s">
        <v>1777</v>
      </c>
      <c r="M221" s="41" t="e">
        <f>VLOOKUP(B221,REFERENCE!$A$2:D449,4,0)</f>
        <v>#N/A</v>
      </c>
      <c r="N221" s="41" t="e">
        <f>VLOOKUP(B221,REFERENCE!A:C,3,FALSE)</f>
        <v>#N/A</v>
      </c>
      <c r="O221" s="139">
        <f t="shared" si="8"/>
        <v>1</v>
      </c>
      <c r="P221" s="139">
        <f>IF(COUNTIF('DISPATCHED (VT11)'!$E:$E,'Summarized Plan'!A221)=0,"",COUNTIF('DISPATCHED (VT11)'!$E:$E,'Summarized Plan'!A221))</f>
        <v>1</v>
      </c>
      <c r="Q221" s="139">
        <f>IF(A221="","",IF(ISNA(VLOOKUP(A221,'DISPATCHED (VT11)'!$E:$M,9,0)),"",VLOOKUP(A221,'DISPATCHED (VT11)'!$E:$M,9,0)))</f>
        <v>185</v>
      </c>
      <c r="R221" s="139" t="e">
        <f>IF(H221="","",IF(H221&lt;#REF!,1,0))</f>
        <v>#REF!</v>
      </c>
      <c r="S221" s="139" t="e">
        <f>IF(H221="","",IF(H221&gt;#REF!,1,0))</f>
        <v>#REF!</v>
      </c>
      <c r="T221" s="139" t="e">
        <f>IF(H221="","",IF(H221=#REF!,1,0))</f>
        <v>#REF!</v>
      </c>
      <c r="U221" s="139">
        <f t="shared" si="7"/>
        <v>1</v>
      </c>
      <c r="V221" s="41"/>
      <c r="W221" s="41"/>
      <c r="X221" s="41"/>
      <c r="Y221" s="139"/>
      <c r="Z221" s="41"/>
      <c r="AA221" s="41"/>
    </row>
    <row r="222" spans="1:27" ht="12" customHeight="1">
      <c r="A222" s="118">
        <v>31030265</v>
      </c>
      <c r="B222" s="117" t="s">
        <v>1726</v>
      </c>
      <c r="C222" s="118">
        <v>162</v>
      </c>
      <c r="D222" s="119">
        <v>4</v>
      </c>
      <c r="E222" s="119">
        <v>3.02</v>
      </c>
      <c r="G222" s="145" t="s">
        <v>8</v>
      </c>
      <c r="H222" s="137">
        <v>46125</v>
      </c>
      <c r="I222" s="230" t="s">
        <v>1777</v>
      </c>
      <c r="M222" s="41" t="e">
        <f>VLOOKUP(B222,REFERENCE!$A$2:D450,4,0)</f>
        <v>#N/A</v>
      </c>
      <c r="N222" s="41" t="e">
        <f>VLOOKUP(B222,REFERENCE!A:C,3,FALSE)</f>
        <v>#N/A</v>
      </c>
      <c r="O222" s="139">
        <f t="shared" si="8"/>
        <v>1</v>
      </c>
      <c r="P222" s="139">
        <f>IF(COUNTIF('DISPATCHED (VT11)'!$E:$E,'Summarized Plan'!A222)=0,"",COUNTIF('DISPATCHED (VT11)'!$E:$E,'Summarized Plan'!A222))</f>
        <v>1</v>
      </c>
      <c r="Q222" s="139">
        <f>IF(A222="","",IF(ISNA(VLOOKUP(A222,'DISPATCHED (VT11)'!$E:$M,9,0)),"",VLOOKUP(A222,'DISPATCHED (VT11)'!$E:$M,9,0)))</f>
        <v>162</v>
      </c>
      <c r="R222" s="139" t="e">
        <f>IF(H222="","",IF(H222&lt;#REF!,1,0))</f>
        <v>#REF!</v>
      </c>
      <c r="S222" s="139" t="e">
        <f>IF(H222="","",IF(H222&gt;#REF!,1,0))</f>
        <v>#REF!</v>
      </c>
      <c r="T222" s="139" t="e">
        <f>IF(H222="","",IF(H222=#REF!,1,0))</f>
        <v>#REF!</v>
      </c>
      <c r="U222" s="139">
        <f t="shared" si="7"/>
        <v>1</v>
      </c>
      <c r="V222" s="41"/>
      <c r="W222" s="41"/>
      <c r="X222" s="41"/>
      <c r="Y222" s="139"/>
      <c r="Z222" s="41"/>
      <c r="AA222" s="41"/>
    </row>
    <row r="223" spans="1:27" ht="12" customHeight="1">
      <c r="A223" s="118">
        <v>31030267</v>
      </c>
      <c r="B223" s="117" t="s">
        <v>1737</v>
      </c>
      <c r="C223" s="118">
        <v>154</v>
      </c>
      <c r="D223" s="119">
        <v>5</v>
      </c>
      <c r="E223" s="119">
        <v>3.5</v>
      </c>
      <c r="G223" s="145" t="s">
        <v>8</v>
      </c>
      <c r="H223" s="137">
        <v>46125</v>
      </c>
      <c r="I223" s="230" t="s">
        <v>1777</v>
      </c>
      <c r="M223" s="41" t="e">
        <f>VLOOKUP(B223,REFERENCE!$A$2:D451,4,0)</f>
        <v>#N/A</v>
      </c>
      <c r="N223" s="41" t="e">
        <f>VLOOKUP(B223,REFERENCE!A:C,3,FALSE)</f>
        <v>#N/A</v>
      </c>
      <c r="O223" s="139">
        <f t="shared" si="8"/>
        <v>1</v>
      </c>
      <c r="P223" s="139">
        <f>IF(COUNTIF('DISPATCHED (VT11)'!$E:$E,'Summarized Plan'!A223)=0,"",COUNTIF('DISPATCHED (VT11)'!$E:$E,'Summarized Plan'!A223))</f>
        <v>1</v>
      </c>
      <c r="Q223" s="139">
        <f>IF(A223="","",IF(ISNA(VLOOKUP(A223,'DISPATCHED (VT11)'!$E:$M,9,0)),"",VLOOKUP(A223,'DISPATCHED (VT11)'!$E:$M,9,0)))</f>
        <v>154</v>
      </c>
      <c r="R223" s="139" t="e">
        <f>IF(H223="","",IF(H223&lt;#REF!,1,0))</f>
        <v>#REF!</v>
      </c>
      <c r="S223" s="139" t="e">
        <f>IF(H223="","",IF(H223&gt;#REF!,1,0))</f>
        <v>#REF!</v>
      </c>
      <c r="T223" s="139" t="e">
        <f>IF(H223="","",IF(H223=#REF!,1,0))</f>
        <v>#REF!</v>
      </c>
      <c r="U223" s="139">
        <f t="shared" si="7"/>
        <v>1</v>
      </c>
      <c r="V223" s="41"/>
      <c r="W223" s="41"/>
      <c r="X223" s="41"/>
      <c r="Y223" s="139"/>
      <c r="Z223" s="41"/>
      <c r="AA223" s="41"/>
    </row>
    <row r="224" spans="1:27" ht="12" customHeight="1">
      <c r="A224" s="118">
        <v>31030268</v>
      </c>
      <c r="B224" s="117" t="s">
        <v>1727</v>
      </c>
      <c r="C224" s="118">
        <v>320</v>
      </c>
      <c r="D224" s="119">
        <v>4</v>
      </c>
      <c r="E224" s="119">
        <v>5.1100000000000003</v>
      </c>
      <c r="G224" s="145" t="s">
        <v>8</v>
      </c>
      <c r="H224" s="137">
        <v>46125</v>
      </c>
      <c r="I224" s="230" t="s">
        <v>1777</v>
      </c>
      <c r="M224" s="41" t="e">
        <f>VLOOKUP(B224,REFERENCE!$A$2:D452,4,0)</f>
        <v>#N/A</v>
      </c>
      <c r="N224" s="41" t="e">
        <f>VLOOKUP(B224,REFERENCE!A:C,3,FALSE)</f>
        <v>#N/A</v>
      </c>
      <c r="O224" s="139">
        <f t="shared" si="8"/>
        <v>1</v>
      </c>
      <c r="P224" s="139">
        <f>IF(COUNTIF('DISPATCHED (VT11)'!$E:$E,'Summarized Plan'!A224)=0,"",COUNTIF('DISPATCHED (VT11)'!$E:$E,'Summarized Plan'!A224))</f>
        <v>1</v>
      </c>
      <c r="Q224" s="139">
        <f>IF(A224="","",IF(ISNA(VLOOKUP(A224,'DISPATCHED (VT11)'!$E:$M,9,0)),"",VLOOKUP(A224,'DISPATCHED (VT11)'!$E:$M,9,0)))</f>
        <v>320</v>
      </c>
      <c r="R224" s="139" t="e">
        <f>IF(H224="","",IF(H224&lt;#REF!,1,0))</f>
        <v>#REF!</v>
      </c>
      <c r="S224" s="139" t="e">
        <f>IF(H224="","",IF(H224&gt;#REF!,1,0))</f>
        <v>#REF!</v>
      </c>
      <c r="T224" s="139" t="e">
        <f>IF(H224="","",IF(H224=#REF!,1,0))</f>
        <v>#REF!</v>
      </c>
      <c r="U224" s="139">
        <f t="shared" si="7"/>
        <v>1</v>
      </c>
      <c r="V224" s="41"/>
      <c r="W224" s="41"/>
      <c r="X224" s="41"/>
      <c r="Y224" s="139"/>
      <c r="Z224" s="41"/>
      <c r="AA224" s="41"/>
    </row>
    <row r="225" spans="1:27" ht="12" customHeight="1">
      <c r="A225" s="118">
        <v>31030269</v>
      </c>
      <c r="B225" s="117" t="s">
        <v>1734</v>
      </c>
      <c r="C225" s="118">
        <v>101</v>
      </c>
      <c r="D225" s="119">
        <v>5</v>
      </c>
      <c r="E225" s="119">
        <v>2.59</v>
      </c>
      <c r="G225" s="145" t="s">
        <v>8</v>
      </c>
      <c r="H225" s="137">
        <v>46125</v>
      </c>
      <c r="I225" s="230" t="s">
        <v>1777</v>
      </c>
      <c r="M225" s="41" t="e">
        <f>VLOOKUP(B225,REFERENCE!$A$2:D453,4,0)</f>
        <v>#N/A</v>
      </c>
      <c r="N225" s="41" t="e">
        <f>VLOOKUP(B225,REFERENCE!A:C,3,FALSE)</f>
        <v>#N/A</v>
      </c>
      <c r="O225" s="139">
        <f t="shared" si="8"/>
        <v>1</v>
      </c>
      <c r="P225" s="139">
        <f>IF(COUNTIF('DISPATCHED (VT11)'!$E:$E,'Summarized Plan'!A225)=0,"",COUNTIF('DISPATCHED (VT11)'!$E:$E,'Summarized Plan'!A225))</f>
        <v>1</v>
      </c>
      <c r="Q225" s="139">
        <f>IF(A225="","",IF(ISNA(VLOOKUP(A225,'DISPATCHED (VT11)'!$E:$M,9,0)),"",VLOOKUP(A225,'DISPATCHED (VT11)'!$E:$M,9,0)))</f>
        <v>101</v>
      </c>
      <c r="R225" s="139" t="e">
        <f>IF(H225="","",IF(H225&lt;#REF!,1,0))</f>
        <v>#REF!</v>
      </c>
      <c r="S225" s="139" t="e">
        <f>IF(H225="","",IF(H225&gt;#REF!,1,0))</f>
        <v>#REF!</v>
      </c>
      <c r="T225" s="139" t="e">
        <f>IF(H225="","",IF(H225=#REF!,1,0))</f>
        <v>#REF!</v>
      </c>
      <c r="U225" s="139">
        <f t="shared" si="7"/>
        <v>1</v>
      </c>
      <c r="V225" s="41"/>
      <c r="W225" s="41"/>
      <c r="X225" s="41"/>
      <c r="Y225" s="139"/>
      <c r="Z225" s="41"/>
      <c r="AA225" s="41"/>
    </row>
    <row r="226" spans="1:27" ht="12" customHeight="1">
      <c r="A226" s="118">
        <v>31030337</v>
      </c>
      <c r="B226" s="117" t="s">
        <v>1736</v>
      </c>
      <c r="C226" s="118">
        <v>162</v>
      </c>
      <c r="D226" s="119">
        <v>8</v>
      </c>
      <c r="E226" s="119">
        <v>3.42</v>
      </c>
      <c r="G226" s="145" t="s">
        <v>8</v>
      </c>
      <c r="H226" s="137">
        <v>46125</v>
      </c>
      <c r="I226" s="230" t="s">
        <v>1776</v>
      </c>
      <c r="M226" s="41" t="e">
        <f>VLOOKUP(B226,REFERENCE!$A$2:D454,4,0)</f>
        <v>#N/A</v>
      </c>
      <c r="N226" s="41" t="e">
        <f>VLOOKUP(B226,REFERENCE!A:C,3,FALSE)</f>
        <v>#N/A</v>
      </c>
      <c r="O226" s="139">
        <f t="shared" si="8"/>
        <v>1</v>
      </c>
      <c r="P226" s="139">
        <f>IF(COUNTIF('DISPATCHED (VT11)'!$E:$E,'Summarized Plan'!A226)=0,"",COUNTIF('DISPATCHED (VT11)'!$E:$E,'Summarized Plan'!A226))</f>
        <v>1</v>
      </c>
      <c r="Q226" s="139">
        <f>IF(A226="","",IF(ISNA(VLOOKUP(A226,'DISPATCHED (VT11)'!$E:$M,9,0)),"",VLOOKUP(A226,'DISPATCHED (VT11)'!$E:$M,9,0)))</f>
        <v>162</v>
      </c>
      <c r="R226" s="139" t="e">
        <f>IF(H226="","",IF(H226&lt;#REF!,1,0))</f>
        <v>#REF!</v>
      </c>
      <c r="S226" s="139" t="e">
        <f>IF(H226="","",IF(H226&gt;#REF!,1,0))</f>
        <v>#REF!</v>
      </c>
      <c r="T226" s="139" t="e">
        <f>IF(H226="","",IF(H226=#REF!,1,0))</f>
        <v>#REF!</v>
      </c>
      <c r="U226" s="139">
        <f t="shared" si="7"/>
        <v>1</v>
      </c>
      <c r="V226" s="41"/>
      <c r="W226" s="41"/>
      <c r="X226" s="41"/>
      <c r="Y226" s="139"/>
      <c r="Z226" s="41"/>
      <c r="AA226" s="41"/>
    </row>
    <row r="227" spans="1:27" ht="12" customHeight="1">
      <c r="A227" s="118">
        <v>31030338</v>
      </c>
      <c r="B227" s="117" t="s">
        <v>1738</v>
      </c>
      <c r="C227" s="118">
        <v>164</v>
      </c>
      <c r="D227" s="119">
        <v>1</v>
      </c>
      <c r="E227" s="119">
        <v>2.85</v>
      </c>
      <c r="G227" s="145" t="s">
        <v>8</v>
      </c>
      <c r="H227" s="137">
        <v>46125</v>
      </c>
      <c r="I227" s="230" t="s">
        <v>1778</v>
      </c>
      <c r="M227" s="41" t="e">
        <f>VLOOKUP(B227,REFERENCE!$A$2:D455,4,0)</f>
        <v>#N/A</v>
      </c>
      <c r="N227" s="41" t="e">
        <f>VLOOKUP(B227,REFERENCE!A:C,3,FALSE)</f>
        <v>#N/A</v>
      </c>
      <c r="O227" s="139">
        <f t="shared" si="8"/>
        <v>1</v>
      </c>
      <c r="P227" s="139">
        <f>IF(COUNTIF('DISPATCHED (VT11)'!$E:$E,'Summarized Plan'!A227)=0,"",COUNTIF('DISPATCHED (VT11)'!$E:$E,'Summarized Plan'!A227))</f>
        <v>1</v>
      </c>
      <c r="Q227" s="139">
        <f>IF(A227="","",IF(ISNA(VLOOKUP(A227,'DISPATCHED (VT11)'!$E:$M,9,0)),"",VLOOKUP(A227,'DISPATCHED (VT11)'!$E:$M,9,0)))</f>
        <v>164</v>
      </c>
      <c r="R227" s="139" t="e">
        <f>IF(H227="","",IF(H227&lt;#REF!,1,0))</f>
        <v>#REF!</v>
      </c>
      <c r="S227" s="139" t="e">
        <f>IF(H227="","",IF(H227&gt;#REF!,1,0))</f>
        <v>#REF!</v>
      </c>
      <c r="T227" s="139" t="e">
        <f>IF(H227="","",IF(H227=#REF!,1,0))</f>
        <v>#REF!</v>
      </c>
      <c r="U227" s="139">
        <f t="shared" si="7"/>
        <v>1</v>
      </c>
      <c r="V227" s="41"/>
      <c r="W227" s="41"/>
      <c r="X227" s="41"/>
      <c r="Y227" s="139"/>
      <c r="Z227" s="41"/>
      <c r="AA227" s="41"/>
    </row>
    <row r="228" spans="1:27" ht="12" customHeight="1">
      <c r="A228" s="118">
        <v>31030339</v>
      </c>
      <c r="B228" s="117" t="s">
        <v>1733</v>
      </c>
      <c r="C228" s="118">
        <v>188</v>
      </c>
      <c r="D228" s="119">
        <v>4</v>
      </c>
      <c r="E228" s="119">
        <v>3.32</v>
      </c>
      <c r="G228" s="145" t="s">
        <v>8</v>
      </c>
      <c r="H228" s="137">
        <v>46125</v>
      </c>
      <c r="I228" s="230" t="s">
        <v>1776</v>
      </c>
      <c r="M228" s="41" t="e">
        <f>VLOOKUP(B228,REFERENCE!$A$2:D456,4,0)</f>
        <v>#N/A</v>
      </c>
      <c r="N228" s="41" t="e">
        <f>VLOOKUP(B228,REFERENCE!A:C,3,FALSE)</f>
        <v>#N/A</v>
      </c>
      <c r="O228" s="139">
        <f t="shared" si="8"/>
        <v>1</v>
      </c>
      <c r="P228" s="139">
        <f>IF(COUNTIF('DISPATCHED (VT11)'!$E:$E,'Summarized Plan'!A228)=0,"",COUNTIF('DISPATCHED (VT11)'!$E:$E,'Summarized Plan'!A228))</f>
        <v>1</v>
      </c>
      <c r="Q228" s="139">
        <f>IF(A228="","",IF(ISNA(VLOOKUP(A228,'DISPATCHED (VT11)'!$E:$M,9,0)),"",VLOOKUP(A228,'DISPATCHED (VT11)'!$E:$M,9,0)))</f>
        <v>188</v>
      </c>
      <c r="R228" s="139" t="e">
        <f>IF(H228="","",IF(H228&lt;#REF!,1,0))</f>
        <v>#REF!</v>
      </c>
      <c r="S228" s="139" t="e">
        <f>IF(H228="","",IF(H228&gt;#REF!,1,0))</f>
        <v>#REF!</v>
      </c>
      <c r="T228" s="139" t="e">
        <f>IF(H228="","",IF(H228=#REF!,1,0))</f>
        <v>#REF!</v>
      </c>
      <c r="U228" s="139">
        <f t="shared" si="7"/>
        <v>1</v>
      </c>
      <c r="V228" s="41"/>
      <c r="W228" s="41"/>
      <c r="X228" s="41"/>
      <c r="Y228" s="139"/>
      <c r="Z228" s="41"/>
      <c r="AA228" s="41"/>
    </row>
    <row r="229" spans="1:27" ht="12" customHeight="1">
      <c r="A229" s="118">
        <v>31030381</v>
      </c>
      <c r="B229" s="117" t="s">
        <v>1723</v>
      </c>
      <c r="C229" s="118">
        <v>310</v>
      </c>
      <c r="D229" s="119">
        <v>9</v>
      </c>
      <c r="E229" s="119">
        <v>4.2300000000000004</v>
      </c>
      <c r="G229" s="145" t="s">
        <v>8</v>
      </c>
      <c r="H229" s="137">
        <v>46125</v>
      </c>
      <c r="I229" s="230" t="s">
        <v>1776</v>
      </c>
      <c r="M229" s="41" t="e">
        <f>VLOOKUP(B229,REFERENCE!$A$2:D457,4,0)</f>
        <v>#N/A</v>
      </c>
      <c r="N229" s="41" t="e">
        <f>VLOOKUP(B229,REFERENCE!A:C,3,FALSE)</f>
        <v>#N/A</v>
      </c>
      <c r="O229" s="139">
        <f t="shared" si="8"/>
        <v>1</v>
      </c>
      <c r="P229" s="139" t="str">
        <f>IF(COUNTIF('DISPATCHED (VT11)'!$E:$E,'Summarized Plan'!A229)=0,"",COUNTIF('DISPATCHED (VT11)'!$E:$E,'Summarized Plan'!A229))</f>
        <v/>
      </c>
      <c r="Q229" s="139" t="str">
        <f>IF(A229="","",IF(ISNA(VLOOKUP(A229,'DISPATCHED (VT11)'!$E:$M,9,0)),"",VLOOKUP(A229,'DISPATCHED (VT11)'!$E:$M,9,0)))</f>
        <v/>
      </c>
      <c r="R229" s="139" t="e">
        <f>IF(H229="","",IF(H229&lt;#REF!,1,0))</f>
        <v>#REF!</v>
      </c>
      <c r="S229" s="139" t="e">
        <f>IF(H229="","",IF(H229&gt;#REF!,1,0))</f>
        <v>#REF!</v>
      </c>
      <c r="T229" s="139" t="e">
        <f>IF(H229="","",IF(H229=#REF!,1,0))</f>
        <v>#REF!</v>
      </c>
      <c r="U229" s="139">
        <f t="shared" si="7"/>
        <v>1</v>
      </c>
      <c r="V229" s="41"/>
      <c r="W229" s="41"/>
      <c r="X229" s="41"/>
      <c r="Y229" s="139"/>
      <c r="Z229" s="41"/>
      <c r="AA229" s="41"/>
    </row>
    <row r="230" spans="1:27" ht="12" customHeight="1">
      <c r="A230" s="118">
        <v>31030382</v>
      </c>
      <c r="B230" s="117" t="s">
        <v>1740</v>
      </c>
      <c r="C230" s="118">
        <v>185</v>
      </c>
      <c r="D230" s="119">
        <v>2</v>
      </c>
      <c r="E230" s="119">
        <v>4.1399999999999997</v>
      </c>
      <c r="G230" s="145" t="s">
        <v>8</v>
      </c>
      <c r="H230" s="137">
        <v>46125</v>
      </c>
      <c r="I230" s="230" t="s">
        <v>1778</v>
      </c>
      <c r="M230" s="41" t="e">
        <f>VLOOKUP(B230,REFERENCE!$A$2:D458,4,0)</f>
        <v>#N/A</v>
      </c>
      <c r="N230" s="41" t="e">
        <f>VLOOKUP(B230,REFERENCE!A:C,3,FALSE)</f>
        <v>#N/A</v>
      </c>
      <c r="O230" s="139">
        <f t="shared" si="8"/>
        <v>1</v>
      </c>
      <c r="P230" s="139">
        <f>IF(COUNTIF('DISPATCHED (VT11)'!$E:$E,'Summarized Plan'!A230)=0,"",COUNTIF('DISPATCHED (VT11)'!$E:$E,'Summarized Plan'!A230))</f>
        <v>1</v>
      </c>
      <c r="Q230" s="139">
        <f>IF(A230="","",IF(ISNA(VLOOKUP(A230,'DISPATCHED (VT11)'!$E:$M,9,0)),"",VLOOKUP(A230,'DISPATCHED (VT11)'!$E:$M,9,0)))</f>
        <v>185</v>
      </c>
      <c r="R230" s="139" t="e">
        <f>IF(H230="","",IF(H230&lt;#REF!,1,0))</f>
        <v>#REF!</v>
      </c>
      <c r="S230" s="139" t="e">
        <f>IF(H230="","",IF(H230&gt;#REF!,1,0))</f>
        <v>#REF!</v>
      </c>
      <c r="T230" s="139" t="e">
        <f>IF(H230="","",IF(H230=#REF!,1,0))</f>
        <v>#REF!</v>
      </c>
      <c r="U230" s="139">
        <f t="shared" si="7"/>
        <v>1</v>
      </c>
      <c r="V230" s="41"/>
      <c r="W230" s="41"/>
      <c r="X230" s="41"/>
      <c r="Y230" s="139"/>
      <c r="Z230" s="41"/>
      <c r="AA230" s="41"/>
    </row>
    <row r="231" spans="1:27" ht="12" customHeight="1">
      <c r="A231" s="118">
        <v>31030383</v>
      </c>
      <c r="B231" s="117" t="s">
        <v>1710</v>
      </c>
      <c r="C231" s="118">
        <v>130</v>
      </c>
      <c r="D231" s="119">
        <v>6</v>
      </c>
      <c r="E231" s="119">
        <v>2.0299999999999998</v>
      </c>
      <c r="G231" s="145" t="s">
        <v>8</v>
      </c>
      <c r="H231" s="137">
        <v>46125</v>
      </c>
      <c r="I231" s="230" t="s">
        <v>1776</v>
      </c>
      <c r="M231" s="41" t="e">
        <f>VLOOKUP(B231,REFERENCE!$A$2:D459,4,0)</f>
        <v>#N/A</v>
      </c>
      <c r="N231" s="41" t="e">
        <f>VLOOKUP(B231,REFERENCE!A:C,3,FALSE)</f>
        <v>#N/A</v>
      </c>
      <c r="O231" s="139">
        <f t="shared" si="8"/>
        <v>1</v>
      </c>
      <c r="P231" s="139">
        <f>IF(COUNTIF('DISPATCHED (VT11)'!$E:$E,'Summarized Plan'!A231)=0,"",COUNTIF('DISPATCHED (VT11)'!$E:$E,'Summarized Plan'!A231))</f>
        <v>1</v>
      </c>
      <c r="Q231" s="139">
        <f>IF(A231="","",IF(ISNA(VLOOKUP(A231,'DISPATCHED (VT11)'!$E:$M,9,0)),"",VLOOKUP(A231,'DISPATCHED (VT11)'!$E:$M,9,0)))</f>
        <v>130</v>
      </c>
      <c r="R231" s="139" t="e">
        <f>IF(H231="","",IF(H231&lt;#REF!,1,0))</f>
        <v>#REF!</v>
      </c>
      <c r="S231" s="139" t="e">
        <f>IF(H231="","",IF(H231&gt;#REF!,1,0))</f>
        <v>#REF!</v>
      </c>
      <c r="T231" s="139" t="e">
        <f>IF(H231="","",IF(H231=#REF!,1,0))</f>
        <v>#REF!</v>
      </c>
      <c r="U231" s="139">
        <f t="shared" si="7"/>
        <v>1</v>
      </c>
      <c r="V231" s="41"/>
      <c r="W231" s="41"/>
      <c r="X231" s="41"/>
      <c r="Y231" s="139"/>
      <c r="Z231" s="41"/>
      <c r="AA231" s="41"/>
    </row>
    <row r="232" spans="1:27" ht="12" hidden="1" customHeight="1">
      <c r="A232" s="118">
        <v>31032405</v>
      </c>
      <c r="B232" s="117" t="s">
        <v>1781</v>
      </c>
      <c r="C232" s="118">
        <v>25</v>
      </c>
      <c r="E232" s="119">
        <v>1.2</v>
      </c>
      <c r="F232" s="141" t="s">
        <v>413</v>
      </c>
      <c r="G232" s="145" t="s">
        <v>8</v>
      </c>
      <c r="H232" s="137">
        <v>46125</v>
      </c>
      <c r="M232" s="41" t="e">
        <f>VLOOKUP(B232,REFERENCE!$A$2:D460,4,0)</f>
        <v>#N/A</v>
      </c>
      <c r="N232" s="41" t="e">
        <f>VLOOKUP(B232,REFERENCE!A:C,3,FALSE)</f>
        <v>#N/A</v>
      </c>
      <c r="O232" s="139">
        <f t="shared" si="8"/>
        <v>1</v>
      </c>
      <c r="P232" s="139">
        <f>IF(COUNTIF('DISPATCHED (VT11)'!$E:$E,'Summarized Plan'!A232)=0,"",COUNTIF('DISPATCHED (VT11)'!$E:$E,'Summarized Plan'!A232))</f>
        <v>1</v>
      </c>
      <c r="Q232" s="139">
        <f>IF(A232="","",IF(ISNA(VLOOKUP(A232,'DISPATCHED (VT11)'!$E:$M,9,0)),"",VLOOKUP(A232,'DISPATCHED (VT11)'!$E:$M,9,0)))</f>
        <v>25</v>
      </c>
      <c r="R232" s="139" t="e">
        <f>IF(H232="","",IF(H232&lt;#REF!,1,0))</f>
        <v>#REF!</v>
      </c>
      <c r="S232" s="139" t="e">
        <f>IF(H232="","",IF(H232&gt;#REF!,1,0))</f>
        <v>#REF!</v>
      </c>
      <c r="T232" s="139" t="e">
        <f>IF(H232="","",IF(H232=#REF!,1,0))</f>
        <v>#REF!</v>
      </c>
      <c r="U232" s="139" t="str">
        <f t="shared" si="7"/>
        <v/>
      </c>
      <c r="V232" s="41"/>
      <c r="W232" s="41"/>
      <c r="X232" s="41"/>
      <c r="Y232" s="41"/>
      <c r="Z232" s="41"/>
      <c r="AA232" s="41"/>
    </row>
    <row r="233" spans="1:27" ht="12" hidden="1" customHeight="1">
      <c r="A233" s="118">
        <v>31027820</v>
      </c>
      <c r="B233" s="117" t="s">
        <v>585</v>
      </c>
      <c r="C233" s="118">
        <v>321</v>
      </c>
      <c r="D233" s="119">
        <v>1</v>
      </c>
      <c r="E233" s="119">
        <v>5.17</v>
      </c>
      <c r="G233" s="145" t="str">
        <f t="shared" ref="G233:G242" si="9">+N233</f>
        <v>HOD</v>
      </c>
      <c r="H233" s="137">
        <v>46125</v>
      </c>
      <c r="I233" s="230" t="s">
        <v>1789</v>
      </c>
      <c r="M233" s="41" t="str">
        <f>VLOOKUP(B233,REFERENCE!$A$2:D461,4,0)</f>
        <v>RYAN SALDUA</v>
      </c>
      <c r="N233" s="41" t="str">
        <f>VLOOKUP(B233,REFERENCE!A:C,3,FALSE)</f>
        <v>HOD</v>
      </c>
      <c r="O233" s="139">
        <f t="shared" si="8"/>
        <v>1</v>
      </c>
      <c r="P233" s="139">
        <f>IF(COUNTIF('DISPATCHED (VT11)'!$E:$E,'Summarized Plan'!A233)=0,"",COUNTIF('DISPATCHED (VT11)'!$E:$E,'Summarized Plan'!A233))</f>
        <v>1</v>
      </c>
      <c r="Q233" s="139">
        <f>IF(A233="","",IF(ISNA(VLOOKUP(A233,'DISPATCHED (VT11)'!$E:$M,9,0)),"",VLOOKUP(A233,'DISPATCHED (VT11)'!$E:$M,9,0)))</f>
        <v>321</v>
      </c>
      <c r="R233" s="139" t="e">
        <f>IF(H233="","",IF(H233&lt;#REF!,1,0))</f>
        <v>#REF!</v>
      </c>
      <c r="S233" s="139" t="e">
        <f>IF(H233="","",IF(H233&gt;#REF!,1,0))</f>
        <v>#REF!</v>
      </c>
      <c r="T233" s="139" t="e">
        <f>IF(H233="","",IF(H233=#REF!,1,0))</f>
        <v>#REF!</v>
      </c>
      <c r="U233" s="139">
        <f t="shared" si="7"/>
        <v>1</v>
      </c>
      <c r="V233" s="41"/>
      <c r="W233" s="41"/>
      <c r="X233" s="41"/>
      <c r="Y233" s="41"/>
      <c r="Z233" s="41"/>
      <c r="AA233" s="41"/>
    </row>
    <row r="234" spans="1:27" ht="12" hidden="1" customHeight="1">
      <c r="A234" s="118">
        <v>31027821</v>
      </c>
      <c r="B234" s="117" t="s">
        <v>585</v>
      </c>
      <c r="C234" s="118">
        <v>216</v>
      </c>
      <c r="D234" s="119">
        <v>1</v>
      </c>
      <c r="E234" s="119">
        <v>6.46</v>
      </c>
      <c r="G234" s="145" t="str">
        <f t="shared" si="9"/>
        <v>HOD</v>
      </c>
      <c r="H234" s="137">
        <v>46125</v>
      </c>
      <c r="I234" s="230" t="s">
        <v>1790</v>
      </c>
      <c r="M234" s="41" t="str">
        <f>VLOOKUP(B234,REFERENCE!$A$2:D462,4,0)</f>
        <v>RYAN SALDUA</v>
      </c>
      <c r="N234" s="41" t="str">
        <f>VLOOKUP(B234,REFERENCE!A:C,3,FALSE)</f>
        <v>HOD</v>
      </c>
      <c r="O234" s="139">
        <f t="shared" si="8"/>
        <v>1</v>
      </c>
      <c r="P234" s="139" t="str">
        <f>IF(COUNTIF('DISPATCHED (VT11)'!$E:$E,'Summarized Plan'!A234)=0,"",COUNTIF('DISPATCHED (VT11)'!$E:$E,'Summarized Plan'!A234))</f>
        <v/>
      </c>
      <c r="Q234" s="139" t="str">
        <f>IF(A234="","",IF(ISNA(VLOOKUP(A234,'DISPATCHED (VT11)'!$E:$M,9,0)),"",VLOOKUP(A234,'DISPATCHED (VT11)'!$E:$M,9,0)))</f>
        <v/>
      </c>
      <c r="R234" s="139" t="e">
        <f>IF(H234="","",IF(H234&lt;#REF!,1,0))</f>
        <v>#REF!</v>
      </c>
      <c r="S234" s="139" t="e">
        <f>IF(H234="","",IF(H234&gt;#REF!,1,0))</f>
        <v>#REF!</v>
      </c>
      <c r="T234" s="139" t="e">
        <f>IF(H234="","",IF(H234=#REF!,1,0))</f>
        <v>#REF!</v>
      </c>
      <c r="U234" s="139">
        <f t="shared" si="7"/>
        <v>1</v>
      </c>
      <c r="V234" s="41"/>
      <c r="W234" s="41"/>
      <c r="X234" s="41"/>
      <c r="Y234" s="41"/>
      <c r="Z234" s="41"/>
      <c r="AA234" s="41"/>
    </row>
    <row r="235" spans="1:27" ht="12" hidden="1" customHeight="1">
      <c r="A235" s="118">
        <v>31027822</v>
      </c>
      <c r="B235" s="117" t="s">
        <v>585</v>
      </c>
      <c r="C235" s="118">
        <v>216</v>
      </c>
      <c r="D235" s="119">
        <v>1</v>
      </c>
      <c r="E235" s="119">
        <v>6.46</v>
      </c>
      <c r="G235" s="145" t="str">
        <f t="shared" si="9"/>
        <v>HOD</v>
      </c>
      <c r="H235" s="137">
        <v>46125</v>
      </c>
      <c r="I235" s="230" t="s">
        <v>1791</v>
      </c>
      <c r="M235" s="41" t="str">
        <f>VLOOKUP(B235,REFERENCE!$A$2:D466,4,0)</f>
        <v>RYAN SALDUA</v>
      </c>
      <c r="N235" s="41" t="str">
        <f>VLOOKUP(B235,REFERENCE!A:C,3,FALSE)</f>
        <v>HOD</v>
      </c>
      <c r="O235" s="139">
        <f t="shared" si="8"/>
        <v>1</v>
      </c>
      <c r="P235" s="139">
        <f>IF(COUNTIF('DISPATCHED (VT11)'!$E:$E,'Summarized Plan'!A235)=0,"",COUNTIF('DISPATCHED (VT11)'!$E:$E,'Summarized Plan'!A235))</f>
        <v>1</v>
      </c>
      <c r="Q235" s="139">
        <f>IF(A235="","",IF(ISNA(VLOOKUP(A235,'DISPATCHED (VT11)'!$E:$M,9,0)),"",VLOOKUP(A235,'DISPATCHED (VT11)'!$E:$M,9,0)))</f>
        <v>216</v>
      </c>
      <c r="R235" s="139" t="e">
        <f>IF(H235="","",IF(H235&lt;#REF!,1,0))</f>
        <v>#REF!</v>
      </c>
      <c r="S235" s="139" t="e">
        <f>IF(H235="","",IF(H235&gt;#REF!,1,0))</f>
        <v>#REF!</v>
      </c>
      <c r="T235" s="139" t="e">
        <f>IF(H235="","",IF(H235=#REF!,1,0))</f>
        <v>#REF!</v>
      </c>
      <c r="U235" s="139">
        <f t="shared" ref="U235:U287" si="10">IF(I235="","",1)</f>
        <v>1</v>
      </c>
      <c r="V235" s="41"/>
      <c r="W235" s="41"/>
      <c r="X235" s="41"/>
      <c r="Y235" s="41"/>
      <c r="Z235" s="41"/>
      <c r="AA235" s="41"/>
    </row>
    <row r="236" spans="1:27" ht="12" hidden="1" customHeight="1">
      <c r="A236" s="118">
        <v>31027823</v>
      </c>
      <c r="B236" s="117" t="s">
        <v>585</v>
      </c>
      <c r="C236" s="118">
        <v>216</v>
      </c>
      <c r="D236" s="119">
        <v>1</v>
      </c>
      <c r="E236" s="119">
        <v>6.46</v>
      </c>
      <c r="G236" s="145" t="str">
        <f t="shared" si="9"/>
        <v>HOD</v>
      </c>
      <c r="H236" s="137">
        <v>46125</v>
      </c>
      <c r="I236" s="230" t="s">
        <v>1792</v>
      </c>
      <c r="M236" s="41" t="str">
        <f>VLOOKUP(B236,REFERENCE!$A$2:D467,4,0)</f>
        <v>RYAN SALDUA</v>
      </c>
      <c r="N236" s="41" t="str">
        <f>VLOOKUP(B236,REFERENCE!A:C,3,FALSE)</f>
        <v>HOD</v>
      </c>
      <c r="O236" s="139">
        <f t="shared" si="8"/>
        <v>1</v>
      </c>
      <c r="P236" s="139" t="str">
        <f>IF(COUNTIF('DISPATCHED (VT11)'!$E:$E,'Summarized Plan'!A236)=0,"",COUNTIF('DISPATCHED (VT11)'!$E:$E,'Summarized Plan'!A236))</f>
        <v/>
      </c>
      <c r="Q236" s="139" t="str">
        <f>IF(A236="","",IF(ISNA(VLOOKUP(A236,'DISPATCHED (VT11)'!$E:$M,9,0)),"",VLOOKUP(A236,'DISPATCHED (VT11)'!$E:$M,9,0)))</f>
        <v/>
      </c>
      <c r="R236" s="139" t="e">
        <f>IF(H236="","",IF(H236&lt;#REF!,1,0))</f>
        <v>#REF!</v>
      </c>
      <c r="S236" s="139" t="e">
        <f>IF(H236="","",IF(H236&gt;#REF!,1,0))</f>
        <v>#REF!</v>
      </c>
      <c r="T236" s="139" t="e">
        <f>IF(H236="","",IF(H236=#REF!,1,0))</f>
        <v>#REF!</v>
      </c>
      <c r="U236" s="139">
        <f t="shared" si="10"/>
        <v>1</v>
      </c>
      <c r="V236" s="41"/>
      <c r="W236" s="41"/>
      <c r="X236" s="41"/>
      <c r="Y236" s="41"/>
      <c r="Z236" s="41"/>
      <c r="AA236" s="41"/>
    </row>
    <row r="237" spans="1:27" ht="12" hidden="1" customHeight="1">
      <c r="A237" s="118">
        <v>31027824</v>
      </c>
      <c r="B237" s="117" t="s">
        <v>575</v>
      </c>
      <c r="C237" s="118">
        <v>384</v>
      </c>
      <c r="D237" s="119">
        <v>1</v>
      </c>
      <c r="E237" s="119">
        <v>10</v>
      </c>
      <c r="G237" s="145" t="str">
        <f t="shared" si="9"/>
        <v>HOD</v>
      </c>
      <c r="H237" s="137">
        <v>46125</v>
      </c>
      <c r="I237" s="230" t="s">
        <v>1793</v>
      </c>
      <c r="M237" s="41" t="str">
        <f>VLOOKUP(B237,REFERENCE!$A$2:D468,4,0)</f>
        <v>RYAN SALDUA</v>
      </c>
      <c r="N237" s="41" t="str">
        <f>VLOOKUP(B237,REFERENCE!A:C,3,FALSE)</f>
        <v>HOD</v>
      </c>
      <c r="O237" s="139">
        <f t="shared" si="8"/>
        <v>1</v>
      </c>
      <c r="P237" s="139">
        <f>IF(COUNTIF('DISPATCHED (VT11)'!$E:$E,'Summarized Plan'!A237)=0,"",COUNTIF('DISPATCHED (VT11)'!$E:$E,'Summarized Plan'!A237))</f>
        <v>1</v>
      </c>
      <c r="Q237" s="139">
        <f>IF(A237="","",IF(ISNA(VLOOKUP(A237,'DISPATCHED (VT11)'!$E:$M,9,0)),"",VLOOKUP(A237,'DISPATCHED (VT11)'!$E:$M,9,0)))</f>
        <v>384</v>
      </c>
      <c r="R237" s="139" t="e">
        <f>IF(H237="","",IF(H237&lt;#REF!,1,0))</f>
        <v>#REF!</v>
      </c>
      <c r="S237" s="139" t="e">
        <f>IF(H237="","",IF(H237&gt;#REF!,1,0))</f>
        <v>#REF!</v>
      </c>
      <c r="T237" s="139" t="e">
        <f>IF(H237="","",IF(H237=#REF!,1,0))</f>
        <v>#REF!</v>
      </c>
      <c r="U237" s="139">
        <f t="shared" si="10"/>
        <v>1</v>
      </c>
      <c r="V237" s="41"/>
      <c r="W237" s="41"/>
      <c r="X237" s="41"/>
      <c r="Y237" s="41"/>
      <c r="Z237" s="41"/>
      <c r="AA237" s="41"/>
    </row>
    <row r="238" spans="1:27" ht="12" hidden="1" customHeight="1">
      <c r="A238" s="118">
        <v>31027825</v>
      </c>
      <c r="B238" s="117" t="s">
        <v>575</v>
      </c>
      <c r="C238" s="118">
        <v>244</v>
      </c>
      <c r="D238" s="119">
        <v>1</v>
      </c>
      <c r="E238" s="119">
        <v>6.35</v>
      </c>
      <c r="G238" s="145" t="str">
        <f t="shared" si="9"/>
        <v>HOD</v>
      </c>
      <c r="H238" s="137">
        <v>46125</v>
      </c>
      <c r="I238" s="230" t="s">
        <v>1794</v>
      </c>
      <c r="M238" s="41" t="str">
        <f>VLOOKUP(B238,REFERENCE!$A$2:D469,4,0)</f>
        <v>RYAN SALDUA</v>
      </c>
      <c r="N238" s="41" t="str">
        <f>VLOOKUP(B238,REFERENCE!A:C,3,FALSE)</f>
        <v>HOD</v>
      </c>
      <c r="O238" s="139">
        <f t="shared" si="8"/>
        <v>1</v>
      </c>
      <c r="P238" s="139" t="str">
        <f>IF(COUNTIF('DISPATCHED (VT11)'!$E:$E,'Summarized Plan'!A238)=0,"",COUNTIF('DISPATCHED (VT11)'!$E:$E,'Summarized Plan'!A238))</f>
        <v/>
      </c>
      <c r="Q238" s="139" t="str">
        <f>IF(A238="","",IF(ISNA(VLOOKUP(A238,'DISPATCHED (VT11)'!$E:$M,9,0)),"",VLOOKUP(A238,'DISPATCHED (VT11)'!$E:$M,9,0)))</f>
        <v/>
      </c>
      <c r="R238" s="139" t="e">
        <f>IF(H238="","",IF(H238&lt;#REF!,1,0))</f>
        <v>#REF!</v>
      </c>
      <c r="S238" s="139" t="e">
        <f>IF(H238="","",IF(H238&gt;#REF!,1,0))</f>
        <v>#REF!</v>
      </c>
      <c r="T238" s="139" t="e">
        <f>IF(H238="","",IF(H238=#REF!,1,0))</f>
        <v>#REF!</v>
      </c>
      <c r="U238" s="139">
        <f t="shared" si="10"/>
        <v>1</v>
      </c>
      <c r="V238" s="41"/>
      <c r="W238" s="41"/>
      <c r="X238" s="41"/>
      <c r="Y238" s="41"/>
      <c r="Z238" s="41"/>
      <c r="AA238" s="41"/>
    </row>
    <row r="239" spans="1:27" ht="12" hidden="1" customHeight="1">
      <c r="A239" s="118">
        <v>31027826</v>
      </c>
      <c r="B239" s="117" t="s">
        <v>575</v>
      </c>
      <c r="C239" s="118">
        <v>384</v>
      </c>
      <c r="D239" s="119">
        <v>1</v>
      </c>
      <c r="E239" s="119">
        <v>10</v>
      </c>
      <c r="G239" s="145" t="str">
        <f t="shared" si="9"/>
        <v>HOD</v>
      </c>
      <c r="H239" s="137">
        <v>46125</v>
      </c>
      <c r="I239" s="230" t="s">
        <v>1795</v>
      </c>
      <c r="M239" s="41" t="str">
        <f>VLOOKUP(B239,REFERENCE!$A$2:D470,4,0)</f>
        <v>RYAN SALDUA</v>
      </c>
      <c r="N239" s="41" t="str">
        <f>VLOOKUP(B239,REFERENCE!A:C,3,FALSE)</f>
        <v>HOD</v>
      </c>
      <c r="O239" s="139">
        <f t="shared" si="8"/>
        <v>1</v>
      </c>
      <c r="P239" s="139" t="str">
        <f>IF(COUNTIF('DISPATCHED (VT11)'!$E:$E,'Summarized Plan'!A239)=0,"",COUNTIF('DISPATCHED (VT11)'!$E:$E,'Summarized Plan'!A239))</f>
        <v/>
      </c>
      <c r="Q239" s="139" t="str">
        <f>IF(A239="","",IF(ISNA(VLOOKUP(A239,'DISPATCHED (VT11)'!$E:$M,9,0)),"",VLOOKUP(A239,'DISPATCHED (VT11)'!$E:$M,9,0)))</f>
        <v/>
      </c>
      <c r="R239" s="139" t="e">
        <f>IF(H239="","",IF(H239&lt;#REF!,1,0))</f>
        <v>#REF!</v>
      </c>
      <c r="S239" s="139" t="e">
        <f>IF(H239="","",IF(H239&gt;#REF!,1,0))</f>
        <v>#REF!</v>
      </c>
      <c r="T239" s="139" t="e">
        <f>IF(H239="","",IF(H239=#REF!,1,0))</f>
        <v>#REF!</v>
      </c>
      <c r="U239" s="139">
        <f t="shared" si="10"/>
        <v>1</v>
      </c>
      <c r="V239" s="41"/>
      <c r="W239" s="41"/>
      <c r="X239" s="41"/>
      <c r="Y239" s="41"/>
      <c r="Z239" s="41"/>
      <c r="AA239" s="41"/>
    </row>
    <row r="240" spans="1:27" ht="12" hidden="1" customHeight="1">
      <c r="A240" s="118">
        <v>31032581</v>
      </c>
      <c r="B240" s="117" t="s">
        <v>590</v>
      </c>
      <c r="C240" s="118">
        <v>320</v>
      </c>
      <c r="D240" s="119">
        <v>1</v>
      </c>
      <c r="E240" s="119">
        <v>5.5</v>
      </c>
      <c r="G240" s="145" t="str">
        <f t="shared" si="9"/>
        <v>PAC-LWS</v>
      </c>
      <c r="H240" s="137">
        <v>46125</v>
      </c>
      <c r="I240" s="230" t="s">
        <v>1796</v>
      </c>
      <c r="M240" s="41" t="str">
        <f>VLOOKUP(B240,REFERENCE!$A$2:D471,4,0)</f>
        <v>RAFAEL QUIROZ</v>
      </c>
      <c r="N240" s="41" t="str">
        <f>VLOOKUP(B240,REFERENCE!A:C,3,FALSE)</f>
        <v>PAC-LWS</v>
      </c>
      <c r="O240" s="139">
        <f t="shared" si="8"/>
        <v>1</v>
      </c>
      <c r="P240" s="139">
        <f>IF(COUNTIF('DISPATCHED (VT11)'!$E:$E,'Summarized Plan'!A240)=0,"",COUNTIF('DISPATCHED (VT11)'!$E:$E,'Summarized Plan'!A240))</f>
        <v>1</v>
      </c>
      <c r="Q240" s="139">
        <f>IF(A240="","",IF(ISNA(VLOOKUP(A240,'DISPATCHED (VT11)'!$E:$M,9,0)),"",VLOOKUP(A240,'DISPATCHED (VT11)'!$E:$M,9,0)))</f>
        <v>320</v>
      </c>
      <c r="R240" s="139" t="e">
        <f>IF(H240="","",IF(H240&lt;#REF!,1,0))</f>
        <v>#REF!</v>
      </c>
      <c r="S240" s="139" t="e">
        <f>IF(H240="","",IF(H240&gt;#REF!,1,0))</f>
        <v>#REF!</v>
      </c>
      <c r="T240" s="139" t="e">
        <f>IF(H240="","",IF(H240=#REF!,1,0))</f>
        <v>#REF!</v>
      </c>
      <c r="U240" s="139">
        <f t="shared" si="10"/>
        <v>1</v>
      </c>
      <c r="V240" s="41"/>
      <c r="W240" s="41"/>
      <c r="X240" s="41"/>
      <c r="Y240" s="41"/>
      <c r="Z240" s="41"/>
      <c r="AA240" s="41"/>
    </row>
    <row r="241" spans="1:27" ht="12" hidden="1" customHeight="1">
      <c r="A241" s="118">
        <v>31028239</v>
      </c>
      <c r="B241" s="117" t="s">
        <v>856</v>
      </c>
      <c r="C241" s="118">
        <v>365</v>
      </c>
      <c r="D241" s="119">
        <v>1</v>
      </c>
      <c r="E241" s="119">
        <v>4.79</v>
      </c>
      <c r="G241" s="145" t="str">
        <f t="shared" si="9"/>
        <v>PAR-WS</v>
      </c>
      <c r="H241" s="137">
        <v>46125</v>
      </c>
      <c r="I241" s="230" t="s">
        <v>1797</v>
      </c>
      <c r="M241" s="41" t="str">
        <f>VLOOKUP(B241,REFERENCE!$A$2:D472,4,0)</f>
        <v>RONNIE ROMERO</v>
      </c>
      <c r="N241" s="41" t="str">
        <f>VLOOKUP(B241,REFERENCE!A:C,3,FALSE)</f>
        <v>PAR-WS</v>
      </c>
      <c r="O241" s="139">
        <f t="shared" si="8"/>
        <v>1</v>
      </c>
      <c r="P241" s="139">
        <f>IF(COUNTIF('DISPATCHED (VT11)'!$E:$E,'Summarized Plan'!A241)=0,"",COUNTIF('DISPATCHED (VT11)'!$E:$E,'Summarized Plan'!A241))</f>
        <v>1</v>
      </c>
      <c r="Q241" s="139">
        <f>IF(A241="","",IF(ISNA(VLOOKUP(A241,'DISPATCHED (VT11)'!$E:$M,9,0)),"",VLOOKUP(A241,'DISPATCHED (VT11)'!$E:$M,9,0)))</f>
        <v>365</v>
      </c>
      <c r="R241" s="139" t="e">
        <f>IF(H241="","",IF(H241&lt;#REF!,1,0))</f>
        <v>#REF!</v>
      </c>
      <c r="S241" s="139" t="e">
        <f>IF(H241="","",IF(H241&gt;#REF!,1,0))</f>
        <v>#REF!</v>
      </c>
      <c r="T241" s="139" t="e">
        <f>IF(H241="","",IF(H241=#REF!,1,0))</f>
        <v>#REF!</v>
      </c>
      <c r="U241" s="139">
        <f t="shared" si="10"/>
        <v>1</v>
      </c>
      <c r="V241" s="41"/>
      <c r="W241" s="41"/>
      <c r="X241" s="41"/>
      <c r="Y241" s="41"/>
      <c r="Z241" s="41"/>
      <c r="AA241" s="41"/>
    </row>
    <row r="242" spans="1:27" ht="12" hidden="1" customHeight="1">
      <c r="A242" s="118">
        <v>31028355</v>
      </c>
      <c r="B242" s="117" t="s">
        <v>847</v>
      </c>
      <c r="C242" s="118">
        <v>231</v>
      </c>
      <c r="D242" s="119">
        <v>1</v>
      </c>
      <c r="E242" s="119">
        <v>5.09</v>
      </c>
      <c r="G242" s="145" t="str">
        <f t="shared" si="9"/>
        <v>LP-WS</v>
      </c>
      <c r="H242" s="137">
        <v>46125</v>
      </c>
      <c r="I242" s="230" t="s">
        <v>1798</v>
      </c>
      <c r="M242" s="41" t="str">
        <f>VLOOKUP(B242,REFERENCE!$A$2:D473,4,0)</f>
        <v>FERDINAND ALVAREZ</v>
      </c>
      <c r="N242" s="41" t="str">
        <f>VLOOKUP(B242,REFERENCE!A:C,3,FALSE)</f>
        <v>LP-WS</v>
      </c>
      <c r="O242" s="139">
        <f t="shared" si="8"/>
        <v>1</v>
      </c>
      <c r="P242" s="139">
        <f>IF(COUNTIF('DISPATCHED (VT11)'!$E:$E,'Summarized Plan'!A242)=0,"",COUNTIF('DISPATCHED (VT11)'!$E:$E,'Summarized Plan'!A242))</f>
        <v>1</v>
      </c>
      <c r="Q242" s="139">
        <f>IF(A242="","",IF(ISNA(VLOOKUP(A242,'DISPATCHED (VT11)'!$E:$M,9,0)),"",VLOOKUP(A242,'DISPATCHED (VT11)'!$E:$M,9,0)))</f>
        <v>231</v>
      </c>
      <c r="R242" s="139" t="e">
        <f>IF(H242="","",IF(H242&lt;#REF!,1,0))</f>
        <v>#REF!</v>
      </c>
      <c r="S242" s="139" t="e">
        <f>IF(H242="","",IF(H242&gt;#REF!,1,0))</f>
        <v>#REF!</v>
      </c>
      <c r="T242" s="139" t="e">
        <f>IF(H242="","",IF(H242=#REF!,1,0))</f>
        <v>#REF!</v>
      </c>
      <c r="U242" s="139">
        <f t="shared" si="10"/>
        <v>1</v>
      </c>
      <c r="V242" s="41"/>
      <c r="W242" s="41"/>
      <c r="X242" s="41"/>
      <c r="Y242" s="41"/>
      <c r="Z242" s="41"/>
      <c r="AA242" s="41"/>
    </row>
    <row r="243" spans="1:27" ht="12" customHeight="1">
      <c r="A243" s="118">
        <v>31030384</v>
      </c>
      <c r="B243" s="117" t="s">
        <v>1690</v>
      </c>
      <c r="C243" s="118">
        <v>225</v>
      </c>
      <c r="D243" s="119">
        <v>5</v>
      </c>
      <c r="E243" s="119">
        <v>3.86</v>
      </c>
      <c r="G243" s="145" t="s">
        <v>8</v>
      </c>
      <c r="H243" s="137">
        <v>46125</v>
      </c>
      <c r="I243" s="230" t="s">
        <v>1777</v>
      </c>
      <c r="M243" s="41" t="e">
        <f>VLOOKUP(B243,REFERENCE!$A$2:D474,4,0)</f>
        <v>#N/A</v>
      </c>
      <c r="N243" s="41" t="e">
        <f>VLOOKUP(B243,REFERENCE!A:C,3,FALSE)</f>
        <v>#N/A</v>
      </c>
      <c r="O243" s="139">
        <f t="shared" si="8"/>
        <v>1</v>
      </c>
      <c r="P243" s="139" t="str">
        <f>IF(COUNTIF('DISPATCHED (VT11)'!$E:$E,'Summarized Plan'!A243)=0,"",COUNTIF('DISPATCHED (VT11)'!$E:$E,'Summarized Plan'!A243))</f>
        <v/>
      </c>
      <c r="Q243" s="139" t="str">
        <f>IF(A243="","",IF(ISNA(VLOOKUP(A243,'DISPATCHED (VT11)'!$E:$M,9,0)),"",VLOOKUP(A243,'DISPATCHED (VT11)'!$E:$M,9,0)))</f>
        <v/>
      </c>
      <c r="R243" s="139" t="e">
        <f>IF(H243="","",IF(H243&lt;#REF!,1,0))</f>
        <v>#REF!</v>
      </c>
      <c r="S243" s="139" t="e">
        <f>IF(H243="","",IF(H243&gt;#REF!,1,0))</f>
        <v>#REF!</v>
      </c>
      <c r="T243" s="139" t="e">
        <f>IF(H243="","",IF(H243=#REF!,1,0))</f>
        <v>#REF!</v>
      </c>
      <c r="U243" s="139">
        <f t="shared" si="10"/>
        <v>1</v>
      </c>
      <c r="V243" s="41"/>
      <c r="W243" s="41"/>
      <c r="X243" s="41"/>
      <c r="Y243" s="139"/>
      <c r="Z243" s="41"/>
      <c r="AA243" s="41"/>
    </row>
    <row r="244" spans="1:27" ht="12" hidden="1" customHeight="1">
      <c r="A244" s="118">
        <v>31028205</v>
      </c>
      <c r="B244" s="117" t="s">
        <v>858</v>
      </c>
      <c r="C244" s="118">
        <v>438</v>
      </c>
      <c r="D244" s="119">
        <v>2</v>
      </c>
      <c r="E244" s="119">
        <v>5.96</v>
      </c>
      <c r="F244" s="141" t="s">
        <v>488</v>
      </c>
      <c r="G244" s="145" t="str">
        <f>+N244</f>
        <v>PAR-WS</v>
      </c>
      <c r="H244" s="137">
        <v>46125</v>
      </c>
      <c r="I244" s="230" t="s">
        <v>1800</v>
      </c>
      <c r="M244" s="41" t="str">
        <f>VLOOKUP(B244,REFERENCE!$A$2:D475,4,0)</f>
        <v>RONNIE ROMERO</v>
      </c>
      <c r="N244" s="41" t="str">
        <f>VLOOKUP(B244,REFERENCE!A:C,3,FALSE)</f>
        <v>PAR-WS</v>
      </c>
      <c r="O244" s="139">
        <f t="shared" si="8"/>
        <v>1</v>
      </c>
      <c r="P244" s="139">
        <f>IF(COUNTIF('DISPATCHED (VT11)'!$E:$E,'Summarized Plan'!A244)=0,"",COUNTIF('DISPATCHED (VT11)'!$E:$E,'Summarized Plan'!A244))</f>
        <v>1</v>
      </c>
      <c r="Q244" s="139">
        <f>IF(A244="","",IF(ISNA(VLOOKUP(A244,'DISPATCHED (VT11)'!$E:$M,9,0)),"",VLOOKUP(A244,'DISPATCHED (VT11)'!$E:$M,9,0)))</f>
        <v>438</v>
      </c>
      <c r="R244" s="139" t="e">
        <f>IF(H244="","",IF(H244&lt;#REF!,1,0))</f>
        <v>#REF!</v>
      </c>
      <c r="S244" s="139" t="e">
        <f>IF(H244="","",IF(H244&gt;#REF!,1,0))</f>
        <v>#REF!</v>
      </c>
      <c r="T244" s="139" t="e">
        <f>IF(H244="","",IF(H244=#REF!,1,0))</f>
        <v>#REF!</v>
      </c>
      <c r="U244" s="139">
        <f t="shared" si="10"/>
        <v>1</v>
      </c>
      <c r="V244" s="41"/>
      <c r="W244" s="41"/>
      <c r="X244" s="41"/>
      <c r="Y244" s="41"/>
      <c r="Z244" s="41"/>
      <c r="AA244" s="41"/>
    </row>
    <row r="245" spans="1:27" ht="12" hidden="1" customHeight="1">
      <c r="A245" s="118">
        <v>31027533</v>
      </c>
      <c r="B245" s="117" t="s">
        <v>104</v>
      </c>
      <c r="C245" s="118">
        <v>180</v>
      </c>
      <c r="D245" s="119">
        <v>1</v>
      </c>
      <c r="E245" s="119">
        <v>6</v>
      </c>
      <c r="G245" s="145" t="str">
        <f>+N245</f>
        <v>PAR-DP</v>
      </c>
      <c r="H245" s="137">
        <v>46125</v>
      </c>
      <c r="I245" s="230" t="s">
        <v>1801</v>
      </c>
      <c r="M245" s="41" t="str">
        <f>VLOOKUP(B245,REFERENCE!$A$2:D476,4,0)</f>
        <v>RONNIE ROMERO</v>
      </c>
      <c r="N245" s="41" t="str">
        <f>VLOOKUP(B245,REFERENCE!A:C,3,FALSE)</f>
        <v>PAR-DP</v>
      </c>
      <c r="O245" s="139">
        <f t="shared" si="8"/>
        <v>1</v>
      </c>
      <c r="P245" s="139">
        <f>IF(COUNTIF('DISPATCHED (VT11)'!$E:$E,'Summarized Plan'!A245)=0,"",COUNTIF('DISPATCHED (VT11)'!$E:$E,'Summarized Plan'!A245))</f>
        <v>1</v>
      </c>
      <c r="Q245" s="139">
        <f>IF(A245="","",IF(ISNA(VLOOKUP(A245,'DISPATCHED (VT11)'!$E:$M,9,0)),"",VLOOKUP(A245,'DISPATCHED (VT11)'!$E:$M,9,0)))</f>
        <v>180</v>
      </c>
      <c r="R245" s="139" t="e">
        <f>IF(H245="","",IF(H245&lt;#REF!,1,0))</f>
        <v>#REF!</v>
      </c>
      <c r="S245" s="139" t="e">
        <f>IF(H245="","",IF(H245&gt;#REF!,1,0))</f>
        <v>#REF!</v>
      </c>
      <c r="T245" s="139" t="e">
        <f>IF(H245="","",IF(H245=#REF!,1,0))</f>
        <v>#REF!</v>
      </c>
      <c r="U245" s="139">
        <f t="shared" si="10"/>
        <v>1</v>
      </c>
      <c r="V245" s="41"/>
      <c r="W245" s="41"/>
      <c r="X245" s="41"/>
      <c r="Y245" s="41"/>
      <c r="Z245" s="41"/>
      <c r="AA245" s="41"/>
    </row>
    <row r="246" spans="1:27" ht="12" hidden="1" customHeight="1">
      <c r="A246" s="118">
        <v>31027843</v>
      </c>
      <c r="B246" s="117" t="s">
        <v>574</v>
      </c>
      <c r="C246" s="118">
        <v>120</v>
      </c>
      <c r="D246" s="119">
        <v>1</v>
      </c>
      <c r="E246" s="119">
        <v>4</v>
      </c>
      <c r="F246" s="141" t="s">
        <v>888</v>
      </c>
      <c r="G246" s="145" t="str">
        <f>+N246</f>
        <v>PAR-LWS</v>
      </c>
      <c r="H246" s="137">
        <v>46125</v>
      </c>
      <c r="I246" s="230" t="s">
        <v>1802</v>
      </c>
      <c r="M246" s="41" t="str">
        <f>VLOOKUP(B246,REFERENCE!$A$2:D477,4,0)</f>
        <v>RONNIE ROMERO</v>
      </c>
      <c r="N246" s="41" t="str">
        <f>VLOOKUP(B246,REFERENCE!A:C,3,FALSE)</f>
        <v>PAR-LWS</v>
      </c>
      <c r="O246" s="139">
        <f t="shared" si="8"/>
        <v>1</v>
      </c>
      <c r="P246" s="139" t="str">
        <f>IF(COUNTIF('DISPATCHED (VT11)'!$E:$E,'Summarized Plan'!A246)=0,"",COUNTIF('DISPATCHED (VT11)'!$E:$E,'Summarized Plan'!A246))</f>
        <v/>
      </c>
      <c r="Q246" s="139" t="str">
        <f>IF(A246="","",IF(ISNA(VLOOKUP(A246,'DISPATCHED (VT11)'!$E:$M,9,0)),"",VLOOKUP(A246,'DISPATCHED (VT11)'!$E:$M,9,0)))</f>
        <v/>
      </c>
      <c r="R246" s="139" t="e">
        <f>IF(H246="","",IF(H246&lt;#REF!,1,0))</f>
        <v>#REF!</v>
      </c>
      <c r="S246" s="139" t="e">
        <f>IF(H246="","",IF(H246&gt;#REF!,1,0))</f>
        <v>#REF!</v>
      </c>
      <c r="T246" s="139" t="e">
        <f>IF(H246="","",IF(H246=#REF!,1,0))</f>
        <v>#REF!</v>
      </c>
      <c r="U246" s="139">
        <f t="shared" si="10"/>
        <v>1</v>
      </c>
      <c r="V246" s="41"/>
      <c r="W246" s="41"/>
      <c r="X246" s="41"/>
      <c r="Y246" s="41"/>
      <c r="Z246" s="41"/>
      <c r="AA246" s="41"/>
    </row>
    <row r="247" spans="1:27" ht="12" hidden="1" customHeight="1">
      <c r="A247" s="118">
        <v>31028255</v>
      </c>
      <c r="B247" s="117" t="s">
        <v>574</v>
      </c>
      <c r="C247" s="118">
        <v>224</v>
      </c>
      <c r="D247" s="119">
        <v>1</v>
      </c>
      <c r="E247" s="119">
        <v>4</v>
      </c>
      <c r="G247" s="145" t="str">
        <f>+N247</f>
        <v>PAR-LWS</v>
      </c>
      <c r="H247" s="137">
        <v>46125</v>
      </c>
      <c r="I247" s="230" t="s">
        <v>1803</v>
      </c>
      <c r="M247" s="41" t="str">
        <f>VLOOKUP(B247,REFERENCE!$A$2:D478,4,0)</f>
        <v>RONNIE ROMERO</v>
      </c>
      <c r="N247" s="41" t="str">
        <f>VLOOKUP(B247,REFERENCE!A:C,3,FALSE)</f>
        <v>PAR-LWS</v>
      </c>
      <c r="O247" s="139">
        <f t="shared" si="8"/>
        <v>1</v>
      </c>
      <c r="P247" s="139">
        <f>IF(COUNTIF('DISPATCHED (VT11)'!$E:$E,'Summarized Plan'!A247)=0,"",COUNTIF('DISPATCHED (VT11)'!$E:$E,'Summarized Plan'!A247))</f>
        <v>1</v>
      </c>
      <c r="Q247" s="139">
        <f>IF(A247="","",IF(ISNA(VLOOKUP(A247,'DISPATCHED (VT11)'!$E:$M,9,0)),"",VLOOKUP(A247,'DISPATCHED (VT11)'!$E:$M,9,0)))</f>
        <v>224</v>
      </c>
      <c r="R247" s="139" t="e">
        <f>IF(H247="","",IF(H247&lt;#REF!,1,0))</f>
        <v>#REF!</v>
      </c>
      <c r="S247" s="139" t="e">
        <f>IF(H247="","",IF(H247&gt;#REF!,1,0))</f>
        <v>#REF!</v>
      </c>
      <c r="T247" s="139" t="e">
        <f>IF(H247="","",IF(H247=#REF!,1,0))</f>
        <v>#REF!</v>
      </c>
      <c r="U247" s="139">
        <f t="shared" si="10"/>
        <v>1</v>
      </c>
      <c r="V247" s="41"/>
      <c r="W247" s="41"/>
      <c r="X247" s="41"/>
      <c r="Y247" s="41"/>
      <c r="Z247" s="41"/>
      <c r="AA247" s="41"/>
    </row>
    <row r="248" spans="1:27" ht="12" customHeight="1">
      <c r="A248" s="118">
        <v>31030385</v>
      </c>
      <c r="B248" s="117" t="s">
        <v>1696</v>
      </c>
      <c r="C248" s="118">
        <v>315</v>
      </c>
      <c r="D248" s="119">
        <v>2</v>
      </c>
      <c r="E248" s="119">
        <v>4.47</v>
      </c>
      <c r="G248" s="145" t="s">
        <v>8</v>
      </c>
      <c r="H248" s="137">
        <v>46125</v>
      </c>
      <c r="I248" s="230" t="s">
        <v>1777</v>
      </c>
      <c r="M248" s="41" t="e">
        <f>VLOOKUP(B248,REFERENCE!$A$2:D489,4,0)</f>
        <v>#N/A</v>
      </c>
      <c r="N248" s="41" t="e">
        <f>VLOOKUP(B248,REFERENCE!A:C,3,FALSE)</f>
        <v>#N/A</v>
      </c>
      <c r="O248" s="139">
        <f t="shared" si="8"/>
        <v>1</v>
      </c>
      <c r="P248" s="139">
        <f>IF(COUNTIF('DISPATCHED (VT11)'!$E:$E,'Summarized Plan'!A248)=0,"",COUNTIF('DISPATCHED (VT11)'!$E:$E,'Summarized Plan'!A248))</f>
        <v>1</v>
      </c>
      <c r="Q248" s="139">
        <f>IF(A248="","",IF(ISNA(VLOOKUP(A248,'DISPATCHED (VT11)'!$E:$M,9,0)),"",VLOOKUP(A248,'DISPATCHED (VT11)'!$E:$M,9,0)))</f>
        <v>315</v>
      </c>
      <c r="R248" s="139" t="e">
        <f>IF(H248="","",IF(H248&lt;#REF!,1,0))</f>
        <v>#REF!</v>
      </c>
      <c r="S248" s="139" t="e">
        <f>IF(H248="","",IF(H248&gt;#REF!,1,0))</f>
        <v>#REF!</v>
      </c>
      <c r="T248" s="139" t="e">
        <f>IF(H248="","",IF(H248=#REF!,1,0))</f>
        <v>#REF!</v>
      </c>
      <c r="U248" s="139">
        <f t="shared" si="10"/>
        <v>1</v>
      </c>
      <c r="V248" s="41"/>
      <c r="W248" s="41"/>
      <c r="X248" s="41"/>
      <c r="Y248" s="139"/>
      <c r="Z248" s="41"/>
      <c r="AA248" s="41"/>
    </row>
    <row r="249" spans="1:27" ht="12" hidden="1" customHeight="1">
      <c r="A249" s="118">
        <v>31027537</v>
      </c>
      <c r="B249" s="117" t="s">
        <v>1462</v>
      </c>
      <c r="C249" s="118">
        <v>283</v>
      </c>
      <c r="D249" s="119">
        <v>1</v>
      </c>
      <c r="E249" s="119">
        <v>5.84</v>
      </c>
      <c r="G249" s="145" t="str">
        <f t="shared" ref="G249:G255" si="11">+N249</f>
        <v>TAG-DP</v>
      </c>
      <c r="H249" s="137">
        <v>46125</v>
      </c>
      <c r="I249" s="230" t="s">
        <v>1804</v>
      </c>
      <c r="M249" s="41" t="str">
        <f>VLOOKUP(B249,REFERENCE!$A$2:D490,4,0)</f>
        <v>FERDINAND ALVAREZ</v>
      </c>
      <c r="N249" s="41" t="str">
        <f>VLOOKUP(B249,REFERENCE!A:C,3,FALSE)</f>
        <v>TAG-DP</v>
      </c>
      <c r="O249" s="139">
        <f t="shared" si="8"/>
        <v>1</v>
      </c>
      <c r="P249" s="139">
        <f>IF(COUNTIF('DISPATCHED (VT11)'!$E:$E,'Summarized Plan'!A249)=0,"",COUNTIF('DISPATCHED (VT11)'!$E:$E,'Summarized Plan'!A249))</f>
        <v>1</v>
      </c>
      <c r="Q249" s="139">
        <f>IF(A249="","",IF(ISNA(VLOOKUP(A249,'DISPATCHED (VT11)'!$E:$M,9,0)),"",VLOOKUP(A249,'DISPATCHED (VT11)'!$E:$M,9,0)))</f>
        <v>283</v>
      </c>
      <c r="R249" s="139" t="e">
        <f>IF(H249="","",IF(H249&lt;#REF!,1,0))</f>
        <v>#REF!</v>
      </c>
      <c r="S249" s="139" t="e">
        <f>IF(H249="","",IF(H249&gt;#REF!,1,0))</f>
        <v>#REF!</v>
      </c>
      <c r="T249" s="139" t="e">
        <f>IF(H249="","",IF(H249=#REF!,1,0))</f>
        <v>#REF!</v>
      </c>
      <c r="U249" s="139">
        <f t="shared" si="10"/>
        <v>1</v>
      </c>
      <c r="V249" s="41"/>
      <c r="W249" s="41"/>
      <c r="X249" s="41"/>
      <c r="Y249" s="41"/>
      <c r="Z249" s="41"/>
      <c r="AA249" s="41"/>
    </row>
    <row r="250" spans="1:27" ht="12" hidden="1" customHeight="1">
      <c r="A250" s="118">
        <v>31027620</v>
      </c>
      <c r="B250" s="117" t="s">
        <v>1462</v>
      </c>
      <c r="C250" s="118">
        <v>252</v>
      </c>
      <c r="D250" s="119">
        <v>1</v>
      </c>
      <c r="E250" s="119">
        <v>5.32</v>
      </c>
      <c r="G250" s="145" t="str">
        <f t="shared" si="11"/>
        <v>TAG-DP</v>
      </c>
      <c r="H250" s="137">
        <v>46125</v>
      </c>
      <c r="I250" s="230" t="s">
        <v>1805</v>
      </c>
      <c r="M250" s="41" t="str">
        <f>VLOOKUP(B250,REFERENCE!$A$2:D491,4,0)</f>
        <v>FERDINAND ALVAREZ</v>
      </c>
      <c r="N250" s="41" t="str">
        <f>VLOOKUP(B250,REFERENCE!A:C,3,FALSE)</f>
        <v>TAG-DP</v>
      </c>
      <c r="O250" s="139">
        <f t="shared" si="8"/>
        <v>1</v>
      </c>
      <c r="P250" s="139" t="str">
        <f>IF(COUNTIF('DISPATCHED (VT11)'!$E:$E,'Summarized Plan'!A250)=0,"",COUNTIF('DISPATCHED (VT11)'!$E:$E,'Summarized Plan'!A250))</f>
        <v/>
      </c>
      <c r="Q250" s="139" t="str">
        <f>IF(A250="","",IF(ISNA(VLOOKUP(A250,'DISPATCHED (VT11)'!$E:$M,9,0)),"",VLOOKUP(A250,'DISPATCHED (VT11)'!$E:$M,9,0)))</f>
        <v/>
      </c>
      <c r="R250" s="139" t="e">
        <f>IF(H250="","",IF(H250&lt;#REF!,1,0))</f>
        <v>#REF!</v>
      </c>
      <c r="S250" s="139" t="e">
        <f>IF(H250="","",IF(H250&gt;#REF!,1,0))</f>
        <v>#REF!</v>
      </c>
      <c r="T250" s="139" t="e">
        <f>IF(H250="","",IF(H250=#REF!,1,0))</f>
        <v>#REF!</v>
      </c>
      <c r="U250" s="139">
        <f t="shared" si="10"/>
        <v>1</v>
      </c>
      <c r="V250" s="41"/>
      <c r="W250" s="41"/>
      <c r="X250" s="41"/>
      <c r="Y250" s="41"/>
      <c r="Z250" s="41"/>
      <c r="AA250" s="41"/>
    </row>
    <row r="251" spans="1:27" ht="12" hidden="1" customHeight="1">
      <c r="A251" s="118">
        <v>31032499</v>
      </c>
      <c r="B251" s="117" t="s">
        <v>1462</v>
      </c>
      <c r="C251" s="118">
        <v>300</v>
      </c>
      <c r="D251" s="119">
        <v>1</v>
      </c>
      <c r="G251" s="145" t="str">
        <f t="shared" si="11"/>
        <v>TAG-DP</v>
      </c>
      <c r="H251" s="137">
        <v>46125</v>
      </c>
      <c r="I251" s="230" t="s">
        <v>1806</v>
      </c>
      <c r="M251" s="41" t="str">
        <f>VLOOKUP(B251,REFERENCE!$A$2:D492,4,0)</f>
        <v>FERDINAND ALVAREZ</v>
      </c>
      <c r="N251" s="41" t="str">
        <f>VLOOKUP(B251,REFERENCE!A:C,3,FALSE)</f>
        <v>TAG-DP</v>
      </c>
      <c r="O251" s="139">
        <f t="shared" si="8"/>
        <v>1</v>
      </c>
      <c r="P251" s="139" t="str">
        <f>IF(COUNTIF('DISPATCHED (VT11)'!$E:$E,'Summarized Plan'!A251)=0,"",COUNTIF('DISPATCHED (VT11)'!$E:$E,'Summarized Plan'!A251))</f>
        <v/>
      </c>
      <c r="Q251" s="139" t="str">
        <f>IF(A251="","",IF(ISNA(VLOOKUP(A251,'DISPATCHED (VT11)'!$E:$M,9,0)),"",VLOOKUP(A251,'DISPATCHED (VT11)'!$E:$M,9,0)))</f>
        <v/>
      </c>
      <c r="R251" s="139" t="e">
        <f>IF(H251="","",IF(H251&lt;#REF!,1,0))</f>
        <v>#REF!</v>
      </c>
      <c r="S251" s="139" t="e">
        <f>IF(H251="","",IF(H251&gt;#REF!,1,0))</f>
        <v>#REF!</v>
      </c>
      <c r="T251" s="139" t="e">
        <f>IF(H251="","",IF(H251=#REF!,1,0))</f>
        <v>#REF!</v>
      </c>
      <c r="U251" s="139">
        <f t="shared" si="10"/>
        <v>1</v>
      </c>
      <c r="V251" s="41"/>
      <c r="W251" s="41"/>
      <c r="X251" s="41"/>
      <c r="Y251" s="41"/>
      <c r="Z251" s="41"/>
      <c r="AA251" s="41"/>
    </row>
    <row r="252" spans="1:27" ht="12" hidden="1" customHeight="1">
      <c r="A252" s="118">
        <v>31032520</v>
      </c>
      <c r="B252" s="117" t="s">
        <v>1462</v>
      </c>
      <c r="C252" s="118">
        <v>215</v>
      </c>
      <c r="D252" s="119">
        <v>1</v>
      </c>
      <c r="G252" s="145" t="str">
        <f t="shared" si="11"/>
        <v>TAG-DP</v>
      </c>
      <c r="H252" s="137">
        <v>46125</v>
      </c>
      <c r="I252" s="230" t="s">
        <v>1807</v>
      </c>
      <c r="M252" s="41" t="str">
        <f>VLOOKUP(B252,REFERENCE!$A$2:D493,4,0)</f>
        <v>FERDINAND ALVAREZ</v>
      </c>
      <c r="N252" s="41" t="str">
        <f>VLOOKUP(B252,REFERENCE!A:C,3,FALSE)</f>
        <v>TAG-DP</v>
      </c>
      <c r="O252" s="139">
        <f t="shared" si="8"/>
        <v>1</v>
      </c>
      <c r="P252" s="139" t="str">
        <f>IF(COUNTIF('DISPATCHED (VT11)'!$E:$E,'Summarized Plan'!A252)=0,"",COUNTIF('DISPATCHED (VT11)'!$E:$E,'Summarized Plan'!A252))</f>
        <v/>
      </c>
      <c r="Q252" s="139" t="str">
        <f>IF(A252="","",IF(ISNA(VLOOKUP(A252,'DISPATCHED (VT11)'!$E:$M,9,0)),"",VLOOKUP(A252,'DISPATCHED (VT11)'!$E:$M,9,0)))</f>
        <v/>
      </c>
      <c r="R252" s="139" t="e">
        <f>IF(H252="","",IF(H252&lt;#REF!,1,0))</f>
        <v>#REF!</v>
      </c>
      <c r="S252" s="139" t="e">
        <f>IF(H252="","",IF(H252&gt;#REF!,1,0))</f>
        <v>#REF!</v>
      </c>
      <c r="T252" s="139" t="e">
        <f>IF(H252="","",IF(H252=#REF!,1,0))</f>
        <v>#REF!</v>
      </c>
      <c r="U252" s="139">
        <f t="shared" si="10"/>
        <v>1</v>
      </c>
      <c r="V252" s="41"/>
      <c r="W252" s="41"/>
      <c r="X252" s="41"/>
      <c r="Y252" s="41"/>
      <c r="Z252" s="41"/>
      <c r="AA252" s="41"/>
    </row>
    <row r="253" spans="1:27" ht="12" hidden="1" customHeight="1">
      <c r="A253" s="118">
        <v>31028122</v>
      </c>
      <c r="B253" s="117" t="s">
        <v>1471</v>
      </c>
      <c r="C253" s="118">
        <v>222</v>
      </c>
      <c r="D253" s="119">
        <v>1</v>
      </c>
      <c r="E253" s="119">
        <v>5.37</v>
      </c>
      <c r="G253" s="145" t="str">
        <f t="shared" si="11"/>
        <v>WS-SRC</v>
      </c>
      <c r="H253" s="137">
        <v>46125</v>
      </c>
      <c r="I253" s="230" t="s">
        <v>1808</v>
      </c>
      <c r="M253" s="41" t="str">
        <f>VLOOKUP(B253,REFERENCE!$A$2:D494,4,0)</f>
        <v>RIVA EVANEGLISTA</v>
      </c>
      <c r="N253" s="41" t="str">
        <f>VLOOKUP(B253,REFERENCE!A:C,3,FALSE)</f>
        <v>WS-SRC</v>
      </c>
      <c r="O253" s="139">
        <f t="shared" si="8"/>
        <v>1</v>
      </c>
      <c r="P253" s="139">
        <f>IF(COUNTIF('DISPATCHED (VT11)'!$E:$E,'Summarized Plan'!A253)=0,"",COUNTIF('DISPATCHED (VT11)'!$E:$E,'Summarized Plan'!A253))</f>
        <v>1</v>
      </c>
      <c r="Q253" s="139">
        <f>IF(A253="","",IF(ISNA(VLOOKUP(A253,'DISPATCHED (VT11)'!$E:$M,9,0)),"",VLOOKUP(A253,'DISPATCHED (VT11)'!$E:$M,9,0)))</f>
        <v>222</v>
      </c>
      <c r="R253" s="139" t="e">
        <f>IF(H253="","",IF(H253&lt;#REF!,1,0))</f>
        <v>#REF!</v>
      </c>
      <c r="S253" s="139" t="e">
        <f>IF(H253="","",IF(H253&gt;#REF!,1,0))</f>
        <v>#REF!</v>
      </c>
      <c r="T253" s="139" t="e">
        <f>IF(H253="","",IF(H253=#REF!,1,0))</f>
        <v>#REF!</v>
      </c>
      <c r="U253" s="139">
        <f t="shared" si="10"/>
        <v>1</v>
      </c>
      <c r="V253" s="41"/>
      <c r="W253" s="41"/>
      <c r="X253" s="41"/>
      <c r="Y253" s="41"/>
      <c r="Z253" s="41"/>
      <c r="AA253" s="41"/>
    </row>
    <row r="254" spans="1:27" ht="12" hidden="1" customHeight="1">
      <c r="A254" s="118">
        <v>31027846</v>
      </c>
      <c r="B254" s="117" t="s">
        <v>1465</v>
      </c>
      <c r="C254" s="118">
        <v>268</v>
      </c>
      <c r="D254" s="119">
        <v>1</v>
      </c>
      <c r="E254" s="119">
        <v>5.5</v>
      </c>
      <c r="G254" s="145" t="str">
        <f t="shared" si="11"/>
        <v>TAG-LWS</v>
      </c>
      <c r="H254" s="137">
        <v>46125</v>
      </c>
      <c r="I254" s="230" t="s">
        <v>1809</v>
      </c>
      <c r="M254" s="41" t="str">
        <f>VLOOKUP(B254,REFERENCE!$A$2:D495,4,0)</f>
        <v>FERDINAND ALVAREZ</v>
      </c>
      <c r="N254" s="41" t="str">
        <f>VLOOKUP(B254,REFERENCE!A:C,3,FALSE)</f>
        <v>TAG-LWS</v>
      </c>
      <c r="O254" s="139">
        <f t="shared" si="8"/>
        <v>1</v>
      </c>
      <c r="P254" s="139" t="str">
        <f>IF(COUNTIF('DISPATCHED (VT11)'!$E:$E,'Summarized Plan'!A254)=0,"",COUNTIF('DISPATCHED (VT11)'!$E:$E,'Summarized Plan'!A254))</f>
        <v/>
      </c>
      <c r="Q254" s="139" t="str">
        <f>IF(A254="","",IF(ISNA(VLOOKUP(A254,'DISPATCHED (VT11)'!$E:$M,9,0)),"",VLOOKUP(A254,'DISPATCHED (VT11)'!$E:$M,9,0)))</f>
        <v/>
      </c>
      <c r="R254" s="139" t="e">
        <f>IF(H254="","",IF(H254&lt;#REF!,1,0))</f>
        <v>#REF!</v>
      </c>
      <c r="S254" s="139" t="e">
        <f>IF(H254="","",IF(H254&gt;#REF!,1,0))</f>
        <v>#REF!</v>
      </c>
      <c r="T254" s="139" t="e">
        <f>IF(H254="","",IF(H254=#REF!,1,0))</f>
        <v>#REF!</v>
      </c>
      <c r="U254" s="139">
        <f t="shared" si="10"/>
        <v>1</v>
      </c>
      <c r="V254" s="41"/>
      <c r="W254" s="41"/>
      <c r="X254" s="41"/>
      <c r="Y254" s="41"/>
      <c r="Z254" s="41"/>
      <c r="AA254" s="41"/>
    </row>
    <row r="255" spans="1:27" ht="12" hidden="1" customHeight="1">
      <c r="A255" s="118">
        <v>31027847</v>
      </c>
      <c r="B255" s="117" t="s">
        <v>1465</v>
      </c>
      <c r="C255" s="118">
        <v>307</v>
      </c>
      <c r="D255" s="119">
        <v>1</v>
      </c>
      <c r="E255" s="119">
        <v>5.47</v>
      </c>
      <c r="G255" s="145" t="str">
        <f t="shared" si="11"/>
        <v>TAG-LWS</v>
      </c>
      <c r="H255" s="137">
        <v>46125</v>
      </c>
      <c r="I255" s="230" t="s">
        <v>1810</v>
      </c>
      <c r="M255" s="41" t="str">
        <f>VLOOKUP(B255,REFERENCE!$A$2:D496,4,0)</f>
        <v>FERDINAND ALVAREZ</v>
      </c>
      <c r="N255" s="41" t="str">
        <f>VLOOKUP(B255,REFERENCE!A:C,3,FALSE)</f>
        <v>TAG-LWS</v>
      </c>
      <c r="O255" s="139">
        <f t="shared" si="8"/>
        <v>1</v>
      </c>
      <c r="P255" s="139" t="str">
        <f>IF(COUNTIF('DISPATCHED (VT11)'!$E:$E,'Summarized Plan'!A255)=0,"",COUNTIF('DISPATCHED (VT11)'!$E:$E,'Summarized Plan'!A255))</f>
        <v/>
      </c>
      <c r="Q255" s="139" t="str">
        <f>IF(A255="","",IF(ISNA(VLOOKUP(A255,'DISPATCHED (VT11)'!$E:$M,9,0)),"",VLOOKUP(A255,'DISPATCHED (VT11)'!$E:$M,9,0)))</f>
        <v/>
      </c>
      <c r="R255" s="139" t="e">
        <f>IF(H255="","",IF(H255&lt;#REF!,1,0))</f>
        <v>#REF!</v>
      </c>
      <c r="S255" s="139" t="e">
        <f>IF(H255="","",IF(H255&gt;#REF!,1,0))</f>
        <v>#REF!</v>
      </c>
      <c r="T255" s="139" t="e">
        <f>IF(H255="","",IF(H255=#REF!,1,0))</f>
        <v>#REF!</v>
      </c>
      <c r="U255" s="139">
        <f t="shared" si="10"/>
        <v>1</v>
      </c>
      <c r="V255" s="41"/>
      <c r="W255" s="41"/>
      <c r="X255" s="41"/>
      <c r="Y255" s="41"/>
      <c r="Z255" s="41"/>
      <c r="AA255" s="41"/>
    </row>
    <row r="256" spans="1:27" ht="12" customHeight="1">
      <c r="A256" s="118">
        <v>31030386</v>
      </c>
      <c r="B256" s="117" t="s">
        <v>1721</v>
      </c>
      <c r="C256" s="118">
        <v>199</v>
      </c>
      <c r="D256" s="119">
        <v>12</v>
      </c>
      <c r="E256" s="119">
        <v>3.17</v>
      </c>
      <c r="G256" s="145" t="s">
        <v>8</v>
      </c>
      <c r="H256" s="137">
        <v>46125</v>
      </c>
      <c r="I256" s="230" t="s">
        <v>1777</v>
      </c>
      <c r="M256" s="41" t="e">
        <f>VLOOKUP(B256,REFERENCE!$A$2:D497,4,0)</f>
        <v>#N/A</v>
      </c>
      <c r="N256" s="41" t="e">
        <f>VLOOKUP(B256,REFERENCE!A:C,3,FALSE)</f>
        <v>#N/A</v>
      </c>
      <c r="O256" s="139">
        <f t="shared" si="8"/>
        <v>1</v>
      </c>
      <c r="P256" s="139" t="str">
        <f>IF(COUNTIF('DISPATCHED (VT11)'!$E:$E,'Summarized Plan'!A256)=0,"",COUNTIF('DISPATCHED (VT11)'!$E:$E,'Summarized Plan'!A256))</f>
        <v/>
      </c>
      <c r="Q256" s="139" t="str">
        <f>IF(A256="","",IF(ISNA(VLOOKUP(A256,'DISPATCHED (VT11)'!$E:$M,9,0)),"",VLOOKUP(A256,'DISPATCHED (VT11)'!$E:$M,9,0)))</f>
        <v/>
      </c>
      <c r="R256" s="139" t="e">
        <f>IF(H256="","",IF(H256&lt;#REF!,1,0))</f>
        <v>#REF!</v>
      </c>
      <c r="S256" s="139" t="e">
        <f>IF(H256="","",IF(H256&gt;#REF!,1,0))</f>
        <v>#REF!</v>
      </c>
      <c r="T256" s="139" t="e">
        <f>IF(H256="","",IF(H256=#REF!,1,0))</f>
        <v>#REF!</v>
      </c>
      <c r="U256" s="139">
        <f t="shared" si="10"/>
        <v>1</v>
      </c>
      <c r="V256" s="41"/>
      <c r="W256" s="41"/>
      <c r="X256" s="41"/>
      <c r="Y256" s="139"/>
      <c r="Z256" s="41"/>
      <c r="AA256" s="41"/>
    </row>
    <row r="257" spans="1:27" ht="12" hidden="1" customHeight="1">
      <c r="A257" s="118">
        <v>31028124</v>
      </c>
      <c r="B257" s="117" t="s">
        <v>1783</v>
      </c>
      <c r="C257" s="118">
        <v>276</v>
      </c>
      <c r="D257" s="119">
        <v>3</v>
      </c>
      <c r="E257" s="119">
        <v>5.42</v>
      </c>
      <c r="G257" s="145" t="s">
        <v>197</v>
      </c>
      <c r="H257" s="137">
        <v>46125</v>
      </c>
      <c r="I257" s="230" t="s">
        <v>1811</v>
      </c>
      <c r="M257" s="41" t="e">
        <f>VLOOKUP(B257,REFERENCE!$A$2:D498,4,0)</f>
        <v>#N/A</v>
      </c>
      <c r="N257" s="41" t="e">
        <f>VLOOKUP(B257,REFERENCE!A:C,3,FALSE)</f>
        <v>#N/A</v>
      </c>
      <c r="O257" s="139">
        <f t="shared" si="8"/>
        <v>1</v>
      </c>
      <c r="P257" s="139">
        <f>IF(COUNTIF('DISPATCHED (VT11)'!$E:$E,'Summarized Plan'!A257)=0,"",COUNTIF('DISPATCHED (VT11)'!$E:$E,'Summarized Plan'!A257))</f>
        <v>1</v>
      </c>
      <c r="Q257" s="139">
        <f>IF(A257="","",IF(ISNA(VLOOKUP(A257,'DISPATCHED (VT11)'!$E:$M,9,0)),"",VLOOKUP(A257,'DISPATCHED (VT11)'!$E:$M,9,0)))</f>
        <v>276</v>
      </c>
      <c r="R257" s="139" t="e">
        <f>IF(H257="","",IF(H257&lt;#REF!,1,0))</f>
        <v>#REF!</v>
      </c>
      <c r="S257" s="139" t="e">
        <f>IF(H257="","",IF(H257&gt;#REF!,1,0))</f>
        <v>#REF!</v>
      </c>
      <c r="T257" s="139" t="e">
        <f>IF(H257="","",IF(H257=#REF!,1,0))</f>
        <v>#REF!</v>
      </c>
      <c r="U257" s="139">
        <f t="shared" si="10"/>
        <v>1</v>
      </c>
      <c r="V257" s="41"/>
      <c r="W257" s="41"/>
      <c r="X257" s="41"/>
      <c r="Y257" s="41"/>
      <c r="Z257" s="41"/>
      <c r="AA257" s="41"/>
    </row>
    <row r="258" spans="1:27" ht="12" hidden="1" customHeight="1">
      <c r="A258" s="118">
        <v>31027539</v>
      </c>
      <c r="B258" s="117" t="s">
        <v>1338</v>
      </c>
      <c r="C258" s="118">
        <v>314</v>
      </c>
      <c r="D258" s="119">
        <v>1</v>
      </c>
      <c r="E258" s="119">
        <v>6.12</v>
      </c>
      <c r="G258" s="145" t="str">
        <f>+N258</f>
        <v>PAC-WS</v>
      </c>
      <c r="H258" s="137">
        <v>46125</v>
      </c>
      <c r="I258" s="230" t="s">
        <v>1812</v>
      </c>
      <c r="M258" s="41" t="str">
        <f>VLOOKUP(B258,REFERENCE!$A$2:D499,4,0)</f>
        <v>RAFAEL QUIROZ</v>
      </c>
      <c r="N258" s="41" t="str">
        <f>VLOOKUP(B258,REFERENCE!A:C,3,FALSE)</f>
        <v>PAC-WS</v>
      </c>
      <c r="O258" s="139">
        <f t="shared" ref="O258:O321" si="12">COUNTIF($A:$A,A258)</f>
        <v>1</v>
      </c>
      <c r="P258" s="139" t="str">
        <f>IF(COUNTIF('DISPATCHED (VT11)'!$E:$E,'Summarized Plan'!A258)=0,"",COUNTIF('DISPATCHED (VT11)'!$E:$E,'Summarized Plan'!A258))</f>
        <v/>
      </c>
      <c r="Q258" s="139" t="str">
        <f>IF(A258="","",IF(ISNA(VLOOKUP(A258,'DISPATCHED (VT11)'!$E:$M,9,0)),"",VLOOKUP(A258,'DISPATCHED (VT11)'!$E:$M,9,0)))</f>
        <v/>
      </c>
      <c r="R258" s="139" t="e">
        <f>IF(H258="","",IF(H258&lt;#REF!,1,0))</f>
        <v>#REF!</v>
      </c>
      <c r="S258" s="139" t="e">
        <f>IF(H258="","",IF(H258&gt;#REF!,1,0))</f>
        <v>#REF!</v>
      </c>
      <c r="T258" s="139" t="e">
        <f>IF(H258="","",IF(H258=#REF!,1,0))</f>
        <v>#REF!</v>
      </c>
      <c r="U258" s="139">
        <f t="shared" si="10"/>
        <v>1</v>
      </c>
      <c r="V258" s="41"/>
      <c r="W258" s="41"/>
      <c r="X258" s="41"/>
      <c r="Y258" s="41"/>
      <c r="Z258" s="41"/>
      <c r="AA258" s="41"/>
    </row>
    <row r="259" spans="1:27" ht="12" hidden="1" customHeight="1">
      <c r="A259" s="118">
        <v>31028253</v>
      </c>
      <c r="B259" s="117" t="s">
        <v>1784</v>
      </c>
      <c r="C259" s="118">
        <v>319</v>
      </c>
      <c r="D259" s="119">
        <v>2</v>
      </c>
      <c r="E259" s="119">
        <v>6.63</v>
      </c>
      <c r="G259" s="145" t="s">
        <v>199</v>
      </c>
      <c r="H259" s="137">
        <v>46125</v>
      </c>
      <c r="I259" s="230" t="s">
        <v>1813</v>
      </c>
      <c r="M259" s="41" t="e">
        <f>VLOOKUP(B259,REFERENCE!$A$2:D500,4,0)</f>
        <v>#N/A</v>
      </c>
      <c r="N259" s="41" t="e">
        <f>VLOOKUP(B259,REFERENCE!A:C,3,FALSE)</f>
        <v>#N/A</v>
      </c>
      <c r="O259" s="139">
        <f t="shared" si="12"/>
        <v>1</v>
      </c>
      <c r="P259" s="139" t="str">
        <f>IF(COUNTIF('DISPATCHED (VT11)'!$E:$E,'Summarized Plan'!A259)=0,"",COUNTIF('DISPATCHED (VT11)'!$E:$E,'Summarized Plan'!A259))</f>
        <v/>
      </c>
      <c r="Q259" s="139" t="str">
        <f>IF(A259="","",IF(ISNA(VLOOKUP(A259,'DISPATCHED (VT11)'!$E:$M,9,0)),"",VLOOKUP(A259,'DISPATCHED (VT11)'!$E:$M,9,0)))</f>
        <v/>
      </c>
      <c r="R259" s="139" t="e">
        <f>IF(H259="","",IF(H259&lt;#REF!,1,0))</f>
        <v>#REF!</v>
      </c>
      <c r="S259" s="139" t="e">
        <f>IF(H259="","",IF(H259&gt;#REF!,1,0))</f>
        <v>#REF!</v>
      </c>
      <c r="T259" s="139" t="e">
        <f>IF(H259="","",IF(H259=#REF!,1,0))</f>
        <v>#REF!</v>
      </c>
      <c r="U259" s="139">
        <f t="shared" si="10"/>
        <v>1</v>
      </c>
      <c r="V259" s="41"/>
      <c r="W259" s="41"/>
      <c r="X259" s="41"/>
      <c r="Y259" s="41"/>
      <c r="Z259" s="41"/>
      <c r="AA259" s="41"/>
    </row>
    <row r="260" spans="1:27" ht="12" hidden="1" customHeight="1">
      <c r="A260" s="118">
        <v>31027875</v>
      </c>
      <c r="B260" s="117" t="s">
        <v>823</v>
      </c>
      <c r="C260" s="118">
        <v>182</v>
      </c>
      <c r="D260" s="119">
        <v>1</v>
      </c>
      <c r="E260" s="119">
        <v>5.3</v>
      </c>
      <c r="G260" s="145" t="str">
        <f t="shared" ref="G260:G265" si="13">+N260</f>
        <v>BAG-WS</v>
      </c>
      <c r="H260" s="137">
        <v>46125</v>
      </c>
      <c r="I260" s="230" t="s">
        <v>1814</v>
      </c>
      <c r="M260" s="41" t="str">
        <f>VLOOKUP(B260,REFERENCE!$A$2:D501,4,0)</f>
        <v>JOSE ADRIAN VEGA</v>
      </c>
      <c r="N260" s="41" t="str">
        <f>VLOOKUP(B260,REFERENCE!A:C,3,FALSE)</f>
        <v>BAG-WS</v>
      </c>
      <c r="O260" s="139">
        <f t="shared" si="12"/>
        <v>1</v>
      </c>
      <c r="P260" s="139">
        <f>IF(COUNTIF('DISPATCHED (VT11)'!$E:$E,'Summarized Plan'!A260)=0,"",COUNTIF('DISPATCHED (VT11)'!$E:$E,'Summarized Plan'!A260))</f>
        <v>1</v>
      </c>
      <c r="Q260" s="139">
        <f>IF(A260="","",IF(ISNA(VLOOKUP(A260,'DISPATCHED (VT11)'!$E:$M,9,0)),"",VLOOKUP(A260,'DISPATCHED (VT11)'!$E:$M,9,0)))</f>
        <v>182</v>
      </c>
      <c r="R260" s="139" t="e">
        <f>IF(H260="","",IF(H260&lt;#REF!,1,0))</f>
        <v>#REF!</v>
      </c>
      <c r="S260" s="139" t="e">
        <f>IF(H260="","",IF(H260&gt;#REF!,1,0))</f>
        <v>#REF!</v>
      </c>
      <c r="T260" s="139" t="e">
        <f>IF(H260="","",IF(H260=#REF!,1,0))</f>
        <v>#REF!</v>
      </c>
      <c r="U260" s="139">
        <f t="shared" si="10"/>
        <v>1</v>
      </c>
      <c r="V260" s="41"/>
      <c r="W260" s="41"/>
      <c r="X260" s="41"/>
      <c r="Y260" s="41"/>
      <c r="Z260" s="41"/>
      <c r="AA260" s="41"/>
    </row>
    <row r="261" spans="1:27" ht="12" hidden="1" customHeight="1">
      <c r="A261" s="118">
        <v>31027876</v>
      </c>
      <c r="B261" s="117" t="s">
        <v>823</v>
      </c>
      <c r="C261" s="118">
        <v>337</v>
      </c>
      <c r="D261" s="119">
        <v>1</v>
      </c>
      <c r="E261" s="119">
        <v>5.74</v>
      </c>
      <c r="G261" s="145" t="str">
        <f t="shared" si="13"/>
        <v>BAG-WS</v>
      </c>
      <c r="H261" s="137">
        <v>46125</v>
      </c>
      <c r="I261" s="230" t="s">
        <v>1815</v>
      </c>
      <c r="M261" s="41" t="str">
        <f>VLOOKUP(B261,REFERENCE!$A$2:D502,4,0)</f>
        <v>JOSE ADRIAN VEGA</v>
      </c>
      <c r="N261" s="41" t="str">
        <f>VLOOKUP(B261,REFERENCE!A:C,3,FALSE)</f>
        <v>BAG-WS</v>
      </c>
      <c r="O261" s="139">
        <f t="shared" si="12"/>
        <v>1</v>
      </c>
      <c r="P261" s="139" t="str">
        <f>IF(COUNTIF('DISPATCHED (VT11)'!$E:$E,'Summarized Plan'!A261)=0,"",COUNTIF('DISPATCHED (VT11)'!$E:$E,'Summarized Plan'!A261))</f>
        <v/>
      </c>
      <c r="Q261" s="139" t="str">
        <f>IF(A261="","",IF(ISNA(VLOOKUP(A261,'DISPATCHED (VT11)'!$E:$M,9,0)),"",VLOOKUP(A261,'DISPATCHED (VT11)'!$E:$M,9,0)))</f>
        <v/>
      </c>
      <c r="R261" s="139" t="e">
        <f>IF(H261="","",IF(H261&lt;#REF!,1,0))</f>
        <v>#REF!</v>
      </c>
      <c r="S261" s="139" t="e">
        <f>IF(H261="","",IF(H261&gt;#REF!,1,0))</f>
        <v>#REF!</v>
      </c>
      <c r="T261" s="139" t="e">
        <f>IF(H261="","",IF(H261=#REF!,1,0))</f>
        <v>#REF!</v>
      </c>
      <c r="U261" s="139">
        <f t="shared" si="10"/>
        <v>1</v>
      </c>
      <c r="V261" s="41"/>
      <c r="W261" s="41"/>
      <c r="X261" s="41"/>
      <c r="Y261" s="41"/>
      <c r="Z261" s="41"/>
      <c r="AA261" s="41"/>
    </row>
    <row r="262" spans="1:27" ht="12" hidden="1" customHeight="1">
      <c r="A262" s="118">
        <v>31028254</v>
      </c>
      <c r="B262" s="117" t="s">
        <v>844</v>
      </c>
      <c r="C262" s="118">
        <v>318</v>
      </c>
      <c r="D262" s="119">
        <v>1</v>
      </c>
      <c r="E262" s="119">
        <v>5.54</v>
      </c>
      <c r="G262" s="145" t="str">
        <f t="shared" si="13"/>
        <v>PAC-WS</v>
      </c>
      <c r="H262" s="137">
        <v>46125</v>
      </c>
      <c r="I262" s="230" t="s">
        <v>1816</v>
      </c>
      <c r="M262" s="41" t="str">
        <f>VLOOKUP(B262,REFERENCE!$A$2:D503,4,0)</f>
        <v>RAFAEL QUIROZ</v>
      </c>
      <c r="N262" s="41" t="str">
        <f>VLOOKUP(B262,REFERENCE!A:C,3,FALSE)</f>
        <v>PAC-WS</v>
      </c>
      <c r="O262" s="139">
        <f t="shared" si="12"/>
        <v>1</v>
      </c>
      <c r="P262" s="139">
        <f>IF(COUNTIF('DISPATCHED (VT11)'!$E:$E,'Summarized Plan'!A262)=0,"",COUNTIF('DISPATCHED (VT11)'!$E:$E,'Summarized Plan'!A262))</f>
        <v>1</v>
      </c>
      <c r="Q262" s="139">
        <f>IF(A262="","",IF(ISNA(VLOOKUP(A262,'DISPATCHED (VT11)'!$E:$M,9,0)),"",VLOOKUP(A262,'DISPATCHED (VT11)'!$E:$M,9,0)))</f>
        <v>318</v>
      </c>
      <c r="R262" s="139" t="e">
        <f>IF(H262="","",IF(H262&lt;#REF!,1,0))</f>
        <v>#REF!</v>
      </c>
      <c r="S262" s="139" t="e">
        <f>IF(H262="","",IF(H262&gt;#REF!,1,0))</f>
        <v>#REF!</v>
      </c>
      <c r="T262" s="139" t="e">
        <f>IF(H262="","",IF(H262=#REF!,1,0))</f>
        <v>#REF!</v>
      </c>
      <c r="U262" s="139">
        <f t="shared" si="10"/>
        <v>1</v>
      </c>
      <c r="V262" s="41"/>
      <c r="W262" s="41"/>
      <c r="X262" s="41"/>
      <c r="Y262" s="41"/>
      <c r="Z262" s="41"/>
      <c r="AA262" s="41"/>
    </row>
    <row r="263" spans="1:27" ht="12" hidden="1" customHeight="1">
      <c r="A263" s="118">
        <v>31030512</v>
      </c>
      <c r="B263" s="117" t="s">
        <v>1350</v>
      </c>
      <c r="C263" s="118">
        <v>180</v>
      </c>
      <c r="D263" s="119">
        <v>1</v>
      </c>
      <c r="E263" s="119">
        <v>6</v>
      </c>
      <c r="G263" s="145" t="str">
        <f t="shared" si="13"/>
        <v>TAG-WS</v>
      </c>
      <c r="H263" s="137">
        <v>46125</v>
      </c>
      <c r="I263" s="230" t="s">
        <v>1817</v>
      </c>
      <c r="M263" s="41" t="str">
        <f>VLOOKUP(B263,REFERENCE!$A$2:D504,4,0)</f>
        <v>FERDINAND ALVAREZ</v>
      </c>
      <c r="N263" s="41" t="str">
        <f>VLOOKUP(B263,REFERENCE!A:C,3,FALSE)</f>
        <v>TAG-WS</v>
      </c>
      <c r="O263" s="139">
        <f t="shared" si="12"/>
        <v>1</v>
      </c>
      <c r="P263" s="139" t="str">
        <f>IF(COUNTIF('DISPATCHED (VT11)'!$E:$E,'Summarized Plan'!A263)=0,"",COUNTIF('DISPATCHED (VT11)'!$E:$E,'Summarized Plan'!A263))</f>
        <v/>
      </c>
      <c r="Q263" s="139" t="str">
        <f>IF(A263="","",IF(ISNA(VLOOKUP(A263,'DISPATCHED (VT11)'!$E:$M,9,0)),"",VLOOKUP(A263,'DISPATCHED (VT11)'!$E:$M,9,0)))</f>
        <v/>
      </c>
      <c r="R263" s="139" t="e">
        <f>IF(H263="","",IF(H263&lt;#REF!,1,0))</f>
        <v>#REF!</v>
      </c>
      <c r="S263" s="139" t="e">
        <f>IF(H263="","",IF(H263&gt;#REF!,1,0))</f>
        <v>#REF!</v>
      </c>
      <c r="T263" s="139" t="e">
        <f>IF(H263="","",IF(H263=#REF!,1,0))</f>
        <v>#REF!</v>
      </c>
      <c r="U263" s="139">
        <f t="shared" si="10"/>
        <v>1</v>
      </c>
      <c r="V263" s="41"/>
      <c r="W263" s="41"/>
      <c r="X263" s="41"/>
      <c r="Y263" s="41"/>
      <c r="Z263" s="41"/>
      <c r="AA263" s="41"/>
    </row>
    <row r="264" spans="1:27" ht="12" hidden="1" customHeight="1">
      <c r="A264" s="118">
        <v>31028281</v>
      </c>
      <c r="B264" s="117" t="s">
        <v>1466</v>
      </c>
      <c r="C264" s="118">
        <v>233</v>
      </c>
      <c r="D264" s="119">
        <v>1</v>
      </c>
      <c r="E264" s="119">
        <v>3.76</v>
      </c>
      <c r="G264" s="145" t="str">
        <f t="shared" si="13"/>
        <v>TAG-LWS</v>
      </c>
      <c r="H264" s="137">
        <v>46125</v>
      </c>
      <c r="I264" s="230" t="s">
        <v>1818</v>
      </c>
      <c r="M264" s="41" t="str">
        <f>VLOOKUP(B264,REFERENCE!$A$2:D505,4,0)</f>
        <v>FERDINAND ALVAREZ</v>
      </c>
      <c r="N264" s="41" t="str">
        <f>VLOOKUP(B264,REFERENCE!A:C,3,FALSE)</f>
        <v>TAG-LWS</v>
      </c>
      <c r="O264" s="139">
        <f t="shared" si="12"/>
        <v>1</v>
      </c>
      <c r="P264" s="139">
        <f>IF(COUNTIF('DISPATCHED (VT11)'!$E:$E,'Summarized Plan'!A264)=0,"",COUNTIF('DISPATCHED (VT11)'!$E:$E,'Summarized Plan'!A264))</f>
        <v>1</v>
      </c>
      <c r="Q264" s="139">
        <f>IF(A264="","",IF(ISNA(VLOOKUP(A264,'DISPATCHED (VT11)'!$E:$M,9,0)),"",VLOOKUP(A264,'DISPATCHED (VT11)'!$E:$M,9,0)))</f>
        <v>233</v>
      </c>
      <c r="R264" s="139" t="e">
        <f>IF(H264="","",IF(H264&lt;#REF!,1,0))</f>
        <v>#REF!</v>
      </c>
      <c r="S264" s="139" t="e">
        <f>IF(H264="","",IF(H264&gt;#REF!,1,0))</f>
        <v>#REF!</v>
      </c>
      <c r="T264" s="139" t="e">
        <f>IF(H264="","",IF(H264=#REF!,1,0))</f>
        <v>#REF!</v>
      </c>
      <c r="U264" s="139">
        <f t="shared" si="10"/>
        <v>1</v>
      </c>
      <c r="V264" s="41"/>
      <c r="W264" s="41"/>
      <c r="X264" s="41"/>
      <c r="Y264" s="41"/>
      <c r="Z264" s="41"/>
      <c r="AA264" s="41"/>
    </row>
    <row r="265" spans="1:27" ht="12" customHeight="1">
      <c r="A265" s="118">
        <v>31031715</v>
      </c>
      <c r="B265" s="117" t="s">
        <v>1339</v>
      </c>
      <c r="C265" s="118">
        <v>172</v>
      </c>
      <c r="D265" s="119">
        <v>1</v>
      </c>
      <c r="G265" s="145" t="str">
        <f t="shared" si="13"/>
        <v>PAC-WS</v>
      </c>
      <c r="H265" s="137">
        <v>46125</v>
      </c>
      <c r="I265" s="230" t="s">
        <v>1799</v>
      </c>
      <c r="M265" s="41" t="str">
        <f>VLOOKUP(B265,REFERENCE!$A$2:D506,4,0)</f>
        <v>RAFAEL QUIROZ</v>
      </c>
      <c r="N265" s="41" t="str">
        <f>VLOOKUP(B265,REFERENCE!A:C,3,FALSE)</f>
        <v>PAC-WS</v>
      </c>
      <c r="O265" s="139">
        <f t="shared" si="12"/>
        <v>1</v>
      </c>
      <c r="P265" s="139">
        <f>IF(COUNTIF('DISPATCHED (VT11)'!$E:$E,'Summarized Plan'!A265)=0,"",COUNTIF('DISPATCHED (VT11)'!$E:$E,'Summarized Plan'!A265))</f>
        <v>1</v>
      </c>
      <c r="Q265" s="139">
        <f>IF(A265="","",IF(ISNA(VLOOKUP(A265,'DISPATCHED (VT11)'!$E:$M,9,0)),"",VLOOKUP(A265,'DISPATCHED (VT11)'!$E:$M,9,0)))</f>
        <v>172</v>
      </c>
      <c r="R265" s="139" t="e">
        <f>IF(H265="","",IF(H265&lt;#REF!,1,0))</f>
        <v>#REF!</v>
      </c>
      <c r="S265" s="139" t="e">
        <f>IF(H265="","",IF(H265&gt;#REF!,1,0))</f>
        <v>#REF!</v>
      </c>
      <c r="T265" s="139" t="e">
        <f>IF(H265="","",IF(H265=#REF!,1,0))</f>
        <v>#REF!</v>
      </c>
      <c r="U265" s="139">
        <f t="shared" si="10"/>
        <v>1</v>
      </c>
      <c r="V265" s="41"/>
      <c r="W265" s="41"/>
      <c r="X265" s="41"/>
      <c r="Y265" s="139"/>
      <c r="Z265" s="41"/>
      <c r="AA265" s="41"/>
    </row>
    <row r="266" spans="1:27" ht="12" hidden="1" customHeight="1">
      <c r="A266" s="118">
        <v>31028200</v>
      </c>
      <c r="B266" s="117" t="s">
        <v>1785</v>
      </c>
      <c r="C266" s="118">
        <v>365</v>
      </c>
      <c r="D266" s="119">
        <v>2</v>
      </c>
      <c r="E266" s="119">
        <v>5.5</v>
      </c>
      <c r="G266" s="145" t="s">
        <v>197</v>
      </c>
      <c r="H266" s="137">
        <v>46125</v>
      </c>
      <c r="I266" s="230" t="s">
        <v>1819</v>
      </c>
      <c r="M266" s="41" t="e">
        <f>VLOOKUP(B266,REFERENCE!$A$2:D507,4,0)</f>
        <v>#N/A</v>
      </c>
      <c r="N266" s="41" t="e">
        <f>VLOOKUP(B266,REFERENCE!A:C,3,FALSE)</f>
        <v>#N/A</v>
      </c>
      <c r="O266" s="139">
        <f t="shared" si="12"/>
        <v>1</v>
      </c>
      <c r="P266" s="139" t="str">
        <f>IF(COUNTIF('DISPATCHED (VT11)'!$E:$E,'Summarized Plan'!A266)=0,"",COUNTIF('DISPATCHED (VT11)'!$E:$E,'Summarized Plan'!A266))</f>
        <v/>
      </c>
      <c r="Q266" s="139" t="str">
        <f>IF(A266="","",IF(ISNA(VLOOKUP(A266,'DISPATCHED (VT11)'!$E:$M,9,0)),"",VLOOKUP(A266,'DISPATCHED (VT11)'!$E:$M,9,0)))</f>
        <v/>
      </c>
      <c r="R266" s="139" t="e">
        <f>IF(H266="","",IF(H266&lt;#REF!,1,0))</f>
        <v>#REF!</v>
      </c>
      <c r="S266" s="139" t="e">
        <f>IF(H266="","",IF(H266&gt;#REF!,1,0))</f>
        <v>#REF!</v>
      </c>
      <c r="T266" s="139" t="e">
        <f>IF(H266="","",IF(H266=#REF!,1,0))</f>
        <v>#REF!</v>
      </c>
      <c r="U266" s="139">
        <f t="shared" si="10"/>
        <v>1</v>
      </c>
      <c r="V266" s="41"/>
      <c r="W266" s="41"/>
      <c r="X266" s="41"/>
      <c r="Y266" s="41"/>
      <c r="Z266" s="41"/>
      <c r="AA266" s="41"/>
    </row>
    <row r="267" spans="1:27" ht="12" hidden="1" customHeight="1">
      <c r="A267" s="118">
        <v>31025567</v>
      </c>
      <c r="B267" s="117" t="s">
        <v>869</v>
      </c>
      <c r="C267" s="118">
        <v>180</v>
      </c>
      <c r="D267" s="119">
        <v>1</v>
      </c>
      <c r="G267" s="145" t="str">
        <f t="shared" ref="G267:G297" si="14">+N267</f>
        <v>PAR-DP</v>
      </c>
      <c r="H267" s="137">
        <v>46125</v>
      </c>
      <c r="I267" s="230" t="s">
        <v>1820</v>
      </c>
      <c r="M267" s="41" t="str">
        <f>VLOOKUP(B267,REFERENCE!$A$2:D508,4,0)</f>
        <v>RONNIE ROMERO</v>
      </c>
      <c r="N267" s="41" t="str">
        <f>VLOOKUP(B267,REFERENCE!A:C,3,FALSE)</f>
        <v>PAR-DP</v>
      </c>
      <c r="O267" s="139">
        <f t="shared" si="12"/>
        <v>1</v>
      </c>
      <c r="P267" s="139">
        <f>IF(COUNTIF('DISPATCHED (VT11)'!$E:$E,'Summarized Plan'!A267)=0,"",COUNTIF('DISPATCHED (VT11)'!$E:$E,'Summarized Plan'!A267))</f>
        <v>1</v>
      </c>
      <c r="Q267" s="139">
        <f>IF(A267="","",IF(ISNA(VLOOKUP(A267,'DISPATCHED (VT11)'!$E:$M,9,0)),"",VLOOKUP(A267,'DISPATCHED (VT11)'!$E:$M,9,0)))</f>
        <v>180</v>
      </c>
      <c r="R267" s="139" t="e">
        <f>IF(H267="","",IF(H267&lt;#REF!,1,0))</f>
        <v>#REF!</v>
      </c>
      <c r="S267" s="139" t="e">
        <f>IF(H267="","",IF(H267&gt;#REF!,1,0))</f>
        <v>#REF!</v>
      </c>
      <c r="T267" s="139" t="e">
        <f>IF(H267="","",IF(H267=#REF!,1,0))</f>
        <v>#REF!</v>
      </c>
      <c r="U267" s="139">
        <f t="shared" si="10"/>
        <v>1</v>
      </c>
      <c r="V267" s="41"/>
      <c r="W267" s="41"/>
      <c r="X267" s="41"/>
      <c r="Y267" s="41"/>
      <c r="Z267" s="41"/>
      <c r="AA267" s="41"/>
    </row>
    <row r="268" spans="1:27" ht="12" hidden="1" customHeight="1">
      <c r="A268" s="118">
        <v>31025568</v>
      </c>
      <c r="B268" s="117" t="s">
        <v>869</v>
      </c>
      <c r="C268" s="118">
        <v>180</v>
      </c>
      <c r="D268" s="119">
        <v>1</v>
      </c>
      <c r="G268" s="145" t="str">
        <f t="shared" si="14"/>
        <v>PAR-DP</v>
      </c>
      <c r="H268" s="137">
        <v>46125</v>
      </c>
      <c r="I268" s="230" t="s">
        <v>1821</v>
      </c>
      <c r="M268" s="41" t="str">
        <f>VLOOKUP(B268,REFERENCE!$A$2:D509,4,0)</f>
        <v>RONNIE ROMERO</v>
      </c>
      <c r="N268" s="41" t="str">
        <f>VLOOKUP(B268,REFERENCE!A:C,3,FALSE)</f>
        <v>PAR-DP</v>
      </c>
      <c r="O268" s="139">
        <f t="shared" si="12"/>
        <v>1</v>
      </c>
      <c r="P268" s="139" t="str">
        <f>IF(COUNTIF('DISPATCHED (VT11)'!$E:$E,'Summarized Plan'!A268)=0,"",COUNTIF('DISPATCHED (VT11)'!$E:$E,'Summarized Plan'!A268))</f>
        <v/>
      </c>
      <c r="Q268" s="139" t="str">
        <f>IF(A268="","",IF(ISNA(VLOOKUP(A268,'DISPATCHED (VT11)'!$E:$M,9,0)),"",VLOOKUP(A268,'DISPATCHED (VT11)'!$E:$M,9,0)))</f>
        <v/>
      </c>
      <c r="R268" s="139" t="e">
        <f>IF(H268="","",IF(H268&lt;#REF!,1,0))</f>
        <v>#REF!</v>
      </c>
      <c r="S268" s="139" t="e">
        <f>IF(H268="","",IF(H268&gt;#REF!,1,0))</f>
        <v>#REF!</v>
      </c>
      <c r="T268" s="139" t="e">
        <f>IF(H268="","",IF(H268=#REF!,1,0))</f>
        <v>#REF!</v>
      </c>
      <c r="U268" s="139">
        <f t="shared" si="10"/>
        <v>1</v>
      </c>
      <c r="V268" s="41"/>
      <c r="W268" s="41"/>
      <c r="X268" s="41"/>
      <c r="Y268" s="41"/>
      <c r="Z268" s="41"/>
      <c r="AA268" s="41"/>
    </row>
    <row r="269" spans="1:27" ht="12" hidden="1" customHeight="1">
      <c r="A269" s="118">
        <v>31027878</v>
      </c>
      <c r="B269" s="117" t="s">
        <v>599</v>
      </c>
      <c r="C269" s="118">
        <v>284</v>
      </c>
      <c r="D269" s="119">
        <v>1</v>
      </c>
      <c r="E269" s="119">
        <v>6</v>
      </c>
      <c r="G269" s="145" t="str">
        <f t="shared" si="14"/>
        <v>LP-WS</v>
      </c>
      <c r="H269" s="137">
        <v>46125</v>
      </c>
      <c r="I269" s="230" t="s">
        <v>1822</v>
      </c>
      <c r="M269" s="41" t="str">
        <f>VLOOKUP(B269,REFERENCE!$A$2:D510,4,0)</f>
        <v>ANDRE GORDONCILLO</v>
      </c>
      <c r="N269" s="41" t="str">
        <f>VLOOKUP(B269,REFERENCE!A:C,3,FALSE)</f>
        <v>LP-WS</v>
      </c>
      <c r="O269" s="139">
        <f t="shared" si="12"/>
        <v>1</v>
      </c>
      <c r="P269" s="139">
        <f>IF(COUNTIF('DISPATCHED (VT11)'!$E:$E,'Summarized Plan'!A269)=0,"",COUNTIF('DISPATCHED (VT11)'!$E:$E,'Summarized Plan'!A269))</f>
        <v>1</v>
      </c>
      <c r="Q269" s="139">
        <f>IF(A269="","",IF(ISNA(VLOOKUP(A269,'DISPATCHED (VT11)'!$E:$M,9,0)),"",VLOOKUP(A269,'DISPATCHED (VT11)'!$E:$M,9,0)))</f>
        <v>284</v>
      </c>
      <c r="R269" s="139" t="e">
        <f>IF(H269="","",IF(H269&lt;#REF!,1,0))</f>
        <v>#REF!</v>
      </c>
      <c r="S269" s="139" t="e">
        <f>IF(H269="","",IF(H269&gt;#REF!,1,0))</f>
        <v>#REF!</v>
      </c>
      <c r="T269" s="139" t="e">
        <f>IF(H269="","",IF(H269=#REF!,1,0))</f>
        <v>#REF!</v>
      </c>
      <c r="U269" s="139">
        <f t="shared" si="10"/>
        <v>1</v>
      </c>
      <c r="V269" s="41"/>
      <c r="W269" s="41"/>
      <c r="X269" s="41"/>
      <c r="Y269" s="41"/>
      <c r="Z269" s="41"/>
      <c r="AA269" s="41"/>
    </row>
    <row r="270" spans="1:27" ht="12" hidden="1" customHeight="1">
      <c r="A270" s="118">
        <v>31027911</v>
      </c>
      <c r="B270" s="117" t="s">
        <v>599</v>
      </c>
      <c r="C270" s="118">
        <v>381</v>
      </c>
      <c r="D270" s="119">
        <v>1</v>
      </c>
      <c r="E270" s="119">
        <v>5.99</v>
      </c>
      <c r="G270" s="145" t="str">
        <f t="shared" si="14"/>
        <v>LP-WS</v>
      </c>
      <c r="H270" s="137">
        <v>46125</v>
      </c>
      <c r="I270" s="230" t="s">
        <v>1823</v>
      </c>
      <c r="M270" s="41" t="str">
        <f>VLOOKUP(B270,REFERENCE!$A$2:D511,4,0)</f>
        <v>ANDRE GORDONCILLO</v>
      </c>
      <c r="N270" s="41" t="str">
        <f>VLOOKUP(B270,REFERENCE!A:C,3,FALSE)</f>
        <v>LP-WS</v>
      </c>
      <c r="O270" s="139">
        <f t="shared" si="12"/>
        <v>1</v>
      </c>
      <c r="P270" s="139" t="str">
        <f>IF(COUNTIF('DISPATCHED (VT11)'!$E:$E,'Summarized Plan'!A270)=0,"",COUNTIF('DISPATCHED (VT11)'!$E:$E,'Summarized Plan'!A270))</f>
        <v/>
      </c>
      <c r="Q270" s="139" t="str">
        <f>IF(A270="","",IF(ISNA(VLOOKUP(A270,'DISPATCHED (VT11)'!$E:$M,9,0)),"",VLOOKUP(A270,'DISPATCHED (VT11)'!$E:$M,9,0)))</f>
        <v/>
      </c>
      <c r="R270" s="139" t="e">
        <f>IF(H270="","",IF(H270&lt;#REF!,1,0))</f>
        <v>#REF!</v>
      </c>
      <c r="S270" s="139" t="e">
        <f>IF(H270="","",IF(H270&gt;#REF!,1,0))</f>
        <v>#REF!</v>
      </c>
      <c r="T270" s="139" t="e">
        <f>IF(H270="","",IF(H270=#REF!,1,0))</f>
        <v>#REF!</v>
      </c>
      <c r="U270" s="139">
        <f t="shared" si="10"/>
        <v>1</v>
      </c>
      <c r="V270" s="41"/>
      <c r="W270" s="41"/>
      <c r="X270" s="41"/>
      <c r="Y270" s="41"/>
      <c r="Z270" s="41"/>
      <c r="AA270" s="41"/>
    </row>
    <row r="271" spans="1:27" ht="12" hidden="1" customHeight="1">
      <c r="A271" s="118">
        <v>31027912</v>
      </c>
      <c r="B271" s="117" t="s">
        <v>599</v>
      </c>
      <c r="C271" s="118">
        <v>258</v>
      </c>
      <c r="D271" s="119">
        <v>1</v>
      </c>
      <c r="E271" s="119">
        <v>6.01</v>
      </c>
      <c r="G271" s="145" t="str">
        <f t="shared" si="14"/>
        <v>LP-WS</v>
      </c>
      <c r="H271" s="137">
        <v>46125</v>
      </c>
      <c r="I271" s="230" t="s">
        <v>1824</v>
      </c>
      <c r="M271" s="41" t="str">
        <f>VLOOKUP(B271,REFERENCE!$A$2:D512,4,0)</f>
        <v>ANDRE GORDONCILLO</v>
      </c>
      <c r="N271" s="41" t="str">
        <f>VLOOKUP(B271,REFERENCE!A:C,3,FALSE)</f>
        <v>LP-WS</v>
      </c>
      <c r="O271" s="139">
        <f t="shared" si="12"/>
        <v>1</v>
      </c>
      <c r="P271" s="139" t="str">
        <f>IF(COUNTIF('DISPATCHED (VT11)'!$E:$E,'Summarized Plan'!A271)=0,"",COUNTIF('DISPATCHED (VT11)'!$E:$E,'Summarized Plan'!A271))</f>
        <v/>
      </c>
      <c r="Q271" s="139" t="str">
        <f>IF(A271="","",IF(ISNA(VLOOKUP(A271,'DISPATCHED (VT11)'!$E:$M,9,0)),"",VLOOKUP(A271,'DISPATCHED (VT11)'!$E:$M,9,0)))</f>
        <v/>
      </c>
      <c r="R271" s="139" t="e">
        <f>IF(H271="","",IF(H271&lt;#REF!,1,0))</f>
        <v>#REF!</v>
      </c>
      <c r="S271" s="139" t="e">
        <f>IF(H271="","",IF(H271&gt;#REF!,1,0))</f>
        <v>#REF!</v>
      </c>
      <c r="T271" s="139" t="e">
        <f>IF(H271="","",IF(H271=#REF!,1,0))</f>
        <v>#REF!</v>
      </c>
      <c r="U271" s="139">
        <f t="shared" si="10"/>
        <v>1</v>
      </c>
      <c r="V271" s="41"/>
      <c r="W271" s="41"/>
      <c r="X271" s="41"/>
      <c r="Y271" s="41"/>
      <c r="Z271" s="41"/>
      <c r="AA271" s="41"/>
    </row>
    <row r="272" spans="1:27" ht="12" hidden="1" customHeight="1">
      <c r="A272" s="118">
        <v>31028250</v>
      </c>
      <c r="B272" s="117" t="s">
        <v>1786</v>
      </c>
      <c r="C272" s="118">
        <v>213</v>
      </c>
      <c r="D272" s="119">
        <v>2</v>
      </c>
      <c r="E272" s="119">
        <v>3.8</v>
      </c>
      <c r="G272" s="145" t="s">
        <v>194</v>
      </c>
      <c r="H272" s="137">
        <v>46125</v>
      </c>
      <c r="I272" s="230" t="s">
        <v>1825</v>
      </c>
      <c r="M272" s="41" t="e">
        <f>VLOOKUP(B272,REFERENCE!$A$2:D513,4,0)</f>
        <v>#N/A</v>
      </c>
      <c r="N272" s="41" t="e">
        <f>VLOOKUP(B272,REFERENCE!A:C,3,FALSE)</f>
        <v>#N/A</v>
      </c>
      <c r="O272" s="139">
        <f t="shared" si="12"/>
        <v>1</v>
      </c>
      <c r="P272" s="139" t="str">
        <f>IF(COUNTIF('DISPATCHED (VT11)'!$E:$E,'Summarized Plan'!A272)=0,"",COUNTIF('DISPATCHED (VT11)'!$E:$E,'Summarized Plan'!A272))</f>
        <v/>
      </c>
      <c r="Q272" s="139" t="str">
        <f>IF(A272="","",IF(ISNA(VLOOKUP(A272,'DISPATCHED (VT11)'!$E:$M,9,0)),"",VLOOKUP(A272,'DISPATCHED (VT11)'!$E:$M,9,0)))</f>
        <v/>
      </c>
      <c r="R272" s="139" t="e">
        <f>IF(H272="","",IF(H272&lt;#REF!,1,0))</f>
        <v>#REF!</v>
      </c>
      <c r="S272" s="139" t="e">
        <f>IF(H272="","",IF(H272&gt;#REF!,1,0))</f>
        <v>#REF!</v>
      </c>
      <c r="T272" s="139" t="e">
        <f>IF(H272="","",IF(H272=#REF!,1,0))</f>
        <v>#REF!</v>
      </c>
      <c r="U272" s="139">
        <f t="shared" si="10"/>
        <v>1</v>
      </c>
      <c r="V272" s="41"/>
      <c r="W272" s="41"/>
      <c r="X272" s="41"/>
      <c r="Y272" s="41"/>
      <c r="Z272" s="41"/>
      <c r="AA272" s="41"/>
    </row>
    <row r="273" spans="1:27" ht="12" hidden="1" customHeight="1">
      <c r="A273" s="118">
        <v>31028287</v>
      </c>
      <c r="B273" s="117" t="s">
        <v>1787</v>
      </c>
      <c r="C273" s="118">
        <v>269</v>
      </c>
      <c r="D273" s="119">
        <v>3</v>
      </c>
      <c r="E273" s="119">
        <v>5.85</v>
      </c>
      <c r="G273" s="145" t="s">
        <v>1222</v>
      </c>
      <c r="H273" s="137">
        <v>46125</v>
      </c>
      <c r="I273" s="230" t="s">
        <v>1826</v>
      </c>
      <c r="M273" s="41" t="e">
        <f>VLOOKUP(B273,REFERENCE!$A$2:D514,4,0)</f>
        <v>#N/A</v>
      </c>
      <c r="N273" s="41" t="e">
        <f>VLOOKUP(B273,REFERENCE!A:C,3,FALSE)</f>
        <v>#N/A</v>
      </c>
      <c r="O273" s="139">
        <f t="shared" si="12"/>
        <v>1</v>
      </c>
      <c r="P273" s="139">
        <f>IF(COUNTIF('DISPATCHED (VT11)'!$E:$E,'Summarized Plan'!A273)=0,"",COUNTIF('DISPATCHED (VT11)'!$E:$E,'Summarized Plan'!A273))</f>
        <v>1</v>
      </c>
      <c r="Q273" s="139">
        <f>IF(A273="","",IF(ISNA(VLOOKUP(A273,'DISPATCHED (VT11)'!$E:$M,9,0)),"",VLOOKUP(A273,'DISPATCHED (VT11)'!$E:$M,9,0)))</f>
        <v>269</v>
      </c>
      <c r="R273" s="139" t="e">
        <f>IF(H273="","",IF(H273&lt;#REF!,1,0))</f>
        <v>#REF!</v>
      </c>
      <c r="S273" s="139" t="e">
        <f>IF(H273="","",IF(H273&gt;#REF!,1,0))</f>
        <v>#REF!</v>
      </c>
      <c r="T273" s="139" t="e">
        <f>IF(H273="","",IF(H273=#REF!,1,0))</f>
        <v>#REF!</v>
      </c>
      <c r="U273" s="139">
        <f t="shared" si="10"/>
        <v>1</v>
      </c>
      <c r="V273" s="41"/>
      <c r="W273" s="41"/>
      <c r="X273" s="41"/>
      <c r="Y273" s="41"/>
      <c r="Z273" s="41"/>
      <c r="AA273" s="41"/>
    </row>
    <row r="274" spans="1:27" ht="12" hidden="1" customHeight="1">
      <c r="A274" s="118">
        <v>31031536</v>
      </c>
      <c r="B274" s="117" t="s">
        <v>108</v>
      </c>
      <c r="C274" s="118">
        <v>180</v>
      </c>
      <c r="D274" s="119">
        <v>1</v>
      </c>
      <c r="E274" s="119">
        <v>6</v>
      </c>
      <c r="G274" s="145" t="str">
        <f t="shared" si="14"/>
        <v>LP-DP</v>
      </c>
      <c r="H274" s="137">
        <v>46125</v>
      </c>
      <c r="I274" s="230" t="s">
        <v>1827</v>
      </c>
      <c r="M274" s="41" t="str">
        <f>VLOOKUP(B274,REFERENCE!$A$2:D515,4,0)</f>
        <v>ANDRE GORDONCILLO</v>
      </c>
      <c r="N274" s="41" t="str">
        <f>VLOOKUP(B274,REFERENCE!A:C,3,FALSE)</f>
        <v>LP-DP</v>
      </c>
      <c r="O274" s="139">
        <f t="shared" si="12"/>
        <v>1</v>
      </c>
      <c r="P274" s="139">
        <f>IF(COUNTIF('DISPATCHED (VT11)'!$E:$E,'Summarized Plan'!A274)=0,"",COUNTIF('DISPATCHED (VT11)'!$E:$E,'Summarized Plan'!A274))</f>
        <v>1</v>
      </c>
      <c r="Q274" s="139">
        <f>IF(A274="","",IF(ISNA(VLOOKUP(A274,'DISPATCHED (VT11)'!$E:$M,9,0)),"",VLOOKUP(A274,'DISPATCHED (VT11)'!$E:$M,9,0)))</f>
        <v>180</v>
      </c>
      <c r="R274" s="139" t="e">
        <f>IF(H274="","",IF(H274&lt;#REF!,1,0))</f>
        <v>#REF!</v>
      </c>
      <c r="S274" s="139" t="e">
        <f>IF(H274="","",IF(H274&gt;#REF!,1,0))</f>
        <v>#REF!</v>
      </c>
      <c r="T274" s="139" t="e">
        <f>IF(H274="","",IF(H274=#REF!,1,0))</f>
        <v>#REF!</v>
      </c>
      <c r="U274" s="139">
        <f t="shared" si="10"/>
        <v>1</v>
      </c>
      <c r="V274" s="41"/>
      <c r="W274" s="41"/>
      <c r="X274" s="41"/>
      <c r="Y274" s="41"/>
      <c r="Z274" s="41"/>
      <c r="AA274" s="41"/>
    </row>
    <row r="275" spans="1:27" ht="12" hidden="1" customHeight="1">
      <c r="A275" s="118">
        <v>31031537</v>
      </c>
      <c r="B275" s="117" t="s">
        <v>108</v>
      </c>
      <c r="C275" s="118">
        <v>180</v>
      </c>
      <c r="D275" s="119">
        <v>1</v>
      </c>
      <c r="G275" s="145" t="str">
        <f t="shared" si="14"/>
        <v>LP-DP</v>
      </c>
      <c r="H275" s="137">
        <v>46125</v>
      </c>
      <c r="I275" s="230" t="s">
        <v>1828</v>
      </c>
      <c r="M275" s="41" t="str">
        <f>VLOOKUP(B275,REFERENCE!$A$2:D516,4,0)</f>
        <v>ANDRE GORDONCILLO</v>
      </c>
      <c r="N275" s="41" t="str">
        <f>VLOOKUP(B275,REFERENCE!A:C,3,FALSE)</f>
        <v>LP-DP</v>
      </c>
      <c r="O275" s="139">
        <f t="shared" si="12"/>
        <v>1</v>
      </c>
      <c r="P275" s="139" t="str">
        <f>IF(COUNTIF('DISPATCHED (VT11)'!$E:$E,'Summarized Plan'!A275)=0,"",COUNTIF('DISPATCHED (VT11)'!$E:$E,'Summarized Plan'!A275))</f>
        <v/>
      </c>
      <c r="Q275" s="139" t="str">
        <f>IF(A275="","",IF(ISNA(VLOOKUP(A275,'DISPATCHED (VT11)'!$E:$M,9,0)),"",VLOOKUP(A275,'DISPATCHED (VT11)'!$E:$M,9,0)))</f>
        <v/>
      </c>
      <c r="R275" s="139" t="e">
        <f>IF(H275="","",IF(H275&lt;#REF!,1,0))</f>
        <v>#REF!</v>
      </c>
      <c r="S275" s="139" t="e">
        <f>IF(H275="","",IF(H275&gt;#REF!,1,0))</f>
        <v>#REF!</v>
      </c>
      <c r="T275" s="139" t="e">
        <f>IF(H275="","",IF(H275=#REF!,1,0))</f>
        <v>#REF!</v>
      </c>
      <c r="U275" s="139">
        <f t="shared" si="10"/>
        <v>1</v>
      </c>
      <c r="V275" s="41"/>
      <c r="W275" s="41"/>
      <c r="X275" s="41"/>
      <c r="Y275" s="41"/>
      <c r="Z275" s="41"/>
      <c r="AA275" s="41"/>
    </row>
    <row r="276" spans="1:27" ht="12" hidden="1" customHeight="1">
      <c r="A276" s="118">
        <v>31031538</v>
      </c>
      <c r="B276" s="117" t="s">
        <v>108</v>
      </c>
      <c r="C276" s="118">
        <v>180</v>
      </c>
      <c r="D276" s="119">
        <v>1</v>
      </c>
      <c r="G276" s="145" t="str">
        <f t="shared" si="14"/>
        <v>LP-DP</v>
      </c>
      <c r="H276" s="137">
        <v>46125</v>
      </c>
      <c r="I276" s="230" t="s">
        <v>1829</v>
      </c>
      <c r="M276" s="41" t="str">
        <f>VLOOKUP(B276,REFERENCE!$A$2:D517,4,0)</f>
        <v>ANDRE GORDONCILLO</v>
      </c>
      <c r="N276" s="41" t="str">
        <f>VLOOKUP(B276,REFERENCE!A:C,3,FALSE)</f>
        <v>LP-DP</v>
      </c>
      <c r="O276" s="139">
        <f t="shared" si="12"/>
        <v>1</v>
      </c>
      <c r="P276" s="139" t="str">
        <f>IF(COUNTIF('DISPATCHED (VT11)'!$E:$E,'Summarized Plan'!A276)=0,"",COUNTIF('DISPATCHED (VT11)'!$E:$E,'Summarized Plan'!A276))</f>
        <v/>
      </c>
      <c r="Q276" s="139" t="str">
        <f>IF(A276="","",IF(ISNA(VLOOKUP(A276,'DISPATCHED (VT11)'!$E:$M,9,0)),"",VLOOKUP(A276,'DISPATCHED (VT11)'!$E:$M,9,0)))</f>
        <v/>
      </c>
      <c r="R276" s="139" t="e">
        <f>IF(H276="","",IF(H276&lt;#REF!,1,0))</f>
        <v>#REF!</v>
      </c>
      <c r="S276" s="139" t="e">
        <f>IF(H276="","",IF(H276&gt;#REF!,1,0))</f>
        <v>#REF!</v>
      </c>
      <c r="T276" s="139" t="e">
        <f>IF(H276="","",IF(H276=#REF!,1,0))</f>
        <v>#REF!</v>
      </c>
      <c r="U276" s="139">
        <f t="shared" si="10"/>
        <v>1</v>
      </c>
      <c r="V276" s="41"/>
      <c r="W276" s="41"/>
      <c r="X276" s="41"/>
      <c r="Y276" s="41"/>
      <c r="Z276" s="41"/>
      <c r="AA276" s="41"/>
    </row>
    <row r="277" spans="1:27" ht="12" hidden="1" customHeight="1">
      <c r="A277" s="118">
        <v>31031539</v>
      </c>
      <c r="B277" s="117" t="s">
        <v>108</v>
      </c>
      <c r="C277" s="118">
        <v>336</v>
      </c>
      <c r="D277" s="119">
        <v>1</v>
      </c>
      <c r="G277" s="145" t="str">
        <f t="shared" si="14"/>
        <v>LP-DP</v>
      </c>
      <c r="H277" s="137">
        <v>46125</v>
      </c>
      <c r="I277" s="230" t="s">
        <v>1830</v>
      </c>
      <c r="M277" s="41" t="str">
        <f>VLOOKUP(B277,REFERENCE!$A$2:D518,4,0)</f>
        <v>ANDRE GORDONCILLO</v>
      </c>
      <c r="N277" s="41" t="str">
        <f>VLOOKUP(B277,REFERENCE!A:C,3,FALSE)</f>
        <v>LP-DP</v>
      </c>
      <c r="O277" s="139">
        <f t="shared" si="12"/>
        <v>1</v>
      </c>
      <c r="P277" s="139" t="str">
        <f>IF(COUNTIF('DISPATCHED (VT11)'!$E:$E,'Summarized Plan'!A277)=0,"",COUNTIF('DISPATCHED (VT11)'!$E:$E,'Summarized Plan'!A277))</f>
        <v/>
      </c>
      <c r="Q277" s="139" t="str">
        <f>IF(A277="","",IF(ISNA(VLOOKUP(A277,'DISPATCHED (VT11)'!$E:$M,9,0)),"",VLOOKUP(A277,'DISPATCHED (VT11)'!$E:$M,9,0)))</f>
        <v/>
      </c>
      <c r="R277" s="139" t="e">
        <f>IF(H277="","",IF(H277&lt;#REF!,1,0))</f>
        <v>#REF!</v>
      </c>
      <c r="S277" s="139" t="e">
        <f>IF(H277="","",IF(H277&gt;#REF!,1,0))</f>
        <v>#REF!</v>
      </c>
      <c r="T277" s="139" t="e">
        <f>IF(H277="","",IF(H277=#REF!,1,0))</f>
        <v>#REF!</v>
      </c>
      <c r="U277" s="139">
        <f t="shared" si="10"/>
        <v>1</v>
      </c>
      <c r="V277" s="41"/>
      <c r="W277" s="41"/>
      <c r="X277" s="41"/>
      <c r="Y277" s="41"/>
      <c r="Z277" s="41"/>
      <c r="AA277" s="41"/>
    </row>
    <row r="278" spans="1:27" ht="12" hidden="1" customHeight="1">
      <c r="A278" s="118">
        <v>31031640</v>
      </c>
      <c r="B278" s="117" t="s">
        <v>108</v>
      </c>
      <c r="C278" s="118">
        <v>336</v>
      </c>
      <c r="D278" s="119">
        <v>1</v>
      </c>
      <c r="G278" s="145" t="str">
        <f t="shared" si="14"/>
        <v>LP-DP</v>
      </c>
      <c r="H278" s="137">
        <v>46125</v>
      </c>
      <c r="I278" s="230" t="s">
        <v>1831</v>
      </c>
      <c r="M278" s="41" t="str">
        <f>VLOOKUP(B278,REFERENCE!$A$2:D519,4,0)</f>
        <v>ANDRE GORDONCILLO</v>
      </c>
      <c r="N278" s="41" t="str">
        <f>VLOOKUP(B278,REFERENCE!A:C,3,FALSE)</f>
        <v>LP-DP</v>
      </c>
      <c r="O278" s="139">
        <f t="shared" si="12"/>
        <v>1</v>
      </c>
      <c r="P278" s="139" t="str">
        <f>IF(COUNTIF('DISPATCHED (VT11)'!$E:$E,'Summarized Plan'!A278)=0,"",COUNTIF('DISPATCHED (VT11)'!$E:$E,'Summarized Plan'!A278))</f>
        <v/>
      </c>
      <c r="Q278" s="139" t="str">
        <f>IF(A278="","",IF(ISNA(VLOOKUP(A278,'DISPATCHED (VT11)'!$E:$M,9,0)),"",VLOOKUP(A278,'DISPATCHED (VT11)'!$E:$M,9,0)))</f>
        <v/>
      </c>
      <c r="R278" s="139" t="e">
        <f>IF(H278="","",IF(H278&lt;#REF!,1,0))</f>
        <v>#REF!</v>
      </c>
      <c r="S278" s="139" t="e">
        <f>IF(H278="","",IF(H278&gt;#REF!,1,0))</f>
        <v>#REF!</v>
      </c>
      <c r="T278" s="139" t="e">
        <f>IF(H278="","",IF(H278=#REF!,1,0))</f>
        <v>#REF!</v>
      </c>
      <c r="U278" s="139">
        <f t="shared" si="10"/>
        <v>1</v>
      </c>
      <c r="V278" s="41"/>
      <c r="W278" s="41"/>
      <c r="X278" s="41"/>
      <c r="Y278" s="41"/>
      <c r="Z278" s="41"/>
      <c r="AA278" s="41"/>
    </row>
    <row r="279" spans="1:27" ht="12" hidden="1" customHeight="1">
      <c r="A279" s="118">
        <v>31031641</v>
      </c>
      <c r="B279" s="117" t="s">
        <v>108</v>
      </c>
      <c r="C279" s="118">
        <v>336</v>
      </c>
      <c r="D279" s="119">
        <v>1</v>
      </c>
      <c r="G279" s="145" t="str">
        <f t="shared" si="14"/>
        <v>LP-DP</v>
      </c>
      <c r="H279" s="137">
        <v>46125</v>
      </c>
      <c r="I279" s="230" t="s">
        <v>1832</v>
      </c>
      <c r="M279" s="41" t="str">
        <f>VLOOKUP(B279,REFERENCE!$A$2:D520,4,0)</f>
        <v>ANDRE GORDONCILLO</v>
      </c>
      <c r="N279" s="41" t="str">
        <f>VLOOKUP(B279,REFERENCE!A:C,3,FALSE)</f>
        <v>LP-DP</v>
      </c>
      <c r="O279" s="139">
        <f t="shared" si="12"/>
        <v>1</v>
      </c>
      <c r="P279" s="139" t="str">
        <f>IF(COUNTIF('DISPATCHED (VT11)'!$E:$E,'Summarized Plan'!A279)=0,"",COUNTIF('DISPATCHED (VT11)'!$E:$E,'Summarized Plan'!A279))</f>
        <v/>
      </c>
      <c r="Q279" s="139" t="str">
        <f>IF(A279="","",IF(ISNA(VLOOKUP(A279,'DISPATCHED (VT11)'!$E:$M,9,0)),"",VLOOKUP(A279,'DISPATCHED (VT11)'!$E:$M,9,0)))</f>
        <v/>
      </c>
      <c r="R279" s="139" t="e">
        <f>IF(H279="","",IF(H279&lt;#REF!,1,0))</f>
        <v>#REF!</v>
      </c>
      <c r="S279" s="139" t="e">
        <f>IF(H279="","",IF(H279&gt;#REF!,1,0))</f>
        <v>#REF!</v>
      </c>
      <c r="T279" s="139" t="e">
        <f>IF(H279="","",IF(H279=#REF!,1,0))</f>
        <v>#REF!</v>
      </c>
      <c r="U279" s="139">
        <f t="shared" si="10"/>
        <v>1</v>
      </c>
      <c r="V279" s="41"/>
      <c r="W279" s="41"/>
      <c r="X279" s="41"/>
      <c r="Y279" s="41"/>
      <c r="Z279" s="41"/>
      <c r="AA279" s="41"/>
    </row>
    <row r="280" spans="1:27" ht="12" hidden="1" customHeight="1">
      <c r="A280" s="118">
        <v>31031642</v>
      </c>
      <c r="B280" s="117" t="s">
        <v>108</v>
      </c>
      <c r="C280" s="118">
        <v>336</v>
      </c>
      <c r="D280" s="119">
        <v>1</v>
      </c>
      <c r="G280" s="145" t="str">
        <f t="shared" si="14"/>
        <v>LP-DP</v>
      </c>
      <c r="H280" s="137">
        <v>46125</v>
      </c>
      <c r="I280" s="230" t="s">
        <v>1833</v>
      </c>
      <c r="M280" s="41" t="str">
        <f>VLOOKUP(B280,REFERENCE!$A$2:D521,4,0)</f>
        <v>ANDRE GORDONCILLO</v>
      </c>
      <c r="N280" s="41" t="str">
        <f>VLOOKUP(B280,REFERENCE!A:C,3,FALSE)</f>
        <v>LP-DP</v>
      </c>
      <c r="O280" s="139">
        <f t="shared" si="12"/>
        <v>1</v>
      </c>
      <c r="P280" s="139" t="str">
        <f>IF(COUNTIF('DISPATCHED (VT11)'!$E:$E,'Summarized Plan'!A280)=0,"",COUNTIF('DISPATCHED (VT11)'!$E:$E,'Summarized Plan'!A280))</f>
        <v/>
      </c>
      <c r="Q280" s="139" t="str">
        <f>IF(A280="","",IF(ISNA(VLOOKUP(A280,'DISPATCHED (VT11)'!$E:$M,9,0)),"",VLOOKUP(A280,'DISPATCHED (VT11)'!$E:$M,9,0)))</f>
        <v/>
      </c>
      <c r="R280" s="139" t="e">
        <f>IF(H280="","",IF(H280&lt;#REF!,1,0))</f>
        <v>#REF!</v>
      </c>
      <c r="S280" s="139" t="e">
        <f>IF(H280="","",IF(H280&gt;#REF!,1,0))</f>
        <v>#REF!</v>
      </c>
      <c r="T280" s="139" t="e">
        <f>IF(H280="","",IF(H280=#REF!,1,0))</f>
        <v>#REF!</v>
      </c>
      <c r="U280" s="139">
        <f t="shared" si="10"/>
        <v>1</v>
      </c>
      <c r="V280" s="41"/>
      <c r="W280" s="41"/>
      <c r="X280" s="41"/>
      <c r="Y280" s="41"/>
      <c r="Z280" s="41"/>
      <c r="AA280" s="41"/>
    </row>
    <row r="281" spans="1:27" ht="12" hidden="1" customHeight="1">
      <c r="A281" s="118">
        <v>31031643</v>
      </c>
      <c r="B281" s="117" t="s">
        <v>108</v>
      </c>
      <c r="C281" s="118">
        <v>336</v>
      </c>
      <c r="D281" s="119">
        <v>1</v>
      </c>
      <c r="E281" s="119">
        <v>6</v>
      </c>
      <c r="G281" s="145" t="str">
        <f t="shared" si="14"/>
        <v>LP-DP</v>
      </c>
      <c r="H281" s="137">
        <v>46125</v>
      </c>
      <c r="I281" s="230" t="s">
        <v>1834</v>
      </c>
      <c r="M281" s="41" t="str">
        <f>VLOOKUP(B281,REFERENCE!$A$2:D522,4,0)</f>
        <v>ANDRE GORDONCILLO</v>
      </c>
      <c r="N281" s="41" t="str">
        <f>VLOOKUP(B281,REFERENCE!A:C,3,FALSE)</f>
        <v>LP-DP</v>
      </c>
      <c r="O281" s="139">
        <f t="shared" si="12"/>
        <v>1</v>
      </c>
      <c r="P281" s="139">
        <f>IF(COUNTIF('DISPATCHED (VT11)'!$E:$E,'Summarized Plan'!A281)=0,"",COUNTIF('DISPATCHED (VT11)'!$E:$E,'Summarized Plan'!A281))</f>
        <v>1</v>
      </c>
      <c r="Q281" s="139">
        <f>IF(A281="","",IF(ISNA(VLOOKUP(A281,'DISPATCHED (VT11)'!$E:$M,9,0)),"",VLOOKUP(A281,'DISPATCHED (VT11)'!$E:$M,9,0)))</f>
        <v>336</v>
      </c>
      <c r="R281" s="139" t="e">
        <f>IF(H281="","",IF(H281&lt;#REF!,1,0))</f>
        <v>#REF!</v>
      </c>
      <c r="S281" s="139" t="e">
        <f>IF(H281="","",IF(H281&gt;#REF!,1,0))</f>
        <v>#REF!</v>
      </c>
      <c r="T281" s="139" t="e">
        <f>IF(H281="","",IF(H281=#REF!,1,0))</f>
        <v>#REF!</v>
      </c>
      <c r="U281" s="139">
        <f t="shared" si="10"/>
        <v>1</v>
      </c>
      <c r="V281" s="41"/>
      <c r="W281" s="41"/>
      <c r="X281" s="41"/>
      <c r="Y281" s="41"/>
      <c r="Z281" s="41"/>
      <c r="AA281" s="41"/>
    </row>
    <row r="282" spans="1:27" ht="12" hidden="1" customHeight="1">
      <c r="A282" s="118">
        <v>31031644</v>
      </c>
      <c r="B282" s="117" t="s">
        <v>108</v>
      </c>
      <c r="C282" s="118">
        <v>336</v>
      </c>
      <c r="D282" s="119">
        <v>1</v>
      </c>
      <c r="G282" s="145" t="str">
        <f t="shared" si="14"/>
        <v>LP-DP</v>
      </c>
      <c r="H282" s="137">
        <v>46125</v>
      </c>
      <c r="I282" s="230" t="s">
        <v>1835</v>
      </c>
      <c r="M282" s="41" t="str">
        <f>VLOOKUP(B282,REFERENCE!$A$2:D523,4,0)</f>
        <v>ANDRE GORDONCILLO</v>
      </c>
      <c r="N282" s="41" t="str">
        <f>VLOOKUP(B282,REFERENCE!A:C,3,FALSE)</f>
        <v>LP-DP</v>
      </c>
      <c r="O282" s="139">
        <f t="shared" si="12"/>
        <v>1</v>
      </c>
      <c r="P282" s="139" t="str">
        <f>IF(COUNTIF('DISPATCHED (VT11)'!$E:$E,'Summarized Plan'!A282)=0,"",COUNTIF('DISPATCHED (VT11)'!$E:$E,'Summarized Plan'!A282))</f>
        <v/>
      </c>
      <c r="Q282" s="139" t="str">
        <f>IF(A282="","",IF(ISNA(VLOOKUP(A282,'DISPATCHED (VT11)'!$E:$M,9,0)),"",VLOOKUP(A282,'DISPATCHED (VT11)'!$E:$M,9,0)))</f>
        <v/>
      </c>
      <c r="R282" s="139" t="e">
        <f>IF(H282="","",IF(H282&lt;#REF!,1,0))</f>
        <v>#REF!</v>
      </c>
      <c r="S282" s="139" t="e">
        <f>IF(H282="","",IF(H282&gt;#REF!,1,0))</f>
        <v>#REF!</v>
      </c>
      <c r="T282" s="139" t="e">
        <f>IF(H282="","",IF(H282=#REF!,1,0))</f>
        <v>#REF!</v>
      </c>
      <c r="U282" s="139">
        <f t="shared" si="10"/>
        <v>1</v>
      </c>
      <c r="V282" s="41"/>
      <c r="W282" s="41"/>
      <c r="X282" s="41"/>
      <c r="Y282" s="41"/>
      <c r="Z282" s="41"/>
      <c r="AA282" s="41"/>
    </row>
    <row r="283" spans="1:27" ht="12" hidden="1" customHeight="1">
      <c r="A283" s="118">
        <v>31031645</v>
      </c>
      <c r="B283" s="117" t="s">
        <v>108</v>
      </c>
      <c r="C283" s="118">
        <v>336</v>
      </c>
      <c r="D283" s="119">
        <v>1</v>
      </c>
      <c r="G283" s="145" t="str">
        <f t="shared" si="14"/>
        <v>LP-DP</v>
      </c>
      <c r="H283" s="137">
        <v>46125</v>
      </c>
      <c r="I283" s="230" t="s">
        <v>1836</v>
      </c>
      <c r="M283" s="41" t="str">
        <f>VLOOKUP(B283,REFERENCE!$A$2:D524,4,0)</f>
        <v>ANDRE GORDONCILLO</v>
      </c>
      <c r="N283" s="41" t="str">
        <f>VLOOKUP(B283,REFERENCE!A:C,3,FALSE)</f>
        <v>LP-DP</v>
      </c>
      <c r="O283" s="139">
        <f t="shared" si="12"/>
        <v>1</v>
      </c>
      <c r="P283" s="139" t="str">
        <f>IF(COUNTIF('DISPATCHED (VT11)'!$E:$E,'Summarized Plan'!A283)=0,"",COUNTIF('DISPATCHED (VT11)'!$E:$E,'Summarized Plan'!A283))</f>
        <v/>
      </c>
      <c r="Q283" s="139" t="str">
        <f>IF(A283="","",IF(ISNA(VLOOKUP(A283,'DISPATCHED (VT11)'!$E:$M,9,0)),"",VLOOKUP(A283,'DISPATCHED (VT11)'!$E:$M,9,0)))</f>
        <v/>
      </c>
      <c r="R283" s="139" t="e">
        <f>IF(H283="","",IF(H283&lt;#REF!,1,0))</f>
        <v>#REF!</v>
      </c>
      <c r="S283" s="139" t="e">
        <f>IF(H283="","",IF(H283&gt;#REF!,1,0))</f>
        <v>#REF!</v>
      </c>
      <c r="T283" s="139" t="e">
        <f>IF(H283="","",IF(H283=#REF!,1,0))</f>
        <v>#REF!</v>
      </c>
      <c r="U283" s="139">
        <f t="shared" si="10"/>
        <v>1</v>
      </c>
      <c r="V283" s="41"/>
      <c r="W283" s="41"/>
      <c r="X283" s="41"/>
      <c r="Y283" s="41"/>
      <c r="Z283" s="41"/>
      <c r="AA283" s="41"/>
    </row>
    <row r="284" spans="1:27" ht="12" hidden="1" customHeight="1">
      <c r="A284" s="118">
        <v>31031646</v>
      </c>
      <c r="B284" s="117" t="s">
        <v>108</v>
      </c>
      <c r="C284" s="118">
        <v>336</v>
      </c>
      <c r="D284" s="119">
        <v>1</v>
      </c>
      <c r="G284" s="145" t="str">
        <f t="shared" si="14"/>
        <v>LP-DP</v>
      </c>
      <c r="H284" s="137">
        <v>46125</v>
      </c>
      <c r="I284" s="230" t="s">
        <v>1837</v>
      </c>
      <c r="M284" s="41" t="str">
        <f>VLOOKUP(B284,REFERENCE!$A$2:D525,4,0)</f>
        <v>ANDRE GORDONCILLO</v>
      </c>
      <c r="N284" s="41" t="str">
        <f>VLOOKUP(B284,REFERENCE!A:C,3,FALSE)</f>
        <v>LP-DP</v>
      </c>
      <c r="O284" s="139">
        <f t="shared" si="12"/>
        <v>1</v>
      </c>
      <c r="P284" s="139" t="str">
        <f>IF(COUNTIF('DISPATCHED (VT11)'!$E:$E,'Summarized Plan'!A284)=0,"",COUNTIF('DISPATCHED (VT11)'!$E:$E,'Summarized Plan'!A284))</f>
        <v/>
      </c>
      <c r="Q284" s="139" t="str">
        <f>IF(A284="","",IF(ISNA(VLOOKUP(A284,'DISPATCHED (VT11)'!$E:$M,9,0)),"",VLOOKUP(A284,'DISPATCHED (VT11)'!$E:$M,9,0)))</f>
        <v/>
      </c>
      <c r="R284" s="139" t="e">
        <f>IF(H284="","",IF(H284&lt;#REF!,1,0))</f>
        <v>#REF!</v>
      </c>
      <c r="S284" s="139" t="e">
        <f>IF(H284="","",IF(H284&gt;#REF!,1,0))</f>
        <v>#REF!</v>
      </c>
      <c r="T284" s="139" t="e">
        <f>IF(H284="","",IF(H284=#REF!,1,0))</f>
        <v>#REF!</v>
      </c>
      <c r="U284" s="139">
        <f t="shared" si="10"/>
        <v>1</v>
      </c>
      <c r="V284" s="41"/>
      <c r="W284" s="41"/>
      <c r="X284" s="41"/>
      <c r="Y284" s="41"/>
      <c r="Z284" s="41"/>
      <c r="AA284" s="41"/>
    </row>
    <row r="285" spans="1:27" ht="12" hidden="1" customHeight="1">
      <c r="A285" s="118">
        <v>31031647</v>
      </c>
      <c r="B285" s="117" t="s">
        <v>108</v>
      </c>
      <c r="C285" s="118">
        <v>336</v>
      </c>
      <c r="D285" s="119">
        <v>1</v>
      </c>
      <c r="E285" s="119">
        <v>6</v>
      </c>
      <c r="F285" s="141" t="s">
        <v>1853</v>
      </c>
      <c r="G285" s="145" t="str">
        <f t="shared" si="14"/>
        <v>LP-DP</v>
      </c>
      <c r="H285" s="137">
        <v>46125</v>
      </c>
      <c r="I285" s="230" t="s">
        <v>1838</v>
      </c>
      <c r="M285" s="41" t="str">
        <f>VLOOKUP(B285,REFERENCE!$A$2:D526,4,0)</f>
        <v>ANDRE GORDONCILLO</v>
      </c>
      <c r="N285" s="41" t="str">
        <f>VLOOKUP(B285,REFERENCE!A:C,3,FALSE)</f>
        <v>LP-DP</v>
      </c>
      <c r="O285" s="139">
        <f t="shared" si="12"/>
        <v>1</v>
      </c>
      <c r="P285" s="139">
        <f>IF(COUNTIF('DISPATCHED (VT11)'!$E:$E,'Summarized Plan'!A285)=0,"",COUNTIF('DISPATCHED (VT11)'!$E:$E,'Summarized Plan'!A285))</f>
        <v>1</v>
      </c>
      <c r="Q285" s="139">
        <f>IF(A285="","",IF(ISNA(VLOOKUP(A285,'DISPATCHED (VT11)'!$E:$M,9,0)),"",VLOOKUP(A285,'DISPATCHED (VT11)'!$E:$M,9,0)))</f>
        <v>336</v>
      </c>
      <c r="R285" s="139" t="e">
        <f>IF(H285="","",IF(H285&lt;#REF!,1,0))</f>
        <v>#REF!</v>
      </c>
      <c r="S285" s="139" t="e">
        <f>IF(H285="","",IF(H285&gt;#REF!,1,0))</f>
        <v>#REF!</v>
      </c>
      <c r="T285" s="139" t="e">
        <f>IF(H285="","",IF(H285=#REF!,1,0))</f>
        <v>#REF!</v>
      </c>
      <c r="U285" s="139">
        <f t="shared" si="10"/>
        <v>1</v>
      </c>
      <c r="V285" s="41"/>
      <c r="W285" s="41"/>
      <c r="X285" s="41"/>
      <c r="Y285" s="41"/>
      <c r="Z285" s="41"/>
      <c r="AA285" s="41"/>
    </row>
    <row r="286" spans="1:27" ht="12" hidden="1" customHeight="1">
      <c r="A286" s="118">
        <v>31031648</v>
      </c>
      <c r="B286" s="117" t="s">
        <v>108</v>
      </c>
      <c r="C286" s="118">
        <v>336</v>
      </c>
      <c r="D286" s="119">
        <v>1</v>
      </c>
      <c r="F286" s="141" t="s">
        <v>1853</v>
      </c>
      <c r="G286" s="145" t="str">
        <f t="shared" si="14"/>
        <v>LP-DP</v>
      </c>
      <c r="H286" s="137">
        <v>46125</v>
      </c>
      <c r="I286" s="230" t="s">
        <v>1839</v>
      </c>
      <c r="M286" s="41" t="str">
        <f>VLOOKUP(B286,REFERENCE!$A$2:D527,4,0)</f>
        <v>ANDRE GORDONCILLO</v>
      </c>
      <c r="N286" s="41" t="str">
        <f>VLOOKUP(B286,REFERENCE!A:C,3,FALSE)</f>
        <v>LP-DP</v>
      </c>
      <c r="O286" s="139">
        <f t="shared" si="12"/>
        <v>1</v>
      </c>
      <c r="P286" s="139" t="str">
        <f>IF(COUNTIF('DISPATCHED (VT11)'!$E:$E,'Summarized Plan'!A286)=0,"",COUNTIF('DISPATCHED (VT11)'!$E:$E,'Summarized Plan'!A286))</f>
        <v/>
      </c>
      <c r="Q286" s="139" t="str">
        <f>IF(A286="","",IF(ISNA(VLOOKUP(A286,'DISPATCHED (VT11)'!$E:$M,9,0)),"",VLOOKUP(A286,'DISPATCHED (VT11)'!$E:$M,9,0)))</f>
        <v/>
      </c>
      <c r="R286" s="139" t="e">
        <f>IF(H286="","",IF(H286&lt;#REF!,1,0))</f>
        <v>#REF!</v>
      </c>
      <c r="S286" s="139" t="e">
        <f>IF(H286="","",IF(H286&gt;#REF!,1,0))</f>
        <v>#REF!</v>
      </c>
      <c r="T286" s="139" t="e">
        <f>IF(H286="","",IF(H286=#REF!,1,0))</f>
        <v>#REF!</v>
      </c>
      <c r="U286" s="139">
        <f t="shared" si="10"/>
        <v>1</v>
      </c>
      <c r="V286" s="41"/>
      <c r="W286" s="41"/>
      <c r="X286" s="41"/>
      <c r="Y286" s="41"/>
      <c r="Z286" s="41"/>
      <c r="AA286" s="41"/>
    </row>
    <row r="287" spans="1:27" ht="12" hidden="1" customHeight="1">
      <c r="A287" s="118">
        <v>31031649</v>
      </c>
      <c r="B287" s="117" t="s">
        <v>108</v>
      </c>
      <c r="C287" s="118">
        <v>336</v>
      </c>
      <c r="D287" s="119">
        <v>1</v>
      </c>
      <c r="F287" s="141" t="s">
        <v>1853</v>
      </c>
      <c r="G287" s="145" t="str">
        <f t="shared" si="14"/>
        <v>LP-DP</v>
      </c>
      <c r="H287" s="137">
        <v>46125</v>
      </c>
      <c r="I287" s="230" t="s">
        <v>1840</v>
      </c>
      <c r="M287" s="41" t="str">
        <f>VLOOKUP(B287,REFERENCE!$A$2:D528,4,0)</f>
        <v>ANDRE GORDONCILLO</v>
      </c>
      <c r="N287" s="41" t="str">
        <f>VLOOKUP(B287,REFERENCE!A:C,3,FALSE)</f>
        <v>LP-DP</v>
      </c>
      <c r="O287" s="139">
        <f t="shared" si="12"/>
        <v>1</v>
      </c>
      <c r="P287" s="139" t="str">
        <f>IF(COUNTIF('DISPATCHED (VT11)'!$E:$E,'Summarized Plan'!A287)=0,"",COUNTIF('DISPATCHED (VT11)'!$E:$E,'Summarized Plan'!A287))</f>
        <v/>
      </c>
      <c r="Q287" s="139" t="str">
        <f>IF(A287="","",IF(ISNA(VLOOKUP(A287,'DISPATCHED (VT11)'!$E:$M,9,0)),"",VLOOKUP(A287,'DISPATCHED (VT11)'!$E:$M,9,0)))</f>
        <v/>
      </c>
      <c r="R287" s="139" t="e">
        <f>IF(H287="","",IF(H287&lt;#REF!,1,0))</f>
        <v>#REF!</v>
      </c>
      <c r="S287" s="139" t="e">
        <f>IF(H287="","",IF(H287&gt;#REF!,1,0))</f>
        <v>#REF!</v>
      </c>
      <c r="T287" s="139" t="e">
        <f>IF(H287="","",IF(H287=#REF!,1,0))</f>
        <v>#REF!</v>
      </c>
      <c r="U287" s="139">
        <f t="shared" si="10"/>
        <v>1</v>
      </c>
      <c r="V287" s="41"/>
      <c r="W287" s="41"/>
      <c r="X287" s="41"/>
      <c r="Y287" s="41"/>
      <c r="Z287" s="41"/>
      <c r="AA287" s="41"/>
    </row>
    <row r="288" spans="1:27" ht="12" hidden="1" customHeight="1">
      <c r="A288" s="118">
        <v>31031650</v>
      </c>
      <c r="B288" s="117" t="s">
        <v>108</v>
      </c>
      <c r="C288" s="118">
        <v>336</v>
      </c>
      <c r="D288" s="119">
        <v>1</v>
      </c>
      <c r="G288" s="145" t="str">
        <f t="shared" si="14"/>
        <v>LP-DP</v>
      </c>
      <c r="H288" s="137">
        <v>46125</v>
      </c>
      <c r="I288" s="230" t="s">
        <v>1841</v>
      </c>
      <c r="M288" s="41" t="str">
        <f>VLOOKUP(B288,REFERENCE!$A$2:D529,4,0)</f>
        <v>ANDRE GORDONCILLO</v>
      </c>
      <c r="N288" s="41" t="str">
        <f>VLOOKUP(B288,REFERENCE!A:C,3,FALSE)</f>
        <v>LP-DP</v>
      </c>
      <c r="O288" s="139">
        <f t="shared" si="12"/>
        <v>1</v>
      </c>
      <c r="P288" s="139" t="str">
        <f>IF(COUNTIF('DISPATCHED (VT11)'!$E:$E,'Summarized Plan'!A288)=0,"",COUNTIF('DISPATCHED (VT11)'!$E:$E,'Summarized Plan'!A288))</f>
        <v/>
      </c>
      <c r="Q288" s="139" t="str">
        <f>IF(A288="","",IF(ISNA(VLOOKUP(A288,'DISPATCHED (VT11)'!$E:$M,9,0)),"",VLOOKUP(A288,'DISPATCHED (VT11)'!$E:$M,9,0)))</f>
        <v/>
      </c>
      <c r="R288" s="139" t="e">
        <f>IF(H288="","",IF(H288&lt;#REF!,1,0))</f>
        <v>#REF!</v>
      </c>
      <c r="S288" s="139" t="e">
        <f>IF(H288="","",IF(H288&gt;#REF!,1,0))</f>
        <v>#REF!</v>
      </c>
      <c r="T288" s="139" t="e">
        <f>IF(H288="","",IF(H288=#REF!,1,0))</f>
        <v>#REF!</v>
      </c>
      <c r="U288" s="139">
        <f t="shared" ref="U288:U336" si="15">IF(I288="","",1)</f>
        <v>1</v>
      </c>
      <c r="V288" s="41"/>
      <c r="W288" s="41"/>
      <c r="X288" s="41"/>
      <c r="Y288" s="41"/>
      <c r="Z288" s="41"/>
      <c r="AA288" s="41"/>
    </row>
    <row r="289" spans="1:27" ht="12" hidden="1" customHeight="1">
      <c r="A289" s="118">
        <v>31031651</v>
      </c>
      <c r="B289" s="117" t="s">
        <v>108</v>
      </c>
      <c r="C289" s="118">
        <v>302</v>
      </c>
      <c r="D289" s="119">
        <v>1</v>
      </c>
      <c r="G289" s="145" t="str">
        <f t="shared" si="14"/>
        <v>LP-DP</v>
      </c>
      <c r="H289" s="137">
        <v>46125</v>
      </c>
      <c r="I289" s="230" t="s">
        <v>1842</v>
      </c>
      <c r="M289" s="41" t="str">
        <f>VLOOKUP(B289,REFERENCE!$A$2:D530,4,0)</f>
        <v>ANDRE GORDONCILLO</v>
      </c>
      <c r="N289" s="41" t="str">
        <f>VLOOKUP(B289,REFERENCE!A:C,3,FALSE)</f>
        <v>LP-DP</v>
      </c>
      <c r="O289" s="139">
        <f t="shared" si="12"/>
        <v>1</v>
      </c>
      <c r="P289" s="139" t="str">
        <f>IF(COUNTIF('DISPATCHED (VT11)'!$E:$E,'Summarized Plan'!A289)=0,"",COUNTIF('DISPATCHED (VT11)'!$E:$E,'Summarized Plan'!A289))</f>
        <v/>
      </c>
      <c r="Q289" s="139" t="str">
        <f>IF(A289="","",IF(ISNA(VLOOKUP(A289,'DISPATCHED (VT11)'!$E:$M,9,0)),"",VLOOKUP(A289,'DISPATCHED (VT11)'!$E:$M,9,0)))</f>
        <v/>
      </c>
      <c r="R289" s="139" t="e">
        <f>IF(H289="","",IF(H289&lt;#REF!,1,0))</f>
        <v>#REF!</v>
      </c>
      <c r="S289" s="139" t="e">
        <f>IF(H289="","",IF(H289&gt;#REF!,1,0))</f>
        <v>#REF!</v>
      </c>
      <c r="T289" s="139" t="e">
        <f>IF(H289="","",IF(H289=#REF!,1,0))</f>
        <v>#REF!</v>
      </c>
      <c r="U289" s="139">
        <f t="shared" si="15"/>
        <v>1</v>
      </c>
      <c r="V289" s="41"/>
      <c r="W289" s="41"/>
      <c r="X289" s="41"/>
      <c r="Y289" s="41"/>
      <c r="Z289" s="41"/>
      <c r="AA289" s="41"/>
    </row>
    <row r="290" spans="1:27" ht="12" hidden="1" customHeight="1">
      <c r="A290" s="118">
        <v>31031652</v>
      </c>
      <c r="B290" s="117" t="s">
        <v>108</v>
      </c>
      <c r="C290" s="118">
        <v>180</v>
      </c>
      <c r="D290" s="119">
        <v>1</v>
      </c>
      <c r="G290" s="145" t="str">
        <f t="shared" si="14"/>
        <v>LP-DP</v>
      </c>
      <c r="H290" s="137">
        <v>46125</v>
      </c>
      <c r="I290" s="230" t="s">
        <v>1843</v>
      </c>
      <c r="M290" s="41" t="str">
        <f>VLOOKUP(B290,REFERENCE!$A$2:D531,4,0)</f>
        <v>ANDRE GORDONCILLO</v>
      </c>
      <c r="N290" s="41" t="str">
        <f>VLOOKUP(B290,REFERENCE!A:C,3,FALSE)</f>
        <v>LP-DP</v>
      </c>
      <c r="O290" s="139">
        <f t="shared" si="12"/>
        <v>1</v>
      </c>
      <c r="P290" s="139" t="str">
        <f>IF(COUNTIF('DISPATCHED (VT11)'!$E:$E,'Summarized Plan'!A290)=0,"",COUNTIF('DISPATCHED (VT11)'!$E:$E,'Summarized Plan'!A290))</f>
        <v/>
      </c>
      <c r="Q290" s="139" t="str">
        <f>IF(A290="","",IF(ISNA(VLOOKUP(A290,'DISPATCHED (VT11)'!$E:$M,9,0)),"",VLOOKUP(A290,'DISPATCHED (VT11)'!$E:$M,9,0)))</f>
        <v/>
      </c>
      <c r="R290" s="139" t="e">
        <f>IF(H290="","",IF(H290&lt;#REF!,1,0))</f>
        <v>#REF!</v>
      </c>
      <c r="S290" s="139" t="e">
        <f>IF(H290="","",IF(H290&gt;#REF!,1,0))</f>
        <v>#REF!</v>
      </c>
      <c r="T290" s="139" t="e">
        <f>IF(H290="","",IF(H290=#REF!,1,0))</f>
        <v>#REF!</v>
      </c>
      <c r="U290" s="139">
        <f t="shared" si="15"/>
        <v>1</v>
      </c>
      <c r="V290" s="41"/>
      <c r="W290" s="41"/>
      <c r="X290" s="41"/>
      <c r="Y290" s="41"/>
      <c r="Z290" s="41"/>
      <c r="AA290" s="41"/>
    </row>
    <row r="291" spans="1:27" ht="12" hidden="1" customHeight="1">
      <c r="A291" s="118">
        <v>31031653</v>
      </c>
      <c r="B291" s="117" t="s">
        <v>108</v>
      </c>
      <c r="C291" s="118">
        <v>180</v>
      </c>
      <c r="D291" s="119">
        <v>1</v>
      </c>
      <c r="G291" s="145" t="str">
        <f t="shared" si="14"/>
        <v>LP-DP</v>
      </c>
      <c r="H291" s="137">
        <v>46125</v>
      </c>
      <c r="I291" s="230" t="s">
        <v>1844</v>
      </c>
      <c r="M291" s="41" t="str">
        <f>VLOOKUP(B291,REFERENCE!$A$2:D532,4,0)</f>
        <v>ANDRE GORDONCILLO</v>
      </c>
      <c r="N291" s="41" t="str">
        <f>VLOOKUP(B291,REFERENCE!A:C,3,FALSE)</f>
        <v>LP-DP</v>
      </c>
      <c r="O291" s="139">
        <f t="shared" si="12"/>
        <v>1</v>
      </c>
      <c r="P291" s="139" t="str">
        <f>IF(COUNTIF('DISPATCHED (VT11)'!$E:$E,'Summarized Plan'!A291)=0,"",COUNTIF('DISPATCHED (VT11)'!$E:$E,'Summarized Plan'!A291))</f>
        <v/>
      </c>
      <c r="Q291" s="139" t="str">
        <f>IF(A291="","",IF(ISNA(VLOOKUP(A291,'DISPATCHED (VT11)'!$E:$M,9,0)),"",VLOOKUP(A291,'DISPATCHED (VT11)'!$E:$M,9,0)))</f>
        <v/>
      </c>
      <c r="R291" s="139" t="e">
        <f>IF(H291="","",IF(H291&lt;#REF!,1,0))</f>
        <v>#REF!</v>
      </c>
      <c r="S291" s="139" t="e">
        <f>IF(H291="","",IF(H291&gt;#REF!,1,0))</f>
        <v>#REF!</v>
      </c>
      <c r="T291" s="139" t="e">
        <f>IF(H291="","",IF(H291=#REF!,1,0))</f>
        <v>#REF!</v>
      </c>
      <c r="U291" s="139">
        <f t="shared" si="15"/>
        <v>1</v>
      </c>
      <c r="V291" s="41"/>
      <c r="W291" s="41"/>
      <c r="X291" s="41"/>
      <c r="Y291" s="41"/>
      <c r="Z291" s="41"/>
      <c r="AA291" s="41"/>
    </row>
    <row r="292" spans="1:27" ht="12" hidden="1" customHeight="1">
      <c r="A292" s="118">
        <v>31031654</v>
      </c>
      <c r="B292" s="117" t="s">
        <v>108</v>
      </c>
      <c r="C292" s="118">
        <v>180</v>
      </c>
      <c r="D292" s="119">
        <v>1</v>
      </c>
      <c r="G292" s="145" t="str">
        <f t="shared" si="14"/>
        <v>LP-DP</v>
      </c>
      <c r="H292" s="137">
        <v>46125</v>
      </c>
      <c r="I292" s="230" t="s">
        <v>1845</v>
      </c>
      <c r="M292" s="41" t="str">
        <f>VLOOKUP(B292,REFERENCE!$A$2:D533,4,0)</f>
        <v>ANDRE GORDONCILLO</v>
      </c>
      <c r="N292" s="41" t="str">
        <f>VLOOKUP(B292,REFERENCE!A:C,3,FALSE)</f>
        <v>LP-DP</v>
      </c>
      <c r="O292" s="139">
        <f t="shared" si="12"/>
        <v>1</v>
      </c>
      <c r="P292" s="139" t="str">
        <f>IF(COUNTIF('DISPATCHED (VT11)'!$E:$E,'Summarized Plan'!A292)=0,"",COUNTIF('DISPATCHED (VT11)'!$E:$E,'Summarized Plan'!A292))</f>
        <v/>
      </c>
      <c r="Q292" s="139" t="str">
        <f>IF(A292="","",IF(ISNA(VLOOKUP(A292,'DISPATCHED (VT11)'!$E:$M,9,0)),"",VLOOKUP(A292,'DISPATCHED (VT11)'!$E:$M,9,0)))</f>
        <v/>
      </c>
      <c r="R292" s="139" t="e">
        <f>IF(H292="","",IF(H292&lt;#REF!,1,0))</f>
        <v>#REF!</v>
      </c>
      <c r="S292" s="139" t="e">
        <f>IF(H292="","",IF(H292&gt;#REF!,1,0))</f>
        <v>#REF!</v>
      </c>
      <c r="T292" s="139" t="e">
        <f>IF(H292="","",IF(H292=#REF!,1,0))</f>
        <v>#REF!</v>
      </c>
      <c r="U292" s="139">
        <f t="shared" si="15"/>
        <v>1</v>
      </c>
      <c r="V292" s="41"/>
      <c r="W292" s="41"/>
      <c r="X292" s="41"/>
      <c r="Y292" s="41"/>
      <c r="Z292" s="41"/>
      <c r="AA292" s="41"/>
    </row>
    <row r="293" spans="1:27" ht="12" hidden="1" customHeight="1">
      <c r="A293" s="118">
        <v>31031655</v>
      </c>
      <c r="B293" s="117" t="s">
        <v>108</v>
      </c>
      <c r="C293" s="118">
        <v>180</v>
      </c>
      <c r="D293" s="119">
        <v>1</v>
      </c>
      <c r="G293" s="145" t="str">
        <f t="shared" si="14"/>
        <v>LP-DP</v>
      </c>
      <c r="H293" s="137">
        <v>46125</v>
      </c>
      <c r="I293" s="230" t="s">
        <v>1846</v>
      </c>
      <c r="M293" s="41" t="str">
        <f>VLOOKUP(B293,REFERENCE!$A$2:D534,4,0)</f>
        <v>ANDRE GORDONCILLO</v>
      </c>
      <c r="N293" s="41" t="str">
        <f>VLOOKUP(B293,REFERENCE!A:C,3,FALSE)</f>
        <v>LP-DP</v>
      </c>
      <c r="O293" s="139">
        <f t="shared" si="12"/>
        <v>1</v>
      </c>
      <c r="P293" s="139" t="str">
        <f>IF(COUNTIF('DISPATCHED (VT11)'!$E:$E,'Summarized Plan'!A293)=0,"",COUNTIF('DISPATCHED (VT11)'!$E:$E,'Summarized Plan'!A293))</f>
        <v/>
      </c>
      <c r="Q293" s="139" t="str">
        <f>IF(A293="","",IF(ISNA(VLOOKUP(A293,'DISPATCHED (VT11)'!$E:$M,9,0)),"",VLOOKUP(A293,'DISPATCHED (VT11)'!$E:$M,9,0)))</f>
        <v/>
      </c>
      <c r="R293" s="139" t="e">
        <f>IF(H293="","",IF(H293&lt;#REF!,1,0))</f>
        <v>#REF!</v>
      </c>
      <c r="S293" s="139" t="e">
        <f>IF(H293="","",IF(H293&gt;#REF!,1,0))</f>
        <v>#REF!</v>
      </c>
      <c r="T293" s="139" t="e">
        <f>IF(H293="","",IF(H293=#REF!,1,0))</f>
        <v>#REF!</v>
      </c>
      <c r="U293" s="139">
        <f t="shared" si="15"/>
        <v>1</v>
      </c>
      <c r="V293" s="41"/>
      <c r="W293" s="41"/>
      <c r="X293" s="41"/>
      <c r="Y293" s="41"/>
      <c r="Z293" s="41"/>
      <c r="AA293" s="41"/>
    </row>
    <row r="294" spans="1:27" ht="12" hidden="1" customHeight="1">
      <c r="A294" s="118">
        <v>31027704</v>
      </c>
      <c r="B294" s="117" t="s">
        <v>572</v>
      </c>
      <c r="C294" s="118">
        <v>300</v>
      </c>
      <c r="D294" s="119">
        <v>1</v>
      </c>
      <c r="E294" s="119">
        <v>7.81</v>
      </c>
      <c r="G294" s="145" t="str">
        <f t="shared" si="14"/>
        <v>HOD</v>
      </c>
      <c r="H294" s="137">
        <v>46125</v>
      </c>
      <c r="I294" s="230" t="s">
        <v>1847</v>
      </c>
      <c r="M294" s="41" t="str">
        <f>VLOOKUP(B294,REFERENCE!$A$2:D535,4,0)</f>
        <v>RYAN SALDUA</v>
      </c>
      <c r="N294" s="41" t="str">
        <f>VLOOKUP(B294,REFERENCE!A:C,3,FALSE)</f>
        <v>HOD</v>
      </c>
      <c r="O294" s="139">
        <f t="shared" si="12"/>
        <v>1</v>
      </c>
      <c r="P294" s="139" t="str">
        <f>IF(COUNTIF('DISPATCHED (VT11)'!$E:$E,'Summarized Plan'!A294)=0,"",COUNTIF('DISPATCHED (VT11)'!$E:$E,'Summarized Plan'!A294))</f>
        <v/>
      </c>
      <c r="Q294" s="139" t="str">
        <f>IF(A294="","",IF(ISNA(VLOOKUP(A294,'DISPATCHED (VT11)'!$E:$M,9,0)),"",VLOOKUP(A294,'DISPATCHED (VT11)'!$E:$M,9,0)))</f>
        <v/>
      </c>
      <c r="R294" s="139" t="e">
        <f>IF(H294="","",IF(H294&lt;#REF!,1,0))</f>
        <v>#REF!</v>
      </c>
      <c r="S294" s="139" t="e">
        <f>IF(H294="","",IF(H294&gt;#REF!,1,0))</f>
        <v>#REF!</v>
      </c>
      <c r="T294" s="139" t="e">
        <f>IF(H294="","",IF(H294=#REF!,1,0))</f>
        <v>#REF!</v>
      </c>
      <c r="U294" s="139">
        <f t="shared" si="15"/>
        <v>1</v>
      </c>
      <c r="V294" s="41"/>
      <c r="W294" s="41"/>
      <c r="X294" s="41"/>
      <c r="Y294" s="41"/>
      <c r="Z294" s="41"/>
      <c r="AA294" s="41"/>
    </row>
    <row r="295" spans="1:27" ht="12" hidden="1" customHeight="1">
      <c r="A295" s="118">
        <v>31027706</v>
      </c>
      <c r="B295" s="117" t="s">
        <v>572</v>
      </c>
      <c r="C295" s="118">
        <v>455</v>
      </c>
      <c r="D295" s="119">
        <v>1</v>
      </c>
      <c r="E295" s="119">
        <v>7.55</v>
      </c>
      <c r="G295" s="145" t="str">
        <f t="shared" si="14"/>
        <v>HOD</v>
      </c>
      <c r="H295" s="137">
        <v>46125</v>
      </c>
      <c r="I295" s="230" t="s">
        <v>1848</v>
      </c>
      <c r="M295" s="41" t="str">
        <f>VLOOKUP(B295,REFERENCE!$A$2:D536,4,0)</f>
        <v>RYAN SALDUA</v>
      </c>
      <c r="N295" s="41" t="str">
        <f>VLOOKUP(B295,REFERENCE!A:C,3,FALSE)</f>
        <v>HOD</v>
      </c>
      <c r="O295" s="139">
        <f t="shared" si="12"/>
        <v>1</v>
      </c>
      <c r="P295" s="139" t="str">
        <f>IF(COUNTIF('DISPATCHED (VT11)'!$E:$E,'Summarized Plan'!A295)=0,"",COUNTIF('DISPATCHED (VT11)'!$E:$E,'Summarized Plan'!A295))</f>
        <v/>
      </c>
      <c r="Q295" s="139" t="str">
        <f>IF(A295="","",IF(ISNA(VLOOKUP(A295,'DISPATCHED (VT11)'!$E:$M,9,0)),"",VLOOKUP(A295,'DISPATCHED (VT11)'!$E:$M,9,0)))</f>
        <v/>
      </c>
      <c r="R295" s="139" t="e">
        <f>IF(H295="","",IF(H295&lt;#REF!,1,0))</f>
        <v>#REF!</v>
      </c>
      <c r="S295" s="139" t="e">
        <f>IF(H295="","",IF(H295&gt;#REF!,1,0))</f>
        <v>#REF!</v>
      </c>
      <c r="T295" s="139" t="e">
        <f>IF(H295="","",IF(H295=#REF!,1,0))</f>
        <v>#REF!</v>
      </c>
      <c r="U295" s="139">
        <f t="shared" si="15"/>
        <v>1</v>
      </c>
      <c r="V295" s="41"/>
      <c r="W295" s="41"/>
      <c r="X295" s="41"/>
      <c r="Y295" s="41"/>
      <c r="Z295" s="41"/>
      <c r="AA295" s="41"/>
    </row>
    <row r="296" spans="1:27" ht="12" hidden="1" customHeight="1">
      <c r="A296" s="118">
        <v>31027799</v>
      </c>
      <c r="B296" s="117" t="s">
        <v>572</v>
      </c>
      <c r="C296" s="118">
        <v>384</v>
      </c>
      <c r="D296" s="119">
        <v>1</v>
      </c>
      <c r="E296" s="119">
        <v>10</v>
      </c>
      <c r="G296" s="145" t="str">
        <f t="shared" si="14"/>
        <v>HOD</v>
      </c>
      <c r="H296" s="137">
        <v>46125</v>
      </c>
      <c r="I296" s="230" t="s">
        <v>1849</v>
      </c>
      <c r="M296" s="41" t="str">
        <f>VLOOKUP(B296,REFERENCE!$A$2:D537,4,0)</f>
        <v>RYAN SALDUA</v>
      </c>
      <c r="N296" s="41" t="str">
        <f>VLOOKUP(B296,REFERENCE!A:C,3,FALSE)</f>
        <v>HOD</v>
      </c>
      <c r="O296" s="139">
        <f t="shared" si="12"/>
        <v>1</v>
      </c>
      <c r="P296" s="139" t="str">
        <f>IF(COUNTIF('DISPATCHED (VT11)'!$E:$E,'Summarized Plan'!A296)=0,"",COUNTIF('DISPATCHED (VT11)'!$E:$E,'Summarized Plan'!A296))</f>
        <v/>
      </c>
      <c r="Q296" s="139" t="str">
        <f>IF(A296="","",IF(ISNA(VLOOKUP(A296,'DISPATCHED (VT11)'!$E:$M,9,0)),"",VLOOKUP(A296,'DISPATCHED (VT11)'!$E:$M,9,0)))</f>
        <v/>
      </c>
      <c r="R296" s="139" t="e">
        <f>IF(H296="","",IF(H296&lt;#REF!,1,0))</f>
        <v>#REF!</v>
      </c>
      <c r="S296" s="139" t="e">
        <f>IF(H296="","",IF(H296&gt;#REF!,1,0))</f>
        <v>#REF!</v>
      </c>
      <c r="T296" s="139" t="e">
        <f>IF(H296="","",IF(H296=#REF!,1,0))</f>
        <v>#REF!</v>
      </c>
      <c r="U296" s="139">
        <f t="shared" si="15"/>
        <v>1</v>
      </c>
      <c r="V296" s="41"/>
      <c r="W296" s="41"/>
      <c r="X296" s="41"/>
      <c r="Y296" s="41"/>
      <c r="Z296" s="41"/>
      <c r="AA296" s="41"/>
    </row>
    <row r="297" spans="1:27" ht="12" hidden="1" customHeight="1">
      <c r="A297" s="118">
        <v>31027918</v>
      </c>
      <c r="B297" s="117" t="s">
        <v>572</v>
      </c>
      <c r="C297" s="118">
        <v>384</v>
      </c>
      <c r="D297" s="119">
        <v>1</v>
      </c>
      <c r="E297" s="119">
        <v>10</v>
      </c>
      <c r="G297" s="145" t="str">
        <f t="shared" si="14"/>
        <v>HOD</v>
      </c>
      <c r="H297" s="137">
        <v>46125</v>
      </c>
      <c r="I297" s="230" t="s">
        <v>1850</v>
      </c>
      <c r="M297" s="41" t="str">
        <f>VLOOKUP(B297,REFERENCE!$A$2:D538,4,0)</f>
        <v>RYAN SALDUA</v>
      </c>
      <c r="N297" s="41" t="str">
        <f>VLOOKUP(B297,REFERENCE!A:C,3,FALSE)</f>
        <v>HOD</v>
      </c>
      <c r="O297" s="139">
        <f t="shared" si="12"/>
        <v>1</v>
      </c>
      <c r="P297" s="139" t="str">
        <f>IF(COUNTIF('DISPATCHED (VT11)'!$E:$E,'Summarized Plan'!A297)=0,"",COUNTIF('DISPATCHED (VT11)'!$E:$E,'Summarized Plan'!A297))</f>
        <v/>
      </c>
      <c r="Q297" s="139" t="str">
        <f>IF(A297="","",IF(ISNA(VLOOKUP(A297,'DISPATCHED (VT11)'!$E:$M,9,0)),"",VLOOKUP(A297,'DISPATCHED (VT11)'!$E:$M,9,0)))</f>
        <v/>
      </c>
      <c r="R297" s="139" t="e">
        <f>IF(H297="","",IF(H297&lt;#REF!,1,0))</f>
        <v>#REF!</v>
      </c>
      <c r="S297" s="139" t="e">
        <f>IF(H297="","",IF(H297&gt;#REF!,1,0))</f>
        <v>#REF!</v>
      </c>
      <c r="T297" s="139" t="e">
        <f>IF(H297="","",IF(H297=#REF!,1,0))</f>
        <v>#REF!</v>
      </c>
      <c r="U297" s="139">
        <f t="shared" si="15"/>
        <v>1</v>
      </c>
      <c r="V297" s="41"/>
      <c r="W297" s="41"/>
      <c r="X297" s="41"/>
      <c r="Y297" s="41"/>
      <c r="Z297" s="41"/>
      <c r="AA297" s="41"/>
    </row>
    <row r="298" spans="1:27" ht="12" hidden="1" customHeight="1">
      <c r="A298" s="118">
        <v>31028201</v>
      </c>
      <c r="B298" s="117" t="s">
        <v>1788</v>
      </c>
      <c r="C298" s="118">
        <v>246</v>
      </c>
      <c r="D298" s="119">
        <v>2</v>
      </c>
      <c r="E298" s="119">
        <v>5.3</v>
      </c>
      <c r="G298" s="145" t="s">
        <v>197</v>
      </c>
      <c r="H298" s="137">
        <v>46125</v>
      </c>
      <c r="I298" s="230" t="s">
        <v>1851</v>
      </c>
      <c r="M298" s="41" t="e">
        <f>VLOOKUP(B298,REFERENCE!$A$2:D539,4,0)</f>
        <v>#N/A</v>
      </c>
      <c r="N298" s="41" t="e">
        <f>VLOOKUP(B298,REFERENCE!A:C,3,FALSE)</f>
        <v>#N/A</v>
      </c>
      <c r="O298" s="139">
        <f t="shared" si="12"/>
        <v>1</v>
      </c>
      <c r="P298" s="139">
        <f>IF(COUNTIF('DISPATCHED (VT11)'!$E:$E,'Summarized Plan'!A298)=0,"",COUNTIF('DISPATCHED (VT11)'!$E:$E,'Summarized Plan'!A298))</f>
        <v>1</v>
      </c>
      <c r="Q298" s="139">
        <f>IF(A298="","",IF(ISNA(VLOOKUP(A298,'DISPATCHED (VT11)'!$E:$M,9,0)),"",VLOOKUP(A298,'DISPATCHED (VT11)'!$E:$M,9,0)))</f>
        <v>246</v>
      </c>
      <c r="R298" s="139" t="e">
        <f>IF(H298="","",IF(H298&lt;#REF!,1,0))</f>
        <v>#REF!</v>
      </c>
      <c r="S298" s="139" t="e">
        <f>IF(H298="","",IF(H298&gt;#REF!,1,0))</f>
        <v>#REF!</v>
      </c>
      <c r="T298" s="139" t="e">
        <f>IF(H298="","",IF(H298=#REF!,1,0))</f>
        <v>#REF!</v>
      </c>
      <c r="U298" s="139">
        <f t="shared" si="15"/>
        <v>1</v>
      </c>
      <c r="V298" s="41"/>
      <c r="W298" s="41"/>
      <c r="X298" s="41"/>
      <c r="Y298" s="41"/>
      <c r="Z298" s="41"/>
      <c r="AA298" s="41"/>
    </row>
    <row r="299" spans="1:27" ht="12" hidden="1" customHeight="1">
      <c r="A299" s="118">
        <v>31027555</v>
      </c>
      <c r="B299" s="117" t="s">
        <v>1319</v>
      </c>
      <c r="C299" s="118">
        <v>231</v>
      </c>
      <c r="D299" s="119">
        <v>1</v>
      </c>
      <c r="E299" s="119">
        <v>5.16</v>
      </c>
      <c r="G299" s="145" t="str">
        <f t="shared" ref="G299" si="16">+N299</f>
        <v>MAN-WS</v>
      </c>
      <c r="H299" s="137">
        <v>46125</v>
      </c>
      <c r="I299" s="230" t="s">
        <v>1852</v>
      </c>
      <c r="M299" s="41" t="str">
        <f>VLOOKUP(B299,REFERENCE!$A$2:D540,4,0)</f>
        <v>ELIAB MERCADO</v>
      </c>
      <c r="N299" s="41" t="str">
        <f>VLOOKUP(B299,REFERENCE!A:C,3,FALSE)</f>
        <v>MAN-WS</v>
      </c>
      <c r="O299" s="139">
        <f t="shared" si="12"/>
        <v>1</v>
      </c>
      <c r="P299" s="139" t="str">
        <f>IF(COUNTIF('DISPATCHED (VT11)'!$E:$E,'Summarized Plan'!A299)=0,"",COUNTIF('DISPATCHED (VT11)'!$E:$E,'Summarized Plan'!A299))</f>
        <v/>
      </c>
      <c r="Q299" s="139" t="str">
        <f>IF(A299="","",IF(ISNA(VLOOKUP(A299,'DISPATCHED (VT11)'!$E:$M,9,0)),"",VLOOKUP(A299,'DISPATCHED (VT11)'!$E:$M,9,0)))</f>
        <v/>
      </c>
      <c r="R299" s="139" t="e">
        <f>IF(H299="","",IF(H299&lt;#REF!,1,0))</f>
        <v>#REF!</v>
      </c>
      <c r="S299" s="139" t="e">
        <f>IF(H299="","",IF(H299&gt;#REF!,1,0))</f>
        <v>#REF!</v>
      </c>
      <c r="T299" s="139" t="e">
        <f>IF(H299="","",IF(H299=#REF!,1,0))</f>
        <v>#REF!</v>
      </c>
      <c r="U299" s="139">
        <f t="shared" si="15"/>
        <v>1</v>
      </c>
      <c r="V299" s="41"/>
      <c r="W299" s="41"/>
      <c r="X299" s="41"/>
      <c r="Y299" s="41"/>
      <c r="Z299" s="41"/>
      <c r="AA299" s="41"/>
    </row>
    <row r="300" spans="1:27" ht="12" hidden="1" customHeight="1">
      <c r="M300" s="41" t="e">
        <f>VLOOKUP(B300,REFERENCE!$A$2:D541,4,0)</f>
        <v>#N/A</v>
      </c>
      <c r="N300" s="41" t="e">
        <f>VLOOKUP(B300,REFERENCE!A:C,3,FALSE)</f>
        <v>#N/A</v>
      </c>
      <c r="O300" s="139">
        <f t="shared" si="12"/>
        <v>0</v>
      </c>
      <c r="P300" s="139" t="str">
        <f>IF(COUNTIF('DISPATCHED (VT11)'!$E:$E,'Summarized Plan'!A300)=0,"",COUNTIF('DISPATCHED (VT11)'!$E:$E,'Summarized Plan'!A300))</f>
        <v/>
      </c>
      <c r="Q300" s="139" t="str">
        <f>IF(A300="","",IF(ISNA(VLOOKUP(A300,'DISPATCHED (VT11)'!$E:$M,9,0)),"",VLOOKUP(A300,'DISPATCHED (VT11)'!$E:$M,9,0)))</f>
        <v/>
      </c>
      <c r="R300" s="139" t="str">
        <f>IF(H300="","",IF(H300&lt;#REF!,1,0))</f>
        <v/>
      </c>
      <c r="S300" s="139" t="str">
        <f>IF(H300="","",IF(H300&gt;#REF!,1,0))</f>
        <v/>
      </c>
      <c r="T300" s="139" t="str">
        <f>IF(H300="","",IF(H300=#REF!,1,0))</f>
        <v/>
      </c>
      <c r="U300" s="139" t="str">
        <f t="shared" si="15"/>
        <v/>
      </c>
      <c r="V300" s="41"/>
      <c r="W300" s="41"/>
      <c r="X300" s="41"/>
      <c r="Y300" s="41"/>
      <c r="Z300" s="41"/>
      <c r="AA300" s="41"/>
    </row>
    <row r="301" spans="1:27" ht="12" hidden="1" customHeight="1">
      <c r="A301" s="118">
        <v>31034076</v>
      </c>
      <c r="B301" s="117" t="s">
        <v>596</v>
      </c>
      <c r="C301" s="118">
        <v>227</v>
      </c>
      <c r="E301" s="119">
        <v>4.57</v>
      </c>
      <c r="H301" s="137">
        <v>46126</v>
      </c>
      <c r="M301" s="41" t="str">
        <f>VLOOKUP(B301,REFERENCE!$A$2:D542,4,0)</f>
        <v>ANDRE GORDONCILLO</v>
      </c>
      <c r="N301" s="41" t="str">
        <f>VLOOKUP(B301,REFERENCE!A:C,3,FALSE)</f>
        <v>LP-WS</v>
      </c>
      <c r="O301" s="139">
        <f t="shared" si="12"/>
        <v>1</v>
      </c>
      <c r="P301" s="139" t="str">
        <f>IF(COUNTIF('DISPATCHED (VT11)'!$E:$E,'Summarized Plan'!A301)=0,"",COUNTIF('DISPATCHED (VT11)'!$E:$E,'Summarized Plan'!A301))</f>
        <v/>
      </c>
      <c r="Q301" s="139" t="str">
        <f>IF(A301="","",IF(ISNA(VLOOKUP(A301,'DISPATCHED (VT11)'!$E:$M,9,0)),"",VLOOKUP(A301,'DISPATCHED (VT11)'!$E:$M,9,0)))</f>
        <v/>
      </c>
      <c r="R301" s="139" t="e">
        <f>IF(H301="","",IF(H301&lt;#REF!,1,0))</f>
        <v>#REF!</v>
      </c>
      <c r="S301" s="139" t="e">
        <f>IF(H301="","",IF(H301&gt;#REF!,1,0))</f>
        <v>#REF!</v>
      </c>
      <c r="T301" s="139" t="e">
        <f>IF(H301="","",IF(H301=#REF!,1,0))</f>
        <v>#REF!</v>
      </c>
      <c r="U301" s="139" t="str">
        <f t="shared" si="15"/>
        <v/>
      </c>
      <c r="V301" s="41"/>
      <c r="W301" s="41"/>
      <c r="X301" s="41"/>
      <c r="Y301" s="41"/>
      <c r="Z301" s="41"/>
      <c r="AA301" s="41"/>
    </row>
    <row r="302" spans="1:27" ht="12" hidden="1" customHeight="1">
      <c r="A302" s="118">
        <v>31034132</v>
      </c>
      <c r="B302" s="117" t="s">
        <v>573</v>
      </c>
      <c r="C302" s="118">
        <v>345</v>
      </c>
      <c r="E302" s="119">
        <v>5.82</v>
      </c>
      <c r="G302" s="145" t="s">
        <v>197</v>
      </c>
      <c r="H302" s="137">
        <v>46126</v>
      </c>
      <c r="M302" s="41" t="str">
        <f>VLOOKUP(B302,REFERENCE!$A$2:D543,4,0)</f>
        <v>ANDRE GORDONCILLO</v>
      </c>
      <c r="N302" s="41" t="str">
        <f>VLOOKUP(B302,REFERENCE!A:C,3,FALSE)</f>
        <v>LP-WS</v>
      </c>
      <c r="O302" s="139">
        <f t="shared" si="12"/>
        <v>1</v>
      </c>
      <c r="P302" s="139">
        <f>IF(COUNTIF('DISPATCHED (VT11)'!$E:$E,'Summarized Plan'!A302)=0,"",COUNTIF('DISPATCHED (VT11)'!$E:$E,'Summarized Plan'!A302))</f>
        <v>1</v>
      </c>
      <c r="Q302" s="139">
        <f>IF(A302="","",IF(ISNA(VLOOKUP(A302,'DISPATCHED (VT11)'!$E:$M,9,0)),"",VLOOKUP(A302,'DISPATCHED (VT11)'!$E:$M,9,0)))</f>
        <v>345</v>
      </c>
      <c r="R302" s="139" t="e">
        <f>IF(H302="","",IF(H302&lt;#REF!,1,0))</f>
        <v>#REF!</v>
      </c>
      <c r="S302" s="139" t="e">
        <f>IF(H302="","",IF(H302&gt;#REF!,1,0))</f>
        <v>#REF!</v>
      </c>
      <c r="T302" s="139" t="e">
        <f>IF(H302="","",IF(H302=#REF!,1,0))</f>
        <v>#REF!</v>
      </c>
      <c r="U302" s="139" t="str">
        <f t="shared" si="15"/>
        <v/>
      </c>
      <c r="V302" s="41"/>
      <c r="W302" s="41"/>
      <c r="X302" s="41"/>
      <c r="Y302" s="41"/>
      <c r="Z302" s="41"/>
      <c r="AA302" s="41"/>
    </row>
    <row r="303" spans="1:27" ht="12" hidden="1" customHeight="1">
      <c r="A303" s="118">
        <v>31034133</v>
      </c>
      <c r="B303" s="117" t="s">
        <v>1578</v>
      </c>
      <c r="C303" s="118">
        <v>602</v>
      </c>
      <c r="E303" s="119">
        <v>5.5</v>
      </c>
      <c r="G303" s="145" t="s">
        <v>1220</v>
      </c>
      <c r="H303" s="137">
        <v>46126</v>
      </c>
      <c r="M303" s="41" t="e">
        <f>VLOOKUP(B303,REFERENCE!$A$2:D544,4,0)</f>
        <v>#N/A</v>
      </c>
      <c r="N303" s="41" t="e">
        <f>VLOOKUP(B303,REFERENCE!A:C,3,FALSE)</f>
        <v>#N/A</v>
      </c>
      <c r="O303" s="139">
        <f t="shared" si="12"/>
        <v>1</v>
      </c>
      <c r="P303" s="139">
        <f>IF(COUNTIF('DISPATCHED (VT11)'!$E:$E,'Summarized Plan'!A303)=0,"",COUNTIF('DISPATCHED (VT11)'!$E:$E,'Summarized Plan'!A303))</f>
        <v>1</v>
      </c>
      <c r="Q303" s="139">
        <f>IF(A303="","",IF(ISNA(VLOOKUP(A303,'DISPATCHED (VT11)'!$E:$M,9,0)),"",VLOOKUP(A303,'DISPATCHED (VT11)'!$E:$M,9,0)))</f>
        <v>602</v>
      </c>
      <c r="R303" s="139" t="e">
        <f>IF(H303="","",IF(H303&lt;#REF!,1,0))</f>
        <v>#REF!</v>
      </c>
      <c r="S303" s="139" t="e">
        <f>IF(H303="","",IF(H303&gt;#REF!,1,0))</f>
        <v>#REF!</v>
      </c>
      <c r="T303" s="139" t="e">
        <f>IF(H303="","",IF(H303=#REF!,1,0))</f>
        <v>#REF!</v>
      </c>
      <c r="U303" s="139" t="str">
        <f t="shared" si="15"/>
        <v/>
      </c>
      <c r="V303" s="41"/>
      <c r="W303" s="41"/>
      <c r="X303" s="41"/>
      <c r="Y303" s="41"/>
      <c r="Z303" s="41"/>
      <c r="AA303" s="41"/>
    </row>
    <row r="304" spans="1:27" ht="12" hidden="1" customHeight="1">
      <c r="A304" s="118">
        <v>31034134</v>
      </c>
      <c r="B304" s="117" t="s">
        <v>1481</v>
      </c>
      <c r="C304" s="118">
        <v>180</v>
      </c>
      <c r="E304" s="119">
        <v>6</v>
      </c>
      <c r="G304" s="145" t="s">
        <v>1220</v>
      </c>
      <c r="H304" s="137">
        <v>46126</v>
      </c>
      <c r="M304" s="41" t="str">
        <f>VLOOKUP(B304,REFERENCE!$A$2:D545,4,0)</f>
        <v>FERDINAND ALVAREZ</v>
      </c>
      <c r="N304" s="41" t="str">
        <f>VLOOKUP(B304,REFERENCE!A:C,3,FALSE)</f>
        <v>TAG-DP</v>
      </c>
      <c r="O304" s="139">
        <f t="shared" si="12"/>
        <v>1</v>
      </c>
      <c r="P304" s="139">
        <f>IF(COUNTIF('DISPATCHED (VT11)'!$E:$E,'Summarized Plan'!A304)=0,"",COUNTIF('DISPATCHED (VT11)'!$E:$E,'Summarized Plan'!A304))</f>
        <v>1</v>
      </c>
      <c r="Q304" s="139">
        <f>IF(A304="","",IF(ISNA(VLOOKUP(A304,'DISPATCHED (VT11)'!$E:$M,9,0)),"",VLOOKUP(A304,'DISPATCHED (VT11)'!$E:$M,9,0)))</f>
        <v>180</v>
      </c>
      <c r="R304" s="139" t="e">
        <f>IF(H304="","",IF(H304&lt;#REF!,1,0))</f>
        <v>#REF!</v>
      </c>
      <c r="S304" s="139" t="e">
        <f>IF(H304="","",IF(H304&gt;#REF!,1,0))</f>
        <v>#REF!</v>
      </c>
      <c r="T304" s="139" t="e">
        <f>IF(H304="","",IF(H304=#REF!,1,0))</f>
        <v>#REF!</v>
      </c>
      <c r="U304" s="139" t="str">
        <f t="shared" si="15"/>
        <v/>
      </c>
      <c r="V304" s="41"/>
      <c r="W304" s="41"/>
      <c r="X304" s="41"/>
      <c r="Y304" s="41"/>
      <c r="Z304" s="41"/>
      <c r="AA304" s="41"/>
    </row>
    <row r="305" spans="1:27" ht="12" hidden="1" customHeight="1">
      <c r="A305" s="118">
        <v>31034135</v>
      </c>
      <c r="B305" s="117" t="s">
        <v>1481</v>
      </c>
      <c r="C305" s="118">
        <v>180</v>
      </c>
      <c r="E305" s="119">
        <v>6</v>
      </c>
      <c r="H305" s="137">
        <v>46126</v>
      </c>
      <c r="M305" s="41" t="str">
        <f>VLOOKUP(B305,REFERENCE!$A$2:D546,4,0)</f>
        <v>FERDINAND ALVAREZ</v>
      </c>
      <c r="N305" s="41" t="str">
        <f>VLOOKUP(B305,REFERENCE!A:C,3,FALSE)</f>
        <v>TAG-DP</v>
      </c>
      <c r="O305" s="139">
        <f t="shared" si="12"/>
        <v>1</v>
      </c>
      <c r="P305" s="139" t="str">
        <f>IF(COUNTIF('DISPATCHED (VT11)'!$E:$E,'Summarized Plan'!A305)=0,"",COUNTIF('DISPATCHED (VT11)'!$E:$E,'Summarized Plan'!A305))</f>
        <v/>
      </c>
      <c r="Q305" s="139" t="str">
        <f>IF(A305="","",IF(ISNA(VLOOKUP(A305,'DISPATCHED (VT11)'!$E:$M,9,0)),"",VLOOKUP(A305,'DISPATCHED (VT11)'!$E:$M,9,0)))</f>
        <v/>
      </c>
      <c r="R305" s="139" t="e">
        <f>IF(H305="","",IF(H305&lt;#REF!,1,0))</f>
        <v>#REF!</v>
      </c>
      <c r="S305" s="139" t="e">
        <f>IF(H305="","",IF(H305&gt;#REF!,1,0))</f>
        <v>#REF!</v>
      </c>
      <c r="T305" s="139" t="e">
        <f>IF(H305="","",IF(H305=#REF!,1,0))</f>
        <v>#REF!</v>
      </c>
      <c r="U305" s="139" t="str">
        <f t="shared" si="15"/>
        <v/>
      </c>
      <c r="V305" s="41"/>
      <c r="W305" s="41"/>
      <c r="X305" s="41"/>
      <c r="Y305" s="41"/>
      <c r="Z305" s="41"/>
      <c r="AA305" s="41"/>
    </row>
    <row r="306" spans="1:27" ht="12" hidden="1" customHeight="1">
      <c r="A306" s="118">
        <v>31034181</v>
      </c>
      <c r="B306" s="117" t="s">
        <v>869</v>
      </c>
      <c r="C306" s="118">
        <v>180</v>
      </c>
      <c r="E306" s="119">
        <v>6</v>
      </c>
      <c r="H306" s="137">
        <v>46126</v>
      </c>
      <c r="M306" s="41" t="str">
        <f>VLOOKUP(B306,REFERENCE!$A$2:D547,4,0)</f>
        <v>RONNIE ROMERO</v>
      </c>
      <c r="N306" s="41" t="str">
        <f>VLOOKUP(B306,REFERENCE!A:C,3,FALSE)</f>
        <v>PAR-DP</v>
      </c>
      <c r="O306" s="139">
        <f t="shared" si="12"/>
        <v>1</v>
      </c>
      <c r="P306" s="139" t="str">
        <f>IF(COUNTIF('DISPATCHED (VT11)'!$E:$E,'Summarized Plan'!A306)=0,"",COUNTIF('DISPATCHED (VT11)'!$E:$E,'Summarized Plan'!A306))</f>
        <v/>
      </c>
      <c r="Q306" s="139" t="str">
        <f>IF(A306="","",IF(ISNA(VLOOKUP(A306,'DISPATCHED (VT11)'!$E:$M,9,0)),"",VLOOKUP(A306,'DISPATCHED (VT11)'!$E:$M,9,0)))</f>
        <v/>
      </c>
      <c r="R306" s="139" t="e">
        <f>IF(H306="","",IF(H306&lt;#REF!,1,0))</f>
        <v>#REF!</v>
      </c>
      <c r="S306" s="139" t="e">
        <f>IF(H306="","",IF(H306&gt;#REF!,1,0))</f>
        <v>#REF!</v>
      </c>
      <c r="T306" s="139" t="e">
        <f>IF(H306="","",IF(H306=#REF!,1,0))</f>
        <v>#REF!</v>
      </c>
      <c r="U306" s="139" t="str">
        <f t="shared" si="15"/>
        <v/>
      </c>
      <c r="V306" s="41"/>
      <c r="W306" s="41"/>
      <c r="X306" s="41"/>
      <c r="Y306" s="41"/>
      <c r="Z306" s="41"/>
      <c r="AA306" s="41"/>
    </row>
    <row r="307" spans="1:27" ht="12" hidden="1" customHeight="1">
      <c r="A307" s="118">
        <v>31034237</v>
      </c>
      <c r="B307" s="117" t="s">
        <v>1469</v>
      </c>
      <c r="C307" s="118">
        <v>180</v>
      </c>
      <c r="E307" s="119">
        <v>6</v>
      </c>
      <c r="G307" s="145" t="s">
        <v>194</v>
      </c>
      <c r="H307" s="137">
        <v>46126</v>
      </c>
      <c r="M307" s="41" t="str">
        <f>VLOOKUP(B307,REFERENCE!$A$2:D548,4,0)</f>
        <v>RONNIE ROMERO</v>
      </c>
      <c r="N307" s="41" t="str">
        <f>VLOOKUP(B307,REFERENCE!A:C,3,FALSE)</f>
        <v>PAR-LWS</v>
      </c>
      <c r="O307" s="139">
        <f t="shared" si="12"/>
        <v>1</v>
      </c>
      <c r="P307" s="139">
        <f>IF(COUNTIF('DISPATCHED (VT11)'!$E:$E,'Summarized Plan'!A307)=0,"",COUNTIF('DISPATCHED (VT11)'!$E:$E,'Summarized Plan'!A307))</f>
        <v>1</v>
      </c>
      <c r="Q307" s="139">
        <f>IF(A307="","",IF(ISNA(VLOOKUP(A307,'DISPATCHED (VT11)'!$E:$M,9,0)),"",VLOOKUP(A307,'DISPATCHED (VT11)'!$E:$M,9,0)))</f>
        <v>180</v>
      </c>
      <c r="R307" s="139" t="e">
        <f>IF(H307="","",IF(H307&lt;#REF!,1,0))</f>
        <v>#REF!</v>
      </c>
      <c r="S307" s="139" t="e">
        <f>IF(H307="","",IF(H307&gt;#REF!,1,0))</f>
        <v>#REF!</v>
      </c>
      <c r="T307" s="139" t="e">
        <f>IF(H307="","",IF(H307=#REF!,1,0))</f>
        <v>#REF!</v>
      </c>
      <c r="U307" s="139" t="str">
        <f t="shared" si="15"/>
        <v/>
      </c>
      <c r="V307" s="41"/>
      <c r="W307" s="41"/>
      <c r="X307" s="41"/>
      <c r="Y307" s="41"/>
      <c r="Z307" s="41"/>
      <c r="AA307" s="41"/>
    </row>
    <row r="308" spans="1:27" ht="12" hidden="1" customHeight="1">
      <c r="A308" s="118">
        <v>31034238</v>
      </c>
      <c r="B308" s="117" t="s">
        <v>840</v>
      </c>
      <c r="C308" s="118">
        <v>154</v>
      </c>
      <c r="E308" s="119">
        <v>5.07</v>
      </c>
      <c r="G308" s="145" t="s">
        <v>197</v>
      </c>
      <c r="H308" s="137">
        <v>46126</v>
      </c>
      <c r="M308" s="41" t="str">
        <f>VLOOKUP(B308,REFERENCE!$A$2:D549,4,0)</f>
        <v>ANDRE GORDONCILLO</v>
      </c>
      <c r="N308" s="41" t="str">
        <f>VLOOKUP(B308,REFERENCE!A:C,3,FALSE)</f>
        <v>LP-WS</v>
      </c>
      <c r="O308" s="139">
        <f t="shared" si="12"/>
        <v>1</v>
      </c>
      <c r="P308" s="139">
        <f>IF(COUNTIF('DISPATCHED (VT11)'!$E:$E,'Summarized Plan'!A308)=0,"",COUNTIF('DISPATCHED (VT11)'!$E:$E,'Summarized Plan'!A308))</f>
        <v>1</v>
      </c>
      <c r="Q308" s="139">
        <f>IF(A308="","",IF(ISNA(VLOOKUP(A308,'DISPATCHED (VT11)'!$E:$M,9,0)),"",VLOOKUP(A308,'DISPATCHED (VT11)'!$E:$M,9,0)))</f>
        <v>154</v>
      </c>
      <c r="R308" s="139" t="e">
        <f>IF(H308="","",IF(H308&lt;#REF!,1,0))</f>
        <v>#REF!</v>
      </c>
      <c r="S308" s="139" t="e">
        <f>IF(H308="","",IF(H308&gt;#REF!,1,0))</f>
        <v>#REF!</v>
      </c>
      <c r="T308" s="139" t="e">
        <f>IF(H308="","",IF(H308=#REF!,1,0))</f>
        <v>#REF!</v>
      </c>
      <c r="U308" s="139" t="str">
        <f t="shared" si="15"/>
        <v/>
      </c>
      <c r="V308" s="41"/>
      <c r="W308" s="41"/>
      <c r="X308" s="41"/>
      <c r="Y308" s="41"/>
      <c r="Z308" s="41"/>
    </row>
    <row r="309" spans="1:27" ht="12" hidden="1" customHeight="1">
      <c r="A309" s="118">
        <v>31034239</v>
      </c>
      <c r="B309" s="117" t="s">
        <v>1465</v>
      </c>
      <c r="C309" s="118">
        <v>312</v>
      </c>
      <c r="E309" s="119">
        <v>6.1</v>
      </c>
      <c r="H309" s="137">
        <v>46126</v>
      </c>
      <c r="M309" s="41" t="str">
        <f>VLOOKUP(B309,REFERENCE!$A$2:D550,4,0)</f>
        <v>FERDINAND ALVAREZ</v>
      </c>
      <c r="N309" s="41" t="str">
        <f>VLOOKUP(B309,REFERENCE!A:C,3,FALSE)</f>
        <v>TAG-LWS</v>
      </c>
      <c r="O309" s="139">
        <f t="shared" si="12"/>
        <v>1</v>
      </c>
      <c r="P309" s="139" t="str">
        <f>IF(COUNTIF('DISPATCHED (VT11)'!$E:$E,'Summarized Plan'!A309)=0,"",COUNTIF('DISPATCHED (VT11)'!$E:$E,'Summarized Plan'!A309))</f>
        <v/>
      </c>
      <c r="Q309" s="139" t="str">
        <f>IF(A309="","",IF(ISNA(VLOOKUP(A309,'DISPATCHED (VT11)'!$E:$M,9,0)),"",VLOOKUP(A309,'DISPATCHED (VT11)'!$E:$M,9,0)))</f>
        <v/>
      </c>
      <c r="R309" s="139" t="e">
        <f>IF(H309="","",IF(H309&lt;#REF!,1,0))</f>
        <v>#REF!</v>
      </c>
      <c r="S309" s="139" t="e">
        <f>IF(H309="","",IF(H309&gt;#REF!,1,0))</f>
        <v>#REF!</v>
      </c>
      <c r="T309" s="139" t="e">
        <f>IF(H309="","",IF(H309=#REF!,1,0))</f>
        <v>#REF!</v>
      </c>
      <c r="U309" s="139" t="str">
        <f t="shared" si="15"/>
        <v/>
      </c>
      <c r="V309" s="41"/>
      <c r="W309" s="41"/>
      <c r="X309" s="41"/>
      <c r="Y309" s="41"/>
      <c r="Z309" s="41"/>
    </row>
    <row r="310" spans="1:27" ht="12" hidden="1" customHeight="1">
      <c r="A310" s="118">
        <v>31034240</v>
      </c>
      <c r="B310" s="117" t="s">
        <v>582</v>
      </c>
      <c r="C310" s="118">
        <v>197</v>
      </c>
      <c r="E310" s="119">
        <v>4.59</v>
      </c>
      <c r="G310" s="145" t="s">
        <v>200</v>
      </c>
      <c r="H310" s="137">
        <v>46126</v>
      </c>
      <c r="M310" s="41" t="str">
        <f>VLOOKUP(B310,REFERENCE!$A$2:D551,4,0)</f>
        <v>RONNIE ROMERO</v>
      </c>
      <c r="N310" s="41" t="str">
        <f>VLOOKUP(B310,REFERENCE!A:C,3,FALSE)</f>
        <v>PAR-WS</v>
      </c>
      <c r="O310" s="139">
        <f t="shared" si="12"/>
        <v>1</v>
      </c>
      <c r="P310" s="139">
        <f>IF(COUNTIF('DISPATCHED (VT11)'!$E:$E,'Summarized Plan'!A310)=0,"",COUNTIF('DISPATCHED (VT11)'!$E:$E,'Summarized Plan'!A310))</f>
        <v>1</v>
      </c>
      <c r="Q310" s="139">
        <f>IF(A310="","",IF(ISNA(VLOOKUP(A310,'DISPATCHED (VT11)'!$E:$M,9,0)),"",VLOOKUP(A310,'DISPATCHED (VT11)'!$E:$M,9,0)))</f>
        <v>197</v>
      </c>
      <c r="R310" s="139" t="e">
        <f>IF(H310="","",IF(H310&lt;#REF!,1,0))</f>
        <v>#REF!</v>
      </c>
      <c r="S310" s="139" t="e">
        <f>IF(H310="","",IF(H310&gt;#REF!,1,0))</f>
        <v>#REF!</v>
      </c>
      <c r="T310" s="139" t="e">
        <f>IF(H310="","",IF(H310=#REF!,1,0))</f>
        <v>#REF!</v>
      </c>
      <c r="U310" s="139" t="str">
        <f t="shared" si="15"/>
        <v/>
      </c>
      <c r="V310" s="41"/>
      <c r="W310" s="41"/>
      <c r="X310" s="41"/>
      <c r="Y310" s="41"/>
      <c r="Z310" s="41"/>
    </row>
    <row r="311" spans="1:27" ht="12" hidden="1" customHeight="1">
      <c r="A311" s="118">
        <v>31034243</v>
      </c>
      <c r="B311" s="117" t="s">
        <v>1470</v>
      </c>
      <c r="C311" s="118">
        <v>230</v>
      </c>
      <c r="E311" s="119">
        <v>5.97</v>
      </c>
      <c r="G311" s="145" t="s">
        <v>206</v>
      </c>
      <c r="H311" s="137">
        <v>46126</v>
      </c>
      <c r="M311" s="41" t="str">
        <f>VLOOKUP(B311,REFERENCE!$A$2:D552,4,0)</f>
        <v>RIVA EVANEGLISTA</v>
      </c>
      <c r="N311" s="41" t="str">
        <f>VLOOKUP(B311,REFERENCE!A:C,3,FALSE)</f>
        <v>WS-SRC</v>
      </c>
      <c r="O311" s="139">
        <f t="shared" si="12"/>
        <v>1</v>
      </c>
      <c r="P311" s="139">
        <f>IF(COUNTIF('DISPATCHED (VT11)'!$E:$E,'Summarized Plan'!A311)=0,"",COUNTIF('DISPATCHED (VT11)'!$E:$E,'Summarized Plan'!A311))</f>
        <v>1</v>
      </c>
      <c r="Q311" s="139">
        <f>IF(A311="","",IF(ISNA(VLOOKUP(A311,'DISPATCHED (VT11)'!$E:$M,9,0)),"",VLOOKUP(A311,'DISPATCHED (VT11)'!$E:$M,9,0)))</f>
        <v>230</v>
      </c>
      <c r="R311" s="139" t="e">
        <f>IF(H311="","",IF(H311&lt;#REF!,1,0))</f>
        <v>#REF!</v>
      </c>
      <c r="S311" s="139" t="e">
        <f>IF(H311="","",IF(H311&gt;#REF!,1,0))</f>
        <v>#REF!</v>
      </c>
      <c r="T311" s="139" t="e">
        <f>IF(H311="","",IF(H311=#REF!,1,0))</f>
        <v>#REF!</v>
      </c>
      <c r="U311" s="139" t="str">
        <f t="shared" si="15"/>
        <v/>
      </c>
      <c r="V311" s="41"/>
      <c r="W311" s="41"/>
      <c r="X311" s="41"/>
      <c r="Y311" s="41"/>
      <c r="Z311" s="41"/>
    </row>
    <row r="312" spans="1:27" ht="12" hidden="1" customHeight="1">
      <c r="A312" s="118">
        <v>31034257</v>
      </c>
      <c r="B312" s="117" t="s">
        <v>861</v>
      </c>
      <c r="C312" s="118">
        <v>180</v>
      </c>
      <c r="E312" s="119">
        <v>6</v>
      </c>
      <c r="G312" s="145" t="s">
        <v>200</v>
      </c>
      <c r="H312" s="137">
        <v>46126</v>
      </c>
      <c r="M312" s="41" t="str">
        <f>VLOOKUP(B312,REFERENCE!$A$2:D553,4,0)</f>
        <v>RONNIE ROMERO</v>
      </c>
      <c r="N312" s="41" t="str">
        <f>VLOOKUP(B312,REFERENCE!A:C,3,FALSE)</f>
        <v>PAR-WS</v>
      </c>
      <c r="O312" s="139">
        <f t="shared" si="12"/>
        <v>1</v>
      </c>
      <c r="P312" s="139">
        <f>IF(COUNTIF('DISPATCHED (VT11)'!$E:$E,'Summarized Plan'!A312)=0,"",COUNTIF('DISPATCHED (VT11)'!$E:$E,'Summarized Plan'!A312))</f>
        <v>1</v>
      </c>
      <c r="Q312" s="139">
        <f>IF(A312="","",IF(ISNA(VLOOKUP(A312,'DISPATCHED (VT11)'!$E:$M,9,0)),"",VLOOKUP(A312,'DISPATCHED (VT11)'!$E:$M,9,0)))</f>
        <v>180</v>
      </c>
      <c r="R312" s="139" t="e">
        <f>IF(H312="","",IF(H312&lt;#REF!,1,0))</f>
        <v>#REF!</v>
      </c>
      <c r="S312" s="139" t="e">
        <f>IF(H312="","",IF(H312&gt;#REF!,1,0))</f>
        <v>#REF!</v>
      </c>
      <c r="T312" s="139" t="e">
        <f>IF(H312="","",IF(H312=#REF!,1,0))</f>
        <v>#REF!</v>
      </c>
      <c r="U312" s="139" t="str">
        <f t="shared" si="15"/>
        <v/>
      </c>
      <c r="V312" s="41"/>
      <c r="W312" s="41"/>
      <c r="X312" s="41"/>
      <c r="Y312" s="41"/>
      <c r="Z312" s="41"/>
    </row>
    <row r="313" spans="1:27" ht="12" hidden="1" customHeight="1">
      <c r="A313" s="118">
        <v>31034258</v>
      </c>
      <c r="B313" s="117" t="s">
        <v>601</v>
      </c>
      <c r="C313" s="118">
        <v>180</v>
      </c>
      <c r="E313" s="119">
        <v>6</v>
      </c>
      <c r="G313" s="145" t="s">
        <v>200</v>
      </c>
      <c r="H313" s="137">
        <v>46126</v>
      </c>
      <c r="M313" s="41" t="str">
        <f>VLOOKUP(B313,REFERENCE!$A$2:D554,4,0)</f>
        <v>RONNIE ROMERO</v>
      </c>
      <c r="N313" s="41" t="str">
        <f>VLOOKUP(B313,REFERENCE!A:C,3,FALSE)</f>
        <v>PAR-WS</v>
      </c>
      <c r="O313" s="139">
        <f t="shared" si="12"/>
        <v>1</v>
      </c>
      <c r="P313" s="139">
        <f>IF(COUNTIF('DISPATCHED (VT11)'!$E:$E,'Summarized Plan'!A313)=0,"",COUNTIF('DISPATCHED (VT11)'!$E:$E,'Summarized Plan'!A313))</f>
        <v>1</v>
      </c>
      <c r="Q313" s="139">
        <f>IF(A313="","",IF(ISNA(VLOOKUP(A313,'DISPATCHED (VT11)'!$E:$M,9,0)),"",VLOOKUP(A313,'DISPATCHED (VT11)'!$E:$M,9,0)))</f>
        <v>180</v>
      </c>
      <c r="R313" s="139" t="e">
        <f>IF(H313="","",IF(H313&lt;#REF!,1,0))</f>
        <v>#REF!</v>
      </c>
      <c r="S313" s="139" t="e">
        <f>IF(H313="","",IF(H313&gt;#REF!,1,0))</f>
        <v>#REF!</v>
      </c>
      <c r="T313" s="139" t="e">
        <f>IF(H313="","",IF(H313=#REF!,1,0))</f>
        <v>#REF!</v>
      </c>
      <c r="U313" s="139" t="str">
        <f t="shared" si="15"/>
        <v/>
      </c>
      <c r="V313" s="41"/>
      <c r="W313" s="41"/>
      <c r="X313" s="41"/>
      <c r="Y313" s="41"/>
      <c r="Z313" s="41"/>
    </row>
    <row r="314" spans="1:27" ht="12" hidden="1" customHeight="1">
      <c r="A314" s="118">
        <v>31034259</v>
      </c>
      <c r="B314" s="117" t="s">
        <v>1382</v>
      </c>
      <c r="C314" s="118">
        <v>396</v>
      </c>
      <c r="E314" s="119">
        <v>5.5</v>
      </c>
      <c r="G314" s="145" t="s">
        <v>200</v>
      </c>
      <c r="H314" s="137">
        <v>46126</v>
      </c>
      <c r="M314" s="41" t="str">
        <f>VLOOKUP(B314,REFERENCE!$A$2:D555,4,0)</f>
        <v>RONNIE ROMERO</v>
      </c>
      <c r="N314" s="41" t="str">
        <f>VLOOKUP(B314,REFERENCE!A:C,3,FALSE)</f>
        <v>PAR-WS</v>
      </c>
      <c r="O314" s="139">
        <f t="shared" si="12"/>
        <v>1</v>
      </c>
      <c r="P314" s="139">
        <f>IF(COUNTIF('DISPATCHED (VT11)'!$E:$E,'Summarized Plan'!A314)=0,"",COUNTIF('DISPATCHED (VT11)'!$E:$E,'Summarized Plan'!A314))</f>
        <v>1</v>
      </c>
      <c r="Q314" s="139">
        <f>IF(A314="","",IF(ISNA(VLOOKUP(A314,'DISPATCHED (VT11)'!$E:$M,9,0)),"",VLOOKUP(A314,'DISPATCHED (VT11)'!$E:$M,9,0)))</f>
        <v>396</v>
      </c>
      <c r="R314" s="139" t="e">
        <f>IF(H314="","",IF(H314&lt;#REF!,1,0))</f>
        <v>#REF!</v>
      </c>
      <c r="S314" s="139" t="e">
        <f>IF(H314="","",IF(H314&gt;#REF!,1,0))</f>
        <v>#REF!</v>
      </c>
      <c r="T314" s="139" t="e">
        <f>IF(H314="","",IF(H314=#REF!,1,0))</f>
        <v>#REF!</v>
      </c>
      <c r="U314" s="139" t="str">
        <f t="shared" si="15"/>
        <v/>
      </c>
      <c r="V314" s="41"/>
      <c r="W314" s="41"/>
      <c r="X314" s="41"/>
      <c r="Y314" s="41"/>
      <c r="Z314" s="41"/>
    </row>
    <row r="315" spans="1:27" ht="12" hidden="1" customHeight="1">
      <c r="A315" s="118">
        <v>31034270</v>
      </c>
      <c r="B315" s="117" t="s">
        <v>1352</v>
      </c>
      <c r="C315" s="118">
        <v>120</v>
      </c>
      <c r="E315" s="119">
        <v>4</v>
      </c>
      <c r="G315" s="145" t="s">
        <v>1222</v>
      </c>
      <c r="H315" s="137">
        <v>46126</v>
      </c>
      <c r="M315" s="41" t="str">
        <f>VLOOKUP(B315,REFERENCE!$A$2:D556,4,0)</f>
        <v>FERDINAND ALVAREZ</v>
      </c>
      <c r="N315" s="41" t="str">
        <f>VLOOKUP(B315,REFERENCE!A:C,3,FALSE)</f>
        <v>TAG-WS</v>
      </c>
      <c r="O315" s="139">
        <f t="shared" si="12"/>
        <v>1</v>
      </c>
      <c r="P315" s="139">
        <f>IF(COUNTIF('DISPATCHED (VT11)'!$E:$E,'Summarized Plan'!A315)=0,"",COUNTIF('DISPATCHED (VT11)'!$E:$E,'Summarized Plan'!A315))</f>
        <v>1</v>
      </c>
      <c r="Q315" s="139">
        <f>IF(A315="","",IF(ISNA(VLOOKUP(A315,'DISPATCHED (VT11)'!$E:$M,9,0)),"",VLOOKUP(A315,'DISPATCHED (VT11)'!$E:$M,9,0)))</f>
        <v>120</v>
      </c>
      <c r="R315" s="139" t="e">
        <f>IF(H315="","",IF(H315&lt;#REF!,1,0))</f>
        <v>#REF!</v>
      </c>
      <c r="S315" s="139" t="e">
        <f>IF(H315="","",IF(H315&gt;#REF!,1,0))</f>
        <v>#REF!</v>
      </c>
      <c r="T315" s="139" t="e">
        <f>IF(H315="","",IF(H315=#REF!,1,0))</f>
        <v>#REF!</v>
      </c>
      <c r="U315" s="139" t="str">
        <f t="shared" si="15"/>
        <v/>
      </c>
      <c r="V315" s="41"/>
      <c r="W315" s="41"/>
      <c r="X315" s="41"/>
      <c r="Y315" s="41"/>
      <c r="Z315" s="41"/>
    </row>
    <row r="316" spans="1:27" ht="12" hidden="1" customHeight="1">
      <c r="A316" s="118">
        <v>31034355</v>
      </c>
      <c r="B316" s="117" t="s">
        <v>1469</v>
      </c>
      <c r="C316" s="118">
        <v>193</v>
      </c>
      <c r="E316" s="119">
        <v>4</v>
      </c>
      <c r="G316" s="145" t="s">
        <v>194</v>
      </c>
      <c r="H316" s="137">
        <v>46126</v>
      </c>
      <c r="M316" s="41" t="str">
        <f>VLOOKUP(B316,REFERENCE!$A$2:D557,4,0)</f>
        <v>RONNIE ROMERO</v>
      </c>
      <c r="N316" s="41" t="str">
        <f>VLOOKUP(B316,REFERENCE!A:C,3,FALSE)</f>
        <v>PAR-LWS</v>
      </c>
      <c r="O316" s="139">
        <f t="shared" si="12"/>
        <v>1</v>
      </c>
      <c r="P316" s="139">
        <f>IF(COUNTIF('DISPATCHED (VT11)'!$E:$E,'Summarized Plan'!A316)=0,"",COUNTIF('DISPATCHED (VT11)'!$E:$E,'Summarized Plan'!A316))</f>
        <v>1</v>
      </c>
      <c r="Q316" s="139">
        <f>IF(A316="","",IF(ISNA(VLOOKUP(A316,'DISPATCHED (VT11)'!$E:$M,9,0)),"",VLOOKUP(A316,'DISPATCHED (VT11)'!$E:$M,9,0)))</f>
        <v>193</v>
      </c>
      <c r="R316" s="139" t="e">
        <f>IF(H316="","",IF(H316&lt;#REF!,1,0))</f>
        <v>#REF!</v>
      </c>
      <c r="S316" s="139" t="e">
        <f>IF(H316="","",IF(H316&gt;#REF!,1,0))</f>
        <v>#REF!</v>
      </c>
      <c r="T316" s="139" t="e">
        <f>IF(H316="","",IF(H316=#REF!,1,0))</f>
        <v>#REF!</v>
      </c>
      <c r="U316" s="139" t="str">
        <f t="shared" si="15"/>
        <v/>
      </c>
      <c r="V316" s="41"/>
      <c r="W316" s="41"/>
      <c r="X316" s="41"/>
      <c r="Y316" s="41"/>
      <c r="Z316" s="41"/>
    </row>
    <row r="317" spans="1:27" ht="12" hidden="1" customHeight="1">
      <c r="A317" s="118">
        <v>31034298</v>
      </c>
      <c r="B317" s="117" t="s">
        <v>590</v>
      </c>
      <c r="C317" s="118">
        <v>365</v>
      </c>
      <c r="D317" s="119">
        <v>1</v>
      </c>
      <c r="E317" s="119">
        <v>5.39</v>
      </c>
      <c r="G317" s="145" t="s">
        <v>185</v>
      </c>
      <c r="H317" s="137">
        <v>46126</v>
      </c>
      <c r="M317" s="41" t="str">
        <f>VLOOKUP(B317,REFERENCE!$A$2:D572,4,0)</f>
        <v>RAFAEL QUIROZ</v>
      </c>
      <c r="N317" s="41" t="str">
        <f>VLOOKUP(B317,REFERENCE!A:C,3,FALSE)</f>
        <v>PAC-LWS</v>
      </c>
      <c r="O317" s="139">
        <f t="shared" si="12"/>
        <v>1</v>
      </c>
      <c r="P317" s="139" t="str">
        <f>IF(COUNTIF('DISPATCHED (VT11)'!$E:$E,'Summarized Plan'!A317)=0,"",COUNTIF('DISPATCHED (VT11)'!$E:$E,'Summarized Plan'!A317))</f>
        <v/>
      </c>
      <c r="Q317" s="139" t="str">
        <f>IF(A317="","",IF(ISNA(VLOOKUP(A317,'DISPATCHED (VT11)'!$E:$M,9,0)),"",VLOOKUP(A317,'DISPATCHED (VT11)'!$E:$M,9,0)))</f>
        <v/>
      </c>
      <c r="R317" s="139" t="e">
        <f>IF(H317="","",IF(H317&lt;#REF!,1,0))</f>
        <v>#REF!</v>
      </c>
      <c r="S317" s="139" t="e">
        <f>IF(H317="","",IF(H317&gt;#REF!,1,0))</f>
        <v>#REF!</v>
      </c>
      <c r="T317" s="139" t="e">
        <f>IF(H317="","",IF(H317=#REF!,1,0))</f>
        <v>#REF!</v>
      </c>
      <c r="U317" s="139" t="str">
        <f t="shared" si="15"/>
        <v/>
      </c>
      <c r="V317" s="41"/>
      <c r="W317" s="41"/>
      <c r="X317" s="41"/>
      <c r="Y317" s="41"/>
      <c r="Z317" s="41"/>
    </row>
    <row r="318" spans="1:27" ht="12" hidden="1" customHeight="1">
      <c r="A318" s="118">
        <v>31034348</v>
      </c>
      <c r="B318" s="117" t="s">
        <v>1352</v>
      </c>
      <c r="C318" s="118">
        <v>120</v>
      </c>
      <c r="D318" s="119">
        <v>1</v>
      </c>
      <c r="E318" s="119">
        <v>4</v>
      </c>
      <c r="G318" s="145" t="s">
        <v>1222</v>
      </c>
      <c r="H318" s="137">
        <v>46126</v>
      </c>
      <c r="M318" s="41" t="str">
        <f>VLOOKUP(B318,REFERENCE!$A$2:D573,4,0)</f>
        <v>FERDINAND ALVAREZ</v>
      </c>
      <c r="N318" s="41" t="str">
        <f>VLOOKUP(B318,REFERENCE!A:C,3,FALSE)</f>
        <v>TAG-WS</v>
      </c>
      <c r="O318" s="139">
        <f t="shared" si="12"/>
        <v>1</v>
      </c>
      <c r="P318" s="139" t="str">
        <f>IF(COUNTIF('DISPATCHED (VT11)'!$E:$E,'Summarized Plan'!A318)=0,"",COUNTIF('DISPATCHED (VT11)'!$E:$E,'Summarized Plan'!A318))</f>
        <v/>
      </c>
      <c r="Q318" s="139" t="str">
        <f>IF(A318="","",IF(ISNA(VLOOKUP(A318,'DISPATCHED (VT11)'!$E:$M,9,0)),"",VLOOKUP(A318,'DISPATCHED (VT11)'!$E:$M,9,0)))</f>
        <v/>
      </c>
      <c r="R318" s="139" t="e">
        <f>IF(H318="","",IF(H318&lt;#REF!,1,0))</f>
        <v>#REF!</v>
      </c>
      <c r="S318" s="139" t="e">
        <f>IF(H318="","",IF(H318&gt;#REF!,1,0))</f>
        <v>#REF!</v>
      </c>
      <c r="T318" s="139" t="e">
        <f>IF(H318="","",IF(H318=#REF!,1,0))</f>
        <v>#REF!</v>
      </c>
      <c r="U318" s="139" t="str">
        <f t="shared" si="15"/>
        <v/>
      </c>
      <c r="V318" s="41"/>
      <c r="W318" s="41"/>
      <c r="X318" s="41"/>
      <c r="Y318" s="41"/>
      <c r="Z318" s="41"/>
    </row>
    <row r="319" spans="1:27" ht="12" hidden="1" customHeight="1">
      <c r="A319" s="118">
        <v>31034352</v>
      </c>
      <c r="B319" s="117" t="s">
        <v>827</v>
      </c>
      <c r="C319" s="118">
        <v>214</v>
      </c>
      <c r="D319" s="119">
        <v>2</v>
      </c>
      <c r="E319" s="119">
        <v>4.17</v>
      </c>
      <c r="G319" s="145" t="s">
        <v>197</v>
      </c>
      <c r="H319" s="137">
        <v>46126</v>
      </c>
      <c r="M319" s="41" t="str">
        <f>VLOOKUP(B319,REFERENCE!$A$2:D574,4,0)</f>
        <v>ANDRE GORDONCILLO</v>
      </c>
      <c r="N319" s="41" t="str">
        <f>VLOOKUP(B319,REFERENCE!A:C,3,FALSE)</f>
        <v>LP-WS</v>
      </c>
      <c r="O319" s="139">
        <f t="shared" si="12"/>
        <v>1</v>
      </c>
      <c r="P319" s="139" t="str">
        <f>IF(COUNTIF('DISPATCHED (VT11)'!$E:$E,'Summarized Plan'!A319)=0,"",COUNTIF('DISPATCHED (VT11)'!$E:$E,'Summarized Plan'!A319))</f>
        <v/>
      </c>
      <c r="Q319" s="139" t="str">
        <f>IF(A319="","",IF(ISNA(VLOOKUP(A319,'DISPATCHED (VT11)'!$E:$M,9,0)),"",VLOOKUP(A319,'DISPATCHED (VT11)'!$E:$M,9,0)))</f>
        <v/>
      </c>
      <c r="R319" s="139" t="e">
        <f>IF(H319="","",IF(H319&lt;#REF!,1,0))</f>
        <v>#REF!</v>
      </c>
      <c r="S319" s="139" t="e">
        <f>IF(H319="","",IF(H319&gt;#REF!,1,0))</f>
        <v>#REF!</v>
      </c>
      <c r="T319" s="139" t="e">
        <f>IF(H319="","",IF(H319=#REF!,1,0))</f>
        <v>#REF!</v>
      </c>
      <c r="U319" s="139" t="str">
        <f t="shared" si="15"/>
        <v/>
      </c>
      <c r="V319" s="41"/>
      <c r="W319" s="41"/>
      <c r="X319" s="41"/>
      <c r="Y319" s="41"/>
      <c r="Z319" s="41"/>
    </row>
    <row r="320" spans="1:27" ht="12" hidden="1" customHeight="1">
      <c r="A320" s="118">
        <v>31034395</v>
      </c>
      <c r="B320" s="117" t="s">
        <v>1395</v>
      </c>
      <c r="C320" s="118">
        <v>143</v>
      </c>
      <c r="D320" s="119">
        <v>3</v>
      </c>
      <c r="E320" s="119">
        <v>3.58</v>
      </c>
      <c r="G320" s="145" t="s">
        <v>1222</v>
      </c>
      <c r="H320" s="137">
        <v>46126</v>
      </c>
      <c r="M320" s="41" t="str">
        <f>VLOOKUP(B320,REFERENCE!$A$2:D576,4,0)</f>
        <v>FERDINAND ALVAREZ</v>
      </c>
      <c r="N320" s="41" t="str">
        <f>VLOOKUP(B320,REFERENCE!A:C,3,FALSE)</f>
        <v>TAG-WS</v>
      </c>
      <c r="O320" s="139">
        <f t="shared" si="12"/>
        <v>1</v>
      </c>
      <c r="P320" s="139" t="str">
        <f>IF(COUNTIF('DISPATCHED (VT11)'!$E:$E,'Summarized Plan'!A320)=0,"",COUNTIF('DISPATCHED (VT11)'!$E:$E,'Summarized Plan'!A320))</f>
        <v/>
      </c>
      <c r="Q320" s="139" t="str">
        <f>IF(A320="","",IF(ISNA(VLOOKUP(A320,'DISPATCHED (VT11)'!$E:$M,9,0)),"",VLOOKUP(A320,'DISPATCHED (VT11)'!$E:$M,9,0)))</f>
        <v/>
      </c>
      <c r="R320" s="139" t="e">
        <f>IF(H320="","",IF(H320&lt;#REF!,1,0))</f>
        <v>#REF!</v>
      </c>
      <c r="S320" s="139" t="e">
        <f>IF(H320="","",IF(H320&gt;#REF!,1,0))</f>
        <v>#REF!</v>
      </c>
      <c r="T320" s="139" t="e">
        <f>IF(H320="","",IF(H320=#REF!,1,0))</f>
        <v>#REF!</v>
      </c>
      <c r="U320" s="139" t="str">
        <f t="shared" si="15"/>
        <v/>
      </c>
      <c r="V320" s="41"/>
      <c r="W320" s="41"/>
      <c r="X320" s="41"/>
      <c r="Y320" s="41"/>
      <c r="Z320" s="41"/>
    </row>
    <row r="321" spans="13:26" ht="12" customHeight="1">
      <c r="M321" s="41" t="e">
        <f>VLOOKUP(B321,REFERENCE!$A$2:D577,4,0)</f>
        <v>#N/A</v>
      </c>
      <c r="N321" s="41" t="e">
        <f>VLOOKUP(B321,REFERENCE!A:C,3,FALSE)</f>
        <v>#N/A</v>
      </c>
      <c r="O321" s="139">
        <f t="shared" si="12"/>
        <v>0</v>
      </c>
      <c r="P321" s="139" t="str">
        <f>IF(COUNTIF('DISPATCHED (VT11)'!$E:$E,'Summarized Plan'!A321)=0,"",COUNTIF('DISPATCHED (VT11)'!$E:$E,'Summarized Plan'!A321))</f>
        <v/>
      </c>
      <c r="Q321" s="139" t="str">
        <f>IF(A321="","",IF(ISNA(VLOOKUP(A321,'DISPATCHED (VT11)'!$E:$M,9,0)),"",VLOOKUP(A321,'DISPATCHED (VT11)'!$E:$M,9,0)))</f>
        <v/>
      </c>
      <c r="R321" s="139" t="str">
        <f>IF(H321="","",IF(H321&lt;#REF!,1,0))</f>
        <v/>
      </c>
      <c r="S321" s="139" t="str">
        <f>IF(H321="","",IF(H321&gt;#REF!,1,0))</f>
        <v/>
      </c>
      <c r="T321" s="139" t="str">
        <f>IF(H321="","",IF(H321=#REF!,1,0))</f>
        <v/>
      </c>
      <c r="U321" s="139" t="str">
        <f t="shared" si="15"/>
        <v/>
      </c>
      <c r="V321" s="41"/>
      <c r="W321" s="41"/>
      <c r="X321" s="41"/>
      <c r="Y321" s="41"/>
      <c r="Z321" s="41"/>
    </row>
    <row r="322" spans="13:26" ht="12" customHeight="1">
      <c r="M322" s="41" t="e">
        <f>VLOOKUP(B322,REFERENCE!$A$2:D578,4,0)</f>
        <v>#N/A</v>
      </c>
      <c r="N322" s="41" t="e">
        <f>VLOOKUP(B322,REFERENCE!A:C,3,FALSE)</f>
        <v>#N/A</v>
      </c>
      <c r="O322" s="139">
        <f t="shared" ref="O322:O385" si="17">COUNTIF($A:$A,A322)</f>
        <v>0</v>
      </c>
      <c r="P322" s="139" t="str">
        <f>IF(COUNTIF('DISPATCHED (VT11)'!$E:$E,'Summarized Plan'!A322)=0,"",COUNTIF('DISPATCHED (VT11)'!$E:$E,'Summarized Plan'!A322))</f>
        <v/>
      </c>
      <c r="Q322" s="139" t="str">
        <f>IF(A322="","",IF(ISNA(VLOOKUP(A322,'DISPATCHED (VT11)'!$E:$M,9,0)),"",VLOOKUP(A322,'DISPATCHED (VT11)'!$E:$M,9,0)))</f>
        <v/>
      </c>
      <c r="R322" s="139" t="str">
        <f>IF(H322="","",IF(H322&lt;#REF!,1,0))</f>
        <v/>
      </c>
      <c r="S322" s="139" t="str">
        <f>IF(H322="","",IF(H322&gt;#REF!,1,0))</f>
        <v/>
      </c>
      <c r="T322" s="139" t="str">
        <f>IF(H322="","",IF(H322=#REF!,1,0))</f>
        <v/>
      </c>
      <c r="U322" s="139" t="str">
        <f t="shared" si="15"/>
        <v/>
      </c>
      <c r="V322" s="41"/>
      <c r="W322" s="41"/>
      <c r="X322" s="41"/>
      <c r="Y322" s="41"/>
      <c r="Z322" s="41"/>
    </row>
    <row r="323" spans="13:26" ht="12" customHeight="1">
      <c r="M323" s="41" t="e">
        <f>VLOOKUP(B323,REFERENCE!$A$2:D579,4,0)</f>
        <v>#N/A</v>
      </c>
      <c r="N323" s="41" t="e">
        <f>VLOOKUP(B323,REFERENCE!A:C,3,FALSE)</f>
        <v>#N/A</v>
      </c>
      <c r="O323" s="139">
        <f t="shared" si="17"/>
        <v>0</v>
      </c>
      <c r="P323" s="139" t="str">
        <f>IF(COUNTIF('DISPATCHED (VT11)'!$E:$E,'Summarized Plan'!A323)=0,"",COUNTIF('DISPATCHED (VT11)'!$E:$E,'Summarized Plan'!A323))</f>
        <v/>
      </c>
      <c r="Q323" s="139" t="str">
        <f>IF(A323="","",IF(ISNA(VLOOKUP(A323,'DISPATCHED (VT11)'!$E:$M,9,0)),"",VLOOKUP(A323,'DISPATCHED (VT11)'!$E:$M,9,0)))</f>
        <v/>
      </c>
      <c r="R323" s="139" t="str">
        <f>IF(H323="","",IF(H323&lt;#REF!,1,0))</f>
        <v/>
      </c>
      <c r="S323" s="139" t="str">
        <f>IF(H323="","",IF(H323&gt;#REF!,1,0))</f>
        <v/>
      </c>
      <c r="T323" s="139" t="str">
        <f>IF(H323="","",IF(H323=#REF!,1,0))</f>
        <v/>
      </c>
      <c r="U323" s="139" t="str">
        <f t="shared" si="15"/>
        <v/>
      </c>
      <c r="V323" s="41"/>
      <c r="W323" s="41"/>
      <c r="X323" s="41"/>
      <c r="Y323" s="41"/>
      <c r="Z323" s="41"/>
    </row>
    <row r="324" spans="13:26" ht="12" customHeight="1">
      <c r="M324" s="41" t="e">
        <f>VLOOKUP(B324,REFERENCE!$A$2:D580,4,0)</f>
        <v>#N/A</v>
      </c>
      <c r="N324" s="41" t="e">
        <f>VLOOKUP(B324,REFERENCE!A:C,3,FALSE)</f>
        <v>#N/A</v>
      </c>
      <c r="O324" s="139">
        <f t="shared" si="17"/>
        <v>0</v>
      </c>
      <c r="P324" s="139" t="str">
        <f>IF(COUNTIF('DISPATCHED (VT11)'!$E:$E,'Summarized Plan'!A324)=0,"",COUNTIF('DISPATCHED (VT11)'!$E:$E,'Summarized Plan'!A324))</f>
        <v/>
      </c>
      <c r="Q324" s="139" t="str">
        <f>IF(A324="","",IF(ISNA(VLOOKUP(A324,'DISPATCHED (VT11)'!$E:$M,9,0)),"",VLOOKUP(A324,'DISPATCHED (VT11)'!$E:$M,9,0)))</f>
        <v/>
      </c>
      <c r="R324" s="139" t="str">
        <f>IF(H324="","",IF(H324&lt;#REF!,1,0))</f>
        <v/>
      </c>
      <c r="S324" s="139" t="str">
        <f>IF(H324="","",IF(H324&gt;#REF!,1,0))</f>
        <v/>
      </c>
      <c r="T324" s="139" t="str">
        <f>IF(H324="","",IF(H324=#REF!,1,0))</f>
        <v/>
      </c>
      <c r="U324" s="139" t="str">
        <f t="shared" si="15"/>
        <v/>
      </c>
      <c r="V324" s="41"/>
      <c r="W324" s="41"/>
      <c r="X324" s="41"/>
      <c r="Y324" s="41"/>
      <c r="Z324" s="41"/>
    </row>
    <row r="325" spans="13:26" ht="12" customHeight="1">
      <c r="M325" s="41" t="e">
        <f>VLOOKUP(B325,REFERENCE!$A$2:D581,4,0)</f>
        <v>#N/A</v>
      </c>
      <c r="N325" s="41" t="e">
        <f>VLOOKUP(B325,REFERENCE!A:C,3,FALSE)</f>
        <v>#N/A</v>
      </c>
      <c r="O325" s="139">
        <f t="shared" si="17"/>
        <v>0</v>
      </c>
      <c r="P325" s="139" t="str">
        <f>IF(COUNTIF('DISPATCHED (VT11)'!$E:$E,'Summarized Plan'!A325)=0,"",COUNTIF('DISPATCHED (VT11)'!$E:$E,'Summarized Plan'!A325))</f>
        <v/>
      </c>
      <c r="Q325" s="139" t="str">
        <f>IF(A325="","",IF(ISNA(VLOOKUP(A325,'DISPATCHED (VT11)'!$E:$M,9,0)),"",VLOOKUP(A325,'DISPATCHED (VT11)'!$E:$M,9,0)))</f>
        <v/>
      </c>
      <c r="R325" s="139" t="str">
        <f>IF(H325="","",IF(H325&lt;#REF!,1,0))</f>
        <v/>
      </c>
      <c r="S325" s="139" t="str">
        <f>IF(H325="","",IF(H325&gt;#REF!,1,0))</f>
        <v/>
      </c>
      <c r="T325" s="139" t="str">
        <f>IF(H325="","",IF(H325=#REF!,1,0))</f>
        <v/>
      </c>
      <c r="U325" s="139" t="str">
        <f t="shared" si="15"/>
        <v/>
      </c>
      <c r="V325" s="41"/>
      <c r="W325" s="41"/>
      <c r="X325" s="41"/>
      <c r="Y325" s="41"/>
      <c r="Z325" s="41"/>
    </row>
    <row r="326" spans="13:26" ht="12" customHeight="1">
      <c r="M326" s="41" t="e">
        <f>VLOOKUP(B326,REFERENCE!$A$2:D582,4,0)</f>
        <v>#N/A</v>
      </c>
      <c r="N326" s="41" t="e">
        <f>VLOOKUP(B326,REFERENCE!A:C,3,FALSE)</f>
        <v>#N/A</v>
      </c>
      <c r="O326" s="139">
        <f t="shared" si="17"/>
        <v>0</v>
      </c>
      <c r="P326" s="139" t="str">
        <f>IF(COUNTIF('DISPATCHED (VT11)'!$E:$E,'Summarized Plan'!A326)=0,"",COUNTIF('DISPATCHED (VT11)'!$E:$E,'Summarized Plan'!A326))</f>
        <v/>
      </c>
      <c r="Q326" s="139" t="str">
        <f>IF(A326="","",IF(ISNA(VLOOKUP(A326,'DISPATCHED (VT11)'!$E:$M,9,0)),"",VLOOKUP(A326,'DISPATCHED (VT11)'!$E:$M,9,0)))</f>
        <v/>
      </c>
      <c r="R326" s="139" t="str">
        <f>IF(H326="","",IF(H326&lt;#REF!,1,0))</f>
        <v/>
      </c>
      <c r="S326" s="139" t="str">
        <f>IF(H326="","",IF(H326&gt;#REF!,1,0))</f>
        <v/>
      </c>
      <c r="T326" s="139" t="str">
        <f>IF(H326="","",IF(H326=#REF!,1,0))</f>
        <v/>
      </c>
      <c r="U326" s="139" t="str">
        <f t="shared" si="15"/>
        <v/>
      </c>
      <c r="V326" s="41"/>
      <c r="W326" s="41"/>
      <c r="X326" s="41"/>
      <c r="Y326" s="41"/>
      <c r="Z326" s="41"/>
    </row>
    <row r="327" spans="13:26" ht="12" customHeight="1">
      <c r="M327" s="41" t="e">
        <f>VLOOKUP(B327,REFERENCE!$A$2:D583,4,0)</f>
        <v>#N/A</v>
      </c>
      <c r="N327" s="41" t="e">
        <f>VLOOKUP(B327,REFERENCE!A:C,3,FALSE)</f>
        <v>#N/A</v>
      </c>
      <c r="O327" s="139">
        <f t="shared" si="17"/>
        <v>0</v>
      </c>
      <c r="P327" s="139" t="str">
        <f>IF(COUNTIF('DISPATCHED (VT11)'!$E:$E,'Summarized Plan'!A327)=0,"",COUNTIF('DISPATCHED (VT11)'!$E:$E,'Summarized Plan'!A327))</f>
        <v/>
      </c>
      <c r="Q327" s="139" t="str">
        <f>IF(A327="","",IF(ISNA(VLOOKUP(A327,'DISPATCHED (VT11)'!$E:$M,9,0)),"",VLOOKUP(A327,'DISPATCHED (VT11)'!$E:$M,9,0)))</f>
        <v/>
      </c>
      <c r="R327" s="139" t="str">
        <f>IF(H327="","",IF(H327&lt;#REF!,1,0))</f>
        <v/>
      </c>
      <c r="S327" s="139" t="str">
        <f>IF(H327="","",IF(H327&gt;#REF!,1,0))</f>
        <v/>
      </c>
      <c r="T327" s="139" t="str">
        <f>IF(H327="","",IF(H327=#REF!,1,0))</f>
        <v/>
      </c>
      <c r="U327" s="139" t="str">
        <f t="shared" si="15"/>
        <v/>
      </c>
      <c r="V327" s="41"/>
      <c r="W327" s="41"/>
      <c r="X327" s="41"/>
      <c r="Y327" s="41"/>
      <c r="Z327" s="41"/>
    </row>
    <row r="328" spans="13:26" ht="12" customHeight="1">
      <c r="M328" s="41" t="e">
        <f>VLOOKUP(B328,REFERENCE!$A$2:D584,4,0)</f>
        <v>#N/A</v>
      </c>
      <c r="N328" s="41" t="e">
        <f>VLOOKUP(B328,REFERENCE!A:C,3,FALSE)</f>
        <v>#N/A</v>
      </c>
      <c r="O328" s="139">
        <f t="shared" si="17"/>
        <v>0</v>
      </c>
      <c r="P328" s="139" t="str">
        <f>IF(COUNTIF('DISPATCHED (VT11)'!$E:$E,'Summarized Plan'!A328)=0,"",COUNTIF('DISPATCHED (VT11)'!$E:$E,'Summarized Plan'!A328))</f>
        <v/>
      </c>
      <c r="Q328" s="139" t="str">
        <f>IF(A328="","",IF(ISNA(VLOOKUP(A328,'DISPATCHED (VT11)'!$E:$M,9,0)),"",VLOOKUP(A328,'DISPATCHED (VT11)'!$E:$M,9,0)))</f>
        <v/>
      </c>
      <c r="R328" s="139" t="str">
        <f>IF(H328="","",IF(H328&lt;#REF!,1,0))</f>
        <v/>
      </c>
      <c r="S328" s="139" t="str">
        <f>IF(H328="","",IF(H328&gt;#REF!,1,0))</f>
        <v/>
      </c>
      <c r="T328" s="139" t="str">
        <f>IF(H328="","",IF(H328=#REF!,1,0))</f>
        <v/>
      </c>
      <c r="U328" s="139" t="str">
        <f t="shared" si="15"/>
        <v/>
      </c>
      <c r="V328" s="41"/>
      <c r="W328" s="41"/>
      <c r="X328" s="41"/>
      <c r="Y328" s="41"/>
      <c r="Z328" s="41"/>
    </row>
    <row r="329" spans="13:26" ht="12" customHeight="1">
      <c r="M329" s="41" t="e">
        <f>VLOOKUP(B329,REFERENCE!$A$2:D585,4,0)</f>
        <v>#N/A</v>
      </c>
      <c r="N329" s="41" t="e">
        <f>VLOOKUP(B329,REFERENCE!A:C,3,FALSE)</f>
        <v>#N/A</v>
      </c>
      <c r="O329" s="139">
        <f t="shared" si="17"/>
        <v>0</v>
      </c>
      <c r="P329" s="139" t="str">
        <f>IF(COUNTIF('DISPATCHED (VT11)'!$E:$E,'Summarized Plan'!A329)=0,"",COUNTIF('DISPATCHED (VT11)'!$E:$E,'Summarized Plan'!A329))</f>
        <v/>
      </c>
      <c r="Q329" s="139" t="str">
        <f>IF(A329="","",IF(ISNA(VLOOKUP(A329,'DISPATCHED (VT11)'!$E:$M,9,0)),"",VLOOKUP(A329,'DISPATCHED (VT11)'!$E:$M,9,0)))</f>
        <v/>
      </c>
      <c r="R329" s="139" t="str">
        <f>IF(H329="","",IF(H329&lt;#REF!,1,0))</f>
        <v/>
      </c>
      <c r="S329" s="139" t="str">
        <f>IF(H329="","",IF(H329&gt;#REF!,1,0))</f>
        <v/>
      </c>
      <c r="T329" s="139" t="str">
        <f>IF(H329="","",IF(H329=#REF!,1,0))</f>
        <v/>
      </c>
      <c r="U329" s="139" t="str">
        <f t="shared" si="15"/>
        <v/>
      </c>
      <c r="V329" s="41"/>
      <c r="W329" s="41"/>
      <c r="X329" s="41"/>
      <c r="Y329" s="41"/>
      <c r="Z329" s="41"/>
    </row>
    <row r="330" spans="13:26" ht="12" customHeight="1">
      <c r="M330" s="41" t="e">
        <f>VLOOKUP(B330,REFERENCE!$A$2:D586,4,0)</f>
        <v>#N/A</v>
      </c>
      <c r="N330" s="41" t="e">
        <f>VLOOKUP(B330,REFERENCE!A:C,3,FALSE)</f>
        <v>#N/A</v>
      </c>
      <c r="O330" s="139">
        <f t="shared" si="17"/>
        <v>0</v>
      </c>
      <c r="P330" s="139" t="str">
        <f>IF(COUNTIF('DISPATCHED (VT11)'!$E:$E,'Summarized Plan'!A330)=0,"",COUNTIF('DISPATCHED (VT11)'!$E:$E,'Summarized Plan'!A330))</f>
        <v/>
      </c>
      <c r="Q330" s="139" t="str">
        <f>IF(A330="","",IF(ISNA(VLOOKUP(A330,'DISPATCHED (VT11)'!$E:$M,9,0)),"",VLOOKUP(A330,'DISPATCHED (VT11)'!$E:$M,9,0)))</f>
        <v/>
      </c>
      <c r="R330" s="139" t="str">
        <f>IF(H330="","",IF(H330&lt;#REF!,1,0))</f>
        <v/>
      </c>
      <c r="S330" s="139" t="str">
        <f>IF(H330="","",IF(H330&gt;#REF!,1,0))</f>
        <v/>
      </c>
      <c r="T330" s="139" t="str">
        <f>IF(H330="","",IF(H330=#REF!,1,0))</f>
        <v/>
      </c>
      <c r="U330" s="139" t="str">
        <f t="shared" si="15"/>
        <v/>
      </c>
      <c r="V330" s="41"/>
      <c r="W330" s="41"/>
      <c r="X330" s="41"/>
      <c r="Y330" s="41"/>
      <c r="Z330" s="41"/>
    </row>
    <row r="331" spans="13:26" ht="12" customHeight="1">
      <c r="M331" s="41" t="e">
        <f>VLOOKUP(B331,REFERENCE!$A$2:D587,4,0)</f>
        <v>#N/A</v>
      </c>
      <c r="N331" s="41" t="e">
        <f>VLOOKUP(B331,REFERENCE!A:C,3,FALSE)</f>
        <v>#N/A</v>
      </c>
      <c r="O331" s="139">
        <f t="shared" si="17"/>
        <v>0</v>
      </c>
      <c r="P331" s="139" t="str">
        <f>IF(COUNTIF('DISPATCHED (VT11)'!$E:$E,'Summarized Plan'!A331)=0,"",COUNTIF('DISPATCHED (VT11)'!$E:$E,'Summarized Plan'!A331))</f>
        <v/>
      </c>
      <c r="Q331" s="139" t="str">
        <f>IF(A331="","",IF(ISNA(VLOOKUP(A331,'DISPATCHED (VT11)'!$E:$M,9,0)),"",VLOOKUP(A331,'DISPATCHED (VT11)'!$E:$M,9,0)))</f>
        <v/>
      </c>
      <c r="R331" s="139" t="str">
        <f>IF(H331="","",IF(H331&lt;#REF!,1,0))</f>
        <v/>
      </c>
      <c r="S331" s="139" t="str">
        <f>IF(H331="","",IF(H331&gt;#REF!,1,0))</f>
        <v/>
      </c>
      <c r="T331" s="139" t="str">
        <f>IF(H331="","",IF(H331=#REF!,1,0))</f>
        <v/>
      </c>
      <c r="U331" s="139" t="str">
        <f t="shared" si="15"/>
        <v/>
      </c>
      <c r="V331" s="41"/>
      <c r="W331" s="41"/>
      <c r="X331" s="41"/>
      <c r="Y331" s="41"/>
      <c r="Z331" s="41"/>
    </row>
    <row r="332" spans="13:26" ht="12" customHeight="1">
      <c r="M332" s="41" t="e">
        <f>VLOOKUP(B332,REFERENCE!$A$2:D588,4,0)</f>
        <v>#N/A</v>
      </c>
      <c r="N332" s="41" t="e">
        <f>VLOOKUP(B332,REFERENCE!A:C,3,FALSE)</f>
        <v>#N/A</v>
      </c>
      <c r="O332" s="139">
        <f t="shared" si="17"/>
        <v>0</v>
      </c>
      <c r="P332" s="139" t="str">
        <f>IF(COUNTIF('DISPATCHED (VT11)'!$E:$E,'Summarized Plan'!A332)=0,"",COUNTIF('DISPATCHED (VT11)'!$E:$E,'Summarized Plan'!A332))</f>
        <v/>
      </c>
      <c r="Q332" s="139" t="str">
        <f>IF(A332="","",IF(ISNA(VLOOKUP(A332,'DISPATCHED (VT11)'!$E:$M,9,0)),"",VLOOKUP(A332,'DISPATCHED (VT11)'!$E:$M,9,0)))</f>
        <v/>
      </c>
      <c r="R332" s="139" t="str">
        <f>IF(H332="","",IF(H332&lt;#REF!,1,0))</f>
        <v/>
      </c>
      <c r="S332" s="139" t="str">
        <f>IF(H332="","",IF(H332&gt;#REF!,1,0))</f>
        <v/>
      </c>
      <c r="T332" s="139" t="str">
        <f>IF(H332="","",IF(H332=#REF!,1,0))</f>
        <v/>
      </c>
      <c r="U332" s="139" t="str">
        <f t="shared" si="15"/>
        <v/>
      </c>
      <c r="V332" s="41"/>
      <c r="W332" s="41"/>
      <c r="X332" s="41"/>
      <c r="Y332" s="41"/>
      <c r="Z332" s="41"/>
    </row>
    <row r="333" spans="13:26" ht="12" customHeight="1">
      <c r="M333" s="41" t="e">
        <f>VLOOKUP(B333,REFERENCE!$A$2:D589,4,0)</f>
        <v>#N/A</v>
      </c>
      <c r="N333" s="41" t="e">
        <f>VLOOKUP(B333,REFERENCE!A:C,3,FALSE)</f>
        <v>#N/A</v>
      </c>
      <c r="O333" s="139">
        <f t="shared" si="17"/>
        <v>0</v>
      </c>
      <c r="P333" s="139" t="str">
        <f>IF(COUNTIF('DISPATCHED (VT11)'!$E:$E,'Summarized Plan'!A333)=0,"",COUNTIF('DISPATCHED (VT11)'!$E:$E,'Summarized Plan'!A333))</f>
        <v/>
      </c>
      <c r="Q333" s="139" t="str">
        <f>IF(A333="","",IF(ISNA(VLOOKUP(A333,'DISPATCHED (VT11)'!$E:$M,9,0)),"",VLOOKUP(A333,'DISPATCHED (VT11)'!$E:$M,9,0)))</f>
        <v/>
      </c>
      <c r="R333" s="139" t="str">
        <f>IF(H333="","",IF(H333&lt;#REF!,1,0))</f>
        <v/>
      </c>
      <c r="S333" s="139" t="str">
        <f>IF(H333="","",IF(H333&gt;#REF!,1,0))</f>
        <v/>
      </c>
      <c r="T333" s="139" t="str">
        <f>IF(H333="","",IF(H333=#REF!,1,0))</f>
        <v/>
      </c>
      <c r="U333" s="139" t="str">
        <f t="shared" si="15"/>
        <v/>
      </c>
      <c r="V333" s="41"/>
      <c r="W333" s="41"/>
      <c r="X333" s="41"/>
      <c r="Y333" s="41"/>
      <c r="Z333" s="41"/>
    </row>
    <row r="334" spans="13:26" ht="12" customHeight="1">
      <c r="M334" s="41" t="e">
        <f>VLOOKUP(B334,REFERENCE!$A$2:D590,4,0)</f>
        <v>#N/A</v>
      </c>
      <c r="N334" s="41" t="e">
        <f>VLOOKUP(B334,REFERENCE!A:C,3,FALSE)</f>
        <v>#N/A</v>
      </c>
      <c r="O334" s="139">
        <f t="shared" si="17"/>
        <v>0</v>
      </c>
      <c r="P334" s="139" t="str">
        <f>IF(COUNTIF('DISPATCHED (VT11)'!$E:$E,'Summarized Plan'!A334)=0,"",COUNTIF('DISPATCHED (VT11)'!$E:$E,'Summarized Plan'!A334))</f>
        <v/>
      </c>
      <c r="Q334" s="139" t="str">
        <f>IF(A334="","",IF(ISNA(VLOOKUP(A334,'DISPATCHED (VT11)'!$E:$M,9,0)),"",VLOOKUP(A334,'DISPATCHED (VT11)'!$E:$M,9,0)))</f>
        <v/>
      </c>
      <c r="R334" s="139" t="str">
        <f>IF(H334="","",IF(H334&lt;#REF!,1,0))</f>
        <v/>
      </c>
      <c r="S334" s="139" t="str">
        <f>IF(H334="","",IF(H334&gt;#REF!,1,0))</f>
        <v/>
      </c>
      <c r="T334" s="139" t="str">
        <f>IF(H334="","",IF(H334=#REF!,1,0))</f>
        <v/>
      </c>
      <c r="U334" s="139" t="str">
        <f t="shared" si="15"/>
        <v/>
      </c>
      <c r="V334" s="41"/>
      <c r="W334" s="41"/>
      <c r="X334" s="41"/>
      <c r="Y334" s="41"/>
      <c r="Z334" s="41"/>
    </row>
    <row r="335" spans="13:26" ht="12" customHeight="1">
      <c r="M335" s="41" t="e">
        <f>VLOOKUP(B335,REFERENCE!$A$2:D591,4,0)</f>
        <v>#N/A</v>
      </c>
      <c r="N335" s="41" t="e">
        <f>VLOOKUP(B335,REFERENCE!A:C,3,FALSE)</f>
        <v>#N/A</v>
      </c>
      <c r="O335" s="139">
        <f t="shared" si="17"/>
        <v>0</v>
      </c>
      <c r="P335" s="139" t="str">
        <f>IF(COUNTIF('DISPATCHED (VT11)'!$E:$E,'Summarized Plan'!A335)=0,"",COUNTIF('DISPATCHED (VT11)'!$E:$E,'Summarized Plan'!A335))</f>
        <v/>
      </c>
      <c r="Q335" s="139" t="str">
        <f>IF(A335="","",IF(ISNA(VLOOKUP(A335,'DISPATCHED (VT11)'!$E:$M,9,0)),"",VLOOKUP(A335,'DISPATCHED (VT11)'!$E:$M,9,0)))</f>
        <v/>
      </c>
      <c r="R335" s="139" t="str">
        <f>IF(H335="","",IF(H335&lt;#REF!,1,0))</f>
        <v/>
      </c>
      <c r="S335" s="139" t="str">
        <f>IF(H335="","",IF(H335&gt;#REF!,1,0))</f>
        <v/>
      </c>
      <c r="T335" s="139" t="str">
        <f>IF(H335="","",IF(H335=#REF!,1,0))</f>
        <v/>
      </c>
      <c r="U335" s="139" t="str">
        <f t="shared" si="15"/>
        <v/>
      </c>
      <c r="V335" s="41"/>
      <c r="W335" s="41"/>
      <c r="X335" s="41"/>
      <c r="Y335" s="41"/>
      <c r="Z335" s="41"/>
    </row>
    <row r="336" spans="13:26" ht="12" customHeight="1">
      <c r="M336" s="41" t="e">
        <f>VLOOKUP(B336,REFERENCE!$A$2:D592,4,0)</f>
        <v>#N/A</v>
      </c>
      <c r="N336" s="41" t="e">
        <f>VLOOKUP(B336,REFERENCE!A:C,3,FALSE)</f>
        <v>#N/A</v>
      </c>
      <c r="O336" s="139">
        <f t="shared" si="17"/>
        <v>0</v>
      </c>
      <c r="P336" s="139" t="str">
        <f>IF(COUNTIF('DISPATCHED (VT11)'!$E:$E,'Summarized Plan'!A336)=0,"",COUNTIF('DISPATCHED (VT11)'!$E:$E,'Summarized Plan'!A336))</f>
        <v/>
      </c>
      <c r="Q336" s="139" t="str">
        <f>IF(A336="","",IF(ISNA(VLOOKUP(A336,'DISPATCHED (VT11)'!$E:$M,9,0)),"",VLOOKUP(A336,'DISPATCHED (VT11)'!$E:$M,9,0)))</f>
        <v/>
      </c>
      <c r="R336" s="139" t="str">
        <f>IF(H336="","",IF(H336&lt;#REF!,1,0))</f>
        <v/>
      </c>
      <c r="S336" s="139" t="str">
        <f>IF(H336="","",IF(H336&gt;#REF!,1,0))</f>
        <v/>
      </c>
      <c r="T336" s="139" t="str">
        <f>IF(H336="","",IF(H336=#REF!,1,0))</f>
        <v/>
      </c>
      <c r="U336" s="139" t="str">
        <f t="shared" si="15"/>
        <v/>
      </c>
      <c r="V336" s="41"/>
      <c r="W336" s="41"/>
      <c r="X336" s="41"/>
      <c r="Y336" s="41"/>
      <c r="Z336" s="41"/>
    </row>
    <row r="337" spans="13:26" ht="12" customHeight="1">
      <c r="M337" s="41" t="e">
        <f>VLOOKUP(B337,REFERENCE!$A$2:D593,4,0)</f>
        <v>#N/A</v>
      </c>
      <c r="N337" s="41" t="e">
        <f>VLOOKUP(B337,REFERENCE!A:C,3,FALSE)</f>
        <v>#N/A</v>
      </c>
      <c r="O337" s="139">
        <f t="shared" si="17"/>
        <v>0</v>
      </c>
      <c r="P337" s="139" t="str">
        <f>IF(COUNTIF('DISPATCHED (VT11)'!$E:$E,'Summarized Plan'!A337)=0,"",COUNTIF('DISPATCHED (VT11)'!$E:$E,'Summarized Plan'!A337))</f>
        <v/>
      </c>
      <c r="Q337" s="139" t="str">
        <f>IF(A337="","",IF(ISNA(VLOOKUP(A337,'DISPATCHED (VT11)'!$E:$M,9,0)),"",VLOOKUP(A337,'DISPATCHED (VT11)'!$E:$M,9,0)))</f>
        <v/>
      </c>
      <c r="R337" s="139" t="str">
        <f>IF(H337="","",IF(H337&lt;#REF!,1,0))</f>
        <v/>
      </c>
      <c r="S337" s="139" t="str">
        <f>IF(H337="","",IF(H337&gt;#REF!,1,0))</f>
        <v/>
      </c>
      <c r="T337" s="139" t="str">
        <f>IF(H337="","",IF(H337=#REF!,1,0))</f>
        <v/>
      </c>
      <c r="U337" s="139" t="str">
        <f t="shared" ref="U337:U400" si="18">IF(I337="","",1)</f>
        <v/>
      </c>
      <c r="V337" s="41"/>
      <c r="W337" s="41"/>
      <c r="X337" s="41"/>
      <c r="Y337" s="41"/>
      <c r="Z337" s="41"/>
    </row>
    <row r="338" spans="13:26" ht="12" customHeight="1">
      <c r="M338" s="41" t="e">
        <f>VLOOKUP(B338,REFERENCE!$A$2:D594,4,0)</f>
        <v>#N/A</v>
      </c>
      <c r="N338" s="41" t="e">
        <f>VLOOKUP(B338,REFERENCE!A:C,3,FALSE)</f>
        <v>#N/A</v>
      </c>
      <c r="O338" s="139">
        <f t="shared" si="17"/>
        <v>0</v>
      </c>
      <c r="P338" s="139" t="str">
        <f>IF(COUNTIF('DISPATCHED (VT11)'!$E:$E,'Summarized Plan'!A338)=0,"",COUNTIF('DISPATCHED (VT11)'!$E:$E,'Summarized Plan'!A338))</f>
        <v/>
      </c>
      <c r="Q338" s="139" t="str">
        <f>IF(A338="","",IF(ISNA(VLOOKUP(A338,'DISPATCHED (VT11)'!$E:$M,9,0)),"",VLOOKUP(A338,'DISPATCHED (VT11)'!$E:$M,9,0)))</f>
        <v/>
      </c>
      <c r="R338" s="139" t="str">
        <f>IF(H338="","",IF(H338&lt;#REF!,1,0))</f>
        <v/>
      </c>
      <c r="S338" s="139" t="str">
        <f>IF(H338="","",IF(H338&gt;#REF!,1,0))</f>
        <v/>
      </c>
      <c r="T338" s="139" t="str">
        <f>IF(H338="","",IF(H338=#REF!,1,0))</f>
        <v/>
      </c>
      <c r="U338" s="139" t="str">
        <f t="shared" si="18"/>
        <v/>
      </c>
      <c r="V338" s="41"/>
      <c r="W338" s="41"/>
      <c r="X338" s="41"/>
      <c r="Y338" s="41"/>
      <c r="Z338" s="41"/>
    </row>
    <row r="339" spans="13:26" ht="12" customHeight="1">
      <c r="M339" s="41" t="e">
        <f>VLOOKUP(B339,REFERENCE!$A$2:D595,4,0)</f>
        <v>#N/A</v>
      </c>
      <c r="N339" s="41" t="e">
        <f>VLOOKUP(B339,REFERENCE!A:C,3,FALSE)</f>
        <v>#N/A</v>
      </c>
      <c r="O339" s="139">
        <f t="shared" si="17"/>
        <v>0</v>
      </c>
      <c r="P339" s="139" t="str">
        <f>IF(COUNTIF('DISPATCHED (VT11)'!$E:$E,'Summarized Plan'!A339)=0,"",COUNTIF('DISPATCHED (VT11)'!$E:$E,'Summarized Plan'!A339))</f>
        <v/>
      </c>
      <c r="Q339" s="139" t="str">
        <f>IF(A339="","",IF(ISNA(VLOOKUP(A339,'DISPATCHED (VT11)'!$E:$M,9,0)),"",VLOOKUP(A339,'DISPATCHED (VT11)'!$E:$M,9,0)))</f>
        <v/>
      </c>
      <c r="R339" s="139" t="str">
        <f>IF(H339="","",IF(H339&lt;#REF!,1,0))</f>
        <v/>
      </c>
      <c r="S339" s="139" t="str">
        <f>IF(H339="","",IF(H339&gt;#REF!,1,0))</f>
        <v/>
      </c>
      <c r="T339" s="139" t="str">
        <f>IF(H339="","",IF(H339=#REF!,1,0))</f>
        <v/>
      </c>
      <c r="U339" s="139" t="str">
        <f t="shared" si="18"/>
        <v/>
      </c>
      <c r="V339" s="41"/>
      <c r="W339" s="41"/>
      <c r="X339" s="41"/>
      <c r="Y339" s="41"/>
      <c r="Z339" s="41"/>
    </row>
    <row r="340" spans="13:26" ht="12" customHeight="1">
      <c r="M340" s="41" t="e">
        <f>VLOOKUP(B340,REFERENCE!$A$2:D596,4,0)</f>
        <v>#N/A</v>
      </c>
      <c r="N340" s="41" t="e">
        <f>VLOOKUP(B340,REFERENCE!A:C,3,FALSE)</f>
        <v>#N/A</v>
      </c>
      <c r="O340" s="139">
        <f t="shared" si="17"/>
        <v>0</v>
      </c>
      <c r="P340" s="139" t="str">
        <f>IF(COUNTIF('DISPATCHED (VT11)'!$E:$E,'Summarized Plan'!A340)=0,"",COUNTIF('DISPATCHED (VT11)'!$E:$E,'Summarized Plan'!A340))</f>
        <v/>
      </c>
      <c r="Q340" s="139" t="str">
        <f>IF(A340="","",IF(ISNA(VLOOKUP(A340,'DISPATCHED (VT11)'!$E:$M,9,0)),"",VLOOKUP(A340,'DISPATCHED (VT11)'!$E:$M,9,0)))</f>
        <v/>
      </c>
      <c r="R340" s="139" t="str">
        <f>IF(H340="","",IF(H340&lt;#REF!,1,0))</f>
        <v/>
      </c>
      <c r="S340" s="139" t="str">
        <f>IF(H340="","",IF(H340&gt;#REF!,1,0))</f>
        <v/>
      </c>
      <c r="T340" s="139" t="str">
        <f>IF(H340="","",IF(H340=#REF!,1,0))</f>
        <v/>
      </c>
      <c r="U340" s="139" t="str">
        <f t="shared" si="18"/>
        <v/>
      </c>
      <c r="V340" s="41"/>
      <c r="W340" s="41"/>
      <c r="X340" s="41"/>
      <c r="Y340" s="41"/>
      <c r="Z340" s="41"/>
    </row>
    <row r="341" spans="13:26" ht="12" customHeight="1">
      <c r="M341" s="41" t="e">
        <f>VLOOKUP(B341,REFERENCE!$A$2:D597,4,0)</f>
        <v>#N/A</v>
      </c>
      <c r="N341" s="41" t="e">
        <f>VLOOKUP(B341,REFERENCE!A:C,3,FALSE)</f>
        <v>#N/A</v>
      </c>
      <c r="O341" s="139">
        <f t="shared" si="17"/>
        <v>0</v>
      </c>
      <c r="P341" s="139" t="str">
        <f>IF(COUNTIF('DISPATCHED (VT11)'!$E:$E,'Summarized Plan'!A341)=0,"",COUNTIF('DISPATCHED (VT11)'!$E:$E,'Summarized Plan'!A341))</f>
        <v/>
      </c>
      <c r="Q341" s="139" t="str">
        <f>IF(A341="","",IF(ISNA(VLOOKUP(A341,'DISPATCHED (VT11)'!$E:$M,9,0)),"",VLOOKUP(A341,'DISPATCHED (VT11)'!$E:$M,9,0)))</f>
        <v/>
      </c>
      <c r="R341" s="139" t="str">
        <f>IF(H341="","",IF(H341&lt;#REF!,1,0))</f>
        <v/>
      </c>
      <c r="S341" s="139" t="str">
        <f>IF(H341="","",IF(H341&gt;#REF!,1,0))</f>
        <v/>
      </c>
      <c r="T341" s="139" t="str">
        <f>IF(H341="","",IF(H341=#REF!,1,0))</f>
        <v/>
      </c>
      <c r="U341" s="139" t="str">
        <f t="shared" si="18"/>
        <v/>
      </c>
      <c r="V341" s="41"/>
      <c r="W341" s="41"/>
      <c r="X341" s="41"/>
      <c r="Y341" s="41"/>
      <c r="Z341" s="41"/>
    </row>
    <row r="342" spans="13:26" ht="12" customHeight="1">
      <c r="M342" s="41" t="e">
        <f>VLOOKUP(B342,REFERENCE!$A$2:D598,4,0)</f>
        <v>#N/A</v>
      </c>
      <c r="N342" s="41" t="e">
        <f>VLOOKUP(B342,REFERENCE!A:C,3,FALSE)</f>
        <v>#N/A</v>
      </c>
      <c r="O342" s="139">
        <f t="shared" si="17"/>
        <v>0</v>
      </c>
      <c r="P342" s="139" t="str">
        <f>IF(COUNTIF('DISPATCHED (VT11)'!$E:$E,'Summarized Plan'!A342)=0,"",COUNTIF('DISPATCHED (VT11)'!$E:$E,'Summarized Plan'!A342))</f>
        <v/>
      </c>
      <c r="Q342" s="139" t="str">
        <f>IF(A342="","",IF(ISNA(VLOOKUP(A342,'DISPATCHED (VT11)'!$E:$M,9,0)),"",VLOOKUP(A342,'DISPATCHED (VT11)'!$E:$M,9,0)))</f>
        <v/>
      </c>
      <c r="R342" s="139" t="str">
        <f>IF(H342="","",IF(H342&lt;#REF!,1,0))</f>
        <v/>
      </c>
      <c r="S342" s="139" t="str">
        <f>IF(H342="","",IF(H342&gt;#REF!,1,0))</f>
        <v/>
      </c>
      <c r="T342" s="139" t="str">
        <f>IF(H342="","",IF(H342=#REF!,1,0))</f>
        <v/>
      </c>
      <c r="U342" s="139" t="str">
        <f t="shared" si="18"/>
        <v/>
      </c>
      <c r="V342" s="41"/>
      <c r="W342" s="41"/>
      <c r="X342" s="41"/>
      <c r="Y342" s="41"/>
      <c r="Z342" s="41"/>
    </row>
    <row r="343" spans="13:26" ht="12" customHeight="1">
      <c r="M343" s="41" t="e">
        <f>VLOOKUP(B343,REFERENCE!$A$2:D599,4,0)</f>
        <v>#N/A</v>
      </c>
      <c r="N343" s="41" t="e">
        <f>VLOOKUP(B343,REFERENCE!A:C,3,FALSE)</f>
        <v>#N/A</v>
      </c>
      <c r="O343" s="139">
        <f t="shared" si="17"/>
        <v>0</v>
      </c>
      <c r="P343" s="139" t="str">
        <f>IF(COUNTIF('DISPATCHED (VT11)'!$E:$E,'Summarized Plan'!A343)=0,"",COUNTIF('DISPATCHED (VT11)'!$E:$E,'Summarized Plan'!A343))</f>
        <v/>
      </c>
      <c r="Q343" s="139" t="str">
        <f>IF(A343="","",IF(ISNA(VLOOKUP(A343,'DISPATCHED (VT11)'!$E:$M,9,0)),"",VLOOKUP(A343,'DISPATCHED (VT11)'!$E:$M,9,0)))</f>
        <v/>
      </c>
      <c r="R343" s="139" t="str">
        <f>IF(H343="","",IF(H343&lt;#REF!,1,0))</f>
        <v/>
      </c>
      <c r="S343" s="139" t="str">
        <f>IF(H343="","",IF(H343&gt;#REF!,1,0))</f>
        <v/>
      </c>
      <c r="T343" s="139" t="str">
        <f>IF(H343="","",IF(H343=#REF!,1,0))</f>
        <v/>
      </c>
      <c r="U343" s="139" t="str">
        <f t="shared" si="18"/>
        <v/>
      </c>
      <c r="V343" s="41"/>
      <c r="W343" s="41"/>
      <c r="X343" s="41"/>
      <c r="Y343" s="41"/>
      <c r="Z343" s="41"/>
    </row>
    <row r="344" spans="13:26" ht="12" customHeight="1">
      <c r="M344" s="41" t="e">
        <f>VLOOKUP(B344,REFERENCE!$A$2:D600,4,0)</f>
        <v>#N/A</v>
      </c>
      <c r="N344" s="41" t="e">
        <f>VLOOKUP(B344,REFERENCE!A:C,3,FALSE)</f>
        <v>#N/A</v>
      </c>
      <c r="O344" s="139">
        <f t="shared" si="17"/>
        <v>0</v>
      </c>
      <c r="P344" s="139" t="str">
        <f>IF(COUNTIF('DISPATCHED (VT11)'!$E:$E,'Summarized Plan'!A344)=0,"",COUNTIF('DISPATCHED (VT11)'!$E:$E,'Summarized Plan'!A344))</f>
        <v/>
      </c>
      <c r="Q344" s="139" t="str">
        <f>IF(A344="","",IF(ISNA(VLOOKUP(A344,'DISPATCHED (VT11)'!$E:$M,9,0)),"",VLOOKUP(A344,'DISPATCHED (VT11)'!$E:$M,9,0)))</f>
        <v/>
      </c>
      <c r="R344" s="139" t="str">
        <f>IF(H344="","",IF(H344&lt;#REF!,1,0))</f>
        <v/>
      </c>
      <c r="S344" s="139" t="str">
        <f>IF(H344="","",IF(H344&gt;#REF!,1,0))</f>
        <v/>
      </c>
      <c r="T344" s="139" t="str">
        <f>IF(H344="","",IF(H344=#REF!,1,0))</f>
        <v/>
      </c>
      <c r="U344" s="139" t="str">
        <f t="shared" si="18"/>
        <v/>
      </c>
      <c r="V344" s="41"/>
      <c r="W344" s="41"/>
      <c r="X344" s="41"/>
      <c r="Y344" s="41"/>
      <c r="Z344" s="41"/>
    </row>
    <row r="345" spans="13:26" ht="12" customHeight="1">
      <c r="M345" s="41" t="e">
        <f>VLOOKUP(B345,REFERENCE!$A$2:D601,4,0)</f>
        <v>#N/A</v>
      </c>
      <c r="N345" s="41" t="e">
        <f>VLOOKUP(B345,REFERENCE!A:C,3,FALSE)</f>
        <v>#N/A</v>
      </c>
      <c r="O345" s="139">
        <f t="shared" si="17"/>
        <v>0</v>
      </c>
      <c r="P345" s="139" t="str">
        <f>IF(COUNTIF('DISPATCHED (VT11)'!$E:$E,'Summarized Plan'!A345)=0,"",COUNTIF('DISPATCHED (VT11)'!$E:$E,'Summarized Plan'!A345))</f>
        <v/>
      </c>
      <c r="Q345" s="139" t="str">
        <f>IF(A345="","",IF(ISNA(VLOOKUP(A345,'DISPATCHED (VT11)'!$E:$M,9,0)),"",VLOOKUP(A345,'DISPATCHED (VT11)'!$E:$M,9,0)))</f>
        <v/>
      </c>
      <c r="R345" s="139" t="str">
        <f>IF(H345="","",IF(H345&lt;#REF!,1,0))</f>
        <v/>
      </c>
      <c r="S345" s="139" t="str">
        <f>IF(H345="","",IF(H345&gt;#REF!,1,0))</f>
        <v/>
      </c>
      <c r="T345" s="139" t="str">
        <f>IF(H345="","",IF(H345=#REF!,1,0))</f>
        <v/>
      </c>
      <c r="U345" s="139" t="str">
        <f t="shared" si="18"/>
        <v/>
      </c>
      <c r="V345" s="41"/>
      <c r="W345" s="41"/>
      <c r="X345" s="41"/>
      <c r="Y345" s="41"/>
      <c r="Z345" s="41"/>
    </row>
    <row r="346" spans="13:26" ht="12" customHeight="1">
      <c r="M346" s="41" t="e">
        <f>VLOOKUP(B346,REFERENCE!$A$2:D602,4,0)</f>
        <v>#N/A</v>
      </c>
      <c r="N346" s="41" t="e">
        <f>VLOOKUP(B346,REFERENCE!A:C,3,FALSE)</f>
        <v>#N/A</v>
      </c>
      <c r="O346" s="139">
        <f t="shared" si="17"/>
        <v>0</v>
      </c>
      <c r="P346" s="139" t="str">
        <f>IF(COUNTIF('DISPATCHED (VT11)'!$E:$E,'Summarized Plan'!A346)=0,"",COUNTIF('DISPATCHED (VT11)'!$E:$E,'Summarized Plan'!A346))</f>
        <v/>
      </c>
      <c r="Q346" s="139" t="str">
        <f>IF(A346="","",IF(ISNA(VLOOKUP(A346,'DISPATCHED (VT11)'!$E:$M,9,0)),"",VLOOKUP(A346,'DISPATCHED (VT11)'!$E:$M,9,0)))</f>
        <v/>
      </c>
      <c r="R346" s="139" t="str">
        <f>IF(H346="","",IF(H346&lt;#REF!,1,0))</f>
        <v/>
      </c>
      <c r="S346" s="139" t="str">
        <f>IF(H346="","",IF(H346&gt;#REF!,1,0))</f>
        <v/>
      </c>
      <c r="T346" s="139" t="str">
        <f>IF(H346="","",IF(H346=#REF!,1,0))</f>
        <v/>
      </c>
      <c r="U346" s="139" t="str">
        <f t="shared" si="18"/>
        <v/>
      </c>
      <c r="V346" s="41"/>
      <c r="W346" s="41"/>
      <c r="X346" s="41"/>
      <c r="Y346" s="41"/>
      <c r="Z346" s="41"/>
    </row>
    <row r="347" spans="13:26" ht="12" customHeight="1">
      <c r="M347" s="41" t="e">
        <f>VLOOKUP(B347,REFERENCE!$A$2:D603,4,0)</f>
        <v>#N/A</v>
      </c>
      <c r="N347" s="41" t="e">
        <f>VLOOKUP(B347,REFERENCE!A:C,3,FALSE)</f>
        <v>#N/A</v>
      </c>
      <c r="O347" s="139">
        <f t="shared" si="17"/>
        <v>0</v>
      </c>
      <c r="P347" s="139" t="str">
        <f>IF(COUNTIF('DISPATCHED (VT11)'!$E:$E,'Summarized Plan'!A347)=0,"",COUNTIF('DISPATCHED (VT11)'!$E:$E,'Summarized Plan'!A347))</f>
        <v/>
      </c>
      <c r="Q347" s="139" t="str">
        <f>IF(A347="","",IF(ISNA(VLOOKUP(A347,'DISPATCHED (VT11)'!$E:$M,9,0)),"",VLOOKUP(A347,'DISPATCHED (VT11)'!$E:$M,9,0)))</f>
        <v/>
      </c>
      <c r="R347" s="139" t="str">
        <f>IF(H347="","",IF(H347&lt;#REF!,1,0))</f>
        <v/>
      </c>
      <c r="S347" s="139" t="str">
        <f>IF(H347="","",IF(H347&gt;#REF!,1,0))</f>
        <v/>
      </c>
      <c r="T347" s="139" t="str">
        <f>IF(H347="","",IF(H347=#REF!,1,0))</f>
        <v/>
      </c>
      <c r="U347" s="139" t="str">
        <f t="shared" si="18"/>
        <v/>
      </c>
      <c r="V347" s="41"/>
      <c r="W347" s="41"/>
      <c r="X347" s="41"/>
      <c r="Y347" s="41"/>
      <c r="Z347" s="41"/>
    </row>
    <row r="348" spans="13:26" ht="12" customHeight="1">
      <c r="M348" s="41" t="e">
        <f>VLOOKUP(B348,REFERENCE!$A$2:D604,4,0)</f>
        <v>#N/A</v>
      </c>
      <c r="N348" s="41" t="e">
        <f>VLOOKUP(B348,REFERENCE!A:C,3,FALSE)</f>
        <v>#N/A</v>
      </c>
      <c r="O348" s="139">
        <f t="shared" si="17"/>
        <v>0</v>
      </c>
      <c r="P348" s="139" t="str">
        <f>IF(COUNTIF('DISPATCHED (VT11)'!$E:$E,'Summarized Plan'!A348)=0,"",COUNTIF('DISPATCHED (VT11)'!$E:$E,'Summarized Plan'!A348))</f>
        <v/>
      </c>
      <c r="Q348" s="139" t="str">
        <f>IF(A348="","",IF(ISNA(VLOOKUP(A348,'DISPATCHED (VT11)'!$E:$M,9,0)),"",VLOOKUP(A348,'DISPATCHED (VT11)'!$E:$M,9,0)))</f>
        <v/>
      </c>
      <c r="R348" s="139" t="str">
        <f>IF(H348="","",IF(H348&lt;#REF!,1,0))</f>
        <v/>
      </c>
      <c r="S348" s="139" t="str">
        <f>IF(H348="","",IF(H348&gt;#REF!,1,0))</f>
        <v/>
      </c>
      <c r="T348" s="139" t="str">
        <f>IF(H348="","",IF(H348=#REF!,1,0))</f>
        <v/>
      </c>
      <c r="U348" s="139" t="str">
        <f t="shared" si="18"/>
        <v/>
      </c>
      <c r="V348" s="41"/>
      <c r="W348" s="41"/>
      <c r="X348" s="41"/>
      <c r="Y348" s="41"/>
      <c r="Z348" s="41"/>
    </row>
    <row r="349" spans="13:26" ht="12" customHeight="1">
      <c r="M349" s="41" t="e">
        <f>VLOOKUP(B349,REFERENCE!$A$2:D605,4,0)</f>
        <v>#N/A</v>
      </c>
      <c r="N349" s="41" t="e">
        <f>VLOOKUP(B349,REFERENCE!A:C,3,FALSE)</f>
        <v>#N/A</v>
      </c>
      <c r="O349" s="139">
        <f t="shared" si="17"/>
        <v>0</v>
      </c>
      <c r="P349" s="139" t="str">
        <f>IF(COUNTIF('DISPATCHED (VT11)'!$E:$E,'Summarized Plan'!A349)=0,"",COUNTIF('DISPATCHED (VT11)'!$E:$E,'Summarized Plan'!A349))</f>
        <v/>
      </c>
      <c r="Q349" s="139" t="str">
        <f>IF(A349="","",IF(ISNA(VLOOKUP(A349,'DISPATCHED (VT11)'!$E:$M,9,0)),"",VLOOKUP(A349,'DISPATCHED (VT11)'!$E:$M,9,0)))</f>
        <v/>
      </c>
      <c r="R349" s="139" t="str">
        <f>IF(H349="","",IF(H349&lt;#REF!,1,0))</f>
        <v/>
      </c>
      <c r="S349" s="139" t="str">
        <f>IF(H349="","",IF(H349&gt;#REF!,1,0))</f>
        <v/>
      </c>
      <c r="T349" s="139" t="str">
        <f>IF(H349="","",IF(H349=#REF!,1,0))</f>
        <v/>
      </c>
      <c r="U349" s="139" t="str">
        <f t="shared" si="18"/>
        <v/>
      </c>
      <c r="V349" s="41"/>
      <c r="W349" s="41"/>
      <c r="X349" s="41"/>
      <c r="Y349" s="41"/>
      <c r="Z349" s="41"/>
    </row>
    <row r="350" spans="13:26" ht="12" customHeight="1">
      <c r="M350" s="41" t="e">
        <f>VLOOKUP(B350,REFERENCE!$A$2:D606,4,0)</f>
        <v>#N/A</v>
      </c>
      <c r="N350" s="41" t="e">
        <f>VLOOKUP(B350,REFERENCE!A:C,3,FALSE)</f>
        <v>#N/A</v>
      </c>
      <c r="O350" s="139">
        <f t="shared" si="17"/>
        <v>0</v>
      </c>
      <c r="P350" s="139" t="str">
        <f>IF(COUNTIF('DISPATCHED (VT11)'!$E:$E,'Summarized Plan'!A350)=0,"",COUNTIF('DISPATCHED (VT11)'!$E:$E,'Summarized Plan'!A350))</f>
        <v/>
      </c>
      <c r="Q350" s="139" t="str">
        <f>IF(A350="","",IF(ISNA(VLOOKUP(A350,'DISPATCHED (VT11)'!$E:$M,9,0)),"",VLOOKUP(A350,'DISPATCHED (VT11)'!$E:$M,9,0)))</f>
        <v/>
      </c>
      <c r="R350" s="139" t="str">
        <f>IF(H350="","",IF(H350&lt;#REF!,1,0))</f>
        <v/>
      </c>
      <c r="S350" s="139" t="str">
        <f>IF(H350="","",IF(H350&gt;#REF!,1,0))</f>
        <v/>
      </c>
      <c r="T350" s="139" t="str">
        <f>IF(H350="","",IF(H350=#REF!,1,0))</f>
        <v/>
      </c>
      <c r="U350" s="139" t="str">
        <f t="shared" si="18"/>
        <v/>
      </c>
      <c r="V350" s="41"/>
      <c r="W350" s="41"/>
      <c r="X350" s="41"/>
      <c r="Y350" s="41"/>
      <c r="Z350" s="41"/>
    </row>
    <row r="351" spans="13:26" ht="12" customHeight="1">
      <c r="M351" s="41" t="e">
        <f>VLOOKUP(B351,REFERENCE!$A$2:D607,4,0)</f>
        <v>#N/A</v>
      </c>
      <c r="N351" s="41" t="e">
        <f>VLOOKUP(B351,REFERENCE!A:C,3,FALSE)</f>
        <v>#N/A</v>
      </c>
      <c r="O351" s="139">
        <f t="shared" si="17"/>
        <v>0</v>
      </c>
      <c r="P351" s="139" t="str">
        <f>IF(COUNTIF('DISPATCHED (VT11)'!$E:$E,'Summarized Plan'!A351)=0,"",COUNTIF('DISPATCHED (VT11)'!$E:$E,'Summarized Plan'!A351))</f>
        <v/>
      </c>
      <c r="Q351" s="139" t="str">
        <f>IF(A351="","",IF(ISNA(VLOOKUP(A351,'DISPATCHED (VT11)'!$E:$M,9,0)),"",VLOOKUP(A351,'DISPATCHED (VT11)'!$E:$M,9,0)))</f>
        <v/>
      </c>
      <c r="R351" s="139" t="str">
        <f>IF(H351="","",IF(H351&lt;#REF!,1,0))</f>
        <v/>
      </c>
      <c r="S351" s="139" t="str">
        <f>IF(H351="","",IF(H351&gt;#REF!,1,0))</f>
        <v/>
      </c>
      <c r="T351" s="139" t="str">
        <f>IF(H351="","",IF(H351=#REF!,1,0))</f>
        <v/>
      </c>
      <c r="U351" s="139" t="str">
        <f t="shared" si="18"/>
        <v/>
      </c>
      <c r="V351" s="41"/>
      <c r="W351" s="41"/>
      <c r="X351" s="41"/>
      <c r="Y351" s="41"/>
      <c r="Z351" s="41"/>
    </row>
    <row r="352" spans="13:26" ht="12" customHeight="1">
      <c r="M352" s="41" t="e">
        <f>VLOOKUP(B352,REFERENCE!$A$2:D608,4,0)</f>
        <v>#N/A</v>
      </c>
      <c r="N352" s="41" t="e">
        <f>VLOOKUP(B352,REFERENCE!A:C,3,FALSE)</f>
        <v>#N/A</v>
      </c>
      <c r="O352" s="139">
        <f t="shared" si="17"/>
        <v>0</v>
      </c>
      <c r="P352" s="139" t="str">
        <f>IF(COUNTIF('DISPATCHED (VT11)'!$E:$E,'Summarized Plan'!A352)=0,"",COUNTIF('DISPATCHED (VT11)'!$E:$E,'Summarized Plan'!A352))</f>
        <v/>
      </c>
      <c r="Q352" s="139" t="str">
        <f>IF(A352="","",IF(ISNA(VLOOKUP(A352,'DISPATCHED (VT11)'!$E:$M,9,0)),"",VLOOKUP(A352,'DISPATCHED (VT11)'!$E:$M,9,0)))</f>
        <v/>
      </c>
      <c r="R352" s="139" t="str">
        <f>IF(H352="","",IF(H352&lt;#REF!,1,0))</f>
        <v/>
      </c>
      <c r="S352" s="139" t="str">
        <f>IF(H352="","",IF(H352&gt;#REF!,1,0))</f>
        <v/>
      </c>
      <c r="T352" s="139" t="str">
        <f>IF(H352="","",IF(H352=#REF!,1,0))</f>
        <v/>
      </c>
      <c r="U352" s="139" t="str">
        <f t="shared" si="18"/>
        <v/>
      </c>
      <c r="V352" s="41"/>
      <c r="W352" s="41"/>
      <c r="X352" s="41"/>
      <c r="Y352" s="41"/>
      <c r="Z352" s="41"/>
    </row>
    <row r="353" spans="13:26" ht="12" customHeight="1">
      <c r="M353" s="41" t="e">
        <f>VLOOKUP(B353,REFERENCE!$A$2:D609,4,0)</f>
        <v>#N/A</v>
      </c>
      <c r="N353" s="41" t="e">
        <f>VLOOKUP(B353,REFERENCE!A:C,3,FALSE)</f>
        <v>#N/A</v>
      </c>
      <c r="O353" s="139">
        <f t="shared" si="17"/>
        <v>0</v>
      </c>
      <c r="P353" s="139" t="str">
        <f>IF(COUNTIF('DISPATCHED (VT11)'!$E:$E,'Summarized Plan'!A353)=0,"",COUNTIF('DISPATCHED (VT11)'!$E:$E,'Summarized Plan'!A353))</f>
        <v/>
      </c>
      <c r="Q353" s="139" t="str">
        <f>IF(A353="","",IF(ISNA(VLOOKUP(A353,'DISPATCHED (VT11)'!$E:$M,9,0)),"",VLOOKUP(A353,'DISPATCHED (VT11)'!$E:$M,9,0)))</f>
        <v/>
      </c>
      <c r="R353" s="139" t="str">
        <f>IF(H353="","",IF(H353&lt;#REF!,1,0))</f>
        <v/>
      </c>
      <c r="S353" s="139" t="str">
        <f>IF(H353="","",IF(H353&gt;#REF!,1,0))</f>
        <v/>
      </c>
      <c r="T353" s="139" t="str">
        <f>IF(H353="","",IF(H353=#REF!,1,0))</f>
        <v/>
      </c>
      <c r="U353" s="139" t="str">
        <f t="shared" si="18"/>
        <v/>
      </c>
      <c r="V353" s="41"/>
      <c r="W353" s="41"/>
      <c r="X353" s="41"/>
      <c r="Y353" s="41"/>
      <c r="Z353" s="41"/>
    </row>
    <row r="354" spans="13:26" ht="12" customHeight="1">
      <c r="M354" s="41" t="e">
        <f>VLOOKUP(B354,REFERENCE!$A$2:D610,4,0)</f>
        <v>#N/A</v>
      </c>
      <c r="N354" s="41" t="e">
        <f>VLOOKUP(B354,REFERENCE!A:C,3,FALSE)</f>
        <v>#N/A</v>
      </c>
      <c r="O354" s="139">
        <f t="shared" si="17"/>
        <v>0</v>
      </c>
      <c r="P354" s="139" t="str">
        <f>IF(COUNTIF('DISPATCHED (VT11)'!$E:$E,'Summarized Plan'!A354)=0,"",COUNTIF('DISPATCHED (VT11)'!$E:$E,'Summarized Plan'!A354))</f>
        <v/>
      </c>
      <c r="Q354" s="139" t="str">
        <f>IF(A354="","",IF(ISNA(VLOOKUP(A354,'DISPATCHED (VT11)'!$E:$M,9,0)),"",VLOOKUP(A354,'DISPATCHED (VT11)'!$E:$M,9,0)))</f>
        <v/>
      </c>
      <c r="R354" s="139" t="str">
        <f>IF(H354="","",IF(H354&lt;#REF!,1,0))</f>
        <v/>
      </c>
      <c r="S354" s="139" t="str">
        <f>IF(H354="","",IF(H354&gt;#REF!,1,0))</f>
        <v/>
      </c>
      <c r="T354" s="139" t="str">
        <f>IF(H354="","",IF(H354=#REF!,1,0))</f>
        <v/>
      </c>
      <c r="U354" s="139" t="str">
        <f t="shared" si="18"/>
        <v/>
      </c>
      <c r="V354" s="41"/>
      <c r="W354" s="41"/>
      <c r="X354" s="41"/>
      <c r="Y354" s="41"/>
      <c r="Z354" s="41"/>
    </row>
    <row r="355" spans="13:26" ht="12" customHeight="1">
      <c r="M355" s="41" t="e">
        <f>VLOOKUP(B355,REFERENCE!$A$2:D611,4,0)</f>
        <v>#N/A</v>
      </c>
      <c r="N355" s="41" t="e">
        <f>VLOOKUP(B355,REFERENCE!A:C,3,FALSE)</f>
        <v>#N/A</v>
      </c>
      <c r="O355" s="139">
        <f t="shared" si="17"/>
        <v>0</v>
      </c>
      <c r="P355" s="139" t="str">
        <f>IF(COUNTIF('DISPATCHED (VT11)'!$E:$E,'Summarized Plan'!A355)=0,"",COUNTIF('DISPATCHED (VT11)'!$E:$E,'Summarized Plan'!A355))</f>
        <v/>
      </c>
      <c r="Q355" s="139" t="str">
        <f>IF(A355="","",IF(ISNA(VLOOKUP(A355,'DISPATCHED (VT11)'!$E:$M,9,0)),"",VLOOKUP(A355,'DISPATCHED (VT11)'!$E:$M,9,0)))</f>
        <v/>
      </c>
      <c r="R355" s="139" t="str">
        <f>IF(H355="","",IF(H355&lt;#REF!,1,0))</f>
        <v/>
      </c>
      <c r="S355" s="139" t="str">
        <f>IF(H355="","",IF(H355&gt;#REF!,1,0))</f>
        <v/>
      </c>
      <c r="T355" s="139" t="str">
        <f>IF(H355="","",IF(H355=#REF!,1,0))</f>
        <v/>
      </c>
      <c r="U355" s="139" t="str">
        <f t="shared" si="18"/>
        <v/>
      </c>
      <c r="V355" s="41"/>
      <c r="W355" s="41"/>
      <c r="X355" s="41"/>
      <c r="Y355" s="41"/>
      <c r="Z355" s="41"/>
    </row>
    <row r="356" spans="13:26" ht="12" customHeight="1">
      <c r="M356" s="41" t="e">
        <f>VLOOKUP(B356,REFERENCE!$A$2:D612,4,0)</f>
        <v>#N/A</v>
      </c>
      <c r="N356" s="41" t="e">
        <f>VLOOKUP(B356,REFERENCE!A:C,3,FALSE)</f>
        <v>#N/A</v>
      </c>
      <c r="O356" s="139">
        <f t="shared" si="17"/>
        <v>0</v>
      </c>
      <c r="P356" s="139" t="str">
        <f>IF(COUNTIF('DISPATCHED (VT11)'!$E:$E,'Summarized Plan'!A356)=0,"",COUNTIF('DISPATCHED (VT11)'!$E:$E,'Summarized Plan'!A356))</f>
        <v/>
      </c>
      <c r="Q356" s="139" t="str">
        <f>IF(A356="","",IF(ISNA(VLOOKUP(A356,'DISPATCHED (VT11)'!$E:$M,9,0)),"",VLOOKUP(A356,'DISPATCHED (VT11)'!$E:$M,9,0)))</f>
        <v/>
      </c>
      <c r="R356" s="139" t="str">
        <f>IF(H356="","",IF(H356&lt;#REF!,1,0))</f>
        <v/>
      </c>
      <c r="S356" s="139" t="str">
        <f>IF(H356="","",IF(H356&gt;#REF!,1,0))</f>
        <v/>
      </c>
      <c r="T356" s="139" t="str">
        <f>IF(H356="","",IF(H356=#REF!,1,0))</f>
        <v/>
      </c>
      <c r="U356" s="139" t="str">
        <f t="shared" si="18"/>
        <v/>
      </c>
      <c r="V356" s="41"/>
      <c r="W356" s="41"/>
      <c r="X356" s="41"/>
      <c r="Y356" s="41"/>
      <c r="Z356" s="41"/>
    </row>
    <row r="357" spans="13:26" ht="12" customHeight="1">
      <c r="M357" s="41" t="e">
        <f>VLOOKUP(B357,REFERENCE!$A$2:D613,4,0)</f>
        <v>#N/A</v>
      </c>
      <c r="N357" s="41" t="e">
        <f>VLOOKUP(B357,REFERENCE!A:C,3,FALSE)</f>
        <v>#N/A</v>
      </c>
      <c r="O357" s="139">
        <f t="shared" si="17"/>
        <v>0</v>
      </c>
      <c r="P357" s="139" t="str">
        <f>IF(COUNTIF('DISPATCHED (VT11)'!$E:$E,'Summarized Plan'!A357)=0,"",COUNTIF('DISPATCHED (VT11)'!$E:$E,'Summarized Plan'!A357))</f>
        <v/>
      </c>
      <c r="Q357" s="139" t="str">
        <f>IF(A357="","",IF(ISNA(VLOOKUP(A357,'DISPATCHED (VT11)'!$E:$M,9,0)),"",VLOOKUP(A357,'DISPATCHED (VT11)'!$E:$M,9,0)))</f>
        <v/>
      </c>
      <c r="R357" s="139" t="str">
        <f>IF(H357="","",IF(H357&lt;#REF!,1,0))</f>
        <v/>
      </c>
      <c r="S357" s="139" t="str">
        <f>IF(H357="","",IF(H357&gt;#REF!,1,0))</f>
        <v/>
      </c>
      <c r="T357" s="139" t="str">
        <f>IF(H357="","",IF(H357=#REF!,1,0))</f>
        <v/>
      </c>
      <c r="U357" s="139" t="str">
        <f t="shared" si="18"/>
        <v/>
      </c>
      <c r="V357" s="41"/>
      <c r="W357" s="41"/>
      <c r="X357" s="41"/>
      <c r="Y357" s="41"/>
      <c r="Z357" s="41"/>
    </row>
    <row r="358" spans="13:26" ht="12" customHeight="1">
      <c r="M358" s="41" t="e">
        <f>VLOOKUP(B358,REFERENCE!$A$2:D614,4,0)</f>
        <v>#N/A</v>
      </c>
      <c r="N358" s="41" t="e">
        <f>VLOOKUP(B358,REFERENCE!A:C,3,FALSE)</f>
        <v>#N/A</v>
      </c>
      <c r="O358" s="139">
        <f t="shared" si="17"/>
        <v>0</v>
      </c>
      <c r="P358" s="139" t="str">
        <f>IF(COUNTIF('DISPATCHED (VT11)'!$E:$E,'Summarized Plan'!A358)=0,"",COUNTIF('DISPATCHED (VT11)'!$E:$E,'Summarized Plan'!A358))</f>
        <v/>
      </c>
      <c r="Q358" s="139" t="str">
        <f>IF(A358="","",IF(ISNA(VLOOKUP(A358,'DISPATCHED (VT11)'!$E:$M,9,0)),"",VLOOKUP(A358,'DISPATCHED (VT11)'!$E:$M,9,0)))</f>
        <v/>
      </c>
      <c r="R358" s="139" t="str">
        <f>IF(H358="","",IF(H358&lt;#REF!,1,0))</f>
        <v/>
      </c>
      <c r="S358" s="139" t="str">
        <f>IF(H358="","",IF(H358&gt;#REF!,1,0))</f>
        <v/>
      </c>
      <c r="T358" s="139" t="str">
        <f>IF(H358="","",IF(H358=#REF!,1,0))</f>
        <v/>
      </c>
      <c r="U358" s="139" t="str">
        <f t="shared" si="18"/>
        <v/>
      </c>
      <c r="V358" s="41"/>
      <c r="W358" s="41"/>
      <c r="X358" s="41"/>
      <c r="Y358" s="41"/>
      <c r="Z358" s="41"/>
    </row>
    <row r="359" spans="13:26" ht="12" customHeight="1">
      <c r="M359" s="41" t="e">
        <f>VLOOKUP(B359,REFERENCE!$A$2:D615,4,0)</f>
        <v>#N/A</v>
      </c>
      <c r="N359" s="41" t="e">
        <f>VLOOKUP(B359,REFERENCE!A:C,3,FALSE)</f>
        <v>#N/A</v>
      </c>
      <c r="O359" s="139">
        <f t="shared" si="17"/>
        <v>0</v>
      </c>
      <c r="P359" s="139" t="str">
        <f>IF(COUNTIF('DISPATCHED (VT11)'!$E:$E,'Summarized Plan'!A359)=0,"",COUNTIF('DISPATCHED (VT11)'!$E:$E,'Summarized Plan'!A359))</f>
        <v/>
      </c>
      <c r="Q359" s="139" t="str">
        <f>IF(A359="","",IF(ISNA(VLOOKUP(A359,'DISPATCHED (VT11)'!$E:$M,9,0)),"",VLOOKUP(A359,'DISPATCHED (VT11)'!$E:$M,9,0)))</f>
        <v/>
      </c>
      <c r="R359" s="139" t="str">
        <f>IF(H359="","",IF(H359&lt;#REF!,1,0))</f>
        <v/>
      </c>
      <c r="S359" s="139" t="str">
        <f>IF(H359="","",IF(H359&gt;#REF!,1,0))</f>
        <v/>
      </c>
      <c r="T359" s="139" t="str">
        <f>IF(H359="","",IF(H359=#REF!,1,0))</f>
        <v/>
      </c>
      <c r="U359" s="139" t="str">
        <f t="shared" si="18"/>
        <v/>
      </c>
      <c r="V359" s="41"/>
      <c r="W359" s="41"/>
      <c r="X359" s="41"/>
      <c r="Y359" s="41"/>
      <c r="Z359" s="41"/>
    </row>
    <row r="360" spans="13:26" ht="12" customHeight="1">
      <c r="M360" s="41" t="e">
        <f>VLOOKUP(B360,REFERENCE!$A$2:D616,4,0)</f>
        <v>#N/A</v>
      </c>
      <c r="N360" s="41" t="e">
        <f>VLOOKUP(B360,REFERENCE!A:C,3,FALSE)</f>
        <v>#N/A</v>
      </c>
      <c r="O360" s="139">
        <f t="shared" si="17"/>
        <v>0</v>
      </c>
      <c r="P360" s="139" t="str">
        <f>IF(COUNTIF('DISPATCHED (VT11)'!$E:$E,'Summarized Plan'!A360)=0,"",COUNTIF('DISPATCHED (VT11)'!$E:$E,'Summarized Plan'!A360))</f>
        <v/>
      </c>
      <c r="Q360" s="139" t="str">
        <f>IF(A360="","",IF(ISNA(VLOOKUP(A360,'DISPATCHED (VT11)'!$E:$M,9,0)),"",VLOOKUP(A360,'DISPATCHED (VT11)'!$E:$M,9,0)))</f>
        <v/>
      </c>
      <c r="R360" s="139" t="str">
        <f>IF(H360="","",IF(H360&lt;#REF!,1,0))</f>
        <v/>
      </c>
      <c r="S360" s="139" t="str">
        <f>IF(H360="","",IF(H360&gt;#REF!,1,0))</f>
        <v/>
      </c>
      <c r="T360" s="139" t="str">
        <f>IF(H360="","",IF(H360=#REF!,1,0))</f>
        <v/>
      </c>
      <c r="U360" s="139" t="str">
        <f t="shared" si="18"/>
        <v/>
      </c>
      <c r="V360" s="41"/>
      <c r="W360" s="41"/>
      <c r="X360" s="41"/>
      <c r="Y360" s="41"/>
      <c r="Z360" s="41"/>
    </row>
    <row r="361" spans="13:26" ht="12" customHeight="1">
      <c r="M361" s="41" t="e">
        <f>VLOOKUP(B361,REFERENCE!$A$2:D617,4,0)</f>
        <v>#N/A</v>
      </c>
      <c r="N361" s="41" t="e">
        <f>VLOOKUP(B361,REFERENCE!A:C,3,FALSE)</f>
        <v>#N/A</v>
      </c>
      <c r="O361" s="139">
        <f t="shared" si="17"/>
        <v>0</v>
      </c>
      <c r="P361" s="139" t="str">
        <f>IF(COUNTIF('DISPATCHED (VT11)'!$E:$E,'Summarized Plan'!A361)=0,"",COUNTIF('DISPATCHED (VT11)'!$E:$E,'Summarized Plan'!A361))</f>
        <v/>
      </c>
      <c r="Q361" s="139" t="str">
        <f>IF(A361="","",IF(ISNA(VLOOKUP(A361,'DISPATCHED (VT11)'!$E:$M,9,0)),"",VLOOKUP(A361,'DISPATCHED (VT11)'!$E:$M,9,0)))</f>
        <v/>
      </c>
      <c r="R361" s="139" t="str">
        <f>IF(H361="","",IF(H361&lt;#REF!,1,0))</f>
        <v/>
      </c>
      <c r="S361" s="139" t="str">
        <f>IF(H361="","",IF(H361&gt;#REF!,1,0))</f>
        <v/>
      </c>
      <c r="T361" s="139" t="str">
        <f>IF(H361="","",IF(H361=#REF!,1,0))</f>
        <v/>
      </c>
      <c r="U361" s="139" t="str">
        <f t="shared" si="18"/>
        <v/>
      </c>
      <c r="V361" s="41"/>
      <c r="W361" s="41"/>
      <c r="X361" s="41"/>
      <c r="Y361" s="41"/>
      <c r="Z361" s="41"/>
    </row>
    <row r="362" spans="13:26" ht="12" customHeight="1">
      <c r="M362" s="41" t="e">
        <f>VLOOKUP(B362,REFERENCE!$A$2:D618,4,0)</f>
        <v>#N/A</v>
      </c>
      <c r="N362" s="41" t="e">
        <f>VLOOKUP(B362,REFERENCE!A:C,3,FALSE)</f>
        <v>#N/A</v>
      </c>
      <c r="O362" s="139">
        <f t="shared" si="17"/>
        <v>0</v>
      </c>
      <c r="P362" s="139" t="str">
        <f>IF(COUNTIF('DISPATCHED (VT11)'!$E:$E,'Summarized Plan'!A362)=0,"",COUNTIF('DISPATCHED (VT11)'!$E:$E,'Summarized Plan'!A362))</f>
        <v/>
      </c>
      <c r="Q362" s="139" t="str">
        <f>IF(A362="","",IF(ISNA(VLOOKUP(A362,'DISPATCHED (VT11)'!$E:$M,9,0)),"",VLOOKUP(A362,'DISPATCHED (VT11)'!$E:$M,9,0)))</f>
        <v/>
      </c>
      <c r="R362" s="139" t="str">
        <f>IF(H362="","",IF(H362&lt;#REF!,1,0))</f>
        <v/>
      </c>
      <c r="S362" s="139" t="str">
        <f>IF(H362="","",IF(H362&gt;#REF!,1,0))</f>
        <v/>
      </c>
      <c r="T362" s="139" t="str">
        <f>IF(H362="","",IF(H362=#REF!,1,0))</f>
        <v/>
      </c>
      <c r="U362" s="139" t="str">
        <f t="shared" si="18"/>
        <v/>
      </c>
      <c r="V362" s="41"/>
      <c r="W362" s="41"/>
      <c r="X362" s="41"/>
      <c r="Y362" s="41"/>
      <c r="Z362" s="41"/>
    </row>
    <row r="363" spans="13:26" ht="12" customHeight="1">
      <c r="M363" s="41" t="e">
        <f>VLOOKUP(B363,REFERENCE!$A$2:D619,4,0)</f>
        <v>#N/A</v>
      </c>
      <c r="N363" s="41" t="e">
        <f>VLOOKUP(B363,REFERENCE!A:C,3,FALSE)</f>
        <v>#N/A</v>
      </c>
      <c r="O363" s="139">
        <f t="shared" si="17"/>
        <v>0</v>
      </c>
      <c r="P363" s="139" t="str">
        <f>IF(COUNTIF('DISPATCHED (VT11)'!$E:$E,'Summarized Plan'!A363)=0,"",COUNTIF('DISPATCHED (VT11)'!$E:$E,'Summarized Plan'!A363))</f>
        <v/>
      </c>
      <c r="Q363" s="139" t="str">
        <f>IF(A363="","",IF(ISNA(VLOOKUP(A363,'DISPATCHED (VT11)'!$E:$M,9,0)),"",VLOOKUP(A363,'DISPATCHED (VT11)'!$E:$M,9,0)))</f>
        <v/>
      </c>
      <c r="R363" s="139" t="str">
        <f>IF(H363="","",IF(H363&lt;#REF!,1,0))</f>
        <v/>
      </c>
      <c r="S363" s="139" t="str">
        <f>IF(H363="","",IF(H363&gt;#REF!,1,0))</f>
        <v/>
      </c>
      <c r="T363" s="139" t="str">
        <f>IF(H363="","",IF(H363=#REF!,1,0))</f>
        <v/>
      </c>
      <c r="U363" s="139" t="str">
        <f t="shared" si="18"/>
        <v/>
      </c>
      <c r="V363" s="41"/>
      <c r="W363" s="41"/>
      <c r="X363" s="41"/>
      <c r="Y363" s="41"/>
      <c r="Z363" s="41"/>
    </row>
    <row r="364" spans="13:26" ht="12" customHeight="1">
      <c r="M364" s="41" t="e">
        <f>VLOOKUP(B364,REFERENCE!$A$2:D620,4,0)</f>
        <v>#N/A</v>
      </c>
      <c r="N364" s="41" t="e">
        <f>VLOOKUP(B364,REFERENCE!A:C,3,FALSE)</f>
        <v>#N/A</v>
      </c>
      <c r="O364" s="139">
        <f t="shared" si="17"/>
        <v>0</v>
      </c>
      <c r="P364" s="139" t="str">
        <f>IF(COUNTIF('DISPATCHED (VT11)'!$E:$E,'Summarized Plan'!A364)=0,"",COUNTIF('DISPATCHED (VT11)'!$E:$E,'Summarized Plan'!A364))</f>
        <v/>
      </c>
      <c r="Q364" s="139" t="str">
        <f>IF(A364="","",IF(ISNA(VLOOKUP(A364,'DISPATCHED (VT11)'!$E:$M,9,0)),"",VLOOKUP(A364,'DISPATCHED (VT11)'!$E:$M,9,0)))</f>
        <v/>
      </c>
      <c r="R364" s="139" t="str">
        <f>IF(H364="","",IF(H364&lt;#REF!,1,0))</f>
        <v/>
      </c>
      <c r="S364" s="139" t="str">
        <f>IF(H364="","",IF(H364&gt;#REF!,1,0))</f>
        <v/>
      </c>
      <c r="T364" s="139" t="str">
        <f>IF(H364="","",IF(H364=#REF!,1,0))</f>
        <v/>
      </c>
      <c r="U364" s="139" t="str">
        <f t="shared" si="18"/>
        <v/>
      </c>
      <c r="V364" s="41"/>
      <c r="W364" s="41"/>
      <c r="X364" s="41"/>
      <c r="Y364" s="41"/>
      <c r="Z364" s="41"/>
    </row>
    <row r="365" spans="13:26" ht="12" customHeight="1">
      <c r="M365" s="41" t="e">
        <f>VLOOKUP(B365,REFERENCE!$A$2:D621,4,0)</f>
        <v>#N/A</v>
      </c>
      <c r="N365" s="41" t="e">
        <f>VLOOKUP(B365,REFERENCE!A:C,3,FALSE)</f>
        <v>#N/A</v>
      </c>
      <c r="O365" s="139">
        <f t="shared" si="17"/>
        <v>0</v>
      </c>
      <c r="P365" s="139" t="str">
        <f>IF(COUNTIF('DISPATCHED (VT11)'!$E:$E,'Summarized Plan'!A365)=0,"",COUNTIF('DISPATCHED (VT11)'!$E:$E,'Summarized Plan'!A365))</f>
        <v/>
      </c>
      <c r="Q365" s="139" t="str">
        <f>IF(A365="","",IF(ISNA(VLOOKUP(A365,'DISPATCHED (VT11)'!$E:$M,9,0)),"",VLOOKUP(A365,'DISPATCHED (VT11)'!$E:$M,9,0)))</f>
        <v/>
      </c>
      <c r="R365" s="139" t="str">
        <f>IF(H365="","",IF(H365&lt;#REF!,1,0))</f>
        <v/>
      </c>
      <c r="S365" s="139" t="str">
        <f>IF(H365="","",IF(H365&gt;#REF!,1,0))</f>
        <v/>
      </c>
      <c r="T365" s="139" t="str">
        <f>IF(H365="","",IF(H365=#REF!,1,0))</f>
        <v/>
      </c>
      <c r="U365" s="139" t="str">
        <f t="shared" si="18"/>
        <v/>
      </c>
      <c r="V365" s="41"/>
      <c r="W365" s="41"/>
      <c r="X365" s="41"/>
      <c r="Y365" s="41"/>
      <c r="Z365" s="41"/>
    </row>
    <row r="366" spans="13:26" ht="12" customHeight="1">
      <c r="M366" s="41" t="e">
        <f>VLOOKUP(B366,REFERENCE!$A$2:D622,4,0)</f>
        <v>#N/A</v>
      </c>
      <c r="N366" s="41" t="e">
        <f>VLOOKUP(B366,REFERENCE!A:C,3,FALSE)</f>
        <v>#N/A</v>
      </c>
      <c r="O366" s="139">
        <f t="shared" si="17"/>
        <v>0</v>
      </c>
      <c r="P366" s="139" t="str">
        <f>IF(COUNTIF('DISPATCHED (VT11)'!$E:$E,'Summarized Plan'!A366)=0,"",COUNTIF('DISPATCHED (VT11)'!$E:$E,'Summarized Plan'!A366))</f>
        <v/>
      </c>
      <c r="Q366" s="139" t="str">
        <f>IF(A366="","",IF(ISNA(VLOOKUP(A366,'DISPATCHED (VT11)'!$E:$M,9,0)),"",VLOOKUP(A366,'DISPATCHED (VT11)'!$E:$M,9,0)))</f>
        <v/>
      </c>
      <c r="R366" s="139" t="str">
        <f>IF(H366="","",IF(H366&lt;#REF!,1,0))</f>
        <v/>
      </c>
      <c r="S366" s="139" t="str">
        <f>IF(H366="","",IF(H366&gt;#REF!,1,0))</f>
        <v/>
      </c>
      <c r="T366" s="139" t="str">
        <f>IF(H366="","",IF(H366=#REF!,1,0))</f>
        <v/>
      </c>
      <c r="U366" s="139" t="str">
        <f t="shared" si="18"/>
        <v/>
      </c>
      <c r="V366" s="41"/>
      <c r="W366" s="41"/>
      <c r="X366" s="41"/>
      <c r="Y366" s="41"/>
      <c r="Z366" s="41"/>
    </row>
    <row r="367" spans="13:26" ht="12" customHeight="1">
      <c r="M367" s="41" t="e">
        <f>VLOOKUP(B367,REFERENCE!$A$2:D623,4,0)</f>
        <v>#N/A</v>
      </c>
      <c r="N367" s="41" t="e">
        <f>VLOOKUP(B367,REFERENCE!A:C,3,FALSE)</f>
        <v>#N/A</v>
      </c>
      <c r="O367" s="139">
        <f t="shared" si="17"/>
        <v>0</v>
      </c>
      <c r="P367" s="139" t="str">
        <f>IF(COUNTIF('DISPATCHED (VT11)'!$E:$E,'Summarized Plan'!A367)=0,"",COUNTIF('DISPATCHED (VT11)'!$E:$E,'Summarized Plan'!A367))</f>
        <v/>
      </c>
      <c r="Q367" s="139" t="str">
        <f>IF(A367="","",IF(ISNA(VLOOKUP(A367,'DISPATCHED (VT11)'!$E:$M,9,0)),"",VLOOKUP(A367,'DISPATCHED (VT11)'!$E:$M,9,0)))</f>
        <v/>
      </c>
      <c r="R367" s="139" t="str">
        <f>IF(H367="","",IF(H367&lt;#REF!,1,0))</f>
        <v/>
      </c>
      <c r="S367" s="139" t="str">
        <f>IF(H367="","",IF(H367&gt;#REF!,1,0))</f>
        <v/>
      </c>
      <c r="T367" s="139" t="str">
        <f>IF(H367="","",IF(H367=#REF!,1,0))</f>
        <v/>
      </c>
      <c r="U367" s="139" t="str">
        <f t="shared" si="18"/>
        <v/>
      </c>
      <c r="V367" s="41"/>
      <c r="W367" s="41"/>
      <c r="X367" s="41"/>
      <c r="Y367" s="41"/>
      <c r="Z367" s="41"/>
    </row>
    <row r="368" spans="13:26" ht="12" customHeight="1">
      <c r="M368" s="41" t="e">
        <f>VLOOKUP(B368,REFERENCE!$A$2:D624,4,0)</f>
        <v>#N/A</v>
      </c>
      <c r="N368" s="41" t="e">
        <f>VLOOKUP(B368,REFERENCE!A:C,3,FALSE)</f>
        <v>#N/A</v>
      </c>
      <c r="O368" s="139">
        <f t="shared" si="17"/>
        <v>0</v>
      </c>
      <c r="P368" s="139" t="str">
        <f>IF(COUNTIF('DISPATCHED (VT11)'!$E:$E,'Summarized Plan'!A368)=0,"",COUNTIF('DISPATCHED (VT11)'!$E:$E,'Summarized Plan'!A368))</f>
        <v/>
      </c>
      <c r="Q368" s="139" t="str">
        <f>IF(A368="","",IF(ISNA(VLOOKUP(A368,'DISPATCHED (VT11)'!$E:$M,9,0)),"",VLOOKUP(A368,'DISPATCHED (VT11)'!$E:$M,9,0)))</f>
        <v/>
      </c>
      <c r="R368" s="139" t="str">
        <f>IF(H368="","",IF(H368&lt;#REF!,1,0))</f>
        <v/>
      </c>
      <c r="S368" s="139" t="str">
        <f>IF(H368="","",IF(H368&gt;#REF!,1,0))</f>
        <v/>
      </c>
      <c r="T368" s="139" t="str">
        <f>IF(H368="","",IF(H368=#REF!,1,0))</f>
        <v/>
      </c>
      <c r="U368" s="139" t="str">
        <f t="shared" si="18"/>
        <v/>
      </c>
      <c r="V368" s="41"/>
      <c r="W368" s="41"/>
      <c r="X368" s="41"/>
      <c r="Y368" s="41"/>
      <c r="Z368" s="41"/>
    </row>
    <row r="369" spans="13:26" ht="12" customHeight="1">
      <c r="M369" s="41" t="e">
        <f>VLOOKUP(B369,REFERENCE!$A$2:D625,4,0)</f>
        <v>#N/A</v>
      </c>
      <c r="N369" s="41" t="e">
        <f>VLOOKUP(B369,REFERENCE!A:C,3,FALSE)</f>
        <v>#N/A</v>
      </c>
      <c r="O369" s="139">
        <f t="shared" si="17"/>
        <v>0</v>
      </c>
      <c r="P369" s="139" t="str">
        <f>IF(COUNTIF('DISPATCHED (VT11)'!$E:$E,'Summarized Plan'!A369)=0,"",COUNTIF('DISPATCHED (VT11)'!$E:$E,'Summarized Plan'!A369))</f>
        <v/>
      </c>
      <c r="Q369" s="139" t="str">
        <f>IF(A369="","",IF(ISNA(VLOOKUP(A369,'DISPATCHED (VT11)'!$E:$M,9,0)),"",VLOOKUP(A369,'DISPATCHED (VT11)'!$E:$M,9,0)))</f>
        <v/>
      </c>
      <c r="R369" s="139" t="str">
        <f>IF(H369="","",IF(H369&lt;#REF!,1,0))</f>
        <v/>
      </c>
      <c r="S369" s="139" t="str">
        <f>IF(H369="","",IF(H369&gt;#REF!,1,0))</f>
        <v/>
      </c>
      <c r="T369" s="139" t="str">
        <f>IF(H369="","",IF(H369=#REF!,1,0))</f>
        <v/>
      </c>
      <c r="U369" s="139" t="str">
        <f t="shared" si="18"/>
        <v/>
      </c>
      <c r="V369" s="41"/>
      <c r="W369" s="41"/>
      <c r="X369" s="41"/>
      <c r="Y369" s="41"/>
      <c r="Z369" s="41"/>
    </row>
    <row r="370" spans="13:26" ht="12" customHeight="1">
      <c r="M370" s="41" t="e">
        <f>VLOOKUP(B370,REFERENCE!$A$2:D626,4,0)</f>
        <v>#N/A</v>
      </c>
      <c r="N370" s="41" t="e">
        <f>VLOOKUP(B370,REFERENCE!A:C,3,FALSE)</f>
        <v>#N/A</v>
      </c>
      <c r="O370" s="139">
        <f t="shared" si="17"/>
        <v>0</v>
      </c>
      <c r="P370" s="139" t="str">
        <f>IF(COUNTIF('DISPATCHED (VT11)'!$E:$E,'Summarized Plan'!A370)=0,"",COUNTIF('DISPATCHED (VT11)'!$E:$E,'Summarized Plan'!A370))</f>
        <v/>
      </c>
      <c r="Q370" s="139" t="str">
        <f>IF(A370="","",IF(ISNA(VLOOKUP(A370,'DISPATCHED (VT11)'!$E:$M,9,0)),"",VLOOKUP(A370,'DISPATCHED (VT11)'!$E:$M,9,0)))</f>
        <v/>
      </c>
      <c r="R370" s="139" t="str">
        <f>IF(H370="","",IF(H370&lt;#REF!,1,0))</f>
        <v/>
      </c>
      <c r="S370" s="139" t="str">
        <f>IF(H370="","",IF(H370&gt;#REF!,1,0))</f>
        <v/>
      </c>
      <c r="T370" s="139" t="str">
        <f>IF(H370="","",IF(H370=#REF!,1,0))</f>
        <v/>
      </c>
      <c r="U370" s="139" t="str">
        <f t="shared" si="18"/>
        <v/>
      </c>
      <c r="V370" s="41"/>
      <c r="W370" s="41"/>
      <c r="X370" s="41"/>
      <c r="Y370" s="41"/>
      <c r="Z370" s="41"/>
    </row>
    <row r="371" spans="13:26" ht="12" customHeight="1">
      <c r="M371" s="41" t="e">
        <f>VLOOKUP(B371,REFERENCE!$A$2:D627,4,0)</f>
        <v>#N/A</v>
      </c>
      <c r="N371" s="41" t="e">
        <f>VLOOKUP(B371,REFERENCE!A:C,3,FALSE)</f>
        <v>#N/A</v>
      </c>
      <c r="O371" s="139">
        <f t="shared" si="17"/>
        <v>0</v>
      </c>
      <c r="P371" s="139" t="str">
        <f>IF(COUNTIF('DISPATCHED (VT11)'!$E:$E,'Summarized Plan'!A371)=0,"",COUNTIF('DISPATCHED (VT11)'!$E:$E,'Summarized Plan'!A371))</f>
        <v/>
      </c>
      <c r="Q371" s="139" t="str">
        <f>IF(A371="","",IF(ISNA(VLOOKUP(A371,'DISPATCHED (VT11)'!$E:$M,9,0)),"",VLOOKUP(A371,'DISPATCHED (VT11)'!$E:$M,9,0)))</f>
        <v/>
      </c>
      <c r="R371" s="139" t="str">
        <f>IF(H371="","",IF(H371&lt;#REF!,1,0))</f>
        <v/>
      </c>
      <c r="S371" s="139" t="str">
        <f>IF(H371="","",IF(H371&gt;#REF!,1,0))</f>
        <v/>
      </c>
      <c r="T371" s="139" t="str">
        <f>IF(H371="","",IF(H371=#REF!,1,0))</f>
        <v/>
      </c>
      <c r="U371" s="139" t="str">
        <f t="shared" si="18"/>
        <v/>
      </c>
      <c r="V371" s="41"/>
      <c r="W371" s="41"/>
      <c r="X371" s="41"/>
      <c r="Y371" s="41"/>
      <c r="Z371" s="41"/>
    </row>
    <row r="372" spans="13:26" ht="12" customHeight="1">
      <c r="M372" s="41" t="e">
        <f>VLOOKUP(B372,REFERENCE!$A$2:D628,4,0)</f>
        <v>#N/A</v>
      </c>
      <c r="N372" s="41" t="e">
        <f>VLOOKUP(B372,REFERENCE!A:C,3,FALSE)</f>
        <v>#N/A</v>
      </c>
      <c r="O372" s="139">
        <f t="shared" si="17"/>
        <v>0</v>
      </c>
      <c r="P372" s="139" t="str">
        <f>IF(COUNTIF('DISPATCHED (VT11)'!$E:$E,'Summarized Plan'!A372)=0,"",COUNTIF('DISPATCHED (VT11)'!$E:$E,'Summarized Plan'!A372))</f>
        <v/>
      </c>
      <c r="Q372" s="139" t="str">
        <f>IF(A372="","",IF(ISNA(VLOOKUP(A372,'DISPATCHED (VT11)'!$E:$M,9,0)),"",VLOOKUP(A372,'DISPATCHED (VT11)'!$E:$M,9,0)))</f>
        <v/>
      </c>
      <c r="R372" s="139" t="str">
        <f>IF(H372="","",IF(H372&lt;#REF!,1,0))</f>
        <v/>
      </c>
      <c r="S372" s="139" t="str">
        <f>IF(H372="","",IF(H372&gt;#REF!,1,0))</f>
        <v/>
      </c>
      <c r="T372" s="139" t="str">
        <f>IF(H372="","",IF(H372=#REF!,1,0))</f>
        <v/>
      </c>
      <c r="U372" s="139" t="str">
        <f t="shared" si="18"/>
        <v/>
      </c>
      <c r="V372" s="41"/>
      <c r="W372" s="41"/>
      <c r="X372" s="41"/>
      <c r="Y372" s="41"/>
      <c r="Z372" s="41"/>
    </row>
    <row r="373" spans="13:26" ht="12" customHeight="1">
      <c r="M373" s="41" t="e">
        <f>VLOOKUP(B373,REFERENCE!$A$2:D629,4,0)</f>
        <v>#N/A</v>
      </c>
      <c r="N373" s="41" t="e">
        <f>VLOOKUP(B373,REFERENCE!A:C,3,FALSE)</f>
        <v>#N/A</v>
      </c>
      <c r="O373" s="139">
        <f t="shared" si="17"/>
        <v>0</v>
      </c>
      <c r="P373" s="139" t="str">
        <f>IF(COUNTIF('DISPATCHED (VT11)'!$E:$E,'Summarized Plan'!A373)=0,"",COUNTIF('DISPATCHED (VT11)'!$E:$E,'Summarized Plan'!A373))</f>
        <v/>
      </c>
      <c r="Q373" s="139" t="str">
        <f>IF(A373="","",IF(ISNA(VLOOKUP(A373,'DISPATCHED (VT11)'!$E:$M,9,0)),"",VLOOKUP(A373,'DISPATCHED (VT11)'!$E:$M,9,0)))</f>
        <v/>
      </c>
      <c r="R373" s="139" t="str">
        <f>IF(H373="","",IF(H373&lt;#REF!,1,0))</f>
        <v/>
      </c>
      <c r="S373" s="139" t="str">
        <f>IF(H373="","",IF(H373&gt;#REF!,1,0))</f>
        <v/>
      </c>
      <c r="T373" s="139" t="str">
        <f>IF(H373="","",IF(H373=#REF!,1,0))</f>
        <v/>
      </c>
      <c r="U373" s="139" t="str">
        <f t="shared" si="18"/>
        <v/>
      </c>
      <c r="V373" s="41"/>
      <c r="W373" s="41"/>
      <c r="X373" s="41"/>
      <c r="Y373" s="41"/>
      <c r="Z373" s="41"/>
    </row>
    <row r="374" spans="13:26" ht="12" customHeight="1">
      <c r="M374" s="41" t="e">
        <f>VLOOKUP(B374,REFERENCE!$A$2:D630,4,0)</f>
        <v>#N/A</v>
      </c>
      <c r="N374" s="41" t="e">
        <f>VLOOKUP(B374,REFERENCE!A:C,3,FALSE)</f>
        <v>#N/A</v>
      </c>
      <c r="O374" s="139">
        <f t="shared" si="17"/>
        <v>0</v>
      </c>
      <c r="P374" s="139" t="str">
        <f>IF(COUNTIF('DISPATCHED (VT11)'!$E:$E,'Summarized Plan'!A374)=0,"",COUNTIF('DISPATCHED (VT11)'!$E:$E,'Summarized Plan'!A374))</f>
        <v/>
      </c>
      <c r="Q374" s="139" t="str">
        <f>IF(A374="","",IF(ISNA(VLOOKUP(A374,'DISPATCHED (VT11)'!$E:$M,9,0)),"",VLOOKUP(A374,'DISPATCHED (VT11)'!$E:$M,9,0)))</f>
        <v/>
      </c>
      <c r="R374" s="139" t="str">
        <f>IF(H374="","",IF(H374&lt;#REF!,1,0))</f>
        <v/>
      </c>
      <c r="S374" s="139" t="str">
        <f>IF(H374="","",IF(H374&gt;#REF!,1,0))</f>
        <v/>
      </c>
      <c r="T374" s="139" t="str">
        <f>IF(H374="","",IF(H374=#REF!,1,0))</f>
        <v/>
      </c>
      <c r="U374" s="139" t="str">
        <f t="shared" si="18"/>
        <v/>
      </c>
      <c r="V374" s="41"/>
      <c r="W374" s="41"/>
      <c r="X374" s="41"/>
      <c r="Y374" s="41"/>
      <c r="Z374" s="41"/>
    </row>
    <row r="375" spans="13:26" ht="12" customHeight="1">
      <c r="M375" s="41" t="e">
        <f>VLOOKUP(B375,REFERENCE!$A$2:D631,4,0)</f>
        <v>#N/A</v>
      </c>
      <c r="N375" s="41" t="e">
        <f>VLOOKUP(B375,REFERENCE!A:C,3,FALSE)</f>
        <v>#N/A</v>
      </c>
      <c r="O375" s="139">
        <f t="shared" si="17"/>
        <v>0</v>
      </c>
      <c r="P375" s="139" t="str">
        <f>IF(COUNTIF('DISPATCHED (VT11)'!$E:$E,'Summarized Plan'!A375)=0,"",COUNTIF('DISPATCHED (VT11)'!$E:$E,'Summarized Plan'!A375))</f>
        <v/>
      </c>
      <c r="Q375" s="139" t="str">
        <f>IF(A375="","",IF(ISNA(VLOOKUP(A375,'DISPATCHED (VT11)'!$E:$M,9,0)),"",VLOOKUP(A375,'DISPATCHED (VT11)'!$E:$M,9,0)))</f>
        <v/>
      </c>
      <c r="R375" s="139" t="str">
        <f>IF(H375="","",IF(H375&lt;#REF!,1,0))</f>
        <v/>
      </c>
      <c r="S375" s="139" t="str">
        <f>IF(H375="","",IF(H375&gt;#REF!,1,0))</f>
        <v/>
      </c>
      <c r="T375" s="139" t="str">
        <f>IF(H375="","",IF(H375=#REF!,1,0))</f>
        <v/>
      </c>
      <c r="U375" s="139" t="str">
        <f t="shared" si="18"/>
        <v/>
      </c>
      <c r="V375" s="41"/>
      <c r="W375" s="41"/>
      <c r="X375" s="41"/>
      <c r="Y375" s="41"/>
      <c r="Z375" s="41"/>
    </row>
    <row r="376" spans="13:26" ht="12" customHeight="1">
      <c r="M376" s="41" t="e">
        <f>VLOOKUP(B376,REFERENCE!$A$2:D632,4,0)</f>
        <v>#N/A</v>
      </c>
      <c r="N376" s="41" t="e">
        <f>VLOOKUP(B376,REFERENCE!A:C,3,FALSE)</f>
        <v>#N/A</v>
      </c>
      <c r="O376" s="139">
        <f t="shared" si="17"/>
        <v>0</v>
      </c>
      <c r="P376" s="139" t="str">
        <f>IF(COUNTIF('DISPATCHED (VT11)'!$E:$E,'Summarized Plan'!A376)=0,"",COUNTIF('DISPATCHED (VT11)'!$E:$E,'Summarized Plan'!A376))</f>
        <v/>
      </c>
      <c r="Q376" s="139" t="str">
        <f>IF(A376="","",IF(ISNA(VLOOKUP(A376,'DISPATCHED (VT11)'!$E:$M,9,0)),"",VLOOKUP(A376,'DISPATCHED (VT11)'!$E:$M,9,0)))</f>
        <v/>
      </c>
      <c r="R376" s="139" t="str">
        <f>IF(H376="","",IF(H376&lt;#REF!,1,0))</f>
        <v/>
      </c>
      <c r="S376" s="139" t="str">
        <f>IF(H376="","",IF(H376&gt;#REF!,1,0))</f>
        <v/>
      </c>
      <c r="T376" s="139" t="str">
        <f>IF(H376="","",IF(H376=#REF!,1,0))</f>
        <v/>
      </c>
      <c r="U376" s="139" t="str">
        <f t="shared" si="18"/>
        <v/>
      </c>
      <c r="V376" s="41"/>
      <c r="W376" s="41"/>
      <c r="X376" s="41"/>
      <c r="Y376" s="41"/>
      <c r="Z376" s="41"/>
    </row>
    <row r="377" spans="13:26" ht="12" customHeight="1">
      <c r="M377" s="41" t="e">
        <f>VLOOKUP(B377,REFERENCE!$A$2:D633,4,0)</f>
        <v>#N/A</v>
      </c>
      <c r="N377" s="41" t="e">
        <f>VLOOKUP(B377,REFERENCE!A:C,3,FALSE)</f>
        <v>#N/A</v>
      </c>
      <c r="O377" s="139">
        <f t="shared" si="17"/>
        <v>0</v>
      </c>
      <c r="P377" s="139" t="str">
        <f>IF(COUNTIF('DISPATCHED (VT11)'!$E:$E,'Summarized Plan'!A377)=0,"",COUNTIF('DISPATCHED (VT11)'!$E:$E,'Summarized Plan'!A377))</f>
        <v/>
      </c>
      <c r="Q377" s="139" t="str">
        <f>IF(A377="","",IF(ISNA(VLOOKUP(A377,'DISPATCHED (VT11)'!$E:$M,9,0)),"",VLOOKUP(A377,'DISPATCHED (VT11)'!$E:$M,9,0)))</f>
        <v/>
      </c>
      <c r="R377" s="139" t="str">
        <f>IF(H377="","",IF(H377&lt;#REF!,1,0))</f>
        <v/>
      </c>
      <c r="S377" s="139" t="str">
        <f>IF(H377="","",IF(H377&gt;#REF!,1,0))</f>
        <v/>
      </c>
      <c r="T377" s="139" t="str">
        <f>IF(H377="","",IF(H377=#REF!,1,0))</f>
        <v/>
      </c>
      <c r="U377" s="139" t="str">
        <f t="shared" si="18"/>
        <v/>
      </c>
      <c r="V377" s="41"/>
      <c r="W377" s="41"/>
      <c r="X377" s="41"/>
      <c r="Y377" s="41"/>
      <c r="Z377" s="41"/>
    </row>
    <row r="378" spans="13:26" ht="12" customHeight="1">
      <c r="M378" s="41" t="e">
        <f>VLOOKUP(B378,REFERENCE!$A$2:D634,4,0)</f>
        <v>#N/A</v>
      </c>
      <c r="N378" s="41" t="e">
        <f>VLOOKUP(B378,REFERENCE!A:C,3,FALSE)</f>
        <v>#N/A</v>
      </c>
      <c r="O378" s="139">
        <f t="shared" si="17"/>
        <v>0</v>
      </c>
      <c r="P378" s="139" t="str">
        <f>IF(COUNTIF('DISPATCHED (VT11)'!$E:$E,'Summarized Plan'!A378)=0,"",COUNTIF('DISPATCHED (VT11)'!$E:$E,'Summarized Plan'!A378))</f>
        <v/>
      </c>
      <c r="Q378" s="139" t="str">
        <f>IF(A378="","",IF(ISNA(VLOOKUP(A378,'DISPATCHED (VT11)'!$E:$M,9,0)),"",VLOOKUP(A378,'DISPATCHED (VT11)'!$E:$M,9,0)))</f>
        <v/>
      </c>
      <c r="R378" s="139" t="str">
        <f>IF(H378="","",IF(H378&lt;#REF!,1,0))</f>
        <v/>
      </c>
      <c r="S378" s="139" t="str">
        <f>IF(H378="","",IF(H378&gt;#REF!,1,0))</f>
        <v/>
      </c>
      <c r="T378" s="139" t="str">
        <f>IF(H378="","",IF(H378=#REF!,1,0))</f>
        <v/>
      </c>
      <c r="U378" s="139" t="str">
        <f t="shared" si="18"/>
        <v/>
      </c>
      <c r="V378" s="41"/>
      <c r="W378" s="41"/>
      <c r="X378" s="41"/>
      <c r="Y378" s="41"/>
      <c r="Z378" s="41"/>
    </row>
    <row r="379" spans="13:26" ht="12" customHeight="1">
      <c r="M379" s="41" t="e">
        <f>VLOOKUP(B379,REFERENCE!$A$2:D635,4,0)</f>
        <v>#N/A</v>
      </c>
      <c r="N379" s="41" t="e">
        <f>VLOOKUP(B379,REFERENCE!A:C,3,FALSE)</f>
        <v>#N/A</v>
      </c>
      <c r="O379" s="139">
        <f t="shared" si="17"/>
        <v>0</v>
      </c>
      <c r="P379" s="139" t="str">
        <f>IF(COUNTIF('DISPATCHED (VT11)'!$E:$E,'Summarized Plan'!A379)=0,"",COUNTIF('DISPATCHED (VT11)'!$E:$E,'Summarized Plan'!A379))</f>
        <v/>
      </c>
      <c r="Q379" s="139" t="str">
        <f>IF(A379="","",IF(ISNA(VLOOKUP(A379,'DISPATCHED (VT11)'!$E:$M,9,0)),"",VLOOKUP(A379,'DISPATCHED (VT11)'!$E:$M,9,0)))</f>
        <v/>
      </c>
      <c r="R379" s="139" t="str">
        <f>IF(H379="","",IF(H379&lt;#REF!,1,0))</f>
        <v/>
      </c>
      <c r="S379" s="139" t="str">
        <f>IF(H379="","",IF(H379&gt;#REF!,1,0))</f>
        <v/>
      </c>
      <c r="T379" s="139" t="str">
        <f>IF(H379="","",IF(H379=#REF!,1,0))</f>
        <v/>
      </c>
      <c r="U379" s="139" t="str">
        <f t="shared" si="18"/>
        <v/>
      </c>
      <c r="V379" s="41"/>
      <c r="W379" s="41"/>
      <c r="X379" s="41"/>
      <c r="Y379" s="41"/>
      <c r="Z379" s="41"/>
    </row>
    <row r="380" spans="13:26" ht="12" customHeight="1">
      <c r="M380" s="41" t="e">
        <f>VLOOKUP(B380,REFERENCE!$A$2:D636,4,0)</f>
        <v>#N/A</v>
      </c>
      <c r="N380" s="41" t="e">
        <f>VLOOKUP(B380,REFERENCE!A:C,3,FALSE)</f>
        <v>#N/A</v>
      </c>
      <c r="O380" s="139">
        <f t="shared" si="17"/>
        <v>0</v>
      </c>
      <c r="P380" s="139" t="str">
        <f>IF(COUNTIF('DISPATCHED (VT11)'!$E:$E,'Summarized Plan'!A380)=0,"",COUNTIF('DISPATCHED (VT11)'!$E:$E,'Summarized Plan'!A380))</f>
        <v/>
      </c>
      <c r="Q380" s="139" t="str">
        <f>IF(A380="","",IF(ISNA(VLOOKUP(A380,'DISPATCHED (VT11)'!$E:$M,9,0)),"",VLOOKUP(A380,'DISPATCHED (VT11)'!$E:$M,9,0)))</f>
        <v/>
      </c>
      <c r="R380" s="139" t="str">
        <f>IF(H380="","",IF(H380&lt;#REF!,1,0))</f>
        <v/>
      </c>
      <c r="S380" s="139" t="str">
        <f>IF(H380="","",IF(H380&gt;#REF!,1,0))</f>
        <v/>
      </c>
      <c r="T380" s="139" t="str">
        <f>IF(H380="","",IF(H380=#REF!,1,0))</f>
        <v/>
      </c>
      <c r="U380" s="139" t="str">
        <f t="shared" si="18"/>
        <v/>
      </c>
      <c r="V380" s="41"/>
      <c r="W380" s="41"/>
      <c r="X380" s="41"/>
      <c r="Y380" s="41"/>
      <c r="Z380" s="41"/>
    </row>
    <row r="381" spans="13:26" ht="12" customHeight="1">
      <c r="M381" s="41" t="e">
        <f>VLOOKUP(B381,REFERENCE!$A$2:D637,4,0)</f>
        <v>#N/A</v>
      </c>
      <c r="N381" s="41" t="e">
        <f>VLOOKUP(B381,REFERENCE!A:C,3,FALSE)</f>
        <v>#N/A</v>
      </c>
      <c r="O381" s="139">
        <f t="shared" si="17"/>
        <v>0</v>
      </c>
      <c r="P381" s="139" t="str">
        <f>IF(COUNTIF('DISPATCHED (VT11)'!$E:$E,'Summarized Plan'!A381)=0,"",COUNTIF('DISPATCHED (VT11)'!$E:$E,'Summarized Plan'!A381))</f>
        <v/>
      </c>
      <c r="Q381" s="139" t="str">
        <f>IF(A381="","",IF(ISNA(VLOOKUP(A381,'DISPATCHED (VT11)'!$E:$M,9,0)),"",VLOOKUP(A381,'DISPATCHED (VT11)'!$E:$M,9,0)))</f>
        <v/>
      </c>
      <c r="R381" s="139" t="str">
        <f>IF(H381="","",IF(H381&lt;#REF!,1,0))</f>
        <v/>
      </c>
      <c r="S381" s="139" t="str">
        <f>IF(H381="","",IF(H381&gt;#REF!,1,0))</f>
        <v/>
      </c>
      <c r="T381" s="139" t="str">
        <f>IF(H381="","",IF(H381=#REF!,1,0))</f>
        <v/>
      </c>
      <c r="U381" s="139" t="str">
        <f t="shared" si="18"/>
        <v/>
      </c>
      <c r="V381" s="41"/>
      <c r="W381" s="41"/>
      <c r="X381" s="41"/>
      <c r="Y381" s="41"/>
      <c r="Z381" s="41"/>
    </row>
    <row r="382" spans="13:26" ht="12" customHeight="1">
      <c r="M382" s="41" t="e">
        <f>VLOOKUP(B382,REFERENCE!$A$2:D638,4,0)</f>
        <v>#N/A</v>
      </c>
      <c r="N382" s="41" t="e">
        <f>VLOOKUP(B382,REFERENCE!A:C,3,FALSE)</f>
        <v>#N/A</v>
      </c>
      <c r="O382" s="139">
        <f t="shared" si="17"/>
        <v>0</v>
      </c>
      <c r="P382" s="139" t="str">
        <f>IF(COUNTIF('DISPATCHED (VT11)'!$E:$E,'Summarized Plan'!A382)=0,"",COUNTIF('DISPATCHED (VT11)'!$E:$E,'Summarized Plan'!A382))</f>
        <v/>
      </c>
      <c r="Q382" s="139" t="str">
        <f>IF(A382="","",IF(ISNA(VLOOKUP(A382,'DISPATCHED (VT11)'!$E:$M,9,0)),"",VLOOKUP(A382,'DISPATCHED (VT11)'!$E:$M,9,0)))</f>
        <v/>
      </c>
      <c r="R382" s="139" t="str">
        <f>IF(H382="","",IF(H382&lt;#REF!,1,0))</f>
        <v/>
      </c>
      <c r="S382" s="139" t="str">
        <f>IF(H382="","",IF(H382&gt;#REF!,1,0))</f>
        <v/>
      </c>
      <c r="T382" s="139" t="str">
        <f>IF(H382="","",IF(H382=#REF!,1,0))</f>
        <v/>
      </c>
      <c r="U382" s="139" t="str">
        <f t="shared" si="18"/>
        <v/>
      </c>
      <c r="V382" s="41"/>
      <c r="W382" s="41"/>
      <c r="X382" s="41"/>
      <c r="Y382" s="41"/>
      <c r="Z382" s="41"/>
    </row>
    <row r="383" spans="13:26" ht="12" customHeight="1">
      <c r="M383" s="41" t="e">
        <f>VLOOKUP(B383,REFERENCE!$A$2:D639,4,0)</f>
        <v>#N/A</v>
      </c>
      <c r="N383" s="41" t="e">
        <f>VLOOKUP(B383,REFERENCE!A:C,3,FALSE)</f>
        <v>#N/A</v>
      </c>
      <c r="O383" s="139">
        <f t="shared" si="17"/>
        <v>0</v>
      </c>
      <c r="P383" s="139" t="str">
        <f>IF(COUNTIF('DISPATCHED (VT11)'!$E:$E,'Summarized Plan'!A383)=0,"",COUNTIF('DISPATCHED (VT11)'!$E:$E,'Summarized Plan'!A383))</f>
        <v/>
      </c>
      <c r="Q383" s="139" t="str">
        <f>IF(A383="","",IF(ISNA(VLOOKUP(A383,'DISPATCHED (VT11)'!$E:$M,9,0)),"",VLOOKUP(A383,'DISPATCHED (VT11)'!$E:$M,9,0)))</f>
        <v/>
      </c>
      <c r="R383" s="139" t="str">
        <f>IF(H383="","",IF(H383&lt;#REF!,1,0))</f>
        <v/>
      </c>
      <c r="S383" s="139" t="str">
        <f>IF(H383="","",IF(H383&gt;#REF!,1,0))</f>
        <v/>
      </c>
      <c r="T383" s="139" t="str">
        <f>IF(H383="","",IF(H383=#REF!,1,0))</f>
        <v/>
      </c>
      <c r="U383" s="139" t="str">
        <f t="shared" si="18"/>
        <v/>
      </c>
      <c r="V383" s="41"/>
      <c r="W383" s="41"/>
      <c r="X383" s="41"/>
      <c r="Y383" s="41"/>
      <c r="Z383" s="41"/>
    </row>
    <row r="384" spans="13:26" ht="12" customHeight="1">
      <c r="M384" s="41" t="e">
        <f>VLOOKUP(B384,REFERENCE!$A$2:D640,4,0)</f>
        <v>#N/A</v>
      </c>
      <c r="N384" s="41" t="e">
        <f>VLOOKUP(B384,REFERENCE!A:C,3,FALSE)</f>
        <v>#N/A</v>
      </c>
      <c r="O384" s="139">
        <f t="shared" si="17"/>
        <v>0</v>
      </c>
      <c r="P384" s="139" t="str">
        <f>IF(COUNTIF('DISPATCHED (VT11)'!$E:$E,'Summarized Plan'!A384)=0,"",COUNTIF('DISPATCHED (VT11)'!$E:$E,'Summarized Plan'!A384))</f>
        <v/>
      </c>
      <c r="Q384" s="139" t="str">
        <f>IF(A384="","",IF(ISNA(VLOOKUP(A384,'DISPATCHED (VT11)'!$E:$M,9,0)),"",VLOOKUP(A384,'DISPATCHED (VT11)'!$E:$M,9,0)))</f>
        <v/>
      </c>
      <c r="R384" s="139" t="str">
        <f>IF(H384="","",IF(H384&lt;#REF!,1,0))</f>
        <v/>
      </c>
      <c r="S384" s="139" t="str">
        <f>IF(H384="","",IF(H384&gt;#REF!,1,0))</f>
        <v/>
      </c>
      <c r="T384" s="139" t="str">
        <f>IF(H384="","",IF(H384=#REF!,1,0))</f>
        <v/>
      </c>
      <c r="U384" s="139" t="str">
        <f t="shared" si="18"/>
        <v/>
      </c>
      <c r="V384" s="41"/>
      <c r="W384" s="41"/>
      <c r="X384" s="41"/>
      <c r="Y384" s="41"/>
      <c r="Z384" s="41"/>
    </row>
    <row r="385" spans="13:26" ht="12" customHeight="1">
      <c r="M385" s="41" t="e">
        <f>VLOOKUP(B385,REFERENCE!$A$2:D641,4,0)</f>
        <v>#N/A</v>
      </c>
      <c r="N385" s="41" t="e">
        <f>VLOOKUP(B385,REFERENCE!A:C,3,FALSE)</f>
        <v>#N/A</v>
      </c>
      <c r="O385" s="139">
        <f t="shared" si="17"/>
        <v>0</v>
      </c>
      <c r="P385" s="139" t="str">
        <f>IF(COUNTIF('DISPATCHED (VT11)'!$E:$E,'Summarized Plan'!A385)=0,"",COUNTIF('DISPATCHED (VT11)'!$E:$E,'Summarized Plan'!A385))</f>
        <v/>
      </c>
      <c r="Q385" s="139" t="str">
        <f>IF(A385="","",IF(ISNA(VLOOKUP(A385,'DISPATCHED (VT11)'!$E:$M,9,0)),"",VLOOKUP(A385,'DISPATCHED (VT11)'!$E:$M,9,0)))</f>
        <v/>
      </c>
      <c r="R385" s="139" t="str">
        <f>IF(H385="","",IF(H385&lt;#REF!,1,0))</f>
        <v/>
      </c>
      <c r="S385" s="139" t="str">
        <f>IF(H385="","",IF(H385&gt;#REF!,1,0))</f>
        <v/>
      </c>
      <c r="T385" s="139" t="str">
        <f>IF(H385="","",IF(H385=#REF!,1,0))</f>
        <v/>
      </c>
      <c r="U385" s="139" t="str">
        <f t="shared" si="18"/>
        <v/>
      </c>
      <c r="V385" s="41"/>
      <c r="W385" s="41"/>
      <c r="X385" s="41"/>
      <c r="Y385" s="41"/>
      <c r="Z385" s="41"/>
    </row>
    <row r="386" spans="13:26" ht="12" customHeight="1">
      <c r="M386" s="41" t="e">
        <f>VLOOKUP(B386,REFERENCE!$A$2:D642,4,0)</f>
        <v>#N/A</v>
      </c>
      <c r="N386" s="41" t="e">
        <f>VLOOKUP(B386,REFERENCE!A:C,3,FALSE)</f>
        <v>#N/A</v>
      </c>
      <c r="O386" s="139">
        <f t="shared" ref="O386:O449" si="19">COUNTIF($A:$A,A386)</f>
        <v>0</v>
      </c>
      <c r="P386" s="139" t="str">
        <f>IF(COUNTIF('DISPATCHED (VT11)'!$E:$E,'Summarized Plan'!A386)=0,"",COUNTIF('DISPATCHED (VT11)'!$E:$E,'Summarized Plan'!A386))</f>
        <v/>
      </c>
      <c r="Q386" s="139" t="str">
        <f>IF(A386="","",IF(ISNA(VLOOKUP(A386,'DISPATCHED (VT11)'!$E:$M,9,0)),"",VLOOKUP(A386,'DISPATCHED (VT11)'!$E:$M,9,0)))</f>
        <v/>
      </c>
      <c r="R386" s="139" t="str">
        <f>IF(H386="","",IF(H386&lt;#REF!,1,0))</f>
        <v/>
      </c>
      <c r="S386" s="139" t="str">
        <f>IF(H386="","",IF(H386&gt;#REF!,1,0))</f>
        <v/>
      </c>
      <c r="T386" s="139" t="str">
        <f>IF(H386="","",IF(H386=#REF!,1,0))</f>
        <v/>
      </c>
      <c r="U386" s="139" t="str">
        <f t="shared" si="18"/>
        <v/>
      </c>
      <c r="V386" s="41"/>
      <c r="W386" s="41"/>
      <c r="X386" s="41"/>
      <c r="Y386" s="41"/>
      <c r="Z386" s="41"/>
    </row>
    <row r="387" spans="13:26" ht="12" customHeight="1">
      <c r="M387" s="41" t="e">
        <f>VLOOKUP(B387,REFERENCE!$A$2:D643,4,0)</f>
        <v>#N/A</v>
      </c>
      <c r="N387" s="41" t="e">
        <f>VLOOKUP(B387,REFERENCE!A:C,3,FALSE)</f>
        <v>#N/A</v>
      </c>
      <c r="O387" s="139">
        <f t="shared" si="19"/>
        <v>0</v>
      </c>
      <c r="P387" s="139" t="str">
        <f>IF(COUNTIF('DISPATCHED (VT11)'!$E:$E,'Summarized Plan'!A387)=0,"",COUNTIF('DISPATCHED (VT11)'!$E:$E,'Summarized Plan'!A387))</f>
        <v/>
      </c>
      <c r="Q387" s="139" t="str">
        <f>IF(A387="","",IF(ISNA(VLOOKUP(A387,'DISPATCHED (VT11)'!$E:$M,9,0)),"",VLOOKUP(A387,'DISPATCHED (VT11)'!$E:$M,9,0)))</f>
        <v/>
      </c>
      <c r="R387" s="139" t="str">
        <f>IF(H387="","",IF(H387&lt;#REF!,1,0))</f>
        <v/>
      </c>
      <c r="S387" s="139" t="str">
        <f>IF(H387="","",IF(H387&gt;#REF!,1,0))</f>
        <v/>
      </c>
      <c r="T387" s="139" t="str">
        <f>IF(H387="","",IF(H387=#REF!,1,0))</f>
        <v/>
      </c>
      <c r="U387" s="139" t="str">
        <f t="shared" si="18"/>
        <v/>
      </c>
      <c r="V387" s="41"/>
      <c r="W387" s="41"/>
      <c r="X387" s="41"/>
      <c r="Y387" s="41"/>
      <c r="Z387" s="41"/>
    </row>
    <row r="388" spans="13:26" ht="12" customHeight="1">
      <c r="M388" s="41" t="e">
        <f>VLOOKUP(B388,REFERENCE!$A$2:D644,4,0)</f>
        <v>#N/A</v>
      </c>
      <c r="N388" s="41" t="e">
        <f>VLOOKUP(B388,REFERENCE!A:C,3,FALSE)</f>
        <v>#N/A</v>
      </c>
      <c r="O388" s="139">
        <f t="shared" si="19"/>
        <v>0</v>
      </c>
      <c r="P388" s="139" t="str">
        <f>IF(COUNTIF('DISPATCHED (VT11)'!$E:$E,'Summarized Plan'!A388)=0,"",COUNTIF('DISPATCHED (VT11)'!$E:$E,'Summarized Plan'!A388))</f>
        <v/>
      </c>
      <c r="Q388" s="139" t="str">
        <f>IF(A388="","",IF(ISNA(VLOOKUP(A388,'DISPATCHED (VT11)'!$E:$M,9,0)),"",VLOOKUP(A388,'DISPATCHED (VT11)'!$E:$M,9,0)))</f>
        <v/>
      </c>
      <c r="R388" s="139" t="str">
        <f>IF(H388="","",IF(H388&lt;#REF!,1,0))</f>
        <v/>
      </c>
      <c r="S388" s="139" t="str">
        <f>IF(H388="","",IF(H388&gt;#REF!,1,0))</f>
        <v/>
      </c>
      <c r="T388" s="139" t="str">
        <f>IF(H388="","",IF(H388=#REF!,1,0))</f>
        <v/>
      </c>
      <c r="U388" s="139" t="str">
        <f t="shared" si="18"/>
        <v/>
      </c>
      <c r="V388" s="41"/>
      <c r="W388" s="41"/>
      <c r="X388" s="41"/>
      <c r="Y388" s="41"/>
      <c r="Z388" s="41"/>
    </row>
    <row r="389" spans="13:26" ht="12" customHeight="1">
      <c r="M389" s="41" t="e">
        <f>VLOOKUP(B389,REFERENCE!$A$2:D645,4,0)</f>
        <v>#N/A</v>
      </c>
      <c r="N389" s="41" t="e">
        <f>VLOOKUP(B389,REFERENCE!A:C,3,FALSE)</f>
        <v>#N/A</v>
      </c>
      <c r="O389" s="139">
        <f t="shared" si="19"/>
        <v>0</v>
      </c>
      <c r="P389" s="139" t="str">
        <f>IF(COUNTIF('DISPATCHED (VT11)'!$E:$E,'Summarized Plan'!A389)=0,"",COUNTIF('DISPATCHED (VT11)'!$E:$E,'Summarized Plan'!A389))</f>
        <v/>
      </c>
      <c r="Q389" s="139" t="str">
        <f>IF(A389="","",IF(ISNA(VLOOKUP(A389,'DISPATCHED (VT11)'!$E:$M,9,0)),"",VLOOKUP(A389,'DISPATCHED (VT11)'!$E:$M,9,0)))</f>
        <v/>
      </c>
      <c r="R389" s="139" t="str">
        <f>IF(H389="","",IF(H389&lt;#REF!,1,0))</f>
        <v/>
      </c>
      <c r="S389" s="139" t="str">
        <f>IF(H389="","",IF(H389&gt;#REF!,1,0))</f>
        <v/>
      </c>
      <c r="T389" s="139" t="str">
        <f>IF(H389="","",IF(H389=#REF!,1,0))</f>
        <v/>
      </c>
      <c r="U389" s="139" t="str">
        <f t="shared" si="18"/>
        <v/>
      </c>
      <c r="V389" s="41"/>
      <c r="W389" s="41"/>
      <c r="X389" s="41"/>
      <c r="Y389" s="41"/>
      <c r="Z389" s="41"/>
    </row>
    <row r="390" spans="13:26" ht="12" customHeight="1">
      <c r="M390" s="41" t="e">
        <f>VLOOKUP(B390,REFERENCE!$A$2:D646,4,0)</f>
        <v>#N/A</v>
      </c>
      <c r="N390" s="41" t="e">
        <f>VLOOKUP(B390,REFERENCE!A:C,3,FALSE)</f>
        <v>#N/A</v>
      </c>
      <c r="O390" s="139">
        <f t="shared" si="19"/>
        <v>0</v>
      </c>
      <c r="P390" s="139" t="str">
        <f>IF(COUNTIF('DISPATCHED (VT11)'!$E:$E,'Summarized Plan'!A390)=0,"",COUNTIF('DISPATCHED (VT11)'!$E:$E,'Summarized Plan'!A390))</f>
        <v/>
      </c>
      <c r="Q390" s="139" t="str">
        <f>IF(A390="","",IF(ISNA(VLOOKUP(A390,'DISPATCHED (VT11)'!$E:$M,9,0)),"",VLOOKUP(A390,'DISPATCHED (VT11)'!$E:$M,9,0)))</f>
        <v/>
      </c>
      <c r="R390" s="139" t="str">
        <f>IF(H390="","",IF(H390&lt;#REF!,1,0))</f>
        <v/>
      </c>
      <c r="S390" s="139" t="str">
        <f>IF(H390="","",IF(H390&gt;#REF!,1,0))</f>
        <v/>
      </c>
      <c r="T390" s="139" t="str">
        <f>IF(H390="","",IF(H390=#REF!,1,0))</f>
        <v/>
      </c>
      <c r="U390" s="139" t="str">
        <f t="shared" si="18"/>
        <v/>
      </c>
      <c r="V390" s="41"/>
      <c r="W390" s="41"/>
      <c r="X390" s="41"/>
      <c r="Y390" s="41"/>
      <c r="Z390" s="41"/>
    </row>
    <row r="391" spans="13:26" ht="12" customHeight="1">
      <c r="M391" s="41" t="e">
        <f>VLOOKUP(B391,REFERENCE!$A$2:D647,4,0)</f>
        <v>#N/A</v>
      </c>
      <c r="N391" s="41" t="e">
        <f>VLOOKUP(B391,REFERENCE!A:C,3,FALSE)</f>
        <v>#N/A</v>
      </c>
      <c r="O391" s="139">
        <f t="shared" si="19"/>
        <v>0</v>
      </c>
      <c r="P391" s="139" t="str">
        <f>IF(COUNTIF('DISPATCHED (VT11)'!$E:$E,'Summarized Plan'!A391)=0,"",COUNTIF('DISPATCHED (VT11)'!$E:$E,'Summarized Plan'!A391))</f>
        <v/>
      </c>
      <c r="Q391" s="139" t="str">
        <f>IF(A391="","",IF(ISNA(VLOOKUP(A391,'DISPATCHED (VT11)'!$E:$M,9,0)),"",VLOOKUP(A391,'DISPATCHED (VT11)'!$E:$M,9,0)))</f>
        <v/>
      </c>
      <c r="R391" s="139" t="str">
        <f>IF(H391="","",IF(H391&lt;#REF!,1,0))</f>
        <v/>
      </c>
      <c r="S391" s="139" t="str">
        <f>IF(H391="","",IF(H391&gt;#REF!,1,0))</f>
        <v/>
      </c>
      <c r="T391" s="139" t="str">
        <f>IF(H391="","",IF(H391=#REF!,1,0))</f>
        <v/>
      </c>
      <c r="U391" s="139" t="str">
        <f t="shared" si="18"/>
        <v/>
      </c>
      <c r="V391" s="41"/>
      <c r="W391" s="41"/>
      <c r="X391" s="41"/>
      <c r="Y391" s="41"/>
      <c r="Z391" s="41"/>
    </row>
    <row r="392" spans="13:26" ht="12" customHeight="1">
      <c r="M392" s="41" t="e">
        <f>VLOOKUP(B392,REFERENCE!$A$2:D648,4,0)</f>
        <v>#N/A</v>
      </c>
      <c r="N392" s="41" t="e">
        <f>VLOOKUP(B392,REFERENCE!A:C,3,FALSE)</f>
        <v>#N/A</v>
      </c>
      <c r="O392" s="139">
        <f t="shared" si="19"/>
        <v>0</v>
      </c>
      <c r="P392" s="139" t="str">
        <f>IF(COUNTIF('DISPATCHED (VT11)'!$E:$E,'Summarized Plan'!A392)=0,"",COUNTIF('DISPATCHED (VT11)'!$E:$E,'Summarized Plan'!A392))</f>
        <v/>
      </c>
      <c r="Q392" s="139" t="str">
        <f>IF(A392="","",IF(ISNA(VLOOKUP(A392,'DISPATCHED (VT11)'!$E:$M,9,0)),"",VLOOKUP(A392,'DISPATCHED (VT11)'!$E:$M,9,0)))</f>
        <v/>
      </c>
      <c r="R392" s="139" t="str">
        <f>IF(H392="","",IF(H392&lt;#REF!,1,0))</f>
        <v/>
      </c>
      <c r="S392" s="139" t="str">
        <f>IF(H392="","",IF(H392&gt;#REF!,1,0))</f>
        <v/>
      </c>
      <c r="T392" s="139" t="str">
        <f>IF(H392="","",IF(H392=#REF!,1,0))</f>
        <v/>
      </c>
      <c r="U392" s="139" t="str">
        <f t="shared" si="18"/>
        <v/>
      </c>
      <c r="V392" s="41"/>
      <c r="W392" s="41"/>
      <c r="X392" s="41"/>
      <c r="Y392" s="41"/>
      <c r="Z392" s="41"/>
    </row>
    <row r="393" spans="13:26" ht="12" customHeight="1">
      <c r="M393" s="41" t="e">
        <f>VLOOKUP(B393,REFERENCE!$A$2:D649,4,0)</f>
        <v>#N/A</v>
      </c>
      <c r="N393" s="41" t="e">
        <f>VLOOKUP(B393,REFERENCE!A:C,3,FALSE)</f>
        <v>#N/A</v>
      </c>
      <c r="O393" s="139">
        <f t="shared" si="19"/>
        <v>0</v>
      </c>
      <c r="P393" s="139" t="str">
        <f>IF(COUNTIF('DISPATCHED (VT11)'!$E:$E,'Summarized Plan'!A393)=0,"",COUNTIF('DISPATCHED (VT11)'!$E:$E,'Summarized Plan'!A393))</f>
        <v/>
      </c>
      <c r="Q393" s="139" t="str">
        <f>IF(A393="","",IF(ISNA(VLOOKUP(A393,'DISPATCHED (VT11)'!$E:$M,9,0)),"",VLOOKUP(A393,'DISPATCHED (VT11)'!$E:$M,9,0)))</f>
        <v/>
      </c>
      <c r="R393" s="139" t="str">
        <f>IF(H393="","",IF(H393&lt;#REF!,1,0))</f>
        <v/>
      </c>
      <c r="S393" s="139" t="str">
        <f>IF(H393="","",IF(H393&gt;#REF!,1,0))</f>
        <v/>
      </c>
      <c r="T393" s="139" t="str">
        <f>IF(H393="","",IF(H393=#REF!,1,0))</f>
        <v/>
      </c>
      <c r="U393" s="139" t="str">
        <f t="shared" si="18"/>
        <v/>
      </c>
      <c r="V393" s="41"/>
      <c r="W393" s="41"/>
      <c r="X393" s="41"/>
      <c r="Y393" s="41"/>
      <c r="Z393" s="41"/>
    </row>
    <row r="394" spans="13:26" ht="12" customHeight="1">
      <c r="M394" s="41" t="e">
        <f>VLOOKUP(B394,REFERENCE!$A$2:D650,4,0)</f>
        <v>#N/A</v>
      </c>
      <c r="N394" s="41" t="e">
        <f>VLOOKUP(B394,REFERENCE!A:C,3,FALSE)</f>
        <v>#N/A</v>
      </c>
      <c r="O394" s="139">
        <f t="shared" si="19"/>
        <v>0</v>
      </c>
      <c r="P394" s="139" t="str">
        <f>IF(COUNTIF('DISPATCHED (VT11)'!$E:$E,'Summarized Plan'!A394)=0,"",COUNTIF('DISPATCHED (VT11)'!$E:$E,'Summarized Plan'!A394))</f>
        <v/>
      </c>
      <c r="Q394" s="139" t="str">
        <f>IF(A394="","",IF(ISNA(VLOOKUP(A394,'DISPATCHED (VT11)'!$E:$M,9,0)),"",VLOOKUP(A394,'DISPATCHED (VT11)'!$E:$M,9,0)))</f>
        <v/>
      </c>
      <c r="R394" s="139" t="str">
        <f>IF(H394="","",IF(H394&lt;#REF!,1,0))</f>
        <v/>
      </c>
      <c r="S394" s="139" t="str">
        <f>IF(H394="","",IF(H394&gt;#REF!,1,0))</f>
        <v/>
      </c>
      <c r="T394" s="139" t="str">
        <f>IF(H394="","",IF(H394=#REF!,1,0))</f>
        <v/>
      </c>
      <c r="U394" s="139" t="str">
        <f t="shared" si="18"/>
        <v/>
      </c>
      <c r="V394" s="41"/>
      <c r="W394" s="41"/>
      <c r="X394" s="41"/>
      <c r="Y394" s="41"/>
      <c r="Z394" s="41"/>
    </row>
    <row r="395" spans="13:26" ht="12" customHeight="1">
      <c r="M395" s="41" t="e">
        <f>VLOOKUP(B395,REFERENCE!$A$2:D651,4,0)</f>
        <v>#N/A</v>
      </c>
      <c r="N395" s="41" t="e">
        <f>VLOOKUP(B395,REFERENCE!A:C,3,FALSE)</f>
        <v>#N/A</v>
      </c>
      <c r="O395" s="139">
        <f t="shared" si="19"/>
        <v>0</v>
      </c>
      <c r="P395" s="139" t="str">
        <f>IF(COUNTIF('DISPATCHED (VT11)'!$E:$E,'Summarized Plan'!A395)=0,"",COUNTIF('DISPATCHED (VT11)'!$E:$E,'Summarized Plan'!A395))</f>
        <v/>
      </c>
      <c r="Q395" s="139" t="str">
        <f>IF(A395="","",IF(ISNA(VLOOKUP(A395,'DISPATCHED (VT11)'!$E:$M,9,0)),"",VLOOKUP(A395,'DISPATCHED (VT11)'!$E:$M,9,0)))</f>
        <v/>
      </c>
      <c r="R395" s="139" t="str">
        <f>IF(H395="","",IF(H395&lt;#REF!,1,0))</f>
        <v/>
      </c>
      <c r="S395" s="139" t="str">
        <f>IF(H395="","",IF(H395&gt;#REF!,1,0))</f>
        <v/>
      </c>
      <c r="T395" s="139" t="str">
        <f>IF(H395="","",IF(H395=#REF!,1,0))</f>
        <v/>
      </c>
      <c r="U395" s="139" t="str">
        <f t="shared" si="18"/>
        <v/>
      </c>
      <c r="V395" s="41"/>
      <c r="W395" s="41"/>
      <c r="X395" s="41"/>
      <c r="Y395" s="41"/>
      <c r="Z395" s="41"/>
    </row>
    <row r="396" spans="13:26" ht="12" customHeight="1">
      <c r="M396" s="41" t="e">
        <f>VLOOKUP(B396,REFERENCE!$A$2:D652,4,0)</f>
        <v>#N/A</v>
      </c>
      <c r="N396" s="41" t="e">
        <f>VLOOKUP(B396,REFERENCE!A:C,3,FALSE)</f>
        <v>#N/A</v>
      </c>
      <c r="O396" s="139">
        <f t="shared" si="19"/>
        <v>0</v>
      </c>
      <c r="P396" s="139" t="str">
        <f>IF(COUNTIF('DISPATCHED (VT11)'!$E:$E,'Summarized Plan'!A396)=0,"",COUNTIF('DISPATCHED (VT11)'!$E:$E,'Summarized Plan'!A396))</f>
        <v/>
      </c>
      <c r="Q396" s="139" t="str">
        <f>IF(A396="","",IF(ISNA(VLOOKUP(A396,'DISPATCHED (VT11)'!$E:$M,9,0)),"",VLOOKUP(A396,'DISPATCHED (VT11)'!$E:$M,9,0)))</f>
        <v/>
      </c>
      <c r="R396" s="139" t="str">
        <f>IF(H396="","",IF(H396&lt;#REF!,1,0))</f>
        <v/>
      </c>
      <c r="S396" s="139" t="str">
        <f>IF(H396="","",IF(H396&gt;#REF!,1,0))</f>
        <v/>
      </c>
      <c r="T396" s="139" t="str">
        <f>IF(H396="","",IF(H396=#REF!,1,0))</f>
        <v/>
      </c>
      <c r="U396" s="139" t="str">
        <f t="shared" si="18"/>
        <v/>
      </c>
      <c r="V396" s="41"/>
      <c r="W396" s="41"/>
      <c r="X396" s="41"/>
      <c r="Y396" s="41"/>
      <c r="Z396" s="41"/>
    </row>
    <row r="397" spans="13:26" ht="12" customHeight="1">
      <c r="M397" s="41" t="e">
        <f>VLOOKUP(B397,REFERENCE!$A$2:D653,4,0)</f>
        <v>#N/A</v>
      </c>
      <c r="N397" s="41" t="e">
        <f>VLOOKUP(B397,REFERENCE!A:C,3,FALSE)</f>
        <v>#N/A</v>
      </c>
      <c r="O397" s="139">
        <f t="shared" si="19"/>
        <v>0</v>
      </c>
      <c r="P397" s="139" t="str">
        <f>IF(COUNTIF('DISPATCHED (VT11)'!$E:$E,'Summarized Plan'!A397)=0,"",COUNTIF('DISPATCHED (VT11)'!$E:$E,'Summarized Plan'!A397))</f>
        <v/>
      </c>
      <c r="Q397" s="139" t="str">
        <f>IF(A397="","",IF(ISNA(VLOOKUP(A397,'DISPATCHED (VT11)'!$E:$M,9,0)),"",VLOOKUP(A397,'DISPATCHED (VT11)'!$E:$M,9,0)))</f>
        <v/>
      </c>
      <c r="R397" s="139" t="str">
        <f>IF(H397="","",IF(H397&lt;#REF!,1,0))</f>
        <v/>
      </c>
      <c r="S397" s="139" t="str">
        <f>IF(H397="","",IF(H397&gt;#REF!,1,0))</f>
        <v/>
      </c>
      <c r="T397" s="139" t="str">
        <f>IF(H397="","",IF(H397=#REF!,1,0))</f>
        <v/>
      </c>
      <c r="U397" s="139" t="str">
        <f t="shared" si="18"/>
        <v/>
      </c>
      <c r="V397" s="41"/>
      <c r="W397" s="41"/>
      <c r="X397" s="41"/>
      <c r="Y397" s="41"/>
      <c r="Z397" s="41"/>
    </row>
    <row r="398" spans="13:26" ht="12" customHeight="1">
      <c r="M398" s="41" t="e">
        <f>VLOOKUP(B398,REFERENCE!$A$2:D654,4,0)</f>
        <v>#N/A</v>
      </c>
      <c r="N398" s="41" t="e">
        <f>VLOOKUP(B398,REFERENCE!A:C,3,FALSE)</f>
        <v>#N/A</v>
      </c>
      <c r="O398" s="139">
        <f t="shared" si="19"/>
        <v>0</v>
      </c>
      <c r="P398" s="139" t="str">
        <f>IF(COUNTIF('DISPATCHED (VT11)'!$E:$E,'Summarized Plan'!A398)=0,"",COUNTIF('DISPATCHED (VT11)'!$E:$E,'Summarized Plan'!A398))</f>
        <v/>
      </c>
      <c r="Q398" s="139" t="str">
        <f>IF(A398="","",IF(ISNA(VLOOKUP(A398,'DISPATCHED (VT11)'!$E:$M,9,0)),"",VLOOKUP(A398,'DISPATCHED (VT11)'!$E:$M,9,0)))</f>
        <v/>
      </c>
      <c r="R398" s="139" t="str">
        <f>IF(H398="","",IF(H398&lt;#REF!,1,0))</f>
        <v/>
      </c>
      <c r="S398" s="139" t="str">
        <f>IF(H398="","",IF(H398&gt;#REF!,1,0))</f>
        <v/>
      </c>
      <c r="T398" s="139" t="str">
        <f>IF(H398="","",IF(H398=#REF!,1,0))</f>
        <v/>
      </c>
      <c r="U398" s="139" t="str">
        <f t="shared" si="18"/>
        <v/>
      </c>
      <c r="V398" s="41"/>
      <c r="W398" s="41"/>
      <c r="X398" s="41"/>
      <c r="Y398" s="41"/>
      <c r="Z398" s="41"/>
    </row>
    <row r="399" spans="13:26" ht="12" customHeight="1">
      <c r="M399" s="41" t="e">
        <f>VLOOKUP(B399,REFERENCE!$A$2:D655,4,0)</f>
        <v>#N/A</v>
      </c>
      <c r="N399" s="41" t="e">
        <f>VLOOKUP(B399,REFERENCE!A:C,3,FALSE)</f>
        <v>#N/A</v>
      </c>
      <c r="O399" s="139">
        <f t="shared" si="19"/>
        <v>0</v>
      </c>
      <c r="P399" s="139" t="str">
        <f>IF(COUNTIF('DISPATCHED (VT11)'!$E:$E,'Summarized Plan'!A399)=0,"",COUNTIF('DISPATCHED (VT11)'!$E:$E,'Summarized Plan'!A399))</f>
        <v/>
      </c>
      <c r="Q399" s="139" t="str">
        <f>IF(A399="","",IF(ISNA(VLOOKUP(A399,'DISPATCHED (VT11)'!$E:$M,9,0)),"",VLOOKUP(A399,'DISPATCHED (VT11)'!$E:$M,9,0)))</f>
        <v/>
      </c>
      <c r="R399" s="139" t="str">
        <f>IF(H399="","",IF(H399&lt;#REF!,1,0))</f>
        <v/>
      </c>
      <c r="S399" s="139" t="str">
        <f>IF(H399="","",IF(H399&gt;#REF!,1,0))</f>
        <v/>
      </c>
      <c r="T399" s="139" t="str">
        <f>IF(H399="","",IF(H399=#REF!,1,0))</f>
        <v/>
      </c>
      <c r="U399" s="139" t="str">
        <f t="shared" si="18"/>
        <v/>
      </c>
      <c r="V399" s="41"/>
      <c r="W399" s="41"/>
      <c r="X399" s="41"/>
      <c r="Y399" s="41"/>
      <c r="Z399" s="41"/>
    </row>
    <row r="400" spans="13:26" ht="12" customHeight="1">
      <c r="M400" s="41" t="e">
        <f>VLOOKUP(B400,REFERENCE!$A$2:D656,4,0)</f>
        <v>#N/A</v>
      </c>
      <c r="N400" s="41" t="e">
        <f>VLOOKUP(B400,REFERENCE!A:C,3,FALSE)</f>
        <v>#N/A</v>
      </c>
      <c r="O400" s="139">
        <f t="shared" si="19"/>
        <v>0</v>
      </c>
      <c r="P400" s="139" t="str">
        <f>IF(COUNTIF('DISPATCHED (VT11)'!$E:$E,'Summarized Plan'!A400)=0,"",COUNTIF('DISPATCHED (VT11)'!$E:$E,'Summarized Plan'!A400))</f>
        <v/>
      </c>
      <c r="Q400" s="139" t="str">
        <f>IF(A400="","",IF(ISNA(VLOOKUP(A400,'DISPATCHED (VT11)'!$E:$M,9,0)),"",VLOOKUP(A400,'DISPATCHED (VT11)'!$E:$M,9,0)))</f>
        <v/>
      </c>
      <c r="R400" s="139" t="str">
        <f>IF(H400="","",IF(H400&lt;#REF!,1,0))</f>
        <v/>
      </c>
      <c r="S400" s="139" t="str">
        <f>IF(H400="","",IF(H400&gt;#REF!,1,0))</f>
        <v/>
      </c>
      <c r="T400" s="139" t="str">
        <f>IF(H400="","",IF(H400=#REF!,1,0))</f>
        <v/>
      </c>
      <c r="U400" s="139" t="str">
        <f t="shared" si="18"/>
        <v/>
      </c>
      <c r="V400" s="41"/>
      <c r="W400" s="41"/>
      <c r="X400" s="41"/>
      <c r="Y400" s="41"/>
      <c r="Z400" s="41"/>
    </row>
    <row r="401" spans="13:26" ht="12" customHeight="1">
      <c r="M401" s="41" t="e">
        <f>VLOOKUP(B401,REFERENCE!$A$2:D657,4,0)</f>
        <v>#N/A</v>
      </c>
      <c r="N401" s="41" t="e">
        <f>VLOOKUP(B401,REFERENCE!A:C,3,FALSE)</f>
        <v>#N/A</v>
      </c>
      <c r="O401" s="139">
        <f t="shared" si="19"/>
        <v>0</v>
      </c>
      <c r="P401" s="139" t="str">
        <f>IF(COUNTIF('DISPATCHED (VT11)'!$E:$E,'Summarized Plan'!A401)=0,"",COUNTIF('DISPATCHED (VT11)'!$E:$E,'Summarized Plan'!A401))</f>
        <v/>
      </c>
      <c r="Q401" s="139" t="str">
        <f>IF(A401="","",IF(ISNA(VLOOKUP(A401,'DISPATCHED (VT11)'!$E:$M,9,0)),"",VLOOKUP(A401,'DISPATCHED (VT11)'!$E:$M,9,0)))</f>
        <v/>
      </c>
      <c r="R401" s="139" t="str">
        <f>IF(H401="","",IF(H401&lt;#REF!,1,0))</f>
        <v/>
      </c>
      <c r="S401" s="139" t="str">
        <f>IF(H401="","",IF(H401&gt;#REF!,1,0))</f>
        <v/>
      </c>
      <c r="T401" s="139" t="str">
        <f>IF(H401="","",IF(H401=#REF!,1,0))</f>
        <v/>
      </c>
      <c r="U401" s="139" t="str">
        <f t="shared" ref="U401:U464" si="20">IF(I401="","",1)</f>
        <v/>
      </c>
      <c r="V401" s="41"/>
      <c r="W401" s="41"/>
      <c r="X401" s="41"/>
      <c r="Y401" s="41"/>
      <c r="Z401" s="41"/>
    </row>
    <row r="402" spans="13:26" ht="12" customHeight="1">
      <c r="M402" s="41" t="e">
        <f>VLOOKUP(B402,REFERENCE!$A$2:D658,4,0)</f>
        <v>#N/A</v>
      </c>
      <c r="N402" s="41" t="e">
        <f>VLOOKUP(B402,REFERENCE!A:C,3,FALSE)</f>
        <v>#N/A</v>
      </c>
      <c r="O402" s="139">
        <f t="shared" si="19"/>
        <v>0</v>
      </c>
      <c r="P402" s="139" t="str">
        <f>IF(COUNTIF('DISPATCHED (VT11)'!$E:$E,'Summarized Plan'!A402)=0,"",COUNTIF('DISPATCHED (VT11)'!$E:$E,'Summarized Plan'!A402))</f>
        <v/>
      </c>
      <c r="Q402" s="139" t="str">
        <f>IF(A402="","",IF(ISNA(VLOOKUP(A402,'DISPATCHED (VT11)'!$E:$M,9,0)),"",VLOOKUP(A402,'DISPATCHED (VT11)'!$E:$M,9,0)))</f>
        <v/>
      </c>
      <c r="R402" s="139" t="str">
        <f>IF(H402="","",IF(H402&lt;#REF!,1,0))</f>
        <v/>
      </c>
      <c r="S402" s="139" t="str">
        <f>IF(H402="","",IF(H402&gt;#REF!,1,0))</f>
        <v/>
      </c>
      <c r="T402" s="139" t="str">
        <f>IF(H402="","",IF(H402=#REF!,1,0))</f>
        <v/>
      </c>
      <c r="U402" s="139" t="str">
        <f t="shared" si="20"/>
        <v/>
      </c>
      <c r="V402" s="41"/>
      <c r="W402" s="41"/>
      <c r="X402" s="41"/>
      <c r="Y402" s="41"/>
      <c r="Z402" s="41"/>
    </row>
    <row r="403" spans="13:26" ht="12" customHeight="1">
      <c r="M403" s="41" t="e">
        <f>VLOOKUP(B403,REFERENCE!$A$2:D659,4,0)</f>
        <v>#N/A</v>
      </c>
      <c r="N403" s="41" t="e">
        <f>VLOOKUP(B403,REFERENCE!A:C,3,FALSE)</f>
        <v>#N/A</v>
      </c>
      <c r="O403" s="139">
        <f t="shared" si="19"/>
        <v>0</v>
      </c>
      <c r="P403" s="139" t="str">
        <f>IF(COUNTIF('DISPATCHED (VT11)'!$E:$E,'Summarized Plan'!A403)=0,"",COUNTIF('DISPATCHED (VT11)'!$E:$E,'Summarized Plan'!A403))</f>
        <v/>
      </c>
      <c r="Q403" s="139" t="str">
        <f>IF(A403="","",IF(ISNA(VLOOKUP(A403,'DISPATCHED (VT11)'!$E:$M,9,0)),"",VLOOKUP(A403,'DISPATCHED (VT11)'!$E:$M,9,0)))</f>
        <v/>
      </c>
      <c r="R403" s="139" t="str">
        <f>IF(H403="","",IF(H403&lt;#REF!,1,0))</f>
        <v/>
      </c>
      <c r="S403" s="139" t="str">
        <f>IF(H403="","",IF(H403&gt;#REF!,1,0))</f>
        <v/>
      </c>
      <c r="T403" s="139" t="str">
        <f>IF(H403="","",IF(H403=#REF!,1,0))</f>
        <v/>
      </c>
      <c r="U403" s="139" t="str">
        <f t="shared" si="20"/>
        <v/>
      </c>
      <c r="V403" s="41"/>
      <c r="W403" s="41"/>
      <c r="X403" s="41"/>
      <c r="Y403" s="41"/>
      <c r="Z403" s="41"/>
    </row>
    <row r="404" spans="13:26" ht="12" customHeight="1">
      <c r="M404" s="41" t="e">
        <f>VLOOKUP(B404,REFERENCE!$A$2:D660,4,0)</f>
        <v>#N/A</v>
      </c>
      <c r="N404" s="41" t="e">
        <f>VLOOKUP(B404,REFERENCE!A:C,3,FALSE)</f>
        <v>#N/A</v>
      </c>
      <c r="O404" s="139">
        <f t="shared" si="19"/>
        <v>0</v>
      </c>
      <c r="P404" s="139" t="str">
        <f>IF(COUNTIF('DISPATCHED (VT11)'!$E:$E,'Summarized Plan'!A404)=0,"",COUNTIF('DISPATCHED (VT11)'!$E:$E,'Summarized Plan'!A404))</f>
        <v/>
      </c>
      <c r="Q404" s="139" t="str">
        <f>IF(A404="","",IF(ISNA(VLOOKUP(A404,'DISPATCHED (VT11)'!$E:$M,9,0)),"",VLOOKUP(A404,'DISPATCHED (VT11)'!$E:$M,9,0)))</f>
        <v/>
      </c>
      <c r="R404" s="139" t="str">
        <f>IF(H404="","",IF(H404&lt;#REF!,1,0))</f>
        <v/>
      </c>
      <c r="S404" s="139" t="str">
        <f>IF(H404="","",IF(H404&gt;#REF!,1,0))</f>
        <v/>
      </c>
      <c r="T404" s="139" t="str">
        <f>IF(H404="","",IF(H404=#REF!,1,0))</f>
        <v/>
      </c>
      <c r="U404" s="139" t="str">
        <f t="shared" si="20"/>
        <v/>
      </c>
      <c r="V404" s="41"/>
      <c r="W404" s="41"/>
      <c r="X404" s="41"/>
      <c r="Y404" s="41"/>
      <c r="Z404" s="41"/>
    </row>
    <row r="405" spans="13:26" ht="12" customHeight="1">
      <c r="M405" s="41" t="e">
        <f>VLOOKUP(B405,REFERENCE!$A$2:D661,4,0)</f>
        <v>#N/A</v>
      </c>
      <c r="N405" s="41" t="e">
        <f>VLOOKUP(B405,REFERENCE!A:C,3,FALSE)</f>
        <v>#N/A</v>
      </c>
      <c r="O405" s="139">
        <f t="shared" si="19"/>
        <v>0</v>
      </c>
      <c r="P405" s="139" t="str">
        <f>IF(COUNTIF('DISPATCHED (VT11)'!$E:$E,'Summarized Plan'!A405)=0,"",COUNTIF('DISPATCHED (VT11)'!$E:$E,'Summarized Plan'!A405))</f>
        <v/>
      </c>
      <c r="Q405" s="139" t="str">
        <f>IF(A405="","",IF(ISNA(VLOOKUP(A405,'DISPATCHED (VT11)'!$E:$M,9,0)),"",VLOOKUP(A405,'DISPATCHED (VT11)'!$E:$M,9,0)))</f>
        <v/>
      </c>
      <c r="R405" s="139" t="str">
        <f>IF(H405="","",IF(H405&lt;#REF!,1,0))</f>
        <v/>
      </c>
      <c r="S405" s="139" t="str">
        <f>IF(H405="","",IF(H405&gt;#REF!,1,0))</f>
        <v/>
      </c>
      <c r="T405" s="139" t="str">
        <f>IF(H405="","",IF(H405=#REF!,1,0))</f>
        <v/>
      </c>
      <c r="U405" s="139" t="str">
        <f t="shared" si="20"/>
        <v/>
      </c>
      <c r="V405" s="41"/>
      <c r="W405" s="41"/>
      <c r="X405" s="41"/>
      <c r="Y405" s="41"/>
      <c r="Z405" s="41"/>
    </row>
    <row r="406" spans="13:26" ht="12" customHeight="1">
      <c r="M406" s="41" t="e">
        <f>VLOOKUP(B406,REFERENCE!$A$2:D662,4,0)</f>
        <v>#N/A</v>
      </c>
      <c r="N406" s="41" t="e">
        <f>VLOOKUP(B406,REFERENCE!A:C,3,FALSE)</f>
        <v>#N/A</v>
      </c>
      <c r="O406" s="139">
        <f t="shared" si="19"/>
        <v>0</v>
      </c>
      <c r="P406" s="139" t="str">
        <f>IF(COUNTIF('DISPATCHED (VT11)'!$E:$E,'Summarized Plan'!A406)=0,"",COUNTIF('DISPATCHED (VT11)'!$E:$E,'Summarized Plan'!A406))</f>
        <v/>
      </c>
      <c r="Q406" s="139" t="str">
        <f>IF(A406="","",IF(ISNA(VLOOKUP(A406,'DISPATCHED (VT11)'!$E:$M,9,0)),"",VLOOKUP(A406,'DISPATCHED (VT11)'!$E:$M,9,0)))</f>
        <v/>
      </c>
      <c r="R406" s="139" t="str">
        <f>IF(H406="","",IF(H406&lt;#REF!,1,0))</f>
        <v/>
      </c>
      <c r="S406" s="139" t="str">
        <f>IF(H406="","",IF(H406&gt;#REF!,1,0))</f>
        <v/>
      </c>
      <c r="T406" s="139" t="str">
        <f>IF(H406="","",IF(H406=#REF!,1,0))</f>
        <v/>
      </c>
      <c r="U406" s="139" t="str">
        <f t="shared" si="20"/>
        <v/>
      </c>
      <c r="V406" s="41"/>
      <c r="W406" s="41"/>
      <c r="X406" s="41"/>
      <c r="Y406" s="41"/>
      <c r="Z406" s="41"/>
    </row>
    <row r="407" spans="13:26" ht="12" customHeight="1">
      <c r="M407" s="41" t="e">
        <f>VLOOKUP(B407,REFERENCE!$A$2:D663,4,0)</f>
        <v>#N/A</v>
      </c>
      <c r="N407" s="41" t="e">
        <f>VLOOKUP(B407,REFERENCE!A:C,3,FALSE)</f>
        <v>#N/A</v>
      </c>
      <c r="O407" s="139">
        <f t="shared" si="19"/>
        <v>0</v>
      </c>
      <c r="P407" s="139" t="str">
        <f>IF(COUNTIF('DISPATCHED (VT11)'!$E:$E,'Summarized Plan'!A407)=0,"",COUNTIF('DISPATCHED (VT11)'!$E:$E,'Summarized Plan'!A407))</f>
        <v/>
      </c>
      <c r="Q407" s="139" t="str">
        <f>IF(A407="","",IF(ISNA(VLOOKUP(A407,'DISPATCHED (VT11)'!$E:$M,9,0)),"",VLOOKUP(A407,'DISPATCHED (VT11)'!$E:$M,9,0)))</f>
        <v/>
      </c>
      <c r="R407" s="139" t="str">
        <f>IF(H407="","",IF(H407&lt;#REF!,1,0))</f>
        <v/>
      </c>
      <c r="S407" s="139" t="str">
        <f>IF(H407="","",IF(H407&gt;#REF!,1,0))</f>
        <v/>
      </c>
      <c r="T407" s="139" t="str">
        <f>IF(H407="","",IF(H407=#REF!,1,0))</f>
        <v/>
      </c>
      <c r="U407" s="139" t="str">
        <f t="shared" si="20"/>
        <v/>
      </c>
      <c r="V407" s="41"/>
      <c r="W407" s="41"/>
      <c r="X407" s="41"/>
      <c r="Y407" s="41"/>
      <c r="Z407" s="41"/>
    </row>
    <row r="408" spans="13:26" ht="12" customHeight="1">
      <c r="M408" s="41" t="e">
        <f>VLOOKUP(B408,REFERENCE!$A$2:D664,4,0)</f>
        <v>#N/A</v>
      </c>
      <c r="N408" s="41" t="e">
        <f>VLOOKUP(B408,REFERENCE!A:C,3,FALSE)</f>
        <v>#N/A</v>
      </c>
      <c r="O408" s="139">
        <f t="shared" si="19"/>
        <v>0</v>
      </c>
      <c r="P408" s="139" t="str">
        <f>IF(COUNTIF('DISPATCHED (VT11)'!$E:$E,'Summarized Plan'!A408)=0,"",COUNTIF('DISPATCHED (VT11)'!$E:$E,'Summarized Plan'!A408))</f>
        <v/>
      </c>
      <c r="Q408" s="139" t="str">
        <f>IF(A408="","",IF(ISNA(VLOOKUP(A408,'DISPATCHED (VT11)'!$E:$M,9,0)),"",VLOOKUP(A408,'DISPATCHED (VT11)'!$E:$M,9,0)))</f>
        <v/>
      </c>
      <c r="R408" s="139" t="str">
        <f>IF(H408="","",IF(H408&lt;#REF!,1,0))</f>
        <v/>
      </c>
      <c r="S408" s="139" t="str">
        <f>IF(H408="","",IF(H408&gt;#REF!,1,0))</f>
        <v/>
      </c>
      <c r="T408" s="139" t="str">
        <f>IF(H408="","",IF(H408=#REF!,1,0))</f>
        <v/>
      </c>
      <c r="U408" s="139" t="str">
        <f t="shared" si="20"/>
        <v/>
      </c>
      <c r="V408" s="41"/>
      <c r="W408" s="41"/>
      <c r="X408" s="41"/>
      <c r="Y408" s="41"/>
      <c r="Z408" s="41"/>
    </row>
    <row r="409" spans="13:26" ht="12" customHeight="1">
      <c r="M409" s="41" t="e">
        <f>VLOOKUP(B409,REFERENCE!$A$2:D665,4,0)</f>
        <v>#N/A</v>
      </c>
      <c r="N409" s="41" t="e">
        <f>VLOOKUP(B409,REFERENCE!A:C,3,FALSE)</f>
        <v>#N/A</v>
      </c>
      <c r="O409" s="139">
        <f t="shared" si="19"/>
        <v>0</v>
      </c>
      <c r="P409" s="139" t="str">
        <f>IF(COUNTIF('DISPATCHED (VT11)'!$E:$E,'Summarized Plan'!A409)=0,"",COUNTIF('DISPATCHED (VT11)'!$E:$E,'Summarized Plan'!A409))</f>
        <v/>
      </c>
      <c r="Q409" s="139" t="str">
        <f>IF(A409="","",IF(ISNA(VLOOKUP(A409,'DISPATCHED (VT11)'!$E:$M,9,0)),"",VLOOKUP(A409,'DISPATCHED (VT11)'!$E:$M,9,0)))</f>
        <v/>
      </c>
      <c r="R409" s="139" t="str">
        <f>IF(H409="","",IF(H409&lt;#REF!,1,0))</f>
        <v/>
      </c>
      <c r="S409" s="139" t="str">
        <f>IF(H409="","",IF(H409&gt;#REF!,1,0))</f>
        <v/>
      </c>
      <c r="T409" s="139" t="str">
        <f>IF(H409="","",IF(H409=#REF!,1,0))</f>
        <v/>
      </c>
      <c r="U409" s="139" t="str">
        <f t="shared" si="20"/>
        <v/>
      </c>
      <c r="V409" s="41"/>
      <c r="W409" s="41"/>
      <c r="X409" s="41"/>
      <c r="Y409" s="41"/>
      <c r="Z409" s="41"/>
    </row>
    <row r="410" spans="13:26" ht="12" customHeight="1">
      <c r="M410" s="41" t="e">
        <f>VLOOKUP(B410,REFERENCE!$A$2:D666,4,0)</f>
        <v>#N/A</v>
      </c>
      <c r="N410" s="41" t="e">
        <f>VLOOKUP(B410,REFERENCE!A:C,3,FALSE)</f>
        <v>#N/A</v>
      </c>
      <c r="O410" s="139">
        <f t="shared" si="19"/>
        <v>0</v>
      </c>
      <c r="P410" s="139" t="str">
        <f>IF(COUNTIF('DISPATCHED (VT11)'!$E:$E,'Summarized Plan'!A410)=0,"",COUNTIF('DISPATCHED (VT11)'!$E:$E,'Summarized Plan'!A410))</f>
        <v/>
      </c>
      <c r="Q410" s="139" t="str">
        <f>IF(A410="","",IF(ISNA(VLOOKUP(A410,'DISPATCHED (VT11)'!$E:$M,9,0)),"",VLOOKUP(A410,'DISPATCHED (VT11)'!$E:$M,9,0)))</f>
        <v/>
      </c>
      <c r="R410" s="139" t="str">
        <f>IF(H410="","",IF(H410&lt;#REF!,1,0))</f>
        <v/>
      </c>
      <c r="S410" s="139" t="str">
        <f>IF(H410="","",IF(H410&gt;#REF!,1,0))</f>
        <v/>
      </c>
      <c r="T410" s="139" t="str">
        <f>IF(H410="","",IF(H410=#REF!,1,0))</f>
        <v/>
      </c>
      <c r="U410" s="139" t="str">
        <f t="shared" si="20"/>
        <v/>
      </c>
      <c r="V410" s="41"/>
      <c r="W410" s="41"/>
      <c r="X410" s="41"/>
      <c r="Y410" s="41"/>
      <c r="Z410" s="41"/>
    </row>
    <row r="411" spans="13:26" ht="12" customHeight="1">
      <c r="M411" s="41" t="e">
        <f>VLOOKUP(B411,REFERENCE!$A$2:D667,4,0)</f>
        <v>#N/A</v>
      </c>
      <c r="N411" s="41" t="e">
        <f>VLOOKUP(B411,REFERENCE!A:C,3,FALSE)</f>
        <v>#N/A</v>
      </c>
      <c r="O411" s="139">
        <f t="shared" si="19"/>
        <v>0</v>
      </c>
      <c r="P411" s="139" t="str">
        <f>IF(COUNTIF('DISPATCHED (VT11)'!$E:$E,'Summarized Plan'!A411)=0,"",COUNTIF('DISPATCHED (VT11)'!$E:$E,'Summarized Plan'!A411))</f>
        <v/>
      </c>
      <c r="Q411" s="139" t="str">
        <f>IF(A411="","",IF(ISNA(VLOOKUP(A411,'DISPATCHED (VT11)'!$E:$M,9,0)),"",VLOOKUP(A411,'DISPATCHED (VT11)'!$E:$M,9,0)))</f>
        <v/>
      </c>
      <c r="R411" s="139" t="str">
        <f>IF(H411="","",IF(H411&lt;#REF!,1,0))</f>
        <v/>
      </c>
      <c r="S411" s="139" t="str">
        <f>IF(H411="","",IF(H411&gt;#REF!,1,0))</f>
        <v/>
      </c>
      <c r="T411" s="139" t="str">
        <f>IF(H411="","",IF(H411=#REF!,1,0))</f>
        <v/>
      </c>
      <c r="U411" s="139" t="str">
        <f t="shared" si="20"/>
        <v/>
      </c>
      <c r="V411" s="41"/>
      <c r="W411" s="41"/>
      <c r="X411" s="41"/>
      <c r="Y411" s="41"/>
      <c r="Z411" s="41"/>
    </row>
    <row r="412" spans="13:26" ht="12" customHeight="1">
      <c r="M412" s="41" t="e">
        <f>VLOOKUP(B412,REFERENCE!$A$2:D668,4,0)</f>
        <v>#N/A</v>
      </c>
      <c r="N412" s="41" t="e">
        <f>VLOOKUP(B412,REFERENCE!A:C,3,FALSE)</f>
        <v>#N/A</v>
      </c>
      <c r="O412" s="139">
        <f t="shared" si="19"/>
        <v>0</v>
      </c>
      <c r="P412" s="139" t="str">
        <f>IF(COUNTIF('DISPATCHED (VT11)'!$E:$E,'Summarized Plan'!A412)=0,"",COUNTIF('DISPATCHED (VT11)'!$E:$E,'Summarized Plan'!A412))</f>
        <v/>
      </c>
      <c r="Q412" s="139" t="str">
        <f>IF(A412="","",IF(ISNA(VLOOKUP(A412,'DISPATCHED (VT11)'!$E:$M,9,0)),"",VLOOKUP(A412,'DISPATCHED (VT11)'!$E:$M,9,0)))</f>
        <v/>
      </c>
      <c r="R412" s="139" t="str">
        <f>IF(H412="","",IF(H412&lt;#REF!,1,0))</f>
        <v/>
      </c>
      <c r="S412" s="139" t="str">
        <f>IF(H412="","",IF(H412&gt;#REF!,1,0))</f>
        <v/>
      </c>
      <c r="T412" s="139" t="str">
        <f>IF(H412="","",IF(H412=#REF!,1,0))</f>
        <v/>
      </c>
      <c r="U412" s="139" t="str">
        <f t="shared" si="20"/>
        <v/>
      </c>
      <c r="V412" s="41"/>
      <c r="W412" s="41"/>
      <c r="X412" s="41"/>
      <c r="Y412" s="41"/>
      <c r="Z412" s="41"/>
    </row>
    <row r="413" spans="13:26" ht="12" customHeight="1">
      <c r="M413" s="41" t="e">
        <f>VLOOKUP(B413,REFERENCE!$A$2:D669,4,0)</f>
        <v>#N/A</v>
      </c>
      <c r="N413" s="41" t="e">
        <f>VLOOKUP(B413,REFERENCE!A:C,3,FALSE)</f>
        <v>#N/A</v>
      </c>
      <c r="O413" s="139">
        <f t="shared" si="19"/>
        <v>0</v>
      </c>
      <c r="P413" s="139" t="str">
        <f>IF(COUNTIF('DISPATCHED (VT11)'!$E:$E,'Summarized Plan'!A413)=0,"",COUNTIF('DISPATCHED (VT11)'!$E:$E,'Summarized Plan'!A413))</f>
        <v/>
      </c>
      <c r="Q413" s="139" t="str">
        <f>IF(A413="","",IF(ISNA(VLOOKUP(A413,'DISPATCHED (VT11)'!$E:$M,9,0)),"",VLOOKUP(A413,'DISPATCHED (VT11)'!$E:$M,9,0)))</f>
        <v/>
      </c>
      <c r="R413" s="139" t="str">
        <f>IF(H413="","",IF(H413&lt;#REF!,1,0))</f>
        <v/>
      </c>
      <c r="S413" s="139" t="str">
        <f>IF(H413="","",IF(H413&gt;#REF!,1,0))</f>
        <v/>
      </c>
      <c r="T413" s="139" t="str">
        <f>IF(H413="","",IF(H413=#REF!,1,0))</f>
        <v/>
      </c>
      <c r="U413" s="139" t="str">
        <f t="shared" si="20"/>
        <v/>
      </c>
      <c r="V413" s="41"/>
      <c r="W413" s="41"/>
      <c r="X413" s="41"/>
      <c r="Y413" s="41"/>
      <c r="Z413" s="41"/>
    </row>
    <row r="414" spans="13:26" ht="12" customHeight="1">
      <c r="M414" s="41" t="e">
        <f>VLOOKUP(B414,REFERENCE!$A$2:D670,4,0)</f>
        <v>#N/A</v>
      </c>
      <c r="N414" s="41" t="e">
        <f>VLOOKUP(B414,REFERENCE!A:C,3,FALSE)</f>
        <v>#N/A</v>
      </c>
      <c r="O414" s="139">
        <f t="shared" si="19"/>
        <v>0</v>
      </c>
      <c r="P414" s="139" t="str">
        <f>IF(COUNTIF('DISPATCHED (VT11)'!$E:$E,'Summarized Plan'!A414)=0,"",COUNTIF('DISPATCHED (VT11)'!$E:$E,'Summarized Plan'!A414))</f>
        <v/>
      </c>
      <c r="Q414" s="139" t="str">
        <f>IF(A414="","",IF(ISNA(VLOOKUP(A414,'DISPATCHED (VT11)'!$E:$M,9,0)),"",VLOOKUP(A414,'DISPATCHED (VT11)'!$E:$M,9,0)))</f>
        <v/>
      </c>
      <c r="R414" s="139" t="str">
        <f>IF(H414="","",IF(H414&lt;#REF!,1,0))</f>
        <v/>
      </c>
      <c r="S414" s="139" t="str">
        <f>IF(H414="","",IF(H414&gt;#REF!,1,0))</f>
        <v/>
      </c>
      <c r="T414" s="139" t="str">
        <f>IF(H414="","",IF(H414=#REF!,1,0))</f>
        <v/>
      </c>
      <c r="U414" s="139" t="str">
        <f t="shared" si="20"/>
        <v/>
      </c>
      <c r="V414" s="41"/>
      <c r="W414" s="41"/>
      <c r="X414" s="41"/>
      <c r="Y414" s="41"/>
      <c r="Z414" s="41"/>
    </row>
    <row r="415" spans="13:26" ht="12" customHeight="1">
      <c r="M415" s="41" t="e">
        <f>VLOOKUP(B415,REFERENCE!$A$2:D671,4,0)</f>
        <v>#N/A</v>
      </c>
      <c r="N415" s="41" t="e">
        <f>VLOOKUP(B415,REFERENCE!A:C,3,FALSE)</f>
        <v>#N/A</v>
      </c>
      <c r="O415" s="139">
        <f t="shared" si="19"/>
        <v>0</v>
      </c>
      <c r="P415" s="139" t="str">
        <f>IF(COUNTIF('DISPATCHED (VT11)'!$E:$E,'Summarized Plan'!A415)=0,"",COUNTIF('DISPATCHED (VT11)'!$E:$E,'Summarized Plan'!A415))</f>
        <v/>
      </c>
      <c r="Q415" s="139" t="str">
        <f>IF(A415="","",IF(ISNA(VLOOKUP(A415,'DISPATCHED (VT11)'!$E:$M,9,0)),"",VLOOKUP(A415,'DISPATCHED (VT11)'!$E:$M,9,0)))</f>
        <v/>
      </c>
      <c r="R415" s="139" t="str">
        <f>IF(H415="","",IF(H415&lt;#REF!,1,0))</f>
        <v/>
      </c>
      <c r="S415" s="139" t="str">
        <f>IF(H415="","",IF(H415&gt;#REF!,1,0))</f>
        <v/>
      </c>
      <c r="T415" s="139" t="str">
        <f>IF(H415="","",IF(H415=#REF!,1,0))</f>
        <v/>
      </c>
      <c r="U415" s="139" t="str">
        <f t="shared" si="20"/>
        <v/>
      </c>
      <c r="V415" s="41"/>
      <c r="W415" s="41"/>
      <c r="X415" s="41"/>
      <c r="Y415" s="41"/>
      <c r="Z415" s="41"/>
    </row>
    <row r="416" spans="13:26" ht="12" customHeight="1">
      <c r="M416" s="41" t="e">
        <f>VLOOKUP(B416,REFERENCE!$A$2:D672,4,0)</f>
        <v>#N/A</v>
      </c>
      <c r="N416" s="41" t="e">
        <f>VLOOKUP(B416,REFERENCE!A:C,3,FALSE)</f>
        <v>#N/A</v>
      </c>
      <c r="O416" s="139">
        <f t="shared" si="19"/>
        <v>0</v>
      </c>
      <c r="P416" s="139" t="str">
        <f>IF(COUNTIF('DISPATCHED (VT11)'!$E:$E,'Summarized Plan'!A416)=0,"",COUNTIF('DISPATCHED (VT11)'!$E:$E,'Summarized Plan'!A416))</f>
        <v/>
      </c>
      <c r="Q416" s="139" t="str">
        <f>IF(A416="","",IF(ISNA(VLOOKUP(A416,'DISPATCHED (VT11)'!$E:$M,9,0)),"",VLOOKUP(A416,'DISPATCHED (VT11)'!$E:$M,9,0)))</f>
        <v/>
      </c>
      <c r="R416" s="139" t="str">
        <f>IF(H416="","",IF(H416&lt;#REF!,1,0))</f>
        <v/>
      </c>
      <c r="S416" s="139" t="str">
        <f>IF(H416="","",IF(H416&gt;#REF!,1,0))</f>
        <v/>
      </c>
      <c r="T416" s="139" t="str">
        <f>IF(H416="","",IF(H416=#REF!,1,0))</f>
        <v/>
      </c>
      <c r="U416" s="139" t="str">
        <f t="shared" si="20"/>
        <v/>
      </c>
      <c r="V416" s="41"/>
      <c r="W416" s="41"/>
      <c r="X416" s="41"/>
      <c r="Y416" s="41"/>
      <c r="Z416" s="41"/>
    </row>
    <row r="417" spans="13:26" ht="12" customHeight="1">
      <c r="M417" s="41" t="e">
        <f>VLOOKUP(B417,REFERENCE!$A$2:D673,4,0)</f>
        <v>#N/A</v>
      </c>
      <c r="N417" s="41" t="e">
        <f>VLOOKUP(B417,REFERENCE!A:C,3,FALSE)</f>
        <v>#N/A</v>
      </c>
      <c r="O417" s="139">
        <f t="shared" si="19"/>
        <v>0</v>
      </c>
      <c r="P417" s="139" t="str">
        <f>IF(COUNTIF('DISPATCHED (VT11)'!$E:$E,'Summarized Plan'!A417)=0,"",COUNTIF('DISPATCHED (VT11)'!$E:$E,'Summarized Plan'!A417))</f>
        <v/>
      </c>
      <c r="Q417" s="139" t="str">
        <f>IF(A417="","",IF(ISNA(VLOOKUP(A417,'DISPATCHED (VT11)'!$E:$M,9,0)),"",VLOOKUP(A417,'DISPATCHED (VT11)'!$E:$M,9,0)))</f>
        <v/>
      </c>
      <c r="R417" s="139" t="str">
        <f>IF(H417="","",IF(H417&lt;#REF!,1,0))</f>
        <v/>
      </c>
      <c r="S417" s="139" t="str">
        <f>IF(H417="","",IF(H417&gt;#REF!,1,0))</f>
        <v/>
      </c>
      <c r="T417" s="139" t="str">
        <f>IF(H417="","",IF(H417=#REF!,1,0))</f>
        <v/>
      </c>
      <c r="U417" s="139" t="str">
        <f t="shared" si="20"/>
        <v/>
      </c>
      <c r="V417" s="41"/>
      <c r="W417" s="41"/>
      <c r="X417" s="41"/>
      <c r="Y417" s="41"/>
      <c r="Z417" s="41"/>
    </row>
    <row r="418" spans="13:26" ht="12" customHeight="1">
      <c r="M418" s="41" t="e">
        <f>VLOOKUP(B418,REFERENCE!$A$2:D674,4,0)</f>
        <v>#N/A</v>
      </c>
      <c r="N418" s="41" t="e">
        <f>VLOOKUP(B418,REFERENCE!A:C,3,FALSE)</f>
        <v>#N/A</v>
      </c>
      <c r="O418" s="139">
        <f t="shared" si="19"/>
        <v>0</v>
      </c>
      <c r="P418" s="139" t="str">
        <f>IF(COUNTIF('DISPATCHED (VT11)'!$E:$E,'Summarized Plan'!A418)=0,"",COUNTIF('DISPATCHED (VT11)'!$E:$E,'Summarized Plan'!A418))</f>
        <v/>
      </c>
      <c r="Q418" s="139" t="str">
        <f>IF(A418="","",IF(ISNA(VLOOKUP(A418,'DISPATCHED (VT11)'!$E:$M,9,0)),"",VLOOKUP(A418,'DISPATCHED (VT11)'!$E:$M,9,0)))</f>
        <v/>
      </c>
      <c r="R418" s="139" t="str">
        <f>IF(H418="","",IF(H418&lt;#REF!,1,0))</f>
        <v/>
      </c>
      <c r="S418" s="139" t="str">
        <f>IF(H418="","",IF(H418&gt;#REF!,1,0))</f>
        <v/>
      </c>
      <c r="T418" s="139" t="str">
        <f>IF(H418="","",IF(H418=#REF!,1,0))</f>
        <v/>
      </c>
      <c r="U418" s="139" t="str">
        <f t="shared" si="20"/>
        <v/>
      </c>
      <c r="V418" s="41"/>
      <c r="W418" s="41"/>
      <c r="X418" s="41"/>
      <c r="Y418" s="41"/>
      <c r="Z418" s="41"/>
    </row>
    <row r="419" spans="13:26" ht="12" customHeight="1">
      <c r="M419" s="41" t="e">
        <f>VLOOKUP(B419,REFERENCE!$A$2:D675,4,0)</f>
        <v>#N/A</v>
      </c>
      <c r="N419" s="41" t="e">
        <f>VLOOKUP(B419,REFERENCE!A:C,3,FALSE)</f>
        <v>#N/A</v>
      </c>
      <c r="O419" s="139">
        <f t="shared" si="19"/>
        <v>0</v>
      </c>
      <c r="P419" s="139" t="str">
        <f>IF(COUNTIF('DISPATCHED (VT11)'!$E:$E,'Summarized Plan'!A419)=0,"",COUNTIF('DISPATCHED (VT11)'!$E:$E,'Summarized Plan'!A419))</f>
        <v/>
      </c>
      <c r="Q419" s="139" t="str">
        <f>IF(A419="","",IF(ISNA(VLOOKUP(A419,'DISPATCHED (VT11)'!$E:$M,9,0)),"",VLOOKUP(A419,'DISPATCHED (VT11)'!$E:$M,9,0)))</f>
        <v/>
      </c>
      <c r="R419" s="139" t="str">
        <f>IF(H419="","",IF(H419&lt;#REF!,1,0))</f>
        <v/>
      </c>
      <c r="S419" s="139" t="str">
        <f>IF(H419="","",IF(H419&gt;#REF!,1,0))</f>
        <v/>
      </c>
      <c r="T419" s="139" t="str">
        <f>IF(H419="","",IF(H419=#REF!,1,0))</f>
        <v/>
      </c>
      <c r="U419" s="139" t="str">
        <f t="shared" si="20"/>
        <v/>
      </c>
      <c r="V419" s="41"/>
      <c r="W419" s="41"/>
      <c r="X419" s="41"/>
      <c r="Y419" s="41"/>
      <c r="Z419" s="41"/>
    </row>
    <row r="420" spans="13:26" ht="12" customHeight="1">
      <c r="M420" s="41" t="e">
        <f>VLOOKUP(B420,REFERENCE!$A$2:D676,4,0)</f>
        <v>#N/A</v>
      </c>
      <c r="N420" s="41" t="e">
        <f>VLOOKUP(B420,REFERENCE!A:C,3,FALSE)</f>
        <v>#N/A</v>
      </c>
      <c r="O420" s="139">
        <f t="shared" si="19"/>
        <v>0</v>
      </c>
      <c r="P420" s="139" t="str">
        <f>IF(COUNTIF('DISPATCHED (VT11)'!$E:$E,'Summarized Plan'!A420)=0,"",COUNTIF('DISPATCHED (VT11)'!$E:$E,'Summarized Plan'!A420))</f>
        <v/>
      </c>
      <c r="Q420" s="139" t="str">
        <f>IF(A420="","",IF(ISNA(VLOOKUP(A420,'DISPATCHED (VT11)'!$E:$M,9,0)),"",VLOOKUP(A420,'DISPATCHED (VT11)'!$E:$M,9,0)))</f>
        <v/>
      </c>
      <c r="R420" s="139" t="str">
        <f>IF(H420="","",IF(H420&lt;#REF!,1,0))</f>
        <v/>
      </c>
      <c r="S420" s="139" t="str">
        <f>IF(H420="","",IF(H420&gt;#REF!,1,0))</f>
        <v/>
      </c>
      <c r="T420" s="139" t="str">
        <f>IF(H420="","",IF(H420=#REF!,1,0))</f>
        <v/>
      </c>
      <c r="U420" s="139" t="str">
        <f t="shared" si="20"/>
        <v/>
      </c>
      <c r="V420" s="41"/>
      <c r="W420" s="41"/>
      <c r="X420" s="41"/>
      <c r="Y420" s="41"/>
      <c r="Z420" s="41"/>
    </row>
    <row r="421" spans="13:26" ht="12" customHeight="1">
      <c r="M421" s="41" t="e">
        <f>VLOOKUP(B421,REFERENCE!$A$2:D677,4,0)</f>
        <v>#N/A</v>
      </c>
      <c r="N421" s="41" t="e">
        <f>VLOOKUP(B421,REFERENCE!A:C,3,FALSE)</f>
        <v>#N/A</v>
      </c>
      <c r="O421" s="139">
        <f t="shared" si="19"/>
        <v>0</v>
      </c>
      <c r="P421" s="139" t="str">
        <f>IF(COUNTIF('DISPATCHED (VT11)'!$E:$E,'Summarized Plan'!A421)=0,"",COUNTIF('DISPATCHED (VT11)'!$E:$E,'Summarized Plan'!A421))</f>
        <v/>
      </c>
      <c r="Q421" s="139" t="str">
        <f>IF(A421="","",IF(ISNA(VLOOKUP(A421,'DISPATCHED (VT11)'!$E:$M,9,0)),"",VLOOKUP(A421,'DISPATCHED (VT11)'!$E:$M,9,0)))</f>
        <v/>
      </c>
      <c r="R421" s="139" t="str">
        <f>IF(H421="","",IF(H421&lt;#REF!,1,0))</f>
        <v/>
      </c>
      <c r="S421" s="139" t="str">
        <f>IF(H421="","",IF(H421&gt;#REF!,1,0))</f>
        <v/>
      </c>
      <c r="T421" s="139" t="str">
        <f>IF(H421="","",IF(H421=#REF!,1,0))</f>
        <v/>
      </c>
      <c r="U421" s="139" t="str">
        <f t="shared" si="20"/>
        <v/>
      </c>
      <c r="V421" s="41"/>
      <c r="W421" s="41"/>
      <c r="X421" s="41"/>
      <c r="Y421" s="41"/>
      <c r="Z421" s="41"/>
    </row>
    <row r="422" spans="13:26" ht="12" customHeight="1">
      <c r="M422" s="41" t="e">
        <f>VLOOKUP(B422,REFERENCE!$A$2:D678,4,0)</f>
        <v>#N/A</v>
      </c>
      <c r="N422" s="41" t="e">
        <f>VLOOKUP(B422,REFERENCE!A:C,3,FALSE)</f>
        <v>#N/A</v>
      </c>
      <c r="O422" s="139">
        <f t="shared" si="19"/>
        <v>0</v>
      </c>
      <c r="P422" s="139" t="str">
        <f>IF(COUNTIF('DISPATCHED (VT11)'!$E:$E,'Summarized Plan'!A422)=0,"",COUNTIF('DISPATCHED (VT11)'!$E:$E,'Summarized Plan'!A422))</f>
        <v/>
      </c>
      <c r="Q422" s="139" t="str">
        <f>IF(A422="","",IF(ISNA(VLOOKUP(A422,'DISPATCHED (VT11)'!$E:$M,9,0)),"",VLOOKUP(A422,'DISPATCHED (VT11)'!$E:$M,9,0)))</f>
        <v/>
      </c>
      <c r="R422" s="139" t="str">
        <f>IF(H422="","",IF(H422&lt;#REF!,1,0))</f>
        <v/>
      </c>
      <c r="S422" s="139" t="str">
        <f>IF(H422="","",IF(H422&gt;#REF!,1,0))</f>
        <v/>
      </c>
      <c r="T422" s="139" t="str">
        <f>IF(H422="","",IF(H422=#REF!,1,0))</f>
        <v/>
      </c>
      <c r="U422" s="139" t="str">
        <f t="shared" si="20"/>
        <v/>
      </c>
      <c r="V422" s="41"/>
      <c r="W422" s="41"/>
      <c r="X422" s="41"/>
      <c r="Y422" s="41"/>
      <c r="Z422" s="41"/>
    </row>
    <row r="423" spans="13:26" ht="12" customHeight="1">
      <c r="M423" s="41" t="e">
        <f>VLOOKUP(B423,REFERENCE!$A$2:D679,4,0)</f>
        <v>#N/A</v>
      </c>
      <c r="N423" s="41" t="e">
        <f>VLOOKUP(B423,REFERENCE!A:C,3,FALSE)</f>
        <v>#N/A</v>
      </c>
      <c r="O423" s="139">
        <f t="shared" si="19"/>
        <v>0</v>
      </c>
      <c r="P423" s="139" t="str">
        <f>IF(COUNTIF('DISPATCHED (VT11)'!$E:$E,'Summarized Plan'!A423)=0,"",COUNTIF('DISPATCHED (VT11)'!$E:$E,'Summarized Plan'!A423))</f>
        <v/>
      </c>
      <c r="Q423" s="139" t="str">
        <f>IF(A423="","",IF(ISNA(VLOOKUP(A423,'DISPATCHED (VT11)'!$E:$M,9,0)),"",VLOOKUP(A423,'DISPATCHED (VT11)'!$E:$M,9,0)))</f>
        <v/>
      </c>
      <c r="R423" s="139" t="str">
        <f>IF(H423="","",IF(H423&lt;#REF!,1,0))</f>
        <v/>
      </c>
      <c r="S423" s="139" t="str">
        <f>IF(H423="","",IF(H423&gt;#REF!,1,0))</f>
        <v/>
      </c>
      <c r="T423" s="139" t="str">
        <f>IF(H423="","",IF(H423=#REF!,1,0))</f>
        <v/>
      </c>
      <c r="U423" s="139" t="str">
        <f t="shared" si="20"/>
        <v/>
      </c>
      <c r="V423" s="41"/>
      <c r="W423" s="41"/>
      <c r="X423" s="41"/>
      <c r="Y423" s="41"/>
      <c r="Z423" s="41"/>
    </row>
    <row r="424" spans="13:26" ht="12" customHeight="1">
      <c r="M424" s="41" t="e">
        <f>VLOOKUP(B424,REFERENCE!$A$2:D680,4,0)</f>
        <v>#N/A</v>
      </c>
      <c r="N424" s="41" t="e">
        <f>VLOOKUP(B424,REFERENCE!A:C,3,FALSE)</f>
        <v>#N/A</v>
      </c>
      <c r="O424" s="139">
        <f t="shared" si="19"/>
        <v>0</v>
      </c>
      <c r="P424" s="139" t="str">
        <f>IF(COUNTIF('DISPATCHED (VT11)'!$E:$E,'Summarized Plan'!A424)=0,"",COUNTIF('DISPATCHED (VT11)'!$E:$E,'Summarized Plan'!A424))</f>
        <v/>
      </c>
      <c r="Q424" s="139" t="str">
        <f>IF(A424="","",IF(ISNA(VLOOKUP(A424,'DISPATCHED (VT11)'!$E:$M,9,0)),"",VLOOKUP(A424,'DISPATCHED (VT11)'!$E:$M,9,0)))</f>
        <v/>
      </c>
      <c r="R424" s="139" t="str">
        <f>IF(H424="","",IF(H424&lt;#REF!,1,0))</f>
        <v/>
      </c>
      <c r="S424" s="139" t="str">
        <f>IF(H424="","",IF(H424&gt;#REF!,1,0))</f>
        <v/>
      </c>
      <c r="T424" s="139" t="str">
        <f>IF(H424="","",IF(H424=#REF!,1,0))</f>
        <v/>
      </c>
      <c r="U424" s="139" t="str">
        <f t="shared" si="20"/>
        <v/>
      </c>
      <c r="V424" s="41"/>
      <c r="W424" s="41"/>
      <c r="X424" s="41"/>
      <c r="Y424" s="41"/>
      <c r="Z424" s="41"/>
    </row>
    <row r="425" spans="13:26" ht="12" customHeight="1">
      <c r="M425" s="41" t="e">
        <f>VLOOKUP(B425,REFERENCE!$A$2:D681,4,0)</f>
        <v>#N/A</v>
      </c>
      <c r="N425" s="41" t="e">
        <f>VLOOKUP(B425,REFERENCE!A:C,3,FALSE)</f>
        <v>#N/A</v>
      </c>
      <c r="O425" s="139">
        <f t="shared" si="19"/>
        <v>0</v>
      </c>
      <c r="P425" s="139" t="str">
        <f>IF(COUNTIF('DISPATCHED (VT11)'!$E:$E,'Summarized Plan'!A425)=0,"",COUNTIF('DISPATCHED (VT11)'!$E:$E,'Summarized Plan'!A425))</f>
        <v/>
      </c>
      <c r="Q425" s="139" t="str">
        <f>IF(A425="","",IF(ISNA(VLOOKUP(A425,'DISPATCHED (VT11)'!$E:$M,9,0)),"",VLOOKUP(A425,'DISPATCHED (VT11)'!$E:$M,9,0)))</f>
        <v/>
      </c>
      <c r="R425" s="139" t="str">
        <f>IF(H425="","",IF(H425&lt;#REF!,1,0))</f>
        <v/>
      </c>
      <c r="S425" s="139" t="str">
        <f>IF(H425="","",IF(H425&gt;#REF!,1,0))</f>
        <v/>
      </c>
      <c r="T425" s="139" t="str">
        <f>IF(H425="","",IF(H425=#REF!,1,0))</f>
        <v/>
      </c>
      <c r="U425" s="139" t="str">
        <f t="shared" si="20"/>
        <v/>
      </c>
      <c r="V425" s="41"/>
      <c r="W425" s="41"/>
      <c r="X425" s="41"/>
      <c r="Y425" s="41"/>
      <c r="Z425" s="41"/>
    </row>
    <row r="426" spans="13:26" ht="12" customHeight="1">
      <c r="M426" s="41" t="e">
        <f>VLOOKUP(B426,REFERENCE!$A$2:D682,4,0)</f>
        <v>#N/A</v>
      </c>
      <c r="N426" s="41" t="e">
        <f>VLOOKUP(B426,REFERENCE!A:C,3,FALSE)</f>
        <v>#N/A</v>
      </c>
      <c r="O426" s="139">
        <f t="shared" si="19"/>
        <v>0</v>
      </c>
      <c r="P426" s="139" t="str">
        <f>IF(COUNTIF('DISPATCHED (VT11)'!$E:$E,'Summarized Plan'!A426)=0,"",COUNTIF('DISPATCHED (VT11)'!$E:$E,'Summarized Plan'!A426))</f>
        <v/>
      </c>
      <c r="Q426" s="139" t="str">
        <f>IF(A426="","",IF(ISNA(VLOOKUP(A426,'DISPATCHED (VT11)'!$E:$M,9,0)),"",VLOOKUP(A426,'DISPATCHED (VT11)'!$E:$M,9,0)))</f>
        <v/>
      </c>
      <c r="R426" s="139" t="str">
        <f>IF(H426="","",IF(H426&lt;#REF!,1,0))</f>
        <v/>
      </c>
      <c r="S426" s="139" t="str">
        <f>IF(H426="","",IF(H426&gt;#REF!,1,0))</f>
        <v/>
      </c>
      <c r="T426" s="139" t="str">
        <f>IF(H426="","",IF(H426=#REF!,1,0))</f>
        <v/>
      </c>
      <c r="U426" s="139" t="str">
        <f t="shared" si="20"/>
        <v/>
      </c>
      <c r="V426" s="41"/>
      <c r="W426" s="41"/>
      <c r="X426" s="41"/>
      <c r="Y426" s="41"/>
      <c r="Z426" s="41"/>
    </row>
    <row r="427" spans="13:26" ht="12" customHeight="1">
      <c r="M427" s="41" t="e">
        <f>VLOOKUP(B427,REFERENCE!$A$2:D683,4,0)</f>
        <v>#N/A</v>
      </c>
      <c r="N427" s="41" t="e">
        <f>VLOOKUP(B427,REFERENCE!A:C,3,FALSE)</f>
        <v>#N/A</v>
      </c>
      <c r="O427" s="139">
        <f t="shared" si="19"/>
        <v>0</v>
      </c>
      <c r="P427" s="139" t="str">
        <f>IF(COUNTIF('DISPATCHED (VT11)'!$E:$E,'Summarized Plan'!A427)=0,"",COUNTIF('DISPATCHED (VT11)'!$E:$E,'Summarized Plan'!A427))</f>
        <v/>
      </c>
      <c r="Q427" s="139" t="str">
        <f>IF(A427="","",IF(ISNA(VLOOKUP(A427,'DISPATCHED (VT11)'!$E:$M,9,0)),"",VLOOKUP(A427,'DISPATCHED (VT11)'!$E:$M,9,0)))</f>
        <v/>
      </c>
      <c r="R427" s="139" t="str">
        <f>IF(H427="","",IF(H427&lt;#REF!,1,0))</f>
        <v/>
      </c>
      <c r="S427" s="139" t="str">
        <f>IF(H427="","",IF(H427&gt;#REF!,1,0))</f>
        <v/>
      </c>
      <c r="T427" s="139" t="str">
        <f>IF(H427="","",IF(H427=#REF!,1,0))</f>
        <v/>
      </c>
      <c r="U427" s="139" t="str">
        <f t="shared" si="20"/>
        <v/>
      </c>
      <c r="V427" s="41"/>
      <c r="W427" s="41"/>
      <c r="X427" s="41"/>
      <c r="Y427" s="41"/>
      <c r="Z427" s="41"/>
    </row>
    <row r="428" spans="13:26" ht="12" customHeight="1">
      <c r="M428" s="41" t="e">
        <f>VLOOKUP(B428,REFERENCE!$A$2:D684,4,0)</f>
        <v>#N/A</v>
      </c>
      <c r="N428" s="41" t="e">
        <f>VLOOKUP(B428,REFERENCE!A:C,3,FALSE)</f>
        <v>#N/A</v>
      </c>
      <c r="O428" s="139">
        <f t="shared" si="19"/>
        <v>0</v>
      </c>
      <c r="P428" s="139" t="str">
        <f>IF(COUNTIF('DISPATCHED (VT11)'!$E:$E,'Summarized Plan'!A428)=0,"",COUNTIF('DISPATCHED (VT11)'!$E:$E,'Summarized Plan'!A428))</f>
        <v/>
      </c>
      <c r="Q428" s="139" t="str">
        <f>IF(A428="","",IF(ISNA(VLOOKUP(A428,'DISPATCHED (VT11)'!$E:$M,9,0)),"",VLOOKUP(A428,'DISPATCHED (VT11)'!$E:$M,9,0)))</f>
        <v/>
      </c>
      <c r="R428" s="139" t="str">
        <f>IF(H428="","",IF(H428&lt;#REF!,1,0))</f>
        <v/>
      </c>
      <c r="S428" s="139" t="str">
        <f>IF(H428="","",IF(H428&gt;#REF!,1,0))</f>
        <v/>
      </c>
      <c r="T428" s="139" t="str">
        <f>IF(H428="","",IF(H428=#REF!,1,0))</f>
        <v/>
      </c>
      <c r="U428" s="139" t="str">
        <f t="shared" si="20"/>
        <v/>
      </c>
      <c r="V428" s="41"/>
      <c r="W428" s="41"/>
      <c r="X428" s="41"/>
      <c r="Y428" s="41"/>
      <c r="Z428" s="41"/>
    </row>
    <row r="429" spans="13:26" ht="12" customHeight="1">
      <c r="M429" s="41" t="e">
        <f>VLOOKUP(B429,REFERENCE!$A$2:D685,4,0)</f>
        <v>#N/A</v>
      </c>
      <c r="N429" s="41" t="e">
        <f>VLOOKUP(B429,REFERENCE!A:C,3,FALSE)</f>
        <v>#N/A</v>
      </c>
      <c r="O429" s="139">
        <f t="shared" si="19"/>
        <v>0</v>
      </c>
      <c r="P429" s="139" t="str">
        <f>IF(COUNTIF('DISPATCHED (VT11)'!$E:$E,'Summarized Plan'!A429)=0,"",COUNTIF('DISPATCHED (VT11)'!$E:$E,'Summarized Plan'!A429))</f>
        <v/>
      </c>
      <c r="Q429" s="139" t="str">
        <f>IF(A429="","",IF(ISNA(VLOOKUP(A429,'DISPATCHED (VT11)'!$E:$M,9,0)),"",VLOOKUP(A429,'DISPATCHED (VT11)'!$E:$M,9,0)))</f>
        <v/>
      </c>
      <c r="R429" s="139" t="str">
        <f>IF(H429="","",IF(H429&lt;#REF!,1,0))</f>
        <v/>
      </c>
      <c r="S429" s="139" t="str">
        <f>IF(H429="","",IF(H429&gt;#REF!,1,0))</f>
        <v/>
      </c>
      <c r="T429" s="139" t="str">
        <f>IF(H429="","",IF(H429=#REF!,1,0))</f>
        <v/>
      </c>
      <c r="U429" s="139" t="str">
        <f t="shared" si="20"/>
        <v/>
      </c>
      <c r="V429" s="41"/>
      <c r="W429" s="41"/>
      <c r="X429" s="41"/>
      <c r="Y429" s="41"/>
      <c r="Z429" s="41"/>
    </row>
    <row r="430" spans="13:26" ht="12" customHeight="1">
      <c r="M430" s="41" t="e">
        <f>VLOOKUP(B430,REFERENCE!$A$2:D686,4,0)</f>
        <v>#N/A</v>
      </c>
      <c r="N430" s="41" t="e">
        <f>VLOOKUP(B430,REFERENCE!A:C,3,FALSE)</f>
        <v>#N/A</v>
      </c>
      <c r="O430" s="139">
        <f t="shared" si="19"/>
        <v>0</v>
      </c>
      <c r="P430" s="139" t="str">
        <f>IF(COUNTIF('DISPATCHED (VT11)'!$E:$E,'Summarized Plan'!A430)=0,"",COUNTIF('DISPATCHED (VT11)'!$E:$E,'Summarized Plan'!A430))</f>
        <v/>
      </c>
      <c r="Q430" s="139" t="str">
        <f>IF(A430="","",IF(ISNA(VLOOKUP(A430,'DISPATCHED (VT11)'!$E:$M,9,0)),"",VLOOKUP(A430,'DISPATCHED (VT11)'!$E:$M,9,0)))</f>
        <v/>
      </c>
      <c r="R430" s="139" t="str">
        <f>IF(H430="","",IF(H430&lt;#REF!,1,0))</f>
        <v/>
      </c>
      <c r="S430" s="139" t="str">
        <f>IF(H430="","",IF(H430&gt;#REF!,1,0))</f>
        <v/>
      </c>
      <c r="T430" s="139" t="str">
        <f>IF(H430="","",IF(H430=#REF!,1,0))</f>
        <v/>
      </c>
      <c r="U430" s="139" t="str">
        <f t="shared" si="20"/>
        <v/>
      </c>
      <c r="V430" s="41"/>
      <c r="W430" s="41"/>
      <c r="X430" s="41"/>
      <c r="Y430" s="41"/>
      <c r="Z430" s="41"/>
    </row>
    <row r="431" spans="13:26" ht="12" customHeight="1">
      <c r="M431" s="41" t="e">
        <f>VLOOKUP(B431,REFERENCE!$A$2:D687,4,0)</f>
        <v>#N/A</v>
      </c>
      <c r="N431" s="41" t="e">
        <f>VLOOKUP(B431,REFERENCE!A:C,3,FALSE)</f>
        <v>#N/A</v>
      </c>
      <c r="O431" s="139">
        <f t="shared" si="19"/>
        <v>0</v>
      </c>
      <c r="P431" s="139" t="str">
        <f>IF(COUNTIF('DISPATCHED (VT11)'!$E:$E,'Summarized Plan'!A431)=0,"",COUNTIF('DISPATCHED (VT11)'!$E:$E,'Summarized Plan'!A431))</f>
        <v/>
      </c>
      <c r="Q431" s="139" t="str">
        <f>IF(A431="","",IF(ISNA(VLOOKUP(A431,'DISPATCHED (VT11)'!$E:$M,9,0)),"",VLOOKUP(A431,'DISPATCHED (VT11)'!$E:$M,9,0)))</f>
        <v/>
      </c>
      <c r="R431" s="139" t="str">
        <f>IF(H431="","",IF(H431&lt;#REF!,1,0))</f>
        <v/>
      </c>
      <c r="S431" s="139" t="str">
        <f>IF(H431="","",IF(H431&gt;#REF!,1,0))</f>
        <v/>
      </c>
      <c r="T431" s="139" t="str">
        <f>IF(H431="","",IF(H431=#REF!,1,0))</f>
        <v/>
      </c>
      <c r="U431" s="139" t="str">
        <f t="shared" si="20"/>
        <v/>
      </c>
      <c r="V431" s="41"/>
      <c r="W431" s="41"/>
      <c r="X431" s="41"/>
      <c r="Y431" s="41"/>
      <c r="Z431" s="41"/>
    </row>
    <row r="432" spans="13:26" ht="12" customHeight="1">
      <c r="M432" s="41" t="e">
        <f>VLOOKUP(B432,REFERENCE!$A$2:D688,4,0)</f>
        <v>#N/A</v>
      </c>
      <c r="N432" s="41" t="e">
        <f>VLOOKUP(B432,REFERENCE!A:C,3,FALSE)</f>
        <v>#N/A</v>
      </c>
      <c r="O432" s="139">
        <f t="shared" si="19"/>
        <v>0</v>
      </c>
      <c r="P432" s="139" t="str">
        <f>IF(COUNTIF('DISPATCHED (VT11)'!$E:$E,'Summarized Plan'!A432)=0,"",COUNTIF('DISPATCHED (VT11)'!$E:$E,'Summarized Plan'!A432))</f>
        <v/>
      </c>
      <c r="Q432" s="139" t="str">
        <f>IF(A432="","",IF(ISNA(VLOOKUP(A432,'DISPATCHED (VT11)'!$E:$M,9,0)),"",VLOOKUP(A432,'DISPATCHED (VT11)'!$E:$M,9,0)))</f>
        <v/>
      </c>
      <c r="R432" s="139" t="str">
        <f>IF(H432="","",IF(H432&lt;#REF!,1,0))</f>
        <v/>
      </c>
      <c r="S432" s="139" t="str">
        <f>IF(H432="","",IF(H432&gt;#REF!,1,0))</f>
        <v/>
      </c>
      <c r="T432" s="139" t="str">
        <f>IF(H432="","",IF(H432=#REF!,1,0))</f>
        <v/>
      </c>
      <c r="U432" s="139" t="str">
        <f t="shared" si="20"/>
        <v/>
      </c>
      <c r="V432" s="41"/>
      <c r="W432" s="41"/>
      <c r="X432" s="41"/>
      <c r="Y432" s="41"/>
      <c r="Z432" s="41"/>
    </row>
    <row r="433" spans="13:26" ht="12" customHeight="1">
      <c r="M433" s="41" t="e">
        <f>VLOOKUP(B433,REFERENCE!$A$2:D689,4,0)</f>
        <v>#N/A</v>
      </c>
      <c r="N433" s="41" t="e">
        <f>VLOOKUP(B433,REFERENCE!A:C,3,FALSE)</f>
        <v>#N/A</v>
      </c>
      <c r="O433" s="139">
        <f t="shared" si="19"/>
        <v>0</v>
      </c>
      <c r="P433" s="139" t="str">
        <f>IF(COUNTIF('DISPATCHED (VT11)'!$E:$E,'Summarized Plan'!A433)=0,"",COUNTIF('DISPATCHED (VT11)'!$E:$E,'Summarized Plan'!A433))</f>
        <v/>
      </c>
      <c r="Q433" s="139" t="str">
        <f>IF(A433="","",IF(ISNA(VLOOKUP(A433,'DISPATCHED (VT11)'!$E:$M,9,0)),"",VLOOKUP(A433,'DISPATCHED (VT11)'!$E:$M,9,0)))</f>
        <v/>
      </c>
      <c r="R433" s="139" t="str">
        <f>IF(H433="","",IF(H433&lt;#REF!,1,0))</f>
        <v/>
      </c>
      <c r="S433" s="139" t="str">
        <f>IF(H433="","",IF(H433&gt;#REF!,1,0))</f>
        <v/>
      </c>
      <c r="T433" s="139" t="str">
        <f>IF(H433="","",IF(H433=#REF!,1,0))</f>
        <v/>
      </c>
      <c r="U433" s="139" t="str">
        <f t="shared" si="20"/>
        <v/>
      </c>
      <c r="V433" s="41"/>
      <c r="W433" s="41"/>
      <c r="X433" s="41"/>
      <c r="Y433" s="41"/>
      <c r="Z433" s="41"/>
    </row>
    <row r="434" spans="13:26" ht="12" customHeight="1">
      <c r="M434" s="41" t="e">
        <f>VLOOKUP(B434,REFERENCE!$A$2:D690,4,0)</f>
        <v>#N/A</v>
      </c>
      <c r="N434" s="41" t="e">
        <f>VLOOKUP(B434,REFERENCE!A:C,3,FALSE)</f>
        <v>#N/A</v>
      </c>
      <c r="O434" s="139">
        <f t="shared" si="19"/>
        <v>0</v>
      </c>
      <c r="P434" s="139" t="str">
        <f>IF(COUNTIF('DISPATCHED (VT11)'!$E:$E,'Summarized Plan'!A434)=0,"",COUNTIF('DISPATCHED (VT11)'!$E:$E,'Summarized Plan'!A434))</f>
        <v/>
      </c>
      <c r="Q434" s="139" t="str">
        <f>IF(A434="","",IF(ISNA(VLOOKUP(A434,'DISPATCHED (VT11)'!$E:$M,9,0)),"",VLOOKUP(A434,'DISPATCHED (VT11)'!$E:$M,9,0)))</f>
        <v/>
      </c>
      <c r="R434" s="139" t="str">
        <f>IF(H434="","",IF(H434&lt;#REF!,1,0))</f>
        <v/>
      </c>
      <c r="S434" s="139" t="str">
        <f>IF(H434="","",IF(H434&gt;#REF!,1,0))</f>
        <v/>
      </c>
      <c r="T434" s="139" t="str">
        <f>IF(H434="","",IF(H434=#REF!,1,0))</f>
        <v/>
      </c>
      <c r="U434" s="139" t="str">
        <f t="shared" si="20"/>
        <v/>
      </c>
      <c r="V434" s="41"/>
      <c r="W434" s="41"/>
      <c r="X434" s="41"/>
      <c r="Y434" s="41"/>
      <c r="Z434" s="41"/>
    </row>
    <row r="435" spans="13:26" ht="12" customHeight="1">
      <c r="M435" s="41" t="e">
        <f>VLOOKUP(B435,REFERENCE!$A$2:D691,4,0)</f>
        <v>#N/A</v>
      </c>
      <c r="N435" s="41" t="e">
        <f>VLOOKUP(B435,REFERENCE!A:C,3,FALSE)</f>
        <v>#N/A</v>
      </c>
      <c r="O435" s="139">
        <f t="shared" si="19"/>
        <v>0</v>
      </c>
      <c r="P435" s="139" t="str">
        <f>IF(COUNTIF('DISPATCHED (VT11)'!$E:$E,'Summarized Plan'!A435)=0,"",COUNTIF('DISPATCHED (VT11)'!$E:$E,'Summarized Plan'!A435))</f>
        <v/>
      </c>
      <c r="Q435" s="139" t="str">
        <f>IF(A435="","",IF(ISNA(VLOOKUP(A435,'DISPATCHED (VT11)'!$E:$M,9,0)),"",VLOOKUP(A435,'DISPATCHED (VT11)'!$E:$M,9,0)))</f>
        <v/>
      </c>
      <c r="R435" s="139" t="str">
        <f>IF(H435="","",IF(H435&lt;#REF!,1,0))</f>
        <v/>
      </c>
      <c r="S435" s="139" t="str">
        <f>IF(H435="","",IF(H435&gt;#REF!,1,0))</f>
        <v/>
      </c>
      <c r="T435" s="139" t="str">
        <f>IF(H435="","",IF(H435=#REF!,1,0))</f>
        <v/>
      </c>
      <c r="U435" s="139" t="str">
        <f t="shared" si="20"/>
        <v/>
      </c>
      <c r="V435" s="41"/>
      <c r="W435" s="41"/>
      <c r="X435" s="41"/>
      <c r="Y435" s="41"/>
      <c r="Z435" s="41"/>
    </row>
    <row r="436" spans="13:26" ht="12" customHeight="1">
      <c r="M436" s="41" t="e">
        <f>VLOOKUP(B436,REFERENCE!$A$2:D692,4,0)</f>
        <v>#N/A</v>
      </c>
      <c r="N436" s="41" t="e">
        <f>VLOOKUP(B436,REFERENCE!A:C,3,FALSE)</f>
        <v>#N/A</v>
      </c>
      <c r="O436" s="139">
        <f t="shared" si="19"/>
        <v>0</v>
      </c>
      <c r="P436" s="139" t="str">
        <f>IF(COUNTIF('DISPATCHED (VT11)'!$E:$E,'Summarized Plan'!A436)=0,"",COUNTIF('DISPATCHED (VT11)'!$E:$E,'Summarized Plan'!A436))</f>
        <v/>
      </c>
      <c r="Q436" s="139" t="str">
        <f>IF(A436="","",IF(ISNA(VLOOKUP(A436,'DISPATCHED (VT11)'!$E:$M,9,0)),"",VLOOKUP(A436,'DISPATCHED (VT11)'!$E:$M,9,0)))</f>
        <v/>
      </c>
      <c r="R436" s="139" t="str">
        <f>IF(H436="","",IF(H436&lt;#REF!,1,0))</f>
        <v/>
      </c>
      <c r="S436" s="139" t="str">
        <f>IF(H436="","",IF(H436&gt;#REF!,1,0))</f>
        <v/>
      </c>
      <c r="T436" s="139" t="str">
        <f>IF(H436="","",IF(H436=#REF!,1,0))</f>
        <v/>
      </c>
      <c r="U436" s="139" t="str">
        <f t="shared" si="20"/>
        <v/>
      </c>
      <c r="V436" s="41"/>
      <c r="W436" s="41"/>
      <c r="X436" s="41"/>
      <c r="Y436" s="41"/>
      <c r="Z436" s="41"/>
    </row>
    <row r="437" spans="13:26" ht="12" customHeight="1">
      <c r="M437" s="41" t="e">
        <f>VLOOKUP(B437,REFERENCE!$A$2:D693,4,0)</f>
        <v>#N/A</v>
      </c>
      <c r="N437" s="41" t="e">
        <f>VLOOKUP(B437,REFERENCE!A:C,3,FALSE)</f>
        <v>#N/A</v>
      </c>
      <c r="O437" s="139">
        <f t="shared" si="19"/>
        <v>0</v>
      </c>
      <c r="P437" s="139" t="str">
        <f>IF(COUNTIF('DISPATCHED (VT11)'!$E:$E,'Summarized Plan'!A437)=0,"",COUNTIF('DISPATCHED (VT11)'!$E:$E,'Summarized Plan'!A437))</f>
        <v/>
      </c>
      <c r="Q437" s="139" t="str">
        <f>IF(A437="","",IF(ISNA(VLOOKUP(A437,'DISPATCHED (VT11)'!$E:$M,9,0)),"",VLOOKUP(A437,'DISPATCHED (VT11)'!$E:$M,9,0)))</f>
        <v/>
      </c>
      <c r="R437" s="139" t="str">
        <f>IF(H437="","",IF(H437&lt;#REF!,1,0))</f>
        <v/>
      </c>
      <c r="S437" s="139" t="str">
        <f>IF(H437="","",IF(H437&gt;#REF!,1,0))</f>
        <v/>
      </c>
      <c r="T437" s="139" t="str">
        <f>IF(H437="","",IF(H437=#REF!,1,0))</f>
        <v/>
      </c>
      <c r="U437" s="139" t="str">
        <f t="shared" si="20"/>
        <v/>
      </c>
      <c r="V437" s="41"/>
      <c r="W437" s="41"/>
      <c r="X437" s="41"/>
      <c r="Y437" s="41"/>
      <c r="Z437" s="41"/>
    </row>
    <row r="438" spans="13:26" ht="12" customHeight="1">
      <c r="M438" s="41" t="e">
        <f>VLOOKUP(B438,REFERENCE!$A$2:D694,4,0)</f>
        <v>#N/A</v>
      </c>
      <c r="N438" s="41" t="e">
        <f>VLOOKUP(B438,REFERENCE!A:C,3,FALSE)</f>
        <v>#N/A</v>
      </c>
      <c r="O438" s="139">
        <f t="shared" si="19"/>
        <v>0</v>
      </c>
      <c r="P438" s="139" t="str">
        <f>IF(COUNTIF('DISPATCHED (VT11)'!$E:$E,'Summarized Plan'!A438)=0,"",COUNTIF('DISPATCHED (VT11)'!$E:$E,'Summarized Plan'!A438))</f>
        <v/>
      </c>
      <c r="Q438" s="139" t="str">
        <f>IF(A438="","",IF(ISNA(VLOOKUP(A438,'DISPATCHED (VT11)'!$E:$M,9,0)),"",VLOOKUP(A438,'DISPATCHED (VT11)'!$E:$M,9,0)))</f>
        <v/>
      </c>
      <c r="R438" s="139" t="str">
        <f>IF(H438="","",IF(H438&lt;#REF!,1,0))</f>
        <v/>
      </c>
      <c r="S438" s="139" t="str">
        <f>IF(H438="","",IF(H438&gt;#REF!,1,0))</f>
        <v/>
      </c>
      <c r="T438" s="139" t="str">
        <f>IF(H438="","",IF(H438=#REF!,1,0))</f>
        <v/>
      </c>
      <c r="U438" s="139" t="str">
        <f t="shared" si="20"/>
        <v/>
      </c>
      <c r="V438" s="41"/>
      <c r="W438" s="41"/>
      <c r="X438" s="41"/>
      <c r="Y438" s="41"/>
      <c r="Z438" s="41"/>
    </row>
    <row r="439" spans="13:26" ht="12" customHeight="1">
      <c r="M439" s="41" t="e">
        <f>VLOOKUP(B439,REFERENCE!$A$2:D695,4,0)</f>
        <v>#N/A</v>
      </c>
      <c r="N439" s="41" t="e">
        <f>VLOOKUP(B439,REFERENCE!A:C,3,FALSE)</f>
        <v>#N/A</v>
      </c>
      <c r="O439" s="139">
        <f t="shared" si="19"/>
        <v>0</v>
      </c>
      <c r="P439" s="139" t="str">
        <f>IF(COUNTIF('DISPATCHED (VT11)'!$E:$E,'Summarized Plan'!A439)=0,"",COUNTIF('DISPATCHED (VT11)'!$E:$E,'Summarized Plan'!A439))</f>
        <v/>
      </c>
      <c r="Q439" s="139" t="str">
        <f>IF(A439="","",IF(ISNA(VLOOKUP(A439,'DISPATCHED (VT11)'!$E:$M,9,0)),"",VLOOKUP(A439,'DISPATCHED (VT11)'!$E:$M,9,0)))</f>
        <v/>
      </c>
      <c r="R439" s="139" t="str">
        <f>IF(H439="","",IF(H439&lt;#REF!,1,0))</f>
        <v/>
      </c>
      <c r="S439" s="139" t="str">
        <f>IF(H439="","",IF(H439&gt;#REF!,1,0))</f>
        <v/>
      </c>
      <c r="T439" s="139" t="str">
        <f>IF(H439="","",IF(H439=#REF!,1,0))</f>
        <v/>
      </c>
      <c r="U439" s="139" t="str">
        <f t="shared" si="20"/>
        <v/>
      </c>
      <c r="V439" s="41"/>
      <c r="W439" s="41"/>
      <c r="X439" s="41"/>
      <c r="Y439" s="41"/>
      <c r="Z439" s="41"/>
    </row>
    <row r="440" spans="13:26" ht="12" customHeight="1">
      <c r="M440" s="41" t="e">
        <f>VLOOKUP(B440,REFERENCE!$A$2:D696,4,0)</f>
        <v>#N/A</v>
      </c>
      <c r="N440" s="41" t="e">
        <f>VLOOKUP(B440,REFERENCE!A:C,3,FALSE)</f>
        <v>#N/A</v>
      </c>
      <c r="O440" s="139">
        <f t="shared" si="19"/>
        <v>0</v>
      </c>
      <c r="P440" s="139" t="str">
        <f>IF(COUNTIF('DISPATCHED (VT11)'!$E:$E,'Summarized Plan'!A440)=0,"",COUNTIF('DISPATCHED (VT11)'!$E:$E,'Summarized Plan'!A440))</f>
        <v/>
      </c>
      <c r="Q440" s="139" t="str">
        <f>IF(A440="","",IF(ISNA(VLOOKUP(A440,'DISPATCHED (VT11)'!$E:$M,9,0)),"",VLOOKUP(A440,'DISPATCHED (VT11)'!$E:$M,9,0)))</f>
        <v/>
      </c>
      <c r="R440" s="139" t="str">
        <f>IF(H440="","",IF(H440&lt;#REF!,1,0))</f>
        <v/>
      </c>
      <c r="S440" s="139" t="str">
        <f>IF(H440="","",IF(H440&gt;#REF!,1,0))</f>
        <v/>
      </c>
      <c r="T440" s="139" t="str">
        <f>IF(H440="","",IF(H440=#REF!,1,0))</f>
        <v/>
      </c>
      <c r="U440" s="139" t="str">
        <f t="shared" si="20"/>
        <v/>
      </c>
      <c r="V440" s="41"/>
      <c r="W440" s="41"/>
      <c r="X440" s="41"/>
      <c r="Y440" s="41"/>
      <c r="Z440" s="41"/>
    </row>
    <row r="441" spans="13:26" ht="12" customHeight="1">
      <c r="M441" s="41" t="e">
        <f>VLOOKUP(B441,REFERENCE!$A$2:D697,4,0)</f>
        <v>#N/A</v>
      </c>
      <c r="N441" s="41" t="e">
        <f>VLOOKUP(B441,REFERENCE!A:C,3,FALSE)</f>
        <v>#N/A</v>
      </c>
      <c r="O441" s="139">
        <f t="shared" si="19"/>
        <v>0</v>
      </c>
      <c r="P441" s="139" t="str">
        <f>IF(COUNTIF('DISPATCHED (VT11)'!$E:$E,'Summarized Plan'!A441)=0,"",COUNTIF('DISPATCHED (VT11)'!$E:$E,'Summarized Plan'!A441))</f>
        <v/>
      </c>
      <c r="Q441" s="139" t="str">
        <f>IF(A441="","",IF(ISNA(VLOOKUP(A441,'DISPATCHED (VT11)'!$E:$M,9,0)),"",VLOOKUP(A441,'DISPATCHED (VT11)'!$E:$M,9,0)))</f>
        <v/>
      </c>
      <c r="R441" s="139" t="str">
        <f>IF(H441="","",IF(H441&lt;#REF!,1,0))</f>
        <v/>
      </c>
      <c r="S441" s="139" t="str">
        <f>IF(H441="","",IF(H441&gt;#REF!,1,0))</f>
        <v/>
      </c>
      <c r="T441" s="139" t="str">
        <f>IF(H441="","",IF(H441=#REF!,1,0))</f>
        <v/>
      </c>
      <c r="U441" s="139" t="str">
        <f t="shared" si="20"/>
        <v/>
      </c>
      <c r="V441" s="41"/>
      <c r="W441" s="41"/>
      <c r="X441" s="41"/>
      <c r="Y441" s="41"/>
      <c r="Z441" s="41"/>
    </row>
    <row r="442" spans="13:26" ht="12" customHeight="1">
      <c r="M442" s="41" t="e">
        <f>VLOOKUP(B442,REFERENCE!$A$2:D698,4,0)</f>
        <v>#N/A</v>
      </c>
      <c r="N442" s="41" t="e">
        <f>VLOOKUP(B442,REFERENCE!A:C,3,FALSE)</f>
        <v>#N/A</v>
      </c>
      <c r="O442" s="139">
        <f t="shared" si="19"/>
        <v>0</v>
      </c>
      <c r="P442" s="139" t="str">
        <f>IF(COUNTIF('DISPATCHED (VT11)'!$E:$E,'Summarized Plan'!A442)=0,"",COUNTIF('DISPATCHED (VT11)'!$E:$E,'Summarized Plan'!A442))</f>
        <v/>
      </c>
      <c r="Q442" s="139" t="str">
        <f>IF(A442="","",IF(ISNA(VLOOKUP(A442,'DISPATCHED (VT11)'!$E:$M,9,0)),"",VLOOKUP(A442,'DISPATCHED (VT11)'!$E:$M,9,0)))</f>
        <v/>
      </c>
      <c r="R442" s="139" t="str">
        <f>IF(H442="","",IF(H442&lt;#REF!,1,0))</f>
        <v/>
      </c>
      <c r="S442" s="139" t="str">
        <f>IF(H442="","",IF(H442&gt;#REF!,1,0))</f>
        <v/>
      </c>
      <c r="T442" s="139" t="str">
        <f>IF(H442="","",IF(H442=#REF!,1,0))</f>
        <v/>
      </c>
      <c r="U442" s="139" t="str">
        <f t="shared" si="20"/>
        <v/>
      </c>
      <c r="V442" s="41"/>
      <c r="W442" s="41"/>
      <c r="X442" s="41"/>
      <c r="Y442" s="41"/>
      <c r="Z442" s="41"/>
    </row>
    <row r="443" spans="13:26" ht="12" customHeight="1">
      <c r="M443" s="41" t="e">
        <f>VLOOKUP(B443,REFERENCE!$A$2:D699,4,0)</f>
        <v>#N/A</v>
      </c>
      <c r="N443" s="41" t="e">
        <f>VLOOKUP(B443,REFERENCE!A:C,3,FALSE)</f>
        <v>#N/A</v>
      </c>
      <c r="O443" s="139">
        <f t="shared" si="19"/>
        <v>0</v>
      </c>
      <c r="P443" s="139" t="str">
        <f>IF(COUNTIF('DISPATCHED (VT11)'!$E:$E,'Summarized Plan'!A443)=0,"",COUNTIF('DISPATCHED (VT11)'!$E:$E,'Summarized Plan'!A443))</f>
        <v/>
      </c>
      <c r="Q443" s="139" t="str">
        <f>IF(A443="","",IF(ISNA(VLOOKUP(A443,'DISPATCHED (VT11)'!$E:$M,9,0)),"",VLOOKUP(A443,'DISPATCHED (VT11)'!$E:$M,9,0)))</f>
        <v/>
      </c>
      <c r="R443" s="139" t="str">
        <f>IF(H443="","",IF(H443&lt;#REF!,1,0))</f>
        <v/>
      </c>
      <c r="S443" s="139" t="str">
        <f>IF(H443="","",IF(H443&gt;#REF!,1,0))</f>
        <v/>
      </c>
      <c r="T443" s="139" t="str">
        <f>IF(H443="","",IF(H443=#REF!,1,0))</f>
        <v/>
      </c>
      <c r="U443" s="139" t="str">
        <f t="shared" si="20"/>
        <v/>
      </c>
      <c r="V443" s="41"/>
      <c r="W443" s="41"/>
      <c r="X443" s="41"/>
      <c r="Y443" s="41"/>
      <c r="Z443" s="41"/>
    </row>
    <row r="444" spans="13:26" ht="12" customHeight="1">
      <c r="M444" s="41" t="e">
        <f>VLOOKUP(B444,REFERENCE!$A$2:D700,4,0)</f>
        <v>#N/A</v>
      </c>
      <c r="N444" s="41" t="e">
        <f>VLOOKUP(B444,REFERENCE!A:C,3,FALSE)</f>
        <v>#N/A</v>
      </c>
      <c r="O444" s="139">
        <f t="shared" si="19"/>
        <v>0</v>
      </c>
      <c r="P444" s="139" t="str">
        <f>IF(COUNTIF('DISPATCHED (VT11)'!$E:$E,'Summarized Plan'!A444)=0,"",COUNTIF('DISPATCHED (VT11)'!$E:$E,'Summarized Plan'!A444))</f>
        <v/>
      </c>
      <c r="Q444" s="139" t="str">
        <f>IF(A444="","",IF(ISNA(VLOOKUP(A444,'DISPATCHED (VT11)'!$E:$M,9,0)),"",VLOOKUP(A444,'DISPATCHED (VT11)'!$E:$M,9,0)))</f>
        <v/>
      </c>
      <c r="R444" s="139" t="str">
        <f>IF(H444="","",IF(H444&lt;#REF!,1,0))</f>
        <v/>
      </c>
      <c r="S444" s="139" t="str">
        <f>IF(H444="","",IF(H444&gt;#REF!,1,0))</f>
        <v/>
      </c>
      <c r="T444" s="139" t="str">
        <f>IF(H444="","",IF(H444=#REF!,1,0))</f>
        <v/>
      </c>
      <c r="U444" s="139" t="str">
        <f t="shared" si="20"/>
        <v/>
      </c>
      <c r="V444" s="41"/>
      <c r="W444" s="41"/>
      <c r="X444" s="41"/>
      <c r="Y444" s="41"/>
      <c r="Z444" s="41"/>
    </row>
    <row r="445" spans="13:26" ht="12" customHeight="1">
      <c r="M445" s="41" t="e">
        <f>VLOOKUP(B445,REFERENCE!$A$2:D701,4,0)</f>
        <v>#N/A</v>
      </c>
      <c r="N445" s="41" t="e">
        <f>VLOOKUP(B445,REFERENCE!A:C,3,FALSE)</f>
        <v>#N/A</v>
      </c>
      <c r="O445" s="139">
        <f t="shared" si="19"/>
        <v>0</v>
      </c>
      <c r="P445" s="139" t="str">
        <f>IF(COUNTIF('DISPATCHED (VT11)'!$E:$E,'Summarized Plan'!A445)=0,"",COUNTIF('DISPATCHED (VT11)'!$E:$E,'Summarized Plan'!A445))</f>
        <v/>
      </c>
      <c r="Q445" s="139" t="str">
        <f>IF(A445="","",IF(ISNA(VLOOKUP(A445,'DISPATCHED (VT11)'!$E:$M,9,0)),"",VLOOKUP(A445,'DISPATCHED (VT11)'!$E:$M,9,0)))</f>
        <v/>
      </c>
      <c r="R445" s="139" t="str">
        <f>IF(H445="","",IF(H445&lt;#REF!,1,0))</f>
        <v/>
      </c>
      <c r="S445" s="139" t="str">
        <f>IF(H445="","",IF(H445&gt;#REF!,1,0))</f>
        <v/>
      </c>
      <c r="T445" s="139" t="str">
        <f>IF(H445="","",IF(H445=#REF!,1,0))</f>
        <v/>
      </c>
      <c r="U445" s="139" t="str">
        <f t="shared" si="20"/>
        <v/>
      </c>
      <c r="V445" s="41"/>
      <c r="W445" s="41"/>
      <c r="X445" s="41"/>
      <c r="Y445" s="41"/>
      <c r="Z445" s="41"/>
    </row>
    <row r="446" spans="13:26" ht="12" customHeight="1">
      <c r="M446" s="41" t="e">
        <f>VLOOKUP(B446,REFERENCE!$A$2:D702,4,0)</f>
        <v>#N/A</v>
      </c>
      <c r="N446" s="41" t="e">
        <f>VLOOKUP(B446,REFERENCE!A:C,3,FALSE)</f>
        <v>#N/A</v>
      </c>
      <c r="O446" s="139">
        <f t="shared" si="19"/>
        <v>0</v>
      </c>
      <c r="P446" s="139" t="str">
        <f>IF(COUNTIF('DISPATCHED (VT11)'!$E:$E,'Summarized Plan'!A446)=0,"",COUNTIF('DISPATCHED (VT11)'!$E:$E,'Summarized Plan'!A446))</f>
        <v/>
      </c>
      <c r="Q446" s="139" t="str">
        <f>IF(A446="","",IF(ISNA(VLOOKUP(A446,'DISPATCHED (VT11)'!$E:$M,9,0)),"",VLOOKUP(A446,'DISPATCHED (VT11)'!$E:$M,9,0)))</f>
        <v/>
      </c>
      <c r="R446" s="139" t="str">
        <f>IF(H446="","",IF(H446&lt;#REF!,1,0))</f>
        <v/>
      </c>
      <c r="S446" s="139" t="str">
        <f>IF(H446="","",IF(H446&gt;#REF!,1,0))</f>
        <v/>
      </c>
      <c r="T446" s="139" t="str">
        <f>IF(H446="","",IF(H446=#REF!,1,0))</f>
        <v/>
      </c>
      <c r="U446" s="139" t="str">
        <f t="shared" si="20"/>
        <v/>
      </c>
      <c r="V446" s="41"/>
      <c r="W446" s="41"/>
      <c r="X446" s="41"/>
      <c r="Y446" s="41"/>
      <c r="Z446" s="41"/>
    </row>
    <row r="447" spans="13:26" ht="12" customHeight="1">
      <c r="M447" s="41" t="e">
        <f>VLOOKUP(B447,REFERENCE!$A$2:D703,4,0)</f>
        <v>#N/A</v>
      </c>
      <c r="N447" s="41" t="e">
        <f>VLOOKUP(B447,REFERENCE!A:C,3,FALSE)</f>
        <v>#N/A</v>
      </c>
      <c r="O447" s="139">
        <f t="shared" si="19"/>
        <v>0</v>
      </c>
      <c r="P447" s="139" t="str">
        <f>IF(COUNTIF('DISPATCHED (VT11)'!$E:$E,'Summarized Plan'!A447)=0,"",COUNTIF('DISPATCHED (VT11)'!$E:$E,'Summarized Plan'!A447))</f>
        <v/>
      </c>
      <c r="Q447" s="139" t="str">
        <f>IF(A447="","",IF(ISNA(VLOOKUP(A447,'DISPATCHED (VT11)'!$E:$M,9,0)),"",VLOOKUP(A447,'DISPATCHED (VT11)'!$E:$M,9,0)))</f>
        <v/>
      </c>
      <c r="R447" s="139" t="str">
        <f>IF(H447="","",IF(H447&lt;#REF!,1,0))</f>
        <v/>
      </c>
      <c r="S447" s="139" t="str">
        <f>IF(H447="","",IF(H447&gt;#REF!,1,0))</f>
        <v/>
      </c>
      <c r="T447" s="139" t="str">
        <f>IF(H447="","",IF(H447=#REF!,1,0))</f>
        <v/>
      </c>
      <c r="U447" s="139" t="str">
        <f t="shared" si="20"/>
        <v/>
      </c>
      <c r="V447" s="41"/>
      <c r="W447" s="41"/>
      <c r="X447" s="41"/>
      <c r="Y447" s="41"/>
      <c r="Z447" s="41"/>
    </row>
    <row r="448" spans="13:26" ht="12" customHeight="1">
      <c r="M448" s="41" t="e">
        <f>VLOOKUP(B448,REFERENCE!$A$2:D704,4,0)</f>
        <v>#N/A</v>
      </c>
      <c r="N448" s="41" t="e">
        <f>VLOOKUP(B448,REFERENCE!A:C,3,FALSE)</f>
        <v>#N/A</v>
      </c>
      <c r="O448" s="139">
        <f t="shared" si="19"/>
        <v>0</v>
      </c>
      <c r="P448" s="139" t="str">
        <f>IF(COUNTIF('DISPATCHED (VT11)'!$E:$E,'Summarized Plan'!A448)=0,"",COUNTIF('DISPATCHED (VT11)'!$E:$E,'Summarized Plan'!A448))</f>
        <v/>
      </c>
      <c r="Q448" s="139" t="str">
        <f>IF(A448="","",IF(ISNA(VLOOKUP(A448,'DISPATCHED (VT11)'!$E:$M,9,0)),"",VLOOKUP(A448,'DISPATCHED (VT11)'!$E:$M,9,0)))</f>
        <v/>
      </c>
      <c r="R448" s="139" t="str">
        <f>IF(H448="","",IF(H448&lt;#REF!,1,0))</f>
        <v/>
      </c>
      <c r="S448" s="139" t="str">
        <f>IF(H448="","",IF(H448&gt;#REF!,1,0))</f>
        <v/>
      </c>
      <c r="T448" s="139" t="str">
        <f>IF(H448="","",IF(H448=#REF!,1,0))</f>
        <v/>
      </c>
      <c r="U448" s="139" t="str">
        <f t="shared" si="20"/>
        <v/>
      </c>
      <c r="V448" s="41"/>
      <c r="W448" s="41"/>
      <c r="X448" s="41"/>
      <c r="Y448" s="41"/>
      <c r="Z448" s="41"/>
    </row>
    <row r="449" spans="13:26" ht="12" customHeight="1">
      <c r="M449" s="41" t="e">
        <f>VLOOKUP(B449,REFERENCE!$A$2:D705,4,0)</f>
        <v>#N/A</v>
      </c>
      <c r="N449" s="41" t="e">
        <f>VLOOKUP(B449,REFERENCE!A:C,3,FALSE)</f>
        <v>#N/A</v>
      </c>
      <c r="O449" s="139">
        <f t="shared" si="19"/>
        <v>0</v>
      </c>
      <c r="P449" s="139" t="str">
        <f>IF(COUNTIF('DISPATCHED (VT11)'!$E:$E,'Summarized Plan'!A449)=0,"",COUNTIF('DISPATCHED (VT11)'!$E:$E,'Summarized Plan'!A449))</f>
        <v/>
      </c>
      <c r="Q449" s="139" t="str">
        <f>IF(A449="","",IF(ISNA(VLOOKUP(A449,'DISPATCHED (VT11)'!$E:$M,9,0)),"",VLOOKUP(A449,'DISPATCHED (VT11)'!$E:$M,9,0)))</f>
        <v/>
      </c>
      <c r="R449" s="139" t="str">
        <f>IF(H449="","",IF(H449&lt;#REF!,1,0))</f>
        <v/>
      </c>
      <c r="S449" s="139" t="str">
        <f>IF(H449="","",IF(H449&gt;#REF!,1,0))</f>
        <v/>
      </c>
      <c r="T449" s="139" t="str">
        <f>IF(H449="","",IF(H449=#REF!,1,0))</f>
        <v/>
      </c>
      <c r="U449" s="139" t="str">
        <f t="shared" si="20"/>
        <v/>
      </c>
      <c r="V449" s="41"/>
      <c r="W449" s="41"/>
      <c r="X449" s="41"/>
      <c r="Y449" s="41"/>
      <c r="Z449" s="41"/>
    </row>
    <row r="450" spans="13:26" ht="12" customHeight="1">
      <c r="M450" s="41" t="e">
        <f>VLOOKUP(B450,REFERENCE!$A$2:D706,4,0)</f>
        <v>#N/A</v>
      </c>
      <c r="N450" s="41" t="e">
        <f>VLOOKUP(B450,REFERENCE!A:C,3,FALSE)</f>
        <v>#N/A</v>
      </c>
      <c r="O450" s="139">
        <f t="shared" ref="O450:O513" si="21">COUNTIF($A:$A,A450)</f>
        <v>0</v>
      </c>
      <c r="P450" s="139" t="str">
        <f>IF(COUNTIF('DISPATCHED (VT11)'!$E:$E,'Summarized Plan'!A450)=0,"",COUNTIF('DISPATCHED (VT11)'!$E:$E,'Summarized Plan'!A450))</f>
        <v/>
      </c>
      <c r="Q450" s="139" t="str">
        <f>IF(A450="","",IF(ISNA(VLOOKUP(A450,'DISPATCHED (VT11)'!$E:$M,9,0)),"",VLOOKUP(A450,'DISPATCHED (VT11)'!$E:$M,9,0)))</f>
        <v/>
      </c>
      <c r="R450" s="139" t="str">
        <f>IF(H450="","",IF(H450&lt;#REF!,1,0))</f>
        <v/>
      </c>
      <c r="S450" s="139" t="str">
        <f>IF(H450="","",IF(H450&gt;#REF!,1,0))</f>
        <v/>
      </c>
      <c r="T450" s="139" t="str">
        <f>IF(H450="","",IF(H450=#REF!,1,0))</f>
        <v/>
      </c>
      <c r="U450" s="139" t="str">
        <f t="shared" si="20"/>
        <v/>
      </c>
      <c r="V450" s="41"/>
      <c r="W450" s="41"/>
      <c r="X450" s="41"/>
      <c r="Y450" s="41"/>
      <c r="Z450" s="41"/>
    </row>
    <row r="451" spans="13:26" ht="12" customHeight="1">
      <c r="M451" s="41" t="e">
        <f>VLOOKUP(B451,REFERENCE!$A$2:D707,4,0)</f>
        <v>#N/A</v>
      </c>
      <c r="N451" s="41" t="e">
        <f>VLOOKUP(B451,REFERENCE!A:C,3,FALSE)</f>
        <v>#N/A</v>
      </c>
      <c r="O451" s="139">
        <f t="shared" si="21"/>
        <v>0</v>
      </c>
      <c r="P451" s="139" t="str">
        <f>IF(COUNTIF('DISPATCHED (VT11)'!$E:$E,'Summarized Plan'!A451)=0,"",COUNTIF('DISPATCHED (VT11)'!$E:$E,'Summarized Plan'!A451))</f>
        <v/>
      </c>
      <c r="Q451" s="139" t="str">
        <f>IF(A451="","",IF(ISNA(VLOOKUP(A451,'DISPATCHED (VT11)'!$E:$M,9,0)),"",VLOOKUP(A451,'DISPATCHED (VT11)'!$E:$M,9,0)))</f>
        <v/>
      </c>
      <c r="R451" s="139" t="str">
        <f>IF(H451="","",IF(H451&lt;#REF!,1,0))</f>
        <v/>
      </c>
      <c r="S451" s="139" t="str">
        <f>IF(H451="","",IF(H451&gt;#REF!,1,0))</f>
        <v/>
      </c>
      <c r="T451" s="139" t="str">
        <f>IF(H451="","",IF(H451=#REF!,1,0))</f>
        <v/>
      </c>
      <c r="U451" s="139" t="str">
        <f t="shared" si="20"/>
        <v/>
      </c>
      <c r="V451" s="41"/>
      <c r="W451" s="41"/>
      <c r="X451" s="41"/>
      <c r="Y451" s="41"/>
      <c r="Z451" s="41"/>
    </row>
    <row r="452" spans="13:26" ht="12" customHeight="1">
      <c r="M452" s="41" t="e">
        <f>VLOOKUP(B452,REFERENCE!$A$2:D708,4,0)</f>
        <v>#N/A</v>
      </c>
      <c r="N452" s="41" t="e">
        <f>VLOOKUP(B452,REFERENCE!A:C,3,FALSE)</f>
        <v>#N/A</v>
      </c>
      <c r="O452" s="139">
        <f t="shared" si="21"/>
        <v>0</v>
      </c>
      <c r="P452" s="139" t="str">
        <f>IF(COUNTIF('DISPATCHED (VT11)'!$E:$E,'Summarized Plan'!A452)=0,"",COUNTIF('DISPATCHED (VT11)'!$E:$E,'Summarized Plan'!A452))</f>
        <v/>
      </c>
      <c r="Q452" s="139" t="str">
        <f>IF(A452="","",IF(ISNA(VLOOKUP(A452,'DISPATCHED (VT11)'!$E:$M,9,0)),"",VLOOKUP(A452,'DISPATCHED (VT11)'!$E:$M,9,0)))</f>
        <v/>
      </c>
      <c r="R452" s="139" t="str">
        <f>IF(H452="","",IF(H452&lt;#REF!,1,0))</f>
        <v/>
      </c>
      <c r="S452" s="139" t="str">
        <f>IF(H452="","",IF(H452&gt;#REF!,1,0))</f>
        <v/>
      </c>
      <c r="T452" s="139" t="str">
        <f>IF(H452="","",IF(H452=#REF!,1,0))</f>
        <v/>
      </c>
      <c r="U452" s="139" t="str">
        <f t="shared" si="20"/>
        <v/>
      </c>
      <c r="V452" s="41"/>
      <c r="W452" s="41"/>
      <c r="X452" s="41"/>
      <c r="Y452" s="41"/>
      <c r="Z452" s="41"/>
    </row>
    <row r="453" spans="13:26" ht="12" customHeight="1">
      <c r="M453" s="41" t="e">
        <f>VLOOKUP(B453,REFERENCE!$A$2:D709,4,0)</f>
        <v>#N/A</v>
      </c>
      <c r="N453" s="41" t="e">
        <f>VLOOKUP(B453,REFERENCE!A:C,3,FALSE)</f>
        <v>#N/A</v>
      </c>
      <c r="O453" s="139">
        <f t="shared" si="21"/>
        <v>0</v>
      </c>
      <c r="P453" s="139" t="str">
        <f>IF(COUNTIF('DISPATCHED (VT11)'!$E:$E,'Summarized Plan'!A453)=0,"",COUNTIF('DISPATCHED (VT11)'!$E:$E,'Summarized Plan'!A453))</f>
        <v/>
      </c>
      <c r="Q453" s="139" t="str">
        <f>IF(A453="","",IF(ISNA(VLOOKUP(A453,'DISPATCHED (VT11)'!$E:$M,9,0)),"",VLOOKUP(A453,'DISPATCHED (VT11)'!$E:$M,9,0)))</f>
        <v/>
      </c>
      <c r="R453" s="139" t="str">
        <f>IF(H453="","",IF(H453&lt;#REF!,1,0))</f>
        <v/>
      </c>
      <c r="S453" s="139" t="str">
        <f>IF(H453="","",IF(H453&gt;#REF!,1,0))</f>
        <v/>
      </c>
      <c r="T453" s="139" t="str">
        <f>IF(H453="","",IF(H453=#REF!,1,0))</f>
        <v/>
      </c>
      <c r="U453" s="139" t="str">
        <f t="shared" si="20"/>
        <v/>
      </c>
      <c r="V453" s="41"/>
      <c r="W453" s="41"/>
      <c r="X453" s="41"/>
      <c r="Y453" s="41"/>
      <c r="Z453" s="41"/>
    </row>
    <row r="454" spans="13:26" ht="12" customHeight="1">
      <c r="M454" s="41" t="e">
        <f>VLOOKUP(B454,REFERENCE!$A$2:D710,4,0)</f>
        <v>#N/A</v>
      </c>
      <c r="N454" s="41" t="e">
        <f>VLOOKUP(B454,REFERENCE!A:C,3,FALSE)</f>
        <v>#N/A</v>
      </c>
      <c r="O454" s="139">
        <f t="shared" si="21"/>
        <v>0</v>
      </c>
      <c r="P454" s="139" t="str">
        <f>IF(COUNTIF('DISPATCHED (VT11)'!$E:$E,'Summarized Plan'!A454)=0,"",COUNTIF('DISPATCHED (VT11)'!$E:$E,'Summarized Plan'!A454))</f>
        <v/>
      </c>
      <c r="Q454" s="139" t="str">
        <f>IF(A454="","",IF(ISNA(VLOOKUP(A454,'DISPATCHED (VT11)'!$E:$M,9,0)),"",VLOOKUP(A454,'DISPATCHED (VT11)'!$E:$M,9,0)))</f>
        <v/>
      </c>
      <c r="R454" s="139" t="str">
        <f>IF(H454="","",IF(H454&lt;#REF!,1,0))</f>
        <v/>
      </c>
      <c r="S454" s="139" t="str">
        <f>IF(H454="","",IF(H454&gt;#REF!,1,0))</f>
        <v/>
      </c>
      <c r="T454" s="139" t="str">
        <f>IF(H454="","",IF(H454=#REF!,1,0))</f>
        <v/>
      </c>
      <c r="U454" s="139" t="str">
        <f t="shared" si="20"/>
        <v/>
      </c>
      <c r="V454" s="41"/>
      <c r="W454" s="41"/>
      <c r="X454" s="41"/>
      <c r="Y454" s="41"/>
      <c r="Z454" s="41"/>
    </row>
    <row r="455" spans="13:26" ht="12" customHeight="1">
      <c r="M455" s="41" t="e">
        <f>VLOOKUP(B455,REFERENCE!$A$2:D711,4,0)</f>
        <v>#N/A</v>
      </c>
      <c r="N455" s="41" t="e">
        <f>VLOOKUP(B455,REFERENCE!A:C,3,FALSE)</f>
        <v>#N/A</v>
      </c>
      <c r="O455" s="139">
        <f t="shared" si="21"/>
        <v>0</v>
      </c>
      <c r="P455" s="139" t="str">
        <f>IF(COUNTIF('DISPATCHED (VT11)'!$E:$E,'Summarized Plan'!A455)=0,"",COUNTIF('DISPATCHED (VT11)'!$E:$E,'Summarized Plan'!A455))</f>
        <v/>
      </c>
      <c r="Q455" s="139" t="str">
        <f>IF(A455="","",IF(ISNA(VLOOKUP(A455,'DISPATCHED (VT11)'!$E:$M,9,0)),"",VLOOKUP(A455,'DISPATCHED (VT11)'!$E:$M,9,0)))</f>
        <v/>
      </c>
      <c r="R455" s="139" t="str">
        <f>IF(H455="","",IF(H455&lt;#REF!,1,0))</f>
        <v/>
      </c>
      <c r="S455" s="139" t="str">
        <f>IF(H455="","",IF(H455&gt;#REF!,1,0))</f>
        <v/>
      </c>
      <c r="T455" s="139" t="str">
        <f>IF(H455="","",IF(H455=#REF!,1,0))</f>
        <v/>
      </c>
      <c r="U455" s="139" t="str">
        <f t="shared" si="20"/>
        <v/>
      </c>
      <c r="V455" s="41"/>
      <c r="W455" s="41"/>
      <c r="X455" s="41"/>
      <c r="Y455" s="41"/>
      <c r="Z455" s="41"/>
    </row>
    <row r="456" spans="13:26" ht="12" customHeight="1">
      <c r="M456" s="41" t="e">
        <f>VLOOKUP(B456,REFERENCE!$A$2:D712,4,0)</f>
        <v>#N/A</v>
      </c>
      <c r="N456" s="41" t="e">
        <f>VLOOKUP(B456,REFERENCE!A:C,3,FALSE)</f>
        <v>#N/A</v>
      </c>
      <c r="O456" s="139">
        <f t="shared" si="21"/>
        <v>0</v>
      </c>
      <c r="P456" s="139" t="str">
        <f>IF(COUNTIF('DISPATCHED (VT11)'!$E:$E,'Summarized Plan'!A456)=0,"",COUNTIF('DISPATCHED (VT11)'!$E:$E,'Summarized Plan'!A456))</f>
        <v/>
      </c>
      <c r="Q456" s="139" t="str">
        <f>IF(A456="","",IF(ISNA(VLOOKUP(A456,'DISPATCHED (VT11)'!$E:$M,9,0)),"",VLOOKUP(A456,'DISPATCHED (VT11)'!$E:$M,9,0)))</f>
        <v/>
      </c>
      <c r="R456" s="139" t="str">
        <f>IF(H456="","",IF(H456&lt;#REF!,1,0))</f>
        <v/>
      </c>
      <c r="S456" s="139" t="str">
        <f>IF(H456="","",IF(H456&gt;#REF!,1,0))</f>
        <v/>
      </c>
      <c r="T456" s="139" t="str">
        <f>IF(H456="","",IF(H456=#REF!,1,0))</f>
        <v/>
      </c>
      <c r="U456" s="139" t="str">
        <f t="shared" si="20"/>
        <v/>
      </c>
      <c r="V456" s="41"/>
      <c r="W456" s="41"/>
      <c r="X456" s="41"/>
      <c r="Y456" s="41"/>
      <c r="Z456" s="41"/>
    </row>
    <row r="457" spans="13:26" ht="12" customHeight="1">
      <c r="M457" s="41" t="e">
        <f>VLOOKUP(B457,REFERENCE!$A$2:D713,4,0)</f>
        <v>#N/A</v>
      </c>
      <c r="N457" s="41" t="e">
        <f>VLOOKUP(B457,REFERENCE!A:C,3,FALSE)</f>
        <v>#N/A</v>
      </c>
      <c r="O457" s="139">
        <f t="shared" si="21"/>
        <v>0</v>
      </c>
      <c r="P457" s="139" t="str">
        <f>IF(COUNTIF('DISPATCHED (VT11)'!$E:$E,'Summarized Plan'!A457)=0,"",COUNTIF('DISPATCHED (VT11)'!$E:$E,'Summarized Plan'!A457))</f>
        <v/>
      </c>
      <c r="Q457" s="139" t="str">
        <f>IF(A457="","",IF(ISNA(VLOOKUP(A457,'DISPATCHED (VT11)'!$E:$M,9,0)),"",VLOOKUP(A457,'DISPATCHED (VT11)'!$E:$M,9,0)))</f>
        <v/>
      </c>
      <c r="R457" s="139" t="str">
        <f>IF(H457="","",IF(H457&lt;#REF!,1,0))</f>
        <v/>
      </c>
      <c r="S457" s="139" t="str">
        <f>IF(H457="","",IF(H457&gt;#REF!,1,0))</f>
        <v/>
      </c>
      <c r="T457" s="139" t="str">
        <f>IF(H457="","",IF(H457=#REF!,1,0))</f>
        <v/>
      </c>
      <c r="U457" s="139" t="str">
        <f t="shared" si="20"/>
        <v/>
      </c>
      <c r="V457" s="41"/>
      <c r="W457" s="41"/>
      <c r="X457" s="41"/>
      <c r="Y457" s="41"/>
      <c r="Z457" s="41"/>
    </row>
    <row r="458" spans="13:26" ht="12" customHeight="1">
      <c r="M458" s="41" t="e">
        <f>VLOOKUP(B458,REFERENCE!$A$2:D714,4,0)</f>
        <v>#N/A</v>
      </c>
      <c r="N458" s="41" t="e">
        <f>VLOOKUP(B458,REFERENCE!A:C,3,FALSE)</f>
        <v>#N/A</v>
      </c>
      <c r="O458" s="139">
        <f t="shared" si="21"/>
        <v>0</v>
      </c>
      <c r="P458" s="139" t="str">
        <f>IF(COUNTIF('DISPATCHED (VT11)'!$E:$E,'Summarized Plan'!A458)=0,"",COUNTIF('DISPATCHED (VT11)'!$E:$E,'Summarized Plan'!A458))</f>
        <v/>
      </c>
      <c r="Q458" s="139" t="str">
        <f>IF(A458="","",IF(ISNA(VLOOKUP(A458,'DISPATCHED (VT11)'!$E:$M,9,0)),"",VLOOKUP(A458,'DISPATCHED (VT11)'!$E:$M,9,0)))</f>
        <v/>
      </c>
      <c r="R458" s="139" t="str">
        <f>IF(H458="","",IF(H458&lt;#REF!,1,0))</f>
        <v/>
      </c>
      <c r="S458" s="139" t="str">
        <f>IF(H458="","",IF(H458&gt;#REF!,1,0))</f>
        <v/>
      </c>
      <c r="T458" s="139" t="str">
        <f>IF(H458="","",IF(H458=#REF!,1,0))</f>
        <v/>
      </c>
      <c r="U458" s="139" t="str">
        <f t="shared" si="20"/>
        <v/>
      </c>
      <c r="V458" s="41"/>
      <c r="W458" s="41"/>
      <c r="X458" s="41"/>
      <c r="Y458" s="41"/>
      <c r="Z458" s="41"/>
    </row>
    <row r="459" spans="13:26" ht="12" customHeight="1">
      <c r="M459" s="41" t="e">
        <f>VLOOKUP(B459,REFERENCE!$A$2:D715,4,0)</f>
        <v>#N/A</v>
      </c>
      <c r="N459" s="41" t="e">
        <f>VLOOKUP(B459,REFERENCE!A:C,3,FALSE)</f>
        <v>#N/A</v>
      </c>
      <c r="O459" s="139">
        <f t="shared" si="21"/>
        <v>0</v>
      </c>
      <c r="P459" s="139" t="str">
        <f>IF(COUNTIF('DISPATCHED (VT11)'!$E:$E,'Summarized Plan'!A459)=0,"",COUNTIF('DISPATCHED (VT11)'!$E:$E,'Summarized Plan'!A459))</f>
        <v/>
      </c>
      <c r="Q459" s="139" t="str">
        <f>IF(A459="","",IF(ISNA(VLOOKUP(A459,'DISPATCHED (VT11)'!$E:$M,9,0)),"",VLOOKUP(A459,'DISPATCHED (VT11)'!$E:$M,9,0)))</f>
        <v/>
      </c>
      <c r="R459" s="139" t="str">
        <f>IF(H459="","",IF(H459&lt;#REF!,1,0))</f>
        <v/>
      </c>
      <c r="S459" s="139" t="str">
        <f>IF(H459="","",IF(H459&gt;#REF!,1,0))</f>
        <v/>
      </c>
      <c r="T459" s="139" t="str">
        <f>IF(H459="","",IF(H459=#REF!,1,0))</f>
        <v/>
      </c>
      <c r="U459" s="139" t="str">
        <f t="shared" si="20"/>
        <v/>
      </c>
      <c r="V459" s="41"/>
      <c r="W459" s="41"/>
      <c r="X459" s="41"/>
      <c r="Y459" s="41"/>
      <c r="Z459" s="41"/>
    </row>
    <row r="460" spans="13:26" ht="12" customHeight="1">
      <c r="M460" s="41" t="e">
        <f>VLOOKUP(B460,REFERENCE!$A$2:D716,4,0)</f>
        <v>#N/A</v>
      </c>
      <c r="N460" s="41" t="e">
        <f>VLOOKUP(B460,REFERENCE!A:C,3,FALSE)</f>
        <v>#N/A</v>
      </c>
      <c r="O460" s="139">
        <f t="shared" si="21"/>
        <v>0</v>
      </c>
      <c r="P460" s="139" t="str">
        <f>IF(COUNTIF('DISPATCHED (VT11)'!$E:$E,'Summarized Plan'!A460)=0,"",COUNTIF('DISPATCHED (VT11)'!$E:$E,'Summarized Plan'!A460))</f>
        <v/>
      </c>
      <c r="Q460" s="139" t="str">
        <f>IF(A460="","",IF(ISNA(VLOOKUP(A460,'DISPATCHED (VT11)'!$E:$M,9,0)),"",VLOOKUP(A460,'DISPATCHED (VT11)'!$E:$M,9,0)))</f>
        <v/>
      </c>
      <c r="R460" s="139" t="str">
        <f>IF(H460="","",IF(H460&lt;#REF!,1,0))</f>
        <v/>
      </c>
      <c r="S460" s="139" t="str">
        <f>IF(H460="","",IF(H460&gt;#REF!,1,0))</f>
        <v/>
      </c>
      <c r="T460" s="139" t="str">
        <f>IF(H460="","",IF(H460=#REF!,1,0))</f>
        <v/>
      </c>
      <c r="U460" s="139" t="str">
        <f t="shared" si="20"/>
        <v/>
      </c>
      <c r="V460" s="41"/>
      <c r="W460" s="41"/>
      <c r="X460" s="41"/>
      <c r="Y460" s="41"/>
      <c r="Z460" s="41"/>
    </row>
    <row r="461" spans="13:26" ht="12" customHeight="1">
      <c r="M461" s="41" t="e">
        <f>VLOOKUP(B461,REFERENCE!$A$2:D717,4,0)</f>
        <v>#N/A</v>
      </c>
      <c r="N461" s="41" t="e">
        <f>VLOOKUP(B461,REFERENCE!A:C,3,FALSE)</f>
        <v>#N/A</v>
      </c>
      <c r="O461" s="139">
        <f t="shared" si="21"/>
        <v>0</v>
      </c>
      <c r="P461" s="139" t="str">
        <f>IF(COUNTIF('DISPATCHED (VT11)'!$E:$E,'Summarized Plan'!A461)=0,"",COUNTIF('DISPATCHED (VT11)'!$E:$E,'Summarized Plan'!A461))</f>
        <v/>
      </c>
      <c r="Q461" s="139" t="str">
        <f>IF(A461="","",IF(ISNA(VLOOKUP(A461,'DISPATCHED (VT11)'!$E:$M,9,0)),"",VLOOKUP(A461,'DISPATCHED (VT11)'!$E:$M,9,0)))</f>
        <v/>
      </c>
      <c r="R461" s="139" t="str">
        <f>IF(H461="","",IF(H461&lt;#REF!,1,0))</f>
        <v/>
      </c>
      <c r="S461" s="139" t="str">
        <f>IF(H461="","",IF(H461&gt;#REF!,1,0))</f>
        <v/>
      </c>
      <c r="T461" s="139" t="str">
        <f>IF(H461="","",IF(H461=#REF!,1,0))</f>
        <v/>
      </c>
      <c r="U461" s="139" t="str">
        <f t="shared" si="20"/>
        <v/>
      </c>
      <c r="V461" s="41"/>
      <c r="W461" s="41"/>
      <c r="X461" s="41"/>
      <c r="Y461" s="41"/>
      <c r="Z461" s="41"/>
    </row>
    <row r="462" spans="13:26" ht="12" customHeight="1">
      <c r="M462" s="41" t="e">
        <f>VLOOKUP(B462,REFERENCE!$A$2:D718,4,0)</f>
        <v>#N/A</v>
      </c>
      <c r="N462" s="41" t="e">
        <f>VLOOKUP(B462,REFERENCE!A:C,3,FALSE)</f>
        <v>#N/A</v>
      </c>
      <c r="O462" s="139">
        <f t="shared" si="21"/>
        <v>0</v>
      </c>
      <c r="P462" s="139" t="str">
        <f>IF(COUNTIF('DISPATCHED (VT11)'!$E:$E,'Summarized Plan'!A462)=0,"",COUNTIF('DISPATCHED (VT11)'!$E:$E,'Summarized Plan'!A462))</f>
        <v/>
      </c>
      <c r="Q462" s="139" t="str">
        <f>IF(A462="","",IF(ISNA(VLOOKUP(A462,'DISPATCHED (VT11)'!$E:$M,9,0)),"",VLOOKUP(A462,'DISPATCHED (VT11)'!$E:$M,9,0)))</f>
        <v/>
      </c>
      <c r="R462" s="139" t="str">
        <f>IF(H462="","",IF(H462&lt;#REF!,1,0))</f>
        <v/>
      </c>
      <c r="S462" s="139" t="str">
        <f>IF(H462="","",IF(H462&gt;#REF!,1,0))</f>
        <v/>
      </c>
      <c r="T462" s="139" t="str">
        <f>IF(H462="","",IF(H462=#REF!,1,0))</f>
        <v/>
      </c>
      <c r="U462" s="139" t="str">
        <f t="shared" si="20"/>
        <v/>
      </c>
      <c r="V462" s="41"/>
      <c r="W462" s="41"/>
      <c r="X462" s="41"/>
      <c r="Y462" s="41"/>
      <c r="Z462" s="41"/>
    </row>
    <row r="463" spans="13:26" ht="12" customHeight="1">
      <c r="M463" s="41" t="e">
        <f>VLOOKUP(B463,REFERENCE!$A$2:D719,4,0)</f>
        <v>#N/A</v>
      </c>
      <c r="N463" s="41" t="e">
        <f>VLOOKUP(B463,REFERENCE!A:C,3,FALSE)</f>
        <v>#N/A</v>
      </c>
      <c r="O463" s="139">
        <f t="shared" si="21"/>
        <v>0</v>
      </c>
      <c r="P463" s="139" t="str">
        <f>IF(COUNTIF('DISPATCHED (VT11)'!$E:$E,'Summarized Plan'!A463)=0,"",COUNTIF('DISPATCHED (VT11)'!$E:$E,'Summarized Plan'!A463))</f>
        <v/>
      </c>
      <c r="Q463" s="139" t="str">
        <f>IF(A463="","",IF(ISNA(VLOOKUP(A463,'DISPATCHED (VT11)'!$E:$M,9,0)),"",VLOOKUP(A463,'DISPATCHED (VT11)'!$E:$M,9,0)))</f>
        <v/>
      </c>
      <c r="R463" s="139" t="str">
        <f>IF(H463="","",IF(H463&lt;#REF!,1,0))</f>
        <v/>
      </c>
      <c r="S463" s="139" t="str">
        <f>IF(H463="","",IF(H463&gt;#REF!,1,0))</f>
        <v/>
      </c>
      <c r="T463" s="139" t="str">
        <f>IF(H463="","",IF(H463=#REF!,1,0))</f>
        <v/>
      </c>
      <c r="U463" s="139" t="str">
        <f t="shared" si="20"/>
        <v/>
      </c>
      <c r="V463" s="41"/>
      <c r="W463" s="41"/>
      <c r="X463" s="41"/>
      <c r="Y463" s="41"/>
      <c r="Z463" s="41"/>
    </row>
    <row r="464" spans="13:26" ht="12" customHeight="1">
      <c r="M464" s="41" t="e">
        <f>VLOOKUP(B464,REFERENCE!$A$2:D720,4,0)</f>
        <v>#N/A</v>
      </c>
      <c r="N464" s="41" t="e">
        <f>VLOOKUP(B464,REFERENCE!A:C,3,FALSE)</f>
        <v>#N/A</v>
      </c>
      <c r="O464" s="139">
        <f t="shared" si="21"/>
        <v>0</v>
      </c>
      <c r="P464" s="139" t="str">
        <f>IF(COUNTIF('DISPATCHED (VT11)'!$E:$E,'Summarized Plan'!A464)=0,"",COUNTIF('DISPATCHED (VT11)'!$E:$E,'Summarized Plan'!A464))</f>
        <v/>
      </c>
      <c r="Q464" s="139" t="str">
        <f>IF(A464="","",IF(ISNA(VLOOKUP(A464,'DISPATCHED (VT11)'!$E:$M,9,0)),"",VLOOKUP(A464,'DISPATCHED (VT11)'!$E:$M,9,0)))</f>
        <v/>
      </c>
      <c r="R464" s="139" t="str">
        <f>IF(H464="","",IF(H464&lt;#REF!,1,0))</f>
        <v/>
      </c>
      <c r="S464" s="139" t="str">
        <f>IF(H464="","",IF(H464&gt;#REF!,1,0))</f>
        <v/>
      </c>
      <c r="T464" s="139" t="str">
        <f>IF(H464="","",IF(H464=#REF!,1,0))</f>
        <v/>
      </c>
      <c r="U464" s="139" t="str">
        <f t="shared" si="20"/>
        <v/>
      </c>
      <c r="V464" s="41"/>
      <c r="W464" s="41"/>
      <c r="X464" s="41"/>
      <c r="Y464" s="41"/>
      <c r="Z464" s="41"/>
    </row>
    <row r="465" spans="13:26" ht="12" customHeight="1">
      <c r="M465" s="41" t="e">
        <f>VLOOKUP(B465,REFERENCE!$A$2:D721,4,0)</f>
        <v>#N/A</v>
      </c>
      <c r="N465" s="41" t="e">
        <f>VLOOKUP(B465,REFERENCE!A:C,3,FALSE)</f>
        <v>#N/A</v>
      </c>
      <c r="O465" s="139">
        <f t="shared" si="21"/>
        <v>0</v>
      </c>
      <c r="P465" s="139" t="str">
        <f>IF(COUNTIF('DISPATCHED (VT11)'!$E:$E,'Summarized Plan'!A465)=0,"",COUNTIF('DISPATCHED (VT11)'!$E:$E,'Summarized Plan'!A465))</f>
        <v/>
      </c>
      <c r="Q465" s="139" t="str">
        <f>IF(A465="","",IF(ISNA(VLOOKUP(A465,'DISPATCHED (VT11)'!$E:$M,9,0)),"",VLOOKUP(A465,'DISPATCHED (VT11)'!$E:$M,9,0)))</f>
        <v/>
      </c>
      <c r="R465" s="139" t="str">
        <f>IF(H465="","",IF(H465&lt;#REF!,1,0))</f>
        <v/>
      </c>
      <c r="S465" s="139" t="str">
        <f>IF(H465="","",IF(H465&gt;#REF!,1,0))</f>
        <v/>
      </c>
      <c r="T465" s="139" t="str">
        <f>IF(H465="","",IF(H465=#REF!,1,0))</f>
        <v/>
      </c>
      <c r="U465" s="139" t="str">
        <f t="shared" ref="U465:U528" si="22">IF(I465="","",1)</f>
        <v/>
      </c>
      <c r="V465" s="41"/>
      <c r="W465" s="41"/>
      <c r="X465" s="41"/>
      <c r="Y465" s="41"/>
      <c r="Z465" s="41"/>
    </row>
    <row r="466" spans="13:26" ht="12" customHeight="1">
      <c r="M466" s="41" t="e">
        <f>VLOOKUP(B466,REFERENCE!$A$2:D722,4,0)</f>
        <v>#N/A</v>
      </c>
      <c r="N466" s="41" t="e">
        <f>VLOOKUP(B466,REFERENCE!A:C,3,FALSE)</f>
        <v>#N/A</v>
      </c>
      <c r="O466" s="139">
        <f t="shared" si="21"/>
        <v>0</v>
      </c>
      <c r="P466" s="139" t="str">
        <f>IF(COUNTIF('DISPATCHED (VT11)'!$E:$E,'Summarized Plan'!A466)=0,"",COUNTIF('DISPATCHED (VT11)'!$E:$E,'Summarized Plan'!A466))</f>
        <v/>
      </c>
      <c r="Q466" s="139" t="str">
        <f>IF(A466="","",IF(ISNA(VLOOKUP(A466,'DISPATCHED (VT11)'!$E:$M,9,0)),"",VLOOKUP(A466,'DISPATCHED (VT11)'!$E:$M,9,0)))</f>
        <v/>
      </c>
      <c r="R466" s="139" t="str">
        <f>IF(H466="","",IF(H466&lt;#REF!,1,0))</f>
        <v/>
      </c>
      <c r="S466" s="139" t="str">
        <f>IF(H466="","",IF(H466&gt;#REF!,1,0))</f>
        <v/>
      </c>
      <c r="T466" s="139" t="str">
        <f>IF(H466="","",IF(H466=#REF!,1,0))</f>
        <v/>
      </c>
      <c r="U466" s="139" t="str">
        <f t="shared" si="22"/>
        <v/>
      </c>
      <c r="V466" s="41"/>
      <c r="W466" s="41"/>
      <c r="X466" s="41"/>
      <c r="Y466" s="41"/>
      <c r="Z466" s="41"/>
    </row>
    <row r="467" spans="13:26" ht="12" customHeight="1">
      <c r="M467" s="41" t="e">
        <f>VLOOKUP(B467,REFERENCE!$A$2:D723,4,0)</f>
        <v>#N/A</v>
      </c>
      <c r="N467" s="41" t="e">
        <f>VLOOKUP(B467,REFERENCE!A:C,3,FALSE)</f>
        <v>#N/A</v>
      </c>
      <c r="O467" s="139">
        <f t="shared" si="21"/>
        <v>0</v>
      </c>
      <c r="P467" s="139" t="str">
        <f>IF(COUNTIF('DISPATCHED (VT11)'!$E:$E,'Summarized Plan'!A467)=0,"",COUNTIF('DISPATCHED (VT11)'!$E:$E,'Summarized Plan'!A467))</f>
        <v/>
      </c>
      <c r="Q467" s="139" t="str">
        <f>IF(A467="","",IF(ISNA(VLOOKUP(A467,'DISPATCHED (VT11)'!$E:$M,9,0)),"",VLOOKUP(A467,'DISPATCHED (VT11)'!$E:$M,9,0)))</f>
        <v/>
      </c>
      <c r="R467" s="139" t="str">
        <f>IF(H467="","",IF(H467&lt;#REF!,1,0))</f>
        <v/>
      </c>
      <c r="S467" s="139" t="str">
        <f>IF(H467="","",IF(H467&gt;#REF!,1,0))</f>
        <v/>
      </c>
      <c r="T467" s="139" t="str">
        <f>IF(H467="","",IF(H467=#REF!,1,0))</f>
        <v/>
      </c>
      <c r="U467" s="139" t="str">
        <f t="shared" si="22"/>
        <v/>
      </c>
      <c r="V467" s="41"/>
      <c r="W467" s="41"/>
      <c r="X467" s="41"/>
      <c r="Y467" s="41"/>
      <c r="Z467" s="41"/>
    </row>
    <row r="468" spans="13:26" ht="12" customHeight="1">
      <c r="M468" s="41" t="e">
        <f>VLOOKUP(B468,REFERENCE!$A$2:D724,4,0)</f>
        <v>#N/A</v>
      </c>
      <c r="N468" s="41" t="e">
        <f>VLOOKUP(B468,REFERENCE!A:C,3,FALSE)</f>
        <v>#N/A</v>
      </c>
      <c r="O468" s="139">
        <f t="shared" si="21"/>
        <v>0</v>
      </c>
      <c r="P468" s="139" t="str">
        <f>IF(COUNTIF('DISPATCHED (VT11)'!$E:$E,'Summarized Plan'!A468)=0,"",COUNTIF('DISPATCHED (VT11)'!$E:$E,'Summarized Plan'!A468))</f>
        <v/>
      </c>
      <c r="Q468" s="139" t="str">
        <f>IF(A468="","",IF(ISNA(VLOOKUP(A468,'DISPATCHED (VT11)'!$E:$M,9,0)),"",VLOOKUP(A468,'DISPATCHED (VT11)'!$E:$M,9,0)))</f>
        <v/>
      </c>
      <c r="R468" s="139" t="str">
        <f>IF(H468="","",IF(H468&lt;#REF!,1,0))</f>
        <v/>
      </c>
      <c r="S468" s="139" t="str">
        <f>IF(H468="","",IF(H468&gt;#REF!,1,0))</f>
        <v/>
      </c>
      <c r="T468" s="139" t="str">
        <f>IF(H468="","",IF(H468=#REF!,1,0))</f>
        <v/>
      </c>
      <c r="U468" s="139" t="str">
        <f t="shared" si="22"/>
        <v/>
      </c>
      <c r="V468" s="41"/>
      <c r="W468" s="41"/>
      <c r="X468" s="41"/>
      <c r="Y468" s="41"/>
      <c r="Z468" s="41"/>
    </row>
    <row r="469" spans="13:26" ht="12" customHeight="1">
      <c r="M469" s="41" t="e">
        <f>VLOOKUP(B469,REFERENCE!$A$2:D725,4,0)</f>
        <v>#N/A</v>
      </c>
      <c r="N469" s="41" t="e">
        <f>VLOOKUP(B469,REFERENCE!A:C,3,FALSE)</f>
        <v>#N/A</v>
      </c>
      <c r="O469" s="139">
        <f t="shared" si="21"/>
        <v>0</v>
      </c>
      <c r="P469" s="139" t="str">
        <f>IF(COUNTIF('DISPATCHED (VT11)'!$E:$E,'Summarized Plan'!A469)=0,"",COUNTIF('DISPATCHED (VT11)'!$E:$E,'Summarized Plan'!A469))</f>
        <v/>
      </c>
      <c r="Q469" s="139" t="str">
        <f>IF(A469="","",IF(ISNA(VLOOKUP(A469,'DISPATCHED (VT11)'!$E:$M,9,0)),"",VLOOKUP(A469,'DISPATCHED (VT11)'!$E:$M,9,0)))</f>
        <v/>
      </c>
      <c r="R469" s="139" t="str">
        <f>IF(H469="","",IF(H469&lt;#REF!,1,0))</f>
        <v/>
      </c>
      <c r="S469" s="139" t="str">
        <f>IF(H469="","",IF(H469&gt;#REF!,1,0))</f>
        <v/>
      </c>
      <c r="T469" s="139" t="str">
        <f>IF(H469="","",IF(H469=#REF!,1,0))</f>
        <v/>
      </c>
      <c r="U469" s="139" t="str">
        <f t="shared" si="22"/>
        <v/>
      </c>
      <c r="V469" s="41"/>
      <c r="W469" s="41"/>
      <c r="X469" s="41"/>
      <c r="Y469" s="41"/>
      <c r="Z469" s="41"/>
    </row>
    <row r="470" spans="13:26" ht="12" customHeight="1">
      <c r="M470" s="41" t="e">
        <f>VLOOKUP(B470,REFERENCE!$A$2:D726,4,0)</f>
        <v>#N/A</v>
      </c>
      <c r="N470" s="41" t="e">
        <f>VLOOKUP(B470,REFERENCE!A:C,3,FALSE)</f>
        <v>#N/A</v>
      </c>
      <c r="O470" s="139">
        <f t="shared" si="21"/>
        <v>0</v>
      </c>
      <c r="P470" s="139" t="str">
        <f>IF(COUNTIF('DISPATCHED (VT11)'!$E:$E,'Summarized Plan'!A470)=0,"",COUNTIF('DISPATCHED (VT11)'!$E:$E,'Summarized Plan'!A470))</f>
        <v/>
      </c>
      <c r="Q470" s="139" t="str">
        <f>IF(A470="","",IF(ISNA(VLOOKUP(A470,'DISPATCHED (VT11)'!$E:$M,9,0)),"",VLOOKUP(A470,'DISPATCHED (VT11)'!$E:$M,9,0)))</f>
        <v/>
      </c>
      <c r="R470" s="139" t="str">
        <f>IF(H470="","",IF(H470&lt;#REF!,1,0))</f>
        <v/>
      </c>
      <c r="S470" s="139" t="str">
        <f>IF(H470="","",IF(H470&gt;#REF!,1,0))</f>
        <v/>
      </c>
      <c r="T470" s="139" t="str">
        <f>IF(H470="","",IF(H470=#REF!,1,0))</f>
        <v/>
      </c>
      <c r="U470" s="139" t="str">
        <f t="shared" si="22"/>
        <v/>
      </c>
      <c r="V470" s="41"/>
      <c r="W470" s="41"/>
      <c r="X470" s="41"/>
      <c r="Y470" s="41"/>
      <c r="Z470" s="41"/>
    </row>
    <row r="471" spans="13:26" ht="12" customHeight="1">
      <c r="M471" s="41" t="e">
        <f>VLOOKUP(B471,REFERENCE!$A$2:D727,4,0)</f>
        <v>#N/A</v>
      </c>
      <c r="N471" s="41" t="e">
        <f>VLOOKUP(B471,REFERENCE!A:C,3,FALSE)</f>
        <v>#N/A</v>
      </c>
      <c r="O471" s="139">
        <f t="shared" si="21"/>
        <v>0</v>
      </c>
      <c r="P471" s="139" t="str">
        <f>IF(COUNTIF('DISPATCHED (VT11)'!$E:$E,'Summarized Plan'!A471)=0,"",COUNTIF('DISPATCHED (VT11)'!$E:$E,'Summarized Plan'!A471))</f>
        <v/>
      </c>
      <c r="Q471" s="139" t="str">
        <f>IF(A471="","",IF(ISNA(VLOOKUP(A471,'DISPATCHED (VT11)'!$E:$M,9,0)),"",VLOOKUP(A471,'DISPATCHED (VT11)'!$E:$M,9,0)))</f>
        <v/>
      </c>
      <c r="R471" s="139" t="str">
        <f>IF(H471="","",IF(H471&lt;#REF!,1,0))</f>
        <v/>
      </c>
      <c r="S471" s="139" t="str">
        <f>IF(H471="","",IF(H471&gt;#REF!,1,0))</f>
        <v/>
      </c>
      <c r="T471" s="139" t="str">
        <f>IF(H471="","",IF(H471=#REF!,1,0))</f>
        <v/>
      </c>
      <c r="U471" s="139" t="str">
        <f t="shared" si="22"/>
        <v/>
      </c>
      <c r="V471" s="41"/>
      <c r="W471" s="41"/>
      <c r="X471" s="41"/>
      <c r="Y471" s="41"/>
      <c r="Z471" s="41"/>
    </row>
    <row r="472" spans="13:26" ht="12" customHeight="1">
      <c r="M472" s="41" t="e">
        <f>VLOOKUP(B472,REFERENCE!$A$2:D728,4,0)</f>
        <v>#N/A</v>
      </c>
      <c r="N472" s="41" t="e">
        <f>VLOOKUP(B472,REFERENCE!A:C,3,FALSE)</f>
        <v>#N/A</v>
      </c>
      <c r="O472" s="139">
        <f t="shared" si="21"/>
        <v>0</v>
      </c>
      <c r="P472" s="139" t="str">
        <f>IF(COUNTIF('DISPATCHED (VT11)'!$E:$E,'Summarized Plan'!A472)=0,"",COUNTIF('DISPATCHED (VT11)'!$E:$E,'Summarized Plan'!A472))</f>
        <v/>
      </c>
      <c r="Q472" s="139" t="str">
        <f>IF(A472="","",IF(ISNA(VLOOKUP(A472,'DISPATCHED (VT11)'!$E:$M,9,0)),"",VLOOKUP(A472,'DISPATCHED (VT11)'!$E:$M,9,0)))</f>
        <v/>
      </c>
      <c r="R472" s="139" t="str">
        <f>IF(H472="","",IF(H472&lt;#REF!,1,0))</f>
        <v/>
      </c>
      <c r="S472" s="139" t="str">
        <f>IF(H472="","",IF(H472&gt;#REF!,1,0))</f>
        <v/>
      </c>
      <c r="T472" s="139" t="str">
        <f>IF(H472="","",IF(H472=#REF!,1,0))</f>
        <v/>
      </c>
      <c r="U472" s="139" t="str">
        <f t="shared" si="22"/>
        <v/>
      </c>
      <c r="V472" s="41"/>
      <c r="W472" s="41"/>
      <c r="X472" s="41"/>
      <c r="Y472" s="41"/>
      <c r="Z472" s="41"/>
    </row>
    <row r="473" spans="13:26" ht="12" customHeight="1">
      <c r="M473" s="41" t="e">
        <f>VLOOKUP(B473,REFERENCE!$A$2:D729,4,0)</f>
        <v>#N/A</v>
      </c>
      <c r="N473" s="41" t="e">
        <f>VLOOKUP(B473,REFERENCE!A:C,3,FALSE)</f>
        <v>#N/A</v>
      </c>
      <c r="O473" s="139">
        <f t="shared" si="21"/>
        <v>0</v>
      </c>
      <c r="P473" s="139" t="str">
        <f>IF(COUNTIF('DISPATCHED (VT11)'!$E:$E,'Summarized Plan'!A473)=0,"",COUNTIF('DISPATCHED (VT11)'!$E:$E,'Summarized Plan'!A473))</f>
        <v/>
      </c>
      <c r="Q473" s="139" t="str">
        <f>IF(A473="","",IF(ISNA(VLOOKUP(A473,'DISPATCHED (VT11)'!$E:$M,9,0)),"",VLOOKUP(A473,'DISPATCHED (VT11)'!$E:$M,9,0)))</f>
        <v/>
      </c>
      <c r="R473" s="139" t="str">
        <f>IF(H473="","",IF(H473&lt;#REF!,1,0))</f>
        <v/>
      </c>
      <c r="S473" s="139" t="str">
        <f>IF(H473="","",IF(H473&gt;#REF!,1,0))</f>
        <v/>
      </c>
      <c r="T473" s="139" t="str">
        <f>IF(H473="","",IF(H473=#REF!,1,0))</f>
        <v/>
      </c>
      <c r="U473" s="139" t="str">
        <f t="shared" si="22"/>
        <v/>
      </c>
      <c r="V473" s="41"/>
      <c r="W473" s="41"/>
      <c r="X473" s="41"/>
      <c r="Y473" s="41"/>
      <c r="Z473" s="41"/>
    </row>
    <row r="474" spans="13:26" ht="12" customHeight="1">
      <c r="M474" s="41" t="e">
        <f>VLOOKUP(B474,REFERENCE!$A$2:D730,4,0)</f>
        <v>#N/A</v>
      </c>
      <c r="N474" s="41" t="e">
        <f>VLOOKUP(B474,REFERENCE!A:C,3,FALSE)</f>
        <v>#N/A</v>
      </c>
      <c r="O474" s="139">
        <f t="shared" si="21"/>
        <v>0</v>
      </c>
      <c r="P474" s="139" t="str">
        <f>IF(COUNTIF('DISPATCHED (VT11)'!$E:$E,'Summarized Plan'!A474)=0,"",COUNTIF('DISPATCHED (VT11)'!$E:$E,'Summarized Plan'!A474))</f>
        <v/>
      </c>
      <c r="Q474" s="139" t="str">
        <f>IF(A474="","",IF(ISNA(VLOOKUP(A474,'DISPATCHED (VT11)'!$E:$M,9,0)),"",VLOOKUP(A474,'DISPATCHED (VT11)'!$E:$M,9,0)))</f>
        <v/>
      </c>
      <c r="R474" s="139" t="str">
        <f>IF(H474="","",IF(H474&lt;#REF!,1,0))</f>
        <v/>
      </c>
      <c r="S474" s="139" t="str">
        <f>IF(H474="","",IF(H474&gt;#REF!,1,0))</f>
        <v/>
      </c>
      <c r="T474" s="139" t="str">
        <f>IF(H474="","",IF(H474=#REF!,1,0))</f>
        <v/>
      </c>
      <c r="U474" s="139" t="str">
        <f t="shared" si="22"/>
        <v/>
      </c>
      <c r="V474" s="41"/>
      <c r="W474" s="41"/>
      <c r="X474" s="41"/>
      <c r="Y474" s="41"/>
      <c r="Z474" s="41"/>
    </row>
    <row r="475" spans="13:26" ht="12" customHeight="1">
      <c r="M475" s="41" t="e">
        <f>VLOOKUP(B475,REFERENCE!$A$2:D731,4,0)</f>
        <v>#N/A</v>
      </c>
      <c r="N475" s="41" t="e">
        <f>VLOOKUP(B475,REFERENCE!A:C,3,FALSE)</f>
        <v>#N/A</v>
      </c>
      <c r="O475" s="139">
        <f t="shared" si="21"/>
        <v>0</v>
      </c>
      <c r="P475" s="139" t="str">
        <f>IF(COUNTIF('DISPATCHED (VT11)'!$E:$E,'Summarized Plan'!A475)=0,"",COUNTIF('DISPATCHED (VT11)'!$E:$E,'Summarized Plan'!A475))</f>
        <v/>
      </c>
      <c r="Q475" s="139" t="str">
        <f>IF(A475="","",IF(ISNA(VLOOKUP(A475,'DISPATCHED (VT11)'!$E:$M,9,0)),"",VLOOKUP(A475,'DISPATCHED (VT11)'!$E:$M,9,0)))</f>
        <v/>
      </c>
      <c r="R475" s="139" t="str">
        <f>IF(H475="","",IF(H475&lt;#REF!,1,0))</f>
        <v/>
      </c>
      <c r="S475" s="139" t="str">
        <f>IF(H475="","",IF(H475&gt;#REF!,1,0))</f>
        <v/>
      </c>
      <c r="T475" s="139" t="str">
        <f>IF(H475="","",IF(H475=#REF!,1,0))</f>
        <v/>
      </c>
      <c r="U475" s="139" t="str">
        <f t="shared" si="22"/>
        <v/>
      </c>
      <c r="V475" s="41"/>
      <c r="W475" s="41"/>
      <c r="X475" s="41"/>
      <c r="Y475" s="41"/>
      <c r="Z475" s="41"/>
    </row>
    <row r="476" spans="13:26" ht="12" customHeight="1">
      <c r="M476" s="41" t="e">
        <f>VLOOKUP(B476,REFERENCE!$A$2:D732,4,0)</f>
        <v>#N/A</v>
      </c>
      <c r="N476" s="41" t="e">
        <f>VLOOKUP(B476,REFERENCE!A:C,3,FALSE)</f>
        <v>#N/A</v>
      </c>
      <c r="O476" s="139">
        <f t="shared" si="21"/>
        <v>0</v>
      </c>
      <c r="P476" s="139" t="str">
        <f>IF(COUNTIF('DISPATCHED (VT11)'!$E:$E,'Summarized Plan'!A476)=0,"",COUNTIF('DISPATCHED (VT11)'!$E:$E,'Summarized Plan'!A476))</f>
        <v/>
      </c>
      <c r="Q476" s="139" t="str">
        <f>IF(A476="","",IF(ISNA(VLOOKUP(A476,'DISPATCHED (VT11)'!$E:$M,9,0)),"",VLOOKUP(A476,'DISPATCHED (VT11)'!$E:$M,9,0)))</f>
        <v/>
      </c>
      <c r="R476" s="139" t="str">
        <f>IF(H476="","",IF(H476&lt;#REF!,1,0))</f>
        <v/>
      </c>
      <c r="S476" s="139" t="str">
        <f>IF(H476="","",IF(H476&gt;#REF!,1,0))</f>
        <v/>
      </c>
      <c r="T476" s="139" t="str">
        <f>IF(H476="","",IF(H476=#REF!,1,0))</f>
        <v/>
      </c>
      <c r="U476" s="139" t="str">
        <f t="shared" si="22"/>
        <v/>
      </c>
      <c r="V476" s="41"/>
      <c r="W476" s="41"/>
      <c r="X476" s="41"/>
      <c r="Y476" s="41"/>
      <c r="Z476" s="41"/>
    </row>
    <row r="477" spans="13:26" ht="12" customHeight="1">
      <c r="M477" s="41" t="e">
        <f>VLOOKUP(B477,REFERENCE!$A$2:D733,4,0)</f>
        <v>#N/A</v>
      </c>
      <c r="N477" s="41" t="e">
        <f>VLOOKUP(B477,REFERENCE!A:C,3,FALSE)</f>
        <v>#N/A</v>
      </c>
      <c r="O477" s="139">
        <f t="shared" si="21"/>
        <v>0</v>
      </c>
      <c r="P477" s="139" t="str">
        <f>IF(COUNTIF('DISPATCHED (VT11)'!$E:$E,'Summarized Plan'!A477)=0,"",COUNTIF('DISPATCHED (VT11)'!$E:$E,'Summarized Plan'!A477))</f>
        <v/>
      </c>
      <c r="Q477" s="139" t="str">
        <f>IF(A477="","",IF(ISNA(VLOOKUP(A477,'DISPATCHED (VT11)'!$E:$M,9,0)),"",VLOOKUP(A477,'DISPATCHED (VT11)'!$E:$M,9,0)))</f>
        <v/>
      </c>
      <c r="R477" s="139" t="str">
        <f>IF(H477="","",IF(H477&lt;#REF!,1,0))</f>
        <v/>
      </c>
      <c r="S477" s="139" t="str">
        <f>IF(H477="","",IF(H477&gt;#REF!,1,0))</f>
        <v/>
      </c>
      <c r="T477" s="139" t="str">
        <f>IF(H477="","",IF(H477=#REF!,1,0))</f>
        <v/>
      </c>
      <c r="U477" s="139" t="str">
        <f t="shared" si="22"/>
        <v/>
      </c>
      <c r="V477" s="41"/>
      <c r="W477" s="41"/>
      <c r="X477" s="41"/>
      <c r="Y477" s="41"/>
      <c r="Z477" s="41"/>
    </row>
    <row r="478" spans="13:26" ht="12" customHeight="1">
      <c r="M478" s="41" t="e">
        <f>VLOOKUP(B478,REFERENCE!$A$2:D734,4,0)</f>
        <v>#N/A</v>
      </c>
      <c r="N478" s="41" t="e">
        <f>VLOOKUP(B478,REFERENCE!A:C,3,FALSE)</f>
        <v>#N/A</v>
      </c>
      <c r="O478" s="139">
        <f t="shared" si="21"/>
        <v>0</v>
      </c>
      <c r="P478" s="139" t="str">
        <f>IF(COUNTIF('DISPATCHED (VT11)'!$E:$E,'Summarized Plan'!A478)=0,"",COUNTIF('DISPATCHED (VT11)'!$E:$E,'Summarized Plan'!A478))</f>
        <v/>
      </c>
      <c r="Q478" s="139" t="str">
        <f>IF(A478="","",IF(ISNA(VLOOKUP(A478,'DISPATCHED (VT11)'!$E:$M,9,0)),"",VLOOKUP(A478,'DISPATCHED (VT11)'!$E:$M,9,0)))</f>
        <v/>
      </c>
      <c r="R478" s="139" t="str">
        <f>IF(H478="","",IF(H478&lt;#REF!,1,0))</f>
        <v/>
      </c>
      <c r="S478" s="139" t="str">
        <f>IF(H478="","",IF(H478&gt;#REF!,1,0))</f>
        <v/>
      </c>
      <c r="T478" s="139" t="str">
        <f>IF(H478="","",IF(H478=#REF!,1,0))</f>
        <v/>
      </c>
      <c r="U478" s="139" t="str">
        <f t="shared" si="22"/>
        <v/>
      </c>
      <c r="V478" s="41"/>
      <c r="W478" s="41"/>
      <c r="X478" s="41"/>
      <c r="Y478" s="41"/>
      <c r="Z478" s="41"/>
    </row>
    <row r="479" spans="13:26" ht="12" customHeight="1">
      <c r="M479" s="41" t="e">
        <f>VLOOKUP(B479,REFERENCE!$A$2:D735,4,0)</f>
        <v>#N/A</v>
      </c>
      <c r="N479" s="41" t="e">
        <f>VLOOKUP(B479,REFERENCE!A:C,3,FALSE)</f>
        <v>#N/A</v>
      </c>
      <c r="O479" s="139">
        <f t="shared" si="21"/>
        <v>0</v>
      </c>
      <c r="P479" s="139" t="str">
        <f>IF(COUNTIF('DISPATCHED (VT11)'!$E:$E,'Summarized Plan'!A479)=0,"",COUNTIF('DISPATCHED (VT11)'!$E:$E,'Summarized Plan'!A479))</f>
        <v/>
      </c>
      <c r="Q479" s="139" t="str">
        <f>IF(A479="","",IF(ISNA(VLOOKUP(A479,'DISPATCHED (VT11)'!$E:$M,9,0)),"",VLOOKUP(A479,'DISPATCHED (VT11)'!$E:$M,9,0)))</f>
        <v/>
      </c>
      <c r="R479" s="139" t="str">
        <f>IF(H479="","",IF(H479&lt;#REF!,1,0))</f>
        <v/>
      </c>
      <c r="S479" s="139" t="str">
        <f>IF(H479="","",IF(H479&gt;#REF!,1,0))</f>
        <v/>
      </c>
      <c r="T479" s="139" t="str">
        <f>IF(H479="","",IF(H479=#REF!,1,0))</f>
        <v/>
      </c>
      <c r="U479" s="139" t="str">
        <f t="shared" si="22"/>
        <v/>
      </c>
      <c r="V479" s="41"/>
      <c r="W479" s="41"/>
      <c r="X479" s="41"/>
      <c r="Y479" s="41"/>
      <c r="Z479" s="41"/>
    </row>
    <row r="480" spans="13:26" ht="12" customHeight="1">
      <c r="M480" s="41" t="e">
        <f>VLOOKUP(B480,REFERENCE!$A$2:D736,4,0)</f>
        <v>#N/A</v>
      </c>
      <c r="N480" s="41" t="e">
        <f>VLOOKUP(B480,REFERENCE!A:C,3,FALSE)</f>
        <v>#N/A</v>
      </c>
      <c r="O480" s="139">
        <f t="shared" si="21"/>
        <v>0</v>
      </c>
      <c r="P480" s="139" t="str">
        <f>IF(COUNTIF('DISPATCHED (VT11)'!$E:$E,'Summarized Plan'!A480)=0,"",COUNTIF('DISPATCHED (VT11)'!$E:$E,'Summarized Plan'!A480))</f>
        <v/>
      </c>
      <c r="Q480" s="139" t="str">
        <f>IF(A480="","",IF(ISNA(VLOOKUP(A480,'DISPATCHED (VT11)'!$E:$M,9,0)),"",VLOOKUP(A480,'DISPATCHED (VT11)'!$E:$M,9,0)))</f>
        <v/>
      </c>
      <c r="R480" s="139" t="str">
        <f>IF(H480="","",IF(H480&lt;#REF!,1,0))</f>
        <v/>
      </c>
      <c r="S480" s="139" t="str">
        <f>IF(H480="","",IF(H480&gt;#REF!,1,0))</f>
        <v/>
      </c>
      <c r="T480" s="139" t="str">
        <f>IF(H480="","",IF(H480=#REF!,1,0))</f>
        <v/>
      </c>
      <c r="U480" s="139" t="str">
        <f t="shared" si="22"/>
        <v/>
      </c>
      <c r="V480" s="41"/>
      <c r="W480" s="41"/>
      <c r="X480" s="41"/>
      <c r="Y480" s="41"/>
      <c r="Z480" s="41"/>
    </row>
    <row r="481" spans="13:26" ht="12" customHeight="1">
      <c r="M481" s="41" t="e">
        <f>VLOOKUP(B481,REFERENCE!$A$2:D737,4,0)</f>
        <v>#N/A</v>
      </c>
      <c r="N481" s="41" t="e">
        <f>VLOOKUP(B481,REFERENCE!A:C,3,FALSE)</f>
        <v>#N/A</v>
      </c>
      <c r="O481" s="139">
        <f t="shared" si="21"/>
        <v>0</v>
      </c>
      <c r="P481" s="139" t="str">
        <f>IF(COUNTIF('DISPATCHED (VT11)'!$E:$E,'Summarized Plan'!A481)=0,"",COUNTIF('DISPATCHED (VT11)'!$E:$E,'Summarized Plan'!A481))</f>
        <v/>
      </c>
      <c r="Q481" s="139" t="str">
        <f>IF(A481="","",IF(ISNA(VLOOKUP(A481,'DISPATCHED (VT11)'!$E:$M,9,0)),"",VLOOKUP(A481,'DISPATCHED (VT11)'!$E:$M,9,0)))</f>
        <v/>
      </c>
      <c r="R481" s="139" t="str">
        <f>IF(H481="","",IF(H481&lt;#REF!,1,0))</f>
        <v/>
      </c>
      <c r="S481" s="139" t="str">
        <f>IF(H481="","",IF(H481&gt;#REF!,1,0))</f>
        <v/>
      </c>
      <c r="T481" s="139" t="str">
        <f>IF(H481="","",IF(H481=#REF!,1,0))</f>
        <v/>
      </c>
      <c r="U481" s="139" t="str">
        <f t="shared" si="22"/>
        <v/>
      </c>
      <c r="V481" s="41"/>
      <c r="W481" s="41"/>
      <c r="X481" s="41"/>
      <c r="Y481" s="41"/>
      <c r="Z481" s="41"/>
    </row>
    <row r="482" spans="13:26" ht="12" customHeight="1">
      <c r="M482" s="41" t="e">
        <f>VLOOKUP(B482,REFERENCE!$A$2:D738,4,0)</f>
        <v>#N/A</v>
      </c>
      <c r="N482" s="41" t="e">
        <f>VLOOKUP(B482,REFERENCE!A:C,3,FALSE)</f>
        <v>#N/A</v>
      </c>
      <c r="O482" s="139">
        <f t="shared" si="21"/>
        <v>0</v>
      </c>
      <c r="P482" s="139" t="str">
        <f>IF(COUNTIF('DISPATCHED (VT11)'!$E:$E,'Summarized Plan'!A482)=0,"",COUNTIF('DISPATCHED (VT11)'!$E:$E,'Summarized Plan'!A482))</f>
        <v/>
      </c>
      <c r="Q482" s="139" t="str">
        <f>IF(A482="","",IF(ISNA(VLOOKUP(A482,'DISPATCHED (VT11)'!$E:$M,9,0)),"",VLOOKUP(A482,'DISPATCHED (VT11)'!$E:$M,9,0)))</f>
        <v/>
      </c>
      <c r="R482" s="139" t="str">
        <f>IF(H482="","",IF(H482&lt;#REF!,1,0))</f>
        <v/>
      </c>
      <c r="S482" s="139" t="str">
        <f>IF(H482="","",IF(H482&gt;#REF!,1,0))</f>
        <v/>
      </c>
      <c r="T482" s="139" t="str">
        <f>IF(H482="","",IF(H482=#REF!,1,0))</f>
        <v/>
      </c>
      <c r="U482" s="139" t="str">
        <f t="shared" si="22"/>
        <v/>
      </c>
      <c r="V482" s="41"/>
      <c r="W482" s="41"/>
      <c r="X482" s="41"/>
      <c r="Y482" s="41"/>
      <c r="Z482" s="41"/>
    </row>
    <row r="483" spans="13:26" ht="12" customHeight="1">
      <c r="M483" s="41" t="e">
        <f>VLOOKUP(B483,REFERENCE!$A$2:D739,4,0)</f>
        <v>#N/A</v>
      </c>
      <c r="N483" s="41" t="e">
        <f>VLOOKUP(B483,REFERENCE!A:C,3,FALSE)</f>
        <v>#N/A</v>
      </c>
      <c r="O483" s="139">
        <f t="shared" si="21"/>
        <v>0</v>
      </c>
      <c r="P483" s="139" t="str">
        <f>IF(COUNTIF('DISPATCHED (VT11)'!$E:$E,'Summarized Plan'!A483)=0,"",COUNTIF('DISPATCHED (VT11)'!$E:$E,'Summarized Plan'!A483))</f>
        <v/>
      </c>
      <c r="Q483" s="139" t="str">
        <f>IF(A483="","",IF(ISNA(VLOOKUP(A483,'DISPATCHED (VT11)'!$E:$M,9,0)),"",VLOOKUP(A483,'DISPATCHED (VT11)'!$E:$M,9,0)))</f>
        <v/>
      </c>
      <c r="R483" s="139" t="str">
        <f>IF(H483="","",IF(H483&lt;#REF!,1,0))</f>
        <v/>
      </c>
      <c r="S483" s="139" t="str">
        <f>IF(H483="","",IF(H483&gt;#REF!,1,0))</f>
        <v/>
      </c>
      <c r="T483" s="139" t="str">
        <f>IF(H483="","",IF(H483=#REF!,1,0))</f>
        <v/>
      </c>
      <c r="U483" s="139" t="str">
        <f t="shared" si="22"/>
        <v/>
      </c>
      <c r="V483" s="41"/>
      <c r="W483" s="41"/>
      <c r="X483" s="41"/>
      <c r="Y483" s="41"/>
      <c r="Z483" s="41"/>
    </row>
    <row r="484" spans="13:26" ht="12" customHeight="1">
      <c r="M484" s="41" t="e">
        <f>VLOOKUP(B484,REFERENCE!$A$2:D740,4,0)</f>
        <v>#N/A</v>
      </c>
      <c r="N484" s="41" t="e">
        <f>VLOOKUP(B484,REFERENCE!A:C,3,FALSE)</f>
        <v>#N/A</v>
      </c>
      <c r="O484" s="139">
        <f t="shared" si="21"/>
        <v>0</v>
      </c>
      <c r="P484" s="139" t="str">
        <f>IF(COUNTIF('DISPATCHED (VT11)'!$E:$E,'Summarized Plan'!A484)=0,"",COUNTIF('DISPATCHED (VT11)'!$E:$E,'Summarized Plan'!A484))</f>
        <v/>
      </c>
      <c r="Q484" s="139" t="str">
        <f>IF(A484="","",IF(ISNA(VLOOKUP(A484,'DISPATCHED (VT11)'!$E:$M,9,0)),"",VLOOKUP(A484,'DISPATCHED (VT11)'!$E:$M,9,0)))</f>
        <v/>
      </c>
      <c r="R484" s="139" t="str">
        <f>IF(H484="","",IF(H484&lt;#REF!,1,0))</f>
        <v/>
      </c>
      <c r="S484" s="139" t="str">
        <f>IF(H484="","",IF(H484&gt;#REF!,1,0))</f>
        <v/>
      </c>
      <c r="T484" s="139" t="str">
        <f>IF(H484="","",IF(H484=#REF!,1,0))</f>
        <v/>
      </c>
      <c r="U484" s="139" t="str">
        <f t="shared" si="22"/>
        <v/>
      </c>
      <c r="V484" s="41"/>
      <c r="W484" s="41"/>
      <c r="X484" s="41"/>
      <c r="Y484" s="41"/>
      <c r="Z484" s="41"/>
    </row>
    <row r="485" spans="13:26" ht="12" customHeight="1">
      <c r="M485" s="41" t="e">
        <f>VLOOKUP(B485,REFERENCE!$A$2:D741,4,0)</f>
        <v>#N/A</v>
      </c>
      <c r="N485" s="41" t="e">
        <f>VLOOKUP(B485,REFERENCE!A:C,3,FALSE)</f>
        <v>#N/A</v>
      </c>
      <c r="O485" s="139">
        <f t="shared" si="21"/>
        <v>0</v>
      </c>
      <c r="P485" s="139" t="str">
        <f>IF(COUNTIF('DISPATCHED (VT11)'!$E:$E,'Summarized Plan'!A485)=0,"",COUNTIF('DISPATCHED (VT11)'!$E:$E,'Summarized Plan'!A485))</f>
        <v/>
      </c>
      <c r="Q485" s="139" t="str">
        <f>IF(A485="","",IF(ISNA(VLOOKUP(A485,'DISPATCHED (VT11)'!$E:$M,9,0)),"",VLOOKUP(A485,'DISPATCHED (VT11)'!$E:$M,9,0)))</f>
        <v/>
      </c>
      <c r="R485" s="139" t="str">
        <f>IF(H485="","",IF(H485&lt;#REF!,1,0))</f>
        <v/>
      </c>
      <c r="S485" s="139" t="str">
        <f>IF(H485="","",IF(H485&gt;#REF!,1,0))</f>
        <v/>
      </c>
      <c r="T485" s="139" t="str">
        <f>IF(H485="","",IF(H485=#REF!,1,0))</f>
        <v/>
      </c>
      <c r="U485" s="139" t="str">
        <f t="shared" si="22"/>
        <v/>
      </c>
      <c r="V485" s="41"/>
      <c r="W485" s="41"/>
      <c r="X485" s="41"/>
      <c r="Y485" s="41"/>
      <c r="Z485" s="41"/>
    </row>
    <row r="486" spans="13:26" ht="12" customHeight="1">
      <c r="M486" s="41" t="e">
        <f>VLOOKUP(B486,REFERENCE!$A$2:D742,4,0)</f>
        <v>#N/A</v>
      </c>
      <c r="N486" s="41" t="e">
        <f>VLOOKUP(B486,REFERENCE!A:C,3,FALSE)</f>
        <v>#N/A</v>
      </c>
      <c r="O486" s="139">
        <f t="shared" si="21"/>
        <v>0</v>
      </c>
      <c r="P486" s="139" t="str">
        <f>IF(COUNTIF('DISPATCHED (VT11)'!$E:$E,'Summarized Plan'!A486)=0,"",COUNTIF('DISPATCHED (VT11)'!$E:$E,'Summarized Plan'!A486))</f>
        <v/>
      </c>
      <c r="Q486" s="139" t="str">
        <f>IF(A486="","",IF(ISNA(VLOOKUP(A486,'DISPATCHED (VT11)'!$E:$M,9,0)),"",VLOOKUP(A486,'DISPATCHED (VT11)'!$E:$M,9,0)))</f>
        <v/>
      </c>
      <c r="R486" s="139" t="str">
        <f>IF(H486="","",IF(H486&lt;#REF!,1,0))</f>
        <v/>
      </c>
      <c r="S486" s="139" t="str">
        <f>IF(H486="","",IF(H486&gt;#REF!,1,0))</f>
        <v/>
      </c>
      <c r="T486" s="139" t="str">
        <f>IF(H486="","",IF(H486=#REF!,1,0))</f>
        <v/>
      </c>
      <c r="U486" s="139" t="str">
        <f t="shared" si="22"/>
        <v/>
      </c>
      <c r="V486" s="41"/>
      <c r="W486" s="41"/>
      <c r="X486" s="41"/>
      <c r="Y486" s="41"/>
      <c r="Z486" s="41"/>
    </row>
    <row r="487" spans="13:26" ht="12" customHeight="1">
      <c r="M487" s="41" t="e">
        <f>VLOOKUP(B487,REFERENCE!$A$2:D743,4,0)</f>
        <v>#N/A</v>
      </c>
      <c r="N487" s="41" t="e">
        <f>VLOOKUP(B487,REFERENCE!A:C,3,FALSE)</f>
        <v>#N/A</v>
      </c>
      <c r="O487" s="139">
        <f t="shared" si="21"/>
        <v>0</v>
      </c>
      <c r="P487" s="139" t="str">
        <f>IF(COUNTIF('DISPATCHED (VT11)'!$E:$E,'Summarized Plan'!A487)=0,"",COUNTIF('DISPATCHED (VT11)'!$E:$E,'Summarized Plan'!A487))</f>
        <v/>
      </c>
      <c r="Q487" s="139" t="str">
        <f>IF(A487="","",IF(ISNA(VLOOKUP(A487,'DISPATCHED (VT11)'!$E:$M,9,0)),"",VLOOKUP(A487,'DISPATCHED (VT11)'!$E:$M,9,0)))</f>
        <v/>
      </c>
      <c r="R487" s="139" t="str">
        <f>IF(H487="","",IF(H487&lt;#REF!,1,0))</f>
        <v/>
      </c>
      <c r="S487" s="139" t="str">
        <f>IF(H487="","",IF(H487&gt;#REF!,1,0))</f>
        <v/>
      </c>
      <c r="T487" s="139" t="str">
        <f>IF(H487="","",IF(H487=#REF!,1,0))</f>
        <v/>
      </c>
      <c r="U487" s="139" t="str">
        <f t="shared" si="22"/>
        <v/>
      </c>
      <c r="V487" s="41"/>
      <c r="W487" s="41"/>
      <c r="X487" s="41"/>
      <c r="Y487" s="41"/>
      <c r="Z487" s="41"/>
    </row>
    <row r="488" spans="13:26" ht="12" customHeight="1">
      <c r="M488" s="41" t="e">
        <f>VLOOKUP(B488,REFERENCE!$A$2:D744,4,0)</f>
        <v>#N/A</v>
      </c>
      <c r="N488" s="41" t="e">
        <f>VLOOKUP(B488,REFERENCE!A:C,3,FALSE)</f>
        <v>#N/A</v>
      </c>
      <c r="O488" s="139">
        <f t="shared" si="21"/>
        <v>0</v>
      </c>
      <c r="P488" s="139" t="str">
        <f>IF(COUNTIF('DISPATCHED (VT11)'!$E:$E,'Summarized Plan'!A488)=0,"",COUNTIF('DISPATCHED (VT11)'!$E:$E,'Summarized Plan'!A488))</f>
        <v/>
      </c>
      <c r="Q488" s="139" t="str">
        <f>IF(A488="","",IF(ISNA(VLOOKUP(A488,'DISPATCHED (VT11)'!$E:$M,9,0)),"",VLOOKUP(A488,'DISPATCHED (VT11)'!$E:$M,9,0)))</f>
        <v/>
      </c>
      <c r="R488" s="139" t="str">
        <f>IF(H488="","",IF(H488&lt;#REF!,1,0))</f>
        <v/>
      </c>
      <c r="S488" s="139" t="str">
        <f>IF(H488="","",IF(H488&gt;#REF!,1,0))</f>
        <v/>
      </c>
      <c r="T488" s="139" t="str">
        <f>IF(H488="","",IF(H488=#REF!,1,0))</f>
        <v/>
      </c>
      <c r="U488" s="139" t="str">
        <f t="shared" si="22"/>
        <v/>
      </c>
      <c r="V488" s="41"/>
      <c r="W488" s="41"/>
      <c r="X488" s="41"/>
      <c r="Y488" s="41"/>
      <c r="Z488" s="41"/>
    </row>
    <row r="489" spans="13:26" ht="12" customHeight="1">
      <c r="M489" s="41" t="e">
        <f>VLOOKUP(B489,REFERENCE!$A$2:D745,4,0)</f>
        <v>#N/A</v>
      </c>
      <c r="N489" s="41" t="e">
        <f>VLOOKUP(B489,REFERENCE!A:C,3,FALSE)</f>
        <v>#N/A</v>
      </c>
      <c r="O489" s="139">
        <f t="shared" si="21"/>
        <v>0</v>
      </c>
      <c r="P489" s="139" t="str">
        <f>IF(COUNTIF('DISPATCHED (VT11)'!$E:$E,'Summarized Plan'!A489)=0,"",COUNTIF('DISPATCHED (VT11)'!$E:$E,'Summarized Plan'!A489))</f>
        <v/>
      </c>
      <c r="Q489" s="139" t="str">
        <f>IF(A489="","",IF(ISNA(VLOOKUP(A489,'DISPATCHED (VT11)'!$E:$M,9,0)),"",VLOOKUP(A489,'DISPATCHED (VT11)'!$E:$M,9,0)))</f>
        <v/>
      </c>
      <c r="R489" s="139" t="str">
        <f>IF(H489="","",IF(H489&lt;#REF!,1,0))</f>
        <v/>
      </c>
      <c r="S489" s="139" t="str">
        <f>IF(H489="","",IF(H489&gt;#REF!,1,0))</f>
        <v/>
      </c>
      <c r="T489" s="139" t="str">
        <f>IF(H489="","",IF(H489=#REF!,1,0))</f>
        <v/>
      </c>
      <c r="U489" s="139" t="str">
        <f t="shared" si="22"/>
        <v/>
      </c>
      <c r="V489" s="41"/>
      <c r="W489" s="41"/>
      <c r="X489" s="41"/>
      <c r="Y489" s="41"/>
      <c r="Z489" s="41"/>
    </row>
    <row r="490" spans="13:26" ht="12" customHeight="1">
      <c r="M490" s="41" t="e">
        <f>VLOOKUP(B490,REFERENCE!$A$2:D746,4,0)</f>
        <v>#N/A</v>
      </c>
      <c r="N490" s="41" t="e">
        <f>VLOOKUP(B490,REFERENCE!A:C,3,FALSE)</f>
        <v>#N/A</v>
      </c>
      <c r="O490" s="139">
        <f t="shared" si="21"/>
        <v>0</v>
      </c>
      <c r="P490" s="139" t="str">
        <f>IF(COUNTIF('DISPATCHED (VT11)'!$E:$E,'Summarized Plan'!A490)=0,"",COUNTIF('DISPATCHED (VT11)'!$E:$E,'Summarized Plan'!A490))</f>
        <v/>
      </c>
      <c r="Q490" s="139" t="str">
        <f>IF(A490="","",IF(ISNA(VLOOKUP(A490,'DISPATCHED (VT11)'!$E:$M,9,0)),"",VLOOKUP(A490,'DISPATCHED (VT11)'!$E:$M,9,0)))</f>
        <v/>
      </c>
      <c r="R490" s="139" t="str">
        <f>IF(H490="","",IF(H490&lt;#REF!,1,0))</f>
        <v/>
      </c>
      <c r="S490" s="139" t="str">
        <f>IF(H490="","",IF(H490&gt;#REF!,1,0))</f>
        <v/>
      </c>
      <c r="T490" s="139" t="str">
        <f>IF(H490="","",IF(H490=#REF!,1,0))</f>
        <v/>
      </c>
      <c r="U490" s="139" t="str">
        <f t="shared" si="22"/>
        <v/>
      </c>
      <c r="V490" s="41"/>
      <c r="W490" s="41"/>
      <c r="X490" s="41"/>
      <c r="Y490" s="41"/>
      <c r="Z490" s="41"/>
    </row>
    <row r="491" spans="13:26" ht="12" customHeight="1">
      <c r="M491" s="41" t="e">
        <f>VLOOKUP(B491,REFERENCE!$A$2:D747,4,0)</f>
        <v>#N/A</v>
      </c>
      <c r="N491" s="41" t="e">
        <f>VLOOKUP(B491,REFERENCE!A:C,3,FALSE)</f>
        <v>#N/A</v>
      </c>
      <c r="O491" s="139">
        <f t="shared" si="21"/>
        <v>0</v>
      </c>
      <c r="P491" s="139" t="str">
        <f>IF(COUNTIF('DISPATCHED (VT11)'!$E:$E,'Summarized Plan'!A491)=0,"",COUNTIF('DISPATCHED (VT11)'!$E:$E,'Summarized Plan'!A491))</f>
        <v/>
      </c>
      <c r="Q491" s="139" t="str">
        <f>IF(A491="","",IF(ISNA(VLOOKUP(A491,'DISPATCHED (VT11)'!$E:$M,9,0)),"",VLOOKUP(A491,'DISPATCHED (VT11)'!$E:$M,9,0)))</f>
        <v/>
      </c>
      <c r="R491" s="139" t="str">
        <f>IF(H491="","",IF(H491&lt;#REF!,1,0))</f>
        <v/>
      </c>
      <c r="S491" s="139" t="str">
        <f>IF(H491="","",IF(H491&gt;#REF!,1,0))</f>
        <v/>
      </c>
      <c r="T491" s="139" t="str">
        <f>IF(H491="","",IF(H491=#REF!,1,0))</f>
        <v/>
      </c>
      <c r="U491" s="139" t="str">
        <f t="shared" si="22"/>
        <v/>
      </c>
      <c r="V491" s="41"/>
      <c r="W491" s="41"/>
      <c r="X491" s="41"/>
      <c r="Y491" s="41"/>
      <c r="Z491" s="41"/>
    </row>
    <row r="492" spans="13:26" ht="12" customHeight="1">
      <c r="M492" s="41" t="e">
        <f>VLOOKUP(B492,REFERENCE!$A$2:D748,4,0)</f>
        <v>#N/A</v>
      </c>
      <c r="N492" s="41" t="e">
        <f>VLOOKUP(B492,REFERENCE!A:C,3,FALSE)</f>
        <v>#N/A</v>
      </c>
      <c r="O492" s="139">
        <f t="shared" si="21"/>
        <v>0</v>
      </c>
      <c r="P492" s="139" t="str">
        <f>IF(COUNTIF('DISPATCHED (VT11)'!$E:$E,'Summarized Plan'!A492)=0,"",COUNTIF('DISPATCHED (VT11)'!$E:$E,'Summarized Plan'!A492))</f>
        <v/>
      </c>
      <c r="Q492" s="139" t="str">
        <f>IF(A492="","",IF(ISNA(VLOOKUP(A492,'DISPATCHED (VT11)'!$E:$M,9,0)),"",VLOOKUP(A492,'DISPATCHED (VT11)'!$E:$M,9,0)))</f>
        <v/>
      </c>
      <c r="R492" s="139" t="str">
        <f>IF(H492="","",IF(H492&lt;#REF!,1,0))</f>
        <v/>
      </c>
      <c r="S492" s="139" t="str">
        <f>IF(H492="","",IF(H492&gt;#REF!,1,0))</f>
        <v/>
      </c>
      <c r="T492" s="139" t="str">
        <f>IF(H492="","",IF(H492=#REF!,1,0))</f>
        <v/>
      </c>
      <c r="U492" s="139" t="str">
        <f t="shared" si="22"/>
        <v/>
      </c>
      <c r="V492" s="41"/>
      <c r="W492" s="41"/>
      <c r="X492" s="41"/>
      <c r="Y492" s="41"/>
      <c r="Z492" s="41"/>
    </row>
    <row r="493" spans="13:26" ht="12" customHeight="1">
      <c r="M493" s="41" t="e">
        <f>VLOOKUP(B493,REFERENCE!$A$2:D749,4,0)</f>
        <v>#N/A</v>
      </c>
      <c r="N493" s="41" t="e">
        <f>VLOOKUP(B493,REFERENCE!A:C,3,FALSE)</f>
        <v>#N/A</v>
      </c>
      <c r="O493" s="139">
        <f t="shared" si="21"/>
        <v>0</v>
      </c>
      <c r="P493" s="139" t="str">
        <f>IF(COUNTIF('DISPATCHED (VT11)'!$E:$E,'Summarized Plan'!A493)=0,"",COUNTIF('DISPATCHED (VT11)'!$E:$E,'Summarized Plan'!A493))</f>
        <v/>
      </c>
      <c r="Q493" s="139" t="str">
        <f>IF(A493="","",IF(ISNA(VLOOKUP(A493,'DISPATCHED (VT11)'!$E:$M,9,0)),"",VLOOKUP(A493,'DISPATCHED (VT11)'!$E:$M,9,0)))</f>
        <v/>
      </c>
      <c r="R493" s="139" t="str">
        <f>IF(H493="","",IF(H493&lt;#REF!,1,0))</f>
        <v/>
      </c>
      <c r="S493" s="139" t="str">
        <f>IF(H493="","",IF(H493&gt;#REF!,1,0))</f>
        <v/>
      </c>
      <c r="T493" s="139" t="str">
        <f>IF(H493="","",IF(H493=#REF!,1,0))</f>
        <v/>
      </c>
      <c r="U493" s="139" t="str">
        <f t="shared" si="22"/>
        <v/>
      </c>
      <c r="V493" s="41"/>
      <c r="W493" s="41"/>
      <c r="X493" s="41"/>
      <c r="Y493" s="41"/>
      <c r="Z493" s="41"/>
    </row>
    <row r="494" spans="13:26" ht="12" customHeight="1">
      <c r="M494" s="41" t="e">
        <f>VLOOKUP(B494,REFERENCE!$A$2:D750,4,0)</f>
        <v>#N/A</v>
      </c>
      <c r="N494" s="41" t="e">
        <f>VLOOKUP(B494,REFERENCE!A:C,3,FALSE)</f>
        <v>#N/A</v>
      </c>
      <c r="O494" s="139">
        <f t="shared" si="21"/>
        <v>0</v>
      </c>
      <c r="P494" s="139" t="str">
        <f>IF(COUNTIF('DISPATCHED (VT11)'!$E:$E,'Summarized Plan'!A494)=0,"",COUNTIF('DISPATCHED (VT11)'!$E:$E,'Summarized Plan'!A494))</f>
        <v/>
      </c>
      <c r="Q494" s="139" t="str">
        <f>IF(A494="","",IF(ISNA(VLOOKUP(A494,'DISPATCHED (VT11)'!$E:$M,9,0)),"",VLOOKUP(A494,'DISPATCHED (VT11)'!$E:$M,9,0)))</f>
        <v/>
      </c>
      <c r="R494" s="139" t="str">
        <f>IF(H494="","",IF(H494&lt;#REF!,1,0))</f>
        <v/>
      </c>
      <c r="S494" s="139" t="str">
        <f>IF(H494="","",IF(H494&gt;#REF!,1,0))</f>
        <v/>
      </c>
      <c r="T494" s="139" t="str">
        <f>IF(H494="","",IF(H494=#REF!,1,0))</f>
        <v/>
      </c>
      <c r="U494" s="139" t="str">
        <f t="shared" si="22"/>
        <v/>
      </c>
      <c r="V494" s="41"/>
      <c r="W494" s="41"/>
      <c r="X494" s="41"/>
      <c r="Y494" s="41"/>
      <c r="Z494" s="41"/>
    </row>
    <row r="495" spans="13:26" ht="12" customHeight="1">
      <c r="M495" s="41" t="e">
        <f>VLOOKUP(B495,REFERENCE!$A$2:D751,4,0)</f>
        <v>#N/A</v>
      </c>
      <c r="N495" s="41" t="e">
        <f>VLOOKUP(B495,REFERENCE!A:C,3,FALSE)</f>
        <v>#N/A</v>
      </c>
      <c r="O495" s="139">
        <f t="shared" si="21"/>
        <v>0</v>
      </c>
      <c r="P495" s="139" t="str">
        <f>IF(COUNTIF('DISPATCHED (VT11)'!$E:$E,'Summarized Plan'!A495)=0,"",COUNTIF('DISPATCHED (VT11)'!$E:$E,'Summarized Plan'!A495))</f>
        <v/>
      </c>
      <c r="Q495" s="139" t="str">
        <f>IF(A495="","",IF(ISNA(VLOOKUP(A495,'DISPATCHED (VT11)'!$E:$M,9,0)),"",VLOOKUP(A495,'DISPATCHED (VT11)'!$E:$M,9,0)))</f>
        <v/>
      </c>
      <c r="R495" s="139" t="str">
        <f>IF(H495="","",IF(H495&lt;#REF!,1,0))</f>
        <v/>
      </c>
      <c r="S495" s="139" t="str">
        <f>IF(H495="","",IF(H495&gt;#REF!,1,0))</f>
        <v/>
      </c>
      <c r="T495" s="139" t="str">
        <f>IF(H495="","",IF(H495=#REF!,1,0))</f>
        <v/>
      </c>
      <c r="U495" s="139" t="str">
        <f t="shared" si="22"/>
        <v/>
      </c>
      <c r="V495" s="41"/>
      <c r="W495" s="41"/>
      <c r="X495" s="41"/>
      <c r="Y495" s="41"/>
      <c r="Z495" s="41"/>
    </row>
    <row r="496" spans="13:26" ht="12" customHeight="1">
      <c r="M496" s="41" t="e">
        <f>VLOOKUP(B496,REFERENCE!$A$2:D752,4,0)</f>
        <v>#N/A</v>
      </c>
      <c r="N496" s="41" t="e">
        <f>VLOOKUP(B496,REFERENCE!A:C,3,FALSE)</f>
        <v>#N/A</v>
      </c>
      <c r="O496" s="139">
        <f t="shared" si="21"/>
        <v>0</v>
      </c>
      <c r="P496" s="139" t="str">
        <f>IF(COUNTIF('DISPATCHED (VT11)'!$E:$E,'Summarized Plan'!A496)=0,"",COUNTIF('DISPATCHED (VT11)'!$E:$E,'Summarized Plan'!A496))</f>
        <v/>
      </c>
      <c r="Q496" s="139" t="str">
        <f>IF(A496="","",IF(ISNA(VLOOKUP(A496,'DISPATCHED (VT11)'!$E:$M,9,0)),"",VLOOKUP(A496,'DISPATCHED (VT11)'!$E:$M,9,0)))</f>
        <v/>
      </c>
      <c r="R496" s="139" t="str">
        <f>IF(H496="","",IF(H496&lt;#REF!,1,0))</f>
        <v/>
      </c>
      <c r="S496" s="139" t="str">
        <f>IF(H496="","",IF(H496&gt;#REF!,1,0))</f>
        <v/>
      </c>
      <c r="T496" s="139" t="str">
        <f>IF(H496="","",IF(H496=#REF!,1,0))</f>
        <v/>
      </c>
      <c r="U496" s="139" t="str">
        <f t="shared" si="22"/>
        <v/>
      </c>
      <c r="V496" s="41"/>
      <c r="W496" s="41"/>
      <c r="X496" s="41"/>
      <c r="Y496" s="41"/>
      <c r="Z496" s="41"/>
    </row>
    <row r="497" spans="13:26" ht="12" customHeight="1">
      <c r="M497" s="41" t="e">
        <f>VLOOKUP(B497,REFERENCE!$A$2:D753,4,0)</f>
        <v>#N/A</v>
      </c>
      <c r="N497" s="41" t="e">
        <f>VLOOKUP(B497,REFERENCE!A:C,3,FALSE)</f>
        <v>#N/A</v>
      </c>
      <c r="O497" s="139">
        <f t="shared" si="21"/>
        <v>0</v>
      </c>
      <c r="P497" s="139" t="str">
        <f>IF(COUNTIF('DISPATCHED (VT11)'!$E:$E,'Summarized Plan'!A497)=0,"",COUNTIF('DISPATCHED (VT11)'!$E:$E,'Summarized Plan'!A497))</f>
        <v/>
      </c>
      <c r="Q497" s="139" t="str">
        <f>IF(A497="","",IF(ISNA(VLOOKUP(A497,'DISPATCHED (VT11)'!$E:$M,9,0)),"",VLOOKUP(A497,'DISPATCHED (VT11)'!$E:$M,9,0)))</f>
        <v/>
      </c>
      <c r="R497" s="139" t="str">
        <f>IF(H497="","",IF(H497&lt;#REF!,1,0))</f>
        <v/>
      </c>
      <c r="S497" s="139" t="str">
        <f>IF(H497="","",IF(H497&gt;#REF!,1,0))</f>
        <v/>
      </c>
      <c r="T497" s="139" t="str">
        <f>IF(H497="","",IF(H497=#REF!,1,0))</f>
        <v/>
      </c>
      <c r="U497" s="139" t="str">
        <f t="shared" si="22"/>
        <v/>
      </c>
      <c r="V497" s="41"/>
      <c r="W497" s="41"/>
      <c r="X497" s="41"/>
      <c r="Y497" s="41"/>
      <c r="Z497" s="41"/>
    </row>
    <row r="498" spans="13:26" ht="12" customHeight="1">
      <c r="M498" s="41" t="e">
        <f>VLOOKUP(B498,REFERENCE!$A$2:D754,4,0)</f>
        <v>#N/A</v>
      </c>
      <c r="N498" s="41" t="e">
        <f>VLOOKUP(B498,REFERENCE!A:C,3,FALSE)</f>
        <v>#N/A</v>
      </c>
      <c r="O498" s="139">
        <f t="shared" si="21"/>
        <v>0</v>
      </c>
      <c r="P498" s="139" t="str">
        <f>IF(COUNTIF('DISPATCHED (VT11)'!$E:$E,'Summarized Plan'!A498)=0,"",COUNTIF('DISPATCHED (VT11)'!$E:$E,'Summarized Plan'!A498))</f>
        <v/>
      </c>
      <c r="Q498" s="139" t="str">
        <f>IF(A498="","",IF(ISNA(VLOOKUP(A498,'DISPATCHED (VT11)'!$E:$M,9,0)),"",VLOOKUP(A498,'DISPATCHED (VT11)'!$E:$M,9,0)))</f>
        <v/>
      </c>
      <c r="R498" s="139" t="str">
        <f>IF(H498="","",IF(H498&lt;#REF!,1,0))</f>
        <v/>
      </c>
      <c r="S498" s="139" t="str">
        <f>IF(H498="","",IF(H498&gt;#REF!,1,0))</f>
        <v/>
      </c>
      <c r="T498" s="139" t="str">
        <f>IF(H498="","",IF(H498=#REF!,1,0))</f>
        <v/>
      </c>
      <c r="U498" s="139" t="str">
        <f t="shared" si="22"/>
        <v/>
      </c>
      <c r="V498" s="41"/>
      <c r="W498" s="41"/>
      <c r="X498" s="41"/>
      <c r="Y498" s="41"/>
      <c r="Z498" s="41"/>
    </row>
    <row r="499" spans="13:26" ht="12" customHeight="1">
      <c r="M499" s="41" t="e">
        <f>VLOOKUP(B499,REFERENCE!$A$2:D755,4,0)</f>
        <v>#N/A</v>
      </c>
      <c r="N499" s="41" t="e">
        <f>VLOOKUP(B499,REFERENCE!A:C,3,FALSE)</f>
        <v>#N/A</v>
      </c>
      <c r="O499" s="139">
        <f t="shared" si="21"/>
        <v>0</v>
      </c>
      <c r="P499" s="139" t="str">
        <f>IF(COUNTIF('DISPATCHED (VT11)'!$E:$E,'Summarized Plan'!A499)=0,"",COUNTIF('DISPATCHED (VT11)'!$E:$E,'Summarized Plan'!A499))</f>
        <v/>
      </c>
      <c r="Q499" s="139" t="str">
        <f>IF(A499="","",IF(ISNA(VLOOKUP(A499,'DISPATCHED (VT11)'!$E:$M,9,0)),"",VLOOKUP(A499,'DISPATCHED (VT11)'!$E:$M,9,0)))</f>
        <v/>
      </c>
      <c r="R499" s="139" t="str">
        <f>IF(H499="","",IF(H499&lt;#REF!,1,0))</f>
        <v/>
      </c>
      <c r="S499" s="139" t="str">
        <f>IF(H499="","",IF(H499&gt;#REF!,1,0))</f>
        <v/>
      </c>
      <c r="T499" s="139" t="str">
        <f>IF(H499="","",IF(H499=#REF!,1,0))</f>
        <v/>
      </c>
      <c r="U499" s="139" t="str">
        <f t="shared" si="22"/>
        <v/>
      </c>
      <c r="V499" s="41"/>
      <c r="W499" s="41"/>
      <c r="X499" s="41"/>
      <c r="Y499" s="41"/>
      <c r="Z499" s="41"/>
    </row>
    <row r="500" spans="13:26" ht="12" customHeight="1">
      <c r="M500" s="41" t="e">
        <f>VLOOKUP(B500,REFERENCE!$A$2:D756,4,0)</f>
        <v>#N/A</v>
      </c>
      <c r="N500" s="41" t="e">
        <f>VLOOKUP(B500,REFERENCE!A:C,3,FALSE)</f>
        <v>#N/A</v>
      </c>
      <c r="O500" s="139">
        <f t="shared" si="21"/>
        <v>0</v>
      </c>
      <c r="P500" s="139" t="str">
        <f>IF(COUNTIF('DISPATCHED (VT11)'!$E:$E,'Summarized Plan'!A500)=0,"",COUNTIF('DISPATCHED (VT11)'!$E:$E,'Summarized Plan'!A500))</f>
        <v/>
      </c>
      <c r="Q500" s="139" t="str">
        <f>IF(A500="","",IF(ISNA(VLOOKUP(A500,'DISPATCHED (VT11)'!$E:$M,9,0)),"",VLOOKUP(A500,'DISPATCHED (VT11)'!$E:$M,9,0)))</f>
        <v/>
      </c>
      <c r="R500" s="139" t="str">
        <f>IF(H500="","",IF(H500&lt;#REF!,1,0))</f>
        <v/>
      </c>
      <c r="S500" s="139" t="str">
        <f>IF(H500="","",IF(H500&gt;#REF!,1,0))</f>
        <v/>
      </c>
      <c r="T500" s="139" t="str">
        <f>IF(H500="","",IF(H500=#REF!,1,0))</f>
        <v/>
      </c>
      <c r="U500" s="139" t="str">
        <f t="shared" si="22"/>
        <v/>
      </c>
      <c r="V500" s="41"/>
      <c r="W500" s="41"/>
      <c r="X500" s="41"/>
      <c r="Y500" s="41"/>
      <c r="Z500" s="41"/>
    </row>
    <row r="501" spans="13:26" ht="12" customHeight="1">
      <c r="M501" s="41" t="e">
        <f>VLOOKUP(B501,REFERENCE!$A$2:D757,4,0)</f>
        <v>#N/A</v>
      </c>
      <c r="N501" s="41" t="e">
        <f>VLOOKUP(B501,REFERENCE!A:C,3,FALSE)</f>
        <v>#N/A</v>
      </c>
      <c r="O501" s="139">
        <f t="shared" si="21"/>
        <v>0</v>
      </c>
      <c r="P501" s="139" t="str">
        <f>IF(COUNTIF('DISPATCHED (VT11)'!$E:$E,'Summarized Plan'!A501)=0,"",COUNTIF('DISPATCHED (VT11)'!$E:$E,'Summarized Plan'!A501))</f>
        <v/>
      </c>
      <c r="Q501" s="139" t="str">
        <f>IF(A501="","",IF(ISNA(VLOOKUP(A501,'DISPATCHED (VT11)'!$E:$M,9,0)),"",VLOOKUP(A501,'DISPATCHED (VT11)'!$E:$M,9,0)))</f>
        <v/>
      </c>
      <c r="R501" s="139" t="str">
        <f>IF(H501="","",IF(H501&lt;#REF!,1,0))</f>
        <v/>
      </c>
      <c r="S501" s="139" t="str">
        <f>IF(H501="","",IF(H501&gt;#REF!,1,0))</f>
        <v/>
      </c>
      <c r="T501" s="139" t="str">
        <f>IF(H501="","",IF(H501=#REF!,1,0))</f>
        <v/>
      </c>
      <c r="U501" s="139" t="str">
        <f t="shared" si="22"/>
        <v/>
      </c>
      <c r="V501" s="41"/>
      <c r="W501" s="41"/>
      <c r="X501" s="41"/>
      <c r="Y501" s="41"/>
      <c r="Z501" s="41"/>
    </row>
    <row r="502" spans="13:26" ht="12" customHeight="1">
      <c r="M502" s="41" t="e">
        <f>VLOOKUP(B502,REFERENCE!$A$2:D758,4,0)</f>
        <v>#N/A</v>
      </c>
      <c r="N502" s="41" t="e">
        <f>VLOOKUP(B502,REFERENCE!A:C,3,FALSE)</f>
        <v>#N/A</v>
      </c>
      <c r="O502" s="139">
        <f t="shared" si="21"/>
        <v>0</v>
      </c>
      <c r="P502" s="139" t="str">
        <f>IF(COUNTIF('DISPATCHED (VT11)'!$E:$E,'Summarized Plan'!A502)=0,"",COUNTIF('DISPATCHED (VT11)'!$E:$E,'Summarized Plan'!A502))</f>
        <v/>
      </c>
      <c r="Q502" s="139" t="str">
        <f>IF(A502="","",IF(ISNA(VLOOKUP(A502,'DISPATCHED (VT11)'!$E:$M,9,0)),"",VLOOKUP(A502,'DISPATCHED (VT11)'!$E:$M,9,0)))</f>
        <v/>
      </c>
      <c r="R502" s="139" t="str">
        <f>IF(H502="","",IF(H502&lt;#REF!,1,0))</f>
        <v/>
      </c>
      <c r="S502" s="139" t="str">
        <f>IF(H502="","",IF(H502&gt;#REF!,1,0))</f>
        <v/>
      </c>
      <c r="T502" s="139" t="str">
        <f>IF(H502="","",IF(H502=#REF!,1,0))</f>
        <v/>
      </c>
      <c r="U502" s="139" t="str">
        <f t="shared" si="22"/>
        <v/>
      </c>
      <c r="V502" s="41"/>
      <c r="W502" s="41"/>
      <c r="X502" s="41"/>
      <c r="Y502" s="41"/>
      <c r="Z502" s="41"/>
    </row>
    <row r="503" spans="13:26" ht="12" customHeight="1">
      <c r="M503" s="41" t="e">
        <f>VLOOKUP(B503,REFERENCE!$A$2:D759,4,0)</f>
        <v>#N/A</v>
      </c>
      <c r="N503" s="41" t="e">
        <f>VLOOKUP(B503,REFERENCE!A:C,3,FALSE)</f>
        <v>#N/A</v>
      </c>
      <c r="O503" s="139">
        <f t="shared" si="21"/>
        <v>0</v>
      </c>
      <c r="P503" s="139" t="str">
        <f>IF(COUNTIF('DISPATCHED (VT11)'!$E:$E,'Summarized Plan'!A503)=0,"",COUNTIF('DISPATCHED (VT11)'!$E:$E,'Summarized Plan'!A503))</f>
        <v/>
      </c>
      <c r="Q503" s="139" t="str">
        <f>IF(A503="","",IF(ISNA(VLOOKUP(A503,'DISPATCHED (VT11)'!$E:$M,9,0)),"",VLOOKUP(A503,'DISPATCHED (VT11)'!$E:$M,9,0)))</f>
        <v/>
      </c>
      <c r="R503" s="139" t="str">
        <f>IF(H503="","",IF(H503&lt;#REF!,1,0))</f>
        <v/>
      </c>
      <c r="S503" s="139" t="str">
        <f>IF(H503="","",IF(H503&gt;#REF!,1,0))</f>
        <v/>
      </c>
      <c r="T503" s="139" t="str">
        <f>IF(H503="","",IF(H503=#REF!,1,0))</f>
        <v/>
      </c>
      <c r="U503" s="139" t="str">
        <f t="shared" si="22"/>
        <v/>
      </c>
      <c r="V503" s="41"/>
      <c r="W503" s="41"/>
      <c r="X503" s="41"/>
      <c r="Y503" s="41"/>
      <c r="Z503" s="41"/>
    </row>
    <row r="504" spans="13:26" ht="12" customHeight="1">
      <c r="M504" s="41" t="e">
        <f>VLOOKUP(B504,REFERENCE!$A$2:D760,4,0)</f>
        <v>#N/A</v>
      </c>
      <c r="N504" s="41" t="e">
        <f>VLOOKUP(B504,REFERENCE!A:C,3,FALSE)</f>
        <v>#N/A</v>
      </c>
      <c r="O504" s="139">
        <f t="shared" si="21"/>
        <v>0</v>
      </c>
      <c r="P504" s="139" t="str">
        <f>IF(COUNTIF('DISPATCHED (VT11)'!$E:$E,'Summarized Plan'!A504)=0,"",COUNTIF('DISPATCHED (VT11)'!$E:$E,'Summarized Plan'!A504))</f>
        <v/>
      </c>
      <c r="Q504" s="139" t="str">
        <f>IF(A504="","",IF(ISNA(VLOOKUP(A504,'DISPATCHED (VT11)'!$E:$M,9,0)),"",VLOOKUP(A504,'DISPATCHED (VT11)'!$E:$M,9,0)))</f>
        <v/>
      </c>
      <c r="R504" s="139" t="str">
        <f>IF(H504="","",IF(H504&lt;#REF!,1,0))</f>
        <v/>
      </c>
      <c r="S504" s="139" t="str">
        <f>IF(H504="","",IF(H504&gt;#REF!,1,0))</f>
        <v/>
      </c>
      <c r="T504" s="139" t="str">
        <f>IF(H504="","",IF(H504=#REF!,1,0))</f>
        <v/>
      </c>
      <c r="U504" s="139" t="str">
        <f t="shared" si="22"/>
        <v/>
      </c>
      <c r="V504" s="41"/>
      <c r="W504" s="41"/>
      <c r="X504" s="41"/>
      <c r="Y504" s="41"/>
      <c r="Z504" s="41"/>
    </row>
    <row r="505" spans="13:26" ht="12" customHeight="1">
      <c r="M505" s="41" t="e">
        <f>VLOOKUP(B505,REFERENCE!$A$2:D761,4,0)</f>
        <v>#N/A</v>
      </c>
      <c r="N505" s="41" t="e">
        <f>VLOOKUP(B505,REFERENCE!A:C,3,FALSE)</f>
        <v>#N/A</v>
      </c>
      <c r="O505" s="139">
        <f t="shared" si="21"/>
        <v>0</v>
      </c>
      <c r="P505" s="139" t="str">
        <f>IF(COUNTIF('DISPATCHED (VT11)'!$E:$E,'Summarized Plan'!A505)=0,"",COUNTIF('DISPATCHED (VT11)'!$E:$E,'Summarized Plan'!A505))</f>
        <v/>
      </c>
      <c r="Q505" s="139" t="str">
        <f>IF(A505="","",IF(ISNA(VLOOKUP(A505,'DISPATCHED (VT11)'!$E:$M,9,0)),"",VLOOKUP(A505,'DISPATCHED (VT11)'!$E:$M,9,0)))</f>
        <v/>
      </c>
      <c r="R505" s="139" t="str">
        <f>IF(H505="","",IF(H505&lt;#REF!,1,0))</f>
        <v/>
      </c>
      <c r="S505" s="139" t="str">
        <f>IF(H505="","",IF(H505&gt;#REF!,1,0))</f>
        <v/>
      </c>
      <c r="T505" s="139" t="str">
        <f>IF(H505="","",IF(H505=#REF!,1,0))</f>
        <v/>
      </c>
      <c r="U505" s="139" t="str">
        <f t="shared" si="22"/>
        <v/>
      </c>
      <c r="V505" s="41"/>
      <c r="W505" s="41"/>
      <c r="X505" s="41"/>
      <c r="Y505" s="41"/>
      <c r="Z505" s="41"/>
    </row>
    <row r="506" spans="13:26" ht="12" customHeight="1">
      <c r="M506" s="41" t="e">
        <f>VLOOKUP(B506,REFERENCE!$A$2:D762,4,0)</f>
        <v>#N/A</v>
      </c>
      <c r="N506" s="41" t="e">
        <f>VLOOKUP(B506,REFERENCE!A:C,3,FALSE)</f>
        <v>#N/A</v>
      </c>
      <c r="O506" s="139">
        <f t="shared" si="21"/>
        <v>0</v>
      </c>
      <c r="P506" s="139" t="str">
        <f>IF(COUNTIF('DISPATCHED (VT11)'!$E:$E,'Summarized Plan'!A506)=0,"",COUNTIF('DISPATCHED (VT11)'!$E:$E,'Summarized Plan'!A506))</f>
        <v/>
      </c>
      <c r="Q506" s="139" t="str">
        <f>IF(A506="","",IF(ISNA(VLOOKUP(A506,'DISPATCHED (VT11)'!$E:$M,9,0)),"",VLOOKUP(A506,'DISPATCHED (VT11)'!$E:$M,9,0)))</f>
        <v/>
      </c>
      <c r="R506" s="139" t="str">
        <f>IF(H506="","",IF(H506&lt;#REF!,1,0))</f>
        <v/>
      </c>
      <c r="S506" s="139" t="str">
        <f>IF(H506="","",IF(H506&gt;#REF!,1,0))</f>
        <v/>
      </c>
      <c r="T506" s="139" t="str">
        <f>IF(H506="","",IF(H506=#REF!,1,0))</f>
        <v/>
      </c>
      <c r="U506" s="139" t="str">
        <f t="shared" si="22"/>
        <v/>
      </c>
      <c r="V506" s="41"/>
      <c r="W506" s="41"/>
      <c r="X506" s="41"/>
      <c r="Y506" s="41"/>
      <c r="Z506" s="41"/>
    </row>
    <row r="507" spans="13:26" ht="12" customHeight="1">
      <c r="M507" s="41" t="e">
        <f>VLOOKUP(B507,REFERENCE!$A$2:D763,4,0)</f>
        <v>#N/A</v>
      </c>
      <c r="N507" s="41" t="e">
        <f>VLOOKUP(B507,REFERENCE!A:C,3,FALSE)</f>
        <v>#N/A</v>
      </c>
      <c r="O507" s="139">
        <f t="shared" si="21"/>
        <v>0</v>
      </c>
      <c r="P507" s="139" t="str">
        <f>IF(COUNTIF('DISPATCHED (VT11)'!$E:$E,'Summarized Plan'!A507)=0,"",COUNTIF('DISPATCHED (VT11)'!$E:$E,'Summarized Plan'!A507))</f>
        <v/>
      </c>
      <c r="Q507" s="139" t="str">
        <f>IF(A507="","",IF(ISNA(VLOOKUP(A507,'DISPATCHED (VT11)'!$E:$M,9,0)),"",VLOOKUP(A507,'DISPATCHED (VT11)'!$E:$M,9,0)))</f>
        <v/>
      </c>
      <c r="R507" s="139" t="str">
        <f>IF(H507="","",IF(H507&lt;#REF!,1,0))</f>
        <v/>
      </c>
      <c r="S507" s="139" t="str">
        <f>IF(H507="","",IF(H507&gt;#REF!,1,0))</f>
        <v/>
      </c>
      <c r="T507" s="139" t="str">
        <f>IF(H507="","",IF(H507=#REF!,1,0))</f>
        <v/>
      </c>
      <c r="U507" s="139" t="str">
        <f t="shared" si="22"/>
        <v/>
      </c>
      <c r="V507" s="41"/>
      <c r="W507" s="41"/>
      <c r="X507" s="41"/>
      <c r="Y507" s="41"/>
      <c r="Z507" s="41"/>
    </row>
    <row r="508" spans="13:26" ht="12" customHeight="1">
      <c r="M508" s="41" t="e">
        <f>VLOOKUP(B508,REFERENCE!$A$2:D764,4,0)</f>
        <v>#N/A</v>
      </c>
      <c r="N508" s="41" t="e">
        <f>VLOOKUP(B508,REFERENCE!A:C,3,FALSE)</f>
        <v>#N/A</v>
      </c>
      <c r="O508" s="139">
        <f t="shared" si="21"/>
        <v>0</v>
      </c>
      <c r="P508" s="139" t="str">
        <f>IF(COUNTIF('DISPATCHED (VT11)'!$E:$E,'Summarized Plan'!A508)=0,"",COUNTIF('DISPATCHED (VT11)'!$E:$E,'Summarized Plan'!A508))</f>
        <v/>
      </c>
      <c r="Q508" s="139" t="str">
        <f>IF(A508="","",IF(ISNA(VLOOKUP(A508,'DISPATCHED (VT11)'!$E:$M,9,0)),"",VLOOKUP(A508,'DISPATCHED (VT11)'!$E:$M,9,0)))</f>
        <v/>
      </c>
      <c r="R508" s="139" t="str">
        <f>IF(H508="","",IF(H508&lt;#REF!,1,0))</f>
        <v/>
      </c>
      <c r="S508" s="139" t="str">
        <f>IF(H508="","",IF(H508&gt;#REF!,1,0))</f>
        <v/>
      </c>
      <c r="T508" s="139" t="str">
        <f>IF(H508="","",IF(H508=#REF!,1,0))</f>
        <v/>
      </c>
      <c r="U508" s="139" t="str">
        <f t="shared" si="22"/>
        <v/>
      </c>
      <c r="V508" s="41"/>
      <c r="W508" s="41"/>
      <c r="X508" s="41"/>
      <c r="Y508" s="41"/>
      <c r="Z508" s="41"/>
    </row>
    <row r="509" spans="13:26" ht="12" customHeight="1">
      <c r="M509" s="41" t="e">
        <f>VLOOKUP(B509,REFERENCE!$A$2:D765,4,0)</f>
        <v>#N/A</v>
      </c>
      <c r="N509" s="41" t="e">
        <f>VLOOKUP(B509,REFERENCE!A:C,3,FALSE)</f>
        <v>#N/A</v>
      </c>
      <c r="O509" s="139">
        <f t="shared" si="21"/>
        <v>0</v>
      </c>
      <c r="P509" s="139" t="str">
        <f>IF(COUNTIF('DISPATCHED (VT11)'!$E:$E,'Summarized Plan'!A509)=0,"",COUNTIF('DISPATCHED (VT11)'!$E:$E,'Summarized Plan'!A509))</f>
        <v/>
      </c>
      <c r="Q509" s="139" t="str">
        <f>IF(A509="","",IF(ISNA(VLOOKUP(A509,'DISPATCHED (VT11)'!$E:$M,9,0)),"",VLOOKUP(A509,'DISPATCHED (VT11)'!$E:$M,9,0)))</f>
        <v/>
      </c>
      <c r="R509" s="139" t="str">
        <f>IF(H509="","",IF(H509&lt;#REF!,1,0))</f>
        <v/>
      </c>
      <c r="S509" s="139" t="str">
        <f>IF(H509="","",IF(H509&gt;#REF!,1,0))</f>
        <v/>
      </c>
      <c r="T509" s="139" t="str">
        <f>IF(H509="","",IF(H509=#REF!,1,0))</f>
        <v/>
      </c>
      <c r="U509" s="139" t="str">
        <f t="shared" si="22"/>
        <v/>
      </c>
      <c r="V509" s="41"/>
      <c r="W509" s="41"/>
      <c r="X509" s="41"/>
      <c r="Y509" s="41"/>
      <c r="Z509" s="41"/>
    </row>
    <row r="510" spans="13:26" ht="12" customHeight="1">
      <c r="M510" s="41" t="e">
        <f>VLOOKUP(B510,REFERENCE!$A$2:D766,4,0)</f>
        <v>#N/A</v>
      </c>
      <c r="N510" s="41" t="e">
        <f>VLOOKUP(B510,REFERENCE!A:C,3,FALSE)</f>
        <v>#N/A</v>
      </c>
      <c r="O510" s="139">
        <f t="shared" si="21"/>
        <v>0</v>
      </c>
      <c r="P510" s="139" t="str">
        <f>IF(COUNTIF('DISPATCHED (VT11)'!$E:$E,'Summarized Plan'!A510)=0,"",COUNTIF('DISPATCHED (VT11)'!$E:$E,'Summarized Plan'!A510))</f>
        <v/>
      </c>
      <c r="Q510" s="139" t="str">
        <f>IF(A510="","",IF(ISNA(VLOOKUP(A510,'DISPATCHED (VT11)'!$E:$M,9,0)),"",VLOOKUP(A510,'DISPATCHED (VT11)'!$E:$M,9,0)))</f>
        <v/>
      </c>
      <c r="R510" s="139" t="str">
        <f>IF(H510="","",IF(H510&lt;#REF!,1,0))</f>
        <v/>
      </c>
      <c r="S510" s="139" t="str">
        <f>IF(H510="","",IF(H510&gt;#REF!,1,0))</f>
        <v/>
      </c>
      <c r="T510" s="139" t="str">
        <f>IF(H510="","",IF(H510=#REF!,1,0))</f>
        <v/>
      </c>
      <c r="U510" s="139" t="str">
        <f t="shared" si="22"/>
        <v/>
      </c>
      <c r="V510" s="41"/>
      <c r="W510" s="41"/>
      <c r="X510" s="41"/>
      <c r="Y510" s="41"/>
      <c r="Z510" s="41"/>
    </row>
    <row r="511" spans="13:26" ht="12" customHeight="1">
      <c r="M511" s="41" t="e">
        <f>VLOOKUP(B511,REFERENCE!$A$2:D767,4,0)</f>
        <v>#N/A</v>
      </c>
      <c r="N511" s="41" t="e">
        <f>VLOOKUP(B511,REFERENCE!A:C,3,FALSE)</f>
        <v>#N/A</v>
      </c>
      <c r="O511" s="139">
        <f t="shared" si="21"/>
        <v>0</v>
      </c>
      <c r="P511" s="139" t="str">
        <f>IF(COUNTIF('DISPATCHED (VT11)'!$E:$E,'Summarized Plan'!A511)=0,"",COUNTIF('DISPATCHED (VT11)'!$E:$E,'Summarized Plan'!A511))</f>
        <v/>
      </c>
      <c r="Q511" s="139" t="str">
        <f>IF(A511="","",IF(ISNA(VLOOKUP(A511,'DISPATCHED (VT11)'!$E:$M,9,0)),"",VLOOKUP(A511,'DISPATCHED (VT11)'!$E:$M,9,0)))</f>
        <v/>
      </c>
      <c r="R511" s="139" t="str">
        <f>IF(H511="","",IF(H511&lt;#REF!,1,0))</f>
        <v/>
      </c>
      <c r="S511" s="139" t="str">
        <f>IF(H511="","",IF(H511&gt;#REF!,1,0))</f>
        <v/>
      </c>
      <c r="T511" s="139" t="str">
        <f>IF(H511="","",IF(H511=#REF!,1,0))</f>
        <v/>
      </c>
      <c r="U511" s="139" t="str">
        <f t="shared" si="22"/>
        <v/>
      </c>
      <c r="V511" s="41"/>
      <c r="W511" s="41"/>
      <c r="X511" s="41"/>
      <c r="Y511" s="41"/>
      <c r="Z511" s="41"/>
    </row>
    <row r="512" spans="13:26" ht="12" customHeight="1">
      <c r="M512" s="41" t="e">
        <f>VLOOKUP(B512,REFERENCE!$A$2:D768,4,0)</f>
        <v>#N/A</v>
      </c>
      <c r="N512" s="41" t="e">
        <f>VLOOKUP(B512,REFERENCE!A:C,3,FALSE)</f>
        <v>#N/A</v>
      </c>
      <c r="O512" s="139">
        <f t="shared" si="21"/>
        <v>0</v>
      </c>
      <c r="P512" s="139" t="str">
        <f>IF(COUNTIF('DISPATCHED (VT11)'!$E:$E,'Summarized Plan'!A512)=0,"",COUNTIF('DISPATCHED (VT11)'!$E:$E,'Summarized Plan'!A512))</f>
        <v/>
      </c>
      <c r="Q512" s="139" t="str">
        <f>IF(A512="","",IF(ISNA(VLOOKUP(A512,'DISPATCHED (VT11)'!$E:$M,9,0)),"",VLOOKUP(A512,'DISPATCHED (VT11)'!$E:$M,9,0)))</f>
        <v/>
      </c>
      <c r="R512" s="139" t="str">
        <f>IF(H512="","",IF(H512&lt;#REF!,1,0))</f>
        <v/>
      </c>
      <c r="S512" s="139" t="str">
        <f>IF(H512="","",IF(H512&gt;#REF!,1,0))</f>
        <v/>
      </c>
      <c r="T512" s="139" t="str">
        <f>IF(H512="","",IF(H512=#REF!,1,0))</f>
        <v/>
      </c>
      <c r="U512" s="139" t="str">
        <f t="shared" si="22"/>
        <v/>
      </c>
      <c r="V512" s="41"/>
      <c r="W512" s="41"/>
      <c r="X512" s="41"/>
      <c r="Y512" s="41"/>
      <c r="Z512" s="41"/>
    </row>
    <row r="513" spans="13:26" ht="12" customHeight="1">
      <c r="M513" s="41" t="e">
        <f>VLOOKUP(B513,REFERENCE!$A$2:D769,4,0)</f>
        <v>#N/A</v>
      </c>
      <c r="N513" s="41" t="e">
        <f>VLOOKUP(B513,REFERENCE!A:C,3,FALSE)</f>
        <v>#N/A</v>
      </c>
      <c r="O513" s="139">
        <f t="shared" si="21"/>
        <v>0</v>
      </c>
      <c r="P513" s="139" t="str">
        <f>IF(COUNTIF('DISPATCHED (VT11)'!$E:$E,'Summarized Plan'!A513)=0,"",COUNTIF('DISPATCHED (VT11)'!$E:$E,'Summarized Plan'!A513))</f>
        <v/>
      </c>
      <c r="Q513" s="139" t="str">
        <f>IF(A513="","",IF(ISNA(VLOOKUP(A513,'DISPATCHED (VT11)'!$E:$M,9,0)),"",VLOOKUP(A513,'DISPATCHED (VT11)'!$E:$M,9,0)))</f>
        <v/>
      </c>
      <c r="R513" s="139" t="str">
        <f>IF(H513="","",IF(H513&lt;#REF!,1,0))</f>
        <v/>
      </c>
      <c r="S513" s="139" t="str">
        <f>IF(H513="","",IF(H513&gt;#REF!,1,0))</f>
        <v/>
      </c>
      <c r="T513" s="139" t="str">
        <f>IF(H513="","",IF(H513=#REF!,1,0))</f>
        <v/>
      </c>
      <c r="U513" s="139" t="str">
        <f t="shared" si="22"/>
        <v/>
      </c>
      <c r="V513" s="41"/>
      <c r="W513" s="41"/>
      <c r="X513" s="41"/>
      <c r="Y513" s="41"/>
      <c r="Z513" s="41"/>
    </row>
    <row r="514" spans="13:26" ht="12" customHeight="1">
      <c r="M514" s="41" t="e">
        <f>VLOOKUP(B514,REFERENCE!$A$2:D770,4,0)</f>
        <v>#N/A</v>
      </c>
      <c r="N514" s="41" t="e">
        <f>VLOOKUP(B514,REFERENCE!A:C,3,FALSE)</f>
        <v>#N/A</v>
      </c>
      <c r="O514" s="139">
        <f t="shared" ref="O514:O546" si="23">COUNTIF($A:$A,A514)</f>
        <v>0</v>
      </c>
      <c r="P514" s="139" t="str">
        <f>IF(COUNTIF('DISPATCHED (VT11)'!$E:$E,'Summarized Plan'!A514)=0,"",COUNTIF('DISPATCHED (VT11)'!$E:$E,'Summarized Plan'!A514))</f>
        <v/>
      </c>
      <c r="Q514" s="139" t="str">
        <f>IF(A514="","",IF(ISNA(VLOOKUP(A514,'DISPATCHED (VT11)'!$E:$M,9,0)),"",VLOOKUP(A514,'DISPATCHED (VT11)'!$E:$M,9,0)))</f>
        <v/>
      </c>
      <c r="R514" s="139" t="str">
        <f>IF(H514="","",IF(H514&lt;#REF!,1,0))</f>
        <v/>
      </c>
      <c r="S514" s="139" t="str">
        <f>IF(H514="","",IF(H514&gt;#REF!,1,0))</f>
        <v/>
      </c>
      <c r="T514" s="139" t="str">
        <f>IF(H514="","",IF(H514=#REF!,1,0))</f>
        <v/>
      </c>
      <c r="U514" s="139" t="str">
        <f t="shared" si="22"/>
        <v/>
      </c>
      <c r="V514" s="41"/>
      <c r="W514" s="41"/>
      <c r="X514" s="41"/>
      <c r="Y514" s="41"/>
      <c r="Z514" s="41"/>
    </row>
    <row r="515" spans="13:26" ht="12" customHeight="1">
      <c r="M515" s="41" t="e">
        <f>VLOOKUP(B515,REFERENCE!$A$2:D771,4,0)</f>
        <v>#N/A</v>
      </c>
      <c r="N515" s="41" t="e">
        <f>VLOOKUP(B515,REFERENCE!A:C,3,FALSE)</f>
        <v>#N/A</v>
      </c>
      <c r="O515" s="139">
        <f t="shared" si="23"/>
        <v>0</v>
      </c>
      <c r="P515" s="139" t="str">
        <f>IF(COUNTIF('DISPATCHED (VT11)'!$E:$E,'Summarized Plan'!A515)=0,"",COUNTIF('DISPATCHED (VT11)'!$E:$E,'Summarized Plan'!A515))</f>
        <v/>
      </c>
      <c r="Q515" s="139" t="str">
        <f>IF(A515="","",IF(ISNA(VLOOKUP(A515,'DISPATCHED (VT11)'!$E:$M,9,0)),"",VLOOKUP(A515,'DISPATCHED (VT11)'!$E:$M,9,0)))</f>
        <v/>
      </c>
      <c r="R515" s="139" t="str">
        <f>IF(H515="","",IF(H515&lt;#REF!,1,0))</f>
        <v/>
      </c>
      <c r="S515" s="139" t="str">
        <f>IF(H515="","",IF(H515&gt;#REF!,1,0))</f>
        <v/>
      </c>
      <c r="T515" s="139" t="str">
        <f>IF(H515="","",IF(H515=#REF!,1,0))</f>
        <v/>
      </c>
      <c r="U515" s="139" t="str">
        <f t="shared" si="22"/>
        <v/>
      </c>
      <c r="V515" s="41"/>
      <c r="W515" s="41"/>
      <c r="X515" s="41"/>
      <c r="Y515" s="41"/>
      <c r="Z515" s="41"/>
    </row>
    <row r="516" spans="13:26" ht="12" customHeight="1">
      <c r="M516" s="41" t="e">
        <f>VLOOKUP(B516,REFERENCE!$A$2:D772,4,0)</f>
        <v>#N/A</v>
      </c>
      <c r="N516" s="41" t="e">
        <f>VLOOKUP(B516,REFERENCE!A:C,3,FALSE)</f>
        <v>#N/A</v>
      </c>
      <c r="O516" s="139">
        <f t="shared" si="23"/>
        <v>0</v>
      </c>
      <c r="P516" s="139" t="str">
        <f>IF(COUNTIF('DISPATCHED (VT11)'!$E:$E,'Summarized Plan'!A516)=0,"",COUNTIF('DISPATCHED (VT11)'!$E:$E,'Summarized Plan'!A516))</f>
        <v/>
      </c>
      <c r="Q516" s="139" t="str">
        <f>IF(A516="","",IF(ISNA(VLOOKUP(A516,'DISPATCHED (VT11)'!$E:$M,9,0)),"",VLOOKUP(A516,'DISPATCHED (VT11)'!$E:$M,9,0)))</f>
        <v/>
      </c>
      <c r="R516" s="139" t="str">
        <f>IF(H516="","",IF(H516&lt;#REF!,1,0))</f>
        <v/>
      </c>
      <c r="S516" s="139" t="str">
        <f>IF(H516="","",IF(H516&gt;#REF!,1,0))</f>
        <v/>
      </c>
      <c r="T516" s="139" t="str">
        <f>IF(H516="","",IF(H516=#REF!,1,0))</f>
        <v/>
      </c>
      <c r="U516" s="139" t="str">
        <f t="shared" si="22"/>
        <v/>
      </c>
      <c r="V516" s="41"/>
      <c r="W516" s="41"/>
      <c r="X516" s="41"/>
      <c r="Y516" s="41"/>
      <c r="Z516" s="41"/>
    </row>
    <row r="517" spans="13:26" ht="12" customHeight="1">
      <c r="M517" s="41" t="e">
        <f>VLOOKUP(B517,REFERENCE!$A$2:D773,4,0)</f>
        <v>#N/A</v>
      </c>
      <c r="N517" s="41" t="e">
        <f>VLOOKUP(B517,REFERENCE!A:C,3,FALSE)</f>
        <v>#N/A</v>
      </c>
      <c r="O517" s="139">
        <f t="shared" si="23"/>
        <v>0</v>
      </c>
      <c r="P517" s="139" t="str">
        <f>IF(COUNTIF('DISPATCHED (VT11)'!$E:$E,'Summarized Plan'!A517)=0,"",COUNTIF('DISPATCHED (VT11)'!$E:$E,'Summarized Plan'!A517))</f>
        <v/>
      </c>
      <c r="Q517" s="139" t="str">
        <f>IF(A517="","",IF(ISNA(VLOOKUP(A517,'DISPATCHED (VT11)'!$E:$M,9,0)),"",VLOOKUP(A517,'DISPATCHED (VT11)'!$E:$M,9,0)))</f>
        <v/>
      </c>
      <c r="R517" s="139" t="str">
        <f>IF(H517="","",IF(H517&lt;#REF!,1,0))</f>
        <v/>
      </c>
      <c r="S517" s="139" t="str">
        <f>IF(H517="","",IF(H517&gt;#REF!,1,0))</f>
        <v/>
      </c>
      <c r="T517" s="139" t="str">
        <f>IF(H517="","",IF(H517=#REF!,1,0))</f>
        <v/>
      </c>
      <c r="U517" s="139" t="str">
        <f t="shared" si="22"/>
        <v/>
      </c>
      <c r="V517" s="41"/>
      <c r="W517" s="41"/>
      <c r="X517" s="41"/>
      <c r="Y517" s="41"/>
      <c r="Z517" s="41"/>
    </row>
    <row r="518" spans="13:26" ht="12" customHeight="1">
      <c r="M518" s="41" t="e">
        <f>VLOOKUP(B518,REFERENCE!$A$2:D774,4,0)</f>
        <v>#N/A</v>
      </c>
      <c r="N518" s="41" t="e">
        <f>VLOOKUP(B518,REFERENCE!A:C,3,FALSE)</f>
        <v>#N/A</v>
      </c>
      <c r="O518" s="139">
        <f t="shared" si="23"/>
        <v>0</v>
      </c>
      <c r="P518" s="139" t="str">
        <f>IF(COUNTIF('DISPATCHED (VT11)'!$E:$E,'Summarized Plan'!A518)=0,"",COUNTIF('DISPATCHED (VT11)'!$E:$E,'Summarized Plan'!A518))</f>
        <v/>
      </c>
      <c r="Q518" s="139" t="str">
        <f>IF(A518="","",IF(ISNA(VLOOKUP(A518,'DISPATCHED (VT11)'!$E:$M,9,0)),"",VLOOKUP(A518,'DISPATCHED (VT11)'!$E:$M,9,0)))</f>
        <v/>
      </c>
      <c r="R518" s="139" t="str">
        <f>IF(H518="","",IF(H518&lt;#REF!,1,0))</f>
        <v/>
      </c>
      <c r="S518" s="139" t="str">
        <f>IF(H518="","",IF(H518&gt;#REF!,1,0))</f>
        <v/>
      </c>
      <c r="T518" s="139" t="str">
        <f>IF(H518="","",IF(H518=#REF!,1,0))</f>
        <v/>
      </c>
      <c r="U518" s="139" t="str">
        <f t="shared" si="22"/>
        <v/>
      </c>
      <c r="V518" s="41"/>
      <c r="W518" s="41"/>
      <c r="X518" s="41"/>
      <c r="Y518" s="41"/>
      <c r="Z518" s="41"/>
    </row>
    <row r="519" spans="13:26" ht="12" customHeight="1">
      <c r="M519" s="41" t="e">
        <f>VLOOKUP(B519,REFERENCE!$A$2:D775,4,0)</f>
        <v>#N/A</v>
      </c>
      <c r="N519" s="41" t="e">
        <f>VLOOKUP(B519,REFERENCE!A:C,3,FALSE)</f>
        <v>#N/A</v>
      </c>
      <c r="O519" s="139">
        <f t="shared" si="23"/>
        <v>0</v>
      </c>
      <c r="P519" s="139" t="str">
        <f>IF(COUNTIF('DISPATCHED (VT11)'!$E:$E,'Summarized Plan'!A519)=0,"",COUNTIF('DISPATCHED (VT11)'!$E:$E,'Summarized Plan'!A519))</f>
        <v/>
      </c>
      <c r="Q519" s="139" t="str">
        <f>IF(A519="","",IF(ISNA(VLOOKUP(A519,'DISPATCHED (VT11)'!$E:$M,9,0)),"",VLOOKUP(A519,'DISPATCHED (VT11)'!$E:$M,9,0)))</f>
        <v/>
      </c>
      <c r="R519" s="139" t="str">
        <f>IF(H519="","",IF(H519&lt;#REF!,1,0))</f>
        <v/>
      </c>
      <c r="S519" s="139" t="str">
        <f>IF(H519="","",IF(H519&gt;#REF!,1,0))</f>
        <v/>
      </c>
      <c r="T519" s="139" t="str">
        <f>IF(H519="","",IF(H519=#REF!,1,0))</f>
        <v/>
      </c>
      <c r="U519" s="139" t="str">
        <f t="shared" si="22"/>
        <v/>
      </c>
      <c r="V519" s="41"/>
      <c r="W519" s="41"/>
      <c r="X519" s="41"/>
      <c r="Y519" s="41"/>
      <c r="Z519" s="41"/>
    </row>
    <row r="520" spans="13:26" ht="12" customHeight="1">
      <c r="M520" s="41" t="e">
        <f>VLOOKUP(B520,REFERENCE!$A$2:D776,4,0)</f>
        <v>#N/A</v>
      </c>
      <c r="N520" s="41" t="e">
        <f>VLOOKUP(B520,REFERENCE!A:C,3,FALSE)</f>
        <v>#N/A</v>
      </c>
      <c r="O520" s="139">
        <f t="shared" si="23"/>
        <v>0</v>
      </c>
      <c r="P520" s="139" t="str">
        <f>IF(COUNTIF('DISPATCHED (VT11)'!$E:$E,'Summarized Plan'!A520)=0,"",COUNTIF('DISPATCHED (VT11)'!$E:$E,'Summarized Plan'!A520))</f>
        <v/>
      </c>
      <c r="Q520" s="139" t="str">
        <f>IF(A520="","",IF(ISNA(VLOOKUP(A520,'DISPATCHED (VT11)'!$E:$M,9,0)),"",VLOOKUP(A520,'DISPATCHED (VT11)'!$E:$M,9,0)))</f>
        <v/>
      </c>
      <c r="R520" s="139" t="str">
        <f>IF(H520="","",IF(H520&lt;#REF!,1,0))</f>
        <v/>
      </c>
      <c r="S520" s="139" t="str">
        <f>IF(H520="","",IF(H520&gt;#REF!,1,0))</f>
        <v/>
      </c>
      <c r="T520" s="139" t="str">
        <f>IF(H520="","",IF(H520=#REF!,1,0))</f>
        <v/>
      </c>
      <c r="U520" s="139" t="str">
        <f t="shared" si="22"/>
        <v/>
      </c>
      <c r="V520" s="41"/>
      <c r="W520" s="41"/>
      <c r="X520" s="41"/>
      <c r="Y520" s="41"/>
      <c r="Z520" s="41"/>
    </row>
    <row r="521" spans="13:26" ht="12" customHeight="1">
      <c r="M521" s="41" t="e">
        <f>VLOOKUP(B521,REFERENCE!$A$2:D777,4,0)</f>
        <v>#N/A</v>
      </c>
      <c r="N521" s="41" t="e">
        <f>VLOOKUP(B521,REFERENCE!A:C,3,FALSE)</f>
        <v>#N/A</v>
      </c>
      <c r="O521" s="139">
        <f t="shared" si="23"/>
        <v>0</v>
      </c>
      <c r="P521" s="139" t="str">
        <f>IF(COUNTIF('DISPATCHED (VT11)'!$E:$E,'Summarized Plan'!A521)=0,"",COUNTIF('DISPATCHED (VT11)'!$E:$E,'Summarized Plan'!A521))</f>
        <v/>
      </c>
      <c r="Q521" s="139" t="str">
        <f>IF(A521="","",IF(ISNA(VLOOKUP(A521,'DISPATCHED (VT11)'!$E:$M,9,0)),"",VLOOKUP(A521,'DISPATCHED (VT11)'!$E:$M,9,0)))</f>
        <v/>
      </c>
      <c r="R521" s="139" t="str">
        <f>IF(H521="","",IF(H521&lt;#REF!,1,0))</f>
        <v/>
      </c>
      <c r="S521" s="139" t="str">
        <f>IF(H521="","",IF(H521&gt;#REF!,1,0))</f>
        <v/>
      </c>
      <c r="T521" s="139" t="str">
        <f>IF(H521="","",IF(H521=#REF!,1,0))</f>
        <v/>
      </c>
      <c r="U521" s="139" t="str">
        <f t="shared" si="22"/>
        <v/>
      </c>
      <c r="V521" s="41"/>
      <c r="W521" s="41"/>
      <c r="X521" s="41"/>
      <c r="Y521" s="41"/>
      <c r="Z521" s="41"/>
    </row>
    <row r="522" spans="13:26" ht="12" customHeight="1">
      <c r="M522" s="41" t="e">
        <f>VLOOKUP(B522,REFERENCE!$A$2:D778,4,0)</f>
        <v>#N/A</v>
      </c>
      <c r="N522" s="41" t="e">
        <f>VLOOKUP(B522,REFERENCE!A:C,3,FALSE)</f>
        <v>#N/A</v>
      </c>
      <c r="O522" s="139">
        <f t="shared" si="23"/>
        <v>0</v>
      </c>
      <c r="P522" s="139" t="str">
        <f>IF(COUNTIF('DISPATCHED (VT11)'!$E:$E,'Summarized Plan'!A522)=0,"",COUNTIF('DISPATCHED (VT11)'!$E:$E,'Summarized Plan'!A522))</f>
        <v/>
      </c>
      <c r="Q522" s="139" t="str">
        <f>IF(A522="","",IF(ISNA(VLOOKUP(A522,'DISPATCHED (VT11)'!$E:$M,9,0)),"",VLOOKUP(A522,'DISPATCHED (VT11)'!$E:$M,9,0)))</f>
        <v/>
      </c>
      <c r="R522" s="139" t="str">
        <f>IF(H522="","",IF(H522&lt;#REF!,1,0))</f>
        <v/>
      </c>
      <c r="S522" s="139" t="str">
        <f>IF(H522="","",IF(H522&gt;#REF!,1,0))</f>
        <v/>
      </c>
      <c r="T522" s="139" t="str">
        <f>IF(H522="","",IF(H522=#REF!,1,0))</f>
        <v/>
      </c>
      <c r="U522" s="139" t="str">
        <f t="shared" si="22"/>
        <v/>
      </c>
      <c r="V522" s="41"/>
      <c r="W522" s="41"/>
      <c r="X522" s="41"/>
      <c r="Y522" s="41"/>
      <c r="Z522" s="41"/>
    </row>
    <row r="523" spans="13:26" ht="12" customHeight="1">
      <c r="M523" s="41" t="e">
        <f>VLOOKUP(B523,REFERENCE!$A$2:D779,4,0)</f>
        <v>#N/A</v>
      </c>
      <c r="N523" s="41" t="e">
        <f>VLOOKUP(B523,REFERENCE!A:C,3,FALSE)</f>
        <v>#N/A</v>
      </c>
      <c r="O523" s="139">
        <f t="shared" si="23"/>
        <v>0</v>
      </c>
      <c r="P523" s="139" t="str">
        <f>IF(COUNTIF('DISPATCHED (VT11)'!$E:$E,'Summarized Plan'!A523)=0,"",COUNTIF('DISPATCHED (VT11)'!$E:$E,'Summarized Plan'!A523))</f>
        <v/>
      </c>
      <c r="Q523" s="139" t="str">
        <f>IF(A523="","",IF(ISNA(VLOOKUP(A523,'DISPATCHED (VT11)'!$E:$M,9,0)),"",VLOOKUP(A523,'DISPATCHED (VT11)'!$E:$M,9,0)))</f>
        <v/>
      </c>
      <c r="R523" s="139" t="str">
        <f>IF(H523="","",IF(H523&lt;#REF!,1,0))</f>
        <v/>
      </c>
      <c r="S523" s="139" t="str">
        <f>IF(H523="","",IF(H523&gt;#REF!,1,0))</f>
        <v/>
      </c>
      <c r="T523" s="139" t="str">
        <f>IF(H523="","",IF(H523=#REF!,1,0))</f>
        <v/>
      </c>
      <c r="U523" s="139" t="str">
        <f t="shared" si="22"/>
        <v/>
      </c>
      <c r="V523" s="41"/>
      <c r="W523" s="41"/>
      <c r="X523" s="41"/>
      <c r="Y523" s="41"/>
      <c r="Z523" s="41"/>
    </row>
    <row r="524" spans="13:26" ht="12" customHeight="1">
      <c r="M524" s="41" t="e">
        <f>VLOOKUP(B524,REFERENCE!$A$2:D780,4,0)</f>
        <v>#N/A</v>
      </c>
      <c r="N524" s="41" t="e">
        <f>VLOOKUP(B524,REFERENCE!A:C,3,FALSE)</f>
        <v>#N/A</v>
      </c>
      <c r="O524" s="139">
        <f t="shared" si="23"/>
        <v>0</v>
      </c>
      <c r="P524" s="139" t="str">
        <f>IF(COUNTIF('DISPATCHED (VT11)'!$E:$E,'Summarized Plan'!A524)=0,"",COUNTIF('DISPATCHED (VT11)'!$E:$E,'Summarized Plan'!A524))</f>
        <v/>
      </c>
      <c r="Q524" s="139" t="str">
        <f>IF(A524="","",IF(ISNA(VLOOKUP(A524,'DISPATCHED (VT11)'!$E:$M,9,0)),"",VLOOKUP(A524,'DISPATCHED (VT11)'!$E:$M,9,0)))</f>
        <v/>
      </c>
      <c r="R524" s="139" t="str">
        <f>IF(H524="","",IF(H524&lt;#REF!,1,0))</f>
        <v/>
      </c>
      <c r="S524" s="139" t="str">
        <f>IF(H524="","",IF(H524&gt;#REF!,1,0))</f>
        <v/>
      </c>
      <c r="T524" s="139" t="str">
        <f>IF(H524="","",IF(H524=#REF!,1,0))</f>
        <v/>
      </c>
      <c r="U524" s="139" t="str">
        <f t="shared" si="22"/>
        <v/>
      </c>
      <c r="V524" s="41"/>
      <c r="W524" s="41"/>
      <c r="X524" s="41"/>
      <c r="Y524" s="41"/>
      <c r="Z524" s="41"/>
    </row>
    <row r="525" spans="13:26" ht="12" customHeight="1">
      <c r="M525" s="41" t="e">
        <f>VLOOKUP(B525,REFERENCE!$A$2:D781,4,0)</f>
        <v>#N/A</v>
      </c>
      <c r="N525" s="41" t="e">
        <f>VLOOKUP(B525,REFERENCE!A:C,3,FALSE)</f>
        <v>#N/A</v>
      </c>
      <c r="O525" s="139">
        <f t="shared" si="23"/>
        <v>0</v>
      </c>
      <c r="P525" s="139" t="str">
        <f>IF(COUNTIF('DISPATCHED (VT11)'!$E:$E,'Summarized Plan'!A525)=0,"",COUNTIF('DISPATCHED (VT11)'!$E:$E,'Summarized Plan'!A525))</f>
        <v/>
      </c>
      <c r="Q525" s="139" t="str">
        <f>IF(A525="","",IF(ISNA(VLOOKUP(A525,'DISPATCHED (VT11)'!$E:$M,9,0)),"",VLOOKUP(A525,'DISPATCHED (VT11)'!$E:$M,9,0)))</f>
        <v/>
      </c>
      <c r="R525" s="139" t="str">
        <f>IF(H525="","",IF(H525&lt;#REF!,1,0))</f>
        <v/>
      </c>
      <c r="S525" s="139" t="str">
        <f>IF(H525="","",IF(H525&gt;#REF!,1,0))</f>
        <v/>
      </c>
      <c r="T525" s="139" t="str">
        <f>IF(H525="","",IF(H525=#REF!,1,0))</f>
        <v/>
      </c>
      <c r="U525" s="139" t="str">
        <f t="shared" si="22"/>
        <v/>
      </c>
      <c r="V525" s="41"/>
      <c r="W525" s="41"/>
      <c r="X525" s="41"/>
      <c r="Y525" s="41"/>
      <c r="Z525" s="41"/>
    </row>
    <row r="526" spans="13:26" ht="12" customHeight="1">
      <c r="M526" s="41" t="e">
        <f>VLOOKUP(B526,REFERENCE!$A$2:D782,4,0)</f>
        <v>#N/A</v>
      </c>
      <c r="N526" s="41" t="e">
        <f>VLOOKUP(B526,REFERENCE!A:C,3,FALSE)</f>
        <v>#N/A</v>
      </c>
      <c r="O526" s="139">
        <f t="shared" si="23"/>
        <v>0</v>
      </c>
      <c r="P526" s="139" t="str">
        <f>IF(COUNTIF('DISPATCHED (VT11)'!$E:$E,'Summarized Plan'!A526)=0,"",COUNTIF('DISPATCHED (VT11)'!$E:$E,'Summarized Plan'!A526))</f>
        <v/>
      </c>
      <c r="Q526" s="139" t="str">
        <f>IF(A526="","",IF(ISNA(VLOOKUP(A526,'DISPATCHED (VT11)'!$E:$M,9,0)),"",VLOOKUP(A526,'DISPATCHED (VT11)'!$E:$M,9,0)))</f>
        <v/>
      </c>
      <c r="R526" s="139" t="str">
        <f>IF(H526="","",IF(H526&lt;#REF!,1,0))</f>
        <v/>
      </c>
      <c r="S526" s="139" t="str">
        <f>IF(H526="","",IF(H526&gt;#REF!,1,0))</f>
        <v/>
      </c>
      <c r="T526" s="139" t="str">
        <f>IF(H526="","",IF(H526=#REF!,1,0))</f>
        <v/>
      </c>
      <c r="U526" s="139" t="str">
        <f t="shared" si="22"/>
        <v/>
      </c>
      <c r="V526" s="41"/>
      <c r="W526" s="41"/>
      <c r="X526" s="41"/>
      <c r="Y526" s="41"/>
      <c r="Z526" s="41"/>
    </row>
    <row r="527" spans="13:26" ht="12" customHeight="1">
      <c r="M527" s="41" t="e">
        <f>VLOOKUP(B527,REFERENCE!$A$2:D783,4,0)</f>
        <v>#N/A</v>
      </c>
      <c r="N527" s="41" t="e">
        <f>VLOOKUP(B527,REFERENCE!A:C,3,FALSE)</f>
        <v>#N/A</v>
      </c>
      <c r="O527" s="139">
        <f t="shared" si="23"/>
        <v>0</v>
      </c>
      <c r="P527" s="139" t="str">
        <f>IF(COUNTIF('DISPATCHED (VT11)'!$E:$E,'Summarized Plan'!A527)=0,"",COUNTIF('DISPATCHED (VT11)'!$E:$E,'Summarized Plan'!A527))</f>
        <v/>
      </c>
      <c r="Q527" s="139" t="str">
        <f>IF(A527="","",IF(ISNA(VLOOKUP(A527,'DISPATCHED (VT11)'!$E:$M,9,0)),"",VLOOKUP(A527,'DISPATCHED (VT11)'!$E:$M,9,0)))</f>
        <v/>
      </c>
      <c r="R527" s="139" t="str">
        <f>IF(H527="","",IF(H527&lt;#REF!,1,0))</f>
        <v/>
      </c>
      <c r="S527" s="139" t="str">
        <f>IF(H527="","",IF(H527&gt;#REF!,1,0))</f>
        <v/>
      </c>
      <c r="T527" s="139" t="str">
        <f>IF(H527="","",IF(H527=#REF!,1,0))</f>
        <v/>
      </c>
      <c r="U527" s="139" t="str">
        <f t="shared" si="22"/>
        <v/>
      </c>
      <c r="V527" s="41"/>
      <c r="W527" s="41"/>
      <c r="X527" s="41"/>
      <c r="Y527" s="41"/>
      <c r="Z527" s="41"/>
    </row>
    <row r="528" spans="13:26" ht="12" customHeight="1">
      <c r="M528" s="41" t="e">
        <f>VLOOKUP(B528,REFERENCE!$A$2:D784,4,0)</f>
        <v>#N/A</v>
      </c>
      <c r="N528" s="41" t="e">
        <f>VLOOKUP(B528,REFERENCE!A:C,3,FALSE)</f>
        <v>#N/A</v>
      </c>
      <c r="O528" s="139">
        <f t="shared" si="23"/>
        <v>0</v>
      </c>
      <c r="P528" s="139" t="str">
        <f>IF(COUNTIF('DISPATCHED (VT11)'!$E:$E,'Summarized Plan'!A528)=0,"",COUNTIF('DISPATCHED (VT11)'!$E:$E,'Summarized Plan'!A528))</f>
        <v/>
      </c>
      <c r="Q528" s="139" t="str">
        <f>IF(A528="","",IF(ISNA(VLOOKUP(A528,'DISPATCHED (VT11)'!$E:$M,9,0)),"",VLOOKUP(A528,'DISPATCHED (VT11)'!$E:$M,9,0)))</f>
        <v/>
      </c>
      <c r="R528" s="139" t="str">
        <f>IF(H528="","",IF(H528&lt;#REF!,1,0))</f>
        <v/>
      </c>
      <c r="S528" s="139" t="str">
        <f>IF(H528="","",IF(H528&gt;#REF!,1,0))</f>
        <v/>
      </c>
      <c r="T528" s="139" t="str">
        <f>IF(H528="","",IF(H528=#REF!,1,0))</f>
        <v/>
      </c>
      <c r="U528" s="139" t="str">
        <f t="shared" si="22"/>
        <v/>
      </c>
      <c r="V528" s="41"/>
      <c r="W528" s="41"/>
      <c r="X528" s="41"/>
      <c r="Y528" s="41"/>
      <c r="Z528" s="41"/>
    </row>
    <row r="529" spans="13:26" ht="12" customHeight="1">
      <c r="M529" s="41" t="e">
        <f>VLOOKUP(B529,REFERENCE!$A$2:D785,4,0)</f>
        <v>#N/A</v>
      </c>
      <c r="N529" s="41" t="e">
        <f>VLOOKUP(B529,REFERENCE!A:C,3,FALSE)</f>
        <v>#N/A</v>
      </c>
      <c r="O529" s="139">
        <f t="shared" si="23"/>
        <v>0</v>
      </c>
      <c r="P529" s="139" t="str">
        <f>IF(COUNTIF('DISPATCHED (VT11)'!$E:$E,'Summarized Plan'!A529)=0,"",COUNTIF('DISPATCHED (VT11)'!$E:$E,'Summarized Plan'!A529))</f>
        <v/>
      </c>
      <c r="Q529" s="139" t="str">
        <f>IF(A529="","",IF(ISNA(VLOOKUP(A529,'DISPATCHED (VT11)'!$E:$M,9,0)),"",VLOOKUP(A529,'DISPATCHED (VT11)'!$E:$M,9,0)))</f>
        <v/>
      </c>
      <c r="R529" s="139" t="str">
        <f>IF(H529="","",IF(H529&lt;#REF!,1,0))</f>
        <v/>
      </c>
      <c r="S529" s="139" t="str">
        <f>IF(H529="","",IF(H529&gt;#REF!,1,0))</f>
        <v/>
      </c>
      <c r="T529" s="139" t="str">
        <f>IF(H529="","",IF(H529=#REF!,1,0))</f>
        <v/>
      </c>
      <c r="U529" s="139" t="str">
        <f t="shared" ref="U529:U546" si="24">IF(I529="","",1)</f>
        <v/>
      </c>
      <c r="V529" s="41"/>
      <c r="W529" s="41"/>
      <c r="X529" s="41"/>
      <c r="Y529" s="41"/>
      <c r="Z529" s="41"/>
    </row>
    <row r="530" spans="13:26" ht="12" customHeight="1">
      <c r="M530" s="41" t="e">
        <f>VLOOKUP(B530,REFERENCE!$A$2:D786,4,0)</f>
        <v>#N/A</v>
      </c>
      <c r="N530" s="41" t="e">
        <f>VLOOKUP(B530,REFERENCE!A:C,3,FALSE)</f>
        <v>#N/A</v>
      </c>
      <c r="O530" s="139">
        <f t="shared" si="23"/>
        <v>0</v>
      </c>
      <c r="P530" s="139" t="str">
        <f>IF(COUNTIF('DISPATCHED (VT11)'!$E:$E,'Summarized Plan'!A530)=0,"",COUNTIF('DISPATCHED (VT11)'!$E:$E,'Summarized Plan'!A530))</f>
        <v/>
      </c>
      <c r="Q530" s="139" t="str">
        <f>IF(A530="","",IF(ISNA(VLOOKUP(A530,'DISPATCHED (VT11)'!$E:$M,9,0)),"",VLOOKUP(A530,'DISPATCHED (VT11)'!$E:$M,9,0)))</f>
        <v/>
      </c>
      <c r="R530" s="139" t="str">
        <f>IF(H530="","",IF(H530&lt;#REF!,1,0))</f>
        <v/>
      </c>
      <c r="S530" s="139" t="str">
        <f>IF(H530="","",IF(H530&gt;#REF!,1,0))</f>
        <v/>
      </c>
      <c r="T530" s="139" t="str">
        <f>IF(H530="","",IF(H530=#REF!,1,0))</f>
        <v/>
      </c>
      <c r="U530" s="139" t="str">
        <f t="shared" si="24"/>
        <v/>
      </c>
      <c r="V530" s="41"/>
      <c r="W530" s="41"/>
      <c r="X530" s="41"/>
      <c r="Y530" s="41"/>
      <c r="Z530" s="41"/>
    </row>
    <row r="531" spans="13:26" ht="12" customHeight="1">
      <c r="M531" s="41" t="e">
        <f>VLOOKUP(B531,REFERENCE!$A$2:D787,4,0)</f>
        <v>#N/A</v>
      </c>
      <c r="N531" s="41" t="e">
        <f>VLOOKUP(B531,REFERENCE!A:C,3,FALSE)</f>
        <v>#N/A</v>
      </c>
      <c r="O531" s="139">
        <f t="shared" si="23"/>
        <v>0</v>
      </c>
      <c r="P531" s="139" t="str">
        <f>IF(COUNTIF('DISPATCHED (VT11)'!$E:$E,'Summarized Plan'!A531)=0,"",COUNTIF('DISPATCHED (VT11)'!$E:$E,'Summarized Plan'!A531))</f>
        <v/>
      </c>
      <c r="Q531" s="139" t="str">
        <f>IF(A531="","",IF(ISNA(VLOOKUP(A531,'DISPATCHED (VT11)'!$E:$M,9,0)),"",VLOOKUP(A531,'DISPATCHED (VT11)'!$E:$M,9,0)))</f>
        <v/>
      </c>
      <c r="R531" s="139" t="str">
        <f>IF(H531="","",IF(H531&lt;#REF!,1,0))</f>
        <v/>
      </c>
      <c r="S531" s="139" t="str">
        <f>IF(H531="","",IF(H531&gt;#REF!,1,0))</f>
        <v/>
      </c>
      <c r="T531" s="139" t="str">
        <f>IF(H531="","",IF(H531=#REF!,1,0))</f>
        <v/>
      </c>
      <c r="U531" s="139" t="str">
        <f t="shared" si="24"/>
        <v/>
      </c>
      <c r="V531" s="41"/>
      <c r="W531" s="41"/>
      <c r="X531" s="41"/>
      <c r="Y531" s="41"/>
      <c r="Z531" s="41"/>
    </row>
    <row r="532" spans="13:26" ht="12" customHeight="1">
      <c r="M532" s="41" t="e">
        <f>VLOOKUP(B532,REFERENCE!$A$2:D788,4,0)</f>
        <v>#N/A</v>
      </c>
      <c r="N532" s="41" t="e">
        <f>VLOOKUP(B532,REFERENCE!A:C,3,FALSE)</f>
        <v>#N/A</v>
      </c>
      <c r="O532" s="139">
        <f t="shared" si="23"/>
        <v>0</v>
      </c>
      <c r="P532" s="139" t="str">
        <f>IF(COUNTIF('DISPATCHED (VT11)'!$E:$E,'Summarized Plan'!A532)=0,"",COUNTIF('DISPATCHED (VT11)'!$E:$E,'Summarized Plan'!A532))</f>
        <v/>
      </c>
      <c r="Q532" s="139" t="str">
        <f>IF(A532="","",IF(ISNA(VLOOKUP(A532,'DISPATCHED (VT11)'!$E:$M,9,0)),"",VLOOKUP(A532,'DISPATCHED (VT11)'!$E:$M,9,0)))</f>
        <v/>
      </c>
      <c r="R532" s="139" t="str">
        <f>IF(H532="","",IF(H532&lt;#REF!,1,0))</f>
        <v/>
      </c>
      <c r="S532" s="139" t="str">
        <f>IF(H532="","",IF(H532&gt;#REF!,1,0))</f>
        <v/>
      </c>
      <c r="T532" s="139" t="str">
        <f>IF(H532="","",IF(H532=#REF!,1,0))</f>
        <v/>
      </c>
      <c r="U532" s="139" t="str">
        <f t="shared" si="24"/>
        <v/>
      </c>
      <c r="V532" s="41"/>
      <c r="W532" s="41"/>
      <c r="X532" s="41"/>
      <c r="Y532" s="41"/>
      <c r="Z532" s="41"/>
    </row>
    <row r="533" spans="13:26" ht="12" customHeight="1">
      <c r="M533" s="41" t="e">
        <f>VLOOKUP(B533,REFERENCE!$A$2:D789,4,0)</f>
        <v>#N/A</v>
      </c>
      <c r="N533" s="41" t="e">
        <f>VLOOKUP(B533,REFERENCE!A:C,3,FALSE)</f>
        <v>#N/A</v>
      </c>
      <c r="O533" s="139">
        <f t="shared" si="23"/>
        <v>0</v>
      </c>
      <c r="P533" s="139" t="str">
        <f>IF(COUNTIF('DISPATCHED (VT11)'!$E:$E,'Summarized Plan'!A533)=0,"",COUNTIF('DISPATCHED (VT11)'!$E:$E,'Summarized Plan'!A533))</f>
        <v/>
      </c>
      <c r="Q533" s="139" t="str">
        <f>IF(A533="","",IF(ISNA(VLOOKUP(A533,'DISPATCHED (VT11)'!$E:$M,9,0)),"",VLOOKUP(A533,'DISPATCHED (VT11)'!$E:$M,9,0)))</f>
        <v/>
      </c>
      <c r="R533" s="139" t="str">
        <f>IF(H533="","",IF(H533&lt;#REF!,1,0))</f>
        <v/>
      </c>
      <c r="S533" s="139" t="str">
        <f>IF(H533="","",IF(H533&gt;#REF!,1,0))</f>
        <v/>
      </c>
      <c r="T533" s="139" t="str">
        <f>IF(H533="","",IF(H533=#REF!,1,0))</f>
        <v/>
      </c>
      <c r="U533" s="139" t="str">
        <f t="shared" si="24"/>
        <v/>
      </c>
      <c r="V533" s="41"/>
      <c r="W533" s="41"/>
      <c r="X533" s="41"/>
      <c r="Y533" s="41"/>
      <c r="Z533" s="41"/>
    </row>
    <row r="534" spans="13:26" ht="12" customHeight="1">
      <c r="M534" s="41" t="e">
        <f>VLOOKUP(B534,REFERENCE!$A$2:D790,4,0)</f>
        <v>#N/A</v>
      </c>
      <c r="N534" s="41" t="e">
        <f>VLOOKUP(B534,REFERENCE!A:C,3,FALSE)</f>
        <v>#N/A</v>
      </c>
      <c r="O534" s="139">
        <f t="shared" si="23"/>
        <v>0</v>
      </c>
      <c r="P534" s="139" t="str">
        <f>IF(COUNTIF('DISPATCHED (VT11)'!$E:$E,'Summarized Plan'!A534)=0,"",COUNTIF('DISPATCHED (VT11)'!$E:$E,'Summarized Plan'!A534))</f>
        <v/>
      </c>
      <c r="Q534" s="139" t="str">
        <f>IF(A534="","",IF(ISNA(VLOOKUP(A534,'DISPATCHED (VT11)'!$E:$M,9,0)),"",VLOOKUP(A534,'DISPATCHED (VT11)'!$E:$M,9,0)))</f>
        <v/>
      </c>
      <c r="R534" s="139" t="str">
        <f>IF(H534="","",IF(H534&lt;#REF!,1,0))</f>
        <v/>
      </c>
      <c r="S534" s="139" t="str">
        <f>IF(H534="","",IF(H534&gt;#REF!,1,0))</f>
        <v/>
      </c>
      <c r="T534" s="139" t="str">
        <f>IF(H534="","",IF(H534=#REF!,1,0))</f>
        <v/>
      </c>
      <c r="U534" s="139" t="str">
        <f t="shared" si="24"/>
        <v/>
      </c>
      <c r="V534" s="41"/>
      <c r="W534" s="41"/>
      <c r="X534" s="41"/>
      <c r="Y534" s="41"/>
      <c r="Z534" s="41"/>
    </row>
    <row r="535" spans="13:26" ht="12" customHeight="1">
      <c r="M535" s="41" t="e">
        <f>VLOOKUP(B535,REFERENCE!$A$2:D791,4,0)</f>
        <v>#N/A</v>
      </c>
      <c r="N535" s="41" t="e">
        <f>VLOOKUP(B535,REFERENCE!A:C,3,FALSE)</f>
        <v>#N/A</v>
      </c>
      <c r="O535" s="139">
        <f t="shared" si="23"/>
        <v>0</v>
      </c>
      <c r="P535" s="139" t="str">
        <f>IF(COUNTIF('DISPATCHED (VT11)'!$E:$E,'Summarized Plan'!A535)=0,"",COUNTIF('DISPATCHED (VT11)'!$E:$E,'Summarized Plan'!A535))</f>
        <v/>
      </c>
      <c r="Q535" s="139" t="str">
        <f>IF(A535="","",IF(ISNA(VLOOKUP(A535,'DISPATCHED (VT11)'!$E:$M,9,0)),"",VLOOKUP(A535,'DISPATCHED (VT11)'!$E:$M,9,0)))</f>
        <v/>
      </c>
      <c r="R535" s="139" t="str">
        <f>IF(H535="","",IF(H535&lt;#REF!,1,0))</f>
        <v/>
      </c>
      <c r="S535" s="139" t="str">
        <f>IF(H535="","",IF(H535&gt;#REF!,1,0))</f>
        <v/>
      </c>
      <c r="T535" s="139" t="str">
        <f>IF(H535="","",IF(H535=#REF!,1,0))</f>
        <v/>
      </c>
      <c r="U535" s="139" t="str">
        <f t="shared" si="24"/>
        <v/>
      </c>
      <c r="V535" s="41"/>
      <c r="W535" s="41"/>
      <c r="X535" s="41"/>
      <c r="Y535" s="41"/>
      <c r="Z535" s="41"/>
    </row>
    <row r="536" spans="13:26" ht="12" customHeight="1">
      <c r="M536" s="41" t="e">
        <f>VLOOKUP(B536,REFERENCE!$A$2:D792,4,0)</f>
        <v>#N/A</v>
      </c>
      <c r="N536" s="41" t="e">
        <f>VLOOKUP(B536,REFERENCE!A:C,3,FALSE)</f>
        <v>#N/A</v>
      </c>
      <c r="O536" s="139">
        <f t="shared" si="23"/>
        <v>0</v>
      </c>
      <c r="P536" s="139" t="str">
        <f>IF(COUNTIF('DISPATCHED (VT11)'!$E:$E,'Summarized Plan'!A536)=0,"",COUNTIF('DISPATCHED (VT11)'!$E:$E,'Summarized Plan'!A536))</f>
        <v/>
      </c>
      <c r="Q536" s="139" t="str">
        <f>IF(A536="","",IF(ISNA(VLOOKUP(A536,'DISPATCHED (VT11)'!$E:$M,9,0)),"",VLOOKUP(A536,'DISPATCHED (VT11)'!$E:$M,9,0)))</f>
        <v/>
      </c>
      <c r="R536" s="139" t="str">
        <f>IF(H536="","",IF(H536&lt;#REF!,1,0))</f>
        <v/>
      </c>
      <c r="S536" s="139" t="str">
        <f>IF(H536="","",IF(H536&gt;#REF!,1,0))</f>
        <v/>
      </c>
      <c r="T536" s="139" t="str">
        <f>IF(H536="","",IF(H536=#REF!,1,0))</f>
        <v/>
      </c>
      <c r="U536" s="139" t="str">
        <f t="shared" si="24"/>
        <v/>
      </c>
      <c r="V536" s="41"/>
      <c r="W536" s="41"/>
      <c r="X536" s="41"/>
      <c r="Y536" s="41"/>
      <c r="Z536" s="41"/>
    </row>
    <row r="537" spans="13:26" ht="12" customHeight="1">
      <c r="M537" s="41" t="e">
        <f>VLOOKUP(B537,REFERENCE!$A$2:D793,4,0)</f>
        <v>#N/A</v>
      </c>
      <c r="N537" s="41" t="e">
        <f>VLOOKUP(B537,REFERENCE!A:C,3,FALSE)</f>
        <v>#N/A</v>
      </c>
      <c r="O537" s="139">
        <f t="shared" si="23"/>
        <v>0</v>
      </c>
      <c r="P537" s="139" t="str">
        <f>IF(COUNTIF('DISPATCHED (VT11)'!$E:$E,'Summarized Plan'!A537)=0,"",COUNTIF('DISPATCHED (VT11)'!$E:$E,'Summarized Plan'!A537))</f>
        <v/>
      </c>
      <c r="Q537" s="139" t="str">
        <f>IF(A537="","",IF(ISNA(VLOOKUP(A537,'DISPATCHED (VT11)'!$E:$M,9,0)),"",VLOOKUP(A537,'DISPATCHED (VT11)'!$E:$M,9,0)))</f>
        <v/>
      </c>
      <c r="R537" s="139" t="str">
        <f>IF(H537="","",IF(H537&lt;#REF!,1,0))</f>
        <v/>
      </c>
      <c r="S537" s="139" t="str">
        <f>IF(H537="","",IF(H537&gt;#REF!,1,0))</f>
        <v/>
      </c>
      <c r="T537" s="139" t="str">
        <f>IF(H537="","",IF(H537=#REF!,1,0))</f>
        <v/>
      </c>
      <c r="U537" s="139" t="str">
        <f t="shared" si="24"/>
        <v/>
      </c>
      <c r="V537" s="41"/>
      <c r="W537" s="41"/>
      <c r="X537" s="41"/>
      <c r="Y537" s="41"/>
      <c r="Z537" s="41"/>
    </row>
    <row r="538" spans="13:26" ht="12" customHeight="1">
      <c r="M538" s="41" t="e">
        <f>VLOOKUP(B538,REFERENCE!$A$2:D794,4,0)</f>
        <v>#N/A</v>
      </c>
      <c r="N538" s="41" t="e">
        <f>VLOOKUP(B538,REFERENCE!A:C,3,FALSE)</f>
        <v>#N/A</v>
      </c>
      <c r="O538" s="139">
        <f t="shared" si="23"/>
        <v>0</v>
      </c>
      <c r="P538" s="139" t="str">
        <f>IF(COUNTIF('DISPATCHED (VT11)'!$E:$E,'Summarized Plan'!A538)=0,"",COUNTIF('DISPATCHED (VT11)'!$E:$E,'Summarized Plan'!A538))</f>
        <v/>
      </c>
      <c r="Q538" s="139" t="str">
        <f>IF(A538="","",IF(ISNA(VLOOKUP(A538,'DISPATCHED (VT11)'!$E:$M,9,0)),"",VLOOKUP(A538,'DISPATCHED (VT11)'!$E:$M,9,0)))</f>
        <v/>
      </c>
      <c r="R538" s="139" t="str">
        <f>IF(H538="","",IF(H538&lt;#REF!,1,0))</f>
        <v/>
      </c>
      <c r="S538" s="139" t="str">
        <f>IF(H538="","",IF(H538&gt;#REF!,1,0))</f>
        <v/>
      </c>
      <c r="T538" s="139" t="str">
        <f>IF(H538="","",IF(H538=#REF!,1,0))</f>
        <v/>
      </c>
      <c r="U538" s="139" t="str">
        <f t="shared" si="24"/>
        <v/>
      </c>
      <c r="V538" s="41"/>
      <c r="W538" s="41"/>
      <c r="X538" s="41"/>
      <c r="Y538" s="41"/>
      <c r="Z538" s="41"/>
    </row>
    <row r="539" spans="13:26" ht="12" customHeight="1">
      <c r="M539" s="41" t="e">
        <f>VLOOKUP(B539,REFERENCE!$A$2:D795,4,0)</f>
        <v>#N/A</v>
      </c>
      <c r="N539" s="41" t="e">
        <f>VLOOKUP(B539,REFERENCE!A:C,3,FALSE)</f>
        <v>#N/A</v>
      </c>
      <c r="O539" s="139">
        <f t="shared" si="23"/>
        <v>0</v>
      </c>
      <c r="P539" s="139" t="str">
        <f>IF(COUNTIF('DISPATCHED (VT11)'!$E:$E,'Summarized Plan'!A539)=0,"",COUNTIF('DISPATCHED (VT11)'!$E:$E,'Summarized Plan'!A539))</f>
        <v/>
      </c>
      <c r="Q539" s="139" t="str">
        <f>IF(A539="","",IF(ISNA(VLOOKUP(A539,'DISPATCHED (VT11)'!$E:$M,9,0)),"",VLOOKUP(A539,'DISPATCHED (VT11)'!$E:$M,9,0)))</f>
        <v/>
      </c>
      <c r="R539" s="139" t="str">
        <f>IF(H539="","",IF(H539&lt;#REF!,1,0))</f>
        <v/>
      </c>
      <c r="S539" s="139" t="str">
        <f>IF(H539="","",IF(H539&gt;#REF!,1,0))</f>
        <v/>
      </c>
      <c r="T539" s="139" t="str">
        <f>IF(H539="","",IF(H539=#REF!,1,0))</f>
        <v/>
      </c>
      <c r="U539" s="139" t="str">
        <f t="shared" si="24"/>
        <v/>
      </c>
      <c r="V539" s="41"/>
      <c r="W539" s="41"/>
      <c r="X539" s="41"/>
      <c r="Y539" s="41"/>
      <c r="Z539" s="41"/>
    </row>
    <row r="540" spans="13:26" ht="12" customHeight="1">
      <c r="M540" s="41" t="e">
        <f>VLOOKUP(B540,REFERENCE!$A$2:D796,4,0)</f>
        <v>#N/A</v>
      </c>
      <c r="N540" s="41" t="e">
        <f>VLOOKUP(B540,REFERENCE!A:C,3,FALSE)</f>
        <v>#N/A</v>
      </c>
      <c r="O540" s="139">
        <f t="shared" si="23"/>
        <v>0</v>
      </c>
      <c r="P540" s="139" t="str">
        <f>IF(COUNTIF('DISPATCHED (VT11)'!$E:$E,'Summarized Plan'!A540)=0,"",COUNTIF('DISPATCHED (VT11)'!$E:$E,'Summarized Plan'!A540))</f>
        <v/>
      </c>
      <c r="Q540" s="139" t="str">
        <f>IF(A540="","",IF(ISNA(VLOOKUP(A540,'DISPATCHED (VT11)'!$E:$M,9,0)),"",VLOOKUP(A540,'DISPATCHED (VT11)'!$E:$M,9,0)))</f>
        <v/>
      </c>
      <c r="R540" s="139" t="str">
        <f>IF(H540="","",IF(H540&lt;#REF!,1,0))</f>
        <v/>
      </c>
      <c r="S540" s="139" t="str">
        <f>IF(H540="","",IF(H540&gt;#REF!,1,0))</f>
        <v/>
      </c>
      <c r="T540" s="139" t="str">
        <f>IF(H540="","",IF(H540=#REF!,1,0))</f>
        <v/>
      </c>
      <c r="U540" s="139" t="str">
        <f t="shared" si="24"/>
        <v/>
      </c>
      <c r="V540" s="41"/>
      <c r="W540" s="41"/>
      <c r="X540" s="41"/>
      <c r="Y540" s="41"/>
      <c r="Z540" s="41"/>
    </row>
    <row r="541" spans="13:26" ht="12" customHeight="1">
      <c r="M541" s="41" t="e">
        <f>VLOOKUP(B541,REFERENCE!$A$2:D797,4,0)</f>
        <v>#N/A</v>
      </c>
      <c r="N541" s="41" t="e">
        <f>VLOOKUP(B541,REFERENCE!A:C,3,FALSE)</f>
        <v>#N/A</v>
      </c>
      <c r="O541" s="139">
        <f t="shared" si="23"/>
        <v>0</v>
      </c>
      <c r="P541" s="139" t="str">
        <f>IF(COUNTIF('DISPATCHED (VT11)'!$E:$E,'Summarized Plan'!A541)=0,"",COUNTIF('DISPATCHED (VT11)'!$E:$E,'Summarized Plan'!A541))</f>
        <v/>
      </c>
      <c r="Q541" s="139" t="str">
        <f>IF(A541="","",IF(ISNA(VLOOKUP(A541,'DISPATCHED (VT11)'!$E:$M,9,0)),"",VLOOKUP(A541,'DISPATCHED (VT11)'!$E:$M,9,0)))</f>
        <v/>
      </c>
      <c r="R541" s="139" t="str">
        <f>IF(H541="","",IF(H541&lt;#REF!,1,0))</f>
        <v/>
      </c>
      <c r="S541" s="139" t="str">
        <f>IF(H541="","",IF(H541&gt;#REF!,1,0))</f>
        <v/>
      </c>
      <c r="T541" s="139" t="str">
        <f>IF(H541="","",IF(H541=#REF!,1,0))</f>
        <v/>
      </c>
      <c r="U541" s="139" t="str">
        <f t="shared" si="24"/>
        <v/>
      </c>
      <c r="V541" s="41"/>
      <c r="W541" s="41"/>
      <c r="X541" s="41"/>
      <c r="Y541" s="41"/>
      <c r="Z541" s="41"/>
    </row>
    <row r="542" spans="13:26" ht="12" customHeight="1">
      <c r="M542" s="41" t="e">
        <f>VLOOKUP(B542,REFERENCE!$A$2:D798,4,0)</f>
        <v>#N/A</v>
      </c>
      <c r="N542" s="41" t="e">
        <f>VLOOKUP(B542,REFERENCE!A:C,3,FALSE)</f>
        <v>#N/A</v>
      </c>
      <c r="O542" s="139">
        <f t="shared" si="23"/>
        <v>0</v>
      </c>
      <c r="P542" s="139" t="str">
        <f>IF(COUNTIF('DISPATCHED (VT11)'!$E:$E,'Summarized Plan'!A542)=0,"",COUNTIF('DISPATCHED (VT11)'!$E:$E,'Summarized Plan'!A542))</f>
        <v/>
      </c>
      <c r="Q542" s="139" t="str">
        <f>IF(A542="","",IF(ISNA(VLOOKUP(A542,'DISPATCHED (VT11)'!$E:$M,9,0)),"",VLOOKUP(A542,'DISPATCHED (VT11)'!$E:$M,9,0)))</f>
        <v/>
      </c>
      <c r="R542" s="139" t="str">
        <f>IF(H542="","",IF(H542&lt;#REF!,1,0))</f>
        <v/>
      </c>
      <c r="S542" s="139" t="str">
        <f>IF(H542="","",IF(H542&gt;#REF!,1,0))</f>
        <v/>
      </c>
      <c r="T542" s="139" t="str">
        <f>IF(H542="","",IF(H542=#REF!,1,0))</f>
        <v/>
      </c>
      <c r="U542" s="139" t="str">
        <f t="shared" si="24"/>
        <v/>
      </c>
      <c r="V542" s="41"/>
    </row>
    <row r="543" spans="13:26" ht="12" customHeight="1">
      <c r="M543" s="41" t="e">
        <f>VLOOKUP(B543,REFERENCE!$A$2:D799,4,0)</f>
        <v>#N/A</v>
      </c>
      <c r="N543" s="41" t="e">
        <f>VLOOKUP(B543,REFERENCE!A:C,3,FALSE)</f>
        <v>#N/A</v>
      </c>
      <c r="O543" s="139">
        <f t="shared" si="23"/>
        <v>0</v>
      </c>
      <c r="P543" s="139" t="str">
        <f>IF(COUNTIF('DISPATCHED (VT11)'!$E:$E,'Summarized Plan'!A543)=0,"",COUNTIF('DISPATCHED (VT11)'!$E:$E,'Summarized Plan'!A543))</f>
        <v/>
      </c>
      <c r="Q543" s="139" t="str">
        <f>IF(A543="","",IF(ISNA(VLOOKUP(A543,'DISPATCHED (VT11)'!$E:$M,9,0)),"",VLOOKUP(A543,'DISPATCHED (VT11)'!$E:$M,9,0)))</f>
        <v/>
      </c>
      <c r="R543" s="139" t="str">
        <f>IF(H543="","",IF(H543&lt;#REF!,1,0))</f>
        <v/>
      </c>
      <c r="S543" s="139" t="str">
        <f>IF(H543="","",IF(H543&gt;#REF!,1,0))</f>
        <v/>
      </c>
      <c r="T543" s="139" t="str">
        <f>IF(H543="","",IF(H543=#REF!,1,0))</f>
        <v/>
      </c>
      <c r="U543" s="139" t="str">
        <f t="shared" si="24"/>
        <v/>
      </c>
      <c r="V543" s="41"/>
    </row>
    <row r="544" spans="13:26" ht="12" customHeight="1">
      <c r="M544" s="41" t="e">
        <f>VLOOKUP(B544,REFERENCE!$A$2:D800,4,0)</f>
        <v>#N/A</v>
      </c>
      <c r="N544" s="41" t="e">
        <f>VLOOKUP(B544,REFERENCE!A:C,3,FALSE)</f>
        <v>#N/A</v>
      </c>
      <c r="O544" s="139">
        <f t="shared" si="23"/>
        <v>0</v>
      </c>
      <c r="P544" s="139" t="str">
        <f>IF(COUNTIF('DISPATCHED (VT11)'!$E:$E,'Summarized Plan'!A544)=0,"",COUNTIF('DISPATCHED (VT11)'!$E:$E,'Summarized Plan'!A544))</f>
        <v/>
      </c>
      <c r="Q544" s="139" t="str">
        <f>IF(A544="","",IF(ISNA(VLOOKUP(A544,'DISPATCHED (VT11)'!$E:$M,9,0)),"",VLOOKUP(A544,'DISPATCHED (VT11)'!$E:$M,9,0)))</f>
        <v/>
      </c>
      <c r="R544" s="139" t="str">
        <f>IF(H544="","",IF(H544&lt;#REF!,1,0))</f>
        <v/>
      </c>
      <c r="S544" s="139" t="str">
        <f>IF(H544="","",IF(H544&gt;#REF!,1,0))</f>
        <v/>
      </c>
      <c r="T544" s="139" t="str">
        <f>IF(H544="","",IF(H544=#REF!,1,0))</f>
        <v/>
      </c>
      <c r="U544" s="139" t="str">
        <f t="shared" si="24"/>
        <v/>
      </c>
      <c r="V544" s="41"/>
    </row>
    <row r="545" spans="13:22" ht="12" customHeight="1">
      <c r="M545" s="41" t="e">
        <f>VLOOKUP(B545,REFERENCE!$A$2:D801,4,0)</f>
        <v>#N/A</v>
      </c>
      <c r="N545" s="41" t="e">
        <f>VLOOKUP(B545,REFERENCE!A:C,3,FALSE)</f>
        <v>#N/A</v>
      </c>
      <c r="O545" s="139">
        <f t="shared" si="23"/>
        <v>0</v>
      </c>
      <c r="P545" s="139" t="str">
        <f>IF(COUNTIF('DISPATCHED (VT11)'!$E:$E,'Summarized Plan'!A545)=0,"",COUNTIF('DISPATCHED (VT11)'!$E:$E,'Summarized Plan'!A545))</f>
        <v/>
      </c>
      <c r="Q545" s="139" t="str">
        <f>IF(A545="","",IF(ISNA(VLOOKUP(A545,'DISPATCHED (VT11)'!$E:$M,9,0)),"",VLOOKUP(A545,'DISPATCHED (VT11)'!$E:$M,9,0)))</f>
        <v/>
      </c>
      <c r="R545" s="139" t="str">
        <f>IF(H545="","",IF(H545&lt;#REF!,1,0))</f>
        <v/>
      </c>
      <c r="S545" s="139" t="str">
        <f>IF(H545="","",IF(H545&gt;#REF!,1,0))</f>
        <v/>
      </c>
      <c r="T545" s="139" t="str">
        <f>IF(H545="","",IF(H545=#REF!,1,0))</f>
        <v/>
      </c>
      <c r="U545" s="139" t="str">
        <f t="shared" si="24"/>
        <v/>
      </c>
      <c r="V545" s="41"/>
    </row>
    <row r="546" spans="13:22" ht="12" customHeight="1">
      <c r="M546" s="41" t="e">
        <f>VLOOKUP(B546,REFERENCE!$A$2:D802,4,0)</f>
        <v>#N/A</v>
      </c>
      <c r="N546" s="41" t="e">
        <f>VLOOKUP(B546,REFERENCE!A:C,3,FALSE)</f>
        <v>#N/A</v>
      </c>
      <c r="O546" s="139">
        <f t="shared" si="23"/>
        <v>0</v>
      </c>
      <c r="P546" s="139" t="str">
        <f>IF(COUNTIF('DISPATCHED (VT11)'!$E:$E,'Summarized Plan'!A546)=0,"",COUNTIF('DISPATCHED (VT11)'!$E:$E,'Summarized Plan'!A546))</f>
        <v/>
      </c>
      <c r="Q546" s="139" t="str">
        <f>IF(A546="","",IF(ISNA(VLOOKUP(A546,'DISPATCHED (VT11)'!$E:$M,9,0)),"",VLOOKUP(A546,'DISPATCHED (VT11)'!$E:$M,9,0)))</f>
        <v/>
      </c>
      <c r="R546" s="139" t="str">
        <f>IF(H546="","",IF(H546&lt;#REF!,1,0))</f>
        <v/>
      </c>
      <c r="S546" s="139" t="str">
        <f>IF(H546="","",IF(H546&gt;#REF!,1,0))</f>
        <v/>
      </c>
      <c r="T546" s="139" t="str">
        <f>IF(H546="","",IF(H546=#REF!,1,0))</f>
        <v/>
      </c>
      <c r="U546" s="139" t="str">
        <f t="shared" si="24"/>
        <v/>
      </c>
      <c r="V546" s="41"/>
    </row>
  </sheetData>
  <autoFilter ref="A1:K320" xr:uid="{00000000-0001-0000-0300-000000000000}">
    <filterColumn colId="8">
      <filters>
        <filter val="LSP_AMOURE"/>
        <filter val="LSP_EMME"/>
        <filter val="LSP_MAXIMOVE"/>
        <filter val="LSP_ONG"/>
        <filter val="LSP_PICKUP"/>
        <filter val="LSP_RRAJ"/>
      </filters>
    </filterColumn>
    <sortState xmlns:xlrd2="http://schemas.microsoft.com/office/spreadsheetml/2017/richdata2" ref="A171:K265">
      <sortCondition ref="A1:A320"/>
    </sortState>
  </autoFilter>
  <sortState xmlns:xlrd2="http://schemas.microsoft.com/office/spreadsheetml/2017/richdata2" ref="A230:B247">
    <sortCondition ref="A230:A247"/>
  </sortState>
  <conditionalFormatting sqref="A1">
    <cfRule type="duplicateValues" dxfId="964" priority="306835"/>
    <cfRule type="duplicateValues" dxfId="963" priority="306847"/>
    <cfRule type="duplicateValues" dxfId="962" priority="306846"/>
    <cfRule type="duplicateValues" dxfId="961" priority="306845"/>
    <cfRule type="duplicateValues" dxfId="960" priority="306844"/>
    <cfRule type="duplicateValues" dxfId="959" priority="306843"/>
    <cfRule type="duplicateValues" dxfId="958" priority="306841"/>
    <cfRule type="duplicateValues" dxfId="957" priority="306842"/>
    <cfRule type="duplicateValues" dxfId="956" priority="306840"/>
    <cfRule type="duplicateValues" dxfId="955" priority="306834"/>
    <cfRule type="duplicateValues" dxfId="954" priority="306827"/>
    <cfRule type="duplicateValues" dxfId="953" priority="306833"/>
    <cfRule type="duplicateValues" dxfId="952" priority="306832"/>
    <cfRule type="duplicateValues" dxfId="951" priority="306831"/>
    <cfRule type="duplicateValues" dxfId="950" priority="306839"/>
    <cfRule type="duplicateValues" dxfId="949" priority="306830"/>
    <cfRule type="duplicateValues" dxfId="948" priority="306829"/>
    <cfRule type="duplicateValues" dxfId="947" priority="306828"/>
    <cfRule type="duplicateValues" dxfId="946" priority="306838"/>
    <cfRule type="duplicateValues" dxfId="945" priority="306837"/>
    <cfRule type="duplicateValues" dxfId="944" priority="306836"/>
    <cfRule type="duplicateValues" dxfId="943" priority="306848"/>
    <cfRule type="duplicateValues" dxfId="942" priority="306849"/>
  </conditionalFormatting>
  <conditionalFormatting sqref="A1:A1048576">
    <cfRule type="duplicateValues" dxfId="941" priority="306774"/>
    <cfRule type="duplicateValues" dxfId="940" priority="306775"/>
    <cfRule type="duplicateValues" dxfId="939" priority="306776"/>
    <cfRule type="duplicateValues" dxfId="938" priority="306777"/>
    <cfRule type="duplicateValues" dxfId="937" priority="306779"/>
    <cfRule type="duplicateValues" dxfId="936" priority="306780"/>
    <cfRule type="duplicateValues" dxfId="935" priority="306781"/>
    <cfRule type="duplicateValues" dxfId="934" priority="306778"/>
    <cfRule type="duplicateValues" dxfId="933" priority="20"/>
    <cfRule type="duplicateValues" dxfId="932" priority="306773"/>
  </conditionalFormatting>
  <conditionalFormatting sqref="A2:A1048576">
    <cfRule type="duplicateValues" dxfId="931" priority="306815"/>
    <cfRule type="duplicateValues" dxfId="930" priority="306816"/>
    <cfRule type="duplicateValues" dxfId="929" priority="306817"/>
    <cfRule type="duplicateValues" dxfId="928" priority="306818"/>
    <cfRule type="duplicateValues" dxfId="927" priority="306812"/>
    <cfRule type="duplicateValues" dxfId="926" priority="306811"/>
    <cfRule type="duplicateValues" dxfId="925" priority="306810"/>
    <cfRule type="duplicateValues" dxfId="924" priority="306809"/>
    <cfRule type="duplicateValues" dxfId="923" priority="306808"/>
    <cfRule type="duplicateValues" dxfId="922" priority="306807"/>
    <cfRule type="duplicateValues" dxfId="921" priority="306806"/>
    <cfRule type="duplicateValues" dxfId="920" priority="306804"/>
    <cfRule type="duplicateValues" dxfId="919" priority="306803"/>
    <cfRule type="duplicateValues" dxfId="918" priority="306802"/>
    <cfRule type="duplicateValues" dxfId="917" priority="306801"/>
    <cfRule type="duplicateValues" dxfId="916" priority="306800"/>
    <cfRule type="duplicateValues" dxfId="915" priority="306805"/>
    <cfRule type="duplicateValues" dxfId="914" priority="306813"/>
    <cfRule type="duplicateValues" dxfId="913" priority="306814"/>
  </conditionalFormatting>
  <conditionalFormatting sqref="A2:H1048576">
    <cfRule type="expression" dxfId="912" priority="178">
      <formula>$P2=1</formula>
    </cfRule>
  </conditionalFormatting>
  <conditionalFormatting sqref="E1:F1048576">
    <cfRule type="containsText" dxfId="911" priority="8005" operator="containsText" text="UNDERLOAD">
      <formula>NOT(ISERROR(SEARCH("UNDERLOAD",E1)))</formula>
    </cfRule>
    <cfRule type="containsText" dxfId="910" priority="4710" operator="containsText" text="DELETED">
      <formula>NOT(ISERROR(SEARCH("DELETED",E1)))</formula>
    </cfRule>
    <cfRule type="containsText" dxfId="909" priority="3690" operator="containsText" text="FOR DELETION">
      <formula>NOT(ISERROR(SEARCH("FOR DELETION",E1)))</formula>
    </cfRule>
  </conditionalFormatting>
  <conditionalFormatting sqref="E2:F1048576">
    <cfRule type="duplicateValues" dxfId="908" priority="305533"/>
  </conditionalFormatting>
  <conditionalFormatting sqref="F2:F546">
    <cfRule type="expression" dxfId="907" priority="305254">
      <formula>#REF!=1</formula>
    </cfRule>
  </conditionalFormatting>
  <conditionalFormatting sqref="J1:K1048576">
    <cfRule type="containsText" dxfId="906" priority="3081" operator="containsText" text="accepted">
      <formula>NOT(ISERROR(SEARCH("accepted",J1)))</formula>
    </cfRule>
    <cfRule type="containsText" dxfId="905" priority="3080" operator="containsText" text="denied">
      <formula>NOT(ISERROR(SEARCH("denied",J1)))</formula>
    </cfRule>
  </conditionalFormatting>
  <printOptions horizontalCentered="1"/>
  <pageMargins left="0" right="0" top="0.5" bottom="0.25" header="0.3" footer="0.3"/>
  <pageSetup scale="20" fitToWidth="2" orientation="portrait" horizontalDpi="4294967295" verticalDpi="4294967295" r:id="rId1"/>
  <headerFooter>
    <oddFooter>&amp;C_x000D_&amp;1#&amp;"Calibri"&amp;10&amp;K000000 Classification - Internal</oddFooter>
  </headerFooter>
  <colBreaks count="1" manualBreakCount="1">
    <brk id="1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I1048515"/>
  <sheetViews>
    <sheetView showGridLines="0" zoomScale="55" zoomScaleNormal="55" workbookViewId="0">
      <selection activeCell="F32" sqref="F32"/>
    </sheetView>
  </sheetViews>
  <sheetFormatPr defaultColWidth="9.109375" defaultRowHeight="19.8" outlineLevelCol="1"/>
  <cols>
    <col min="1" max="1" width="24.5546875" style="46" bestFit="1" customWidth="1"/>
    <col min="2" max="2" width="17.109375" style="46" customWidth="1"/>
    <col min="3" max="3" width="35" style="46" bestFit="1" customWidth="1"/>
    <col min="4" max="4" width="18.5546875" style="46" customWidth="1"/>
    <col min="5" max="5" width="16.6640625" style="98" bestFit="1" customWidth="1"/>
    <col min="6" max="6" width="16.33203125" style="98" bestFit="1" customWidth="1"/>
    <col min="7" max="7" width="20.44140625" style="98" customWidth="1"/>
    <col min="8" max="8" width="12.88671875" style="46" hidden="1" customWidth="1" outlineLevel="1"/>
    <col min="9" max="9" width="29.33203125" style="46" hidden="1" customWidth="1" outlineLevel="1"/>
    <col min="10" max="13" width="13.109375" style="46" hidden="1" customWidth="1" outlineLevel="1"/>
    <col min="14" max="14" width="15.109375" style="46" hidden="1" customWidth="1" outlineLevel="1"/>
    <col min="15" max="15" width="24.44140625" style="46" customWidth="1" collapsed="1"/>
    <col min="16" max="16" width="20.109375" style="46" customWidth="1"/>
    <col min="17" max="17" width="22.109375" style="46" customWidth="1"/>
    <col min="18" max="18" width="17.33203125" style="46" customWidth="1"/>
    <col min="19" max="19" width="17.88671875" style="46" customWidth="1"/>
    <col min="20" max="20" width="20.44140625" style="46" customWidth="1"/>
    <col min="21" max="21" width="18.44140625" style="46" bestFit="1" customWidth="1"/>
    <col min="22" max="22" width="2.44140625" style="46" customWidth="1"/>
    <col min="23" max="23" width="7.44140625" style="46" hidden="1" customWidth="1"/>
    <col min="24" max="24" width="17.6640625" style="46" hidden="1" customWidth="1"/>
    <col min="25" max="25" width="13.5546875" style="46" hidden="1" customWidth="1"/>
    <col min="26" max="27" width="11.44140625" style="46" hidden="1" customWidth="1"/>
    <col min="28" max="28" width="11.6640625" style="46" hidden="1" customWidth="1"/>
    <col min="29" max="29" width="11.44140625" style="46" hidden="1" customWidth="1"/>
    <col min="30" max="30" width="3.6640625" style="46" customWidth="1"/>
    <col min="31" max="31" width="9.109375" style="46" hidden="1" customWidth="1"/>
    <col min="32" max="32" width="58.6640625" style="46" hidden="1" customWidth="1"/>
    <col min="33" max="33" width="41.109375" style="46" hidden="1" customWidth="1"/>
    <col min="34" max="34" width="17.88671875" style="46" hidden="1" customWidth="1"/>
    <col min="35" max="35" width="20.88671875" style="46" hidden="1" customWidth="1"/>
    <col min="36" max="36" width="29" style="46" hidden="1" customWidth="1"/>
    <col min="37" max="37" width="40.44140625" style="46" hidden="1" customWidth="1"/>
    <col min="38" max="38" width="19.33203125" style="46" hidden="1" customWidth="1"/>
    <col min="39" max="39" width="27.5546875" style="46" hidden="1" customWidth="1"/>
    <col min="40" max="40" width="22.33203125" style="46" hidden="1" customWidth="1"/>
    <col min="41" max="41" width="20.6640625" style="46" hidden="1" customWidth="1"/>
    <col min="42" max="43" width="21.6640625" style="46" hidden="1" customWidth="1"/>
    <col min="44" max="44" width="29.33203125" style="46" hidden="1" customWidth="1"/>
    <col min="45" max="45" width="30.5546875" style="46" hidden="1" customWidth="1"/>
    <col min="46" max="46" width="36.33203125" style="49" hidden="1" customWidth="1"/>
    <col min="47" max="47" width="13.33203125" style="46" customWidth="1"/>
    <col min="48" max="48" width="8.88671875" style="46" bestFit="1" customWidth="1"/>
    <col min="49" max="49" width="7.88671875" style="46" customWidth="1"/>
    <col min="50" max="50" width="10.6640625" style="46" bestFit="1" customWidth="1"/>
    <col min="51" max="51" width="12.6640625" style="46" customWidth="1"/>
    <col min="52" max="52" width="10.5546875" style="46" bestFit="1" customWidth="1"/>
    <col min="53" max="16384" width="9.109375" style="46"/>
  </cols>
  <sheetData>
    <row r="1" spans="1:61" ht="20.399999999999999" thickBot="1">
      <c r="A1" s="46" t="s">
        <v>48</v>
      </c>
    </row>
    <row r="2" spans="1:61" ht="20.399999999999999" thickBot="1">
      <c r="A2" s="46" t="s">
        <v>48</v>
      </c>
      <c r="B2" s="47" t="s">
        <v>49</v>
      </c>
      <c r="C2" s="538">
        <f>IF('DISPATCHED (VT11)'!C4="","Please encode date on Disp Sheet",'DISPATCHED (VT11)'!C4)</f>
        <v>46125</v>
      </c>
      <c r="D2" s="539"/>
      <c r="E2" s="540"/>
      <c r="F2" s="48"/>
      <c r="P2" s="704" t="s">
        <v>50</v>
      </c>
      <c r="Q2" s="705"/>
      <c r="R2" s="705"/>
      <c r="S2" s="705"/>
      <c r="T2" s="705"/>
      <c r="U2" s="706"/>
      <c r="V2" s="48"/>
      <c r="W2" s="48"/>
      <c r="X2" s="48"/>
      <c r="Y2" s="48"/>
      <c r="Z2" s="48"/>
      <c r="AA2" s="48"/>
      <c r="AB2" s="48"/>
      <c r="AC2" s="48"/>
    </row>
    <row r="3" spans="1:61" ht="20.399999999999999" thickBot="1">
      <c r="P3" s="704" t="s">
        <v>51</v>
      </c>
      <c r="Q3" s="705"/>
      <c r="R3" s="705"/>
      <c r="S3" s="705"/>
      <c r="T3" s="705"/>
      <c r="U3" s="706"/>
    </row>
    <row r="4" spans="1:61">
      <c r="A4" s="47" t="s">
        <v>52</v>
      </c>
      <c r="H4" s="47" t="s">
        <v>53</v>
      </c>
      <c r="O4" s="47" t="s">
        <v>54</v>
      </c>
      <c r="T4" s="49"/>
      <c r="U4" s="50"/>
      <c r="V4" s="51"/>
      <c r="W4" s="51"/>
      <c r="X4" s="50"/>
      <c r="Y4" s="50"/>
      <c r="Z4" s="50"/>
      <c r="AA4" s="50"/>
      <c r="AB4" s="50"/>
      <c r="AC4" s="50"/>
      <c r="AR4" s="52"/>
    </row>
    <row r="5" spans="1:61">
      <c r="S5" s="155"/>
    </row>
    <row r="6" spans="1:61" ht="21" thickBot="1">
      <c r="B6" s="695" t="s">
        <v>55</v>
      </c>
      <c r="C6" s="700" t="s">
        <v>56</v>
      </c>
      <c r="D6" s="701"/>
      <c r="E6" s="700" t="s">
        <v>57</v>
      </c>
      <c r="F6" s="701"/>
      <c r="G6" s="702" t="s">
        <v>58</v>
      </c>
      <c r="I6" s="695" t="s">
        <v>8</v>
      </c>
      <c r="J6" s="700" t="s">
        <v>56</v>
      </c>
      <c r="K6" s="701"/>
      <c r="L6" s="700" t="s">
        <v>57</v>
      </c>
      <c r="M6" s="701"/>
      <c r="N6" s="702" t="s">
        <v>58</v>
      </c>
      <c r="P6" s="700" t="s">
        <v>55</v>
      </c>
      <c r="Q6" s="707"/>
      <c r="R6" s="707" t="s">
        <v>59</v>
      </c>
      <c r="S6" s="707"/>
      <c r="T6" s="707"/>
      <c r="U6" s="707"/>
      <c r="V6" s="53"/>
      <c r="W6" s="53"/>
      <c r="X6" s="725" t="s">
        <v>55</v>
      </c>
      <c r="Y6" s="724" t="s">
        <v>60</v>
      </c>
      <c r="Z6" s="725"/>
      <c r="AA6" s="725"/>
      <c r="AB6" s="725"/>
      <c r="AC6" s="725"/>
      <c r="AS6" s="54"/>
    </row>
    <row r="7" spans="1:61" ht="28.5" customHeight="1" thickBot="1">
      <c r="B7" s="710"/>
      <c r="C7" s="55" t="s">
        <v>61</v>
      </c>
      <c r="D7" s="56" t="s">
        <v>62</v>
      </c>
      <c r="E7" s="55" t="s">
        <v>61</v>
      </c>
      <c r="F7" s="56" t="s">
        <v>62</v>
      </c>
      <c r="G7" s="703"/>
      <c r="I7" s="710"/>
      <c r="J7" s="55" t="s">
        <v>61</v>
      </c>
      <c r="K7" s="56" t="s">
        <v>62</v>
      </c>
      <c r="L7" s="55" t="s">
        <v>61</v>
      </c>
      <c r="M7" s="56" t="s">
        <v>62</v>
      </c>
      <c r="N7" s="703"/>
      <c r="P7" s="708"/>
      <c r="Q7" s="709"/>
      <c r="R7" s="56" t="s">
        <v>61</v>
      </c>
      <c r="S7" s="55" t="s">
        <v>62</v>
      </c>
      <c r="T7" s="56" t="s">
        <v>63</v>
      </c>
      <c r="U7" s="57" t="s">
        <v>58</v>
      </c>
      <c r="V7" s="53"/>
      <c r="W7" s="53"/>
      <c r="X7" s="709"/>
      <c r="Y7" s="58" t="s">
        <v>64</v>
      </c>
      <c r="Z7" s="57" t="s">
        <v>65</v>
      </c>
      <c r="AA7" s="57" t="s">
        <v>62</v>
      </c>
      <c r="AB7" s="58" t="s">
        <v>66</v>
      </c>
      <c r="AC7" s="57" t="s">
        <v>65</v>
      </c>
      <c r="AE7" s="59"/>
      <c r="AF7" s="714" t="s">
        <v>67</v>
      </c>
      <c r="AG7" s="715"/>
      <c r="AH7" s="714" t="s">
        <v>68</v>
      </c>
      <c r="AI7" s="715"/>
      <c r="AJ7" s="722" t="s">
        <v>7</v>
      </c>
      <c r="AK7" s="723"/>
      <c r="AL7" s="718" t="s">
        <v>69</v>
      </c>
      <c r="AM7" s="719"/>
      <c r="AN7" s="711" t="s">
        <v>70</v>
      </c>
      <c r="AS7" s="59"/>
      <c r="AT7" s="121"/>
      <c r="AU7" s="59"/>
      <c r="AV7" s="59"/>
      <c r="AW7" s="59"/>
      <c r="AX7" s="59"/>
      <c r="AY7" s="59"/>
      <c r="AZ7" s="59"/>
    </row>
    <row r="8" spans="1:61" ht="21" thickBot="1">
      <c r="B8" s="438" t="s">
        <v>3</v>
      </c>
      <c r="C8" s="447">
        <f t="shared" ref="C8:D10" si="0">R8+R11+R14+R17+R20+R23+R26</f>
        <v>186</v>
      </c>
      <c r="D8" s="447">
        <f t="shared" si="0"/>
        <v>83</v>
      </c>
      <c r="E8" s="447">
        <f t="shared" ref="E8:F10" si="1">R39+R42+R45+R48+R51+R54+R57</f>
        <v>58799</v>
      </c>
      <c r="F8" s="447">
        <f t="shared" si="1"/>
        <v>21736</v>
      </c>
      <c r="G8" s="448">
        <f>IF(ISERROR(D8/C8),"-",D8/C8)</f>
        <v>0.44623655913978494</v>
      </c>
      <c r="I8" s="438" t="s">
        <v>3</v>
      </c>
      <c r="J8" s="439">
        <f>COUNTIFS('Summarized Plan'!$G:$G,'Report Summary'!I6,'Summarized Plan'!$H:$H,'Report Summary'!$C$2)</f>
        <v>89</v>
      </c>
      <c r="K8" s="232">
        <f>SUMIFS('Summarized Plan'!$P:$P,'Summarized Plan'!$G:$G,'Report Summary'!I6,'Summarized Plan'!$H:$H,'Report Summary'!C2)</f>
        <v>57</v>
      </c>
      <c r="L8" s="439">
        <f>SUMIFS('Summarized Plan'!$C:$C,'Summarized Plan'!$G:$G,'Report Summary'!I6,'Summarized Plan'!$H:$H,'Report Summary'!$C$2)</f>
        <v>25665</v>
      </c>
      <c r="M8" s="232">
        <f>SUMIFS('Summarized Plan'!$Q:$Q,'Summarized Plan'!$G:$G,'Report Summary'!I6,'Summarized Plan'!$H:$H,'Report Summary'!$C$2)</f>
        <v>14252</v>
      </c>
      <c r="N8" s="440">
        <f>IF(ISERROR(K8/J8),"-",K8/J8)</f>
        <v>0.6404494382022472</v>
      </c>
      <c r="O8" s="76" t="e">
        <f>R8+R11+R14+R17+R20+R23+R9+R12+R15+R18+R21+R24</f>
        <v>#REF!</v>
      </c>
      <c r="P8" s="697" t="s">
        <v>8</v>
      </c>
      <c r="Q8" s="449" t="s">
        <v>71</v>
      </c>
      <c r="R8" s="447">
        <f>+J8</f>
        <v>89</v>
      </c>
      <c r="S8" s="447">
        <f>K8</f>
        <v>57</v>
      </c>
      <c r="T8" s="447">
        <f t="shared" ref="T8:T15" si="2">R8-S8</f>
        <v>32</v>
      </c>
      <c r="U8" s="450">
        <f t="shared" ref="U8:U15" si="3">S8/R8</f>
        <v>0.6404494382022472</v>
      </c>
      <c r="V8" s="60"/>
      <c r="W8" s="61">
        <f>+AB8*Z8</f>
        <v>48.400000000000006</v>
      </c>
      <c r="X8" s="697" t="s">
        <v>8</v>
      </c>
      <c r="Y8" s="713" t="e">
        <f>IF((R8+R9)&lt;ROUNDDOWN((AB8*0.8),0),(R8+R9),ROUNDDOWN((AB8*0.8),0))</f>
        <v>#REF!</v>
      </c>
      <c r="Z8" s="716">
        <v>1.1000000000000001</v>
      </c>
      <c r="AA8" s="726">
        <f>+S8+S9</f>
        <v>57</v>
      </c>
      <c r="AB8" s="713">
        <f>44</f>
        <v>44</v>
      </c>
      <c r="AC8" s="721">
        <f>+(S8+S9)/AB8</f>
        <v>1.2954545454545454</v>
      </c>
      <c r="AE8" s="59"/>
      <c r="AF8" s="321" t="s">
        <v>56</v>
      </c>
      <c r="AG8" s="321" t="s">
        <v>72</v>
      </c>
      <c r="AH8" s="62" t="s">
        <v>56</v>
      </c>
      <c r="AI8" s="321" t="s">
        <v>72</v>
      </c>
      <c r="AJ8" s="321" t="s">
        <v>56</v>
      </c>
      <c r="AK8" s="321" t="s">
        <v>72</v>
      </c>
      <c r="AL8" s="321" t="s">
        <v>56</v>
      </c>
      <c r="AM8" s="321" t="s">
        <v>72</v>
      </c>
      <c r="AN8" s="712"/>
      <c r="AS8" s="59"/>
      <c r="AT8" s="121"/>
      <c r="AU8" s="59"/>
      <c r="AV8" s="59"/>
      <c r="AW8" s="59"/>
      <c r="AX8" s="609">
        <f>C2</f>
        <v>46125</v>
      </c>
      <c r="AY8" s="59"/>
      <c r="AZ8" s="59"/>
      <c r="BA8" s="59"/>
      <c r="BB8" s="59"/>
      <c r="BC8" s="59"/>
      <c r="BD8" s="59"/>
      <c r="BE8" s="59"/>
      <c r="BF8" s="59"/>
      <c r="BG8" s="59"/>
      <c r="BH8" s="59"/>
      <c r="BI8" s="59"/>
    </row>
    <row r="9" spans="1:61" ht="20.399999999999999">
      <c r="B9" s="438" t="s">
        <v>73</v>
      </c>
      <c r="C9" s="447" t="e">
        <f t="shared" si="0"/>
        <v>#REF!</v>
      </c>
      <c r="D9" s="447">
        <f t="shared" si="0"/>
        <v>0</v>
      </c>
      <c r="E9" s="447">
        <f t="shared" si="1"/>
        <v>0</v>
      </c>
      <c r="F9" s="447">
        <f t="shared" si="1"/>
        <v>0</v>
      </c>
      <c r="G9" s="448" t="str">
        <f>IF(ISERROR(D9/C9),"-",D9/C9)</f>
        <v>-</v>
      </c>
      <c r="I9" s="438" t="s">
        <v>73</v>
      </c>
      <c r="J9" s="439" t="e">
        <f>SUMIF('Summarized Plan'!$G:$G,'Report Summary'!I6,'Summarized Plan'!$R:$R)</f>
        <v>#REF!</v>
      </c>
      <c r="K9" s="232">
        <f>SUMIFS('Summarized Plan'!$P:$P,'Summarized Plan'!$R:$R,"=1",'Summarized Plan'!$G:$G,'Report Summary'!I6)</f>
        <v>0</v>
      </c>
      <c r="L9" s="439">
        <f>SUMIFS('Summarized Plan'!$C:$C,'Summarized Plan'!$R:$R,"=1",'Summarized Plan'!$G:$G,'Report Summary'!I6)</f>
        <v>0</v>
      </c>
      <c r="M9" s="232">
        <f>SUMIFS('Summarized Plan'!$Q:$Q,'Summarized Plan'!$R:$R,"=1",'Summarized Plan'!$G:$G,'Report Summary'!I6)</f>
        <v>0</v>
      </c>
      <c r="N9" s="440" t="str">
        <f>IF(ISERROR(K9/J9),"-",K9/J9)</f>
        <v>-</v>
      </c>
      <c r="O9" s="76">
        <f>S8+S11+S14+S17+S20+S23+S9+S12+S15+S18+S21+S24</f>
        <v>80</v>
      </c>
      <c r="P9" s="698"/>
      <c r="Q9" s="354" t="s">
        <v>74</v>
      </c>
      <c r="R9" s="447" t="e">
        <f>J9</f>
        <v>#REF!</v>
      </c>
      <c r="S9" s="447">
        <f>K9</f>
        <v>0</v>
      </c>
      <c r="T9" s="447" t="e">
        <f t="shared" si="2"/>
        <v>#REF!</v>
      </c>
      <c r="U9" s="450" t="e">
        <f t="shared" si="3"/>
        <v>#REF!</v>
      </c>
      <c r="V9" s="60"/>
      <c r="W9" s="61"/>
      <c r="X9" s="699"/>
      <c r="Y9" s="713"/>
      <c r="Z9" s="717"/>
      <c r="AA9" s="726"/>
      <c r="AB9" s="713"/>
      <c r="AC9" s="721"/>
      <c r="AE9" s="322" t="s">
        <v>8</v>
      </c>
      <c r="AF9" s="323" t="e">
        <f>R8+R9</f>
        <v>#REF!</v>
      </c>
      <c r="AG9" s="318">
        <f>R39+R40</f>
        <v>25665</v>
      </c>
      <c r="AH9" s="323">
        <f>S8+S9</f>
        <v>57</v>
      </c>
      <c r="AI9" s="318">
        <f>S39+S40</f>
        <v>14252</v>
      </c>
      <c r="AJ9" s="324" t="e">
        <f>AH9/AF9</f>
        <v>#REF!</v>
      </c>
      <c r="AK9" s="319">
        <f>AI9/AG9</f>
        <v>0.55530878628482372</v>
      </c>
      <c r="AL9" s="323" t="e">
        <f>AF9-AH9</f>
        <v>#REF!</v>
      </c>
      <c r="AM9" s="318">
        <f>AG9-AI9</f>
        <v>11413</v>
      </c>
      <c r="AN9" s="325"/>
      <c r="AS9" s="59"/>
      <c r="AT9" s="121"/>
      <c r="AU9" s="59"/>
      <c r="AV9" s="59"/>
      <c r="AW9" s="59"/>
      <c r="AX9" s="610" t="s">
        <v>1198</v>
      </c>
      <c r="AY9" s="694" t="s">
        <v>1191</v>
      </c>
      <c r="AZ9" s="694"/>
      <c r="BA9" s="694"/>
      <c r="BB9" s="694" t="s">
        <v>1192</v>
      </c>
      <c r="BC9" s="694"/>
      <c r="BD9" s="694"/>
      <c r="BE9" s="694"/>
      <c r="BF9" s="694" t="s">
        <v>1199</v>
      </c>
      <c r="BG9" s="694"/>
      <c r="BH9" s="694"/>
      <c r="BI9" s="694"/>
    </row>
    <row r="10" spans="1:61" ht="20.399999999999999">
      <c r="B10" s="438" t="s">
        <v>75</v>
      </c>
      <c r="C10" s="447" t="e">
        <f t="shared" si="0"/>
        <v>#REF!</v>
      </c>
      <c r="D10" s="447">
        <f t="shared" si="0"/>
        <v>0</v>
      </c>
      <c r="E10" s="447">
        <f t="shared" si="1"/>
        <v>0</v>
      </c>
      <c r="F10" s="447">
        <f t="shared" si="1"/>
        <v>0</v>
      </c>
      <c r="G10" s="448" t="str">
        <f>IF(ISERROR(D10/C10),"-",D10/C10)</f>
        <v>-</v>
      </c>
      <c r="I10" s="438" t="s">
        <v>75</v>
      </c>
      <c r="J10" s="439" t="e">
        <f>SUMIF('Summarized Plan'!$G:$G,'Report Summary'!I6,'Summarized Plan'!$S:$S)</f>
        <v>#REF!</v>
      </c>
      <c r="K10" s="232">
        <f>SUMIFS('Summarized Plan'!$P:$P,'Summarized Plan'!$S:$S,"=1",'Summarized Plan'!$G:$G,'Report Summary'!I6)</f>
        <v>0</v>
      </c>
      <c r="L10" s="439">
        <f>SUMIFS('Summarized Plan'!$C:$C,'Summarized Plan'!$S:$S,"=1",'Summarized Plan'!$G:$G,'Report Summary'!I6)</f>
        <v>0</v>
      </c>
      <c r="M10" s="232">
        <f>SUMIFS('Summarized Plan'!$Q:$Q,'Summarized Plan'!$S:$S,"=1",'Summarized Plan'!$G:$G,'Report Summary'!I6)</f>
        <v>0</v>
      </c>
      <c r="N10" s="440" t="str">
        <f>IF(ISERROR(K10/J10),"-",K10/J10)</f>
        <v>-</v>
      </c>
      <c r="P10" s="699"/>
      <c r="Q10" s="355" t="s">
        <v>76</v>
      </c>
      <c r="R10" s="447" t="e">
        <f>J10</f>
        <v>#REF!</v>
      </c>
      <c r="S10" s="447">
        <f>K10</f>
        <v>0</v>
      </c>
      <c r="T10" s="447" t="e">
        <f>R10-S10</f>
        <v>#REF!</v>
      </c>
      <c r="U10" s="450" t="e">
        <f>S10/R10</f>
        <v>#REF!</v>
      </c>
      <c r="V10" s="60"/>
      <c r="W10" s="61">
        <f>+AB10*Z10</f>
        <v>1</v>
      </c>
      <c r="X10" s="697" t="s">
        <v>77</v>
      </c>
      <c r="Y10" s="713" t="e">
        <f>IF((R11+R12)&lt;ROUNDDOWN((AB10*0.8),0),(R11+R12),ROUNDDOWN((AB10*0.8),0))</f>
        <v>#REF!</v>
      </c>
      <c r="Z10" s="720">
        <v>1</v>
      </c>
      <c r="AA10" s="726">
        <f>+S11+S12</f>
        <v>3</v>
      </c>
      <c r="AB10" s="713">
        <v>1</v>
      </c>
      <c r="AC10" s="721">
        <f>+(S11+S12)/AB10</f>
        <v>3</v>
      </c>
      <c r="AE10" s="63" t="s">
        <v>10</v>
      </c>
      <c r="AF10" s="64" t="e">
        <f>R14+R15</f>
        <v>#REF!</v>
      </c>
      <c r="AG10" s="65">
        <f>R45+R46</f>
        <v>7184</v>
      </c>
      <c r="AH10" s="64">
        <f>S14+S15</f>
        <v>6</v>
      </c>
      <c r="AI10" s="65">
        <f>S45+S46</f>
        <v>1495</v>
      </c>
      <c r="AJ10" s="66" t="e">
        <f t="shared" ref="AJ10:AK14" si="4">AH10/AF10</f>
        <v>#REF!</v>
      </c>
      <c r="AK10" s="67">
        <f t="shared" si="4"/>
        <v>0.20810133630289532</v>
      </c>
      <c r="AL10" s="64" t="e">
        <f>AF10-AH10</f>
        <v>#REF!</v>
      </c>
      <c r="AM10" s="64">
        <f>AG10-AI10</f>
        <v>5689</v>
      </c>
      <c r="AN10" s="68"/>
      <c r="AS10" s="59"/>
      <c r="AT10" s="121"/>
      <c r="AU10" s="59"/>
      <c r="AV10" s="59"/>
      <c r="AW10" s="59"/>
      <c r="AX10" s="611" t="s">
        <v>1200</v>
      </c>
      <c r="AY10" s="611" t="s">
        <v>67</v>
      </c>
      <c r="AZ10" s="611" t="s">
        <v>212</v>
      </c>
      <c r="BA10" s="611" t="s">
        <v>69</v>
      </c>
      <c r="BB10" s="611" t="s">
        <v>67</v>
      </c>
      <c r="BC10" s="611" t="s">
        <v>212</v>
      </c>
      <c r="BD10" s="611" t="s">
        <v>69</v>
      </c>
      <c r="BE10" s="611" t="s">
        <v>1193</v>
      </c>
      <c r="BF10" s="611" t="s">
        <v>67</v>
      </c>
      <c r="BG10" s="611" t="s">
        <v>212</v>
      </c>
      <c r="BH10" s="611" t="s">
        <v>69</v>
      </c>
      <c r="BI10" s="611" t="s">
        <v>1193</v>
      </c>
    </row>
    <row r="11" spans="1:61" ht="20.399999999999999">
      <c r="B11" s="69" t="s">
        <v>78</v>
      </c>
      <c r="C11" s="70" t="e">
        <f>SUM(C8:C10)</f>
        <v>#REF!</v>
      </c>
      <c r="D11" s="71">
        <f>SUM(D8:D10)</f>
        <v>83</v>
      </c>
      <c r="E11" s="70">
        <f>SUM(E8:E10)</f>
        <v>58799</v>
      </c>
      <c r="F11" s="447">
        <f>S42+S45+S48+S51+S54+S57+S60</f>
        <v>7484</v>
      </c>
      <c r="G11" s="72" t="str">
        <f>IF(ISERROR(D11/C11),"-",D11/C11)</f>
        <v>-</v>
      </c>
      <c r="I11" s="69" t="s">
        <v>78</v>
      </c>
      <c r="J11" s="73" t="e">
        <f>SUM(J8:J10)</f>
        <v>#REF!</v>
      </c>
      <c r="K11" s="74">
        <f>SUM(K8:K10)</f>
        <v>57</v>
      </c>
      <c r="L11" s="74">
        <f>SUM(L8:L10)</f>
        <v>25665</v>
      </c>
      <c r="M11" s="74">
        <f>SUM(M8:M10)</f>
        <v>14252</v>
      </c>
      <c r="N11" s="75" t="str">
        <f>IF(ISERROR(K11/J11),"-",K11/J11)</f>
        <v>-</v>
      </c>
      <c r="P11" s="697" t="s">
        <v>9</v>
      </c>
      <c r="Q11" s="449" t="s">
        <v>71</v>
      </c>
      <c r="R11" s="447">
        <f t="shared" ref="R11:S13" si="5">J15</f>
        <v>11</v>
      </c>
      <c r="S11" s="447">
        <f t="shared" si="5"/>
        <v>3</v>
      </c>
      <c r="T11" s="447">
        <f t="shared" si="2"/>
        <v>8</v>
      </c>
      <c r="U11" s="450">
        <f t="shared" si="3"/>
        <v>0.27272727272727271</v>
      </c>
      <c r="V11" s="60"/>
      <c r="W11" s="61"/>
      <c r="X11" s="699"/>
      <c r="Y11" s="713"/>
      <c r="Z11" s="720"/>
      <c r="AA11" s="726"/>
      <c r="AB11" s="713"/>
      <c r="AC11" s="721"/>
      <c r="AE11" s="63" t="s">
        <v>77</v>
      </c>
      <c r="AF11" s="64" t="e">
        <f>R11+R12</f>
        <v>#REF!</v>
      </c>
      <c r="AG11" s="65">
        <f>R42</f>
        <v>3504</v>
      </c>
      <c r="AH11" s="64">
        <f>S11</f>
        <v>3</v>
      </c>
      <c r="AI11" s="65">
        <f>S42</f>
        <v>921</v>
      </c>
      <c r="AJ11" s="66" t="e">
        <f t="shared" si="4"/>
        <v>#REF!</v>
      </c>
      <c r="AK11" s="67">
        <f t="shared" si="4"/>
        <v>0.26284246575342468</v>
      </c>
      <c r="AL11" s="64" t="e">
        <f t="shared" ref="AL11:AM13" si="6">AF11-AH11</f>
        <v>#REF!</v>
      </c>
      <c r="AM11" s="64">
        <f t="shared" si="6"/>
        <v>2583</v>
      </c>
      <c r="AN11" s="68"/>
      <c r="AS11" s="59"/>
      <c r="AT11" s="121"/>
      <c r="AU11" s="59"/>
      <c r="AV11" s="59"/>
      <c r="AW11" s="59"/>
      <c r="AX11" s="612" t="s">
        <v>281</v>
      </c>
      <c r="AY11" s="612"/>
      <c r="AZ11" s="612"/>
      <c r="BA11" s="612"/>
      <c r="BB11" s="612"/>
      <c r="BC11" s="612"/>
      <c r="BD11" s="612"/>
      <c r="BE11" s="612"/>
      <c r="BF11" s="612"/>
      <c r="BG11" s="612"/>
      <c r="BH11" s="612"/>
      <c r="BI11" s="613" t="str">
        <f t="shared" ref="BI11:BI12" si="7">IFERROR(BG11/BF11,"")</f>
        <v/>
      </c>
    </row>
    <row r="12" spans="1:61" ht="20.399999999999999">
      <c r="D12" s="76"/>
      <c r="P12" s="698"/>
      <c r="Q12" s="354" t="s">
        <v>74</v>
      </c>
      <c r="R12" s="447" t="e">
        <f t="shared" si="5"/>
        <v>#REF!</v>
      </c>
      <c r="S12" s="447">
        <f t="shared" si="5"/>
        <v>0</v>
      </c>
      <c r="T12" s="447" t="e">
        <f>R12-S12</f>
        <v>#REF!</v>
      </c>
      <c r="U12" s="450" t="e">
        <f t="shared" si="3"/>
        <v>#REF!</v>
      </c>
      <c r="V12" s="60"/>
      <c r="W12" s="61">
        <f>+AB12*Z12</f>
        <v>128</v>
      </c>
      <c r="X12" s="697" t="s">
        <v>10</v>
      </c>
      <c r="Y12" s="713" t="e">
        <f>IF((R14+R15)&lt;ROUNDDOWN((AB12*0.8),0),(R14+R15),ROUNDDOWN((AB12*0.8),0))</f>
        <v>#REF!</v>
      </c>
      <c r="Z12" s="720">
        <v>2</v>
      </c>
      <c r="AA12" s="726">
        <f>+S14+S15</f>
        <v>6</v>
      </c>
      <c r="AB12" s="713">
        <f>64</f>
        <v>64</v>
      </c>
      <c r="AC12" s="721">
        <f>+(S14+S15)/AB12</f>
        <v>9.375E-2</v>
      </c>
      <c r="AE12" s="63" t="s">
        <v>79</v>
      </c>
      <c r="AF12" s="64" t="e">
        <f>R17+R18</f>
        <v>#REF!</v>
      </c>
      <c r="AG12" s="65">
        <f>R48+R49</f>
        <v>1900</v>
      </c>
      <c r="AH12" s="64">
        <f>S17+S18</f>
        <v>3</v>
      </c>
      <c r="AI12" s="65">
        <f>S48+S49</f>
        <v>777</v>
      </c>
      <c r="AJ12" s="66" t="e">
        <f t="shared" si="4"/>
        <v>#REF!</v>
      </c>
      <c r="AK12" s="67">
        <f t="shared" si="4"/>
        <v>0.40894736842105261</v>
      </c>
      <c r="AL12" s="64" t="e">
        <f t="shared" si="6"/>
        <v>#REF!</v>
      </c>
      <c r="AM12" s="64">
        <f t="shared" si="6"/>
        <v>1123</v>
      </c>
      <c r="AN12" s="68"/>
      <c r="AS12" s="59"/>
      <c r="AT12" s="121"/>
      <c r="AU12" s="59"/>
      <c r="AV12" s="59"/>
      <c r="AW12" s="59"/>
      <c r="AX12" s="612" t="s">
        <v>1201</v>
      </c>
      <c r="AY12" s="614">
        <f>+R8+R11+R14+R17+R20+R23+R29</f>
        <v>156</v>
      </c>
      <c r="AZ12" s="614">
        <f>+S8+S11+S14+S17+S20+S23+S29</f>
        <v>80</v>
      </c>
      <c r="BA12" s="614">
        <f>+AY12-AZ12</f>
        <v>76</v>
      </c>
      <c r="BB12" s="612"/>
      <c r="BC12" s="612"/>
      <c r="BD12" s="612"/>
      <c r="BE12" s="612"/>
      <c r="BF12" s="612"/>
      <c r="BG12" s="612"/>
      <c r="BH12" s="612"/>
      <c r="BI12" s="613" t="str">
        <f t="shared" si="7"/>
        <v/>
      </c>
    </row>
    <row r="13" spans="1:61" ht="21" thickBot="1">
      <c r="A13" s="47" t="s">
        <v>80</v>
      </c>
      <c r="D13" s="107"/>
      <c r="I13" s="695" t="s">
        <v>9</v>
      </c>
      <c r="J13" s="700" t="s">
        <v>56</v>
      </c>
      <c r="K13" s="701"/>
      <c r="L13" s="700" t="s">
        <v>57</v>
      </c>
      <c r="M13" s="701"/>
      <c r="N13" s="702" t="s">
        <v>58</v>
      </c>
      <c r="P13" s="699"/>
      <c r="Q13" s="355" t="s">
        <v>76</v>
      </c>
      <c r="R13" s="447" t="e">
        <f t="shared" si="5"/>
        <v>#REF!</v>
      </c>
      <c r="S13" s="447">
        <f t="shared" si="5"/>
        <v>0</v>
      </c>
      <c r="T13" s="447" t="e">
        <f>R13-S13</f>
        <v>#REF!</v>
      </c>
      <c r="U13" s="450" t="e">
        <f>S13/R13</f>
        <v>#REF!</v>
      </c>
      <c r="V13" s="60"/>
      <c r="W13" s="61"/>
      <c r="X13" s="699"/>
      <c r="Y13" s="713"/>
      <c r="Z13" s="720"/>
      <c r="AA13" s="726"/>
      <c r="AB13" s="713"/>
      <c r="AC13" s="721"/>
      <c r="AE13" s="63" t="s">
        <v>12</v>
      </c>
      <c r="AF13" s="64" t="e">
        <f>R20+R21</f>
        <v>#REF!</v>
      </c>
      <c r="AG13" s="65">
        <f>R51+R52</f>
        <v>5796</v>
      </c>
      <c r="AH13" s="64">
        <f>S20+S21</f>
        <v>11</v>
      </c>
      <c r="AI13" s="65">
        <f>S51+S52</f>
        <v>3003</v>
      </c>
      <c r="AJ13" s="66" t="e">
        <f t="shared" si="4"/>
        <v>#REF!</v>
      </c>
      <c r="AK13" s="67">
        <f t="shared" si="4"/>
        <v>0.51811594202898548</v>
      </c>
      <c r="AL13" s="64" t="e">
        <f t="shared" si="6"/>
        <v>#REF!</v>
      </c>
      <c r="AM13" s="64" t="s">
        <v>48</v>
      </c>
      <c r="AN13" s="68"/>
      <c r="AS13" s="59"/>
      <c r="AT13" s="121"/>
      <c r="AU13" s="59"/>
      <c r="AV13" s="59"/>
      <c r="AW13" s="59"/>
      <c r="AX13" s="615"/>
      <c r="AY13" s="616">
        <f t="shared" ref="AY13:BI13" si="8">SUM(AY11:AY12)</f>
        <v>156</v>
      </c>
      <c r="AZ13" s="616">
        <f t="shared" si="8"/>
        <v>80</v>
      </c>
      <c r="BA13" s="616">
        <f t="shared" si="8"/>
        <v>76</v>
      </c>
      <c r="BB13" s="616">
        <f t="shared" si="8"/>
        <v>0</v>
      </c>
      <c r="BC13" s="616">
        <f t="shared" si="8"/>
        <v>0</v>
      </c>
      <c r="BD13" s="616">
        <f t="shared" si="8"/>
        <v>0</v>
      </c>
      <c r="BE13" s="616">
        <f t="shared" si="8"/>
        <v>0</v>
      </c>
      <c r="BF13" s="616">
        <f t="shared" si="8"/>
        <v>0</v>
      </c>
      <c r="BG13" s="616">
        <f t="shared" si="8"/>
        <v>0</v>
      </c>
      <c r="BH13" s="616">
        <f t="shared" si="8"/>
        <v>0</v>
      </c>
      <c r="BI13" s="616">
        <f t="shared" si="8"/>
        <v>0</v>
      </c>
    </row>
    <row r="14" spans="1:61" ht="21" thickBot="1">
      <c r="D14" s="107"/>
      <c r="I14" s="710"/>
      <c r="J14" s="55" t="s">
        <v>61</v>
      </c>
      <c r="K14" s="56" t="s">
        <v>62</v>
      </c>
      <c r="L14" s="55" t="s">
        <v>61</v>
      </c>
      <c r="M14" s="56" t="s">
        <v>62</v>
      </c>
      <c r="N14" s="703"/>
      <c r="P14" s="697" t="s">
        <v>10</v>
      </c>
      <c r="Q14" s="449" t="s">
        <v>71</v>
      </c>
      <c r="R14" s="447">
        <f>J22+J29+J36+J43+J50+J183</f>
        <v>27</v>
      </c>
      <c r="S14" s="447">
        <f>K22+K29+K36+K43+K50+K183</f>
        <v>6</v>
      </c>
      <c r="T14" s="447">
        <f>R14-S14</f>
        <v>21</v>
      </c>
      <c r="U14" s="450">
        <f t="shared" si="3"/>
        <v>0.22222222222222221</v>
      </c>
      <c r="V14" s="60"/>
      <c r="W14" s="61">
        <f>+AB14*Z14</f>
        <v>2</v>
      </c>
      <c r="X14" s="697" t="s">
        <v>81</v>
      </c>
      <c r="Y14" s="713" t="e">
        <f>IF((R17+R18)&lt;ROUNDDOWN((AB14*0.8),0),(R17+R18),ROUNDDOWN((AB14*0.8),0))</f>
        <v>#REF!</v>
      </c>
      <c r="Z14" s="720">
        <v>2</v>
      </c>
      <c r="AA14" s="726">
        <f>+S17+S18</f>
        <v>3</v>
      </c>
      <c r="AB14" s="713">
        <v>1</v>
      </c>
      <c r="AC14" s="721">
        <f>+(S17+S18)/AB14</f>
        <v>3</v>
      </c>
      <c r="AE14" s="326" t="s">
        <v>78</v>
      </c>
      <c r="AF14" s="327" t="e">
        <f>SUM(AF9:AF13)</f>
        <v>#REF!</v>
      </c>
      <c r="AG14" s="328">
        <f>SUM(AG9:AG13)</f>
        <v>44049</v>
      </c>
      <c r="AH14" s="327">
        <f>SUM(AH9:AH13)</f>
        <v>80</v>
      </c>
      <c r="AI14" s="328">
        <f>SUM(AI9:AI13)</f>
        <v>20448</v>
      </c>
      <c r="AJ14" s="329" t="e">
        <f t="shared" si="4"/>
        <v>#REF!</v>
      </c>
      <c r="AK14" s="330">
        <f t="shared" si="4"/>
        <v>0.46421031124429613</v>
      </c>
      <c r="AL14" s="327" t="e">
        <f>SUM(AL9:AL13)</f>
        <v>#REF!</v>
      </c>
      <c r="AM14" s="328">
        <f>SUM(AM9:AM13)</f>
        <v>20808</v>
      </c>
      <c r="AN14" s="331"/>
      <c r="AS14" s="59"/>
      <c r="AT14" s="121"/>
      <c r="AU14" s="59"/>
      <c r="AV14" s="59"/>
      <c r="AW14" s="59"/>
      <c r="AX14" s="59"/>
      <c r="AY14" s="59"/>
      <c r="AZ14" s="59"/>
    </row>
    <row r="15" spans="1:61" ht="20.399999999999999" customHeight="1" thickBot="1">
      <c r="B15" s="250" t="s">
        <v>82</v>
      </c>
      <c r="C15" s="269" t="s">
        <v>83</v>
      </c>
      <c r="D15" s="270"/>
      <c r="E15" s="271"/>
      <c r="F15" s="252" t="s">
        <v>84</v>
      </c>
      <c r="I15" s="438" t="s">
        <v>3</v>
      </c>
      <c r="J15" s="439">
        <f>COUNTIFS('Summarized Plan'!$G:$G,'Report Summary'!I13,'Summarized Plan'!$H:$H,'Report Summary'!$C$2)</f>
        <v>11</v>
      </c>
      <c r="K15" s="232">
        <f>SUMIFS('Summarized Plan'!$P:$P,'Summarized Plan'!$G:$G,'Report Summary'!I13,'Summarized Plan'!$H:$H,'Report Summary'!$C$2)</f>
        <v>3</v>
      </c>
      <c r="L15" s="439">
        <f>SUMIFS('Summarized Plan'!$C:$C,'Summarized Plan'!$G:$G,'Report Summary'!I13,'Summarized Plan'!$H:$H,'Report Summary'!$C$2)</f>
        <v>3504</v>
      </c>
      <c r="M15" s="232">
        <f>SUMIFS('Summarized Plan'!$Q:$Q,'Summarized Plan'!$G:$G,'Report Summary'!I13,'Summarized Plan'!$H:$H,'Report Summary'!$C$2)</f>
        <v>921</v>
      </c>
      <c r="N15" s="440">
        <f>IF(ISERROR(K15/J15),"-",K15/J15)</f>
        <v>0.27272727272727271</v>
      </c>
      <c r="P15" s="698"/>
      <c r="Q15" s="354" t="s">
        <v>74</v>
      </c>
      <c r="R15" s="447" t="e">
        <f>J23+J30+J37+J44+J44+J51+J184</f>
        <v>#REF!</v>
      </c>
      <c r="S15" s="447">
        <f>K23+K30+K37+K44+K44+K51+K184</f>
        <v>0</v>
      </c>
      <c r="T15" s="447" t="e">
        <f t="shared" si="2"/>
        <v>#REF!</v>
      </c>
      <c r="U15" s="450" t="e">
        <f t="shared" si="3"/>
        <v>#REF!</v>
      </c>
      <c r="V15" s="60"/>
      <c r="W15" s="61"/>
      <c r="X15" s="699"/>
      <c r="Y15" s="713"/>
      <c r="Z15" s="720"/>
      <c r="AA15" s="726"/>
      <c r="AB15" s="713"/>
      <c r="AC15" s="721"/>
      <c r="AD15" s="47"/>
      <c r="AE15" s="47"/>
      <c r="AF15" s="47"/>
      <c r="AG15" s="47"/>
      <c r="AH15" s="47"/>
      <c r="AI15" s="47" t="s">
        <v>85</v>
      </c>
      <c r="AJ15" s="47"/>
      <c r="AK15" s="47"/>
      <c r="AL15" s="47"/>
      <c r="AM15" s="47"/>
      <c r="AN15" s="47"/>
      <c r="AO15" s="47"/>
      <c r="AP15" s="47"/>
      <c r="AQ15" s="47"/>
      <c r="AR15" s="47"/>
    </row>
    <row r="16" spans="1:61" ht="18" customHeight="1" thickTop="1" thickBot="1">
      <c r="B16" s="251"/>
      <c r="C16" s="356" t="s">
        <v>86</v>
      </c>
      <c r="D16" s="356" t="s">
        <v>87</v>
      </c>
      <c r="E16" s="356" t="s">
        <v>63</v>
      </c>
      <c r="F16" s="253"/>
      <c r="I16" s="438" t="s">
        <v>73</v>
      </c>
      <c r="J16" s="439" t="e">
        <f>SUMIF('Summarized Plan'!$G:$G,'Report Summary'!I13,'Summarized Plan'!$R:$R)</f>
        <v>#REF!</v>
      </c>
      <c r="K16" s="232">
        <f>SUMIFS('Summarized Plan'!$P:$P,'Summarized Plan'!$R:$R,"=1",'Summarized Plan'!$G:$G,'Report Summary'!I13)</f>
        <v>0</v>
      </c>
      <c r="L16" s="439">
        <f>SUMIFS('Summarized Plan'!$C:$C,'Summarized Plan'!$R:$R,"=1",'Summarized Plan'!$G:$G,'Report Summary'!I13)</f>
        <v>0</v>
      </c>
      <c r="M16" s="232">
        <f>SUMIFS('Summarized Plan'!$Q:$Q,'Summarized Plan'!$R:$R,"=1",'Summarized Plan'!$G:$G,'Report Summary'!I13)</f>
        <v>0</v>
      </c>
      <c r="N16" s="440" t="str">
        <f>IF(ISERROR(K16/J16),"-",K16/J16)</f>
        <v>-</v>
      </c>
      <c r="P16" s="699"/>
      <c r="Q16" s="355" t="s">
        <v>76</v>
      </c>
      <c r="R16" s="447" t="e">
        <f>J24+J31+J38+J45+J52+J185</f>
        <v>#REF!</v>
      </c>
      <c r="S16" s="447">
        <f>K24+K31+K38+K45+K52+K185</f>
        <v>0</v>
      </c>
      <c r="T16" s="447" t="e">
        <f t="shared" ref="T16:T25" si="9">R16-S16</f>
        <v>#REF!</v>
      </c>
      <c r="U16" s="450" t="e">
        <f>S16/R16</f>
        <v>#REF!</v>
      </c>
      <c r="V16" s="60"/>
      <c r="W16" s="61">
        <f>+AB16*Z16</f>
        <v>0</v>
      </c>
      <c r="X16" s="733" t="s">
        <v>12</v>
      </c>
      <c r="Y16" s="713" t="e">
        <f>IF((R20+R21)&lt;ROUNDDOWN((AB16*0.8),0),(R20+R21),ROUNDDOWN((AB16*0.8),0))</f>
        <v>#REF!</v>
      </c>
      <c r="Z16" s="720">
        <v>1.5</v>
      </c>
      <c r="AA16" s="726">
        <f>+S20+S21</f>
        <v>11</v>
      </c>
      <c r="AB16" s="713">
        <v>0</v>
      </c>
      <c r="AC16" s="721" t="e">
        <f>+(S20+S21)/AB16</f>
        <v>#DIV/0!</v>
      </c>
      <c r="AE16" s="739" t="s">
        <v>88</v>
      </c>
      <c r="AF16" s="740"/>
      <c r="AG16" s="727" t="s">
        <v>89</v>
      </c>
      <c r="AH16" s="728"/>
      <c r="AI16" s="729"/>
      <c r="AJ16" s="727" t="s">
        <v>90</v>
      </c>
      <c r="AK16" s="728"/>
      <c r="AL16" s="729"/>
      <c r="AM16" s="745" t="s">
        <v>91</v>
      </c>
      <c r="AN16" s="736" t="s">
        <v>92</v>
      </c>
      <c r="AO16" s="737"/>
      <c r="AP16" s="738"/>
      <c r="AQ16" s="124"/>
      <c r="AR16" s="744" t="s">
        <v>93</v>
      </c>
      <c r="AS16" s="734" t="s">
        <v>94</v>
      </c>
      <c r="AT16" s="734" t="s">
        <v>95</v>
      </c>
    </row>
    <row r="17" spans="1:46" ht="17.25" customHeight="1" thickBot="1">
      <c r="B17" s="357" t="s">
        <v>28</v>
      </c>
      <c r="C17" s="358">
        <f>COUNTIF('DSR Attendance'!$B:$B,"=CCBPI")</f>
        <v>109</v>
      </c>
      <c r="D17" s="358">
        <f>SUMIF('DSR Attendance'!$B:$B,"=CCBPI",'DSR Attendance'!$C:$C)</f>
        <v>44</v>
      </c>
      <c r="E17" s="359">
        <f>+C17-D17</f>
        <v>65</v>
      </c>
      <c r="F17" s="360">
        <f>+D17/C17</f>
        <v>0.40366972477064222</v>
      </c>
      <c r="I17" s="438" t="s">
        <v>75</v>
      </c>
      <c r="J17" s="439" t="e">
        <f>SUMIF('Summarized Plan'!$G:$G,'Report Summary'!I13,'Summarized Plan'!$S:$S)</f>
        <v>#REF!</v>
      </c>
      <c r="K17" s="232">
        <f>SUMIFS('Summarized Plan'!$P:$P,'Summarized Plan'!$S:$S,"=1",'Summarized Plan'!$G:$G,'Report Summary'!I13)</f>
        <v>0</v>
      </c>
      <c r="L17" s="439">
        <f>SUMIFS('Summarized Plan'!$C:$C,'Summarized Plan'!$S:$S,"=1",'Summarized Plan'!$G:$G,'Report Summary'!I13)</f>
        <v>0</v>
      </c>
      <c r="M17" s="232">
        <f>SUMIFS('Summarized Plan'!$Q:$Q,'Summarized Plan'!$S:$S,"=1",'Summarized Plan'!$G:$G,'Report Summary'!I13)</f>
        <v>0</v>
      </c>
      <c r="N17" s="440" t="str">
        <f>IF(ISERROR(K17/J17),"-",K17/J17)</f>
        <v>-</v>
      </c>
      <c r="P17" s="697" t="s">
        <v>11</v>
      </c>
      <c r="Q17" s="449" t="s">
        <v>71</v>
      </c>
      <c r="R17" s="447">
        <f>J57+J64+J71+J78+J85+J190</f>
        <v>8</v>
      </c>
      <c r="S17" s="447">
        <f>K57+K64+K71+K78+K85+K190</f>
        <v>3</v>
      </c>
      <c r="T17" s="447">
        <f t="shared" si="9"/>
        <v>5</v>
      </c>
      <c r="U17" s="450">
        <f t="shared" ref="U17:U27" si="10">S17/R17</f>
        <v>0.375</v>
      </c>
      <c r="V17" s="60"/>
      <c r="W17" s="77"/>
      <c r="X17" s="733"/>
      <c r="Y17" s="713"/>
      <c r="Z17" s="720"/>
      <c r="AA17" s="726"/>
      <c r="AB17" s="713"/>
      <c r="AC17" s="721"/>
      <c r="AE17" s="741"/>
      <c r="AF17" s="742"/>
      <c r="AG17" s="332" t="s">
        <v>61</v>
      </c>
      <c r="AH17" s="332" t="s">
        <v>62</v>
      </c>
      <c r="AI17" s="332" t="s">
        <v>69</v>
      </c>
      <c r="AJ17" s="332" t="s">
        <v>61</v>
      </c>
      <c r="AK17" s="332" t="s">
        <v>62</v>
      </c>
      <c r="AL17" s="333" t="s">
        <v>69</v>
      </c>
      <c r="AM17" s="746"/>
      <c r="AN17" s="356" t="s">
        <v>96</v>
      </c>
      <c r="AO17" s="356" t="s">
        <v>97</v>
      </c>
      <c r="AP17" s="356" t="s">
        <v>98</v>
      </c>
      <c r="AQ17" s="356" t="s">
        <v>99</v>
      </c>
      <c r="AR17" s="744"/>
      <c r="AS17" s="735"/>
      <c r="AT17" s="735"/>
    </row>
    <row r="18" spans="1:46" ht="20.25" customHeight="1" thickTop="1">
      <c r="B18" s="357" t="s">
        <v>100</v>
      </c>
      <c r="C18" s="358">
        <f>COUNTIF('DSR Attendance'!$B:$B,"=CCBPI - CASUAL")</f>
        <v>0</v>
      </c>
      <c r="D18" s="358">
        <f>SUMIF('DSR Attendance'!$B:$B,"=TRCI -",'DSR Attendance'!$C:$C)</f>
        <v>0</v>
      </c>
      <c r="E18" s="359">
        <f>+C18-D18</f>
        <v>0</v>
      </c>
      <c r="F18" s="448" t="e">
        <f>+D18/C18</f>
        <v>#DIV/0!</v>
      </c>
      <c r="I18" s="69" t="s">
        <v>78</v>
      </c>
      <c r="J18" s="73" t="e">
        <f>SUM(J15:J17)</f>
        <v>#REF!</v>
      </c>
      <c r="K18" s="74">
        <f>SUM(K15:K17)</f>
        <v>3</v>
      </c>
      <c r="L18" s="73">
        <f>SUM(L15:L17)</f>
        <v>3504</v>
      </c>
      <c r="M18" s="74">
        <f>SUM(M15:M17)</f>
        <v>921</v>
      </c>
      <c r="N18" s="75" t="str">
        <f>IF(ISERROR(K18/J18),"-",K18/J18)</f>
        <v>-</v>
      </c>
      <c r="P18" s="698"/>
      <c r="Q18" s="354" t="s">
        <v>74</v>
      </c>
      <c r="R18" s="447" t="e">
        <f>J58+J65+J72+J79+J86+J191</f>
        <v>#REF!</v>
      </c>
      <c r="S18" s="447">
        <f t="shared" ref="S18" si="11">K58+K65+K72+K79+K86</f>
        <v>0</v>
      </c>
      <c r="T18" s="447" t="e">
        <f t="shared" si="9"/>
        <v>#REF!</v>
      </c>
      <c r="U18" s="450" t="e">
        <f t="shared" si="10"/>
        <v>#REF!</v>
      </c>
      <c r="V18" s="60"/>
      <c r="W18" s="77"/>
      <c r="X18" s="78"/>
      <c r="Y18" s="79"/>
      <c r="Z18" s="79"/>
      <c r="AA18" s="79"/>
      <c r="AB18" s="79"/>
      <c r="AC18" s="80"/>
      <c r="AE18" s="96"/>
      <c r="AF18" s="97"/>
      <c r="AG18" s="91" t="e">
        <f>SUMIF('Summarized Plan'!#REF!,$AE18,'Summarized Plan'!#REF!)</f>
        <v>#REF!</v>
      </c>
      <c r="AH18" s="91" t="e">
        <f>SUMIF('Summarized Plan'!#REF!,$AE18,'Summarized Plan'!#REF!)</f>
        <v>#REF!</v>
      </c>
      <c r="AI18" s="91" t="e">
        <f t="shared" ref="AI18:AI43" si="12">AG18-AH18</f>
        <v>#REF!</v>
      </c>
      <c r="AJ18" s="81" t="e">
        <f>SUMIF('Summarized Plan'!#REF!,$AE18,'Summarized Plan'!#REF!)</f>
        <v>#REF!</v>
      </c>
      <c r="AK18" s="81" t="e">
        <f>SUMIF('Summarized Plan'!#REF!,$AE18,'Summarized Plan'!#REF!)</f>
        <v>#REF!</v>
      </c>
      <c r="AL18" s="82" t="e">
        <f t="shared" ref="AL18:AL43" si="13">AJ18-AK18</f>
        <v>#REF!</v>
      </c>
      <c r="AM18" s="83" t="e">
        <f t="shared" ref="AM18:AM43" si="14">AH18/AG18</f>
        <v>#REF!</v>
      </c>
      <c r="AN18" s="84"/>
      <c r="AO18" s="85"/>
      <c r="AP18" s="85"/>
      <c r="AQ18" s="85"/>
      <c r="AR18" s="361"/>
      <c r="AS18" s="362"/>
      <c r="AT18" s="363"/>
    </row>
    <row r="19" spans="1:46" ht="20.25" customHeight="1">
      <c r="B19" s="364" t="s">
        <v>78</v>
      </c>
      <c r="C19" s="365">
        <f>+SUM(C17:C18)</f>
        <v>109</v>
      </c>
      <c r="D19" s="365">
        <f>+SUM(D17:D18)</f>
        <v>44</v>
      </c>
      <c r="E19" s="365">
        <f>+SUM(E17:E18)</f>
        <v>65</v>
      </c>
      <c r="F19" s="366">
        <f>+D19/C19</f>
        <v>0.40366972477064222</v>
      </c>
      <c r="J19" s="86"/>
      <c r="K19" s="86"/>
      <c r="L19" s="86"/>
      <c r="M19" s="86"/>
      <c r="N19" s="87"/>
      <c r="O19" s="88"/>
      <c r="P19" s="699"/>
      <c r="Q19" s="355" t="s">
        <v>76</v>
      </c>
      <c r="R19" s="447" t="e">
        <f>J59+J66+J73+J80+J87+J192</f>
        <v>#REF!</v>
      </c>
      <c r="S19" s="447">
        <f>K59+K66+K73+K80+K87+K192</f>
        <v>0</v>
      </c>
      <c r="T19" s="447" t="e">
        <f t="shared" si="9"/>
        <v>#REF!</v>
      </c>
      <c r="U19" s="450" t="e">
        <f>S19/R19</f>
        <v>#REF!</v>
      </c>
      <c r="V19" s="60"/>
      <c r="W19" s="77"/>
      <c r="X19" s="78"/>
      <c r="Y19" s="79"/>
      <c r="Z19" s="79"/>
      <c r="AA19" s="79"/>
      <c r="AB19" s="79"/>
      <c r="AC19" s="80"/>
      <c r="AE19" s="367"/>
      <c r="AF19" s="233"/>
      <c r="AG19" s="131" t="e">
        <f>SUM(AG18)</f>
        <v>#REF!</v>
      </c>
      <c r="AH19" s="131" t="e">
        <f>SUM(AH18)</f>
        <v>#REF!</v>
      </c>
      <c r="AI19" s="131" t="e">
        <f>AG19-AH19</f>
        <v>#REF!</v>
      </c>
      <c r="AJ19" s="131" t="e">
        <f>SUM(AJ18)</f>
        <v>#REF!</v>
      </c>
      <c r="AK19" s="131" t="e">
        <f>SUM(AK18)</f>
        <v>#REF!</v>
      </c>
      <c r="AL19" s="132" t="e">
        <f t="shared" si="13"/>
        <v>#REF!</v>
      </c>
      <c r="AM19" s="368" t="e">
        <f t="shared" si="14"/>
        <v>#REF!</v>
      </c>
      <c r="AN19" s="334"/>
      <c r="AO19" s="234"/>
      <c r="AP19" s="125"/>
      <c r="AQ19" s="125"/>
      <c r="AR19" s="369"/>
      <c r="AS19" s="370"/>
      <c r="AT19" s="371"/>
    </row>
    <row r="20" spans="1:46" ht="20.25" customHeight="1">
      <c r="E20" s="46"/>
      <c r="F20" s="46"/>
      <c r="I20" s="695" t="s">
        <v>101</v>
      </c>
      <c r="J20" s="142" t="s">
        <v>56</v>
      </c>
      <c r="K20" s="174"/>
      <c r="L20" s="142" t="s">
        <v>57</v>
      </c>
      <c r="M20" s="174"/>
      <c r="N20" s="143" t="s">
        <v>58</v>
      </c>
      <c r="O20" s="88"/>
      <c r="P20" s="697" t="s">
        <v>12</v>
      </c>
      <c r="Q20" s="449" t="s">
        <v>71</v>
      </c>
      <c r="R20" s="447">
        <f t="shared" ref="R20:S22" si="15">J92+J99+J106+J113+J120+J162+J197</f>
        <v>21</v>
      </c>
      <c r="S20" s="447">
        <f t="shared" si="15"/>
        <v>11</v>
      </c>
      <c r="T20" s="447">
        <f t="shared" si="9"/>
        <v>10</v>
      </c>
      <c r="U20" s="450">
        <f t="shared" si="10"/>
        <v>0.52380952380952384</v>
      </c>
      <c r="V20" s="60"/>
      <c r="W20" s="77"/>
      <c r="X20" s="78"/>
      <c r="Y20" s="79"/>
      <c r="Z20" s="79"/>
      <c r="AA20" s="79"/>
      <c r="AB20" s="79"/>
      <c r="AC20" s="80"/>
      <c r="AE20" s="372" t="s">
        <v>102</v>
      </c>
      <c r="AF20" s="235"/>
      <c r="AG20" s="91" t="e">
        <f>SUMIF('Summarized Plan'!#REF!,$AE20,'Summarized Plan'!#REF!)</f>
        <v>#REF!</v>
      </c>
      <c r="AH20" s="91" t="e">
        <f>SUMIF('Summarized Plan'!#REF!,$AE20,'Summarized Plan'!#REF!)</f>
        <v>#REF!</v>
      </c>
      <c r="AI20" s="91" t="e">
        <f t="shared" si="12"/>
        <v>#REF!</v>
      </c>
      <c r="AJ20" s="81" t="e">
        <f>SUMIF('Summarized Plan'!#REF!,$AE20,'Summarized Plan'!#REF!)</f>
        <v>#REF!</v>
      </c>
      <c r="AK20" s="81" t="e">
        <f>SUMIF('Summarized Plan'!#REF!,$AE20,'Summarized Plan'!#REF!)</f>
        <v>#REF!</v>
      </c>
      <c r="AL20" s="82" t="e">
        <f t="shared" si="13"/>
        <v>#REF!</v>
      </c>
      <c r="AM20" s="373" t="e">
        <f t="shared" si="14"/>
        <v>#REF!</v>
      </c>
      <c r="AN20" s="335"/>
      <c r="AO20" s="127"/>
      <c r="AP20" s="126"/>
      <c r="AQ20" s="126"/>
      <c r="AR20" s="361"/>
      <c r="AS20" s="362"/>
      <c r="AT20" s="363"/>
    </row>
    <row r="21" spans="1:46" ht="20.25" customHeight="1">
      <c r="A21" s="47" t="s">
        <v>103</v>
      </c>
      <c r="I21" s="696"/>
      <c r="J21" s="55" t="s">
        <v>61</v>
      </c>
      <c r="K21" s="56" t="s">
        <v>62</v>
      </c>
      <c r="L21" s="55" t="s">
        <v>61</v>
      </c>
      <c r="M21" s="56" t="s">
        <v>62</v>
      </c>
      <c r="N21" s="89"/>
      <c r="O21" s="88"/>
      <c r="P21" s="698"/>
      <c r="Q21" s="354" t="s">
        <v>74</v>
      </c>
      <c r="R21" s="447" t="e">
        <f t="shared" si="15"/>
        <v>#REF!</v>
      </c>
      <c r="S21" s="447">
        <f t="shared" si="15"/>
        <v>0</v>
      </c>
      <c r="T21" s="447" t="e">
        <f t="shared" si="9"/>
        <v>#REF!</v>
      </c>
      <c r="U21" s="450" t="e">
        <f t="shared" si="10"/>
        <v>#REF!</v>
      </c>
      <c r="V21" s="60"/>
      <c r="W21" s="77"/>
      <c r="X21" s="78"/>
      <c r="Y21" s="79"/>
      <c r="Z21" s="79"/>
      <c r="AA21" s="79"/>
      <c r="AB21" s="79"/>
      <c r="AC21" s="80"/>
      <c r="AE21" s="372" t="s">
        <v>104</v>
      </c>
      <c r="AF21" s="235"/>
      <c r="AG21" s="91" t="e">
        <f>SUMIF('Summarized Plan'!#REF!,$AE21,'Summarized Plan'!#REF!)</f>
        <v>#REF!</v>
      </c>
      <c r="AH21" s="91" t="e">
        <f>SUMIF('Summarized Plan'!#REF!,$AE21,'Summarized Plan'!#REF!)</f>
        <v>#REF!</v>
      </c>
      <c r="AI21" s="91" t="e">
        <f t="shared" si="12"/>
        <v>#REF!</v>
      </c>
      <c r="AJ21" s="81" t="e">
        <f>SUMIF('Summarized Plan'!#REF!,$AE21,'Summarized Plan'!#REF!)</f>
        <v>#REF!</v>
      </c>
      <c r="AK21" s="81" t="e">
        <f>SUMIF('Summarized Plan'!#REF!,$AE21,'Summarized Plan'!#REF!)</f>
        <v>#REF!</v>
      </c>
      <c r="AL21" s="82" t="e">
        <f t="shared" si="13"/>
        <v>#REF!</v>
      </c>
      <c r="AM21" s="373" t="e">
        <f t="shared" si="14"/>
        <v>#REF!</v>
      </c>
      <c r="AN21" s="335"/>
      <c r="AO21" s="127"/>
      <c r="AP21" s="126"/>
      <c r="AQ21" s="126"/>
      <c r="AR21" s="361"/>
      <c r="AS21" s="362"/>
      <c r="AT21" s="363"/>
    </row>
    <row r="22" spans="1:46" ht="20.25" customHeight="1">
      <c r="I22" s="438" t="s">
        <v>3</v>
      </c>
      <c r="J22" s="439">
        <f>COUNTIFS('Summarized Plan'!$G:$G,'Report Summary'!I20,'Summarized Plan'!$H:$H,'Report Summary'!$C$2)</f>
        <v>0</v>
      </c>
      <c r="K22" s="232">
        <f>SUMIFS('Summarized Plan'!$P:$P,'Summarized Plan'!$G:$G,'Report Summary'!I20,'Summarized Plan'!$H:$H,'Report Summary'!$C$2)</f>
        <v>0</v>
      </c>
      <c r="L22" s="439">
        <f>SUMIFS('Summarized Plan'!$C:$C,'Summarized Plan'!$G:$G,'Report Summary'!I20,'Summarized Plan'!$H:$H,'Report Summary'!$C$2)</f>
        <v>0</v>
      </c>
      <c r="M22" s="232">
        <f>SUMIFS('Summarized Plan'!$Q:$Q,'Summarized Plan'!$G:$G,'Report Summary'!I20,'Summarized Plan'!$H:$H,'Report Summary'!$C$2)</f>
        <v>0</v>
      </c>
      <c r="N22" s="440" t="str">
        <f>IF(ISERROR(K22/J22),"-",K22/J22)</f>
        <v>-</v>
      </c>
      <c r="O22" s="88"/>
      <c r="P22" s="699"/>
      <c r="Q22" s="355" t="s">
        <v>76</v>
      </c>
      <c r="R22" s="447" t="e">
        <f t="shared" si="15"/>
        <v>#REF!</v>
      </c>
      <c r="S22" s="447">
        <f t="shared" si="15"/>
        <v>0</v>
      </c>
      <c r="T22" s="447" t="e">
        <f t="shared" si="9"/>
        <v>#REF!</v>
      </c>
      <c r="U22" s="450" t="e">
        <f>S22/R22</f>
        <v>#REF!</v>
      </c>
      <c r="V22" s="60"/>
      <c r="W22" s="77"/>
      <c r="X22" s="78"/>
      <c r="Y22" s="79"/>
      <c r="Z22" s="79"/>
      <c r="AA22" s="79"/>
      <c r="AB22" s="79"/>
      <c r="AC22" s="80"/>
      <c r="AE22" s="372" t="s">
        <v>105</v>
      </c>
      <c r="AF22" s="235"/>
      <c r="AG22" s="91" t="e">
        <f>SUMIF('Summarized Plan'!#REF!,$AE22,'Summarized Plan'!#REF!)</f>
        <v>#REF!</v>
      </c>
      <c r="AH22" s="91" t="e">
        <f>SUMIF('Summarized Plan'!#REF!,$AE22,'Summarized Plan'!#REF!)</f>
        <v>#REF!</v>
      </c>
      <c r="AI22" s="91" t="e">
        <f t="shared" si="12"/>
        <v>#REF!</v>
      </c>
      <c r="AJ22" s="81" t="e">
        <f>SUMIF('Summarized Plan'!#REF!,$AE22,'Summarized Plan'!#REF!)</f>
        <v>#REF!</v>
      </c>
      <c r="AK22" s="81" t="e">
        <f>SUMIF('Summarized Plan'!#REF!,$AE22,'Summarized Plan'!#REF!)</f>
        <v>#REF!</v>
      </c>
      <c r="AL22" s="82" t="e">
        <f t="shared" si="13"/>
        <v>#REF!</v>
      </c>
      <c r="AM22" s="373" t="e">
        <f t="shared" si="14"/>
        <v>#REF!</v>
      </c>
      <c r="AN22" s="335"/>
      <c r="AO22" s="127"/>
      <c r="AP22" s="126"/>
      <c r="AQ22" s="126"/>
      <c r="AR22" s="361"/>
      <c r="AS22" s="362"/>
      <c r="AT22" s="363"/>
    </row>
    <row r="23" spans="1:46" ht="20.25" customHeight="1">
      <c r="B23" s="250" t="s">
        <v>82</v>
      </c>
      <c r="C23" s="269" t="s">
        <v>83</v>
      </c>
      <c r="D23" s="270"/>
      <c r="E23" s="271"/>
      <c r="F23" s="252" t="s">
        <v>84</v>
      </c>
      <c r="I23" s="438" t="s">
        <v>73</v>
      </c>
      <c r="J23" s="439">
        <f>SUMIF('Summarized Plan'!$G:$G,'Report Summary'!I20,'Summarized Plan'!$R:$R)</f>
        <v>0</v>
      </c>
      <c r="K23" s="232">
        <f>SUMIFS('Summarized Plan'!$P:$P,'Summarized Plan'!$R:$R,"=1",'Summarized Plan'!$G:$G,'Report Summary'!I20)</f>
        <v>0</v>
      </c>
      <c r="L23" s="439">
        <f>SUMIFS('Summarized Plan'!$C:$C,'Summarized Plan'!$R:$R,"=1",'Summarized Plan'!$G:$G,'Report Summary'!I20)</f>
        <v>0</v>
      </c>
      <c r="M23" s="232">
        <f>SUMIFS('Summarized Plan'!$Q:$Q,'Summarized Plan'!$R:$R,"=1",'Summarized Plan'!$G:$G,'Report Summary'!I20)</f>
        <v>0</v>
      </c>
      <c r="N23" s="440" t="str">
        <f>IF(ISERROR(K23/J23),"-",K23/J23)</f>
        <v>-</v>
      </c>
      <c r="P23" s="697" t="s">
        <v>106</v>
      </c>
      <c r="Q23" s="449" t="s">
        <v>71</v>
      </c>
      <c r="R23" s="447">
        <f t="shared" ref="R23:S25" si="16">J169</f>
        <v>0</v>
      </c>
      <c r="S23" s="447">
        <f t="shared" si="16"/>
        <v>0</v>
      </c>
      <c r="T23" s="447">
        <f t="shared" si="9"/>
        <v>0</v>
      </c>
      <c r="U23" s="450" t="e">
        <f>S23/R23</f>
        <v>#DIV/0!</v>
      </c>
      <c r="V23" s="60"/>
      <c r="W23" s="77"/>
      <c r="X23" s="78"/>
      <c r="Y23" s="79"/>
      <c r="Z23" s="79"/>
      <c r="AA23" s="79"/>
      <c r="AB23" s="79"/>
      <c r="AC23" s="80"/>
      <c r="AE23" s="372" t="s">
        <v>107</v>
      </c>
      <c r="AF23" s="235"/>
      <c r="AG23" s="91" t="e">
        <f>SUMIF('Summarized Plan'!#REF!,$AE23,'Summarized Plan'!#REF!)</f>
        <v>#REF!</v>
      </c>
      <c r="AH23" s="91" t="e">
        <f>SUMIF('Summarized Plan'!#REF!,$AE23,'Summarized Plan'!#REF!)</f>
        <v>#REF!</v>
      </c>
      <c r="AI23" s="91" t="e">
        <f t="shared" si="12"/>
        <v>#REF!</v>
      </c>
      <c r="AJ23" s="81" t="e">
        <f>SUMIF('Summarized Plan'!#REF!,$AE23,'Summarized Plan'!#REF!)</f>
        <v>#REF!</v>
      </c>
      <c r="AK23" s="81" t="e">
        <f>SUMIF('Summarized Plan'!#REF!,$AE23,'Summarized Plan'!#REF!)</f>
        <v>#REF!</v>
      </c>
      <c r="AL23" s="82" t="e">
        <f t="shared" si="13"/>
        <v>#REF!</v>
      </c>
      <c r="AM23" s="373" t="e">
        <f t="shared" si="14"/>
        <v>#REF!</v>
      </c>
      <c r="AN23" s="335"/>
      <c r="AO23" s="127"/>
      <c r="AP23" s="127"/>
      <c r="AQ23" s="126"/>
      <c r="AR23" s="361"/>
      <c r="AS23" s="362"/>
      <c r="AT23" s="363"/>
    </row>
    <row r="24" spans="1:46" ht="20.25" customHeight="1">
      <c r="B24" s="251"/>
      <c r="C24" s="356" t="s">
        <v>86</v>
      </c>
      <c r="D24" s="356" t="s">
        <v>87</v>
      </c>
      <c r="E24" s="356" t="s">
        <v>63</v>
      </c>
      <c r="F24" s="253"/>
      <c r="I24" s="438" t="s">
        <v>75</v>
      </c>
      <c r="J24" s="439">
        <f>SUMIF('Summarized Plan'!$G:$G,'Report Summary'!I20,'Summarized Plan'!$S:$S)</f>
        <v>0</v>
      </c>
      <c r="K24" s="232">
        <f>SUMIFS('Summarized Plan'!$P:$P,'Summarized Plan'!$S:$S,"=1",'Summarized Plan'!$G:$G,'Report Summary'!I20)</f>
        <v>0</v>
      </c>
      <c r="L24" s="439">
        <f>SUMIFS('Summarized Plan'!$C:$C,'Summarized Plan'!$S:$S,"=1",'Summarized Plan'!$G:$G,'Report Summary'!I20)</f>
        <v>0</v>
      </c>
      <c r="M24" s="232">
        <f>SUMIFS('Summarized Plan'!$Q:$Q,'Summarized Plan'!$S:$S,"=1",'Summarized Plan'!$G:$G,'Report Summary'!I20)</f>
        <v>0</v>
      </c>
      <c r="N24" s="440" t="str">
        <f>IF(ISERROR(K24/J24),"-",K24/J24)</f>
        <v>-</v>
      </c>
      <c r="P24" s="698"/>
      <c r="Q24" s="354" t="s">
        <v>74</v>
      </c>
      <c r="R24" s="374">
        <f t="shared" si="16"/>
        <v>0</v>
      </c>
      <c r="S24" s="374">
        <f t="shared" si="16"/>
        <v>0</v>
      </c>
      <c r="T24" s="447">
        <f t="shared" si="9"/>
        <v>0</v>
      </c>
      <c r="U24" s="450" t="e">
        <f>S24/R24</f>
        <v>#DIV/0!</v>
      </c>
      <c r="V24" s="60"/>
      <c r="W24" s="77"/>
      <c r="X24" s="78"/>
      <c r="Y24" s="79"/>
      <c r="Z24" s="79"/>
      <c r="AA24" s="79"/>
      <c r="AB24" s="79"/>
      <c r="AC24" s="80"/>
      <c r="AE24" s="372" t="s">
        <v>108</v>
      </c>
      <c r="AF24" s="235"/>
      <c r="AG24" s="108" t="e">
        <f>SUMIF('Summarized Plan'!#REF!,$AE24,'Summarized Plan'!#REF!)</f>
        <v>#REF!</v>
      </c>
      <c r="AH24" s="91" t="e">
        <f>SUMIF('Summarized Plan'!#REF!,$AE24,'Summarized Plan'!#REF!)</f>
        <v>#REF!</v>
      </c>
      <c r="AI24" s="108" t="e">
        <f t="shared" si="12"/>
        <v>#REF!</v>
      </c>
      <c r="AJ24" s="81" t="e">
        <f>SUMIF('Summarized Plan'!#REF!,$AE24,'Summarized Plan'!#REF!)</f>
        <v>#REF!</v>
      </c>
      <c r="AK24" s="81" t="e">
        <f>SUMIF('Summarized Plan'!#REF!,$AE24,'Summarized Plan'!#REF!)</f>
        <v>#REF!</v>
      </c>
      <c r="AL24" s="82" t="e">
        <f t="shared" si="13"/>
        <v>#REF!</v>
      </c>
      <c r="AM24" s="373" t="e">
        <f t="shared" si="14"/>
        <v>#REF!</v>
      </c>
      <c r="AN24" s="375"/>
      <c r="AO24" s="376"/>
      <c r="AP24" s="126"/>
      <c r="AQ24" s="126"/>
      <c r="AR24" s="361"/>
      <c r="AS24" s="362"/>
      <c r="AT24" s="363"/>
    </row>
    <row r="25" spans="1:46" ht="20.25" customHeight="1">
      <c r="B25" s="357" t="s">
        <v>109</v>
      </c>
      <c r="C25" s="358">
        <f>COUNTIF('DSR Attendance'!$B:$B,B25)</f>
        <v>19</v>
      </c>
      <c r="D25" s="358">
        <f>SUMIF('DSR Attendance'!$B:$B,B25,'DSR Attendance'!$C:$C)</f>
        <v>8</v>
      </c>
      <c r="E25" s="359">
        <f>+C25-D25</f>
        <v>11</v>
      </c>
      <c r="F25" s="360">
        <f t="shared" ref="F25:F30" si="17">+D25/C25</f>
        <v>0.42105263157894735</v>
      </c>
      <c r="I25" s="69" t="s">
        <v>78</v>
      </c>
      <c r="J25" s="73">
        <f>SUM(J22:J24)</f>
        <v>0</v>
      </c>
      <c r="K25" s="74">
        <f>SUM(K22:K24)</f>
        <v>0</v>
      </c>
      <c r="L25" s="73">
        <f>SUM(L22:L24)</f>
        <v>0</v>
      </c>
      <c r="M25" s="74">
        <f>SUM(M22:M24)</f>
        <v>0</v>
      </c>
      <c r="N25" s="75" t="str">
        <f>IF(ISERROR(K25/J25),"-",K25/J25)</f>
        <v>-</v>
      </c>
      <c r="P25" s="699"/>
      <c r="Q25" s="355" t="s">
        <v>76</v>
      </c>
      <c r="R25" s="374">
        <f t="shared" si="16"/>
        <v>0</v>
      </c>
      <c r="S25" s="374">
        <f t="shared" si="16"/>
        <v>0</v>
      </c>
      <c r="T25" s="447">
        <f t="shared" si="9"/>
        <v>0</v>
      </c>
      <c r="U25" s="450" t="e">
        <f>S25/R25</f>
        <v>#DIV/0!</v>
      </c>
      <c r="V25" s="60"/>
      <c r="W25" s="61">
        <f>SUM(W8:W16)</f>
        <v>179.4</v>
      </c>
      <c r="X25" s="731" t="s">
        <v>78</v>
      </c>
      <c r="Y25" s="732" t="e">
        <f>IF((R32+R33)&lt;SUM(Y8:Y19),R32+R33,SUM(Y8:Y19))</f>
        <v>#REF!</v>
      </c>
      <c r="Z25" s="730">
        <f>+W25/AB25</f>
        <v>1.6309090909090909</v>
      </c>
      <c r="AA25" s="743">
        <f>SUM(AA16,AA12,AA14,AA8,AA10)</f>
        <v>80</v>
      </c>
      <c r="AB25" s="732">
        <f>SUM(AB8:AB16)</f>
        <v>110</v>
      </c>
      <c r="AC25" s="730">
        <f>+(S32+S33)/AB25</f>
        <v>0.75454545454545452</v>
      </c>
      <c r="AE25" s="372"/>
      <c r="AF25" s="235"/>
      <c r="AG25" s="108" t="e">
        <f>SUMIF('Summarized Plan'!#REF!,$AE25,'Summarized Plan'!#REF!)</f>
        <v>#REF!</v>
      </c>
      <c r="AH25" s="91" t="e">
        <f>SUMIF('Summarized Plan'!#REF!,$AE25,'Summarized Plan'!#REF!)</f>
        <v>#REF!</v>
      </c>
      <c r="AI25" s="108" t="e">
        <f t="shared" si="12"/>
        <v>#REF!</v>
      </c>
      <c r="AJ25" s="108" t="e">
        <f>SUMIF('Summarized Plan'!#REF!,$AE25,'Summarized Plan'!#REF!)</f>
        <v>#REF!</v>
      </c>
      <c r="AK25" s="108" t="e">
        <f>SUMIF('Summarized Plan'!#REF!,$AE25,'Summarized Plan'!#REF!)</f>
        <v>#REF!</v>
      </c>
      <c r="AL25" s="82" t="e">
        <f t="shared" si="13"/>
        <v>#REF!</v>
      </c>
      <c r="AM25" s="373" t="e">
        <f t="shared" si="14"/>
        <v>#REF!</v>
      </c>
      <c r="AN25" s="335"/>
      <c r="AO25" s="127"/>
      <c r="AP25" s="126"/>
      <c r="AQ25" s="126"/>
      <c r="AR25" s="361"/>
      <c r="AS25" s="362"/>
      <c r="AT25" s="363"/>
    </row>
    <row r="26" spans="1:46" ht="20.25" customHeight="1">
      <c r="B26" s="357" t="s">
        <v>110</v>
      </c>
      <c r="C26" s="358">
        <f>COUNTIF('DSR Attendance'!$B:$B,B26)</f>
        <v>22</v>
      </c>
      <c r="D26" s="358">
        <f>SUMIF('DSR Attendance'!$B:$B,B26,'DSR Attendance'!$C:$C)</f>
        <v>9</v>
      </c>
      <c r="E26" s="359">
        <f t="shared" ref="E26:E30" si="18">+C26-D26</f>
        <v>13</v>
      </c>
      <c r="F26" s="360">
        <f t="shared" si="17"/>
        <v>0.40909090909090912</v>
      </c>
      <c r="O26" s="456" t="e">
        <f>R26+R27</f>
        <v>#REF!</v>
      </c>
      <c r="P26" s="697" t="s">
        <v>14</v>
      </c>
      <c r="Q26" s="449" t="s">
        <v>71</v>
      </c>
      <c r="R26" s="447">
        <f t="shared" ref="R26:S28" si="19">J127+J134+J141+J148+J155+J204</f>
        <v>30</v>
      </c>
      <c r="S26" s="447">
        <f t="shared" si="19"/>
        <v>3</v>
      </c>
      <c r="T26" s="447">
        <f t="shared" ref="T26:T28" si="20">R26-S26</f>
        <v>27</v>
      </c>
      <c r="U26" s="450">
        <f t="shared" si="10"/>
        <v>0.1</v>
      </c>
      <c r="V26" s="60"/>
      <c r="W26" s="77"/>
      <c r="X26" s="731"/>
      <c r="Y26" s="732"/>
      <c r="Z26" s="730"/>
      <c r="AA26" s="743"/>
      <c r="AB26" s="732"/>
      <c r="AC26" s="730"/>
      <c r="AE26" s="372"/>
      <c r="AF26" s="235"/>
      <c r="AG26" s="91" t="e">
        <f>SUMIF('Summarized Plan'!#REF!,$AE26,'Summarized Plan'!#REF!)</f>
        <v>#REF!</v>
      </c>
      <c r="AH26" s="91" t="e">
        <f>SUMIF('Summarized Plan'!#REF!,$AE26,'Summarized Plan'!#REF!)</f>
        <v>#REF!</v>
      </c>
      <c r="AI26" s="91" t="e">
        <f t="shared" si="12"/>
        <v>#REF!</v>
      </c>
      <c r="AJ26" s="81" t="e">
        <f>SUMIF('Summarized Plan'!#REF!,$AE26,'Summarized Plan'!#REF!)</f>
        <v>#REF!</v>
      </c>
      <c r="AK26" s="81" t="e">
        <f>SUMIF('Summarized Plan'!#REF!,$AE26,'Summarized Plan'!#REF!)</f>
        <v>#REF!</v>
      </c>
      <c r="AL26" s="82" t="e">
        <f t="shared" si="13"/>
        <v>#REF!</v>
      </c>
      <c r="AM26" s="373" t="e">
        <f t="shared" si="14"/>
        <v>#REF!</v>
      </c>
      <c r="AN26" s="126"/>
      <c r="AO26" s="127"/>
      <c r="AP26" s="126"/>
      <c r="AQ26" s="126"/>
      <c r="AR26" s="377"/>
      <c r="AS26" s="378"/>
      <c r="AT26" s="363"/>
    </row>
    <row r="27" spans="1:46" ht="20.25" customHeight="1">
      <c r="B27" s="357" t="s">
        <v>111</v>
      </c>
      <c r="C27" s="358">
        <f>COUNTIF('DSR Attendance'!$B:$B,B27)</f>
        <v>0</v>
      </c>
      <c r="D27" s="358">
        <f>SUMIF('DSR Attendance'!$B:$B,B27,'DSR Attendance'!$C:$C)</f>
        <v>0</v>
      </c>
      <c r="E27" s="359">
        <f t="shared" si="18"/>
        <v>0</v>
      </c>
      <c r="F27" s="360" t="e">
        <f t="shared" si="17"/>
        <v>#DIV/0!</v>
      </c>
      <c r="I27" s="695" t="s">
        <v>112</v>
      </c>
      <c r="J27" s="142" t="s">
        <v>56</v>
      </c>
      <c r="K27" s="174"/>
      <c r="L27" s="142" t="s">
        <v>57</v>
      </c>
      <c r="M27" s="174"/>
      <c r="N27" s="143" t="s">
        <v>58</v>
      </c>
      <c r="O27" s="456">
        <f>S26+S27</f>
        <v>3</v>
      </c>
      <c r="P27" s="698"/>
      <c r="Q27" s="354" t="s">
        <v>74</v>
      </c>
      <c r="R27" s="447" t="e">
        <f t="shared" si="19"/>
        <v>#REF!</v>
      </c>
      <c r="S27" s="447">
        <f t="shared" si="19"/>
        <v>0</v>
      </c>
      <c r="T27" s="447" t="e">
        <f t="shared" si="20"/>
        <v>#REF!</v>
      </c>
      <c r="U27" s="450" t="e">
        <f t="shared" si="10"/>
        <v>#REF!</v>
      </c>
      <c r="V27" s="60"/>
      <c r="W27" s="60"/>
      <c r="X27" s="60"/>
      <c r="Y27" s="90"/>
      <c r="Z27" s="90"/>
      <c r="AA27" s="90"/>
      <c r="AB27" s="90"/>
      <c r="AC27" s="90"/>
      <c r="AE27" s="372"/>
      <c r="AF27" s="235"/>
      <c r="AG27" s="91" t="e">
        <f>SUMIF('Summarized Plan'!#REF!,$AE27,'Summarized Plan'!#REF!)</f>
        <v>#REF!</v>
      </c>
      <c r="AH27" s="91" t="e">
        <f>SUMIF('Summarized Plan'!#REF!,$AE27,'Summarized Plan'!#REF!)</f>
        <v>#REF!</v>
      </c>
      <c r="AI27" s="91" t="e">
        <f t="shared" si="12"/>
        <v>#REF!</v>
      </c>
      <c r="AJ27" s="81" t="e">
        <f>SUMIF('Summarized Plan'!#REF!,$AE27,'Summarized Plan'!#REF!)</f>
        <v>#REF!</v>
      </c>
      <c r="AK27" s="81" t="e">
        <f>SUMIF('Summarized Plan'!#REF!,$AE27,'Summarized Plan'!#REF!)</f>
        <v>#REF!</v>
      </c>
      <c r="AL27" s="82" t="e">
        <f t="shared" si="13"/>
        <v>#REF!</v>
      </c>
      <c r="AM27" s="373" t="e">
        <f t="shared" si="14"/>
        <v>#REF!</v>
      </c>
      <c r="AN27" s="335"/>
      <c r="AO27" s="127"/>
      <c r="AP27" s="126"/>
      <c r="AQ27" s="126"/>
      <c r="AR27" s="361"/>
      <c r="AS27" s="362"/>
      <c r="AT27" s="363"/>
    </row>
    <row r="28" spans="1:46" ht="20.25" customHeight="1">
      <c r="B28" s="357" t="s">
        <v>113</v>
      </c>
      <c r="C28" s="358">
        <f>COUNTIF('DSR Attendance'!$B:$B,B28)</f>
        <v>0</v>
      </c>
      <c r="D28" s="358">
        <f>SUMIF('DSR Attendance'!$B:$B,B28,'DSR Attendance'!$C:$C)</f>
        <v>0</v>
      </c>
      <c r="E28" s="359">
        <f t="shared" si="18"/>
        <v>0</v>
      </c>
      <c r="F28" s="360" t="e">
        <f t="shared" si="17"/>
        <v>#DIV/0!</v>
      </c>
      <c r="I28" s="696"/>
      <c r="J28" s="55" t="s">
        <v>61</v>
      </c>
      <c r="K28" s="56" t="s">
        <v>62</v>
      </c>
      <c r="L28" s="55" t="s">
        <v>61</v>
      </c>
      <c r="M28" s="56" t="s">
        <v>62</v>
      </c>
      <c r="N28" s="89"/>
      <c r="O28" s="88"/>
      <c r="P28" s="699"/>
      <c r="Q28" s="355" t="s">
        <v>76</v>
      </c>
      <c r="R28" s="447" t="e">
        <f t="shared" si="19"/>
        <v>#REF!</v>
      </c>
      <c r="S28" s="447">
        <f t="shared" si="19"/>
        <v>0</v>
      </c>
      <c r="T28" s="447" t="e">
        <f t="shared" si="20"/>
        <v>#REF!</v>
      </c>
      <c r="U28" s="450" t="e">
        <f>S28/R28</f>
        <v>#REF!</v>
      </c>
      <c r="AE28" s="372"/>
      <c r="AF28" s="235"/>
      <c r="AG28" s="91" t="e">
        <f>SUMIF('Summarized Plan'!#REF!,$AE28,'Summarized Plan'!#REF!)</f>
        <v>#REF!</v>
      </c>
      <c r="AH28" s="91" t="e">
        <f>SUMIF('Summarized Plan'!#REF!,$AE28,'Summarized Plan'!#REF!)</f>
        <v>#REF!</v>
      </c>
      <c r="AI28" s="108" t="e">
        <f t="shared" si="12"/>
        <v>#REF!</v>
      </c>
      <c r="AJ28" s="81" t="e">
        <f>SUMIF('Summarized Plan'!#REF!,$AE28,'Summarized Plan'!#REF!)</f>
        <v>#REF!</v>
      </c>
      <c r="AK28" s="81" t="e">
        <f>SUMIF('Summarized Plan'!#REF!,$AE28,'Summarized Plan'!#REF!)</f>
        <v>#REF!</v>
      </c>
      <c r="AL28" s="82" t="e">
        <f t="shared" si="13"/>
        <v>#REF!</v>
      </c>
      <c r="AM28" s="373" t="e">
        <f t="shared" si="14"/>
        <v>#REF!</v>
      </c>
      <c r="AN28" s="127"/>
      <c r="AO28" s="127"/>
      <c r="AP28" s="126"/>
      <c r="AQ28" s="126"/>
      <c r="AR28" s="361"/>
      <c r="AS28" s="362"/>
      <c r="AT28" s="363"/>
    </row>
    <row r="29" spans="1:46" ht="20.25" customHeight="1">
      <c r="B29" s="357" t="s">
        <v>114</v>
      </c>
      <c r="C29" s="358">
        <f>COUNTIF('DSR Attendance'!$B:$B,B29)</f>
        <v>0</v>
      </c>
      <c r="D29" s="358">
        <f>SUMIF('DSR Attendance'!$B:$B,B29,'DSR Attendance'!$C:$C)</f>
        <v>0</v>
      </c>
      <c r="E29" s="359">
        <f t="shared" si="18"/>
        <v>0</v>
      </c>
      <c r="F29" s="360" t="e">
        <f t="shared" si="17"/>
        <v>#DIV/0!</v>
      </c>
      <c r="I29" s="438" t="s">
        <v>3</v>
      </c>
      <c r="J29" s="439">
        <f>COUNTIFS('Summarized Plan'!$G:$G,'Report Summary'!I27,'Summarized Plan'!$H:$H,'Report Summary'!$C$2)</f>
        <v>20</v>
      </c>
      <c r="K29" s="232">
        <f>SUMIFS('Summarized Plan'!$P:$P,'Summarized Plan'!$G:$G,'Report Summary'!I27,'Summarized Plan'!$H:$H,'Report Summary'!$C$2)</f>
        <v>3</v>
      </c>
      <c r="L29" s="439">
        <f>SUMIFS('Summarized Plan'!$C:$C,'Summarized Plan'!$G:$G,'Report Summary'!I27,'Summarized Plan'!$H:$H,'Report Summary'!$C$2)</f>
        <v>5594</v>
      </c>
      <c r="M29" s="232">
        <f>SUMIFS('Summarized Plan'!$Q:$Q,'Summarized Plan'!$G:$G,'Report Summary'!I27,'Summarized Plan'!$H:$H,'Report Summary'!$C$2)</f>
        <v>852</v>
      </c>
      <c r="N29" s="440">
        <f>IF(ISERROR(K29/J29),"-",K29/J29)</f>
        <v>0.15</v>
      </c>
      <c r="P29" s="697" t="s">
        <v>79</v>
      </c>
      <c r="Q29" s="449" t="s">
        <v>71</v>
      </c>
      <c r="R29" s="374">
        <f t="shared" ref="R29:S31" si="21">J176</f>
        <v>0</v>
      </c>
      <c r="S29" s="374">
        <f t="shared" si="21"/>
        <v>0</v>
      </c>
      <c r="T29" s="447">
        <f t="shared" ref="T29:T31" si="22">R29-S29</f>
        <v>0</v>
      </c>
      <c r="U29" s="450" t="e">
        <f>S29/R29</f>
        <v>#DIV/0!</v>
      </c>
      <c r="V29" s="53"/>
      <c r="W29" s="53"/>
      <c r="X29" s="59"/>
      <c r="Y29" s="59"/>
      <c r="Z29" s="59"/>
      <c r="AA29" s="59"/>
      <c r="AB29" s="59"/>
      <c r="AC29" s="59"/>
      <c r="AE29" s="379"/>
      <c r="AF29" s="235"/>
      <c r="AG29" s="91" t="e">
        <f>SUMIF('Summarized Plan'!#REF!,$AE29,'Summarized Plan'!#REF!)</f>
        <v>#REF!</v>
      </c>
      <c r="AH29" s="91" t="e">
        <f>SUMIF('Summarized Plan'!#REF!,$AE29,'Summarized Plan'!#REF!)</f>
        <v>#REF!</v>
      </c>
      <c r="AI29" s="108" t="e">
        <f>AG29-AH29</f>
        <v>#REF!</v>
      </c>
      <c r="AJ29" s="81" t="e">
        <f>SUMIF('Summarized Plan'!#REF!,$AE29,'Summarized Plan'!#REF!)</f>
        <v>#REF!</v>
      </c>
      <c r="AK29" s="81" t="e">
        <f>SUMIF('Summarized Plan'!#REF!,$AE29,'Summarized Plan'!#REF!)</f>
        <v>#REF!</v>
      </c>
      <c r="AL29" s="82" t="e">
        <f>AJ29-AK29</f>
        <v>#REF!</v>
      </c>
      <c r="AM29" s="373" t="e">
        <f>AH29/AG29</f>
        <v>#REF!</v>
      </c>
      <c r="AN29" s="335"/>
      <c r="AO29" s="127"/>
      <c r="AP29" s="126"/>
      <c r="AQ29" s="126"/>
      <c r="AR29" s="361"/>
      <c r="AS29" s="362"/>
      <c r="AT29" s="363"/>
    </row>
    <row r="30" spans="1:46" ht="20.25" customHeight="1">
      <c r="B30" s="357" t="s">
        <v>115</v>
      </c>
      <c r="C30" s="358">
        <f>COUNTIF('DSR Attendance'!$B:$B,B30)</f>
        <v>0</v>
      </c>
      <c r="D30" s="358">
        <f>SUMIF('DSR Attendance'!$B:$B,B30,'DSR Attendance'!$C:$C)</f>
        <v>0</v>
      </c>
      <c r="E30" s="359">
        <f t="shared" si="18"/>
        <v>0</v>
      </c>
      <c r="F30" s="360" t="e">
        <f t="shared" si="17"/>
        <v>#DIV/0!</v>
      </c>
      <c r="H30" s="113"/>
      <c r="I30" s="438" t="s">
        <v>73</v>
      </c>
      <c r="J30" s="439" t="e">
        <f>SUMIF('Summarized Plan'!$G:$G,'Report Summary'!I27,'Summarized Plan'!$R:$R)</f>
        <v>#REF!</v>
      </c>
      <c r="K30" s="232">
        <f>SUMIFS('Summarized Plan'!$P:$P,'Summarized Plan'!$R:$R,"=1",'Summarized Plan'!$G:$G,'Report Summary'!I27)</f>
        <v>0</v>
      </c>
      <c r="L30" s="439">
        <f>SUMIFS('Summarized Plan'!$C:$C,'Summarized Plan'!$R:$R,"=1",'Summarized Plan'!$G:$G,'Report Summary'!I27)</f>
        <v>0</v>
      </c>
      <c r="M30" s="232">
        <f>SUMIFS('Summarized Plan'!$Q:$Q,'Summarized Plan'!$R:$R,"=1",'Summarized Plan'!$G:$G,'Report Summary'!I27)</f>
        <v>0</v>
      </c>
      <c r="N30" s="440" t="str">
        <f>IF(ISERROR(K30/J30),"-",K30/J30)</f>
        <v>-</v>
      </c>
      <c r="O30" s="47"/>
      <c r="P30" s="698"/>
      <c r="Q30" s="354" t="s">
        <v>74</v>
      </c>
      <c r="R30" s="374">
        <f t="shared" si="21"/>
        <v>0</v>
      </c>
      <c r="S30" s="374">
        <f t="shared" si="21"/>
        <v>0</v>
      </c>
      <c r="T30" s="447">
        <f t="shared" si="22"/>
        <v>0</v>
      </c>
      <c r="U30" s="450" t="e">
        <f>S30/R30</f>
        <v>#DIV/0!</v>
      </c>
      <c r="V30" s="53"/>
      <c r="W30" s="53"/>
      <c r="X30" s="59"/>
      <c r="Y30" s="59"/>
      <c r="Z30" s="59"/>
      <c r="AA30" s="59"/>
      <c r="AB30" s="59"/>
      <c r="AC30" s="59"/>
      <c r="AE30" s="367"/>
      <c r="AF30" s="233"/>
      <c r="AG30" s="131" t="e">
        <f t="shared" ref="AG30:AL30" si="23">SUM(AG20:AG29)</f>
        <v>#REF!</v>
      </c>
      <c r="AH30" s="131" t="e">
        <f t="shared" si="23"/>
        <v>#REF!</v>
      </c>
      <c r="AI30" s="131" t="e">
        <f t="shared" si="23"/>
        <v>#REF!</v>
      </c>
      <c r="AJ30" s="131" t="e">
        <f t="shared" si="23"/>
        <v>#REF!</v>
      </c>
      <c r="AK30" s="131" t="e">
        <f t="shared" si="23"/>
        <v>#REF!</v>
      </c>
      <c r="AL30" s="131" t="e">
        <f t="shared" si="23"/>
        <v>#REF!</v>
      </c>
      <c r="AM30" s="368" t="e">
        <f t="shared" si="14"/>
        <v>#REF!</v>
      </c>
      <c r="AN30" s="334"/>
      <c r="AO30" s="234"/>
      <c r="AP30" s="125"/>
      <c r="AQ30" s="125"/>
      <c r="AR30" s="369"/>
      <c r="AS30" s="370"/>
      <c r="AT30" s="371"/>
    </row>
    <row r="31" spans="1:46" ht="20.25" customHeight="1">
      <c r="B31" s="357"/>
      <c r="C31" s="358"/>
      <c r="D31" s="358"/>
      <c r="E31" s="359"/>
      <c r="F31" s="360"/>
      <c r="I31" s="438" t="s">
        <v>75</v>
      </c>
      <c r="J31" s="439" t="e">
        <f>SUMIF('Summarized Plan'!$G:$G,'Report Summary'!I27,'Summarized Plan'!$S:$S)</f>
        <v>#REF!</v>
      </c>
      <c r="K31" s="232">
        <f>SUMIFS('Summarized Plan'!$P:$P,'Summarized Plan'!$S:$S,"=1",'Summarized Plan'!$G:$G,'Report Summary'!I27)</f>
        <v>0</v>
      </c>
      <c r="L31" s="439">
        <f>SUMIFS('Summarized Plan'!$C:$C,'Summarized Plan'!$S:$S,"=1",'Summarized Plan'!$G:$G,'Report Summary'!I27)</f>
        <v>0</v>
      </c>
      <c r="M31" s="232">
        <f>SUMIFS('Summarized Plan'!$Q:$Q,'Summarized Plan'!$S:$S,"=1",'Summarized Plan'!$G:$G,'Report Summary'!I27)</f>
        <v>0</v>
      </c>
      <c r="N31" s="440" t="str">
        <f>IF(ISERROR(K31/J31),"-",K31/J31)</f>
        <v>-</v>
      </c>
      <c r="O31" s="88"/>
      <c r="P31" s="699"/>
      <c r="Q31" s="355" t="s">
        <v>76</v>
      </c>
      <c r="R31" s="374">
        <f t="shared" si="21"/>
        <v>0</v>
      </c>
      <c r="S31" s="374">
        <f t="shared" si="21"/>
        <v>0</v>
      </c>
      <c r="T31" s="447">
        <f t="shared" si="22"/>
        <v>0</v>
      </c>
      <c r="U31" s="450" t="e">
        <f>S31/R31</f>
        <v>#DIV/0!</v>
      </c>
      <c r="V31" s="60"/>
      <c r="W31" s="60"/>
      <c r="X31" s="78"/>
      <c r="Y31" s="78"/>
      <c r="Z31" s="78"/>
      <c r="AA31" s="78"/>
      <c r="AB31" s="78"/>
      <c r="AC31" s="78"/>
      <c r="AE31" s="380" t="s">
        <v>117</v>
      </c>
      <c r="AF31" s="236"/>
      <c r="AG31" s="91" t="e">
        <f>SUMIF('Summarized Plan'!#REF!,$AE31,'Summarized Plan'!#REF!)</f>
        <v>#REF!</v>
      </c>
      <c r="AH31" s="91" t="e">
        <f>SUMIF('Summarized Plan'!#REF!,$AE31,'Summarized Plan'!#REF!)</f>
        <v>#REF!</v>
      </c>
      <c r="AI31" s="91" t="e">
        <f t="shared" si="12"/>
        <v>#REF!</v>
      </c>
      <c r="AJ31" s="81" t="e">
        <f>SUMIF('Summarized Plan'!#REF!,$AE31,'Summarized Plan'!#REF!)</f>
        <v>#REF!</v>
      </c>
      <c r="AK31" s="81" t="e">
        <f>SUMIF('Summarized Plan'!#REF!,$AE31,'Summarized Plan'!#REF!)</f>
        <v>#REF!</v>
      </c>
      <c r="AL31" s="82" t="e">
        <f t="shared" si="13"/>
        <v>#REF!</v>
      </c>
      <c r="AM31" s="373" t="e">
        <f t="shared" si="14"/>
        <v>#REF!</v>
      </c>
      <c r="AN31" s="335"/>
      <c r="AO31" s="127"/>
      <c r="AP31" s="127"/>
      <c r="AQ31" s="127"/>
      <c r="AR31" s="361"/>
      <c r="AS31" s="362"/>
      <c r="AT31" s="363"/>
    </row>
    <row r="32" spans="1:46" ht="20.25" customHeight="1">
      <c r="B32" s="357"/>
      <c r="C32" s="358"/>
      <c r="D32" s="358"/>
      <c r="E32" s="359"/>
      <c r="F32" s="360"/>
      <c r="I32" s="69" t="s">
        <v>78</v>
      </c>
      <c r="J32" s="73" t="e">
        <f>SUM(J29:J31)</f>
        <v>#REF!</v>
      </c>
      <c r="K32" s="74">
        <f>SUM(K29:K31)</f>
        <v>3</v>
      </c>
      <c r="L32" s="73">
        <f>SUM(L29:L31)</f>
        <v>5594</v>
      </c>
      <c r="M32" s="74">
        <f>SUM(M29:M31)</f>
        <v>852</v>
      </c>
      <c r="N32" s="75" t="str">
        <f>IF(ISERROR(K32/J32),"-",K32/J32)</f>
        <v>-</v>
      </c>
      <c r="O32" s="47"/>
      <c r="P32" s="697" t="s">
        <v>116</v>
      </c>
      <c r="Q32" s="449" t="s">
        <v>71</v>
      </c>
      <c r="R32" s="447">
        <f t="shared" ref="R32:S34" si="24">R8+R11+R14+R17+R20+R23+R26+R29</f>
        <v>186</v>
      </c>
      <c r="S32" s="447">
        <f t="shared" si="24"/>
        <v>83</v>
      </c>
      <c r="T32" s="447">
        <f t="shared" ref="T32:T35" si="25">R32-S32</f>
        <v>103</v>
      </c>
      <c r="U32" s="450">
        <f t="shared" ref="U32:U35" si="26">S32/R32</f>
        <v>0.44623655913978494</v>
      </c>
      <c r="V32" s="60"/>
      <c r="W32" s="60"/>
      <c r="X32" s="78"/>
      <c r="Y32" s="78"/>
      <c r="Z32" s="78"/>
      <c r="AA32" s="78"/>
      <c r="AB32" s="78"/>
      <c r="AC32" s="78"/>
      <c r="AE32" s="380" t="s">
        <v>119</v>
      </c>
      <c r="AF32" s="236"/>
      <c r="AG32" s="91" t="e">
        <f>SUMIF('Summarized Plan'!#REF!,$AE32,'Summarized Plan'!#REF!)</f>
        <v>#REF!</v>
      </c>
      <c r="AH32" s="91" t="e">
        <f>SUMIF('Summarized Plan'!#REF!,$AE32,'Summarized Plan'!#REF!)</f>
        <v>#REF!</v>
      </c>
      <c r="AI32" s="91" t="e">
        <f t="shared" si="12"/>
        <v>#REF!</v>
      </c>
      <c r="AJ32" s="81" t="e">
        <f>SUMIF('Summarized Plan'!#REF!,$AE32,'Summarized Plan'!#REF!)</f>
        <v>#REF!</v>
      </c>
      <c r="AK32" s="81" t="e">
        <f>SUMIF('Summarized Plan'!#REF!,$AE32,'Summarized Plan'!#REF!)</f>
        <v>#REF!</v>
      </c>
      <c r="AL32" s="82" t="e">
        <f t="shared" si="13"/>
        <v>#REF!</v>
      </c>
      <c r="AM32" s="373" t="e">
        <f t="shared" si="14"/>
        <v>#REF!</v>
      </c>
      <c r="AN32" s="335"/>
      <c r="AO32" s="127"/>
      <c r="AP32" s="126"/>
      <c r="AQ32" s="126"/>
      <c r="AR32" s="361"/>
      <c r="AS32" s="362"/>
      <c r="AT32" s="363"/>
    </row>
    <row r="33" spans="1:47" ht="20.25" customHeight="1">
      <c r="B33" s="357"/>
      <c r="C33" s="358"/>
      <c r="D33" s="358"/>
      <c r="E33" s="359"/>
      <c r="F33" s="360"/>
      <c r="O33" s="47"/>
      <c r="P33" s="698"/>
      <c r="Q33" s="354" t="s">
        <v>74</v>
      </c>
      <c r="R33" s="447" t="e">
        <f t="shared" si="24"/>
        <v>#REF!</v>
      </c>
      <c r="S33" s="447">
        <f t="shared" si="24"/>
        <v>0</v>
      </c>
      <c r="T33" s="447" t="e">
        <f t="shared" si="25"/>
        <v>#REF!</v>
      </c>
      <c r="U33" s="450" t="e">
        <f t="shared" si="26"/>
        <v>#REF!</v>
      </c>
      <c r="V33" s="60"/>
      <c r="W33" s="60"/>
      <c r="X33" s="78"/>
      <c r="Y33" s="78"/>
      <c r="Z33" s="78"/>
      <c r="AA33" s="78"/>
      <c r="AB33" s="78"/>
      <c r="AC33" s="78"/>
      <c r="AE33" s="380" t="s">
        <v>121</v>
      </c>
      <c r="AF33" s="236"/>
      <c r="AG33" s="91" t="e">
        <f>SUMIF('Summarized Plan'!#REF!,$AE33,'Summarized Plan'!#REF!)</f>
        <v>#REF!</v>
      </c>
      <c r="AH33" s="91" t="e">
        <f>SUMIF('Summarized Plan'!#REF!,$AE33,'Summarized Plan'!#REF!)</f>
        <v>#REF!</v>
      </c>
      <c r="AI33" s="91" t="e">
        <f t="shared" si="12"/>
        <v>#REF!</v>
      </c>
      <c r="AJ33" s="81" t="e">
        <f>SUMIF('Summarized Plan'!#REF!,$AE33,'Summarized Plan'!#REF!)</f>
        <v>#REF!</v>
      </c>
      <c r="AK33" s="81" t="e">
        <f>SUMIF('Summarized Plan'!#REF!,$AE33,'Summarized Plan'!#REF!)</f>
        <v>#REF!</v>
      </c>
      <c r="AL33" s="82" t="e">
        <f t="shared" si="13"/>
        <v>#REF!</v>
      </c>
      <c r="AM33" s="373" t="e">
        <f t="shared" si="14"/>
        <v>#REF!</v>
      </c>
      <c r="AN33" s="335"/>
      <c r="AO33" s="127"/>
      <c r="AP33" s="126"/>
      <c r="AQ33" s="126"/>
      <c r="AR33" s="361"/>
      <c r="AS33" s="362"/>
      <c r="AT33" s="363"/>
    </row>
    <row r="34" spans="1:47" ht="20.25" customHeight="1">
      <c r="B34" s="438"/>
      <c r="C34" s="438"/>
      <c r="D34" s="438"/>
      <c r="E34" s="359"/>
      <c r="F34" s="381"/>
      <c r="I34" s="695" t="s">
        <v>124</v>
      </c>
      <c r="J34" s="142" t="s">
        <v>56</v>
      </c>
      <c r="K34" s="174"/>
      <c r="L34" s="142" t="s">
        <v>57</v>
      </c>
      <c r="M34" s="174"/>
      <c r="N34" s="143" t="s">
        <v>58</v>
      </c>
      <c r="O34" s="47"/>
      <c r="P34" s="699"/>
      <c r="Q34" s="355" t="s">
        <v>76</v>
      </c>
      <c r="R34" s="447" t="e">
        <f t="shared" si="24"/>
        <v>#REF!</v>
      </c>
      <c r="S34" s="447">
        <f t="shared" si="24"/>
        <v>0</v>
      </c>
      <c r="T34" s="447" t="e">
        <f t="shared" si="25"/>
        <v>#REF!</v>
      </c>
      <c r="U34" s="450" t="e">
        <f>S34/R34</f>
        <v>#REF!</v>
      </c>
      <c r="V34" s="60"/>
      <c r="W34" s="60"/>
      <c r="X34" s="78"/>
      <c r="Y34" s="78"/>
      <c r="Z34" s="78"/>
      <c r="AA34" s="78"/>
      <c r="AB34" s="78"/>
      <c r="AC34" s="78"/>
      <c r="AE34" s="380"/>
      <c r="AF34" s="236"/>
      <c r="AG34" s="91" t="e">
        <f>SUMIF('Summarized Plan'!#REF!,$AE34,'Summarized Plan'!#REF!)</f>
        <v>#REF!</v>
      </c>
      <c r="AH34" s="91" t="e">
        <f>SUMIF('Summarized Plan'!#REF!,$AE34,'Summarized Plan'!#REF!)</f>
        <v>#REF!</v>
      </c>
      <c r="AI34" s="91" t="e">
        <f t="shared" si="12"/>
        <v>#REF!</v>
      </c>
      <c r="AJ34" s="81" t="e">
        <f>SUMIF('Summarized Plan'!#REF!,$AE34,'Summarized Plan'!#REF!)</f>
        <v>#REF!</v>
      </c>
      <c r="AK34" s="81" t="e">
        <f>SUMIF('Summarized Plan'!#REF!,$AE34,'Summarized Plan'!#REF!)</f>
        <v>#REF!</v>
      </c>
      <c r="AL34" s="82" t="e">
        <f t="shared" si="13"/>
        <v>#REF!</v>
      </c>
      <c r="AM34" s="373" t="e">
        <f t="shared" si="14"/>
        <v>#REF!</v>
      </c>
      <c r="AN34" s="375"/>
      <c r="AO34" s="376"/>
      <c r="AP34" s="126"/>
      <c r="AQ34" s="126"/>
      <c r="AR34" s="361"/>
      <c r="AS34" s="362"/>
      <c r="AT34" s="363"/>
      <c r="AU34" s="46" t="s">
        <v>127</v>
      </c>
    </row>
    <row r="35" spans="1:47" ht="20.25" customHeight="1">
      <c r="B35" s="438"/>
      <c r="C35" s="438"/>
      <c r="D35" s="438"/>
      <c r="E35" s="359"/>
      <c r="F35" s="381"/>
      <c r="I35" s="696"/>
      <c r="J35" s="55" t="s">
        <v>61</v>
      </c>
      <c r="K35" s="56" t="s">
        <v>62</v>
      </c>
      <c r="L35" s="55" t="s">
        <v>61</v>
      </c>
      <c r="M35" s="56" t="s">
        <v>62</v>
      </c>
      <c r="N35" s="89"/>
      <c r="O35" s="154"/>
      <c r="P35" s="237" t="s">
        <v>125</v>
      </c>
      <c r="Q35" s="238"/>
      <c r="R35" s="92" t="e">
        <f>SUM(R32:R34)</f>
        <v>#REF!</v>
      </c>
      <c r="S35" s="92">
        <f>SUM(S32:S34)</f>
        <v>83</v>
      </c>
      <c r="T35" s="382" t="e">
        <f t="shared" si="25"/>
        <v>#REF!</v>
      </c>
      <c r="U35" s="383" t="e">
        <f t="shared" si="26"/>
        <v>#REF!</v>
      </c>
      <c r="V35" s="60"/>
      <c r="W35" s="60"/>
      <c r="X35" s="78"/>
      <c r="Y35" s="78"/>
      <c r="Z35" s="78"/>
      <c r="AA35" s="78"/>
      <c r="AB35" s="78"/>
      <c r="AC35" s="78"/>
      <c r="AE35" s="380"/>
      <c r="AF35" s="236"/>
      <c r="AG35" s="91" t="e">
        <f>SUMIF('Summarized Plan'!#REF!,$AE35,'Summarized Plan'!#REF!)</f>
        <v>#REF!</v>
      </c>
      <c r="AH35" s="91" t="e">
        <f>SUMIF('Summarized Plan'!#REF!,$AE35,'Summarized Plan'!#REF!)</f>
        <v>#REF!</v>
      </c>
      <c r="AI35" s="91" t="e">
        <f t="shared" si="12"/>
        <v>#REF!</v>
      </c>
      <c r="AJ35" s="81" t="e">
        <f>SUMIF('Summarized Plan'!#REF!,$AE35,'Summarized Plan'!#REF!)</f>
        <v>#REF!</v>
      </c>
      <c r="AK35" s="81" t="e">
        <f>SUMIF('Summarized Plan'!#REF!,$AE35,'Summarized Plan'!#REF!)</f>
        <v>#REF!</v>
      </c>
      <c r="AL35" s="82" t="e">
        <f t="shared" si="13"/>
        <v>#REF!</v>
      </c>
      <c r="AM35" s="373" t="e">
        <f t="shared" si="14"/>
        <v>#REF!</v>
      </c>
      <c r="AN35" s="335"/>
      <c r="AO35" s="127"/>
      <c r="AP35" s="126"/>
      <c r="AQ35" s="126"/>
      <c r="AR35" s="361"/>
      <c r="AS35" s="362"/>
      <c r="AT35" s="363"/>
    </row>
    <row r="36" spans="1:47" ht="20.25" customHeight="1">
      <c r="B36" s="438"/>
      <c r="C36" s="438"/>
      <c r="D36" s="438"/>
      <c r="E36" s="359"/>
      <c r="F36" s="381"/>
      <c r="I36" s="438" t="s">
        <v>3</v>
      </c>
      <c r="J36" s="439">
        <f>COUNTIFS('Summarized Plan'!$G:$G,'Report Summary'!I34,'Summarized Plan'!$H:$H,'Report Summary'!$C$2)</f>
        <v>0</v>
      </c>
      <c r="K36" s="232">
        <f>SUMIFS('Summarized Plan'!$P:$P,'Summarized Plan'!$G:$G,'Report Summary'!I34,'Summarized Plan'!$H:$H,'Report Summary'!$C$2)</f>
        <v>0</v>
      </c>
      <c r="L36" s="439">
        <f>SUMIFS('Summarized Plan'!$C:$C,'Summarized Plan'!$G:$G,'Report Summary'!I34,'Summarized Plan'!$H:$H,'Report Summary'!$C$2)</f>
        <v>0</v>
      </c>
      <c r="M36" s="232">
        <f>SUMIFS('Summarized Plan'!$Q:$Q,'Summarized Plan'!$G:$G,'Report Summary'!I34,'Summarized Plan'!$H:$H,'Report Summary'!$C$2)</f>
        <v>0</v>
      </c>
      <c r="N36" s="440" t="str">
        <f>IF(ISERROR(K36/J36),"-",K36/J36)</f>
        <v>-</v>
      </c>
      <c r="O36" s="76"/>
      <c r="R36" s="155"/>
      <c r="S36" s="155"/>
      <c r="T36" s="155"/>
      <c r="U36" s="156"/>
      <c r="V36" s="60"/>
      <c r="W36" s="60"/>
      <c r="X36" s="78"/>
      <c r="Y36" s="78"/>
      <c r="Z36" s="78"/>
      <c r="AA36" s="78"/>
      <c r="AB36" s="78"/>
      <c r="AC36" s="78"/>
      <c r="AE36" s="380"/>
      <c r="AF36" s="236"/>
      <c r="AG36" s="91" t="e">
        <f>SUMIF('Summarized Plan'!#REF!,$AE36,'Summarized Plan'!#REF!)</f>
        <v>#REF!</v>
      </c>
      <c r="AH36" s="91" t="e">
        <f>SUMIF('Summarized Plan'!#REF!,$AE36,'Summarized Plan'!#REF!)</f>
        <v>#REF!</v>
      </c>
      <c r="AI36" s="91" t="e">
        <f t="shared" si="12"/>
        <v>#REF!</v>
      </c>
      <c r="AJ36" s="81" t="e">
        <f>SUMIF('Summarized Plan'!#REF!,$AE36,'Summarized Plan'!#REF!)</f>
        <v>#REF!</v>
      </c>
      <c r="AK36" s="81" t="e">
        <f>SUMIF('Summarized Plan'!#REF!,$AE36,'Summarized Plan'!#REF!)</f>
        <v>#REF!</v>
      </c>
      <c r="AL36" s="82" t="e">
        <f t="shared" si="13"/>
        <v>#REF!</v>
      </c>
      <c r="AM36" s="373" t="e">
        <f t="shared" si="14"/>
        <v>#REF!</v>
      </c>
      <c r="AN36" s="335"/>
      <c r="AO36" s="127"/>
      <c r="AP36" s="126"/>
      <c r="AQ36" s="126"/>
      <c r="AR36" s="361"/>
      <c r="AS36" s="362"/>
      <c r="AT36" s="363"/>
    </row>
    <row r="37" spans="1:47" ht="20.25" customHeight="1">
      <c r="B37" s="364" t="s">
        <v>78</v>
      </c>
      <c r="C37" s="365">
        <f>SUM(C25:C33)</f>
        <v>41</v>
      </c>
      <c r="D37" s="365">
        <f>SUM(D25:D32)</f>
        <v>17</v>
      </c>
      <c r="E37" s="365">
        <f>SUM(E25:E32)</f>
        <v>24</v>
      </c>
      <c r="F37" s="366">
        <f>+D37/C37</f>
        <v>0.41463414634146339</v>
      </c>
      <c r="I37" s="438" t="s">
        <v>73</v>
      </c>
      <c r="J37" s="439">
        <f>SUMIF('Summarized Plan'!$G:$G,'Report Summary'!I34,'Summarized Plan'!$R:$R)</f>
        <v>0</v>
      </c>
      <c r="K37" s="232">
        <f>SUMIFS('Summarized Plan'!$P:$P,'Summarized Plan'!$R:$R,"=1",'Summarized Plan'!$G:$G,'Report Summary'!I34)</f>
        <v>0</v>
      </c>
      <c r="L37" s="439">
        <f>SUMIFS('Summarized Plan'!$C:$C,'Summarized Plan'!$R:$R,"=1",'Summarized Plan'!$G:$G,'Report Summary'!I34)</f>
        <v>0</v>
      </c>
      <c r="M37" s="232">
        <f>SUMIFS('Summarized Plan'!$Q:$Q,'Summarized Plan'!$R:$R,"=1",'Summarized Plan'!$G:$G,'Report Summary'!I34)</f>
        <v>0</v>
      </c>
      <c r="N37" s="440" t="str">
        <f>IF(ISERROR(K37/J37),"-",K37/J37)</f>
        <v>-</v>
      </c>
      <c r="P37" s="589" t="s">
        <v>55</v>
      </c>
      <c r="Q37" s="590"/>
      <c r="R37" s="588" t="s">
        <v>90</v>
      </c>
      <c r="S37" s="588"/>
      <c r="T37" s="588"/>
      <c r="U37" s="174"/>
      <c r="V37" s="60"/>
      <c r="W37" s="60"/>
      <c r="X37" s="78"/>
      <c r="Y37" s="78"/>
      <c r="Z37" s="78"/>
      <c r="AA37" s="78"/>
      <c r="AB37" s="78"/>
      <c r="AC37" s="78"/>
      <c r="AE37" s="380"/>
      <c r="AF37" s="236"/>
      <c r="AG37" s="91" t="e">
        <f>SUMIF('Summarized Plan'!#REF!,$AE37,'Summarized Plan'!#REF!)</f>
        <v>#REF!</v>
      </c>
      <c r="AH37" s="91" t="e">
        <f>SUMIF('Summarized Plan'!#REF!,$AE37,'Summarized Plan'!#REF!)</f>
        <v>#REF!</v>
      </c>
      <c r="AI37" s="91" t="e">
        <f t="shared" si="12"/>
        <v>#REF!</v>
      </c>
      <c r="AJ37" s="81" t="e">
        <f>SUMIF('Summarized Plan'!#REF!,$AE37,'Summarized Plan'!#REF!)</f>
        <v>#REF!</v>
      </c>
      <c r="AK37" s="81" t="e">
        <f>SUMIF('Summarized Plan'!#REF!,$AE37,'Summarized Plan'!#REF!)</f>
        <v>#REF!</v>
      </c>
      <c r="AL37" s="82" t="e">
        <f t="shared" si="13"/>
        <v>#REF!</v>
      </c>
      <c r="AM37" s="373" t="e">
        <f t="shared" si="14"/>
        <v>#REF!</v>
      </c>
      <c r="AN37" s="335"/>
      <c r="AO37" s="127"/>
      <c r="AP37" s="126"/>
      <c r="AQ37" s="126"/>
      <c r="AR37" s="361"/>
      <c r="AS37" s="362"/>
      <c r="AT37" s="363"/>
    </row>
    <row r="38" spans="1:47" ht="20.25" customHeight="1">
      <c r="B38" s="59"/>
      <c r="C38" s="59"/>
      <c r="D38" s="59"/>
      <c r="F38" s="120"/>
      <c r="I38" s="438" t="s">
        <v>75</v>
      </c>
      <c r="J38" s="439">
        <f>SUMIF('Summarized Plan'!$G:$G,'Report Summary'!I34,'Summarized Plan'!$S:$S)</f>
        <v>0</v>
      </c>
      <c r="K38" s="232">
        <f>SUMIFS('Summarized Plan'!$P:$P,'Summarized Plan'!$S:$S,"=1",'Summarized Plan'!$G:$G,'Report Summary'!I34)</f>
        <v>0</v>
      </c>
      <c r="L38" s="439">
        <f>SUMIFS('Summarized Plan'!$C:$C,'Summarized Plan'!$S:$S,"=1",'Summarized Plan'!$G:$G,'Report Summary'!I34)</f>
        <v>0</v>
      </c>
      <c r="M38" s="232">
        <f>SUMIFS('Summarized Plan'!$Q:$Q,'Summarized Plan'!$S:$S,"=1",'Summarized Plan'!$G:$G,'Report Summary'!I34)</f>
        <v>0</v>
      </c>
      <c r="N38" s="440" t="str">
        <f>IF(ISERROR(K38/J38),"-",K38/J38)</f>
        <v>-</v>
      </c>
      <c r="O38" s="76">
        <f>R39+R42+R45+R48+R51+R54</f>
        <v>44049</v>
      </c>
      <c r="P38" s="591"/>
      <c r="Q38" s="592"/>
      <c r="R38" s="56" t="s">
        <v>61</v>
      </c>
      <c r="S38" s="55" t="s">
        <v>62</v>
      </c>
      <c r="T38" s="56" t="s">
        <v>63</v>
      </c>
      <c r="U38" s="56" t="s">
        <v>58</v>
      </c>
      <c r="V38" s="60"/>
      <c r="W38" s="60"/>
      <c r="X38" s="78"/>
      <c r="Y38" s="78"/>
      <c r="Z38" s="78"/>
      <c r="AA38" s="59"/>
      <c r="AB38" s="59"/>
      <c r="AC38" s="59"/>
      <c r="AE38" s="380"/>
      <c r="AF38" s="236"/>
      <c r="AG38" s="91" t="e">
        <f>SUMIF('Summarized Plan'!#REF!,$AE38,'Summarized Plan'!#REF!)</f>
        <v>#REF!</v>
      </c>
      <c r="AH38" s="91" t="e">
        <f>SUMIF('Summarized Plan'!#REF!,$AE38,'Summarized Plan'!#REF!)</f>
        <v>#REF!</v>
      </c>
      <c r="AI38" s="91" t="e">
        <f t="shared" si="12"/>
        <v>#REF!</v>
      </c>
      <c r="AJ38" s="81" t="e">
        <f>SUMIF('Summarized Plan'!#REF!,$AE38,'Summarized Plan'!#REF!)</f>
        <v>#REF!</v>
      </c>
      <c r="AK38" s="81" t="e">
        <f>SUMIF('Summarized Plan'!#REF!,$AE38,'Summarized Plan'!#REF!)</f>
        <v>#REF!</v>
      </c>
      <c r="AL38" s="82" t="e">
        <f t="shared" si="13"/>
        <v>#REF!</v>
      </c>
      <c r="AM38" s="373" t="e">
        <f t="shared" si="14"/>
        <v>#REF!</v>
      </c>
      <c r="AN38" s="239"/>
      <c r="AO38" s="127"/>
      <c r="AP38" s="126"/>
      <c r="AQ38" s="126"/>
      <c r="AR38" s="361"/>
      <c r="AS38" s="362"/>
      <c r="AT38" s="363"/>
    </row>
    <row r="39" spans="1:47" ht="20.25" customHeight="1">
      <c r="B39" s="385" t="s">
        <v>135</v>
      </c>
      <c r="C39" s="365">
        <f>+C19+C37</f>
        <v>150</v>
      </c>
      <c r="D39" s="365">
        <f>+D19+D37</f>
        <v>61</v>
      </c>
      <c r="E39" s="365">
        <f>+SUM(E37:E38)</f>
        <v>24</v>
      </c>
      <c r="F39" s="366">
        <f>+D39/C39</f>
        <v>0.40666666666666668</v>
      </c>
      <c r="I39" s="69" t="s">
        <v>78</v>
      </c>
      <c r="J39" s="73">
        <f>SUM(J36:J38)</f>
        <v>0</v>
      </c>
      <c r="K39" s="74">
        <f>SUM(K36:K38)</f>
        <v>0</v>
      </c>
      <c r="L39" s="73">
        <f>SUM(L36:L38)</f>
        <v>0</v>
      </c>
      <c r="M39" s="74">
        <f>SUM(M36:M38)</f>
        <v>0</v>
      </c>
      <c r="N39" s="75" t="str">
        <f>IF(ISERROR(K39/J39),"-",K39/J39)</f>
        <v>-</v>
      </c>
      <c r="O39" s="76">
        <f>S39+S42+S45+S48+S51+S54</f>
        <v>20448</v>
      </c>
      <c r="P39" s="697" t="s">
        <v>8</v>
      </c>
      <c r="Q39" s="449" t="s">
        <v>71</v>
      </c>
      <c r="R39" s="384">
        <f t="shared" ref="R39:S41" si="27">L8</f>
        <v>25665</v>
      </c>
      <c r="S39" s="384">
        <f t="shared" si="27"/>
        <v>14252</v>
      </c>
      <c r="T39" s="384">
        <f>R39-S39</f>
        <v>11413</v>
      </c>
      <c r="U39" s="450">
        <f>S39/R39</f>
        <v>0.55530878628482372</v>
      </c>
      <c r="V39" s="60"/>
      <c r="W39" s="60"/>
      <c r="X39" s="78"/>
      <c r="Y39" s="78"/>
      <c r="Z39" s="78"/>
      <c r="AA39" s="59"/>
      <c r="AB39" s="59"/>
      <c r="AC39" s="59"/>
      <c r="AE39" s="380"/>
      <c r="AF39" s="236"/>
      <c r="AG39" s="91" t="e">
        <f>SUMIF('Summarized Plan'!#REF!,$AE39,'Summarized Plan'!#REF!)</f>
        <v>#REF!</v>
      </c>
      <c r="AH39" s="91" t="e">
        <f>SUMIF('Summarized Plan'!#REF!,$AE39,'Summarized Plan'!#REF!)</f>
        <v>#REF!</v>
      </c>
      <c r="AI39" s="91" t="e">
        <f t="shared" si="12"/>
        <v>#REF!</v>
      </c>
      <c r="AJ39" s="81" t="e">
        <f>SUMIF('Summarized Plan'!#REF!,$AE39,'Summarized Plan'!#REF!)</f>
        <v>#REF!</v>
      </c>
      <c r="AK39" s="81" t="e">
        <f>SUMIF('Summarized Plan'!#REF!,$AE39,'Summarized Plan'!#REF!)</f>
        <v>#REF!</v>
      </c>
      <c r="AL39" s="82" t="e">
        <f t="shared" si="13"/>
        <v>#REF!</v>
      </c>
      <c r="AM39" s="373" t="e">
        <f t="shared" si="14"/>
        <v>#REF!</v>
      </c>
      <c r="AN39" s="335"/>
      <c r="AO39" s="127"/>
      <c r="AP39" s="126"/>
      <c r="AQ39" s="126"/>
      <c r="AR39" s="361"/>
      <c r="AS39" s="362"/>
      <c r="AT39" s="363"/>
    </row>
    <row r="40" spans="1:47" ht="20.25" customHeight="1">
      <c r="P40" s="698"/>
      <c r="Q40" s="354" t="s">
        <v>74</v>
      </c>
      <c r="R40" s="384">
        <f t="shared" si="27"/>
        <v>0</v>
      </c>
      <c r="S40" s="384">
        <f t="shared" si="27"/>
        <v>0</v>
      </c>
      <c r="T40" s="384">
        <f>R40-S40</f>
        <v>0</v>
      </c>
      <c r="U40" s="450" t="e">
        <f>S40/R40</f>
        <v>#DIV/0!</v>
      </c>
      <c r="V40" s="60"/>
      <c r="W40" s="60"/>
      <c r="X40" s="78"/>
      <c r="Y40" s="78"/>
      <c r="Z40" s="78"/>
      <c r="AA40" s="59"/>
      <c r="AB40" s="59"/>
      <c r="AC40" s="59"/>
      <c r="AE40" s="380"/>
      <c r="AF40" s="236"/>
      <c r="AG40" s="91" t="e">
        <f>SUMIF('Summarized Plan'!#REF!,$AE40,'Summarized Plan'!#REF!)</f>
        <v>#REF!</v>
      </c>
      <c r="AH40" s="91" t="e">
        <f>SUMIF('Summarized Plan'!#REF!,$AE40,'Summarized Plan'!#REF!)</f>
        <v>#REF!</v>
      </c>
      <c r="AI40" s="91" t="e">
        <f t="shared" si="12"/>
        <v>#REF!</v>
      </c>
      <c r="AJ40" s="81" t="e">
        <f>SUMIF('Summarized Plan'!#REF!,$AE40,'Summarized Plan'!#REF!)</f>
        <v>#REF!</v>
      </c>
      <c r="AK40" s="81" t="e">
        <f>SUMIF('Summarized Plan'!#REF!,$AE40,'Summarized Plan'!#REF!)</f>
        <v>#REF!</v>
      </c>
      <c r="AL40" s="82" t="e">
        <f t="shared" si="13"/>
        <v>#REF!</v>
      </c>
      <c r="AM40" s="373" t="e">
        <f t="shared" si="14"/>
        <v>#REF!</v>
      </c>
      <c r="AN40" s="239"/>
      <c r="AO40" s="127"/>
      <c r="AP40" s="126"/>
      <c r="AQ40" s="126"/>
      <c r="AR40" s="361"/>
      <c r="AS40" s="362"/>
      <c r="AT40" s="363"/>
    </row>
    <row r="41" spans="1:47" ht="20.25" customHeight="1">
      <c r="A41" s="47" t="s">
        <v>136</v>
      </c>
      <c r="I41" s="695" t="s">
        <v>137</v>
      </c>
      <c r="J41" s="142" t="s">
        <v>56</v>
      </c>
      <c r="K41" s="174"/>
      <c r="L41" s="142" t="s">
        <v>57</v>
      </c>
      <c r="M41" s="174"/>
      <c r="N41" s="143" t="s">
        <v>58</v>
      </c>
      <c r="P41" s="699"/>
      <c r="Q41" s="355" t="s">
        <v>76</v>
      </c>
      <c r="R41" s="384">
        <f>L10</f>
        <v>0</v>
      </c>
      <c r="S41" s="384">
        <f t="shared" si="27"/>
        <v>0</v>
      </c>
      <c r="T41" s="384">
        <f>R41-S41</f>
        <v>0</v>
      </c>
      <c r="U41" s="450" t="e">
        <f>S41/R41</f>
        <v>#DIV/0!</v>
      </c>
      <c r="V41" s="60"/>
      <c r="W41" s="60"/>
      <c r="X41" s="78"/>
      <c r="Y41" s="78"/>
      <c r="Z41" s="78"/>
      <c r="AA41" s="59"/>
      <c r="AB41" s="59"/>
      <c r="AC41" s="59"/>
      <c r="AE41" s="380"/>
      <c r="AF41" s="236"/>
      <c r="AG41" s="91" t="e">
        <f>SUMIF('Summarized Plan'!#REF!,$AE41,'Summarized Plan'!#REF!)</f>
        <v>#REF!</v>
      </c>
      <c r="AH41" s="91" t="e">
        <f>SUMIF('Summarized Plan'!#REF!,$AE41,'Summarized Plan'!#REF!)</f>
        <v>#REF!</v>
      </c>
      <c r="AI41" s="91" t="e">
        <f t="shared" si="12"/>
        <v>#REF!</v>
      </c>
      <c r="AJ41" s="81" t="e">
        <f>SUMIF('Summarized Plan'!#REF!,$AE41,'Summarized Plan'!#REF!)</f>
        <v>#REF!</v>
      </c>
      <c r="AK41" s="81" t="e">
        <f>SUMIF('Summarized Plan'!#REF!,$AE41,'Summarized Plan'!#REF!)</f>
        <v>#REF!</v>
      </c>
      <c r="AL41" s="82" t="e">
        <f t="shared" si="13"/>
        <v>#REF!</v>
      </c>
      <c r="AM41" s="373" t="e">
        <f t="shared" si="14"/>
        <v>#REF!</v>
      </c>
      <c r="AN41" s="239"/>
      <c r="AO41" s="127"/>
      <c r="AP41" s="126"/>
      <c r="AQ41" s="126"/>
      <c r="AR41" s="361"/>
      <c r="AS41" s="362"/>
      <c r="AT41" s="363"/>
    </row>
    <row r="42" spans="1:47" ht="20.25" customHeight="1">
      <c r="I42" s="696"/>
      <c r="J42" s="55" t="s">
        <v>61</v>
      </c>
      <c r="K42" s="56" t="s">
        <v>62</v>
      </c>
      <c r="L42" s="55" t="s">
        <v>61</v>
      </c>
      <c r="M42" s="56" t="s">
        <v>62</v>
      </c>
      <c r="N42" s="89"/>
      <c r="P42" s="697" t="s">
        <v>9</v>
      </c>
      <c r="Q42" s="449" t="s">
        <v>71</v>
      </c>
      <c r="R42" s="384">
        <f t="shared" ref="R42:S44" si="28">L15</f>
        <v>3504</v>
      </c>
      <c r="S42" s="384">
        <f t="shared" si="28"/>
        <v>921</v>
      </c>
      <c r="T42" s="384">
        <f t="shared" ref="T42:T47" si="29">R42-S42</f>
        <v>2583</v>
      </c>
      <c r="U42" s="450">
        <f t="shared" ref="U42:U47" si="30">S42/R42</f>
        <v>0.26284246575342468</v>
      </c>
      <c r="V42" s="60"/>
      <c r="W42" s="60"/>
      <c r="X42" s="78"/>
      <c r="Y42" s="78"/>
      <c r="Z42" s="78"/>
      <c r="AA42" s="59"/>
      <c r="AB42" s="59"/>
      <c r="AC42" s="59"/>
      <c r="AE42" s="380"/>
      <c r="AF42" s="236"/>
      <c r="AG42" s="91" t="e">
        <f>SUMIF('Summarized Plan'!#REF!,$AE42,'Summarized Plan'!#REF!)</f>
        <v>#REF!</v>
      </c>
      <c r="AH42" s="91" t="e">
        <f>SUMIF('Summarized Plan'!#REF!,$AE42,'Summarized Plan'!#REF!)</f>
        <v>#REF!</v>
      </c>
      <c r="AI42" s="91" t="e">
        <f t="shared" si="12"/>
        <v>#REF!</v>
      </c>
      <c r="AJ42" s="81" t="e">
        <f>SUMIF('Summarized Plan'!#REF!,$AE42,'Summarized Plan'!#REF!)</f>
        <v>#REF!</v>
      </c>
      <c r="AK42" s="81" t="e">
        <f>SUMIF('Summarized Plan'!#REF!,$AE42,'Summarized Plan'!#REF!)</f>
        <v>#REF!</v>
      </c>
      <c r="AL42" s="82" t="e">
        <f t="shared" si="13"/>
        <v>#REF!</v>
      </c>
      <c r="AM42" s="373" t="e">
        <f t="shared" si="14"/>
        <v>#REF!</v>
      </c>
      <c r="AN42" s="239"/>
      <c r="AO42" s="127"/>
      <c r="AP42" s="126"/>
      <c r="AQ42" s="126"/>
      <c r="AR42" s="361"/>
      <c r="AS42" s="362"/>
      <c r="AT42" s="363"/>
    </row>
    <row r="43" spans="1:47" ht="20.25" customHeight="1" thickBot="1">
      <c r="B43" s="364"/>
      <c r="C43" s="386" t="s">
        <v>138</v>
      </c>
      <c r="D43" s="386" t="s">
        <v>139</v>
      </c>
      <c r="E43" s="386" t="s">
        <v>140</v>
      </c>
      <c r="F43" s="386" t="s">
        <v>141</v>
      </c>
      <c r="I43" s="438" t="s">
        <v>3</v>
      </c>
      <c r="J43" s="439">
        <f>COUNTIFS('Summarized Plan'!$G:$G,'Report Summary'!I41,'Summarized Plan'!$H:$H,'Report Summary'!$C$2)</f>
        <v>0</v>
      </c>
      <c r="K43" s="232">
        <f>SUMIFS('Summarized Plan'!$P:$P,'Summarized Plan'!$G:$G,'Report Summary'!I41,'Summarized Plan'!$H:$H,'Report Summary'!$C$2)</f>
        <v>0</v>
      </c>
      <c r="L43" s="439">
        <f>SUMIFS('Summarized Plan'!$C:$C,'Summarized Plan'!$G:$G,'Report Summary'!I41,'Summarized Plan'!$H:$H,'Report Summary'!$C$2)</f>
        <v>0</v>
      </c>
      <c r="M43" s="232">
        <f>SUMIFS('Summarized Plan'!$Q:$Q,'Summarized Plan'!$G:$G,'Report Summary'!I41,'Summarized Plan'!$H:$H,'Report Summary'!$C$2)</f>
        <v>0</v>
      </c>
      <c r="N43" s="440" t="str">
        <f>IF(ISERROR(K43/J43),"-",K43/J43)</f>
        <v>-</v>
      </c>
      <c r="P43" s="698"/>
      <c r="Q43" s="354" t="s">
        <v>74</v>
      </c>
      <c r="R43" s="384">
        <f t="shared" si="28"/>
        <v>0</v>
      </c>
      <c r="S43" s="384">
        <f t="shared" si="28"/>
        <v>0</v>
      </c>
      <c r="T43" s="384">
        <f t="shared" si="29"/>
        <v>0</v>
      </c>
      <c r="U43" s="450" t="e">
        <f t="shared" si="30"/>
        <v>#DIV/0!</v>
      </c>
      <c r="V43" s="60"/>
      <c r="W43" s="60"/>
      <c r="X43" s="78"/>
      <c r="Y43" s="78"/>
      <c r="Z43" s="78"/>
      <c r="AA43" s="59"/>
      <c r="AB43" s="59"/>
      <c r="AC43" s="59"/>
      <c r="AE43" s="380"/>
      <c r="AF43" s="236"/>
      <c r="AG43" s="108" t="e">
        <f>SUMIF('Summarized Plan'!#REF!,$AE43,'Summarized Plan'!#REF!)</f>
        <v>#REF!</v>
      </c>
      <c r="AH43" s="91" t="e">
        <f>SUMIF('Summarized Plan'!#REF!,$AE43,'Summarized Plan'!#REF!)</f>
        <v>#REF!</v>
      </c>
      <c r="AI43" s="108" t="e">
        <f t="shared" si="12"/>
        <v>#REF!</v>
      </c>
      <c r="AJ43" s="108" t="e">
        <f>SUMIF('Summarized Plan'!#REF!,$AE43,'Summarized Plan'!#REF!)</f>
        <v>#REF!</v>
      </c>
      <c r="AK43" s="108" t="e">
        <f>SUMIF('Summarized Plan'!#REF!,$AE43,'Summarized Plan'!#REF!)</f>
        <v>#REF!</v>
      </c>
      <c r="AL43" s="82" t="e">
        <f t="shared" si="13"/>
        <v>#REF!</v>
      </c>
      <c r="AM43" s="373" t="e">
        <f t="shared" si="14"/>
        <v>#REF!</v>
      </c>
      <c r="AN43" s="335"/>
      <c r="AO43" s="127"/>
      <c r="AP43" s="126"/>
      <c r="AQ43" s="126"/>
      <c r="AR43" s="361"/>
      <c r="AS43" s="362"/>
      <c r="AT43" s="363"/>
    </row>
    <row r="44" spans="1:47" ht="20.25" customHeight="1" thickTop="1">
      <c r="B44" s="438" t="s">
        <v>142</v>
      </c>
      <c r="C44" s="359">
        <f>COUNTIF('Truck Utilization'!L:L,"CCBPI")</f>
        <v>86</v>
      </c>
      <c r="D44" s="359">
        <f>SUMIF('Truck Utilization'!L:L,"CCBPI",'Truck Utilization'!E:E)</f>
        <v>53</v>
      </c>
      <c r="E44" s="359">
        <f>C44-D44</f>
        <v>33</v>
      </c>
      <c r="F44" s="387">
        <f>D44/C44</f>
        <v>0.61627906976744184</v>
      </c>
      <c r="I44" s="438" t="s">
        <v>73</v>
      </c>
      <c r="J44" s="439">
        <f>SUMIF('Summarized Plan'!$G:$G,'Report Summary'!I41,'Summarized Plan'!$R:$R)</f>
        <v>0</v>
      </c>
      <c r="K44" s="232">
        <f>SUMIFS('Summarized Plan'!$P:$P,'Summarized Plan'!$R:$R,"=1",'Summarized Plan'!$G:$G,'Report Summary'!I41)</f>
        <v>0</v>
      </c>
      <c r="L44" s="439">
        <f>SUMIFS('Summarized Plan'!$C:$C,'Summarized Plan'!$R:$R,"=1",'Summarized Plan'!$G:$G,'Report Summary'!I41)</f>
        <v>0</v>
      </c>
      <c r="M44" s="232">
        <f>SUMIFS('Summarized Plan'!$Q:$Q,'Summarized Plan'!$R:$R,"=1",'Summarized Plan'!$G:$G,'Report Summary'!I41)</f>
        <v>0</v>
      </c>
      <c r="N44" s="440" t="str">
        <f>IF(ISERROR(K44/J44),"-",K44/J44)</f>
        <v>-</v>
      </c>
      <c r="P44" s="699"/>
      <c r="Q44" s="355" t="s">
        <v>76</v>
      </c>
      <c r="R44" s="384">
        <f t="shared" si="28"/>
        <v>0</v>
      </c>
      <c r="S44" s="384">
        <f t="shared" si="28"/>
        <v>0</v>
      </c>
      <c r="T44" s="384">
        <f t="shared" si="29"/>
        <v>0</v>
      </c>
      <c r="U44" s="450" t="e">
        <f t="shared" si="30"/>
        <v>#DIV/0!</v>
      </c>
      <c r="V44" s="60"/>
      <c r="W44" s="60"/>
      <c r="X44" s="78"/>
      <c r="Y44" s="78"/>
      <c r="Z44" s="78"/>
      <c r="AA44" s="59"/>
      <c r="AB44" s="59"/>
      <c r="AC44" s="59"/>
      <c r="AE44" s="367"/>
      <c r="AF44" s="233"/>
      <c r="AG44" s="131" t="e">
        <f t="shared" ref="AG44:AL44" si="31">SUM(AG31:AG43)</f>
        <v>#REF!</v>
      </c>
      <c r="AH44" s="131" t="e">
        <f t="shared" si="31"/>
        <v>#REF!</v>
      </c>
      <c r="AI44" s="131" t="e">
        <f t="shared" si="31"/>
        <v>#REF!</v>
      </c>
      <c r="AJ44" s="131" t="e">
        <f t="shared" si="31"/>
        <v>#REF!</v>
      </c>
      <c r="AK44" s="131" t="e">
        <f t="shared" si="31"/>
        <v>#REF!</v>
      </c>
      <c r="AL44" s="131" t="e">
        <f t="shared" si="31"/>
        <v>#REF!</v>
      </c>
      <c r="AM44" s="133" t="e">
        <f>AH44/AG44</f>
        <v>#REF!</v>
      </c>
      <c r="AN44" s="240"/>
      <c r="AO44" s="386"/>
      <c r="AP44" s="388"/>
      <c r="AQ44" s="388"/>
      <c r="AR44" s="369"/>
      <c r="AS44" s="370"/>
      <c r="AT44" s="389"/>
    </row>
    <row r="45" spans="1:47" ht="20.25" customHeight="1" thickBot="1">
      <c r="B45" s="438" t="s">
        <v>143</v>
      </c>
      <c r="C45" s="359">
        <f>COUNTIF('Truck Utilization'!L:L,"TPD")</f>
        <v>51</v>
      </c>
      <c r="D45" s="359">
        <f>SUMIF('Truck Utilization'!L:L,"TPD",'Truck Utilization'!E:E)</f>
        <v>26</v>
      </c>
      <c r="E45" s="359">
        <f>C45-D45</f>
        <v>25</v>
      </c>
      <c r="F45" s="387">
        <f>D45/C45</f>
        <v>0.50980392156862742</v>
      </c>
      <c r="I45" s="438" t="s">
        <v>75</v>
      </c>
      <c r="J45" s="439">
        <f>SUMIF('Summarized Plan'!$G:$G,'Report Summary'!I41,'Summarized Plan'!$S:$S)</f>
        <v>0</v>
      </c>
      <c r="K45" s="232">
        <f>SUMIFS('Summarized Plan'!$P:$P,'Summarized Plan'!$S:$S,"=1",'Summarized Plan'!$G:$G,'Report Summary'!I41)</f>
        <v>0</v>
      </c>
      <c r="L45" s="439">
        <f>SUMIFS('Summarized Plan'!$C:$C,'Summarized Plan'!$S:$S,"=1",'Summarized Plan'!$G:$G,'Report Summary'!I41)</f>
        <v>0</v>
      </c>
      <c r="M45" s="232">
        <f>SUMIFS('Summarized Plan'!$Q:$Q,'Summarized Plan'!$S:$S,"=1",'Summarized Plan'!$G:$G,'Report Summary'!I41)</f>
        <v>0</v>
      </c>
      <c r="N45" s="440" t="str">
        <f>IF(ISERROR(K45/J45),"-",K45/J45)</f>
        <v>-</v>
      </c>
      <c r="P45" s="697" t="s">
        <v>10</v>
      </c>
      <c r="Q45" s="449" t="s">
        <v>71</v>
      </c>
      <c r="R45" s="384">
        <f>L22+L29+L36+L43+L50+L183</f>
        <v>7184</v>
      </c>
      <c r="S45" s="384">
        <f>M22+M29+M36+M43+M50+M183</f>
        <v>1495</v>
      </c>
      <c r="T45" s="384">
        <f t="shared" si="29"/>
        <v>5689</v>
      </c>
      <c r="U45" s="450">
        <f t="shared" si="30"/>
        <v>0.20810133630289532</v>
      </c>
      <c r="V45" s="60"/>
      <c r="W45" s="60"/>
      <c r="X45" s="78"/>
      <c r="Y45" s="78"/>
      <c r="Z45" s="78"/>
      <c r="AA45" s="59"/>
      <c r="AB45" s="59"/>
      <c r="AC45" s="59"/>
      <c r="AE45" s="47"/>
      <c r="AG45" s="99"/>
      <c r="AH45" s="99"/>
      <c r="AI45" s="100"/>
      <c r="AJ45" s="100"/>
      <c r="AK45" s="100"/>
      <c r="AL45" s="100"/>
      <c r="AM45" s="101"/>
      <c r="AN45" s="102"/>
      <c r="AO45" s="103"/>
      <c r="AP45" s="102"/>
      <c r="AQ45" s="102"/>
      <c r="AR45" s="104"/>
      <c r="AS45" s="105"/>
    </row>
    <row r="46" spans="1:47" ht="20.25" customHeight="1" thickBot="1">
      <c r="B46" s="438" t="s">
        <v>78</v>
      </c>
      <c r="C46" s="359">
        <f>SUM(C44:C45)</f>
        <v>137</v>
      </c>
      <c r="D46" s="359">
        <f>SUM(D44:D45)</f>
        <v>79</v>
      </c>
      <c r="E46" s="359">
        <f>C46-D46</f>
        <v>58</v>
      </c>
      <c r="F46" s="387">
        <f>D46/C46</f>
        <v>0.57664233576642332</v>
      </c>
      <c r="I46" s="69" t="s">
        <v>78</v>
      </c>
      <c r="J46" s="73">
        <f>SUM(J43:J45)</f>
        <v>0</v>
      </c>
      <c r="K46" s="74">
        <f>SUM(K43:K45)</f>
        <v>0</v>
      </c>
      <c r="L46" s="73">
        <f>SUM(L43:L45)</f>
        <v>0</v>
      </c>
      <c r="M46" s="74">
        <f>SUM(M43:M45)</f>
        <v>0</v>
      </c>
      <c r="N46" s="75" t="str">
        <f>IF(ISERROR(K46/J46),"-",K46/J46)</f>
        <v>-</v>
      </c>
      <c r="O46" s="161"/>
      <c r="P46" s="698"/>
      <c r="Q46" s="354" t="s">
        <v>74</v>
      </c>
      <c r="R46" s="384">
        <f>L23+L30+L37+L44+L44+L51+L184</f>
        <v>0</v>
      </c>
      <c r="S46" s="384">
        <f>M23+M30+M37+M44+M44+M51+M184</f>
        <v>0</v>
      </c>
      <c r="T46" s="384">
        <f t="shared" si="29"/>
        <v>0</v>
      </c>
      <c r="U46" s="450" t="e">
        <f t="shared" si="30"/>
        <v>#DIV/0!</v>
      </c>
      <c r="V46" s="60"/>
      <c r="W46" s="60"/>
      <c r="X46" s="78"/>
      <c r="Y46" s="78"/>
      <c r="Z46" s="78"/>
      <c r="AA46" s="59"/>
      <c r="AB46" s="59"/>
      <c r="AC46" s="59"/>
      <c r="AE46" s="47"/>
      <c r="AF46" s="336" t="s">
        <v>125</v>
      </c>
      <c r="AG46" s="337" t="e">
        <f t="shared" ref="AG46:AL46" si="32">SUM(AG44++AG30+AG19)</f>
        <v>#REF!</v>
      </c>
      <c r="AH46" s="337" t="e">
        <f t="shared" si="32"/>
        <v>#REF!</v>
      </c>
      <c r="AI46" s="337" t="e">
        <f t="shared" si="32"/>
        <v>#REF!</v>
      </c>
      <c r="AJ46" s="337" t="e">
        <f t="shared" si="32"/>
        <v>#REF!</v>
      </c>
      <c r="AK46" s="337" t="e">
        <f t="shared" si="32"/>
        <v>#REF!</v>
      </c>
      <c r="AL46" s="337" t="e">
        <f t="shared" si="32"/>
        <v>#REF!</v>
      </c>
      <c r="AM46" s="101"/>
      <c r="AN46" s="102"/>
      <c r="AO46" s="103"/>
      <c r="AP46" s="102"/>
      <c r="AQ46" s="102"/>
      <c r="AR46" s="104"/>
      <c r="AS46" s="105"/>
    </row>
    <row r="47" spans="1:47" ht="20.25" customHeight="1">
      <c r="O47" s="161"/>
      <c r="P47" s="699"/>
      <c r="Q47" s="355" t="s">
        <v>76</v>
      </c>
      <c r="R47" s="384">
        <f>L24+L31+L38+L45+L52+L185</f>
        <v>0</v>
      </c>
      <c r="S47" s="384">
        <f>M24+M31+M38+M45+M52+M185</f>
        <v>0</v>
      </c>
      <c r="T47" s="384">
        <f t="shared" si="29"/>
        <v>0</v>
      </c>
      <c r="U47" s="450" t="e">
        <f t="shared" si="30"/>
        <v>#DIV/0!</v>
      </c>
      <c r="V47" s="60"/>
      <c r="W47" s="60"/>
      <c r="X47" s="78"/>
      <c r="Y47" s="78"/>
      <c r="Z47" s="78"/>
      <c r="AA47" s="59"/>
      <c r="AB47" s="59"/>
      <c r="AC47" s="59"/>
    </row>
    <row r="48" spans="1:47" ht="20.25" customHeight="1">
      <c r="A48" s="47" t="s">
        <v>144</v>
      </c>
      <c r="I48" s="695" t="s">
        <v>145</v>
      </c>
      <c r="J48" s="142" t="s">
        <v>56</v>
      </c>
      <c r="K48" s="174"/>
      <c r="L48" s="142" t="s">
        <v>57</v>
      </c>
      <c r="M48" s="174"/>
      <c r="N48" s="143" t="s">
        <v>58</v>
      </c>
      <c r="O48" s="50"/>
      <c r="P48" s="697" t="s">
        <v>11</v>
      </c>
      <c r="Q48" s="449" t="s">
        <v>71</v>
      </c>
      <c r="R48" s="384">
        <f t="shared" ref="R48:S50" si="33">L57+L64+L71+L78+L85+L190</f>
        <v>1900</v>
      </c>
      <c r="S48" s="384">
        <f t="shared" si="33"/>
        <v>777</v>
      </c>
      <c r="T48" s="384">
        <f>R48-S48</f>
        <v>1123</v>
      </c>
      <c r="U48" s="450">
        <f t="shared" ref="U48:U59" si="34">S48/R48</f>
        <v>0.40894736842105261</v>
      </c>
      <c r="V48" s="60"/>
      <c r="W48" s="60"/>
      <c r="X48" s="60"/>
      <c r="Y48" s="60"/>
      <c r="Z48" s="60"/>
      <c r="AA48" s="59"/>
      <c r="AB48" s="59"/>
      <c r="AC48" s="59"/>
    </row>
    <row r="49" spans="1:37" ht="20.25" customHeight="1">
      <c r="I49" s="696"/>
      <c r="J49" s="55" t="s">
        <v>61</v>
      </c>
      <c r="K49" s="56" t="s">
        <v>62</v>
      </c>
      <c r="L49" s="55" t="s">
        <v>61</v>
      </c>
      <c r="M49" s="56" t="s">
        <v>62</v>
      </c>
      <c r="N49" s="89"/>
      <c r="P49" s="698"/>
      <c r="Q49" s="354" t="s">
        <v>74</v>
      </c>
      <c r="R49" s="384">
        <f t="shared" si="33"/>
        <v>0</v>
      </c>
      <c r="S49" s="384">
        <f t="shared" si="33"/>
        <v>0</v>
      </c>
      <c r="T49" s="384">
        <f>R49-S49</f>
        <v>0</v>
      </c>
      <c r="U49" s="450" t="e">
        <f t="shared" si="34"/>
        <v>#DIV/0!</v>
      </c>
      <c r="AF49" s="749">
        <f>C2</f>
        <v>46125</v>
      </c>
      <c r="AG49" s="749"/>
      <c r="AH49" s="747" t="s">
        <v>146</v>
      </c>
      <c r="AI49" s="747"/>
      <c r="AJ49" s="747"/>
      <c r="AK49" s="747"/>
    </row>
    <row r="50" spans="1:37" ht="20.25" customHeight="1" thickBot="1">
      <c r="B50" s="93" t="s">
        <v>147</v>
      </c>
      <c r="C50" s="94" t="s">
        <v>148</v>
      </c>
      <c r="D50" s="94"/>
      <c r="I50" s="438" t="s">
        <v>3</v>
      </c>
      <c r="J50" s="439">
        <f>COUNTIFS('Summarized Plan'!$G:$G,'Report Summary'!I48,'Summarized Plan'!$H:$H,'Report Summary'!$C$2)</f>
        <v>3</v>
      </c>
      <c r="K50" s="232">
        <f>SUMIFS('Summarized Plan'!$P:$P,'Summarized Plan'!$G:$G,'Report Summary'!I48,'Summarized Plan'!$H:$H,'Report Summary'!$C$2)</f>
        <v>2</v>
      </c>
      <c r="L50" s="439">
        <f>SUMIFS('Summarized Plan'!$C:$C,'Summarized Plan'!$G:$G,'Report Summary'!I48,'Summarized Plan'!$H:$H,'Report Summary'!$C$2)</f>
        <v>540</v>
      </c>
      <c r="M50" s="232">
        <f>SUMIFS('Summarized Plan'!$Q:$Q,'Summarized Plan'!$G:$G,'Report Summary'!I48,'Summarized Plan'!$H:$H,'Report Summary'!$C$2)</f>
        <v>360</v>
      </c>
      <c r="N50" s="440">
        <f>IF(ISERROR(K50/J50),"-",K50/J50)</f>
        <v>0.66666666666666663</v>
      </c>
      <c r="P50" s="699"/>
      <c r="Q50" s="355" t="s">
        <v>76</v>
      </c>
      <c r="R50" s="384">
        <f t="shared" si="33"/>
        <v>0</v>
      </c>
      <c r="S50" s="384">
        <f t="shared" si="33"/>
        <v>0</v>
      </c>
      <c r="T50" s="384">
        <f>R50-S50</f>
        <v>0</v>
      </c>
      <c r="U50" s="450" t="e">
        <f t="shared" si="34"/>
        <v>#DIV/0!</v>
      </c>
      <c r="V50" s="53"/>
      <c r="W50" s="53"/>
      <c r="X50" s="53"/>
      <c r="Y50" s="53"/>
      <c r="Z50" s="53"/>
      <c r="AA50" s="53"/>
      <c r="AB50" s="53"/>
      <c r="AC50" s="53"/>
      <c r="AF50" s="750"/>
      <c r="AG50" s="750"/>
      <c r="AH50" s="748"/>
      <c r="AI50" s="748"/>
      <c r="AJ50" s="748"/>
      <c r="AK50" s="748"/>
    </row>
    <row r="51" spans="1:37" ht="20.25" customHeight="1">
      <c r="B51" s="438" t="s">
        <v>142</v>
      </c>
      <c r="C51" s="241">
        <f>+S70/S72</f>
        <v>1</v>
      </c>
      <c r="D51" s="242"/>
      <c r="I51" s="438" t="s">
        <v>73</v>
      </c>
      <c r="J51" s="439" t="e">
        <f>SUMIF('Summarized Plan'!$G:$G,'Report Summary'!I48,'Summarized Plan'!$R:$R)</f>
        <v>#REF!</v>
      </c>
      <c r="K51" s="232">
        <f>SUMIFS('Summarized Plan'!$P:$P,'Summarized Plan'!$R:$R,"=1",'Summarized Plan'!$G:$G,'Report Summary'!I48)</f>
        <v>0</v>
      </c>
      <c r="L51" s="439">
        <f>SUMIFS('Summarized Plan'!$C:$C,'Summarized Plan'!$R:$R,"=1",'Summarized Plan'!$G:$G,'Report Summary'!I48)</f>
        <v>0</v>
      </c>
      <c r="M51" s="232">
        <f>SUMIFS('Summarized Plan'!$Q:$Q,'Summarized Plan'!$R:$R,"=1",'Summarized Plan'!$G:$G,'Report Summary'!I48)</f>
        <v>0</v>
      </c>
      <c r="N51" s="440" t="str">
        <f>IF(ISERROR(K51/J51),"-",K51/J51)</f>
        <v>-</v>
      </c>
      <c r="P51" s="697" t="s">
        <v>12</v>
      </c>
      <c r="Q51" s="449" t="s">
        <v>71</v>
      </c>
      <c r="R51" s="384">
        <f t="shared" ref="R51:S53" si="35">L92+L99+L106+L113+L120+L162+L197</f>
        <v>5796</v>
      </c>
      <c r="S51" s="384">
        <f t="shared" si="35"/>
        <v>3003</v>
      </c>
      <c r="T51" s="384">
        <f>R51-S51</f>
        <v>2793</v>
      </c>
      <c r="U51" s="450">
        <f t="shared" si="34"/>
        <v>0.51811594202898548</v>
      </c>
      <c r="V51" s="53"/>
      <c r="W51" s="53"/>
      <c r="X51" s="53"/>
      <c r="Y51" s="53"/>
      <c r="Z51" s="53"/>
      <c r="AA51" s="53"/>
      <c r="AB51" s="53"/>
      <c r="AC51" s="53"/>
      <c r="AF51" s="548" t="s">
        <v>149</v>
      </c>
      <c r="AG51" s="549" t="s">
        <v>4</v>
      </c>
      <c r="AH51" s="549" t="s">
        <v>150</v>
      </c>
      <c r="AI51" s="549" t="s">
        <v>151</v>
      </c>
      <c r="AJ51" s="549" t="s">
        <v>152</v>
      </c>
      <c r="AK51" s="549" t="s">
        <v>153</v>
      </c>
    </row>
    <row r="52" spans="1:37" ht="20.25" customHeight="1">
      <c r="B52" s="438" t="s">
        <v>143</v>
      </c>
      <c r="C52" s="241">
        <f>+S74/S76</f>
        <v>1</v>
      </c>
      <c r="D52" s="242"/>
      <c r="I52" s="438" t="s">
        <v>75</v>
      </c>
      <c r="J52" s="439" t="e">
        <f>SUMIF('Summarized Plan'!$G:$G,'Report Summary'!I48,'Summarized Plan'!$S:$S)</f>
        <v>#REF!</v>
      </c>
      <c r="K52" s="232">
        <f>SUMIFS('Summarized Plan'!$P:$P,'Summarized Plan'!$S:$S,"=1",'Summarized Plan'!$G:$G,'Report Summary'!I48)</f>
        <v>0</v>
      </c>
      <c r="L52" s="439">
        <f>SUMIFS('Summarized Plan'!$C:$C,'Summarized Plan'!$S:$S,"=1",'Summarized Plan'!$G:$G,'Report Summary'!I48)</f>
        <v>0</v>
      </c>
      <c r="M52" s="232">
        <f>SUMIFS('Summarized Plan'!$Q:$Q,'Summarized Plan'!$S:$S,"=1",'Summarized Plan'!$G:$G,'Report Summary'!I48)</f>
        <v>0</v>
      </c>
      <c r="N52" s="440" t="str">
        <f>IF(ISERROR(K52/J52),"-",K52/J52)</f>
        <v>-</v>
      </c>
      <c r="P52" s="698"/>
      <c r="Q52" s="354" t="s">
        <v>74</v>
      </c>
      <c r="R52" s="384">
        <f t="shared" si="35"/>
        <v>0</v>
      </c>
      <c r="S52" s="384">
        <f t="shared" si="35"/>
        <v>0</v>
      </c>
      <c r="T52" s="384">
        <f t="shared" ref="T52:T59" si="36">R52-S52</f>
        <v>0</v>
      </c>
      <c r="U52" s="450" t="e">
        <f t="shared" si="34"/>
        <v>#DIV/0!</v>
      </c>
      <c r="V52" s="95"/>
      <c r="W52" s="95"/>
      <c r="X52" s="95"/>
      <c r="Y52" s="95"/>
      <c r="Z52" s="95"/>
      <c r="AA52" s="95"/>
      <c r="AB52" s="95"/>
      <c r="AC52" s="95"/>
      <c r="AF52" s="544" t="s">
        <v>154</v>
      </c>
      <c r="AG52" s="545">
        <f>COUNTIF('Summarized Plan'!K:K,AF52)</f>
        <v>0</v>
      </c>
      <c r="AH52" s="545"/>
      <c r="AI52" s="545"/>
      <c r="AJ52" s="545">
        <f>COUNTIF('DISPATCHED (VT11)'!BC:BC,AF52)</f>
        <v>0</v>
      </c>
      <c r="AK52" s="545">
        <f>+AG52-AJ52</f>
        <v>0</v>
      </c>
    </row>
    <row r="53" spans="1:37" ht="20.25" customHeight="1">
      <c r="B53" s="438" t="s">
        <v>155</v>
      </c>
      <c r="C53" s="241">
        <f>AVERAGE(C51:C52)</f>
        <v>1</v>
      </c>
      <c r="D53" s="242"/>
      <c r="I53" s="69" t="s">
        <v>78</v>
      </c>
      <c r="J53" s="73" t="e">
        <f>SUM(J50:J52)</f>
        <v>#REF!</v>
      </c>
      <c r="K53" s="74">
        <f>SUM(K50:K52)</f>
        <v>2</v>
      </c>
      <c r="L53" s="73">
        <f>SUM(L50:L52)</f>
        <v>540</v>
      </c>
      <c r="M53" s="74">
        <f>SUM(M50:M52)</f>
        <v>360</v>
      </c>
      <c r="N53" s="75" t="str">
        <f>IF(ISERROR(K53/J53),"-",K53/J53)</f>
        <v>-</v>
      </c>
      <c r="P53" s="699"/>
      <c r="Q53" s="355" t="s">
        <v>76</v>
      </c>
      <c r="R53" s="384">
        <f t="shared" si="35"/>
        <v>0</v>
      </c>
      <c r="S53" s="384">
        <f t="shared" si="35"/>
        <v>0</v>
      </c>
      <c r="T53" s="384">
        <f>R53-S53</f>
        <v>0</v>
      </c>
      <c r="U53" s="450" t="e">
        <f t="shared" si="34"/>
        <v>#DIV/0!</v>
      </c>
      <c r="V53" s="95"/>
      <c r="W53" s="95"/>
      <c r="X53" s="95"/>
      <c r="Y53" s="95"/>
      <c r="Z53" s="95"/>
      <c r="AA53" s="95"/>
      <c r="AB53" s="95"/>
      <c r="AC53" s="95"/>
      <c r="AF53" s="544" t="s">
        <v>156</v>
      </c>
      <c r="AG53" s="545">
        <f>COUNTIF('Summarized Plan'!K:K,AF53)</f>
        <v>0</v>
      </c>
      <c r="AH53" s="545"/>
      <c r="AI53" s="545"/>
      <c r="AJ53" s="545">
        <f>COUNTIF('DISPATCHED (VT11)'!BC:BC,AF53)</f>
        <v>0</v>
      </c>
      <c r="AK53" s="545">
        <f>+AG53-AJ53</f>
        <v>0</v>
      </c>
    </row>
    <row r="54" spans="1:37" ht="20.25" customHeight="1">
      <c r="P54" s="697" t="s">
        <v>106</v>
      </c>
      <c r="Q54" s="449" t="s">
        <v>71</v>
      </c>
      <c r="R54" s="390">
        <f t="shared" ref="R54:S56" si="37">L169</f>
        <v>0</v>
      </c>
      <c r="S54" s="390">
        <f t="shared" si="37"/>
        <v>0</v>
      </c>
      <c r="T54" s="384">
        <f>R54-S54</f>
        <v>0</v>
      </c>
      <c r="U54" s="450" t="e">
        <f t="shared" ref="U54:U56" si="38">S54/R54</f>
        <v>#DIV/0!</v>
      </c>
      <c r="V54" s="95"/>
      <c r="W54" s="95"/>
      <c r="X54" s="95"/>
      <c r="Y54" s="95"/>
      <c r="Z54" s="95"/>
      <c r="AA54" s="95"/>
      <c r="AB54" s="95"/>
      <c r="AC54" s="95"/>
      <c r="AF54" s="544" t="s">
        <v>157</v>
      </c>
      <c r="AG54" s="545">
        <f>COUNTIF('Summarized Plan'!K:K,AF54)</f>
        <v>0</v>
      </c>
      <c r="AH54" s="545"/>
      <c r="AI54" s="545"/>
      <c r="AJ54" s="545">
        <f>COUNTIF('DISPATCHED (VT11)'!BC:BC,AF54)</f>
        <v>0</v>
      </c>
      <c r="AK54" s="545">
        <f>+AG54-AJ54</f>
        <v>0</v>
      </c>
    </row>
    <row r="55" spans="1:37" ht="20.25" customHeight="1">
      <c r="A55" s="47" t="s">
        <v>158</v>
      </c>
      <c r="E55" s="277"/>
      <c r="I55" s="695" t="s">
        <v>159</v>
      </c>
      <c r="J55" s="142" t="s">
        <v>56</v>
      </c>
      <c r="K55" s="174"/>
      <c r="L55" s="142" t="s">
        <v>57</v>
      </c>
      <c r="M55" s="174"/>
      <c r="N55" s="143" t="s">
        <v>58</v>
      </c>
      <c r="P55" s="698"/>
      <c r="Q55" s="354" t="s">
        <v>74</v>
      </c>
      <c r="R55" s="384">
        <f t="shared" si="37"/>
        <v>0</v>
      </c>
      <c r="S55" s="384">
        <f t="shared" si="37"/>
        <v>0</v>
      </c>
      <c r="T55" s="384">
        <f>R55-S55</f>
        <v>0</v>
      </c>
      <c r="U55" s="450" t="e">
        <f t="shared" si="38"/>
        <v>#DIV/0!</v>
      </c>
      <c r="V55" s="53"/>
      <c r="W55" s="53"/>
      <c r="X55" s="53"/>
      <c r="Y55" s="53"/>
      <c r="Z55" s="53"/>
      <c r="AA55" s="53"/>
      <c r="AB55" s="53"/>
      <c r="AC55" s="53"/>
      <c r="AF55" s="544" t="s">
        <v>160</v>
      </c>
      <c r="AG55" s="545">
        <f>COUNTIF('Summarized Plan'!K:K,AF55)</f>
        <v>0</v>
      </c>
      <c r="AH55" s="545"/>
      <c r="AI55" s="545"/>
      <c r="AJ55" s="545">
        <f>COUNTIF('DISPATCHED (VT11)'!BC:BC,AF55)</f>
        <v>0</v>
      </c>
      <c r="AK55" s="545">
        <f>+AG55-AJ55</f>
        <v>0</v>
      </c>
    </row>
    <row r="56" spans="1:37" ht="20.25" customHeight="1" thickBot="1">
      <c r="C56" s="98"/>
      <c r="D56" s="98"/>
      <c r="I56" s="696"/>
      <c r="J56" s="55" t="s">
        <v>61</v>
      </c>
      <c r="K56" s="56" t="s">
        <v>62</v>
      </c>
      <c r="L56" s="55" t="s">
        <v>61</v>
      </c>
      <c r="M56" s="56" t="s">
        <v>62</v>
      </c>
      <c r="N56" s="89"/>
      <c r="O56" s="76">
        <f>R57+R58</f>
        <v>14750</v>
      </c>
      <c r="P56" s="699"/>
      <c r="Q56" s="355" t="s">
        <v>76</v>
      </c>
      <c r="R56" s="384">
        <f t="shared" si="37"/>
        <v>0</v>
      </c>
      <c r="S56" s="384">
        <f t="shared" si="37"/>
        <v>0</v>
      </c>
      <c r="T56" s="384">
        <f>R56-S56</f>
        <v>0</v>
      </c>
      <c r="U56" s="450" t="e">
        <f t="shared" si="38"/>
        <v>#DIV/0!</v>
      </c>
      <c r="V56" s="98"/>
      <c r="W56" s="98"/>
      <c r="X56" s="98"/>
      <c r="Y56" s="98"/>
      <c r="Z56" s="98"/>
      <c r="AA56" s="98"/>
      <c r="AB56" s="98"/>
      <c r="AC56" s="98"/>
      <c r="AF56" s="546" t="s">
        <v>116</v>
      </c>
      <c r="AG56" s="547">
        <f>SUM(AG52:AG55)</f>
        <v>0</v>
      </c>
      <c r="AH56" s="547">
        <f>SUM(AH52:AH55)</f>
        <v>0</v>
      </c>
      <c r="AI56" s="547">
        <f>SUM(AI52:AI55)</f>
        <v>0</v>
      </c>
      <c r="AJ56" s="547">
        <f>SUM(AJ52:AJ55)</f>
        <v>0</v>
      </c>
      <c r="AK56" s="547">
        <f>SUM(AK52:AK55)</f>
        <v>0</v>
      </c>
    </row>
    <row r="57" spans="1:37" ht="20.25" customHeight="1">
      <c r="B57" s="364" t="s">
        <v>161</v>
      </c>
      <c r="C57" s="391">
        <f>'DISPATCHED (VT11)'!W5</f>
        <v>0.88183035714285685</v>
      </c>
      <c r="D57" s="103"/>
      <c r="E57" s="103"/>
      <c r="F57" s="103"/>
      <c r="G57" s="53"/>
      <c r="I57" s="438" t="s">
        <v>3</v>
      </c>
      <c r="J57" s="439">
        <f>COUNTIFS('Summarized Plan'!$G:$G,'Report Summary'!I55,'Summarized Plan'!$H:$H,'Report Summary'!$C$2)</f>
        <v>0</v>
      </c>
      <c r="K57" s="232">
        <f>SUMIFS('Summarized Plan'!$P:$P,'Summarized Plan'!$G:$G,'Report Summary'!I55,'Summarized Plan'!$H:$H,'Report Summary'!$C$2)</f>
        <v>0</v>
      </c>
      <c r="L57" s="439">
        <f>SUMIFS('Summarized Plan'!$C:$C,'Summarized Plan'!$G:$G,'Report Summary'!I55,'Summarized Plan'!$H:$H,'Report Summary'!$C$2)</f>
        <v>0</v>
      </c>
      <c r="M57" s="232">
        <f>SUMIFS('Summarized Plan'!$Q:$Q,'Summarized Plan'!$G:$G,'Report Summary'!I55,'Summarized Plan'!$H:$H,'Report Summary'!$C$2)</f>
        <v>0</v>
      </c>
      <c r="N57" s="440" t="str">
        <f>IF(ISERROR(K57/J57),"-",K57/J57)</f>
        <v>-</v>
      </c>
      <c r="O57" s="76">
        <f>S57+S58</f>
        <v>1288</v>
      </c>
      <c r="P57" s="697" t="s">
        <v>14</v>
      </c>
      <c r="Q57" s="449" t="s">
        <v>71</v>
      </c>
      <c r="R57" s="384">
        <f t="shared" ref="R57:S59" si="39">L127+L134+L141+L148+L155+L204</f>
        <v>14750</v>
      </c>
      <c r="S57" s="384">
        <f t="shared" si="39"/>
        <v>1288</v>
      </c>
      <c r="T57" s="384">
        <f t="shared" si="36"/>
        <v>13462</v>
      </c>
      <c r="U57" s="450">
        <f t="shared" si="34"/>
        <v>8.732203389830509E-2</v>
      </c>
      <c r="V57" s="98"/>
      <c r="W57" s="98"/>
      <c r="X57" s="98"/>
      <c r="Y57" s="98"/>
      <c r="Z57" s="98"/>
      <c r="AA57" s="98"/>
      <c r="AB57" s="98"/>
      <c r="AC57" s="98"/>
    </row>
    <row r="58" spans="1:37" ht="20.25" customHeight="1">
      <c r="A58" s="98"/>
      <c r="B58" s="47"/>
      <c r="C58" s="98"/>
      <c r="D58" s="98"/>
      <c r="I58" s="438" t="s">
        <v>73</v>
      </c>
      <c r="J58" s="439">
        <f>SUMIF('Summarized Plan'!$G:$G,'Report Summary'!I55,'Summarized Plan'!$R:$R)</f>
        <v>0</v>
      </c>
      <c r="K58" s="232">
        <f>SUMIFS('Summarized Plan'!$P:$P,'Summarized Plan'!$R:$R,"=1",'Summarized Plan'!$G:$G,'Report Summary'!I55)</f>
        <v>0</v>
      </c>
      <c r="L58" s="439">
        <f>SUMIFS('Summarized Plan'!$C:$C,'Summarized Plan'!$R:$R,"=1",'Summarized Plan'!$G:$G,'Report Summary'!I55)</f>
        <v>0</v>
      </c>
      <c r="M58" s="232">
        <f>SUMIFS('Summarized Plan'!$Q:$Q,'Summarized Plan'!$R:$R,"=1",'Summarized Plan'!$G:$G,'Report Summary'!I55)</f>
        <v>0</v>
      </c>
      <c r="N58" s="440" t="str">
        <f>IF(ISERROR(K58/J58),"-",K58/J58)</f>
        <v>-</v>
      </c>
      <c r="P58" s="698"/>
      <c r="Q58" s="354" t="s">
        <v>74</v>
      </c>
      <c r="R58" s="384">
        <f t="shared" si="39"/>
        <v>0</v>
      </c>
      <c r="S58" s="384">
        <f t="shared" si="39"/>
        <v>0</v>
      </c>
      <c r="T58" s="384">
        <f t="shared" si="36"/>
        <v>0</v>
      </c>
      <c r="U58" s="450" t="e">
        <f t="shared" si="34"/>
        <v>#DIV/0!</v>
      </c>
      <c r="V58" s="98"/>
      <c r="W58" s="98"/>
      <c r="X58" s="98"/>
      <c r="Y58" s="98"/>
      <c r="Z58" s="98"/>
      <c r="AA58" s="98"/>
      <c r="AB58" s="98"/>
      <c r="AC58" s="98"/>
    </row>
    <row r="59" spans="1:37" ht="20.25" customHeight="1">
      <c r="A59" s="98"/>
      <c r="B59" s="386" t="s">
        <v>162</v>
      </c>
      <c r="C59" s="391">
        <f>'DISPATCHED (VT11)'!W3</f>
        <v>0.87825471698113178</v>
      </c>
      <c r="D59" s="98"/>
      <c r="I59" s="438" t="s">
        <v>75</v>
      </c>
      <c r="J59" s="439">
        <f>SUMIF('Summarized Plan'!$G:$G,'Report Summary'!I55,'Summarized Plan'!$S:$S)</f>
        <v>0</v>
      </c>
      <c r="K59" s="232">
        <f>SUMIFS('Summarized Plan'!$P:$P,'Summarized Plan'!$S:$S,"=1",'Summarized Plan'!$G:$G,'Report Summary'!I55)</f>
        <v>0</v>
      </c>
      <c r="L59" s="439">
        <f>SUMIFS('Summarized Plan'!$C:$C,'Summarized Plan'!$S:$S,"=1",'Summarized Plan'!$G:$G,'Report Summary'!I55)</f>
        <v>0</v>
      </c>
      <c r="M59" s="232">
        <f>SUMIFS('Summarized Plan'!$Q:$Q,'Summarized Plan'!$S:$S,"=1",'Summarized Plan'!$G:$G,'Report Summary'!I55)</f>
        <v>0</v>
      </c>
      <c r="N59" s="440" t="str">
        <f>IF(ISERROR(K59/J59),"-",K59/J59)</f>
        <v>-</v>
      </c>
      <c r="P59" s="699"/>
      <c r="Q59" s="355" t="s">
        <v>76</v>
      </c>
      <c r="R59" s="384">
        <f t="shared" si="39"/>
        <v>0</v>
      </c>
      <c r="S59" s="384">
        <f t="shared" si="39"/>
        <v>0</v>
      </c>
      <c r="T59" s="384">
        <f t="shared" si="36"/>
        <v>0</v>
      </c>
      <c r="U59" s="450" t="e">
        <f t="shared" si="34"/>
        <v>#DIV/0!</v>
      </c>
      <c r="V59" s="48"/>
      <c r="W59" s="48"/>
      <c r="X59" s="48"/>
      <c r="Y59" s="48"/>
      <c r="Z59" s="48"/>
      <c r="AA59" s="48"/>
      <c r="AB59" s="48"/>
      <c r="AC59" s="48"/>
    </row>
    <row r="60" spans="1:37" ht="20.25" customHeight="1">
      <c r="A60" s="98"/>
      <c r="B60" s="386" t="s">
        <v>163</v>
      </c>
      <c r="C60" s="391">
        <f>'DISPATCHED (VT11)'!W4</f>
        <v>0.94499999999999995</v>
      </c>
      <c r="D60" s="98"/>
      <c r="I60" s="69" t="s">
        <v>78</v>
      </c>
      <c r="J60" s="73">
        <f>SUM(J57:J59)</f>
        <v>0</v>
      </c>
      <c r="K60" s="74">
        <f>SUM(K57:K59)</f>
        <v>0</v>
      </c>
      <c r="L60" s="73">
        <f>SUM(L57:L59)</f>
        <v>0</v>
      </c>
      <c r="M60" s="74">
        <f>SUM(M57:M59)</f>
        <v>0</v>
      </c>
      <c r="N60" s="75" t="str">
        <f>IF(ISERROR(K60/J60),"-",K60/J60)</f>
        <v>-</v>
      </c>
      <c r="P60" s="697" t="s">
        <v>79</v>
      </c>
      <c r="Q60" s="449" t="s">
        <v>71</v>
      </c>
      <c r="R60" s="390">
        <f t="shared" ref="R60:S62" si="40">L176</f>
        <v>0</v>
      </c>
      <c r="S60" s="390">
        <f t="shared" si="40"/>
        <v>0</v>
      </c>
      <c r="T60" s="384">
        <f t="shared" ref="T60:T62" si="41">R60-S60</f>
        <v>0</v>
      </c>
      <c r="U60" s="450" t="e">
        <f t="shared" ref="U60:U62" si="42">S60/R60</f>
        <v>#DIV/0!</v>
      </c>
      <c r="AF60"/>
    </row>
    <row r="61" spans="1:37" ht="20.25" customHeight="1">
      <c r="A61" s="98"/>
      <c r="B61" s="47"/>
      <c r="C61" s="98"/>
      <c r="D61" s="98"/>
      <c r="P61" s="698"/>
      <c r="Q61" s="354" t="s">
        <v>74</v>
      </c>
      <c r="R61" s="390">
        <f t="shared" si="40"/>
        <v>0</v>
      </c>
      <c r="S61" s="390">
        <f t="shared" si="40"/>
        <v>0</v>
      </c>
      <c r="T61" s="384">
        <f t="shared" si="41"/>
        <v>0</v>
      </c>
      <c r="U61" s="450" t="e">
        <f t="shared" si="42"/>
        <v>#DIV/0!</v>
      </c>
      <c r="AF61"/>
    </row>
    <row r="62" spans="1:37">
      <c r="A62" s="98"/>
      <c r="B62" s="47"/>
      <c r="C62" s="98"/>
      <c r="D62" s="98"/>
      <c r="I62" s="695" t="s">
        <v>164</v>
      </c>
      <c r="J62" s="142" t="s">
        <v>56</v>
      </c>
      <c r="K62" s="174"/>
      <c r="L62" s="142" t="s">
        <v>57</v>
      </c>
      <c r="M62" s="174"/>
      <c r="N62" s="143" t="s">
        <v>58</v>
      </c>
      <c r="P62" s="699"/>
      <c r="Q62" s="355" t="s">
        <v>76</v>
      </c>
      <c r="R62" s="374">
        <f t="shared" si="40"/>
        <v>0</v>
      </c>
      <c r="S62" s="374">
        <f t="shared" si="40"/>
        <v>0</v>
      </c>
      <c r="T62" s="384">
        <f t="shared" si="41"/>
        <v>0</v>
      </c>
      <c r="U62" s="450" t="e">
        <f t="shared" si="42"/>
        <v>#DIV/0!</v>
      </c>
      <c r="AF62"/>
    </row>
    <row r="63" spans="1:37">
      <c r="A63" s="98"/>
      <c r="B63" s="47"/>
      <c r="C63" s="98"/>
      <c r="D63" s="98"/>
      <c r="I63" s="696"/>
      <c r="J63" s="55" t="s">
        <v>61</v>
      </c>
      <c r="K63" s="56" t="s">
        <v>62</v>
      </c>
      <c r="L63" s="55" t="s">
        <v>61</v>
      </c>
      <c r="M63" s="56" t="s">
        <v>62</v>
      </c>
      <c r="N63" s="89"/>
      <c r="P63" s="697" t="s">
        <v>116</v>
      </c>
      <c r="Q63" s="449" t="s">
        <v>71</v>
      </c>
      <c r="R63" s="384">
        <f t="shared" ref="R63:S65" si="43">R39+R42+R45+R48+R51+R54+R57+R60</f>
        <v>58799</v>
      </c>
      <c r="S63" s="384">
        <f t="shared" si="43"/>
        <v>21736</v>
      </c>
      <c r="T63" s="384">
        <f t="shared" ref="T63:T66" si="44">R63-S63</f>
        <v>37063</v>
      </c>
      <c r="U63" s="450">
        <f>S63/R63</f>
        <v>0.3696661507848773</v>
      </c>
      <c r="AF63"/>
    </row>
    <row r="64" spans="1:37" ht="20.399999999999999" thickBot="1">
      <c r="A64" s="98"/>
      <c r="B64" s="283" t="s">
        <v>165</v>
      </c>
      <c r="C64" s="284"/>
      <c r="D64" s="284"/>
      <c r="E64" s="284"/>
      <c r="F64" s="284"/>
      <c r="G64" s="284"/>
      <c r="I64" s="438" t="s">
        <v>3</v>
      </c>
      <c r="J64" s="439">
        <f>COUNTIFS('Summarized Plan'!$G:$G,'Report Summary'!I62,'Summarized Plan'!$H:$H,'Report Summary'!$C$2)</f>
        <v>0</v>
      </c>
      <c r="K64" s="232">
        <f>SUMIFS('Summarized Plan'!$P:$P,'Summarized Plan'!$G:$G,'Report Summary'!I62,'Summarized Plan'!$H:$H,'Report Summary'!$C$2)</f>
        <v>0</v>
      </c>
      <c r="L64" s="439">
        <f>SUMIFS('Summarized Plan'!$C:$C,'Summarized Plan'!$G:$G,'Report Summary'!I62,'Summarized Plan'!$H:$H,'Report Summary'!$C$2)</f>
        <v>0</v>
      </c>
      <c r="M64" s="232">
        <f>SUMIFS('Summarized Plan'!$Q:$Q,'Summarized Plan'!$G:$G,'Report Summary'!I62,'Summarized Plan'!$H:$H,'Report Summary'!$C$2)</f>
        <v>0</v>
      </c>
      <c r="N64" s="440" t="str">
        <f>IF(ISERROR(K64/J64),"-",K64/J64)</f>
        <v>-</v>
      </c>
      <c r="P64" s="698"/>
      <c r="Q64" s="354" t="s">
        <v>74</v>
      </c>
      <c r="R64" s="384">
        <f t="shared" si="43"/>
        <v>0</v>
      </c>
      <c r="S64" s="384">
        <f t="shared" si="43"/>
        <v>0</v>
      </c>
      <c r="T64" s="384">
        <f t="shared" si="44"/>
        <v>0</v>
      </c>
      <c r="U64" s="450" t="e">
        <f>S64/R64</f>
        <v>#DIV/0!</v>
      </c>
      <c r="AF64"/>
    </row>
    <row r="65" spans="1:45">
      <c r="A65" s="98"/>
      <c r="B65" s="285" t="s">
        <v>166</v>
      </c>
      <c r="C65" s="286"/>
      <c r="D65" s="286"/>
      <c r="E65" s="286"/>
      <c r="F65" s="286"/>
      <c r="G65" s="287"/>
      <c r="I65" s="438" t="s">
        <v>73</v>
      </c>
      <c r="J65" s="439">
        <f>SUMIF('Summarized Plan'!$G:$G,'Report Summary'!I62,'Summarized Plan'!$R:$R)</f>
        <v>0</v>
      </c>
      <c r="K65" s="232">
        <f>SUMIFS('Summarized Plan'!$P:$P,'Summarized Plan'!$R:$R,"=1",'Summarized Plan'!$G:$G,'Report Summary'!I62)</f>
        <v>0</v>
      </c>
      <c r="L65" s="439">
        <f>SUMIFS('Summarized Plan'!$C:$C,'Summarized Plan'!$R:$R,"=1",'Summarized Plan'!$G:$G,'Report Summary'!I62)</f>
        <v>0</v>
      </c>
      <c r="M65" s="232">
        <f>SUMIFS('Summarized Plan'!$Q:$Q,'Summarized Plan'!$R:$R,"=1",'Summarized Plan'!$G:$G,'Report Summary'!I62)</f>
        <v>0</v>
      </c>
      <c r="N65" s="440" t="str">
        <f>IF(ISERROR(K65/J65),"-",K65/J65)</f>
        <v>-</v>
      </c>
      <c r="P65" s="699"/>
      <c r="Q65" s="355" t="s">
        <v>76</v>
      </c>
      <c r="R65" s="177">
        <f t="shared" si="43"/>
        <v>0</v>
      </c>
      <c r="S65" s="177">
        <f t="shared" si="43"/>
        <v>0</v>
      </c>
      <c r="T65" s="384">
        <f t="shared" si="44"/>
        <v>0</v>
      </c>
      <c r="U65" s="450" t="e">
        <f>S65/R65</f>
        <v>#DIV/0!</v>
      </c>
      <c r="AF65"/>
    </row>
    <row r="66" spans="1:45">
      <c r="B66" s="288"/>
      <c r="C66" s="284"/>
      <c r="D66" s="289" t="s">
        <v>167</v>
      </c>
      <c r="E66" s="289" t="s">
        <v>168</v>
      </c>
      <c r="F66" s="284"/>
      <c r="G66" s="290"/>
      <c r="I66" s="438" t="s">
        <v>75</v>
      </c>
      <c r="J66" s="439">
        <f>SUMIF('Summarized Plan'!$G:$G,'Report Summary'!I62,'Summarized Plan'!$S:$S)</f>
        <v>0</v>
      </c>
      <c r="K66" s="232">
        <f>SUMIFS('Summarized Plan'!$P:$P,'Summarized Plan'!$S:$S,"=1",'Summarized Plan'!$G:$G,'Report Summary'!I62)</f>
        <v>0</v>
      </c>
      <c r="L66" s="439">
        <f>SUMIFS('Summarized Plan'!$C:$C,'Summarized Plan'!$S:$S,"=1",'Summarized Plan'!$G:$G,'Report Summary'!I62)</f>
        <v>0</v>
      </c>
      <c r="M66" s="232">
        <f>SUMIFS('Summarized Plan'!$Q:$Q,'Summarized Plan'!$S:$S,"=1",'Summarized Plan'!$G:$G,'Report Summary'!I62)</f>
        <v>0</v>
      </c>
      <c r="N66" s="440" t="str">
        <f>IF(ISERROR(K66/J66),"-",K66/J66)</f>
        <v>-</v>
      </c>
      <c r="P66" s="237" t="s">
        <v>125</v>
      </c>
      <c r="Q66" s="238"/>
      <c r="R66" s="92">
        <f>SUM(R63:R65)</f>
        <v>58799</v>
      </c>
      <c r="S66" s="92">
        <f>SUM(S63:S65)</f>
        <v>21736</v>
      </c>
      <c r="T66" s="382">
        <f t="shared" si="44"/>
        <v>37063</v>
      </c>
      <c r="U66" s="383">
        <f>S66/R66</f>
        <v>0.3696661507848773</v>
      </c>
      <c r="AF66"/>
    </row>
    <row r="67" spans="1:45">
      <c r="B67" s="392" t="s">
        <v>71</v>
      </c>
      <c r="C67" s="294">
        <f>R8+R11</f>
        <v>100</v>
      </c>
      <c r="D67" s="295">
        <f>S8+S11</f>
        <v>60</v>
      </c>
      <c r="E67" s="296">
        <f>C67-D67</f>
        <v>40</v>
      </c>
      <c r="F67" s="284"/>
      <c r="G67" s="290"/>
      <c r="I67" s="438" t="s">
        <v>78</v>
      </c>
      <c r="J67" s="73">
        <f>SUM(J64:J66)</f>
        <v>0</v>
      </c>
      <c r="K67" s="74">
        <f>SUM(K64:K66)</f>
        <v>0</v>
      </c>
      <c r="L67" s="73">
        <f>SUM(L64:L66)</f>
        <v>0</v>
      </c>
      <c r="M67" s="74">
        <f>SUM(M64:M66)</f>
        <v>0</v>
      </c>
      <c r="N67" s="75" t="str">
        <f>IF(ISERROR(K67/J67),"-",K67/J67)</f>
        <v>-</v>
      </c>
      <c r="AF67"/>
    </row>
    <row r="68" spans="1:45">
      <c r="B68" s="392" t="s">
        <v>74</v>
      </c>
      <c r="C68" s="294" t="e">
        <f t="shared" ref="C68:D69" si="45">R9</f>
        <v>#REF!</v>
      </c>
      <c r="D68" s="295">
        <f t="shared" si="45"/>
        <v>0</v>
      </c>
      <c r="E68" s="296" t="e">
        <f>C68-D68</f>
        <v>#REF!</v>
      </c>
      <c r="F68" s="284"/>
      <c r="G68" s="290"/>
      <c r="P68" s="700" t="s">
        <v>169</v>
      </c>
      <c r="Q68" s="707"/>
      <c r="R68" s="707"/>
      <c r="S68" s="707"/>
      <c r="T68" s="707"/>
      <c r="U68" s="701"/>
      <c r="AE68" s="47"/>
      <c r="AF68"/>
      <c r="AG68" s="100"/>
      <c r="AH68" s="100"/>
      <c r="AI68" s="100"/>
      <c r="AJ68" s="100"/>
      <c r="AK68" s="100"/>
      <c r="AL68" s="100"/>
      <c r="AM68" s="101"/>
      <c r="AN68" s="102"/>
      <c r="AO68" s="103"/>
      <c r="AP68" s="102"/>
      <c r="AQ68" s="102"/>
      <c r="AR68" s="104"/>
      <c r="AS68" s="105"/>
    </row>
    <row r="69" spans="1:45">
      <c r="B69" s="392" t="s">
        <v>76</v>
      </c>
      <c r="C69" s="294" t="e">
        <f t="shared" si="45"/>
        <v>#REF!</v>
      </c>
      <c r="D69" s="295">
        <f t="shared" si="45"/>
        <v>0</v>
      </c>
      <c r="E69" s="296" t="e">
        <f>C69-D69</f>
        <v>#REF!</v>
      </c>
      <c r="F69" s="284"/>
      <c r="G69" s="290"/>
      <c r="I69" s="695" t="s">
        <v>171</v>
      </c>
      <c r="J69" s="142" t="s">
        <v>56</v>
      </c>
      <c r="K69" s="174"/>
      <c r="L69" s="142" t="s">
        <v>57</v>
      </c>
      <c r="M69" s="174"/>
      <c r="N69" s="143" t="s">
        <v>58</v>
      </c>
      <c r="P69" s="708"/>
      <c r="Q69" s="709"/>
      <c r="R69" s="709"/>
      <c r="S69" s="709"/>
      <c r="T69" s="709"/>
      <c r="U69" s="754"/>
      <c r="AE69" s="47"/>
      <c r="AF69"/>
      <c r="AG69" s="106"/>
      <c r="AH69" s="106"/>
      <c r="AI69" s="106"/>
      <c r="AJ69" s="106"/>
      <c r="AK69" s="106"/>
      <c r="AL69" s="106"/>
      <c r="AM69" s="101"/>
      <c r="AN69" s="102"/>
      <c r="AO69" s="103"/>
      <c r="AP69" s="102"/>
      <c r="AQ69" s="102"/>
      <c r="AR69" s="104"/>
      <c r="AS69" s="105"/>
    </row>
    <row r="70" spans="1:45">
      <c r="B70" s="291" t="s">
        <v>116</v>
      </c>
      <c r="C70" s="297" t="e">
        <f>SUM(C67:C69)</f>
        <v>#REF!</v>
      </c>
      <c r="D70" s="297">
        <f>SUM(D67:D69)</f>
        <v>60</v>
      </c>
      <c r="E70" s="297" t="e">
        <f>SUM(E67:E69)</f>
        <v>#REF!</v>
      </c>
      <c r="F70" s="293"/>
      <c r="G70" s="290"/>
      <c r="I70" s="696"/>
      <c r="J70" s="55" t="s">
        <v>61</v>
      </c>
      <c r="K70" s="56" t="s">
        <v>62</v>
      </c>
      <c r="L70" s="55" t="s">
        <v>61</v>
      </c>
      <c r="M70" s="56" t="s">
        <v>62</v>
      </c>
      <c r="N70" s="89"/>
      <c r="P70" s="357" t="s">
        <v>170</v>
      </c>
      <c r="Q70" s="438"/>
      <c r="R70" s="438"/>
      <c r="S70" s="755">
        <f>+'Fleet Report'!D123</f>
        <v>57</v>
      </c>
      <c r="T70" s="756"/>
      <c r="U70" s="757"/>
      <c r="AF70"/>
    </row>
    <row r="71" spans="1:45">
      <c r="B71" s="292"/>
      <c r="C71" s="289" t="s">
        <v>174</v>
      </c>
      <c r="D71" s="289" t="s">
        <v>175</v>
      </c>
      <c r="E71" s="289" t="s">
        <v>176</v>
      </c>
      <c r="F71" s="298" t="s">
        <v>167</v>
      </c>
      <c r="G71" s="299" t="s">
        <v>177</v>
      </c>
      <c r="I71" s="438" t="s">
        <v>3</v>
      </c>
      <c r="J71" s="439">
        <f>COUNTIFS('Summarized Plan'!$G:$G,'Report Summary'!I69,'Summarized Plan'!$H:$H,'Report Summary'!$C$2)</f>
        <v>0</v>
      </c>
      <c r="K71" s="232">
        <f>SUMIFS('Summarized Plan'!$P:$P,'Summarized Plan'!$G:$G,'Report Summary'!I69,'Summarized Plan'!$H:$H,'Report Summary'!$C$2)</f>
        <v>0</v>
      </c>
      <c r="L71" s="439">
        <f>SUMIFS('Summarized Plan'!$C:$C,'Summarized Plan'!$G:$G,'Report Summary'!I69,'Summarized Plan'!$H:$H,'Report Summary'!$C$2)</f>
        <v>0</v>
      </c>
      <c r="M71" s="232">
        <f>SUMIFS('Summarized Plan'!$Q:$Q,'Summarized Plan'!$G:$G,'Report Summary'!I69,'Summarized Plan'!$H:$H,'Report Summary'!$C$2)</f>
        <v>0</v>
      </c>
      <c r="N71" s="440" t="str">
        <f>IF(ISERROR(K71/J71),"-",K71/J71)</f>
        <v>-</v>
      </c>
      <c r="P71" s="357" t="s">
        <v>172</v>
      </c>
      <c r="Q71" s="438"/>
      <c r="R71" s="438"/>
      <c r="S71" s="755">
        <f>+'Fleet Report'!E124</f>
        <v>93</v>
      </c>
      <c r="T71" s="756"/>
      <c r="U71" s="757"/>
      <c r="V71" s="114"/>
      <c r="AF71"/>
    </row>
    <row r="72" spans="1:45">
      <c r="B72" s="392" t="s">
        <v>179</v>
      </c>
      <c r="C72" s="468">
        <f>COUNTIFS('Summarized Plan'!$G:$G,"=KA",'Summarized Plan'!$I:$I,"=Company")+COUNTIFS('Summarized Plan'!$G:$G,"=KA",'Summarized Plan'!$I:$I,"=Company Reload")+COUNTIFS('Summarized Plan'!$G:$G,"=KA",'Summarized Plan'!$I:$I,"=CCBPI")++COUNTIFS('Summarized Plan'!$G:$G,"=KA",'Summarized Plan'!$I:$I,"=CCBPI Reload")</f>
        <v>0</v>
      </c>
      <c r="D72" s="393"/>
      <c r="E72" s="393"/>
      <c r="F72" s="467">
        <f>COUNTIFS('Summarized Plan'!$G:$G,"=KA",'Summarized Plan'!$I:$I,"=CCBPI",'Summarized Plan'!$P:$P,"=1")+COUNTIFS('Summarized Plan'!$G:$G,"=KA",'Summarized Plan'!$I:$I,"=CCBPI Reload",'Summarized Plan'!$P:$P,"=1")</f>
        <v>0</v>
      </c>
      <c r="G72" s="300">
        <f t="shared" ref="G72:G77" si="46">+E72*1.5</f>
        <v>0</v>
      </c>
      <c r="I72" s="438" t="s">
        <v>73</v>
      </c>
      <c r="J72" s="439">
        <f>SUMIF('Summarized Plan'!$G:$G,'Report Summary'!I69,'Summarized Plan'!$R:$R)</f>
        <v>0</v>
      </c>
      <c r="K72" s="232">
        <f>SUMIFS('Summarized Plan'!$P:$P,'Summarized Plan'!$R:$R,"=1",'Summarized Plan'!$G:$G,'Report Summary'!I69)</f>
        <v>0</v>
      </c>
      <c r="L72" s="439">
        <f>SUMIFS('Summarized Plan'!$C:$C,'Summarized Plan'!$R:$R,"=1",'Summarized Plan'!$G:$G,'Report Summary'!I69)</f>
        <v>0</v>
      </c>
      <c r="M72" s="232">
        <f>SUMIFS('Summarized Plan'!$Q:$Q,'Summarized Plan'!$R:$R,"=1",'Summarized Plan'!$G:$G,'Report Summary'!I69)</f>
        <v>0</v>
      </c>
      <c r="N72" s="440" t="str">
        <f>IF(ISERROR(K72/J72),"-",K72/J72)</f>
        <v>-</v>
      </c>
      <c r="P72" s="357" t="s">
        <v>173</v>
      </c>
      <c r="Q72" s="438"/>
      <c r="R72" s="438"/>
      <c r="S72" s="755">
        <f>+'Fleet Report'!F125</f>
        <v>57</v>
      </c>
      <c r="T72" s="756"/>
      <c r="U72" s="757"/>
      <c r="AF72"/>
    </row>
    <row r="73" spans="1:45">
      <c r="B73" s="392" t="s">
        <v>109</v>
      </c>
      <c r="C73" s="468">
        <f>COUNTIFS('Summarized Plan'!$G:$G,"=KA",'Summarized Plan'!$I:$I,"=Ong")+COUNTIFS('Summarized Plan'!$G:$G,"=KA",'Summarized Plan'!$I:$I,"=Ong Reload")</f>
        <v>0</v>
      </c>
      <c r="D73" s="393"/>
      <c r="E73" s="393"/>
      <c r="F73" s="467">
        <f>COUNTIFS('Summarized Plan'!$G:$G,"=KA",'Summarized Plan'!$I:$I,"=Ong",'Summarized Plan'!$P:$P,"=1")+COUNTIFS('Summarized Plan'!$G:$G,"=KA",'Summarized Plan'!$I:$I,"=Ong Reload",'Summarized Plan'!$P:$P,"=1")</f>
        <v>0</v>
      </c>
      <c r="G73" s="300">
        <f t="shared" si="46"/>
        <v>0</v>
      </c>
      <c r="I73" s="438" t="s">
        <v>75</v>
      </c>
      <c r="J73" s="439">
        <f>SUMIF('Summarized Plan'!$G:$G,'Report Summary'!I69,'Summarized Plan'!$S:$S)</f>
        <v>0</v>
      </c>
      <c r="K73" s="232">
        <f>SUMIFS('Summarized Plan'!$P:$P,'Summarized Plan'!$S:$S,"=1",'Summarized Plan'!$G:$G,'Report Summary'!I69)</f>
        <v>0</v>
      </c>
      <c r="L73" s="439">
        <f>SUMIFS('Summarized Plan'!$C:$C,'Summarized Plan'!$S:$S,"=1",'Summarized Plan'!$G:$G,'Report Summary'!I69)</f>
        <v>0</v>
      </c>
      <c r="M73" s="232">
        <f>SUMIFS('Summarized Plan'!$Q:$Q,'Summarized Plan'!$S:$S,"=1",'Summarized Plan'!$G:$G,'Report Summary'!I69)</f>
        <v>0</v>
      </c>
      <c r="N73" s="440" t="str">
        <f>IF(ISERROR(K73/J73),"-",K73/J73)</f>
        <v>-</v>
      </c>
      <c r="O73" s="98"/>
      <c r="P73" s="593" t="s">
        <v>178</v>
      </c>
      <c r="Q73" s="593"/>
      <c r="R73" s="593"/>
      <c r="S73" s="593"/>
      <c r="T73" s="593"/>
      <c r="U73" s="593"/>
      <c r="AF73"/>
    </row>
    <row r="74" spans="1:45">
      <c r="B74" s="392" t="s">
        <v>110</v>
      </c>
      <c r="C74" s="468">
        <f>COUNTIFS('Summarized Plan'!$G:$G,"=KA",'Summarized Plan'!$I:$I,"=RRAJ")+COUNTIFS('Summarized Plan'!$G:$G,"=KA",'Summarized Plan'!$I:$I,"=RRAJ Reload")</f>
        <v>0</v>
      </c>
      <c r="D74" s="393"/>
      <c r="E74" s="393"/>
      <c r="F74" s="467">
        <f>COUNTIFS('Summarized Plan'!$G:$G,"=KA",'Summarized Plan'!$I:$I,"=RRAJ",'Summarized Plan'!$P:$P,"=1")+COUNTIFS('Summarized Plan'!$G:$G,"=KA",'Summarized Plan'!$I:$I,"=RRAJ Reload",'Summarized Plan'!$P:$P,"=1")</f>
        <v>0</v>
      </c>
      <c r="G74" s="300">
        <f t="shared" si="46"/>
        <v>0</v>
      </c>
      <c r="I74" s="438" t="s">
        <v>78</v>
      </c>
      <c r="J74" s="73">
        <f>SUM(J71:J73)</f>
        <v>0</v>
      </c>
      <c r="K74" s="74">
        <f>SUM(K71:K73)</f>
        <v>0</v>
      </c>
      <c r="L74" s="73">
        <f>SUM(L71:L73)</f>
        <v>0</v>
      </c>
      <c r="M74" s="74">
        <f>SUM(M71:M73)</f>
        <v>0</v>
      </c>
      <c r="N74" s="75" t="str">
        <f>IF(ISERROR(K74/J74),"-",K74/J74)</f>
        <v>-</v>
      </c>
      <c r="O74" s="98"/>
      <c r="P74" s="243" t="s">
        <v>180</v>
      </c>
      <c r="Q74" s="338"/>
      <c r="R74" s="244"/>
      <c r="S74" s="685">
        <f>+'Fleet Report'!T104</f>
        <v>30</v>
      </c>
      <c r="T74" s="686"/>
      <c r="U74" s="687"/>
      <c r="AF74"/>
    </row>
    <row r="75" spans="1:45">
      <c r="B75" s="392" t="s">
        <v>111</v>
      </c>
      <c r="C75" s="468">
        <f>COUNTIFS('Summarized Plan'!$G:$G,"=KA",'Summarized Plan'!$I:$I,"=2GO TRANSLOADING")+COUNTIFS('Summarized Plan'!$G:$G,"=KA",'Summarized Plan'!$I:$I,"=2GO TRANSLOADING Reload")</f>
        <v>0</v>
      </c>
      <c r="D75" s="393"/>
      <c r="E75" s="393"/>
      <c r="F75" s="467">
        <f>COUNTIFS('Summarized Plan'!$G:$G,"=KA",'Summarized Plan'!$I:$I,"=2GO TRANSLOADING",'Summarized Plan'!$P:$P,"=1")+COUNTIFS('Summarized Plan'!$G:$G,"=KA",'Summarized Plan'!$I:$I,"=2GO TRANSLOADING Reload",'Summarized Plan'!$P:$P,"=1")</f>
        <v>0</v>
      </c>
      <c r="G75" s="300">
        <f t="shared" si="46"/>
        <v>0</v>
      </c>
      <c r="P75" s="243" t="s">
        <v>181</v>
      </c>
      <c r="Q75" s="338"/>
      <c r="R75" s="244"/>
      <c r="S75" s="685">
        <f>+'Fleet Report'!U105</f>
        <v>0</v>
      </c>
      <c r="T75" s="686"/>
      <c r="U75" s="687"/>
      <c r="AF75"/>
    </row>
    <row r="76" spans="1:45" ht="18.75" customHeight="1">
      <c r="A76" s="46" t="s">
        <v>184</v>
      </c>
      <c r="B76" s="392" t="s">
        <v>113</v>
      </c>
      <c r="C76" s="468">
        <f>COUNTIFS('Summarized Plan'!$G:$G,"=KA",'Summarized Plan'!$I:$I,"=A TRANSLOADING")+COUNTIFS('Summarized Plan'!$G:$G,"=KA",'Summarized Plan'!$I:$I,"=A TRANSLOADING Reload")</f>
        <v>0</v>
      </c>
      <c r="D76" s="393"/>
      <c r="E76" s="393"/>
      <c r="F76" s="467">
        <f>COUNTIFS('Summarized Plan'!$G:$G,"=KA",'Summarized Plan'!$I:$I,"=A TRANSLOADING",'Summarized Plan'!$P:$P,"=1")+COUNTIFS('Summarized Plan'!$G:$G,"=KA",'Summarized Plan'!$I:$I,"=A TRANSLOADING Reload",'Summarized Plan'!$P:$P,"=1")</f>
        <v>0</v>
      </c>
      <c r="G76" s="300">
        <f t="shared" si="46"/>
        <v>0</v>
      </c>
      <c r="I76" s="751" t="s">
        <v>185</v>
      </c>
      <c r="J76" s="142" t="s">
        <v>56</v>
      </c>
      <c r="K76" s="174"/>
      <c r="L76" s="142" t="s">
        <v>57</v>
      </c>
      <c r="M76" s="174"/>
      <c r="N76" s="143" t="s">
        <v>58</v>
      </c>
      <c r="P76" s="243" t="s">
        <v>182</v>
      </c>
      <c r="Q76" s="338"/>
      <c r="R76" s="244"/>
      <c r="S76" s="685">
        <f>+'Fleet Report'!V106</f>
        <v>30</v>
      </c>
      <c r="T76" s="686"/>
      <c r="U76" s="687"/>
      <c r="AF76"/>
    </row>
    <row r="77" spans="1:45" ht="18.75" customHeight="1">
      <c r="B77" s="392" t="s">
        <v>114</v>
      </c>
      <c r="C77" s="468">
        <f>COUNTIFS('Summarized Plan'!$G:$G,"=KA",'Summarized Plan'!$I:$I,"=EMME")+COUNTIFS('Summarized Plan'!$G:$G,"=KA",'Summarized Plan'!$I:$I,"=EMME Reload")</f>
        <v>0</v>
      </c>
      <c r="D77" s="393"/>
      <c r="E77" s="393"/>
      <c r="F77" s="467">
        <f>COUNTIFS('Summarized Plan'!$G:$G,"=KA",'Summarized Plan'!$I:$I,"=EMME",'Summarized Plan'!$P:$P,"=1")+COUNTIFS('Summarized Plan'!$G:$G,"=KA",'Summarized Plan'!$I:$I,"=EMME Reload",'Summarized Plan'!$P:$P,"=1")</f>
        <v>0</v>
      </c>
      <c r="G77" s="300">
        <f t="shared" si="46"/>
        <v>0</v>
      </c>
      <c r="I77" s="752"/>
      <c r="J77" s="55" t="s">
        <v>61</v>
      </c>
      <c r="K77" s="56" t="s">
        <v>62</v>
      </c>
      <c r="L77" s="55" t="s">
        <v>61</v>
      </c>
      <c r="M77" s="56" t="s">
        <v>62</v>
      </c>
      <c r="N77" s="122"/>
      <c r="P77" s="688" t="s">
        <v>183</v>
      </c>
      <c r="Q77" s="689"/>
      <c r="R77" s="690"/>
      <c r="S77" s="688">
        <f>+S70+S74</f>
        <v>87</v>
      </c>
      <c r="T77" s="689"/>
      <c r="U77" s="690"/>
      <c r="AF77"/>
    </row>
    <row r="78" spans="1:45" ht="18.75" customHeight="1">
      <c r="A78" s="49">
        <f>C78+C77+C74+C73</f>
        <v>0</v>
      </c>
      <c r="B78" s="392" t="s">
        <v>115</v>
      </c>
      <c r="C78" s="468">
        <f>COUNTIFS('Summarized Plan'!$G:$G,"=KA",'Summarized Plan'!$I:$I,"=AMOURE")+COUNTIFS('Summarized Plan'!$G:$G,"=KA",'Summarized Plan'!$I:$I,"=AMOURE Reload")</f>
        <v>0</v>
      </c>
      <c r="D78" s="393"/>
      <c r="E78" s="393"/>
      <c r="F78" s="467">
        <f>COUNTIFS('Summarized Plan'!$G:$G,"=KA",'Summarized Plan'!$I:$I,"=AMOURE",'Summarized Plan'!$P:$P,"=1")+COUNTIFS('Summarized Plan'!$G:$G,"=KA",'Summarized Plan'!$I:$I,"=AMOURE Reload",'Summarized Plan'!$P:$P,"=1")</f>
        <v>0</v>
      </c>
      <c r="G78" s="300">
        <f>+E78*1.5</f>
        <v>0</v>
      </c>
      <c r="I78" s="438" t="s">
        <v>3</v>
      </c>
      <c r="J78" s="439">
        <f>COUNTIFS('Summarized Plan'!$G:$G,'Report Summary'!I76,'Summarized Plan'!$H:$H,'Report Summary'!$C$2)</f>
        <v>1</v>
      </c>
      <c r="K78" s="232">
        <f>SUMIFS('Summarized Plan'!$P:$P,'Summarized Plan'!$G:$G,'Report Summary'!I76,'Summarized Plan'!$H:$H,'Report Summary'!$C$2)</f>
        <v>1</v>
      </c>
      <c r="L78" s="439">
        <f>SUMIFS('Summarized Plan'!$C:$C,'Summarized Plan'!$G:$G,'Report Summary'!I76,'Summarized Plan'!$H:$H,'Report Summary'!$C$2)</f>
        <v>320</v>
      </c>
      <c r="M78" s="232">
        <f>SUMIFS('Summarized Plan'!$Q:$Q,'Summarized Plan'!$G:$G,'Report Summary'!I76,'Summarized Plan'!$H:$H,'Report Summary'!$C$2)</f>
        <v>320</v>
      </c>
      <c r="N78" s="440">
        <f>IF(ISERROR(K78/J78),"-",K78/J78)</f>
        <v>1</v>
      </c>
      <c r="AF78"/>
    </row>
    <row r="79" spans="1:45" ht="18.75" customHeight="1">
      <c r="B79" s="392" t="s">
        <v>190</v>
      </c>
      <c r="C79" s="468">
        <f>COUNTIFS('Summarized Plan'!$G:$G,"=KA",'Summarized Plan'!$I:$I,"=PICKUP")+COUNTIFS('Summarized Plan'!$G:$G,"=KA",'Summarized Plan'!$I:$I,"=PICKUP Reload")</f>
        <v>0</v>
      </c>
      <c r="D79" s="393"/>
      <c r="E79" s="393"/>
      <c r="F79" s="467">
        <f>COUNTIFS('Summarized Plan'!$G:$G,"=KA",'Summarized Plan'!$I:$I,"=PICKUP",'Summarized Plan'!$P:$P,"=1")+COUNTIFS('Summarized Plan'!$G:$G,"=KA",'Summarized Plan'!$I:$I,"=PICKUP Reload",'Summarized Plan'!$P:$P,"=1")</f>
        <v>0</v>
      </c>
      <c r="G79" s="300">
        <f>+E79*1.5</f>
        <v>0</v>
      </c>
      <c r="I79" s="438" t="s">
        <v>73</v>
      </c>
      <c r="J79" s="439" t="e">
        <f>SUMIF('Summarized Plan'!$G:$G,'Report Summary'!I76,'Summarized Plan'!$R:$R)</f>
        <v>#REF!</v>
      </c>
      <c r="K79" s="232">
        <f>SUMIFS('Summarized Plan'!$P:$P,'Summarized Plan'!$R:$R,"=1",'Summarized Plan'!$G:$G,'Report Summary'!I76)</f>
        <v>0</v>
      </c>
      <c r="L79" s="439">
        <f>SUMIFS('Summarized Plan'!$C:$C,'Summarized Plan'!$R:$R,"=1",'Summarized Plan'!$G:$G,'Report Summary'!I76)</f>
        <v>0</v>
      </c>
      <c r="M79" s="232">
        <f>SUMIFS('Summarized Plan'!$Q:$Q,'Summarized Plan'!$R:$R,"=1",'Summarized Plan'!$G:$G,'Report Summary'!I76)</f>
        <v>0</v>
      </c>
      <c r="N79" s="440" t="str">
        <f>IF(ISERROR(K79/J79),"-",K79/J79)</f>
        <v>-</v>
      </c>
      <c r="P79" s="595" t="s">
        <v>186</v>
      </c>
      <c r="Q79" s="596"/>
      <c r="R79" s="364"/>
      <c r="S79" s="394"/>
      <c r="T79" s="394"/>
      <c r="U79" s="394"/>
      <c r="AF79"/>
    </row>
    <row r="80" spans="1:45" ht="18.75" customHeight="1">
      <c r="B80" s="392" t="s">
        <v>106</v>
      </c>
      <c r="C80" s="468">
        <f>COUNTIFS('Summarized Plan'!$G:$G,"=DSHIP",'Summarized Plan'!$I:$I,"=ROGERSON")+COUNTIFS('Summarized Plan'!$G:$G,"=DSHIP",'Summarized Plan'!$I:$I,"=ROGERSON Reload")</f>
        <v>0</v>
      </c>
      <c r="D80" s="393"/>
      <c r="E80" s="393"/>
      <c r="F80" s="467">
        <f>COUNTIFS('Summarized Plan'!$G:$G,"=DSHIP",'Summarized Plan'!$I:$I,"=ROGERSON",'Summarized Plan'!$P:$P,"=1")+COUNTIFS('Summarized Plan'!$G:$G,"=DSHIP",'Summarized Plan'!$I:$I,"=ROGERSON Reload",'Summarized Plan'!$P:$P,"=1")</f>
        <v>0</v>
      </c>
      <c r="G80" s="300">
        <f>+E80*1.5</f>
        <v>0</v>
      </c>
      <c r="I80" s="438" t="s">
        <v>75</v>
      </c>
      <c r="J80" s="439" t="e">
        <f>SUMIF('Summarized Plan'!$G:$G,'Report Summary'!I76,'Summarized Plan'!$S:$S)</f>
        <v>#REF!</v>
      </c>
      <c r="K80" s="232">
        <f>SUMIFS('Summarized Plan'!$P:$P,'Summarized Plan'!$S:$S,"=1",'Summarized Plan'!$G:$G,'Report Summary'!I76)</f>
        <v>0</v>
      </c>
      <c r="L80" s="439">
        <f>SUMIFS('Summarized Plan'!$C:$C,'Summarized Plan'!$S:$S,"=1",'Summarized Plan'!$G:$G,'Report Summary'!I76)</f>
        <v>0</v>
      </c>
      <c r="M80" s="232">
        <f>SUMIFS('Summarized Plan'!$Q:$Q,'Summarized Plan'!$S:$S,"=1",'Summarized Plan'!$G:$G,'Report Summary'!I76)</f>
        <v>0</v>
      </c>
      <c r="N80" s="440" t="str">
        <f>IF(ISERROR(K80/J80),"-",K80/J80)</f>
        <v>-</v>
      </c>
      <c r="P80" s="597"/>
      <c r="Q80" s="598"/>
      <c r="R80" s="356" t="s">
        <v>187</v>
      </c>
      <c r="S80" s="356" t="s">
        <v>188</v>
      </c>
      <c r="T80" s="356" t="s">
        <v>189</v>
      </c>
      <c r="U80" s="356" t="s">
        <v>7</v>
      </c>
      <c r="AF80"/>
    </row>
    <row r="81" spans="1:33" ht="18.75" customHeight="1">
      <c r="B81" s="392" t="s">
        <v>191</v>
      </c>
      <c r="C81" s="468">
        <f>COUNTIFS('Summarized Plan'!$G:$G,"=DSHIP",'Summarized Plan'!$I:$I,"=Company")+COUNTIFS('Summarized Plan'!$G:$G,"=DSHIP",'Summarized Plan'!$I:$I,"=Company Reload")+COUNTIFS('Summarized Plan'!$G:$G,"=DSHIP",'Summarized Plan'!$I:$I,"=CCBPI")++COUNTIFS('Summarized Plan'!$G:$G,"=DSHIP",'Summarized Plan'!$I:$I,"=CCBPI Reload")</f>
        <v>0</v>
      </c>
      <c r="D81" s="393"/>
      <c r="E81" s="393"/>
      <c r="F81" s="467">
        <f>COUNTIFS('Summarized Plan'!$G:$G,"=DSHIP",'Summarized Plan'!$I:$I,"=CCBPI",'Summarized Plan'!$P:$P,"=1")+COUNTIFS('Summarized Plan'!$G:$G,"=DSHIP",'Summarized Plan'!$I:$I,"=CCBPI Reload",'Summarized Plan'!$P:$P,"=1")</f>
        <v>0</v>
      </c>
      <c r="G81" s="300">
        <f>+E81*1.5</f>
        <v>0</v>
      </c>
      <c r="I81" s="69" t="s">
        <v>78</v>
      </c>
      <c r="J81" s="73" t="e">
        <f>SUM(J78:J80)</f>
        <v>#REF!</v>
      </c>
      <c r="K81" s="73">
        <f>SUM(K78:K80)</f>
        <v>1</v>
      </c>
      <c r="L81" s="73">
        <f>SUM(L78:L80)</f>
        <v>320</v>
      </c>
      <c r="M81" s="73">
        <f>SUM(M78:M80)</f>
        <v>320</v>
      </c>
      <c r="N81" s="75" t="str">
        <f>IF(ISERROR(K81/J81),"-",K81/J81)</f>
        <v>-</v>
      </c>
      <c r="P81" s="599"/>
      <c r="Q81" s="600"/>
      <c r="R81" s="361">
        <f>'Fleet Report'!I128</f>
        <v>95</v>
      </c>
      <c r="S81" s="361">
        <f>'Fleet Report'!E124</f>
        <v>93</v>
      </c>
      <c r="T81" s="361">
        <f>'Fleet Report'!F125</f>
        <v>57</v>
      </c>
      <c r="U81" s="395">
        <f>+T81/S81</f>
        <v>0.61290322580645162</v>
      </c>
      <c r="AF81"/>
    </row>
    <row r="82" spans="1:33" ht="18.75" customHeight="1" thickBot="1">
      <c r="B82" s="301" t="s">
        <v>116</v>
      </c>
      <c r="C82" s="578">
        <f>SUM(C73:C81)</f>
        <v>0</v>
      </c>
      <c r="D82" s="302">
        <f>SUM(D74:D80)</f>
        <v>0</v>
      </c>
      <c r="E82" s="302">
        <f>SUM(E74:E80)</f>
        <v>0</v>
      </c>
      <c r="F82" s="302">
        <f>SUM(F74:F80)</f>
        <v>0</v>
      </c>
      <c r="G82" s="303">
        <f>SUM(G74:G80)</f>
        <v>0</v>
      </c>
      <c r="AF82"/>
    </row>
    <row r="83" spans="1:33" ht="18.75" customHeight="1">
      <c r="B83" s="47"/>
      <c r="C83" s="273"/>
      <c r="D83" s="273"/>
      <c r="E83" s="273"/>
      <c r="I83" s="751" t="s">
        <v>194</v>
      </c>
      <c r="J83" s="142" t="s">
        <v>56</v>
      </c>
      <c r="K83" s="174"/>
      <c r="L83" s="142" t="s">
        <v>57</v>
      </c>
      <c r="M83" s="174"/>
      <c r="N83" s="143" t="s">
        <v>58</v>
      </c>
      <c r="P83" s="594" t="s">
        <v>192</v>
      </c>
      <c r="Q83" s="594"/>
      <c r="R83" s="361">
        <f>'Fleet Report'!M123</f>
        <v>2</v>
      </c>
      <c r="S83" s="691" t="s">
        <v>193</v>
      </c>
      <c r="T83" s="692"/>
      <c r="U83" s="693"/>
      <c r="AF83"/>
    </row>
    <row r="84" spans="1:33">
      <c r="C84" s="273"/>
      <c r="D84" s="273"/>
      <c r="E84" s="273"/>
      <c r="H84" s="98"/>
      <c r="I84" s="752"/>
      <c r="J84" s="55" t="s">
        <v>61</v>
      </c>
      <c r="K84" s="56" t="s">
        <v>62</v>
      </c>
      <c r="L84" s="55" t="s">
        <v>61</v>
      </c>
      <c r="M84" s="56" t="s">
        <v>62</v>
      </c>
      <c r="N84" s="122"/>
      <c r="O84" s="46" t="s">
        <v>48</v>
      </c>
      <c r="P84" s="272"/>
      <c r="Q84" s="272"/>
      <c r="R84" s="104"/>
      <c r="S84" s="587"/>
      <c r="T84" s="587"/>
      <c r="U84" s="587"/>
      <c r="AF84"/>
    </row>
    <row r="85" spans="1:33">
      <c r="A85" s="47"/>
      <c r="H85" s="98"/>
      <c r="I85" s="438" t="s">
        <v>3</v>
      </c>
      <c r="J85" s="439">
        <f>COUNTIFS('Summarized Plan'!$G:$G,'Report Summary'!I83,'Summarized Plan'!$H:$H,'Report Summary'!$C$2)</f>
        <v>3</v>
      </c>
      <c r="K85" s="232">
        <f>SUMIFS('Summarized Plan'!$P:$P,'Summarized Plan'!$G:$G,'Report Summary'!I83,'Summarized Plan'!$H:$H,'Report Summary'!$C$2)</f>
        <v>1</v>
      </c>
      <c r="L85" s="439">
        <f>SUMIFS('Summarized Plan'!$C:$C,'Summarized Plan'!$G:$G,'Report Summary'!I83,'Summarized Plan'!$H:$H,'Report Summary'!$C$2)</f>
        <v>557</v>
      </c>
      <c r="M85" s="232">
        <f>SUMIFS('Summarized Plan'!$Q:$Q,'Summarized Plan'!$G:$G,'Report Summary'!I83,'Summarized Plan'!$H:$H,'Report Summary'!$C$2)</f>
        <v>224</v>
      </c>
      <c r="N85" s="440">
        <f>IF(ISERROR(K85/J85),"-",K85/J85)</f>
        <v>0.33333333333333331</v>
      </c>
      <c r="P85" s="594" t="s">
        <v>195</v>
      </c>
      <c r="Q85" s="594"/>
      <c r="R85" s="361"/>
      <c r="S85" s="280"/>
      <c r="T85" s="280"/>
      <c r="U85" s="280"/>
      <c r="AF85"/>
    </row>
    <row r="86" spans="1:33">
      <c r="H86" s="98"/>
      <c r="I86" s="69" t="s">
        <v>73</v>
      </c>
      <c r="J86" s="439" t="e">
        <f>SUMIF('Summarized Plan'!$G:$G,'Report Summary'!I83,'Summarized Plan'!$R:$R)</f>
        <v>#REF!</v>
      </c>
      <c r="K86" s="232">
        <f>SUMIFS('Summarized Plan'!$P:$P,'Summarized Plan'!$R:$R,"=1",'Summarized Plan'!$G:$G,'Report Summary'!I83)</f>
        <v>0</v>
      </c>
      <c r="L86" s="439">
        <f>SUMIFS('Summarized Plan'!$C:$C,'Summarized Plan'!$R:$R,"=1",'Summarized Plan'!$G:$G,'Report Summary'!I83)</f>
        <v>0</v>
      </c>
      <c r="M86" s="232">
        <f>SUMIFS('Summarized Plan'!$Q:$Q,'Summarized Plan'!$R:$R,"=1",'Summarized Plan'!$G:$G,'Report Summary'!I83)</f>
        <v>0</v>
      </c>
      <c r="N86" s="440" t="str">
        <f>IF(ISERROR(K86/J86),"-",K86/J86)</f>
        <v>-</v>
      </c>
      <c r="AF86"/>
    </row>
    <row r="87" spans="1:33">
      <c r="A87"/>
      <c r="B87"/>
      <c r="E87" s="46"/>
      <c r="F87" s="46"/>
      <c r="G87" s="46"/>
      <c r="I87" s="69" t="s">
        <v>75</v>
      </c>
      <c r="J87" s="439" t="e">
        <f>SUMIF('Summarized Plan'!$G:$G,'Report Summary'!I83,'Summarized Plan'!$S:$S)</f>
        <v>#REF!</v>
      </c>
      <c r="K87" s="232">
        <f>SUMIFS('Summarized Plan'!$P:$P,'Summarized Plan'!$S:$S,"=1",'Summarized Plan'!$G:$G,'Report Summary'!I83)</f>
        <v>0</v>
      </c>
      <c r="L87" s="439">
        <f>SUMIFS('Summarized Plan'!$C:$C,'Summarized Plan'!$S:$S,"=1",'Summarized Plan'!$G:$G,'Report Summary'!I83)</f>
        <v>0</v>
      </c>
      <c r="M87" s="232">
        <f>SUMIFS('Summarized Plan'!$Q:$Q,'Summarized Plan'!$S:$S,"=1",'Summarized Plan'!$G:$G,'Report Summary'!I83)</f>
        <v>0</v>
      </c>
      <c r="N87" s="440" t="str">
        <f>IF(ISERROR(K87/J87),"-",K87/J87)</f>
        <v>-</v>
      </c>
      <c r="Q87" s="98"/>
      <c r="R87" s="48"/>
      <c r="S87" s="753"/>
      <c r="T87" s="753"/>
      <c r="U87" s="753"/>
      <c r="AF87"/>
      <c r="AG87" s="268"/>
    </row>
    <row r="88" spans="1:33" ht="18.75" customHeight="1">
      <c r="E88" s="46"/>
      <c r="F88" s="46"/>
      <c r="G88" s="46"/>
      <c r="I88" s="69" t="s">
        <v>78</v>
      </c>
      <c r="J88" s="73" t="e">
        <f>SUM(J85:J87)</f>
        <v>#REF!</v>
      </c>
      <c r="K88" s="73">
        <f>SUM(K85:K87)</f>
        <v>1</v>
      </c>
      <c r="L88" s="73">
        <f>SUM(L85:L87)</f>
        <v>557</v>
      </c>
      <c r="M88" s="73">
        <f>SUM(M85:M87)</f>
        <v>224</v>
      </c>
      <c r="N88" s="75" t="str">
        <f>IF(ISERROR(K88/J88),"-",K88/J88)</f>
        <v>-</v>
      </c>
      <c r="AF88"/>
      <c r="AG88" s="98"/>
    </row>
    <row r="89" spans="1:33" ht="18.75" customHeight="1">
      <c r="A89"/>
      <c r="B89"/>
      <c r="C89"/>
      <c r="D89"/>
      <c r="E89"/>
      <c r="F89"/>
      <c r="G89" s="46"/>
      <c r="AF89"/>
      <c r="AG89" s="98"/>
    </row>
    <row r="90" spans="1:33" ht="18.75" customHeight="1">
      <c r="A90"/>
      <c r="B90"/>
      <c r="C90"/>
      <c r="D90"/>
      <c r="E90"/>
      <c r="F90"/>
      <c r="G90" s="46"/>
      <c r="I90" s="695" t="s">
        <v>196</v>
      </c>
      <c r="J90" s="142" t="s">
        <v>56</v>
      </c>
      <c r="K90" s="174"/>
      <c r="L90" s="142" t="s">
        <v>57</v>
      </c>
      <c r="M90" s="174"/>
      <c r="N90" s="143" t="s">
        <v>58</v>
      </c>
      <c r="AF90"/>
      <c r="AG90" s="98"/>
    </row>
    <row r="91" spans="1:33">
      <c r="A91"/>
      <c r="B91"/>
      <c r="C91"/>
      <c r="D91"/>
      <c r="E91"/>
      <c r="F91"/>
      <c r="G91" s="46"/>
      <c r="I91" s="696"/>
      <c r="J91" s="55" t="s">
        <v>61</v>
      </c>
      <c r="K91" s="56" t="s">
        <v>62</v>
      </c>
      <c r="L91" s="55" t="s">
        <v>61</v>
      </c>
      <c r="M91" s="56" t="s">
        <v>62</v>
      </c>
      <c r="N91" s="89"/>
      <c r="AF91"/>
      <c r="AG91" s="98"/>
    </row>
    <row r="92" spans="1:33">
      <c r="A92"/>
      <c r="B92"/>
      <c r="C92"/>
      <c r="D92"/>
      <c r="E92"/>
      <c r="F92"/>
      <c r="G92"/>
      <c r="I92" s="438" t="s">
        <v>3</v>
      </c>
      <c r="J92" s="439">
        <f>COUNTIFS('Summarized Plan'!$G:$G,'Report Summary'!I90,'Summarized Plan'!$H:$H,'Report Summary'!$C$2)</f>
        <v>2</v>
      </c>
      <c r="K92" s="232">
        <f>SUMIFS('Summarized Plan'!$P:$P,'Summarized Plan'!$G:$G,'Report Summary'!I90,'Summarized Plan'!$H:$H,'Report Summary'!$C$2)</f>
        <v>1</v>
      </c>
      <c r="L92" s="439">
        <f>SUMIFS('Summarized Plan'!$C:$C,'Summarized Plan'!$G:$G,'Report Summary'!I90,'Summarized Plan'!$H:$H,'Report Summary'!$C$2)</f>
        <v>519</v>
      </c>
      <c r="M92" s="232">
        <f>SUMIFS('Summarized Plan'!$Q:$Q,'Summarized Plan'!$G:$G,'Report Summary'!I90,'Summarized Plan'!$H:$H,'Report Summary'!$C$2)</f>
        <v>182</v>
      </c>
      <c r="N92" s="440">
        <f>IF(ISERROR(K92/J92),"-",K92/J92)</f>
        <v>0.5</v>
      </c>
      <c r="AF92"/>
      <c r="AG92" s="98"/>
    </row>
    <row r="93" spans="1:33">
      <c r="A93"/>
      <c r="B93"/>
      <c r="C93"/>
      <c r="D93"/>
      <c r="E93"/>
      <c r="F93"/>
      <c r="G93"/>
      <c r="I93" s="438" t="s">
        <v>73</v>
      </c>
      <c r="J93" s="439" t="e">
        <f>SUMIF('Summarized Plan'!$G:$G,'Report Summary'!I90,'Summarized Plan'!$R:$R)</f>
        <v>#REF!</v>
      </c>
      <c r="K93" s="232">
        <f>SUMIFS('Summarized Plan'!$P:$P,'Summarized Plan'!$R:$R,"=1",'Summarized Plan'!$G:$G,'Report Summary'!I90)</f>
        <v>0</v>
      </c>
      <c r="L93" s="439">
        <f>SUMIFS('Summarized Plan'!$C:$C,'Summarized Plan'!$R:$R,"=1",'Summarized Plan'!$G:$G,'Report Summary'!I90)</f>
        <v>0</v>
      </c>
      <c r="M93" s="232">
        <f>SUMIFS('Summarized Plan'!$Q:$Q,'Summarized Plan'!$R:$R,"=1",'Summarized Plan'!$G:$G,'Report Summary'!I90)</f>
        <v>0</v>
      </c>
      <c r="N93" s="440" t="str">
        <f>IF(ISERROR(K93/J93),"-",K93/J93)</f>
        <v>-</v>
      </c>
      <c r="AF93"/>
      <c r="AG93" s="98"/>
    </row>
    <row r="94" spans="1:33">
      <c r="A94"/>
      <c r="B94"/>
      <c r="C94"/>
      <c r="D94"/>
      <c r="E94"/>
      <c r="F94"/>
      <c r="G94"/>
      <c r="I94" s="438" t="s">
        <v>75</v>
      </c>
      <c r="J94" s="439" t="e">
        <f>SUMIF('Summarized Plan'!$G:$G,'Report Summary'!I90,'Summarized Plan'!$S:$S)</f>
        <v>#REF!</v>
      </c>
      <c r="K94" s="232">
        <f>SUMIFS('Summarized Plan'!$P:$P,'Summarized Plan'!$S:$S,"=1",'Summarized Plan'!$G:$G,'Report Summary'!I90)</f>
        <v>0</v>
      </c>
      <c r="L94" s="439">
        <f>SUMIFS('Summarized Plan'!$C:$C,'Summarized Plan'!$S:$S,"=1",'Summarized Plan'!$G:$G,'Report Summary'!I90)</f>
        <v>0</v>
      </c>
      <c r="M94" s="232">
        <f>SUMIFS('Summarized Plan'!$Q:$Q,'Summarized Plan'!$S:$S,"=1",'Summarized Plan'!$G:$G,'Report Summary'!I90)</f>
        <v>0</v>
      </c>
      <c r="N94" s="440" t="str">
        <f>IF(ISERROR(K94/J94),"-",K94/J94)</f>
        <v>-</v>
      </c>
      <c r="AF94"/>
      <c r="AG94" s="98"/>
    </row>
    <row r="95" spans="1:33" ht="18.75" customHeight="1">
      <c r="A95" s="274"/>
      <c r="B95" s="274"/>
      <c r="C95" s="274"/>
      <c r="D95" s="274"/>
      <c r="E95"/>
      <c r="F95"/>
      <c r="G95"/>
      <c r="I95" s="438" t="s">
        <v>78</v>
      </c>
      <c r="J95" s="73" t="e">
        <f>SUM(J92:J94)</f>
        <v>#REF!</v>
      </c>
      <c r="K95" s="74">
        <f>SUM(K92:K94)</f>
        <v>1</v>
      </c>
      <c r="L95" s="73">
        <f>SUM(L92:L94)</f>
        <v>519</v>
      </c>
      <c r="M95" s="74">
        <f>SUM(M92:M94)</f>
        <v>182</v>
      </c>
      <c r="N95" s="75" t="str">
        <f>IF(ISERROR(K95/J95),"-",K95/J95)</f>
        <v>-</v>
      </c>
      <c r="AF95"/>
      <c r="AG95" s="98"/>
    </row>
    <row r="96" spans="1:33">
      <c r="A96" s="275"/>
      <c r="B96" s="276"/>
      <c r="C96" s="276"/>
      <c r="D96" s="276"/>
      <c r="E96" s="43"/>
      <c r="F96" s="43"/>
      <c r="G96"/>
      <c r="AF96"/>
      <c r="AG96" s="98"/>
    </row>
    <row r="97" spans="2:14">
      <c r="B97"/>
      <c r="I97" s="695" t="s">
        <v>197</v>
      </c>
      <c r="J97" s="142" t="s">
        <v>56</v>
      </c>
      <c r="K97" s="174"/>
      <c r="L97" s="142" t="s">
        <v>57</v>
      </c>
      <c r="M97" s="174"/>
      <c r="N97" s="143" t="s">
        <v>58</v>
      </c>
    </row>
    <row r="98" spans="2:14">
      <c r="B98"/>
      <c r="I98" s="696"/>
      <c r="J98" s="55" t="s">
        <v>61</v>
      </c>
      <c r="K98" s="56" t="s">
        <v>62</v>
      </c>
      <c r="L98" s="55" t="s">
        <v>61</v>
      </c>
      <c r="M98" s="56" t="s">
        <v>62</v>
      </c>
      <c r="N98" s="89"/>
    </row>
    <row r="99" spans="2:14">
      <c r="B99"/>
      <c r="I99" s="438" t="s">
        <v>3</v>
      </c>
      <c r="J99" s="439">
        <f>COUNTIFS('Summarized Plan'!$G:$G,'Report Summary'!I97,'Summarized Plan'!$H:$H,'Report Summary'!$C$2)</f>
        <v>8</v>
      </c>
      <c r="K99" s="232">
        <f>SUMIFS('Summarized Plan'!$P:$P,'Summarized Plan'!$G:$G,'Report Summary'!I97,'Summarized Plan'!$H:$H,'Report Summary'!$C$2)</f>
        <v>4</v>
      </c>
      <c r="L99" s="439">
        <f>SUMIFS('Summarized Plan'!$C:$C,'Summarized Plan'!$G:$G,'Report Summary'!I97,'Summarized Plan'!$H:$H,'Report Summary'!$C$2)</f>
        <v>2178</v>
      </c>
      <c r="M99" s="232">
        <f>SUMIFS('Summarized Plan'!$Q:$Q,'Summarized Plan'!$G:$G,'Report Summary'!I97,'Summarized Plan'!$H:$H,'Report Summary'!$C$2)</f>
        <v>1037</v>
      </c>
      <c r="N99" s="440">
        <f>IF(ISERROR(K99/J99),"-",K99/J99)</f>
        <v>0.5</v>
      </c>
    </row>
    <row r="100" spans="2:14">
      <c r="B100"/>
      <c r="I100" s="438" t="s">
        <v>73</v>
      </c>
      <c r="J100" s="439" t="e">
        <f>SUMIF('Summarized Plan'!$G:$G,'Report Summary'!I97,'Summarized Plan'!$R:$R)</f>
        <v>#REF!</v>
      </c>
      <c r="K100" s="232">
        <f>SUMIFS('Summarized Plan'!$P:$P,'Summarized Plan'!$R:$R,"=1",'Summarized Plan'!$G:$G,'Report Summary'!I97)</f>
        <v>0</v>
      </c>
      <c r="L100" s="439">
        <f>SUMIFS('Summarized Plan'!$C:$C,'Summarized Plan'!$R:$R,"=1",'Summarized Plan'!$G:$G,'Report Summary'!I97)</f>
        <v>0</v>
      </c>
      <c r="M100" s="232">
        <f>SUMIFS('Summarized Plan'!$Q:$Q,'Summarized Plan'!$R:$R,"=1",'Summarized Plan'!$G:$G,'Report Summary'!I97)</f>
        <v>0</v>
      </c>
      <c r="N100" s="440" t="str">
        <f>IF(ISERROR(K100/J100),"-",K100/J100)</f>
        <v>-</v>
      </c>
    </row>
    <row r="101" spans="2:14">
      <c r="B101"/>
      <c r="I101" s="438" t="s">
        <v>75</v>
      </c>
      <c r="J101" s="439" t="e">
        <f>SUMIF('Summarized Plan'!$G:$G,'Report Summary'!I97,'Summarized Plan'!$S:$S)</f>
        <v>#REF!</v>
      </c>
      <c r="K101" s="232">
        <f>SUMIFS('Summarized Plan'!$P:$P,'Summarized Plan'!$S:$S,"=1",'Summarized Plan'!$G:$G,'Report Summary'!I97)</f>
        <v>0</v>
      </c>
      <c r="L101" s="439">
        <f>SUMIFS('Summarized Plan'!$C:$C,'Summarized Plan'!$S:$S,"=1",'Summarized Plan'!$G:$G,'Report Summary'!I97)</f>
        <v>0</v>
      </c>
      <c r="M101" s="232">
        <f>SUMIFS('Summarized Plan'!$Q:$Q,'Summarized Plan'!$S:$S,"=1",'Summarized Plan'!$G:$G,'Report Summary'!I97)</f>
        <v>0</v>
      </c>
      <c r="N101" s="440" t="str">
        <f>IF(ISERROR(K101/J101),"-",K101/J101)</f>
        <v>-</v>
      </c>
    </row>
    <row r="102" spans="2:14">
      <c r="B102"/>
      <c r="I102" s="438" t="s">
        <v>78</v>
      </c>
      <c r="J102" s="73" t="e">
        <f>SUM(J99:J101)</f>
        <v>#REF!</v>
      </c>
      <c r="K102" s="74">
        <f>SUM(K99:K101)</f>
        <v>4</v>
      </c>
      <c r="L102" s="73">
        <f>SUM(L99:L101)</f>
        <v>2178</v>
      </c>
      <c r="M102" s="74">
        <f>SUM(M99:M101)</f>
        <v>1037</v>
      </c>
      <c r="N102" s="75" t="str">
        <f>IF(ISERROR(K102/J102),"-",K102/J102)</f>
        <v>-</v>
      </c>
    </row>
    <row r="103" spans="2:14">
      <c r="B103"/>
    </row>
    <row r="104" spans="2:14">
      <c r="B104"/>
      <c r="I104" s="695" t="s">
        <v>198</v>
      </c>
      <c r="J104" s="142" t="s">
        <v>56</v>
      </c>
      <c r="K104" s="174"/>
      <c r="L104" s="142" t="s">
        <v>57</v>
      </c>
      <c r="M104" s="174"/>
      <c r="N104" s="143" t="s">
        <v>58</v>
      </c>
    </row>
    <row r="105" spans="2:14">
      <c r="B105"/>
      <c r="I105" s="696"/>
      <c r="J105" s="55" t="s">
        <v>61</v>
      </c>
      <c r="K105" s="56" t="s">
        <v>62</v>
      </c>
      <c r="L105" s="55" t="s">
        <v>61</v>
      </c>
      <c r="M105" s="56" t="s">
        <v>62</v>
      </c>
      <c r="N105" s="89"/>
    </row>
    <row r="106" spans="2:14">
      <c r="B106"/>
      <c r="I106" s="438" t="s">
        <v>3</v>
      </c>
      <c r="J106" s="439">
        <f>COUNTIFS('Summarized Plan'!$G:$G,'Report Summary'!I104,'Summarized Plan'!$H:$H,'Report Summary'!$C$2)</f>
        <v>1</v>
      </c>
      <c r="K106" s="232">
        <f>SUMIFS('Summarized Plan'!$P:$P,'Summarized Plan'!$G:$G,'Report Summary'!I104,'Summarized Plan'!$H:$H,'Report Summary'!$C$2)</f>
        <v>0</v>
      </c>
      <c r="L106" s="439">
        <f>SUMIFS('Summarized Plan'!$C:$C,'Summarized Plan'!$G:$G,'Report Summary'!I104,'Summarized Plan'!$H:$H,'Report Summary'!$C$2)</f>
        <v>231</v>
      </c>
      <c r="M106" s="232">
        <f>SUMIFS('Summarized Plan'!$Q:$Q,'Summarized Plan'!$G:$G,'Report Summary'!I104,'Summarized Plan'!$H:$H,'Report Summary'!$C$2)</f>
        <v>0</v>
      </c>
      <c r="N106" s="440">
        <f>IF(ISERROR(K106/J106),"-",K106/J106)</f>
        <v>0</v>
      </c>
    </row>
    <row r="107" spans="2:14">
      <c r="B107"/>
      <c r="I107" s="438" t="s">
        <v>73</v>
      </c>
      <c r="J107" s="439" t="e">
        <f>SUMIF('Summarized Plan'!$G:$G,'Report Summary'!I104,'Summarized Plan'!$R:$R)</f>
        <v>#REF!</v>
      </c>
      <c r="K107" s="232">
        <f>SUMIFS('Summarized Plan'!$P:$P,'Summarized Plan'!$R:$R,"=1",'Summarized Plan'!$G:$G,'Report Summary'!I104)</f>
        <v>0</v>
      </c>
      <c r="L107" s="439">
        <f>SUMIFS('Summarized Plan'!$C:$C,'Summarized Plan'!$R:$R,"=1",'Summarized Plan'!$G:$G,'Report Summary'!I104)</f>
        <v>0</v>
      </c>
      <c r="M107" s="232">
        <f>SUMIFS('Summarized Plan'!$Q:$Q,'Summarized Plan'!$R:$R,"=1",'Summarized Plan'!$G:$G,'Report Summary'!I104)</f>
        <v>0</v>
      </c>
      <c r="N107" s="440" t="str">
        <f>IF(ISERROR(K107/J107),"-",K107/J107)</f>
        <v>-</v>
      </c>
    </row>
    <row r="108" spans="2:14">
      <c r="B108"/>
      <c r="I108" s="438" t="s">
        <v>75</v>
      </c>
      <c r="J108" s="439" t="e">
        <f>SUMIF('Summarized Plan'!$G:$G,'Report Summary'!I104,'Summarized Plan'!$S:$S)</f>
        <v>#REF!</v>
      </c>
      <c r="K108" s="232">
        <f>SUMIFS('Summarized Plan'!$P:$P,'Summarized Plan'!$S:$S,"=1",'Summarized Plan'!$G:$G,'Report Summary'!I104)</f>
        <v>0</v>
      </c>
      <c r="L108" s="439">
        <f>SUMIFS('Summarized Plan'!$C:$C,'Summarized Plan'!$S:$S,"=1",'Summarized Plan'!$G:$G,'Report Summary'!I104)</f>
        <v>0</v>
      </c>
      <c r="M108" s="232">
        <f>SUMIFS('Summarized Plan'!$Q:$Q,'Summarized Plan'!$S:$S,"=1",'Summarized Plan'!$G:$G,'Report Summary'!I104)</f>
        <v>0</v>
      </c>
      <c r="N108" s="440" t="str">
        <f>IF(ISERROR(K108/J108),"-",K108/J108)</f>
        <v>-</v>
      </c>
    </row>
    <row r="109" spans="2:14">
      <c r="B109"/>
      <c r="I109" s="438" t="s">
        <v>78</v>
      </c>
      <c r="J109" s="73" t="e">
        <f>SUM(J106:J108)</f>
        <v>#REF!</v>
      </c>
      <c r="K109" s="74">
        <f>SUM(K106:K108)</f>
        <v>0</v>
      </c>
      <c r="L109" s="73">
        <f>SUM(L106:L108)</f>
        <v>231</v>
      </c>
      <c r="M109" s="74">
        <f>SUM(M106:M108)</f>
        <v>0</v>
      </c>
      <c r="N109" s="75" t="str">
        <f>IF(ISERROR(K109/J109),"-",K109/J109)</f>
        <v>-</v>
      </c>
    </row>
    <row r="110" spans="2:14">
      <c r="B110"/>
    </row>
    <row r="111" spans="2:14">
      <c r="B111"/>
      <c r="I111" s="695" t="s">
        <v>199</v>
      </c>
      <c r="J111" s="142" t="s">
        <v>56</v>
      </c>
      <c r="K111" s="174"/>
      <c r="L111" s="142" t="s">
        <v>57</v>
      </c>
      <c r="M111" s="174"/>
      <c r="N111" s="143" t="s">
        <v>58</v>
      </c>
    </row>
    <row r="112" spans="2:14">
      <c r="B112"/>
      <c r="I112" s="696"/>
      <c r="J112" s="55" t="s">
        <v>61</v>
      </c>
      <c r="K112" s="56" t="s">
        <v>62</v>
      </c>
      <c r="L112" s="55" t="s">
        <v>61</v>
      </c>
      <c r="M112" s="56" t="s">
        <v>62</v>
      </c>
      <c r="N112" s="89"/>
    </row>
    <row r="113" spans="2:14">
      <c r="B113"/>
      <c r="I113" s="438" t="s">
        <v>3</v>
      </c>
      <c r="J113" s="439">
        <f>COUNTIFS('Summarized Plan'!$G:$G,'Report Summary'!I111,'Summarized Plan'!$H:$H,'Report Summary'!$C$2)</f>
        <v>4</v>
      </c>
      <c r="K113" s="232">
        <f>SUMIFS('Summarized Plan'!$P:$P,'Summarized Plan'!$G:$G,'Report Summary'!I111,'Summarized Plan'!$H:$H,'Report Summary'!$C$2)</f>
        <v>2</v>
      </c>
      <c r="L113" s="439">
        <f>SUMIFS('Summarized Plan'!$C:$C,'Summarized Plan'!$G:$G,'Report Summary'!I111,'Summarized Plan'!$H:$H,'Report Summary'!$C$2)</f>
        <v>1123</v>
      </c>
      <c r="M113" s="232">
        <f>SUMIFS('Summarized Plan'!$Q:$Q,'Summarized Plan'!$G:$G,'Report Summary'!I111,'Summarized Plan'!$H:$H,'Report Summary'!$C$2)</f>
        <v>490</v>
      </c>
      <c r="N113" s="440">
        <f>IF(ISERROR(K113/J113),"-",K113/J113)</f>
        <v>0.5</v>
      </c>
    </row>
    <row r="114" spans="2:14">
      <c r="B114"/>
      <c r="I114" s="438" t="s">
        <v>73</v>
      </c>
      <c r="J114" s="439" t="e">
        <f>SUMIF('Summarized Plan'!$G:$G,'Report Summary'!I111,'Summarized Plan'!$R:$R)</f>
        <v>#REF!</v>
      </c>
      <c r="K114" s="232">
        <f>SUMIFS('Summarized Plan'!$P:$P,'Summarized Plan'!$R:$R,"=1",'Summarized Plan'!$G:$G,'Report Summary'!I111)</f>
        <v>0</v>
      </c>
      <c r="L114" s="439">
        <f>SUMIFS('Summarized Plan'!$C:$C,'Summarized Plan'!$R:$R,"=1",'Summarized Plan'!$G:$G,'Report Summary'!I111)</f>
        <v>0</v>
      </c>
      <c r="M114" s="232">
        <f>SUMIFS('Summarized Plan'!$Q:$Q,'Summarized Plan'!$R:$R,"=1",'Summarized Plan'!$G:$G,'Report Summary'!I111)</f>
        <v>0</v>
      </c>
      <c r="N114" s="440" t="str">
        <f>IF(ISERROR(K114/J114),"-",K114/J114)</f>
        <v>-</v>
      </c>
    </row>
    <row r="115" spans="2:14">
      <c r="B115"/>
      <c r="I115" s="438" t="s">
        <v>75</v>
      </c>
      <c r="J115" s="439" t="e">
        <f>SUMIF('Summarized Plan'!$G:$G,'Report Summary'!I111,'Summarized Plan'!$S:$S)</f>
        <v>#REF!</v>
      </c>
      <c r="K115" s="232">
        <f>SUMIFS('Summarized Plan'!$P:$P,'Summarized Plan'!$S:$S,"=1",'Summarized Plan'!$G:$G,'Report Summary'!I111)</f>
        <v>0</v>
      </c>
      <c r="L115" s="439">
        <f>SUMIFS('Summarized Plan'!$C:$C,'Summarized Plan'!$S:$S,"=1",'Summarized Plan'!$G:$G,'Report Summary'!I111)</f>
        <v>0</v>
      </c>
      <c r="M115" s="232">
        <f>SUMIFS('Summarized Plan'!$Q:$Q,'Summarized Plan'!$S:$S,"=1",'Summarized Plan'!$G:$G,'Report Summary'!I111)</f>
        <v>0</v>
      </c>
      <c r="N115" s="440" t="str">
        <f>IF(ISERROR(K115/J115),"-",K115/J115)</f>
        <v>-</v>
      </c>
    </row>
    <row r="116" spans="2:14">
      <c r="B116"/>
      <c r="I116" s="438" t="s">
        <v>78</v>
      </c>
      <c r="J116" s="73" t="e">
        <f>SUM(J113:J115)</f>
        <v>#REF!</v>
      </c>
      <c r="K116" s="74">
        <f>SUM(K113:K115)</f>
        <v>2</v>
      </c>
      <c r="L116" s="73">
        <f>SUM(L113:L115)</f>
        <v>1123</v>
      </c>
      <c r="M116" s="74">
        <f>SUM(M113:M115)</f>
        <v>490</v>
      </c>
      <c r="N116" s="75" t="str">
        <f>IF(ISERROR(K116/J116),"-",K116/J116)</f>
        <v>-</v>
      </c>
    </row>
    <row r="117" spans="2:14">
      <c r="B117"/>
    </row>
    <row r="118" spans="2:14">
      <c r="B118"/>
      <c r="I118" s="695" t="s">
        <v>200</v>
      </c>
      <c r="J118" s="142" t="s">
        <v>56</v>
      </c>
      <c r="K118" s="174"/>
      <c r="L118" s="142" t="s">
        <v>57</v>
      </c>
      <c r="M118" s="174"/>
      <c r="N118" s="143" t="s">
        <v>58</v>
      </c>
    </row>
    <row r="119" spans="2:14">
      <c r="B119"/>
      <c r="I119" s="696"/>
      <c r="J119" s="55" t="s">
        <v>61</v>
      </c>
      <c r="K119" s="56" t="s">
        <v>62</v>
      </c>
      <c r="L119" s="55" t="s">
        <v>61</v>
      </c>
      <c r="M119" s="56" t="s">
        <v>62</v>
      </c>
      <c r="N119" s="89"/>
    </row>
    <row r="120" spans="2:14">
      <c r="B120"/>
      <c r="I120" s="438" t="s">
        <v>3</v>
      </c>
      <c r="J120" s="439">
        <f>COUNTIFS('Summarized Plan'!$G:$G,'Report Summary'!I118,'Summarized Plan'!$H:$H,'Report Summary'!$C$2)</f>
        <v>3</v>
      </c>
      <c r="K120" s="232">
        <f>SUMIFS('Summarized Plan'!$P:$P,'Summarized Plan'!$G:$G,'Report Summary'!I118,'Summarized Plan'!$H:$H,'Report Summary'!$C$2)</f>
        <v>2</v>
      </c>
      <c r="L120" s="439">
        <f>SUMIFS('Summarized Plan'!$C:$C,'Summarized Plan'!$G:$G,'Report Summary'!I118,'Summarized Plan'!$H:$H,'Report Summary'!$C$2)</f>
        <v>1074</v>
      </c>
      <c r="M120" s="232">
        <f>SUMIFS('Summarized Plan'!$Q:$Q,'Summarized Plan'!$G:$G,'Report Summary'!I118,'Summarized Plan'!$H:$H,'Report Summary'!$C$2)</f>
        <v>803</v>
      </c>
      <c r="N120" s="440">
        <f>IF(ISERROR(K120/J120),"-",K120/J120)</f>
        <v>0.66666666666666663</v>
      </c>
    </row>
    <row r="121" spans="2:14">
      <c r="B121"/>
      <c r="I121" s="438" t="s">
        <v>73</v>
      </c>
      <c r="J121" s="439" t="e">
        <f>SUMIF('Summarized Plan'!$G:$G,'Report Summary'!I118,'Summarized Plan'!$R:$R)</f>
        <v>#REF!</v>
      </c>
      <c r="K121" s="232">
        <f>SUMIFS('Summarized Plan'!$P:$P,'Summarized Plan'!$R:$R,"=1",'Summarized Plan'!$G:$G,'Report Summary'!I118)</f>
        <v>0</v>
      </c>
      <c r="L121" s="439">
        <f>SUMIFS('Summarized Plan'!$C:$C,'Summarized Plan'!$R:$R,"=1",'Summarized Plan'!$G:$G,'Report Summary'!I118)</f>
        <v>0</v>
      </c>
      <c r="M121" s="232">
        <f>SUMIFS('Summarized Plan'!$Q:$Q,'Summarized Plan'!$R:$R,"=1",'Summarized Plan'!$G:$G,'Report Summary'!I118)</f>
        <v>0</v>
      </c>
      <c r="N121" s="440" t="str">
        <f>IF(ISERROR(K121/J121),"-",K121/J121)</f>
        <v>-</v>
      </c>
    </row>
    <row r="122" spans="2:14">
      <c r="B122"/>
      <c r="I122" s="438" t="s">
        <v>75</v>
      </c>
      <c r="J122" s="439" t="e">
        <f>SUMIF('Summarized Plan'!$G:$G,'Report Summary'!I118,'Summarized Plan'!$S:$S)</f>
        <v>#REF!</v>
      </c>
      <c r="K122" s="232">
        <f>SUMIFS('Summarized Plan'!$P:$P,'Summarized Plan'!$S:$S,"=1",'Summarized Plan'!$G:$G,'Report Summary'!I118)</f>
        <v>0</v>
      </c>
      <c r="L122" s="439">
        <f>SUMIFS('Summarized Plan'!$C:$C,'Summarized Plan'!$S:$S,"=1",'Summarized Plan'!$G:$G,'Report Summary'!I118)</f>
        <v>0</v>
      </c>
      <c r="M122" s="232">
        <f>SUMIFS('Summarized Plan'!$Q:$Q,'Summarized Plan'!$S:$S,"=1",'Summarized Plan'!$G:$G,'Report Summary'!I118)</f>
        <v>0</v>
      </c>
      <c r="N122" s="440" t="str">
        <f>IF(ISERROR(K122/J122),"-",K122/J122)</f>
        <v>-</v>
      </c>
    </row>
    <row r="123" spans="2:14">
      <c r="B123"/>
      <c r="I123" s="438" t="s">
        <v>78</v>
      </c>
      <c r="J123" s="73" t="e">
        <f>SUM(J120:J122)</f>
        <v>#REF!</v>
      </c>
      <c r="K123" s="74">
        <f>SUM(K120:K122)</f>
        <v>2</v>
      </c>
      <c r="L123" s="73">
        <f>SUM(L120:L122)</f>
        <v>1074</v>
      </c>
      <c r="M123" s="74">
        <f>SUM(M120:M122)</f>
        <v>803</v>
      </c>
      <c r="N123" s="75" t="str">
        <f>IF(ISERROR(K123/J123),"-",K123/J123)</f>
        <v>-</v>
      </c>
    </row>
    <row r="124" spans="2:14">
      <c r="B124"/>
    </row>
    <row r="125" spans="2:14">
      <c r="B125"/>
      <c r="I125" s="695" t="s">
        <v>201</v>
      </c>
      <c r="J125" s="142" t="s">
        <v>56</v>
      </c>
      <c r="K125" s="174"/>
      <c r="L125" s="142" t="s">
        <v>57</v>
      </c>
      <c r="M125" s="174"/>
      <c r="N125" s="143" t="s">
        <v>58</v>
      </c>
    </row>
    <row r="126" spans="2:14">
      <c r="B126"/>
      <c r="I126" s="696"/>
      <c r="J126" s="55" t="s">
        <v>61</v>
      </c>
      <c r="K126" s="56" t="s">
        <v>62</v>
      </c>
      <c r="L126" s="55" t="s">
        <v>61</v>
      </c>
      <c r="M126" s="56" t="s">
        <v>62</v>
      </c>
      <c r="N126" s="89"/>
    </row>
    <row r="127" spans="2:14">
      <c r="B127"/>
      <c r="I127" s="438" t="s">
        <v>3</v>
      </c>
      <c r="J127" s="439">
        <f>COUNTIFS('Summarized Plan'!$G:$G,'Report Summary'!I125,'Summarized Plan'!$H:$H,'Report Summary'!$C$2)</f>
        <v>0</v>
      </c>
      <c r="K127" s="232">
        <f>SUMIFS('Summarized Plan'!$P:$P,'Summarized Plan'!$G:$G,'Report Summary'!I125,'Summarized Plan'!$H:$H,'Report Summary'!$C$2)</f>
        <v>0</v>
      </c>
      <c r="L127" s="439">
        <f>SUMIFS('Summarized Plan'!$C:$C,'Summarized Plan'!$G:$G,'Report Summary'!I125,'Summarized Plan'!$H:$H,'Report Summary'!$C$2)</f>
        <v>0</v>
      </c>
      <c r="M127" s="232">
        <f>SUMIFS('Summarized Plan'!$Q:$Q,'Summarized Plan'!$G:$G,'Report Summary'!I125,'Summarized Plan'!$H:$H,'Report Summary'!$C$2)</f>
        <v>0</v>
      </c>
      <c r="N127" s="440" t="str">
        <f>IF(ISERROR(K127/J127),"-",K127/J127)</f>
        <v>-</v>
      </c>
    </row>
    <row r="128" spans="2:14">
      <c r="B128"/>
      <c r="I128" s="438" t="s">
        <v>73</v>
      </c>
      <c r="J128" s="439">
        <f>SUMIF('Summarized Plan'!$G:$G,'Report Summary'!I125,'Summarized Plan'!$R:$R)</f>
        <v>0</v>
      </c>
      <c r="K128" s="232">
        <f>SUMIFS('Summarized Plan'!$P:$P,'Summarized Plan'!$R:$R,"=1",'Summarized Plan'!$G:$G,'Report Summary'!I125)</f>
        <v>0</v>
      </c>
      <c r="L128" s="439">
        <f>SUMIFS('Summarized Plan'!$C:$C,'Summarized Plan'!$R:$R,"=1",'Summarized Plan'!$G:$G,'Report Summary'!I125)</f>
        <v>0</v>
      </c>
      <c r="M128" s="232">
        <f>SUMIFS('Summarized Plan'!$Q:$Q,'Summarized Plan'!$R:$R,"=1",'Summarized Plan'!$G:$G,'Report Summary'!I125)</f>
        <v>0</v>
      </c>
      <c r="N128" s="440" t="str">
        <f>IF(ISERROR(K128/J128),"-",K128/J128)</f>
        <v>-</v>
      </c>
    </row>
    <row r="129" spans="2:14">
      <c r="B129"/>
      <c r="I129" s="438" t="s">
        <v>75</v>
      </c>
      <c r="J129" s="439">
        <f>SUMIF('Summarized Plan'!$G:$G,'Report Summary'!I125,'Summarized Plan'!$S:$S)</f>
        <v>0</v>
      </c>
      <c r="K129" s="232">
        <f>SUMIFS('Summarized Plan'!$P:$P,'Summarized Plan'!$S:$S,"=1",'Summarized Plan'!$G:$G,'Report Summary'!I125)</f>
        <v>0</v>
      </c>
      <c r="L129" s="439">
        <f>SUMIFS('Summarized Plan'!$C:$C,'Summarized Plan'!$S:$S,"=1",'Summarized Plan'!$G:$G,'Report Summary'!I125)</f>
        <v>0</v>
      </c>
      <c r="M129" s="232">
        <f>SUMIFS('Summarized Plan'!$Q:$Q,'Summarized Plan'!$S:$S,"=1",'Summarized Plan'!$G:$G,'Report Summary'!I125)</f>
        <v>0</v>
      </c>
      <c r="N129" s="440" t="str">
        <f>IF(ISERROR(K129/J129),"-",K129/J129)</f>
        <v>-</v>
      </c>
    </row>
    <row r="130" spans="2:14">
      <c r="B130"/>
      <c r="I130" s="438" t="s">
        <v>78</v>
      </c>
      <c r="J130" s="73">
        <f>SUM(J127:J129)</f>
        <v>0</v>
      </c>
      <c r="K130" s="74">
        <f>SUM(K127:K129)</f>
        <v>0</v>
      </c>
      <c r="L130" s="73">
        <f>SUM(L127:L129)</f>
        <v>0</v>
      </c>
      <c r="M130" s="74">
        <f>SUM(M127:M129)</f>
        <v>0</v>
      </c>
      <c r="N130" s="75" t="str">
        <f>IF(ISERROR(K130/J130),"-",K130/J130)</f>
        <v>-</v>
      </c>
    </row>
    <row r="131" spans="2:14">
      <c r="B131"/>
    </row>
    <row r="132" spans="2:14">
      <c r="B132"/>
      <c r="I132" s="695" t="s">
        <v>202</v>
      </c>
      <c r="J132" s="142" t="s">
        <v>56</v>
      </c>
      <c r="K132" s="174"/>
      <c r="L132" s="142" t="s">
        <v>57</v>
      </c>
      <c r="M132" s="174"/>
      <c r="N132" s="143" t="s">
        <v>58</v>
      </c>
    </row>
    <row r="133" spans="2:14">
      <c r="B133"/>
      <c r="I133" s="696"/>
      <c r="J133" s="55" t="s">
        <v>61</v>
      </c>
      <c r="K133" s="56" t="s">
        <v>62</v>
      </c>
      <c r="L133" s="55" t="s">
        <v>61</v>
      </c>
      <c r="M133" s="56" t="s">
        <v>62</v>
      </c>
      <c r="N133" s="89"/>
    </row>
    <row r="134" spans="2:14">
      <c r="B134"/>
      <c r="I134" s="438" t="s">
        <v>3</v>
      </c>
      <c r="J134" s="439">
        <f>COUNTIFS('Summarized Plan'!$G:$G,'Report Summary'!I132,'Summarized Plan'!$H:$H,'Report Summary'!$C$2)</f>
        <v>8</v>
      </c>
      <c r="K134" s="232">
        <f>SUMIFS('Summarized Plan'!$P:$P,'Summarized Plan'!$G:$G,'Report Summary'!I132,'Summarized Plan'!$H:$H,'Report Summary'!$C$2)</f>
        <v>0</v>
      </c>
      <c r="L134" s="439">
        <f>SUMIFS('Summarized Plan'!$C:$C,'Summarized Plan'!$G:$G,'Report Summary'!I132,'Summarized Plan'!$H:$H,'Report Summary'!$C$2)</f>
        <v>3879</v>
      </c>
      <c r="M134" s="232">
        <f>SUMIFS('Summarized Plan'!$Q:$Q,'Summarized Plan'!$G:$G,'Report Summary'!I132,'Summarized Plan'!$H:$H,'Report Summary'!$C$2)</f>
        <v>0</v>
      </c>
      <c r="N134" s="440">
        <f>IF(ISERROR(K134/J134),"-",K134/J134)</f>
        <v>0</v>
      </c>
    </row>
    <row r="135" spans="2:14">
      <c r="B135"/>
      <c r="I135" s="438" t="s">
        <v>73</v>
      </c>
      <c r="J135" s="439" t="e">
        <f>SUMIF('Summarized Plan'!$G:$G,'Report Summary'!I132,'Summarized Plan'!$R:$R)</f>
        <v>#REF!</v>
      </c>
      <c r="K135" s="232">
        <f>SUMIFS('Summarized Plan'!$P:$P,'Summarized Plan'!$R:$R,"=1",'Summarized Plan'!$G:$G,'Report Summary'!I132)</f>
        <v>0</v>
      </c>
      <c r="L135" s="439">
        <f>SUMIFS('Summarized Plan'!$C:$C,'Summarized Plan'!$R:$R,"=1",'Summarized Plan'!$G:$G,'Report Summary'!I132)</f>
        <v>0</v>
      </c>
      <c r="M135" s="232">
        <f>SUMIFS('Summarized Plan'!$Q:$Q,'Summarized Plan'!$R:$R,"=1",'Summarized Plan'!$G:$G,'Report Summary'!I132)</f>
        <v>0</v>
      </c>
      <c r="N135" s="440" t="str">
        <f>IF(ISERROR(K135/J135),"-",K135/J135)</f>
        <v>-</v>
      </c>
    </row>
    <row r="136" spans="2:14">
      <c r="B136"/>
      <c r="I136" s="438" t="s">
        <v>75</v>
      </c>
      <c r="J136" s="439" t="e">
        <f>SUMIF('Summarized Plan'!$G:$G,'Report Summary'!I132,'Summarized Plan'!$S:$S)</f>
        <v>#REF!</v>
      </c>
      <c r="K136" s="232">
        <f>SUMIFS('Summarized Plan'!$P:$P,'Summarized Plan'!$S:$S,"=1",'Summarized Plan'!$G:$G,'Report Summary'!I132)</f>
        <v>0</v>
      </c>
      <c r="L136" s="439">
        <f>SUMIFS('Summarized Plan'!$C:$C,'Summarized Plan'!$S:$S,"=1",'Summarized Plan'!$G:$G,'Report Summary'!I132)</f>
        <v>0</v>
      </c>
      <c r="M136" s="232">
        <f>SUMIFS('Summarized Plan'!$Q:$Q,'Summarized Plan'!$S:$S,"=1",'Summarized Plan'!$G:$G,'Report Summary'!I132)</f>
        <v>0</v>
      </c>
      <c r="N136" s="440" t="str">
        <f>IF(ISERROR(K136/J136),"-",K136/J136)</f>
        <v>-</v>
      </c>
    </row>
    <row r="137" spans="2:14">
      <c r="B137"/>
      <c r="I137" s="438" t="s">
        <v>78</v>
      </c>
      <c r="J137" s="73" t="e">
        <f>SUM(J134:J136)</f>
        <v>#REF!</v>
      </c>
      <c r="K137" s="74">
        <f>SUM(K134:K136)</f>
        <v>0</v>
      </c>
      <c r="L137" s="73">
        <f>SUM(L134:L136)</f>
        <v>3879</v>
      </c>
      <c r="M137" s="74">
        <f>SUM(M134:M136)</f>
        <v>0</v>
      </c>
      <c r="N137" s="75" t="str">
        <f>IF(ISERROR(K137/J137),"-",K137/J137)</f>
        <v>-</v>
      </c>
    </row>
    <row r="138" spans="2:14">
      <c r="B138"/>
    </row>
    <row r="139" spans="2:14">
      <c r="B139"/>
      <c r="I139" s="695" t="s">
        <v>203</v>
      </c>
      <c r="J139" s="142" t="s">
        <v>56</v>
      </c>
      <c r="K139" s="174"/>
      <c r="L139" s="142" t="s">
        <v>57</v>
      </c>
      <c r="M139" s="174"/>
      <c r="N139" s="143" t="s">
        <v>58</v>
      </c>
    </row>
    <row r="140" spans="2:14">
      <c r="B140"/>
      <c r="I140" s="696"/>
      <c r="J140" s="55" t="s">
        <v>61</v>
      </c>
      <c r="K140" s="56" t="s">
        <v>62</v>
      </c>
      <c r="L140" s="55" t="s">
        <v>61</v>
      </c>
      <c r="M140" s="56" t="s">
        <v>62</v>
      </c>
      <c r="N140" s="89"/>
    </row>
    <row r="141" spans="2:14">
      <c r="B141"/>
      <c r="I141" s="438" t="s">
        <v>3</v>
      </c>
      <c r="J141" s="439">
        <f>COUNTIFS('Summarized Plan'!$G:$G,'Report Summary'!I139,'Summarized Plan'!$H:$H,'Report Summary'!$C$2)</f>
        <v>0</v>
      </c>
      <c r="K141" s="232">
        <f>SUMIFS('Summarized Plan'!$P:$P,'Summarized Plan'!$G:$G,'Report Summary'!I139,'Summarized Plan'!$H:$H,'Report Summary'!$C$2)</f>
        <v>0</v>
      </c>
      <c r="L141" s="439">
        <f>SUMIFS('Summarized Plan'!$C:$C,'Summarized Plan'!$G:$G,'Report Summary'!I139,'Summarized Plan'!$H:$H,'Report Summary'!$C$2)</f>
        <v>0</v>
      </c>
      <c r="M141" s="232">
        <f>SUMIFS('Summarized Plan'!$Q:$Q,'Summarized Plan'!$G:$G,'Report Summary'!I139,'Summarized Plan'!$H:$H,'Report Summary'!$C$2)</f>
        <v>0</v>
      </c>
      <c r="N141" s="440" t="str">
        <f>IF(ISERROR(K141/J141),"-",K141/J141)</f>
        <v>-</v>
      </c>
    </row>
    <row r="142" spans="2:14">
      <c r="B142"/>
      <c r="I142" s="438" t="s">
        <v>73</v>
      </c>
      <c r="J142" s="439">
        <f>SUMIF('Summarized Plan'!$G:$G,'Report Summary'!I139,'Summarized Plan'!$R:$R)</f>
        <v>0</v>
      </c>
      <c r="K142" s="232">
        <f>SUMIFS('Summarized Plan'!$P:$P,'Summarized Plan'!$R:$R,"=1",'Summarized Plan'!$G:$G,'Report Summary'!I139)</f>
        <v>0</v>
      </c>
      <c r="L142" s="439">
        <f>SUMIFS('Summarized Plan'!$C:$C,'Summarized Plan'!$R:$R,"=1",'Summarized Plan'!$G:$G,'Report Summary'!I139)</f>
        <v>0</v>
      </c>
      <c r="M142" s="232">
        <f>SUMIFS('Summarized Plan'!$Q:$Q,'Summarized Plan'!$R:$R,"=1",'Summarized Plan'!$G:$G,'Report Summary'!I139)</f>
        <v>0</v>
      </c>
      <c r="N142" s="440" t="str">
        <f>IF(ISERROR(K142/J142),"-",K142/J142)</f>
        <v>-</v>
      </c>
    </row>
    <row r="143" spans="2:14">
      <c r="B143"/>
      <c r="I143" s="438" t="s">
        <v>75</v>
      </c>
      <c r="J143" s="439">
        <f>SUMIF('Summarized Plan'!$G:$G,'Report Summary'!I139,'Summarized Plan'!$S:$S)</f>
        <v>0</v>
      </c>
      <c r="K143" s="232">
        <f>SUMIFS('Summarized Plan'!$P:$P,'Summarized Plan'!$S:$S,"=1",'Summarized Plan'!$G:$G,'Report Summary'!I139)</f>
        <v>0</v>
      </c>
      <c r="L143" s="439">
        <f>SUMIFS('Summarized Plan'!$C:$C,'Summarized Plan'!$S:$S,"=1",'Summarized Plan'!$G:$G,'Report Summary'!I139)</f>
        <v>0</v>
      </c>
      <c r="M143" s="232">
        <f>SUMIFS('Summarized Plan'!$Q:$Q,'Summarized Plan'!$S:$S,"=1",'Summarized Plan'!$G:$G,'Report Summary'!I139)</f>
        <v>0</v>
      </c>
      <c r="N143" s="440" t="str">
        <f>IF(ISERROR(K143/J143),"-",K143/J143)</f>
        <v>-</v>
      </c>
    </row>
    <row r="144" spans="2:14">
      <c r="B144"/>
      <c r="I144" s="438" t="s">
        <v>78</v>
      </c>
      <c r="J144" s="73">
        <f>SUM(J141:J143)</f>
        <v>0</v>
      </c>
      <c r="K144" s="74">
        <f>SUM(K141:K143)</f>
        <v>0</v>
      </c>
      <c r="L144" s="73">
        <f>SUM(L141:L143)</f>
        <v>0</v>
      </c>
      <c r="M144" s="74">
        <f>SUM(M141:M143)</f>
        <v>0</v>
      </c>
      <c r="N144" s="75" t="str">
        <f>IF(ISERROR(K144/J144),"-",K144/J144)</f>
        <v>-</v>
      </c>
    </row>
    <row r="145" spans="2:14">
      <c r="B145"/>
    </row>
    <row r="146" spans="2:14">
      <c r="B146"/>
      <c r="I146" s="695" t="s">
        <v>204</v>
      </c>
      <c r="J146" s="142" t="s">
        <v>56</v>
      </c>
      <c r="K146" s="174"/>
      <c r="L146" s="142" t="s">
        <v>57</v>
      </c>
      <c r="M146" s="174"/>
      <c r="N146" s="143" t="s">
        <v>58</v>
      </c>
    </row>
    <row r="147" spans="2:14">
      <c r="B147"/>
      <c r="I147" s="696"/>
      <c r="J147" s="55" t="s">
        <v>61</v>
      </c>
      <c r="K147" s="56" t="s">
        <v>62</v>
      </c>
      <c r="L147" s="55" t="s">
        <v>61</v>
      </c>
      <c r="M147" s="56" t="s">
        <v>62</v>
      </c>
      <c r="N147" s="89"/>
    </row>
    <row r="148" spans="2:14">
      <c r="B148"/>
      <c r="I148" s="438" t="s">
        <v>3</v>
      </c>
      <c r="J148" s="439">
        <f>COUNTIFS('Summarized Plan'!$G:$G,'Report Summary'!I146,'Summarized Plan'!$H:$H,'Report Summary'!$C$2)</f>
        <v>0</v>
      </c>
      <c r="K148" s="232">
        <f>SUMIFS('Summarized Plan'!$P:$P,'Summarized Plan'!$G:$G,'Report Summary'!I146,'Summarized Plan'!$H:$H,'Report Summary'!$C$2)</f>
        <v>0</v>
      </c>
      <c r="L148" s="439">
        <f>SUMIFS('Summarized Plan'!$C:$C,'Summarized Plan'!$G:$G,'Report Summary'!I146,'Summarized Plan'!$H:$H,'Report Summary'!$C$2)</f>
        <v>0</v>
      </c>
      <c r="M148" s="232">
        <f>SUMIFS('Summarized Plan'!$Q:$Q,'Summarized Plan'!$G:$G,'Report Summary'!I146,'Summarized Plan'!$H:$H,'Report Summary'!$C$2)</f>
        <v>0</v>
      </c>
      <c r="N148" s="440" t="str">
        <f>IF(ISERROR(K148/J148),"-",K148/J148)</f>
        <v>-</v>
      </c>
    </row>
    <row r="149" spans="2:14">
      <c r="B149"/>
      <c r="I149" s="438" t="s">
        <v>73</v>
      </c>
      <c r="J149" s="439">
        <f>SUMIF('Summarized Plan'!$G:$G,'Report Summary'!I146,'Summarized Plan'!$R:$R)</f>
        <v>0</v>
      </c>
      <c r="K149" s="232">
        <f>SUMIFS('Summarized Plan'!$P:$P,'Summarized Plan'!$R:$R,"=1",'Summarized Plan'!$G:$G,'Report Summary'!I146)</f>
        <v>0</v>
      </c>
      <c r="L149" s="439">
        <f>SUMIFS('Summarized Plan'!$C:$C,'Summarized Plan'!$R:$R,"=1",'Summarized Plan'!$G:$G,'Report Summary'!I146)</f>
        <v>0</v>
      </c>
      <c r="M149" s="232">
        <f>SUMIFS('Summarized Plan'!$Q:$Q,'Summarized Plan'!$R:$R,"=1",'Summarized Plan'!$G:$G,'Report Summary'!I146)</f>
        <v>0</v>
      </c>
      <c r="N149" s="440" t="str">
        <f>IF(ISERROR(K149/J149),"-",K149/J149)</f>
        <v>-</v>
      </c>
    </row>
    <row r="150" spans="2:14">
      <c r="B150"/>
      <c r="I150" s="438" t="s">
        <v>75</v>
      </c>
      <c r="J150" s="439">
        <f>SUMIF('Summarized Plan'!$G:$G,'Report Summary'!I146,'Summarized Plan'!$S:$S)</f>
        <v>0</v>
      </c>
      <c r="K150" s="232">
        <f>SUMIFS('Summarized Plan'!$P:$P,'Summarized Plan'!$S:$S,"=1",'Summarized Plan'!$G:$G,'Report Summary'!I146)</f>
        <v>0</v>
      </c>
      <c r="L150" s="439">
        <f>SUMIFS('Summarized Plan'!$C:$C,'Summarized Plan'!$S:$S,"=1",'Summarized Plan'!$G:$G,'Report Summary'!I146)</f>
        <v>0</v>
      </c>
      <c r="M150" s="232">
        <f>SUMIFS('Summarized Plan'!$Q:$Q,'Summarized Plan'!$S:$S,"=1",'Summarized Plan'!$G:$G,'Report Summary'!I146)</f>
        <v>0</v>
      </c>
      <c r="N150" s="440" t="str">
        <f>IF(ISERROR(K150/J150),"-",K150/J150)</f>
        <v>-</v>
      </c>
    </row>
    <row r="151" spans="2:14">
      <c r="B151"/>
      <c r="I151" s="438" t="s">
        <v>78</v>
      </c>
      <c r="J151" s="73">
        <f>SUM(J148:J150)</f>
        <v>0</v>
      </c>
      <c r="K151" s="74">
        <f>SUM(K148:K150)</f>
        <v>0</v>
      </c>
      <c r="L151" s="73">
        <f>SUM(L148:L150)</f>
        <v>0</v>
      </c>
      <c r="M151" s="74">
        <f>SUM(M148:M150)</f>
        <v>0</v>
      </c>
      <c r="N151" s="75" t="str">
        <f>IF(ISERROR(K151/J151),"-",K151/J151)</f>
        <v>-</v>
      </c>
    </row>
    <row r="152" spans="2:14">
      <c r="B152"/>
    </row>
    <row r="153" spans="2:14">
      <c r="B153"/>
      <c r="I153" s="695" t="s">
        <v>205</v>
      </c>
      <c r="J153" s="142" t="s">
        <v>56</v>
      </c>
      <c r="K153" s="174"/>
      <c r="L153" s="142" t="s">
        <v>57</v>
      </c>
      <c r="M153" s="174"/>
      <c r="N153" s="143" t="s">
        <v>58</v>
      </c>
    </row>
    <row r="154" spans="2:14">
      <c r="B154"/>
      <c r="I154" s="696"/>
      <c r="J154" s="55" t="s">
        <v>61</v>
      </c>
      <c r="K154" s="56" t="s">
        <v>62</v>
      </c>
      <c r="L154" s="55" t="s">
        <v>61</v>
      </c>
      <c r="M154" s="56" t="s">
        <v>62</v>
      </c>
      <c r="N154" s="89"/>
    </row>
    <row r="155" spans="2:14">
      <c r="B155"/>
      <c r="I155" s="438" t="s">
        <v>3</v>
      </c>
      <c r="J155" s="439">
        <f>COUNTIFS('Summarized Plan'!$G:$G,'Report Summary'!I153,'Summarized Plan'!$H:$H,'Report Summary'!$C$2)</f>
        <v>5</v>
      </c>
      <c r="K155" s="232">
        <f>SUMIFS('Summarized Plan'!$P:$P,'Summarized Plan'!$G:$G,'Report Summary'!I153,'Summarized Plan'!$H:$H,'Report Summary'!$C$2)</f>
        <v>0</v>
      </c>
      <c r="L155" s="439">
        <f>SUMIFS('Summarized Plan'!$C:$C,'Summarized Plan'!$G:$G,'Report Summary'!I153,'Summarized Plan'!$H:$H,'Report Summary'!$C$2)</f>
        <v>2160</v>
      </c>
      <c r="M155" s="232">
        <f>SUMIFS('Summarized Plan'!$Q:$Q,'Summarized Plan'!$G:$G,'Report Summary'!I153,'Summarized Plan'!$H:$H,'Report Summary'!$C$2)</f>
        <v>0</v>
      </c>
      <c r="N155" s="440">
        <f>IF(ISERROR(K155/J155),"-",K155/J155)</f>
        <v>0</v>
      </c>
    </row>
    <row r="156" spans="2:14">
      <c r="B156"/>
      <c r="I156" s="438" t="s">
        <v>73</v>
      </c>
      <c r="J156" s="439" t="e">
        <f>SUMIF('Summarized Plan'!$G:$G,'Report Summary'!I153,'Summarized Plan'!$R:$R)</f>
        <v>#REF!</v>
      </c>
      <c r="K156" s="232">
        <f>SUMIFS('Summarized Plan'!$P:$P,'Summarized Plan'!$R:$R,"=1",'Summarized Plan'!$G:$G,'Report Summary'!I153)</f>
        <v>0</v>
      </c>
      <c r="L156" s="439">
        <f>SUMIFS('Summarized Plan'!$C:$C,'Summarized Plan'!$R:$R,"=1",'Summarized Plan'!$G:$G,'Report Summary'!I153)</f>
        <v>0</v>
      </c>
      <c r="M156" s="232">
        <f>SUMIFS('Summarized Plan'!$Q:$Q,'Summarized Plan'!$R:$R,"=1",'Summarized Plan'!$G:$G,'Report Summary'!I153)</f>
        <v>0</v>
      </c>
      <c r="N156" s="440" t="str">
        <f>IF(ISERROR(K156/J156),"-",K156/J156)</f>
        <v>-</v>
      </c>
    </row>
    <row r="157" spans="2:14">
      <c r="B157"/>
      <c r="I157" s="438" t="s">
        <v>75</v>
      </c>
      <c r="J157" s="439" t="e">
        <f>SUMIF('Summarized Plan'!$G:$G,'Report Summary'!I153,'Summarized Plan'!$S:$S)</f>
        <v>#REF!</v>
      </c>
      <c r="K157" s="232">
        <f>SUMIFS('Summarized Plan'!$P:$P,'Summarized Plan'!$S:$S,"=1",'Summarized Plan'!$G:$G,'Report Summary'!I153)</f>
        <v>0</v>
      </c>
      <c r="L157" s="439">
        <f>SUMIFS('Summarized Plan'!$C:$C,'Summarized Plan'!$S:$S,"=1",'Summarized Plan'!$G:$G,'Report Summary'!I153)</f>
        <v>0</v>
      </c>
      <c r="M157" s="232">
        <f>SUMIFS('Summarized Plan'!$Q:$Q,'Summarized Plan'!$S:$S,"=1",'Summarized Plan'!$G:$G,'Report Summary'!I153)</f>
        <v>0</v>
      </c>
      <c r="N157" s="440" t="str">
        <f>IF(ISERROR(K157/J157),"-",K157/J157)</f>
        <v>-</v>
      </c>
    </row>
    <row r="158" spans="2:14">
      <c r="B158"/>
      <c r="I158" s="438" t="s">
        <v>78</v>
      </c>
      <c r="J158" s="73" t="e">
        <f>SUM(J155:J157)</f>
        <v>#REF!</v>
      </c>
      <c r="K158" s="74">
        <f>SUM(K155:K157)</f>
        <v>0</v>
      </c>
      <c r="L158" s="73">
        <f>SUM(L155:L157)</f>
        <v>2160</v>
      </c>
      <c r="M158" s="74">
        <f>SUM(M155:M157)</f>
        <v>0</v>
      </c>
      <c r="N158" s="75" t="str">
        <f>IF(ISERROR(K158/J158),"-",K158/J158)</f>
        <v>-</v>
      </c>
    </row>
    <row r="159" spans="2:14">
      <c r="B159"/>
    </row>
    <row r="160" spans="2:14">
      <c r="B160"/>
      <c r="I160" s="695" t="s">
        <v>206</v>
      </c>
      <c r="J160" s="142" t="s">
        <v>56</v>
      </c>
      <c r="K160" s="174"/>
      <c r="L160" s="142" t="s">
        <v>57</v>
      </c>
      <c r="M160" s="174"/>
      <c r="N160" s="143" t="s">
        <v>58</v>
      </c>
    </row>
    <row r="161" spans="2:14">
      <c r="B161"/>
      <c r="I161" s="696"/>
      <c r="J161" s="55" t="s">
        <v>61</v>
      </c>
      <c r="K161" s="56" t="s">
        <v>62</v>
      </c>
      <c r="L161" s="55" t="s">
        <v>61</v>
      </c>
      <c r="M161" s="56" t="s">
        <v>62</v>
      </c>
      <c r="N161" s="89"/>
    </row>
    <row r="162" spans="2:14">
      <c r="B162"/>
      <c r="I162" s="438" t="s">
        <v>3</v>
      </c>
      <c r="J162" s="439">
        <f>COUNTIFS('Summarized Plan'!$G:$G,'Report Summary'!I160,'Summarized Plan'!$H:$H,'Report Summary'!$C$2)</f>
        <v>1</v>
      </c>
      <c r="K162" s="232">
        <f>SUMIFS('Summarized Plan'!$P:$P,'Summarized Plan'!$G:$G,'Report Summary'!I160,'Summarized Plan'!$H:$H,'Report Summary'!$C$2)</f>
        <v>1</v>
      </c>
      <c r="L162" s="439">
        <f>SUMIFS('Summarized Plan'!$C:$C,'Summarized Plan'!$G:$G,'Report Summary'!I160,'Summarized Plan'!$H:$H,'Report Summary'!$C$2)</f>
        <v>222</v>
      </c>
      <c r="M162" s="232">
        <f>SUMIFS('Summarized Plan'!$Q:$Q,'Summarized Plan'!$G:$G,'Report Summary'!I160,'Summarized Plan'!$H:$H,'Report Summary'!$C$2)</f>
        <v>222</v>
      </c>
      <c r="N162" s="440">
        <f>IF(ISERROR(K162/J162),"-",K162/J162)</f>
        <v>1</v>
      </c>
    </row>
    <row r="163" spans="2:14">
      <c r="B163"/>
      <c r="I163" s="438" t="s">
        <v>73</v>
      </c>
      <c r="J163" s="439" t="e">
        <f>SUMIF('Summarized Plan'!$G:$G,'Report Summary'!I160,'Summarized Plan'!$R:$R)</f>
        <v>#REF!</v>
      </c>
      <c r="K163" s="232">
        <f>SUMIFS('Summarized Plan'!$P:$P,'Summarized Plan'!$R:$R,"=1",'Summarized Plan'!$G:$G,'Report Summary'!I160)</f>
        <v>0</v>
      </c>
      <c r="L163" s="439">
        <f>SUMIFS('Summarized Plan'!$C:$C,'Summarized Plan'!$R:$R,"=1",'Summarized Plan'!$G:$G,'Report Summary'!I160)</f>
        <v>0</v>
      </c>
      <c r="M163" s="232">
        <f>SUMIFS('Summarized Plan'!$Q:$Q,'Summarized Plan'!$R:$R,"=1",'Summarized Plan'!$G:$G,'Report Summary'!I160)</f>
        <v>0</v>
      </c>
      <c r="N163" s="440" t="str">
        <f>IF(ISERROR(K163/J163),"-",K163/J163)</f>
        <v>-</v>
      </c>
    </row>
    <row r="164" spans="2:14">
      <c r="B164"/>
      <c r="I164" s="438" t="s">
        <v>75</v>
      </c>
      <c r="J164" s="439" t="e">
        <f>SUMIF('Summarized Plan'!$G:$G,'Report Summary'!I160,'Summarized Plan'!$S:$S)</f>
        <v>#REF!</v>
      </c>
      <c r="K164" s="232">
        <f>SUMIFS('Summarized Plan'!$P:$P,'Summarized Plan'!$S:$S,"=1",'Summarized Plan'!$G:$G,'Report Summary'!I160)</f>
        <v>0</v>
      </c>
      <c r="L164" s="439">
        <f>SUMIFS('Summarized Plan'!$C:$C,'Summarized Plan'!$S:$S,"=1",'Summarized Plan'!$G:$G,'Report Summary'!I160)</f>
        <v>0</v>
      </c>
      <c r="M164" s="232">
        <f>SUMIFS('Summarized Plan'!$Q:$Q,'Summarized Plan'!$S:$S,"=1",'Summarized Plan'!$G:$G,'Report Summary'!I160)</f>
        <v>0</v>
      </c>
      <c r="N164" s="440" t="str">
        <f>IF(ISERROR(K164/J164),"-",K164/J164)</f>
        <v>-</v>
      </c>
    </row>
    <row r="165" spans="2:14">
      <c r="B165"/>
      <c r="I165" s="438" t="s">
        <v>78</v>
      </c>
      <c r="J165" s="73" t="e">
        <f>SUM(J162:J164)</f>
        <v>#REF!</v>
      </c>
      <c r="K165" s="74">
        <f>SUM(K162:K164)</f>
        <v>1</v>
      </c>
      <c r="L165" s="73">
        <f>SUM(L162:L164)</f>
        <v>222</v>
      </c>
      <c r="M165" s="74">
        <f>SUM(M162:M164)</f>
        <v>222</v>
      </c>
      <c r="N165" s="75" t="str">
        <f>IF(ISERROR(K165/J165),"-",K165/J165)</f>
        <v>-</v>
      </c>
    </row>
    <row r="166" spans="2:14">
      <c r="B166"/>
    </row>
    <row r="167" spans="2:14">
      <c r="B167"/>
      <c r="I167" s="695" t="s">
        <v>207</v>
      </c>
      <c r="J167" s="142" t="s">
        <v>56</v>
      </c>
      <c r="K167" s="174"/>
      <c r="L167" s="142" t="s">
        <v>57</v>
      </c>
      <c r="M167" s="174"/>
      <c r="N167" s="143" t="s">
        <v>58</v>
      </c>
    </row>
    <row r="168" spans="2:14">
      <c r="B168"/>
      <c r="I168" s="696"/>
      <c r="J168" s="55" t="s">
        <v>61</v>
      </c>
      <c r="K168" s="56" t="s">
        <v>62</v>
      </c>
      <c r="L168" s="55" t="s">
        <v>61</v>
      </c>
      <c r="M168" s="56" t="s">
        <v>62</v>
      </c>
      <c r="N168" s="89"/>
    </row>
    <row r="169" spans="2:14">
      <c r="B169"/>
      <c r="I169" s="438" t="s">
        <v>3</v>
      </c>
      <c r="J169" s="439">
        <f>COUNTIFS('Summarized Plan'!$G:$G,'Report Summary'!I167,'Summarized Plan'!$H:$H,'Report Summary'!$C$2)</f>
        <v>0</v>
      </c>
      <c r="K169" s="232">
        <f>SUMIFS('Summarized Plan'!$P:$P,'Summarized Plan'!$G:$G,'Report Summary'!I167,'Summarized Plan'!$H:$H,'Report Summary'!$C$2)</f>
        <v>0</v>
      </c>
      <c r="L169" s="439">
        <f>SUMIFS('Summarized Plan'!$C:$C,'Summarized Plan'!$G:$G,'Report Summary'!I167,'Summarized Plan'!$H:$H,'Report Summary'!$C$2)</f>
        <v>0</v>
      </c>
      <c r="M169" s="232">
        <f>SUMIFS('Summarized Plan'!$Q:$Q,'Summarized Plan'!$G:$G,'Report Summary'!I167,'Summarized Plan'!$H:$H,'Report Summary'!$C$2)</f>
        <v>0</v>
      </c>
      <c r="N169" s="440" t="str">
        <f>IF(ISERROR(K169/J169),"-",K169/J169)</f>
        <v>-</v>
      </c>
    </row>
    <row r="170" spans="2:14">
      <c r="B170"/>
      <c r="I170" s="438" t="s">
        <v>73</v>
      </c>
      <c r="J170" s="439">
        <f>SUMIF('Summarized Plan'!$G:$G,'Report Summary'!I167,'Summarized Plan'!$R:$R)</f>
        <v>0</v>
      </c>
      <c r="K170" s="232">
        <f>SUMIFS('Summarized Plan'!$P:$P,'Summarized Plan'!$R:$R,"=1",'Summarized Plan'!$G:$G,'Report Summary'!I167)</f>
        <v>0</v>
      </c>
      <c r="L170" s="439">
        <f>SUMIFS('Summarized Plan'!$C:$C,'Summarized Plan'!$R:$R,"=1",'Summarized Plan'!$G:$G,'Report Summary'!I167)</f>
        <v>0</v>
      </c>
      <c r="M170" s="232">
        <f>SUMIFS('Summarized Plan'!$Q:$Q,'Summarized Plan'!$R:$R,"=1",'Summarized Plan'!$G:$G,'Report Summary'!I167)</f>
        <v>0</v>
      </c>
      <c r="N170" s="440" t="str">
        <f>IF(ISERROR(K170/J170),"-",K170/J170)</f>
        <v>-</v>
      </c>
    </row>
    <row r="171" spans="2:14">
      <c r="B171"/>
      <c r="I171" s="438" t="s">
        <v>75</v>
      </c>
      <c r="J171" s="439">
        <f>SUMIF('Summarized Plan'!$G:$G,'Report Summary'!I167,'Summarized Plan'!$S:$S)</f>
        <v>0</v>
      </c>
      <c r="K171" s="232">
        <f>SUMIFS('Summarized Plan'!$P:$P,'Summarized Plan'!$S:$S,"=1",'Summarized Plan'!$G:$G,'Report Summary'!I167)</f>
        <v>0</v>
      </c>
      <c r="L171" s="439">
        <f>SUMIFS('Summarized Plan'!$C:$C,'Summarized Plan'!$S:$S,"=1",'Summarized Plan'!$G:$G,'Report Summary'!I167)</f>
        <v>0</v>
      </c>
      <c r="M171" s="232">
        <f>SUMIFS('Summarized Plan'!$Q:$Q,'Summarized Plan'!$S:$S,"=1",'Summarized Plan'!$G:$G,'Report Summary'!I167)</f>
        <v>0</v>
      </c>
      <c r="N171" s="440" t="str">
        <f>IF(ISERROR(K171/J171),"-",K171/J171)</f>
        <v>-</v>
      </c>
    </row>
    <row r="172" spans="2:14">
      <c r="B172"/>
      <c r="I172" s="438" t="s">
        <v>78</v>
      </c>
      <c r="J172" s="73">
        <f>SUM(J169:J171)</f>
        <v>0</v>
      </c>
      <c r="K172" s="74">
        <f>SUM(K169:K171)</f>
        <v>0</v>
      </c>
      <c r="L172" s="73">
        <f>SUM(L169:L171)</f>
        <v>0</v>
      </c>
      <c r="M172" s="74">
        <f>SUM(M169:M171)</f>
        <v>0</v>
      </c>
      <c r="N172" s="75" t="str">
        <f>IF(ISERROR(K172/J172),"-",K172/J172)</f>
        <v>-</v>
      </c>
    </row>
    <row r="173" spans="2:14">
      <c r="B173"/>
    </row>
    <row r="174" spans="2:14">
      <c r="B174"/>
      <c r="I174" s="695" t="s">
        <v>79</v>
      </c>
      <c r="J174" s="142" t="s">
        <v>56</v>
      </c>
      <c r="K174" s="174"/>
      <c r="L174" s="142" t="s">
        <v>57</v>
      </c>
      <c r="M174" s="174"/>
      <c r="N174" s="143" t="s">
        <v>58</v>
      </c>
    </row>
    <row r="175" spans="2:14">
      <c r="B175"/>
      <c r="I175" s="696"/>
      <c r="J175" s="55" t="s">
        <v>61</v>
      </c>
      <c r="K175" s="56" t="s">
        <v>62</v>
      </c>
      <c r="L175" s="55" t="s">
        <v>61</v>
      </c>
      <c r="M175" s="56" t="s">
        <v>62</v>
      </c>
      <c r="N175" s="89"/>
    </row>
    <row r="176" spans="2:14">
      <c r="B176"/>
      <c r="I176" s="438" t="s">
        <v>3</v>
      </c>
      <c r="J176" s="439">
        <f>COUNTIFS('Summarized Plan'!$G:$G,'Report Summary'!I174,'Summarized Plan'!$H:$H,'Report Summary'!$C$2)</f>
        <v>0</v>
      </c>
      <c r="K176" s="232">
        <f>SUMIFS('Summarized Plan'!$P:$P,'Summarized Plan'!$G:$G,'Report Summary'!I174,'Summarized Plan'!$H:$H,'Report Summary'!$C$2)</f>
        <v>0</v>
      </c>
      <c r="L176" s="439">
        <f>SUMIFS('Summarized Plan'!$C:$C,'Summarized Plan'!$G:$G,'Report Summary'!I174,'Summarized Plan'!$H:$H,'Report Summary'!$C$2)</f>
        <v>0</v>
      </c>
      <c r="M176" s="232">
        <f>SUMIFS('Summarized Plan'!$Q:$Q,'Summarized Plan'!$G:$G,'Report Summary'!I174,'Summarized Plan'!$H:$H,'Report Summary'!$C$2)</f>
        <v>0</v>
      </c>
      <c r="N176" s="440" t="str">
        <f>IF(ISERROR(K176/J176),"-",K176/J176)</f>
        <v>-</v>
      </c>
    </row>
    <row r="177" spans="2:14">
      <c r="B177"/>
      <c r="I177" s="438" t="s">
        <v>73</v>
      </c>
      <c r="J177" s="439">
        <f>SUMIF('Summarized Plan'!$G:$G,'Report Summary'!I174,'Summarized Plan'!$R:$R)</f>
        <v>0</v>
      </c>
      <c r="K177" s="232">
        <f>SUMIFS('Summarized Plan'!$P:$P,'Summarized Plan'!$R:$R,"=1",'Summarized Plan'!$G:$G,'Report Summary'!I174)</f>
        <v>0</v>
      </c>
      <c r="L177" s="439">
        <f>SUMIFS('Summarized Plan'!$C:$C,'Summarized Plan'!$R:$R,"=1",'Summarized Plan'!$G:$G,'Report Summary'!I174)</f>
        <v>0</v>
      </c>
      <c r="M177" s="232">
        <f>SUMIFS('Summarized Plan'!$Q:$Q,'Summarized Plan'!$R:$R,"=1",'Summarized Plan'!$G:$G,'Report Summary'!I174)</f>
        <v>0</v>
      </c>
      <c r="N177" s="440" t="str">
        <f>IF(ISERROR(K177/J177),"-",K177/J177)</f>
        <v>-</v>
      </c>
    </row>
    <row r="178" spans="2:14">
      <c r="B178"/>
      <c r="I178" s="438" t="s">
        <v>75</v>
      </c>
      <c r="J178" s="439">
        <f>SUMIF('Summarized Plan'!$G:$G,'Report Summary'!I174,'Summarized Plan'!$S:$S)</f>
        <v>0</v>
      </c>
      <c r="K178" s="232">
        <f>SUMIFS('Summarized Plan'!$P:$P,'Summarized Plan'!$S:$S,"=1",'Summarized Plan'!$G:$G,'Report Summary'!I174)</f>
        <v>0</v>
      </c>
      <c r="L178" s="439">
        <f>SUMIFS('Summarized Plan'!$C:$C,'Summarized Plan'!$S:$S,"=1",'Summarized Plan'!$G:$G,'Report Summary'!I174)</f>
        <v>0</v>
      </c>
      <c r="M178" s="232">
        <f>SUMIFS('Summarized Plan'!$Q:$Q,'Summarized Plan'!$S:$S,"=1",'Summarized Plan'!$G:$G,'Report Summary'!I174)</f>
        <v>0</v>
      </c>
      <c r="N178" s="440" t="str">
        <f>IF(ISERROR(K178/J178),"-",K178/J178)</f>
        <v>-</v>
      </c>
    </row>
    <row r="179" spans="2:14">
      <c r="B179"/>
      <c r="I179" s="438" t="s">
        <v>78</v>
      </c>
      <c r="J179" s="73">
        <f>SUM(J176:J178)</f>
        <v>0</v>
      </c>
      <c r="K179" s="74">
        <f>SUM(K176:K178)</f>
        <v>0</v>
      </c>
      <c r="L179" s="73">
        <f>SUM(L176:L178)</f>
        <v>0</v>
      </c>
      <c r="M179" s="74">
        <f>SUM(M176:M178)</f>
        <v>0</v>
      </c>
      <c r="N179" s="75" t="str">
        <f>IF(ISERROR(K179/J179),"-",K179/J179)</f>
        <v>-</v>
      </c>
    </row>
    <row r="180" spans="2:14">
      <c r="B180"/>
    </row>
    <row r="181" spans="2:14">
      <c r="B181"/>
      <c r="I181" s="695" t="s">
        <v>1220</v>
      </c>
      <c r="J181" s="142" t="s">
        <v>56</v>
      </c>
      <c r="K181" s="174"/>
      <c r="L181" s="142" t="s">
        <v>57</v>
      </c>
      <c r="M181" s="174"/>
      <c r="N181" s="143" t="s">
        <v>58</v>
      </c>
    </row>
    <row r="182" spans="2:14">
      <c r="B182"/>
      <c r="I182" s="696"/>
      <c r="J182" s="55" t="s">
        <v>61</v>
      </c>
      <c r="K182" s="56" t="s">
        <v>62</v>
      </c>
      <c r="L182" s="55" t="s">
        <v>61</v>
      </c>
      <c r="M182" s="56" t="s">
        <v>62</v>
      </c>
      <c r="N182" s="89"/>
    </row>
    <row r="183" spans="2:14">
      <c r="B183"/>
      <c r="I183" s="438" t="s">
        <v>3</v>
      </c>
      <c r="J183" s="439">
        <f>COUNTIFS('Summarized Plan'!$G:$G,'Report Summary'!I181,'Summarized Plan'!$H:$H,'Report Summary'!$C$2)</f>
        <v>4</v>
      </c>
      <c r="K183" s="232">
        <f>SUMIFS('Summarized Plan'!$P:$P,'Summarized Plan'!$G:$G,'Report Summary'!I181,'Summarized Plan'!$H:$H,'Report Summary'!$C$2)</f>
        <v>1</v>
      </c>
      <c r="L183" s="439">
        <f>SUMIFS('Summarized Plan'!$C:$C,'Summarized Plan'!$G:$G,'Report Summary'!I181,'Summarized Plan'!$H:$H,'Report Summary'!$C$2)</f>
        <v>1050</v>
      </c>
      <c r="M183" s="232">
        <f>SUMIFS('Summarized Plan'!$Q:$Q,'Summarized Plan'!$G:$G,'Report Summary'!I181,'Summarized Plan'!$H:$H,'Report Summary'!$C$2)</f>
        <v>283</v>
      </c>
      <c r="N183" s="440">
        <f>IF(ISERROR(K183/J183),"-",K183/J183)</f>
        <v>0.25</v>
      </c>
    </row>
    <row r="184" spans="2:14">
      <c r="B184"/>
      <c r="I184" s="438" t="s">
        <v>73</v>
      </c>
      <c r="J184" s="439" t="e">
        <f>SUMIF('Summarized Plan'!$G:$G,'Report Summary'!I181,'Summarized Plan'!$R:$R)</f>
        <v>#REF!</v>
      </c>
      <c r="K184" s="232">
        <f>SUMIFS('Summarized Plan'!$P:$P,'Summarized Plan'!$R:$R,"=1",'Summarized Plan'!$G:$G,'Report Summary'!I181)</f>
        <v>0</v>
      </c>
      <c r="L184" s="439">
        <f>SUMIFS('Summarized Plan'!$C:$C,'Summarized Plan'!$R:$R,"=1",'Summarized Plan'!$G:$G,'Report Summary'!I181)</f>
        <v>0</v>
      </c>
      <c r="M184" s="232">
        <f>SUMIFS('Summarized Plan'!$Q:$Q,'Summarized Plan'!$R:$R,"=1",'Summarized Plan'!$G:$G,'Report Summary'!I181)</f>
        <v>0</v>
      </c>
      <c r="N184" s="440" t="str">
        <f>IF(ISERROR(K184/J184),"-",K184/J184)</f>
        <v>-</v>
      </c>
    </row>
    <row r="185" spans="2:14">
      <c r="B185"/>
      <c r="I185" s="438" t="s">
        <v>75</v>
      </c>
      <c r="J185" s="439" t="e">
        <f>SUMIF('Summarized Plan'!$G:$G,'Report Summary'!I181,'Summarized Plan'!$S:$S)</f>
        <v>#REF!</v>
      </c>
      <c r="K185" s="232">
        <f>SUMIFS('Summarized Plan'!$P:$P,'Summarized Plan'!$S:$S,"=1",'Summarized Plan'!$G:$G,'Report Summary'!I181)</f>
        <v>0</v>
      </c>
      <c r="L185" s="439">
        <f>SUMIFS('Summarized Plan'!$C:$C,'Summarized Plan'!$S:$S,"=1",'Summarized Plan'!$G:$G,'Report Summary'!I181)</f>
        <v>0</v>
      </c>
      <c r="M185" s="232">
        <f>SUMIFS('Summarized Plan'!$Q:$Q,'Summarized Plan'!$S:$S,"=1",'Summarized Plan'!$G:$G,'Report Summary'!I181)</f>
        <v>0</v>
      </c>
      <c r="N185" s="440" t="str">
        <f>IF(ISERROR(K185/J185),"-",K185/J185)</f>
        <v>-</v>
      </c>
    </row>
    <row r="186" spans="2:14">
      <c r="B186"/>
      <c r="I186" s="69" t="s">
        <v>78</v>
      </c>
      <c r="J186" s="73" t="e">
        <f>SUM(J183:J185)</f>
        <v>#REF!</v>
      </c>
      <c r="K186" s="74">
        <f>SUM(K183:K185)</f>
        <v>1</v>
      </c>
      <c r="L186" s="73">
        <f>SUM(L183:L185)</f>
        <v>1050</v>
      </c>
      <c r="M186" s="74">
        <f>SUM(M183:M185)</f>
        <v>283</v>
      </c>
      <c r="N186" s="75" t="str">
        <f>IF(ISERROR(K186/J186),"-",K186/J186)</f>
        <v>-</v>
      </c>
    </row>
    <row r="187" spans="2:14">
      <c r="B187"/>
    </row>
    <row r="188" spans="2:14">
      <c r="B188"/>
      <c r="I188" s="695" t="s">
        <v>1221</v>
      </c>
      <c r="J188" s="142" t="s">
        <v>56</v>
      </c>
      <c r="K188" s="174"/>
      <c r="L188" s="142" t="s">
        <v>57</v>
      </c>
      <c r="M188" s="174"/>
      <c r="N188" s="143" t="s">
        <v>58</v>
      </c>
    </row>
    <row r="189" spans="2:14">
      <c r="B189"/>
      <c r="I189" s="696"/>
      <c r="J189" s="55" t="s">
        <v>61</v>
      </c>
      <c r="K189" s="56" t="s">
        <v>62</v>
      </c>
      <c r="L189" s="55" t="s">
        <v>61</v>
      </c>
      <c r="M189" s="56" t="s">
        <v>62</v>
      </c>
      <c r="N189" s="89"/>
    </row>
    <row r="190" spans="2:14">
      <c r="B190"/>
      <c r="I190" s="438" t="s">
        <v>3</v>
      </c>
      <c r="J190" s="439">
        <f>COUNTIFS('Summarized Plan'!$G:$G,'Report Summary'!I188,'Summarized Plan'!$H:$H,'Report Summary'!$C$2)</f>
        <v>4</v>
      </c>
      <c r="K190" s="232">
        <f>SUMIFS('Summarized Plan'!$P:$P,'Summarized Plan'!$G:$G,'Report Summary'!I188,'Summarized Plan'!$H:$H,'Report Summary'!$C$2)</f>
        <v>1</v>
      </c>
      <c r="L190" s="439">
        <f>SUMIFS('Summarized Plan'!$C:$C,'Summarized Plan'!$G:$G,'Report Summary'!I188,'Summarized Plan'!$H:$H,'Report Summary'!$C$2)</f>
        <v>1023</v>
      </c>
      <c r="M190" s="232">
        <f>SUMIFS('Summarized Plan'!$Q:$Q,'Summarized Plan'!$G:$G,'Report Summary'!I188,'Summarized Plan'!$H:$H,'Report Summary'!$C$2)</f>
        <v>233</v>
      </c>
      <c r="N190" s="440">
        <f>IF(ISERROR(K190/J190),"-",K190/J190)</f>
        <v>0.25</v>
      </c>
    </row>
    <row r="191" spans="2:14">
      <c r="B191"/>
      <c r="I191" s="438" t="s">
        <v>73</v>
      </c>
      <c r="J191" s="439" t="e">
        <f>SUMIF('Summarized Plan'!$G:$G,'Report Summary'!I188,'Summarized Plan'!$R:$R)</f>
        <v>#REF!</v>
      </c>
      <c r="K191" s="232">
        <f>SUMIFS('Summarized Plan'!$P:$P,'Summarized Plan'!$R:$R,"=1",'Summarized Plan'!$G:$G,'Report Summary'!I188)</f>
        <v>0</v>
      </c>
      <c r="L191" s="439">
        <f>SUMIFS('Summarized Plan'!$C:$C,'Summarized Plan'!$R:$R,"=1",'Summarized Plan'!$G:$G,'Report Summary'!I188)</f>
        <v>0</v>
      </c>
      <c r="M191" s="232">
        <f>SUMIFS('Summarized Plan'!$Q:$Q,'Summarized Plan'!$R:$R,"=1",'Summarized Plan'!$G:$G,'Report Summary'!I188)</f>
        <v>0</v>
      </c>
      <c r="N191" s="440" t="str">
        <f>IF(ISERROR(K191/J191),"-",K191/J191)</f>
        <v>-</v>
      </c>
    </row>
    <row r="192" spans="2:14">
      <c r="B192"/>
      <c r="I192" s="438" t="s">
        <v>75</v>
      </c>
      <c r="J192" s="439" t="e">
        <f>SUMIF('Summarized Plan'!$G:$G,'Report Summary'!I188,'Summarized Plan'!$S:$S)</f>
        <v>#REF!</v>
      </c>
      <c r="K192" s="232">
        <f>SUMIFS('Summarized Plan'!$P:$P,'Summarized Plan'!$S:$S,"=1",'Summarized Plan'!$G:$G,'Report Summary'!I188)</f>
        <v>0</v>
      </c>
      <c r="L192" s="439">
        <f>SUMIFS('Summarized Plan'!$C:$C,'Summarized Plan'!$S:$S,"=1",'Summarized Plan'!$G:$G,'Report Summary'!I188)</f>
        <v>0</v>
      </c>
      <c r="M192" s="232">
        <f>SUMIFS('Summarized Plan'!$Q:$Q,'Summarized Plan'!$S:$S,"=1",'Summarized Plan'!$G:$G,'Report Summary'!I188)</f>
        <v>0</v>
      </c>
      <c r="N192" s="440" t="str">
        <f>IF(ISERROR(K192/J192),"-",K192/J192)</f>
        <v>-</v>
      </c>
    </row>
    <row r="193" spans="2:14">
      <c r="B193"/>
      <c r="I193" s="69" t="s">
        <v>78</v>
      </c>
      <c r="J193" s="73" t="e">
        <f>SUM(J190:J192)</f>
        <v>#REF!</v>
      </c>
      <c r="K193" s="74">
        <f>SUM(K190:K192)</f>
        <v>1</v>
      </c>
      <c r="L193" s="73">
        <f>SUM(L190:L192)</f>
        <v>1023</v>
      </c>
      <c r="M193" s="74">
        <f>SUM(M190:M192)</f>
        <v>233</v>
      </c>
      <c r="N193" s="75" t="str">
        <f>IF(ISERROR(K193/J193),"-",K193/J193)</f>
        <v>-</v>
      </c>
    </row>
    <row r="194" spans="2:14">
      <c r="B194"/>
    </row>
    <row r="195" spans="2:14">
      <c r="B195"/>
      <c r="I195" s="695" t="s">
        <v>1222</v>
      </c>
      <c r="J195" s="142" t="s">
        <v>56</v>
      </c>
      <c r="K195" s="174"/>
      <c r="L195" s="142" t="s">
        <v>57</v>
      </c>
      <c r="M195" s="174"/>
      <c r="N195" s="143" t="s">
        <v>58</v>
      </c>
    </row>
    <row r="196" spans="2:14">
      <c r="B196"/>
      <c r="I196" s="696"/>
      <c r="J196" s="55" t="s">
        <v>61</v>
      </c>
      <c r="K196" s="56" t="s">
        <v>62</v>
      </c>
      <c r="L196" s="55" t="s">
        <v>61</v>
      </c>
      <c r="M196" s="56" t="s">
        <v>62</v>
      </c>
      <c r="N196" s="89"/>
    </row>
    <row r="197" spans="2:14">
      <c r="B197"/>
      <c r="I197" s="438" t="s">
        <v>3</v>
      </c>
      <c r="J197" s="439">
        <f>COUNTIFS('Summarized Plan'!$G:$G,'Report Summary'!I195,'Summarized Plan'!$H:$H,'Report Summary'!$C$2)</f>
        <v>2</v>
      </c>
      <c r="K197" s="232">
        <f>SUMIFS('Summarized Plan'!$P:$P,'Summarized Plan'!$G:$G,'Report Summary'!I195,'Summarized Plan'!$H:$H,'Report Summary'!$C$2)</f>
        <v>1</v>
      </c>
      <c r="L197" s="439">
        <f>SUMIFS('Summarized Plan'!$C:$C,'Summarized Plan'!$G:$G,'Report Summary'!I195,'Summarized Plan'!$H:$H,'Report Summary'!$C$2)</f>
        <v>449</v>
      </c>
      <c r="M197" s="232">
        <f>SUMIFS('Summarized Plan'!$Q:$Q,'Summarized Plan'!$G:$G,'Report Summary'!I195,'Summarized Plan'!$H:$H,'Report Summary'!$C$2)</f>
        <v>269</v>
      </c>
      <c r="N197" s="440">
        <f>IF(ISERROR(K197/J197),"-",K197/J197)</f>
        <v>0.5</v>
      </c>
    </row>
    <row r="198" spans="2:14">
      <c r="B198"/>
      <c r="I198" s="438" t="s">
        <v>73</v>
      </c>
      <c r="J198" s="439" t="e">
        <f>SUMIF('Summarized Plan'!$G:$G,'Report Summary'!I195,'Summarized Plan'!$R:$R)</f>
        <v>#REF!</v>
      </c>
      <c r="K198" s="232">
        <f>SUMIFS('Summarized Plan'!$P:$P,'Summarized Plan'!$R:$R,"=1",'Summarized Plan'!$G:$G,'Report Summary'!I195)</f>
        <v>0</v>
      </c>
      <c r="L198" s="439">
        <f>SUMIFS('Summarized Plan'!$C:$C,'Summarized Plan'!$R:$R,"=1",'Summarized Plan'!$G:$G,'Report Summary'!I195)</f>
        <v>0</v>
      </c>
      <c r="M198" s="232">
        <f>SUMIFS('Summarized Plan'!$Q:$Q,'Summarized Plan'!$R:$R,"=1",'Summarized Plan'!$G:$G,'Report Summary'!I195)</f>
        <v>0</v>
      </c>
      <c r="N198" s="440" t="str">
        <f>IF(ISERROR(K198/J198),"-",K198/J198)</f>
        <v>-</v>
      </c>
    </row>
    <row r="199" spans="2:14">
      <c r="B199"/>
      <c r="I199" s="438" t="s">
        <v>75</v>
      </c>
      <c r="J199" s="439" t="e">
        <f>SUMIF('Summarized Plan'!$G:$G,'Report Summary'!I195,'Summarized Plan'!$S:$S)</f>
        <v>#REF!</v>
      </c>
      <c r="K199" s="232">
        <f>SUMIFS('Summarized Plan'!$P:$P,'Summarized Plan'!$S:$S,"=1",'Summarized Plan'!$G:$G,'Report Summary'!I195)</f>
        <v>0</v>
      </c>
      <c r="L199" s="439">
        <f>SUMIFS('Summarized Plan'!$C:$C,'Summarized Plan'!$S:$S,"=1",'Summarized Plan'!$G:$G,'Report Summary'!I195)</f>
        <v>0</v>
      </c>
      <c r="M199" s="232">
        <f>SUMIFS('Summarized Plan'!$Q:$Q,'Summarized Plan'!$S:$S,"=1",'Summarized Plan'!$G:$G,'Report Summary'!I195)</f>
        <v>0</v>
      </c>
      <c r="N199" s="440" t="str">
        <f>IF(ISERROR(K199/J199),"-",K199/J199)</f>
        <v>-</v>
      </c>
    </row>
    <row r="200" spans="2:14">
      <c r="B200"/>
      <c r="I200" s="438" t="s">
        <v>78</v>
      </c>
      <c r="J200" s="73" t="e">
        <f>SUM(J197:J199)</f>
        <v>#REF!</v>
      </c>
      <c r="K200" s="74">
        <f>SUM(K197:K199)</f>
        <v>1</v>
      </c>
      <c r="L200" s="73">
        <f>SUM(L197:L199)</f>
        <v>449</v>
      </c>
      <c r="M200" s="74">
        <f>SUM(M197:M199)</f>
        <v>269</v>
      </c>
      <c r="N200" s="75" t="str">
        <f>IF(ISERROR(K200/J200),"-",K200/J200)</f>
        <v>-</v>
      </c>
    </row>
    <row r="201" spans="2:14">
      <c r="B201"/>
    </row>
    <row r="202" spans="2:14">
      <c r="B202"/>
      <c r="I202" s="695" t="s">
        <v>1223</v>
      </c>
      <c r="J202" s="142" t="s">
        <v>56</v>
      </c>
      <c r="K202" s="174"/>
      <c r="L202" s="142" t="s">
        <v>57</v>
      </c>
      <c r="M202" s="174"/>
      <c r="N202" s="143" t="s">
        <v>58</v>
      </c>
    </row>
    <row r="203" spans="2:14">
      <c r="B203"/>
      <c r="I203" s="696"/>
      <c r="J203" s="55" t="s">
        <v>61</v>
      </c>
      <c r="K203" s="56" t="s">
        <v>62</v>
      </c>
      <c r="L203" s="55" t="s">
        <v>61</v>
      </c>
      <c r="M203" s="56" t="s">
        <v>62</v>
      </c>
      <c r="N203" s="89"/>
    </row>
    <row r="204" spans="2:14">
      <c r="B204"/>
      <c r="I204" s="438" t="s">
        <v>3</v>
      </c>
      <c r="J204" s="439">
        <f>COUNTIFS('Summarized Plan'!$G:$G,'Report Summary'!I202,'Summarized Plan'!$H:$H,'Report Summary'!$C$2)</f>
        <v>17</v>
      </c>
      <c r="K204" s="232">
        <f>SUMIFS('Summarized Plan'!$P:$P,'Summarized Plan'!$G:$G,'Report Summary'!I202,'Summarized Plan'!$H:$H,'Report Summary'!$C$2)</f>
        <v>3</v>
      </c>
      <c r="L204" s="439">
        <f>SUMIFS('Summarized Plan'!$C:$C,'Summarized Plan'!$G:$G,'Report Summary'!I202,'Summarized Plan'!$H:$H,'Report Summary'!$C$2)</f>
        <v>8711</v>
      </c>
      <c r="M204" s="232">
        <f>SUMIFS('Summarized Plan'!$Q:$Q,'Summarized Plan'!$G:$G,'Report Summary'!I202,'Summarized Plan'!$H:$H,'Report Summary'!$C$2)</f>
        <v>1288</v>
      </c>
      <c r="N204" s="440">
        <f>IF(ISERROR(K204/J204),"-",K204/J204)</f>
        <v>0.17647058823529413</v>
      </c>
    </row>
    <row r="205" spans="2:14">
      <c r="B205"/>
      <c r="I205" s="438" t="s">
        <v>73</v>
      </c>
      <c r="J205" s="439" t="e">
        <f>SUMIF('Summarized Plan'!$G:$G,'Report Summary'!I202,'Summarized Plan'!$R:$R)</f>
        <v>#REF!</v>
      </c>
      <c r="K205" s="232">
        <f>SUMIFS('Summarized Plan'!$P:$P,'Summarized Plan'!$R:$R,"=1",'Summarized Plan'!$G:$G,'Report Summary'!I202)</f>
        <v>0</v>
      </c>
      <c r="L205" s="439">
        <f>SUMIFS('Summarized Plan'!$C:$C,'Summarized Plan'!$R:$R,"=1",'Summarized Plan'!$G:$G,'Report Summary'!I202)</f>
        <v>0</v>
      </c>
      <c r="M205" s="232">
        <f>SUMIFS('Summarized Plan'!$Q:$Q,'Summarized Plan'!$R:$R,"=1",'Summarized Plan'!$G:$G,'Report Summary'!I202)</f>
        <v>0</v>
      </c>
      <c r="N205" s="440" t="str">
        <f>IF(ISERROR(K205/J205),"-",K205/J205)</f>
        <v>-</v>
      </c>
    </row>
    <row r="206" spans="2:14">
      <c r="B206"/>
      <c r="I206" s="438" t="s">
        <v>75</v>
      </c>
      <c r="J206" s="439" t="e">
        <f>SUMIF('Summarized Plan'!$G:$G,'Report Summary'!I202,'Summarized Plan'!$S:$S)</f>
        <v>#REF!</v>
      </c>
      <c r="K206" s="232">
        <f>SUMIFS('Summarized Plan'!$P:$P,'Summarized Plan'!$S:$S,"=1",'Summarized Plan'!$G:$G,'Report Summary'!I202)</f>
        <v>0</v>
      </c>
      <c r="L206" s="439">
        <f>SUMIFS('Summarized Plan'!$C:$C,'Summarized Plan'!$S:$S,"=1",'Summarized Plan'!$G:$G,'Report Summary'!I202)</f>
        <v>0</v>
      </c>
      <c r="M206" s="232">
        <f>SUMIFS('Summarized Plan'!$Q:$Q,'Summarized Plan'!$S:$S,"=1",'Summarized Plan'!$G:$G,'Report Summary'!I202)</f>
        <v>0</v>
      </c>
      <c r="N206" s="440" t="str">
        <f>IF(ISERROR(K206/J206),"-",K206/J206)</f>
        <v>-</v>
      </c>
    </row>
    <row r="207" spans="2:14">
      <c r="B207"/>
      <c r="I207" s="438" t="s">
        <v>78</v>
      </c>
      <c r="J207" s="73" t="e">
        <f>SUM(J204:J206)</f>
        <v>#REF!</v>
      </c>
      <c r="K207" s="74">
        <f>SUM(K204:K206)</f>
        <v>3</v>
      </c>
      <c r="L207" s="73">
        <f>SUM(L204:L206)</f>
        <v>8711</v>
      </c>
      <c r="M207" s="74">
        <f>SUM(M204:M206)</f>
        <v>1288</v>
      </c>
      <c r="N207" s="75" t="str">
        <f>IF(ISERROR(K207/J207),"-",K207/J207)</f>
        <v>-</v>
      </c>
    </row>
    <row r="208" spans="2:14">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1048515" spans="1:1">
      <c r="A1048515" s="46" t="s">
        <v>208</v>
      </c>
    </row>
  </sheetData>
  <sortState xmlns:xlrd2="http://schemas.microsoft.com/office/spreadsheetml/2017/richdata2" ref="AE31:AE40">
    <sortCondition ref="AE31:AE40"/>
  </sortState>
  <mergeCells count="129">
    <mergeCell ref="I181:I182"/>
    <mergeCell ref="I188:I189"/>
    <mergeCell ref="I195:I196"/>
    <mergeCell ref="I202:I203"/>
    <mergeCell ref="I160:I161"/>
    <mergeCell ref="I139:I140"/>
    <mergeCell ref="AH49:AK50"/>
    <mergeCell ref="AF49:AG50"/>
    <mergeCell ref="I97:I98"/>
    <mergeCell ref="I76:I77"/>
    <mergeCell ref="I90:I91"/>
    <mergeCell ref="I83:I84"/>
    <mergeCell ref="I69:I70"/>
    <mergeCell ref="S87:U87"/>
    <mergeCell ref="I153:I154"/>
    <mergeCell ref="I125:I126"/>
    <mergeCell ref="I132:I133"/>
    <mergeCell ref="I146:I147"/>
    <mergeCell ref="P68:U69"/>
    <mergeCell ref="P77:R77"/>
    <mergeCell ref="S70:U70"/>
    <mergeCell ref="S71:U71"/>
    <mergeCell ref="S72:U72"/>
    <mergeCell ref="S74:U74"/>
    <mergeCell ref="X25:X26"/>
    <mergeCell ref="Y25:Y26"/>
    <mergeCell ref="X16:X17"/>
    <mergeCell ref="Z16:Z17"/>
    <mergeCell ref="Y16:Y17"/>
    <mergeCell ref="AT16:AT17"/>
    <mergeCell ref="AS16:AS17"/>
    <mergeCell ref="AN16:AP16"/>
    <mergeCell ref="AB16:AB17"/>
    <mergeCell ref="AE16:AF17"/>
    <mergeCell ref="AA16:AA17"/>
    <mergeCell ref="AA25:AA26"/>
    <mergeCell ref="AB25:AB26"/>
    <mergeCell ref="AJ16:AL16"/>
    <mergeCell ref="AR16:AR17"/>
    <mergeCell ref="AC25:AC26"/>
    <mergeCell ref="AM16:AM17"/>
    <mergeCell ref="X6:X7"/>
    <mergeCell ref="X8:X9"/>
    <mergeCell ref="X10:X11"/>
    <mergeCell ref="AC16:AC17"/>
    <mergeCell ref="AA14:AA15"/>
    <mergeCell ref="Z10:Z11"/>
    <mergeCell ref="Y8:Y9"/>
    <mergeCell ref="AA12:AA13"/>
    <mergeCell ref="AB6:AC6"/>
    <mergeCell ref="AH7:AI7"/>
    <mergeCell ref="AJ7:AK7"/>
    <mergeCell ref="Y6:AA6"/>
    <mergeCell ref="AA8:AA9"/>
    <mergeCell ref="AA10:AA11"/>
    <mergeCell ref="Y12:Y13"/>
    <mergeCell ref="Y14:Y15"/>
    <mergeCell ref="AG16:AI16"/>
    <mergeCell ref="Z25:Z26"/>
    <mergeCell ref="B6:B7"/>
    <mergeCell ref="C6:D6"/>
    <mergeCell ref="E6:F6"/>
    <mergeCell ref="G6:G7"/>
    <mergeCell ref="I6:I7"/>
    <mergeCell ref="I20:I21"/>
    <mergeCell ref="I13:I14"/>
    <mergeCell ref="AN7:AN8"/>
    <mergeCell ref="AB14:AB15"/>
    <mergeCell ref="X14:X15"/>
    <mergeCell ref="X12:X13"/>
    <mergeCell ref="AF7:AG7"/>
    <mergeCell ref="Z8:Z9"/>
    <mergeCell ref="AL7:AM7"/>
    <mergeCell ref="AB12:AB13"/>
    <mergeCell ref="Z12:Z13"/>
    <mergeCell ref="Z14:Z15"/>
    <mergeCell ref="AC8:AC9"/>
    <mergeCell ref="Y10:Y11"/>
    <mergeCell ref="AB8:AB9"/>
    <mergeCell ref="AB10:AB11"/>
    <mergeCell ref="AC10:AC11"/>
    <mergeCell ref="AC12:AC13"/>
    <mergeCell ref="AC14:AC15"/>
    <mergeCell ref="P2:U2"/>
    <mergeCell ref="P3:U3"/>
    <mergeCell ref="P6:Q7"/>
    <mergeCell ref="R6:U6"/>
    <mergeCell ref="P8:P10"/>
    <mergeCell ref="P11:P13"/>
    <mergeCell ref="P14:P16"/>
    <mergeCell ref="P17:P19"/>
    <mergeCell ref="P20:P22"/>
    <mergeCell ref="I48:I49"/>
    <mergeCell ref="I104:I105"/>
    <mergeCell ref="I111:I112"/>
    <mergeCell ref="I118:I119"/>
    <mergeCell ref="P23:P25"/>
    <mergeCell ref="P26:P28"/>
    <mergeCell ref="J6:K6"/>
    <mergeCell ref="L6:M6"/>
    <mergeCell ref="N6:N7"/>
    <mergeCell ref="J13:K13"/>
    <mergeCell ref="L13:M13"/>
    <mergeCell ref="N13:N14"/>
    <mergeCell ref="I27:I28"/>
    <mergeCell ref="S75:U75"/>
    <mergeCell ref="S76:U76"/>
    <mergeCell ref="S77:U77"/>
    <mergeCell ref="S83:U83"/>
    <mergeCell ref="AY9:BA9"/>
    <mergeCell ref="BB9:BE9"/>
    <mergeCell ref="BF9:BI9"/>
    <mergeCell ref="I174:I175"/>
    <mergeCell ref="P29:P31"/>
    <mergeCell ref="P32:P34"/>
    <mergeCell ref="P39:P41"/>
    <mergeCell ref="P42:P44"/>
    <mergeCell ref="P45:P47"/>
    <mergeCell ref="P48:P50"/>
    <mergeCell ref="P51:P53"/>
    <mergeCell ref="P54:P56"/>
    <mergeCell ref="P57:P59"/>
    <mergeCell ref="P63:P65"/>
    <mergeCell ref="P60:P62"/>
    <mergeCell ref="I167:I168"/>
    <mergeCell ref="I34:I35"/>
    <mergeCell ref="I62:I63"/>
    <mergeCell ref="I41:I42"/>
    <mergeCell ref="I55:I56"/>
  </mergeCells>
  <conditionalFormatting sqref="BI11:BI12">
    <cfRule type="dataBar" priority="1">
      <dataBar>
        <cfvo type="num" val="0"/>
        <cfvo type="num" val="1"/>
        <color rgb="FF92D050"/>
      </dataBar>
      <extLst>
        <ext xmlns:x14="http://schemas.microsoft.com/office/spreadsheetml/2009/9/main" uri="{B025F937-C7B1-47D3-B67F-A62EFF666E3E}">
          <x14:id>{5D1B7BC6-B51F-42CC-AA08-1254B2EE3830}</x14:id>
        </ext>
      </extLst>
    </cfRule>
  </conditionalFormatting>
  <pageMargins left="0.7" right="0.7" top="0.75" bottom="0.75" header="0.3" footer="0.3"/>
  <pageSetup scale="35" orientation="portrait" horizontalDpi="300" verticalDpi="300" r:id="rId1"/>
  <headerFooter>
    <oddFooter>&amp;C_x000D_&amp;1#&amp;"Calibri"&amp;10&amp;K000000 Classification - Internal</oddFooter>
  </headerFooter>
  <extLst>
    <ext xmlns:x14="http://schemas.microsoft.com/office/spreadsheetml/2009/9/main" uri="{78C0D931-6437-407d-A8EE-F0AAD7539E65}">
      <x14:conditionalFormattings>
        <x14:conditionalFormatting xmlns:xm="http://schemas.microsoft.com/office/excel/2006/main">
          <x14:cfRule type="dataBar" id="{5D1B7BC6-B51F-42CC-AA08-1254B2EE3830}">
            <x14:dataBar minLength="0" maxLength="100" gradient="0">
              <x14:cfvo type="num">
                <xm:f>0</xm:f>
              </x14:cfvo>
              <x14:cfvo type="num">
                <xm:f>1</xm:f>
              </x14:cfvo>
              <x14:negativeFillColor rgb="FFFF0000"/>
              <x14:axisColor rgb="FF000000"/>
            </x14:dataBar>
          </x14:cfRule>
          <xm:sqref>BI11:BI12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theme="3" tint="-0.249977111117893"/>
  </sheetPr>
  <dimension ref="A1:AP137"/>
  <sheetViews>
    <sheetView zoomScale="85" zoomScaleNormal="85" workbookViewId="0">
      <pane ySplit="2" topLeftCell="A3" activePane="bottomLeft" state="frozen"/>
      <selection pane="bottomLeft" activeCell="K22" sqref="K22"/>
    </sheetView>
  </sheetViews>
  <sheetFormatPr defaultRowHeight="14.4"/>
  <cols>
    <col min="1" max="1" width="16.88671875" customWidth="1"/>
    <col min="2" max="2" width="15.44140625" bestFit="1" customWidth="1"/>
    <col min="3" max="3" width="13.44140625" customWidth="1"/>
    <col min="4" max="4" width="23.44140625" style="43" bestFit="1" customWidth="1"/>
    <col min="5" max="5" width="14.5546875" style="43" bestFit="1" customWidth="1"/>
    <col min="6" max="6" width="10.6640625" style="43" bestFit="1" customWidth="1"/>
    <col min="7" max="7" width="2" bestFit="1" customWidth="1"/>
    <col min="9" max="9" width="9.5546875" bestFit="1" customWidth="1"/>
    <col min="10" max="10" width="11.109375" bestFit="1" customWidth="1"/>
    <col min="11" max="11" width="9.6640625" bestFit="1" customWidth="1"/>
    <col min="12" max="12" width="11.88671875" bestFit="1" customWidth="1"/>
    <col min="13" max="13" width="11" bestFit="1" customWidth="1"/>
    <col min="14" max="15" width="2" bestFit="1" customWidth="1"/>
    <col min="16" max="16" width="2" hidden="1" customWidth="1"/>
    <col min="17" max="17" width="17.88671875" style="43" bestFit="1" customWidth="1"/>
    <col min="18" max="18" width="19.88671875" style="43" bestFit="1" customWidth="1"/>
    <col min="19" max="19" width="13.44140625" style="43" customWidth="1"/>
    <col min="20" max="20" width="23.44140625" bestFit="1" customWidth="1"/>
    <col min="21" max="21" width="14.5546875" bestFit="1" customWidth="1"/>
    <col min="22" max="22" width="10.6640625" bestFit="1" customWidth="1"/>
    <col min="23" max="23" width="3.33203125" customWidth="1"/>
    <col min="24" max="24" width="14.44140625" hidden="1" customWidth="1"/>
    <col min="25" max="25" width="15.5546875" style="43" hidden="1" customWidth="1"/>
    <col min="26" max="26" width="16.44140625" hidden="1" customWidth="1"/>
    <col min="27" max="27" width="8.44140625" style="43" hidden="1" customWidth="1"/>
    <col min="28" max="29" width="1.6640625" hidden="1" customWidth="1"/>
    <col min="30" max="30" width="25.33203125" style="43" hidden="1" customWidth="1"/>
    <col min="31" max="31" width="14.33203125" hidden="1" customWidth="1"/>
    <col min="32" max="32" width="28" hidden="1" customWidth="1"/>
    <col min="33" max="33" width="16.33203125" hidden="1" customWidth="1"/>
    <col min="34" max="34" width="0" hidden="1" customWidth="1"/>
    <col min="35" max="35" width="13.44140625" hidden="1" customWidth="1"/>
    <col min="36" max="36" width="1.6640625" hidden="1" customWidth="1"/>
    <col min="37" max="37" width="8.6640625" hidden="1" customWidth="1"/>
    <col min="38" max="38" width="36.6640625" hidden="1" customWidth="1"/>
    <col min="39" max="39" width="19.33203125" hidden="1" customWidth="1"/>
    <col min="40" max="41" width="0" hidden="1" customWidth="1"/>
  </cols>
  <sheetData>
    <row r="1" spans="1:42" ht="30" customHeight="1">
      <c r="A1" s="765" t="s">
        <v>1054</v>
      </c>
      <c r="B1" s="765"/>
      <c r="C1" s="765"/>
      <c r="D1" s="765"/>
      <c r="E1" s="765"/>
      <c r="F1" s="765"/>
      <c r="H1" s="765" t="s">
        <v>1055</v>
      </c>
      <c r="I1" s="765"/>
      <c r="J1" s="765"/>
      <c r="K1" s="765"/>
      <c r="L1" s="765"/>
      <c r="M1" s="765"/>
      <c r="Q1" s="765" t="s">
        <v>1056</v>
      </c>
      <c r="R1" s="765"/>
      <c r="S1" s="765"/>
      <c r="T1" s="765"/>
      <c r="U1" s="765"/>
      <c r="V1" s="765"/>
      <c r="X1" s="770" t="s">
        <v>369</v>
      </c>
      <c r="Y1" s="772" t="s">
        <v>1057</v>
      </c>
      <c r="Z1" s="774" t="s">
        <v>1058</v>
      </c>
      <c r="AA1" s="776" t="s">
        <v>7</v>
      </c>
      <c r="AB1" s="109"/>
      <c r="AC1" s="110"/>
      <c r="AD1" s="772" t="s">
        <v>1059</v>
      </c>
      <c r="AE1" s="780" t="s">
        <v>1060</v>
      </c>
      <c r="AF1" s="782" t="s">
        <v>1061</v>
      </c>
      <c r="AG1" s="784" t="s">
        <v>1062</v>
      </c>
      <c r="AH1" s="782" t="s">
        <v>1063</v>
      </c>
      <c r="AI1" s="774" t="s">
        <v>1064</v>
      </c>
      <c r="AJ1" s="110"/>
      <c r="AK1" s="768" t="s">
        <v>1065</v>
      </c>
      <c r="AL1" s="768" t="s">
        <v>1066</v>
      </c>
      <c r="AM1" s="768" t="s">
        <v>1067</v>
      </c>
      <c r="AN1" s="766" t="s">
        <v>1068</v>
      </c>
      <c r="AO1" s="778" t="s">
        <v>1069</v>
      </c>
    </row>
    <row r="2" spans="1:42">
      <c r="A2" s="427" t="s">
        <v>1070</v>
      </c>
      <c r="B2" s="427" t="s">
        <v>336</v>
      </c>
      <c r="C2" s="427" t="s">
        <v>695</v>
      </c>
      <c r="D2" s="427" t="s">
        <v>1071</v>
      </c>
      <c r="E2" s="427" t="s">
        <v>1072</v>
      </c>
      <c r="F2" s="427" t="s">
        <v>1073</v>
      </c>
      <c r="H2" s="428" t="s">
        <v>1074</v>
      </c>
      <c r="I2" s="428" t="s">
        <v>1075</v>
      </c>
      <c r="J2" s="428" t="s">
        <v>1076</v>
      </c>
      <c r="K2" s="428" t="s">
        <v>1077</v>
      </c>
      <c r="L2" s="428" t="s">
        <v>1078</v>
      </c>
      <c r="M2" s="428" t="s">
        <v>247</v>
      </c>
      <c r="Q2" s="427" t="s">
        <v>1070</v>
      </c>
      <c r="R2" s="427" t="s">
        <v>336</v>
      </c>
      <c r="S2" s="427" t="s">
        <v>695</v>
      </c>
      <c r="T2" s="427" t="s">
        <v>1071</v>
      </c>
      <c r="U2" s="429" t="s">
        <v>1072</v>
      </c>
      <c r="V2" s="429" t="s">
        <v>1073</v>
      </c>
      <c r="X2" s="771"/>
      <c r="Y2" s="773"/>
      <c r="Z2" s="775"/>
      <c r="AA2" s="777"/>
      <c r="AD2" s="773"/>
      <c r="AE2" s="781"/>
      <c r="AF2" s="783"/>
      <c r="AG2" s="785"/>
      <c r="AH2" s="783"/>
      <c r="AI2" s="775"/>
      <c r="AK2" s="769"/>
      <c r="AL2" s="769"/>
      <c r="AM2" s="769"/>
      <c r="AN2" s="767"/>
      <c r="AO2" s="779"/>
    </row>
    <row r="3" spans="1:42" ht="15" customHeight="1">
      <c r="A3" s="426" t="s">
        <v>514</v>
      </c>
      <c r="B3" s="426" t="str">
        <f>IFERROR(VLOOKUP(A3,'DISPATCHED (VT11)'!T$7:V$781,2,FALSE),"")</f>
        <v>AULISTIA</v>
      </c>
      <c r="C3" s="426" t="str">
        <f>IFERROR(VLOOKUP(A3,'DISPATCHED (VT11)'!T$7:V$781,3,FALSE),"")</f>
        <v>KA</v>
      </c>
      <c r="D3" s="426">
        <f>+COUNTIF('DISPATCHED (VT11)'!L:L,'Fleet Report'!A3)</f>
        <v>1</v>
      </c>
      <c r="E3" s="426" t="str">
        <f t="shared" ref="E3:E34" si="0">_xlfn.XLOOKUP(A3,H:H,K:K)</f>
        <v>1</v>
      </c>
      <c r="F3" s="426">
        <f>IF(E3="","B",IF(D3=0,0,1+D3-D3))</f>
        <v>1</v>
      </c>
      <c r="H3" s="426" t="s">
        <v>514</v>
      </c>
      <c r="I3" s="426">
        <f>_xlfn.XLOOKUP(H3,'Truck Utilization'!B:B,'Truck Utilization'!D:D)</f>
        <v>4</v>
      </c>
      <c r="J3" s="426" t="s">
        <v>563</v>
      </c>
      <c r="K3" s="426" t="str">
        <f>IF(M3=1,"","1")</f>
        <v>1</v>
      </c>
      <c r="L3" s="426"/>
      <c r="M3" s="430" t="s">
        <v>1088</v>
      </c>
      <c r="O3" s="435"/>
      <c r="P3" s="246" t="s">
        <v>331</v>
      </c>
      <c r="Q3" s="426" t="s">
        <v>501</v>
      </c>
      <c r="R3" s="426" t="str">
        <f>VLOOKUP(Q3,'DISPATCHED (VT11)'!T$7:V$789,2,FALSE)</f>
        <v>GARCIA</v>
      </c>
      <c r="S3" s="426" t="str">
        <f>VLOOKUP(Q3,'DISPATCHED (VT11)'!T$15:V$789,3,FALSE)</f>
        <v>KA</v>
      </c>
      <c r="T3" s="426">
        <f>+COUNTIF('DISPATCHED (VT11)'!L:L,'Fleet Report'!Q3)</f>
        <v>1</v>
      </c>
      <c r="U3" s="426"/>
      <c r="V3" s="426">
        <f>IF(T3=0,0,1+T3-T3)</f>
        <v>1</v>
      </c>
      <c r="X3" s="432" t="s">
        <v>331</v>
      </c>
      <c r="Y3" s="426">
        <f>+COUNTIF(P:P,X3)</f>
        <v>4</v>
      </c>
      <c r="Z3" s="426">
        <f>+COUNTIFS(P:P,X3,V:V,"=1")</f>
        <v>3</v>
      </c>
      <c r="AA3" s="421">
        <f>+Z3/Y3</f>
        <v>0.75</v>
      </c>
      <c r="AE3" s="43" t="e">
        <f>+COUNTIFS([2]Dispatch!$F:$F,"=1",[2]Dispatch!$O:$O,"=KA",[2]Dispatch!$A:$A,X3)</f>
        <v>#VALUE!</v>
      </c>
      <c r="AP3" t="str">
        <f>IFERROR(VLOOKUP(Q3,'Truck Utilization'!B$3:C$237,2,FALSE),"")</f>
        <v>ONG</v>
      </c>
    </row>
    <row r="4" spans="1:42" ht="15" customHeight="1">
      <c r="A4" s="426" t="s">
        <v>471</v>
      </c>
      <c r="B4" s="426" t="str">
        <f>IFERROR(VLOOKUP(A4,'DISPATCHED (VT11)'!T$7:V$781,2,FALSE),"")</f>
        <v>CELZO</v>
      </c>
      <c r="C4" s="426" t="str">
        <f>IFERROR(VLOOKUP(A4,'DISPATCHED (VT11)'!T$7:V$781,3,FALSE),"")</f>
        <v>KA</v>
      </c>
      <c r="D4" s="426">
        <f>+COUNTIF('DISPATCHED (VT11)'!L:L,'Fleet Report'!A4)</f>
        <v>1</v>
      </c>
      <c r="E4" s="426" t="str">
        <f t="shared" si="0"/>
        <v>1</v>
      </c>
      <c r="F4" s="426">
        <f t="shared" ref="F4:F67" si="1">IF(E4="","B",IF(D4=0,0,1+D4-D4))</f>
        <v>1</v>
      </c>
      <c r="H4" s="426" t="s">
        <v>471</v>
      </c>
      <c r="I4" s="426">
        <f>_xlfn.XLOOKUP(H4,'Truck Utilization'!B:B,'Truck Utilization'!D:D)</f>
        <v>4</v>
      </c>
      <c r="J4" s="426" t="s">
        <v>563</v>
      </c>
      <c r="K4" s="426" t="str">
        <f t="shared" ref="K4:K67" si="2">IF(M4=1,"","1")</f>
        <v>1</v>
      </c>
      <c r="L4" s="426"/>
      <c r="M4" s="430" t="s">
        <v>1088</v>
      </c>
      <c r="O4" s="435"/>
      <c r="P4" s="246" t="s">
        <v>331</v>
      </c>
      <c r="Q4" s="426" t="s">
        <v>519</v>
      </c>
      <c r="R4" s="426" t="str">
        <f>VLOOKUP(Q4,'DISPATCHED (VT11)'!T$7:V$789,2,FALSE)</f>
        <v>nebreja</v>
      </c>
      <c r="S4" s="426" t="str">
        <f>VLOOKUP(Q4,'DISPATCHED (VT11)'!T$15:V$789,3,FALSE)</f>
        <v>KA</v>
      </c>
      <c r="T4" s="426">
        <f>+COUNTIF('DISPATCHED (VT11)'!L:L,'Fleet Report'!Q4)</f>
        <v>1</v>
      </c>
      <c r="U4" s="426"/>
      <c r="V4" s="426">
        <f t="shared" ref="V4:V67" si="3">IF(T4=0,0,1+T4-T4)</f>
        <v>1</v>
      </c>
      <c r="X4" s="432" t="s">
        <v>1079</v>
      </c>
      <c r="Y4" s="426">
        <f>+COUNTIF(P:P,X4)</f>
        <v>15</v>
      </c>
      <c r="Z4" s="426">
        <f>+COUNTIFS(P:P,X4,V:V,"=1")</f>
        <v>8</v>
      </c>
      <c r="AA4" s="421">
        <f>+Z4/Y4</f>
        <v>0.53333333333333333</v>
      </c>
      <c r="AE4" s="43" t="e">
        <f>+COUNTIFS([2]Dispatch!$F:$F,"=1",[2]Dispatch!$O:$O,"=KA",[2]Dispatch!$A:$A,X4)</f>
        <v>#VALUE!</v>
      </c>
      <c r="AP4" t="str">
        <f>IFERROR(VLOOKUP(Q4,'Truck Utilization'!B$3:C$237,2,FALSE),"")</f>
        <v>ONG</v>
      </c>
    </row>
    <row r="5" spans="1:42" ht="15" customHeight="1">
      <c r="A5" s="426" t="s">
        <v>401</v>
      </c>
      <c r="B5" s="426" t="str">
        <f>IFERROR(VLOOKUP(A5,'DISPATCHED (VT11)'!T$7:V$781,2,FALSE),"")</f>
        <v/>
      </c>
      <c r="C5" s="426" t="str">
        <f>IFERROR(VLOOKUP(A5,'DISPATCHED (VT11)'!T$7:V$781,3,FALSE),"")</f>
        <v/>
      </c>
      <c r="D5" s="426">
        <f>+COUNTIF('DISPATCHED (VT11)'!L:L,'Fleet Report'!A5)</f>
        <v>0</v>
      </c>
      <c r="E5" s="426" t="str">
        <f t="shared" si="0"/>
        <v>1</v>
      </c>
      <c r="F5" s="426">
        <f t="shared" si="1"/>
        <v>0</v>
      </c>
      <c r="H5" s="426" t="s">
        <v>401</v>
      </c>
      <c r="I5" s="426">
        <f>_xlfn.XLOOKUP(H5,'Truck Utilization'!B:B,'Truck Utilization'!D:D)</f>
        <v>4</v>
      </c>
      <c r="J5" s="426" t="s">
        <v>563</v>
      </c>
      <c r="K5" s="426" t="str">
        <f t="shared" si="2"/>
        <v>1</v>
      </c>
      <c r="L5" s="426"/>
      <c r="M5" s="430" t="s">
        <v>1088</v>
      </c>
      <c r="O5" s="435"/>
      <c r="P5" s="246" t="s">
        <v>331</v>
      </c>
      <c r="Q5" s="426" t="s">
        <v>721</v>
      </c>
      <c r="R5" s="426" t="e">
        <f>VLOOKUP(Q5,'DISPATCHED (VT11)'!T$7:V$789,2,FALSE)</f>
        <v>#N/A</v>
      </c>
      <c r="S5" s="426" t="e">
        <f>VLOOKUP(Q5,'DISPATCHED (VT11)'!T$15:V$789,3,FALSE)</f>
        <v>#N/A</v>
      </c>
      <c r="T5" s="426">
        <f>+COUNTIF('DISPATCHED (VT11)'!L:L,'Fleet Report'!Q5)</f>
        <v>0</v>
      </c>
      <c r="U5" s="426"/>
      <c r="V5" s="426">
        <f t="shared" si="3"/>
        <v>0</v>
      </c>
      <c r="X5" s="432" t="s">
        <v>109</v>
      </c>
      <c r="Y5" s="426">
        <f>+COUNTIF(P:P,X5)</f>
        <v>29</v>
      </c>
      <c r="Z5" s="426">
        <f>+COUNTIFS(P:P,X5,V:V,"=1")</f>
        <v>14</v>
      </c>
      <c r="AA5" s="421">
        <f>+Z5/Y5</f>
        <v>0.48275862068965519</v>
      </c>
      <c r="AE5" s="43" t="e">
        <f>+COUNTIFS([2]Dispatch!$F:$F,"=1",[2]Dispatch!$O:$O,"=KA",[2]Dispatch!$A:$A,X5)</f>
        <v>#VALUE!</v>
      </c>
      <c r="AP5" t="str">
        <f>IFERROR(VLOOKUP(Q5,'Truck Utilization'!B$3:C$237,2,FALSE),"")</f>
        <v>ONG</v>
      </c>
    </row>
    <row r="6" spans="1:42" ht="15" customHeight="1">
      <c r="A6" s="426" t="s">
        <v>480</v>
      </c>
      <c r="B6" s="426" t="str">
        <f>IFERROR(VLOOKUP(A6,'DISPATCHED (VT11)'!T$7:V$781,2,FALSE),"")</f>
        <v>DAWAL</v>
      </c>
      <c r="C6" s="426" t="str">
        <f>IFERROR(VLOOKUP(A6,'DISPATCHED (VT11)'!T$7:V$781,3,FALSE),"")</f>
        <v>KA</v>
      </c>
      <c r="D6" s="426">
        <f>+COUNTIF('DISPATCHED (VT11)'!L:L,'Fleet Report'!A6)</f>
        <v>1</v>
      </c>
      <c r="E6" s="426" t="str">
        <f t="shared" si="0"/>
        <v>1</v>
      </c>
      <c r="F6" s="426">
        <f t="shared" si="1"/>
        <v>1</v>
      </c>
      <c r="H6" s="426" t="s">
        <v>480</v>
      </c>
      <c r="I6" s="426">
        <f>_xlfn.XLOOKUP(H6,'Truck Utilization'!B:B,'Truck Utilization'!D:D)</f>
        <v>4</v>
      </c>
      <c r="J6" s="426" t="s">
        <v>563</v>
      </c>
      <c r="K6" s="426" t="str">
        <f t="shared" si="2"/>
        <v>1</v>
      </c>
      <c r="L6" s="426"/>
      <c r="M6" s="430" t="s">
        <v>1088</v>
      </c>
      <c r="O6" s="435"/>
      <c r="P6" s="246" t="s">
        <v>331</v>
      </c>
      <c r="Q6" s="426" t="s">
        <v>390</v>
      </c>
      <c r="R6" s="426" t="str">
        <f>VLOOKUP(Q6,'DISPATCHED (VT11)'!T$7:V$789,2,FALSE)</f>
        <v>CONTILLO</v>
      </c>
      <c r="S6" s="426" t="str">
        <f>VLOOKUP(Q6,'DISPATCHED (VT11)'!T$15:V$789,3,FALSE)</f>
        <v>KA</v>
      </c>
      <c r="T6" s="426">
        <f>+COUNTIF('DISPATCHED (VT11)'!L:L,'Fleet Report'!Q6)</f>
        <v>1</v>
      </c>
      <c r="U6" s="426"/>
      <c r="V6" s="426">
        <f t="shared" si="3"/>
        <v>1</v>
      </c>
      <c r="X6" s="432" t="s">
        <v>324</v>
      </c>
      <c r="Y6" s="426">
        <f>+COUNTIF(P:P,X6)</f>
        <v>18</v>
      </c>
      <c r="Z6" s="426">
        <f>+COUNTIFS(P:P,X6,V:V,"=1")</f>
        <v>4</v>
      </c>
      <c r="AA6" s="421">
        <f>+Z6/Y6</f>
        <v>0.22222222222222221</v>
      </c>
      <c r="AE6" s="43" t="e">
        <f>+COUNTIFS([2]Dispatch!$F:$F,"=1",[2]Dispatch!$O:$O,"=KA",[2]Dispatch!$A:$A,X6)</f>
        <v>#VALUE!</v>
      </c>
      <c r="AP6" t="str">
        <f>IFERROR(VLOOKUP(Q6,'Truck Utilization'!B$3:C$237,2,FALSE),"")</f>
        <v>ONG</v>
      </c>
    </row>
    <row r="7" spans="1:42" ht="15" customHeight="1">
      <c r="A7" s="426" t="s">
        <v>497</v>
      </c>
      <c r="B7" s="426" t="str">
        <f>IFERROR(VLOOKUP(A7,'DISPATCHED (VT11)'!T$7:V$781,2,FALSE),"")</f>
        <v>BARCELO</v>
      </c>
      <c r="C7" s="426" t="str">
        <f>IFERROR(VLOOKUP(A7,'DISPATCHED (VT11)'!T$7:V$781,3,FALSE),"")</f>
        <v>KA</v>
      </c>
      <c r="D7" s="426">
        <f>+COUNTIF('DISPATCHED (VT11)'!L:L,'Fleet Report'!A7)</f>
        <v>1</v>
      </c>
      <c r="E7" s="426" t="str">
        <f t="shared" si="0"/>
        <v>1</v>
      </c>
      <c r="F7" s="426">
        <f t="shared" si="1"/>
        <v>1</v>
      </c>
      <c r="H7" s="426" t="s">
        <v>497</v>
      </c>
      <c r="I7" s="426">
        <f>_xlfn.XLOOKUP(H7,'Truck Utilization'!B:B,'Truck Utilization'!D:D)</f>
        <v>4</v>
      </c>
      <c r="J7" s="426" t="s">
        <v>563</v>
      </c>
      <c r="K7" s="426" t="str">
        <f t="shared" si="2"/>
        <v>1</v>
      </c>
      <c r="L7" s="426"/>
      <c r="M7" s="430" t="s">
        <v>1088</v>
      </c>
      <c r="O7" s="435"/>
      <c r="P7" s="45"/>
      <c r="Q7" s="426" t="s">
        <v>722</v>
      </c>
      <c r="R7" s="426" t="e">
        <f>VLOOKUP(Q7,'DISPATCHED (VT11)'!T$7:V$789,2,FALSE)</f>
        <v>#N/A</v>
      </c>
      <c r="S7" s="426" t="e">
        <f>VLOOKUP(Q7,'DISPATCHED (VT11)'!T$15:V$789,3,FALSE)</f>
        <v>#N/A</v>
      </c>
      <c r="T7" s="426">
        <f>+COUNTIF('DISPATCHED (VT11)'!L:L,'Fleet Report'!Q7)</f>
        <v>0</v>
      </c>
      <c r="U7" s="426"/>
      <c r="V7" s="426">
        <f t="shared" si="3"/>
        <v>0</v>
      </c>
      <c r="X7" s="432" t="s">
        <v>1080</v>
      </c>
      <c r="Y7" s="426">
        <f>+COUNTIF(P:P,X7)</f>
        <v>4</v>
      </c>
      <c r="Z7" s="426">
        <f>+COUNTIFS(P:P,X7,V:V,"=1")</f>
        <v>0</v>
      </c>
      <c r="AA7" s="421">
        <f>+Z7/Y7</f>
        <v>0</v>
      </c>
      <c r="AE7" s="43" t="e">
        <f>+COUNTIFS([2]Dispatch!$F:$F,"=1",[2]Dispatch!$O:$O,"=KA",[2]Dispatch!$A:$A,X7)</f>
        <v>#VALUE!</v>
      </c>
      <c r="AP7" t="str">
        <f>IFERROR(VLOOKUP(Q7,'Truck Utilization'!B$3:C$237,2,FALSE),"")</f>
        <v>ONG</v>
      </c>
    </row>
    <row r="8" spans="1:42" ht="15" customHeight="1">
      <c r="A8" s="426" t="s">
        <v>700</v>
      </c>
      <c r="B8" s="426" t="str">
        <f>IFERROR(VLOOKUP(A8,'DISPATCHED (VT11)'!T$7:V$781,2,FALSE),"")</f>
        <v>CANDA</v>
      </c>
      <c r="C8" s="426" t="str">
        <f>IFERROR(VLOOKUP(A8,'DISPATCHED (VT11)'!T$7:V$781,3,FALSE),"")</f>
        <v>KA</v>
      </c>
      <c r="D8" s="426">
        <f>+COUNTIF('DISPATCHED (VT11)'!L:L,'Fleet Report'!A8)</f>
        <v>1</v>
      </c>
      <c r="E8" s="426" t="str">
        <f t="shared" si="0"/>
        <v>1</v>
      </c>
      <c r="F8" s="426">
        <f t="shared" si="1"/>
        <v>1</v>
      </c>
      <c r="H8" s="426" t="s">
        <v>700</v>
      </c>
      <c r="I8" s="426">
        <f>_xlfn.XLOOKUP(H8,'Truck Utilization'!B:B,'Truck Utilization'!D:D)</f>
        <v>4</v>
      </c>
      <c r="J8" s="426" t="s">
        <v>563</v>
      </c>
      <c r="K8" s="426" t="str">
        <f t="shared" si="2"/>
        <v>1</v>
      </c>
      <c r="L8" s="426"/>
      <c r="M8" s="430" t="s">
        <v>1088</v>
      </c>
      <c r="O8" s="435"/>
      <c r="P8" s="352" t="s">
        <v>1079</v>
      </c>
      <c r="Q8" s="426" t="s">
        <v>513</v>
      </c>
      <c r="R8" s="426" t="e">
        <f>VLOOKUP(Q8,'DISPATCHED (VT11)'!T$7:V$789,2,FALSE)</f>
        <v>#N/A</v>
      </c>
      <c r="S8" s="426" t="e">
        <f>VLOOKUP(Q8,'DISPATCHED (VT11)'!T$15:V$789,3,FALSE)</f>
        <v>#N/A</v>
      </c>
      <c r="T8" s="426">
        <f>+COUNTIF('DISPATCHED (VT11)'!L:L,'Fleet Report'!Q8)</f>
        <v>0</v>
      </c>
      <c r="U8" s="426"/>
      <c r="V8" s="426">
        <f t="shared" si="3"/>
        <v>0</v>
      </c>
      <c r="AP8" t="str">
        <f>IFERROR(VLOOKUP(Q8,'Truck Utilization'!B$3:C$237,2,FALSE),"")</f>
        <v>ONG</v>
      </c>
    </row>
    <row r="9" spans="1:42" ht="15" customHeight="1">
      <c r="A9" s="426" t="s">
        <v>524</v>
      </c>
      <c r="B9" s="426" t="str">
        <f>IFERROR(VLOOKUP(A9,'DISPATCHED (VT11)'!T$7:V$781,2,FALSE),"")</f>
        <v>SALEM</v>
      </c>
      <c r="C9" s="426" t="str">
        <f>IFERROR(VLOOKUP(A9,'DISPATCHED (VT11)'!T$7:V$781,3,FALSE),"")</f>
        <v>KA</v>
      </c>
      <c r="D9" s="426">
        <f>+COUNTIF('DISPATCHED (VT11)'!L:L,'Fleet Report'!A9)</f>
        <v>1</v>
      </c>
      <c r="E9" s="426" t="str">
        <f t="shared" si="0"/>
        <v>1</v>
      </c>
      <c r="F9" s="426">
        <f t="shared" si="1"/>
        <v>1</v>
      </c>
      <c r="H9" s="426" t="s">
        <v>524</v>
      </c>
      <c r="I9" s="426">
        <f>_xlfn.XLOOKUP(H9,'Truck Utilization'!B:B,'Truck Utilization'!D:D)</f>
        <v>4</v>
      </c>
      <c r="J9" s="426" t="s">
        <v>563</v>
      </c>
      <c r="K9" s="426" t="str">
        <f t="shared" si="2"/>
        <v>1</v>
      </c>
      <c r="L9" s="426"/>
      <c r="M9" s="430" t="s">
        <v>1088</v>
      </c>
      <c r="O9" s="435"/>
      <c r="P9" s="352" t="s">
        <v>1079</v>
      </c>
      <c r="Q9" s="426" t="s">
        <v>473</v>
      </c>
      <c r="R9" s="426" t="str">
        <f>VLOOKUP(Q9,'DISPATCHED (VT11)'!T$7:V$789,2,FALSE)</f>
        <v>PATURAY</v>
      </c>
      <c r="S9" s="426" t="str">
        <f>VLOOKUP(Q9,'DISPATCHED (VT11)'!T$15:V$789,3,FALSE)</f>
        <v>KA</v>
      </c>
      <c r="T9" s="426">
        <f>+COUNTIF('DISPATCHED (VT11)'!L:L,'Fleet Report'!Q9)</f>
        <v>1</v>
      </c>
      <c r="U9" s="426"/>
      <c r="V9" s="426">
        <f t="shared" si="3"/>
        <v>1</v>
      </c>
      <c r="AP9" t="str">
        <f>IFERROR(VLOOKUP(Q9,'Truck Utilization'!B$3:C$237,2,FALSE),"")</f>
        <v>ONG</v>
      </c>
    </row>
    <row r="10" spans="1:42" ht="15" customHeight="1">
      <c r="A10" s="426" t="s">
        <v>701</v>
      </c>
      <c r="B10" s="426" t="str">
        <f>IFERROR(VLOOKUP(A10,'DISPATCHED (VT11)'!T$7:V$781,2,FALSE),"")</f>
        <v>ALIPIO</v>
      </c>
      <c r="C10" s="426" t="str">
        <f>IFERROR(VLOOKUP(A10,'DISPATCHED (VT11)'!T$7:V$781,3,FALSE),"")</f>
        <v>KA</v>
      </c>
      <c r="D10" s="426">
        <f>+COUNTIF('DISPATCHED (VT11)'!L:L,'Fleet Report'!A10)</f>
        <v>1</v>
      </c>
      <c r="E10" s="426" t="str">
        <f t="shared" si="0"/>
        <v>1</v>
      </c>
      <c r="F10" s="426">
        <f t="shared" si="1"/>
        <v>1</v>
      </c>
      <c r="H10" s="426" t="s">
        <v>701</v>
      </c>
      <c r="I10" s="426">
        <f>_xlfn.XLOOKUP(H10,'Truck Utilization'!B:B,'Truck Utilization'!D:D)</f>
        <v>4</v>
      </c>
      <c r="J10" s="426" t="s">
        <v>563</v>
      </c>
      <c r="K10" s="426" t="str">
        <f t="shared" si="2"/>
        <v>1</v>
      </c>
      <c r="L10" s="426"/>
      <c r="M10" s="430" t="s">
        <v>1088</v>
      </c>
      <c r="O10" s="435"/>
      <c r="P10" s="246" t="s">
        <v>1079</v>
      </c>
      <c r="Q10" s="43" t="s">
        <v>446</v>
      </c>
      <c r="R10" s="426" t="str">
        <f>VLOOKUP(Q10,'DISPATCHED (VT11)'!T$7:V$789,2,FALSE)</f>
        <v>po</v>
      </c>
      <c r="S10" s="426" t="str">
        <f>VLOOKUP(Q10,'DISPATCHED (VT11)'!T$15:V$789,3,FALSE)</f>
        <v>KA</v>
      </c>
      <c r="T10" s="426">
        <f>+COUNTIF('DISPATCHED (VT11)'!L:L,'Fleet Report'!Q10)</f>
        <v>1</v>
      </c>
      <c r="U10" s="426"/>
      <c r="V10" s="426">
        <f t="shared" si="3"/>
        <v>1</v>
      </c>
      <c r="AP10" t="str">
        <f>IFERROR(VLOOKUP(Q10,'Truck Utilization'!B$3:C$237,2,FALSE),"")</f>
        <v>ONG</v>
      </c>
    </row>
    <row r="11" spans="1:42" ht="15" customHeight="1">
      <c r="A11" s="426" t="s">
        <v>414</v>
      </c>
      <c r="B11" s="426" t="str">
        <f>IFERROR(VLOOKUP(A11,'DISPATCHED (VT11)'!T$7:V$781,2,FALSE),"")</f>
        <v>MAHINAY</v>
      </c>
      <c r="C11" s="426" t="str">
        <f>IFERROR(VLOOKUP(A11,'DISPATCHED (VT11)'!T$7:V$781,3,FALSE),"")</f>
        <v>TAG-LWS</v>
      </c>
      <c r="D11" s="426">
        <f>+COUNTIF('DISPATCHED (VT11)'!L:L,'Fleet Report'!A11)</f>
        <v>1</v>
      </c>
      <c r="E11" s="426" t="str">
        <f t="shared" si="0"/>
        <v>1</v>
      </c>
      <c r="F11" s="426">
        <f t="shared" si="1"/>
        <v>1</v>
      </c>
      <c r="H11" s="426" t="s">
        <v>414</v>
      </c>
      <c r="I11" s="426">
        <f>_xlfn.XLOOKUP(H11,'Truck Utilization'!B:B,'Truck Utilization'!D:D)</f>
        <v>4</v>
      </c>
      <c r="J11" s="426" t="s">
        <v>563</v>
      </c>
      <c r="K11" s="426" t="str">
        <f t="shared" si="2"/>
        <v>1</v>
      </c>
      <c r="L11" s="426"/>
      <c r="M11" s="430" t="s">
        <v>1088</v>
      </c>
      <c r="O11" s="435"/>
      <c r="P11" s="246" t="s">
        <v>1079</v>
      </c>
      <c r="Q11" s="426" t="s">
        <v>515</v>
      </c>
      <c r="R11" s="426" t="str">
        <f>VLOOKUP(Q11,'DISPATCHED (VT11)'!T$7:V$789,2,FALSE)</f>
        <v>TALOSA</v>
      </c>
      <c r="S11" s="426" t="str">
        <f>VLOOKUP(Q11,'DISPATCHED (VT11)'!T$15:V$789,3,FALSE)</f>
        <v>KA</v>
      </c>
      <c r="T11" s="426">
        <f>+COUNTIF('DISPATCHED (VT11)'!L:L,'Fleet Report'!Q11)</f>
        <v>1</v>
      </c>
      <c r="U11" s="426"/>
      <c r="V11" s="426">
        <f t="shared" si="3"/>
        <v>1</v>
      </c>
      <c r="X11" s="432" t="s">
        <v>1081</v>
      </c>
      <c r="Y11" s="426">
        <f>+COUNTIF(P:P,X11)</f>
        <v>12</v>
      </c>
      <c r="Z11" s="426">
        <f>+COUNTIFS(P:P,X11,V:V,"=1")</f>
        <v>0</v>
      </c>
      <c r="AA11" s="421">
        <f>+Z11/Y11</f>
        <v>0</v>
      </c>
      <c r="AE11" s="43" t="e">
        <f>+COUNTIFS([2]Dispatch!$F:$F,"=1",[2]Dispatch!$O:$O,"=KA",[2]Dispatch!$A:$A,X11)</f>
        <v>#VALUE!</v>
      </c>
      <c r="AP11" t="str">
        <f>IFERROR(VLOOKUP(Q11,'Truck Utilization'!B$3:C$237,2,FALSE),"")</f>
        <v>ONG</v>
      </c>
    </row>
    <row r="12" spans="1:42" ht="15" customHeight="1">
      <c r="A12" s="426" t="s">
        <v>454</v>
      </c>
      <c r="B12" s="426" t="str">
        <f>IFERROR(VLOOKUP(A12,'DISPATCHED (VT11)'!T$7:V$781,2,FALSE),"")</f>
        <v>CORTEZ</v>
      </c>
      <c r="C12" s="426" t="str">
        <f>IFERROR(VLOOKUP(A12,'DISPATCHED (VT11)'!T$7:V$781,3,FALSE),"")</f>
        <v>KA</v>
      </c>
      <c r="D12" s="426">
        <f>+COUNTIF('DISPATCHED (VT11)'!L:L,'Fleet Report'!A12)</f>
        <v>1</v>
      </c>
      <c r="E12" s="426" t="str">
        <f t="shared" si="0"/>
        <v>1</v>
      </c>
      <c r="F12" s="426">
        <f t="shared" si="1"/>
        <v>1</v>
      </c>
      <c r="H12" s="426" t="s">
        <v>454</v>
      </c>
      <c r="I12" s="426">
        <f>_xlfn.XLOOKUP(H12,'Truck Utilization'!B:B,'Truck Utilization'!D:D)</f>
        <v>4</v>
      </c>
      <c r="J12" s="426" t="s">
        <v>563</v>
      </c>
      <c r="K12" s="426" t="str">
        <f t="shared" si="2"/>
        <v>1</v>
      </c>
      <c r="L12" s="426"/>
      <c r="M12" s="430" t="s">
        <v>1088</v>
      </c>
      <c r="O12" s="435"/>
      <c r="P12" s="246" t="s">
        <v>1079</v>
      </c>
      <c r="Q12" s="426" t="s">
        <v>424</v>
      </c>
      <c r="R12" s="426" t="str">
        <f>VLOOKUP(Q12,'DISPATCHED (VT11)'!T$7:V$789,2,FALSE)</f>
        <v>masulit</v>
      </c>
      <c r="S12" s="426" t="str">
        <f>VLOOKUP(Q12,'DISPATCHED (VT11)'!T$15:V$789,3,FALSE)</f>
        <v>KA</v>
      </c>
      <c r="T12" s="426">
        <f>+COUNTIF('DISPATCHED (VT11)'!L:L,'Fleet Report'!Q12)</f>
        <v>1</v>
      </c>
      <c r="U12" s="426"/>
      <c r="V12" s="426">
        <f t="shared" si="3"/>
        <v>1</v>
      </c>
      <c r="X12" s="432" t="s">
        <v>1082</v>
      </c>
      <c r="Y12" s="426">
        <f>+COUNTIF(P:P,X12)</f>
        <v>0</v>
      </c>
      <c r="Z12" s="426">
        <f>+COUNTIFS(P:P,X12,V:V,"=1")</f>
        <v>0</v>
      </c>
      <c r="AA12" s="421" t="e">
        <f>+Z12/Y12</f>
        <v>#DIV/0!</v>
      </c>
      <c r="AE12" s="43" t="e">
        <f>+COUNTIFS([2]Dispatch!$F:$F,"=1",[2]Dispatch!$O:$O,"=KA",[2]Dispatch!$A:$A,X12)</f>
        <v>#VALUE!</v>
      </c>
      <c r="AP12" t="str">
        <f>IFERROR(VLOOKUP(Q12,'Truck Utilization'!B$3:C$237,2,FALSE),"")</f>
        <v>ONG</v>
      </c>
    </row>
    <row r="13" spans="1:42" ht="15" customHeight="1">
      <c r="A13" s="426" t="s">
        <v>495</v>
      </c>
      <c r="B13" s="426" t="str">
        <f>IFERROR(VLOOKUP(A13,'DISPATCHED (VT11)'!T$7:V$781,2,FALSE),"")</f>
        <v>LOBETE</v>
      </c>
      <c r="C13" s="426" t="str">
        <f>IFERROR(VLOOKUP(A13,'DISPATCHED (VT11)'!T$7:V$781,3,FALSE),"")</f>
        <v>KA</v>
      </c>
      <c r="D13" s="426">
        <f>+COUNTIF('DISPATCHED (VT11)'!L:L,'Fleet Report'!A13)</f>
        <v>1</v>
      </c>
      <c r="E13" s="426" t="str">
        <f t="shared" si="0"/>
        <v>1</v>
      </c>
      <c r="F13" s="426">
        <f t="shared" si="1"/>
        <v>1</v>
      </c>
      <c r="H13" s="426" t="s">
        <v>495</v>
      </c>
      <c r="I13" s="426">
        <f>_xlfn.XLOOKUP(H13,'Truck Utilization'!B:B,'Truck Utilization'!D:D)</f>
        <v>4</v>
      </c>
      <c r="J13" s="426" t="s">
        <v>563</v>
      </c>
      <c r="K13" s="426" t="str">
        <f t="shared" si="2"/>
        <v>1</v>
      </c>
      <c r="L13" s="426"/>
      <c r="M13" s="430" t="s">
        <v>1088</v>
      </c>
      <c r="O13" s="435"/>
      <c r="P13" s="246" t="s">
        <v>1079</v>
      </c>
      <c r="Q13" s="426" t="s">
        <v>450</v>
      </c>
      <c r="R13" s="426" t="str">
        <f>VLOOKUP(Q13,'DISPATCHED (VT11)'!T$7:V$789,2,FALSE)</f>
        <v>YAGONIA</v>
      </c>
      <c r="S13" s="426" t="str">
        <f>VLOOKUP(Q13,'DISPATCHED (VT11)'!T$15:V$789,3,FALSE)</f>
        <v>KA</v>
      </c>
      <c r="T13" s="426">
        <f>+COUNTIF('DISPATCHED (VT11)'!L:L,'Fleet Report'!Q13)</f>
        <v>1</v>
      </c>
      <c r="U13" s="426"/>
      <c r="V13" s="426">
        <f t="shared" si="3"/>
        <v>1</v>
      </c>
      <c r="X13" s="432" t="s">
        <v>1083</v>
      </c>
      <c r="Y13" s="426">
        <f>+COUNTIF(P:P,X13)</f>
        <v>0</v>
      </c>
      <c r="Z13" s="426">
        <f>+COUNTIFS(P:P,X13,V:V,"=1")</f>
        <v>0</v>
      </c>
      <c r="AA13" s="421" t="e">
        <f>+Z13/Y13</f>
        <v>#DIV/0!</v>
      </c>
      <c r="AE13" s="43" t="e">
        <f>+COUNTIFS([2]Dispatch!$F:$F,"=1",[2]Dispatch!$O:$O,"=KA",[2]Dispatch!$A:$A,X13)</f>
        <v>#VALUE!</v>
      </c>
      <c r="AP13" t="str">
        <f>IFERROR(VLOOKUP(Q13,'Truck Utilization'!B$3:C$237,2,FALSE),"")</f>
        <v>ONG</v>
      </c>
    </row>
    <row r="14" spans="1:42" ht="15" customHeight="1">
      <c r="A14" s="426" t="s">
        <v>416</v>
      </c>
      <c r="B14" s="426" t="str">
        <f>IFERROR(VLOOKUP(A14,'DISPATCHED (VT11)'!T$7:V$781,2,FALSE),"")</f>
        <v>JARCIA</v>
      </c>
      <c r="C14" s="426" t="str">
        <f>IFERROR(VLOOKUP(A14,'DISPATCHED (VT11)'!T$7:V$781,3,FALSE),"")</f>
        <v>PAR-LWS</v>
      </c>
      <c r="D14" s="426">
        <f>+COUNTIF('DISPATCHED (VT11)'!L:L,'Fleet Report'!A14)</f>
        <v>1</v>
      </c>
      <c r="E14" s="426" t="str">
        <f t="shared" si="0"/>
        <v>1</v>
      </c>
      <c r="F14" s="426">
        <f t="shared" si="1"/>
        <v>1</v>
      </c>
      <c r="H14" s="426" t="s">
        <v>416</v>
      </c>
      <c r="I14" s="426">
        <f>_xlfn.XLOOKUP(H14,'Truck Utilization'!B:B,'Truck Utilization'!D:D)</f>
        <v>4</v>
      </c>
      <c r="J14" s="426" t="s">
        <v>563</v>
      </c>
      <c r="K14" s="426" t="str">
        <f t="shared" si="2"/>
        <v>1</v>
      </c>
      <c r="L14" s="426"/>
      <c r="M14" s="430" t="s">
        <v>1088</v>
      </c>
      <c r="O14" s="435"/>
      <c r="P14" s="246" t="s">
        <v>1079</v>
      </c>
      <c r="Q14" s="426" t="s">
        <v>436</v>
      </c>
      <c r="R14" s="426" t="e">
        <f>VLOOKUP(Q14,'DISPATCHED (VT11)'!T$7:V$789,2,FALSE)</f>
        <v>#N/A</v>
      </c>
      <c r="S14" s="426" t="e">
        <f>VLOOKUP(Q14,'DISPATCHED (VT11)'!T$15:V$789,3,FALSE)</f>
        <v>#N/A</v>
      </c>
      <c r="T14" s="426">
        <f>+COUNTIF('DISPATCHED (VT11)'!L:L,'Fleet Report'!Q14)</f>
        <v>0</v>
      </c>
      <c r="U14" s="426"/>
      <c r="V14" s="426">
        <f t="shared" si="3"/>
        <v>0</v>
      </c>
      <c r="X14" s="432" t="s">
        <v>1084</v>
      </c>
      <c r="Y14" s="426">
        <f>+COUNTIF(P:P,X14)</f>
        <v>0</v>
      </c>
      <c r="Z14" s="426">
        <f>+COUNTIFS(P:P,X14,V:V,"=1")</f>
        <v>0</v>
      </c>
      <c r="AA14" s="421" t="e">
        <f>+Z14/Y14</f>
        <v>#DIV/0!</v>
      </c>
      <c r="AE14" s="43" t="e">
        <f>+COUNTIFS([2]Dispatch!$F:$F,"=1",[2]Dispatch!$O:$O,"=KA",[2]Dispatch!$A:$A,X14)</f>
        <v>#VALUE!</v>
      </c>
      <c r="AP14" t="str">
        <f>IFERROR(VLOOKUP(Q14,'Truck Utilization'!B$3:C$237,2,FALSE),"")</f>
        <v>ONG</v>
      </c>
    </row>
    <row r="15" spans="1:42" ht="15" customHeight="1">
      <c r="A15" s="426" t="s">
        <v>435</v>
      </c>
      <c r="B15" s="426" t="str">
        <f>IFERROR(VLOOKUP(A15,'DISPATCHED (VT11)'!T$7:V$781,2,FALSE),"")</f>
        <v>OPIDER</v>
      </c>
      <c r="C15" s="426" t="str">
        <f>IFERROR(VLOOKUP(A15,'DISPATCHED (VT11)'!T$7:V$781,3,FALSE),"")</f>
        <v>KA</v>
      </c>
      <c r="D15" s="426">
        <f>+COUNTIF('DISPATCHED (VT11)'!L:L,'Fleet Report'!A15)</f>
        <v>1</v>
      </c>
      <c r="E15" s="426" t="str">
        <f t="shared" si="0"/>
        <v>1</v>
      </c>
      <c r="F15" s="426">
        <f t="shared" si="1"/>
        <v>1</v>
      </c>
      <c r="H15" s="426" t="s">
        <v>435</v>
      </c>
      <c r="I15" s="426">
        <f>_xlfn.XLOOKUP(H15,'Truck Utilization'!B:B,'Truck Utilization'!D:D)</f>
        <v>4</v>
      </c>
      <c r="J15" s="426" t="s">
        <v>563</v>
      </c>
      <c r="K15" s="426" t="str">
        <f t="shared" si="2"/>
        <v>1</v>
      </c>
      <c r="L15" s="426"/>
      <c r="M15" s="430" t="s">
        <v>1088</v>
      </c>
      <c r="O15" s="435"/>
      <c r="P15" s="246" t="s">
        <v>1079</v>
      </c>
      <c r="Q15" s="426" t="s">
        <v>723</v>
      </c>
      <c r="R15" s="426" t="e">
        <f>VLOOKUP(Q15,'DISPATCHED (VT11)'!T$7:V$789,2,FALSE)</f>
        <v>#N/A</v>
      </c>
      <c r="S15" s="426" t="e">
        <f>VLOOKUP(Q15,'DISPATCHED (VT11)'!T$15:V$789,3,FALSE)</f>
        <v>#N/A</v>
      </c>
      <c r="T15" s="426">
        <f>+COUNTIF('DISPATCHED (VT11)'!L:L,'Fleet Report'!Q15)</f>
        <v>0</v>
      </c>
      <c r="U15" s="426"/>
      <c r="V15" s="426">
        <f t="shared" si="3"/>
        <v>0</v>
      </c>
      <c r="X15" s="433" t="s">
        <v>23</v>
      </c>
      <c r="Y15" s="434">
        <f>+SUM(Y3:Y14)</f>
        <v>82</v>
      </c>
      <c r="Z15" s="434">
        <f>+SUM(Z3:Z14)</f>
        <v>29</v>
      </c>
      <c r="AA15" s="425">
        <f>+Z15/Y15</f>
        <v>0.35365853658536583</v>
      </c>
      <c r="AE15" s="43" t="e">
        <f>+COUNTIFS([2]Dispatch!$F:$F,"=1",[2]Dispatch!$O:$O,"=KA",[2]Dispatch!$A:$A,X15)</f>
        <v>#VALUE!</v>
      </c>
      <c r="AP15" t="str">
        <f>IFERROR(VLOOKUP(Q15,'Truck Utilization'!B$3:C$237,2,FALSE),"")</f>
        <v>ONG</v>
      </c>
    </row>
    <row r="16" spans="1:42" ht="15" customHeight="1">
      <c r="A16" s="426" t="s">
        <v>396</v>
      </c>
      <c r="B16" s="426" t="str">
        <f>IFERROR(VLOOKUP(A16,'DISPATCHED (VT11)'!T$7:V$781,2,FALSE),"")</f>
        <v/>
      </c>
      <c r="C16" s="426" t="str">
        <f>IFERROR(VLOOKUP(A16,'DISPATCHED (VT11)'!T$7:V$781,3,FALSE),"")</f>
        <v/>
      </c>
      <c r="D16" s="426">
        <f>+COUNTIF('DISPATCHED (VT11)'!L:L,'Fleet Report'!A16)</f>
        <v>0</v>
      </c>
      <c r="E16" s="426" t="str">
        <f t="shared" si="0"/>
        <v>1</v>
      </c>
      <c r="F16" s="426">
        <f t="shared" si="1"/>
        <v>0</v>
      </c>
      <c r="H16" s="426" t="s">
        <v>396</v>
      </c>
      <c r="I16" s="426">
        <f>_xlfn.XLOOKUP(H16,'Truck Utilization'!B:B,'Truck Utilization'!D:D)</f>
        <v>4</v>
      </c>
      <c r="J16" s="426" t="s">
        <v>563</v>
      </c>
      <c r="K16" s="426" t="str">
        <f t="shared" si="2"/>
        <v>1</v>
      </c>
      <c r="L16" s="426"/>
      <c r="M16" s="430" t="s">
        <v>1088</v>
      </c>
      <c r="O16" s="435"/>
      <c r="P16" s="246" t="s">
        <v>1079</v>
      </c>
      <c r="Q16" s="426" t="s">
        <v>444</v>
      </c>
      <c r="R16" s="426" t="e">
        <f>VLOOKUP(Q16,'DISPATCHED (VT11)'!T$7:V$789,2,FALSE)</f>
        <v>#N/A</v>
      </c>
      <c r="S16" s="426" t="e">
        <f>VLOOKUP(Q16,'DISPATCHED (VT11)'!T$15:V$789,3,FALSE)</f>
        <v>#N/A</v>
      </c>
      <c r="T16" s="426">
        <f>+COUNTIF('DISPATCHED (VT11)'!L:L,'Fleet Report'!Q16)</f>
        <v>0</v>
      </c>
      <c r="U16" s="426"/>
      <c r="V16" s="426">
        <f t="shared" si="3"/>
        <v>0</v>
      </c>
      <c r="AP16" t="str">
        <f>IFERROR(VLOOKUP(Q16,'Truck Utilization'!B$3:C$237,2,FALSE),"")</f>
        <v>ONG</v>
      </c>
    </row>
    <row r="17" spans="1:42" ht="15" customHeight="1">
      <c r="A17" s="426" t="s">
        <v>456</v>
      </c>
      <c r="B17" s="426" t="str">
        <f>IFERROR(VLOOKUP(A17,'DISPATCHED (VT11)'!T$7:V$781,2,FALSE),"")</f>
        <v>ROXAS</v>
      </c>
      <c r="C17" s="426" t="str">
        <f>IFERROR(VLOOKUP(A17,'DISPATCHED (VT11)'!T$7:V$781,3,FALSE),"")</f>
        <v>KA</v>
      </c>
      <c r="D17" s="426">
        <f>+COUNTIF('DISPATCHED (VT11)'!L:L,'Fleet Report'!A17)</f>
        <v>1</v>
      </c>
      <c r="E17" s="426" t="str">
        <f t="shared" si="0"/>
        <v>1</v>
      </c>
      <c r="F17" s="426">
        <f t="shared" si="1"/>
        <v>1</v>
      </c>
      <c r="H17" s="426" t="s">
        <v>456</v>
      </c>
      <c r="I17" s="426">
        <f>_xlfn.XLOOKUP(H17,'Truck Utilization'!B:B,'Truck Utilization'!D:D)</f>
        <v>4</v>
      </c>
      <c r="J17" s="426" t="s">
        <v>563</v>
      </c>
      <c r="K17" s="426" t="str">
        <f t="shared" si="2"/>
        <v>1</v>
      </c>
      <c r="L17" s="426"/>
      <c r="M17" s="430" t="s">
        <v>1088</v>
      </c>
      <c r="O17" s="435"/>
      <c r="P17" s="246" t="s">
        <v>1079</v>
      </c>
      <c r="Q17" s="426" t="s">
        <v>439</v>
      </c>
      <c r="R17" s="426" t="e">
        <f>VLOOKUP(Q17,'DISPATCHED (VT11)'!T$7:V$789,2,FALSE)</f>
        <v>#N/A</v>
      </c>
      <c r="S17" s="426" t="e">
        <f>VLOOKUP(Q17,'DISPATCHED (VT11)'!T$15:V$789,3,FALSE)</f>
        <v>#N/A</v>
      </c>
      <c r="T17" s="426">
        <f>+COUNTIF('DISPATCHED (VT11)'!L:L,'Fleet Report'!Q17)</f>
        <v>0</v>
      </c>
      <c r="U17" s="426"/>
      <c r="V17" s="426">
        <f t="shared" si="3"/>
        <v>0</v>
      </c>
      <c r="AP17" t="str">
        <f>IFERROR(VLOOKUP(Q17,'Truck Utilization'!B$3:C$237,2,FALSE),"")</f>
        <v>ONG</v>
      </c>
    </row>
    <row r="18" spans="1:42" ht="15" customHeight="1">
      <c r="A18" s="426" t="s">
        <v>384</v>
      </c>
      <c r="B18" s="426" t="str">
        <f>IFERROR(VLOOKUP(A18,'DISPATCHED (VT11)'!T$7:V$781,2,FALSE),"")</f>
        <v/>
      </c>
      <c r="C18" s="426" t="str">
        <f>IFERROR(VLOOKUP(A18,'DISPATCHED (VT11)'!T$7:V$781,3,FALSE),"")</f>
        <v/>
      </c>
      <c r="D18" s="426">
        <f>+COUNTIF('DISPATCHED (VT11)'!L:L,'Fleet Report'!A18)</f>
        <v>0</v>
      </c>
      <c r="E18" s="426" t="str">
        <f t="shared" si="0"/>
        <v>1</v>
      </c>
      <c r="F18" s="426">
        <f t="shared" si="1"/>
        <v>0</v>
      </c>
      <c r="H18" s="426" t="s">
        <v>384</v>
      </c>
      <c r="I18" s="426">
        <f>_xlfn.XLOOKUP(H18,'Truck Utilization'!B:B,'Truck Utilization'!D:D)</f>
        <v>4</v>
      </c>
      <c r="J18" s="426" t="s">
        <v>563</v>
      </c>
      <c r="K18" s="426" t="str">
        <f t="shared" si="2"/>
        <v>1</v>
      </c>
      <c r="L18" s="426"/>
      <c r="M18" s="430" t="s">
        <v>1088</v>
      </c>
      <c r="O18" s="435"/>
      <c r="P18" s="246" t="s">
        <v>1079</v>
      </c>
      <c r="Q18" s="426" t="s">
        <v>419</v>
      </c>
      <c r="R18" s="426" t="e">
        <f>VLOOKUP(Q18,'DISPATCHED (VT11)'!T$7:V$789,2,FALSE)</f>
        <v>#N/A</v>
      </c>
      <c r="S18" s="426" t="e">
        <f>VLOOKUP(Q18,'DISPATCHED (VT11)'!T$15:V$789,3,FALSE)</f>
        <v>#N/A</v>
      </c>
      <c r="T18" s="426">
        <f>+COUNTIF('DISPATCHED (VT11)'!L:L,'Fleet Report'!Q18)</f>
        <v>0</v>
      </c>
      <c r="U18" s="426"/>
      <c r="V18" s="426">
        <f t="shared" si="3"/>
        <v>0</v>
      </c>
      <c r="AP18" t="str">
        <f>IFERROR(VLOOKUP(Q18,'Truck Utilization'!B$3:C$237,2,FALSE),"")</f>
        <v>ONG</v>
      </c>
    </row>
    <row r="19" spans="1:42" ht="15" customHeight="1">
      <c r="A19" s="426" t="s">
        <v>533</v>
      </c>
      <c r="B19" s="426" t="str">
        <f>IFERROR(VLOOKUP(A19,'DISPATCHED (VT11)'!T$7:V$781,2,FALSE),"")</f>
        <v/>
      </c>
      <c r="C19" s="426" t="str">
        <f>IFERROR(VLOOKUP(A19,'DISPATCHED (VT11)'!T$7:V$781,3,FALSE),"")</f>
        <v/>
      </c>
      <c r="D19" s="426">
        <f>+COUNTIF('DISPATCHED (VT11)'!L:L,'Fleet Report'!A19)</f>
        <v>0</v>
      </c>
      <c r="E19" s="426" t="str">
        <f t="shared" si="0"/>
        <v>1</v>
      </c>
      <c r="F19" s="426">
        <f t="shared" si="1"/>
        <v>0</v>
      </c>
      <c r="H19" s="426" t="s">
        <v>533</v>
      </c>
      <c r="I19" s="426">
        <f>_xlfn.XLOOKUP(H19,'Truck Utilization'!B:B,'Truck Utilization'!D:D)</f>
        <v>4</v>
      </c>
      <c r="J19" s="426" t="s">
        <v>563</v>
      </c>
      <c r="K19" s="426" t="str">
        <f t="shared" si="2"/>
        <v>1</v>
      </c>
      <c r="L19" s="426"/>
      <c r="M19" s="430" t="s">
        <v>1088</v>
      </c>
      <c r="O19" s="435"/>
      <c r="P19" s="246" t="s">
        <v>1079</v>
      </c>
      <c r="Q19" s="426" t="s">
        <v>724</v>
      </c>
      <c r="R19" s="426" t="e">
        <f>VLOOKUP(Q19,'DISPATCHED (VT11)'!T$7:V$789,2,FALSE)</f>
        <v>#N/A</v>
      </c>
      <c r="S19" s="426" t="e">
        <f>VLOOKUP(Q19,'DISPATCHED (VT11)'!T$15:V$789,3,FALSE)</f>
        <v>#N/A</v>
      </c>
      <c r="T19" s="426">
        <f>+COUNTIF('DISPATCHED (VT11)'!L:L,'Fleet Report'!Q19)</f>
        <v>0</v>
      </c>
      <c r="U19" s="426"/>
      <c r="V19" s="426">
        <f t="shared" si="3"/>
        <v>0</v>
      </c>
      <c r="AP19" t="str">
        <f>IFERROR(VLOOKUP(Q19,'Truck Utilization'!B$3:C$237,2,FALSE),"")</f>
        <v>ONG</v>
      </c>
    </row>
    <row r="20" spans="1:42" ht="15" customHeight="1">
      <c r="A20" s="426" t="s">
        <v>498</v>
      </c>
      <c r="B20" s="426" t="str">
        <f>IFERROR(VLOOKUP(A20,'DISPATCHED (VT11)'!T$7:V$781,2,FALSE),"")</f>
        <v/>
      </c>
      <c r="C20" s="426" t="str">
        <f>IFERROR(VLOOKUP(A20,'DISPATCHED (VT11)'!T$7:V$781,3,FALSE),"")</f>
        <v/>
      </c>
      <c r="D20" s="426">
        <f>+COUNTIF('DISPATCHED (VT11)'!L:L,'Fleet Report'!A20)</f>
        <v>0</v>
      </c>
      <c r="E20" s="426" t="str">
        <f t="shared" si="0"/>
        <v>1</v>
      </c>
      <c r="F20" s="426">
        <f t="shared" si="1"/>
        <v>0</v>
      </c>
      <c r="H20" s="426" t="s">
        <v>498</v>
      </c>
      <c r="I20" s="426">
        <f>_xlfn.XLOOKUP(H20,'Truck Utilization'!B:B,'Truck Utilization'!D:D)</f>
        <v>4</v>
      </c>
      <c r="J20" s="426" t="s">
        <v>563</v>
      </c>
      <c r="K20" s="426" t="str">
        <f t="shared" si="2"/>
        <v>1</v>
      </c>
      <c r="L20" s="426"/>
      <c r="M20" s="430" t="s">
        <v>1088</v>
      </c>
      <c r="O20" s="435"/>
      <c r="P20" s="246" t="s">
        <v>1079</v>
      </c>
      <c r="Q20" s="426" t="s">
        <v>477</v>
      </c>
      <c r="R20" s="426" t="str">
        <f>VLOOKUP(Q20,'DISPATCHED (VT11)'!T$7:V$789,2,FALSE)</f>
        <v>ULEP</v>
      </c>
      <c r="S20" s="426" t="str">
        <f>VLOOKUP(Q20,'DISPATCHED (VT11)'!T$15:V$789,3,FALSE)</f>
        <v>KA</v>
      </c>
      <c r="T20" s="426">
        <f>+COUNTIF('DISPATCHED (VT11)'!L:L,'Fleet Report'!Q20)</f>
        <v>1</v>
      </c>
      <c r="U20" s="426"/>
      <c r="V20" s="426">
        <f t="shared" si="3"/>
        <v>1</v>
      </c>
      <c r="AP20" t="str">
        <f>IFERROR(VLOOKUP(Q20,'Truck Utilization'!B$3:C$237,2,FALSE),"")</f>
        <v>ONG</v>
      </c>
    </row>
    <row r="21" spans="1:42" ht="15" customHeight="1">
      <c r="A21" s="426" t="s">
        <v>487</v>
      </c>
      <c r="B21" s="426" t="str">
        <f>IFERROR(VLOOKUP(A21,'DISPATCHED (VT11)'!T$7:V$781,2,FALSE),"")</f>
        <v>LAXAMANA</v>
      </c>
      <c r="C21" s="426" t="str">
        <f>IFERROR(VLOOKUP(A21,'DISPATCHED (VT11)'!T$7:V$781,3,FALSE),"")</f>
        <v>KA</v>
      </c>
      <c r="D21" s="426">
        <f>+COUNTIF('DISPATCHED (VT11)'!L:L,'Fleet Report'!A21)</f>
        <v>1</v>
      </c>
      <c r="E21" s="426" t="str">
        <f t="shared" si="0"/>
        <v>1</v>
      </c>
      <c r="F21" s="426">
        <f t="shared" si="1"/>
        <v>1</v>
      </c>
      <c r="H21" s="426" t="s">
        <v>487</v>
      </c>
      <c r="I21" s="426">
        <f>_xlfn.XLOOKUP(H21,'Truck Utilization'!B:B,'Truck Utilization'!D:D)</f>
        <v>4</v>
      </c>
      <c r="J21" s="426" t="s">
        <v>563</v>
      </c>
      <c r="K21" s="426" t="str">
        <f t="shared" si="2"/>
        <v>1</v>
      </c>
      <c r="L21" s="426"/>
      <c r="M21" s="430" t="s">
        <v>1088</v>
      </c>
      <c r="O21" s="435"/>
      <c r="Q21" s="426" t="s">
        <v>478</v>
      </c>
      <c r="R21" s="426" t="str">
        <f>VLOOKUP(Q21,'DISPATCHED (VT11)'!T$7:V$789,2,FALSE)</f>
        <v>d talosa</v>
      </c>
      <c r="S21" s="426" t="str">
        <f>VLOOKUP(Q21,'DISPATCHED (VT11)'!T$15:V$789,3,FALSE)</f>
        <v>KA</v>
      </c>
      <c r="T21" s="426">
        <f>+COUNTIF('DISPATCHED (VT11)'!L:L,'Fleet Report'!Q21)</f>
        <v>1</v>
      </c>
      <c r="U21" s="426"/>
      <c r="V21" s="426">
        <f t="shared" si="3"/>
        <v>1</v>
      </c>
      <c r="AP21" t="str">
        <f>IFERROR(VLOOKUP(Q21,'Truck Utilization'!B$3:C$237,2,FALSE),"")</f>
        <v>ONG</v>
      </c>
    </row>
    <row r="22" spans="1:42" ht="15" customHeight="1">
      <c r="A22" s="426" t="s">
        <v>408</v>
      </c>
      <c r="B22" s="426" t="str">
        <f>IFERROR(VLOOKUP(A22,'DISPATCHED (VT11)'!T$7:V$781,2,FALSE),"")</f>
        <v>SANTOS</v>
      </c>
      <c r="C22" s="426" t="str">
        <f>IFERROR(VLOOKUP(A22,'DISPATCHED (VT11)'!T$7:V$781,3,FALSE),"")</f>
        <v>KA</v>
      </c>
      <c r="D22" s="426">
        <f>+COUNTIF('DISPATCHED (VT11)'!L:L,'Fleet Report'!A22)</f>
        <v>1</v>
      </c>
      <c r="E22" s="426" t="str">
        <f t="shared" si="0"/>
        <v>1</v>
      </c>
      <c r="F22" s="426">
        <f t="shared" si="1"/>
        <v>1</v>
      </c>
      <c r="H22" s="426" t="s">
        <v>408</v>
      </c>
      <c r="I22" s="426">
        <f>_xlfn.XLOOKUP(H22,'Truck Utilization'!B:B,'Truck Utilization'!D:D)</f>
        <v>4</v>
      </c>
      <c r="J22" s="426" t="s">
        <v>563</v>
      </c>
      <c r="K22" s="426" t="str">
        <f t="shared" si="2"/>
        <v>1</v>
      </c>
      <c r="L22" s="426"/>
      <c r="M22" s="430" t="s">
        <v>1088</v>
      </c>
      <c r="O22" s="435"/>
      <c r="P22" s="246" t="s">
        <v>109</v>
      </c>
      <c r="Q22" s="426" t="s">
        <v>725</v>
      </c>
      <c r="R22" s="426" t="e">
        <f>VLOOKUP(Q22,'DISPATCHED (VT11)'!T$7:V$789,2,FALSE)</f>
        <v>#N/A</v>
      </c>
      <c r="S22" s="426" t="e">
        <f>VLOOKUP(Q22,'DISPATCHED (VT11)'!T$15:V$789,3,FALSE)</f>
        <v>#N/A</v>
      </c>
      <c r="T22" s="426">
        <f>+COUNTIF('DISPATCHED (VT11)'!L:L,'Fleet Report'!Q22)</f>
        <v>0</v>
      </c>
      <c r="U22" s="426"/>
      <c r="V22" s="426">
        <f t="shared" si="3"/>
        <v>0</v>
      </c>
      <c r="AP22" t="str">
        <f>IFERROR(VLOOKUP(Q22,'Truck Utilization'!B$3:C$237,2,FALSE),"")</f>
        <v>ONG</v>
      </c>
    </row>
    <row r="23" spans="1:42" ht="15" customHeight="1">
      <c r="A23" s="426" t="s">
        <v>703</v>
      </c>
      <c r="B23" s="426" t="str">
        <f>IFERROR(VLOOKUP(A23,'DISPATCHED (VT11)'!T$7:V$781,2,FALSE),"")</f>
        <v>PARE</v>
      </c>
      <c r="C23" s="426" t="str">
        <f>IFERROR(VLOOKUP(A23,'DISPATCHED (VT11)'!T$7:V$781,3,FALSE),"")</f>
        <v>KA</v>
      </c>
      <c r="D23" s="426">
        <f>+COUNTIF('DISPATCHED (VT11)'!L:L,'Fleet Report'!A23)</f>
        <v>1</v>
      </c>
      <c r="E23" s="426" t="str">
        <f t="shared" si="0"/>
        <v>1</v>
      </c>
      <c r="F23" s="426">
        <f t="shared" si="1"/>
        <v>1</v>
      </c>
      <c r="H23" s="426" t="s">
        <v>703</v>
      </c>
      <c r="I23" s="426">
        <f>_xlfn.XLOOKUP(H23,'Truck Utilization'!B:B,'Truck Utilization'!D:D)</f>
        <v>4</v>
      </c>
      <c r="J23" s="426" t="s">
        <v>563</v>
      </c>
      <c r="K23" s="426" t="str">
        <f>IF(M23=1,"","1")</f>
        <v>1</v>
      </c>
      <c r="L23" s="426"/>
      <c r="M23" s="430" t="s">
        <v>1088</v>
      </c>
      <c r="O23" s="435"/>
      <c r="P23" s="246" t="s">
        <v>109</v>
      </c>
      <c r="Q23" s="426" t="s">
        <v>452</v>
      </c>
      <c r="R23" s="426" t="str">
        <f>VLOOKUP(Q23,'DISPATCHED (VT11)'!T$7:V$789,2,FALSE)</f>
        <v>estrella</v>
      </c>
      <c r="S23" s="426" t="str">
        <f>VLOOKUP(Q23,'DISPATCHED (VT11)'!T$15:V$789,3,FALSE)</f>
        <v>KA</v>
      </c>
      <c r="T23" s="426">
        <f>+COUNTIF('DISPATCHED (VT11)'!L:L,'Fleet Report'!Q23)</f>
        <v>1</v>
      </c>
      <c r="U23" s="426"/>
      <c r="V23" s="426">
        <f t="shared" si="3"/>
        <v>1</v>
      </c>
      <c r="AP23" t="str">
        <f>IFERROR(VLOOKUP(Q23,'Truck Utilization'!B$3:C$237,2,FALSE),"")</f>
        <v>ONG</v>
      </c>
    </row>
    <row r="24" spans="1:42" ht="15" customHeight="1">
      <c r="A24" s="426" t="s">
        <v>489</v>
      </c>
      <c r="B24" s="426" t="str">
        <f>IFERROR(VLOOKUP(A24,'DISPATCHED (VT11)'!T$7:V$781,2,FALSE),"")</f>
        <v>CABACABA</v>
      </c>
      <c r="C24" s="426" t="str">
        <f>IFERROR(VLOOKUP(A24,'DISPATCHED (VT11)'!T$7:V$781,3,FALSE),"")</f>
        <v>KA</v>
      </c>
      <c r="D24" s="426">
        <f>+COUNTIF('DISPATCHED (VT11)'!L:L,'Fleet Report'!A24)</f>
        <v>1</v>
      </c>
      <c r="E24" s="426" t="str">
        <f t="shared" si="0"/>
        <v>1</v>
      </c>
      <c r="F24" s="426">
        <f t="shared" si="1"/>
        <v>1</v>
      </c>
      <c r="H24" s="426" t="s">
        <v>489</v>
      </c>
      <c r="I24" s="426">
        <f>_xlfn.XLOOKUP(H24,'Truck Utilization'!B:B,'Truck Utilization'!D:D)</f>
        <v>4</v>
      </c>
      <c r="J24" s="426" t="s">
        <v>563</v>
      </c>
      <c r="K24" s="426" t="str">
        <f t="shared" si="2"/>
        <v>1</v>
      </c>
      <c r="L24" s="426"/>
      <c r="M24" s="430" t="s">
        <v>1088</v>
      </c>
      <c r="O24" s="435"/>
      <c r="P24" s="431" t="s">
        <v>109</v>
      </c>
      <c r="Q24" s="43" t="s">
        <v>475</v>
      </c>
      <c r="R24" s="426" t="e">
        <f>VLOOKUP(Q24,'DISPATCHED (VT11)'!T$7:V$789,2,FALSE)</f>
        <v>#N/A</v>
      </c>
      <c r="S24" s="426" t="e">
        <f>VLOOKUP(Q24,'DISPATCHED (VT11)'!T$15:V$789,3,FALSE)</f>
        <v>#N/A</v>
      </c>
      <c r="T24" s="426">
        <f>+COUNTIF('DISPATCHED (VT11)'!L:L,'Fleet Report'!Q24)</f>
        <v>0</v>
      </c>
      <c r="U24" s="426"/>
      <c r="V24" s="426">
        <f t="shared" si="3"/>
        <v>0</v>
      </c>
      <c r="AP24" t="str">
        <f>IFERROR(VLOOKUP(Q24,'Truck Utilization'!B$3:C$237,2,FALSE),"")</f>
        <v>ONG</v>
      </c>
    </row>
    <row r="25" spans="1:42" ht="15" customHeight="1">
      <c r="A25" s="426" t="s">
        <v>506</v>
      </c>
      <c r="B25" s="426" t="str">
        <f>IFERROR(VLOOKUP(A25,'DISPATCHED (VT11)'!T$7:V$781,2,FALSE),"")</f>
        <v/>
      </c>
      <c r="C25" s="426" t="str">
        <f>IFERROR(VLOOKUP(A25,'DISPATCHED (VT11)'!T$7:V$781,3,FALSE),"")</f>
        <v/>
      </c>
      <c r="D25" s="426">
        <f>+COUNTIF('DISPATCHED (VT11)'!L:L,'Fleet Report'!A25)</f>
        <v>0</v>
      </c>
      <c r="E25" s="426" t="str">
        <f t="shared" si="0"/>
        <v>1</v>
      </c>
      <c r="F25" s="426">
        <f t="shared" si="1"/>
        <v>0</v>
      </c>
      <c r="H25" s="426" t="s">
        <v>506</v>
      </c>
      <c r="I25" s="426">
        <f>_xlfn.XLOOKUP(H25,'Truck Utilization'!B:B,'Truck Utilization'!D:D)</f>
        <v>4</v>
      </c>
      <c r="J25" s="426" t="s">
        <v>563</v>
      </c>
      <c r="K25" s="426" t="str">
        <f t="shared" si="2"/>
        <v>1</v>
      </c>
      <c r="L25" s="426"/>
      <c r="M25" s="430" t="s">
        <v>1088</v>
      </c>
      <c r="O25" s="435"/>
      <c r="P25" s="246" t="s">
        <v>109</v>
      </c>
      <c r="Q25" s="426" t="s">
        <v>485</v>
      </c>
      <c r="R25" s="426" t="str">
        <f>VLOOKUP(Q25,'DISPATCHED (VT11)'!T$7:V$789,2,FALSE)</f>
        <v>HERRERA</v>
      </c>
      <c r="S25" s="426" t="str">
        <f>VLOOKUP(Q25,'DISPATCHED (VT11)'!T$15:V$789,3,FALSE)</f>
        <v>KA</v>
      </c>
      <c r="T25" s="426">
        <f>+COUNTIF('DISPATCHED (VT11)'!L:L,'Fleet Report'!Q25)</f>
        <v>1</v>
      </c>
      <c r="U25" s="426"/>
      <c r="V25" s="426">
        <f t="shared" si="3"/>
        <v>1</v>
      </c>
      <c r="AP25" t="str">
        <f>IFERROR(VLOOKUP(Q25,'Truck Utilization'!B$3:C$237,2,FALSE),"")</f>
        <v>RRAJ</v>
      </c>
    </row>
    <row r="26" spans="1:42" ht="15" customHeight="1">
      <c r="A26" s="426" t="s">
        <v>521</v>
      </c>
      <c r="B26" s="426" t="str">
        <f>IFERROR(VLOOKUP(A26,'DISPATCHED (VT11)'!T$7:V$781,2,FALSE),"")</f>
        <v/>
      </c>
      <c r="C26" s="426" t="str">
        <f>IFERROR(VLOOKUP(A26,'DISPATCHED (VT11)'!T$7:V$781,3,FALSE),"")</f>
        <v/>
      </c>
      <c r="D26" s="426">
        <f>+COUNTIF('DISPATCHED (VT11)'!L:L,'Fleet Report'!A26)</f>
        <v>0</v>
      </c>
      <c r="E26" s="426" t="str">
        <f t="shared" si="0"/>
        <v>1</v>
      </c>
      <c r="F26" s="426">
        <f t="shared" si="1"/>
        <v>0</v>
      </c>
      <c r="H26" s="426" t="s">
        <v>521</v>
      </c>
      <c r="I26" s="426">
        <f>_xlfn.XLOOKUP(H26,'Truck Utilization'!B:B,'Truck Utilization'!D:D)</f>
        <v>4</v>
      </c>
      <c r="J26" s="426" t="s">
        <v>563</v>
      </c>
      <c r="K26" s="426" t="str">
        <f t="shared" si="2"/>
        <v>1</v>
      </c>
      <c r="L26" s="426"/>
      <c r="M26" s="430" t="s">
        <v>1088</v>
      </c>
      <c r="O26" s="435"/>
      <c r="P26" s="246" t="s">
        <v>109</v>
      </c>
      <c r="Q26" s="426" t="s">
        <v>484</v>
      </c>
      <c r="R26" s="426" t="str">
        <f>VLOOKUP(Q26,'DISPATCHED (VT11)'!T$7:V$789,2,FALSE)</f>
        <v>SARAGA</v>
      </c>
      <c r="S26" s="426" t="str">
        <f>VLOOKUP(Q26,'DISPATCHED (VT11)'!T$15:V$789,3,FALSE)</f>
        <v>KA</v>
      </c>
      <c r="T26" s="426">
        <f>+COUNTIF('DISPATCHED (VT11)'!L:L,'Fleet Report'!Q26)</f>
        <v>1</v>
      </c>
      <c r="U26" s="426"/>
      <c r="V26" s="426">
        <f t="shared" si="3"/>
        <v>1</v>
      </c>
      <c r="AP26" t="str">
        <f>IFERROR(VLOOKUP(Q26,'Truck Utilization'!B$3:C$237,2,FALSE),"")</f>
        <v>RRAJ</v>
      </c>
    </row>
    <row r="27" spans="1:42" ht="15" customHeight="1">
      <c r="A27" s="426" t="s">
        <v>383</v>
      </c>
      <c r="B27" s="426" t="str">
        <f>IFERROR(VLOOKUP(A27,'DISPATCHED (VT11)'!T$7:V$781,2,FALSE),"")</f>
        <v>ALVARADO</v>
      </c>
      <c r="C27" s="426" t="str">
        <f>IFERROR(VLOOKUP(A27,'DISPATCHED (VT11)'!T$7:V$781,3,FALSE),"")</f>
        <v>PAR-WS</v>
      </c>
      <c r="D27" s="426">
        <f>+COUNTIF('DISPATCHED (VT11)'!L:L,'Fleet Report'!A27)</f>
        <v>1</v>
      </c>
      <c r="E27" s="426" t="str">
        <f t="shared" si="0"/>
        <v>1</v>
      </c>
      <c r="F27" s="426">
        <f t="shared" si="1"/>
        <v>1</v>
      </c>
      <c r="H27" s="426" t="s">
        <v>383</v>
      </c>
      <c r="I27" s="426">
        <f>_xlfn.XLOOKUP(H27,'Truck Utilization'!B:B,'Truck Utilization'!D:D)</f>
        <v>4</v>
      </c>
      <c r="J27" s="426" t="s">
        <v>563</v>
      </c>
      <c r="K27" s="426" t="str">
        <f t="shared" si="2"/>
        <v>1</v>
      </c>
      <c r="L27" s="426"/>
      <c r="M27" s="430" t="s">
        <v>1088</v>
      </c>
      <c r="O27" s="435"/>
      <c r="P27" s="246" t="s">
        <v>109</v>
      </c>
      <c r="Q27" s="426" t="s">
        <v>428</v>
      </c>
      <c r="R27" s="426" t="str">
        <f>VLOOKUP(Q27,'DISPATCHED (VT11)'!T$7:V$789,2,FALSE)</f>
        <v>LORETO</v>
      </c>
      <c r="S27" s="426" t="str">
        <f>VLOOKUP(Q27,'DISPATCHED (VT11)'!T$15:V$789,3,FALSE)</f>
        <v>KA</v>
      </c>
      <c r="T27" s="426">
        <f>+COUNTIF('DISPATCHED (VT11)'!L:L,'Fleet Report'!Q27)</f>
        <v>1</v>
      </c>
      <c r="U27" s="426"/>
      <c r="V27" s="426">
        <f t="shared" si="3"/>
        <v>1</v>
      </c>
      <c r="AP27" t="str">
        <f>IFERROR(VLOOKUP(Q27,'Truck Utilization'!B$3:C$237,2,FALSE),"")</f>
        <v>RRAJ</v>
      </c>
    </row>
    <row r="28" spans="1:42" ht="15" customHeight="1">
      <c r="A28" s="426" t="s">
        <v>412</v>
      </c>
      <c r="B28" s="426" t="str">
        <f>IFERROR(VLOOKUP(A28,'DISPATCHED (VT11)'!T$7:V$781,2,FALSE),"")</f>
        <v>AGUSTIN</v>
      </c>
      <c r="C28" s="426" t="str">
        <f>IFERROR(VLOOKUP(A28,'DISPATCHED (VT11)'!T$7:V$781,3,FALSE),"")</f>
        <v>TAG-WS</v>
      </c>
      <c r="D28" s="426">
        <f>+COUNTIF('DISPATCHED (VT11)'!L:L,'Fleet Report'!A28)</f>
        <v>1</v>
      </c>
      <c r="E28" s="426" t="str">
        <f t="shared" si="0"/>
        <v>1</v>
      </c>
      <c r="F28" s="426">
        <f t="shared" si="1"/>
        <v>1</v>
      </c>
      <c r="H28" s="426" t="s">
        <v>412</v>
      </c>
      <c r="I28" s="426">
        <f>_xlfn.XLOOKUP(H28,'Truck Utilization'!B:B,'Truck Utilization'!D:D)</f>
        <v>4</v>
      </c>
      <c r="J28" s="426" t="s">
        <v>563</v>
      </c>
      <c r="K28" s="426" t="str">
        <f t="shared" si="2"/>
        <v>1</v>
      </c>
      <c r="L28" s="426"/>
      <c r="M28" s="430" t="s">
        <v>1088</v>
      </c>
      <c r="O28" s="435"/>
      <c r="P28" s="246" t="s">
        <v>109</v>
      </c>
      <c r="Q28" s="426" t="s">
        <v>726</v>
      </c>
      <c r="R28" s="426" t="str">
        <f>VLOOKUP(Q28,'DISPATCHED (VT11)'!T$7:V$789,2,FALSE)</f>
        <v>H.BANGGABANGGA</v>
      </c>
      <c r="S28" s="426" t="str">
        <f>VLOOKUP(Q28,'DISPATCHED (VT11)'!T$15:V$789,3,FALSE)</f>
        <v>KA</v>
      </c>
      <c r="T28" s="426">
        <f>+COUNTIF('DISPATCHED (VT11)'!L:L,'Fleet Report'!Q28)</f>
        <v>1</v>
      </c>
      <c r="U28" s="426"/>
      <c r="V28" s="426">
        <f t="shared" si="3"/>
        <v>1</v>
      </c>
      <c r="AP28" t="str">
        <f>IFERROR(VLOOKUP(Q28,'Truck Utilization'!B$3:C$237,2,FALSE),"")</f>
        <v>RRAJ</v>
      </c>
    </row>
    <row r="29" spans="1:42" ht="15" customHeight="1">
      <c r="A29" s="426" t="s">
        <v>517</v>
      </c>
      <c r="B29" s="426" t="str">
        <f>IFERROR(VLOOKUP(A29,'DISPATCHED (VT11)'!T$7:V$781,2,FALSE),"")</f>
        <v>BANTEL</v>
      </c>
      <c r="C29" s="426" t="str">
        <f>IFERROR(VLOOKUP(A29,'DISPATCHED (VT11)'!T$7:V$781,3,FALSE),"")</f>
        <v>TAG-DP</v>
      </c>
      <c r="D29" s="426">
        <f>+COUNTIF('DISPATCHED (VT11)'!L:L,'Fleet Report'!A29)</f>
        <v>1</v>
      </c>
      <c r="E29" s="426" t="str">
        <f t="shared" si="0"/>
        <v>1</v>
      </c>
      <c r="F29" s="426">
        <f t="shared" si="1"/>
        <v>1</v>
      </c>
      <c r="H29" s="426" t="s">
        <v>517</v>
      </c>
      <c r="I29" s="426">
        <f>_xlfn.XLOOKUP(H29,'Truck Utilization'!B:B,'Truck Utilization'!D:D)</f>
        <v>6</v>
      </c>
      <c r="J29" s="426" t="s">
        <v>563</v>
      </c>
      <c r="K29" s="426" t="str">
        <f t="shared" si="2"/>
        <v>1</v>
      </c>
      <c r="L29" s="426"/>
      <c r="M29" s="430" t="s">
        <v>1088</v>
      </c>
      <c r="O29" s="435"/>
      <c r="P29" s="246" t="s">
        <v>109</v>
      </c>
      <c r="Q29" s="426" t="s">
        <v>469</v>
      </c>
      <c r="R29" s="426" t="e">
        <f>VLOOKUP(Q29,'DISPATCHED (VT11)'!T$7:V$789,2,FALSE)</f>
        <v>#N/A</v>
      </c>
      <c r="S29" s="426" t="e">
        <f>VLOOKUP(Q29,'DISPATCHED (VT11)'!T$15:V$789,3,FALSE)</f>
        <v>#N/A</v>
      </c>
      <c r="T29" s="426">
        <f>+COUNTIF('DISPATCHED (VT11)'!L:L,'Fleet Report'!Q29)</f>
        <v>0</v>
      </c>
      <c r="U29" s="426"/>
      <c r="V29" s="426">
        <f t="shared" si="3"/>
        <v>0</v>
      </c>
      <c r="AP29" t="str">
        <f>IFERROR(VLOOKUP(Q29,'Truck Utilization'!B$3:C$237,2,FALSE),"")</f>
        <v>RRAJ</v>
      </c>
    </row>
    <row r="30" spans="1:42" ht="15" customHeight="1">
      <c r="A30" s="426" t="s">
        <v>510</v>
      </c>
      <c r="B30" s="426">
        <f>IFERROR(VLOOKUP(A30,'DISPATCHED (VT11)'!T$7:V$781,2,FALSE),"")</f>
        <v>0</v>
      </c>
      <c r="C30" s="426" t="str">
        <f>IFERROR(VLOOKUP(A30,'DISPATCHED (VT11)'!T$7:V$781,3,FALSE),"")</f>
        <v/>
      </c>
      <c r="D30" s="426">
        <f>+COUNTIF('DISPATCHED (VT11)'!L:L,'Fleet Report'!A30)</f>
        <v>1</v>
      </c>
      <c r="E30" s="426" t="str">
        <f t="shared" si="0"/>
        <v>1</v>
      </c>
      <c r="F30" s="426">
        <f t="shared" si="1"/>
        <v>1</v>
      </c>
      <c r="H30" s="426" t="s">
        <v>510</v>
      </c>
      <c r="I30" s="426">
        <f>_xlfn.XLOOKUP(H30,'Truck Utilization'!B:B,'Truck Utilization'!D:D)</f>
        <v>6</v>
      </c>
      <c r="J30" s="426" t="s">
        <v>563</v>
      </c>
      <c r="K30" s="426" t="str">
        <f t="shared" si="2"/>
        <v>1</v>
      </c>
      <c r="L30" s="426"/>
      <c r="M30" s="430" t="s">
        <v>1088</v>
      </c>
      <c r="O30" s="435"/>
      <c r="P30" s="246" t="s">
        <v>109</v>
      </c>
      <c r="Q30" s="426" t="s">
        <v>433</v>
      </c>
      <c r="R30" s="426" t="e">
        <f>VLOOKUP(Q30,'DISPATCHED (VT11)'!T$7:V$789,2,FALSE)</f>
        <v>#N/A</v>
      </c>
      <c r="S30" s="426" t="e">
        <f>VLOOKUP(Q30,'DISPATCHED (VT11)'!T$15:V$789,3,FALSE)</f>
        <v>#N/A</v>
      </c>
      <c r="T30" s="426">
        <f>+COUNTIF('DISPATCHED (VT11)'!L:L,'Fleet Report'!Q30)</f>
        <v>0</v>
      </c>
      <c r="U30" s="426"/>
      <c r="V30" s="426">
        <f t="shared" si="3"/>
        <v>0</v>
      </c>
      <c r="AP30" t="str">
        <f>IFERROR(VLOOKUP(Q30,'Truck Utilization'!B$3:C$237,2,FALSE),"")</f>
        <v>RRAJ</v>
      </c>
    </row>
    <row r="31" spans="1:42" ht="15" customHeight="1">
      <c r="A31" s="426" t="s">
        <v>704</v>
      </c>
      <c r="B31" s="426" t="str">
        <f>IFERROR(VLOOKUP(A31,'DISPATCHED (VT11)'!T$7:V$781,2,FALSE),"")</f>
        <v/>
      </c>
      <c r="C31" s="426" t="str">
        <f>IFERROR(VLOOKUP(A31,'DISPATCHED (VT11)'!T$7:V$781,3,FALSE),"")</f>
        <v/>
      </c>
      <c r="D31" s="426">
        <f>+COUNTIF('DISPATCHED (VT11)'!L:L,'Fleet Report'!A31)</f>
        <v>0</v>
      </c>
      <c r="E31" s="426" t="str">
        <f t="shared" si="0"/>
        <v>1</v>
      </c>
      <c r="F31" s="426">
        <f t="shared" si="1"/>
        <v>0</v>
      </c>
      <c r="H31" s="426" t="s">
        <v>704</v>
      </c>
      <c r="I31" s="426">
        <f>_xlfn.XLOOKUP(H31,'Truck Utilization'!B:B,'Truck Utilization'!D:D)</f>
        <v>6</v>
      </c>
      <c r="J31" s="426" t="s">
        <v>563</v>
      </c>
      <c r="K31" s="426" t="str">
        <f t="shared" si="2"/>
        <v>1</v>
      </c>
      <c r="L31" s="426"/>
      <c r="M31" s="430" t="s">
        <v>1088</v>
      </c>
      <c r="O31" s="435"/>
      <c r="P31" s="246" t="s">
        <v>109</v>
      </c>
      <c r="Q31" s="426" t="s">
        <v>467</v>
      </c>
      <c r="R31" s="426" t="e">
        <f>VLOOKUP(Q31,'DISPATCHED (VT11)'!T$7:V$789,2,FALSE)</f>
        <v>#N/A</v>
      </c>
      <c r="S31" s="426" t="e">
        <f>VLOOKUP(Q31,'DISPATCHED (VT11)'!T$15:V$789,3,FALSE)</f>
        <v>#N/A</v>
      </c>
      <c r="T31" s="426">
        <f>+COUNTIF('DISPATCHED (VT11)'!L:L,'Fleet Report'!Q31)</f>
        <v>0</v>
      </c>
      <c r="U31" s="426"/>
      <c r="V31" s="426">
        <f t="shared" si="3"/>
        <v>0</v>
      </c>
      <c r="AP31" t="str">
        <f>IFERROR(VLOOKUP(Q31,'Truck Utilization'!B$3:C$237,2,FALSE),"")</f>
        <v>RRAJ</v>
      </c>
    </row>
    <row r="32" spans="1:42" ht="15" customHeight="1">
      <c r="A32" s="426" t="s">
        <v>509</v>
      </c>
      <c r="B32" s="426" t="str">
        <f>IFERROR(VLOOKUP(A32,'DISPATCHED (VT11)'!T$7:V$781,2,FALSE),"")</f>
        <v>MOIT</v>
      </c>
      <c r="C32" s="426" t="str">
        <f>IFERROR(VLOOKUP(A32,'DISPATCHED (VT11)'!T$7:V$781,3,FALSE),"")</f>
        <v>PAR-LWS</v>
      </c>
      <c r="D32" s="426">
        <f>+COUNTIF('DISPATCHED (VT11)'!L:L,'Fleet Report'!A32)</f>
        <v>1</v>
      </c>
      <c r="E32" s="426" t="str">
        <f t="shared" si="0"/>
        <v>1</v>
      </c>
      <c r="F32" s="426">
        <f t="shared" si="1"/>
        <v>1</v>
      </c>
      <c r="H32" s="426" t="s">
        <v>509</v>
      </c>
      <c r="I32" s="426">
        <f>_xlfn.XLOOKUP(H32,'Truck Utilization'!B:B,'Truck Utilization'!D:D)</f>
        <v>6</v>
      </c>
      <c r="J32" s="426" t="s">
        <v>563</v>
      </c>
      <c r="K32" s="426" t="str">
        <f t="shared" si="2"/>
        <v>1</v>
      </c>
      <c r="L32" s="426"/>
      <c r="M32" s="430" t="s">
        <v>1088</v>
      </c>
      <c r="O32" s="435"/>
      <c r="P32" s="246" t="s">
        <v>109</v>
      </c>
      <c r="Q32" s="426" t="s">
        <v>560</v>
      </c>
      <c r="R32" s="426" t="e">
        <f>VLOOKUP(Q32,'DISPATCHED (VT11)'!T$7:V$789,2,FALSE)</f>
        <v>#N/A</v>
      </c>
      <c r="S32" s="426" t="e">
        <f>VLOOKUP(Q32,'DISPATCHED (VT11)'!T$15:V$789,3,FALSE)</f>
        <v>#N/A</v>
      </c>
      <c r="T32" s="426">
        <f>+COUNTIF('DISPATCHED (VT11)'!L:L,'Fleet Report'!Q32)</f>
        <v>0</v>
      </c>
      <c r="U32" s="426"/>
      <c r="V32" s="426">
        <f t="shared" si="3"/>
        <v>0</v>
      </c>
      <c r="AP32" t="str">
        <f>IFERROR(VLOOKUP(Q32,'Truck Utilization'!B$3:C$237,2,FALSE),"")</f>
        <v>RRAJ</v>
      </c>
    </row>
    <row r="33" spans="1:42" ht="15" customHeight="1">
      <c r="A33" s="426" t="s">
        <v>705</v>
      </c>
      <c r="B33" s="426">
        <f>IFERROR(VLOOKUP(A33,'DISPATCHED (VT11)'!T$7:V$781,2,FALSE),"")</f>
        <v>0</v>
      </c>
      <c r="C33" s="426" t="str">
        <f>IFERROR(VLOOKUP(A33,'DISPATCHED (VT11)'!T$7:V$781,3,FALSE),"")</f>
        <v/>
      </c>
      <c r="D33" s="426">
        <f>+COUNTIF('DISPATCHED (VT11)'!L:L,'Fleet Report'!A33)</f>
        <v>1</v>
      </c>
      <c r="E33" s="426" t="str">
        <f t="shared" si="0"/>
        <v>1</v>
      </c>
      <c r="F33" s="426">
        <f t="shared" si="1"/>
        <v>1</v>
      </c>
      <c r="H33" s="426" t="s">
        <v>705</v>
      </c>
      <c r="I33" s="426">
        <f>_xlfn.XLOOKUP(H33,'Truck Utilization'!B:B,'Truck Utilization'!D:D)</f>
        <v>6</v>
      </c>
      <c r="J33" s="426" t="s">
        <v>563</v>
      </c>
      <c r="K33" s="426" t="str">
        <f t="shared" si="2"/>
        <v>1</v>
      </c>
      <c r="L33" s="426"/>
      <c r="M33" s="430" t="s">
        <v>1088</v>
      </c>
      <c r="O33" s="435"/>
      <c r="P33" s="246" t="s">
        <v>109</v>
      </c>
      <c r="Q33" s="426" t="s">
        <v>727</v>
      </c>
      <c r="R33" s="426" t="e">
        <f>VLOOKUP(Q33,'DISPATCHED (VT11)'!T$7:V$789,2,FALSE)</f>
        <v>#N/A</v>
      </c>
      <c r="S33" s="426" t="e">
        <f>VLOOKUP(Q33,'DISPATCHED (VT11)'!T$15:V$789,3,FALSE)</f>
        <v>#N/A</v>
      </c>
      <c r="T33" s="426">
        <f>+COUNTIF('DISPATCHED (VT11)'!L:L,'Fleet Report'!Q33)</f>
        <v>0</v>
      </c>
      <c r="U33" s="426"/>
      <c r="V33" s="426">
        <f t="shared" si="3"/>
        <v>0</v>
      </c>
      <c r="AP33" t="str">
        <f>IFERROR(VLOOKUP(Q33,'Truck Utilization'!B$3:C$237,2,FALSE),"")</f>
        <v>RRAJ</v>
      </c>
    </row>
    <row r="34" spans="1:42" ht="15" customHeight="1">
      <c r="A34" s="426" t="s">
        <v>386</v>
      </c>
      <c r="B34" s="426" t="str">
        <f>IFERROR(VLOOKUP(A34,'DISPATCHED (VT11)'!T$7:V$781,2,FALSE),"")</f>
        <v>NUGUID</v>
      </c>
      <c r="C34" s="426" t="str">
        <f>IFERROR(VLOOKUP(A34,'DISPATCHED (VT11)'!T$7:V$781,3,FALSE),"")</f>
        <v>HOD</v>
      </c>
      <c r="D34" s="426">
        <f>+COUNTIF('DISPATCHED (VT11)'!L:L,'Fleet Report'!A34)</f>
        <v>1</v>
      </c>
      <c r="E34" s="426" t="str">
        <f t="shared" si="0"/>
        <v>1</v>
      </c>
      <c r="F34" s="426">
        <f t="shared" si="1"/>
        <v>1</v>
      </c>
      <c r="H34" s="426" t="s">
        <v>386</v>
      </c>
      <c r="I34" s="426">
        <f>_xlfn.XLOOKUP(H34,'Truck Utilization'!B:B,'Truck Utilization'!D:D)</f>
        <v>6</v>
      </c>
      <c r="J34" s="426" t="s">
        <v>563</v>
      </c>
      <c r="K34" s="426" t="str">
        <f t="shared" si="2"/>
        <v>1</v>
      </c>
      <c r="L34" s="426"/>
      <c r="M34" s="430" t="s">
        <v>1088</v>
      </c>
      <c r="O34" s="435"/>
      <c r="P34" s="246" t="s">
        <v>109</v>
      </c>
      <c r="Q34" s="426" t="s">
        <v>458</v>
      </c>
      <c r="R34" s="426" t="str">
        <f>VLOOKUP(Q34,'DISPATCHED (VT11)'!T$7:V$789,2,FALSE)</f>
        <v>EDPALINA</v>
      </c>
      <c r="S34" s="426" t="str">
        <f>VLOOKUP(Q34,'DISPATCHED (VT11)'!T$15:V$789,3,FALSE)</f>
        <v>KA</v>
      </c>
      <c r="T34" s="426">
        <f>+COUNTIF('DISPATCHED (VT11)'!L:L,'Fleet Report'!Q34)</f>
        <v>1</v>
      </c>
      <c r="U34" s="426"/>
      <c r="V34" s="426">
        <f t="shared" si="3"/>
        <v>1</v>
      </c>
      <c r="AP34" t="str">
        <f>IFERROR(VLOOKUP(Q34,'Truck Utilization'!B$3:C$237,2,FALSE),"")</f>
        <v>RRAJ</v>
      </c>
    </row>
    <row r="35" spans="1:42" ht="15" customHeight="1">
      <c r="A35" s="426" t="s">
        <v>394</v>
      </c>
      <c r="B35" s="426" t="str">
        <f>IFERROR(VLOOKUP(A35,'DISPATCHED (VT11)'!T$7:V$781,2,FALSE),"")</f>
        <v>BACUS</v>
      </c>
      <c r="C35" s="426" t="str">
        <f>IFERROR(VLOOKUP(A35,'DISPATCHED (VT11)'!T$7:V$781,3,FALSE),"")</f>
        <v>BAG-WS</v>
      </c>
      <c r="D35" s="426">
        <f>+COUNTIF('DISPATCHED (VT11)'!L:L,'Fleet Report'!A35)</f>
        <v>1</v>
      </c>
      <c r="E35" s="426" t="str">
        <f t="shared" ref="E35:E66" si="4">_xlfn.XLOOKUP(A35,H:H,K:K)</f>
        <v>1</v>
      </c>
      <c r="F35" s="426">
        <f t="shared" si="1"/>
        <v>1</v>
      </c>
      <c r="H35" s="426" t="s">
        <v>394</v>
      </c>
      <c r="I35" s="426">
        <f>_xlfn.XLOOKUP(H35,'Truck Utilization'!B:B,'Truck Utilization'!D:D)</f>
        <v>6</v>
      </c>
      <c r="J35" s="426" t="s">
        <v>563</v>
      </c>
      <c r="K35" s="426" t="str">
        <f t="shared" si="2"/>
        <v>1</v>
      </c>
      <c r="L35" s="426"/>
      <c r="M35" s="430" t="s">
        <v>1088</v>
      </c>
      <c r="O35" s="435"/>
      <c r="P35" s="246" t="s">
        <v>109</v>
      </c>
      <c r="Q35" s="426" t="s">
        <v>459</v>
      </c>
      <c r="R35" s="426" t="e">
        <f>VLOOKUP(Q35,'DISPATCHED (VT11)'!T$7:V$789,2,FALSE)</f>
        <v>#N/A</v>
      </c>
      <c r="S35" s="426" t="e">
        <f>VLOOKUP(Q35,'DISPATCHED (VT11)'!T$15:V$789,3,FALSE)</f>
        <v>#N/A</v>
      </c>
      <c r="T35" s="426">
        <f>+COUNTIF('DISPATCHED (VT11)'!L:L,'Fleet Report'!Q35)</f>
        <v>0</v>
      </c>
      <c r="U35" s="426"/>
      <c r="V35" s="426">
        <f t="shared" si="3"/>
        <v>0</v>
      </c>
      <c r="AP35" t="str">
        <f>IFERROR(VLOOKUP(Q35,'Truck Utilization'!B$3:C$237,2,FALSE),"")</f>
        <v>RRAJ</v>
      </c>
    </row>
    <row r="36" spans="1:42" ht="15" customHeight="1">
      <c r="A36" s="426" t="s">
        <v>543</v>
      </c>
      <c r="B36" s="426" t="str">
        <f>IFERROR(VLOOKUP(A36,'DISPATCHED (VT11)'!T$7:V$781,2,FALSE),"")</f>
        <v/>
      </c>
      <c r="C36" s="426" t="str">
        <f>IFERROR(VLOOKUP(A36,'DISPATCHED (VT11)'!T$7:V$781,3,FALSE),"")</f>
        <v/>
      </c>
      <c r="D36" s="426">
        <f>+COUNTIF('DISPATCHED (VT11)'!L:L,'Fleet Report'!A36)</f>
        <v>0</v>
      </c>
      <c r="E36" s="426" t="str">
        <f t="shared" si="4"/>
        <v>1</v>
      </c>
      <c r="F36" s="426">
        <f t="shared" si="1"/>
        <v>0</v>
      </c>
      <c r="H36" s="426" t="s">
        <v>543</v>
      </c>
      <c r="I36" s="426">
        <f>_xlfn.XLOOKUP(H36,'Truck Utilization'!B:B,'Truck Utilization'!D:D)</f>
        <v>6</v>
      </c>
      <c r="J36" s="426" t="s">
        <v>563</v>
      </c>
      <c r="K36" s="426" t="str">
        <f t="shared" si="2"/>
        <v>1</v>
      </c>
      <c r="L36" s="426"/>
      <c r="M36" s="430" t="s">
        <v>1088</v>
      </c>
      <c r="O36" s="435"/>
      <c r="P36" s="246" t="s">
        <v>109</v>
      </c>
      <c r="Q36" s="426" t="s">
        <v>491</v>
      </c>
      <c r="R36" s="426" t="str">
        <f>VLOOKUP(Q36,'DISPATCHED (VT11)'!T$7:V$789,2,FALSE)</f>
        <v>bautista</v>
      </c>
      <c r="S36" s="426" t="str">
        <f>VLOOKUP(Q36,'DISPATCHED (VT11)'!T$15:V$789,3,FALSE)</f>
        <v>KA</v>
      </c>
      <c r="T36" s="426">
        <f>+COUNTIF('DISPATCHED (VT11)'!L:L,'Fleet Report'!Q36)</f>
        <v>1</v>
      </c>
      <c r="U36" s="426"/>
      <c r="V36" s="426">
        <f t="shared" si="3"/>
        <v>1</v>
      </c>
      <c r="AP36" t="str">
        <f>IFERROR(VLOOKUP(Q36,'Truck Utilization'!B$3:C$237,2,FALSE),"")</f>
        <v>RRAJ</v>
      </c>
    </row>
    <row r="37" spans="1:42" ht="15" customHeight="1">
      <c r="A37" s="426" t="s">
        <v>402</v>
      </c>
      <c r="B37" s="426" t="str">
        <f>IFERROR(VLOOKUP(A37,'DISPATCHED (VT11)'!T$7:V$781,2,FALSE),"")</f>
        <v>RONCAL</v>
      </c>
      <c r="C37" s="426" t="str">
        <f>IFERROR(VLOOKUP(A37,'DISPATCHED (VT11)'!T$7:V$781,3,FALSE),"")</f>
        <v>PAR-DP</v>
      </c>
      <c r="D37" s="426">
        <f>+COUNTIF('DISPATCHED (VT11)'!L:L,'Fleet Report'!A37)</f>
        <v>1</v>
      </c>
      <c r="E37" s="426" t="str">
        <f t="shared" si="4"/>
        <v>1</v>
      </c>
      <c r="F37" s="426">
        <f t="shared" si="1"/>
        <v>1</v>
      </c>
      <c r="H37" s="426" t="s">
        <v>402</v>
      </c>
      <c r="I37" s="426">
        <f>_xlfn.XLOOKUP(H37,'Truck Utilization'!B:B,'Truck Utilization'!D:D)</f>
        <v>6</v>
      </c>
      <c r="J37" s="426" t="s">
        <v>563</v>
      </c>
      <c r="K37" s="426" t="str">
        <f t="shared" si="2"/>
        <v>1</v>
      </c>
      <c r="L37" s="426"/>
      <c r="M37" s="430" t="s">
        <v>1088</v>
      </c>
      <c r="O37" s="435"/>
      <c r="P37" s="246" t="s">
        <v>109</v>
      </c>
      <c r="Q37" s="426" t="s">
        <v>523</v>
      </c>
      <c r="R37" s="426" t="str">
        <f>VLOOKUP(Q37,'DISPATCHED (VT11)'!T$7:V$789,2,FALSE)</f>
        <v>condez</v>
      </c>
      <c r="S37" s="426" t="str">
        <f>VLOOKUP(Q37,'DISPATCHED (VT11)'!T$15:V$789,3,FALSE)</f>
        <v>KA</v>
      </c>
      <c r="T37" s="426">
        <f>+COUNTIF('DISPATCHED (VT11)'!L:L,'Fleet Report'!Q37)</f>
        <v>1</v>
      </c>
      <c r="U37" s="426"/>
      <c r="V37" s="426">
        <f t="shared" si="3"/>
        <v>1</v>
      </c>
      <c r="AP37" t="str">
        <f>IFERROR(VLOOKUP(Q37,'Truck Utilization'!B$3:C$237,2,FALSE),"")</f>
        <v>RRAJ</v>
      </c>
    </row>
    <row r="38" spans="1:42" ht="15" customHeight="1">
      <c r="A38" s="426" t="s">
        <v>399</v>
      </c>
      <c r="B38" s="426">
        <f>IFERROR(VLOOKUP(A38,'DISPATCHED (VT11)'!T$7:V$781,2,FALSE),"")</f>
        <v>0</v>
      </c>
      <c r="C38" s="426" t="str">
        <f>IFERROR(VLOOKUP(A38,'DISPATCHED (VT11)'!T$7:V$781,3,FALSE),"")</f>
        <v/>
      </c>
      <c r="D38" s="426">
        <f>+COUNTIF('DISPATCHED (VT11)'!L:L,'Fleet Report'!A38)</f>
        <v>1</v>
      </c>
      <c r="E38" s="426" t="str">
        <f t="shared" si="4"/>
        <v>1</v>
      </c>
      <c r="F38" s="426">
        <f t="shared" si="1"/>
        <v>1</v>
      </c>
      <c r="H38" s="426" t="s">
        <v>399</v>
      </c>
      <c r="I38" s="426">
        <f>_xlfn.XLOOKUP(H38,'Truck Utilization'!B:B,'Truck Utilization'!D:D)</f>
        <v>6</v>
      </c>
      <c r="J38" s="426" t="s">
        <v>563</v>
      </c>
      <c r="K38" s="426" t="str">
        <f t="shared" si="2"/>
        <v>1</v>
      </c>
      <c r="L38" s="426"/>
      <c r="M38" s="430" t="s">
        <v>1088</v>
      </c>
      <c r="O38" s="435"/>
      <c r="P38" s="246" t="s">
        <v>109</v>
      </c>
      <c r="Q38" s="426" t="s">
        <v>481</v>
      </c>
      <c r="R38" s="426" t="e">
        <f>VLOOKUP(Q38,'DISPATCHED (VT11)'!T$7:V$789,2,FALSE)</f>
        <v>#N/A</v>
      </c>
      <c r="S38" s="426" t="e">
        <f>VLOOKUP(Q38,'DISPATCHED (VT11)'!T$15:V$789,3,FALSE)</f>
        <v>#N/A</v>
      </c>
      <c r="T38" s="426">
        <f>+COUNTIF('DISPATCHED (VT11)'!L:L,'Fleet Report'!Q38)</f>
        <v>0</v>
      </c>
      <c r="U38" s="426"/>
      <c r="V38" s="426">
        <f t="shared" si="3"/>
        <v>0</v>
      </c>
      <c r="AP38" t="str">
        <f>IFERROR(VLOOKUP(Q38,'Truck Utilization'!B$3:C$237,2,FALSE),"")</f>
        <v>RRAJ</v>
      </c>
    </row>
    <row r="39" spans="1:42" ht="15" customHeight="1">
      <c r="A39" s="426" t="s">
        <v>403</v>
      </c>
      <c r="B39" s="426" t="str">
        <f>IFERROR(VLOOKUP(A39,'DISPATCHED (VT11)'!T$7:V$781,2,FALSE),"")</f>
        <v>LACUNA</v>
      </c>
      <c r="C39" s="426" t="str">
        <f>IFERROR(VLOOKUP(A39,'DISPATCHED (VT11)'!T$7:V$781,3,FALSE),"")</f>
        <v>LP-WS</v>
      </c>
      <c r="D39" s="426">
        <f>+COUNTIF('DISPATCHED (VT11)'!L:L,'Fleet Report'!A39)</f>
        <v>1</v>
      </c>
      <c r="E39" s="426" t="str">
        <f t="shared" si="4"/>
        <v>1</v>
      </c>
      <c r="F39" s="426">
        <f t="shared" si="1"/>
        <v>1</v>
      </c>
      <c r="H39" s="426" t="s">
        <v>403</v>
      </c>
      <c r="I39" s="426">
        <f>_xlfn.XLOOKUP(H39,'Truck Utilization'!B:B,'Truck Utilization'!D:D)</f>
        <v>6</v>
      </c>
      <c r="J39" s="426" t="s">
        <v>563</v>
      </c>
      <c r="K39" s="426" t="str">
        <f t="shared" si="2"/>
        <v>1</v>
      </c>
      <c r="L39" s="426"/>
      <c r="M39" s="430" t="s">
        <v>1088</v>
      </c>
      <c r="O39" s="435"/>
      <c r="P39" s="246" t="s">
        <v>109</v>
      </c>
      <c r="Q39" s="426" t="s">
        <v>431</v>
      </c>
      <c r="R39" s="426" t="str">
        <f>VLOOKUP(Q39,'DISPATCHED (VT11)'!T$7:V$789,2,FALSE)</f>
        <v>AMANEO</v>
      </c>
      <c r="S39" s="426" t="str">
        <f>VLOOKUP(Q39,'DISPATCHED (VT11)'!T$15:V$789,3,FALSE)</f>
        <v>KA</v>
      </c>
      <c r="T39" s="426">
        <f>+COUNTIF('DISPATCHED (VT11)'!L:L,'Fleet Report'!Q39)</f>
        <v>1</v>
      </c>
      <c r="U39" s="426"/>
      <c r="V39" s="426">
        <f t="shared" si="3"/>
        <v>1</v>
      </c>
      <c r="AP39" t="str">
        <f>IFERROR(VLOOKUP(Q39,'Truck Utilization'!B$3:C$237,2,FALSE),"")</f>
        <v>RRAJ</v>
      </c>
    </row>
    <row r="40" spans="1:42" ht="15" customHeight="1">
      <c r="A40" s="426" t="s">
        <v>536</v>
      </c>
      <c r="B40" s="426" t="str">
        <f>IFERROR(VLOOKUP(A40,'DISPATCHED (VT11)'!T$7:V$781,2,FALSE),"")</f>
        <v>PAPELLERO</v>
      </c>
      <c r="C40" s="426" t="str">
        <f>IFERROR(VLOOKUP(A40,'DISPATCHED (VT11)'!T$7:V$781,3,FALSE),"")</f>
        <v>LP-DP</v>
      </c>
      <c r="D40" s="426">
        <f>+COUNTIF('DISPATCHED (VT11)'!L:L,'Fleet Report'!A40)</f>
        <v>1</v>
      </c>
      <c r="E40" s="426" t="str">
        <f t="shared" si="4"/>
        <v>1</v>
      </c>
      <c r="F40" s="426">
        <f t="shared" si="1"/>
        <v>1</v>
      </c>
      <c r="H40" s="426" t="s">
        <v>536</v>
      </c>
      <c r="I40" s="426">
        <f>_xlfn.XLOOKUP(H40,'Truck Utilization'!B:B,'Truck Utilization'!D:D)</f>
        <v>6</v>
      </c>
      <c r="J40" s="426" t="s">
        <v>563</v>
      </c>
      <c r="K40" s="426" t="str">
        <f t="shared" si="2"/>
        <v>1</v>
      </c>
      <c r="L40" s="426"/>
      <c r="M40" s="430" t="s">
        <v>1088</v>
      </c>
      <c r="O40" s="435"/>
      <c r="P40" s="246" t="s">
        <v>109</v>
      </c>
      <c r="Q40" s="426" t="s">
        <v>728</v>
      </c>
      <c r="R40" s="426" t="str">
        <f>VLOOKUP(Q40,'DISPATCHED (VT11)'!T$7:V$789,2,FALSE)</f>
        <v>parada</v>
      </c>
      <c r="S40" s="426" t="str">
        <f>VLOOKUP(Q40,'DISPATCHED (VT11)'!T$15:V$789,3,FALSE)</f>
        <v>KA</v>
      </c>
      <c r="T40" s="426">
        <f>+COUNTIF('DISPATCHED (VT11)'!L:L,'Fleet Report'!Q40)</f>
        <v>1</v>
      </c>
      <c r="U40" s="426"/>
      <c r="V40" s="426">
        <f t="shared" si="3"/>
        <v>1</v>
      </c>
      <c r="AP40" t="str">
        <f>IFERROR(VLOOKUP(Q40,'Truck Utilization'!B$3:C$237,2,FALSE),"")</f>
        <v>RRAJ</v>
      </c>
    </row>
    <row r="41" spans="1:42" ht="15" customHeight="1">
      <c r="A41" s="426" t="s">
        <v>542</v>
      </c>
      <c r="B41" s="426">
        <f>IFERROR(VLOOKUP(A41,'DISPATCHED (VT11)'!T$7:V$781,2,FALSE),"")</f>
        <v>0</v>
      </c>
      <c r="C41" s="426" t="str">
        <f>IFERROR(VLOOKUP(A41,'DISPATCHED (VT11)'!T$7:V$781,3,FALSE),"")</f>
        <v/>
      </c>
      <c r="D41" s="426">
        <f>+COUNTIF('DISPATCHED (VT11)'!L:L,'Fleet Report'!A41)</f>
        <v>1</v>
      </c>
      <c r="E41" s="426" t="str">
        <f t="shared" si="4"/>
        <v>1</v>
      </c>
      <c r="F41" s="426">
        <f t="shared" si="1"/>
        <v>1</v>
      </c>
      <c r="H41" s="426" t="s">
        <v>542</v>
      </c>
      <c r="I41" s="426">
        <f>_xlfn.XLOOKUP(H41,'Truck Utilization'!B:B,'Truck Utilization'!D:D)</f>
        <v>6</v>
      </c>
      <c r="J41" s="426" t="s">
        <v>563</v>
      </c>
      <c r="K41" s="426" t="str">
        <f t="shared" si="2"/>
        <v>1</v>
      </c>
      <c r="L41" s="426"/>
      <c r="M41" s="430" t="s">
        <v>1088</v>
      </c>
      <c r="O41" s="435"/>
      <c r="P41" s="246" t="s">
        <v>109</v>
      </c>
      <c r="Q41" s="426" t="s">
        <v>442</v>
      </c>
      <c r="R41" s="426" t="e">
        <f>VLOOKUP(Q41,'DISPATCHED (VT11)'!T$7:V$789,2,FALSE)</f>
        <v>#N/A</v>
      </c>
      <c r="S41" s="426" t="e">
        <f>VLOOKUP(Q41,'DISPATCHED (VT11)'!T$15:V$789,3,FALSE)</f>
        <v>#N/A</v>
      </c>
      <c r="T41" s="426">
        <f>+COUNTIF('DISPATCHED (VT11)'!L:L,'Fleet Report'!Q41)</f>
        <v>0</v>
      </c>
      <c r="U41" s="426"/>
      <c r="V41" s="426">
        <f t="shared" si="3"/>
        <v>0</v>
      </c>
      <c r="AP41" t="str">
        <f>IFERROR(VLOOKUP(Q41,'Truck Utilization'!B$3:C$237,2,FALSE),"")</f>
        <v>RRAJ</v>
      </c>
    </row>
    <row r="42" spans="1:42" ht="15" customHeight="1">
      <c r="A42" s="426" t="s">
        <v>537</v>
      </c>
      <c r="B42" s="426" t="str">
        <f>IFERROR(VLOOKUP(A42,'DISPATCHED (VT11)'!T$7:V$781,2,FALSE),"")</f>
        <v/>
      </c>
      <c r="C42" s="426" t="str">
        <f>IFERROR(VLOOKUP(A42,'DISPATCHED (VT11)'!T$7:V$781,3,FALSE),"")</f>
        <v/>
      </c>
      <c r="D42" s="426">
        <f>+COUNTIF('DISPATCHED (VT11)'!L:L,'Fleet Report'!A42)</f>
        <v>0</v>
      </c>
      <c r="E42" s="426" t="str">
        <f t="shared" si="4"/>
        <v/>
      </c>
      <c r="F42" s="426" t="str">
        <f t="shared" si="1"/>
        <v>B</v>
      </c>
      <c r="H42" s="426" t="s">
        <v>537</v>
      </c>
      <c r="I42" s="426">
        <f>_xlfn.XLOOKUP(H42,'Truck Utilization'!B:B,'Truck Utilization'!D:D)</f>
        <v>6</v>
      </c>
      <c r="J42" s="426" t="s">
        <v>563</v>
      </c>
      <c r="K42" s="426" t="str">
        <f t="shared" si="2"/>
        <v/>
      </c>
      <c r="L42" s="426"/>
      <c r="M42" s="430">
        <v>1</v>
      </c>
      <c r="O42" s="435"/>
      <c r="P42" s="246" t="s">
        <v>109</v>
      </c>
      <c r="Q42" s="426" t="s">
        <v>729</v>
      </c>
      <c r="R42" s="426" t="e">
        <f>VLOOKUP(Q42,'DISPATCHED (VT11)'!T$7:V$789,2,FALSE)</f>
        <v>#N/A</v>
      </c>
      <c r="S42" s="426" t="e">
        <f>VLOOKUP(Q42,'DISPATCHED (VT11)'!T$15:V$789,3,FALSE)</f>
        <v>#N/A</v>
      </c>
      <c r="T42" s="426">
        <f>+COUNTIF('DISPATCHED (VT11)'!L:L,'Fleet Report'!Q42)</f>
        <v>0</v>
      </c>
      <c r="U42" s="426"/>
      <c r="V42" s="426">
        <f t="shared" si="3"/>
        <v>0</v>
      </c>
      <c r="AP42" t="str">
        <f>IFERROR(VLOOKUP(Q42,'Truck Utilization'!B$3:C$237,2,FALSE),"")</f>
        <v>RRAJ</v>
      </c>
    </row>
    <row r="43" spans="1:42" ht="15" customHeight="1">
      <c r="A43" s="426" t="s">
        <v>404</v>
      </c>
      <c r="B43" s="426" t="str">
        <f>IFERROR(VLOOKUP(A43,'DISPATCHED (VT11)'!T$7:V$781,2,FALSE),"")</f>
        <v/>
      </c>
      <c r="C43" s="426" t="str">
        <f>IFERROR(VLOOKUP(A43,'DISPATCHED (VT11)'!T$7:V$781,3,FALSE),"")</f>
        <v/>
      </c>
      <c r="D43" s="426">
        <f>+COUNTIF('DISPATCHED (VT11)'!L:L,'Fleet Report'!A43)</f>
        <v>0</v>
      </c>
      <c r="E43" s="426" t="str">
        <f t="shared" si="4"/>
        <v>1</v>
      </c>
      <c r="F43" s="426">
        <f t="shared" si="1"/>
        <v>0</v>
      </c>
      <c r="H43" s="426" t="s">
        <v>404</v>
      </c>
      <c r="I43" s="426">
        <f>_xlfn.XLOOKUP(H43,'Truck Utilization'!B:B,'Truck Utilization'!D:D)</f>
        <v>6</v>
      </c>
      <c r="J43" s="426" t="s">
        <v>563</v>
      </c>
      <c r="K43" s="426" t="str">
        <f t="shared" si="2"/>
        <v>1</v>
      </c>
      <c r="L43" s="426"/>
      <c r="M43" s="430" t="s">
        <v>1088</v>
      </c>
      <c r="O43" s="435"/>
      <c r="P43" s="246" t="s">
        <v>109</v>
      </c>
      <c r="Q43" s="426" t="s">
        <v>493</v>
      </c>
      <c r="R43" s="426" t="e">
        <f>VLOOKUP(Q43,'DISPATCHED (VT11)'!T$7:V$789,2,FALSE)</f>
        <v>#N/A</v>
      </c>
      <c r="S43" s="426" t="e">
        <f>VLOOKUP(Q43,'DISPATCHED (VT11)'!T$15:V$789,3,FALSE)</f>
        <v>#N/A</v>
      </c>
      <c r="T43" s="426">
        <f>+COUNTIF('DISPATCHED (VT11)'!L:L,'Fleet Report'!Q43)</f>
        <v>0</v>
      </c>
      <c r="U43" s="426"/>
      <c r="V43" s="426">
        <f t="shared" si="3"/>
        <v>0</v>
      </c>
      <c r="AP43" t="str">
        <f>IFERROR(VLOOKUP(Q43,'Truck Utilization'!B$3:C$237,2,FALSE),"")</f>
        <v>RRAJ</v>
      </c>
    </row>
    <row r="44" spans="1:42" ht="15" customHeight="1">
      <c r="A44" s="426" t="s">
        <v>707</v>
      </c>
      <c r="B44" s="426" t="str">
        <f>IFERROR(VLOOKUP(A44,'DISPATCHED (VT11)'!T$7:V$781,2,FALSE),"")</f>
        <v/>
      </c>
      <c r="C44" s="426" t="str">
        <f>IFERROR(VLOOKUP(A44,'DISPATCHED (VT11)'!T$7:V$781,3,FALSE),"")</f>
        <v/>
      </c>
      <c r="D44" s="426">
        <f>+COUNTIF('DISPATCHED (VT11)'!L:L,'Fleet Report'!A44)</f>
        <v>0</v>
      </c>
      <c r="E44" s="426" t="str">
        <f t="shared" si="4"/>
        <v>1</v>
      </c>
      <c r="F44" s="426">
        <f t="shared" si="1"/>
        <v>0</v>
      </c>
      <c r="H44" s="426" t="s">
        <v>707</v>
      </c>
      <c r="I44" s="426">
        <f>_xlfn.XLOOKUP(H44,'Truck Utilization'!B:B,'Truck Utilization'!D:D)</f>
        <v>6</v>
      </c>
      <c r="J44" s="426" t="s">
        <v>563</v>
      </c>
      <c r="K44" s="426" t="str">
        <f t="shared" si="2"/>
        <v>1</v>
      </c>
      <c r="L44" s="426"/>
      <c r="M44" s="430" t="s">
        <v>1088</v>
      </c>
      <c r="O44" s="435"/>
      <c r="P44" s="246" t="s">
        <v>109</v>
      </c>
      <c r="Q44" s="426" t="s">
        <v>482</v>
      </c>
      <c r="R44" s="426" t="str">
        <f>VLOOKUP(Q44,'DISPATCHED (VT11)'!T$7:V$789,2,FALSE)</f>
        <v>bien</v>
      </c>
      <c r="S44" s="426" t="str">
        <f>VLOOKUP(Q44,'DISPATCHED (VT11)'!T$15:V$789,3,FALSE)</f>
        <v>KA</v>
      </c>
      <c r="T44" s="426">
        <f>+COUNTIF('DISPATCHED (VT11)'!L:L,'Fleet Report'!Q44)</f>
        <v>1</v>
      </c>
      <c r="U44" s="426"/>
      <c r="V44" s="426">
        <f t="shared" si="3"/>
        <v>1</v>
      </c>
      <c r="AP44" t="str">
        <f>IFERROR(VLOOKUP(Q44,'Truck Utilization'!B$3:C$237,2,FALSE),"")</f>
        <v>RRAJ</v>
      </c>
    </row>
    <row r="45" spans="1:42" ht="15" customHeight="1">
      <c r="A45" s="426" t="s">
        <v>505</v>
      </c>
      <c r="B45" s="426" t="str">
        <f>IFERROR(VLOOKUP(A45,'DISPATCHED (VT11)'!T$7:V$781,2,FALSE),"")</f>
        <v>MULA</v>
      </c>
      <c r="C45" s="426" t="str">
        <f>IFERROR(VLOOKUP(A45,'DISPATCHED (VT11)'!T$7:V$781,3,FALSE),"")</f>
        <v>LP-DP</v>
      </c>
      <c r="D45" s="426">
        <f>+COUNTIF('DISPATCHED (VT11)'!L:L,'Fleet Report'!A45)</f>
        <v>1</v>
      </c>
      <c r="E45" s="426" t="str">
        <f t="shared" si="4"/>
        <v>1</v>
      </c>
      <c r="F45" s="426">
        <f t="shared" si="1"/>
        <v>1</v>
      </c>
      <c r="H45" s="426" t="s">
        <v>505</v>
      </c>
      <c r="I45" s="426">
        <f>_xlfn.XLOOKUP(H45,'Truck Utilization'!B:B,'Truck Utilization'!D:D)</f>
        <v>6</v>
      </c>
      <c r="J45" s="426" t="s">
        <v>563</v>
      </c>
      <c r="K45" s="426" t="str">
        <f t="shared" si="2"/>
        <v>1</v>
      </c>
      <c r="L45" s="426"/>
      <c r="M45" s="430" t="s">
        <v>1088</v>
      </c>
      <c r="O45" s="435"/>
      <c r="P45" s="246" t="s">
        <v>109</v>
      </c>
      <c r="Q45" s="426" t="s">
        <v>490</v>
      </c>
      <c r="R45" s="426" t="str">
        <f>VLOOKUP(Q45,'DISPATCHED (VT11)'!T$7:V$789,2,FALSE)</f>
        <v>AQUINDE</v>
      </c>
      <c r="S45" s="426" t="str">
        <f>VLOOKUP(Q45,'DISPATCHED (VT11)'!T$15:V$789,3,FALSE)</f>
        <v>KA</v>
      </c>
      <c r="T45" s="426">
        <f>+COUNTIF('DISPATCHED (VT11)'!L:L,'Fleet Report'!Q45)</f>
        <v>1</v>
      </c>
      <c r="U45" s="426"/>
      <c r="V45" s="426">
        <f t="shared" si="3"/>
        <v>1</v>
      </c>
      <c r="AP45" t="str">
        <f>IFERROR(VLOOKUP(Q45,'Truck Utilization'!B$3:C$237,2,FALSE),"")</f>
        <v>RRAJ</v>
      </c>
    </row>
    <row r="46" spans="1:42" ht="15" customHeight="1">
      <c r="A46" s="426" t="s">
        <v>418</v>
      </c>
      <c r="B46" s="426" t="str">
        <f>IFERROR(VLOOKUP(A46,'DISPATCHED (VT11)'!T$7:V$781,2,FALSE),"")</f>
        <v>BASBAS</v>
      </c>
      <c r="C46" s="426" t="str">
        <f>IFERROR(VLOOKUP(A46,'DISPATCHED (VT11)'!T$7:V$781,3,FALSE),"")</f>
        <v>LP-WS</v>
      </c>
      <c r="D46" s="426">
        <f>+COUNTIF('DISPATCHED (VT11)'!L:L,'Fleet Report'!A46)</f>
        <v>1</v>
      </c>
      <c r="E46" s="426" t="str">
        <f t="shared" si="4"/>
        <v>1</v>
      </c>
      <c r="F46" s="426">
        <f t="shared" si="1"/>
        <v>1</v>
      </c>
      <c r="H46" s="426" t="s">
        <v>418</v>
      </c>
      <c r="I46" s="426">
        <f>_xlfn.XLOOKUP(H46,'Truck Utilization'!B:B,'Truck Utilization'!D:D)</f>
        <v>6</v>
      </c>
      <c r="J46" s="426" t="s">
        <v>563</v>
      </c>
      <c r="K46" s="426" t="str">
        <f t="shared" si="2"/>
        <v>1</v>
      </c>
      <c r="L46" s="426"/>
      <c r="M46" s="430" t="s">
        <v>1088</v>
      </c>
      <c r="O46" s="435"/>
      <c r="P46" s="246" t="s">
        <v>109</v>
      </c>
      <c r="Q46" s="426" t="s">
        <v>441</v>
      </c>
      <c r="R46" s="426" t="str">
        <f>VLOOKUP(Q46,'DISPATCHED (VT11)'!T$7:V$789,2,FALSE)</f>
        <v>R.MANAYON</v>
      </c>
      <c r="S46" s="426" t="str">
        <f>VLOOKUP(Q46,'DISPATCHED (VT11)'!T$15:V$789,3,FALSE)</f>
        <v>KA</v>
      </c>
      <c r="T46" s="426">
        <f>+COUNTIF('DISPATCHED (VT11)'!L:L,'Fleet Report'!Q46)</f>
        <v>1</v>
      </c>
      <c r="U46" s="426"/>
      <c r="V46" s="426">
        <f t="shared" si="3"/>
        <v>1</v>
      </c>
      <c r="AP46" t="str">
        <f>IFERROR(VLOOKUP(Q46,'Truck Utilization'!B$3:C$237,2,FALSE),"")</f>
        <v>RRAJ</v>
      </c>
    </row>
    <row r="47" spans="1:42" ht="15" customHeight="1">
      <c r="A47" s="426" t="s">
        <v>548</v>
      </c>
      <c r="B47" s="426" t="str">
        <f>IFERROR(VLOOKUP(A47,'DISPATCHED (VT11)'!T$7:V$781,2,FALSE),"")</f>
        <v>BERSABE</v>
      </c>
      <c r="C47" s="426" t="str">
        <f>IFERROR(VLOOKUP(A47,'DISPATCHED (VT11)'!T$7:V$781,3,FALSE),"")</f>
        <v>PAR-LWS</v>
      </c>
      <c r="D47" s="426">
        <f>+COUNTIF('DISPATCHED (VT11)'!L:L,'Fleet Report'!A47)</f>
        <v>1</v>
      </c>
      <c r="E47" s="426" t="str">
        <f t="shared" si="4"/>
        <v>1</v>
      </c>
      <c r="F47" s="426">
        <f t="shared" si="1"/>
        <v>1</v>
      </c>
      <c r="H47" s="426" t="s">
        <v>548</v>
      </c>
      <c r="I47" s="426">
        <f>_xlfn.XLOOKUP(H47,'Truck Utilization'!B:B,'Truck Utilization'!D:D)</f>
        <v>6</v>
      </c>
      <c r="J47" s="426" t="s">
        <v>563</v>
      </c>
      <c r="K47" s="426" t="str">
        <f t="shared" si="2"/>
        <v>1</v>
      </c>
      <c r="L47" s="426"/>
      <c r="M47" s="430" t="s">
        <v>1088</v>
      </c>
      <c r="O47" s="435"/>
      <c r="P47" s="352" t="s">
        <v>109</v>
      </c>
      <c r="Q47" s="426" t="s">
        <v>429</v>
      </c>
      <c r="R47" s="426" t="str">
        <f>VLOOKUP(Q47,'DISPATCHED (VT11)'!T$7:V$789,2,FALSE)</f>
        <v>CASTILLO</v>
      </c>
      <c r="S47" s="426" t="str">
        <f>VLOOKUP(Q47,'DISPATCHED (VT11)'!T$15:V$789,3,FALSE)</f>
        <v>KA</v>
      </c>
      <c r="T47" s="426">
        <f>+COUNTIF('DISPATCHED (VT11)'!L:L,'Fleet Report'!Q47)</f>
        <v>1</v>
      </c>
      <c r="U47" s="426"/>
      <c r="V47" s="426">
        <f t="shared" si="3"/>
        <v>1</v>
      </c>
      <c r="AP47" t="str">
        <f>IFERROR(VLOOKUP(Q47,'Truck Utilization'!B$3:C$237,2,FALSE),"")</f>
        <v>RRAJ</v>
      </c>
    </row>
    <row r="48" spans="1:42" ht="15" customHeight="1">
      <c r="A48" s="426" t="s">
        <v>708</v>
      </c>
      <c r="B48" s="426" t="str">
        <f>IFERROR(VLOOKUP(A48,'DISPATCHED (VT11)'!T$7:V$781,2,FALSE),"")</f>
        <v/>
      </c>
      <c r="C48" s="426" t="str">
        <f>IFERROR(VLOOKUP(A48,'DISPATCHED (VT11)'!T$7:V$781,3,FALSE),"")</f>
        <v/>
      </c>
      <c r="D48" s="426">
        <f>+COUNTIF('DISPATCHED (VT11)'!L:L,'Fleet Report'!A48)</f>
        <v>0</v>
      </c>
      <c r="E48" s="426" t="str">
        <f t="shared" si="4"/>
        <v>1</v>
      </c>
      <c r="F48" s="426">
        <f t="shared" si="1"/>
        <v>0</v>
      </c>
      <c r="H48" s="426" t="s">
        <v>708</v>
      </c>
      <c r="I48" s="426">
        <f>_xlfn.XLOOKUP(H48,'Truck Utilization'!B:B,'Truck Utilization'!D:D)</f>
        <v>6</v>
      </c>
      <c r="J48" s="426" t="s">
        <v>563</v>
      </c>
      <c r="K48" s="426" t="str">
        <f t="shared" si="2"/>
        <v>1</v>
      </c>
      <c r="L48" s="426"/>
      <c r="M48" s="430" t="s">
        <v>1088</v>
      </c>
      <c r="O48" s="435"/>
      <c r="P48" s="352" t="s">
        <v>109</v>
      </c>
      <c r="Q48" s="426" t="s">
        <v>730</v>
      </c>
      <c r="R48" s="426" t="e">
        <f>VLOOKUP(Q48,'DISPATCHED (VT11)'!T$7:V$789,2,FALSE)</f>
        <v>#N/A</v>
      </c>
      <c r="S48" s="426" t="e">
        <f>VLOOKUP(Q48,'DISPATCHED (VT11)'!T$15:V$789,3,FALSE)</f>
        <v>#N/A</v>
      </c>
      <c r="T48" s="426">
        <f>+COUNTIF('DISPATCHED (VT11)'!L:L,'Fleet Report'!Q48)</f>
        <v>0</v>
      </c>
      <c r="U48" s="426"/>
      <c r="V48" s="426">
        <f t="shared" si="3"/>
        <v>0</v>
      </c>
      <c r="AP48" t="str">
        <f>IFERROR(VLOOKUP(Q48,'Truck Utilization'!B$3:C$237,2,FALSE),"")</f>
        <v>ROGERSON</v>
      </c>
    </row>
    <row r="49" spans="1:42" ht="15" customHeight="1">
      <c r="A49" s="426" t="s">
        <v>557</v>
      </c>
      <c r="B49" s="426" t="str">
        <f>IFERROR(VLOOKUP(A49,'DISPATCHED (VT11)'!T$7:V$781,2,FALSE),"")</f>
        <v>ACEBRON</v>
      </c>
      <c r="C49" s="426" t="str">
        <f>IFERROR(VLOOKUP(A49,'DISPATCHED (VT11)'!T$7:V$781,3,FALSE),"")</f>
        <v>TAG-DP</v>
      </c>
      <c r="D49" s="426">
        <f>+COUNTIF('DISPATCHED (VT11)'!L:L,'Fleet Report'!A49)</f>
        <v>1</v>
      </c>
      <c r="E49" s="426" t="str">
        <f t="shared" si="4"/>
        <v>1</v>
      </c>
      <c r="F49" s="426">
        <f t="shared" si="1"/>
        <v>1</v>
      </c>
      <c r="H49" s="426" t="s">
        <v>557</v>
      </c>
      <c r="I49" s="426">
        <f>_xlfn.XLOOKUP(H49,'Truck Utilization'!B:B,'Truck Utilization'!D:D)</f>
        <v>6</v>
      </c>
      <c r="J49" s="426" t="s">
        <v>563</v>
      </c>
      <c r="K49" s="426" t="str">
        <f t="shared" si="2"/>
        <v>1</v>
      </c>
      <c r="L49" s="426"/>
      <c r="M49" s="430" t="s">
        <v>1088</v>
      </c>
      <c r="O49" s="435"/>
      <c r="P49" s="352" t="s">
        <v>109</v>
      </c>
      <c r="Q49" s="426" t="s">
        <v>732</v>
      </c>
      <c r="R49" s="426" t="e">
        <f>VLOOKUP(Q49,'DISPATCHED (VT11)'!T$7:V$789,2,FALSE)</f>
        <v>#N/A</v>
      </c>
      <c r="S49" s="426" t="e">
        <f>VLOOKUP(Q49,'DISPATCHED (VT11)'!T$15:V$789,3,FALSE)</f>
        <v>#N/A</v>
      </c>
      <c r="T49" s="426">
        <f>+COUNTIF('DISPATCHED (VT11)'!L:L,'Fleet Report'!Q49)</f>
        <v>0</v>
      </c>
      <c r="U49" s="426"/>
      <c r="V49" s="426">
        <f t="shared" si="3"/>
        <v>0</v>
      </c>
      <c r="AP49" t="str">
        <f>IFERROR(VLOOKUP(Q49,'Truck Utilization'!B$3:C$237,2,FALSE),"")</f>
        <v>ROGERSON</v>
      </c>
    </row>
    <row r="50" spans="1:42" ht="15" customHeight="1">
      <c r="A50" s="426" t="s">
        <v>709</v>
      </c>
      <c r="B50" s="426" t="str">
        <f>IFERROR(VLOOKUP(A50,'DISPATCHED (VT11)'!T$7:V$781,2,FALSE),"")</f>
        <v>MORALES</v>
      </c>
      <c r="C50" s="426" t="str">
        <f>IFERROR(VLOOKUP(A50,'DISPATCHED (VT11)'!T$7:V$781,3,FALSE),"")</f>
        <v>PAR-WS</v>
      </c>
      <c r="D50" s="426">
        <f>+COUNTIF('DISPATCHED (VT11)'!L:L,'Fleet Report'!A50)</f>
        <v>1</v>
      </c>
      <c r="E50" s="426" t="str">
        <f t="shared" si="4"/>
        <v>1</v>
      </c>
      <c r="F50" s="426">
        <f t="shared" si="1"/>
        <v>1</v>
      </c>
      <c r="H50" s="426" t="s">
        <v>709</v>
      </c>
      <c r="I50" s="426">
        <f>_xlfn.XLOOKUP(H50,'Truck Utilization'!B:B,'Truck Utilization'!D:D)</f>
        <v>6</v>
      </c>
      <c r="J50" s="426" t="s">
        <v>563</v>
      </c>
      <c r="K50" s="426" t="str">
        <f t="shared" si="2"/>
        <v>1</v>
      </c>
      <c r="L50" s="426"/>
      <c r="M50" s="430" t="s">
        <v>1088</v>
      </c>
      <c r="O50" s="435"/>
      <c r="P50" s="352" t="s">
        <v>109</v>
      </c>
      <c r="Q50" s="426" t="s">
        <v>733</v>
      </c>
      <c r="R50" s="426" t="e">
        <f>VLOOKUP(Q50,'DISPATCHED (VT11)'!T$7:V$789,2,FALSE)</f>
        <v>#N/A</v>
      </c>
      <c r="S50" s="426" t="e">
        <f>VLOOKUP(Q50,'DISPATCHED (VT11)'!T$15:V$789,3,FALSE)</f>
        <v>#N/A</v>
      </c>
      <c r="T50" s="426">
        <f>+COUNTIF('DISPATCHED (VT11)'!L:L,'Fleet Report'!Q50)</f>
        <v>0</v>
      </c>
      <c r="U50" s="426"/>
      <c r="V50" s="426">
        <f t="shared" si="3"/>
        <v>0</v>
      </c>
      <c r="AP50" t="str">
        <f>IFERROR(VLOOKUP(Q50,'Truck Utilization'!B$3:C$237,2,FALSE),"")</f>
        <v>FAST</v>
      </c>
    </row>
    <row r="51" spans="1:42" ht="15" customHeight="1">
      <c r="A51" s="426" t="s">
        <v>546</v>
      </c>
      <c r="B51" s="426" t="str">
        <f>IFERROR(VLOOKUP(A51,'DISPATCHED (VT11)'!T$7:V$781,2,FALSE),"")</f>
        <v>SALVIO</v>
      </c>
      <c r="C51" s="426" t="str">
        <f>IFERROR(VLOOKUP(A51,'DISPATCHED (VT11)'!T$7:V$781,3,FALSE),"")</f>
        <v>WS-SRC</v>
      </c>
      <c r="D51" s="426">
        <f>+COUNTIF('DISPATCHED (VT11)'!L:L,'Fleet Report'!A51)</f>
        <v>1</v>
      </c>
      <c r="E51" s="426" t="str">
        <f t="shared" si="4"/>
        <v>1</v>
      </c>
      <c r="F51" s="426">
        <f t="shared" si="1"/>
        <v>1</v>
      </c>
      <c r="H51" s="426" t="s">
        <v>546</v>
      </c>
      <c r="I51" s="426">
        <f>_xlfn.XLOOKUP(H51,'Truck Utilization'!B:B,'Truck Utilization'!D:D)</f>
        <v>6</v>
      </c>
      <c r="J51" s="426" t="s">
        <v>563</v>
      </c>
      <c r="K51" s="426" t="str">
        <f t="shared" si="2"/>
        <v>1</v>
      </c>
      <c r="L51" s="426"/>
      <c r="M51" s="430" t="s">
        <v>1088</v>
      </c>
      <c r="O51" s="435"/>
      <c r="Q51" s="426" t="s">
        <v>735</v>
      </c>
      <c r="R51" s="426" t="e">
        <f>VLOOKUP(Q51,'DISPATCHED (VT11)'!T$7:V$789,2,FALSE)</f>
        <v>#N/A</v>
      </c>
      <c r="S51" s="426" t="e">
        <f>VLOOKUP(Q51,'DISPATCHED (VT11)'!T$15:V$789,3,FALSE)</f>
        <v>#N/A</v>
      </c>
      <c r="T51" s="426">
        <f>+COUNTIF('DISPATCHED (VT11)'!L:L,'Fleet Report'!Q51)</f>
        <v>0</v>
      </c>
      <c r="U51" s="426"/>
      <c r="V51" s="426">
        <f t="shared" si="3"/>
        <v>0</v>
      </c>
      <c r="AP51" t="str">
        <f>IFERROR(VLOOKUP(Q51,'Truck Utilization'!B$3:C$237,2,FALSE),"")</f>
        <v>FAST</v>
      </c>
    </row>
    <row r="52" spans="1:42" ht="15" customHeight="1">
      <c r="A52" s="426" t="s">
        <v>499</v>
      </c>
      <c r="B52" s="426" t="str">
        <f>IFERROR(VLOOKUP(A52,'DISPATCHED (VT11)'!T$7:V$781,2,FALSE),"")</f>
        <v/>
      </c>
      <c r="C52" s="426" t="str">
        <f>IFERROR(VLOOKUP(A52,'DISPATCHED (VT11)'!T$7:V$781,3,FALSE),"")</f>
        <v/>
      </c>
      <c r="D52" s="426">
        <f>+COUNTIF('DISPATCHED (VT11)'!L:L,'Fleet Report'!A52)</f>
        <v>0</v>
      </c>
      <c r="E52" s="426" t="str">
        <f t="shared" si="4"/>
        <v>1</v>
      </c>
      <c r="F52" s="426">
        <f t="shared" si="1"/>
        <v>0</v>
      </c>
      <c r="H52" s="426" t="s">
        <v>499</v>
      </c>
      <c r="I52" s="426">
        <f>_xlfn.XLOOKUP(H52,'Truck Utilization'!B:B,'Truck Utilization'!D:D)</f>
        <v>6</v>
      </c>
      <c r="J52" s="426" t="s">
        <v>563</v>
      </c>
      <c r="K52" s="426" t="str">
        <f t="shared" si="2"/>
        <v>1</v>
      </c>
      <c r="L52" s="426"/>
      <c r="M52" s="430" t="s">
        <v>1088</v>
      </c>
      <c r="O52" s="435"/>
      <c r="P52" s="246" t="s">
        <v>324</v>
      </c>
      <c r="Q52" s="426" t="s">
        <v>736</v>
      </c>
      <c r="R52" s="426" t="e">
        <f>VLOOKUP(Q52,'DISPATCHED (VT11)'!T$7:V$789,2,FALSE)</f>
        <v>#N/A</v>
      </c>
      <c r="S52" s="426" t="e">
        <f>VLOOKUP(Q52,'DISPATCHED (VT11)'!T$15:V$789,3,FALSE)</f>
        <v>#N/A</v>
      </c>
      <c r="T52" s="426">
        <f>+COUNTIF('DISPATCHED (VT11)'!L:L,'Fleet Report'!Q52)</f>
        <v>0</v>
      </c>
      <c r="U52" s="426"/>
      <c r="V52" s="426">
        <f t="shared" si="3"/>
        <v>0</v>
      </c>
      <c r="AP52" t="str">
        <f>IFERROR(VLOOKUP(Q52,'Truck Utilization'!B$3:C$237,2,FALSE),"")</f>
        <v>FAST</v>
      </c>
    </row>
    <row r="53" spans="1:42" ht="15" customHeight="1">
      <c r="A53" s="426" t="s">
        <v>545</v>
      </c>
      <c r="B53" s="426" t="str">
        <f>IFERROR(VLOOKUP(A53,'DISPATCHED (VT11)'!T$7:V$781,2,FALSE),"")</f>
        <v>SOLLANO</v>
      </c>
      <c r="C53" s="426" t="str">
        <f>IFERROR(VLOOKUP(A53,'DISPATCHED (VT11)'!T$7:V$781,3,FALSE),"")</f>
        <v>LP-WS</v>
      </c>
      <c r="D53" s="426">
        <f>+COUNTIF('DISPATCHED (VT11)'!L:L,'Fleet Report'!A53)</f>
        <v>1</v>
      </c>
      <c r="E53" s="426" t="str">
        <f t="shared" si="4"/>
        <v>1</v>
      </c>
      <c r="F53" s="426">
        <f t="shared" si="1"/>
        <v>1</v>
      </c>
      <c r="H53" s="426" t="s">
        <v>545</v>
      </c>
      <c r="I53" s="426">
        <f>_xlfn.XLOOKUP(H53,'Truck Utilization'!B:B,'Truck Utilization'!D:D)</f>
        <v>6</v>
      </c>
      <c r="J53" s="426" t="s">
        <v>563</v>
      </c>
      <c r="K53" s="426" t="str">
        <f t="shared" si="2"/>
        <v>1</v>
      </c>
      <c r="L53" s="426"/>
      <c r="M53" s="430" t="s">
        <v>1088</v>
      </c>
      <c r="O53" s="435"/>
      <c r="P53" s="246" t="s">
        <v>324</v>
      </c>
      <c r="Q53" s="426" t="s">
        <v>737</v>
      </c>
      <c r="R53" s="426" t="e">
        <f>VLOOKUP(Q53,'DISPATCHED (VT11)'!T$7:V$789,2,FALSE)</f>
        <v>#N/A</v>
      </c>
      <c r="S53" s="426" t="e">
        <f>VLOOKUP(Q53,'DISPATCHED (VT11)'!T$15:V$789,3,FALSE)</f>
        <v>#N/A</v>
      </c>
      <c r="T53" s="426">
        <f>+COUNTIF('DISPATCHED (VT11)'!L:L,'Fleet Report'!Q53)</f>
        <v>0</v>
      </c>
      <c r="U53" s="426"/>
      <c r="V53" s="426">
        <f t="shared" si="3"/>
        <v>0</v>
      </c>
      <c r="AP53" t="str">
        <f>IFERROR(VLOOKUP(Q53,'Truck Utilization'!B$3:C$237,2,FALSE),"")</f>
        <v>FAST</v>
      </c>
    </row>
    <row r="54" spans="1:42" ht="15" customHeight="1">
      <c r="A54" s="426" t="s">
        <v>541</v>
      </c>
      <c r="B54" s="426" t="str">
        <f>IFERROR(VLOOKUP(A54,'DISPATCHED (VT11)'!T$7:V$781,2,FALSE),"")</f>
        <v>FRESCO</v>
      </c>
      <c r="C54" s="426" t="str">
        <f>IFERROR(VLOOKUP(A54,'DISPATCHED (VT11)'!T$7:V$781,3,FALSE),"")</f>
        <v>WS-SRC</v>
      </c>
      <c r="D54" s="426">
        <f>+COUNTIF('DISPATCHED (VT11)'!L:L,'Fleet Report'!A54)</f>
        <v>1</v>
      </c>
      <c r="E54" s="426" t="str">
        <f t="shared" si="4"/>
        <v>1</v>
      </c>
      <c r="F54" s="426">
        <f t="shared" si="1"/>
        <v>1</v>
      </c>
      <c r="H54" s="426" t="s">
        <v>541</v>
      </c>
      <c r="I54" s="426">
        <f>_xlfn.XLOOKUP(H54,'Truck Utilization'!B:B,'Truck Utilization'!D:D)</f>
        <v>6</v>
      </c>
      <c r="J54" s="426" t="s">
        <v>563</v>
      </c>
      <c r="K54" s="426" t="str">
        <f t="shared" si="2"/>
        <v>1</v>
      </c>
      <c r="L54" s="426"/>
      <c r="M54" s="430" t="s">
        <v>1088</v>
      </c>
      <c r="O54" s="435"/>
      <c r="P54" s="246" t="s">
        <v>324</v>
      </c>
      <c r="Q54" s="426" t="s">
        <v>738</v>
      </c>
      <c r="R54" s="426" t="e">
        <f>VLOOKUP(Q54,'DISPATCHED (VT11)'!T$7:V$789,2,FALSE)</f>
        <v>#N/A</v>
      </c>
      <c r="S54" s="426" t="e">
        <f>VLOOKUP(Q54,'DISPATCHED (VT11)'!T$15:V$789,3,FALSE)</f>
        <v>#N/A</v>
      </c>
      <c r="T54" s="426">
        <f>+COUNTIF('DISPATCHED (VT11)'!L:L,'Fleet Report'!Q54)</f>
        <v>0</v>
      </c>
      <c r="U54" s="426"/>
      <c r="V54" s="426">
        <f t="shared" si="3"/>
        <v>0</v>
      </c>
      <c r="AP54" t="str">
        <f>IFERROR(VLOOKUP(Q54,'Truck Utilization'!B$3:C$237,2,FALSE),"")</f>
        <v>FAST</v>
      </c>
    </row>
    <row r="55" spans="1:42" ht="15" customHeight="1">
      <c r="A55" s="426" t="s">
        <v>379</v>
      </c>
      <c r="B55" s="426" t="str">
        <f>IFERROR(VLOOKUP(A55,'DISPATCHED (VT11)'!T$7:V$781,2,FALSE),"")</f>
        <v>ANZANO</v>
      </c>
      <c r="C55" s="426" t="str">
        <f>IFERROR(VLOOKUP(A55,'DISPATCHED (VT11)'!T$7:V$781,3,FALSE),"")</f>
        <v>LP-DP</v>
      </c>
      <c r="D55" s="426">
        <f>+COUNTIF('DISPATCHED (VT11)'!L:L,'Fleet Report'!A55)</f>
        <v>1</v>
      </c>
      <c r="E55" s="426" t="str">
        <f t="shared" si="4"/>
        <v>1</v>
      </c>
      <c r="F55" s="426">
        <f t="shared" si="1"/>
        <v>1</v>
      </c>
      <c r="H55" s="426" t="s">
        <v>379</v>
      </c>
      <c r="I55" s="426">
        <f>_xlfn.XLOOKUP(H55,'Truck Utilization'!B:B,'Truck Utilization'!D:D)</f>
        <v>6</v>
      </c>
      <c r="J55" s="426" t="s">
        <v>563</v>
      </c>
      <c r="K55" s="426" t="str">
        <f t="shared" si="2"/>
        <v>1</v>
      </c>
      <c r="L55" s="426"/>
      <c r="M55" s="430" t="s">
        <v>1088</v>
      </c>
      <c r="O55" s="435"/>
      <c r="P55" s="246" t="s">
        <v>324</v>
      </c>
      <c r="Q55" s="426" t="s">
        <v>461</v>
      </c>
      <c r="R55" s="426" t="str">
        <f>VLOOKUP(Q55,'DISPATCHED (VT11)'!T$7:V$789,2,FALSE)</f>
        <v>BUSTARGA</v>
      </c>
      <c r="S55" s="426" t="str">
        <f>VLOOKUP(Q55,'DISPATCHED (VT11)'!T$15:V$789,3,FALSE)</f>
        <v>KA</v>
      </c>
      <c r="T55" s="426">
        <f>+COUNTIF('DISPATCHED (VT11)'!L:L,'Fleet Report'!Q55)</f>
        <v>1</v>
      </c>
      <c r="U55" s="426"/>
      <c r="V55" s="426">
        <f t="shared" si="3"/>
        <v>1</v>
      </c>
      <c r="AP55" t="str">
        <f>IFERROR(VLOOKUP(Q55,'Truck Utilization'!B$3:C$237,2,FALSE),"")</f>
        <v>RRAJ</v>
      </c>
    </row>
    <row r="56" spans="1:42" ht="15" customHeight="1">
      <c r="A56" s="426" t="s">
        <v>710</v>
      </c>
      <c r="B56" s="426" t="str">
        <f>IFERROR(VLOOKUP(A56,'DISPATCHED (VT11)'!T$7:V$781,2,FALSE),"")</f>
        <v/>
      </c>
      <c r="C56" s="426" t="str">
        <f>IFERROR(VLOOKUP(A56,'DISPATCHED (VT11)'!T$7:V$781,3,FALSE),"")</f>
        <v/>
      </c>
      <c r="D56" s="426">
        <f>+COUNTIF('DISPATCHED (VT11)'!L:L,'Fleet Report'!A56)</f>
        <v>0</v>
      </c>
      <c r="E56" s="426" t="str">
        <f t="shared" si="4"/>
        <v>1</v>
      </c>
      <c r="F56" s="426">
        <f t="shared" si="1"/>
        <v>0</v>
      </c>
      <c r="H56" s="426" t="s">
        <v>710</v>
      </c>
      <c r="I56" s="426">
        <f>_xlfn.XLOOKUP(H56,'Truck Utilization'!B:B,'Truck Utilization'!D:D)</f>
        <v>6</v>
      </c>
      <c r="J56" s="426" t="s">
        <v>563</v>
      </c>
      <c r="K56" s="426" t="str">
        <f t="shared" si="2"/>
        <v>1</v>
      </c>
      <c r="L56" s="426"/>
      <c r="M56" s="430" t="s">
        <v>1088</v>
      </c>
      <c r="O56" s="435"/>
      <c r="P56" s="246" t="s">
        <v>324</v>
      </c>
      <c r="Q56" s="426" t="s">
        <v>460</v>
      </c>
      <c r="R56" s="426" t="str">
        <f>VLOOKUP(Q56,'DISPATCHED (VT11)'!T$7:V$789,2,FALSE)</f>
        <v>GARCIA</v>
      </c>
      <c r="S56" s="426" t="str">
        <f>VLOOKUP(Q56,'DISPATCHED (VT11)'!T$15:V$789,3,FALSE)</f>
        <v>KA</v>
      </c>
      <c r="T56" s="426">
        <f>+COUNTIF('DISPATCHED (VT11)'!L:L,'Fleet Report'!Q56)</f>
        <v>1</v>
      </c>
      <c r="U56" s="426"/>
      <c r="V56" s="426">
        <f t="shared" si="3"/>
        <v>1</v>
      </c>
      <c r="AP56" t="str">
        <f>IFERROR(VLOOKUP(Q56,'Truck Utilization'!B$3:C$237,2,FALSE),"")</f>
        <v>RRAJ</v>
      </c>
    </row>
    <row r="57" spans="1:42" ht="15" customHeight="1">
      <c r="A57" s="426" t="s">
        <v>410</v>
      </c>
      <c r="B57" s="426" t="str">
        <f>IFERROR(VLOOKUP(A57,'DISPATCHED (VT11)'!T$7:V$781,2,FALSE),"")</f>
        <v>DAMAYO</v>
      </c>
      <c r="C57" s="426" t="str">
        <f>IFERROR(VLOOKUP(A57,'DISPATCHED (VT11)'!T$7:V$781,3,FALSE),"")</f>
        <v>PAR-WS</v>
      </c>
      <c r="D57" s="426">
        <f>+COUNTIF('DISPATCHED (VT11)'!L:L,'Fleet Report'!A57)</f>
        <v>1</v>
      </c>
      <c r="E57" s="426" t="str">
        <f t="shared" si="4"/>
        <v>1</v>
      </c>
      <c r="F57" s="426">
        <f t="shared" si="1"/>
        <v>1</v>
      </c>
      <c r="H57" s="426" t="s">
        <v>410</v>
      </c>
      <c r="I57" s="426">
        <f>_xlfn.XLOOKUP(H57,'Truck Utilization'!B:B,'Truck Utilization'!D:D)</f>
        <v>6</v>
      </c>
      <c r="J57" s="426" t="s">
        <v>563</v>
      </c>
      <c r="K57" s="426" t="str">
        <f t="shared" si="2"/>
        <v>1</v>
      </c>
      <c r="L57" s="426"/>
      <c r="M57" s="430" t="s">
        <v>1088</v>
      </c>
      <c r="O57" s="435"/>
      <c r="P57" s="246" t="s">
        <v>1079</v>
      </c>
      <c r="Q57" s="43" t="s">
        <v>440</v>
      </c>
      <c r="R57" s="426" t="str">
        <f>VLOOKUP(Q57,'DISPATCHED (VT11)'!T$7:V$789,2,FALSE)</f>
        <v>J.BANGGABANGGA</v>
      </c>
      <c r="S57" s="426" t="str">
        <f>VLOOKUP(Q57,'DISPATCHED (VT11)'!T$15:V$789,3,FALSE)</f>
        <v>KA</v>
      </c>
      <c r="T57" s="426">
        <f>+COUNTIF('DISPATCHED (VT11)'!L:L,'Fleet Report'!Q57)</f>
        <v>1</v>
      </c>
      <c r="U57" s="426"/>
      <c r="V57" s="426">
        <f t="shared" si="3"/>
        <v>1</v>
      </c>
      <c r="AP57" t="str">
        <f>IFERROR(VLOOKUP(Q57,'Truck Utilization'!B$3:C$237,2,FALSE),"")</f>
        <v>RRAJ</v>
      </c>
    </row>
    <row r="58" spans="1:42" ht="15" customHeight="1">
      <c r="A58" s="426" t="s">
        <v>406</v>
      </c>
      <c r="B58" s="426" t="str">
        <f>IFERROR(VLOOKUP(A58,'DISPATCHED (VT11)'!T$7:V$781,2,FALSE),"")</f>
        <v>RAVELO</v>
      </c>
      <c r="C58" s="426" t="str">
        <f>IFERROR(VLOOKUP(A58,'DISPATCHED (VT11)'!T$7:V$781,3,FALSE),"")</f>
        <v>LP-WS</v>
      </c>
      <c r="D58" s="426">
        <f>+COUNTIF('DISPATCHED (VT11)'!L:L,'Fleet Report'!A58)</f>
        <v>1</v>
      </c>
      <c r="E58" s="426" t="str">
        <f t="shared" si="4"/>
        <v>1</v>
      </c>
      <c r="F58" s="426">
        <f t="shared" si="1"/>
        <v>1</v>
      </c>
      <c r="H58" s="426" t="s">
        <v>406</v>
      </c>
      <c r="I58" s="426">
        <f>_xlfn.XLOOKUP(H58,'Truck Utilization'!B:B,'Truck Utilization'!D:D)</f>
        <v>6</v>
      </c>
      <c r="J58" s="426" t="s">
        <v>563</v>
      </c>
      <c r="K58" s="426" t="str">
        <f t="shared" si="2"/>
        <v>1</v>
      </c>
      <c r="L58" s="426"/>
      <c r="M58" s="430" t="s">
        <v>1088</v>
      </c>
      <c r="O58" s="435"/>
      <c r="P58" s="246" t="s">
        <v>324</v>
      </c>
      <c r="Q58" s="426" t="s">
        <v>443</v>
      </c>
      <c r="R58" s="426" t="e">
        <f>VLOOKUP(Q58,'DISPATCHED (VT11)'!T$7:V$789,2,FALSE)</f>
        <v>#N/A</v>
      </c>
      <c r="S58" s="426" t="e">
        <f>VLOOKUP(Q58,'DISPATCHED (VT11)'!T$15:V$789,3,FALSE)</f>
        <v>#N/A</v>
      </c>
      <c r="T58" s="426">
        <f>+COUNTIF('DISPATCHED (VT11)'!L:L,'Fleet Report'!Q58)</f>
        <v>0</v>
      </c>
      <c r="U58" s="426"/>
      <c r="V58" s="426">
        <f t="shared" si="3"/>
        <v>0</v>
      </c>
      <c r="AP58" t="str">
        <f>IFERROR(VLOOKUP(Q58,'Truck Utilization'!B$3:C$237,2,FALSE),"")</f>
        <v>RRAJ</v>
      </c>
    </row>
    <row r="59" spans="1:42" ht="15" customHeight="1">
      <c r="A59" s="426" t="s">
        <v>381</v>
      </c>
      <c r="B59" s="426" t="str">
        <f>IFERROR(VLOOKUP(A59,'DISPATCHED (VT11)'!T$7:V$781,2,FALSE),"")</f>
        <v/>
      </c>
      <c r="C59" s="426" t="str">
        <f>IFERROR(VLOOKUP(A59,'DISPATCHED (VT11)'!T$7:V$781,3,FALSE),"")</f>
        <v/>
      </c>
      <c r="D59" s="426">
        <f>+COUNTIF('DISPATCHED (VT11)'!L:L,'Fleet Report'!A59)</f>
        <v>0</v>
      </c>
      <c r="E59" s="426" t="str">
        <f t="shared" si="4"/>
        <v>1</v>
      </c>
      <c r="F59" s="426">
        <f t="shared" si="1"/>
        <v>0</v>
      </c>
      <c r="H59" s="426" t="s">
        <v>381</v>
      </c>
      <c r="I59" s="426">
        <f>_xlfn.XLOOKUP(H59,'Truck Utilization'!B:B,'Truck Utilization'!D:D)</f>
        <v>6</v>
      </c>
      <c r="J59" s="426" t="s">
        <v>563</v>
      </c>
      <c r="K59" s="426" t="str">
        <f t="shared" si="2"/>
        <v>1</v>
      </c>
      <c r="L59" s="426"/>
      <c r="M59" s="430" t="s">
        <v>1088</v>
      </c>
      <c r="O59" s="435"/>
      <c r="P59" s="246" t="s">
        <v>324</v>
      </c>
      <c r="Q59" s="426" t="s">
        <v>457</v>
      </c>
      <c r="R59" s="426" t="str">
        <f>VLOOKUP(Q59,'DISPATCHED (VT11)'!T$7:V$789,2,FALSE)</f>
        <v>vibar</v>
      </c>
      <c r="S59" s="426" t="str">
        <f>VLOOKUP(Q59,'DISPATCHED (VT11)'!T$15:V$789,3,FALSE)</f>
        <v>KA</v>
      </c>
      <c r="T59" s="426">
        <f>+COUNTIF('DISPATCHED (VT11)'!L:L,'Fleet Report'!Q59)</f>
        <v>1</v>
      </c>
      <c r="U59" s="426"/>
      <c r="V59" s="426">
        <f t="shared" si="3"/>
        <v>1</v>
      </c>
      <c r="AP59" t="str">
        <f>IFERROR(VLOOKUP(Q59,'Truck Utilization'!B$3:C$237,2,FALSE),"")</f>
        <v>RRAJ</v>
      </c>
    </row>
    <row r="60" spans="1:42" ht="15" customHeight="1">
      <c r="A60" s="426" t="s">
        <v>507</v>
      </c>
      <c r="B60" s="426" t="str">
        <f>IFERROR(VLOOKUP(A60,'DISPATCHED (VT11)'!T$7:V$781,2,FALSE),"")</f>
        <v>MANALUSAN</v>
      </c>
      <c r="C60" s="426" t="str">
        <f>IFERROR(VLOOKUP(A60,'DISPATCHED (VT11)'!T$7:V$781,3,FALSE),"")</f>
        <v>PAC-WS</v>
      </c>
      <c r="D60" s="426">
        <f>+COUNTIF('DISPATCHED (VT11)'!L:L,'Fleet Report'!A60)</f>
        <v>1</v>
      </c>
      <c r="E60" s="426" t="str">
        <f t="shared" si="4"/>
        <v>1</v>
      </c>
      <c r="F60" s="426">
        <f t="shared" si="1"/>
        <v>1</v>
      </c>
      <c r="H60" s="426" t="s">
        <v>507</v>
      </c>
      <c r="I60" s="426">
        <f>_xlfn.XLOOKUP(H60,'Truck Utilization'!B:B,'Truck Utilization'!D:D)</f>
        <v>6</v>
      </c>
      <c r="J60" s="426" t="s">
        <v>563</v>
      </c>
      <c r="K60" s="426" t="str">
        <f t="shared" si="2"/>
        <v>1</v>
      </c>
      <c r="L60" s="426"/>
      <c r="M60" s="430" t="s">
        <v>1088</v>
      </c>
      <c r="O60" s="435"/>
      <c r="P60" s="246" t="s">
        <v>324</v>
      </c>
      <c r="Q60" s="43" t="s">
        <v>421</v>
      </c>
      <c r="R60" s="426" t="str">
        <f>VLOOKUP(Q60,'DISPATCHED (VT11)'!T$7:V$789,2,FALSE)</f>
        <v>marquez</v>
      </c>
      <c r="S60" s="426" t="str">
        <f>VLOOKUP(Q60,'DISPATCHED (VT11)'!T$15:V$789,3,FALSE)</f>
        <v>KA</v>
      </c>
      <c r="T60" s="426">
        <f>+COUNTIF('DISPATCHED (VT11)'!L:L,'Fleet Report'!Q60)</f>
        <v>1</v>
      </c>
      <c r="U60" s="426"/>
      <c r="V60" s="426">
        <f t="shared" si="3"/>
        <v>1</v>
      </c>
      <c r="AP60" t="str">
        <f>IFERROR(VLOOKUP(Q60,'Truck Utilization'!B$3:C$237,2,FALSE),"")</f>
        <v>EMME</v>
      </c>
    </row>
    <row r="61" spans="1:42" ht="15" customHeight="1">
      <c r="A61" s="426" t="s">
        <v>504</v>
      </c>
      <c r="B61" s="426" t="str">
        <f>IFERROR(VLOOKUP(A61,'DISPATCHED (VT11)'!T$7:V$781,2,FALSE),"")</f>
        <v/>
      </c>
      <c r="C61" s="426" t="str">
        <f>IFERROR(VLOOKUP(A61,'DISPATCHED (VT11)'!T$7:V$781,3,FALSE),"")</f>
        <v/>
      </c>
      <c r="D61" s="426">
        <f>+COUNTIF('DISPATCHED (VT11)'!L:L,'Fleet Report'!A61)</f>
        <v>0</v>
      </c>
      <c r="E61" s="426" t="str">
        <f t="shared" si="4"/>
        <v>1</v>
      </c>
      <c r="F61" s="426">
        <f t="shared" si="1"/>
        <v>0</v>
      </c>
      <c r="H61" s="426" t="s">
        <v>504</v>
      </c>
      <c r="I61" s="426">
        <f>_xlfn.XLOOKUP(H61,'Truck Utilization'!B:B,'Truck Utilization'!D:D)</f>
        <v>6</v>
      </c>
      <c r="J61" s="426" t="s">
        <v>563</v>
      </c>
      <c r="K61" s="426" t="str">
        <f t="shared" si="2"/>
        <v>1</v>
      </c>
      <c r="L61" s="426"/>
      <c r="M61" s="430" t="s">
        <v>1088</v>
      </c>
      <c r="O61" s="435"/>
      <c r="P61" s="246" t="s">
        <v>324</v>
      </c>
      <c r="Q61" s="426" t="s">
        <v>420</v>
      </c>
      <c r="R61" s="426" t="e">
        <f>VLOOKUP(Q61,'DISPATCHED (VT11)'!T$7:V$789,2,FALSE)</f>
        <v>#N/A</v>
      </c>
      <c r="S61" s="426" t="e">
        <f>VLOOKUP(Q61,'DISPATCHED (VT11)'!T$15:V$789,3,FALSE)</f>
        <v>#N/A</v>
      </c>
      <c r="T61" s="426">
        <f>+COUNTIF('DISPATCHED (VT11)'!L:L,'Fleet Report'!Q61)</f>
        <v>0</v>
      </c>
      <c r="U61" s="426"/>
      <c r="V61" s="426">
        <f t="shared" si="3"/>
        <v>0</v>
      </c>
      <c r="AP61" t="str">
        <f>IFERROR(VLOOKUP(Q61,'Truck Utilization'!B$3:C$237,2,FALSE),"")</f>
        <v>EMME</v>
      </c>
    </row>
    <row r="62" spans="1:42" ht="15" customHeight="1">
      <c r="A62" s="426" t="s">
        <v>556</v>
      </c>
      <c r="B62" s="426" t="str">
        <f>IFERROR(VLOOKUP(A62,'DISPATCHED (VT11)'!T$7:V$781,2,FALSE),"")</f>
        <v>FERGUSON</v>
      </c>
      <c r="C62" s="426" t="str">
        <f>IFERROR(VLOOKUP(A62,'DISPATCHED (VT11)'!T$7:V$781,3,FALSE),"")</f>
        <v>TAG-DP</v>
      </c>
      <c r="D62" s="426">
        <f>+COUNTIF('DISPATCHED (VT11)'!L:L,'Fleet Report'!A62)</f>
        <v>1</v>
      </c>
      <c r="E62" s="426" t="str">
        <f t="shared" si="4"/>
        <v>1</v>
      </c>
      <c r="F62" s="426">
        <f t="shared" si="1"/>
        <v>1</v>
      </c>
      <c r="H62" s="426" t="s">
        <v>556</v>
      </c>
      <c r="I62" s="426">
        <f>_xlfn.XLOOKUP(H62,'Truck Utilization'!B:B,'Truck Utilization'!D:D)</f>
        <v>6</v>
      </c>
      <c r="J62" s="426" t="s">
        <v>563</v>
      </c>
      <c r="K62" s="426" t="str">
        <f t="shared" si="2"/>
        <v>1</v>
      </c>
      <c r="L62" s="426"/>
      <c r="M62" s="430" t="s">
        <v>1088</v>
      </c>
      <c r="O62" s="435"/>
      <c r="P62" s="246" t="s">
        <v>1079</v>
      </c>
      <c r="Q62" s="43" t="s">
        <v>425</v>
      </c>
      <c r="R62" s="426" t="str">
        <f>VLOOKUP(Q62,'DISPATCHED (VT11)'!T$7:V$789,2,FALSE)</f>
        <v>danque</v>
      </c>
      <c r="S62" s="426" t="str">
        <f>VLOOKUP(Q62,'DISPATCHED (VT11)'!T$15:V$789,3,FALSE)</f>
        <v>KA</v>
      </c>
      <c r="T62" s="426">
        <f>+COUNTIF('DISPATCHED (VT11)'!L:L,'Fleet Report'!Q62)</f>
        <v>1</v>
      </c>
      <c r="U62" s="426"/>
      <c r="V62" s="426">
        <f t="shared" si="3"/>
        <v>1</v>
      </c>
      <c r="AP62" t="str">
        <f>IFERROR(VLOOKUP(Q62,'Truck Utilization'!B$3:C$237,2,FALSE),"")</f>
        <v>EMME</v>
      </c>
    </row>
    <row r="63" spans="1:42" ht="15" customHeight="1">
      <c r="A63" s="426" t="s">
        <v>538</v>
      </c>
      <c r="B63" s="426" t="str">
        <f>IFERROR(VLOOKUP(A63,'DISPATCHED (VT11)'!T$7:V$781,2,FALSE),"")</f>
        <v>MENDOZA</v>
      </c>
      <c r="C63" s="426" t="str">
        <f>IFERROR(VLOOKUP(A63,'DISPATCHED (VT11)'!T$7:V$781,3,FALSE),"")</f>
        <v>KA</v>
      </c>
      <c r="D63" s="426">
        <f>+COUNTIF('DISPATCHED (VT11)'!L:L,'Fleet Report'!A63)</f>
        <v>1</v>
      </c>
      <c r="E63" s="426" t="str">
        <f t="shared" si="4"/>
        <v>1</v>
      </c>
      <c r="F63" s="426">
        <f t="shared" si="1"/>
        <v>1</v>
      </c>
      <c r="H63" s="426" t="s">
        <v>538</v>
      </c>
      <c r="I63" s="426">
        <f>_xlfn.XLOOKUP(H63,'Truck Utilization'!B:B,'Truck Utilization'!D:D)</f>
        <v>6</v>
      </c>
      <c r="J63" s="426" t="s">
        <v>563</v>
      </c>
      <c r="K63" s="426" t="str">
        <f t="shared" si="2"/>
        <v>1</v>
      </c>
      <c r="L63" s="426"/>
      <c r="M63" s="430" t="s">
        <v>1088</v>
      </c>
      <c r="O63" s="435"/>
      <c r="P63" s="246" t="s">
        <v>324</v>
      </c>
      <c r="Q63" s="426" t="s">
        <v>740</v>
      </c>
      <c r="R63" s="426" t="e">
        <f>VLOOKUP(Q63,'DISPATCHED (VT11)'!T$7:V$789,2,FALSE)</f>
        <v>#N/A</v>
      </c>
      <c r="S63" s="426" t="e">
        <f>VLOOKUP(Q63,'DISPATCHED (VT11)'!T$15:V$789,3,FALSE)</f>
        <v>#N/A</v>
      </c>
      <c r="T63" s="426">
        <f>+COUNTIF('DISPATCHED (VT11)'!L:L,'Fleet Report'!Q63)</f>
        <v>0</v>
      </c>
      <c r="U63" s="426"/>
      <c r="V63" s="426">
        <f t="shared" si="3"/>
        <v>0</v>
      </c>
      <c r="AP63" t="str">
        <f>IFERROR(VLOOKUP(Q63,'Truck Utilization'!B$3:C$237,2,FALSE),"")</f>
        <v>ROGERSON</v>
      </c>
    </row>
    <row r="64" spans="1:42" ht="15" customHeight="1">
      <c r="A64" s="426" t="s">
        <v>539</v>
      </c>
      <c r="B64" s="426" t="str">
        <f>IFERROR(VLOOKUP(A64,'DISPATCHED (VT11)'!T$7:V$781,2,FALSE),"")</f>
        <v>FACUNLA</v>
      </c>
      <c r="C64" s="426" t="str">
        <f>IFERROR(VLOOKUP(A64,'DISPATCHED (VT11)'!T$7:V$781,3,FALSE),"")</f>
        <v>PAR-WS</v>
      </c>
      <c r="D64" s="426">
        <f>+COUNTIF('DISPATCHED (VT11)'!L:L,'Fleet Report'!A64)</f>
        <v>1</v>
      </c>
      <c r="E64" s="426" t="str">
        <f t="shared" si="4"/>
        <v>1</v>
      </c>
      <c r="F64" s="426">
        <f t="shared" si="1"/>
        <v>1</v>
      </c>
      <c r="H64" s="426" t="s">
        <v>539</v>
      </c>
      <c r="I64" s="426">
        <f>_xlfn.XLOOKUP(H64,'Truck Utilization'!B:B,'Truck Utilization'!D:D)</f>
        <v>6</v>
      </c>
      <c r="J64" s="426" t="s">
        <v>563</v>
      </c>
      <c r="K64" s="426" t="str">
        <f t="shared" si="2"/>
        <v>1</v>
      </c>
      <c r="L64" s="426"/>
      <c r="M64" s="430" t="s">
        <v>1088</v>
      </c>
      <c r="O64" s="435"/>
      <c r="P64" s="246" t="s">
        <v>324</v>
      </c>
      <c r="Q64" s="426" t="s">
        <v>464</v>
      </c>
      <c r="R64" s="426" t="e">
        <f>VLOOKUP(Q64,'DISPATCHED (VT11)'!T$7:V$789,2,FALSE)</f>
        <v>#N/A</v>
      </c>
      <c r="S64" s="426" t="e">
        <f>VLOOKUP(Q64,'DISPATCHED (VT11)'!T$15:V$789,3,FALSE)</f>
        <v>#N/A</v>
      </c>
      <c r="T64" s="426">
        <f>+COUNTIF('DISPATCHED (VT11)'!L:L,'Fleet Report'!Q64)</f>
        <v>0</v>
      </c>
      <c r="U64" s="426"/>
      <c r="V64" s="426">
        <f t="shared" si="3"/>
        <v>0</v>
      </c>
      <c r="AP64" t="str">
        <f>IFERROR(VLOOKUP(Q64,'Truck Utilization'!B$3:C$237,2,FALSE),"")</f>
        <v>ROGERSON</v>
      </c>
    </row>
    <row r="65" spans="1:42" ht="15" customHeight="1">
      <c r="A65" s="426" t="s">
        <v>388</v>
      </c>
      <c r="B65" s="426" t="str">
        <f>IFERROR(VLOOKUP(A65,'DISPATCHED (VT11)'!T$7:V$781,2,FALSE),"")</f>
        <v>BARCENA</v>
      </c>
      <c r="C65" s="426" t="str">
        <f>IFERROR(VLOOKUP(A65,'DISPATCHED (VT11)'!T$7:V$781,3,FALSE),"")</f>
        <v>HOD</v>
      </c>
      <c r="D65" s="426">
        <f>+COUNTIF('DISPATCHED (VT11)'!L:L,'Fleet Report'!A65)</f>
        <v>1</v>
      </c>
      <c r="E65" s="426" t="str">
        <f t="shared" si="4"/>
        <v>1</v>
      </c>
      <c r="F65" s="426">
        <f t="shared" si="1"/>
        <v>1</v>
      </c>
      <c r="H65" s="426" t="s">
        <v>388</v>
      </c>
      <c r="I65" s="426">
        <f>_xlfn.XLOOKUP(H65,'Truck Utilization'!B:B,'Truck Utilization'!D:D)</f>
        <v>6</v>
      </c>
      <c r="J65" s="426" t="s">
        <v>563</v>
      </c>
      <c r="K65" s="426" t="str">
        <f t="shared" si="2"/>
        <v>1</v>
      </c>
      <c r="L65" s="426"/>
      <c r="M65" s="430" t="s">
        <v>1088</v>
      </c>
      <c r="O65" s="435"/>
      <c r="P65" s="246" t="s">
        <v>324</v>
      </c>
      <c r="Q65" s="426" t="s">
        <v>741</v>
      </c>
      <c r="R65" s="426" t="e">
        <f>VLOOKUP(Q65,'DISPATCHED (VT11)'!T$7:V$789,2,FALSE)</f>
        <v>#N/A</v>
      </c>
      <c r="S65" s="426" t="e">
        <f>VLOOKUP(Q65,'DISPATCHED (VT11)'!T$15:V$789,3,FALSE)</f>
        <v>#N/A</v>
      </c>
      <c r="T65" s="426">
        <f>+COUNTIF('DISPATCHED (VT11)'!L:L,'Fleet Report'!Q65)</f>
        <v>0</v>
      </c>
      <c r="U65" s="426"/>
      <c r="V65" s="426">
        <f t="shared" si="3"/>
        <v>0</v>
      </c>
      <c r="AP65" t="str">
        <f>IFERROR(VLOOKUP(Q65,'Truck Utilization'!B$3:C$237,2,FALSE),"")</f>
        <v>ROGERSON</v>
      </c>
    </row>
    <row r="66" spans="1:42" ht="15" customHeight="1">
      <c r="A66" s="426" t="s">
        <v>397</v>
      </c>
      <c r="B66" s="426" t="str">
        <f>IFERROR(VLOOKUP(A66,'DISPATCHED (VT11)'!T$7:V$781,2,FALSE),"")</f>
        <v>MAHUSAY</v>
      </c>
      <c r="C66" s="426" t="str">
        <f>IFERROR(VLOOKUP(A66,'DISPATCHED (VT11)'!T$7:V$781,3,FALSE),"")</f>
        <v>KA</v>
      </c>
      <c r="D66" s="426">
        <f>+COUNTIF('DISPATCHED (VT11)'!L:L,'Fleet Report'!A66)</f>
        <v>1</v>
      </c>
      <c r="E66" s="426" t="str">
        <f t="shared" si="4"/>
        <v>1</v>
      </c>
      <c r="F66" s="426">
        <f t="shared" si="1"/>
        <v>1</v>
      </c>
      <c r="H66" s="426" t="s">
        <v>397</v>
      </c>
      <c r="I66" s="426">
        <f>_xlfn.XLOOKUP(H66,'Truck Utilization'!B:B,'Truck Utilization'!D:D)</f>
        <v>6</v>
      </c>
      <c r="J66" s="426" t="s">
        <v>563</v>
      </c>
      <c r="K66" s="426" t="str">
        <f t="shared" si="2"/>
        <v>1</v>
      </c>
      <c r="L66" s="426"/>
      <c r="M66" s="430" t="s">
        <v>1088</v>
      </c>
      <c r="O66" s="435"/>
      <c r="P66" s="246" t="s">
        <v>324</v>
      </c>
      <c r="Q66" s="426" t="s">
        <v>742</v>
      </c>
      <c r="R66" s="426" t="e">
        <f>VLOOKUP(Q66,'DISPATCHED (VT11)'!T$7:V$789,2,FALSE)</f>
        <v>#N/A</v>
      </c>
      <c r="S66" s="426" t="e">
        <f>VLOOKUP(Q66,'DISPATCHED (VT11)'!T$15:V$789,3,FALSE)</f>
        <v>#N/A</v>
      </c>
      <c r="T66" s="426">
        <f>+COUNTIF('DISPATCHED (VT11)'!L:L,'Fleet Report'!Q66)</f>
        <v>0</v>
      </c>
      <c r="U66" s="426"/>
      <c r="V66" s="426">
        <f t="shared" si="3"/>
        <v>0</v>
      </c>
      <c r="AP66" t="str">
        <f>IFERROR(VLOOKUP(Q66,'Truck Utilization'!B$3:C$237,2,FALSE),"")</f>
        <v>ROGERSON</v>
      </c>
    </row>
    <row r="67" spans="1:42" ht="15" customHeight="1">
      <c r="A67" s="426" t="s">
        <v>512</v>
      </c>
      <c r="B67" s="426" t="str">
        <f>IFERROR(VLOOKUP(A67,'DISPATCHED (VT11)'!T$7:V$781,2,FALSE),"")</f>
        <v/>
      </c>
      <c r="C67" s="426" t="str">
        <f>IFERROR(VLOOKUP(A67,'DISPATCHED (VT11)'!T$7:V$781,3,FALSE),"")</f>
        <v/>
      </c>
      <c r="D67" s="426">
        <f>+COUNTIF('DISPATCHED (VT11)'!L:L,'Fleet Report'!A67)</f>
        <v>0</v>
      </c>
      <c r="E67" s="426" t="str">
        <f t="shared" ref="E67:E98" si="5">_xlfn.XLOOKUP(A67,H:H,K:K)</f>
        <v>1</v>
      </c>
      <c r="F67" s="426">
        <f t="shared" si="1"/>
        <v>0</v>
      </c>
      <c r="H67" s="426" t="s">
        <v>512</v>
      </c>
      <c r="I67" s="426">
        <f>_xlfn.XLOOKUP(H67,'Truck Utilization'!B:B,'Truck Utilization'!D:D)</f>
        <v>6</v>
      </c>
      <c r="J67" s="426" t="s">
        <v>563</v>
      </c>
      <c r="K67" s="426" t="str">
        <f t="shared" si="2"/>
        <v>1</v>
      </c>
      <c r="L67" s="426"/>
      <c r="M67" s="430" t="s">
        <v>1088</v>
      </c>
      <c r="O67" s="435"/>
      <c r="P67" s="246" t="s">
        <v>324</v>
      </c>
      <c r="Q67" s="426" t="s">
        <v>743</v>
      </c>
      <c r="R67" s="426" t="e">
        <f>VLOOKUP(Q67,'DISPATCHED (VT11)'!T$7:V$789,2,FALSE)</f>
        <v>#N/A</v>
      </c>
      <c r="S67" s="426" t="e">
        <f>VLOOKUP(Q67,'DISPATCHED (VT11)'!T$15:V$789,3,FALSE)</f>
        <v>#N/A</v>
      </c>
      <c r="T67" s="426">
        <f>+COUNTIF('DISPATCHED (VT11)'!L:L,'Fleet Report'!Q67)</f>
        <v>0</v>
      </c>
      <c r="U67" s="426"/>
      <c r="V67" s="426">
        <f t="shared" si="3"/>
        <v>0</v>
      </c>
      <c r="AP67" t="str">
        <f>IFERROR(VLOOKUP(Q67,'Truck Utilization'!B$3:C$237,2,FALSE),"")</f>
        <v>ROGERSON</v>
      </c>
    </row>
    <row r="68" spans="1:42" ht="15" customHeight="1">
      <c r="A68" s="426" t="s">
        <v>549</v>
      </c>
      <c r="B68" s="426" t="str">
        <f>IFERROR(VLOOKUP(A68,'DISPATCHED (VT11)'!T$7:V$781,2,FALSE),"")</f>
        <v>MORANTE</v>
      </c>
      <c r="C68" s="426" t="str">
        <f>IFERROR(VLOOKUP(A68,'DISPATCHED (VT11)'!T$7:V$781,3,FALSE),"")</f>
        <v>LP-WS</v>
      </c>
      <c r="D68" s="426">
        <f>+COUNTIF('DISPATCHED (VT11)'!L:L,'Fleet Report'!A68)</f>
        <v>1</v>
      </c>
      <c r="E68" s="426" t="str">
        <f t="shared" si="5"/>
        <v>1</v>
      </c>
      <c r="F68" s="426">
        <f t="shared" ref="F68:F94" si="6">IF(E68="","B",IF(D68=0,0,1+D68-D68))</f>
        <v>1</v>
      </c>
      <c r="H68" s="426" t="s">
        <v>549</v>
      </c>
      <c r="I68" s="426">
        <f>_xlfn.XLOOKUP(H68,'Truck Utilization'!B:B,'Truck Utilization'!D:D)</f>
        <v>6</v>
      </c>
      <c r="J68" s="426" t="s">
        <v>563</v>
      </c>
      <c r="K68" s="426" t="str">
        <f t="shared" ref="K68:K88" si="7">IF(M68=1,"","1")</f>
        <v>1</v>
      </c>
      <c r="L68" s="426"/>
      <c r="M68" s="430" t="s">
        <v>1088</v>
      </c>
      <c r="O68" s="435"/>
      <c r="P68" s="246" t="s">
        <v>324</v>
      </c>
      <c r="Q68" s="426" t="s">
        <v>744</v>
      </c>
      <c r="R68" s="426" t="e">
        <f>VLOOKUP(Q68,'DISPATCHED (VT11)'!T$7:V$789,2,FALSE)</f>
        <v>#N/A</v>
      </c>
      <c r="S68" s="426" t="e">
        <f>VLOOKUP(Q68,'DISPATCHED (VT11)'!T$15:V$789,3,FALSE)</f>
        <v>#N/A</v>
      </c>
      <c r="T68" s="426">
        <f>+COUNTIF('DISPATCHED (VT11)'!L:L,'Fleet Report'!Q68)</f>
        <v>0</v>
      </c>
      <c r="U68" s="426"/>
      <c r="V68" s="426">
        <f t="shared" ref="V68:V102" si="8">IF(T68=0,0,1+T68-T68)</f>
        <v>0</v>
      </c>
      <c r="AP68" t="str">
        <f>IFERROR(VLOOKUP(Q68,'Truck Utilization'!B$3:C$237,2,FALSE),"")</f>
        <v>ROGERSON</v>
      </c>
    </row>
    <row r="69" spans="1:42" ht="15" customHeight="1">
      <c r="A69" s="426" t="s">
        <v>511</v>
      </c>
      <c r="B69" s="426" t="str">
        <f>IFERROR(VLOOKUP(A69,'DISPATCHED (VT11)'!T$7:V$781,2,FALSE),"")</f>
        <v>BANTIGUE</v>
      </c>
      <c r="C69" s="426" t="str">
        <f>IFERROR(VLOOKUP(A69,'DISPATCHED (VT11)'!T$7:V$781,3,FALSE),"")</f>
        <v>PAR-WS</v>
      </c>
      <c r="D69" s="426">
        <f>+COUNTIF('DISPATCHED (VT11)'!L:L,'Fleet Report'!A69)</f>
        <v>1</v>
      </c>
      <c r="E69" s="426" t="str">
        <f t="shared" si="5"/>
        <v>1</v>
      </c>
      <c r="F69" s="426">
        <f t="shared" si="6"/>
        <v>1</v>
      </c>
      <c r="H69" s="426" t="s">
        <v>511</v>
      </c>
      <c r="I69" s="426">
        <f>_xlfn.XLOOKUP(H69,'Truck Utilization'!B:B,'Truck Utilization'!D:D)</f>
        <v>6</v>
      </c>
      <c r="J69" s="426" t="s">
        <v>563</v>
      </c>
      <c r="K69" s="426" t="str">
        <f t="shared" si="7"/>
        <v>1</v>
      </c>
      <c r="L69" s="426"/>
      <c r="M69" s="430" t="s">
        <v>1088</v>
      </c>
      <c r="O69" s="435"/>
      <c r="P69" s="246" t="s">
        <v>324</v>
      </c>
      <c r="Q69" s="426" t="s">
        <v>745</v>
      </c>
      <c r="R69" s="426" t="e">
        <f>VLOOKUP(Q69,'DISPATCHED (VT11)'!T$7:V$789,2,FALSE)</f>
        <v>#N/A</v>
      </c>
      <c r="S69" s="426" t="e">
        <f>VLOOKUP(Q69,'DISPATCHED (VT11)'!T$15:V$789,3,FALSE)</f>
        <v>#N/A</v>
      </c>
      <c r="T69" s="426">
        <f>+COUNTIF('DISPATCHED (VT11)'!L:L,'Fleet Report'!Q69)</f>
        <v>0</v>
      </c>
      <c r="U69" s="426"/>
      <c r="V69" s="426">
        <f t="shared" si="8"/>
        <v>0</v>
      </c>
      <c r="AP69" t="str">
        <f>IFERROR(VLOOKUP(Q69,'Truck Utilization'!B$3:C$237,2,FALSE),"")</f>
        <v>ROGERSON</v>
      </c>
    </row>
    <row r="70" spans="1:42" ht="15" customHeight="1">
      <c r="A70" s="426" t="s">
        <v>411</v>
      </c>
      <c r="B70" s="426" t="str">
        <f>IFERROR(VLOOKUP(A70,'DISPATCHED (VT11)'!T$7:V$781,2,FALSE),"")</f>
        <v>PANGANIBAN</v>
      </c>
      <c r="C70" s="426" t="str">
        <f>IFERROR(VLOOKUP(A70,'DISPATCHED (VT11)'!T$7:V$781,3,FALSE),"")</f>
        <v>PAR-WS</v>
      </c>
      <c r="D70" s="426">
        <f>+COUNTIF('DISPATCHED (VT11)'!L:L,'Fleet Report'!A70)</f>
        <v>1</v>
      </c>
      <c r="E70" s="426" t="str">
        <f t="shared" si="5"/>
        <v>1</v>
      </c>
      <c r="F70" s="426">
        <f t="shared" si="6"/>
        <v>1</v>
      </c>
      <c r="H70" s="426" t="s">
        <v>411</v>
      </c>
      <c r="I70" s="426">
        <f>_xlfn.XLOOKUP(H70,'Truck Utilization'!B:B,'Truck Utilization'!D:D)</f>
        <v>6</v>
      </c>
      <c r="J70" s="426" t="s">
        <v>563</v>
      </c>
      <c r="K70" s="426" t="str">
        <f t="shared" si="7"/>
        <v>1</v>
      </c>
      <c r="L70" s="426"/>
      <c r="M70" s="430" t="s">
        <v>1088</v>
      </c>
      <c r="O70" s="435"/>
      <c r="P70" s="246" t="s">
        <v>324</v>
      </c>
      <c r="Q70" s="426" t="s">
        <v>746</v>
      </c>
      <c r="R70" s="426" t="e">
        <f>VLOOKUP(Q70,'DISPATCHED (VT11)'!T$7:V$789,2,FALSE)</f>
        <v>#N/A</v>
      </c>
      <c r="S70" s="426" t="e">
        <f>VLOOKUP(Q70,'DISPATCHED (VT11)'!T$15:V$789,3,FALSE)</f>
        <v>#N/A</v>
      </c>
      <c r="T70" s="426">
        <f>+COUNTIF('DISPATCHED (VT11)'!L:L,'Fleet Report'!Q70)</f>
        <v>0</v>
      </c>
      <c r="U70" s="426"/>
      <c r="V70" s="426">
        <f t="shared" si="8"/>
        <v>0</v>
      </c>
      <c r="AP70" t="str">
        <f>IFERROR(VLOOKUP(Q70,'Truck Utilization'!B$3:C$237,2,FALSE),"")</f>
        <v>AMOURE</v>
      </c>
    </row>
    <row r="71" spans="1:42" ht="15" customHeight="1">
      <c r="A71" s="426" t="s">
        <v>392</v>
      </c>
      <c r="B71" s="426" t="str">
        <f>IFERROR(VLOOKUP(A71,'DISPATCHED (VT11)'!T$7:V$781,2,FALSE),"")</f>
        <v/>
      </c>
      <c r="C71" s="426" t="str">
        <f>IFERROR(VLOOKUP(A71,'DISPATCHED (VT11)'!T$7:V$781,3,FALSE),"")</f>
        <v/>
      </c>
      <c r="D71" s="426">
        <f>+COUNTIF('DISPATCHED (VT11)'!L:L,'Fleet Report'!A71)</f>
        <v>0</v>
      </c>
      <c r="E71" s="426" t="str">
        <f t="shared" si="5"/>
        <v>1</v>
      </c>
      <c r="F71" s="426">
        <f t="shared" si="6"/>
        <v>0</v>
      </c>
      <c r="H71" s="426" t="s">
        <v>392</v>
      </c>
      <c r="I71" s="426">
        <f>_xlfn.XLOOKUP(H71,'Truck Utilization'!B:B,'Truck Utilization'!D:D)</f>
        <v>6</v>
      </c>
      <c r="J71" s="426" t="s">
        <v>563</v>
      </c>
      <c r="K71" s="426" t="str">
        <f t="shared" si="7"/>
        <v>1</v>
      </c>
      <c r="L71" s="426"/>
      <c r="M71" s="430" t="s">
        <v>1088</v>
      </c>
      <c r="O71" s="435"/>
      <c r="P71" s="246" t="s">
        <v>324</v>
      </c>
      <c r="Q71" s="426" t="s">
        <v>747</v>
      </c>
      <c r="R71" s="426" t="e">
        <f>VLOOKUP(Q71,'DISPATCHED (VT11)'!T$7:V$789,2,FALSE)</f>
        <v>#N/A</v>
      </c>
      <c r="S71" s="426" t="e">
        <f>VLOOKUP(Q71,'DISPATCHED (VT11)'!T$15:V$789,3,FALSE)</f>
        <v>#N/A</v>
      </c>
      <c r="T71" s="426">
        <f>+COUNTIF('DISPATCHED (VT11)'!L:L,'Fleet Report'!Q71)</f>
        <v>0</v>
      </c>
      <c r="U71" s="426"/>
      <c r="V71" s="426">
        <f t="shared" si="8"/>
        <v>0</v>
      </c>
      <c r="AP71" t="str">
        <f>IFERROR(VLOOKUP(Q71,'Truck Utilization'!B$3:C$237,2,FALSE),"")</f>
        <v>AMOURE</v>
      </c>
    </row>
    <row r="72" spans="1:42" ht="15" customHeight="1">
      <c r="A72" s="426" t="s">
        <v>551</v>
      </c>
      <c r="B72" s="426" t="str">
        <f>IFERROR(VLOOKUP(A72,'DISPATCHED (VT11)'!T$7:V$781,2,FALSE),"")</f>
        <v/>
      </c>
      <c r="C72" s="426" t="str">
        <f>IFERROR(VLOOKUP(A72,'DISPATCHED (VT11)'!T$7:V$781,3,FALSE),"")</f>
        <v/>
      </c>
      <c r="D72" s="426">
        <f>+COUNTIF('DISPATCHED (VT11)'!L:L,'Fleet Report'!A72)</f>
        <v>0</v>
      </c>
      <c r="E72" s="426" t="str">
        <f t="shared" si="5"/>
        <v>1</v>
      </c>
      <c r="F72" s="426">
        <f t="shared" si="6"/>
        <v>0</v>
      </c>
      <c r="H72" s="426" t="s">
        <v>551</v>
      </c>
      <c r="I72" s="426">
        <f>_xlfn.XLOOKUP(H72,'Truck Utilization'!B:B,'Truck Utilization'!D:D)</f>
        <v>6</v>
      </c>
      <c r="J72" s="426" t="s">
        <v>563</v>
      </c>
      <c r="K72" s="426" t="str">
        <f t="shared" si="7"/>
        <v>1</v>
      </c>
      <c r="L72" s="426"/>
      <c r="M72" s="430" t="s">
        <v>1088</v>
      </c>
      <c r="O72" s="435"/>
      <c r="Q72" s="426" t="s">
        <v>465</v>
      </c>
      <c r="R72" s="426" t="e">
        <f>VLOOKUP(Q72,'DISPATCHED (VT11)'!T$7:V$789,2,FALSE)</f>
        <v>#N/A</v>
      </c>
      <c r="S72" s="426" t="e">
        <f>VLOOKUP(Q72,'DISPATCHED (VT11)'!T$15:V$789,3,FALSE)</f>
        <v>#N/A</v>
      </c>
      <c r="T72" s="426">
        <f>+COUNTIF('DISPATCHED (VT11)'!L:L,'Fleet Report'!Q72)</f>
        <v>0</v>
      </c>
      <c r="U72" s="426"/>
      <c r="V72" s="426">
        <f t="shared" si="8"/>
        <v>0</v>
      </c>
      <c r="AP72" t="str">
        <f>IFERROR(VLOOKUP(Q72,'Truck Utilization'!B$3:C$237,2,FALSE),"")</f>
        <v>AMOURE</v>
      </c>
    </row>
    <row r="73" spans="1:42" ht="15" customHeight="1">
      <c r="A73" s="426" t="s">
        <v>558</v>
      </c>
      <c r="B73" s="426" t="str">
        <f>IFERROR(VLOOKUP(A73,'DISPATCHED (VT11)'!T$7:V$781,2,FALSE),"")</f>
        <v>SEVILLA</v>
      </c>
      <c r="C73" s="426" t="str">
        <f>IFERROR(VLOOKUP(A73,'DISPATCHED (VT11)'!T$7:V$781,3,FALSE),"")</f>
        <v>PAR-DP</v>
      </c>
      <c r="D73" s="426">
        <f>+COUNTIF('DISPATCHED (VT11)'!L:L,'Fleet Report'!A73)</f>
        <v>1</v>
      </c>
      <c r="E73" s="426" t="str">
        <f t="shared" si="5"/>
        <v>1</v>
      </c>
      <c r="F73" s="426">
        <f t="shared" si="6"/>
        <v>1</v>
      </c>
      <c r="H73" s="426" t="s">
        <v>558</v>
      </c>
      <c r="I73" s="426">
        <f>_xlfn.XLOOKUP(H73,'Truck Utilization'!B:B,'Truck Utilization'!D:D)</f>
        <v>6</v>
      </c>
      <c r="J73" s="426" t="s">
        <v>563</v>
      </c>
      <c r="K73" s="426" t="str">
        <f t="shared" si="7"/>
        <v>1</v>
      </c>
      <c r="L73" s="426"/>
      <c r="M73" s="430" t="s">
        <v>1088</v>
      </c>
      <c r="O73" s="435"/>
      <c r="P73" s="246" t="s">
        <v>1080</v>
      </c>
      <c r="Q73" s="426" t="s">
        <v>437</v>
      </c>
      <c r="R73" s="426" t="e">
        <f>VLOOKUP(Q73,'DISPATCHED (VT11)'!T$7:V$789,2,FALSE)</f>
        <v>#N/A</v>
      </c>
      <c r="S73" s="426" t="e">
        <f>VLOOKUP(Q73,'DISPATCHED (VT11)'!T$15:V$789,3,FALSE)</f>
        <v>#N/A</v>
      </c>
      <c r="T73" s="426">
        <f>+COUNTIF('DISPATCHED (VT11)'!L:L,'Fleet Report'!Q73)</f>
        <v>0</v>
      </c>
      <c r="U73" s="426"/>
      <c r="V73" s="426">
        <f t="shared" si="8"/>
        <v>0</v>
      </c>
      <c r="AP73" t="str">
        <f>IFERROR(VLOOKUP(Q73,'Truck Utilization'!B$3:C$237,2,FALSE),"")</f>
        <v>A TRANSLOADING</v>
      </c>
    </row>
    <row r="74" spans="1:42" ht="15" customHeight="1">
      <c r="A74" s="426" t="s">
        <v>553</v>
      </c>
      <c r="B74" s="426" t="str">
        <f>IFERROR(VLOOKUP(A74,'DISPATCHED (VT11)'!T$7:V$781,2,FALSE),"")</f>
        <v/>
      </c>
      <c r="C74" s="426" t="str">
        <f>IFERROR(VLOOKUP(A74,'DISPATCHED (VT11)'!T$7:V$781,3,FALSE),"")</f>
        <v/>
      </c>
      <c r="D74" s="426">
        <f>+COUNTIF('DISPATCHED (VT11)'!L:L,'Fleet Report'!A74)</f>
        <v>0</v>
      </c>
      <c r="E74" s="426" t="str">
        <f t="shared" si="5"/>
        <v>1</v>
      </c>
      <c r="F74" s="426">
        <f t="shared" si="6"/>
        <v>0</v>
      </c>
      <c r="H74" s="426" t="s">
        <v>553</v>
      </c>
      <c r="I74" s="426">
        <f>_xlfn.XLOOKUP(H74,'Truck Utilization'!B:B,'Truck Utilization'!D:D)</f>
        <v>6</v>
      </c>
      <c r="J74" s="426" t="s">
        <v>563</v>
      </c>
      <c r="K74" s="426" t="str">
        <f t="shared" si="7"/>
        <v>1</v>
      </c>
      <c r="L74" s="426"/>
      <c r="M74" s="430" t="s">
        <v>1088</v>
      </c>
      <c r="O74" s="435"/>
      <c r="P74" s="246" t="s">
        <v>1080</v>
      </c>
      <c r="Q74" s="426" t="s">
        <v>422</v>
      </c>
      <c r="R74" s="426" t="e">
        <f>VLOOKUP(Q74,'DISPATCHED (VT11)'!T$7:V$789,2,FALSE)</f>
        <v>#N/A</v>
      </c>
      <c r="S74" s="426" t="e">
        <f>VLOOKUP(Q74,'DISPATCHED (VT11)'!T$15:V$789,3,FALSE)</f>
        <v>#N/A</v>
      </c>
      <c r="T74" s="426">
        <f>+COUNTIF('DISPATCHED (VT11)'!L:L,'Fleet Report'!Q74)</f>
        <v>0</v>
      </c>
      <c r="U74" s="426"/>
      <c r="V74" s="426">
        <f t="shared" si="8"/>
        <v>0</v>
      </c>
      <c r="AP74" t="str">
        <f>IFERROR(VLOOKUP(Q74,'Truck Utilization'!B$3:C$237,2,FALSE),"")</f>
        <v>A TRANSLOADING</v>
      </c>
    </row>
    <row r="75" spans="1:42" ht="15" customHeight="1">
      <c r="A75" s="426" t="s">
        <v>554</v>
      </c>
      <c r="B75" s="426" t="str">
        <f>IFERROR(VLOOKUP(A75,'DISPATCHED (VT11)'!T$7:V$781,2,FALSE),"")</f>
        <v/>
      </c>
      <c r="C75" s="426" t="str">
        <f>IFERROR(VLOOKUP(A75,'DISPATCHED (VT11)'!T$7:V$781,3,FALSE),"")</f>
        <v/>
      </c>
      <c r="D75" s="426">
        <f>+COUNTIF('DISPATCHED (VT11)'!L:L,'Fleet Report'!A75)</f>
        <v>0</v>
      </c>
      <c r="E75" s="426" t="str">
        <f t="shared" si="5"/>
        <v>1</v>
      </c>
      <c r="F75" s="426">
        <f t="shared" si="6"/>
        <v>0</v>
      </c>
      <c r="H75" s="426" t="s">
        <v>554</v>
      </c>
      <c r="I75" s="426">
        <f>_xlfn.XLOOKUP(H75,'Truck Utilization'!B:B,'Truck Utilization'!D:D)</f>
        <v>6</v>
      </c>
      <c r="J75" s="426" t="s">
        <v>563</v>
      </c>
      <c r="K75" s="426" t="str">
        <f t="shared" si="7"/>
        <v>1</v>
      </c>
      <c r="L75" s="426"/>
      <c r="M75" s="430" t="s">
        <v>1088</v>
      </c>
      <c r="O75" s="435"/>
      <c r="P75" s="246" t="s">
        <v>1080</v>
      </c>
      <c r="Q75" s="426" t="s">
        <v>451</v>
      </c>
      <c r="R75" s="426" t="e">
        <f>VLOOKUP(Q75,'DISPATCHED (VT11)'!T$7:V$789,2,FALSE)</f>
        <v>#N/A</v>
      </c>
      <c r="S75" s="426" t="e">
        <f>VLOOKUP(Q75,'DISPATCHED (VT11)'!T$15:V$789,3,FALSE)</f>
        <v>#N/A</v>
      </c>
      <c r="T75" s="426">
        <f>+COUNTIF('DISPATCHED (VT11)'!L:L,'Fleet Report'!Q75)</f>
        <v>0</v>
      </c>
      <c r="U75" s="426"/>
      <c r="V75" s="426">
        <f t="shared" si="8"/>
        <v>0</v>
      </c>
      <c r="AP75" t="str">
        <f>IFERROR(VLOOKUP(Q75,'Truck Utilization'!B$3:C$237,2,FALSE),"")</f>
        <v>AMOURE</v>
      </c>
    </row>
    <row r="76" spans="1:42" ht="15" customHeight="1">
      <c r="A76" s="426" t="s">
        <v>448</v>
      </c>
      <c r="B76" s="426" t="str">
        <f>IFERROR(VLOOKUP(A76,'DISPATCHED (VT11)'!T$7:V$781,2,FALSE),"")</f>
        <v/>
      </c>
      <c r="C76" s="426" t="str">
        <f>IFERROR(VLOOKUP(A76,'DISPATCHED (VT11)'!T$7:V$781,3,FALSE),"")</f>
        <v/>
      </c>
      <c r="D76" s="426">
        <f>+COUNTIF('DISPATCHED (VT11)'!L:L,'Fleet Report'!A76)</f>
        <v>0</v>
      </c>
      <c r="E76" s="426" t="str">
        <f t="shared" si="5"/>
        <v>1</v>
      </c>
      <c r="F76" s="426">
        <f t="shared" si="6"/>
        <v>0</v>
      </c>
      <c r="H76" s="426" t="s">
        <v>448</v>
      </c>
      <c r="I76" s="426">
        <f>_xlfn.XLOOKUP(H76,'Truck Utilization'!B:B,'Truck Utilization'!D:D)</f>
        <v>6</v>
      </c>
      <c r="J76" s="426" t="s">
        <v>563</v>
      </c>
      <c r="K76" s="426" t="str">
        <f t="shared" si="7"/>
        <v>1</v>
      </c>
      <c r="L76" s="426"/>
      <c r="M76" s="430" t="s">
        <v>1088</v>
      </c>
      <c r="O76" s="435"/>
      <c r="P76" s="246" t="s">
        <v>1080</v>
      </c>
      <c r="Q76" s="426" t="s">
        <v>426</v>
      </c>
      <c r="R76" s="426" t="e">
        <f>VLOOKUP(Q76,'DISPATCHED (VT11)'!T$7:V$789,2,FALSE)</f>
        <v>#N/A</v>
      </c>
      <c r="S76" s="426" t="e">
        <f>VLOOKUP(Q76,'DISPATCHED (VT11)'!T$15:V$789,3,FALSE)</f>
        <v>#N/A</v>
      </c>
      <c r="T76" s="426">
        <f>+COUNTIF('DISPATCHED (VT11)'!L:L,'Fleet Report'!Q76)</f>
        <v>0</v>
      </c>
      <c r="U76" s="426"/>
      <c r="V76" s="426">
        <f t="shared" si="8"/>
        <v>0</v>
      </c>
      <c r="AP76" t="str">
        <f>IFERROR(VLOOKUP(Q76,'Truck Utilization'!B$3:C$237,2,FALSE),"")</f>
        <v>AMOURE</v>
      </c>
    </row>
    <row r="77" spans="1:42" ht="15" customHeight="1">
      <c r="A77" s="426" t="s">
        <v>502</v>
      </c>
      <c r="B77" s="426" t="str">
        <f>IFERROR(VLOOKUP(A77,'DISPATCHED (VT11)'!T$7:V$781,2,FALSE),"")</f>
        <v/>
      </c>
      <c r="C77" s="426" t="str">
        <f>IFERROR(VLOOKUP(A77,'DISPATCHED (VT11)'!T$7:V$781,3,FALSE),"")</f>
        <v/>
      </c>
      <c r="D77" s="426">
        <f>+COUNTIF('DISPATCHED (VT11)'!L:L,'Fleet Report'!A77)</f>
        <v>0</v>
      </c>
      <c r="E77" s="426" t="str">
        <f t="shared" si="5"/>
        <v>1</v>
      </c>
      <c r="F77" s="426">
        <f t="shared" si="6"/>
        <v>0</v>
      </c>
      <c r="H77" s="426" t="s">
        <v>502</v>
      </c>
      <c r="I77" s="426">
        <f>_xlfn.XLOOKUP(H77,'Truck Utilization'!B:B,'Truck Utilization'!D:D)</f>
        <v>6</v>
      </c>
      <c r="J77" s="426" t="s">
        <v>563</v>
      </c>
      <c r="K77" s="426" t="str">
        <f t="shared" si="7"/>
        <v>1</v>
      </c>
      <c r="L77" s="426"/>
      <c r="M77" s="430" t="s">
        <v>1088</v>
      </c>
      <c r="O77" s="435"/>
      <c r="Q77" s="426" t="s">
        <v>1085</v>
      </c>
      <c r="R77" s="426" t="e">
        <f>VLOOKUP(Q77,'DISPATCHED (VT11)'!T$7:V$789,2,FALSE)</f>
        <v>#N/A</v>
      </c>
      <c r="S77" s="426" t="e">
        <f>VLOOKUP(Q77,'DISPATCHED (VT11)'!T$15:V$789,3,FALSE)</f>
        <v>#N/A</v>
      </c>
      <c r="T77" s="426">
        <f>+COUNTIF('DISPATCHED (VT11)'!L:L,'Fleet Report'!Q77)</f>
        <v>0</v>
      </c>
      <c r="U77" s="426"/>
      <c r="V77" s="426">
        <f t="shared" si="8"/>
        <v>0</v>
      </c>
      <c r="AP77" t="str">
        <f>IFERROR(VLOOKUP(Q77,'Truck Utilization'!B$3:C$237,2,FALSE),"")</f>
        <v/>
      </c>
    </row>
    <row r="78" spans="1:42" ht="15" customHeight="1">
      <c r="A78" s="426" t="s">
        <v>463</v>
      </c>
      <c r="B78" s="426" t="str">
        <f>IFERROR(VLOOKUP(A78,'DISPATCHED (VT11)'!T$7:V$781,2,FALSE),"")</f>
        <v>MAHUSAY</v>
      </c>
      <c r="C78" s="426" t="str">
        <f>IFERROR(VLOOKUP(A78,'DISPATCHED (VT11)'!T$7:V$781,3,FALSE),"")</f>
        <v>KA</v>
      </c>
      <c r="D78" s="426">
        <f>+COUNTIF('DISPATCHED (VT11)'!L:L,'Fleet Report'!A78)</f>
        <v>1</v>
      </c>
      <c r="E78" s="426" t="str">
        <f t="shared" si="5"/>
        <v>1</v>
      </c>
      <c r="F78" s="426">
        <f t="shared" si="6"/>
        <v>1</v>
      </c>
      <c r="H78" s="426" t="s">
        <v>463</v>
      </c>
      <c r="I78" s="426">
        <f>_xlfn.XLOOKUP(H78,'Truck Utilization'!B:B,'Truck Utilization'!D:D)</f>
        <v>6</v>
      </c>
      <c r="J78" s="426" t="s">
        <v>563</v>
      </c>
      <c r="K78" s="426" t="str">
        <f t="shared" si="7"/>
        <v>1</v>
      </c>
      <c r="L78" s="426"/>
      <c r="M78" s="430" t="s">
        <v>1088</v>
      </c>
      <c r="O78" s="435"/>
      <c r="P78" s="246" t="s">
        <v>1081</v>
      </c>
      <c r="Q78" s="426" t="s">
        <v>1186</v>
      </c>
      <c r="R78" s="426" t="e">
        <f>VLOOKUP(Q78,'DISPATCHED (VT11)'!T$7:V$789,2,FALSE)</f>
        <v>#N/A</v>
      </c>
      <c r="S78" s="426" t="e">
        <f>VLOOKUP(Q78,'DISPATCHED (VT11)'!T$15:V$789,3,FALSE)</f>
        <v>#N/A</v>
      </c>
      <c r="T78" s="426">
        <f>+COUNTIF('DISPATCHED (VT11)'!L:L,'Fleet Report'!Q78)</f>
        <v>0</v>
      </c>
      <c r="U78" s="426"/>
      <c r="V78" s="426">
        <f t="shared" si="8"/>
        <v>0</v>
      </c>
      <c r="AP78" t="str">
        <f>IFERROR(VLOOKUP(Q78,'Truck Utilization'!B$3:C$237,2,FALSE),"")</f>
        <v>ROGERSON</v>
      </c>
    </row>
    <row r="79" spans="1:42" ht="15" customHeight="1">
      <c r="A79" s="426" t="s">
        <v>711</v>
      </c>
      <c r="B79" s="426" t="str">
        <f>IFERROR(VLOOKUP(A79,'DISPATCHED (VT11)'!T$7:V$781,2,FALSE),"")</f>
        <v/>
      </c>
      <c r="C79" s="426" t="str">
        <f>IFERROR(VLOOKUP(A79,'DISPATCHED (VT11)'!T$7:V$781,3,FALSE),"")</f>
        <v/>
      </c>
      <c r="D79" s="426">
        <f>+COUNTIF('DISPATCHED (VT11)'!L:L,'Fleet Report'!A79)</f>
        <v>0</v>
      </c>
      <c r="E79" s="426" t="str">
        <f t="shared" si="5"/>
        <v>1</v>
      </c>
      <c r="F79" s="426">
        <f t="shared" si="6"/>
        <v>0</v>
      </c>
      <c r="H79" s="426" t="s">
        <v>711</v>
      </c>
      <c r="I79" s="426">
        <f>_xlfn.XLOOKUP(H79,'Truck Utilization'!B:B,'Truck Utilization'!D:D)</f>
        <v>6</v>
      </c>
      <c r="J79" s="426" t="s">
        <v>563</v>
      </c>
      <c r="K79" s="426" t="str">
        <f t="shared" si="7"/>
        <v>1</v>
      </c>
      <c r="L79" s="426"/>
      <c r="M79" s="430" t="s">
        <v>1088</v>
      </c>
      <c r="O79" s="435"/>
      <c r="P79" s="246" t="s">
        <v>1081</v>
      </c>
      <c r="Q79" s="426" t="s">
        <v>1187</v>
      </c>
      <c r="R79" s="426" t="e">
        <f>VLOOKUP(Q79,'DISPATCHED (VT11)'!T$7:V$789,2,FALSE)</f>
        <v>#N/A</v>
      </c>
      <c r="S79" s="426" t="e">
        <f>VLOOKUP(Q79,'DISPATCHED (VT11)'!T$15:V$789,3,FALSE)</f>
        <v>#N/A</v>
      </c>
      <c r="T79" s="426">
        <f>+COUNTIF('DISPATCHED (VT11)'!L:L,'Fleet Report'!Q79)</f>
        <v>0</v>
      </c>
      <c r="U79" s="426"/>
      <c r="V79" s="426">
        <f t="shared" si="8"/>
        <v>0</v>
      </c>
      <c r="AP79" t="str">
        <f>IFERROR(VLOOKUP(Q79,'Truck Utilization'!B$3:C$237,2,FALSE),"")</f>
        <v>ROGERSON</v>
      </c>
    </row>
    <row r="80" spans="1:42" ht="15" customHeight="1">
      <c r="A80" s="426" t="s">
        <v>468</v>
      </c>
      <c r="B80" s="426" t="str">
        <f>IFERROR(VLOOKUP(A80,'DISPATCHED (VT11)'!T$7:V$781,2,FALSE),"")</f>
        <v/>
      </c>
      <c r="C80" s="426" t="str">
        <f>IFERROR(VLOOKUP(A80,'DISPATCHED (VT11)'!T$7:V$781,3,FALSE),"")</f>
        <v/>
      </c>
      <c r="D80" s="426">
        <f>+COUNTIF('DISPATCHED (VT11)'!L:L,'Fleet Report'!A80)</f>
        <v>0</v>
      </c>
      <c r="E80" s="426" t="str">
        <f t="shared" si="5"/>
        <v>1</v>
      </c>
      <c r="F80" s="426">
        <f t="shared" si="6"/>
        <v>0</v>
      </c>
      <c r="H80" s="426" t="s">
        <v>468</v>
      </c>
      <c r="I80" s="426">
        <f>_xlfn.XLOOKUP(H80,'Truck Utilization'!B:B,'Truck Utilization'!D:D)</f>
        <v>10</v>
      </c>
      <c r="J80" s="426" t="s">
        <v>1086</v>
      </c>
      <c r="K80" s="426" t="str">
        <f t="shared" si="7"/>
        <v>1</v>
      </c>
      <c r="L80" s="426"/>
      <c r="M80" s="430" t="s">
        <v>1088</v>
      </c>
      <c r="O80" s="435"/>
      <c r="P80" s="246" t="s">
        <v>1081</v>
      </c>
      <c r="Q80" s="426" t="s">
        <v>1188</v>
      </c>
      <c r="R80" s="426" t="e">
        <f>VLOOKUP(Q80,'DISPATCHED (VT11)'!T$7:V$789,2,FALSE)</f>
        <v>#N/A</v>
      </c>
      <c r="S80" s="426" t="e">
        <f>VLOOKUP(Q80,'DISPATCHED (VT11)'!T$15:V$789,3,FALSE)</f>
        <v>#N/A</v>
      </c>
      <c r="T80" s="426">
        <f>+COUNTIF('DISPATCHED (VT11)'!L:L,'Fleet Report'!Q80)</f>
        <v>0</v>
      </c>
      <c r="U80" s="426"/>
      <c r="V80" s="426">
        <f t="shared" si="8"/>
        <v>0</v>
      </c>
      <c r="AP80" t="str">
        <f>IFERROR(VLOOKUP(Q80,'Truck Utilization'!B$3:C$237,2,FALSE),"")</f>
        <v>ROGERSON</v>
      </c>
    </row>
    <row r="81" spans="1:42" ht="15" customHeight="1">
      <c r="A81" s="426" t="s">
        <v>529</v>
      </c>
      <c r="B81" s="426" t="str">
        <f>IFERROR(VLOOKUP(A81,'DISPATCHED (VT11)'!T$7:V$781,2,FALSE),"")</f>
        <v/>
      </c>
      <c r="C81" s="426" t="str">
        <f>IFERROR(VLOOKUP(A81,'DISPATCHED (VT11)'!T$7:V$781,3,FALSE),"")</f>
        <v/>
      </c>
      <c r="D81" s="426">
        <f>+COUNTIF('DISPATCHED (VT11)'!L:L,'Fleet Report'!A81)</f>
        <v>0</v>
      </c>
      <c r="E81" s="426" t="str">
        <f t="shared" si="5"/>
        <v>1</v>
      </c>
      <c r="F81" s="426">
        <f t="shared" si="6"/>
        <v>0</v>
      </c>
      <c r="H81" s="426" t="s">
        <v>529</v>
      </c>
      <c r="I81" s="426">
        <f>_xlfn.XLOOKUP(H81,'Truck Utilization'!B:B,'Truck Utilization'!D:D)</f>
        <v>10</v>
      </c>
      <c r="J81" s="426" t="s">
        <v>1086</v>
      </c>
      <c r="K81" s="426" t="str">
        <f t="shared" si="7"/>
        <v>1</v>
      </c>
      <c r="L81" s="426"/>
      <c r="M81" s="430" t="s">
        <v>1088</v>
      </c>
      <c r="O81" s="435"/>
      <c r="P81" s="246" t="s">
        <v>1081</v>
      </c>
      <c r="Q81" s="426" t="s">
        <v>1189</v>
      </c>
      <c r="R81" s="426" t="e">
        <f>VLOOKUP(Q81,'DISPATCHED (VT11)'!T$7:V$789,2,FALSE)</f>
        <v>#N/A</v>
      </c>
      <c r="S81" s="426" t="e">
        <f>VLOOKUP(Q81,'DISPATCHED (VT11)'!T$15:V$789,3,FALSE)</f>
        <v>#N/A</v>
      </c>
      <c r="T81" s="426">
        <f>+COUNTIF('DISPATCHED (VT11)'!L:L,'Fleet Report'!Q81)</f>
        <v>0</v>
      </c>
      <c r="U81" s="426"/>
      <c r="V81" s="426">
        <f t="shared" si="8"/>
        <v>0</v>
      </c>
      <c r="AP81" t="str">
        <f>IFERROR(VLOOKUP(Q81,'Truck Utilization'!B$3:C$237,2,FALSE),"")</f>
        <v>ROGERSON</v>
      </c>
    </row>
    <row r="82" spans="1:42" ht="15" customHeight="1">
      <c r="A82" s="426" t="s">
        <v>526</v>
      </c>
      <c r="B82" s="426" t="str">
        <f>IFERROR(VLOOKUP(A82,'DISPATCHED (VT11)'!T$7:V$781,2,FALSE),"")</f>
        <v/>
      </c>
      <c r="C82" s="426" t="str">
        <f>IFERROR(VLOOKUP(A82,'DISPATCHED (VT11)'!T$7:V$781,3,FALSE),"")</f>
        <v/>
      </c>
      <c r="D82" s="426">
        <f>+COUNTIF('DISPATCHED (VT11)'!L:L,'Fleet Report'!A82)</f>
        <v>0</v>
      </c>
      <c r="E82" s="426" t="str">
        <f t="shared" si="5"/>
        <v>1</v>
      </c>
      <c r="F82" s="426">
        <f t="shared" si="6"/>
        <v>0</v>
      </c>
      <c r="H82" s="426" t="s">
        <v>526</v>
      </c>
      <c r="I82" s="426">
        <f>_xlfn.XLOOKUP(H82,'Truck Utilization'!B:B,'Truck Utilization'!D:D)</f>
        <v>10</v>
      </c>
      <c r="J82" s="426" t="s">
        <v>1086</v>
      </c>
      <c r="K82" s="426" t="str">
        <f t="shared" si="7"/>
        <v>1</v>
      </c>
      <c r="L82" s="426"/>
      <c r="M82" s="430" t="s">
        <v>1088</v>
      </c>
      <c r="O82" s="435"/>
      <c r="P82" s="246" t="s">
        <v>1081</v>
      </c>
      <c r="Q82" s="426" t="s">
        <v>1190</v>
      </c>
      <c r="R82" s="426" t="e">
        <f>VLOOKUP(Q82,'DISPATCHED (VT11)'!T$7:V$789,2,FALSE)</f>
        <v>#N/A</v>
      </c>
      <c r="S82" s="426" t="e">
        <f>VLOOKUP(Q82,'DISPATCHED (VT11)'!T$15:V$789,3,FALSE)</f>
        <v>#N/A</v>
      </c>
      <c r="T82" s="426">
        <f>+COUNTIF('DISPATCHED (VT11)'!L:L,'Fleet Report'!Q82)</f>
        <v>0</v>
      </c>
      <c r="U82" s="426"/>
      <c r="V82" s="426">
        <f t="shared" si="8"/>
        <v>0</v>
      </c>
      <c r="AP82" t="str">
        <f>IFERROR(VLOOKUP(Q82,'Truck Utilization'!B$3:C$237,2,FALSE),"")</f>
        <v>ROGERSON</v>
      </c>
    </row>
    <row r="83" spans="1:42" ht="15" customHeight="1">
      <c r="A83" s="426" t="s">
        <v>713</v>
      </c>
      <c r="B83" s="426" t="str">
        <f>IFERROR(VLOOKUP(A83,'DISPATCHED (VT11)'!T$7:V$781,2,FALSE),"")</f>
        <v/>
      </c>
      <c r="C83" s="426" t="str">
        <f>IFERROR(VLOOKUP(A83,'DISPATCHED (VT11)'!T$7:V$781,3,FALSE),"")</f>
        <v/>
      </c>
      <c r="D83" s="426">
        <f>+COUNTIF('DISPATCHED (VT11)'!L:L,'Fleet Report'!A83)</f>
        <v>0</v>
      </c>
      <c r="E83" s="426" t="str">
        <f t="shared" si="5"/>
        <v>1</v>
      </c>
      <c r="F83" s="426">
        <f t="shared" si="6"/>
        <v>0</v>
      </c>
      <c r="H83" s="426" t="s">
        <v>713</v>
      </c>
      <c r="I83" s="426">
        <f>_xlfn.XLOOKUP(H83,'Truck Utilization'!B:B,'Truck Utilization'!D:D)</f>
        <v>10</v>
      </c>
      <c r="J83" s="426" t="s">
        <v>1086</v>
      </c>
      <c r="K83" s="426" t="str">
        <f t="shared" si="7"/>
        <v>1</v>
      </c>
      <c r="L83" s="426"/>
      <c r="M83" s="430" t="s">
        <v>1088</v>
      </c>
      <c r="O83" s="435"/>
      <c r="P83" s="246" t="s">
        <v>1081</v>
      </c>
      <c r="R83" s="426">
        <f>VLOOKUP(Q83,'DISPATCHED (VT11)'!T$7:V$789,2,FALSE)</f>
        <v>0</v>
      </c>
      <c r="S83" s="426" t="str">
        <f>VLOOKUP(Q83,'DISPATCHED (VT11)'!T$15:V$789,3,FALSE)</f>
        <v/>
      </c>
      <c r="T83" s="426">
        <f>+COUNTIF('DISPATCHED (VT11)'!L:L,'Fleet Report'!Q83)</f>
        <v>0</v>
      </c>
      <c r="U83" s="426"/>
      <c r="V83" s="426">
        <f t="shared" si="8"/>
        <v>0</v>
      </c>
      <c r="AP83" t="str">
        <f>IFERROR(VLOOKUP(Q83,'Truck Utilization'!B$3:C$237,2,FALSE),"")</f>
        <v/>
      </c>
    </row>
    <row r="84" spans="1:42" ht="15" customHeight="1">
      <c r="A84" s="426" t="s">
        <v>534</v>
      </c>
      <c r="B84" s="426" t="str">
        <f>IFERROR(VLOOKUP(A84,'DISPATCHED (VT11)'!T$7:V$781,2,FALSE),"")</f>
        <v/>
      </c>
      <c r="C84" s="426" t="str">
        <f>IFERROR(VLOOKUP(A84,'DISPATCHED (VT11)'!T$7:V$781,3,FALSE),"")</f>
        <v/>
      </c>
      <c r="D84" s="426">
        <f>+COUNTIF('DISPATCHED (VT11)'!L:L,'Fleet Report'!A84)</f>
        <v>0</v>
      </c>
      <c r="E84" s="426" t="str">
        <f t="shared" si="5"/>
        <v/>
      </c>
      <c r="F84" s="426" t="str">
        <f t="shared" si="6"/>
        <v>B</v>
      </c>
      <c r="H84" s="426" t="s">
        <v>534</v>
      </c>
      <c r="I84" s="426">
        <f>_xlfn.XLOOKUP(H84,'Truck Utilization'!B:B,'Truck Utilization'!D:D)</f>
        <v>10</v>
      </c>
      <c r="J84" s="426" t="s">
        <v>1086</v>
      </c>
      <c r="K84" s="426" t="str">
        <f t="shared" si="7"/>
        <v/>
      </c>
      <c r="L84" s="426"/>
      <c r="M84" s="430">
        <v>1</v>
      </c>
      <c r="O84" s="435"/>
      <c r="P84" s="246" t="s">
        <v>1081</v>
      </c>
      <c r="Q84" s="426"/>
      <c r="R84" s="426">
        <f>VLOOKUP(Q84,'DISPATCHED (VT11)'!T$7:V$789,2,FALSE)</f>
        <v>0</v>
      </c>
      <c r="S84" s="426" t="str">
        <f>VLOOKUP(Q84,'DISPATCHED (VT11)'!T$15:V$789,3,FALSE)</f>
        <v/>
      </c>
      <c r="T84" s="426">
        <f>+COUNTIF('DISPATCHED (VT11)'!L:L,'Fleet Report'!Q84)</f>
        <v>0</v>
      </c>
      <c r="U84" s="426"/>
      <c r="V84" s="426">
        <f t="shared" si="8"/>
        <v>0</v>
      </c>
      <c r="AP84" t="str">
        <f>IFERROR(VLOOKUP(Q84,'Truck Utilization'!B$3:C$237,2,FALSE),"")</f>
        <v/>
      </c>
    </row>
    <row r="85" spans="1:42" ht="15" customHeight="1">
      <c r="A85" s="426" t="s">
        <v>528</v>
      </c>
      <c r="B85" s="426" t="str">
        <f>IFERROR(VLOOKUP(A85,'DISPATCHED (VT11)'!T$7:V$781,2,FALSE),"")</f>
        <v>LETRADA</v>
      </c>
      <c r="C85" s="426" t="str">
        <f>IFERROR(VLOOKUP(A85,'DISPATCHED (VT11)'!T$7:V$781,3,FALSE),"")</f>
        <v>HOD</v>
      </c>
      <c r="D85" s="426">
        <f>+COUNTIF('DISPATCHED (VT11)'!L:L,'Fleet Report'!A85)</f>
        <v>1</v>
      </c>
      <c r="E85" s="426" t="str">
        <f t="shared" si="5"/>
        <v>1</v>
      </c>
      <c r="F85" s="426">
        <f t="shared" si="6"/>
        <v>1</v>
      </c>
      <c r="H85" s="426" t="s">
        <v>528</v>
      </c>
      <c r="I85" s="426">
        <f>_xlfn.XLOOKUP(H85,'Truck Utilization'!B:B,'Truck Utilization'!D:D)</f>
        <v>10</v>
      </c>
      <c r="J85" s="426" t="s">
        <v>1086</v>
      </c>
      <c r="K85" s="426" t="str">
        <f t="shared" si="7"/>
        <v>1</v>
      </c>
      <c r="L85" s="426"/>
      <c r="M85" s="430" t="s">
        <v>1088</v>
      </c>
      <c r="O85" s="435"/>
      <c r="P85" s="246" t="s">
        <v>1081</v>
      </c>
      <c r="Q85" s="426"/>
      <c r="R85" s="426">
        <f>VLOOKUP(Q85,'DISPATCHED (VT11)'!T$7:V$789,2,FALSE)</f>
        <v>0</v>
      </c>
      <c r="S85" s="426" t="str">
        <f>VLOOKUP(Q85,'DISPATCHED (VT11)'!T$15:V$789,3,FALSE)</f>
        <v/>
      </c>
      <c r="T85" s="426">
        <f>+COUNTIF('DISPATCHED (VT11)'!L:L,'Fleet Report'!Q85)</f>
        <v>0</v>
      </c>
      <c r="U85" s="426"/>
      <c r="V85" s="426">
        <f t="shared" si="8"/>
        <v>0</v>
      </c>
      <c r="AP85" t="str">
        <f>IFERROR(VLOOKUP(Q85,'Truck Utilization'!B$3:C$237,2,FALSE),"")</f>
        <v/>
      </c>
    </row>
    <row r="86" spans="1:42" ht="15" customHeight="1">
      <c r="A86" s="426" t="s">
        <v>715</v>
      </c>
      <c r="B86" s="426" t="str">
        <f>IFERROR(VLOOKUP(A86,'DISPATCHED (VT11)'!T$7:V$781,2,FALSE),"")</f>
        <v/>
      </c>
      <c r="C86" s="426" t="str">
        <f>IFERROR(VLOOKUP(A86,'DISPATCHED (VT11)'!T$7:V$781,3,FALSE),"")</f>
        <v/>
      </c>
      <c r="D86" s="426">
        <f>+COUNTIF('DISPATCHED (VT11)'!L:L,'Fleet Report'!A86)</f>
        <v>0</v>
      </c>
      <c r="E86" s="426" t="str">
        <f t="shared" si="5"/>
        <v>1</v>
      </c>
      <c r="F86" s="426">
        <f t="shared" si="6"/>
        <v>0</v>
      </c>
      <c r="H86" s="426" t="s">
        <v>715</v>
      </c>
      <c r="I86" s="426">
        <f>_xlfn.XLOOKUP(H86,'Truck Utilization'!B:B,'Truck Utilization'!D:D)</f>
        <v>10</v>
      </c>
      <c r="J86" s="426" t="s">
        <v>1086</v>
      </c>
      <c r="K86" s="426" t="str">
        <f t="shared" si="7"/>
        <v>1</v>
      </c>
      <c r="L86" s="426"/>
      <c r="M86" s="430" t="s">
        <v>1088</v>
      </c>
      <c r="O86" s="435"/>
      <c r="P86" s="246" t="s">
        <v>1081</v>
      </c>
      <c r="Q86" s="426"/>
      <c r="R86" s="426">
        <f>VLOOKUP(Q86,'DISPATCHED (VT11)'!T$7:V$789,2,FALSE)</f>
        <v>0</v>
      </c>
      <c r="S86" s="426" t="str">
        <f>VLOOKUP(Q86,'DISPATCHED (VT11)'!T$15:V$789,3,FALSE)</f>
        <v/>
      </c>
      <c r="T86" s="426">
        <f>+COUNTIF('DISPATCHED (VT11)'!L:L,'Fleet Report'!Q86)</f>
        <v>0</v>
      </c>
      <c r="U86" s="426"/>
      <c r="V86" s="426">
        <f t="shared" si="8"/>
        <v>0</v>
      </c>
      <c r="AP86" t="str">
        <f>IFERROR(VLOOKUP(Q86,'Truck Utilization'!B$3:C$237,2,FALSE),"")</f>
        <v/>
      </c>
    </row>
    <row r="87" spans="1:42" ht="15" customHeight="1">
      <c r="A87" s="426" t="s">
        <v>716</v>
      </c>
      <c r="B87" s="426" t="str">
        <f>IFERROR(VLOOKUP(A87,'DISPATCHED (VT11)'!T$7:V$781,2,FALSE),"")</f>
        <v/>
      </c>
      <c r="C87" s="426" t="str">
        <f>IFERROR(VLOOKUP(A87,'DISPATCHED (VT11)'!T$7:V$781,3,FALSE),"")</f>
        <v/>
      </c>
      <c r="D87" s="426">
        <f>+COUNTIF('DISPATCHED (VT11)'!L:L,'Fleet Report'!A87)</f>
        <v>0</v>
      </c>
      <c r="E87" s="426" t="str">
        <f t="shared" si="5"/>
        <v>1</v>
      </c>
      <c r="F87" s="426">
        <f t="shared" si="6"/>
        <v>0</v>
      </c>
      <c r="H87" s="426" t="s">
        <v>716</v>
      </c>
      <c r="I87" s="426">
        <f>_xlfn.XLOOKUP(H87,'Truck Utilization'!B:B,'Truck Utilization'!D:D)</f>
        <v>10</v>
      </c>
      <c r="J87" s="426" t="s">
        <v>1086</v>
      </c>
      <c r="K87" s="426" t="str">
        <f t="shared" si="7"/>
        <v>1</v>
      </c>
      <c r="L87" s="426"/>
      <c r="M87" s="430" t="s">
        <v>1088</v>
      </c>
      <c r="O87" s="435"/>
      <c r="P87" s="246" t="s">
        <v>1081</v>
      </c>
      <c r="Q87" s="426"/>
      <c r="R87" s="426">
        <f>VLOOKUP(Q87,'DISPATCHED (VT11)'!T$7:V$789,2,FALSE)</f>
        <v>0</v>
      </c>
      <c r="S87" s="426" t="str">
        <f>VLOOKUP(Q87,'DISPATCHED (VT11)'!T$15:V$789,3,FALSE)</f>
        <v/>
      </c>
      <c r="T87" s="426">
        <f>+COUNTIF('DISPATCHED (VT11)'!L:L,'Fleet Report'!Q87)</f>
        <v>0</v>
      </c>
      <c r="U87" s="426"/>
      <c r="V87" s="426">
        <f t="shared" si="8"/>
        <v>0</v>
      </c>
      <c r="AP87" t="str">
        <f>IFERROR(VLOOKUP(Q87,'Truck Utilization'!B$3:C$237,2,FALSE),"")</f>
        <v/>
      </c>
    </row>
    <row r="88" spans="1:42" ht="15" customHeight="1">
      <c r="A88" s="426" t="s">
        <v>531</v>
      </c>
      <c r="B88" s="426" t="str">
        <f>IFERROR(VLOOKUP(A88,'DISPATCHED (VT11)'!T$7:V$781,2,FALSE),"")</f>
        <v/>
      </c>
      <c r="C88" s="426" t="str">
        <f>IFERROR(VLOOKUP(A88,'DISPATCHED (VT11)'!T$7:V$781,3,FALSE),"")</f>
        <v/>
      </c>
      <c r="D88" s="426">
        <f>+COUNTIF('DISPATCHED (VT11)'!L:L,'Fleet Report'!A88)</f>
        <v>0</v>
      </c>
      <c r="E88" s="426" t="str">
        <f t="shared" si="5"/>
        <v>1</v>
      </c>
      <c r="F88" s="426">
        <f t="shared" si="6"/>
        <v>0</v>
      </c>
      <c r="H88" s="426" t="s">
        <v>531</v>
      </c>
      <c r="I88" s="426">
        <f>_xlfn.XLOOKUP(H88,'Truck Utilization'!B:B,'Truck Utilization'!D:D)</f>
        <v>10</v>
      </c>
      <c r="J88" s="426" t="s">
        <v>1086</v>
      </c>
      <c r="K88" s="426" t="str">
        <f t="shared" si="7"/>
        <v>1</v>
      </c>
      <c r="L88" s="426"/>
      <c r="M88" s="430" t="s">
        <v>1088</v>
      </c>
      <c r="O88" s="435"/>
      <c r="P88" s="246" t="s">
        <v>1081</v>
      </c>
      <c r="Q88" s="426"/>
      <c r="R88" s="426">
        <f>VLOOKUP(Q88,'DISPATCHED (VT11)'!T$7:V$789,2,FALSE)</f>
        <v>0</v>
      </c>
      <c r="S88" s="426" t="str">
        <f>VLOOKUP(Q88,'DISPATCHED (VT11)'!T$15:V$789,3,FALSE)</f>
        <v/>
      </c>
      <c r="T88" s="426">
        <f>+COUNTIF('DISPATCHED (VT11)'!L:L,'Fleet Report'!Q88)</f>
        <v>0</v>
      </c>
      <c r="U88" s="426"/>
      <c r="V88" s="426">
        <f t="shared" si="8"/>
        <v>0</v>
      </c>
      <c r="AP88" t="str">
        <f>IFERROR(VLOOKUP(Q88,'Truck Utilization'!B$3:C$237,2,FALSE),"")</f>
        <v/>
      </c>
    </row>
    <row r="89" spans="1:42" ht="15" customHeight="1">
      <c r="A89" s="426" t="s">
        <v>719</v>
      </c>
      <c r="B89" s="426" t="str">
        <f>IFERROR(VLOOKUP(A89,'DISPATCHED (VT11)'!T$7:V$781,2,FALSE),"")</f>
        <v/>
      </c>
      <c r="C89" s="426" t="str">
        <f>IFERROR(VLOOKUP(A89,'DISPATCHED (VT11)'!T$7:V$781,3,FALSE),"")</f>
        <v/>
      </c>
      <c r="D89" s="426">
        <f>+COUNTIF('DISPATCHED (VT11)'!L:L,'Fleet Report'!A89)</f>
        <v>0</v>
      </c>
      <c r="E89" s="426" t="str">
        <f t="shared" si="5"/>
        <v>1</v>
      </c>
      <c r="F89" s="426">
        <f t="shared" si="6"/>
        <v>0</v>
      </c>
      <c r="H89" s="426" t="s">
        <v>719</v>
      </c>
      <c r="I89" s="426">
        <f>_xlfn.XLOOKUP(H89,'Truck Utilization'!B:B,'Truck Utilization'!D:D)</f>
        <v>10</v>
      </c>
      <c r="J89" s="426" t="s">
        <v>1086</v>
      </c>
      <c r="K89" s="426" t="str">
        <f t="shared" ref="K89:K97" si="9">IF(M89=1,"","1")</f>
        <v>1</v>
      </c>
      <c r="L89" s="426"/>
      <c r="M89" s="430" t="s">
        <v>1088</v>
      </c>
      <c r="O89" s="435"/>
      <c r="Q89" s="426"/>
      <c r="R89" s="426">
        <f>VLOOKUP(Q89,'DISPATCHED (VT11)'!T$7:V$789,2,FALSE)</f>
        <v>0</v>
      </c>
      <c r="S89" s="426" t="str">
        <f>VLOOKUP(Q89,'DISPATCHED (VT11)'!T$15:V$789,3,FALSE)</f>
        <v/>
      </c>
      <c r="T89" s="426">
        <f>+COUNTIF('DISPATCHED (VT11)'!L:L,'Fleet Report'!Q89)</f>
        <v>0</v>
      </c>
      <c r="U89" s="426"/>
      <c r="V89" s="426">
        <f t="shared" si="8"/>
        <v>0</v>
      </c>
      <c r="AP89" t="str">
        <f>IFERROR(VLOOKUP(Q89,'Truck Utilization'!B$3:C$237,2,FALSE),"")</f>
        <v/>
      </c>
    </row>
    <row r="90" spans="1:42" ht="15" customHeight="1">
      <c r="A90" s="426" t="s">
        <v>717</v>
      </c>
      <c r="B90" s="426" t="str">
        <f>IFERROR(VLOOKUP(A90,'DISPATCHED (VT11)'!T$7:V$781,2,FALSE),"")</f>
        <v/>
      </c>
      <c r="C90" s="426" t="str">
        <f>IFERROR(VLOOKUP(A90,'DISPATCHED (VT11)'!T$7:V$781,3,FALSE),"")</f>
        <v/>
      </c>
      <c r="D90" s="426">
        <f>+COUNTIF('DISPATCHED (VT11)'!L:L,'Fleet Report'!A90)</f>
        <v>0</v>
      </c>
      <c r="E90" s="426" t="str">
        <f t="shared" si="5"/>
        <v>1</v>
      </c>
      <c r="F90" s="426">
        <f t="shared" si="6"/>
        <v>0</v>
      </c>
      <c r="H90" s="426" t="s">
        <v>717</v>
      </c>
      <c r="I90" s="426">
        <f>_xlfn.XLOOKUP(H90,'Truck Utilization'!B:B,'Truck Utilization'!D:D)</f>
        <v>10</v>
      </c>
      <c r="J90" s="426" t="s">
        <v>1086</v>
      </c>
      <c r="K90" s="426" t="str">
        <f t="shared" si="9"/>
        <v>1</v>
      </c>
      <c r="L90" s="426"/>
      <c r="M90" s="430" t="s">
        <v>1088</v>
      </c>
      <c r="O90" s="435"/>
      <c r="R90" s="426">
        <f>VLOOKUP(Q90,'DISPATCHED (VT11)'!T$7:V$789,2,FALSE)</f>
        <v>0</v>
      </c>
      <c r="S90" s="426" t="str">
        <f>VLOOKUP(Q90,'DISPATCHED (VT11)'!T$15:V$789,3,FALSE)</f>
        <v/>
      </c>
      <c r="T90" s="426">
        <f>+COUNTIF('DISPATCHED (VT11)'!L:L,'Fleet Report'!Q90)</f>
        <v>0</v>
      </c>
      <c r="U90" s="426"/>
      <c r="V90" s="426">
        <f t="shared" si="8"/>
        <v>0</v>
      </c>
      <c r="AP90" t="str">
        <f>IFERROR(VLOOKUP(Q90,'Truck Utilization'!B$3:C$237,2,FALSE),"")</f>
        <v/>
      </c>
    </row>
    <row r="91" spans="1:42" ht="15" customHeight="1">
      <c r="A91" s="426" t="s">
        <v>712</v>
      </c>
      <c r="B91" s="426" t="str">
        <f>IFERROR(VLOOKUP(A91,'DISPATCHED (VT11)'!T$7:V$781,2,FALSE),"")</f>
        <v/>
      </c>
      <c r="C91" s="426" t="str">
        <f>IFERROR(VLOOKUP(A91,'DISPATCHED (VT11)'!T$7:V$781,3,FALSE),"")</f>
        <v/>
      </c>
      <c r="D91" s="426">
        <f>+COUNTIF('DISPATCHED (VT11)'!L:L,'Fleet Report'!A91)</f>
        <v>0</v>
      </c>
      <c r="E91" s="426" t="str">
        <f t="shared" si="5"/>
        <v>1</v>
      </c>
      <c r="F91" s="426">
        <f t="shared" si="6"/>
        <v>0</v>
      </c>
      <c r="H91" s="426" t="s">
        <v>712</v>
      </c>
      <c r="I91" s="426">
        <f>_xlfn.XLOOKUP(H91,'Truck Utilization'!B:B,'Truck Utilization'!D:D)</f>
        <v>10</v>
      </c>
      <c r="J91" s="426" t="s">
        <v>1086</v>
      </c>
      <c r="K91" s="426" t="str">
        <f t="shared" si="9"/>
        <v>1</v>
      </c>
      <c r="L91" s="426"/>
      <c r="M91" s="430" t="s">
        <v>1088</v>
      </c>
      <c r="O91" s="435"/>
      <c r="P91" s="246" t="s">
        <v>1081</v>
      </c>
      <c r="Q91" s="426"/>
      <c r="R91" s="426">
        <f>VLOOKUP(Q91,'DISPATCHED (VT11)'!T$7:V$789,2,FALSE)</f>
        <v>0</v>
      </c>
      <c r="S91" s="426" t="str">
        <f>VLOOKUP(Q91,'DISPATCHED (VT11)'!T$15:V$789,3,FALSE)</f>
        <v/>
      </c>
      <c r="T91" s="426">
        <f>+COUNTIF('DISPATCHED (VT11)'!L:L,'Fleet Report'!Q91)</f>
        <v>0</v>
      </c>
      <c r="U91" s="426"/>
      <c r="V91" s="426">
        <f t="shared" si="8"/>
        <v>0</v>
      </c>
      <c r="AP91" t="str">
        <f>IFERROR(VLOOKUP(Q91,'Truck Utilization'!B$3:C$237,2,FALSE),"")</f>
        <v/>
      </c>
    </row>
    <row r="92" spans="1:42" ht="15" customHeight="1">
      <c r="A92" s="426" t="s">
        <v>1212</v>
      </c>
      <c r="B92" s="426" t="str">
        <f>IFERROR(VLOOKUP(A92,'DISPATCHED (VT11)'!T$7:V$781,2,FALSE),"")</f>
        <v>GERVACIO</v>
      </c>
      <c r="C92" s="426" t="str">
        <f>IFERROR(VLOOKUP(A92,'DISPATCHED (VT11)'!T$7:V$781,3,FALSE),"")</f>
        <v>KA</v>
      </c>
      <c r="D92" s="426">
        <f>+COUNTIF('DISPATCHED (VT11)'!L:L,'Fleet Report'!A92)</f>
        <v>1</v>
      </c>
      <c r="E92" s="426" t="str">
        <f t="shared" si="5"/>
        <v>1</v>
      </c>
      <c r="F92" s="426">
        <f t="shared" si="6"/>
        <v>1</v>
      </c>
      <c r="H92" s="426" t="s">
        <v>1212</v>
      </c>
      <c r="I92" s="426">
        <f>_xlfn.XLOOKUP(H92,'Truck Utilization'!B:B,'Truck Utilization'!D:D)</f>
        <v>6</v>
      </c>
      <c r="J92" s="426" t="s">
        <v>563</v>
      </c>
      <c r="K92" s="426" t="str">
        <f t="shared" si="9"/>
        <v>1</v>
      </c>
      <c r="L92" s="426"/>
      <c r="M92" s="430"/>
      <c r="O92" s="435"/>
      <c r="Q92" s="426"/>
      <c r="R92" s="426">
        <f>VLOOKUP(Q92,'DISPATCHED (VT11)'!T$7:V$789,2,FALSE)</f>
        <v>0</v>
      </c>
      <c r="S92" s="426" t="str">
        <f>VLOOKUP(Q92,'DISPATCHED (VT11)'!T$15:V$789,3,FALSE)</f>
        <v/>
      </c>
      <c r="T92" s="426">
        <f>+COUNTIF('DISPATCHED (VT11)'!L:L,'Fleet Report'!Q92)</f>
        <v>0</v>
      </c>
      <c r="U92" s="426"/>
      <c r="V92" s="426">
        <f t="shared" si="8"/>
        <v>0</v>
      </c>
      <c r="AP92" t="str">
        <f>IFERROR(VLOOKUP(Q92,'Truck Utilization'!B$3:C$237,2,FALSE),"")</f>
        <v/>
      </c>
    </row>
    <row r="93" spans="1:42" ht="15" customHeight="1">
      <c r="A93" s="426" t="s">
        <v>1213</v>
      </c>
      <c r="B93" s="426" t="str">
        <f>IFERROR(VLOOKUP(A93,'DISPATCHED (VT11)'!T$7:V$781,2,FALSE),"")</f>
        <v/>
      </c>
      <c r="C93" s="426" t="str">
        <f>IFERROR(VLOOKUP(A93,'DISPATCHED (VT11)'!T$7:V$781,3,FALSE),"")</f>
        <v/>
      </c>
      <c r="D93" s="426">
        <f>+COUNTIF('DISPATCHED (VT11)'!L:L,'Fleet Report'!A93)</f>
        <v>0</v>
      </c>
      <c r="E93" s="426" t="str">
        <f t="shared" si="5"/>
        <v>1</v>
      </c>
      <c r="F93" s="426">
        <f t="shared" si="6"/>
        <v>0</v>
      </c>
      <c r="H93" s="426" t="s">
        <v>1213</v>
      </c>
      <c r="I93" s="426">
        <f>_xlfn.XLOOKUP(H93,'Truck Utilization'!B:B,'Truck Utilization'!D:D)</f>
        <v>6</v>
      </c>
      <c r="J93" s="426" t="s">
        <v>563</v>
      </c>
      <c r="K93" s="426" t="str">
        <f t="shared" si="9"/>
        <v>1</v>
      </c>
      <c r="L93" s="426"/>
      <c r="M93" s="430"/>
      <c r="O93" s="435"/>
      <c r="Q93" s="426"/>
      <c r="R93" s="426">
        <f>VLOOKUP(Q93,'DISPATCHED (VT11)'!T$7:V$789,2,FALSE)</f>
        <v>0</v>
      </c>
      <c r="S93" s="426" t="str">
        <f>VLOOKUP(Q93,'DISPATCHED (VT11)'!T$15:V$789,3,FALSE)</f>
        <v/>
      </c>
      <c r="T93" s="426">
        <f>+COUNTIF('DISPATCHED (VT11)'!L:L,'Fleet Report'!Q93)</f>
        <v>0</v>
      </c>
      <c r="U93" s="426"/>
      <c r="V93" s="426">
        <f t="shared" si="8"/>
        <v>0</v>
      </c>
      <c r="AP93" t="str">
        <f>IFERROR(VLOOKUP(Q93,'Truck Utilization'!B$3:C$237,2,FALSE),"")</f>
        <v/>
      </c>
    </row>
    <row r="94" spans="1:42" ht="15" customHeight="1">
      <c r="A94" s="426" t="s">
        <v>1214</v>
      </c>
      <c r="B94" s="426" t="str">
        <f>IFERROR(VLOOKUP(A94,'DISPATCHED (VT11)'!T$7:V$781,2,FALSE),"")</f>
        <v/>
      </c>
      <c r="C94" s="426" t="str">
        <f>IFERROR(VLOOKUP(A94,'DISPATCHED (VT11)'!T$7:V$781,3,FALSE),"")</f>
        <v/>
      </c>
      <c r="D94" s="426">
        <f>+COUNTIF('DISPATCHED (VT11)'!L:L,'Fleet Report'!A94)</f>
        <v>0</v>
      </c>
      <c r="E94" s="426" t="str">
        <f t="shared" si="5"/>
        <v>1</v>
      </c>
      <c r="F94" s="426">
        <f t="shared" si="6"/>
        <v>0</v>
      </c>
      <c r="H94" s="426" t="s">
        <v>1214</v>
      </c>
      <c r="I94" s="426">
        <f>_xlfn.XLOOKUP(H94,'Truck Utilization'!B:B,'Truck Utilization'!D:D)</f>
        <v>6</v>
      </c>
      <c r="J94" s="426" t="s">
        <v>563</v>
      </c>
      <c r="K94" s="426" t="str">
        <f t="shared" si="9"/>
        <v>1</v>
      </c>
      <c r="L94" s="426"/>
      <c r="M94" s="430"/>
      <c r="O94" s="435"/>
      <c r="Q94" s="426"/>
      <c r="R94" s="426">
        <f>VLOOKUP(Q94,'DISPATCHED (VT11)'!T$7:V$789,2,FALSE)</f>
        <v>0</v>
      </c>
      <c r="S94" s="426" t="str">
        <f>VLOOKUP(Q94,'DISPATCHED (VT11)'!T$15:V$789,3,FALSE)</f>
        <v/>
      </c>
      <c r="T94" s="426">
        <f>+COUNTIF('DISPATCHED (VT11)'!L:L,'Fleet Report'!Q94)</f>
        <v>0</v>
      </c>
      <c r="U94" s="426"/>
      <c r="V94" s="426">
        <f t="shared" si="8"/>
        <v>0</v>
      </c>
      <c r="AP94" t="str">
        <f>IFERROR(VLOOKUP(Q94,'Truck Utilization'!B$3:C$237,2,FALSE),"")</f>
        <v/>
      </c>
    </row>
    <row r="95" spans="1:42" ht="15" customHeight="1">
      <c r="A95" s="426" t="s">
        <v>1215</v>
      </c>
      <c r="B95" s="426" t="str">
        <f>IFERROR(VLOOKUP(A95,'DISPATCHED (VT11)'!T$7:V$781,2,FALSE),"")</f>
        <v>ANCHETA</v>
      </c>
      <c r="C95" s="426" t="str">
        <f>IFERROR(VLOOKUP(A95,'DISPATCHED (VT11)'!T$7:V$781,3,FALSE),"")</f>
        <v>TAG-WS</v>
      </c>
      <c r="D95" s="426">
        <f>+COUNTIF('DISPATCHED (VT11)'!L:L,'Fleet Report'!A95)</f>
        <v>1</v>
      </c>
      <c r="E95" s="426" t="str">
        <f t="shared" si="5"/>
        <v>1</v>
      </c>
      <c r="F95" s="426">
        <f t="shared" ref="F95:F100" si="10">IF(E95="","B",IF(D95=0,0,1+D95-D95))</f>
        <v>1</v>
      </c>
      <c r="H95" s="426" t="s">
        <v>1215</v>
      </c>
      <c r="I95" s="426">
        <f>_xlfn.XLOOKUP(H95,'Truck Utilization'!B:B,'Truck Utilization'!D:D)</f>
        <v>6</v>
      </c>
      <c r="J95" s="426" t="s">
        <v>563</v>
      </c>
      <c r="K95" s="426" t="str">
        <f t="shared" si="9"/>
        <v>1</v>
      </c>
      <c r="L95" s="426"/>
      <c r="M95" s="430"/>
      <c r="O95" s="435"/>
      <c r="Q95" s="426"/>
      <c r="R95" s="426">
        <f>VLOOKUP(Q95,'DISPATCHED (VT11)'!T$7:V$789,2,FALSE)</f>
        <v>0</v>
      </c>
      <c r="S95" s="426" t="str">
        <f>VLOOKUP(Q95,'DISPATCHED (VT11)'!T$15:V$789,3,FALSE)</f>
        <v/>
      </c>
      <c r="T95" s="426">
        <f>+COUNTIF('DISPATCHED (VT11)'!L:L,'Fleet Report'!Q95)</f>
        <v>0</v>
      </c>
      <c r="U95" s="426"/>
      <c r="V95" s="426">
        <f t="shared" si="8"/>
        <v>0</v>
      </c>
      <c r="AP95" t="str">
        <f>IFERROR(VLOOKUP(Q95,'Truck Utilization'!B$3:C$237,2,FALSE),"")</f>
        <v/>
      </c>
    </row>
    <row r="96" spans="1:42" ht="15" customHeight="1">
      <c r="A96" s="426" t="s">
        <v>1216</v>
      </c>
      <c r="B96" s="426" t="str">
        <f>IFERROR(VLOOKUP(A96,'DISPATCHED (VT11)'!T$7:V$781,2,FALSE),"")</f>
        <v>JURADA</v>
      </c>
      <c r="C96" s="426" t="str">
        <f>IFERROR(VLOOKUP(A96,'DISPATCHED (VT11)'!T$7:V$781,3,FALSE),"")</f>
        <v>PAC-LWS</v>
      </c>
      <c r="D96" s="426">
        <f>+COUNTIF('DISPATCHED (VT11)'!L:L,'Fleet Report'!A96)</f>
        <v>1</v>
      </c>
      <c r="E96" s="426" t="str">
        <f t="shared" si="5"/>
        <v>1</v>
      </c>
      <c r="F96" s="426">
        <f t="shared" si="10"/>
        <v>1</v>
      </c>
      <c r="H96" s="426" t="s">
        <v>1216</v>
      </c>
      <c r="I96" s="426">
        <f>_xlfn.XLOOKUP(H96,'Truck Utilization'!B:B,'Truck Utilization'!D:D)</f>
        <v>6</v>
      </c>
      <c r="J96" s="426" t="s">
        <v>563</v>
      </c>
      <c r="K96" s="426" t="str">
        <f t="shared" si="9"/>
        <v>1</v>
      </c>
      <c r="L96" s="426"/>
      <c r="M96" s="430"/>
      <c r="O96" s="435"/>
      <c r="Q96" s="426"/>
      <c r="R96" s="426">
        <f>VLOOKUP(Q96,'DISPATCHED (VT11)'!T$7:V$789,2,FALSE)</f>
        <v>0</v>
      </c>
      <c r="S96" s="426" t="str">
        <f>VLOOKUP(Q96,'DISPATCHED (VT11)'!T$15:V$789,3,FALSE)</f>
        <v/>
      </c>
      <c r="T96" s="426">
        <f>+COUNTIF('DISPATCHED (VT11)'!L:L,'Fleet Report'!Q96)</f>
        <v>0</v>
      </c>
      <c r="U96" s="426"/>
      <c r="V96" s="426">
        <f t="shared" si="8"/>
        <v>0</v>
      </c>
      <c r="AP96" t="str">
        <f>IFERROR(VLOOKUP(Q96,'Truck Utilization'!B$3:C$237,2,FALSE),"")</f>
        <v/>
      </c>
    </row>
    <row r="97" spans="1:42" ht="15" customHeight="1">
      <c r="A97" s="426" t="s">
        <v>1217</v>
      </c>
      <c r="B97" s="426" t="str">
        <f>IFERROR(VLOOKUP(A97,'DISPATCHED (VT11)'!T$7:V$781,2,FALSE),"")</f>
        <v>JERUSALEM</v>
      </c>
      <c r="C97" s="426" t="str">
        <f>IFERROR(VLOOKUP(A97,'DISPATCHED (VT11)'!T$7:V$781,3,FALSE),"")</f>
        <v>LP-WS</v>
      </c>
      <c r="D97" s="426">
        <f>+COUNTIF('DISPATCHED (VT11)'!L:L,'Fleet Report'!A97)</f>
        <v>1</v>
      </c>
      <c r="E97" s="426" t="str">
        <f t="shared" si="5"/>
        <v>1</v>
      </c>
      <c r="F97" s="426">
        <f t="shared" si="10"/>
        <v>1</v>
      </c>
      <c r="H97" s="426" t="s">
        <v>1217</v>
      </c>
      <c r="I97" s="426">
        <f>_xlfn.XLOOKUP(H97,'Truck Utilization'!B:B,'Truck Utilization'!D:D)</f>
        <v>6</v>
      </c>
      <c r="J97" s="426" t="s">
        <v>563</v>
      </c>
      <c r="K97" s="426" t="str">
        <f t="shared" si="9"/>
        <v>1</v>
      </c>
      <c r="L97" s="426"/>
      <c r="M97" s="430"/>
      <c r="O97" s="435"/>
      <c r="Q97" s="426"/>
      <c r="R97" s="426">
        <f>VLOOKUP(Q97,'DISPATCHED (VT11)'!T$7:V$789,2,FALSE)</f>
        <v>0</v>
      </c>
      <c r="S97" s="426" t="str">
        <f>VLOOKUP(Q97,'DISPATCHED (VT11)'!T$15:V$789,3,FALSE)</f>
        <v/>
      </c>
      <c r="T97" s="426">
        <f>+COUNTIF('DISPATCHED (VT11)'!L:L,'Fleet Report'!Q97)</f>
        <v>0</v>
      </c>
      <c r="U97" s="426"/>
      <c r="V97" s="426">
        <f t="shared" si="8"/>
        <v>0</v>
      </c>
      <c r="AP97" t="str">
        <f>IFERROR(VLOOKUP(Q97,'Truck Utilization'!B$3:C$237,2,FALSE),"")</f>
        <v/>
      </c>
    </row>
    <row r="98" spans="1:42" ht="15" customHeight="1">
      <c r="A98" s="426"/>
      <c r="B98" s="426">
        <f>IFERROR(VLOOKUP(A98,'DISPATCHED (VT11)'!T$7:V$781,2,FALSE),"")</f>
        <v>0</v>
      </c>
      <c r="C98" s="426" t="str">
        <f>IFERROR(VLOOKUP(A98,'DISPATCHED (VT11)'!T$7:V$781,3,FALSE),"")</f>
        <v/>
      </c>
      <c r="D98" s="426">
        <f>+COUNTIF('DISPATCHED (VT11)'!L:L,'Fleet Report'!A98)</f>
        <v>0</v>
      </c>
      <c r="E98" s="426">
        <f t="shared" si="5"/>
        <v>0</v>
      </c>
      <c r="F98" s="426">
        <f t="shared" si="10"/>
        <v>0</v>
      </c>
      <c r="H98" s="426"/>
      <c r="I98" s="426"/>
      <c r="J98" s="426"/>
      <c r="K98" s="426"/>
      <c r="L98" s="426"/>
      <c r="M98" s="430"/>
      <c r="O98" s="435"/>
      <c r="Q98" s="426"/>
      <c r="R98" s="426">
        <f>VLOOKUP(Q98,'DISPATCHED (VT11)'!T$7:V$789,2,FALSE)</f>
        <v>0</v>
      </c>
      <c r="S98" s="426" t="str">
        <f>VLOOKUP(Q98,'DISPATCHED (VT11)'!T$15:V$789,3,FALSE)</f>
        <v/>
      </c>
      <c r="T98" s="426">
        <f>+COUNTIF('DISPATCHED (VT11)'!L:L,'Fleet Report'!Q98)</f>
        <v>0</v>
      </c>
      <c r="U98" s="426"/>
      <c r="V98" s="426">
        <f t="shared" si="8"/>
        <v>0</v>
      </c>
      <c r="AP98" t="str">
        <f>IFERROR(VLOOKUP(Q98,'Truck Utilization'!B$3:C$237,2,FALSE),"")</f>
        <v/>
      </c>
    </row>
    <row r="99" spans="1:42" ht="15" customHeight="1">
      <c r="A99" s="426"/>
      <c r="B99" s="426">
        <f>IFERROR(VLOOKUP(A99,'DISPATCHED (VT11)'!T$7:V$781,2,FALSE),"")</f>
        <v>0</v>
      </c>
      <c r="C99" s="426" t="str">
        <f>IFERROR(VLOOKUP(A99,'DISPATCHED (VT11)'!T$7:V$781,3,FALSE),"")</f>
        <v/>
      </c>
      <c r="D99" s="426">
        <f>+COUNTIF('DISPATCHED (VT11)'!L:L,'Fleet Report'!A99)</f>
        <v>0</v>
      </c>
      <c r="E99" s="426">
        <f t="shared" ref="E99:E121" si="11">_xlfn.XLOOKUP(A99,H:H,K:K)</f>
        <v>0</v>
      </c>
      <c r="F99" s="426">
        <f t="shared" si="10"/>
        <v>0</v>
      </c>
      <c r="H99" s="426"/>
      <c r="I99" s="426"/>
      <c r="J99" s="426"/>
      <c r="K99" s="426"/>
      <c r="L99" s="426"/>
      <c r="M99" s="430"/>
      <c r="O99" s="435"/>
      <c r="Q99" s="426"/>
      <c r="R99" s="426">
        <f>VLOOKUP(Q99,'DISPATCHED (VT11)'!T$7:V$789,2,FALSE)</f>
        <v>0</v>
      </c>
      <c r="S99" s="426" t="str">
        <f>VLOOKUP(Q99,'DISPATCHED (VT11)'!T$15:V$789,3,FALSE)</f>
        <v/>
      </c>
      <c r="T99" s="426">
        <f>+COUNTIF('DISPATCHED (VT11)'!L:L,'Fleet Report'!Q99)</f>
        <v>0</v>
      </c>
      <c r="U99" s="426"/>
      <c r="V99" s="426">
        <f t="shared" si="8"/>
        <v>0</v>
      </c>
      <c r="AP99" t="str">
        <f>IFERROR(VLOOKUP(Q99,'Truck Utilization'!B$3:C$237,2,FALSE),"")</f>
        <v/>
      </c>
    </row>
    <row r="100" spans="1:42" ht="15" customHeight="1">
      <c r="A100" s="426"/>
      <c r="B100" s="426">
        <f>IFERROR(VLOOKUP(A100,'DISPATCHED (VT11)'!T$7:V$781,2,FALSE),"")</f>
        <v>0</v>
      </c>
      <c r="C100" s="426" t="str">
        <f>IFERROR(VLOOKUP(A100,'DISPATCHED (VT11)'!T$7:V$781,3,FALSE),"")</f>
        <v/>
      </c>
      <c r="D100" s="426">
        <f>+COUNTIF('DISPATCHED (VT11)'!L:L,'Fleet Report'!A100)</f>
        <v>0</v>
      </c>
      <c r="E100" s="426">
        <f t="shared" si="11"/>
        <v>0</v>
      </c>
      <c r="F100" s="426">
        <f t="shared" si="10"/>
        <v>0</v>
      </c>
      <c r="H100" s="426"/>
      <c r="I100" s="426"/>
      <c r="J100" s="426"/>
      <c r="K100" s="426"/>
      <c r="L100" s="426"/>
      <c r="M100" s="430"/>
      <c r="O100" s="435"/>
      <c r="Q100" s="426"/>
      <c r="R100" s="426">
        <f>VLOOKUP(Q100,'DISPATCHED (VT11)'!T$7:V$789,2,FALSE)</f>
        <v>0</v>
      </c>
      <c r="S100" s="426" t="str">
        <f>VLOOKUP(Q100,'DISPATCHED (VT11)'!T$15:V$789,3,FALSE)</f>
        <v/>
      </c>
      <c r="T100" s="426">
        <f>+COUNTIF('DISPATCHED (VT11)'!L:L,'Fleet Report'!Q100)</f>
        <v>0</v>
      </c>
      <c r="U100" s="426"/>
      <c r="V100" s="426">
        <f t="shared" si="8"/>
        <v>0</v>
      </c>
      <c r="AP100" t="str">
        <f>IFERROR(VLOOKUP(Q100,'Truck Utilization'!B$3:C$237,2,FALSE),"")</f>
        <v/>
      </c>
    </row>
    <row r="101" spans="1:42" ht="15" customHeight="1">
      <c r="A101" s="426"/>
      <c r="B101" s="426">
        <f>IFERROR(VLOOKUP(A101,'DISPATCHED (VT11)'!T$7:V$781,2,FALSE),"")</f>
        <v>0</v>
      </c>
      <c r="C101" s="426" t="str">
        <f>IFERROR(VLOOKUP(A101,'DISPATCHED (VT11)'!T$7:V$781,3,FALSE),"")</f>
        <v/>
      </c>
      <c r="D101" s="426">
        <f>+COUNTIF('DISPATCHED (VT11)'!L:L,'Fleet Report'!A101)</f>
        <v>0</v>
      </c>
      <c r="E101" s="426">
        <f t="shared" si="11"/>
        <v>0</v>
      </c>
      <c r="F101" s="426">
        <f t="shared" ref="F101:F121" si="12">IF(E101="","B",IF(D101=0,0,1+D101-D101))</f>
        <v>0</v>
      </c>
      <c r="H101" s="426"/>
      <c r="I101" s="426"/>
      <c r="J101" s="426"/>
      <c r="K101" s="426"/>
      <c r="L101" s="426"/>
      <c r="M101" s="430"/>
      <c r="O101" s="435"/>
      <c r="Q101" s="426"/>
      <c r="R101" s="426">
        <f>VLOOKUP(Q101,'DISPATCHED (VT11)'!T$7:V$789,2,FALSE)</f>
        <v>0</v>
      </c>
      <c r="S101" s="426" t="str">
        <f>VLOOKUP(Q101,'DISPATCHED (VT11)'!T$15:V$789,3,FALSE)</f>
        <v/>
      </c>
      <c r="T101" s="426">
        <f>+COUNTIF('DISPATCHED (VT11)'!L:L,'Fleet Report'!Q101)</f>
        <v>0</v>
      </c>
      <c r="U101" s="426"/>
      <c r="V101" s="426">
        <f t="shared" si="8"/>
        <v>0</v>
      </c>
      <c r="AP101" t="str">
        <f>IFERROR(VLOOKUP(Q101,'Truck Utilization'!B$3:C$237,2,FALSE),"")</f>
        <v/>
      </c>
    </row>
    <row r="102" spans="1:42" ht="15" customHeight="1">
      <c r="A102" s="426"/>
      <c r="B102" s="426">
        <f>IFERROR(VLOOKUP(A102,'DISPATCHED (VT11)'!T$7:V$781,2,FALSE),"")</f>
        <v>0</v>
      </c>
      <c r="C102" s="426" t="str">
        <f>IFERROR(VLOOKUP(A102,'DISPATCHED (VT11)'!T$7:V$781,3,FALSE),"")</f>
        <v/>
      </c>
      <c r="D102" s="426">
        <f>+COUNTIF('DISPATCHED (VT11)'!L:L,'Fleet Report'!A102)</f>
        <v>0</v>
      </c>
      <c r="E102" s="426">
        <f t="shared" si="11"/>
        <v>0</v>
      </c>
      <c r="F102" s="426">
        <f t="shared" si="12"/>
        <v>0</v>
      </c>
      <c r="H102" s="426"/>
      <c r="I102" s="426"/>
      <c r="J102" s="426"/>
      <c r="K102" s="426"/>
      <c r="L102" s="426"/>
      <c r="M102" s="430"/>
      <c r="O102" s="435"/>
      <c r="Q102" s="426"/>
      <c r="R102" s="426">
        <f>VLOOKUP(Q102,'DISPATCHED (VT11)'!T$7:V$789,2,FALSE)</f>
        <v>0</v>
      </c>
      <c r="S102" s="426" t="str">
        <f>VLOOKUP(Q102,'DISPATCHED (VT11)'!T$15:V$789,3,FALSE)</f>
        <v/>
      </c>
      <c r="T102" s="426">
        <f>+COUNTIF('DISPATCHED (VT11)'!L:L,'Fleet Report'!Q102)</f>
        <v>0</v>
      </c>
      <c r="U102" s="426"/>
      <c r="V102" s="426">
        <f t="shared" si="8"/>
        <v>0</v>
      </c>
      <c r="AP102" t="str">
        <f>IFERROR(VLOOKUP(Q102,'Truck Utilization'!B$3:C$237,2,FALSE),"")</f>
        <v/>
      </c>
    </row>
    <row r="103" spans="1:42" ht="15" customHeight="1">
      <c r="A103" s="426"/>
      <c r="B103" s="426">
        <f>IFERROR(VLOOKUP(A103,'DISPATCHED (VT11)'!T$7:V$781,2,FALSE),"")</f>
        <v>0</v>
      </c>
      <c r="C103" s="426" t="str">
        <f>IFERROR(VLOOKUP(A103,'DISPATCHED (VT11)'!T$7:V$781,3,FALSE),"")</f>
        <v/>
      </c>
      <c r="D103" s="426">
        <f>+COUNTIF('DISPATCHED (VT11)'!L:L,'Fleet Report'!A103)</f>
        <v>0</v>
      </c>
      <c r="E103" s="426">
        <f t="shared" si="11"/>
        <v>0</v>
      </c>
      <c r="F103" s="426">
        <f t="shared" si="12"/>
        <v>0</v>
      </c>
      <c r="H103" s="426"/>
      <c r="I103" s="426"/>
      <c r="J103" s="426"/>
      <c r="K103" s="426"/>
      <c r="L103" s="426"/>
      <c r="M103" s="430"/>
      <c r="T103" s="43"/>
      <c r="U103" s="43"/>
      <c r="V103" s="43"/>
    </row>
    <row r="104" spans="1:42" ht="15" customHeight="1">
      <c r="A104" s="426"/>
      <c r="B104" s="426">
        <f>IFERROR(VLOOKUP(A104,'DISPATCHED (VT11)'!T$7:V$781,2,FALSE),"")</f>
        <v>0</v>
      </c>
      <c r="C104" s="426" t="str">
        <f>IFERROR(VLOOKUP(A104,'DISPATCHED (VT11)'!T$7:V$781,3,FALSE),"")</f>
        <v/>
      </c>
      <c r="D104" s="426">
        <f>+COUNTIF('DISPATCHED (VT11)'!L:L,'Fleet Report'!A104)</f>
        <v>0</v>
      </c>
      <c r="E104" s="426">
        <f t="shared" si="11"/>
        <v>0</v>
      </c>
      <c r="F104" s="426">
        <f t="shared" si="12"/>
        <v>0</v>
      </c>
      <c r="H104" s="426"/>
      <c r="I104" s="426"/>
      <c r="J104" s="426"/>
      <c r="K104" s="426"/>
      <c r="L104" s="426"/>
      <c r="M104" s="430"/>
      <c r="T104" s="426">
        <f>+SUM(T3:T102)</f>
        <v>30</v>
      </c>
      <c r="U104" s="426"/>
      <c r="V104" s="426"/>
      <c r="W104" s="436" t="s">
        <v>180</v>
      </c>
    </row>
    <row r="105" spans="1:42" ht="15" customHeight="1">
      <c r="A105" s="426"/>
      <c r="B105" s="426">
        <f>IFERROR(VLOOKUP(A105,'DISPATCHED (VT11)'!T$7:V$781,2,FALSE),"")</f>
        <v>0</v>
      </c>
      <c r="C105" s="426" t="str">
        <f>IFERROR(VLOOKUP(A105,'DISPATCHED (VT11)'!T$7:V$781,3,FALSE),"")</f>
        <v/>
      </c>
      <c r="D105" s="426">
        <f>+COUNTIF('DISPATCHED (VT11)'!L:L,'Fleet Report'!A105)</f>
        <v>0</v>
      </c>
      <c r="E105" s="426">
        <f t="shared" si="11"/>
        <v>0</v>
      </c>
      <c r="F105" s="426">
        <f t="shared" si="12"/>
        <v>0</v>
      </c>
      <c r="H105" s="426"/>
      <c r="I105" s="426"/>
      <c r="J105" s="426"/>
      <c r="K105" s="426"/>
      <c r="L105" s="426"/>
      <c r="M105" s="430"/>
      <c r="T105" s="43"/>
      <c r="U105" s="426">
        <f>+SUM(U3:U102)</f>
        <v>0</v>
      </c>
      <c r="V105" s="426"/>
      <c r="W105" s="436" t="s">
        <v>181</v>
      </c>
    </row>
    <row r="106" spans="1:42" ht="15" customHeight="1">
      <c r="A106" s="426"/>
      <c r="B106" s="426">
        <f>IFERROR(VLOOKUP(A106,'DISPATCHED (VT11)'!T$7:V$781,2,FALSE),"")</f>
        <v>0</v>
      </c>
      <c r="C106" s="426" t="str">
        <f>IFERROR(VLOOKUP(A106,'DISPATCHED (VT11)'!T$7:V$781,3,FALSE),"")</f>
        <v/>
      </c>
      <c r="D106" s="426">
        <f>+COUNTIF('DISPATCHED (VT11)'!L:L,'Fleet Report'!A106)</f>
        <v>0</v>
      </c>
      <c r="E106" s="426">
        <f t="shared" si="11"/>
        <v>0</v>
      </c>
      <c r="F106" s="426">
        <f t="shared" si="12"/>
        <v>0</v>
      </c>
      <c r="H106" s="426"/>
      <c r="I106" s="426"/>
      <c r="J106" s="426"/>
      <c r="K106" s="426"/>
      <c r="L106" s="426"/>
      <c r="M106" s="430"/>
      <c r="T106" s="43"/>
      <c r="U106" s="43"/>
      <c r="V106" s="44">
        <f>+SUM(V3:V102)</f>
        <v>30</v>
      </c>
      <c r="W106" s="436" t="s">
        <v>182</v>
      </c>
    </row>
    <row r="107" spans="1:42" ht="15" customHeight="1">
      <c r="A107" s="426"/>
      <c r="B107" s="426">
        <f>IFERROR(VLOOKUP(A107,'DISPATCHED (VT11)'!T$7:V$781,2,FALSE),"")</f>
        <v>0</v>
      </c>
      <c r="C107" s="426" t="str">
        <f>IFERROR(VLOOKUP(A107,'DISPATCHED (VT11)'!T$7:V$781,3,FALSE),"")</f>
        <v/>
      </c>
      <c r="D107" s="426">
        <f>+COUNTIF('DISPATCHED (VT11)'!L:L,'Fleet Report'!A107)</f>
        <v>0</v>
      </c>
      <c r="E107" s="426">
        <f t="shared" si="11"/>
        <v>0</v>
      </c>
      <c r="F107" s="426">
        <f t="shared" si="12"/>
        <v>0</v>
      </c>
      <c r="H107" s="426"/>
      <c r="I107" s="426"/>
      <c r="J107" s="426"/>
      <c r="K107" s="426"/>
      <c r="L107" s="426"/>
      <c r="M107" s="430"/>
    </row>
    <row r="108" spans="1:42" ht="15" customHeight="1">
      <c r="A108" s="426"/>
      <c r="B108" s="426">
        <f>IFERROR(VLOOKUP(A108,'DISPATCHED (VT11)'!T$7:V$781,2,FALSE),"")</f>
        <v>0</v>
      </c>
      <c r="C108" s="426" t="str">
        <f>IFERROR(VLOOKUP(A108,'DISPATCHED (VT11)'!T$7:V$781,3,FALSE),"")</f>
        <v/>
      </c>
      <c r="D108" s="426">
        <f>+COUNTIF('DISPATCHED (VT11)'!L:L,'Fleet Report'!A108)</f>
        <v>0</v>
      </c>
      <c r="E108" s="426">
        <f t="shared" si="11"/>
        <v>0</v>
      </c>
      <c r="F108" s="426">
        <f t="shared" si="12"/>
        <v>0</v>
      </c>
      <c r="H108" s="426"/>
      <c r="I108" s="426"/>
      <c r="J108" s="426"/>
      <c r="K108" s="426"/>
      <c r="L108" s="426"/>
      <c r="M108" s="430"/>
      <c r="T108" s="247">
        <f>+T104-V106</f>
        <v>0</v>
      </c>
      <c r="U108" s="353"/>
      <c r="V108" s="245"/>
      <c r="W108" s="436" t="s">
        <v>1087</v>
      </c>
    </row>
    <row r="109" spans="1:42">
      <c r="A109" s="426"/>
      <c r="B109" s="426">
        <f>IFERROR(VLOOKUP(A109,'DISPATCHED (VT11)'!T$7:V$781,2,FALSE),"")</f>
        <v>0</v>
      </c>
      <c r="C109" s="426" t="str">
        <f>IFERROR(VLOOKUP(A109,'DISPATCHED (VT11)'!T$7:V$781,3,FALSE),"")</f>
        <v/>
      </c>
      <c r="D109" s="426">
        <f>+COUNTIF('DISPATCHED (VT11)'!L:L,'Fleet Report'!A109)</f>
        <v>0</v>
      </c>
      <c r="E109" s="426">
        <f t="shared" si="11"/>
        <v>0</v>
      </c>
      <c r="F109" s="426">
        <f t="shared" si="12"/>
        <v>0</v>
      </c>
      <c r="H109" s="426"/>
      <c r="I109" s="426"/>
      <c r="J109" s="426"/>
      <c r="K109" s="426"/>
      <c r="L109" s="426"/>
      <c r="M109" s="430"/>
    </row>
    <row r="110" spans="1:42">
      <c r="A110" s="426"/>
      <c r="B110" s="426">
        <f>IFERROR(VLOOKUP(A110,'DISPATCHED (VT11)'!T$7:V$781,2,FALSE),"")</f>
        <v>0</v>
      </c>
      <c r="C110" s="426" t="str">
        <f>IFERROR(VLOOKUP(A110,'DISPATCHED (VT11)'!T$7:V$781,3,FALSE),"")</f>
        <v/>
      </c>
      <c r="D110" s="426">
        <f>+COUNTIF('DISPATCHED (VT11)'!L:L,'Fleet Report'!A110)</f>
        <v>0</v>
      </c>
      <c r="E110" s="426">
        <f t="shared" si="11"/>
        <v>0</v>
      </c>
      <c r="F110" s="426">
        <f t="shared" si="12"/>
        <v>0</v>
      </c>
      <c r="H110" s="426"/>
      <c r="I110" s="426"/>
      <c r="J110" s="426"/>
      <c r="K110" s="426"/>
      <c r="L110" s="426"/>
      <c r="M110" s="430"/>
    </row>
    <row r="111" spans="1:42">
      <c r="A111" s="426"/>
      <c r="B111" s="426">
        <f>IFERROR(VLOOKUP(A111,'DISPATCHED (VT11)'!T$7:V$781,2,FALSE),"")</f>
        <v>0</v>
      </c>
      <c r="C111" s="426" t="str">
        <f>IFERROR(VLOOKUP(A111,'DISPATCHED (VT11)'!T$7:V$781,3,FALSE),"")</f>
        <v/>
      </c>
      <c r="D111" s="426">
        <f>+COUNTIF('DISPATCHED (VT11)'!L:L,'Fleet Report'!A111)</f>
        <v>0</v>
      </c>
      <c r="E111" s="426">
        <f t="shared" si="11"/>
        <v>0</v>
      </c>
      <c r="F111" s="426">
        <f t="shared" si="12"/>
        <v>0</v>
      </c>
      <c r="H111" s="426"/>
      <c r="I111" s="426"/>
      <c r="J111" s="426"/>
      <c r="K111" s="426"/>
      <c r="L111" s="426"/>
      <c r="M111" s="430"/>
      <c r="V111" t="e">
        <f>V106/U105</f>
        <v>#DIV/0!</v>
      </c>
    </row>
    <row r="112" spans="1:42">
      <c r="A112" s="426"/>
      <c r="B112" s="426">
        <f>IFERROR(VLOOKUP(A112,'DISPATCHED (VT11)'!T$7:V$781,2,FALSE),"")</f>
        <v>0</v>
      </c>
      <c r="C112" s="426" t="str">
        <f>IFERROR(VLOOKUP(A112,'DISPATCHED (VT11)'!T$7:V$781,3,FALSE),"")</f>
        <v/>
      </c>
      <c r="D112" s="426">
        <f>+COUNTIF('DISPATCHED (VT11)'!L:L,'Fleet Report'!A112)</f>
        <v>0</v>
      </c>
      <c r="E112" s="426">
        <f t="shared" si="11"/>
        <v>0</v>
      </c>
      <c r="F112" s="426">
        <f t="shared" si="12"/>
        <v>0</v>
      </c>
      <c r="H112" s="426"/>
      <c r="I112" s="426"/>
      <c r="J112" s="426"/>
      <c r="K112" s="426"/>
      <c r="L112" s="426"/>
      <c r="M112" s="430"/>
    </row>
    <row r="113" spans="1:13">
      <c r="A113" s="426"/>
      <c r="B113" s="426">
        <f>IFERROR(VLOOKUP(A113,'DISPATCHED (VT11)'!T$7:V$781,2,FALSE),"")</f>
        <v>0</v>
      </c>
      <c r="C113" s="426" t="str">
        <f>IFERROR(VLOOKUP(A113,'DISPATCHED (VT11)'!T$7:V$781,3,FALSE),"")</f>
        <v/>
      </c>
      <c r="D113" s="426">
        <f>+COUNTIF('DISPATCHED (VT11)'!L:L,'Fleet Report'!A113)</f>
        <v>0</v>
      </c>
      <c r="E113" s="426">
        <f t="shared" si="11"/>
        <v>0</v>
      </c>
      <c r="F113" s="426">
        <f t="shared" si="12"/>
        <v>0</v>
      </c>
      <c r="H113" s="426"/>
      <c r="I113" s="426"/>
      <c r="J113" s="426"/>
      <c r="K113" s="426"/>
      <c r="L113" s="426"/>
      <c r="M113" s="430"/>
    </row>
    <row r="114" spans="1:13">
      <c r="A114" s="426"/>
      <c r="B114" s="426">
        <f>IFERROR(VLOOKUP(A114,'DISPATCHED (VT11)'!T$7:V$781,2,FALSE),"")</f>
        <v>0</v>
      </c>
      <c r="C114" s="426" t="str">
        <f>IFERROR(VLOOKUP(A114,'DISPATCHED (VT11)'!T$7:V$781,3,FALSE),"")</f>
        <v/>
      </c>
      <c r="D114" s="426">
        <f>+COUNTIF('DISPATCHED (VT11)'!L:L,'Fleet Report'!A114)</f>
        <v>0</v>
      </c>
      <c r="E114" s="426">
        <f t="shared" si="11"/>
        <v>0</v>
      </c>
      <c r="F114" s="426">
        <f t="shared" si="12"/>
        <v>0</v>
      </c>
      <c r="H114" s="426"/>
      <c r="I114" s="426"/>
      <c r="J114" s="426"/>
      <c r="K114" s="426"/>
      <c r="L114" s="426"/>
      <c r="M114" s="430"/>
    </row>
    <row r="115" spans="1:13">
      <c r="A115" s="426"/>
      <c r="B115" s="426">
        <f>IFERROR(VLOOKUP(A115,'DISPATCHED (VT11)'!T$7:V$781,2,FALSE),"")</f>
        <v>0</v>
      </c>
      <c r="C115" s="426" t="str">
        <f>IFERROR(VLOOKUP(A115,'DISPATCHED (VT11)'!T$7:V$781,3,FALSE),"")</f>
        <v/>
      </c>
      <c r="D115" s="426">
        <f>+COUNTIF('DISPATCHED (VT11)'!L:L,'Fleet Report'!A115)</f>
        <v>0</v>
      </c>
      <c r="E115" s="426">
        <f t="shared" si="11"/>
        <v>0</v>
      </c>
      <c r="F115" s="426">
        <f t="shared" si="12"/>
        <v>0</v>
      </c>
      <c r="H115" s="426"/>
      <c r="I115" s="426"/>
      <c r="J115" s="426"/>
      <c r="K115" s="426"/>
      <c r="L115" s="426"/>
      <c r="M115" s="430"/>
    </row>
    <row r="116" spans="1:13">
      <c r="A116" s="426"/>
      <c r="B116" s="426">
        <f>IFERROR(VLOOKUP(A116,'DISPATCHED (VT11)'!T$7:V$781,2,FALSE),"")</f>
        <v>0</v>
      </c>
      <c r="C116" s="426" t="str">
        <f>IFERROR(VLOOKUP(A116,'DISPATCHED (VT11)'!T$7:V$781,3,FALSE),"")</f>
        <v/>
      </c>
      <c r="D116" s="426">
        <f>+COUNTIF('DISPATCHED (VT11)'!L:L,'Fleet Report'!A116)</f>
        <v>0</v>
      </c>
      <c r="E116" s="426">
        <f t="shared" si="11"/>
        <v>0</v>
      </c>
      <c r="F116" s="426">
        <f t="shared" si="12"/>
        <v>0</v>
      </c>
      <c r="H116" s="426"/>
      <c r="I116" s="426"/>
      <c r="J116" s="426"/>
      <c r="K116" s="426"/>
      <c r="L116" s="426"/>
      <c r="M116" s="430"/>
    </row>
    <row r="117" spans="1:13">
      <c r="A117" s="426"/>
      <c r="B117" s="426">
        <f>IFERROR(VLOOKUP(A117,'DISPATCHED (VT11)'!T$7:V$781,2,FALSE),"")</f>
        <v>0</v>
      </c>
      <c r="C117" s="426" t="str">
        <f>IFERROR(VLOOKUP(A117,'DISPATCHED (VT11)'!T$7:V$781,3,FALSE),"")</f>
        <v/>
      </c>
      <c r="D117" s="426">
        <f>+COUNTIF('DISPATCHED (VT11)'!L:L,'Fleet Report'!A117)</f>
        <v>0</v>
      </c>
      <c r="E117" s="426">
        <f t="shared" si="11"/>
        <v>0</v>
      </c>
      <c r="F117" s="426">
        <f t="shared" si="12"/>
        <v>0</v>
      </c>
      <c r="H117" s="426"/>
      <c r="I117" s="426"/>
      <c r="J117" s="426"/>
      <c r="K117" s="426"/>
      <c r="L117" s="426"/>
      <c r="M117" s="430"/>
    </row>
    <row r="118" spans="1:13">
      <c r="A118" s="426"/>
      <c r="B118" s="426">
        <f>IFERROR(VLOOKUP(A118,'DISPATCHED (VT11)'!T$7:V$781,2,FALSE),"")</f>
        <v>0</v>
      </c>
      <c r="C118" s="426" t="str">
        <f>IFERROR(VLOOKUP(A118,'DISPATCHED (VT11)'!T$7:V$781,3,FALSE),"")</f>
        <v/>
      </c>
      <c r="D118" s="426">
        <f>+COUNTIF('DISPATCHED (VT11)'!L:L,'Fleet Report'!A118)</f>
        <v>0</v>
      </c>
      <c r="E118" s="426">
        <f t="shared" si="11"/>
        <v>0</v>
      </c>
      <c r="F118" s="426">
        <f t="shared" si="12"/>
        <v>0</v>
      </c>
      <c r="H118" s="426"/>
      <c r="I118" s="426"/>
      <c r="J118" s="426"/>
      <c r="K118" s="426"/>
      <c r="L118" s="426"/>
      <c r="M118" s="430"/>
    </row>
    <row r="119" spans="1:13">
      <c r="A119" s="426"/>
      <c r="B119" s="426">
        <f>IFERROR(VLOOKUP(A119,'DISPATCHED (VT11)'!T$7:V$781,2,FALSE),"")</f>
        <v>0</v>
      </c>
      <c r="C119" s="426" t="str">
        <f>IFERROR(VLOOKUP(A119,'DISPATCHED (VT11)'!T$7:V$781,3,FALSE),"")</f>
        <v/>
      </c>
      <c r="D119" s="426">
        <f>+COUNTIF('DISPATCHED (VT11)'!L:L,'Fleet Report'!A119)</f>
        <v>0</v>
      </c>
      <c r="E119" s="426">
        <f t="shared" si="11"/>
        <v>0</v>
      </c>
      <c r="F119" s="426">
        <f t="shared" si="12"/>
        <v>0</v>
      </c>
      <c r="H119" s="426"/>
      <c r="I119" s="426"/>
      <c r="J119" s="426"/>
      <c r="K119" s="426"/>
      <c r="L119" s="426"/>
      <c r="M119" s="430"/>
    </row>
    <row r="120" spans="1:13">
      <c r="A120" s="426"/>
      <c r="B120" s="426">
        <f>IFERROR(VLOOKUP(A120,'DISPATCHED (VT11)'!T$7:V$781,2,FALSE),"")</f>
        <v>0</v>
      </c>
      <c r="C120" s="426" t="str">
        <f>IFERROR(VLOOKUP(A120,'DISPATCHED (VT11)'!T$7:V$781,3,FALSE),"")</f>
        <v/>
      </c>
      <c r="D120" s="426">
        <f>+COUNTIF('DISPATCHED (VT11)'!L:L,'Fleet Report'!A120)</f>
        <v>0</v>
      </c>
      <c r="E120" s="426">
        <f t="shared" si="11"/>
        <v>0</v>
      </c>
      <c r="F120" s="426">
        <f t="shared" si="12"/>
        <v>0</v>
      </c>
      <c r="H120" s="426"/>
      <c r="I120" s="426"/>
      <c r="J120" s="426"/>
      <c r="K120" s="426"/>
      <c r="L120" s="426"/>
      <c r="M120" s="430"/>
    </row>
    <row r="121" spans="1:13">
      <c r="A121" s="426"/>
      <c r="B121" s="426">
        <f>IFERROR(VLOOKUP(A121,'DISPATCHED (VT11)'!T$7:V$781,2,FALSE),"")</f>
        <v>0</v>
      </c>
      <c r="C121" s="426" t="str">
        <f>IFERROR(VLOOKUP(A121,'DISPATCHED (VT11)'!T$7:V$781,3,FALSE),"")</f>
        <v/>
      </c>
      <c r="D121" s="426">
        <f>+COUNTIF('DISPATCHED (VT11)'!L:L,'Fleet Report'!A121)</f>
        <v>0</v>
      </c>
      <c r="E121" s="426">
        <f t="shared" si="11"/>
        <v>0</v>
      </c>
      <c r="F121" s="426">
        <f t="shared" si="12"/>
        <v>0</v>
      </c>
      <c r="H121" s="426"/>
      <c r="I121" s="426"/>
      <c r="J121" s="426"/>
      <c r="K121" s="426"/>
      <c r="L121" s="426"/>
      <c r="M121" s="430"/>
    </row>
    <row r="122" spans="1:13">
      <c r="M122" t="s">
        <v>1088</v>
      </c>
    </row>
    <row r="123" spans="1:13">
      <c r="A123" s="762" t="s">
        <v>170</v>
      </c>
      <c r="B123" s="762"/>
      <c r="C123" s="762"/>
      <c r="D123" s="426">
        <f>+SUM(D3:D121)</f>
        <v>57</v>
      </c>
      <c r="H123" s="432">
        <v>4</v>
      </c>
      <c r="I123" s="432">
        <f>+COUNTIF($I$3:$I$121,"4")</f>
        <v>26</v>
      </c>
      <c r="K123" s="763" t="s">
        <v>1089</v>
      </c>
      <c r="L123" s="764"/>
      <c r="M123" s="426">
        <f>SUM(M3:M121)</f>
        <v>2</v>
      </c>
    </row>
    <row r="124" spans="1:13">
      <c r="A124" s="758" t="s">
        <v>172</v>
      </c>
      <c r="B124" s="759"/>
      <c r="C124" s="760"/>
      <c r="D124" s="248"/>
      <c r="E124" s="248">
        <f>+COUNTIF(E3:E121,"1")</f>
        <v>93</v>
      </c>
      <c r="H124" s="432">
        <v>6</v>
      </c>
      <c r="I124" s="432">
        <f>+COUNTIF($I$3:$I$121,"6")</f>
        <v>57</v>
      </c>
      <c r="M124" t="s">
        <v>1088</v>
      </c>
    </row>
    <row r="125" spans="1:13" ht="18">
      <c r="A125" s="758" t="s">
        <v>173</v>
      </c>
      <c r="B125" s="759"/>
      <c r="C125" s="760"/>
      <c r="D125" s="426"/>
      <c r="E125" s="426"/>
      <c r="F125" s="437">
        <f>COUNTIF(F3:F121,"1")</f>
        <v>57</v>
      </c>
      <c r="H125" s="432">
        <v>8</v>
      </c>
      <c r="I125" s="432">
        <f>+COUNTIF($I$3:$I$121,"8")</f>
        <v>0</v>
      </c>
      <c r="M125" t="s">
        <v>1088</v>
      </c>
    </row>
    <row r="126" spans="1:13">
      <c r="H126" s="432">
        <v>10</v>
      </c>
      <c r="I126" s="432">
        <f>+COUNTIF($I$3:$I$121,"10")</f>
        <v>12</v>
      </c>
      <c r="M126" t="s">
        <v>1088</v>
      </c>
    </row>
    <row r="127" spans="1:13">
      <c r="A127" s="758" t="s">
        <v>1087</v>
      </c>
      <c r="B127" s="759"/>
      <c r="C127" s="760"/>
      <c r="D127" s="761">
        <f>+D123-F125</f>
        <v>0</v>
      </c>
      <c r="E127" s="761"/>
      <c r="F127" s="761"/>
      <c r="H127" s="432">
        <v>14</v>
      </c>
      <c r="I127" s="432">
        <f>+COUNTIF($I$3:$I$121,"14")</f>
        <v>0</v>
      </c>
      <c r="M127" t="s">
        <v>1088</v>
      </c>
    </row>
    <row r="128" spans="1:13">
      <c r="H128" s="432" t="s">
        <v>78</v>
      </c>
      <c r="I128" s="432">
        <f>SUM(I123:I127)</f>
        <v>95</v>
      </c>
      <c r="M128" t="s">
        <v>1088</v>
      </c>
    </row>
    <row r="131" spans="8:13">
      <c r="H131" s="134"/>
    </row>
    <row r="132" spans="8:13">
      <c r="H132" s="134"/>
      <c r="M132" t="s">
        <v>1088</v>
      </c>
    </row>
    <row r="133" spans="8:13">
      <c r="H133" s="134"/>
      <c r="M133" t="s">
        <v>1088</v>
      </c>
    </row>
    <row r="134" spans="8:13">
      <c r="H134" s="134"/>
      <c r="M134" t="s">
        <v>1088</v>
      </c>
    </row>
    <row r="135" spans="8:13">
      <c r="H135" s="134"/>
    </row>
    <row r="136" spans="8:13">
      <c r="H136" s="134"/>
    </row>
    <row r="137" spans="8:13">
      <c r="H137" s="134"/>
    </row>
  </sheetData>
  <autoFilter ref="A2:AP121" xr:uid="{00000000-0009-0000-0000-00000F000000}"/>
  <sortState xmlns:xlrd2="http://schemas.microsoft.com/office/spreadsheetml/2017/richdata2" ref="Q11:Q27">
    <sortCondition ref="Q11:Q27"/>
  </sortState>
  <mergeCells count="24">
    <mergeCell ref="AO1:AO2"/>
    <mergeCell ref="AE1:AE2"/>
    <mergeCell ref="AF1:AF2"/>
    <mergeCell ref="AG1:AG2"/>
    <mergeCell ref="AH1:AH2"/>
    <mergeCell ref="AI1:AI2"/>
    <mergeCell ref="AL1:AL2"/>
    <mergeCell ref="AM1:AM2"/>
    <mergeCell ref="K123:L123"/>
    <mergeCell ref="H1:M1"/>
    <mergeCell ref="A1:F1"/>
    <mergeCell ref="Q1:V1"/>
    <mergeCell ref="AN1:AN2"/>
    <mergeCell ref="AK1:AK2"/>
    <mergeCell ref="X1:X2"/>
    <mergeCell ref="Y1:Y2"/>
    <mergeCell ref="Z1:Z2"/>
    <mergeCell ref="AA1:AA2"/>
    <mergeCell ref="AD1:AD2"/>
    <mergeCell ref="A125:C125"/>
    <mergeCell ref="A127:C127"/>
    <mergeCell ref="D127:F127"/>
    <mergeCell ref="A123:C123"/>
    <mergeCell ref="A124:C124"/>
  </mergeCells>
  <conditionalFormatting sqref="A112:A121 A3:A109">
    <cfRule type="duplicateValues" dxfId="904" priority="10"/>
  </conditionalFormatting>
  <conditionalFormatting sqref="F3:F100">
    <cfRule type="colorScale" priority="306821">
      <colorScale>
        <cfvo type="min"/>
        <cfvo type="max"/>
        <color rgb="FFFF7128"/>
        <color rgb="FFFFEF9C"/>
      </colorScale>
    </cfRule>
  </conditionalFormatting>
  <conditionalFormatting sqref="F3:F121">
    <cfRule type="containsText" dxfId="903" priority="1" operator="containsText" text="B">
      <formula>NOT(ISERROR(SEARCH("B",F3)))</formula>
    </cfRule>
  </conditionalFormatting>
  <conditionalFormatting sqref="F101:F121">
    <cfRule type="colorScale" priority="2">
      <colorScale>
        <cfvo type="min"/>
        <cfvo type="max"/>
        <color rgb="FFFF7128"/>
        <color rgb="FFFFEF9C"/>
      </colorScale>
    </cfRule>
  </conditionalFormatting>
  <conditionalFormatting sqref="H3:H94">
    <cfRule type="duplicateValues" dxfId="902" priority="306826"/>
  </conditionalFormatting>
  <conditionalFormatting sqref="H23">
    <cfRule type="duplicateValues" dxfId="901" priority="5"/>
  </conditionalFormatting>
  <conditionalFormatting sqref="H32">
    <cfRule type="duplicateValues" dxfId="900" priority="4"/>
  </conditionalFormatting>
  <conditionalFormatting sqref="H95:H121">
    <cfRule type="duplicateValues" dxfId="899" priority="7"/>
  </conditionalFormatting>
  <conditionalFormatting sqref="H122:H1048576 H1:H2">
    <cfRule type="duplicateValues" dxfId="898" priority="13"/>
  </conditionalFormatting>
  <conditionalFormatting sqref="Q1:Q1048576">
    <cfRule type="duplicateValues" dxfId="897" priority="6"/>
  </conditionalFormatting>
  <conditionalFormatting sqref="W105:W106">
    <cfRule type="duplicateValues" dxfId="896" priority="31"/>
    <cfRule type="duplicateValues" dxfId="895" priority="32"/>
    <cfRule type="duplicateValues" dxfId="894" priority="33"/>
    <cfRule type="duplicateValues" dxfId="893" priority="34" stopIfTrue="1"/>
    <cfRule type="duplicateValues" dxfId="892" priority="35" stopIfTrue="1"/>
  </conditionalFormatting>
  <conditionalFormatting sqref="W108">
    <cfRule type="duplicateValues" dxfId="891" priority="26"/>
    <cfRule type="duplicateValues" dxfId="890" priority="27"/>
    <cfRule type="duplicateValues" dxfId="889" priority="28"/>
    <cfRule type="duplicateValues" dxfId="888" priority="29" stopIfTrue="1"/>
    <cfRule type="duplicateValues" dxfId="887" priority="30" stopIfTrue="1"/>
  </conditionalFormatting>
  <pageMargins left="0.7" right="0.7" top="0.75" bottom="0.75" header="0.3" footer="0.3"/>
  <pageSetup paperSize="9" orientation="portrait" r:id="rId1"/>
  <headerFooter>
    <oddFooter>&amp;C_x000D_&amp;1#&amp;"Calibri"&amp;10&amp;K000000 Classification -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A2F2D-0770-418C-B854-187072B4EDE8}">
  <sheetPr codeName="Sheet8"/>
  <dimension ref="A1:AY70"/>
  <sheetViews>
    <sheetView showGridLines="0" zoomScaleNormal="100" workbookViewId="0">
      <selection activeCell="F21" sqref="F21"/>
    </sheetView>
  </sheetViews>
  <sheetFormatPr defaultRowHeight="14.4"/>
  <cols>
    <col min="1" max="1" width="14.6640625" style="43" customWidth="1"/>
    <col min="2" max="2" width="9.6640625" style="43" bestFit="1" customWidth="1"/>
    <col min="3" max="3" width="12.6640625" style="43" bestFit="1" customWidth="1"/>
    <col min="4" max="5" width="14.6640625" style="43" customWidth="1"/>
    <col min="6" max="6" width="14" style="43" bestFit="1" customWidth="1"/>
    <col min="7" max="7" width="12.6640625" style="43" bestFit="1" customWidth="1"/>
    <col min="8" max="8" width="2" style="43" customWidth="1"/>
    <col min="9" max="9" width="13.6640625" style="43" bestFit="1" customWidth="1"/>
    <col min="10" max="10" width="16.33203125" style="43" bestFit="1" customWidth="1"/>
    <col min="11" max="11" width="14.44140625" style="43" bestFit="1" customWidth="1"/>
    <col min="12" max="12" width="23.88671875" style="43" customWidth="1"/>
    <col min="13" max="13" width="16.5546875" style="43" customWidth="1"/>
    <col min="14" max="14" width="17" style="43" customWidth="1"/>
    <col min="15" max="15" width="3.33203125" style="305" customWidth="1"/>
    <col min="16" max="16" width="21.44140625" style="305" customWidth="1"/>
    <col min="17" max="17" width="10.6640625" style="305" customWidth="1"/>
    <col min="18" max="18" width="9.6640625" style="304" customWidth="1"/>
    <col min="19" max="19" width="11.109375" customWidth="1"/>
    <col min="20" max="20" width="10" customWidth="1"/>
    <col min="21" max="21" width="2" customWidth="1"/>
    <col min="22" max="22" width="21.44140625" customWidth="1"/>
    <col min="23" max="25" width="10.6640625" customWidth="1"/>
    <col min="26" max="26" width="9.109375" customWidth="1"/>
    <col min="27" max="27" width="17.44140625" customWidth="1"/>
    <col min="28" max="31" width="9.109375" customWidth="1"/>
    <col min="33" max="33" width="20.6640625" customWidth="1"/>
    <col min="34" max="34" width="12.6640625" style="43" customWidth="1"/>
    <col min="35" max="35" width="14.33203125" customWidth="1"/>
    <col min="36" max="36" width="12.33203125" customWidth="1"/>
    <col min="37" max="37" width="19.33203125" customWidth="1"/>
    <col min="38" max="38" width="16.109375" customWidth="1"/>
    <col min="39" max="39" width="9.109375" bestFit="1" customWidth="1"/>
    <col min="40" max="40" width="0" hidden="1" customWidth="1"/>
  </cols>
  <sheetData>
    <row r="1" spans="1:34" ht="28.8">
      <c r="A1" s="823" t="s">
        <v>209</v>
      </c>
      <c r="B1" s="824"/>
      <c r="C1" s="824"/>
      <c r="D1" s="824"/>
      <c r="E1" s="824"/>
      <c r="F1" s="825"/>
      <c r="G1" s="826">
        <f>'Report Summary'!C2</f>
        <v>46125</v>
      </c>
      <c r="H1" s="827"/>
      <c r="I1" s="828"/>
      <c r="L1" s="518"/>
      <c r="M1" s="812"/>
      <c r="N1" s="812"/>
      <c r="Q1" s="586">
        <f>(COUNTIFS('DISPATCHED (VT11)'!O7:O1056,"=BAG-WS")+COUNTIFS('DISPATCHED (VT11)'!O7:O1056,"=LP-WS")+COUNTIFS('DISPATCHED (VT11)'!O7:O1056,"=MAN-WS")+COUNTIFS('DISPATCHED (VT11)'!O7:O1056,"=PAC-WS")+COUNTIFS('DISPATCHED (VT11)'!O7:O1056,"=PAR-WS")+COUNTIFS('DISPATCHED (VT11)'!O7:O1056,"=WS-SRC"))</f>
        <v>17</v>
      </c>
      <c r="R1" s="584">
        <f>COUNTIFS('DISPATCHED (VT11)'!O7:O1056,"=BAG-WS",'DISPATCHED (VT11)'!O7:O1056,"=LP-WS",'DISPATCHED (VT11)'!A7:A1056,"=Company")+COUNTIFS('DISPATCHED (VT11)'!O7:O1056,"=MAN-WS",'DISPATCHED (VT11)'!A7:A1056,"=Company")+COUNTIFS('DISPATCHED (VT11)'!O7:O1056,"=PAC-WS",'DISPATCHED (VT11)'!A7:A1056,"=Company")+COUNTIFS('DISPATCHED (VT11)'!O7:O1056,"=PAR-WS",'DISPATCHED (VT11)'!A7:A1056,"=Company")</f>
        <v>7</v>
      </c>
      <c r="S1" s="577">
        <f>(COUNTIFS('DISPATCHED (VT11)'!O7:O1056,"=WS-SRC"))</f>
        <v>2</v>
      </c>
      <c r="T1" s="577">
        <f>(COUNTIFS('DISPATCHED (VT11)'!O7:O1056,"=WS-SRC",'DISPATCHED (VT11)'!A7:A1056,"=Company"))</f>
        <v>2</v>
      </c>
      <c r="U1" s="577"/>
      <c r="V1" s="577">
        <f>S1-T1</f>
        <v>0</v>
      </c>
      <c r="AB1">
        <f>(COUNTIFS('DISPATCHED (VT11)'!O7:O1056,"=BAG-WS")+COUNTIFS('DISPATCHED (VT11)'!O7:O1056,"=LP-WS")+COUNTIFS('DISPATCHED (VT11)'!O7:O1056,"=MAN-WS")+COUNTIFS('DISPATCHED (VT11)'!O7:O1056,"=PAC-WS")+COUNTIFS('DISPATCHED (VT11)'!O7:O1056,"=PAR-WS")+COUNTIFS('DISPATCHED (VT11)'!O7:O1056,"=WS-SRC"))</f>
        <v>17</v>
      </c>
    </row>
    <row r="2" spans="1:34">
      <c r="A2" s="822" t="s">
        <v>210</v>
      </c>
      <c r="B2" s="822"/>
      <c r="C2" s="822"/>
      <c r="D2" s="822"/>
      <c r="E2" s="822"/>
      <c r="F2" s="822"/>
      <c r="G2" s="829" t="s">
        <v>211</v>
      </c>
      <c r="H2" s="830"/>
      <c r="I2" s="831"/>
    </row>
    <row r="3" spans="1:34" s="309" customFormat="1" ht="15" customHeight="1">
      <c r="A3" s="396" t="s">
        <v>56</v>
      </c>
      <c r="B3" s="396" t="s">
        <v>212</v>
      </c>
      <c r="C3" s="396" t="s">
        <v>213</v>
      </c>
      <c r="D3" s="396" t="s">
        <v>214</v>
      </c>
      <c r="E3" s="396" t="s">
        <v>212</v>
      </c>
      <c r="F3" s="396" t="s">
        <v>213</v>
      </c>
      <c r="G3" s="397" t="s">
        <v>215</v>
      </c>
      <c r="H3" s="451"/>
      <c r="I3" s="397" t="s">
        <v>216</v>
      </c>
      <c r="K3" s="306"/>
      <c r="L3" s="43"/>
      <c r="M3" s="511"/>
      <c r="N3" s="511"/>
      <c r="O3" s="307"/>
      <c r="P3" s="307"/>
      <c r="Q3" s="307"/>
      <c r="R3" s="308"/>
      <c r="AH3" s="306"/>
    </row>
    <row r="4" spans="1:34" ht="23.4">
      <c r="A4" s="398" t="e">
        <f>'Report Summary'!O8</f>
        <v>#REF!</v>
      </c>
      <c r="B4" s="398">
        <f>'Report Summary'!O9</f>
        <v>80</v>
      </c>
      <c r="C4" s="452" t="e">
        <f>B4/A4</f>
        <v>#REF!</v>
      </c>
      <c r="D4" s="398">
        <f>'Report Summary'!O38</f>
        <v>44049</v>
      </c>
      <c r="E4" s="398">
        <f>'Report Summary'!O39</f>
        <v>20448</v>
      </c>
      <c r="F4" s="446">
        <f>E4/D4</f>
        <v>0.46421031124429613</v>
      </c>
      <c r="G4" s="457">
        <f>'Fleet Report'!F125/'Dash Board'!B4</f>
        <v>0.71250000000000002</v>
      </c>
      <c r="H4" s="453"/>
      <c r="I4" s="457">
        <f>1-G4</f>
        <v>0.28749999999999998</v>
      </c>
      <c r="L4" s="519"/>
      <c r="M4" s="520"/>
      <c r="N4" s="521"/>
    </row>
    <row r="5" spans="1:34" ht="15" customHeight="1">
      <c r="A5" s="822" t="s">
        <v>217</v>
      </c>
      <c r="B5" s="822"/>
      <c r="C5" s="822"/>
      <c r="D5" s="822"/>
      <c r="E5" s="822"/>
      <c r="F5" s="822"/>
      <c r="G5" s="832" t="s">
        <v>1901</v>
      </c>
      <c r="H5" s="833"/>
      <c r="I5" s="834"/>
      <c r="L5" s="519"/>
      <c r="M5" s="520"/>
      <c r="N5" s="522"/>
    </row>
    <row r="6" spans="1:34" ht="14.4" customHeight="1">
      <c r="A6" s="396" t="s">
        <v>56</v>
      </c>
      <c r="B6" s="396" t="s">
        <v>212</v>
      </c>
      <c r="C6" s="396" t="s">
        <v>213</v>
      </c>
      <c r="D6" s="396" t="s">
        <v>214</v>
      </c>
      <c r="E6" s="396" t="s">
        <v>212</v>
      </c>
      <c r="F6" s="396" t="s">
        <v>213</v>
      </c>
      <c r="G6" s="832"/>
      <c r="H6" s="833"/>
      <c r="I6" s="834"/>
      <c r="L6" s="519"/>
      <c r="M6" s="134"/>
      <c r="N6" s="523"/>
    </row>
    <row r="7" spans="1:34" ht="23.4">
      <c r="A7" s="458" t="e">
        <f>'Report Summary'!O26</f>
        <v>#REF!</v>
      </c>
      <c r="B7" s="458">
        <f>'Report Summary'!O27</f>
        <v>3</v>
      </c>
      <c r="C7" s="459" t="e">
        <f>B7/A7</f>
        <v>#REF!</v>
      </c>
      <c r="D7" s="458">
        <f>'Report Summary'!O56</f>
        <v>14750</v>
      </c>
      <c r="E7" s="458">
        <f>'Report Summary'!O57</f>
        <v>1288</v>
      </c>
      <c r="F7" s="460">
        <f>E7/D7</f>
        <v>8.732203389830509E-2</v>
      </c>
      <c r="G7" s="803">
        <f>'Fleet Report'!F125/'Fleet Report'!E124</f>
        <v>0.61290322580645162</v>
      </c>
      <c r="H7" s="804"/>
      <c r="I7" s="805"/>
    </row>
    <row r="8" spans="1:34" s="309" customFormat="1" ht="15" customHeight="1">
      <c r="A8" s="822" t="s">
        <v>218</v>
      </c>
      <c r="B8" s="822"/>
      <c r="C8" s="822"/>
      <c r="D8" s="822"/>
      <c r="E8" s="822"/>
      <c r="F8" s="822"/>
      <c r="G8" s="806" t="s">
        <v>219</v>
      </c>
      <c r="H8" s="807"/>
      <c r="I8" s="807"/>
      <c r="K8" s="306"/>
      <c r="L8" s="789" t="s">
        <v>220</v>
      </c>
      <c r="M8" s="790"/>
      <c r="N8" s="524">
        <f>G1</f>
        <v>46125</v>
      </c>
      <c r="O8" s="307"/>
      <c r="P8" s="791" t="s">
        <v>220</v>
      </c>
      <c r="Q8" s="791"/>
      <c r="R8" s="791"/>
      <c r="S8" s="791"/>
      <c r="T8" s="526">
        <f>G1</f>
        <v>46125</v>
      </c>
      <c r="AH8" s="306"/>
    </row>
    <row r="9" spans="1:34" ht="15" customHeight="1">
      <c r="A9" s="836" t="s">
        <v>56</v>
      </c>
      <c r="B9" s="836"/>
      <c r="C9" s="836"/>
      <c r="D9" s="836" t="s">
        <v>214</v>
      </c>
      <c r="E9" s="836"/>
      <c r="F9" s="836"/>
      <c r="G9" s="814" t="s">
        <v>10</v>
      </c>
      <c r="H9" s="451"/>
      <c r="I9" s="816" t="e">
        <f>'Report Summary'!R14+'Report Summary'!R15+'Report Summary'!R16</f>
        <v>#REF!</v>
      </c>
      <c r="L9" s="796" t="s">
        <v>221</v>
      </c>
      <c r="M9" s="790" t="s">
        <v>222</v>
      </c>
      <c r="N9" s="790"/>
      <c r="P9" s="527" t="s">
        <v>223</v>
      </c>
      <c r="Q9" s="527" t="s">
        <v>224</v>
      </c>
      <c r="R9" s="527" t="s">
        <v>225</v>
      </c>
      <c r="S9" s="527" t="s">
        <v>226</v>
      </c>
      <c r="T9" s="527" t="s">
        <v>227</v>
      </c>
    </row>
    <row r="10" spans="1:34" ht="15" customHeight="1">
      <c r="A10" s="835" t="e">
        <f>'For RSM'!L39</f>
        <v>#REF!</v>
      </c>
      <c r="B10" s="835"/>
      <c r="C10" s="835"/>
      <c r="D10" s="845">
        <f>'For RSM'!M39</f>
        <v>0</v>
      </c>
      <c r="E10" s="846"/>
      <c r="F10" s="846"/>
      <c r="G10" s="815"/>
      <c r="H10" s="454"/>
      <c r="I10" s="817"/>
      <c r="L10" s="797"/>
      <c r="M10" s="525" t="s">
        <v>228</v>
      </c>
      <c r="N10" s="525" t="s">
        <v>68</v>
      </c>
      <c r="P10" s="792" t="s">
        <v>229</v>
      </c>
      <c r="Q10" s="793"/>
      <c r="R10" s="793"/>
      <c r="S10" s="793"/>
      <c r="T10" s="793"/>
    </row>
    <row r="11" spans="1:34" ht="15" customHeight="1">
      <c r="A11" s="835"/>
      <c r="B11" s="835"/>
      <c r="C11" s="835"/>
      <c r="D11" s="846"/>
      <c r="E11" s="846"/>
      <c r="F11" s="846"/>
      <c r="G11" s="814" t="s">
        <v>8</v>
      </c>
      <c r="H11" s="454"/>
      <c r="I11" s="816" t="e">
        <f>'Report Summary'!R8+'Report Summary'!R9+'Report Summary'!R10</f>
        <v>#REF!</v>
      </c>
      <c r="L11" s="512" t="s">
        <v>186</v>
      </c>
      <c r="M11" s="513">
        <v>0.97</v>
      </c>
      <c r="N11" s="514">
        <f>A14</f>
        <v>0.61290322580645162</v>
      </c>
      <c r="P11" s="792"/>
      <c r="Q11" s="793"/>
      <c r="R11" s="793"/>
      <c r="S11" s="793"/>
      <c r="T11" s="793"/>
    </row>
    <row r="12" spans="1:34" ht="15" customHeight="1">
      <c r="A12" s="455"/>
      <c r="B12" s="455"/>
      <c r="C12" s="455"/>
      <c r="D12" s="455"/>
      <c r="E12" s="455"/>
      <c r="F12" s="455"/>
      <c r="G12" s="815"/>
      <c r="H12" s="455"/>
      <c r="I12" s="817"/>
      <c r="L12" s="512" t="s">
        <v>230</v>
      </c>
      <c r="M12" s="513">
        <v>0.92</v>
      </c>
      <c r="N12" s="515">
        <f>E16</f>
        <v>0.88183035714285696</v>
      </c>
      <c r="P12" s="423" t="s">
        <v>231</v>
      </c>
      <c r="Q12" s="528"/>
      <c r="R12" s="529"/>
      <c r="S12" s="529"/>
      <c r="T12" s="529"/>
    </row>
    <row r="13" spans="1:34" ht="15" customHeight="1">
      <c r="A13" s="837" t="s">
        <v>232</v>
      </c>
      <c r="B13" s="837"/>
      <c r="C13" s="465" t="s">
        <v>233</v>
      </c>
      <c r="D13" s="465" t="s">
        <v>230</v>
      </c>
      <c r="E13" s="818" t="s">
        <v>234</v>
      </c>
      <c r="F13" s="819"/>
      <c r="G13" s="814" t="s">
        <v>12</v>
      </c>
      <c r="I13" s="816" t="e">
        <f>'Report Summary'!R17+'Report Summary'!R18+'Report Summary'!R19+'Report Summary'!R20+'Report Summary'!R21+'Report Summary'!R22</f>
        <v>#REF!</v>
      </c>
      <c r="L13" s="512" t="s">
        <v>235</v>
      </c>
      <c r="M13" s="432">
        <v>1.57</v>
      </c>
      <c r="N13" s="516">
        <f>C14</f>
        <v>1</v>
      </c>
      <c r="P13" s="423" t="s">
        <v>236</v>
      </c>
      <c r="Q13" s="528"/>
      <c r="R13" s="529"/>
      <c r="S13" s="529"/>
      <c r="T13" s="529"/>
    </row>
    <row r="14" spans="1:34" ht="15" customHeight="1">
      <c r="A14" s="808">
        <f>G7</f>
        <v>0.61290322580645162</v>
      </c>
      <c r="B14" s="809"/>
      <c r="C14" s="843">
        <f>'Report Summary'!C51</f>
        <v>1</v>
      </c>
      <c r="D14" s="847">
        <f>'DISPATCHED (VT11)'!AX3</f>
        <v>0.84544642857142804</v>
      </c>
      <c r="E14" s="820"/>
      <c r="F14" s="821"/>
      <c r="G14" s="815"/>
      <c r="I14" s="817"/>
      <c r="L14" s="512" t="s">
        <v>237</v>
      </c>
      <c r="M14" s="763">
        <f>'Fleet Report'!D123</f>
        <v>57</v>
      </c>
      <c r="N14" s="764"/>
      <c r="P14" s="792" t="s">
        <v>238</v>
      </c>
      <c r="Q14" s="793"/>
      <c r="R14" s="793"/>
      <c r="S14" s="793"/>
      <c r="T14" s="793"/>
    </row>
    <row r="15" spans="1:34" ht="15" customHeight="1">
      <c r="A15" s="810"/>
      <c r="B15" s="811"/>
      <c r="C15" s="844"/>
      <c r="D15" s="848"/>
      <c r="E15" s="820"/>
      <c r="F15" s="821"/>
      <c r="G15" s="814" t="s">
        <v>9</v>
      </c>
      <c r="I15" s="816" t="e">
        <f>'Report Summary'!R11+'Report Summary'!R12+'Report Summary'!R13</f>
        <v>#REF!</v>
      </c>
      <c r="L15" s="512" t="s">
        <v>239</v>
      </c>
      <c r="M15" s="794">
        <f>C17</f>
        <v>1</v>
      </c>
      <c r="N15" s="795"/>
      <c r="P15" s="792"/>
      <c r="Q15" s="793"/>
      <c r="R15" s="793"/>
      <c r="S15" s="793"/>
      <c r="T15" s="793"/>
    </row>
    <row r="16" spans="1:34" ht="15" customHeight="1">
      <c r="A16" s="837" t="s">
        <v>240</v>
      </c>
      <c r="B16" s="837"/>
      <c r="C16" s="466" t="s">
        <v>241</v>
      </c>
      <c r="D16" s="464" t="s">
        <v>230</v>
      </c>
      <c r="E16" s="842">
        <f>'DISPATCHED (VT11)'!AZ3</f>
        <v>0.88183035714285696</v>
      </c>
      <c r="F16" s="842"/>
      <c r="G16" s="815"/>
      <c r="I16" s="817"/>
      <c r="L16" s="512" t="s">
        <v>242</v>
      </c>
      <c r="M16" s="763">
        <f>'Fleet Report'!T104</f>
        <v>30</v>
      </c>
      <c r="N16" s="764"/>
      <c r="P16" s="798" t="s">
        <v>243</v>
      </c>
      <c r="Q16" s="793"/>
      <c r="R16" s="793"/>
      <c r="S16" s="793"/>
      <c r="T16" s="793"/>
    </row>
    <row r="17" spans="1:40" ht="15" customHeight="1">
      <c r="A17" s="838" t="e">
        <f>'Fleet Report'!V111</f>
        <v>#DIV/0!</v>
      </c>
      <c r="B17" s="839"/>
      <c r="C17" s="840">
        <f>'Report Summary'!C52</f>
        <v>1</v>
      </c>
      <c r="D17" s="841">
        <f>'DISPATCHED (VT11)'!AN3</f>
        <v>0.91821428571428576</v>
      </c>
      <c r="E17" s="842"/>
      <c r="F17" s="842"/>
      <c r="G17" s="432" t="s">
        <v>190</v>
      </c>
      <c r="I17" s="461" t="e">
        <f>'Report Summary'!R26+'Report Summary'!R27+'Report Summary'!R28</f>
        <v>#REF!</v>
      </c>
      <c r="P17" s="798"/>
      <c r="Q17" s="793"/>
      <c r="R17" s="793"/>
      <c r="S17" s="793"/>
      <c r="T17" s="793"/>
    </row>
    <row r="18" spans="1:40">
      <c r="A18" s="839"/>
      <c r="B18" s="839"/>
      <c r="C18" s="840"/>
      <c r="D18" s="841"/>
      <c r="E18" s="842"/>
      <c r="F18" s="842"/>
      <c r="G18" s="462" t="s">
        <v>116</v>
      </c>
      <c r="I18" s="463" t="e">
        <f>SUM(I9:I17)</f>
        <v>#REF!</v>
      </c>
      <c r="P18" s="423" t="s">
        <v>244</v>
      </c>
      <c r="Q18" s="530"/>
      <c r="R18" s="531"/>
      <c r="S18" s="529"/>
      <c r="T18" s="529"/>
    </row>
    <row r="19" spans="1:40">
      <c r="J19" s="305"/>
    </row>
    <row r="20" spans="1:40">
      <c r="A20" s="813" t="s">
        <v>245</v>
      </c>
      <c r="B20" s="813"/>
      <c r="E20" s="813" t="s">
        <v>216</v>
      </c>
      <c r="F20" s="813"/>
      <c r="J20" s="305"/>
    </row>
    <row r="21" spans="1:40">
      <c r="A21" s="426" t="s">
        <v>187</v>
      </c>
      <c r="B21" s="426">
        <f>'Fleet Report'!I128</f>
        <v>95</v>
      </c>
      <c r="E21" s="426" t="s">
        <v>246</v>
      </c>
      <c r="F21" s="426"/>
      <c r="J21" s="305"/>
    </row>
    <row r="22" spans="1:40">
      <c r="A22" s="426" t="s">
        <v>188</v>
      </c>
      <c r="B22" s="426">
        <f>'Fleet Report'!E124</f>
        <v>93</v>
      </c>
      <c r="E22" s="426" t="s">
        <v>188</v>
      </c>
      <c r="F22" s="426"/>
      <c r="J22" s="305"/>
    </row>
    <row r="23" spans="1:40">
      <c r="A23" s="426" t="s">
        <v>189</v>
      </c>
      <c r="B23" s="426">
        <f>'Fleet Report'!F125</f>
        <v>57</v>
      </c>
      <c r="E23" s="426" t="s">
        <v>189</v>
      </c>
      <c r="F23" s="426"/>
      <c r="J23" s="305"/>
    </row>
    <row r="24" spans="1:40">
      <c r="A24" s="426" t="s">
        <v>247</v>
      </c>
      <c r="B24" s="426">
        <f>'Fleet Report'!M123</f>
        <v>2</v>
      </c>
      <c r="E24" s="426" t="s">
        <v>247</v>
      </c>
      <c r="F24" s="426"/>
      <c r="J24" s="305"/>
    </row>
    <row r="25" spans="1:40">
      <c r="A25" s="558"/>
      <c r="B25" s="558"/>
      <c r="E25" s="558"/>
      <c r="F25" s="558"/>
      <c r="J25" s="305"/>
    </row>
    <row r="26" spans="1:40" ht="18.600000000000001">
      <c r="A26" s="700" t="s">
        <v>55</v>
      </c>
      <c r="B26" s="707"/>
      <c r="C26" s="707" t="s">
        <v>59</v>
      </c>
      <c r="D26" s="707"/>
      <c r="E26" s="707"/>
      <c r="F26" s="707"/>
      <c r="W26" s="577">
        <f>SUM(W31:W32)</f>
        <v>78</v>
      </c>
    </row>
    <row r="27" spans="1:40" ht="17.399999999999999">
      <c r="A27" s="724"/>
      <c r="B27" s="725"/>
      <c r="C27" s="486" t="s">
        <v>61</v>
      </c>
      <c r="D27" s="487" t="s">
        <v>62</v>
      </c>
      <c r="E27" s="486" t="s">
        <v>63</v>
      </c>
      <c r="F27" s="488" t="s">
        <v>58</v>
      </c>
      <c r="I27" s="261" t="s">
        <v>3</v>
      </c>
      <c r="AG27" s="786" t="s">
        <v>163</v>
      </c>
      <c r="AH27" s="788" t="s">
        <v>1191</v>
      </c>
      <c r="AI27" s="788"/>
      <c r="AJ27" s="788"/>
      <c r="AK27" s="788" t="s">
        <v>1192</v>
      </c>
      <c r="AL27" s="788"/>
      <c r="AM27" s="788"/>
      <c r="AN27" s="788"/>
    </row>
    <row r="28" spans="1:40" ht="15.6">
      <c r="A28" s="849" t="s">
        <v>8</v>
      </c>
      <c r="B28" s="482" t="s">
        <v>71</v>
      </c>
      <c r="C28" s="481">
        <f>'Report Summary'!R8+'Report Summary'!R11+'Report Summary'!R23</f>
        <v>100</v>
      </c>
      <c r="D28" s="481">
        <f>'Report Summary'!S8+'Report Summary'!S11+'Report Summary'!S23</f>
        <v>60</v>
      </c>
      <c r="E28" s="481">
        <f t="shared" ref="E28:E36" si="0">C28-D28</f>
        <v>40</v>
      </c>
      <c r="F28" s="480">
        <f t="shared" ref="F28:F37" si="1">D28/C28</f>
        <v>0.6</v>
      </c>
      <c r="I28" s="43" t="s">
        <v>162</v>
      </c>
      <c r="J28" s="228">
        <f>'Report Summary'!R8</f>
        <v>89</v>
      </c>
      <c r="K28" s="228">
        <f>'Report Summary'!R39</f>
        <v>25665</v>
      </c>
      <c r="P28" s="799" t="s">
        <v>248</v>
      </c>
      <c r="Q28" s="800"/>
      <c r="R28" s="800"/>
      <c r="S28" s="800"/>
      <c r="T28" s="801"/>
      <c r="V28" s="802" t="s">
        <v>249</v>
      </c>
      <c r="W28" s="802"/>
      <c r="X28" s="802"/>
      <c r="AA28" s="799" t="s">
        <v>248</v>
      </c>
      <c r="AB28" s="800"/>
      <c r="AC28" s="800"/>
      <c r="AD28" s="800"/>
      <c r="AE28" s="801"/>
      <c r="AG28" s="787"/>
      <c r="AH28" s="634" t="s">
        <v>67</v>
      </c>
      <c r="AI28" s="634" t="s">
        <v>212</v>
      </c>
      <c r="AJ28" s="634" t="s">
        <v>69</v>
      </c>
      <c r="AK28" s="634" t="s">
        <v>67</v>
      </c>
      <c r="AL28" s="634" t="s">
        <v>212</v>
      </c>
      <c r="AM28" s="634" t="s">
        <v>69</v>
      </c>
      <c r="AN28" s="634" t="s">
        <v>1193</v>
      </c>
    </row>
    <row r="29" spans="1:40" ht="15.6">
      <c r="A29" s="849"/>
      <c r="B29" s="483" t="s">
        <v>74</v>
      </c>
      <c r="C29" s="481" t="e">
        <f>'Report Summary'!R9+'Report Summary'!R12</f>
        <v>#REF!</v>
      </c>
      <c r="D29" s="481">
        <f>'Report Summary'!S9+'Report Summary'!S12</f>
        <v>0</v>
      </c>
      <c r="E29" s="481" t="e">
        <f t="shared" si="0"/>
        <v>#REF!</v>
      </c>
      <c r="F29" s="480" t="e">
        <f t="shared" si="1"/>
        <v>#REF!</v>
      </c>
      <c r="I29" s="43" t="s">
        <v>9</v>
      </c>
      <c r="J29" s="228">
        <f>'Report Summary'!R11</f>
        <v>11</v>
      </c>
      <c r="K29" s="228">
        <f>'Report Summary'!R42</f>
        <v>3504</v>
      </c>
      <c r="P29" s="576" t="s">
        <v>250</v>
      </c>
      <c r="Q29" s="576" t="s">
        <v>179</v>
      </c>
      <c r="R29" s="576" t="s">
        <v>216</v>
      </c>
      <c r="S29" s="576" t="s">
        <v>251</v>
      </c>
      <c r="T29" s="576" t="s">
        <v>116</v>
      </c>
      <c r="W29" s="854" t="s">
        <v>252</v>
      </c>
      <c r="X29" s="855" t="s">
        <v>7</v>
      </c>
      <c r="AA29" s="576" t="s">
        <v>250</v>
      </c>
      <c r="AB29" s="576" t="s">
        <v>179</v>
      </c>
      <c r="AC29" s="576" t="s">
        <v>216</v>
      </c>
      <c r="AD29" s="576" t="s">
        <v>251</v>
      </c>
      <c r="AE29" s="576" t="s">
        <v>116</v>
      </c>
      <c r="AG29" s="422" t="s">
        <v>1194</v>
      </c>
      <c r="AH29" s="630" t="e">
        <f>+C28+C29+C31+C32</f>
        <v>#REF!</v>
      </c>
      <c r="AI29" s="630">
        <f>+D28+D29+D31+D32</f>
        <v>80</v>
      </c>
      <c r="AJ29" s="630" t="e">
        <f>+AH29-AI29</f>
        <v>#REF!</v>
      </c>
      <c r="AK29" s="630">
        <f>+C41+C42+C44+C45</f>
        <v>44049</v>
      </c>
      <c r="AL29" s="630">
        <f>+D41+D42+D44+D45</f>
        <v>20448</v>
      </c>
      <c r="AM29" s="630">
        <f>+AK29-AL29</f>
        <v>23601</v>
      </c>
      <c r="AN29" s="635">
        <f>IFERROR(AL29/AK29,"")</f>
        <v>0.46421031124429613</v>
      </c>
    </row>
    <row r="30" spans="1:40" ht="15.6">
      <c r="A30" s="849"/>
      <c r="B30" s="484" t="s">
        <v>76</v>
      </c>
      <c r="C30" s="481">
        <v>67</v>
      </c>
      <c r="D30" s="481">
        <f>'Report Summary'!S10+'Report Summary'!S13</f>
        <v>0</v>
      </c>
      <c r="E30" s="481">
        <f t="shared" si="0"/>
        <v>67</v>
      </c>
      <c r="F30" s="480">
        <f t="shared" si="1"/>
        <v>0</v>
      </c>
      <c r="I30" s="43" t="s">
        <v>163</v>
      </c>
      <c r="J30" s="228">
        <f>C31</f>
        <v>56</v>
      </c>
      <c r="K30" s="228">
        <f>C44</f>
        <v>14880</v>
      </c>
      <c r="P30" s="423" t="s">
        <v>8</v>
      </c>
      <c r="Q30" s="580">
        <f>COUNTIFS('DISPATCHED (VT11)'!O7:O1056,"=KA",'DISPATCHED (VT11)'!A7:A1056,"=Company")+COUNTIFS('DISPATCHED (VT11)'!O7:O1056,"=HOD",'DISPATCHED (VT11)'!A7:A1056,"=Company")</f>
        <v>22</v>
      </c>
      <c r="R30" s="580">
        <f>COUNTIFS('DISPATCHED (VT11)'!O7:O1056,"=KA",'DISPATCHED (VT11)'!A7:A1056,"=RRAJ")+COUNTIFS('DISPATCHED (VT11)'!O7:O1056,"=KA",'DISPATCHED (VT11)'!A7:A1056,"=ONG")+COUNTIFS('DISPATCHED (VT11)'!O7:O1056,"=KA",'DISPATCHED (VT11)'!A7:A1056,"=EMME")+COUNTIFS('DISPATCHED (VT11)'!O7:O1056,"=KA",'DISPATCHED (VT11)'!A7:A1056,"=AMOURE")</f>
        <v>30</v>
      </c>
      <c r="S30" s="580">
        <f>COUNTIFS('DISPATCHED (VT11)'!O7:O1056,"=KA",'DISPATCHED (VT11)'!A7:A1056,"=PICKUP")</f>
        <v>2</v>
      </c>
      <c r="T30" s="426">
        <f t="shared" ref="T30:T36" si="2">SUM(Q30:S30)</f>
        <v>54</v>
      </c>
      <c r="W30" s="854"/>
      <c r="X30" s="856"/>
      <c r="AA30" s="423" t="s">
        <v>8</v>
      </c>
      <c r="AB30" s="580">
        <f>SUMIFS('DISPATCHED (VT11)'!M7:M1056,'DISPATCHED (VT11)'!O7:O1056,"=KA",'DISPATCHED (VT11)'!A7:A1056,"=Company")+SUMIFS('DISPATCHED (VT11)'!M7:M1056,'DISPATCHED (VT11)'!O7:O1056,"=HOD",'DISPATCHED (VT11)'!A7:A1056,"=Company")</f>
        <v>6301</v>
      </c>
      <c r="AC30" s="580">
        <f>SUMIFS('DISPATCHED (VT11)'!M7:M1056,'DISPATCHED (VT11)'!O7:O1056,"=KA",'DISPATCHED (VT11)'!A7:A1056,"=RRAJ")+SUMIFS('DISPATCHED (VT11)'!M7:M1056,'DISPATCHED (VT11)'!O7:O1056,"=KA",'DISPATCHED (VT11)'!A7:A1056,"=ONG")+SUMIFS('DISPATCHED (VT11)'!M7:M1056,'DISPATCHED (VT11)'!O7:O1056,"=KA",'DISPATCHED (VT11)'!A7:A1056,"=EMME")+SUMIFS('DISPATCHED (VT11)'!M7:M1056,'DISPATCHED (VT11)'!O7:O1056,"=KA",'DISPATCHED (VT11)'!A7:A1056,"=AMOURE")</f>
        <v>7456</v>
      </c>
      <c r="AD30" s="580">
        <f>SUMIFS('DISPATCHED (VT11)'!M7:M1056,'DISPATCHED (VT11)'!O7:O1056,"=KA",'DISPATCHED (VT11)'!A7:A1056,"=PICKUP")</f>
        <v>138</v>
      </c>
      <c r="AE30" s="426">
        <f t="shared" ref="AE30:AE36" si="3">SUM(AB30:AD30)</f>
        <v>13895</v>
      </c>
      <c r="AG30" s="422" t="s">
        <v>1195</v>
      </c>
      <c r="AH30" s="630"/>
      <c r="AI30" s="630" t="e">
        <f>'For RSM'!L1</f>
        <v>#REF!</v>
      </c>
      <c r="AJ30" s="630" t="e">
        <f>+AH30-AI30</f>
        <v>#REF!</v>
      </c>
      <c r="AK30" s="630"/>
      <c r="AL30" s="630">
        <f>'For RSM'!M1</f>
        <v>0</v>
      </c>
      <c r="AM30" s="630">
        <f>+AK30-AL30</f>
        <v>0</v>
      </c>
      <c r="AN30" s="635" t="str">
        <f>IFERROR(AL30/AK30,"")</f>
        <v/>
      </c>
    </row>
    <row r="31" spans="1:40" ht="15.6">
      <c r="A31" s="849" t="s">
        <v>253</v>
      </c>
      <c r="B31" s="482" t="s">
        <v>71</v>
      </c>
      <c r="C31" s="481">
        <f>'Report Summary'!R14+'Report Summary'!R17+'Report Summary'!R20</f>
        <v>56</v>
      </c>
      <c r="D31" s="481">
        <f>'Report Summary'!S14+'Report Summary'!S17+'Report Summary'!S20</f>
        <v>20</v>
      </c>
      <c r="E31" s="481">
        <f t="shared" si="0"/>
        <v>36</v>
      </c>
      <c r="F31" s="480">
        <f t="shared" si="1"/>
        <v>0.35714285714285715</v>
      </c>
      <c r="I31" s="43" t="s">
        <v>190</v>
      </c>
      <c r="J31" s="228">
        <f>C34</f>
        <v>30</v>
      </c>
      <c r="K31" s="228">
        <f>C47</f>
        <v>14750</v>
      </c>
      <c r="P31" s="423" t="s">
        <v>254</v>
      </c>
      <c r="Q31" s="426">
        <f>COUNTIFS('DISPATCHED (VT11)'!O7:O1056,"=KOFD",'DISPATCHED (VT11)'!A7:A1056,"=Company")</f>
        <v>0</v>
      </c>
      <c r="R31" s="426">
        <f>COUNTIFS('DISPATCHED (VT11)'!O7:O1056,"=KOFD",'DISPATCHED (VT11)'!A7:A1056,"=RRAJ")+COUNTIFS('DISPATCHED (VT11)'!O7:O1056,"=KOFD",'DISPATCHED (VT11)'!A7:A1056,"=ONG")+COUNTIFS('DISPATCHED (VT11)'!O7:O1056,"=KOFD",'DISPATCHED (VT11)'!A7:A1056,"=EMME")+COUNTIFS('DISPATCHED (VT11)'!O7:O1056,"=KOFD",'DISPATCHED (VT11)'!A7:A1056,"=AMOURE")</f>
        <v>0</v>
      </c>
      <c r="S31" s="426"/>
      <c r="T31" s="426">
        <f t="shared" si="2"/>
        <v>0</v>
      </c>
      <c r="V31" s="472" t="s">
        <v>245</v>
      </c>
      <c r="W31" s="583">
        <f>Q36+Q45</f>
        <v>47</v>
      </c>
      <c r="X31" s="421">
        <f>W31/W26</f>
        <v>0.60256410256410253</v>
      </c>
      <c r="AA31" s="423" t="s">
        <v>254</v>
      </c>
      <c r="AB31" s="426">
        <f>SUMIFS('DISPATCHED (VT11)'!M7:M1056,'DISPATCHED (VT11)'!O7:O1056,"=KOFD",'DISPATCHED (VT11)'!A7:A1056,"=Company")</f>
        <v>0</v>
      </c>
      <c r="AC31" s="426">
        <f>SUMIFS('DISPATCHED (VT11)'!M7:M1056,'DISPATCHED (VT11)'!O7:O1056,"=KOFD",'DISPATCHED (VT11)'!A7:A1056,"=RRAJ")+SUMIFS('DISPATCHED (VT11)'!M7:M1056,'DISPATCHED (VT11)'!O7:O1056,"=KOFD",'DISPATCHED (VT11)'!A7:A1056,"=ONG")+SUMIFS('DISPATCHED (VT11)'!M7:M1056,'DISPATCHED (VT11)'!O7:O1056,"=KOFD",'DISPATCHED (VT11)'!A7:A1056,"=EMME")+SUMIFS('DISPATCHED (VT11)'!M7:M1056,'DISPATCHED (VT11)'!O7:O1056,"=KOFD",'DISPATCHED (VT11)'!A7:A1056,"=AMOURE")</f>
        <v>0</v>
      </c>
      <c r="AD31" s="426"/>
      <c r="AE31" s="426">
        <f t="shared" si="3"/>
        <v>0</v>
      </c>
      <c r="AH31" s="631"/>
      <c r="AI31" s="631"/>
      <c r="AJ31" s="631"/>
      <c r="AK31" s="631"/>
      <c r="AL31" s="631"/>
      <c r="AM31" s="631"/>
      <c r="AN31" s="635"/>
    </row>
    <row r="32" spans="1:40" ht="15.6">
      <c r="A32" s="849"/>
      <c r="B32" s="483" t="s">
        <v>74</v>
      </c>
      <c r="C32" s="481" t="e">
        <f>'Report Summary'!R15+'Report Summary'!R18+'Report Summary'!R21</f>
        <v>#REF!</v>
      </c>
      <c r="D32" s="481">
        <f>'Report Summary'!S15+'Report Summary'!S18+'Report Summary'!S21</f>
        <v>0</v>
      </c>
      <c r="E32" s="481" t="e">
        <f t="shared" si="0"/>
        <v>#REF!</v>
      </c>
      <c r="F32" s="480" t="e">
        <f t="shared" si="1"/>
        <v>#REF!</v>
      </c>
      <c r="P32" s="423" t="s">
        <v>10</v>
      </c>
      <c r="Q32" s="426">
        <f>COUNTIFS('DISPATCHED (VT11)'!O7:O1056,"=BAG-DP",'DISPATCHED (VT11)'!A7:A1056,"=Company")+COUNTIFS('DISPATCHED (VT11)'!O7:O1056,"=LP-DP",'DISPATCHED (VT11)'!A7:A1056,"=Company")+COUNTIFS('DISPATCHED (VT11)'!O7:O1056,"=MAN-DP",'DISPATCHED (VT11)'!A7:A1056,"=Company")+COUNTIFS('DISPATCHED (VT11)'!O7:O1056,"=PAC-DP",'DISPATCHED (VT11)'!A7:A1056,"=Company")+COUNTIFS('DISPATCHED (VT11)'!O7:O1056,"=PAR-DP",'DISPATCHED (VT11)'!A7:A1056,"=Company")</f>
        <v>5</v>
      </c>
      <c r="R32" s="426">
        <f>(COUNTIFS('DISPATCHED (VT11)'!O7:O1056,"=BAG-DP")+COUNTIFS('DISPATCHED (VT11)'!O7:O1056,"=LP-DP")+COUNTIFS('DISPATCHED (VT11)'!O7:O1056,"=MAN-DP")+COUNTIFS('DISPATCHED (VT11)'!O7:O1056,"=PAC-DP")+COUNTIFS('DISPATCHED (VT11)'!O7:O1056,"=PAR-DP"))-Q32</f>
        <v>0</v>
      </c>
      <c r="S32" s="426"/>
      <c r="T32" s="426">
        <f t="shared" si="2"/>
        <v>5</v>
      </c>
      <c r="V32" s="472" t="s">
        <v>216</v>
      </c>
      <c r="W32" s="583">
        <f>R36+R45</f>
        <v>31</v>
      </c>
      <c r="X32" s="421">
        <f>W32/W26</f>
        <v>0.39743589743589741</v>
      </c>
      <c r="AA32" s="423" t="s">
        <v>10</v>
      </c>
      <c r="AB32" s="426">
        <f>SUMIFS('DISPATCHED (VT11)'!M7:M1056,'DISPATCHED (VT11)'!O7:O1056,"=BAG-DP",'DISPATCHED (VT11)'!A7:A1056,"=Company")+SUMIFS('DISPATCHED (VT11)'!M7:M1056,'DISPATCHED (VT11)'!O7:O1056,"=LP-DP",'DISPATCHED (VT11)'!A7:A1056,"=Company")+SUMIFS('DISPATCHED (VT11)'!M7:M1056,'DISPATCHED (VT11)'!O7:O1056,"=MAN-DP",'DISPATCHED (VT11)'!A7:A1056,"=Company")+SUMIFS('DISPATCHED (VT11)'!M7:M1056,'DISPATCHED (VT11)'!O7:O1056,"=PAC-DP",'DISPATCHED (VT11)'!A7:A1056,"=Company")+SUMIFS('DISPATCHED (VT11)'!M7:M1056,'DISPATCHED (VT11)'!O7:O1056,"=PAR-DP",'DISPATCHED (VT11)'!A7:A1056,"=Company")</f>
        <v>1212</v>
      </c>
      <c r="AC32" s="426">
        <f>SUMIFS('DISPATCHED (VT11)'!M7:M1056,'DISPATCHED (VT11)'!O7:O1056,"=BAG-DP")+SUMIFS('DISPATCHED (VT11)'!M7:M1056,'DISPATCHED (VT11)'!O7:O1056,"=LP-DP")+SUMIFS('DISPATCHED (VT11)'!M7:M1056,'DISPATCHED (VT11)'!O7:O1056,"=MAN-DP")+SUMIFS('DISPATCHED (VT11)'!M7:M1056,'DISPATCHED (VT11)'!O7:O1056,"=PAC-DP")+SUMIFS('DISPATCHED (VT11)'!M7:M1056,'DISPATCHED (VT11)'!O7:O1056,"=PAR-DP")-AB32</f>
        <v>0</v>
      </c>
      <c r="AD32" s="426"/>
      <c r="AE32" s="426">
        <f t="shared" si="3"/>
        <v>1212</v>
      </c>
      <c r="AG32" s="626" t="s">
        <v>1196</v>
      </c>
      <c r="AH32" s="627" t="e">
        <f>+C34+C35</f>
        <v>#REF!</v>
      </c>
      <c r="AI32" s="627">
        <f>+D34+D35</f>
        <v>3</v>
      </c>
      <c r="AJ32" s="628" t="e">
        <f>+AH32-AI32</f>
        <v>#REF!</v>
      </c>
      <c r="AK32" s="627">
        <f>+C47+C48</f>
        <v>14750</v>
      </c>
      <c r="AL32" s="627">
        <f>+D47+D48</f>
        <v>1288</v>
      </c>
      <c r="AM32" s="628">
        <f>+AK32-AL32</f>
        <v>13462</v>
      </c>
      <c r="AN32" s="636">
        <f>IFERROR(AL32/AK32,"")</f>
        <v>8.732203389830509E-2</v>
      </c>
    </row>
    <row r="33" spans="1:40" ht="15.6">
      <c r="A33" s="849"/>
      <c r="B33" s="484" t="s">
        <v>76</v>
      </c>
      <c r="C33" s="481">
        <v>82</v>
      </c>
      <c r="D33" s="481">
        <f>'Report Summary'!S16+'Report Summary'!S19+'Report Summary'!S22</f>
        <v>0</v>
      </c>
      <c r="E33" s="481">
        <f t="shared" si="0"/>
        <v>82</v>
      </c>
      <c r="F33" s="480">
        <f t="shared" si="1"/>
        <v>0</v>
      </c>
      <c r="I33" s="261" t="s">
        <v>255</v>
      </c>
      <c r="P33" s="423" t="s">
        <v>11</v>
      </c>
      <c r="Q33" s="426">
        <f>COUNTIFS('DISPATCHED (VT11)'!O7:O1056,"=BAG-LWS",'DISPATCHED (VT11)'!O7:O1056,"=LP-LWS",'DISPATCHED (VT11)'!A7:A1056,"=Company")+COUNTIFS('DISPATCHED (VT11)'!O7:O1056,"=MAN-LWS",'DISPATCHED (VT11)'!A7:A1056,"=Company")+COUNTIFS('DISPATCHED (VT11)'!O7:O1056,"=PAC-LWS",'DISPATCHED (VT11)'!A7:A1056,"=Company")+COUNTIFS('DISPATCHED (VT11)'!O7:O1056,"=PAR-LWS",'DISPATCHED (VT11)'!A7:A1056,"=Company")</f>
        <v>4</v>
      </c>
      <c r="R33" s="426">
        <f>(COUNTIFS('DISPATCHED (VT11)'!O7:O1056,"=BAG-LWS")+COUNTIFS('DISPATCHED (VT11)'!O7:O1056,"=LP-LWS")+COUNTIFS('DISPATCHED (VT11)'!O7:O1056,"=MAN-LWS")+COUNTIFS('DISPATCHED (VT11)'!O7:O1056,"=PAC-LWS")+COUNTIFS('DISPATCHED (VT11)'!O7:O1056,"=PAR-LWS"))-Q33</f>
        <v>0</v>
      </c>
      <c r="S33" s="426" t="s">
        <v>48</v>
      </c>
      <c r="T33" s="426">
        <f t="shared" si="2"/>
        <v>4</v>
      </c>
      <c r="AA33" s="423" t="s">
        <v>11</v>
      </c>
      <c r="AB33" s="426">
        <f>SUMIFS('DISPATCHED (VT11)'!M7:M1056,'DISPATCHED (VT11)'!O7:O1056,"=BAG-LWS",'DISPATCHED (VT11)'!A7:A1056,"=Company")+SUMIFS('DISPATCHED (VT11)'!M7:M1056,'DISPATCHED (VT11)'!O7:O1056,"=LP-LWS",'DISPATCHED (VT11)'!A7:A1056,"=Company")+SUMIFS('DISPATCHED (VT11)'!M7:M1056,'DISPATCHED (VT11)'!O7:O1056,"=MAN-LWS",'DISPATCHED (VT11)'!A7:A1056,"=Company")+SUMIFS('DISPATCHED (VT11)'!M7:M1056,'DISPATCHED (VT11)'!O7:O1056,"=MAN-LWS",'DISPATCHED (VT11)'!A7:A1056,"=Company")+SUMIFS('DISPATCHED (VT11)'!M7:M1056,'DISPATCHED (VT11)'!O7:O1056,"=PAC-LWS",'DISPATCHED (VT11)'!A7:A1056,"=Company")+SUMIFS('DISPATCHED (VT11)'!M7:M1056,'DISPATCHED (VT11)'!O7:O1056,"=PAR-LWS",'DISPATCHED (VT11)'!A7:A1056,"=Company")</f>
        <v>917</v>
      </c>
      <c r="AC33" s="426">
        <f>SUMIFS('DISPATCHED (VT11)'!M7:M1056,'DISPATCHED (VT11)'!O7:O1056,"=BAG-LWS")+SUMIFS('DISPATCHED (VT11)'!M7:M1056,'DISPATCHED (VT11)'!O7:O1056,"=LP-LWS")+SUMIFS('DISPATCHED (VT11)'!M7:M1056,'DISPATCHED (VT11)'!O7:O1056,"=MAN-LWS")+SUMIFS('DISPATCHED (VT11)'!M7:M1056,'DISPATCHED (VT11)'!O7:O1056,"=PAC-LWS")+SUMIFS('DISPATCHED (VT11)'!M7:M1056,'DISPATCHED (VT11)'!O7:O1056,"=PAR-LWS")-AB33</f>
        <v>0</v>
      </c>
      <c r="AD33" s="426">
        <f>SUMIFS('DISPATCHED (VT11)'!M7:M1056,'DISPATCHED (VT11)'!O7:O1056,"=BAG-PUP")+SUMIFS('DISPATCHED (VT11)'!M7:M1056,'DISPATCHED (VT11)'!O7:O1056,"=LP-PUP")+SUMIFS('DISPATCHED (VT11)'!M7:M1056,'DISPATCHED (VT11)'!O7:O1056,"=MAN-PUP")+SUMIFS('DISPATCHED (VT11)'!M7:M1056,'DISPATCHED (VT11)'!O7:O1056,"=PAC-PUP")+SUMIFS('DISPATCHED (VT11)'!M7:M1056,'DISPATCHED (VT11)'!O7:O1056,"=PAR-PUP")</f>
        <v>1161</v>
      </c>
      <c r="AE33" s="426">
        <f t="shared" si="3"/>
        <v>2078</v>
      </c>
      <c r="AG33" s="626" t="s">
        <v>1197</v>
      </c>
      <c r="AH33" s="629"/>
      <c r="AI33" s="629" t="e">
        <f>'For RSM'!L37</f>
        <v>#REF!</v>
      </c>
      <c r="AJ33" s="630" t="e">
        <f>+AH33-AI33</f>
        <v>#REF!</v>
      </c>
      <c r="AK33" s="629"/>
      <c r="AL33" s="629">
        <f>'For RSM'!M37</f>
        <v>0</v>
      </c>
      <c r="AM33" s="630">
        <f>+AK33-AL33</f>
        <v>0</v>
      </c>
    </row>
    <row r="34" spans="1:40" ht="15.6">
      <c r="A34" s="849" t="s">
        <v>190</v>
      </c>
      <c r="B34" s="482" t="s">
        <v>71</v>
      </c>
      <c r="C34" s="481">
        <f>'Report Summary'!R26</f>
        <v>30</v>
      </c>
      <c r="D34" s="481">
        <f>'Report Summary'!S26</f>
        <v>3</v>
      </c>
      <c r="E34" s="481">
        <f t="shared" si="0"/>
        <v>27</v>
      </c>
      <c r="F34" s="480">
        <f t="shared" si="1"/>
        <v>0.1</v>
      </c>
      <c r="I34" s="43" t="s">
        <v>162</v>
      </c>
      <c r="J34" s="228" t="e">
        <f>'Report Summary'!R9</f>
        <v>#REF!</v>
      </c>
      <c r="K34" s="228">
        <f>'Report Summary'!R40</f>
        <v>0</v>
      </c>
      <c r="P34" s="423" t="s">
        <v>12</v>
      </c>
      <c r="Q34" s="426">
        <f>COUNTIFS('DISPATCHED (VT11)'!O7:O1056,"=BAG-WS",'DISPATCHED (VT11)'!A7:A1056,"=Company")+COUNTIFS('DISPATCHED (VT11)'!O7:O1056,"=LP-WS",'DISPATCHED (VT11)'!A7:A1056,"=Company")+COUNTIFS('DISPATCHED (VT11)'!O7:O1056,"=MAN-WS",'DISPATCHED (VT11)'!A7:A1056,"=Company")+COUNTIFS('DISPATCHED (VT11)'!O7:O1056,"=PAC-WS",'DISPATCHED (VT11)'!A7:A1056,"=Company")+COUNTIFS('DISPATCHED (VT11)'!O7:O1056,"=PAR-WS",'DISPATCHED (VT11)'!A7:A1056,"=Company")+COUNTIFS('DISPATCHED (VT11)'!O7:O1056,"=WS-SRC",'DISPATCHED (VT11)'!A7:A1056,"=Company")</f>
        <v>16</v>
      </c>
      <c r="R34" s="426">
        <f>Q1-Q34</f>
        <v>1</v>
      </c>
      <c r="S34" s="426"/>
      <c r="T34" s="426">
        <f t="shared" si="2"/>
        <v>17</v>
      </c>
      <c r="AA34" s="423" t="s">
        <v>12</v>
      </c>
      <c r="AB34" s="426">
        <f>SUMIFS('DISPATCHED (VT11)'!M7:M1056,'DISPATCHED (VT11)'!O7:O1056,"=BAG-WS",'DISPATCHED (VT11)'!A7:A1056,"=Company")+SUMIFS('DISPATCHED (VT11)'!M7:M1056,'DISPATCHED (VT11)'!O7:O1056,"=LP-WS",'DISPATCHED (VT11)'!A7:A1056,"=Company")+SUMIFS('DISPATCHED (VT11)'!M7:M1056,'DISPATCHED (VT11)'!O7:O1056,"=MAN-WS",'DISPATCHED (VT11)'!A7:A1056,"=Company")+SUMIFS('DISPATCHED (VT11)'!M7:M1056,'DISPATCHED (VT11)'!O7:O1056,"=PAC-WS",'DISPATCHED (VT11)'!A7:A1056,"=Company")+SUMIFS('DISPATCHED (VT11)'!M7:M1056,'DISPATCHED (VT11)'!O7:O1056,"=PAR-WS",'DISPATCHED (VT11)'!A7:A1056,"=Company")</f>
        <v>3792</v>
      </c>
      <c r="AC34" s="426">
        <f>SUMIFS('DISPATCHED (VT11)'!M7:M1056,'DISPATCHED (VT11)'!O7:O1056,"=BAG-WS")+SUMIFS('DISPATCHED (VT11)'!M7:M1056,'DISPATCHED (VT11)'!O7:O1056,"=LP-WS")+SUMIFS('DISPATCHED (VT11)'!M7:M1056,'DISPATCHED (VT11)'!O7:O1056,"=MAN-WS")+SUMIFS('DISPATCHED (VT11)'!M7:M1056,'DISPATCHED (VT11)'!O7:O1056,"=PAC-WS")+SUMIFS('DISPATCHED (VT11)'!M7:M1056,'DISPATCHED (VT11)'!O7:O1056,"=PAR-WS")-AB34</f>
        <v>172</v>
      </c>
      <c r="AD34" s="426"/>
      <c r="AE34" s="426">
        <f t="shared" si="3"/>
        <v>3964</v>
      </c>
      <c r="AG34" s="632"/>
      <c r="AH34" s="633" t="e">
        <f t="shared" ref="AH34:AL34" si="4">+AH31+AH32+AH33</f>
        <v>#REF!</v>
      </c>
      <c r="AI34" s="633" t="e">
        <f t="shared" si="4"/>
        <v>#REF!</v>
      </c>
      <c r="AJ34" s="633" t="e">
        <f t="shared" si="4"/>
        <v>#REF!</v>
      </c>
      <c r="AK34" s="633">
        <f t="shared" si="4"/>
        <v>14750</v>
      </c>
      <c r="AL34" s="633">
        <f t="shared" si="4"/>
        <v>1288</v>
      </c>
      <c r="AM34" s="633">
        <f>+AM31+AM32+AM33</f>
        <v>13462</v>
      </c>
      <c r="AN34" s="635">
        <f>IFERROR(AL34/AK34,"")</f>
        <v>8.732203389830509E-2</v>
      </c>
    </row>
    <row r="35" spans="1:40" ht="15.6">
      <c r="A35" s="849"/>
      <c r="B35" s="483" t="s">
        <v>74</v>
      </c>
      <c r="C35" s="481" t="e">
        <f>'Report Summary'!R27</f>
        <v>#REF!</v>
      </c>
      <c r="D35" s="481">
        <f>'Report Summary'!S27</f>
        <v>0</v>
      </c>
      <c r="E35" s="481" t="e">
        <f t="shared" si="0"/>
        <v>#REF!</v>
      </c>
      <c r="F35" s="480" t="e">
        <f t="shared" si="1"/>
        <v>#REF!</v>
      </c>
      <c r="I35" s="43" t="s">
        <v>9</v>
      </c>
      <c r="J35" s="228" t="e">
        <f>'Report Summary'!R12</f>
        <v>#REF!</v>
      </c>
      <c r="K35" s="228">
        <f>'Report Summary'!R43</f>
        <v>0</v>
      </c>
      <c r="P35" s="423" t="s">
        <v>256</v>
      </c>
      <c r="Q35" s="426"/>
      <c r="R35" s="580">
        <f>COUNTIFS('DISPATCHED (VT11)'!O7:O1056,"=KA",'DISPATCHED (VT11)'!A7:A1056,"=A TRANSLOADING")</f>
        <v>0</v>
      </c>
      <c r="S35" s="426"/>
      <c r="T35" s="426">
        <f t="shared" si="2"/>
        <v>0</v>
      </c>
      <c r="AA35" s="423" t="s">
        <v>256</v>
      </c>
      <c r="AB35" s="426"/>
      <c r="AC35" s="580">
        <f>SUMIFS('DISPATCHED (VT11)'!M7:M1056,'DISPATCHED (VT11)'!O7:O1056,"=KA",'DISPATCHED (VT11)'!A7:A1056,"=A TRANSLOADING")</f>
        <v>0</v>
      </c>
      <c r="AD35" s="426"/>
      <c r="AE35" s="426">
        <f t="shared" si="3"/>
        <v>0</v>
      </c>
    </row>
    <row r="36" spans="1:40" ht="15.6">
      <c r="A36" s="849"/>
      <c r="B36" s="484" t="s">
        <v>76</v>
      </c>
      <c r="C36" s="481">
        <v>23</v>
      </c>
      <c r="D36" s="481">
        <f>'Report Summary'!S28</f>
        <v>0</v>
      </c>
      <c r="E36" s="481">
        <f t="shared" si="0"/>
        <v>23</v>
      </c>
      <c r="F36" s="480">
        <f t="shared" si="1"/>
        <v>0</v>
      </c>
      <c r="I36" s="43" t="s">
        <v>163</v>
      </c>
      <c r="J36" s="228" t="e">
        <f>C32</f>
        <v>#REF!</v>
      </c>
      <c r="K36" s="228">
        <f>C45</f>
        <v>0</v>
      </c>
      <c r="P36" s="423" t="s">
        <v>257</v>
      </c>
      <c r="Q36" s="426">
        <f>SUM(Q30:Q35)</f>
        <v>47</v>
      </c>
      <c r="R36" s="426">
        <f>SUM(R30:R35)</f>
        <v>31</v>
      </c>
      <c r="S36" s="426">
        <f>SUM(S30:S35)</f>
        <v>2</v>
      </c>
      <c r="T36" s="426">
        <f t="shared" si="2"/>
        <v>80</v>
      </c>
      <c r="AA36" s="423" t="s">
        <v>1184</v>
      </c>
      <c r="AB36" s="426">
        <f>SUM(AB30:AB35)</f>
        <v>12222</v>
      </c>
      <c r="AC36" s="426">
        <f>SUM(AC30:AC35)</f>
        <v>7628</v>
      </c>
      <c r="AD36" s="426">
        <f>SUM(AD30:AD35)</f>
        <v>1299</v>
      </c>
      <c r="AE36" s="426">
        <f t="shared" si="3"/>
        <v>21149</v>
      </c>
    </row>
    <row r="37" spans="1:40" s="493" customFormat="1" ht="16.95" customHeight="1">
      <c r="A37" s="489" t="s">
        <v>125</v>
      </c>
      <c r="B37" s="489"/>
      <c r="C37" s="490" t="e">
        <f>SUM(C28:C36)</f>
        <v>#REF!</v>
      </c>
      <c r="D37" s="490">
        <f>SUM(D28:D36)</f>
        <v>83</v>
      </c>
      <c r="E37" s="490" t="e">
        <f>SUM(E28:E36)</f>
        <v>#REF!</v>
      </c>
      <c r="F37" s="485" t="e">
        <f t="shared" si="1"/>
        <v>#REF!</v>
      </c>
      <c r="G37" s="491"/>
      <c r="H37" s="491"/>
      <c r="I37" s="43" t="s">
        <v>190</v>
      </c>
      <c r="J37" s="533" t="e">
        <f>C35</f>
        <v>#REF!</v>
      </c>
      <c r="K37" s="533">
        <f>C48</f>
        <v>0</v>
      </c>
      <c r="L37" s="491"/>
      <c r="M37" s="491"/>
      <c r="N37" s="491"/>
      <c r="O37" s="492"/>
      <c r="P37" s="491"/>
      <c r="Q37" s="491"/>
      <c r="AA37" s="491"/>
      <c r="AB37" s="491"/>
      <c r="AH37" s="491"/>
    </row>
    <row r="38" spans="1:40" ht="4.95" customHeight="1">
      <c r="A38"/>
      <c r="B38"/>
      <c r="P38" s="43"/>
      <c r="Q38" s="43"/>
      <c r="R38"/>
      <c r="AA38" s="43"/>
      <c r="AB38" s="43"/>
    </row>
    <row r="39" spans="1:40" ht="18.600000000000001">
      <c r="A39" s="850" t="s">
        <v>55</v>
      </c>
      <c r="B39" s="851"/>
      <c r="C39" s="707" t="s">
        <v>90</v>
      </c>
      <c r="D39" s="707"/>
      <c r="E39" s="707"/>
      <c r="F39" s="701"/>
      <c r="P39" s="519" t="s">
        <v>258</v>
      </c>
      <c r="Q39" s="498" t="s">
        <v>259</v>
      </c>
      <c r="R39"/>
      <c r="V39" s="519" t="s">
        <v>258</v>
      </c>
      <c r="W39" s="498" t="s">
        <v>260</v>
      </c>
      <c r="AA39" s="519"/>
      <c r="AB39" s="43"/>
    </row>
    <row r="40" spans="1:40" ht="17.399999999999999">
      <c r="A40" s="852"/>
      <c r="B40" s="853"/>
      <c r="C40" s="486" t="s">
        <v>61</v>
      </c>
      <c r="D40" s="487" t="s">
        <v>62</v>
      </c>
      <c r="E40" s="486" t="s">
        <v>63</v>
      </c>
      <c r="F40" s="486" t="s">
        <v>58</v>
      </c>
      <c r="I40" s="261" t="s">
        <v>261</v>
      </c>
      <c r="P40" s="579" t="s">
        <v>262</v>
      </c>
      <c r="Q40" s="579" t="s">
        <v>179</v>
      </c>
      <c r="R40" s="579" t="s">
        <v>216</v>
      </c>
      <c r="S40" s="579" t="s">
        <v>190</v>
      </c>
      <c r="V40" s="579" t="s">
        <v>262</v>
      </c>
      <c r="W40" s="579" t="s">
        <v>179</v>
      </c>
      <c r="X40" s="579" t="s">
        <v>216</v>
      </c>
      <c r="Y40" s="579" t="s">
        <v>190</v>
      </c>
    </row>
    <row r="41" spans="1:40" ht="15.6">
      <c r="A41" s="849" t="s">
        <v>8</v>
      </c>
      <c r="B41" s="482" t="s">
        <v>71</v>
      </c>
      <c r="C41" s="481">
        <f>'Report Summary'!R39+'Report Summary'!R42+'Report Summary'!R54</f>
        <v>29169</v>
      </c>
      <c r="D41" s="481">
        <f>'Report Summary'!S39+'Report Summary'!S42+'Report Summary'!S54</f>
        <v>15173</v>
      </c>
      <c r="E41" s="481">
        <f t="shared" ref="E41:E49" si="5">C41-D41</f>
        <v>13996</v>
      </c>
      <c r="F41" s="480">
        <f t="shared" ref="F41:F50" si="6">D41/C41</f>
        <v>0.52017552881483764</v>
      </c>
      <c r="I41" s="43" t="s">
        <v>179</v>
      </c>
      <c r="J41" s="532">
        <f>'Report Summary'!C72</f>
        <v>0</v>
      </c>
      <c r="P41" s="426" t="s">
        <v>8</v>
      </c>
      <c r="Q41" s="580">
        <f>Q30+Q35</f>
        <v>22</v>
      </c>
      <c r="R41" s="580">
        <f>R30+R35</f>
        <v>30</v>
      </c>
      <c r="S41" s="580">
        <f>S30</f>
        <v>2</v>
      </c>
      <c r="V41" s="426" t="s">
        <v>8</v>
      </c>
      <c r="W41" s="420">
        <f>AB30+AB35</f>
        <v>6301</v>
      </c>
      <c r="X41" s="420">
        <f>AC30+AC35</f>
        <v>7456</v>
      </c>
      <c r="Y41" s="420">
        <f>AD30</f>
        <v>138</v>
      </c>
    </row>
    <row r="42" spans="1:40" ht="15.6">
      <c r="A42" s="849"/>
      <c r="B42" s="483" t="s">
        <v>74</v>
      </c>
      <c r="C42" s="481">
        <f>'Report Summary'!R40+'Report Summary'!R43</f>
        <v>0</v>
      </c>
      <c r="D42" s="481">
        <f>'Report Summary'!S40+'Report Summary'!S43</f>
        <v>0</v>
      </c>
      <c r="E42" s="481">
        <f t="shared" si="5"/>
        <v>0</v>
      </c>
      <c r="F42" s="480" t="e">
        <f t="shared" si="6"/>
        <v>#DIV/0!</v>
      </c>
      <c r="I42" s="43" t="s">
        <v>110</v>
      </c>
      <c r="J42" s="532">
        <f>'Report Summary'!C74</f>
        <v>0</v>
      </c>
      <c r="P42" s="426" t="s">
        <v>254</v>
      </c>
      <c r="Q42" s="426">
        <f>Q31</f>
        <v>0</v>
      </c>
      <c r="R42" s="426">
        <f>R31</f>
        <v>0</v>
      </c>
      <c r="S42" s="426"/>
      <c r="V42" s="426" t="s">
        <v>254</v>
      </c>
      <c r="W42" s="426">
        <f>AB31</f>
        <v>0</v>
      </c>
      <c r="X42" s="426">
        <f>AC31</f>
        <v>0</v>
      </c>
      <c r="Y42" s="422"/>
    </row>
    <row r="43" spans="1:40" ht="15.6">
      <c r="A43" s="849"/>
      <c r="B43" s="484" t="s">
        <v>76</v>
      </c>
      <c r="C43" s="481">
        <f>19094+384</f>
        <v>19478</v>
      </c>
      <c r="D43" s="481">
        <f>'Report Summary'!S41+'Report Summary'!S44</f>
        <v>0</v>
      </c>
      <c r="E43" s="481">
        <f t="shared" si="5"/>
        <v>19478</v>
      </c>
      <c r="F43" s="480">
        <f t="shared" si="6"/>
        <v>0</v>
      </c>
      <c r="I43" s="43" t="s">
        <v>109</v>
      </c>
      <c r="J43" s="532">
        <f>'Report Summary'!C73</f>
        <v>0</v>
      </c>
      <c r="L43" s="43" t="s">
        <v>263</v>
      </c>
      <c r="P43" s="426" t="s">
        <v>10</v>
      </c>
      <c r="Q43" s="426">
        <f>Q32</f>
        <v>5</v>
      </c>
      <c r="R43" s="426">
        <f>R32</f>
        <v>0</v>
      </c>
      <c r="S43" s="426"/>
      <c r="V43" s="426" t="s">
        <v>10</v>
      </c>
      <c r="W43" s="420">
        <f>AB32</f>
        <v>1212</v>
      </c>
      <c r="X43" s="420">
        <f>AC32</f>
        <v>0</v>
      </c>
      <c r="Y43" s="420"/>
      <c r="AE43" s="585"/>
    </row>
    <row r="44" spans="1:40" ht="15.6">
      <c r="A44" s="849" t="s">
        <v>253</v>
      </c>
      <c r="B44" s="482" t="s">
        <v>71</v>
      </c>
      <c r="C44" s="481">
        <f>'Report Summary'!R45+'Report Summary'!R48+'Report Summary'!R51</f>
        <v>14880</v>
      </c>
      <c r="D44" s="481">
        <f>'Report Summary'!S45+'Report Summary'!S48+'Report Summary'!S51</f>
        <v>5275</v>
      </c>
      <c r="E44" s="481">
        <f t="shared" si="5"/>
        <v>9605</v>
      </c>
      <c r="F44" s="480">
        <f t="shared" si="6"/>
        <v>0.354502688172043</v>
      </c>
      <c r="I44" s="43" t="s">
        <v>113</v>
      </c>
      <c r="J44" s="532">
        <f>'Report Summary'!C76</f>
        <v>0</v>
      </c>
      <c r="L44" s="43" t="s">
        <v>264</v>
      </c>
      <c r="P44" s="426" t="s">
        <v>12</v>
      </c>
      <c r="Q44" s="426">
        <f>SUM(Q33:Q34)</f>
        <v>20</v>
      </c>
      <c r="R44" s="426">
        <f>SUM(R33:R34)</f>
        <v>1</v>
      </c>
      <c r="S44" s="426" t="str">
        <f>S33</f>
        <v xml:space="preserve"> </v>
      </c>
      <c r="T44" s="585"/>
      <c r="V44" s="426" t="s">
        <v>12</v>
      </c>
      <c r="W44" s="420">
        <f>SUM(AB33:AB34)</f>
        <v>4709</v>
      </c>
      <c r="X44" s="420">
        <f>SUM(AC33:AC34)</f>
        <v>172</v>
      </c>
      <c r="Y44" s="420">
        <f>AD33</f>
        <v>1161</v>
      </c>
    </row>
    <row r="45" spans="1:40" ht="15.6">
      <c r="A45" s="849"/>
      <c r="B45" s="483" t="s">
        <v>74</v>
      </c>
      <c r="C45" s="481">
        <f>'Report Summary'!R46+'Report Summary'!R49+'Report Summary'!R52</f>
        <v>0</v>
      </c>
      <c r="D45" s="481">
        <f>'Report Summary'!S46+'Report Summary'!S49+'Report Summary'!S52</f>
        <v>0</v>
      </c>
      <c r="E45" s="481">
        <f t="shared" si="5"/>
        <v>0</v>
      </c>
      <c r="F45" s="480" t="e">
        <f>D45/C45</f>
        <v>#DIV/0!</v>
      </c>
      <c r="I45" s="43" t="s">
        <v>265</v>
      </c>
      <c r="J45" s="532">
        <f>'Report Summary'!C75</f>
        <v>0</v>
      </c>
      <c r="L45" s="43" t="s">
        <v>266</v>
      </c>
      <c r="P45" s="426" t="s">
        <v>106</v>
      </c>
      <c r="Q45" s="580">
        <f>COUNTIFS('DISPATCHED (VT11)'!O7:O1056,"=DSHIP",'DISPATCHED (VT11)'!A7:A1056,"=Company")</f>
        <v>0</v>
      </c>
      <c r="R45" s="580">
        <f>COUNTIFS('DISPATCHED (VT11)'!O7:O1056,"=DSHIP",'DISPATCHED (VT11)'!A7:A1056,"=ROGERSON")</f>
        <v>0</v>
      </c>
      <c r="S45" s="426"/>
      <c r="V45" s="426" t="s">
        <v>106</v>
      </c>
      <c r="W45" s="420">
        <f>SUMIFS('DISPATCHED (VT11)'!M7:M1056,'DISPATCHED (VT11)'!O7:O1056,"=DSHIP",'DISPATCHED (VT11)'!A7:A1056,"=Company")</f>
        <v>0</v>
      </c>
      <c r="X45" s="420">
        <f>SUMIFS('DISPATCHED (VT11)'!M7:M1056,'DISPATCHED (VT11)'!O7:O1056,"=DSHIP",'DISPATCHED (VT11)'!A7:A1056,"=ROGERSON")</f>
        <v>0</v>
      </c>
      <c r="Y45" s="420"/>
    </row>
    <row r="46" spans="1:40" ht="15.6">
      <c r="A46" s="849"/>
      <c r="B46" s="484" t="s">
        <v>76</v>
      </c>
      <c r="C46" s="481">
        <v>18500</v>
      </c>
      <c r="D46" s="481">
        <f>'Report Summary'!S47+'Report Summary'!S50+'Report Summary'!S53</f>
        <v>0</v>
      </c>
      <c r="E46" s="481">
        <f t="shared" si="5"/>
        <v>18500</v>
      </c>
      <c r="F46" s="480">
        <f t="shared" si="6"/>
        <v>0</v>
      </c>
      <c r="I46" s="43" t="s">
        <v>114</v>
      </c>
      <c r="J46" s="532">
        <f>'Report Summary'!C77</f>
        <v>0</v>
      </c>
      <c r="P46" s="426" t="s">
        <v>116</v>
      </c>
      <c r="Q46" s="580">
        <f>SUM(Q41:Q45)</f>
        <v>47</v>
      </c>
      <c r="R46" s="580">
        <f>SUM(R41:R45)</f>
        <v>31</v>
      </c>
      <c r="S46" s="580">
        <f>SUM(S41:S45)</f>
        <v>2</v>
      </c>
      <c r="V46" s="426" t="s">
        <v>116</v>
      </c>
      <c r="W46" s="420">
        <f>SUM(W41:W45)</f>
        <v>12222</v>
      </c>
      <c r="X46" s="420">
        <f>SUM(X41:X45)</f>
        <v>7628</v>
      </c>
      <c r="Y46" s="420">
        <f>SUM(Y41:Y45)</f>
        <v>1299</v>
      </c>
    </row>
    <row r="47" spans="1:40" ht="15.6">
      <c r="A47" s="849" t="s">
        <v>190</v>
      </c>
      <c r="B47" s="482" t="s">
        <v>71</v>
      </c>
      <c r="C47" s="481">
        <f>'Report Summary'!R57</f>
        <v>14750</v>
      </c>
      <c r="D47" s="481">
        <f>'Report Summary'!S57</f>
        <v>1288</v>
      </c>
      <c r="E47" s="481">
        <f t="shared" si="5"/>
        <v>13462</v>
      </c>
      <c r="F47" s="480">
        <f t="shared" si="6"/>
        <v>8.732203389830509E-2</v>
      </c>
      <c r="I47" s="43" t="s">
        <v>115</v>
      </c>
      <c r="J47" s="532">
        <f>'Report Summary'!C78</f>
        <v>0</v>
      </c>
      <c r="R47" s="305"/>
      <c r="S47" s="43"/>
    </row>
    <row r="48" spans="1:40" ht="15.6">
      <c r="A48" s="849"/>
      <c r="B48" s="483" t="s">
        <v>74</v>
      </c>
      <c r="C48" s="481">
        <f>'Report Summary'!R58</f>
        <v>0</v>
      </c>
      <c r="D48" s="481">
        <f>'Report Summary'!S58</f>
        <v>0</v>
      </c>
      <c r="E48" s="481">
        <f t="shared" si="5"/>
        <v>0</v>
      </c>
      <c r="F48" s="480" t="e">
        <f t="shared" si="6"/>
        <v>#DIV/0!</v>
      </c>
      <c r="I48" s="43" t="s">
        <v>190</v>
      </c>
      <c r="J48" s="532">
        <f>'Report Summary'!C79</f>
        <v>0</v>
      </c>
      <c r="P48" s="426" t="s">
        <v>65</v>
      </c>
      <c r="Q48" s="581">
        <f>'Report Summary'!C51</f>
        <v>1</v>
      </c>
      <c r="R48" s="581">
        <f>'Report Summary'!C52</f>
        <v>1</v>
      </c>
      <c r="S48" s="43"/>
    </row>
    <row r="49" spans="1:51" ht="15.6">
      <c r="A49" s="849"/>
      <c r="B49" s="484" t="s">
        <v>76</v>
      </c>
      <c r="C49" s="481">
        <v>7755</v>
      </c>
      <c r="D49" s="481">
        <f>'Report Summary'!S59</f>
        <v>0</v>
      </c>
      <c r="E49" s="481">
        <f t="shared" si="5"/>
        <v>7755</v>
      </c>
      <c r="F49" s="480">
        <f t="shared" si="6"/>
        <v>0</v>
      </c>
      <c r="P49" s="426" t="s">
        <v>267</v>
      </c>
      <c r="Q49" s="421">
        <f>'Report Summary'!U81</f>
        <v>0.61290322580645162</v>
      </c>
      <c r="R49" s="421">
        <v>1</v>
      </c>
      <c r="S49" s="43"/>
    </row>
    <row r="50" spans="1:51" s="493" customFormat="1" ht="16.95" customHeight="1">
      <c r="A50" s="489" t="s">
        <v>125</v>
      </c>
      <c r="B50" s="489"/>
      <c r="C50" s="490">
        <f>SUM(C41:C49)</f>
        <v>104532</v>
      </c>
      <c r="D50" s="490">
        <f>SUM(D41:D49)</f>
        <v>21736</v>
      </c>
      <c r="E50" s="490">
        <f>SUM(E41:E49)</f>
        <v>82796</v>
      </c>
      <c r="F50" s="485">
        <f t="shared" si="6"/>
        <v>0.20793632571844028</v>
      </c>
      <c r="G50" s="491"/>
      <c r="H50" s="491"/>
      <c r="I50" s="261" t="s">
        <v>268</v>
      </c>
      <c r="J50" s="43"/>
      <c r="K50" s="43"/>
      <c r="L50" s="43"/>
      <c r="M50" s="491"/>
      <c r="N50" s="491"/>
      <c r="O50" s="492"/>
      <c r="P50" s="426" t="s">
        <v>230</v>
      </c>
      <c r="Q50" s="582">
        <f>D14</f>
        <v>0.84544642857142804</v>
      </c>
      <c r="R50" s="582">
        <f>D17</f>
        <v>0.91821428571428576</v>
      </c>
      <c r="S50" s="43"/>
      <c r="T50"/>
      <c r="U50"/>
      <c r="V50"/>
      <c r="W50"/>
      <c r="X50"/>
      <c r="Y50"/>
      <c r="AH50" s="491"/>
    </row>
    <row r="51" spans="1:51">
      <c r="I51" s="43" t="s">
        <v>179</v>
      </c>
      <c r="J51" s="534" t="e">
        <f>SUM(C31:C32)-SUM(J52:J58)</f>
        <v>#REF!</v>
      </c>
    </row>
    <row r="52" spans="1:51">
      <c r="I52" s="43" t="s">
        <v>110</v>
      </c>
      <c r="J52" s="228">
        <f>COUNTIFS('Summarized Plan'!$G:$G,"=SDP",'Summarized Plan'!$I:$I,"=RRAJ")+COUNTIFS('Summarized Plan'!$G:$G,"=UDP",'Summarized Plan'!$I:$I,"=RRAJ")+COUNTIFS('Summarized Plan'!$G:$G,"=LWS-S",'Summarized Plan'!$I:$I,"=RRAJ")+COUNTIFS('Summarized Plan'!$G:$G,"=LWS-U",'Summarized Plan'!$I:$I,"=RRAJ")+COUNTIFS('Summarized Plan'!$G:$G,"=SWS",'Summarized Plan'!$I:$I,"=RRAJ")+COUNTIFS('Summarized Plan'!$G:$G,"=UWS",'Summarized Plan'!$I:$I,"=RRAJ")+COUNTIFS('Summarized Plan'!$G:$G,"=WS-SRC",'Summarized Plan'!$I:$I,"=RRAJ")</f>
        <v>0</v>
      </c>
    </row>
    <row r="53" spans="1:51">
      <c r="C53" s="857" t="s">
        <v>269</v>
      </c>
      <c r="D53" s="857"/>
      <c r="E53" s="857"/>
      <c r="F53" s="857"/>
      <c r="G53" s="857"/>
      <c r="I53" s="43" t="s">
        <v>109</v>
      </c>
      <c r="J53" s="228">
        <f>COUNTIFS('Summarized Plan'!$G:$G,"=SDP",'Summarized Plan'!$I:$I,"=ONG")+COUNTIFS('Summarized Plan'!$G:$G,"=UDP",'Summarized Plan'!$I:$I,"=ONG")+COUNTIFS('Summarized Plan'!$G:$G,"=LWS-S",'Summarized Plan'!$I:$I,"=ONG")+COUNTIFS('Summarized Plan'!$G:$G,"=LWS-U",'Summarized Plan'!$I:$I,"=ONG")+COUNTIFS('Summarized Plan'!$G:$G,"=SWS",'Summarized Plan'!$I:$I,"=ONG")+COUNTIFS('Summarized Plan'!$G:$G,"=UWS",'Summarized Plan'!$I:$I,"=ONG")+COUNTIFS('Summarized Plan'!$G:$G,"=WS-SRC",'Summarized Plan'!$I:$I,"=ONG")</f>
        <v>0</v>
      </c>
      <c r="K53" s="491"/>
      <c r="L53" s="491"/>
      <c r="AY53">
        <f>100+100+200+100+200+200</f>
        <v>900</v>
      </c>
    </row>
    <row r="54" spans="1:51">
      <c r="C54" s="857" t="s">
        <v>17</v>
      </c>
      <c r="D54" s="857"/>
      <c r="E54" s="857"/>
      <c r="F54" s="857" t="s">
        <v>270</v>
      </c>
      <c r="G54" s="857"/>
      <c r="I54" s="43" t="s">
        <v>113</v>
      </c>
      <c r="J54" s="228">
        <f>COUNTIFS('Summarized Plan'!$G:$G,"=SDP",'Summarized Plan'!$I:$I,"=A-TRANS LOGISTICS CO")+COUNTIFS('Summarized Plan'!$G:$G,"=UDP",'Summarized Plan'!$I:$I,"=A-TRANS LOGISTICS CO")+COUNTIFS('Summarized Plan'!$G:$G,"=LWS-S",'Summarized Plan'!$I:$I,"=A-TRANS LOGISTICS CO")+COUNTIFS('Summarized Plan'!$G:$G,"=LWS-U",'Summarized Plan'!$I:$I,"=A-TRANS LOGISTICS CO")+COUNTIFS('Summarized Plan'!$G:$G,"=SWS",'Summarized Plan'!$I:$I,"=A-TRANS LOGISTICS CO")+COUNTIFS('Summarized Plan'!$G:$G,"=UWS",'Summarized Plan'!$I:$I,"=A-TRANS LOGISTICS CO")+COUNTIFS('Summarized Plan'!$G:$G,"=WS-SRC",'Summarized Plan'!$I:$I,"=A-TRANS LOGISTICS CO")</f>
        <v>0</v>
      </c>
      <c r="AY54">
        <f>200+300+350+200+100+200+400+100+200+200+100+200</f>
        <v>2550</v>
      </c>
    </row>
    <row r="55" spans="1:51">
      <c r="B55" s="551" t="s">
        <v>262</v>
      </c>
      <c r="C55" s="551" t="s">
        <v>271</v>
      </c>
      <c r="D55" s="551" t="s">
        <v>272</v>
      </c>
      <c r="E55" s="551" t="s">
        <v>273</v>
      </c>
      <c r="F55" s="551" t="s">
        <v>271</v>
      </c>
      <c r="G55" s="551" t="s">
        <v>272</v>
      </c>
      <c r="H55" s="536" t="str">
        <f>"Preload Update as of 22:00H"</f>
        <v>Preload Update as of 22:00H</v>
      </c>
      <c r="I55" s="43" t="s">
        <v>265</v>
      </c>
      <c r="J55" s="228">
        <f>COUNTIFS('Summarized Plan'!$G:$G,"=SDP",'Summarized Plan'!$I:$I,"=2GO TRANSLOADING")+COUNTIFS('Summarized Plan'!$G:$G,"=UDP",'Summarized Plan'!$I:$I,"=2GO TRANSLOADING")+COUNTIFS('Summarized Plan'!$G:$G,"=LWS-S",'Summarized Plan'!$I:$I,"=2GO TRANSLOADING")+COUNTIFS('Summarized Plan'!$G:$G,"=LWS-U",'Summarized Plan'!$I:$I,"=2GO TRANSLOADING")+COUNTIFS('Summarized Plan'!$G:$G,"=SWS",'Summarized Plan'!$I:$I,"=2GO TRANSLOADING")+COUNTIFS('Summarized Plan'!$G:$G,"=UWS",'Summarized Plan'!$I:$I,"=2GO TRANSLOADING")+COUNTIFS('Summarized Plan'!$G:$G,"=WS-SRC",'Summarized Plan'!$I:$I,"=2GO TRANSLOADING")</f>
        <v>0</v>
      </c>
      <c r="AY55">
        <f>150+100+50</f>
        <v>300</v>
      </c>
    </row>
    <row r="56" spans="1:51">
      <c r="B56" s="432" t="s">
        <v>8</v>
      </c>
      <c r="C56" s="426"/>
      <c r="D56" s="426"/>
      <c r="E56" s="426">
        <f t="shared" ref="E56:E61" si="7">D56*1.2</f>
        <v>0</v>
      </c>
      <c r="F56" s="420" t="e">
        <f>'Report Summary'!R8+'Report Summary'!R9</f>
        <v>#REF!</v>
      </c>
      <c r="G56" s="420">
        <f>'Report Summary'!R39+'Report Summary'!R40</f>
        <v>25665</v>
      </c>
      <c r="H56" s="537">
        <f>G1-1</f>
        <v>46124</v>
      </c>
      <c r="I56" s="43" t="s">
        <v>114</v>
      </c>
      <c r="J56" s="228">
        <f>COUNTIFS('Summarized Plan'!$G:$G,"=SDP",'Summarized Plan'!$I:$I,"=EMME")+COUNTIFS('Summarized Plan'!$G:$G,"=UDP",'Summarized Plan'!$I:$I,"=EMME")+COUNTIFS('Summarized Plan'!$G:$G,"=LWS-S",'Summarized Plan'!$I:$I,"=EMME")+COUNTIFS('Summarized Plan'!$G:$G,"=LWS-U",'Summarized Plan'!$I:$I,"=EMME")+COUNTIFS('Summarized Plan'!$G:$G,"=SWS",'Summarized Plan'!$I:$I,"=EMME")+COUNTIFS('Summarized Plan'!$G:$G,"=UWS",'Summarized Plan'!$I:$I,"=EMME")+COUNTIFS('Summarized Plan'!$G:$G,"=WS-SRC",'Summarized Plan'!$I:$I,"=EMME")</f>
        <v>0</v>
      </c>
      <c r="AY56">
        <f>+AY53+AY54+AY55</f>
        <v>3750</v>
      </c>
    </row>
    <row r="57" spans="1:51">
      <c r="B57" s="432" t="s">
        <v>10</v>
      </c>
      <c r="C57" s="426"/>
      <c r="D57" s="426"/>
      <c r="E57" s="426">
        <f t="shared" si="7"/>
        <v>0</v>
      </c>
      <c r="F57" s="420" t="e">
        <f>'Report Summary'!R14+'Report Summary'!R15</f>
        <v>#REF!</v>
      </c>
      <c r="G57" s="420">
        <f>'Report Summary'!R45+'Report Summary'!R46</f>
        <v>7184</v>
      </c>
      <c r="I57" s="43" t="s">
        <v>115</v>
      </c>
      <c r="J57" s="532">
        <f>COUNTIFS('Summarized Plan'!$G:$G,"=SDP",'Summarized Plan'!$I:$I,"=AMOURE")+COUNTIFS('Summarized Plan'!$G:$G,"=UDP",'Summarized Plan'!$I:$I,"=AMOURE")+COUNTIFS('Summarized Plan'!$G:$G,"=LWS-S",'Summarized Plan'!$I:$I,"=AMOURE")+COUNTIFS('Summarized Plan'!$G:$G,"=LWS-U",'Summarized Plan'!$I:$I,"=AMOURE")+COUNTIFS('Summarized Plan'!$G:$G,"=SWS",'Summarized Plan'!$I:$I,"=AMOURE")+COUNTIFS('Summarized Plan'!$G:$G,"=UWS",'Summarized Plan'!$I:$I,"=AMOURE")+COUNTIFS('Summarized Plan'!$G:$G,"=WS-SRC",'Summarized Plan'!$I:$I,"=AMOURE")</f>
        <v>0</v>
      </c>
      <c r="AY57">
        <f>5100-3750</f>
        <v>1350</v>
      </c>
    </row>
    <row r="58" spans="1:51">
      <c r="B58" s="432" t="s">
        <v>11</v>
      </c>
      <c r="C58" s="426"/>
      <c r="D58" s="426"/>
      <c r="E58" s="426">
        <f t="shared" si="7"/>
        <v>0</v>
      </c>
      <c r="F58" s="420" t="e">
        <f>'Report Summary'!R17+'Report Summary'!R18</f>
        <v>#REF!</v>
      </c>
      <c r="G58" s="420">
        <f>'Report Summary'!R48+'Report Summary'!R49</f>
        <v>1900</v>
      </c>
      <c r="I58" s="43" t="s">
        <v>190</v>
      </c>
      <c r="J58" s="228">
        <f>COUNTIFS('Summarized Plan'!$G:$G,"=PICKUP",'Summarized Plan'!$I:$I,"=PICKUP")+COUNTIFS('Summarized Plan'!$G:$G,"=UDP",'Summarized Plan'!$I:$I,"=PICKUP")+COUNTIFS('Summarized Plan'!$G:$G,"=LWS-S",'Summarized Plan'!$I:$I,"=PICKUP")+COUNTIFS('Summarized Plan'!$G:$G,"=LWS-U",'Summarized Plan'!$I:$I,"=PICKUP")+COUNTIFS('Summarized Plan'!$G:$G,"=SWS",'Summarized Plan'!$I:$I,"=PICKUP")+COUNTIFS('Summarized Plan'!$G:$G,"=UWS",'Summarized Plan'!$I:$I,"=PICKUP")+COUNTIFS('Summarized Plan'!$G:$G,"=WS-SRC",'Summarized Plan'!$I:$I,"=PICKUP")</f>
        <v>0</v>
      </c>
    </row>
    <row r="59" spans="1:51">
      <c r="B59" s="432" t="s">
        <v>12</v>
      </c>
      <c r="C59" s="426"/>
      <c r="D59" s="426"/>
      <c r="E59" s="426">
        <f t="shared" si="7"/>
        <v>0</v>
      </c>
      <c r="F59" s="420" t="e">
        <f>'Report Summary'!R20+'Report Summary'!R21</f>
        <v>#REF!</v>
      </c>
      <c r="G59" s="420">
        <f>'Report Summary'!R51+'Report Summary'!R52</f>
        <v>5796</v>
      </c>
    </row>
    <row r="60" spans="1:51" ht="15" thickBot="1">
      <c r="B60" s="552" t="s">
        <v>9</v>
      </c>
      <c r="C60" s="248"/>
      <c r="D60" s="248"/>
      <c r="E60" s="248">
        <f t="shared" si="7"/>
        <v>0</v>
      </c>
      <c r="F60" s="553" t="e">
        <f>'Report Summary'!R11+'Report Summary'!R12</f>
        <v>#REF!</v>
      </c>
      <c r="G60" s="553">
        <f>'Report Summary'!R42+'Report Summary'!R43</f>
        <v>3504</v>
      </c>
      <c r="I60" s="261" t="str">
        <f>CONCATENATE(H55," ",TEXT(H56,"dd/mm/yyyy"))</f>
        <v>Preload Update as of 22:00H 12/04/2026</v>
      </c>
    </row>
    <row r="61" spans="1:51" ht="15" thickBot="1">
      <c r="B61" s="554" t="s">
        <v>116</v>
      </c>
      <c r="C61" s="555">
        <f>SUM(C56:C60)</f>
        <v>0</v>
      </c>
      <c r="D61" s="555">
        <f>SUM(D56:D60)</f>
        <v>0</v>
      </c>
      <c r="E61" s="557">
        <f t="shared" si="7"/>
        <v>0</v>
      </c>
      <c r="F61" s="555" t="e">
        <f>SUM(F56:F60)</f>
        <v>#REF!</v>
      </c>
      <c r="G61" s="556">
        <f>SUM(G56:G60)</f>
        <v>44049</v>
      </c>
    </row>
    <row r="62" spans="1:51">
      <c r="I62" s="535" t="s">
        <v>274</v>
      </c>
      <c r="J62" s="432" t="s">
        <v>275</v>
      </c>
      <c r="K62" s="432" t="s">
        <v>276</v>
      </c>
      <c r="L62" s="432" t="s">
        <v>69</v>
      </c>
    </row>
    <row r="63" spans="1:51">
      <c r="I63" s="426" t="s">
        <v>110</v>
      </c>
      <c r="J63" s="426">
        <v>21</v>
      </c>
      <c r="K63" s="426"/>
      <c r="L63" s="426">
        <f>J63-K63</f>
        <v>21</v>
      </c>
    </row>
    <row r="64" spans="1:51">
      <c r="I64" s="426" t="s">
        <v>109</v>
      </c>
      <c r="J64" s="426">
        <v>16</v>
      </c>
      <c r="K64" s="426"/>
      <c r="L64" s="426">
        <f>J64-K64</f>
        <v>16</v>
      </c>
    </row>
    <row r="66" spans="2:5" ht="15" thickBot="1"/>
    <row r="67" spans="2:5" ht="15" thickBot="1">
      <c r="B67" s="559" t="s">
        <v>277</v>
      </c>
      <c r="C67" s="559" t="s">
        <v>278</v>
      </c>
      <c r="D67" s="559" t="s">
        <v>279</v>
      </c>
      <c r="E67" s="559" t="s">
        <v>280</v>
      </c>
    </row>
    <row r="68" spans="2:5" ht="15" thickBot="1">
      <c r="B68" s="560" t="s">
        <v>281</v>
      </c>
      <c r="C68" s="561"/>
      <c r="D68" s="561"/>
      <c r="E68" s="561">
        <f>D68*1.2</f>
        <v>0</v>
      </c>
    </row>
    <row r="69" spans="2:5" ht="15" thickBot="1">
      <c r="B69" s="560" t="s">
        <v>258</v>
      </c>
      <c r="C69" s="562" t="e">
        <f>'For RSM'!L39</f>
        <v>#REF!</v>
      </c>
      <c r="D69" s="562">
        <f>'For RSM'!M39</f>
        <v>0</v>
      </c>
      <c r="E69" s="561">
        <f>D69*1.2</f>
        <v>0</v>
      </c>
    </row>
    <row r="70" spans="2:5" ht="15" thickBot="1">
      <c r="B70" s="560" t="s">
        <v>25</v>
      </c>
      <c r="C70" s="561" t="e">
        <f>SUM(C68:C69)</f>
        <v>#REF!</v>
      </c>
      <c r="D70" s="561">
        <f>SUM(D68:D69)</f>
        <v>0</v>
      </c>
      <c r="E70" s="561">
        <f>SUM(E68:E69)</f>
        <v>0</v>
      </c>
    </row>
  </sheetData>
  <mergeCells count="77">
    <mergeCell ref="W29:W30"/>
    <mergeCell ref="X29:X30"/>
    <mergeCell ref="C53:G53"/>
    <mergeCell ref="C54:E54"/>
    <mergeCell ref="F54:G54"/>
    <mergeCell ref="A44:A46"/>
    <mergeCell ref="A47:A49"/>
    <mergeCell ref="C39:F39"/>
    <mergeCell ref="A41:A43"/>
    <mergeCell ref="A28:A30"/>
    <mergeCell ref="A31:A33"/>
    <mergeCell ref="A34:A36"/>
    <mergeCell ref="A39:B40"/>
    <mergeCell ref="A10:C11"/>
    <mergeCell ref="D9:F9"/>
    <mergeCell ref="A9:C9"/>
    <mergeCell ref="A13:B13"/>
    <mergeCell ref="A26:B27"/>
    <mergeCell ref="C26:F26"/>
    <mergeCell ref="A17:B18"/>
    <mergeCell ref="C17:C18"/>
    <mergeCell ref="D17:D18"/>
    <mergeCell ref="E16:F18"/>
    <mergeCell ref="C14:C15"/>
    <mergeCell ref="A16:B16"/>
    <mergeCell ref="D10:F11"/>
    <mergeCell ref="D14:D15"/>
    <mergeCell ref="A1:F1"/>
    <mergeCell ref="A2:F2"/>
    <mergeCell ref="A5:F5"/>
    <mergeCell ref="G1:I1"/>
    <mergeCell ref="G2:I2"/>
    <mergeCell ref="G5:I6"/>
    <mergeCell ref="G7:I7"/>
    <mergeCell ref="G8:I8"/>
    <mergeCell ref="A14:B15"/>
    <mergeCell ref="M1:N1"/>
    <mergeCell ref="A20:B20"/>
    <mergeCell ref="E20:F20"/>
    <mergeCell ref="G9:G10"/>
    <mergeCell ref="I9:I10"/>
    <mergeCell ref="G11:G12"/>
    <mergeCell ref="I11:I12"/>
    <mergeCell ref="G13:G14"/>
    <mergeCell ref="I13:I14"/>
    <mergeCell ref="G15:G16"/>
    <mergeCell ref="I15:I16"/>
    <mergeCell ref="E13:F15"/>
    <mergeCell ref="A8:F8"/>
    <mergeCell ref="Q16:Q17"/>
    <mergeCell ref="R16:R17"/>
    <mergeCell ref="S16:S17"/>
    <mergeCell ref="AA28:AE28"/>
    <mergeCell ref="T10:T11"/>
    <mergeCell ref="P28:T28"/>
    <mergeCell ref="V28:X28"/>
    <mergeCell ref="P14:P15"/>
    <mergeCell ref="Q14:Q15"/>
    <mergeCell ref="R14:R15"/>
    <mergeCell ref="S14:S15"/>
    <mergeCell ref="T14:T15"/>
    <mergeCell ref="AG27:AG28"/>
    <mergeCell ref="AH27:AJ27"/>
    <mergeCell ref="AK27:AN27"/>
    <mergeCell ref="L8:M8"/>
    <mergeCell ref="M9:N9"/>
    <mergeCell ref="P8:S8"/>
    <mergeCell ref="P10:P11"/>
    <mergeCell ref="Q10:Q11"/>
    <mergeCell ref="R10:R11"/>
    <mergeCell ref="S10:S11"/>
    <mergeCell ref="M14:N14"/>
    <mergeCell ref="M15:N15"/>
    <mergeCell ref="L9:L10"/>
    <mergeCell ref="M16:N16"/>
    <mergeCell ref="T16:T17"/>
    <mergeCell ref="P16:P17"/>
  </mergeCells>
  <conditionalFormatting sqref="AN29:AN32 AN34">
    <cfRule type="dataBar" priority="1">
      <dataBar>
        <cfvo type="num" val="0"/>
        <cfvo type="num" val="1"/>
        <color rgb="FF92D050"/>
      </dataBar>
      <extLst>
        <ext xmlns:x14="http://schemas.microsoft.com/office/spreadsheetml/2009/9/main" uri="{B025F937-C7B1-47D3-B67F-A62EFF666E3E}">
          <x14:id>{57E49803-1ECA-45F9-9631-79E4642D108E}</x14:id>
        </ext>
      </extLst>
    </cfRule>
  </conditionalFormatting>
  <pageMargins left="0.7" right="0.7" top="0.75" bottom="0.75" header="0.3" footer="0.3"/>
  <pageSetup orientation="portrait" r:id="rId1"/>
  <headerFooter>
    <oddFooter>&amp;C_x000D_&amp;1#&amp;"Calibri"&amp;10&amp;K000000 Classification - Internal</oddFooter>
  </headerFooter>
  <extLst>
    <ext xmlns:x14="http://schemas.microsoft.com/office/spreadsheetml/2009/9/main" uri="{78C0D931-6437-407d-A8EE-F0AAD7539E65}">
      <x14:conditionalFormattings>
        <x14:conditionalFormatting xmlns:xm="http://schemas.microsoft.com/office/excel/2006/main">
          <x14:cfRule type="dataBar" id="{57E49803-1ECA-45F9-9631-79E4642D108E}">
            <x14:dataBar minLength="0" maxLength="100" gradient="0">
              <x14:cfvo type="num">
                <xm:f>0</xm:f>
              </x14:cfvo>
              <x14:cfvo type="num">
                <xm:f>1</xm:f>
              </x14:cfvo>
              <x14:negativeFillColor rgb="FFFF0000"/>
              <x14:axisColor rgb="FF000000"/>
            </x14:dataBar>
          </x14:cfRule>
          <xm:sqref>AN29:AN32 AN34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tabColor rgb="FFFF0000"/>
  </sheetPr>
  <dimension ref="A1:X48"/>
  <sheetViews>
    <sheetView showGridLines="0" zoomScale="85" zoomScaleNormal="85" workbookViewId="0">
      <pane ySplit="3" topLeftCell="A4" activePane="bottomLeft" state="frozen"/>
      <selection activeCell="B110" sqref="B110"/>
      <selection pane="bottomLeft" activeCell="A3" sqref="A3"/>
    </sheetView>
  </sheetViews>
  <sheetFormatPr defaultRowHeight="14.4"/>
  <cols>
    <col min="1" max="1" width="33.5546875" bestFit="1" customWidth="1"/>
    <col min="2" max="3" width="15.6640625" style="228" customWidth="1"/>
    <col min="4" max="4" width="15.6640625" style="229" customWidth="1"/>
    <col min="5" max="5" width="18.6640625" style="123" bestFit="1" customWidth="1"/>
    <col min="6" max="6" width="13.33203125" hidden="1" customWidth="1"/>
    <col min="7" max="7" width="10.6640625" hidden="1" customWidth="1"/>
    <col min="8" max="8" width="8.6640625" style="216" hidden="1" customWidth="1"/>
    <col min="9" max="9" width="8.6640625" style="214" hidden="1" customWidth="1"/>
    <col min="10" max="10" width="2.6640625" style="128" customWidth="1"/>
    <col min="11" max="11" width="33.5546875" style="128" customWidth="1"/>
    <col min="12" max="12" width="15.6640625" style="129" customWidth="1"/>
    <col min="13" max="13" width="15.5546875" style="129" customWidth="1"/>
    <col min="14" max="14" width="11.33203125" style="128" customWidth="1"/>
    <col min="15" max="15" width="18.6640625" style="128" bestFit="1" customWidth="1"/>
    <col min="16" max="16" width="3.33203125" style="128" customWidth="1"/>
    <col min="17" max="17" width="12.109375" style="128" customWidth="1"/>
    <col min="18" max="18" width="38.88671875" style="128" customWidth="1"/>
    <col min="19" max="24" width="9.109375" style="128"/>
  </cols>
  <sheetData>
    <row r="1" spans="1:24" ht="19.8">
      <c r="A1" s="222" t="s">
        <v>1632</v>
      </c>
      <c r="L1" s="641" t="e">
        <f>SUM(L30:L38)-L37</f>
        <v>#REF!</v>
      </c>
      <c r="M1" s="641">
        <f>SUM(M30:M38)-M37</f>
        <v>0</v>
      </c>
    </row>
    <row r="2" spans="1:24" ht="16.5" customHeight="1">
      <c r="A2" s="858">
        <f>'DISPATCHED (VT11)'!C4</f>
        <v>46125</v>
      </c>
      <c r="B2" s="858"/>
    </row>
    <row r="3" spans="1:24" ht="19.8">
      <c r="A3" s="223" t="s">
        <v>1902</v>
      </c>
    </row>
    <row r="4" spans="1:24" ht="3" customHeight="1" thickBot="1"/>
    <row r="5" spans="1:24" s="221" customFormat="1" ht="14.4" customHeight="1">
      <c r="A5" s="550" t="s">
        <v>1493</v>
      </c>
      <c r="B5" s="340" t="s">
        <v>282</v>
      </c>
      <c r="C5" s="340" t="s">
        <v>62</v>
      </c>
      <c r="D5" s="340" t="s">
        <v>283</v>
      </c>
      <c r="E5" s="567" t="s">
        <v>284</v>
      </c>
      <c r="F5" s="565" t="s">
        <v>285</v>
      </c>
      <c r="G5" s="341" t="s">
        <v>62</v>
      </c>
      <c r="H5" s="341" t="s">
        <v>283</v>
      </c>
      <c r="I5" s="342" t="s">
        <v>213</v>
      </c>
      <c r="J5" s="224"/>
      <c r="K5" s="339" t="s">
        <v>286</v>
      </c>
      <c r="L5" s="340" t="s">
        <v>282</v>
      </c>
      <c r="M5" s="340" t="s">
        <v>62</v>
      </c>
      <c r="N5" s="340" t="s">
        <v>283</v>
      </c>
      <c r="O5" s="567" t="s">
        <v>284</v>
      </c>
      <c r="P5" s="224"/>
      <c r="Q5" s="224"/>
      <c r="R5" s="224"/>
      <c r="S5" s="224"/>
      <c r="T5" s="224"/>
      <c r="U5" s="224"/>
      <c r="V5" s="224"/>
      <c r="W5" s="224"/>
      <c r="X5" s="224"/>
    </row>
    <row r="6" spans="1:24" ht="14.4" customHeight="1">
      <c r="A6" s="409" t="s">
        <v>287</v>
      </c>
      <c r="B6" s="400">
        <f>'Report Summary'!L53</f>
        <v>540</v>
      </c>
      <c r="C6" s="400">
        <f>'Report Summary'!M53</f>
        <v>360</v>
      </c>
      <c r="D6" s="401">
        <f t="shared" ref="D6:D8" si="0">B6-C6</f>
        <v>180</v>
      </c>
      <c r="E6" s="568">
        <f t="shared" ref="E6:E8" si="1">+C6/B6</f>
        <v>0.66666666666666663</v>
      </c>
      <c r="F6" s="566" t="e">
        <f>'Report Summary'!J32</f>
        <v>#REF!</v>
      </c>
      <c r="G6" s="402">
        <f>'Report Summary'!K32</f>
        <v>3</v>
      </c>
      <c r="H6" s="403" t="e">
        <f t="shared" ref="H6:H14" si="2">F6-G6</f>
        <v>#REF!</v>
      </c>
      <c r="I6" s="404" t="e">
        <f>+G6/F6</f>
        <v>#REF!</v>
      </c>
      <c r="K6" s="189" t="s">
        <v>288</v>
      </c>
      <c r="L6" s="400">
        <f>'Report Summary'!L165</f>
        <v>222</v>
      </c>
      <c r="M6" s="400">
        <f>'Report Summary'!M165</f>
        <v>222</v>
      </c>
      <c r="N6" s="401">
        <f>L6-M6</f>
        <v>0</v>
      </c>
      <c r="O6" s="568">
        <f>+M6/L6</f>
        <v>1</v>
      </c>
      <c r="R6" s="128" t="s">
        <v>1493</v>
      </c>
      <c r="S6" s="575">
        <f>B10</f>
        <v>4331</v>
      </c>
      <c r="T6" s="575">
        <f>C10</f>
        <v>1387</v>
      </c>
      <c r="U6" s="575">
        <f>D10</f>
        <v>2944</v>
      </c>
    </row>
    <row r="7" spans="1:24" ht="14.4" customHeight="1" thickBot="1">
      <c r="A7" s="409" t="s">
        <v>11</v>
      </c>
      <c r="B7" s="400">
        <f>'Report Summary'!L88</f>
        <v>557</v>
      </c>
      <c r="C7" s="400">
        <f>'Report Summary'!M88</f>
        <v>224</v>
      </c>
      <c r="D7" s="401">
        <f t="shared" si="0"/>
        <v>333</v>
      </c>
      <c r="E7" s="568">
        <f t="shared" si="1"/>
        <v>0.40215439856373431</v>
      </c>
      <c r="F7" s="566" t="e">
        <f>'Report Summary'!J53</f>
        <v>#REF!</v>
      </c>
      <c r="G7" s="402">
        <f>'Report Summary'!K53</f>
        <v>2</v>
      </c>
      <c r="H7" s="403" t="e">
        <f t="shared" si="2"/>
        <v>#REF!</v>
      </c>
      <c r="I7" s="404" t="e">
        <f>+G7/F7</f>
        <v>#REF!</v>
      </c>
      <c r="K7" s="410" t="s">
        <v>116</v>
      </c>
      <c r="L7" s="411">
        <f>SUM(L6:L6)</f>
        <v>222</v>
      </c>
      <c r="M7" s="411">
        <f>SUM(M6:M6)</f>
        <v>222</v>
      </c>
      <c r="N7" s="412">
        <f>L7-M7</f>
        <v>0</v>
      </c>
      <c r="O7" s="569">
        <f>+M7/L7</f>
        <v>1</v>
      </c>
      <c r="R7" s="128" t="s">
        <v>289</v>
      </c>
      <c r="S7" s="575">
        <f>B17</f>
        <v>11651</v>
      </c>
      <c r="T7" s="575">
        <f>C17</f>
        <v>1889</v>
      </c>
      <c r="U7" s="575">
        <f>D17</f>
        <v>9762</v>
      </c>
    </row>
    <row r="8" spans="1:24" ht="14.4" customHeight="1" thickBot="1">
      <c r="A8" s="409" t="s">
        <v>288</v>
      </c>
      <c r="B8" s="400">
        <f>'Report Summary'!L123</f>
        <v>1074</v>
      </c>
      <c r="C8" s="400">
        <f>'Report Summary'!M123</f>
        <v>803</v>
      </c>
      <c r="D8" s="401">
        <f t="shared" si="0"/>
        <v>271</v>
      </c>
      <c r="E8" s="568">
        <f t="shared" si="1"/>
        <v>0.74767225325884545</v>
      </c>
      <c r="F8" s="566">
        <f>'Report Summary'!J74</f>
        <v>0</v>
      </c>
      <c r="G8" s="402">
        <f>'Report Summary'!K74</f>
        <v>0</v>
      </c>
      <c r="H8" s="403">
        <f t="shared" si="2"/>
        <v>0</v>
      </c>
      <c r="I8" s="404" t="e">
        <f>+G8/F8</f>
        <v>#DIV/0!</v>
      </c>
      <c r="K8"/>
      <c r="L8" s="228"/>
      <c r="M8" s="228"/>
      <c r="N8" s="229"/>
      <c r="O8" s="123"/>
      <c r="R8" s="128" t="s">
        <v>290</v>
      </c>
      <c r="S8" s="575">
        <f>B24</f>
        <v>231</v>
      </c>
      <c r="T8" s="575">
        <f>C24</f>
        <v>0</v>
      </c>
      <c r="U8" s="575">
        <f>D24</f>
        <v>231</v>
      </c>
    </row>
    <row r="9" spans="1:24" ht="14.4" customHeight="1">
      <c r="A9" s="409" t="s">
        <v>14</v>
      </c>
      <c r="B9" s="400">
        <f>'Report Summary'!L158</f>
        <v>2160</v>
      </c>
      <c r="C9" s="400">
        <f>'Report Summary'!M158</f>
        <v>0</v>
      </c>
      <c r="D9" s="401">
        <f>B9-C9</f>
        <v>2160</v>
      </c>
      <c r="E9" s="568">
        <f>+C9/B9</f>
        <v>0</v>
      </c>
      <c r="F9" s="566" t="e">
        <f>'Report Summary'!J88</f>
        <v>#REF!</v>
      </c>
      <c r="G9" s="402">
        <f>'Report Summary'!K88</f>
        <v>1</v>
      </c>
      <c r="H9" s="403" t="e">
        <f t="shared" si="2"/>
        <v>#REF!</v>
      </c>
      <c r="I9" s="404" t="e">
        <f>+G9/F9</f>
        <v>#REF!</v>
      </c>
      <c r="K9" s="339" t="s">
        <v>291</v>
      </c>
      <c r="L9" s="340" t="s">
        <v>282</v>
      </c>
      <c r="M9" s="340" t="s">
        <v>62</v>
      </c>
      <c r="N9" s="340" t="s">
        <v>283</v>
      </c>
      <c r="O9" s="567" t="s">
        <v>284</v>
      </c>
      <c r="R9" s="128" t="s">
        <v>292</v>
      </c>
      <c r="S9" s="575">
        <f>B31</f>
        <v>519</v>
      </c>
      <c r="T9" s="575">
        <f>C31</f>
        <v>182</v>
      </c>
      <c r="U9" s="575">
        <f>D31</f>
        <v>337</v>
      </c>
    </row>
    <row r="10" spans="1:24" ht="14.4" customHeight="1" thickBot="1">
      <c r="A10" s="410" t="s">
        <v>293</v>
      </c>
      <c r="B10" s="411">
        <f>SUM(B6:B9)</f>
        <v>4331</v>
      </c>
      <c r="C10" s="411">
        <f>SUM(C6:C9)</f>
        <v>1387</v>
      </c>
      <c r="D10" s="412">
        <f>B10-C10</f>
        <v>2944</v>
      </c>
      <c r="E10" s="569">
        <f>+C10/B10</f>
        <v>0.32024936504271528</v>
      </c>
      <c r="F10" s="566" t="e">
        <f>'Report Summary'!J95</f>
        <v>#REF!</v>
      </c>
      <c r="G10" s="402">
        <f>'Report Summary'!K95</f>
        <v>1</v>
      </c>
      <c r="H10" s="403" t="e">
        <f t="shared" si="2"/>
        <v>#REF!</v>
      </c>
      <c r="I10" s="404" t="e">
        <f>+G10/F10</f>
        <v>#REF!</v>
      </c>
      <c r="K10" s="409" t="s">
        <v>9</v>
      </c>
      <c r="L10" s="400">
        <f>'Report Summary'!L18</f>
        <v>3504</v>
      </c>
      <c r="M10" s="400">
        <f>'Report Summary'!M18</f>
        <v>921</v>
      </c>
      <c r="N10" s="401">
        <f>L10-M10</f>
        <v>2583</v>
      </c>
      <c r="O10" s="568">
        <f>+M10/L10</f>
        <v>0.26284246575342468</v>
      </c>
      <c r="R10" s="128" t="s">
        <v>294</v>
      </c>
      <c r="S10" s="575">
        <f>B38</f>
        <v>1443</v>
      </c>
      <c r="T10" s="575">
        <f>C38</f>
        <v>810</v>
      </c>
      <c r="U10" s="575">
        <f>D38</f>
        <v>633</v>
      </c>
    </row>
    <row r="11" spans="1:24" ht="14.4" customHeight="1" thickBot="1">
      <c r="F11" s="406" t="e">
        <f>SUM(F6:F10)</f>
        <v>#REF!</v>
      </c>
      <c r="G11" s="406">
        <f>SUM(G6:G10)</f>
        <v>7</v>
      </c>
      <c r="H11" s="407" t="e">
        <f>F11-G11</f>
        <v>#REF!</v>
      </c>
      <c r="I11" s="408"/>
      <c r="K11" s="410" t="s">
        <v>116</v>
      </c>
      <c r="L11" s="411">
        <f>SUM(L10:L10)</f>
        <v>3504</v>
      </c>
      <c r="M11" s="411">
        <f>SUM(M10:M10)</f>
        <v>921</v>
      </c>
      <c r="N11" s="412">
        <f>L11-M11</f>
        <v>2583</v>
      </c>
      <c r="O11" s="569">
        <f>+M11/L11</f>
        <v>0.26284246575342468</v>
      </c>
      <c r="R11" s="128" t="s">
        <v>1492</v>
      </c>
      <c r="S11" s="575">
        <f>B45</f>
        <v>11233</v>
      </c>
      <c r="T11" s="575">
        <f>C45</f>
        <v>2073</v>
      </c>
      <c r="U11" s="575">
        <f>D45</f>
        <v>9160</v>
      </c>
    </row>
    <row r="12" spans="1:24" ht="14.4" customHeight="1" thickBot="1">
      <c r="A12" s="550" t="s">
        <v>289</v>
      </c>
      <c r="B12" s="340" t="s">
        <v>282</v>
      </c>
      <c r="C12" s="340" t="s">
        <v>62</v>
      </c>
      <c r="D12" s="340" t="s">
        <v>283</v>
      </c>
      <c r="E12" s="567" t="s">
        <v>284</v>
      </c>
      <c r="F12" s="218"/>
      <c r="G12" s="218"/>
      <c r="H12" s="219"/>
      <c r="I12" s="220"/>
      <c r="K12"/>
      <c r="L12" s="228"/>
      <c r="M12" s="228"/>
      <c r="N12" s="229"/>
      <c r="O12" s="123"/>
    </row>
    <row r="13" spans="1:24" s="221" customFormat="1" ht="14.4" customHeight="1">
      <c r="A13" s="409" t="s">
        <v>287</v>
      </c>
      <c r="B13" s="400">
        <f>'Report Summary'!L32</f>
        <v>5594</v>
      </c>
      <c r="C13" s="400">
        <f>'Report Summary'!M32</f>
        <v>852</v>
      </c>
      <c r="D13" s="401">
        <f>B13-C13</f>
        <v>4742</v>
      </c>
      <c r="E13" s="568">
        <f>+C13/B13</f>
        <v>0.15230604218805863</v>
      </c>
      <c r="F13" s="565" t="s">
        <v>285</v>
      </c>
      <c r="G13" s="341" t="s">
        <v>62</v>
      </c>
      <c r="H13" s="341" t="s">
        <v>283</v>
      </c>
      <c r="I13" s="342" t="s">
        <v>213</v>
      </c>
      <c r="J13" s="224"/>
      <c r="K13" s="339" t="s">
        <v>106</v>
      </c>
      <c r="L13" s="340" t="s">
        <v>282</v>
      </c>
      <c r="M13" s="340" t="s">
        <v>62</v>
      </c>
      <c r="N13" s="340" t="s">
        <v>283</v>
      </c>
      <c r="O13" s="567" t="s">
        <v>284</v>
      </c>
      <c r="P13" s="128"/>
      <c r="Q13" s="128"/>
      <c r="R13" s="224"/>
      <c r="S13" s="224"/>
      <c r="T13" s="224"/>
      <c r="U13" s="224"/>
      <c r="V13" s="224"/>
      <c r="W13" s="224"/>
      <c r="X13" s="224"/>
    </row>
    <row r="14" spans="1:24" ht="14.4" customHeight="1">
      <c r="A14" s="409" t="s">
        <v>11</v>
      </c>
      <c r="B14" s="400">
        <f>'Report Summary'!L67</f>
        <v>0</v>
      </c>
      <c r="C14" s="400">
        <f>'Report Summary'!M67</f>
        <v>0</v>
      </c>
      <c r="D14" s="401">
        <f>B14-C14</f>
        <v>0</v>
      </c>
      <c r="E14" s="568" t="e">
        <f>+C14/B14</f>
        <v>#DIV/0!</v>
      </c>
      <c r="F14" s="566">
        <f>'Report Summary'!J39</f>
        <v>0</v>
      </c>
      <c r="G14" s="402">
        <f>'Report Summary'!K39</f>
        <v>0</v>
      </c>
      <c r="H14" s="403">
        <f t="shared" si="2"/>
        <v>0</v>
      </c>
      <c r="I14" s="404" t="e">
        <f>+G14/F14</f>
        <v>#DIV/0!</v>
      </c>
      <c r="K14" s="409" t="s">
        <v>106</v>
      </c>
      <c r="L14" s="400">
        <f>'Report Summary'!L169</f>
        <v>0</v>
      </c>
      <c r="M14" s="400">
        <f>'Report Summary'!M169</f>
        <v>0</v>
      </c>
      <c r="N14" s="401">
        <f>L14-M14</f>
        <v>0</v>
      </c>
      <c r="O14" s="568" t="e">
        <f>+M14/L14</f>
        <v>#DIV/0!</v>
      </c>
    </row>
    <row r="15" spans="1:24" ht="14.4" customHeight="1" thickBot="1">
      <c r="A15" s="189" t="s">
        <v>288</v>
      </c>
      <c r="B15" s="400">
        <f>'Report Summary'!L102</f>
        <v>2178</v>
      </c>
      <c r="C15" s="400">
        <f>'Report Summary'!M102</f>
        <v>1037</v>
      </c>
      <c r="D15" s="401">
        <f>B15-C15</f>
        <v>1141</v>
      </c>
      <c r="E15" s="568">
        <f>+C15/B15</f>
        <v>0.47612488521579432</v>
      </c>
      <c r="F15" s="566">
        <f>'Report Summary'!J60</f>
        <v>0</v>
      </c>
      <c r="G15" s="402">
        <f>'Report Summary'!K60</f>
        <v>0</v>
      </c>
      <c r="H15" s="403">
        <f>F15-G15</f>
        <v>0</v>
      </c>
      <c r="I15" s="404" t="e">
        <f>+G15/F15</f>
        <v>#DIV/0!</v>
      </c>
      <c r="K15" s="410" t="s">
        <v>116</v>
      </c>
      <c r="L15" s="411">
        <f>SUM(L14:L14)</f>
        <v>0</v>
      </c>
      <c r="M15" s="411">
        <f>SUM(M14:M14)</f>
        <v>0</v>
      </c>
      <c r="N15" s="412">
        <f>L15-M15</f>
        <v>0</v>
      </c>
      <c r="O15" s="569" t="e">
        <f>+M15/L15</f>
        <v>#DIV/0!</v>
      </c>
    </row>
    <row r="16" spans="1:24" ht="14.4" customHeight="1" thickBot="1">
      <c r="A16" s="409" t="s">
        <v>14</v>
      </c>
      <c r="B16" s="400">
        <f>'Report Summary'!L137</f>
        <v>3879</v>
      </c>
      <c r="C16" s="400">
        <f>'Report Summary'!M137</f>
        <v>0</v>
      </c>
      <c r="D16" s="401">
        <f>B16-C16</f>
        <v>3879</v>
      </c>
      <c r="E16" s="568">
        <f>+C16/B16</f>
        <v>0</v>
      </c>
      <c r="F16" s="566">
        <f>'Report Summary'!J67</f>
        <v>0</v>
      </c>
      <c r="G16" s="402">
        <f>'Report Summary'!K67</f>
        <v>0</v>
      </c>
      <c r="H16" s="403">
        <f>F16-G16</f>
        <v>0</v>
      </c>
      <c r="I16" s="404" t="e">
        <f>+G16/F16</f>
        <v>#DIV/0!</v>
      </c>
      <c r="K16"/>
      <c r="L16" s="228"/>
      <c r="M16" s="228"/>
      <c r="N16" s="229"/>
      <c r="O16" s="123"/>
    </row>
    <row r="17" spans="1:15" ht="14.4" customHeight="1" thickBot="1">
      <c r="A17" s="410" t="s">
        <v>295</v>
      </c>
      <c r="B17" s="411">
        <f>SUM(B13:B16)</f>
        <v>11651</v>
      </c>
      <c r="C17" s="411">
        <f>SUM(C13:C16)</f>
        <v>1889</v>
      </c>
      <c r="D17" s="412">
        <f>B17-C17</f>
        <v>9762</v>
      </c>
      <c r="E17" s="569">
        <f>+C17/B17</f>
        <v>0.16213200583640888</v>
      </c>
      <c r="F17" s="566" t="e">
        <f>'Report Summary'!J81</f>
        <v>#REF!</v>
      </c>
      <c r="G17" s="402">
        <f>'Report Summary'!K81</f>
        <v>1</v>
      </c>
      <c r="H17" s="403" t="e">
        <f>F17-G17</f>
        <v>#REF!</v>
      </c>
      <c r="I17" s="404" t="e">
        <f>+G17/F17</f>
        <v>#REF!</v>
      </c>
      <c r="K17" s="339" t="s">
        <v>296</v>
      </c>
      <c r="L17" s="340" t="s">
        <v>282</v>
      </c>
      <c r="M17" s="340" t="s">
        <v>62</v>
      </c>
      <c r="N17" s="340" t="s">
        <v>283</v>
      </c>
      <c r="O17" s="567" t="s">
        <v>284</v>
      </c>
    </row>
    <row r="18" spans="1:15" ht="14.4" customHeight="1" thickBot="1">
      <c r="F18" s="218"/>
      <c r="G18" s="218"/>
      <c r="H18" s="219"/>
      <c r="I18" s="563"/>
      <c r="K18" s="409" t="s">
        <v>296</v>
      </c>
      <c r="L18" s="400">
        <f>'Report Summary'!L11</f>
        <v>25665</v>
      </c>
      <c r="M18" s="400">
        <f>'Report Summary'!M11</f>
        <v>14252</v>
      </c>
      <c r="N18" s="401">
        <f>L18-M18</f>
        <v>11413</v>
      </c>
      <c r="O18" s="568">
        <f>+M18/L18</f>
        <v>0.55530878628482372</v>
      </c>
    </row>
    <row r="19" spans="1:15" ht="14.4" customHeight="1" thickBot="1">
      <c r="A19" s="550" t="s">
        <v>290</v>
      </c>
      <c r="B19" s="340" t="s">
        <v>282</v>
      </c>
      <c r="C19" s="340" t="s">
        <v>62</v>
      </c>
      <c r="D19" s="340" t="s">
        <v>283</v>
      </c>
      <c r="E19" s="567" t="s">
        <v>284</v>
      </c>
      <c r="F19" s="218"/>
      <c r="G19" s="218"/>
      <c r="H19" s="219"/>
      <c r="I19" s="563"/>
      <c r="K19" s="410" t="s">
        <v>116</v>
      </c>
      <c r="L19" s="411">
        <f>SUM(L18:L18)</f>
        <v>25665</v>
      </c>
      <c r="M19" s="411">
        <f>SUM(M18:M18)</f>
        <v>14252</v>
      </c>
      <c r="N19" s="412">
        <f>L19-M19</f>
        <v>11413</v>
      </c>
      <c r="O19" s="569">
        <f>+M19/L19</f>
        <v>0.55530878628482372</v>
      </c>
    </row>
    <row r="20" spans="1:15" ht="14.4" customHeight="1" thickBot="1">
      <c r="A20" s="409" t="s">
        <v>287</v>
      </c>
      <c r="B20" s="400">
        <f>'Report Summary'!L39</f>
        <v>0</v>
      </c>
      <c r="C20" s="400">
        <f>'Report Summary'!M39</f>
        <v>0</v>
      </c>
      <c r="D20" s="401">
        <f>B20-C20</f>
        <v>0</v>
      </c>
      <c r="E20" s="568" t="e">
        <f>+C20/B20</f>
        <v>#DIV/0!</v>
      </c>
      <c r="F20" s="218"/>
      <c r="G20" s="218"/>
      <c r="H20" s="219"/>
      <c r="I20" s="563"/>
    </row>
    <row r="21" spans="1:15" ht="14.4" customHeight="1">
      <c r="A21" s="409" t="s">
        <v>11</v>
      </c>
      <c r="B21" s="400">
        <f>'Report Summary'!L74</f>
        <v>0</v>
      </c>
      <c r="C21" s="400">
        <f>'Report Summary'!M74</f>
        <v>0</v>
      </c>
      <c r="D21" s="401">
        <f>B21-C21</f>
        <v>0</v>
      </c>
      <c r="E21" s="568" t="e">
        <f>+C21/B21</f>
        <v>#DIV/0!</v>
      </c>
      <c r="F21" s="218"/>
      <c r="G21" s="218"/>
      <c r="H21" s="219"/>
      <c r="I21" s="563"/>
      <c r="K21" s="339" t="s">
        <v>1185</v>
      </c>
      <c r="L21" s="340" t="s">
        <v>282</v>
      </c>
      <c r="M21" s="340" t="s">
        <v>62</v>
      </c>
      <c r="N21" s="340" t="s">
        <v>283</v>
      </c>
      <c r="O21" s="567" t="s">
        <v>284</v>
      </c>
    </row>
    <row r="22" spans="1:15" ht="14.4" customHeight="1">
      <c r="A22" s="189" t="s">
        <v>288</v>
      </c>
      <c r="B22" s="400">
        <f>'Report Summary'!L109</f>
        <v>231</v>
      </c>
      <c r="C22" s="400">
        <f>'Report Summary'!M109</f>
        <v>0</v>
      </c>
      <c r="D22" s="401">
        <f>B22-C22</f>
        <v>231</v>
      </c>
      <c r="E22" s="568">
        <f>+C22/B22</f>
        <v>0</v>
      </c>
      <c r="F22" s="218"/>
      <c r="G22" s="218"/>
      <c r="H22" s="219"/>
      <c r="I22" s="563"/>
      <c r="K22" s="409" t="s">
        <v>1185</v>
      </c>
      <c r="L22" s="400">
        <f>'Report Summary'!L179</f>
        <v>0</v>
      </c>
      <c r="M22" s="400">
        <f>'Report Summary'!M179</f>
        <v>0</v>
      </c>
      <c r="N22" s="401">
        <f>L22-M22</f>
        <v>0</v>
      </c>
      <c r="O22" s="568" t="e">
        <f>+M22/L22</f>
        <v>#DIV/0!</v>
      </c>
    </row>
    <row r="23" spans="1:15" ht="14.4" customHeight="1" thickBot="1">
      <c r="A23" s="409" t="s">
        <v>14</v>
      </c>
      <c r="B23" s="400">
        <f>'Report Summary'!L144</f>
        <v>0</v>
      </c>
      <c r="C23" s="400">
        <f>'Report Summary'!M144</f>
        <v>0</v>
      </c>
      <c r="D23" s="401">
        <f>B23-C23</f>
        <v>0</v>
      </c>
      <c r="E23" s="568" t="e">
        <f>+C23/B23</f>
        <v>#DIV/0!</v>
      </c>
      <c r="F23" s="218"/>
      <c r="G23" s="218"/>
      <c r="H23" s="219"/>
      <c r="I23" s="563"/>
    </row>
    <row r="24" spans="1:15" ht="14.4" customHeight="1" thickBot="1">
      <c r="A24" s="410" t="s">
        <v>299</v>
      </c>
      <c r="B24" s="411">
        <f>SUM(B20:B23)</f>
        <v>231</v>
      </c>
      <c r="C24" s="411">
        <f>SUM(C20:C23)</f>
        <v>0</v>
      </c>
      <c r="D24" s="412">
        <f>B24-C24</f>
        <v>231</v>
      </c>
      <c r="E24" s="569">
        <f>+C24/B24</f>
        <v>0</v>
      </c>
      <c r="F24" s="218"/>
      <c r="G24" s="218"/>
      <c r="H24" s="219"/>
      <c r="I24" s="563"/>
      <c r="K24" s="603" t="s">
        <v>297</v>
      </c>
      <c r="L24" s="604" t="e">
        <f>'Report Summary'!R35</f>
        <v>#REF!</v>
      </c>
      <c r="M24" s="604">
        <f>'Report Summary'!S35</f>
        <v>83</v>
      </c>
      <c r="N24" s="604" t="e">
        <f>L24-M24</f>
        <v>#REF!</v>
      </c>
      <c r="O24" s="605" t="e">
        <f>+M24/L24</f>
        <v>#REF!</v>
      </c>
    </row>
    <row r="25" spans="1:15" ht="14.4" customHeight="1" thickBot="1">
      <c r="F25" s="218"/>
      <c r="G25" s="218"/>
      <c r="H25" s="219"/>
      <c r="I25" s="563"/>
      <c r="K25" s="606" t="s">
        <v>298</v>
      </c>
      <c r="L25" s="607">
        <f>'Report Summary'!R66</f>
        <v>58799</v>
      </c>
      <c r="M25" s="607">
        <f>'Report Summary'!S66</f>
        <v>21736</v>
      </c>
      <c r="N25" s="607">
        <f>L25-M25</f>
        <v>37063</v>
      </c>
      <c r="O25" s="608">
        <f>+M25/L25</f>
        <v>0.3696661507848773</v>
      </c>
    </row>
    <row r="26" spans="1:15" ht="14.4" customHeight="1" thickBot="1">
      <c r="A26" s="550" t="s">
        <v>292</v>
      </c>
      <c r="B26" s="340" t="s">
        <v>282</v>
      </c>
      <c r="C26" s="340" t="s">
        <v>62</v>
      </c>
      <c r="D26" s="340" t="s">
        <v>283</v>
      </c>
      <c r="E26" s="567" t="s">
        <v>284</v>
      </c>
      <c r="F26" s="218"/>
      <c r="G26" s="218"/>
      <c r="H26" s="219"/>
      <c r="I26" s="563"/>
    </row>
    <row r="27" spans="1:15" ht="14.4" customHeight="1">
      <c r="A27" s="409" t="s">
        <v>287</v>
      </c>
      <c r="B27" s="400">
        <f>'Report Summary'!L25</f>
        <v>0</v>
      </c>
      <c r="C27" s="400">
        <f>'Report Summary'!M25</f>
        <v>0</v>
      </c>
      <c r="D27" s="401">
        <f>B27-C27</f>
        <v>0</v>
      </c>
      <c r="E27" s="568" t="e">
        <f>+C27/B27</f>
        <v>#DIV/0!</v>
      </c>
      <c r="F27" s="218"/>
      <c r="G27" s="218"/>
      <c r="H27" s="219"/>
      <c r="I27" s="563"/>
      <c r="K27" s="601" t="s">
        <v>218</v>
      </c>
      <c r="L27" s="617" t="s">
        <v>300</v>
      </c>
      <c r="M27" s="602" t="s">
        <v>301</v>
      </c>
    </row>
    <row r="28" spans="1:15" ht="14.4" customHeight="1">
      <c r="A28" s="409" t="s">
        <v>11</v>
      </c>
      <c r="B28" s="400">
        <f>'Report Summary'!L60</f>
        <v>0</v>
      </c>
      <c r="C28" s="400">
        <f>'Report Summary'!M60</f>
        <v>0</v>
      </c>
      <c r="D28" s="401">
        <f>B28-C28</f>
        <v>0</v>
      </c>
      <c r="E28" s="568" t="e">
        <f>+C28/B28</f>
        <v>#DIV/0!</v>
      </c>
      <c r="F28" s="218"/>
      <c r="G28" s="218"/>
      <c r="H28" s="219"/>
      <c r="I28" s="563"/>
      <c r="K28" s="409" t="s">
        <v>302</v>
      </c>
      <c r="L28" s="405">
        <f>'Report Summary'!R25</f>
        <v>0</v>
      </c>
      <c r="M28" s="570">
        <f>'Report Summary'!R56</f>
        <v>0</v>
      </c>
    </row>
    <row r="29" spans="1:15" ht="14.4" customHeight="1">
      <c r="A29" s="189" t="s">
        <v>288</v>
      </c>
      <c r="B29" s="400">
        <f>'Report Summary'!L95</f>
        <v>519</v>
      </c>
      <c r="C29" s="400">
        <f>'Report Summary'!M95</f>
        <v>182</v>
      </c>
      <c r="D29" s="401">
        <f>B29-C29</f>
        <v>337</v>
      </c>
      <c r="E29" s="568">
        <f>+C29/B29</f>
        <v>0.35067437379576105</v>
      </c>
      <c r="F29" s="218"/>
      <c r="G29" s="218"/>
      <c r="H29" s="219"/>
      <c r="I29" s="563"/>
      <c r="K29" s="409" t="s">
        <v>303</v>
      </c>
      <c r="L29" s="405" t="e">
        <f>'Report Summary'!R10</f>
        <v>#REF!</v>
      </c>
      <c r="M29" s="570">
        <f>+'Report Summary'!R41</f>
        <v>0</v>
      </c>
    </row>
    <row r="30" spans="1:15" ht="14.4" customHeight="1">
      <c r="A30" s="409" t="s">
        <v>14</v>
      </c>
      <c r="B30" s="400">
        <f>'Report Summary'!L130</f>
        <v>0</v>
      </c>
      <c r="C30" s="400">
        <f>'Report Summary'!M130</f>
        <v>0</v>
      </c>
      <c r="D30" s="401">
        <f>B30-C30</f>
        <v>0</v>
      </c>
      <c r="E30" s="568" t="e">
        <f>+C30/B30</f>
        <v>#DIV/0!</v>
      </c>
      <c r="F30" s="218"/>
      <c r="G30" s="218"/>
      <c r="H30" s="219"/>
      <c r="I30" s="563"/>
      <c r="K30" s="409" t="s">
        <v>304</v>
      </c>
      <c r="L30" s="405" t="e">
        <f>'Report Summary'!R13</f>
        <v>#REF!</v>
      </c>
      <c r="M30" s="570">
        <f>'Report Summary'!R44</f>
        <v>0</v>
      </c>
    </row>
    <row r="31" spans="1:15" ht="14.4" customHeight="1" thickBot="1">
      <c r="A31" s="410" t="s">
        <v>305</v>
      </c>
      <c r="B31" s="411">
        <f>SUM(B27:B30)</f>
        <v>519</v>
      </c>
      <c r="C31" s="411">
        <f>SUM(C27:C30)</f>
        <v>182</v>
      </c>
      <c r="D31" s="412">
        <f>B31-C31</f>
        <v>337</v>
      </c>
      <c r="E31" s="569">
        <f>+C31/B31</f>
        <v>0.35067437379576105</v>
      </c>
      <c r="F31" s="218"/>
      <c r="G31" s="218"/>
      <c r="H31" s="219"/>
      <c r="I31" s="563"/>
      <c r="K31" s="571" t="s">
        <v>306</v>
      </c>
      <c r="L31" s="564" t="e">
        <f>'Report Summary'!J52+'Report Summary'!J87+'Report Summary'!J122</f>
        <v>#REF!</v>
      </c>
      <c r="M31" s="572">
        <f>'Report Summary'!L52+'Report Summary'!L87+'Report Summary'!L122</f>
        <v>0</v>
      </c>
    </row>
    <row r="32" spans="1:15" ht="14.4" customHeight="1" thickBot="1">
      <c r="F32" s="218"/>
      <c r="G32" s="218"/>
      <c r="H32" s="219"/>
      <c r="I32" s="563"/>
      <c r="K32" s="409" t="s">
        <v>307</v>
      </c>
      <c r="L32" s="405" t="e">
        <f>'Report Summary'!J31+'Report Summary'!J66+'Report Summary'!J101</f>
        <v>#REF!</v>
      </c>
      <c r="M32" s="570">
        <f>'Report Summary'!L31+'Report Summary'!L66+'Report Summary'!L101</f>
        <v>0</v>
      </c>
    </row>
    <row r="33" spans="1:24" ht="14.4" customHeight="1">
      <c r="A33" s="550" t="s">
        <v>294</v>
      </c>
      <c r="B33" s="340" t="s">
        <v>282</v>
      </c>
      <c r="C33" s="340" t="s">
        <v>62</v>
      </c>
      <c r="D33" s="340" t="s">
        <v>283</v>
      </c>
      <c r="E33" s="567" t="s">
        <v>284</v>
      </c>
      <c r="F33" s="218"/>
      <c r="G33" s="218"/>
      <c r="H33" s="219"/>
      <c r="I33" s="563"/>
      <c r="K33" s="571" t="s">
        <v>308</v>
      </c>
      <c r="L33" s="564" t="e">
        <f>'Report Summary'!J38+'Report Summary'!J73+'Report Summary'!J108</f>
        <v>#REF!</v>
      </c>
      <c r="M33" s="572">
        <f>'Report Summary'!L38+'Report Summary'!L73+'Report Summary'!L108</f>
        <v>0</v>
      </c>
      <c r="R33" s="128" t="s">
        <v>48</v>
      </c>
    </row>
    <row r="34" spans="1:24" ht="14.4" customHeight="1">
      <c r="A34" s="409" t="s">
        <v>287</v>
      </c>
      <c r="B34" s="400">
        <f>'Report Summary'!L46</f>
        <v>0</v>
      </c>
      <c r="C34" s="400">
        <f>'Report Summary'!M46</f>
        <v>0</v>
      </c>
      <c r="D34" s="401">
        <f>B34-C34</f>
        <v>0</v>
      </c>
      <c r="E34" s="568" t="e">
        <f>+C34/B34</f>
        <v>#DIV/0!</v>
      </c>
      <c r="F34" s="218"/>
      <c r="G34" s="218"/>
      <c r="H34" s="219"/>
      <c r="I34" s="563"/>
      <c r="K34" s="409" t="s">
        <v>309</v>
      </c>
      <c r="L34" s="405" t="e">
        <f>'Report Summary'!J24+'Report Summary'!J59+'Report Summary'!J94</f>
        <v>#REF!</v>
      </c>
      <c r="M34" s="570">
        <f>'Report Summary'!L24+'Report Summary'!L59+'Report Summary'!L94</f>
        <v>0</v>
      </c>
    </row>
    <row r="35" spans="1:24" ht="14.4" customHeight="1">
      <c r="A35" s="409" t="s">
        <v>11</v>
      </c>
      <c r="B35" s="400">
        <f>'Report Summary'!L81</f>
        <v>320</v>
      </c>
      <c r="C35" s="400">
        <f>'Report Summary'!M81</f>
        <v>320</v>
      </c>
      <c r="D35" s="401">
        <f>B35-C35</f>
        <v>0</v>
      </c>
      <c r="E35" s="568">
        <f>+C35/B35</f>
        <v>1</v>
      </c>
      <c r="F35" s="218"/>
      <c r="G35" s="218"/>
      <c r="H35" s="219"/>
      <c r="I35" s="563"/>
      <c r="K35" s="409" t="s">
        <v>310</v>
      </c>
      <c r="L35" s="405" t="e">
        <f>'Report Summary'!J45+'Report Summary'!J80+'Report Summary'!J115</f>
        <v>#REF!</v>
      </c>
      <c r="M35" s="570">
        <f>'Report Summary'!L45+'Report Summary'!L80+'Report Summary'!L115</f>
        <v>0</v>
      </c>
    </row>
    <row r="36" spans="1:24" ht="14.4" customHeight="1">
      <c r="A36" s="189" t="s">
        <v>288</v>
      </c>
      <c r="B36" s="400">
        <f>'Report Summary'!L116</f>
        <v>1123</v>
      </c>
      <c r="C36" s="400">
        <f>'Report Summary'!M116</f>
        <v>490</v>
      </c>
      <c r="D36" s="401">
        <f>B36-C36</f>
        <v>633</v>
      </c>
      <c r="E36" s="568">
        <f>+C36/B36</f>
        <v>0.43633125556544972</v>
      </c>
      <c r="F36" s="218"/>
      <c r="G36" s="218"/>
      <c r="H36" s="219"/>
      <c r="I36" s="563"/>
      <c r="K36" s="409" t="s">
        <v>1494</v>
      </c>
      <c r="L36" s="405" t="e">
        <f>'Report Summary'!J185+'Report Summary'!J192+'Report Summary'!J199</f>
        <v>#REF!</v>
      </c>
      <c r="M36" s="570">
        <f>'Report Summary'!L185+'Report Summary'!L192+'Report Summary'!L199</f>
        <v>0</v>
      </c>
      <c r="O36" s="128" t="s">
        <v>1211</v>
      </c>
    </row>
    <row r="37" spans="1:24" s="221" customFormat="1" ht="14.4" customHeight="1">
      <c r="A37" s="409" t="s">
        <v>14</v>
      </c>
      <c r="B37" s="400">
        <f>'Report Summary'!L151</f>
        <v>0</v>
      </c>
      <c r="C37" s="400">
        <f>'Report Summary'!M151</f>
        <v>0</v>
      </c>
      <c r="D37" s="401">
        <f>B37-C37</f>
        <v>0</v>
      </c>
      <c r="E37" s="568" t="e">
        <f>+C37/B37</f>
        <v>#DIV/0!</v>
      </c>
      <c r="F37" s="224"/>
      <c r="G37" s="224"/>
      <c r="H37" s="224"/>
      <c r="I37" s="225"/>
      <c r="J37" s="224"/>
      <c r="K37" s="409" t="s">
        <v>311</v>
      </c>
      <c r="L37" s="405" t="e">
        <f>'Report Summary'!J129+'Report Summary'!J136+'Report Summary'!J143+'Report Summary'!J150+'Report Summary'!J157+'Report Summary'!J206</f>
        <v>#REF!</v>
      </c>
      <c r="M37" s="570">
        <f>'Report Summary'!L129+'Report Summary'!L136+'Report Summary'!L143+'Report Summary'!L150+'Report Summary'!L157+'Report Summary'!L206</f>
        <v>0</v>
      </c>
      <c r="N37" s="128"/>
      <c r="O37" s="128"/>
      <c r="P37" s="128"/>
      <c r="Q37" s="128"/>
      <c r="R37" s="224"/>
      <c r="S37" s="224"/>
      <c r="T37" s="224"/>
      <c r="U37" s="224"/>
      <c r="V37" s="224"/>
      <c r="W37" s="224"/>
      <c r="X37" s="224"/>
    </row>
    <row r="38" spans="1:24" ht="14.4" customHeight="1" thickBot="1">
      <c r="A38" s="410" t="s">
        <v>313</v>
      </c>
      <c r="B38" s="411">
        <f>SUM(B34:B37)</f>
        <v>1443</v>
      </c>
      <c r="C38" s="411">
        <f>SUM(C34:C37)</f>
        <v>810</v>
      </c>
      <c r="D38" s="412">
        <f>B38-C38</f>
        <v>633</v>
      </c>
      <c r="E38" s="569">
        <f>+C38/B38</f>
        <v>0.56133056133056136</v>
      </c>
      <c r="F38" s="128"/>
      <c r="G38" s="128"/>
      <c r="H38" s="217"/>
      <c r="I38" s="215"/>
      <c r="K38" s="571" t="s">
        <v>312</v>
      </c>
      <c r="L38" s="564" t="e">
        <f>'Report Summary'!J164</f>
        <v>#REF!</v>
      </c>
      <c r="M38" s="572">
        <f>'Report Summary'!L164</f>
        <v>0</v>
      </c>
    </row>
    <row r="39" spans="1:24" ht="14.4" customHeight="1" thickBot="1">
      <c r="K39" s="573" t="s">
        <v>314</v>
      </c>
      <c r="L39" s="574" t="e">
        <f>SUM(L28:L38)</f>
        <v>#REF!</v>
      </c>
      <c r="M39" s="574">
        <f>SUM(M28:M38)</f>
        <v>0</v>
      </c>
    </row>
    <row r="40" spans="1:24" ht="14.4" customHeight="1">
      <c r="A40" s="550" t="s">
        <v>1492</v>
      </c>
      <c r="B40" s="340" t="s">
        <v>282</v>
      </c>
      <c r="C40" s="340" t="s">
        <v>62</v>
      </c>
      <c r="D40" s="340" t="s">
        <v>283</v>
      </c>
      <c r="E40" s="567" t="s">
        <v>284</v>
      </c>
      <c r="X40"/>
    </row>
    <row r="41" spans="1:24" s="221" customFormat="1" ht="14.4" customHeight="1">
      <c r="A41" s="409" t="s">
        <v>287</v>
      </c>
      <c r="B41" s="400">
        <f>'Report Summary'!L186</f>
        <v>1050</v>
      </c>
      <c r="C41" s="400">
        <f>'Report Summary'!M186</f>
        <v>283</v>
      </c>
      <c r="D41" s="401">
        <f>B41-C41</f>
        <v>767</v>
      </c>
      <c r="E41" s="568">
        <f>+C41/B41</f>
        <v>0.2695238095238095</v>
      </c>
      <c r="F41" s="224"/>
      <c r="G41" s="224"/>
      <c r="H41" s="224"/>
      <c r="I41" s="225"/>
      <c r="J41" s="224"/>
      <c r="K41" s="128"/>
      <c r="L41" s="642"/>
      <c r="M41" s="642"/>
      <c r="N41" s="575"/>
      <c r="O41" s="575"/>
      <c r="P41" s="575"/>
      <c r="Q41" s="128"/>
      <c r="R41" s="224"/>
      <c r="S41" s="224"/>
      <c r="T41" s="224"/>
      <c r="U41" s="224"/>
      <c r="V41" s="224"/>
      <c r="W41" s="224"/>
      <c r="X41" s="224"/>
    </row>
    <row r="42" spans="1:24" ht="14.4" customHeight="1">
      <c r="A42" s="409" t="s">
        <v>11</v>
      </c>
      <c r="B42" s="400">
        <f>'Report Summary'!L193</f>
        <v>1023</v>
      </c>
      <c r="C42" s="400">
        <f>'Report Summary'!M193</f>
        <v>233</v>
      </c>
      <c r="D42" s="401">
        <f>B42-C42</f>
        <v>790</v>
      </c>
      <c r="E42" s="568">
        <f>+C42/B42</f>
        <v>0.22776148582600195</v>
      </c>
      <c r="F42" s="128"/>
      <c r="G42" s="128"/>
      <c r="H42" s="217"/>
      <c r="I42" s="215"/>
      <c r="L42" s="640"/>
      <c r="M42" s="640"/>
    </row>
    <row r="43" spans="1:24" ht="14.4" customHeight="1">
      <c r="A43" s="189" t="s">
        <v>288</v>
      </c>
      <c r="B43" s="400">
        <f>'Report Summary'!L200</f>
        <v>449</v>
      </c>
      <c r="C43" s="400">
        <f>'Report Summary'!M200</f>
        <v>269</v>
      </c>
      <c r="D43" s="401">
        <f>B43-C43</f>
        <v>180</v>
      </c>
      <c r="E43" s="568">
        <f>+C43/B43</f>
        <v>0.59910913140311806</v>
      </c>
      <c r="L43" s="640"/>
      <c r="M43" s="640"/>
    </row>
    <row r="44" spans="1:24" ht="14.4" customHeight="1">
      <c r="A44" s="409" t="s">
        <v>14</v>
      </c>
      <c r="B44" s="400">
        <f>'Report Summary'!L207</f>
        <v>8711</v>
      </c>
      <c r="C44" s="400">
        <f>'Report Summary'!M207</f>
        <v>1288</v>
      </c>
      <c r="D44" s="401">
        <f>B44-C44</f>
        <v>7423</v>
      </c>
      <c r="E44" s="568">
        <f>+C44/B44</f>
        <v>0.14785902881414303</v>
      </c>
    </row>
    <row r="45" spans="1:24" s="221" customFormat="1" ht="14.4" customHeight="1" thickBot="1">
      <c r="A45" s="410" t="s">
        <v>1495</v>
      </c>
      <c r="B45" s="411">
        <f>SUM(B41:B44)</f>
        <v>11233</v>
      </c>
      <c r="C45" s="411">
        <f>SUM(C41:C44)</f>
        <v>2073</v>
      </c>
      <c r="D45" s="412">
        <f>B45-C45</f>
        <v>9160</v>
      </c>
      <c r="E45" s="569">
        <f>+C45/B45</f>
        <v>0.18454553547583014</v>
      </c>
      <c r="I45" s="226"/>
      <c r="J45" s="224"/>
      <c r="K45" s="224"/>
      <c r="L45" s="282"/>
      <c r="M45" s="282"/>
      <c r="N45" s="224"/>
      <c r="O45" s="224"/>
      <c r="P45" s="224"/>
      <c r="Q45" s="224"/>
      <c r="R45" s="224"/>
      <c r="S45" s="224"/>
      <c r="T45" s="224"/>
      <c r="U45" s="224"/>
      <c r="V45" s="224"/>
      <c r="W45" s="224"/>
      <c r="X45" s="224"/>
    </row>
    <row r="46" spans="1:24">
      <c r="L46" s="640"/>
      <c r="M46" s="640"/>
    </row>
    <row r="48" spans="1:24" ht="4.5" customHeight="1"/>
  </sheetData>
  <mergeCells count="1">
    <mergeCell ref="A2:B2"/>
  </mergeCells>
  <pageMargins left="0.7" right="0.7" top="0.75" bottom="0.75" header="0.3" footer="0.3"/>
  <pageSetup scale="79" orientation="landscape" horizontalDpi="4294967295" verticalDpi="4294967295" r:id="rId1"/>
  <headerFooter>
    <oddFooter>&amp;C_x000D_&amp;1#&amp;"Calibri"&amp;10&amp;K000000 Classification - Internal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FF00"/>
  </sheetPr>
  <dimension ref="A1:XFC1067"/>
  <sheetViews>
    <sheetView showGridLines="0" zoomScale="77" zoomScaleNormal="77" zoomScaleSheetLayoutView="71" workbookViewId="0">
      <pane xSplit="3" ySplit="6" topLeftCell="E7" activePane="bottomRight" state="frozen"/>
      <selection activeCell="A6" sqref="A6"/>
      <selection pane="topRight" activeCell="A6" sqref="A6"/>
      <selection pane="bottomLeft" activeCell="A6" sqref="A6"/>
      <selection pane="bottomRight" activeCell="E6" sqref="E6"/>
    </sheetView>
  </sheetViews>
  <sheetFormatPr defaultRowHeight="14.4"/>
  <cols>
    <col min="1" max="1" width="13.5546875" style="115" customWidth="1"/>
    <col min="2" max="2" width="22.5546875" style="149" customWidth="1"/>
    <col min="3" max="3" width="19" style="11" bestFit="1" customWidth="1"/>
    <col min="4" max="4" width="11.33203125" style="115" hidden="1" customWidth="1"/>
    <col min="5" max="5" width="15.44140625" style="11" customWidth="1"/>
    <col min="6" max="6" width="22.44140625" style="115" hidden="1" customWidth="1"/>
    <col min="7" max="7" width="14.6640625" style="115" hidden="1" customWidth="1"/>
    <col min="8" max="8" width="15.88671875" style="115" hidden="1" customWidth="1"/>
    <col min="9" max="9" width="53.33203125" style="115" customWidth="1"/>
    <col min="10" max="10" width="13.88671875" style="115" hidden="1" customWidth="1"/>
    <col min="11" max="11" width="9.5546875" style="115" hidden="1" customWidth="1"/>
    <col min="12" max="12" width="15.6640625" style="11" bestFit="1" customWidth="1"/>
    <col min="13" max="13" width="8.6640625" style="115" customWidth="1"/>
    <col min="14" max="14" width="14.33203125" style="115" hidden="1" customWidth="1"/>
    <col min="15" max="15" width="15.5546875" style="115" customWidth="1"/>
    <col min="16" max="16" width="36.44140625" style="115" bestFit="1" customWidth="1"/>
    <col min="17" max="19" width="9.109375" style="115" hidden="1" customWidth="1"/>
    <col min="20" max="20" width="8.33203125" style="115" hidden="1" customWidth="1"/>
    <col min="21" max="21" width="7.88671875" style="115" hidden="1" customWidth="1"/>
    <col min="22" max="32" width="9.109375" style="115" hidden="1" customWidth="1"/>
    <col min="33" max="33" width="10.5546875" style="115" hidden="1" customWidth="1"/>
    <col min="34" max="34" width="13.6640625" style="115" hidden="1" customWidth="1"/>
    <col min="35" max="35" width="16.109375" style="115" hidden="1" customWidth="1"/>
    <col min="36" max="36" width="7.6640625" style="147" hidden="1" customWidth="1"/>
    <col min="37" max="37" width="22.6640625" style="149" hidden="1" customWidth="1"/>
    <col min="38" max="38" width="17.6640625" style="11" hidden="1" customWidth="1"/>
    <col min="39" max="39" width="14.33203125" style="115" hidden="1" customWidth="1"/>
    <col min="40" max="40" width="9.6640625" style="115" hidden="1" customWidth="1"/>
    <col min="41" max="41" width="17.33203125" style="11" hidden="1" customWidth="1"/>
    <col min="42" max="42" width="10.109375" style="11" hidden="1" customWidth="1"/>
    <col min="43" max="43" width="12.6640625" style="11" hidden="1" customWidth="1"/>
    <col min="44" max="44" width="13.33203125" style="11" hidden="1" customWidth="1"/>
    <col min="45" max="45" width="22.6640625" style="11" hidden="1" customWidth="1"/>
    <col min="46" max="46" width="15" style="11" hidden="1" customWidth="1"/>
    <col min="47" max="47" width="15.6640625" style="11" hidden="1" customWidth="1"/>
    <col min="48" max="48" width="6" style="115" hidden="1" customWidth="1"/>
    <col min="49" max="49" width="5" style="115" hidden="1" customWidth="1"/>
    <col min="50" max="50" width="13.6640625" style="115" hidden="1" customWidth="1"/>
    <col min="51" max="51" width="9" style="278" hidden="1" customWidth="1"/>
    <col min="52" max="53" width="0" style="115" hidden="1" customWidth="1"/>
    <col min="54" max="16374" width="9.109375" style="115"/>
    <col min="16375" max="16376" width="9.109375" style="115" hidden="1" customWidth="1"/>
    <col min="16377" max="16377" width="9.109375" style="150" hidden="1" customWidth="1"/>
    <col min="16378" max="16384" width="9.109375" style="115" hidden="1" customWidth="1"/>
  </cols>
  <sheetData>
    <row r="1" spans="1:55 16375:16383">
      <c r="A1" s="149" t="s">
        <v>315</v>
      </c>
      <c r="C1" s="19"/>
      <c r="D1" s="149"/>
      <c r="E1" s="19"/>
      <c r="I1" s="149" t="s">
        <v>316</v>
      </c>
      <c r="Y1" s="115" t="s">
        <v>317</v>
      </c>
      <c r="Z1" s="11">
        <f>SUMIFS(X7:X1056,O7:O1056,"KA")</f>
        <v>190</v>
      </c>
      <c r="AA1" s="115">
        <f>SUMIFS(X7:X1056,O7:O1056,"SDP")</f>
        <v>0</v>
      </c>
      <c r="AB1" s="115">
        <f>SUMIFS(X7:X1056,O7:O1056,"UDP")</f>
        <v>0</v>
      </c>
      <c r="AC1" s="115">
        <f>SUMIFS(X7:X1056,O7:O1056,"LWS-S")</f>
        <v>0</v>
      </c>
      <c r="AD1" s="115">
        <f>SUMIFS(X7:X1056,O7:O1056,"LWS-U")</f>
        <v>0</v>
      </c>
      <c r="AE1" s="115">
        <f>SUMIFS(X7:X1056,O7:O1056,"SWS")</f>
        <v>0</v>
      </c>
      <c r="AF1" s="115">
        <f>SUMIFS(X7:X1056,O7:O1056,"UWS")</f>
        <v>0</v>
      </c>
      <c r="AG1" s="115">
        <f>SUMIFS(X7:X1056,O7:O1056,"WS-SRC")</f>
        <v>12</v>
      </c>
      <c r="AH1" s="115">
        <f>SUMIFS(X7:X1056,O7:O1056,"HOD")</f>
        <v>22</v>
      </c>
      <c r="AI1" s="115">
        <f>SUMIFS(X7:X1056,O7:O1056,"XDOCK")</f>
        <v>0</v>
      </c>
      <c r="AK1" s="149">
        <f>SUMIFS(X7:X1056,A7:A1056,"RRAJ")</f>
        <v>68</v>
      </c>
      <c r="AL1" s="11">
        <f>SUMIFS(X7:X1056,A7:A1056,"ONG")</f>
        <v>44</v>
      </c>
      <c r="AM1" s="115">
        <f>SUMIFS(X7:X1056,A7:A1056,"JMTI")</f>
        <v>0</v>
      </c>
      <c r="AN1" s="11">
        <f>SUM(AK1:AM1)</f>
        <v>112</v>
      </c>
      <c r="AO1" s="11" t="s">
        <v>109</v>
      </c>
      <c r="AQ1" s="158" t="e">
        <f>AP1/AT2</f>
        <v>#DIV/0!</v>
      </c>
      <c r="AS1" s="11" t="s">
        <v>318</v>
      </c>
      <c r="AT1" s="159" t="s">
        <v>319</v>
      </c>
      <c r="AU1" s="160" t="e">
        <f>AT1-AT2</f>
        <v>#VALUE!</v>
      </c>
      <c r="AV1" s="115" t="s">
        <v>320</v>
      </c>
      <c r="AW1" s="115" t="s">
        <v>10</v>
      </c>
      <c r="AX1" s="115">
        <f>X5-AN1</f>
        <v>112</v>
      </c>
    </row>
    <row r="2" spans="1:55 16375:16383">
      <c r="A2" s="149" t="s">
        <v>321</v>
      </c>
      <c r="C2" s="19"/>
      <c r="D2" s="149"/>
      <c r="E2" s="19"/>
      <c r="F2" s="157"/>
      <c r="I2" s="413" t="s">
        <v>322</v>
      </c>
      <c r="L2" s="118"/>
      <c r="N2" s="118"/>
      <c r="Y2" s="115" t="s">
        <v>323</v>
      </c>
      <c r="Z2" s="115">
        <f>SUMIFS(Y7:Y1056,O7:O1056,"KA")</f>
        <v>164.55999999999995</v>
      </c>
      <c r="AA2" s="115">
        <f>SUMIFS(Y7:Y1056,O7:O1056,"SDP")</f>
        <v>0</v>
      </c>
      <c r="AB2" s="115">
        <f>SUMIFS(Y7:Y1056,O7:O1056,"UDP")</f>
        <v>0</v>
      </c>
      <c r="AC2" s="115">
        <f>SUMIFS(Y7:Y1056,O7:O1056,"LWS-S")</f>
        <v>0</v>
      </c>
      <c r="AD2" s="115">
        <f>SUMIFS(Y7:Y1056,O7:O1056,"LWS-U")</f>
        <v>0</v>
      </c>
      <c r="AE2" s="115">
        <f>SUMIFS(Y7:Y1056,O7:O1056,"SWS")</f>
        <v>0</v>
      </c>
      <c r="AF2" s="115">
        <f>SUMIFS(Y7:Y1056,O7:O1056,"UWS")</f>
        <v>0</v>
      </c>
      <c r="AG2" s="115">
        <f>SUMIFS(Y7:Y1056,O7:O1056,"WS-SRC")</f>
        <v>11.34</v>
      </c>
      <c r="AH2" s="115">
        <f>SUMIFS(Y7:Y1056,O7:O1056,"HOD")</f>
        <v>21.63</v>
      </c>
      <c r="AI2" s="115">
        <f>SUMIFS(Y7:Y1056,O7:O1056,"XDOCK")</f>
        <v>0</v>
      </c>
      <c r="AK2" s="149">
        <f>SUMIFS(Y7:Y1056,A7:A1056,"RRAJ")</f>
        <v>62.839999999999996</v>
      </c>
      <c r="AL2" s="11">
        <f>SUMIFS(Y7:Y1056,A7:A1056,"ONG")</f>
        <v>40</v>
      </c>
      <c r="AM2" s="115">
        <f>SUMIFS(Y7:Y1056,A7:A1056,"JMTI")</f>
        <v>0</v>
      </c>
      <c r="AN2" s="11">
        <f>SUM(AK2:AM2)</f>
        <v>102.84</v>
      </c>
      <c r="AO2" s="11" t="s">
        <v>324</v>
      </c>
      <c r="AQ2" s="158" t="e">
        <f>AP2/AT2</f>
        <v>#DIV/0!</v>
      </c>
      <c r="AS2" s="11" t="s">
        <v>325</v>
      </c>
      <c r="AT2" s="159">
        <f>SUM(AT3:AT4)</f>
        <v>0</v>
      </c>
      <c r="AU2" s="158"/>
      <c r="AV2" s="115" t="s">
        <v>326</v>
      </c>
      <c r="AW2" s="115" t="s">
        <v>10</v>
      </c>
      <c r="AX2" s="115">
        <f>Y5-AN2</f>
        <v>94.689999999999941</v>
      </c>
    </row>
    <row r="3" spans="1:55 16375:16383">
      <c r="A3" s="149" t="s">
        <v>327</v>
      </c>
      <c r="C3" s="19"/>
      <c r="D3" s="149"/>
      <c r="E3" s="19"/>
      <c r="I3" s="414" t="s">
        <v>328</v>
      </c>
      <c r="L3" s="200"/>
      <c r="V3" s="115" t="s">
        <v>162</v>
      </c>
      <c r="W3" s="115">
        <f>Y3/X3</f>
        <v>0.87825471698113178</v>
      </c>
      <c r="X3" s="11">
        <f>SUM(Z1+AH1)</f>
        <v>212</v>
      </c>
      <c r="Y3" s="11">
        <f>SUM(Z2+AH2)</f>
        <v>186.18999999999994</v>
      </c>
      <c r="AN3" s="115">
        <f>AN2/AN1</f>
        <v>0.91821428571428576</v>
      </c>
      <c r="AO3" s="11" t="s">
        <v>33</v>
      </c>
      <c r="AQ3" s="158" t="e">
        <f>AP3/AT2</f>
        <v>#DIV/0!</v>
      </c>
      <c r="AS3" s="11" t="s">
        <v>28</v>
      </c>
      <c r="AU3" s="158" t="e">
        <f>AT3/AT2</f>
        <v>#DIV/0!</v>
      </c>
      <c r="AV3" s="115" t="s">
        <v>329</v>
      </c>
      <c r="AW3" s="115" t="s">
        <v>10</v>
      </c>
      <c r="AX3" s="115">
        <f>AX2/AX1</f>
        <v>0.84544642857142804</v>
      </c>
      <c r="AZ3" s="115">
        <f>AVERAGE(AN3,AX3)</f>
        <v>0.88183035714285696</v>
      </c>
    </row>
    <row r="4" spans="1:55 16375:16383">
      <c r="A4" s="149" t="s">
        <v>49</v>
      </c>
      <c r="C4" s="859">
        <v>46125</v>
      </c>
      <c r="D4" s="860"/>
      <c r="E4" s="861"/>
      <c r="F4" s="42" t="s">
        <v>330</v>
      </c>
      <c r="L4" s="200"/>
      <c r="V4" s="115" t="s">
        <v>163</v>
      </c>
      <c r="W4" s="115">
        <f>Y4/X4</f>
        <v>0.94499999999999995</v>
      </c>
      <c r="X4" s="11">
        <f>SUM(AA1+AB1+AC1+AD1+AE1+AF1+AG1+AI1)</f>
        <v>12</v>
      </c>
      <c r="Y4" s="11">
        <f>SUM(AA2+AB2+AC2+AD2+AE2+AF2+AG2+AI2)</f>
        <v>11.34</v>
      </c>
      <c r="AA4" s="415" t="str">
        <f>IF(X141="","",IF(E141="","",VLOOKUP(E141,'[3]Summarized Plan'!$A:$E,5,0)))</f>
        <v/>
      </c>
      <c r="AO4" s="11" t="s">
        <v>331</v>
      </c>
      <c r="AQ4" s="158" t="e">
        <f>AP4/AT2</f>
        <v>#DIV/0!</v>
      </c>
      <c r="AS4" s="11" t="s">
        <v>216</v>
      </c>
      <c r="AT4" s="176">
        <f>SUM(AP1:AP5)</f>
        <v>0</v>
      </c>
      <c r="AU4" s="158" t="e">
        <f>AT4/AT2</f>
        <v>#DIV/0!</v>
      </c>
      <c r="AV4" s="115" t="s">
        <v>332</v>
      </c>
      <c r="AW4" s="115" t="s">
        <v>12</v>
      </c>
    </row>
    <row r="5" spans="1:55 16375:16383" ht="15.6" thickBot="1">
      <c r="L5" s="201"/>
      <c r="V5" s="115" t="s">
        <v>333</v>
      </c>
      <c r="W5" s="115">
        <f>Y5/X5</f>
        <v>0.88183035714285685</v>
      </c>
      <c r="X5" s="11">
        <f>SUM(Z1:AI1)</f>
        <v>224</v>
      </c>
      <c r="Y5" s="11">
        <f>SUM(Z2:AI2)</f>
        <v>197.52999999999994</v>
      </c>
      <c r="AG5" s="151"/>
      <c r="AH5" s="151"/>
      <c r="AI5" s="151"/>
      <c r="AO5" s="11" t="s">
        <v>334</v>
      </c>
      <c r="AP5" s="11">
        <v>0</v>
      </c>
      <c r="AQ5" s="158" t="e">
        <f>AP5/AT2</f>
        <v>#DIV/0!</v>
      </c>
      <c r="AR5" s="152">
        <f>COUNT(AR7:AR1046)</f>
        <v>0</v>
      </c>
      <c r="AV5" s="115" t="s">
        <v>335</v>
      </c>
      <c r="AW5" s="115" t="s">
        <v>12</v>
      </c>
    </row>
    <row r="6" spans="1:55 16375:16383" s="6" customFormat="1" ht="33" customHeight="1">
      <c r="A6" s="343" t="s">
        <v>1090</v>
      </c>
      <c r="B6" s="320" t="s">
        <v>336</v>
      </c>
      <c r="C6" s="320" t="s">
        <v>337</v>
      </c>
      <c r="D6" s="320" t="s">
        <v>338</v>
      </c>
      <c r="E6" s="320" t="s">
        <v>339</v>
      </c>
      <c r="F6" s="320" t="s">
        <v>340</v>
      </c>
      <c r="G6" s="320" t="s">
        <v>341</v>
      </c>
      <c r="H6" s="320" t="s">
        <v>342</v>
      </c>
      <c r="I6" s="320" t="s">
        <v>343</v>
      </c>
      <c r="J6" s="320" t="s">
        <v>344</v>
      </c>
      <c r="K6" s="863" t="s">
        <v>345</v>
      </c>
      <c r="L6" s="863"/>
      <c r="M6" s="320" t="s">
        <v>346</v>
      </c>
      <c r="N6" s="320" t="s">
        <v>347</v>
      </c>
      <c r="O6" s="320" t="s">
        <v>348</v>
      </c>
      <c r="P6" s="344" t="s">
        <v>1676</v>
      </c>
      <c r="Q6" s="6" t="s">
        <v>349</v>
      </c>
      <c r="R6" s="6" t="s">
        <v>350</v>
      </c>
      <c r="S6" s="6" t="s">
        <v>351</v>
      </c>
      <c r="T6" s="6" t="s">
        <v>352</v>
      </c>
      <c r="U6" s="6" t="s">
        <v>353</v>
      </c>
      <c r="V6" s="6" t="s">
        <v>354</v>
      </c>
      <c r="W6" s="6" t="s">
        <v>355</v>
      </c>
      <c r="X6" s="6" t="s">
        <v>317</v>
      </c>
      <c r="Y6" s="6" t="s">
        <v>323</v>
      </c>
      <c r="Z6" s="862" t="s">
        <v>356</v>
      </c>
      <c r="AA6" s="862"/>
      <c r="AB6" s="862"/>
      <c r="AC6" s="862"/>
      <c r="AD6" s="862"/>
      <c r="AE6" s="862"/>
      <c r="AF6" s="862"/>
      <c r="AG6" s="5" t="s">
        <v>357</v>
      </c>
      <c r="AH6" s="5" t="s">
        <v>358</v>
      </c>
      <c r="AI6" s="5" t="s">
        <v>359</v>
      </c>
      <c r="AJ6" s="111" t="s">
        <v>360</v>
      </c>
      <c r="AK6" s="345" t="s">
        <v>361</v>
      </c>
      <c r="AL6" s="345" t="s">
        <v>362</v>
      </c>
      <c r="AM6" s="6" t="s">
        <v>363</v>
      </c>
      <c r="AO6" s="135" t="s">
        <v>364</v>
      </c>
      <c r="AP6" s="135" t="s">
        <v>365</v>
      </c>
      <c r="AQ6" s="135" t="s">
        <v>366</v>
      </c>
      <c r="AR6" s="135" t="s">
        <v>367</v>
      </c>
      <c r="AS6" s="135" t="s">
        <v>368</v>
      </c>
      <c r="AT6" s="135" t="s">
        <v>369</v>
      </c>
      <c r="AU6" s="135" t="s">
        <v>227</v>
      </c>
      <c r="AV6" s="116" t="s">
        <v>370</v>
      </c>
      <c r="AW6" s="116" t="s">
        <v>11</v>
      </c>
      <c r="AY6" s="279" t="s">
        <v>371</v>
      </c>
      <c r="XEU6" s="5" t="s">
        <v>372</v>
      </c>
      <c r="XEV6" s="5" t="s">
        <v>373</v>
      </c>
      <c r="XEW6" s="5" t="s">
        <v>374</v>
      </c>
      <c r="XEX6" s="5" t="s">
        <v>375</v>
      </c>
      <c r="XEY6" s="17" t="str">
        <f>IF('Truck Utilization'!A2=0,"",'Truck Utilization'!A2)</f>
        <v>Code</v>
      </c>
      <c r="XEZ6" s="17" t="str">
        <f>IF('Truck Utilization'!B2=0,"",'Truck Utilization'!B2)</f>
        <v>Plate No.</v>
      </c>
      <c r="XFA6" s="5" t="s">
        <v>376</v>
      </c>
      <c r="XFB6" s="17" t="str">
        <f>'DSR Attendance'!A2</f>
        <v>DSR Name</v>
      </c>
      <c r="XFC6" s="17" t="str">
        <f>'DSR Attendance'!B2</f>
        <v>Manning</v>
      </c>
    </row>
    <row r="7" spans="1:55 16375:16383" ht="14.4" customHeight="1">
      <c r="A7" s="190" t="str">
        <f>IF(L7="","",VLOOKUP(L7,'Truck Utilization'!B$3:C$300,2,FALSE))</f>
        <v/>
      </c>
      <c r="B7" s="191"/>
      <c r="C7" s="192" t="str">
        <f>IF($B7="","",VLOOKUP($B7,'DSR Attendance'!$A$3:$E$273,5,FALSE))</f>
        <v/>
      </c>
      <c r="D7" s="193"/>
      <c r="E7" s="637"/>
      <c r="F7" s="195"/>
      <c r="G7" s="195"/>
      <c r="H7" s="195"/>
      <c r="I7" s="196" t="str">
        <f>IF(E7="","",VLOOKUP(E7,'Summarized Plan'!A:B,2,0))</f>
        <v/>
      </c>
      <c r="J7" s="194"/>
      <c r="K7" s="194" t="s">
        <v>378</v>
      </c>
      <c r="L7" s="195"/>
      <c r="M7" s="194" t="str">
        <f t="shared" ref="M7" si="0">N7</f>
        <v/>
      </c>
      <c r="N7" s="195" t="str">
        <f>IF(E7="","",VLOOKUP(E7,'Summarized Plan'!$A:$C,3,0))</f>
        <v/>
      </c>
      <c r="O7" s="195" t="str">
        <f>IF(E7="","",VLOOKUP(E7,'Summarized Plan'!$A:$G,7,0))</f>
        <v/>
      </c>
      <c r="P7" s="196"/>
      <c r="Q7" s="198">
        <f t="shared" ref="Q7" si="1">B7</f>
        <v>0</v>
      </c>
      <c r="R7" s="197" t="str">
        <f>IF($B7="","",VLOOKUP($Q7,'DSR Attendance'!$A$3:$D$179,4,FALSE))</f>
        <v/>
      </c>
      <c r="S7" s="197"/>
      <c r="T7" s="197">
        <f t="shared" ref="T7" si="2">+L7</f>
        <v>0</v>
      </c>
      <c r="U7" s="197">
        <f t="shared" ref="U7" si="3">+B7</f>
        <v>0</v>
      </c>
      <c r="V7" s="197" t="str">
        <f t="shared" ref="V7" si="4">+O7</f>
        <v/>
      </c>
      <c r="W7" s="197"/>
      <c r="X7" s="197" t="str">
        <f>_xlfn.IFNA(IF(L7="","",VLOOKUP(L7,'Truck Utilization'!B$3:D$147,3,FALSE)),"")</f>
        <v/>
      </c>
      <c r="Y7" s="197" t="str">
        <f>IF(X7="","",IF(E7="","",VLOOKUP(E7,'Summarized Plan'!$A:$E,5,0)))</f>
        <v/>
      </c>
      <c r="Z7" s="197">
        <f t="shared" ref="Z7" si="5">+E7</f>
        <v>0</v>
      </c>
      <c r="AA7" s="197">
        <f t="shared" ref="AA7" si="6">+L7</f>
        <v>0</v>
      </c>
      <c r="AB7" s="197" t="str">
        <f t="shared" ref="AB7" si="7">+N7</f>
        <v/>
      </c>
      <c r="AC7" s="197"/>
      <c r="AD7" s="197">
        <f t="shared" ref="AD7" si="8">+Q7</f>
        <v>0</v>
      </c>
      <c r="AE7" s="197">
        <f t="shared" ref="AE7" si="9">+F7</f>
        <v>0</v>
      </c>
      <c r="AF7" s="197" t="str">
        <f t="shared" ref="AF7" si="10">+I7</f>
        <v/>
      </c>
      <c r="AG7" s="194"/>
      <c r="AH7" s="194"/>
      <c r="AI7" s="194"/>
      <c r="AJ7" s="193"/>
      <c r="AK7" s="199"/>
      <c r="AL7" s="194"/>
      <c r="AM7" s="115" t="e">
        <f t="shared" ref="AM7" si="11">N7-M7</f>
        <v>#VALUE!</v>
      </c>
      <c r="AO7" s="11">
        <f t="shared" ref="AO7" si="12">E7</f>
        <v>0</v>
      </c>
      <c r="AP7" s="11" t="e">
        <f t="shared" ref="AP7" si="13">VLOOKUP(O7,AV:AW,2,0)</f>
        <v>#N/A</v>
      </c>
      <c r="AQ7" s="11" t="str">
        <f t="shared" ref="AQ7" si="14">N7</f>
        <v/>
      </c>
      <c r="AS7" s="202">
        <f t="shared" ref="AS7" si="15">B7</f>
        <v>0</v>
      </c>
      <c r="AT7" s="11" t="str">
        <f t="shared" ref="AT7" si="16">A7</f>
        <v/>
      </c>
      <c r="AW7" s="116"/>
      <c r="AX7" s="115" t="e">
        <f t="shared" ref="AX7" si="17">Y7/X7</f>
        <v>#VALUE!</v>
      </c>
      <c r="AY7" s="278" t="str">
        <f t="shared" ref="AY7" si="18">IF(X7="","",Y7/X7)</f>
        <v/>
      </c>
      <c r="BC7" s="115" t="str">
        <f>IF(E7="","",_xlfn.XLOOKUP(E7,'Summarized Plan'!A:A,'Summarized Plan'!K:K))</f>
        <v/>
      </c>
      <c r="XEU7" s="138">
        <f t="shared" ref="XEU7:XEU38" si="19">COUNTIF($E:$E,E7)</f>
        <v>0</v>
      </c>
      <c r="XEV7" s="138" t="str">
        <f>IF(E7="","",B7)</f>
        <v/>
      </c>
      <c r="XEW7" s="153" t="str">
        <f t="shared" ref="XEW7:XEW38" si="20">IF(L7="","",L7)</f>
        <v/>
      </c>
      <c r="XEX7" s="138" t="str">
        <f>IF(ISNA(VLOOKUP(E7,'Summarized Plan'!$A:$U,19,0)),"",VLOOKUP(E7,'Summarized Plan'!$A:$U,19,0))</f>
        <v/>
      </c>
      <c r="XEY7" s="16" t="str">
        <f>IF('Truck Utilization'!A8=0,"",'Truck Utilization'!A8)</f>
        <v/>
      </c>
      <c r="XEZ7" s="16" t="str">
        <f>IF('Truck Utilization'!B8=0,"",'Truck Utilization'!B8)</f>
        <v>PKO172</v>
      </c>
      <c r="XFA7" s="138" t="e">
        <f t="shared" ref="XFA7:XFA70" si="21">IF(XFB7=0,"",1)</f>
        <v>#REF!</v>
      </c>
      <c r="XFB7" s="138" t="e">
        <f>IF('DSR Attendance'!#REF!="","",'DSR Attendance'!#REF!)</f>
        <v>#REF!</v>
      </c>
      <c r="XFC7" s="138" t="e">
        <f>IF('DSR Attendance'!#REF!="","",'DSR Attendance'!#REF!)</f>
        <v>#REF!</v>
      </c>
    </row>
    <row r="8" spans="1:55 16375:16383" ht="14.4" customHeight="1">
      <c r="A8" s="190" t="e">
        <f>IF(L8="","",VLOOKUP(L8,'Truck Utilization'!B$3:C$300,2,FALSE))</f>
        <v>#N/A</v>
      </c>
      <c r="B8" s="191" t="s">
        <v>1867</v>
      </c>
      <c r="C8" s="192" t="e">
        <f>IF($B8="","",VLOOKUP($B8,'DSR Attendance'!$A$3:$E$273,5,FALSE))</f>
        <v>#N/A</v>
      </c>
      <c r="D8" s="193"/>
      <c r="E8" s="637">
        <v>31015463</v>
      </c>
      <c r="F8" s="195"/>
      <c r="G8" s="195"/>
      <c r="H8" s="195"/>
      <c r="I8" s="196" t="str">
        <f>IF(E8="","",VLOOKUP(E8,'Summarized Plan'!A:B,2,0))</f>
        <v>RVD MERCHANDISING BEVERAGE WHOLESAL</v>
      </c>
      <c r="J8" s="194"/>
      <c r="K8" s="194" t="s">
        <v>378</v>
      </c>
      <c r="L8" s="195" t="s">
        <v>1854</v>
      </c>
      <c r="M8" s="194">
        <f t="shared" ref="M8:M71" si="22">N8</f>
        <v>446</v>
      </c>
      <c r="N8" s="195">
        <f>IF(E8="","",VLOOKUP(E8,'Summarized Plan'!$A:$C,3,0))</f>
        <v>446</v>
      </c>
      <c r="O8" s="195" t="str">
        <f>IF(E8="","",VLOOKUP(E8,'Summarized Plan'!$A:$G,7,0))</f>
        <v>LP-PUP</v>
      </c>
      <c r="P8" s="196"/>
      <c r="Q8" s="198" t="str">
        <f t="shared" ref="Q8:Q71" si="23">B8</f>
        <v>BRIMON</v>
      </c>
      <c r="R8" s="197" t="e">
        <f>IF($B8="","",VLOOKUP($Q8,'DSR Attendance'!$A$3:$D$179,4,FALSE))</f>
        <v>#N/A</v>
      </c>
      <c r="S8" s="197"/>
      <c r="T8" s="197" t="str">
        <f t="shared" ref="T8:T71" si="24">+L8</f>
        <v>RCV352</v>
      </c>
      <c r="U8" s="197" t="str">
        <f t="shared" ref="U8:U71" si="25">+B8</f>
        <v>BRIMON</v>
      </c>
      <c r="V8" s="197" t="str">
        <f t="shared" ref="V8:V71" si="26">+O8</f>
        <v>LP-PUP</v>
      </c>
      <c r="W8" s="197"/>
      <c r="X8" s="197" t="str">
        <f>_xlfn.IFNA(IF(L8="","",VLOOKUP(L8,'Truck Utilization'!B$3:D$147,3,FALSE)),"")</f>
        <v/>
      </c>
      <c r="Y8" s="197" t="str">
        <f>IF(X8="","",IF(E8="","",VLOOKUP(E8,'Summarized Plan'!$A:$E,5,0)))</f>
        <v/>
      </c>
      <c r="Z8" s="197">
        <f t="shared" ref="Z8:Z71" si="27">+E8</f>
        <v>31015463</v>
      </c>
      <c r="AA8" s="197" t="str">
        <f t="shared" ref="AA8:AA71" si="28">+L8</f>
        <v>RCV352</v>
      </c>
      <c r="AB8" s="197">
        <f t="shared" ref="AB8:AB71" si="29">+N8</f>
        <v>446</v>
      </c>
      <c r="AC8" s="197"/>
      <c r="AD8" s="197" t="str">
        <f t="shared" ref="AD8:AD71" si="30">+Q8</f>
        <v>BRIMON</v>
      </c>
      <c r="AE8" s="197">
        <f t="shared" ref="AE8:AE71" si="31">+F8</f>
        <v>0</v>
      </c>
      <c r="AF8" s="197" t="str">
        <f t="shared" ref="AF8:AF71" si="32">+I8</f>
        <v>RVD MERCHANDISING BEVERAGE WHOLESAL</v>
      </c>
      <c r="AG8" s="194"/>
      <c r="AH8" s="194"/>
      <c r="AI8" s="194"/>
      <c r="AJ8" s="193"/>
      <c r="AK8" s="199"/>
      <c r="AL8" s="194"/>
      <c r="AM8" s="115">
        <f t="shared" ref="AM8:AM71" si="33">N8-M8</f>
        <v>0</v>
      </c>
      <c r="AO8" s="11">
        <f t="shared" ref="AO8:AO71" si="34">E8</f>
        <v>31015463</v>
      </c>
      <c r="AP8" s="11" t="e">
        <f t="shared" ref="AP8:AP71" si="35">VLOOKUP(O8,AV:AW,2,0)</f>
        <v>#N/A</v>
      </c>
      <c r="AQ8" s="11">
        <f t="shared" ref="AQ8:AQ71" si="36">N8</f>
        <v>446</v>
      </c>
      <c r="AS8" s="202" t="str">
        <f t="shared" ref="AS8:AS71" si="37">B8</f>
        <v>BRIMON</v>
      </c>
      <c r="AT8" s="11" t="e">
        <f t="shared" ref="AT8:AT71" si="38">A8</f>
        <v>#N/A</v>
      </c>
      <c r="AW8" s="116"/>
      <c r="AX8" s="115" t="e">
        <f t="shared" ref="AX8:AX71" si="39">Y8/X8</f>
        <v>#VALUE!</v>
      </c>
      <c r="AY8" s="278" t="str">
        <f t="shared" ref="AY8:AY71" si="40">IF(X8="","",Y8/X8)</f>
        <v/>
      </c>
      <c r="BC8" s="115">
        <f>IF(E8="","",_xlfn.XLOOKUP(E8,'Summarized Plan'!A:A,'Summarized Plan'!K:K))</f>
        <v>0</v>
      </c>
      <c r="XEU8" s="138">
        <f t="shared" si="19"/>
        <v>1</v>
      </c>
      <c r="XEV8" s="138">
        <f>IF(E8="","",B7)</f>
        <v>0</v>
      </c>
      <c r="XEW8" s="153" t="str">
        <f t="shared" si="20"/>
        <v>RCV352</v>
      </c>
      <c r="XEX8" s="138" t="e">
        <f>IF(ISNA(VLOOKUP(E8,'Summarized Plan'!$A:$U,19,0)),"",VLOOKUP(E8,'Summarized Plan'!$A:$U,19,0))</f>
        <v>#REF!</v>
      </c>
      <c r="XEY8" s="16" t="str">
        <f>IF('Truck Utilization'!A9=0,"",'Truck Utilization'!A9)</f>
        <v/>
      </c>
      <c r="XEZ8" s="16" t="str">
        <f>IF('Truck Utilization'!B9=0,"",'Truck Utilization'!B9)</f>
        <v>PKO339</v>
      </c>
      <c r="XFA8" s="138" t="e">
        <f t="shared" si="21"/>
        <v>#REF!</v>
      </c>
      <c r="XFB8" s="138" t="e">
        <f>IF('DSR Attendance'!#REF!="","",'DSR Attendance'!#REF!)</f>
        <v>#REF!</v>
      </c>
      <c r="XFC8" s="138" t="e">
        <f>IF('DSR Attendance'!#REF!="","",'DSR Attendance'!#REF!)</f>
        <v>#REF!</v>
      </c>
    </row>
    <row r="9" spans="1:55 16375:16383" ht="14.4" customHeight="1">
      <c r="A9" s="190" t="e">
        <f>IF(L9="","",VLOOKUP(L9,'Truck Utilization'!B$3:C$300,2,FALSE))</f>
        <v>#N/A</v>
      </c>
      <c r="B9" s="191" t="s">
        <v>1867</v>
      </c>
      <c r="C9" s="192" t="e">
        <f>IF($B9="","",VLOOKUP($B9,'DSR Attendance'!$A$3:$E$273,5,FALSE))</f>
        <v>#N/A</v>
      </c>
      <c r="D9" s="193"/>
      <c r="E9" s="637">
        <v>31021640</v>
      </c>
      <c r="F9" s="195"/>
      <c r="G9" s="195"/>
      <c r="H9" s="195"/>
      <c r="I9" s="196" t="str">
        <f>IF(E9="","",VLOOKUP(E9,'Summarized Plan'!A:B,2,0))</f>
        <v>RVD MERCHANDISING BEVERAGE WHOLESAL</v>
      </c>
      <c r="J9" s="194"/>
      <c r="K9" s="194" t="s">
        <v>378</v>
      </c>
      <c r="L9" s="195" t="s">
        <v>1855</v>
      </c>
      <c r="M9" s="194">
        <f t="shared" si="22"/>
        <v>440</v>
      </c>
      <c r="N9" s="195">
        <f>IF(E9="","",VLOOKUP(E9,'Summarized Plan'!$A:$C,3,0))</f>
        <v>440</v>
      </c>
      <c r="O9" s="195" t="str">
        <f>IF(E9="","",VLOOKUP(E9,'Summarized Plan'!$A:$G,7,0))</f>
        <v>LP-PUP</v>
      </c>
      <c r="P9" s="196"/>
      <c r="Q9" s="198" t="str">
        <f t="shared" si="23"/>
        <v>BRIMON</v>
      </c>
      <c r="R9" s="197" t="e">
        <f>IF($B9="","",VLOOKUP($Q9,'DSR Attendance'!$A$3:$D$179,4,FALSE))</f>
        <v>#N/A</v>
      </c>
      <c r="S9" s="197"/>
      <c r="T9" s="197" t="str">
        <f t="shared" si="24"/>
        <v>NAQ3446</v>
      </c>
      <c r="U9" s="197" t="str">
        <f t="shared" si="25"/>
        <v>BRIMON</v>
      </c>
      <c r="V9" s="197" t="str">
        <f t="shared" si="26"/>
        <v>LP-PUP</v>
      </c>
      <c r="W9" s="197"/>
      <c r="X9" s="197" t="str">
        <f>_xlfn.IFNA(IF(L9="","",VLOOKUP(L9,'Truck Utilization'!B$3:D$147,3,FALSE)),"")</f>
        <v/>
      </c>
      <c r="Y9" s="197" t="str">
        <f>IF(X9="","",IF(E9="","",VLOOKUP(E9,'Summarized Plan'!$A:$E,5,0)))</f>
        <v/>
      </c>
      <c r="Z9" s="197">
        <f t="shared" si="27"/>
        <v>31021640</v>
      </c>
      <c r="AA9" s="197" t="str">
        <f t="shared" si="28"/>
        <v>NAQ3446</v>
      </c>
      <c r="AB9" s="197">
        <f t="shared" si="29"/>
        <v>440</v>
      </c>
      <c r="AC9" s="197"/>
      <c r="AD9" s="197" t="str">
        <f t="shared" si="30"/>
        <v>BRIMON</v>
      </c>
      <c r="AE9" s="197">
        <f t="shared" si="31"/>
        <v>0</v>
      </c>
      <c r="AF9" s="197" t="str">
        <f t="shared" si="32"/>
        <v>RVD MERCHANDISING BEVERAGE WHOLESAL</v>
      </c>
      <c r="AG9" s="194"/>
      <c r="AH9" s="194"/>
      <c r="AI9" s="194"/>
      <c r="AJ9" s="193"/>
      <c r="AK9" s="199"/>
      <c r="AL9" s="194"/>
      <c r="AM9" s="115">
        <f t="shared" si="33"/>
        <v>0</v>
      </c>
      <c r="AO9" s="11">
        <f t="shared" si="34"/>
        <v>31021640</v>
      </c>
      <c r="AP9" s="11" t="e">
        <f t="shared" si="35"/>
        <v>#N/A</v>
      </c>
      <c r="AQ9" s="11">
        <f t="shared" si="36"/>
        <v>440</v>
      </c>
      <c r="AS9" s="202" t="str">
        <f t="shared" si="37"/>
        <v>BRIMON</v>
      </c>
      <c r="AT9" s="11" t="e">
        <f t="shared" si="38"/>
        <v>#N/A</v>
      </c>
      <c r="AW9" s="116"/>
      <c r="AX9" s="115" t="e">
        <f t="shared" si="39"/>
        <v>#VALUE!</v>
      </c>
      <c r="AY9" s="278" t="str">
        <f t="shared" si="40"/>
        <v/>
      </c>
      <c r="BC9" s="115">
        <f>IF(E9="","",_xlfn.XLOOKUP(E9,'Summarized Plan'!A:A,'Summarized Plan'!K:K))</f>
        <v>0</v>
      </c>
      <c r="XEU9" s="138">
        <f t="shared" si="19"/>
        <v>1</v>
      </c>
      <c r="XEV9" s="138">
        <f>IF(E9="","",B7)</f>
        <v>0</v>
      </c>
      <c r="XEW9" s="153" t="str">
        <f t="shared" si="20"/>
        <v>NAQ3446</v>
      </c>
      <c r="XEX9" s="138" t="e">
        <f>IF(ISNA(VLOOKUP(E9,'Summarized Plan'!$A:$U,19,0)),"",VLOOKUP(E9,'Summarized Plan'!$A:$U,19,0))</f>
        <v>#REF!</v>
      </c>
      <c r="XEY9" s="16" t="str">
        <f>IF('Truck Utilization'!A10=0,"",'Truck Utilization'!A10)</f>
        <v/>
      </c>
      <c r="XEZ9" s="16" t="str">
        <f>IF('Truck Utilization'!B10=0,"",'Truck Utilization'!B10)</f>
        <v>PKO720</v>
      </c>
      <c r="XFA9" s="138" t="e">
        <f t="shared" si="21"/>
        <v>#REF!</v>
      </c>
      <c r="XFB9" s="138" t="e">
        <f>IF('DSR Attendance'!#REF!="","",'DSR Attendance'!#REF!)</f>
        <v>#REF!</v>
      </c>
      <c r="XFC9" s="138" t="e">
        <f>IF('DSR Attendance'!#REF!="","",'DSR Attendance'!#REF!)</f>
        <v>#REF!</v>
      </c>
    </row>
    <row r="10" spans="1:55 16375:16383" ht="14.4" customHeight="1">
      <c r="A10" s="190" t="e">
        <f>IF(L10="","",VLOOKUP(L10,'Truck Utilization'!B$3:C$300,2,FALSE))</f>
        <v>#N/A</v>
      </c>
      <c r="B10" s="191" t="s">
        <v>1867</v>
      </c>
      <c r="C10" s="192" t="e">
        <f>IF($B10="","",VLOOKUP($B10,'DSR Attendance'!$A$3:$E$273,5,FALSE))</f>
        <v>#N/A</v>
      </c>
      <c r="D10" s="193"/>
      <c r="E10" s="637">
        <v>31021642</v>
      </c>
      <c r="F10" s="195"/>
      <c r="G10" s="195"/>
      <c r="H10" s="195"/>
      <c r="I10" s="196" t="str">
        <f>IF(E10="","",VLOOKUP(E10,'Summarized Plan'!A:B,2,0))</f>
        <v>RVD MERCHANDISING BEVERAGE WHOLESAL</v>
      </c>
      <c r="J10" s="194"/>
      <c r="K10" s="194" t="s">
        <v>378</v>
      </c>
      <c r="L10" s="195" t="s">
        <v>1855</v>
      </c>
      <c r="M10" s="194">
        <f t="shared" si="22"/>
        <v>275</v>
      </c>
      <c r="N10" s="195">
        <f>IF(E10="","",VLOOKUP(E10,'Summarized Plan'!$A:$C,3,0))</f>
        <v>275</v>
      </c>
      <c r="O10" s="195" t="str">
        <f>IF(E10="","",VLOOKUP(E10,'Summarized Plan'!$A:$G,7,0))</f>
        <v>LP-PUP</v>
      </c>
      <c r="P10" s="196"/>
      <c r="Q10" s="198" t="str">
        <f t="shared" si="23"/>
        <v>BRIMON</v>
      </c>
      <c r="R10" s="197" t="e">
        <f>IF($B10="","",VLOOKUP($Q10,'DSR Attendance'!$A$3:$D$179,4,FALSE))</f>
        <v>#N/A</v>
      </c>
      <c r="S10" s="197"/>
      <c r="T10" s="197" t="str">
        <f t="shared" si="24"/>
        <v>NAQ3446</v>
      </c>
      <c r="U10" s="197" t="str">
        <f t="shared" si="25"/>
        <v>BRIMON</v>
      </c>
      <c r="V10" s="197" t="str">
        <f t="shared" si="26"/>
        <v>LP-PUP</v>
      </c>
      <c r="W10" s="197"/>
      <c r="X10" s="197" t="str">
        <f>_xlfn.IFNA(IF(L10="","",VLOOKUP(L10,'Truck Utilization'!B$3:D$147,3,FALSE)),"")</f>
        <v/>
      </c>
      <c r="Y10" s="197" t="str">
        <f>IF(X10="","",IF(E10="","",VLOOKUP(E10,'Summarized Plan'!$A:$E,5,0)))</f>
        <v/>
      </c>
      <c r="Z10" s="197">
        <f t="shared" si="27"/>
        <v>31021642</v>
      </c>
      <c r="AA10" s="197" t="str">
        <f t="shared" si="28"/>
        <v>NAQ3446</v>
      </c>
      <c r="AB10" s="197">
        <f t="shared" si="29"/>
        <v>275</v>
      </c>
      <c r="AC10" s="197"/>
      <c r="AD10" s="197" t="str">
        <f t="shared" si="30"/>
        <v>BRIMON</v>
      </c>
      <c r="AE10" s="197">
        <f t="shared" si="31"/>
        <v>0</v>
      </c>
      <c r="AF10" s="197" t="str">
        <f t="shared" si="32"/>
        <v>RVD MERCHANDISING BEVERAGE WHOLESAL</v>
      </c>
      <c r="AG10" s="194"/>
      <c r="AH10" s="194"/>
      <c r="AI10" s="194"/>
      <c r="AJ10" s="193"/>
      <c r="AK10" s="199"/>
      <c r="AL10" s="194"/>
      <c r="AM10" s="115">
        <f t="shared" si="33"/>
        <v>0</v>
      </c>
      <c r="AO10" s="11">
        <f t="shared" si="34"/>
        <v>31021642</v>
      </c>
      <c r="AP10" s="11" t="e">
        <f t="shared" si="35"/>
        <v>#N/A</v>
      </c>
      <c r="AQ10" s="11">
        <f t="shared" si="36"/>
        <v>275</v>
      </c>
      <c r="AS10" s="202" t="str">
        <f t="shared" si="37"/>
        <v>BRIMON</v>
      </c>
      <c r="AT10" s="11" t="e">
        <f t="shared" si="38"/>
        <v>#N/A</v>
      </c>
      <c r="AW10" s="116"/>
      <c r="AX10" s="115" t="e">
        <f t="shared" si="39"/>
        <v>#VALUE!</v>
      </c>
      <c r="AY10" s="278" t="str">
        <f t="shared" si="40"/>
        <v/>
      </c>
      <c r="BC10" s="115">
        <f>IF(E10="","",_xlfn.XLOOKUP(E10,'Summarized Plan'!A:A,'Summarized Plan'!K:K))</f>
        <v>0</v>
      </c>
      <c r="XEU10" s="138">
        <f t="shared" si="19"/>
        <v>1</v>
      </c>
      <c r="XEV10" s="138">
        <f>IF(E10="","",B7)</f>
        <v>0</v>
      </c>
      <c r="XEW10" s="153" t="str">
        <f t="shared" si="20"/>
        <v>NAQ3446</v>
      </c>
      <c r="XEX10" s="138" t="e">
        <f>IF(ISNA(VLOOKUP(E10,'Summarized Plan'!$A:$U,19,0)),"",VLOOKUP(E10,'Summarized Plan'!$A:$U,19,0))</f>
        <v>#REF!</v>
      </c>
      <c r="XEY10" s="16" t="e">
        <f>IF('Truck Utilization'!#REF!=0,"",'Truck Utilization'!#REF!)</f>
        <v>#REF!</v>
      </c>
      <c r="XEZ10" s="16" t="e">
        <f>IF('Truck Utilization'!#REF!=0,"",'Truck Utilization'!#REF!)</f>
        <v>#REF!</v>
      </c>
      <c r="XFA10" s="138" t="e">
        <f t="shared" si="21"/>
        <v>#REF!</v>
      </c>
      <c r="XFB10" s="138" t="e">
        <f>IF('DSR Attendance'!#REF!="","",'DSR Attendance'!#REF!)</f>
        <v>#REF!</v>
      </c>
      <c r="XFC10" s="138" t="e">
        <f>IF('DSR Attendance'!#REF!="","",'DSR Attendance'!#REF!)</f>
        <v>#REF!</v>
      </c>
    </row>
    <row r="11" spans="1:55 16375:16383" ht="14.4" customHeight="1">
      <c r="A11" s="190" t="e">
        <f>IF(L11="","",VLOOKUP(L11,'Truck Utilization'!B$3:C$300,2,FALSE))</f>
        <v>#N/A</v>
      </c>
      <c r="B11" s="191" t="s">
        <v>1868</v>
      </c>
      <c r="C11" s="192" t="e">
        <f>IF($B11="","",VLOOKUP($B11,'DSR Attendance'!$A$3:$E$273,5,FALSE))</f>
        <v>#N/A</v>
      </c>
      <c r="D11" s="193"/>
      <c r="E11" s="637">
        <v>31027627</v>
      </c>
      <c r="F11" s="195"/>
      <c r="G11" s="195"/>
      <c r="H11" s="195"/>
      <c r="I11" s="196" t="str">
        <f>IF(E11="","",VLOOKUP(E11,'Summarized Plan'!A:B,2,0))</f>
        <v>4K SOFTDRINKS STORE</v>
      </c>
      <c r="J11" s="194"/>
      <c r="K11" s="194" t="s">
        <v>378</v>
      </c>
      <c r="L11" s="195" t="s">
        <v>1856</v>
      </c>
      <c r="M11" s="194">
        <f t="shared" si="22"/>
        <v>490</v>
      </c>
      <c r="N11" s="195">
        <f>IF(E11="","",VLOOKUP(E11,'Summarized Plan'!$A:$C,3,0))</f>
        <v>490</v>
      </c>
      <c r="O11" s="195">
        <f>IF(E11="","",VLOOKUP(E11,'Summarized Plan'!$A:$G,7,0))</f>
        <v>0</v>
      </c>
      <c r="P11" s="196"/>
      <c r="Q11" s="198" t="str">
        <f t="shared" si="23"/>
        <v>EBORA</v>
      </c>
      <c r="R11" s="197" t="e">
        <f>IF($B11="","",VLOOKUP($Q11,'DSR Attendance'!$A$3:$D$179,4,FALSE))</f>
        <v>#N/A</v>
      </c>
      <c r="S11" s="197"/>
      <c r="T11" s="197" t="str">
        <f t="shared" si="24"/>
        <v>RKG479</v>
      </c>
      <c r="U11" s="197" t="str">
        <f t="shared" si="25"/>
        <v>EBORA</v>
      </c>
      <c r="V11" s="197">
        <f t="shared" si="26"/>
        <v>0</v>
      </c>
      <c r="W11" s="197"/>
      <c r="X11" s="197" t="str">
        <f>_xlfn.IFNA(IF(L11="","",VLOOKUP(L11,'Truck Utilization'!B$3:D$147,3,FALSE)),"")</f>
        <v/>
      </c>
      <c r="Y11" s="197" t="str">
        <f>IF(X11="","",IF(E11="","",VLOOKUP(E11,'Summarized Plan'!$A:$E,5,0)))</f>
        <v/>
      </c>
      <c r="Z11" s="197">
        <f t="shared" si="27"/>
        <v>31027627</v>
      </c>
      <c r="AA11" s="197" t="str">
        <f t="shared" si="28"/>
        <v>RKG479</v>
      </c>
      <c r="AB11" s="197">
        <f t="shared" si="29"/>
        <v>490</v>
      </c>
      <c r="AC11" s="197"/>
      <c r="AD11" s="197" t="str">
        <f t="shared" si="30"/>
        <v>EBORA</v>
      </c>
      <c r="AE11" s="197">
        <f t="shared" si="31"/>
        <v>0</v>
      </c>
      <c r="AF11" s="197" t="str">
        <f t="shared" si="32"/>
        <v>4K SOFTDRINKS STORE</v>
      </c>
      <c r="AG11" s="194"/>
      <c r="AH11" s="194"/>
      <c r="AI11" s="194"/>
      <c r="AJ11" s="193"/>
      <c r="AK11" s="199"/>
      <c r="AL11" s="194"/>
      <c r="AM11" s="115">
        <f t="shared" si="33"/>
        <v>0</v>
      </c>
      <c r="AO11" s="11">
        <f t="shared" si="34"/>
        <v>31027627</v>
      </c>
      <c r="AP11" s="11" t="e">
        <f t="shared" si="35"/>
        <v>#N/A</v>
      </c>
      <c r="AQ11" s="11">
        <f t="shared" si="36"/>
        <v>490</v>
      </c>
      <c r="AS11" s="202" t="str">
        <f t="shared" si="37"/>
        <v>EBORA</v>
      </c>
      <c r="AT11" s="11" t="e">
        <f t="shared" si="38"/>
        <v>#N/A</v>
      </c>
      <c r="AW11" s="116"/>
      <c r="AX11" s="115" t="e">
        <f t="shared" si="39"/>
        <v>#VALUE!</v>
      </c>
      <c r="AY11" s="278" t="str">
        <f t="shared" si="40"/>
        <v/>
      </c>
      <c r="BC11" s="115">
        <f>IF(E11="","",_xlfn.XLOOKUP(E11,'Summarized Plan'!A:A,'Summarized Plan'!K:K))</f>
        <v>0</v>
      </c>
      <c r="XEU11" s="138">
        <f t="shared" si="19"/>
        <v>1</v>
      </c>
      <c r="XEV11" s="138">
        <f>IF(E11="","",B7)</f>
        <v>0</v>
      </c>
      <c r="XEW11" s="153" t="str">
        <f t="shared" si="20"/>
        <v>RKG479</v>
      </c>
      <c r="XEX11" s="138" t="e">
        <f>IF(ISNA(VLOOKUP(E11,'Summarized Plan'!$A:$U,19,0)),"",VLOOKUP(E11,'Summarized Plan'!$A:$U,19,0))</f>
        <v>#REF!</v>
      </c>
      <c r="XEY11" s="16" t="str">
        <f>IF('Truck Utilization'!A11=0,"",'Truck Utilization'!A11)</f>
        <v/>
      </c>
      <c r="XEZ11" s="16" t="str">
        <f>IF('Truck Utilization'!B11=0,"",'Truck Utilization'!B11)</f>
        <v>PSQ152</v>
      </c>
      <c r="XFA11" s="138" t="e">
        <f t="shared" si="21"/>
        <v>#REF!</v>
      </c>
      <c r="XFB11" s="138" t="e">
        <f>IF('DSR Attendance'!#REF!="","",'DSR Attendance'!#REF!)</f>
        <v>#REF!</v>
      </c>
      <c r="XFC11" s="138" t="e">
        <f>IF('DSR Attendance'!#REF!="","",'DSR Attendance'!#REF!)</f>
        <v>#REF!</v>
      </c>
    </row>
    <row r="12" spans="1:55 16375:16383" ht="14.4" customHeight="1">
      <c r="A12" s="190" t="e">
        <f>IF(L12="","",VLOOKUP(L12,'Truck Utilization'!B$3:C$300,2,FALSE))</f>
        <v>#N/A</v>
      </c>
      <c r="B12" s="191" t="s">
        <v>1869</v>
      </c>
      <c r="C12" s="192" t="e">
        <f>IF($B12="","",VLOOKUP($B12,'DSR Attendance'!$A$3:$E$273,5,FALSE))</f>
        <v>#N/A</v>
      </c>
      <c r="D12" s="193"/>
      <c r="E12" s="637">
        <v>31027651</v>
      </c>
      <c r="F12" s="195"/>
      <c r="G12" s="195"/>
      <c r="H12" s="195"/>
      <c r="I12" s="196" t="str">
        <f>IF(E12="","",VLOOKUP(E12,'Summarized Plan'!A:B,2,0))</f>
        <v>CARRY ALL FOOD ENTERPRISES INC.</v>
      </c>
      <c r="J12" s="194"/>
      <c r="K12" s="194" t="s">
        <v>378</v>
      </c>
      <c r="L12" s="195" t="s">
        <v>1857</v>
      </c>
      <c r="M12" s="194">
        <f t="shared" si="22"/>
        <v>420</v>
      </c>
      <c r="N12" s="195">
        <f>IF(E12="","",VLOOKUP(E12,'Summarized Plan'!$A:$C,3,0))</f>
        <v>420</v>
      </c>
      <c r="O12" s="195" t="str">
        <f>IF(E12="","",VLOOKUP(E12,'Summarized Plan'!$A:$G,7,0))</f>
        <v>TAG-PUP</v>
      </c>
      <c r="P12" s="196"/>
      <c r="Q12" s="198" t="str">
        <f t="shared" si="23"/>
        <v>ERAMIS</v>
      </c>
      <c r="R12" s="197" t="e">
        <f>IF($B12="","",VLOOKUP($Q12,'DSR Attendance'!$A$3:$D$179,4,FALSE))</f>
        <v>#N/A</v>
      </c>
      <c r="S12" s="197"/>
      <c r="T12" s="197" t="str">
        <f t="shared" si="24"/>
        <v>NJE7913</v>
      </c>
      <c r="U12" s="197" t="str">
        <f t="shared" si="25"/>
        <v>ERAMIS</v>
      </c>
      <c r="V12" s="197" t="str">
        <f t="shared" si="26"/>
        <v>TAG-PUP</v>
      </c>
      <c r="W12" s="197"/>
      <c r="X12" s="197" t="str">
        <f>_xlfn.IFNA(IF(L12="","",VLOOKUP(L12,'Truck Utilization'!B$3:D$147,3,FALSE)),"")</f>
        <v/>
      </c>
      <c r="Y12" s="197" t="str">
        <f>IF(X12="","",IF(E12="","",VLOOKUP(E12,'Summarized Plan'!$A:$E,5,0)))</f>
        <v/>
      </c>
      <c r="Z12" s="197">
        <f t="shared" si="27"/>
        <v>31027651</v>
      </c>
      <c r="AA12" s="197" t="str">
        <f t="shared" si="28"/>
        <v>NJE7913</v>
      </c>
      <c r="AB12" s="197">
        <f t="shared" si="29"/>
        <v>420</v>
      </c>
      <c r="AC12" s="197"/>
      <c r="AD12" s="197" t="str">
        <f t="shared" si="30"/>
        <v>ERAMIS</v>
      </c>
      <c r="AE12" s="197">
        <f t="shared" si="31"/>
        <v>0</v>
      </c>
      <c r="AF12" s="197" t="str">
        <f t="shared" si="32"/>
        <v>CARRY ALL FOOD ENTERPRISES INC.</v>
      </c>
      <c r="AG12" s="194"/>
      <c r="AH12" s="194"/>
      <c r="AI12" s="194"/>
      <c r="AJ12" s="193"/>
      <c r="AK12" s="199"/>
      <c r="AL12" s="194"/>
      <c r="AM12" s="115">
        <f t="shared" si="33"/>
        <v>0</v>
      </c>
      <c r="AO12" s="11">
        <f t="shared" si="34"/>
        <v>31027651</v>
      </c>
      <c r="AP12" s="11" t="e">
        <f t="shared" si="35"/>
        <v>#N/A</v>
      </c>
      <c r="AQ12" s="11">
        <f t="shared" si="36"/>
        <v>420</v>
      </c>
      <c r="AS12" s="202" t="str">
        <f t="shared" si="37"/>
        <v>ERAMIS</v>
      </c>
      <c r="AT12" s="11" t="e">
        <f t="shared" si="38"/>
        <v>#N/A</v>
      </c>
      <c r="AW12" s="116"/>
      <c r="AX12" s="115" t="e">
        <f t="shared" si="39"/>
        <v>#VALUE!</v>
      </c>
      <c r="AY12" s="278" t="str">
        <f t="shared" si="40"/>
        <v/>
      </c>
      <c r="BC12" s="115">
        <f>IF(E12="","",_xlfn.XLOOKUP(E12,'Summarized Plan'!A:A,'Summarized Plan'!K:K))</f>
        <v>0</v>
      </c>
      <c r="XEU12" s="138">
        <f t="shared" si="19"/>
        <v>1</v>
      </c>
      <c r="XEV12" s="138" t="str">
        <f>IF(E12="","",B12)</f>
        <v>ERAMIS</v>
      </c>
      <c r="XEW12" s="153" t="str">
        <f t="shared" si="20"/>
        <v>NJE7913</v>
      </c>
      <c r="XEX12" s="138" t="e">
        <f>IF(ISNA(VLOOKUP(E12,'Summarized Plan'!$A:$U,19,0)),"",VLOOKUP(E12,'Summarized Plan'!$A:$U,19,0))</f>
        <v>#REF!</v>
      </c>
      <c r="XEY12" s="16" t="str">
        <f>IF('Truck Utilization'!A12=0,"",'Truck Utilization'!A12)</f>
        <v/>
      </c>
      <c r="XEZ12" s="16" t="str">
        <f>IF('Truck Utilization'!B12=0,"",'Truck Utilization'!B12)</f>
        <v>PSQ370</v>
      </c>
      <c r="XFA12" s="138" t="e">
        <f t="shared" si="21"/>
        <v>#REF!</v>
      </c>
      <c r="XFB12" s="138" t="e">
        <f>IF('DSR Attendance'!#REF!="","",'DSR Attendance'!#REF!)</f>
        <v>#REF!</v>
      </c>
      <c r="XFC12" s="138" t="e">
        <f>IF('DSR Attendance'!#REF!="","",'DSR Attendance'!#REF!)</f>
        <v>#REF!</v>
      </c>
    </row>
    <row r="13" spans="1:55 16375:16383" ht="14.4" customHeight="1">
      <c r="A13" s="190" t="e">
        <f>IF(L13="","",VLOOKUP(L13,'Truck Utilization'!B$3:C$300,2,FALSE))</f>
        <v>#N/A</v>
      </c>
      <c r="B13" s="191" t="s">
        <v>1870</v>
      </c>
      <c r="C13" s="192" t="e">
        <f>IF($B13="","",VLOOKUP($B13,'DSR Attendance'!$A$3:$E$273,5,FALSE))</f>
        <v>#N/A</v>
      </c>
      <c r="D13" s="193"/>
      <c r="E13" s="637">
        <v>31027652</v>
      </c>
      <c r="F13" s="195"/>
      <c r="G13" s="195"/>
      <c r="H13" s="195"/>
      <c r="I13" s="196" t="str">
        <f>IF(E13="","",VLOOKUP(E13,'Summarized Plan'!A:B,2,0))</f>
        <v>CARRY ALL FOOD ENTERPRISES INC.</v>
      </c>
      <c r="J13" s="194"/>
      <c r="K13" s="194" t="s">
        <v>378</v>
      </c>
      <c r="L13" s="195" t="s">
        <v>1858</v>
      </c>
      <c r="M13" s="194">
        <f t="shared" si="22"/>
        <v>420</v>
      </c>
      <c r="N13" s="195">
        <f>IF(E13="","",VLOOKUP(E13,'Summarized Plan'!$A:$C,3,0))</f>
        <v>420</v>
      </c>
      <c r="O13" s="195" t="str">
        <f>IF(E13="","",VLOOKUP(E13,'Summarized Plan'!$A:$G,7,0))</f>
        <v>TAG-PUP</v>
      </c>
      <c r="P13" s="196"/>
      <c r="Q13" s="198" t="str">
        <f t="shared" si="23"/>
        <v>GREMARIN</v>
      </c>
      <c r="R13" s="197" t="e">
        <f>IF($B13="","",VLOOKUP($Q13,'DSR Attendance'!$A$3:$D$179,4,FALSE))</f>
        <v>#N/A</v>
      </c>
      <c r="S13" s="197"/>
      <c r="T13" s="197" t="str">
        <f t="shared" si="24"/>
        <v>CBS8017</v>
      </c>
      <c r="U13" s="197" t="str">
        <f t="shared" si="25"/>
        <v>GREMARIN</v>
      </c>
      <c r="V13" s="197" t="str">
        <f t="shared" si="26"/>
        <v>TAG-PUP</v>
      </c>
      <c r="W13" s="197"/>
      <c r="X13" s="197" t="str">
        <f>_xlfn.IFNA(IF(L13="","",VLOOKUP(L13,'Truck Utilization'!B$3:D$147,3,FALSE)),"")</f>
        <v/>
      </c>
      <c r="Y13" s="197" t="str">
        <f>IF(X13="","",IF(E13="","",VLOOKUP(E13,'Summarized Plan'!$A:$E,5,0)))</f>
        <v/>
      </c>
      <c r="Z13" s="197">
        <f t="shared" si="27"/>
        <v>31027652</v>
      </c>
      <c r="AA13" s="197" t="str">
        <f t="shared" si="28"/>
        <v>CBS8017</v>
      </c>
      <c r="AB13" s="197">
        <f t="shared" si="29"/>
        <v>420</v>
      </c>
      <c r="AC13" s="197"/>
      <c r="AD13" s="197" t="str">
        <f t="shared" si="30"/>
        <v>GREMARIN</v>
      </c>
      <c r="AE13" s="197">
        <f t="shared" si="31"/>
        <v>0</v>
      </c>
      <c r="AF13" s="197" t="str">
        <f t="shared" si="32"/>
        <v>CARRY ALL FOOD ENTERPRISES INC.</v>
      </c>
      <c r="AG13" s="194"/>
      <c r="AH13" s="194"/>
      <c r="AI13" s="194"/>
      <c r="AJ13" s="193"/>
      <c r="AK13" s="199"/>
      <c r="AL13" s="194"/>
      <c r="AM13" s="115">
        <f t="shared" si="33"/>
        <v>0</v>
      </c>
      <c r="AO13" s="11">
        <f t="shared" si="34"/>
        <v>31027652</v>
      </c>
      <c r="AP13" s="11" t="e">
        <f t="shared" si="35"/>
        <v>#N/A</v>
      </c>
      <c r="AQ13" s="11">
        <f t="shared" si="36"/>
        <v>420</v>
      </c>
      <c r="AS13" s="202" t="str">
        <f t="shared" si="37"/>
        <v>GREMARIN</v>
      </c>
      <c r="AT13" s="11" t="e">
        <f t="shared" si="38"/>
        <v>#N/A</v>
      </c>
      <c r="AW13" s="116"/>
      <c r="AX13" s="115" t="e">
        <f t="shared" si="39"/>
        <v>#VALUE!</v>
      </c>
      <c r="AY13" s="278" t="str">
        <f t="shared" si="40"/>
        <v/>
      </c>
      <c r="BC13" s="115">
        <f>IF(E13="","",_xlfn.XLOOKUP(E13,'Summarized Plan'!A:A,'Summarized Plan'!K:K))</f>
        <v>0</v>
      </c>
      <c r="XEU13" s="138">
        <f t="shared" si="19"/>
        <v>1</v>
      </c>
      <c r="XEV13" s="138" t="str">
        <f>IF(E13="","",B12)</f>
        <v>ERAMIS</v>
      </c>
      <c r="XEW13" s="153" t="str">
        <f t="shared" si="20"/>
        <v>CBS8017</v>
      </c>
      <c r="XEX13" s="138" t="e">
        <f>IF(ISNA(VLOOKUP(E13,'Summarized Plan'!$A:$U,19,0)),"",VLOOKUP(E13,'Summarized Plan'!$A:$U,19,0))</f>
        <v>#REF!</v>
      </c>
      <c r="XEY13" s="16" t="str">
        <f>IF('Truck Utilization'!A13=0,"",'Truck Utilization'!A13)</f>
        <v/>
      </c>
      <c r="XEZ13" s="16" t="str">
        <f>IF('Truck Utilization'!B13=0,"",'Truck Utilization'!B13)</f>
        <v>PSQ390</v>
      </c>
      <c r="XFA13" s="138" t="e">
        <f t="shared" si="21"/>
        <v>#REF!</v>
      </c>
      <c r="XFB13" s="138" t="e">
        <f>IF('DSR Attendance'!#REF!="","",'DSR Attendance'!#REF!)</f>
        <v>#REF!</v>
      </c>
      <c r="XFC13" s="138" t="e">
        <f>IF('DSR Attendance'!#REF!="","",'DSR Attendance'!#REF!)</f>
        <v>#REF!</v>
      </c>
    </row>
    <row r="14" spans="1:55 16375:16383" ht="14.4" customHeight="1">
      <c r="A14" s="190" t="e">
        <f>IF(L14="","",VLOOKUP(L14,'Truck Utilization'!B$3:C$300,2,FALSE))</f>
        <v>#N/A</v>
      </c>
      <c r="B14" s="191" t="s">
        <v>1871</v>
      </c>
      <c r="C14" s="192" t="e">
        <f>IF($B14="","",VLOOKUP($B14,'DSR Attendance'!$A$3:$E$273,5,FALSE))</f>
        <v>#N/A</v>
      </c>
      <c r="D14" s="193"/>
      <c r="E14" s="637">
        <v>31027672</v>
      </c>
      <c r="F14" s="195"/>
      <c r="G14" s="195"/>
      <c r="H14" s="195"/>
      <c r="I14" s="196" t="str">
        <f>IF(E14="","",VLOOKUP(E14,'Summarized Plan'!A:B,2,0))</f>
        <v>RETCHY STORE</v>
      </c>
      <c r="J14" s="194"/>
      <c r="K14" s="194" t="s">
        <v>378</v>
      </c>
      <c r="L14" s="195" t="s">
        <v>1859</v>
      </c>
      <c r="M14" s="194">
        <f t="shared" si="22"/>
        <v>448</v>
      </c>
      <c r="N14" s="195">
        <f>IF(E14="","",VLOOKUP(E14,'Summarized Plan'!$A:$C,3,0))</f>
        <v>448</v>
      </c>
      <c r="O14" s="195" t="str">
        <f>IF(E14="","",VLOOKUP(E14,'Summarized Plan'!$A:$G,7,0))</f>
        <v>TAG-PUP</v>
      </c>
      <c r="P14" s="196"/>
      <c r="Q14" s="198" t="str">
        <f t="shared" si="23"/>
        <v>BINARIA</v>
      </c>
      <c r="R14" s="197" t="e">
        <f>IF($B14="","",VLOOKUP($Q14,'DSR Attendance'!$A$3:$D$179,4,FALSE))</f>
        <v>#N/A</v>
      </c>
      <c r="S14" s="197"/>
      <c r="T14" s="197" t="str">
        <f t="shared" si="24"/>
        <v>CCP4969</v>
      </c>
      <c r="U14" s="197" t="str">
        <f t="shared" si="25"/>
        <v>BINARIA</v>
      </c>
      <c r="V14" s="197" t="str">
        <f t="shared" si="26"/>
        <v>TAG-PUP</v>
      </c>
      <c r="W14" s="197"/>
      <c r="X14" s="197" t="str">
        <f>_xlfn.IFNA(IF(L14="","",VLOOKUP(L14,'Truck Utilization'!B$3:D$147,3,FALSE)),"")</f>
        <v/>
      </c>
      <c r="Y14" s="197" t="str">
        <f>IF(X14="","",IF(E14="","",VLOOKUP(E14,'Summarized Plan'!$A:$E,5,0)))</f>
        <v/>
      </c>
      <c r="Z14" s="197">
        <f t="shared" si="27"/>
        <v>31027672</v>
      </c>
      <c r="AA14" s="197" t="str">
        <f t="shared" si="28"/>
        <v>CCP4969</v>
      </c>
      <c r="AB14" s="197">
        <f t="shared" si="29"/>
        <v>448</v>
      </c>
      <c r="AC14" s="197"/>
      <c r="AD14" s="197" t="str">
        <f t="shared" si="30"/>
        <v>BINARIA</v>
      </c>
      <c r="AE14" s="197">
        <f t="shared" si="31"/>
        <v>0</v>
      </c>
      <c r="AF14" s="197" t="str">
        <f t="shared" si="32"/>
        <v>RETCHY STORE</v>
      </c>
      <c r="AG14" s="194"/>
      <c r="AH14" s="194"/>
      <c r="AI14" s="194"/>
      <c r="AJ14" s="193"/>
      <c r="AK14" s="199"/>
      <c r="AL14" s="194"/>
      <c r="AM14" s="115">
        <f t="shared" si="33"/>
        <v>0</v>
      </c>
      <c r="AO14" s="11">
        <f t="shared" si="34"/>
        <v>31027672</v>
      </c>
      <c r="AP14" s="11" t="e">
        <f t="shared" si="35"/>
        <v>#N/A</v>
      </c>
      <c r="AQ14" s="11">
        <f t="shared" si="36"/>
        <v>448</v>
      </c>
      <c r="AS14" s="202" t="str">
        <f t="shared" si="37"/>
        <v>BINARIA</v>
      </c>
      <c r="AT14" s="11" t="e">
        <f t="shared" si="38"/>
        <v>#N/A</v>
      </c>
      <c r="AW14" s="116"/>
      <c r="AX14" s="115" t="e">
        <f t="shared" si="39"/>
        <v>#VALUE!</v>
      </c>
      <c r="AY14" s="278" t="str">
        <f t="shared" si="40"/>
        <v/>
      </c>
      <c r="BC14" s="115">
        <f>IF(E14="","",_xlfn.XLOOKUP(E14,'Summarized Plan'!A:A,'Summarized Plan'!K:K))</f>
        <v>0</v>
      </c>
      <c r="XEU14" s="138">
        <f t="shared" si="19"/>
        <v>1</v>
      </c>
      <c r="XEV14" s="138" t="str">
        <f>IF(E14="","",B12)</f>
        <v>ERAMIS</v>
      </c>
      <c r="XEW14" s="153" t="str">
        <f t="shared" si="20"/>
        <v>CCP4969</v>
      </c>
      <c r="XEX14" s="138" t="e">
        <f>IF(ISNA(VLOOKUP(E14,'Summarized Plan'!$A:$U,19,0)),"",VLOOKUP(E14,'Summarized Plan'!$A:$U,19,0))</f>
        <v>#REF!</v>
      </c>
      <c r="XEY14" s="16" t="str">
        <f>IF('Truck Utilization'!A14=0,"",'Truck Utilization'!A14)</f>
        <v/>
      </c>
      <c r="XEZ14" s="16" t="str">
        <f>IF('Truck Utilization'!B14=0,"",'Truck Utilization'!B14)</f>
        <v>ZTC562</v>
      </c>
      <c r="XFA14" s="138" t="e">
        <f t="shared" si="21"/>
        <v>#REF!</v>
      </c>
      <c r="XFB14" s="138" t="e">
        <f>IF('DSR Attendance'!#REF!="","",'DSR Attendance'!#REF!)</f>
        <v>#REF!</v>
      </c>
      <c r="XFC14" s="138" t="e">
        <f>IF('DSR Attendance'!#REF!="","",'DSR Attendance'!#REF!)</f>
        <v>#REF!</v>
      </c>
    </row>
    <row r="15" spans="1:55 16375:16383" ht="14.4" customHeight="1">
      <c r="A15" s="190" t="str">
        <f>IF(L15="","",VLOOKUP(L15,'Truck Utilization'!B$3:C$300,2,FALSE))</f>
        <v>Company</v>
      </c>
      <c r="B15" s="191" t="s">
        <v>1872</v>
      </c>
      <c r="C15" s="192" t="e">
        <f>IF($B15="","",VLOOKUP($B15,'DSR Attendance'!$A$3:$E$273,5,FALSE))</f>
        <v>#N/A</v>
      </c>
      <c r="D15" s="193"/>
      <c r="E15" s="637">
        <v>31027791</v>
      </c>
      <c r="F15" s="195"/>
      <c r="G15" s="195"/>
      <c r="H15" s="195"/>
      <c r="I15" s="196" t="str">
        <f>IF(E15="","",VLOOKUP(E15,'Summarized Plan'!A:B,2,0))</f>
        <v>CCBPI_PARAÑAQUE DC</v>
      </c>
      <c r="J15" s="194"/>
      <c r="K15" s="194" t="s">
        <v>378</v>
      </c>
      <c r="L15" s="195" t="s">
        <v>397</v>
      </c>
      <c r="M15" s="194">
        <f t="shared" si="22"/>
        <v>32</v>
      </c>
      <c r="N15" s="195">
        <f>IF(E15="","",VLOOKUP(E15,'Summarized Plan'!$A:$C,3,0))</f>
        <v>32</v>
      </c>
      <c r="O15" s="195" t="str">
        <f>IF(E15="","",VLOOKUP(E15,'Summarized Plan'!$A:$G,7,0))</f>
        <v>KA</v>
      </c>
      <c r="P15" s="196"/>
      <c r="Q15" s="198" t="str">
        <f t="shared" si="23"/>
        <v>MAHUSAY</v>
      </c>
      <c r="R15" s="197" t="e">
        <f>IF($B15="","",VLOOKUP($Q15,'DSR Attendance'!$A$3:$D$179,4,FALSE))</f>
        <v>#N/A</v>
      </c>
      <c r="S15" s="197"/>
      <c r="T15" s="197" t="str">
        <f t="shared" si="24"/>
        <v>NBI4633</v>
      </c>
      <c r="U15" s="197" t="str">
        <f t="shared" si="25"/>
        <v>MAHUSAY</v>
      </c>
      <c r="V15" s="197" t="str">
        <f t="shared" si="26"/>
        <v>KA</v>
      </c>
      <c r="W15" s="197"/>
      <c r="X15" s="197">
        <f>_xlfn.IFNA(IF(L15="","",VLOOKUP(L15,'Truck Utilization'!B$3:D$147,3,FALSE)),"")</f>
        <v>6</v>
      </c>
      <c r="Y15" s="197">
        <f>IF(X15="","",IF(E15="","",VLOOKUP(E15,'Summarized Plan'!$A:$E,5,0)))</f>
        <v>0.8</v>
      </c>
      <c r="Z15" s="197">
        <f t="shared" si="27"/>
        <v>31027791</v>
      </c>
      <c r="AA15" s="197" t="str">
        <f t="shared" si="28"/>
        <v>NBI4633</v>
      </c>
      <c r="AB15" s="197">
        <f t="shared" si="29"/>
        <v>32</v>
      </c>
      <c r="AC15" s="197"/>
      <c r="AD15" s="197" t="str">
        <f t="shared" si="30"/>
        <v>MAHUSAY</v>
      </c>
      <c r="AE15" s="197">
        <f t="shared" si="31"/>
        <v>0</v>
      </c>
      <c r="AF15" s="197" t="str">
        <f t="shared" si="32"/>
        <v>CCBPI_PARAÑAQUE DC</v>
      </c>
      <c r="AG15" s="194"/>
      <c r="AH15" s="194"/>
      <c r="AI15" s="194"/>
      <c r="AJ15" s="193"/>
      <c r="AK15" s="199"/>
      <c r="AL15" s="194"/>
      <c r="AM15" s="115">
        <f t="shared" si="33"/>
        <v>0</v>
      </c>
      <c r="AO15" s="11">
        <f t="shared" si="34"/>
        <v>31027791</v>
      </c>
      <c r="AP15" s="11" t="e">
        <f t="shared" si="35"/>
        <v>#N/A</v>
      </c>
      <c r="AQ15" s="11">
        <f t="shared" si="36"/>
        <v>32</v>
      </c>
      <c r="AS15" s="202" t="str">
        <f t="shared" si="37"/>
        <v>MAHUSAY</v>
      </c>
      <c r="AT15" s="11" t="str">
        <f t="shared" si="38"/>
        <v>Company</v>
      </c>
      <c r="AW15" s="116"/>
      <c r="AX15" s="115">
        <f t="shared" si="39"/>
        <v>0.13333333333333333</v>
      </c>
      <c r="AY15" s="278">
        <f t="shared" si="40"/>
        <v>0.13333333333333333</v>
      </c>
      <c r="BC15" s="115">
        <f>IF(E15="","",_xlfn.XLOOKUP(E15,'Summarized Plan'!A:A,'Summarized Plan'!K:K))</f>
        <v>0</v>
      </c>
      <c r="XEU15" s="138">
        <f t="shared" si="19"/>
        <v>1</v>
      </c>
      <c r="XEV15" s="138" t="str">
        <f>IF(E15="","",B12)</f>
        <v>ERAMIS</v>
      </c>
      <c r="XEW15" s="153" t="str">
        <f t="shared" si="20"/>
        <v>NBI4633</v>
      </c>
      <c r="XEX15" s="138" t="e">
        <f>IF(ISNA(VLOOKUP(E15,'Summarized Plan'!$A:$U,19,0)),"",VLOOKUP(E15,'Summarized Plan'!$A:$U,19,0))</f>
        <v>#REF!</v>
      </c>
      <c r="XEY15" s="16" t="str">
        <f>IF('Truck Utilization'!A15=0,"",'Truck Utilization'!A15)</f>
        <v/>
      </c>
      <c r="XEZ15" s="16" t="str">
        <f>IF('Truck Utilization'!B15=0,"",'Truck Utilization'!B15)</f>
        <v>ZTC662</v>
      </c>
      <c r="XFA15" s="138" t="e">
        <f t="shared" si="21"/>
        <v>#REF!</v>
      </c>
      <c r="XFB15" s="138" t="e">
        <f>IF('DSR Attendance'!#REF!="","",'DSR Attendance'!#REF!)</f>
        <v>#REF!</v>
      </c>
      <c r="XFC15" s="138" t="e">
        <f>IF('DSR Attendance'!#REF!="","",'DSR Attendance'!#REF!)</f>
        <v>#REF!</v>
      </c>
    </row>
    <row r="16" spans="1:55 16375:16383" ht="14.4" customHeight="1">
      <c r="A16" s="190" t="str">
        <f>IF(L16="","",VLOOKUP(L16,'Truck Utilization'!B$3:C$300,2,FALSE))</f>
        <v>PICKUP</v>
      </c>
      <c r="B16" s="191" t="s">
        <v>1088</v>
      </c>
      <c r="C16" s="192" t="str">
        <f>IF($B16="","",VLOOKUP($B16,'DSR Attendance'!$A$3:$E$273,5,FALSE))</f>
        <v/>
      </c>
      <c r="D16" s="193"/>
      <c r="E16" s="637">
        <v>31027797</v>
      </c>
      <c r="F16" s="195"/>
      <c r="G16" s="195"/>
      <c r="H16" s="195"/>
      <c r="I16" s="196" t="str">
        <f>IF(E16="","",VLOOKUP(E16,'Summarized Plan'!A:B,2,0))</f>
        <v>CCBPI_PARAÑAQUE DC</v>
      </c>
      <c r="J16" s="194"/>
      <c r="K16" s="194" t="s">
        <v>378</v>
      </c>
      <c r="L16" s="195" t="s">
        <v>739</v>
      </c>
      <c r="M16" s="194">
        <f t="shared" si="22"/>
        <v>114</v>
      </c>
      <c r="N16" s="195">
        <f>IF(E16="","",VLOOKUP(E16,'Summarized Plan'!$A:$C,3,0))</f>
        <v>114</v>
      </c>
      <c r="O16" s="195" t="str">
        <f>IF(E16="","",VLOOKUP(E16,'Summarized Plan'!$A:$G,7,0))</f>
        <v>KA</v>
      </c>
      <c r="P16" s="196"/>
      <c r="Q16" s="198" t="str">
        <f t="shared" si="23"/>
        <v/>
      </c>
      <c r="R16" s="197" t="str">
        <f>IF($B16="","",VLOOKUP($Q16,'DSR Attendance'!$A$3:$D$179,4,FALSE))</f>
        <v/>
      </c>
      <c r="S16" s="197"/>
      <c r="T16" s="197" t="str">
        <f t="shared" si="24"/>
        <v>DUMMY001</v>
      </c>
      <c r="U16" s="197" t="str">
        <f t="shared" si="25"/>
        <v/>
      </c>
      <c r="V16" s="197" t="str">
        <f t="shared" si="26"/>
        <v>KA</v>
      </c>
      <c r="W16" s="197"/>
      <c r="X16" s="197" t="str">
        <f>_xlfn.IFNA(IF(L16="","",VLOOKUP(L16,'Truck Utilization'!B$3:D$147,3,FALSE)),"")</f>
        <v/>
      </c>
      <c r="Y16" s="197" t="str">
        <f>IF(X16="","",IF(E16="","",VLOOKUP(E16,'Summarized Plan'!$A:$E,5,0)))</f>
        <v/>
      </c>
      <c r="Z16" s="197">
        <f t="shared" si="27"/>
        <v>31027797</v>
      </c>
      <c r="AA16" s="197" t="str">
        <f t="shared" si="28"/>
        <v>DUMMY001</v>
      </c>
      <c r="AB16" s="197">
        <f t="shared" si="29"/>
        <v>114</v>
      </c>
      <c r="AC16" s="197"/>
      <c r="AD16" s="197" t="str">
        <f t="shared" si="30"/>
        <v/>
      </c>
      <c r="AE16" s="197">
        <f t="shared" si="31"/>
        <v>0</v>
      </c>
      <c r="AF16" s="197" t="str">
        <f t="shared" si="32"/>
        <v>CCBPI_PARAÑAQUE DC</v>
      </c>
      <c r="AG16" s="194"/>
      <c r="AH16" s="194"/>
      <c r="AI16" s="194"/>
      <c r="AJ16" s="193"/>
      <c r="AK16" s="199"/>
      <c r="AL16" s="194"/>
      <c r="AM16" s="115">
        <f t="shared" si="33"/>
        <v>0</v>
      </c>
      <c r="AO16" s="11">
        <f t="shared" si="34"/>
        <v>31027797</v>
      </c>
      <c r="AP16" s="11" t="e">
        <f t="shared" si="35"/>
        <v>#N/A</v>
      </c>
      <c r="AQ16" s="11">
        <f t="shared" si="36"/>
        <v>114</v>
      </c>
      <c r="AS16" s="202" t="str">
        <f t="shared" si="37"/>
        <v/>
      </c>
      <c r="AT16" s="11" t="str">
        <f t="shared" si="38"/>
        <v>PICKUP</v>
      </c>
      <c r="AW16" s="116"/>
      <c r="AX16" s="115" t="e">
        <f t="shared" si="39"/>
        <v>#VALUE!</v>
      </c>
      <c r="AY16" s="278" t="str">
        <f t="shared" si="40"/>
        <v/>
      </c>
      <c r="BC16" s="115">
        <f>IF(E16="","",_xlfn.XLOOKUP(E16,'Summarized Plan'!A:A,'Summarized Plan'!K:K))</f>
        <v>0</v>
      </c>
      <c r="XEU16" s="138">
        <f t="shared" si="19"/>
        <v>1</v>
      </c>
      <c r="XEV16" s="138" t="str">
        <f>IF(E16="","",B12)</f>
        <v>ERAMIS</v>
      </c>
      <c r="XEW16" s="153" t="str">
        <f t="shared" si="20"/>
        <v>DUMMY001</v>
      </c>
      <c r="XEX16" s="138" t="e">
        <f>IF(ISNA(VLOOKUP(E16,'Summarized Plan'!$A:$U,19,0)),"",VLOOKUP(E16,'Summarized Plan'!$A:$U,19,0))</f>
        <v>#REF!</v>
      </c>
      <c r="XEY16" s="16" t="str">
        <f>IF('Truck Utilization'!A16=0,"",'Truck Utilization'!A16)</f>
        <v/>
      </c>
      <c r="XEZ16" s="16" t="str">
        <f>IF('Truck Utilization'!B16=0,"",'Truck Utilization'!B16)</f>
        <v>ZTC954</v>
      </c>
      <c r="XFA16" s="138" t="e">
        <f t="shared" si="21"/>
        <v>#REF!</v>
      </c>
      <c r="XFB16" s="138" t="e">
        <f>IF('DSR Attendance'!#REF!="","",'DSR Attendance'!#REF!)</f>
        <v>#REF!</v>
      </c>
      <c r="XFC16" s="138" t="e">
        <f>IF('DSR Attendance'!#REF!="","",'DSR Attendance'!#REF!)</f>
        <v>#REF!</v>
      </c>
    </row>
    <row r="17" spans="1:55 16375:16383" ht="14.4" customHeight="1">
      <c r="A17" s="190" t="str">
        <f>IF(L17="","",VLOOKUP(L17,'Truck Utilization'!B$3:C$300,2,FALSE))</f>
        <v>PICKUP</v>
      </c>
      <c r="B17" s="191" t="s">
        <v>1873</v>
      </c>
      <c r="C17" s="192" t="e">
        <f>IF($B17="","",VLOOKUP($B17,'DSR Attendance'!$A$3:$E$273,5,FALSE))</f>
        <v>#N/A</v>
      </c>
      <c r="D17" s="193"/>
      <c r="E17" s="637">
        <v>31028353</v>
      </c>
      <c r="F17" s="195"/>
      <c r="G17" s="195"/>
      <c r="H17" s="195"/>
      <c r="I17" s="196" t="str">
        <f>IF(E17="","",VLOOKUP(E17,'Summarized Plan'!A:B,2,0))</f>
        <v>LOTS' A PIZZA</v>
      </c>
      <c r="J17" s="194"/>
      <c r="K17" s="194" t="s">
        <v>378</v>
      </c>
      <c r="L17" s="195" t="s">
        <v>739</v>
      </c>
      <c r="M17" s="194">
        <f t="shared" si="22"/>
        <v>24</v>
      </c>
      <c r="N17" s="195">
        <f>IF(E17="","",VLOOKUP(E17,'Summarized Plan'!$A:$C,3,0))</f>
        <v>24</v>
      </c>
      <c r="O17" s="195" t="str">
        <f>IF(E17="","",VLOOKUP(E17,'Summarized Plan'!$A:$G,7,0))</f>
        <v>KA</v>
      </c>
      <c r="P17" s="196"/>
      <c r="Q17" s="198" t="str">
        <f t="shared" si="23"/>
        <v>MENDOZA</v>
      </c>
      <c r="R17" s="197" t="e">
        <f>IF($B17="","",VLOOKUP($Q17,'DSR Attendance'!$A$3:$D$179,4,FALSE))</f>
        <v>#N/A</v>
      </c>
      <c r="S17" s="197"/>
      <c r="T17" s="197" t="str">
        <f t="shared" si="24"/>
        <v>DUMMY001</v>
      </c>
      <c r="U17" s="197" t="str">
        <f t="shared" si="25"/>
        <v>MENDOZA</v>
      </c>
      <c r="V17" s="197" t="str">
        <f t="shared" si="26"/>
        <v>KA</v>
      </c>
      <c r="W17" s="197"/>
      <c r="X17" s="197" t="str">
        <f>_xlfn.IFNA(IF(L17="","",VLOOKUP(L17,'Truck Utilization'!B$3:D$147,3,FALSE)),"")</f>
        <v/>
      </c>
      <c r="Y17" s="197" t="str">
        <f>IF(X17="","",IF(E17="","",VLOOKUP(E17,'Summarized Plan'!$A:$E,5,0)))</f>
        <v/>
      </c>
      <c r="Z17" s="197">
        <f t="shared" si="27"/>
        <v>31028353</v>
      </c>
      <c r="AA17" s="197" t="str">
        <f t="shared" si="28"/>
        <v>DUMMY001</v>
      </c>
      <c r="AB17" s="197">
        <f t="shared" si="29"/>
        <v>24</v>
      </c>
      <c r="AC17" s="197"/>
      <c r="AD17" s="197" t="str">
        <f t="shared" si="30"/>
        <v>MENDOZA</v>
      </c>
      <c r="AE17" s="197">
        <f t="shared" si="31"/>
        <v>0</v>
      </c>
      <c r="AF17" s="197" t="str">
        <f t="shared" si="32"/>
        <v>LOTS' A PIZZA</v>
      </c>
      <c r="AG17" s="194"/>
      <c r="AH17" s="194"/>
      <c r="AI17" s="194"/>
      <c r="AJ17" s="193"/>
      <c r="AK17" s="199"/>
      <c r="AL17" s="194"/>
      <c r="AM17" s="115">
        <f t="shared" si="33"/>
        <v>0</v>
      </c>
      <c r="AO17" s="11">
        <f t="shared" si="34"/>
        <v>31028353</v>
      </c>
      <c r="AP17" s="11" t="e">
        <f t="shared" si="35"/>
        <v>#N/A</v>
      </c>
      <c r="AQ17" s="11">
        <f t="shared" si="36"/>
        <v>24</v>
      </c>
      <c r="AS17" s="202" t="str">
        <f t="shared" si="37"/>
        <v>MENDOZA</v>
      </c>
      <c r="AT17" s="11" t="str">
        <f t="shared" si="38"/>
        <v>PICKUP</v>
      </c>
      <c r="AW17" s="116"/>
      <c r="AX17" s="115" t="e">
        <f t="shared" si="39"/>
        <v>#VALUE!</v>
      </c>
      <c r="AY17" s="278" t="str">
        <f t="shared" si="40"/>
        <v/>
      </c>
      <c r="BC17" s="115">
        <f>IF(E17="","",_xlfn.XLOOKUP(E17,'Summarized Plan'!A:A,'Summarized Plan'!K:K))</f>
        <v>0</v>
      </c>
      <c r="XEU17" s="138">
        <f t="shared" si="19"/>
        <v>1</v>
      </c>
      <c r="XEV17" s="138" t="str">
        <f>IF(E17="","",B17)</f>
        <v>MENDOZA</v>
      </c>
      <c r="XEW17" s="153" t="str">
        <f t="shared" si="20"/>
        <v>DUMMY001</v>
      </c>
      <c r="XEX17" s="138" t="e">
        <f>IF(ISNA(VLOOKUP(E17,'Summarized Plan'!$A:$U,19,0)),"",VLOOKUP(E17,'Summarized Plan'!$A:$U,19,0))</f>
        <v>#REF!</v>
      </c>
      <c r="XEY17" s="16" t="str">
        <f>IF('Truck Utilization'!A17=0,"",'Truck Utilization'!A17)</f>
        <v/>
      </c>
      <c r="XEZ17" s="16" t="str">
        <f>IF('Truck Utilization'!B17=0,"",'Truck Utilization'!B17)</f>
        <v>ZTC974</v>
      </c>
      <c r="XFA17" s="138" t="e">
        <f t="shared" si="21"/>
        <v>#REF!</v>
      </c>
      <c r="XFB17" s="138" t="e">
        <f>IF('DSR Attendance'!#REF!="","",'DSR Attendance'!#REF!)</f>
        <v>#REF!</v>
      </c>
      <c r="XFC17" s="138" t="e">
        <f>IF('DSR Attendance'!#REF!="","",'DSR Attendance'!#REF!)</f>
        <v>#REF!</v>
      </c>
    </row>
    <row r="18" spans="1:55 16375:16383" ht="14.4" customHeight="1">
      <c r="A18" s="190" t="str">
        <f>IF(L18="","",VLOOKUP(L18,'Truck Utilization'!B$3:C$300,2,FALSE))</f>
        <v>ONG</v>
      </c>
      <c r="B18" s="191" t="s">
        <v>1874</v>
      </c>
      <c r="C18" s="192">
        <f>IF($B18="","",VLOOKUP($B18,'DSR Attendance'!$A$3:$E$273,5,FALSE))</f>
        <v>0</v>
      </c>
      <c r="D18" s="193"/>
      <c r="E18" s="637">
        <v>31030269</v>
      </c>
      <c r="F18" s="195"/>
      <c r="G18" s="195"/>
      <c r="H18" s="195"/>
      <c r="I18" s="196" t="str">
        <f>IF(E18="","",VLOOKUP(E18,'Summarized Plan'!A:B,2,0))</f>
        <v>BURGER KING-SM BICUTAN</v>
      </c>
      <c r="J18" s="194"/>
      <c r="K18" s="194" t="s">
        <v>378</v>
      </c>
      <c r="L18" s="195" t="s">
        <v>424</v>
      </c>
      <c r="M18" s="194">
        <f t="shared" si="22"/>
        <v>101</v>
      </c>
      <c r="N18" s="195">
        <f>IF(E18="","",VLOOKUP(E18,'Summarized Plan'!$A:$C,3,0))</f>
        <v>101</v>
      </c>
      <c r="O18" s="195" t="str">
        <f>IF(E18="","",VLOOKUP(E18,'Summarized Plan'!$A:$G,7,0))</f>
        <v>KA</v>
      </c>
      <c r="P18" s="196"/>
      <c r="Q18" s="198" t="str">
        <f t="shared" si="23"/>
        <v>masulit</v>
      </c>
      <c r="R18" s="197">
        <f>IF($B18="","",VLOOKUP($Q18,'DSR Attendance'!$A$3:$D$179,4,FALSE))</f>
        <v>0</v>
      </c>
      <c r="S18" s="197"/>
      <c r="T18" s="197" t="str">
        <f t="shared" si="24"/>
        <v>CAL8160</v>
      </c>
      <c r="U18" s="197" t="str">
        <f t="shared" si="25"/>
        <v>masulit</v>
      </c>
      <c r="V18" s="197" t="str">
        <f t="shared" si="26"/>
        <v>KA</v>
      </c>
      <c r="W18" s="197"/>
      <c r="X18" s="197">
        <f>_xlfn.IFNA(IF(L18="","",VLOOKUP(L18,'Truck Utilization'!B$3:D$147,3,FALSE)),"")</f>
        <v>4</v>
      </c>
      <c r="Y18" s="197">
        <f>IF(X18="","",IF(E18="","",VLOOKUP(E18,'Summarized Plan'!$A:$E,5,0)))</f>
        <v>2.59</v>
      </c>
      <c r="Z18" s="197">
        <f t="shared" si="27"/>
        <v>31030269</v>
      </c>
      <c r="AA18" s="197" t="str">
        <f t="shared" si="28"/>
        <v>CAL8160</v>
      </c>
      <c r="AB18" s="197">
        <f t="shared" si="29"/>
        <v>101</v>
      </c>
      <c r="AC18" s="197"/>
      <c r="AD18" s="197" t="str">
        <f t="shared" si="30"/>
        <v>masulit</v>
      </c>
      <c r="AE18" s="197">
        <f t="shared" si="31"/>
        <v>0</v>
      </c>
      <c r="AF18" s="197" t="str">
        <f t="shared" si="32"/>
        <v>BURGER KING-SM BICUTAN</v>
      </c>
      <c r="AG18" s="194"/>
      <c r="AH18" s="194"/>
      <c r="AI18" s="194"/>
      <c r="AJ18" s="193"/>
      <c r="AK18" s="199"/>
      <c r="AL18" s="194"/>
      <c r="AM18" s="115">
        <f t="shared" si="33"/>
        <v>0</v>
      </c>
      <c r="AO18" s="11">
        <f t="shared" si="34"/>
        <v>31030269</v>
      </c>
      <c r="AP18" s="11" t="e">
        <f t="shared" si="35"/>
        <v>#N/A</v>
      </c>
      <c r="AQ18" s="11">
        <f t="shared" si="36"/>
        <v>101</v>
      </c>
      <c r="AS18" s="202" t="str">
        <f t="shared" si="37"/>
        <v>masulit</v>
      </c>
      <c r="AT18" s="11" t="str">
        <f t="shared" si="38"/>
        <v>ONG</v>
      </c>
      <c r="AW18" s="116"/>
      <c r="AX18" s="115">
        <f t="shared" si="39"/>
        <v>0.64749999999999996</v>
      </c>
      <c r="AY18" s="278">
        <f t="shared" si="40"/>
        <v>0.64749999999999996</v>
      </c>
      <c r="BC18" s="115">
        <f>IF(E18="","",_xlfn.XLOOKUP(E18,'Summarized Plan'!A:A,'Summarized Plan'!K:K))</f>
        <v>0</v>
      </c>
      <c r="XEU18" s="138">
        <f t="shared" si="19"/>
        <v>1</v>
      </c>
      <c r="XEV18" s="138" t="str">
        <f>IF(E18="","",B17)</f>
        <v>MENDOZA</v>
      </c>
      <c r="XEW18" s="153" t="str">
        <f t="shared" si="20"/>
        <v>CAL8160</v>
      </c>
      <c r="XEX18" s="138" t="e">
        <f>IF(ISNA(VLOOKUP(E18,'Summarized Plan'!$A:$U,19,0)),"",VLOOKUP(E18,'Summarized Plan'!$A:$U,19,0))</f>
        <v>#REF!</v>
      </c>
      <c r="XEY18" s="16" t="str">
        <f>IF('Truck Utilization'!A18=0,"",'Truck Utilization'!A18)</f>
        <v/>
      </c>
      <c r="XEZ18" s="16" t="str">
        <f>IF('Truck Utilization'!B18=0,"",'Truck Utilization'!B18)</f>
        <v>ZTC512</v>
      </c>
      <c r="XFA18" s="138" t="e">
        <f t="shared" si="21"/>
        <v>#REF!</v>
      </c>
      <c r="XFB18" s="138" t="e">
        <f>IF('DSR Attendance'!#REF!="","",'DSR Attendance'!#REF!)</f>
        <v>#REF!</v>
      </c>
      <c r="XFC18" s="138" t="e">
        <f>IF('DSR Attendance'!#REF!="","",'DSR Attendance'!#REF!)</f>
        <v>#REF!</v>
      </c>
    </row>
    <row r="19" spans="1:55 16375:16383" ht="14.4" customHeight="1">
      <c r="A19" s="190" t="str">
        <f>IF(L19="","",VLOOKUP(L19,'Truck Utilization'!B$3:C$300,2,FALSE))</f>
        <v>Company</v>
      </c>
      <c r="B19" s="191" t="s">
        <v>129</v>
      </c>
      <c r="C19" s="192" t="str">
        <f>IF($B19="","",VLOOKUP($B19,'DSR Attendance'!$A$3:$E$273,5,FALSE))</f>
        <v>09190881380</v>
      </c>
      <c r="D19" s="193"/>
      <c r="E19" s="637">
        <v>31025567</v>
      </c>
      <c r="F19" s="195"/>
      <c r="G19" s="195"/>
      <c r="H19" s="195"/>
      <c r="I19" s="196" t="str">
        <f>IF(E19="","",VLOOKUP(E19,'Summarized Plan'!A:B,2,0))</f>
        <v>MAY SANTOS TRADING</v>
      </c>
      <c r="J19" s="194"/>
      <c r="K19" s="194" t="s">
        <v>378</v>
      </c>
      <c r="L19" s="195" t="s">
        <v>558</v>
      </c>
      <c r="M19" s="194">
        <f t="shared" si="22"/>
        <v>180</v>
      </c>
      <c r="N19" s="195">
        <f>IF(E19="","",VLOOKUP(E19,'Summarized Plan'!$A:$C,3,0))</f>
        <v>180</v>
      </c>
      <c r="O19" s="195" t="str">
        <f>IF(E19="","",VLOOKUP(E19,'Summarized Plan'!$A:$G,7,0))</f>
        <v>PAR-DP</v>
      </c>
      <c r="P19" s="196"/>
      <c r="Q19" s="198" t="str">
        <f t="shared" si="23"/>
        <v>SEVILLA</v>
      </c>
      <c r="R19" s="197">
        <f>IF($B19="","",VLOOKUP($Q19,'DSR Attendance'!$A$3:$D$179,4,FALSE))</f>
        <v>2019084</v>
      </c>
      <c r="S19" s="197"/>
      <c r="T19" s="197" t="str">
        <f t="shared" si="24"/>
        <v>NFZ6894</v>
      </c>
      <c r="U19" s="197" t="str">
        <f t="shared" si="25"/>
        <v>SEVILLA</v>
      </c>
      <c r="V19" s="197" t="str">
        <f t="shared" si="26"/>
        <v>PAR-DP</v>
      </c>
      <c r="W19" s="197"/>
      <c r="X19" s="197">
        <f>_xlfn.IFNA(IF(L19="","",VLOOKUP(L19,'Truck Utilization'!B$3:D$147,3,FALSE)),"")</f>
        <v>6</v>
      </c>
      <c r="Y19" s="197">
        <f>IF(X19="","",IF(E19="","",VLOOKUP(E19,'Summarized Plan'!$A:$E,5,0)))</f>
        <v>0</v>
      </c>
      <c r="Z19" s="197">
        <f t="shared" si="27"/>
        <v>31025567</v>
      </c>
      <c r="AA19" s="197" t="str">
        <f t="shared" si="28"/>
        <v>NFZ6894</v>
      </c>
      <c r="AB19" s="197">
        <f t="shared" si="29"/>
        <v>180</v>
      </c>
      <c r="AC19" s="197"/>
      <c r="AD19" s="197" t="str">
        <f t="shared" si="30"/>
        <v>SEVILLA</v>
      </c>
      <c r="AE19" s="197">
        <f t="shared" si="31"/>
        <v>0</v>
      </c>
      <c r="AF19" s="197" t="str">
        <f t="shared" si="32"/>
        <v>MAY SANTOS TRADING</v>
      </c>
      <c r="AG19" s="194"/>
      <c r="AH19" s="194"/>
      <c r="AI19" s="194"/>
      <c r="AJ19" s="193"/>
      <c r="AK19" s="199"/>
      <c r="AL19" s="194"/>
      <c r="AM19" s="115">
        <f t="shared" si="33"/>
        <v>0</v>
      </c>
      <c r="AO19" s="11">
        <f t="shared" si="34"/>
        <v>31025567</v>
      </c>
      <c r="AP19" s="11" t="e">
        <f t="shared" si="35"/>
        <v>#N/A</v>
      </c>
      <c r="AQ19" s="11">
        <f t="shared" si="36"/>
        <v>180</v>
      </c>
      <c r="AS19" s="202" t="str">
        <f t="shared" si="37"/>
        <v>SEVILLA</v>
      </c>
      <c r="AT19" s="11" t="str">
        <f t="shared" si="38"/>
        <v>Company</v>
      </c>
      <c r="AW19" s="116"/>
      <c r="AX19" s="115">
        <f t="shared" si="39"/>
        <v>0</v>
      </c>
      <c r="AY19" s="278">
        <f t="shared" si="40"/>
        <v>0</v>
      </c>
      <c r="BC19" s="115">
        <f>IF(E19="","",_xlfn.XLOOKUP(E19,'Summarized Plan'!A:A,'Summarized Plan'!K:K))</f>
        <v>0</v>
      </c>
      <c r="XEU19" s="138">
        <f t="shared" si="19"/>
        <v>1</v>
      </c>
      <c r="XEV19" s="138" t="str">
        <f>IF(E19="","",B17)</f>
        <v>MENDOZA</v>
      </c>
      <c r="XEW19" s="153" t="str">
        <f t="shared" si="20"/>
        <v>NFZ6894</v>
      </c>
      <c r="XEX19" s="138" t="e">
        <f>IF(ISNA(VLOOKUP(E19,'Summarized Plan'!$A:$U,19,0)),"",VLOOKUP(E19,'Summarized Plan'!$A:$U,19,0))</f>
        <v>#REF!</v>
      </c>
      <c r="XEY19" s="16" t="str">
        <f>IF('Truck Utilization'!A19=0,"",'Truck Utilization'!A19)</f>
        <v/>
      </c>
      <c r="XEZ19" s="16" t="str">
        <f>IF('Truck Utilization'!B19=0,"",'Truck Utilization'!B19)</f>
        <v>ZSA902</v>
      </c>
      <c r="XFA19" s="138" t="e">
        <f t="shared" si="21"/>
        <v>#REF!</v>
      </c>
      <c r="XFB19" s="138" t="e">
        <f>IF('DSR Attendance'!#REF!="","",'DSR Attendance'!#REF!)</f>
        <v>#REF!</v>
      </c>
      <c r="XFC19" s="138" t="e">
        <f>IF('DSR Attendance'!#REF!="","",'DSR Attendance'!#REF!)</f>
        <v>#REF!</v>
      </c>
    </row>
    <row r="20" spans="1:55 16375:16383" ht="14.4" customHeight="1">
      <c r="A20" s="190" t="str">
        <f>IF(L20="","",VLOOKUP(L20,'Truck Utilization'!B$3:C$300,2,FALSE))</f>
        <v>Company</v>
      </c>
      <c r="B20" s="191" t="s">
        <v>118</v>
      </c>
      <c r="C20" s="192" t="str">
        <f>IF($B20="","",VLOOKUP($B20,'DSR Attendance'!$A$3:$E$273,5,FALSE))</f>
        <v>09190881248</v>
      </c>
      <c r="D20" s="193"/>
      <c r="E20" s="637">
        <v>31027533</v>
      </c>
      <c r="F20" s="195"/>
      <c r="G20" s="195"/>
      <c r="H20" s="195"/>
      <c r="I20" s="196" t="str">
        <f>IF(E20="","",VLOOKUP(E20,'Summarized Plan'!A:B,2,0))</f>
        <v>DP ASH JACK TRADING</v>
      </c>
      <c r="J20" s="194"/>
      <c r="K20" s="194" t="s">
        <v>378</v>
      </c>
      <c r="L20" s="195" t="s">
        <v>402</v>
      </c>
      <c r="M20" s="194">
        <f t="shared" si="22"/>
        <v>180</v>
      </c>
      <c r="N20" s="195">
        <f>IF(E20="","",VLOOKUP(E20,'Summarized Plan'!$A:$C,3,0))</f>
        <v>180</v>
      </c>
      <c r="O20" s="195" t="str">
        <f>IF(E20="","",VLOOKUP(E20,'Summarized Plan'!$A:$G,7,0))</f>
        <v>PAR-DP</v>
      </c>
      <c r="P20" s="196"/>
      <c r="Q20" s="198" t="str">
        <f t="shared" si="23"/>
        <v>RONCAL</v>
      </c>
      <c r="R20" s="197">
        <f>IF($B20="","",VLOOKUP($Q20,'DSR Attendance'!$A$3:$D$179,4,FALSE))</f>
        <v>2018934</v>
      </c>
      <c r="S20" s="197"/>
      <c r="T20" s="197" t="str">
        <f t="shared" si="24"/>
        <v>DAE4394</v>
      </c>
      <c r="U20" s="197" t="str">
        <f t="shared" si="25"/>
        <v>RONCAL</v>
      </c>
      <c r="V20" s="197" t="str">
        <f t="shared" si="26"/>
        <v>PAR-DP</v>
      </c>
      <c r="W20" s="197"/>
      <c r="X20" s="197">
        <f>_xlfn.IFNA(IF(L20="","",VLOOKUP(L20,'Truck Utilization'!B$3:D$147,3,FALSE)),"")</f>
        <v>6</v>
      </c>
      <c r="Y20" s="197">
        <f>IF(X20="","",IF(E20="","",VLOOKUP(E20,'Summarized Plan'!$A:$E,5,0)))</f>
        <v>6</v>
      </c>
      <c r="Z20" s="197">
        <f t="shared" si="27"/>
        <v>31027533</v>
      </c>
      <c r="AA20" s="197" t="str">
        <f t="shared" si="28"/>
        <v>DAE4394</v>
      </c>
      <c r="AB20" s="197">
        <f t="shared" si="29"/>
        <v>180</v>
      </c>
      <c r="AC20" s="197"/>
      <c r="AD20" s="197" t="str">
        <f t="shared" si="30"/>
        <v>RONCAL</v>
      </c>
      <c r="AE20" s="197">
        <f t="shared" si="31"/>
        <v>0</v>
      </c>
      <c r="AF20" s="197" t="str">
        <f t="shared" si="32"/>
        <v>DP ASH JACK TRADING</v>
      </c>
      <c r="AG20" s="194"/>
      <c r="AH20" s="194"/>
      <c r="AI20" s="194"/>
      <c r="AJ20" s="193"/>
      <c r="AK20" s="199"/>
      <c r="AL20" s="194"/>
      <c r="AM20" s="115">
        <f t="shared" si="33"/>
        <v>0</v>
      </c>
      <c r="AO20" s="11">
        <f t="shared" si="34"/>
        <v>31027533</v>
      </c>
      <c r="AP20" s="11" t="e">
        <f t="shared" si="35"/>
        <v>#N/A</v>
      </c>
      <c r="AQ20" s="11">
        <f t="shared" si="36"/>
        <v>180</v>
      </c>
      <c r="AS20" s="202" t="str">
        <f t="shared" si="37"/>
        <v>RONCAL</v>
      </c>
      <c r="AT20" s="11" t="str">
        <f t="shared" si="38"/>
        <v>Company</v>
      </c>
      <c r="AW20" s="116"/>
      <c r="AX20" s="115">
        <f t="shared" si="39"/>
        <v>1</v>
      </c>
      <c r="AY20" s="278">
        <f t="shared" si="40"/>
        <v>1</v>
      </c>
      <c r="BC20" s="115">
        <f>IF(E20="","",_xlfn.XLOOKUP(E20,'Summarized Plan'!A:A,'Summarized Plan'!K:K))</f>
        <v>0</v>
      </c>
      <c r="XEU20" s="138">
        <f t="shared" si="19"/>
        <v>1</v>
      </c>
      <c r="XEV20" s="138" t="str">
        <f>IF(E20="","",B17)</f>
        <v>MENDOZA</v>
      </c>
      <c r="XEW20" s="153" t="str">
        <f t="shared" si="20"/>
        <v>DAE4394</v>
      </c>
      <c r="XEX20" s="138" t="e">
        <f>IF(ISNA(VLOOKUP(E20,'Summarized Plan'!$A:$U,19,0)),"",VLOOKUP(E20,'Summarized Plan'!$A:$U,19,0))</f>
        <v>#REF!</v>
      </c>
      <c r="XEY20" s="16" t="str">
        <f>IF('Truck Utilization'!A20=0,"",'Truck Utilization'!A20)</f>
        <v/>
      </c>
      <c r="XEZ20" s="16" t="str">
        <f>IF('Truck Utilization'!B20=0,"",'Truck Utilization'!B20)</f>
        <v>NFI863</v>
      </c>
      <c r="XFA20" s="138" t="e">
        <f t="shared" si="21"/>
        <v>#REF!</v>
      </c>
      <c r="XFB20" s="138" t="e">
        <f>IF('DSR Attendance'!#REF!="","",'DSR Attendance'!#REF!)</f>
        <v>#REF!</v>
      </c>
      <c r="XFC20" s="138" t="e">
        <f>IF('DSR Attendance'!#REF!="","",'DSR Attendance'!#REF!)</f>
        <v>#REF!</v>
      </c>
    </row>
    <row r="21" spans="1:55 16375:16383" ht="14.4" customHeight="1">
      <c r="A21" s="190" t="str">
        <f>IF(L21="","",VLOOKUP(L21,'Truck Utilization'!B$3:C$300,2,FALSE))</f>
        <v>Company</v>
      </c>
      <c r="B21" s="191" t="s">
        <v>516</v>
      </c>
      <c r="C21" s="192">
        <f>IF($B21="","",VLOOKUP($B21,'DSR Attendance'!$A$3:$E$273,5,FALSE))</f>
        <v>0</v>
      </c>
      <c r="D21" s="193"/>
      <c r="E21" s="637">
        <v>31027537</v>
      </c>
      <c r="F21" s="195"/>
      <c r="G21" s="195"/>
      <c r="H21" s="195"/>
      <c r="I21" s="196" t="str">
        <f>IF(E21="","",VLOOKUP(E21,'Summarized Plan'!A:B,2,0))</f>
        <v>ERWIN S. OLIVA SARI SARI STORE</v>
      </c>
      <c r="J21" s="194"/>
      <c r="K21" s="194" t="s">
        <v>378</v>
      </c>
      <c r="L21" s="195" t="s">
        <v>517</v>
      </c>
      <c r="M21" s="194">
        <f t="shared" si="22"/>
        <v>283</v>
      </c>
      <c r="N21" s="195">
        <f>IF(E21="","",VLOOKUP(E21,'Summarized Plan'!$A:$C,3,0))</f>
        <v>283</v>
      </c>
      <c r="O21" s="195" t="str">
        <f>IF(E21="","",VLOOKUP(E21,'Summarized Plan'!$A:$G,7,0))</f>
        <v>TAG-DP</v>
      </c>
      <c r="P21" s="196"/>
      <c r="Q21" s="198" t="str">
        <f t="shared" si="23"/>
        <v>BANTEL</v>
      </c>
      <c r="R21" s="197">
        <f>IF($B21="","",VLOOKUP($Q21,'DSR Attendance'!$A$3:$D$179,4,FALSE))</f>
        <v>0</v>
      </c>
      <c r="S21" s="197"/>
      <c r="T21" s="197" t="str">
        <f t="shared" si="24"/>
        <v>DAD9136</v>
      </c>
      <c r="U21" s="197" t="str">
        <f t="shared" si="25"/>
        <v>BANTEL</v>
      </c>
      <c r="V21" s="197" t="str">
        <f t="shared" si="26"/>
        <v>TAG-DP</v>
      </c>
      <c r="W21" s="197"/>
      <c r="X21" s="197">
        <f>_xlfn.IFNA(IF(L21="","",VLOOKUP(L21,'Truck Utilization'!B$3:D$147,3,FALSE)),"")</f>
        <v>6</v>
      </c>
      <c r="Y21" s="197">
        <f>IF(X21="","",IF(E21="","",VLOOKUP(E21,'Summarized Plan'!$A:$E,5,0)))</f>
        <v>5.84</v>
      </c>
      <c r="Z21" s="197">
        <f t="shared" si="27"/>
        <v>31027537</v>
      </c>
      <c r="AA21" s="197" t="str">
        <f t="shared" si="28"/>
        <v>DAD9136</v>
      </c>
      <c r="AB21" s="197">
        <f t="shared" si="29"/>
        <v>283</v>
      </c>
      <c r="AC21" s="197"/>
      <c r="AD21" s="197" t="str">
        <f t="shared" si="30"/>
        <v>BANTEL</v>
      </c>
      <c r="AE21" s="197">
        <f t="shared" si="31"/>
        <v>0</v>
      </c>
      <c r="AF21" s="197" t="str">
        <f t="shared" si="32"/>
        <v>ERWIN S. OLIVA SARI SARI STORE</v>
      </c>
      <c r="AG21" s="194"/>
      <c r="AH21" s="194"/>
      <c r="AI21" s="194"/>
      <c r="AJ21" s="193"/>
      <c r="AK21" s="199"/>
      <c r="AL21" s="194"/>
      <c r="AM21" s="115">
        <f t="shared" si="33"/>
        <v>0</v>
      </c>
      <c r="AO21" s="11">
        <f t="shared" si="34"/>
        <v>31027537</v>
      </c>
      <c r="AP21" s="11" t="e">
        <f t="shared" si="35"/>
        <v>#N/A</v>
      </c>
      <c r="AQ21" s="11">
        <f t="shared" si="36"/>
        <v>283</v>
      </c>
      <c r="AS21" s="202" t="str">
        <f t="shared" si="37"/>
        <v>BANTEL</v>
      </c>
      <c r="AT21" s="11" t="str">
        <f t="shared" si="38"/>
        <v>Company</v>
      </c>
      <c r="AW21" s="116"/>
      <c r="AX21" s="115">
        <f t="shared" si="39"/>
        <v>0.97333333333333327</v>
      </c>
      <c r="AY21" s="278">
        <f t="shared" si="40"/>
        <v>0.97333333333333327</v>
      </c>
      <c r="BC21" s="115">
        <f>IF(E21="","",_xlfn.XLOOKUP(E21,'Summarized Plan'!A:A,'Summarized Plan'!K:K))</f>
        <v>0</v>
      </c>
      <c r="XEU21" s="138">
        <f t="shared" si="19"/>
        <v>1</v>
      </c>
      <c r="XEV21" s="138" t="str">
        <f>IF(E21="","",B17)</f>
        <v>MENDOZA</v>
      </c>
      <c r="XEW21" s="153" t="str">
        <f t="shared" si="20"/>
        <v>DAD9136</v>
      </c>
      <c r="XEX21" s="138" t="e">
        <f>IF(ISNA(VLOOKUP(E21,'Summarized Plan'!$A:$U,19,0)),"",VLOOKUP(E21,'Summarized Plan'!$A:$U,19,0))</f>
        <v>#REF!</v>
      </c>
      <c r="XEY21" s="16" t="e">
        <f>IF('Truck Utilization'!#REF!=0,"",'Truck Utilization'!#REF!)</f>
        <v>#REF!</v>
      </c>
      <c r="XEZ21" s="16" t="e">
        <f>IF('Truck Utilization'!#REF!=0,"",'Truck Utilization'!#REF!)</f>
        <v>#REF!</v>
      </c>
      <c r="XFA21" s="138" t="e">
        <f t="shared" si="21"/>
        <v>#REF!</v>
      </c>
      <c r="XFB21" s="138" t="e">
        <f>IF('DSR Attendance'!#REF!="","",'DSR Attendance'!#REF!)</f>
        <v>#REF!</v>
      </c>
      <c r="XFC21" s="138" t="e">
        <f>IF('DSR Attendance'!#REF!="","",'DSR Attendance'!#REF!)</f>
        <v>#REF!</v>
      </c>
    </row>
    <row r="22" spans="1:55 16375:16383" ht="14.4" customHeight="1">
      <c r="A22" s="190" t="str">
        <f>IF(L22="","",VLOOKUP(L22,'Truck Utilization'!B$3:C$300,2,FALSE))</f>
        <v>Company</v>
      </c>
      <c r="B22" s="191" t="s">
        <v>385</v>
      </c>
      <c r="C22" s="192" t="str">
        <f>IF($B22="","",VLOOKUP($B22,'DSR Attendance'!$A$3:$E$273,5,FALSE))</f>
        <v>09190880465</v>
      </c>
      <c r="D22" s="193"/>
      <c r="E22" s="637">
        <v>31027820</v>
      </c>
      <c r="F22" s="195"/>
      <c r="G22" s="195"/>
      <c r="H22" s="195"/>
      <c r="I22" s="196" t="str">
        <f>IF(E22="","",VLOOKUP(E22,'Summarized Plan'!A:B,2,0))</f>
        <v>AGUANOMIA TRADING</v>
      </c>
      <c r="J22" s="194"/>
      <c r="K22" s="194" t="s">
        <v>378</v>
      </c>
      <c r="L22" s="195" t="s">
        <v>386</v>
      </c>
      <c r="M22" s="194">
        <f t="shared" si="22"/>
        <v>321</v>
      </c>
      <c r="N22" s="195">
        <f>IF(E22="","",VLOOKUP(E22,'Summarized Plan'!$A:$C,3,0))</f>
        <v>321</v>
      </c>
      <c r="O22" s="195" t="str">
        <f>IF(E22="","",VLOOKUP(E22,'Summarized Plan'!$A:$G,7,0))</f>
        <v>HOD</v>
      </c>
      <c r="P22" s="196"/>
      <c r="Q22" s="198" t="str">
        <f t="shared" si="23"/>
        <v>NUGUID</v>
      </c>
      <c r="R22" s="197">
        <f>IF($B22="","",VLOOKUP($Q22,'DSR Attendance'!$A$3:$D$179,4,FALSE))</f>
        <v>2019562</v>
      </c>
      <c r="S22" s="197"/>
      <c r="T22" s="197" t="str">
        <f t="shared" si="24"/>
        <v>DAE4391</v>
      </c>
      <c r="U22" s="197" t="str">
        <f t="shared" si="25"/>
        <v>NUGUID</v>
      </c>
      <c r="V22" s="197" t="str">
        <f t="shared" si="26"/>
        <v>HOD</v>
      </c>
      <c r="W22" s="197"/>
      <c r="X22" s="197">
        <f>_xlfn.IFNA(IF(L22="","",VLOOKUP(L22,'Truck Utilization'!B$3:D$147,3,FALSE)),"")</f>
        <v>6</v>
      </c>
      <c r="Y22" s="197">
        <f>IF(X22="","",IF(E22="","",VLOOKUP(E22,'Summarized Plan'!$A:$E,5,0)))</f>
        <v>5.17</v>
      </c>
      <c r="Z22" s="197">
        <f t="shared" si="27"/>
        <v>31027820</v>
      </c>
      <c r="AA22" s="197" t="str">
        <f t="shared" si="28"/>
        <v>DAE4391</v>
      </c>
      <c r="AB22" s="197">
        <f t="shared" si="29"/>
        <v>321</v>
      </c>
      <c r="AC22" s="197"/>
      <c r="AD22" s="197" t="str">
        <f t="shared" si="30"/>
        <v>NUGUID</v>
      </c>
      <c r="AE22" s="197">
        <f t="shared" si="31"/>
        <v>0</v>
      </c>
      <c r="AF22" s="197" t="str">
        <f t="shared" si="32"/>
        <v>AGUANOMIA TRADING</v>
      </c>
      <c r="AG22" s="194"/>
      <c r="AH22" s="194"/>
      <c r="AI22" s="194"/>
      <c r="AJ22" s="193"/>
      <c r="AK22" s="199"/>
      <c r="AL22" s="194"/>
      <c r="AM22" s="115">
        <f t="shared" si="33"/>
        <v>0</v>
      </c>
      <c r="AO22" s="11">
        <f t="shared" si="34"/>
        <v>31027820</v>
      </c>
      <c r="AP22" s="11" t="e">
        <f t="shared" si="35"/>
        <v>#N/A</v>
      </c>
      <c r="AQ22" s="11">
        <f t="shared" si="36"/>
        <v>321</v>
      </c>
      <c r="AS22" s="202" t="str">
        <f t="shared" si="37"/>
        <v>NUGUID</v>
      </c>
      <c r="AT22" s="11" t="str">
        <f t="shared" si="38"/>
        <v>Company</v>
      </c>
      <c r="AW22" s="116"/>
      <c r="AX22" s="115">
        <f t="shared" si="39"/>
        <v>0.86166666666666669</v>
      </c>
      <c r="AY22" s="278">
        <f t="shared" si="40"/>
        <v>0.86166666666666669</v>
      </c>
      <c r="BC22" s="115">
        <f>IF(E22="","",_xlfn.XLOOKUP(E22,'Summarized Plan'!A:A,'Summarized Plan'!K:K))</f>
        <v>0</v>
      </c>
      <c r="XEU22" s="138">
        <f t="shared" si="19"/>
        <v>1</v>
      </c>
      <c r="XEV22" s="138" t="str">
        <f>IF(E22="","",B22)</f>
        <v>NUGUID</v>
      </c>
      <c r="XEW22" s="153" t="str">
        <f t="shared" si="20"/>
        <v>DAE4391</v>
      </c>
      <c r="XEX22" s="138" t="e">
        <f>IF(ISNA(VLOOKUP(E22,'Summarized Plan'!$A:$U,19,0)),"",VLOOKUP(E22,'Summarized Plan'!$A:$U,19,0))</f>
        <v>#REF!</v>
      </c>
      <c r="XEY22" s="16" t="str">
        <f>IF('Truck Utilization'!A21=0,"",'Truck Utilization'!A21)</f>
        <v/>
      </c>
      <c r="XEZ22" s="16" t="str">
        <f>IF('Truck Utilization'!B21=0,"",'Truck Utilization'!B21)</f>
        <v>PCQ522</v>
      </c>
      <c r="XFA22" s="138" t="e">
        <f t="shared" si="21"/>
        <v>#REF!</v>
      </c>
      <c r="XFB22" s="138" t="e">
        <f>IF('DSR Attendance'!#REF!="","",'DSR Attendance'!#REF!)</f>
        <v>#REF!</v>
      </c>
      <c r="XFC22" s="138" t="e">
        <f>IF('DSR Attendance'!#REF!="","",'DSR Attendance'!#REF!)</f>
        <v>#REF!</v>
      </c>
    </row>
    <row r="23" spans="1:55 16375:16383" ht="14.4" customHeight="1">
      <c r="A23" s="190" t="str">
        <f>IF(L23="","",VLOOKUP(L23,'Truck Utilization'!B$3:C$300,2,FALSE))</f>
        <v>Company</v>
      </c>
      <c r="B23" s="191" t="s">
        <v>387</v>
      </c>
      <c r="C23" s="192" t="str">
        <f>IF($B23="","",VLOOKUP($B23,'DSR Attendance'!$A$3:$E$273,5,FALSE))</f>
        <v>09190880318</v>
      </c>
      <c r="D23" s="193"/>
      <c r="E23" s="637">
        <v>31027822</v>
      </c>
      <c r="F23" s="195"/>
      <c r="G23" s="195"/>
      <c r="H23" s="195"/>
      <c r="I23" s="196" t="str">
        <f>IF(E23="","",VLOOKUP(E23,'Summarized Plan'!A:B,2,0))</f>
        <v>AGUANOMIA TRADING</v>
      </c>
      <c r="J23" s="194"/>
      <c r="K23" s="194" t="s">
        <v>378</v>
      </c>
      <c r="L23" s="195" t="s">
        <v>388</v>
      </c>
      <c r="M23" s="194">
        <f t="shared" si="22"/>
        <v>216</v>
      </c>
      <c r="N23" s="195">
        <f>IF(E23="","",VLOOKUP(E23,'Summarized Plan'!$A:$C,3,0))</f>
        <v>216</v>
      </c>
      <c r="O23" s="195" t="str">
        <f>IF(E23="","",VLOOKUP(E23,'Summarized Plan'!$A:$G,7,0))</f>
        <v>HOD</v>
      </c>
      <c r="P23" s="196"/>
      <c r="Q23" s="198" t="str">
        <f t="shared" si="23"/>
        <v>BARCENA</v>
      </c>
      <c r="R23" s="197">
        <f>IF($B23="","",VLOOKUP($Q23,'DSR Attendance'!$A$3:$D$179,4,FALSE))</f>
        <v>2019432</v>
      </c>
      <c r="S23" s="197"/>
      <c r="T23" s="197" t="str">
        <f t="shared" si="24"/>
        <v>NBI4629</v>
      </c>
      <c r="U23" s="197" t="str">
        <f t="shared" si="25"/>
        <v>BARCENA</v>
      </c>
      <c r="V23" s="197" t="str">
        <f t="shared" si="26"/>
        <v>HOD</v>
      </c>
      <c r="W23" s="197"/>
      <c r="X23" s="197">
        <f>_xlfn.IFNA(IF(L23="","",VLOOKUP(L23,'Truck Utilization'!B$3:D$147,3,FALSE)),"")</f>
        <v>6</v>
      </c>
      <c r="Y23" s="197">
        <f>IF(X23="","",IF(E23="","",VLOOKUP(E23,'Summarized Plan'!$A:$E,5,0)))</f>
        <v>6.46</v>
      </c>
      <c r="Z23" s="197">
        <f t="shared" si="27"/>
        <v>31027822</v>
      </c>
      <c r="AA23" s="197" t="str">
        <f t="shared" si="28"/>
        <v>NBI4629</v>
      </c>
      <c r="AB23" s="197">
        <f t="shared" si="29"/>
        <v>216</v>
      </c>
      <c r="AC23" s="197"/>
      <c r="AD23" s="197" t="str">
        <f t="shared" si="30"/>
        <v>BARCENA</v>
      </c>
      <c r="AE23" s="197">
        <f t="shared" si="31"/>
        <v>0</v>
      </c>
      <c r="AF23" s="197" t="str">
        <f t="shared" si="32"/>
        <v>AGUANOMIA TRADING</v>
      </c>
      <c r="AG23" s="194"/>
      <c r="AH23" s="194"/>
      <c r="AI23" s="194"/>
      <c r="AJ23" s="193"/>
      <c r="AK23" s="199"/>
      <c r="AL23" s="194"/>
      <c r="AM23" s="115">
        <f t="shared" si="33"/>
        <v>0</v>
      </c>
      <c r="AO23" s="11">
        <f t="shared" si="34"/>
        <v>31027822</v>
      </c>
      <c r="AP23" s="11" t="e">
        <f t="shared" si="35"/>
        <v>#N/A</v>
      </c>
      <c r="AQ23" s="11">
        <f t="shared" si="36"/>
        <v>216</v>
      </c>
      <c r="AS23" s="202" t="str">
        <f t="shared" si="37"/>
        <v>BARCENA</v>
      </c>
      <c r="AT23" s="11" t="str">
        <f t="shared" si="38"/>
        <v>Company</v>
      </c>
      <c r="AW23" s="116"/>
      <c r="AX23" s="115">
        <f t="shared" si="39"/>
        <v>1.0766666666666667</v>
      </c>
      <c r="AY23" s="278">
        <f t="shared" si="40"/>
        <v>1.0766666666666667</v>
      </c>
      <c r="BC23" s="115">
        <f>IF(E23="","",_xlfn.XLOOKUP(E23,'Summarized Plan'!A:A,'Summarized Plan'!K:K))</f>
        <v>0</v>
      </c>
      <c r="XEU23" s="138">
        <f t="shared" si="19"/>
        <v>1</v>
      </c>
      <c r="XEV23" s="138" t="str">
        <f>IF(E23="","",B22)</f>
        <v>NUGUID</v>
      </c>
      <c r="XEW23" s="153" t="str">
        <f t="shared" si="20"/>
        <v>NBI4629</v>
      </c>
      <c r="XEX23" s="138" t="e">
        <f>IF(ISNA(VLOOKUP(E23,'Summarized Plan'!$A:$U,19,0)),"",VLOOKUP(E23,'Summarized Plan'!$A:$U,19,0))</f>
        <v>#REF!</v>
      </c>
      <c r="XEY23" s="16" t="str">
        <f>IF('Truck Utilization'!A22=0,"",'Truck Utilization'!A22)</f>
        <v/>
      </c>
      <c r="XEZ23" s="16" t="str">
        <f>IF('Truck Utilization'!B22=0,"",'Truck Utilization'!B22)</f>
        <v>ZTC804</v>
      </c>
      <c r="XFA23" s="138" t="e">
        <f t="shared" si="21"/>
        <v>#REF!</v>
      </c>
      <c r="XFB23" s="138" t="e">
        <f>IF('DSR Attendance'!#REF!="","",'DSR Attendance'!#REF!)</f>
        <v>#REF!</v>
      </c>
      <c r="XFC23" s="138" t="e">
        <f>IF('DSR Attendance'!#REF!="","",'DSR Attendance'!#REF!)</f>
        <v>#REF!</v>
      </c>
    </row>
    <row r="24" spans="1:55 16375:16383" ht="14.4" customHeight="1">
      <c r="A24" s="190" t="str">
        <f>IF(L24="","",VLOOKUP(L24,'Truck Utilization'!B$3:C$300,2,FALSE))</f>
        <v>Company</v>
      </c>
      <c r="B24" s="191" t="s">
        <v>527</v>
      </c>
      <c r="C24" s="192" t="str">
        <f>IF($B24="","",VLOOKUP($B24,'DSR Attendance'!$A$3:$E$273,5,FALSE))</f>
        <v>09190880991</v>
      </c>
      <c r="D24" s="193"/>
      <c r="E24" s="637">
        <v>31027824</v>
      </c>
      <c r="F24" s="195"/>
      <c r="G24" s="195"/>
      <c r="H24" s="195"/>
      <c r="I24" s="196" t="str">
        <f>IF(E24="","",VLOOKUP(E24,'Summarized Plan'!A:B,2,0))</f>
        <v>AGUANOMIA TRADING 2</v>
      </c>
      <c r="J24" s="194"/>
      <c r="K24" s="194" t="s">
        <v>378</v>
      </c>
      <c r="L24" s="195" t="s">
        <v>528</v>
      </c>
      <c r="M24" s="194">
        <f t="shared" si="22"/>
        <v>384</v>
      </c>
      <c r="N24" s="195">
        <f>IF(E24="","",VLOOKUP(E24,'Summarized Plan'!$A:$C,3,0))</f>
        <v>384</v>
      </c>
      <c r="O24" s="195" t="str">
        <f>IF(E24="","",VLOOKUP(E24,'Summarized Plan'!$A:$G,7,0))</f>
        <v>HOD</v>
      </c>
      <c r="P24" s="196"/>
      <c r="Q24" s="198" t="str">
        <f t="shared" si="23"/>
        <v>LETRADA</v>
      </c>
      <c r="R24" s="197">
        <f>IF($B24="","",VLOOKUP($Q24,'DSR Attendance'!$A$3:$D$179,4,FALSE))</f>
        <v>2018868</v>
      </c>
      <c r="S24" s="197"/>
      <c r="T24" s="197" t="str">
        <f t="shared" si="24"/>
        <v>PKO522</v>
      </c>
      <c r="U24" s="197" t="str">
        <f t="shared" si="25"/>
        <v>LETRADA</v>
      </c>
      <c r="V24" s="197" t="str">
        <f t="shared" si="26"/>
        <v>HOD</v>
      </c>
      <c r="W24" s="197"/>
      <c r="X24" s="197">
        <f>_xlfn.IFNA(IF(L24="","",VLOOKUP(L24,'Truck Utilization'!B$3:D$147,3,FALSE)),"")</f>
        <v>10</v>
      </c>
      <c r="Y24" s="197">
        <f>IF(X24="","",IF(E24="","",VLOOKUP(E24,'Summarized Plan'!$A:$E,5,0)))</f>
        <v>10</v>
      </c>
      <c r="Z24" s="197">
        <f t="shared" si="27"/>
        <v>31027824</v>
      </c>
      <c r="AA24" s="197" t="str">
        <f t="shared" si="28"/>
        <v>PKO522</v>
      </c>
      <c r="AB24" s="197">
        <f t="shared" si="29"/>
        <v>384</v>
      </c>
      <c r="AC24" s="197"/>
      <c r="AD24" s="197" t="str">
        <f t="shared" si="30"/>
        <v>LETRADA</v>
      </c>
      <c r="AE24" s="197">
        <f t="shared" si="31"/>
        <v>0</v>
      </c>
      <c r="AF24" s="197" t="str">
        <f t="shared" si="32"/>
        <v>AGUANOMIA TRADING 2</v>
      </c>
      <c r="AG24" s="194"/>
      <c r="AH24" s="194"/>
      <c r="AI24" s="194"/>
      <c r="AJ24" s="193"/>
      <c r="AK24" s="199"/>
      <c r="AL24" s="194"/>
      <c r="AM24" s="115">
        <f t="shared" si="33"/>
        <v>0</v>
      </c>
      <c r="AO24" s="11">
        <f t="shared" si="34"/>
        <v>31027824</v>
      </c>
      <c r="AP24" s="11" t="e">
        <f t="shared" si="35"/>
        <v>#N/A</v>
      </c>
      <c r="AQ24" s="11">
        <f t="shared" si="36"/>
        <v>384</v>
      </c>
      <c r="AS24" s="202" t="str">
        <f t="shared" si="37"/>
        <v>LETRADA</v>
      </c>
      <c r="AT24" s="11" t="str">
        <f t="shared" si="38"/>
        <v>Company</v>
      </c>
      <c r="AW24" s="116"/>
      <c r="AX24" s="115">
        <f t="shared" si="39"/>
        <v>1</v>
      </c>
      <c r="AY24" s="278">
        <f t="shared" si="40"/>
        <v>1</v>
      </c>
      <c r="BC24" s="115">
        <f>IF(E24="","",_xlfn.XLOOKUP(E24,'Summarized Plan'!A:A,'Summarized Plan'!K:K))</f>
        <v>0</v>
      </c>
      <c r="XEU24" s="138">
        <f t="shared" si="19"/>
        <v>1</v>
      </c>
      <c r="XEV24" s="138" t="str">
        <f>IF(E24="","",B22)</f>
        <v>NUGUID</v>
      </c>
      <c r="XEW24" s="153" t="str">
        <f t="shared" si="20"/>
        <v>PKO522</v>
      </c>
      <c r="XEX24" s="138" t="e">
        <f>IF(ISNA(VLOOKUP(E24,'Summarized Plan'!$A:$U,19,0)),"",VLOOKUP(E24,'Summarized Plan'!$A:$U,19,0))</f>
        <v>#REF!</v>
      </c>
      <c r="XEY24" s="16" t="str">
        <f>IF('Truck Utilization'!A23=0,"",'Truck Utilization'!A23)</f>
        <v/>
      </c>
      <c r="XEZ24" s="16" t="str">
        <f>IF('Truck Utilization'!B23=0,"",'Truck Utilization'!B23)</f>
        <v>PSQ480</v>
      </c>
      <c r="XFA24" s="138" t="e">
        <f t="shared" si="21"/>
        <v>#REF!</v>
      </c>
      <c r="XFB24" s="138" t="e">
        <f>IF('DSR Attendance'!#REF!="","",'DSR Attendance'!#REF!)</f>
        <v>#REF!</v>
      </c>
      <c r="XFC24" s="138" t="e">
        <f>IF('DSR Attendance'!#REF!="","",'DSR Attendance'!#REF!)</f>
        <v>#REF!</v>
      </c>
    </row>
    <row r="25" spans="1:55 16375:16383" ht="14.4" customHeight="1">
      <c r="A25" s="190" t="str">
        <f>IF(L25="","",VLOOKUP(L25,'Truck Utilization'!B$3:C$300,2,FALSE))</f>
        <v>Company</v>
      </c>
      <c r="B25" s="191" t="s">
        <v>393</v>
      </c>
      <c r="C25" s="192">
        <f>IF($B25="","",VLOOKUP($B25,'DSR Attendance'!$A$3:$E$273,5,FALSE))</f>
        <v>0</v>
      </c>
      <c r="D25" s="193"/>
      <c r="E25" s="637">
        <v>31027875</v>
      </c>
      <c r="F25" s="195"/>
      <c r="G25" s="195"/>
      <c r="H25" s="195"/>
      <c r="I25" s="196" t="str">
        <f>IF(E25="","",VLOOKUP(E25,'Summarized Plan'!A:B,2,0))</f>
        <v>LUKGIAN TRADING</v>
      </c>
      <c r="J25" s="194"/>
      <c r="K25" s="194" t="s">
        <v>378</v>
      </c>
      <c r="L25" s="195" t="s">
        <v>394</v>
      </c>
      <c r="M25" s="194">
        <f t="shared" si="22"/>
        <v>182</v>
      </c>
      <c r="N25" s="195">
        <f>IF(E25="","",VLOOKUP(E25,'Summarized Plan'!$A:$C,3,0))</f>
        <v>182</v>
      </c>
      <c r="O25" s="195" t="str">
        <f>IF(E25="","",VLOOKUP(E25,'Summarized Plan'!$A:$G,7,0))</f>
        <v>BAG-WS</v>
      </c>
      <c r="P25" s="196"/>
      <c r="Q25" s="198" t="str">
        <f t="shared" si="23"/>
        <v>BACUS</v>
      </c>
      <c r="R25" s="197">
        <f>IF($B25="","",VLOOKUP($Q25,'DSR Attendance'!$A$3:$D$179,4,FALSE))</f>
        <v>0</v>
      </c>
      <c r="S25" s="197"/>
      <c r="T25" s="197" t="str">
        <f t="shared" si="24"/>
        <v>DAE4392</v>
      </c>
      <c r="U25" s="197" t="str">
        <f t="shared" si="25"/>
        <v>BACUS</v>
      </c>
      <c r="V25" s="197" t="str">
        <f t="shared" si="26"/>
        <v>BAG-WS</v>
      </c>
      <c r="W25" s="197"/>
      <c r="X25" s="197">
        <f>_xlfn.IFNA(IF(L25="","",VLOOKUP(L25,'Truck Utilization'!B$3:D$147,3,FALSE)),"")</f>
        <v>6</v>
      </c>
      <c r="Y25" s="197">
        <f>IF(X25="","",IF(E25="","",VLOOKUP(E25,'Summarized Plan'!$A:$E,5,0)))</f>
        <v>5.3</v>
      </c>
      <c r="Z25" s="197">
        <f t="shared" si="27"/>
        <v>31027875</v>
      </c>
      <c r="AA25" s="197" t="str">
        <f t="shared" si="28"/>
        <v>DAE4392</v>
      </c>
      <c r="AB25" s="197">
        <f t="shared" si="29"/>
        <v>182</v>
      </c>
      <c r="AC25" s="197"/>
      <c r="AD25" s="197" t="str">
        <f t="shared" si="30"/>
        <v>BACUS</v>
      </c>
      <c r="AE25" s="197">
        <f t="shared" si="31"/>
        <v>0</v>
      </c>
      <c r="AF25" s="197" t="str">
        <f t="shared" si="32"/>
        <v>LUKGIAN TRADING</v>
      </c>
      <c r="AG25" s="194"/>
      <c r="AH25" s="194"/>
      <c r="AI25" s="194"/>
      <c r="AJ25" s="193"/>
      <c r="AK25" s="199"/>
      <c r="AL25" s="194"/>
      <c r="AM25" s="115">
        <f t="shared" si="33"/>
        <v>0</v>
      </c>
      <c r="AO25" s="11">
        <f t="shared" si="34"/>
        <v>31027875</v>
      </c>
      <c r="AP25" s="11" t="e">
        <f t="shared" si="35"/>
        <v>#N/A</v>
      </c>
      <c r="AQ25" s="11">
        <f t="shared" si="36"/>
        <v>182</v>
      </c>
      <c r="AS25" s="202" t="str">
        <f t="shared" si="37"/>
        <v>BACUS</v>
      </c>
      <c r="AT25" s="11" t="str">
        <f t="shared" si="38"/>
        <v>Company</v>
      </c>
      <c r="AW25" s="116"/>
      <c r="AX25" s="115">
        <f t="shared" si="39"/>
        <v>0.8833333333333333</v>
      </c>
      <c r="AY25" s="278">
        <f t="shared" si="40"/>
        <v>0.8833333333333333</v>
      </c>
      <c r="BC25" s="115">
        <f>IF(E25="","",_xlfn.XLOOKUP(E25,'Summarized Plan'!A:A,'Summarized Plan'!K:K))</f>
        <v>0</v>
      </c>
      <c r="XEU25" s="138">
        <f t="shared" si="19"/>
        <v>1</v>
      </c>
      <c r="XEV25" s="138" t="str">
        <f>IF(E25="","",B22)</f>
        <v>NUGUID</v>
      </c>
      <c r="XEW25" s="153" t="str">
        <f t="shared" si="20"/>
        <v>DAE4392</v>
      </c>
      <c r="XEX25" s="138" t="e">
        <f>IF(ISNA(VLOOKUP(E25,'Summarized Plan'!$A:$U,19,0)),"",VLOOKUP(E25,'Summarized Plan'!$A:$U,19,0))</f>
        <v>#REF!</v>
      </c>
      <c r="XEY25" s="16" t="str">
        <f>IF('Truck Utilization'!A24=0,"",'Truck Utilization'!A24)</f>
        <v/>
      </c>
      <c r="XEZ25" s="16" t="str">
        <f>IF('Truck Utilization'!B24=0,"",'Truck Utilization'!B24)</f>
        <v>ZTC824</v>
      </c>
      <c r="XFA25" s="138" t="e">
        <f t="shared" si="21"/>
        <v>#REF!</v>
      </c>
      <c r="XFB25" s="138" t="e">
        <f>IF('DSR Attendance'!#REF!="","",'DSR Attendance'!#REF!)</f>
        <v>#REF!</v>
      </c>
      <c r="XFC25" s="138" t="e">
        <f>IF('DSR Attendance'!#REF!="","",'DSR Attendance'!#REF!)</f>
        <v>#REF!</v>
      </c>
    </row>
    <row r="26" spans="1:55 16375:16383" ht="14.4" customHeight="1">
      <c r="A26" s="190" t="str">
        <f>IF(L26="","",VLOOKUP(L26,'Truck Utilization'!B$3:C$300,2,FALSE))</f>
        <v>Company</v>
      </c>
      <c r="B26" s="191" t="s">
        <v>953</v>
      </c>
      <c r="C26" s="192" t="str">
        <f>IF($B26="","",VLOOKUP($B26,'DSR Attendance'!$A$3:$E$273,5,FALSE))</f>
        <v>09190880984</v>
      </c>
      <c r="D26" s="193"/>
      <c r="E26" s="637">
        <v>31027878</v>
      </c>
      <c r="F26" s="195"/>
      <c r="G26" s="195"/>
      <c r="H26" s="195"/>
      <c r="I26" s="196" t="str">
        <f>IF(E26="","",VLOOKUP(E26,'Summarized Plan'!A:B,2,0))</f>
        <v>MONICO &amp; SHEILA BEVERAGES TRADING</v>
      </c>
      <c r="J26" s="194"/>
      <c r="K26" s="194" t="s">
        <v>378</v>
      </c>
      <c r="L26" s="195" t="s">
        <v>1217</v>
      </c>
      <c r="M26" s="194">
        <f t="shared" si="22"/>
        <v>284</v>
      </c>
      <c r="N26" s="195">
        <f>IF(E26="","",VLOOKUP(E26,'Summarized Plan'!$A:$C,3,0))</f>
        <v>284</v>
      </c>
      <c r="O26" s="195" t="str">
        <f>IF(E26="","",VLOOKUP(E26,'Summarized Plan'!$A:$G,7,0))</f>
        <v>LP-WS</v>
      </c>
      <c r="P26" s="196"/>
      <c r="Q26" s="198" t="str">
        <f t="shared" si="23"/>
        <v>JERUSALEM</v>
      </c>
      <c r="R26" s="197">
        <f>IF($B26="","",VLOOKUP($Q26,'DSR Attendance'!$A$3:$D$179,4,FALSE))</f>
        <v>2018861</v>
      </c>
      <c r="S26" s="197"/>
      <c r="T26" s="197" t="str">
        <f t="shared" si="24"/>
        <v>NJE9627</v>
      </c>
      <c r="U26" s="197" t="str">
        <f t="shared" si="25"/>
        <v>JERUSALEM</v>
      </c>
      <c r="V26" s="197" t="str">
        <f t="shared" si="26"/>
        <v>LP-WS</v>
      </c>
      <c r="W26" s="197"/>
      <c r="X26" s="197" t="str">
        <f>_xlfn.IFNA(IF(L26="","",VLOOKUP(L26,'Truck Utilization'!B$3:D$147,3,FALSE)),"")</f>
        <v/>
      </c>
      <c r="Y26" s="197" t="str">
        <f>IF(X26="","",IF(E26="","",VLOOKUP(E26,'Summarized Plan'!$A:$E,5,0)))</f>
        <v/>
      </c>
      <c r="Z26" s="197">
        <f t="shared" si="27"/>
        <v>31027878</v>
      </c>
      <c r="AA26" s="197" t="str">
        <f t="shared" si="28"/>
        <v>NJE9627</v>
      </c>
      <c r="AB26" s="197">
        <f t="shared" si="29"/>
        <v>284</v>
      </c>
      <c r="AC26" s="197"/>
      <c r="AD26" s="197" t="str">
        <f t="shared" si="30"/>
        <v>JERUSALEM</v>
      </c>
      <c r="AE26" s="197">
        <f t="shared" si="31"/>
        <v>0</v>
      </c>
      <c r="AF26" s="197" t="str">
        <f t="shared" si="32"/>
        <v>MONICO &amp; SHEILA BEVERAGES TRADING</v>
      </c>
      <c r="AG26" s="194"/>
      <c r="AH26" s="194"/>
      <c r="AI26" s="194"/>
      <c r="AJ26" s="193"/>
      <c r="AK26" s="199"/>
      <c r="AL26" s="194"/>
      <c r="AM26" s="115">
        <f t="shared" si="33"/>
        <v>0</v>
      </c>
      <c r="AO26" s="11">
        <f t="shared" si="34"/>
        <v>31027878</v>
      </c>
      <c r="AP26" s="11" t="e">
        <f t="shared" si="35"/>
        <v>#N/A</v>
      </c>
      <c r="AQ26" s="11">
        <f t="shared" si="36"/>
        <v>284</v>
      </c>
      <c r="AS26" s="202" t="str">
        <f t="shared" si="37"/>
        <v>JERUSALEM</v>
      </c>
      <c r="AT26" s="11" t="str">
        <f t="shared" si="38"/>
        <v>Company</v>
      </c>
      <c r="AW26" s="116"/>
      <c r="AX26" s="115" t="e">
        <f t="shared" si="39"/>
        <v>#VALUE!</v>
      </c>
      <c r="AY26" s="278" t="str">
        <f t="shared" si="40"/>
        <v/>
      </c>
      <c r="BC26" s="115">
        <f>IF(E26="","",_xlfn.XLOOKUP(E26,'Summarized Plan'!A:A,'Summarized Plan'!K:K))</f>
        <v>0</v>
      </c>
      <c r="XEU26" s="138">
        <f t="shared" si="19"/>
        <v>1</v>
      </c>
      <c r="XEV26" s="138" t="str">
        <f>IF(E26="","",B22)</f>
        <v>NUGUID</v>
      </c>
      <c r="XEW26" s="153" t="str">
        <f t="shared" si="20"/>
        <v>NJE9627</v>
      </c>
      <c r="XEX26" s="138" t="e">
        <f>IF(ISNA(VLOOKUP(E26,'Summarized Plan'!$A:$U,19,0)),"",VLOOKUP(E26,'Summarized Plan'!$A:$U,19,0))</f>
        <v>#REF!</v>
      </c>
      <c r="XEY26" s="16" t="str">
        <f>IF('Truck Utilization'!A25=0,"",'Truck Utilization'!A25)</f>
        <v/>
      </c>
      <c r="XEZ26" s="16" t="str">
        <f>IF('Truck Utilization'!B25=0,"",'Truck Utilization'!B25)</f>
        <v>NFI785</v>
      </c>
      <c r="XFA26" s="138" t="e">
        <f t="shared" si="21"/>
        <v>#REF!</v>
      </c>
      <c r="XFB26" s="138" t="e">
        <f>IF('DSR Attendance'!#REF!="","",'DSR Attendance'!#REF!)</f>
        <v>#REF!</v>
      </c>
      <c r="XFC26" s="138" t="e">
        <f>IF('DSR Attendance'!#REF!="","",'DSR Attendance'!#REF!)</f>
        <v>#REF!</v>
      </c>
    </row>
    <row r="27" spans="1:55 16375:16383" ht="14.4" customHeight="1">
      <c r="A27" s="190" t="str">
        <f>IF(L27="","",VLOOKUP(L27,'Truck Utilization'!B$3:C$300,2,FALSE))</f>
        <v>Company</v>
      </c>
      <c r="B27" s="191" t="s">
        <v>540</v>
      </c>
      <c r="C27" s="192" t="str">
        <f>IF($B27="","",VLOOKUP($B27,'DSR Attendance'!$A$3:$E$273,5,FALSE))</f>
        <v>09190880966</v>
      </c>
      <c r="D27" s="193"/>
      <c r="E27" s="637">
        <v>31028122</v>
      </c>
      <c r="F27" s="195"/>
      <c r="G27" s="195"/>
      <c r="H27" s="195"/>
      <c r="I27" s="196" t="str">
        <f>IF(E27="","",VLOOKUP(E27,'Summarized Plan'!A:B,2,0))</f>
        <v>GLENN JOSEPH ONE STOP SHOP</v>
      </c>
      <c r="J27" s="194"/>
      <c r="K27" s="194" t="s">
        <v>378</v>
      </c>
      <c r="L27" s="195" t="s">
        <v>541</v>
      </c>
      <c r="M27" s="194">
        <f t="shared" si="22"/>
        <v>222</v>
      </c>
      <c r="N27" s="195">
        <f>IF(E27="","",VLOOKUP(E27,'Summarized Plan'!$A:$C,3,0))</f>
        <v>222</v>
      </c>
      <c r="O27" s="195" t="str">
        <f>IF(E27="","",VLOOKUP(E27,'Summarized Plan'!$A:$G,7,0))</f>
        <v>WS-SRC</v>
      </c>
      <c r="P27" s="196"/>
      <c r="Q27" s="198" t="str">
        <f t="shared" si="23"/>
        <v>FRESCO</v>
      </c>
      <c r="R27" s="197">
        <f>IF($B27="","",VLOOKUP($Q27,'DSR Attendance'!$A$3:$D$179,4,FALSE))</f>
        <v>2018841</v>
      </c>
      <c r="S27" s="197"/>
      <c r="T27" s="197" t="str">
        <f t="shared" si="24"/>
        <v>NAQ8960</v>
      </c>
      <c r="U27" s="197" t="str">
        <f t="shared" si="25"/>
        <v>FRESCO</v>
      </c>
      <c r="V27" s="197" t="str">
        <f t="shared" si="26"/>
        <v>WS-SRC</v>
      </c>
      <c r="W27" s="197"/>
      <c r="X27" s="197">
        <f>_xlfn.IFNA(IF(L27="","",VLOOKUP(L27,'Truck Utilization'!B$3:D$147,3,FALSE)),"")</f>
        <v>6</v>
      </c>
      <c r="Y27" s="197">
        <f>IF(X27="","",IF(E27="","",VLOOKUP(E27,'Summarized Plan'!$A:$E,5,0)))</f>
        <v>5.37</v>
      </c>
      <c r="Z27" s="197">
        <f t="shared" si="27"/>
        <v>31028122</v>
      </c>
      <c r="AA27" s="197" t="str">
        <f t="shared" si="28"/>
        <v>NAQ8960</v>
      </c>
      <c r="AB27" s="197">
        <f t="shared" si="29"/>
        <v>222</v>
      </c>
      <c r="AC27" s="197"/>
      <c r="AD27" s="197" t="str">
        <f t="shared" si="30"/>
        <v>FRESCO</v>
      </c>
      <c r="AE27" s="197">
        <f t="shared" si="31"/>
        <v>0</v>
      </c>
      <c r="AF27" s="197" t="str">
        <f t="shared" si="32"/>
        <v>GLENN JOSEPH ONE STOP SHOP</v>
      </c>
      <c r="AG27" s="194"/>
      <c r="AH27" s="194"/>
      <c r="AI27" s="194"/>
      <c r="AJ27" s="193"/>
      <c r="AK27" s="199"/>
      <c r="AL27" s="194"/>
      <c r="AM27" s="115">
        <f t="shared" si="33"/>
        <v>0</v>
      </c>
      <c r="AO27" s="11">
        <f t="shared" si="34"/>
        <v>31028122</v>
      </c>
      <c r="AP27" s="11" t="e">
        <f t="shared" si="35"/>
        <v>#N/A</v>
      </c>
      <c r="AQ27" s="11">
        <f t="shared" si="36"/>
        <v>222</v>
      </c>
      <c r="AS27" s="202" t="str">
        <f t="shared" si="37"/>
        <v>FRESCO</v>
      </c>
      <c r="AT27" s="11" t="str">
        <f t="shared" si="38"/>
        <v>Company</v>
      </c>
      <c r="AW27" s="116"/>
      <c r="AX27" s="115">
        <f t="shared" si="39"/>
        <v>0.89500000000000002</v>
      </c>
      <c r="AY27" s="278">
        <f t="shared" si="40"/>
        <v>0.89500000000000002</v>
      </c>
      <c r="BC27" s="115">
        <f>IF(E27="","",_xlfn.XLOOKUP(E27,'Summarized Plan'!A:A,'Summarized Plan'!K:K))</f>
        <v>0</v>
      </c>
      <c r="XEU27" s="138">
        <f t="shared" si="19"/>
        <v>1</v>
      </c>
      <c r="XEV27" s="138" t="str">
        <f>IF(E27="","",B27)</f>
        <v>FRESCO</v>
      </c>
      <c r="XEW27" s="153" t="str">
        <f t="shared" si="20"/>
        <v>NAQ8960</v>
      </c>
      <c r="XEX27" s="138" t="e">
        <f>IF(ISNA(VLOOKUP(E27,'Summarized Plan'!$A:$U,19,0)),"",VLOOKUP(E27,'Summarized Plan'!$A:$U,19,0))</f>
        <v>#REF!</v>
      </c>
      <c r="XEY27" s="16" t="str">
        <f>IF('Truck Utilization'!A26=0,"",'Truck Utilization'!A26)</f>
        <v/>
      </c>
      <c r="XEZ27" s="16" t="str">
        <f>IF('Truck Utilization'!B26=0,"",'Truck Utilization'!B26)</f>
        <v>NFI795</v>
      </c>
      <c r="XFA27" s="138" t="e">
        <f t="shared" si="21"/>
        <v>#REF!</v>
      </c>
      <c r="XFB27" s="138" t="e">
        <f>IF('DSR Attendance'!#REF!="","",'DSR Attendance'!#REF!)</f>
        <v>#REF!</v>
      </c>
      <c r="XFC27" s="138" t="e">
        <f>IF('DSR Attendance'!#REF!="","",'DSR Attendance'!#REF!)</f>
        <v>#REF!</v>
      </c>
    </row>
    <row r="28" spans="1:55 16375:16383" ht="14.4" customHeight="1">
      <c r="A28" s="190" t="str">
        <f>IF(L28="","",VLOOKUP(L28,'Truck Utilization'!B$3:C$300,2,FALSE))</f>
        <v>Company</v>
      </c>
      <c r="B28" s="191" t="s">
        <v>535</v>
      </c>
      <c r="C28" s="192">
        <f>IF($B28="","",VLOOKUP($B28,'DSR Attendance'!$A$3:$E$273,5,FALSE))</f>
        <v>0</v>
      </c>
      <c r="D28" s="193"/>
      <c r="E28" s="637">
        <v>31028124</v>
      </c>
      <c r="F28" s="195"/>
      <c r="G28" s="195"/>
      <c r="H28" s="195"/>
      <c r="I28" s="196" t="str">
        <f>IF(E28="","",VLOOKUP(E28,'Summarized Plan'!A:B,2,0))</f>
        <v>KIRBY AND KENT SOFTDRINKS STORE / CONNIE ANGEL STORE / LHOAN SARI-SARI STORE</v>
      </c>
      <c r="J28" s="194"/>
      <c r="K28" s="194" t="s">
        <v>378</v>
      </c>
      <c r="L28" s="195" t="s">
        <v>403</v>
      </c>
      <c r="M28" s="194">
        <f t="shared" si="22"/>
        <v>276</v>
      </c>
      <c r="N28" s="195">
        <f>IF(E28="","",VLOOKUP(E28,'Summarized Plan'!$A:$C,3,0))</f>
        <v>276</v>
      </c>
      <c r="O28" s="195" t="str">
        <f>IF(E28="","",VLOOKUP(E28,'Summarized Plan'!$A:$G,7,0))</f>
        <v>LP-WS</v>
      </c>
      <c r="P28" s="196"/>
      <c r="Q28" s="198" t="str">
        <f t="shared" si="23"/>
        <v>LACUNA</v>
      </c>
      <c r="R28" s="197">
        <f>IF($B28="","",VLOOKUP($Q28,'DSR Attendance'!$A$3:$D$179,4,FALSE))</f>
        <v>0</v>
      </c>
      <c r="S28" s="197"/>
      <c r="T28" s="197" t="str">
        <f t="shared" si="24"/>
        <v>DAD8992</v>
      </c>
      <c r="U28" s="197" t="str">
        <f t="shared" si="25"/>
        <v>LACUNA</v>
      </c>
      <c r="V28" s="197" t="str">
        <f t="shared" si="26"/>
        <v>LP-WS</v>
      </c>
      <c r="W28" s="197"/>
      <c r="X28" s="197">
        <f>_xlfn.IFNA(IF(L28="","",VLOOKUP(L28,'Truck Utilization'!B$3:D$147,3,FALSE)),"")</f>
        <v>6</v>
      </c>
      <c r="Y28" s="197">
        <f>IF(X28="","",IF(E28="","",VLOOKUP(E28,'Summarized Plan'!$A:$E,5,0)))</f>
        <v>5.42</v>
      </c>
      <c r="Z28" s="197">
        <f t="shared" si="27"/>
        <v>31028124</v>
      </c>
      <c r="AA28" s="197" t="str">
        <f t="shared" si="28"/>
        <v>DAD8992</v>
      </c>
      <c r="AB28" s="197">
        <f t="shared" si="29"/>
        <v>276</v>
      </c>
      <c r="AC28" s="197"/>
      <c r="AD28" s="197" t="str">
        <f t="shared" si="30"/>
        <v>LACUNA</v>
      </c>
      <c r="AE28" s="197">
        <f t="shared" si="31"/>
        <v>0</v>
      </c>
      <c r="AF28" s="197" t="str">
        <f t="shared" si="32"/>
        <v>KIRBY AND KENT SOFTDRINKS STORE / CONNIE ANGEL STORE / LHOAN SARI-SARI STORE</v>
      </c>
      <c r="AG28" s="194"/>
      <c r="AH28" s="194"/>
      <c r="AI28" s="194"/>
      <c r="AJ28" s="193"/>
      <c r="AK28" s="199"/>
      <c r="AL28" s="194"/>
      <c r="AM28" s="115">
        <f t="shared" si="33"/>
        <v>0</v>
      </c>
      <c r="AO28" s="11">
        <f t="shared" si="34"/>
        <v>31028124</v>
      </c>
      <c r="AP28" s="11" t="e">
        <f t="shared" si="35"/>
        <v>#N/A</v>
      </c>
      <c r="AQ28" s="11">
        <f t="shared" si="36"/>
        <v>276</v>
      </c>
      <c r="AS28" s="202" t="str">
        <f t="shared" si="37"/>
        <v>LACUNA</v>
      </c>
      <c r="AT28" s="11" t="str">
        <f t="shared" si="38"/>
        <v>Company</v>
      </c>
      <c r="AW28" s="116"/>
      <c r="AX28" s="115">
        <f t="shared" si="39"/>
        <v>0.90333333333333332</v>
      </c>
      <c r="AY28" s="278">
        <f t="shared" si="40"/>
        <v>0.90333333333333332</v>
      </c>
      <c r="BC28" s="115">
        <f>IF(E28="","",_xlfn.XLOOKUP(E28,'Summarized Plan'!A:A,'Summarized Plan'!K:K))</f>
        <v>0</v>
      </c>
      <c r="XEU28" s="138">
        <f t="shared" si="19"/>
        <v>1</v>
      </c>
      <c r="XEV28" s="138" t="str">
        <f>IF(E28="","",B27)</f>
        <v>FRESCO</v>
      </c>
      <c r="XEW28" s="153" t="str">
        <f t="shared" si="20"/>
        <v>DAD8992</v>
      </c>
      <c r="XEX28" s="138" t="e">
        <f>IF(ISNA(VLOOKUP(E28,'Summarized Plan'!$A:$U,19,0)),"",VLOOKUP(E28,'Summarized Plan'!$A:$U,19,0))</f>
        <v>#REF!</v>
      </c>
      <c r="XEY28" s="16" t="e">
        <f>IF('Truck Utilization'!#REF!=0,"",'Truck Utilization'!#REF!)</f>
        <v>#REF!</v>
      </c>
      <c r="XEZ28" s="16" t="e">
        <f>IF('Truck Utilization'!#REF!=0,"",'Truck Utilization'!#REF!)</f>
        <v>#REF!</v>
      </c>
      <c r="XFA28" s="138" t="e">
        <f t="shared" si="21"/>
        <v>#REF!</v>
      </c>
      <c r="XFB28" s="138" t="e">
        <f>IF('DSR Attendance'!#REF!="","",'DSR Attendance'!#REF!)</f>
        <v>#REF!</v>
      </c>
      <c r="XFC28" s="138" t="e">
        <f>IF('DSR Attendance'!#REF!="","",'DSR Attendance'!#REF!)</f>
        <v>#REF!</v>
      </c>
    </row>
    <row r="29" spans="1:55 16375:16383" ht="14.4" customHeight="1">
      <c r="A29" s="190" t="str">
        <f>IF(L29="","",VLOOKUP(L29,'Truck Utilization'!B$3:C$300,2,FALSE))</f>
        <v>Company</v>
      </c>
      <c r="B29" s="191" t="s">
        <v>544</v>
      </c>
      <c r="C29" s="192" t="str">
        <f>IF($B29="","",VLOOKUP($B29,'DSR Attendance'!$A$3:$E$273,5,FALSE))</f>
        <v>09190880297</v>
      </c>
      <c r="D29" s="193"/>
      <c r="E29" s="637">
        <v>31028201</v>
      </c>
      <c r="F29" s="195"/>
      <c r="G29" s="195"/>
      <c r="H29" s="195"/>
      <c r="I29" s="196" t="str">
        <f>IF(E29="","",VLOOKUP(E29,'Summarized Plan'!A:B,2,0))</f>
        <v>SERVANTS CHOICE STORE / RHANS STORE</v>
      </c>
      <c r="J29" s="194"/>
      <c r="K29" s="194" t="s">
        <v>378</v>
      </c>
      <c r="L29" s="195" t="s">
        <v>545</v>
      </c>
      <c r="M29" s="194">
        <f t="shared" si="22"/>
        <v>246</v>
      </c>
      <c r="N29" s="195">
        <f>IF(E29="","",VLOOKUP(E29,'Summarized Plan'!$A:$C,3,0))</f>
        <v>246</v>
      </c>
      <c r="O29" s="195" t="str">
        <f>IF(E29="","",VLOOKUP(E29,'Summarized Plan'!$A:$G,7,0))</f>
        <v>LP-WS</v>
      </c>
      <c r="P29" s="196"/>
      <c r="Q29" s="198" t="str">
        <f t="shared" si="23"/>
        <v>SOLLANO</v>
      </c>
      <c r="R29" s="197">
        <f>IF($B29="","",VLOOKUP($Q29,'DSR Attendance'!$A$3:$D$179,4,FALSE))</f>
        <v>2019564</v>
      </c>
      <c r="S29" s="197"/>
      <c r="T29" s="197" t="str">
        <f t="shared" si="24"/>
        <v>NAQ8949</v>
      </c>
      <c r="U29" s="197" t="str">
        <f t="shared" si="25"/>
        <v>SOLLANO</v>
      </c>
      <c r="V29" s="197" t="str">
        <f t="shared" si="26"/>
        <v>LP-WS</v>
      </c>
      <c r="W29" s="197"/>
      <c r="X29" s="197">
        <f>_xlfn.IFNA(IF(L29="","",VLOOKUP(L29,'Truck Utilization'!B$3:D$147,3,FALSE)),"")</f>
        <v>6</v>
      </c>
      <c r="Y29" s="197">
        <f>IF(X29="","",IF(E29="","",VLOOKUP(E29,'Summarized Plan'!$A:$E,5,0)))</f>
        <v>5.3</v>
      </c>
      <c r="Z29" s="197">
        <f t="shared" si="27"/>
        <v>31028201</v>
      </c>
      <c r="AA29" s="197" t="str">
        <f t="shared" si="28"/>
        <v>NAQ8949</v>
      </c>
      <c r="AB29" s="197">
        <f t="shared" si="29"/>
        <v>246</v>
      </c>
      <c r="AC29" s="197"/>
      <c r="AD29" s="197" t="str">
        <f t="shared" si="30"/>
        <v>SOLLANO</v>
      </c>
      <c r="AE29" s="197">
        <f t="shared" si="31"/>
        <v>0</v>
      </c>
      <c r="AF29" s="197" t="str">
        <f t="shared" si="32"/>
        <v>SERVANTS CHOICE STORE / RHANS STORE</v>
      </c>
      <c r="AG29" s="194"/>
      <c r="AH29" s="194"/>
      <c r="AI29" s="194"/>
      <c r="AJ29" s="193"/>
      <c r="AK29" s="199"/>
      <c r="AL29" s="194"/>
      <c r="AM29" s="115">
        <f t="shared" si="33"/>
        <v>0</v>
      </c>
      <c r="AO29" s="11">
        <f t="shared" si="34"/>
        <v>31028201</v>
      </c>
      <c r="AP29" s="11" t="e">
        <f t="shared" si="35"/>
        <v>#N/A</v>
      </c>
      <c r="AQ29" s="11">
        <f t="shared" si="36"/>
        <v>246</v>
      </c>
      <c r="AS29" s="202" t="str">
        <f t="shared" si="37"/>
        <v>SOLLANO</v>
      </c>
      <c r="AT29" s="11" t="str">
        <f t="shared" si="38"/>
        <v>Company</v>
      </c>
      <c r="AW29" s="116"/>
      <c r="AX29" s="115">
        <f t="shared" si="39"/>
        <v>0.8833333333333333</v>
      </c>
      <c r="AY29" s="278">
        <f t="shared" si="40"/>
        <v>0.8833333333333333</v>
      </c>
      <c r="BC29" s="115">
        <f>IF(E29="","",_xlfn.XLOOKUP(E29,'Summarized Plan'!A:A,'Summarized Plan'!K:K))</f>
        <v>0</v>
      </c>
      <c r="XEU29" s="138">
        <f t="shared" si="19"/>
        <v>1</v>
      </c>
      <c r="XEV29" s="138" t="str">
        <f>IF(E29="","",B27)</f>
        <v>FRESCO</v>
      </c>
      <c r="XEW29" s="153" t="str">
        <f t="shared" si="20"/>
        <v>NAQ8949</v>
      </c>
      <c r="XEX29" s="138" t="e">
        <f>IF(ISNA(VLOOKUP(E29,'Summarized Plan'!$A:$U,19,0)),"",VLOOKUP(E29,'Summarized Plan'!$A:$U,19,0))</f>
        <v>#REF!</v>
      </c>
      <c r="XEY29" s="16" t="e">
        <f>IF('Truck Utilization'!#REF!=0,"",'Truck Utilization'!#REF!)</f>
        <v>#REF!</v>
      </c>
      <c r="XEZ29" s="16" t="e">
        <f>IF('Truck Utilization'!#REF!=0,"",'Truck Utilization'!#REF!)</f>
        <v>#REF!</v>
      </c>
      <c r="XFA29" s="138" t="e">
        <f t="shared" si="21"/>
        <v>#REF!</v>
      </c>
      <c r="XFB29" s="138" t="e">
        <f>IF('DSR Attendance'!#REF!="","",'DSR Attendance'!#REF!)</f>
        <v>#REF!</v>
      </c>
      <c r="XFC29" s="138" t="e">
        <f>IF('DSR Attendance'!#REF!="","",'DSR Attendance'!#REF!)</f>
        <v>#REF!</v>
      </c>
    </row>
    <row r="30" spans="1:55 16375:16383" ht="14.4" customHeight="1">
      <c r="A30" s="190" t="str">
        <f>IF(L30="","",VLOOKUP(L30,'Truck Utilization'!B$3:C$300,2,FALSE))</f>
        <v>Company</v>
      </c>
      <c r="B30" s="191" t="s">
        <v>488</v>
      </c>
      <c r="C30" s="192" t="str">
        <f>IF($B30="","",VLOOKUP($B30,'DSR Attendance'!$A$3:$E$273,5,FALSE))</f>
        <v>09190880321</v>
      </c>
      <c r="D30" s="193"/>
      <c r="E30" s="637">
        <v>31028205</v>
      </c>
      <c r="F30" s="195"/>
      <c r="G30" s="195"/>
      <c r="H30" s="195"/>
      <c r="I30" s="196" t="str">
        <f>IF(E30="","",VLOOKUP(E30,'Summarized Plan'!A:B,2,0))</f>
        <v>C.S.R. GENERAL MERCHANDISE</v>
      </c>
      <c r="J30" s="194"/>
      <c r="K30" s="194" t="s">
        <v>378</v>
      </c>
      <c r="L30" s="195" t="s">
        <v>539</v>
      </c>
      <c r="M30" s="194">
        <f t="shared" si="22"/>
        <v>438</v>
      </c>
      <c r="N30" s="195">
        <f>IF(E30="","",VLOOKUP(E30,'Summarized Plan'!$A:$C,3,0))</f>
        <v>438</v>
      </c>
      <c r="O30" s="195" t="str">
        <f>IF(E30="","",VLOOKUP(E30,'Summarized Plan'!$A:$G,7,0))</f>
        <v>PAR-WS</v>
      </c>
      <c r="P30" s="196"/>
      <c r="Q30" s="198" t="str">
        <f t="shared" si="23"/>
        <v>FACUNLA</v>
      </c>
      <c r="R30" s="197">
        <f>IF($B30="","",VLOOKUP($Q30,'DSR Attendance'!$A$3:$D$179,4,FALSE))</f>
        <v>2019434</v>
      </c>
      <c r="S30" s="197"/>
      <c r="T30" s="197" t="str">
        <f t="shared" si="24"/>
        <v>NBI4627</v>
      </c>
      <c r="U30" s="197" t="str">
        <f t="shared" si="25"/>
        <v>FACUNLA</v>
      </c>
      <c r="V30" s="197" t="str">
        <f t="shared" si="26"/>
        <v>PAR-WS</v>
      </c>
      <c r="W30" s="197"/>
      <c r="X30" s="197">
        <f>_xlfn.IFNA(IF(L30="","",VLOOKUP(L30,'Truck Utilization'!B$3:D$147,3,FALSE)),"")</f>
        <v>6</v>
      </c>
      <c r="Y30" s="197">
        <f>IF(X30="","",IF(E30="","",VLOOKUP(E30,'Summarized Plan'!$A:$E,5,0)))</f>
        <v>5.96</v>
      </c>
      <c r="Z30" s="197">
        <f t="shared" si="27"/>
        <v>31028205</v>
      </c>
      <c r="AA30" s="197" t="str">
        <f t="shared" si="28"/>
        <v>NBI4627</v>
      </c>
      <c r="AB30" s="197">
        <f t="shared" si="29"/>
        <v>438</v>
      </c>
      <c r="AC30" s="197"/>
      <c r="AD30" s="197" t="str">
        <f t="shared" si="30"/>
        <v>FACUNLA</v>
      </c>
      <c r="AE30" s="197">
        <f t="shared" si="31"/>
        <v>0</v>
      </c>
      <c r="AF30" s="197" t="str">
        <f t="shared" si="32"/>
        <v>C.S.R. GENERAL MERCHANDISE</v>
      </c>
      <c r="AG30" s="194"/>
      <c r="AH30" s="194"/>
      <c r="AI30" s="194"/>
      <c r="AJ30" s="193"/>
      <c r="AK30" s="199"/>
      <c r="AL30" s="194"/>
      <c r="AM30" s="115">
        <f t="shared" si="33"/>
        <v>0</v>
      </c>
      <c r="AO30" s="11">
        <f t="shared" si="34"/>
        <v>31028205</v>
      </c>
      <c r="AP30" s="11" t="e">
        <f t="shared" si="35"/>
        <v>#N/A</v>
      </c>
      <c r="AQ30" s="11">
        <f t="shared" si="36"/>
        <v>438</v>
      </c>
      <c r="AS30" s="202" t="str">
        <f t="shared" si="37"/>
        <v>FACUNLA</v>
      </c>
      <c r="AT30" s="11" t="str">
        <f t="shared" si="38"/>
        <v>Company</v>
      </c>
      <c r="AW30" s="116"/>
      <c r="AX30" s="115">
        <f t="shared" si="39"/>
        <v>0.99333333333333329</v>
      </c>
      <c r="AY30" s="278">
        <f t="shared" si="40"/>
        <v>0.99333333333333329</v>
      </c>
      <c r="BC30" s="115">
        <f>IF(E30="","",_xlfn.XLOOKUP(E30,'Summarized Plan'!A:A,'Summarized Plan'!K:K))</f>
        <v>0</v>
      </c>
      <c r="XEU30" s="138">
        <f t="shared" si="19"/>
        <v>1</v>
      </c>
      <c r="XEV30" s="138" t="str">
        <f>IF(E30="","",B27)</f>
        <v>FRESCO</v>
      </c>
      <c r="XEW30" s="153" t="str">
        <f t="shared" si="20"/>
        <v>NBI4627</v>
      </c>
      <c r="XEX30" s="138" t="e">
        <f>IF(ISNA(VLOOKUP(E30,'Summarized Plan'!$A:$U,19,0)),"",VLOOKUP(E30,'Summarized Plan'!$A:$U,19,0))</f>
        <v>#REF!</v>
      </c>
      <c r="XEY30" s="16" t="str">
        <f>IF('Truck Utilization'!A27=0,"",'Truck Utilization'!A27)</f>
        <v/>
      </c>
      <c r="XEZ30" s="16" t="str">
        <f>IF('Truck Utilization'!B27=0,"",'Truck Utilization'!B27)</f>
        <v>NFI853</v>
      </c>
      <c r="XFA30" s="138" t="e">
        <f t="shared" si="21"/>
        <v>#REF!</v>
      </c>
      <c r="XFB30" s="138" t="e">
        <f>IF('DSR Attendance'!#REF!="","",'DSR Attendance'!#REF!)</f>
        <v>#REF!</v>
      </c>
      <c r="XFC30" s="138" t="e">
        <f>IF('DSR Attendance'!#REF!="","",'DSR Attendance'!#REF!)</f>
        <v>#REF!</v>
      </c>
    </row>
    <row r="31" spans="1:55 16375:16383" ht="14.4" customHeight="1">
      <c r="A31" s="190" t="str">
        <f>IF(L31="","",VLOOKUP(L31,'Truck Utilization'!B$3:C$300,2,FALSE))</f>
        <v>Company</v>
      </c>
      <c r="B31" s="191" t="s">
        <v>992</v>
      </c>
      <c r="C31" s="192" t="str">
        <f>IF($B31="","",VLOOKUP($B31,'DSR Attendance'!$A$3:$E$273,5,FALSE))</f>
        <v>09190881366</v>
      </c>
      <c r="D31" s="193"/>
      <c r="E31" s="637">
        <v>31028239</v>
      </c>
      <c r="F31" s="195"/>
      <c r="G31" s="195"/>
      <c r="H31" s="195"/>
      <c r="I31" s="196" t="str">
        <f>IF(E31="","",VLOOKUP(E31,'Summarized Plan'!A:B,2,0))</f>
        <v>ANGELMAR BOTTLED BEVERAGE</v>
      </c>
      <c r="J31" s="194"/>
      <c r="K31" s="194" t="s">
        <v>378</v>
      </c>
      <c r="L31" s="195" t="s">
        <v>411</v>
      </c>
      <c r="M31" s="194">
        <f t="shared" si="22"/>
        <v>365</v>
      </c>
      <c r="N31" s="195">
        <f>IF(E31="","",VLOOKUP(E31,'Summarized Plan'!$A:$C,3,0))</f>
        <v>365</v>
      </c>
      <c r="O31" s="195" t="str">
        <f>IF(E31="","",VLOOKUP(E31,'Summarized Plan'!$A:$G,7,0))</f>
        <v>PAR-WS</v>
      </c>
      <c r="P31" s="196"/>
      <c r="Q31" s="198" t="str">
        <f t="shared" si="23"/>
        <v>PANGANIBAN</v>
      </c>
      <c r="R31" s="197">
        <f>IF($B31="","",VLOOKUP($Q31,'DSR Attendance'!$A$3:$D$179,4,FALSE))</f>
        <v>2019068</v>
      </c>
      <c r="S31" s="197"/>
      <c r="T31" s="197" t="str">
        <f t="shared" si="24"/>
        <v>NFZ6699</v>
      </c>
      <c r="U31" s="197" t="str">
        <f t="shared" si="25"/>
        <v>PANGANIBAN</v>
      </c>
      <c r="V31" s="197" t="str">
        <f t="shared" si="26"/>
        <v>PAR-WS</v>
      </c>
      <c r="W31" s="197"/>
      <c r="X31" s="197">
        <f>_xlfn.IFNA(IF(L31="","",VLOOKUP(L31,'Truck Utilization'!B$3:D$147,3,FALSE)),"")</f>
        <v>6</v>
      </c>
      <c r="Y31" s="197">
        <f>IF(X31="","",IF(E31="","",VLOOKUP(E31,'Summarized Plan'!$A:$E,5,0)))</f>
        <v>4.79</v>
      </c>
      <c r="Z31" s="197">
        <f t="shared" si="27"/>
        <v>31028239</v>
      </c>
      <c r="AA31" s="197" t="str">
        <f t="shared" si="28"/>
        <v>NFZ6699</v>
      </c>
      <c r="AB31" s="197">
        <f t="shared" si="29"/>
        <v>365</v>
      </c>
      <c r="AC31" s="197"/>
      <c r="AD31" s="197" t="str">
        <f t="shared" si="30"/>
        <v>PANGANIBAN</v>
      </c>
      <c r="AE31" s="197">
        <f t="shared" si="31"/>
        <v>0</v>
      </c>
      <c r="AF31" s="197" t="str">
        <f t="shared" si="32"/>
        <v>ANGELMAR BOTTLED BEVERAGE</v>
      </c>
      <c r="AG31" s="194"/>
      <c r="AH31" s="194"/>
      <c r="AI31" s="194"/>
      <c r="AJ31" s="193"/>
      <c r="AK31" s="199"/>
      <c r="AL31" s="194"/>
      <c r="AM31" s="115">
        <f t="shared" si="33"/>
        <v>0</v>
      </c>
      <c r="AO31" s="11">
        <f t="shared" si="34"/>
        <v>31028239</v>
      </c>
      <c r="AP31" s="11" t="e">
        <f t="shared" si="35"/>
        <v>#N/A</v>
      </c>
      <c r="AQ31" s="11">
        <f t="shared" si="36"/>
        <v>365</v>
      </c>
      <c r="AS31" s="202" t="str">
        <f t="shared" si="37"/>
        <v>PANGANIBAN</v>
      </c>
      <c r="AT31" s="11" t="str">
        <f t="shared" si="38"/>
        <v>Company</v>
      </c>
      <c r="AW31" s="116"/>
      <c r="AX31" s="115">
        <f t="shared" si="39"/>
        <v>0.79833333333333334</v>
      </c>
      <c r="AY31" s="278">
        <f t="shared" si="40"/>
        <v>0.79833333333333334</v>
      </c>
      <c r="BC31" s="115">
        <f>IF(E31="","",_xlfn.XLOOKUP(E31,'Summarized Plan'!A:A,'Summarized Plan'!K:K))</f>
        <v>0</v>
      </c>
      <c r="XEU31" s="138">
        <f t="shared" si="19"/>
        <v>1</v>
      </c>
      <c r="XEV31" s="138" t="str">
        <f>IF(E31="","",B27)</f>
        <v>FRESCO</v>
      </c>
      <c r="XEW31" s="153" t="str">
        <f t="shared" si="20"/>
        <v>NFZ6699</v>
      </c>
      <c r="XEX31" s="138" t="e">
        <f>IF(ISNA(VLOOKUP(E31,'Summarized Plan'!$A:$U,19,0)),"",VLOOKUP(E31,'Summarized Plan'!$A:$U,19,0))</f>
        <v>#REF!</v>
      </c>
      <c r="XEY31" s="16" t="str">
        <f>IF('Truck Utilization'!A28=0,"",'Truck Utilization'!A28)</f>
        <v/>
      </c>
      <c r="XEZ31" s="16" t="str">
        <f>IF('Truck Utilization'!B28=0,"",'Truck Utilization'!B28)</f>
        <v>ZTC502</v>
      </c>
      <c r="XFA31" s="138" t="e">
        <f t="shared" si="21"/>
        <v>#REF!</v>
      </c>
      <c r="XFB31" s="138" t="e">
        <f>IF('DSR Attendance'!#REF!="","",'DSR Attendance'!#REF!)</f>
        <v>#REF!</v>
      </c>
      <c r="XFC31" s="138" t="e">
        <f>IF('DSR Attendance'!#REF!="","",'DSR Attendance'!#REF!)</f>
        <v>#REF!</v>
      </c>
    </row>
    <row r="32" spans="1:55 16375:16383" ht="14.4" customHeight="1">
      <c r="A32" s="190" t="str">
        <f>IF(L32="","",VLOOKUP(L32,'Truck Utilization'!B$3:C$300,2,FALSE))</f>
        <v>Company</v>
      </c>
      <c r="B32" s="191" t="s">
        <v>972</v>
      </c>
      <c r="C32" s="192" t="str">
        <f>IF($B32="","",VLOOKUP($B32,'DSR Attendance'!$A$3:$E$273,5,FALSE))</f>
        <v>09190881060</v>
      </c>
      <c r="D32" s="193"/>
      <c r="E32" s="637">
        <v>31028254</v>
      </c>
      <c r="F32" s="195"/>
      <c r="G32" s="195"/>
      <c r="H32" s="195"/>
      <c r="I32" s="196" t="str">
        <f>IF(E32="","",VLOOKUP(E32,'Summarized Plan'!A:B,2,0))</f>
        <v>MA. JENILYN PENAS BAKERY &amp; SARI-SAR</v>
      </c>
      <c r="J32" s="194"/>
      <c r="K32" s="194" t="s">
        <v>378</v>
      </c>
      <c r="L32" s="195" t="s">
        <v>507</v>
      </c>
      <c r="M32" s="194">
        <f t="shared" si="22"/>
        <v>318</v>
      </c>
      <c r="N32" s="195">
        <f>IF(E32="","",VLOOKUP(E32,'Summarized Plan'!$A:$C,3,0))</f>
        <v>318</v>
      </c>
      <c r="O32" s="195" t="str">
        <f>IF(E32="","",VLOOKUP(E32,'Summarized Plan'!$A:$G,7,0))</f>
        <v>PAC-WS</v>
      </c>
      <c r="P32" s="196"/>
      <c r="Q32" s="198" t="str">
        <f t="shared" si="23"/>
        <v>MANALUSAN</v>
      </c>
      <c r="R32" s="197">
        <f>IF($B32="","",VLOOKUP($Q32,'DSR Attendance'!$A$3:$D$179,4,FALSE))</f>
        <v>2018879</v>
      </c>
      <c r="S32" s="197"/>
      <c r="T32" s="197" t="str">
        <f t="shared" si="24"/>
        <v>NAQ8977</v>
      </c>
      <c r="U32" s="197" t="str">
        <f t="shared" si="25"/>
        <v>MANALUSAN</v>
      </c>
      <c r="V32" s="197" t="str">
        <f t="shared" si="26"/>
        <v>PAC-WS</v>
      </c>
      <c r="W32" s="197"/>
      <c r="X32" s="197">
        <f>_xlfn.IFNA(IF(L32="","",VLOOKUP(L32,'Truck Utilization'!B$3:D$147,3,FALSE)),"")</f>
        <v>6</v>
      </c>
      <c r="Y32" s="197">
        <f>IF(X32="","",IF(E32="","",VLOOKUP(E32,'Summarized Plan'!$A:$E,5,0)))</f>
        <v>5.54</v>
      </c>
      <c r="Z32" s="197">
        <f t="shared" si="27"/>
        <v>31028254</v>
      </c>
      <c r="AA32" s="197" t="str">
        <f t="shared" si="28"/>
        <v>NAQ8977</v>
      </c>
      <c r="AB32" s="197">
        <f t="shared" si="29"/>
        <v>318</v>
      </c>
      <c r="AC32" s="197"/>
      <c r="AD32" s="197" t="str">
        <f t="shared" si="30"/>
        <v>MANALUSAN</v>
      </c>
      <c r="AE32" s="197">
        <f t="shared" si="31"/>
        <v>0</v>
      </c>
      <c r="AF32" s="197" t="str">
        <f t="shared" si="32"/>
        <v>MA. JENILYN PENAS BAKERY &amp; SARI-SAR</v>
      </c>
      <c r="AG32" s="194"/>
      <c r="AH32" s="194"/>
      <c r="AI32" s="194"/>
      <c r="AJ32" s="193"/>
      <c r="AK32" s="199"/>
      <c r="AL32" s="194"/>
      <c r="AM32" s="115">
        <f t="shared" si="33"/>
        <v>0</v>
      </c>
      <c r="AO32" s="11">
        <f t="shared" si="34"/>
        <v>31028254</v>
      </c>
      <c r="AP32" s="11" t="e">
        <f t="shared" si="35"/>
        <v>#N/A</v>
      </c>
      <c r="AQ32" s="11">
        <f t="shared" si="36"/>
        <v>318</v>
      </c>
      <c r="AS32" s="202" t="str">
        <f t="shared" si="37"/>
        <v>MANALUSAN</v>
      </c>
      <c r="AT32" s="11" t="str">
        <f t="shared" si="38"/>
        <v>Company</v>
      </c>
      <c r="AW32" s="116"/>
      <c r="AX32" s="115">
        <f t="shared" si="39"/>
        <v>0.92333333333333334</v>
      </c>
      <c r="AY32" s="278">
        <f t="shared" si="40"/>
        <v>0.92333333333333334</v>
      </c>
      <c r="BC32" s="115">
        <f>IF(E32="","",_xlfn.XLOOKUP(E32,'Summarized Plan'!A:A,'Summarized Plan'!K:K))</f>
        <v>0</v>
      </c>
      <c r="XEU32" s="138">
        <f t="shared" si="19"/>
        <v>1</v>
      </c>
      <c r="XEV32" s="138" t="str">
        <f>IF(E32="","",B32)</f>
        <v>MANALUSAN</v>
      </c>
      <c r="XEW32" s="153" t="str">
        <f t="shared" si="20"/>
        <v>NAQ8977</v>
      </c>
      <c r="XEX32" s="138" t="e">
        <f>IF(ISNA(VLOOKUP(E32,'Summarized Plan'!$A:$U,19,0)),"",VLOOKUP(E32,'Summarized Plan'!$A:$U,19,0))</f>
        <v>#REF!</v>
      </c>
      <c r="XEY32" s="16" t="str">
        <f>IF('Truck Utilization'!A29=0,"",'Truck Utilization'!A29)</f>
        <v/>
      </c>
      <c r="XEZ32" s="16" t="str">
        <f>IF('Truck Utilization'!B29=0,"",'Truck Utilization'!B29)</f>
        <v>DAD9136</v>
      </c>
      <c r="XFA32" s="138" t="e">
        <f t="shared" si="21"/>
        <v>#REF!</v>
      </c>
      <c r="XFB32" s="138" t="e">
        <f>IF('DSR Attendance'!#REF!="","",'DSR Attendance'!#REF!)</f>
        <v>#REF!</v>
      </c>
      <c r="XFC32" s="138" t="e">
        <f>IF('DSR Attendance'!#REF!="","",'DSR Attendance'!#REF!)</f>
        <v>#REF!</v>
      </c>
    </row>
    <row r="33" spans="1:55 16375:16383" ht="14.4" customHeight="1">
      <c r="A33" s="190" t="str">
        <f>IF(L33="","",VLOOKUP(L33,'Truck Utilization'!B$3:C$300,2,FALSE))</f>
        <v>Company</v>
      </c>
      <c r="B33" s="191" t="s">
        <v>415</v>
      </c>
      <c r="C33" s="192" t="str">
        <f>IF($B33="","",VLOOKUP($B33,'DSR Attendance'!$A$3:$E$273,5,FALSE))</f>
        <v>09190879614</v>
      </c>
      <c r="D33" s="193"/>
      <c r="E33" s="637">
        <v>31028255</v>
      </c>
      <c r="F33" s="195"/>
      <c r="G33" s="195"/>
      <c r="H33" s="195"/>
      <c r="I33" s="196" t="str">
        <f>IF(E33="","",VLOOKUP(E33,'Summarized Plan'!A:B,2,0))</f>
        <v>EDDIE BULAG BEVERAGES WHOLESALING</v>
      </c>
      <c r="J33" s="194"/>
      <c r="K33" s="194" t="s">
        <v>378</v>
      </c>
      <c r="L33" s="195" t="s">
        <v>416</v>
      </c>
      <c r="M33" s="194">
        <f t="shared" si="22"/>
        <v>224</v>
      </c>
      <c r="N33" s="195">
        <f>IF(E33="","",VLOOKUP(E33,'Summarized Plan'!$A:$C,3,0))</f>
        <v>224</v>
      </c>
      <c r="O33" s="195" t="str">
        <f>IF(E33="","",VLOOKUP(E33,'Summarized Plan'!$A:$G,7,0))</f>
        <v>PAR-LWS</v>
      </c>
      <c r="P33" s="196"/>
      <c r="Q33" s="198" t="str">
        <f t="shared" si="23"/>
        <v>JARCIA</v>
      </c>
      <c r="R33" s="197">
        <f>IF($B33="","",VLOOKUP($Q33,'DSR Attendance'!$A$3:$D$179,4,FALSE))</f>
        <v>2020083</v>
      </c>
      <c r="S33" s="197"/>
      <c r="T33" s="197" t="str">
        <f t="shared" si="24"/>
        <v>ZTC562</v>
      </c>
      <c r="U33" s="197" t="str">
        <f t="shared" si="25"/>
        <v>JARCIA</v>
      </c>
      <c r="V33" s="197" t="str">
        <f t="shared" si="26"/>
        <v>PAR-LWS</v>
      </c>
      <c r="W33" s="197"/>
      <c r="X33" s="197">
        <f>_xlfn.IFNA(IF(L33="","",VLOOKUP(L33,'Truck Utilization'!B$3:D$147,3,FALSE)),"")</f>
        <v>4</v>
      </c>
      <c r="Y33" s="197">
        <f>IF(X33="","",IF(E33="","",VLOOKUP(E33,'Summarized Plan'!$A:$E,5,0)))</f>
        <v>4</v>
      </c>
      <c r="Z33" s="197">
        <f t="shared" si="27"/>
        <v>31028255</v>
      </c>
      <c r="AA33" s="197" t="str">
        <f t="shared" si="28"/>
        <v>ZTC562</v>
      </c>
      <c r="AB33" s="197">
        <f t="shared" si="29"/>
        <v>224</v>
      </c>
      <c r="AC33" s="197"/>
      <c r="AD33" s="197" t="str">
        <f t="shared" si="30"/>
        <v>JARCIA</v>
      </c>
      <c r="AE33" s="197">
        <f t="shared" si="31"/>
        <v>0</v>
      </c>
      <c r="AF33" s="197" t="str">
        <f t="shared" si="32"/>
        <v>EDDIE BULAG BEVERAGES WHOLESALING</v>
      </c>
      <c r="AG33" s="194"/>
      <c r="AH33" s="194"/>
      <c r="AI33" s="194"/>
      <c r="AJ33" s="193"/>
      <c r="AK33" s="199"/>
      <c r="AL33" s="194"/>
      <c r="AM33" s="115">
        <f t="shared" si="33"/>
        <v>0</v>
      </c>
      <c r="AO33" s="11">
        <f t="shared" si="34"/>
        <v>31028255</v>
      </c>
      <c r="AP33" s="11" t="e">
        <f t="shared" si="35"/>
        <v>#N/A</v>
      </c>
      <c r="AQ33" s="11">
        <f t="shared" si="36"/>
        <v>224</v>
      </c>
      <c r="AS33" s="202" t="str">
        <f t="shared" si="37"/>
        <v>JARCIA</v>
      </c>
      <c r="AT33" s="11" t="str">
        <f t="shared" si="38"/>
        <v>Company</v>
      </c>
      <c r="AW33" s="116"/>
      <c r="AX33" s="115">
        <f t="shared" si="39"/>
        <v>1</v>
      </c>
      <c r="AY33" s="278">
        <f t="shared" si="40"/>
        <v>1</v>
      </c>
      <c r="BC33" s="115">
        <f>IF(E33="","",_xlfn.XLOOKUP(E33,'Summarized Plan'!A:A,'Summarized Plan'!K:K))</f>
        <v>0</v>
      </c>
      <c r="XEU33" s="138">
        <f t="shared" si="19"/>
        <v>1</v>
      </c>
      <c r="XEV33" s="138" t="str">
        <f>IF(E33="","",B32)</f>
        <v>MANALUSAN</v>
      </c>
      <c r="XEW33" s="153" t="str">
        <f t="shared" si="20"/>
        <v>ZTC562</v>
      </c>
      <c r="XEX33" s="138" t="e">
        <f>IF(ISNA(VLOOKUP(E33,'Summarized Plan'!$A:$U,19,0)),"",VLOOKUP(E33,'Summarized Plan'!$A:$U,19,0))</f>
        <v>#REF!</v>
      </c>
      <c r="XEY33" s="16" t="str">
        <f>IF('Truck Utilization'!A30=0,"",'Truck Utilization'!A30)</f>
        <v/>
      </c>
      <c r="XEZ33" s="16" t="str">
        <f>IF('Truck Utilization'!B30=0,"",'Truck Utilization'!B30)</f>
        <v>NFZ6891</v>
      </c>
      <c r="XFA33" s="138" t="e">
        <f t="shared" si="21"/>
        <v>#REF!</v>
      </c>
      <c r="XFB33" s="138" t="e">
        <f>IF('DSR Attendance'!#REF!="","",'DSR Attendance'!#REF!)</f>
        <v>#REF!</v>
      </c>
      <c r="XFC33" s="138" t="e">
        <f>IF('DSR Attendance'!#REF!="","",'DSR Attendance'!#REF!)</f>
        <v>#REF!</v>
      </c>
    </row>
    <row r="34" spans="1:55 16375:16383" ht="14.4" customHeight="1">
      <c r="A34" s="190" t="str">
        <f>IF(L34="","",VLOOKUP(L34,'Truck Utilization'!B$3:C$300,2,FALSE))</f>
        <v>Company</v>
      </c>
      <c r="B34" s="191" t="s">
        <v>968</v>
      </c>
      <c r="C34" s="192" t="str">
        <f>IF($B34="","",VLOOKUP($B34,'DSR Attendance'!$A$3:$E$273,5,FALSE))</f>
        <v>09190881004</v>
      </c>
      <c r="D34" s="193"/>
      <c r="E34" s="637">
        <v>31028281</v>
      </c>
      <c r="F34" s="195"/>
      <c r="G34" s="195"/>
      <c r="H34" s="195"/>
      <c r="I34" s="196" t="str">
        <f>IF(E34="","",VLOOKUP(E34,'Summarized Plan'!A:B,2,0))</f>
        <v>MAMAY EDENG'S GROCERY PRODUCTS DIST</v>
      </c>
      <c r="J34" s="194"/>
      <c r="K34" s="194" t="s">
        <v>378</v>
      </c>
      <c r="L34" s="195" t="s">
        <v>414</v>
      </c>
      <c r="M34" s="194">
        <f t="shared" si="22"/>
        <v>233</v>
      </c>
      <c r="N34" s="195">
        <f>IF(E34="","",VLOOKUP(E34,'Summarized Plan'!$A:$C,3,0))</f>
        <v>233</v>
      </c>
      <c r="O34" s="195" t="str">
        <f>IF(E34="","",VLOOKUP(E34,'Summarized Plan'!$A:$G,7,0))</f>
        <v>TAG-LWS</v>
      </c>
      <c r="P34" s="196"/>
      <c r="Q34" s="198" t="str">
        <f t="shared" si="23"/>
        <v>MAHINAY</v>
      </c>
      <c r="R34" s="197">
        <f>IF($B34="","",VLOOKUP($Q34,'DSR Attendance'!$A$3:$D$179,4,FALSE))</f>
        <v>2018877</v>
      </c>
      <c r="S34" s="197"/>
      <c r="T34" s="197" t="str">
        <f t="shared" si="24"/>
        <v>PSQ152</v>
      </c>
      <c r="U34" s="197" t="str">
        <f t="shared" si="25"/>
        <v>MAHINAY</v>
      </c>
      <c r="V34" s="197" t="str">
        <f t="shared" si="26"/>
        <v>TAG-LWS</v>
      </c>
      <c r="W34" s="197"/>
      <c r="X34" s="197">
        <f>_xlfn.IFNA(IF(L34="","",VLOOKUP(L34,'Truck Utilization'!B$3:D$147,3,FALSE)),"")</f>
        <v>4</v>
      </c>
      <c r="Y34" s="197">
        <f>IF(X34="","",IF(E34="","",VLOOKUP(E34,'Summarized Plan'!$A:$E,5,0)))</f>
        <v>3.76</v>
      </c>
      <c r="Z34" s="197">
        <f t="shared" si="27"/>
        <v>31028281</v>
      </c>
      <c r="AA34" s="197" t="str">
        <f t="shared" si="28"/>
        <v>PSQ152</v>
      </c>
      <c r="AB34" s="197">
        <f t="shared" si="29"/>
        <v>233</v>
      </c>
      <c r="AC34" s="197"/>
      <c r="AD34" s="197" t="str">
        <f t="shared" si="30"/>
        <v>MAHINAY</v>
      </c>
      <c r="AE34" s="197">
        <f t="shared" si="31"/>
        <v>0</v>
      </c>
      <c r="AF34" s="197" t="str">
        <f t="shared" si="32"/>
        <v>MAMAY EDENG'S GROCERY PRODUCTS DIST</v>
      </c>
      <c r="AG34" s="194"/>
      <c r="AH34" s="194"/>
      <c r="AI34" s="194"/>
      <c r="AJ34" s="193"/>
      <c r="AK34" s="199"/>
      <c r="AL34" s="194"/>
      <c r="AM34" s="115">
        <f t="shared" si="33"/>
        <v>0</v>
      </c>
      <c r="AO34" s="11">
        <f t="shared" si="34"/>
        <v>31028281</v>
      </c>
      <c r="AP34" s="11" t="e">
        <f t="shared" si="35"/>
        <v>#N/A</v>
      </c>
      <c r="AQ34" s="11">
        <f t="shared" si="36"/>
        <v>233</v>
      </c>
      <c r="AS34" s="202" t="str">
        <f t="shared" si="37"/>
        <v>MAHINAY</v>
      </c>
      <c r="AT34" s="11" t="str">
        <f t="shared" si="38"/>
        <v>Company</v>
      </c>
      <c r="AW34" s="116"/>
      <c r="AX34" s="115">
        <f t="shared" si="39"/>
        <v>0.94</v>
      </c>
      <c r="AY34" s="278">
        <f t="shared" si="40"/>
        <v>0.94</v>
      </c>
      <c r="BC34" s="115">
        <f>IF(E34="","",_xlfn.XLOOKUP(E34,'Summarized Plan'!A:A,'Summarized Plan'!K:K))</f>
        <v>0</v>
      </c>
      <c r="XEU34" s="138">
        <f t="shared" si="19"/>
        <v>1</v>
      </c>
      <c r="XEV34" s="138" t="str">
        <f>IF(E34="","",B32)</f>
        <v>MANALUSAN</v>
      </c>
      <c r="XEW34" s="153" t="str">
        <f t="shared" si="20"/>
        <v>PSQ152</v>
      </c>
      <c r="XEX34" s="138" t="e">
        <f>IF(ISNA(VLOOKUP(E34,'Summarized Plan'!$A:$U,19,0)),"",VLOOKUP(E34,'Summarized Plan'!$A:$U,19,0))</f>
        <v>#REF!</v>
      </c>
      <c r="XEY34" s="16" t="str">
        <f>IF('Truck Utilization'!A31=0,"",'Truck Utilization'!A31)</f>
        <v/>
      </c>
      <c r="XEZ34" s="16" t="str">
        <f>IF('Truck Utilization'!B31=0,"",'Truck Utilization'!B31)</f>
        <v>NFZ6740</v>
      </c>
      <c r="XFA34" s="138" t="e">
        <f t="shared" si="21"/>
        <v>#REF!</v>
      </c>
      <c r="XFB34" s="138" t="e">
        <f>IF('DSR Attendance'!#REF!="","",'DSR Attendance'!#REF!)</f>
        <v>#REF!</v>
      </c>
      <c r="XFC34" s="138" t="e">
        <f>IF('DSR Attendance'!#REF!="","",'DSR Attendance'!#REF!)</f>
        <v>#REF!</v>
      </c>
    </row>
    <row r="35" spans="1:55 16375:16383" ht="14.4" customHeight="1">
      <c r="A35" s="190" t="str">
        <f>IF(L35="","",VLOOKUP(L35,'Truck Utilization'!B$3:C$300,2,FALSE))</f>
        <v>Company</v>
      </c>
      <c r="B35" s="191" t="s">
        <v>1047</v>
      </c>
      <c r="C35" s="192">
        <f>IF($B35="","",VLOOKUP($B35,'DSR Attendance'!$A$3:$E$273,5,FALSE))</f>
        <v>0</v>
      </c>
      <c r="D35" s="193"/>
      <c r="E35" s="637">
        <v>31028287</v>
      </c>
      <c r="F35" s="195"/>
      <c r="G35" s="195"/>
      <c r="H35" s="195"/>
      <c r="I35" s="196" t="str">
        <f>IF(E35="","",VLOOKUP(E35,'Summarized Plan'!A:B,2,0))</f>
        <v>MT HAVERIA GENERAL MERCHANDISE / MABANAG STORE / LESLIE LAGGUI ENTERPRISE</v>
      </c>
      <c r="J35" s="194"/>
      <c r="K35" s="194" t="s">
        <v>378</v>
      </c>
      <c r="L35" s="195" t="s">
        <v>1215</v>
      </c>
      <c r="M35" s="194">
        <f t="shared" si="22"/>
        <v>269</v>
      </c>
      <c r="N35" s="195">
        <f>IF(E35="","",VLOOKUP(E35,'Summarized Plan'!$A:$C,3,0))</f>
        <v>269</v>
      </c>
      <c r="O35" s="195" t="str">
        <f>IF(E35="","",VLOOKUP(E35,'Summarized Plan'!$A:$G,7,0))</f>
        <v>TAG-WS</v>
      </c>
      <c r="P35" s="196"/>
      <c r="Q35" s="198" t="str">
        <f t="shared" si="23"/>
        <v>ANCHETA</v>
      </c>
      <c r="R35" s="197">
        <f>IF($B35="","",VLOOKUP($Q35,'DSR Attendance'!$A$3:$D$179,4,FALSE))</f>
        <v>0</v>
      </c>
      <c r="S35" s="197"/>
      <c r="T35" s="197" t="str">
        <f t="shared" si="24"/>
        <v>NJE9619</v>
      </c>
      <c r="U35" s="197" t="str">
        <f t="shared" si="25"/>
        <v>ANCHETA</v>
      </c>
      <c r="V35" s="197" t="str">
        <f t="shared" si="26"/>
        <v>TAG-WS</v>
      </c>
      <c r="W35" s="197"/>
      <c r="X35" s="197" t="str">
        <f>_xlfn.IFNA(IF(L35="","",VLOOKUP(L35,'Truck Utilization'!B$3:D$147,3,FALSE)),"")</f>
        <v/>
      </c>
      <c r="Y35" s="197" t="str">
        <f>IF(X35="","",IF(E35="","",VLOOKUP(E35,'Summarized Plan'!$A:$E,5,0)))</f>
        <v/>
      </c>
      <c r="Z35" s="197">
        <f t="shared" si="27"/>
        <v>31028287</v>
      </c>
      <c r="AA35" s="197" t="str">
        <f t="shared" si="28"/>
        <v>NJE9619</v>
      </c>
      <c r="AB35" s="197">
        <f t="shared" si="29"/>
        <v>269</v>
      </c>
      <c r="AC35" s="197"/>
      <c r="AD35" s="197" t="str">
        <f t="shared" si="30"/>
        <v>ANCHETA</v>
      </c>
      <c r="AE35" s="197">
        <f t="shared" si="31"/>
        <v>0</v>
      </c>
      <c r="AF35" s="197" t="str">
        <f t="shared" si="32"/>
        <v>MT HAVERIA GENERAL MERCHANDISE / MABANAG STORE / LESLIE LAGGUI ENTERPRISE</v>
      </c>
      <c r="AG35" s="194"/>
      <c r="AH35" s="194"/>
      <c r="AI35" s="194"/>
      <c r="AJ35" s="193"/>
      <c r="AK35" s="199"/>
      <c r="AL35" s="194"/>
      <c r="AM35" s="115">
        <f t="shared" si="33"/>
        <v>0</v>
      </c>
      <c r="AO35" s="11">
        <f t="shared" si="34"/>
        <v>31028287</v>
      </c>
      <c r="AP35" s="11" t="e">
        <f t="shared" si="35"/>
        <v>#N/A</v>
      </c>
      <c r="AQ35" s="11">
        <f t="shared" si="36"/>
        <v>269</v>
      </c>
      <c r="AS35" s="202" t="str">
        <f t="shared" si="37"/>
        <v>ANCHETA</v>
      </c>
      <c r="AT35" s="11" t="str">
        <f t="shared" si="38"/>
        <v>Company</v>
      </c>
      <c r="AW35" s="116"/>
      <c r="AX35" s="115" t="e">
        <f t="shared" si="39"/>
        <v>#VALUE!</v>
      </c>
      <c r="AY35" s="278" t="str">
        <f t="shared" si="40"/>
        <v/>
      </c>
      <c r="BC35" s="115">
        <f>IF(E35="","",_xlfn.XLOOKUP(E35,'Summarized Plan'!A:A,'Summarized Plan'!K:K))</f>
        <v>0</v>
      </c>
      <c r="XEU35" s="138">
        <f t="shared" si="19"/>
        <v>1</v>
      </c>
      <c r="XEV35" s="138" t="str">
        <f>IF(E35="","",B32)</f>
        <v>MANALUSAN</v>
      </c>
      <c r="XEW35" s="153" t="str">
        <f t="shared" si="20"/>
        <v>NJE9619</v>
      </c>
      <c r="XEX35" s="138" t="e">
        <f>IF(ISNA(VLOOKUP(E35,'Summarized Plan'!$A:$U,19,0)),"",VLOOKUP(E35,'Summarized Plan'!$A:$U,19,0))</f>
        <v>#REF!</v>
      </c>
      <c r="XEY35" s="16" t="str">
        <f>IF('Truck Utilization'!A32=0,"",'Truck Utilization'!A32)</f>
        <v/>
      </c>
      <c r="XEZ35" s="16" t="str">
        <f>IF('Truck Utilization'!B32=0,"",'Truck Utilization'!B32)</f>
        <v>DAE4388</v>
      </c>
      <c r="XFA35" s="138" t="e">
        <f t="shared" si="21"/>
        <v>#REF!</v>
      </c>
      <c r="XFB35" s="138" t="e">
        <f>IF('DSR Attendance'!#REF!="","",'DSR Attendance'!#REF!)</f>
        <v>#REF!</v>
      </c>
      <c r="XFC35" s="138" t="e">
        <f>IF('DSR Attendance'!#REF!="","",'DSR Attendance'!#REF!)</f>
        <v>#REF!</v>
      </c>
    </row>
    <row r="36" spans="1:55 16375:16383" ht="14.4" customHeight="1">
      <c r="A36" s="190" t="str">
        <f>IF(L36="","",VLOOKUP(L36,'Truck Utilization'!B$3:C$300,2,FALSE))</f>
        <v>Company</v>
      </c>
      <c r="B36" s="191" t="s">
        <v>417</v>
      </c>
      <c r="C36" s="192" t="str">
        <f>IF($B36="","",VLOOKUP($B36,'DSR Attendance'!$A$3:$E$273,5,FALSE))</f>
        <v>09190879729</v>
      </c>
      <c r="D36" s="193"/>
      <c r="E36" s="637">
        <v>31028355</v>
      </c>
      <c r="F36" s="195"/>
      <c r="G36" s="195"/>
      <c r="H36" s="195"/>
      <c r="I36" s="196" t="str">
        <f>IF(E36="","",VLOOKUP(E36,'Summarized Plan'!A:B,2,0))</f>
        <v>BARISO STORE</v>
      </c>
      <c r="J36" s="194"/>
      <c r="K36" s="194" t="s">
        <v>378</v>
      </c>
      <c r="L36" s="195" t="s">
        <v>418</v>
      </c>
      <c r="M36" s="194">
        <f t="shared" si="22"/>
        <v>231</v>
      </c>
      <c r="N36" s="195">
        <f>IF(E36="","",VLOOKUP(E36,'Summarized Plan'!$A:$C,3,0))</f>
        <v>231</v>
      </c>
      <c r="O36" s="195" t="str">
        <f>IF(E36="","",VLOOKUP(E36,'Summarized Plan'!$A:$G,7,0))</f>
        <v>LP-WS</v>
      </c>
      <c r="P36" s="196"/>
      <c r="Q36" s="198" t="str">
        <f t="shared" si="23"/>
        <v>BASBAS</v>
      </c>
      <c r="R36" s="197">
        <f>IF($B36="","",VLOOKUP($Q36,'DSR Attendance'!$A$3:$D$179,4,FALSE))</f>
        <v>2018803</v>
      </c>
      <c r="S36" s="197"/>
      <c r="T36" s="197" t="str">
        <f t="shared" si="24"/>
        <v>DAD9133</v>
      </c>
      <c r="U36" s="197" t="str">
        <f t="shared" si="25"/>
        <v>BASBAS</v>
      </c>
      <c r="V36" s="197" t="str">
        <f t="shared" si="26"/>
        <v>LP-WS</v>
      </c>
      <c r="W36" s="197"/>
      <c r="X36" s="197">
        <f>_xlfn.IFNA(IF(L36="","",VLOOKUP(L36,'Truck Utilization'!B$3:D$147,3,FALSE)),"")</f>
        <v>6</v>
      </c>
      <c r="Y36" s="197">
        <f>IF(X36="","",IF(E36="","",VLOOKUP(E36,'Summarized Plan'!$A:$E,5,0)))</f>
        <v>5.09</v>
      </c>
      <c r="Z36" s="197">
        <f t="shared" si="27"/>
        <v>31028355</v>
      </c>
      <c r="AA36" s="197" t="str">
        <f t="shared" si="28"/>
        <v>DAD9133</v>
      </c>
      <c r="AB36" s="197">
        <f t="shared" si="29"/>
        <v>231</v>
      </c>
      <c r="AC36" s="197"/>
      <c r="AD36" s="197" t="str">
        <f t="shared" si="30"/>
        <v>BASBAS</v>
      </c>
      <c r="AE36" s="197">
        <f t="shared" si="31"/>
        <v>0</v>
      </c>
      <c r="AF36" s="197" t="str">
        <f t="shared" si="32"/>
        <v>BARISO STORE</v>
      </c>
      <c r="AG36" s="194"/>
      <c r="AH36" s="194"/>
      <c r="AI36" s="194"/>
      <c r="AJ36" s="193"/>
      <c r="AK36" s="199"/>
      <c r="AL36" s="194"/>
      <c r="AM36" s="115">
        <f t="shared" si="33"/>
        <v>0</v>
      </c>
      <c r="AO36" s="11">
        <f t="shared" si="34"/>
        <v>31028355</v>
      </c>
      <c r="AP36" s="11" t="e">
        <f t="shared" si="35"/>
        <v>#N/A</v>
      </c>
      <c r="AQ36" s="11">
        <f t="shared" si="36"/>
        <v>231</v>
      </c>
      <c r="AS36" s="202" t="str">
        <f t="shared" si="37"/>
        <v>BASBAS</v>
      </c>
      <c r="AT36" s="11" t="str">
        <f t="shared" si="38"/>
        <v>Company</v>
      </c>
      <c r="AW36" s="116"/>
      <c r="AX36" s="115">
        <f t="shared" si="39"/>
        <v>0.84833333333333327</v>
      </c>
      <c r="AY36" s="278">
        <f t="shared" si="40"/>
        <v>0.84833333333333327</v>
      </c>
      <c r="BC36" s="115">
        <f>IF(E36="","",_xlfn.XLOOKUP(E36,'Summarized Plan'!A:A,'Summarized Plan'!K:K))</f>
        <v>0</v>
      </c>
      <c r="XEU36" s="138">
        <f t="shared" si="19"/>
        <v>1</v>
      </c>
      <c r="XEV36" s="138" t="str">
        <f>IF(E36="","",B32)</f>
        <v>MANALUSAN</v>
      </c>
      <c r="XEW36" s="153" t="str">
        <f t="shared" si="20"/>
        <v>DAD9133</v>
      </c>
      <c r="XEX36" s="138" t="e">
        <f>IF(ISNA(VLOOKUP(E36,'Summarized Plan'!$A:$U,19,0)),"",VLOOKUP(E36,'Summarized Plan'!$A:$U,19,0))</f>
        <v>#REF!</v>
      </c>
      <c r="XEY36" s="16" t="str">
        <f>IF('Truck Utilization'!A33=0,"",'Truck Utilization'!A33)</f>
        <v/>
      </c>
      <c r="XEZ36" s="16" t="str">
        <f>IF('Truck Utilization'!B33=0,"",'Truck Utilization'!B33)</f>
        <v>DAE4390</v>
      </c>
      <c r="XFA36" s="138" t="e">
        <f t="shared" si="21"/>
        <v>#REF!</v>
      </c>
      <c r="XFB36" s="138" t="e">
        <f>IF('DSR Attendance'!#REF!="","",'DSR Attendance'!#REF!)</f>
        <v>#REF!</v>
      </c>
      <c r="XFC36" s="138" t="e">
        <f>IF('DSR Attendance'!#REF!="","",'DSR Attendance'!#REF!)</f>
        <v>#REF!</v>
      </c>
    </row>
    <row r="37" spans="1:55 16375:16383" ht="14.4" customHeight="1">
      <c r="A37" s="190" t="str">
        <f>IF(L37="","",VLOOKUP(L37,'Truck Utilization'!B$3:C$300,2,FALSE))</f>
        <v>RRAJ</v>
      </c>
      <c r="B37" s="191" t="s">
        <v>483</v>
      </c>
      <c r="C37" s="192">
        <f>IF($B37="","",VLOOKUP($B37,'DSR Attendance'!$A$3:$E$273,5,FALSE))</f>
        <v>0</v>
      </c>
      <c r="D37" s="193"/>
      <c r="E37" s="637">
        <v>31029442</v>
      </c>
      <c r="F37" s="195"/>
      <c r="G37" s="195"/>
      <c r="H37" s="195"/>
      <c r="I37" s="196" t="str">
        <f>IF(E37="","",VLOOKUP(E37,'Summarized Plan'!A:B,2,0))</f>
        <v>CLIGAN MART</v>
      </c>
      <c r="J37" s="194"/>
      <c r="K37" s="194" t="s">
        <v>378</v>
      </c>
      <c r="L37" s="195" t="s">
        <v>484</v>
      </c>
      <c r="M37" s="194">
        <f t="shared" si="22"/>
        <v>191</v>
      </c>
      <c r="N37" s="195">
        <f>IF(E37="","",VLOOKUP(E37,'Summarized Plan'!$A:$C,3,0))</f>
        <v>191</v>
      </c>
      <c r="O37" s="195" t="str">
        <f>IF(E37="","",VLOOKUP(E37,'Summarized Plan'!$A:$G,7,0))</f>
        <v>KA</v>
      </c>
      <c r="P37" s="196"/>
      <c r="Q37" s="198" t="str">
        <f t="shared" si="23"/>
        <v>SARAGA</v>
      </c>
      <c r="R37" s="197">
        <f>IF($B37="","",VLOOKUP($Q37,'DSR Attendance'!$A$3:$D$179,4,FALSE))</f>
        <v>0</v>
      </c>
      <c r="S37" s="197"/>
      <c r="T37" s="197" t="str">
        <f t="shared" si="24"/>
        <v>ABB1427</v>
      </c>
      <c r="U37" s="197" t="str">
        <f t="shared" si="25"/>
        <v>SARAGA</v>
      </c>
      <c r="V37" s="197" t="str">
        <f t="shared" si="26"/>
        <v>KA</v>
      </c>
      <c r="W37" s="197"/>
      <c r="X37" s="197">
        <f>_xlfn.IFNA(IF(L37="","",VLOOKUP(L37,'Truck Utilization'!B$3:D$147,3,FALSE)),"")</f>
        <v>4</v>
      </c>
      <c r="Y37" s="197">
        <f>IF(X37="","",IF(E37="","",VLOOKUP(E37,'Summarized Plan'!$A:$E,5,0)))</f>
        <v>4.46</v>
      </c>
      <c r="Z37" s="197">
        <f t="shared" si="27"/>
        <v>31029442</v>
      </c>
      <c r="AA37" s="197" t="str">
        <f t="shared" si="28"/>
        <v>ABB1427</v>
      </c>
      <c r="AB37" s="197">
        <f t="shared" si="29"/>
        <v>191</v>
      </c>
      <c r="AC37" s="197"/>
      <c r="AD37" s="197" t="str">
        <f t="shared" si="30"/>
        <v>SARAGA</v>
      </c>
      <c r="AE37" s="197">
        <f t="shared" si="31"/>
        <v>0</v>
      </c>
      <c r="AF37" s="197" t="str">
        <f t="shared" si="32"/>
        <v>CLIGAN MART</v>
      </c>
      <c r="AG37" s="194"/>
      <c r="AH37" s="194"/>
      <c r="AI37" s="194"/>
      <c r="AJ37" s="193"/>
      <c r="AK37" s="199"/>
      <c r="AL37" s="194"/>
      <c r="AM37" s="115">
        <f t="shared" si="33"/>
        <v>0</v>
      </c>
      <c r="AO37" s="11">
        <f t="shared" si="34"/>
        <v>31029442</v>
      </c>
      <c r="AP37" s="11" t="e">
        <f t="shared" si="35"/>
        <v>#N/A</v>
      </c>
      <c r="AQ37" s="11">
        <f t="shared" si="36"/>
        <v>191</v>
      </c>
      <c r="AS37" s="202" t="str">
        <f t="shared" si="37"/>
        <v>SARAGA</v>
      </c>
      <c r="AT37" s="11" t="str">
        <f t="shared" si="38"/>
        <v>RRAJ</v>
      </c>
      <c r="AW37" s="116"/>
      <c r="AX37" s="115">
        <f t="shared" si="39"/>
        <v>1.115</v>
      </c>
      <c r="AY37" s="278">
        <f t="shared" si="40"/>
        <v>1.115</v>
      </c>
      <c r="BC37" s="115">
        <f>IF(E37="","",_xlfn.XLOOKUP(E37,'Summarized Plan'!A:A,'Summarized Plan'!K:K))</f>
        <v>0</v>
      </c>
      <c r="XEU37" s="138">
        <f t="shared" si="19"/>
        <v>1</v>
      </c>
      <c r="XEV37" s="138" t="str">
        <f>IF(E37="","",B37)</f>
        <v>SARAGA</v>
      </c>
      <c r="XEW37" s="153" t="str">
        <f t="shared" si="20"/>
        <v>ABB1427</v>
      </c>
      <c r="XEX37" s="138" t="e">
        <f>IF(ISNA(VLOOKUP(E37,'Summarized Plan'!$A:$U,19,0)),"",VLOOKUP(E37,'Summarized Plan'!$A:$U,19,0))</f>
        <v>#REF!</v>
      </c>
      <c r="XEY37" s="16" t="e">
        <f>IF('Truck Utilization'!#REF!=0,"",'Truck Utilization'!#REF!)</f>
        <v>#REF!</v>
      </c>
      <c r="XEZ37" s="16" t="e">
        <f>IF('Truck Utilization'!#REF!=0,"",'Truck Utilization'!#REF!)</f>
        <v>#REF!</v>
      </c>
      <c r="XFA37" s="138" t="e">
        <f t="shared" si="21"/>
        <v>#REF!</v>
      </c>
      <c r="XFB37" s="138" t="e">
        <f>IF('DSR Attendance'!#REF!="","",'DSR Attendance'!#REF!)</f>
        <v>#REF!</v>
      </c>
      <c r="XFC37" s="138" t="e">
        <f>IF('DSR Attendance'!#REF!="","",'DSR Attendance'!#REF!)</f>
        <v>#REF!</v>
      </c>
    </row>
    <row r="38" spans="1:55 16375:16383" ht="14.4" customHeight="1">
      <c r="A38" s="190" t="str">
        <f>IF(L38="","",VLOOKUP(L38,'Truck Utilization'!B$3:C$300,2,FALSE))</f>
        <v>RRAJ</v>
      </c>
      <c r="B38" s="191" t="s">
        <v>1875</v>
      </c>
      <c r="C38" s="192" t="e">
        <f>IF($B38="","",VLOOKUP($B38,'DSR Attendance'!$A$3:$E$273,5,FALSE))</f>
        <v>#N/A</v>
      </c>
      <c r="D38" s="193"/>
      <c r="E38" s="637">
        <v>31029443</v>
      </c>
      <c r="F38" s="195"/>
      <c r="G38" s="195"/>
      <c r="H38" s="195"/>
      <c r="I38" s="196" t="str">
        <f>IF(E38="","",VLOOKUP(E38,'Summarized Plan'!A:B,2,0))</f>
        <v>CLIGAN MART</v>
      </c>
      <c r="J38" s="194"/>
      <c r="K38" s="194" t="s">
        <v>378</v>
      </c>
      <c r="L38" s="195" t="s">
        <v>485</v>
      </c>
      <c r="M38" s="194">
        <f t="shared" si="22"/>
        <v>452</v>
      </c>
      <c r="N38" s="195">
        <f>IF(E38="","",VLOOKUP(E38,'Summarized Plan'!$A:$C,3,0))</f>
        <v>452</v>
      </c>
      <c r="O38" s="195" t="str">
        <f>IF(E38="","",VLOOKUP(E38,'Summarized Plan'!$A:$G,7,0))</f>
        <v>KA</v>
      </c>
      <c r="P38" s="196"/>
      <c r="Q38" s="198" t="str">
        <f t="shared" si="23"/>
        <v>HERRERA</v>
      </c>
      <c r="R38" s="197" t="e">
        <f>IF($B38="","",VLOOKUP($Q38,'DSR Attendance'!$A$3:$D$179,4,FALSE))</f>
        <v>#N/A</v>
      </c>
      <c r="S38" s="197"/>
      <c r="T38" s="197" t="str">
        <f t="shared" si="24"/>
        <v>ABB1344</v>
      </c>
      <c r="U38" s="197" t="str">
        <f t="shared" si="25"/>
        <v>HERRERA</v>
      </c>
      <c r="V38" s="197" t="str">
        <f t="shared" si="26"/>
        <v>KA</v>
      </c>
      <c r="W38" s="197"/>
      <c r="X38" s="197">
        <f>_xlfn.IFNA(IF(L38="","",VLOOKUP(L38,'Truck Utilization'!B$3:D$147,3,FALSE)),"")</f>
        <v>4</v>
      </c>
      <c r="Y38" s="197">
        <f>IF(X38="","",IF(E38="","",VLOOKUP(E38,'Summarized Plan'!$A:$E,5,0)))</f>
        <v>3.67</v>
      </c>
      <c r="Z38" s="197">
        <f t="shared" si="27"/>
        <v>31029443</v>
      </c>
      <c r="AA38" s="197" t="str">
        <f t="shared" si="28"/>
        <v>ABB1344</v>
      </c>
      <c r="AB38" s="197">
        <f t="shared" si="29"/>
        <v>452</v>
      </c>
      <c r="AC38" s="197"/>
      <c r="AD38" s="197" t="str">
        <f t="shared" si="30"/>
        <v>HERRERA</v>
      </c>
      <c r="AE38" s="197">
        <f t="shared" si="31"/>
        <v>0</v>
      </c>
      <c r="AF38" s="197" t="str">
        <f t="shared" si="32"/>
        <v>CLIGAN MART</v>
      </c>
      <c r="AG38" s="194"/>
      <c r="AH38" s="194"/>
      <c r="AI38" s="194"/>
      <c r="AJ38" s="193"/>
      <c r="AK38" s="199"/>
      <c r="AL38" s="194"/>
      <c r="AM38" s="115">
        <f t="shared" si="33"/>
        <v>0</v>
      </c>
      <c r="AO38" s="11">
        <f t="shared" si="34"/>
        <v>31029443</v>
      </c>
      <c r="AP38" s="11" t="e">
        <f t="shared" si="35"/>
        <v>#N/A</v>
      </c>
      <c r="AQ38" s="11">
        <f t="shared" si="36"/>
        <v>452</v>
      </c>
      <c r="AS38" s="202" t="str">
        <f t="shared" si="37"/>
        <v>HERRERA</v>
      </c>
      <c r="AT38" s="11" t="str">
        <f t="shared" si="38"/>
        <v>RRAJ</v>
      </c>
      <c r="AW38" s="116"/>
      <c r="AX38" s="115">
        <f t="shared" si="39"/>
        <v>0.91749999999999998</v>
      </c>
      <c r="AY38" s="278">
        <f t="shared" si="40"/>
        <v>0.91749999999999998</v>
      </c>
      <c r="BC38" s="115">
        <f>IF(E38="","",_xlfn.XLOOKUP(E38,'Summarized Plan'!A:A,'Summarized Plan'!K:K))</f>
        <v>0</v>
      </c>
      <c r="XEU38" s="138">
        <f t="shared" si="19"/>
        <v>1</v>
      </c>
      <c r="XEV38" s="138" t="str">
        <f>IF(E38="","",B37)</f>
        <v>SARAGA</v>
      </c>
      <c r="XEW38" s="153" t="str">
        <f t="shared" si="20"/>
        <v>ABB1344</v>
      </c>
      <c r="XEX38" s="138" t="e">
        <f>IF(ISNA(VLOOKUP(E38,'Summarized Plan'!$A:$U,19,0)),"",VLOOKUP(E38,'Summarized Plan'!$A:$U,19,0))</f>
        <v>#REF!</v>
      </c>
      <c r="XEY38" s="16" t="str">
        <f>IF('Truck Utilization'!A34=0,"",'Truck Utilization'!A34)</f>
        <v/>
      </c>
      <c r="XEZ38" s="16" t="str">
        <f>IF('Truck Utilization'!B34=0,"",'Truck Utilization'!B34)</f>
        <v>DAE4391</v>
      </c>
      <c r="XFA38" s="138" t="e">
        <f t="shared" si="21"/>
        <v>#REF!</v>
      </c>
      <c r="XFB38" s="138" t="e">
        <f>IF('DSR Attendance'!#REF!="","",'DSR Attendance'!#REF!)</f>
        <v>#REF!</v>
      </c>
      <c r="XFC38" s="138" t="e">
        <f>IF('DSR Attendance'!#REF!="","",'DSR Attendance'!#REF!)</f>
        <v>#REF!</v>
      </c>
    </row>
    <row r="39" spans="1:55 16375:16383" ht="14.4" customHeight="1">
      <c r="A39" s="190" t="str">
        <f>IF(L39="","",VLOOKUP(L39,'Truck Utilization'!B$3:C$300,2,FALSE))</f>
        <v>Company</v>
      </c>
      <c r="B39" s="191" t="s">
        <v>434</v>
      </c>
      <c r="C39" s="192" t="str">
        <f>IF($B39="","",VLOOKUP($B39,'DSR Attendance'!$A$3:$E$273,5,FALSE))</f>
        <v>09190879594</v>
      </c>
      <c r="D39" s="193"/>
      <c r="E39" s="637">
        <v>31029445</v>
      </c>
      <c r="F39" s="195"/>
      <c r="G39" s="195"/>
      <c r="H39" s="195"/>
      <c r="I39" s="196" t="str">
        <f>IF(E39="","",VLOOKUP(E39,'Summarized Plan'!A:B,2,0))</f>
        <v>MITSUKOSHI FEDERAL RETAIL INC</v>
      </c>
      <c r="J39" s="194"/>
      <c r="K39" s="194" t="s">
        <v>378</v>
      </c>
      <c r="L39" s="195" t="s">
        <v>435</v>
      </c>
      <c r="M39" s="194">
        <f t="shared" si="22"/>
        <v>340</v>
      </c>
      <c r="N39" s="195">
        <f>IF(E39="","",VLOOKUP(E39,'Summarized Plan'!$A:$C,3,0))</f>
        <v>340</v>
      </c>
      <c r="O39" s="195" t="str">
        <f>IF(E39="","",VLOOKUP(E39,'Summarized Plan'!$A:$G,7,0))</f>
        <v>KA</v>
      </c>
      <c r="P39" s="196"/>
      <c r="Q39" s="198" t="str">
        <f t="shared" si="23"/>
        <v>OPIDER</v>
      </c>
      <c r="R39" s="197">
        <f>IF($B39="","",VLOOKUP($Q39,'DSR Attendance'!$A$3:$D$179,4,FALSE))</f>
        <v>2019837</v>
      </c>
      <c r="S39" s="197"/>
      <c r="T39" s="197" t="str">
        <f t="shared" si="24"/>
        <v>ZTC662</v>
      </c>
      <c r="U39" s="197" t="str">
        <f t="shared" si="25"/>
        <v>OPIDER</v>
      </c>
      <c r="V39" s="197" t="str">
        <f t="shared" si="26"/>
        <v>KA</v>
      </c>
      <c r="W39" s="197"/>
      <c r="X39" s="197">
        <f>_xlfn.IFNA(IF(L39="","",VLOOKUP(L39,'Truck Utilization'!B$3:D$147,3,FALSE)),"")</f>
        <v>4</v>
      </c>
      <c r="Y39" s="197">
        <f>IF(X39="","",IF(E39="","",VLOOKUP(E39,'Summarized Plan'!$A:$E,5,0)))</f>
        <v>4.62</v>
      </c>
      <c r="Z39" s="197">
        <f t="shared" si="27"/>
        <v>31029445</v>
      </c>
      <c r="AA39" s="197" t="str">
        <f t="shared" si="28"/>
        <v>ZTC662</v>
      </c>
      <c r="AB39" s="197">
        <f t="shared" si="29"/>
        <v>340</v>
      </c>
      <c r="AC39" s="197"/>
      <c r="AD39" s="197" t="str">
        <f t="shared" si="30"/>
        <v>OPIDER</v>
      </c>
      <c r="AE39" s="197">
        <f t="shared" si="31"/>
        <v>0</v>
      </c>
      <c r="AF39" s="197" t="str">
        <f t="shared" si="32"/>
        <v>MITSUKOSHI FEDERAL RETAIL INC</v>
      </c>
      <c r="AG39" s="194"/>
      <c r="AH39" s="194"/>
      <c r="AI39" s="194"/>
      <c r="AJ39" s="193"/>
      <c r="AK39" s="199"/>
      <c r="AL39" s="194"/>
      <c r="AM39" s="115">
        <f t="shared" si="33"/>
        <v>0</v>
      </c>
      <c r="AO39" s="11">
        <f t="shared" si="34"/>
        <v>31029445</v>
      </c>
      <c r="AP39" s="11" t="e">
        <f t="shared" si="35"/>
        <v>#N/A</v>
      </c>
      <c r="AQ39" s="11">
        <f t="shared" si="36"/>
        <v>340</v>
      </c>
      <c r="AS39" s="202" t="str">
        <f t="shared" si="37"/>
        <v>OPIDER</v>
      </c>
      <c r="AT39" s="11" t="str">
        <f t="shared" si="38"/>
        <v>Company</v>
      </c>
      <c r="AW39" s="116"/>
      <c r="AX39" s="115">
        <f t="shared" si="39"/>
        <v>1.155</v>
      </c>
      <c r="AY39" s="278">
        <f t="shared" si="40"/>
        <v>1.155</v>
      </c>
      <c r="BC39" s="115">
        <f>IF(E39="","",_xlfn.XLOOKUP(E39,'Summarized Plan'!A:A,'Summarized Plan'!K:K))</f>
        <v>0</v>
      </c>
      <c r="XEU39" s="138">
        <f t="shared" ref="XEU39:XEU70" si="41">COUNTIF($E:$E,E39)</f>
        <v>1</v>
      </c>
      <c r="XEV39" s="138" t="str">
        <f>IF(E39="","",B37)</f>
        <v>SARAGA</v>
      </c>
      <c r="XEW39" s="153" t="str">
        <f t="shared" ref="XEW39:XEW70" si="42">IF(L39="","",L39)</f>
        <v>ZTC662</v>
      </c>
      <c r="XEX39" s="138" t="e">
        <f>IF(ISNA(VLOOKUP(E39,'Summarized Plan'!$A:$U,19,0)),"",VLOOKUP(E39,'Summarized Plan'!$A:$U,19,0))</f>
        <v>#REF!</v>
      </c>
      <c r="XEY39" s="16" t="str">
        <f>IF('Truck Utilization'!A35=0,"",'Truck Utilization'!A35)</f>
        <v/>
      </c>
      <c r="XEZ39" s="16" t="str">
        <f>IF('Truck Utilization'!B35=0,"",'Truck Utilization'!B35)</f>
        <v>DAE4392</v>
      </c>
      <c r="XFA39" s="138" t="e">
        <f t="shared" si="21"/>
        <v>#REF!</v>
      </c>
      <c r="XFB39" s="138" t="e">
        <f>IF('DSR Attendance'!#REF!="","",'DSR Attendance'!#REF!)</f>
        <v>#REF!</v>
      </c>
      <c r="XFC39" s="138" t="e">
        <f>IF('DSR Attendance'!#REF!="","",'DSR Attendance'!#REF!)</f>
        <v>#REF!</v>
      </c>
    </row>
    <row r="40" spans="1:55 16375:16383" ht="14.4" customHeight="1">
      <c r="A40" s="190" t="e">
        <f>IF(L40="","",VLOOKUP(L40,'Truck Utilization'!B$3:C$300,2,FALSE))</f>
        <v>#N/A</v>
      </c>
      <c r="B40" s="191" t="s">
        <v>1876</v>
      </c>
      <c r="C40" s="192" t="e">
        <f>IF($B40="","",VLOOKUP($B40,'DSR Attendance'!$A$3:$E$273,5,FALSE))</f>
        <v>#N/A</v>
      </c>
      <c r="D40" s="193"/>
      <c r="E40" s="637">
        <v>31029447</v>
      </c>
      <c r="F40" s="195"/>
      <c r="G40" s="195"/>
      <c r="H40" s="195"/>
      <c r="I40" s="196" t="str">
        <f>IF(E40="","",VLOOKUP(E40,'Summarized Plan'!A:B,2,0))</f>
        <v>PUREGOLD JR-BF-HOMES</v>
      </c>
      <c r="J40" s="194"/>
      <c r="K40" s="194" t="s">
        <v>378</v>
      </c>
      <c r="L40" s="195" t="s">
        <v>1860</v>
      </c>
      <c r="M40" s="194">
        <f t="shared" si="22"/>
        <v>305</v>
      </c>
      <c r="N40" s="195">
        <f>IF(E40="","",VLOOKUP(E40,'Summarized Plan'!$A:$C,3,0))</f>
        <v>305</v>
      </c>
      <c r="O40" s="195" t="str">
        <f>IF(E40="","",VLOOKUP(E40,'Summarized Plan'!$A:$G,7,0))</f>
        <v>KA</v>
      </c>
      <c r="P40" s="196"/>
      <c r="Q40" s="198" t="str">
        <f t="shared" si="23"/>
        <v>alba</v>
      </c>
      <c r="R40" s="197" t="e">
        <f>IF($B40="","",VLOOKUP($Q40,'DSR Attendance'!$A$3:$D$179,4,FALSE))</f>
        <v>#N/A</v>
      </c>
      <c r="S40" s="197"/>
      <c r="T40" s="197" t="str">
        <f t="shared" si="24"/>
        <v>NFX7721</v>
      </c>
      <c r="U40" s="197" t="str">
        <f t="shared" si="25"/>
        <v>alba</v>
      </c>
      <c r="V40" s="197" t="str">
        <f t="shared" si="26"/>
        <v>KA</v>
      </c>
      <c r="W40" s="197"/>
      <c r="X40" s="197" t="str">
        <f>_xlfn.IFNA(IF(L40="","",VLOOKUP(L40,'Truck Utilization'!B$3:D$147,3,FALSE)),"")</f>
        <v/>
      </c>
      <c r="Y40" s="197" t="str">
        <f>IF(X40="","",IF(E40="","",VLOOKUP(E40,'Summarized Plan'!$A:$E,5,0)))</f>
        <v/>
      </c>
      <c r="Z40" s="197">
        <f t="shared" si="27"/>
        <v>31029447</v>
      </c>
      <c r="AA40" s="197" t="str">
        <f t="shared" si="28"/>
        <v>NFX7721</v>
      </c>
      <c r="AB40" s="197">
        <f t="shared" si="29"/>
        <v>305</v>
      </c>
      <c r="AC40" s="197"/>
      <c r="AD40" s="197" t="str">
        <f t="shared" si="30"/>
        <v>alba</v>
      </c>
      <c r="AE40" s="197">
        <f t="shared" si="31"/>
        <v>0</v>
      </c>
      <c r="AF40" s="197" t="str">
        <f t="shared" si="32"/>
        <v>PUREGOLD JR-BF-HOMES</v>
      </c>
      <c r="AG40" s="194"/>
      <c r="AH40" s="194"/>
      <c r="AI40" s="194"/>
      <c r="AJ40" s="193"/>
      <c r="AK40" s="199"/>
      <c r="AL40" s="194"/>
      <c r="AM40" s="115">
        <f t="shared" si="33"/>
        <v>0</v>
      </c>
      <c r="AO40" s="11">
        <f t="shared" si="34"/>
        <v>31029447</v>
      </c>
      <c r="AP40" s="11" t="e">
        <f t="shared" si="35"/>
        <v>#N/A</v>
      </c>
      <c r="AQ40" s="11">
        <f t="shared" si="36"/>
        <v>305</v>
      </c>
      <c r="AS40" s="202" t="str">
        <f t="shared" si="37"/>
        <v>alba</v>
      </c>
      <c r="AT40" s="11" t="e">
        <f t="shared" si="38"/>
        <v>#N/A</v>
      </c>
      <c r="AW40" s="116"/>
      <c r="AX40" s="115" t="e">
        <f t="shared" si="39"/>
        <v>#VALUE!</v>
      </c>
      <c r="AY40" s="278" t="str">
        <f t="shared" si="40"/>
        <v/>
      </c>
      <c r="BC40" s="115">
        <f>IF(E40="","",_xlfn.XLOOKUP(E40,'Summarized Plan'!A:A,'Summarized Plan'!K:K))</f>
        <v>0</v>
      </c>
      <c r="XEU40" s="138">
        <f t="shared" si="41"/>
        <v>1</v>
      </c>
      <c r="XEV40" s="138" t="str">
        <f>IF(E40="","",B37)</f>
        <v>SARAGA</v>
      </c>
      <c r="XEW40" s="153" t="str">
        <f t="shared" si="42"/>
        <v>NFX7721</v>
      </c>
      <c r="XEX40" s="138" t="e">
        <f>IF(ISNA(VLOOKUP(E40,'Summarized Plan'!$A:$U,19,0)),"",VLOOKUP(E40,'Summarized Plan'!$A:$U,19,0))</f>
        <v>#REF!</v>
      </c>
      <c r="XEY40" s="16" t="str">
        <f>IF('Truck Utilization'!A36=0,"",'Truck Utilization'!A36)</f>
        <v/>
      </c>
      <c r="XEZ40" s="16" t="str">
        <f>IF('Truck Utilization'!B36=0,"",'Truck Utilization'!B36)</f>
        <v>DAE4393</v>
      </c>
      <c r="XFA40" s="138" t="e">
        <f t="shared" si="21"/>
        <v>#REF!</v>
      </c>
      <c r="XFB40" s="138" t="e">
        <f>IF('DSR Attendance'!#REF!="","",'DSR Attendance'!#REF!)</f>
        <v>#REF!</v>
      </c>
      <c r="XFC40" s="138" t="e">
        <f>IF('DSR Attendance'!#REF!="","",'DSR Attendance'!#REF!)</f>
        <v>#REF!</v>
      </c>
    </row>
    <row r="41" spans="1:55 16375:16383" ht="14.4" customHeight="1">
      <c r="A41" s="190" t="e">
        <f>IF(L41="","",VLOOKUP(L41,'Truck Utilization'!B$3:C$300,2,FALSE))</f>
        <v>#N/A</v>
      </c>
      <c r="B41" s="191" t="s">
        <v>1877</v>
      </c>
      <c r="C41" s="192" t="e">
        <f>IF($B41="","",VLOOKUP($B41,'DSR Attendance'!$A$3:$E$273,5,FALSE))</f>
        <v>#N/A</v>
      </c>
      <c r="D41" s="193"/>
      <c r="E41" s="637">
        <v>31029448</v>
      </c>
      <c r="F41" s="195"/>
      <c r="G41" s="195"/>
      <c r="H41" s="195"/>
      <c r="I41" s="196" t="str">
        <f>IF(E41="","",VLOOKUP(E41,'Summarized Plan'!A:B,2,0))</f>
        <v>PUREGOLD JR-BF-HOMES</v>
      </c>
      <c r="J41" s="194"/>
      <c r="K41" s="194" t="s">
        <v>378</v>
      </c>
      <c r="L41" s="195" t="s">
        <v>1861</v>
      </c>
      <c r="M41" s="194">
        <f t="shared" si="22"/>
        <v>228</v>
      </c>
      <c r="N41" s="195">
        <f>IF(E41="","",VLOOKUP(E41,'Summarized Plan'!$A:$C,3,0))</f>
        <v>228</v>
      </c>
      <c r="O41" s="195" t="str">
        <f>IF(E41="","",VLOOKUP(E41,'Summarized Plan'!$A:$G,7,0))</f>
        <v>KA</v>
      </c>
      <c r="P41" s="196"/>
      <c r="Q41" s="198" t="str">
        <f t="shared" si="23"/>
        <v>villamero</v>
      </c>
      <c r="R41" s="197" t="e">
        <f>IF($B41="","",VLOOKUP($Q41,'DSR Attendance'!$A$3:$D$179,4,FALSE))</f>
        <v>#N/A</v>
      </c>
      <c r="S41" s="197"/>
      <c r="T41" s="197" t="str">
        <f t="shared" si="24"/>
        <v>NBC4911</v>
      </c>
      <c r="U41" s="197" t="str">
        <f t="shared" si="25"/>
        <v>villamero</v>
      </c>
      <c r="V41" s="197" t="str">
        <f t="shared" si="26"/>
        <v>KA</v>
      </c>
      <c r="W41" s="197"/>
      <c r="X41" s="197" t="str">
        <f>_xlfn.IFNA(IF(L41="","",VLOOKUP(L41,'Truck Utilization'!B$3:D$147,3,FALSE)),"")</f>
        <v/>
      </c>
      <c r="Y41" s="197" t="str">
        <f>IF(X41="","",IF(E41="","",VLOOKUP(E41,'Summarized Plan'!$A:$E,5,0)))</f>
        <v/>
      </c>
      <c r="Z41" s="197">
        <f t="shared" si="27"/>
        <v>31029448</v>
      </c>
      <c r="AA41" s="197" t="str">
        <f t="shared" si="28"/>
        <v>NBC4911</v>
      </c>
      <c r="AB41" s="197">
        <f t="shared" si="29"/>
        <v>228</v>
      </c>
      <c r="AC41" s="197"/>
      <c r="AD41" s="197" t="str">
        <f t="shared" si="30"/>
        <v>villamero</v>
      </c>
      <c r="AE41" s="197">
        <f t="shared" si="31"/>
        <v>0</v>
      </c>
      <c r="AF41" s="197" t="str">
        <f t="shared" si="32"/>
        <v>PUREGOLD JR-BF-HOMES</v>
      </c>
      <c r="AG41" s="194"/>
      <c r="AH41" s="194"/>
      <c r="AI41" s="194"/>
      <c r="AJ41" s="193"/>
      <c r="AK41" s="199"/>
      <c r="AL41" s="194"/>
      <c r="AM41" s="115">
        <f t="shared" si="33"/>
        <v>0</v>
      </c>
      <c r="AO41" s="11">
        <f t="shared" si="34"/>
        <v>31029448</v>
      </c>
      <c r="AP41" s="11" t="e">
        <f t="shared" si="35"/>
        <v>#N/A</v>
      </c>
      <c r="AQ41" s="11">
        <f t="shared" si="36"/>
        <v>228</v>
      </c>
      <c r="AS41" s="202" t="str">
        <f t="shared" si="37"/>
        <v>villamero</v>
      </c>
      <c r="AT41" s="11" t="e">
        <f t="shared" si="38"/>
        <v>#N/A</v>
      </c>
      <c r="AW41" s="116"/>
      <c r="AX41" s="115" t="e">
        <f t="shared" si="39"/>
        <v>#VALUE!</v>
      </c>
      <c r="AY41" s="278" t="str">
        <f t="shared" si="40"/>
        <v/>
      </c>
      <c r="BC41" s="115">
        <f>IF(E41="","",_xlfn.XLOOKUP(E41,'Summarized Plan'!A:A,'Summarized Plan'!K:K))</f>
        <v>0</v>
      </c>
      <c r="XEU41" s="138">
        <f t="shared" si="41"/>
        <v>1</v>
      </c>
      <c r="XEV41" s="138" t="str">
        <f>IF(E41="","",B37)</f>
        <v>SARAGA</v>
      </c>
      <c r="XEW41" s="153" t="str">
        <f t="shared" si="42"/>
        <v>NBC4911</v>
      </c>
      <c r="XEX41" s="138" t="e">
        <f>IF(ISNA(VLOOKUP(E41,'Summarized Plan'!$A:$U,19,0)),"",VLOOKUP(E41,'Summarized Plan'!$A:$U,19,0))</f>
        <v>#REF!</v>
      </c>
      <c r="XEY41" s="16" t="str">
        <f>IF('Truck Utilization'!A37=0,"",'Truck Utilization'!A37)</f>
        <v/>
      </c>
      <c r="XEZ41" s="16" t="str">
        <f>IF('Truck Utilization'!B37=0,"",'Truck Utilization'!B37)</f>
        <v>DAE4394</v>
      </c>
      <c r="XFA41" s="138" t="e">
        <f t="shared" si="21"/>
        <v>#REF!</v>
      </c>
      <c r="XFB41" s="138" t="e">
        <f>IF('DSR Attendance'!#REF!="","",'DSR Attendance'!#REF!)</f>
        <v>#REF!</v>
      </c>
      <c r="XFC41" s="138" t="e">
        <f>IF('DSR Attendance'!#REF!="","",'DSR Attendance'!#REF!)</f>
        <v>#REF!</v>
      </c>
    </row>
    <row r="42" spans="1:55 16375:16383" ht="14.4" customHeight="1">
      <c r="A42" s="190" t="str">
        <f>IF(L42="","",VLOOKUP(L42,'Truck Utilization'!B$3:C$300,2,FALSE))</f>
        <v>RRAJ</v>
      </c>
      <c r="B42" s="191" t="s">
        <v>1878</v>
      </c>
      <c r="C42" s="192" t="e">
        <f>IF($B42="","",VLOOKUP($B42,'DSR Attendance'!$A$3:$E$273,5,FALSE))</f>
        <v>#N/A</v>
      </c>
      <c r="D42" s="193"/>
      <c r="E42" s="637">
        <v>31029449</v>
      </c>
      <c r="F42" s="195"/>
      <c r="G42" s="195"/>
      <c r="H42" s="195"/>
      <c r="I42" s="196" t="str">
        <f>IF(E42="","",VLOOKUP(E42,'Summarized Plan'!A:B,2,0))</f>
        <v>PUREGOLD JR-BLUMENTRITT MARKET</v>
      </c>
      <c r="J42" s="194"/>
      <c r="K42" s="194" t="s">
        <v>378</v>
      </c>
      <c r="L42" s="195" t="s">
        <v>523</v>
      </c>
      <c r="M42" s="194">
        <f t="shared" si="22"/>
        <v>157</v>
      </c>
      <c r="N42" s="195">
        <f>IF(E42="","",VLOOKUP(E42,'Summarized Plan'!$A:$C,3,0))</f>
        <v>157</v>
      </c>
      <c r="O42" s="195" t="str">
        <f>IF(E42="","",VLOOKUP(E42,'Summarized Plan'!$A:$G,7,0))</f>
        <v>KA</v>
      </c>
      <c r="P42" s="196"/>
      <c r="Q42" s="198" t="str">
        <f t="shared" si="23"/>
        <v>condez</v>
      </c>
      <c r="R42" s="197" t="e">
        <f>IF($B42="","",VLOOKUP($Q42,'DSR Attendance'!$A$3:$D$179,4,FALSE))</f>
        <v>#N/A</v>
      </c>
      <c r="S42" s="197"/>
      <c r="T42" s="197" t="str">
        <f t="shared" si="24"/>
        <v>CCB8096</v>
      </c>
      <c r="U42" s="197" t="str">
        <f t="shared" si="25"/>
        <v>condez</v>
      </c>
      <c r="V42" s="197" t="str">
        <f t="shared" si="26"/>
        <v>KA</v>
      </c>
      <c r="W42" s="197"/>
      <c r="X42" s="197">
        <f>_xlfn.IFNA(IF(L42="","",VLOOKUP(L42,'Truck Utilization'!B$3:D$147,3,FALSE)),"")</f>
        <v>4</v>
      </c>
      <c r="Y42" s="197">
        <f>IF(X42="","",IF(E42="","",VLOOKUP(E42,'Summarized Plan'!$A:$E,5,0)))</f>
        <v>3.29</v>
      </c>
      <c r="Z42" s="197">
        <f t="shared" si="27"/>
        <v>31029449</v>
      </c>
      <c r="AA42" s="197" t="str">
        <f t="shared" si="28"/>
        <v>CCB8096</v>
      </c>
      <c r="AB42" s="197">
        <f t="shared" si="29"/>
        <v>157</v>
      </c>
      <c r="AC42" s="197"/>
      <c r="AD42" s="197" t="str">
        <f t="shared" si="30"/>
        <v>condez</v>
      </c>
      <c r="AE42" s="197">
        <f t="shared" si="31"/>
        <v>0</v>
      </c>
      <c r="AF42" s="197" t="str">
        <f t="shared" si="32"/>
        <v>PUREGOLD JR-BLUMENTRITT MARKET</v>
      </c>
      <c r="AG42" s="194"/>
      <c r="AH42" s="194"/>
      <c r="AI42" s="194"/>
      <c r="AJ42" s="193"/>
      <c r="AK42" s="199"/>
      <c r="AL42" s="194"/>
      <c r="AM42" s="115">
        <f t="shared" si="33"/>
        <v>0</v>
      </c>
      <c r="AO42" s="11">
        <f t="shared" si="34"/>
        <v>31029449</v>
      </c>
      <c r="AP42" s="11" t="e">
        <f t="shared" si="35"/>
        <v>#N/A</v>
      </c>
      <c r="AQ42" s="11">
        <f t="shared" si="36"/>
        <v>157</v>
      </c>
      <c r="AS42" s="202" t="str">
        <f t="shared" si="37"/>
        <v>condez</v>
      </c>
      <c r="AT42" s="11" t="str">
        <f t="shared" si="38"/>
        <v>RRAJ</v>
      </c>
      <c r="AW42" s="116"/>
      <c r="AX42" s="115">
        <f t="shared" si="39"/>
        <v>0.82250000000000001</v>
      </c>
      <c r="AY42" s="278">
        <f t="shared" si="40"/>
        <v>0.82250000000000001</v>
      </c>
      <c r="BC42" s="115">
        <f>IF(E42="","",_xlfn.XLOOKUP(E42,'Summarized Plan'!A:A,'Summarized Plan'!K:K))</f>
        <v>0</v>
      </c>
      <c r="XEU42" s="138">
        <f t="shared" si="41"/>
        <v>1</v>
      </c>
      <c r="XEV42" s="138" t="str">
        <f>IF(E42="","",B42)</f>
        <v>condez</v>
      </c>
      <c r="XEW42" s="153" t="str">
        <f t="shared" si="42"/>
        <v>CCB8096</v>
      </c>
      <c r="XEX42" s="138" t="e">
        <f>IF(ISNA(VLOOKUP(E42,'Summarized Plan'!$A:$U,19,0)),"",VLOOKUP(E42,'Summarized Plan'!$A:$U,19,0))</f>
        <v>#REF!</v>
      </c>
      <c r="XEY42" s="16" t="str">
        <f>IF('Truck Utilization'!A38=0,"",'Truck Utilization'!A38)</f>
        <v/>
      </c>
      <c r="XEZ42" s="16" t="str">
        <f>IF('Truck Utilization'!B38=0,"",'Truck Utilization'!B38)</f>
        <v>DAE4396</v>
      </c>
      <c r="XFA42" s="138" t="e">
        <f t="shared" si="21"/>
        <v>#REF!</v>
      </c>
      <c r="XFB42" s="138" t="e">
        <f>IF('DSR Attendance'!#REF!="","",'DSR Attendance'!#REF!)</f>
        <v>#REF!</v>
      </c>
      <c r="XFC42" s="138" t="e">
        <f>IF('DSR Attendance'!#REF!="","",'DSR Attendance'!#REF!)</f>
        <v>#REF!</v>
      </c>
    </row>
    <row r="43" spans="1:55 16375:16383" ht="14.4" customHeight="1">
      <c r="A43" s="190" t="str">
        <f>IF(L43="","",VLOOKUP(L43,'Truck Utilization'!B$3:C$300,2,FALSE))</f>
        <v>Company</v>
      </c>
      <c r="B43" s="191" t="s">
        <v>1873</v>
      </c>
      <c r="C43" s="192" t="e">
        <f>IF($B43="","",VLOOKUP($B43,'DSR Attendance'!$A$3:$E$273,5,FALSE))</f>
        <v>#N/A</v>
      </c>
      <c r="D43" s="193"/>
      <c r="E43" s="637">
        <v>31029580</v>
      </c>
      <c r="F43" s="195"/>
      <c r="G43" s="195"/>
      <c r="H43" s="195"/>
      <c r="I43" s="196" t="str">
        <f>IF(E43="","",VLOOKUP(E43,'Summarized Plan'!A:B,2,0))</f>
        <v>PUREGOLD PRICE CLUB-88 SQUARE PARAN</v>
      </c>
      <c r="J43" s="194"/>
      <c r="K43" s="194" t="s">
        <v>378</v>
      </c>
      <c r="L43" s="195" t="s">
        <v>538</v>
      </c>
      <c r="M43" s="194">
        <f t="shared" si="22"/>
        <v>296</v>
      </c>
      <c r="N43" s="195">
        <f>IF(E43="","",VLOOKUP(E43,'Summarized Plan'!$A:$C,3,0))</f>
        <v>296</v>
      </c>
      <c r="O43" s="195" t="str">
        <f>IF(E43="","",VLOOKUP(E43,'Summarized Plan'!$A:$G,7,0))</f>
        <v>KA</v>
      </c>
      <c r="P43" s="196"/>
      <c r="Q43" s="198" t="str">
        <f t="shared" si="23"/>
        <v>MENDOZA</v>
      </c>
      <c r="R43" s="197" t="e">
        <f>IF($B43="","",VLOOKUP($Q43,'DSR Attendance'!$A$3:$D$179,4,FALSE))</f>
        <v>#N/A</v>
      </c>
      <c r="S43" s="197"/>
      <c r="T43" s="197" t="str">
        <f t="shared" si="24"/>
        <v>NAQ9068</v>
      </c>
      <c r="U43" s="197" t="str">
        <f t="shared" si="25"/>
        <v>MENDOZA</v>
      </c>
      <c r="V43" s="197" t="str">
        <f t="shared" si="26"/>
        <v>KA</v>
      </c>
      <c r="W43" s="197"/>
      <c r="X43" s="197">
        <f>_xlfn.IFNA(IF(L43="","",VLOOKUP(L43,'Truck Utilization'!B$3:D$147,3,FALSE)),"")</f>
        <v>6</v>
      </c>
      <c r="Y43" s="197">
        <f>IF(X43="","",IF(E43="","",VLOOKUP(E43,'Summarized Plan'!$A:$E,5,0)))</f>
        <v>4.12</v>
      </c>
      <c r="Z43" s="197">
        <f t="shared" si="27"/>
        <v>31029580</v>
      </c>
      <c r="AA43" s="197" t="str">
        <f t="shared" si="28"/>
        <v>NAQ9068</v>
      </c>
      <c r="AB43" s="197">
        <f t="shared" si="29"/>
        <v>296</v>
      </c>
      <c r="AC43" s="197"/>
      <c r="AD43" s="197" t="str">
        <f t="shared" si="30"/>
        <v>MENDOZA</v>
      </c>
      <c r="AE43" s="197">
        <f t="shared" si="31"/>
        <v>0</v>
      </c>
      <c r="AF43" s="197" t="str">
        <f t="shared" si="32"/>
        <v>PUREGOLD PRICE CLUB-88 SQUARE PARAN</v>
      </c>
      <c r="AG43" s="194"/>
      <c r="AH43" s="194"/>
      <c r="AI43" s="194"/>
      <c r="AJ43" s="193"/>
      <c r="AK43" s="199"/>
      <c r="AL43" s="194"/>
      <c r="AM43" s="115">
        <f t="shared" si="33"/>
        <v>0</v>
      </c>
      <c r="AO43" s="11">
        <f t="shared" si="34"/>
        <v>31029580</v>
      </c>
      <c r="AP43" s="11" t="e">
        <f t="shared" si="35"/>
        <v>#N/A</v>
      </c>
      <c r="AQ43" s="11">
        <f t="shared" si="36"/>
        <v>296</v>
      </c>
      <c r="AS43" s="202" t="str">
        <f t="shared" si="37"/>
        <v>MENDOZA</v>
      </c>
      <c r="AT43" s="11" t="str">
        <f t="shared" si="38"/>
        <v>Company</v>
      </c>
      <c r="AW43" s="116"/>
      <c r="AX43" s="115">
        <f t="shared" si="39"/>
        <v>0.68666666666666665</v>
      </c>
      <c r="AY43" s="278">
        <f t="shared" si="40"/>
        <v>0.68666666666666665</v>
      </c>
      <c r="BC43" s="115">
        <f>IF(E43="","",_xlfn.XLOOKUP(E43,'Summarized Plan'!A:A,'Summarized Plan'!K:K))</f>
        <v>0</v>
      </c>
      <c r="XEU43" s="138">
        <f t="shared" si="41"/>
        <v>1</v>
      </c>
      <c r="XEV43" s="138" t="str">
        <f>IF(E43="","",B42)</f>
        <v>condez</v>
      </c>
      <c r="XEW43" s="153" t="str">
        <f t="shared" si="42"/>
        <v>NAQ9068</v>
      </c>
      <c r="XEX43" s="138" t="e">
        <f>IF(ISNA(VLOOKUP(E43,'Summarized Plan'!$A:$U,19,0)),"",VLOOKUP(E43,'Summarized Plan'!$A:$U,19,0))</f>
        <v>#REF!</v>
      </c>
      <c r="XEY43" s="16" t="e">
        <f>IF('Truck Utilization'!#REF!=0,"",'Truck Utilization'!#REF!)</f>
        <v>#REF!</v>
      </c>
      <c r="XEZ43" s="16" t="e">
        <f>IF('Truck Utilization'!#REF!=0,"",'Truck Utilization'!#REF!)</f>
        <v>#REF!</v>
      </c>
      <c r="XFA43" s="138" t="e">
        <f t="shared" si="21"/>
        <v>#REF!</v>
      </c>
      <c r="XFB43" s="138" t="e">
        <f>IF('DSR Attendance'!#REF!="","",'DSR Attendance'!#REF!)</f>
        <v>#REF!</v>
      </c>
      <c r="XFC43" s="138" t="e">
        <f>IF('DSR Attendance'!#REF!="","",'DSR Attendance'!#REF!)</f>
        <v>#REF!</v>
      </c>
    </row>
    <row r="44" spans="1:55 16375:16383" ht="14.4" customHeight="1">
      <c r="A44" s="190" t="str">
        <f>IF(L44="","",VLOOKUP(L44,'Truck Utilization'!B$3:C$300,2,FALSE))</f>
        <v>EMME</v>
      </c>
      <c r="B44" s="191" t="s">
        <v>1879</v>
      </c>
      <c r="C44" s="192" t="e">
        <f>IF($B44="","",VLOOKUP($B44,'DSR Attendance'!$A$3:$E$273,5,FALSE))</f>
        <v>#N/A</v>
      </c>
      <c r="D44" s="193"/>
      <c r="E44" s="637">
        <v>31029583</v>
      </c>
      <c r="F44" s="195"/>
      <c r="G44" s="195"/>
      <c r="H44" s="195"/>
      <c r="I44" s="196" t="str">
        <f>IF(E44="","",VLOOKUP(E44,'Summarized Plan'!A:B,2,0))</f>
        <v>PUREGOLD PRICE CLUB-MALATE</v>
      </c>
      <c r="J44" s="194"/>
      <c r="K44" s="194" t="s">
        <v>378</v>
      </c>
      <c r="L44" s="195" t="s">
        <v>421</v>
      </c>
      <c r="M44" s="194">
        <f t="shared" si="22"/>
        <v>429</v>
      </c>
      <c r="N44" s="195">
        <f>IF(E44="","",VLOOKUP(E44,'Summarized Plan'!$A:$C,3,0))</f>
        <v>429</v>
      </c>
      <c r="O44" s="195" t="str">
        <f>IF(E44="","",VLOOKUP(E44,'Summarized Plan'!$A:$G,7,0))</f>
        <v>KA</v>
      </c>
      <c r="P44" s="196"/>
      <c r="Q44" s="198" t="str">
        <f t="shared" si="23"/>
        <v>marquez</v>
      </c>
      <c r="R44" s="197" t="e">
        <f>IF($B44="","",VLOOKUP($Q44,'DSR Attendance'!$A$3:$D$179,4,FALSE))</f>
        <v>#N/A</v>
      </c>
      <c r="S44" s="197"/>
      <c r="T44" s="197" t="str">
        <f t="shared" si="24"/>
        <v>NBC4915</v>
      </c>
      <c r="U44" s="197" t="str">
        <f t="shared" si="25"/>
        <v>marquez</v>
      </c>
      <c r="V44" s="197" t="str">
        <f t="shared" si="26"/>
        <v>KA</v>
      </c>
      <c r="W44" s="197"/>
      <c r="X44" s="197" t="str">
        <f>_xlfn.IFNA(IF(L44="","",VLOOKUP(L44,'Truck Utilization'!B$3:D$147,3,FALSE)),"")</f>
        <v/>
      </c>
      <c r="Y44" s="197" t="str">
        <f>IF(X44="","",IF(E44="","",VLOOKUP(E44,'Summarized Plan'!$A:$E,5,0)))</f>
        <v/>
      </c>
      <c r="Z44" s="197">
        <f t="shared" si="27"/>
        <v>31029583</v>
      </c>
      <c r="AA44" s="197" t="str">
        <f t="shared" si="28"/>
        <v>NBC4915</v>
      </c>
      <c r="AB44" s="197">
        <f t="shared" si="29"/>
        <v>429</v>
      </c>
      <c r="AC44" s="197"/>
      <c r="AD44" s="197" t="str">
        <f t="shared" si="30"/>
        <v>marquez</v>
      </c>
      <c r="AE44" s="197">
        <f t="shared" si="31"/>
        <v>0</v>
      </c>
      <c r="AF44" s="197" t="str">
        <f t="shared" si="32"/>
        <v>PUREGOLD PRICE CLUB-MALATE</v>
      </c>
      <c r="AG44" s="194"/>
      <c r="AH44" s="194"/>
      <c r="AI44" s="194"/>
      <c r="AJ44" s="193"/>
      <c r="AK44" s="199"/>
      <c r="AL44" s="194"/>
      <c r="AM44" s="115">
        <f t="shared" si="33"/>
        <v>0</v>
      </c>
      <c r="AO44" s="11">
        <f t="shared" si="34"/>
        <v>31029583</v>
      </c>
      <c r="AP44" s="11" t="e">
        <f t="shared" si="35"/>
        <v>#N/A</v>
      </c>
      <c r="AQ44" s="11">
        <f t="shared" si="36"/>
        <v>429</v>
      </c>
      <c r="AS44" s="202" t="str">
        <f t="shared" si="37"/>
        <v>marquez</v>
      </c>
      <c r="AT44" s="11" t="str">
        <f t="shared" si="38"/>
        <v>EMME</v>
      </c>
      <c r="AW44" s="116"/>
      <c r="AX44" s="115" t="e">
        <f t="shared" si="39"/>
        <v>#VALUE!</v>
      </c>
      <c r="AY44" s="278" t="str">
        <f t="shared" si="40"/>
        <v/>
      </c>
      <c r="BC44" s="115">
        <f>IF(E44="","",_xlfn.XLOOKUP(E44,'Summarized Plan'!A:A,'Summarized Plan'!K:K))</f>
        <v>0</v>
      </c>
      <c r="XEU44" s="138">
        <f t="shared" si="41"/>
        <v>1</v>
      </c>
      <c r="XEV44" s="138" t="str">
        <f>IF(E44="","",B42)</f>
        <v>condez</v>
      </c>
      <c r="XEW44" s="153" t="str">
        <f t="shared" si="42"/>
        <v>NBC4915</v>
      </c>
      <c r="XEX44" s="138" t="e">
        <f>IF(ISNA(VLOOKUP(E44,'Summarized Plan'!$A:$U,19,0)),"",VLOOKUP(E44,'Summarized Plan'!$A:$U,19,0))</f>
        <v>#REF!</v>
      </c>
      <c r="XEY44" s="16" t="str">
        <f>IF('Truck Utilization'!A39=0,"",'Truck Utilization'!A39)</f>
        <v/>
      </c>
      <c r="XEZ44" s="16" t="str">
        <f>IF('Truck Utilization'!B39=0,"",'Truck Utilization'!B39)</f>
        <v>DAD8992</v>
      </c>
      <c r="XFA44" s="138" t="e">
        <f t="shared" si="21"/>
        <v>#REF!</v>
      </c>
      <c r="XFB44" s="138" t="e">
        <f>IF('DSR Attendance'!#REF!="","",'DSR Attendance'!#REF!)</f>
        <v>#REF!</v>
      </c>
      <c r="XFC44" s="138" t="e">
        <f>IF('DSR Attendance'!#REF!="","",'DSR Attendance'!#REF!)</f>
        <v>#REF!</v>
      </c>
    </row>
    <row r="45" spans="1:55 16375:16383" ht="14.4" customHeight="1">
      <c r="A45" s="190" t="e">
        <f>IF(L45="","",VLOOKUP(L45,'Truck Utilization'!B$3:C$300,2,FALSE))</f>
        <v>#N/A</v>
      </c>
      <c r="B45" s="191" t="s">
        <v>1880</v>
      </c>
      <c r="C45" s="192" t="e">
        <f>IF($B45="","",VLOOKUP($B45,'DSR Attendance'!$A$3:$E$273,5,FALSE))</f>
        <v>#N/A</v>
      </c>
      <c r="D45" s="193"/>
      <c r="E45" s="637">
        <v>31029584</v>
      </c>
      <c r="F45" s="195"/>
      <c r="G45" s="195"/>
      <c r="H45" s="195"/>
      <c r="I45" s="196" t="str">
        <f>IF(E45="","",VLOOKUP(E45,'Summarized Plan'!A:B,2,0))</f>
        <v>PUREGOLD PRICE CLUB-MALATE</v>
      </c>
      <c r="J45" s="194"/>
      <c r="K45" s="194" t="s">
        <v>378</v>
      </c>
      <c r="L45" s="195" t="s">
        <v>1862</v>
      </c>
      <c r="M45" s="194">
        <f t="shared" si="22"/>
        <v>126</v>
      </c>
      <c r="N45" s="195">
        <f>IF(E45="","",VLOOKUP(E45,'Summarized Plan'!$A:$C,3,0))</f>
        <v>126</v>
      </c>
      <c r="O45" s="195" t="str">
        <f>IF(E45="","",VLOOKUP(E45,'Summarized Plan'!$A:$G,7,0))</f>
        <v>KA</v>
      </c>
      <c r="P45" s="196"/>
      <c r="Q45" s="198" t="str">
        <f t="shared" si="23"/>
        <v>CALUSOR</v>
      </c>
      <c r="R45" s="197" t="e">
        <f>IF($B45="","",VLOOKUP($Q45,'DSR Attendance'!$A$3:$D$179,4,FALSE))</f>
        <v>#N/A</v>
      </c>
      <c r="S45" s="197"/>
      <c r="T45" s="197" t="str">
        <f t="shared" si="24"/>
        <v>NBC4909</v>
      </c>
      <c r="U45" s="197" t="str">
        <f t="shared" si="25"/>
        <v>CALUSOR</v>
      </c>
      <c r="V45" s="197" t="str">
        <f t="shared" si="26"/>
        <v>KA</v>
      </c>
      <c r="W45" s="197"/>
      <c r="X45" s="197" t="str">
        <f>_xlfn.IFNA(IF(L45="","",VLOOKUP(L45,'Truck Utilization'!B$3:D$147,3,FALSE)),"")</f>
        <v/>
      </c>
      <c r="Y45" s="197" t="str">
        <f>IF(X45="","",IF(E45="","",VLOOKUP(E45,'Summarized Plan'!$A:$E,5,0)))</f>
        <v/>
      </c>
      <c r="Z45" s="197">
        <f t="shared" si="27"/>
        <v>31029584</v>
      </c>
      <c r="AA45" s="197" t="str">
        <f t="shared" si="28"/>
        <v>NBC4909</v>
      </c>
      <c r="AB45" s="197">
        <f t="shared" si="29"/>
        <v>126</v>
      </c>
      <c r="AC45" s="197"/>
      <c r="AD45" s="197" t="str">
        <f t="shared" si="30"/>
        <v>CALUSOR</v>
      </c>
      <c r="AE45" s="197">
        <f t="shared" si="31"/>
        <v>0</v>
      </c>
      <c r="AF45" s="197" t="str">
        <f t="shared" si="32"/>
        <v>PUREGOLD PRICE CLUB-MALATE</v>
      </c>
      <c r="AG45" s="194"/>
      <c r="AH45" s="194"/>
      <c r="AI45" s="194"/>
      <c r="AJ45" s="193"/>
      <c r="AK45" s="199"/>
      <c r="AL45" s="194"/>
      <c r="AM45" s="115">
        <f t="shared" si="33"/>
        <v>0</v>
      </c>
      <c r="AO45" s="11">
        <f t="shared" si="34"/>
        <v>31029584</v>
      </c>
      <c r="AP45" s="11" t="e">
        <f t="shared" si="35"/>
        <v>#N/A</v>
      </c>
      <c r="AQ45" s="11">
        <f t="shared" si="36"/>
        <v>126</v>
      </c>
      <c r="AS45" s="202" t="str">
        <f t="shared" si="37"/>
        <v>CALUSOR</v>
      </c>
      <c r="AT45" s="11" t="e">
        <f t="shared" si="38"/>
        <v>#N/A</v>
      </c>
      <c r="AW45" s="116"/>
      <c r="AX45" s="115" t="e">
        <f t="shared" si="39"/>
        <v>#VALUE!</v>
      </c>
      <c r="AY45" s="278" t="str">
        <f t="shared" si="40"/>
        <v/>
      </c>
      <c r="BC45" s="115">
        <f>IF(E45="","",_xlfn.XLOOKUP(E45,'Summarized Plan'!A:A,'Summarized Plan'!K:K))</f>
        <v>0</v>
      </c>
      <c r="XEU45" s="138">
        <f t="shared" si="41"/>
        <v>1</v>
      </c>
      <c r="XEV45" s="138" t="str">
        <f>IF(E45="","",B42)</f>
        <v>condez</v>
      </c>
      <c r="XEW45" s="153" t="str">
        <f t="shared" si="42"/>
        <v>NBC4909</v>
      </c>
      <c r="XEX45" s="138" t="e">
        <f>IF(ISNA(VLOOKUP(E45,'Summarized Plan'!$A:$U,19,0)),"",VLOOKUP(E45,'Summarized Plan'!$A:$U,19,0))</f>
        <v>#REF!</v>
      </c>
      <c r="XEY45" s="16" t="e">
        <f>IF('Truck Utilization'!#REF!=0,"",'Truck Utilization'!#REF!)</f>
        <v>#REF!</v>
      </c>
      <c r="XEZ45" s="16" t="e">
        <f>IF('Truck Utilization'!#REF!=0,"",'Truck Utilization'!#REF!)</f>
        <v>#REF!</v>
      </c>
      <c r="XFA45" s="138" t="e">
        <f t="shared" si="21"/>
        <v>#REF!</v>
      </c>
      <c r="XFB45" s="138" t="e">
        <f>IF('DSR Attendance'!#REF!="","",'DSR Attendance'!#REF!)</f>
        <v>#REF!</v>
      </c>
      <c r="XFC45" s="138" t="e">
        <f>IF('DSR Attendance'!#REF!="","",'DSR Attendance'!#REF!)</f>
        <v>#REF!</v>
      </c>
    </row>
    <row r="46" spans="1:55 16375:16383" ht="14.4" customHeight="1">
      <c r="A46" s="190" t="e">
        <f>IF(L46="","",VLOOKUP(L46,'Truck Utilization'!B$3:C$300,2,FALSE))</f>
        <v>#N/A</v>
      </c>
      <c r="B46" s="191" t="s">
        <v>1881</v>
      </c>
      <c r="C46" s="192" t="e">
        <f>IF($B46="","",VLOOKUP($B46,'DSR Attendance'!$A$3:$E$273,5,FALSE))</f>
        <v>#N/A</v>
      </c>
      <c r="D46" s="193"/>
      <c r="E46" s="637">
        <v>31029585</v>
      </c>
      <c r="F46" s="195"/>
      <c r="G46" s="195"/>
      <c r="H46" s="195"/>
      <c r="I46" s="196" t="str">
        <f>IF(E46="","",VLOOKUP(E46,'Summarized Plan'!A:B,2,0))</f>
        <v>PUREGOLD PRICE CLUB-MALATE</v>
      </c>
      <c r="J46" s="194"/>
      <c r="K46" s="194" t="s">
        <v>378</v>
      </c>
      <c r="L46" s="195" t="s">
        <v>1863</v>
      </c>
      <c r="M46" s="194">
        <f t="shared" si="22"/>
        <v>270</v>
      </c>
      <c r="N46" s="195">
        <f>IF(E46="","",VLOOKUP(E46,'Summarized Plan'!$A:$C,3,0))</f>
        <v>270</v>
      </c>
      <c r="O46" s="195" t="str">
        <f>IF(E46="","",VLOOKUP(E46,'Summarized Plan'!$A:$G,7,0))</f>
        <v>KA</v>
      </c>
      <c r="P46" s="196"/>
      <c r="Q46" s="198" t="str">
        <f t="shared" si="23"/>
        <v>DELEON</v>
      </c>
      <c r="R46" s="197" t="e">
        <f>IF($B46="","",VLOOKUP($Q46,'DSR Attendance'!$A$3:$D$179,4,FALSE))</f>
        <v>#N/A</v>
      </c>
      <c r="S46" s="197"/>
      <c r="T46" s="197" t="str">
        <f t="shared" si="24"/>
        <v>NBC4907</v>
      </c>
      <c r="U46" s="197" t="str">
        <f t="shared" si="25"/>
        <v>DELEON</v>
      </c>
      <c r="V46" s="197" t="str">
        <f t="shared" si="26"/>
        <v>KA</v>
      </c>
      <c r="W46" s="197"/>
      <c r="X46" s="197" t="str">
        <f>_xlfn.IFNA(IF(L46="","",VLOOKUP(L46,'Truck Utilization'!B$3:D$147,3,FALSE)),"")</f>
        <v/>
      </c>
      <c r="Y46" s="197" t="str">
        <f>IF(X46="","",IF(E46="","",VLOOKUP(E46,'Summarized Plan'!$A:$E,5,0)))</f>
        <v/>
      </c>
      <c r="Z46" s="197">
        <f t="shared" si="27"/>
        <v>31029585</v>
      </c>
      <c r="AA46" s="197" t="str">
        <f t="shared" si="28"/>
        <v>NBC4907</v>
      </c>
      <c r="AB46" s="197">
        <f t="shared" si="29"/>
        <v>270</v>
      </c>
      <c r="AC46" s="197"/>
      <c r="AD46" s="197" t="str">
        <f t="shared" si="30"/>
        <v>DELEON</v>
      </c>
      <c r="AE46" s="197">
        <f t="shared" si="31"/>
        <v>0</v>
      </c>
      <c r="AF46" s="197" t="str">
        <f t="shared" si="32"/>
        <v>PUREGOLD PRICE CLUB-MALATE</v>
      </c>
      <c r="AG46" s="194"/>
      <c r="AH46" s="194"/>
      <c r="AI46" s="194"/>
      <c r="AJ46" s="193"/>
      <c r="AK46" s="199"/>
      <c r="AL46" s="194"/>
      <c r="AM46" s="115">
        <f t="shared" si="33"/>
        <v>0</v>
      </c>
      <c r="AO46" s="11">
        <f t="shared" si="34"/>
        <v>31029585</v>
      </c>
      <c r="AP46" s="11" t="e">
        <f t="shared" si="35"/>
        <v>#N/A</v>
      </c>
      <c r="AQ46" s="11">
        <f t="shared" si="36"/>
        <v>270</v>
      </c>
      <c r="AS46" s="202" t="str">
        <f t="shared" si="37"/>
        <v>DELEON</v>
      </c>
      <c r="AT46" s="11" t="e">
        <f t="shared" si="38"/>
        <v>#N/A</v>
      </c>
      <c r="AW46" s="116"/>
      <c r="AX46" s="115" t="e">
        <f t="shared" si="39"/>
        <v>#VALUE!</v>
      </c>
      <c r="AY46" s="278" t="str">
        <f t="shared" si="40"/>
        <v/>
      </c>
      <c r="BC46" s="115">
        <f>IF(E46="","",_xlfn.XLOOKUP(E46,'Summarized Plan'!A:A,'Summarized Plan'!K:K))</f>
        <v>0</v>
      </c>
      <c r="XEU46" s="138">
        <f t="shared" si="41"/>
        <v>1</v>
      </c>
      <c r="XEV46" s="138" t="str">
        <f>IF(E46="","",B42)</f>
        <v>condez</v>
      </c>
      <c r="XEW46" s="153" t="str">
        <f t="shared" si="42"/>
        <v>NBC4907</v>
      </c>
      <c r="XEX46" s="138" t="e">
        <f>IF(ISNA(VLOOKUP(E46,'Summarized Plan'!$A:$U,19,0)),"",VLOOKUP(E46,'Summarized Plan'!$A:$U,19,0))</f>
        <v>#REF!</v>
      </c>
      <c r="XEY46" s="16" t="str">
        <f>IF('Truck Utilization'!A40=0,"",'Truck Utilization'!A40)</f>
        <v/>
      </c>
      <c r="XEZ46" s="16" t="str">
        <f>IF('Truck Utilization'!B40=0,"",'Truck Utilization'!B40)</f>
        <v>DAD8995</v>
      </c>
      <c r="XFA46" s="138" t="e">
        <f t="shared" si="21"/>
        <v>#REF!</v>
      </c>
      <c r="XFB46" s="138" t="e">
        <f>IF('DSR Attendance'!#REF!="","",'DSR Attendance'!#REF!)</f>
        <v>#REF!</v>
      </c>
      <c r="XFC46" s="138" t="e">
        <f>IF('DSR Attendance'!#REF!="","",'DSR Attendance'!#REF!)</f>
        <v>#REF!</v>
      </c>
    </row>
    <row r="47" spans="1:55 16375:16383" ht="14.4" customHeight="1">
      <c r="A47" s="190" t="str">
        <f>IF(L47="","",VLOOKUP(L47,'Truck Utilization'!B$3:C$300,2,FALSE))</f>
        <v>EMME</v>
      </c>
      <c r="B47" s="191" t="s">
        <v>1882</v>
      </c>
      <c r="C47" s="192" t="e">
        <f>IF($B47="","",VLOOKUP($B47,'DSR Attendance'!$A$3:$E$273,5,FALSE))</f>
        <v>#N/A</v>
      </c>
      <c r="D47" s="193"/>
      <c r="E47" s="637">
        <v>31029587</v>
      </c>
      <c r="F47" s="195"/>
      <c r="G47" s="195"/>
      <c r="H47" s="195"/>
      <c r="I47" s="196" t="str">
        <f>IF(E47="","",VLOOKUP(E47,'Summarized Plan'!A:B,2,0))</f>
        <v>PUREGOLD PRICE CLUB-MARCOS ALVAREZ</v>
      </c>
      <c r="J47" s="194"/>
      <c r="K47" s="194" t="s">
        <v>378</v>
      </c>
      <c r="L47" s="195" t="s">
        <v>425</v>
      </c>
      <c r="M47" s="194">
        <f t="shared" si="22"/>
        <v>198</v>
      </c>
      <c r="N47" s="195">
        <f>IF(E47="","",VLOOKUP(E47,'Summarized Plan'!$A:$C,3,0))</f>
        <v>198</v>
      </c>
      <c r="O47" s="195" t="str">
        <f>IF(E47="","",VLOOKUP(E47,'Summarized Plan'!$A:$G,7,0))</f>
        <v>KA</v>
      </c>
      <c r="P47" s="196"/>
      <c r="Q47" s="198" t="str">
        <f t="shared" si="23"/>
        <v>danque</v>
      </c>
      <c r="R47" s="197" t="e">
        <f>IF($B47="","",VLOOKUP($Q47,'DSR Attendance'!$A$3:$D$179,4,FALSE))</f>
        <v>#N/A</v>
      </c>
      <c r="S47" s="197"/>
      <c r="T47" s="197" t="str">
        <f t="shared" si="24"/>
        <v>NBC4916</v>
      </c>
      <c r="U47" s="197" t="str">
        <f t="shared" si="25"/>
        <v>danque</v>
      </c>
      <c r="V47" s="197" t="str">
        <f t="shared" si="26"/>
        <v>KA</v>
      </c>
      <c r="W47" s="197"/>
      <c r="X47" s="197" t="str">
        <f>_xlfn.IFNA(IF(L47="","",VLOOKUP(L47,'Truck Utilization'!B$3:D$147,3,FALSE)),"")</f>
        <v/>
      </c>
      <c r="Y47" s="197" t="str">
        <f>IF(X47="","",IF(E47="","",VLOOKUP(E47,'Summarized Plan'!$A:$E,5,0)))</f>
        <v/>
      </c>
      <c r="Z47" s="197">
        <f t="shared" si="27"/>
        <v>31029587</v>
      </c>
      <c r="AA47" s="197" t="str">
        <f t="shared" si="28"/>
        <v>NBC4916</v>
      </c>
      <c r="AB47" s="197">
        <f t="shared" si="29"/>
        <v>198</v>
      </c>
      <c r="AC47" s="197"/>
      <c r="AD47" s="197" t="str">
        <f t="shared" si="30"/>
        <v>danque</v>
      </c>
      <c r="AE47" s="197">
        <f t="shared" si="31"/>
        <v>0</v>
      </c>
      <c r="AF47" s="197" t="str">
        <f t="shared" si="32"/>
        <v>PUREGOLD PRICE CLUB-MARCOS ALVAREZ</v>
      </c>
      <c r="AG47" s="194"/>
      <c r="AH47" s="194"/>
      <c r="AI47" s="194"/>
      <c r="AJ47" s="193"/>
      <c r="AK47" s="199"/>
      <c r="AL47" s="194"/>
      <c r="AM47" s="115">
        <f t="shared" si="33"/>
        <v>0</v>
      </c>
      <c r="AO47" s="11">
        <f t="shared" si="34"/>
        <v>31029587</v>
      </c>
      <c r="AP47" s="11" t="e">
        <f t="shared" si="35"/>
        <v>#N/A</v>
      </c>
      <c r="AQ47" s="11">
        <f t="shared" si="36"/>
        <v>198</v>
      </c>
      <c r="AS47" s="202" t="str">
        <f t="shared" si="37"/>
        <v>danque</v>
      </c>
      <c r="AT47" s="11" t="str">
        <f t="shared" si="38"/>
        <v>EMME</v>
      </c>
      <c r="AW47" s="116"/>
      <c r="AX47" s="115" t="e">
        <f t="shared" si="39"/>
        <v>#VALUE!</v>
      </c>
      <c r="AY47" s="278" t="str">
        <f t="shared" si="40"/>
        <v/>
      </c>
      <c r="BC47" s="115">
        <f>IF(E47="","",_xlfn.XLOOKUP(E47,'Summarized Plan'!A:A,'Summarized Plan'!K:K))</f>
        <v>0</v>
      </c>
      <c r="XEU47" s="138">
        <f t="shared" si="41"/>
        <v>1</v>
      </c>
      <c r="XEV47" s="138" t="str">
        <f>IF(E47="","",B47)</f>
        <v>danque</v>
      </c>
      <c r="XEW47" s="153" t="str">
        <f t="shared" si="42"/>
        <v>NBC4916</v>
      </c>
      <c r="XEX47" s="138" t="e">
        <f>IF(ISNA(VLOOKUP(E47,'Summarized Plan'!$A:$U,19,0)),"",VLOOKUP(E47,'Summarized Plan'!$A:$U,19,0))</f>
        <v>#REF!</v>
      </c>
      <c r="XEY47" s="16" t="str">
        <f>IF('Truck Utilization'!A41=0,"",'Truck Utilization'!A41)</f>
        <v/>
      </c>
      <c r="XEZ47" s="16" t="str">
        <f>IF('Truck Utilization'!B41=0,"",'Truck Utilization'!B41)</f>
        <v>DAD9139</v>
      </c>
      <c r="XFA47" s="138" t="e">
        <f t="shared" si="21"/>
        <v>#REF!</v>
      </c>
      <c r="XFB47" s="138" t="e">
        <f>IF('DSR Attendance'!#REF!="","",'DSR Attendance'!#REF!)</f>
        <v>#REF!</v>
      </c>
      <c r="XFC47" s="138" t="e">
        <f>IF('DSR Attendance'!#REF!="","",'DSR Attendance'!#REF!)</f>
        <v>#REF!</v>
      </c>
    </row>
    <row r="48" spans="1:55 16375:16383" ht="14.4" customHeight="1">
      <c r="A48" s="190" t="str">
        <f>IF(L48="","",VLOOKUP(L48,'Truck Utilization'!B$3:C$300,2,FALSE))</f>
        <v>Company</v>
      </c>
      <c r="B48" s="191" t="s">
        <v>1872</v>
      </c>
      <c r="C48" s="192" t="e">
        <f>IF($B48="","",VLOOKUP($B48,'DSR Attendance'!$A$3:$E$273,5,FALSE))</f>
        <v>#N/A</v>
      </c>
      <c r="D48" s="193"/>
      <c r="E48" s="637">
        <v>31029588</v>
      </c>
      <c r="F48" s="195"/>
      <c r="G48" s="195"/>
      <c r="H48" s="195"/>
      <c r="I48" s="196" t="str">
        <f>IF(E48="","",VLOOKUP(E48,'Summarized Plan'!A:B,2,0))</f>
        <v>PUREGOLD PRICE CLUB-PUTATAN</v>
      </c>
      <c r="J48" s="194"/>
      <c r="K48" s="194" t="s">
        <v>378</v>
      </c>
      <c r="L48" s="195" t="s">
        <v>463</v>
      </c>
      <c r="M48" s="194">
        <f t="shared" si="22"/>
        <v>519</v>
      </c>
      <c r="N48" s="195">
        <f>IF(E48="","",VLOOKUP(E48,'Summarized Plan'!$A:$C,3,0))</f>
        <v>519</v>
      </c>
      <c r="O48" s="195" t="str">
        <f>IF(E48="","",VLOOKUP(E48,'Summarized Plan'!$A:$G,7,0))</f>
        <v>KA</v>
      </c>
      <c r="P48" s="196"/>
      <c r="Q48" s="198" t="str">
        <f t="shared" si="23"/>
        <v>MAHUSAY</v>
      </c>
      <c r="R48" s="197" t="e">
        <f>IF($B48="","",VLOOKUP($Q48,'DSR Attendance'!$A$3:$D$179,4,FALSE))</f>
        <v>#N/A</v>
      </c>
      <c r="S48" s="197"/>
      <c r="T48" s="197" t="str">
        <f t="shared" si="24"/>
        <v>NAQ8944</v>
      </c>
      <c r="U48" s="197" t="str">
        <f t="shared" si="25"/>
        <v>MAHUSAY</v>
      </c>
      <c r="V48" s="197" t="str">
        <f t="shared" si="26"/>
        <v>KA</v>
      </c>
      <c r="W48" s="197"/>
      <c r="X48" s="197">
        <f>_xlfn.IFNA(IF(L48="","",VLOOKUP(L48,'Truck Utilization'!B$3:D$147,3,FALSE)),"")</f>
        <v>6</v>
      </c>
      <c r="Y48" s="197">
        <f>IF(X48="","",IF(E48="","",VLOOKUP(E48,'Summarized Plan'!$A:$E,5,0)))</f>
        <v>5.29</v>
      </c>
      <c r="Z48" s="197">
        <f t="shared" si="27"/>
        <v>31029588</v>
      </c>
      <c r="AA48" s="197" t="str">
        <f t="shared" si="28"/>
        <v>NAQ8944</v>
      </c>
      <c r="AB48" s="197">
        <f t="shared" si="29"/>
        <v>519</v>
      </c>
      <c r="AC48" s="197"/>
      <c r="AD48" s="197" t="str">
        <f t="shared" si="30"/>
        <v>MAHUSAY</v>
      </c>
      <c r="AE48" s="197">
        <f t="shared" si="31"/>
        <v>0</v>
      </c>
      <c r="AF48" s="197" t="str">
        <f t="shared" si="32"/>
        <v>PUREGOLD PRICE CLUB-PUTATAN</v>
      </c>
      <c r="AG48" s="194"/>
      <c r="AH48" s="194"/>
      <c r="AI48" s="194"/>
      <c r="AJ48" s="193"/>
      <c r="AK48" s="199"/>
      <c r="AL48" s="194"/>
      <c r="AM48" s="115">
        <f t="shared" si="33"/>
        <v>0</v>
      </c>
      <c r="AO48" s="11">
        <f t="shared" si="34"/>
        <v>31029588</v>
      </c>
      <c r="AP48" s="11" t="e">
        <f t="shared" si="35"/>
        <v>#N/A</v>
      </c>
      <c r="AQ48" s="11">
        <f t="shared" si="36"/>
        <v>519</v>
      </c>
      <c r="AS48" s="202" t="str">
        <f t="shared" si="37"/>
        <v>MAHUSAY</v>
      </c>
      <c r="AT48" s="11" t="str">
        <f t="shared" si="38"/>
        <v>Company</v>
      </c>
      <c r="AW48" s="116"/>
      <c r="AX48" s="115">
        <f t="shared" si="39"/>
        <v>0.88166666666666671</v>
      </c>
      <c r="AY48" s="278">
        <f t="shared" si="40"/>
        <v>0.88166666666666671</v>
      </c>
      <c r="BC48" s="115">
        <f>IF(E48="","",_xlfn.XLOOKUP(E48,'Summarized Plan'!A:A,'Summarized Plan'!K:K))</f>
        <v>0</v>
      </c>
      <c r="XEU48" s="138">
        <f t="shared" si="41"/>
        <v>1</v>
      </c>
      <c r="XEV48" s="138" t="str">
        <f>IF(E48="","",B47)</f>
        <v>danque</v>
      </c>
      <c r="XEW48" s="153" t="str">
        <f t="shared" si="42"/>
        <v>NAQ8944</v>
      </c>
      <c r="XEX48" s="138" t="e">
        <f>IF(ISNA(VLOOKUP(E48,'Summarized Plan'!$A:$U,19,0)),"",VLOOKUP(E48,'Summarized Plan'!$A:$U,19,0))</f>
        <v>#REF!</v>
      </c>
      <c r="XEY48" s="16" t="e">
        <f>IF('Truck Utilization'!#REF!=0,"",'Truck Utilization'!#REF!)</f>
        <v>#REF!</v>
      </c>
      <c r="XEZ48" s="16" t="e">
        <f>IF('Truck Utilization'!#REF!=0,"",'Truck Utilization'!#REF!)</f>
        <v>#REF!</v>
      </c>
      <c r="XFA48" s="138" t="e">
        <f t="shared" si="21"/>
        <v>#REF!</v>
      </c>
      <c r="XFB48" s="138" t="e">
        <f>IF('DSR Attendance'!#REF!="","",'DSR Attendance'!#REF!)</f>
        <v>#REF!</v>
      </c>
      <c r="XFC48" s="138" t="e">
        <f>IF('DSR Attendance'!#REF!="","",'DSR Attendance'!#REF!)</f>
        <v>#REF!</v>
      </c>
    </row>
    <row r="49" spans="1:55 16375:16383" ht="14.4" customHeight="1">
      <c r="A49" s="190" t="str">
        <f>IF(L49="","",VLOOKUP(L49,'Truck Utilization'!B$3:C$300,2,FALSE))</f>
        <v>RRAJ</v>
      </c>
      <c r="B49" s="191" t="s">
        <v>1883</v>
      </c>
      <c r="C49" s="192" t="e">
        <f>IF($B49="","",VLOOKUP($B49,'DSR Attendance'!$A$3:$E$273,5,FALSE))</f>
        <v>#N/A</v>
      </c>
      <c r="D49" s="193"/>
      <c r="E49" s="637">
        <v>31029672</v>
      </c>
      <c r="F49" s="195"/>
      <c r="G49" s="195"/>
      <c r="H49" s="195"/>
      <c r="I49" s="196" t="str">
        <f>IF(E49="","",VLOOKUP(E49,'Summarized Plan'!A:B,2,0))</f>
        <v>PUREGOLD PRICE CLUB-TAYUMAN</v>
      </c>
      <c r="J49" s="194"/>
      <c r="K49" s="194" t="s">
        <v>378</v>
      </c>
      <c r="L49" s="195" t="s">
        <v>461</v>
      </c>
      <c r="M49" s="194">
        <f t="shared" si="22"/>
        <v>200</v>
      </c>
      <c r="N49" s="195">
        <f>IF(E49="","",VLOOKUP(E49,'Summarized Plan'!$A:$C,3,0))</f>
        <v>200</v>
      </c>
      <c r="O49" s="195" t="str">
        <f>IF(E49="","",VLOOKUP(E49,'Summarized Plan'!$A:$G,7,0))</f>
        <v>KA</v>
      </c>
      <c r="P49" s="196"/>
      <c r="Q49" s="198" t="str">
        <f t="shared" si="23"/>
        <v>BUSTARGA</v>
      </c>
      <c r="R49" s="197" t="e">
        <f>IF($B49="","",VLOOKUP($Q49,'DSR Attendance'!$A$3:$D$179,4,FALSE))</f>
        <v>#N/A</v>
      </c>
      <c r="S49" s="197"/>
      <c r="T49" s="197" t="str">
        <f t="shared" si="24"/>
        <v>UDO494</v>
      </c>
      <c r="U49" s="197" t="str">
        <f t="shared" si="25"/>
        <v>BUSTARGA</v>
      </c>
      <c r="V49" s="197" t="str">
        <f t="shared" si="26"/>
        <v>KA</v>
      </c>
      <c r="W49" s="197"/>
      <c r="X49" s="197">
        <f>_xlfn.IFNA(IF(L49="","",VLOOKUP(L49,'Truck Utilization'!B$3:D$147,3,FALSE)),"")</f>
        <v>4</v>
      </c>
      <c r="Y49" s="197">
        <f>IF(X49="","",IF(E49="","",VLOOKUP(E49,'Summarized Plan'!$A:$E,5,0)))</f>
        <v>5</v>
      </c>
      <c r="Z49" s="197">
        <f t="shared" si="27"/>
        <v>31029672</v>
      </c>
      <c r="AA49" s="197" t="str">
        <f t="shared" si="28"/>
        <v>UDO494</v>
      </c>
      <c r="AB49" s="197">
        <f t="shared" si="29"/>
        <v>200</v>
      </c>
      <c r="AC49" s="197"/>
      <c r="AD49" s="197" t="str">
        <f t="shared" si="30"/>
        <v>BUSTARGA</v>
      </c>
      <c r="AE49" s="197">
        <f t="shared" si="31"/>
        <v>0</v>
      </c>
      <c r="AF49" s="197" t="str">
        <f t="shared" si="32"/>
        <v>PUREGOLD PRICE CLUB-TAYUMAN</v>
      </c>
      <c r="AG49" s="194"/>
      <c r="AH49" s="194"/>
      <c r="AI49" s="194"/>
      <c r="AJ49" s="193"/>
      <c r="AK49" s="199"/>
      <c r="AL49" s="194"/>
      <c r="AM49" s="115">
        <f t="shared" si="33"/>
        <v>0</v>
      </c>
      <c r="AO49" s="11">
        <f t="shared" si="34"/>
        <v>31029672</v>
      </c>
      <c r="AP49" s="11" t="e">
        <f t="shared" si="35"/>
        <v>#N/A</v>
      </c>
      <c r="AQ49" s="11">
        <f t="shared" si="36"/>
        <v>200</v>
      </c>
      <c r="AS49" s="202" t="str">
        <f t="shared" si="37"/>
        <v>BUSTARGA</v>
      </c>
      <c r="AT49" s="11" t="str">
        <f t="shared" si="38"/>
        <v>RRAJ</v>
      </c>
      <c r="AW49" s="116"/>
      <c r="AX49" s="115">
        <f t="shared" si="39"/>
        <v>1.25</v>
      </c>
      <c r="AY49" s="278">
        <f t="shared" si="40"/>
        <v>1.25</v>
      </c>
      <c r="BC49" s="115">
        <f>IF(E49="","",_xlfn.XLOOKUP(E49,'Summarized Plan'!A:A,'Summarized Plan'!K:K))</f>
        <v>0</v>
      </c>
      <c r="XEU49" s="138">
        <f t="shared" si="41"/>
        <v>1</v>
      </c>
      <c r="XEV49" s="138" t="str">
        <f>IF(E49="","",B47)</f>
        <v>danque</v>
      </c>
      <c r="XEW49" s="153" t="str">
        <f t="shared" si="42"/>
        <v>UDO494</v>
      </c>
      <c r="XEX49" s="138" t="e">
        <f>IF(ISNA(VLOOKUP(E49,'Summarized Plan'!$A:$U,19,0)),"",VLOOKUP(E49,'Summarized Plan'!$A:$U,19,0))</f>
        <v>#REF!</v>
      </c>
      <c r="XEY49" s="16" t="str">
        <f>IF('Truck Utilization'!A42=0,"",'Truck Utilization'!A42)</f>
        <v/>
      </c>
      <c r="XEZ49" s="16" t="str">
        <f>IF('Truck Utilization'!B42=0,"",'Truck Utilization'!B42)</f>
        <v>DAD9138</v>
      </c>
      <c r="XFA49" s="138" t="e">
        <f t="shared" si="21"/>
        <v>#REF!</v>
      </c>
      <c r="XFB49" s="138" t="e">
        <f>IF('DSR Attendance'!#REF!="","",'DSR Attendance'!#REF!)</f>
        <v>#REF!</v>
      </c>
      <c r="XFC49" s="138" t="e">
        <f>IF('DSR Attendance'!#REF!="","",'DSR Attendance'!#REF!)</f>
        <v>#REF!</v>
      </c>
    </row>
    <row r="50" spans="1:55 16375:16383" ht="14.4" customHeight="1">
      <c r="A50" s="190" t="str">
        <f>IF(L50="","",VLOOKUP(L50,'Truck Utilization'!B$3:C$300,2,FALSE))</f>
        <v>RRAJ</v>
      </c>
      <c r="B50" s="191" t="s">
        <v>1036</v>
      </c>
      <c r="C50" s="192">
        <f>IF($B50="","",VLOOKUP($B50,'DSR Attendance'!$A$3:$E$273,5,FALSE))</f>
        <v>0</v>
      </c>
      <c r="D50" s="193"/>
      <c r="E50" s="637">
        <v>31029673</v>
      </c>
      <c r="F50" s="195"/>
      <c r="G50" s="195"/>
      <c r="H50" s="195"/>
      <c r="I50" s="196" t="str">
        <f>IF(E50="","",VLOOKUP(E50,'Summarized Plan'!A:B,2,0))</f>
        <v>PUREGOLD PRICE CLUB-TAYUMAN</v>
      </c>
      <c r="J50" s="194"/>
      <c r="K50" s="194" t="s">
        <v>378</v>
      </c>
      <c r="L50" s="195" t="s">
        <v>429</v>
      </c>
      <c r="M50" s="194">
        <f t="shared" si="22"/>
        <v>169</v>
      </c>
      <c r="N50" s="195">
        <f>IF(E50="","",VLOOKUP(E50,'Summarized Plan'!$A:$C,3,0))</f>
        <v>169</v>
      </c>
      <c r="O50" s="195" t="str">
        <f>IF(E50="","",VLOOKUP(E50,'Summarized Plan'!$A:$G,7,0))</f>
        <v>KA</v>
      </c>
      <c r="P50" s="196"/>
      <c r="Q50" s="198" t="str">
        <f t="shared" si="23"/>
        <v>CASTILLO</v>
      </c>
      <c r="R50" s="197">
        <f>IF($B50="","",VLOOKUP($Q50,'DSR Attendance'!$A$3:$D$179,4,FALSE))</f>
        <v>0</v>
      </c>
      <c r="S50" s="197"/>
      <c r="T50" s="197" t="str">
        <f t="shared" si="24"/>
        <v>WIW311</v>
      </c>
      <c r="U50" s="197" t="str">
        <f t="shared" si="25"/>
        <v>CASTILLO</v>
      </c>
      <c r="V50" s="197" t="str">
        <f t="shared" si="26"/>
        <v>KA</v>
      </c>
      <c r="W50" s="197"/>
      <c r="X50" s="197">
        <f>_xlfn.IFNA(IF(L50="","",VLOOKUP(L50,'Truck Utilization'!B$3:D$147,3,FALSE)),"")</f>
        <v>4</v>
      </c>
      <c r="Y50" s="197">
        <f>IF(X50="","",IF(E50="","",VLOOKUP(E50,'Summarized Plan'!$A:$E,5,0)))</f>
        <v>4.97</v>
      </c>
      <c r="Z50" s="197">
        <f t="shared" si="27"/>
        <v>31029673</v>
      </c>
      <c r="AA50" s="197" t="str">
        <f t="shared" si="28"/>
        <v>WIW311</v>
      </c>
      <c r="AB50" s="197">
        <f t="shared" si="29"/>
        <v>169</v>
      </c>
      <c r="AC50" s="197"/>
      <c r="AD50" s="197" t="str">
        <f t="shared" si="30"/>
        <v>CASTILLO</v>
      </c>
      <c r="AE50" s="197">
        <f t="shared" si="31"/>
        <v>0</v>
      </c>
      <c r="AF50" s="197" t="str">
        <f t="shared" si="32"/>
        <v>PUREGOLD PRICE CLUB-TAYUMAN</v>
      </c>
      <c r="AG50" s="194"/>
      <c r="AH50" s="194"/>
      <c r="AI50" s="194"/>
      <c r="AJ50" s="193"/>
      <c r="AK50" s="199"/>
      <c r="AL50" s="194"/>
      <c r="AM50" s="115">
        <f t="shared" si="33"/>
        <v>0</v>
      </c>
      <c r="AO50" s="11">
        <f t="shared" si="34"/>
        <v>31029673</v>
      </c>
      <c r="AP50" s="11" t="e">
        <f t="shared" si="35"/>
        <v>#N/A</v>
      </c>
      <c r="AQ50" s="11">
        <f t="shared" si="36"/>
        <v>169</v>
      </c>
      <c r="AS50" s="202" t="str">
        <f t="shared" si="37"/>
        <v>CASTILLO</v>
      </c>
      <c r="AT50" s="11" t="str">
        <f t="shared" si="38"/>
        <v>RRAJ</v>
      </c>
      <c r="AW50" s="116"/>
      <c r="AX50" s="115">
        <f t="shared" si="39"/>
        <v>1.2424999999999999</v>
      </c>
      <c r="AY50" s="278">
        <f t="shared" si="40"/>
        <v>1.2424999999999999</v>
      </c>
      <c r="BC50" s="115">
        <f>IF(E50="","",_xlfn.XLOOKUP(E50,'Summarized Plan'!A:A,'Summarized Plan'!K:K))</f>
        <v>0</v>
      </c>
      <c r="XEU50" s="138">
        <f t="shared" si="41"/>
        <v>1</v>
      </c>
      <c r="XEV50" s="138" t="str">
        <f>IF(E50="","",B47)</f>
        <v>danque</v>
      </c>
      <c r="XEW50" s="153" t="str">
        <f t="shared" si="42"/>
        <v>WIW311</v>
      </c>
      <c r="XEX50" s="138" t="e">
        <f>IF(ISNA(VLOOKUP(E50,'Summarized Plan'!$A:$U,19,0)),"",VLOOKUP(E50,'Summarized Plan'!$A:$U,19,0))</f>
        <v>#REF!</v>
      </c>
      <c r="XEY50" s="16" t="str">
        <f>IF('Truck Utilization'!A43=0,"",'Truck Utilization'!A43)</f>
        <v/>
      </c>
      <c r="XEZ50" s="16" t="str">
        <f>IF('Truck Utilization'!B43=0,"",'Truck Utilization'!B43)</f>
        <v>DAG5520</v>
      </c>
      <c r="XFA50" s="138" t="e">
        <f t="shared" si="21"/>
        <v>#REF!</v>
      </c>
      <c r="XFB50" s="138" t="e">
        <f>IF('DSR Attendance'!#REF!="","",'DSR Attendance'!#REF!)</f>
        <v>#REF!</v>
      </c>
      <c r="XFC50" s="138" t="e">
        <f>IF('DSR Attendance'!#REF!="","",'DSR Attendance'!#REF!)</f>
        <v>#REF!</v>
      </c>
    </row>
    <row r="51" spans="1:55 16375:16383" ht="14.4" customHeight="1">
      <c r="A51" s="190" t="str">
        <f>IF(L51="","",VLOOKUP(L51,'Truck Utilization'!B$3:C$300,2,FALSE))</f>
        <v>RRAJ</v>
      </c>
      <c r="B51" s="191" t="s">
        <v>427</v>
      </c>
      <c r="C51" s="192">
        <f>IF($B51="","",VLOOKUP($B51,'DSR Attendance'!$A$3:$E$273,5,FALSE))</f>
        <v>0</v>
      </c>
      <c r="D51" s="193"/>
      <c r="E51" s="637">
        <v>31029679</v>
      </c>
      <c r="F51" s="195"/>
      <c r="G51" s="195"/>
      <c r="H51" s="195"/>
      <c r="I51" s="196" t="str">
        <f>IF(E51="","",VLOOKUP(E51,'Summarized Plan'!A:B,2,0))</f>
        <v>PUREGOLD PRICE CLUB-TAYUMAN</v>
      </c>
      <c r="J51" s="194"/>
      <c r="K51" s="194" t="s">
        <v>378</v>
      </c>
      <c r="L51" s="195" t="s">
        <v>428</v>
      </c>
      <c r="M51" s="194">
        <f t="shared" si="22"/>
        <v>345</v>
      </c>
      <c r="N51" s="195">
        <f>IF(E51="","",VLOOKUP(E51,'Summarized Plan'!$A:$C,3,0))</f>
        <v>345</v>
      </c>
      <c r="O51" s="195" t="str">
        <f>IF(E51="","",VLOOKUP(E51,'Summarized Plan'!$A:$G,7,0))</f>
        <v>KA</v>
      </c>
      <c r="P51" s="196"/>
      <c r="Q51" s="198" t="str">
        <f t="shared" si="23"/>
        <v>LORETO</v>
      </c>
      <c r="R51" s="197">
        <f>IF($B51="","",VLOOKUP($Q51,'DSR Attendance'!$A$3:$D$179,4,FALSE))</f>
        <v>0</v>
      </c>
      <c r="S51" s="197"/>
      <c r="T51" s="197" t="str">
        <f t="shared" si="24"/>
        <v>ABB1428</v>
      </c>
      <c r="U51" s="197" t="str">
        <f t="shared" si="25"/>
        <v>LORETO</v>
      </c>
      <c r="V51" s="197" t="str">
        <f t="shared" si="26"/>
        <v>KA</v>
      </c>
      <c r="W51" s="197"/>
      <c r="X51" s="197">
        <f>_xlfn.IFNA(IF(L51="","",VLOOKUP(L51,'Truck Utilization'!B$3:D$147,3,FALSE)),"")</f>
        <v>4</v>
      </c>
      <c r="Y51" s="197">
        <f>IF(X51="","",IF(E51="","",VLOOKUP(E51,'Summarized Plan'!$A:$E,5,0)))</f>
        <v>5.0599999999999996</v>
      </c>
      <c r="Z51" s="197">
        <f t="shared" si="27"/>
        <v>31029679</v>
      </c>
      <c r="AA51" s="197" t="str">
        <f t="shared" si="28"/>
        <v>ABB1428</v>
      </c>
      <c r="AB51" s="197">
        <f t="shared" si="29"/>
        <v>345</v>
      </c>
      <c r="AC51" s="197"/>
      <c r="AD51" s="197" t="str">
        <f t="shared" si="30"/>
        <v>LORETO</v>
      </c>
      <c r="AE51" s="197">
        <f t="shared" si="31"/>
        <v>0</v>
      </c>
      <c r="AF51" s="197" t="str">
        <f t="shared" si="32"/>
        <v>PUREGOLD PRICE CLUB-TAYUMAN</v>
      </c>
      <c r="AG51" s="194"/>
      <c r="AH51" s="194"/>
      <c r="AI51" s="194"/>
      <c r="AJ51" s="193"/>
      <c r="AK51" s="199"/>
      <c r="AL51" s="194"/>
      <c r="AM51" s="115">
        <f t="shared" si="33"/>
        <v>0</v>
      </c>
      <c r="AO51" s="11">
        <f t="shared" si="34"/>
        <v>31029679</v>
      </c>
      <c r="AP51" s="11" t="e">
        <f t="shared" si="35"/>
        <v>#N/A</v>
      </c>
      <c r="AQ51" s="11">
        <f t="shared" si="36"/>
        <v>345</v>
      </c>
      <c r="AS51" s="202" t="str">
        <f t="shared" si="37"/>
        <v>LORETO</v>
      </c>
      <c r="AT51" s="11" t="str">
        <f t="shared" si="38"/>
        <v>RRAJ</v>
      </c>
      <c r="AW51" s="116"/>
      <c r="AX51" s="115">
        <f t="shared" si="39"/>
        <v>1.2649999999999999</v>
      </c>
      <c r="AY51" s="278">
        <f t="shared" si="40"/>
        <v>1.2649999999999999</v>
      </c>
      <c r="BC51" s="115">
        <f>IF(E51="","",_xlfn.XLOOKUP(E51,'Summarized Plan'!A:A,'Summarized Plan'!K:K))</f>
        <v>0</v>
      </c>
      <c r="XEU51" s="138">
        <f t="shared" si="41"/>
        <v>1</v>
      </c>
      <c r="XEV51" s="138" t="str">
        <f>IF(E51="","",B47)</f>
        <v>danque</v>
      </c>
      <c r="XEW51" s="153" t="str">
        <f t="shared" si="42"/>
        <v>ABB1428</v>
      </c>
      <c r="XEX51" s="138" t="e">
        <f>IF(ISNA(VLOOKUP(E51,'Summarized Plan'!$A:$U,19,0)),"",VLOOKUP(E51,'Summarized Plan'!$A:$U,19,0))</f>
        <v>#REF!</v>
      </c>
      <c r="XEY51" s="16" t="e">
        <f>IF('Truck Utilization'!#REF!=0,"",'Truck Utilization'!#REF!)</f>
        <v>#REF!</v>
      </c>
      <c r="XEZ51" s="16" t="e">
        <f>IF('Truck Utilization'!#REF!=0,"",'Truck Utilization'!#REF!)</f>
        <v>#REF!</v>
      </c>
      <c r="XFA51" s="138" t="e">
        <f t="shared" si="21"/>
        <v>#REF!</v>
      </c>
      <c r="XFB51" s="138" t="e">
        <f>IF('DSR Attendance'!#REF!="","",'DSR Attendance'!#REF!)</f>
        <v>#REF!</v>
      </c>
      <c r="XFC51" s="138" t="e">
        <f>IF('DSR Attendance'!#REF!="","",'DSR Attendance'!#REF!)</f>
        <v>#REF!</v>
      </c>
    </row>
    <row r="52" spans="1:55 16375:16383" ht="14.4" customHeight="1">
      <c r="A52" s="190" t="str">
        <f>IF(L52="","",VLOOKUP(L52,'Truck Utilization'!B$3:C$300,2,FALSE))</f>
        <v>ONG</v>
      </c>
      <c r="B52" s="191" t="s">
        <v>1884</v>
      </c>
      <c r="C52" s="192">
        <f>IF($B52="","",VLOOKUP($B52,'DSR Attendance'!$A$3:$E$273,5,FALSE))</f>
        <v>0</v>
      </c>
      <c r="D52" s="193"/>
      <c r="E52" s="637">
        <v>31029700</v>
      </c>
      <c r="F52" s="195"/>
      <c r="G52" s="195"/>
      <c r="H52" s="195"/>
      <c r="I52" s="196" t="str">
        <f>IF(E52="","",VLOOKUP(E52,'Summarized Plan'!A:B,2,0))</f>
        <v>SAN ROQUE SUPERMARKET-LAS PIÑAS</v>
      </c>
      <c r="J52" s="194"/>
      <c r="K52" s="194" t="s">
        <v>378</v>
      </c>
      <c r="L52" s="195" t="s">
        <v>519</v>
      </c>
      <c r="M52" s="194">
        <f t="shared" si="22"/>
        <v>240</v>
      </c>
      <c r="N52" s="195">
        <f>IF(E52="","",VLOOKUP(E52,'Summarized Plan'!$A:$C,3,0))</f>
        <v>240</v>
      </c>
      <c r="O52" s="195" t="str">
        <f>IF(E52="","",VLOOKUP(E52,'Summarized Plan'!$A:$G,7,0))</f>
        <v>KA</v>
      </c>
      <c r="P52" s="196"/>
      <c r="Q52" s="198" t="str">
        <f t="shared" si="23"/>
        <v>nebreja</v>
      </c>
      <c r="R52" s="197">
        <f>IF($B52="","",VLOOKUP($Q52,'DSR Attendance'!$A$3:$D$179,4,FALSE))</f>
        <v>0</v>
      </c>
      <c r="S52" s="197"/>
      <c r="T52" s="197" t="str">
        <f t="shared" si="24"/>
        <v>CAA5968</v>
      </c>
      <c r="U52" s="197" t="str">
        <f t="shared" si="25"/>
        <v>nebreja</v>
      </c>
      <c r="V52" s="197" t="str">
        <f t="shared" si="26"/>
        <v>KA</v>
      </c>
      <c r="W52" s="197"/>
      <c r="X52" s="197">
        <f>_xlfn.IFNA(IF(L52="","",VLOOKUP(L52,'Truck Utilization'!B$3:D$147,3,FALSE)),"")</f>
        <v>4</v>
      </c>
      <c r="Y52" s="197">
        <f>IF(X52="","",IF(E52="","",VLOOKUP(E52,'Summarized Plan'!$A:$E,5,0)))</f>
        <v>3.62</v>
      </c>
      <c r="Z52" s="197">
        <f t="shared" si="27"/>
        <v>31029700</v>
      </c>
      <c r="AA52" s="197" t="str">
        <f t="shared" si="28"/>
        <v>CAA5968</v>
      </c>
      <c r="AB52" s="197">
        <f t="shared" si="29"/>
        <v>240</v>
      </c>
      <c r="AC52" s="197"/>
      <c r="AD52" s="197" t="str">
        <f t="shared" si="30"/>
        <v>nebreja</v>
      </c>
      <c r="AE52" s="197">
        <f t="shared" si="31"/>
        <v>0</v>
      </c>
      <c r="AF52" s="197" t="str">
        <f t="shared" si="32"/>
        <v>SAN ROQUE SUPERMARKET-LAS PIÑAS</v>
      </c>
      <c r="AG52" s="194"/>
      <c r="AH52" s="194"/>
      <c r="AI52" s="194"/>
      <c r="AJ52" s="193"/>
      <c r="AK52" s="199"/>
      <c r="AL52" s="194"/>
      <c r="AM52" s="115">
        <f t="shared" si="33"/>
        <v>0</v>
      </c>
      <c r="AO52" s="11">
        <f t="shared" si="34"/>
        <v>31029700</v>
      </c>
      <c r="AP52" s="11" t="e">
        <f t="shared" si="35"/>
        <v>#N/A</v>
      </c>
      <c r="AQ52" s="11">
        <f t="shared" si="36"/>
        <v>240</v>
      </c>
      <c r="AS52" s="202" t="str">
        <f t="shared" si="37"/>
        <v>nebreja</v>
      </c>
      <c r="AT52" s="11" t="str">
        <f t="shared" si="38"/>
        <v>ONG</v>
      </c>
      <c r="AW52" s="116"/>
      <c r="AX52" s="115">
        <f t="shared" si="39"/>
        <v>0.90500000000000003</v>
      </c>
      <c r="AY52" s="278">
        <f t="shared" si="40"/>
        <v>0.90500000000000003</v>
      </c>
      <c r="BC52" s="115">
        <f>IF(E52="","",_xlfn.XLOOKUP(E52,'Summarized Plan'!A:A,'Summarized Plan'!K:K))</f>
        <v>0</v>
      </c>
      <c r="XEU52" s="138">
        <f t="shared" si="41"/>
        <v>1</v>
      </c>
      <c r="XEV52" s="138" t="str">
        <f>IF(E52="","",B52)</f>
        <v>nebreja</v>
      </c>
      <c r="XEW52" s="153" t="str">
        <f t="shared" si="42"/>
        <v>CAA5968</v>
      </c>
      <c r="XEX52" s="138" t="e">
        <f>IF(ISNA(VLOOKUP(E52,'Summarized Plan'!$A:$U,19,0)),"",VLOOKUP(E52,'Summarized Plan'!$A:$U,19,0))</f>
        <v>#REF!</v>
      </c>
      <c r="XEY52" s="16" t="str">
        <f>IF('Truck Utilization'!A44=0,"",'Truck Utilization'!A44)</f>
        <v/>
      </c>
      <c r="XEZ52" s="16" t="str">
        <f>IF('Truck Utilization'!B44=0,"",'Truck Utilization'!B44)</f>
        <v>DAG5519</v>
      </c>
      <c r="XFA52" s="138" t="e">
        <f t="shared" si="21"/>
        <v>#REF!</v>
      </c>
      <c r="XFB52" s="138" t="e">
        <f>IF('DSR Attendance'!#REF!="","",'DSR Attendance'!#REF!)</f>
        <v>#REF!</v>
      </c>
      <c r="XFC52" s="138" t="e">
        <f>IF('DSR Attendance'!#REF!="","",'DSR Attendance'!#REF!)</f>
        <v>#REF!</v>
      </c>
    </row>
    <row r="53" spans="1:55 16375:16383" ht="14.4" customHeight="1">
      <c r="A53" s="190" t="str">
        <f>IF(L53="","",VLOOKUP(L53,'Truck Utilization'!B$3:C$300,2,FALSE))</f>
        <v>Company</v>
      </c>
      <c r="B53" s="191" t="s">
        <v>466</v>
      </c>
      <c r="C53" s="192">
        <f>IF($B53="","",VLOOKUP($B53,'DSR Attendance'!$A$3:$E$273,5,FALSE))</f>
        <v>0</v>
      </c>
      <c r="D53" s="193"/>
      <c r="E53" s="637">
        <v>31029703</v>
      </c>
      <c r="F53" s="195"/>
      <c r="G53" s="195"/>
      <c r="H53" s="195"/>
      <c r="I53" s="196" t="str">
        <f>IF(E53="","",VLOOKUP(E53,'Summarized Plan'!A:B,2,0))</f>
        <v>TIGER RESORT LEISURE AND ENTERTAINM</v>
      </c>
      <c r="J53" s="194"/>
      <c r="K53" s="194" t="s">
        <v>378</v>
      </c>
      <c r="L53" s="195" t="s">
        <v>408</v>
      </c>
      <c r="M53" s="194">
        <f t="shared" si="22"/>
        <v>385</v>
      </c>
      <c r="N53" s="195">
        <f>IF(E53="","",VLOOKUP(E53,'Summarized Plan'!$A:$C,3,0))</f>
        <v>385</v>
      </c>
      <c r="O53" s="195" t="str">
        <f>IF(E53="","",VLOOKUP(E53,'Summarized Plan'!$A:$G,7,0))</f>
        <v>KA</v>
      </c>
      <c r="P53" s="196"/>
      <c r="Q53" s="198" t="str">
        <f t="shared" si="23"/>
        <v>SANTOS</v>
      </c>
      <c r="R53" s="197">
        <f>IF($B53="","",VLOOKUP($Q53,'DSR Attendance'!$A$3:$D$179,4,FALSE))</f>
        <v>0</v>
      </c>
      <c r="S53" s="197"/>
      <c r="T53" s="197" t="str">
        <f t="shared" si="24"/>
        <v>ZTC804</v>
      </c>
      <c r="U53" s="197" t="str">
        <f t="shared" si="25"/>
        <v>SANTOS</v>
      </c>
      <c r="V53" s="197" t="str">
        <f t="shared" si="26"/>
        <v>KA</v>
      </c>
      <c r="W53" s="197"/>
      <c r="X53" s="197">
        <f>_xlfn.IFNA(IF(L53="","",VLOOKUP(L53,'Truck Utilization'!B$3:D$147,3,FALSE)),"")</f>
        <v>4</v>
      </c>
      <c r="Y53" s="197">
        <f>IF(X53="","",IF(E53="","",VLOOKUP(E53,'Summarized Plan'!$A:$E,5,0)))</f>
        <v>3.49</v>
      </c>
      <c r="Z53" s="197">
        <f t="shared" si="27"/>
        <v>31029703</v>
      </c>
      <c r="AA53" s="197" t="str">
        <f t="shared" si="28"/>
        <v>ZTC804</v>
      </c>
      <c r="AB53" s="197">
        <f t="shared" si="29"/>
        <v>385</v>
      </c>
      <c r="AC53" s="197"/>
      <c r="AD53" s="197" t="str">
        <f t="shared" si="30"/>
        <v>SANTOS</v>
      </c>
      <c r="AE53" s="197">
        <f t="shared" si="31"/>
        <v>0</v>
      </c>
      <c r="AF53" s="197" t="str">
        <f t="shared" si="32"/>
        <v>TIGER RESORT LEISURE AND ENTERTAINM</v>
      </c>
      <c r="AG53" s="194"/>
      <c r="AH53" s="194"/>
      <c r="AI53" s="194"/>
      <c r="AJ53" s="193"/>
      <c r="AK53" s="199"/>
      <c r="AL53" s="194"/>
      <c r="AM53" s="115">
        <f t="shared" si="33"/>
        <v>0</v>
      </c>
      <c r="AO53" s="11">
        <f t="shared" si="34"/>
        <v>31029703</v>
      </c>
      <c r="AP53" s="11" t="e">
        <f t="shared" si="35"/>
        <v>#N/A</v>
      </c>
      <c r="AQ53" s="11">
        <f t="shared" si="36"/>
        <v>385</v>
      </c>
      <c r="AS53" s="202" t="str">
        <f t="shared" si="37"/>
        <v>SANTOS</v>
      </c>
      <c r="AT53" s="11" t="str">
        <f t="shared" si="38"/>
        <v>Company</v>
      </c>
      <c r="AW53" s="116"/>
      <c r="AX53" s="115">
        <f t="shared" si="39"/>
        <v>0.87250000000000005</v>
      </c>
      <c r="AY53" s="278">
        <f t="shared" si="40"/>
        <v>0.87250000000000005</v>
      </c>
      <c r="BC53" s="115">
        <f>IF(E53="","",_xlfn.XLOOKUP(E53,'Summarized Plan'!A:A,'Summarized Plan'!K:K))</f>
        <v>0</v>
      </c>
      <c r="XEU53" s="138">
        <f t="shared" si="41"/>
        <v>1</v>
      </c>
      <c r="XEV53" s="138" t="str">
        <f>IF(E53="","",B52)</f>
        <v>nebreja</v>
      </c>
      <c r="XEW53" s="153" t="str">
        <f t="shared" si="42"/>
        <v>ZTC804</v>
      </c>
      <c r="XEX53" s="138" t="e">
        <f>IF(ISNA(VLOOKUP(E53,'Summarized Plan'!$A:$U,19,0)),"",VLOOKUP(E53,'Summarized Plan'!$A:$U,19,0))</f>
        <v>#REF!</v>
      </c>
      <c r="XEY53" s="16" t="str">
        <f>IF('Truck Utilization'!A45=0,"",'Truck Utilization'!A45)</f>
        <v/>
      </c>
      <c r="XEZ53" s="16" t="str">
        <f>IF('Truck Utilization'!B45=0,"",'Truck Utilization'!B45)</f>
        <v>DAD9134</v>
      </c>
      <c r="XFA53" s="138" t="e">
        <f t="shared" si="21"/>
        <v>#REF!</v>
      </c>
      <c r="XFB53" s="138" t="e">
        <f>IF('DSR Attendance'!#REF!="","",'DSR Attendance'!#REF!)</f>
        <v>#REF!</v>
      </c>
      <c r="XFC53" s="138" t="e">
        <f>IF('DSR Attendance'!#REF!="","",'DSR Attendance'!#REF!)</f>
        <v>#REF!</v>
      </c>
    </row>
    <row r="54" spans="1:55 16375:16383" ht="14.4" customHeight="1">
      <c r="A54" s="190" t="str">
        <f>IF(L54="","",VLOOKUP(L54,'Truck Utilization'!B$3:C$300,2,FALSE))</f>
        <v>RRAJ</v>
      </c>
      <c r="B54" s="191" t="s">
        <v>430</v>
      </c>
      <c r="C54" s="192">
        <f>IF($B54="","",VLOOKUP($B54,'DSR Attendance'!$A$3:$E$273,5,FALSE))</f>
        <v>0</v>
      </c>
      <c r="D54" s="193"/>
      <c r="E54" s="637">
        <v>31029707</v>
      </c>
      <c r="F54" s="195"/>
      <c r="G54" s="195"/>
      <c r="H54" s="195"/>
      <c r="I54" s="196" t="str">
        <f>IF(E54="","",VLOOKUP(E54,'Summarized Plan'!A:B,2,0))</f>
        <v>WALTERMART-MAKATI</v>
      </c>
      <c r="J54" s="194"/>
      <c r="K54" s="194" t="s">
        <v>378</v>
      </c>
      <c r="L54" s="195" t="s">
        <v>431</v>
      </c>
      <c r="M54" s="194">
        <f t="shared" si="22"/>
        <v>445</v>
      </c>
      <c r="N54" s="195">
        <f>IF(E54="","",VLOOKUP(E54,'Summarized Plan'!$A:$C,3,0))</f>
        <v>445</v>
      </c>
      <c r="O54" s="195" t="str">
        <f>IF(E54="","",VLOOKUP(E54,'Summarized Plan'!$A:$G,7,0))</f>
        <v>KA</v>
      </c>
      <c r="P54" s="196"/>
      <c r="Q54" s="198" t="str">
        <f t="shared" si="23"/>
        <v>AMANEO</v>
      </c>
      <c r="R54" s="197">
        <f>IF($B54="","",VLOOKUP($Q54,'DSR Attendance'!$A$3:$D$179,4,FALSE))</f>
        <v>0</v>
      </c>
      <c r="S54" s="197"/>
      <c r="T54" s="197" t="str">
        <f t="shared" si="24"/>
        <v>NBP2777</v>
      </c>
      <c r="U54" s="197" t="str">
        <f t="shared" si="25"/>
        <v>AMANEO</v>
      </c>
      <c r="V54" s="197" t="str">
        <f t="shared" si="26"/>
        <v>KA</v>
      </c>
      <c r="W54" s="197"/>
      <c r="X54" s="197">
        <f>_xlfn.IFNA(IF(L54="","",VLOOKUP(L54,'Truck Utilization'!B$3:D$147,3,FALSE)),"")</f>
        <v>4</v>
      </c>
      <c r="Y54" s="197">
        <f>IF(X54="","",IF(E54="","",VLOOKUP(E54,'Summarized Plan'!$A:$E,5,0)))</f>
        <v>5.7</v>
      </c>
      <c r="Z54" s="197">
        <f t="shared" si="27"/>
        <v>31029707</v>
      </c>
      <c r="AA54" s="197" t="str">
        <f t="shared" si="28"/>
        <v>NBP2777</v>
      </c>
      <c r="AB54" s="197">
        <f t="shared" si="29"/>
        <v>445</v>
      </c>
      <c r="AC54" s="197"/>
      <c r="AD54" s="197" t="str">
        <f t="shared" si="30"/>
        <v>AMANEO</v>
      </c>
      <c r="AE54" s="197">
        <f t="shared" si="31"/>
        <v>0</v>
      </c>
      <c r="AF54" s="197" t="str">
        <f t="shared" si="32"/>
        <v>WALTERMART-MAKATI</v>
      </c>
      <c r="AG54" s="194"/>
      <c r="AH54" s="194"/>
      <c r="AI54" s="194"/>
      <c r="AJ54" s="193"/>
      <c r="AK54" s="199"/>
      <c r="AL54" s="194"/>
      <c r="AM54" s="115">
        <f t="shared" si="33"/>
        <v>0</v>
      </c>
      <c r="AO54" s="11">
        <f t="shared" si="34"/>
        <v>31029707</v>
      </c>
      <c r="AP54" s="11" t="e">
        <f t="shared" si="35"/>
        <v>#N/A</v>
      </c>
      <c r="AQ54" s="11">
        <f t="shared" si="36"/>
        <v>445</v>
      </c>
      <c r="AS54" s="202" t="str">
        <f t="shared" si="37"/>
        <v>AMANEO</v>
      </c>
      <c r="AT54" s="11" t="str">
        <f t="shared" si="38"/>
        <v>RRAJ</v>
      </c>
      <c r="AW54" s="116"/>
      <c r="AX54" s="115">
        <f t="shared" si="39"/>
        <v>1.425</v>
      </c>
      <c r="AY54" s="278">
        <f t="shared" si="40"/>
        <v>1.425</v>
      </c>
      <c r="BC54" s="115">
        <f>IF(E54="","",_xlfn.XLOOKUP(E54,'Summarized Plan'!A:A,'Summarized Plan'!K:K))</f>
        <v>0</v>
      </c>
      <c r="XEU54" s="138">
        <f t="shared" si="41"/>
        <v>1</v>
      </c>
      <c r="XEV54" s="138" t="str">
        <f>IF(E54="","",B52)</f>
        <v>nebreja</v>
      </c>
      <c r="XEW54" s="153" t="str">
        <f t="shared" si="42"/>
        <v>NBP2777</v>
      </c>
      <c r="XEX54" s="138" t="e">
        <f>IF(ISNA(VLOOKUP(E54,'Summarized Plan'!$A:$U,19,0)),"",VLOOKUP(E54,'Summarized Plan'!$A:$U,19,0))</f>
        <v>#REF!</v>
      </c>
      <c r="XEY54" s="16" t="str">
        <f>IF('Truck Utilization'!A46=0,"",'Truck Utilization'!A46)</f>
        <v/>
      </c>
      <c r="XEZ54" s="16" t="str">
        <f>IF('Truck Utilization'!B46=0,"",'Truck Utilization'!B46)</f>
        <v>DAD9133</v>
      </c>
      <c r="XFA54" s="138">
        <f t="shared" si="21"/>
        <v>1</v>
      </c>
      <c r="XFB54" s="138" t="str">
        <f>IF('DSR Attendance'!A1="","",'DSR Attendance'!A1)</f>
        <v/>
      </c>
      <c r="XFC54" s="138" t="str">
        <f>IF('DSR Attendance'!B1="","",'DSR Attendance'!B1)</f>
        <v/>
      </c>
    </row>
    <row r="55" spans="1:55 16375:16383" ht="14.4" customHeight="1">
      <c r="A55" s="190" t="str">
        <f>IF(L55="","",VLOOKUP(L55,'Truck Utilization'!B$3:C$300,2,FALSE))</f>
        <v>ONG</v>
      </c>
      <c r="B55" s="191" t="s">
        <v>472</v>
      </c>
      <c r="C55" s="192">
        <f>IF($B55="","",VLOOKUP($B55,'DSR Attendance'!$A$3:$E$273,5,FALSE))</f>
        <v>0</v>
      </c>
      <c r="D55" s="193"/>
      <c r="E55" s="637">
        <v>31029708</v>
      </c>
      <c r="F55" s="195"/>
      <c r="G55" s="195"/>
      <c r="H55" s="195"/>
      <c r="I55" s="196" t="str">
        <f>IF(E55="","",VLOOKUP(E55,'Summarized Plan'!A:B,2,0))</f>
        <v>XYRIS SUPERMART</v>
      </c>
      <c r="J55" s="194"/>
      <c r="K55" s="194" t="s">
        <v>378</v>
      </c>
      <c r="L55" s="195" t="s">
        <v>473</v>
      </c>
      <c r="M55" s="194">
        <f t="shared" si="22"/>
        <v>432</v>
      </c>
      <c r="N55" s="195">
        <f>IF(E55="","",VLOOKUP(E55,'Summarized Plan'!$A:$C,3,0))</f>
        <v>432</v>
      </c>
      <c r="O55" s="195" t="str">
        <f>IF(E55="","",VLOOKUP(E55,'Summarized Plan'!$A:$G,7,0))</f>
        <v>KA</v>
      </c>
      <c r="P55" s="196"/>
      <c r="Q55" s="198" t="str">
        <f t="shared" si="23"/>
        <v>PATURAY</v>
      </c>
      <c r="R55" s="197">
        <f>IF($B55="","",VLOOKUP($Q55,'DSR Attendance'!$A$3:$D$179,4,FALSE))</f>
        <v>0</v>
      </c>
      <c r="S55" s="197"/>
      <c r="T55" s="197" t="str">
        <f t="shared" si="24"/>
        <v>CAL3050</v>
      </c>
      <c r="U55" s="197" t="str">
        <f t="shared" si="25"/>
        <v>PATURAY</v>
      </c>
      <c r="V55" s="197" t="str">
        <f t="shared" si="26"/>
        <v>KA</v>
      </c>
      <c r="W55" s="197"/>
      <c r="X55" s="197">
        <f>_xlfn.IFNA(IF(L55="","",VLOOKUP(L55,'Truck Utilization'!B$3:D$147,3,FALSE)),"")</f>
        <v>4</v>
      </c>
      <c r="Y55" s="197">
        <f>IF(X55="","",IF(E55="","",VLOOKUP(E55,'Summarized Plan'!$A:$E,5,0)))</f>
        <v>3.69</v>
      </c>
      <c r="Z55" s="197">
        <f t="shared" si="27"/>
        <v>31029708</v>
      </c>
      <c r="AA55" s="197" t="str">
        <f t="shared" si="28"/>
        <v>CAL3050</v>
      </c>
      <c r="AB55" s="197">
        <f t="shared" si="29"/>
        <v>432</v>
      </c>
      <c r="AC55" s="197"/>
      <c r="AD55" s="197" t="str">
        <f t="shared" si="30"/>
        <v>PATURAY</v>
      </c>
      <c r="AE55" s="197">
        <f t="shared" si="31"/>
        <v>0</v>
      </c>
      <c r="AF55" s="197" t="str">
        <f t="shared" si="32"/>
        <v>XYRIS SUPERMART</v>
      </c>
      <c r="AG55" s="194"/>
      <c r="AH55" s="194"/>
      <c r="AI55" s="194"/>
      <c r="AJ55" s="193"/>
      <c r="AK55" s="199"/>
      <c r="AL55" s="194"/>
      <c r="AM55" s="115">
        <f t="shared" si="33"/>
        <v>0</v>
      </c>
      <c r="AO55" s="11">
        <f t="shared" si="34"/>
        <v>31029708</v>
      </c>
      <c r="AP55" s="11" t="e">
        <f t="shared" si="35"/>
        <v>#N/A</v>
      </c>
      <c r="AQ55" s="11">
        <f t="shared" si="36"/>
        <v>432</v>
      </c>
      <c r="AS55" s="202" t="str">
        <f t="shared" si="37"/>
        <v>PATURAY</v>
      </c>
      <c r="AT55" s="11" t="str">
        <f t="shared" si="38"/>
        <v>ONG</v>
      </c>
      <c r="AW55" s="116"/>
      <c r="AX55" s="115">
        <f t="shared" si="39"/>
        <v>0.92249999999999999</v>
      </c>
      <c r="AY55" s="278">
        <f t="shared" si="40"/>
        <v>0.92249999999999999</v>
      </c>
      <c r="BC55" s="115">
        <f>IF(E55="","",_xlfn.XLOOKUP(E55,'Summarized Plan'!A:A,'Summarized Plan'!K:K))</f>
        <v>0</v>
      </c>
      <c r="XEU55" s="138">
        <f t="shared" si="41"/>
        <v>1</v>
      </c>
      <c r="XEV55" s="138" t="str">
        <f>IF(E55="","",B52)</f>
        <v>nebreja</v>
      </c>
      <c r="XEW55" s="153" t="str">
        <f t="shared" si="42"/>
        <v>CAL3050</v>
      </c>
      <c r="XEX55" s="138" t="e">
        <f>IF(ISNA(VLOOKUP(E55,'Summarized Plan'!$A:$U,19,0)),"",VLOOKUP(E55,'Summarized Plan'!$A:$U,19,0))</f>
        <v>#REF!</v>
      </c>
      <c r="XEY55" s="16" t="str">
        <f>IF('Truck Utilization'!A47=0,"",'Truck Utilization'!A47)</f>
        <v/>
      </c>
      <c r="XEZ55" s="16" t="str">
        <f>IF('Truck Utilization'!B47=0,"",'Truck Utilization'!B47)</f>
        <v>DAD9130</v>
      </c>
      <c r="XFA55" s="138">
        <f t="shared" si="21"/>
        <v>1</v>
      </c>
      <c r="XFB55" s="138" t="str">
        <f>IF('DSR Attendance'!A2="","",'DSR Attendance'!A2)</f>
        <v>DSR Name</v>
      </c>
      <c r="XFC55" s="138" t="str">
        <f>IF('DSR Attendance'!B2="","",'DSR Attendance'!B2)</f>
        <v>Manning</v>
      </c>
    </row>
    <row r="56" spans="1:55 16375:16383" ht="14.4" customHeight="1">
      <c r="A56" s="190" t="str">
        <f>IF(L56="","",VLOOKUP(L56,'Truck Utilization'!B$3:C$300,2,FALSE))</f>
        <v>ONG</v>
      </c>
      <c r="B56" s="191" t="s">
        <v>1885</v>
      </c>
      <c r="C56" s="192" t="e">
        <f>IF($B56="","",VLOOKUP($B56,'DSR Attendance'!$A$3:$E$273,5,FALSE))</f>
        <v>#N/A</v>
      </c>
      <c r="D56" s="193"/>
      <c r="E56" s="637">
        <v>31029709</v>
      </c>
      <c r="F56" s="195"/>
      <c r="G56" s="195"/>
      <c r="H56" s="195"/>
      <c r="I56" s="196" t="str">
        <f>IF(E56="","",VLOOKUP(E56,'Summarized Plan'!A:B,2,0))</f>
        <v>WALTERMART-BICUTAN</v>
      </c>
      <c r="J56" s="194"/>
      <c r="K56" s="194" t="s">
        <v>378</v>
      </c>
      <c r="L56" s="195" t="s">
        <v>478</v>
      </c>
      <c r="M56" s="194">
        <f t="shared" si="22"/>
        <v>286</v>
      </c>
      <c r="N56" s="195">
        <f>IF(E56="","",VLOOKUP(E56,'Summarized Plan'!$A:$C,3,0))</f>
        <v>286</v>
      </c>
      <c r="O56" s="195" t="str">
        <f>IF(E56="","",VLOOKUP(E56,'Summarized Plan'!$A:$G,7,0))</f>
        <v>KA</v>
      </c>
      <c r="P56" s="196"/>
      <c r="Q56" s="198" t="str">
        <f t="shared" si="23"/>
        <v>d talosa</v>
      </c>
      <c r="R56" s="197" t="e">
        <f>IF($B56="","",VLOOKUP($Q56,'DSR Attendance'!$A$3:$D$179,4,FALSE))</f>
        <v>#N/A</v>
      </c>
      <c r="S56" s="197"/>
      <c r="T56" s="197" t="str">
        <f t="shared" si="24"/>
        <v>NAQ3267</v>
      </c>
      <c r="U56" s="197" t="str">
        <f t="shared" si="25"/>
        <v>d talosa</v>
      </c>
      <c r="V56" s="197" t="str">
        <f t="shared" si="26"/>
        <v>KA</v>
      </c>
      <c r="W56" s="197"/>
      <c r="X56" s="197">
        <f>_xlfn.IFNA(IF(L56="","",VLOOKUP(L56,'Truck Utilization'!B$3:D$147,3,FALSE)),"")</f>
        <v>4</v>
      </c>
      <c r="Y56" s="197">
        <f>IF(X56="","",IF(E56="","",VLOOKUP(E56,'Summarized Plan'!$A:$E,5,0)))</f>
        <v>3.34</v>
      </c>
      <c r="Z56" s="197">
        <f t="shared" si="27"/>
        <v>31029709</v>
      </c>
      <c r="AA56" s="197" t="str">
        <f t="shared" si="28"/>
        <v>NAQ3267</v>
      </c>
      <c r="AB56" s="197">
        <f t="shared" si="29"/>
        <v>286</v>
      </c>
      <c r="AC56" s="197"/>
      <c r="AD56" s="197" t="str">
        <f t="shared" si="30"/>
        <v>d talosa</v>
      </c>
      <c r="AE56" s="197">
        <f t="shared" si="31"/>
        <v>0</v>
      </c>
      <c r="AF56" s="197" t="str">
        <f t="shared" si="32"/>
        <v>WALTERMART-BICUTAN</v>
      </c>
      <c r="AG56" s="194"/>
      <c r="AH56" s="194"/>
      <c r="AI56" s="194"/>
      <c r="AJ56" s="193"/>
      <c r="AK56" s="199"/>
      <c r="AL56" s="194"/>
      <c r="AM56" s="115">
        <f t="shared" si="33"/>
        <v>0</v>
      </c>
      <c r="AO56" s="11">
        <f t="shared" si="34"/>
        <v>31029709</v>
      </c>
      <c r="AP56" s="11" t="e">
        <f t="shared" si="35"/>
        <v>#N/A</v>
      </c>
      <c r="AQ56" s="11">
        <f t="shared" si="36"/>
        <v>286</v>
      </c>
      <c r="AS56" s="202" t="str">
        <f t="shared" si="37"/>
        <v>d talosa</v>
      </c>
      <c r="AT56" s="11" t="str">
        <f t="shared" si="38"/>
        <v>ONG</v>
      </c>
      <c r="AW56" s="116"/>
      <c r="AX56" s="115">
        <f t="shared" si="39"/>
        <v>0.83499999999999996</v>
      </c>
      <c r="AY56" s="278">
        <f t="shared" si="40"/>
        <v>0.83499999999999996</v>
      </c>
      <c r="BC56" s="115">
        <f>IF(E56="","",_xlfn.XLOOKUP(E56,'Summarized Plan'!A:A,'Summarized Plan'!K:K))</f>
        <v>0</v>
      </c>
      <c r="XEU56" s="138">
        <f t="shared" si="41"/>
        <v>1</v>
      </c>
      <c r="XEV56" s="138" t="str">
        <f>IF(E56="","",B52)</f>
        <v>nebreja</v>
      </c>
      <c r="XEW56" s="153" t="str">
        <f t="shared" si="42"/>
        <v>NAQ3267</v>
      </c>
      <c r="XEX56" s="138" t="e">
        <f>IF(ISNA(VLOOKUP(E56,'Summarized Plan'!$A:$U,19,0)),"",VLOOKUP(E56,'Summarized Plan'!$A:$U,19,0))</f>
        <v>#REF!</v>
      </c>
      <c r="XEY56" s="16" t="str">
        <f>IF('Truck Utilization'!A48=0,"",'Truck Utilization'!A48)</f>
        <v/>
      </c>
      <c r="XEZ56" s="16" t="str">
        <f>IF('Truck Utilization'!B48=0,"",'Truck Utilization'!B48)</f>
        <v>NAQ8939</v>
      </c>
      <c r="XFA56" s="138">
        <f t="shared" si="21"/>
        <v>1</v>
      </c>
      <c r="XFB56" s="138" t="str">
        <f>IF('DSR Attendance'!A3="","",'DSR Attendance'!A3)</f>
        <v>ACEBRON</v>
      </c>
      <c r="XFC56" s="138" t="str">
        <f>IF('DSR Attendance'!B3="","",'DSR Attendance'!B3)</f>
        <v>CCBPI</v>
      </c>
    </row>
    <row r="57" spans="1:55 16375:16383" ht="14.4" customHeight="1">
      <c r="A57" s="190" t="str">
        <f>IF(L57="","",VLOOKUP(L57,'Truck Utilization'!B$3:C$300,2,FALSE))</f>
        <v>Company</v>
      </c>
      <c r="B57" s="191" t="s">
        <v>494</v>
      </c>
      <c r="C57" s="192" t="str">
        <f>IF($B57="","",VLOOKUP($B57,'DSR Attendance'!$A$3:$E$273,5,FALSE))</f>
        <v>09190879663</v>
      </c>
      <c r="D57" s="193"/>
      <c r="E57" s="637">
        <v>31029981</v>
      </c>
      <c r="F57" s="195"/>
      <c r="G57" s="195"/>
      <c r="H57" s="195"/>
      <c r="I57" s="196" t="str">
        <f>IF(E57="","",VLOOKUP(E57,'Summarized Plan'!A:B,2,0))</f>
        <v>CHOWKING UPTOWN MALL</v>
      </c>
      <c r="J57" s="194"/>
      <c r="K57" s="194" t="s">
        <v>378</v>
      </c>
      <c r="L57" s="195" t="s">
        <v>495</v>
      </c>
      <c r="M57" s="194">
        <f t="shared" si="22"/>
        <v>253</v>
      </c>
      <c r="N57" s="195">
        <f>IF(E57="","",VLOOKUP(E57,'Summarized Plan'!$A:$C,3,0))</f>
        <v>253</v>
      </c>
      <c r="O57" s="195" t="str">
        <f>IF(E57="","",VLOOKUP(E57,'Summarized Plan'!$A:$G,7,0))</f>
        <v>KA</v>
      </c>
      <c r="P57" s="196"/>
      <c r="Q57" s="198" t="str">
        <f t="shared" si="23"/>
        <v>LOBETE</v>
      </c>
      <c r="R57" s="197">
        <f>IF($B57="","",VLOOKUP($Q57,'DSR Attendance'!$A$3:$D$179,4,FALSE))</f>
        <v>2020502</v>
      </c>
      <c r="S57" s="197"/>
      <c r="T57" s="197" t="str">
        <f t="shared" si="24"/>
        <v>PSQ390</v>
      </c>
      <c r="U57" s="197" t="str">
        <f t="shared" si="25"/>
        <v>LOBETE</v>
      </c>
      <c r="V57" s="197" t="str">
        <f t="shared" si="26"/>
        <v>KA</v>
      </c>
      <c r="W57" s="197"/>
      <c r="X57" s="197">
        <f>_xlfn.IFNA(IF(L57="","",VLOOKUP(L57,'Truck Utilization'!B$3:D$147,3,FALSE)),"")</f>
        <v>4</v>
      </c>
      <c r="Y57" s="197">
        <f>IF(X57="","",IF(E57="","",VLOOKUP(E57,'Summarized Plan'!$A:$E,5,0)))</f>
        <v>3.69</v>
      </c>
      <c r="Z57" s="197">
        <f t="shared" si="27"/>
        <v>31029981</v>
      </c>
      <c r="AA57" s="197" t="str">
        <f t="shared" si="28"/>
        <v>PSQ390</v>
      </c>
      <c r="AB57" s="197">
        <f t="shared" si="29"/>
        <v>253</v>
      </c>
      <c r="AC57" s="197"/>
      <c r="AD57" s="197" t="str">
        <f t="shared" si="30"/>
        <v>LOBETE</v>
      </c>
      <c r="AE57" s="197">
        <f t="shared" si="31"/>
        <v>0</v>
      </c>
      <c r="AF57" s="197" t="str">
        <f t="shared" si="32"/>
        <v>CHOWKING UPTOWN MALL</v>
      </c>
      <c r="AG57" s="194"/>
      <c r="AH57" s="194"/>
      <c r="AI57" s="194"/>
      <c r="AJ57" s="193"/>
      <c r="AK57" s="199"/>
      <c r="AL57" s="194"/>
      <c r="AM57" s="115">
        <f t="shared" si="33"/>
        <v>0</v>
      </c>
      <c r="AO57" s="11">
        <f t="shared" si="34"/>
        <v>31029981</v>
      </c>
      <c r="AP57" s="11" t="e">
        <f t="shared" si="35"/>
        <v>#N/A</v>
      </c>
      <c r="AQ57" s="11">
        <f t="shared" si="36"/>
        <v>253</v>
      </c>
      <c r="AS57" s="202" t="str">
        <f t="shared" si="37"/>
        <v>LOBETE</v>
      </c>
      <c r="AT57" s="11" t="str">
        <f t="shared" si="38"/>
        <v>Company</v>
      </c>
      <c r="AW57" s="116"/>
      <c r="AX57" s="115">
        <f t="shared" si="39"/>
        <v>0.92249999999999999</v>
      </c>
      <c r="AY57" s="278">
        <f t="shared" si="40"/>
        <v>0.92249999999999999</v>
      </c>
      <c r="BC57" s="115">
        <f>IF(E57="","",_xlfn.XLOOKUP(E57,'Summarized Plan'!A:A,'Summarized Plan'!K:K))</f>
        <v>0</v>
      </c>
      <c r="XEU57" s="138">
        <f t="shared" si="41"/>
        <v>1</v>
      </c>
      <c r="XEV57" s="138" t="str">
        <f>IF(E57="","",B57)</f>
        <v>LOBETE</v>
      </c>
      <c r="XEW57" s="153" t="str">
        <f t="shared" si="42"/>
        <v>PSQ390</v>
      </c>
      <c r="XEX57" s="138" t="e">
        <f>IF(ISNA(VLOOKUP(E57,'Summarized Plan'!$A:$U,19,0)),"",VLOOKUP(E57,'Summarized Plan'!$A:$U,19,0))</f>
        <v>#REF!</v>
      </c>
      <c r="XEY57" s="16" t="str">
        <f>IF('Truck Utilization'!A49=0,"",'Truck Utilization'!A49)</f>
        <v/>
      </c>
      <c r="XEZ57" s="16" t="str">
        <f>IF('Truck Utilization'!B49=0,"",'Truck Utilization'!B49)</f>
        <v>NAQ8940</v>
      </c>
      <c r="XFA57" s="138">
        <f t="shared" si="21"/>
        <v>1</v>
      </c>
      <c r="XFB57" s="138" t="str">
        <f>IF('DSR Attendance'!A4="","",'DSR Attendance'!A4)</f>
        <v>AGUSTIN</v>
      </c>
      <c r="XFC57" s="138" t="str">
        <f>IF('DSR Attendance'!B4="","",'DSR Attendance'!B4)</f>
        <v>CCBPI</v>
      </c>
    </row>
    <row r="58" spans="1:55 16375:16383" ht="14.4" customHeight="1">
      <c r="A58" s="190" t="str">
        <f>IF(L58="","",VLOOKUP(L58,'Truck Utilization'!B$3:C$300,2,FALSE))</f>
        <v>Company</v>
      </c>
      <c r="B58" s="191" t="s">
        <v>462</v>
      </c>
      <c r="C58" s="192">
        <f>IF($B58="","",VLOOKUP($B58,'DSR Attendance'!$A$3:$E$273,5,FALSE))</f>
        <v>0</v>
      </c>
      <c r="D58" s="193"/>
      <c r="E58" s="637">
        <v>31029982</v>
      </c>
      <c r="F58" s="195"/>
      <c r="G58" s="195"/>
      <c r="H58" s="195"/>
      <c r="I58" s="196" t="str">
        <f>IF(E58="","",VLOOKUP(E58,'Summarized Plan'!A:B,2,0))</f>
        <v>PANCAKE HOUSE-TAGUIG</v>
      </c>
      <c r="J58" s="194"/>
      <c r="K58" s="194" t="s">
        <v>378</v>
      </c>
      <c r="L58" s="195" t="s">
        <v>700</v>
      </c>
      <c r="M58" s="194">
        <f t="shared" si="22"/>
        <v>381</v>
      </c>
      <c r="N58" s="195">
        <f>IF(E58="","",VLOOKUP(E58,'Summarized Plan'!$A:$C,3,0))</f>
        <v>381</v>
      </c>
      <c r="O58" s="195" t="str">
        <f>IF(E58="","",VLOOKUP(E58,'Summarized Plan'!$A:$G,7,0))</f>
        <v>KA</v>
      </c>
      <c r="P58" s="196"/>
      <c r="Q58" s="198" t="str">
        <f t="shared" si="23"/>
        <v>CANDA</v>
      </c>
      <c r="R58" s="197">
        <f>IF($B58="","",VLOOKUP($Q58,'DSR Attendance'!$A$3:$D$179,4,FALSE))</f>
        <v>0</v>
      </c>
      <c r="S58" s="197"/>
      <c r="T58" s="197" t="str">
        <f t="shared" si="24"/>
        <v>PKO172</v>
      </c>
      <c r="U58" s="197" t="str">
        <f t="shared" si="25"/>
        <v>CANDA</v>
      </c>
      <c r="V58" s="197" t="str">
        <f t="shared" si="26"/>
        <v>KA</v>
      </c>
      <c r="W58" s="197"/>
      <c r="X58" s="197">
        <f>_xlfn.IFNA(IF(L58="","",VLOOKUP(L58,'Truck Utilization'!B$3:D$147,3,FALSE)),"")</f>
        <v>4</v>
      </c>
      <c r="Y58" s="197">
        <f>IF(X58="","",IF(E58="","",VLOOKUP(E58,'Summarized Plan'!$A:$E,5,0)))</f>
        <v>3.15</v>
      </c>
      <c r="Z58" s="197">
        <f t="shared" si="27"/>
        <v>31029982</v>
      </c>
      <c r="AA58" s="197" t="str">
        <f t="shared" si="28"/>
        <v>PKO172</v>
      </c>
      <c r="AB58" s="197">
        <f t="shared" si="29"/>
        <v>381</v>
      </c>
      <c r="AC58" s="197"/>
      <c r="AD58" s="197" t="str">
        <f t="shared" si="30"/>
        <v>CANDA</v>
      </c>
      <c r="AE58" s="197">
        <f t="shared" si="31"/>
        <v>0</v>
      </c>
      <c r="AF58" s="197" t="str">
        <f t="shared" si="32"/>
        <v>PANCAKE HOUSE-TAGUIG</v>
      </c>
      <c r="AG58" s="194"/>
      <c r="AH58" s="194"/>
      <c r="AI58" s="194"/>
      <c r="AJ58" s="193"/>
      <c r="AK58" s="199"/>
      <c r="AL58" s="194"/>
      <c r="AM58" s="115">
        <f t="shared" si="33"/>
        <v>0</v>
      </c>
      <c r="AO58" s="11">
        <f t="shared" si="34"/>
        <v>31029982</v>
      </c>
      <c r="AP58" s="11" t="e">
        <f t="shared" si="35"/>
        <v>#N/A</v>
      </c>
      <c r="AQ58" s="11">
        <f t="shared" si="36"/>
        <v>381</v>
      </c>
      <c r="AS58" s="202" t="str">
        <f t="shared" si="37"/>
        <v>CANDA</v>
      </c>
      <c r="AT58" s="11" t="str">
        <f t="shared" si="38"/>
        <v>Company</v>
      </c>
      <c r="AW58" s="116"/>
      <c r="AX58" s="115">
        <f t="shared" si="39"/>
        <v>0.78749999999999998</v>
      </c>
      <c r="AY58" s="278">
        <f t="shared" si="40"/>
        <v>0.78749999999999998</v>
      </c>
      <c r="BC58" s="115">
        <f>IF(E58="","",_xlfn.XLOOKUP(E58,'Summarized Plan'!A:A,'Summarized Plan'!K:K))</f>
        <v>0</v>
      </c>
      <c r="XEU58" s="138">
        <f t="shared" si="41"/>
        <v>1</v>
      </c>
      <c r="XEV58" s="138" t="str">
        <f>IF(E58="","",B57)</f>
        <v>LOBETE</v>
      </c>
      <c r="XEW58" s="153" t="str">
        <f t="shared" si="42"/>
        <v>PKO172</v>
      </c>
      <c r="XEX58" s="138" t="e">
        <f>IF(ISNA(VLOOKUP(E58,'Summarized Plan'!$A:$U,19,0)),"",VLOOKUP(E58,'Summarized Plan'!$A:$U,19,0))</f>
        <v>#REF!</v>
      </c>
      <c r="XEY58" s="16" t="str">
        <f>IF('Truck Utilization'!A50=0,"",'Truck Utilization'!A50)</f>
        <v/>
      </c>
      <c r="XEZ58" s="16" t="str">
        <f>IF('Truck Utilization'!B50=0,"",'Truck Utilization'!B50)</f>
        <v>NAQ8941</v>
      </c>
      <c r="XFA58" s="138">
        <f t="shared" si="21"/>
        <v>1</v>
      </c>
      <c r="XFB58" s="138" t="str">
        <f>IF('DSR Attendance'!A5="","",'DSR Attendance'!A5)</f>
        <v>ALCANCE</v>
      </c>
      <c r="XFC58" s="138" t="str">
        <f>IF('DSR Attendance'!B5="","",'DSR Attendance'!B5)</f>
        <v>CCBPI</v>
      </c>
    </row>
    <row r="59" spans="1:55 16375:16383" ht="14.4" customHeight="1">
      <c r="A59" s="190" t="str">
        <f>IF(L59="","",VLOOKUP(L59,'Truck Utilization'!B$3:C$300,2,FALSE))</f>
        <v>Company</v>
      </c>
      <c r="B59" s="191" t="s">
        <v>1053</v>
      </c>
      <c r="C59" s="192">
        <f>IF($B59="","",VLOOKUP($B59,'DSR Attendance'!$A$3:$E$273,5,FALSE))</f>
        <v>0</v>
      </c>
      <c r="D59" s="193"/>
      <c r="E59" s="637">
        <v>31029983</v>
      </c>
      <c r="F59" s="195"/>
      <c r="G59" s="195"/>
      <c r="H59" s="195"/>
      <c r="I59" s="196" t="str">
        <f>IF(E59="","",VLOOKUP(E59,'Summarized Plan'!A:B,2,0))</f>
        <v>SHAKEYS PIZZA RESTAURANT</v>
      </c>
      <c r="J59" s="194"/>
      <c r="K59" s="194" t="s">
        <v>378</v>
      </c>
      <c r="L59" s="195" t="s">
        <v>487</v>
      </c>
      <c r="M59" s="194">
        <f t="shared" si="22"/>
        <v>122</v>
      </c>
      <c r="N59" s="195">
        <f>IF(E59="","",VLOOKUP(E59,'Summarized Plan'!$A:$C,3,0))</f>
        <v>122</v>
      </c>
      <c r="O59" s="195" t="str">
        <f>IF(E59="","",VLOOKUP(E59,'Summarized Plan'!$A:$G,7,0))</f>
        <v>KA</v>
      </c>
      <c r="P59" s="196"/>
      <c r="Q59" s="198" t="str">
        <f t="shared" si="23"/>
        <v>LAXAMANA</v>
      </c>
      <c r="R59" s="197">
        <f>IF($B59="","",VLOOKUP($Q59,'DSR Attendance'!$A$3:$D$179,4,FALSE))</f>
        <v>0</v>
      </c>
      <c r="S59" s="197"/>
      <c r="T59" s="197" t="str">
        <f t="shared" si="24"/>
        <v>PCQ522</v>
      </c>
      <c r="U59" s="197" t="str">
        <f t="shared" si="25"/>
        <v>LAXAMANA</v>
      </c>
      <c r="V59" s="197" t="str">
        <f t="shared" si="26"/>
        <v>KA</v>
      </c>
      <c r="W59" s="197"/>
      <c r="X59" s="197">
        <f>_xlfn.IFNA(IF(L59="","",VLOOKUP(L59,'Truck Utilization'!B$3:D$147,3,FALSE)),"")</f>
        <v>4</v>
      </c>
      <c r="Y59" s="197">
        <f>IF(X59="","",IF(E59="","",VLOOKUP(E59,'Summarized Plan'!$A:$E,5,0)))</f>
        <v>2.2400000000000002</v>
      </c>
      <c r="Z59" s="197">
        <f t="shared" si="27"/>
        <v>31029983</v>
      </c>
      <c r="AA59" s="197" t="str">
        <f t="shared" si="28"/>
        <v>PCQ522</v>
      </c>
      <c r="AB59" s="197">
        <f t="shared" si="29"/>
        <v>122</v>
      </c>
      <c r="AC59" s="197"/>
      <c r="AD59" s="197" t="str">
        <f t="shared" si="30"/>
        <v>LAXAMANA</v>
      </c>
      <c r="AE59" s="197">
        <f t="shared" si="31"/>
        <v>0</v>
      </c>
      <c r="AF59" s="197" t="str">
        <f t="shared" si="32"/>
        <v>SHAKEYS PIZZA RESTAURANT</v>
      </c>
      <c r="AG59" s="194"/>
      <c r="AH59" s="194"/>
      <c r="AI59" s="194"/>
      <c r="AJ59" s="193"/>
      <c r="AK59" s="199"/>
      <c r="AL59" s="194"/>
      <c r="AM59" s="115">
        <f t="shared" si="33"/>
        <v>0</v>
      </c>
      <c r="AO59" s="11">
        <f t="shared" si="34"/>
        <v>31029983</v>
      </c>
      <c r="AP59" s="11" t="e">
        <f t="shared" si="35"/>
        <v>#N/A</v>
      </c>
      <c r="AQ59" s="11">
        <f t="shared" si="36"/>
        <v>122</v>
      </c>
      <c r="AS59" s="202" t="str">
        <f t="shared" si="37"/>
        <v>LAXAMANA</v>
      </c>
      <c r="AT59" s="11" t="str">
        <f t="shared" si="38"/>
        <v>Company</v>
      </c>
      <c r="AW59" s="116"/>
      <c r="AX59" s="115">
        <f t="shared" si="39"/>
        <v>0.56000000000000005</v>
      </c>
      <c r="AY59" s="278">
        <f t="shared" si="40"/>
        <v>0.56000000000000005</v>
      </c>
      <c r="BC59" s="115">
        <f>IF(E59="","",_xlfn.XLOOKUP(E59,'Summarized Plan'!A:A,'Summarized Plan'!K:K))</f>
        <v>0</v>
      </c>
      <c r="XEU59" s="138">
        <f t="shared" si="41"/>
        <v>1</v>
      </c>
      <c r="XEV59" s="138" t="str">
        <f>IF(E59="","",B57)</f>
        <v>LOBETE</v>
      </c>
      <c r="XEW59" s="153" t="str">
        <f t="shared" si="42"/>
        <v>PCQ522</v>
      </c>
      <c r="XEX59" s="138" t="e">
        <f>IF(ISNA(VLOOKUP(E59,'Summarized Plan'!$A:$U,19,0)),"",VLOOKUP(E59,'Summarized Plan'!$A:$U,19,0))</f>
        <v>#REF!</v>
      </c>
      <c r="XEY59" s="16" t="str">
        <f>IF('Truck Utilization'!A51=0,"",'Truck Utilization'!A51)</f>
        <v/>
      </c>
      <c r="XEZ59" s="16" t="str">
        <f>IF('Truck Utilization'!B51=0,"",'Truck Utilization'!B51)</f>
        <v>NAQ8946</v>
      </c>
      <c r="XFA59" s="138">
        <f t="shared" si="21"/>
        <v>1</v>
      </c>
      <c r="XFB59" s="138" t="str">
        <f>IF('DSR Attendance'!A6="","",'DSR Attendance'!A6)</f>
        <v>ALCANTARA</v>
      </c>
      <c r="XFC59" s="138" t="str">
        <f>IF('DSR Attendance'!B6="","",'DSR Attendance'!B6)</f>
        <v>CCBPI</v>
      </c>
    </row>
    <row r="60" spans="1:55 16375:16383" ht="14.4" customHeight="1">
      <c r="A60" s="190" t="str">
        <f>IF(L60="","",VLOOKUP(L60,'Truck Utilization'!B$3:C$300,2,FALSE))</f>
        <v>ONG</v>
      </c>
      <c r="B60" s="191" t="s">
        <v>1886</v>
      </c>
      <c r="C60" s="192">
        <f>IF($B60="","",VLOOKUP($B60,'DSR Attendance'!$A$3:$E$273,5,FALSE))</f>
        <v>0</v>
      </c>
      <c r="D60" s="193"/>
      <c r="E60" s="637">
        <v>31029984</v>
      </c>
      <c r="F60" s="195"/>
      <c r="G60" s="195"/>
      <c r="H60" s="195"/>
      <c r="I60" s="196" t="str">
        <f>IF(E60="","",VLOOKUP(E60,'Summarized Plan'!A:B,2,0))</f>
        <v>GREENWICH STARMALL PRIMA TAGUIG</v>
      </c>
      <c r="J60" s="194"/>
      <c r="K60" s="194" t="s">
        <v>378</v>
      </c>
      <c r="L60" s="195" t="s">
        <v>452</v>
      </c>
      <c r="M60" s="194">
        <f t="shared" si="22"/>
        <v>204</v>
      </c>
      <c r="N60" s="195">
        <f>IF(E60="","",VLOOKUP(E60,'Summarized Plan'!$A:$C,3,0))</f>
        <v>204</v>
      </c>
      <c r="O60" s="195" t="str">
        <f>IF(E60="","",VLOOKUP(E60,'Summarized Plan'!$A:$G,7,0))</f>
        <v>KA</v>
      </c>
      <c r="P60" s="196"/>
      <c r="Q60" s="198" t="str">
        <f t="shared" si="23"/>
        <v>estrella</v>
      </c>
      <c r="R60" s="197">
        <f>IF($B60="","",VLOOKUP($Q60,'DSR Attendance'!$A$3:$D$179,4,FALSE))</f>
        <v>0</v>
      </c>
      <c r="S60" s="197"/>
      <c r="T60" s="197" t="str">
        <f t="shared" si="24"/>
        <v>NIJ7918</v>
      </c>
      <c r="U60" s="197" t="str">
        <f t="shared" si="25"/>
        <v>estrella</v>
      </c>
      <c r="V60" s="197" t="str">
        <f t="shared" si="26"/>
        <v>KA</v>
      </c>
      <c r="W60" s="197"/>
      <c r="X60" s="197">
        <f>_xlfn.IFNA(IF(L60="","",VLOOKUP(L60,'Truck Utilization'!B$3:D$147,3,FALSE)),"")</f>
        <v>4</v>
      </c>
      <c r="Y60" s="197">
        <f>IF(X60="","",IF(E60="","",VLOOKUP(E60,'Summarized Plan'!$A:$E,5,0)))</f>
        <v>2.46</v>
      </c>
      <c r="Z60" s="197">
        <f t="shared" si="27"/>
        <v>31029984</v>
      </c>
      <c r="AA60" s="197" t="str">
        <f t="shared" si="28"/>
        <v>NIJ7918</v>
      </c>
      <c r="AB60" s="197">
        <f t="shared" si="29"/>
        <v>204</v>
      </c>
      <c r="AC60" s="197"/>
      <c r="AD60" s="197" t="str">
        <f t="shared" si="30"/>
        <v>estrella</v>
      </c>
      <c r="AE60" s="197">
        <f t="shared" si="31"/>
        <v>0</v>
      </c>
      <c r="AF60" s="197" t="str">
        <f t="shared" si="32"/>
        <v>GREENWICH STARMALL PRIMA TAGUIG</v>
      </c>
      <c r="AG60" s="194"/>
      <c r="AH60" s="194"/>
      <c r="AI60" s="194"/>
      <c r="AJ60" s="193"/>
      <c r="AK60" s="199"/>
      <c r="AL60" s="194"/>
      <c r="AM60" s="115">
        <f t="shared" si="33"/>
        <v>0</v>
      </c>
      <c r="AO60" s="11">
        <f t="shared" si="34"/>
        <v>31029984</v>
      </c>
      <c r="AP60" s="11" t="e">
        <f t="shared" si="35"/>
        <v>#N/A</v>
      </c>
      <c r="AQ60" s="11">
        <f t="shared" si="36"/>
        <v>204</v>
      </c>
      <c r="AS60" s="202" t="str">
        <f t="shared" si="37"/>
        <v>estrella</v>
      </c>
      <c r="AT60" s="11" t="str">
        <f t="shared" si="38"/>
        <v>ONG</v>
      </c>
      <c r="AW60" s="116"/>
      <c r="AX60" s="115">
        <f t="shared" si="39"/>
        <v>0.61499999999999999</v>
      </c>
      <c r="AY60" s="278">
        <f t="shared" si="40"/>
        <v>0.61499999999999999</v>
      </c>
      <c r="BC60" s="115">
        <f>IF(E60="","",_xlfn.XLOOKUP(E60,'Summarized Plan'!A:A,'Summarized Plan'!K:K))</f>
        <v>0</v>
      </c>
      <c r="XEU60" s="138">
        <f t="shared" si="41"/>
        <v>1</v>
      </c>
      <c r="XEV60" s="138" t="str">
        <f>IF(E60="","",B57)</f>
        <v>LOBETE</v>
      </c>
      <c r="XEW60" s="153" t="str">
        <f t="shared" si="42"/>
        <v>NIJ7918</v>
      </c>
      <c r="XEX60" s="138" t="e">
        <f>IF(ISNA(VLOOKUP(E60,'Summarized Plan'!$A:$U,19,0)),"",VLOOKUP(E60,'Summarized Plan'!$A:$U,19,0))</f>
        <v>#REF!</v>
      </c>
      <c r="XEY60" s="16" t="str">
        <f>IF('Truck Utilization'!A52=0,"",'Truck Utilization'!A52)</f>
        <v/>
      </c>
      <c r="XEZ60" s="16" t="str">
        <f>IF('Truck Utilization'!B52=0,"",'Truck Utilization'!B52)</f>
        <v>NAQ8948</v>
      </c>
      <c r="XFA60" s="138">
        <f t="shared" si="21"/>
        <v>1</v>
      </c>
      <c r="XFB60" s="138" t="str">
        <f>IF('DSR Attendance'!A7="","",'DSR Attendance'!A7)</f>
        <v>ALCONABA</v>
      </c>
      <c r="XFC60" s="138" t="str">
        <f>IF('DSR Attendance'!B7="","",'DSR Attendance'!B7)</f>
        <v>CCBPI</v>
      </c>
    </row>
    <row r="61" spans="1:55 16375:16383" ht="14.4" customHeight="1">
      <c r="A61" s="190" t="str">
        <f>IF(L61="","",VLOOKUP(L61,'Truck Utilization'!B$3:C$300,2,FALSE))</f>
        <v>RRAJ</v>
      </c>
      <c r="B61" s="191" t="s">
        <v>438</v>
      </c>
      <c r="C61" s="192">
        <f>IF($B61="","",VLOOKUP($B61,'DSR Attendance'!$A$3:$E$273,5,FALSE))</f>
        <v>0</v>
      </c>
      <c r="D61" s="193"/>
      <c r="E61" s="637">
        <v>31029985</v>
      </c>
      <c r="F61" s="195"/>
      <c r="G61" s="195"/>
      <c r="H61" s="195"/>
      <c r="I61" s="196" t="str">
        <f>IF(E61="","",VLOOKUP(E61,'Summarized Plan'!A:B,2,0))</f>
        <v>ISETANN DEPARTMENT STORE - RECTO</v>
      </c>
      <c r="J61" s="194"/>
      <c r="K61" s="194" t="s">
        <v>378</v>
      </c>
      <c r="L61" s="195" t="s">
        <v>460</v>
      </c>
      <c r="M61" s="194">
        <f t="shared" si="22"/>
        <v>458</v>
      </c>
      <c r="N61" s="195">
        <f>IF(E61="","",VLOOKUP(E61,'Summarized Plan'!$A:$C,3,0))</f>
        <v>458</v>
      </c>
      <c r="O61" s="195" t="str">
        <f>IF(E61="","",VLOOKUP(E61,'Summarized Plan'!$A:$G,7,0))</f>
        <v>KA</v>
      </c>
      <c r="P61" s="196"/>
      <c r="Q61" s="198" t="str">
        <f t="shared" si="23"/>
        <v>GARCIA</v>
      </c>
      <c r="R61" s="197">
        <f>IF($B61="","",VLOOKUP($Q61,'DSR Attendance'!$A$3:$D$179,4,FALSE))</f>
        <v>0</v>
      </c>
      <c r="S61" s="197"/>
      <c r="T61" s="197" t="str">
        <f t="shared" si="24"/>
        <v>NBP2818</v>
      </c>
      <c r="U61" s="197" t="str">
        <f t="shared" si="25"/>
        <v>GARCIA</v>
      </c>
      <c r="V61" s="197" t="str">
        <f t="shared" si="26"/>
        <v>KA</v>
      </c>
      <c r="W61" s="197"/>
      <c r="X61" s="197">
        <f>_xlfn.IFNA(IF(L61="","",VLOOKUP(L61,'Truck Utilization'!B$3:D$147,3,FALSE)),"")</f>
        <v>4</v>
      </c>
      <c r="Y61" s="197">
        <f>IF(X61="","",IF(E61="","",VLOOKUP(E61,'Summarized Plan'!$A:$E,5,0)))</f>
        <v>3.8</v>
      </c>
      <c r="Z61" s="197">
        <f t="shared" si="27"/>
        <v>31029985</v>
      </c>
      <c r="AA61" s="197" t="str">
        <f t="shared" si="28"/>
        <v>NBP2818</v>
      </c>
      <c r="AB61" s="197">
        <f t="shared" si="29"/>
        <v>458</v>
      </c>
      <c r="AC61" s="197"/>
      <c r="AD61" s="197" t="str">
        <f t="shared" si="30"/>
        <v>GARCIA</v>
      </c>
      <c r="AE61" s="197">
        <f t="shared" si="31"/>
        <v>0</v>
      </c>
      <c r="AF61" s="197" t="str">
        <f t="shared" si="32"/>
        <v>ISETANN DEPARTMENT STORE - RECTO</v>
      </c>
      <c r="AG61" s="194"/>
      <c r="AH61" s="194"/>
      <c r="AI61" s="194"/>
      <c r="AJ61" s="193"/>
      <c r="AK61" s="199"/>
      <c r="AL61" s="194"/>
      <c r="AM61" s="115">
        <f t="shared" si="33"/>
        <v>0</v>
      </c>
      <c r="AO61" s="11">
        <f t="shared" si="34"/>
        <v>31029985</v>
      </c>
      <c r="AP61" s="11" t="e">
        <f t="shared" si="35"/>
        <v>#N/A</v>
      </c>
      <c r="AQ61" s="11">
        <f t="shared" si="36"/>
        <v>458</v>
      </c>
      <c r="AS61" s="202" t="str">
        <f t="shared" si="37"/>
        <v>GARCIA</v>
      </c>
      <c r="AT61" s="11" t="str">
        <f t="shared" si="38"/>
        <v>RRAJ</v>
      </c>
      <c r="AW61" s="116"/>
      <c r="AX61" s="115">
        <f t="shared" si="39"/>
        <v>0.95</v>
      </c>
      <c r="AY61" s="278">
        <f t="shared" si="40"/>
        <v>0.95</v>
      </c>
      <c r="BC61" s="115">
        <f>IF(E61="","",_xlfn.XLOOKUP(E61,'Summarized Plan'!A:A,'Summarized Plan'!K:K))</f>
        <v>0</v>
      </c>
      <c r="XEU61" s="138">
        <f t="shared" si="41"/>
        <v>1</v>
      </c>
      <c r="XEV61" s="138" t="str">
        <f>IF(E61="","",B57)</f>
        <v>LOBETE</v>
      </c>
      <c r="XEW61" s="153" t="str">
        <f t="shared" si="42"/>
        <v>NBP2818</v>
      </c>
      <c r="XEX61" s="138" t="e">
        <f>IF(ISNA(VLOOKUP(E61,'Summarized Plan'!$A:$U,19,0)),"",VLOOKUP(E61,'Summarized Plan'!$A:$U,19,0))</f>
        <v>#REF!</v>
      </c>
      <c r="XEY61" s="16" t="str">
        <f>IF('Truck Utilization'!A53=0,"",'Truck Utilization'!A53)</f>
        <v/>
      </c>
      <c r="XEZ61" s="16" t="str">
        <f>IF('Truck Utilization'!B53=0,"",'Truck Utilization'!B53)</f>
        <v>NAQ8949</v>
      </c>
      <c r="XFA61" s="138" t="e">
        <f t="shared" si="21"/>
        <v>#REF!</v>
      </c>
      <c r="XFB61" s="138" t="e">
        <f>IF('DSR Attendance'!#REF!="","",'DSR Attendance'!#REF!)</f>
        <v>#REF!</v>
      </c>
      <c r="XFC61" s="138" t="e">
        <f>IF('DSR Attendance'!#REF!="","",'DSR Attendance'!#REF!)</f>
        <v>#REF!</v>
      </c>
    </row>
    <row r="62" spans="1:55 16375:16383" ht="14.4" customHeight="1">
      <c r="A62" s="190" t="str">
        <f>IF(L62="","",VLOOKUP(L62,'Truck Utilization'!B$3:C$300,2,FALSE))</f>
        <v>RRAJ</v>
      </c>
      <c r="B62" s="191" t="s">
        <v>492</v>
      </c>
      <c r="C62" s="192">
        <f>IF($B62="","",VLOOKUP($B62,'DSR Attendance'!$A$3:$E$273,5,FALSE))</f>
        <v>0</v>
      </c>
      <c r="D62" s="193"/>
      <c r="E62" s="637">
        <v>31029986</v>
      </c>
      <c r="F62" s="195"/>
      <c r="G62" s="195"/>
      <c r="H62" s="195"/>
      <c r="I62" s="196" t="str">
        <f>IF(E62="","",VLOOKUP(E62,'Summarized Plan'!A:B,2,0))</f>
        <v>MERCURY DRUG-ESCOLTA</v>
      </c>
      <c r="J62" s="194"/>
      <c r="K62" s="194" t="s">
        <v>378</v>
      </c>
      <c r="L62" s="195" t="s">
        <v>490</v>
      </c>
      <c r="M62" s="194">
        <f t="shared" si="22"/>
        <v>146</v>
      </c>
      <c r="N62" s="195">
        <f>IF(E62="","",VLOOKUP(E62,'Summarized Plan'!$A:$C,3,0))</f>
        <v>146</v>
      </c>
      <c r="O62" s="195" t="str">
        <f>IF(E62="","",VLOOKUP(E62,'Summarized Plan'!$A:$G,7,0))</f>
        <v>KA</v>
      </c>
      <c r="P62" s="196"/>
      <c r="Q62" s="198" t="str">
        <f t="shared" si="23"/>
        <v>AQUINDE</v>
      </c>
      <c r="R62" s="197">
        <f>IF($B62="","",VLOOKUP($Q62,'DSR Attendance'!$A$3:$D$179,4,FALSE))</f>
        <v>0</v>
      </c>
      <c r="S62" s="197"/>
      <c r="T62" s="197" t="str">
        <f t="shared" si="24"/>
        <v>NCK4036</v>
      </c>
      <c r="U62" s="197" t="str">
        <f t="shared" si="25"/>
        <v>AQUINDE</v>
      </c>
      <c r="V62" s="197" t="str">
        <f t="shared" si="26"/>
        <v>KA</v>
      </c>
      <c r="W62" s="197"/>
      <c r="X62" s="197">
        <f>_xlfn.IFNA(IF(L62="","",VLOOKUP(L62,'Truck Utilization'!B$3:D$147,3,FALSE)),"")</f>
        <v>4</v>
      </c>
      <c r="Y62" s="197">
        <f>IF(X62="","",IF(E62="","",VLOOKUP(E62,'Summarized Plan'!$A:$E,5,0)))</f>
        <v>2.99</v>
      </c>
      <c r="Z62" s="197">
        <f t="shared" si="27"/>
        <v>31029986</v>
      </c>
      <c r="AA62" s="197" t="str">
        <f t="shared" si="28"/>
        <v>NCK4036</v>
      </c>
      <c r="AB62" s="197">
        <f t="shared" si="29"/>
        <v>146</v>
      </c>
      <c r="AC62" s="197"/>
      <c r="AD62" s="197" t="str">
        <f t="shared" si="30"/>
        <v>AQUINDE</v>
      </c>
      <c r="AE62" s="197">
        <f t="shared" si="31"/>
        <v>0</v>
      </c>
      <c r="AF62" s="197" t="str">
        <f t="shared" si="32"/>
        <v>MERCURY DRUG-ESCOLTA</v>
      </c>
      <c r="AG62" s="194"/>
      <c r="AH62" s="194"/>
      <c r="AI62" s="194"/>
      <c r="AJ62" s="193"/>
      <c r="AK62" s="199"/>
      <c r="AL62" s="194"/>
      <c r="AM62" s="115">
        <f t="shared" si="33"/>
        <v>0</v>
      </c>
      <c r="AO62" s="11">
        <f t="shared" si="34"/>
        <v>31029986</v>
      </c>
      <c r="AP62" s="11" t="e">
        <f t="shared" si="35"/>
        <v>#N/A</v>
      </c>
      <c r="AQ62" s="11">
        <f t="shared" si="36"/>
        <v>146</v>
      </c>
      <c r="AS62" s="202" t="str">
        <f t="shared" si="37"/>
        <v>AQUINDE</v>
      </c>
      <c r="AT62" s="11" t="str">
        <f t="shared" si="38"/>
        <v>RRAJ</v>
      </c>
      <c r="AW62" s="116"/>
      <c r="AX62" s="115">
        <f t="shared" si="39"/>
        <v>0.74750000000000005</v>
      </c>
      <c r="AY62" s="278">
        <f t="shared" si="40"/>
        <v>0.74750000000000005</v>
      </c>
      <c r="BC62" s="115">
        <f>IF(E62="","",_xlfn.XLOOKUP(E62,'Summarized Plan'!A:A,'Summarized Plan'!K:K))</f>
        <v>0</v>
      </c>
      <c r="XEU62" s="138">
        <f t="shared" si="41"/>
        <v>1</v>
      </c>
      <c r="XEV62" s="138" t="str">
        <f>IF(E62="","",B62)</f>
        <v>AQUINDE</v>
      </c>
      <c r="XEW62" s="153" t="str">
        <f t="shared" si="42"/>
        <v>NCK4036</v>
      </c>
      <c r="XEX62" s="138" t="e">
        <f>IF(ISNA(VLOOKUP(E62,'Summarized Plan'!$A:$U,19,0)),"",VLOOKUP(E62,'Summarized Plan'!$A:$U,19,0))</f>
        <v>#REF!</v>
      </c>
      <c r="XEY62" s="16" t="str">
        <f>IF('Truck Utilization'!A54=0,"",'Truck Utilization'!A54)</f>
        <v/>
      </c>
      <c r="XEZ62" s="16" t="str">
        <f>IF('Truck Utilization'!B54=0,"",'Truck Utilization'!B54)</f>
        <v>NAQ8960</v>
      </c>
      <c r="XFA62" s="138">
        <f t="shared" si="21"/>
        <v>1</v>
      </c>
      <c r="XFB62" s="138" t="str">
        <f>IF('DSR Attendance'!A8="","",'DSR Attendance'!A8)</f>
        <v>ALLANIGUE</v>
      </c>
      <c r="XFC62" s="138" t="str">
        <f>IF('DSR Attendance'!B8="","",'DSR Attendance'!B8)</f>
        <v>CCBPI</v>
      </c>
    </row>
    <row r="63" spans="1:55 16375:16383" ht="14.4" customHeight="1">
      <c r="A63" s="190" t="str">
        <f>IF(L63="","",VLOOKUP(L63,'Truck Utilization'!B$3:C$300,2,FALSE))</f>
        <v>RRAJ</v>
      </c>
      <c r="B63" s="191" t="s">
        <v>1887</v>
      </c>
      <c r="C63" s="192">
        <f>IF($B63="","",VLOOKUP($B63,'DSR Attendance'!$A$3:$E$273,5,FALSE))</f>
        <v>0</v>
      </c>
      <c r="D63" s="193"/>
      <c r="E63" s="637">
        <v>31029987</v>
      </c>
      <c r="F63" s="195"/>
      <c r="G63" s="195"/>
      <c r="H63" s="195"/>
      <c r="I63" s="196" t="str">
        <f>IF(E63="","",VLOOKUP(E63,'Summarized Plan'!A:B,2,0))</f>
        <v>CHOWKING-QUIAPO</v>
      </c>
      <c r="J63" s="194"/>
      <c r="K63" s="194" t="s">
        <v>378</v>
      </c>
      <c r="L63" s="195" t="s">
        <v>491</v>
      </c>
      <c r="M63" s="194">
        <f t="shared" si="22"/>
        <v>204</v>
      </c>
      <c r="N63" s="195">
        <f>IF(E63="","",VLOOKUP(E63,'Summarized Plan'!$A:$C,3,0))</f>
        <v>204</v>
      </c>
      <c r="O63" s="195" t="str">
        <f>IF(E63="","",VLOOKUP(E63,'Summarized Plan'!$A:$G,7,0))</f>
        <v>KA</v>
      </c>
      <c r="P63" s="196"/>
      <c r="Q63" s="198" t="str">
        <f t="shared" si="23"/>
        <v>bautista</v>
      </c>
      <c r="R63" s="197">
        <f>IF($B63="","",VLOOKUP($Q63,'DSR Attendance'!$A$3:$D$179,4,FALSE))</f>
        <v>0</v>
      </c>
      <c r="S63" s="197"/>
      <c r="T63" s="197" t="str">
        <f t="shared" si="24"/>
        <v>CCB7244</v>
      </c>
      <c r="U63" s="197" t="str">
        <f t="shared" si="25"/>
        <v>bautista</v>
      </c>
      <c r="V63" s="197" t="str">
        <f t="shared" si="26"/>
        <v>KA</v>
      </c>
      <c r="W63" s="197"/>
      <c r="X63" s="197">
        <f>_xlfn.IFNA(IF(L63="","",VLOOKUP(L63,'Truck Utilization'!B$3:D$147,3,FALSE)),"")</f>
        <v>4</v>
      </c>
      <c r="Y63" s="197">
        <f>IF(X63="","",IF(E63="","",VLOOKUP(E63,'Summarized Plan'!$A:$E,5,0)))</f>
        <v>3.65</v>
      </c>
      <c r="Z63" s="197">
        <f t="shared" si="27"/>
        <v>31029987</v>
      </c>
      <c r="AA63" s="197" t="str">
        <f t="shared" si="28"/>
        <v>CCB7244</v>
      </c>
      <c r="AB63" s="197">
        <f t="shared" si="29"/>
        <v>204</v>
      </c>
      <c r="AC63" s="197"/>
      <c r="AD63" s="197" t="str">
        <f t="shared" si="30"/>
        <v>bautista</v>
      </c>
      <c r="AE63" s="197">
        <f t="shared" si="31"/>
        <v>0</v>
      </c>
      <c r="AF63" s="197" t="str">
        <f t="shared" si="32"/>
        <v>CHOWKING-QUIAPO</v>
      </c>
      <c r="AG63" s="194"/>
      <c r="AH63" s="194"/>
      <c r="AI63" s="194"/>
      <c r="AJ63" s="193"/>
      <c r="AK63" s="199"/>
      <c r="AL63" s="194"/>
      <c r="AM63" s="115">
        <f t="shared" si="33"/>
        <v>0</v>
      </c>
      <c r="AO63" s="11">
        <f t="shared" si="34"/>
        <v>31029987</v>
      </c>
      <c r="AP63" s="11" t="e">
        <f t="shared" si="35"/>
        <v>#N/A</v>
      </c>
      <c r="AQ63" s="11">
        <f t="shared" si="36"/>
        <v>204</v>
      </c>
      <c r="AS63" s="202" t="str">
        <f t="shared" si="37"/>
        <v>bautista</v>
      </c>
      <c r="AT63" s="11" t="str">
        <f t="shared" si="38"/>
        <v>RRAJ</v>
      </c>
      <c r="AW63" s="116"/>
      <c r="AX63" s="115">
        <f t="shared" si="39"/>
        <v>0.91249999999999998</v>
      </c>
      <c r="AY63" s="278">
        <f t="shared" si="40"/>
        <v>0.91249999999999998</v>
      </c>
      <c r="BC63" s="115">
        <f>IF(E63="","",_xlfn.XLOOKUP(E63,'Summarized Plan'!A:A,'Summarized Plan'!K:K))</f>
        <v>0</v>
      </c>
      <c r="XEU63" s="138">
        <f t="shared" si="41"/>
        <v>1</v>
      </c>
      <c r="XEV63" s="138" t="str">
        <f>IF(E63="","",B62)</f>
        <v>AQUINDE</v>
      </c>
      <c r="XEW63" s="153" t="str">
        <f t="shared" si="42"/>
        <v>CCB7244</v>
      </c>
      <c r="XEX63" s="138" t="e">
        <f>IF(ISNA(VLOOKUP(E63,'Summarized Plan'!$A:$U,19,0)),"",VLOOKUP(E63,'Summarized Plan'!$A:$U,19,0))</f>
        <v>#REF!</v>
      </c>
      <c r="XEY63" s="16" t="str">
        <f>IF('Truck Utilization'!A55=0,"",'Truck Utilization'!A55)</f>
        <v/>
      </c>
      <c r="XEZ63" s="16" t="str">
        <f>IF('Truck Utilization'!B55=0,"",'Truck Utilization'!B55)</f>
        <v>NAQ8961</v>
      </c>
      <c r="XFA63" s="138">
        <f t="shared" si="21"/>
        <v>1</v>
      </c>
      <c r="XFB63" s="138" t="str">
        <f>IF('DSR Attendance'!A9="","",'DSR Attendance'!A9)</f>
        <v>ALVARADO</v>
      </c>
      <c r="XFC63" s="138" t="str">
        <f>IF('DSR Attendance'!B9="","",'DSR Attendance'!B9)</f>
        <v>CCBPI</v>
      </c>
    </row>
    <row r="64" spans="1:55 16375:16383" ht="14.4" customHeight="1">
      <c r="A64" s="190" t="str">
        <f>IF(L64="","",VLOOKUP(L64,'Truck Utilization'!B$3:C$300,2,FALSE))</f>
        <v>ONG</v>
      </c>
      <c r="B64" s="191" t="s">
        <v>476</v>
      </c>
      <c r="C64" s="192">
        <f>IF($B64="","",VLOOKUP($B64,'DSR Attendance'!$A$3:$E$273,5,FALSE))</f>
        <v>0</v>
      </c>
      <c r="D64" s="193"/>
      <c r="E64" s="637">
        <v>31029989</v>
      </c>
      <c r="F64" s="195"/>
      <c r="G64" s="195"/>
      <c r="H64" s="195"/>
      <c r="I64" s="196" t="str">
        <f>IF(E64="","",VLOOKUP(E64,'Summarized Plan'!A:B,2,0))</f>
        <v>SHAKEY'S-BINAN</v>
      </c>
      <c r="J64" s="194"/>
      <c r="K64" s="194" t="s">
        <v>378</v>
      </c>
      <c r="L64" s="195" t="s">
        <v>477</v>
      </c>
      <c r="M64" s="194">
        <f t="shared" si="22"/>
        <v>245</v>
      </c>
      <c r="N64" s="195">
        <f>IF(E64="","",VLOOKUP(E64,'Summarized Plan'!$A:$C,3,0))</f>
        <v>245</v>
      </c>
      <c r="O64" s="195" t="str">
        <f>IF(E64="","",VLOOKUP(E64,'Summarized Plan'!$A:$G,7,0))</f>
        <v>KA</v>
      </c>
      <c r="P64" s="196"/>
      <c r="Q64" s="198" t="str">
        <f t="shared" si="23"/>
        <v>ULEP</v>
      </c>
      <c r="R64" s="197">
        <f>IF($B64="","",VLOOKUP($Q64,'DSR Attendance'!$A$3:$D$179,4,FALSE))</f>
        <v>0</v>
      </c>
      <c r="S64" s="197"/>
      <c r="T64" s="197" t="str">
        <f t="shared" si="24"/>
        <v>CDJ5671</v>
      </c>
      <c r="U64" s="197" t="str">
        <f t="shared" si="25"/>
        <v>ULEP</v>
      </c>
      <c r="V64" s="197" t="str">
        <f t="shared" si="26"/>
        <v>KA</v>
      </c>
      <c r="W64" s="197"/>
      <c r="X64" s="197">
        <f>_xlfn.IFNA(IF(L64="","",VLOOKUP(L64,'Truck Utilization'!B$3:D$147,3,FALSE)),"")</f>
        <v>4</v>
      </c>
      <c r="Y64" s="197">
        <f>IF(X64="","",IF(E64="","",VLOOKUP(E64,'Summarized Plan'!$A:$E,5,0)))</f>
        <v>4.24</v>
      </c>
      <c r="Z64" s="197">
        <f t="shared" si="27"/>
        <v>31029989</v>
      </c>
      <c r="AA64" s="197" t="str">
        <f t="shared" si="28"/>
        <v>CDJ5671</v>
      </c>
      <c r="AB64" s="197">
        <f t="shared" si="29"/>
        <v>245</v>
      </c>
      <c r="AC64" s="197"/>
      <c r="AD64" s="197" t="str">
        <f t="shared" si="30"/>
        <v>ULEP</v>
      </c>
      <c r="AE64" s="197">
        <f t="shared" si="31"/>
        <v>0</v>
      </c>
      <c r="AF64" s="197" t="str">
        <f t="shared" si="32"/>
        <v>SHAKEY'S-BINAN</v>
      </c>
      <c r="AG64" s="194"/>
      <c r="AH64" s="194"/>
      <c r="AI64" s="194"/>
      <c r="AJ64" s="193"/>
      <c r="AK64" s="199"/>
      <c r="AL64" s="194"/>
      <c r="AM64" s="115">
        <f t="shared" si="33"/>
        <v>0</v>
      </c>
      <c r="AO64" s="11">
        <f t="shared" si="34"/>
        <v>31029989</v>
      </c>
      <c r="AP64" s="11" t="e">
        <f t="shared" si="35"/>
        <v>#N/A</v>
      </c>
      <c r="AQ64" s="11">
        <f t="shared" si="36"/>
        <v>245</v>
      </c>
      <c r="AS64" s="202" t="str">
        <f t="shared" si="37"/>
        <v>ULEP</v>
      </c>
      <c r="AT64" s="11" t="str">
        <f t="shared" si="38"/>
        <v>ONG</v>
      </c>
      <c r="AW64" s="116"/>
      <c r="AX64" s="115">
        <f t="shared" si="39"/>
        <v>1.06</v>
      </c>
      <c r="AY64" s="278">
        <f t="shared" si="40"/>
        <v>1.06</v>
      </c>
      <c r="BC64" s="115">
        <f>IF(E64="","",_xlfn.XLOOKUP(E64,'Summarized Plan'!A:A,'Summarized Plan'!K:K))</f>
        <v>0</v>
      </c>
      <c r="XEU64" s="138">
        <f t="shared" si="41"/>
        <v>1</v>
      </c>
      <c r="XEV64" s="138" t="str">
        <f>IF(E64="","",B62)</f>
        <v>AQUINDE</v>
      </c>
      <c r="XEW64" s="153" t="str">
        <f t="shared" si="42"/>
        <v>CDJ5671</v>
      </c>
      <c r="XEX64" s="138" t="e">
        <f>IF(ISNA(VLOOKUP(E64,'Summarized Plan'!$A:$U,19,0)),"",VLOOKUP(E64,'Summarized Plan'!$A:$U,19,0))</f>
        <v>#REF!</v>
      </c>
      <c r="XEY64" s="16" t="str">
        <f>IF('Truck Utilization'!A56=0,"",'Truck Utilization'!A56)</f>
        <v/>
      </c>
      <c r="XEZ64" s="16" t="str">
        <f>IF('Truck Utilization'!B56=0,"",'Truck Utilization'!B56)</f>
        <v>NAQ8962</v>
      </c>
      <c r="XFA64" s="138">
        <f t="shared" si="21"/>
        <v>1</v>
      </c>
      <c r="XFB64" s="138" t="str">
        <f>IF('DSR Attendance'!A10="","",'DSR Attendance'!A10)</f>
        <v>ANTE</v>
      </c>
      <c r="XFC64" s="138" t="str">
        <f>IF('DSR Attendance'!B10="","",'DSR Attendance'!B10)</f>
        <v>CCBPI</v>
      </c>
    </row>
    <row r="65" spans="1:55 16375:16383" ht="14.4" customHeight="1">
      <c r="A65" s="190" t="str">
        <f>IF(L65="","",VLOOKUP(L65,'Truck Utilization'!B$3:C$300,2,FALSE))</f>
        <v>Company</v>
      </c>
      <c r="B65" s="191" t="s">
        <v>1049</v>
      </c>
      <c r="C65" s="192">
        <f>IF($B65="","",VLOOKUP($B65,'DSR Attendance'!$A$3:$E$273,5,FALSE))</f>
        <v>0</v>
      </c>
      <c r="D65" s="193"/>
      <c r="E65" s="637">
        <v>31030041</v>
      </c>
      <c r="F65" s="195"/>
      <c r="G65" s="195"/>
      <c r="H65" s="195"/>
      <c r="I65" s="196" t="str">
        <f>IF(E65="","",VLOOKUP(E65,'Summarized Plan'!A:B,2,0))</f>
        <v>MDC MAKATI CITY AYALA CENTER THE LI</v>
      </c>
      <c r="J65" s="194"/>
      <c r="K65" s="194" t="s">
        <v>378</v>
      </c>
      <c r="L65" s="195" t="s">
        <v>514</v>
      </c>
      <c r="M65" s="194">
        <f t="shared" si="22"/>
        <v>163</v>
      </c>
      <c r="N65" s="195">
        <f>IF(E65="","",VLOOKUP(E65,'Summarized Plan'!$A:$C,3,0))</f>
        <v>163</v>
      </c>
      <c r="O65" s="195" t="str">
        <f>IF(E65="","",VLOOKUP(E65,'Summarized Plan'!$A:$G,7,0))</f>
        <v>KA</v>
      </c>
      <c r="P65" s="196"/>
      <c r="Q65" s="198" t="str">
        <f t="shared" si="23"/>
        <v>AULISTIA</v>
      </c>
      <c r="R65" s="197">
        <f>IF($B65="","",VLOOKUP($Q65,'DSR Attendance'!$A$3:$D$179,4,FALSE))</f>
        <v>0</v>
      </c>
      <c r="S65" s="197"/>
      <c r="T65" s="197" t="str">
        <f t="shared" si="24"/>
        <v>NFI765</v>
      </c>
      <c r="U65" s="197" t="str">
        <f t="shared" si="25"/>
        <v>AULISTIA</v>
      </c>
      <c r="V65" s="197" t="str">
        <f t="shared" si="26"/>
        <v>KA</v>
      </c>
      <c r="W65" s="197"/>
      <c r="X65" s="197">
        <f>_xlfn.IFNA(IF(L65="","",VLOOKUP(L65,'Truck Utilization'!B$3:D$147,3,FALSE)),"")</f>
        <v>4</v>
      </c>
      <c r="Y65" s="197">
        <f>IF(X65="","",IF(E65="","",VLOOKUP(E65,'Summarized Plan'!$A:$E,5,0)))</f>
        <v>2.78</v>
      </c>
      <c r="Z65" s="197">
        <f t="shared" si="27"/>
        <v>31030041</v>
      </c>
      <c r="AA65" s="197" t="str">
        <f t="shared" si="28"/>
        <v>NFI765</v>
      </c>
      <c r="AB65" s="197">
        <f t="shared" si="29"/>
        <v>163</v>
      </c>
      <c r="AC65" s="197"/>
      <c r="AD65" s="197" t="str">
        <f t="shared" si="30"/>
        <v>AULISTIA</v>
      </c>
      <c r="AE65" s="197">
        <f t="shared" si="31"/>
        <v>0</v>
      </c>
      <c r="AF65" s="197" t="str">
        <f t="shared" si="32"/>
        <v>MDC MAKATI CITY AYALA CENTER THE LI</v>
      </c>
      <c r="AG65" s="194"/>
      <c r="AH65" s="194"/>
      <c r="AI65" s="194"/>
      <c r="AJ65" s="193"/>
      <c r="AK65" s="199"/>
      <c r="AL65" s="194"/>
      <c r="AM65" s="115">
        <f t="shared" si="33"/>
        <v>0</v>
      </c>
      <c r="AO65" s="11">
        <f t="shared" si="34"/>
        <v>31030041</v>
      </c>
      <c r="AP65" s="11" t="e">
        <f t="shared" si="35"/>
        <v>#N/A</v>
      </c>
      <c r="AQ65" s="11">
        <f t="shared" si="36"/>
        <v>163</v>
      </c>
      <c r="AS65" s="202" t="str">
        <f t="shared" si="37"/>
        <v>AULISTIA</v>
      </c>
      <c r="AT65" s="11" t="str">
        <f t="shared" si="38"/>
        <v>Company</v>
      </c>
      <c r="AW65" s="116"/>
      <c r="AX65" s="115">
        <f t="shared" si="39"/>
        <v>0.69499999999999995</v>
      </c>
      <c r="AY65" s="278">
        <f t="shared" si="40"/>
        <v>0.69499999999999995</v>
      </c>
      <c r="BC65" s="115">
        <f>IF(E65="","",_xlfn.XLOOKUP(E65,'Summarized Plan'!A:A,'Summarized Plan'!K:K))</f>
        <v>0</v>
      </c>
      <c r="XEU65" s="138">
        <f t="shared" si="41"/>
        <v>1</v>
      </c>
      <c r="XEV65" s="138" t="str">
        <f>IF(E65="","",B62)</f>
        <v>AQUINDE</v>
      </c>
      <c r="XEW65" s="153" t="str">
        <f t="shared" si="42"/>
        <v>NFI765</v>
      </c>
      <c r="XEX65" s="138" t="e">
        <f>IF(ISNA(VLOOKUP(E65,'Summarized Plan'!$A:$U,19,0)),"",VLOOKUP(E65,'Summarized Plan'!$A:$U,19,0))</f>
        <v>#REF!</v>
      </c>
      <c r="XEY65" s="16" t="e">
        <f>IF('Truck Utilization'!#REF!=0,"",'Truck Utilization'!#REF!)</f>
        <v>#REF!</v>
      </c>
      <c r="XEZ65" s="16" t="e">
        <f>IF('Truck Utilization'!#REF!=0,"",'Truck Utilization'!#REF!)</f>
        <v>#REF!</v>
      </c>
      <c r="XFA65" s="138">
        <f t="shared" si="21"/>
        <v>1</v>
      </c>
      <c r="XFB65" s="138" t="str">
        <f>IF('DSR Attendance'!A11="","",'DSR Attendance'!A11)</f>
        <v>ARCIGA</v>
      </c>
      <c r="XFC65" s="138" t="str">
        <f>IF('DSR Attendance'!B11="","",'DSR Attendance'!B11)</f>
        <v>CCBPI</v>
      </c>
    </row>
    <row r="66" spans="1:55 16375:16383" ht="14.4" customHeight="1">
      <c r="A66" s="190" t="str">
        <f>IF(L66="","",VLOOKUP(L66,'Truck Utilization'!B$3:C$300,2,FALSE))</f>
        <v>RRAJ</v>
      </c>
      <c r="B66" s="191" t="s">
        <v>1039</v>
      </c>
      <c r="C66" s="192">
        <f>IF($B66="","",VLOOKUP($B66,'DSR Attendance'!$A$3:$E$273,5,FALSE))</f>
        <v>0</v>
      </c>
      <c r="D66" s="193"/>
      <c r="E66" s="637">
        <v>31030043</v>
      </c>
      <c r="F66" s="195"/>
      <c r="G66" s="195"/>
      <c r="H66" s="195"/>
      <c r="I66" s="196" t="str">
        <f>IF(E66="","",VLOOKUP(E66,'Summarized Plan'!A:B,2,0))</f>
        <v>AYALA GREENBELT - MALL</v>
      </c>
      <c r="J66" s="194"/>
      <c r="K66" s="194" t="s">
        <v>378</v>
      </c>
      <c r="L66" s="195" t="s">
        <v>458</v>
      </c>
      <c r="M66" s="194">
        <f t="shared" si="22"/>
        <v>408</v>
      </c>
      <c r="N66" s="195">
        <f>IF(E66="","",VLOOKUP(E66,'Summarized Plan'!$A:$C,3,0))</f>
        <v>408</v>
      </c>
      <c r="O66" s="195" t="str">
        <f>IF(E66="","",VLOOKUP(E66,'Summarized Plan'!$A:$G,7,0))</f>
        <v>KA</v>
      </c>
      <c r="P66" s="196"/>
      <c r="Q66" s="198" t="str">
        <f t="shared" si="23"/>
        <v>EDPALINA</v>
      </c>
      <c r="R66" s="197">
        <f>IF($B66="","",VLOOKUP($Q66,'DSR Attendance'!$A$3:$D$179,4,FALSE))</f>
        <v>0</v>
      </c>
      <c r="S66" s="197"/>
      <c r="T66" s="197" t="str">
        <f t="shared" si="24"/>
        <v>CBQ4364</v>
      </c>
      <c r="U66" s="197" t="str">
        <f t="shared" si="25"/>
        <v>EDPALINA</v>
      </c>
      <c r="V66" s="197" t="str">
        <f t="shared" si="26"/>
        <v>KA</v>
      </c>
      <c r="W66" s="197"/>
      <c r="X66" s="197">
        <f>_xlfn.IFNA(IF(L66="","",VLOOKUP(L66,'Truck Utilization'!B$3:D$147,3,FALSE)),"")</f>
        <v>4</v>
      </c>
      <c r="Y66" s="197">
        <f>IF(X66="","",IF(E66="","",VLOOKUP(E66,'Summarized Plan'!$A:$E,5,0)))</f>
        <v>3.83</v>
      </c>
      <c r="Z66" s="197">
        <f t="shared" si="27"/>
        <v>31030043</v>
      </c>
      <c r="AA66" s="197" t="str">
        <f t="shared" si="28"/>
        <v>CBQ4364</v>
      </c>
      <c r="AB66" s="197">
        <f t="shared" si="29"/>
        <v>408</v>
      </c>
      <c r="AC66" s="197"/>
      <c r="AD66" s="197" t="str">
        <f t="shared" si="30"/>
        <v>EDPALINA</v>
      </c>
      <c r="AE66" s="197">
        <f t="shared" si="31"/>
        <v>0</v>
      </c>
      <c r="AF66" s="197" t="str">
        <f t="shared" si="32"/>
        <v>AYALA GREENBELT - MALL</v>
      </c>
      <c r="AG66" s="194"/>
      <c r="AH66" s="194"/>
      <c r="AI66" s="194"/>
      <c r="AJ66" s="193"/>
      <c r="AK66" s="199"/>
      <c r="AL66" s="194"/>
      <c r="AM66" s="115">
        <f t="shared" si="33"/>
        <v>0</v>
      </c>
      <c r="AO66" s="11">
        <f t="shared" si="34"/>
        <v>31030043</v>
      </c>
      <c r="AP66" s="11" t="e">
        <f t="shared" si="35"/>
        <v>#N/A</v>
      </c>
      <c r="AQ66" s="11">
        <f t="shared" si="36"/>
        <v>408</v>
      </c>
      <c r="AS66" s="202" t="str">
        <f t="shared" si="37"/>
        <v>EDPALINA</v>
      </c>
      <c r="AT66" s="11" t="str">
        <f t="shared" si="38"/>
        <v>RRAJ</v>
      </c>
      <c r="AW66" s="116"/>
      <c r="AX66" s="115">
        <f t="shared" si="39"/>
        <v>0.95750000000000002</v>
      </c>
      <c r="AY66" s="278">
        <f t="shared" si="40"/>
        <v>0.95750000000000002</v>
      </c>
      <c r="BC66" s="115">
        <f>IF(E66="","",_xlfn.XLOOKUP(E66,'Summarized Plan'!A:A,'Summarized Plan'!K:K))</f>
        <v>0</v>
      </c>
      <c r="XEU66" s="138">
        <f t="shared" si="41"/>
        <v>1</v>
      </c>
      <c r="XEV66" s="138" t="str">
        <f>IF(E66="","",B62)</f>
        <v>AQUINDE</v>
      </c>
      <c r="XEW66" s="153" t="str">
        <f t="shared" si="42"/>
        <v>CBQ4364</v>
      </c>
      <c r="XEX66" s="138" t="e">
        <f>IF(ISNA(VLOOKUP(E66,'Summarized Plan'!$A:$U,19,0)),"",VLOOKUP(E66,'Summarized Plan'!$A:$U,19,0))</f>
        <v>#REF!</v>
      </c>
      <c r="XEY66" s="16" t="str">
        <f>IF('Truck Utilization'!A57=0,"",'Truck Utilization'!A57)</f>
        <v/>
      </c>
      <c r="XEZ66" s="16" t="str">
        <f>IF('Truck Utilization'!B57=0,"",'Truck Utilization'!B57)</f>
        <v>NAQ8972</v>
      </c>
      <c r="XFA66" s="138">
        <f t="shared" si="21"/>
        <v>1</v>
      </c>
      <c r="XFB66" s="138" t="str">
        <f>IF('DSR Attendance'!A12="","",'DSR Attendance'!A12)</f>
        <v>ASINTISTA</v>
      </c>
      <c r="XFC66" s="138" t="str">
        <f>IF('DSR Attendance'!B12="","",'DSR Attendance'!B12)</f>
        <v>CCBPI</v>
      </c>
    </row>
    <row r="67" spans="1:55 16375:16383" ht="14.4" customHeight="1">
      <c r="A67" s="190" t="str">
        <f>IF(L67="","",VLOOKUP(L67,'Truck Utilization'!B$3:C$300,2,FALSE))</f>
        <v>Company</v>
      </c>
      <c r="B67" s="191" t="s">
        <v>470</v>
      </c>
      <c r="C67" s="192" t="str">
        <f>IF($B67="","",VLOOKUP($B67,'DSR Attendance'!$A$3:$E$273,5,FALSE))</f>
        <v>09190879648</v>
      </c>
      <c r="D67" s="193"/>
      <c r="E67" s="637">
        <v>31030044</v>
      </c>
      <c r="F67" s="195"/>
      <c r="G67" s="195"/>
      <c r="H67" s="195"/>
      <c r="I67" s="196" t="str">
        <f>IF(E67="","",VLOOKUP(E67,'Summarized Plan'!A:B,2,0))</f>
        <v>MERCURY DRUG-MAKATI VALERO 2</v>
      </c>
      <c r="J67" s="194"/>
      <c r="K67" s="194" t="s">
        <v>378</v>
      </c>
      <c r="L67" s="195" t="s">
        <v>471</v>
      </c>
      <c r="M67" s="194">
        <f t="shared" si="22"/>
        <v>269</v>
      </c>
      <c r="N67" s="195">
        <f>IF(E67="","",VLOOKUP(E67,'Summarized Plan'!$A:$C,3,0))</f>
        <v>269</v>
      </c>
      <c r="O67" s="195" t="str">
        <f>IF(E67="","",VLOOKUP(E67,'Summarized Plan'!$A:$G,7,0))</f>
        <v>KA</v>
      </c>
      <c r="P67" s="196"/>
      <c r="Q67" s="198" t="str">
        <f t="shared" si="23"/>
        <v>CELZO</v>
      </c>
      <c r="R67" s="197">
        <f>IF($B67="","",VLOOKUP($Q67,'DSR Attendance'!$A$3:$D$179,4,FALSE))</f>
        <v>2020097</v>
      </c>
      <c r="S67" s="197"/>
      <c r="T67" s="197" t="str">
        <f t="shared" si="24"/>
        <v>NFI767</v>
      </c>
      <c r="U67" s="197" t="str">
        <f t="shared" si="25"/>
        <v>CELZO</v>
      </c>
      <c r="V67" s="197" t="str">
        <f t="shared" si="26"/>
        <v>KA</v>
      </c>
      <c r="W67" s="197"/>
      <c r="X67" s="197">
        <f>_xlfn.IFNA(IF(L67="","",VLOOKUP(L67,'Truck Utilization'!B$3:D$147,3,FALSE)),"")</f>
        <v>4</v>
      </c>
      <c r="Y67" s="197">
        <f>IF(X67="","",IF(E67="","",VLOOKUP(E67,'Summarized Plan'!$A:$E,5,0)))</f>
        <v>5.05</v>
      </c>
      <c r="Z67" s="197">
        <f t="shared" si="27"/>
        <v>31030044</v>
      </c>
      <c r="AA67" s="197" t="str">
        <f t="shared" si="28"/>
        <v>NFI767</v>
      </c>
      <c r="AB67" s="197">
        <f t="shared" si="29"/>
        <v>269</v>
      </c>
      <c r="AC67" s="197"/>
      <c r="AD67" s="197" t="str">
        <f t="shared" si="30"/>
        <v>CELZO</v>
      </c>
      <c r="AE67" s="197">
        <f t="shared" si="31"/>
        <v>0</v>
      </c>
      <c r="AF67" s="197" t="str">
        <f t="shared" si="32"/>
        <v>MERCURY DRUG-MAKATI VALERO 2</v>
      </c>
      <c r="AG67" s="194"/>
      <c r="AH67" s="194"/>
      <c r="AI67" s="194"/>
      <c r="AJ67" s="193"/>
      <c r="AK67" s="199"/>
      <c r="AL67" s="194"/>
      <c r="AM67" s="115">
        <f t="shared" si="33"/>
        <v>0</v>
      </c>
      <c r="AO67" s="11">
        <f t="shared" si="34"/>
        <v>31030044</v>
      </c>
      <c r="AP67" s="11" t="e">
        <f t="shared" si="35"/>
        <v>#N/A</v>
      </c>
      <c r="AQ67" s="11">
        <f t="shared" si="36"/>
        <v>269</v>
      </c>
      <c r="AS67" s="202" t="str">
        <f t="shared" si="37"/>
        <v>CELZO</v>
      </c>
      <c r="AT67" s="11" t="str">
        <f t="shared" si="38"/>
        <v>Company</v>
      </c>
      <c r="AW67" s="116"/>
      <c r="AX67" s="115">
        <f t="shared" si="39"/>
        <v>1.2625</v>
      </c>
      <c r="AY67" s="278">
        <f t="shared" si="40"/>
        <v>1.2625</v>
      </c>
      <c r="BC67" s="115">
        <f>IF(E67="","",_xlfn.XLOOKUP(E67,'Summarized Plan'!A:A,'Summarized Plan'!K:K))</f>
        <v>0</v>
      </c>
      <c r="XEU67" s="138">
        <f t="shared" si="41"/>
        <v>1</v>
      </c>
      <c r="XEV67" s="138" t="str">
        <f>IF(E67="","",B67)</f>
        <v>CELZO</v>
      </c>
      <c r="XEW67" s="153" t="str">
        <f t="shared" si="42"/>
        <v>NFI767</v>
      </c>
      <c r="XEX67" s="138" t="e">
        <f>IF(ISNA(VLOOKUP(E67,'Summarized Plan'!$A:$U,19,0)),"",VLOOKUP(E67,'Summarized Plan'!$A:$U,19,0))</f>
        <v>#REF!</v>
      </c>
      <c r="XEY67" s="16" t="str">
        <f>IF('Truck Utilization'!A58=0,"",'Truck Utilization'!A58)</f>
        <v/>
      </c>
      <c r="XEZ67" s="16" t="str">
        <f>IF('Truck Utilization'!B58=0,"",'Truck Utilization'!B58)</f>
        <v>NAQ8973</v>
      </c>
      <c r="XFA67" s="138">
        <f t="shared" si="21"/>
        <v>1</v>
      </c>
      <c r="XFB67" s="138" t="str">
        <f>IF('DSR Attendance'!A13="","",'DSR Attendance'!A13)</f>
        <v>BA-AY</v>
      </c>
      <c r="XFC67" s="138" t="str">
        <f>IF('DSR Attendance'!B13="","",'DSR Attendance'!B13)</f>
        <v>CCBPI</v>
      </c>
    </row>
    <row r="68" spans="1:55 16375:16383" ht="14.4" customHeight="1">
      <c r="A68" s="190" t="str">
        <f>IF(L68="","",VLOOKUP(L68,'Truck Utilization'!B$3:C$300,2,FALSE))</f>
        <v>RRAJ</v>
      </c>
      <c r="B68" s="191" t="s">
        <v>1888</v>
      </c>
      <c r="C68" s="192" t="e">
        <f>IF($B68="","",VLOOKUP($B68,'DSR Attendance'!$A$3:$E$273,5,FALSE))</f>
        <v>#N/A</v>
      </c>
      <c r="D68" s="193"/>
      <c r="E68" s="637">
        <v>31030045</v>
      </c>
      <c r="F68" s="195"/>
      <c r="G68" s="195"/>
      <c r="H68" s="195"/>
      <c r="I68" s="196" t="str">
        <f>IF(E68="","",VLOOKUP(E68,'Summarized Plan'!A:B,2,0))</f>
        <v>UNION JACK TAVERN</v>
      </c>
      <c r="J68" s="194"/>
      <c r="K68" s="194" t="s">
        <v>378</v>
      </c>
      <c r="L68" s="195" t="s">
        <v>440</v>
      </c>
      <c r="M68" s="194">
        <f t="shared" si="22"/>
        <v>205</v>
      </c>
      <c r="N68" s="195">
        <f>IF(E68="","",VLOOKUP(E68,'Summarized Plan'!$A:$C,3,0))</f>
        <v>205</v>
      </c>
      <c r="O68" s="195" t="str">
        <f>IF(E68="","",VLOOKUP(E68,'Summarized Plan'!$A:$G,7,0))</f>
        <v>KA</v>
      </c>
      <c r="P68" s="196"/>
      <c r="Q68" s="198" t="str">
        <f t="shared" si="23"/>
        <v>J.BANGGABANGGA</v>
      </c>
      <c r="R68" s="197" t="e">
        <f>IF($B68="","",VLOOKUP($Q68,'DSR Attendance'!$A$3:$D$179,4,FALSE))</f>
        <v>#N/A</v>
      </c>
      <c r="S68" s="197"/>
      <c r="T68" s="197" t="str">
        <f t="shared" si="24"/>
        <v>CCK5975</v>
      </c>
      <c r="U68" s="197" t="str">
        <f t="shared" si="25"/>
        <v>J.BANGGABANGGA</v>
      </c>
      <c r="V68" s="197" t="str">
        <f t="shared" si="26"/>
        <v>KA</v>
      </c>
      <c r="W68" s="197"/>
      <c r="X68" s="197">
        <f>_xlfn.IFNA(IF(L68="","",VLOOKUP(L68,'Truck Utilization'!B$3:D$147,3,FALSE)),"")</f>
        <v>4</v>
      </c>
      <c r="Y68" s="197">
        <f>IF(X68="","",IF(E68="","",VLOOKUP(E68,'Summarized Plan'!$A:$E,5,0)))</f>
        <v>2.02</v>
      </c>
      <c r="Z68" s="197">
        <f t="shared" si="27"/>
        <v>31030045</v>
      </c>
      <c r="AA68" s="197" t="str">
        <f t="shared" si="28"/>
        <v>CCK5975</v>
      </c>
      <c r="AB68" s="197">
        <f t="shared" si="29"/>
        <v>205</v>
      </c>
      <c r="AC68" s="197"/>
      <c r="AD68" s="197" t="str">
        <f t="shared" si="30"/>
        <v>J.BANGGABANGGA</v>
      </c>
      <c r="AE68" s="197">
        <f t="shared" si="31"/>
        <v>0</v>
      </c>
      <c r="AF68" s="197" t="str">
        <f t="shared" si="32"/>
        <v>UNION JACK TAVERN</v>
      </c>
      <c r="AG68" s="194"/>
      <c r="AH68" s="194"/>
      <c r="AI68" s="194"/>
      <c r="AJ68" s="193"/>
      <c r="AK68" s="199"/>
      <c r="AL68" s="194"/>
      <c r="AM68" s="115">
        <f t="shared" si="33"/>
        <v>0</v>
      </c>
      <c r="AO68" s="11">
        <f t="shared" si="34"/>
        <v>31030045</v>
      </c>
      <c r="AP68" s="11" t="e">
        <f t="shared" si="35"/>
        <v>#N/A</v>
      </c>
      <c r="AQ68" s="11">
        <f t="shared" si="36"/>
        <v>205</v>
      </c>
      <c r="AS68" s="202" t="str">
        <f t="shared" si="37"/>
        <v>J.BANGGABANGGA</v>
      </c>
      <c r="AT68" s="11" t="str">
        <f t="shared" si="38"/>
        <v>RRAJ</v>
      </c>
      <c r="AW68" s="116"/>
      <c r="AX68" s="115">
        <f t="shared" si="39"/>
        <v>0.505</v>
      </c>
      <c r="AY68" s="278">
        <f t="shared" si="40"/>
        <v>0.505</v>
      </c>
      <c r="BC68" s="115">
        <f>IF(E68="","",_xlfn.XLOOKUP(E68,'Summarized Plan'!A:A,'Summarized Plan'!K:K))</f>
        <v>0</v>
      </c>
      <c r="XEU68" s="138">
        <f t="shared" si="41"/>
        <v>1</v>
      </c>
      <c r="XEV68" s="138" t="str">
        <f>IF(E68="","",B67)</f>
        <v>CELZO</v>
      </c>
      <c r="XEW68" s="153" t="str">
        <f t="shared" si="42"/>
        <v>CCK5975</v>
      </c>
      <c r="XEX68" s="138" t="e">
        <f>IF(ISNA(VLOOKUP(E68,'Summarized Plan'!$A:$U,19,0)),"",VLOOKUP(E68,'Summarized Plan'!$A:$U,19,0))</f>
        <v>#REF!</v>
      </c>
      <c r="XEY68" s="16" t="str">
        <f>IF('Truck Utilization'!A59=0,"",'Truck Utilization'!A59)</f>
        <v/>
      </c>
      <c r="XEZ68" s="16" t="str">
        <f>IF('Truck Utilization'!B59=0,"",'Truck Utilization'!B59)</f>
        <v>NAQ8974</v>
      </c>
      <c r="XFA68" s="138">
        <f t="shared" si="21"/>
        <v>1</v>
      </c>
      <c r="XFB68" s="138" t="str">
        <f>IF('DSR Attendance'!A14="","",'DSR Attendance'!A14)</f>
        <v>BACAN</v>
      </c>
      <c r="XFC68" s="138" t="str">
        <f>IF('DSR Attendance'!B14="","",'DSR Attendance'!B14)</f>
        <v>CCBPI</v>
      </c>
    </row>
    <row r="69" spans="1:55 16375:16383" ht="14.4" customHeight="1">
      <c r="A69" s="190" t="str">
        <f>IF(L69="","",VLOOKUP(L69,'Truck Utilization'!B$3:C$300,2,FALSE))</f>
        <v>RRAJ</v>
      </c>
      <c r="B69" s="191" t="s">
        <v>1889</v>
      </c>
      <c r="C69" s="192" t="e">
        <f>IF($B69="","",VLOOKUP($B69,'DSR Attendance'!$A$3:$E$273,5,FALSE))</f>
        <v>#N/A</v>
      </c>
      <c r="D69" s="193"/>
      <c r="E69" s="637">
        <v>31030047</v>
      </c>
      <c r="F69" s="195"/>
      <c r="G69" s="195"/>
      <c r="H69" s="195"/>
      <c r="I69" s="196" t="str">
        <f>IF(E69="","",VLOOKUP(E69,'Summarized Plan'!A:B,2,0))</f>
        <v>SHOP SMART, INC.</v>
      </c>
      <c r="J69" s="194"/>
      <c r="K69" s="194" t="s">
        <v>378</v>
      </c>
      <c r="L69" s="195" t="s">
        <v>728</v>
      </c>
      <c r="M69" s="194">
        <f t="shared" si="22"/>
        <v>129</v>
      </c>
      <c r="N69" s="195">
        <f>IF(E69="","",VLOOKUP(E69,'Summarized Plan'!$A:$C,3,0))</f>
        <v>129</v>
      </c>
      <c r="O69" s="195" t="str">
        <f>IF(E69="","",VLOOKUP(E69,'Summarized Plan'!$A:$G,7,0))</f>
        <v>KA</v>
      </c>
      <c r="P69" s="196"/>
      <c r="Q69" s="198" t="str">
        <f t="shared" si="23"/>
        <v>parada</v>
      </c>
      <c r="R69" s="197" t="e">
        <f>IF($B69="","",VLOOKUP($Q69,'DSR Attendance'!$A$3:$D$179,4,FALSE))</f>
        <v>#N/A</v>
      </c>
      <c r="S69" s="197"/>
      <c r="T69" s="197" t="str">
        <f t="shared" si="24"/>
        <v>NBP2808</v>
      </c>
      <c r="U69" s="197" t="str">
        <f t="shared" si="25"/>
        <v>parada</v>
      </c>
      <c r="V69" s="197" t="str">
        <f t="shared" si="26"/>
        <v>KA</v>
      </c>
      <c r="W69" s="197"/>
      <c r="X69" s="197">
        <f>_xlfn.IFNA(IF(L69="","",VLOOKUP(L69,'Truck Utilization'!B$3:D$147,3,FALSE)),"")</f>
        <v>4</v>
      </c>
      <c r="Y69" s="197">
        <f>IF(X69="","",IF(E69="","",VLOOKUP(E69,'Summarized Plan'!$A:$E,5,0)))</f>
        <v>2.94</v>
      </c>
      <c r="Z69" s="197">
        <f t="shared" si="27"/>
        <v>31030047</v>
      </c>
      <c r="AA69" s="197" t="str">
        <f t="shared" si="28"/>
        <v>NBP2808</v>
      </c>
      <c r="AB69" s="197">
        <f t="shared" si="29"/>
        <v>129</v>
      </c>
      <c r="AC69" s="197"/>
      <c r="AD69" s="197" t="str">
        <f t="shared" si="30"/>
        <v>parada</v>
      </c>
      <c r="AE69" s="197">
        <f t="shared" si="31"/>
        <v>0</v>
      </c>
      <c r="AF69" s="197" t="str">
        <f t="shared" si="32"/>
        <v>SHOP SMART, INC.</v>
      </c>
      <c r="AG69" s="194"/>
      <c r="AH69" s="194"/>
      <c r="AI69" s="194"/>
      <c r="AJ69" s="193"/>
      <c r="AK69" s="199"/>
      <c r="AL69" s="194"/>
      <c r="AM69" s="115">
        <f t="shared" si="33"/>
        <v>0</v>
      </c>
      <c r="AO69" s="11">
        <f t="shared" si="34"/>
        <v>31030047</v>
      </c>
      <c r="AP69" s="11" t="e">
        <f t="shared" si="35"/>
        <v>#N/A</v>
      </c>
      <c r="AQ69" s="11">
        <f t="shared" si="36"/>
        <v>129</v>
      </c>
      <c r="AS69" s="202" t="str">
        <f t="shared" si="37"/>
        <v>parada</v>
      </c>
      <c r="AT69" s="11" t="str">
        <f t="shared" si="38"/>
        <v>RRAJ</v>
      </c>
      <c r="AW69" s="116"/>
      <c r="AX69" s="115">
        <f t="shared" si="39"/>
        <v>0.73499999999999999</v>
      </c>
      <c r="AY69" s="278">
        <f t="shared" si="40"/>
        <v>0.73499999999999999</v>
      </c>
      <c r="BC69" s="115">
        <f>IF(E69="","",_xlfn.XLOOKUP(E69,'Summarized Plan'!A:A,'Summarized Plan'!K:K))</f>
        <v>0</v>
      </c>
      <c r="XEU69" s="138">
        <f t="shared" si="41"/>
        <v>1</v>
      </c>
      <c r="XEV69" s="138" t="str">
        <f>IF(E69="","",B67)</f>
        <v>CELZO</v>
      </c>
      <c r="XEW69" s="153" t="str">
        <f t="shared" si="42"/>
        <v>NBP2808</v>
      </c>
      <c r="XEX69" s="138" t="e">
        <f>IF(ISNA(VLOOKUP(E69,'Summarized Plan'!$A:$U,19,0)),"",VLOOKUP(E69,'Summarized Plan'!$A:$U,19,0))</f>
        <v>#REF!</v>
      </c>
      <c r="XEY69" s="16" t="str">
        <f>IF('Truck Utilization'!A60=0,"",'Truck Utilization'!A60)</f>
        <v/>
      </c>
      <c r="XEZ69" s="16" t="str">
        <f>IF('Truck Utilization'!B60=0,"",'Truck Utilization'!B60)</f>
        <v>NAQ8977</v>
      </c>
      <c r="XFA69" s="138">
        <f t="shared" si="21"/>
        <v>1</v>
      </c>
      <c r="XFB69" s="138" t="str">
        <f>IF('DSR Attendance'!A15="","",'DSR Attendance'!A15)</f>
        <v>BALDADO</v>
      </c>
      <c r="XFC69" s="138" t="str">
        <f>IF('DSR Attendance'!B15="","",'DSR Attendance'!B15)</f>
        <v>CCBPI</v>
      </c>
    </row>
    <row r="70" spans="1:55 16375:16383" ht="14.4" customHeight="1">
      <c r="A70" s="190" t="str">
        <f>IF(L70="","",VLOOKUP(L70,'Truck Utilization'!B$3:C$300,2,FALSE))</f>
        <v>RRAJ</v>
      </c>
      <c r="B70" s="191" t="s">
        <v>1890</v>
      </c>
      <c r="C70" s="192" t="e">
        <f>IF($B70="","",VLOOKUP($B70,'DSR Attendance'!$A$3:$E$273,5,FALSE))</f>
        <v>#N/A</v>
      </c>
      <c r="D70" s="193"/>
      <c r="E70" s="637">
        <v>31030048</v>
      </c>
      <c r="F70" s="195"/>
      <c r="G70" s="195"/>
      <c r="H70" s="195"/>
      <c r="I70" s="196" t="str">
        <f>IF(E70="","",VLOOKUP(E70,'Summarized Plan'!A:B,2,0))</f>
        <v>SHAKEY'S-PASONG TAMO</v>
      </c>
      <c r="J70" s="194"/>
      <c r="K70" s="194" t="s">
        <v>378</v>
      </c>
      <c r="L70" s="195" t="s">
        <v>441</v>
      </c>
      <c r="M70" s="194">
        <f t="shared" si="22"/>
        <v>196</v>
      </c>
      <c r="N70" s="195">
        <f>IF(E70="","",VLOOKUP(E70,'Summarized Plan'!$A:$C,3,0))</f>
        <v>196</v>
      </c>
      <c r="O70" s="195" t="str">
        <f>IF(E70="","",VLOOKUP(E70,'Summarized Plan'!$A:$G,7,0))</f>
        <v>KA</v>
      </c>
      <c r="P70" s="196"/>
      <c r="Q70" s="198" t="str">
        <f t="shared" si="23"/>
        <v>R.MANAYON</v>
      </c>
      <c r="R70" s="197" t="e">
        <f>IF($B70="","",VLOOKUP($Q70,'DSR Attendance'!$A$3:$D$179,4,FALSE))</f>
        <v>#N/A</v>
      </c>
      <c r="S70" s="197"/>
      <c r="T70" s="197" t="str">
        <f t="shared" si="24"/>
        <v>NDH1740</v>
      </c>
      <c r="U70" s="197" t="str">
        <f t="shared" si="25"/>
        <v>R.MANAYON</v>
      </c>
      <c r="V70" s="197" t="str">
        <f t="shared" si="26"/>
        <v>KA</v>
      </c>
      <c r="W70" s="197"/>
      <c r="X70" s="197">
        <f>_xlfn.IFNA(IF(L70="","",VLOOKUP(L70,'Truck Utilization'!B$3:D$147,3,FALSE)),"")</f>
        <v>4</v>
      </c>
      <c r="Y70" s="197">
        <f>IF(X70="","",IF(E70="","",VLOOKUP(E70,'Summarized Plan'!$A:$E,5,0)))</f>
        <v>2.69</v>
      </c>
      <c r="Z70" s="197">
        <f t="shared" si="27"/>
        <v>31030048</v>
      </c>
      <c r="AA70" s="197" t="str">
        <f t="shared" si="28"/>
        <v>NDH1740</v>
      </c>
      <c r="AB70" s="197">
        <f t="shared" si="29"/>
        <v>196</v>
      </c>
      <c r="AC70" s="197"/>
      <c r="AD70" s="197" t="str">
        <f t="shared" si="30"/>
        <v>R.MANAYON</v>
      </c>
      <c r="AE70" s="197">
        <f t="shared" si="31"/>
        <v>0</v>
      </c>
      <c r="AF70" s="197" t="str">
        <f t="shared" si="32"/>
        <v>SHAKEY'S-PASONG TAMO</v>
      </c>
      <c r="AG70" s="194"/>
      <c r="AH70" s="194"/>
      <c r="AI70" s="194"/>
      <c r="AJ70" s="193"/>
      <c r="AK70" s="199"/>
      <c r="AL70" s="194"/>
      <c r="AM70" s="115">
        <f t="shared" si="33"/>
        <v>0</v>
      </c>
      <c r="AO70" s="11">
        <f t="shared" si="34"/>
        <v>31030048</v>
      </c>
      <c r="AP70" s="11" t="e">
        <f t="shared" si="35"/>
        <v>#N/A</v>
      </c>
      <c r="AQ70" s="11">
        <f t="shared" si="36"/>
        <v>196</v>
      </c>
      <c r="AS70" s="202" t="str">
        <f t="shared" si="37"/>
        <v>R.MANAYON</v>
      </c>
      <c r="AT70" s="11" t="str">
        <f t="shared" si="38"/>
        <v>RRAJ</v>
      </c>
      <c r="AW70" s="116"/>
      <c r="AX70" s="115">
        <f t="shared" si="39"/>
        <v>0.67249999999999999</v>
      </c>
      <c r="AY70" s="278">
        <f t="shared" si="40"/>
        <v>0.67249999999999999</v>
      </c>
      <c r="BC70" s="115">
        <f>IF(E70="","",_xlfn.XLOOKUP(E70,'Summarized Plan'!A:A,'Summarized Plan'!K:K))</f>
        <v>0</v>
      </c>
      <c r="XEU70" s="138">
        <f t="shared" si="41"/>
        <v>1</v>
      </c>
      <c r="XEV70" s="138" t="str">
        <f>IF(E70="","",B67)</f>
        <v>CELZO</v>
      </c>
      <c r="XEW70" s="153" t="str">
        <f t="shared" si="42"/>
        <v>NDH1740</v>
      </c>
      <c r="XEX70" s="138" t="e">
        <f>IF(ISNA(VLOOKUP(E70,'Summarized Plan'!$A:$U,19,0)),"",VLOOKUP(E70,'Summarized Plan'!$A:$U,19,0))</f>
        <v>#REF!</v>
      </c>
      <c r="XEY70" s="16" t="str">
        <f>IF('Truck Utilization'!A61=0,"",'Truck Utilization'!A61)</f>
        <v/>
      </c>
      <c r="XEZ70" s="16" t="str">
        <f>IF('Truck Utilization'!B61=0,"",'Truck Utilization'!B61)</f>
        <v>NAQ9062</v>
      </c>
      <c r="XFA70" s="138">
        <f t="shared" si="21"/>
        <v>1</v>
      </c>
      <c r="XFB70" s="138" t="str">
        <f>IF('DSR Attendance'!A16="","",'DSR Attendance'!A16)</f>
        <v>BALORAN</v>
      </c>
      <c r="XFC70" s="138" t="str">
        <f>IF('DSR Attendance'!B16="","",'DSR Attendance'!B16)</f>
        <v>CCBPI</v>
      </c>
    </row>
    <row r="71" spans="1:55 16375:16383" ht="14.4" customHeight="1">
      <c r="A71" s="190" t="str">
        <f>IF(L71="","",VLOOKUP(L71,'Truck Utilization'!B$3:C$300,2,FALSE))</f>
        <v>Company</v>
      </c>
      <c r="B71" s="191" t="s">
        <v>947</v>
      </c>
      <c r="C71" s="192" t="str">
        <f>IF($B71="","",VLOOKUP($B71,'DSR Attendance'!$A$3:$E$273,5,FALSE))</f>
        <v>09190881394</v>
      </c>
      <c r="D71" s="193"/>
      <c r="E71" s="637">
        <v>31030261</v>
      </c>
      <c r="F71" s="195"/>
      <c r="G71" s="195"/>
      <c r="H71" s="195"/>
      <c r="I71" s="196" t="str">
        <f>IF(E71="","",VLOOKUP(E71,'Summarized Plan'!A:B,2,0))</f>
        <v>THE BELLEVUE MANILA-FILINVEST</v>
      </c>
      <c r="J71" s="194"/>
      <c r="K71" s="194" t="s">
        <v>378</v>
      </c>
      <c r="L71" s="195" t="s">
        <v>1212</v>
      </c>
      <c r="M71" s="194">
        <f t="shared" si="22"/>
        <v>286</v>
      </c>
      <c r="N71" s="195">
        <f>IF(E71="","",VLOOKUP(E71,'Summarized Plan'!$A:$C,3,0))</f>
        <v>286</v>
      </c>
      <c r="O71" s="195" t="str">
        <f>IF(E71="","",VLOOKUP(E71,'Summarized Plan'!$A:$G,7,0))</f>
        <v>KA</v>
      </c>
      <c r="P71" s="196"/>
      <c r="Q71" s="198" t="str">
        <f t="shared" si="23"/>
        <v>GERVACIO</v>
      </c>
      <c r="R71" s="197">
        <f>IF($B71="","",VLOOKUP($Q71,'DSR Attendance'!$A$3:$D$179,4,FALSE))</f>
        <v>2019147</v>
      </c>
      <c r="S71" s="197"/>
      <c r="T71" s="197" t="str">
        <f t="shared" si="24"/>
        <v>NJE9605</v>
      </c>
      <c r="U71" s="197" t="str">
        <f t="shared" si="25"/>
        <v>GERVACIO</v>
      </c>
      <c r="V71" s="197" t="str">
        <f t="shared" si="26"/>
        <v>KA</v>
      </c>
      <c r="W71" s="197"/>
      <c r="X71" s="197" t="str">
        <f>_xlfn.IFNA(IF(L71="","",VLOOKUP(L71,'Truck Utilization'!B$3:D$147,3,FALSE)),"")</f>
        <v/>
      </c>
      <c r="Y71" s="197" t="str">
        <f>IF(X71="","",IF(E71="","",VLOOKUP(E71,'Summarized Plan'!$A:$E,5,0)))</f>
        <v/>
      </c>
      <c r="Z71" s="197">
        <f t="shared" si="27"/>
        <v>31030261</v>
      </c>
      <c r="AA71" s="197" t="str">
        <f t="shared" si="28"/>
        <v>NJE9605</v>
      </c>
      <c r="AB71" s="197">
        <f t="shared" si="29"/>
        <v>286</v>
      </c>
      <c r="AC71" s="197"/>
      <c r="AD71" s="197" t="str">
        <f t="shared" si="30"/>
        <v>GERVACIO</v>
      </c>
      <c r="AE71" s="197">
        <f t="shared" si="31"/>
        <v>0</v>
      </c>
      <c r="AF71" s="197" t="str">
        <f t="shared" si="32"/>
        <v>THE BELLEVUE MANILA-FILINVEST</v>
      </c>
      <c r="AG71" s="194"/>
      <c r="AH71" s="194"/>
      <c r="AI71" s="194"/>
      <c r="AJ71" s="193"/>
      <c r="AK71" s="199"/>
      <c r="AL71" s="194"/>
      <c r="AM71" s="115">
        <f t="shared" si="33"/>
        <v>0</v>
      </c>
      <c r="AO71" s="11">
        <f t="shared" si="34"/>
        <v>31030261</v>
      </c>
      <c r="AP71" s="11" t="e">
        <f t="shared" si="35"/>
        <v>#N/A</v>
      </c>
      <c r="AQ71" s="11">
        <f t="shared" si="36"/>
        <v>286</v>
      </c>
      <c r="AS71" s="202" t="str">
        <f t="shared" si="37"/>
        <v>GERVACIO</v>
      </c>
      <c r="AT71" s="11" t="str">
        <f t="shared" si="38"/>
        <v>Company</v>
      </c>
      <c r="AW71" s="116"/>
      <c r="AX71" s="115" t="e">
        <f t="shared" si="39"/>
        <v>#VALUE!</v>
      </c>
      <c r="AY71" s="278" t="str">
        <f t="shared" si="40"/>
        <v/>
      </c>
      <c r="BC71" s="115">
        <f>IF(E71="","",_xlfn.XLOOKUP(E71,'Summarized Plan'!A:A,'Summarized Plan'!K:K))</f>
        <v>0</v>
      </c>
      <c r="XEU71" s="138">
        <f t="shared" ref="XEU71:XEU102" si="43">COUNTIF($E:$E,E71)</f>
        <v>1</v>
      </c>
      <c r="XEV71" s="138" t="str">
        <f>IF(E71="","",B67)</f>
        <v>CELZO</v>
      </c>
      <c r="XEW71" s="153" t="str">
        <f t="shared" ref="XEW71:XEW102" si="44">IF(L71="","",L71)</f>
        <v>NJE9605</v>
      </c>
      <c r="XEX71" s="138" t="e">
        <f>IF(ISNA(VLOOKUP(E71,'Summarized Plan'!$A:$U,19,0)),"",VLOOKUP(E71,'Summarized Plan'!$A:$U,19,0))</f>
        <v>#REF!</v>
      </c>
      <c r="XEY71" s="16" t="str">
        <f>IF('Truck Utilization'!A62=0,"",'Truck Utilization'!A62)</f>
        <v/>
      </c>
      <c r="XEZ71" s="16" t="str">
        <f>IF('Truck Utilization'!B62=0,"",'Truck Utilization'!B62)</f>
        <v>NAQ9063</v>
      </c>
      <c r="XFA71" s="138">
        <f t="shared" ref="XFA71:XFA134" si="45">IF(XFB71=0,"",1)</f>
        <v>1</v>
      </c>
      <c r="XFB71" s="138" t="str">
        <f>IF('DSR Attendance'!A17="","",'DSR Attendance'!A17)</f>
        <v>BANDOLA</v>
      </c>
      <c r="XFC71" s="138" t="str">
        <f>IF('DSR Attendance'!B17="","",'DSR Attendance'!B17)</f>
        <v>CCBPI</v>
      </c>
    </row>
    <row r="72" spans="1:55 16375:16383" ht="14.4" customHeight="1">
      <c r="A72" s="190" t="str">
        <f>IF(L72="","",VLOOKUP(L72,'Truck Utilization'!B$3:C$300,2,FALSE))</f>
        <v>ONG</v>
      </c>
      <c r="B72" s="191" t="s">
        <v>1891</v>
      </c>
      <c r="C72" s="192" t="e">
        <f>IF($B72="","",VLOOKUP($B72,'DSR Attendance'!$A$3:$E$273,5,FALSE))</f>
        <v>#N/A</v>
      </c>
      <c r="D72" s="193"/>
      <c r="E72" s="637">
        <v>31030263</v>
      </c>
      <c r="F72" s="195"/>
      <c r="G72" s="195"/>
      <c r="H72" s="195"/>
      <c r="I72" s="196" t="str">
        <f>IF(E72="","",VLOOKUP(E72,'Summarized Plan'!A:B,2,0))</f>
        <v>MERCURY DRUG VILLAR SIPAG BRANCH</v>
      </c>
      <c r="J72" s="194"/>
      <c r="K72" s="194" t="s">
        <v>378</v>
      </c>
      <c r="L72" s="195" t="s">
        <v>515</v>
      </c>
      <c r="M72" s="194">
        <f t="shared" ref="M72:M135" si="46">N72</f>
        <v>185</v>
      </c>
      <c r="N72" s="195">
        <f>IF(E72="","",VLOOKUP(E72,'Summarized Plan'!$A:$C,3,0))</f>
        <v>185</v>
      </c>
      <c r="O72" s="195" t="str">
        <f>IF(E72="","",VLOOKUP(E72,'Summarized Plan'!$A:$G,7,0))</f>
        <v>KA</v>
      </c>
      <c r="P72" s="196"/>
      <c r="Q72" s="198" t="str">
        <f t="shared" ref="Q72:Q135" si="47">B72</f>
        <v>TALOSA</v>
      </c>
      <c r="R72" s="197" t="e">
        <f>IF($B72="","",VLOOKUP($Q72,'DSR Attendance'!$A$3:$D$179,4,FALSE))</f>
        <v>#N/A</v>
      </c>
      <c r="S72" s="197"/>
      <c r="T72" s="197" t="str">
        <f t="shared" ref="T72:T135" si="48">+L72</f>
        <v>CAL8015</v>
      </c>
      <c r="U72" s="197" t="str">
        <f t="shared" ref="U72:U135" si="49">+B72</f>
        <v>TALOSA</v>
      </c>
      <c r="V72" s="197" t="str">
        <f t="shared" ref="V72:V135" si="50">+O72</f>
        <v>KA</v>
      </c>
      <c r="W72" s="197"/>
      <c r="X72" s="197">
        <f>_xlfn.IFNA(IF(L72="","",VLOOKUP(L72,'Truck Utilization'!B$3:D$147,3,FALSE)),"")</f>
        <v>4</v>
      </c>
      <c r="Y72" s="197">
        <f>IF(X72="","",IF(E72="","",VLOOKUP(E72,'Summarized Plan'!$A:$E,5,0)))</f>
        <v>3.96</v>
      </c>
      <c r="Z72" s="197">
        <f t="shared" ref="Z72:Z135" si="51">+E72</f>
        <v>31030263</v>
      </c>
      <c r="AA72" s="197" t="str">
        <f t="shared" ref="AA72:AA135" si="52">+L72</f>
        <v>CAL8015</v>
      </c>
      <c r="AB72" s="197">
        <f t="shared" ref="AB72:AB135" si="53">+N72</f>
        <v>185</v>
      </c>
      <c r="AC72" s="197"/>
      <c r="AD72" s="197" t="str">
        <f t="shared" ref="AD72:AD135" si="54">+Q72</f>
        <v>TALOSA</v>
      </c>
      <c r="AE72" s="197">
        <f t="shared" ref="AE72:AE135" si="55">+F72</f>
        <v>0</v>
      </c>
      <c r="AF72" s="197" t="str">
        <f t="shared" ref="AF72:AF135" si="56">+I72</f>
        <v>MERCURY DRUG VILLAR SIPAG BRANCH</v>
      </c>
      <c r="AG72" s="194"/>
      <c r="AH72" s="194"/>
      <c r="AI72" s="194"/>
      <c r="AJ72" s="193"/>
      <c r="AK72" s="199"/>
      <c r="AL72" s="194"/>
      <c r="AM72" s="115">
        <f t="shared" ref="AM72:AM135" si="57">N72-M72</f>
        <v>0</v>
      </c>
      <c r="AO72" s="11">
        <f t="shared" ref="AO72:AO135" si="58">E72</f>
        <v>31030263</v>
      </c>
      <c r="AP72" s="11" t="e">
        <f t="shared" ref="AP72:AP135" si="59">VLOOKUP(O72,AV:AW,2,0)</f>
        <v>#N/A</v>
      </c>
      <c r="AQ72" s="11">
        <f t="shared" ref="AQ72:AQ135" si="60">N72</f>
        <v>185</v>
      </c>
      <c r="AS72" s="202" t="str">
        <f t="shared" ref="AS72:AS135" si="61">B72</f>
        <v>TALOSA</v>
      </c>
      <c r="AT72" s="11" t="str">
        <f t="shared" ref="AT72:AT135" si="62">A72</f>
        <v>ONG</v>
      </c>
      <c r="AW72" s="116"/>
      <c r="AX72" s="115">
        <f t="shared" ref="AX72:AX135" si="63">Y72/X72</f>
        <v>0.99</v>
      </c>
      <c r="AY72" s="278">
        <f t="shared" ref="AY72:AY135" si="64">IF(X72="","",Y72/X72)</f>
        <v>0.99</v>
      </c>
      <c r="BC72" s="115">
        <f>IF(E72="","",_xlfn.XLOOKUP(E72,'Summarized Plan'!A:A,'Summarized Plan'!K:K))</f>
        <v>0</v>
      </c>
      <c r="XEU72" s="138">
        <f t="shared" si="43"/>
        <v>1</v>
      </c>
      <c r="XEV72" s="138" t="str">
        <f>IF(E72="","",B72)</f>
        <v>TALOSA</v>
      </c>
      <c r="XEW72" s="153" t="str">
        <f t="shared" si="44"/>
        <v>CAL8015</v>
      </c>
      <c r="XEX72" s="138" t="e">
        <f>IF(ISNA(VLOOKUP(E72,'Summarized Plan'!$A:$U,19,0)),"",VLOOKUP(E72,'Summarized Plan'!$A:$U,19,0))</f>
        <v>#REF!</v>
      </c>
      <c r="XEY72" s="16" t="str">
        <f>IF('Truck Utilization'!A63=0,"",'Truck Utilization'!A63)</f>
        <v/>
      </c>
      <c r="XEZ72" s="16" t="str">
        <f>IF('Truck Utilization'!B63=0,"",'Truck Utilization'!B63)</f>
        <v>NAQ9068</v>
      </c>
      <c r="XFA72" s="138" t="e">
        <f t="shared" si="45"/>
        <v>#REF!</v>
      </c>
      <c r="XFB72" s="138" t="e">
        <f>IF('DSR Attendance'!#REF!="","",'DSR Attendance'!#REF!)</f>
        <v>#REF!</v>
      </c>
      <c r="XFC72" s="138" t="e">
        <f>IF('DSR Attendance'!#REF!="","",'DSR Attendance'!#REF!)</f>
        <v>#REF!</v>
      </c>
    </row>
    <row r="73" spans="1:55 16375:16383" ht="14.4" customHeight="1">
      <c r="A73" s="190" t="str">
        <f>IF(L73="","",VLOOKUP(L73,'Truck Utilization'!B$3:C$300,2,FALSE))</f>
        <v>Company</v>
      </c>
      <c r="B73" s="191" t="s">
        <v>455</v>
      </c>
      <c r="C73" s="192" t="str">
        <f>IF($B73="","",VLOOKUP($B73,'DSR Attendance'!$A$3:$E$273,5,FALSE))</f>
        <v>09190880296</v>
      </c>
      <c r="D73" s="193"/>
      <c r="E73" s="637">
        <v>31030264</v>
      </c>
      <c r="F73" s="195"/>
      <c r="G73" s="195"/>
      <c r="H73" s="195"/>
      <c r="I73" s="196" t="str">
        <f>IF(E73="","",VLOOKUP(E73,'Summarized Plan'!A:B,2,0))</f>
        <v>ONE STOP MART, INC.</v>
      </c>
      <c r="J73" s="194"/>
      <c r="K73" s="194" t="s">
        <v>378</v>
      </c>
      <c r="L73" s="195" t="s">
        <v>456</v>
      </c>
      <c r="M73" s="194">
        <f t="shared" si="46"/>
        <v>291</v>
      </c>
      <c r="N73" s="195">
        <f>IF(E73="","",VLOOKUP(E73,'Summarized Plan'!$A:$C,3,0))</f>
        <v>291</v>
      </c>
      <c r="O73" s="195" t="str">
        <f>IF(E73="","",VLOOKUP(E73,'Summarized Plan'!$A:$G,7,0))</f>
        <v>KA</v>
      </c>
      <c r="P73" s="196"/>
      <c r="Q73" s="198" t="str">
        <f t="shared" si="47"/>
        <v>ROXAS</v>
      </c>
      <c r="R73" s="197">
        <f>IF($B73="","",VLOOKUP($Q73,'DSR Attendance'!$A$3:$D$179,4,FALSE))</f>
        <v>2019563</v>
      </c>
      <c r="S73" s="197"/>
      <c r="T73" s="197" t="str">
        <f t="shared" si="48"/>
        <v>ZTC974</v>
      </c>
      <c r="U73" s="197" t="str">
        <f t="shared" si="49"/>
        <v>ROXAS</v>
      </c>
      <c r="V73" s="197" t="str">
        <f t="shared" si="50"/>
        <v>KA</v>
      </c>
      <c r="W73" s="197"/>
      <c r="X73" s="197">
        <f>_xlfn.IFNA(IF(L73="","",VLOOKUP(L73,'Truck Utilization'!B$3:D$147,3,FALSE)),"")</f>
        <v>4</v>
      </c>
      <c r="Y73" s="197">
        <f>IF(X73="","",IF(E73="","",VLOOKUP(E73,'Summarized Plan'!$A:$E,5,0)))</f>
        <v>4.41</v>
      </c>
      <c r="Z73" s="197">
        <f t="shared" si="51"/>
        <v>31030264</v>
      </c>
      <c r="AA73" s="197" t="str">
        <f t="shared" si="52"/>
        <v>ZTC974</v>
      </c>
      <c r="AB73" s="197">
        <f t="shared" si="53"/>
        <v>291</v>
      </c>
      <c r="AC73" s="197"/>
      <c r="AD73" s="197" t="str">
        <f t="shared" si="54"/>
        <v>ROXAS</v>
      </c>
      <c r="AE73" s="197">
        <f t="shared" si="55"/>
        <v>0</v>
      </c>
      <c r="AF73" s="197" t="str">
        <f t="shared" si="56"/>
        <v>ONE STOP MART, INC.</v>
      </c>
      <c r="AG73" s="194"/>
      <c r="AH73" s="194"/>
      <c r="AI73" s="194"/>
      <c r="AJ73" s="193"/>
      <c r="AK73" s="199"/>
      <c r="AL73" s="194"/>
      <c r="AM73" s="115">
        <f t="shared" si="57"/>
        <v>0</v>
      </c>
      <c r="AO73" s="11">
        <f t="shared" si="58"/>
        <v>31030264</v>
      </c>
      <c r="AP73" s="11" t="e">
        <f t="shared" si="59"/>
        <v>#N/A</v>
      </c>
      <c r="AQ73" s="11">
        <f t="shared" si="60"/>
        <v>291</v>
      </c>
      <c r="AS73" s="202" t="str">
        <f t="shared" si="61"/>
        <v>ROXAS</v>
      </c>
      <c r="AT73" s="11" t="str">
        <f t="shared" si="62"/>
        <v>Company</v>
      </c>
      <c r="AW73" s="116"/>
      <c r="AX73" s="115">
        <f t="shared" si="63"/>
        <v>1.1025</v>
      </c>
      <c r="AY73" s="278">
        <f t="shared" si="64"/>
        <v>1.1025</v>
      </c>
      <c r="BC73" s="115">
        <f>IF(E73="","",_xlfn.XLOOKUP(E73,'Summarized Plan'!A:A,'Summarized Plan'!K:K))</f>
        <v>0</v>
      </c>
      <c r="XEU73" s="138">
        <f t="shared" si="43"/>
        <v>1</v>
      </c>
      <c r="XEV73" s="138" t="str">
        <f>IF(E73="","",B72)</f>
        <v>TALOSA</v>
      </c>
      <c r="XEW73" s="153" t="str">
        <f t="shared" si="44"/>
        <v>ZTC974</v>
      </c>
      <c r="XEX73" s="138" t="e">
        <f>IF(ISNA(VLOOKUP(E73,'Summarized Plan'!$A:$U,19,0)),"",VLOOKUP(E73,'Summarized Plan'!$A:$U,19,0))</f>
        <v>#REF!</v>
      </c>
      <c r="XEY73" s="16" t="str">
        <f>IF('Truck Utilization'!A64=0,"",'Truck Utilization'!A64)</f>
        <v/>
      </c>
      <c r="XEZ73" s="16" t="str">
        <f>IF('Truck Utilization'!B64=0,"",'Truck Utilization'!B64)</f>
        <v>NBI4627</v>
      </c>
      <c r="XFA73" s="138">
        <f t="shared" si="45"/>
        <v>1</v>
      </c>
      <c r="XFB73" s="138" t="str">
        <f>IF('DSR Attendance'!A19="","",'DSR Attendance'!A19)</f>
        <v>BANGCARAY</v>
      </c>
      <c r="XFC73" s="138" t="str">
        <f>IF('DSR Attendance'!B19="","",'DSR Attendance'!B19)</f>
        <v>CCBPI</v>
      </c>
    </row>
    <row r="74" spans="1:55 16375:16383" ht="14.4" customHeight="1">
      <c r="A74" s="190" t="str">
        <f>IF(L74="","",VLOOKUP(L74,'Truck Utilization'!B$3:C$300,2,FALSE))</f>
        <v>ONG</v>
      </c>
      <c r="B74" s="191" t="s">
        <v>1892</v>
      </c>
      <c r="C74" s="192">
        <f>IF($B74="","",VLOOKUP($B74,'DSR Attendance'!$A$3:$E$273,5,FALSE))</f>
        <v>0</v>
      </c>
      <c r="D74" s="193"/>
      <c r="E74" s="637">
        <v>31030265</v>
      </c>
      <c r="F74" s="195"/>
      <c r="G74" s="195"/>
      <c r="H74" s="195"/>
      <c r="I74" s="196" t="str">
        <f>IF(E74="","",VLOOKUP(E74,'Summarized Plan'!A:B,2,0))</f>
        <v>WALTERMART MUNTINLUPA</v>
      </c>
      <c r="J74" s="194"/>
      <c r="K74" s="194" t="s">
        <v>378</v>
      </c>
      <c r="L74" s="195" t="s">
        <v>446</v>
      </c>
      <c r="M74" s="194">
        <f t="shared" si="46"/>
        <v>162</v>
      </c>
      <c r="N74" s="195">
        <f>IF(E74="","",VLOOKUP(E74,'Summarized Plan'!$A:$C,3,0))</f>
        <v>162</v>
      </c>
      <c r="O74" s="195" t="str">
        <f>IF(E74="","",VLOOKUP(E74,'Summarized Plan'!$A:$G,7,0))</f>
        <v>KA</v>
      </c>
      <c r="P74" s="196"/>
      <c r="Q74" s="198" t="str">
        <f t="shared" si="47"/>
        <v>po</v>
      </c>
      <c r="R74" s="197">
        <f>IF($B74="","",VLOOKUP($Q74,'DSR Attendance'!$A$3:$D$179,4,FALSE))</f>
        <v>0</v>
      </c>
      <c r="S74" s="197"/>
      <c r="T74" s="197" t="str">
        <f t="shared" si="48"/>
        <v>CAL3058</v>
      </c>
      <c r="U74" s="197" t="str">
        <f t="shared" si="49"/>
        <v>po</v>
      </c>
      <c r="V74" s="197" t="str">
        <f t="shared" si="50"/>
        <v>KA</v>
      </c>
      <c r="W74" s="197"/>
      <c r="X74" s="197">
        <f>_xlfn.IFNA(IF(L74="","",VLOOKUP(L74,'Truck Utilization'!B$3:D$147,3,FALSE)),"")</f>
        <v>4</v>
      </c>
      <c r="Y74" s="197">
        <f>IF(X74="","",IF(E74="","",VLOOKUP(E74,'Summarized Plan'!$A:$E,5,0)))</f>
        <v>3.02</v>
      </c>
      <c r="Z74" s="197">
        <f t="shared" si="51"/>
        <v>31030265</v>
      </c>
      <c r="AA74" s="197" t="str">
        <f t="shared" si="52"/>
        <v>CAL3058</v>
      </c>
      <c r="AB74" s="197">
        <f t="shared" si="53"/>
        <v>162</v>
      </c>
      <c r="AC74" s="197"/>
      <c r="AD74" s="197" t="str">
        <f t="shared" si="54"/>
        <v>po</v>
      </c>
      <c r="AE74" s="197">
        <f t="shared" si="55"/>
        <v>0</v>
      </c>
      <c r="AF74" s="197" t="str">
        <f t="shared" si="56"/>
        <v>WALTERMART MUNTINLUPA</v>
      </c>
      <c r="AG74" s="194"/>
      <c r="AH74" s="194"/>
      <c r="AI74" s="194"/>
      <c r="AJ74" s="193"/>
      <c r="AK74" s="199"/>
      <c r="AL74" s="194"/>
      <c r="AM74" s="115">
        <f t="shared" si="57"/>
        <v>0</v>
      </c>
      <c r="AO74" s="11">
        <f t="shared" si="58"/>
        <v>31030265</v>
      </c>
      <c r="AP74" s="11" t="e">
        <f t="shared" si="59"/>
        <v>#N/A</v>
      </c>
      <c r="AQ74" s="11">
        <f t="shared" si="60"/>
        <v>162</v>
      </c>
      <c r="AS74" s="202" t="str">
        <f t="shared" si="61"/>
        <v>po</v>
      </c>
      <c r="AT74" s="11" t="str">
        <f t="shared" si="62"/>
        <v>ONG</v>
      </c>
      <c r="AW74" s="116"/>
      <c r="AX74" s="115">
        <f t="shared" si="63"/>
        <v>0.755</v>
      </c>
      <c r="AY74" s="278">
        <f t="shared" si="64"/>
        <v>0.755</v>
      </c>
      <c r="BC74" s="115">
        <f>IF(E74="","",_xlfn.XLOOKUP(E74,'Summarized Plan'!A:A,'Summarized Plan'!K:K))</f>
        <v>0</v>
      </c>
      <c r="XEU74" s="138">
        <f t="shared" si="43"/>
        <v>1</v>
      </c>
      <c r="XEV74" s="138" t="str">
        <f>IF(E74="","",B72)</f>
        <v>TALOSA</v>
      </c>
      <c r="XEW74" s="153" t="str">
        <f t="shared" si="44"/>
        <v>CAL3058</v>
      </c>
      <c r="XEX74" s="138" t="e">
        <f>IF(ISNA(VLOOKUP(E74,'Summarized Plan'!$A:$U,19,0)),"",VLOOKUP(E74,'Summarized Plan'!$A:$U,19,0))</f>
        <v>#REF!</v>
      </c>
      <c r="XEY74" s="16" t="str">
        <f>IF('Truck Utilization'!A65=0,"",'Truck Utilization'!A65)</f>
        <v/>
      </c>
      <c r="XEZ74" s="16" t="str">
        <f>IF('Truck Utilization'!B65=0,"",'Truck Utilization'!B65)</f>
        <v>NBI4629</v>
      </c>
      <c r="XFA74" s="138">
        <f t="shared" si="45"/>
        <v>1</v>
      </c>
      <c r="XFB74" s="138" t="str">
        <f>IF('DSR Attendance'!A20="","",'DSR Attendance'!A20)</f>
        <v>BANTIGUE</v>
      </c>
      <c r="XFC74" s="138" t="str">
        <f>IF('DSR Attendance'!B20="","",'DSR Attendance'!B20)</f>
        <v>CCBPI</v>
      </c>
    </row>
    <row r="75" spans="1:55 16375:16383" ht="14.4" customHeight="1">
      <c r="A75" s="190" t="str">
        <f>IF(L75="","",VLOOKUP(L75,'Truck Utilization'!B$3:C$300,2,FALSE))</f>
        <v>ONG</v>
      </c>
      <c r="B75" s="191" t="s">
        <v>1024</v>
      </c>
      <c r="C75" s="192">
        <f>IF($B75="","",VLOOKUP($B75,'DSR Attendance'!$A$3:$E$273,5,FALSE))</f>
        <v>0</v>
      </c>
      <c r="D75" s="193"/>
      <c r="E75" s="637">
        <v>31030267</v>
      </c>
      <c r="F75" s="195"/>
      <c r="G75" s="195"/>
      <c r="H75" s="195"/>
      <c r="I75" s="196" t="str">
        <f>IF(E75="","",VLOOKUP(E75,'Summarized Plan'!A:B,2,0))</f>
        <v>SHAKEY'S-SHOPWISE SUCAT</v>
      </c>
      <c r="J75" s="194"/>
      <c r="K75" s="194" t="s">
        <v>378</v>
      </c>
      <c r="L75" s="195" t="s">
        <v>390</v>
      </c>
      <c r="M75" s="194">
        <f t="shared" si="46"/>
        <v>154</v>
      </c>
      <c r="N75" s="195">
        <f>IF(E75="","",VLOOKUP(E75,'Summarized Plan'!$A:$C,3,0))</f>
        <v>154</v>
      </c>
      <c r="O75" s="195" t="str">
        <f>IF(E75="","",VLOOKUP(E75,'Summarized Plan'!$A:$G,7,0))</f>
        <v>KA</v>
      </c>
      <c r="P75" s="196"/>
      <c r="Q75" s="198" t="str">
        <f t="shared" si="47"/>
        <v>CONTILLO</v>
      </c>
      <c r="R75" s="197">
        <f>IF($B75="","",VLOOKUP($Q75,'DSR Attendance'!$A$3:$D$179,4,FALSE))</f>
        <v>0</v>
      </c>
      <c r="S75" s="197"/>
      <c r="T75" s="197" t="str">
        <f t="shared" si="48"/>
        <v>CAA9233</v>
      </c>
      <c r="U75" s="197" t="str">
        <f t="shared" si="49"/>
        <v>CONTILLO</v>
      </c>
      <c r="V75" s="197" t="str">
        <f t="shared" si="50"/>
        <v>KA</v>
      </c>
      <c r="W75" s="197"/>
      <c r="X75" s="197">
        <f>_xlfn.IFNA(IF(L75="","",VLOOKUP(L75,'Truck Utilization'!B$3:D$147,3,FALSE)),"")</f>
        <v>4</v>
      </c>
      <c r="Y75" s="197">
        <f>IF(X75="","",IF(E75="","",VLOOKUP(E75,'Summarized Plan'!$A:$E,5,0)))</f>
        <v>3.5</v>
      </c>
      <c r="Z75" s="197">
        <f t="shared" si="51"/>
        <v>31030267</v>
      </c>
      <c r="AA75" s="197" t="str">
        <f t="shared" si="52"/>
        <v>CAA9233</v>
      </c>
      <c r="AB75" s="197">
        <f t="shared" si="53"/>
        <v>154</v>
      </c>
      <c r="AC75" s="197"/>
      <c r="AD75" s="197" t="str">
        <f t="shared" si="54"/>
        <v>CONTILLO</v>
      </c>
      <c r="AE75" s="197">
        <f t="shared" si="55"/>
        <v>0</v>
      </c>
      <c r="AF75" s="197" t="str">
        <f t="shared" si="56"/>
        <v>SHAKEY'S-SHOPWISE SUCAT</v>
      </c>
      <c r="AG75" s="194"/>
      <c r="AH75" s="194"/>
      <c r="AI75" s="194"/>
      <c r="AJ75" s="193"/>
      <c r="AK75" s="199"/>
      <c r="AL75" s="194"/>
      <c r="AM75" s="115">
        <f t="shared" si="57"/>
        <v>0</v>
      </c>
      <c r="AO75" s="11">
        <f t="shared" si="58"/>
        <v>31030267</v>
      </c>
      <c r="AP75" s="11" t="e">
        <f t="shared" si="59"/>
        <v>#N/A</v>
      </c>
      <c r="AQ75" s="11">
        <f t="shared" si="60"/>
        <v>154</v>
      </c>
      <c r="AS75" s="202" t="str">
        <f t="shared" si="61"/>
        <v>CONTILLO</v>
      </c>
      <c r="AT75" s="11" t="str">
        <f t="shared" si="62"/>
        <v>ONG</v>
      </c>
      <c r="AW75" s="116"/>
      <c r="AX75" s="115">
        <f t="shared" si="63"/>
        <v>0.875</v>
      </c>
      <c r="AY75" s="278">
        <f t="shared" si="64"/>
        <v>0.875</v>
      </c>
      <c r="BC75" s="115">
        <f>IF(E75="","",_xlfn.XLOOKUP(E75,'Summarized Plan'!A:A,'Summarized Plan'!K:K))</f>
        <v>0</v>
      </c>
      <c r="XEU75" s="138">
        <f t="shared" si="43"/>
        <v>1</v>
      </c>
      <c r="XEV75" s="138" t="str">
        <f>IF(E75="","",B72)</f>
        <v>TALOSA</v>
      </c>
      <c r="XEW75" s="153" t="str">
        <f t="shared" si="44"/>
        <v>CAA9233</v>
      </c>
      <c r="XEX75" s="138" t="e">
        <f>IF(ISNA(VLOOKUP(E75,'Summarized Plan'!$A:$U,19,0)),"",VLOOKUP(E75,'Summarized Plan'!$A:$U,19,0))</f>
        <v>#REF!</v>
      </c>
      <c r="XEY75" s="16" t="e">
        <f>IF('Truck Utilization'!#REF!=0,"",'Truck Utilization'!#REF!)</f>
        <v>#REF!</v>
      </c>
      <c r="XEZ75" s="16" t="e">
        <f>IF('Truck Utilization'!#REF!=0,"",'Truck Utilization'!#REF!)</f>
        <v>#REF!</v>
      </c>
      <c r="XFA75" s="138">
        <f t="shared" si="45"/>
        <v>1</v>
      </c>
      <c r="XFB75" s="138" t="str">
        <f>IF('DSR Attendance'!A21="","",'DSR Attendance'!A21)</f>
        <v>BARCENA</v>
      </c>
      <c r="XFC75" s="138" t="str">
        <f>IF('DSR Attendance'!B21="","",'DSR Attendance'!B21)</f>
        <v>CCBPI</v>
      </c>
    </row>
    <row r="76" spans="1:55 16375:16383" ht="14.4" customHeight="1">
      <c r="A76" s="190" t="str">
        <f>IF(L76="","",VLOOKUP(L76,'Truck Utilization'!B$3:C$300,2,FALSE))</f>
        <v>ONG</v>
      </c>
      <c r="B76" s="191" t="s">
        <v>438</v>
      </c>
      <c r="C76" s="192">
        <f>IF($B76="","",VLOOKUP($B76,'DSR Attendance'!$A$3:$E$273,5,FALSE))</f>
        <v>0</v>
      </c>
      <c r="D76" s="193"/>
      <c r="E76" s="637">
        <v>31030268</v>
      </c>
      <c r="F76" s="195"/>
      <c r="G76" s="195"/>
      <c r="H76" s="195"/>
      <c r="I76" s="196" t="str">
        <f>IF(E76="","",VLOOKUP(E76,'Summarized Plan'!A:B,2,0))</f>
        <v>WALTERMART-SUCAT</v>
      </c>
      <c r="J76" s="194"/>
      <c r="K76" s="194" t="s">
        <v>378</v>
      </c>
      <c r="L76" s="195" t="s">
        <v>501</v>
      </c>
      <c r="M76" s="194">
        <f t="shared" si="46"/>
        <v>320</v>
      </c>
      <c r="N76" s="195">
        <f>IF(E76="","",VLOOKUP(E76,'Summarized Plan'!$A:$C,3,0))</f>
        <v>320</v>
      </c>
      <c r="O76" s="195" t="str">
        <f>IF(E76="","",VLOOKUP(E76,'Summarized Plan'!$A:$G,7,0))</f>
        <v>KA</v>
      </c>
      <c r="P76" s="196"/>
      <c r="Q76" s="198" t="str">
        <f t="shared" si="47"/>
        <v>GARCIA</v>
      </c>
      <c r="R76" s="197">
        <f>IF($B76="","",VLOOKUP($Q76,'DSR Attendance'!$A$3:$D$179,4,FALSE))</f>
        <v>0</v>
      </c>
      <c r="S76" s="197"/>
      <c r="T76" s="197" t="str">
        <f t="shared" si="48"/>
        <v>AAQ9458</v>
      </c>
      <c r="U76" s="197" t="str">
        <f t="shared" si="49"/>
        <v>GARCIA</v>
      </c>
      <c r="V76" s="197" t="str">
        <f t="shared" si="50"/>
        <v>KA</v>
      </c>
      <c r="W76" s="197"/>
      <c r="X76" s="197">
        <f>_xlfn.IFNA(IF(L76="","",VLOOKUP(L76,'Truck Utilization'!B$3:D$147,3,FALSE)),"")</f>
        <v>4</v>
      </c>
      <c r="Y76" s="197">
        <f>IF(X76="","",IF(E76="","",VLOOKUP(E76,'Summarized Plan'!$A:$E,5,0)))</f>
        <v>5.1100000000000003</v>
      </c>
      <c r="Z76" s="197">
        <f t="shared" si="51"/>
        <v>31030268</v>
      </c>
      <c r="AA76" s="197" t="str">
        <f t="shared" si="52"/>
        <v>AAQ9458</v>
      </c>
      <c r="AB76" s="197">
        <f t="shared" si="53"/>
        <v>320</v>
      </c>
      <c r="AC76" s="197"/>
      <c r="AD76" s="197" t="str">
        <f t="shared" si="54"/>
        <v>GARCIA</v>
      </c>
      <c r="AE76" s="197">
        <f t="shared" si="55"/>
        <v>0</v>
      </c>
      <c r="AF76" s="197" t="str">
        <f t="shared" si="56"/>
        <v>WALTERMART-SUCAT</v>
      </c>
      <c r="AG76" s="194"/>
      <c r="AH76" s="194"/>
      <c r="AI76" s="194"/>
      <c r="AJ76" s="193"/>
      <c r="AK76" s="199"/>
      <c r="AL76" s="194"/>
      <c r="AM76" s="115">
        <f t="shared" si="57"/>
        <v>0</v>
      </c>
      <c r="AO76" s="11">
        <f t="shared" si="58"/>
        <v>31030268</v>
      </c>
      <c r="AP76" s="11" t="e">
        <f t="shared" si="59"/>
        <v>#N/A</v>
      </c>
      <c r="AQ76" s="11">
        <f t="shared" si="60"/>
        <v>320</v>
      </c>
      <c r="AS76" s="202" t="str">
        <f t="shared" si="61"/>
        <v>GARCIA</v>
      </c>
      <c r="AT76" s="11" t="str">
        <f t="shared" si="62"/>
        <v>ONG</v>
      </c>
      <c r="AW76" s="116"/>
      <c r="AX76" s="115">
        <f t="shared" si="63"/>
        <v>1.2775000000000001</v>
      </c>
      <c r="AY76" s="278">
        <f t="shared" si="64"/>
        <v>1.2775000000000001</v>
      </c>
      <c r="BC76" s="115">
        <f>IF(E76="","",_xlfn.XLOOKUP(E76,'Summarized Plan'!A:A,'Summarized Plan'!K:K))</f>
        <v>0</v>
      </c>
      <c r="XEU76" s="138">
        <f t="shared" si="43"/>
        <v>1</v>
      </c>
      <c r="XEV76" s="138" t="str">
        <f>IF(E76="","",B72)</f>
        <v>TALOSA</v>
      </c>
      <c r="XEW76" s="153" t="str">
        <f t="shared" si="44"/>
        <v>AAQ9458</v>
      </c>
      <c r="XEX76" s="138" t="e">
        <f>IF(ISNA(VLOOKUP(E76,'Summarized Plan'!$A:$U,19,0)),"",VLOOKUP(E76,'Summarized Plan'!$A:$U,19,0))</f>
        <v>#REF!</v>
      </c>
      <c r="XEY76" s="16" t="str">
        <f>IF('Truck Utilization'!A66=0,"",'Truck Utilization'!A66)</f>
        <v/>
      </c>
      <c r="XEZ76" s="16" t="str">
        <f>IF('Truck Utilization'!B66=0,"",'Truck Utilization'!B66)</f>
        <v>NBI4633</v>
      </c>
      <c r="XFA76" s="138" t="e">
        <f t="shared" si="45"/>
        <v>#REF!</v>
      </c>
      <c r="XFB76" s="138" t="e">
        <f>IF('DSR Attendance'!#REF!="","",'DSR Attendance'!#REF!)</f>
        <v>#REF!</v>
      </c>
      <c r="XFC76" s="138" t="e">
        <f>IF('DSR Attendance'!#REF!="","",'DSR Attendance'!#REF!)</f>
        <v>#REF!</v>
      </c>
    </row>
    <row r="77" spans="1:55 16375:16383" ht="14.4" customHeight="1">
      <c r="A77" s="190" t="str">
        <f>IF(L77="","",VLOOKUP(L77,'Truck Utilization'!B$3:C$300,2,FALSE))</f>
        <v>Company</v>
      </c>
      <c r="B77" s="191" t="s">
        <v>1675</v>
      </c>
      <c r="C77" s="192" t="e">
        <f>IF($B77="","",VLOOKUP($B77,'DSR Attendance'!$A$3:$E$273,5,FALSE))</f>
        <v>#N/A</v>
      </c>
      <c r="D77" s="193"/>
      <c r="E77" s="637">
        <v>31030330</v>
      </c>
      <c r="F77" s="195"/>
      <c r="G77" s="195"/>
      <c r="H77" s="195"/>
      <c r="I77" s="196" t="str">
        <f>IF(E77="","",VLOOKUP(E77,'Summarized Plan'!A:B,2,0))</f>
        <v>DNATA INC.</v>
      </c>
      <c r="J77" s="194"/>
      <c r="K77" s="194" t="s">
        <v>378</v>
      </c>
      <c r="L77" s="195" t="s">
        <v>701</v>
      </c>
      <c r="M77" s="194">
        <f t="shared" si="46"/>
        <v>400</v>
      </c>
      <c r="N77" s="195">
        <f>IF(E77="","",VLOOKUP(E77,'Summarized Plan'!$A:$C,3,0))</f>
        <v>400</v>
      </c>
      <c r="O77" s="195" t="str">
        <f>IF(E77="","",VLOOKUP(E77,'Summarized Plan'!$A:$G,7,0))</f>
        <v>KA</v>
      </c>
      <c r="P77" s="196"/>
      <c r="Q77" s="198" t="str">
        <f t="shared" si="47"/>
        <v>ALIPIO</v>
      </c>
      <c r="R77" s="197" t="e">
        <f>IF($B77="","",VLOOKUP($Q77,'DSR Attendance'!$A$3:$D$179,4,FALSE))</f>
        <v>#N/A</v>
      </c>
      <c r="S77" s="197"/>
      <c r="T77" s="197" t="str">
        <f t="shared" si="48"/>
        <v>PKO720</v>
      </c>
      <c r="U77" s="197" t="str">
        <f t="shared" si="49"/>
        <v>ALIPIO</v>
      </c>
      <c r="V77" s="197" t="str">
        <f t="shared" si="50"/>
        <v>KA</v>
      </c>
      <c r="W77" s="197"/>
      <c r="X77" s="197">
        <f>_xlfn.IFNA(IF(L77="","",VLOOKUP(L77,'Truck Utilization'!B$3:D$147,3,FALSE)),"")</f>
        <v>4</v>
      </c>
      <c r="Y77" s="197">
        <f>IF(X77="","",IF(E77="","",VLOOKUP(E77,'Summarized Plan'!$A:$E,5,0)))</f>
        <v>3.5</v>
      </c>
      <c r="Z77" s="197">
        <f t="shared" si="51"/>
        <v>31030330</v>
      </c>
      <c r="AA77" s="197" t="str">
        <f t="shared" si="52"/>
        <v>PKO720</v>
      </c>
      <c r="AB77" s="197">
        <f t="shared" si="53"/>
        <v>400</v>
      </c>
      <c r="AC77" s="197"/>
      <c r="AD77" s="197" t="str">
        <f t="shared" si="54"/>
        <v>ALIPIO</v>
      </c>
      <c r="AE77" s="197">
        <f t="shared" si="55"/>
        <v>0</v>
      </c>
      <c r="AF77" s="197" t="str">
        <f t="shared" si="56"/>
        <v>DNATA INC.</v>
      </c>
      <c r="AG77" s="194"/>
      <c r="AH77" s="194"/>
      <c r="AI77" s="194"/>
      <c r="AJ77" s="193"/>
      <c r="AK77" s="199"/>
      <c r="AL77" s="194"/>
      <c r="AM77" s="115">
        <f t="shared" si="57"/>
        <v>0</v>
      </c>
      <c r="AO77" s="11">
        <f t="shared" si="58"/>
        <v>31030330</v>
      </c>
      <c r="AP77" s="11" t="e">
        <f t="shared" si="59"/>
        <v>#N/A</v>
      </c>
      <c r="AQ77" s="11">
        <f t="shared" si="60"/>
        <v>400</v>
      </c>
      <c r="AS77" s="202" t="str">
        <f t="shared" si="61"/>
        <v>ALIPIO</v>
      </c>
      <c r="AT77" s="11" t="str">
        <f t="shared" si="62"/>
        <v>Company</v>
      </c>
      <c r="AW77" s="116"/>
      <c r="AX77" s="115">
        <f t="shared" si="63"/>
        <v>0.875</v>
      </c>
      <c r="AY77" s="278">
        <f t="shared" si="64"/>
        <v>0.875</v>
      </c>
      <c r="BC77" s="115">
        <f>IF(E77="","",_xlfn.XLOOKUP(E77,'Summarized Plan'!A:A,'Summarized Plan'!K:K))</f>
        <v>0</v>
      </c>
      <c r="XEU77" s="138">
        <f t="shared" si="43"/>
        <v>1</v>
      </c>
      <c r="XEV77" s="138" t="str">
        <f>IF(E77="","",B77)</f>
        <v>ALIPIO</v>
      </c>
      <c r="XEW77" s="153" t="str">
        <f t="shared" si="44"/>
        <v>PKO720</v>
      </c>
      <c r="XEX77" s="138" t="e">
        <f>IF(ISNA(VLOOKUP(E77,'Summarized Plan'!$A:$U,19,0)),"",VLOOKUP(E77,'Summarized Plan'!$A:$U,19,0))</f>
        <v>#REF!</v>
      </c>
      <c r="XEY77" s="16" t="str">
        <f>IF('Truck Utilization'!A67=0,"",'Truck Utilization'!A67)</f>
        <v/>
      </c>
      <c r="XEZ77" s="16" t="str">
        <f>IF('Truck Utilization'!B67=0,"",'Truck Utilization'!B67)</f>
        <v>NFZ6698</v>
      </c>
      <c r="XFA77" s="138">
        <f t="shared" si="45"/>
        <v>1</v>
      </c>
      <c r="XFB77" s="138" t="str">
        <f>IF('DSR Attendance'!A22="","",'DSR Attendance'!A22)</f>
        <v>BASBAS</v>
      </c>
      <c r="XFC77" s="138" t="str">
        <f>IF('DSR Attendance'!B22="","",'DSR Attendance'!B22)</f>
        <v>CCBPI</v>
      </c>
    </row>
    <row r="78" spans="1:55 16375:16383" ht="14.4" customHeight="1">
      <c r="A78" s="190" t="str">
        <f>IF(L78="","",VLOOKUP(L78,'Truck Utilization'!B$3:C$300,2,FALSE))</f>
        <v>Company</v>
      </c>
      <c r="B78" s="191" t="s">
        <v>479</v>
      </c>
      <c r="C78" s="192">
        <f>IF($B78="","",VLOOKUP($B78,'DSR Attendance'!$A$3:$E$273,5,FALSE))</f>
        <v>0</v>
      </c>
      <c r="D78" s="193"/>
      <c r="E78" s="637">
        <v>31030331</v>
      </c>
      <c r="F78" s="195"/>
      <c r="G78" s="195"/>
      <c r="H78" s="195"/>
      <c r="I78" s="196" t="str">
        <f>IF(E78="","",VLOOKUP(E78,'Summarized Plan'!A:B,2,0))</f>
        <v>AYALA MANILA BAY - MALL</v>
      </c>
      <c r="J78" s="194"/>
      <c r="K78" s="194" t="s">
        <v>378</v>
      </c>
      <c r="L78" s="195" t="s">
        <v>480</v>
      </c>
      <c r="M78" s="194">
        <f t="shared" si="46"/>
        <v>350</v>
      </c>
      <c r="N78" s="195">
        <f>IF(E78="","",VLOOKUP(E78,'Summarized Plan'!$A:$C,3,0))</f>
        <v>350</v>
      </c>
      <c r="O78" s="195" t="str">
        <f>IF(E78="","",VLOOKUP(E78,'Summarized Plan'!$A:$G,7,0))</f>
        <v>KA</v>
      </c>
      <c r="P78" s="196"/>
      <c r="Q78" s="198" t="str">
        <f t="shared" si="47"/>
        <v>DAWAL</v>
      </c>
      <c r="R78" s="197">
        <f>IF($B78="","",VLOOKUP($Q78,'DSR Attendance'!$A$3:$D$179,4,FALSE))</f>
        <v>0</v>
      </c>
      <c r="S78" s="197"/>
      <c r="T78" s="197" t="str">
        <f t="shared" si="48"/>
        <v>NFI923</v>
      </c>
      <c r="U78" s="197" t="str">
        <f t="shared" si="49"/>
        <v>DAWAL</v>
      </c>
      <c r="V78" s="197" t="str">
        <f t="shared" si="50"/>
        <v>KA</v>
      </c>
      <c r="W78" s="197"/>
      <c r="X78" s="197">
        <f>_xlfn.IFNA(IF(L78="","",VLOOKUP(L78,'Truck Utilization'!B$3:D$147,3,FALSE)),"")</f>
        <v>4</v>
      </c>
      <c r="Y78" s="197">
        <f>IF(X78="","",IF(E78="","",VLOOKUP(E78,'Summarized Plan'!$A:$E,5,0)))</f>
        <v>3.06</v>
      </c>
      <c r="Z78" s="197">
        <f t="shared" si="51"/>
        <v>31030331</v>
      </c>
      <c r="AA78" s="197" t="str">
        <f t="shared" si="52"/>
        <v>NFI923</v>
      </c>
      <c r="AB78" s="197">
        <f t="shared" si="53"/>
        <v>350</v>
      </c>
      <c r="AC78" s="197"/>
      <c r="AD78" s="197" t="str">
        <f t="shared" si="54"/>
        <v>DAWAL</v>
      </c>
      <c r="AE78" s="197">
        <f t="shared" si="55"/>
        <v>0</v>
      </c>
      <c r="AF78" s="197" t="str">
        <f t="shared" si="56"/>
        <v>AYALA MANILA BAY - MALL</v>
      </c>
      <c r="AG78" s="194"/>
      <c r="AH78" s="194"/>
      <c r="AI78" s="194"/>
      <c r="AJ78" s="193"/>
      <c r="AK78" s="199"/>
      <c r="AL78" s="194"/>
      <c r="AM78" s="115">
        <f t="shared" si="57"/>
        <v>0</v>
      </c>
      <c r="AO78" s="11">
        <f t="shared" si="58"/>
        <v>31030331</v>
      </c>
      <c r="AP78" s="11" t="e">
        <f t="shared" si="59"/>
        <v>#N/A</v>
      </c>
      <c r="AQ78" s="11">
        <f t="shared" si="60"/>
        <v>350</v>
      </c>
      <c r="AS78" s="202" t="str">
        <f t="shared" si="61"/>
        <v>DAWAL</v>
      </c>
      <c r="AT78" s="11" t="str">
        <f t="shared" si="62"/>
        <v>Company</v>
      </c>
      <c r="AW78" s="116"/>
      <c r="AX78" s="115">
        <f t="shared" si="63"/>
        <v>0.76500000000000001</v>
      </c>
      <c r="AY78" s="278">
        <f t="shared" si="64"/>
        <v>0.76500000000000001</v>
      </c>
      <c r="BC78" s="115">
        <f>IF(E78="","",_xlfn.XLOOKUP(E78,'Summarized Plan'!A:A,'Summarized Plan'!K:K))</f>
        <v>0</v>
      </c>
      <c r="XEU78" s="138">
        <f t="shared" si="43"/>
        <v>1</v>
      </c>
      <c r="XEV78" s="138" t="str">
        <f>IF(E78="","",B77)</f>
        <v>ALIPIO</v>
      </c>
      <c r="XEW78" s="153" t="str">
        <f t="shared" si="44"/>
        <v>NFI923</v>
      </c>
      <c r="XEX78" s="138" t="e">
        <f>IF(ISNA(VLOOKUP(E78,'Summarized Plan'!$A:$U,19,0)),"",VLOOKUP(E78,'Summarized Plan'!$A:$U,19,0))</f>
        <v>#REF!</v>
      </c>
      <c r="XEY78" s="16" t="str">
        <f>IF('Truck Utilization'!A68=0,"",'Truck Utilization'!A68)</f>
        <v/>
      </c>
      <c r="XEZ78" s="16" t="str">
        <f>IF('Truck Utilization'!B68=0,"",'Truck Utilization'!B68)</f>
        <v>NFZ6697</v>
      </c>
      <c r="XFA78" s="138">
        <f t="shared" si="45"/>
        <v>1</v>
      </c>
      <c r="XFB78" s="138" t="str">
        <f>IF('DSR Attendance'!A23="","",'DSR Attendance'!A23)</f>
        <v>BERSABE</v>
      </c>
      <c r="XFC78" s="138" t="str">
        <f>IF('DSR Attendance'!B23="","",'DSR Attendance'!B23)</f>
        <v>CCBPI</v>
      </c>
    </row>
    <row r="79" spans="1:55 16375:16383" ht="14.4" customHeight="1">
      <c r="A79" s="190" t="str">
        <f>IF(L79="","",VLOOKUP(L79,'Truck Utilization'!B$3:C$300,2,FALSE))</f>
        <v>Company</v>
      </c>
      <c r="B79" s="191" t="s">
        <v>1893</v>
      </c>
      <c r="C79" s="192" t="e">
        <f>IF($B79="","",VLOOKUP($B79,'DSR Attendance'!$A$3:$E$273,5,FALSE))</f>
        <v>#N/A</v>
      </c>
      <c r="D79" s="193"/>
      <c r="E79" s="637">
        <v>31030333</v>
      </c>
      <c r="F79" s="195"/>
      <c r="G79" s="195"/>
      <c r="H79" s="195"/>
      <c r="I79" s="196" t="str">
        <f>IF(E79="","",VLOOKUP(E79,'Summarized Plan'!A:B,2,0))</f>
        <v>SHAKEY'S-DOMESTIC</v>
      </c>
      <c r="J79" s="194"/>
      <c r="K79" s="194" t="s">
        <v>378</v>
      </c>
      <c r="L79" s="195" t="s">
        <v>489</v>
      </c>
      <c r="M79" s="194">
        <f t="shared" si="46"/>
        <v>233</v>
      </c>
      <c r="N79" s="195">
        <f>IF(E79="","",VLOOKUP(E79,'Summarized Plan'!$A:$C,3,0))</f>
        <v>233</v>
      </c>
      <c r="O79" s="195" t="str">
        <f>IF(E79="","",VLOOKUP(E79,'Summarized Plan'!$A:$G,7,0))</f>
        <v>KA</v>
      </c>
      <c r="P79" s="196"/>
      <c r="Q79" s="198" t="str">
        <f t="shared" si="47"/>
        <v>CABACABA</v>
      </c>
      <c r="R79" s="197" t="e">
        <f>IF($B79="","",VLOOKUP($Q79,'DSR Attendance'!$A$3:$D$179,4,FALSE))</f>
        <v>#N/A</v>
      </c>
      <c r="S79" s="197"/>
      <c r="T79" s="197" t="str">
        <f t="shared" si="48"/>
        <v>ZTC824</v>
      </c>
      <c r="U79" s="197" t="str">
        <f t="shared" si="49"/>
        <v>CABACABA</v>
      </c>
      <c r="V79" s="197" t="str">
        <f t="shared" si="50"/>
        <v>KA</v>
      </c>
      <c r="W79" s="197"/>
      <c r="X79" s="197">
        <f>_xlfn.IFNA(IF(L79="","",VLOOKUP(L79,'Truck Utilization'!B$3:D$147,3,FALSE)),"")</f>
        <v>4</v>
      </c>
      <c r="Y79" s="197">
        <f>IF(X79="","",IF(E79="","",VLOOKUP(E79,'Summarized Plan'!$A:$E,5,0)))</f>
        <v>4.7</v>
      </c>
      <c r="Z79" s="197">
        <f t="shared" si="51"/>
        <v>31030333</v>
      </c>
      <c r="AA79" s="197" t="str">
        <f t="shared" si="52"/>
        <v>ZTC824</v>
      </c>
      <c r="AB79" s="197">
        <f t="shared" si="53"/>
        <v>233</v>
      </c>
      <c r="AC79" s="197"/>
      <c r="AD79" s="197" t="str">
        <f t="shared" si="54"/>
        <v>CABACABA</v>
      </c>
      <c r="AE79" s="197">
        <f t="shared" si="55"/>
        <v>0</v>
      </c>
      <c r="AF79" s="197" t="str">
        <f t="shared" si="56"/>
        <v>SHAKEY'S-DOMESTIC</v>
      </c>
      <c r="AG79" s="194"/>
      <c r="AH79" s="194"/>
      <c r="AI79" s="194"/>
      <c r="AJ79" s="193"/>
      <c r="AK79" s="199"/>
      <c r="AL79" s="194"/>
      <c r="AM79" s="115">
        <f t="shared" si="57"/>
        <v>0</v>
      </c>
      <c r="AO79" s="11">
        <f t="shared" si="58"/>
        <v>31030333</v>
      </c>
      <c r="AP79" s="11" t="e">
        <f t="shared" si="59"/>
        <v>#N/A</v>
      </c>
      <c r="AQ79" s="11">
        <f t="shared" si="60"/>
        <v>233</v>
      </c>
      <c r="AS79" s="202" t="str">
        <f t="shared" si="61"/>
        <v>CABACABA</v>
      </c>
      <c r="AT79" s="11" t="str">
        <f t="shared" si="62"/>
        <v>Company</v>
      </c>
      <c r="AW79" s="116"/>
      <c r="AX79" s="115">
        <f t="shared" si="63"/>
        <v>1.175</v>
      </c>
      <c r="AY79" s="278">
        <f t="shared" si="64"/>
        <v>1.175</v>
      </c>
      <c r="BC79" s="115">
        <f>IF(E79="","",_xlfn.XLOOKUP(E79,'Summarized Plan'!A:A,'Summarized Plan'!K:K))</f>
        <v>0</v>
      </c>
      <c r="XEU79" s="138">
        <f t="shared" si="43"/>
        <v>1</v>
      </c>
      <c r="XEV79" s="138" t="str">
        <f>IF(E79="","",B77)</f>
        <v>ALIPIO</v>
      </c>
      <c r="XEW79" s="153" t="str">
        <f t="shared" si="44"/>
        <v>ZTC824</v>
      </c>
      <c r="XEX79" s="138" t="e">
        <f>IF(ISNA(VLOOKUP(E79,'Summarized Plan'!$A:$U,19,0)),"",VLOOKUP(E79,'Summarized Plan'!$A:$U,19,0))</f>
        <v>#REF!</v>
      </c>
      <c r="XEY79" s="16" t="str">
        <f>IF('Truck Utilization'!A69=0,"",'Truck Utilization'!A69)</f>
        <v/>
      </c>
      <c r="XEZ79" s="16" t="str">
        <f>IF('Truck Utilization'!B69=0,"",'Truck Utilization'!B69)</f>
        <v>NFZ6700</v>
      </c>
      <c r="XFA79" s="138">
        <f t="shared" si="45"/>
        <v>1</v>
      </c>
      <c r="XFB79" s="138" t="str">
        <f>IF('DSR Attendance'!A24="","",'DSR Attendance'!A24)</f>
        <v>BRIONES</v>
      </c>
      <c r="XFC79" s="138" t="str">
        <f>IF('DSR Attendance'!B24="","",'DSR Attendance'!B24)</f>
        <v>CCBPI</v>
      </c>
    </row>
    <row r="80" spans="1:55 16375:16383" ht="14.4" customHeight="1">
      <c r="A80" s="190" t="str">
        <f>IF(L80="","",VLOOKUP(L80,'Truck Utilization'!B$3:C$300,2,FALSE))</f>
        <v>Company</v>
      </c>
      <c r="B80" s="191" t="s">
        <v>1050</v>
      </c>
      <c r="C80" s="192">
        <f>IF($B80="","",VLOOKUP($B80,'DSR Attendance'!$A$3:$E$273,5,FALSE))</f>
        <v>0</v>
      </c>
      <c r="D80" s="193"/>
      <c r="E80" s="637">
        <v>31030334</v>
      </c>
      <c r="F80" s="195"/>
      <c r="G80" s="195"/>
      <c r="H80" s="195"/>
      <c r="I80" s="196" t="str">
        <f>IF(E80="","",VLOOKUP(E80,'Summarized Plan'!A:B,2,0))</f>
        <v>LUCKY STAR HOTELS &amp; RECREATION INC.</v>
      </c>
      <c r="J80" s="194"/>
      <c r="K80" s="194" t="s">
        <v>378</v>
      </c>
      <c r="L80" s="195" t="s">
        <v>497</v>
      </c>
      <c r="M80" s="194">
        <f t="shared" si="46"/>
        <v>358</v>
      </c>
      <c r="N80" s="195">
        <f>IF(E80="","",VLOOKUP(E80,'Summarized Plan'!$A:$C,3,0))</f>
        <v>358</v>
      </c>
      <c r="O80" s="195" t="str">
        <f>IF(E80="","",VLOOKUP(E80,'Summarized Plan'!$A:$G,7,0))</f>
        <v>KA</v>
      </c>
      <c r="P80" s="196"/>
      <c r="Q80" s="198" t="str">
        <f t="shared" si="47"/>
        <v>BARCELO</v>
      </c>
      <c r="R80" s="197">
        <f>IF($B80="","",VLOOKUP($Q80,'DSR Attendance'!$A$3:$D$179,4,FALSE))</f>
        <v>0</v>
      </c>
      <c r="S80" s="197"/>
      <c r="T80" s="197" t="str">
        <f t="shared" si="48"/>
        <v>PCQ860</v>
      </c>
      <c r="U80" s="197" t="str">
        <f t="shared" si="49"/>
        <v>BARCELO</v>
      </c>
      <c r="V80" s="197" t="str">
        <f t="shared" si="50"/>
        <v>KA</v>
      </c>
      <c r="W80" s="197"/>
      <c r="X80" s="197">
        <f>_xlfn.IFNA(IF(L80="","",VLOOKUP(L80,'Truck Utilization'!B$3:D$147,3,FALSE)),"")</f>
        <v>4</v>
      </c>
      <c r="Y80" s="197">
        <f>IF(X80="","",IF(E80="","",VLOOKUP(E80,'Summarized Plan'!$A:$E,5,0)))</f>
        <v>3.52</v>
      </c>
      <c r="Z80" s="197">
        <f t="shared" si="51"/>
        <v>31030334</v>
      </c>
      <c r="AA80" s="197" t="str">
        <f t="shared" si="52"/>
        <v>PCQ860</v>
      </c>
      <c r="AB80" s="197">
        <f t="shared" si="53"/>
        <v>358</v>
      </c>
      <c r="AC80" s="197"/>
      <c r="AD80" s="197" t="str">
        <f t="shared" si="54"/>
        <v>BARCELO</v>
      </c>
      <c r="AE80" s="197">
        <f t="shared" si="55"/>
        <v>0</v>
      </c>
      <c r="AF80" s="197" t="str">
        <f t="shared" si="56"/>
        <v>LUCKY STAR HOTELS &amp; RECREATION INC.</v>
      </c>
      <c r="AG80" s="194"/>
      <c r="AH80" s="194"/>
      <c r="AI80" s="194"/>
      <c r="AJ80" s="193"/>
      <c r="AK80" s="199"/>
      <c r="AL80" s="194"/>
      <c r="AM80" s="115">
        <f t="shared" si="57"/>
        <v>0</v>
      </c>
      <c r="AO80" s="11">
        <f t="shared" si="58"/>
        <v>31030334</v>
      </c>
      <c r="AP80" s="11" t="e">
        <f t="shared" si="59"/>
        <v>#N/A</v>
      </c>
      <c r="AQ80" s="11">
        <f t="shared" si="60"/>
        <v>358</v>
      </c>
      <c r="AS80" s="202" t="str">
        <f t="shared" si="61"/>
        <v>BARCELO</v>
      </c>
      <c r="AT80" s="11" t="str">
        <f t="shared" si="62"/>
        <v>Company</v>
      </c>
      <c r="AW80" s="116"/>
      <c r="AX80" s="115">
        <f t="shared" si="63"/>
        <v>0.88</v>
      </c>
      <c r="AY80" s="278">
        <f t="shared" si="64"/>
        <v>0.88</v>
      </c>
      <c r="BC80" s="115">
        <f>IF(E80="","",_xlfn.XLOOKUP(E80,'Summarized Plan'!A:A,'Summarized Plan'!K:K))</f>
        <v>0</v>
      </c>
      <c r="XEU80" s="138">
        <f t="shared" si="43"/>
        <v>1</v>
      </c>
      <c r="XEV80" s="138" t="str">
        <f>IF(E80="","",B77)</f>
        <v>ALIPIO</v>
      </c>
      <c r="XEW80" s="153" t="str">
        <f t="shared" si="44"/>
        <v>PCQ860</v>
      </c>
      <c r="XEX80" s="138" t="e">
        <f>IF(ISNA(VLOOKUP(E80,'Summarized Plan'!$A:$U,19,0)),"",VLOOKUP(E80,'Summarized Plan'!$A:$U,19,0))</f>
        <v>#REF!</v>
      </c>
      <c r="XEY80" s="16" t="str">
        <f>IF('Truck Utilization'!A70=0,"",'Truck Utilization'!A70)</f>
        <v/>
      </c>
      <c r="XEZ80" s="16" t="str">
        <f>IF('Truck Utilization'!B70=0,"",'Truck Utilization'!B70)</f>
        <v>NFZ6699</v>
      </c>
      <c r="XFA80" s="138">
        <f t="shared" si="45"/>
        <v>1</v>
      </c>
      <c r="XFB80" s="138" t="str">
        <f>IF('DSR Attendance'!A25="","",'DSR Attendance'!A25)</f>
        <v>CAMBAY</v>
      </c>
      <c r="XFC80" s="138" t="str">
        <f>IF('DSR Attendance'!B25="","",'DSR Attendance'!B25)</f>
        <v>CCBPI</v>
      </c>
    </row>
    <row r="81" spans="1:55 16375:16383" ht="14.4" customHeight="1">
      <c r="A81" s="190" t="str">
        <f>IF(L81="","",VLOOKUP(L81,'Truck Utilization'!B$3:C$300,2,FALSE))</f>
        <v>RRAJ</v>
      </c>
      <c r="B81" s="191" t="s">
        <v>1894</v>
      </c>
      <c r="C81" s="192" t="e">
        <f>IF($B81="","",VLOOKUP($B81,'DSR Attendance'!$A$3:$E$273,5,FALSE))</f>
        <v>#N/A</v>
      </c>
      <c r="D81" s="193"/>
      <c r="E81" s="637">
        <v>31030337</v>
      </c>
      <c r="F81" s="195"/>
      <c r="G81" s="195"/>
      <c r="H81" s="195"/>
      <c r="I81" s="196" t="str">
        <f>IF(E81="","",VLOOKUP(E81,'Summarized Plan'!A:B,2,0))</f>
        <v>MERCURY DRUG-BURGOS PASAY</v>
      </c>
      <c r="J81" s="194"/>
      <c r="K81" s="194" t="s">
        <v>378</v>
      </c>
      <c r="L81" s="195" t="s">
        <v>726</v>
      </c>
      <c r="M81" s="194">
        <f t="shared" si="46"/>
        <v>162</v>
      </c>
      <c r="N81" s="195">
        <f>IF(E81="","",VLOOKUP(E81,'Summarized Plan'!$A:$C,3,0))</f>
        <v>162</v>
      </c>
      <c r="O81" s="195" t="str">
        <f>IF(E81="","",VLOOKUP(E81,'Summarized Plan'!$A:$G,7,0))</f>
        <v>KA</v>
      </c>
      <c r="P81" s="196"/>
      <c r="Q81" s="198" t="str">
        <f t="shared" si="47"/>
        <v>H.BANGGABANGGA</v>
      </c>
      <c r="R81" s="197" t="e">
        <f>IF($B81="","",VLOOKUP($Q81,'DSR Attendance'!$A$3:$D$179,4,FALSE))</f>
        <v>#N/A</v>
      </c>
      <c r="S81" s="197"/>
      <c r="T81" s="197" t="str">
        <f t="shared" si="48"/>
        <v>ABB1430</v>
      </c>
      <c r="U81" s="197" t="str">
        <f t="shared" si="49"/>
        <v>H.BANGGABANGGA</v>
      </c>
      <c r="V81" s="197" t="str">
        <f t="shared" si="50"/>
        <v>KA</v>
      </c>
      <c r="W81" s="197"/>
      <c r="X81" s="197">
        <f>_xlfn.IFNA(IF(L81="","",VLOOKUP(L81,'Truck Utilization'!B$3:D$147,3,FALSE)),"")</f>
        <v>4</v>
      </c>
      <c r="Y81" s="197">
        <f>IF(X81="","",IF(E81="","",VLOOKUP(E81,'Summarized Plan'!$A:$E,5,0)))</f>
        <v>3.42</v>
      </c>
      <c r="Z81" s="197">
        <f t="shared" si="51"/>
        <v>31030337</v>
      </c>
      <c r="AA81" s="197" t="str">
        <f t="shared" si="52"/>
        <v>ABB1430</v>
      </c>
      <c r="AB81" s="197">
        <f t="shared" si="53"/>
        <v>162</v>
      </c>
      <c r="AC81" s="197"/>
      <c r="AD81" s="197" t="str">
        <f t="shared" si="54"/>
        <v>H.BANGGABANGGA</v>
      </c>
      <c r="AE81" s="197">
        <f t="shared" si="55"/>
        <v>0</v>
      </c>
      <c r="AF81" s="197" t="str">
        <f t="shared" si="56"/>
        <v>MERCURY DRUG-BURGOS PASAY</v>
      </c>
      <c r="AG81" s="194"/>
      <c r="AH81" s="194"/>
      <c r="AI81" s="194"/>
      <c r="AJ81" s="193"/>
      <c r="AK81" s="199"/>
      <c r="AL81" s="194"/>
      <c r="AM81" s="115">
        <f t="shared" si="57"/>
        <v>0</v>
      </c>
      <c r="AO81" s="11">
        <f t="shared" si="58"/>
        <v>31030337</v>
      </c>
      <c r="AP81" s="11" t="e">
        <f t="shared" si="59"/>
        <v>#N/A</v>
      </c>
      <c r="AQ81" s="11">
        <f t="shared" si="60"/>
        <v>162</v>
      </c>
      <c r="AS81" s="202" t="str">
        <f t="shared" si="61"/>
        <v>H.BANGGABANGGA</v>
      </c>
      <c r="AT81" s="11" t="str">
        <f t="shared" si="62"/>
        <v>RRAJ</v>
      </c>
      <c r="AW81" s="116"/>
      <c r="AX81" s="115">
        <f t="shared" si="63"/>
        <v>0.85499999999999998</v>
      </c>
      <c r="AY81" s="278">
        <f t="shared" si="64"/>
        <v>0.85499999999999998</v>
      </c>
      <c r="BC81" s="115">
        <f>IF(E81="","",_xlfn.XLOOKUP(E81,'Summarized Plan'!A:A,'Summarized Plan'!K:K))</f>
        <v>0</v>
      </c>
      <c r="XEU81" s="138">
        <f t="shared" si="43"/>
        <v>1</v>
      </c>
      <c r="XEV81" s="138" t="str">
        <f>IF(E81="","",B77)</f>
        <v>ALIPIO</v>
      </c>
      <c r="XEW81" s="153" t="str">
        <f t="shared" si="44"/>
        <v>ABB1430</v>
      </c>
      <c r="XEX81" s="138" t="e">
        <f>IF(ISNA(VLOOKUP(E81,'Summarized Plan'!$A:$U,19,0)),"",VLOOKUP(E81,'Summarized Plan'!$A:$U,19,0))</f>
        <v>#REF!</v>
      </c>
      <c r="XEY81" s="16" t="str">
        <f>IF('Truck Utilization'!A71=0,"",'Truck Utilization'!A71)</f>
        <v/>
      </c>
      <c r="XEZ81" s="16" t="str">
        <f>IF('Truck Utilization'!B71=0,"",'Truck Utilization'!B71)</f>
        <v>NFZ6701</v>
      </c>
      <c r="XFA81" s="138">
        <f t="shared" si="45"/>
        <v>1</v>
      </c>
      <c r="XFB81" s="138" t="str">
        <f>IF('DSR Attendance'!A27="","",'DSR Attendance'!A27)</f>
        <v>CLAVERON</v>
      </c>
      <c r="XFC81" s="138" t="str">
        <f>IF('DSR Attendance'!B27="","",'DSR Attendance'!B27)</f>
        <v>CCBPI</v>
      </c>
    </row>
    <row r="82" spans="1:55 16375:16383" ht="14.4" customHeight="1">
      <c r="A82" s="190" t="e">
        <f>IF(L82="","",VLOOKUP(L82,'Truck Utilization'!B$3:C$300,2,FALSE))</f>
        <v>#N/A</v>
      </c>
      <c r="B82" s="191" t="s">
        <v>1895</v>
      </c>
      <c r="C82" s="192" t="e">
        <f>IF($B82="","",VLOOKUP($B82,'DSR Attendance'!$A$3:$E$273,5,FALSE))</f>
        <v>#N/A</v>
      </c>
      <c r="D82" s="193"/>
      <c r="E82" s="637">
        <v>31030338</v>
      </c>
      <c r="F82" s="195"/>
      <c r="G82" s="195"/>
      <c r="H82" s="195"/>
      <c r="I82" s="196" t="str">
        <f>IF(E82="","",VLOOKUP(E82,'Summarized Plan'!A:B,2,0))</f>
        <v>MERCURY DRUG-TAFT GIL PUYAT</v>
      </c>
      <c r="J82" s="194"/>
      <c r="K82" s="194" t="s">
        <v>378</v>
      </c>
      <c r="L82" s="195" t="s">
        <v>1864</v>
      </c>
      <c r="M82" s="194">
        <f t="shared" si="46"/>
        <v>164</v>
      </c>
      <c r="N82" s="195">
        <f>IF(E82="","",VLOOKUP(E82,'Summarized Plan'!$A:$C,3,0))</f>
        <v>164</v>
      </c>
      <c r="O82" s="195" t="str">
        <f>IF(E82="","",VLOOKUP(E82,'Summarized Plan'!$A:$G,7,0))</f>
        <v>KA</v>
      </c>
      <c r="P82" s="196"/>
      <c r="Q82" s="198" t="str">
        <f t="shared" si="47"/>
        <v>rosita</v>
      </c>
      <c r="R82" s="197" t="e">
        <f>IF($B82="","",VLOOKUP($Q82,'DSR Attendance'!$A$3:$D$179,4,FALSE))</f>
        <v>#N/A</v>
      </c>
      <c r="S82" s="197"/>
      <c r="T82" s="197" t="str">
        <f t="shared" si="48"/>
        <v>NFX7719</v>
      </c>
      <c r="U82" s="197" t="str">
        <f t="shared" si="49"/>
        <v>rosita</v>
      </c>
      <c r="V82" s="197" t="str">
        <f t="shared" si="50"/>
        <v>KA</v>
      </c>
      <c r="W82" s="197"/>
      <c r="X82" s="197" t="str">
        <f>_xlfn.IFNA(IF(L82="","",VLOOKUP(L82,'Truck Utilization'!B$3:D$147,3,FALSE)),"")</f>
        <v/>
      </c>
      <c r="Y82" s="197" t="str">
        <f>IF(X82="","",IF(E82="","",VLOOKUP(E82,'Summarized Plan'!$A:$E,5,0)))</f>
        <v/>
      </c>
      <c r="Z82" s="197">
        <f t="shared" si="51"/>
        <v>31030338</v>
      </c>
      <c r="AA82" s="197" t="str">
        <f t="shared" si="52"/>
        <v>NFX7719</v>
      </c>
      <c r="AB82" s="197">
        <f t="shared" si="53"/>
        <v>164</v>
      </c>
      <c r="AC82" s="197"/>
      <c r="AD82" s="197" t="str">
        <f t="shared" si="54"/>
        <v>rosita</v>
      </c>
      <c r="AE82" s="197">
        <f t="shared" si="55"/>
        <v>0</v>
      </c>
      <c r="AF82" s="197" t="str">
        <f t="shared" si="56"/>
        <v>MERCURY DRUG-TAFT GIL PUYAT</v>
      </c>
      <c r="AG82" s="194"/>
      <c r="AH82" s="194"/>
      <c r="AI82" s="194"/>
      <c r="AJ82" s="193"/>
      <c r="AK82" s="199"/>
      <c r="AL82" s="194"/>
      <c r="AM82" s="115">
        <f t="shared" si="57"/>
        <v>0</v>
      </c>
      <c r="AO82" s="11">
        <f t="shared" si="58"/>
        <v>31030338</v>
      </c>
      <c r="AP82" s="11" t="e">
        <f t="shared" si="59"/>
        <v>#N/A</v>
      </c>
      <c r="AQ82" s="11">
        <f t="shared" si="60"/>
        <v>164</v>
      </c>
      <c r="AS82" s="202" t="str">
        <f t="shared" si="61"/>
        <v>rosita</v>
      </c>
      <c r="AT82" s="11" t="e">
        <f t="shared" si="62"/>
        <v>#N/A</v>
      </c>
      <c r="AW82" s="116"/>
      <c r="AX82" s="115" t="e">
        <f t="shared" si="63"/>
        <v>#VALUE!</v>
      </c>
      <c r="AY82" s="278" t="str">
        <f t="shared" si="64"/>
        <v/>
      </c>
      <c r="BC82" s="115">
        <f>IF(E82="","",_xlfn.XLOOKUP(E82,'Summarized Plan'!A:A,'Summarized Plan'!K:K))</f>
        <v>0</v>
      </c>
      <c r="XEU82" s="138">
        <f t="shared" si="43"/>
        <v>1</v>
      </c>
      <c r="XEV82" s="138" t="str">
        <f>IF(E82="","",B82)</f>
        <v>rosita</v>
      </c>
      <c r="XEW82" s="153" t="str">
        <f t="shared" si="44"/>
        <v>NFX7719</v>
      </c>
      <c r="XEX82" s="138" t="e">
        <f>IF(ISNA(VLOOKUP(E82,'Summarized Plan'!$A:$U,19,0)),"",VLOOKUP(E82,'Summarized Plan'!$A:$U,19,0))</f>
        <v>#REF!</v>
      </c>
      <c r="XEY82" s="16" t="str">
        <f>IF('Truck Utilization'!A72=0,"",'Truck Utilization'!A72)</f>
        <v/>
      </c>
      <c r="XEZ82" s="16" t="str">
        <f>IF('Truck Utilization'!B72=0,"",'Truck Utilization'!B72)</f>
        <v>NFZ6886</v>
      </c>
      <c r="XFA82" s="138">
        <f t="shared" si="45"/>
        <v>1</v>
      </c>
      <c r="XFB82" s="138" t="str">
        <f>IF('DSR Attendance'!A28="","",'DSR Attendance'!A28)</f>
        <v>CORTEZ</v>
      </c>
      <c r="XFC82" s="138" t="str">
        <f>IF('DSR Attendance'!B28="","",'DSR Attendance'!B28)</f>
        <v>CCBPI</v>
      </c>
    </row>
    <row r="83" spans="1:55 16375:16383" ht="14.4" customHeight="1">
      <c r="A83" s="190" t="str">
        <f>IF(L83="","",VLOOKUP(L83,'Truck Utilization'!B$3:C$300,2,FALSE))</f>
        <v>RRAJ</v>
      </c>
      <c r="B83" s="191" t="s">
        <v>1896</v>
      </c>
      <c r="C83" s="192" t="e">
        <f>IF($B83="","",VLOOKUP($B83,'DSR Attendance'!$A$3:$E$273,5,FALSE))</f>
        <v>#N/A</v>
      </c>
      <c r="D83" s="193"/>
      <c r="E83" s="637">
        <v>31030339</v>
      </c>
      <c r="F83" s="195"/>
      <c r="G83" s="195"/>
      <c r="H83" s="195"/>
      <c r="I83" s="196" t="str">
        <f>IF(E83="","",VLOOKUP(E83,'Summarized Plan'!A:B,2,0))</f>
        <v>MERCURY DRUG-CASH AND CARRY</v>
      </c>
      <c r="J83" s="194"/>
      <c r="K83" s="194" t="s">
        <v>378</v>
      </c>
      <c r="L83" s="195" t="s">
        <v>457</v>
      </c>
      <c r="M83" s="194">
        <f t="shared" si="46"/>
        <v>188</v>
      </c>
      <c r="N83" s="195">
        <f>IF(E83="","",VLOOKUP(E83,'Summarized Plan'!$A:$C,3,0))</f>
        <v>188</v>
      </c>
      <c r="O83" s="195" t="str">
        <f>IF(E83="","",VLOOKUP(E83,'Summarized Plan'!$A:$G,7,0))</f>
        <v>KA</v>
      </c>
      <c r="P83" s="196"/>
      <c r="Q83" s="198" t="str">
        <f t="shared" si="47"/>
        <v>vibar</v>
      </c>
      <c r="R83" s="197" t="e">
        <f>IF($B83="","",VLOOKUP($Q83,'DSR Attendance'!$A$3:$D$179,4,FALSE))</f>
        <v>#N/A</v>
      </c>
      <c r="S83" s="197"/>
      <c r="T83" s="197" t="str">
        <f t="shared" si="48"/>
        <v>CCE5597</v>
      </c>
      <c r="U83" s="197" t="str">
        <f t="shared" si="49"/>
        <v>vibar</v>
      </c>
      <c r="V83" s="197" t="str">
        <f t="shared" si="50"/>
        <v>KA</v>
      </c>
      <c r="W83" s="197"/>
      <c r="X83" s="197">
        <f>_xlfn.IFNA(IF(L83="","",VLOOKUP(L83,'Truck Utilization'!B$3:D$147,3,FALSE)),"")</f>
        <v>4</v>
      </c>
      <c r="Y83" s="197">
        <f>IF(X83="","",IF(E83="","",VLOOKUP(E83,'Summarized Plan'!$A:$E,5,0)))</f>
        <v>3.32</v>
      </c>
      <c r="Z83" s="197">
        <f t="shared" si="51"/>
        <v>31030339</v>
      </c>
      <c r="AA83" s="197" t="str">
        <f t="shared" si="52"/>
        <v>CCE5597</v>
      </c>
      <c r="AB83" s="197">
        <f t="shared" si="53"/>
        <v>188</v>
      </c>
      <c r="AC83" s="197"/>
      <c r="AD83" s="197" t="str">
        <f t="shared" si="54"/>
        <v>vibar</v>
      </c>
      <c r="AE83" s="197">
        <f t="shared" si="55"/>
        <v>0</v>
      </c>
      <c r="AF83" s="197" t="str">
        <f t="shared" si="56"/>
        <v>MERCURY DRUG-CASH AND CARRY</v>
      </c>
      <c r="AG83" s="194"/>
      <c r="AH83" s="194"/>
      <c r="AI83" s="194"/>
      <c r="AJ83" s="193"/>
      <c r="AK83" s="199"/>
      <c r="AL83" s="194"/>
      <c r="AM83" s="115">
        <f t="shared" si="57"/>
        <v>0</v>
      </c>
      <c r="AO83" s="11">
        <f t="shared" si="58"/>
        <v>31030339</v>
      </c>
      <c r="AP83" s="11" t="e">
        <f t="shared" si="59"/>
        <v>#N/A</v>
      </c>
      <c r="AQ83" s="11">
        <f t="shared" si="60"/>
        <v>188</v>
      </c>
      <c r="AS83" s="202" t="str">
        <f t="shared" si="61"/>
        <v>vibar</v>
      </c>
      <c r="AT83" s="11" t="str">
        <f t="shared" si="62"/>
        <v>RRAJ</v>
      </c>
      <c r="AW83" s="116"/>
      <c r="AX83" s="115">
        <f t="shared" si="63"/>
        <v>0.83</v>
      </c>
      <c r="AY83" s="278">
        <f t="shared" si="64"/>
        <v>0.83</v>
      </c>
      <c r="BC83" s="115">
        <f>IF(E83="","",_xlfn.XLOOKUP(E83,'Summarized Plan'!A:A,'Summarized Plan'!K:K))</f>
        <v>0</v>
      </c>
      <c r="XEU83" s="138">
        <f t="shared" si="43"/>
        <v>1</v>
      </c>
      <c r="XEV83" s="138" t="str">
        <f>IF(E83="","",B82)</f>
        <v>rosita</v>
      </c>
      <c r="XEW83" s="153" t="str">
        <f t="shared" si="44"/>
        <v>CCE5597</v>
      </c>
      <c r="XEX83" s="138" t="e">
        <f>IF(ISNA(VLOOKUP(E83,'Summarized Plan'!$A:$U,19,0)),"",VLOOKUP(E83,'Summarized Plan'!$A:$U,19,0))</f>
        <v>#REF!</v>
      </c>
      <c r="XEY83" s="16" t="str">
        <f>IF('Truck Utilization'!A73=0,"",'Truck Utilization'!A73)</f>
        <v/>
      </c>
      <c r="XEZ83" s="16" t="str">
        <f>IF('Truck Utilization'!B73=0,"",'Truck Utilization'!B73)</f>
        <v>NFZ6894</v>
      </c>
      <c r="XFA83" s="138">
        <f t="shared" si="45"/>
        <v>1</v>
      </c>
      <c r="XFB83" s="138" t="str">
        <f>IF('DSR Attendance'!A29="","",'DSR Attendance'!A29)</f>
        <v>DE LEON E</v>
      </c>
      <c r="XFC83" s="138" t="str">
        <f>IF('DSR Attendance'!B29="","",'DSR Attendance'!B29)</f>
        <v>CCBPI</v>
      </c>
    </row>
    <row r="84" spans="1:55 16375:16383" ht="14.4" customHeight="1">
      <c r="A84" s="190" t="e">
        <f>IF(L84="","",VLOOKUP(L84,'Truck Utilization'!B$3:C$300,2,FALSE))</f>
        <v>#N/A</v>
      </c>
      <c r="B84" s="191" t="s">
        <v>1897</v>
      </c>
      <c r="C84" s="192" t="e">
        <f>IF($B84="","",VLOOKUP($B84,'DSR Attendance'!$A$3:$E$273,5,FALSE))</f>
        <v>#N/A</v>
      </c>
      <c r="D84" s="193"/>
      <c r="E84" s="637">
        <v>31030382</v>
      </c>
      <c r="F84" s="195"/>
      <c r="G84" s="195"/>
      <c r="H84" s="195"/>
      <c r="I84" s="196" t="str">
        <f>IF(E84="","",VLOOKUP(E84,'Summarized Plan'!A:B,2,0))</f>
        <v>MERCURY DRUG-ERMITA NS DE GUIA</v>
      </c>
      <c r="J84" s="194"/>
      <c r="K84" s="194" t="s">
        <v>378</v>
      </c>
      <c r="L84" s="195" t="s">
        <v>1865</v>
      </c>
      <c r="M84" s="194">
        <f t="shared" si="46"/>
        <v>185</v>
      </c>
      <c r="N84" s="195">
        <f>IF(E84="","",VLOOKUP(E84,'Summarized Plan'!$A:$C,3,0))</f>
        <v>185</v>
      </c>
      <c r="O84" s="195" t="str">
        <f>IF(E84="","",VLOOKUP(E84,'Summarized Plan'!$A:$G,7,0))</f>
        <v>KA</v>
      </c>
      <c r="P84" s="196"/>
      <c r="Q84" s="198" t="str">
        <f t="shared" si="47"/>
        <v>ORNOPIA</v>
      </c>
      <c r="R84" s="197" t="e">
        <f>IF($B84="","",VLOOKUP($Q84,'DSR Attendance'!$A$3:$D$179,4,FALSE))</f>
        <v>#N/A</v>
      </c>
      <c r="S84" s="197"/>
      <c r="T84" s="197" t="str">
        <f t="shared" si="48"/>
        <v>NFY9107</v>
      </c>
      <c r="U84" s="197" t="str">
        <f t="shared" si="49"/>
        <v>ORNOPIA</v>
      </c>
      <c r="V84" s="197" t="str">
        <f t="shared" si="50"/>
        <v>KA</v>
      </c>
      <c r="W84" s="197"/>
      <c r="X84" s="197" t="str">
        <f>_xlfn.IFNA(IF(L84="","",VLOOKUP(L84,'Truck Utilization'!B$3:D$147,3,FALSE)),"")</f>
        <v/>
      </c>
      <c r="Y84" s="197" t="str">
        <f>IF(X84="","",IF(E84="","",VLOOKUP(E84,'Summarized Plan'!$A:$E,5,0)))</f>
        <v/>
      </c>
      <c r="Z84" s="197">
        <f t="shared" si="51"/>
        <v>31030382</v>
      </c>
      <c r="AA84" s="197" t="str">
        <f t="shared" si="52"/>
        <v>NFY9107</v>
      </c>
      <c r="AB84" s="197">
        <f t="shared" si="53"/>
        <v>185</v>
      </c>
      <c r="AC84" s="197"/>
      <c r="AD84" s="197" t="str">
        <f t="shared" si="54"/>
        <v>ORNOPIA</v>
      </c>
      <c r="AE84" s="197">
        <f t="shared" si="55"/>
        <v>0</v>
      </c>
      <c r="AF84" s="197" t="str">
        <f t="shared" si="56"/>
        <v>MERCURY DRUG-ERMITA NS DE GUIA</v>
      </c>
      <c r="AG84" s="194"/>
      <c r="AH84" s="194"/>
      <c r="AI84" s="194"/>
      <c r="AJ84" s="193"/>
      <c r="AK84" s="199"/>
      <c r="AL84" s="194"/>
      <c r="AM84" s="115">
        <f t="shared" si="57"/>
        <v>0</v>
      </c>
      <c r="AO84" s="11">
        <f t="shared" si="58"/>
        <v>31030382</v>
      </c>
      <c r="AP84" s="11" t="e">
        <f t="shared" si="59"/>
        <v>#N/A</v>
      </c>
      <c r="AQ84" s="11">
        <f t="shared" si="60"/>
        <v>185</v>
      </c>
      <c r="AS84" s="202" t="str">
        <f t="shared" si="61"/>
        <v>ORNOPIA</v>
      </c>
      <c r="AT84" s="11" t="e">
        <f t="shared" si="62"/>
        <v>#N/A</v>
      </c>
      <c r="AW84" s="116"/>
      <c r="AX84" s="115" t="e">
        <f t="shared" si="63"/>
        <v>#VALUE!</v>
      </c>
      <c r="AY84" s="278" t="str">
        <f t="shared" si="64"/>
        <v/>
      </c>
      <c r="BC84" s="115">
        <f>IF(E84="","",_xlfn.XLOOKUP(E84,'Summarized Plan'!A:A,'Summarized Plan'!K:K))</f>
        <v>0</v>
      </c>
      <c r="XEU84" s="138">
        <f t="shared" si="43"/>
        <v>1</v>
      </c>
      <c r="XEV84" s="138" t="str">
        <f>IF(E84="","",B82)</f>
        <v>rosita</v>
      </c>
      <c r="XEW84" s="153" t="str">
        <f t="shared" si="44"/>
        <v>NFY9107</v>
      </c>
      <c r="XEX84" s="138" t="e">
        <f>IF(ISNA(VLOOKUP(E84,'Summarized Plan'!$A:$U,19,0)),"",VLOOKUP(E84,'Summarized Plan'!$A:$U,19,0))</f>
        <v>#REF!</v>
      </c>
      <c r="XEY84" s="16" t="str">
        <f>IF('Truck Utilization'!A74=0,"",'Truck Utilization'!A74)</f>
        <v/>
      </c>
      <c r="XEZ84" s="16" t="str">
        <f>IF('Truck Utilization'!B74=0,"",'Truck Utilization'!B74)</f>
        <v>NFZ6895</v>
      </c>
      <c r="XFA84" s="138">
        <f t="shared" si="45"/>
        <v>1</v>
      </c>
      <c r="XFB84" s="138" t="str">
        <f>IF('DSR Attendance'!A30="","",'DSR Attendance'!A30)</f>
        <v>DECHAVEZ</v>
      </c>
      <c r="XFC84" s="138" t="str">
        <f>IF('DSR Attendance'!B30="","",'DSR Attendance'!B30)</f>
        <v>CCBPI</v>
      </c>
    </row>
    <row r="85" spans="1:55 16375:16383" ht="14.4" customHeight="1">
      <c r="A85" s="190" t="str">
        <f>IF(L85="","",VLOOKUP(L85,'Truck Utilization'!B$3:C$300,2,FALSE))</f>
        <v>RRAJ</v>
      </c>
      <c r="B85" s="191" t="s">
        <v>1898</v>
      </c>
      <c r="C85" s="192" t="e">
        <f>IF($B85="","",VLOOKUP($B85,'DSR Attendance'!$A$3:$E$273,5,FALSE))</f>
        <v>#N/A</v>
      </c>
      <c r="D85" s="193"/>
      <c r="E85" s="637">
        <v>31030383</v>
      </c>
      <c r="F85" s="195"/>
      <c r="G85" s="195"/>
      <c r="H85" s="195"/>
      <c r="I85" s="196" t="str">
        <f>IF(E85="","",VLOOKUP(E85,'Summarized Plan'!A:B,2,0))</f>
        <v>SOUTHEASTASIA RETAIL, INC.</v>
      </c>
      <c r="J85" s="194"/>
      <c r="K85" s="194" t="s">
        <v>378</v>
      </c>
      <c r="L85" s="195" t="s">
        <v>482</v>
      </c>
      <c r="M85" s="194">
        <f t="shared" si="46"/>
        <v>130</v>
      </c>
      <c r="N85" s="195">
        <f>IF(E85="","",VLOOKUP(E85,'Summarized Plan'!$A:$C,3,0))</f>
        <v>130</v>
      </c>
      <c r="O85" s="195" t="str">
        <f>IF(E85="","",VLOOKUP(E85,'Summarized Plan'!$A:$G,7,0))</f>
        <v>KA</v>
      </c>
      <c r="P85" s="196"/>
      <c r="Q85" s="198" t="str">
        <f t="shared" si="47"/>
        <v>bien</v>
      </c>
      <c r="R85" s="197" t="e">
        <f>IF($B85="","",VLOOKUP($Q85,'DSR Attendance'!$A$3:$D$179,4,FALSE))</f>
        <v>#N/A</v>
      </c>
      <c r="S85" s="197"/>
      <c r="T85" s="197" t="str">
        <f t="shared" si="48"/>
        <v>NCK3264</v>
      </c>
      <c r="U85" s="197" t="str">
        <f t="shared" si="49"/>
        <v>bien</v>
      </c>
      <c r="V85" s="197" t="str">
        <f t="shared" si="50"/>
        <v>KA</v>
      </c>
      <c r="W85" s="197"/>
      <c r="X85" s="197">
        <f>_xlfn.IFNA(IF(L85="","",VLOOKUP(L85,'Truck Utilization'!B$3:D$147,3,FALSE)),"")</f>
        <v>4</v>
      </c>
      <c r="Y85" s="197">
        <f>IF(X85="","",IF(E85="","",VLOOKUP(E85,'Summarized Plan'!$A:$E,5,0)))</f>
        <v>2.0299999999999998</v>
      </c>
      <c r="Z85" s="197">
        <f t="shared" si="51"/>
        <v>31030383</v>
      </c>
      <c r="AA85" s="197" t="str">
        <f t="shared" si="52"/>
        <v>NCK3264</v>
      </c>
      <c r="AB85" s="197">
        <f t="shared" si="53"/>
        <v>130</v>
      </c>
      <c r="AC85" s="197"/>
      <c r="AD85" s="197" t="str">
        <f t="shared" si="54"/>
        <v>bien</v>
      </c>
      <c r="AE85" s="197">
        <f t="shared" si="55"/>
        <v>0</v>
      </c>
      <c r="AF85" s="197" t="str">
        <f t="shared" si="56"/>
        <v>SOUTHEASTASIA RETAIL, INC.</v>
      </c>
      <c r="AG85" s="194"/>
      <c r="AH85" s="194"/>
      <c r="AI85" s="194"/>
      <c r="AJ85" s="193"/>
      <c r="AK85" s="199"/>
      <c r="AL85" s="194"/>
      <c r="AM85" s="115">
        <f t="shared" si="57"/>
        <v>0</v>
      </c>
      <c r="AO85" s="11">
        <f t="shared" si="58"/>
        <v>31030383</v>
      </c>
      <c r="AP85" s="11" t="e">
        <f t="shared" si="59"/>
        <v>#N/A</v>
      </c>
      <c r="AQ85" s="11">
        <f t="shared" si="60"/>
        <v>130</v>
      </c>
      <c r="AS85" s="202" t="str">
        <f t="shared" si="61"/>
        <v>bien</v>
      </c>
      <c r="AT85" s="11" t="str">
        <f t="shared" si="62"/>
        <v>RRAJ</v>
      </c>
      <c r="AW85" s="116"/>
      <c r="AX85" s="115">
        <f t="shared" si="63"/>
        <v>0.50749999999999995</v>
      </c>
      <c r="AY85" s="278">
        <f t="shared" si="64"/>
        <v>0.50749999999999995</v>
      </c>
      <c r="BC85" s="115">
        <f>IF(E85="","",_xlfn.XLOOKUP(E85,'Summarized Plan'!A:A,'Summarized Plan'!K:K))</f>
        <v>0</v>
      </c>
      <c r="XEU85" s="138">
        <f t="shared" si="43"/>
        <v>1</v>
      </c>
      <c r="XEV85" s="138" t="str">
        <f>IF(E85="","",B82)</f>
        <v>rosita</v>
      </c>
      <c r="XEW85" s="153" t="str">
        <f t="shared" si="44"/>
        <v>NCK3264</v>
      </c>
      <c r="XEX85" s="138" t="e">
        <f>IF(ISNA(VLOOKUP(E85,'Summarized Plan'!$A:$U,19,0)),"",VLOOKUP(E85,'Summarized Plan'!$A:$U,19,0))</f>
        <v>#REF!</v>
      </c>
      <c r="XEY85" s="16" t="str">
        <f>IF('Truck Utilization'!A75=0,"",'Truck Utilization'!A75)</f>
        <v/>
      </c>
      <c r="XEZ85" s="16" t="str">
        <f>IF('Truck Utilization'!B75=0,"",'Truck Utilization'!B75)</f>
        <v>NFZ6904</v>
      </c>
      <c r="XFA85" s="138">
        <f t="shared" si="45"/>
        <v>1</v>
      </c>
      <c r="XFB85" s="138" t="str">
        <f>IF('DSR Attendance'!A31="","",'DSR Attendance'!A31)</f>
        <v>DESOACIDO</v>
      </c>
      <c r="XFC85" s="138" t="str">
        <f>IF('DSR Attendance'!B31="","",'DSR Attendance'!B31)</f>
        <v>CCBPI</v>
      </c>
    </row>
    <row r="86" spans="1:55 16375:16383" ht="14.4" customHeight="1">
      <c r="A86" s="190" t="str">
        <f>IF(L86="","",VLOOKUP(L86,'Truck Utilization'!B$3:C$300,2,FALSE))</f>
        <v>ONG</v>
      </c>
      <c r="B86" s="191" t="s">
        <v>449</v>
      </c>
      <c r="C86" s="192">
        <f>IF($B86="","",VLOOKUP($B86,'DSR Attendance'!$A$3:$E$273,5,FALSE))</f>
        <v>0</v>
      </c>
      <c r="D86" s="193"/>
      <c r="E86" s="637">
        <v>31030385</v>
      </c>
      <c r="F86" s="195"/>
      <c r="G86" s="195"/>
      <c r="H86" s="195"/>
      <c r="I86" s="196" t="str">
        <f>IF(E86="","",VLOOKUP(E86,'Summarized Plan'!A:B,2,0))</f>
        <v>EVERWIN MART</v>
      </c>
      <c r="J86" s="194"/>
      <c r="K86" s="194" t="s">
        <v>378</v>
      </c>
      <c r="L86" s="195" t="s">
        <v>450</v>
      </c>
      <c r="M86" s="194">
        <f t="shared" si="46"/>
        <v>315</v>
      </c>
      <c r="N86" s="195">
        <f>IF(E86="","",VLOOKUP(E86,'Summarized Plan'!$A:$C,3,0))</f>
        <v>315</v>
      </c>
      <c r="O86" s="195" t="str">
        <f>IF(E86="","",VLOOKUP(E86,'Summarized Plan'!$A:$G,7,0))</f>
        <v>KA</v>
      </c>
      <c r="P86" s="196"/>
      <c r="Q86" s="198" t="str">
        <f t="shared" si="47"/>
        <v>YAGONIA</v>
      </c>
      <c r="R86" s="197">
        <f>IF($B86="","",VLOOKUP($Q86,'DSR Attendance'!$A$3:$D$179,4,FALSE))</f>
        <v>0</v>
      </c>
      <c r="S86" s="197"/>
      <c r="T86" s="197" t="str">
        <f t="shared" si="48"/>
        <v>CAL8472</v>
      </c>
      <c r="U86" s="197" t="str">
        <f t="shared" si="49"/>
        <v>YAGONIA</v>
      </c>
      <c r="V86" s="197" t="str">
        <f t="shared" si="50"/>
        <v>KA</v>
      </c>
      <c r="W86" s="197"/>
      <c r="X86" s="197">
        <f>_xlfn.IFNA(IF(L86="","",VLOOKUP(L86,'Truck Utilization'!B$3:D$147,3,FALSE)),"")</f>
        <v>4</v>
      </c>
      <c r="Y86" s="197">
        <f>IF(X86="","",IF(E86="","",VLOOKUP(E86,'Summarized Plan'!$A:$E,5,0)))</f>
        <v>4.47</v>
      </c>
      <c r="Z86" s="197">
        <f t="shared" si="51"/>
        <v>31030385</v>
      </c>
      <c r="AA86" s="197" t="str">
        <f t="shared" si="52"/>
        <v>CAL8472</v>
      </c>
      <c r="AB86" s="197">
        <f t="shared" si="53"/>
        <v>315</v>
      </c>
      <c r="AC86" s="197"/>
      <c r="AD86" s="197" t="str">
        <f t="shared" si="54"/>
        <v>YAGONIA</v>
      </c>
      <c r="AE86" s="197">
        <f t="shared" si="55"/>
        <v>0</v>
      </c>
      <c r="AF86" s="197" t="str">
        <f t="shared" si="56"/>
        <v>EVERWIN MART</v>
      </c>
      <c r="AG86" s="194"/>
      <c r="AH86" s="194"/>
      <c r="AI86" s="194"/>
      <c r="AJ86" s="193"/>
      <c r="AK86" s="199"/>
      <c r="AL86" s="194"/>
      <c r="AM86" s="115">
        <f t="shared" si="57"/>
        <v>0</v>
      </c>
      <c r="AO86" s="11">
        <f t="shared" si="58"/>
        <v>31030385</v>
      </c>
      <c r="AP86" s="11" t="e">
        <f t="shared" si="59"/>
        <v>#N/A</v>
      </c>
      <c r="AQ86" s="11">
        <f t="shared" si="60"/>
        <v>315</v>
      </c>
      <c r="AS86" s="202" t="str">
        <f t="shared" si="61"/>
        <v>YAGONIA</v>
      </c>
      <c r="AT86" s="11" t="str">
        <f t="shared" si="62"/>
        <v>ONG</v>
      </c>
      <c r="AW86" s="116"/>
      <c r="AX86" s="115">
        <f t="shared" si="63"/>
        <v>1.1174999999999999</v>
      </c>
      <c r="AY86" s="278">
        <f t="shared" si="64"/>
        <v>1.1174999999999999</v>
      </c>
      <c r="BC86" s="115">
        <f>IF(E86="","",_xlfn.XLOOKUP(E86,'Summarized Plan'!A:A,'Summarized Plan'!K:K))</f>
        <v>0</v>
      </c>
      <c r="XEU86" s="138">
        <f t="shared" si="43"/>
        <v>1</v>
      </c>
      <c r="XEV86" s="138" t="str">
        <f>IF(E86="","",B82)</f>
        <v>rosita</v>
      </c>
      <c r="XEW86" s="153" t="str">
        <f t="shared" si="44"/>
        <v>CAL8472</v>
      </c>
      <c r="XEX86" s="138" t="e">
        <f>IF(ISNA(VLOOKUP(E86,'Summarized Plan'!$A:$U,19,0)),"",VLOOKUP(E86,'Summarized Plan'!$A:$U,19,0))</f>
        <v>#REF!</v>
      </c>
      <c r="XEY86" s="16" t="str">
        <f>IF('Truck Utilization'!A76=0,"",'Truck Utilization'!A76)</f>
        <v/>
      </c>
      <c r="XEZ86" s="16" t="str">
        <f>IF('Truck Utilization'!B76=0,"",'Truck Utilization'!B76)</f>
        <v>NAQ8945</v>
      </c>
      <c r="XFA86" s="138">
        <f t="shared" si="45"/>
        <v>1</v>
      </c>
      <c r="XFB86" s="138" t="str">
        <f>IF('DSR Attendance'!A32="","",'DSR Attendance'!A32)</f>
        <v>DIAZ</v>
      </c>
      <c r="XFC86" s="138" t="str">
        <f>IF('DSR Attendance'!B32="","",'DSR Attendance'!B32)</f>
        <v>CCBPI</v>
      </c>
    </row>
    <row r="87" spans="1:55 16375:16383" ht="14.4" customHeight="1">
      <c r="A87" s="190" t="str">
        <f>IF(L87="","",VLOOKUP(L87,'Truck Utilization'!B$3:C$300,2,FALSE))</f>
        <v>Company</v>
      </c>
      <c r="B87" s="191" t="s">
        <v>1218</v>
      </c>
      <c r="C87" s="192">
        <f>IF($B87="","",VLOOKUP($B87,'DSR Attendance'!$A$3:$E$273,5,FALSE))</f>
        <v>0</v>
      </c>
      <c r="D87" s="193"/>
      <c r="E87" s="637">
        <v>31030511</v>
      </c>
      <c r="F87" s="195"/>
      <c r="G87" s="195"/>
      <c r="H87" s="195"/>
      <c r="I87" s="196" t="str">
        <f>IF(E87="","",VLOOKUP(E87,'Summarized Plan'!A:B,2,0))</f>
        <v>CCBPI_PARANAQUE DC_NKA</v>
      </c>
      <c r="J87" s="194"/>
      <c r="K87" s="194" t="s">
        <v>378</v>
      </c>
      <c r="L87" s="195" t="s">
        <v>524</v>
      </c>
      <c r="M87" s="194">
        <f t="shared" si="46"/>
        <v>420</v>
      </c>
      <c r="N87" s="195">
        <f>IF(E87="","",VLOOKUP(E87,'Summarized Plan'!$A:$C,3,0))</f>
        <v>420</v>
      </c>
      <c r="O87" s="195" t="str">
        <f>IF(E87="","",VLOOKUP(E87,'Summarized Plan'!$A:$G,7,0))</f>
        <v>KA</v>
      </c>
      <c r="P87" s="196"/>
      <c r="Q87" s="198" t="str">
        <f t="shared" si="47"/>
        <v>SALEM</v>
      </c>
      <c r="R87" s="197">
        <f>IF($B87="","",VLOOKUP($Q87,'DSR Attendance'!$A$3:$D$179,4,FALSE))</f>
        <v>0</v>
      </c>
      <c r="S87" s="197"/>
      <c r="T87" s="197" t="str">
        <f t="shared" si="48"/>
        <v>PKO339</v>
      </c>
      <c r="U87" s="197" t="str">
        <f t="shared" si="49"/>
        <v>SALEM</v>
      </c>
      <c r="V87" s="197" t="str">
        <f t="shared" si="50"/>
        <v>KA</v>
      </c>
      <c r="W87" s="197"/>
      <c r="X87" s="197">
        <f>_xlfn.IFNA(IF(L87="","",VLOOKUP(L87,'Truck Utilization'!B$3:D$147,3,FALSE)),"")</f>
        <v>4</v>
      </c>
      <c r="Y87" s="197">
        <f>IF(X87="","",IF(E87="","",VLOOKUP(E87,'Summarized Plan'!$A:$E,5,0)))</f>
        <v>1.92</v>
      </c>
      <c r="Z87" s="197">
        <f t="shared" si="51"/>
        <v>31030511</v>
      </c>
      <c r="AA87" s="197" t="str">
        <f t="shared" si="52"/>
        <v>PKO339</v>
      </c>
      <c r="AB87" s="197">
        <f t="shared" si="53"/>
        <v>420</v>
      </c>
      <c r="AC87" s="197"/>
      <c r="AD87" s="197" t="str">
        <f t="shared" si="54"/>
        <v>SALEM</v>
      </c>
      <c r="AE87" s="197">
        <f t="shared" si="55"/>
        <v>0</v>
      </c>
      <c r="AF87" s="197" t="str">
        <f t="shared" si="56"/>
        <v>CCBPI_PARANAQUE DC_NKA</v>
      </c>
      <c r="AG87" s="194"/>
      <c r="AH87" s="194"/>
      <c r="AI87" s="194"/>
      <c r="AJ87" s="193"/>
      <c r="AK87" s="199"/>
      <c r="AL87" s="194"/>
      <c r="AM87" s="115">
        <f t="shared" si="57"/>
        <v>0</v>
      </c>
      <c r="AO87" s="11">
        <f t="shared" si="58"/>
        <v>31030511</v>
      </c>
      <c r="AP87" s="11" t="e">
        <f t="shared" si="59"/>
        <v>#N/A</v>
      </c>
      <c r="AQ87" s="11">
        <f t="shared" si="60"/>
        <v>420</v>
      </c>
      <c r="AS87" s="202" t="str">
        <f t="shared" si="61"/>
        <v>SALEM</v>
      </c>
      <c r="AT87" s="11" t="str">
        <f t="shared" si="62"/>
        <v>Company</v>
      </c>
      <c r="AW87" s="116"/>
      <c r="AX87" s="115">
        <f t="shared" si="63"/>
        <v>0.48</v>
      </c>
      <c r="AY87" s="278">
        <f t="shared" si="64"/>
        <v>0.48</v>
      </c>
      <c r="BC87" s="115">
        <f>IF(E87="","",_xlfn.XLOOKUP(E87,'Summarized Plan'!A:A,'Summarized Plan'!K:K))</f>
        <v>0</v>
      </c>
      <c r="XEU87" s="138">
        <f t="shared" si="43"/>
        <v>1</v>
      </c>
      <c r="XEV87" s="138" t="str">
        <f>IF(E87="","",B87)</f>
        <v>SALEM</v>
      </c>
      <c r="XEW87" s="153" t="str">
        <f t="shared" si="44"/>
        <v>PKO339</v>
      </c>
      <c r="XEX87" s="138" t="e">
        <f>IF(ISNA(VLOOKUP(E87,'Summarized Plan'!$A:$U,19,0)),"",VLOOKUP(E87,'Summarized Plan'!$A:$U,19,0))</f>
        <v>#REF!</v>
      </c>
      <c r="XEY87" s="16" t="str">
        <f>IF('Truck Utilization'!A77=0,"",'Truck Utilization'!A77)</f>
        <v/>
      </c>
      <c r="XEZ87" s="16" t="str">
        <f>IF('Truck Utilization'!B77=0,"",'Truck Utilization'!B77)</f>
        <v>NAQ9064</v>
      </c>
      <c r="XFA87" s="138">
        <f t="shared" si="45"/>
        <v>1</v>
      </c>
      <c r="XFB87" s="138" t="str">
        <f>IF('DSR Attendance'!A33="","",'DSR Attendance'!A33)</f>
        <v>DIÑO</v>
      </c>
      <c r="XFC87" s="138" t="str">
        <f>IF('DSR Attendance'!B33="","",'DSR Attendance'!B33)</f>
        <v>CCBPI</v>
      </c>
    </row>
    <row r="88" spans="1:55 16375:16383" ht="14.4" customHeight="1">
      <c r="A88" s="190" t="str">
        <f>IF(L88="","",VLOOKUP(L88,'Truck Utilization'!B$3:C$300,2,FALSE))</f>
        <v>Company</v>
      </c>
      <c r="B88" s="191" t="s">
        <v>453</v>
      </c>
      <c r="C88" s="192" t="str">
        <f>IF($B88="","",VLOOKUP($B88,'DSR Attendance'!$A$3:$E$273,5,FALSE))</f>
        <v>09190879741</v>
      </c>
      <c r="D88" s="193"/>
      <c r="E88" s="637">
        <v>31030513</v>
      </c>
      <c r="F88" s="195"/>
      <c r="G88" s="195"/>
      <c r="H88" s="195"/>
      <c r="I88" s="196" t="str">
        <f>IF(E88="","",VLOOKUP(E88,'Summarized Plan'!A:B,2,0))</f>
        <v>ALBA INTERNATIONAL INC.</v>
      </c>
      <c r="J88" s="194"/>
      <c r="K88" s="194" t="s">
        <v>378</v>
      </c>
      <c r="L88" s="195" t="s">
        <v>454</v>
      </c>
      <c r="M88" s="194">
        <f t="shared" si="46"/>
        <v>257</v>
      </c>
      <c r="N88" s="195">
        <f>IF(E88="","",VLOOKUP(E88,'Summarized Plan'!$A:$C,3,0))</f>
        <v>257</v>
      </c>
      <c r="O88" s="195" t="str">
        <f>IF(E88="","",VLOOKUP(E88,'Summarized Plan'!$A:$G,7,0))</f>
        <v>KA</v>
      </c>
      <c r="P88" s="196"/>
      <c r="Q88" s="198" t="str">
        <f t="shared" si="47"/>
        <v>CORTEZ</v>
      </c>
      <c r="R88" s="197">
        <f>IF($B88="","",VLOOKUP($Q88,'DSR Attendance'!$A$3:$D$179,4,FALSE))</f>
        <v>0</v>
      </c>
      <c r="S88" s="197"/>
      <c r="T88" s="197" t="str">
        <f t="shared" si="48"/>
        <v>PSQ370</v>
      </c>
      <c r="U88" s="197" t="str">
        <f t="shared" si="49"/>
        <v>CORTEZ</v>
      </c>
      <c r="V88" s="197" t="str">
        <f t="shared" si="50"/>
        <v>KA</v>
      </c>
      <c r="W88" s="197"/>
      <c r="X88" s="197">
        <f>_xlfn.IFNA(IF(L88="","",VLOOKUP(L88,'Truck Utilization'!B$3:D$147,3,FALSE)),"")</f>
        <v>4</v>
      </c>
      <c r="Y88" s="197">
        <f>IF(X88="","",IF(E88="","",VLOOKUP(E88,'Summarized Plan'!$A:$E,5,0)))</f>
        <v>4.18</v>
      </c>
      <c r="Z88" s="197">
        <f t="shared" si="51"/>
        <v>31030513</v>
      </c>
      <c r="AA88" s="197" t="str">
        <f t="shared" si="52"/>
        <v>PSQ370</v>
      </c>
      <c r="AB88" s="197">
        <f t="shared" si="53"/>
        <v>257</v>
      </c>
      <c r="AC88" s="197"/>
      <c r="AD88" s="197" t="str">
        <f t="shared" si="54"/>
        <v>CORTEZ</v>
      </c>
      <c r="AE88" s="197">
        <f t="shared" si="55"/>
        <v>0</v>
      </c>
      <c r="AF88" s="197" t="str">
        <f t="shared" si="56"/>
        <v>ALBA INTERNATIONAL INC.</v>
      </c>
      <c r="AG88" s="194"/>
      <c r="AH88" s="194"/>
      <c r="AI88" s="194"/>
      <c r="AJ88" s="193"/>
      <c r="AK88" s="199"/>
      <c r="AL88" s="194"/>
      <c r="AM88" s="115">
        <f t="shared" si="57"/>
        <v>0</v>
      </c>
      <c r="AO88" s="11">
        <f t="shared" si="58"/>
        <v>31030513</v>
      </c>
      <c r="AP88" s="11" t="e">
        <f t="shared" si="59"/>
        <v>#N/A</v>
      </c>
      <c r="AQ88" s="11">
        <f t="shared" si="60"/>
        <v>257</v>
      </c>
      <c r="AS88" s="202" t="str">
        <f t="shared" si="61"/>
        <v>CORTEZ</v>
      </c>
      <c r="AT88" s="11" t="str">
        <f t="shared" si="62"/>
        <v>Company</v>
      </c>
      <c r="AW88" s="116"/>
      <c r="AX88" s="115">
        <f t="shared" si="63"/>
        <v>1.0449999999999999</v>
      </c>
      <c r="AY88" s="278">
        <f t="shared" si="64"/>
        <v>1.0449999999999999</v>
      </c>
      <c r="BC88" s="115">
        <f>IF(E88="","",_xlfn.XLOOKUP(E88,'Summarized Plan'!A:A,'Summarized Plan'!K:K))</f>
        <v>0</v>
      </c>
      <c r="XEU88" s="138">
        <f t="shared" si="43"/>
        <v>1</v>
      </c>
      <c r="XEV88" s="138" t="str">
        <f>IF(E88="","",B87)</f>
        <v>SALEM</v>
      </c>
      <c r="XEW88" s="153" t="str">
        <f t="shared" si="44"/>
        <v>PSQ370</v>
      </c>
      <c r="XEX88" s="138" t="e">
        <f>IF(ISNA(VLOOKUP(E88,'Summarized Plan'!$A:$U,19,0)),"",VLOOKUP(E88,'Summarized Plan'!$A:$U,19,0))</f>
        <v>#REF!</v>
      </c>
      <c r="XEY88" s="16" t="str">
        <f>IF('Truck Utilization'!A78=0,"",'Truck Utilization'!A78)</f>
        <v/>
      </c>
      <c r="XEZ88" s="16" t="str">
        <f>IF('Truck Utilization'!B78=0,"",'Truck Utilization'!B78)</f>
        <v>NAQ8944</v>
      </c>
      <c r="XFA88" s="138">
        <f t="shared" si="45"/>
        <v>1</v>
      </c>
      <c r="XFB88" s="138" t="str">
        <f>IF('DSR Attendance'!A34="","",'DSR Attendance'!A34)</f>
        <v>DON</v>
      </c>
      <c r="XFC88" s="138" t="str">
        <f>IF('DSR Attendance'!B34="","",'DSR Attendance'!B34)</f>
        <v>CCBPI</v>
      </c>
    </row>
    <row r="89" spans="1:55 16375:16383" ht="14.4" customHeight="1">
      <c r="A89" s="190" t="str">
        <f>IF(L89="","",VLOOKUP(L89,'Truck Utilization'!B$3:C$300,2,FALSE))</f>
        <v>Company</v>
      </c>
      <c r="B89" s="191" t="s">
        <v>377</v>
      </c>
      <c r="C89" s="192">
        <f>IF($B89="","",VLOOKUP($B89,'DSR Attendance'!$A$3:$E$273,5,FALSE))</f>
        <v>0</v>
      </c>
      <c r="D89" s="193"/>
      <c r="E89" s="637">
        <v>31031536</v>
      </c>
      <c r="F89" s="195"/>
      <c r="G89" s="195"/>
      <c r="H89" s="195"/>
      <c r="I89" s="196" t="str">
        <f>IF(E89="","",VLOOKUP(E89,'Summarized Plan'!A:B,2,0))</f>
        <v>DP RICAFORTZ CONSUMER GOODS TRADING</v>
      </c>
      <c r="J89" s="194"/>
      <c r="K89" s="194" t="s">
        <v>378</v>
      </c>
      <c r="L89" s="195" t="s">
        <v>379</v>
      </c>
      <c r="M89" s="194">
        <f t="shared" si="46"/>
        <v>180</v>
      </c>
      <c r="N89" s="195">
        <f>IF(E89="","",VLOOKUP(E89,'Summarized Plan'!$A:$C,3,0))</f>
        <v>180</v>
      </c>
      <c r="O89" s="195" t="str">
        <f>IF(E89="","",VLOOKUP(E89,'Summarized Plan'!$A:$G,7,0))</f>
        <v>LP-DP</v>
      </c>
      <c r="P89" s="196"/>
      <c r="Q89" s="198" t="str">
        <f t="shared" si="47"/>
        <v>ANZANO</v>
      </c>
      <c r="R89" s="197">
        <f>IF($B89="","",VLOOKUP($Q89,'DSR Attendance'!$A$3:$D$179,4,FALSE))</f>
        <v>0</v>
      </c>
      <c r="S89" s="197"/>
      <c r="T89" s="197" t="str">
        <f t="shared" si="48"/>
        <v>NAQ8961</v>
      </c>
      <c r="U89" s="197" t="str">
        <f t="shared" si="49"/>
        <v>ANZANO</v>
      </c>
      <c r="V89" s="197" t="str">
        <f t="shared" si="50"/>
        <v>LP-DP</v>
      </c>
      <c r="W89" s="197"/>
      <c r="X89" s="197">
        <f>_xlfn.IFNA(IF(L89="","",VLOOKUP(L89,'Truck Utilization'!B$3:D$147,3,FALSE)),"")</f>
        <v>6</v>
      </c>
      <c r="Y89" s="197">
        <f>IF(X89="","",IF(E89="","",VLOOKUP(E89,'Summarized Plan'!$A:$E,5,0)))</f>
        <v>6</v>
      </c>
      <c r="Z89" s="197">
        <f t="shared" si="51"/>
        <v>31031536</v>
      </c>
      <c r="AA89" s="197" t="str">
        <f t="shared" si="52"/>
        <v>NAQ8961</v>
      </c>
      <c r="AB89" s="197">
        <f t="shared" si="53"/>
        <v>180</v>
      </c>
      <c r="AC89" s="197"/>
      <c r="AD89" s="197" t="str">
        <f t="shared" si="54"/>
        <v>ANZANO</v>
      </c>
      <c r="AE89" s="197">
        <f t="shared" si="55"/>
        <v>0</v>
      </c>
      <c r="AF89" s="197" t="str">
        <f t="shared" si="56"/>
        <v>DP RICAFORTZ CONSUMER GOODS TRADING</v>
      </c>
      <c r="AG89" s="194"/>
      <c r="AH89" s="194"/>
      <c r="AI89" s="194"/>
      <c r="AJ89" s="193"/>
      <c r="AK89" s="199"/>
      <c r="AL89" s="194"/>
      <c r="AM89" s="115">
        <f t="shared" si="57"/>
        <v>0</v>
      </c>
      <c r="AO89" s="11">
        <f t="shared" si="58"/>
        <v>31031536</v>
      </c>
      <c r="AP89" s="11" t="e">
        <f t="shared" si="59"/>
        <v>#N/A</v>
      </c>
      <c r="AQ89" s="11">
        <f t="shared" si="60"/>
        <v>180</v>
      </c>
      <c r="AS89" s="202" t="str">
        <f t="shared" si="61"/>
        <v>ANZANO</v>
      </c>
      <c r="AT89" s="11" t="str">
        <f t="shared" si="62"/>
        <v>Company</v>
      </c>
      <c r="AW89" s="116"/>
      <c r="AX89" s="115">
        <f t="shared" si="63"/>
        <v>1</v>
      </c>
      <c r="AY89" s="278">
        <f t="shared" si="64"/>
        <v>1</v>
      </c>
      <c r="BC89" s="115">
        <f>IF(E89="","",_xlfn.XLOOKUP(E89,'Summarized Plan'!A:A,'Summarized Plan'!K:K))</f>
        <v>0</v>
      </c>
      <c r="XEU89" s="138">
        <f t="shared" si="43"/>
        <v>1</v>
      </c>
      <c r="XEV89" s="138" t="str">
        <f>IF(E89="","",B87)</f>
        <v>SALEM</v>
      </c>
      <c r="XEW89" s="153" t="str">
        <f t="shared" si="44"/>
        <v>NAQ8961</v>
      </c>
      <c r="XEX89" s="138" t="e">
        <f>IF(ISNA(VLOOKUP(E89,'Summarized Plan'!$A:$U,19,0)),"",VLOOKUP(E89,'Summarized Plan'!$A:$U,19,0))</f>
        <v>#REF!</v>
      </c>
      <c r="XEY89" s="16" t="str">
        <f>IF('Truck Utilization'!A79=0,"",'Truck Utilization'!A79)</f>
        <v/>
      </c>
      <c r="XEZ89" s="16" t="str">
        <f>IF('Truck Utilization'!B79=0,"",'Truck Utilization'!B79)</f>
        <v>DAD9131</v>
      </c>
      <c r="XFA89" s="138">
        <f t="shared" si="45"/>
        <v>1</v>
      </c>
      <c r="XFB89" s="138" t="str">
        <f>IF('DSR Attendance'!A35="","",'DSR Attendance'!A35)</f>
        <v>DULACA</v>
      </c>
      <c r="XFC89" s="138" t="str">
        <f>IF('DSR Attendance'!B35="","",'DSR Attendance'!B35)</f>
        <v>CCBPI</v>
      </c>
    </row>
    <row r="90" spans="1:55 16375:16383" ht="14.4" customHeight="1">
      <c r="A90" s="190" t="str">
        <f>IF(L90="","",VLOOKUP(L90,'Truck Utilization'!B$3:C$300,2,FALSE))</f>
        <v>Company</v>
      </c>
      <c r="B90" s="191" t="s">
        <v>1899</v>
      </c>
      <c r="C90" s="192" t="e">
        <f>IF($B90="","",VLOOKUP($B90,'DSR Attendance'!$A$3:$E$273,5,FALSE))</f>
        <v>#N/A</v>
      </c>
      <c r="D90" s="193"/>
      <c r="E90" s="637">
        <v>31031643</v>
      </c>
      <c r="F90" s="195"/>
      <c r="G90" s="195"/>
      <c r="H90" s="195"/>
      <c r="I90" s="196" t="str">
        <f>IF(E90="","",VLOOKUP(E90,'Summarized Plan'!A:B,2,0))</f>
        <v>DP RICAFORTZ CONSUMER GOODS TRADING</v>
      </c>
      <c r="J90" s="194"/>
      <c r="K90" s="194" t="s">
        <v>378</v>
      </c>
      <c r="L90" s="195" t="s">
        <v>505</v>
      </c>
      <c r="M90" s="194">
        <f t="shared" si="46"/>
        <v>336</v>
      </c>
      <c r="N90" s="195">
        <f>IF(E90="","",VLOOKUP(E90,'Summarized Plan'!$A:$C,3,0))</f>
        <v>336</v>
      </c>
      <c r="O90" s="195" t="str">
        <f>IF(E90="","",VLOOKUP(E90,'Summarized Plan'!$A:$G,7,0))</f>
        <v>LP-DP</v>
      </c>
      <c r="P90" s="196"/>
      <c r="Q90" s="198" t="str">
        <f t="shared" si="47"/>
        <v>MULA</v>
      </c>
      <c r="R90" s="197" t="e">
        <f>IF($B90="","",VLOOKUP($Q90,'DSR Attendance'!$A$3:$D$179,4,FALSE))</f>
        <v>#N/A</v>
      </c>
      <c r="S90" s="197"/>
      <c r="T90" s="197" t="str">
        <f t="shared" si="48"/>
        <v>DAD9134</v>
      </c>
      <c r="U90" s="197" t="str">
        <f t="shared" si="49"/>
        <v>MULA</v>
      </c>
      <c r="V90" s="197" t="str">
        <f t="shared" si="50"/>
        <v>LP-DP</v>
      </c>
      <c r="W90" s="197"/>
      <c r="X90" s="197">
        <f>_xlfn.IFNA(IF(L90="","",VLOOKUP(L90,'Truck Utilization'!B$3:D$147,3,FALSE)),"")</f>
        <v>6</v>
      </c>
      <c r="Y90" s="197">
        <f>IF(X90="","",IF(E90="","",VLOOKUP(E90,'Summarized Plan'!$A:$E,5,0)))</f>
        <v>6</v>
      </c>
      <c r="Z90" s="197">
        <f t="shared" si="51"/>
        <v>31031643</v>
      </c>
      <c r="AA90" s="197" t="str">
        <f t="shared" si="52"/>
        <v>DAD9134</v>
      </c>
      <c r="AB90" s="197">
        <f t="shared" si="53"/>
        <v>336</v>
      </c>
      <c r="AC90" s="197"/>
      <c r="AD90" s="197" t="str">
        <f t="shared" si="54"/>
        <v>MULA</v>
      </c>
      <c r="AE90" s="197">
        <f t="shared" si="55"/>
        <v>0</v>
      </c>
      <c r="AF90" s="197" t="str">
        <f t="shared" si="56"/>
        <v>DP RICAFORTZ CONSUMER GOODS TRADING</v>
      </c>
      <c r="AG90" s="194"/>
      <c r="AH90" s="194"/>
      <c r="AI90" s="194"/>
      <c r="AJ90" s="193"/>
      <c r="AK90" s="199"/>
      <c r="AL90" s="194"/>
      <c r="AM90" s="115">
        <f t="shared" si="57"/>
        <v>0</v>
      </c>
      <c r="AO90" s="11">
        <f t="shared" si="58"/>
        <v>31031643</v>
      </c>
      <c r="AP90" s="11" t="e">
        <f t="shared" si="59"/>
        <v>#N/A</v>
      </c>
      <c r="AQ90" s="11">
        <f t="shared" si="60"/>
        <v>336</v>
      </c>
      <c r="AS90" s="202" t="str">
        <f t="shared" si="61"/>
        <v>MULA</v>
      </c>
      <c r="AT90" s="11" t="str">
        <f t="shared" si="62"/>
        <v>Company</v>
      </c>
      <c r="AW90" s="116"/>
      <c r="AX90" s="115">
        <f t="shared" si="63"/>
        <v>1</v>
      </c>
      <c r="AY90" s="278">
        <f t="shared" si="64"/>
        <v>1</v>
      </c>
      <c r="BC90" s="115">
        <f>IF(E90="","",_xlfn.XLOOKUP(E90,'Summarized Plan'!A:A,'Summarized Plan'!K:K))</f>
        <v>0</v>
      </c>
      <c r="XEU90" s="138">
        <f t="shared" si="43"/>
        <v>1</v>
      </c>
      <c r="XEV90" s="138" t="str">
        <f>IF(E90="","",B87)</f>
        <v>SALEM</v>
      </c>
      <c r="XEW90" s="153" t="str">
        <f t="shared" si="44"/>
        <v>DAD9134</v>
      </c>
      <c r="XEX90" s="138" t="e">
        <f>IF(ISNA(VLOOKUP(E90,'Summarized Plan'!$A:$U,19,0)),"",VLOOKUP(E90,'Summarized Plan'!$A:$U,19,0))</f>
        <v>#REF!</v>
      </c>
      <c r="XEY90" s="16" t="str">
        <f>IF('Truck Utilization'!A80=0,"",'Truck Utilization'!A80)</f>
        <v/>
      </c>
      <c r="XEZ90" s="16" t="str">
        <f>IF('Truck Utilization'!B80=0,"",'Truck Utilization'!B80)</f>
        <v>NRI646</v>
      </c>
      <c r="XFA90" s="138">
        <f t="shared" si="45"/>
        <v>1</v>
      </c>
      <c r="XFB90" s="138" t="str">
        <f>IF('DSR Attendance'!A36="","",'DSR Attendance'!A36)</f>
        <v>ESPINOSA</v>
      </c>
      <c r="XFC90" s="138" t="str">
        <f>IF('DSR Attendance'!B36="","",'DSR Attendance'!B36)</f>
        <v>CCBPI</v>
      </c>
    </row>
    <row r="91" spans="1:55 16375:16383" ht="14.4" customHeight="1">
      <c r="A91" s="190" t="str">
        <f>IF(L91="","",VLOOKUP(L91,'Truck Utilization'!B$3:C$300,2,FALSE))</f>
        <v>Company</v>
      </c>
      <c r="B91" s="191" t="s">
        <v>1853</v>
      </c>
      <c r="C91" s="192" t="e">
        <f>IF($B91="","",VLOOKUP($B91,'DSR Attendance'!$A$3:$E$273,5,FALSE))</f>
        <v>#N/A</v>
      </c>
      <c r="D91" s="193"/>
      <c r="E91" s="637">
        <v>31031647</v>
      </c>
      <c r="F91" s="195"/>
      <c r="G91" s="195"/>
      <c r="H91" s="195"/>
      <c r="I91" s="196" t="str">
        <f>IF(E91="","",VLOOKUP(E91,'Summarized Plan'!A:B,2,0))</f>
        <v>DP RICAFORTZ CONSUMER GOODS TRADING</v>
      </c>
      <c r="J91" s="194"/>
      <c r="K91" s="194" t="s">
        <v>378</v>
      </c>
      <c r="L91" s="195" t="s">
        <v>536</v>
      </c>
      <c r="M91" s="194">
        <f t="shared" si="46"/>
        <v>336</v>
      </c>
      <c r="N91" s="195">
        <f>IF(E91="","",VLOOKUP(E91,'Summarized Plan'!$A:$C,3,0))</f>
        <v>336</v>
      </c>
      <c r="O91" s="195" t="str">
        <f>IF(E91="","",VLOOKUP(E91,'Summarized Plan'!$A:$G,7,0))</f>
        <v>LP-DP</v>
      </c>
      <c r="P91" s="196"/>
      <c r="Q91" s="198" t="str">
        <f t="shared" si="47"/>
        <v>PAPELLERO</v>
      </c>
      <c r="R91" s="197" t="e">
        <f>IF($B91="","",VLOOKUP($Q91,'DSR Attendance'!$A$3:$D$179,4,FALSE))</f>
        <v>#N/A</v>
      </c>
      <c r="S91" s="197"/>
      <c r="T91" s="197" t="str">
        <f t="shared" si="48"/>
        <v>DAD8995</v>
      </c>
      <c r="U91" s="197" t="str">
        <f t="shared" si="49"/>
        <v>PAPELLERO</v>
      </c>
      <c r="V91" s="197" t="str">
        <f t="shared" si="50"/>
        <v>LP-DP</v>
      </c>
      <c r="W91" s="197"/>
      <c r="X91" s="197">
        <f>_xlfn.IFNA(IF(L91="","",VLOOKUP(L91,'Truck Utilization'!B$3:D$147,3,FALSE)),"")</f>
        <v>6</v>
      </c>
      <c r="Y91" s="197">
        <f>IF(X91="","",IF(E91="","",VLOOKUP(E91,'Summarized Plan'!$A:$E,5,0)))</f>
        <v>6</v>
      </c>
      <c r="Z91" s="197">
        <f t="shared" si="51"/>
        <v>31031647</v>
      </c>
      <c r="AA91" s="197" t="str">
        <f t="shared" si="52"/>
        <v>DAD8995</v>
      </c>
      <c r="AB91" s="197">
        <f t="shared" si="53"/>
        <v>336</v>
      </c>
      <c r="AC91" s="197"/>
      <c r="AD91" s="197" t="str">
        <f t="shared" si="54"/>
        <v>PAPELLERO</v>
      </c>
      <c r="AE91" s="197">
        <f t="shared" si="55"/>
        <v>0</v>
      </c>
      <c r="AF91" s="197" t="str">
        <f t="shared" si="56"/>
        <v>DP RICAFORTZ CONSUMER GOODS TRADING</v>
      </c>
      <c r="AG91" s="194"/>
      <c r="AH91" s="194"/>
      <c r="AI91" s="194"/>
      <c r="AJ91" s="193"/>
      <c r="AK91" s="199"/>
      <c r="AL91" s="194"/>
      <c r="AM91" s="115">
        <f t="shared" si="57"/>
        <v>0</v>
      </c>
      <c r="AO91" s="11">
        <f t="shared" si="58"/>
        <v>31031647</v>
      </c>
      <c r="AP91" s="11" t="e">
        <f t="shared" si="59"/>
        <v>#N/A</v>
      </c>
      <c r="AQ91" s="11">
        <f t="shared" si="60"/>
        <v>336</v>
      </c>
      <c r="AS91" s="202" t="str">
        <f t="shared" si="61"/>
        <v>PAPELLERO</v>
      </c>
      <c r="AT91" s="11" t="str">
        <f t="shared" si="62"/>
        <v>Company</v>
      </c>
      <c r="AW91" s="116"/>
      <c r="AX91" s="115">
        <f t="shared" si="63"/>
        <v>1</v>
      </c>
      <c r="AY91" s="278">
        <f t="shared" si="64"/>
        <v>1</v>
      </c>
      <c r="BC91" s="115">
        <f>IF(E91="","",_xlfn.XLOOKUP(E91,'Summarized Plan'!A:A,'Summarized Plan'!K:K))</f>
        <v>0</v>
      </c>
      <c r="XEU91" s="138">
        <f t="shared" si="43"/>
        <v>1</v>
      </c>
      <c r="XEV91" s="138" t="str">
        <f>IF(E91="","",B87)</f>
        <v>SALEM</v>
      </c>
      <c r="XEW91" s="153" t="str">
        <f t="shared" si="44"/>
        <v>DAD8995</v>
      </c>
      <c r="XEX91" s="138" t="e">
        <f>IF(ISNA(VLOOKUP(E91,'Summarized Plan'!$A:$U,19,0)),"",VLOOKUP(E91,'Summarized Plan'!$A:$U,19,0))</f>
        <v>#REF!</v>
      </c>
      <c r="XEY91" s="16" t="str">
        <f>IF('Truck Utilization'!A81=0,"",'Truck Utilization'!A81)</f>
        <v/>
      </c>
      <c r="XEZ91" s="16" t="str">
        <f>IF('Truck Utilization'!B81=0,"",'Truck Utilization'!B81)</f>
        <v>NRI689</v>
      </c>
      <c r="XFA91" s="138">
        <f t="shared" si="45"/>
        <v>1</v>
      </c>
      <c r="XFB91" s="138" t="str">
        <f>IF('DSR Attendance'!A37="","",'DSR Attendance'!A37)</f>
        <v>FACUNLA</v>
      </c>
      <c r="XFC91" s="138" t="str">
        <f>IF('DSR Attendance'!B37="","",'DSR Attendance'!B37)</f>
        <v>CCBPI</v>
      </c>
    </row>
    <row r="92" spans="1:55 16375:16383" ht="14.4" customHeight="1">
      <c r="A92" s="190" t="e">
        <f>IF(L92="","",VLOOKUP(L92,'Truck Utilization'!B$3:C$300,2,FALSE))</f>
        <v>#N/A</v>
      </c>
      <c r="B92" s="191" t="s">
        <v>1900</v>
      </c>
      <c r="C92" s="192" t="e">
        <f>IF($B92="","",VLOOKUP($B92,'DSR Attendance'!$A$3:$E$273,5,FALSE))</f>
        <v>#N/A</v>
      </c>
      <c r="D92" s="193"/>
      <c r="E92" s="637">
        <v>31031715</v>
      </c>
      <c r="F92" s="195"/>
      <c r="G92" s="195"/>
      <c r="H92" s="195"/>
      <c r="I92" s="196" t="str">
        <f>IF(E92="","",VLOOKUP(E92,'Summarized Plan'!A:B,2,0))</f>
        <v>MAPESI SOFTDRINKS STORE</v>
      </c>
      <c r="J92" s="194"/>
      <c r="K92" s="194" t="s">
        <v>378</v>
      </c>
      <c r="L92" s="195" t="s">
        <v>1866</v>
      </c>
      <c r="M92" s="194">
        <f t="shared" si="46"/>
        <v>172</v>
      </c>
      <c r="N92" s="195">
        <f>IF(E92="","",VLOOKUP(E92,'Summarized Plan'!$A:$C,3,0))</f>
        <v>172</v>
      </c>
      <c r="O92" s="195" t="str">
        <f>IF(E92="","",VLOOKUP(E92,'Summarized Plan'!$A:$G,7,0))</f>
        <v>PAC-WS</v>
      </c>
      <c r="P92" s="196"/>
      <c r="Q92" s="198" t="str">
        <f t="shared" si="47"/>
        <v>EWAYAC</v>
      </c>
      <c r="R92" s="197" t="e">
        <f>IF($B92="","",VLOOKUP($Q92,'DSR Attendance'!$A$3:$D$179,4,FALSE))</f>
        <v>#N/A</v>
      </c>
      <c r="S92" s="197"/>
      <c r="T92" s="197" t="str">
        <f t="shared" si="48"/>
        <v>CCK4986</v>
      </c>
      <c r="U92" s="197" t="str">
        <f t="shared" si="49"/>
        <v>EWAYAC</v>
      </c>
      <c r="V92" s="197" t="str">
        <f t="shared" si="50"/>
        <v>PAC-WS</v>
      </c>
      <c r="W92" s="197"/>
      <c r="X92" s="197" t="str">
        <f>_xlfn.IFNA(IF(L92="","",VLOOKUP(L92,'Truck Utilization'!B$3:D$147,3,FALSE)),"")</f>
        <v/>
      </c>
      <c r="Y92" s="197" t="str">
        <f>IF(X92="","",IF(E92="","",VLOOKUP(E92,'Summarized Plan'!$A:$E,5,0)))</f>
        <v/>
      </c>
      <c r="Z92" s="197">
        <f t="shared" si="51"/>
        <v>31031715</v>
      </c>
      <c r="AA92" s="197" t="str">
        <f t="shared" si="52"/>
        <v>CCK4986</v>
      </c>
      <c r="AB92" s="197">
        <f t="shared" si="53"/>
        <v>172</v>
      </c>
      <c r="AC92" s="197"/>
      <c r="AD92" s="197" t="str">
        <f t="shared" si="54"/>
        <v>EWAYAC</v>
      </c>
      <c r="AE92" s="197">
        <f t="shared" si="55"/>
        <v>0</v>
      </c>
      <c r="AF92" s="197" t="str">
        <f t="shared" si="56"/>
        <v>MAPESI SOFTDRINKS STORE</v>
      </c>
      <c r="AG92" s="194"/>
      <c r="AH92" s="194"/>
      <c r="AI92" s="194"/>
      <c r="AJ92" s="193"/>
      <c r="AK92" s="199"/>
      <c r="AL92" s="194"/>
      <c r="AM92" s="115">
        <f t="shared" si="57"/>
        <v>0</v>
      </c>
      <c r="AO92" s="11">
        <f t="shared" si="58"/>
        <v>31031715</v>
      </c>
      <c r="AP92" s="11" t="e">
        <f t="shared" si="59"/>
        <v>#N/A</v>
      </c>
      <c r="AQ92" s="11">
        <f t="shared" si="60"/>
        <v>172</v>
      </c>
      <c r="AS92" s="202" t="str">
        <f t="shared" si="61"/>
        <v>EWAYAC</v>
      </c>
      <c r="AT92" s="11" t="e">
        <f t="shared" si="62"/>
        <v>#N/A</v>
      </c>
      <c r="AW92" s="116"/>
      <c r="AX92" s="115" t="e">
        <f t="shared" si="63"/>
        <v>#VALUE!</v>
      </c>
      <c r="AY92" s="278" t="str">
        <f t="shared" si="64"/>
        <v/>
      </c>
      <c r="BC92" s="115">
        <f>IF(E92="","",_xlfn.XLOOKUP(E92,'Summarized Plan'!A:A,'Summarized Plan'!K:K))</f>
        <v>0</v>
      </c>
      <c r="XEU92" s="138">
        <f t="shared" si="43"/>
        <v>1</v>
      </c>
      <c r="XEV92" s="138" t="str">
        <f>IF(E92="","",B92)</f>
        <v>EWAYAC</v>
      </c>
      <c r="XEW92" s="153" t="str">
        <f t="shared" si="44"/>
        <v>CCK4986</v>
      </c>
      <c r="XEX92" s="138" t="e">
        <f>IF(ISNA(VLOOKUP(E92,'Summarized Plan'!$A:$U,19,0)),"",VLOOKUP(E92,'Summarized Plan'!$A:$U,19,0))</f>
        <v>#REF!</v>
      </c>
      <c r="XEY92" s="16" t="str">
        <f>IF('Truck Utilization'!A82=0,"",'Truck Utilization'!A82)</f>
        <v/>
      </c>
      <c r="XEZ92" s="16" t="str">
        <f>IF('Truck Utilization'!B82=0,"",'Truck Utilization'!B82)</f>
        <v>NRI971</v>
      </c>
      <c r="XFA92" s="138">
        <f t="shared" si="45"/>
        <v>1</v>
      </c>
      <c r="XFB92" s="138" t="str">
        <f>IF('DSR Attendance'!A38="","",'DSR Attendance'!A38)</f>
        <v>FEDELINO</v>
      </c>
      <c r="XFC92" s="138" t="str">
        <f>IF('DSR Attendance'!B38="","",'DSR Attendance'!B38)</f>
        <v>CCBPI</v>
      </c>
    </row>
    <row r="93" spans="1:55 16375:16383" ht="14.4" customHeight="1">
      <c r="A93" s="190" t="str">
        <f>IF(L93="","",VLOOKUP(L93,'Truck Utilization'!B$3:C$300,2,FALSE))</f>
        <v>Company</v>
      </c>
      <c r="B93" s="191" t="s">
        <v>413</v>
      </c>
      <c r="C93" s="192">
        <f>IF($B93="","",VLOOKUP($B93,'DSR Attendance'!$A$3:$E$273,5,FALSE))</f>
        <v>0</v>
      </c>
      <c r="D93" s="193"/>
      <c r="E93" s="637">
        <v>31032405</v>
      </c>
      <c r="F93" s="195"/>
      <c r="G93" s="195"/>
      <c r="H93" s="195"/>
      <c r="I93" s="196" t="str">
        <f>IF(E93="","",VLOOKUP(E93,'Summarized Plan'!A:B,2,0))</f>
        <v>PUREGOLD HEAD OFFICE</v>
      </c>
      <c r="J93" s="194"/>
      <c r="K93" s="194" t="s">
        <v>378</v>
      </c>
      <c r="L93" s="195" t="s">
        <v>703</v>
      </c>
      <c r="M93" s="194">
        <f t="shared" si="46"/>
        <v>25</v>
      </c>
      <c r="N93" s="195">
        <f>IF(E93="","",VLOOKUP(E93,'Summarized Plan'!$A:$C,3,0))</f>
        <v>25</v>
      </c>
      <c r="O93" s="195" t="str">
        <f>IF(E93="","",VLOOKUP(E93,'Summarized Plan'!$A:$G,7,0))</f>
        <v>KA</v>
      </c>
      <c r="P93" s="196"/>
      <c r="Q93" s="198" t="str">
        <f t="shared" si="47"/>
        <v>PARE</v>
      </c>
      <c r="R93" s="197">
        <f>IF($B93="","",VLOOKUP($Q93,'DSR Attendance'!$A$3:$D$179,4,FALSE))</f>
        <v>0</v>
      </c>
      <c r="S93" s="197"/>
      <c r="T93" s="197" t="str">
        <f t="shared" si="48"/>
        <v>PSQ480</v>
      </c>
      <c r="U93" s="197" t="str">
        <f t="shared" si="49"/>
        <v>PARE</v>
      </c>
      <c r="V93" s="197" t="str">
        <f t="shared" si="50"/>
        <v>KA</v>
      </c>
      <c r="W93" s="197"/>
      <c r="X93" s="197">
        <f>_xlfn.IFNA(IF(L93="","",VLOOKUP(L93,'Truck Utilization'!B$3:D$147,3,FALSE)),"")</f>
        <v>4</v>
      </c>
      <c r="Y93" s="197">
        <f>IF(X93="","",IF(E93="","",VLOOKUP(E93,'Summarized Plan'!$A:$E,5,0)))</f>
        <v>1.2</v>
      </c>
      <c r="Z93" s="197">
        <f t="shared" si="51"/>
        <v>31032405</v>
      </c>
      <c r="AA93" s="197" t="str">
        <f t="shared" si="52"/>
        <v>PSQ480</v>
      </c>
      <c r="AB93" s="197">
        <f t="shared" si="53"/>
        <v>25</v>
      </c>
      <c r="AC93" s="197"/>
      <c r="AD93" s="197" t="str">
        <f t="shared" si="54"/>
        <v>PARE</v>
      </c>
      <c r="AE93" s="197">
        <f t="shared" si="55"/>
        <v>0</v>
      </c>
      <c r="AF93" s="197" t="str">
        <f t="shared" si="56"/>
        <v>PUREGOLD HEAD OFFICE</v>
      </c>
      <c r="AG93" s="194"/>
      <c r="AH93" s="194"/>
      <c r="AI93" s="194"/>
      <c r="AJ93" s="193"/>
      <c r="AK93" s="199"/>
      <c r="AL93" s="194"/>
      <c r="AM93" s="115">
        <f t="shared" si="57"/>
        <v>0</v>
      </c>
      <c r="AO93" s="11">
        <f t="shared" si="58"/>
        <v>31032405</v>
      </c>
      <c r="AP93" s="11" t="e">
        <f t="shared" si="59"/>
        <v>#N/A</v>
      </c>
      <c r="AQ93" s="11">
        <f t="shared" si="60"/>
        <v>25</v>
      </c>
      <c r="AS93" s="202" t="str">
        <f t="shared" si="61"/>
        <v>PARE</v>
      </c>
      <c r="AT93" s="11" t="str">
        <f t="shared" si="62"/>
        <v>Company</v>
      </c>
      <c r="AW93" s="116"/>
      <c r="AX93" s="115">
        <f t="shared" si="63"/>
        <v>0.3</v>
      </c>
      <c r="AY93" s="278">
        <f t="shared" si="64"/>
        <v>0.3</v>
      </c>
      <c r="BC93" s="115">
        <f>IF(E93="","",_xlfn.XLOOKUP(E93,'Summarized Plan'!A:A,'Summarized Plan'!K:K))</f>
        <v>0</v>
      </c>
      <c r="XEU93" s="138">
        <f t="shared" si="43"/>
        <v>1</v>
      </c>
      <c r="XEV93" s="138" t="str">
        <f>IF(E93="","",B92)</f>
        <v>EWAYAC</v>
      </c>
      <c r="XEW93" s="153" t="str">
        <f t="shared" si="44"/>
        <v>PSQ480</v>
      </c>
      <c r="XEX93" s="138" t="e">
        <f>IF(ISNA(VLOOKUP(E93,'Summarized Plan'!$A:$U,19,0)),"",VLOOKUP(E93,'Summarized Plan'!$A:$U,19,0))</f>
        <v>#REF!</v>
      </c>
      <c r="XEY93" s="16" t="str">
        <f>IF('Truck Utilization'!A83=0,"",'Truck Utilization'!A83)</f>
        <v/>
      </c>
      <c r="XEZ93" s="16" t="str">
        <f>IF('Truck Utilization'!B83=0,"",'Truck Utilization'!B83)</f>
        <v>PCQ621</v>
      </c>
      <c r="XFA93" s="138">
        <f t="shared" si="45"/>
        <v>1</v>
      </c>
      <c r="XFB93" s="138" t="str">
        <f>IF('DSR Attendance'!A39="","",'DSR Attendance'!A39)</f>
        <v>FERGUSON</v>
      </c>
      <c r="XFC93" s="138" t="str">
        <f>IF('DSR Attendance'!B39="","",'DSR Attendance'!B39)</f>
        <v>CCBPI</v>
      </c>
    </row>
    <row r="94" spans="1:55 16375:16383" ht="14.4" customHeight="1">
      <c r="A94" s="190" t="str">
        <f>IF(L94="","",VLOOKUP(L94,'Truck Utilization'!B$3:C$300,2,FALSE))</f>
        <v>Company</v>
      </c>
      <c r="B94" s="191" t="s">
        <v>380</v>
      </c>
      <c r="C94" s="192" t="str">
        <f>IF($B94="","",VLOOKUP($B94,'DSR Attendance'!$A$3:$E$273,5,FALSE))</f>
        <v>09190879577</v>
      </c>
      <c r="D94" s="193"/>
      <c r="E94" s="637">
        <v>31032581</v>
      </c>
      <c r="F94" s="195"/>
      <c r="G94" s="195"/>
      <c r="H94" s="195"/>
      <c r="I94" s="196" t="str">
        <f>IF(E94="","",VLOOKUP(E94,'Summarized Plan'!A:B,2,0))</f>
        <v>ALLIYAH BEVERAGE TRADING</v>
      </c>
      <c r="J94" s="194"/>
      <c r="K94" s="194" t="s">
        <v>378</v>
      </c>
      <c r="L94" s="195" t="s">
        <v>1216</v>
      </c>
      <c r="M94" s="194">
        <f t="shared" si="46"/>
        <v>320</v>
      </c>
      <c r="N94" s="195">
        <f>IF(E94="","",VLOOKUP(E94,'Summarized Plan'!$A:$C,3,0))</f>
        <v>320</v>
      </c>
      <c r="O94" s="195" t="str">
        <f>IF(E94="","",VLOOKUP(E94,'Summarized Plan'!$A:$G,7,0))</f>
        <v>PAC-LWS</v>
      </c>
      <c r="P94" s="196"/>
      <c r="Q94" s="198" t="str">
        <f t="shared" si="47"/>
        <v>JURADA</v>
      </c>
      <c r="R94" s="197">
        <f>IF($B94="","",VLOOKUP($Q94,'DSR Attendance'!$A$3:$D$179,4,FALSE))</f>
        <v>2019755</v>
      </c>
      <c r="S94" s="197"/>
      <c r="T94" s="197" t="str">
        <f t="shared" si="48"/>
        <v>NJE9626</v>
      </c>
      <c r="U94" s="197" t="str">
        <f t="shared" si="49"/>
        <v>JURADA</v>
      </c>
      <c r="V94" s="197" t="str">
        <f t="shared" si="50"/>
        <v>PAC-LWS</v>
      </c>
      <c r="W94" s="197"/>
      <c r="X94" s="197" t="str">
        <f>_xlfn.IFNA(IF(L94="","",VLOOKUP(L94,'Truck Utilization'!B$3:D$147,3,FALSE)),"")</f>
        <v/>
      </c>
      <c r="Y94" s="197" t="str">
        <f>IF(X94="","",IF(E94="","",VLOOKUP(E94,'Summarized Plan'!$A:$E,5,0)))</f>
        <v/>
      </c>
      <c r="Z94" s="197">
        <f t="shared" si="51"/>
        <v>31032581</v>
      </c>
      <c r="AA94" s="197" t="str">
        <f t="shared" si="52"/>
        <v>NJE9626</v>
      </c>
      <c r="AB94" s="197">
        <f t="shared" si="53"/>
        <v>320</v>
      </c>
      <c r="AC94" s="197"/>
      <c r="AD94" s="197" t="str">
        <f t="shared" si="54"/>
        <v>JURADA</v>
      </c>
      <c r="AE94" s="197">
        <f t="shared" si="55"/>
        <v>0</v>
      </c>
      <c r="AF94" s="197" t="str">
        <f t="shared" si="56"/>
        <v>ALLIYAH BEVERAGE TRADING</v>
      </c>
      <c r="AG94" s="194"/>
      <c r="AH94" s="194"/>
      <c r="AI94" s="194"/>
      <c r="AJ94" s="193"/>
      <c r="AK94" s="199"/>
      <c r="AL94" s="194"/>
      <c r="AM94" s="115">
        <f t="shared" si="57"/>
        <v>0</v>
      </c>
      <c r="AO94" s="11">
        <f t="shared" si="58"/>
        <v>31032581</v>
      </c>
      <c r="AP94" s="11" t="e">
        <f t="shared" si="59"/>
        <v>#N/A</v>
      </c>
      <c r="AQ94" s="11">
        <f t="shared" si="60"/>
        <v>320</v>
      </c>
      <c r="AS94" s="202" t="str">
        <f t="shared" si="61"/>
        <v>JURADA</v>
      </c>
      <c r="AT94" s="11" t="str">
        <f t="shared" si="62"/>
        <v>Company</v>
      </c>
      <c r="AW94" s="116"/>
      <c r="AX94" s="115" t="e">
        <f t="shared" si="63"/>
        <v>#VALUE!</v>
      </c>
      <c r="AY94" s="278" t="str">
        <f t="shared" si="64"/>
        <v/>
      </c>
      <c r="BC94" s="115">
        <f>IF(E94="","",_xlfn.XLOOKUP(E94,'Summarized Plan'!A:A,'Summarized Plan'!K:K))</f>
        <v>0</v>
      </c>
      <c r="XEU94" s="138">
        <f t="shared" si="43"/>
        <v>1</v>
      </c>
      <c r="XEV94" s="138" t="str">
        <f>IF(E94="","",B92)</f>
        <v>EWAYAC</v>
      </c>
      <c r="XEW94" s="153" t="str">
        <f t="shared" si="44"/>
        <v>NJE9626</v>
      </c>
      <c r="XEX94" s="138" t="e">
        <f>IF(ISNA(VLOOKUP(E94,'Summarized Plan'!$A:$U,19,0)),"",VLOOKUP(E94,'Summarized Plan'!$A:$U,19,0))</f>
        <v>#REF!</v>
      </c>
      <c r="XEY94" s="16" t="str">
        <f>IF('Truck Utilization'!A84=0,"",'Truck Utilization'!A84)</f>
        <v/>
      </c>
      <c r="XEZ94" s="16" t="str">
        <f>IF('Truck Utilization'!B84=0,"",'Truck Utilization'!B84)</f>
        <v>PCQ671</v>
      </c>
      <c r="XFA94" s="138" t="e">
        <f t="shared" si="45"/>
        <v>#REF!</v>
      </c>
      <c r="XFB94" s="138" t="e">
        <f>IF('DSR Attendance'!#REF!="","",'DSR Attendance'!#REF!)</f>
        <v>#REF!</v>
      </c>
      <c r="XFC94" s="138" t="e">
        <f>IF('DSR Attendance'!#REF!="","",'DSR Attendance'!#REF!)</f>
        <v>#REF!</v>
      </c>
    </row>
    <row r="95" spans="1:55 16375:16383" ht="14.4" customHeight="1">
      <c r="A95" s="190" t="str">
        <f>IF(L95="","",VLOOKUP(L95,'Truck Utilization'!B$3:C$300,2,FALSE))</f>
        <v>Company</v>
      </c>
      <c r="B95" s="191" t="s">
        <v>405</v>
      </c>
      <c r="C95" s="192" t="str">
        <f>IF($B95="","",VLOOKUP($B95,'DSR Attendance'!$A$3:$E$273,5,FALSE))</f>
        <v>09190880449</v>
      </c>
      <c r="D95" s="193"/>
      <c r="E95" s="637">
        <v>31034132</v>
      </c>
      <c r="F95" s="195"/>
      <c r="G95" s="195"/>
      <c r="H95" s="195"/>
      <c r="I95" s="196" t="str">
        <f>IF(E95="","",VLOOKUP(E95,'Summarized Plan'!A:B,2,0))</f>
        <v>NL CUATON TRADING</v>
      </c>
      <c r="J95" s="194"/>
      <c r="K95" s="194" t="s">
        <v>378</v>
      </c>
      <c r="L95" s="195" t="s">
        <v>406</v>
      </c>
      <c r="M95" s="194">
        <f t="shared" si="46"/>
        <v>345</v>
      </c>
      <c r="N95" s="195">
        <f>IF(E95="","",VLOOKUP(E95,'Summarized Plan'!$A:$C,3,0))</f>
        <v>345</v>
      </c>
      <c r="O95" s="195" t="str">
        <f>IF(E95="","",VLOOKUP(E95,'Summarized Plan'!$A:$G,7,0))</f>
        <v>LP-WS</v>
      </c>
      <c r="P95" s="196"/>
      <c r="Q95" s="198" t="str">
        <f t="shared" si="47"/>
        <v>RAVELO</v>
      </c>
      <c r="R95" s="197">
        <f>IF($B95="","",VLOOKUP($Q95,'DSR Attendance'!$A$3:$D$179,4,FALSE))</f>
        <v>2019439</v>
      </c>
      <c r="S95" s="197"/>
      <c r="T95" s="197" t="str">
        <f t="shared" si="48"/>
        <v>NAQ8973</v>
      </c>
      <c r="U95" s="197" t="str">
        <f t="shared" si="49"/>
        <v>RAVELO</v>
      </c>
      <c r="V95" s="197" t="str">
        <f t="shared" si="50"/>
        <v>LP-WS</v>
      </c>
      <c r="W95" s="197"/>
      <c r="X95" s="197">
        <f>_xlfn.IFNA(IF(L95="","",VLOOKUP(L95,'Truck Utilization'!B$3:D$147,3,FALSE)),"")</f>
        <v>6</v>
      </c>
      <c r="Y95" s="197">
        <f>IF(X95="","",IF(E95="","",VLOOKUP(E95,'Summarized Plan'!$A:$E,5,0)))</f>
        <v>5.82</v>
      </c>
      <c r="Z95" s="197">
        <f t="shared" si="51"/>
        <v>31034132</v>
      </c>
      <c r="AA95" s="197" t="str">
        <f t="shared" si="52"/>
        <v>NAQ8973</v>
      </c>
      <c r="AB95" s="197">
        <f t="shared" si="53"/>
        <v>345</v>
      </c>
      <c r="AC95" s="197"/>
      <c r="AD95" s="197" t="str">
        <f t="shared" si="54"/>
        <v>RAVELO</v>
      </c>
      <c r="AE95" s="197">
        <f t="shared" si="55"/>
        <v>0</v>
      </c>
      <c r="AF95" s="197" t="str">
        <f t="shared" si="56"/>
        <v>NL CUATON TRADING</v>
      </c>
      <c r="AG95" s="194"/>
      <c r="AH95" s="194"/>
      <c r="AI95" s="194"/>
      <c r="AJ95" s="193"/>
      <c r="AK95" s="199"/>
      <c r="AL95" s="194"/>
      <c r="AM95" s="115">
        <f t="shared" si="57"/>
        <v>0</v>
      </c>
      <c r="AO95" s="11">
        <f t="shared" si="58"/>
        <v>31034132</v>
      </c>
      <c r="AP95" s="11" t="e">
        <f t="shared" si="59"/>
        <v>#N/A</v>
      </c>
      <c r="AQ95" s="11">
        <f t="shared" si="60"/>
        <v>345</v>
      </c>
      <c r="AS95" s="202" t="str">
        <f t="shared" si="61"/>
        <v>RAVELO</v>
      </c>
      <c r="AT95" s="11" t="str">
        <f t="shared" si="62"/>
        <v>Company</v>
      </c>
      <c r="AW95" s="116"/>
      <c r="AX95" s="115">
        <f t="shared" si="63"/>
        <v>0.97000000000000008</v>
      </c>
      <c r="AY95" s="278">
        <f t="shared" si="64"/>
        <v>0.97000000000000008</v>
      </c>
      <c r="BC95" s="115">
        <f>IF(E95="","",_xlfn.XLOOKUP(E95,'Summarized Plan'!A:A,'Summarized Plan'!K:K))</f>
        <v>0</v>
      </c>
      <c r="XEU95" s="138">
        <f t="shared" si="43"/>
        <v>1</v>
      </c>
      <c r="XEV95" s="138" t="str">
        <f>IF(E95="","",B92)</f>
        <v>EWAYAC</v>
      </c>
      <c r="XEW95" s="153" t="str">
        <f t="shared" si="44"/>
        <v>NAQ8973</v>
      </c>
      <c r="XEX95" s="138" t="e">
        <f>IF(ISNA(VLOOKUP(E95,'Summarized Plan'!$A:$U,19,0)),"",VLOOKUP(E95,'Summarized Plan'!$A:$U,19,0))</f>
        <v>#REF!</v>
      </c>
      <c r="XEY95" s="16" t="str">
        <f>IF('Truck Utilization'!A85=0,"",'Truck Utilization'!A85)</f>
        <v/>
      </c>
      <c r="XEZ95" s="16" t="str">
        <f>IF('Truck Utilization'!B85=0,"",'Truck Utilization'!B85)</f>
        <v>PKO484</v>
      </c>
      <c r="XFA95" s="138">
        <f t="shared" si="45"/>
        <v>1</v>
      </c>
      <c r="XFB95" s="138" t="str">
        <f>IF('DSR Attendance'!A40="","",'DSR Attendance'!A40)</f>
        <v>FRANCISCO J</v>
      </c>
      <c r="XFC95" s="138" t="str">
        <f>IF('DSR Attendance'!B40="","",'DSR Attendance'!B40)</f>
        <v>CCBPI</v>
      </c>
    </row>
    <row r="96" spans="1:55 16375:16383" ht="14.4" customHeight="1">
      <c r="A96" s="190" t="str">
        <f>IF(L96="","",VLOOKUP(L96,'Truck Utilization'!B$3:C$300,2,FALSE))</f>
        <v>Company</v>
      </c>
      <c r="B96" s="191" t="s">
        <v>128</v>
      </c>
      <c r="C96" s="192" t="str">
        <f>IF($B96="","",VLOOKUP($B96,'DSR Attendance'!$A$3:$E$273,5,FALSE))</f>
        <v>09190879723</v>
      </c>
      <c r="D96" s="193"/>
      <c r="E96" s="637">
        <v>31034133</v>
      </c>
      <c r="F96" s="195"/>
      <c r="G96" s="195"/>
      <c r="H96" s="195"/>
      <c r="I96" s="196" t="str">
        <f>IF(E96="","",VLOOKUP(E96,'Summarized Plan'!A:B,2,0))</f>
        <v>ASH JACK TRADING</v>
      </c>
      <c r="J96" s="194"/>
      <c r="K96" s="194" t="s">
        <v>378</v>
      </c>
      <c r="L96" s="195" t="s">
        <v>557</v>
      </c>
      <c r="M96" s="194">
        <f t="shared" si="46"/>
        <v>602</v>
      </c>
      <c r="N96" s="195">
        <f>IF(E96="","",VLOOKUP(E96,'Summarized Plan'!$A:$C,3,0))</f>
        <v>602</v>
      </c>
      <c r="O96" s="195" t="str">
        <f>IF(E96="","",VLOOKUP(E96,'Summarized Plan'!$A:$G,7,0))</f>
        <v>TAG-DP</v>
      </c>
      <c r="P96" s="196"/>
      <c r="Q96" s="198" t="str">
        <f t="shared" si="47"/>
        <v>ACEBRON</v>
      </c>
      <c r="R96" s="197">
        <f>IF($B96="","",VLOOKUP($Q96,'DSR Attendance'!$A$3:$D$179,4,FALSE))</f>
        <v>2016410</v>
      </c>
      <c r="S96" s="197"/>
      <c r="T96" s="197" t="str">
        <f t="shared" si="48"/>
        <v>NAQ8940</v>
      </c>
      <c r="U96" s="197" t="str">
        <f t="shared" si="49"/>
        <v>ACEBRON</v>
      </c>
      <c r="V96" s="197" t="str">
        <f t="shared" si="50"/>
        <v>TAG-DP</v>
      </c>
      <c r="W96" s="197"/>
      <c r="X96" s="197">
        <f>_xlfn.IFNA(IF(L96="","",VLOOKUP(L96,'Truck Utilization'!B$3:D$147,3,FALSE)),"")</f>
        <v>6</v>
      </c>
      <c r="Y96" s="197">
        <f>IF(X96="","",IF(E96="","",VLOOKUP(E96,'Summarized Plan'!$A:$E,5,0)))</f>
        <v>5.5</v>
      </c>
      <c r="Z96" s="197">
        <f t="shared" si="51"/>
        <v>31034133</v>
      </c>
      <c r="AA96" s="197" t="str">
        <f t="shared" si="52"/>
        <v>NAQ8940</v>
      </c>
      <c r="AB96" s="197">
        <f t="shared" si="53"/>
        <v>602</v>
      </c>
      <c r="AC96" s="197"/>
      <c r="AD96" s="197" t="str">
        <f t="shared" si="54"/>
        <v>ACEBRON</v>
      </c>
      <c r="AE96" s="197">
        <f t="shared" si="55"/>
        <v>0</v>
      </c>
      <c r="AF96" s="197" t="str">
        <f t="shared" si="56"/>
        <v>ASH JACK TRADING</v>
      </c>
      <c r="AG96" s="194"/>
      <c r="AH96" s="194"/>
      <c r="AI96" s="194"/>
      <c r="AJ96" s="193"/>
      <c r="AK96" s="199"/>
      <c r="AL96" s="194"/>
      <c r="AM96" s="115">
        <f t="shared" si="57"/>
        <v>0</v>
      </c>
      <c r="AO96" s="11">
        <f t="shared" si="58"/>
        <v>31034133</v>
      </c>
      <c r="AP96" s="11" t="e">
        <f t="shared" si="59"/>
        <v>#N/A</v>
      </c>
      <c r="AQ96" s="11">
        <f t="shared" si="60"/>
        <v>602</v>
      </c>
      <c r="AS96" s="202" t="str">
        <f t="shared" si="61"/>
        <v>ACEBRON</v>
      </c>
      <c r="AT96" s="11" t="str">
        <f t="shared" si="62"/>
        <v>Company</v>
      </c>
      <c r="AW96" s="116"/>
      <c r="AX96" s="115">
        <f t="shared" si="63"/>
        <v>0.91666666666666663</v>
      </c>
      <c r="AY96" s="278">
        <f t="shared" si="64"/>
        <v>0.91666666666666663</v>
      </c>
      <c r="BC96" s="115">
        <f>IF(E96="","",_xlfn.XLOOKUP(E96,'Summarized Plan'!A:A,'Summarized Plan'!K:K))</f>
        <v>0</v>
      </c>
      <c r="XEU96" s="138">
        <f t="shared" si="43"/>
        <v>1</v>
      </c>
      <c r="XEV96" s="138" t="str">
        <f>IF(E96="","",B92)</f>
        <v>EWAYAC</v>
      </c>
      <c r="XEW96" s="153" t="str">
        <f t="shared" si="44"/>
        <v>NAQ8940</v>
      </c>
      <c r="XEX96" s="138" t="e">
        <f>IF(ISNA(VLOOKUP(E96,'Summarized Plan'!$A:$U,19,0)),"",VLOOKUP(E96,'Summarized Plan'!$A:$U,19,0))</f>
        <v>#REF!</v>
      </c>
      <c r="XEY96" s="16" t="str">
        <f>IF('Truck Utilization'!A86=0,"",'Truck Utilization'!A86)</f>
        <v/>
      </c>
      <c r="XEZ96" s="16" t="str">
        <f>IF('Truck Utilization'!B86=0,"",'Truck Utilization'!B86)</f>
        <v>PKO522</v>
      </c>
      <c r="XFA96" s="138">
        <f t="shared" si="45"/>
        <v>1</v>
      </c>
      <c r="XFB96" s="138" t="str">
        <f>IF('DSR Attendance'!A41="","",'DSR Attendance'!A41)</f>
        <v>FRESCO</v>
      </c>
      <c r="XFC96" s="138" t="str">
        <f>IF('DSR Attendance'!B41="","",'DSR Attendance'!B41)</f>
        <v>CCBPI</v>
      </c>
    </row>
    <row r="97" spans="1:55 16375:16383" ht="14.4" customHeight="1">
      <c r="A97" s="190" t="str">
        <f>IF(L97="","",VLOOKUP(L97,'Truck Utilization'!B$3:C$300,2,FALSE))</f>
        <v>Company</v>
      </c>
      <c r="B97" s="191" t="s">
        <v>940</v>
      </c>
      <c r="C97" s="192" t="str">
        <f>IF($B97="","",VLOOKUP($B97,'DSR Attendance'!$A$3:$E$273,5,FALSE))</f>
        <v>09190880961</v>
      </c>
      <c r="D97" s="193"/>
      <c r="E97" s="637">
        <v>31034134</v>
      </c>
      <c r="F97" s="195"/>
      <c r="G97" s="195"/>
      <c r="H97" s="195"/>
      <c r="I97" s="196" t="str">
        <f>IF(E97="","",VLOOKUP(E97,'Summarized Plan'!A:B,2,0))</f>
        <v>LAV BEVERAGE WHOLESALING</v>
      </c>
      <c r="J97" s="194"/>
      <c r="K97" s="194" t="s">
        <v>378</v>
      </c>
      <c r="L97" s="195" t="s">
        <v>556</v>
      </c>
      <c r="M97" s="194">
        <f t="shared" si="46"/>
        <v>180</v>
      </c>
      <c r="N97" s="195">
        <f>IF(E97="","",VLOOKUP(E97,'Summarized Plan'!$A:$C,3,0))</f>
        <v>180</v>
      </c>
      <c r="O97" s="195" t="str">
        <f>IF(E97="","",VLOOKUP(E97,'Summarized Plan'!$A:$G,7,0))</f>
        <v>TAG-DP</v>
      </c>
      <c r="P97" s="196"/>
      <c r="Q97" s="198" t="str">
        <f t="shared" si="47"/>
        <v>FERGUSON</v>
      </c>
      <c r="R97" s="197">
        <f>IF($B97="","",VLOOKUP($Q97,'DSR Attendance'!$A$3:$D$179,4,FALSE))</f>
        <v>2018835</v>
      </c>
      <c r="S97" s="197"/>
      <c r="T97" s="197" t="str">
        <f t="shared" si="48"/>
        <v>NAQ9063</v>
      </c>
      <c r="U97" s="197" t="str">
        <f t="shared" si="49"/>
        <v>FERGUSON</v>
      </c>
      <c r="V97" s="197" t="str">
        <f t="shared" si="50"/>
        <v>TAG-DP</v>
      </c>
      <c r="W97" s="197"/>
      <c r="X97" s="197">
        <f>_xlfn.IFNA(IF(L97="","",VLOOKUP(L97,'Truck Utilization'!B$3:D$147,3,FALSE)),"")</f>
        <v>6</v>
      </c>
      <c r="Y97" s="197">
        <f>IF(X97="","",IF(E97="","",VLOOKUP(E97,'Summarized Plan'!$A:$E,5,0)))</f>
        <v>6</v>
      </c>
      <c r="Z97" s="197">
        <f t="shared" si="51"/>
        <v>31034134</v>
      </c>
      <c r="AA97" s="197" t="str">
        <f t="shared" si="52"/>
        <v>NAQ9063</v>
      </c>
      <c r="AB97" s="197">
        <f t="shared" si="53"/>
        <v>180</v>
      </c>
      <c r="AC97" s="197"/>
      <c r="AD97" s="197" t="str">
        <f t="shared" si="54"/>
        <v>FERGUSON</v>
      </c>
      <c r="AE97" s="197">
        <f t="shared" si="55"/>
        <v>0</v>
      </c>
      <c r="AF97" s="197" t="str">
        <f t="shared" si="56"/>
        <v>LAV BEVERAGE WHOLESALING</v>
      </c>
      <c r="AG97" s="194"/>
      <c r="AH97" s="194"/>
      <c r="AI97" s="194"/>
      <c r="AJ97" s="193"/>
      <c r="AK97" s="199"/>
      <c r="AL97" s="194"/>
      <c r="AM97" s="115">
        <f t="shared" si="57"/>
        <v>0</v>
      </c>
      <c r="AO97" s="11">
        <f t="shared" si="58"/>
        <v>31034134</v>
      </c>
      <c r="AP97" s="11" t="e">
        <f t="shared" si="59"/>
        <v>#N/A</v>
      </c>
      <c r="AQ97" s="11">
        <f t="shared" si="60"/>
        <v>180</v>
      </c>
      <c r="AS97" s="202" t="str">
        <f t="shared" si="61"/>
        <v>FERGUSON</v>
      </c>
      <c r="AT97" s="11" t="str">
        <f t="shared" si="62"/>
        <v>Company</v>
      </c>
      <c r="AW97" s="116"/>
      <c r="AX97" s="115">
        <f t="shared" si="63"/>
        <v>1</v>
      </c>
      <c r="AY97" s="278">
        <f t="shared" si="64"/>
        <v>1</v>
      </c>
      <c r="BC97" s="115">
        <f>IF(E97="","",_xlfn.XLOOKUP(E97,'Summarized Plan'!A:A,'Summarized Plan'!K:K))</f>
        <v>0</v>
      </c>
      <c r="XEU97" s="138">
        <f t="shared" si="43"/>
        <v>1</v>
      </c>
      <c r="XEV97" s="138" t="str">
        <f>IF(E97="","",B97)</f>
        <v>FERGUSON</v>
      </c>
      <c r="XEW97" s="153" t="str">
        <f t="shared" si="44"/>
        <v>NAQ9063</v>
      </c>
      <c r="XEX97" s="138" t="e">
        <f>IF(ISNA(VLOOKUP(E97,'Summarized Plan'!$A:$U,19,0)),"",VLOOKUP(E97,'Summarized Plan'!$A:$U,19,0))</f>
        <v>#REF!</v>
      </c>
      <c r="XEY97" s="16" t="str">
        <f>IF('Truck Utilization'!A87=0,"",'Truck Utilization'!A87)</f>
        <v/>
      </c>
      <c r="XEZ97" s="16" t="str">
        <f>IF('Truck Utilization'!B87=0,"",'Truck Utilization'!B87)</f>
        <v>PKO542</v>
      </c>
      <c r="XFA97" s="138">
        <f t="shared" si="45"/>
        <v>1</v>
      </c>
      <c r="XFB97" s="138" t="str">
        <f>IF('DSR Attendance'!A42="","",'DSR Attendance'!A42)</f>
        <v>GEMINA</v>
      </c>
      <c r="XFC97" s="138" t="str">
        <f>IF('DSR Attendance'!B42="","",'DSR Attendance'!B42)</f>
        <v>CCBPI</v>
      </c>
    </row>
    <row r="98" spans="1:55 16375:16383" ht="14.4" customHeight="1">
      <c r="A98" s="190" t="str">
        <f>IF(L98="","",VLOOKUP(L98,'Truck Utilization'!B$3:C$300,2,FALSE))</f>
        <v>Company</v>
      </c>
      <c r="B98" s="191" t="s">
        <v>508</v>
      </c>
      <c r="C98" s="192" t="str">
        <f>IF($B98="","",VLOOKUP($B98,'DSR Attendance'!$A$3:$E$273,5,FALSE))</f>
        <v>09190881073</v>
      </c>
      <c r="D98" s="193"/>
      <c r="E98" s="637">
        <v>31034237</v>
      </c>
      <c r="F98" s="195"/>
      <c r="G98" s="195"/>
      <c r="H98" s="195"/>
      <c r="I98" s="196" t="str">
        <f>IF(E98="","",VLOOKUP(E98,'Summarized Plan'!A:B,2,0))</f>
        <v>ELLAI TRADING</v>
      </c>
      <c r="J98" s="194"/>
      <c r="K98" s="194" t="s">
        <v>378</v>
      </c>
      <c r="L98" s="195" t="s">
        <v>509</v>
      </c>
      <c r="M98" s="194">
        <f t="shared" si="46"/>
        <v>180</v>
      </c>
      <c r="N98" s="195">
        <f>IF(E98="","",VLOOKUP(E98,'Summarized Plan'!$A:$C,3,0))</f>
        <v>180</v>
      </c>
      <c r="O98" s="195" t="str">
        <f>IF(E98="","",VLOOKUP(E98,'Summarized Plan'!$A:$G,7,0))</f>
        <v>PAR-LWS</v>
      </c>
      <c r="P98" s="196"/>
      <c r="Q98" s="198" t="str">
        <f t="shared" si="47"/>
        <v>MOIT</v>
      </c>
      <c r="R98" s="197">
        <f>IF($B98="","",VLOOKUP($Q98,'DSR Attendance'!$A$3:$D$179,4,FALSE))</f>
        <v>2018892</v>
      </c>
      <c r="S98" s="197"/>
      <c r="T98" s="197" t="str">
        <f t="shared" si="48"/>
        <v>DAE4388</v>
      </c>
      <c r="U98" s="197" t="str">
        <f t="shared" si="49"/>
        <v>MOIT</v>
      </c>
      <c r="V98" s="197" t="str">
        <f t="shared" si="50"/>
        <v>PAR-LWS</v>
      </c>
      <c r="W98" s="197"/>
      <c r="X98" s="197">
        <f>_xlfn.IFNA(IF(L98="","",VLOOKUP(L98,'Truck Utilization'!B$3:D$147,3,FALSE)),"")</f>
        <v>6</v>
      </c>
      <c r="Y98" s="197">
        <f>IF(X98="","",IF(E98="","",VLOOKUP(E98,'Summarized Plan'!$A:$E,5,0)))</f>
        <v>6</v>
      </c>
      <c r="Z98" s="197">
        <f t="shared" si="51"/>
        <v>31034237</v>
      </c>
      <c r="AA98" s="197" t="str">
        <f t="shared" si="52"/>
        <v>DAE4388</v>
      </c>
      <c r="AB98" s="197">
        <f t="shared" si="53"/>
        <v>180</v>
      </c>
      <c r="AC98" s="197"/>
      <c r="AD98" s="197" t="str">
        <f t="shared" si="54"/>
        <v>MOIT</v>
      </c>
      <c r="AE98" s="197">
        <f t="shared" si="55"/>
        <v>0</v>
      </c>
      <c r="AF98" s="197" t="str">
        <f t="shared" si="56"/>
        <v>ELLAI TRADING</v>
      </c>
      <c r="AG98" s="194"/>
      <c r="AH98" s="194"/>
      <c r="AI98" s="194"/>
      <c r="AJ98" s="193"/>
      <c r="AK98" s="199"/>
      <c r="AL98" s="194"/>
      <c r="AM98" s="115">
        <f t="shared" si="57"/>
        <v>0</v>
      </c>
      <c r="AO98" s="11">
        <f t="shared" si="58"/>
        <v>31034237</v>
      </c>
      <c r="AP98" s="11" t="e">
        <f t="shared" si="59"/>
        <v>#N/A</v>
      </c>
      <c r="AQ98" s="11">
        <f t="shared" si="60"/>
        <v>180</v>
      </c>
      <c r="AS98" s="202" t="str">
        <f t="shared" si="61"/>
        <v>MOIT</v>
      </c>
      <c r="AT98" s="11" t="str">
        <f t="shared" si="62"/>
        <v>Company</v>
      </c>
      <c r="AW98" s="116"/>
      <c r="AX98" s="115">
        <f t="shared" si="63"/>
        <v>1</v>
      </c>
      <c r="AY98" s="278">
        <f t="shared" si="64"/>
        <v>1</v>
      </c>
      <c r="BC98" s="115">
        <f>IF(E98="","",_xlfn.XLOOKUP(E98,'Summarized Plan'!A:A,'Summarized Plan'!K:K))</f>
        <v>0</v>
      </c>
      <c r="XEU98" s="138">
        <f t="shared" si="43"/>
        <v>1</v>
      </c>
      <c r="XEV98" s="138" t="str">
        <f>IF(E98="","",B97)</f>
        <v>FERGUSON</v>
      </c>
      <c r="XEW98" s="153" t="str">
        <f t="shared" si="44"/>
        <v>DAE4388</v>
      </c>
      <c r="XEX98" s="138" t="e">
        <f>IF(ISNA(VLOOKUP(E98,'Summarized Plan'!$A:$U,19,0)),"",VLOOKUP(E98,'Summarized Plan'!$A:$U,19,0))</f>
        <v>#REF!</v>
      </c>
      <c r="XEY98" s="16" t="str">
        <f>IF('Truck Utilization'!A88=0,"",'Truck Utilization'!A88)</f>
        <v/>
      </c>
      <c r="XEZ98" s="16" t="str">
        <f>IF('Truck Utilization'!B88=0,"",'Truck Utilization'!B88)</f>
        <v>PKO621</v>
      </c>
      <c r="XFA98" s="138" t="e">
        <f t="shared" si="45"/>
        <v>#REF!</v>
      </c>
      <c r="XFB98" s="138" t="e">
        <f>IF('DSR Attendance'!#REF!="","",'DSR Attendance'!#REF!)</f>
        <v>#REF!</v>
      </c>
      <c r="XFC98" s="138" t="e">
        <f>IF('DSR Attendance'!#REF!="","",'DSR Attendance'!#REF!)</f>
        <v>#REF!</v>
      </c>
    </row>
    <row r="99" spans="1:55 16375:16383" ht="14.4" customHeight="1">
      <c r="A99" s="190" t="str">
        <f>IF(L99="","",VLOOKUP(L99,'Truck Utilization'!B$3:C$300,2,FALSE))</f>
        <v>Company</v>
      </c>
      <c r="B99" s="191" t="s">
        <v>122</v>
      </c>
      <c r="C99" s="192" t="str">
        <f>IF($B99="","",VLOOKUP($B99,'DSR Attendance'!$A$3:$E$273,5,FALSE))</f>
        <v>09190880464</v>
      </c>
      <c r="D99" s="193"/>
      <c r="E99" s="637">
        <v>31034238</v>
      </c>
      <c r="F99" s="195"/>
      <c r="G99" s="195"/>
      <c r="H99" s="195"/>
      <c r="I99" s="196" t="str">
        <f>IF(E99="","",VLOOKUP(E99,'Summarized Plan'!A:B,2,0))</f>
        <v>GABRIEL AND EZEKIEL'S GENERAL MERCH</v>
      </c>
      <c r="J99" s="194"/>
      <c r="K99" s="194" t="s">
        <v>378</v>
      </c>
      <c r="L99" s="195" t="s">
        <v>549</v>
      </c>
      <c r="M99" s="194">
        <f t="shared" si="46"/>
        <v>154</v>
      </c>
      <c r="N99" s="195">
        <f>IF(E99="","",VLOOKUP(E99,'Summarized Plan'!$A:$C,3,0))</f>
        <v>154</v>
      </c>
      <c r="O99" s="195" t="str">
        <f>IF(E99="","",VLOOKUP(E99,'Summarized Plan'!$A:$G,7,0))</f>
        <v>LP-WS</v>
      </c>
      <c r="P99" s="196"/>
      <c r="Q99" s="198" t="str">
        <f t="shared" si="47"/>
        <v>MORANTE</v>
      </c>
      <c r="R99" s="197">
        <f>IF($B99="","",VLOOKUP($Q99,'DSR Attendance'!$A$3:$D$179,4,FALSE))</f>
        <v>2019561</v>
      </c>
      <c r="S99" s="197"/>
      <c r="T99" s="197" t="str">
        <f t="shared" si="48"/>
        <v>NFZ6697</v>
      </c>
      <c r="U99" s="197" t="str">
        <f t="shared" si="49"/>
        <v>MORANTE</v>
      </c>
      <c r="V99" s="197" t="str">
        <f t="shared" si="50"/>
        <v>LP-WS</v>
      </c>
      <c r="W99" s="197"/>
      <c r="X99" s="197">
        <f>_xlfn.IFNA(IF(L99="","",VLOOKUP(L99,'Truck Utilization'!B$3:D$147,3,FALSE)),"")</f>
        <v>6</v>
      </c>
      <c r="Y99" s="197">
        <f>IF(X99="","",IF(E99="","",VLOOKUP(E99,'Summarized Plan'!$A:$E,5,0)))</f>
        <v>5.07</v>
      </c>
      <c r="Z99" s="197">
        <f t="shared" si="51"/>
        <v>31034238</v>
      </c>
      <c r="AA99" s="197" t="str">
        <f t="shared" si="52"/>
        <v>NFZ6697</v>
      </c>
      <c r="AB99" s="197">
        <f t="shared" si="53"/>
        <v>154</v>
      </c>
      <c r="AC99" s="197"/>
      <c r="AD99" s="197" t="str">
        <f t="shared" si="54"/>
        <v>MORANTE</v>
      </c>
      <c r="AE99" s="197">
        <f t="shared" si="55"/>
        <v>0</v>
      </c>
      <c r="AF99" s="197" t="str">
        <f t="shared" si="56"/>
        <v>GABRIEL AND EZEKIEL'S GENERAL MERCH</v>
      </c>
      <c r="AG99" s="194"/>
      <c r="AH99" s="194"/>
      <c r="AI99" s="194"/>
      <c r="AJ99" s="193"/>
      <c r="AK99" s="199"/>
      <c r="AL99" s="194"/>
      <c r="AM99" s="115">
        <f t="shared" si="57"/>
        <v>0</v>
      </c>
      <c r="AO99" s="11">
        <f t="shared" si="58"/>
        <v>31034238</v>
      </c>
      <c r="AP99" s="11" t="e">
        <f t="shared" si="59"/>
        <v>#N/A</v>
      </c>
      <c r="AQ99" s="11">
        <f t="shared" si="60"/>
        <v>154</v>
      </c>
      <c r="AS99" s="202" t="str">
        <f t="shared" si="61"/>
        <v>MORANTE</v>
      </c>
      <c r="AT99" s="11" t="str">
        <f t="shared" si="62"/>
        <v>Company</v>
      </c>
      <c r="AW99" s="116"/>
      <c r="AX99" s="115">
        <f t="shared" si="63"/>
        <v>0.84500000000000008</v>
      </c>
      <c r="AY99" s="278">
        <f t="shared" si="64"/>
        <v>0.84500000000000008</v>
      </c>
      <c r="BC99" s="115">
        <f>IF(E99="","",_xlfn.XLOOKUP(E99,'Summarized Plan'!A:A,'Summarized Plan'!K:K))</f>
        <v>0</v>
      </c>
      <c r="XEU99" s="138">
        <f t="shared" si="43"/>
        <v>1</v>
      </c>
      <c r="XEV99" s="138" t="str">
        <f>IF(E99="","",B97)</f>
        <v>FERGUSON</v>
      </c>
      <c r="XEW99" s="153" t="str">
        <f t="shared" si="44"/>
        <v>NFZ6697</v>
      </c>
      <c r="XEX99" s="138" t="e">
        <f>IF(ISNA(VLOOKUP(E99,'Summarized Plan'!$A:$U,19,0)),"",VLOOKUP(E99,'Summarized Plan'!$A:$U,19,0))</f>
        <v>#REF!</v>
      </c>
      <c r="XEY99" s="16" t="e">
        <f>IF('Truck Utilization'!#REF!=0,"",'Truck Utilization'!#REF!)</f>
        <v>#REF!</v>
      </c>
      <c r="XEZ99" s="16" t="e">
        <f>IF('Truck Utilization'!#REF!=0,"",'Truck Utilization'!#REF!)</f>
        <v>#REF!</v>
      </c>
      <c r="XFA99" s="138" t="e">
        <f t="shared" si="45"/>
        <v>#REF!</v>
      </c>
      <c r="XFB99" s="138" t="e">
        <f>IF('DSR Attendance'!#REF!="","",'DSR Attendance'!#REF!)</f>
        <v>#REF!</v>
      </c>
      <c r="XFC99" s="138" t="e">
        <f>IF('DSR Attendance'!#REF!="","",'DSR Attendance'!#REF!)</f>
        <v>#REF!</v>
      </c>
    </row>
    <row r="100" spans="1:55 16375:16383" ht="14.4" customHeight="1">
      <c r="A100" s="190" t="str">
        <f>IF(L100="","",VLOOKUP(L100,'Truck Utilization'!B$3:C$300,2,FALSE))</f>
        <v>Company</v>
      </c>
      <c r="B100" s="191" t="s">
        <v>891</v>
      </c>
      <c r="C100" s="192" t="str">
        <f>IF($B100="","",VLOOKUP($B100,'DSR Attendance'!$A$3:$E$273,5,FALSE))</f>
        <v>09190879724</v>
      </c>
      <c r="D100" s="193"/>
      <c r="E100" s="637">
        <v>31034240</v>
      </c>
      <c r="F100" s="195"/>
      <c r="G100" s="195"/>
      <c r="H100" s="195"/>
      <c r="I100" s="196" t="str">
        <f>IF(E100="","",VLOOKUP(E100,'Summarized Plan'!A:B,2,0))</f>
        <v>SCONNIEPHIL TRADING</v>
      </c>
      <c r="J100" s="194"/>
      <c r="K100" s="194" t="s">
        <v>378</v>
      </c>
      <c r="L100" s="195" t="s">
        <v>383</v>
      </c>
      <c r="M100" s="194">
        <f t="shared" si="46"/>
        <v>197</v>
      </c>
      <c r="N100" s="195">
        <f>IF(E100="","",VLOOKUP(E100,'Summarized Plan'!$A:$C,3,0))</f>
        <v>197</v>
      </c>
      <c r="O100" s="195" t="str">
        <f>IF(E100="","",VLOOKUP(E100,'Summarized Plan'!$A:$G,7,0))</f>
        <v>PAR-WS</v>
      </c>
      <c r="P100" s="196"/>
      <c r="Q100" s="198" t="str">
        <f t="shared" si="47"/>
        <v>ALVARADO</v>
      </c>
      <c r="R100" s="197">
        <f>IF($B100="","",VLOOKUP($Q100,'DSR Attendance'!$A$3:$D$179,4,FALSE))</f>
        <v>0</v>
      </c>
      <c r="S100" s="197"/>
      <c r="T100" s="197" t="str">
        <f t="shared" si="48"/>
        <v>NFI853</v>
      </c>
      <c r="U100" s="197" t="str">
        <f t="shared" si="49"/>
        <v>ALVARADO</v>
      </c>
      <c r="V100" s="197" t="str">
        <f t="shared" si="50"/>
        <v>PAR-WS</v>
      </c>
      <c r="W100" s="197"/>
      <c r="X100" s="197">
        <f>_xlfn.IFNA(IF(L100="","",VLOOKUP(L100,'Truck Utilization'!B$3:D$147,3,FALSE)),"")</f>
        <v>4</v>
      </c>
      <c r="Y100" s="197">
        <f>IF(X100="","",IF(E100="","",VLOOKUP(E100,'Summarized Plan'!$A:$E,5,0)))</f>
        <v>4.59</v>
      </c>
      <c r="Z100" s="197">
        <f t="shared" si="51"/>
        <v>31034240</v>
      </c>
      <c r="AA100" s="197" t="str">
        <f t="shared" si="52"/>
        <v>NFI853</v>
      </c>
      <c r="AB100" s="197">
        <f t="shared" si="53"/>
        <v>197</v>
      </c>
      <c r="AC100" s="197"/>
      <c r="AD100" s="197" t="str">
        <f t="shared" si="54"/>
        <v>ALVARADO</v>
      </c>
      <c r="AE100" s="197">
        <f t="shared" si="55"/>
        <v>0</v>
      </c>
      <c r="AF100" s="197" t="str">
        <f t="shared" si="56"/>
        <v>SCONNIEPHIL TRADING</v>
      </c>
      <c r="AG100" s="194"/>
      <c r="AH100" s="194"/>
      <c r="AI100" s="194"/>
      <c r="AJ100" s="193"/>
      <c r="AK100" s="199"/>
      <c r="AL100" s="194"/>
      <c r="AM100" s="115">
        <f t="shared" si="57"/>
        <v>0</v>
      </c>
      <c r="AO100" s="11">
        <f t="shared" si="58"/>
        <v>31034240</v>
      </c>
      <c r="AP100" s="11" t="e">
        <f t="shared" si="59"/>
        <v>#N/A</v>
      </c>
      <c r="AQ100" s="11">
        <f t="shared" si="60"/>
        <v>197</v>
      </c>
      <c r="AS100" s="202" t="str">
        <f t="shared" si="61"/>
        <v>ALVARADO</v>
      </c>
      <c r="AT100" s="11" t="str">
        <f t="shared" si="62"/>
        <v>Company</v>
      </c>
      <c r="AW100" s="116"/>
      <c r="AX100" s="115">
        <f t="shared" si="63"/>
        <v>1.1475</v>
      </c>
      <c r="AY100" s="278">
        <f t="shared" si="64"/>
        <v>1.1475</v>
      </c>
      <c r="BC100" s="115">
        <f>IF(E100="","",_xlfn.XLOOKUP(E100,'Summarized Plan'!A:A,'Summarized Plan'!K:K))</f>
        <v>0</v>
      </c>
      <c r="XEU100" s="138">
        <f t="shared" si="43"/>
        <v>1</v>
      </c>
      <c r="XEV100" s="138" t="str">
        <f>IF(E100="","",B97)</f>
        <v>FERGUSON</v>
      </c>
      <c r="XEW100" s="153" t="str">
        <f t="shared" si="44"/>
        <v>NFI853</v>
      </c>
      <c r="XEX100" s="138" t="e">
        <f>IF(ISNA(VLOOKUP(E100,'Summarized Plan'!$A:$U,19,0)),"",VLOOKUP(E100,'Summarized Plan'!$A:$U,19,0))</f>
        <v>#REF!</v>
      </c>
      <c r="XEY100" s="16" t="e">
        <f>IF('Truck Utilization'!#REF!=0,"",'Truck Utilization'!#REF!)</f>
        <v>#REF!</v>
      </c>
      <c r="XEZ100" s="16" t="e">
        <f>IF('Truck Utilization'!#REF!=0,"",'Truck Utilization'!#REF!)</f>
        <v>#REF!</v>
      </c>
      <c r="XFA100" s="138">
        <f t="shared" si="45"/>
        <v>1</v>
      </c>
      <c r="XFB100" s="138" t="str">
        <f>IF('DSR Attendance'!A43="","",'DSR Attendance'!A43)</f>
        <v>GENTICA</v>
      </c>
      <c r="XFC100" s="138" t="str">
        <f>IF('DSR Attendance'!B43="","",'DSR Attendance'!B43)</f>
        <v>CCBPI</v>
      </c>
    </row>
    <row r="101" spans="1:55 16375:16383" ht="14.4" customHeight="1">
      <c r="A101" s="190" t="str">
        <f>IF(L101="","",VLOOKUP(L101,'Truck Utilization'!B$3:C$300,2,FALSE))</f>
        <v>Company</v>
      </c>
      <c r="B101" s="191" t="s">
        <v>395</v>
      </c>
      <c r="C101" s="192" t="str">
        <f>IF($B101="","",VLOOKUP($B101,'DSR Attendance'!$A$3:$E$273,5,FALSE))</f>
        <v>09190881254</v>
      </c>
      <c r="D101" s="193"/>
      <c r="E101" s="637">
        <v>31034243</v>
      </c>
      <c r="F101" s="195"/>
      <c r="G101" s="195"/>
      <c r="H101" s="195"/>
      <c r="I101" s="196" t="str">
        <f>IF(E101="","",VLOOKUP(E101,'Summarized Plan'!A:B,2,0))</f>
        <v>CAROCHE'S GENERAL MERCHANDISE</v>
      </c>
      <c r="J101" s="194"/>
      <c r="K101" s="194" t="s">
        <v>378</v>
      </c>
      <c r="L101" s="195" t="s">
        <v>546</v>
      </c>
      <c r="M101" s="194">
        <f t="shared" si="46"/>
        <v>230</v>
      </c>
      <c r="N101" s="195">
        <f>IF(E101="","",VLOOKUP(E101,'Summarized Plan'!$A:$C,3,0))</f>
        <v>230</v>
      </c>
      <c r="O101" s="195" t="str">
        <f>IF(E101="","",VLOOKUP(E101,'Summarized Plan'!$A:$G,7,0))</f>
        <v>WS-SRC</v>
      </c>
      <c r="P101" s="196"/>
      <c r="Q101" s="198" t="str">
        <f t="shared" si="47"/>
        <v>SALVIO</v>
      </c>
      <c r="R101" s="197">
        <f>IF($B101="","",VLOOKUP($Q101,'DSR Attendance'!$A$3:$D$179,4,FALSE))</f>
        <v>2018940</v>
      </c>
      <c r="S101" s="197"/>
      <c r="T101" s="197" t="str">
        <f t="shared" si="48"/>
        <v>NAQ8946</v>
      </c>
      <c r="U101" s="197" t="str">
        <f t="shared" si="49"/>
        <v>SALVIO</v>
      </c>
      <c r="V101" s="197" t="str">
        <f t="shared" si="50"/>
        <v>WS-SRC</v>
      </c>
      <c r="W101" s="197"/>
      <c r="X101" s="197">
        <f>_xlfn.IFNA(IF(L101="","",VLOOKUP(L101,'Truck Utilization'!B$3:D$147,3,FALSE)),"")</f>
        <v>6</v>
      </c>
      <c r="Y101" s="197">
        <f>IF(X101="","",IF(E101="","",VLOOKUP(E101,'Summarized Plan'!$A:$E,5,0)))</f>
        <v>5.97</v>
      </c>
      <c r="Z101" s="197">
        <f t="shared" si="51"/>
        <v>31034243</v>
      </c>
      <c r="AA101" s="197" t="str">
        <f t="shared" si="52"/>
        <v>NAQ8946</v>
      </c>
      <c r="AB101" s="197">
        <f t="shared" si="53"/>
        <v>230</v>
      </c>
      <c r="AC101" s="197"/>
      <c r="AD101" s="197" t="str">
        <f t="shared" si="54"/>
        <v>SALVIO</v>
      </c>
      <c r="AE101" s="197">
        <f t="shared" si="55"/>
        <v>0</v>
      </c>
      <c r="AF101" s="197" t="str">
        <f t="shared" si="56"/>
        <v>CAROCHE'S GENERAL MERCHANDISE</v>
      </c>
      <c r="AG101" s="194"/>
      <c r="AH101" s="194"/>
      <c r="AI101" s="194"/>
      <c r="AJ101" s="193"/>
      <c r="AK101" s="199"/>
      <c r="AL101" s="194"/>
      <c r="AM101" s="115">
        <f t="shared" si="57"/>
        <v>0</v>
      </c>
      <c r="AO101" s="11">
        <f t="shared" si="58"/>
        <v>31034243</v>
      </c>
      <c r="AP101" s="11" t="e">
        <f t="shared" si="59"/>
        <v>#N/A</v>
      </c>
      <c r="AQ101" s="11">
        <f t="shared" si="60"/>
        <v>230</v>
      </c>
      <c r="AS101" s="202" t="str">
        <f t="shared" si="61"/>
        <v>SALVIO</v>
      </c>
      <c r="AT101" s="11" t="str">
        <f t="shared" si="62"/>
        <v>Company</v>
      </c>
      <c r="AW101" s="116"/>
      <c r="AX101" s="115">
        <f t="shared" si="63"/>
        <v>0.995</v>
      </c>
      <c r="AY101" s="278">
        <f t="shared" si="64"/>
        <v>0.995</v>
      </c>
      <c r="BC101" s="115">
        <f>IF(E101="","",_xlfn.XLOOKUP(E101,'Summarized Plan'!A:A,'Summarized Plan'!K:K))</f>
        <v>0</v>
      </c>
      <c r="XEU101" s="138">
        <f t="shared" si="43"/>
        <v>1</v>
      </c>
      <c r="XEV101" s="138" t="str">
        <f>IF(E101="","",B97)</f>
        <v>FERGUSON</v>
      </c>
      <c r="XEW101" s="153" t="str">
        <f t="shared" si="44"/>
        <v>NAQ8946</v>
      </c>
      <c r="XEX101" s="138" t="e">
        <f>IF(ISNA(VLOOKUP(E101,'Summarized Plan'!$A:$U,19,0)),"",VLOOKUP(E101,'Summarized Plan'!$A:$U,19,0))</f>
        <v>#REF!</v>
      </c>
      <c r="XEY101" s="16" t="e">
        <f>IF('Truck Utilization'!#REF!=0,"",'Truck Utilization'!#REF!)</f>
        <v>#REF!</v>
      </c>
      <c r="XEZ101" s="16" t="e">
        <f>IF('Truck Utilization'!#REF!=0,"",'Truck Utilization'!#REF!)</f>
        <v>#REF!</v>
      </c>
      <c r="XFA101" s="138">
        <f t="shared" si="45"/>
        <v>1</v>
      </c>
      <c r="XFB101" s="138" t="str">
        <f>IF('DSR Attendance'!A44="","",'DSR Attendance'!A44)</f>
        <v>GERVACIO</v>
      </c>
      <c r="XFC101" s="138" t="str">
        <f>IF('DSR Attendance'!B44="","",'DSR Attendance'!B44)</f>
        <v>CCBPI</v>
      </c>
    </row>
    <row r="102" spans="1:55 16375:16383" ht="14.4" customHeight="1">
      <c r="A102" s="190" t="str">
        <f>IF(L102="","",VLOOKUP(L102,'Truck Utilization'!B$3:C$300,2,FALSE))</f>
        <v>Company</v>
      </c>
      <c r="B102" s="191" t="s">
        <v>1635</v>
      </c>
      <c r="C102" s="192" t="e">
        <f>IF($B102="","",VLOOKUP($B102,'DSR Attendance'!$A$3:$E$273,5,FALSE))</f>
        <v>#N/A</v>
      </c>
      <c r="D102" s="193"/>
      <c r="E102" s="637">
        <v>31034257</v>
      </c>
      <c r="F102" s="195"/>
      <c r="G102" s="195"/>
      <c r="H102" s="195"/>
      <c r="I102" s="196" t="str">
        <f>IF(E102="","",VLOOKUP(E102,'Summarized Plan'!A:B,2,0))</f>
        <v>CMC STORE</v>
      </c>
      <c r="J102" s="194"/>
      <c r="K102" s="194" t="s">
        <v>378</v>
      </c>
      <c r="L102" s="195" t="s">
        <v>410</v>
      </c>
      <c r="M102" s="194">
        <f t="shared" si="46"/>
        <v>180</v>
      </c>
      <c r="N102" s="195">
        <f>IF(E102="","",VLOOKUP(E102,'Summarized Plan'!$A:$C,3,0))</f>
        <v>180</v>
      </c>
      <c r="O102" s="195" t="str">
        <f>IF(E102="","",VLOOKUP(E102,'Summarized Plan'!$A:$G,7,0))</f>
        <v>PAR-WS</v>
      </c>
      <c r="P102" s="196"/>
      <c r="Q102" s="198" t="str">
        <f t="shared" si="47"/>
        <v>DAMAYO</v>
      </c>
      <c r="R102" s="197" t="e">
        <f>IF($B102="","",VLOOKUP($Q102,'DSR Attendance'!$A$3:$D$179,4,FALSE))</f>
        <v>#N/A</v>
      </c>
      <c r="S102" s="197"/>
      <c r="T102" s="197" t="str">
        <f t="shared" si="48"/>
        <v>NAQ8972</v>
      </c>
      <c r="U102" s="197" t="str">
        <f t="shared" si="49"/>
        <v>DAMAYO</v>
      </c>
      <c r="V102" s="197" t="str">
        <f t="shared" si="50"/>
        <v>PAR-WS</v>
      </c>
      <c r="W102" s="197"/>
      <c r="X102" s="197">
        <f>_xlfn.IFNA(IF(L102="","",VLOOKUP(L102,'Truck Utilization'!B$3:D$147,3,FALSE)),"")</f>
        <v>6</v>
      </c>
      <c r="Y102" s="197">
        <f>IF(X102="","",IF(E102="","",VLOOKUP(E102,'Summarized Plan'!$A:$E,5,0)))</f>
        <v>6</v>
      </c>
      <c r="Z102" s="197">
        <f t="shared" si="51"/>
        <v>31034257</v>
      </c>
      <c r="AA102" s="197" t="str">
        <f t="shared" si="52"/>
        <v>NAQ8972</v>
      </c>
      <c r="AB102" s="197">
        <f t="shared" si="53"/>
        <v>180</v>
      </c>
      <c r="AC102" s="197"/>
      <c r="AD102" s="197" t="str">
        <f t="shared" si="54"/>
        <v>DAMAYO</v>
      </c>
      <c r="AE102" s="197">
        <f t="shared" si="55"/>
        <v>0</v>
      </c>
      <c r="AF102" s="197" t="str">
        <f t="shared" si="56"/>
        <v>CMC STORE</v>
      </c>
      <c r="AG102" s="194"/>
      <c r="AH102" s="194"/>
      <c r="AI102" s="194"/>
      <c r="AJ102" s="193"/>
      <c r="AK102" s="199"/>
      <c r="AL102" s="194"/>
      <c r="AM102" s="115">
        <f t="shared" si="57"/>
        <v>0</v>
      </c>
      <c r="AO102" s="11">
        <f t="shared" si="58"/>
        <v>31034257</v>
      </c>
      <c r="AP102" s="11" t="e">
        <f t="shared" si="59"/>
        <v>#N/A</v>
      </c>
      <c r="AQ102" s="11">
        <f t="shared" si="60"/>
        <v>180</v>
      </c>
      <c r="AS102" s="202" t="str">
        <f t="shared" si="61"/>
        <v>DAMAYO</v>
      </c>
      <c r="AT102" s="11" t="str">
        <f t="shared" si="62"/>
        <v>Company</v>
      </c>
      <c r="AW102" s="116"/>
      <c r="AX102" s="115">
        <f t="shared" si="63"/>
        <v>1</v>
      </c>
      <c r="AY102" s="278">
        <f t="shared" si="64"/>
        <v>1</v>
      </c>
      <c r="BC102" s="115">
        <f>IF(E102="","",_xlfn.XLOOKUP(E102,'Summarized Plan'!A:A,'Summarized Plan'!K:K))</f>
        <v>0</v>
      </c>
      <c r="XEU102" s="138">
        <f t="shared" si="43"/>
        <v>1</v>
      </c>
      <c r="XEV102" s="138" t="str">
        <f>IF(E102="","",B102)</f>
        <v>DAMAYO</v>
      </c>
      <c r="XEW102" s="153" t="str">
        <f t="shared" si="44"/>
        <v>NAQ8972</v>
      </c>
      <c r="XEX102" s="138" t="e">
        <f>IF(ISNA(VLOOKUP(E102,'Summarized Plan'!$A:$U,19,0)),"",VLOOKUP(E102,'Summarized Plan'!$A:$U,19,0))</f>
        <v>#REF!</v>
      </c>
      <c r="XEY102" s="16" t="e">
        <f>IF('Truck Utilization'!#REF!=0,"",'Truck Utilization'!#REF!)</f>
        <v>#REF!</v>
      </c>
      <c r="XEZ102" s="16" t="e">
        <f>IF('Truck Utilization'!#REF!=0,"",'Truck Utilization'!#REF!)</f>
        <v>#REF!</v>
      </c>
      <c r="XFA102" s="138">
        <f t="shared" si="45"/>
        <v>1</v>
      </c>
      <c r="XFB102" s="138" t="str">
        <f>IF('DSR Attendance'!A45="","",'DSR Attendance'!A45)</f>
        <v>GONZALES</v>
      </c>
      <c r="XFC102" s="138" t="str">
        <f>IF('DSR Attendance'!B45="","",'DSR Attendance'!B45)</f>
        <v>CCBPI</v>
      </c>
    </row>
    <row r="103" spans="1:55 16375:16383" ht="14.4" customHeight="1">
      <c r="A103" s="190" t="str">
        <f>IF(L103="","",VLOOKUP(L103,'Truck Utilization'!B$3:C$300,2,FALSE))</f>
        <v>Company</v>
      </c>
      <c r="B103" s="191" t="s">
        <v>915</v>
      </c>
      <c r="C103" s="192" t="str">
        <f>IF($B103="","",VLOOKUP($B103,'DSR Attendance'!$A$3:$E$273,5,FALSE))</f>
        <v>09190879612</v>
      </c>
      <c r="D103" s="193"/>
      <c r="E103" s="637">
        <v>31034258</v>
      </c>
      <c r="F103" s="195"/>
      <c r="G103" s="195"/>
      <c r="H103" s="195"/>
      <c r="I103" s="196" t="str">
        <f>IF(E103="","",VLOOKUP(E103,'Summarized Plan'!A:B,2,0))</f>
        <v>TONILIZA TRADING</v>
      </c>
      <c r="J103" s="194"/>
      <c r="K103" s="194" t="s">
        <v>378</v>
      </c>
      <c r="L103" s="195" t="s">
        <v>511</v>
      </c>
      <c r="M103" s="194">
        <f t="shared" si="46"/>
        <v>180</v>
      </c>
      <c r="N103" s="195">
        <f>IF(E103="","",VLOOKUP(E103,'Summarized Plan'!$A:$C,3,0))</f>
        <v>180</v>
      </c>
      <c r="O103" s="195" t="str">
        <f>IF(E103="","",VLOOKUP(E103,'Summarized Plan'!$A:$G,7,0))</f>
        <v>PAR-WS</v>
      </c>
      <c r="P103" s="196"/>
      <c r="Q103" s="198" t="str">
        <f t="shared" si="47"/>
        <v>BANTIGUE</v>
      </c>
      <c r="R103" s="197">
        <f>IF($B103="","",VLOOKUP($Q103,'DSR Attendance'!$A$3:$D$179,4,FALSE))</f>
        <v>2019969</v>
      </c>
      <c r="S103" s="197"/>
      <c r="T103" s="197" t="str">
        <f t="shared" si="48"/>
        <v>NFZ6700</v>
      </c>
      <c r="U103" s="197" t="str">
        <f t="shared" si="49"/>
        <v>BANTIGUE</v>
      </c>
      <c r="V103" s="197" t="str">
        <f t="shared" si="50"/>
        <v>PAR-WS</v>
      </c>
      <c r="W103" s="197"/>
      <c r="X103" s="197">
        <f>_xlfn.IFNA(IF(L103="","",VLOOKUP(L103,'Truck Utilization'!B$3:D$147,3,FALSE)),"")</f>
        <v>6</v>
      </c>
      <c r="Y103" s="197">
        <f>IF(X103="","",IF(E103="","",VLOOKUP(E103,'Summarized Plan'!$A:$E,5,0)))</f>
        <v>6</v>
      </c>
      <c r="Z103" s="197">
        <f t="shared" si="51"/>
        <v>31034258</v>
      </c>
      <c r="AA103" s="197" t="str">
        <f t="shared" si="52"/>
        <v>NFZ6700</v>
      </c>
      <c r="AB103" s="197">
        <f t="shared" si="53"/>
        <v>180</v>
      </c>
      <c r="AC103" s="197"/>
      <c r="AD103" s="197" t="str">
        <f t="shared" si="54"/>
        <v>BANTIGUE</v>
      </c>
      <c r="AE103" s="197">
        <f t="shared" si="55"/>
        <v>0</v>
      </c>
      <c r="AF103" s="197" t="str">
        <f t="shared" si="56"/>
        <v>TONILIZA TRADING</v>
      </c>
      <c r="AG103" s="194"/>
      <c r="AH103" s="194"/>
      <c r="AI103" s="194"/>
      <c r="AJ103" s="193"/>
      <c r="AK103" s="199"/>
      <c r="AL103" s="194"/>
      <c r="AM103" s="115">
        <f t="shared" si="57"/>
        <v>0</v>
      </c>
      <c r="AO103" s="11">
        <f t="shared" si="58"/>
        <v>31034258</v>
      </c>
      <c r="AP103" s="11" t="e">
        <f t="shared" si="59"/>
        <v>#N/A</v>
      </c>
      <c r="AQ103" s="11">
        <f t="shared" si="60"/>
        <v>180</v>
      </c>
      <c r="AS103" s="202" t="str">
        <f t="shared" si="61"/>
        <v>BANTIGUE</v>
      </c>
      <c r="AT103" s="11" t="str">
        <f t="shared" si="62"/>
        <v>Company</v>
      </c>
      <c r="AW103" s="116"/>
      <c r="AX103" s="115">
        <f t="shared" si="63"/>
        <v>1</v>
      </c>
      <c r="AY103" s="278">
        <f t="shared" si="64"/>
        <v>1</v>
      </c>
      <c r="BC103" s="115">
        <f>IF(E103="","",_xlfn.XLOOKUP(E103,'Summarized Plan'!A:A,'Summarized Plan'!K:K))</f>
        <v>0</v>
      </c>
      <c r="XEU103" s="138">
        <f t="shared" ref="XEU103:XEU134" si="65">COUNTIF($E:$E,E103)</f>
        <v>1</v>
      </c>
      <c r="XEV103" s="138" t="str">
        <f>IF(E103="","",B102)</f>
        <v>DAMAYO</v>
      </c>
      <c r="XEW103" s="153" t="str">
        <f t="shared" ref="XEW103:XEW134" si="66">IF(L103="","",L103)</f>
        <v>NFZ6700</v>
      </c>
      <c r="XEX103" s="138" t="e">
        <f>IF(ISNA(VLOOKUP(E103,'Summarized Plan'!$A:$U,19,0)),"",VLOOKUP(E103,'Summarized Plan'!$A:$U,19,0))</f>
        <v>#REF!</v>
      </c>
      <c r="XEY103" s="16" t="e">
        <f>IF('Truck Utilization'!#REF!=0,"",'Truck Utilization'!#REF!)</f>
        <v>#REF!</v>
      </c>
      <c r="XEZ103" s="16" t="e">
        <f>IF('Truck Utilization'!#REF!=0,"",'Truck Utilization'!#REF!)</f>
        <v>#REF!</v>
      </c>
      <c r="XFA103" s="138">
        <f t="shared" si="45"/>
        <v>1</v>
      </c>
      <c r="XFB103" s="138" t="str">
        <f>IF('DSR Attendance'!A46="","",'DSR Attendance'!A46)</f>
        <v>IBARBIA</v>
      </c>
      <c r="XFC103" s="138" t="str">
        <f>IF('DSR Attendance'!B46="","",'DSR Attendance'!B46)</f>
        <v>CCBPI</v>
      </c>
    </row>
    <row r="104" spans="1:55 16375:16383" ht="14.4" customHeight="1">
      <c r="A104" s="190" t="str">
        <f>IF(L104="","",VLOOKUP(L104,'Truck Utilization'!B$3:C$300,2,FALSE))</f>
        <v>Company</v>
      </c>
      <c r="B104" s="191" t="s">
        <v>398</v>
      </c>
      <c r="C104" s="192" t="str">
        <f>IF($B104="","",VLOOKUP($B104,'DSR Attendance'!$A$3:$E$273,5,FALSE))</f>
        <v>09190881077</v>
      </c>
      <c r="D104" s="193"/>
      <c r="E104" s="637">
        <v>31034259</v>
      </c>
      <c r="F104" s="195"/>
      <c r="G104" s="195"/>
      <c r="H104" s="195"/>
      <c r="I104" s="196" t="str">
        <f>IF(E104="","",VLOOKUP(E104,'Summarized Plan'!A:B,2,0))</f>
        <v>MAC CONSUMER GOODS STORE</v>
      </c>
      <c r="J104" s="194"/>
      <c r="K104" s="194" t="s">
        <v>378</v>
      </c>
      <c r="L104" s="195" t="s">
        <v>709</v>
      </c>
      <c r="M104" s="194">
        <f t="shared" si="46"/>
        <v>396</v>
      </c>
      <c r="N104" s="195">
        <f>IF(E104="","",VLOOKUP(E104,'Summarized Plan'!$A:$C,3,0))</f>
        <v>396</v>
      </c>
      <c r="O104" s="195" t="str">
        <f>IF(E104="","",VLOOKUP(E104,'Summarized Plan'!$A:$G,7,0))</f>
        <v>PAR-WS</v>
      </c>
      <c r="P104" s="196"/>
      <c r="Q104" s="198" t="str">
        <f t="shared" si="47"/>
        <v>MORALES</v>
      </c>
      <c r="R104" s="197">
        <f>IF($B104="","",VLOOKUP($Q104,'DSR Attendance'!$A$3:$D$179,4,FALSE))</f>
        <v>2018896</v>
      </c>
      <c r="S104" s="197"/>
      <c r="T104" s="197" t="str">
        <f t="shared" si="48"/>
        <v>NAQ8941</v>
      </c>
      <c r="U104" s="197" t="str">
        <f t="shared" si="49"/>
        <v>MORALES</v>
      </c>
      <c r="V104" s="197" t="str">
        <f t="shared" si="50"/>
        <v>PAR-WS</v>
      </c>
      <c r="W104" s="197"/>
      <c r="X104" s="197">
        <f>_xlfn.IFNA(IF(L104="","",VLOOKUP(L104,'Truck Utilization'!B$3:D$147,3,FALSE)),"")</f>
        <v>6</v>
      </c>
      <c r="Y104" s="197">
        <f>IF(X104="","",IF(E104="","",VLOOKUP(E104,'Summarized Plan'!$A:$E,5,0)))</f>
        <v>5.5</v>
      </c>
      <c r="Z104" s="197">
        <f t="shared" si="51"/>
        <v>31034259</v>
      </c>
      <c r="AA104" s="197" t="str">
        <f t="shared" si="52"/>
        <v>NAQ8941</v>
      </c>
      <c r="AB104" s="197">
        <f t="shared" si="53"/>
        <v>396</v>
      </c>
      <c r="AC104" s="197"/>
      <c r="AD104" s="197" t="str">
        <f t="shared" si="54"/>
        <v>MORALES</v>
      </c>
      <c r="AE104" s="197">
        <f t="shared" si="55"/>
        <v>0</v>
      </c>
      <c r="AF104" s="197" t="str">
        <f t="shared" si="56"/>
        <v>MAC CONSUMER GOODS STORE</v>
      </c>
      <c r="AG104" s="194"/>
      <c r="AH104" s="194"/>
      <c r="AI104" s="194"/>
      <c r="AJ104" s="193"/>
      <c r="AK104" s="199"/>
      <c r="AL104" s="194"/>
      <c r="AM104" s="115">
        <f t="shared" si="57"/>
        <v>0</v>
      </c>
      <c r="AO104" s="11">
        <f t="shared" si="58"/>
        <v>31034259</v>
      </c>
      <c r="AP104" s="11" t="e">
        <f t="shared" si="59"/>
        <v>#N/A</v>
      </c>
      <c r="AQ104" s="11">
        <f t="shared" si="60"/>
        <v>396</v>
      </c>
      <c r="AS104" s="202" t="str">
        <f t="shared" si="61"/>
        <v>MORALES</v>
      </c>
      <c r="AT104" s="11" t="str">
        <f t="shared" si="62"/>
        <v>Company</v>
      </c>
      <c r="AW104" s="116"/>
      <c r="AX104" s="115">
        <f t="shared" si="63"/>
        <v>0.91666666666666663</v>
      </c>
      <c r="AY104" s="278">
        <f t="shared" si="64"/>
        <v>0.91666666666666663</v>
      </c>
      <c r="BC104" s="115">
        <f>IF(E104="","",_xlfn.XLOOKUP(E104,'Summarized Plan'!A:A,'Summarized Plan'!K:K))</f>
        <v>0</v>
      </c>
      <c r="XEU104" s="138">
        <f t="shared" si="65"/>
        <v>1</v>
      </c>
      <c r="XEV104" s="138" t="str">
        <f>IF(E104="","",B102)</f>
        <v>DAMAYO</v>
      </c>
      <c r="XEW104" s="153" t="str">
        <f t="shared" si="66"/>
        <v>NAQ8941</v>
      </c>
      <c r="XEX104" s="138" t="e">
        <f>IF(ISNA(VLOOKUP(E104,'Summarized Plan'!$A:$U,19,0)),"",VLOOKUP(E104,'Summarized Plan'!$A:$U,19,0))</f>
        <v>#REF!</v>
      </c>
      <c r="XEY104" s="16" t="e">
        <f>IF('Truck Utilization'!#REF!=0,"",'Truck Utilization'!#REF!)</f>
        <v>#REF!</v>
      </c>
      <c r="XEZ104" s="16" t="e">
        <f>IF('Truck Utilization'!#REF!=0,"",'Truck Utilization'!#REF!)</f>
        <v>#REF!</v>
      </c>
      <c r="XFA104" s="138">
        <f t="shared" si="45"/>
        <v>1</v>
      </c>
      <c r="XFB104" s="138" t="str">
        <f>IF('DSR Attendance'!A47="","",'DSR Attendance'!A47)</f>
        <v>JARCIA</v>
      </c>
      <c r="XFC104" s="138" t="str">
        <f>IF('DSR Attendance'!B47="","",'DSR Attendance'!B47)</f>
        <v>CCBPI</v>
      </c>
    </row>
    <row r="105" spans="1:55 16375:16383" ht="14.4" customHeight="1">
      <c r="A105" s="190" t="str">
        <f>IF(L105="","",VLOOKUP(L105,'Truck Utilization'!B$3:C$300,2,FALSE))</f>
        <v>Company</v>
      </c>
      <c r="B105" s="191" t="s">
        <v>382</v>
      </c>
      <c r="C105" s="192" t="str">
        <f>IF($B105="","",VLOOKUP($B105,'DSR Attendance'!$A$3:$E$273,5,FALSE))</f>
        <v>09190879720</v>
      </c>
      <c r="D105" s="193"/>
      <c r="E105" s="637">
        <v>31034270</v>
      </c>
      <c r="F105" s="195"/>
      <c r="G105" s="195"/>
      <c r="H105" s="195"/>
      <c r="I105" s="196" t="str">
        <f>IF(E105="","",VLOOKUP(E105,'Summarized Plan'!A:B,2,0))</f>
        <v>WILMER SOFTDRINKS STORE</v>
      </c>
      <c r="J105" s="194"/>
      <c r="K105" s="194" t="s">
        <v>378</v>
      </c>
      <c r="L105" s="195" t="s">
        <v>412</v>
      </c>
      <c r="M105" s="194">
        <f t="shared" si="46"/>
        <v>120</v>
      </c>
      <c r="N105" s="195">
        <f>IF(E105="","",VLOOKUP(E105,'Summarized Plan'!$A:$C,3,0))</f>
        <v>120</v>
      </c>
      <c r="O105" s="195" t="str">
        <f>IF(E105="","",VLOOKUP(E105,'Summarized Plan'!$A:$G,7,0))</f>
        <v>TAG-WS</v>
      </c>
      <c r="P105" s="196"/>
      <c r="Q105" s="198" t="str">
        <f t="shared" si="47"/>
        <v>AGUSTIN</v>
      </c>
      <c r="R105" s="197">
        <f>IF($B105="","",VLOOKUP($Q105,'DSR Attendance'!$A$3:$D$179,4,FALSE))</f>
        <v>0</v>
      </c>
      <c r="S105" s="197"/>
      <c r="T105" s="197" t="str">
        <f t="shared" si="48"/>
        <v>ZTC502</v>
      </c>
      <c r="U105" s="197" t="str">
        <f t="shared" si="49"/>
        <v>AGUSTIN</v>
      </c>
      <c r="V105" s="197" t="str">
        <f t="shared" si="50"/>
        <v>TAG-WS</v>
      </c>
      <c r="W105" s="197"/>
      <c r="X105" s="197">
        <f>_xlfn.IFNA(IF(L105="","",VLOOKUP(L105,'Truck Utilization'!B$3:D$147,3,FALSE)),"")</f>
        <v>4</v>
      </c>
      <c r="Y105" s="197">
        <f>IF(X105="","",IF(E105="","",VLOOKUP(E105,'Summarized Plan'!$A:$E,5,0)))</f>
        <v>4</v>
      </c>
      <c r="Z105" s="197">
        <f t="shared" si="51"/>
        <v>31034270</v>
      </c>
      <c r="AA105" s="197" t="str">
        <f t="shared" si="52"/>
        <v>ZTC502</v>
      </c>
      <c r="AB105" s="197">
        <f t="shared" si="53"/>
        <v>120</v>
      </c>
      <c r="AC105" s="197"/>
      <c r="AD105" s="197" t="str">
        <f t="shared" si="54"/>
        <v>AGUSTIN</v>
      </c>
      <c r="AE105" s="197">
        <f t="shared" si="55"/>
        <v>0</v>
      </c>
      <c r="AF105" s="197" t="str">
        <f t="shared" si="56"/>
        <v>WILMER SOFTDRINKS STORE</v>
      </c>
      <c r="AG105" s="194"/>
      <c r="AH105" s="194"/>
      <c r="AI105" s="194"/>
      <c r="AJ105" s="193"/>
      <c r="AK105" s="199"/>
      <c r="AL105" s="194"/>
      <c r="AM105" s="115">
        <f t="shared" si="57"/>
        <v>0</v>
      </c>
      <c r="AO105" s="11">
        <f t="shared" si="58"/>
        <v>31034270</v>
      </c>
      <c r="AP105" s="11" t="e">
        <f t="shared" si="59"/>
        <v>#N/A</v>
      </c>
      <c r="AQ105" s="11">
        <f t="shared" si="60"/>
        <v>120</v>
      </c>
      <c r="AS105" s="202" t="str">
        <f t="shared" si="61"/>
        <v>AGUSTIN</v>
      </c>
      <c r="AT105" s="11" t="str">
        <f t="shared" si="62"/>
        <v>Company</v>
      </c>
      <c r="AW105" s="116"/>
      <c r="AX105" s="115">
        <f t="shared" si="63"/>
        <v>1</v>
      </c>
      <c r="AY105" s="278">
        <f t="shared" si="64"/>
        <v>1</v>
      </c>
      <c r="BC105" s="115">
        <f>IF(E105="","",_xlfn.XLOOKUP(E105,'Summarized Plan'!A:A,'Summarized Plan'!K:K))</f>
        <v>0</v>
      </c>
      <c r="XEU105" s="138">
        <f t="shared" si="65"/>
        <v>1</v>
      </c>
      <c r="XEV105" s="138" t="str">
        <f>IF(E105="","",B102)</f>
        <v>DAMAYO</v>
      </c>
      <c r="XEW105" s="153" t="str">
        <f t="shared" si="66"/>
        <v>ZTC502</v>
      </c>
      <c r="XEX105" s="138" t="e">
        <f>IF(ISNA(VLOOKUP(E105,'Summarized Plan'!$A:$U,19,0)),"",VLOOKUP(E105,'Summarized Plan'!$A:$U,19,0))</f>
        <v>#REF!</v>
      </c>
      <c r="XEY105" s="16" t="e">
        <f>IF('Truck Utilization'!#REF!=0,"",'Truck Utilization'!#REF!)</f>
        <v>#REF!</v>
      </c>
      <c r="XEZ105" s="16" t="e">
        <f>IF('Truck Utilization'!#REF!=0,"",'Truck Utilization'!#REF!)</f>
        <v>#REF!</v>
      </c>
      <c r="XFA105" s="138">
        <f t="shared" si="45"/>
        <v>1</v>
      </c>
      <c r="XFB105" s="138" t="str">
        <f>IF('DSR Attendance'!A48="","",'DSR Attendance'!A48)</f>
        <v>JERUSALEM</v>
      </c>
      <c r="XFC105" s="138" t="str">
        <f>IF('DSR Attendance'!B48="","",'DSR Attendance'!B48)</f>
        <v>CCBPI</v>
      </c>
    </row>
    <row r="106" spans="1:55 16375:16383" ht="14.4" customHeight="1">
      <c r="A106" s="190" t="str">
        <f>IF(L106="","",VLOOKUP(L106,'Truck Utilization'!B$3:C$300,2,FALSE))</f>
        <v>Company</v>
      </c>
      <c r="B106" s="191" t="s">
        <v>547</v>
      </c>
      <c r="C106" s="192" t="str">
        <f>IF($B106="","",VLOOKUP($B106,'DSR Attendance'!$A$3:$E$273,5,FALSE))</f>
        <v>09190879732</v>
      </c>
      <c r="D106" s="193"/>
      <c r="E106" s="637">
        <v>31034355</v>
      </c>
      <c r="F106" s="195"/>
      <c r="G106" s="195"/>
      <c r="H106" s="195"/>
      <c r="I106" s="196" t="str">
        <f>IF(E106="","",VLOOKUP(E106,'Summarized Plan'!A:B,2,0))</f>
        <v>ELLAI TRADING</v>
      </c>
      <c r="J106" s="194"/>
      <c r="K106" s="194" t="s">
        <v>378</v>
      </c>
      <c r="L106" s="195" t="s">
        <v>548</v>
      </c>
      <c r="M106" s="194">
        <f t="shared" si="46"/>
        <v>193</v>
      </c>
      <c r="N106" s="195">
        <f>IF(E106="","",VLOOKUP(E106,'Summarized Plan'!$A:$C,3,0))</f>
        <v>193</v>
      </c>
      <c r="O106" s="195" t="str">
        <f>IF(E106="","",VLOOKUP(E106,'Summarized Plan'!$A:$G,7,0))</f>
        <v>PAR-LWS</v>
      </c>
      <c r="P106" s="196"/>
      <c r="Q106" s="198" t="str">
        <f t="shared" si="47"/>
        <v>BERSABE</v>
      </c>
      <c r="R106" s="197">
        <f>IF($B106="","",VLOOKUP($Q106,'DSR Attendance'!$A$3:$D$179,4,FALSE))</f>
        <v>2018806</v>
      </c>
      <c r="S106" s="197"/>
      <c r="T106" s="197" t="str">
        <f t="shared" si="48"/>
        <v>DAD9130</v>
      </c>
      <c r="U106" s="197" t="str">
        <f t="shared" si="49"/>
        <v>BERSABE</v>
      </c>
      <c r="V106" s="197" t="str">
        <f t="shared" si="50"/>
        <v>PAR-LWS</v>
      </c>
      <c r="W106" s="197"/>
      <c r="X106" s="197">
        <f>_xlfn.IFNA(IF(L106="","",VLOOKUP(L106,'Truck Utilization'!B$3:D$147,3,FALSE)),"")</f>
        <v>6</v>
      </c>
      <c r="Y106" s="197">
        <f>IF(X106="","",IF(E106="","",VLOOKUP(E106,'Summarized Plan'!$A:$E,5,0)))</f>
        <v>4</v>
      </c>
      <c r="Z106" s="197">
        <f t="shared" si="51"/>
        <v>31034355</v>
      </c>
      <c r="AA106" s="197" t="str">
        <f t="shared" si="52"/>
        <v>DAD9130</v>
      </c>
      <c r="AB106" s="197">
        <f t="shared" si="53"/>
        <v>193</v>
      </c>
      <c r="AC106" s="197"/>
      <c r="AD106" s="197" t="str">
        <f t="shared" si="54"/>
        <v>BERSABE</v>
      </c>
      <c r="AE106" s="197">
        <f t="shared" si="55"/>
        <v>0</v>
      </c>
      <c r="AF106" s="197" t="str">
        <f t="shared" si="56"/>
        <v>ELLAI TRADING</v>
      </c>
      <c r="AG106" s="194"/>
      <c r="AH106" s="194"/>
      <c r="AI106" s="194"/>
      <c r="AJ106" s="193"/>
      <c r="AK106" s="199"/>
      <c r="AL106" s="194"/>
      <c r="AM106" s="115">
        <f t="shared" si="57"/>
        <v>0</v>
      </c>
      <c r="AO106" s="11">
        <f t="shared" si="58"/>
        <v>31034355</v>
      </c>
      <c r="AP106" s="11" t="e">
        <f t="shared" si="59"/>
        <v>#N/A</v>
      </c>
      <c r="AQ106" s="11">
        <f t="shared" si="60"/>
        <v>193</v>
      </c>
      <c r="AS106" s="202" t="str">
        <f t="shared" si="61"/>
        <v>BERSABE</v>
      </c>
      <c r="AT106" s="11" t="str">
        <f t="shared" si="62"/>
        <v>Company</v>
      </c>
      <c r="AW106" s="116"/>
      <c r="AX106" s="115">
        <f t="shared" si="63"/>
        <v>0.66666666666666663</v>
      </c>
      <c r="AY106" s="278">
        <f t="shared" si="64"/>
        <v>0.66666666666666663</v>
      </c>
      <c r="BC106" s="115">
        <f>IF(E106="","",_xlfn.XLOOKUP(E106,'Summarized Plan'!A:A,'Summarized Plan'!K:K))</f>
        <v>0</v>
      </c>
      <c r="XEU106" s="138">
        <f t="shared" si="65"/>
        <v>1</v>
      </c>
      <c r="XEV106" s="138" t="str">
        <f>IF(E106="","",B102)</f>
        <v>DAMAYO</v>
      </c>
      <c r="XEW106" s="153" t="str">
        <f t="shared" si="66"/>
        <v>DAD9130</v>
      </c>
      <c r="XEX106" s="138" t="e">
        <f>IF(ISNA(VLOOKUP(E106,'Summarized Plan'!$A:$U,19,0)),"",VLOOKUP(E106,'Summarized Plan'!$A:$U,19,0))</f>
        <v>#REF!</v>
      </c>
      <c r="XEY106" s="16" t="e">
        <f>IF('Truck Utilization'!#REF!=0,"",'Truck Utilization'!#REF!)</f>
        <v>#REF!</v>
      </c>
      <c r="XEZ106" s="16" t="e">
        <f>IF('Truck Utilization'!#REF!=0,"",'Truck Utilization'!#REF!)</f>
        <v>#REF!</v>
      </c>
      <c r="XFA106" s="138" t="e">
        <f t="shared" si="45"/>
        <v>#REF!</v>
      </c>
      <c r="XFB106" s="138" t="e">
        <f>IF('DSR Attendance'!#REF!="","",'DSR Attendance'!#REF!)</f>
        <v>#REF!</v>
      </c>
      <c r="XFC106" s="138" t="e">
        <f>IF('DSR Attendance'!#REF!="","",'DSR Attendance'!#REF!)</f>
        <v>#REF!</v>
      </c>
    </row>
    <row r="107" spans="1:55 16375:16383" ht="14.4" customHeight="1">
      <c r="A107" s="190" t="str">
        <f>IF(L107="","",VLOOKUP(L107,'Truck Utilization'!B$3:C$300,2,FALSE))</f>
        <v>Company</v>
      </c>
      <c r="B107" s="191"/>
      <c r="C107" s="192" t="str">
        <f>IF($B107="","",VLOOKUP($B107,'DSR Attendance'!$A$3:$E$273,5,FALSE))</f>
        <v/>
      </c>
      <c r="D107" s="193"/>
      <c r="E107" s="637"/>
      <c r="F107" s="195"/>
      <c r="G107" s="195"/>
      <c r="H107" s="195"/>
      <c r="I107" s="196" t="str">
        <f>IF(E107="","",VLOOKUP(E107,'Summarized Plan'!A:B,2,0))</f>
        <v/>
      </c>
      <c r="J107" s="194"/>
      <c r="K107" s="194" t="s">
        <v>378</v>
      </c>
      <c r="L107" s="195" t="s">
        <v>399</v>
      </c>
      <c r="M107" s="194" t="str">
        <f t="shared" si="46"/>
        <v/>
      </c>
      <c r="N107" s="195" t="str">
        <f>IF(E107="","",VLOOKUP(E107,'Summarized Plan'!$A:$C,3,0))</f>
        <v/>
      </c>
      <c r="O107" s="195" t="str">
        <f>IF(E107="","",VLOOKUP(E107,'Summarized Plan'!$A:$G,7,0))</f>
        <v/>
      </c>
      <c r="P107" s="196"/>
      <c r="Q107" s="198">
        <f t="shared" si="47"/>
        <v>0</v>
      </c>
      <c r="R107" s="197" t="str">
        <f>IF($B107="","",VLOOKUP($Q107,'DSR Attendance'!$A$3:$D$179,4,FALSE))</f>
        <v/>
      </c>
      <c r="S107" s="197"/>
      <c r="T107" s="197" t="str">
        <f t="shared" si="48"/>
        <v>DAE4396</v>
      </c>
      <c r="U107" s="197">
        <f t="shared" si="49"/>
        <v>0</v>
      </c>
      <c r="V107" s="197" t="str">
        <f t="shared" si="50"/>
        <v/>
      </c>
      <c r="W107" s="197"/>
      <c r="X107" s="197">
        <f>_xlfn.IFNA(IF(L107="","",VLOOKUP(L107,'Truck Utilization'!B$3:D$147,3,FALSE)),"")</f>
        <v>6</v>
      </c>
      <c r="Y107" s="197" t="str">
        <f>IF(X107="","",IF(E107="","",VLOOKUP(E107,'Summarized Plan'!$A:$E,5,0)))</f>
        <v/>
      </c>
      <c r="Z107" s="197">
        <f t="shared" si="51"/>
        <v>0</v>
      </c>
      <c r="AA107" s="197" t="str">
        <f t="shared" si="52"/>
        <v>DAE4396</v>
      </c>
      <c r="AB107" s="197" t="str">
        <f t="shared" si="53"/>
        <v/>
      </c>
      <c r="AC107" s="197"/>
      <c r="AD107" s="197">
        <f t="shared" si="54"/>
        <v>0</v>
      </c>
      <c r="AE107" s="197">
        <f t="shared" si="55"/>
        <v>0</v>
      </c>
      <c r="AF107" s="197" t="str">
        <f t="shared" si="56"/>
        <v/>
      </c>
      <c r="AG107" s="194"/>
      <c r="AH107" s="194"/>
      <c r="AI107" s="194"/>
      <c r="AJ107" s="193"/>
      <c r="AK107" s="199"/>
      <c r="AL107" s="194"/>
      <c r="AM107" s="115" t="e">
        <f t="shared" si="57"/>
        <v>#VALUE!</v>
      </c>
      <c r="AO107" s="11">
        <f t="shared" si="58"/>
        <v>0</v>
      </c>
      <c r="AP107" s="11" t="e">
        <f t="shared" si="59"/>
        <v>#N/A</v>
      </c>
      <c r="AQ107" s="11" t="str">
        <f t="shared" si="60"/>
        <v/>
      </c>
      <c r="AS107" s="202">
        <f t="shared" si="61"/>
        <v>0</v>
      </c>
      <c r="AT107" s="11" t="str">
        <f t="shared" si="62"/>
        <v>Company</v>
      </c>
      <c r="AW107" s="116"/>
      <c r="AX107" s="115" t="e">
        <f t="shared" si="63"/>
        <v>#VALUE!</v>
      </c>
      <c r="AY107" s="278" t="e">
        <f t="shared" si="64"/>
        <v>#VALUE!</v>
      </c>
      <c r="BC107" s="115" t="str">
        <f>IF(E107="","",_xlfn.XLOOKUP(E107,'Summarized Plan'!A:A,'Summarized Plan'!K:K))</f>
        <v/>
      </c>
      <c r="XEU107" s="138">
        <f t="shared" si="65"/>
        <v>0</v>
      </c>
      <c r="XEV107" s="138" t="str">
        <f>IF(E107="","",B107)</f>
        <v/>
      </c>
      <c r="XEW107" s="153" t="str">
        <f t="shared" si="66"/>
        <v>DAE4396</v>
      </c>
      <c r="XEX107" s="138" t="str">
        <f>IF(ISNA(VLOOKUP(E107,'Summarized Plan'!$A:$U,19,0)),"",VLOOKUP(E107,'Summarized Plan'!$A:$U,19,0))</f>
        <v/>
      </c>
      <c r="XEY107" s="16" t="e">
        <f>IF('Truck Utilization'!#REF!=0,"",'Truck Utilization'!#REF!)</f>
        <v>#REF!</v>
      </c>
      <c r="XEZ107" s="16" t="e">
        <f>IF('Truck Utilization'!#REF!=0,"",'Truck Utilization'!#REF!)</f>
        <v>#REF!</v>
      </c>
      <c r="XFA107" s="138">
        <f t="shared" si="45"/>
        <v>1</v>
      </c>
      <c r="XFB107" s="138" t="str">
        <f>IF('DSR Attendance'!A49="","",'DSR Attendance'!A49)</f>
        <v>JURADA</v>
      </c>
      <c r="XFC107" s="138" t="str">
        <f>IF('DSR Attendance'!B49="","",'DSR Attendance'!B49)</f>
        <v>CCBPI</v>
      </c>
    </row>
    <row r="108" spans="1:55 16375:16383" ht="14.4" customHeight="1">
      <c r="A108" s="190" t="str">
        <f>IF(L108="","",VLOOKUP(L108,'Truck Utilization'!B$3:C$300,2,FALSE))</f>
        <v>Company</v>
      </c>
      <c r="B108" s="191"/>
      <c r="C108" s="192" t="str">
        <f>IF($B108="","",VLOOKUP($B108,'DSR Attendance'!$A$3:$E$273,5,FALSE))</f>
        <v/>
      </c>
      <c r="D108" s="193"/>
      <c r="E108" s="637"/>
      <c r="F108" s="195"/>
      <c r="G108" s="195"/>
      <c r="H108" s="195"/>
      <c r="I108" s="196" t="str">
        <f>IF(E108="","",VLOOKUP(E108,'Summarized Plan'!A:B,2,0))</f>
        <v/>
      </c>
      <c r="J108" s="194"/>
      <c r="K108" s="194" t="s">
        <v>378</v>
      </c>
      <c r="L108" s="195" t="s">
        <v>705</v>
      </c>
      <c r="M108" s="194" t="str">
        <f t="shared" si="46"/>
        <v/>
      </c>
      <c r="N108" s="195" t="str">
        <f>IF(E108="","",VLOOKUP(E108,'Summarized Plan'!$A:$C,3,0))</f>
        <v/>
      </c>
      <c r="O108" s="195" t="str">
        <f>IF(E108="","",VLOOKUP(E108,'Summarized Plan'!$A:$G,7,0))</f>
        <v/>
      </c>
      <c r="P108" s="196"/>
      <c r="Q108" s="198">
        <f t="shared" si="47"/>
        <v>0</v>
      </c>
      <c r="R108" s="197" t="str">
        <f>IF($B108="","",VLOOKUP($Q108,'DSR Attendance'!$A$3:$D$179,4,FALSE))</f>
        <v/>
      </c>
      <c r="S108" s="197"/>
      <c r="T108" s="197" t="str">
        <f t="shared" si="48"/>
        <v>DAE4390</v>
      </c>
      <c r="U108" s="197">
        <f t="shared" si="49"/>
        <v>0</v>
      </c>
      <c r="V108" s="197" t="str">
        <f t="shared" si="50"/>
        <v/>
      </c>
      <c r="W108" s="197"/>
      <c r="X108" s="197">
        <f>_xlfn.IFNA(IF(L108="","",VLOOKUP(L108,'Truck Utilization'!B$3:D$147,3,FALSE)),"")</f>
        <v>6</v>
      </c>
      <c r="Y108" s="197" t="str">
        <f>IF(X108="","",IF(E108="","",VLOOKUP(E108,'Summarized Plan'!$A:$E,5,0)))</f>
        <v/>
      </c>
      <c r="Z108" s="197">
        <f t="shared" si="51"/>
        <v>0</v>
      </c>
      <c r="AA108" s="197" t="str">
        <f t="shared" si="52"/>
        <v>DAE4390</v>
      </c>
      <c r="AB108" s="197" t="str">
        <f t="shared" si="53"/>
        <v/>
      </c>
      <c r="AC108" s="197"/>
      <c r="AD108" s="197">
        <f t="shared" si="54"/>
        <v>0</v>
      </c>
      <c r="AE108" s="197">
        <f t="shared" si="55"/>
        <v>0</v>
      </c>
      <c r="AF108" s="197" t="str">
        <f t="shared" si="56"/>
        <v/>
      </c>
      <c r="AG108" s="194"/>
      <c r="AH108" s="194"/>
      <c r="AI108" s="194"/>
      <c r="AJ108" s="193"/>
      <c r="AK108" s="199"/>
      <c r="AL108" s="194"/>
      <c r="AM108" s="115" t="e">
        <f t="shared" si="57"/>
        <v>#VALUE!</v>
      </c>
      <c r="AO108" s="11">
        <f t="shared" si="58"/>
        <v>0</v>
      </c>
      <c r="AP108" s="11" t="e">
        <f t="shared" si="59"/>
        <v>#N/A</v>
      </c>
      <c r="AQ108" s="11" t="str">
        <f t="shared" si="60"/>
        <v/>
      </c>
      <c r="AS108" s="202">
        <f t="shared" si="61"/>
        <v>0</v>
      </c>
      <c r="AT108" s="11" t="str">
        <f t="shared" si="62"/>
        <v>Company</v>
      </c>
      <c r="AW108" s="116"/>
      <c r="AX108" s="115" t="e">
        <f t="shared" si="63"/>
        <v>#VALUE!</v>
      </c>
      <c r="AY108" s="278" t="e">
        <f t="shared" si="64"/>
        <v>#VALUE!</v>
      </c>
      <c r="BC108" s="115" t="str">
        <f>IF(E108="","",_xlfn.XLOOKUP(E108,'Summarized Plan'!A:A,'Summarized Plan'!K:K))</f>
        <v/>
      </c>
      <c r="XEU108" s="138">
        <f t="shared" si="65"/>
        <v>0</v>
      </c>
      <c r="XEV108" s="138" t="str">
        <f>IF(E108="","",B107)</f>
        <v/>
      </c>
      <c r="XEW108" s="153" t="str">
        <f t="shared" si="66"/>
        <v>DAE4390</v>
      </c>
      <c r="XEX108" s="138" t="str">
        <f>IF(ISNA(VLOOKUP(E108,'Summarized Plan'!$A:$U,19,0)),"",VLOOKUP(E108,'Summarized Plan'!$A:$U,19,0))</f>
        <v/>
      </c>
      <c r="XEY108" s="16" t="str">
        <f>IF('Truck Utilization'!A89=0,"",'Truck Utilization'!A89)</f>
        <v/>
      </c>
      <c r="XEZ108" s="16" t="str">
        <f>IF('Truck Utilization'!B89=0,"",'Truck Utilization'!B89)</f>
        <v>PKO641</v>
      </c>
      <c r="XFA108" s="138">
        <f t="shared" si="45"/>
        <v>1</v>
      </c>
      <c r="XFB108" s="138" t="str">
        <f>IF('DSR Attendance'!A50="","",'DSR Attendance'!A50)</f>
        <v>LAURENTE JC</v>
      </c>
      <c r="XFC108" s="138" t="str">
        <f>IF('DSR Attendance'!B50="","",'DSR Attendance'!B50)</f>
        <v>CCBPI</v>
      </c>
    </row>
    <row r="109" spans="1:55 16375:16383" ht="14.4" customHeight="1">
      <c r="A109" s="190" t="str">
        <f>IF(L109="","",VLOOKUP(L109,'Truck Utilization'!B$3:C$300,2,FALSE))</f>
        <v>Company</v>
      </c>
      <c r="B109" s="191"/>
      <c r="C109" s="192" t="str">
        <f>IF($B109="","",VLOOKUP($B109,'DSR Attendance'!$A$3:$E$273,5,FALSE))</f>
        <v/>
      </c>
      <c r="D109" s="193"/>
      <c r="E109" s="637"/>
      <c r="F109" s="195"/>
      <c r="G109" s="195"/>
      <c r="H109" s="195"/>
      <c r="I109" s="196" t="str">
        <f>IF(E109="","",VLOOKUP(E109,'Summarized Plan'!A:B,2,0))</f>
        <v/>
      </c>
      <c r="J109" s="194"/>
      <c r="K109" s="194" t="s">
        <v>378</v>
      </c>
      <c r="L109" s="195" t="s">
        <v>510</v>
      </c>
      <c r="M109" s="194" t="str">
        <f t="shared" si="46"/>
        <v/>
      </c>
      <c r="N109" s="195" t="str">
        <f>IF(E109="","",VLOOKUP(E109,'Summarized Plan'!$A:$C,3,0))</f>
        <v/>
      </c>
      <c r="O109" s="195" t="str">
        <f>IF(E109="","",VLOOKUP(E109,'Summarized Plan'!$A:$G,7,0))</f>
        <v/>
      </c>
      <c r="P109" s="196"/>
      <c r="Q109" s="198">
        <f t="shared" si="47"/>
        <v>0</v>
      </c>
      <c r="R109" s="197" t="str">
        <f>IF($B109="","",VLOOKUP($Q109,'DSR Attendance'!$A$3:$D$179,4,FALSE))</f>
        <v/>
      </c>
      <c r="S109" s="197"/>
      <c r="T109" s="197" t="str">
        <f t="shared" si="48"/>
        <v>NFZ6891</v>
      </c>
      <c r="U109" s="197">
        <f t="shared" si="49"/>
        <v>0</v>
      </c>
      <c r="V109" s="197" t="str">
        <f t="shared" si="50"/>
        <v/>
      </c>
      <c r="W109" s="197"/>
      <c r="X109" s="197">
        <f>_xlfn.IFNA(IF(L109="","",VLOOKUP(L109,'Truck Utilization'!B$3:D$147,3,FALSE)),"")</f>
        <v>6</v>
      </c>
      <c r="Y109" s="197" t="str">
        <f>IF(X109="","",IF(E109="","",VLOOKUP(E109,'Summarized Plan'!$A:$E,5,0)))</f>
        <v/>
      </c>
      <c r="Z109" s="197">
        <f t="shared" si="51"/>
        <v>0</v>
      </c>
      <c r="AA109" s="197" t="str">
        <f t="shared" si="52"/>
        <v>NFZ6891</v>
      </c>
      <c r="AB109" s="197" t="str">
        <f t="shared" si="53"/>
        <v/>
      </c>
      <c r="AC109" s="197"/>
      <c r="AD109" s="197">
        <f t="shared" si="54"/>
        <v>0</v>
      </c>
      <c r="AE109" s="197">
        <f t="shared" si="55"/>
        <v>0</v>
      </c>
      <c r="AF109" s="197" t="str">
        <f t="shared" si="56"/>
        <v/>
      </c>
      <c r="AG109" s="194"/>
      <c r="AH109" s="194"/>
      <c r="AI109" s="194"/>
      <c r="AJ109" s="193"/>
      <c r="AK109" s="199"/>
      <c r="AL109" s="194"/>
      <c r="AM109" s="115" t="e">
        <f t="shared" si="57"/>
        <v>#VALUE!</v>
      </c>
      <c r="AO109" s="11">
        <f t="shared" si="58"/>
        <v>0</v>
      </c>
      <c r="AP109" s="11" t="e">
        <f t="shared" si="59"/>
        <v>#N/A</v>
      </c>
      <c r="AQ109" s="11" t="str">
        <f t="shared" si="60"/>
        <v/>
      </c>
      <c r="AS109" s="202">
        <f t="shared" si="61"/>
        <v>0</v>
      </c>
      <c r="AT109" s="11" t="str">
        <f t="shared" si="62"/>
        <v>Company</v>
      </c>
      <c r="AW109" s="116"/>
      <c r="AX109" s="115" t="e">
        <f t="shared" si="63"/>
        <v>#VALUE!</v>
      </c>
      <c r="AY109" s="278" t="e">
        <f t="shared" si="64"/>
        <v>#VALUE!</v>
      </c>
      <c r="BC109" s="115" t="str">
        <f>IF(E109="","",_xlfn.XLOOKUP(E109,'Summarized Plan'!A:A,'Summarized Plan'!K:K))</f>
        <v/>
      </c>
      <c r="XEU109" s="138">
        <f t="shared" si="65"/>
        <v>0</v>
      </c>
      <c r="XEV109" s="138" t="str">
        <f>IF(E109="","",B107)</f>
        <v/>
      </c>
      <c r="XEW109" s="153" t="str">
        <f t="shared" si="66"/>
        <v>NFZ6891</v>
      </c>
      <c r="XEX109" s="138" t="str">
        <f>IF(ISNA(VLOOKUP(E109,'Summarized Plan'!$A:$U,19,0)),"",VLOOKUP(E109,'Summarized Plan'!$A:$U,19,0))</f>
        <v/>
      </c>
      <c r="XEY109" s="16" t="str">
        <f>IF('Truck Utilization'!A90=0,"",'Truck Utilization'!A90)</f>
        <v/>
      </c>
      <c r="XEZ109" s="16" t="str">
        <f>IF('Truck Utilization'!B90=0,"",'Truck Utilization'!B90)</f>
        <v>PKO852</v>
      </c>
      <c r="XFA109" s="138">
        <f t="shared" si="45"/>
        <v>1</v>
      </c>
      <c r="XFB109" s="138" t="str">
        <f>IF('DSR Attendance'!A51="","",'DSR Attendance'!A51)</f>
        <v>LETRADA</v>
      </c>
      <c r="XFC109" s="138" t="str">
        <f>IF('DSR Attendance'!B51="","",'DSR Attendance'!B51)</f>
        <v>CCBPI</v>
      </c>
    </row>
    <row r="110" spans="1:55 16375:16383" ht="14.4" customHeight="1">
      <c r="A110" s="190" t="str">
        <f>IF(L110="","",VLOOKUP(L110,'Truck Utilization'!B$3:C$300,2,FALSE))</f>
        <v>Company</v>
      </c>
      <c r="B110" s="191"/>
      <c r="C110" s="192" t="str">
        <f>IF($B110="","",VLOOKUP($B110,'DSR Attendance'!$A$3:$E$273,5,FALSE))</f>
        <v/>
      </c>
      <c r="D110" s="193"/>
      <c r="E110" s="637"/>
      <c r="F110" s="195"/>
      <c r="G110" s="195"/>
      <c r="H110" s="195"/>
      <c r="I110" s="196" t="str">
        <f>IF(E110="","",VLOOKUP(E110,'Summarized Plan'!A:B,2,0))</f>
        <v/>
      </c>
      <c r="J110" s="194"/>
      <c r="K110" s="194" t="s">
        <v>378</v>
      </c>
      <c r="L110" s="195" t="s">
        <v>542</v>
      </c>
      <c r="M110" s="194" t="str">
        <f t="shared" si="46"/>
        <v/>
      </c>
      <c r="N110" s="195" t="str">
        <f>IF(E110="","",VLOOKUP(E110,'Summarized Plan'!$A:$C,3,0))</f>
        <v/>
      </c>
      <c r="O110" s="195" t="str">
        <f>IF(E110="","",VLOOKUP(E110,'Summarized Plan'!$A:$G,7,0))</f>
        <v/>
      </c>
      <c r="P110" s="196"/>
      <c r="Q110" s="198">
        <f t="shared" si="47"/>
        <v>0</v>
      </c>
      <c r="R110" s="197" t="str">
        <f>IF($B110="","",VLOOKUP($Q110,'DSR Attendance'!$A$3:$D$179,4,FALSE))</f>
        <v/>
      </c>
      <c r="S110" s="197"/>
      <c r="T110" s="197" t="str">
        <f t="shared" si="48"/>
        <v>DAD9139</v>
      </c>
      <c r="U110" s="197">
        <f t="shared" si="49"/>
        <v>0</v>
      </c>
      <c r="V110" s="197" t="str">
        <f t="shared" si="50"/>
        <v/>
      </c>
      <c r="W110" s="197"/>
      <c r="X110" s="197">
        <f>_xlfn.IFNA(IF(L110="","",VLOOKUP(L110,'Truck Utilization'!B$3:D$147,3,FALSE)),"")</f>
        <v>6</v>
      </c>
      <c r="Y110" s="197" t="str">
        <f>IF(X110="","",IF(E110="","",VLOOKUP(E110,'Summarized Plan'!$A:$E,5,0)))</f>
        <v/>
      </c>
      <c r="Z110" s="197">
        <f t="shared" si="51"/>
        <v>0</v>
      </c>
      <c r="AA110" s="197" t="str">
        <f t="shared" si="52"/>
        <v>DAD9139</v>
      </c>
      <c r="AB110" s="197" t="str">
        <f t="shared" si="53"/>
        <v/>
      </c>
      <c r="AC110" s="197"/>
      <c r="AD110" s="197">
        <f t="shared" si="54"/>
        <v>0</v>
      </c>
      <c r="AE110" s="197">
        <f t="shared" si="55"/>
        <v>0</v>
      </c>
      <c r="AF110" s="197" t="str">
        <f t="shared" si="56"/>
        <v/>
      </c>
      <c r="AG110" s="194"/>
      <c r="AH110" s="194"/>
      <c r="AI110" s="194"/>
      <c r="AJ110" s="193"/>
      <c r="AK110" s="199"/>
      <c r="AL110" s="194"/>
      <c r="AM110" s="115" t="e">
        <f t="shared" si="57"/>
        <v>#VALUE!</v>
      </c>
      <c r="AO110" s="11">
        <f t="shared" si="58"/>
        <v>0</v>
      </c>
      <c r="AP110" s="11" t="e">
        <f t="shared" si="59"/>
        <v>#N/A</v>
      </c>
      <c r="AQ110" s="11" t="str">
        <f t="shared" si="60"/>
        <v/>
      </c>
      <c r="AS110" s="202">
        <f t="shared" si="61"/>
        <v>0</v>
      </c>
      <c r="AT110" s="11" t="str">
        <f t="shared" si="62"/>
        <v>Company</v>
      </c>
      <c r="AW110" s="116"/>
      <c r="AX110" s="115" t="e">
        <f t="shared" si="63"/>
        <v>#VALUE!</v>
      </c>
      <c r="AY110" s="278" t="e">
        <f t="shared" si="64"/>
        <v>#VALUE!</v>
      </c>
      <c r="BC110" s="115" t="str">
        <f>IF(E110="","",_xlfn.XLOOKUP(E110,'Summarized Plan'!A:A,'Summarized Plan'!K:K))</f>
        <v/>
      </c>
      <c r="XEU110" s="138">
        <f t="shared" si="65"/>
        <v>0</v>
      </c>
      <c r="XEV110" s="138" t="str">
        <f>IF(E110="","",B107)</f>
        <v/>
      </c>
      <c r="XEW110" s="153" t="str">
        <f t="shared" si="66"/>
        <v>DAD9139</v>
      </c>
      <c r="XEX110" s="138" t="str">
        <f>IF(ISNA(VLOOKUP(E110,'Summarized Plan'!$A:$U,19,0)),"",VLOOKUP(E110,'Summarized Plan'!$A:$U,19,0))</f>
        <v/>
      </c>
      <c r="XEY110" s="16" t="str">
        <f>IF('Truck Utilization'!A91=0,"",'Truck Utilization'!A91)</f>
        <v/>
      </c>
      <c r="XEZ110" s="16" t="str">
        <f>IF('Truck Utilization'!B91=0,"",'Truck Utilization'!B91)</f>
        <v>PKO931</v>
      </c>
      <c r="XFA110" s="138">
        <f t="shared" si="45"/>
        <v>1</v>
      </c>
      <c r="XFB110" s="138" t="str">
        <f>IF('DSR Attendance'!A52="","",'DSR Attendance'!A52)</f>
        <v>LOBETE</v>
      </c>
      <c r="XFC110" s="138" t="str">
        <f>IF('DSR Attendance'!B52="","",'DSR Attendance'!B52)</f>
        <v>CCBPI</v>
      </c>
    </row>
    <row r="111" spans="1:55 16375:16383" ht="14.4" customHeight="1">
      <c r="A111" s="190" t="str">
        <f>IF(L111="","",VLOOKUP(L111,'Truck Utilization'!B$3:C$300,2,FALSE))</f>
        <v/>
      </c>
      <c r="B111" s="191"/>
      <c r="C111" s="192" t="str">
        <f>IF($B111="","",VLOOKUP($B111,'DSR Attendance'!$A$3:$E$273,5,FALSE))</f>
        <v/>
      </c>
      <c r="D111" s="193"/>
      <c r="E111" s="637"/>
      <c r="F111" s="195"/>
      <c r="G111" s="195"/>
      <c r="H111" s="195"/>
      <c r="I111" s="196" t="str">
        <f>IF(E111="","",VLOOKUP(E111,'Summarized Plan'!A:B,2,0))</f>
        <v/>
      </c>
      <c r="J111" s="194"/>
      <c r="K111" s="194" t="s">
        <v>378</v>
      </c>
      <c r="L111" s="195"/>
      <c r="M111" s="194" t="str">
        <f t="shared" si="46"/>
        <v/>
      </c>
      <c r="N111" s="195" t="str">
        <f>IF(E111="","",VLOOKUP(E111,'Summarized Plan'!$A:$C,3,0))</f>
        <v/>
      </c>
      <c r="O111" s="195" t="str">
        <f>IF(E111="","",VLOOKUP(E111,'Summarized Plan'!$A:$G,7,0))</f>
        <v/>
      </c>
      <c r="P111" s="196"/>
      <c r="Q111" s="198">
        <f t="shared" si="47"/>
        <v>0</v>
      </c>
      <c r="R111" s="197" t="str">
        <f>IF($B111="","",VLOOKUP($Q111,'DSR Attendance'!$A$3:$D$179,4,FALSE))</f>
        <v/>
      </c>
      <c r="S111" s="197"/>
      <c r="T111" s="197">
        <f t="shared" si="48"/>
        <v>0</v>
      </c>
      <c r="U111" s="197">
        <f t="shared" si="49"/>
        <v>0</v>
      </c>
      <c r="V111" s="197" t="str">
        <f t="shared" si="50"/>
        <v/>
      </c>
      <c r="W111" s="197"/>
      <c r="X111" s="197" t="str">
        <f>_xlfn.IFNA(IF(L111="","",VLOOKUP(L111,'Truck Utilization'!B$3:D$147,3,FALSE)),"")</f>
        <v/>
      </c>
      <c r="Y111" s="197" t="str">
        <f>IF(X111="","",IF(E111="","",VLOOKUP(E111,'Summarized Plan'!$A:$E,5,0)))</f>
        <v/>
      </c>
      <c r="Z111" s="197">
        <f t="shared" si="51"/>
        <v>0</v>
      </c>
      <c r="AA111" s="197">
        <f t="shared" si="52"/>
        <v>0</v>
      </c>
      <c r="AB111" s="197" t="str">
        <f t="shared" si="53"/>
        <v/>
      </c>
      <c r="AC111" s="197"/>
      <c r="AD111" s="197">
        <f t="shared" si="54"/>
        <v>0</v>
      </c>
      <c r="AE111" s="197">
        <f t="shared" si="55"/>
        <v>0</v>
      </c>
      <c r="AF111" s="197" t="str">
        <f t="shared" si="56"/>
        <v/>
      </c>
      <c r="AG111" s="194"/>
      <c r="AH111" s="194"/>
      <c r="AI111" s="194"/>
      <c r="AJ111" s="193"/>
      <c r="AK111" s="199"/>
      <c r="AL111" s="194"/>
      <c r="AM111" s="115" t="e">
        <f t="shared" si="57"/>
        <v>#VALUE!</v>
      </c>
      <c r="AO111" s="11">
        <f t="shared" si="58"/>
        <v>0</v>
      </c>
      <c r="AP111" s="11" t="e">
        <f t="shared" si="59"/>
        <v>#N/A</v>
      </c>
      <c r="AQ111" s="11" t="str">
        <f t="shared" si="60"/>
        <v/>
      </c>
      <c r="AS111" s="202">
        <f t="shared" si="61"/>
        <v>0</v>
      </c>
      <c r="AT111" s="11" t="str">
        <f t="shared" si="62"/>
        <v/>
      </c>
      <c r="AW111" s="116"/>
      <c r="AX111" s="115" t="e">
        <f t="shared" si="63"/>
        <v>#VALUE!</v>
      </c>
      <c r="AY111" s="278" t="str">
        <f t="shared" si="64"/>
        <v/>
      </c>
      <c r="BC111" s="115" t="str">
        <f>IF(E111="","",_xlfn.XLOOKUP(E111,'Summarized Plan'!A:A,'Summarized Plan'!K:K))</f>
        <v/>
      </c>
      <c r="XEU111" s="138">
        <f>COUNTIF($E:$E,E111)</f>
        <v>0</v>
      </c>
      <c r="XEV111" s="138" t="str">
        <f>IF(E111="","",B107)</f>
        <v/>
      </c>
      <c r="XEW111" s="153" t="str">
        <f t="shared" si="66"/>
        <v/>
      </c>
      <c r="XEX111" s="138" t="str">
        <f>IF(ISNA(VLOOKUP(E111,'Summarized Plan'!$A:$U,19,0)),"",VLOOKUP(E111,'Summarized Plan'!$A:$U,19,0))</f>
        <v/>
      </c>
      <c r="XEY111" s="16" t="str">
        <f>IF('Truck Utilization'!A92=0,"",'Truck Utilization'!A92)</f>
        <v/>
      </c>
      <c r="XEZ111" s="16" t="str">
        <f>IF('Truck Utilization'!B92=0,"",'Truck Utilization'!B92)</f>
        <v>NHV6130</v>
      </c>
      <c r="XFA111" s="138">
        <f t="shared" si="45"/>
        <v>1</v>
      </c>
      <c r="XFB111" s="138" t="str">
        <f>IF('DSR Attendance'!A53="","",'DSR Attendance'!A53)</f>
        <v>LORENO</v>
      </c>
      <c r="XFC111" s="138" t="str">
        <f>IF('DSR Attendance'!B53="","",'DSR Attendance'!B53)</f>
        <v>CCBPI</v>
      </c>
    </row>
    <row r="112" spans="1:55 16375:16383" ht="14.4" customHeight="1">
      <c r="A112" s="190" t="str">
        <f>IF(L112="","",VLOOKUP(L112,'Truck Utilization'!B$3:C$300,2,FALSE))</f>
        <v/>
      </c>
      <c r="B112" s="191"/>
      <c r="C112" s="192" t="str">
        <f>IF($B112="","",VLOOKUP($B112,'DSR Attendance'!$A$3:$E$273,5,FALSE))</f>
        <v/>
      </c>
      <c r="D112" s="193"/>
      <c r="E112" s="637"/>
      <c r="F112" s="195"/>
      <c r="G112" s="195"/>
      <c r="H112" s="195"/>
      <c r="I112" s="196" t="str">
        <f>IF(E112="","",VLOOKUP(E112,'Summarized Plan'!A:B,2,0))</f>
        <v/>
      </c>
      <c r="J112" s="194"/>
      <c r="K112" s="194" t="s">
        <v>378</v>
      </c>
      <c r="L112" s="195"/>
      <c r="M112" s="194" t="str">
        <f t="shared" si="46"/>
        <v/>
      </c>
      <c r="N112" s="195" t="str">
        <f>IF(E112="","",VLOOKUP(E112,'Summarized Plan'!$A:$C,3,0))</f>
        <v/>
      </c>
      <c r="O112" s="195" t="str">
        <f>IF(E112="","",VLOOKUP(E112,'Summarized Plan'!$A:$G,7,0))</f>
        <v/>
      </c>
      <c r="P112" s="196"/>
      <c r="Q112" s="198">
        <f t="shared" si="47"/>
        <v>0</v>
      </c>
      <c r="R112" s="197" t="str">
        <f>IF($B112="","",VLOOKUP($Q112,'DSR Attendance'!$A$3:$D$179,4,FALSE))</f>
        <v/>
      </c>
      <c r="S112" s="197"/>
      <c r="T112" s="197">
        <f t="shared" si="48"/>
        <v>0</v>
      </c>
      <c r="U112" s="197">
        <f t="shared" si="49"/>
        <v>0</v>
      </c>
      <c r="V112" s="197" t="str">
        <f t="shared" si="50"/>
        <v/>
      </c>
      <c r="W112" s="197"/>
      <c r="X112" s="197" t="str">
        <f>_xlfn.IFNA(IF(L112="","",VLOOKUP(L112,'Truck Utilization'!B$3:D$147,3,FALSE)),"")</f>
        <v/>
      </c>
      <c r="Y112" s="197" t="str">
        <f>IF(X112="","",IF(E112="","",VLOOKUP(E112,'Summarized Plan'!$A:$E,5,0)))</f>
        <v/>
      </c>
      <c r="Z112" s="197">
        <f t="shared" si="51"/>
        <v>0</v>
      </c>
      <c r="AA112" s="197">
        <f t="shared" si="52"/>
        <v>0</v>
      </c>
      <c r="AB112" s="197" t="str">
        <f t="shared" si="53"/>
        <v/>
      </c>
      <c r="AC112" s="197"/>
      <c r="AD112" s="197">
        <f t="shared" si="54"/>
        <v>0</v>
      </c>
      <c r="AE112" s="197">
        <f t="shared" si="55"/>
        <v>0</v>
      </c>
      <c r="AF112" s="197" t="str">
        <f t="shared" si="56"/>
        <v/>
      </c>
      <c r="AG112" s="194"/>
      <c r="AH112" s="194"/>
      <c r="AI112" s="194"/>
      <c r="AJ112" s="193"/>
      <c r="AK112" s="199"/>
      <c r="AL112" s="194"/>
      <c r="AM112" s="115" t="e">
        <f t="shared" si="57"/>
        <v>#VALUE!</v>
      </c>
      <c r="AO112" s="11">
        <f t="shared" si="58"/>
        <v>0</v>
      </c>
      <c r="AP112" s="11" t="e">
        <f t="shared" si="59"/>
        <v>#N/A</v>
      </c>
      <c r="AQ112" s="11" t="str">
        <f t="shared" si="60"/>
        <v/>
      </c>
      <c r="AS112" s="202">
        <f t="shared" si="61"/>
        <v>0</v>
      </c>
      <c r="AT112" s="11" t="str">
        <f t="shared" si="62"/>
        <v/>
      </c>
      <c r="AW112" s="116"/>
      <c r="AX112" s="115" t="e">
        <f t="shared" si="63"/>
        <v>#VALUE!</v>
      </c>
      <c r="AY112" s="278" t="str">
        <f t="shared" si="64"/>
        <v/>
      </c>
      <c r="BC112" s="115" t="str">
        <f>IF(E112="","",_xlfn.XLOOKUP(E112,'Summarized Plan'!A:A,'Summarized Plan'!K:K))</f>
        <v/>
      </c>
      <c r="XEU112" s="138">
        <f>COUNTIF($E:$E,E112)</f>
        <v>0</v>
      </c>
      <c r="XEV112" s="138" t="str">
        <f>IF(E112="","",B112)</f>
        <v/>
      </c>
      <c r="XEW112" s="153" t="str">
        <f t="shared" si="66"/>
        <v/>
      </c>
      <c r="XEX112" s="138" t="str">
        <f>IF(ISNA(VLOOKUP(E112,'Summarized Plan'!$A:$U,19,0)),"",VLOOKUP(E112,'Summarized Plan'!$A:$U,19,0))</f>
        <v/>
      </c>
      <c r="XEY112" s="16" t="e">
        <f>IF('Truck Utilization'!#REF!=0,"",'Truck Utilization'!#REF!)</f>
        <v>#REF!</v>
      </c>
      <c r="XEZ112" s="16" t="e">
        <f>IF('Truck Utilization'!#REF!=0,"",'Truck Utilization'!#REF!)</f>
        <v>#REF!</v>
      </c>
      <c r="XFA112" s="138">
        <f t="shared" si="45"/>
        <v>1</v>
      </c>
      <c r="XFB112" s="138" t="str">
        <f>IF('DSR Attendance'!A54="","",'DSR Attendance'!A54)</f>
        <v>MAGANA</v>
      </c>
      <c r="XFC112" s="138" t="str">
        <f>IF('DSR Attendance'!B54="","",'DSR Attendance'!B54)</f>
        <v>CCBPI</v>
      </c>
    </row>
    <row r="113" spans="1:55 16375:16383" ht="14.4" customHeight="1">
      <c r="A113" s="190" t="str">
        <f>IF(L113="","",VLOOKUP(L113,'Truck Utilization'!B$3:C$300,2,FALSE))</f>
        <v/>
      </c>
      <c r="B113" s="191"/>
      <c r="C113" s="192" t="str">
        <f>IF($B113="","",VLOOKUP($B113,'DSR Attendance'!$A$3:$E$273,5,FALSE))</f>
        <v/>
      </c>
      <c r="D113" s="193"/>
      <c r="E113" s="637"/>
      <c r="F113" s="195"/>
      <c r="G113" s="195"/>
      <c r="H113" s="195"/>
      <c r="I113" s="196" t="str">
        <f>IF(E113="","",VLOOKUP(E113,'Summarized Plan'!A:B,2,0))</f>
        <v/>
      </c>
      <c r="J113" s="194"/>
      <c r="K113" s="194" t="s">
        <v>378</v>
      </c>
      <c r="L113" s="195"/>
      <c r="M113" s="194" t="str">
        <f t="shared" si="46"/>
        <v/>
      </c>
      <c r="N113" s="195" t="str">
        <f>IF(E113="","",VLOOKUP(E113,'Summarized Plan'!$A:$C,3,0))</f>
        <v/>
      </c>
      <c r="O113" s="195" t="str">
        <f>IF(E113="","",VLOOKUP(E113,'Summarized Plan'!$A:$G,7,0))</f>
        <v/>
      </c>
      <c r="P113" s="196"/>
      <c r="Q113" s="198">
        <f t="shared" si="47"/>
        <v>0</v>
      </c>
      <c r="R113" s="197" t="str">
        <f>IF($B113="","",VLOOKUP($Q113,'DSR Attendance'!$A$3:$D$179,4,FALSE))</f>
        <v/>
      </c>
      <c r="S113" s="197"/>
      <c r="T113" s="197">
        <f t="shared" si="48"/>
        <v>0</v>
      </c>
      <c r="U113" s="197">
        <f t="shared" si="49"/>
        <v>0</v>
      </c>
      <c r="V113" s="197" t="str">
        <f t="shared" si="50"/>
        <v/>
      </c>
      <c r="W113" s="197"/>
      <c r="X113" s="197" t="str">
        <f>_xlfn.IFNA(IF(L113="","",VLOOKUP(L113,'Truck Utilization'!B$3:D$147,3,FALSE)),"")</f>
        <v/>
      </c>
      <c r="Y113" s="197" t="str">
        <f>IF(X113="","",IF(E113="","",VLOOKUP(E113,'Summarized Plan'!$A:$E,5,0)))</f>
        <v/>
      </c>
      <c r="Z113" s="197">
        <f t="shared" si="51"/>
        <v>0</v>
      </c>
      <c r="AA113" s="197">
        <f t="shared" si="52"/>
        <v>0</v>
      </c>
      <c r="AB113" s="197" t="str">
        <f t="shared" si="53"/>
        <v/>
      </c>
      <c r="AC113" s="197"/>
      <c r="AD113" s="197">
        <f t="shared" si="54"/>
        <v>0</v>
      </c>
      <c r="AE113" s="197">
        <f t="shared" si="55"/>
        <v>0</v>
      </c>
      <c r="AF113" s="197" t="str">
        <f t="shared" si="56"/>
        <v/>
      </c>
      <c r="AG113" s="194"/>
      <c r="AH113" s="194"/>
      <c r="AI113" s="194"/>
      <c r="AJ113" s="193"/>
      <c r="AK113" s="199"/>
      <c r="AL113" s="194"/>
      <c r="AM113" s="115" t="e">
        <f t="shared" si="57"/>
        <v>#VALUE!</v>
      </c>
      <c r="AO113" s="11">
        <f t="shared" si="58"/>
        <v>0</v>
      </c>
      <c r="AP113" s="11" t="e">
        <f t="shared" si="59"/>
        <v>#N/A</v>
      </c>
      <c r="AQ113" s="11" t="str">
        <f t="shared" si="60"/>
        <v/>
      </c>
      <c r="AS113" s="202">
        <f t="shared" si="61"/>
        <v>0</v>
      </c>
      <c r="AT113" s="11" t="str">
        <f t="shared" si="62"/>
        <v/>
      </c>
      <c r="AW113" s="116"/>
      <c r="AX113" s="115" t="e">
        <f t="shared" si="63"/>
        <v>#VALUE!</v>
      </c>
      <c r="AY113" s="278" t="str">
        <f t="shared" si="64"/>
        <v/>
      </c>
      <c r="BC113" s="115" t="str">
        <f>IF(E113="","",_xlfn.XLOOKUP(E113,'Summarized Plan'!A:A,'Summarized Plan'!K:K))</f>
        <v/>
      </c>
      <c r="XEU113" s="138">
        <f t="shared" si="65"/>
        <v>0</v>
      </c>
      <c r="XEV113" s="138" t="str">
        <f>IF(E113="","",B112)</f>
        <v/>
      </c>
      <c r="XEW113" s="153" t="str">
        <f t="shared" si="66"/>
        <v/>
      </c>
      <c r="XEX113" s="138" t="str">
        <f>IF(ISNA(VLOOKUP(E113,'Summarized Plan'!$A:$U,19,0)),"",VLOOKUP(E113,'Summarized Plan'!$A:$U,19,0))</f>
        <v/>
      </c>
      <c r="XEY113" s="16" t="e">
        <f>IF('Truck Utilization'!#REF!=0,"",'Truck Utilization'!#REF!)</f>
        <v>#REF!</v>
      </c>
      <c r="XEZ113" s="16" t="e">
        <f>IF('Truck Utilization'!#REF!=0,"",'Truck Utilization'!#REF!)</f>
        <v>#REF!</v>
      </c>
      <c r="XFA113" s="138">
        <f t="shared" si="45"/>
        <v>1</v>
      </c>
      <c r="XFB113" s="138" t="str">
        <f>IF('DSR Attendance'!A55="","",'DSR Attendance'!A55)</f>
        <v>MAGDAHONG</v>
      </c>
      <c r="XFC113" s="138" t="str">
        <f>IF('DSR Attendance'!B55="","",'DSR Attendance'!B55)</f>
        <v>CCBPI</v>
      </c>
    </row>
    <row r="114" spans="1:55 16375:16383" ht="14.4" customHeight="1">
      <c r="A114" s="190" t="str">
        <f>IF(L114="","",VLOOKUP(L114,'Truck Utilization'!B$3:C$300,2,FALSE))</f>
        <v/>
      </c>
      <c r="B114" s="191"/>
      <c r="C114" s="192" t="str">
        <f>IF($B114="","",VLOOKUP($B114,'DSR Attendance'!$A$3:$E$273,5,FALSE))</f>
        <v/>
      </c>
      <c r="D114" s="193"/>
      <c r="E114" s="637"/>
      <c r="F114" s="195"/>
      <c r="G114" s="195"/>
      <c r="H114" s="195"/>
      <c r="I114" s="196" t="str">
        <f>IF(E114="","",VLOOKUP(E114,'Summarized Plan'!A:B,2,0))</f>
        <v/>
      </c>
      <c r="J114" s="194"/>
      <c r="K114" s="194" t="s">
        <v>378</v>
      </c>
      <c r="L114" s="195"/>
      <c r="M114" s="194" t="str">
        <f t="shared" si="46"/>
        <v/>
      </c>
      <c r="N114" s="195" t="str">
        <f>IF(E114="","",VLOOKUP(E114,'Summarized Plan'!$A:$C,3,0))</f>
        <v/>
      </c>
      <c r="O114" s="195" t="str">
        <f>IF(E114="","",VLOOKUP(E114,'Summarized Plan'!$A:$G,7,0))</f>
        <v/>
      </c>
      <c r="P114" s="196"/>
      <c r="Q114" s="198">
        <f t="shared" si="47"/>
        <v>0</v>
      </c>
      <c r="R114" s="197" t="str">
        <f>IF($B114="","",VLOOKUP($Q114,'DSR Attendance'!$A$3:$D$179,4,FALSE))</f>
        <v/>
      </c>
      <c r="S114" s="197"/>
      <c r="T114" s="197">
        <f t="shared" si="48"/>
        <v>0</v>
      </c>
      <c r="U114" s="197">
        <f t="shared" si="49"/>
        <v>0</v>
      </c>
      <c r="V114" s="197" t="str">
        <f t="shared" si="50"/>
        <v/>
      </c>
      <c r="W114" s="197"/>
      <c r="X114" s="197" t="str">
        <f>_xlfn.IFNA(IF(L114="","",VLOOKUP(L114,'Truck Utilization'!B$3:D$147,3,FALSE)),"")</f>
        <v/>
      </c>
      <c r="Y114" s="197" t="str">
        <f>IF(X114="","",IF(E114="","",VLOOKUP(E114,'Summarized Plan'!$A:$E,5,0)))</f>
        <v/>
      </c>
      <c r="Z114" s="197">
        <f t="shared" si="51"/>
        <v>0</v>
      </c>
      <c r="AA114" s="197">
        <f t="shared" si="52"/>
        <v>0</v>
      </c>
      <c r="AB114" s="197" t="str">
        <f t="shared" si="53"/>
        <v/>
      </c>
      <c r="AC114" s="197"/>
      <c r="AD114" s="197">
        <f t="shared" si="54"/>
        <v>0</v>
      </c>
      <c r="AE114" s="197">
        <f t="shared" si="55"/>
        <v>0</v>
      </c>
      <c r="AF114" s="197" t="str">
        <f t="shared" si="56"/>
        <v/>
      </c>
      <c r="AG114" s="194"/>
      <c r="AH114" s="194"/>
      <c r="AI114" s="194"/>
      <c r="AJ114" s="193"/>
      <c r="AK114" s="199"/>
      <c r="AL114" s="194"/>
      <c r="AM114" s="115" t="e">
        <f t="shared" si="57"/>
        <v>#VALUE!</v>
      </c>
      <c r="AO114" s="11">
        <f t="shared" si="58"/>
        <v>0</v>
      </c>
      <c r="AP114" s="11" t="e">
        <f t="shared" si="59"/>
        <v>#N/A</v>
      </c>
      <c r="AQ114" s="11" t="str">
        <f t="shared" si="60"/>
        <v/>
      </c>
      <c r="AS114" s="202">
        <f t="shared" si="61"/>
        <v>0</v>
      </c>
      <c r="AT114" s="11" t="str">
        <f t="shared" si="62"/>
        <v/>
      </c>
      <c r="AW114" s="116"/>
      <c r="AX114" s="115" t="e">
        <f t="shared" si="63"/>
        <v>#VALUE!</v>
      </c>
      <c r="AY114" s="278" t="str">
        <f t="shared" si="64"/>
        <v/>
      </c>
      <c r="BC114" s="115" t="str">
        <f>IF(E114="","",_xlfn.XLOOKUP(E114,'Summarized Plan'!A:A,'Summarized Plan'!K:K))</f>
        <v/>
      </c>
      <c r="XEU114" s="138">
        <f t="shared" si="65"/>
        <v>0</v>
      </c>
      <c r="XEV114" s="138" t="str">
        <f>IF(E114="","",B112)</f>
        <v/>
      </c>
      <c r="XEW114" s="153" t="str">
        <f t="shared" si="66"/>
        <v/>
      </c>
      <c r="XEX114" s="138" t="str">
        <f>IF(ISNA(VLOOKUP(E114,'Summarized Plan'!$A:$U,19,0)),"",VLOOKUP(E114,'Summarized Plan'!$A:$U,19,0))</f>
        <v/>
      </c>
      <c r="XEY114" s="16" t="str">
        <f>IF('Truck Utilization'!A95=0,"",'Truck Utilization'!A95)</f>
        <v/>
      </c>
      <c r="XEZ114" s="16" t="str">
        <f>IF('Truck Utilization'!B95=0,"",'Truck Utilization'!B95)</f>
        <v>CAA5968</v>
      </c>
      <c r="XFA114" s="138">
        <f t="shared" si="45"/>
        <v>1</v>
      </c>
      <c r="XFB114" s="138" t="str">
        <f>IF('DSR Attendance'!A56="","",'DSR Attendance'!A56)</f>
        <v>MAGPANTAY</v>
      </c>
      <c r="XFC114" s="138" t="str">
        <f>IF('DSR Attendance'!B56="","",'DSR Attendance'!B56)</f>
        <v>CCBPI</v>
      </c>
    </row>
    <row r="115" spans="1:55 16375:16383" ht="14.4" customHeight="1">
      <c r="A115" s="190" t="str">
        <f>IF(L115="","",VLOOKUP(L115,'Truck Utilization'!B$3:C$300,2,FALSE))</f>
        <v/>
      </c>
      <c r="B115" s="191"/>
      <c r="C115" s="192" t="str">
        <f>IF($B115="","",VLOOKUP($B115,'DSR Attendance'!$A$3:$E$273,5,FALSE))</f>
        <v/>
      </c>
      <c r="D115" s="193"/>
      <c r="E115" s="637"/>
      <c r="F115" s="195"/>
      <c r="G115" s="195"/>
      <c r="H115" s="195"/>
      <c r="I115" s="196" t="str">
        <f>IF(E115="","",VLOOKUP(E115,'Summarized Plan'!A:B,2,0))</f>
        <v/>
      </c>
      <c r="J115" s="194"/>
      <c r="K115" s="194" t="s">
        <v>378</v>
      </c>
      <c r="L115" s="195"/>
      <c r="M115" s="194" t="str">
        <f t="shared" si="46"/>
        <v/>
      </c>
      <c r="N115" s="195" t="str">
        <f>IF(E115="","",VLOOKUP(E115,'Summarized Plan'!$A:$C,3,0))</f>
        <v/>
      </c>
      <c r="O115" s="195" t="str">
        <f>IF(E115="","",VLOOKUP(E115,'Summarized Plan'!$A:$G,7,0))</f>
        <v/>
      </c>
      <c r="P115" s="196"/>
      <c r="Q115" s="198">
        <f t="shared" si="47"/>
        <v>0</v>
      </c>
      <c r="R115" s="197" t="str">
        <f>IF($B115="","",VLOOKUP($Q115,'DSR Attendance'!$A$3:$D$179,4,FALSE))</f>
        <v/>
      </c>
      <c r="S115" s="197"/>
      <c r="T115" s="197">
        <f t="shared" si="48"/>
        <v>0</v>
      </c>
      <c r="U115" s="197">
        <f t="shared" si="49"/>
        <v>0</v>
      </c>
      <c r="V115" s="197" t="str">
        <f t="shared" si="50"/>
        <v/>
      </c>
      <c r="W115" s="197"/>
      <c r="X115" s="197" t="str">
        <f>_xlfn.IFNA(IF(L115="","",VLOOKUP(L115,'Truck Utilization'!B$3:D$147,3,FALSE)),"")</f>
        <v/>
      </c>
      <c r="Y115" s="197" t="str">
        <f>IF(X115="","",IF(E115="","",VLOOKUP(E115,'Summarized Plan'!$A:$E,5,0)))</f>
        <v/>
      </c>
      <c r="Z115" s="197">
        <f t="shared" si="51"/>
        <v>0</v>
      </c>
      <c r="AA115" s="197">
        <f t="shared" si="52"/>
        <v>0</v>
      </c>
      <c r="AB115" s="197" t="str">
        <f t="shared" si="53"/>
        <v/>
      </c>
      <c r="AC115" s="197"/>
      <c r="AD115" s="197">
        <f t="shared" si="54"/>
        <v>0</v>
      </c>
      <c r="AE115" s="197">
        <f t="shared" si="55"/>
        <v>0</v>
      </c>
      <c r="AF115" s="197" t="str">
        <f t="shared" si="56"/>
        <v/>
      </c>
      <c r="AG115" s="194"/>
      <c r="AH115" s="194"/>
      <c r="AI115" s="194"/>
      <c r="AJ115" s="193"/>
      <c r="AK115" s="199"/>
      <c r="AL115" s="194"/>
      <c r="AM115" s="115" t="e">
        <f t="shared" si="57"/>
        <v>#VALUE!</v>
      </c>
      <c r="AO115" s="11">
        <f t="shared" si="58"/>
        <v>0</v>
      </c>
      <c r="AP115" s="11" t="e">
        <f t="shared" si="59"/>
        <v>#N/A</v>
      </c>
      <c r="AQ115" s="11" t="str">
        <f t="shared" si="60"/>
        <v/>
      </c>
      <c r="AS115" s="202">
        <f t="shared" si="61"/>
        <v>0</v>
      </c>
      <c r="AT115" s="11" t="str">
        <f t="shared" si="62"/>
        <v/>
      </c>
      <c r="AW115" s="116"/>
      <c r="AX115" s="115" t="e">
        <f t="shared" si="63"/>
        <v>#VALUE!</v>
      </c>
      <c r="AY115" s="278" t="str">
        <f t="shared" si="64"/>
        <v/>
      </c>
      <c r="BC115" s="115" t="str">
        <f>IF(E115="","",_xlfn.XLOOKUP(E115,'Summarized Plan'!A:A,'Summarized Plan'!K:K))</f>
        <v/>
      </c>
      <c r="XEU115" s="138">
        <f t="shared" si="65"/>
        <v>0</v>
      </c>
      <c r="XEV115" s="138" t="str">
        <f>IF(E115="","",B112)</f>
        <v/>
      </c>
      <c r="XEW115" s="153" t="str">
        <f t="shared" si="66"/>
        <v/>
      </c>
      <c r="XEX115" s="138" t="str">
        <f>IF(ISNA(VLOOKUP(E115,'Summarized Plan'!$A:$U,19,0)),"",VLOOKUP(E115,'Summarized Plan'!$A:$U,19,0))</f>
        <v/>
      </c>
      <c r="XEY115" s="16" t="str">
        <f>IF('Truck Utilization'!A96=0,"",'Truck Utilization'!A96)</f>
        <v/>
      </c>
      <c r="XEZ115" s="16" t="str">
        <f>IF('Truck Utilization'!B96=0,"",'Truck Utilization'!B96)</f>
        <v>CAA7228</v>
      </c>
      <c r="XFA115" s="138">
        <f t="shared" si="45"/>
        <v>1</v>
      </c>
      <c r="XFB115" s="138" t="str">
        <f>IF('DSR Attendance'!A57="","",'DSR Attendance'!A57)</f>
        <v>MAGSUMBOL</v>
      </c>
      <c r="XFC115" s="138" t="str">
        <f>IF('DSR Attendance'!B57="","",'DSR Attendance'!B57)</f>
        <v>CCBPI</v>
      </c>
    </row>
    <row r="116" spans="1:55 16375:16383" ht="14.4" customHeight="1">
      <c r="A116" s="190" t="str">
        <f>IF(L116="","",VLOOKUP(L116,'Truck Utilization'!B$3:C$300,2,FALSE))</f>
        <v/>
      </c>
      <c r="B116" s="191"/>
      <c r="C116" s="192" t="str">
        <f>IF($B116="","",VLOOKUP($B116,'DSR Attendance'!$A$3:$E$273,5,FALSE))</f>
        <v/>
      </c>
      <c r="D116" s="193"/>
      <c r="E116" s="637"/>
      <c r="F116" s="195"/>
      <c r="G116" s="195"/>
      <c r="H116" s="195"/>
      <c r="I116" s="196" t="str">
        <f>IF(E116="","",VLOOKUP(E116,'Summarized Plan'!A:B,2,0))</f>
        <v/>
      </c>
      <c r="J116" s="194"/>
      <c r="K116" s="194" t="s">
        <v>378</v>
      </c>
      <c r="L116" s="195"/>
      <c r="M116" s="194" t="str">
        <f t="shared" si="46"/>
        <v/>
      </c>
      <c r="N116" s="195" t="str">
        <f>IF(E116="","",VLOOKUP(E116,'Summarized Plan'!$A:$C,3,0))</f>
        <v/>
      </c>
      <c r="O116" s="195" t="str">
        <f>IF(E116="","",VLOOKUP(E116,'Summarized Plan'!$A:$G,7,0))</f>
        <v/>
      </c>
      <c r="P116" s="196"/>
      <c r="Q116" s="198">
        <f t="shared" si="47"/>
        <v>0</v>
      </c>
      <c r="R116" s="197" t="str">
        <f>IF($B116="","",VLOOKUP($Q116,'DSR Attendance'!$A$3:$D$179,4,FALSE))</f>
        <v/>
      </c>
      <c r="S116" s="197"/>
      <c r="T116" s="197">
        <f t="shared" si="48"/>
        <v>0</v>
      </c>
      <c r="U116" s="197">
        <f t="shared" si="49"/>
        <v>0</v>
      </c>
      <c r="V116" s="197" t="str">
        <f t="shared" si="50"/>
        <v/>
      </c>
      <c r="W116" s="197"/>
      <c r="X116" s="197" t="str">
        <f>_xlfn.IFNA(IF(L116="","",VLOOKUP(L116,'Truck Utilization'!B$3:D$147,3,FALSE)),"")</f>
        <v/>
      </c>
      <c r="Y116" s="197" t="str">
        <f>IF(X116="","",IF(E116="","",VLOOKUP(E116,'Summarized Plan'!$A:$E,5,0)))</f>
        <v/>
      </c>
      <c r="Z116" s="197">
        <f t="shared" si="51"/>
        <v>0</v>
      </c>
      <c r="AA116" s="197">
        <f t="shared" si="52"/>
        <v>0</v>
      </c>
      <c r="AB116" s="197" t="str">
        <f t="shared" si="53"/>
        <v/>
      </c>
      <c r="AC116" s="197"/>
      <c r="AD116" s="197">
        <f t="shared" si="54"/>
        <v>0</v>
      </c>
      <c r="AE116" s="197">
        <f t="shared" si="55"/>
        <v>0</v>
      </c>
      <c r="AF116" s="197" t="str">
        <f t="shared" si="56"/>
        <v/>
      </c>
      <c r="AG116" s="194"/>
      <c r="AH116" s="194"/>
      <c r="AI116" s="194"/>
      <c r="AJ116" s="193"/>
      <c r="AK116" s="199"/>
      <c r="AL116" s="194"/>
      <c r="AM116" s="115" t="e">
        <f t="shared" si="57"/>
        <v>#VALUE!</v>
      </c>
      <c r="AO116" s="11">
        <f t="shared" si="58"/>
        <v>0</v>
      </c>
      <c r="AP116" s="11" t="e">
        <f t="shared" si="59"/>
        <v>#N/A</v>
      </c>
      <c r="AQ116" s="11" t="str">
        <f t="shared" si="60"/>
        <v/>
      </c>
      <c r="AS116" s="202">
        <f t="shared" si="61"/>
        <v>0</v>
      </c>
      <c r="AT116" s="11" t="str">
        <f t="shared" si="62"/>
        <v/>
      </c>
      <c r="AW116" s="116"/>
      <c r="AX116" s="115" t="e">
        <f t="shared" si="63"/>
        <v>#VALUE!</v>
      </c>
      <c r="AY116" s="278" t="str">
        <f t="shared" si="64"/>
        <v/>
      </c>
      <c r="BC116" s="115" t="str">
        <f>IF(E116="","",_xlfn.XLOOKUP(E116,'Summarized Plan'!A:A,'Summarized Plan'!K:K))</f>
        <v/>
      </c>
      <c r="XEU116" s="138">
        <f t="shared" si="65"/>
        <v>0</v>
      </c>
      <c r="XEV116" s="138" t="str">
        <f>IF(E116="","",B112)</f>
        <v/>
      </c>
      <c r="XEW116" s="153" t="str">
        <f t="shared" si="66"/>
        <v/>
      </c>
      <c r="XEX116" s="138" t="str">
        <f>IF(ISNA(VLOOKUP(E116,'Summarized Plan'!$A:$U,19,0)),"",VLOOKUP(E116,'Summarized Plan'!$A:$U,19,0))</f>
        <v/>
      </c>
      <c r="XEY116" s="16" t="str">
        <f>IF('Truck Utilization'!A97=0,"",'Truck Utilization'!A97)</f>
        <v/>
      </c>
      <c r="XEZ116" s="16" t="str">
        <f>IF('Truck Utilization'!B97=0,"",'Truck Utilization'!B97)</f>
        <v>CAA9233</v>
      </c>
      <c r="XFA116" s="138">
        <f t="shared" si="45"/>
        <v>1</v>
      </c>
      <c r="XFB116" s="138" t="str">
        <f>IF('DSR Attendance'!A58="","",'DSR Attendance'!A58)</f>
        <v>MAHINAY</v>
      </c>
      <c r="XFC116" s="138" t="str">
        <f>IF('DSR Attendance'!B58="","",'DSR Attendance'!B58)</f>
        <v>CCBPI</v>
      </c>
    </row>
    <row r="117" spans="1:55 16375:16383" ht="14.4" customHeight="1">
      <c r="A117" s="190" t="str">
        <f>IF(L117="","",VLOOKUP(L117,'Truck Utilization'!B$3:C$300,2,FALSE))</f>
        <v/>
      </c>
      <c r="B117" s="191"/>
      <c r="C117" s="192" t="str">
        <f>IF($B117="","",VLOOKUP($B117,'DSR Attendance'!$A$3:$E$273,5,FALSE))</f>
        <v/>
      </c>
      <c r="D117" s="193"/>
      <c r="E117" s="637"/>
      <c r="F117" s="195"/>
      <c r="G117" s="195"/>
      <c r="H117" s="195"/>
      <c r="I117" s="196" t="str">
        <f>IF(E117="","",VLOOKUP(E117,'Summarized Plan'!A:B,2,0))</f>
        <v/>
      </c>
      <c r="J117" s="194"/>
      <c r="K117" s="194" t="s">
        <v>378</v>
      </c>
      <c r="L117" s="195"/>
      <c r="M117" s="194" t="str">
        <f t="shared" si="46"/>
        <v/>
      </c>
      <c r="N117" s="195" t="str">
        <f>IF(E117="","",VLOOKUP(E117,'Summarized Plan'!$A:$C,3,0))</f>
        <v/>
      </c>
      <c r="O117" s="195" t="str">
        <f>IF(E117="","",VLOOKUP(E117,'Summarized Plan'!$A:$G,7,0))</f>
        <v/>
      </c>
      <c r="P117" s="196"/>
      <c r="Q117" s="198">
        <f t="shared" si="47"/>
        <v>0</v>
      </c>
      <c r="R117" s="197" t="str">
        <f>IF($B117="","",VLOOKUP($Q117,'DSR Attendance'!$A$3:$D$179,4,FALSE))</f>
        <v/>
      </c>
      <c r="S117" s="197"/>
      <c r="T117" s="197">
        <f t="shared" si="48"/>
        <v>0</v>
      </c>
      <c r="U117" s="197">
        <f t="shared" si="49"/>
        <v>0</v>
      </c>
      <c r="V117" s="197" t="str">
        <f t="shared" si="50"/>
        <v/>
      </c>
      <c r="W117" s="197"/>
      <c r="X117" s="197" t="str">
        <f>_xlfn.IFNA(IF(L117="","",VLOOKUP(L117,'Truck Utilization'!B$3:D$147,3,FALSE)),"")</f>
        <v/>
      </c>
      <c r="Y117" s="197" t="str">
        <f>IF(X117="","",IF(E117="","",VLOOKUP(E117,'Summarized Plan'!$A:$E,5,0)))</f>
        <v/>
      </c>
      <c r="Z117" s="197">
        <f t="shared" si="51"/>
        <v>0</v>
      </c>
      <c r="AA117" s="197">
        <f t="shared" si="52"/>
        <v>0</v>
      </c>
      <c r="AB117" s="197" t="str">
        <f t="shared" si="53"/>
        <v/>
      </c>
      <c r="AC117" s="197"/>
      <c r="AD117" s="197">
        <f t="shared" si="54"/>
        <v>0</v>
      </c>
      <c r="AE117" s="197">
        <f t="shared" si="55"/>
        <v>0</v>
      </c>
      <c r="AF117" s="197" t="str">
        <f t="shared" si="56"/>
        <v/>
      </c>
      <c r="AG117" s="194"/>
      <c r="AH117" s="194"/>
      <c r="AI117" s="194"/>
      <c r="AJ117" s="193"/>
      <c r="AK117" s="199"/>
      <c r="AL117" s="194"/>
      <c r="AM117" s="115" t="e">
        <f t="shared" si="57"/>
        <v>#VALUE!</v>
      </c>
      <c r="AO117" s="11">
        <f t="shared" si="58"/>
        <v>0</v>
      </c>
      <c r="AP117" s="11" t="e">
        <f t="shared" si="59"/>
        <v>#N/A</v>
      </c>
      <c r="AQ117" s="11" t="str">
        <f t="shared" si="60"/>
        <v/>
      </c>
      <c r="AS117" s="202">
        <f t="shared" si="61"/>
        <v>0</v>
      </c>
      <c r="AT117" s="11" t="str">
        <f t="shared" si="62"/>
        <v/>
      </c>
      <c r="AW117" s="116"/>
      <c r="AX117" s="115" t="e">
        <f t="shared" si="63"/>
        <v>#VALUE!</v>
      </c>
      <c r="AY117" s="278" t="str">
        <f t="shared" si="64"/>
        <v/>
      </c>
      <c r="BC117" s="115" t="str">
        <f>IF(E117="","",_xlfn.XLOOKUP(E117,'Summarized Plan'!A:A,'Summarized Plan'!K:K))</f>
        <v/>
      </c>
      <c r="XEU117" s="138">
        <f t="shared" si="65"/>
        <v>0</v>
      </c>
      <c r="XEV117" s="138" t="str">
        <f>IF(E117="","",B117)</f>
        <v/>
      </c>
      <c r="XEW117" s="153" t="str">
        <f t="shared" si="66"/>
        <v/>
      </c>
      <c r="XEX117" s="138" t="str">
        <f>IF(ISNA(VLOOKUP(E117,'Summarized Plan'!$A:$U,19,0)),"",VLOOKUP(E117,'Summarized Plan'!$A:$U,19,0))</f>
        <v/>
      </c>
      <c r="XEY117" s="16" t="str">
        <f>IF('Truck Utilization'!A98=0,"",'Truck Utilization'!A98)</f>
        <v/>
      </c>
      <c r="XEZ117" s="16" t="str">
        <f>IF('Truck Utilization'!B98=0,"",'Truck Utilization'!B98)</f>
        <v>CAB9121</v>
      </c>
      <c r="XFA117" s="138">
        <f t="shared" si="45"/>
        <v>1</v>
      </c>
      <c r="XFB117" s="138" t="str">
        <f>IF('DSR Attendance'!A59="","",'DSR Attendance'!A59)</f>
        <v>MAINIT</v>
      </c>
      <c r="XFC117" s="138" t="str">
        <f>IF('DSR Attendance'!B59="","",'DSR Attendance'!B59)</f>
        <v>CCBPI</v>
      </c>
    </row>
    <row r="118" spans="1:55 16375:16383" ht="14.4" customHeight="1">
      <c r="A118" s="190" t="str">
        <f>IF(L118="","",VLOOKUP(L118,'Truck Utilization'!B$3:C$300,2,FALSE))</f>
        <v/>
      </c>
      <c r="B118" s="191"/>
      <c r="C118" s="192" t="str">
        <f>IF($B118="","",VLOOKUP($B118,'DSR Attendance'!$A$3:$E$273,5,FALSE))</f>
        <v/>
      </c>
      <c r="D118" s="193"/>
      <c r="E118" s="637"/>
      <c r="F118" s="195"/>
      <c r="G118" s="195"/>
      <c r="H118" s="195"/>
      <c r="I118" s="196" t="str">
        <f>IF(E118="","",VLOOKUP(E118,'Summarized Plan'!A:B,2,0))</f>
        <v/>
      </c>
      <c r="J118" s="194"/>
      <c r="K118" s="194" t="s">
        <v>378</v>
      </c>
      <c r="L118" s="195"/>
      <c r="M118" s="194" t="str">
        <f t="shared" si="46"/>
        <v/>
      </c>
      <c r="N118" s="195" t="str">
        <f>IF(E118="","",VLOOKUP(E118,'Summarized Plan'!$A:$C,3,0))</f>
        <v/>
      </c>
      <c r="O118" s="195" t="str">
        <f>IF(E118="","",VLOOKUP(E118,'Summarized Plan'!$A:$G,7,0))</f>
        <v/>
      </c>
      <c r="P118" s="196"/>
      <c r="Q118" s="198">
        <f t="shared" si="47"/>
        <v>0</v>
      </c>
      <c r="R118" s="197" t="str">
        <f>IF($B118="","",VLOOKUP($Q118,'DSR Attendance'!$A$3:$D$179,4,FALSE))</f>
        <v/>
      </c>
      <c r="S118" s="197"/>
      <c r="T118" s="197">
        <f t="shared" si="48"/>
        <v>0</v>
      </c>
      <c r="U118" s="197">
        <f t="shared" si="49"/>
        <v>0</v>
      </c>
      <c r="V118" s="197" t="str">
        <f t="shared" si="50"/>
        <v/>
      </c>
      <c r="W118" s="197"/>
      <c r="X118" s="197" t="str">
        <f>_xlfn.IFNA(IF(L118="","",VLOOKUP(L118,'Truck Utilization'!B$3:D$147,3,FALSE)),"")</f>
        <v/>
      </c>
      <c r="Y118" s="197" t="str">
        <f>IF(X118="","",IF(E118="","",VLOOKUP(E118,'Summarized Plan'!$A:$E,5,0)))</f>
        <v/>
      </c>
      <c r="Z118" s="197">
        <f t="shared" si="51"/>
        <v>0</v>
      </c>
      <c r="AA118" s="197">
        <f t="shared" si="52"/>
        <v>0</v>
      </c>
      <c r="AB118" s="197" t="str">
        <f t="shared" si="53"/>
        <v/>
      </c>
      <c r="AC118" s="197"/>
      <c r="AD118" s="197">
        <f t="shared" si="54"/>
        <v>0</v>
      </c>
      <c r="AE118" s="197">
        <f t="shared" si="55"/>
        <v>0</v>
      </c>
      <c r="AF118" s="197" t="str">
        <f t="shared" si="56"/>
        <v/>
      </c>
      <c r="AG118" s="194"/>
      <c r="AH118" s="194"/>
      <c r="AI118" s="194"/>
      <c r="AJ118" s="193"/>
      <c r="AK118" s="199"/>
      <c r="AL118" s="194"/>
      <c r="AM118" s="115" t="e">
        <f t="shared" si="57"/>
        <v>#VALUE!</v>
      </c>
      <c r="AO118" s="11">
        <f t="shared" si="58"/>
        <v>0</v>
      </c>
      <c r="AP118" s="11" t="e">
        <f t="shared" si="59"/>
        <v>#N/A</v>
      </c>
      <c r="AQ118" s="11" t="str">
        <f t="shared" si="60"/>
        <v/>
      </c>
      <c r="AS118" s="202">
        <f t="shared" si="61"/>
        <v>0</v>
      </c>
      <c r="AT118" s="11" t="str">
        <f t="shared" si="62"/>
        <v/>
      </c>
      <c r="AW118" s="116"/>
      <c r="AX118" s="115" t="e">
        <f t="shared" si="63"/>
        <v>#VALUE!</v>
      </c>
      <c r="AY118" s="278" t="str">
        <f t="shared" si="64"/>
        <v/>
      </c>
      <c r="BC118" s="115" t="str">
        <f>IF(E118="","",_xlfn.XLOOKUP(E118,'Summarized Plan'!A:A,'Summarized Plan'!K:K))</f>
        <v/>
      </c>
      <c r="XEU118" s="138">
        <f>COUNTIF($E:$E,E118)</f>
        <v>0</v>
      </c>
      <c r="XEV118" s="138" t="str">
        <f>IF(E118="","",B117)</f>
        <v/>
      </c>
      <c r="XEW118" s="153" t="str">
        <f t="shared" si="66"/>
        <v/>
      </c>
      <c r="XEX118" s="138" t="str">
        <f>IF(ISNA(VLOOKUP(E118,'Summarized Plan'!$A:$U,19,0)),"",VLOOKUP(E118,'Summarized Plan'!$A:$U,19,0))</f>
        <v/>
      </c>
      <c r="XEY118" s="16" t="str">
        <f>IF('Truck Utilization'!A99=0,"",'Truck Utilization'!A99)</f>
        <v/>
      </c>
      <c r="XEZ118" s="16" t="str">
        <f>IF('Truck Utilization'!B99=0,"",'Truck Utilization'!B99)</f>
        <v>CAC8384</v>
      </c>
      <c r="XFA118" s="138">
        <f t="shared" si="45"/>
        <v>1</v>
      </c>
      <c r="XFB118" s="138" t="str">
        <f>IF('DSR Attendance'!A60="","",'DSR Attendance'!A60)</f>
        <v>MANALUSAN</v>
      </c>
      <c r="XFC118" s="138" t="str">
        <f>IF('DSR Attendance'!B60="","",'DSR Attendance'!B60)</f>
        <v>CCBPI</v>
      </c>
    </row>
    <row r="119" spans="1:55 16375:16383" ht="14.4" customHeight="1">
      <c r="A119" s="190" t="str">
        <f>IF(L119="","",VLOOKUP(L119,'Truck Utilization'!B$3:C$300,2,FALSE))</f>
        <v/>
      </c>
      <c r="B119" s="191"/>
      <c r="C119" s="192" t="str">
        <f>IF($B119="","",VLOOKUP($B119,'DSR Attendance'!$A$3:$E$273,5,FALSE))</f>
        <v/>
      </c>
      <c r="D119" s="193"/>
      <c r="E119" s="637"/>
      <c r="F119" s="195"/>
      <c r="G119" s="195"/>
      <c r="H119" s="195"/>
      <c r="I119" s="196" t="str">
        <f>IF(E119="","",VLOOKUP(E119,'Summarized Plan'!A:B,2,0))</f>
        <v/>
      </c>
      <c r="J119" s="194"/>
      <c r="K119" s="194" t="s">
        <v>378</v>
      </c>
      <c r="L119" s="195"/>
      <c r="M119" s="194" t="str">
        <f t="shared" si="46"/>
        <v/>
      </c>
      <c r="N119" s="195" t="str">
        <f>IF(E119="","",VLOOKUP(E119,'Summarized Plan'!$A:$C,3,0))</f>
        <v/>
      </c>
      <c r="O119" s="195" t="str">
        <f>IF(E119="","",VLOOKUP(E119,'Summarized Plan'!$A:$G,7,0))</f>
        <v/>
      </c>
      <c r="P119" s="196"/>
      <c r="Q119" s="198">
        <f t="shared" si="47"/>
        <v>0</v>
      </c>
      <c r="R119" s="197" t="str">
        <f>IF($B119="","",VLOOKUP($Q119,'DSR Attendance'!$A$3:$D$179,4,FALSE))</f>
        <v/>
      </c>
      <c r="S119" s="197"/>
      <c r="T119" s="197">
        <f t="shared" si="48"/>
        <v>0</v>
      </c>
      <c r="U119" s="197">
        <f t="shared" si="49"/>
        <v>0</v>
      </c>
      <c r="V119" s="197" t="str">
        <f t="shared" si="50"/>
        <v/>
      </c>
      <c r="W119" s="197"/>
      <c r="X119" s="197" t="str">
        <f>_xlfn.IFNA(IF(L119="","",VLOOKUP(L119,'Truck Utilization'!B$3:D$147,3,FALSE)),"")</f>
        <v/>
      </c>
      <c r="Y119" s="197" t="str">
        <f>IF(X119="","",IF(E119="","",VLOOKUP(E119,'Summarized Plan'!$A:$E,5,0)))</f>
        <v/>
      </c>
      <c r="Z119" s="197">
        <f t="shared" si="51"/>
        <v>0</v>
      </c>
      <c r="AA119" s="197">
        <f t="shared" si="52"/>
        <v>0</v>
      </c>
      <c r="AB119" s="197" t="str">
        <f t="shared" si="53"/>
        <v/>
      </c>
      <c r="AC119" s="197"/>
      <c r="AD119" s="197">
        <f t="shared" si="54"/>
        <v>0</v>
      </c>
      <c r="AE119" s="197">
        <f t="shared" si="55"/>
        <v>0</v>
      </c>
      <c r="AF119" s="197" t="str">
        <f t="shared" si="56"/>
        <v/>
      </c>
      <c r="AG119" s="194"/>
      <c r="AH119" s="194"/>
      <c r="AI119" s="194"/>
      <c r="AJ119" s="193"/>
      <c r="AK119" s="199"/>
      <c r="AL119" s="194"/>
      <c r="AM119" s="115" t="e">
        <f t="shared" si="57"/>
        <v>#VALUE!</v>
      </c>
      <c r="AO119" s="11">
        <f t="shared" si="58"/>
        <v>0</v>
      </c>
      <c r="AP119" s="11" t="e">
        <f t="shared" si="59"/>
        <v>#N/A</v>
      </c>
      <c r="AQ119" s="11" t="str">
        <f t="shared" si="60"/>
        <v/>
      </c>
      <c r="AS119" s="202">
        <f t="shared" si="61"/>
        <v>0</v>
      </c>
      <c r="AT119" s="11" t="str">
        <f t="shared" si="62"/>
        <v/>
      </c>
      <c r="AW119" s="116"/>
      <c r="AX119" s="115" t="e">
        <f t="shared" si="63"/>
        <v>#VALUE!</v>
      </c>
      <c r="AY119" s="278" t="str">
        <f t="shared" si="64"/>
        <v/>
      </c>
      <c r="BC119" s="115" t="str">
        <f>IF(E119="","",_xlfn.XLOOKUP(E119,'Summarized Plan'!A:A,'Summarized Plan'!K:K))</f>
        <v/>
      </c>
      <c r="XEU119" s="138">
        <f>COUNTIF($E:$E,E119)</f>
        <v>0</v>
      </c>
      <c r="XEV119" s="138" t="str">
        <f>IF(E119="","",B117)</f>
        <v/>
      </c>
      <c r="XEW119" s="153" t="str">
        <f t="shared" si="66"/>
        <v/>
      </c>
      <c r="XEX119" s="138" t="str">
        <f>IF(ISNA(VLOOKUP(E119,'Summarized Plan'!$A:$U,19,0)),"",VLOOKUP(E119,'Summarized Plan'!$A:$U,19,0))</f>
        <v/>
      </c>
      <c r="XEY119" s="16" t="str">
        <f>IF('Truck Utilization'!A100=0,"",'Truck Utilization'!A100)</f>
        <v/>
      </c>
      <c r="XEZ119" s="16" t="str">
        <f>IF('Truck Utilization'!B100=0,"",'Truck Utilization'!B100)</f>
        <v>CAL3050</v>
      </c>
      <c r="XFA119" s="138">
        <f t="shared" si="45"/>
        <v>1</v>
      </c>
      <c r="XFB119" s="138" t="str">
        <f>IF('DSR Attendance'!A61="","",'DSR Attendance'!A61)</f>
        <v>MARIANO</v>
      </c>
      <c r="XFC119" s="138" t="str">
        <f>IF('DSR Attendance'!B61="","",'DSR Attendance'!B61)</f>
        <v>CCBPI</v>
      </c>
    </row>
    <row r="120" spans="1:55 16375:16383" ht="14.4" customHeight="1">
      <c r="A120" s="190" t="str">
        <f>IF(L120="","",VLOOKUP(L120,'Truck Utilization'!B$3:C$300,2,FALSE))</f>
        <v/>
      </c>
      <c r="B120" s="191"/>
      <c r="C120" s="192" t="str">
        <f>IF($B120="","",VLOOKUP($B120,'DSR Attendance'!$A$3:$E$273,5,FALSE))</f>
        <v/>
      </c>
      <c r="D120" s="193"/>
      <c r="E120" s="637"/>
      <c r="F120" s="195"/>
      <c r="G120" s="195"/>
      <c r="H120" s="195"/>
      <c r="I120" s="196" t="str">
        <f>IF(E120="","",VLOOKUP(E120,'Summarized Plan'!A:B,2,0))</f>
        <v/>
      </c>
      <c r="J120" s="194"/>
      <c r="K120" s="194" t="s">
        <v>378</v>
      </c>
      <c r="L120" s="195"/>
      <c r="M120" s="194" t="str">
        <f t="shared" si="46"/>
        <v/>
      </c>
      <c r="N120" s="195" t="str">
        <f>IF(E120="","",VLOOKUP(E120,'Summarized Plan'!$A:$C,3,0))</f>
        <v/>
      </c>
      <c r="O120" s="195" t="str">
        <f>IF(E120="","",VLOOKUP(E120,'Summarized Plan'!$A:$G,7,0))</f>
        <v/>
      </c>
      <c r="P120" s="196"/>
      <c r="Q120" s="198">
        <f t="shared" si="47"/>
        <v>0</v>
      </c>
      <c r="R120" s="197" t="str">
        <f>IF($B120="","",VLOOKUP($Q120,'DSR Attendance'!$A$3:$D$179,4,FALSE))</f>
        <v/>
      </c>
      <c r="S120" s="197"/>
      <c r="T120" s="197">
        <f t="shared" si="48"/>
        <v>0</v>
      </c>
      <c r="U120" s="197">
        <f t="shared" si="49"/>
        <v>0</v>
      </c>
      <c r="V120" s="197" t="str">
        <f t="shared" si="50"/>
        <v/>
      </c>
      <c r="W120" s="197"/>
      <c r="X120" s="197" t="str">
        <f>_xlfn.IFNA(IF(L120="","",VLOOKUP(L120,'Truck Utilization'!B$3:D$147,3,FALSE)),"")</f>
        <v/>
      </c>
      <c r="Y120" s="197" t="str">
        <f>IF(X120="","",IF(E120="","",VLOOKUP(E120,'Summarized Plan'!$A:$E,5,0)))</f>
        <v/>
      </c>
      <c r="Z120" s="197">
        <f t="shared" si="51"/>
        <v>0</v>
      </c>
      <c r="AA120" s="197">
        <f t="shared" si="52"/>
        <v>0</v>
      </c>
      <c r="AB120" s="197" t="str">
        <f t="shared" si="53"/>
        <v/>
      </c>
      <c r="AC120" s="197"/>
      <c r="AD120" s="197">
        <f t="shared" si="54"/>
        <v>0</v>
      </c>
      <c r="AE120" s="197">
        <f t="shared" si="55"/>
        <v>0</v>
      </c>
      <c r="AF120" s="197" t="str">
        <f t="shared" si="56"/>
        <v/>
      </c>
      <c r="AG120" s="194"/>
      <c r="AH120" s="194"/>
      <c r="AI120" s="194"/>
      <c r="AJ120" s="193"/>
      <c r="AK120" s="199"/>
      <c r="AL120" s="194"/>
      <c r="AM120" s="115" t="e">
        <f t="shared" si="57"/>
        <v>#VALUE!</v>
      </c>
      <c r="AO120" s="11">
        <f t="shared" si="58"/>
        <v>0</v>
      </c>
      <c r="AP120" s="11" t="e">
        <f t="shared" si="59"/>
        <v>#N/A</v>
      </c>
      <c r="AQ120" s="11" t="str">
        <f t="shared" si="60"/>
        <v/>
      </c>
      <c r="AS120" s="202">
        <f t="shared" si="61"/>
        <v>0</v>
      </c>
      <c r="AT120" s="11" t="str">
        <f t="shared" si="62"/>
        <v/>
      </c>
      <c r="AW120" s="116"/>
      <c r="AX120" s="115" t="e">
        <f t="shared" si="63"/>
        <v>#VALUE!</v>
      </c>
      <c r="AY120" s="278" t="str">
        <f t="shared" si="64"/>
        <v/>
      </c>
      <c r="BC120" s="115" t="str">
        <f>IF(E120="","",_xlfn.XLOOKUP(E120,'Summarized Plan'!A:A,'Summarized Plan'!K:K))</f>
        <v/>
      </c>
      <c r="XEU120" s="138">
        <f t="shared" si="65"/>
        <v>0</v>
      </c>
      <c r="XEV120" s="138" t="str">
        <f>IF(E120="","",B117)</f>
        <v/>
      </c>
      <c r="XEW120" s="153" t="str">
        <f t="shared" si="66"/>
        <v/>
      </c>
      <c r="XEX120" s="138" t="str">
        <f>IF(ISNA(VLOOKUP(E120,'Summarized Plan'!$A:$U,19,0)),"",VLOOKUP(E120,'Summarized Plan'!$A:$U,19,0))</f>
        <v/>
      </c>
      <c r="XEY120" s="16" t="e">
        <f>IF('Truck Utilization'!#REF!=0,"",'Truck Utilization'!#REF!)</f>
        <v>#REF!</v>
      </c>
      <c r="XEZ120" s="16" t="e">
        <f>IF('Truck Utilization'!#REF!=0,"",'Truck Utilization'!#REF!)</f>
        <v>#REF!</v>
      </c>
      <c r="XFA120" s="138">
        <f t="shared" si="45"/>
        <v>1</v>
      </c>
      <c r="XFB120" s="138" t="str">
        <f>IF('DSR Attendance'!A126="","",'DSR Attendance'!A126)</f>
        <v>CONDEZ BB</v>
      </c>
      <c r="XFC120" s="138" t="str">
        <f>IF('DSR Attendance'!B126="","",'DSR Attendance'!B126)</f>
        <v>RRAJ</v>
      </c>
    </row>
    <row r="121" spans="1:55 16375:16383" ht="14.4" customHeight="1">
      <c r="A121" s="190" t="str">
        <f>IF(L121="","",VLOOKUP(L121,'Truck Utilization'!B$3:C$300,2,FALSE))</f>
        <v/>
      </c>
      <c r="B121" s="191"/>
      <c r="C121" s="192" t="str">
        <f>IF($B121="","",VLOOKUP($B121,'DSR Attendance'!$A$3:$E$273,5,FALSE))</f>
        <v/>
      </c>
      <c r="D121" s="193"/>
      <c r="E121" s="637"/>
      <c r="F121" s="195"/>
      <c r="G121" s="195"/>
      <c r="H121" s="195"/>
      <c r="I121" s="196" t="str">
        <f>IF(E121="","",VLOOKUP(E121,'Summarized Plan'!A:B,2,0))</f>
        <v/>
      </c>
      <c r="J121" s="194"/>
      <c r="K121" s="194" t="s">
        <v>378</v>
      </c>
      <c r="L121" s="195"/>
      <c r="M121" s="194" t="str">
        <f t="shared" si="46"/>
        <v/>
      </c>
      <c r="N121" s="195" t="str">
        <f>IF(E121="","",VLOOKUP(E121,'Summarized Plan'!$A:$C,3,0))</f>
        <v/>
      </c>
      <c r="O121" s="195" t="str">
        <f>IF(E121="","",VLOOKUP(E121,'Summarized Plan'!$A:$G,7,0))</f>
        <v/>
      </c>
      <c r="P121" s="196"/>
      <c r="Q121" s="198">
        <f t="shared" si="47"/>
        <v>0</v>
      </c>
      <c r="R121" s="197" t="str">
        <f>IF($B121="","",VLOOKUP($Q121,'DSR Attendance'!$A$3:$D$179,4,FALSE))</f>
        <v/>
      </c>
      <c r="S121" s="197"/>
      <c r="T121" s="197">
        <f t="shared" si="48"/>
        <v>0</v>
      </c>
      <c r="U121" s="197">
        <f t="shared" si="49"/>
        <v>0</v>
      </c>
      <c r="V121" s="197" t="str">
        <f t="shared" si="50"/>
        <v/>
      </c>
      <c r="W121" s="197"/>
      <c r="X121" s="197" t="str">
        <f>_xlfn.IFNA(IF(L121="","",VLOOKUP(L121,'Truck Utilization'!B$3:D$147,3,FALSE)),"")</f>
        <v/>
      </c>
      <c r="Y121" s="197" t="str">
        <f>IF(X121="","",IF(E121="","",VLOOKUP(E121,'Summarized Plan'!$A:$E,5,0)))</f>
        <v/>
      </c>
      <c r="Z121" s="197">
        <f t="shared" si="51"/>
        <v>0</v>
      </c>
      <c r="AA121" s="197">
        <f t="shared" si="52"/>
        <v>0</v>
      </c>
      <c r="AB121" s="197" t="str">
        <f t="shared" si="53"/>
        <v/>
      </c>
      <c r="AC121" s="197"/>
      <c r="AD121" s="197">
        <f t="shared" si="54"/>
        <v>0</v>
      </c>
      <c r="AE121" s="197">
        <f t="shared" si="55"/>
        <v>0</v>
      </c>
      <c r="AF121" s="197" t="str">
        <f t="shared" si="56"/>
        <v/>
      </c>
      <c r="AG121" s="194"/>
      <c r="AH121" s="194"/>
      <c r="AI121" s="194"/>
      <c r="AJ121" s="193"/>
      <c r="AK121" s="199"/>
      <c r="AL121" s="194"/>
      <c r="AM121" s="115" t="e">
        <f t="shared" si="57"/>
        <v>#VALUE!</v>
      </c>
      <c r="AO121" s="11">
        <f t="shared" si="58"/>
        <v>0</v>
      </c>
      <c r="AP121" s="11" t="e">
        <f t="shared" si="59"/>
        <v>#N/A</v>
      </c>
      <c r="AQ121" s="11" t="str">
        <f t="shared" si="60"/>
        <v/>
      </c>
      <c r="AS121" s="202">
        <f t="shared" si="61"/>
        <v>0</v>
      </c>
      <c r="AT121" s="11" t="str">
        <f t="shared" si="62"/>
        <v/>
      </c>
      <c r="AW121" s="116"/>
      <c r="AX121" s="115" t="e">
        <f t="shared" si="63"/>
        <v>#VALUE!</v>
      </c>
      <c r="AY121" s="278" t="str">
        <f t="shared" si="64"/>
        <v/>
      </c>
      <c r="BC121" s="115" t="str">
        <f>IF(E121="","",_xlfn.XLOOKUP(E121,'Summarized Plan'!A:A,'Summarized Plan'!K:K))</f>
        <v/>
      </c>
      <c r="XEU121" s="138">
        <f t="shared" si="65"/>
        <v>0</v>
      </c>
      <c r="XEV121" s="138" t="str">
        <f>IF(E121="","",B117)</f>
        <v/>
      </c>
      <c r="XEW121" s="153" t="str">
        <f t="shared" si="66"/>
        <v/>
      </c>
      <c r="XEX121" s="138" t="str">
        <f>IF(ISNA(VLOOKUP(E121,'Summarized Plan'!$A:$U,19,0)),"",VLOOKUP(E121,'Summarized Plan'!$A:$U,19,0))</f>
        <v/>
      </c>
      <c r="XEY121" s="16" t="str">
        <f>IF('Truck Utilization'!A101=0,"",'Truck Utilization'!A101)</f>
        <v/>
      </c>
      <c r="XEZ121" s="16" t="str">
        <f>IF('Truck Utilization'!B101=0,"",'Truck Utilization'!B101)</f>
        <v>CAL3058</v>
      </c>
      <c r="XFA121" s="138">
        <f t="shared" si="45"/>
        <v>1</v>
      </c>
      <c r="XFB121" s="138" t="str">
        <f>IF('DSR Attendance'!A62="","",'DSR Attendance'!A62)</f>
        <v>MEDINA</v>
      </c>
      <c r="XFC121" s="138" t="str">
        <f>IF('DSR Attendance'!B62="","",'DSR Attendance'!B62)</f>
        <v>CCBPI</v>
      </c>
    </row>
    <row r="122" spans="1:55 16375:16383" ht="14.4" customHeight="1">
      <c r="A122" s="190" t="str">
        <f>IF(L122="","",VLOOKUP(L122,'Truck Utilization'!B$3:C$300,2,FALSE))</f>
        <v/>
      </c>
      <c r="B122" s="191"/>
      <c r="C122" s="192" t="str">
        <f>IF($B122="","",VLOOKUP($B122,'DSR Attendance'!$A$3:$E$273,5,FALSE))</f>
        <v/>
      </c>
      <c r="D122" s="193"/>
      <c r="E122" s="637"/>
      <c r="F122" s="195"/>
      <c r="G122" s="195"/>
      <c r="H122" s="195"/>
      <c r="I122" s="196" t="str">
        <f>IF(E122="","",VLOOKUP(E122,'Summarized Plan'!A:B,2,0))</f>
        <v/>
      </c>
      <c r="J122" s="194"/>
      <c r="K122" s="194" t="s">
        <v>378</v>
      </c>
      <c r="L122" s="195"/>
      <c r="M122" s="194" t="str">
        <f t="shared" si="46"/>
        <v/>
      </c>
      <c r="N122" s="195" t="str">
        <f>IF(E122="","",VLOOKUP(E122,'Summarized Plan'!$A:$C,3,0))</f>
        <v/>
      </c>
      <c r="O122" s="195" t="str">
        <f>IF(E122="","",VLOOKUP(E122,'Summarized Plan'!$A:$G,7,0))</f>
        <v/>
      </c>
      <c r="P122" s="196"/>
      <c r="Q122" s="198">
        <f t="shared" si="47"/>
        <v>0</v>
      </c>
      <c r="R122" s="197" t="str">
        <f>IF($B122="","",VLOOKUP($Q122,'DSR Attendance'!$A$3:$D$179,4,FALSE))</f>
        <v/>
      </c>
      <c r="S122" s="197"/>
      <c r="T122" s="197">
        <f t="shared" si="48"/>
        <v>0</v>
      </c>
      <c r="U122" s="197">
        <f t="shared" si="49"/>
        <v>0</v>
      </c>
      <c r="V122" s="197" t="str">
        <f t="shared" si="50"/>
        <v/>
      </c>
      <c r="W122" s="197"/>
      <c r="X122" s="197" t="str">
        <f>_xlfn.IFNA(IF(L122="","",VLOOKUP(L122,'Truck Utilization'!B$3:D$147,3,FALSE)),"")</f>
        <v/>
      </c>
      <c r="Y122" s="197" t="str">
        <f>IF(X122="","",IF(E122="","",VLOOKUP(E122,'Summarized Plan'!$A:$E,5,0)))</f>
        <v/>
      </c>
      <c r="Z122" s="197">
        <f t="shared" si="51"/>
        <v>0</v>
      </c>
      <c r="AA122" s="197">
        <f t="shared" si="52"/>
        <v>0</v>
      </c>
      <c r="AB122" s="197" t="str">
        <f t="shared" si="53"/>
        <v/>
      </c>
      <c r="AC122" s="197"/>
      <c r="AD122" s="197">
        <f t="shared" si="54"/>
        <v>0</v>
      </c>
      <c r="AE122" s="197">
        <f t="shared" si="55"/>
        <v>0</v>
      </c>
      <c r="AF122" s="197" t="str">
        <f t="shared" si="56"/>
        <v/>
      </c>
      <c r="AG122" s="194"/>
      <c r="AH122" s="194"/>
      <c r="AI122" s="194"/>
      <c r="AJ122" s="193"/>
      <c r="AK122" s="199"/>
      <c r="AL122" s="194"/>
      <c r="AM122" s="115" t="e">
        <f t="shared" si="57"/>
        <v>#VALUE!</v>
      </c>
      <c r="AO122" s="11">
        <f t="shared" si="58"/>
        <v>0</v>
      </c>
      <c r="AP122" s="11" t="e">
        <f t="shared" si="59"/>
        <v>#N/A</v>
      </c>
      <c r="AQ122" s="11" t="str">
        <f t="shared" si="60"/>
        <v/>
      </c>
      <c r="AS122" s="202">
        <f t="shared" si="61"/>
        <v>0</v>
      </c>
      <c r="AT122" s="11" t="str">
        <f t="shared" si="62"/>
        <v/>
      </c>
      <c r="AW122" s="116"/>
      <c r="AX122" s="115" t="e">
        <f t="shared" si="63"/>
        <v>#VALUE!</v>
      </c>
      <c r="AY122" s="278" t="str">
        <f t="shared" si="64"/>
        <v/>
      </c>
      <c r="BC122" s="115" t="str">
        <f>IF(E122="","",_xlfn.XLOOKUP(E122,'Summarized Plan'!A:A,'Summarized Plan'!K:K))</f>
        <v/>
      </c>
      <c r="XEU122" s="138">
        <f t="shared" si="65"/>
        <v>0</v>
      </c>
      <c r="XEV122" s="138" t="str">
        <f>IF(E122="","",B122)</f>
        <v/>
      </c>
      <c r="XEW122" s="153" t="str">
        <f t="shared" si="66"/>
        <v/>
      </c>
      <c r="XEX122" s="138" t="str">
        <f>IF(ISNA(VLOOKUP(E122,'Summarized Plan'!$A:$U,19,0)),"",VLOOKUP(E122,'Summarized Plan'!$A:$U,19,0))</f>
        <v/>
      </c>
      <c r="XEY122" s="16" t="str">
        <f>IF('Truck Utilization'!A102=0,"",'Truck Utilization'!A102)</f>
        <v/>
      </c>
      <c r="XEZ122" s="16" t="str">
        <f>IF('Truck Utilization'!B102=0,"",'Truck Utilization'!B102)</f>
        <v>CAL8015</v>
      </c>
      <c r="XFA122" s="138">
        <f t="shared" si="45"/>
        <v>1</v>
      </c>
      <c r="XFB122" s="138" t="str">
        <f>IF('DSR Attendance'!A63="","",'DSR Attendance'!A63)</f>
        <v>MOIT</v>
      </c>
      <c r="XFC122" s="138" t="str">
        <f>IF('DSR Attendance'!B63="","",'DSR Attendance'!B63)</f>
        <v>CCBPI</v>
      </c>
    </row>
    <row r="123" spans="1:55 16375:16383" ht="14.4" customHeight="1">
      <c r="A123" s="190" t="str">
        <f>IF(L123="","",VLOOKUP(L123,'Truck Utilization'!B$3:C$300,2,FALSE))</f>
        <v/>
      </c>
      <c r="B123" s="191"/>
      <c r="C123" s="192" t="str">
        <f>IF($B123="","",VLOOKUP($B123,'DSR Attendance'!$A$3:$E$273,5,FALSE))</f>
        <v/>
      </c>
      <c r="D123" s="193"/>
      <c r="E123" s="637"/>
      <c r="F123" s="195"/>
      <c r="G123" s="195"/>
      <c r="H123" s="195"/>
      <c r="I123" s="196" t="str">
        <f>IF(E123="","",VLOOKUP(E123,'Summarized Plan'!A:B,2,0))</f>
        <v/>
      </c>
      <c r="J123" s="194"/>
      <c r="K123" s="194" t="s">
        <v>378</v>
      </c>
      <c r="L123" s="195"/>
      <c r="M123" s="194" t="str">
        <f t="shared" si="46"/>
        <v/>
      </c>
      <c r="N123" s="195" t="str">
        <f>IF(E123="","",VLOOKUP(E123,'Summarized Plan'!$A:$C,3,0))</f>
        <v/>
      </c>
      <c r="O123" s="195" t="str">
        <f>IF(E123="","",VLOOKUP(E123,'Summarized Plan'!$A:$G,7,0))</f>
        <v/>
      </c>
      <c r="P123" s="196"/>
      <c r="Q123" s="198">
        <f t="shared" si="47"/>
        <v>0</v>
      </c>
      <c r="R123" s="197" t="str">
        <f>IF($B123="","",VLOOKUP($Q123,'DSR Attendance'!$A$3:$D$179,4,FALSE))</f>
        <v/>
      </c>
      <c r="S123" s="197"/>
      <c r="T123" s="197">
        <f t="shared" si="48"/>
        <v>0</v>
      </c>
      <c r="U123" s="197">
        <f t="shared" si="49"/>
        <v>0</v>
      </c>
      <c r="V123" s="197" t="str">
        <f t="shared" si="50"/>
        <v/>
      </c>
      <c r="W123" s="197"/>
      <c r="X123" s="197" t="str">
        <f>_xlfn.IFNA(IF(L123="","",VLOOKUP(L123,'Truck Utilization'!B$3:D$147,3,FALSE)),"")</f>
        <v/>
      </c>
      <c r="Y123" s="197" t="str">
        <f>IF(X123="","",IF(E123="","",VLOOKUP(E123,'Summarized Plan'!$A:$E,5,0)))</f>
        <v/>
      </c>
      <c r="Z123" s="197">
        <f t="shared" si="51"/>
        <v>0</v>
      </c>
      <c r="AA123" s="197">
        <f t="shared" si="52"/>
        <v>0</v>
      </c>
      <c r="AB123" s="197" t="str">
        <f t="shared" si="53"/>
        <v/>
      </c>
      <c r="AC123" s="197"/>
      <c r="AD123" s="197">
        <f t="shared" si="54"/>
        <v>0</v>
      </c>
      <c r="AE123" s="197">
        <f t="shared" si="55"/>
        <v>0</v>
      </c>
      <c r="AF123" s="197" t="str">
        <f t="shared" si="56"/>
        <v/>
      </c>
      <c r="AG123" s="194"/>
      <c r="AH123" s="194"/>
      <c r="AI123" s="194"/>
      <c r="AJ123" s="193"/>
      <c r="AK123" s="199"/>
      <c r="AL123" s="194"/>
      <c r="AM123" s="115" t="e">
        <f t="shared" si="57"/>
        <v>#VALUE!</v>
      </c>
      <c r="AO123" s="11">
        <f t="shared" si="58"/>
        <v>0</v>
      </c>
      <c r="AP123" s="11" t="e">
        <f t="shared" si="59"/>
        <v>#N/A</v>
      </c>
      <c r="AQ123" s="11" t="str">
        <f t="shared" si="60"/>
        <v/>
      </c>
      <c r="AS123" s="202">
        <f t="shared" si="61"/>
        <v>0</v>
      </c>
      <c r="AT123" s="11" t="str">
        <f t="shared" si="62"/>
        <v/>
      </c>
      <c r="AW123" s="116"/>
      <c r="AX123" s="115" t="e">
        <f t="shared" si="63"/>
        <v>#VALUE!</v>
      </c>
      <c r="AY123" s="278" t="str">
        <f t="shared" si="64"/>
        <v/>
      </c>
      <c r="BC123" s="115" t="str">
        <f>IF(E123="","",_xlfn.XLOOKUP(E123,'Summarized Plan'!A:A,'Summarized Plan'!K:K))</f>
        <v/>
      </c>
      <c r="XEU123" s="138">
        <f t="shared" si="65"/>
        <v>0</v>
      </c>
      <c r="XEV123" s="138" t="str">
        <f>IF(E123="","",B122)</f>
        <v/>
      </c>
      <c r="XEW123" s="153" t="str">
        <f t="shared" si="66"/>
        <v/>
      </c>
      <c r="XEX123" s="138" t="str">
        <f>IF(ISNA(VLOOKUP(E123,'Summarized Plan'!$A:$U,19,0)),"",VLOOKUP(E123,'Summarized Plan'!$A:$U,19,0))</f>
        <v/>
      </c>
      <c r="XEY123" s="16" t="str">
        <f>IF('Truck Utilization'!A103=0,"",'Truck Utilization'!A103)</f>
        <v/>
      </c>
      <c r="XEZ123" s="16" t="str">
        <f>IF('Truck Utilization'!B103=0,"",'Truck Utilization'!B103)</f>
        <v>CAL8160</v>
      </c>
      <c r="XFA123" s="138">
        <f t="shared" si="45"/>
        <v>1</v>
      </c>
      <c r="XFB123" s="138" t="str">
        <f>IF('DSR Attendance'!A65="","",'DSR Attendance'!A65)</f>
        <v>MORALES</v>
      </c>
      <c r="XFC123" s="138" t="str">
        <f>IF('DSR Attendance'!B65="","",'DSR Attendance'!B65)</f>
        <v>CCBPI</v>
      </c>
    </row>
    <row r="124" spans="1:55 16375:16383" ht="14.4" customHeight="1">
      <c r="A124" s="190" t="str">
        <f>IF(L124="","",VLOOKUP(L124,'Truck Utilization'!B$3:C$300,2,FALSE))</f>
        <v/>
      </c>
      <c r="B124" s="191"/>
      <c r="C124" s="192" t="str">
        <f>IF($B124="","",VLOOKUP($B124,'DSR Attendance'!$A$3:$E$273,5,FALSE))</f>
        <v/>
      </c>
      <c r="D124" s="193"/>
      <c r="E124" s="637"/>
      <c r="F124" s="195"/>
      <c r="G124" s="195"/>
      <c r="H124" s="195"/>
      <c r="I124" s="196" t="str">
        <f>IF(E124="","",VLOOKUP(E124,'Summarized Plan'!A:B,2,0))</f>
        <v/>
      </c>
      <c r="J124" s="194"/>
      <c r="K124" s="194" t="s">
        <v>378</v>
      </c>
      <c r="L124" s="195"/>
      <c r="M124" s="194" t="str">
        <f t="shared" si="46"/>
        <v/>
      </c>
      <c r="N124" s="195" t="str">
        <f>IF(E124="","",VLOOKUP(E124,'Summarized Plan'!$A:$C,3,0))</f>
        <v/>
      </c>
      <c r="O124" s="195" t="str">
        <f>IF(E124="","",VLOOKUP(E124,'Summarized Plan'!$A:$G,7,0))</f>
        <v/>
      </c>
      <c r="P124" s="196"/>
      <c r="Q124" s="198">
        <f t="shared" si="47"/>
        <v>0</v>
      </c>
      <c r="R124" s="197" t="str">
        <f>IF($B124="","",VLOOKUP($Q124,'DSR Attendance'!$A$3:$D$179,4,FALSE))</f>
        <v/>
      </c>
      <c r="S124" s="197"/>
      <c r="T124" s="197">
        <f t="shared" si="48"/>
        <v>0</v>
      </c>
      <c r="U124" s="197">
        <f t="shared" si="49"/>
        <v>0</v>
      </c>
      <c r="V124" s="197" t="str">
        <f t="shared" si="50"/>
        <v/>
      </c>
      <c r="W124" s="197"/>
      <c r="X124" s="197" t="str">
        <f>_xlfn.IFNA(IF(L124="","",VLOOKUP(L124,'Truck Utilization'!B$3:D$147,3,FALSE)),"")</f>
        <v/>
      </c>
      <c r="Y124" s="197" t="str">
        <f>IF(X124="","",IF(E124="","",VLOOKUP(E124,'Summarized Plan'!$A:$E,5,0)))</f>
        <v/>
      </c>
      <c r="Z124" s="197">
        <f t="shared" si="51"/>
        <v>0</v>
      </c>
      <c r="AA124" s="197">
        <f t="shared" si="52"/>
        <v>0</v>
      </c>
      <c r="AB124" s="197" t="str">
        <f t="shared" si="53"/>
        <v/>
      </c>
      <c r="AC124" s="197"/>
      <c r="AD124" s="197">
        <f t="shared" si="54"/>
        <v>0</v>
      </c>
      <c r="AE124" s="197">
        <f t="shared" si="55"/>
        <v>0</v>
      </c>
      <c r="AF124" s="197" t="str">
        <f t="shared" si="56"/>
        <v/>
      </c>
      <c r="AG124" s="194"/>
      <c r="AH124" s="194"/>
      <c r="AI124" s="194"/>
      <c r="AJ124" s="193"/>
      <c r="AK124" s="199"/>
      <c r="AL124" s="194"/>
      <c r="AM124" s="115" t="e">
        <f t="shared" si="57"/>
        <v>#VALUE!</v>
      </c>
      <c r="AO124" s="11">
        <f t="shared" si="58"/>
        <v>0</v>
      </c>
      <c r="AP124" s="11" t="e">
        <f t="shared" si="59"/>
        <v>#N/A</v>
      </c>
      <c r="AQ124" s="11" t="str">
        <f t="shared" si="60"/>
        <v/>
      </c>
      <c r="AS124" s="202">
        <f t="shared" si="61"/>
        <v>0</v>
      </c>
      <c r="AT124" s="11" t="str">
        <f t="shared" si="62"/>
        <v/>
      </c>
      <c r="AW124" s="116"/>
      <c r="AX124" s="115" t="e">
        <f t="shared" si="63"/>
        <v>#VALUE!</v>
      </c>
      <c r="AY124" s="278" t="str">
        <f t="shared" si="64"/>
        <v/>
      </c>
      <c r="BC124" s="115" t="str">
        <f>IF(E124="","",_xlfn.XLOOKUP(E124,'Summarized Plan'!A:A,'Summarized Plan'!K:K))</f>
        <v/>
      </c>
      <c r="XEU124" s="138">
        <f t="shared" si="65"/>
        <v>0</v>
      </c>
      <c r="XEV124" s="138" t="str">
        <f>IF(E124="","",B122)</f>
        <v/>
      </c>
      <c r="XEW124" s="153" t="str">
        <f t="shared" si="66"/>
        <v/>
      </c>
      <c r="XEX124" s="138" t="str">
        <f>IF(ISNA(VLOOKUP(E124,'Summarized Plan'!$A:$U,19,0)),"",VLOOKUP(E124,'Summarized Plan'!$A:$U,19,0))</f>
        <v/>
      </c>
      <c r="XEY124" s="16" t="str">
        <f>IF('Truck Utilization'!A104=0,"",'Truck Utilization'!A104)</f>
        <v/>
      </c>
      <c r="XEZ124" s="16" t="str">
        <f>IF('Truck Utilization'!B104=0,"",'Truck Utilization'!B104)</f>
        <v>CAL8472</v>
      </c>
      <c r="XFA124" s="138">
        <f t="shared" si="45"/>
        <v>1</v>
      </c>
      <c r="XFB124" s="138" t="str">
        <f>IF('DSR Attendance'!A66="","",'DSR Attendance'!A66)</f>
        <v>MORANTE</v>
      </c>
      <c r="XFC124" s="138" t="str">
        <f>IF('DSR Attendance'!B66="","",'DSR Attendance'!B66)</f>
        <v>CCBPI</v>
      </c>
    </row>
    <row r="125" spans="1:55 16375:16383" ht="14.4" customHeight="1">
      <c r="A125" s="190" t="str">
        <f>IF(L125="","",VLOOKUP(L125,'Truck Utilization'!B$3:C$300,2,FALSE))</f>
        <v/>
      </c>
      <c r="B125" s="191"/>
      <c r="C125" s="192" t="str">
        <f>IF($B125="","",VLOOKUP($B125,'DSR Attendance'!$A$3:$E$273,5,FALSE))</f>
        <v/>
      </c>
      <c r="D125" s="193"/>
      <c r="E125" s="637"/>
      <c r="F125" s="195"/>
      <c r="G125" s="195"/>
      <c r="H125" s="195"/>
      <c r="I125" s="196" t="str">
        <f>IF(E125="","",VLOOKUP(E125,'Summarized Plan'!A:B,2,0))</f>
        <v/>
      </c>
      <c r="J125" s="194"/>
      <c r="K125" s="194" t="s">
        <v>378</v>
      </c>
      <c r="L125" s="195"/>
      <c r="M125" s="194" t="str">
        <f t="shared" si="46"/>
        <v/>
      </c>
      <c r="N125" s="195" t="str">
        <f>IF(E125="","",VLOOKUP(E125,'Summarized Plan'!$A:$C,3,0))</f>
        <v/>
      </c>
      <c r="O125" s="195" t="str">
        <f>IF(E125="","",VLOOKUP(E125,'Summarized Plan'!$A:$G,7,0))</f>
        <v/>
      </c>
      <c r="P125" s="196"/>
      <c r="Q125" s="198">
        <f t="shared" si="47"/>
        <v>0</v>
      </c>
      <c r="R125" s="197" t="str">
        <f>IF($B125="","",VLOOKUP($Q125,'DSR Attendance'!$A$3:$D$179,4,FALSE))</f>
        <v/>
      </c>
      <c r="S125" s="197"/>
      <c r="T125" s="197">
        <f t="shared" si="48"/>
        <v>0</v>
      </c>
      <c r="U125" s="197">
        <f t="shared" si="49"/>
        <v>0</v>
      </c>
      <c r="V125" s="197" t="str">
        <f t="shared" si="50"/>
        <v/>
      </c>
      <c r="W125" s="197"/>
      <c r="X125" s="197" t="str">
        <f>_xlfn.IFNA(IF(L125="","",VLOOKUP(L125,'Truck Utilization'!B$3:D$147,3,FALSE)),"")</f>
        <v/>
      </c>
      <c r="Y125" s="197" t="str">
        <f>IF(X125="","",IF(E125="","",VLOOKUP(E125,'Summarized Plan'!$A:$E,5,0)))</f>
        <v/>
      </c>
      <c r="Z125" s="197">
        <f t="shared" si="51"/>
        <v>0</v>
      </c>
      <c r="AA125" s="197">
        <f t="shared" si="52"/>
        <v>0</v>
      </c>
      <c r="AB125" s="197" t="str">
        <f t="shared" si="53"/>
        <v/>
      </c>
      <c r="AC125" s="197"/>
      <c r="AD125" s="197">
        <f t="shared" si="54"/>
        <v>0</v>
      </c>
      <c r="AE125" s="197">
        <f t="shared" si="55"/>
        <v>0</v>
      </c>
      <c r="AF125" s="197" t="str">
        <f t="shared" si="56"/>
        <v/>
      </c>
      <c r="AG125" s="194"/>
      <c r="AH125" s="194"/>
      <c r="AI125" s="194"/>
      <c r="AJ125" s="193"/>
      <c r="AK125" s="199"/>
      <c r="AL125" s="194"/>
      <c r="AM125" s="115" t="e">
        <f t="shared" si="57"/>
        <v>#VALUE!</v>
      </c>
      <c r="AO125" s="11">
        <f t="shared" si="58"/>
        <v>0</v>
      </c>
      <c r="AP125" s="11" t="e">
        <f t="shared" si="59"/>
        <v>#N/A</v>
      </c>
      <c r="AQ125" s="11" t="str">
        <f t="shared" si="60"/>
        <v/>
      </c>
      <c r="AS125" s="202">
        <f t="shared" si="61"/>
        <v>0</v>
      </c>
      <c r="AT125" s="11" t="str">
        <f t="shared" si="62"/>
        <v/>
      </c>
      <c r="AW125" s="116"/>
      <c r="AX125" s="115" t="e">
        <f t="shared" si="63"/>
        <v>#VALUE!</v>
      </c>
      <c r="AY125" s="278" t="str">
        <f t="shared" si="64"/>
        <v/>
      </c>
      <c r="BC125" s="115" t="str">
        <f>IF(E125="","",_xlfn.XLOOKUP(E125,'Summarized Plan'!A:A,'Summarized Plan'!K:K))</f>
        <v/>
      </c>
      <c r="XEU125" s="138">
        <f t="shared" si="65"/>
        <v>0</v>
      </c>
      <c r="XEV125" s="138" t="str">
        <f>IF(E125="","",B122)</f>
        <v/>
      </c>
      <c r="XEW125" s="153" t="str">
        <f t="shared" si="66"/>
        <v/>
      </c>
      <c r="XEX125" s="138" t="str">
        <f>IF(ISNA(VLOOKUP(E125,'Summarized Plan'!$A:$U,19,0)),"",VLOOKUP(E125,'Summarized Plan'!$A:$U,19,0))</f>
        <v/>
      </c>
      <c r="XEY125" s="16" t="str">
        <f>IF('Truck Utilization'!A105=0,"",'Truck Utilization'!A105)</f>
        <v/>
      </c>
      <c r="XEZ125" s="16" t="str">
        <f>IF('Truck Utilization'!B105=0,"",'Truck Utilization'!B105)</f>
        <v>CAY3279</v>
      </c>
      <c r="XFA125" s="138">
        <f t="shared" si="45"/>
        <v>1</v>
      </c>
      <c r="XFB125" s="138" t="str">
        <f>IF('DSR Attendance'!A67="","",'DSR Attendance'!A67)</f>
        <v>NARIO</v>
      </c>
      <c r="XFC125" s="138" t="str">
        <f>IF('DSR Attendance'!B67="","",'DSR Attendance'!B67)</f>
        <v>CCBPI</v>
      </c>
    </row>
    <row r="126" spans="1:55 16375:16383" ht="14.4" customHeight="1">
      <c r="A126" s="190" t="str">
        <f>IF(L126="","",VLOOKUP(L126,'Truck Utilization'!B$3:C$300,2,FALSE))</f>
        <v/>
      </c>
      <c r="B126" s="191"/>
      <c r="C126" s="192" t="str">
        <f>IF($B126="","",VLOOKUP($B126,'DSR Attendance'!$A$3:$E$273,5,FALSE))</f>
        <v/>
      </c>
      <c r="D126" s="193"/>
      <c r="E126" s="637"/>
      <c r="F126" s="195"/>
      <c r="G126" s="195"/>
      <c r="H126" s="195"/>
      <c r="I126" s="196" t="str">
        <f>IF(E126="","",VLOOKUP(E126,'Summarized Plan'!A:B,2,0))</f>
        <v/>
      </c>
      <c r="J126" s="194"/>
      <c r="K126" s="194" t="s">
        <v>378</v>
      </c>
      <c r="L126" s="195"/>
      <c r="M126" s="194" t="str">
        <f t="shared" si="46"/>
        <v/>
      </c>
      <c r="N126" s="195" t="str">
        <f>IF(E126="","",VLOOKUP(E126,'Summarized Plan'!$A:$C,3,0))</f>
        <v/>
      </c>
      <c r="O126" s="195" t="str">
        <f>IF(E126="","",VLOOKUP(E126,'Summarized Plan'!$A:$G,7,0))</f>
        <v/>
      </c>
      <c r="P126" s="196"/>
      <c r="Q126" s="198">
        <f t="shared" si="47"/>
        <v>0</v>
      </c>
      <c r="R126" s="197" t="str">
        <f>IF($B126="","",VLOOKUP($Q126,'DSR Attendance'!$A$3:$D$179,4,FALSE))</f>
        <v/>
      </c>
      <c r="S126" s="197"/>
      <c r="T126" s="197">
        <f t="shared" si="48"/>
        <v>0</v>
      </c>
      <c r="U126" s="197">
        <f t="shared" si="49"/>
        <v>0</v>
      </c>
      <c r="V126" s="197" t="str">
        <f t="shared" si="50"/>
        <v/>
      </c>
      <c r="W126" s="197"/>
      <c r="X126" s="197" t="str">
        <f>_xlfn.IFNA(IF(L126="","",VLOOKUP(L126,'Truck Utilization'!B$3:D$147,3,FALSE)),"")</f>
        <v/>
      </c>
      <c r="Y126" s="197" t="str">
        <f>IF(X126="","",IF(E126="","",VLOOKUP(E126,'Summarized Plan'!$A:$E,5,0)))</f>
        <v/>
      </c>
      <c r="Z126" s="197">
        <f t="shared" si="51"/>
        <v>0</v>
      </c>
      <c r="AA126" s="197">
        <f t="shared" si="52"/>
        <v>0</v>
      </c>
      <c r="AB126" s="197" t="str">
        <f t="shared" si="53"/>
        <v/>
      </c>
      <c r="AC126" s="197"/>
      <c r="AD126" s="197">
        <f t="shared" si="54"/>
        <v>0</v>
      </c>
      <c r="AE126" s="197">
        <f t="shared" si="55"/>
        <v>0</v>
      </c>
      <c r="AF126" s="197" t="str">
        <f t="shared" si="56"/>
        <v/>
      </c>
      <c r="AG126" s="194"/>
      <c r="AH126" s="194"/>
      <c r="AI126" s="194"/>
      <c r="AJ126" s="193"/>
      <c r="AK126" s="199"/>
      <c r="AL126" s="194"/>
      <c r="AM126" s="115" t="e">
        <f t="shared" si="57"/>
        <v>#VALUE!</v>
      </c>
      <c r="AO126" s="11">
        <f t="shared" si="58"/>
        <v>0</v>
      </c>
      <c r="AP126" s="11" t="e">
        <f t="shared" si="59"/>
        <v>#N/A</v>
      </c>
      <c r="AQ126" s="11" t="str">
        <f t="shared" si="60"/>
        <v/>
      </c>
      <c r="AS126" s="202">
        <f t="shared" si="61"/>
        <v>0</v>
      </c>
      <c r="AT126" s="11" t="str">
        <f t="shared" si="62"/>
        <v/>
      </c>
      <c r="AW126" s="116"/>
      <c r="AX126" s="115" t="e">
        <f t="shared" si="63"/>
        <v>#VALUE!</v>
      </c>
      <c r="AY126" s="278" t="str">
        <f t="shared" si="64"/>
        <v/>
      </c>
      <c r="BC126" s="115" t="str">
        <f>IF(E126="","",_xlfn.XLOOKUP(E126,'Summarized Plan'!A:A,'Summarized Plan'!K:K))</f>
        <v/>
      </c>
      <c r="XEU126" s="138">
        <f t="shared" si="65"/>
        <v>0</v>
      </c>
      <c r="XEV126" s="138" t="str">
        <f>IF(E126="","",B122)</f>
        <v/>
      </c>
      <c r="XEW126" s="153" t="str">
        <f t="shared" si="66"/>
        <v/>
      </c>
      <c r="XEX126" s="138" t="str">
        <f>IF(ISNA(VLOOKUP(E126,'Summarized Plan'!$A:$U,19,0)),"",VLOOKUP(E126,'Summarized Plan'!$A:$U,19,0))</f>
        <v/>
      </c>
      <c r="XEY126" s="16" t="str">
        <f>IF('Truck Utilization'!A106=0,"",'Truck Utilization'!A106)</f>
        <v/>
      </c>
      <c r="XEZ126" s="16" t="str">
        <f>IF('Truck Utilization'!B106=0,"",'Truck Utilization'!B106)</f>
        <v>CAY8822</v>
      </c>
      <c r="XFA126" s="138">
        <f t="shared" si="45"/>
        <v>1</v>
      </c>
      <c r="XFB126" s="138" t="str">
        <f>IF('DSR Attendance'!A68="","",'DSR Attendance'!A68)</f>
        <v>NORQUIA</v>
      </c>
      <c r="XFC126" s="138" t="str">
        <f>IF('DSR Attendance'!B68="","",'DSR Attendance'!B68)</f>
        <v>CCBPI</v>
      </c>
    </row>
    <row r="127" spans="1:55 16375:16383" ht="14.4" customHeight="1">
      <c r="A127" s="190" t="str">
        <f>IF(L127="","",VLOOKUP(L127,'Truck Utilization'!B$3:C$300,2,FALSE))</f>
        <v/>
      </c>
      <c r="B127" s="191"/>
      <c r="C127" s="192" t="str">
        <f>IF($B127="","",VLOOKUP($B127,'DSR Attendance'!$A$3:$E$273,5,FALSE))</f>
        <v/>
      </c>
      <c r="D127" s="193"/>
      <c r="E127" s="637"/>
      <c r="F127" s="195"/>
      <c r="G127" s="195"/>
      <c r="H127" s="195"/>
      <c r="I127" s="196" t="str">
        <f>IF(E127="","",VLOOKUP(E127,'Summarized Plan'!A:B,2,0))</f>
        <v/>
      </c>
      <c r="J127" s="194"/>
      <c r="K127" s="194" t="s">
        <v>378</v>
      </c>
      <c r="L127" s="195"/>
      <c r="M127" s="194" t="str">
        <f t="shared" si="46"/>
        <v/>
      </c>
      <c r="N127" s="195" t="str">
        <f>IF(E127="","",VLOOKUP(E127,'Summarized Plan'!$A:$C,3,0))</f>
        <v/>
      </c>
      <c r="O127" s="195" t="str">
        <f>IF(E127="","",VLOOKUP(E127,'Summarized Plan'!$A:$G,7,0))</f>
        <v/>
      </c>
      <c r="P127" s="196"/>
      <c r="Q127" s="198">
        <f t="shared" si="47"/>
        <v>0</v>
      </c>
      <c r="R127" s="197" t="str">
        <f>IF($B127="","",VLOOKUP($Q127,'DSR Attendance'!$A$3:$D$179,4,FALSE))</f>
        <v/>
      </c>
      <c r="S127" s="197"/>
      <c r="T127" s="197">
        <f t="shared" si="48"/>
        <v>0</v>
      </c>
      <c r="U127" s="197">
        <f t="shared" si="49"/>
        <v>0</v>
      </c>
      <c r="V127" s="197" t="str">
        <f t="shared" si="50"/>
        <v/>
      </c>
      <c r="W127" s="197"/>
      <c r="X127" s="197" t="str">
        <f>_xlfn.IFNA(IF(L127="","",VLOOKUP(L127,'Truck Utilization'!B$3:D$147,3,FALSE)),"")</f>
        <v/>
      </c>
      <c r="Y127" s="197" t="str">
        <f>IF(X127="","",IF(E127="","",VLOOKUP(E127,'Summarized Plan'!$A:$E,5,0)))</f>
        <v/>
      </c>
      <c r="Z127" s="197">
        <f t="shared" si="51"/>
        <v>0</v>
      </c>
      <c r="AA127" s="197">
        <f t="shared" si="52"/>
        <v>0</v>
      </c>
      <c r="AB127" s="197" t="str">
        <f t="shared" si="53"/>
        <v/>
      </c>
      <c r="AC127" s="197"/>
      <c r="AD127" s="197">
        <f t="shared" si="54"/>
        <v>0</v>
      </c>
      <c r="AE127" s="197">
        <f t="shared" si="55"/>
        <v>0</v>
      </c>
      <c r="AF127" s="197" t="str">
        <f t="shared" si="56"/>
        <v/>
      </c>
      <c r="AG127" s="194"/>
      <c r="AH127" s="194"/>
      <c r="AI127" s="194"/>
      <c r="AJ127" s="193"/>
      <c r="AK127" s="199"/>
      <c r="AL127" s="194"/>
      <c r="AM127" s="115" t="e">
        <f t="shared" si="57"/>
        <v>#VALUE!</v>
      </c>
      <c r="AO127" s="11">
        <f t="shared" si="58"/>
        <v>0</v>
      </c>
      <c r="AP127" s="11" t="e">
        <f t="shared" si="59"/>
        <v>#N/A</v>
      </c>
      <c r="AQ127" s="11" t="str">
        <f t="shared" si="60"/>
        <v/>
      </c>
      <c r="AS127" s="202">
        <f t="shared" si="61"/>
        <v>0</v>
      </c>
      <c r="AT127" s="11" t="str">
        <f t="shared" si="62"/>
        <v/>
      </c>
      <c r="AW127" s="116"/>
      <c r="AX127" s="115" t="e">
        <f t="shared" si="63"/>
        <v>#VALUE!</v>
      </c>
      <c r="AY127" s="278" t="str">
        <f t="shared" si="64"/>
        <v/>
      </c>
      <c r="BC127" s="115" t="str">
        <f>IF(E127="","",_xlfn.XLOOKUP(E127,'Summarized Plan'!A:A,'Summarized Plan'!K:K))</f>
        <v/>
      </c>
      <c r="XEU127" s="138">
        <f t="shared" si="65"/>
        <v>0</v>
      </c>
      <c r="XEV127" s="138" t="str">
        <f>IF(E127="","",B127)</f>
        <v/>
      </c>
      <c r="XEW127" s="153" t="str">
        <f t="shared" si="66"/>
        <v/>
      </c>
      <c r="XEX127" s="138" t="str">
        <f>IF(ISNA(VLOOKUP(E127,'Summarized Plan'!$A:$U,19,0)),"",VLOOKUP(E127,'Summarized Plan'!$A:$U,19,0))</f>
        <v/>
      </c>
      <c r="XEY127" s="16" t="str">
        <f>IF('Truck Utilization'!A107=0,"",'Truck Utilization'!A107)</f>
        <v/>
      </c>
      <c r="XEZ127" s="16" t="str">
        <f>IF('Truck Utilization'!B107=0,"",'Truck Utilization'!B107)</f>
        <v>CAY9299</v>
      </c>
      <c r="XFA127" s="138">
        <f t="shared" si="45"/>
        <v>1</v>
      </c>
      <c r="XFB127" s="138" t="str">
        <f>IF('DSR Attendance'!A69="","",'DSR Attendance'!A69)</f>
        <v>NUGUID</v>
      </c>
      <c r="XFC127" s="138" t="str">
        <f>IF('DSR Attendance'!B69="","",'DSR Attendance'!B69)</f>
        <v>CCBPI</v>
      </c>
    </row>
    <row r="128" spans="1:55 16375:16383" ht="14.4" customHeight="1">
      <c r="A128" s="190" t="str">
        <f>IF(L128="","",VLOOKUP(L128,'Truck Utilization'!B$3:C$300,2,FALSE))</f>
        <v/>
      </c>
      <c r="B128" s="191"/>
      <c r="C128" s="192" t="str">
        <f>IF($B128="","",VLOOKUP($B128,'DSR Attendance'!$A$3:$E$273,5,FALSE))</f>
        <v/>
      </c>
      <c r="D128" s="193"/>
      <c r="E128" s="637"/>
      <c r="F128" s="195"/>
      <c r="G128" s="195"/>
      <c r="H128" s="195"/>
      <c r="I128" s="196" t="str">
        <f>IF(E128="","",VLOOKUP(E128,'Summarized Plan'!A:B,2,0))</f>
        <v/>
      </c>
      <c r="J128" s="194"/>
      <c r="K128" s="194" t="s">
        <v>378</v>
      </c>
      <c r="L128" s="195"/>
      <c r="M128" s="194" t="str">
        <f t="shared" si="46"/>
        <v/>
      </c>
      <c r="N128" s="195" t="str">
        <f>IF(E128="","",VLOOKUP(E128,'Summarized Plan'!$A:$C,3,0))</f>
        <v/>
      </c>
      <c r="O128" s="195" t="str">
        <f>IF(E128="","",VLOOKUP(E128,'Summarized Plan'!$A:$G,7,0))</f>
        <v/>
      </c>
      <c r="P128" s="196"/>
      <c r="Q128" s="198">
        <f t="shared" si="47"/>
        <v>0</v>
      </c>
      <c r="R128" s="197" t="str">
        <f>IF($B128="","",VLOOKUP($Q128,'DSR Attendance'!$A$3:$D$179,4,FALSE))</f>
        <v/>
      </c>
      <c r="S128" s="197"/>
      <c r="T128" s="197">
        <f t="shared" si="48"/>
        <v>0</v>
      </c>
      <c r="U128" s="197">
        <f t="shared" si="49"/>
        <v>0</v>
      </c>
      <c r="V128" s="197" t="str">
        <f t="shared" si="50"/>
        <v/>
      </c>
      <c r="W128" s="197"/>
      <c r="X128" s="197" t="str">
        <f>_xlfn.IFNA(IF(L128="","",VLOOKUP(L128,'Truck Utilization'!B$3:D$147,3,FALSE)),"")</f>
        <v/>
      </c>
      <c r="Y128" s="197" t="str">
        <f>IF(X128="","",IF(E128="","",VLOOKUP(E128,'Summarized Plan'!$A:$E,5,0)))</f>
        <v/>
      </c>
      <c r="Z128" s="197">
        <f t="shared" si="51"/>
        <v>0</v>
      </c>
      <c r="AA128" s="197">
        <f t="shared" si="52"/>
        <v>0</v>
      </c>
      <c r="AB128" s="197" t="str">
        <f t="shared" si="53"/>
        <v/>
      </c>
      <c r="AC128" s="197"/>
      <c r="AD128" s="197">
        <f t="shared" si="54"/>
        <v>0</v>
      </c>
      <c r="AE128" s="197">
        <f t="shared" si="55"/>
        <v>0</v>
      </c>
      <c r="AF128" s="197" t="str">
        <f t="shared" si="56"/>
        <v/>
      </c>
      <c r="AG128" s="194"/>
      <c r="AH128" s="194"/>
      <c r="AI128" s="194"/>
      <c r="AJ128" s="193"/>
      <c r="AK128" s="199"/>
      <c r="AL128" s="194"/>
      <c r="AM128" s="115" t="e">
        <f t="shared" si="57"/>
        <v>#VALUE!</v>
      </c>
      <c r="AO128" s="11">
        <f t="shared" si="58"/>
        <v>0</v>
      </c>
      <c r="AP128" s="11" t="e">
        <f t="shared" si="59"/>
        <v>#N/A</v>
      </c>
      <c r="AQ128" s="11" t="str">
        <f t="shared" si="60"/>
        <v/>
      </c>
      <c r="AS128" s="202">
        <f t="shared" si="61"/>
        <v>0</v>
      </c>
      <c r="AT128" s="11" t="str">
        <f t="shared" si="62"/>
        <v/>
      </c>
      <c r="AW128" s="116"/>
      <c r="AX128" s="115" t="e">
        <f t="shared" si="63"/>
        <v>#VALUE!</v>
      </c>
      <c r="AY128" s="278" t="str">
        <f t="shared" si="64"/>
        <v/>
      </c>
      <c r="BC128" s="115" t="str">
        <f>IF(E128="","",_xlfn.XLOOKUP(E128,'Summarized Plan'!A:A,'Summarized Plan'!K:K))</f>
        <v/>
      </c>
      <c r="XEU128" s="138">
        <f t="shared" si="65"/>
        <v>0</v>
      </c>
      <c r="XEV128" s="138" t="str">
        <f>IF(E128="","",B127)</f>
        <v/>
      </c>
      <c r="XEW128" s="153" t="str">
        <f t="shared" si="66"/>
        <v/>
      </c>
      <c r="XEX128" s="138" t="str">
        <f>IF(ISNA(VLOOKUP(E128,'Summarized Plan'!$A:$U,19,0)),"",VLOOKUP(E128,'Summarized Plan'!$A:$U,19,0))</f>
        <v/>
      </c>
      <c r="XEY128" s="16" t="str">
        <f>IF('Truck Utilization'!A108=0,"",'Truck Utilization'!A108)</f>
        <v/>
      </c>
      <c r="XEZ128" s="16" t="str">
        <f>IF('Truck Utilization'!B108=0,"",'Truck Utilization'!B108)</f>
        <v>CCN6054</v>
      </c>
      <c r="XFA128" s="138" t="e">
        <f t="shared" si="45"/>
        <v>#REF!</v>
      </c>
      <c r="XFB128" s="138" t="e">
        <f>IF('DSR Attendance'!#REF!="","",'DSR Attendance'!#REF!)</f>
        <v>#REF!</v>
      </c>
      <c r="XFC128" s="138" t="e">
        <f>IF('DSR Attendance'!#REF!="","",'DSR Attendance'!#REF!)</f>
        <v>#REF!</v>
      </c>
    </row>
    <row r="129" spans="1:55 16375:16383" ht="14.4" customHeight="1">
      <c r="A129" s="190" t="str">
        <f>IF(L129="","",VLOOKUP(L129,'Truck Utilization'!B$3:C$300,2,FALSE))</f>
        <v/>
      </c>
      <c r="B129" s="191"/>
      <c r="C129" s="192" t="str">
        <f>IF($B129="","",VLOOKUP($B129,'DSR Attendance'!$A$3:$E$273,5,FALSE))</f>
        <v/>
      </c>
      <c r="D129" s="193"/>
      <c r="E129" s="637"/>
      <c r="F129" s="195"/>
      <c r="G129" s="195"/>
      <c r="H129" s="195"/>
      <c r="I129" s="196" t="str">
        <f>IF(E129="","",VLOOKUP(E129,'Summarized Plan'!A:B,2,0))</f>
        <v/>
      </c>
      <c r="J129" s="194"/>
      <c r="K129" s="194" t="s">
        <v>378</v>
      </c>
      <c r="L129" s="195"/>
      <c r="M129" s="194" t="str">
        <f t="shared" si="46"/>
        <v/>
      </c>
      <c r="N129" s="195" t="str">
        <f>IF(E129="","",VLOOKUP(E129,'Summarized Plan'!$A:$C,3,0))</f>
        <v/>
      </c>
      <c r="O129" s="195" t="str">
        <f>IF(E129="","",VLOOKUP(E129,'Summarized Plan'!$A:$G,7,0))</f>
        <v/>
      </c>
      <c r="P129" s="196"/>
      <c r="Q129" s="198">
        <f t="shared" si="47"/>
        <v>0</v>
      </c>
      <c r="R129" s="197" t="str">
        <f>IF($B129="","",VLOOKUP($Q129,'DSR Attendance'!$A$3:$D$179,4,FALSE))</f>
        <v/>
      </c>
      <c r="S129" s="197"/>
      <c r="T129" s="197">
        <f t="shared" si="48"/>
        <v>0</v>
      </c>
      <c r="U129" s="197">
        <f t="shared" si="49"/>
        <v>0</v>
      </c>
      <c r="V129" s="197" t="str">
        <f t="shared" si="50"/>
        <v/>
      </c>
      <c r="W129" s="197"/>
      <c r="X129" s="197" t="str">
        <f>_xlfn.IFNA(IF(L129="","",VLOOKUP(L129,'Truck Utilization'!B$3:D$147,3,FALSE)),"")</f>
        <v/>
      </c>
      <c r="Y129" s="197" t="str">
        <f>IF(X129="","",IF(E129="","",VLOOKUP(E129,'Summarized Plan'!$A:$E,5,0)))</f>
        <v/>
      </c>
      <c r="Z129" s="197">
        <f t="shared" si="51"/>
        <v>0</v>
      </c>
      <c r="AA129" s="197">
        <f t="shared" si="52"/>
        <v>0</v>
      </c>
      <c r="AB129" s="197" t="str">
        <f t="shared" si="53"/>
        <v/>
      </c>
      <c r="AC129" s="197"/>
      <c r="AD129" s="197">
        <f t="shared" si="54"/>
        <v>0</v>
      </c>
      <c r="AE129" s="197">
        <f t="shared" si="55"/>
        <v>0</v>
      </c>
      <c r="AF129" s="197" t="str">
        <f t="shared" si="56"/>
        <v/>
      </c>
      <c r="AG129" s="194"/>
      <c r="AH129" s="194"/>
      <c r="AI129" s="194"/>
      <c r="AJ129" s="193"/>
      <c r="AK129" s="199"/>
      <c r="AL129" s="194"/>
      <c r="AM129" s="115" t="e">
        <f t="shared" si="57"/>
        <v>#VALUE!</v>
      </c>
      <c r="AO129" s="11">
        <f t="shared" si="58"/>
        <v>0</v>
      </c>
      <c r="AP129" s="11" t="e">
        <f t="shared" si="59"/>
        <v>#N/A</v>
      </c>
      <c r="AQ129" s="11" t="str">
        <f t="shared" si="60"/>
        <v/>
      </c>
      <c r="AS129" s="202">
        <f t="shared" si="61"/>
        <v>0</v>
      </c>
      <c r="AT129" s="11" t="str">
        <f t="shared" si="62"/>
        <v/>
      </c>
      <c r="AW129" s="116"/>
      <c r="AX129" s="115" t="e">
        <f t="shared" si="63"/>
        <v>#VALUE!</v>
      </c>
      <c r="AY129" s="278" t="str">
        <f t="shared" si="64"/>
        <v/>
      </c>
      <c r="BC129" s="115" t="str">
        <f>IF(E129="","",_xlfn.XLOOKUP(E129,'Summarized Plan'!A:A,'Summarized Plan'!K:K))</f>
        <v/>
      </c>
      <c r="XEU129" s="138">
        <f t="shared" si="65"/>
        <v>0</v>
      </c>
      <c r="XEV129" s="138" t="str">
        <f>IF(E129="","",B127)</f>
        <v/>
      </c>
      <c r="XEW129" s="153" t="str">
        <f t="shared" si="66"/>
        <v/>
      </c>
      <c r="XEX129" s="138" t="str">
        <f>IF(ISNA(VLOOKUP(E129,'Summarized Plan'!$A:$U,19,0)),"",VLOOKUP(E129,'Summarized Plan'!$A:$U,19,0))</f>
        <v/>
      </c>
      <c r="XEY129" s="16" t="str">
        <f>IF('Truck Utilization'!A109=0,"",'Truck Utilization'!A109)</f>
        <v/>
      </c>
      <c r="XEZ129" s="16" t="str">
        <f>IF('Truck Utilization'!B109=0,"",'Truck Utilization'!B109)</f>
        <v>CDJ4426</v>
      </c>
      <c r="XFA129" s="138">
        <f t="shared" si="45"/>
        <v>1</v>
      </c>
      <c r="XFB129" s="138" t="str">
        <f>IF('DSR Attendance'!A70="","",'DSR Attendance'!A70)</f>
        <v>OBRENCE</v>
      </c>
      <c r="XFC129" s="138" t="str">
        <f>IF('DSR Attendance'!B70="","",'DSR Attendance'!B70)</f>
        <v>CCBPI</v>
      </c>
    </row>
    <row r="130" spans="1:55 16375:16383" ht="14.4" customHeight="1">
      <c r="A130" s="190" t="str">
        <f>IF(L130="","",VLOOKUP(L130,'Truck Utilization'!B$3:C$300,2,FALSE))</f>
        <v/>
      </c>
      <c r="B130" s="191"/>
      <c r="C130" s="192" t="str">
        <f>IF($B130="","",VLOOKUP($B130,'DSR Attendance'!$A$3:$E$273,5,FALSE))</f>
        <v/>
      </c>
      <c r="D130" s="193"/>
      <c r="E130" s="637"/>
      <c r="F130" s="195"/>
      <c r="G130" s="195"/>
      <c r="H130" s="195"/>
      <c r="I130" s="196" t="str">
        <f>IF(E130="","",VLOOKUP(E130,'Summarized Plan'!A:B,2,0))</f>
        <v/>
      </c>
      <c r="J130" s="194"/>
      <c r="K130" s="194" t="s">
        <v>378</v>
      </c>
      <c r="L130" s="195"/>
      <c r="M130" s="194" t="str">
        <f t="shared" si="46"/>
        <v/>
      </c>
      <c r="N130" s="195" t="str">
        <f>IF(E130="","",VLOOKUP(E130,'Summarized Plan'!$A:$C,3,0))</f>
        <v/>
      </c>
      <c r="O130" s="195" t="str">
        <f>IF(E130="","",VLOOKUP(E130,'Summarized Plan'!$A:$G,7,0))</f>
        <v/>
      </c>
      <c r="P130" s="196"/>
      <c r="Q130" s="198">
        <f t="shared" si="47"/>
        <v>0</v>
      </c>
      <c r="R130" s="197" t="str">
        <f>IF($B130="","",VLOOKUP($Q130,'DSR Attendance'!$A$3:$D$179,4,FALSE))</f>
        <v/>
      </c>
      <c r="S130" s="197"/>
      <c r="T130" s="197">
        <f t="shared" si="48"/>
        <v>0</v>
      </c>
      <c r="U130" s="197">
        <f t="shared" si="49"/>
        <v>0</v>
      </c>
      <c r="V130" s="197" t="str">
        <f t="shared" si="50"/>
        <v/>
      </c>
      <c r="W130" s="197"/>
      <c r="X130" s="197" t="str">
        <f>_xlfn.IFNA(IF(L130="","",VLOOKUP(L130,'Truck Utilization'!B$3:D$147,3,FALSE)),"")</f>
        <v/>
      </c>
      <c r="Y130" s="197" t="str">
        <f>IF(X130="","",IF(E130="","",VLOOKUP(E130,'Summarized Plan'!$A:$E,5,0)))</f>
        <v/>
      </c>
      <c r="Z130" s="197">
        <f t="shared" si="51"/>
        <v>0</v>
      </c>
      <c r="AA130" s="197">
        <f t="shared" si="52"/>
        <v>0</v>
      </c>
      <c r="AB130" s="197" t="str">
        <f t="shared" si="53"/>
        <v/>
      </c>
      <c r="AC130" s="197"/>
      <c r="AD130" s="197">
        <f t="shared" si="54"/>
        <v>0</v>
      </c>
      <c r="AE130" s="197">
        <f t="shared" si="55"/>
        <v>0</v>
      </c>
      <c r="AF130" s="197" t="str">
        <f t="shared" si="56"/>
        <v/>
      </c>
      <c r="AG130" s="194"/>
      <c r="AH130" s="194"/>
      <c r="AI130" s="194"/>
      <c r="AJ130" s="193"/>
      <c r="AK130" s="199"/>
      <c r="AL130" s="194"/>
      <c r="AM130" s="115" t="e">
        <f t="shared" si="57"/>
        <v>#VALUE!</v>
      </c>
      <c r="AO130" s="11">
        <f t="shared" si="58"/>
        <v>0</v>
      </c>
      <c r="AP130" s="11" t="e">
        <f t="shared" si="59"/>
        <v>#N/A</v>
      </c>
      <c r="AQ130" s="11" t="str">
        <f t="shared" si="60"/>
        <v/>
      </c>
      <c r="AS130" s="202">
        <f t="shared" si="61"/>
        <v>0</v>
      </c>
      <c r="AT130" s="11" t="str">
        <f t="shared" si="62"/>
        <v/>
      </c>
      <c r="AW130" s="116"/>
      <c r="AX130" s="115" t="e">
        <f t="shared" si="63"/>
        <v>#VALUE!</v>
      </c>
      <c r="AY130" s="278" t="str">
        <f t="shared" si="64"/>
        <v/>
      </c>
      <c r="BC130" s="115" t="str">
        <f>IF(E130="","",_xlfn.XLOOKUP(E130,'Summarized Plan'!A:A,'Summarized Plan'!K:K))</f>
        <v/>
      </c>
      <c r="XEU130" s="138">
        <f t="shared" si="65"/>
        <v>0</v>
      </c>
      <c r="XEV130" s="138" t="str">
        <f>IF(E130="","",B127)</f>
        <v/>
      </c>
      <c r="XEW130" s="153" t="str">
        <f t="shared" si="66"/>
        <v/>
      </c>
      <c r="XEX130" s="138" t="str">
        <f>IF(ISNA(VLOOKUP(E130,'Summarized Plan'!$A:$U,19,0)),"",VLOOKUP(E130,'Summarized Plan'!$A:$U,19,0))</f>
        <v/>
      </c>
      <c r="XEY130" s="16" t="str">
        <f>IF('Truck Utilization'!A110=0,"",'Truck Utilization'!A110)</f>
        <v/>
      </c>
      <c r="XEZ130" s="16" t="str">
        <f>IF('Truck Utilization'!B110=0,"",'Truck Utilization'!B110)</f>
        <v>CDJ4725</v>
      </c>
      <c r="XFA130" s="138">
        <f t="shared" si="45"/>
        <v>1</v>
      </c>
      <c r="XFB130" s="138" t="str">
        <f>IF('DSR Attendance'!A71="","",'DSR Attendance'!A71)</f>
        <v>OLEO</v>
      </c>
      <c r="XFC130" s="138" t="str">
        <f>IF('DSR Attendance'!B71="","",'DSR Attendance'!B71)</f>
        <v>CCBPI</v>
      </c>
    </row>
    <row r="131" spans="1:55 16375:16383" ht="14.4" customHeight="1">
      <c r="A131" s="190" t="str">
        <f>IF(L131="","",VLOOKUP(L131,'Truck Utilization'!B$3:C$300,2,FALSE))</f>
        <v/>
      </c>
      <c r="B131" s="191"/>
      <c r="C131" s="192" t="str">
        <f>IF($B131="","",VLOOKUP($B131,'DSR Attendance'!$A$3:$E$273,5,FALSE))</f>
        <v/>
      </c>
      <c r="D131" s="193"/>
      <c r="E131" s="637"/>
      <c r="F131" s="195"/>
      <c r="G131" s="195"/>
      <c r="H131" s="195"/>
      <c r="I131" s="196" t="str">
        <f>IF(E131="","",VLOOKUP(E131,'Summarized Plan'!A:B,2,0))</f>
        <v/>
      </c>
      <c r="J131" s="194"/>
      <c r="K131" s="194" t="s">
        <v>378</v>
      </c>
      <c r="L131" s="195"/>
      <c r="M131" s="194" t="str">
        <f t="shared" si="46"/>
        <v/>
      </c>
      <c r="N131" s="195" t="str">
        <f>IF(E131="","",VLOOKUP(E131,'Summarized Plan'!$A:$C,3,0))</f>
        <v/>
      </c>
      <c r="O131" s="195" t="str">
        <f>IF(E131="","",VLOOKUP(E131,'Summarized Plan'!$A:$G,7,0))</f>
        <v/>
      </c>
      <c r="P131" s="196"/>
      <c r="Q131" s="198">
        <f t="shared" si="47"/>
        <v>0</v>
      </c>
      <c r="R131" s="197" t="str">
        <f>IF($B131="","",VLOOKUP($Q131,'DSR Attendance'!$A$3:$D$179,4,FALSE))</f>
        <v/>
      </c>
      <c r="S131" s="197"/>
      <c r="T131" s="197">
        <f t="shared" si="48"/>
        <v>0</v>
      </c>
      <c r="U131" s="197">
        <f t="shared" si="49"/>
        <v>0</v>
      </c>
      <c r="V131" s="197" t="str">
        <f t="shared" si="50"/>
        <v/>
      </c>
      <c r="W131" s="197"/>
      <c r="X131" s="197" t="str">
        <f>_xlfn.IFNA(IF(L131="","",VLOOKUP(L131,'Truck Utilization'!B$3:D$147,3,FALSE)),"")</f>
        <v/>
      </c>
      <c r="Y131" s="197" t="str">
        <f>IF(X131="","",IF(E131="","",VLOOKUP(E131,'Summarized Plan'!$A:$E,5,0)))</f>
        <v/>
      </c>
      <c r="Z131" s="197">
        <f t="shared" si="51"/>
        <v>0</v>
      </c>
      <c r="AA131" s="197">
        <f t="shared" si="52"/>
        <v>0</v>
      </c>
      <c r="AB131" s="197" t="str">
        <f t="shared" si="53"/>
        <v/>
      </c>
      <c r="AC131" s="197"/>
      <c r="AD131" s="197">
        <f t="shared" si="54"/>
        <v>0</v>
      </c>
      <c r="AE131" s="197">
        <f t="shared" si="55"/>
        <v>0</v>
      </c>
      <c r="AF131" s="197" t="str">
        <f t="shared" si="56"/>
        <v/>
      </c>
      <c r="AG131" s="194"/>
      <c r="AH131" s="194"/>
      <c r="AI131" s="194"/>
      <c r="AJ131" s="193"/>
      <c r="AK131" s="199"/>
      <c r="AL131" s="194"/>
      <c r="AM131" s="115" t="e">
        <f t="shared" si="57"/>
        <v>#VALUE!</v>
      </c>
      <c r="AO131" s="11">
        <f t="shared" si="58"/>
        <v>0</v>
      </c>
      <c r="AP131" s="11" t="e">
        <f t="shared" si="59"/>
        <v>#N/A</v>
      </c>
      <c r="AQ131" s="11" t="str">
        <f t="shared" si="60"/>
        <v/>
      </c>
      <c r="AS131" s="202">
        <f t="shared" si="61"/>
        <v>0</v>
      </c>
      <c r="AT131" s="11" t="str">
        <f t="shared" si="62"/>
        <v/>
      </c>
      <c r="AW131" s="116"/>
      <c r="AX131" s="115" t="e">
        <f t="shared" si="63"/>
        <v>#VALUE!</v>
      </c>
      <c r="AY131" s="278" t="str">
        <f t="shared" si="64"/>
        <v/>
      </c>
      <c r="BC131" s="115" t="str">
        <f>IF(E131="","",_xlfn.XLOOKUP(E131,'Summarized Plan'!A:A,'Summarized Plan'!K:K))</f>
        <v/>
      </c>
      <c r="XEU131" s="138">
        <f t="shared" si="65"/>
        <v>0</v>
      </c>
      <c r="XEV131" s="138" t="str">
        <f>IF(E131="","",B127)</f>
        <v/>
      </c>
      <c r="XEW131" s="153" t="str">
        <f t="shared" si="66"/>
        <v/>
      </c>
      <c r="XEX131" s="138" t="str">
        <f>IF(ISNA(VLOOKUP(E131,'Summarized Plan'!$A:$U,19,0)),"",VLOOKUP(E131,'Summarized Plan'!$A:$U,19,0))</f>
        <v/>
      </c>
      <c r="XEY131" s="16" t="str">
        <f>IF('Truck Utilization'!A111=0,"",'Truck Utilization'!A111)</f>
        <v/>
      </c>
      <c r="XEZ131" s="16" t="str">
        <f>IF('Truck Utilization'!B111=0,"",'Truck Utilization'!B111)</f>
        <v>CDJ5671</v>
      </c>
      <c r="XFA131" s="138">
        <f t="shared" si="45"/>
        <v>1</v>
      </c>
      <c r="XFB131" s="138" t="str">
        <f>IF('DSR Attendance'!A72="","",'DSR Attendance'!A72)</f>
        <v>OPIDER</v>
      </c>
      <c r="XFC131" s="138" t="str">
        <f>IF('DSR Attendance'!B72="","",'DSR Attendance'!B72)</f>
        <v>CCBPI</v>
      </c>
    </row>
    <row r="132" spans="1:55 16375:16383" ht="14.4" customHeight="1">
      <c r="A132" s="190" t="str">
        <f>IF(L132="","",VLOOKUP(L132,'Truck Utilization'!B$3:C$300,2,FALSE))</f>
        <v/>
      </c>
      <c r="B132" s="191"/>
      <c r="C132" s="192" t="str">
        <f>IF($B132="","",VLOOKUP($B132,'DSR Attendance'!$A$3:$E$273,5,FALSE))</f>
        <v/>
      </c>
      <c r="D132" s="193"/>
      <c r="E132" s="637"/>
      <c r="F132" s="195"/>
      <c r="G132" s="195"/>
      <c r="H132" s="195"/>
      <c r="I132" s="196" t="str">
        <f>IF(E132="","",VLOOKUP(E132,'Summarized Plan'!A:B,2,0))</f>
        <v/>
      </c>
      <c r="J132" s="194"/>
      <c r="K132" s="194" t="s">
        <v>378</v>
      </c>
      <c r="L132" s="195"/>
      <c r="M132" s="194" t="str">
        <f t="shared" si="46"/>
        <v/>
      </c>
      <c r="N132" s="195" t="str">
        <f>IF(E132="","",VLOOKUP(E132,'Summarized Plan'!$A:$C,3,0))</f>
        <v/>
      </c>
      <c r="O132" s="195" t="str">
        <f>IF(E132="","",VLOOKUP(E132,'Summarized Plan'!$A:$G,7,0))</f>
        <v/>
      </c>
      <c r="P132" s="196"/>
      <c r="Q132" s="198">
        <f t="shared" si="47"/>
        <v>0</v>
      </c>
      <c r="R132" s="197" t="str">
        <f>IF($B132="","",VLOOKUP($Q132,'DSR Attendance'!$A$3:$D$179,4,FALSE))</f>
        <v/>
      </c>
      <c r="S132" s="197"/>
      <c r="T132" s="197">
        <f t="shared" si="48"/>
        <v>0</v>
      </c>
      <c r="U132" s="197">
        <f t="shared" si="49"/>
        <v>0</v>
      </c>
      <c r="V132" s="197" t="str">
        <f t="shared" si="50"/>
        <v/>
      </c>
      <c r="W132" s="197"/>
      <c r="X132" s="197" t="str">
        <f>_xlfn.IFNA(IF(L132="","",VLOOKUP(L132,'Truck Utilization'!B$3:D$147,3,FALSE)),"")</f>
        <v/>
      </c>
      <c r="Y132" s="197" t="str">
        <f>IF(X132="","",IF(E132="","",VLOOKUP(E132,'Summarized Plan'!$A:$E,5,0)))</f>
        <v/>
      </c>
      <c r="Z132" s="197">
        <f t="shared" si="51"/>
        <v>0</v>
      </c>
      <c r="AA132" s="197">
        <f t="shared" si="52"/>
        <v>0</v>
      </c>
      <c r="AB132" s="197" t="str">
        <f t="shared" si="53"/>
        <v/>
      </c>
      <c r="AC132" s="197"/>
      <c r="AD132" s="197">
        <f t="shared" si="54"/>
        <v>0</v>
      </c>
      <c r="AE132" s="197">
        <f t="shared" si="55"/>
        <v>0</v>
      </c>
      <c r="AF132" s="197" t="str">
        <f t="shared" si="56"/>
        <v/>
      </c>
      <c r="AG132" s="194"/>
      <c r="AH132" s="194"/>
      <c r="AI132" s="194"/>
      <c r="AJ132" s="193"/>
      <c r="AK132" s="199"/>
      <c r="AL132" s="194"/>
      <c r="AM132" s="115" t="e">
        <f t="shared" si="57"/>
        <v>#VALUE!</v>
      </c>
      <c r="AO132" s="11">
        <f t="shared" si="58"/>
        <v>0</v>
      </c>
      <c r="AP132" s="11" t="e">
        <f t="shared" si="59"/>
        <v>#N/A</v>
      </c>
      <c r="AQ132" s="11" t="str">
        <f t="shared" si="60"/>
        <v/>
      </c>
      <c r="AS132" s="202">
        <f t="shared" si="61"/>
        <v>0</v>
      </c>
      <c r="AT132" s="11" t="str">
        <f t="shared" si="62"/>
        <v/>
      </c>
      <c r="AW132" s="116"/>
      <c r="AX132" s="115" t="e">
        <f t="shared" si="63"/>
        <v>#VALUE!</v>
      </c>
      <c r="AY132" s="278" t="str">
        <f t="shared" si="64"/>
        <v/>
      </c>
      <c r="BC132" s="115" t="str">
        <f>IF(E132="","",_xlfn.XLOOKUP(E132,'Summarized Plan'!A:A,'Summarized Plan'!K:K))</f>
        <v/>
      </c>
      <c r="XEU132" s="138">
        <f t="shared" si="65"/>
        <v>0</v>
      </c>
      <c r="XEV132" s="138" t="str">
        <f>IF(E132="","",B132)</f>
        <v/>
      </c>
      <c r="XEW132" s="153" t="str">
        <f t="shared" si="66"/>
        <v/>
      </c>
      <c r="XEX132" s="138" t="str">
        <f>IF(ISNA(VLOOKUP(E132,'Summarized Plan'!$A:$U,19,0)),"",VLOOKUP(E132,'Summarized Plan'!$A:$U,19,0))</f>
        <v/>
      </c>
      <c r="XEY132" s="16" t="str">
        <f>IF('Truck Utilization'!A112=0,"",'Truck Utilization'!A112)</f>
        <v/>
      </c>
      <c r="XEZ132" s="16" t="str">
        <f>IF('Truck Utilization'!B112=0,"",'Truck Utilization'!B112)</f>
        <v>NAQ3267</v>
      </c>
      <c r="XFA132" s="138">
        <f t="shared" si="45"/>
        <v>1</v>
      </c>
      <c r="XFB132" s="138" t="str">
        <f>IF('DSR Attendance'!A73="","",'DSR Attendance'!A73)</f>
        <v>PAGURAY</v>
      </c>
      <c r="XFC132" s="138" t="str">
        <f>IF('DSR Attendance'!B73="","",'DSR Attendance'!B73)</f>
        <v>CCBPI</v>
      </c>
    </row>
    <row r="133" spans="1:55 16375:16383" ht="14.4" customHeight="1">
      <c r="A133" s="190" t="str">
        <f>IF(L133="","",VLOOKUP(L133,'Truck Utilization'!B$3:C$300,2,FALSE))</f>
        <v/>
      </c>
      <c r="B133" s="191"/>
      <c r="C133" s="192" t="str">
        <f>IF($B133="","",VLOOKUP($B133,'DSR Attendance'!$A$3:$E$273,5,FALSE))</f>
        <v/>
      </c>
      <c r="D133" s="193"/>
      <c r="E133" s="637"/>
      <c r="F133" s="195"/>
      <c r="G133" s="195"/>
      <c r="H133" s="195"/>
      <c r="I133" s="196" t="str">
        <f>IF(E133="","",VLOOKUP(E133,'Summarized Plan'!A:B,2,0))</f>
        <v/>
      </c>
      <c r="J133" s="194"/>
      <c r="K133" s="194" t="s">
        <v>378</v>
      </c>
      <c r="L133" s="195"/>
      <c r="M133" s="194" t="str">
        <f t="shared" si="46"/>
        <v/>
      </c>
      <c r="N133" s="195" t="str">
        <f>IF(E133="","",VLOOKUP(E133,'Summarized Plan'!$A:$C,3,0))</f>
        <v/>
      </c>
      <c r="O133" s="195" t="str">
        <f>IF(E133="","",VLOOKUP(E133,'Summarized Plan'!$A:$G,7,0))</f>
        <v/>
      </c>
      <c r="P133" s="196"/>
      <c r="Q133" s="198">
        <f t="shared" si="47"/>
        <v>0</v>
      </c>
      <c r="R133" s="197" t="str">
        <f>IF($B133="","",VLOOKUP($Q133,'DSR Attendance'!$A$3:$D$179,4,FALSE))</f>
        <v/>
      </c>
      <c r="S133" s="197"/>
      <c r="T133" s="197">
        <f t="shared" si="48"/>
        <v>0</v>
      </c>
      <c r="U133" s="197">
        <f t="shared" si="49"/>
        <v>0</v>
      </c>
      <c r="V133" s="197" t="str">
        <f t="shared" si="50"/>
        <v/>
      </c>
      <c r="W133" s="197"/>
      <c r="X133" s="197" t="str">
        <f>_xlfn.IFNA(IF(L133="","",VLOOKUP(L133,'Truck Utilization'!B$3:D$147,3,FALSE)),"")</f>
        <v/>
      </c>
      <c r="Y133" s="197" t="str">
        <f>IF(X133="","",IF(E133="","",VLOOKUP(E133,'Summarized Plan'!$A:$E,5,0)))</f>
        <v/>
      </c>
      <c r="Z133" s="197">
        <f t="shared" si="51"/>
        <v>0</v>
      </c>
      <c r="AA133" s="197">
        <f t="shared" si="52"/>
        <v>0</v>
      </c>
      <c r="AB133" s="197" t="str">
        <f t="shared" si="53"/>
        <v/>
      </c>
      <c r="AC133" s="197"/>
      <c r="AD133" s="197">
        <f t="shared" si="54"/>
        <v>0</v>
      </c>
      <c r="AE133" s="197">
        <f t="shared" si="55"/>
        <v>0</v>
      </c>
      <c r="AF133" s="197" t="str">
        <f t="shared" si="56"/>
        <v/>
      </c>
      <c r="AG133" s="194"/>
      <c r="AH133" s="194"/>
      <c r="AI133" s="194"/>
      <c r="AJ133" s="193"/>
      <c r="AK133" s="199"/>
      <c r="AL133" s="194"/>
      <c r="AM133" s="115" t="e">
        <f t="shared" si="57"/>
        <v>#VALUE!</v>
      </c>
      <c r="AO133" s="11">
        <f t="shared" si="58"/>
        <v>0</v>
      </c>
      <c r="AP133" s="11" t="e">
        <f t="shared" si="59"/>
        <v>#N/A</v>
      </c>
      <c r="AQ133" s="11" t="str">
        <f t="shared" si="60"/>
        <v/>
      </c>
      <c r="AS133" s="202">
        <f t="shared" si="61"/>
        <v>0</v>
      </c>
      <c r="AT133" s="11" t="str">
        <f t="shared" si="62"/>
        <v/>
      </c>
      <c r="AW133" s="116"/>
      <c r="AX133" s="115" t="e">
        <f t="shared" si="63"/>
        <v>#VALUE!</v>
      </c>
      <c r="AY133" s="278" t="str">
        <f t="shared" si="64"/>
        <v/>
      </c>
      <c r="BC133" s="115" t="str">
        <f>IF(E133="","",_xlfn.XLOOKUP(E133,'Summarized Plan'!A:A,'Summarized Plan'!K:K))</f>
        <v/>
      </c>
      <c r="XEU133" s="138">
        <f t="shared" si="65"/>
        <v>0</v>
      </c>
      <c r="XEV133" s="138" t="str">
        <f>IF(E133="","",B132)</f>
        <v/>
      </c>
      <c r="XEW133" s="153" t="str">
        <f t="shared" si="66"/>
        <v/>
      </c>
      <c r="XEX133" s="138" t="str">
        <f>IF(ISNA(VLOOKUP(E133,'Summarized Plan'!$A:$U,19,0)),"",VLOOKUP(E133,'Summarized Plan'!$A:$U,19,0))</f>
        <v/>
      </c>
      <c r="XEY133" s="16" t="str">
        <f>IF('Truck Utilization'!A113=0,"",'Truck Utilization'!A113)</f>
        <v/>
      </c>
      <c r="XEZ133" s="16" t="str">
        <f>IF('Truck Utilization'!B113=0,"",'Truck Utilization'!B113)</f>
        <v>NCK7880</v>
      </c>
      <c r="XFA133" s="138">
        <f t="shared" si="45"/>
        <v>1</v>
      </c>
      <c r="XFB133" s="138" t="str">
        <f>IF('DSR Attendance'!A74="","",'DSR Attendance'!A74)</f>
        <v>PANGANIBAN</v>
      </c>
      <c r="XFC133" s="138" t="str">
        <f>IF('DSR Attendance'!B74="","",'DSR Attendance'!B74)</f>
        <v>CCBPI</v>
      </c>
    </row>
    <row r="134" spans="1:55 16375:16383" ht="14.4" customHeight="1">
      <c r="A134" s="190" t="str">
        <f>IF(L134="","",VLOOKUP(L134,'Truck Utilization'!B$3:C$300,2,FALSE))</f>
        <v/>
      </c>
      <c r="B134" s="191"/>
      <c r="C134" s="192" t="str">
        <f>IF($B134="","",VLOOKUP($B134,'DSR Attendance'!$A$3:$E$273,5,FALSE))</f>
        <v/>
      </c>
      <c r="D134" s="193"/>
      <c r="E134" s="637"/>
      <c r="F134" s="195"/>
      <c r="G134" s="195"/>
      <c r="H134" s="195"/>
      <c r="I134" s="196" t="str">
        <f>IF(E134="","",VLOOKUP(E134,'Summarized Plan'!A:B,2,0))</f>
        <v/>
      </c>
      <c r="J134" s="194"/>
      <c r="K134" s="194" t="s">
        <v>378</v>
      </c>
      <c r="L134" s="195"/>
      <c r="M134" s="194" t="str">
        <f t="shared" si="46"/>
        <v/>
      </c>
      <c r="N134" s="195" t="str">
        <f>IF(E134="","",VLOOKUP(E134,'Summarized Plan'!$A:$C,3,0))</f>
        <v/>
      </c>
      <c r="O134" s="195" t="str">
        <f>IF(E134="","",VLOOKUP(E134,'Summarized Plan'!$A:$G,7,0))</f>
        <v/>
      </c>
      <c r="P134" s="196"/>
      <c r="Q134" s="198">
        <f t="shared" si="47"/>
        <v>0</v>
      </c>
      <c r="R134" s="197" t="str">
        <f>IF($B134="","",VLOOKUP($Q134,'DSR Attendance'!$A$3:$D$179,4,FALSE))</f>
        <v/>
      </c>
      <c r="S134" s="197"/>
      <c r="T134" s="197">
        <f t="shared" si="48"/>
        <v>0</v>
      </c>
      <c r="U134" s="197">
        <f t="shared" si="49"/>
        <v>0</v>
      </c>
      <c r="V134" s="197" t="str">
        <f t="shared" si="50"/>
        <v/>
      </c>
      <c r="W134" s="197"/>
      <c r="X134" s="197" t="str">
        <f>_xlfn.IFNA(IF(L134="","",VLOOKUP(L134,'Truck Utilization'!B$3:D$147,3,FALSE)),"")</f>
        <v/>
      </c>
      <c r="Y134" s="197" t="str">
        <f>IF(X134="","",IF(E134="","",VLOOKUP(E134,'Summarized Plan'!$A:$E,5,0)))</f>
        <v/>
      </c>
      <c r="Z134" s="197">
        <f t="shared" si="51"/>
        <v>0</v>
      </c>
      <c r="AA134" s="197">
        <f t="shared" si="52"/>
        <v>0</v>
      </c>
      <c r="AB134" s="197" t="str">
        <f t="shared" si="53"/>
        <v/>
      </c>
      <c r="AC134" s="197"/>
      <c r="AD134" s="197">
        <f t="shared" si="54"/>
        <v>0</v>
      </c>
      <c r="AE134" s="197">
        <f t="shared" si="55"/>
        <v>0</v>
      </c>
      <c r="AF134" s="197" t="str">
        <f t="shared" si="56"/>
        <v/>
      </c>
      <c r="AG134" s="194"/>
      <c r="AH134" s="194"/>
      <c r="AI134" s="194"/>
      <c r="AJ134" s="193"/>
      <c r="AK134" s="199"/>
      <c r="AL134" s="194"/>
      <c r="AM134" s="115" t="e">
        <f t="shared" si="57"/>
        <v>#VALUE!</v>
      </c>
      <c r="AO134" s="11">
        <f t="shared" si="58"/>
        <v>0</v>
      </c>
      <c r="AP134" s="11" t="e">
        <f t="shared" si="59"/>
        <v>#N/A</v>
      </c>
      <c r="AQ134" s="11" t="str">
        <f t="shared" si="60"/>
        <v/>
      </c>
      <c r="AS134" s="202">
        <f t="shared" si="61"/>
        <v>0</v>
      </c>
      <c r="AT134" s="11" t="str">
        <f t="shared" si="62"/>
        <v/>
      </c>
      <c r="AW134" s="116"/>
      <c r="AX134" s="115" t="e">
        <f t="shared" si="63"/>
        <v>#VALUE!</v>
      </c>
      <c r="AY134" s="278" t="str">
        <f t="shared" si="64"/>
        <v/>
      </c>
      <c r="BC134" s="115" t="str">
        <f>IF(E134="","",_xlfn.XLOOKUP(E134,'Summarized Plan'!A:A,'Summarized Plan'!K:K))</f>
        <v/>
      </c>
      <c r="XEU134" s="138">
        <f t="shared" si="65"/>
        <v>0</v>
      </c>
      <c r="XEV134" s="138" t="str">
        <f>IF(E134="","",B132)</f>
        <v/>
      </c>
      <c r="XEW134" s="153" t="str">
        <f t="shared" si="66"/>
        <v/>
      </c>
      <c r="XEX134" s="138" t="str">
        <f>IF(ISNA(VLOOKUP(E134,'Summarized Plan'!$A:$U,19,0)),"",VLOOKUP(E134,'Summarized Plan'!$A:$U,19,0))</f>
        <v/>
      </c>
      <c r="XEY134" s="16" t="str">
        <f>IF('Truck Utilization'!A114=0,"",'Truck Utilization'!A114)</f>
        <v/>
      </c>
      <c r="XEZ134" s="16" t="str">
        <f>IF('Truck Utilization'!B114=0,"",'Truck Utilization'!B114)</f>
        <v>NIJ7918</v>
      </c>
      <c r="XFA134" s="138">
        <f t="shared" si="45"/>
        <v>1</v>
      </c>
      <c r="XFB134" s="138" t="str">
        <f>IF('DSR Attendance'!A75="","",'DSR Attendance'!A75)</f>
        <v>PARANE</v>
      </c>
      <c r="XFC134" s="138" t="str">
        <f>IF('DSR Attendance'!B75="","",'DSR Attendance'!B75)</f>
        <v>CCBPI</v>
      </c>
    </row>
    <row r="135" spans="1:55 16375:16383" ht="14.4" customHeight="1">
      <c r="A135" s="190" t="str">
        <f>IF(L135="","",VLOOKUP(L135,'Truck Utilization'!B$3:C$300,2,FALSE))</f>
        <v/>
      </c>
      <c r="B135" s="191"/>
      <c r="C135" s="192" t="str">
        <f>IF($B135="","",VLOOKUP($B135,'DSR Attendance'!$A$3:$E$273,5,FALSE))</f>
        <v/>
      </c>
      <c r="D135" s="193"/>
      <c r="E135" s="637"/>
      <c r="F135" s="195"/>
      <c r="G135" s="195"/>
      <c r="H135" s="195"/>
      <c r="I135" s="196" t="str">
        <f>IF(E135="","",VLOOKUP(E135,'Summarized Plan'!A:B,2,0))</f>
        <v/>
      </c>
      <c r="J135" s="194"/>
      <c r="K135" s="194" t="s">
        <v>378</v>
      </c>
      <c r="L135" s="195"/>
      <c r="M135" s="194" t="str">
        <f t="shared" si="46"/>
        <v/>
      </c>
      <c r="N135" s="195" t="str">
        <f>IF(E135="","",VLOOKUP(E135,'Summarized Plan'!$A:$C,3,0))</f>
        <v/>
      </c>
      <c r="O135" s="195" t="str">
        <f>IF(E135="","",VLOOKUP(E135,'Summarized Plan'!$A:$G,7,0))</f>
        <v/>
      </c>
      <c r="P135" s="196"/>
      <c r="Q135" s="198">
        <f t="shared" si="47"/>
        <v>0</v>
      </c>
      <c r="R135" s="197" t="str">
        <f>IF($B135="","",VLOOKUP($Q135,'DSR Attendance'!$A$3:$D$179,4,FALSE))</f>
        <v/>
      </c>
      <c r="S135" s="197"/>
      <c r="T135" s="197">
        <f t="shared" si="48"/>
        <v>0</v>
      </c>
      <c r="U135" s="197">
        <f t="shared" si="49"/>
        <v>0</v>
      </c>
      <c r="V135" s="197" t="str">
        <f t="shared" si="50"/>
        <v/>
      </c>
      <c r="W135" s="197"/>
      <c r="X135" s="197" t="str">
        <f>_xlfn.IFNA(IF(L135="","",VLOOKUP(L135,'Truck Utilization'!B$3:D$147,3,FALSE)),"")</f>
        <v/>
      </c>
      <c r="Y135" s="197" t="str">
        <f>IF(X135="","",IF(E135="","",VLOOKUP(E135,'Summarized Plan'!$A:$E,5,0)))</f>
        <v/>
      </c>
      <c r="Z135" s="197">
        <f t="shared" si="51"/>
        <v>0</v>
      </c>
      <c r="AA135" s="197">
        <f t="shared" si="52"/>
        <v>0</v>
      </c>
      <c r="AB135" s="197" t="str">
        <f t="shared" si="53"/>
        <v/>
      </c>
      <c r="AC135" s="197"/>
      <c r="AD135" s="197">
        <f t="shared" si="54"/>
        <v>0</v>
      </c>
      <c r="AE135" s="197">
        <f t="shared" si="55"/>
        <v>0</v>
      </c>
      <c r="AF135" s="197" t="str">
        <f t="shared" si="56"/>
        <v/>
      </c>
      <c r="AG135" s="194"/>
      <c r="AH135" s="194"/>
      <c r="AI135" s="194"/>
      <c r="AJ135" s="193"/>
      <c r="AK135" s="199"/>
      <c r="AL135" s="194"/>
      <c r="AM135" s="115" t="e">
        <f t="shared" si="57"/>
        <v>#VALUE!</v>
      </c>
      <c r="AO135" s="11">
        <f t="shared" si="58"/>
        <v>0</v>
      </c>
      <c r="AP135" s="11" t="e">
        <f t="shared" si="59"/>
        <v>#N/A</v>
      </c>
      <c r="AQ135" s="11" t="str">
        <f t="shared" si="60"/>
        <v/>
      </c>
      <c r="AS135" s="202">
        <f t="shared" si="61"/>
        <v>0</v>
      </c>
      <c r="AT135" s="11" t="str">
        <f t="shared" si="62"/>
        <v/>
      </c>
      <c r="AW135" s="116"/>
      <c r="AX135" s="115" t="e">
        <f t="shared" si="63"/>
        <v>#VALUE!</v>
      </c>
      <c r="AY135" s="278" t="str">
        <f t="shared" si="64"/>
        <v/>
      </c>
      <c r="BC135" s="115" t="str">
        <f>IF(E135="","",_xlfn.XLOOKUP(E135,'Summarized Plan'!A:A,'Summarized Plan'!K:K))</f>
        <v/>
      </c>
      <c r="XEU135" s="138">
        <f t="shared" ref="XEU135:XEU147" si="67">COUNTIF($E:$E,E135)</f>
        <v>0</v>
      </c>
      <c r="XEV135" s="138" t="str">
        <f>IF(E135="","",B132)</f>
        <v/>
      </c>
      <c r="XEW135" s="153" t="str">
        <f t="shared" ref="XEW135:XEW147" si="68">IF(L135="","",L135)</f>
        <v/>
      </c>
      <c r="XEX135" s="138" t="str">
        <f>IF(ISNA(VLOOKUP(E135,'Summarized Plan'!$A:$U,19,0)),"",VLOOKUP(E135,'Summarized Plan'!$A:$U,19,0))</f>
        <v/>
      </c>
      <c r="XEY135" s="16" t="str">
        <f>IF('Truck Utilization'!A115=0,"",'Truck Utilization'!A115)</f>
        <v/>
      </c>
      <c r="XEZ135" s="16" t="str">
        <f>IF('Truck Utilization'!B115=0,"",'Truck Utilization'!B115)</f>
        <v>CAL8470</v>
      </c>
      <c r="XFA135" s="138">
        <f t="shared" ref="XFA135:XFA198" si="69">IF(XFB135=0,"",1)</f>
        <v>1</v>
      </c>
      <c r="XFB135" s="138" t="str">
        <f>IF('DSR Attendance'!A76="","",'DSR Attendance'!A76)</f>
        <v>PUEBLAS</v>
      </c>
      <c r="XFC135" s="138" t="str">
        <f>IF('DSR Attendance'!B76="","",'DSR Attendance'!B76)</f>
        <v>CCBPI</v>
      </c>
    </row>
    <row r="136" spans="1:55 16375:16383" ht="14.4" customHeight="1">
      <c r="A136" s="190" t="str">
        <f>IF(L136="","",VLOOKUP(L136,'Truck Utilization'!B$3:C$300,2,FALSE))</f>
        <v/>
      </c>
      <c r="B136" s="191"/>
      <c r="C136" s="192" t="str">
        <f>IF($B136="","",VLOOKUP($B136,'DSR Attendance'!$A$3:$E$273,5,FALSE))</f>
        <v/>
      </c>
      <c r="D136" s="193"/>
      <c r="E136" s="637"/>
      <c r="F136" s="195"/>
      <c r="G136" s="195"/>
      <c r="H136" s="195"/>
      <c r="I136" s="196" t="str">
        <f>IF(E136="","",VLOOKUP(E136,'Summarized Plan'!A:B,2,0))</f>
        <v/>
      </c>
      <c r="J136" s="194"/>
      <c r="K136" s="194" t="s">
        <v>378</v>
      </c>
      <c r="L136" s="195"/>
      <c r="M136" s="194" t="str">
        <f t="shared" ref="M136:M199" si="70">N136</f>
        <v/>
      </c>
      <c r="N136" s="195" t="str">
        <f>IF(E136="","",VLOOKUP(E136,'Summarized Plan'!$A:$C,3,0))</f>
        <v/>
      </c>
      <c r="O136" s="195" t="str">
        <f>IF(E136="","",VLOOKUP(E136,'Summarized Plan'!$A:$G,7,0))</f>
        <v/>
      </c>
      <c r="P136" s="196"/>
      <c r="Q136" s="198">
        <f t="shared" ref="Q136:Q199" si="71">B136</f>
        <v>0</v>
      </c>
      <c r="R136" s="197" t="str">
        <f>IF($B136="","",VLOOKUP($Q136,'DSR Attendance'!$A$3:$D$179,4,FALSE))</f>
        <v/>
      </c>
      <c r="S136" s="197"/>
      <c r="T136" s="197">
        <f t="shared" ref="T136:T199" si="72">+L136</f>
        <v>0</v>
      </c>
      <c r="U136" s="197">
        <f t="shared" ref="U136:U199" si="73">+B136</f>
        <v>0</v>
      </c>
      <c r="V136" s="197" t="str">
        <f t="shared" ref="V136:V199" si="74">+O136</f>
        <v/>
      </c>
      <c r="W136" s="197"/>
      <c r="X136" s="197" t="str">
        <f>_xlfn.IFNA(IF(L136="","",VLOOKUP(L136,'Truck Utilization'!B$3:D$147,3,FALSE)),"")</f>
        <v/>
      </c>
      <c r="Y136" s="197" t="str">
        <f>IF(X136="","",IF(E136="","",VLOOKUP(E136,'Summarized Plan'!$A:$E,5,0)))</f>
        <v/>
      </c>
      <c r="Z136" s="197">
        <f t="shared" ref="Z136:Z199" si="75">+E136</f>
        <v>0</v>
      </c>
      <c r="AA136" s="197">
        <f t="shared" ref="AA136:AA199" si="76">+L136</f>
        <v>0</v>
      </c>
      <c r="AB136" s="197" t="str">
        <f t="shared" ref="AB136:AB199" si="77">+N136</f>
        <v/>
      </c>
      <c r="AC136" s="197"/>
      <c r="AD136" s="197">
        <f t="shared" ref="AD136:AD199" si="78">+Q136</f>
        <v>0</v>
      </c>
      <c r="AE136" s="197">
        <f t="shared" ref="AE136:AE199" si="79">+F136</f>
        <v>0</v>
      </c>
      <c r="AF136" s="197" t="str">
        <f t="shared" ref="AF136:AF199" si="80">+I136</f>
        <v/>
      </c>
      <c r="AG136" s="194"/>
      <c r="AH136" s="194"/>
      <c r="AI136" s="194"/>
      <c r="AJ136" s="193"/>
      <c r="AK136" s="199"/>
      <c r="AL136" s="194"/>
      <c r="AM136" s="115" t="e">
        <f t="shared" ref="AM136:AM199" si="81">N136-M136</f>
        <v>#VALUE!</v>
      </c>
      <c r="AO136" s="11">
        <f t="shared" ref="AO136:AO199" si="82">E136</f>
        <v>0</v>
      </c>
      <c r="AP136" s="11" t="e">
        <f t="shared" ref="AP136:AP199" si="83">VLOOKUP(O136,AV:AW,2,0)</f>
        <v>#N/A</v>
      </c>
      <c r="AQ136" s="11" t="str">
        <f t="shared" ref="AQ136:AQ199" si="84">N136</f>
        <v/>
      </c>
      <c r="AS136" s="202">
        <f t="shared" ref="AS136:AS199" si="85">B136</f>
        <v>0</v>
      </c>
      <c r="AT136" s="11" t="str">
        <f t="shared" ref="AT136:AT199" si="86">A136</f>
        <v/>
      </c>
      <c r="AW136" s="116"/>
      <c r="AX136" s="115" t="e">
        <f t="shared" ref="AX136:AX199" si="87">Y136/X136</f>
        <v>#VALUE!</v>
      </c>
      <c r="AY136" s="278" t="str">
        <f t="shared" ref="AY136:AY199" si="88">IF(X136="","",Y136/X136)</f>
        <v/>
      </c>
      <c r="BC136" s="115" t="str">
        <f>IF(E136="","",_xlfn.XLOOKUP(E136,'Summarized Plan'!A:A,'Summarized Plan'!K:K))</f>
        <v/>
      </c>
      <c r="XEU136" s="138">
        <f t="shared" si="67"/>
        <v>0</v>
      </c>
      <c r="XEV136" s="138" t="str">
        <f>IF(E136="","",B132)</f>
        <v/>
      </c>
      <c r="XEW136" s="153" t="str">
        <f t="shared" si="68"/>
        <v/>
      </c>
      <c r="XEX136" s="138" t="str">
        <f>IF(ISNA(VLOOKUP(E136,'Summarized Plan'!$A:$U,19,0)),"",VLOOKUP(E136,'Summarized Plan'!$A:$U,19,0))</f>
        <v/>
      </c>
      <c r="XEY136" s="16" t="str">
        <f>IF('Truck Utilization'!A116=0,"",'Truck Utilization'!A116)</f>
        <v/>
      </c>
      <c r="XEZ136" s="16" t="str">
        <f>IF('Truck Utilization'!B116=0,"",'Truck Utilization'!B116)</f>
        <v/>
      </c>
      <c r="XFA136" s="138">
        <f t="shared" si="69"/>
        <v>1</v>
      </c>
      <c r="XFB136" s="138" t="str">
        <f>IF('DSR Attendance'!A77="","",'DSR Attendance'!A77)</f>
        <v>RAMIREZ</v>
      </c>
      <c r="XFC136" s="138" t="str">
        <f>IF('DSR Attendance'!B77="","",'DSR Attendance'!B77)</f>
        <v>CCBPI</v>
      </c>
    </row>
    <row r="137" spans="1:55 16375:16383" ht="14.4" customHeight="1">
      <c r="A137" s="190" t="str">
        <f>IF(L137="","",VLOOKUP(L137,'Truck Utilization'!B$3:C$300,2,FALSE))</f>
        <v/>
      </c>
      <c r="B137" s="191"/>
      <c r="C137" s="192" t="str">
        <f>IF($B137="","",VLOOKUP($B137,'DSR Attendance'!$A$3:$E$273,5,FALSE))</f>
        <v/>
      </c>
      <c r="D137" s="193"/>
      <c r="E137" s="637"/>
      <c r="F137" s="195"/>
      <c r="G137" s="195"/>
      <c r="H137" s="195"/>
      <c r="I137" s="196" t="str">
        <f>IF(E137="","",VLOOKUP(E137,'Summarized Plan'!A:B,2,0))</f>
        <v/>
      </c>
      <c r="J137" s="194"/>
      <c r="K137" s="194" t="s">
        <v>378</v>
      </c>
      <c r="L137" s="195"/>
      <c r="M137" s="194" t="str">
        <f t="shared" si="70"/>
        <v/>
      </c>
      <c r="N137" s="195" t="str">
        <f>IF(E137="","",VLOOKUP(E137,'Summarized Plan'!$A:$C,3,0))</f>
        <v/>
      </c>
      <c r="O137" s="195" t="str">
        <f>IF(E137="","",VLOOKUP(E137,'Summarized Plan'!$A:$G,7,0))</f>
        <v/>
      </c>
      <c r="P137" s="196"/>
      <c r="Q137" s="198">
        <f t="shared" si="71"/>
        <v>0</v>
      </c>
      <c r="R137" s="197" t="str">
        <f>IF($B137="","",VLOOKUP($Q137,'DSR Attendance'!$A$3:$D$179,4,FALSE))</f>
        <v/>
      </c>
      <c r="S137" s="197"/>
      <c r="T137" s="197">
        <f t="shared" si="72"/>
        <v>0</v>
      </c>
      <c r="U137" s="197">
        <f t="shared" si="73"/>
        <v>0</v>
      </c>
      <c r="V137" s="197" t="str">
        <f t="shared" si="74"/>
        <v/>
      </c>
      <c r="W137" s="197"/>
      <c r="X137" s="197" t="str">
        <f>_xlfn.IFNA(IF(L137="","",VLOOKUP(L137,'Truck Utilization'!B$3:D$147,3,FALSE)),"")</f>
        <v/>
      </c>
      <c r="Y137" s="197" t="str">
        <f>IF(X137="","",IF(E137="","",VLOOKUP(E137,'Summarized Plan'!$A:$E,5,0)))</f>
        <v/>
      </c>
      <c r="Z137" s="197">
        <f t="shared" si="75"/>
        <v>0</v>
      </c>
      <c r="AA137" s="197">
        <f t="shared" si="76"/>
        <v>0</v>
      </c>
      <c r="AB137" s="197" t="str">
        <f t="shared" si="77"/>
        <v/>
      </c>
      <c r="AC137" s="197"/>
      <c r="AD137" s="197">
        <f t="shared" si="78"/>
        <v>0</v>
      </c>
      <c r="AE137" s="197">
        <f t="shared" si="79"/>
        <v>0</v>
      </c>
      <c r="AF137" s="197" t="str">
        <f t="shared" si="80"/>
        <v/>
      </c>
      <c r="AG137" s="194"/>
      <c r="AH137" s="194"/>
      <c r="AI137" s="194"/>
      <c r="AJ137" s="193"/>
      <c r="AK137" s="199"/>
      <c r="AL137" s="194"/>
      <c r="AM137" s="115" t="e">
        <f t="shared" si="81"/>
        <v>#VALUE!</v>
      </c>
      <c r="AO137" s="11">
        <f t="shared" si="82"/>
        <v>0</v>
      </c>
      <c r="AP137" s="11" t="e">
        <f t="shared" si="83"/>
        <v>#N/A</v>
      </c>
      <c r="AQ137" s="11" t="str">
        <f t="shared" si="84"/>
        <v/>
      </c>
      <c r="AS137" s="202">
        <f t="shared" si="85"/>
        <v>0</v>
      </c>
      <c r="AT137" s="11" t="str">
        <f t="shared" si="86"/>
        <v/>
      </c>
      <c r="AW137" s="116"/>
      <c r="AX137" s="115" t="e">
        <f t="shared" si="87"/>
        <v>#VALUE!</v>
      </c>
      <c r="AY137" s="278" t="str">
        <f t="shared" si="88"/>
        <v/>
      </c>
      <c r="BC137" s="115" t="str">
        <f>IF(E137="","",_xlfn.XLOOKUP(E137,'Summarized Plan'!A:A,'Summarized Plan'!K:K))</f>
        <v/>
      </c>
      <c r="XEU137" s="138">
        <f t="shared" si="67"/>
        <v>0</v>
      </c>
      <c r="XEV137" s="138" t="str">
        <f>IF(E137="","",B137)</f>
        <v/>
      </c>
      <c r="XEW137" s="153" t="str">
        <f t="shared" si="68"/>
        <v/>
      </c>
      <c r="XEX137" s="138" t="str">
        <f>IF(ISNA(VLOOKUP(E137,'Summarized Plan'!$A:$U,19,0)),"",VLOOKUP(E137,'Summarized Plan'!$A:$U,19,0))</f>
        <v/>
      </c>
      <c r="XEY137" s="16" t="str">
        <f>IF('Truck Utilization'!A117=0,"",'Truck Utilization'!A117)</f>
        <v/>
      </c>
      <c r="XEZ137" s="16" t="str">
        <f>IF('Truck Utilization'!B117=0,"",'Truck Utilization'!B117)</f>
        <v>ABB1344</v>
      </c>
      <c r="XFA137" s="138">
        <f t="shared" si="69"/>
        <v>1</v>
      </c>
      <c r="XFB137" s="138" t="str">
        <f>IF('DSR Attendance'!A78="","",'DSR Attendance'!A78)</f>
        <v>RAVELO</v>
      </c>
      <c r="XFC137" s="138" t="str">
        <f>IF('DSR Attendance'!B78="","",'DSR Attendance'!B78)</f>
        <v>CCBPI</v>
      </c>
    </row>
    <row r="138" spans="1:55 16375:16383" ht="14.4" customHeight="1">
      <c r="A138" s="190" t="str">
        <f>IF(L138="","",VLOOKUP(L138,'Truck Utilization'!B$3:C$300,2,FALSE))</f>
        <v/>
      </c>
      <c r="B138" s="191"/>
      <c r="C138" s="192" t="str">
        <f>IF($B138="","",VLOOKUP($B138,'DSR Attendance'!$A$3:$E$273,5,FALSE))</f>
        <v/>
      </c>
      <c r="D138" s="193"/>
      <c r="E138" s="637"/>
      <c r="F138" s="195"/>
      <c r="G138" s="195"/>
      <c r="H138" s="195"/>
      <c r="I138" s="196" t="str">
        <f>IF(E138="","",VLOOKUP(E138,'Summarized Plan'!A:B,2,0))</f>
        <v/>
      </c>
      <c r="J138" s="194"/>
      <c r="K138" s="194" t="s">
        <v>378</v>
      </c>
      <c r="L138" s="195"/>
      <c r="M138" s="194" t="str">
        <f t="shared" si="70"/>
        <v/>
      </c>
      <c r="N138" s="195" t="str">
        <f>IF(E138="","",VLOOKUP(E138,'Summarized Plan'!$A:$C,3,0))</f>
        <v/>
      </c>
      <c r="O138" s="195" t="str">
        <f>IF(E138="","",VLOOKUP(E138,'Summarized Plan'!$A:$G,7,0))</f>
        <v/>
      </c>
      <c r="P138" s="196"/>
      <c r="Q138" s="198">
        <f t="shared" si="71"/>
        <v>0</v>
      </c>
      <c r="R138" s="197" t="str">
        <f>IF($B138="","",VLOOKUP($Q138,'DSR Attendance'!$A$3:$D$179,4,FALSE))</f>
        <v/>
      </c>
      <c r="S138" s="197"/>
      <c r="T138" s="197">
        <f t="shared" si="72"/>
        <v>0</v>
      </c>
      <c r="U138" s="197">
        <f t="shared" si="73"/>
        <v>0</v>
      </c>
      <c r="V138" s="197" t="str">
        <f t="shared" si="74"/>
        <v/>
      </c>
      <c r="W138" s="197"/>
      <c r="X138" s="197" t="str">
        <f>_xlfn.IFNA(IF(L138="","",VLOOKUP(L138,'Truck Utilization'!B$3:D$147,3,FALSE)),"")</f>
        <v/>
      </c>
      <c r="Y138" s="197" t="str">
        <f>IF(X138="","",IF(E138="","",VLOOKUP(E138,'Summarized Plan'!$A:$E,5,0)))</f>
        <v/>
      </c>
      <c r="Z138" s="197">
        <f t="shared" si="75"/>
        <v>0</v>
      </c>
      <c r="AA138" s="197">
        <f t="shared" si="76"/>
        <v>0</v>
      </c>
      <c r="AB138" s="197" t="str">
        <f t="shared" si="77"/>
        <v/>
      </c>
      <c r="AC138" s="197"/>
      <c r="AD138" s="197">
        <f t="shared" si="78"/>
        <v>0</v>
      </c>
      <c r="AE138" s="197">
        <f t="shared" si="79"/>
        <v>0</v>
      </c>
      <c r="AF138" s="197" t="str">
        <f t="shared" si="80"/>
        <v/>
      </c>
      <c r="AG138" s="194"/>
      <c r="AH138" s="194"/>
      <c r="AI138" s="194"/>
      <c r="AJ138" s="193"/>
      <c r="AK138" s="199"/>
      <c r="AL138" s="194"/>
      <c r="AM138" s="115" t="e">
        <f t="shared" si="81"/>
        <v>#VALUE!</v>
      </c>
      <c r="AO138" s="11">
        <f t="shared" si="82"/>
        <v>0</v>
      </c>
      <c r="AP138" s="11" t="e">
        <f t="shared" si="83"/>
        <v>#N/A</v>
      </c>
      <c r="AQ138" s="11" t="str">
        <f t="shared" si="84"/>
        <v/>
      </c>
      <c r="AS138" s="202">
        <f t="shared" si="85"/>
        <v>0</v>
      </c>
      <c r="AT138" s="11" t="str">
        <f t="shared" si="86"/>
        <v/>
      </c>
      <c r="AW138" s="116"/>
      <c r="AX138" s="115" t="e">
        <f t="shared" si="87"/>
        <v>#VALUE!</v>
      </c>
      <c r="AY138" s="278" t="str">
        <f t="shared" si="88"/>
        <v/>
      </c>
      <c r="BC138" s="115" t="str">
        <f>IF(E138="","",_xlfn.XLOOKUP(E138,'Summarized Plan'!A:A,'Summarized Plan'!K:K))</f>
        <v/>
      </c>
      <c r="XEU138" s="138">
        <f t="shared" si="67"/>
        <v>0</v>
      </c>
      <c r="XEV138" s="138" t="str">
        <f>IF(E138="","",B137)</f>
        <v/>
      </c>
      <c r="XEW138" s="153" t="str">
        <f t="shared" si="68"/>
        <v/>
      </c>
      <c r="XEX138" s="138" t="str">
        <f>IF(ISNA(VLOOKUP(E138,'Summarized Plan'!$A:$U,19,0)),"",VLOOKUP(E138,'Summarized Plan'!$A:$U,19,0))</f>
        <v/>
      </c>
      <c r="XEY138" s="16" t="str">
        <f>IF('Truck Utilization'!A118=0,"",'Truck Utilization'!A118)</f>
        <v/>
      </c>
      <c r="XEZ138" s="16" t="str">
        <f>IF('Truck Utilization'!B118=0,"",'Truck Utilization'!B118)</f>
        <v>ABB1427</v>
      </c>
      <c r="XFA138" s="138">
        <f t="shared" si="69"/>
        <v>1</v>
      </c>
      <c r="XFB138" s="138" t="str">
        <f>IF('DSR Attendance'!A79="","",'DSR Attendance'!A79)</f>
        <v>RELLAMA</v>
      </c>
      <c r="XFC138" s="138" t="str">
        <f>IF('DSR Attendance'!B79="","",'DSR Attendance'!B79)</f>
        <v>CCBPI</v>
      </c>
    </row>
    <row r="139" spans="1:55 16375:16383" ht="14.4" customHeight="1">
      <c r="A139" s="190" t="str">
        <f>IF(L139="","",VLOOKUP(L139,'Truck Utilization'!B$3:C$300,2,FALSE))</f>
        <v/>
      </c>
      <c r="B139" s="191"/>
      <c r="C139" s="192" t="str">
        <f>IF($B139="","",VLOOKUP($B139,'DSR Attendance'!$A$3:$E$273,5,FALSE))</f>
        <v/>
      </c>
      <c r="D139" s="193"/>
      <c r="E139" s="637"/>
      <c r="F139" s="195"/>
      <c r="G139" s="195"/>
      <c r="H139" s="195"/>
      <c r="I139" s="196" t="str">
        <f>IF(E139="","",VLOOKUP(E139,'Summarized Plan'!A:B,2,0))</f>
        <v/>
      </c>
      <c r="J139" s="194"/>
      <c r="K139" s="194" t="s">
        <v>378</v>
      </c>
      <c r="L139" s="195"/>
      <c r="M139" s="194" t="str">
        <f t="shared" si="70"/>
        <v/>
      </c>
      <c r="N139" s="195" t="str">
        <f>IF(E139="","",VLOOKUP(E139,'Summarized Plan'!$A:$C,3,0))</f>
        <v/>
      </c>
      <c r="O139" s="195" t="str">
        <f>IF(E139="","",VLOOKUP(E139,'Summarized Plan'!$A:$G,7,0))</f>
        <v/>
      </c>
      <c r="P139" s="196"/>
      <c r="Q139" s="198">
        <f t="shared" si="71"/>
        <v>0</v>
      </c>
      <c r="R139" s="197" t="str">
        <f>IF($B139="","",VLOOKUP($Q139,'DSR Attendance'!$A$3:$D$179,4,FALSE))</f>
        <v/>
      </c>
      <c r="S139" s="197"/>
      <c r="T139" s="197">
        <f t="shared" si="72"/>
        <v>0</v>
      </c>
      <c r="U139" s="197">
        <f t="shared" si="73"/>
        <v>0</v>
      </c>
      <c r="V139" s="197" t="str">
        <f t="shared" si="74"/>
        <v/>
      </c>
      <c r="W139" s="197"/>
      <c r="X139" s="197" t="str">
        <f>_xlfn.IFNA(IF(L139="","",VLOOKUP(L139,'Truck Utilization'!B$3:D$147,3,FALSE)),"")</f>
        <v/>
      </c>
      <c r="Y139" s="197" t="str">
        <f>IF(X139="","",IF(E139="","",VLOOKUP(E139,'Summarized Plan'!$A:$E,5,0)))</f>
        <v/>
      </c>
      <c r="Z139" s="197">
        <f t="shared" si="75"/>
        <v>0</v>
      </c>
      <c r="AA139" s="197">
        <f t="shared" si="76"/>
        <v>0</v>
      </c>
      <c r="AB139" s="197" t="str">
        <f t="shared" si="77"/>
        <v/>
      </c>
      <c r="AC139" s="197"/>
      <c r="AD139" s="197">
        <f t="shared" si="78"/>
        <v>0</v>
      </c>
      <c r="AE139" s="197">
        <f t="shared" si="79"/>
        <v>0</v>
      </c>
      <c r="AF139" s="197" t="str">
        <f t="shared" si="80"/>
        <v/>
      </c>
      <c r="AG139" s="194"/>
      <c r="AH139" s="194"/>
      <c r="AI139" s="194"/>
      <c r="AJ139" s="193"/>
      <c r="AK139" s="199"/>
      <c r="AL139" s="194"/>
      <c r="AM139" s="115" t="e">
        <f t="shared" si="81"/>
        <v>#VALUE!</v>
      </c>
      <c r="AO139" s="11">
        <f t="shared" si="82"/>
        <v>0</v>
      </c>
      <c r="AP139" s="11" t="e">
        <f t="shared" si="83"/>
        <v>#N/A</v>
      </c>
      <c r="AQ139" s="11" t="str">
        <f t="shared" si="84"/>
        <v/>
      </c>
      <c r="AS139" s="202">
        <f t="shared" si="85"/>
        <v>0</v>
      </c>
      <c r="AT139" s="11" t="str">
        <f t="shared" si="86"/>
        <v/>
      </c>
      <c r="AW139" s="116"/>
      <c r="AX139" s="115" t="e">
        <f t="shared" si="87"/>
        <v>#VALUE!</v>
      </c>
      <c r="AY139" s="278" t="str">
        <f t="shared" si="88"/>
        <v/>
      </c>
      <c r="BC139" s="115" t="str">
        <f>IF(E139="","",_xlfn.XLOOKUP(E139,'Summarized Plan'!A:A,'Summarized Plan'!K:K))</f>
        <v/>
      </c>
      <c r="XEU139" s="138">
        <f t="shared" si="67"/>
        <v>0</v>
      </c>
      <c r="XEV139" s="138" t="str">
        <f>IF(E139="","",B137)</f>
        <v/>
      </c>
      <c r="XEW139" s="153" t="str">
        <f t="shared" si="68"/>
        <v/>
      </c>
      <c r="XEX139" s="138" t="str">
        <f>IF(ISNA(VLOOKUP(E139,'Summarized Plan'!$A:$U,19,0)),"",VLOOKUP(E139,'Summarized Plan'!$A:$U,19,0))</f>
        <v/>
      </c>
      <c r="XEY139" s="16" t="str">
        <f>IF('Truck Utilization'!A119=0,"",'Truck Utilization'!A119)</f>
        <v/>
      </c>
      <c r="XEZ139" s="16" t="str">
        <f>IF('Truck Utilization'!B119=0,"",'Truck Utilization'!B119)</f>
        <v>ABB1428</v>
      </c>
      <c r="XFA139" s="138">
        <f t="shared" si="69"/>
        <v>1</v>
      </c>
      <c r="XFB139" s="138" t="str">
        <f>IF('DSR Attendance'!A80="","",'DSR Attendance'!A80)</f>
        <v>REYES</v>
      </c>
      <c r="XFC139" s="138" t="str">
        <f>IF('DSR Attendance'!B80="","",'DSR Attendance'!B80)</f>
        <v>CCBPI</v>
      </c>
    </row>
    <row r="140" spans="1:55 16375:16383" ht="14.4" customHeight="1">
      <c r="A140" s="190" t="str">
        <f>IF(L140="","",VLOOKUP(L140,'Truck Utilization'!B$3:C$300,2,FALSE))</f>
        <v/>
      </c>
      <c r="B140" s="191"/>
      <c r="C140" s="192" t="str">
        <f>IF($B140="","",VLOOKUP($B140,'DSR Attendance'!$A$3:$E$273,5,FALSE))</f>
        <v/>
      </c>
      <c r="D140" s="193"/>
      <c r="E140" s="637"/>
      <c r="F140" s="195"/>
      <c r="G140" s="195"/>
      <c r="H140" s="195"/>
      <c r="I140" s="196" t="str">
        <f>IF(E140="","",VLOOKUP(E140,'Summarized Plan'!A:B,2,0))</f>
        <v/>
      </c>
      <c r="J140" s="194"/>
      <c r="K140" s="194" t="s">
        <v>378</v>
      </c>
      <c r="L140" s="195"/>
      <c r="M140" s="194" t="str">
        <f t="shared" si="70"/>
        <v/>
      </c>
      <c r="N140" s="195" t="str">
        <f>IF(E140="","",VLOOKUP(E140,'Summarized Plan'!$A:$C,3,0))</f>
        <v/>
      </c>
      <c r="O140" s="195" t="str">
        <f>IF(E140="","",VLOOKUP(E140,'Summarized Plan'!$A:$G,7,0))</f>
        <v/>
      </c>
      <c r="P140" s="196"/>
      <c r="Q140" s="198">
        <f t="shared" si="71"/>
        <v>0</v>
      </c>
      <c r="R140" s="197" t="str">
        <f>IF($B140="","",VLOOKUP($Q140,'DSR Attendance'!$A$3:$D$179,4,FALSE))</f>
        <v/>
      </c>
      <c r="S140" s="197"/>
      <c r="T140" s="197">
        <f t="shared" si="72"/>
        <v>0</v>
      </c>
      <c r="U140" s="197">
        <f t="shared" si="73"/>
        <v>0</v>
      </c>
      <c r="V140" s="197" t="str">
        <f t="shared" si="74"/>
        <v/>
      </c>
      <c r="W140" s="197"/>
      <c r="X140" s="197" t="str">
        <f>_xlfn.IFNA(IF(L140="","",VLOOKUP(L140,'Truck Utilization'!B$3:D$147,3,FALSE)),"")</f>
        <v/>
      </c>
      <c r="Y140" s="197" t="str">
        <f>IF(X140="","",IF(E140="","",VLOOKUP(E140,'Summarized Plan'!$A:$E,5,0)))</f>
        <v/>
      </c>
      <c r="Z140" s="197">
        <f t="shared" si="75"/>
        <v>0</v>
      </c>
      <c r="AA140" s="197">
        <f t="shared" si="76"/>
        <v>0</v>
      </c>
      <c r="AB140" s="197" t="str">
        <f t="shared" si="77"/>
        <v/>
      </c>
      <c r="AC140" s="197"/>
      <c r="AD140" s="197">
        <f t="shared" si="78"/>
        <v>0</v>
      </c>
      <c r="AE140" s="197">
        <f t="shared" si="79"/>
        <v>0</v>
      </c>
      <c r="AF140" s="197" t="str">
        <f t="shared" si="80"/>
        <v/>
      </c>
      <c r="AG140" s="194"/>
      <c r="AH140" s="194"/>
      <c r="AI140" s="194"/>
      <c r="AJ140" s="193"/>
      <c r="AK140" s="199"/>
      <c r="AL140" s="194"/>
      <c r="AM140" s="115" t="e">
        <f t="shared" si="81"/>
        <v>#VALUE!</v>
      </c>
      <c r="AO140" s="11">
        <f t="shared" si="82"/>
        <v>0</v>
      </c>
      <c r="AP140" s="11" t="e">
        <f t="shared" si="83"/>
        <v>#N/A</v>
      </c>
      <c r="AQ140" s="11" t="str">
        <f t="shared" si="84"/>
        <v/>
      </c>
      <c r="AS140" s="202">
        <f t="shared" si="85"/>
        <v>0</v>
      </c>
      <c r="AT140" s="11" t="str">
        <f t="shared" si="86"/>
        <v/>
      </c>
      <c r="AW140" s="116"/>
      <c r="AX140" s="115" t="e">
        <f t="shared" si="87"/>
        <v>#VALUE!</v>
      </c>
      <c r="AY140" s="278" t="str">
        <f t="shared" si="88"/>
        <v/>
      </c>
      <c r="BC140" s="115" t="str">
        <f>IF(E140="","",_xlfn.XLOOKUP(E140,'Summarized Plan'!A:A,'Summarized Plan'!K:K))</f>
        <v/>
      </c>
      <c r="XEU140" s="138">
        <f t="shared" si="67"/>
        <v>0</v>
      </c>
      <c r="XEV140" s="138" t="str">
        <f>IF(E140="","",B137)</f>
        <v/>
      </c>
      <c r="XEW140" s="153" t="str">
        <f t="shared" si="68"/>
        <v/>
      </c>
      <c r="XEX140" s="138" t="str">
        <f>IF(ISNA(VLOOKUP(E140,'Summarized Plan'!$A:$U,19,0)),"",VLOOKUP(E140,'Summarized Plan'!$A:$U,19,0))</f>
        <v/>
      </c>
      <c r="XEY140" s="16" t="str">
        <f>IF('Truck Utilization'!A120=0,"",'Truck Utilization'!A120)</f>
        <v/>
      </c>
      <c r="XEZ140" s="16" t="str">
        <f>IF('Truck Utilization'!B120=0,"",'Truck Utilization'!B120)</f>
        <v>ABB1430</v>
      </c>
      <c r="XFA140" s="138" t="e">
        <f t="shared" si="69"/>
        <v>#REF!</v>
      </c>
      <c r="XFB140" s="138" t="e">
        <f>IF('DSR Attendance'!#REF!="","",'DSR Attendance'!#REF!)</f>
        <v>#REF!</v>
      </c>
      <c r="XFC140" s="138" t="e">
        <f>IF('DSR Attendance'!#REF!="","",'DSR Attendance'!#REF!)</f>
        <v>#REF!</v>
      </c>
    </row>
    <row r="141" spans="1:55 16375:16383" ht="14.4" customHeight="1">
      <c r="A141" s="190" t="str">
        <f>IF(L141="","",VLOOKUP(L141,'Truck Utilization'!B$3:C$300,2,FALSE))</f>
        <v/>
      </c>
      <c r="B141" s="191"/>
      <c r="C141" s="192" t="str">
        <f>IF($B141="","",VLOOKUP($B141,'DSR Attendance'!$A$3:$E$273,5,FALSE))</f>
        <v/>
      </c>
      <c r="D141" s="193"/>
      <c r="E141" s="637"/>
      <c r="F141" s="195"/>
      <c r="G141" s="195"/>
      <c r="H141" s="195"/>
      <c r="I141" s="196" t="str">
        <f>IF(E141="","",VLOOKUP(E141,'Summarized Plan'!A:B,2,0))</f>
        <v/>
      </c>
      <c r="J141" s="194"/>
      <c r="K141" s="194" t="s">
        <v>378</v>
      </c>
      <c r="L141" s="195"/>
      <c r="M141" s="194" t="str">
        <f t="shared" si="70"/>
        <v/>
      </c>
      <c r="N141" s="195" t="str">
        <f>IF(E141="","",VLOOKUP(E141,'Summarized Plan'!$A:$C,3,0))</f>
        <v/>
      </c>
      <c r="O141" s="195" t="str">
        <f>IF(E141="","",VLOOKUP(E141,'Summarized Plan'!$A:$G,7,0))</f>
        <v/>
      </c>
      <c r="P141" s="196"/>
      <c r="Q141" s="198">
        <f t="shared" si="71"/>
        <v>0</v>
      </c>
      <c r="R141" s="197" t="str">
        <f>IF($B141="","",VLOOKUP($Q141,'DSR Attendance'!$A$3:$D$179,4,FALSE))</f>
        <v/>
      </c>
      <c r="S141" s="197"/>
      <c r="T141" s="197">
        <f t="shared" si="72"/>
        <v>0</v>
      </c>
      <c r="U141" s="197">
        <f t="shared" si="73"/>
        <v>0</v>
      </c>
      <c r="V141" s="197" t="str">
        <f t="shared" si="74"/>
        <v/>
      </c>
      <c r="W141" s="197"/>
      <c r="X141" s="197" t="str">
        <f>_xlfn.IFNA(IF(L141="","",VLOOKUP(L141,'Truck Utilization'!B$3:D$147,3,FALSE)),"")</f>
        <v/>
      </c>
      <c r="Y141" s="197" t="str">
        <f>IF(X141="","",IF(E141="","",VLOOKUP(E141,'Summarized Plan'!$A:$E,5,0)))</f>
        <v/>
      </c>
      <c r="Z141" s="197">
        <f t="shared" si="75"/>
        <v>0</v>
      </c>
      <c r="AA141" s="197">
        <f t="shared" si="76"/>
        <v>0</v>
      </c>
      <c r="AB141" s="197" t="str">
        <f t="shared" si="77"/>
        <v/>
      </c>
      <c r="AC141" s="197"/>
      <c r="AD141" s="197">
        <f t="shared" si="78"/>
        <v>0</v>
      </c>
      <c r="AE141" s="197">
        <f t="shared" si="79"/>
        <v>0</v>
      </c>
      <c r="AF141" s="197" t="str">
        <f t="shared" si="80"/>
        <v/>
      </c>
      <c r="AG141" s="194"/>
      <c r="AH141" s="194"/>
      <c r="AI141" s="194"/>
      <c r="AJ141" s="193"/>
      <c r="AK141" s="199"/>
      <c r="AL141" s="194"/>
      <c r="AM141" s="115" t="e">
        <f t="shared" si="81"/>
        <v>#VALUE!</v>
      </c>
      <c r="AO141" s="11">
        <f t="shared" si="82"/>
        <v>0</v>
      </c>
      <c r="AP141" s="11" t="e">
        <f t="shared" si="83"/>
        <v>#N/A</v>
      </c>
      <c r="AQ141" s="11" t="str">
        <f t="shared" si="84"/>
        <v/>
      </c>
      <c r="AS141" s="202">
        <f t="shared" si="85"/>
        <v>0</v>
      </c>
      <c r="AT141" s="11" t="str">
        <f t="shared" si="86"/>
        <v/>
      </c>
      <c r="AW141" s="116"/>
      <c r="AX141" s="115" t="e">
        <f t="shared" si="87"/>
        <v>#VALUE!</v>
      </c>
      <c r="AY141" s="278" t="str">
        <f t="shared" si="88"/>
        <v/>
      </c>
      <c r="BC141" s="115" t="str">
        <f>IF(E141="","",_xlfn.XLOOKUP(E141,'Summarized Plan'!A:A,'Summarized Plan'!K:K))</f>
        <v/>
      </c>
      <c r="XEU141" s="138">
        <f t="shared" si="67"/>
        <v>0</v>
      </c>
      <c r="XEV141" s="138" t="str">
        <f>IF(E141="","",B137)</f>
        <v/>
      </c>
      <c r="XEW141" s="153" t="str">
        <f t="shared" si="68"/>
        <v/>
      </c>
      <c r="XEX141" s="138" t="str">
        <f>IF(ISNA(VLOOKUP(E141,'Summarized Plan'!$A:$U,19,0)),"",VLOOKUP(E141,'Summarized Plan'!$A:$U,19,0))</f>
        <v/>
      </c>
      <c r="XEY141" s="16" t="str">
        <f>IF('Truck Utilization'!A121=0,"",'Truck Utilization'!A121)</f>
        <v/>
      </c>
      <c r="XEZ141" s="16" t="str">
        <f>IF('Truck Utilization'!B121=0,"",'Truck Utilization'!B121)</f>
        <v>ACK4539</v>
      </c>
      <c r="XFA141" s="138">
        <f t="shared" si="69"/>
        <v>1</v>
      </c>
      <c r="XFB141" s="138" t="str">
        <f>IF('DSR Attendance'!A81="","",'DSR Attendance'!A81)</f>
        <v>RICAFRENTE</v>
      </c>
      <c r="XFC141" s="138" t="str">
        <f>IF('DSR Attendance'!B81="","",'DSR Attendance'!B81)</f>
        <v>CCBPI</v>
      </c>
    </row>
    <row r="142" spans="1:55 16375:16383" ht="14.4" customHeight="1">
      <c r="A142" s="190" t="str">
        <f>IF(L142="","",VLOOKUP(L142,'Truck Utilization'!B$3:C$300,2,FALSE))</f>
        <v/>
      </c>
      <c r="B142" s="191"/>
      <c r="C142" s="192" t="str">
        <f>IF($B142="","",VLOOKUP($B142,'DSR Attendance'!$A$3:$E$273,5,FALSE))</f>
        <v/>
      </c>
      <c r="D142" s="193"/>
      <c r="E142" s="637"/>
      <c r="F142" s="195"/>
      <c r="G142" s="195"/>
      <c r="H142" s="195"/>
      <c r="I142" s="196" t="str">
        <f>IF(E142="","",VLOOKUP(E142,'Summarized Plan'!A:B,2,0))</f>
        <v/>
      </c>
      <c r="J142" s="194"/>
      <c r="K142" s="194" t="s">
        <v>378</v>
      </c>
      <c r="L142" s="195"/>
      <c r="M142" s="194" t="str">
        <f t="shared" si="70"/>
        <v/>
      </c>
      <c r="N142" s="195" t="str">
        <f>IF(E142="","",VLOOKUP(E142,'Summarized Plan'!$A:$C,3,0))</f>
        <v/>
      </c>
      <c r="O142" s="195" t="str">
        <f>IF(E142="","",VLOOKUP(E142,'Summarized Plan'!$A:$G,7,0))</f>
        <v/>
      </c>
      <c r="P142" s="196"/>
      <c r="Q142" s="198">
        <f t="shared" si="71"/>
        <v>0</v>
      </c>
      <c r="R142" s="197" t="str">
        <f>IF($B142="","",VLOOKUP($Q142,'DSR Attendance'!$A$3:$D$179,4,FALSE))</f>
        <v/>
      </c>
      <c r="S142" s="197"/>
      <c r="T142" s="197">
        <f t="shared" si="72"/>
        <v>0</v>
      </c>
      <c r="U142" s="197">
        <f t="shared" si="73"/>
        <v>0</v>
      </c>
      <c r="V142" s="197" t="str">
        <f t="shared" si="74"/>
        <v/>
      </c>
      <c r="W142" s="197"/>
      <c r="X142" s="197" t="str">
        <f>_xlfn.IFNA(IF(L142="","",VLOOKUP(L142,'Truck Utilization'!B$3:D$147,3,FALSE)),"")</f>
        <v/>
      </c>
      <c r="Y142" s="197" t="str">
        <f>IF(X142="","",IF(E142="","",VLOOKUP(E142,'Summarized Plan'!$A:$E,5,0)))</f>
        <v/>
      </c>
      <c r="Z142" s="197">
        <f t="shared" si="75"/>
        <v>0</v>
      </c>
      <c r="AA142" s="197">
        <f t="shared" si="76"/>
        <v>0</v>
      </c>
      <c r="AB142" s="197" t="str">
        <f t="shared" si="77"/>
        <v/>
      </c>
      <c r="AC142" s="197"/>
      <c r="AD142" s="197">
        <f t="shared" si="78"/>
        <v>0</v>
      </c>
      <c r="AE142" s="197">
        <f t="shared" si="79"/>
        <v>0</v>
      </c>
      <c r="AF142" s="197" t="str">
        <f t="shared" si="80"/>
        <v/>
      </c>
      <c r="AG142" s="194"/>
      <c r="AH142" s="194"/>
      <c r="AI142" s="194"/>
      <c r="AJ142" s="193"/>
      <c r="AK142" s="199"/>
      <c r="AL142" s="194"/>
      <c r="AM142" s="115" t="e">
        <f t="shared" si="81"/>
        <v>#VALUE!</v>
      </c>
      <c r="AO142" s="11">
        <f t="shared" si="82"/>
        <v>0</v>
      </c>
      <c r="AP142" s="11" t="e">
        <f t="shared" si="83"/>
        <v>#N/A</v>
      </c>
      <c r="AQ142" s="11" t="str">
        <f t="shared" si="84"/>
        <v/>
      </c>
      <c r="AS142" s="202">
        <f t="shared" si="85"/>
        <v>0</v>
      </c>
      <c r="AT142" s="11" t="str">
        <f t="shared" si="86"/>
        <v/>
      </c>
      <c r="AW142" s="116"/>
      <c r="AX142" s="115" t="e">
        <f t="shared" si="87"/>
        <v>#VALUE!</v>
      </c>
      <c r="AY142" s="278" t="str">
        <f t="shared" si="88"/>
        <v/>
      </c>
      <c r="BC142" s="115" t="str">
        <f>IF(E142="","",_xlfn.XLOOKUP(E142,'Summarized Plan'!A:A,'Summarized Plan'!K:K))</f>
        <v/>
      </c>
      <c r="XEU142" s="138">
        <f t="shared" si="67"/>
        <v>0</v>
      </c>
      <c r="XEV142" s="138" t="str">
        <f>IF(E142="","",B142)</f>
        <v/>
      </c>
      <c r="XEW142" s="153" t="str">
        <f t="shared" si="68"/>
        <v/>
      </c>
      <c r="XEX142" s="138" t="str">
        <f>IF(ISNA(VLOOKUP(E142,'Summarized Plan'!$A:$U,19,0)),"",VLOOKUP(E142,'Summarized Plan'!$A:$U,19,0))</f>
        <v/>
      </c>
      <c r="XEY142" s="16" t="str">
        <f>IF('Truck Utilization'!A122=0,"",'Truck Utilization'!A122)</f>
        <v/>
      </c>
      <c r="XEZ142" s="16" t="str">
        <f>IF('Truck Utilization'!B122=0,"",'Truck Utilization'!B122)</f>
        <v>AVA4604</v>
      </c>
      <c r="XFA142" s="138">
        <f t="shared" si="69"/>
        <v>1</v>
      </c>
      <c r="XFB142" s="138" t="str">
        <f>IF('DSR Attendance'!A82="","",'DSR Attendance'!A82)</f>
        <v>RONCAL</v>
      </c>
      <c r="XFC142" s="138" t="str">
        <f>IF('DSR Attendance'!B82="","",'DSR Attendance'!B82)</f>
        <v>CCBPI</v>
      </c>
    </row>
    <row r="143" spans="1:55 16375:16383" ht="14.4" customHeight="1">
      <c r="A143" s="190" t="str">
        <f>IF(L143="","",VLOOKUP(L143,'Truck Utilization'!B$3:C$300,2,FALSE))</f>
        <v/>
      </c>
      <c r="B143" s="191"/>
      <c r="C143" s="192" t="str">
        <f>IF($B143="","",VLOOKUP($B143,'DSR Attendance'!$A$3:$E$273,5,FALSE))</f>
        <v/>
      </c>
      <c r="D143" s="193"/>
      <c r="E143" s="637"/>
      <c r="F143" s="195"/>
      <c r="G143" s="195"/>
      <c r="H143" s="195"/>
      <c r="I143" s="196" t="str">
        <f>IF(E143="","",VLOOKUP(E143,'Summarized Plan'!A:B,2,0))</f>
        <v/>
      </c>
      <c r="J143" s="194"/>
      <c r="K143" s="194" t="s">
        <v>378</v>
      </c>
      <c r="L143" s="195"/>
      <c r="M143" s="194" t="str">
        <f t="shared" si="70"/>
        <v/>
      </c>
      <c r="N143" s="195" t="str">
        <f>IF(E143="","",VLOOKUP(E143,'Summarized Plan'!$A:$C,3,0))</f>
        <v/>
      </c>
      <c r="O143" s="195" t="str">
        <f>IF(E143="","",VLOOKUP(E143,'Summarized Plan'!$A:$G,7,0))</f>
        <v/>
      </c>
      <c r="P143" s="196"/>
      <c r="Q143" s="198">
        <f t="shared" si="71"/>
        <v>0</v>
      </c>
      <c r="R143" s="197" t="str">
        <f>IF($B143="","",VLOOKUP($Q143,'DSR Attendance'!$A$3:$D$179,4,FALSE))</f>
        <v/>
      </c>
      <c r="S143" s="197"/>
      <c r="T143" s="197">
        <f t="shared" si="72"/>
        <v>0</v>
      </c>
      <c r="U143" s="197">
        <f t="shared" si="73"/>
        <v>0</v>
      </c>
      <c r="V143" s="197" t="str">
        <f t="shared" si="74"/>
        <v/>
      </c>
      <c r="W143" s="197"/>
      <c r="X143" s="197" t="str">
        <f>_xlfn.IFNA(IF(L143="","",VLOOKUP(L143,'Truck Utilization'!B$3:D$147,3,FALSE)),"")</f>
        <v/>
      </c>
      <c r="Y143" s="197" t="str">
        <f>IF(X143="","",IF(E143="","",VLOOKUP(E143,'Summarized Plan'!$A:$E,5,0)))</f>
        <v/>
      </c>
      <c r="Z143" s="197">
        <f t="shared" si="75"/>
        <v>0</v>
      </c>
      <c r="AA143" s="197">
        <f t="shared" si="76"/>
        <v>0</v>
      </c>
      <c r="AB143" s="197" t="str">
        <f t="shared" si="77"/>
        <v/>
      </c>
      <c r="AC143" s="197"/>
      <c r="AD143" s="197">
        <f t="shared" si="78"/>
        <v>0</v>
      </c>
      <c r="AE143" s="197">
        <f t="shared" si="79"/>
        <v>0</v>
      </c>
      <c r="AF143" s="197" t="str">
        <f t="shared" si="80"/>
        <v/>
      </c>
      <c r="AG143" s="194"/>
      <c r="AH143" s="194"/>
      <c r="AI143" s="194"/>
      <c r="AJ143" s="193"/>
      <c r="AK143" s="199"/>
      <c r="AL143" s="194"/>
      <c r="AM143" s="115" t="e">
        <f t="shared" si="81"/>
        <v>#VALUE!</v>
      </c>
      <c r="AO143" s="11">
        <f t="shared" si="82"/>
        <v>0</v>
      </c>
      <c r="AP143" s="11" t="e">
        <f t="shared" si="83"/>
        <v>#N/A</v>
      </c>
      <c r="AQ143" s="11" t="str">
        <f t="shared" si="84"/>
        <v/>
      </c>
      <c r="AS143" s="202">
        <f t="shared" si="85"/>
        <v>0</v>
      </c>
      <c r="AT143" s="11" t="str">
        <f t="shared" si="86"/>
        <v/>
      </c>
      <c r="AW143" s="116"/>
      <c r="AX143" s="115" t="e">
        <f t="shared" si="87"/>
        <v>#VALUE!</v>
      </c>
      <c r="AY143" s="278" t="str">
        <f t="shared" si="88"/>
        <v/>
      </c>
      <c r="BC143" s="115" t="str">
        <f>IF(E143="","",_xlfn.XLOOKUP(E143,'Summarized Plan'!A:A,'Summarized Plan'!K:K))</f>
        <v/>
      </c>
      <c r="XEU143" s="138">
        <f t="shared" si="67"/>
        <v>0</v>
      </c>
      <c r="XEV143" s="138" t="str">
        <f>IF(E143="","",B142)</f>
        <v/>
      </c>
      <c r="XEW143" s="153" t="str">
        <f t="shared" si="68"/>
        <v/>
      </c>
      <c r="XEX143" s="138" t="str">
        <f>IF(ISNA(VLOOKUP(E143,'Summarized Plan'!$A:$U,19,0)),"",VLOOKUP(E143,'Summarized Plan'!$A:$U,19,0))</f>
        <v/>
      </c>
      <c r="XEY143" s="16" t="str">
        <f>IF('Truck Utilization'!A123=0,"",'Truck Utilization'!A123)</f>
        <v/>
      </c>
      <c r="XEZ143" s="16" t="str">
        <f>IF('Truck Utilization'!B123=0,"",'Truck Utilization'!B123)</f>
        <v>CAQ6545</v>
      </c>
      <c r="XFA143" s="138">
        <f t="shared" si="69"/>
        <v>1</v>
      </c>
      <c r="XFB143" s="138" t="str">
        <f>IF('DSR Attendance'!A83="","",'DSR Attendance'!A83)</f>
        <v>ROXAS</v>
      </c>
      <c r="XFC143" s="138" t="str">
        <f>IF('DSR Attendance'!B83="","",'DSR Attendance'!B83)</f>
        <v>CCBPI</v>
      </c>
    </row>
    <row r="144" spans="1:55 16375:16383" ht="14.4" customHeight="1">
      <c r="A144" s="190" t="str">
        <f>IF(L144="","",VLOOKUP(L144,'Truck Utilization'!B$3:C$300,2,FALSE))</f>
        <v/>
      </c>
      <c r="B144" s="191"/>
      <c r="C144" s="192" t="str">
        <f>IF($B144="","",VLOOKUP($B144,'DSR Attendance'!$A$3:$E$273,5,FALSE))</f>
        <v/>
      </c>
      <c r="D144" s="193"/>
      <c r="E144" s="637"/>
      <c r="F144" s="195"/>
      <c r="G144" s="195"/>
      <c r="H144" s="195"/>
      <c r="I144" s="196" t="str">
        <f>IF(E144="","",VLOOKUP(E144,'Summarized Plan'!A:B,2,0))</f>
        <v/>
      </c>
      <c r="J144" s="194"/>
      <c r="K144" s="194" t="s">
        <v>378</v>
      </c>
      <c r="L144" s="195"/>
      <c r="M144" s="194" t="str">
        <f t="shared" si="70"/>
        <v/>
      </c>
      <c r="N144" s="195" t="str">
        <f>IF(E144="","",VLOOKUP(E144,'Summarized Plan'!$A:$C,3,0))</f>
        <v/>
      </c>
      <c r="O144" s="195" t="str">
        <f>IF(E144="","",VLOOKUP(E144,'Summarized Plan'!$A:$G,7,0))</f>
        <v/>
      </c>
      <c r="P144" s="196"/>
      <c r="Q144" s="198">
        <f t="shared" si="71"/>
        <v>0</v>
      </c>
      <c r="R144" s="197" t="str">
        <f>IF($B144="","",VLOOKUP($Q144,'DSR Attendance'!$A$3:$D$179,4,FALSE))</f>
        <v/>
      </c>
      <c r="S144" s="197"/>
      <c r="T144" s="197">
        <f t="shared" si="72"/>
        <v>0</v>
      </c>
      <c r="U144" s="197">
        <f t="shared" si="73"/>
        <v>0</v>
      </c>
      <c r="V144" s="197" t="str">
        <f t="shared" si="74"/>
        <v/>
      </c>
      <c r="W144" s="197"/>
      <c r="X144" s="197" t="str">
        <f>_xlfn.IFNA(IF(L144="","",VLOOKUP(L144,'Truck Utilization'!B$3:D$147,3,FALSE)),"")</f>
        <v/>
      </c>
      <c r="Y144" s="197" t="str">
        <f>IF(X144="","",IF(E144="","",VLOOKUP(E144,'Summarized Plan'!$A:$E,5,0)))</f>
        <v/>
      </c>
      <c r="Z144" s="197">
        <f t="shared" si="75"/>
        <v>0</v>
      </c>
      <c r="AA144" s="197">
        <f t="shared" si="76"/>
        <v>0</v>
      </c>
      <c r="AB144" s="197" t="str">
        <f t="shared" si="77"/>
        <v/>
      </c>
      <c r="AC144" s="197"/>
      <c r="AD144" s="197">
        <f t="shared" si="78"/>
        <v>0</v>
      </c>
      <c r="AE144" s="197">
        <f t="shared" si="79"/>
        <v>0</v>
      </c>
      <c r="AF144" s="197" t="str">
        <f t="shared" si="80"/>
        <v/>
      </c>
      <c r="AG144" s="194"/>
      <c r="AH144" s="194"/>
      <c r="AI144" s="194"/>
      <c r="AJ144" s="193"/>
      <c r="AK144" s="199"/>
      <c r="AL144" s="194"/>
      <c r="AM144" s="115" t="e">
        <f t="shared" si="81"/>
        <v>#VALUE!</v>
      </c>
      <c r="AO144" s="11">
        <f t="shared" si="82"/>
        <v>0</v>
      </c>
      <c r="AP144" s="11" t="e">
        <f t="shared" si="83"/>
        <v>#N/A</v>
      </c>
      <c r="AQ144" s="11" t="str">
        <f t="shared" si="84"/>
        <v/>
      </c>
      <c r="AS144" s="202">
        <f t="shared" si="85"/>
        <v>0</v>
      </c>
      <c r="AT144" s="11" t="str">
        <f t="shared" si="86"/>
        <v/>
      </c>
      <c r="AW144" s="116"/>
      <c r="AX144" s="115" t="e">
        <f t="shared" si="87"/>
        <v>#VALUE!</v>
      </c>
      <c r="AY144" s="278" t="str">
        <f t="shared" si="88"/>
        <v/>
      </c>
      <c r="BC144" s="115" t="str">
        <f>IF(E144="","",_xlfn.XLOOKUP(E144,'Summarized Plan'!A:A,'Summarized Plan'!K:K))</f>
        <v/>
      </c>
      <c r="XEU144" s="138">
        <f t="shared" si="67"/>
        <v>0</v>
      </c>
      <c r="XEV144" s="138" t="str">
        <f>IF(E144="","",B142)</f>
        <v/>
      </c>
      <c r="XEW144" s="153" t="str">
        <f t="shared" si="68"/>
        <v/>
      </c>
      <c r="XEX144" s="138" t="str">
        <f>IF(ISNA(VLOOKUP(E144,'Summarized Plan'!$A:$U,19,0)),"",VLOOKUP(E144,'Summarized Plan'!$A:$U,19,0))</f>
        <v/>
      </c>
      <c r="XEY144" s="16" t="str">
        <f>IF('Truck Utilization'!A124=0,"",'Truck Utilization'!A124)</f>
        <v/>
      </c>
      <c r="XEZ144" s="16" t="str">
        <f>IF('Truck Utilization'!B124=0,"",'Truck Utilization'!B124)</f>
        <v>CAR9975</v>
      </c>
      <c r="XFA144" s="138">
        <f t="shared" si="69"/>
        <v>1</v>
      </c>
      <c r="XFB144" s="138" t="str">
        <f>IF('DSR Attendance'!A84="","",'DSR Attendance'!A84)</f>
        <v>SALAZAR</v>
      </c>
      <c r="XFC144" s="138" t="str">
        <f>IF('DSR Attendance'!B84="","",'DSR Attendance'!B84)</f>
        <v>CCBPI</v>
      </c>
    </row>
    <row r="145" spans="1:55 16375:16383" ht="14.4" customHeight="1">
      <c r="A145" s="190" t="str">
        <f>IF(L145="","",VLOOKUP(L145,'Truck Utilization'!B$3:C$300,2,FALSE))</f>
        <v/>
      </c>
      <c r="B145" s="191"/>
      <c r="C145" s="192" t="str">
        <f>IF($B145="","",VLOOKUP($B145,'DSR Attendance'!$A$3:$E$273,5,FALSE))</f>
        <v/>
      </c>
      <c r="D145" s="193"/>
      <c r="E145" s="637"/>
      <c r="F145" s="195"/>
      <c r="G145" s="195"/>
      <c r="H145" s="195"/>
      <c r="I145" s="196" t="str">
        <f>IF(E145="","",VLOOKUP(E145,'Summarized Plan'!A:B,2,0))</f>
        <v/>
      </c>
      <c r="J145" s="194"/>
      <c r="K145" s="194" t="s">
        <v>378</v>
      </c>
      <c r="L145" s="195"/>
      <c r="M145" s="194" t="str">
        <f t="shared" si="70"/>
        <v/>
      </c>
      <c r="N145" s="195" t="str">
        <f>IF(E145="","",VLOOKUP(E145,'Summarized Plan'!$A:$C,3,0))</f>
        <v/>
      </c>
      <c r="O145" s="195" t="str">
        <f>IF(E145="","",VLOOKUP(E145,'Summarized Plan'!$A:$G,7,0))</f>
        <v/>
      </c>
      <c r="P145" s="196"/>
      <c r="Q145" s="198">
        <f t="shared" si="71"/>
        <v>0</v>
      </c>
      <c r="R145" s="197" t="str">
        <f>IF($B145="","",VLOOKUP($Q145,'DSR Attendance'!$A$3:$D$179,4,FALSE))</f>
        <v/>
      </c>
      <c r="S145" s="197"/>
      <c r="T145" s="197">
        <f t="shared" si="72"/>
        <v>0</v>
      </c>
      <c r="U145" s="197">
        <f t="shared" si="73"/>
        <v>0</v>
      </c>
      <c r="V145" s="197" t="str">
        <f t="shared" si="74"/>
        <v/>
      </c>
      <c r="W145" s="197"/>
      <c r="X145" s="197" t="str">
        <f>_xlfn.IFNA(IF(L145="","",VLOOKUP(L145,'Truck Utilization'!B$3:D$147,3,FALSE)),"")</f>
        <v/>
      </c>
      <c r="Y145" s="197" t="str">
        <f>IF(X145="","",IF(E145="","",VLOOKUP(E145,'Summarized Plan'!$A:$E,5,0)))</f>
        <v/>
      </c>
      <c r="Z145" s="197">
        <f t="shared" si="75"/>
        <v>0</v>
      </c>
      <c r="AA145" s="197">
        <f t="shared" si="76"/>
        <v>0</v>
      </c>
      <c r="AB145" s="197" t="str">
        <f t="shared" si="77"/>
        <v/>
      </c>
      <c r="AC145" s="197"/>
      <c r="AD145" s="197">
        <f t="shared" si="78"/>
        <v>0</v>
      </c>
      <c r="AE145" s="197">
        <f t="shared" si="79"/>
        <v>0</v>
      </c>
      <c r="AF145" s="197" t="str">
        <f t="shared" si="80"/>
        <v/>
      </c>
      <c r="AG145" s="194"/>
      <c r="AH145" s="194"/>
      <c r="AI145" s="194"/>
      <c r="AJ145" s="193"/>
      <c r="AK145" s="199"/>
      <c r="AL145" s="194"/>
      <c r="AM145" s="115" t="e">
        <f t="shared" si="81"/>
        <v>#VALUE!</v>
      </c>
      <c r="AO145" s="11">
        <f t="shared" si="82"/>
        <v>0</v>
      </c>
      <c r="AP145" s="11" t="e">
        <f t="shared" si="83"/>
        <v>#N/A</v>
      </c>
      <c r="AQ145" s="11" t="str">
        <f t="shared" si="84"/>
        <v/>
      </c>
      <c r="AS145" s="202">
        <f t="shared" si="85"/>
        <v>0</v>
      </c>
      <c r="AT145" s="11" t="str">
        <f t="shared" si="86"/>
        <v/>
      </c>
      <c r="AW145" s="116"/>
      <c r="AX145" s="115" t="e">
        <f t="shared" si="87"/>
        <v>#VALUE!</v>
      </c>
      <c r="AY145" s="278" t="str">
        <f t="shared" si="88"/>
        <v/>
      </c>
      <c r="BC145" s="115" t="str">
        <f>IF(E145="","",_xlfn.XLOOKUP(E145,'Summarized Plan'!A:A,'Summarized Plan'!K:K))</f>
        <v/>
      </c>
      <c r="XEU145" s="138">
        <f t="shared" si="67"/>
        <v>0</v>
      </c>
      <c r="XEV145" s="138" t="str">
        <f>IF(E145="","",B142)</f>
        <v/>
      </c>
      <c r="XEW145" s="153" t="str">
        <f t="shared" si="68"/>
        <v/>
      </c>
      <c r="XEX145" s="138" t="str">
        <f>IF(ISNA(VLOOKUP(E145,'Summarized Plan'!$A:$U,19,0)),"",VLOOKUP(E145,'Summarized Plan'!$A:$U,19,0))</f>
        <v/>
      </c>
      <c r="XEY145" s="16" t="str">
        <f>IF('Truck Utilization'!A125=0,"",'Truck Utilization'!A125)</f>
        <v/>
      </c>
      <c r="XEZ145" s="16" t="str">
        <f>IF('Truck Utilization'!B125=0,"",'Truck Utilization'!B125)</f>
        <v>CBP9768</v>
      </c>
      <c r="XFA145" s="138">
        <f t="shared" si="69"/>
        <v>1</v>
      </c>
      <c r="XFB145" s="138" t="str">
        <f>IF('DSR Attendance'!A85="","",'DSR Attendance'!A85)</f>
        <v>SALVIO</v>
      </c>
      <c r="XFC145" s="138" t="str">
        <f>IF('DSR Attendance'!B85="","",'DSR Attendance'!B85)</f>
        <v>CCBPI</v>
      </c>
    </row>
    <row r="146" spans="1:55 16375:16383" ht="14.4" customHeight="1">
      <c r="A146" s="190" t="str">
        <f>IF(L146="","",VLOOKUP(L146,'Truck Utilization'!B$3:C$300,2,FALSE))</f>
        <v/>
      </c>
      <c r="B146" s="191"/>
      <c r="C146" s="192" t="str">
        <f>IF($B146="","",VLOOKUP($B146,'DSR Attendance'!$A$3:$E$273,5,FALSE))</f>
        <v/>
      </c>
      <c r="D146" s="193"/>
      <c r="E146" s="637"/>
      <c r="F146" s="195"/>
      <c r="G146" s="195"/>
      <c r="H146" s="195"/>
      <c r="I146" s="196" t="str">
        <f>IF(E146="","",VLOOKUP(E146,'Summarized Plan'!A:B,2,0))</f>
        <v/>
      </c>
      <c r="J146" s="194"/>
      <c r="K146" s="194" t="s">
        <v>378</v>
      </c>
      <c r="L146" s="195"/>
      <c r="M146" s="194" t="str">
        <f t="shared" si="70"/>
        <v/>
      </c>
      <c r="N146" s="195" t="str">
        <f>IF(E146="","",VLOOKUP(E146,'Summarized Plan'!$A:$C,3,0))</f>
        <v/>
      </c>
      <c r="O146" s="195" t="str">
        <f>IF(E146="","",VLOOKUP(E146,'Summarized Plan'!$A:$G,7,0))</f>
        <v/>
      </c>
      <c r="P146" s="196"/>
      <c r="Q146" s="198">
        <f t="shared" si="71"/>
        <v>0</v>
      </c>
      <c r="R146" s="197" t="str">
        <f>IF($B146="","",VLOOKUP($Q146,'DSR Attendance'!$A$3:$D$179,4,FALSE))</f>
        <v/>
      </c>
      <c r="S146" s="197"/>
      <c r="T146" s="197">
        <f t="shared" si="72"/>
        <v>0</v>
      </c>
      <c r="U146" s="197">
        <f t="shared" si="73"/>
        <v>0</v>
      </c>
      <c r="V146" s="197" t="str">
        <f t="shared" si="74"/>
        <v/>
      </c>
      <c r="W146" s="197"/>
      <c r="X146" s="197" t="str">
        <f>_xlfn.IFNA(IF(L146="","",VLOOKUP(L146,'Truck Utilization'!B$3:D$147,3,FALSE)),"")</f>
        <v/>
      </c>
      <c r="Y146" s="197" t="str">
        <f>IF(X146="","",IF(E146="","",VLOOKUP(E146,'Summarized Plan'!$A:$E,5,0)))</f>
        <v/>
      </c>
      <c r="Z146" s="197">
        <f t="shared" si="75"/>
        <v>0</v>
      </c>
      <c r="AA146" s="197">
        <f t="shared" si="76"/>
        <v>0</v>
      </c>
      <c r="AB146" s="197" t="str">
        <f t="shared" si="77"/>
        <v/>
      </c>
      <c r="AC146" s="197"/>
      <c r="AD146" s="197">
        <f t="shared" si="78"/>
        <v>0</v>
      </c>
      <c r="AE146" s="197">
        <f t="shared" si="79"/>
        <v>0</v>
      </c>
      <c r="AF146" s="197" t="str">
        <f t="shared" si="80"/>
        <v/>
      </c>
      <c r="AG146" s="194"/>
      <c r="AH146" s="194"/>
      <c r="AI146" s="194"/>
      <c r="AJ146" s="193"/>
      <c r="AK146" s="199"/>
      <c r="AL146" s="194"/>
      <c r="AM146" s="115" t="e">
        <f t="shared" si="81"/>
        <v>#VALUE!</v>
      </c>
      <c r="AO146" s="11">
        <f t="shared" si="82"/>
        <v>0</v>
      </c>
      <c r="AP146" s="11" t="e">
        <f t="shared" si="83"/>
        <v>#N/A</v>
      </c>
      <c r="AQ146" s="11" t="str">
        <f t="shared" si="84"/>
        <v/>
      </c>
      <c r="AS146" s="202">
        <f t="shared" si="85"/>
        <v>0</v>
      </c>
      <c r="AT146" s="11" t="str">
        <f t="shared" si="86"/>
        <v/>
      </c>
      <c r="AW146" s="116"/>
      <c r="AX146" s="115" t="e">
        <f t="shared" si="87"/>
        <v>#VALUE!</v>
      </c>
      <c r="AY146" s="278" t="str">
        <f t="shared" si="88"/>
        <v/>
      </c>
      <c r="BC146" s="115" t="str">
        <f>IF(E146="","",_xlfn.XLOOKUP(E146,'Summarized Plan'!A:A,'Summarized Plan'!K:K))</f>
        <v/>
      </c>
      <c r="XEU146" s="138">
        <f t="shared" si="67"/>
        <v>0</v>
      </c>
      <c r="XEV146" s="138" t="str">
        <f>IF(E146="","",B142)</f>
        <v/>
      </c>
      <c r="XEW146" s="153" t="str">
        <f t="shared" si="68"/>
        <v/>
      </c>
      <c r="XEX146" s="138" t="str">
        <f>IF(ISNA(VLOOKUP(E146,'Summarized Plan'!$A:$U,19,0)),"",VLOOKUP(E146,'Summarized Plan'!$A:$U,19,0))</f>
        <v/>
      </c>
      <c r="XEY146" s="16" t="str">
        <f>IF('Truck Utilization'!A126=0,"",'Truck Utilization'!A126)</f>
        <v/>
      </c>
      <c r="XEZ146" s="16" t="str">
        <f>IF('Truck Utilization'!B126=0,"",'Truck Utilization'!B126)</f>
        <v>CBQ4364</v>
      </c>
      <c r="XFA146" s="138">
        <f t="shared" si="69"/>
        <v>1</v>
      </c>
      <c r="XFB146" s="138" t="str">
        <f>IF('DSR Attendance'!A86="","",'DSR Attendance'!A86)</f>
        <v>SERAFICA</v>
      </c>
      <c r="XFC146" s="138" t="str">
        <f>IF('DSR Attendance'!B86="","",'DSR Attendance'!B86)</f>
        <v>CCBPI</v>
      </c>
    </row>
    <row r="147" spans="1:55 16375:16383" ht="14.4" customHeight="1">
      <c r="A147" s="190" t="str">
        <f>IF(L147="","",VLOOKUP(L147,'Truck Utilization'!B$3:C$300,2,FALSE))</f>
        <v/>
      </c>
      <c r="B147" s="191"/>
      <c r="C147" s="192" t="str">
        <f>IF($B147="","",VLOOKUP($B147,'DSR Attendance'!$A$3:$E$273,5,FALSE))</f>
        <v/>
      </c>
      <c r="D147" s="193"/>
      <c r="E147" s="637"/>
      <c r="F147" s="195"/>
      <c r="G147" s="195"/>
      <c r="H147" s="195"/>
      <c r="I147" s="196" t="str">
        <f>IF(E147="","",VLOOKUP(E147,'Summarized Plan'!A:B,2,0))</f>
        <v/>
      </c>
      <c r="J147" s="194"/>
      <c r="K147" s="194" t="s">
        <v>378</v>
      </c>
      <c r="L147" s="195"/>
      <c r="M147" s="194" t="str">
        <f t="shared" si="70"/>
        <v/>
      </c>
      <c r="N147" s="195" t="str">
        <f>IF(E147="","",VLOOKUP(E147,'Summarized Plan'!$A:$C,3,0))</f>
        <v/>
      </c>
      <c r="O147" s="195" t="str">
        <f>IF(E147="","",VLOOKUP(E147,'Summarized Plan'!$A:$G,7,0))</f>
        <v/>
      </c>
      <c r="P147" s="196"/>
      <c r="Q147" s="198">
        <f t="shared" si="71"/>
        <v>0</v>
      </c>
      <c r="R147" s="197" t="str">
        <f>IF($B147="","",VLOOKUP($Q147,'DSR Attendance'!$A$3:$D$179,4,FALSE))</f>
        <v/>
      </c>
      <c r="S147" s="197"/>
      <c r="T147" s="197">
        <f t="shared" si="72"/>
        <v>0</v>
      </c>
      <c r="U147" s="197">
        <f t="shared" si="73"/>
        <v>0</v>
      </c>
      <c r="V147" s="197" t="str">
        <f t="shared" si="74"/>
        <v/>
      </c>
      <c r="W147" s="197"/>
      <c r="X147" s="197" t="str">
        <f>_xlfn.IFNA(IF(L147="","",VLOOKUP(L147,'Truck Utilization'!B$3:D$147,3,FALSE)),"")</f>
        <v/>
      </c>
      <c r="Y147" s="197" t="str">
        <f>IF(X147="","",IF(E147="","",VLOOKUP(E147,'Summarized Plan'!$A:$E,5,0)))</f>
        <v/>
      </c>
      <c r="Z147" s="197">
        <f t="shared" si="75"/>
        <v>0</v>
      </c>
      <c r="AA147" s="197">
        <f t="shared" si="76"/>
        <v>0</v>
      </c>
      <c r="AB147" s="197" t="str">
        <f t="shared" si="77"/>
        <v/>
      </c>
      <c r="AC147" s="197"/>
      <c r="AD147" s="197">
        <f t="shared" si="78"/>
        <v>0</v>
      </c>
      <c r="AE147" s="197">
        <f t="shared" si="79"/>
        <v>0</v>
      </c>
      <c r="AF147" s="197" t="str">
        <f t="shared" si="80"/>
        <v/>
      </c>
      <c r="AG147" s="194"/>
      <c r="AH147" s="194"/>
      <c r="AI147" s="194"/>
      <c r="AJ147" s="193"/>
      <c r="AK147" s="199"/>
      <c r="AL147" s="194"/>
      <c r="AM147" s="115" t="e">
        <f t="shared" si="81"/>
        <v>#VALUE!</v>
      </c>
      <c r="AO147" s="11">
        <f t="shared" si="82"/>
        <v>0</v>
      </c>
      <c r="AP147" s="11" t="e">
        <f t="shared" si="83"/>
        <v>#N/A</v>
      </c>
      <c r="AQ147" s="11" t="str">
        <f t="shared" si="84"/>
        <v/>
      </c>
      <c r="AS147" s="202">
        <f t="shared" si="85"/>
        <v>0</v>
      </c>
      <c r="AT147" s="11" t="str">
        <f t="shared" si="86"/>
        <v/>
      </c>
      <c r="AW147" s="116"/>
      <c r="AX147" s="115" t="e">
        <f t="shared" si="87"/>
        <v>#VALUE!</v>
      </c>
      <c r="AY147" s="278" t="str">
        <f t="shared" si="88"/>
        <v/>
      </c>
      <c r="BC147" s="115" t="str">
        <f>IF(E147="","",_xlfn.XLOOKUP(E147,'Summarized Plan'!A:A,'Summarized Plan'!K:K))</f>
        <v/>
      </c>
      <c r="XEU147" s="138">
        <f t="shared" si="67"/>
        <v>0</v>
      </c>
      <c r="XEV147" s="138" t="str">
        <f>IF(E147="","",B147)</f>
        <v/>
      </c>
      <c r="XEW147" s="153" t="str">
        <f t="shared" si="68"/>
        <v/>
      </c>
      <c r="XEX147" s="138" t="str">
        <f>IF(ISNA(VLOOKUP(E147,'Summarized Plan'!$A:$U,19,0)),"",VLOOKUP(E147,'Summarized Plan'!$A:$U,19,0))</f>
        <v/>
      </c>
      <c r="XEY147" s="16" t="str">
        <f>IF('Truck Utilization'!A127=0,"",'Truck Utilization'!A127)</f>
        <v/>
      </c>
      <c r="XEZ147" s="16" t="str">
        <f>IF('Truck Utilization'!B127=0,"",'Truck Utilization'!B127)</f>
        <v>CCB7222</v>
      </c>
      <c r="XFA147" s="138">
        <f t="shared" si="69"/>
        <v>1</v>
      </c>
      <c r="XFB147" s="138" t="str">
        <f>IF('DSR Attendance'!A87="","",'DSR Attendance'!A87)</f>
        <v>SEVILLA</v>
      </c>
      <c r="XFC147" s="138" t="str">
        <f>IF('DSR Attendance'!B87="","",'DSR Attendance'!B87)</f>
        <v>CCBPI</v>
      </c>
    </row>
    <row r="148" spans="1:55 16375:16383" ht="14.4" customHeight="1">
      <c r="A148" s="190" t="str">
        <f>IF(L148="","",VLOOKUP(L148,'Truck Utilization'!B$3:C$300,2,FALSE))</f>
        <v/>
      </c>
      <c r="B148" s="191"/>
      <c r="C148" s="192" t="str">
        <f>IF($B148="","",VLOOKUP($B148,'DSR Attendance'!$A$3:$E$273,5,FALSE))</f>
        <v/>
      </c>
      <c r="D148" s="193"/>
      <c r="E148" s="637"/>
      <c r="F148" s="195"/>
      <c r="G148" s="195"/>
      <c r="H148" s="195"/>
      <c r="I148" s="196" t="str">
        <f>IF(E148="","",VLOOKUP(E148,'Summarized Plan'!A:B,2,0))</f>
        <v/>
      </c>
      <c r="J148" s="194"/>
      <c r="K148" s="194" t="s">
        <v>378</v>
      </c>
      <c r="L148" s="195"/>
      <c r="M148" s="194" t="str">
        <f t="shared" si="70"/>
        <v/>
      </c>
      <c r="N148" s="195" t="str">
        <f>IF(E148="","",VLOOKUP(E148,'Summarized Plan'!$A:$C,3,0))</f>
        <v/>
      </c>
      <c r="O148" s="195" t="str">
        <f>IF(E148="","",VLOOKUP(E148,'Summarized Plan'!$A:$G,7,0))</f>
        <v/>
      </c>
      <c r="P148" s="196"/>
      <c r="Q148" s="198">
        <f t="shared" si="71"/>
        <v>0</v>
      </c>
      <c r="R148" s="197" t="str">
        <f>IF($B148="","",VLOOKUP($Q148,'DSR Attendance'!$A$3:$D$179,4,FALSE))</f>
        <v/>
      </c>
      <c r="S148" s="197"/>
      <c r="T148" s="197">
        <f t="shared" si="72"/>
        <v>0</v>
      </c>
      <c r="U148" s="197">
        <f t="shared" si="73"/>
        <v>0</v>
      </c>
      <c r="V148" s="197" t="str">
        <f t="shared" si="74"/>
        <v/>
      </c>
      <c r="W148" s="197"/>
      <c r="X148" s="197" t="str">
        <f>_xlfn.IFNA(IF(L148="","",VLOOKUP(L148,'Truck Utilization'!B$3:D$147,3,FALSE)),"")</f>
        <v/>
      </c>
      <c r="Y148" s="197" t="str">
        <f>IF(X148="","",IF(E148="","",VLOOKUP(E148,'Summarized Plan'!$A:$E,5,0)))</f>
        <v/>
      </c>
      <c r="Z148" s="197">
        <f t="shared" si="75"/>
        <v>0</v>
      </c>
      <c r="AA148" s="197">
        <f t="shared" si="76"/>
        <v>0</v>
      </c>
      <c r="AB148" s="197" t="str">
        <f t="shared" si="77"/>
        <v/>
      </c>
      <c r="AC148" s="197"/>
      <c r="AD148" s="197">
        <f t="shared" si="78"/>
        <v>0</v>
      </c>
      <c r="AE148" s="197">
        <f t="shared" si="79"/>
        <v>0</v>
      </c>
      <c r="AF148" s="197" t="str">
        <f t="shared" si="80"/>
        <v/>
      </c>
      <c r="AG148" s="194"/>
      <c r="AH148" s="194"/>
      <c r="AI148" s="194"/>
      <c r="AJ148" s="193"/>
      <c r="AK148" s="199"/>
      <c r="AL148" s="194"/>
      <c r="AM148" s="115" t="e">
        <f t="shared" si="81"/>
        <v>#VALUE!</v>
      </c>
      <c r="AO148" s="11">
        <f t="shared" si="82"/>
        <v>0</v>
      </c>
      <c r="AP148" s="11" t="e">
        <f t="shared" si="83"/>
        <v>#N/A</v>
      </c>
      <c r="AQ148" s="11" t="str">
        <f t="shared" si="84"/>
        <v/>
      </c>
      <c r="AS148" s="202">
        <f t="shared" si="85"/>
        <v>0</v>
      </c>
      <c r="AT148" s="11" t="str">
        <f t="shared" si="86"/>
        <v/>
      </c>
      <c r="AW148" s="116"/>
      <c r="AX148" s="115" t="e">
        <f t="shared" si="87"/>
        <v>#VALUE!</v>
      </c>
      <c r="AY148" s="278" t="str">
        <f t="shared" si="88"/>
        <v/>
      </c>
      <c r="BC148" s="115" t="str">
        <f>IF(E148="","",_xlfn.XLOOKUP(E148,'Summarized Plan'!A:A,'Summarized Plan'!K:K))</f>
        <v/>
      </c>
      <c r="XEU148" s="138">
        <f>COUNTIF($E:$E,#REF!)</f>
        <v>0</v>
      </c>
      <c r="XEV148" s="138" t="e">
        <f>IF(#REF!="","",B147)</f>
        <v>#REF!</v>
      </c>
      <c r="XEW148" s="153" t="e">
        <f>IF(#REF!="","",#REF!)</f>
        <v>#REF!</v>
      </c>
      <c r="XEX148" s="138" t="e">
        <f>IF(ISNA(VLOOKUP(#REF!,'Summarized Plan'!$A:$U,19,0)),"",VLOOKUP(#REF!,'Summarized Plan'!$A:$U,19,0))</f>
        <v>#REF!</v>
      </c>
      <c r="XEY148" s="16" t="str">
        <f>IF('Truck Utilization'!A128=0,"",'Truck Utilization'!A128)</f>
        <v/>
      </c>
      <c r="XEZ148" s="16" t="str">
        <f>IF('Truck Utilization'!B128=0,"",'Truck Utilization'!B128)</f>
        <v>CCB7244</v>
      </c>
      <c r="XFA148" s="138">
        <f t="shared" si="69"/>
        <v>1</v>
      </c>
      <c r="XFB148" s="138" t="str">
        <f>IF('DSR Attendance'!A88="","",'DSR Attendance'!A88)</f>
        <v>SOLANO</v>
      </c>
      <c r="XFC148" s="138" t="str">
        <f>IF('DSR Attendance'!B88="","",'DSR Attendance'!B88)</f>
        <v>CCBPI</v>
      </c>
    </row>
    <row r="149" spans="1:55 16375:16383" ht="14.4" customHeight="1">
      <c r="A149" s="190" t="str">
        <f>IF(L149="","",VLOOKUP(L149,'Truck Utilization'!B$3:C$300,2,FALSE))</f>
        <v/>
      </c>
      <c r="B149" s="191"/>
      <c r="C149" s="192" t="str">
        <f>IF($B149="","",VLOOKUP($B149,'DSR Attendance'!$A$3:$E$273,5,FALSE))</f>
        <v/>
      </c>
      <c r="D149" s="193"/>
      <c r="E149" s="637"/>
      <c r="F149" s="195"/>
      <c r="G149" s="195"/>
      <c r="H149" s="195"/>
      <c r="I149" s="196" t="str">
        <f>IF(E149="","",VLOOKUP(E149,'Summarized Plan'!A:B,2,0))</f>
        <v/>
      </c>
      <c r="J149" s="194"/>
      <c r="K149" s="194" t="s">
        <v>378</v>
      </c>
      <c r="L149" s="195"/>
      <c r="M149" s="194" t="str">
        <f t="shared" si="70"/>
        <v/>
      </c>
      <c r="N149" s="195" t="str">
        <f>IF(E149="","",VLOOKUP(E149,'Summarized Plan'!$A:$C,3,0))</f>
        <v/>
      </c>
      <c r="O149" s="195" t="str">
        <f>IF(E149="","",VLOOKUP(E149,'Summarized Plan'!$A:$G,7,0))</f>
        <v/>
      </c>
      <c r="P149" s="196"/>
      <c r="Q149" s="198">
        <f t="shared" si="71"/>
        <v>0</v>
      </c>
      <c r="R149" s="197" t="str">
        <f>IF($B149="","",VLOOKUP($Q149,'DSR Attendance'!$A$3:$D$179,4,FALSE))</f>
        <v/>
      </c>
      <c r="S149" s="197"/>
      <c r="T149" s="197">
        <f t="shared" si="72"/>
        <v>0</v>
      </c>
      <c r="U149" s="197">
        <f t="shared" si="73"/>
        <v>0</v>
      </c>
      <c r="V149" s="197" t="str">
        <f t="shared" si="74"/>
        <v/>
      </c>
      <c r="W149" s="197"/>
      <c r="X149" s="197" t="str">
        <f>_xlfn.IFNA(IF(L149="","",VLOOKUP(L149,'Truck Utilization'!B$3:D$147,3,FALSE)),"")</f>
        <v/>
      </c>
      <c r="Y149" s="197" t="str">
        <f>IF(X149="","",IF(E149="","",VLOOKUP(E149,'Summarized Plan'!$A:$E,5,0)))</f>
        <v/>
      </c>
      <c r="Z149" s="197">
        <f t="shared" si="75"/>
        <v>0</v>
      </c>
      <c r="AA149" s="197">
        <f t="shared" si="76"/>
        <v>0</v>
      </c>
      <c r="AB149" s="197" t="str">
        <f t="shared" si="77"/>
        <v/>
      </c>
      <c r="AC149" s="197"/>
      <c r="AD149" s="197">
        <f t="shared" si="78"/>
        <v>0</v>
      </c>
      <c r="AE149" s="197">
        <f t="shared" si="79"/>
        <v>0</v>
      </c>
      <c r="AF149" s="197" t="str">
        <f t="shared" si="80"/>
        <v/>
      </c>
      <c r="AG149" s="194"/>
      <c r="AH149" s="194"/>
      <c r="AI149" s="194"/>
      <c r="AJ149" s="193"/>
      <c r="AK149" s="199"/>
      <c r="AL149" s="194"/>
      <c r="AM149" s="115" t="e">
        <f t="shared" si="81"/>
        <v>#VALUE!</v>
      </c>
      <c r="AO149" s="11">
        <f t="shared" si="82"/>
        <v>0</v>
      </c>
      <c r="AP149" s="11" t="e">
        <f t="shared" si="83"/>
        <v>#N/A</v>
      </c>
      <c r="AQ149" s="11" t="str">
        <f t="shared" si="84"/>
        <v/>
      </c>
      <c r="AS149" s="202">
        <f t="shared" si="85"/>
        <v>0</v>
      </c>
      <c r="AT149" s="11" t="str">
        <f t="shared" si="86"/>
        <v/>
      </c>
      <c r="AW149" s="116"/>
      <c r="AX149" s="115" t="e">
        <f t="shared" si="87"/>
        <v>#VALUE!</v>
      </c>
      <c r="AY149" s="278" t="str">
        <f t="shared" si="88"/>
        <v/>
      </c>
      <c r="BC149" s="115" t="str">
        <f>IF(E149="","",_xlfn.XLOOKUP(E149,'Summarized Plan'!A:A,'Summarized Plan'!K:K))</f>
        <v/>
      </c>
      <c r="XEU149" s="138">
        <f>COUNTIF($E:$E,E148)</f>
        <v>0</v>
      </c>
      <c r="XEV149" s="138" t="str">
        <f>IF(E148="","",B147)</f>
        <v/>
      </c>
      <c r="XEW149" s="153" t="str">
        <f>IF(L148="","",L148)</f>
        <v/>
      </c>
      <c r="XEX149" s="138" t="str">
        <f>IF(ISNA(VLOOKUP(E148,'Summarized Plan'!$A:$U,19,0)),"",VLOOKUP(E148,'Summarized Plan'!$A:$U,19,0))</f>
        <v/>
      </c>
      <c r="XEY149" s="16" t="str">
        <f>IF('Truck Utilization'!A129=0,"",'Truck Utilization'!A129)</f>
        <v/>
      </c>
      <c r="XEZ149" s="16" t="str">
        <f>IF('Truck Utilization'!B129=0,"",'Truck Utilization'!B129)</f>
        <v>CCB8096</v>
      </c>
      <c r="XFA149" s="138">
        <f t="shared" si="69"/>
        <v>1</v>
      </c>
      <c r="XFB149" s="138" t="str">
        <f>IF('DSR Attendance'!A89="","",'DSR Attendance'!A89)</f>
        <v>SOLLANO</v>
      </c>
      <c r="XFC149" s="138" t="str">
        <f>IF('DSR Attendance'!B89="","",'DSR Attendance'!B89)</f>
        <v>CCBPI</v>
      </c>
    </row>
    <row r="150" spans="1:55 16375:16383" ht="14.4" customHeight="1">
      <c r="A150" s="190" t="str">
        <f>IF(L150="","",VLOOKUP(L150,'Truck Utilization'!B$3:C$300,2,FALSE))</f>
        <v/>
      </c>
      <c r="B150" s="191"/>
      <c r="C150" s="192" t="str">
        <f>IF($B150="","",VLOOKUP($B150,'DSR Attendance'!$A$3:$E$273,5,FALSE))</f>
        <v/>
      </c>
      <c r="D150" s="193"/>
      <c r="E150" s="637"/>
      <c r="F150" s="195"/>
      <c r="G150" s="195"/>
      <c r="H150" s="195"/>
      <c r="I150" s="196" t="str">
        <f>IF(E150="","",VLOOKUP(E150,'Summarized Plan'!A:B,2,0))</f>
        <v/>
      </c>
      <c r="J150" s="194"/>
      <c r="K150" s="194" t="s">
        <v>378</v>
      </c>
      <c r="L150" s="195"/>
      <c r="M150" s="194" t="str">
        <f t="shared" si="70"/>
        <v/>
      </c>
      <c r="N150" s="195" t="str">
        <f>IF(E150="","",VLOOKUP(E150,'Summarized Plan'!$A:$C,3,0))</f>
        <v/>
      </c>
      <c r="O150" s="195" t="str">
        <f>IF(E150="","",VLOOKUP(E150,'Summarized Plan'!$A:$G,7,0))</f>
        <v/>
      </c>
      <c r="P150" s="196"/>
      <c r="Q150" s="198">
        <f t="shared" si="71"/>
        <v>0</v>
      </c>
      <c r="R150" s="197" t="str">
        <f>IF($B150="","",VLOOKUP($Q150,'DSR Attendance'!$A$3:$D$179,4,FALSE))</f>
        <v/>
      </c>
      <c r="S150" s="197"/>
      <c r="T150" s="197">
        <f t="shared" si="72"/>
        <v>0</v>
      </c>
      <c r="U150" s="197">
        <f t="shared" si="73"/>
        <v>0</v>
      </c>
      <c r="V150" s="197" t="str">
        <f t="shared" si="74"/>
        <v/>
      </c>
      <c r="W150" s="197"/>
      <c r="X150" s="197" t="str">
        <f>_xlfn.IFNA(IF(L150="","",VLOOKUP(L150,'Truck Utilization'!B$3:D$147,3,FALSE)),"")</f>
        <v/>
      </c>
      <c r="Y150" s="197" t="str">
        <f>IF(X150="","",IF(E150="","",VLOOKUP(E150,'Summarized Plan'!$A:$E,5,0)))</f>
        <v/>
      </c>
      <c r="Z150" s="197">
        <f t="shared" si="75"/>
        <v>0</v>
      </c>
      <c r="AA150" s="197">
        <f t="shared" si="76"/>
        <v>0</v>
      </c>
      <c r="AB150" s="197" t="str">
        <f t="shared" si="77"/>
        <v/>
      </c>
      <c r="AC150" s="197"/>
      <c r="AD150" s="197">
        <f t="shared" si="78"/>
        <v>0</v>
      </c>
      <c r="AE150" s="197">
        <f t="shared" si="79"/>
        <v>0</v>
      </c>
      <c r="AF150" s="197" t="str">
        <f t="shared" si="80"/>
        <v/>
      </c>
      <c r="AG150" s="194"/>
      <c r="AH150" s="194"/>
      <c r="AI150" s="194"/>
      <c r="AJ150" s="193"/>
      <c r="AK150" s="199"/>
      <c r="AL150" s="194"/>
      <c r="AM150" s="115" t="e">
        <f t="shared" si="81"/>
        <v>#VALUE!</v>
      </c>
      <c r="AO150" s="11">
        <f t="shared" si="82"/>
        <v>0</v>
      </c>
      <c r="AP150" s="11" t="e">
        <f t="shared" si="83"/>
        <v>#N/A</v>
      </c>
      <c r="AQ150" s="11" t="str">
        <f t="shared" si="84"/>
        <v/>
      </c>
      <c r="AS150" s="202">
        <f t="shared" si="85"/>
        <v>0</v>
      </c>
      <c r="AT150" s="11" t="str">
        <f t="shared" si="86"/>
        <v/>
      </c>
      <c r="AW150" s="116"/>
      <c r="AX150" s="115" t="e">
        <f t="shared" si="87"/>
        <v>#VALUE!</v>
      </c>
      <c r="AY150" s="278" t="str">
        <f t="shared" si="88"/>
        <v/>
      </c>
      <c r="BC150" s="115" t="str">
        <f>IF(E150="","",_xlfn.XLOOKUP(E150,'Summarized Plan'!A:A,'Summarized Plan'!K:K))</f>
        <v/>
      </c>
      <c r="XEU150" s="138">
        <f t="shared" ref="XEU150:XEU213" si="89">COUNTIF($E:$E,E150)</f>
        <v>0</v>
      </c>
      <c r="XEV150" s="138" t="str">
        <f>IF(E150="","",B147)</f>
        <v/>
      </c>
      <c r="XEW150" s="153" t="str">
        <f t="shared" ref="XEW150:XEW213" si="90">IF(L150="","",L150)</f>
        <v/>
      </c>
      <c r="XEX150" s="138" t="str">
        <f>IF(ISNA(VLOOKUP(E150,'Summarized Plan'!$A:$U,19,0)),"",VLOOKUP(E150,'Summarized Plan'!$A:$U,19,0))</f>
        <v/>
      </c>
      <c r="XEY150" s="16" t="str">
        <f>IF('Truck Utilization'!A130=0,"",'Truck Utilization'!A130)</f>
        <v/>
      </c>
      <c r="XEZ150" s="16" t="str">
        <f>IF('Truck Utilization'!B130=0,"",'Truck Utilization'!B130)</f>
        <v>NBP2528</v>
      </c>
      <c r="XFA150" s="138">
        <f t="shared" si="69"/>
        <v>1</v>
      </c>
      <c r="XFB150" s="138" t="str">
        <f>IF('DSR Attendance'!A90="","",'DSR Attendance'!A90)</f>
        <v>SUNGA</v>
      </c>
      <c r="XFC150" s="138" t="str">
        <f>IF('DSR Attendance'!B90="","",'DSR Attendance'!B90)</f>
        <v>CCBPI</v>
      </c>
    </row>
    <row r="151" spans="1:55 16375:16383" ht="14.4" customHeight="1">
      <c r="A151" s="190" t="str">
        <f>IF(L151="","",VLOOKUP(L151,'Truck Utilization'!B$3:C$300,2,FALSE))</f>
        <v/>
      </c>
      <c r="B151" s="191"/>
      <c r="C151" s="192" t="str">
        <f>IF($B151="","",VLOOKUP($B151,'DSR Attendance'!$A$3:$E$273,5,FALSE))</f>
        <v/>
      </c>
      <c r="D151" s="193"/>
      <c r="E151" s="637"/>
      <c r="F151" s="195"/>
      <c r="G151" s="195"/>
      <c r="H151" s="195"/>
      <c r="I151" s="196" t="str">
        <f>IF(E151="","",VLOOKUP(E151,'Summarized Plan'!A:B,2,0))</f>
        <v/>
      </c>
      <c r="J151" s="194"/>
      <c r="K151" s="194" t="s">
        <v>378</v>
      </c>
      <c r="L151" s="195"/>
      <c r="M151" s="194" t="str">
        <f t="shared" si="70"/>
        <v/>
      </c>
      <c r="N151" s="195" t="str">
        <f>IF(E151="","",VLOOKUP(E151,'Summarized Plan'!$A:$C,3,0))</f>
        <v/>
      </c>
      <c r="O151" s="195" t="str">
        <f>IF(E151="","",VLOOKUP(E151,'Summarized Plan'!$A:$G,7,0))</f>
        <v/>
      </c>
      <c r="P151" s="196"/>
      <c r="Q151" s="198">
        <f t="shared" si="71"/>
        <v>0</v>
      </c>
      <c r="R151" s="197" t="str">
        <f>IF($B151="","",VLOOKUP($Q151,'DSR Attendance'!$A$3:$D$179,4,FALSE))</f>
        <v/>
      </c>
      <c r="S151" s="197"/>
      <c r="T151" s="197">
        <f t="shared" si="72"/>
        <v>0</v>
      </c>
      <c r="U151" s="197">
        <f t="shared" si="73"/>
        <v>0</v>
      </c>
      <c r="V151" s="197" t="str">
        <f t="shared" si="74"/>
        <v/>
      </c>
      <c r="W151" s="197"/>
      <c r="X151" s="197" t="str">
        <f>_xlfn.IFNA(IF(L151="","",VLOOKUP(L151,'Truck Utilization'!B$3:D$147,3,FALSE)),"")</f>
        <v/>
      </c>
      <c r="Y151" s="197" t="str">
        <f>IF(X151="","",IF(E151="","",VLOOKUP(E151,'Summarized Plan'!$A:$E,5,0)))</f>
        <v/>
      </c>
      <c r="Z151" s="197">
        <f t="shared" si="75"/>
        <v>0</v>
      </c>
      <c r="AA151" s="197">
        <f t="shared" si="76"/>
        <v>0</v>
      </c>
      <c r="AB151" s="197" t="str">
        <f t="shared" si="77"/>
        <v/>
      </c>
      <c r="AC151" s="197"/>
      <c r="AD151" s="197">
        <f t="shared" si="78"/>
        <v>0</v>
      </c>
      <c r="AE151" s="197">
        <f t="shared" si="79"/>
        <v>0</v>
      </c>
      <c r="AF151" s="197" t="str">
        <f t="shared" si="80"/>
        <v/>
      </c>
      <c r="AG151" s="194"/>
      <c r="AH151" s="194"/>
      <c r="AI151" s="194"/>
      <c r="AJ151" s="193"/>
      <c r="AK151" s="199"/>
      <c r="AL151" s="194"/>
      <c r="AM151" s="115" t="e">
        <f t="shared" si="81"/>
        <v>#VALUE!</v>
      </c>
      <c r="AO151" s="11">
        <f t="shared" si="82"/>
        <v>0</v>
      </c>
      <c r="AP151" s="11" t="e">
        <f t="shared" si="83"/>
        <v>#N/A</v>
      </c>
      <c r="AQ151" s="11" t="str">
        <f t="shared" si="84"/>
        <v/>
      </c>
      <c r="AS151" s="202">
        <f t="shared" si="85"/>
        <v>0</v>
      </c>
      <c r="AT151" s="11" t="str">
        <f t="shared" si="86"/>
        <v/>
      </c>
      <c r="AW151" s="116"/>
      <c r="AX151" s="115" t="e">
        <f t="shared" si="87"/>
        <v>#VALUE!</v>
      </c>
      <c r="AY151" s="278" t="str">
        <f t="shared" si="88"/>
        <v/>
      </c>
      <c r="BC151" s="115" t="str">
        <f>IF(E151="","",_xlfn.XLOOKUP(E151,'Summarized Plan'!A:A,'Summarized Plan'!K:K))</f>
        <v/>
      </c>
      <c r="XEU151" s="138">
        <f t="shared" si="89"/>
        <v>0</v>
      </c>
      <c r="XEV151" s="138" t="str">
        <f>IF(E151="","",B147)</f>
        <v/>
      </c>
      <c r="XEW151" s="153" t="str">
        <f t="shared" si="90"/>
        <v/>
      </c>
      <c r="XEX151" s="138" t="str">
        <f>IF(ISNA(VLOOKUP(E151,'Summarized Plan'!$A:$U,19,0)),"",VLOOKUP(E151,'Summarized Plan'!$A:$U,19,0))</f>
        <v/>
      </c>
      <c r="XEY151" s="16" t="str">
        <f>IF('Truck Utilization'!A131=0,"",'Truck Utilization'!A131)</f>
        <v/>
      </c>
      <c r="XEZ151" s="16" t="str">
        <f>IF('Truck Utilization'!B131=0,"",'Truck Utilization'!B131)</f>
        <v>NBP2777</v>
      </c>
      <c r="XFA151" s="138">
        <f t="shared" si="69"/>
        <v>1</v>
      </c>
      <c r="XFB151" s="138" t="str">
        <f>IF('DSR Attendance'!A91="","",'DSR Attendance'!A91)</f>
        <v>TAGALOGUIN</v>
      </c>
      <c r="XFC151" s="138" t="str">
        <f>IF('DSR Attendance'!B91="","",'DSR Attendance'!B91)</f>
        <v>CCBPI</v>
      </c>
    </row>
    <row r="152" spans="1:55 16375:16383" ht="14.4" customHeight="1">
      <c r="A152" s="190" t="str">
        <f>IF(L152="","",VLOOKUP(L152,'Truck Utilization'!B$3:C$300,2,FALSE))</f>
        <v/>
      </c>
      <c r="B152" s="191"/>
      <c r="C152" s="192" t="str">
        <f>IF($B152="","",VLOOKUP($B152,'DSR Attendance'!$A$3:$E$273,5,FALSE))</f>
        <v/>
      </c>
      <c r="D152" s="193"/>
      <c r="E152" s="637"/>
      <c r="F152" s="195"/>
      <c r="G152" s="195"/>
      <c r="H152" s="195"/>
      <c r="I152" s="196" t="str">
        <f>IF(E152="","",VLOOKUP(E152,'Summarized Plan'!A:B,2,0))</f>
        <v/>
      </c>
      <c r="J152" s="194"/>
      <c r="K152" s="194" t="s">
        <v>378</v>
      </c>
      <c r="L152" s="195"/>
      <c r="M152" s="194" t="str">
        <f t="shared" si="70"/>
        <v/>
      </c>
      <c r="N152" s="195" t="str">
        <f>IF(E152="","",VLOOKUP(E152,'Summarized Plan'!$A:$C,3,0))</f>
        <v/>
      </c>
      <c r="O152" s="195" t="str">
        <f>IF(E152="","",VLOOKUP(E152,'Summarized Plan'!$A:$G,7,0))</f>
        <v/>
      </c>
      <c r="P152" s="196"/>
      <c r="Q152" s="198">
        <f t="shared" si="71"/>
        <v>0</v>
      </c>
      <c r="R152" s="197" t="str">
        <f>IF($B152="","",VLOOKUP($Q152,'DSR Attendance'!$A$3:$D$179,4,FALSE))</f>
        <v/>
      </c>
      <c r="S152" s="197"/>
      <c r="T152" s="197">
        <f t="shared" si="72"/>
        <v>0</v>
      </c>
      <c r="U152" s="197">
        <f t="shared" si="73"/>
        <v>0</v>
      </c>
      <c r="V152" s="197" t="str">
        <f t="shared" si="74"/>
        <v/>
      </c>
      <c r="W152" s="197"/>
      <c r="X152" s="197" t="str">
        <f>_xlfn.IFNA(IF(L152="","",VLOOKUP(L152,'Truck Utilization'!B$3:D$147,3,FALSE)),"")</f>
        <v/>
      </c>
      <c r="Y152" s="197" t="str">
        <f>IF(X152="","",IF(E152="","",VLOOKUP(E152,'Summarized Plan'!$A:$E,5,0)))</f>
        <v/>
      </c>
      <c r="Z152" s="197">
        <f t="shared" si="75"/>
        <v>0</v>
      </c>
      <c r="AA152" s="197">
        <f t="shared" si="76"/>
        <v>0</v>
      </c>
      <c r="AB152" s="197" t="str">
        <f t="shared" si="77"/>
        <v/>
      </c>
      <c r="AC152" s="197"/>
      <c r="AD152" s="197">
        <f t="shared" si="78"/>
        <v>0</v>
      </c>
      <c r="AE152" s="197">
        <f t="shared" si="79"/>
        <v>0</v>
      </c>
      <c r="AF152" s="197" t="str">
        <f t="shared" si="80"/>
        <v/>
      </c>
      <c r="AG152" s="194"/>
      <c r="AH152" s="194"/>
      <c r="AI152" s="194"/>
      <c r="AJ152" s="193"/>
      <c r="AK152" s="199"/>
      <c r="AL152" s="194"/>
      <c r="AM152" s="115" t="e">
        <f t="shared" si="81"/>
        <v>#VALUE!</v>
      </c>
      <c r="AO152" s="11">
        <f t="shared" si="82"/>
        <v>0</v>
      </c>
      <c r="AP152" s="11" t="e">
        <f t="shared" si="83"/>
        <v>#N/A</v>
      </c>
      <c r="AQ152" s="11" t="str">
        <f t="shared" si="84"/>
        <v/>
      </c>
      <c r="AS152" s="202">
        <f t="shared" si="85"/>
        <v>0</v>
      </c>
      <c r="AT152" s="11" t="str">
        <f t="shared" si="86"/>
        <v/>
      </c>
      <c r="AW152" s="116"/>
      <c r="AX152" s="115" t="e">
        <f t="shared" si="87"/>
        <v>#VALUE!</v>
      </c>
      <c r="AY152" s="278" t="str">
        <f t="shared" si="88"/>
        <v/>
      </c>
      <c r="BC152" s="115" t="str">
        <f>IF(E152="","",_xlfn.XLOOKUP(E152,'Summarized Plan'!A:A,'Summarized Plan'!K:K))</f>
        <v/>
      </c>
      <c r="XEU152" s="138">
        <f t="shared" si="89"/>
        <v>0</v>
      </c>
      <c r="XEV152" s="138" t="str">
        <f>IF(E152="","",B152)</f>
        <v/>
      </c>
      <c r="XEW152" s="153" t="str">
        <f t="shared" si="90"/>
        <v/>
      </c>
      <c r="XEX152" s="138" t="str">
        <f>IF(ISNA(VLOOKUP(E152,'Summarized Plan'!$A:$U,19,0)),"",VLOOKUP(E152,'Summarized Plan'!$A:$U,19,0))</f>
        <v/>
      </c>
      <c r="XEY152" s="16" t="str">
        <f>IF('Truck Utilization'!A132=0,"",'Truck Utilization'!A132)</f>
        <v/>
      </c>
      <c r="XEZ152" s="16" t="str">
        <f>IF('Truck Utilization'!B132=0,"",'Truck Utilization'!B132)</f>
        <v>NBP2808</v>
      </c>
      <c r="XFA152" s="138">
        <f t="shared" si="69"/>
        <v>1</v>
      </c>
      <c r="XFB152" s="138" t="str">
        <f>IF('DSR Attendance'!A92="","",'DSR Attendance'!A92)</f>
        <v>TEREC</v>
      </c>
      <c r="XFC152" s="138" t="str">
        <f>IF('DSR Attendance'!B92="","",'DSR Attendance'!B92)</f>
        <v>CCBPI</v>
      </c>
    </row>
    <row r="153" spans="1:55 16375:16383" ht="14.4" customHeight="1">
      <c r="A153" s="190" t="str">
        <f>IF(L153="","",VLOOKUP(L153,'Truck Utilization'!B$3:C$300,2,FALSE))</f>
        <v/>
      </c>
      <c r="B153" s="191"/>
      <c r="C153" s="192" t="str">
        <f>IF($B153="","",VLOOKUP($B153,'DSR Attendance'!$A$3:$E$273,5,FALSE))</f>
        <v/>
      </c>
      <c r="D153" s="193"/>
      <c r="E153" s="637"/>
      <c r="F153" s="195"/>
      <c r="G153" s="195"/>
      <c r="H153" s="195"/>
      <c r="I153" s="196" t="str">
        <f>IF(E153="","",VLOOKUP(E153,'Summarized Plan'!A:B,2,0))</f>
        <v/>
      </c>
      <c r="J153" s="194"/>
      <c r="K153" s="194" t="s">
        <v>378</v>
      </c>
      <c r="L153" s="195"/>
      <c r="M153" s="194" t="str">
        <f t="shared" si="70"/>
        <v/>
      </c>
      <c r="N153" s="195" t="str">
        <f>IF(E153="","",VLOOKUP(E153,'Summarized Plan'!$A:$C,3,0))</f>
        <v/>
      </c>
      <c r="O153" s="195" t="str">
        <f>IF(E153="","",VLOOKUP(E153,'Summarized Plan'!$A:$G,7,0))</f>
        <v/>
      </c>
      <c r="P153" s="196"/>
      <c r="Q153" s="198">
        <f t="shared" si="71"/>
        <v>0</v>
      </c>
      <c r="R153" s="197" t="str">
        <f>IF($B153="","",VLOOKUP($Q153,'DSR Attendance'!$A$3:$D$179,4,FALSE))</f>
        <v/>
      </c>
      <c r="S153" s="197"/>
      <c r="T153" s="197">
        <f t="shared" si="72"/>
        <v>0</v>
      </c>
      <c r="U153" s="197">
        <f t="shared" si="73"/>
        <v>0</v>
      </c>
      <c r="V153" s="197" t="str">
        <f t="shared" si="74"/>
        <v/>
      </c>
      <c r="W153" s="197"/>
      <c r="X153" s="197" t="str">
        <f>_xlfn.IFNA(IF(L153="","",VLOOKUP(L153,'Truck Utilization'!B$3:D$147,3,FALSE)),"")</f>
        <v/>
      </c>
      <c r="Y153" s="197" t="str">
        <f>IF(X153="","",IF(E153="","",VLOOKUP(E153,'Summarized Plan'!$A:$E,5,0)))</f>
        <v/>
      </c>
      <c r="Z153" s="197">
        <f t="shared" si="75"/>
        <v>0</v>
      </c>
      <c r="AA153" s="197">
        <f t="shared" si="76"/>
        <v>0</v>
      </c>
      <c r="AB153" s="197" t="str">
        <f t="shared" si="77"/>
        <v/>
      </c>
      <c r="AC153" s="197"/>
      <c r="AD153" s="197">
        <f t="shared" si="78"/>
        <v>0</v>
      </c>
      <c r="AE153" s="197">
        <f t="shared" si="79"/>
        <v>0</v>
      </c>
      <c r="AF153" s="197" t="str">
        <f t="shared" si="80"/>
        <v/>
      </c>
      <c r="AG153" s="194"/>
      <c r="AH153" s="194"/>
      <c r="AI153" s="194"/>
      <c r="AJ153" s="193"/>
      <c r="AK153" s="199"/>
      <c r="AL153" s="194"/>
      <c r="AM153" s="115" t="e">
        <f t="shared" si="81"/>
        <v>#VALUE!</v>
      </c>
      <c r="AO153" s="11">
        <f t="shared" si="82"/>
        <v>0</v>
      </c>
      <c r="AP153" s="11" t="e">
        <f t="shared" si="83"/>
        <v>#N/A</v>
      </c>
      <c r="AQ153" s="11" t="str">
        <f t="shared" si="84"/>
        <v/>
      </c>
      <c r="AS153" s="202">
        <f t="shared" si="85"/>
        <v>0</v>
      </c>
      <c r="AT153" s="11" t="str">
        <f t="shared" si="86"/>
        <v/>
      </c>
      <c r="AW153" s="116"/>
      <c r="AX153" s="115" t="e">
        <f t="shared" si="87"/>
        <v>#VALUE!</v>
      </c>
      <c r="AY153" s="278" t="str">
        <f t="shared" si="88"/>
        <v/>
      </c>
      <c r="BC153" s="115" t="str">
        <f>IF(E153="","",_xlfn.XLOOKUP(E153,'Summarized Plan'!A:A,'Summarized Plan'!K:K))</f>
        <v/>
      </c>
      <c r="XEU153" s="138">
        <f t="shared" si="89"/>
        <v>0</v>
      </c>
      <c r="XEV153" s="138" t="str">
        <f>IF(E153="","",B152)</f>
        <v/>
      </c>
      <c r="XEW153" s="153" t="str">
        <f t="shared" si="90"/>
        <v/>
      </c>
      <c r="XEX153" s="138" t="str">
        <f>IF(ISNA(VLOOKUP(E153,'Summarized Plan'!$A:$U,19,0)),"",VLOOKUP(E153,'Summarized Plan'!$A:$U,19,0))</f>
        <v/>
      </c>
      <c r="XEY153" s="16" t="str">
        <f>IF('Truck Utilization'!A133=0,"",'Truck Utilization'!A133)</f>
        <v/>
      </c>
      <c r="XEZ153" s="16" t="str">
        <f>IF('Truck Utilization'!B133=0,"",'Truck Utilization'!B133)</f>
        <v>NBP2827</v>
      </c>
      <c r="XFA153" s="138">
        <f t="shared" si="69"/>
        <v>1</v>
      </c>
      <c r="XFB153" s="138" t="str">
        <f>IF('DSR Attendance'!A93="","",'DSR Attendance'!A93)</f>
        <v>TOMENIO</v>
      </c>
      <c r="XFC153" s="138" t="str">
        <f>IF('DSR Attendance'!B93="","",'DSR Attendance'!B93)</f>
        <v>CCBPI</v>
      </c>
    </row>
    <row r="154" spans="1:55 16375:16383" ht="14.4" customHeight="1">
      <c r="A154" s="190" t="str">
        <f>IF(L154="","",VLOOKUP(L154,'Truck Utilization'!B$3:C$300,2,FALSE))</f>
        <v/>
      </c>
      <c r="B154" s="191"/>
      <c r="C154" s="192" t="str">
        <f>IF($B154="","",VLOOKUP($B154,'DSR Attendance'!$A$3:$E$273,5,FALSE))</f>
        <v/>
      </c>
      <c r="D154" s="193"/>
      <c r="E154" s="637"/>
      <c r="F154" s="195"/>
      <c r="G154" s="195"/>
      <c r="H154" s="195"/>
      <c r="I154" s="196" t="str">
        <f>IF(E154="","",VLOOKUP(E154,'Summarized Plan'!A:B,2,0))</f>
        <v/>
      </c>
      <c r="J154" s="194"/>
      <c r="K154" s="194" t="s">
        <v>378</v>
      </c>
      <c r="L154" s="195"/>
      <c r="M154" s="194" t="str">
        <f t="shared" si="70"/>
        <v/>
      </c>
      <c r="N154" s="195" t="str">
        <f>IF(E154="","",VLOOKUP(E154,'Summarized Plan'!$A:$C,3,0))</f>
        <v/>
      </c>
      <c r="O154" s="195" t="str">
        <f>IF(E154="","",VLOOKUP(E154,'Summarized Plan'!$A:$G,7,0))</f>
        <v/>
      </c>
      <c r="P154" s="196"/>
      <c r="Q154" s="198">
        <f t="shared" si="71"/>
        <v>0</v>
      </c>
      <c r="R154" s="197" t="str">
        <f>IF($B154="","",VLOOKUP($Q154,'DSR Attendance'!$A$3:$D$179,4,FALSE))</f>
        <v/>
      </c>
      <c r="S154" s="197"/>
      <c r="T154" s="197">
        <f t="shared" si="72"/>
        <v>0</v>
      </c>
      <c r="U154" s="197">
        <f t="shared" si="73"/>
        <v>0</v>
      </c>
      <c r="V154" s="197" t="str">
        <f t="shared" si="74"/>
        <v/>
      </c>
      <c r="W154" s="197"/>
      <c r="X154" s="197" t="str">
        <f>_xlfn.IFNA(IF(L154="","",VLOOKUP(L154,'Truck Utilization'!B$3:D$147,3,FALSE)),"")</f>
        <v/>
      </c>
      <c r="Y154" s="197" t="str">
        <f>IF(X154="","",IF(E154="","",VLOOKUP(E154,'Summarized Plan'!$A:$E,5,0)))</f>
        <v/>
      </c>
      <c r="Z154" s="197">
        <f t="shared" si="75"/>
        <v>0</v>
      </c>
      <c r="AA154" s="197">
        <f t="shared" si="76"/>
        <v>0</v>
      </c>
      <c r="AB154" s="197" t="str">
        <f t="shared" si="77"/>
        <v/>
      </c>
      <c r="AC154" s="197"/>
      <c r="AD154" s="197">
        <f t="shared" si="78"/>
        <v>0</v>
      </c>
      <c r="AE154" s="197">
        <f t="shared" si="79"/>
        <v>0</v>
      </c>
      <c r="AF154" s="197" t="str">
        <f t="shared" si="80"/>
        <v/>
      </c>
      <c r="AG154" s="194"/>
      <c r="AH154" s="194"/>
      <c r="AI154" s="194"/>
      <c r="AJ154" s="193"/>
      <c r="AK154" s="199"/>
      <c r="AL154" s="194"/>
      <c r="AM154" s="115" t="e">
        <f t="shared" si="81"/>
        <v>#VALUE!</v>
      </c>
      <c r="AO154" s="11">
        <f t="shared" si="82"/>
        <v>0</v>
      </c>
      <c r="AP154" s="11" t="e">
        <f t="shared" si="83"/>
        <v>#N/A</v>
      </c>
      <c r="AQ154" s="11" t="str">
        <f t="shared" si="84"/>
        <v/>
      </c>
      <c r="AS154" s="202">
        <f t="shared" si="85"/>
        <v>0</v>
      </c>
      <c r="AT154" s="11" t="str">
        <f t="shared" si="86"/>
        <v/>
      </c>
      <c r="AW154" s="116"/>
      <c r="AX154" s="115" t="e">
        <f t="shared" si="87"/>
        <v>#VALUE!</v>
      </c>
      <c r="AY154" s="278" t="str">
        <f t="shared" si="88"/>
        <v/>
      </c>
      <c r="BC154" s="115" t="str">
        <f>IF(E154="","",_xlfn.XLOOKUP(E154,'Summarized Plan'!A:A,'Summarized Plan'!K:K))</f>
        <v/>
      </c>
      <c r="XEU154" s="138">
        <f>COUNTIF($E:$E,E154)</f>
        <v>0</v>
      </c>
      <c r="XEV154" s="138" t="str">
        <f>IF(E154="","",B152)</f>
        <v/>
      </c>
      <c r="XEW154" s="153" t="str">
        <f t="shared" si="90"/>
        <v/>
      </c>
      <c r="XEX154" s="138" t="str">
        <f>IF(ISNA(VLOOKUP(E154,'Summarized Plan'!$A:$U,19,0)),"",VLOOKUP(E154,'Summarized Plan'!$A:$U,19,0))</f>
        <v/>
      </c>
      <c r="XEY154" s="16" t="str">
        <f>IF('Truck Utilization'!A134=0,"",'Truck Utilization'!A134)</f>
        <v/>
      </c>
      <c r="XEZ154" s="16" t="str">
        <f>IF('Truck Utilization'!B134=0,"",'Truck Utilization'!B134)</f>
        <v>NBP2828</v>
      </c>
      <c r="XFA154" s="138" t="e">
        <f t="shared" si="69"/>
        <v>#REF!</v>
      </c>
      <c r="XFB154" s="138" t="e">
        <f>IF('DSR Attendance'!#REF!="","",'DSR Attendance'!#REF!)</f>
        <v>#REF!</v>
      </c>
      <c r="XFC154" s="138" t="e">
        <f>IF('DSR Attendance'!#REF!="","",'DSR Attendance'!#REF!)</f>
        <v>#REF!</v>
      </c>
    </row>
    <row r="155" spans="1:55 16375:16383" ht="14.4" customHeight="1">
      <c r="A155" s="190" t="str">
        <f>IF(L155="","",VLOOKUP(L155,'Truck Utilization'!B$3:C$300,2,FALSE))</f>
        <v/>
      </c>
      <c r="B155" s="191"/>
      <c r="C155" s="192" t="str">
        <f>IF($B155="","",VLOOKUP($B155,'DSR Attendance'!$A$3:$E$273,5,FALSE))</f>
        <v/>
      </c>
      <c r="D155" s="193"/>
      <c r="E155" s="637"/>
      <c r="F155" s="195"/>
      <c r="G155" s="195"/>
      <c r="H155" s="195"/>
      <c r="I155" s="196" t="str">
        <f>IF(E155="","",VLOOKUP(E155,'Summarized Plan'!A:B,2,0))</f>
        <v/>
      </c>
      <c r="J155" s="194"/>
      <c r="K155" s="194" t="s">
        <v>378</v>
      </c>
      <c r="L155" s="195"/>
      <c r="M155" s="194" t="str">
        <f t="shared" si="70"/>
        <v/>
      </c>
      <c r="N155" s="195" t="str">
        <f>IF(E155="","",VLOOKUP(E155,'Summarized Plan'!$A:$C,3,0))</f>
        <v/>
      </c>
      <c r="O155" s="195" t="str">
        <f>IF(E155="","",VLOOKUP(E155,'Summarized Plan'!$A:$G,7,0))</f>
        <v/>
      </c>
      <c r="P155" s="196"/>
      <c r="Q155" s="198">
        <f t="shared" si="71"/>
        <v>0</v>
      </c>
      <c r="R155" s="197" t="str">
        <f>IF($B155="","",VLOOKUP($Q155,'DSR Attendance'!$A$3:$D$179,4,FALSE))</f>
        <v/>
      </c>
      <c r="S155" s="197"/>
      <c r="T155" s="197">
        <f t="shared" si="72"/>
        <v>0</v>
      </c>
      <c r="U155" s="197">
        <f t="shared" si="73"/>
        <v>0</v>
      </c>
      <c r="V155" s="197" t="str">
        <f t="shared" si="74"/>
        <v/>
      </c>
      <c r="W155" s="197"/>
      <c r="X155" s="197" t="str">
        <f>_xlfn.IFNA(IF(L155="","",VLOOKUP(L155,'Truck Utilization'!B$3:D$147,3,FALSE)),"")</f>
        <v/>
      </c>
      <c r="Y155" s="197" t="str">
        <f>IF(X155="","",IF(E155="","",VLOOKUP(E155,'Summarized Plan'!$A:$E,5,0)))</f>
        <v/>
      </c>
      <c r="Z155" s="197">
        <f t="shared" si="75"/>
        <v>0</v>
      </c>
      <c r="AA155" s="197">
        <f t="shared" si="76"/>
        <v>0</v>
      </c>
      <c r="AB155" s="197" t="str">
        <f t="shared" si="77"/>
        <v/>
      </c>
      <c r="AC155" s="197"/>
      <c r="AD155" s="197">
        <f t="shared" si="78"/>
        <v>0</v>
      </c>
      <c r="AE155" s="197">
        <f t="shared" si="79"/>
        <v>0</v>
      </c>
      <c r="AF155" s="197" t="str">
        <f t="shared" si="80"/>
        <v/>
      </c>
      <c r="AG155" s="194"/>
      <c r="AH155" s="194"/>
      <c r="AI155" s="194"/>
      <c r="AJ155" s="193"/>
      <c r="AK155" s="199"/>
      <c r="AL155" s="194"/>
      <c r="AM155" s="115" t="e">
        <f t="shared" si="81"/>
        <v>#VALUE!</v>
      </c>
      <c r="AO155" s="11">
        <f t="shared" si="82"/>
        <v>0</v>
      </c>
      <c r="AP155" s="11" t="e">
        <f t="shared" si="83"/>
        <v>#N/A</v>
      </c>
      <c r="AQ155" s="11" t="str">
        <f t="shared" si="84"/>
        <v/>
      </c>
      <c r="AS155" s="202">
        <f t="shared" si="85"/>
        <v>0</v>
      </c>
      <c r="AT155" s="11" t="str">
        <f t="shared" si="86"/>
        <v/>
      </c>
      <c r="AW155" s="116"/>
      <c r="AX155" s="115" t="e">
        <f t="shared" si="87"/>
        <v>#VALUE!</v>
      </c>
      <c r="AY155" s="278" t="str">
        <f t="shared" si="88"/>
        <v/>
      </c>
      <c r="BC155" s="115" t="str">
        <f>IF(E155="","",_xlfn.XLOOKUP(E155,'Summarized Plan'!A:A,'Summarized Plan'!K:K))</f>
        <v/>
      </c>
      <c r="XEU155" s="138">
        <f>COUNTIF($E:$E,E155)</f>
        <v>0</v>
      </c>
      <c r="XEV155" s="138" t="str">
        <f>IF(E155="","",B152)</f>
        <v/>
      </c>
      <c r="XEW155" s="153" t="str">
        <f t="shared" si="90"/>
        <v/>
      </c>
      <c r="XEX155" s="138" t="str">
        <f>IF(ISNA(VLOOKUP(E155,'Summarized Plan'!$A:$U,19,0)),"",VLOOKUP(E155,'Summarized Plan'!$A:$U,19,0))</f>
        <v/>
      </c>
      <c r="XEY155" s="16" t="str">
        <f>IF('Truck Utilization'!A135=0,"",'Truck Utilization'!A135)</f>
        <v/>
      </c>
      <c r="XEZ155" s="16" t="str">
        <f>IF('Truck Utilization'!B135=0,"",'Truck Utilization'!B135)</f>
        <v>NBP2837</v>
      </c>
      <c r="XFA155" s="138">
        <f t="shared" si="69"/>
        <v>1</v>
      </c>
      <c r="XFB155" s="138" t="str">
        <f>IF('DSR Attendance'!A94="","",'DSR Attendance'!A94)</f>
        <v>VEGA</v>
      </c>
      <c r="XFC155" s="138" t="str">
        <f>IF('DSR Attendance'!B94="","",'DSR Attendance'!B94)</f>
        <v>CCBPI</v>
      </c>
    </row>
    <row r="156" spans="1:55 16375:16383" ht="14.4" customHeight="1">
      <c r="A156" s="190" t="str">
        <f>IF(L156="","",VLOOKUP(L156,'Truck Utilization'!B$3:C$300,2,FALSE))</f>
        <v/>
      </c>
      <c r="B156" s="191"/>
      <c r="C156" s="192" t="str">
        <f>IF($B156="","",VLOOKUP($B156,'DSR Attendance'!$A$3:$E$273,5,FALSE))</f>
        <v/>
      </c>
      <c r="D156" s="193"/>
      <c r="E156" s="637"/>
      <c r="F156" s="195"/>
      <c r="G156" s="195"/>
      <c r="H156" s="195"/>
      <c r="I156" s="196" t="str">
        <f>IF(E156="","",VLOOKUP(E156,'Summarized Plan'!A:B,2,0))</f>
        <v/>
      </c>
      <c r="J156" s="194"/>
      <c r="K156" s="194" t="s">
        <v>378</v>
      </c>
      <c r="L156" s="195"/>
      <c r="M156" s="194" t="str">
        <f t="shared" si="70"/>
        <v/>
      </c>
      <c r="N156" s="195" t="str">
        <f>IF(E156="","",VLOOKUP(E156,'Summarized Plan'!$A:$C,3,0))</f>
        <v/>
      </c>
      <c r="O156" s="195" t="str">
        <f>IF(E156="","",VLOOKUP(E156,'Summarized Plan'!$A:$G,7,0))</f>
        <v/>
      </c>
      <c r="P156" s="196"/>
      <c r="Q156" s="198">
        <f t="shared" si="71"/>
        <v>0</v>
      </c>
      <c r="R156" s="197" t="str">
        <f>IF($B156="","",VLOOKUP($Q156,'DSR Attendance'!$A$3:$D$179,4,FALSE))</f>
        <v/>
      </c>
      <c r="S156" s="197"/>
      <c r="T156" s="197">
        <f t="shared" si="72"/>
        <v>0</v>
      </c>
      <c r="U156" s="197">
        <f t="shared" si="73"/>
        <v>0</v>
      </c>
      <c r="V156" s="197" t="str">
        <f t="shared" si="74"/>
        <v/>
      </c>
      <c r="W156" s="197"/>
      <c r="X156" s="197" t="str">
        <f>_xlfn.IFNA(IF(L156="","",VLOOKUP(L156,'Truck Utilization'!B$3:D$147,3,FALSE)),"")</f>
        <v/>
      </c>
      <c r="Y156" s="197" t="str">
        <f>IF(X156="","",IF(E156="","",VLOOKUP(E156,'Summarized Plan'!$A:$E,5,0)))</f>
        <v/>
      </c>
      <c r="Z156" s="197">
        <f t="shared" si="75"/>
        <v>0</v>
      </c>
      <c r="AA156" s="197">
        <f t="shared" si="76"/>
        <v>0</v>
      </c>
      <c r="AB156" s="197" t="str">
        <f t="shared" si="77"/>
        <v/>
      </c>
      <c r="AC156" s="197"/>
      <c r="AD156" s="197">
        <f t="shared" si="78"/>
        <v>0</v>
      </c>
      <c r="AE156" s="197">
        <f t="shared" si="79"/>
        <v>0</v>
      </c>
      <c r="AF156" s="197" t="str">
        <f t="shared" si="80"/>
        <v/>
      </c>
      <c r="AG156" s="194"/>
      <c r="AH156" s="194"/>
      <c r="AI156" s="194"/>
      <c r="AJ156" s="193"/>
      <c r="AK156" s="199"/>
      <c r="AL156" s="194"/>
      <c r="AM156" s="115" t="e">
        <f t="shared" si="81"/>
        <v>#VALUE!</v>
      </c>
      <c r="AO156" s="11">
        <f t="shared" si="82"/>
        <v>0</v>
      </c>
      <c r="AP156" s="11" t="e">
        <f t="shared" si="83"/>
        <v>#N/A</v>
      </c>
      <c r="AQ156" s="11" t="str">
        <f t="shared" si="84"/>
        <v/>
      </c>
      <c r="AS156" s="202">
        <f t="shared" si="85"/>
        <v>0</v>
      </c>
      <c r="AT156" s="11" t="str">
        <f t="shared" si="86"/>
        <v/>
      </c>
      <c r="AW156" s="116"/>
      <c r="AX156" s="115" t="e">
        <f t="shared" si="87"/>
        <v>#VALUE!</v>
      </c>
      <c r="AY156" s="278" t="str">
        <f t="shared" si="88"/>
        <v/>
      </c>
      <c r="BC156" s="115" t="str">
        <f>IF(E156="","",_xlfn.XLOOKUP(E156,'Summarized Plan'!A:A,'Summarized Plan'!K:K))</f>
        <v/>
      </c>
      <c r="XEU156" s="138">
        <f t="shared" si="89"/>
        <v>0</v>
      </c>
      <c r="XEV156" s="138" t="str">
        <f>IF(E156="","",B152)</f>
        <v/>
      </c>
      <c r="XEW156" s="153" t="str">
        <f t="shared" si="90"/>
        <v/>
      </c>
      <c r="XEX156" s="138" t="str">
        <f>IF(ISNA(VLOOKUP(E156,'Summarized Plan'!$A:$U,19,0)),"",VLOOKUP(E156,'Summarized Plan'!$A:$U,19,0))</f>
        <v/>
      </c>
      <c r="XEY156" s="16" t="str">
        <f>IF('Truck Utilization'!A136=0,"",'Truck Utilization'!A136)</f>
        <v/>
      </c>
      <c r="XEZ156" s="16" t="str">
        <f>IF('Truck Utilization'!B136=0,"",'Truck Utilization'!B136)</f>
        <v>NCK3264</v>
      </c>
      <c r="XFA156" s="138" t="e">
        <f t="shared" si="69"/>
        <v>#REF!</v>
      </c>
      <c r="XFB156" s="138" t="e">
        <f>IF('DSR Attendance'!#REF!="","",'DSR Attendance'!#REF!)</f>
        <v>#REF!</v>
      </c>
      <c r="XFC156" s="138" t="e">
        <f>IF('DSR Attendance'!#REF!="","",'DSR Attendance'!#REF!)</f>
        <v>#REF!</v>
      </c>
    </row>
    <row r="157" spans="1:55 16375:16383" ht="14.4" customHeight="1">
      <c r="A157" s="190" t="str">
        <f>IF(L157="","",VLOOKUP(L157,'Truck Utilization'!B$3:C$300,2,FALSE))</f>
        <v/>
      </c>
      <c r="B157" s="191"/>
      <c r="C157" s="192" t="str">
        <f>IF($B157="","",VLOOKUP($B157,'DSR Attendance'!$A$3:$E$273,5,FALSE))</f>
        <v/>
      </c>
      <c r="D157" s="193"/>
      <c r="E157" s="637"/>
      <c r="F157" s="195"/>
      <c r="G157" s="195"/>
      <c r="H157" s="195"/>
      <c r="I157" s="196" t="str">
        <f>IF(E157="","",VLOOKUP(E157,'Summarized Plan'!A:B,2,0))</f>
        <v/>
      </c>
      <c r="J157" s="194"/>
      <c r="K157" s="194" t="s">
        <v>378</v>
      </c>
      <c r="L157" s="195"/>
      <c r="M157" s="194" t="str">
        <f t="shared" si="70"/>
        <v/>
      </c>
      <c r="N157" s="195" t="str">
        <f>IF(E157="","",VLOOKUP(E157,'Summarized Plan'!$A:$C,3,0))</f>
        <v/>
      </c>
      <c r="O157" s="195" t="str">
        <f>IF(E157="","",VLOOKUP(E157,'Summarized Plan'!$A:$G,7,0))</f>
        <v/>
      </c>
      <c r="P157" s="196"/>
      <c r="Q157" s="198">
        <f t="shared" si="71"/>
        <v>0</v>
      </c>
      <c r="R157" s="197" t="str">
        <f>IF($B157="","",VLOOKUP($Q157,'DSR Attendance'!$A$3:$D$179,4,FALSE))</f>
        <v/>
      </c>
      <c r="S157" s="197"/>
      <c r="T157" s="197">
        <f t="shared" si="72"/>
        <v>0</v>
      </c>
      <c r="U157" s="197">
        <f t="shared" si="73"/>
        <v>0</v>
      </c>
      <c r="V157" s="197" t="str">
        <f t="shared" si="74"/>
        <v/>
      </c>
      <c r="W157" s="197"/>
      <c r="X157" s="197" t="str">
        <f>_xlfn.IFNA(IF(L157="","",VLOOKUP(L157,'Truck Utilization'!B$3:D$147,3,FALSE)),"")</f>
        <v/>
      </c>
      <c r="Y157" s="197" t="str">
        <f>IF(X157="","",IF(E157="","",VLOOKUP(E157,'Summarized Plan'!$A:$E,5,0)))</f>
        <v/>
      </c>
      <c r="Z157" s="197">
        <f t="shared" si="75"/>
        <v>0</v>
      </c>
      <c r="AA157" s="197">
        <f t="shared" si="76"/>
        <v>0</v>
      </c>
      <c r="AB157" s="197" t="str">
        <f t="shared" si="77"/>
        <v/>
      </c>
      <c r="AC157" s="197"/>
      <c r="AD157" s="197">
        <f t="shared" si="78"/>
        <v>0</v>
      </c>
      <c r="AE157" s="197">
        <f t="shared" si="79"/>
        <v>0</v>
      </c>
      <c r="AF157" s="197" t="str">
        <f t="shared" si="80"/>
        <v/>
      </c>
      <c r="AG157" s="194"/>
      <c r="AH157" s="194"/>
      <c r="AI157" s="194"/>
      <c r="AJ157" s="193"/>
      <c r="AK157" s="199"/>
      <c r="AL157" s="194"/>
      <c r="AM157" s="115" t="e">
        <f t="shared" si="81"/>
        <v>#VALUE!</v>
      </c>
      <c r="AO157" s="11">
        <f t="shared" si="82"/>
        <v>0</v>
      </c>
      <c r="AP157" s="11" t="e">
        <f t="shared" si="83"/>
        <v>#N/A</v>
      </c>
      <c r="AQ157" s="11" t="str">
        <f t="shared" si="84"/>
        <v/>
      </c>
      <c r="AS157" s="202">
        <f t="shared" si="85"/>
        <v>0</v>
      </c>
      <c r="AT157" s="11" t="str">
        <f t="shared" si="86"/>
        <v/>
      </c>
      <c r="AW157" s="116"/>
      <c r="AX157" s="115" t="e">
        <f t="shared" si="87"/>
        <v>#VALUE!</v>
      </c>
      <c r="AY157" s="278" t="str">
        <f t="shared" si="88"/>
        <v/>
      </c>
      <c r="BC157" s="115" t="str">
        <f>IF(E157="","",_xlfn.XLOOKUP(E157,'Summarized Plan'!A:A,'Summarized Plan'!K:K))</f>
        <v/>
      </c>
      <c r="XEU157" s="138">
        <f t="shared" si="89"/>
        <v>0</v>
      </c>
      <c r="XEV157" s="138" t="str">
        <f>IF(E157="","",B157)</f>
        <v/>
      </c>
      <c r="XEW157" s="153" t="str">
        <f t="shared" si="90"/>
        <v/>
      </c>
      <c r="XEX157" s="138" t="str">
        <f>IF(ISNA(VLOOKUP(E157,'Summarized Plan'!$A:$U,19,0)),"",VLOOKUP(E157,'Summarized Plan'!$A:$U,19,0))</f>
        <v/>
      </c>
      <c r="XEY157" s="16" t="str">
        <f>IF('Truck Utilization'!A137=0,"",'Truck Utilization'!A137)</f>
        <v/>
      </c>
      <c r="XEZ157" s="16" t="str">
        <f>IF('Truck Utilization'!B137=0,"",'Truck Utilization'!B137)</f>
        <v>NCK4036</v>
      </c>
      <c r="XFA157" s="138" t="e">
        <f t="shared" si="69"/>
        <v>#REF!</v>
      </c>
      <c r="XFB157" s="138" t="e">
        <f>IF('DSR Attendance'!#REF!="","",'DSR Attendance'!#REF!)</f>
        <v>#REF!</v>
      </c>
      <c r="XFC157" s="138" t="e">
        <f>IF('DSR Attendance'!#REF!="","",'DSR Attendance'!#REF!)</f>
        <v>#REF!</v>
      </c>
    </row>
    <row r="158" spans="1:55 16375:16383" ht="14.4" customHeight="1">
      <c r="A158" s="190" t="str">
        <f>IF(L158="","",VLOOKUP(L158,'Truck Utilization'!B$3:C$300,2,FALSE))</f>
        <v/>
      </c>
      <c r="B158" s="191"/>
      <c r="C158" s="192" t="str">
        <f>IF($B158="","",VLOOKUP($B158,'DSR Attendance'!$A$3:$E$273,5,FALSE))</f>
        <v/>
      </c>
      <c r="D158" s="193"/>
      <c r="E158" s="637"/>
      <c r="F158" s="195"/>
      <c r="G158" s="195"/>
      <c r="H158" s="195"/>
      <c r="I158" s="196" t="str">
        <f>IF(E158="","",VLOOKUP(E158,'Summarized Plan'!A:B,2,0))</f>
        <v/>
      </c>
      <c r="J158" s="194"/>
      <c r="K158" s="194" t="s">
        <v>378</v>
      </c>
      <c r="L158" s="195"/>
      <c r="M158" s="194" t="str">
        <f t="shared" si="70"/>
        <v/>
      </c>
      <c r="N158" s="195" t="str">
        <f>IF(E158="","",VLOOKUP(E158,'Summarized Plan'!$A:$C,3,0))</f>
        <v/>
      </c>
      <c r="O158" s="195" t="str">
        <f>IF(E158="","",VLOOKUP(E158,'Summarized Plan'!$A:$G,7,0))</f>
        <v/>
      </c>
      <c r="P158" s="196"/>
      <c r="Q158" s="198">
        <f t="shared" si="71"/>
        <v>0</v>
      </c>
      <c r="R158" s="197" t="str">
        <f>IF($B158="","",VLOOKUP($Q158,'DSR Attendance'!$A$3:$D$179,4,FALSE))</f>
        <v/>
      </c>
      <c r="S158" s="197"/>
      <c r="T158" s="197">
        <f t="shared" si="72"/>
        <v>0</v>
      </c>
      <c r="U158" s="197">
        <f t="shared" si="73"/>
        <v>0</v>
      </c>
      <c r="V158" s="197" t="str">
        <f t="shared" si="74"/>
        <v/>
      </c>
      <c r="W158" s="197"/>
      <c r="X158" s="197" t="str">
        <f>_xlfn.IFNA(IF(L158="","",VLOOKUP(L158,'Truck Utilization'!B$3:D$147,3,FALSE)),"")</f>
        <v/>
      </c>
      <c r="Y158" s="197" t="str">
        <f>IF(X158="","",IF(E158="","",VLOOKUP(E158,'Summarized Plan'!$A:$E,5,0)))</f>
        <v/>
      </c>
      <c r="Z158" s="197">
        <f t="shared" si="75"/>
        <v>0</v>
      </c>
      <c r="AA158" s="197">
        <f t="shared" si="76"/>
        <v>0</v>
      </c>
      <c r="AB158" s="197" t="str">
        <f t="shared" si="77"/>
        <v/>
      </c>
      <c r="AC158" s="197"/>
      <c r="AD158" s="197">
        <f t="shared" si="78"/>
        <v>0</v>
      </c>
      <c r="AE158" s="197">
        <f t="shared" si="79"/>
        <v>0</v>
      </c>
      <c r="AF158" s="197" t="str">
        <f t="shared" si="80"/>
        <v/>
      </c>
      <c r="AG158" s="194"/>
      <c r="AH158" s="194"/>
      <c r="AI158" s="194"/>
      <c r="AJ158" s="193"/>
      <c r="AK158" s="199"/>
      <c r="AL158" s="194"/>
      <c r="AM158" s="115" t="e">
        <f t="shared" si="81"/>
        <v>#VALUE!</v>
      </c>
      <c r="AO158" s="11">
        <f t="shared" si="82"/>
        <v>0</v>
      </c>
      <c r="AP158" s="11" t="e">
        <f t="shared" si="83"/>
        <v>#N/A</v>
      </c>
      <c r="AQ158" s="11" t="str">
        <f t="shared" si="84"/>
        <v/>
      </c>
      <c r="AS158" s="202">
        <f t="shared" si="85"/>
        <v>0</v>
      </c>
      <c r="AT158" s="11" t="str">
        <f t="shared" si="86"/>
        <v/>
      </c>
      <c r="AW158" s="116"/>
      <c r="AX158" s="115" t="e">
        <f t="shared" si="87"/>
        <v>#VALUE!</v>
      </c>
      <c r="AY158" s="278" t="str">
        <f t="shared" si="88"/>
        <v/>
      </c>
      <c r="BC158" s="115" t="str">
        <f>IF(E158="","",_xlfn.XLOOKUP(E158,'Summarized Plan'!A:A,'Summarized Plan'!K:K))</f>
        <v/>
      </c>
      <c r="XEU158" s="138">
        <f t="shared" si="89"/>
        <v>0</v>
      </c>
      <c r="XEV158" s="138" t="str">
        <f>IF(E158="","",B157)</f>
        <v/>
      </c>
      <c r="XEW158" s="153" t="str">
        <f t="shared" si="90"/>
        <v/>
      </c>
      <c r="XEX158" s="138" t="str">
        <f>IF(ISNA(VLOOKUP(E158,'Summarized Plan'!$A:$U,19,0)),"",VLOOKUP(E158,'Summarized Plan'!$A:$U,19,0))</f>
        <v/>
      </c>
      <c r="XEY158" s="16" t="str">
        <f>IF('Truck Utilization'!A138=0,"",'Truck Utilization'!A138)</f>
        <v/>
      </c>
      <c r="XEZ158" s="16" t="str">
        <f>IF('Truck Utilization'!B138=0,"",'Truck Utilization'!B138)</f>
        <v>NDH1740</v>
      </c>
      <c r="XFA158" s="138">
        <f t="shared" si="69"/>
        <v>1</v>
      </c>
      <c r="XFB158" s="138" t="str">
        <f>IF('DSR Attendance'!A95="","",'DSR Attendance'!A95)</f>
        <v>VENTAJAR</v>
      </c>
      <c r="XFC158" s="138" t="str">
        <f>IF('DSR Attendance'!B95="","",'DSR Attendance'!B95)</f>
        <v>CCBPI</v>
      </c>
    </row>
    <row r="159" spans="1:55 16375:16383" ht="14.4" customHeight="1">
      <c r="A159" s="190" t="str">
        <f>IF(L159="","",VLOOKUP(L159,'Truck Utilization'!B$3:C$300,2,FALSE))</f>
        <v/>
      </c>
      <c r="B159" s="191"/>
      <c r="C159" s="192" t="str">
        <f>IF($B159="","",VLOOKUP($B159,'DSR Attendance'!$A$3:$E$273,5,FALSE))</f>
        <v/>
      </c>
      <c r="D159" s="193"/>
      <c r="E159" s="637"/>
      <c r="F159" s="195"/>
      <c r="G159" s="195"/>
      <c r="H159" s="195"/>
      <c r="I159" s="196" t="str">
        <f>IF(E159="","",VLOOKUP(E159,'Summarized Plan'!A:B,2,0))</f>
        <v/>
      </c>
      <c r="J159" s="194"/>
      <c r="K159" s="194" t="s">
        <v>378</v>
      </c>
      <c r="L159" s="195"/>
      <c r="M159" s="194" t="str">
        <f t="shared" si="70"/>
        <v/>
      </c>
      <c r="N159" s="195" t="str">
        <f>IF(E159="","",VLOOKUP(E159,'Summarized Plan'!$A:$C,3,0))</f>
        <v/>
      </c>
      <c r="O159" s="195" t="str">
        <f>IF(E159="","",VLOOKUP(E159,'Summarized Plan'!$A:$G,7,0))</f>
        <v/>
      </c>
      <c r="P159" s="196"/>
      <c r="Q159" s="198">
        <f t="shared" si="71"/>
        <v>0</v>
      </c>
      <c r="R159" s="197" t="str">
        <f>IF($B159="","",VLOOKUP($Q159,'DSR Attendance'!$A$3:$D$179,4,FALSE))</f>
        <v/>
      </c>
      <c r="S159" s="197"/>
      <c r="T159" s="197">
        <f t="shared" si="72"/>
        <v>0</v>
      </c>
      <c r="U159" s="197">
        <f t="shared" si="73"/>
        <v>0</v>
      </c>
      <c r="V159" s="197" t="str">
        <f t="shared" si="74"/>
        <v/>
      </c>
      <c r="W159" s="197"/>
      <c r="X159" s="197" t="str">
        <f>_xlfn.IFNA(IF(L159="","",VLOOKUP(L159,'Truck Utilization'!B$3:D$147,3,FALSE)),"")</f>
        <v/>
      </c>
      <c r="Y159" s="197" t="str">
        <f>IF(X159="","",IF(E159="","",VLOOKUP(E159,'Summarized Plan'!$A:$E,5,0)))</f>
        <v/>
      </c>
      <c r="Z159" s="197">
        <f t="shared" si="75"/>
        <v>0</v>
      </c>
      <c r="AA159" s="197">
        <f t="shared" si="76"/>
        <v>0</v>
      </c>
      <c r="AB159" s="197" t="str">
        <f t="shared" si="77"/>
        <v/>
      </c>
      <c r="AC159" s="197"/>
      <c r="AD159" s="197">
        <f t="shared" si="78"/>
        <v>0</v>
      </c>
      <c r="AE159" s="197">
        <f t="shared" si="79"/>
        <v>0</v>
      </c>
      <c r="AF159" s="197" t="str">
        <f t="shared" si="80"/>
        <v/>
      </c>
      <c r="AG159" s="194"/>
      <c r="AH159" s="194"/>
      <c r="AI159" s="194"/>
      <c r="AJ159" s="193"/>
      <c r="AK159" s="199"/>
      <c r="AL159" s="194"/>
      <c r="AM159" s="115" t="e">
        <f t="shared" si="81"/>
        <v>#VALUE!</v>
      </c>
      <c r="AO159" s="11">
        <f t="shared" si="82"/>
        <v>0</v>
      </c>
      <c r="AP159" s="11" t="e">
        <f t="shared" si="83"/>
        <v>#N/A</v>
      </c>
      <c r="AQ159" s="11" t="str">
        <f t="shared" si="84"/>
        <v/>
      </c>
      <c r="AS159" s="202">
        <f t="shared" si="85"/>
        <v>0</v>
      </c>
      <c r="AT159" s="11" t="str">
        <f t="shared" si="86"/>
        <v/>
      </c>
      <c r="AW159" s="116"/>
      <c r="AX159" s="115" t="e">
        <f t="shared" si="87"/>
        <v>#VALUE!</v>
      </c>
      <c r="AY159" s="278" t="str">
        <f t="shared" si="88"/>
        <v/>
      </c>
      <c r="BC159" s="115" t="str">
        <f>IF(E159="","",_xlfn.XLOOKUP(E159,'Summarized Plan'!A:A,'Summarized Plan'!K:K))</f>
        <v/>
      </c>
      <c r="XEU159" s="138">
        <f t="shared" si="89"/>
        <v>0</v>
      </c>
      <c r="XEV159" s="138" t="str">
        <f>IF(E159="","",B157)</f>
        <v/>
      </c>
      <c r="XEW159" s="153" t="str">
        <f t="shared" si="90"/>
        <v/>
      </c>
      <c r="XEX159" s="138" t="str">
        <f>IF(ISNA(VLOOKUP(E159,'Summarized Plan'!$A:$U,19,0)),"",VLOOKUP(E159,'Summarized Plan'!$A:$U,19,0))</f>
        <v/>
      </c>
      <c r="XEY159" s="16" t="e">
        <f>IF('Truck Utilization'!#REF!=0,"",'Truck Utilization'!#REF!)</f>
        <v>#REF!</v>
      </c>
      <c r="XEZ159" s="16" t="e">
        <f>IF('Truck Utilization'!#REF!=0,"",'Truck Utilization'!#REF!)</f>
        <v>#REF!</v>
      </c>
      <c r="XFA159" s="138">
        <f t="shared" si="69"/>
        <v>1</v>
      </c>
      <c r="XFB159" s="138" t="str">
        <f>IF('DSR Attendance'!A96="","",'DSR Attendance'!A96)</f>
        <v/>
      </c>
      <c r="XFC159" s="138" t="str">
        <f>IF('DSR Attendance'!B96="","",'DSR Attendance'!B96)</f>
        <v/>
      </c>
    </row>
    <row r="160" spans="1:55 16375:16383" ht="14.4" customHeight="1">
      <c r="A160" s="190" t="str">
        <f>IF(L160="","",VLOOKUP(L160,'Truck Utilization'!B$3:C$300,2,FALSE))</f>
        <v/>
      </c>
      <c r="B160" s="191"/>
      <c r="C160" s="192" t="str">
        <f>IF($B160="","",VLOOKUP($B160,'DSR Attendance'!$A$3:$E$273,5,FALSE))</f>
        <v/>
      </c>
      <c r="D160" s="193"/>
      <c r="E160" s="637"/>
      <c r="F160" s="195"/>
      <c r="G160" s="195"/>
      <c r="H160" s="195"/>
      <c r="I160" s="196" t="str">
        <f>IF(E160="","",VLOOKUP(E160,'Summarized Plan'!A:B,2,0))</f>
        <v/>
      </c>
      <c r="J160" s="194"/>
      <c r="K160" s="194" t="s">
        <v>378</v>
      </c>
      <c r="L160" s="195"/>
      <c r="M160" s="194" t="str">
        <f t="shared" si="70"/>
        <v/>
      </c>
      <c r="N160" s="195" t="str">
        <f>IF(E160="","",VLOOKUP(E160,'Summarized Plan'!$A:$C,3,0))</f>
        <v/>
      </c>
      <c r="O160" s="195" t="str">
        <f>IF(E160="","",VLOOKUP(E160,'Summarized Plan'!$A:$G,7,0))</f>
        <v/>
      </c>
      <c r="P160" s="196"/>
      <c r="Q160" s="198">
        <f t="shared" si="71"/>
        <v>0</v>
      </c>
      <c r="R160" s="197" t="str">
        <f>IF($B160="","",VLOOKUP($Q160,'DSR Attendance'!$A$3:$D$179,4,FALSE))</f>
        <v/>
      </c>
      <c r="S160" s="197"/>
      <c r="T160" s="197">
        <f t="shared" si="72"/>
        <v>0</v>
      </c>
      <c r="U160" s="197">
        <f t="shared" si="73"/>
        <v>0</v>
      </c>
      <c r="V160" s="197" t="str">
        <f t="shared" si="74"/>
        <v/>
      </c>
      <c r="W160" s="197"/>
      <c r="X160" s="197" t="str">
        <f>_xlfn.IFNA(IF(L160="","",VLOOKUP(L160,'Truck Utilization'!B$3:D$147,3,FALSE)),"")</f>
        <v/>
      </c>
      <c r="Y160" s="197" t="str">
        <f>IF(X160="","",IF(E160="","",VLOOKUP(E160,'Summarized Plan'!$A:$E,5,0)))</f>
        <v/>
      </c>
      <c r="Z160" s="197">
        <f t="shared" si="75"/>
        <v>0</v>
      </c>
      <c r="AA160" s="197">
        <f t="shared" si="76"/>
        <v>0</v>
      </c>
      <c r="AB160" s="197" t="str">
        <f t="shared" si="77"/>
        <v/>
      </c>
      <c r="AC160" s="197"/>
      <c r="AD160" s="197">
        <f t="shared" si="78"/>
        <v>0</v>
      </c>
      <c r="AE160" s="197">
        <f t="shared" si="79"/>
        <v>0</v>
      </c>
      <c r="AF160" s="197" t="str">
        <f t="shared" si="80"/>
        <v/>
      </c>
      <c r="AG160" s="194"/>
      <c r="AH160" s="194"/>
      <c r="AI160" s="194"/>
      <c r="AJ160" s="193"/>
      <c r="AK160" s="199"/>
      <c r="AL160" s="194"/>
      <c r="AM160" s="115" t="e">
        <f t="shared" si="81"/>
        <v>#VALUE!</v>
      </c>
      <c r="AO160" s="11">
        <f t="shared" si="82"/>
        <v>0</v>
      </c>
      <c r="AP160" s="11" t="e">
        <f t="shared" si="83"/>
        <v>#N/A</v>
      </c>
      <c r="AQ160" s="11" t="str">
        <f t="shared" si="84"/>
        <v/>
      </c>
      <c r="AS160" s="202">
        <f t="shared" si="85"/>
        <v>0</v>
      </c>
      <c r="AT160" s="11" t="str">
        <f t="shared" si="86"/>
        <v/>
      </c>
      <c r="AW160" s="116"/>
      <c r="AX160" s="115" t="e">
        <f t="shared" si="87"/>
        <v>#VALUE!</v>
      </c>
      <c r="AY160" s="278" t="str">
        <f t="shared" si="88"/>
        <v/>
      </c>
      <c r="BC160" s="115" t="str">
        <f>IF(E160="","",_xlfn.XLOOKUP(E160,'Summarized Plan'!A:A,'Summarized Plan'!K:K))</f>
        <v/>
      </c>
      <c r="XEU160" s="138">
        <f t="shared" si="89"/>
        <v>0</v>
      </c>
      <c r="XEV160" s="138" t="str">
        <f>IF(E160="","",B157)</f>
        <v/>
      </c>
      <c r="XEW160" s="153" t="str">
        <f t="shared" si="90"/>
        <v/>
      </c>
      <c r="XEX160" s="138" t="str">
        <f>IF(ISNA(VLOOKUP(E160,'Summarized Plan'!$A:$U,19,0)),"",VLOOKUP(E160,'Summarized Plan'!$A:$U,19,0))</f>
        <v/>
      </c>
      <c r="XEY160" s="16" t="e">
        <f>IF('Truck Utilization'!#REF!=0,"",'Truck Utilization'!#REF!)</f>
        <v>#REF!</v>
      </c>
      <c r="XEZ160" s="16" t="e">
        <f>IF('Truck Utilization'!#REF!=0,"",'Truck Utilization'!#REF!)</f>
        <v>#REF!</v>
      </c>
      <c r="XFA160" s="138" t="e">
        <f t="shared" si="69"/>
        <v>#REF!</v>
      </c>
      <c r="XFB160" s="138" t="e">
        <f>IF('DSR Attendance'!#REF!="","",'DSR Attendance'!#REF!)</f>
        <v>#REF!</v>
      </c>
      <c r="XFC160" s="138" t="e">
        <f>IF('DSR Attendance'!#REF!="","",'DSR Attendance'!#REF!)</f>
        <v>#REF!</v>
      </c>
    </row>
    <row r="161" spans="1:55 16375:16383" ht="14.4" customHeight="1">
      <c r="A161" s="190" t="str">
        <f>IF(L161="","",VLOOKUP(L161,'Truck Utilization'!B$3:C$300,2,FALSE))</f>
        <v/>
      </c>
      <c r="B161" s="191"/>
      <c r="C161" s="192" t="str">
        <f>IF($B161="","",VLOOKUP($B161,'DSR Attendance'!$A$3:$E$273,5,FALSE))</f>
        <v/>
      </c>
      <c r="D161" s="193"/>
      <c r="E161" s="637"/>
      <c r="F161" s="195"/>
      <c r="G161" s="195"/>
      <c r="H161" s="195"/>
      <c r="I161" s="196" t="str">
        <f>IF(E161="","",VLOOKUP(E161,'Summarized Plan'!A:B,2,0))</f>
        <v/>
      </c>
      <c r="J161" s="194"/>
      <c r="K161" s="194" t="s">
        <v>378</v>
      </c>
      <c r="L161" s="195"/>
      <c r="M161" s="194" t="str">
        <f t="shared" si="70"/>
        <v/>
      </c>
      <c r="N161" s="195" t="str">
        <f>IF(E161="","",VLOOKUP(E161,'Summarized Plan'!$A:$C,3,0))</f>
        <v/>
      </c>
      <c r="O161" s="195" t="str">
        <f>IF(E161="","",VLOOKUP(E161,'Summarized Plan'!$A:$G,7,0))</f>
        <v/>
      </c>
      <c r="P161" s="196"/>
      <c r="Q161" s="198">
        <f t="shared" si="71"/>
        <v>0</v>
      </c>
      <c r="R161" s="197" t="str">
        <f>IF($B161="","",VLOOKUP($Q161,'DSR Attendance'!$A$3:$D$179,4,FALSE))</f>
        <v/>
      </c>
      <c r="S161" s="197"/>
      <c r="T161" s="197">
        <f t="shared" si="72"/>
        <v>0</v>
      </c>
      <c r="U161" s="197">
        <f t="shared" si="73"/>
        <v>0</v>
      </c>
      <c r="V161" s="197" t="str">
        <f t="shared" si="74"/>
        <v/>
      </c>
      <c r="W161" s="197"/>
      <c r="X161" s="197" t="str">
        <f>_xlfn.IFNA(IF(L161="","",VLOOKUP(L161,'Truck Utilization'!B$3:D$147,3,FALSE)),"")</f>
        <v/>
      </c>
      <c r="Y161" s="197" t="str">
        <f>IF(X161="","",IF(E161="","",VLOOKUP(E161,'Summarized Plan'!$A:$E,5,0)))</f>
        <v/>
      </c>
      <c r="Z161" s="197">
        <f t="shared" si="75"/>
        <v>0</v>
      </c>
      <c r="AA161" s="197">
        <f t="shared" si="76"/>
        <v>0</v>
      </c>
      <c r="AB161" s="197" t="str">
        <f t="shared" si="77"/>
        <v/>
      </c>
      <c r="AC161" s="197"/>
      <c r="AD161" s="197">
        <f t="shared" si="78"/>
        <v>0</v>
      </c>
      <c r="AE161" s="197">
        <f t="shared" si="79"/>
        <v>0</v>
      </c>
      <c r="AF161" s="197" t="str">
        <f t="shared" si="80"/>
        <v/>
      </c>
      <c r="AG161" s="194"/>
      <c r="AH161" s="194"/>
      <c r="AI161" s="194"/>
      <c r="AJ161" s="193"/>
      <c r="AK161" s="199"/>
      <c r="AL161" s="194"/>
      <c r="AM161" s="115" t="e">
        <f t="shared" si="81"/>
        <v>#VALUE!</v>
      </c>
      <c r="AO161" s="11">
        <f t="shared" si="82"/>
        <v>0</v>
      </c>
      <c r="AP161" s="11" t="e">
        <f t="shared" si="83"/>
        <v>#N/A</v>
      </c>
      <c r="AQ161" s="11" t="str">
        <f t="shared" si="84"/>
        <v/>
      </c>
      <c r="AS161" s="202">
        <f t="shared" si="85"/>
        <v>0</v>
      </c>
      <c r="AT161" s="11" t="str">
        <f t="shared" si="86"/>
        <v/>
      </c>
      <c r="AW161" s="116"/>
      <c r="AX161" s="115" t="e">
        <f t="shared" si="87"/>
        <v>#VALUE!</v>
      </c>
      <c r="AY161" s="278" t="str">
        <f t="shared" si="88"/>
        <v/>
      </c>
      <c r="BC161" s="115" t="str">
        <f>IF(E161="","",_xlfn.XLOOKUP(E161,'Summarized Plan'!A:A,'Summarized Plan'!K:K))</f>
        <v/>
      </c>
      <c r="XEU161" s="138">
        <f t="shared" si="89"/>
        <v>0</v>
      </c>
      <c r="XEV161" s="138" t="str">
        <f>IF(E161="","",B157)</f>
        <v/>
      </c>
      <c r="XEW161" s="153" t="str">
        <f t="shared" si="90"/>
        <v/>
      </c>
      <c r="XEX161" s="138" t="str">
        <f>IF(ISNA(VLOOKUP(E161,'Summarized Plan'!$A:$U,19,0)),"",VLOOKUP(E161,'Summarized Plan'!$A:$U,19,0))</f>
        <v/>
      </c>
      <c r="XEY161" s="16" t="e">
        <f>IF('Truck Utilization'!#REF!=0,"",'Truck Utilization'!#REF!)</f>
        <v>#REF!</v>
      </c>
      <c r="XEZ161" s="16" t="e">
        <f>IF('Truck Utilization'!#REF!=0,"",'Truck Utilization'!#REF!)</f>
        <v>#REF!</v>
      </c>
      <c r="XFA161" s="138" t="e">
        <f t="shared" si="69"/>
        <v>#REF!</v>
      </c>
      <c r="XFB161" s="138" t="e">
        <f>IF('DSR Attendance'!#REF!="","",'DSR Attendance'!#REF!)</f>
        <v>#REF!</v>
      </c>
      <c r="XFC161" s="138" t="e">
        <f>IF('DSR Attendance'!#REF!="","",'DSR Attendance'!#REF!)</f>
        <v>#REF!</v>
      </c>
    </row>
    <row r="162" spans="1:55 16375:16383" ht="14.4" customHeight="1">
      <c r="A162" s="190" t="str">
        <f>IF(L162="","",VLOOKUP(L162,'Truck Utilization'!B$3:C$300,2,FALSE))</f>
        <v/>
      </c>
      <c r="B162" s="191"/>
      <c r="C162" s="192" t="str">
        <f>IF($B162="","",VLOOKUP($B162,'DSR Attendance'!$A$3:$E$273,5,FALSE))</f>
        <v/>
      </c>
      <c r="D162" s="193"/>
      <c r="E162" s="637"/>
      <c r="F162" s="195"/>
      <c r="G162" s="195"/>
      <c r="H162" s="195"/>
      <c r="I162" s="196" t="str">
        <f>IF(E162="","",VLOOKUP(E162,'Summarized Plan'!A:B,2,0))</f>
        <v/>
      </c>
      <c r="J162" s="194"/>
      <c r="K162" s="194" t="s">
        <v>378</v>
      </c>
      <c r="L162" s="195"/>
      <c r="M162" s="194" t="str">
        <f t="shared" si="70"/>
        <v/>
      </c>
      <c r="N162" s="195" t="str">
        <f>IF(E162="","",VLOOKUP(E162,'Summarized Plan'!$A:$C,3,0))</f>
        <v/>
      </c>
      <c r="O162" s="195" t="str">
        <f>IF(E162="","",VLOOKUP(E162,'Summarized Plan'!$A:$G,7,0))</f>
        <v/>
      </c>
      <c r="P162" s="196"/>
      <c r="Q162" s="198">
        <f t="shared" si="71"/>
        <v>0</v>
      </c>
      <c r="R162" s="197" t="str">
        <f>IF($B162="","",VLOOKUP($Q162,'DSR Attendance'!$A$3:$D$179,4,FALSE))</f>
        <v/>
      </c>
      <c r="S162" s="197"/>
      <c r="T162" s="197">
        <f t="shared" si="72"/>
        <v>0</v>
      </c>
      <c r="U162" s="197">
        <f t="shared" si="73"/>
        <v>0</v>
      </c>
      <c r="V162" s="197" t="str">
        <f t="shared" si="74"/>
        <v/>
      </c>
      <c r="W162" s="197"/>
      <c r="X162" s="197" t="str">
        <f>_xlfn.IFNA(IF(L162="","",VLOOKUP(L162,'Truck Utilization'!B$3:D$147,3,FALSE)),"")</f>
        <v/>
      </c>
      <c r="Y162" s="197" t="str">
        <f>IF(X162="","",IF(E162="","",VLOOKUP(E162,'Summarized Plan'!$A:$E,5,0)))</f>
        <v/>
      </c>
      <c r="Z162" s="197">
        <f t="shared" si="75"/>
        <v>0</v>
      </c>
      <c r="AA162" s="197">
        <f t="shared" si="76"/>
        <v>0</v>
      </c>
      <c r="AB162" s="197" t="str">
        <f t="shared" si="77"/>
        <v/>
      </c>
      <c r="AC162" s="197"/>
      <c r="AD162" s="197">
        <f t="shared" si="78"/>
        <v>0</v>
      </c>
      <c r="AE162" s="197">
        <f t="shared" si="79"/>
        <v>0</v>
      </c>
      <c r="AF162" s="197" t="str">
        <f t="shared" si="80"/>
        <v/>
      </c>
      <c r="AG162" s="194"/>
      <c r="AH162" s="194"/>
      <c r="AI162" s="194"/>
      <c r="AJ162" s="193"/>
      <c r="AK162" s="199"/>
      <c r="AL162" s="194"/>
      <c r="AM162" s="115" t="e">
        <f t="shared" si="81"/>
        <v>#VALUE!</v>
      </c>
      <c r="AO162" s="11">
        <f t="shared" si="82"/>
        <v>0</v>
      </c>
      <c r="AP162" s="11" t="e">
        <f t="shared" si="83"/>
        <v>#N/A</v>
      </c>
      <c r="AQ162" s="11" t="str">
        <f t="shared" si="84"/>
        <v/>
      </c>
      <c r="AS162" s="202">
        <f t="shared" si="85"/>
        <v>0</v>
      </c>
      <c r="AT162" s="11" t="str">
        <f t="shared" si="86"/>
        <v/>
      </c>
      <c r="AW162" s="116"/>
      <c r="AX162" s="115" t="e">
        <f t="shared" si="87"/>
        <v>#VALUE!</v>
      </c>
      <c r="AY162" s="278" t="str">
        <f t="shared" si="88"/>
        <v/>
      </c>
      <c r="BC162" s="115" t="str">
        <f>IF(E162="","",_xlfn.XLOOKUP(E162,'Summarized Plan'!A:A,'Summarized Plan'!K:K))</f>
        <v/>
      </c>
      <c r="XEU162" s="138">
        <f t="shared" si="89"/>
        <v>0</v>
      </c>
      <c r="XEV162" s="138" t="str">
        <f>IF(E162="","",B162)</f>
        <v/>
      </c>
      <c r="XEW162" s="153" t="str">
        <f t="shared" si="90"/>
        <v/>
      </c>
      <c r="XEX162" s="138" t="str">
        <f>IF(ISNA(VLOOKUP(E162,'Summarized Plan'!$A:$U,19,0)),"",VLOOKUP(E162,'Summarized Plan'!$A:$U,19,0))</f>
        <v/>
      </c>
      <c r="XEY162" s="16" t="e">
        <f>IF('Truck Utilization'!#REF!=0,"",'Truck Utilization'!#REF!)</f>
        <v>#REF!</v>
      </c>
      <c r="XEZ162" s="16" t="e">
        <f>IF('Truck Utilization'!#REF!=0,"",'Truck Utilization'!#REF!)</f>
        <v>#REF!</v>
      </c>
      <c r="XFA162" s="138">
        <f t="shared" si="69"/>
        <v>1</v>
      </c>
      <c r="XFB162" s="138" t="str">
        <f>IF('DSR Attendance'!A97="","",'DSR Attendance'!A97)</f>
        <v>CONTILLO</v>
      </c>
      <c r="XFC162" s="138" t="str">
        <f>IF('DSR Attendance'!B97="","",'DSR Attendance'!B97)</f>
        <v>ONG</v>
      </c>
    </row>
    <row r="163" spans="1:55 16375:16383" ht="14.4" customHeight="1">
      <c r="A163" s="190" t="str">
        <f>IF(L163="","",VLOOKUP(L163,'Truck Utilization'!B$3:C$300,2,FALSE))</f>
        <v/>
      </c>
      <c r="B163" s="191"/>
      <c r="C163" s="192" t="str">
        <f>IF($B163="","",VLOOKUP($B163,'DSR Attendance'!$A$3:$E$273,5,FALSE))</f>
        <v/>
      </c>
      <c r="D163" s="193"/>
      <c r="E163" s="637"/>
      <c r="F163" s="195"/>
      <c r="G163" s="195"/>
      <c r="H163" s="195"/>
      <c r="I163" s="196" t="str">
        <f>IF(E163="","",VLOOKUP(E163,'Summarized Plan'!A:B,2,0))</f>
        <v/>
      </c>
      <c r="J163" s="194"/>
      <c r="K163" s="194" t="s">
        <v>378</v>
      </c>
      <c r="L163" s="195"/>
      <c r="M163" s="194" t="str">
        <f t="shared" si="70"/>
        <v/>
      </c>
      <c r="N163" s="195" t="str">
        <f>IF(E163="","",VLOOKUP(E163,'Summarized Plan'!$A:$C,3,0))</f>
        <v/>
      </c>
      <c r="O163" s="195" t="str">
        <f>IF(E163="","",VLOOKUP(E163,'Summarized Plan'!$A:$G,7,0))</f>
        <v/>
      </c>
      <c r="P163" s="196"/>
      <c r="Q163" s="198">
        <f t="shared" si="71"/>
        <v>0</v>
      </c>
      <c r="R163" s="197" t="str">
        <f>IF($B163="","",VLOOKUP($Q163,'DSR Attendance'!$A$3:$D$179,4,FALSE))</f>
        <v/>
      </c>
      <c r="S163" s="197"/>
      <c r="T163" s="197">
        <f t="shared" si="72"/>
        <v>0</v>
      </c>
      <c r="U163" s="197">
        <f t="shared" si="73"/>
        <v>0</v>
      </c>
      <c r="V163" s="197" t="str">
        <f t="shared" si="74"/>
        <v/>
      </c>
      <c r="W163" s="197"/>
      <c r="X163" s="197" t="str">
        <f>_xlfn.IFNA(IF(L163="","",VLOOKUP(L163,'Truck Utilization'!B$3:D$147,3,FALSE)),"")</f>
        <v/>
      </c>
      <c r="Y163" s="197" t="str">
        <f>IF(X163="","",IF(E163="","",VLOOKUP(E163,'Summarized Plan'!$A:$E,5,0)))</f>
        <v/>
      </c>
      <c r="Z163" s="197">
        <f t="shared" si="75"/>
        <v>0</v>
      </c>
      <c r="AA163" s="197">
        <f t="shared" si="76"/>
        <v>0</v>
      </c>
      <c r="AB163" s="197" t="str">
        <f t="shared" si="77"/>
        <v/>
      </c>
      <c r="AC163" s="197"/>
      <c r="AD163" s="197">
        <f t="shared" si="78"/>
        <v>0</v>
      </c>
      <c r="AE163" s="197">
        <f t="shared" si="79"/>
        <v>0</v>
      </c>
      <c r="AF163" s="197" t="str">
        <f t="shared" si="80"/>
        <v/>
      </c>
      <c r="AG163" s="194"/>
      <c r="AH163" s="194"/>
      <c r="AI163" s="194"/>
      <c r="AJ163" s="193"/>
      <c r="AK163" s="199"/>
      <c r="AL163" s="194"/>
      <c r="AM163" s="115" t="e">
        <f t="shared" si="81"/>
        <v>#VALUE!</v>
      </c>
      <c r="AO163" s="11">
        <f t="shared" si="82"/>
        <v>0</v>
      </c>
      <c r="AP163" s="11" t="e">
        <f t="shared" si="83"/>
        <v>#N/A</v>
      </c>
      <c r="AQ163" s="11" t="str">
        <f t="shared" si="84"/>
        <v/>
      </c>
      <c r="AS163" s="202">
        <f t="shared" si="85"/>
        <v>0</v>
      </c>
      <c r="AT163" s="11" t="str">
        <f t="shared" si="86"/>
        <v/>
      </c>
      <c r="AW163" s="116"/>
      <c r="AX163" s="115" t="e">
        <f t="shared" si="87"/>
        <v>#VALUE!</v>
      </c>
      <c r="AY163" s="278" t="str">
        <f t="shared" si="88"/>
        <v/>
      </c>
      <c r="BC163" s="115" t="str">
        <f>IF(E163="","",_xlfn.XLOOKUP(E163,'Summarized Plan'!A:A,'Summarized Plan'!K:K))</f>
        <v/>
      </c>
      <c r="XEU163" s="138">
        <f t="shared" si="89"/>
        <v>0</v>
      </c>
      <c r="XEV163" s="138" t="str">
        <f>IF(E163="","",B162)</f>
        <v/>
      </c>
      <c r="XEW163" s="153" t="str">
        <f t="shared" si="90"/>
        <v/>
      </c>
      <c r="XEX163" s="138" t="str">
        <f>IF(ISNA(VLOOKUP(E163,'Summarized Plan'!$A:$U,19,0)),"",VLOOKUP(E163,'Summarized Plan'!$A:$U,19,0))</f>
        <v/>
      </c>
      <c r="XEY163" s="16" t="e">
        <f>IF('Truck Utilization'!#REF!=0,"",'Truck Utilization'!#REF!)</f>
        <v>#REF!</v>
      </c>
      <c r="XEZ163" s="16" t="e">
        <f>IF('Truck Utilization'!#REF!=0,"",'Truck Utilization'!#REF!)</f>
        <v>#REF!</v>
      </c>
      <c r="XFA163" s="138">
        <f t="shared" si="69"/>
        <v>1</v>
      </c>
      <c r="XFB163" s="138" t="str">
        <f>IF('DSR Attendance'!A98="","",'DSR Attendance'!A98)</f>
        <v>CORTES</v>
      </c>
      <c r="XFC163" s="138" t="str">
        <f>IF('DSR Attendance'!B98="","",'DSR Attendance'!B98)</f>
        <v>ONG</v>
      </c>
    </row>
    <row r="164" spans="1:55 16375:16383" ht="14.4" customHeight="1">
      <c r="A164" s="190" t="str">
        <f>IF(L164="","",VLOOKUP(L164,'Truck Utilization'!B$3:C$300,2,FALSE))</f>
        <v/>
      </c>
      <c r="B164" s="191"/>
      <c r="C164" s="192" t="str">
        <f>IF($B164="","",VLOOKUP($B164,'DSR Attendance'!$A$3:$E$273,5,FALSE))</f>
        <v/>
      </c>
      <c r="D164" s="193"/>
      <c r="E164" s="637"/>
      <c r="F164" s="195"/>
      <c r="G164" s="195"/>
      <c r="H164" s="195"/>
      <c r="I164" s="196" t="str">
        <f>IF(E164="","",VLOOKUP(E164,'Summarized Plan'!A:B,2,0))</f>
        <v/>
      </c>
      <c r="J164" s="194"/>
      <c r="K164" s="194" t="s">
        <v>378</v>
      </c>
      <c r="L164" s="195"/>
      <c r="M164" s="194" t="str">
        <f t="shared" si="70"/>
        <v/>
      </c>
      <c r="N164" s="195" t="str">
        <f>IF(E164="","",VLOOKUP(E164,'Summarized Plan'!$A:$C,3,0))</f>
        <v/>
      </c>
      <c r="O164" s="195" t="str">
        <f>IF(E164="","",VLOOKUP(E164,'Summarized Plan'!$A:$G,7,0))</f>
        <v/>
      </c>
      <c r="P164" s="196"/>
      <c r="Q164" s="198">
        <f t="shared" si="71"/>
        <v>0</v>
      </c>
      <c r="R164" s="197" t="str">
        <f>IF($B164="","",VLOOKUP($Q164,'DSR Attendance'!$A$3:$D$179,4,FALSE))</f>
        <v/>
      </c>
      <c r="S164" s="197"/>
      <c r="T164" s="197">
        <f t="shared" si="72"/>
        <v>0</v>
      </c>
      <c r="U164" s="197">
        <f t="shared" si="73"/>
        <v>0</v>
      </c>
      <c r="V164" s="197" t="str">
        <f t="shared" si="74"/>
        <v/>
      </c>
      <c r="W164" s="197"/>
      <c r="X164" s="197" t="str">
        <f>_xlfn.IFNA(IF(L164="","",VLOOKUP(L164,'Truck Utilization'!B$3:D$147,3,FALSE)),"")</f>
        <v/>
      </c>
      <c r="Y164" s="197" t="str">
        <f>IF(X164="","",IF(E164="","",VLOOKUP(E164,'Summarized Plan'!$A:$E,5,0)))</f>
        <v/>
      </c>
      <c r="Z164" s="197">
        <f t="shared" si="75"/>
        <v>0</v>
      </c>
      <c r="AA164" s="197">
        <f t="shared" si="76"/>
        <v>0</v>
      </c>
      <c r="AB164" s="197" t="str">
        <f t="shared" si="77"/>
        <v/>
      </c>
      <c r="AC164" s="197"/>
      <c r="AD164" s="197">
        <f t="shared" si="78"/>
        <v>0</v>
      </c>
      <c r="AE164" s="197">
        <f t="shared" si="79"/>
        <v>0</v>
      </c>
      <c r="AF164" s="197" t="str">
        <f t="shared" si="80"/>
        <v/>
      </c>
      <c r="AG164" s="194"/>
      <c r="AH164" s="194"/>
      <c r="AI164" s="194"/>
      <c r="AJ164" s="193"/>
      <c r="AK164" s="199"/>
      <c r="AL164" s="194"/>
      <c r="AM164" s="115" t="e">
        <f t="shared" si="81"/>
        <v>#VALUE!</v>
      </c>
      <c r="AO164" s="11">
        <f t="shared" si="82"/>
        <v>0</v>
      </c>
      <c r="AP164" s="11" t="e">
        <f t="shared" si="83"/>
        <v>#N/A</v>
      </c>
      <c r="AQ164" s="11" t="str">
        <f t="shared" si="84"/>
        <v/>
      </c>
      <c r="AS164" s="202">
        <f t="shared" si="85"/>
        <v>0</v>
      </c>
      <c r="AT164" s="11" t="str">
        <f t="shared" si="86"/>
        <v/>
      </c>
      <c r="AW164" s="116"/>
      <c r="AX164" s="115" t="e">
        <f t="shared" si="87"/>
        <v>#VALUE!</v>
      </c>
      <c r="AY164" s="278" t="str">
        <f t="shared" si="88"/>
        <v/>
      </c>
      <c r="BC164" s="115" t="str">
        <f>IF(E164="","",_xlfn.XLOOKUP(E164,'Summarized Plan'!A:A,'Summarized Plan'!K:K))</f>
        <v/>
      </c>
      <c r="XEU164" s="138">
        <f t="shared" si="89"/>
        <v>0</v>
      </c>
      <c r="XEV164" s="138" t="str">
        <f>IF(E164="","",B162)</f>
        <v/>
      </c>
      <c r="XEW164" s="153" t="str">
        <f t="shared" si="90"/>
        <v/>
      </c>
      <c r="XEX164" s="138" t="str">
        <f>IF(ISNA(VLOOKUP(E164,'Summarized Plan'!$A:$U,19,0)),"",VLOOKUP(E164,'Summarized Plan'!$A:$U,19,0))</f>
        <v/>
      </c>
      <c r="XEY164" s="16" t="e">
        <f>IF('Truck Utilization'!#REF!=0,"",'Truck Utilization'!#REF!)</f>
        <v>#REF!</v>
      </c>
      <c r="XEZ164" s="16" t="e">
        <f>IF('Truck Utilization'!#REF!=0,"",'Truck Utilization'!#REF!)</f>
        <v>#REF!</v>
      </c>
      <c r="XFA164" s="138" t="e">
        <f t="shared" si="69"/>
        <v>#REF!</v>
      </c>
      <c r="XFB164" s="138" t="e">
        <f>IF('DSR Attendance'!#REF!="","",'DSR Attendance'!#REF!)</f>
        <v>#REF!</v>
      </c>
      <c r="XFC164" s="138" t="e">
        <f>IF('DSR Attendance'!#REF!="","",'DSR Attendance'!#REF!)</f>
        <v>#REF!</v>
      </c>
    </row>
    <row r="165" spans="1:55 16375:16383" ht="14.4" customHeight="1">
      <c r="A165" s="190" t="str">
        <f>IF(L165="","",VLOOKUP(L165,'Truck Utilization'!B$3:C$300,2,FALSE))</f>
        <v/>
      </c>
      <c r="B165" s="191"/>
      <c r="C165" s="192" t="str">
        <f>IF($B165="","",VLOOKUP($B165,'DSR Attendance'!$A$3:$E$273,5,FALSE))</f>
        <v/>
      </c>
      <c r="D165" s="193"/>
      <c r="E165" s="637"/>
      <c r="F165" s="195"/>
      <c r="G165" s="195"/>
      <c r="H165" s="195"/>
      <c r="I165" s="196" t="str">
        <f>IF(E165="","",VLOOKUP(E165,'Summarized Plan'!A:B,2,0))</f>
        <v/>
      </c>
      <c r="J165" s="194"/>
      <c r="K165" s="194" t="s">
        <v>378</v>
      </c>
      <c r="L165" s="195"/>
      <c r="M165" s="194" t="str">
        <f t="shared" si="70"/>
        <v/>
      </c>
      <c r="N165" s="195" t="str">
        <f>IF(E165="","",VLOOKUP(E165,'Summarized Plan'!$A:$C,3,0))</f>
        <v/>
      </c>
      <c r="O165" s="195" t="str">
        <f>IF(E165="","",VLOOKUP(E165,'Summarized Plan'!$A:$G,7,0))</f>
        <v/>
      </c>
      <c r="P165" s="196"/>
      <c r="Q165" s="198">
        <f t="shared" si="71"/>
        <v>0</v>
      </c>
      <c r="R165" s="197" t="str">
        <f>IF($B165="","",VLOOKUP($Q165,'DSR Attendance'!$A$3:$D$179,4,FALSE))</f>
        <v/>
      </c>
      <c r="S165" s="197"/>
      <c r="T165" s="197">
        <f t="shared" si="72"/>
        <v>0</v>
      </c>
      <c r="U165" s="197">
        <f t="shared" si="73"/>
        <v>0</v>
      </c>
      <c r="V165" s="197" t="str">
        <f t="shared" si="74"/>
        <v/>
      </c>
      <c r="W165" s="197"/>
      <c r="X165" s="197" t="str">
        <f>_xlfn.IFNA(IF(L165="","",VLOOKUP(L165,'Truck Utilization'!B$3:D$147,3,FALSE)),"")</f>
        <v/>
      </c>
      <c r="Y165" s="197" t="str">
        <f>IF(X165="","",IF(E165="","",VLOOKUP(E165,'Summarized Plan'!$A:$E,5,0)))</f>
        <v/>
      </c>
      <c r="Z165" s="197">
        <f t="shared" si="75"/>
        <v>0</v>
      </c>
      <c r="AA165" s="197">
        <f t="shared" si="76"/>
        <v>0</v>
      </c>
      <c r="AB165" s="197" t="str">
        <f t="shared" si="77"/>
        <v/>
      </c>
      <c r="AC165" s="197"/>
      <c r="AD165" s="197">
        <f t="shared" si="78"/>
        <v>0</v>
      </c>
      <c r="AE165" s="197">
        <f t="shared" si="79"/>
        <v>0</v>
      </c>
      <c r="AF165" s="197" t="str">
        <f t="shared" si="80"/>
        <v/>
      </c>
      <c r="AG165" s="194"/>
      <c r="AH165" s="194"/>
      <c r="AI165" s="194"/>
      <c r="AJ165" s="193"/>
      <c r="AK165" s="199"/>
      <c r="AL165" s="194"/>
      <c r="AM165" s="115" t="e">
        <f t="shared" si="81"/>
        <v>#VALUE!</v>
      </c>
      <c r="AO165" s="11">
        <f t="shared" si="82"/>
        <v>0</v>
      </c>
      <c r="AP165" s="11" t="e">
        <f t="shared" si="83"/>
        <v>#N/A</v>
      </c>
      <c r="AQ165" s="11" t="str">
        <f t="shared" si="84"/>
        <v/>
      </c>
      <c r="AS165" s="202">
        <f t="shared" si="85"/>
        <v>0</v>
      </c>
      <c r="AT165" s="11" t="str">
        <f t="shared" si="86"/>
        <v/>
      </c>
      <c r="AW165" s="116"/>
      <c r="AX165" s="115" t="e">
        <f t="shared" si="87"/>
        <v>#VALUE!</v>
      </c>
      <c r="AY165" s="278" t="str">
        <f t="shared" si="88"/>
        <v/>
      </c>
      <c r="BC165" s="115" t="str">
        <f>IF(E165="","",_xlfn.XLOOKUP(E165,'Summarized Plan'!A:A,'Summarized Plan'!K:K))</f>
        <v/>
      </c>
      <c r="XEU165" s="138">
        <f t="shared" si="89"/>
        <v>0</v>
      </c>
      <c r="XEV165" s="138" t="str">
        <f>IF(E165="","",B162)</f>
        <v/>
      </c>
      <c r="XEW165" s="153" t="str">
        <f t="shared" si="90"/>
        <v/>
      </c>
      <c r="XEX165" s="138" t="str">
        <f>IF(ISNA(VLOOKUP(E165,'Summarized Plan'!$A:$U,19,0)),"",VLOOKUP(E165,'Summarized Plan'!$A:$U,19,0))</f>
        <v/>
      </c>
      <c r="XEY165" s="16" t="e">
        <f>IF('Truck Utilization'!#REF!=0,"",'Truck Utilization'!#REF!)</f>
        <v>#REF!</v>
      </c>
      <c r="XEZ165" s="16" t="e">
        <f>IF('Truck Utilization'!#REF!=0,"",'Truck Utilization'!#REF!)</f>
        <v>#REF!</v>
      </c>
      <c r="XFA165" s="138">
        <f t="shared" si="69"/>
        <v>1</v>
      </c>
      <c r="XFB165" s="138" t="str">
        <f>IF('DSR Attendance'!A99="","",'DSR Attendance'!A99)</f>
        <v>ESTRELLA</v>
      </c>
      <c r="XFC165" s="138" t="str">
        <f>IF('DSR Attendance'!B99="","",'DSR Attendance'!B99)</f>
        <v>ONG</v>
      </c>
    </row>
    <row r="166" spans="1:55 16375:16383" ht="14.4" customHeight="1">
      <c r="A166" s="190" t="str">
        <f>IF(L166="","",VLOOKUP(L166,'Truck Utilization'!B$3:C$300,2,FALSE))</f>
        <v/>
      </c>
      <c r="B166" s="191"/>
      <c r="C166" s="192" t="str">
        <f>IF($B166="","",VLOOKUP($B166,'DSR Attendance'!$A$3:$E$273,5,FALSE))</f>
        <v/>
      </c>
      <c r="D166" s="193"/>
      <c r="E166" s="637"/>
      <c r="F166" s="195"/>
      <c r="G166" s="195"/>
      <c r="H166" s="195"/>
      <c r="I166" s="196" t="str">
        <f>IF(E166="","",VLOOKUP(E166,'Summarized Plan'!A:B,2,0))</f>
        <v/>
      </c>
      <c r="J166" s="194"/>
      <c r="K166" s="194" t="s">
        <v>378</v>
      </c>
      <c r="L166" s="195"/>
      <c r="M166" s="194" t="str">
        <f t="shared" si="70"/>
        <v/>
      </c>
      <c r="N166" s="195" t="str">
        <f>IF(E166="","",VLOOKUP(E166,'Summarized Plan'!$A:$C,3,0))</f>
        <v/>
      </c>
      <c r="O166" s="195" t="str">
        <f>IF(E166="","",VLOOKUP(E166,'Summarized Plan'!$A:$G,7,0))</f>
        <v/>
      </c>
      <c r="P166" s="196"/>
      <c r="Q166" s="198">
        <f t="shared" si="71"/>
        <v>0</v>
      </c>
      <c r="R166" s="197" t="str">
        <f>IF($B166="","",VLOOKUP($Q166,'DSR Attendance'!$A$3:$D$179,4,FALSE))</f>
        <v/>
      </c>
      <c r="S166" s="197"/>
      <c r="T166" s="197">
        <f t="shared" si="72"/>
        <v>0</v>
      </c>
      <c r="U166" s="197">
        <f t="shared" si="73"/>
        <v>0</v>
      </c>
      <c r="V166" s="197" t="str">
        <f t="shared" si="74"/>
        <v/>
      </c>
      <c r="W166" s="197"/>
      <c r="X166" s="197" t="str">
        <f>_xlfn.IFNA(IF(L166="","",VLOOKUP(L166,'Truck Utilization'!B$3:D$147,3,FALSE)),"")</f>
        <v/>
      </c>
      <c r="Y166" s="197" t="str">
        <f>IF(X166="","",IF(E166="","",VLOOKUP(E166,'Summarized Plan'!$A:$E,5,0)))</f>
        <v/>
      </c>
      <c r="Z166" s="197">
        <f t="shared" si="75"/>
        <v>0</v>
      </c>
      <c r="AA166" s="197">
        <f t="shared" si="76"/>
        <v>0</v>
      </c>
      <c r="AB166" s="197" t="str">
        <f t="shared" si="77"/>
        <v/>
      </c>
      <c r="AC166" s="197"/>
      <c r="AD166" s="197">
        <f t="shared" si="78"/>
        <v>0</v>
      </c>
      <c r="AE166" s="197">
        <f t="shared" si="79"/>
        <v>0</v>
      </c>
      <c r="AF166" s="197" t="str">
        <f t="shared" si="80"/>
        <v/>
      </c>
      <c r="AG166" s="194"/>
      <c r="AH166" s="194"/>
      <c r="AI166" s="194"/>
      <c r="AJ166" s="193"/>
      <c r="AK166" s="199"/>
      <c r="AL166" s="194"/>
      <c r="AM166" s="115" t="e">
        <f t="shared" si="81"/>
        <v>#VALUE!</v>
      </c>
      <c r="AO166" s="11">
        <f t="shared" si="82"/>
        <v>0</v>
      </c>
      <c r="AP166" s="11" t="e">
        <f t="shared" si="83"/>
        <v>#N/A</v>
      </c>
      <c r="AQ166" s="11" t="str">
        <f t="shared" si="84"/>
        <v/>
      </c>
      <c r="AS166" s="202">
        <f t="shared" si="85"/>
        <v>0</v>
      </c>
      <c r="AT166" s="11" t="str">
        <f t="shared" si="86"/>
        <v/>
      </c>
      <c r="AW166" s="116"/>
      <c r="AX166" s="115" t="e">
        <f t="shared" si="87"/>
        <v>#VALUE!</v>
      </c>
      <c r="AY166" s="278" t="str">
        <f t="shared" si="88"/>
        <v/>
      </c>
      <c r="BC166" s="115" t="str">
        <f>IF(E166="","",_xlfn.XLOOKUP(E166,'Summarized Plan'!A:A,'Summarized Plan'!K:K))</f>
        <v/>
      </c>
      <c r="XEU166" s="138">
        <f t="shared" si="89"/>
        <v>0</v>
      </c>
      <c r="XEV166" s="138" t="str">
        <f>IF(E166="","",B162)</f>
        <v/>
      </c>
      <c r="XEW166" s="153" t="str">
        <f t="shared" si="90"/>
        <v/>
      </c>
      <c r="XEX166" s="138" t="str">
        <f>IF(ISNA(VLOOKUP(E166,'Summarized Plan'!$A:$U,19,0)),"",VLOOKUP(E166,'Summarized Plan'!$A:$U,19,0))</f>
        <v/>
      </c>
      <c r="XEY166" s="16" t="str">
        <f>IF('Truck Utilization'!A139=0,"",'Truck Utilization'!A139)</f>
        <v/>
      </c>
      <c r="XEZ166" s="16" t="str">
        <f>IF('Truck Utilization'!B139=0,"",'Truck Utilization'!B139)</f>
        <v>WIW311</v>
      </c>
      <c r="XFA166" s="138" t="e">
        <f t="shared" si="69"/>
        <v>#REF!</v>
      </c>
      <c r="XFB166" s="138" t="e">
        <f>IF('DSR Attendance'!#REF!="","",'DSR Attendance'!#REF!)</f>
        <v>#REF!</v>
      </c>
      <c r="XFC166" s="138" t="e">
        <f>IF('DSR Attendance'!#REF!="","",'DSR Attendance'!#REF!)</f>
        <v>#REF!</v>
      </c>
    </row>
    <row r="167" spans="1:55 16375:16383" ht="14.4" customHeight="1">
      <c r="A167" s="190" t="str">
        <f>IF(L167="","",VLOOKUP(L167,'Truck Utilization'!B$3:C$300,2,FALSE))</f>
        <v/>
      </c>
      <c r="B167" s="191"/>
      <c r="C167" s="192" t="str">
        <f>IF($B167="","",VLOOKUP($B167,'DSR Attendance'!$A$3:$E$273,5,FALSE))</f>
        <v/>
      </c>
      <c r="D167" s="193"/>
      <c r="E167" s="637"/>
      <c r="F167" s="195"/>
      <c r="G167" s="195"/>
      <c r="H167" s="195"/>
      <c r="I167" s="196" t="str">
        <f>IF(E167="","",VLOOKUP(E167,'Summarized Plan'!A:B,2,0))</f>
        <v/>
      </c>
      <c r="J167" s="194"/>
      <c r="K167" s="194" t="s">
        <v>378</v>
      </c>
      <c r="L167" s="195"/>
      <c r="M167" s="194" t="str">
        <f t="shared" si="70"/>
        <v/>
      </c>
      <c r="N167" s="195" t="str">
        <f>IF(E167="","",VLOOKUP(E167,'Summarized Plan'!$A:$C,3,0))</f>
        <v/>
      </c>
      <c r="O167" s="195" t="str">
        <f>IF(E167="","",VLOOKUP(E167,'Summarized Plan'!$A:$G,7,0))</f>
        <v/>
      </c>
      <c r="P167" s="196"/>
      <c r="Q167" s="198">
        <f t="shared" si="71"/>
        <v>0</v>
      </c>
      <c r="R167" s="197" t="str">
        <f>IF($B167="","",VLOOKUP($Q167,'DSR Attendance'!$A$3:$D$179,4,FALSE))</f>
        <v/>
      </c>
      <c r="S167" s="197"/>
      <c r="T167" s="197">
        <f t="shared" si="72"/>
        <v>0</v>
      </c>
      <c r="U167" s="197">
        <f t="shared" si="73"/>
        <v>0</v>
      </c>
      <c r="V167" s="197" t="str">
        <f t="shared" si="74"/>
        <v/>
      </c>
      <c r="W167" s="197"/>
      <c r="X167" s="197" t="str">
        <f>_xlfn.IFNA(IF(L167="","",VLOOKUP(L167,'Truck Utilization'!B$3:D$147,3,FALSE)),"")</f>
        <v/>
      </c>
      <c r="Y167" s="197" t="str">
        <f>IF(X167="","",IF(E167="","",VLOOKUP(E167,'Summarized Plan'!$A:$E,5,0)))</f>
        <v/>
      </c>
      <c r="Z167" s="197">
        <f t="shared" si="75"/>
        <v>0</v>
      </c>
      <c r="AA167" s="197">
        <f t="shared" si="76"/>
        <v>0</v>
      </c>
      <c r="AB167" s="197" t="str">
        <f t="shared" si="77"/>
        <v/>
      </c>
      <c r="AC167" s="197"/>
      <c r="AD167" s="197">
        <f t="shared" si="78"/>
        <v>0</v>
      </c>
      <c r="AE167" s="197">
        <f t="shared" si="79"/>
        <v>0</v>
      </c>
      <c r="AF167" s="197" t="str">
        <f t="shared" si="80"/>
        <v/>
      </c>
      <c r="AG167" s="194"/>
      <c r="AH167" s="194"/>
      <c r="AI167" s="194"/>
      <c r="AJ167" s="193"/>
      <c r="AK167" s="199"/>
      <c r="AL167" s="194"/>
      <c r="AM167" s="115" t="e">
        <f t="shared" si="81"/>
        <v>#VALUE!</v>
      </c>
      <c r="AO167" s="11">
        <f t="shared" si="82"/>
        <v>0</v>
      </c>
      <c r="AP167" s="11" t="e">
        <f t="shared" si="83"/>
        <v>#N/A</v>
      </c>
      <c r="AQ167" s="11" t="str">
        <f t="shared" si="84"/>
        <v/>
      </c>
      <c r="AS167" s="202">
        <f t="shared" si="85"/>
        <v>0</v>
      </c>
      <c r="AT167" s="11" t="str">
        <f t="shared" si="86"/>
        <v/>
      </c>
      <c r="AW167" s="116"/>
      <c r="AX167" s="115" t="e">
        <f t="shared" si="87"/>
        <v>#VALUE!</v>
      </c>
      <c r="AY167" s="278" t="str">
        <f t="shared" si="88"/>
        <v/>
      </c>
      <c r="BC167" s="115" t="str">
        <f>IF(E167="","",_xlfn.XLOOKUP(E167,'Summarized Plan'!A:A,'Summarized Plan'!K:K))</f>
        <v/>
      </c>
      <c r="XEU167" s="138">
        <f t="shared" si="89"/>
        <v>0</v>
      </c>
      <c r="XEV167" s="138" t="str">
        <f>IF(E167="","",B167)</f>
        <v/>
      </c>
      <c r="XEW167" s="153" t="str">
        <f t="shared" si="90"/>
        <v/>
      </c>
      <c r="XEX167" s="138" t="str">
        <f>IF(ISNA(VLOOKUP(E167,'Summarized Plan'!$A:$U,19,0)),"",VLOOKUP(E167,'Summarized Plan'!$A:$U,19,0))</f>
        <v/>
      </c>
      <c r="XEY167" s="16" t="str">
        <f>IF('Truck Utilization'!A140=0,"",'Truck Utilization'!A140)</f>
        <v/>
      </c>
      <c r="XEZ167" s="16" t="str">
        <f>IF('Truck Utilization'!B140=0,"",'Truck Utilization'!B140)</f>
        <v>UDO494</v>
      </c>
      <c r="XFA167" s="138">
        <f t="shared" si="69"/>
        <v>1</v>
      </c>
      <c r="XFB167" s="138" t="str">
        <f>IF('DSR Attendance'!A100="","",'DSR Attendance'!A100)</f>
        <v>GABA</v>
      </c>
      <c r="XFC167" s="138" t="str">
        <f>IF('DSR Attendance'!B100="","",'DSR Attendance'!B100)</f>
        <v>ONG</v>
      </c>
    </row>
    <row r="168" spans="1:55 16375:16383" ht="14.4" customHeight="1">
      <c r="A168" s="190" t="str">
        <f>IF(L168="","",VLOOKUP(L168,'Truck Utilization'!B$3:C$300,2,FALSE))</f>
        <v/>
      </c>
      <c r="B168" s="191"/>
      <c r="C168" s="192" t="str">
        <f>IF($B168="","",VLOOKUP($B168,'DSR Attendance'!$A$3:$E$273,5,FALSE))</f>
        <v/>
      </c>
      <c r="D168" s="193"/>
      <c r="E168" s="637"/>
      <c r="F168" s="195"/>
      <c r="G168" s="195"/>
      <c r="H168" s="195"/>
      <c r="I168" s="196" t="str">
        <f>IF(E168="","",VLOOKUP(E168,'Summarized Plan'!A:B,2,0))</f>
        <v/>
      </c>
      <c r="J168" s="194"/>
      <c r="K168" s="194" t="s">
        <v>378</v>
      </c>
      <c r="L168" s="195"/>
      <c r="M168" s="194" t="str">
        <f t="shared" si="70"/>
        <v/>
      </c>
      <c r="N168" s="195" t="str">
        <f>IF(E168="","",VLOOKUP(E168,'Summarized Plan'!$A:$C,3,0))</f>
        <v/>
      </c>
      <c r="O168" s="195" t="str">
        <f>IF(E168="","",VLOOKUP(E168,'Summarized Plan'!$A:$G,7,0))</f>
        <v/>
      </c>
      <c r="P168" s="196"/>
      <c r="Q168" s="198">
        <f t="shared" si="71"/>
        <v>0</v>
      </c>
      <c r="R168" s="197" t="str">
        <f>IF($B168="","",VLOOKUP($Q168,'DSR Attendance'!$A$3:$D$179,4,FALSE))</f>
        <v/>
      </c>
      <c r="S168" s="197"/>
      <c r="T168" s="197">
        <f t="shared" si="72"/>
        <v>0</v>
      </c>
      <c r="U168" s="197">
        <f t="shared" si="73"/>
        <v>0</v>
      </c>
      <c r="V168" s="197" t="str">
        <f t="shared" si="74"/>
        <v/>
      </c>
      <c r="W168" s="197"/>
      <c r="X168" s="197" t="str">
        <f>_xlfn.IFNA(IF(L168="","",VLOOKUP(L168,'Truck Utilization'!B$3:D$147,3,FALSE)),"")</f>
        <v/>
      </c>
      <c r="Y168" s="197" t="str">
        <f>IF(X168="","",IF(E168="","",VLOOKUP(E168,'Summarized Plan'!$A:$E,5,0)))</f>
        <v/>
      </c>
      <c r="Z168" s="197">
        <f t="shared" si="75"/>
        <v>0</v>
      </c>
      <c r="AA168" s="197">
        <f t="shared" si="76"/>
        <v>0</v>
      </c>
      <c r="AB168" s="197" t="str">
        <f t="shared" si="77"/>
        <v/>
      </c>
      <c r="AC168" s="197"/>
      <c r="AD168" s="197">
        <f t="shared" si="78"/>
        <v>0</v>
      </c>
      <c r="AE168" s="197">
        <f t="shared" si="79"/>
        <v>0</v>
      </c>
      <c r="AF168" s="197" t="str">
        <f t="shared" si="80"/>
        <v/>
      </c>
      <c r="AG168" s="194"/>
      <c r="AH168" s="194"/>
      <c r="AI168" s="194"/>
      <c r="AJ168" s="193"/>
      <c r="AK168" s="199"/>
      <c r="AL168" s="194"/>
      <c r="AM168" s="115" t="e">
        <f t="shared" si="81"/>
        <v>#VALUE!</v>
      </c>
      <c r="AO168" s="11">
        <f t="shared" si="82"/>
        <v>0</v>
      </c>
      <c r="AP168" s="11" t="e">
        <f t="shared" si="83"/>
        <v>#N/A</v>
      </c>
      <c r="AQ168" s="11" t="str">
        <f t="shared" si="84"/>
        <v/>
      </c>
      <c r="AS168" s="202">
        <f t="shared" si="85"/>
        <v>0</v>
      </c>
      <c r="AT168" s="11" t="str">
        <f t="shared" si="86"/>
        <v/>
      </c>
      <c r="AW168" s="116"/>
      <c r="AX168" s="115" t="e">
        <f t="shared" si="87"/>
        <v>#VALUE!</v>
      </c>
      <c r="AY168" s="278" t="str">
        <f t="shared" si="88"/>
        <v/>
      </c>
      <c r="BC168" s="115" t="str">
        <f>IF(E168="","",_xlfn.XLOOKUP(E168,'Summarized Plan'!A:A,'Summarized Plan'!K:K))</f>
        <v/>
      </c>
      <c r="XEU168" s="138">
        <f t="shared" si="89"/>
        <v>0</v>
      </c>
      <c r="XEV168" s="138" t="str">
        <f>IF(E168="","",B167)</f>
        <v/>
      </c>
      <c r="XEW168" s="153" t="str">
        <f t="shared" si="90"/>
        <v/>
      </c>
      <c r="XEX168" s="138" t="str">
        <f>IF(ISNA(VLOOKUP(E168,'Summarized Plan'!$A:$U,19,0)),"",VLOOKUP(E168,'Summarized Plan'!$A:$U,19,0))</f>
        <v/>
      </c>
      <c r="XEY168" s="16" t="str">
        <f>IF('Truck Utilization'!A141=0,"",'Truck Utilization'!A141)</f>
        <v/>
      </c>
      <c r="XEZ168" s="16" t="str">
        <f>IF('Truck Utilization'!B141=0,"",'Truck Utilization'!B141)</f>
        <v>NBP2818</v>
      </c>
      <c r="XFA168" s="138">
        <f t="shared" si="69"/>
        <v>1</v>
      </c>
      <c r="XFB168" s="138" t="str">
        <f>IF('DSR Attendance'!A101="","",'DSR Attendance'!A101)</f>
        <v>GARBOSA</v>
      </c>
      <c r="XFC168" s="138" t="str">
        <f>IF('DSR Attendance'!B101="","",'DSR Attendance'!B101)</f>
        <v>ONG</v>
      </c>
    </row>
    <row r="169" spans="1:55 16375:16383" ht="14.4" customHeight="1">
      <c r="A169" s="190" t="str">
        <f>IF(L169="","",VLOOKUP(L169,'Truck Utilization'!B$3:C$300,2,FALSE))</f>
        <v/>
      </c>
      <c r="B169" s="191"/>
      <c r="C169" s="192" t="str">
        <f>IF($B169="","",VLOOKUP($B169,'DSR Attendance'!$A$3:$E$273,5,FALSE))</f>
        <v/>
      </c>
      <c r="D169" s="193"/>
      <c r="E169" s="637"/>
      <c r="F169" s="195"/>
      <c r="G169" s="195"/>
      <c r="H169" s="195"/>
      <c r="I169" s="196" t="str">
        <f>IF(E169="","",VLOOKUP(E169,'Summarized Plan'!A:B,2,0))</f>
        <v/>
      </c>
      <c r="J169" s="194"/>
      <c r="K169" s="194" t="s">
        <v>378</v>
      </c>
      <c r="L169" s="195"/>
      <c r="M169" s="194" t="str">
        <f t="shared" si="70"/>
        <v/>
      </c>
      <c r="N169" s="195" t="str">
        <f>IF(E169="","",VLOOKUP(E169,'Summarized Plan'!$A:$C,3,0))</f>
        <v/>
      </c>
      <c r="O169" s="195" t="str">
        <f>IF(E169="","",VLOOKUP(E169,'Summarized Plan'!$A:$G,7,0))</f>
        <v/>
      </c>
      <c r="P169" s="196"/>
      <c r="Q169" s="198">
        <f t="shared" si="71"/>
        <v>0</v>
      </c>
      <c r="R169" s="197" t="str">
        <f>IF($B169="","",VLOOKUP($Q169,'DSR Attendance'!$A$3:$D$179,4,FALSE))</f>
        <v/>
      </c>
      <c r="S169" s="197"/>
      <c r="T169" s="197">
        <f t="shared" si="72"/>
        <v>0</v>
      </c>
      <c r="U169" s="197">
        <f t="shared" si="73"/>
        <v>0</v>
      </c>
      <c r="V169" s="197" t="str">
        <f t="shared" si="74"/>
        <v/>
      </c>
      <c r="W169" s="197"/>
      <c r="X169" s="197" t="str">
        <f>_xlfn.IFNA(IF(L169="","",VLOOKUP(L169,'Truck Utilization'!B$3:D$147,3,FALSE)),"")</f>
        <v/>
      </c>
      <c r="Y169" s="197" t="str">
        <f>IF(X169="","",IF(E169="","",VLOOKUP(E169,'Summarized Plan'!$A:$E,5,0)))</f>
        <v/>
      </c>
      <c r="Z169" s="197">
        <f t="shared" si="75"/>
        <v>0</v>
      </c>
      <c r="AA169" s="197">
        <f t="shared" si="76"/>
        <v>0</v>
      </c>
      <c r="AB169" s="197" t="str">
        <f t="shared" si="77"/>
        <v/>
      </c>
      <c r="AC169" s="197"/>
      <c r="AD169" s="197">
        <f t="shared" si="78"/>
        <v>0</v>
      </c>
      <c r="AE169" s="197">
        <f t="shared" si="79"/>
        <v>0</v>
      </c>
      <c r="AF169" s="197" t="str">
        <f t="shared" si="80"/>
        <v/>
      </c>
      <c r="AG169" s="194"/>
      <c r="AH169" s="194"/>
      <c r="AI169" s="194"/>
      <c r="AJ169" s="193"/>
      <c r="AK169" s="199"/>
      <c r="AL169" s="194"/>
      <c r="AM169" s="115" t="e">
        <f t="shared" si="81"/>
        <v>#VALUE!</v>
      </c>
      <c r="AO169" s="11">
        <f t="shared" si="82"/>
        <v>0</v>
      </c>
      <c r="AP169" s="11" t="e">
        <f t="shared" si="83"/>
        <v>#N/A</v>
      </c>
      <c r="AQ169" s="11" t="str">
        <f t="shared" si="84"/>
        <v/>
      </c>
      <c r="AS169" s="202">
        <f t="shared" si="85"/>
        <v>0</v>
      </c>
      <c r="AT169" s="11" t="str">
        <f t="shared" si="86"/>
        <v/>
      </c>
      <c r="AW169" s="116"/>
      <c r="AX169" s="115" t="e">
        <f t="shared" si="87"/>
        <v>#VALUE!</v>
      </c>
      <c r="AY169" s="278" t="str">
        <f t="shared" si="88"/>
        <v/>
      </c>
      <c r="BC169" s="115" t="str">
        <f>IF(E169="","",_xlfn.XLOOKUP(E169,'Summarized Plan'!A:A,'Summarized Plan'!K:K))</f>
        <v/>
      </c>
      <c r="XEU169" s="138">
        <f t="shared" si="89"/>
        <v>0</v>
      </c>
      <c r="XEV169" s="138" t="str">
        <f>IF(E169="","",B167)</f>
        <v/>
      </c>
      <c r="XEW169" s="153" t="str">
        <f t="shared" si="90"/>
        <v/>
      </c>
      <c r="XEX169" s="138" t="str">
        <f>IF(ISNA(VLOOKUP(E169,'Summarized Plan'!$A:$U,19,0)),"",VLOOKUP(E169,'Summarized Plan'!$A:$U,19,0))</f>
        <v/>
      </c>
      <c r="XEY169" s="16" t="str">
        <f>IF('Truck Utilization'!A142=0,"",'Truck Utilization'!A142)</f>
        <v/>
      </c>
      <c r="XEZ169" s="16" t="str">
        <f>IF('Truck Utilization'!B142=0,"",'Truck Utilization'!B142)</f>
        <v>CCK5975</v>
      </c>
      <c r="XFA169" s="138">
        <f t="shared" si="69"/>
        <v>1</v>
      </c>
      <c r="XFB169" s="138" t="str">
        <f>IF('DSR Attendance'!A26="","",'DSR Attendance'!A26)</f>
        <v>CELZO</v>
      </c>
      <c r="XFC169" s="138" t="str">
        <f>IF('DSR Attendance'!B26="","",'DSR Attendance'!B26)</f>
        <v>CCBPI</v>
      </c>
    </row>
    <row r="170" spans="1:55 16375:16383" ht="14.4" customHeight="1">
      <c r="A170" s="190" t="str">
        <f>IF(L170="","",VLOOKUP(L170,'Truck Utilization'!B$3:C$300,2,FALSE))</f>
        <v/>
      </c>
      <c r="B170" s="191"/>
      <c r="C170" s="192" t="str">
        <f>IF($B170="","",VLOOKUP($B170,'DSR Attendance'!$A$3:$E$273,5,FALSE))</f>
        <v/>
      </c>
      <c r="D170" s="193"/>
      <c r="E170" s="637"/>
      <c r="F170" s="195"/>
      <c r="G170" s="195"/>
      <c r="H170" s="195"/>
      <c r="I170" s="196" t="str">
        <f>IF(E170="","",VLOOKUP(E170,'Summarized Plan'!A:B,2,0))</f>
        <v/>
      </c>
      <c r="J170" s="194"/>
      <c r="K170" s="194" t="s">
        <v>378</v>
      </c>
      <c r="L170" s="195"/>
      <c r="M170" s="194" t="str">
        <f t="shared" si="70"/>
        <v/>
      </c>
      <c r="N170" s="195" t="str">
        <f>IF(E170="","",VLOOKUP(E170,'Summarized Plan'!$A:$C,3,0))</f>
        <v/>
      </c>
      <c r="O170" s="195" t="str">
        <f>IF(E170="","",VLOOKUP(E170,'Summarized Plan'!$A:$G,7,0))</f>
        <v/>
      </c>
      <c r="P170" s="196"/>
      <c r="Q170" s="198">
        <f t="shared" si="71"/>
        <v>0</v>
      </c>
      <c r="R170" s="197" t="str">
        <f>IF($B170="","",VLOOKUP($Q170,'DSR Attendance'!$A$3:$D$179,4,FALSE))</f>
        <v/>
      </c>
      <c r="S170" s="197"/>
      <c r="T170" s="197">
        <f t="shared" si="72"/>
        <v>0</v>
      </c>
      <c r="U170" s="197">
        <f t="shared" si="73"/>
        <v>0</v>
      </c>
      <c r="V170" s="197" t="str">
        <f t="shared" si="74"/>
        <v/>
      </c>
      <c r="W170" s="197"/>
      <c r="X170" s="197" t="str">
        <f>_xlfn.IFNA(IF(L170="","",VLOOKUP(L170,'Truck Utilization'!B$3:D$147,3,FALSE)),"")</f>
        <v/>
      </c>
      <c r="Y170" s="197" t="str">
        <f>IF(X170="","",IF(E170="","",VLOOKUP(E170,'Summarized Plan'!$A:$E,5,0)))</f>
        <v/>
      </c>
      <c r="Z170" s="197">
        <f t="shared" si="75"/>
        <v>0</v>
      </c>
      <c r="AA170" s="197">
        <f t="shared" si="76"/>
        <v>0</v>
      </c>
      <c r="AB170" s="197" t="str">
        <f t="shared" si="77"/>
        <v/>
      </c>
      <c r="AC170" s="197"/>
      <c r="AD170" s="197">
        <f t="shared" si="78"/>
        <v>0</v>
      </c>
      <c r="AE170" s="197">
        <f t="shared" si="79"/>
        <v>0</v>
      </c>
      <c r="AF170" s="197" t="str">
        <f t="shared" si="80"/>
        <v/>
      </c>
      <c r="AG170" s="194"/>
      <c r="AH170" s="194"/>
      <c r="AI170" s="194"/>
      <c r="AJ170" s="193"/>
      <c r="AK170" s="199"/>
      <c r="AL170" s="194"/>
      <c r="AM170" s="115" t="e">
        <f t="shared" si="81"/>
        <v>#VALUE!</v>
      </c>
      <c r="AO170" s="11">
        <f t="shared" si="82"/>
        <v>0</v>
      </c>
      <c r="AP170" s="11" t="e">
        <f t="shared" si="83"/>
        <v>#N/A</v>
      </c>
      <c r="AQ170" s="11" t="str">
        <f t="shared" si="84"/>
        <v/>
      </c>
      <c r="AS170" s="202">
        <f t="shared" si="85"/>
        <v>0</v>
      </c>
      <c r="AT170" s="11" t="str">
        <f t="shared" si="86"/>
        <v/>
      </c>
      <c r="AW170" s="116"/>
      <c r="AX170" s="115" t="e">
        <f t="shared" si="87"/>
        <v>#VALUE!</v>
      </c>
      <c r="AY170" s="278" t="str">
        <f t="shared" si="88"/>
        <v/>
      </c>
      <c r="BC170" s="115" t="str">
        <f>IF(E170="","",_xlfn.XLOOKUP(E170,'Summarized Plan'!A:A,'Summarized Plan'!K:K))</f>
        <v/>
      </c>
      <c r="XEU170" s="138">
        <f t="shared" ref="XEU170:XEU201" si="91">COUNTIF($E:$E,E170)</f>
        <v>0</v>
      </c>
      <c r="XEV170" s="138" t="str">
        <f>IF(E170="","",B167)</f>
        <v/>
      </c>
      <c r="XEW170" s="153" t="str">
        <f t="shared" si="90"/>
        <v/>
      </c>
      <c r="XEX170" s="138" t="str">
        <f>IF(ISNA(VLOOKUP(E170,'Summarized Plan'!$A:$U,19,0)),"",VLOOKUP(E170,'Summarized Plan'!$A:$U,19,0))</f>
        <v/>
      </c>
      <c r="XEY170" s="16" t="e">
        <f>IF('Truck Utilization'!#REF!=0,"",'Truck Utilization'!#REF!)</f>
        <v>#REF!</v>
      </c>
      <c r="XEZ170" s="16" t="e">
        <f>IF('Truck Utilization'!#REF!=0,"",'Truck Utilization'!#REF!)</f>
        <v>#REF!</v>
      </c>
      <c r="XFA170" s="138">
        <f t="shared" si="69"/>
        <v>1</v>
      </c>
      <c r="XFB170" s="138" t="str">
        <f>IF('DSR Attendance'!A102="","",'DSR Attendance'!A102)</f>
        <v>GARCIA L</v>
      </c>
      <c r="XFC170" s="138" t="str">
        <f>IF('DSR Attendance'!B102="","",'DSR Attendance'!B102)</f>
        <v>ONG</v>
      </c>
    </row>
    <row r="171" spans="1:55 16375:16383" ht="14.4" customHeight="1">
      <c r="A171" s="190" t="str">
        <f>IF(L171="","",VLOOKUP(L171,'Truck Utilization'!B$3:C$300,2,FALSE))</f>
        <v/>
      </c>
      <c r="B171" s="191"/>
      <c r="C171" s="192" t="str">
        <f>IF($B171="","",VLOOKUP($B171,'DSR Attendance'!$A$3:$E$273,5,FALSE))</f>
        <v/>
      </c>
      <c r="D171" s="193"/>
      <c r="E171" s="637"/>
      <c r="F171" s="195"/>
      <c r="G171" s="195"/>
      <c r="H171" s="195"/>
      <c r="I171" s="196" t="str">
        <f>IF(E171="","",VLOOKUP(E171,'Summarized Plan'!A:B,2,0))</f>
        <v/>
      </c>
      <c r="J171" s="194"/>
      <c r="K171" s="194" t="s">
        <v>378</v>
      </c>
      <c r="L171" s="195"/>
      <c r="M171" s="194" t="str">
        <f t="shared" si="70"/>
        <v/>
      </c>
      <c r="N171" s="195" t="str">
        <f>IF(E171="","",VLOOKUP(E171,'Summarized Plan'!$A:$C,3,0))</f>
        <v/>
      </c>
      <c r="O171" s="195" t="str">
        <f>IF(E171="","",VLOOKUP(E171,'Summarized Plan'!$A:$G,7,0))</f>
        <v/>
      </c>
      <c r="P171" s="196"/>
      <c r="Q171" s="198">
        <f t="shared" si="71"/>
        <v>0</v>
      </c>
      <c r="R171" s="197" t="str">
        <f>IF($B171="","",VLOOKUP($Q171,'DSR Attendance'!$A$3:$D$179,4,FALSE))</f>
        <v/>
      </c>
      <c r="S171" s="197"/>
      <c r="T171" s="197">
        <f t="shared" si="72"/>
        <v>0</v>
      </c>
      <c r="U171" s="197">
        <f t="shared" si="73"/>
        <v>0</v>
      </c>
      <c r="V171" s="197" t="str">
        <f t="shared" si="74"/>
        <v/>
      </c>
      <c r="W171" s="197"/>
      <c r="X171" s="197" t="str">
        <f>_xlfn.IFNA(IF(L171="","",VLOOKUP(L171,'Truck Utilization'!B$3:D$147,3,FALSE)),"")</f>
        <v/>
      </c>
      <c r="Y171" s="197" t="str">
        <f>IF(X171="","",IF(E171="","",VLOOKUP(E171,'Summarized Plan'!$A:$E,5,0)))</f>
        <v/>
      </c>
      <c r="Z171" s="197">
        <f t="shared" si="75"/>
        <v>0</v>
      </c>
      <c r="AA171" s="197">
        <f t="shared" si="76"/>
        <v>0</v>
      </c>
      <c r="AB171" s="197" t="str">
        <f t="shared" si="77"/>
        <v/>
      </c>
      <c r="AC171" s="197"/>
      <c r="AD171" s="197">
        <f t="shared" si="78"/>
        <v>0</v>
      </c>
      <c r="AE171" s="197">
        <f t="shared" si="79"/>
        <v>0</v>
      </c>
      <c r="AF171" s="197" t="str">
        <f t="shared" si="80"/>
        <v/>
      </c>
      <c r="AG171" s="194"/>
      <c r="AH171" s="194"/>
      <c r="AI171" s="194"/>
      <c r="AJ171" s="193"/>
      <c r="AK171" s="199"/>
      <c r="AL171" s="194"/>
      <c r="AM171" s="115" t="e">
        <f t="shared" si="81"/>
        <v>#VALUE!</v>
      </c>
      <c r="AO171" s="11">
        <f t="shared" si="82"/>
        <v>0</v>
      </c>
      <c r="AP171" s="11" t="e">
        <f t="shared" si="83"/>
        <v>#N/A</v>
      </c>
      <c r="AQ171" s="11" t="str">
        <f t="shared" si="84"/>
        <v/>
      </c>
      <c r="AS171" s="202">
        <f t="shared" si="85"/>
        <v>0</v>
      </c>
      <c r="AT171" s="11" t="str">
        <f t="shared" si="86"/>
        <v/>
      </c>
      <c r="AW171" s="116"/>
      <c r="AX171" s="115" t="e">
        <f t="shared" si="87"/>
        <v>#VALUE!</v>
      </c>
      <c r="AY171" s="278" t="str">
        <f t="shared" si="88"/>
        <v/>
      </c>
      <c r="BC171" s="115" t="str">
        <f>IF(E171="","",_xlfn.XLOOKUP(E171,'Summarized Plan'!A:A,'Summarized Plan'!K:K))</f>
        <v/>
      </c>
      <c r="XEU171" s="138">
        <f t="shared" si="91"/>
        <v>0</v>
      </c>
      <c r="XEV171" s="138" t="str">
        <f>IF(E171="","",B167)</f>
        <v/>
      </c>
      <c r="XEW171" s="153" t="str">
        <f t="shared" si="90"/>
        <v/>
      </c>
      <c r="XEX171" s="138" t="str">
        <f>IF(ISNA(VLOOKUP(E171,'Summarized Plan'!$A:$U,19,0)),"",VLOOKUP(E171,'Summarized Plan'!$A:$U,19,0))</f>
        <v/>
      </c>
      <c r="XEY171" s="16" t="e">
        <f>IF('Truck Utilization'!#REF!=0,"",'Truck Utilization'!#REF!)</f>
        <v>#REF!</v>
      </c>
      <c r="XEZ171" s="16" t="e">
        <f>IF('Truck Utilization'!#REF!=0,"",'Truck Utilization'!#REF!)</f>
        <v>#REF!</v>
      </c>
      <c r="XFA171" s="138">
        <f t="shared" si="69"/>
        <v>1</v>
      </c>
      <c r="XFB171" s="138" t="str">
        <f>IF('DSR Attendance'!A103="","",'DSR Attendance'!A103)</f>
        <v>GUARDIAN</v>
      </c>
      <c r="XFC171" s="138" t="str">
        <f>IF('DSR Attendance'!B103="","",'DSR Attendance'!B103)</f>
        <v>ONG</v>
      </c>
    </row>
    <row r="172" spans="1:55 16375:16383" ht="14.4" customHeight="1">
      <c r="A172" s="190" t="str">
        <f>IF(L172="","",VLOOKUP(L172,'Truck Utilization'!B$3:C$300,2,FALSE))</f>
        <v/>
      </c>
      <c r="B172" s="191"/>
      <c r="C172" s="192" t="str">
        <f>IF($B172="","",VLOOKUP($B172,'DSR Attendance'!$A$3:$E$273,5,FALSE))</f>
        <v/>
      </c>
      <c r="D172" s="193"/>
      <c r="E172" s="637"/>
      <c r="F172" s="195"/>
      <c r="G172" s="195"/>
      <c r="H172" s="195"/>
      <c r="I172" s="196" t="str">
        <f>IF(E172="","",VLOOKUP(E172,'Summarized Plan'!A:B,2,0))</f>
        <v/>
      </c>
      <c r="J172" s="194"/>
      <c r="K172" s="194" t="s">
        <v>378</v>
      </c>
      <c r="L172" s="195"/>
      <c r="M172" s="194" t="str">
        <f t="shared" si="70"/>
        <v/>
      </c>
      <c r="N172" s="195" t="str">
        <f>IF(E172="","",VLOOKUP(E172,'Summarized Plan'!$A:$C,3,0))</f>
        <v/>
      </c>
      <c r="O172" s="195" t="str">
        <f>IF(E172="","",VLOOKUP(E172,'Summarized Plan'!$A:$G,7,0))</f>
        <v/>
      </c>
      <c r="P172" s="196"/>
      <c r="Q172" s="198">
        <f t="shared" si="71"/>
        <v>0</v>
      </c>
      <c r="R172" s="197" t="str">
        <f>IF($B172="","",VLOOKUP($Q172,'DSR Attendance'!$A$3:$D$179,4,FALSE))</f>
        <v/>
      </c>
      <c r="S172" s="197"/>
      <c r="T172" s="197">
        <f t="shared" si="72"/>
        <v>0</v>
      </c>
      <c r="U172" s="197">
        <f t="shared" si="73"/>
        <v>0</v>
      </c>
      <c r="V172" s="197" t="str">
        <f t="shared" si="74"/>
        <v/>
      </c>
      <c r="W172" s="197"/>
      <c r="X172" s="197" t="str">
        <f>_xlfn.IFNA(IF(L172="","",VLOOKUP(L172,'Truck Utilization'!B$3:D$147,3,FALSE)),"")</f>
        <v/>
      </c>
      <c r="Y172" s="197" t="str">
        <f>IF(X172="","",IF(E172="","",VLOOKUP(E172,'Summarized Plan'!$A:$E,5,0)))</f>
        <v/>
      </c>
      <c r="Z172" s="197">
        <f t="shared" si="75"/>
        <v>0</v>
      </c>
      <c r="AA172" s="197">
        <f t="shared" si="76"/>
        <v>0</v>
      </c>
      <c r="AB172" s="197" t="str">
        <f t="shared" si="77"/>
        <v/>
      </c>
      <c r="AC172" s="197"/>
      <c r="AD172" s="197">
        <f t="shared" si="78"/>
        <v>0</v>
      </c>
      <c r="AE172" s="197">
        <f t="shared" si="79"/>
        <v>0</v>
      </c>
      <c r="AF172" s="197" t="str">
        <f t="shared" si="80"/>
        <v/>
      </c>
      <c r="AG172" s="194"/>
      <c r="AH172" s="194"/>
      <c r="AI172" s="194"/>
      <c r="AJ172" s="193"/>
      <c r="AK172" s="199"/>
      <c r="AL172" s="194"/>
      <c r="AM172" s="115" t="e">
        <f t="shared" si="81"/>
        <v>#VALUE!</v>
      </c>
      <c r="AO172" s="11">
        <f t="shared" si="82"/>
        <v>0</v>
      </c>
      <c r="AP172" s="11" t="e">
        <f t="shared" si="83"/>
        <v>#N/A</v>
      </c>
      <c r="AQ172" s="11" t="str">
        <f t="shared" si="84"/>
        <v/>
      </c>
      <c r="AS172" s="202">
        <f t="shared" si="85"/>
        <v>0</v>
      </c>
      <c r="AT172" s="11" t="str">
        <f t="shared" si="86"/>
        <v/>
      </c>
      <c r="AW172" s="116"/>
      <c r="AX172" s="115" t="e">
        <f t="shared" si="87"/>
        <v>#VALUE!</v>
      </c>
      <c r="AY172" s="278" t="str">
        <f t="shared" si="88"/>
        <v/>
      </c>
      <c r="BC172" s="115" t="str">
        <f>IF(E172="","",_xlfn.XLOOKUP(E172,'Summarized Plan'!A:A,'Summarized Plan'!K:K))</f>
        <v/>
      </c>
      <c r="XEU172" s="138">
        <f t="shared" si="91"/>
        <v>0</v>
      </c>
      <c r="XEV172" s="138" t="str">
        <f>IF(E172="","",B172)</f>
        <v/>
      </c>
      <c r="XEW172" s="153" t="str">
        <f t="shared" si="90"/>
        <v/>
      </c>
      <c r="XEX172" s="138" t="str">
        <f>IF(ISNA(VLOOKUP(E172,'Summarized Plan'!$A:$U,19,0)),"",VLOOKUP(E172,'Summarized Plan'!$A:$U,19,0))</f>
        <v/>
      </c>
      <c r="XEY172" s="16" t="e">
        <f>IF('Truck Utilization'!#REF!=0,"",'Truck Utilization'!#REF!)</f>
        <v>#REF!</v>
      </c>
      <c r="XEZ172" s="16" t="e">
        <f>IF('Truck Utilization'!#REF!=0,"",'Truck Utilization'!#REF!)</f>
        <v>#REF!</v>
      </c>
      <c r="XFA172" s="138" t="e">
        <f t="shared" si="69"/>
        <v>#REF!</v>
      </c>
      <c r="XFB172" s="138" t="e">
        <f>IF('DSR Attendance'!#REF!="","",'DSR Attendance'!#REF!)</f>
        <v>#REF!</v>
      </c>
      <c r="XFC172" s="138" t="e">
        <f>IF('DSR Attendance'!#REF!="","",'DSR Attendance'!#REF!)</f>
        <v>#REF!</v>
      </c>
    </row>
    <row r="173" spans="1:55 16375:16383" ht="14.4" customHeight="1">
      <c r="A173" s="190" t="str">
        <f>IF(L173="","",VLOOKUP(L173,'Truck Utilization'!B$3:C$300,2,FALSE))</f>
        <v/>
      </c>
      <c r="B173" s="191"/>
      <c r="C173" s="192" t="str">
        <f>IF($B173="","",VLOOKUP($B173,'DSR Attendance'!$A$3:$E$273,5,FALSE))</f>
        <v/>
      </c>
      <c r="D173" s="193"/>
      <c r="E173" s="637"/>
      <c r="F173" s="195"/>
      <c r="G173" s="195"/>
      <c r="H173" s="195"/>
      <c r="I173" s="196" t="str">
        <f>IF(E173="","",VLOOKUP(E173,'Summarized Plan'!A:B,2,0))</f>
        <v/>
      </c>
      <c r="J173" s="194"/>
      <c r="K173" s="194" t="s">
        <v>378</v>
      </c>
      <c r="L173" s="195"/>
      <c r="M173" s="194" t="str">
        <f t="shared" si="70"/>
        <v/>
      </c>
      <c r="N173" s="195" t="str">
        <f>IF(E173="","",VLOOKUP(E173,'Summarized Plan'!$A:$C,3,0))</f>
        <v/>
      </c>
      <c r="O173" s="195" t="str">
        <f>IF(E173="","",VLOOKUP(E173,'Summarized Plan'!$A:$G,7,0))</f>
        <v/>
      </c>
      <c r="P173" s="196"/>
      <c r="Q173" s="198">
        <f t="shared" si="71"/>
        <v>0</v>
      </c>
      <c r="R173" s="197" t="str">
        <f>IF($B173="","",VLOOKUP($Q173,'DSR Attendance'!$A$3:$D$179,4,FALSE))</f>
        <v/>
      </c>
      <c r="S173" s="197"/>
      <c r="T173" s="197">
        <f t="shared" si="72"/>
        <v>0</v>
      </c>
      <c r="U173" s="197">
        <f t="shared" si="73"/>
        <v>0</v>
      </c>
      <c r="V173" s="197" t="str">
        <f t="shared" si="74"/>
        <v/>
      </c>
      <c r="W173" s="197"/>
      <c r="X173" s="197" t="str">
        <f>_xlfn.IFNA(IF(L173="","",VLOOKUP(L173,'Truck Utilization'!B$3:D$147,3,FALSE)),"")</f>
        <v/>
      </c>
      <c r="Y173" s="197" t="str">
        <f>IF(X173="","",IF(E173="","",VLOOKUP(E173,'Summarized Plan'!$A:$E,5,0)))</f>
        <v/>
      </c>
      <c r="Z173" s="197">
        <f t="shared" si="75"/>
        <v>0</v>
      </c>
      <c r="AA173" s="197">
        <f t="shared" si="76"/>
        <v>0</v>
      </c>
      <c r="AB173" s="197" t="str">
        <f t="shared" si="77"/>
        <v/>
      </c>
      <c r="AC173" s="197"/>
      <c r="AD173" s="197">
        <f t="shared" si="78"/>
        <v>0</v>
      </c>
      <c r="AE173" s="197">
        <f t="shared" si="79"/>
        <v>0</v>
      </c>
      <c r="AF173" s="197" t="str">
        <f t="shared" si="80"/>
        <v/>
      </c>
      <c r="AG173" s="194"/>
      <c r="AH173" s="194"/>
      <c r="AI173" s="194"/>
      <c r="AJ173" s="193"/>
      <c r="AK173" s="199"/>
      <c r="AL173" s="194"/>
      <c r="AM173" s="115" t="e">
        <f t="shared" si="81"/>
        <v>#VALUE!</v>
      </c>
      <c r="AO173" s="11">
        <f t="shared" si="82"/>
        <v>0</v>
      </c>
      <c r="AP173" s="11" t="e">
        <f t="shared" si="83"/>
        <v>#N/A</v>
      </c>
      <c r="AQ173" s="11" t="str">
        <f t="shared" si="84"/>
        <v/>
      </c>
      <c r="AS173" s="202">
        <f t="shared" si="85"/>
        <v>0</v>
      </c>
      <c r="AT173" s="11" t="str">
        <f t="shared" si="86"/>
        <v/>
      </c>
      <c r="AW173" s="116"/>
      <c r="AX173" s="115" t="e">
        <f t="shared" si="87"/>
        <v>#VALUE!</v>
      </c>
      <c r="AY173" s="278" t="str">
        <f t="shared" si="88"/>
        <v/>
      </c>
      <c r="BC173" s="115" t="str">
        <f>IF(E173="","",_xlfn.XLOOKUP(E173,'Summarized Plan'!A:A,'Summarized Plan'!K:K))</f>
        <v/>
      </c>
      <c r="XEU173" s="138">
        <f t="shared" si="91"/>
        <v>0</v>
      </c>
      <c r="XEV173" s="138" t="str">
        <f>IF(E173="","",B172)</f>
        <v/>
      </c>
      <c r="XEW173" s="153" t="str">
        <f t="shared" si="90"/>
        <v/>
      </c>
      <c r="XEX173" s="138" t="str">
        <f>IF(ISNA(VLOOKUP(E173,'Summarized Plan'!$A:$U,19,0)),"",VLOOKUP(E173,'Summarized Plan'!$A:$U,19,0))</f>
        <v/>
      </c>
      <c r="XEY173" s="16" t="str">
        <f>IF('Truck Utilization'!A143=0,"",'Truck Utilization'!A143)</f>
        <v/>
      </c>
      <c r="XEZ173" s="16" t="str">
        <f>IF('Truck Utilization'!B143=0,"",'Truck Utilization'!B143)</f>
        <v>CCB9370</v>
      </c>
      <c r="XFA173" s="138" t="e">
        <f t="shared" si="69"/>
        <v>#REF!</v>
      </c>
      <c r="XFB173" s="138" t="e">
        <f>IF('DSR Attendance'!#REF!="","",'DSR Attendance'!#REF!)</f>
        <v>#REF!</v>
      </c>
      <c r="XFC173" s="138" t="e">
        <f>IF('DSR Attendance'!#REF!="","",'DSR Attendance'!#REF!)</f>
        <v>#REF!</v>
      </c>
    </row>
    <row r="174" spans="1:55 16375:16383" ht="14.4" customHeight="1">
      <c r="A174" s="190" t="str">
        <f>IF(L174="","",VLOOKUP(L174,'Truck Utilization'!B$3:C$300,2,FALSE))</f>
        <v/>
      </c>
      <c r="B174" s="191"/>
      <c r="C174" s="192" t="str">
        <f>IF($B174="","",VLOOKUP($B174,'DSR Attendance'!$A$3:$E$273,5,FALSE))</f>
        <v/>
      </c>
      <c r="D174" s="193"/>
      <c r="E174" s="637"/>
      <c r="F174" s="195"/>
      <c r="G174" s="195"/>
      <c r="H174" s="195"/>
      <c r="I174" s="196" t="str">
        <f>IF(E174="","",VLOOKUP(E174,'Summarized Plan'!A:B,2,0))</f>
        <v/>
      </c>
      <c r="J174" s="194"/>
      <c r="K174" s="194" t="s">
        <v>378</v>
      </c>
      <c r="L174" s="195"/>
      <c r="M174" s="194" t="str">
        <f t="shared" si="70"/>
        <v/>
      </c>
      <c r="N174" s="195" t="str">
        <f>IF(E174="","",VLOOKUP(E174,'Summarized Plan'!$A:$C,3,0))</f>
        <v/>
      </c>
      <c r="O174" s="195" t="str">
        <f>IF(E174="","",VLOOKUP(E174,'Summarized Plan'!$A:$G,7,0))</f>
        <v/>
      </c>
      <c r="P174" s="196"/>
      <c r="Q174" s="198">
        <f t="shared" si="71"/>
        <v>0</v>
      </c>
      <c r="R174" s="197" t="str">
        <f>IF($B174="","",VLOOKUP($Q174,'DSR Attendance'!$A$3:$D$179,4,FALSE))</f>
        <v/>
      </c>
      <c r="S174" s="197"/>
      <c r="T174" s="197">
        <f t="shared" si="72"/>
        <v>0</v>
      </c>
      <c r="U174" s="197">
        <f t="shared" si="73"/>
        <v>0</v>
      </c>
      <c r="V174" s="197" t="str">
        <f t="shared" si="74"/>
        <v/>
      </c>
      <c r="W174" s="197"/>
      <c r="X174" s="197" t="str">
        <f>_xlfn.IFNA(IF(L174="","",VLOOKUP(L174,'Truck Utilization'!B$3:D$147,3,FALSE)),"")</f>
        <v/>
      </c>
      <c r="Y174" s="197" t="str">
        <f>IF(X174="","",IF(E174="","",VLOOKUP(E174,'Summarized Plan'!$A:$E,5,0)))</f>
        <v/>
      </c>
      <c r="Z174" s="197">
        <f t="shared" si="75"/>
        <v>0</v>
      </c>
      <c r="AA174" s="197">
        <f t="shared" si="76"/>
        <v>0</v>
      </c>
      <c r="AB174" s="197" t="str">
        <f t="shared" si="77"/>
        <v/>
      </c>
      <c r="AC174" s="197"/>
      <c r="AD174" s="197">
        <f t="shared" si="78"/>
        <v>0</v>
      </c>
      <c r="AE174" s="197">
        <f t="shared" si="79"/>
        <v>0</v>
      </c>
      <c r="AF174" s="197" t="str">
        <f t="shared" si="80"/>
        <v/>
      </c>
      <c r="AG174" s="194"/>
      <c r="AH174" s="194"/>
      <c r="AI174" s="194"/>
      <c r="AJ174" s="193"/>
      <c r="AK174" s="199"/>
      <c r="AL174" s="194"/>
      <c r="AM174" s="115" t="e">
        <f t="shared" si="81"/>
        <v>#VALUE!</v>
      </c>
      <c r="AO174" s="11">
        <f t="shared" si="82"/>
        <v>0</v>
      </c>
      <c r="AP174" s="11" t="e">
        <f t="shared" si="83"/>
        <v>#N/A</v>
      </c>
      <c r="AQ174" s="11" t="str">
        <f t="shared" si="84"/>
        <v/>
      </c>
      <c r="AS174" s="202">
        <f t="shared" si="85"/>
        <v>0</v>
      </c>
      <c r="AT174" s="11" t="str">
        <f t="shared" si="86"/>
        <v/>
      </c>
      <c r="AW174" s="116"/>
      <c r="AX174" s="115" t="e">
        <f t="shared" si="87"/>
        <v>#VALUE!</v>
      </c>
      <c r="AY174" s="278" t="str">
        <f t="shared" si="88"/>
        <v/>
      </c>
      <c r="BC174" s="115" t="str">
        <f>IF(E174="","",_xlfn.XLOOKUP(E174,'Summarized Plan'!A:A,'Summarized Plan'!K:K))</f>
        <v/>
      </c>
      <c r="XEU174" s="138">
        <f t="shared" si="91"/>
        <v>0</v>
      </c>
      <c r="XEV174" s="138" t="str">
        <f>IF(E174="","",B172)</f>
        <v/>
      </c>
      <c r="XEW174" s="153" t="str">
        <f t="shared" si="90"/>
        <v/>
      </c>
      <c r="XEX174" s="138" t="str">
        <f>IF(ISNA(VLOOKUP(E174,'Summarized Plan'!$A:$U,19,0)),"",VLOOKUP(E174,'Summarized Plan'!$A:$U,19,0))</f>
        <v/>
      </c>
      <c r="XEY174" s="16" t="e">
        <f>IF('Truck Utilization'!#REF!=0,"",'Truck Utilization'!#REF!)</f>
        <v>#REF!</v>
      </c>
      <c r="XEZ174" s="16" t="e">
        <f>IF('Truck Utilization'!#REF!=0,"",'Truck Utilization'!#REF!)</f>
        <v>#REF!</v>
      </c>
      <c r="XFA174" s="138">
        <f t="shared" si="69"/>
        <v>1</v>
      </c>
      <c r="XFB174" s="138" t="str">
        <f>IF('DSR Attendance'!A104="","",'DSR Attendance'!A104)</f>
        <v>MABINI</v>
      </c>
      <c r="XFC174" s="138" t="str">
        <f>IF('DSR Attendance'!B104="","",'DSR Attendance'!B104)</f>
        <v>ONG</v>
      </c>
    </row>
    <row r="175" spans="1:55 16375:16383" ht="14.4" customHeight="1">
      <c r="A175" s="190" t="str">
        <f>IF(L175="","",VLOOKUP(L175,'Truck Utilization'!B$3:C$300,2,FALSE))</f>
        <v/>
      </c>
      <c r="B175" s="191"/>
      <c r="C175" s="192" t="str">
        <f>IF($B175="","",VLOOKUP($B175,'DSR Attendance'!$A$3:$E$273,5,FALSE))</f>
        <v/>
      </c>
      <c r="D175" s="193"/>
      <c r="E175" s="637"/>
      <c r="F175" s="195"/>
      <c r="G175" s="195"/>
      <c r="H175" s="195"/>
      <c r="I175" s="196" t="str">
        <f>IF(E175="","",VLOOKUP(E175,'Summarized Plan'!A:B,2,0))</f>
        <v/>
      </c>
      <c r="J175" s="194"/>
      <c r="K175" s="194" t="s">
        <v>378</v>
      </c>
      <c r="L175" s="195"/>
      <c r="M175" s="194" t="str">
        <f t="shared" si="70"/>
        <v/>
      </c>
      <c r="N175" s="195" t="str">
        <f>IF(E175="","",VLOOKUP(E175,'Summarized Plan'!$A:$C,3,0))</f>
        <v/>
      </c>
      <c r="O175" s="195" t="str">
        <f>IF(E175="","",VLOOKUP(E175,'Summarized Plan'!$A:$G,7,0))</f>
        <v/>
      </c>
      <c r="P175" s="196"/>
      <c r="Q175" s="198">
        <f t="shared" si="71"/>
        <v>0</v>
      </c>
      <c r="R175" s="197" t="str">
        <f>IF($B175="","",VLOOKUP($Q175,'DSR Attendance'!$A$3:$D$179,4,FALSE))</f>
        <v/>
      </c>
      <c r="S175" s="197"/>
      <c r="T175" s="197">
        <f t="shared" si="72"/>
        <v>0</v>
      </c>
      <c r="U175" s="197">
        <f t="shared" si="73"/>
        <v>0</v>
      </c>
      <c r="V175" s="197" t="str">
        <f t="shared" si="74"/>
        <v/>
      </c>
      <c r="W175" s="197"/>
      <c r="X175" s="197" t="str">
        <f>_xlfn.IFNA(IF(L175="","",VLOOKUP(L175,'Truck Utilization'!B$3:D$147,3,FALSE)),"")</f>
        <v/>
      </c>
      <c r="Y175" s="197" t="str">
        <f>IF(X175="","",IF(E175="","",VLOOKUP(E175,'Summarized Plan'!$A:$E,5,0)))</f>
        <v/>
      </c>
      <c r="Z175" s="197">
        <f t="shared" si="75"/>
        <v>0</v>
      </c>
      <c r="AA175" s="197">
        <f t="shared" si="76"/>
        <v>0</v>
      </c>
      <c r="AB175" s="197" t="str">
        <f t="shared" si="77"/>
        <v/>
      </c>
      <c r="AC175" s="197"/>
      <c r="AD175" s="197">
        <f t="shared" si="78"/>
        <v>0</v>
      </c>
      <c r="AE175" s="197">
        <f t="shared" si="79"/>
        <v>0</v>
      </c>
      <c r="AF175" s="197" t="str">
        <f t="shared" si="80"/>
        <v/>
      </c>
      <c r="AG175" s="194"/>
      <c r="AH175" s="194"/>
      <c r="AI175" s="194"/>
      <c r="AJ175" s="193"/>
      <c r="AK175" s="199"/>
      <c r="AL175" s="194"/>
      <c r="AM175" s="115" t="e">
        <f t="shared" si="81"/>
        <v>#VALUE!</v>
      </c>
      <c r="AO175" s="11">
        <f t="shared" si="82"/>
        <v>0</v>
      </c>
      <c r="AP175" s="11" t="e">
        <f t="shared" si="83"/>
        <v>#N/A</v>
      </c>
      <c r="AQ175" s="11" t="str">
        <f t="shared" si="84"/>
        <v/>
      </c>
      <c r="AS175" s="202">
        <f t="shared" si="85"/>
        <v>0</v>
      </c>
      <c r="AT175" s="11" t="str">
        <f t="shared" si="86"/>
        <v/>
      </c>
      <c r="AW175" s="116"/>
      <c r="AX175" s="115" t="e">
        <f t="shared" si="87"/>
        <v>#VALUE!</v>
      </c>
      <c r="AY175" s="278" t="str">
        <f t="shared" si="88"/>
        <v/>
      </c>
      <c r="BC175" s="115" t="str">
        <f>IF(E175="","",_xlfn.XLOOKUP(E175,'Summarized Plan'!A:A,'Summarized Plan'!K:K))</f>
        <v/>
      </c>
      <c r="XEU175" s="138">
        <f t="shared" si="91"/>
        <v>0</v>
      </c>
      <c r="XEV175" s="138" t="str">
        <f>IF(E175="","",B172)</f>
        <v/>
      </c>
      <c r="XEW175" s="153" t="str">
        <f t="shared" si="90"/>
        <v/>
      </c>
      <c r="XEX175" s="138" t="str">
        <f>IF(ISNA(VLOOKUP(E175,'Summarized Plan'!$A:$U,19,0)),"",VLOOKUP(E175,'Summarized Plan'!$A:$U,19,0))</f>
        <v/>
      </c>
      <c r="XEY175" s="16" t="e">
        <f>IF('Truck Utilization'!#REF!=0,"",'Truck Utilization'!#REF!)</f>
        <v>#REF!</v>
      </c>
      <c r="XEZ175" s="16" t="e">
        <f>IF('Truck Utilization'!#REF!=0,"",'Truck Utilization'!#REF!)</f>
        <v>#REF!</v>
      </c>
      <c r="XFA175" s="138">
        <f t="shared" si="69"/>
        <v>1</v>
      </c>
      <c r="XFB175" s="138" t="str">
        <f>IF('DSR Attendance'!A105="","",'DSR Attendance'!A105)</f>
        <v>MASULIT</v>
      </c>
      <c r="XFC175" s="138" t="str">
        <f>IF('DSR Attendance'!B105="","",'DSR Attendance'!B105)</f>
        <v>ONG</v>
      </c>
    </row>
    <row r="176" spans="1:55 16375:16383" ht="14.4" customHeight="1">
      <c r="A176" s="190" t="str">
        <f>IF(L176="","",VLOOKUP(L176,'Truck Utilization'!B$3:C$300,2,FALSE))</f>
        <v/>
      </c>
      <c r="B176" s="191"/>
      <c r="C176" s="192" t="str">
        <f>IF($B176="","",VLOOKUP($B176,'DSR Attendance'!$A$3:$E$273,5,FALSE))</f>
        <v/>
      </c>
      <c r="D176" s="193"/>
      <c r="E176" s="637"/>
      <c r="F176" s="195"/>
      <c r="G176" s="195"/>
      <c r="H176" s="195"/>
      <c r="I176" s="196" t="str">
        <f>IF(E176="","",VLOOKUP(E176,'Summarized Plan'!A:B,2,0))</f>
        <v/>
      </c>
      <c r="J176" s="194"/>
      <c r="K176" s="194" t="s">
        <v>378</v>
      </c>
      <c r="L176" s="195"/>
      <c r="M176" s="194" t="str">
        <f t="shared" si="70"/>
        <v/>
      </c>
      <c r="N176" s="195" t="str">
        <f>IF(E176="","",VLOOKUP(E176,'Summarized Plan'!$A:$C,3,0))</f>
        <v/>
      </c>
      <c r="O176" s="195" t="str">
        <f>IF(E176="","",VLOOKUP(E176,'Summarized Plan'!$A:$G,7,0))</f>
        <v/>
      </c>
      <c r="P176" s="196"/>
      <c r="Q176" s="198">
        <f t="shared" si="71"/>
        <v>0</v>
      </c>
      <c r="R176" s="197" t="str">
        <f>IF($B176="","",VLOOKUP($Q176,'DSR Attendance'!$A$3:$D$179,4,FALSE))</f>
        <v/>
      </c>
      <c r="S176" s="197"/>
      <c r="T176" s="197">
        <f t="shared" si="72"/>
        <v>0</v>
      </c>
      <c r="U176" s="197">
        <f t="shared" si="73"/>
        <v>0</v>
      </c>
      <c r="V176" s="197" t="str">
        <f t="shared" si="74"/>
        <v/>
      </c>
      <c r="W176" s="197"/>
      <c r="X176" s="197" t="str">
        <f>_xlfn.IFNA(IF(L176="","",VLOOKUP(L176,'Truck Utilization'!B$3:D$147,3,FALSE)),"")</f>
        <v/>
      </c>
      <c r="Y176" s="197" t="str">
        <f>IF(X176="","",IF(E176="","",VLOOKUP(E176,'Summarized Plan'!$A:$E,5,0)))</f>
        <v/>
      </c>
      <c r="Z176" s="197">
        <f t="shared" si="75"/>
        <v>0</v>
      </c>
      <c r="AA176" s="197">
        <f t="shared" si="76"/>
        <v>0</v>
      </c>
      <c r="AB176" s="197" t="str">
        <f t="shared" si="77"/>
        <v/>
      </c>
      <c r="AC176" s="197"/>
      <c r="AD176" s="197">
        <f t="shared" si="78"/>
        <v>0</v>
      </c>
      <c r="AE176" s="197">
        <f t="shared" si="79"/>
        <v>0</v>
      </c>
      <c r="AF176" s="197" t="str">
        <f t="shared" si="80"/>
        <v/>
      </c>
      <c r="AG176" s="194"/>
      <c r="AH176" s="194"/>
      <c r="AI176" s="194"/>
      <c r="AJ176" s="193"/>
      <c r="AK176" s="199"/>
      <c r="AL176" s="194"/>
      <c r="AM176" s="115" t="e">
        <f t="shared" si="81"/>
        <v>#VALUE!</v>
      </c>
      <c r="AO176" s="11">
        <f t="shared" si="82"/>
        <v>0</v>
      </c>
      <c r="AP176" s="11" t="e">
        <f t="shared" si="83"/>
        <v>#N/A</v>
      </c>
      <c r="AQ176" s="11" t="str">
        <f t="shared" si="84"/>
        <v/>
      </c>
      <c r="AS176" s="202">
        <f t="shared" si="85"/>
        <v>0</v>
      </c>
      <c r="AT176" s="11" t="str">
        <f t="shared" si="86"/>
        <v/>
      </c>
      <c r="AW176" s="116"/>
      <c r="AX176" s="115" t="e">
        <f t="shared" si="87"/>
        <v>#VALUE!</v>
      </c>
      <c r="AY176" s="278" t="str">
        <f t="shared" si="88"/>
        <v/>
      </c>
      <c r="BC176" s="115" t="str">
        <f>IF(E176="","",_xlfn.XLOOKUP(E176,'Summarized Plan'!A:A,'Summarized Plan'!K:K))</f>
        <v/>
      </c>
      <c r="XEU176" s="138">
        <f t="shared" si="91"/>
        <v>0</v>
      </c>
      <c r="XEV176" s="138" t="str">
        <f>IF(E176="","",B172)</f>
        <v/>
      </c>
      <c r="XEW176" s="153" t="str">
        <f t="shared" si="90"/>
        <v/>
      </c>
      <c r="XEX176" s="138" t="str">
        <f>IF(ISNA(VLOOKUP(E176,'Summarized Plan'!$A:$U,19,0)),"",VLOOKUP(E176,'Summarized Plan'!$A:$U,19,0))</f>
        <v/>
      </c>
      <c r="XEY176" s="16" t="e">
        <f>IF('Truck Utilization'!#REF!=0,"",'Truck Utilization'!#REF!)</f>
        <v>#REF!</v>
      </c>
      <c r="XEZ176" s="16" t="e">
        <f>IF('Truck Utilization'!#REF!=0,"",'Truck Utilization'!#REF!)</f>
        <v>#REF!</v>
      </c>
      <c r="XFA176" s="138" t="e">
        <f t="shared" si="69"/>
        <v>#REF!</v>
      </c>
      <c r="XFB176" s="138" t="e">
        <f>IF('DSR Attendance'!#REF!="","",'DSR Attendance'!#REF!)</f>
        <v>#REF!</v>
      </c>
      <c r="XFC176" s="138" t="e">
        <f>IF('DSR Attendance'!#REF!="","",'DSR Attendance'!#REF!)</f>
        <v>#REF!</v>
      </c>
    </row>
    <row r="177" spans="1:55 16375:16383" ht="14.4" customHeight="1">
      <c r="A177" s="190" t="str">
        <f>IF(L177="","",VLOOKUP(L177,'Truck Utilization'!B$3:C$300,2,FALSE))</f>
        <v/>
      </c>
      <c r="B177" s="191"/>
      <c r="C177" s="192" t="str">
        <f>IF($B177="","",VLOOKUP($B177,'DSR Attendance'!$A$3:$E$273,5,FALSE))</f>
        <v/>
      </c>
      <c r="D177" s="193"/>
      <c r="E177" s="637"/>
      <c r="F177" s="195"/>
      <c r="G177" s="195"/>
      <c r="H177" s="195"/>
      <c r="I177" s="196" t="str">
        <f>IF(E177="","",VLOOKUP(E177,'Summarized Plan'!A:B,2,0))</f>
        <v/>
      </c>
      <c r="J177" s="194"/>
      <c r="K177" s="194" t="s">
        <v>378</v>
      </c>
      <c r="L177" s="195"/>
      <c r="M177" s="194" t="str">
        <f t="shared" si="70"/>
        <v/>
      </c>
      <c r="N177" s="195" t="str">
        <f>IF(E177="","",VLOOKUP(E177,'Summarized Plan'!$A:$C,3,0))</f>
        <v/>
      </c>
      <c r="O177" s="195" t="str">
        <f>IF(E177="","",VLOOKUP(E177,'Summarized Plan'!$A:$G,7,0))</f>
        <v/>
      </c>
      <c r="P177" s="196"/>
      <c r="Q177" s="198">
        <f t="shared" si="71"/>
        <v>0</v>
      </c>
      <c r="R177" s="197" t="str">
        <f>IF($B177="","",VLOOKUP($Q177,'DSR Attendance'!$A$3:$D$179,4,FALSE))</f>
        <v/>
      </c>
      <c r="S177" s="197"/>
      <c r="T177" s="197">
        <f t="shared" si="72"/>
        <v>0</v>
      </c>
      <c r="U177" s="197">
        <f t="shared" si="73"/>
        <v>0</v>
      </c>
      <c r="V177" s="197" t="str">
        <f t="shared" si="74"/>
        <v/>
      </c>
      <c r="W177" s="197"/>
      <c r="X177" s="197" t="str">
        <f>_xlfn.IFNA(IF(L177="","",VLOOKUP(L177,'Truck Utilization'!B$3:D$147,3,FALSE)),"")</f>
        <v/>
      </c>
      <c r="Y177" s="197" t="str">
        <f>IF(X177="","",IF(E177="","",VLOOKUP(E177,'Summarized Plan'!$A:$E,5,0)))</f>
        <v/>
      </c>
      <c r="Z177" s="197">
        <f t="shared" si="75"/>
        <v>0</v>
      </c>
      <c r="AA177" s="197">
        <f t="shared" si="76"/>
        <v>0</v>
      </c>
      <c r="AB177" s="197" t="str">
        <f t="shared" si="77"/>
        <v/>
      </c>
      <c r="AC177" s="197"/>
      <c r="AD177" s="197">
        <f t="shared" si="78"/>
        <v>0</v>
      </c>
      <c r="AE177" s="197">
        <f t="shared" si="79"/>
        <v>0</v>
      </c>
      <c r="AF177" s="197" t="str">
        <f t="shared" si="80"/>
        <v/>
      </c>
      <c r="AG177" s="194"/>
      <c r="AH177" s="194"/>
      <c r="AI177" s="194"/>
      <c r="AJ177" s="193"/>
      <c r="AK177" s="199"/>
      <c r="AL177" s="194"/>
      <c r="AM177" s="115" t="e">
        <f t="shared" si="81"/>
        <v>#VALUE!</v>
      </c>
      <c r="AO177" s="11">
        <f t="shared" si="82"/>
        <v>0</v>
      </c>
      <c r="AP177" s="11" t="e">
        <f t="shared" si="83"/>
        <v>#N/A</v>
      </c>
      <c r="AQ177" s="11" t="str">
        <f t="shared" si="84"/>
        <v/>
      </c>
      <c r="AS177" s="202">
        <f t="shared" si="85"/>
        <v>0</v>
      </c>
      <c r="AT177" s="11" t="str">
        <f t="shared" si="86"/>
        <v/>
      </c>
      <c r="AW177" s="116"/>
      <c r="AX177" s="115" t="e">
        <f t="shared" si="87"/>
        <v>#VALUE!</v>
      </c>
      <c r="AY177" s="278" t="str">
        <f t="shared" si="88"/>
        <v/>
      </c>
      <c r="BC177" s="115" t="str">
        <f>IF(E177="","",_xlfn.XLOOKUP(E177,'Summarized Plan'!A:A,'Summarized Plan'!K:K))</f>
        <v/>
      </c>
      <c r="XEU177" s="138">
        <f t="shared" si="91"/>
        <v>0</v>
      </c>
      <c r="XEV177" s="138" t="str">
        <f>IF(E177="","",B177)</f>
        <v/>
      </c>
      <c r="XEW177" s="153" t="str">
        <f t="shared" si="90"/>
        <v/>
      </c>
      <c r="XEX177" s="138" t="str">
        <f>IF(ISNA(VLOOKUP(E177,'Summarized Plan'!$A:$U,19,0)),"",VLOOKUP(E177,'Summarized Plan'!$A:$U,19,0))</f>
        <v/>
      </c>
      <c r="XEY177" s="16" t="e">
        <f>IF('Truck Utilization'!#REF!=0,"",'Truck Utilization'!#REF!)</f>
        <v>#REF!</v>
      </c>
      <c r="XEZ177" s="16" t="e">
        <f>IF('Truck Utilization'!#REF!=0,"",'Truck Utilization'!#REF!)</f>
        <v>#REF!</v>
      </c>
      <c r="XFA177" s="138">
        <f t="shared" si="69"/>
        <v>1</v>
      </c>
      <c r="XFB177" s="138" t="str">
        <f>IF('DSR Attendance'!A106="","",'DSR Attendance'!A106)</f>
        <v>MONTANO</v>
      </c>
      <c r="XFC177" s="138" t="str">
        <f>IF('DSR Attendance'!B106="","",'DSR Attendance'!B106)</f>
        <v>ONG</v>
      </c>
    </row>
    <row r="178" spans="1:55 16375:16383" ht="14.4" customHeight="1">
      <c r="A178" s="190" t="str">
        <f>IF(L178="","",VLOOKUP(L178,'Truck Utilization'!B$3:C$300,2,FALSE))</f>
        <v/>
      </c>
      <c r="B178" s="191"/>
      <c r="C178" s="192" t="str">
        <f>IF($B178="","",VLOOKUP($B178,'DSR Attendance'!$A$3:$E$273,5,FALSE))</f>
        <v/>
      </c>
      <c r="D178" s="193"/>
      <c r="E178" s="637"/>
      <c r="F178" s="195"/>
      <c r="G178" s="195"/>
      <c r="H178" s="195"/>
      <c r="I178" s="196" t="str">
        <f>IF(E178="","",VLOOKUP(E178,'Summarized Plan'!A:B,2,0))</f>
        <v/>
      </c>
      <c r="J178" s="194"/>
      <c r="K178" s="194" t="s">
        <v>378</v>
      </c>
      <c r="L178" s="195"/>
      <c r="M178" s="194" t="str">
        <f t="shared" si="70"/>
        <v/>
      </c>
      <c r="N178" s="195" t="str">
        <f>IF(E178="","",VLOOKUP(E178,'Summarized Plan'!$A:$C,3,0))</f>
        <v/>
      </c>
      <c r="O178" s="195" t="str">
        <f>IF(E178="","",VLOOKUP(E178,'Summarized Plan'!$A:$G,7,0))</f>
        <v/>
      </c>
      <c r="P178" s="196"/>
      <c r="Q178" s="198">
        <f t="shared" si="71"/>
        <v>0</v>
      </c>
      <c r="R178" s="197" t="str">
        <f>IF($B178="","",VLOOKUP($Q178,'DSR Attendance'!$A$3:$D$179,4,FALSE))</f>
        <v/>
      </c>
      <c r="S178" s="197"/>
      <c r="T178" s="197">
        <f t="shared" si="72"/>
        <v>0</v>
      </c>
      <c r="U178" s="197">
        <f t="shared" si="73"/>
        <v>0</v>
      </c>
      <c r="V178" s="197" t="str">
        <f t="shared" si="74"/>
        <v/>
      </c>
      <c r="W178" s="197"/>
      <c r="X178" s="197" t="str">
        <f>_xlfn.IFNA(IF(L178="","",VLOOKUP(L178,'Truck Utilization'!B$3:D$147,3,FALSE)),"")</f>
        <v/>
      </c>
      <c r="Y178" s="197" t="str">
        <f>IF(X178="","",IF(E178="","",VLOOKUP(E178,'Summarized Plan'!$A:$E,5,0)))</f>
        <v/>
      </c>
      <c r="Z178" s="197">
        <f t="shared" si="75"/>
        <v>0</v>
      </c>
      <c r="AA178" s="197">
        <f t="shared" si="76"/>
        <v>0</v>
      </c>
      <c r="AB178" s="197" t="str">
        <f t="shared" si="77"/>
        <v/>
      </c>
      <c r="AC178" s="197"/>
      <c r="AD178" s="197">
        <f t="shared" si="78"/>
        <v>0</v>
      </c>
      <c r="AE178" s="197">
        <f t="shared" si="79"/>
        <v>0</v>
      </c>
      <c r="AF178" s="197" t="str">
        <f t="shared" si="80"/>
        <v/>
      </c>
      <c r="AG178" s="194"/>
      <c r="AH178" s="194"/>
      <c r="AI178" s="194"/>
      <c r="AJ178" s="193"/>
      <c r="AK178" s="199"/>
      <c r="AL178" s="194"/>
      <c r="AM178" s="115" t="e">
        <f t="shared" si="81"/>
        <v>#VALUE!</v>
      </c>
      <c r="AO178" s="11">
        <f t="shared" si="82"/>
        <v>0</v>
      </c>
      <c r="AP178" s="11" t="e">
        <f t="shared" si="83"/>
        <v>#N/A</v>
      </c>
      <c r="AQ178" s="11" t="str">
        <f t="shared" si="84"/>
        <v/>
      </c>
      <c r="AS178" s="202">
        <f t="shared" si="85"/>
        <v>0</v>
      </c>
      <c r="AT178" s="11" t="str">
        <f t="shared" si="86"/>
        <v/>
      </c>
      <c r="AW178" s="116"/>
      <c r="AX178" s="115" t="e">
        <f t="shared" si="87"/>
        <v>#VALUE!</v>
      </c>
      <c r="AY178" s="278" t="str">
        <f t="shared" si="88"/>
        <v/>
      </c>
      <c r="BC178" s="115" t="str">
        <f>IF(E178="","",_xlfn.XLOOKUP(E178,'Summarized Plan'!A:A,'Summarized Plan'!K:K))</f>
        <v/>
      </c>
      <c r="XEU178" s="138">
        <f t="shared" si="91"/>
        <v>0</v>
      </c>
      <c r="XEV178" s="138" t="str">
        <f>IF(E178="","",B177)</f>
        <v/>
      </c>
      <c r="XEW178" s="153" t="str">
        <f t="shared" si="90"/>
        <v/>
      </c>
      <c r="XEX178" s="138" t="str">
        <f>IF(ISNA(VLOOKUP(E178,'Summarized Plan'!$A:$U,19,0)),"",VLOOKUP(E178,'Summarized Plan'!$A:$U,19,0))</f>
        <v/>
      </c>
      <c r="XEY178" s="16" t="e">
        <f>IF('Truck Utilization'!#REF!=0,"",'Truck Utilization'!#REF!)</f>
        <v>#REF!</v>
      </c>
      <c r="XEZ178" s="16" t="e">
        <f>IF('Truck Utilization'!#REF!=0,"",'Truck Utilization'!#REF!)</f>
        <v>#REF!</v>
      </c>
      <c r="XFA178" s="138">
        <f t="shared" si="69"/>
        <v>1</v>
      </c>
      <c r="XFB178" s="138" t="str">
        <f>IF('DSR Attendance'!A107="","",'DSR Attendance'!A107)</f>
        <v>NEBREJA</v>
      </c>
      <c r="XFC178" s="138" t="str">
        <f>IF('DSR Attendance'!B107="","",'DSR Attendance'!B107)</f>
        <v>ONG</v>
      </c>
    </row>
    <row r="179" spans="1:55 16375:16383" ht="14.4" customHeight="1">
      <c r="A179" s="190" t="str">
        <f>IF(L179="","",VLOOKUP(L179,'Truck Utilization'!B$3:C$300,2,FALSE))</f>
        <v/>
      </c>
      <c r="B179" s="191"/>
      <c r="C179" s="192" t="str">
        <f>IF($B179="","",VLOOKUP($B179,'DSR Attendance'!$A$3:$E$273,5,FALSE))</f>
        <v/>
      </c>
      <c r="D179" s="193"/>
      <c r="E179" s="637"/>
      <c r="F179" s="195"/>
      <c r="G179" s="195"/>
      <c r="H179" s="195"/>
      <c r="I179" s="196" t="str">
        <f>IF(E179="","",VLOOKUP(E179,'Summarized Plan'!A:B,2,0))</f>
        <v/>
      </c>
      <c r="J179" s="194"/>
      <c r="K179" s="194" t="s">
        <v>378</v>
      </c>
      <c r="L179" s="195"/>
      <c r="M179" s="194" t="str">
        <f t="shared" si="70"/>
        <v/>
      </c>
      <c r="N179" s="195" t="str">
        <f>IF(E179="","",VLOOKUP(E179,'Summarized Plan'!$A:$C,3,0))</f>
        <v/>
      </c>
      <c r="O179" s="195" t="str">
        <f>IF(E179="","",VLOOKUP(E179,'Summarized Plan'!$A:$G,7,0))</f>
        <v/>
      </c>
      <c r="P179" s="196"/>
      <c r="Q179" s="198">
        <f t="shared" si="71"/>
        <v>0</v>
      </c>
      <c r="R179" s="197" t="str">
        <f>IF($B179="","",VLOOKUP($Q179,'DSR Attendance'!$A$3:$D$179,4,FALSE))</f>
        <v/>
      </c>
      <c r="S179" s="197"/>
      <c r="T179" s="197">
        <f t="shared" si="72"/>
        <v>0</v>
      </c>
      <c r="U179" s="197">
        <f t="shared" si="73"/>
        <v>0</v>
      </c>
      <c r="V179" s="197" t="str">
        <f t="shared" si="74"/>
        <v/>
      </c>
      <c r="W179" s="197"/>
      <c r="X179" s="197" t="str">
        <f>_xlfn.IFNA(IF(L179="","",VLOOKUP(L179,'Truck Utilization'!B$3:D$147,3,FALSE)),"")</f>
        <v/>
      </c>
      <c r="Y179" s="197" t="str">
        <f>IF(X179="","",IF(E179="","",VLOOKUP(E179,'Summarized Plan'!$A:$E,5,0)))</f>
        <v/>
      </c>
      <c r="Z179" s="197">
        <f t="shared" si="75"/>
        <v>0</v>
      </c>
      <c r="AA179" s="197">
        <f t="shared" si="76"/>
        <v>0</v>
      </c>
      <c r="AB179" s="197" t="str">
        <f t="shared" si="77"/>
        <v/>
      </c>
      <c r="AC179" s="197"/>
      <c r="AD179" s="197">
        <f t="shared" si="78"/>
        <v>0</v>
      </c>
      <c r="AE179" s="197">
        <f t="shared" si="79"/>
        <v>0</v>
      </c>
      <c r="AF179" s="197" t="str">
        <f t="shared" si="80"/>
        <v/>
      </c>
      <c r="AG179" s="194"/>
      <c r="AH179" s="194"/>
      <c r="AI179" s="194"/>
      <c r="AJ179" s="193"/>
      <c r="AK179" s="199"/>
      <c r="AL179" s="194"/>
      <c r="AM179" s="115" t="e">
        <f t="shared" si="81"/>
        <v>#VALUE!</v>
      </c>
      <c r="AO179" s="11">
        <f t="shared" si="82"/>
        <v>0</v>
      </c>
      <c r="AP179" s="11" t="e">
        <f t="shared" si="83"/>
        <v>#N/A</v>
      </c>
      <c r="AQ179" s="11" t="str">
        <f t="shared" si="84"/>
        <v/>
      </c>
      <c r="AS179" s="202">
        <f t="shared" si="85"/>
        <v>0</v>
      </c>
      <c r="AT179" s="11" t="str">
        <f t="shared" si="86"/>
        <v/>
      </c>
      <c r="AW179" s="116"/>
      <c r="AX179" s="115" t="e">
        <f t="shared" si="87"/>
        <v>#VALUE!</v>
      </c>
      <c r="AY179" s="278" t="str">
        <f t="shared" si="88"/>
        <v/>
      </c>
      <c r="BC179" s="115" t="str">
        <f>IF(E179="","",_xlfn.XLOOKUP(E179,'Summarized Plan'!A:A,'Summarized Plan'!K:K))</f>
        <v/>
      </c>
      <c r="XEU179" s="138">
        <f t="shared" si="91"/>
        <v>0</v>
      </c>
      <c r="XEV179" s="138" t="str">
        <f>IF(E179="","",B177)</f>
        <v/>
      </c>
      <c r="XEW179" s="153" t="str">
        <f t="shared" si="90"/>
        <v/>
      </c>
      <c r="XEX179" s="138" t="str">
        <f>IF(ISNA(VLOOKUP(E179,'Summarized Plan'!$A:$U,19,0)),"",VLOOKUP(E179,'Summarized Plan'!$A:$U,19,0))</f>
        <v/>
      </c>
      <c r="XEY179" s="16" t="str">
        <f>IF('Truck Utilization'!A144=0,"",'Truck Utilization'!A144)</f>
        <v/>
      </c>
      <c r="XEZ179" s="16" t="str">
        <f>IF('Truck Utilization'!B144=0,"",'Truck Utilization'!B144)</f>
        <v>CCE5597</v>
      </c>
      <c r="XFA179" s="138">
        <f t="shared" si="69"/>
        <v>1</v>
      </c>
      <c r="XFB179" s="138" t="str">
        <f>IF('DSR Attendance'!A108="","",'DSR Attendance'!A108)</f>
        <v>PATURAY</v>
      </c>
      <c r="XFC179" s="138" t="str">
        <f>IF('DSR Attendance'!B108="","",'DSR Attendance'!B108)</f>
        <v>ONG</v>
      </c>
    </row>
    <row r="180" spans="1:55 16375:16383" ht="14.4" customHeight="1">
      <c r="A180" s="190" t="str">
        <f>IF(L180="","",VLOOKUP(L180,'Truck Utilization'!B$3:C$300,2,FALSE))</f>
        <v/>
      </c>
      <c r="B180" s="191"/>
      <c r="C180" s="192" t="str">
        <f>IF($B180="","",VLOOKUP($B180,'DSR Attendance'!$A$3:$E$273,5,FALSE))</f>
        <v/>
      </c>
      <c r="D180" s="193"/>
      <c r="E180" s="637"/>
      <c r="F180" s="195"/>
      <c r="G180" s="195"/>
      <c r="H180" s="195"/>
      <c r="I180" s="196" t="str">
        <f>IF(E180="","",VLOOKUP(E180,'Summarized Plan'!A:B,2,0))</f>
        <v/>
      </c>
      <c r="J180" s="194"/>
      <c r="K180" s="194" t="s">
        <v>378</v>
      </c>
      <c r="L180" s="195"/>
      <c r="M180" s="194" t="str">
        <f t="shared" si="70"/>
        <v/>
      </c>
      <c r="N180" s="195" t="str">
        <f>IF(E180="","",VLOOKUP(E180,'Summarized Plan'!$A:$C,3,0))</f>
        <v/>
      </c>
      <c r="O180" s="195" t="str">
        <f>IF(E180="","",VLOOKUP(E180,'Summarized Plan'!$A:$G,7,0))</f>
        <v/>
      </c>
      <c r="P180" s="196"/>
      <c r="Q180" s="198">
        <f t="shared" si="71"/>
        <v>0</v>
      </c>
      <c r="R180" s="197" t="str">
        <f>IF($B180="","",VLOOKUP($Q180,'DSR Attendance'!$A$3:$D$179,4,FALSE))</f>
        <v/>
      </c>
      <c r="S180" s="197"/>
      <c r="T180" s="197">
        <f t="shared" si="72"/>
        <v>0</v>
      </c>
      <c r="U180" s="197">
        <f t="shared" si="73"/>
        <v>0</v>
      </c>
      <c r="V180" s="197" t="str">
        <f t="shared" si="74"/>
        <v/>
      </c>
      <c r="W180" s="197"/>
      <c r="X180" s="197" t="str">
        <f>_xlfn.IFNA(IF(L180="","",VLOOKUP(L180,'Truck Utilization'!B$3:D$147,3,FALSE)),"")</f>
        <v/>
      </c>
      <c r="Y180" s="197" t="str">
        <f>IF(X180="","",IF(E180="","",VLOOKUP(E180,'Summarized Plan'!$A:$E,5,0)))</f>
        <v/>
      </c>
      <c r="Z180" s="197">
        <f t="shared" si="75"/>
        <v>0</v>
      </c>
      <c r="AA180" s="197">
        <f t="shared" si="76"/>
        <v>0</v>
      </c>
      <c r="AB180" s="197" t="str">
        <f t="shared" si="77"/>
        <v/>
      </c>
      <c r="AC180" s="197"/>
      <c r="AD180" s="197">
        <f t="shared" si="78"/>
        <v>0</v>
      </c>
      <c r="AE180" s="197">
        <f t="shared" si="79"/>
        <v>0</v>
      </c>
      <c r="AF180" s="197" t="str">
        <f t="shared" si="80"/>
        <v/>
      </c>
      <c r="AG180" s="194"/>
      <c r="AH180" s="194"/>
      <c r="AI180" s="194"/>
      <c r="AJ180" s="193"/>
      <c r="AK180" s="199"/>
      <c r="AL180" s="194"/>
      <c r="AM180" s="115" t="e">
        <f t="shared" si="81"/>
        <v>#VALUE!</v>
      </c>
      <c r="AO180" s="11">
        <f t="shared" si="82"/>
        <v>0</v>
      </c>
      <c r="AP180" s="11" t="e">
        <f t="shared" si="83"/>
        <v>#N/A</v>
      </c>
      <c r="AQ180" s="11" t="str">
        <f t="shared" si="84"/>
        <v/>
      </c>
      <c r="AS180" s="202">
        <f t="shared" si="85"/>
        <v>0</v>
      </c>
      <c r="AT180" s="11" t="str">
        <f t="shared" si="86"/>
        <v/>
      </c>
      <c r="AW180" s="116"/>
      <c r="AX180" s="115" t="e">
        <f t="shared" si="87"/>
        <v>#VALUE!</v>
      </c>
      <c r="AY180" s="278" t="str">
        <f t="shared" si="88"/>
        <v/>
      </c>
      <c r="BC180" s="115" t="str">
        <f>IF(E180="","",_xlfn.XLOOKUP(E180,'Summarized Plan'!A:A,'Summarized Plan'!K:K))</f>
        <v/>
      </c>
      <c r="XEU180" s="138">
        <f t="shared" si="91"/>
        <v>0</v>
      </c>
      <c r="XEV180" s="138" t="str">
        <f>IF(E180="","",B177)</f>
        <v/>
      </c>
      <c r="XEW180" s="153" t="str">
        <f t="shared" si="90"/>
        <v/>
      </c>
      <c r="XEX180" s="138" t="str">
        <f>IF(ISNA(VLOOKUP(E180,'Summarized Plan'!$A:$U,19,0)),"",VLOOKUP(E180,'Summarized Plan'!$A:$U,19,0))</f>
        <v/>
      </c>
      <c r="XEY180" s="16" t="str">
        <f>IF('Truck Utilization'!A145=0,"",'Truck Utilization'!A145)</f>
        <v/>
      </c>
      <c r="XEZ180" s="16" t="str">
        <f>IF('Truck Utilization'!B145=0,"",'Truck Utilization'!B145)</f>
        <v/>
      </c>
      <c r="XFA180" s="138">
        <f t="shared" si="69"/>
        <v>1</v>
      </c>
      <c r="XFB180" s="138" t="str">
        <f>IF('DSR Attendance'!A109="","",'DSR Attendance'!A109)</f>
        <v>PO</v>
      </c>
      <c r="XFC180" s="138" t="str">
        <f>IF('DSR Attendance'!B109="","",'DSR Attendance'!B109)</f>
        <v>ONG</v>
      </c>
    </row>
    <row r="181" spans="1:55 16375:16383" ht="14.4" customHeight="1">
      <c r="A181" s="190" t="str">
        <f>IF(L181="","",VLOOKUP(L181,'Truck Utilization'!B$3:C$300,2,FALSE))</f>
        <v/>
      </c>
      <c r="B181" s="191"/>
      <c r="C181" s="192" t="str">
        <f>IF($B181="","",VLOOKUP($B181,'DSR Attendance'!$A$3:$E$273,5,FALSE))</f>
        <v/>
      </c>
      <c r="D181" s="193"/>
      <c r="E181" s="637"/>
      <c r="F181" s="195"/>
      <c r="G181" s="195"/>
      <c r="H181" s="195"/>
      <c r="I181" s="196" t="str">
        <f>IF(E181="","",VLOOKUP(E181,'Summarized Plan'!A:B,2,0))</f>
        <v/>
      </c>
      <c r="J181" s="194"/>
      <c r="K181" s="194" t="s">
        <v>378</v>
      </c>
      <c r="L181" s="195"/>
      <c r="M181" s="194" t="str">
        <f t="shared" si="70"/>
        <v/>
      </c>
      <c r="N181" s="195" t="str">
        <f>IF(E181="","",VLOOKUP(E181,'Summarized Plan'!$A:$C,3,0))</f>
        <v/>
      </c>
      <c r="O181" s="195" t="str">
        <f>IF(E181="","",VLOOKUP(E181,'Summarized Plan'!$A:$G,7,0))</f>
        <v/>
      </c>
      <c r="P181" s="196"/>
      <c r="Q181" s="198">
        <f t="shared" si="71"/>
        <v>0</v>
      </c>
      <c r="R181" s="197" t="str">
        <f>IF($B181="","",VLOOKUP($Q181,'DSR Attendance'!$A$3:$D$179,4,FALSE))</f>
        <v/>
      </c>
      <c r="S181" s="197"/>
      <c r="T181" s="197">
        <f t="shared" si="72"/>
        <v>0</v>
      </c>
      <c r="U181" s="197">
        <f t="shared" si="73"/>
        <v>0</v>
      </c>
      <c r="V181" s="197" t="str">
        <f t="shared" si="74"/>
        <v/>
      </c>
      <c r="W181" s="197"/>
      <c r="X181" s="197" t="str">
        <f>_xlfn.IFNA(IF(L181="","",VLOOKUP(L181,'Truck Utilization'!B$3:D$147,3,FALSE)),"")</f>
        <v/>
      </c>
      <c r="Y181" s="197" t="str">
        <f>IF(X181="","",IF(E181="","",VLOOKUP(E181,'Summarized Plan'!$A:$E,5,0)))</f>
        <v/>
      </c>
      <c r="Z181" s="197">
        <f t="shared" si="75"/>
        <v>0</v>
      </c>
      <c r="AA181" s="197">
        <f t="shared" si="76"/>
        <v>0</v>
      </c>
      <c r="AB181" s="197" t="str">
        <f t="shared" si="77"/>
        <v/>
      </c>
      <c r="AC181" s="197"/>
      <c r="AD181" s="197">
        <f t="shared" si="78"/>
        <v>0</v>
      </c>
      <c r="AE181" s="197">
        <f t="shared" si="79"/>
        <v>0</v>
      </c>
      <c r="AF181" s="197" t="str">
        <f t="shared" si="80"/>
        <v/>
      </c>
      <c r="AG181" s="194"/>
      <c r="AH181" s="194"/>
      <c r="AI181" s="194"/>
      <c r="AJ181" s="193"/>
      <c r="AK181" s="199"/>
      <c r="AL181" s="194"/>
      <c r="AM181" s="115" t="e">
        <f t="shared" si="81"/>
        <v>#VALUE!</v>
      </c>
      <c r="AO181" s="11">
        <f t="shared" si="82"/>
        <v>0</v>
      </c>
      <c r="AP181" s="11" t="e">
        <f t="shared" si="83"/>
        <v>#N/A</v>
      </c>
      <c r="AQ181" s="11" t="str">
        <f t="shared" si="84"/>
        <v/>
      </c>
      <c r="AS181" s="202">
        <f t="shared" si="85"/>
        <v>0</v>
      </c>
      <c r="AT181" s="11" t="str">
        <f t="shared" si="86"/>
        <v/>
      </c>
      <c r="AW181" s="116"/>
      <c r="AX181" s="115" t="e">
        <f t="shared" si="87"/>
        <v>#VALUE!</v>
      </c>
      <c r="AY181" s="278" t="str">
        <f t="shared" si="88"/>
        <v/>
      </c>
      <c r="BC181" s="115" t="str">
        <f>IF(E181="","",_xlfn.XLOOKUP(E181,'Summarized Plan'!A:A,'Summarized Plan'!K:K))</f>
        <v/>
      </c>
      <c r="XEU181" s="138">
        <f t="shared" si="91"/>
        <v>0</v>
      </c>
      <c r="XEV181" s="138" t="str">
        <f>IF(E181="","",B177)</f>
        <v/>
      </c>
      <c r="XEW181" s="153" t="str">
        <f t="shared" si="90"/>
        <v/>
      </c>
      <c r="XEX181" s="138" t="str">
        <f>IF(ISNA(VLOOKUP(E181,'Summarized Plan'!$A:$U,19,0)),"",VLOOKUP(E181,'Summarized Plan'!$A:$U,19,0))</f>
        <v/>
      </c>
      <c r="XEY181" s="16" t="str">
        <f>IF('Truck Utilization'!A146=0,"",'Truck Utilization'!A146)</f>
        <v/>
      </c>
      <c r="XEZ181" s="16" t="str">
        <f>IF('Truck Utilization'!B146=0,"",'Truck Utilization'!B146)</f>
        <v>CBQ9738</v>
      </c>
      <c r="XFA181" s="138">
        <f t="shared" si="69"/>
        <v>1</v>
      </c>
      <c r="XFB181" s="138" t="str">
        <f>IF('DSR Attendance'!A110="","",'DSR Attendance'!A110)</f>
        <v>QUINTOS</v>
      </c>
      <c r="XFC181" s="138" t="str">
        <f>IF('DSR Attendance'!B110="","",'DSR Attendance'!B110)</f>
        <v>ONG</v>
      </c>
    </row>
    <row r="182" spans="1:55 16375:16383" ht="14.4" customHeight="1">
      <c r="A182" s="190" t="str">
        <f>IF(L182="","",VLOOKUP(L182,'Truck Utilization'!B$3:C$300,2,FALSE))</f>
        <v/>
      </c>
      <c r="B182" s="191"/>
      <c r="C182" s="192" t="str">
        <f>IF($B182="","",VLOOKUP($B182,'DSR Attendance'!$A$3:$E$273,5,FALSE))</f>
        <v/>
      </c>
      <c r="D182" s="193"/>
      <c r="E182" s="637"/>
      <c r="F182" s="195"/>
      <c r="G182" s="195"/>
      <c r="H182" s="195"/>
      <c r="I182" s="196" t="str">
        <f>IF(E182="","",VLOOKUP(E182,'Summarized Plan'!A:B,2,0))</f>
        <v/>
      </c>
      <c r="J182" s="194"/>
      <c r="K182" s="194" t="s">
        <v>378</v>
      </c>
      <c r="L182" s="195"/>
      <c r="M182" s="194" t="str">
        <f t="shared" si="70"/>
        <v/>
      </c>
      <c r="N182" s="195" t="str">
        <f>IF(E182="","",VLOOKUP(E182,'Summarized Plan'!$A:$C,3,0))</f>
        <v/>
      </c>
      <c r="O182" s="195" t="str">
        <f>IF(E182="","",VLOOKUP(E182,'Summarized Plan'!$A:$G,7,0))</f>
        <v/>
      </c>
      <c r="P182" s="196"/>
      <c r="Q182" s="198">
        <f t="shared" si="71"/>
        <v>0</v>
      </c>
      <c r="R182" s="197" t="str">
        <f>IF($B182="","",VLOOKUP($Q182,'DSR Attendance'!$A$3:$D$179,4,FALSE))</f>
        <v/>
      </c>
      <c r="S182" s="197"/>
      <c r="T182" s="197">
        <f t="shared" si="72"/>
        <v>0</v>
      </c>
      <c r="U182" s="197">
        <f t="shared" si="73"/>
        <v>0</v>
      </c>
      <c r="V182" s="197" t="str">
        <f t="shared" si="74"/>
        <v/>
      </c>
      <c r="W182" s="197"/>
      <c r="X182" s="197" t="str">
        <f>_xlfn.IFNA(IF(L182="","",VLOOKUP(L182,'Truck Utilization'!B$3:D$147,3,FALSE)),"")</f>
        <v/>
      </c>
      <c r="Y182" s="197" t="str">
        <f>IF(X182="","",IF(E182="","",VLOOKUP(E182,'Summarized Plan'!$A:$E,5,0)))</f>
        <v/>
      </c>
      <c r="Z182" s="197">
        <f t="shared" si="75"/>
        <v>0</v>
      </c>
      <c r="AA182" s="197">
        <f t="shared" si="76"/>
        <v>0</v>
      </c>
      <c r="AB182" s="197" t="str">
        <f t="shared" si="77"/>
        <v/>
      </c>
      <c r="AC182" s="197"/>
      <c r="AD182" s="197">
        <f t="shared" si="78"/>
        <v>0</v>
      </c>
      <c r="AE182" s="197">
        <f t="shared" si="79"/>
        <v>0</v>
      </c>
      <c r="AF182" s="197" t="str">
        <f t="shared" si="80"/>
        <v/>
      </c>
      <c r="AG182" s="194"/>
      <c r="AH182" s="194"/>
      <c r="AI182" s="194"/>
      <c r="AJ182" s="193"/>
      <c r="AK182" s="199"/>
      <c r="AL182" s="194"/>
      <c r="AM182" s="115" t="e">
        <f t="shared" si="81"/>
        <v>#VALUE!</v>
      </c>
      <c r="AO182" s="11">
        <f t="shared" si="82"/>
        <v>0</v>
      </c>
      <c r="AP182" s="11" t="e">
        <f t="shared" si="83"/>
        <v>#N/A</v>
      </c>
      <c r="AQ182" s="11" t="str">
        <f t="shared" si="84"/>
        <v/>
      </c>
      <c r="AS182" s="202">
        <f t="shared" si="85"/>
        <v>0</v>
      </c>
      <c r="AT182" s="11" t="str">
        <f t="shared" si="86"/>
        <v/>
      </c>
      <c r="AW182" s="116"/>
      <c r="AX182" s="115" t="e">
        <f t="shared" si="87"/>
        <v>#VALUE!</v>
      </c>
      <c r="AY182" s="278" t="str">
        <f t="shared" si="88"/>
        <v/>
      </c>
      <c r="BC182" s="115" t="str">
        <f>IF(E182="","",_xlfn.XLOOKUP(E182,'Summarized Plan'!A:A,'Summarized Plan'!K:K))</f>
        <v/>
      </c>
      <c r="XEU182" s="138">
        <f t="shared" si="91"/>
        <v>0</v>
      </c>
      <c r="XEV182" s="138" t="str">
        <f>IF(E182="","",B182)</f>
        <v/>
      </c>
      <c r="XEW182" s="153" t="str">
        <f t="shared" si="90"/>
        <v/>
      </c>
      <c r="XEX182" s="138" t="str">
        <f>IF(ISNA(VLOOKUP(E182,'Summarized Plan'!$A:$U,19,0)),"",VLOOKUP(E182,'Summarized Plan'!$A:$U,19,0))</f>
        <v/>
      </c>
      <c r="XEY182" s="16" t="str">
        <f>IF('Truck Utilization'!A147=0,"",'Truck Utilization'!A147)</f>
        <v/>
      </c>
      <c r="XEZ182" s="16" t="str">
        <f>IF('Truck Utilization'!B147=0,"",'Truck Utilization'!B147)</f>
        <v>CBF3215</v>
      </c>
      <c r="XFA182" s="138">
        <f t="shared" si="69"/>
        <v>1</v>
      </c>
      <c r="XFB182" s="138" t="str">
        <f>IF('DSR Attendance'!A111="","",'DSR Attendance'!A111)</f>
        <v>TALOSA D</v>
      </c>
      <c r="XFC182" s="138" t="str">
        <f>IF('DSR Attendance'!B111="","",'DSR Attendance'!B111)</f>
        <v>ONG</v>
      </c>
    </row>
    <row r="183" spans="1:55 16375:16383" ht="14.4" customHeight="1">
      <c r="A183" s="190" t="str">
        <f>IF(L183="","",VLOOKUP(L183,'Truck Utilization'!B$3:C$300,2,FALSE))</f>
        <v/>
      </c>
      <c r="B183" s="191"/>
      <c r="C183" s="192" t="str">
        <f>IF($B183="","",VLOOKUP($B183,'DSR Attendance'!$A$3:$E$273,5,FALSE))</f>
        <v/>
      </c>
      <c r="D183" s="193"/>
      <c r="E183" s="637"/>
      <c r="F183" s="195"/>
      <c r="G183" s="195"/>
      <c r="H183" s="195"/>
      <c r="I183" s="196" t="str">
        <f>IF(E183="","",VLOOKUP(E183,'Summarized Plan'!A:B,2,0))</f>
        <v/>
      </c>
      <c r="J183" s="194"/>
      <c r="K183" s="194" t="s">
        <v>378</v>
      </c>
      <c r="L183" s="195"/>
      <c r="M183" s="194" t="str">
        <f t="shared" si="70"/>
        <v/>
      </c>
      <c r="N183" s="195" t="str">
        <f>IF(E183="","",VLOOKUP(E183,'Summarized Plan'!$A:$C,3,0))</f>
        <v/>
      </c>
      <c r="O183" s="195" t="str">
        <f>IF(E183="","",VLOOKUP(E183,'Summarized Plan'!$A:$G,7,0))</f>
        <v/>
      </c>
      <c r="P183" s="196"/>
      <c r="Q183" s="198">
        <f t="shared" si="71"/>
        <v>0</v>
      </c>
      <c r="R183" s="197" t="str">
        <f>IF($B183="","",VLOOKUP($Q183,'DSR Attendance'!$A$3:$D$179,4,FALSE))</f>
        <v/>
      </c>
      <c r="S183" s="197"/>
      <c r="T183" s="197">
        <f t="shared" si="72"/>
        <v>0</v>
      </c>
      <c r="U183" s="197">
        <f t="shared" si="73"/>
        <v>0</v>
      </c>
      <c r="V183" s="197" t="str">
        <f t="shared" si="74"/>
        <v/>
      </c>
      <c r="W183" s="197"/>
      <c r="X183" s="197" t="str">
        <f>_xlfn.IFNA(IF(L183="","",VLOOKUP(L183,'Truck Utilization'!B$3:D$147,3,FALSE)),"")</f>
        <v/>
      </c>
      <c r="Y183" s="197" t="str">
        <f>IF(X183="","",IF(E183="","",VLOOKUP(E183,'Summarized Plan'!$A:$E,5,0)))</f>
        <v/>
      </c>
      <c r="Z183" s="197">
        <f t="shared" si="75"/>
        <v>0</v>
      </c>
      <c r="AA183" s="197">
        <f t="shared" si="76"/>
        <v>0</v>
      </c>
      <c r="AB183" s="197" t="str">
        <f t="shared" si="77"/>
        <v/>
      </c>
      <c r="AC183" s="197"/>
      <c r="AD183" s="197">
        <f t="shared" si="78"/>
        <v>0</v>
      </c>
      <c r="AE183" s="197">
        <f t="shared" si="79"/>
        <v>0</v>
      </c>
      <c r="AF183" s="197" t="str">
        <f t="shared" si="80"/>
        <v/>
      </c>
      <c r="AG183" s="194"/>
      <c r="AH183" s="194"/>
      <c r="AI183" s="194"/>
      <c r="AJ183" s="193"/>
      <c r="AK183" s="199"/>
      <c r="AL183" s="194"/>
      <c r="AM183" s="115" t="e">
        <f t="shared" si="81"/>
        <v>#VALUE!</v>
      </c>
      <c r="AO183" s="11">
        <f t="shared" si="82"/>
        <v>0</v>
      </c>
      <c r="AP183" s="11" t="e">
        <f t="shared" si="83"/>
        <v>#N/A</v>
      </c>
      <c r="AQ183" s="11" t="str">
        <f t="shared" si="84"/>
        <v/>
      </c>
      <c r="AS183" s="202">
        <f t="shared" si="85"/>
        <v>0</v>
      </c>
      <c r="AT183" s="11" t="str">
        <f t="shared" si="86"/>
        <v/>
      </c>
      <c r="AW183" s="116"/>
      <c r="AX183" s="115" t="e">
        <f t="shared" si="87"/>
        <v>#VALUE!</v>
      </c>
      <c r="AY183" s="278" t="str">
        <f t="shared" si="88"/>
        <v/>
      </c>
      <c r="BC183" s="115" t="str">
        <f>IF(E183="","",_xlfn.XLOOKUP(E183,'Summarized Plan'!A:A,'Summarized Plan'!K:K))</f>
        <v/>
      </c>
      <c r="XEU183" s="138">
        <f t="shared" si="91"/>
        <v>0</v>
      </c>
      <c r="XEV183" s="138" t="str">
        <f>IF(E183="","",B182)</f>
        <v/>
      </c>
      <c r="XEW183" s="153" t="str">
        <f t="shared" si="90"/>
        <v/>
      </c>
      <c r="XEX183" s="138" t="str">
        <f>IF(ISNA(VLOOKUP(E183,'Summarized Plan'!$A:$U,19,0)),"",VLOOKUP(E183,'Summarized Plan'!$A:$U,19,0))</f>
        <v/>
      </c>
      <c r="XEY183" s="16" t="str">
        <f>IF('Truck Utilization'!A148=0,"",'Truck Utilization'!A148)</f>
        <v/>
      </c>
      <c r="XEZ183" s="16" t="str">
        <f>IF('Truck Utilization'!B148=0,"",'Truck Utilization'!B148)</f>
        <v>NHA4790</v>
      </c>
      <c r="XFA183" s="138">
        <f t="shared" si="69"/>
        <v>1</v>
      </c>
      <c r="XFB183" s="138" t="str">
        <f>IF('DSR Attendance'!A112="","",'DSR Attendance'!A112)</f>
        <v>TALOSA R</v>
      </c>
      <c r="XFC183" s="138" t="str">
        <f>IF('DSR Attendance'!B112="","",'DSR Attendance'!B112)</f>
        <v>ONG</v>
      </c>
    </row>
    <row r="184" spans="1:55 16375:16383" ht="14.4" customHeight="1">
      <c r="A184" s="190" t="str">
        <f>IF(L184="","",VLOOKUP(L184,'Truck Utilization'!B$3:C$300,2,FALSE))</f>
        <v/>
      </c>
      <c r="B184" s="191"/>
      <c r="C184" s="192" t="str">
        <f>IF($B184="","",VLOOKUP($B184,'DSR Attendance'!$A$3:$E$273,5,FALSE))</f>
        <v/>
      </c>
      <c r="D184" s="193"/>
      <c r="E184" s="637"/>
      <c r="F184" s="195"/>
      <c r="G184" s="195"/>
      <c r="H184" s="195"/>
      <c r="I184" s="196" t="str">
        <f>IF(E184="","",VLOOKUP(E184,'Summarized Plan'!A:B,2,0))</f>
        <v/>
      </c>
      <c r="J184" s="194"/>
      <c r="K184" s="194" t="s">
        <v>378</v>
      </c>
      <c r="L184" s="195"/>
      <c r="M184" s="194" t="str">
        <f t="shared" si="70"/>
        <v/>
      </c>
      <c r="N184" s="195" t="str">
        <f>IF(E184="","",VLOOKUP(E184,'Summarized Plan'!$A:$C,3,0))</f>
        <v/>
      </c>
      <c r="O184" s="195" t="str">
        <f>IF(E184="","",VLOOKUP(E184,'Summarized Plan'!$A:$G,7,0))</f>
        <v/>
      </c>
      <c r="P184" s="196"/>
      <c r="Q184" s="198">
        <f t="shared" si="71"/>
        <v>0</v>
      </c>
      <c r="R184" s="197" t="str">
        <f>IF($B184="","",VLOOKUP($Q184,'DSR Attendance'!$A$3:$D$179,4,FALSE))</f>
        <v/>
      </c>
      <c r="S184" s="197"/>
      <c r="T184" s="197">
        <f t="shared" si="72"/>
        <v>0</v>
      </c>
      <c r="U184" s="197">
        <f t="shared" si="73"/>
        <v>0</v>
      </c>
      <c r="V184" s="197" t="str">
        <f t="shared" si="74"/>
        <v/>
      </c>
      <c r="W184" s="197"/>
      <c r="X184" s="197" t="str">
        <f>_xlfn.IFNA(IF(L184="","",VLOOKUP(L184,'Truck Utilization'!B$3:D$147,3,FALSE)),"")</f>
        <v/>
      </c>
      <c r="Y184" s="197" t="str">
        <f>IF(X184="","",IF(E184="","",VLOOKUP(E184,'Summarized Plan'!$A:$E,5,0)))</f>
        <v/>
      </c>
      <c r="Z184" s="197">
        <f t="shared" si="75"/>
        <v>0</v>
      </c>
      <c r="AA184" s="197">
        <f t="shared" si="76"/>
        <v>0</v>
      </c>
      <c r="AB184" s="197" t="str">
        <f t="shared" si="77"/>
        <v/>
      </c>
      <c r="AC184" s="197"/>
      <c r="AD184" s="197">
        <f t="shared" si="78"/>
        <v>0</v>
      </c>
      <c r="AE184" s="197">
        <f t="shared" si="79"/>
        <v>0</v>
      </c>
      <c r="AF184" s="197" t="str">
        <f t="shared" si="80"/>
        <v/>
      </c>
      <c r="AG184" s="194"/>
      <c r="AH184" s="194"/>
      <c r="AI184" s="194"/>
      <c r="AJ184" s="193"/>
      <c r="AK184" s="199"/>
      <c r="AL184" s="194"/>
      <c r="AM184" s="115" t="e">
        <f t="shared" si="81"/>
        <v>#VALUE!</v>
      </c>
      <c r="AO184" s="11">
        <f t="shared" si="82"/>
        <v>0</v>
      </c>
      <c r="AP184" s="11" t="e">
        <f t="shared" si="83"/>
        <v>#N/A</v>
      </c>
      <c r="AQ184" s="11" t="str">
        <f t="shared" si="84"/>
        <v/>
      </c>
      <c r="AS184" s="202">
        <f t="shared" si="85"/>
        <v>0</v>
      </c>
      <c r="AT184" s="11" t="str">
        <f t="shared" si="86"/>
        <v/>
      </c>
      <c r="AW184" s="116"/>
      <c r="AX184" s="115" t="e">
        <f t="shared" si="87"/>
        <v>#VALUE!</v>
      </c>
      <c r="AY184" s="278" t="str">
        <f t="shared" si="88"/>
        <v/>
      </c>
      <c r="BC184" s="115" t="str">
        <f>IF(E184="","",_xlfn.XLOOKUP(E184,'Summarized Plan'!A:A,'Summarized Plan'!K:K))</f>
        <v/>
      </c>
      <c r="XEU184" s="138">
        <f t="shared" si="91"/>
        <v>0</v>
      </c>
      <c r="XEV184" s="138" t="str">
        <f>IF(E184="","",B182)</f>
        <v/>
      </c>
      <c r="XEW184" s="153" t="str">
        <f t="shared" si="90"/>
        <v/>
      </c>
      <c r="XEX184" s="138" t="str">
        <f>IF(ISNA(VLOOKUP(E184,'Summarized Plan'!$A:$U,19,0)),"",VLOOKUP(E184,'Summarized Plan'!$A:$U,19,0))</f>
        <v/>
      </c>
      <c r="XEY184" s="16" t="str">
        <f>IF('Truck Utilization'!A149=0,"",'Truck Utilization'!A149)</f>
        <v/>
      </c>
      <c r="XEZ184" s="16" t="str">
        <f>IF('Truck Utilization'!B149=0,"",'Truck Utilization'!B149)</f>
        <v>CCE1705</v>
      </c>
      <c r="XFA184" s="138">
        <f t="shared" si="69"/>
        <v>1</v>
      </c>
      <c r="XFB184" s="138" t="str">
        <f>IF('DSR Attendance'!A113="","",'DSR Attendance'!A113)</f>
        <v>ULEP</v>
      </c>
      <c r="XFC184" s="138" t="str">
        <f>IF('DSR Attendance'!B113="","",'DSR Attendance'!B113)</f>
        <v>ONG</v>
      </c>
    </row>
    <row r="185" spans="1:55 16375:16383" ht="14.4" customHeight="1">
      <c r="A185" s="190" t="str">
        <f>IF(L185="","",VLOOKUP(L185,'Truck Utilization'!B$3:C$300,2,FALSE))</f>
        <v/>
      </c>
      <c r="B185" s="191"/>
      <c r="C185" s="192" t="str">
        <f>IF($B185="","",VLOOKUP($B185,'DSR Attendance'!$A$3:$E$273,5,FALSE))</f>
        <v/>
      </c>
      <c r="D185" s="193"/>
      <c r="E185" s="637"/>
      <c r="F185" s="195"/>
      <c r="G185" s="195"/>
      <c r="H185" s="195"/>
      <c r="I185" s="196" t="str">
        <f>IF(E185="","",VLOOKUP(E185,'Summarized Plan'!A:B,2,0))</f>
        <v/>
      </c>
      <c r="J185" s="194"/>
      <c r="K185" s="194" t="s">
        <v>378</v>
      </c>
      <c r="L185" s="195"/>
      <c r="M185" s="194" t="str">
        <f t="shared" si="70"/>
        <v/>
      </c>
      <c r="N185" s="195" t="str">
        <f>IF(E185="","",VLOOKUP(E185,'Summarized Plan'!$A:$C,3,0))</f>
        <v/>
      </c>
      <c r="O185" s="195" t="str">
        <f>IF(E185="","",VLOOKUP(E185,'Summarized Plan'!$A:$G,7,0))</f>
        <v/>
      </c>
      <c r="P185" s="196"/>
      <c r="Q185" s="198">
        <f t="shared" si="71"/>
        <v>0</v>
      </c>
      <c r="R185" s="197" t="str">
        <f>IF($B185="","",VLOOKUP($Q185,'DSR Attendance'!$A$3:$D$179,4,FALSE))</f>
        <v/>
      </c>
      <c r="S185" s="197"/>
      <c r="T185" s="197">
        <f t="shared" si="72"/>
        <v>0</v>
      </c>
      <c r="U185" s="197">
        <f t="shared" si="73"/>
        <v>0</v>
      </c>
      <c r="V185" s="197" t="str">
        <f t="shared" si="74"/>
        <v/>
      </c>
      <c r="W185" s="197"/>
      <c r="X185" s="197" t="str">
        <f>_xlfn.IFNA(IF(L185="","",VLOOKUP(L185,'Truck Utilization'!B$3:D$147,3,FALSE)),"")</f>
        <v/>
      </c>
      <c r="Y185" s="197" t="str">
        <f>IF(X185="","",IF(E185="","",VLOOKUP(E185,'Summarized Plan'!$A:$E,5,0)))</f>
        <v/>
      </c>
      <c r="Z185" s="197">
        <f t="shared" si="75"/>
        <v>0</v>
      </c>
      <c r="AA185" s="197">
        <f t="shared" si="76"/>
        <v>0</v>
      </c>
      <c r="AB185" s="197" t="str">
        <f t="shared" si="77"/>
        <v/>
      </c>
      <c r="AC185" s="197"/>
      <c r="AD185" s="197">
        <f t="shared" si="78"/>
        <v>0</v>
      </c>
      <c r="AE185" s="197">
        <f t="shared" si="79"/>
        <v>0</v>
      </c>
      <c r="AF185" s="197" t="str">
        <f t="shared" si="80"/>
        <v/>
      </c>
      <c r="AG185" s="194"/>
      <c r="AH185" s="194"/>
      <c r="AI185" s="194"/>
      <c r="AJ185" s="193"/>
      <c r="AK185" s="199"/>
      <c r="AL185" s="194"/>
      <c r="AM185" s="115" t="e">
        <f t="shared" si="81"/>
        <v>#VALUE!</v>
      </c>
      <c r="AO185" s="11">
        <f t="shared" si="82"/>
        <v>0</v>
      </c>
      <c r="AP185" s="11" t="e">
        <f t="shared" si="83"/>
        <v>#N/A</v>
      </c>
      <c r="AQ185" s="11" t="str">
        <f t="shared" si="84"/>
        <v/>
      </c>
      <c r="AS185" s="202">
        <f t="shared" si="85"/>
        <v>0</v>
      </c>
      <c r="AT185" s="11" t="str">
        <f t="shared" si="86"/>
        <v/>
      </c>
      <c r="AW185" s="116"/>
      <c r="AX185" s="115" t="e">
        <f t="shared" si="87"/>
        <v>#VALUE!</v>
      </c>
      <c r="AY185" s="278" t="str">
        <f t="shared" si="88"/>
        <v/>
      </c>
      <c r="BC185" s="115" t="str">
        <f>IF(E185="","",_xlfn.XLOOKUP(E185,'Summarized Plan'!A:A,'Summarized Plan'!K:K))</f>
        <v/>
      </c>
      <c r="XEU185" s="138">
        <f t="shared" si="91"/>
        <v>0</v>
      </c>
      <c r="XEV185" s="138" t="str">
        <f>IF(E185="","",B182)</f>
        <v/>
      </c>
      <c r="XEW185" s="153" t="str">
        <f t="shared" si="90"/>
        <v/>
      </c>
      <c r="XEX185" s="138" t="str">
        <f>IF(ISNA(VLOOKUP(E185,'Summarized Plan'!$A:$U,19,0)),"",VLOOKUP(E185,'Summarized Plan'!$A:$U,19,0))</f>
        <v/>
      </c>
      <c r="XEY185" s="16" t="str">
        <f>IF('Truck Utilization'!A150=0,"",'Truck Utilization'!A150)</f>
        <v/>
      </c>
      <c r="XEZ185" s="16" t="str">
        <f>IF('Truck Utilization'!B150=0,"",'Truck Utilization'!B150)</f>
        <v>CBQ3421</v>
      </c>
      <c r="XFA185" s="138">
        <f t="shared" si="69"/>
        <v>1</v>
      </c>
      <c r="XFB185" s="138" t="str">
        <f>IF('DSR Attendance'!A114="","",'DSR Attendance'!A114)</f>
        <v>VELARDO</v>
      </c>
      <c r="XFC185" s="138" t="str">
        <f>IF('DSR Attendance'!B114="","",'DSR Attendance'!B114)</f>
        <v>ONG</v>
      </c>
    </row>
    <row r="186" spans="1:55 16375:16383" ht="14.4" customHeight="1">
      <c r="A186" s="190" t="str">
        <f>IF(L186="","",VLOOKUP(L186,'Truck Utilization'!B$3:C$300,2,FALSE))</f>
        <v/>
      </c>
      <c r="B186" s="191"/>
      <c r="C186" s="192" t="str">
        <f>IF($B186="","",VLOOKUP($B186,'DSR Attendance'!$A$3:$E$273,5,FALSE))</f>
        <v/>
      </c>
      <c r="D186" s="193"/>
      <c r="E186" s="637"/>
      <c r="F186" s="195"/>
      <c r="G186" s="195"/>
      <c r="H186" s="195"/>
      <c r="I186" s="196" t="str">
        <f>IF(E186="","",VLOOKUP(E186,'Summarized Plan'!A:B,2,0))</f>
        <v/>
      </c>
      <c r="J186" s="194"/>
      <c r="K186" s="194" t="s">
        <v>378</v>
      </c>
      <c r="L186" s="195"/>
      <c r="M186" s="194" t="str">
        <f t="shared" si="70"/>
        <v/>
      </c>
      <c r="N186" s="195" t="str">
        <f>IF(E186="","",VLOOKUP(E186,'Summarized Plan'!$A:$C,3,0))</f>
        <v/>
      </c>
      <c r="O186" s="195" t="str">
        <f>IF(E186="","",VLOOKUP(E186,'Summarized Plan'!$A:$G,7,0))</f>
        <v/>
      </c>
      <c r="P186" s="196"/>
      <c r="Q186" s="198">
        <f t="shared" si="71"/>
        <v>0</v>
      </c>
      <c r="R186" s="197" t="str">
        <f>IF($B186="","",VLOOKUP($Q186,'DSR Attendance'!$A$3:$D$179,4,FALSE))</f>
        <v/>
      </c>
      <c r="S186" s="197"/>
      <c r="T186" s="197">
        <f t="shared" si="72"/>
        <v>0</v>
      </c>
      <c r="U186" s="197">
        <f t="shared" si="73"/>
        <v>0</v>
      </c>
      <c r="V186" s="197" t="str">
        <f t="shared" si="74"/>
        <v/>
      </c>
      <c r="W186" s="197"/>
      <c r="X186" s="197" t="str">
        <f>_xlfn.IFNA(IF(L186="","",VLOOKUP(L186,'Truck Utilization'!B$3:D$147,3,FALSE)),"")</f>
        <v/>
      </c>
      <c r="Y186" s="197" t="str">
        <f>IF(X186="","",IF(E186="","",VLOOKUP(E186,'Summarized Plan'!$A:$E,5,0)))</f>
        <v/>
      </c>
      <c r="Z186" s="197">
        <f t="shared" si="75"/>
        <v>0</v>
      </c>
      <c r="AA186" s="197">
        <f t="shared" si="76"/>
        <v>0</v>
      </c>
      <c r="AB186" s="197" t="str">
        <f t="shared" si="77"/>
        <v/>
      </c>
      <c r="AC186" s="197"/>
      <c r="AD186" s="197">
        <f t="shared" si="78"/>
        <v>0</v>
      </c>
      <c r="AE186" s="197">
        <f t="shared" si="79"/>
        <v>0</v>
      </c>
      <c r="AF186" s="197" t="str">
        <f t="shared" si="80"/>
        <v/>
      </c>
      <c r="AG186" s="194"/>
      <c r="AH186" s="194"/>
      <c r="AI186" s="194"/>
      <c r="AJ186" s="193"/>
      <c r="AK186" s="199"/>
      <c r="AL186" s="194"/>
      <c r="AM186" s="115" t="e">
        <f t="shared" si="81"/>
        <v>#VALUE!</v>
      </c>
      <c r="AO186" s="11">
        <f t="shared" si="82"/>
        <v>0</v>
      </c>
      <c r="AP186" s="11" t="e">
        <f t="shared" si="83"/>
        <v>#N/A</v>
      </c>
      <c r="AQ186" s="11" t="str">
        <f t="shared" si="84"/>
        <v/>
      </c>
      <c r="AS186" s="202">
        <f t="shared" si="85"/>
        <v>0</v>
      </c>
      <c r="AT186" s="11" t="str">
        <f t="shared" si="86"/>
        <v/>
      </c>
      <c r="AW186" s="116"/>
      <c r="AX186" s="115" t="e">
        <f t="shared" si="87"/>
        <v>#VALUE!</v>
      </c>
      <c r="AY186" s="278" t="str">
        <f t="shared" si="88"/>
        <v/>
      </c>
      <c r="BC186" s="115" t="str">
        <f>IF(E186="","",_xlfn.XLOOKUP(E186,'Summarized Plan'!A:A,'Summarized Plan'!K:K))</f>
        <v/>
      </c>
      <c r="XEU186" s="138">
        <f t="shared" si="91"/>
        <v>0</v>
      </c>
      <c r="XEV186" s="138" t="str">
        <f>IF(E186="","",B182)</f>
        <v/>
      </c>
      <c r="XEW186" s="153" t="str">
        <f t="shared" si="90"/>
        <v/>
      </c>
      <c r="XEX186" s="138" t="str">
        <f>IF(ISNA(VLOOKUP(E186,'Summarized Plan'!$A:$U,19,0)),"",VLOOKUP(E186,'Summarized Plan'!$A:$U,19,0))</f>
        <v/>
      </c>
      <c r="XEY186" s="16" t="str">
        <f>IF('Truck Utilization'!A151=0,"",'Truck Utilization'!A151)</f>
        <v/>
      </c>
      <c r="XEZ186" s="16" t="str">
        <f>IF('Truck Utilization'!B151=0,"",'Truck Utilization'!B151)</f>
        <v>CCE3817</v>
      </c>
      <c r="XFA186" s="138">
        <f t="shared" si="69"/>
        <v>1</v>
      </c>
      <c r="XFB186" s="138" t="str">
        <f>IF('DSR Attendance'!A115="","",'DSR Attendance'!A115)</f>
        <v>YAGONIA</v>
      </c>
      <c r="XFC186" s="138" t="str">
        <f>IF('DSR Attendance'!B115="","",'DSR Attendance'!B115)</f>
        <v>ONG</v>
      </c>
    </row>
    <row r="187" spans="1:55 16375:16383" ht="14.4" customHeight="1">
      <c r="A187" s="190" t="str">
        <f>IF(L187="","",VLOOKUP(L187,'Truck Utilization'!B$3:C$300,2,FALSE))</f>
        <v/>
      </c>
      <c r="B187" s="191"/>
      <c r="C187" s="192" t="str">
        <f>IF($B187="","",VLOOKUP($B187,'DSR Attendance'!$A$3:$E$273,5,FALSE))</f>
        <v/>
      </c>
      <c r="D187" s="193"/>
      <c r="E187" s="637"/>
      <c r="F187" s="195"/>
      <c r="G187" s="195"/>
      <c r="H187" s="195"/>
      <c r="I187" s="196" t="str">
        <f>IF(E187="","",VLOOKUP(E187,'Summarized Plan'!A:B,2,0))</f>
        <v/>
      </c>
      <c r="J187" s="194"/>
      <c r="K187" s="194" t="s">
        <v>378</v>
      </c>
      <c r="L187" s="195"/>
      <c r="M187" s="194" t="str">
        <f t="shared" si="70"/>
        <v/>
      </c>
      <c r="N187" s="195" t="str">
        <f>IF(E187="","",VLOOKUP(E187,'Summarized Plan'!$A:$C,3,0))</f>
        <v/>
      </c>
      <c r="O187" s="195" t="str">
        <f>IF(E187="","",VLOOKUP(E187,'Summarized Plan'!$A:$G,7,0))</f>
        <v/>
      </c>
      <c r="P187" s="196"/>
      <c r="Q187" s="198">
        <f t="shared" si="71"/>
        <v>0</v>
      </c>
      <c r="R187" s="197" t="str">
        <f>IF($B187="","",VLOOKUP($Q187,'DSR Attendance'!$A$3:$D$179,4,FALSE))</f>
        <v/>
      </c>
      <c r="S187" s="197"/>
      <c r="T187" s="197">
        <f t="shared" si="72"/>
        <v>0</v>
      </c>
      <c r="U187" s="197">
        <f t="shared" si="73"/>
        <v>0</v>
      </c>
      <c r="V187" s="197" t="str">
        <f t="shared" si="74"/>
        <v/>
      </c>
      <c r="W187" s="197"/>
      <c r="X187" s="197" t="str">
        <f>_xlfn.IFNA(IF(L187="","",VLOOKUP(L187,'Truck Utilization'!B$3:D$147,3,FALSE)),"")</f>
        <v/>
      </c>
      <c r="Y187" s="197" t="str">
        <f>IF(X187="","",IF(E187="","",VLOOKUP(E187,'Summarized Plan'!$A:$E,5,0)))</f>
        <v/>
      </c>
      <c r="Z187" s="197">
        <f t="shared" si="75"/>
        <v>0</v>
      </c>
      <c r="AA187" s="197">
        <f t="shared" si="76"/>
        <v>0</v>
      </c>
      <c r="AB187" s="197" t="str">
        <f t="shared" si="77"/>
        <v/>
      </c>
      <c r="AC187" s="197"/>
      <c r="AD187" s="197">
        <f t="shared" si="78"/>
        <v>0</v>
      </c>
      <c r="AE187" s="197">
        <f t="shared" si="79"/>
        <v>0</v>
      </c>
      <c r="AF187" s="197" t="str">
        <f t="shared" si="80"/>
        <v/>
      </c>
      <c r="AG187" s="194"/>
      <c r="AH187" s="194"/>
      <c r="AI187" s="194"/>
      <c r="AJ187" s="193"/>
      <c r="AK187" s="199"/>
      <c r="AL187" s="194"/>
      <c r="AM187" s="115" t="e">
        <f t="shared" si="81"/>
        <v>#VALUE!</v>
      </c>
      <c r="AO187" s="11">
        <f t="shared" si="82"/>
        <v>0</v>
      </c>
      <c r="AP187" s="11" t="e">
        <f t="shared" si="83"/>
        <v>#N/A</v>
      </c>
      <c r="AQ187" s="11" t="str">
        <f t="shared" si="84"/>
        <v/>
      </c>
      <c r="AS187" s="202">
        <f t="shared" si="85"/>
        <v>0</v>
      </c>
      <c r="AT187" s="11" t="str">
        <f t="shared" si="86"/>
        <v/>
      </c>
      <c r="AW187" s="116"/>
      <c r="AX187" s="115" t="e">
        <f t="shared" si="87"/>
        <v>#VALUE!</v>
      </c>
      <c r="AY187" s="278" t="str">
        <f t="shared" si="88"/>
        <v/>
      </c>
      <c r="BC187" s="115" t="str">
        <f>IF(E187="","",_xlfn.XLOOKUP(E187,'Summarized Plan'!A:A,'Summarized Plan'!K:K))</f>
        <v/>
      </c>
      <c r="XEU187" s="138">
        <f t="shared" si="91"/>
        <v>0</v>
      </c>
      <c r="XEV187" s="138" t="str">
        <f>IF(E187="","",B187)</f>
        <v/>
      </c>
      <c r="XEW187" s="153" t="str">
        <f t="shared" si="90"/>
        <v/>
      </c>
      <c r="XEX187" s="138" t="str">
        <f>IF(ISNA(VLOOKUP(E187,'Summarized Plan'!$A:$U,19,0)),"",VLOOKUP(E187,'Summarized Plan'!$A:$U,19,0))</f>
        <v/>
      </c>
      <c r="XEY187" s="16" t="str">
        <f>IF('Truck Utilization'!A152=0,"",'Truck Utilization'!A152)</f>
        <v/>
      </c>
      <c r="XEZ187" s="16" t="str">
        <f>IF('Truck Utilization'!B152=0,"",'Truck Utilization'!B152)</f>
        <v>WQB639</v>
      </c>
      <c r="XFA187" s="138">
        <f t="shared" si="69"/>
        <v>1</v>
      </c>
      <c r="XFB187" s="138" t="str">
        <f>IF('DSR Attendance'!A116="","",'DSR Attendance'!A116)</f>
        <v/>
      </c>
      <c r="XFC187" s="138" t="str">
        <f>IF('DSR Attendance'!B116="","",'DSR Attendance'!B116)</f>
        <v/>
      </c>
    </row>
    <row r="188" spans="1:55 16375:16383" ht="14.4" customHeight="1">
      <c r="A188" s="190" t="str">
        <f>IF(L188="","",VLOOKUP(L188,'Truck Utilization'!B$3:C$300,2,FALSE))</f>
        <v/>
      </c>
      <c r="B188" s="191"/>
      <c r="C188" s="192" t="str">
        <f>IF($B188="","",VLOOKUP($B188,'DSR Attendance'!$A$3:$E$273,5,FALSE))</f>
        <v/>
      </c>
      <c r="D188" s="193"/>
      <c r="E188" s="637"/>
      <c r="F188" s="195"/>
      <c r="G188" s="195"/>
      <c r="H188" s="195"/>
      <c r="I188" s="196" t="str">
        <f>IF(E188="","",VLOOKUP(E188,'Summarized Plan'!A:B,2,0))</f>
        <v/>
      </c>
      <c r="J188" s="194"/>
      <c r="K188" s="194" t="s">
        <v>378</v>
      </c>
      <c r="L188" s="195"/>
      <c r="M188" s="194" t="str">
        <f t="shared" si="70"/>
        <v/>
      </c>
      <c r="N188" s="195" t="str">
        <f>IF(E188="","",VLOOKUP(E188,'Summarized Plan'!$A:$C,3,0))</f>
        <v/>
      </c>
      <c r="O188" s="195" t="str">
        <f>IF(E188="","",VLOOKUP(E188,'Summarized Plan'!$A:$G,7,0))</f>
        <v/>
      </c>
      <c r="P188" s="196"/>
      <c r="Q188" s="198">
        <f t="shared" si="71"/>
        <v>0</v>
      </c>
      <c r="R188" s="197" t="str">
        <f>IF($B188="","",VLOOKUP($Q188,'DSR Attendance'!$A$3:$D$179,4,FALSE))</f>
        <v/>
      </c>
      <c r="S188" s="197"/>
      <c r="T188" s="197">
        <f t="shared" si="72"/>
        <v>0</v>
      </c>
      <c r="U188" s="197">
        <f t="shared" si="73"/>
        <v>0</v>
      </c>
      <c r="V188" s="197" t="str">
        <f t="shared" si="74"/>
        <v/>
      </c>
      <c r="W188" s="197"/>
      <c r="X188" s="197" t="str">
        <f>_xlfn.IFNA(IF(L188="","",VLOOKUP(L188,'Truck Utilization'!B$3:D$147,3,FALSE)),"")</f>
        <v/>
      </c>
      <c r="Y188" s="197" t="str">
        <f>IF(X188="","",IF(E188="","",VLOOKUP(E188,'Summarized Plan'!$A:$E,5,0)))</f>
        <v/>
      </c>
      <c r="Z188" s="197">
        <f t="shared" si="75"/>
        <v>0</v>
      </c>
      <c r="AA188" s="197">
        <f t="shared" si="76"/>
        <v>0</v>
      </c>
      <c r="AB188" s="197" t="str">
        <f t="shared" si="77"/>
        <v/>
      </c>
      <c r="AC188" s="197"/>
      <c r="AD188" s="197">
        <f t="shared" si="78"/>
        <v>0</v>
      </c>
      <c r="AE188" s="197">
        <f t="shared" si="79"/>
        <v>0</v>
      </c>
      <c r="AF188" s="197" t="str">
        <f t="shared" si="80"/>
        <v/>
      </c>
      <c r="AG188" s="194"/>
      <c r="AH188" s="194"/>
      <c r="AI188" s="194"/>
      <c r="AJ188" s="193"/>
      <c r="AK188" s="199"/>
      <c r="AL188" s="194"/>
      <c r="AM188" s="115" t="e">
        <f t="shared" si="81"/>
        <v>#VALUE!</v>
      </c>
      <c r="AO188" s="11">
        <f t="shared" si="82"/>
        <v>0</v>
      </c>
      <c r="AP188" s="11" t="e">
        <f t="shared" si="83"/>
        <v>#N/A</v>
      </c>
      <c r="AQ188" s="11" t="str">
        <f t="shared" si="84"/>
        <v/>
      </c>
      <c r="AS188" s="202">
        <f t="shared" si="85"/>
        <v>0</v>
      </c>
      <c r="AT188" s="11" t="str">
        <f t="shared" si="86"/>
        <v/>
      </c>
      <c r="AW188" s="116"/>
      <c r="AX188" s="115" t="e">
        <f t="shared" si="87"/>
        <v>#VALUE!</v>
      </c>
      <c r="AY188" s="278" t="str">
        <f t="shared" si="88"/>
        <v/>
      </c>
      <c r="BC188" s="115" t="str">
        <f>IF(E188="","",_xlfn.XLOOKUP(E188,'Summarized Plan'!A:A,'Summarized Plan'!K:K))</f>
        <v/>
      </c>
      <c r="XEU188" s="138">
        <f t="shared" si="91"/>
        <v>0</v>
      </c>
      <c r="XEV188" s="138" t="str">
        <f>IF(E188="","",B187)</f>
        <v/>
      </c>
      <c r="XEW188" s="153" t="str">
        <f t="shared" si="90"/>
        <v/>
      </c>
      <c r="XEX188" s="138" t="str">
        <f>IF(ISNA(VLOOKUP(E188,'Summarized Plan'!$A:$U,19,0)),"",VLOOKUP(E188,'Summarized Plan'!$A:$U,19,0))</f>
        <v/>
      </c>
      <c r="XEY188" s="16" t="str">
        <f>IF('Truck Utilization'!A153=0,"",'Truck Utilization'!A153)</f>
        <v/>
      </c>
      <c r="XEZ188" s="16" t="str">
        <f>IF('Truck Utilization'!B153=0,"",'Truck Utilization'!B153)</f>
        <v/>
      </c>
      <c r="XFA188" s="138">
        <f t="shared" si="69"/>
        <v>1</v>
      </c>
      <c r="XFB188" s="138" t="str">
        <f>IF('DSR Attendance'!A117="","",'DSR Attendance'!A117)</f>
        <v>AGUPITAN</v>
      </c>
      <c r="XFC188" s="138" t="str">
        <f>IF('DSR Attendance'!B117="","",'DSR Attendance'!B117)</f>
        <v>RRAJ</v>
      </c>
    </row>
    <row r="189" spans="1:55 16375:16383" ht="14.4" customHeight="1">
      <c r="A189" s="190" t="str">
        <f>IF(L189="","",VLOOKUP(L189,'Truck Utilization'!B$3:C$300,2,FALSE))</f>
        <v/>
      </c>
      <c r="B189" s="191"/>
      <c r="C189" s="192" t="str">
        <f>IF($B189="","",VLOOKUP($B189,'DSR Attendance'!$A$3:$E$273,5,FALSE))</f>
        <v/>
      </c>
      <c r="D189" s="193"/>
      <c r="E189" s="637"/>
      <c r="F189" s="195"/>
      <c r="G189" s="195"/>
      <c r="H189" s="195"/>
      <c r="I189" s="196" t="str">
        <f>IF(E189="","",VLOOKUP(E189,'Summarized Plan'!A:B,2,0))</f>
        <v/>
      </c>
      <c r="J189" s="194"/>
      <c r="K189" s="194" t="s">
        <v>378</v>
      </c>
      <c r="L189" s="195"/>
      <c r="M189" s="194" t="str">
        <f t="shared" si="70"/>
        <v/>
      </c>
      <c r="N189" s="195" t="str">
        <f>IF(E189="","",VLOOKUP(E189,'Summarized Plan'!$A:$C,3,0))</f>
        <v/>
      </c>
      <c r="O189" s="195" t="str">
        <f>IF(E189="","",VLOOKUP(E189,'Summarized Plan'!$A:$G,7,0))</f>
        <v/>
      </c>
      <c r="P189" s="196"/>
      <c r="Q189" s="198">
        <f t="shared" si="71"/>
        <v>0</v>
      </c>
      <c r="R189" s="197" t="str">
        <f>IF($B189="","",VLOOKUP($Q189,'DSR Attendance'!$A$3:$D$179,4,FALSE))</f>
        <v/>
      </c>
      <c r="S189" s="197"/>
      <c r="T189" s="197">
        <f t="shared" si="72"/>
        <v>0</v>
      </c>
      <c r="U189" s="197">
        <f t="shared" si="73"/>
        <v>0</v>
      </c>
      <c r="V189" s="197" t="str">
        <f t="shared" si="74"/>
        <v/>
      </c>
      <c r="W189" s="197"/>
      <c r="X189" s="197" t="str">
        <f>_xlfn.IFNA(IF(L189="","",VLOOKUP(L189,'Truck Utilization'!B$3:D$147,3,FALSE)),"")</f>
        <v/>
      </c>
      <c r="Y189" s="197" t="str">
        <f>IF(X189="","",IF(E189="","",VLOOKUP(E189,'Summarized Plan'!$A:$E,5,0)))</f>
        <v/>
      </c>
      <c r="Z189" s="197">
        <f t="shared" si="75"/>
        <v>0</v>
      </c>
      <c r="AA189" s="197">
        <f t="shared" si="76"/>
        <v>0</v>
      </c>
      <c r="AB189" s="197" t="str">
        <f t="shared" si="77"/>
        <v/>
      </c>
      <c r="AC189" s="197"/>
      <c r="AD189" s="197">
        <f t="shared" si="78"/>
        <v>0</v>
      </c>
      <c r="AE189" s="197">
        <f t="shared" si="79"/>
        <v>0</v>
      </c>
      <c r="AF189" s="197" t="str">
        <f t="shared" si="80"/>
        <v/>
      </c>
      <c r="AG189" s="194"/>
      <c r="AH189" s="194"/>
      <c r="AI189" s="194"/>
      <c r="AJ189" s="193"/>
      <c r="AK189" s="199"/>
      <c r="AL189" s="194"/>
      <c r="AM189" s="115" t="e">
        <f t="shared" si="81"/>
        <v>#VALUE!</v>
      </c>
      <c r="AO189" s="11">
        <f t="shared" si="82"/>
        <v>0</v>
      </c>
      <c r="AP189" s="11" t="e">
        <f t="shared" si="83"/>
        <v>#N/A</v>
      </c>
      <c r="AQ189" s="11" t="str">
        <f t="shared" si="84"/>
        <v/>
      </c>
      <c r="AS189" s="202">
        <f t="shared" si="85"/>
        <v>0</v>
      </c>
      <c r="AT189" s="11" t="str">
        <f t="shared" si="86"/>
        <v/>
      </c>
      <c r="AW189" s="116"/>
      <c r="AX189" s="115" t="e">
        <f t="shared" si="87"/>
        <v>#VALUE!</v>
      </c>
      <c r="AY189" s="278" t="str">
        <f t="shared" si="88"/>
        <v/>
      </c>
      <c r="BC189" s="115" t="str">
        <f>IF(E189="","",_xlfn.XLOOKUP(E189,'Summarized Plan'!A:A,'Summarized Plan'!K:K))</f>
        <v/>
      </c>
      <c r="XEU189" s="138">
        <f t="shared" si="91"/>
        <v>0</v>
      </c>
      <c r="XEV189" s="138" t="str">
        <f>IF(E189="","",B187)</f>
        <v/>
      </c>
      <c r="XEW189" s="153" t="str">
        <f t="shared" si="90"/>
        <v/>
      </c>
      <c r="XEX189" s="138" t="str">
        <f>IF(ISNA(VLOOKUP(E189,'Summarized Plan'!$A:$U,19,0)),"",VLOOKUP(E189,'Summarized Plan'!$A:$U,19,0))</f>
        <v/>
      </c>
      <c r="XEY189" s="16" t="str">
        <f>IF('Truck Utilization'!A154=0,"",'Truck Utilization'!A154)</f>
        <v/>
      </c>
      <c r="XEZ189" s="16" t="str">
        <f>IF('Truck Utilization'!B154=0,"",'Truck Utilization'!B154)</f>
        <v>NBC4915</v>
      </c>
      <c r="XFA189" s="138">
        <f t="shared" si="69"/>
        <v>1</v>
      </c>
      <c r="XFB189" s="138" t="str">
        <f>IF('DSR Attendance'!A118="","",'DSR Attendance'!A118)</f>
        <v>AMANEO</v>
      </c>
      <c r="XFC189" s="138" t="str">
        <f>IF('DSR Attendance'!B118="","",'DSR Attendance'!B118)</f>
        <v>RRAJ</v>
      </c>
    </row>
    <row r="190" spans="1:55 16375:16383" ht="14.4" customHeight="1">
      <c r="A190" s="190" t="str">
        <f>IF(L190="","",VLOOKUP(L190,'Truck Utilization'!B$3:C$300,2,FALSE))</f>
        <v/>
      </c>
      <c r="B190" s="191"/>
      <c r="C190" s="192" t="str">
        <f>IF($B190="","",VLOOKUP($B190,'DSR Attendance'!$A$3:$E$273,5,FALSE))</f>
        <v/>
      </c>
      <c r="D190" s="193"/>
      <c r="E190" s="637"/>
      <c r="F190" s="195"/>
      <c r="G190" s="195"/>
      <c r="H190" s="195"/>
      <c r="I190" s="196" t="str">
        <f>IF(E190="","",VLOOKUP(E190,'Summarized Plan'!A:B,2,0))</f>
        <v/>
      </c>
      <c r="J190" s="194"/>
      <c r="K190" s="194" t="s">
        <v>378</v>
      </c>
      <c r="L190" s="195"/>
      <c r="M190" s="194" t="str">
        <f t="shared" si="70"/>
        <v/>
      </c>
      <c r="N190" s="195" t="str">
        <f>IF(E190="","",VLOOKUP(E190,'Summarized Plan'!$A:$C,3,0))</f>
        <v/>
      </c>
      <c r="O190" s="195" t="str">
        <f>IF(E190="","",VLOOKUP(E190,'Summarized Plan'!$A:$G,7,0))</f>
        <v/>
      </c>
      <c r="P190" s="196"/>
      <c r="Q190" s="198">
        <f t="shared" si="71"/>
        <v>0</v>
      </c>
      <c r="R190" s="197" t="str">
        <f>IF($B190="","",VLOOKUP($Q190,'DSR Attendance'!$A$3:$D$179,4,FALSE))</f>
        <v/>
      </c>
      <c r="S190" s="197"/>
      <c r="T190" s="197">
        <f t="shared" si="72"/>
        <v>0</v>
      </c>
      <c r="U190" s="197">
        <f t="shared" si="73"/>
        <v>0</v>
      </c>
      <c r="V190" s="197" t="str">
        <f t="shared" si="74"/>
        <v/>
      </c>
      <c r="W190" s="197"/>
      <c r="X190" s="197" t="str">
        <f>_xlfn.IFNA(IF(L190="","",VLOOKUP(L190,'Truck Utilization'!B$3:D$147,3,FALSE)),"")</f>
        <v/>
      </c>
      <c r="Y190" s="197" t="str">
        <f>IF(X190="","",IF(E190="","",VLOOKUP(E190,'Summarized Plan'!$A:$E,5,0)))</f>
        <v/>
      </c>
      <c r="Z190" s="197">
        <f t="shared" si="75"/>
        <v>0</v>
      </c>
      <c r="AA190" s="197">
        <f t="shared" si="76"/>
        <v>0</v>
      </c>
      <c r="AB190" s="197" t="str">
        <f t="shared" si="77"/>
        <v/>
      </c>
      <c r="AC190" s="197"/>
      <c r="AD190" s="197">
        <f t="shared" si="78"/>
        <v>0</v>
      </c>
      <c r="AE190" s="197">
        <f t="shared" si="79"/>
        <v>0</v>
      </c>
      <c r="AF190" s="197" t="str">
        <f t="shared" si="80"/>
        <v/>
      </c>
      <c r="AG190" s="194"/>
      <c r="AH190" s="194"/>
      <c r="AI190" s="194"/>
      <c r="AJ190" s="193"/>
      <c r="AK190" s="199"/>
      <c r="AL190" s="194"/>
      <c r="AM190" s="115" t="e">
        <f t="shared" si="81"/>
        <v>#VALUE!</v>
      </c>
      <c r="AO190" s="11">
        <f t="shared" si="82"/>
        <v>0</v>
      </c>
      <c r="AP190" s="11" t="e">
        <f t="shared" si="83"/>
        <v>#N/A</v>
      </c>
      <c r="AQ190" s="11" t="str">
        <f t="shared" si="84"/>
        <v/>
      </c>
      <c r="AS190" s="202">
        <f t="shared" si="85"/>
        <v>0</v>
      </c>
      <c r="AT190" s="11" t="str">
        <f t="shared" si="86"/>
        <v/>
      </c>
      <c r="AW190" s="116"/>
      <c r="AX190" s="115" t="e">
        <f t="shared" si="87"/>
        <v>#VALUE!</v>
      </c>
      <c r="AY190" s="278" t="str">
        <f t="shared" si="88"/>
        <v/>
      </c>
      <c r="BC190" s="115" t="str">
        <f>IF(E190="","",_xlfn.XLOOKUP(E190,'Summarized Plan'!A:A,'Summarized Plan'!K:K))</f>
        <v/>
      </c>
      <c r="XEU190" s="138">
        <f t="shared" si="91"/>
        <v>0</v>
      </c>
      <c r="XEV190" s="138" t="str">
        <f>IF(E190="","",B187)</f>
        <v/>
      </c>
      <c r="XEW190" s="153" t="str">
        <f t="shared" si="90"/>
        <v/>
      </c>
      <c r="XEX190" s="138" t="str">
        <f>IF(ISNA(VLOOKUP(E190,'Summarized Plan'!$A:$U,19,0)),"",VLOOKUP(E190,'Summarized Plan'!$A:$U,19,0))</f>
        <v/>
      </c>
      <c r="XEY190" s="16" t="str">
        <f>IF('Truck Utilization'!A155=0,"",'Truck Utilization'!A155)</f>
        <v/>
      </c>
      <c r="XEZ190" s="16" t="str">
        <f>IF('Truck Utilization'!B155=0,"",'Truck Utilization'!B155)</f>
        <v>NBC4914</v>
      </c>
      <c r="XFA190" s="138">
        <f t="shared" si="69"/>
        <v>1</v>
      </c>
      <c r="XFB190" s="138" t="str">
        <f>IF('DSR Attendance'!A119="","",'DSR Attendance'!A119)</f>
        <v>AQUINDE</v>
      </c>
      <c r="XFC190" s="138" t="str">
        <f>IF('DSR Attendance'!B119="","",'DSR Attendance'!B119)</f>
        <v>RRAJ</v>
      </c>
    </row>
    <row r="191" spans="1:55 16375:16383" ht="14.4" customHeight="1">
      <c r="A191" s="190" t="str">
        <f>IF(L191="","",VLOOKUP(L191,'Truck Utilization'!B$3:C$300,2,FALSE))</f>
        <v/>
      </c>
      <c r="B191" s="191"/>
      <c r="C191" s="192" t="str">
        <f>IF($B191="","",VLOOKUP($B191,'DSR Attendance'!$A$3:$E$273,5,FALSE))</f>
        <v/>
      </c>
      <c r="D191" s="193"/>
      <c r="E191" s="637"/>
      <c r="F191" s="195"/>
      <c r="G191" s="195"/>
      <c r="H191" s="195"/>
      <c r="I191" s="196" t="str">
        <f>IF(E191="","",VLOOKUP(E191,'Summarized Plan'!A:B,2,0))</f>
        <v/>
      </c>
      <c r="J191" s="194"/>
      <c r="K191" s="194" t="s">
        <v>378</v>
      </c>
      <c r="L191" s="195"/>
      <c r="M191" s="194" t="str">
        <f t="shared" si="70"/>
        <v/>
      </c>
      <c r="N191" s="195" t="str">
        <f>IF(E191="","",VLOOKUP(E191,'Summarized Plan'!$A:$C,3,0))</f>
        <v/>
      </c>
      <c r="O191" s="195" t="str">
        <f>IF(E191="","",VLOOKUP(E191,'Summarized Plan'!$A:$G,7,0))</f>
        <v/>
      </c>
      <c r="P191" s="196"/>
      <c r="Q191" s="198">
        <f t="shared" si="71"/>
        <v>0</v>
      </c>
      <c r="R191" s="197" t="str">
        <f>IF($B191="","",VLOOKUP($Q191,'DSR Attendance'!$A$3:$D$179,4,FALSE))</f>
        <v/>
      </c>
      <c r="S191" s="197"/>
      <c r="T191" s="197">
        <f t="shared" si="72"/>
        <v>0</v>
      </c>
      <c r="U191" s="197">
        <f t="shared" si="73"/>
        <v>0</v>
      </c>
      <c r="V191" s="197" t="str">
        <f t="shared" si="74"/>
        <v/>
      </c>
      <c r="W191" s="197"/>
      <c r="X191" s="197" t="str">
        <f>_xlfn.IFNA(IF(L191="","",VLOOKUP(L191,'Truck Utilization'!B$3:D$147,3,FALSE)),"")</f>
        <v/>
      </c>
      <c r="Y191" s="197" t="str">
        <f>IF(X191="","",IF(E191="","",VLOOKUP(E191,'Summarized Plan'!$A:$E,5,0)))</f>
        <v/>
      </c>
      <c r="Z191" s="197">
        <f t="shared" si="75"/>
        <v>0</v>
      </c>
      <c r="AA191" s="197">
        <f t="shared" si="76"/>
        <v>0</v>
      </c>
      <c r="AB191" s="197" t="str">
        <f t="shared" si="77"/>
        <v/>
      </c>
      <c r="AC191" s="197"/>
      <c r="AD191" s="197">
        <f t="shared" si="78"/>
        <v>0</v>
      </c>
      <c r="AE191" s="197">
        <f t="shared" si="79"/>
        <v>0</v>
      </c>
      <c r="AF191" s="197" t="str">
        <f t="shared" si="80"/>
        <v/>
      </c>
      <c r="AG191" s="194"/>
      <c r="AH191" s="194"/>
      <c r="AI191" s="194"/>
      <c r="AJ191" s="193"/>
      <c r="AK191" s="199"/>
      <c r="AL191" s="194"/>
      <c r="AM191" s="115" t="e">
        <f t="shared" si="81"/>
        <v>#VALUE!</v>
      </c>
      <c r="AO191" s="11">
        <f t="shared" si="82"/>
        <v>0</v>
      </c>
      <c r="AP191" s="11" t="e">
        <f t="shared" si="83"/>
        <v>#N/A</v>
      </c>
      <c r="AQ191" s="11" t="str">
        <f t="shared" si="84"/>
        <v/>
      </c>
      <c r="AS191" s="202">
        <f t="shared" si="85"/>
        <v>0</v>
      </c>
      <c r="AT191" s="11" t="str">
        <f t="shared" si="86"/>
        <v/>
      </c>
      <c r="AW191" s="116"/>
      <c r="AX191" s="115" t="e">
        <f t="shared" si="87"/>
        <v>#VALUE!</v>
      </c>
      <c r="AY191" s="278" t="str">
        <f t="shared" si="88"/>
        <v/>
      </c>
      <c r="BC191" s="115" t="str">
        <f>IF(E191="","",_xlfn.XLOOKUP(E191,'Summarized Plan'!A:A,'Summarized Plan'!K:K))</f>
        <v/>
      </c>
      <c r="XEU191" s="138">
        <f t="shared" si="91"/>
        <v>0</v>
      </c>
      <c r="XEV191" s="138" t="str">
        <f>IF(E191="","",B187)</f>
        <v/>
      </c>
      <c r="XEW191" s="153" t="str">
        <f t="shared" si="90"/>
        <v/>
      </c>
      <c r="XEX191" s="138" t="str">
        <f>IF(ISNA(VLOOKUP(E191,'Summarized Plan'!$A:$U,19,0)),"",VLOOKUP(E191,'Summarized Plan'!$A:$U,19,0))</f>
        <v/>
      </c>
      <c r="XEY191" s="16" t="str">
        <f>IF('Truck Utilization'!A156=0,"",'Truck Utilization'!A156)</f>
        <v/>
      </c>
      <c r="XEZ191" s="16" t="str">
        <f>IF('Truck Utilization'!B156=0,"",'Truck Utilization'!B156)</f>
        <v>NBC4916</v>
      </c>
      <c r="XFA191" s="138">
        <f t="shared" si="69"/>
        <v>1</v>
      </c>
      <c r="XFB191" s="138" t="str">
        <f>IF('DSR Attendance'!A120="","",'DSR Attendance'!A120)</f>
        <v>ASIATEN</v>
      </c>
      <c r="XFC191" s="138" t="str">
        <f>IF('DSR Attendance'!B120="","",'DSR Attendance'!B120)</f>
        <v>RRAJ</v>
      </c>
    </row>
    <row r="192" spans="1:55 16375:16383" ht="14.4" customHeight="1">
      <c r="A192" s="190" t="str">
        <f>IF(L192="","",VLOOKUP(L192,'Truck Utilization'!B$3:C$300,2,FALSE))</f>
        <v/>
      </c>
      <c r="B192" s="191"/>
      <c r="C192" s="192" t="str">
        <f>IF($B192="","",VLOOKUP($B192,'DSR Attendance'!$A$3:$E$273,5,FALSE))</f>
        <v/>
      </c>
      <c r="D192" s="193"/>
      <c r="E192" s="637"/>
      <c r="F192" s="195"/>
      <c r="G192" s="195"/>
      <c r="H192" s="195"/>
      <c r="I192" s="196" t="str">
        <f>IF(E192="","",VLOOKUP(E192,'Summarized Plan'!A:B,2,0))</f>
        <v/>
      </c>
      <c r="J192" s="194"/>
      <c r="K192" s="194" t="s">
        <v>378</v>
      </c>
      <c r="L192" s="195"/>
      <c r="M192" s="194" t="str">
        <f t="shared" si="70"/>
        <v/>
      </c>
      <c r="N192" s="195" t="str">
        <f>IF(E192="","",VLOOKUP(E192,'Summarized Plan'!$A:$C,3,0))</f>
        <v/>
      </c>
      <c r="O192" s="195" t="str">
        <f>IF(E192="","",VLOOKUP(E192,'Summarized Plan'!$A:$G,7,0))</f>
        <v/>
      </c>
      <c r="P192" s="196"/>
      <c r="Q192" s="198">
        <f t="shared" si="71"/>
        <v>0</v>
      </c>
      <c r="R192" s="197" t="str">
        <f>IF($B192="","",VLOOKUP($Q192,'DSR Attendance'!$A$3:$D$179,4,FALSE))</f>
        <v/>
      </c>
      <c r="S192" s="197"/>
      <c r="T192" s="197">
        <f t="shared" si="72"/>
        <v>0</v>
      </c>
      <c r="U192" s="197">
        <f t="shared" si="73"/>
        <v>0</v>
      </c>
      <c r="V192" s="197" t="str">
        <f t="shared" si="74"/>
        <v/>
      </c>
      <c r="W192" s="197"/>
      <c r="X192" s="197" t="str">
        <f>_xlfn.IFNA(IF(L192="","",VLOOKUP(L192,'Truck Utilization'!B$3:D$147,3,FALSE)),"")</f>
        <v/>
      </c>
      <c r="Y192" s="197" t="str">
        <f>IF(X192="","",IF(E192="","",VLOOKUP(E192,'Summarized Plan'!$A:$E,5,0)))</f>
        <v/>
      </c>
      <c r="Z192" s="197">
        <f t="shared" si="75"/>
        <v>0</v>
      </c>
      <c r="AA192" s="197">
        <f t="shared" si="76"/>
        <v>0</v>
      </c>
      <c r="AB192" s="197" t="str">
        <f t="shared" si="77"/>
        <v/>
      </c>
      <c r="AC192" s="197"/>
      <c r="AD192" s="197">
        <f t="shared" si="78"/>
        <v>0</v>
      </c>
      <c r="AE192" s="197">
        <f t="shared" si="79"/>
        <v>0</v>
      </c>
      <c r="AF192" s="197" t="str">
        <f t="shared" si="80"/>
        <v/>
      </c>
      <c r="AG192" s="194"/>
      <c r="AH192" s="194"/>
      <c r="AI192" s="194"/>
      <c r="AJ192" s="193"/>
      <c r="AK192" s="199"/>
      <c r="AL192" s="194"/>
      <c r="AM192" s="115" t="e">
        <f t="shared" si="81"/>
        <v>#VALUE!</v>
      </c>
      <c r="AO192" s="11">
        <f t="shared" si="82"/>
        <v>0</v>
      </c>
      <c r="AP192" s="11" t="e">
        <f t="shared" si="83"/>
        <v>#N/A</v>
      </c>
      <c r="AQ192" s="11" t="str">
        <f t="shared" si="84"/>
        <v/>
      </c>
      <c r="AS192" s="202">
        <f t="shared" si="85"/>
        <v>0</v>
      </c>
      <c r="AT192" s="11" t="str">
        <f t="shared" si="86"/>
        <v/>
      </c>
      <c r="AW192" s="116"/>
      <c r="AX192" s="115" t="e">
        <f t="shared" si="87"/>
        <v>#VALUE!</v>
      </c>
      <c r="AY192" s="278" t="str">
        <f t="shared" si="88"/>
        <v/>
      </c>
      <c r="BC192" s="115" t="str">
        <f>IF(E192="","",_xlfn.XLOOKUP(E192,'Summarized Plan'!A:A,'Summarized Plan'!K:K))</f>
        <v/>
      </c>
      <c r="XEU192" s="138">
        <f t="shared" si="91"/>
        <v>0</v>
      </c>
      <c r="XEV192" s="138" t="str">
        <f>IF(E192="","",B192)</f>
        <v/>
      </c>
      <c r="XEW192" s="153" t="str">
        <f t="shared" si="90"/>
        <v/>
      </c>
      <c r="XEX192" s="138" t="str">
        <f>IF(ISNA(VLOOKUP(E192,'Summarized Plan'!$A:$U,19,0)),"",VLOOKUP(E192,'Summarized Plan'!$A:$U,19,0))</f>
        <v/>
      </c>
      <c r="XEY192" s="16" t="str">
        <f>IF('Truck Utilization'!A157=0,"",'Truck Utilization'!A157)</f>
        <v/>
      </c>
      <c r="XEZ192" s="16" t="str">
        <f>IF('Truck Utilization'!B157=0,"",'Truck Utilization'!B157)</f>
        <v/>
      </c>
      <c r="XFA192" s="138">
        <f t="shared" si="69"/>
        <v>1</v>
      </c>
      <c r="XFB192" s="138" t="str">
        <f>IF('DSR Attendance'!A121="","",'DSR Attendance'!A121)</f>
        <v>BANGABANGA H</v>
      </c>
      <c r="XFC192" s="138" t="str">
        <f>IF('DSR Attendance'!B121="","",'DSR Attendance'!B121)</f>
        <v>RRAJ</v>
      </c>
    </row>
    <row r="193" spans="1:55 16375:16383" ht="14.4" customHeight="1">
      <c r="A193" s="190" t="str">
        <f>IF(L193="","",VLOOKUP(L193,'Truck Utilization'!B$3:C$300,2,FALSE))</f>
        <v/>
      </c>
      <c r="B193" s="191"/>
      <c r="C193" s="192" t="str">
        <f>IF($B193="","",VLOOKUP($B193,'DSR Attendance'!$A$3:$E$273,5,FALSE))</f>
        <v/>
      </c>
      <c r="D193" s="193"/>
      <c r="E193" s="637"/>
      <c r="F193" s="195"/>
      <c r="G193" s="195"/>
      <c r="H193" s="195"/>
      <c r="I193" s="196" t="str">
        <f>IF(E193="","",VLOOKUP(E193,'Summarized Plan'!A:B,2,0))</f>
        <v/>
      </c>
      <c r="J193" s="194"/>
      <c r="K193" s="194" t="s">
        <v>378</v>
      </c>
      <c r="L193" s="195"/>
      <c r="M193" s="194" t="str">
        <f t="shared" si="70"/>
        <v/>
      </c>
      <c r="N193" s="195" t="str">
        <f>IF(E193="","",VLOOKUP(E193,'Summarized Plan'!$A:$C,3,0))</f>
        <v/>
      </c>
      <c r="O193" s="195" t="str">
        <f>IF(E193="","",VLOOKUP(E193,'Summarized Plan'!$A:$G,7,0))</f>
        <v/>
      </c>
      <c r="P193" s="196"/>
      <c r="Q193" s="198">
        <f t="shared" si="71"/>
        <v>0</v>
      </c>
      <c r="R193" s="197" t="str">
        <f>IF($B193="","",VLOOKUP($Q193,'DSR Attendance'!$A$3:$D$179,4,FALSE))</f>
        <v/>
      </c>
      <c r="S193" s="197"/>
      <c r="T193" s="197">
        <f t="shared" si="72"/>
        <v>0</v>
      </c>
      <c r="U193" s="197">
        <f t="shared" si="73"/>
        <v>0</v>
      </c>
      <c r="V193" s="197" t="str">
        <f t="shared" si="74"/>
        <v/>
      </c>
      <c r="W193" s="197"/>
      <c r="X193" s="197" t="str">
        <f>_xlfn.IFNA(IF(L193="","",VLOOKUP(L193,'Truck Utilization'!B$3:D$147,3,FALSE)),"")</f>
        <v/>
      </c>
      <c r="Y193" s="197" t="str">
        <f>IF(X193="","",IF(E193="","",VLOOKUP(E193,'Summarized Plan'!$A:$E,5,0)))</f>
        <v/>
      </c>
      <c r="Z193" s="197">
        <f t="shared" si="75"/>
        <v>0</v>
      </c>
      <c r="AA193" s="197">
        <f t="shared" si="76"/>
        <v>0</v>
      </c>
      <c r="AB193" s="197" t="str">
        <f t="shared" si="77"/>
        <v/>
      </c>
      <c r="AC193" s="197"/>
      <c r="AD193" s="197">
        <f t="shared" si="78"/>
        <v>0</v>
      </c>
      <c r="AE193" s="197">
        <f t="shared" si="79"/>
        <v>0</v>
      </c>
      <c r="AF193" s="197" t="str">
        <f t="shared" si="80"/>
        <v/>
      </c>
      <c r="AG193" s="194"/>
      <c r="AH193" s="194"/>
      <c r="AI193" s="194"/>
      <c r="AJ193" s="193"/>
      <c r="AK193" s="199"/>
      <c r="AL193" s="194"/>
      <c r="AM193" s="115" t="e">
        <f t="shared" si="81"/>
        <v>#VALUE!</v>
      </c>
      <c r="AO193" s="11">
        <f t="shared" si="82"/>
        <v>0</v>
      </c>
      <c r="AP193" s="11" t="e">
        <f t="shared" si="83"/>
        <v>#N/A</v>
      </c>
      <c r="AQ193" s="11" t="str">
        <f t="shared" si="84"/>
        <v/>
      </c>
      <c r="AS193" s="202">
        <f t="shared" si="85"/>
        <v>0</v>
      </c>
      <c r="AT193" s="11" t="str">
        <f t="shared" si="86"/>
        <v/>
      </c>
      <c r="AW193" s="116"/>
      <c r="AX193" s="115" t="e">
        <f t="shared" si="87"/>
        <v>#VALUE!</v>
      </c>
      <c r="AY193" s="278" t="str">
        <f t="shared" si="88"/>
        <v/>
      </c>
      <c r="BC193" s="115" t="str">
        <f>IF(E193="","",_xlfn.XLOOKUP(E193,'Summarized Plan'!A:A,'Summarized Plan'!K:K))</f>
        <v/>
      </c>
      <c r="XEU193" s="138">
        <f t="shared" si="91"/>
        <v>0</v>
      </c>
      <c r="XEV193" s="138" t="str">
        <f>IF(E193="","",B192)</f>
        <v/>
      </c>
      <c r="XEW193" s="153" t="str">
        <f t="shared" si="90"/>
        <v/>
      </c>
      <c r="XEX193" s="138" t="str">
        <f>IF(ISNA(VLOOKUP(E193,'Summarized Plan'!$A:$U,19,0)),"",VLOOKUP(E193,'Summarized Plan'!$A:$U,19,0))</f>
        <v/>
      </c>
      <c r="XEY193" s="16" t="str">
        <f>IF('Truck Utilization'!A158=0,"",'Truck Utilization'!A158)</f>
        <v/>
      </c>
      <c r="XEZ193" s="16" t="str">
        <f>IF('Truck Utilization'!B158=0,"",'Truck Utilization'!B158)</f>
        <v>DUMMY001</v>
      </c>
      <c r="XFA193" s="138" t="e">
        <f t="shared" si="69"/>
        <v>#REF!</v>
      </c>
      <c r="XFB193" s="138" t="e">
        <f>IF('DSR Attendance'!#REF!="","",'DSR Attendance'!#REF!)</f>
        <v>#REF!</v>
      </c>
      <c r="XFC193" s="138" t="e">
        <f>IF('DSR Attendance'!#REF!="","",'DSR Attendance'!#REF!)</f>
        <v>#REF!</v>
      </c>
    </row>
    <row r="194" spans="1:55 16375:16383" ht="14.4" customHeight="1">
      <c r="A194" s="190" t="str">
        <f>IF(L194="","",VLOOKUP(L194,'Truck Utilization'!B$3:C$300,2,FALSE))</f>
        <v/>
      </c>
      <c r="B194" s="191"/>
      <c r="C194" s="192" t="str">
        <f>IF($B194="","",VLOOKUP($B194,'DSR Attendance'!$A$3:$E$273,5,FALSE))</f>
        <v/>
      </c>
      <c r="D194" s="193"/>
      <c r="E194" s="637"/>
      <c r="F194" s="195"/>
      <c r="G194" s="195"/>
      <c r="H194" s="195"/>
      <c r="I194" s="196" t="str">
        <f>IF(E194="","",VLOOKUP(E194,'Summarized Plan'!A:B,2,0))</f>
        <v/>
      </c>
      <c r="J194" s="194"/>
      <c r="K194" s="194" t="s">
        <v>378</v>
      </c>
      <c r="L194" s="195"/>
      <c r="M194" s="194" t="str">
        <f t="shared" si="70"/>
        <v/>
      </c>
      <c r="N194" s="195" t="str">
        <f>IF(E194="","",VLOOKUP(E194,'Summarized Plan'!$A:$C,3,0))</f>
        <v/>
      </c>
      <c r="O194" s="195" t="str">
        <f>IF(E194="","",VLOOKUP(E194,'Summarized Plan'!$A:$G,7,0))</f>
        <v/>
      </c>
      <c r="P194" s="196"/>
      <c r="Q194" s="198">
        <f t="shared" si="71"/>
        <v>0</v>
      </c>
      <c r="R194" s="197" t="str">
        <f>IF($B194="","",VLOOKUP($Q194,'DSR Attendance'!$A$3:$D$179,4,FALSE))</f>
        <v/>
      </c>
      <c r="S194" s="197"/>
      <c r="T194" s="197">
        <f t="shared" si="72"/>
        <v>0</v>
      </c>
      <c r="U194" s="197">
        <f t="shared" si="73"/>
        <v>0</v>
      </c>
      <c r="V194" s="197" t="str">
        <f t="shared" si="74"/>
        <v/>
      </c>
      <c r="W194" s="197"/>
      <c r="X194" s="197" t="str">
        <f>_xlfn.IFNA(IF(L194="","",VLOOKUP(L194,'Truck Utilization'!B$3:D$147,3,FALSE)),"")</f>
        <v/>
      </c>
      <c r="Y194" s="197" t="str">
        <f>IF(X194="","",IF(E194="","",VLOOKUP(E194,'Summarized Plan'!$A:$E,5,0)))</f>
        <v/>
      </c>
      <c r="Z194" s="197">
        <f t="shared" si="75"/>
        <v>0</v>
      </c>
      <c r="AA194" s="197">
        <f t="shared" si="76"/>
        <v>0</v>
      </c>
      <c r="AB194" s="197" t="str">
        <f t="shared" si="77"/>
        <v/>
      </c>
      <c r="AC194" s="197"/>
      <c r="AD194" s="197">
        <f t="shared" si="78"/>
        <v>0</v>
      </c>
      <c r="AE194" s="197">
        <f t="shared" si="79"/>
        <v>0</v>
      </c>
      <c r="AF194" s="197" t="str">
        <f t="shared" si="80"/>
        <v/>
      </c>
      <c r="AG194" s="194"/>
      <c r="AH194" s="194"/>
      <c r="AI194" s="194"/>
      <c r="AJ194" s="193"/>
      <c r="AK194" s="199"/>
      <c r="AL194" s="194"/>
      <c r="AM194" s="115" t="e">
        <f t="shared" si="81"/>
        <v>#VALUE!</v>
      </c>
      <c r="AO194" s="11">
        <f t="shared" si="82"/>
        <v>0</v>
      </c>
      <c r="AP194" s="11" t="e">
        <f t="shared" si="83"/>
        <v>#N/A</v>
      </c>
      <c r="AQ194" s="11" t="str">
        <f t="shared" si="84"/>
        <v/>
      </c>
      <c r="AS194" s="202">
        <f t="shared" si="85"/>
        <v>0</v>
      </c>
      <c r="AT194" s="11" t="str">
        <f t="shared" si="86"/>
        <v/>
      </c>
      <c r="AW194" s="116"/>
      <c r="AX194" s="115" t="e">
        <f t="shared" si="87"/>
        <v>#VALUE!</v>
      </c>
      <c r="AY194" s="278" t="str">
        <f t="shared" si="88"/>
        <v/>
      </c>
      <c r="BC194" s="115" t="str">
        <f>IF(E194="","",_xlfn.XLOOKUP(E194,'Summarized Plan'!A:A,'Summarized Plan'!K:K))</f>
        <v/>
      </c>
      <c r="XEU194" s="138">
        <f t="shared" si="91"/>
        <v>0</v>
      </c>
      <c r="XEV194" s="138" t="str">
        <f>IF(E194="","",B192)</f>
        <v/>
      </c>
      <c r="XEW194" s="153" t="str">
        <f t="shared" si="90"/>
        <v/>
      </c>
      <c r="XEX194" s="138" t="str">
        <f>IF(ISNA(VLOOKUP(E194,'Summarized Plan'!$A:$U,19,0)),"",VLOOKUP(E194,'Summarized Plan'!$A:$U,19,0))</f>
        <v/>
      </c>
      <c r="XEY194" s="16" t="str">
        <f>IF('Truck Utilization'!A159=0,"",'Truck Utilization'!A159)</f>
        <v/>
      </c>
      <c r="XEZ194" s="16" t="str">
        <f>IF('Truck Utilization'!B159=0,"",'Truck Utilization'!B159)</f>
        <v/>
      </c>
      <c r="XFA194" s="138">
        <f t="shared" si="69"/>
        <v>1</v>
      </c>
      <c r="XFB194" s="138" t="str">
        <f>IF('DSR Attendance'!A139="","",'DSR Attendance'!A139)</f>
        <v/>
      </c>
      <c r="XFC194" s="138" t="str">
        <f>IF('DSR Attendance'!B139="","",'DSR Attendance'!B139)</f>
        <v/>
      </c>
    </row>
    <row r="195" spans="1:55 16375:16383" ht="14.4" customHeight="1">
      <c r="A195" s="190" t="str">
        <f>IF(L195="","",VLOOKUP(L195,'Truck Utilization'!B$3:C$300,2,FALSE))</f>
        <v/>
      </c>
      <c r="B195" s="191"/>
      <c r="C195" s="192" t="str">
        <f>IF($B195="","",VLOOKUP($B195,'DSR Attendance'!$A$3:$E$273,5,FALSE))</f>
        <v/>
      </c>
      <c r="D195" s="193"/>
      <c r="E195" s="637"/>
      <c r="F195" s="195"/>
      <c r="G195" s="195"/>
      <c r="H195" s="195"/>
      <c r="I195" s="196" t="str">
        <f>IF(E195="","",VLOOKUP(E195,'Summarized Plan'!A:B,2,0))</f>
        <v/>
      </c>
      <c r="J195" s="194"/>
      <c r="K195" s="194" t="s">
        <v>378</v>
      </c>
      <c r="L195" s="195"/>
      <c r="M195" s="194" t="str">
        <f t="shared" si="70"/>
        <v/>
      </c>
      <c r="N195" s="195" t="str">
        <f>IF(E195="","",VLOOKUP(E195,'Summarized Plan'!$A:$C,3,0))</f>
        <v/>
      </c>
      <c r="O195" s="195" t="str">
        <f>IF(E195="","",VLOOKUP(E195,'Summarized Plan'!$A:$G,7,0))</f>
        <v/>
      </c>
      <c r="P195" s="196"/>
      <c r="Q195" s="198">
        <f t="shared" si="71"/>
        <v>0</v>
      </c>
      <c r="R195" s="197" t="str">
        <f>IF($B195="","",VLOOKUP($Q195,'DSR Attendance'!$A$3:$D$179,4,FALSE))</f>
        <v/>
      </c>
      <c r="S195" s="197"/>
      <c r="T195" s="197">
        <f t="shared" si="72"/>
        <v>0</v>
      </c>
      <c r="U195" s="197">
        <f t="shared" si="73"/>
        <v>0</v>
      </c>
      <c r="V195" s="197" t="str">
        <f t="shared" si="74"/>
        <v/>
      </c>
      <c r="W195" s="197"/>
      <c r="X195" s="197" t="str">
        <f>_xlfn.IFNA(IF(L195="","",VLOOKUP(L195,'Truck Utilization'!B$3:D$147,3,FALSE)),"")</f>
        <v/>
      </c>
      <c r="Y195" s="197" t="str">
        <f>IF(X195="","",IF(E195="","",VLOOKUP(E195,'Summarized Plan'!$A:$E,5,0)))</f>
        <v/>
      </c>
      <c r="Z195" s="197">
        <f t="shared" si="75"/>
        <v>0</v>
      </c>
      <c r="AA195" s="197">
        <f t="shared" si="76"/>
        <v>0</v>
      </c>
      <c r="AB195" s="197" t="str">
        <f t="shared" si="77"/>
        <v/>
      </c>
      <c r="AC195" s="197"/>
      <c r="AD195" s="197">
        <f t="shared" si="78"/>
        <v>0</v>
      </c>
      <c r="AE195" s="197">
        <f t="shared" si="79"/>
        <v>0</v>
      </c>
      <c r="AF195" s="197" t="str">
        <f t="shared" si="80"/>
        <v/>
      </c>
      <c r="AG195" s="194"/>
      <c r="AH195" s="194"/>
      <c r="AI195" s="194"/>
      <c r="AJ195" s="193"/>
      <c r="AK195" s="199"/>
      <c r="AL195" s="194"/>
      <c r="AM195" s="115" t="e">
        <f t="shared" si="81"/>
        <v>#VALUE!</v>
      </c>
      <c r="AO195" s="11">
        <f t="shared" si="82"/>
        <v>0</v>
      </c>
      <c r="AP195" s="11" t="e">
        <f t="shared" si="83"/>
        <v>#N/A</v>
      </c>
      <c r="AQ195" s="11" t="str">
        <f t="shared" si="84"/>
        <v/>
      </c>
      <c r="AS195" s="202">
        <f t="shared" si="85"/>
        <v>0</v>
      </c>
      <c r="AT195" s="11" t="str">
        <f t="shared" si="86"/>
        <v/>
      </c>
      <c r="AW195" s="116"/>
      <c r="AX195" s="115" t="e">
        <f t="shared" si="87"/>
        <v>#VALUE!</v>
      </c>
      <c r="AY195" s="278" t="str">
        <f t="shared" si="88"/>
        <v/>
      </c>
      <c r="BC195" s="115" t="str">
        <f>IF(E195="","",_xlfn.XLOOKUP(E195,'Summarized Plan'!A:A,'Summarized Plan'!K:K))</f>
        <v/>
      </c>
      <c r="XEU195" s="138">
        <f t="shared" si="91"/>
        <v>0</v>
      </c>
      <c r="XEV195" s="138" t="str">
        <f>IF(E195="","",B192)</f>
        <v/>
      </c>
      <c r="XEW195" s="153" t="str">
        <f t="shared" si="90"/>
        <v/>
      </c>
      <c r="XEX195" s="138" t="str">
        <f>IF(ISNA(VLOOKUP(E195,'Summarized Plan'!$A:$U,19,0)),"",VLOOKUP(E195,'Summarized Plan'!$A:$U,19,0))</f>
        <v/>
      </c>
      <c r="XEY195" s="16" t="str">
        <f>IF('Truck Utilization'!A160=0,"",'Truck Utilization'!A160)</f>
        <v/>
      </c>
      <c r="XEZ195" s="16" t="str">
        <f>IF('Truck Utilization'!B160=0,"",'Truck Utilization'!B160)</f>
        <v>CCE6479</v>
      </c>
      <c r="XFA195" s="138">
        <f t="shared" si="69"/>
        <v>1</v>
      </c>
      <c r="XFB195" s="138" t="str">
        <f>IF('DSR Attendance'!A122="","",'DSR Attendance'!A122)</f>
        <v>BANGABANGA JC</v>
      </c>
      <c r="XFC195" s="138" t="str">
        <f>IF('DSR Attendance'!B122="","",'DSR Attendance'!B122)</f>
        <v>RRAJ</v>
      </c>
    </row>
    <row r="196" spans="1:55 16375:16383" ht="14.4" customHeight="1">
      <c r="A196" s="190" t="str">
        <f>IF(L196="","",VLOOKUP(L196,'Truck Utilization'!B$3:C$300,2,FALSE))</f>
        <v/>
      </c>
      <c r="B196" s="191"/>
      <c r="C196" s="192" t="str">
        <f>IF($B196="","",VLOOKUP($B196,'DSR Attendance'!$A$3:$E$273,5,FALSE))</f>
        <v/>
      </c>
      <c r="D196" s="193"/>
      <c r="E196" s="637"/>
      <c r="F196" s="195"/>
      <c r="G196" s="195"/>
      <c r="H196" s="195"/>
      <c r="I196" s="196" t="str">
        <f>IF(E196="","",VLOOKUP(E196,'Summarized Plan'!A:B,2,0))</f>
        <v/>
      </c>
      <c r="J196" s="194"/>
      <c r="K196" s="194" t="s">
        <v>378</v>
      </c>
      <c r="L196" s="195"/>
      <c r="M196" s="194" t="str">
        <f t="shared" si="70"/>
        <v/>
      </c>
      <c r="N196" s="195" t="str">
        <f>IF(E196="","",VLOOKUP(E196,'Summarized Plan'!$A:$C,3,0))</f>
        <v/>
      </c>
      <c r="O196" s="195" t="str">
        <f>IF(E196="","",VLOOKUP(E196,'Summarized Plan'!$A:$G,7,0))</f>
        <v/>
      </c>
      <c r="P196" s="196"/>
      <c r="Q196" s="198">
        <f t="shared" si="71"/>
        <v>0</v>
      </c>
      <c r="R196" s="197" t="str">
        <f>IF($B196="","",VLOOKUP($Q196,'DSR Attendance'!$A$3:$D$179,4,FALSE))</f>
        <v/>
      </c>
      <c r="S196" s="197"/>
      <c r="T196" s="197">
        <f t="shared" si="72"/>
        <v>0</v>
      </c>
      <c r="U196" s="197">
        <f t="shared" si="73"/>
        <v>0</v>
      </c>
      <c r="V196" s="197" t="str">
        <f t="shared" si="74"/>
        <v/>
      </c>
      <c r="W196" s="197"/>
      <c r="X196" s="197" t="str">
        <f>_xlfn.IFNA(IF(L196="","",VLOOKUP(L196,'Truck Utilization'!B$3:D$147,3,FALSE)),"")</f>
        <v/>
      </c>
      <c r="Y196" s="197" t="str">
        <f>IF(X196="","",IF(E196="","",VLOOKUP(E196,'Summarized Plan'!$A:$E,5,0)))</f>
        <v/>
      </c>
      <c r="Z196" s="197">
        <f t="shared" si="75"/>
        <v>0</v>
      </c>
      <c r="AA196" s="197">
        <f t="shared" si="76"/>
        <v>0</v>
      </c>
      <c r="AB196" s="197" t="str">
        <f t="shared" si="77"/>
        <v/>
      </c>
      <c r="AC196" s="197"/>
      <c r="AD196" s="197">
        <f t="shared" si="78"/>
        <v>0</v>
      </c>
      <c r="AE196" s="197">
        <f t="shared" si="79"/>
        <v>0</v>
      </c>
      <c r="AF196" s="197" t="str">
        <f t="shared" si="80"/>
        <v/>
      </c>
      <c r="AG196" s="194"/>
      <c r="AH196" s="194"/>
      <c r="AI196" s="194"/>
      <c r="AJ196" s="193"/>
      <c r="AK196" s="199"/>
      <c r="AL196" s="194"/>
      <c r="AM196" s="115" t="e">
        <f t="shared" si="81"/>
        <v>#VALUE!</v>
      </c>
      <c r="AO196" s="11">
        <f t="shared" si="82"/>
        <v>0</v>
      </c>
      <c r="AP196" s="11" t="e">
        <f t="shared" si="83"/>
        <v>#N/A</v>
      </c>
      <c r="AQ196" s="11" t="str">
        <f t="shared" si="84"/>
        <v/>
      </c>
      <c r="AS196" s="202">
        <f t="shared" si="85"/>
        <v>0</v>
      </c>
      <c r="AT196" s="11" t="str">
        <f t="shared" si="86"/>
        <v/>
      </c>
      <c r="AW196" s="116"/>
      <c r="AX196" s="115" t="e">
        <f t="shared" si="87"/>
        <v>#VALUE!</v>
      </c>
      <c r="AY196" s="278" t="str">
        <f t="shared" si="88"/>
        <v/>
      </c>
      <c r="BC196" s="115" t="str">
        <f>IF(E196="","",_xlfn.XLOOKUP(E196,'Summarized Plan'!A:A,'Summarized Plan'!K:K))</f>
        <v/>
      </c>
      <c r="XEU196" s="138">
        <f t="shared" si="91"/>
        <v>0</v>
      </c>
      <c r="XEV196" s="138" t="str">
        <f>IF(E196="","",B192)</f>
        <v/>
      </c>
      <c r="XEW196" s="153" t="str">
        <f t="shared" si="90"/>
        <v/>
      </c>
      <c r="XEX196" s="138" t="str">
        <f>IF(ISNA(VLOOKUP(E196,'Summarized Plan'!$A:$U,19,0)),"",VLOOKUP(E196,'Summarized Plan'!$A:$U,19,0))</f>
        <v/>
      </c>
      <c r="XEY196" s="16" t="str">
        <f>IF('Truck Utilization'!A161=0,"",'Truck Utilization'!A161)</f>
        <v/>
      </c>
      <c r="XEZ196" s="16" t="str">
        <f>IF('Truck Utilization'!B161=0,"",'Truck Utilization'!B161)</f>
        <v>CBA4710</v>
      </c>
      <c r="XFA196" s="138">
        <f t="shared" si="69"/>
        <v>1</v>
      </c>
      <c r="XFB196" s="138" t="str">
        <f>IF('DSR Attendance'!A123="","",'DSR Attendance'!A123)</f>
        <v>BAUTISTA</v>
      </c>
      <c r="XFC196" s="138" t="str">
        <f>IF('DSR Attendance'!B123="","",'DSR Attendance'!B123)</f>
        <v>RRAJ</v>
      </c>
    </row>
    <row r="197" spans="1:55 16375:16383" ht="14.4" customHeight="1">
      <c r="A197" s="190" t="str">
        <f>IF(L197="","",VLOOKUP(L197,'Truck Utilization'!B$3:C$300,2,FALSE))</f>
        <v/>
      </c>
      <c r="B197" s="191"/>
      <c r="C197" s="192" t="str">
        <f>IF($B197="","",VLOOKUP($B197,'DSR Attendance'!$A$3:$E$273,5,FALSE))</f>
        <v/>
      </c>
      <c r="D197" s="193"/>
      <c r="E197" s="637"/>
      <c r="F197" s="195"/>
      <c r="G197" s="195"/>
      <c r="H197" s="195"/>
      <c r="I197" s="196" t="str">
        <f>IF(E197="","",VLOOKUP(E197,'Summarized Plan'!A:B,2,0))</f>
        <v/>
      </c>
      <c r="J197" s="194"/>
      <c r="K197" s="194" t="s">
        <v>378</v>
      </c>
      <c r="L197" s="195"/>
      <c r="M197" s="194" t="str">
        <f t="shared" si="70"/>
        <v/>
      </c>
      <c r="N197" s="195" t="str">
        <f>IF(E197="","",VLOOKUP(E197,'Summarized Plan'!$A:$C,3,0))</f>
        <v/>
      </c>
      <c r="O197" s="195" t="str">
        <f>IF(E197="","",VLOOKUP(E197,'Summarized Plan'!$A:$G,7,0))</f>
        <v/>
      </c>
      <c r="P197" s="196"/>
      <c r="Q197" s="198">
        <f t="shared" si="71"/>
        <v>0</v>
      </c>
      <c r="R197" s="197" t="str">
        <f>IF($B197="","",VLOOKUP($Q197,'DSR Attendance'!$A$3:$D$179,4,FALSE))</f>
        <v/>
      </c>
      <c r="S197" s="197"/>
      <c r="T197" s="197">
        <f t="shared" si="72"/>
        <v>0</v>
      </c>
      <c r="U197" s="197">
        <f t="shared" si="73"/>
        <v>0</v>
      </c>
      <c r="V197" s="197" t="str">
        <f t="shared" si="74"/>
        <v/>
      </c>
      <c r="W197" s="197"/>
      <c r="X197" s="197" t="str">
        <f>_xlfn.IFNA(IF(L197="","",VLOOKUP(L197,'Truck Utilization'!B$3:D$147,3,FALSE)),"")</f>
        <v/>
      </c>
      <c r="Y197" s="197" t="str">
        <f>IF(X197="","",IF(E197="","",VLOOKUP(E197,'Summarized Plan'!$A:$E,5,0)))</f>
        <v/>
      </c>
      <c r="Z197" s="197">
        <f t="shared" si="75"/>
        <v>0</v>
      </c>
      <c r="AA197" s="197">
        <f t="shared" si="76"/>
        <v>0</v>
      </c>
      <c r="AB197" s="197" t="str">
        <f t="shared" si="77"/>
        <v/>
      </c>
      <c r="AC197" s="197"/>
      <c r="AD197" s="197">
        <f t="shared" si="78"/>
        <v>0</v>
      </c>
      <c r="AE197" s="197">
        <f t="shared" si="79"/>
        <v>0</v>
      </c>
      <c r="AF197" s="197" t="str">
        <f t="shared" si="80"/>
        <v/>
      </c>
      <c r="AG197" s="194"/>
      <c r="AH197" s="194"/>
      <c r="AI197" s="194"/>
      <c r="AJ197" s="193"/>
      <c r="AK197" s="199"/>
      <c r="AL197" s="194"/>
      <c r="AM197" s="115" t="e">
        <f t="shared" si="81"/>
        <v>#VALUE!</v>
      </c>
      <c r="AO197" s="11">
        <f t="shared" si="82"/>
        <v>0</v>
      </c>
      <c r="AP197" s="11" t="e">
        <f t="shared" si="83"/>
        <v>#N/A</v>
      </c>
      <c r="AQ197" s="11" t="str">
        <f t="shared" si="84"/>
        <v/>
      </c>
      <c r="AS197" s="202">
        <f t="shared" si="85"/>
        <v>0</v>
      </c>
      <c r="AT197" s="11" t="str">
        <f t="shared" si="86"/>
        <v/>
      </c>
      <c r="AW197" s="116"/>
      <c r="AX197" s="115" t="e">
        <f t="shared" si="87"/>
        <v>#VALUE!</v>
      </c>
      <c r="AY197" s="278" t="str">
        <f t="shared" si="88"/>
        <v/>
      </c>
      <c r="BC197" s="115" t="str">
        <f>IF(E197="","",_xlfn.XLOOKUP(E197,'Summarized Plan'!A:A,'Summarized Plan'!K:K))</f>
        <v/>
      </c>
      <c r="XEU197" s="138">
        <f t="shared" si="91"/>
        <v>0</v>
      </c>
      <c r="XEV197" s="138" t="str">
        <f>IF(E197="","",B197)</f>
        <v/>
      </c>
      <c r="XEW197" s="153" t="str">
        <f t="shared" si="90"/>
        <v/>
      </c>
      <c r="XEX197" s="138" t="str">
        <f>IF(ISNA(VLOOKUP(E197,'Summarized Plan'!$A:$U,19,0)),"",VLOOKUP(E197,'Summarized Plan'!$A:$U,19,0))</f>
        <v/>
      </c>
      <c r="XEY197" s="16" t="str">
        <f>IF('Truck Utilization'!A162=0,"",'Truck Utilization'!A162)</f>
        <v/>
      </c>
      <c r="XEZ197" s="16" t="str">
        <f>IF('Truck Utilization'!B162=0,"",'Truck Utilization'!B162)</f>
        <v>CBN9863</v>
      </c>
      <c r="XFA197" s="138">
        <f t="shared" si="69"/>
        <v>1</v>
      </c>
      <c r="XFB197" s="138" t="str">
        <f>IF('DSR Attendance'!A124="","",'DSR Attendance'!A124)</f>
        <v>CASTILLO</v>
      </c>
      <c r="XFC197" s="138" t="str">
        <f>IF('DSR Attendance'!B124="","",'DSR Attendance'!B124)</f>
        <v>RRAJ</v>
      </c>
    </row>
    <row r="198" spans="1:55 16375:16383" ht="14.4" customHeight="1">
      <c r="A198" s="190" t="str">
        <f>IF(L198="","",VLOOKUP(L198,'Truck Utilization'!B$3:C$300,2,FALSE))</f>
        <v/>
      </c>
      <c r="B198" s="191"/>
      <c r="C198" s="192" t="str">
        <f>IF($B198="","",VLOOKUP($B198,'DSR Attendance'!$A$3:$E$273,5,FALSE))</f>
        <v/>
      </c>
      <c r="D198" s="193"/>
      <c r="E198" s="637"/>
      <c r="F198" s="195"/>
      <c r="G198" s="195"/>
      <c r="H198" s="195"/>
      <c r="I198" s="196" t="str">
        <f>IF(E198="","",VLOOKUP(E198,'Summarized Plan'!A:B,2,0))</f>
        <v/>
      </c>
      <c r="J198" s="194"/>
      <c r="K198" s="194" t="s">
        <v>378</v>
      </c>
      <c r="L198" s="195"/>
      <c r="M198" s="194" t="str">
        <f t="shared" si="70"/>
        <v/>
      </c>
      <c r="N198" s="195" t="str">
        <f>IF(E198="","",VLOOKUP(E198,'Summarized Plan'!$A:$C,3,0))</f>
        <v/>
      </c>
      <c r="O198" s="195" t="str">
        <f>IF(E198="","",VLOOKUP(E198,'Summarized Plan'!$A:$G,7,0))</f>
        <v/>
      </c>
      <c r="P198" s="196"/>
      <c r="Q198" s="198">
        <f t="shared" si="71"/>
        <v>0</v>
      </c>
      <c r="R198" s="197" t="str">
        <f>IF($B198="","",VLOOKUP($Q198,'DSR Attendance'!$A$3:$D$179,4,FALSE))</f>
        <v/>
      </c>
      <c r="S198" s="197"/>
      <c r="T198" s="197">
        <f t="shared" si="72"/>
        <v>0</v>
      </c>
      <c r="U198" s="197">
        <f t="shared" si="73"/>
        <v>0</v>
      </c>
      <c r="V198" s="197" t="str">
        <f t="shared" si="74"/>
        <v/>
      </c>
      <c r="W198" s="197"/>
      <c r="X198" s="197" t="str">
        <f>_xlfn.IFNA(IF(L198="","",VLOOKUP(L198,'Truck Utilization'!B$3:D$147,3,FALSE)),"")</f>
        <v/>
      </c>
      <c r="Y198" s="197" t="str">
        <f>IF(X198="","",IF(E198="","",VLOOKUP(E198,'Summarized Plan'!$A:$E,5,0)))</f>
        <v/>
      </c>
      <c r="Z198" s="197">
        <f t="shared" si="75"/>
        <v>0</v>
      </c>
      <c r="AA198" s="197">
        <f t="shared" si="76"/>
        <v>0</v>
      </c>
      <c r="AB198" s="197" t="str">
        <f t="shared" si="77"/>
        <v/>
      </c>
      <c r="AC198" s="197"/>
      <c r="AD198" s="197">
        <f t="shared" si="78"/>
        <v>0</v>
      </c>
      <c r="AE198" s="197">
        <f t="shared" si="79"/>
        <v>0</v>
      </c>
      <c r="AF198" s="197" t="str">
        <f t="shared" si="80"/>
        <v/>
      </c>
      <c r="AG198" s="194"/>
      <c r="AH198" s="194"/>
      <c r="AI198" s="194"/>
      <c r="AJ198" s="193"/>
      <c r="AK198" s="199"/>
      <c r="AL198" s="194"/>
      <c r="AM198" s="115" t="e">
        <f t="shared" si="81"/>
        <v>#VALUE!</v>
      </c>
      <c r="AO198" s="11">
        <f t="shared" si="82"/>
        <v>0</v>
      </c>
      <c r="AP198" s="11" t="e">
        <f t="shared" si="83"/>
        <v>#N/A</v>
      </c>
      <c r="AQ198" s="11" t="str">
        <f t="shared" si="84"/>
        <v/>
      </c>
      <c r="AS198" s="202">
        <f t="shared" si="85"/>
        <v>0</v>
      </c>
      <c r="AT198" s="11" t="str">
        <f t="shared" si="86"/>
        <v/>
      </c>
      <c r="AW198" s="116"/>
      <c r="AX198" s="115" t="e">
        <f t="shared" si="87"/>
        <v>#VALUE!</v>
      </c>
      <c r="AY198" s="278" t="str">
        <f t="shared" si="88"/>
        <v/>
      </c>
      <c r="BC198" s="115" t="str">
        <f>IF(E198="","",_xlfn.XLOOKUP(E198,'Summarized Plan'!A:A,'Summarized Plan'!K:K))</f>
        <v/>
      </c>
      <c r="XEU198" s="138">
        <f t="shared" si="91"/>
        <v>0</v>
      </c>
      <c r="XEV198" s="138" t="str">
        <f>IF(E198="","",B197)</f>
        <v/>
      </c>
      <c r="XEW198" s="153" t="str">
        <f t="shared" si="90"/>
        <v/>
      </c>
      <c r="XEX198" s="138" t="str">
        <f>IF(ISNA(VLOOKUP(E198,'Summarized Plan'!$A:$U,19,0)),"",VLOOKUP(E198,'Summarized Plan'!$A:$U,19,0))</f>
        <v/>
      </c>
      <c r="XEY198" s="16" t="str">
        <f>IF('Truck Utilization'!A163=0,"",'Truck Utilization'!A163)</f>
        <v/>
      </c>
      <c r="XEZ198" s="16" t="str">
        <f>IF('Truck Utilization'!B163=0,"",'Truck Utilization'!B163)</f>
        <v>CBQ9455</v>
      </c>
      <c r="XFA198" s="138">
        <f t="shared" si="69"/>
        <v>1</v>
      </c>
      <c r="XFB198" s="138" t="str">
        <f>IF('DSR Attendance'!A125="","",'DSR Attendance'!A125)</f>
        <v>CONDEZ B</v>
      </c>
      <c r="XFC198" s="138" t="str">
        <f>IF('DSR Attendance'!B125="","",'DSR Attendance'!B125)</f>
        <v>RRAJ</v>
      </c>
    </row>
    <row r="199" spans="1:55 16375:16383" ht="14.4" customHeight="1">
      <c r="A199" s="190" t="str">
        <f>IF(L199="","",VLOOKUP(L199,'Truck Utilization'!B$3:C$300,2,FALSE))</f>
        <v/>
      </c>
      <c r="B199" s="191"/>
      <c r="C199" s="192" t="str">
        <f>IF($B199="","",VLOOKUP($B199,'DSR Attendance'!$A$3:$E$273,5,FALSE))</f>
        <v/>
      </c>
      <c r="D199" s="193"/>
      <c r="E199" s="637"/>
      <c r="F199" s="195"/>
      <c r="G199" s="195"/>
      <c r="H199" s="195"/>
      <c r="I199" s="196" t="str">
        <f>IF(E199="","",VLOOKUP(E199,'Summarized Plan'!A:B,2,0))</f>
        <v/>
      </c>
      <c r="J199" s="194"/>
      <c r="K199" s="194" t="s">
        <v>378</v>
      </c>
      <c r="L199" s="195"/>
      <c r="M199" s="194" t="str">
        <f t="shared" si="70"/>
        <v/>
      </c>
      <c r="N199" s="195" t="str">
        <f>IF(E199="","",VLOOKUP(E199,'Summarized Plan'!$A:$C,3,0))</f>
        <v/>
      </c>
      <c r="O199" s="195" t="str">
        <f>IF(E199="","",VLOOKUP(E199,'Summarized Plan'!$A:$G,7,0))</f>
        <v/>
      </c>
      <c r="P199" s="196"/>
      <c r="Q199" s="198">
        <f t="shared" si="71"/>
        <v>0</v>
      </c>
      <c r="R199" s="197" t="str">
        <f>IF($B199="","",VLOOKUP($Q199,'DSR Attendance'!$A$3:$D$179,4,FALSE))</f>
        <v/>
      </c>
      <c r="S199" s="197"/>
      <c r="T199" s="197">
        <f t="shared" si="72"/>
        <v>0</v>
      </c>
      <c r="U199" s="197">
        <f t="shared" si="73"/>
        <v>0</v>
      </c>
      <c r="V199" s="197" t="str">
        <f t="shared" si="74"/>
        <v/>
      </c>
      <c r="W199" s="197"/>
      <c r="X199" s="197" t="str">
        <f>_xlfn.IFNA(IF(L199="","",VLOOKUP(L199,'Truck Utilization'!B$3:D$147,3,FALSE)),"")</f>
        <v/>
      </c>
      <c r="Y199" s="197" t="str">
        <f>IF(X199="","",IF(E199="","",VLOOKUP(E199,'Summarized Plan'!$A:$E,5,0)))</f>
        <v/>
      </c>
      <c r="Z199" s="197">
        <f t="shared" si="75"/>
        <v>0</v>
      </c>
      <c r="AA199" s="197">
        <f t="shared" si="76"/>
        <v>0</v>
      </c>
      <c r="AB199" s="197" t="str">
        <f t="shared" si="77"/>
        <v/>
      </c>
      <c r="AC199" s="197"/>
      <c r="AD199" s="197">
        <f t="shared" si="78"/>
        <v>0</v>
      </c>
      <c r="AE199" s="197">
        <f t="shared" si="79"/>
        <v>0</v>
      </c>
      <c r="AF199" s="197" t="str">
        <f t="shared" si="80"/>
        <v/>
      </c>
      <c r="AG199" s="194"/>
      <c r="AH199" s="194"/>
      <c r="AI199" s="194"/>
      <c r="AJ199" s="193"/>
      <c r="AK199" s="199"/>
      <c r="AL199" s="194"/>
      <c r="AM199" s="115" t="e">
        <f t="shared" si="81"/>
        <v>#VALUE!</v>
      </c>
      <c r="AO199" s="11">
        <f t="shared" si="82"/>
        <v>0</v>
      </c>
      <c r="AP199" s="11" t="e">
        <f t="shared" si="83"/>
        <v>#N/A</v>
      </c>
      <c r="AQ199" s="11" t="str">
        <f t="shared" si="84"/>
        <v/>
      </c>
      <c r="AS199" s="202">
        <f t="shared" si="85"/>
        <v>0</v>
      </c>
      <c r="AT199" s="11" t="str">
        <f t="shared" si="86"/>
        <v/>
      </c>
      <c r="AW199" s="116"/>
      <c r="AX199" s="115" t="e">
        <f t="shared" si="87"/>
        <v>#VALUE!</v>
      </c>
      <c r="AY199" s="278" t="str">
        <f t="shared" si="88"/>
        <v/>
      </c>
      <c r="BC199" s="115" t="str">
        <f>IF(E199="","",_xlfn.XLOOKUP(E199,'Summarized Plan'!A:A,'Summarized Plan'!K:K))</f>
        <v/>
      </c>
      <c r="XEU199" s="138">
        <f t="shared" si="91"/>
        <v>0</v>
      </c>
      <c r="XEV199" s="138" t="str">
        <f>IF(E199="","",B197)</f>
        <v/>
      </c>
      <c r="XEW199" s="153" t="str">
        <f t="shared" si="90"/>
        <v/>
      </c>
      <c r="XEX199" s="138" t="str">
        <f>IF(ISNA(VLOOKUP(E199,'Summarized Plan'!$A:$U,19,0)),"",VLOOKUP(E199,'Summarized Plan'!$A:$U,19,0))</f>
        <v/>
      </c>
      <c r="XEY199" s="16" t="str">
        <f>IF('Truck Utilization'!A164=0,"",'Truck Utilization'!A164)</f>
        <v/>
      </c>
      <c r="XEZ199" s="16" t="str">
        <f>IF('Truck Utilization'!B164=0,"",'Truck Utilization'!B164)</f>
        <v>NEO7702</v>
      </c>
      <c r="XFA199" s="138">
        <f t="shared" ref="XFA199:XFA262" si="92">IF(XFB199=0,"",1)</f>
        <v>1</v>
      </c>
      <c r="XFB199" s="138" t="str">
        <f>IF('DSR Attendance'!A127="","",'DSR Attendance'!A127)</f>
        <v>EDPALINA</v>
      </c>
      <c r="XFC199" s="138" t="str">
        <f>IF('DSR Attendance'!B127="","",'DSR Attendance'!B127)</f>
        <v>RRAJ</v>
      </c>
    </row>
    <row r="200" spans="1:55 16375:16383" ht="14.4" customHeight="1">
      <c r="A200" s="190" t="str">
        <f>IF(L200="","",VLOOKUP(L200,'Truck Utilization'!B$3:C$300,2,FALSE))</f>
        <v/>
      </c>
      <c r="B200" s="191"/>
      <c r="C200" s="192" t="str">
        <f>IF($B200="","",VLOOKUP($B200,'DSR Attendance'!$A$3:$E$273,5,FALSE))</f>
        <v/>
      </c>
      <c r="D200" s="193"/>
      <c r="E200" s="637"/>
      <c r="F200" s="195"/>
      <c r="G200" s="195"/>
      <c r="H200" s="195"/>
      <c r="I200" s="196" t="str">
        <f>IF(E200="","",VLOOKUP(E200,'Summarized Plan'!A:B,2,0))</f>
        <v/>
      </c>
      <c r="J200" s="194"/>
      <c r="K200" s="194" t="s">
        <v>378</v>
      </c>
      <c r="L200" s="195"/>
      <c r="M200" s="194" t="str">
        <f t="shared" ref="M200:M263" si="93">N200</f>
        <v/>
      </c>
      <c r="N200" s="195" t="str">
        <f>IF(E200="","",VLOOKUP(E200,'Summarized Plan'!$A:$C,3,0))</f>
        <v/>
      </c>
      <c r="O200" s="195" t="str">
        <f>IF(E200="","",VLOOKUP(E200,'Summarized Plan'!$A:$G,7,0))</f>
        <v/>
      </c>
      <c r="P200" s="196"/>
      <c r="Q200" s="198">
        <f t="shared" ref="Q200:Q263" si="94">B200</f>
        <v>0</v>
      </c>
      <c r="R200" s="197" t="str">
        <f>IF($B200="","",VLOOKUP($Q200,'DSR Attendance'!$A$3:$D$179,4,FALSE))</f>
        <v/>
      </c>
      <c r="S200" s="197"/>
      <c r="T200" s="197">
        <f t="shared" ref="T200:T263" si="95">+L200</f>
        <v>0</v>
      </c>
      <c r="U200" s="197">
        <f t="shared" ref="U200:U263" si="96">+B200</f>
        <v>0</v>
      </c>
      <c r="V200" s="197" t="str">
        <f t="shared" ref="V200:V263" si="97">+O200</f>
        <v/>
      </c>
      <c r="W200" s="197"/>
      <c r="X200" s="197" t="str">
        <f>_xlfn.IFNA(IF(L200="","",VLOOKUP(L200,'Truck Utilization'!B$3:D$147,3,FALSE)),"")</f>
        <v/>
      </c>
      <c r="Y200" s="197" t="str">
        <f>IF(X200="","",IF(E200="","",VLOOKUP(E200,'Summarized Plan'!$A:$E,5,0)))</f>
        <v/>
      </c>
      <c r="Z200" s="197">
        <f t="shared" ref="Z200:Z263" si="98">+E200</f>
        <v>0</v>
      </c>
      <c r="AA200" s="197">
        <f t="shared" ref="AA200:AA263" si="99">+L200</f>
        <v>0</v>
      </c>
      <c r="AB200" s="197" t="str">
        <f t="shared" ref="AB200:AB263" si="100">+N200</f>
        <v/>
      </c>
      <c r="AC200" s="197"/>
      <c r="AD200" s="197">
        <f t="shared" ref="AD200:AD263" si="101">+Q200</f>
        <v>0</v>
      </c>
      <c r="AE200" s="197">
        <f t="shared" ref="AE200:AE263" si="102">+F200</f>
        <v>0</v>
      </c>
      <c r="AF200" s="197" t="str">
        <f t="shared" ref="AF200:AF263" si="103">+I200</f>
        <v/>
      </c>
      <c r="AG200" s="194"/>
      <c r="AH200" s="194"/>
      <c r="AI200" s="194"/>
      <c r="AJ200" s="193"/>
      <c r="AK200" s="199"/>
      <c r="AL200" s="194"/>
      <c r="AM200" s="115" t="e">
        <f t="shared" ref="AM200:AM263" si="104">N200-M200</f>
        <v>#VALUE!</v>
      </c>
      <c r="AO200" s="11">
        <f t="shared" ref="AO200:AO263" si="105">E200</f>
        <v>0</v>
      </c>
      <c r="AP200" s="11" t="e">
        <f t="shared" ref="AP200:AP263" si="106">VLOOKUP(O200,AV:AW,2,0)</f>
        <v>#N/A</v>
      </c>
      <c r="AQ200" s="11" t="str">
        <f t="shared" ref="AQ200:AQ263" si="107">N200</f>
        <v/>
      </c>
      <c r="AS200" s="202">
        <f t="shared" ref="AS200:AS263" si="108">B200</f>
        <v>0</v>
      </c>
      <c r="AT200" s="11" t="str">
        <f t="shared" ref="AT200:AT263" si="109">A200</f>
        <v/>
      </c>
      <c r="AW200" s="116"/>
      <c r="AX200" s="115" t="e">
        <f t="shared" ref="AX200:AX263" si="110">Y200/X200</f>
        <v>#VALUE!</v>
      </c>
      <c r="AY200" s="278" t="str">
        <f t="shared" ref="AY200:AY263" si="111">IF(X200="","",Y200/X200)</f>
        <v/>
      </c>
      <c r="BC200" s="115" t="str">
        <f>IF(E200="","",_xlfn.XLOOKUP(E200,'Summarized Plan'!A:A,'Summarized Plan'!K:K))</f>
        <v/>
      </c>
      <c r="XEU200" s="138">
        <f t="shared" si="91"/>
        <v>0</v>
      </c>
      <c r="XEV200" s="138" t="str">
        <f>IF(E200="","",B197)</f>
        <v/>
      </c>
      <c r="XEW200" s="153" t="str">
        <f t="shared" si="90"/>
        <v/>
      </c>
      <c r="XEX200" s="138" t="str">
        <f>IF(ISNA(VLOOKUP(E200,'Summarized Plan'!$A:$U,19,0)),"",VLOOKUP(E200,'Summarized Plan'!$A:$U,19,0))</f>
        <v/>
      </c>
      <c r="XEY200" s="16" t="str">
        <f>IF('Truck Utilization'!A165=0,"",'Truck Utilization'!A165)</f>
        <v/>
      </c>
      <c r="XEZ200" s="16" t="str">
        <f>IF('Truck Utilization'!B165=0,"",'Truck Utilization'!B165)</f>
        <v>CBQ9882</v>
      </c>
      <c r="XFA200" s="138">
        <f t="shared" si="92"/>
        <v>1</v>
      </c>
      <c r="XFB200" s="138" t="str">
        <f>IF('DSR Attendance'!A129="","",'DSR Attendance'!A129)</f>
        <v>GARCIA</v>
      </c>
      <c r="XFC200" s="138" t="str">
        <f>IF('DSR Attendance'!B129="","",'DSR Attendance'!B129)</f>
        <v>RRAJ</v>
      </c>
    </row>
    <row r="201" spans="1:55 16375:16383" ht="14.4" customHeight="1">
      <c r="A201" s="190" t="str">
        <f>IF(L201="","",VLOOKUP(L201,'Truck Utilization'!B$3:C$300,2,FALSE))</f>
        <v/>
      </c>
      <c r="B201" s="191"/>
      <c r="C201" s="192" t="str">
        <f>IF($B201="","",VLOOKUP($B201,'DSR Attendance'!$A$3:$E$273,5,FALSE))</f>
        <v/>
      </c>
      <c r="D201" s="193"/>
      <c r="E201" s="637"/>
      <c r="F201" s="195"/>
      <c r="G201" s="195"/>
      <c r="H201" s="195"/>
      <c r="I201" s="196" t="str">
        <f>IF(E201="","",VLOOKUP(E201,'Summarized Plan'!A:B,2,0))</f>
        <v/>
      </c>
      <c r="J201" s="194"/>
      <c r="K201" s="194" t="s">
        <v>378</v>
      </c>
      <c r="L201" s="195"/>
      <c r="M201" s="194" t="str">
        <f t="shared" si="93"/>
        <v/>
      </c>
      <c r="N201" s="195" t="str">
        <f>IF(E201="","",VLOOKUP(E201,'Summarized Plan'!$A:$C,3,0))</f>
        <v/>
      </c>
      <c r="O201" s="195" t="str">
        <f>IF(E201="","",VLOOKUP(E201,'Summarized Plan'!$A:$G,7,0))</f>
        <v/>
      </c>
      <c r="P201" s="196"/>
      <c r="Q201" s="198">
        <f t="shared" si="94"/>
        <v>0</v>
      </c>
      <c r="R201" s="197" t="str">
        <f>IF($B201="","",VLOOKUP($Q201,'DSR Attendance'!$A$3:$D$179,4,FALSE))</f>
        <v/>
      </c>
      <c r="S201" s="197"/>
      <c r="T201" s="197">
        <f t="shared" si="95"/>
        <v>0</v>
      </c>
      <c r="U201" s="197">
        <f t="shared" si="96"/>
        <v>0</v>
      </c>
      <c r="V201" s="197" t="str">
        <f t="shared" si="97"/>
        <v/>
      </c>
      <c r="W201" s="197"/>
      <c r="X201" s="197" t="str">
        <f>_xlfn.IFNA(IF(L201="","",VLOOKUP(L201,'Truck Utilization'!B$3:D$147,3,FALSE)),"")</f>
        <v/>
      </c>
      <c r="Y201" s="197" t="str">
        <f>IF(X201="","",IF(E201="","",VLOOKUP(E201,'Summarized Plan'!$A:$E,5,0)))</f>
        <v/>
      </c>
      <c r="Z201" s="197">
        <f t="shared" si="98"/>
        <v>0</v>
      </c>
      <c r="AA201" s="197">
        <f t="shared" si="99"/>
        <v>0</v>
      </c>
      <c r="AB201" s="197" t="str">
        <f t="shared" si="100"/>
        <v/>
      </c>
      <c r="AC201" s="197"/>
      <c r="AD201" s="197">
        <f t="shared" si="101"/>
        <v>0</v>
      </c>
      <c r="AE201" s="197">
        <f t="shared" si="102"/>
        <v>0</v>
      </c>
      <c r="AF201" s="197" t="str">
        <f t="shared" si="103"/>
        <v/>
      </c>
      <c r="AG201" s="194"/>
      <c r="AH201" s="194"/>
      <c r="AI201" s="194"/>
      <c r="AJ201" s="193"/>
      <c r="AK201" s="199"/>
      <c r="AL201" s="194"/>
      <c r="AM201" s="115" t="e">
        <f t="shared" si="104"/>
        <v>#VALUE!</v>
      </c>
      <c r="AO201" s="11">
        <f t="shared" si="105"/>
        <v>0</v>
      </c>
      <c r="AP201" s="11" t="e">
        <f t="shared" si="106"/>
        <v>#N/A</v>
      </c>
      <c r="AQ201" s="11" t="str">
        <f t="shared" si="107"/>
        <v/>
      </c>
      <c r="AS201" s="202">
        <f t="shared" si="108"/>
        <v>0</v>
      </c>
      <c r="AT201" s="11" t="str">
        <f t="shared" si="109"/>
        <v/>
      </c>
      <c r="AW201" s="116"/>
      <c r="AX201" s="115" t="e">
        <f t="shared" si="110"/>
        <v>#VALUE!</v>
      </c>
      <c r="AY201" s="278" t="str">
        <f t="shared" si="111"/>
        <v/>
      </c>
      <c r="BC201" s="115" t="str">
        <f>IF(E201="","",_xlfn.XLOOKUP(E201,'Summarized Plan'!A:A,'Summarized Plan'!K:K))</f>
        <v/>
      </c>
      <c r="XEU201" s="138">
        <f t="shared" si="91"/>
        <v>0</v>
      </c>
      <c r="XEV201" s="138" t="str">
        <f>IF(E201="","",B197)</f>
        <v/>
      </c>
      <c r="XEW201" s="153" t="str">
        <f t="shared" si="90"/>
        <v/>
      </c>
      <c r="XEX201" s="138" t="str">
        <f>IF(ISNA(VLOOKUP(E201,'Summarized Plan'!$A:$U,19,0)),"",VLOOKUP(E201,'Summarized Plan'!$A:$U,19,0))</f>
        <v/>
      </c>
      <c r="XEY201" s="16" t="str">
        <f>IF('Truck Utilization'!A166=0,"",'Truck Utilization'!A166)</f>
        <v/>
      </c>
      <c r="XEZ201" s="16" t="str">
        <f>IF('Truck Utilization'!B166=0,"",'Truck Utilization'!B166)</f>
        <v>CBQ7791</v>
      </c>
      <c r="XFA201" s="138">
        <f t="shared" si="92"/>
        <v>1</v>
      </c>
      <c r="XFB201" s="138" t="str">
        <f>IF('DSR Attendance'!A130="","",'DSR Attendance'!A130)</f>
        <v>LAGOS</v>
      </c>
      <c r="XFC201" s="138" t="str">
        <f>IF('DSR Attendance'!B130="","",'DSR Attendance'!B130)</f>
        <v>RRAJ</v>
      </c>
    </row>
    <row r="202" spans="1:55 16375:16383" ht="14.4" customHeight="1">
      <c r="A202" s="190" t="str">
        <f>IF(L202="","",VLOOKUP(L202,'Truck Utilization'!B$3:C$300,2,FALSE))</f>
        <v/>
      </c>
      <c r="B202" s="191"/>
      <c r="C202" s="192" t="str">
        <f>IF($B202="","",VLOOKUP($B202,'DSR Attendance'!$A$3:$E$273,5,FALSE))</f>
        <v/>
      </c>
      <c r="D202" s="193"/>
      <c r="E202" s="637"/>
      <c r="F202" s="195"/>
      <c r="G202" s="195"/>
      <c r="H202" s="195"/>
      <c r="I202" s="196" t="str">
        <f>IF(E202="","",VLOOKUP(E202,'Summarized Plan'!A:B,2,0))</f>
        <v/>
      </c>
      <c r="J202" s="194"/>
      <c r="K202" s="194" t="s">
        <v>378</v>
      </c>
      <c r="L202" s="195"/>
      <c r="M202" s="194" t="str">
        <f t="shared" si="93"/>
        <v/>
      </c>
      <c r="N202" s="195" t="str">
        <f>IF(E202="","",VLOOKUP(E202,'Summarized Plan'!$A:$C,3,0))</f>
        <v/>
      </c>
      <c r="O202" s="195" t="str">
        <f>IF(E202="","",VLOOKUP(E202,'Summarized Plan'!$A:$G,7,0))</f>
        <v/>
      </c>
      <c r="P202" s="196"/>
      <c r="Q202" s="198">
        <f t="shared" si="94"/>
        <v>0</v>
      </c>
      <c r="R202" s="197" t="str">
        <f>IF($B202="","",VLOOKUP($Q202,'DSR Attendance'!$A$3:$D$179,4,FALSE))</f>
        <v/>
      </c>
      <c r="S202" s="197"/>
      <c r="T202" s="197">
        <f t="shared" si="95"/>
        <v>0</v>
      </c>
      <c r="U202" s="197">
        <f t="shared" si="96"/>
        <v>0</v>
      </c>
      <c r="V202" s="197" t="str">
        <f t="shared" si="97"/>
        <v/>
      </c>
      <c r="W202" s="197"/>
      <c r="X202" s="197" t="str">
        <f>_xlfn.IFNA(IF(L202="","",VLOOKUP(L202,'Truck Utilization'!B$3:D$147,3,FALSE)),"")</f>
        <v/>
      </c>
      <c r="Y202" s="197" t="str">
        <f>IF(X202="","",IF(E202="","",VLOOKUP(E202,'Summarized Plan'!$A:$E,5,0)))</f>
        <v/>
      </c>
      <c r="Z202" s="197">
        <f t="shared" si="98"/>
        <v>0</v>
      </c>
      <c r="AA202" s="197">
        <f t="shared" si="99"/>
        <v>0</v>
      </c>
      <c r="AB202" s="197" t="str">
        <f t="shared" si="100"/>
        <v/>
      </c>
      <c r="AC202" s="197"/>
      <c r="AD202" s="197">
        <f t="shared" si="101"/>
        <v>0</v>
      </c>
      <c r="AE202" s="197">
        <f t="shared" si="102"/>
        <v>0</v>
      </c>
      <c r="AF202" s="197" t="str">
        <f t="shared" si="103"/>
        <v/>
      </c>
      <c r="AG202" s="194"/>
      <c r="AH202" s="194"/>
      <c r="AI202" s="194"/>
      <c r="AJ202" s="193"/>
      <c r="AK202" s="199"/>
      <c r="AL202" s="194"/>
      <c r="AM202" s="115" t="e">
        <f t="shared" si="104"/>
        <v>#VALUE!</v>
      </c>
      <c r="AO202" s="11">
        <f t="shared" si="105"/>
        <v>0</v>
      </c>
      <c r="AP202" s="11" t="e">
        <f t="shared" si="106"/>
        <v>#N/A</v>
      </c>
      <c r="AQ202" s="11" t="str">
        <f t="shared" si="107"/>
        <v/>
      </c>
      <c r="AS202" s="202">
        <f t="shared" si="108"/>
        <v>0</v>
      </c>
      <c r="AT202" s="11" t="str">
        <f t="shared" si="109"/>
        <v/>
      </c>
      <c r="AW202" s="116"/>
      <c r="AX202" s="115" t="e">
        <f t="shared" si="110"/>
        <v>#VALUE!</v>
      </c>
      <c r="AY202" s="278" t="str">
        <f t="shared" si="111"/>
        <v/>
      </c>
      <c r="BC202" s="115" t="str">
        <f>IF(E202="","",_xlfn.XLOOKUP(E202,'Summarized Plan'!A:A,'Summarized Plan'!K:K))</f>
        <v/>
      </c>
      <c r="XEU202" s="138">
        <f t="shared" si="89"/>
        <v>0</v>
      </c>
      <c r="XEV202" s="138" t="str">
        <f>IF(E202="","",B202)</f>
        <v/>
      </c>
      <c r="XEW202" s="153" t="str">
        <f t="shared" si="90"/>
        <v/>
      </c>
      <c r="XEX202" s="138" t="str">
        <f>IF(ISNA(VLOOKUP(E202,'Summarized Plan'!$A:$U,19,0)),"",VLOOKUP(E202,'Summarized Plan'!$A:$U,19,0))</f>
        <v/>
      </c>
      <c r="XEY202" s="16" t="str">
        <f>IF('Truck Utilization'!A167=0,"",'Truck Utilization'!A167)</f>
        <v/>
      </c>
      <c r="XEZ202" s="16" t="str">
        <f>IF('Truck Utilization'!B167=0,"",'Truck Utilization'!B167)</f>
        <v/>
      </c>
      <c r="XFA202" s="138">
        <f t="shared" si="92"/>
        <v>1</v>
      </c>
      <c r="XFB202" s="138" t="str">
        <f>IF('DSR Attendance'!A131="","",'DSR Attendance'!A131)</f>
        <v>LORETO</v>
      </c>
      <c r="XFC202" s="138" t="str">
        <f>IF('DSR Attendance'!B131="","",'DSR Attendance'!B131)</f>
        <v>RRAJ</v>
      </c>
    </row>
    <row r="203" spans="1:55 16375:16383" ht="14.4" customHeight="1">
      <c r="A203" s="190" t="str">
        <f>IF(L203="","",VLOOKUP(L203,'Truck Utilization'!B$3:C$300,2,FALSE))</f>
        <v/>
      </c>
      <c r="B203" s="191"/>
      <c r="C203" s="192" t="str">
        <f>IF($B203="","",VLOOKUP($B203,'DSR Attendance'!$A$3:$E$273,5,FALSE))</f>
        <v/>
      </c>
      <c r="D203" s="193"/>
      <c r="E203" s="637"/>
      <c r="F203" s="195"/>
      <c r="G203" s="195"/>
      <c r="H203" s="195"/>
      <c r="I203" s="196" t="str">
        <f>IF(E203="","",VLOOKUP(E203,'Summarized Plan'!A:B,2,0))</f>
        <v/>
      </c>
      <c r="J203" s="194"/>
      <c r="K203" s="194" t="s">
        <v>378</v>
      </c>
      <c r="L203" s="195"/>
      <c r="M203" s="194" t="str">
        <f t="shared" si="93"/>
        <v/>
      </c>
      <c r="N203" s="195" t="str">
        <f>IF(E203="","",VLOOKUP(E203,'Summarized Plan'!$A:$C,3,0))</f>
        <v/>
      </c>
      <c r="O203" s="195" t="str">
        <f>IF(E203="","",VLOOKUP(E203,'Summarized Plan'!$A:$G,7,0))</f>
        <v/>
      </c>
      <c r="P203" s="196"/>
      <c r="Q203" s="198">
        <f t="shared" si="94"/>
        <v>0</v>
      </c>
      <c r="R203" s="197" t="str">
        <f>IF($B203="","",VLOOKUP($Q203,'DSR Attendance'!$A$3:$D$179,4,FALSE))</f>
        <v/>
      </c>
      <c r="S203" s="197"/>
      <c r="T203" s="197">
        <f t="shared" si="95"/>
        <v>0</v>
      </c>
      <c r="U203" s="197">
        <f t="shared" si="96"/>
        <v>0</v>
      </c>
      <c r="V203" s="197" t="str">
        <f t="shared" si="97"/>
        <v/>
      </c>
      <c r="W203" s="197"/>
      <c r="X203" s="197" t="str">
        <f>_xlfn.IFNA(IF(L203="","",VLOOKUP(L203,'Truck Utilization'!B$3:D$147,3,FALSE)),"")</f>
        <v/>
      </c>
      <c r="Y203" s="197" t="str">
        <f>IF(X203="","",IF(E203="","",VLOOKUP(E203,'Summarized Plan'!$A:$E,5,0)))</f>
        <v/>
      </c>
      <c r="Z203" s="197">
        <f t="shared" si="98"/>
        <v>0</v>
      </c>
      <c r="AA203" s="197">
        <f t="shared" si="99"/>
        <v>0</v>
      </c>
      <c r="AB203" s="197" t="str">
        <f t="shared" si="100"/>
        <v/>
      </c>
      <c r="AC203" s="197"/>
      <c r="AD203" s="197">
        <f t="shared" si="101"/>
        <v>0</v>
      </c>
      <c r="AE203" s="197">
        <f t="shared" si="102"/>
        <v>0</v>
      </c>
      <c r="AF203" s="197" t="str">
        <f t="shared" si="103"/>
        <v/>
      </c>
      <c r="AG203" s="194"/>
      <c r="AH203" s="194"/>
      <c r="AI203" s="194"/>
      <c r="AJ203" s="193"/>
      <c r="AK203" s="199"/>
      <c r="AL203" s="194"/>
      <c r="AM203" s="115" t="e">
        <f t="shared" si="104"/>
        <v>#VALUE!</v>
      </c>
      <c r="AO203" s="11">
        <f t="shared" si="105"/>
        <v>0</v>
      </c>
      <c r="AP203" s="11" t="e">
        <f t="shared" si="106"/>
        <v>#N/A</v>
      </c>
      <c r="AQ203" s="11" t="str">
        <f t="shared" si="107"/>
        <v/>
      </c>
      <c r="AS203" s="202">
        <f t="shared" si="108"/>
        <v>0</v>
      </c>
      <c r="AT203" s="11" t="str">
        <f t="shared" si="109"/>
        <v/>
      </c>
      <c r="AW203" s="116"/>
      <c r="AX203" s="115" t="e">
        <f t="shared" si="110"/>
        <v>#VALUE!</v>
      </c>
      <c r="AY203" s="278" t="str">
        <f t="shared" si="111"/>
        <v/>
      </c>
      <c r="BC203" s="115" t="str">
        <f>IF(E203="","",_xlfn.XLOOKUP(E203,'Summarized Plan'!A:A,'Summarized Plan'!K:K))</f>
        <v/>
      </c>
      <c r="XEU203" s="138">
        <f t="shared" si="89"/>
        <v>0</v>
      </c>
      <c r="XEV203" s="138" t="str">
        <f>IF(E203="","",B202)</f>
        <v/>
      </c>
      <c r="XEW203" s="153" t="str">
        <f t="shared" si="90"/>
        <v/>
      </c>
      <c r="XEX203" s="138" t="str">
        <f>IF(ISNA(VLOOKUP(E203,'Summarized Plan'!$A:$U,19,0)),"",VLOOKUP(E203,'Summarized Plan'!$A:$U,19,0))</f>
        <v/>
      </c>
      <c r="XEY203" s="16" t="str">
        <f>IF('Truck Utilization'!A168=0,"",'Truck Utilization'!A168)</f>
        <v/>
      </c>
      <c r="XEZ203" s="16" t="str">
        <f>IF('Truck Utilization'!B168=0,"",'Truck Utilization'!B168)</f>
        <v>ABC7583</v>
      </c>
      <c r="XFA203" s="138">
        <f t="shared" si="92"/>
        <v>1</v>
      </c>
      <c r="XFB203" s="138" t="str">
        <f>IF('DSR Attendance'!A132="","",'DSR Attendance'!A132)</f>
        <v>MAKILING</v>
      </c>
      <c r="XFC203" s="138" t="str">
        <f>IF('DSR Attendance'!B132="","",'DSR Attendance'!B132)</f>
        <v>RRAJ</v>
      </c>
    </row>
    <row r="204" spans="1:55 16375:16383" ht="14.4" customHeight="1">
      <c r="A204" s="190" t="str">
        <f>IF(L204="","",VLOOKUP(L204,'Truck Utilization'!B$3:C$300,2,FALSE))</f>
        <v/>
      </c>
      <c r="B204" s="191"/>
      <c r="C204" s="192" t="str">
        <f>IF($B204="","",VLOOKUP($B204,'DSR Attendance'!$A$3:$E$273,5,FALSE))</f>
        <v/>
      </c>
      <c r="D204" s="193"/>
      <c r="E204" s="637"/>
      <c r="F204" s="195"/>
      <c r="G204" s="195"/>
      <c r="H204" s="195"/>
      <c r="I204" s="196" t="str">
        <f>IF(E204="","",VLOOKUP(E204,'Summarized Plan'!A:B,2,0))</f>
        <v/>
      </c>
      <c r="J204" s="194"/>
      <c r="K204" s="194" t="s">
        <v>378</v>
      </c>
      <c r="L204" s="195"/>
      <c r="M204" s="194" t="str">
        <f t="shared" si="93"/>
        <v/>
      </c>
      <c r="N204" s="195" t="str">
        <f>IF(E204="","",VLOOKUP(E204,'Summarized Plan'!$A:$C,3,0))</f>
        <v/>
      </c>
      <c r="O204" s="195" t="str">
        <f>IF(E204="","",VLOOKUP(E204,'Summarized Plan'!$A:$G,7,0))</f>
        <v/>
      </c>
      <c r="P204" s="196"/>
      <c r="Q204" s="198">
        <f t="shared" si="94"/>
        <v>0</v>
      </c>
      <c r="R204" s="197" t="str">
        <f>IF($B204="","",VLOOKUP($Q204,'DSR Attendance'!$A$3:$D$179,4,FALSE))</f>
        <v/>
      </c>
      <c r="S204" s="197"/>
      <c r="T204" s="197">
        <f t="shared" si="95"/>
        <v>0</v>
      </c>
      <c r="U204" s="197">
        <f t="shared" si="96"/>
        <v>0</v>
      </c>
      <c r="V204" s="197" t="str">
        <f t="shared" si="97"/>
        <v/>
      </c>
      <c r="W204" s="197"/>
      <c r="X204" s="197" t="str">
        <f>_xlfn.IFNA(IF(L204="","",VLOOKUP(L204,'Truck Utilization'!B$3:D$147,3,FALSE)),"")</f>
        <v/>
      </c>
      <c r="Y204" s="197" t="str">
        <f>IF(X204="","",IF(E204="","",VLOOKUP(E204,'Summarized Plan'!$A:$E,5,0)))</f>
        <v/>
      </c>
      <c r="Z204" s="197">
        <f t="shared" si="98"/>
        <v>0</v>
      </c>
      <c r="AA204" s="197">
        <f t="shared" si="99"/>
        <v>0</v>
      </c>
      <c r="AB204" s="197" t="str">
        <f t="shared" si="100"/>
        <v/>
      </c>
      <c r="AC204" s="197"/>
      <c r="AD204" s="197">
        <f t="shared" si="101"/>
        <v>0</v>
      </c>
      <c r="AE204" s="197">
        <f t="shared" si="102"/>
        <v>0</v>
      </c>
      <c r="AF204" s="197" t="str">
        <f t="shared" si="103"/>
        <v/>
      </c>
      <c r="AG204" s="194"/>
      <c r="AH204" s="194"/>
      <c r="AI204" s="194"/>
      <c r="AJ204" s="193"/>
      <c r="AK204" s="199"/>
      <c r="AL204" s="194"/>
      <c r="AM204" s="115" t="e">
        <f t="shared" si="104"/>
        <v>#VALUE!</v>
      </c>
      <c r="AO204" s="11">
        <f t="shared" si="105"/>
        <v>0</v>
      </c>
      <c r="AP204" s="11" t="e">
        <f t="shared" si="106"/>
        <v>#N/A</v>
      </c>
      <c r="AQ204" s="11" t="str">
        <f t="shared" si="107"/>
        <v/>
      </c>
      <c r="AS204" s="202">
        <f t="shared" si="108"/>
        <v>0</v>
      </c>
      <c r="AT204" s="11" t="str">
        <f t="shared" si="109"/>
        <v/>
      </c>
      <c r="AW204" s="116"/>
      <c r="AX204" s="115" t="e">
        <f t="shared" si="110"/>
        <v>#VALUE!</v>
      </c>
      <c r="AY204" s="278" t="str">
        <f t="shared" si="111"/>
        <v/>
      </c>
      <c r="BC204" s="115" t="str">
        <f>IF(E204="","",_xlfn.XLOOKUP(E204,'Summarized Plan'!A:A,'Summarized Plan'!K:K))</f>
        <v/>
      </c>
      <c r="XEU204" s="138">
        <f t="shared" si="89"/>
        <v>0</v>
      </c>
      <c r="XEV204" s="138" t="str">
        <f>IF(E204="","",B202)</f>
        <v/>
      </c>
      <c r="XEW204" s="153" t="str">
        <f t="shared" si="90"/>
        <v/>
      </c>
      <c r="XEX204" s="138" t="str">
        <f>IF(ISNA(VLOOKUP(E204,'Summarized Plan'!$A:$U,19,0)),"",VLOOKUP(E204,'Summarized Plan'!$A:$U,19,0))</f>
        <v/>
      </c>
      <c r="XEY204" s="16" t="str">
        <f>IF('Truck Utilization'!A169=0,"",'Truck Utilization'!A169)</f>
        <v/>
      </c>
      <c r="XEZ204" s="16" t="str">
        <f>IF('Truck Utilization'!B169=0,"",'Truck Utilization'!B169)</f>
        <v>CAF2646</v>
      </c>
      <c r="XFA204" s="138">
        <f t="shared" si="92"/>
        <v>1</v>
      </c>
      <c r="XFB204" s="138" t="str">
        <f>IF('DSR Attendance'!A133="","",'DSR Attendance'!A133)</f>
        <v>MANAYON J</v>
      </c>
      <c r="XFC204" s="138" t="str">
        <f>IF('DSR Attendance'!B133="","",'DSR Attendance'!B133)</f>
        <v>RRAJ</v>
      </c>
    </row>
    <row r="205" spans="1:55 16375:16383" ht="14.4" customHeight="1">
      <c r="A205" s="190" t="str">
        <f>IF(L205="","",VLOOKUP(L205,'Truck Utilization'!B$3:C$300,2,FALSE))</f>
        <v/>
      </c>
      <c r="B205" s="191"/>
      <c r="C205" s="192" t="str">
        <f>IF($B205="","",VLOOKUP($B205,'DSR Attendance'!$A$3:$E$273,5,FALSE))</f>
        <v/>
      </c>
      <c r="D205" s="193"/>
      <c r="E205" s="637"/>
      <c r="F205" s="195"/>
      <c r="G205" s="195"/>
      <c r="H205" s="195"/>
      <c r="I205" s="196" t="str">
        <f>IF(E205="","",VLOOKUP(E205,'Summarized Plan'!A:B,2,0))</f>
        <v/>
      </c>
      <c r="J205" s="194"/>
      <c r="K205" s="194" t="s">
        <v>378</v>
      </c>
      <c r="L205" s="195"/>
      <c r="M205" s="194" t="str">
        <f t="shared" si="93"/>
        <v/>
      </c>
      <c r="N205" s="195" t="str">
        <f>IF(E205="","",VLOOKUP(E205,'Summarized Plan'!$A:$C,3,0))</f>
        <v/>
      </c>
      <c r="O205" s="195" t="str">
        <f>IF(E205="","",VLOOKUP(E205,'Summarized Plan'!$A:$G,7,0))</f>
        <v/>
      </c>
      <c r="P205" s="196"/>
      <c r="Q205" s="198">
        <f t="shared" si="94"/>
        <v>0</v>
      </c>
      <c r="R205" s="197" t="str">
        <f>IF($B205="","",VLOOKUP($Q205,'DSR Attendance'!$A$3:$D$179,4,FALSE))</f>
        <v/>
      </c>
      <c r="S205" s="197"/>
      <c r="T205" s="197">
        <f t="shared" si="95"/>
        <v>0</v>
      </c>
      <c r="U205" s="197">
        <f t="shared" si="96"/>
        <v>0</v>
      </c>
      <c r="V205" s="197" t="str">
        <f t="shared" si="97"/>
        <v/>
      </c>
      <c r="W205" s="197"/>
      <c r="X205" s="197" t="str">
        <f>_xlfn.IFNA(IF(L205="","",VLOOKUP(L205,'Truck Utilization'!B$3:D$147,3,FALSE)),"")</f>
        <v/>
      </c>
      <c r="Y205" s="197" t="str">
        <f>IF(X205="","",IF(E205="","",VLOOKUP(E205,'Summarized Plan'!$A:$E,5,0)))</f>
        <v/>
      </c>
      <c r="Z205" s="197">
        <f t="shared" si="98"/>
        <v>0</v>
      </c>
      <c r="AA205" s="197">
        <f t="shared" si="99"/>
        <v>0</v>
      </c>
      <c r="AB205" s="197" t="str">
        <f t="shared" si="100"/>
        <v/>
      </c>
      <c r="AC205" s="197"/>
      <c r="AD205" s="197">
        <f t="shared" si="101"/>
        <v>0</v>
      </c>
      <c r="AE205" s="197">
        <f t="shared" si="102"/>
        <v>0</v>
      </c>
      <c r="AF205" s="197" t="str">
        <f t="shared" si="103"/>
        <v/>
      </c>
      <c r="AG205" s="194"/>
      <c r="AH205" s="194"/>
      <c r="AI205" s="194"/>
      <c r="AJ205" s="193"/>
      <c r="AK205" s="199"/>
      <c r="AL205" s="194"/>
      <c r="AM205" s="115" t="e">
        <f t="shared" si="104"/>
        <v>#VALUE!</v>
      </c>
      <c r="AO205" s="11">
        <f t="shared" si="105"/>
        <v>0</v>
      </c>
      <c r="AP205" s="11" t="e">
        <f t="shared" si="106"/>
        <v>#N/A</v>
      </c>
      <c r="AQ205" s="11" t="str">
        <f t="shared" si="107"/>
        <v/>
      </c>
      <c r="AS205" s="202">
        <f t="shared" si="108"/>
        <v>0</v>
      </c>
      <c r="AT205" s="11" t="str">
        <f t="shared" si="109"/>
        <v/>
      </c>
      <c r="AW205" s="116"/>
      <c r="AX205" s="115" t="e">
        <f t="shared" si="110"/>
        <v>#VALUE!</v>
      </c>
      <c r="AY205" s="278" t="str">
        <f t="shared" si="111"/>
        <v/>
      </c>
      <c r="BC205" s="115" t="str">
        <f>IF(E205="","",_xlfn.XLOOKUP(E205,'Summarized Plan'!A:A,'Summarized Plan'!K:K))</f>
        <v/>
      </c>
      <c r="XEU205" s="138">
        <f t="shared" si="89"/>
        <v>0</v>
      </c>
      <c r="XEV205" s="138" t="str">
        <f>IF(E205="","",B202)</f>
        <v/>
      </c>
      <c r="XEW205" s="153" t="str">
        <f t="shared" si="90"/>
        <v/>
      </c>
      <c r="XEX205" s="138" t="str">
        <f>IF(ISNA(VLOOKUP(E205,'Summarized Plan'!$A:$U,19,0)),"",VLOOKUP(E205,'Summarized Plan'!$A:$U,19,0))</f>
        <v/>
      </c>
      <c r="XEY205" s="16" t="str">
        <f>IF('Truck Utilization'!A170=0,"",'Truck Utilization'!A170)</f>
        <v/>
      </c>
      <c r="XEZ205" s="16" t="str">
        <f>IF('Truck Utilization'!B170=0,"",'Truck Utilization'!B170)</f>
        <v>WJQ559</v>
      </c>
      <c r="XFA205" s="138">
        <f t="shared" si="92"/>
        <v>1</v>
      </c>
      <c r="XFB205" s="138" t="str">
        <f>IF('DSR Attendance'!A134="","",'DSR Attendance'!A134)</f>
        <v>MANAYON R</v>
      </c>
      <c r="XFC205" s="138" t="str">
        <f>IF('DSR Attendance'!B134="","",'DSR Attendance'!B134)</f>
        <v>RRAJ</v>
      </c>
    </row>
    <row r="206" spans="1:55 16375:16383" ht="14.4" customHeight="1">
      <c r="A206" s="190" t="str">
        <f>IF(L206="","",VLOOKUP(L206,'Truck Utilization'!B$3:C$300,2,FALSE))</f>
        <v/>
      </c>
      <c r="B206" s="191"/>
      <c r="C206" s="192" t="str">
        <f>IF($B206="","",VLOOKUP($B206,'DSR Attendance'!$A$3:$E$273,5,FALSE))</f>
        <v/>
      </c>
      <c r="D206" s="193"/>
      <c r="E206" s="637"/>
      <c r="F206" s="195"/>
      <c r="G206" s="195"/>
      <c r="H206" s="195"/>
      <c r="I206" s="196" t="str">
        <f>IF(E206="","",VLOOKUP(E206,'Summarized Plan'!A:B,2,0))</f>
        <v/>
      </c>
      <c r="J206" s="194"/>
      <c r="K206" s="194" t="s">
        <v>378</v>
      </c>
      <c r="L206" s="195"/>
      <c r="M206" s="194" t="str">
        <f t="shared" si="93"/>
        <v/>
      </c>
      <c r="N206" s="195" t="str">
        <f>IF(E206="","",VLOOKUP(E206,'Summarized Plan'!$A:$C,3,0))</f>
        <v/>
      </c>
      <c r="O206" s="195" t="str">
        <f>IF(E206="","",VLOOKUP(E206,'Summarized Plan'!$A:$G,7,0))</f>
        <v/>
      </c>
      <c r="P206" s="196"/>
      <c r="Q206" s="198">
        <f t="shared" si="94"/>
        <v>0</v>
      </c>
      <c r="R206" s="197" t="str">
        <f>IF($B206="","",VLOOKUP($Q206,'DSR Attendance'!$A$3:$D$179,4,FALSE))</f>
        <v/>
      </c>
      <c r="S206" s="197"/>
      <c r="T206" s="197">
        <f t="shared" si="95"/>
        <v>0</v>
      </c>
      <c r="U206" s="197">
        <f t="shared" si="96"/>
        <v>0</v>
      </c>
      <c r="V206" s="197" t="str">
        <f t="shared" si="97"/>
        <v/>
      </c>
      <c r="W206" s="197"/>
      <c r="X206" s="197" t="str">
        <f>_xlfn.IFNA(IF(L206="","",VLOOKUP(L206,'Truck Utilization'!B$3:D$147,3,FALSE)),"")</f>
        <v/>
      </c>
      <c r="Y206" s="197" t="str">
        <f>IF(X206="","",IF(E206="","",VLOOKUP(E206,'Summarized Plan'!$A:$E,5,0)))</f>
        <v/>
      </c>
      <c r="Z206" s="197">
        <f t="shared" si="98"/>
        <v>0</v>
      </c>
      <c r="AA206" s="197">
        <f t="shared" si="99"/>
        <v>0</v>
      </c>
      <c r="AB206" s="197" t="str">
        <f t="shared" si="100"/>
        <v/>
      </c>
      <c r="AC206" s="197"/>
      <c r="AD206" s="197">
        <f t="shared" si="101"/>
        <v>0</v>
      </c>
      <c r="AE206" s="197">
        <f t="shared" si="102"/>
        <v>0</v>
      </c>
      <c r="AF206" s="197" t="str">
        <f t="shared" si="103"/>
        <v/>
      </c>
      <c r="AG206" s="194"/>
      <c r="AH206" s="194"/>
      <c r="AI206" s="194"/>
      <c r="AJ206" s="193"/>
      <c r="AK206" s="199"/>
      <c r="AL206" s="194"/>
      <c r="AM206" s="115" t="e">
        <f t="shared" si="104"/>
        <v>#VALUE!</v>
      </c>
      <c r="AO206" s="11">
        <f t="shared" si="105"/>
        <v>0</v>
      </c>
      <c r="AP206" s="11" t="e">
        <f t="shared" si="106"/>
        <v>#N/A</v>
      </c>
      <c r="AQ206" s="11" t="str">
        <f t="shared" si="107"/>
        <v/>
      </c>
      <c r="AS206" s="202">
        <f t="shared" si="108"/>
        <v>0</v>
      </c>
      <c r="AT206" s="11" t="str">
        <f t="shared" si="109"/>
        <v/>
      </c>
      <c r="AW206" s="116"/>
      <c r="AX206" s="115" t="e">
        <f t="shared" si="110"/>
        <v>#VALUE!</v>
      </c>
      <c r="AY206" s="278" t="str">
        <f t="shared" si="111"/>
        <v/>
      </c>
      <c r="BC206" s="115" t="str">
        <f>IF(E206="","",_xlfn.XLOOKUP(E206,'Summarized Plan'!A:A,'Summarized Plan'!K:K))</f>
        <v/>
      </c>
      <c r="XEU206" s="138">
        <f t="shared" si="89"/>
        <v>0</v>
      </c>
      <c r="XEV206" s="138" t="str">
        <f>IF(E206="","",B202)</f>
        <v/>
      </c>
      <c r="XEW206" s="153" t="str">
        <f t="shared" si="90"/>
        <v/>
      </c>
      <c r="XEX206" s="138" t="str">
        <f>IF(ISNA(VLOOKUP(E206,'Summarized Plan'!$A:$U,19,0)),"",VLOOKUP(E206,'Summarized Plan'!$A:$U,19,0))</f>
        <v/>
      </c>
      <c r="XEY206" s="16" t="str">
        <f>IF('Truck Utilization'!A171=0,"",'Truck Utilization'!A171)</f>
        <v/>
      </c>
      <c r="XEZ206" s="16" t="str">
        <f>IF('Truck Utilization'!B171=0,"",'Truck Utilization'!B171)</f>
        <v>RKN853</v>
      </c>
      <c r="XFA206" s="138">
        <f t="shared" si="92"/>
        <v>1</v>
      </c>
      <c r="XFB206" s="138" t="str">
        <f>IF('DSR Attendance'!A135="","",'DSR Attendance'!A135)</f>
        <v>SANTOS</v>
      </c>
      <c r="XFC206" s="138" t="str">
        <f>IF('DSR Attendance'!B135="","",'DSR Attendance'!B135)</f>
        <v>RRAJ</v>
      </c>
    </row>
    <row r="207" spans="1:55 16375:16383" ht="14.4" customHeight="1">
      <c r="A207" s="190" t="str">
        <f>IF(L207="","",VLOOKUP(L207,'Truck Utilization'!B$3:C$300,2,FALSE))</f>
        <v/>
      </c>
      <c r="B207" s="191"/>
      <c r="C207" s="192" t="str">
        <f>IF($B207="","",VLOOKUP($B207,'DSR Attendance'!$A$3:$E$273,5,FALSE))</f>
        <v/>
      </c>
      <c r="D207" s="193"/>
      <c r="E207" s="637"/>
      <c r="F207" s="195"/>
      <c r="G207" s="195"/>
      <c r="H207" s="195"/>
      <c r="I207" s="196" t="str">
        <f>IF(E207="","",VLOOKUP(E207,'Summarized Plan'!A:B,2,0))</f>
        <v/>
      </c>
      <c r="J207" s="194"/>
      <c r="K207" s="194" t="s">
        <v>378</v>
      </c>
      <c r="L207" s="195"/>
      <c r="M207" s="194" t="str">
        <f t="shared" si="93"/>
        <v/>
      </c>
      <c r="N207" s="195" t="str">
        <f>IF(E207="","",VLOOKUP(E207,'Summarized Plan'!$A:$C,3,0))</f>
        <v/>
      </c>
      <c r="O207" s="195" t="str">
        <f>IF(E207="","",VLOOKUP(E207,'Summarized Plan'!$A:$G,7,0))</f>
        <v/>
      </c>
      <c r="P207" s="196"/>
      <c r="Q207" s="198">
        <f t="shared" si="94"/>
        <v>0</v>
      </c>
      <c r="R207" s="197" t="str">
        <f>IF($B207="","",VLOOKUP($Q207,'DSR Attendance'!$A$3:$D$179,4,FALSE))</f>
        <v/>
      </c>
      <c r="S207" s="197"/>
      <c r="T207" s="197">
        <f t="shared" si="95"/>
        <v>0</v>
      </c>
      <c r="U207" s="197">
        <f t="shared" si="96"/>
        <v>0</v>
      </c>
      <c r="V207" s="197" t="str">
        <f t="shared" si="97"/>
        <v/>
      </c>
      <c r="W207" s="197"/>
      <c r="X207" s="197" t="str">
        <f>_xlfn.IFNA(IF(L207="","",VLOOKUP(L207,'Truck Utilization'!B$3:D$147,3,FALSE)),"")</f>
        <v/>
      </c>
      <c r="Y207" s="197" t="str">
        <f>IF(X207="","",IF(E207="","",VLOOKUP(E207,'Summarized Plan'!$A:$E,5,0)))</f>
        <v/>
      </c>
      <c r="Z207" s="197">
        <f t="shared" si="98"/>
        <v>0</v>
      </c>
      <c r="AA207" s="197">
        <f t="shared" si="99"/>
        <v>0</v>
      </c>
      <c r="AB207" s="197" t="str">
        <f t="shared" si="100"/>
        <v/>
      </c>
      <c r="AC207" s="197"/>
      <c r="AD207" s="197">
        <f t="shared" si="101"/>
        <v>0</v>
      </c>
      <c r="AE207" s="197">
        <f t="shared" si="102"/>
        <v>0</v>
      </c>
      <c r="AF207" s="197" t="str">
        <f t="shared" si="103"/>
        <v/>
      </c>
      <c r="AG207" s="194"/>
      <c r="AH207" s="194"/>
      <c r="AI207" s="194"/>
      <c r="AJ207" s="193"/>
      <c r="AK207" s="199"/>
      <c r="AL207" s="194"/>
      <c r="AM207" s="115" t="e">
        <f t="shared" si="104"/>
        <v>#VALUE!</v>
      </c>
      <c r="AO207" s="11">
        <f t="shared" si="105"/>
        <v>0</v>
      </c>
      <c r="AP207" s="11" t="e">
        <f t="shared" si="106"/>
        <v>#N/A</v>
      </c>
      <c r="AQ207" s="11" t="str">
        <f t="shared" si="107"/>
        <v/>
      </c>
      <c r="AS207" s="202">
        <f t="shared" si="108"/>
        <v>0</v>
      </c>
      <c r="AT207" s="11" t="str">
        <f t="shared" si="109"/>
        <v/>
      </c>
      <c r="AW207" s="116"/>
      <c r="AX207" s="115" t="e">
        <f t="shared" si="110"/>
        <v>#VALUE!</v>
      </c>
      <c r="AY207" s="278" t="str">
        <f t="shared" si="111"/>
        <v/>
      </c>
      <c r="BC207" s="115" t="str">
        <f>IF(E207="","",_xlfn.XLOOKUP(E207,'Summarized Plan'!A:A,'Summarized Plan'!K:K))</f>
        <v/>
      </c>
      <c r="XEU207" s="138">
        <f t="shared" si="89"/>
        <v>0</v>
      </c>
      <c r="XEV207" s="138" t="str">
        <f>IF(E207="","",B207)</f>
        <v/>
      </c>
      <c r="XEW207" s="153" t="str">
        <f t="shared" si="90"/>
        <v/>
      </c>
      <c r="XEX207" s="138" t="str">
        <f>IF(ISNA(VLOOKUP(E207,'Summarized Plan'!$A:$U,19,0)),"",VLOOKUP(E207,'Summarized Plan'!$A:$U,19,0))</f>
        <v/>
      </c>
      <c r="XEY207" s="16" t="str">
        <f>IF('Truck Utilization'!A172=0,"",'Truck Utilization'!A172)</f>
        <v/>
      </c>
      <c r="XEZ207" s="16" t="str">
        <f>IF('Truck Utilization'!B172=0,"",'Truck Utilization'!B172)</f>
        <v>RKG714</v>
      </c>
      <c r="XFA207" s="138">
        <f t="shared" si="92"/>
        <v>1</v>
      </c>
      <c r="XFB207" s="138" t="str">
        <f>IF('DSR Attendance'!A136="","",'DSR Attendance'!A136)</f>
        <v>SARAGA</v>
      </c>
      <c r="XFC207" s="138" t="str">
        <f>IF('DSR Attendance'!B136="","",'DSR Attendance'!B136)</f>
        <v>RRAJ</v>
      </c>
    </row>
    <row r="208" spans="1:55 16375:16383" ht="14.4" customHeight="1">
      <c r="A208" s="190" t="str">
        <f>IF(L208="","",VLOOKUP(L208,'Truck Utilization'!B$3:C$300,2,FALSE))</f>
        <v/>
      </c>
      <c r="B208" s="191"/>
      <c r="C208" s="192" t="str">
        <f>IF($B208="","",VLOOKUP($B208,'DSR Attendance'!$A$3:$E$273,5,FALSE))</f>
        <v/>
      </c>
      <c r="D208" s="193"/>
      <c r="E208" s="637"/>
      <c r="F208" s="195"/>
      <c r="G208" s="195"/>
      <c r="H208" s="195"/>
      <c r="I208" s="196" t="str">
        <f>IF(E208="","",VLOOKUP(E208,'Summarized Plan'!A:B,2,0))</f>
        <v/>
      </c>
      <c r="J208" s="194"/>
      <c r="K208" s="194" t="s">
        <v>378</v>
      </c>
      <c r="L208" s="195"/>
      <c r="M208" s="194" t="str">
        <f t="shared" si="93"/>
        <v/>
      </c>
      <c r="N208" s="195" t="str">
        <f>IF(E208="","",VLOOKUP(E208,'Summarized Plan'!$A:$C,3,0))</f>
        <v/>
      </c>
      <c r="O208" s="195" t="str">
        <f>IF(E208="","",VLOOKUP(E208,'Summarized Plan'!$A:$G,7,0))</f>
        <v/>
      </c>
      <c r="P208" s="196"/>
      <c r="Q208" s="198">
        <f t="shared" si="94"/>
        <v>0</v>
      </c>
      <c r="R208" s="197" t="str">
        <f>IF($B208="","",VLOOKUP($Q208,'DSR Attendance'!$A$3:$D$179,4,FALSE))</f>
        <v/>
      </c>
      <c r="S208" s="197"/>
      <c r="T208" s="197">
        <f t="shared" si="95"/>
        <v>0</v>
      </c>
      <c r="U208" s="197">
        <f t="shared" si="96"/>
        <v>0</v>
      </c>
      <c r="V208" s="197" t="str">
        <f t="shared" si="97"/>
        <v/>
      </c>
      <c r="W208" s="197"/>
      <c r="X208" s="197" t="str">
        <f>_xlfn.IFNA(IF(L208="","",VLOOKUP(L208,'Truck Utilization'!B$3:D$147,3,FALSE)),"")</f>
        <v/>
      </c>
      <c r="Y208" s="197" t="str">
        <f>IF(X208="","",IF(E208="","",VLOOKUP(E208,'Summarized Plan'!$A:$E,5,0)))</f>
        <v/>
      </c>
      <c r="Z208" s="197">
        <f t="shared" si="98"/>
        <v>0</v>
      </c>
      <c r="AA208" s="197">
        <f t="shared" si="99"/>
        <v>0</v>
      </c>
      <c r="AB208" s="197" t="str">
        <f t="shared" si="100"/>
        <v/>
      </c>
      <c r="AC208" s="197"/>
      <c r="AD208" s="197">
        <f t="shared" si="101"/>
        <v>0</v>
      </c>
      <c r="AE208" s="197">
        <f t="shared" si="102"/>
        <v>0</v>
      </c>
      <c r="AF208" s="197" t="str">
        <f t="shared" si="103"/>
        <v/>
      </c>
      <c r="AG208" s="194"/>
      <c r="AH208" s="194"/>
      <c r="AI208" s="194"/>
      <c r="AJ208" s="193"/>
      <c r="AK208" s="199"/>
      <c r="AL208" s="194"/>
      <c r="AM208" s="115" t="e">
        <f t="shared" si="104"/>
        <v>#VALUE!</v>
      </c>
      <c r="AO208" s="11">
        <f t="shared" si="105"/>
        <v>0</v>
      </c>
      <c r="AP208" s="11" t="e">
        <f t="shared" si="106"/>
        <v>#N/A</v>
      </c>
      <c r="AQ208" s="11" t="str">
        <f t="shared" si="107"/>
        <v/>
      </c>
      <c r="AS208" s="202">
        <f t="shared" si="108"/>
        <v>0</v>
      </c>
      <c r="AT208" s="11" t="str">
        <f t="shared" si="109"/>
        <v/>
      </c>
      <c r="AW208" s="116"/>
      <c r="AX208" s="115" t="e">
        <f t="shared" si="110"/>
        <v>#VALUE!</v>
      </c>
      <c r="AY208" s="278" t="str">
        <f t="shared" si="111"/>
        <v/>
      </c>
      <c r="BC208" s="115" t="str">
        <f>IF(E208="","",_xlfn.XLOOKUP(E208,'Summarized Plan'!A:A,'Summarized Plan'!K:K))</f>
        <v/>
      </c>
      <c r="XEU208" s="138">
        <f t="shared" si="89"/>
        <v>0</v>
      </c>
      <c r="XEV208" s="138" t="str">
        <f>IF(E208="","",B207)</f>
        <v/>
      </c>
      <c r="XEW208" s="153" t="str">
        <f t="shared" si="90"/>
        <v/>
      </c>
      <c r="XEX208" s="138" t="str">
        <f>IF(ISNA(VLOOKUP(E208,'Summarized Plan'!$A:$U,19,0)),"",VLOOKUP(E208,'Summarized Plan'!$A:$U,19,0))</f>
        <v/>
      </c>
      <c r="XEY208" s="16" t="str">
        <f>IF('Truck Utilization'!A173=0,"",'Truck Utilization'!A173)</f>
        <v/>
      </c>
      <c r="XEZ208" s="16" t="str">
        <f>IF('Truck Utilization'!B173=0,"",'Truck Utilization'!B173)</f>
        <v/>
      </c>
      <c r="XFA208" s="138" t="e">
        <f t="shared" si="92"/>
        <v>#REF!</v>
      </c>
      <c r="XFB208" s="138" t="e">
        <f>IF('DSR Attendance'!#REF!="","",'DSR Attendance'!#REF!)</f>
        <v>#REF!</v>
      </c>
      <c r="XFC208" s="138" t="e">
        <f>IF('DSR Attendance'!#REF!="","",'DSR Attendance'!#REF!)</f>
        <v>#REF!</v>
      </c>
    </row>
    <row r="209" spans="1:55 16375:16383" ht="14.4" customHeight="1">
      <c r="A209" s="190" t="str">
        <f>IF(L209="","",VLOOKUP(L209,'Truck Utilization'!B$3:C$300,2,FALSE))</f>
        <v/>
      </c>
      <c r="B209" s="191"/>
      <c r="C209" s="192" t="str">
        <f>IF($B209="","",VLOOKUP($B209,'DSR Attendance'!$A$3:$E$273,5,FALSE))</f>
        <v/>
      </c>
      <c r="D209" s="193"/>
      <c r="E209" s="637"/>
      <c r="F209" s="195"/>
      <c r="G209" s="195"/>
      <c r="H209" s="195"/>
      <c r="I209" s="196" t="str">
        <f>IF(E209="","",VLOOKUP(E209,'Summarized Plan'!A:B,2,0))</f>
        <v/>
      </c>
      <c r="J209" s="194"/>
      <c r="K209" s="194" t="s">
        <v>378</v>
      </c>
      <c r="L209" s="195"/>
      <c r="M209" s="194" t="str">
        <f t="shared" si="93"/>
        <v/>
      </c>
      <c r="N209" s="195" t="str">
        <f>IF(E209="","",VLOOKUP(E209,'Summarized Plan'!$A:$C,3,0))</f>
        <v/>
      </c>
      <c r="O209" s="195" t="str">
        <f>IF(E209="","",VLOOKUP(E209,'Summarized Plan'!$A:$G,7,0))</f>
        <v/>
      </c>
      <c r="P209" s="196"/>
      <c r="Q209" s="198">
        <f t="shared" si="94"/>
        <v>0</v>
      </c>
      <c r="R209" s="197" t="str">
        <f>IF($B209="","",VLOOKUP($Q209,'DSR Attendance'!$A$3:$D$179,4,FALSE))</f>
        <v/>
      </c>
      <c r="S209" s="197"/>
      <c r="T209" s="197">
        <f t="shared" si="95"/>
        <v>0</v>
      </c>
      <c r="U209" s="197">
        <f t="shared" si="96"/>
        <v>0</v>
      </c>
      <c r="V209" s="197" t="str">
        <f t="shared" si="97"/>
        <v/>
      </c>
      <c r="W209" s="197"/>
      <c r="X209" s="197" t="str">
        <f>_xlfn.IFNA(IF(L209="","",VLOOKUP(L209,'Truck Utilization'!B$3:D$147,3,FALSE)),"")</f>
        <v/>
      </c>
      <c r="Y209" s="197" t="str">
        <f>IF(X209="","",IF(E209="","",VLOOKUP(E209,'Summarized Plan'!$A:$E,5,0)))</f>
        <v/>
      </c>
      <c r="Z209" s="197">
        <f t="shared" si="98"/>
        <v>0</v>
      </c>
      <c r="AA209" s="197">
        <f t="shared" si="99"/>
        <v>0</v>
      </c>
      <c r="AB209" s="197" t="str">
        <f t="shared" si="100"/>
        <v/>
      </c>
      <c r="AC209" s="197"/>
      <c r="AD209" s="197">
        <f t="shared" si="101"/>
        <v>0</v>
      </c>
      <c r="AE209" s="197">
        <f t="shared" si="102"/>
        <v>0</v>
      </c>
      <c r="AF209" s="197" t="str">
        <f t="shared" si="103"/>
        <v/>
      </c>
      <c r="AG209" s="194"/>
      <c r="AH209" s="194"/>
      <c r="AI209" s="194"/>
      <c r="AJ209" s="193"/>
      <c r="AK209" s="199"/>
      <c r="AL209" s="194"/>
      <c r="AM209" s="115" t="e">
        <f t="shared" si="104"/>
        <v>#VALUE!</v>
      </c>
      <c r="AO209" s="11">
        <f t="shared" si="105"/>
        <v>0</v>
      </c>
      <c r="AP209" s="11" t="e">
        <f t="shared" si="106"/>
        <v>#N/A</v>
      </c>
      <c r="AQ209" s="11" t="str">
        <f t="shared" si="107"/>
        <v/>
      </c>
      <c r="AS209" s="202">
        <f t="shared" si="108"/>
        <v>0</v>
      </c>
      <c r="AT209" s="11" t="str">
        <f t="shared" si="109"/>
        <v/>
      </c>
      <c r="AW209" s="116"/>
      <c r="AX209" s="115" t="e">
        <f t="shared" si="110"/>
        <v>#VALUE!</v>
      </c>
      <c r="AY209" s="278" t="str">
        <f t="shared" si="111"/>
        <v/>
      </c>
      <c r="BC209" s="115" t="str">
        <f>IF(E209="","",_xlfn.XLOOKUP(E209,'Summarized Plan'!A:A,'Summarized Plan'!K:K))</f>
        <v/>
      </c>
      <c r="XEU209" s="138">
        <f t="shared" si="89"/>
        <v>0</v>
      </c>
      <c r="XEV209" s="138" t="str">
        <f>IF(E209="","",B207)</f>
        <v/>
      </c>
      <c r="XEW209" s="153" t="str">
        <f t="shared" si="90"/>
        <v/>
      </c>
      <c r="XEX209" s="138" t="str">
        <f>IF(ISNA(VLOOKUP(E209,'Summarized Plan'!$A:$U,19,0)),"",VLOOKUP(E209,'Summarized Plan'!$A:$U,19,0))</f>
        <v/>
      </c>
      <c r="XEY209" s="16" t="str">
        <f>IF('Truck Utilization'!A174=0,"",'Truck Utilization'!A174)</f>
        <v/>
      </c>
      <c r="XEZ209" s="16" t="str">
        <f>IF('Truck Utilization'!B174=0,"",'Truck Utilization'!B174)</f>
        <v/>
      </c>
      <c r="XFA209" s="138" t="e">
        <f t="shared" si="92"/>
        <v>#REF!</v>
      </c>
      <c r="XFB209" s="138" t="e">
        <f>IF('DSR Attendance'!#REF!="","",'DSR Attendance'!#REF!)</f>
        <v>#REF!</v>
      </c>
      <c r="XFC209" s="138" t="e">
        <f>IF('DSR Attendance'!#REF!="","",'DSR Attendance'!#REF!)</f>
        <v>#REF!</v>
      </c>
    </row>
    <row r="210" spans="1:55 16375:16383" ht="14.4" customHeight="1">
      <c r="A210" s="190" t="str">
        <f>IF(L210="","",VLOOKUP(L210,'Truck Utilization'!B$3:C$300,2,FALSE))</f>
        <v/>
      </c>
      <c r="B210" s="191"/>
      <c r="C210" s="192" t="str">
        <f>IF($B210="","",VLOOKUP($B210,'DSR Attendance'!$A$3:$E$273,5,FALSE))</f>
        <v/>
      </c>
      <c r="D210" s="193"/>
      <c r="E210" s="637"/>
      <c r="F210" s="195"/>
      <c r="G210" s="195"/>
      <c r="H210" s="195"/>
      <c r="I210" s="196" t="str">
        <f>IF(E210="","",VLOOKUP(E210,'Summarized Plan'!A:B,2,0))</f>
        <v/>
      </c>
      <c r="J210" s="194"/>
      <c r="K210" s="194" t="s">
        <v>378</v>
      </c>
      <c r="L210" s="195"/>
      <c r="M210" s="194" t="str">
        <f t="shared" si="93"/>
        <v/>
      </c>
      <c r="N210" s="195" t="str">
        <f>IF(E210="","",VLOOKUP(E210,'Summarized Plan'!$A:$C,3,0))</f>
        <v/>
      </c>
      <c r="O210" s="195" t="str">
        <f>IF(E210="","",VLOOKUP(E210,'Summarized Plan'!$A:$G,7,0))</f>
        <v/>
      </c>
      <c r="P210" s="196"/>
      <c r="Q210" s="198">
        <f t="shared" si="94"/>
        <v>0</v>
      </c>
      <c r="R210" s="197" t="str">
        <f>IF($B210="","",VLOOKUP($Q210,'DSR Attendance'!$A$3:$D$179,4,FALSE))</f>
        <v/>
      </c>
      <c r="S210" s="197"/>
      <c r="T210" s="197">
        <f t="shared" si="95"/>
        <v>0</v>
      </c>
      <c r="U210" s="197">
        <f t="shared" si="96"/>
        <v>0</v>
      </c>
      <c r="V210" s="197" t="str">
        <f t="shared" si="97"/>
        <v/>
      </c>
      <c r="W210" s="197"/>
      <c r="X210" s="197" t="str">
        <f>_xlfn.IFNA(IF(L210="","",VLOOKUP(L210,'Truck Utilization'!B$3:D$147,3,FALSE)),"")</f>
        <v/>
      </c>
      <c r="Y210" s="197" t="str">
        <f>IF(X210="","",IF(E210="","",VLOOKUP(E210,'Summarized Plan'!$A:$E,5,0)))</f>
        <v/>
      </c>
      <c r="Z210" s="197">
        <f t="shared" si="98"/>
        <v>0</v>
      </c>
      <c r="AA210" s="197">
        <f t="shared" si="99"/>
        <v>0</v>
      </c>
      <c r="AB210" s="197" t="str">
        <f t="shared" si="100"/>
        <v/>
      </c>
      <c r="AC210" s="197"/>
      <c r="AD210" s="197">
        <f t="shared" si="101"/>
        <v>0</v>
      </c>
      <c r="AE210" s="197">
        <f t="shared" si="102"/>
        <v>0</v>
      </c>
      <c r="AF210" s="197" t="str">
        <f t="shared" si="103"/>
        <v/>
      </c>
      <c r="AG210" s="194"/>
      <c r="AH210" s="194"/>
      <c r="AI210" s="194"/>
      <c r="AJ210" s="193"/>
      <c r="AK210" s="199"/>
      <c r="AL210" s="194"/>
      <c r="AM210" s="115" t="e">
        <f t="shared" si="104"/>
        <v>#VALUE!</v>
      </c>
      <c r="AO210" s="11">
        <f t="shared" si="105"/>
        <v>0</v>
      </c>
      <c r="AP210" s="11" t="e">
        <f t="shared" si="106"/>
        <v>#N/A</v>
      </c>
      <c r="AQ210" s="11" t="str">
        <f t="shared" si="107"/>
        <v/>
      </c>
      <c r="AS210" s="202">
        <f t="shared" si="108"/>
        <v>0</v>
      </c>
      <c r="AT210" s="11" t="str">
        <f t="shared" si="109"/>
        <v/>
      </c>
      <c r="AW210" s="116"/>
      <c r="AX210" s="115" t="e">
        <f t="shared" si="110"/>
        <v>#VALUE!</v>
      </c>
      <c r="AY210" s="278" t="str">
        <f t="shared" si="111"/>
        <v/>
      </c>
      <c r="BC210" s="115" t="str">
        <f>IF(E210="","",_xlfn.XLOOKUP(E210,'Summarized Plan'!A:A,'Summarized Plan'!K:K))</f>
        <v/>
      </c>
      <c r="XEU210" s="138">
        <f t="shared" si="89"/>
        <v>0</v>
      </c>
      <c r="XEV210" s="138" t="str">
        <f>IF(E210="","",B207)</f>
        <v/>
      </c>
      <c r="XEW210" s="153" t="str">
        <f t="shared" si="90"/>
        <v/>
      </c>
      <c r="XEX210" s="138" t="str">
        <f>IF(ISNA(VLOOKUP(E210,'Summarized Plan'!$A:$U,19,0)),"",VLOOKUP(E210,'Summarized Plan'!$A:$U,19,0))</f>
        <v/>
      </c>
      <c r="XEY210" s="16" t="str">
        <f>IF('Truck Utilization'!A175=0,"",'Truck Utilization'!A175)</f>
        <v/>
      </c>
      <c r="XEZ210" s="16" t="str">
        <f>IF('Truck Utilization'!B175=0,"",'Truck Utilization'!B175)</f>
        <v>TKI133</v>
      </c>
      <c r="XFA210" s="138">
        <f t="shared" si="92"/>
        <v>1</v>
      </c>
      <c r="XFB210" s="138" t="str">
        <f>IF('DSR Attendance'!A64="","",'DSR Attendance'!A64)</f>
        <v>MORA</v>
      </c>
      <c r="XFC210" s="138" t="str">
        <f>IF('DSR Attendance'!B64="","",'DSR Attendance'!B64)</f>
        <v>CCBPI</v>
      </c>
    </row>
    <row r="211" spans="1:55 16375:16383" ht="14.4" customHeight="1">
      <c r="A211" s="190" t="str">
        <f>IF(L211="","",VLOOKUP(L211,'Truck Utilization'!B$3:C$300,2,FALSE))</f>
        <v/>
      </c>
      <c r="B211" s="191"/>
      <c r="C211" s="192" t="str">
        <f>IF($B211="","",VLOOKUP($B211,'DSR Attendance'!$A$3:$E$273,5,FALSE))</f>
        <v/>
      </c>
      <c r="D211" s="193"/>
      <c r="E211" s="637"/>
      <c r="F211" s="195"/>
      <c r="G211" s="195"/>
      <c r="H211" s="195"/>
      <c r="I211" s="196" t="str">
        <f>IF(E211="","",VLOOKUP(E211,'Summarized Plan'!A:B,2,0))</f>
        <v/>
      </c>
      <c r="J211" s="194"/>
      <c r="K211" s="194" t="s">
        <v>378</v>
      </c>
      <c r="L211" s="195"/>
      <c r="M211" s="194" t="str">
        <f t="shared" si="93"/>
        <v/>
      </c>
      <c r="N211" s="195" t="str">
        <f>IF(E211="","",VLOOKUP(E211,'Summarized Plan'!$A:$C,3,0))</f>
        <v/>
      </c>
      <c r="O211" s="195" t="str">
        <f>IF(E211="","",VLOOKUP(E211,'Summarized Plan'!$A:$G,7,0))</f>
        <v/>
      </c>
      <c r="P211" s="196"/>
      <c r="Q211" s="198">
        <f t="shared" si="94"/>
        <v>0</v>
      </c>
      <c r="R211" s="197" t="str">
        <f>IF($B211="","",VLOOKUP($Q211,'DSR Attendance'!$A$3:$D$179,4,FALSE))</f>
        <v/>
      </c>
      <c r="S211" s="197"/>
      <c r="T211" s="197">
        <f t="shared" si="95"/>
        <v>0</v>
      </c>
      <c r="U211" s="197">
        <f t="shared" si="96"/>
        <v>0</v>
      </c>
      <c r="V211" s="197" t="str">
        <f t="shared" si="97"/>
        <v/>
      </c>
      <c r="W211" s="197"/>
      <c r="X211" s="197" t="str">
        <f>_xlfn.IFNA(IF(L211="","",VLOOKUP(L211,'Truck Utilization'!B$3:D$147,3,FALSE)),"")</f>
        <v/>
      </c>
      <c r="Y211" s="197" t="str">
        <f>IF(X211="","",IF(E211="","",VLOOKUP(E211,'Summarized Plan'!$A:$E,5,0)))</f>
        <v/>
      </c>
      <c r="Z211" s="197">
        <f t="shared" si="98"/>
        <v>0</v>
      </c>
      <c r="AA211" s="197">
        <f t="shared" si="99"/>
        <v>0</v>
      </c>
      <c r="AB211" s="197" t="str">
        <f t="shared" si="100"/>
        <v/>
      </c>
      <c r="AC211" s="197"/>
      <c r="AD211" s="197">
        <f t="shared" si="101"/>
        <v>0</v>
      </c>
      <c r="AE211" s="197">
        <f t="shared" si="102"/>
        <v>0</v>
      </c>
      <c r="AF211" s="197" t="str">
        <f t="shared" si="103"/>
        <v/>
      </c>
      <c r="AG211" s="194"/>
      <c r="AH211" s="194"/>
      <c r="AI211" s="194"/>
      <c r="AJ211" s="193"/>
      <c r="AK211" s="199"/>
      <c r="AL211" s="194"/>
      <c r="AM211" s="115" t="e">
        <f t="shared" si="104"/>
        <v>#VALUE!</v>
      </c>
      <c r="AO211" s="11">
        <f t="shared" si="105"/>
        <v>0</v>
      </c>
      <c r="AP211" s="11" t="e">
        <f t="shared" si="106"/>
        <v>#N/A</v>
      </c>
      <c r="AQ211" s="11" t="str">
        <f t="shared" si="107"/>
        <v/>
      </c>
      <c r="AS211" s="202">
        <f t="shared" si="108"/>
        <v>0</v>
      </c>
      <c r="AT211" s="11" t="str">
        <f t="shared" si="109"/>
        <v/>
      </c>
      <c r="AW211" s="116"/>
      <c r="AX211" s="115" t="e">
        <f t="shared" si="110"/>
        <v>#VALUE!</v>
      </c>
      <c r="AY211" s="278" t="str">
        <f t="shared" si="111"/>
        <v/>
      </c>
      <c r="BC211" s="115" t="str">
        <f>IF(E211="","",_xlfn.XLOOKUP(E211,'Summarized Plan'!A:A,'Summarized Plan'!K:K))</f>
        <v/>
      </c>
      <c r="XEU211" s="138">
        <f t="shared" si="89"/>
        <v>0</v>
      </c>
      <c r="XEV211" s="138" t="str">
        <f>IF(E211="","",B207)</f>
        <v/>
      </c>
      <c r="XEW211" s="153" t="str">
        <f t="shared" si="90"/>
        <v/>
      </c>
      <c r="XEX211" s="138" t="str">
        <f>IF(ISNA(VLOOKUP(E211,'Summarized Plan'!$A:$U,19,0)),"",VLOOKUP(E211,'Summarized Plan'!$A:$U,19,0))</f>
        <v/>
      </c>
      <c r="XEY211" s="16" t="str">
        <f>IF('Truck Utilization'!A176=0,"",'Truck Utilization'!A176)</f>
        <v/>
      </c>
      <c r="XEZ211" s="16" t="str">
        <f>IF('Truck Utilization'!B176=0,"",'Truck Utilization'!B176)</f>
        <v>NDZ8343</v>
      </c>
      <c r="XFA211" s="138">
        <f t="shared" si="92"/>
        <v>1</v>
      </c>
      <c r="XFB211" s="138" t="str">
        <f>IF('DSR Attendance'!A138="","",'DSR Attendance'!A138)</f>
        <v>SUSON</v>
      </c>
      <c r="XFC211" s="138" t="str">
        <f>IF('DSR Attendance'!B138="","",'DSR Attendance'!B138)</f>
        <v>RRAJ</v>
      </c>
    </row>
    <row r="212" spans="1:55 16375:16383" ht="14.4" customHeight="1">
      <c r="A212" s="190" t="str">
        <f>IF(L212="","",VLOOKUP(L212,'Truck Utilization'!B$3:C$300,2,FALSE))</f>
        <v/>
      </c>
      <c r="B212" s="191"/>
      <c r="C212" s="192" t="str">
        <f>IF($B212="","",VLOOKUP($B212,'DSR Attendance'!$A$3:$E$273,5,FALSE))</f>
        <v/>
      </c>
      <c r="D212" s="193"/>
      <c r="E212" s="637"/>
      <c r="F212" s="195"/>
      <c r="G212" s="195"/>
      <c r="H212" s="195"/>
      <c r="I212" s="196" t="str">
        <f>IF(E212="","",VLOOKUP(E212,'Summarized Plan'!A:B,2,0))</f>
        <v/>
      </c>
      <c r="J212" s="194"/>
      <c r="K212" s="194" t="s">
        <v>378</v>
      </c>
      <c r="L212" s="195"/>
      <c r="M212" s="194" t="str">
        <f t="shared" si="93"/>
        <v/>
      </c>
      <c r="N212" s="195" t="str">
        <f>IF(E212="","",VLOOKUP(E212,'Summarized Plan'!$A:$C,3,0))</f>
        <v/>
      </c>
      <c r="O212" s="195" t="str">
        <f>IF(E212="","",VLOOKUP(E212,'Summarized Plan'!$A:$G,7,0))</f>
        <v/>
      </c>
      <c r="P212" s="196"/>
      <c r="Q212" s="198">
        <f t="shared" si="94"/>
        <v>0</v>
      </c>
      <c r="R212" s="197" t="str">
        <f>IF($B212="","",VLOOKUP($Q212,'DSR Attendance'!$A$3:$D$179,4,FALSE))</f>
        <v/>
      </c>
      <c r="S212" s="197"/>
      <c r="T212" s="197">
        <f t="shared" si="95"/>
        <v>0</v>
      </c>
      <c r="U212" s="197">
        <f t="shared" si="96"/>
        <v>0</v>
      </c>
      <c r="V212" s="197" t="str">
        <f t="shared" si="97"/>
        <v/>
      </c>
      <c r="W212" s="197"/>
      <c r="X212" s="197" t="str">
        <f>_xlfn.IFNA(IF(L212="","",VLOOKUP(L212,'Truck Utilization'!B$3:D$147,3,FALSE)),"")</f>
        <v/>
      </c>
      <c r="Y212" s="197" t="str">
        <f>IF(X212="","",IF(E212="","",VLOOKUP(E212,'Summarized Plan'!$A:$E,5,0)))</f>
        <v/>
      </c>
      <c r="Z212" s="197">
        <f t="shared" si="98"/>
        <v>0</v>
      </c>
      <c r="AA212" s="197">
        <f t="shared" si="99"/>
        <v>0</v>
      </c>
      <c r="AB212" s="197" t="str">
        <f t="shared" si="100"/>
        <v/>
      </c>
      <c r="AC212" s="197"/>
      <c r="AD212" s="197">
        <f t="shared" si="101"/>
        <v>0</v>
      </c>
      <c r="AE212" s="197">
        <f t="shared" si="102"/>
        <v>0</v>
      </c>
      <c r="AF212" s="197" t="str">
        <f t="shared" si="103"/>
        <v/>
      </c>
      <c r="AG212" s="194"/>
      <c r="AH212" s="194"/>
      <c r="AI212" s="194"/>
      <c r="AJ212" s="193"/>
      <c r="AK212" s="199"/>
      <c r="AL212" s="194"/>
      <c r="AM212" s="115" t="e">
        <f t="shared" si="104"/>
        <v>#VALUE!</v>
      </c>
      <c r="AO212" s="11">
        <f t="shared" si="105"/>
        <v>0</v>
      </c>
      <c r="AP212" s="11" t="e">
        <f t="shared" si="106"/>
        <v>#N/A</v>
      </c>
      <c r="AQ212" s="11" t="str">
        <f t="shared" si="107"/>
        <v/>
      </c>
      <c r="AS212" s="202">
        <f t="shared" si="108"/>
        <v>0</v>
      </c>
      <c r="AT212" s="11" t="str">
        <f t="shared" si="109"/>
        <v/>
      </c>
      <c r="AW212" s="116"/>
      <c r="AX212" s="115" t="e">
        <f t="shared" si="110"/>
        <v>#VALUE!</v>
      </c>
      <c r="AY212" s="278" t="str">
        <f t="shared" si="111"/>
        <v/>
      </c>
      <c r="BC212" s="115" t="str">
        <f>IF(E212="","",_xlfn.XLOOKUP(E212,'Summarized Plan'!A:A,'Summarized Plan'!K:K))</f>
        <v/>
      </c>
      <c r="XEU212" s="138">
        <f t="shared" si="89"/>
        <v>0</v>
      </c>
      <c r="XEV212" s="138" t="str">
        <f>IF(E212="","",B212)</f>
        <v/>
      </c>
      <c r="XEW212" s="153" t="str">
        <f t="shared" si="90"/>
        <v/>
      </c>
      <c r="XEX212" s="138" t="str">
        <f>IF(ISNA(VLOOKUP(E212,'Summarized Plan'!$A:$U,19,0)),"",VLOOKUP(E212,'Summarized Plan'!$A:$U,19,0))</f>
        <v/>
      </c>
      <c r="XEY212" s="16" t="str">
        <f>IF('Truck Utilization'!A177=0,"",'Truck Utilization'!A177)</f>
        <v/>
      </c>
      <c r="XEZ212" s="16" t="str">
        <f>IF('Truck Utilization'!B177=0,"",'Truck Utilization'!B177)</f>
        <v/>
      </c>
      <c r="XFA212" s="138">
        <f t="shared" si="92"/>
        <v>1</v>
      </c>
      <c r="XFB212" s="138" t="str">
        <f>IF('DSR Attendance'!A137="","",'DSR Attendance'!A137)</f>
        <v>SULLERA</v>
      </c>
      <c r="XFC212" s="138" t="str">
        <f>IF('DSR Attendance'!B137="","",'DSR Attendance'!B137)</f>
        <v>RRAJ</v>
      </c>
    </row>
    <row r="213" spans="1:55 16375:16383" ht="14.4" customHeight="1">
      <c r="A213" s="190" t="str">
        <f>IF(L213="","",VLOOKUP(L213,'Truck Utilization'!B$3:C$300,2,FALSE))</f>
        <v/>
      </c>
      <c r="B213" s="191"/>
      <c r="C213" s="192" t="str">
        <f>IF($B213="","",VLOOKUP($B213,'DSR Attendance'!$A$3:$E$273,5,FALSE))</f>
        <v/>
      </c>
      <c r="D213" s="193"/>
      <c r="E213" s="637"/>
      <c r="F213" s="195"/>
      <c r="G213" s="195"/>
      <c r="H213" s="195"/>
      <c r="I213" s="196" t="str">
        <f>IF(E213="","",VLOOKUP(E213,'Summarized Plan'!A:B,2,0))</f>
        <v/>
      </c>
      <c r="J213" s="194"/>
      <c r="K213" s="194" t="s">
        <v>378</v>
      </c>
      <c r="L213" s="195"/>
      <c r="M213" s="194" t="str">
        <f t="shared" si="93"/>
        <v/>
      </c>
      <c r="N213" s="195" t="str">
        <f>IF(E213="","",VLOOKUP(E213,'Summarized Plan'!$A:$C,3,0))</f>
        <v/>
      </c>
      <c r="O213" s="195" t="str">
        <f>IF(E213="","",VLOOKUP(E213,'Summarized Plan'!$A:$G,7,0))</f>
        <v/>
      </c>
      <c r="P213" s="196"/>
      <c r="Q213" s="198">
        <f t="shared" si="94"/>
        <v>0</v>
      </c>
      <c r="R213" s="197" t="str">
        <f>IF($B213="","",VLOOKUP($Q213,'DSR Attendance'!$A$3:$D$179,4,FALSE))</f>
        <v/>
      </c>
      <c r="S213" s="197"/>
      <c r="T213" s="197">
        <f t="shared" si="95"/>
        <v>0</v>
      </c>
      <c r="U213" s="197">
        <f t="shared" si="96"/>
        <v>0</v>
      </c>
      <c r="V213" s="197" t="str">
        <f t="shared" si="97"/>
        <v/>
      </c>
      <c r="W213" s="197"/>
      <c r="X213" s="197" t="str">
        <f>_xlfn.IFNA(IF(L213="","",VLOOKUP(L213,'Truck Utilization'!B$3:D$147,3,FALSE)),"")</f>
        <v/>
      </c>
      <c r="Y213" s="197" t="str">
        <f>IF(X213="","",IF(E213="","",VLOOKUP(E213,'Summarized Plan'!$A:$E,5,0)))</f>
        <v/>
      </c>
      <c r="Z213" s="197">
        <f t="shared" si="98"/>
        <v>0</v>
      </c>
      <c r="AA213" s="197">
        <f t="shared" si="99"/>
        <v>0</v>
      </c>
      <c r="AB213" s="197" t="str">
        <f t="shared" si="100"/>
        <v/>
      </c>
      <c r="AC213" s="197"/>
      <c r="AD213" s="197">
        <f t="shared" si="101"/>
        <v>0</v>
      </c>
      <c r="AE213" s="197">
        <f t="shared" si="102"/>
        <v>0</v>
      </c>
      <c r="AF213" s="197" t="str">
        <f t="shared" si="103"/>
        <v/>
      </c>
      <c r="AG213" s="194"/>
      <c r="AH213" s="194"/>
      <c r="AI213" s="194"/>
      <c r="AJ213" s="193"/>
      <c r="AK213" s="199"/>
      <c r="AL213" s="194"/>
      <c r="AM213" s="115" t="e">
        <f t="shared" si="104"/>
        <v>#VALUE!</v>
      </c>
      <c r="AO213" s="11">
        <f t="shared" si="105"/>
        <v>0</v>
      </c>
      <c r="AP213" s="11" t="e">
        <f t="shared" si="106"/>
        <v>#N/A</v>
      </c>
      <c r="AQ213" s="11" t="str">
        <f t="shared" si="107"/>
        <v/>
      </c>
      <c r="AS213" s="202">
        <f t="shared" si="108"/>
        <v>0</v>
      </c>
      <c r="AT213" s="11" t="str">
        <f t="shared" si="109"/>
        <v/>
      </c>
      <c r="AW213" s="116"/>
      <c r="AX213" s="115" t="e">
        <f t="shared" si="110"/>
        <v>#VALUE!</v>
      </c>
      <c r="AY213" s="278" t="str">
        <f t="shared" si="111"/>
        <v/>
      </c>
      <c r="BC213" s="115" t="str">
        <f>IF(E213="","",_xlfn.XLOOKUP(E213,'Summarized Plan'!A:A,'Summarized Plan'!K:K))</f>
        <v/>
      </c>
      <c r="XEU213" s="138">
        <f t="shared" si="89"/>
        <v>0</v>
      </c>
      <c r="XEV213" s="138" t="str">
        <f>IF(E213="","",B212)</f>
        <v/>
      </c>
      <c r="XEW213" s="153" t="str">
        <f t="shared" si="90"/>
        <v/>
      </c>
      <c r="XEX213" s="138" t="str">
        <f>IF(ISNA(VLOOKUP(E213,'Summarized Plan'!$A:$U,19,0)),"",VLOOKUP(E213,'Summarized Plan'!$A:$U,19,0))</f>
        <v/>
      </c>
      <c r="XEY213" s="16" t="str">
        <f>IF('Truck Utilization'!A178=0,"",'Truck Utilization'!A178)</f>
        <v/>
      </c>
      <c r="XEZ213" s="16" t="str">
        <f>IF('Truck Utilization'!B178=0,"",'Truck Utilization'!B178)</f>
        <v>CCE6461</v>
      </c>
      <c r="XFA213" s="138">
        <f t="shared" si="92"/>
        <v>1</v>
      </c>
      <c r="XFB213" s="138" t="str">
        <f>IF('DSR Attendance'!A18="","",'DSR Attendance'!A18)</f>
        <v>BANDOLIN</v>
      </c>
      <c r="XFC213" s="138" t="str">
        <f>IF('DSR Attendance'!B18="","",'DSR Attendance'!B18)</f>
        <v>CCBPI</v>
      </c>
    </row>
    <row r="214" spans="1:55 16375:16383" ht="14.4" customHeight="1">
      <c r="A214" s="190" t="str">
        <f>IF(L214="","",VLOOKUP(L214,'Truck Utilization'!B$3:C$300,2,FALSE))</f>
        <v/>
      </c>
      <c r="B214" s="191"/>
      <c r="C214" s="192" t="str">
        <f>IF($B214="","",VLOOKUP($B214,'DSR Attendance'!$A$3:$E$273,5,FALSE))</f>
        <v/>
      </c>
      <c r="D214" s="193"/>
      <c r="E214" s="637"/>
      <c r="F214" s="195"/>
      <c r="G214" s="195"/>
      <c r="H214" s="195"/>
      <c r="I214" s="196" t="str">
        <f>IF(E214="","",VLOOKUP(E214,'Summarized Plan'!A:B,2,0))</f>
        <v/>
      </c>
      <c r="J214" s="194"/>
      <c r="K214" s="194" t="s">
        <v>378</v>
      </c>
      <c r="L214" s="195"/>
      <c r="M214" s="194" t="str">
        <f t="shared" si="93"/>
        <v/>
      </c>
      <c r="N214" s="195" t="str">
        <f>IF(E214="","",VLOOKUP(E214,'Summarized Plan'!$A:$C,3,0))</f>
        <v/>
      </c>
      <c r="O214" s="195" t="str">
        <f>IF(E214="","",VLOOKUP(E214,'Summarized Plan'!$A:$G,7,0))</f>
        <v/>
      </c>
      <c r="P214" s="196"/>
      <c r="Q214" s="198">
        <f t="shared" si="94"/>
        <v>0</v>
      </c>
      <c r="R214" s="197" t="str">
        <f>IF($B214="","",VLOOKUP($Q214,'DSR Attendance'!$A$3:$D$179,4,FALSE))</f>
        <v/>
      </c>
      <c r="S214" s="197"/>
      <c r="T214" s="197">
        <f t="shared" si="95"/>
        <v>0</v>
      </c>
      <c r="U214" s="197">
        <f t="shared" si="96"/>
        <v>0</v>
      </c>
      <c r="V214" s="197" t="str">
        <f t="shared" si="97"/>
        <v/>
      </c>
      <c r="W214" s="197"/>
      <c r="X214" s="197" t="str">
        <f>_xlfn.IFNA(IF(L214="","",VLOOKUP(L214,'Truck Utilization'!B$3:D$147,3,FALSE)),"")</f>
        <v/>
      </c>
      <c r="Y214" s="197" t="str">
        <f>IF(X214="","",IF(E214="","",VLOOKUP(E214,'Summarized Plan'!$A:$E,5,0)))</f>
        <v/>
      </c>
      <c r="Z214" s="197">
        <f t="shared" si="98"/>
        <v>0</v>
      </c>
      <c r="AA214" s="197">
        <f t="shared" si="99"/>
        <v>0</v>
      </c>
      <c r="AB214" s="197" t="str">
        <f t="shared" si="100"/>
        <v/>
      </c>
      <c r="AC214" s="197"/>
      <c r="AD214" s="197">
        <f t="shared" si="101"/>
        <v>0</v>
      </c>
      <c r="AE214" s="197">
        <f t="shared" si="102"/>
        <v>0</v>
      </c>
      <c r="AF214" s="197" t="str">
        <f t="shared" si="103"/>
        <v/>
      </c>
      <c r="AG214" s="194"/>
      <c r="AH214" s="194"/>
      <c r="AI214" s="194"/>
      <c r="AJ214" s="193"/>
      <c r="AK214" s="199"/>
      <c r="AL214" s="194"/>
      <c r="AM214" s="115" t="e">
        <f t="shared" si="104"/>
        <v>#VALUE!</v>
      </c>
      <c r="AO214" s="11">
        <f t="shared" si="105"/>
        <v>0</v>
      </c>
      <c r="AP214" s="11" t="e">
        <f t="shared" si="106"/>
        <v>#N/A</v>
      </c>
      <c r="AQ214" s="11" t="str">
        <f t="shared" si="107"/>
        <v/>
      </c>
      <c r="AS214" s="202">
        <f t="shared" si="108"/>
        <v>0</v>
      </c>
      <c r="AT214" s="11" t="str">
        <f t="shared" si="109"/>
        <v/>
      </c>
      <c r="AW214" s="116"/>
      <c r="AX214" s="115" t="e">
        <f t="shared" si="110"/>
        <v>#VALUE!</v>
      </c>
      <c r="AY214" s="278" t="str">
        <f t="shared" si="111"/>
        <v/>
      </c>
      <c r="BC214" s="115" t="str">
        <f>IF(E214="","",_xlfn.XLOOKUP(E214,'Summarized Plan'!A:A,'Summarized Plan'!K:K))</f>
        <v/>
      </c>
      <c r="XEU214" s="138">
        <f t="shared" ref="XEU214:XEU277" si="112">COUNTIF($E:$E,E214)</f>
        <v>0</v>
      </c>
      <c r="XEV214" s="138" t="str">
        <f>IF(E214="","",B212)</f>
        <v/>
      </c>
      <c r="XEW214" s="153" t="str">
        <f t="shared" ref="XEW214:XEW277" si="113">IF(L214="","",L214)</f>
        <v/>
      </c>
      <c r="XEX214" s="138" t="str">
        <f>IF(ISNA(VLOOKUP(E214,'Summarized Plan'!$A:$U,19,0)),"",VLOOKUP(E214,'Summarized Plan'!$A:$U,19,0))</f>
        <v/>
      </c>
      <c r="XEY214" s="16" t="str">
        <f>IF('Truck Utilization'!A179=0,"",'Truck Utilization'!A179)</f>
        <v/>
      </c>
      <c r="XEZ214" s="16" t="str">
        <f>IF('Truck Utilization'!B179=0,"",'Truck Utilization'!B179)</f>
        <v>NGB3918</v>
      </c>
      <c r="XFA214" s="138">
        <f t="shared" si="92"/>
        <v>1</v>
      </c>
      <c r="XFB214" s="138" t="str">
        <f>IF('DSR Attendance'!A142="","",'DSR Attendance'!A142)</f>
        <v>AQUINO</v>
      </c>
      <c r="XFC214" s="138" t="str">
        <f>IF('DSR Attendance'!B142="","",'DSR Attendance'!B142)</f>
        <v>CCBPI</v>
      </c>
    </row>
    <row r="215" spans="1:55 16375:16383" ht="14.4" customHeight="1">
      <c r="A215" s="190" t="str">
        <f>IF(L215="","",VLOOKUP(L215,'Truck Utilization'!B$3:C$300,2,FALSE))</f>
        <v/>
      </c>
      <c r="B215" s="191"/>
      <c r="C215" s="192" t="str">
        <f>IF($B215="","",VLOOKUP($B215,'DSR Attendance'!$A$3:$E$273,5,FALSE))</f>
        <v/>
      </c>
      <c r="D215" s="193"/>
      <c r="E215" s="637"/>
      <c r="F215" s="195"/>
      <c r="G215" s="195"/>
      <c r="H215" s="195"/>
      <c r="I215" s="196" t="str">
        <f>IF(E215="","",VLOOKUP(E215,'Summarized Plan'!A:B,2,0))</f>
        <v/>
      </c>
      <c r="J215" s="194"/>
      <c r="K215" s="194" t="s">
        <v>378</v>
      </c>
      <c r="L215" s="195"/>
      <c r="M215" s="194" t="str">
        <f t="shared" si="93"/>
        <v/>
      </c>
      <c r="N215" s="195" t="str">
        <f>IF(E215="","",VLOOKUP(E215,'Summarized Plan'!$A:$C,3,0))</f>
        <v/>
      </c>
      <c r="O215" s="195" t="str">
        <f>IF(E215="","",VLOOKUP(E215,'Summarized Plan'!$A:$G,7,0))</f>
        <v/>
      </c>
      <c r="P215" s="196"/>
      <c r="Q215" s="198">
        <f t="shared" si="94"/>
        <v>0</v>
      </c>
      <c r="R215" s="197" t="str">
        <f>IF($B215="","",VLOOKUP($Q215,'DSR Attendance'!$A$3:$D$179,4,FALSE))</f>
        <v/>
      </c>
      <c r="S215" s="197"/>
      <c r="T215" s="197">
        <f t="shared" si="95"/>
        <v>0</v>
      </c>
      <c r="U215" s="197">
        <f t="shared" si="96"/>
        <v>0</v>
      </c>
      <c r="V215" s="197" t="str">
        <f t="shared" si="97"/>
        <v/>
      </c>
      <c r="W215" s="197"/>
      <c r="X215" s="197" t="str">
        <f>_xlfn.IFNA(IF(L215="","",VLOOKUP(L215,'Truck Utilization'!B$3:D$147,3,FALSE)),"")</f>
        <v/>
      </c>
      <c r="Y215" s="197" t="str">
        <f>IF(X215="","",IF(E215="","",VLOOKUP(E215,'Summarized Plan'!$A:$E,5,0)))</f>
        <v/>
      </c>
      <c r="Z215" s="197">
        <f t="shared" si="98"/>
        <v>0</v>
      </c>
      <c r="AA215" s="197">
        <f t="shared" si="99"/>
        <v>0</v>
      </c>
      <c r="AB215" s="197" t="str">
        <f t="shared" si="100"/>
        <v/>
      </c>
      <c r="AC215" s="197"/>
      <c r="AD215" s="197">
        <f t="shared" si="101"/>
        <v>0</v>
      </c>
      <c r="AE215" s="197">
        <f t="shared" si="102"/>
        <v>0</v>
      </c>
      <c r="AF215" s="197" t="str">
        <f t="shared" si="103"/>
        <v/>
      </c>
      <c r="AG215" s="194"/>
      <c r="AH215" s="194"/>
      <c r="AI215" s="194"/>
      <c r="AJ215" s="193"/>
      <c r="AK215" s="199"/>
      <c r="AL215" s="194"/>
      <c r="AM215" s="115" t="e">
        <f t="shared" si="104"/>
        <v>#VALUE!</v>
      </c>
      <c r="AO215" s="11">
        <f t="shared" si="105"/>
        <v>0</v>
      </c>
      <c r="AP215" s="11" t="e">
        <f t="shared" si="106"/>
        <v>#N/A</v>
      </c>
      <c r="AQ215" s="11" t="str">
        <f t="shared" si="107"/>
        <v/>
      </c>
      <c r="AS215" s="202">
        <f t="shared" si="108"/>
        <v>0</v>
      </c>
      <c r="AT215" s="11" t="str">
        <f t="shared" si="109"/>
        <v/>
      </c>
      <c r="AW215" s="116"/>
      <c r="AX215" s="115" t="e">
        <f t="shared" si="110"/>
        <v>#VALUE!</v>
      </c>
      <c r="AY215" s="278" t="str">
        <f t="shared" si="111"/>
        <v/>
      </c>
      <c r="BC215" s="115" t="str">
        <f>IF(E215="","",_xlfn.XLOOKUP(E215,'Summarized Plan'!A:A,'Summarized Plan'!K:K))</f>
        <v/>
      </c>
      <c r="XEU215" s="138">
        <f t="shared" si="112"/>
        <v>0</v>
      </c>
      <c r="XEV215" s="138" t="str">
        <f>IF(E215="","",B212)</f>
        <v/>
      </c>
      <c r="XEW215" s="153" t="str">
        <f t="shared" si="113"/>
        <v/>
      </c>
      <c r="XEX215" s="138" t="str">
        <f>IF(ISNA(VLOOKUP(E215,'Summarized Plan'!$A:$U,19,0)),"",VLOOKUP(E215,'Summarized Plan'!$A:$U,19,0))</f>
        <v/>
      </c>
      <c r="XEY215" s="16" t="str">
        <f>IF('Truck Utilization'!A180=0,"",'Truck Utilization'!A180)</f>
        <v/>
      </c>
      <c r="XEZ215" s="16" t="str">
        <f>IF('Truck Utilization'!B180=0,"",'Truck Utilization'!B180)</f>
        <v>NGL8198</v>
      </c>
      <c r="XFA215" s="138">
        <f t="shared" si="92"/>
        <v>1</v>
      </c>
      <c r="XFB215" s="138" t="str">
        <f>IF('DSR Attendance'!A143="","",'DSR Attendance'!A143)</f>
        <v>AULISTIA</v>
      </c>
      <c r="XFC215" s="138" t="str">
        <f>IF('DSR Attendance'!B143="","",'DSR Attendance'!B143)</f>
        <v>CCBPI</v>
      </c>
    </row>
    <row r="216" spans="1:55 16375:16383" ht="14.4" customHeight="1">
      <c r="A216" s="190" t="str">
        <f>IF(L216="","",VLOOKUP(L216,'Truck Utilization'!B$3:C$300,2,FALSE))</f>
        <v/>
      </c>
      <c r="B216" s="191"/>
      <c r="C216" s="192" t="str">
        <f>IF($B216="","",VLOOKUP($B216,'DSR Attendance'!$A$3:$E$273,5,FALSE))</f>
        <v/>
      </c>
      <c r="D216" s="193"/>
      <c r="E216" s="637"/>
      <c r="F216" s="195"/>
      <c r="G216" s="195"/>
      <c r="H216" s="195"/>
      <c r="I216" s="196" t="str">
        <f>IF(E216="","",VLOOKUP(E216,'Summarized Plan'!A:B,2,0))</f>
        <v/>
      </c>
      <c r="J216" s="194"/>
      <c r="K216" s="194" t="s">
        <v>378</v>
      </c>
      <c r="L216" s="195"/>
      <c r="M216" s="194" t="str">
        <f t="shared" si="93"/>
        <v/>
      </c>
      <c r="N216" s="195" t="str">
        <f>IF(E216="","",VLOOKUP(E216,'Summarized Plan'!$A:$C,3,0))</f>
        <v/>
      </c>
      <c r="O216" s="195" t="str">
        <f>IF(E216="","",VLOOKUP(E216,'Summarized Plan'!$A:$G,7,0))</f>
        <v/>
      </c>
      <c r="P216" s="196"/>
      <c r="Q216" s="198">
        <f t="shared" si="94"/>
        <v>0</v>
      </c>
      <c r="R216" s="197" t="str">
        <f>IF($B216="","",VLOOKUP($Q216,'DSR Attendance'!$A$3:$D$179,4,FALSE))</f>
        <v/>
      </c>
      <c r="S216" s="197"/>
      <c r="T216" s="197">
        <f t="shared" si="95"/>
        <v>0</v>
      </c>
      <c r="U216" s="197">
        <f t="shared" si="96"/>
        <v>0</v>
      </c>
      <c r="V216" s="197" t="str">
        <f t="shared" si="97"/>
        <v/>
      </c>
      <c r="W216" s="197"/>
      <c r="X216" s="197" t="str">
        <f>_xlfn.IFNA(IF(L216="","",VLOOKUP(L216,'Truck Utilization'!B$3:D$147,3,FALSE)),"")</f>
        <v/>
      </c>
      <c r="Y216" s="197" t="str">
        <f>IF(X216="","",IF(E216="","",VLOOKUP(E216,'Summarized Plan'!$A:$E,5,0)))</f>
        <v/>
      </c>
      <c r="Z216" s="197">
        <f t="shared" si="98"/>
        <v>0</v>
      </c>
      <c r="AA216" s="197">
        <f t="shared" si="99"/>
        <v>0</v>
      </c>
      <c r="AB216" s="197" t="str">
        <f t="shared" si="100"/>
        <v/>
      </c>
      <c r="AC216" s="197"/>
      <c r="AD216" s="197">
        <f t="shared" si="101"/>
        <v>0</v>
      </c>
      <c r="AE216" s="197">
        <f t="shared" si="102"/>
        <v>0</v>
      </c>
      <c r="AF216" s="197" t="str">
        <f t="shared" si="103"/>
        <v/>
      </c>
      <c r="AG216" s="194"/>
      <c r="AH216" s="194"/>
      <c r="AI216" s="194"/>
      <c r="AJ216" s="193"/>
      <c r="AK216" s="199"/>
      <c r="AL216" s="194"/>
      <c r="AM216" s="115" t="e">
        <f t="shared" si="104"/>
        <v>#VALUE!</v>
      </c>
      <c r="AO216" s="11">
        <f t="shared" si="105"/>
        <v>0</v>
      </c>
      <c r="AP216" s="11" t="e">
        <f t="shared" si="106"/>
        <v>#N/A</v>
      </c>
      <c r="AQ216" s="11" t="str">
        <f t="shared" si="107"/>
        <v/>
      </c>
      <c r="AS216" s="202">
        <f t="shared" si="108"/>
        <v>0</v>
      </c>
      <c r="AT216" s="11" t="str">
        <f t="shared" si="109"/>
        <v/>
      </c>
      <c r="AW216" s="116"/>
      <c r="AX216" s="115" t="e">
        <f t="shared" si="110"/>
        <v>#VALUE!</v>
      </c>
      <c r="AY216" s="278" t="str">
        <f t="shared" si="111"/>
        <v/>
      </c>
      <c r="BC216" s="115" t="str">
        <f>IF(E216="","",_xlfn.XLOOKUP(E216,'Summarized Plan'!A:A,'Summarized Plan'!K:K))</f>
        <v/>
      </c>
      <c r="XEU216" s="138">
        <f t="shared" si="112"/>
        <v>0</v>
      </c>
      <c r="XEV216" s="138" t="str">
        <f>IF(E216="","",B212)</f>
        <v/>
      </c>
      <c r="XEW216" s="153" t="str">
        <f t="shared" si="113"/>
        <v/>
      </c>
      <c r="XEX216" s="138" t="str">
        <f>IF(ISNA(VLOOKUP(E216,'Summarized Plan'!$A:$U,19,0)),"",VLOOKUP(E216,'Summarized Plan'!$A:$U,19,0))</f>
        <v/>
      </c>
      <c r="XEY216" s="16" t="str">
        <f>IF('Truck Utilization'!A181=0,"",'Truck Utilization'!A181)</f>
        <v/>
      </c>
      <c r="XEZ216" s="16" t="str">
        <f>IF('Truck Utilization'!B181=0,"",'Truck Utilization'!B181)</f>
        <v>CAB2044</v>
      </c>
      <c r="XFA216" s="138">
        <f t="shared" si="92"/>
        <v>1</v>
      </c>
      <c r="XFB216" s="138" t="str">
        <f>IF('DSR Attendance'!A144="","",'DSR Attendance'!A144)</f>
        <v>BACUS</v>
      </c>
      <c r="XFC216" s="138" t="str">
        <f>IF('DSR Attendance'!B144="","",'DSR Attendance'!B144)</f>
        <v>CCBPI</v>
      </c>
    </row>
    <row r="217" spans="1:55 16375:16383" ht="14.4" customHeight="1">
      <c r="A217" s="190" t="str">
        <f>IF(L217="","",VLOOKUP(L217,'Truck Utilization'!B$3:C$300,2,FALSE))</f>
        <v/>
      </c>
      <c r="B217" s="191"/>
      <c r="C217" s="192" t="str">
        <f>IF($B217="","",VLOOKUP($B217,'DSR Attendance'!$A$3:$E$273,5,FALSE))</f>
        <v/>
      </c>
      <c r="D217" s="193"/>
      <c r="E217" s="637"/>
      <c r="F217" s="195"/>
      <c r="G217" s="195"/>
      <c r="H217" s="195"/>
      <c r="I217" s="196" t="str">
        <f>IF(E217="","",VLOOKUP(E217,'Summarized Plan'!A:B,2,0))</f>
        <v/>
      </c>
      <c r="J217" s="194"/>
      <c r="K217" s="194" t="s">
        <v>378</v>
      </c>
      <c r="L217" s="195"/>
      <c r="M217" s="194" t="str">
        <f t="shared" si="93"/>
        <v/>
      </c>
      <c r="N217" s="195" t="str">
        <f>IF(E217="","",VLOOKUP(E217,'Summarized Plan'!$A:$C,3,0))</f>
        <v/>
      </c>
      <c r="O217" s="195" t="str">
        <f>IF(E217="","",VLOOKUP(E217,'Summarized Plan'!$A:$G,7,0))</f>
        <v/>
      </c>
      <c r="P217" s="196"/>
      <c r="Q217" s="198">
        <f t="shared" si="94"/>
        <v>0</v>
      </c>
      <c r="R217" s="197" t="str">
        <f>IF($B217="","",VLOOKUP($Q217,'DSR Attendance'!$A$3:$D$179,4,FALSE))</f>
        <v/>
      </c>
      <c r="S217" s="197"/>
      <c r="T217" s="197">
        <f t="shared" si="95"/>
        <v>0</v>
      </c>
      <c r="U217" s="197">
        <f t="shared" si="96"/>
        <v>0</v>
      </c>
      <c r="V217" s="197" t="str">
        <f t="shared" si="97"/>
        <v/>
      </c>
      <c r="W217" s="197"/>
      <c r="X217" s="197" t="str">
        <f>_xlfn.IFNA(IF(L217="","",VLOOKUP(L217,'Truck Utilization'!B$3:D$147,3,FALSE)),"")</f>
        <v/>
      </c>
      <c r="Y217" s="197" t="str">
        <f>IF(X217="","",IF(E217="","",VLOOKUP(E217,'Summarized Plan'!$A:$E,5,0)))</f>
        <v/>
      </c>
      <c r="Z217" s="197">
        <f t="shared" si="98"/>
        <v>0</v>
      </c>
      <c r="AA217" s="197">
        <f t="shared" si="99"/>
        <v>0</v>
      </c>
      <c r="AB217" s="197" t="str">
        <f t="shared" si="100"/>
        <v/>
      </c>
      <c r="AC217" s="197"/>
      <c r="AD217" s="197">
        <f t="shared" si="101"/>
        <v>0</v>
      </c>
      <c r="AE217" s="197">
        <f t="shared" si="102"/>
        <v>0</v>
      </c>
      <c r="AF217" s="197" t="str">
        <f t="shared" si="103"/>
        <v/>
      </c>
      <c r="AG217" s="194"/>
      <c r="AH217" s="194"/>
      <c r="AI217" s="194"/>
      <c r="AJ217" s="193"/>
      <c r="AK217" s="199"/>
      <c r="AL217" s="194"/>
      <c r="AM217" s="115" t="e">
        <f t="shared" si="104"/>
        <v>#VALUE!</v>
      </c>
      <c r="AO217" s="11">
        <f t="shared" si="105"/>
        <v>0</v>
      </c>
      <c r="AP217" s="11" t="e">
        <f t="shared" si="106"/>
        <v>#N/A</v>
      </c>
      <c r="AQ217" s="11" t="str">
        <f t="shared" si="107"/>
        <v/>
      </c>
      <c r="AS217" s="202">
        <f t="shared" si="108"/>
        <v>0</v>
      </c>
      <c r="AT217" s="11" t="str">
        <f t="shared" si="109"/>
        <v/>
      </c>
      <c r="AW217" s="116"/>
      <c r="AX217" s="115" t="e">
        <f t="shared" si="110"/>
        <v>#VALUE!</v>
      </c>
      <c r="AY217" s="278" t="str">
        <f t="shared" si="111"/>
        <v/>
      </c>
      <c r="BC217" s="115" t="str">
        <f>IF(E217="","",_xlfn.XLOOKUP(E217,'Summarized Plan'!A:A,'Summarized Plan'!K:K))</f>
        <v/>
      </c>
      <c r="XEU217" s="138">
        <f t="shared" si="112"/>
        <v>0</v>
      </c>
      <c r="XEV217" s="138" t="str">
        <f>IF(E217="","",B217)</f>
        <v/>
      </c>
      <c r="XEW217" s="153" t="str">
        <f t="shared" si="113"/>
        <v/>
      </c>
      <c r="XEX217" s="138" t="str">
        <f>IF(ISNA(VLOOKUP(E217,'Summarized Plan'!$A:$U,19,0)),"",VLOOKUP(E217,'Summarized Plan'!$A:$U,19,0))</f>
        <v/>
      </c>
      <c r="XEY217" s="16" t="str">
        <f>IF('Truck Utilization'!A182=0,"",'Truck Utilization'!A182)</f>
        <v/>
      </c>
      <c r="XEZ217" s="16" t="str">
        <f>IF('Truck Utilization'!B182=0,"",'Truck Utilization'!B182)</f>
        <v>CBQ9459</v>
      </c>
      <c r="XFA217" s="138">
        <f t="shared" si="92"/>
        <v>1</v>
      </c>
      <c r="XFB217" s="138" t="str">
        <f>IF('DSR Attendance'!A145="","",'DSR Attendance'!A145)</f>
        <v>BANTEL</v>
      </c>
      <c r="XFC217" s="138" t="str">
        <f>IF('DSR Attendance'!B145="","",'DSR Attendance'!B145)</f>
        <v>CCBPI</v>
      </c>
    </row>
    <row r="218" spans="1:55 16375:16383" ht="14.4" customHeight="1">
      <c r="A218" s="190" t="str">
        <f>IF(L218="","",VLOOKUP(L218,'Truck Utilization'!B$3:C$300,2,FALSE))</f>
        <v/>
      </c>
      <c r="B218" s="191"/>
      <c r="C218" s="192" t="str">
        <f>IF($B218="","",VLOOKUP($B218,'DSR Attendance'!$A$3:$E$273,5,FALSE))</f>
        <v/>
      </c>
      <c r="D218" s="193"/>
      <c r="E218" s="637"/>
      <c r="F218" s="195"/>
      <c r="G218" s="195"/>
      <c r="H218" s="195"/>
      <c r="I218" s="196" t="str">
        <f>IF(E218="","",VLOOKUP(E218,'Summarized Plan'!A:B,2,0))</f>
        <v/>
      </c>
      <c r="J218" s="194"/>
      <c r="K218" s="194" t="s">
        <v>378</v>
      </c>
      <c r="L218" s="195"/>
      <c r="M218" s="194" t="str">
        <f t="shared" si="93"/>
        <v/>
      </c>
      <c r="N218" s="195" t="str">
        <f>IF(E218="","",VLOOKUP(E218,'Summarized Plan'!$A:$C,3,0))</f>
        <v/>
      </c>
      <c r="O218" s="195" t="str">
        <f>IF(E218="","",VLOOKUP(E218,'Summarized Plan'!$A:$G,7,0))</f>
        <v/>
      </c>
      <c r="P218" s="196"/>
      <c r="Q218" s="198">
        <f t="shared" si="94"/>
        <v>0</v>
      </c>
      <c r="R218" s="197" t="str">
        <f>IF($B218="","",VLOOKUP($Q218,'DSR Attendance'!$A$3:$D$179,4,FALSE))</f>
        <v/>
      </c>
      <c r="S218" s="197"/>
      <c r="T218" s="197">
        <f t="shared" si="95"/>
        <v>0</v>
      </c>
      <c r="U218" s="197">
        <f t="shared" si="96"/>
        <v>0</v>
      </c>
      <c r="V218" s="197" t="str">
        <f t="shared" si="97"/>
        <v/>
      </c>
      <c r="W218" s="197"/>
      <c r="X218" s="197" t="str">
        <f>_xlfn.IFNA(IF(L218="","",VLOOKUP(L218,'Truck Utilization'!B$3:D$147,3,FALSE)),"")</f>
        <v/>
      </c>
      <c r="Y218" s="197" t="str">
        <f>IF(X218="","",IF(E218="","",VLOOKUP(E218,'Summarized Plan'!$A:$E,5,0)))</f>
        <v/>
      </c>
      <c r="Z218" s="197">
        <f>+E218</f>
        <v>0</v>
      </c>
      <c r="AA218" s="197">
        <f t="shared" si="99"/>
        <v>0</v>
      </c>
      <c r="AB218" s="197" t="str">
        <f t="shared" si="100"/>
        <v/>
      </c>
      <c r="AC218" s="197"/>
      <c r="AD218" s="197">
        <f t="shared" si="101"/>
        <v>0</v>
      </c>
      <c r="AE218" s="197">
        <f t="shared" si="102"/>
        <v>0</v>
      </c>
      <c r="AF218" s="197" t="str">
        <f t="shared" si="103"/>
        <v/>
      </c>
      <c r="AG218" s="194"/>
      <c r="AH218" s="194"/>
      <c r="AI218" s="194"/>
      <c r="AJ218" s="193"/>
      <c r="AK218" s="199"/>
      <c r="AL218" s="194"/>
      <c r="AM218" s="115" t="e">
        <f t="shared" si="104"/>
        <v>#VALUE!</v>
      </c>
      <c r="AO218" s="11">
        <f>E218</f>
        <v>0</v>
      </c>
      <c r="AP218" s="11" t="e">
        <f t="shared" si="106"/>
        <v>#N/A</v>
      </c>
      <c r="AQ218" s="11" t="str">
        <f t="shared" si="107"/>
        <v/>
      </c>
      <c r="AS218" s="202">
        <f t="shared" si="108"/>
        <v>0</v>
      </c>
      <c r="AT218" s="11" t="str">
        <f t="shared" si="109"/>
        <v/>
      </c>
      <c r="AW218" s="116"/>
      <c r="AX218" s="115" t="e">
        <f t="shared" si="110"/>
        <v>#VALUE!</v>
      </c>
      <c r="AY218" s="278" t="str">
        <f t="shared" si="111"/>
        <v/>
      </c>
      <c r="BC218" s="115" t="str">
        <f>IF(E218="","",_xlfn.XLOOKUP(E218,'Summarized Plan'!A:A,'Summarized Plan'!K:K))</f>
        <v/>
      </c>
      <c r="XEU218" s="138">
        <f>COUNTIF($E:$E,E218)</f>
        <v>0</v>
      </c>
      <c r="XEV218" s="138" t="str">
        <f>IF(E218="","",B217)</f>
        <v/>
      </c>
      <c r="XEW218" s="153" t="str">
        <f t="shared" si="113"/>
        <v/>
      </c>
      <c r="XEX218" s="138" t="str">
        <f>IF(ISNA(VLOOKUP(E218,'Summarized Plan'!$A:$U,19,0)),"",VLOOKUP(E218,'Summarized Plan'!$A:$U,19,0))</f>
        <v/>
      </c>
      <c r="XEY218" s="16" t="str">
        <f>IF('Truck Utilization'!A183=0,"",'Truck Utilization'!A183)</f>
        <v/>
      </c>
      <c r="XEZ218" s="16" t="str">
        <f>IF('Truck Utilization'!B183=0,"",'Truck Utilization'!B183)</f>
        <v/>
      </c>
      <c r="XFA218" s="138">
        <f t="shared" si="92"/>
        <v>1</v>
      </c>
      <c r="XFB218" s="138" t="str">
        <f>IF('DSR Attendance'!A146="","",'DSR Attendance'!A146)</f>
        <v>BARCELO</v>
      </c>
      <c r="XFC218" s="138" t="str">
        <f>IF('DSR Attendance'!B146="","",'DSR Attendance'!B146)</f>
        <v>CCBPI</v>
      </c>
    </row>
    <row r="219" spans="1:55 16375:16383" ht="14.4" customHeight="1">
      <c r="A219" s="190" t="str">
        <f>IF(L219="","",VLOOKUP(L219,'Truck Utilization'!B$3:C$300,2,FALSE))</f>
        <v/>
      </c>
      <c r="B219" s="191"/>
      <c r="C219" s="192" t="str">
        <f>IF($B219="","",VLOOKUP($B219,'DSR Attendance'!$A$3:$E$273,5,FALSE))</f>
        <v/>
      </c>
      <c r="D219" s="193"/>
      <c r="E219" s="680"/>
      <c r="F219" s="195"/>
      <c r="G219" s="195"/>
      <c r="H219" s="195"/>
      <c r="I219" s="196" t="str">
        <f>IF(E219="","",VLOOKUP(E219,'Summarized Plan'!A:B,2,0))</f>
        <v/>
      </c>
      <c r="J219" s="194"/>
      <c r="K219" s="194" t="s">
        <v>378</v>
      </c>
      <c r="L219" s="195"/>
      <c r="M219" s="194" t="str">
        <f t="shared" si="93"/>
        <v/>
      </c>
      <c r="N219" s="195" t="str">
        <f>IF(E219="","",VLOOKUP(E219,'Summarized Plan'!$A:$C,3,0))</f>
        <v/>
      </c>
      <c r="O219" s="195" t="str">
        <f>IF(E219="","",VLOOKUP(E219,'Summarized Plan'!$A:$G,7,0))</f>
        <v/>
      </c>
      <c r="P219" s="196"/>
      <c r="Q219" s="198">
        <f t="shared" si="94"/>
        <v>0</v>
      </c>
      <c r="R219" s="197" t="str">
        <f>IF($B219="","",VLOOKUP($Q219,'DSR Attendance'!$A$3:$D$179,4,FALSE))</f>
        <v/>
      </c>
      <c r="S219" s="197"/>
      <c r="T219" s="197">
        <f t="shared" si="95"/>
        <v>0</v>
      </c>
      <c r="U219" s="197">
        <f t="shared" si="96"/>
        <v>0</v>
      </c>
      <c r="V219" s="197" t="str">
        <f t="shared" si="97"/>
        <v/>
      </c>
      <c r="W219" s="197"/>
      <c r="X219" s="197" t="str">
        <f>_xlfn.IFNA(IF(L219="","",VLOOKUP(L219,'Truck Utilization'!B$3:D$147,3,FALSE)),"")</f>
        <v/>
      </c>
      <c r="Y219" s="197" t="str">
        <f>IF(X219="","",IF(E219="","",VLOOKUP(E219,'Summarized Plan'!$A:$E,5,0)))</f>
        <v/>
      </c>
      <c r="Z219" s="197">
        <f>+E219</f>
        <v>0</v>
      </c>
      <c r="AA219" s="197">
        <f t="shared" si="99"/>
        <v>0</v>
      </c>
      <c r="AB219" s="197" t="str">
        <f t="shared" si="100"/>
        <v/>
      </c>
      <c r="AC219" s="197"/>
      <c r="AD219" s="197">
        <f t="shared" si="101"/>
        <v>0</v>
      </c>
      <c r="AE219" s="197">
        <f t="shared" si="102"/>
        <v>0</v>
      </c>
      <c r="AF219" s="197" t="str">
        <f t="shared" si="103"/>
        <v/>
      </c>
      <c r="AG219" s="194"/>
      <c r="AH219" s="194"/>
      <c r="AI219" s="194"/>
      <c r="AJ219" s="193"/>
      <c r="AK219" s="199"/>
      <c r="AL219" s="194"/>
      <c r="AM219" s="115" t="e">
        <f t="shared" si="104"/>
        <v>#VALUE!</v>
      </c>
      <c r="AO219" s="11">
        <f>E219</f>
        <v>0</v>
      </c>
      <c r="AP219" s="11" t="e">
        <f t="shared" si="106"/>
        <v>#N/A</v>
      </c>
      <c r="AQ219" s="11" t="str">
        <f t="shared" si="107"/>
        <v/>
      </c>
      <c r="AS219" s="202">
        <f t="shared" si="108"/>
        <v>0</v>
      </c>
      <c r="AT219" s="11" t="str">
        <f t="shared" si="109"/>
        <v/>
      </c>
      <c r="AW219" s="116"/>
      <c r="AX219" s="115" t="e">
        <f t="shared" si="110"/>
        <v>#VALUE!</v>
      </c>
      <c r="AY219" s="278" t="str">
        <f t="shared" si="111"/>
        <v/>
      </c>
      <c r="BC219" s="115" t="str">
        <f>IF(E219="","",_xlfn.XLOOKUP(E219,'Summarized Plan'!A:A,'Summarized Plan'!K:K))</f>
        <v/>
      </c>
      <c r="XEU219" s="138">
        <f>COUNTIF($E:$E,E219)</f>
        <v>0</v>
      </c>
      <c r="XEV219" s="138" t="str">
        <f>IF(E219="","",B217)</f>
        <v/>
      </c>
      <c r="XEW219" s="153" t="str">
        <f t="shared" si="113"/>
        <v/>
      </c>
      <c r="XEX219" s="138" t="str">
        <f>IF(ISNA(VLOOKUP(E219,'Summarized Plan'!$A:$U,19,0)),"",VLOOKUP(E219,'Summarized Plan'!$A:$U,19,0))</f>
        <v/>
      </c>
      <c r="XEY219" s="16" t="str">
        <f>IF('Truck Utilization'!A184=0,"",'Truck Utilization'!A184)</f>
        <v/>
      </c>
      <c r="XEZ219" s="16" t="str">
        <f>IF('Truck Utilization'!B184=0,"",'Truck Utilization'!B184)</f>
        <v>NJE9605</v>
      </c>
      <c r="XFA219" s="138">
        <f t="shared" si="92"/>
        <v>1</v>
      </c>
      <c r="XFB219" s="138" t="str">
        <f>IF('DSR Attendance'!A147="","",'DSR Attendance'!A147)</f>
        <v>DAWAL</v>
      </c>
      <c r="XFC219" s="138" t="str">
        <f>IF('DSR Attendance'!B147="","",'DSR Attendance'!B147)</f>
        <v>CCBPI</v>
      </c>
    </row>
    <row r="220" spans="1:55 16375:16383" ht="14.4" customHeight="1">
      <c r="A220" s="190" t="str">
        <f>IF(L220="","",VLOOKUP(L220,'Truck Utilization'!B$3:C$300,2,FALSE))</f>
        <v/>
      </c>
      <c r="B220" s="191"/>
      <c r="C220" s="192" t="str">
        <f>IF($B220="","",VLOOKUP($B220,'DSR Attendance'!$A$3:$E$273,5,FALSE))</f>
        <v/>
      </c>
      <c r="D220" s="193"/>
      <c r="E220" s="637"/>
      <c r="F220" s="195"/>
      <c r="G220" s="195"/>
      <c r="H220" s="195"/>
      <c r="I220" s="196" t="str">
        <f>IF(E220="","",VLOOKUP(E220,'Summarized Plan'!A:B,2,0))</f>
        <v/>
      </c>
      <c r="J220" s="194"/>
      <c r="K220" s="194" t="s">
        <v>378</v>
      </c>
      <c r="L220" s="195"/>
      <c r="M220" s="194" t="str">
        <f t="shared" si="93"/>
        <v/>
      </c>
      <c r="N220" s="195" t="str">
        <f>IF(E220="","",VLOOKUP(E220,'Summarized Plan'!$A:$C,3,0))</f>
        <v/>
      </c>
      <c r="O220" s="195" t="str">
        <f>IF(E220="","",VLOOKUP(E220,'Summarized Plan'!$A:$G,7,0))</f>
        <v/>
      </c>
      <c r="P220" s="196"/>
      <c r="Q220" s="198">
        <f t="shared" si="94"/>
        <v>0</v>
      </c>
      <c r="R220" s="197" t="str">
        <f>IF($B220="","",VLOOKUP($Q220,'DSR Attendance'!$A$3:$D$179,4,FALSE))</f>
        <v/>
      </c>
      <c r="S220" s="197"/>
      <c r="T220" s="197">
        <f t="shared" si="95"/>
        <v>0</v>
      </c>
      <c r="U220" s="197">
        <f t="shared" si="96"/>
        <v>0</v>
      </c>
      <c r="V220" s="197" t="str">
        <f t="shared" si="97"/>
        <v/>
      </c>
      <c r="W220" s="197"/>
      <c r="X220" s="197" t="str">
        <f>_xlfn.IFNA(IF(L220="","",VLOOKUP(L220,'Truck Utilization'!B$3:D$147,3,FALSE)),"")</f>
        <v/>
      </c>
      <c r="Y220" s="197" t="str">
        <f>IF(X220="","",IF(E220="","",VLOOKUP(E220,'Summarized Plan'!$A:$E,5,0)))</f>
        <v/>
      </c>
      <c r="Z220" s="197">
        <f t="shared" si="98"/>
        <v>0</v>
      </c>
      <c r="AA220" s="197">
        <f t="shared" si="99"/>
        <v>0</v>
      </c>
      <c r="AB220" s="197" t="str">
        <f t="shared" si="100"/>
        <v/>
      </c>
      <c r="AC220" s="197"/>
      <c r="AD220" s="197">
        <f t="shared" si="101"/>
        <v>0</v>
      </c>
      <c r="AE220" s="197">
        <f t="shared" si="102"/>
        <v>0</v>
      </c>
      <c r="AF220" s="197" t="str">
        <f t="shared" si="103"/>
        <v/>
      </c>
      <c r="AG220" s="194"/>
      <c r="AH220" s="194"/>
      <c r="AI220" s="194"/>
      <c r="AJ220" s="193"/>
      <c r="AK220" s="199"/>
      <c r="AL220" s="194"/>
      <c r="AM220" s="115" t="e">
        <f t="shared" si="104"/>
        <v>#VALUE!</v>
      </c>
      <c r="AO220" s="11">
        <f t="shared" si="105"/>
        <v>0</v>
      </c>
      <c r="AP220" s="11" t="e">
        <f t="shared" si="106"/>
        <v>#N/A</v>
      </c>
      <c r="AQ220" s="11" t="str">
        <f t="shared" si="107"/>
        <v/>
      </c>
      <c r="AS220" s="202">
        <f t="shared" si="108"/>
        <v>0</v>
      </c>
      <c r="AT220" s="11" t="str">
        <f t="shared" si="109"/>
        <v/>
      </c>
      <c r="AW220" s="116"/>
      <c r="AX220" s="115" t="e">
        <f t="shared" si="110"/>
        <v>#VALUE!</v>
      </c>
      <c r="AY220" s="278" t="str">
        <f t="shared" si="111"/>
        <v/>
      </c>
      <c r="BC220" s="115" t="str">
        <f>IF(E220="","",_xlfn.XLOOKUP(E220,'Summarized Plan'!A:A,'Summarized Plan'!K:K))</f>
        <v/>
      </c>
      <c r="XEU220" s="138">
        <f t="shared" si="112"/>
        <v>0</v>
      </c>
      <c r="XEV220" s="138" t="str">
        <f>IF(E220="","",B217)</f>
        <v/>
      </c>
      <c r="XEW220" s="153" t="str">
        <f t="shared" si="113"/>
        <v/>
      </c>
      <c r="XEX220" s="138" t="str">
        <f>IF(ISNA(VLOOKUP(E220,'Summarized Plan'!$A:$U,19,0)),"",VLOOKUP(E220,'Summarized Plan'!$A:$U,19,0))</f>
        <v/>
      </c>
      <c r="XEY220" s="16" t="str">
        <f>IF('Truck Utilization'!A185=0,"",'Truck Utilization'!A185)</f>
        <v/>
      </c>
      <c r="XEZ220" s="16" t="str">
        <f>IF('Truck Utilization'!B185=0,"",'Truck Utilization'!B185)</f>
        <v>NJE9607</v>
      </c>
      <c r="XFA220" s="138">
        <f t="shared" si="92"/>
        <v>1</v>
      </c>
      <c r="XFB220" s="138" t="str">
        <f>IF('DSR Attendance'!A148="","",'DSR Attendance'!A148)</f>
        <v>LACUNA</v>
      </c>
      <c r="XFC220" s="138" t="str">
        <f>IF('DSR Attendance'!B148="","",'DSR Attendance'!B148)</f>
        <v>CCBPI</v>
      </c>
    </row>
    <row r="221" spans="1:55 16375:16383" ht="14.4" customHeight="1">
      <c r="A221" s="190" t="str">
        <f>IF(L221="","",VLOOKUP(L221,'Truck Utilization'!B$3:C$300,2,FALSE))</f>
        <v/>
      </c>
      <c r="B221" s="191"/>
      <c r="C221" s="192" t="str">
        <f>IF($B221="","",VLOOKUP($B221,'DSR Attendance'!$A$3:$E$273,5,FALSE))</f>
        <v/>
      </c>
      <c r="D221" s="193"/>
      <c r="E221" s="637"/>
      <c r="F221" s="195"/>
      <c r="G221" s="195"/>
      <c r="H221" s="195"/>
      <c r="I221" s="196" t="str">
        <f>IF(E221="","",VLOOKUP(E221,'Summarized Plan'!A:B,2,0))</f>
        <v/>
      </c>
      <c r="J221" s="194"/>
      <c r="K221" s="194" t="s">
        <v>378</v>
      </c>
      <c r="L221" s="195"/>
      <c r="M221" s="194" t="str">
        <f t="shared" si="93"/>
        <v/>
      </c>
      <c r="N221" s="195" t="str">
        <f>IF(E221="","",VLOOKUP(E221,'Summarized Plan'!$A:$C,3,0))</f>
        <v/>
      </c>
      <c r="O221" s="195" t="str">
        <f>IF(E221="","",VLOOKUP(E221,'Summarized Plan'!$A:$G,7,0))</f>
        <v/>
      </c>
      <c r="P221" s="196"/>
      <c r="Q221" s="198">
        <f t="shared" si="94"/>
        <v>0</v>
      </c>
      <c r="R221" s="197" t="str">
        <f>IF($B221="","",VLOOKUP($Q221,'DSR Attendance'!$A$3:$D$179,4,FALSE))</f>
        <v/>
      </c>
      <c r="S221" s="197"/>
      <c r="T221" s="197">
        <f t="shared" si="95"/>
        <v>0</v>
      </c>
      <c r="U221" s="197">
        <f t="shared" si="96"/>
        <v>0</v>
      </c>
      <c r="V221" s="197" t="str">
        <f t="shared" si="97"/>
        <v/>
      </c>
      <c r="W221" s="197"/>
      <c r="X221" s="197" t="str">
        <f>_xlfn.IFNA(IF(L221="","",VLOOKUP(L221,'Truck Utilization'!B$3:D$147,3,FALSE)),"")</f>
        <v/>
      </c>
      <c r="Y221" s="197" t="str">
        <f>IF(X221="","",IF(E221="","",VLOOKUP(E221,'Summarized Plan'!$A:$E,5,0)))</f>
        <v/>
      </c>
      <c r="Z221" s="197">
        <f t="shared" si="98"/>
        <v>0</v>
      </c>
      <c r="AA221" s="197">
        <f t="shared" si="99"/>
        <v>0</v>
      </c>
      <c r="AB221" s="197" t="str">
        <f t="shared" si="100"/>
        <v/>
      </c>
      <c r="AC221" s="197"/>
      <c r="AD221" s="197">
        <f t="shared" si="101"/>
        <v>0</v>
      </c>
      <c r="AE221" s="197">
        <f t="shared" si="102"/>
        <v>0</v>
      </c>
      <c r="AF221" s="197" t="str">
        <f t="shared" si="103"/>
        <v/>
      </c>
      <c r="AG221" s="194"/>
      <c r="AH221" s="194"/>
      <c r="AI221" s="194"/>
      <c r="AJ221" s="193"/>
      <c r="AK221" s="199"/>
      <c r="AL221" s="194"/>
      <c r="AM221" s="115" t="e">
        <f t="shared" si="104"/>
        <v>#VALUE!</v>
      </c>
      <c r="AO221" s="11">
        <f t="shared" si="105"/>
        <v>0</v>
      </c>
      <c r="AP221" s="11" t="e">
        <f t="shared" si="106"/>
        <v>#N/A</v>
      </c>
      <c r="AQ221" s="11" t="str">
        <f t="shared" si="107"/>
        <v/>
      </c>
      <c r="AS221" s="202">
        <f t="shared" si="108"/>
        <v>0</v>
      </c>
      <c r="AT221" s="11" t="str">
        <f t="shared" si="109"/>
        <v/>
      </c>
      <c r="AW221" s="116"/>
      <c r="AX221" s="115" t="e">
        <f t="shared" si="110"/>
        <v>#VALUE!</v>
      </c>
      <c r="AY221" s="278" t="str">
        <f t="shared" si="111"/>
        <v/>
      </c>
      <c r="BC221" s="115" t="str">
        <f>IF(E221="","",_xlfn.XLOOKUP(E221,'Summarized Plan'!A:A,'Summarized Plan'!K:K))</f>
        <v/>
      </c>
      <c r="XEU221" s="138">
        <f t="shared" si="112"/>
        <v>0</v>
      </c>
      <c r="XEV221" s="138" t="str">
        <f>IF(E221="","",B217)</f>
        <v/>
      </c>
      <c r="XEW221" s="153" t="str">
        <f t="shared" si="113"/>
        <v/>
      </c>
      <c r="XEX221" s="138" t="str">
        <f>IF(ISNA(VLOOKUP(E221,'Summarized Plan'!$A:$U,19,0)),"",VLOOKUP(E221,'Summarized Plan'!$A:$U,19,0))</f>
        <v/>
      </c>
      <c r="XEY221" s="16" t="str">
        <f>IF('Truck Utilization'!A186=0,"",'Truck Utilization'!A186)</f>
        <v/>
      </c>
      <c r="XEZ221" s="16" t="str">
        <f>IF('Truck Utilization'!B186=0,"",'Truck Utilization'!B186)</f>
        <v>NJE9608</v>
      </c>
      <c r="XFA221" s="138">
        <f t="shared" si="92"/>
        <v>1</v>
      </c>
      <c r="XFB221" s="138" t="str">
        <f>IF('DSR Attendance'!A149="","",'DSR Attendance'!A149)</f>
        <v>LITANA</v>
      </c>
      <c r="XFC221" s="138" t="str">
        <f>IF('DSR Attendance'!B149="","",'DSR Attendance'!B149)</f>
        <v>CCBPI</v>
      </c>
    </row>
    <row r="222" spans="1:55 16375:16383" ht="14.4" customHeight="1">
      <c r="A222" s="190" t="str">
        <f>IF(L222="","",VLOOKUP(L222,'Truck Utilization'!B$3:C$300,2,FALSE))</f>
        <v/>
      </c>
      <c r="B222" s="191"/>
      <c r="C222" s="192" t="str">
        <f>IF($B222="","",VLOOKUP($B222,'DSR Attendance'!$A$3:$E$273,5,FALSE))</f>
        <v/>
      </c>
      <c r="D222" s="193"/>
      <c r="E222" s="637"/>
      <c r="F222" s="195"/>
      <c r="G222" s="195"/>
      <c r="H222" s="195"/>
      <c r="I222" s="196" t="str">
        <f>IF(E222="","",VLOOKUP(E222,'Summarized Plan'!A:B,2,0))</f>
        <v/>
      </c>
      <c r="J222" s="194"/>
      <c r="K222" s="194" t="s">
        <v>378</v>
      </c>
      <c r="L222" s="195"/>
      <c r="M222" s="194" t="str">
        <f t="shared" si="93"/>
        <v/>
      </c>
      <c r="N222" s="195" t="str">
        <f>IF(E222="","",VLOOKUP(E222,'Summarized Plan'!$A:$C,3,0))</f>
        <v/>
      </c>
      <c r="O222" s="195" t="str">
        <f>IF(E222="","",VLOOKUP(E222,'Summarized Plan'!$A:$G,7,0))</f>
        <v/>
      </c>
      <c r="P222" s="196"/>
      <c r="Q222" s="198">
        <f t="shared" si="94"/>
        <v>0</v>
      </c>
      <c r="R222" s="197" t="str">
        <f>IF($B222="","",VLOOKUP($Q222,'DSR Attendance'!$A$3:$D$179,4,FALSE))</f>
        <v/>
      </c>
      <c r="S222" s="197"/>
      <c r="T222" s="197">
        <f t="shared" si="95"/>
        <v>0</v>
      </c>
      <c r="U222" s="197">
        <f t="shared" si="96"/>
        <v>0</v>
      </c>
      <c r="V222" s="197" t="str">
        <f t="shared" si="97"/>
        <v/>
      </c>
      <c r="W222" s="197"/>
      <c r="X222" s="197" t="str">
        <f>_xlfn.IFNA(IF(L222="","",VLOOKUP(L222,'Truck Utilization'!B$3:D$147,3,FALSE)),"")</f>
        <v/>
      </c>
      <c r="Y222" s="197" t="str">
        <f>IF(X222="","",IF(E222="","",VLOOKUP(E222,'Summarized Plan'!$A:$E,5,0)))</f>
        <v/>
      </c>
      <c r="Z222" s="197">
        <f t="shared" si="98"/>
        <v>0</v>
      </c>
      <c r="AA222" s="197">
        <f t="shared" si="99"/>
        <v>0</v>
      </c>
      <c r="AB222" s="197" t="str">
        <f t="shared" si="100"/>
        <v/>
      </c>
      <c r="AC222" s="197"/>
      <c r="AD222" s="197">
        <f t="shared" si="101"/>
        <v>0</v>
      </c>
      <c r="AE222" s="197">
        <f t="shared" si="102"/>
        <v>0</v>
      </c>
      <c r="AF222" s="197" t="str">
        <f t="shared" si="103"/>
        <v/>
      </c>
      <c r="AG222" s="194"/>
      <c r="AH222" s="194"/>
      <c r="AI222" s="194"/>
      <c r="AJ222" s="193"/>
      <c r="AK222" s="199"/>
      <c r="AL222" s="194"/>
      <c r="AM222" s="115" t="e">
        <f t="shared" si="104"/>
        <v>#VALUE!</v>
      </c>
      <c r="AO222" s="11">
        <f t="shared" si="105"/>
        <v>0</v>
      </c>
      <c r="AP222" s="11" t="e">
        <f t="shared" si="106"/>
        <v>#N/A</v>
      </c>
      <c r="AQ222" s="11" t="str">
        <f t="shared" si="107"/>
        <v/>
      </c>
      <c r="AS222" s="202">
        <f t="shared" si="108"/>
        <v>0</v>
      </c>
      <c r="AT222" s="11" t="str">
        <f t="shared" si="109"/>
        <v/>
      </c>
      <c r="AW222" s="116"/>
      <c r="AX222" s="115" t="e">
        <f t="shared" si="110"/>
        <v>#VALUE!</v>
      </c>
      <c r="AY222" s="278" t="str">
        <f t="shared" si="111"/>
        <v/>
      </c>
      <c r="BC222" s="115" t="str">
        <f>IF(E222="","",_xlfn.XLOOKUP(E222,'Summarized Plan'!A:A,'Summarized Plan'!K:K))</f>
        <v/>
      </c>
      <c r="XEU222" s="138">
        <f t="shared" si="112"/>
        <v>0</v>
      </c>
      <c r="XEV222" s="138" t="str">
        <f>IF(E222="","",B222)</f>
        <v/>
      </c>
      <c r="XEW222" s="153" t="str">
        <f t="shared" si="113"/>
        <v/>
      </c>
      <c r="XEX222" s="138" t="str">
        <f>IF(ISNA(VLOOKUP(E222,'Summarized Plan'!$A:$U,19,0)),"",VLOOKUP(E222,'Summarized Plan'!$A:$U,19,0))</f>
        <v/>
      </c>
      <c r="XEY222" s="16" t="str">
        <f>IF('Truck Utilization'!A187=0,"",'Truck Utilization'!A187)</f>
        <v/>
      </c>
      <c r="XEZ222" s="16" t="str">
        <f>IF('Truck Utilization'!B187=0,"",'Truck Utilization'!B187)</f>
        <v>NJE9619</v>
      </c>
      <c r="XFA222" s="138">
        <f t="shared" si="92"/>
        <v>1</v>
      </c>
      <c r="XFB222" s="138" t="str">
        <f>IF('DSR Attendance'!A150="","",'DSR Attendance'!A150)</f>
        <v>MEJELLANO</v>
      </c>
      <c r="XFC222" s="138" t="str">
        <f>IF('DSR Attendance'!B150="","",'DSR Attendance'!B150)</f>
        <v>CCBPI</v>
      </c>
    </row>
    <row r="223" spans="1:55 16375:16383" ht="14.4" customHeight="1">
      <c r="A223" s="190" t="str">
        <f>IF(L223="","",VLOOKUP(L223,'Truck Utilization'!B$3:C$300,2,FALSE))</f>
        <v/>
      </c>
      <c r="B223" s="191"/>
      <c r="C223" s="192" t="str">
        <f>IF($B223="","",VLOOKUP($B223,'DSR Attendance'!$A$3:$E$273,5,FALSE))</f>
        <v/>
      </c>
      <c r="D223" s="193"/>
      <c r="E223" s="637"/>
      <c r="F223" s="195"/>
      <c r="G223" s="195"/>
      <c r="H223" s="195"/>
      <c r="I223" s="196" t="str">
        <f>IF(E223="","",VLOOKUP(E223,'Summarized Plan'!A:B,2,0))</f>
        <v/>
      </c>
      <c r="J223" s="194"/>
      <c r="K223" s="194" t="s">
        <v>378</v>
      </c>
      <c r="L223" s="195"/>
      <c r="M223" s="194" t="str">
        <f t="shared" si="93"/>
        <v/>
      </c>
      <c r="N223" s="195" t="str">
        <f>IF(E223="","",VLOOKUP(E223,'Summarized Plan'!$A:$C,3,0))</f>
        <v/>
      </c>
      <c r="O223" s="195" t="str">
        <f>IF(E223="","",VLOOKUP(E223,'Summarized Plan'!$A:$G,7,0))</f>
        <v/>
      </c>
      <c r="P223" s="196"/>
      <c r="Q223" s="198">
        <f t="shared" si="94"/>
        <v>0</v>
      </c>
      <c r="R223" s="197" t="str">
        <f>IF($B223="","",VLOOKUP($Q223,'DSR Attendance'!$A$3:$D$179,4,FALSE))</f>
        <v/>
      </c>
      <c r="S223" s="197"/>
      <c r="T223" s="197">
        <f t="shared" si="95"/>
        <v>0</v>
      </c>
      <c r="U223" s="197">
        <f t="shared" si="96"/>
        <v>0</v>
      </c>
      <c r="V223" s="197" t="str">
        <f t="shared" si="97"/>
        <v/>
      </c>
      <c r="W223" s="197"/>
      <c r="X223" s="197" t="str">
        <f>_xlfn.IFNA(IF(L223="","",VLOOKUP(L223,'Truck Utilization'!B$3:D$147,3,FALSE)),"")</f>
        <v/>
      </c>
      <c r="Y223" s="197" t="str">
        <f>IF(X223="","",IF(E223="","",VLOOKUP(E223,'Summarized Plan'!$A:$E,5,0)))</f>
        <v/>
      </c>
      <c r="Z223" s="197">
        <f t="shared" si="98"/>
        <v>0</v>
      </c>
      <c r="AA223" s="197">
        <f t="shared" si="99"/>
        <v>0</v>
      </c>
      <c r="AB223" s="197" t="str">
        <f t="shared" si="100"/>
        <v/>
      </c>
      <c r="AC223" s="197"/>
      <c r="AD223" s="197">
        <f t="shared" si="101"/>
        <v>0</v>
      </c>
      <c r="AE223" s="197">
        <f t="shared" si="102"/>
        <v>0</v>
      </c>
      <c r="AF223" s="197" t="str">
        <f t="shared" si="103"/>
        <v/>
      </c>
      <c r="AG223" s="194"/>
      <c r="AH223" s="194"/>
      <c r="AI223" s="194"/>
      <c r="AJ223" s="193"/>
      <c r="AK223" s="199"/>
      <c r="AL223" s="194"/>
      <c r="AM223" s="115" t="e">
        <f t="shared" si="104"/>
        <v>#VALUE!</v>
      </c>
      <c r="AO223" s="11">
        <f t="shared" si="105"/>
        <v>0</v>
      </c>
      <c r="AP223" s="11" t="e">
        <f t="shared" si="106"/>
        <v>#N/A</v>
      </c>
      <c r="AQ223" s="11" t="str">
        <f t="shared" si="107"/>
        <v/>
      </c>
      <c r="AS223" s="202">
        <f t="shared" si="108"/>
        <v>0</v>
      </c>
      <c r="AT223" s="11" t="str">
        <f t="shared" si="109"/>
        <v/>
      </c>
      <c r="AW223" s="116"/>
      <c r="AX223" s="115" t="e">
        <f t="shared" si="110"/>
        <v>#VALUE!</v>
      </c>
      <c r="AY223" s="278" t="str">
        <f t="shared" si="111"/>
        <v/>
      </c>
      <c r="BC223" s="115" t="str">
        <f>IF(E223="","",_xlfn.XLOOKUP(E223,'Summarized Plan'!A:A,'Summarized Plan'!K:K))</f>
        <v/>
      </c>
      <c r="XEU223" s="138">
        <f t="shared" si="112"/>
        <v>0</v>
      </c>
      <c r="XEV223" s="138" t="str">
        <f>IF(E223="","",B222)</f>
        <v/>
      </c>
      <c r="XEW223" s="153" t="str">
        <f t="shared" si="113"/>
        <v/>
      </c>
      <c r="XEX223" s="138" t="str">
        <f>IF(ISNA(VLOOKUP(E223,'Summarized Plan'!$A:$U,19,0)),"",VLOOKUP(E223,'Summarized Plan'!$A:$U,19,0))</f>
        <v/>
      </c>
      <c r="XEY223" s="16" t="str">
        <f>IF('Truck Utilization'!A188=0,"",'Truck Utilization'!A188)</f>
        <v/>
      </c>
      <c r="XEZ223" s="16" t="str">
        <f>IF('Truck Utilization'!B188=0,"",'Truck Utilization'!B188)</f>
        <v>NJE9626</v>
      </c>
      <c r="XFA223" s="138">
        <f t="shared" si="92"/>
        <v>1</v>
      </c>
      <c r="XFB223" s="138" t="str">
        <f>IF('DSR Attendance'!A151="","",'DSR Attendance'!A151)</f>
        <v>PAPILLERO</v>
      </c>
      <c r="XFC223" s="138" t="str">
        <f>IF('DSR Attendance'!B151="","",'DSR Attendance'!B151)</f>
        <v>CCBPI</v>
      </c>
    </row>
    <row r="224" spans="1:55 16375:16383" ht="14.4" customHeight="1">
      <c r="A224" s="190" t="str">
        <f>IF(L224="","",VLOOKUP(L224,'Truck Utilization'!B$3:C$300,2,FALSE))</f>
        <v/>
      </c>
      <c r="B224" s="191"/>
      <c r="C224" s="192" t="str">
        <f>IF($B224="","",VLOOKUP($B224,'DSR Attendance'!$A$3:$E$273,5,FALSE))</f>
        <v/>
      </c>
      <c r="D224" s="193"/>
      <c r="E224" s="637"/>
      <c r="F224" s="195"/>
      <c r="G224" s="195"/>
      <c r="H224" s="195"/>
      <c r="I224" s="196" t="str">
        <f>IF(E224="","",VLOOKUP(E224,'Summarized Plan'!A:B,2,0))</f>
        <v/>
      </c>
      <c r="J224" s="194"/>
      <c r="K224" s="194" t="s">
        <v>378</v>
      </c>
      <c r="L224" s="195"/>
      <c r="M224" s="194" t="str">
        <f t="shared" si="93"/>
        <v/>
      </c>
      <c r="N224" s="195" t="str">
        <f>IF(E224="","",VLOOKUP(E224,'Summarized Plan'!$A:$C,3,0))</f>
        <v/>
      </c>
      <c r="O224" s="195" t="str">
        <f>IF(E224="","",VLOOKUP(E224,'Summarized Plan'!$A:$G,7,0))</f>
        <v/>
      </c>
      <c r="P224" s="196"/>
      <c r="Q224" s="198">
        <f t="shared" si="94"/>
        <v>0</v>
      </c>
      <c r="R224" s="197" t="str">
        <f>IF($B224="","",VLOOKUP($Q224,'DSR Attendance'!$A$3:$D$179,4,FALSE))</f>
        <v/>
      </c>
      <c r="S224" s="197"/>
      <c r="T224" s="197">
        <f t="shared" si="95"/>
        <v>0</v>
      </c>
      <c r="U224" s="197">
        <f t="shared" si="96"/>
        <v>0</v>
      </c>
      <c r="V224" s="197" t="str">
        <f t="shared" si="97"/>
        <v/>
      </c>
      <c r="W224" s="197"/>
      <c r="X224" s="197" t="str">
        <f>_xlfn.IFNA(IF(L224="","",VLOOKUP(L224,'Truck Utilization'!B$3:D$147,3,FALSE)),"")</f>
        <v/>
      </c>
      <c r="Y224" s="197" t="str">
        <f>IF(X224="","",IF(E224="","",VLOOKUP(E224,'Summarized Plan'!$A:$E,5,0)))</f>
        <v/>
      </c>
      <c r="Z224" s="197">
        <f t="shared" si="98"/>
        <v>0</v>
      </c>
      <c r="AA224" s="197">
        <f t="shared" si="99"/>
        <v>0</v>
      </c>
      <c r="AB224" s="197" t="str">
        <f t="shared" si="100"/>
        <v/>
      </c>
      <c r="AC224" s="197"/>
      <c r="AD224" s="197">
        <f t="shared" si="101"/>
        <v>0</v>
      </c>
      <c r="AE224" s="197">
        <f t="shared" si="102"/>
        <v>0</v>
      </c>
      <c r="AF224" s="197" t="str">
        <f t="shared" si="103"/>
        <v/>
      </c>
      <c r="AG224" s="194"/>
      <c r="AH224" s="194"/>
      <c r="AI224" s="194"/>
      <c r="AJ224" s="193"/>
      <c r="AK224" s="199"/>
      <c r="AL224" s="194"/>
      <c r="AM224" s="115" t="e">
        <f t="shared" si="104"/>
        <v>#VALUE!</v>
      </c>
      <c r="AO224" s="11">
        <f t="shared" si="105"/>
        <v>0</v>
      </c>
      <c r="AP224" s="11" t="e">
        <f t="shared" si="106"/>
        <v>#N/A</v>
      </c>
      <c r="AQ224" s="11" t="str">
        <f t="shared" si="107"/>
        <v/>
      </c>
      <c r="AS224" s="202">
        <f t="shared" si="108"/>
        <v>0</v>
      </c>
      <c r="AT224" s="11" t="str">
        <f t="shared" si="109"/>
        <v/>
      </c>
      <c r="AW224" s="116"/>
      <c r="AX224" s="115" t="e">
        <f t="shared" si="110"/>
        <v>#VALUE!</v>
      </c>
      <c r="AY224" s="278" t="str">
        <f t="shared" si="111"/>
        <v/>
      </c>
      <c r="BC224" s="115" t="str">
        <f>IF(E224="","",_xlfn.XLOOKUP(E224,'Summarized Plan'!A:A,'Summarized Plan'!K:K))</f>
        <v/>
      </c>
      <c r="XEU224" s="138">
        <f t="shared" si="112"/>
        <v>0</v>
      </c>
      <c r="XEV224" s="138" t="str">
        <f>IF(E224="","",B222)</f>
        <v/>
      </c>
      <c r="XEW224" s="153" t="str">
        <f t="shared" si="113"/>
        <v/>
      </c>
      <c r="XEX224" s="138" t="str">
        <f>IF(ISNA(VLOOKUP(E224,'Summarized Plan'!$A:$U,19,0)),"",VLOOKUP(E224,'Summarized Plan'!$A:$U,19,0))</f>
        <v/>
      </c>
      <c r="XEY224" s="16" t="str">
        <f>IF('Truck Utilization'!A189=0,"",'Truck Utilization'!A189)</f>
        <v/>
      </c>
      <c r="XEZ224" s="16" t="str">
        <f>IF('Truck Utilization'!B189=0,"",'Truck Utilization'!B189)</f>
        <v>NJE9627</v>
      </c>
      <c r="XFA224" s="138">
        <f t="shared" si="92"/>
        <v>1</v>
      </c>
      <c r="XFB224" s="138" t="str">
        <f>IF('DSR Attendance'!A152="","",'DSR Attendance'!A152)</f>
        <v>CANDA</v>
      </c>
      <c r="XFC224" s="138" t="str">
        <f>IF('DSR Attendance'!B152="","",'DSR Attendance'!B152)</f>
        <v>CCBPI</v>
      </c>
    </row>
    <row r="225" spans="1:55 16375:16383" ht="14.4" customHeight="1">
      <c r="A225" s="190" t="str">
        <f>IF(L225="","",VLOOKUP(L225,'Truck Utilization'!B$3:C$300,2,FALSE))</f>
        <v/>
      </c>
      <c r="B225" s="191"/>
      <c r="C225" s="192" t="str">
        <f>IF($B225="","",VLOOKUP($B225,'DSR Attendance'!$A$3:$E$273,5,FALSE))</f>
        <v/>
      </c>
      <c r="D225" s="193"/>
      <c r="E225" s="637"/>
      <c r="F225" s="195"/>
      <c r="G225" s="195"/>
      <c r="H225" s="195"/>
      <c r="I225" s="196" t="str">
        <f>IF(E225="","",VLOOKUP(E225,'Summarized Plan'!A:B,2,0))</f>
        <v/>
      </c>
      <c r="J225" s="194"/>
      <c r="K225" s="194" t="s">
        <v>378</v>
      </c>
      <c r="L225" s="195"/>
      <c r="M225" s="194" t="str">
        <f t="shared" si="93"/>
        <v/>
      </c>
      <c r="N225" s="195" t="str">
        <f>IF(E225="","",VLOOKUP(E225,'Summarized Plan'!$A:$C,3,0))</f>
        <v/>
      </c>
      <c r="O225" s="195" t="str">
        <f>IF(E225="","",VLOOKUP(E225,'Summarized Plan'!$A:$G,7,0))</f>
        <v/>
      </c>
      <c r="P225" s="196"/>
      <c r="Q225" s="198">
        <f t="shared" si="94"/>
        <v>0</v>
      </c>
      <c r="R225" s="197" t="str">
        <f>IF($B225="","",VLOOKUP($Q225,'DSR Attendance'!$A$3:$D$179,4,FALSE))</f>
        <v/>
      </c>
      <c r="S225" s="197"/>
      <c r="T225" s="197">
        <f t="shared" si="95"/>
        <v>0</v>
      </c>
      <c r="U225" s="197">
        <f t="shared" si="96"/>
        <v>0</v>
      </c>
      <c r="V225" s="197" t="str">
        <f t="shared" si="97"/>
        <v/>
      </c>
      <c r="W225" s="197"/>
      <c r="X225" s="197" t="str">
        <f>_xlfn.IFNA(IF(L225="","",VLOOKUP(L225,'Truck Utilization'!B$3:D$147,3,FALSE)),"")</f>
        <v/>
      </c>
      <c r="Y225" s="197" t="str">
        <f>IF(X225="","",IF(E225="","",VLOOKUP(E225,'Summarized Plan'!$A:$E,5,0)))</f>
        <v/>
      </c>
      <c r="Z225" s="197">
        <f t="shared" si="98"/>
        <v>0</v>
      </c>
      <c r="AA225" s="197">
        <f t="shared" si="99"/>
        <v>0</v>
      </c>
      <c r="AB225" s="197" t="str">
        <f t="shared" si="100"/>
        <v/>
      </c>
      <c r="AC225" s="197"/>
      <c r="AD225" s="197">
        <f t="shared" si="101"/>
        <v>0</v>
      </c>
      <c r="AE225" s="197">
        <f t="shared" si="102"/>
        <v>0</v>
      </c>
      <c r="AF225" s="197" t="str">
        <f t="shared" si="103"/>
        <v/>
      </c>
      <c r="AG225" s="194"/>
      <c r="AH225" s="194"/>
      <c r="AI225" s="194"/>
      <c r="AJ225" s="193"/>
      <c r="AK225" s="199"/>
      <c r="AL225" s="194"/>
      <c r="AM225" s="115" t="e">
        <f t="shared" si="104"/>
        <v>#VALUE!</v>
      </c>
      <c r="AO225" s="11">
        <f t="shared" si="105"/>
        <v>0</v>
      </c>
      <c r="AP225" s="11" t="e">
        <f t="shared" si="106"/>
        <v>#N/A</v>
      </c>
      <c r="AQ225" s="11" t="str">
        <f t="shared" si="107"/>
        <v/>
      </c>
      <c r="AS225" s="202">
        <f t="shared" si="108"/>
        <v>0</v>
      </c>
      <c r="AT225" s="11" t="str">
        <f t="shared" si="109"/>
        <v/>
      </c>
      <c r="AW225" s="116"/>
      <c r="AX225" s="115" t="e">
        <f t="shared" si="110"/>
        <v>#VALUE!</v>
      </c>
      <c r="AY225" s="278" t="str">
        <f t="shared" si="111"/>
        <v/>
      </c>
      <c r="BC225" s="115" t="str">
        <f>IF(E225="","",_xlfn.XLOOKUP(E225,'Summarized Plan'!A:A,'Summarized Plan'!K:K))</f>
        <v/>
      </c>
      <c r="XEU225" s="138">
        <f t="shared" si="112"/>
        <v>0</v>
      </c>
      <c r="XEV225" s="138" t="str">
        <f>IF(E225="","",B222)</f>
        <v/>
      </c>
      <c r="XEW225" s="153" t="str">
        <f t="shared" si="113"/>
        <v/>
      </c>
      <c r="XEX225" s="138" t="str">
        <f>IF(ISNA(VLOOKUP(E225,'Summarized Plan'!$A:$U,19,0)),"",VLOOKUP(E225,'Summarized Plan'!$A:$U,19,0))</f>
        <v/>
      </c>
      <c r="XEY225" s="16" t="str">
        <f>IF('Truck Utilization'!A190=0,"",'Truck Utilization'!A190)</f>
        <v/>
      </c>
      <c r="XEZ225" s="16" t="str">
        <f>IF('Truck Utilization'!B190=0,"",'Truck Utilization'!B190)</f>
        <v/>
      </c>
      <c r="XFA225" s="138">
        <f t="shared" si="92"/>
        <v>1</v>
      </c>
      <c r="XFB225" s="138" t="str">
        <f>IF('DSR Attendance'!A153="","",'DSR Attendance'!A153)</f>
        <v>PARE</v>
      </c>
      <c r="XFC225" s="138" t="str">
        <f>IF('DSR Attendance'!B153="","",'DSR Attendance'!B153)</f>
        <v>CCBPI</v>
      </c>
    </row>
    <row r="226" spans="1:55 16375:16383" ht="14.4" customHeight="1">
      <c r="A226" s="190" t="str">
        <f>IF(L226="","",VLOOKUP(L226,'Truck Utilization'!B$3:C$300,2,FALSE))</f>
        <v/>
      </c>
      <c r="B226" s="191"/>
      <c r="C226" s="192" t="str">
        <f>IF($B226="","",VLOOKUP($B226,'DSR Attendance'!$A$3:$E$273,5,FALSE))</f>
        <v/>
      </c>
      <c r="D226" s="193"/>
      <c r="E226" s="637"/>
      <c r="F226" s="195"/>
      <c r="G226" s="195"/>
      <c r="H226" s="195"/>
      <c r="I226" s="196" t="str">
        <f>IF(E226="","",VLOOKUP(E226,'Summarized Plan'!A:B,2,0))</f>
        <v/>
      </c>
      <c r="J226" s="194"/>
      <c r="K226" s="194" t="s">
        <v>378</v>
      </c>
      <c r="L226" s="195"/>
      <c r="M226" s="194" t="str">
        <f t="shared" si="93"/>
        <v/>
      </c>
      <c r="N226" s="195" t="str">
        <f>IF(E226="","",VLOOKUP(E226,'Summarized Plan'!$A:$C,3,0))</f>
        <v/>
      </c>
      <c r="O226" s="195" t="str">
        <f>IF(E226="","",VLOOKUP(E226,'Summarized Plan'!$A:$G,7,0))</f>
        <v/>
      </c>
      <c r="P226" s="196"/>
      <c r="Q226" s="198">
        <f t="shared" si="94"/>
        <v>0</v>
      </c>
      <c r="R226" s="197" t="str">
        <f>IF($B226="","",VLOOKUP($Q226,'DSR Attendance'!$A$3:$D$179,4,FALSE))</f>
        <v/>
      </c>
      <c r="S226" s="197"/>
      <c r="T226" s="197">
        <f t="shared" si="95"/>
        <v>0</v>
      </c>
      <c r="U226" s="197">
        <f t="shared" si="96"/>
        <v>0</v>
      </c>
      <c r="V226" s="197" t="str">
        <f t="shared" si="97"/>
        <v/>
      </c>
      <c r="W226" s="197"/>
      <c r="X226" s="197" t="str">
        <f>_xlfn.IFNA(IF(L226="","",VLOOKUP(L226,'Truck Utilization'!B$3:D$147,3,FALSE)),"")</f>
        <v/>
      </c>
      <c r="Y226" s="197" t="str">
        <f>IF(X226="","",IF(E226="","",VLOOKUP(E226,'Summarized Plan'!$A:$E,5,0)))</f>
        <v/>
      </c>
      <c r="Z226" s="197">
        <f t="shared" si="98"/>
        <v>0</v>
      </c>
      <c r="AA226" s="197">
        <f t="shared" si="99"/>
        <v>0</v>
      </c>
      <c r="AB226" s="197" t="str">
        <f t="shared" si="100"/>
        <v/>
      </c>
      <c r="AC226" s="197"/>
      <c r="AD226" s="197">
        <f t="shared" si="101"/>
        <v>0</v>
      </c>
      <c r="AE226" s="197">
        <f t="shared" si="102"/>
        <v>0</v>
      </c>
      <c r="AF226" s="197" t="str">
        <f t="shared" si="103"/>
        <v/>
      </c>
      <c r="AG226" s="194"/>
      <c r="AH226" s="194"/>
      <c r="AI226" s="194"/>
      <c r="AJ226" s="193"/>
      <c r="AK226" s="199"/>
      <c r="AL226" s="194"/>
      <c r="AM226" s="115" t="e">
        <f t="shared" si="104"/>
        <v>#VALUE!</v>
      </c>
      <c r="AO226" s="11">
        <f t="shared" si="105"/>
        <v>0</v>
      </c>
      <c r="AP226" s="11" t="e">
        <f t="shared" si="106"/>
        <v>#N/A</v>
      </c>
      <c r="AQ226" s="11" t="str">
        <f t="shared" si="107"/>
        <v/>
      </c>
      <c r="AS226" s="202">
        <f t="shared" si="108"/>
        <v>0</v>
      </c>
      <c r="AT226" s="11" t="str">
        <f t="shared" si="109"/>
        <v/>
      </c>
      <c r="AW226" s="116"/>
      <c r="AX226" s="115" t="e">
        <f t="shared" si="110"/>
        <v>#VALUE!</v>
      </c>
      <c r="AY226" s="278" t="str">
        <f t="shared" si="111"/>
        <v/>
      </c>
      <c r="BC226" s="115" t="str">
        <f>IF(E226="","",_xlfn.XLOOKUP(E226,'Summarized Plan'!A:A,'Summarized Plan'!K:K))</f>
        <v/>
      </c>
      <c r="XEU226" s="138">
        <f t="shared" si="112"/>
        <v>0</v>
      </c>
      <c r="XEV226" s="138" t="str">
        <f>IF(E226="","",B222)</f>
        <v/>
      </c>
      <c r="XEW226" s="153" t="str">
        <f t="shared" si="113"/>
        <v/>
      </c>
      <c r="XEX226" s="138" t="str">
        <f>IF(ISNA(VLOOKUP(E226,'Summarized Plan'!$A:$U,19,0)),"",VLOOKUP(E226,'Summarized Plan'!$A:$U,19,0))</f>
        <v/>
      </c>
      <c r="XEY226" s="16" t="str">
        <f>IF('Truck Utilization'!A191=0,"",'Truck Utilization'!A191)</f>
        <v/>
      </c>
      <c r="XEZ226" s="16" t="str">
        <f>IF('Truck Utilization'!B191=0,"",'Truck Utilization'!B191)</f>
        <v/>
      </c>
      <c r="XFA226" s="138">
        <f t="shared" si="92"/>
        <v>1</v>
      </c>
      <c r="XFB226" s="138" t="str">
        <f>IF('DSR Attendance'!A154="","",'DSR Attendance'!A154)</f>
        <v>LAXAMANA</v>
      </c>
      <c r="XFC226" s="138" t="str">
        <f>IF('DSR Attendance'!B154="","",'DSR Attendance'!B154)</f>
        <v>CCBPI</v>
      </c>
    </row>
    <row r="227" spans="1:55 16375:16383" ht="14.4" customHeight="1">
      <c r="A227" s="190" t="str">
        <f>IF(L227="","",VLOOKUP(L227,'Truck Utilization'!B$3:C$300,2,FALSE))</f>
        <v/>
      </c>
      <c r="B227" s="191"/>
      <c r="C227" s="192" t="str">
        <f>IF($B227="","",VLOOKUP($B227,'DSR Attendance'!$A$3:$E$273,5,FALSE))</f>
        <v/>
      </c>
      <c r="D227" s="193"/>
      <c r="E227" s="637"/>
      <c r="F227" s="195"/>
      <c r="G227" s="195"/>
      <c r="H227" s="195"/>
      <c r="I227" s="196" t="str">
        <f>IF(E227="","",VLOOKUP(E227,'Summarized Plan'!A:B,2,0))</f>
        <v/>
      </c>
      <c r="J227" s="194"/>
      <c r="K227" s="194" t="s">
        <v>378</v>
      </c>
      <c r="L227" s="195"/>
      <c r="M227" s="194" t="str">
        <f t="shared" si="93"/>
        <v/>
      </c>
      <c r="N227" s="195" t="str">
        <f>IF(E227="","",VLOOKUP(E227,'Summarized Plan'!$A:$C,3,0))</f>
        <v/>
      </c>
      <c r="O227" s="195" t="str">
        <f>IF(E227="","",VLOOKUP(E227,'Summarized Plan'!$A:$G,7,0))</f>
        <v/>
      </c>
      <c r="P227" s="196"/>
      <c r="Q227" s="198">
        <f t="shared" si="94"/>
        <v>0</v>
      </c>
      <c r="R227" s="197" t="str">
        <f>IF($B227="","",VLOOKUP($Q227,'DSR Attendance'!$A$3:$D$179,4,FALSE))</f>
        <v/>
      </c>
      <c r="S227" s="197"/>
      <c r="T227" s="197">
        <f t="shared" si="95"/>
        <v>0</v>
      </c>
      <c r="U227" s="197">
        <f t="shared" si="96"/>
        <v>0</v>
      </c>
      <c r="V227" s="197" t="str">
        <f t="shared" si="97"/>
        <v/>
      </c>
      <c r="W227" s="197"/>
      <c r="X227" s="197" t="str">
        <f>_xlfn.IFNA(IF(L227="","",VLOOKUP(L227,'Truck Utilization'!B$3:D$147,3,FALSE)),"")</f>
        <v/>
      </c>
      <c r="Y227" s="197" t="str">
        <f>IF(X227="","",IF(E227="","",VLOOKUP(E227,'Summarized Plan'!$A:$E,5,0)))</f>
        <v/>
      </c>
      <c r="Z227" s="197">
        <f t="shared" si="98"/>
        <v>0</v>
      </c>
      <c r="AA227" s="197">
        <f t="shared" si="99"/>
        <v>0</v>
      </c>
      <c r="AB227" s="197" t="str">
        <f t="shared" si="100"/>
        <v/>
      </c>
      <c r="AC227" s="197"/>
      <c r="AD227" s="197">
        <f t="shared" si="101"/>
        <v>0</v>
      </c>
      <c r="AE227" s="197">
        <f t="shared" si="102"/>
        <v>0</v>
      </c>
      <c r="AF227" s="197" t="str">
        <f t="shared" si="103"/>
        <v/>
      </c>
      <c r="AG227" s="194"/>
      <c r="AH227" s="194"/>
      <c r="AI227" s="194"/>
      <c r="AJ227" s="193"/>
      <c r="AK227" s="199"/>
      <c r="AL227" s="194"/>
      <c r="AM227" s="115" t="e">
        <f t="shared" si="104"/>
        <v>#VALUE!</v>
      </c>
      <c r="AO227" s="11">
        <f t="shared" si="105"/>
        <v>0</v>
      </c>
      <c r="AP227" s="11" t="e">
        <f t="shared" si="106"/>
        <v>#N/A</v>
      </c>
      <c r="AQ227" s="11" t="str">
        <f t="shared" si="107"/>
        <v/>
      </c>
      <c r="AS227" s="202">
        <f t="shared" si="108"/>
        <v>0</v>
      </c>
      <c r="AT227" s="11" t="str">
        <f t="shared" si="109"/>
        <v/>
      </c>
      <c r="AW227" s="116"/>
      <c r="AX227" s="115" t="e">
        <f t="shared" si="110"/>
        <v>#VALUE!</v>
      </c>
      <c r="AY227" s="278" t="str">
        <f t="shared" si="111"/>
        <v/>
      </c>
      <c r="BC227" s="115" t="str">
        <f>IF(E227="","",_xlfn.XLOOKUP(E227,'Summarized Plan'!A:A,'Summarized Plan'!K:K))</f>
        <v/>
      </c>
      <c r="XEU227" s="138">
        <f t="shared" si="112"/>
        <v>0</v>
      </c>
      <c r="XEV227" s="138" t="str">
        <f>IF(E227="","",B227)</f>
        <v/>
      </c>
      <c r="XEW227" s="153" t="str">
        <f t="shared" si="113"/>
        <v/>
      </c>
      <c r="XEX227" s="138" t="str">
        <f>IF(ISNA(VLOOKUP(E227,'Summarized Plan'!$A:$U,19,0)),"",VLOOKUP(E227,'Summarized Plan'!$A:$U,19,0))</f>
        <v/>
      </c>
      <c r="XEY227" s="16" t="str">
        <f>IF('Truck Utilization'!A192=0,"",'Truck Utilization'!A192)</f>
        <v/>
      </c>
      <c r="XEZ227" s="16" t="str">
        <f>IF('Truck Utilization'!B192=0,"",'Truck Utilization'!B192)</f>
        <v/>
      </c>
      <c r="XFA227" s="138">
        <f t="shared" si="92"/>
        <v>1</v>
      </c>
      <c r="XFB227" s="138" t="str">
        <f>IF('DSR Attendance'!A155="","",'DSR Attendance'!A155)</f>
        <v>SALEM</v>
      </c>
      <c r="XFC227" s="138" t="str">
        <f>IF('DSR Attendance'!B155="","",'DSR Attendance'!B155)</f>
        <v>CCBPI</v>
      </c>
    </row>
    <row r="228" spans="1:55 16375:16383" ht="14.4" customHeight="1">
      <c r="A228" s="190" t="str">
        <f>IF(L228="","",VLOOKUP(L228,'Truck Utilization'!B$3:C$300,2,FALSE))</f>
        <v/>
      </c>
      <c r="B228" s="191"/>
      <c r="C228" s="192" t="str">
        <f>IF($B228="","",VLOOKUP($B228,'DSR Attendance'!$A$3:$E$273,5,FALSE))</f>
        <v/>
      </c>
      <c r="D228" s="193"/>
      <c r="E228" s="637"/>
      <c r="F228" s="195"/>
      <c r="G228" s="195"/>
      <c r="H228" s="195"/>
      <c r="I228" s="196" t="str">
        <f>IF(E228="","",VLOOKUP(E228,'Summarized Plan'!A:B,2,0))</f>
        <v/>
      </c>
      <c r="J228" s="194"/>
      <c r="K228" s="194" t="s">
        <v>378</v>
      </c>
      <c r="L228" s="195"/>
      <c r="M228" s="194" t="str">
        <f t="shared" si="93"/>
        <v/>
      </c>
      <c r="N228" s="195" t="str">
        <f>IF(E228="","",VLOOKUP(E228,'Summarized Plan'!$A:$C,3,0))</f>
        <v/>
      </c>
      <c r="O228" s="195" t="str">
        <f>IF(E228="","",VLOOKUP(E228,'Summarized Plan'!$A:$G,7,0))</f>
        <v/>
      </c>
      <c r="P228" s="196"/>
      <c r="Q228" s="198">
        <f t="shared" si="94"/>
        <v>0</v>
      </c>
      <c r="R228" s="197" t="str">
        <f>IF($B228="","",VLOOKUP($Q228,'DSR Attendance'!$A$3:$D$179,4,FALSE))</f>
        <v/>
      </c>
      <c r="S228" s="197"/>
      <c r="T228" s="197">
        <f t="shared" si="95"/>
        <v>0</v>
      </c>
      <c r="U228" s="197">
        <f t="shared" si="96"/>
        <v>0</v>
      </c>
      <c r="V228" s="197" t="str">
        <f t="shared" si="97"/>
        <v/>
      </c>
      <c r="W228" s="197"/>
      <c r="X228" s="197" t="str">
        <f>_xlfn.IFNA(IF(L228="","",VLOOKUP(L228,'Truck Utilization'!B$3:D$147,3,FALSE)),"")</f>
        <v/>
      </c>
      <c r="Y228" s="197" t="str">
        <f>IF(X228="","",IF(E228="","",VLOOKUP(E228,'Summarized Plan'!$A:$E,5,0)))</f>
        <v/>
      </c>
      <c r="Z228" s="197">
        <f t="shared" si="98"/>
        <v>0</v>
      </c>
      <c r="AA228" s="197">
        <f t="shared" si="99"/>
        <v>0</v>
      </c>
      <c r="AB228" s="197" t="str">
        <f t="shared" si="100"/>
        <v/>
      </c>
      <c r="AC228" s="197"/>
      <c r="AD228" s="197">
        <f t="shared" si="101"/>
        <v>0</v>
      </c>
      <c r="AE228" s="197">
        <f t="shared" si="102"/>
        <v>0</v>
      </c>
      <c r="AF228" s="197" t="str">
        <f t="shared" si="103"/>
        <v/>
      </c>
      <c r="AG228" s="194"/>
      <c r="AH228" s="194"/>
      <c r="AI228" s="194"/>
      <c r="AJ228" s="193"/>
      <c r="AK228" s="199"/>
      <c r="AL228" s="194"/>
      <c r="AM228" s="115" t="e">
        <f t="shared" si="104"/>
        <v>#VALUE!</v>
      </c>
      <c r="AO228" s="11">
        <f t="shared" si="105"/>
        <v>0</v>
      </c>
      <c r="AP228" s="11" t="e">
        <f t="shared" si="106"/>
        <v>#N/A</v>
      </c>
      <c r="AQ228" s="11" t="str">
        <f t="shared" si="107"/>
        <v/>
      </c>
      <c r="AS228" s="202">
        <f t="shared" si="108"/>
        <v>0</v>
      </c>
      <c r="AT228" s="11" t="str">
        <f t="shared" si="109"/>
        <v/>
      </c>
      <c r="AW228" s="116"/>
      <c r="AX228" s="115" t="e">
        <f t="shared" si="110"/>
        <v>#VALUE!</v>
      </c>
      <c r="AY228" s="278" t="str">
        <f t="shared" si="111"/>
        <v/>
      </c>
      <c r="BC228" s="115" t="str">
        <f>IF(E228="","",_xlfn.XLOOKUP(E228,'Summarized Plan'!A:A,'Summarized Plan'!K:K))</f>
        <v/>
      </c>
      <c r="XEU228" s="138">
        <f t="shared" si="112"/>
        <v>0</v>
      </c>
      <c r="XEV228" s="138" t="str">
        <f>IF(E228="","",B227)</f>
        <v/>
      </c>
      <c r="XEW228" s="153" t="str">
        <f t="shared" si="113"/>
        <v/>
      </c>
      <c r="XEX228" s="138" t="str">
        <f>IF(ISNA(VLOOKUP(E228,'Summarized Plan'!$A:$U,19,0)),"",VLOOKUP(E228,'Summarized Plan'!$A:$U,19,0))</f>
        <v/>
      </c>
      <c r="XEY228" s="16" t="str">
        <f>IF('Truck Utilization'!A193=0,"",'Truck Utilization'!A193)</f>
        <v/>
      </c>
      <c r="XEZ228" s="16" t="str">
        <f>IF('Truck Utilization'!B193=0,"",'Truck Utilization'!B193)</f>
        <v/>
      </c>
      <c r="XFA228" s="138">
        <f t="shared" si="92"/>
        <v>1</v>
      </c>
      <c r="XFB228" s="138" t="str">
        <f>IF('DSR Attendance'!A156="","",'DSR Attendance'!A156)</f>
        <v/>
      </c>
      <c r="XFC228" s="138" t="str">
        <f>IF('DSR Attendance'!B156="","",'DSR Attendance'!B156)</f>
        <v/>
      </c>
    </row>
    <row r="229" spans="1:55 16375:16383" ht="14.4" customHeight="1">
      <c r="A229" s="190" t="str">
        <f>IF(L229="","",VLOOKUP(L229,'Truck Utilization'!B$3:C$300,2,FALSE))</f>
        <v/>
      </c>
      <c r="B229" s="191"/>
      <c r="C229" s="192" t="str">
        <f>IF($B229="","",VLOOKUP($B229,'DSR Attendance'!$A$3:$E$273,5,FALSE))</f>
        <v/>
      </c>
      <c r="D229" s="193"/>
      <c r="E229" s="637"/>
      <c r="F229" s="195"/>
      <c r="G229" s="195"/>
      <c r="H229" s="195"/>
      <c r="I229" s="196" t="str">
        <f>IF(E229="","",VLOOKUP(E229,'Summarized Plan'!A:B,2,0))</f>
        <v/>
      </c>
      <c r="J229" s="194"/>
      <c r="K229" s="194" t="s">
        <v>378</v>
      </c>
      <c r="L229" s="195"/>
      <c r="M229" s="194" t="str">
        <f t="shared" si="93"/>
        <v/>
      </c>
      <c r="N229" s="195" t="str">
        <f>IF(E229="","",VLOOKUP(E229,'Summarized Plan'!$A:$C,3,0))</f>
        <v/>
      </c>
      <c r="O229" s="195" t="str">
        <f>IF(E229="","",VLOOKUP(E229,'Summarized Plan'!$A:$G,7,0))</f>
        <v/>
      </c>
      <c r="P229" s="196"/>
      <c r="Q229" s="198">
        <f t="shared" si="94"/>
        <v>0</v>
      </c>
      <c r="R229" s="197" t="str">
        <f>IF($B229="","",VLOOKUP($Q229,'DSR Attendance'!$A$3:$D$179,4,FALSE))</f>
        <v/>
      </c>
      <c r="S229" s="197"/>
      <c r="T229" s="197">
        <f t="shared" si="95"/>
        <v>0</v>
      </c>
      <c r="U229" s="197">
        <f t="shared" si="96"/>
        <v>0</v>
      </c>
      <c r="V229" s="197" t="str">
        <f t="shared" si="97"/>
        <v/>
      </c>
      <c r="W229" s="197"/>
      <c r="X229" s="197" t="str">
        <f>_xlfn.IFNA(IF(L229="","",VLOOKUP(L229,'Truck Utilization'!B$3:D$147,3,FALSE)),"")</f>
        <v/>
      </c>
      <c r="Y229" s="197" t="str">
        <f>IF(X229="","",IF(E229="","",VLOOKUP(E229,'Summarized Plan'!$A:$E,5,0)))</f>
        <v/>
      </c>
      <c r="Z229" s="197">
        <f t="shared" si="98"/>
        <v>0</v>
      </c>
      <c r="AA229" s="197">
        <f t="shared" si="99"/>
        <v>0</v>
      </c>
      <c r="AB229" s="197" t="str">
        <f t="shared" si="100"/>
        <v/>
      </c>
      <c r="AC229" s="197"/>
      <c r="AD229" s="197">
        <f t="shared" si="101"/>
        <v>0</v>
      </c>
      <c r="AE229" s="197">
        <f t="shared" si="102"/>
        <v>0</v>
      </c>
      <c r="AF229" s="197" t="str">
        <f t="shared" si="103"/>
        <v/>
      </c>
      <c r="AG229" s="194"/>
      <c r="AH229" s="194"/>
      <c r="AI229" s="194"/>
      <c r="AJ229" s="193"/>
      <c r="AK229" s="199"/>
      <c r="AL229" s="194"/>
      <c r="AM229" s="115" t="e">
        <f t="shared" si="104"/>
        <v>#VALUE!</v>
      </c>
      <c r="AO229" s="11">
        <f t="shared" si="105"/>
        <v>0</v>
      </c>
      <c r="AP229" s="11" t="e">
        <f t="shared" si="106"/>
        <v>#N/A</v>
      </c>
      <c r="AQ229" s="11" t="str">
        <f t="shared" si="107"/>
        <v/>
      </c>
      <c r="AS229" s="202">
        <f t="shared" si="108"/>
        <v>0</v>
      </c>
      <c r="AT229" s="11" t="str">
        <f t="shared" si="109"/>
        <v/>
      </c>
      <c r="AW229" s="116"/>
      <c r="AX229" s="115" t="e">
        <f t="shared" si="110"/>
        <v>#VALUE!</v>
      </c>
      <c r="AY229" s="278" t="str">
        <f t="shared" si="111"/>
        <v/>
      </c>
      <c r="BC229" s="115" t="str">
        <f>IF(E229="","",_xlfn.XLOOKUP(E229,'Summarized Plan'!A:A,'Summarized Plan'!K:K))</f>
        <v/>
      </c>
      <c r="XEU229" s="138">
        <f t="shared" si="112"/>
        <v>0</v>
      </c>
      <c r="XEV229" s="138" t="str">
        <f>IF(E229="","",B227)</f>
        <v/>
      </c>
      <c r="XEW229" s="153" t="str">
        <f t="shared" si="113"/>
        <v/>
      </c>
      <c r="XEX229" s="138" t="str">
        <f>IF(ISNA(VLOOKUP(E229,'Summarized Plan'!$A:$U,19,0)),"",VLOOKUP(E229,'Summarized Plan'!$A:$U,19,0))</f>
        <v/>
      </c>
      <c r="XEY229" s="16" t="str">
        <f>IF('Truck Utilization'!A194=0,"",'Truck Utilization'!A194)</f>
        <v/>
      </c>
      <c r="XEZ229" s="16" t="str">
        <f>IF('Truck Utilization'!B194=0,"",'Truck Utilization'!B194)</f>
        <v/>
      </c>
      <c r="XFA229" s="138">
        <f t="shared" si="92"/>
        <v>1</v>
      </c>
      <c r="XFB229" s="138" t="str">
        <f>IF('DSR Attendance'!A157="","",'DSR Attendance'!A157)</f>
        <v/>
      </c>
      <c r="XFC229" s="138" t="str">
        <f>IF('DSR Attendance'!B157="","",'DSR Attendance'!B157)</f>
        <v/>
      </c>
    </row>
    <row r="230" spans="1:55 16375:16383" ht="14.4" customHeight="1">
      <c r="A230" s="190" t="str">
        <f>IF(L230="","",VLOOKUP(L230,'Truck Utilization'!B$3:C$300,2,FALSE))</f>
        <v/>
      </c>
      <c r="B230" s="191"/>
      <c r="C230" s="192" t="str">
        <f>IF($B230="","",VLOOKUP($B230,'DSR Attendance'!$A$3:$E$273,5,FALSE))</f>
        <v/>
      </c>
      <c r="D230" s="193"/>
      <c r="E230" s="637"/>
      <c r="F230" s="195"/>
      <c r="G230" s="195"/>
      <c r="H230" s="195"/>
      <c r="I230" s="196" t="str">
        <f>IF(E230="","",VLOOKUP(E230,'Summarized Plan'!A:B,2,0))</f>
        <v/>
      </c>
      <c r="J230" s="194"/>
      <c r="K230" s="194" t="s">
        <v>378</v>
      </c>
      <c r="L230" s="195"/>
      <c r="M230" s="194" t="str">
        <f t="shared" si="93"/>
        <v/>
      </c>
      <c r="N230" s="195" t="str">
        <f>IF(E230="","",VLOOKUP(E230,'Summarized Plan'!$A:$C,3,0))</f>
        <v/>
      </c>
      <c r="O230" s="195" t="str">
        <f>IF(E230="","",VLOOKUP(E230,'Summarized Plan'!$A:$G,7,0))</f>
        <v/>
      </c>
      <c r="P230" s="196"/>
      <c r="Q230" s="198">
        <f t="shared" si="94"/>
        <v>0</v>
      </c>
      <c r="R230" s="197" t="str">
        <f>IF($B230="","",VLOOKUP($Q230,'DSR Attendance'!$A$3:$D$179,4,FALSE))</f>
        <v/>
      </c>
      <c r="S230" s="197"/>
      <c r="T230" s="197">
        <f t="shared" si="95"/>
        <v>0</v>
      </c>
      <c r="U230" s="197">
        <f t="shared" si="96"/>
        <v>0</v>
      </c>
      <c r="V230" s="197" t="str">
        <f t="shared" si="97"/>
        <v/>
      </c>
      <c r="W230" s="197"/>
      <c r="X230" s="197" t="str">
        <f>_xlfn.IFNA(IF(L230="","",VLOOKUP(L230,'Truck Utilization'!B$3:D$147,3,FALSE)),"")</f>
        <v/>
      </c>
      <c r="Y230" s="197" t="str">
        <f>IF(X230="","",IF(E230="","",VLOOKUP(E230,'Summarized Plan'!$A:$E,5,0)))</f>
        <v/>
      </c>
      <c r="Z230" s="197">
        <f t="shared" si="98"/>
        <v>0</v>
      </c>
      <c r="AA230" s="197">
        <f t="shared" si="99"/>
        <v>0</v>
      </c>
      <c r="AB230" s="197" t="str">
        <f t="shared" si="100"/>
        <v/>
      </c>
      <c r="AC230" s="197"/>
      <c r="AD230" s="197">
        <f t="shared" si="101"/>
        <v>0</v>
      </c>
      <c r="AE230" s="197">
        <f t="shared" si="102"/>
        <v>0</v>
      </c>
      <c r="AF230" s="197" t="str">
        <f t="shared" si="103"/>
        <v/>
      </c>
      <c r="AG230" s="194"/>
      <c r="AH230" s="194"/>
      <c r="AI230" s="194"/>
      <c r="AJ230" s="193"/>
      <c r="AK230" s="199"/>
      <c r="AL230" s="194"/>
      <c r="AM230" s="115" t="e">
        <f t="shared" si="104"/>
        <v>#VALUE!</v>
      </c>
      <c r="AO230" s="11">
        <f t="shared" si="105"/>
        <v>0</v>
      </c>
      <c r="AP230" s="11" t="e">
        <f t="shared" si="106"/>
        <v>#N/A</v>
      </c>
      <c r="AQ230" s="11" t="str">
        <f t="shared" si="107"/>
        <v/>
      </c>
      <c r="AS230" s="202">
        <f t="shared" si="108"/>
        <v>0</v>
      </c>
      <c r="AT230" s="11" t="str">
        <f t="shared" si="109"/>
        <v/>
      </c>
      <c r="AW230" s="116"/>
      <c r="AX230" s="115" t="e">
        <f t="shared" si="110"/>
        <v>#VALUE!</v>
      </c>
      <c r="AY230" s="278" t="str">
        <f t="shared" si="111"/>
        <v/>
      </c>
      <c r="BC230" s="115" t="str">
        <f>IF(E230="","",_xlfn.XLOOKUP(E230,'Summarized Plan'!A:A,'Summarized Plan'!K:K))</f>
        <v/>
      </c>
      <c r="XEU230" s="138">
        <f t="shared" si="112"/>
        <v>0</v>
      </c>
      <c r="XEV230" s="138" t="str">
        <f>IF(E230="","",B227)</f>
        <v/>
      </c>
      <c r="XEW230" s="153" t="str">
        <f t="shared" si="113"/>
        <v/>
      </c>
      <c r="XEX230" s="138" t="str">
        <f>IF(ISNA(VLOOKUP(E230,'Summarized Plan'!$A:$U,19,0)),"",VLOOKUP(E230,'Summarized Plan'!$A:$U,19,0))</f>
        <v/>
      </c>
      <c r="XEY230" s="16" t="str">
        <f>IF('Truck Utilization'!A195=0,"",'Truck Utilization'!A195)</f>
        <v/>
      </c>
      <c r="XEZ230" s="16" t="str">
        <f>IF('Truck Utilization'!B195=0,"",'Truck Utilization'!B195)</f>
        <v/>
      </c>
      <c r="XFA230" s="138">
        <f t="shared" si="92"/>
        <v>1</v>
      </c>
      <c r="XFB230" s="138" t="str">
        <f>IF('DSR Attendance'!A158="","",'DSR Attendance'!A158)</f>
        <v/>
      </c>
      <c r="XFC230" s="138" t="str">
        <f>IF('DSR Attendance'!B158="","",'DSR Attendance'!B158)</f>
        <v/>
      </c>
    </row>
    <row r="231" spans="1:55 16375:16383" ht="14.4" customHeight="1">
      <c r="A231" s="190" t="str">
        <f>IF(L231="","",VLOOKUP(L231,'Truck Utilization'!B$3:C$300,2,FALSE))</f>
        <v/>
      </c>
      <c r="B231" s="191"/>
      <c r="C231" s="192" t="str">
        <f>IF($B231="","",VLOOKUP($B231,'DSR Attendance'!$A$3:$E$273,5,FALSE))</f>
        <v/>
      </c>
      <c r="D231" s="193"/>
      <c r="E231" s="637"/>
      <c r="F231" s="195"/>
      <c r="G231" s="195"/>
      <c r="H231" s="195"/>
      <c r="I231" s="196" t="str">
        <f>IF(E231="","",VLOOKUP(E231,'Summarized Plan'!A:B,2,0))</f>
        <v/>
      </c>
      <c r="J231" s="194"/>
      <c r="K231" s="194" t="s">
        <v>378</v>
      </c>
      <c r="L231" s="195"/>
      <c r="M231" s="194" t="str">
        <f t="shared" si="93"/>
        <v/>
      </c>
      <c r="N231" s="195" t="str">
        <f>IF(E231="","",VLOOKUP(E231,'Summarized Plan'!$A:$C,3,0))</f>
        <v/>
      </c>
      <c r="O231" s="195" t="str">
        <f>IF(E231="","",VLOOKUP(E231,'Summarized Plan'!$A:$G,7,0))</f>
        <v/>
      </c>
      <c r="P231" s="196"/>
      <c r="Q231" s="198">
        <f t="shared" si="94"/>
        <v>0</v>
      </c>
      <c r="R231" s="197" t="str">
        <f>IF($B231="","",VLOOKUP($Q231,'DSR Attendance'!$A$3:$D$179,4,FALSE))</f>
        <v/>
      </c>
      <c r="S231" s="197"/>
      <c r="T231" s="197">
        <f t="shared" si="95"/>
        <v>0</v>
      </c>
      <c r="U231" s="197">
        <f t="shared" si="96"/>
        <v>0</v>
      </c>
      <c r="V231" s="197" t="str">
        <f t="shared" si="97"/>
        <v/>
      </c>
      <c r="W231" s="197"/>
      <c r="X231" s="197" t="str">
        <f>_xlfn.IFNA(IF(L231="","",VLOOKUP(L231,'Truck Utilization'!B$3:D$147,3,FALSE)),"")</f>
        <v/>
      </c>
      <c r="Y231" s="197" t="str">
        <f>IF(X231="","",IF(E231="","",VLOOKUP(E231,'Summarized Plan'!$A:$E,5,0)))</f>
        <v/>
      </c>
      <c r="Z231" s="197">
        <f t="shared" si="98"/>
        <v>0</v>
      </c>
      <c r="AA231" s="197">
        <f t="shared" si="99"/>
        <v>0</v>
      </c>
      <c r="AB231" s="197" t="str">
        <f t="shared" si="100"/>
        <v/>
      </c>
      <c r="AC231" s="197"/>
      <c r="AD231" s="197">
        <f t="shared" si="101"/>
        <v>0</v>
      </c>
      <c r="AE231" s="197">
        <f t="shared" si="102"/>
        <v>0</v>
      </c>
      <c r="AF231" s="197" t="str">
        <f t="shared" si="103"/>
        <v/>
      </c>
      <c r="AG231" s="194"/>
      <c r="AH231" s="194"/>
      <c r="AI231" s="194"/>
      <c r="AJ231" s="193"/>
      <c r="AK231" s="199"/>
      <c r="AL231" s="194"/>
      <c r="AM231" s="115" t="e">
        <f t="shared" si="104"/>
        <v>#VALUE!</v>
      </c>
      <c r="AO231" s="11">
        <f t="shared" si="105"/>
        <v>0</v>
      </c>
      <c r="AP231" s="11" t="e">
        <f t="shared" si="106"/>
        <v>#N/A</v>
      </c>
      <c r="AQ231" s="11" t="str">
        <f t="shared" si="107"/>
        <v/>
      </c>
      <c r="AS231" s="202">
        <f t="shared" si="108"/>
        <v>0</v>
      </c>
      <c r="AT231" s="11" t="str">
        <f t="shared" si="109"/>
        <v/>
      </c>
      <c r="AW231" s="116"/>
      <c r="AX231" s="115" t="e">
        <f t="shared" si="110"/>
        <v>#VALUE!</v>
      </c>
      <c r="AY231" s="278" t="str">
        <f t="shared" si="111"/>
        <v/>
      </c>
      <c r="BC231" s="115" t="str">
        <f>IF(E231="","",_xlfn.XLOOKUP(E231,'Summarized Plan'!A:A,'Summarized Plan'!K:K))</f>
        <v/>
      </c>
      <c r="XEU231" s="138">
        <f t="shared" si="112"/>
        <v>0</v>
      </c>
      <c r="XEV231" s="138" t="str">
        <f>IF(E231="","",B227)</f>
        <v/>
      </c>
      <c r="XEW231" s="153" t="str">
        <f t="shared" si="113"/>
        <v/>
      </c>
      <c r="XEX231" s="138" t="str">
        <f>IF(ISNA(VLOOKUP(E231,'Summarized Plan'!$A:$U,19,0)),"",VLOOKUP(E231,'Summarized Plan'!$A:$U,19,0))</f>
        <v/>
      </c>
      <c r="XEY231" s="16" t="str">
        <f>IF('Truck Utilization'!A196=0,"",'Truck Utilization'!A196)</f>
        <v/>
      </c>
      <c r="XEZ231" s="16" t="str">
        <f>IF('Truck Utilization'!B196=0,"",'Truck Utilization'!B196)</f>
        <v/>
      </c>
      <c r="XFA231" s="138">
        <f t="shared" si="92"/>
        <v>1</v>
      </c>
      <c r="XFB231" s="138" t="str">
        <f>IF('DSR Attendance'!A159="","",'DSR Attendance'!A159)</f>
        <v/>
      </c>
      <c r="XFC231" s="138" t="str">
        <f>IF('DSR Attendance'!B159="","",'DSR Attendance'!B159)</f>
        <v/>
      </c>
    </row>
    <row r="232" spans="1:55 16375:16383" ht="14.4" customHeight="1">
      <c r="A232" s="190" t="str">
        <f>IF(L232="","",VLOOKUP(L232,'Truck Utilization'!B$3:C$300,2,FALSE))</f>
        <v/>
      </c>
      <c r="B232" s="191"/>
      <c r="C232" s="192" t="str">
        <f>IF($B232="","",VLOOKUP($B232,'DSR Attendance'!$A$3:$E$273,5,FALSE))</f>
        <v/>
      </c>
      <c r="D232" s="193"/>
      <c r="E232" s="637"/>
      <c r="F232" s="195"/>
      <c r="G232" s="195"/>
      <c r="H232" s="195"/>
      <c r="I232" s="196" t="str">
        <f>IF(E232="","",VLOOKUP(E232,'Summarized Plan'!A:B,2,0))</f>
        <v/>
      </c>
      <c r="J232" s="194"/>
      <c r="K232" s="194" t="s">
        <v>378</v>
      </c>
      <c r="L232" s="195"/>
      <c r="M232" s="194" t="str">
        <f t="shared" si="93"/>
        <v/>
      </c>
      <c r="N232" s="195" t="str">
        <f>IF(E232="","",VLOOKUP(E232,'Summarized Plan'!$A:$C,3,0))</f>
        <v/>
      </c>
      <c r="O232" s="195" t="str">
        <f>IF(E232="","",VLOOKUP(E232,'Summarized Plan'!$A:$G,7,0))</f>
        <v/>
      </c>
      <c r="P232" s="196"/>
      <c r="Q232" s="198">
        <f t="shared" si="94"/>
        <v>0</v>
      </c>
      <c r="R232" s="197" t="str">
        <f>IF($B232="","",VLOOKUP($Q232,'DSR Attendance'!$A$3:$D$179,4,FALSE))</f>
        <v/>
      </c>
      <c r="S232" s="197"/>
      <c r="T232" s="197">
        <f t="shared" si="95"/>
        <v>0</v>
      </c>
      <c r="U232" s="197">
        <f t="shared" si="96"/>
        <v>0</v>
      </c>
      <c r="V232" s="197" t="str">
        <f t="shared" si="97"/>
        <v/>
      </c>
      <c r="W232" s="197"/>
      <c r="X232" s="197" t="str">
        <f>_xlfn.IFNA(IF(L232="","",VLOOKUP(L232,'Truck Utilization'!B$3:D$147,3,FALSE)),"")</f>
        <v/>
      </c>
      <c r="Y232" s="197" t="str">
        <f>IF(X232="","",IF(E232="","",VLOOKUP(E232,'Summarized Plan'!$A:$E,5,0)))</f>
        <v/>
      </c>
      <c r="Z232" s="197">
        <f t="shared" si="98"/>
        <v>0</v>
      </c>
      <c r="AA232" s="197">
        <f t="shared" si="99"/>
        <v>0</v>
      </c>
      <c r="AB232" s="197" t="str">
        <f t="shared" si="100"/>
        <v/>
      </c>
      <c r="AC232" s="197"/>
      <c r="AD232" s="197">
        <f t="shared" si="101"/>
        <v>0</v>
      </c>
      <c r="AE232" s="197">
        <f t="shared" si="102"/>
        <v>0</v>
      </c>
      <c r="AF232" s="197" t="str">
        <f t="shared" si="103"/>
        <v/>
      </c>
      <c r="AG232" s="194"/>
      <c r="AH232" s="194"/>
      <c r="AI232" s="194"/>
      <c r="AJ232" s="193"/>
      <c r="AK232" s="199"/>
      <c r="AL232" s="194"/>
      <c r="AM232" s="115" t="e">
        <f t="shared" si="104"/>
        <v>#VALUE!</v>
      </c>
      <c r="AO232" s="11">
        <f t="shared" si="105"/>
        <v>0</v>
      </c>
      <c r="AP232" s="11" t="e">
        <f t="shared" si="106"/>
        <v>#N/A</v>
      </c>
      <c r="AQ232" s="11" t="str">
        <f t="shared" si="107"/>
        <v/>
      </c>
      <c r="AS232" s="202">
        <f t="shared" si="108"/>
        <v>0</v>
      </c>
      <c r="AT232" s="11" t="str">
        <f t="shared" si="109"/>
        <v/>
      </c>
      <c r="AW232" s="116"/>
      <c r="AX232" s="115" t="e">
        <f t="shared" si="110"/>
        <v>#VALUE!</v>
      </c>
      <c r="AY232" s="278" t="str">
        <f t="shared" si="111"/>
        <v/>
      </c>
      <c r="BC232" s="115" t="str">
        <f>IF(E232="","",_xlfn.XLOOKUP(E232,'Summarized Plan'!A:A,'Summarized Plan'!K:K))</f>
        <v/>
      </c>
      <c r="XEU232" s="138">
        <f t="shared" si="112"/>
        <v>0</v>
      </c>
      <c r="XEV232" s="138" t="str">
        <f>IF(E232="","",B232)</f>
        <v/>
      </c>
      <c r="XEW232" s="153" t="str">
        <f t="shared" si="113"/>
        <v/>
      </c>
      <c r="XEX232" s="138" t="str">
        <f>IF(ISNA(VLOOKUP(E232,'Summarized Plan'!$A:$U,19,0)),"",VLOOKUP(E232,'Summarized Plan'!$A:$U,19,0))</f>
        <v/>
      </c>
      <c r="XEY232" s="16" t="str">
        <f>IF('Truck Utilization'!A197=0,"",'Truck Utilization'!A197)</f>
        <v/>
      </c>
      <c r="XEZ232" s="16" t="str">
        <f>IF('Truck Utilization'!B197=0,"",'Truck Utilization'!B197)</f>
        <v/>
      </c>
      <c r="XFA232" s="138">
        <f t="shared" si="92"/>
        <v>1</v>
      </c>
      <c r="XFB232" s="138" t="str">
        <f>IF('DSR Attendance'!A160="","",'DSR Attendance'!A160)</f>
        <v/>
      </c>
      <c r="XFC232" s="138" t="str">
        <f>IF('DSR Attendance'!B160="","",'DSR Attendance'!B160)</f>
        <v/>
      </c>
    </row>
    <row r="233" spans="1:55 16375:16383" ht="14.4" customHeight="1">
      <c r="A233" s="190" t="str">
        <f>IF(L233="","",VLOOKUP(L233,'Truck Utilization'!B$3:C$300,2,FALSE))</f>
        <v/>
      </c>
      <c r="B233" s="191"/>
      <c r="C233" s="192" t="str">
        <f>IF($B233="","",VLOOKUP($B233,'DSR Attendance'!$A$3:$E$273,5,FALSE))</f>
        <v/>
      </c>
      <c r="D233" s="193"/>
      <c r="E233" s="637"/>
      <c r="F233" s="195"/>
      <c r="G233" s="195"/>
      <c r="H233" s="195"/>
      <c r="I233" s="196" t="str">
        <f>IF(E233="","",VLOOKUP(E233,'Summarized Plan'!A:B,2,0))</f>
        <v/>
      </c>
      <c r="J233" s="194"/>
      <c r="K233" s="194" t="s">
        <v>378</v>
      </c>
      <c r="L233" s="195"/>
      <c r="M233" s="194" t="str">
        <f t="shared" si="93"/>
        <v/>
      </c>
      <c r="N233" s="195" t="str">
        <f>IF(E233="","",VLOOKUP(E233,'Summarized Plan'!$A:$C,3,0))</f>
        <v/>
      </c>
      <c r="O233" s="195" t="str">
        <f>IF(E233="","",VLOOKUP(E233,'Summarized Plan'!$A:$G,7,0))</f>
        <v/>
      </c>
      <c r="P233" s="196"/>
      <c r="Q233" s="198">
        <f t="shared" si="94"/>
        <v>0</v>
      </c>
      <c r="R233" s="197" t="str">
        <f>IF($B233="","",VLOOKUP($Q233,'DSR Attendance'!$A$3:$D$179,4,FALSE))</f>
        <v/>
      </c>
      <c r="S233" s="197"/>
      <c r="T233" s="197">
        <f t="shared" si="95"/>
        <v>0</v>
      </c>
      <c r="U233" s="197">
        <f t="shared" si="96"/>
        <v>0</v>
      </c>
      <c r="V233" s="197" t="str">
        <f t="shared" si="97"/>
        <v/>
      </c>
      <c r="W233" s="197"/>
      <c r="X233" s="197" t="str">
        <f>_xlfn.IFNA(IF(L233="","",VLOOKUP(L233,'Truck Utilization'!B$3:D$147,3,FALSE)),"")</f>
        <v/>
      </c>
      <c r="Y233" s="197" t="str">
        <f>IF(X233="","",IF(E233="","",VLOOKUP(E233,'Summarized Plan'!$A:$E,5,0)))</f>
        <v/>
      </c>
      <c r="Z233" s="197">
        <f t="shared" si="98"/>
        <v>0</v>
      </c>
      <c r="AA233" s="197">
        <f t="shared" si="99"/>
        <v>0</v>
      </c>
      <c r="AB233" s="197" t="str">
        <f t="shared" si="100"/>
        <v/>
      </c>
      <c r="AC233" s="197"/>
      <c r="AD233" s="197">
        <f t="shared" si="101"/>
        <v>0</v>
      </c>
      <c r="AE233" s="197">
        <f t="shared" si="102"/>
        <v>0</v>
      </c>
      <c r="AF233" s="197" t="str">
        <f t="shared" si="103"/>
        <v/>
      </c>
      <c r="AG233" s="194"/>
      <c r="AH233" s="194"/>
      <c r="AI233" s="194"/>
      <c r="AJ233" s="193"/>
      <c r="AK233" s="199"/>
      <c r="AL233" s="194"/>
      <c r="AM233" s="115" t="e">
        <f t="shared" si="104"/>
        <v>#VALUE!</v>
      </c>
      <c r="AO233" s="11">
        <f t="shared" si="105"/>
        <v>0</v>
      </c>
      <c r="AP233" s="11" t="e">
        <f t="shared" si="106"/>
        <v>#N/A</v>
      </c>
      <c r="AQ233" s="11" t="str">
        <f t="shared" si="107"/>
        <v/>
      </c>
      <c r="AS233" s="202">
        <f t="shared" si="108"/>
        <v>0</v>
      </c>
      <c r="AT233" s="11" t="str">
        <f t="shared" si="109"/>
        <v/>
      </c>
      <c r="AW233" s="116"/>
      <c r="AX233" s="115" t="e">
        <f t="shared" si="110"/>
        <v>#VALUE!</v>
      </c>
      <c r="AY233" s="278" t="str">
        <f t="shared" si="111"/>
        <v/>
      </c>
      <c r="BC233" s="115" t="str">
        <f>IF(E233="","",_xlfn.XLOOKUP(E233,'Summarized Plan'!A:A,'Summarized Plan'!K:K))</f>
        <v/>
      </c>
      <c r="XEU233" s="138">
        <f t="shared" si="112"/>
        <v>0</v>
      </c>
      <c r="XEV233" s="138" t="str">
        <f>IF(E233="","",B232)</f>
        <v/>
      </c>
      <c r="XEW233" s="153" t="str">
        <f t="shared" si="113"/>
        <v/>
      </c>
      <c r="XEX233" s="138" t="str">
        <f>IF(ISNA(VLOOKUP(E233,'Summarized Plan'!$A:$U,19,0)),"",VLOOKUP(E233,'Summarized Plan'!$A:$U,19,0))</f>
        <v/>
      </c>
      <c r="XEY233" s="16" t="str">
        <f>IF('Truck Utilization'!A198=0,"",'Truck Utilization'!A198)</f>
        <v/>
      </c>
      <c r="XEZ233" s="16" t="str">
        <f>IF('Truck Utilization'!B198=0,"",'Truck Utilization'!B198)</f>
        <v/>
      </c>
      <c r="XFA233" s="138">
        <f t="shared" si="92"/>
        <v>1</v>
      </c>
      <c r="XFB233" s="138" t="str">
        <f>IF('DSR Attendance'!A161="","",'DSR Attendance'!A161)</f>
        <v/>
      </c>
      <c r="XFC233" s="138" t="str">
        <f>IF('DSR Attendance'!B161="","",'DSR Attendance'!B161)</f>
        <v/>
      </c>
    </row>
    <row r="234" spans="1:55 16375:16383" ht="14.4" customHeight="1">
      <c r="A234" s="190" t="str">
        <f>IF(L234="","",VLOOKUP(L234,'Truck Utilization'!B$3:C$300,2,FALSE))</f>
        <v/>
      </c>
      <c r="B234" s="191"/>
      <c r="C234" s="192" t="str">
        <f>IF($B234="","",VLOOKUP($B234,'DSR Attendance'!$A$3:$E$273,5,FALSE))</f>
        <v/>
      </c>
      <c r="D234" s="193"/>
      <c r="E234" s="637"/>
      <c r="F234" s="195"/>
      <c r="G234" s="195"/>
      <c r="H234" s="195"/>
      <c r="I234" s="196" t="str">
        <f>IF(E234="","",VLOOKUP(E234,'Summarized Plan'!A:B,2,0))</f>
        <v/>
      </c>
      <c r="J234" s="194"/>
      <c r="K234" s="194" t="s">
        <v>378</v>
      </c>
      <c r="L234" s="195"/>
      <c r="M234" s="194" t="str">
        <f t="shared" si="93"/>
        <v/>
      </c>
      <c r="N234" s="195" t="str">
        <f>IF(E234="","",VLOOKUP(E234,'Summarized Plan'!$A:$C,3,0))</f>
        <v/>
      </c>
      <c r="O234" s="195" t="str">
        <f>IF(E234="","",VLOOKUP(E234,'Summarized Plan'!$A:$G,7,0))</f>
        <v/>
      </c>
      <c r="P234" s="196"/>
      <c r="Q234" s="198">
        <f t="shared" si="94"/>
        <v>0</v>
      </c>
      <c r="R234" s="197" t="str">
        <f>IF($B234="","",VLOOKUP($Q234,'DSR Attendance'!$A$3:$D$179,4,FALSE))</f>
        <v/>
      </c>
      <c r="S234" s="197"/>
      <c r="T234" s="197">
        <f t="shared" si="95"/>
        <v>0</v>
      </c>
      <c r="U234" s="197">
        <f t="shared" si="96"/>
        <v>0</v>
      </c>
      <c r="V234" s="197" t="str">
        <f t="shared" si="97"/>
        <v/>
      </c>
      <c r="W234" s="197"/>
      <c r="X234" s="197" t="str">
        <f>_xlfn.IFNA(IF(L234="","",VLOOKUP(L234,'Truck Utilization'!B$3:D$147,3,FALSE)),"")</f>
        <v/>
      </c>
      <c r="Y234" s="197" t="str">
        <f>IF(X234="","",IF(E234="","",VLOOKUP(E234,'Summarized Plan'!$A:$E,5,0)))</f>
        <v/>
      </c>
      <c r="Z234" s="197">
        <f t="shared" si="98"/>
        <v>0</v>
      </c>
      <c r="AA234" s="197">
        <f t="shared" si="99"/>
        <v>0</v>
      </c>
      <c r="AB234" s="197" t="str">
        <f t="shared" si="100"/>
        <v/>
      </c>
      <c r="AC234" s="197"/>
      <c r="AD234" s="197">
        <f t="shared" si="101"/>
        <v>0</v>
      </c>
      <c r="AE234" s="197">
        <f t="shared" si="102"/>
        <v>0</v>
      </c>
      <c r="AF234" s="197" t="str">
        <f t="shared" si="103"/>
        <v/>
      </c>
      <c r="AG234" s="194"/>
      <c r="AH234" s="194"/>
      <c r="AI234" s="194"/>
      <c r="AJ234" s="193"/>
      <c r="AK234" s="199"/>
      <c r="AL234" s="194"/>
      <c r="AM234" s="115" t="e">
        <f t="shared" si="104"/>
        <v>#VALUE!</v>
      </c>
      <c r="AO234" s="11">
        <f t="shared" si="105"/>
        <v>0</v>
      </c>
      <c r="AP234" s="11" t="e">
        <f t="shared" si="106"/>
        <v>#N/A</v>
      </c>
      <c r="AQ234" s="11" t="str">
        <f t="shared" si="107"/>
        <v/>
      </c>
      <c r="AS234" s="202">
        <f t="shared" si="108"/>
        <v>0</v>
      </c>
      <c r="AT234" s="11" t="str">
        <f t="shared" si="109"/>
        <v/>
      </c>
      <c r="AW234" s="116"/>
      <c r="AX234" s="115" t="e">
        <f t="shared" si="110"/>
        <v>#VALUE!</v>
      </c>
      <c r="AY234" s="278" t="str">
        <f t="shared" si="111"/>
        <v/>
      </c>
      <c r="BC234" s="115" t="str">
        <f>IF(E234="","",_xlfn.XLOOKUP(E234,'Summarized Plan'!A:A,'Summarized Plan'!K:K))</f>
        <v/>
      </c>
      <c r="XEU234" s="138">
        <f t="shared" si="112"/>
        <v>0</v>
      </c>
      <c r="XEV234" s="138" t="str">
        <f>IF(E234="","",B232)</f>
        <v/>
      </c>
      <c r="XEW234" s="153" t="str">
        <f t="shared" si="113"/>
        <v/>
      </c>
      <c r="XEX234" s="138" t="str">
        <f>IF(ISNA(VLOOKUP(E234,'Summarized Plan'!$A:$U,19,0)),"",VLOOKUP(E234,'Summarized Plan'!$A:$U,19,0))</f>
        <v/>
      </c>
      <c r="XEY234" s="16" t="str">
        <f>IF('Truck Utilization'!A199=0,"",'Truck Utilization'!A199)</f>
        <v/>
      </c>
      <c r="XEZ234" s="16" t="str">
        <f>IF('Truck Utilization'!B199=0,"",'Truck Utilization'!B199)</f>
        <v/>
      </c>
      <c r="XFA234" s="138">
        <f t="shared" si="92"/>
        <v>1</v>
      </c>
      <c r="XFB234" s="138" t="str">
        <f>IF('DSR Attendance'!A162="","",'DSR Attendance'!A162)</f>
        <v/>
      </c>
      <c r="XFC234" s="138" t="str">
        <f>IF('DSR Attendance'!B162="","",'DSR Attendance'!B162)</f>
        <v/>
      </c>
    </row>
    <row r="235" spans="1:55 16375:16383" ht="14.4" customHeight="1">
      <c r="A235" s="190" t="str">
        <f>IF(L235="","",VLOOKUP(L235,'Truck Utilization'!B$3:C$300,2,FALSE))</f>
        <v/>
      </c>
      <c r="B235" s="191"/>
      <c r="C235" s="192" t="str">
        <f>IF($B235="","",VLOOKUP($B235,'DSR Attendance'!$A$3:$E$273,5,FALSE))</f>
        <v/>
      </c>
      <c r="D235" s="193"/>
      <c r="E235" s="637"/>
      <c r="F235" s="195"/>
      <c r="G235" s="195"/>
      <c r="H235" s="195"/>
      <c r="I235" s="196" t="str">
        <f>IF(E235="","",VLOOKUP(E235,'Summarized Plan'!A:B,2,0))</f>
        <v/>
      </c>
      <c r="J235" s="194"/>
      <c r="K235" s="194" t="s">
        <v>378</v>
      </c>
      <c r="L235" s="195"/>
      <c r="M235" s="194" t="str">
        <f t="shared" si="93"/>
        <v/>
      </c>
      <c r="N235" s="195" t="str">
        <f>IF(E235="","",VLOOKUP(E235,'Summarized Plan'!$A:$C,3,0))</f>
        <v/>
      </c>
      <c r="O235" s="195" t="str">
        <f>IF(E235="","",VLOOKUP(E235,'Summarized Plan'!$A:$G,7,0))</f>
        <v/>
      </c>
      <c r="P235" s="196"/>
      <c r="Q235" s="198">
        <f t="shared" si="94"/>
        <v>0</v>
      </c>
      <c r="R235" s="197" t="str">
        <f>IF($B235="","",VLOOKUP($Q235,'DSR Attendance'!$A$3:$D$179,4,FALSE))</f>
        <v/>
      </c>
      <c r="S235" s="197"/>
      <c r="T235" s="197">
        <f t="shared" si="95"/>
        <v>0</v>
      </c>
      <c r="U235" s="197">
        <f t="shared" si="96"/>
        <v>0</v>
      </c>
      <c r="V235" s="197" t="str">
        <f t="shared" si="97"/>
        <v/>
      </c>
      <c r="W235" s="197"/>
      <c r="X235" s="197" t="str">
        <f>_xlfn.IFNA(IF(L235="","",VLOOKUP(L235,'Truck Utilization'!B$3:D$147,3,FALSE)),"")</f>
        <v/>
      </c>
      <c r="Y235" s="197" t="str">
        <f>IF(X235="","",IF(E235="","",VLOOKUP(E235,'Summarized Plan'!$A:$E,5,0)))</f>
        <v/>
      </c>
      <c r="Z235" s="197">
        <f t="shared" si="98"/>
        <v>0</v>
      </c>
      <c r="AA235" s="197">
        <f t="shared" si="99"/>
        <v>0</v>
      </c>
      <c r="AB235" s="197" t="str">
        <f t="shared" si="100"/>
        <v/>
      </c>
      <c r="AC235" s="197"/>
      <c r="AD235" s="197">
        <f t="shared" si="101"/>
        <v>0</v>
      </c>
      <c r="AE235" s="197">
        <f t="shared" si="102"/>
        <v>0</v>
      </c>
      <c r="AF235" s="197" t="str">
        <f t="shared" si="103"/>
        <v/>
      </c>
      <c r="AG235" s="194"/>
      <c r="AH235" s="194"/>
      <c r="AI235" s="194"/>
      <c r="AJ235" s="193"/>
      <c r="AK235" s="199"/>
      <c r="AL235" s="194"/>
      <c r="AM235" s="115" t="e">
        <f t="shared" si="104"/>
        <v>#VALUE!</v>
      </c>
      <c r="AO235" s="11">
        <f t="shared" si="105"/>
        <v>0</v>
      </c>
      <c r="AP235" s="11" t="e">
        <f t="shared" si="106"/>
        <v>#N/A</v>
      </c>
      <c r="AQ235" s="11" t="str">
        <f t="shared" si="107"/>
        <v/>
      </c>
      <c r="AS235" s="202">
        <f t="shared" si="108"/>
        <v>0</v>
      </c>
      <c r="AT235" s="11" t="str">
        <f t="shared" si="109"/>
        <v/>
      </c>
      <c r="AW235" s="116"/>
      <c r="AX235" s="115" t="e">
        <f t="shared" si="110"/>
        <v>#VALUE!</v>
      </c>
      <c r="AY235" s="278" t="str">
        <f t="shared" si="111"/>
        <v/>
      </c>
      <c r="BC235" s="115" t="str">
        <f>IF(E235="","",_xlfn.XLOOKUP(E235,'Summarized Plan'!A:A,'Summarized Plan'!K:K))</f>
        <v/>
      </c>
      <c r="XEU235" s="138">
        <f t="shared" si="112"/>
        <v>0</v>
      </c>
      <c r="XEV235" s="138" t="str">
        <f>IF(E235="","",B232)</f>
        <v/>
      </c>
      <c r="XEW235" s="153" t="str">
        <f t="shared" si="113"/>
        <v/>
      </c>
      <c r="XEX235" s="138" t="str">
        <f>IF(ISNA(VLOOKUP(E235,'Summarized Plan'!$A:$U,19,0)),"",VLOOKUP(E235,'Summarized Plan'!$A:$U,19,0))</f>
        <v/>
      </c>
      <c r="XEY235" s="16" t="str">
        <f>IF('Truck Utilization'!A200=0,"",'Truck Utilization'!A200)</f>
        <v/>
      </c>
      <c r="XEZ235" s="16" t="str">
        <f>IF('Truck Utilization'!B200=0,"",'Truck Utilization'!B200)</f>
        <v/>
      </c>
      <c r="XFA235" s="138">
        <f t="shared" si="92"/>
        <v>1</v>
      </c>
      <c r="XFB235" s="138" t="str">
        <f>IF('DSR Attendance'!A163="","",'DSR Attendance'!A163)</f>
        <v/>
      </c>
      <c r="XFC235" s="138" t="str">
        <f>IF('DSR Attendance'!B163="","",'DSR Attendance'!B163)</f>
        <v/>
      </c>
    </row>
    <row r="236" spans="1:55 16375:16383" ht="14.4" customHeight="1">
      <c r="A236" s="190" t="str">
        <f>IF(L236="","",VLOOKUP(L236,'Truck Utilization'!B$3:C$300,2,FALSE))</f>
        <v/>
      </c>
      <c r="B236" s="191"/>
      <c r="C236" s="192" t="str">
        <f>IF($B236="","",VLOOKUP($B236,'DSR Attendance'!$A$3:$E$273,5,FALSE))</f>
        <v/>
      </c>
      <c r="D236" s="193"/>
      <c r="E236" s="637"/>
      <c r="F236" s="195"/>
      <c r="G236" s="195"/>
      <c r="H236" s="195"/>
      <c r="I236" s="196" t="str">
        <f>IF(E236="","",VLOOKUP(E236,'Summarized Plan'!A:B,2,0))</f>
        <v/>
      </c>
      <c r="J236" s="194"/>
      <c r="K236" s="194" t="s">
        <v>378</v>
      </c>
      <c r="L236" s="195"/>
      <c r="M236" s="194" t="str">
        <f t="shared" si="93"/>
        <v/>
      </c>
      <c r="N236" s="195" t="str">
        <f>IF(E236="","",VLOOKUP(E236,'Summarized Plan'!$A:$C,3,0))</f>
        <v/>
      </c>
      <c r="O236" s="195" t="str">
        <f>IF(E236="","",VLOOKUP(E236,'Summarized Plan'!$A:$G,7,0))</f>
        <v/>
      </c>
      <c r="P236" s="196"/>
      <c r="Q236" s="198">
        <f t="shared" si="94"/>
        <v>0</v>
      </c>
      <c r="R236" s="197" t="str">
        <f>IF($B236="","",VLOOKUP($Q236,'DSR Attendance'!$A$3:$D$179,4,FALSE))</f>
        <v/>
      </c>
      <c r="S236" s="197"/>
      <c r="T236" s="197">
        <f t="shared" si="95"/>
        <v>0</v>
      </c>
      <c r="U236" s="197">
        <f t="shared" si="96"/>
        <v>0</v>
      </c>
      <c r="V236" s="197" t="str">
        <f t="shared" si="97"/>
        <v/>
      </c>
      <c r="W236" s="197"/>
      <c r="X236" s="197" t="str">
        <f>_xlfn.IFNA(IF(L236="","",VLOOKUP(L236,'Truck Utilization'!B$3:D$147,3,FALSE)),"")</f>
        <v/>
      </c>
      <c r="Y236" s="197" t="str">
        <f>IF(X236="","",IF(E236="","",VLOOKUP(E236,'Summarized Plan'!$A:$E,5,0)))</f>
        <v/>
      </c>
      <c r="Z236" s="197">
        <f t="shared" si="98"/>
        <v>0</v>
      </c>
      <c r="AA236" s="197">
        <f t="shared" si="99"/>
        <v>0</v>
      </c>
      <c r="AB236" s="197" t="str">
        <f t="shared" si="100"/>
        <v/>
      </c>
      <c r="AC236" s="197"/>
      <c r="AD236" s="197">
        <f t="shared" si="101"/>
        <v>0</v>
      </c>
      <c r="AE236" s="197">
        <f t="shared" si="102"/>
        <v>0</v>
      </c>
      <c r="AF236" s="197" t="str">
        <f t="shared" si="103"/>
        <v/>
      </c>
      <c r="AG236" s="194"/>
      <c r="AH236" s="194"/>
      <c r="AI236" s="194"/>
      <c r="AJ236" s="193"/>
      <c r="AK236" s="199"/>
      <c r="AL236" s="194"/>
      <c r="AM236" s="115" t="e">
        <f t="shared" si="104"/>
        <v>#VALUE!</v>
      </c>
      <c r="AO236" s="11">
        <f t="shared" si="105"/>
        <v>0</v>
      </c>
      <c r="AP236" s="11" t="e">
        <f t="shared" si="106"/>
        <v>#N/A</v>
      </c>
      <c r="AQ236" s="11" t="str">
        <f t="shared" si="107"/>
        <v/>
      </c>
      <c r="AS236" s="202">
        <f t="shared" si="108"/>
        <v>0</v>
      </c>
      <c r="AT236" s="11" t="str">
        <f t="shared" si="109"/>
        <v/>
      </c>
      <c r="AW236" s="116"/>
      <c r="AX236" s="115" t="e">
        <f t="shared" si="110"/>
        <v>#VALUE!</v>
      </c>
      <c r="AY236" s="278" t="str">
        <f t="shared" si="111"/>
        <v/>
      </c>
      <c r="BC236" s="115" t="str">
        <f>IF(E236="","",_xlfn.XLOOKUP(E236,'Summarized Plan'!A:A,'Summarized Plan'!K:K))</f>
        <v/>
      </c>
      <c r="XEU236" s="138">
        <f t="shared" si="112"/>
        <v>0</v>
      </c>
      <c r="XEV236" s="138" t="str">
        <f>IF(E236="","",B232)</f>
        <v/>
      </c>
      <c r="XEW236" s="153" t="str">
        <f t="shared" si="113"/>
        <v/>
      </c>
      <c r="XEX236" s="138" t="str">
        <f>IF(ISNA(VLOOKUP(E236,'Summarized Plan'!$A:$U,19,0)),"",VLOOKUP(E236,'Summarized Plan'!$A:$U,19,0))</f>
        <v/>
      </c>
      <c r="XEY236" s="16" t="str">
        <f>IF('Truck Utilization'!A201=0,"",'Truck Utilization'!A201)</f>
        <v/>
      </c>
      <c r="XEZ236" s="16" t="str">
        <f>IF('Truck Utilization'!B201=0,"",'Truck Utilization'!B201)</f>
        <v/>
      </c>
      <c r="XFA236" s="138">
        <f t="shared" si="92"/>
        <v>1</v>
      </c>
      <c r="XFB236" s="138" t="str">
        <f>IF('DSR Attendance'!A164="","",'DSR Attendance'!A164)</f>
        <v/>
      </c>
      <c r="XFC236" s="138" t="str">
        <f>IF('DSR Attendance'!B164="","",'DSR Attendance'!B164)</f>
        <v/>
      </c>
    </row>
    <row r="237" spans="1:55 16375:16383" ht="14.4" customHeight="1">
      <c r="A237" s="190" t="str">
        <f>IF(L237="","",VLOOKUP(L237,'Truck Utilization'!B$3:C$300,2,FALSE))</f>
        <v/>
      </c>
      <c r="B237" s="191"/>
      <c r="C237" s="192" t="str">
        <f>IF($B237="","",VLOOKUP($B237,'DSR Attendance'!$A$3:$E$273,5,FALSE))</f>
        <v/>
      </c>
      <c r="D237" s="193"/>
      <c r="E237" s="637"/>
      <c r="F237" s="195"/>
      <c r="G237" s="195"/>
      <c r="H237" s="195"/>
      <c r="I237" s="196" t="str">
        <f>IF(E237="","",VLOOKUP(E237,'Summarized Plan'!A:B,2,0))</f>
        <v/>
      </c>
      <c r="J237" s="194"/>
      <c r="K237" s="194" t="s">
        <v>378</v>
      </c>
      <c r="L237" s="195"/>
      <c r="M237" s="194" t="str">
        <f t="shared" si="93"/>
        <v/>
      </c>
      <c r="N237" s="195" t="str">
        <f>IF(E237="","",VLOOKUP(E237,'Summarized Plan'!$A:$C,3,0))</f>
        <v/>
      </c>
      <c r="O237" s="195" t="str">
        <f>IF(E237="","",VLOOKUP(E237,'Summarized Plan'!$A:$G,7,0))</f>
        <v/>
      </c>
      <c r="P237" s="196"/>
      <c r="Q237" s="198">
        <f t="shared" si="94"/>
        <v>0</v>
      </c>
      <c r="R237" s="197" t="str">
        <f>IF($B237="","",VLOOKUP($Q237,'DSR Attendance'!$A$3:$D$179,4,FALSE))</f>
        <v/>
      </c>
      <c r="S237" s="197"/>
      <c r="T237" s="197">
        <f t="shared" si="95"/>
        <v>0</v>
      </c>
      <c r="U237" s="197">
        <f t="shared" si="96"/>
        <v>0</v>
      </c>
      <c r="V237" s="197" t="str">
        <f t="shared" si="97"/>
        <v/>
      </c>
      <c r="W237" s="197"/>
      <c r="X237" s="197" t="str">
        <f>_xlfn.IFNA(IF(L237="","",VLOOKUP(L237,'Truck Utilization'!B$3:D$147,3,FALSE)),"")</f>
        <v/>
      </c>
      <c r="Y237" s="197" t="str">
        <f>IF(X237="","",IF(E237="","",VLOOKUP(E237,'Summarized Plan'!$A:$E,5,0)))</f>
        <v/>
      </c>
      <c r="Z237" s="197">
        <f t="shared" si="98"/>
        <v>0</v>
      </c>
      <c r="AA237" s="197">
        <f t="shared" si="99"/>
        <v>0</v>
      </c>
      <c r="AB237" s="197" t="str">
        <f t="shared" si="100"/>
        <v/>
      </c>
      <c r="AC237" s="197"/>
      <c r="AD237" s="197">
        <f t="shared" si="101"/>
        <v>0</v>
      </c>
      <c r="AE237" s="197">
        <f t="shared" si="102"/>
        <v>0</v>
      </c>
      <c r="AF237" s="197" t="str">
        <f t="shared" si="103"/>
        <v/>
      </c>
      <c r="AG237" s="194"/>
      <c r="AH237" s="194"/>
      <c r="AI237" s="194"/>
      <c r="AJ237" s="193"/>
      <c r="AK237" s="199"/>
      <c r="AL237" s="194"/>
      <c r="AM237" s="115" t="e">
        <f t="shared" si="104"/>
        <v>#VALUE!</v>
      </c>
      <c r="AO237" s="11">
        <f t="shared" si="105"/>
        <v>0</v>
      </c>
      <c r="AP237" s="11" t="e">
        <f t="shared" si="106"/>
        <v>#N/A</v>
      </c>
      <c r="AQ237" s="11" t="str">
        <f t="shared" si="107"/>
        <v/>
      </c>
      <c r="AS237" s="202">
        <f t="shared" si="108"/>
        <v>0</v>
      </c>
      <c r="AT237" s="11" t="str">
        <f t="shared" si="109"/>
        <v/>
      </c>
      <c r="AW237" s="116"/>
      <c r="AX237" s="115" t="e">
        <f t="shared" si="110"/>
        <v>#VALUE!</v>
      </c>
      <c r="AY237" s="278" t="str">
        <f t="shared" si="111"/>
        <v/>
      </c>
      <c r="BC237" s="115" t="str">
        <f>IF(E237="","",_xlfn.XLOOKUP(E237,'Summarized Plan'!A:A,'Summarized Plan'!K:K))</f>
        <v/>
      </c>
      <c r="XEU237" s="138">
        <f t="shared" si="112"/>
        <v>0</v>
      </c>
      <c r="XEV237" s="138" t="str">
        <f>IF(E237="","",B237)</f>
        <v/>
      </c>
      <c r="XEW237" s="153" t="str">
        <f t="shared" si="113"/>
        <v/>
      </c>
      <c r="XEX237" s="138" t="str">
        <f>IF(ISNA(VLOOKUP(E237,'Summarized Plan'!$A:$U,19,0)),"",VLOOKUP(E237,'Summarized Plan'!$A:$U,19,0))</f>
        <v/>
      </c>
      <c r="XEY237" s="16" t="str">
        <f>IF('Truck Utilization'!A202=0,"",'Truck Utilization'!A202)</f>
        <v/>
      </c>
      <c r="XEZ237" s="16" t="str">
        <f>IF('Truck Utilization'!B202=0,"",'Truck Utilization'!B202)</f>
        <v/>
      </c>
      <c r="XFA237" s="138">
        <f t="shared" si="92"/>
        <v>1</v>
      </c>
      <c r="XFB237" s="138" t="str">
        <f>IF('DSR Attendance'!A165="","",'DSR Attendance'!A165)</f>
        <v/>
      </c>
      <c r="XFC237" s="138" t="str">
        <f>IF('DSR Attendance'!B165="","",'DSR Attendance'!B165)</f>
        <v/>
      </c>
    </row>
    <row r="238" spans="1:55 16375:16383" ht="14.4" customHeight="1">
      <c r="A238" s="190" t="str">
        <f>IF(L238="","",VLOOKUP(L238,'Truck Utilization'!B$3:C$300,2,FALSE))</f>
        <v/>
      </c>
      <c r="B238" s="191"/>
      <c r="C238" s="192" t="str">
        <f>IF($B238="","",VLOOKUP($B238,'DSR Attendance'!$A$3:$E$273,5,FALSE))</f>
        <v/>
      </c>
      <c r="D238" s="193"/>
      <c r="E238" s="637"/>
      <c r="F238" s="195"/>
      <c r="G238" s="195"/>
      <c r="H238" s="195"/>
      <c r="I238" s="196" t="str">
        <f>IF(E238="","",VLOOKUP(E238,'Summarized Plan'!A:B,2,0))</f>
        <v/>
      </c>
      <c r="J238" s="194"/>
      <c r="K238" s="194" t="s">
        <v>378</v>
      </c>
      <c r="L238" s="195"/>
      <c r="M238" s="194" t="str">
        <f t="shared" si="93"/>
        <v/>
      </c>
      <c r="N238" s="195" t="str">
        <f>IF(E238="","",VLOOKUP(E238,'Summarized Plan'!$A:$C,3,0))</f>
        <v/>
      </c>
      <c r="O238" s="195" t="str">
        <f>IF(E238="","",VLOOKUP(E238,'Summarized Plan'!$A:$G,7,0))</f>
        <v/>
      </c>
      <c r="P238" s="196"/>
      <c r="Q238" s="198">
        <f t="shared" si="94"/>
        <v>0</v>
      </c>
      <c r="R238" s="197" t="str">
        <f>IF($B238="","",VLOOKUP($Q238,'DSR Attendance'!$A$3:$D$179,4,FALSE))</f>
        <v/>
      </c>
      <c r="S238" s="197"/>
      <c r="T238" s="197">
        <f t="shared" si="95"/>
        <v>0</v>
      </c>
      <c r="U238" s="197">
        <f t="shared" si="96"/>
        <v>0</v>
      </c>
      <c r="V238" s="197" t="str">
        <f t="shared" si="97"/>
        <v/>
      </c>
      <c r="W238" s="197"/>
      <c r="X238" s="197" t="str">
        <f>_xlfn.IFNA(IF(L238="","",VLOOKUP(L238,'Truck Utilization'!B$3:D$147,3,FALSE)),"")</f>
        <v/>
      </c>
      <c r="Y238" s="197" t="str">
        <f>IF(X238="","",IF(E238="","",VLOOKUP(E238,'Summarized Plan'!$A:$E,5,0)))</f>
        <v/>
      </c>
      <c r="Z238" s="197">
        <f t="shared" si="98"/>
        <v>0</v>
      </c>
      <c r="AA238" s="197">
        <f t="shared" si="99"/>
        <v>0</v>
      </c>
      <c r="AB238" s="197" t="str">
        <f t="shared" si="100"/>
        <v/>
      </c>
      <c r="AC238" s="197"/>
      <c r="AD238" s="197">
        <f t="shared" si="101"/>
        <v>0</v>
      </c>
      <c r="AE238" s="197">
        <f t="shared" si="102"/>
        <v>0</v>
      </c>
      <c r="AF238" s="197" t="str">
        <f t="shared" si="103"/>
        <v/>
      </c>
      <c r="AG238" s="194"/>
      <c r="AH238" s="194"/>
      <c r="AI238" s="194"/>
      <c r="AJ238" s="193"/>
      <c r="AK238" s="199"/>
      <c r="AL238" s="194"/>
      <c r="AM238" s="115" t="e">
        <f t="shared" si="104"/>
        <v>#VALUE!</v>
      </c>
      <c r="AO238" s="11">
        <f t="shared" si="105"/>
        <v>0</v>
      </c>
      <c r="AP238" s="11" t="e">
        <f t="shared" si="106"/>
        <v>#N/A</v>
      </c>
      <c r="AQ238" s="11" t="str">
        <f t="shared" si="107"/>
        <v/>
      </c>
      <c r="AS238" s="202">
        <f t="shared" si="108"/>
        <v>0</v>
      </c>
      <c r="AT238" s="11" t="str">
        <f t="shared" si="109"/>
        <v/>
      </c>
      <c r="AW238" s="116"/>
      <c r="AX238" s="115" t="e">
        <f t="shared" si="110"/>
        <v>#VALUE!</v>
      </c>
      <c r="AY238" s="278" t="str">
        <f t="shared" si="111"/>
        <v/>
      </c>
      <c r="BC238" s="115" t="str">
        <f>IF(E238="","",_xlfn.XLOOKUP(E238,'Summarized Plan'!A:A,'Summarized Plan'!K:K))</f>
        <v/>
      </c>
      <c r="XEU238" s="138">
        <f t="shared" si="112"/>
        <v>0</v>
      </c>
      <c r="XEV238" s="138" t="str">
        <f>IF(E238="","",B237)</f>
        <v/>
      </c>
      <c r="XEW238" s="153" t="str">
        <f t="shared" si="113"/>
        <v/>
      </c>
      <c r="XEX238" s="138" t="str">
        <f>IF(ISNA(VLOOKUP(E238,'Summarized Plan'!$A:$U,19,0)),"",VLOOKUP(E238,'Summarized Plan'!$A:$U,19,0))</f>
        <v/>
      </c>
      <c r="XEY238" s="16" t="str">
        <f>IF('Truck Utilization'!A203=0,"",'Truck Utilization'!A203)</f>
        <v/>
      </c>
      <c r="XEZ238" s="16" t="str">
        <f>IF('Truck Utilization'!B203=0,"",'Truck Utilization'!B203)</f>
        <v/>
      </c>
      <c r="XFA238" s="138">
        <f t="shared" si="92"/>
        <v>1</v>
      </c>
      <c r="XFB238" s="138" t="str">
        <f>IF('DSR Attendance'!A166="","",'DSR Attendance'!A166)</f>
        <v/>
      </c>
      <c r="XFC238" s="138" t="str">
        <f>IF('DSR Attendance'!B166="","",'DSR Attendance'!B166)</f>
        <v/>
      </c>
    </row>
    <row r="239" spans="1:55 16375:16383" ht="14.4" customHeight="1">
      <c r="A239" s="190" t="str">
        <f>IF(L239="","",VLOOKUP(L239,'Truck Utilization'!B$3:C$300,2,FALSE))</f>
        <v/>
      </c>
      <c r="B239" s="191"/>
      <c r="C239" s="192" t="str">
        <f>IF($B239="","",VLOOKUP($B239,'DSR Attendance'!$A$3:$E$273,5,FALSE))</f>
        <v/>
      </c>
      <c r="D239" s="193"/>
      <c r="E239" s="637"/>
      <c r="F239" s="195"/>
      <c r="G239" s="195"/>
      <c r="H239" s="195"/>
      <c r="I239" s="196" t="str">
        <f>IF(E239="","",VLOOKUP(E239,'Summarized Plan'!A:B,2,0))</f>
        <v/>
      </c>
      <c r="J239" s="194"/>
      <c r="K239" s="194" t="s">
        <v>378</v>
      </c>
      <c r="L239" s="195"/>
      <c r="M239" s="194" t="str">
        <f t="shared" si="93"/>
        <v/>
      </c>
      <c r="N239" s="195" t="str">
        <f>IF(E239="","",VLOOKUP(E239,'Summarized Plan'!$A:$C,3,0))</f>
        <v/>
      </c>
      <c r="O239" s="195" t="str">
        <f>IF(E239="","",VLOOKUP(E239,'Summarized Plan'!$A:$G,7,0))</f>
        <v/>
      </c>
      <c r="P239" s="196"/>
      <c r="Q239" s="198">
        <f t="shared" si="94"/>
        <v>0</v>
      </c>
      <c r="R239" s="197" t="str">
        <f>IF($B239="","",VLOOKUP($Q239,'DSR Attendance'!$A$3:$D$179,4,FALSE))</f>
        <v/>
      </c>
      <c r="S239" s="197"/>
      <c r="T239" s="197">
        <f t="shared" si="95"/>
        <v>0</v>
      </c>
      <c r="U239" s="197">
        <f t="shared" si="96"/>
        <v>0</v>
      </c>
      <c r="V239" s="197" t="str">
        <f t="shared" si="97"/>
        <v/>
      </c>
      <c r="W239" s="197"/>
      <c r="X239" s="197" t="str">
        <f>_xlfn.IFNA(IF(L239="","",VLOOKUP(L239,'Truck Utilization'!B$3:D$147,3,FALSE)),"")</f>
        <v/>
      </c>
      <c r="Y239" s="197" t="str">
        <f>IF(X239="","",IF(E239="","",VLOOKUP(E239,'Summarized Plan'!$A:$E,5,0)))</f>
        <v/>
      </c>
      <c r="Z239" s="197">
        <f t="shared" si="98"/>
        <v>0</v>
      </c>
      <c r="AA239" s="197">
        <f t="shared" si="99"/>
        <v>0</v>
      </c>
      <c r="AB239" s="197" t="str">
        <f t="shared" si="100"/>
        <v/>
      </c>
      <c r="AC239" s="197"/>
      <c r="AD239" s="197">
        <f t="shared" si="101"/>
        <v>0</v>
      </c>
      <c r="AE239" s="197">
        <f t="shared" si="102"/>
        <v>0</v>
      </c>
      <c r="AF239" s="197" t="str">
        <f t="shared" si="103"/>
        <v/>
      </c>
      <c r="AG239" s="194"/>
      <c r="AH239" s="194"/>
      <c r="AI239" s="194"/>
      <c r="AJ239" s="193"/>
      <c r="AK239" s="199"/>
      <c r="AL239" s="194"/>
      <c r="AM239" s="115" t="e">
        <f t="shared" si="104"/>
        <v>#VALUE!</v>
      </c>
      <c r="AO239" s="11">
        <f t="shared" si="105"/>
        <v>0</v>
      </c>
      <c r="AP239" s="11" t="e">
        <f t="shared" si="106"/>
        <v>#N/A</v>
      </c>
      <c r="AQ239" s="11" t="str">
        <f t="shared" si="107"/>
        <v/>
      </c>
      <c r="AS239" s="202">
        <f t="shared" si="108"/>
        <v>0</v>
      </c>
      <c r="AT239" s="11" t="str">
        <f t="shared" si="109"/>
        <v/>
      </c>
      <c r="AW239" s="116"/>
      <c r="AX239" s="115" t="e">
        <f t="shared" si="110"/>
        <v>#VALUE!</v>
      </c>
      <c r="AY239" s="278" t="str">
        <f t="shared" si="111"/>
        <v/>
      </c>
      <c r="BC239" s="115" t="str">
        <f>IF(E239="","",_xlfn.XLOOKUP(E239,'Summarized Plan'!A:A,'Summarized Plan'!K:K))</f>
        <v/>
      </c>
      <c r="XEU239" s="138">
        <f t="shared" si="112"/>
        <v>0</v>
      </c>
      <c r="XEV239" s="138" t="str">
        <f>IF(E239="","",B237)</f>
        <v/>
      </c>
      <c r="XEW239" s="153" t="str">
        <f t="shared" si="113"/>
        <v/>
      </c>
      <c r="XEX239" s="138" t="str">
        <f>IF(ISNA(VLOOKUP(E239,'Summarized Plan'!$A:$U,19,0)),"",VLOOKUP(E239,'Summarized Plan'!$A:$U,19,0))</f>
        <v/>
      </c>
      <c r="XEY239" s="16" t="str">
        <f>IF('Truck Utilization'!A204=0,"",'Truck Utilization'!A204)</f>
        <v/>
      </c>
      <c r="XEZ239" s="16" t="str">
        <f>IF('Truck Utilization'!B204=0,"",'Truck Utilization'!B204)</f>
        <v/>
      </c>
      <c r="XFA239" s="138">
        <f t="shared" si="92"/>
        <v>1</v>
      </c>
      <c r="XFB239" s="138" t="str">
        <f>IF('DSR Attendance'!A167="","",'DSR Attendance'!A167)</f>
        <v/>
      </c>
      <c r="XFC239" s="138" t="str">
        <f>IF('DSR Attendance'!B167="","",'DSR Attendance'!B167)</f>
        <v/>
      </c>
    </row>
    <row r="240" spans="1:55 16375:16383" ht="14.4" customHeight="1">
      <c r="A240" s="190" t="str">
        <f>IF(L240="","",VLOOKUP(L240,'Truck Utilization'!B$3:C$300,2,FALSE))</f>
        <v/>
      </c>
      <c r="B240" s="191"/>
      <c r="C240" s="192" t="str">
        <f>IF($B240="","",VLOOKUP($B240,'DSR Attendance'!$A$3:$E$273,5,FALSE))</f>
        <v/>
      </c>
      <c r="D240" s="193"/>
      <c r="E240" s="637"/>
      <c r="F240" s="195"/>
      <c r="G240" s="195"/>
      <c r="H240" s="195"/>
      <c r="I240" s="196" t="str">
        <f>IF(E240="","",VLOOKUP(E240,'Summarized Plan'!A:B,2,0))</f>
        <v/>
      </c>
      <c r="J240" s="194"/>
      <c r="K240" s="194" t="s">
        <v>378</v>
      </c>
      <c r="L240" s="195"/>
      <c r="M240" s="194" t="str">
        <f t="shared" si="93"/>
        <v/>
      </c>
      <c r="N240" s="195" t="str">
        <f>IF(E240="","",VLOOKUP(E240,'Summarized Plan'!$A:$C,3,0))</f>
        <v/>
      </c>
      <c r="O240" s="195" t="str">
        <f>IF(E240="","",VLOOKUP(E240,'Summarized Plan'!$A:$G,7,0))</f>
        <v/>
      </c>
      <c r="P240" s="196"/>
      <c r="Q240" s="198">
        <f t="shared" si="94"/>
        <v>0</v>
      </c>
      <c r="R240" s="197" t="str">
        <f>IF($B240="","",VLOOKUP($Q240,'DSR Attendance'!$A$3:$D$179,4,FALSE))</f>
        <v/>
      </c>
      <c r="S240" s="197"/>
      <c r="T240" s="197">
        <f t="shared" si="95"/>
        <v>0</v>
      </c>
      <c r="U240" s="197">
        <f t="shared" si="96"/>
        <v>0</v>
      </c>
      <c r="V240" s="197" t="str">
        <f t="shared" si="97"/>
        <v/>
      </c>
      <c r="W240" s="197"/>
      <c r="X240" s="197" t="str">
        <f>_xlfn.IFNA(IF(L240="","",VLOOKUP(L240,'Truck Utilization'!B$3:D$147,3,FALSE)),"")</f>
        <v/>
      </c>
      <c r="Y240" s="197" t="str">
        <f>IF(X240="","",IF(E240="","",VLOOKUP(E240,'Summarized Plan'!$A:$E,5,0)))</f>
        <v/>
      </c>
      <c r="Z240" s="197">
        <f t="shared" si="98"/>
        <v>0</v>
      </c>
      <c r="AA240" s="197">
        <f t="shared" si="99"/>
        <v>0</v>
      </c>
      <c r="AB240" s="197" t="str">
        <f t="shared" si="100"/>
        <v/>
      </c>
      <c r="AC240" s="197"/>
      <c r="AD240" s="197">
        <f t="shared" si="101"/>
        <v>0</v>
      </c>
      <c r="AE240" s="197">
        <f t="shared" si="102"/>
        <v>0</v>
      </c>
      <c r="AF240" s="197" t="str">
        <f t="shared" si="103"/>
        <v/>
      </c>
      <c r="AG240" s="194"/>
      <c r="AH240" s="194"/>
      <c r="AI240" s="194"/>
      <c r="AJ240" s="193"/>
      <c r="AK240" s="199"/>
      <c r="AL240" s="194"/>
      <c r="AM240" s="115" t="e">
        <f t="shared" si="104"/>
        <v>#VALUE!</v>
      </c>
      <c r="AO240" s="11">
        <f t="shared" si="105"/>
        <v>0</v>
      </c>
      <c r="AP240" s="11" t="e">
        <f t="shared" si="106"/>
        <v>#N/A</v>
      </c>
      <c r="AQ240" s="11" t="str">
        <f t="shared" si="107"/>
        <v/>
      </c>
      <c r="AS240" s="202">
        <f t="shared" si="108"/>
        <v>0</v>
      </c>
      <c r="AT240" s="11" t="str">
        <f t="shared" si="109"/>
        <v/>
      </c>
      <c r="AW240" s="116"/>
      <c r="AX240" s="115" t="e">
        <f t="shared" si="110"/>
        <v>#VALUE!</v>
      </c>
      <c r="AY240" s="278" t="str">
        <f t="shared" si="111"/>
        <v/>
      </c>
      <c r="BC240" s="115" t="str">
        <f>IF(E240="","",_xlfn.XLOOKUP(E240,'Summarized Plan'!A:A,'Summarized Plan'!K:K))</f>
        <v/>
      </c>
      <c r="XEU240" s="138">
        <f t="shared" si="112"/>
        <v>0</v>
      </c>
      <c r="XEV240" s="138" t="str">
        <f>IF(E240="","",B237)</f>
        <v/>
      </c>
      <c r="XEW240" s="153" t="str">
        <f t="shared" si="113"/>
        <v/>
      </c>
      <c r="XEX240" s="138" t="str">
        <f>IF(ISNA(VLOOKUP(E240,'Summarized Plan'!$A:$U,19,0)),"",VLOOKUP(E240,'Summarized Plan'!$A:$U,19,0))</f>
        <v/>
      </c>
      <c r="XEY240" s="16" t="str">
        <f>IF('Truck Utilization'!A205=0,"",'Truck Utilization'!A205)</f>
        <v/>
      </c>
      <c r="XEZ240" s="16" t="str">
        <f>IF('Truck Utilization'!B205=0,"",'Truck Utilization'!B205)</f>
        <v/>
      </c>
      <c r="XFA240" s="138">
        <f t="shared" si="92"/>
        <v>1</v>
      </c>
      <c r="XFB240" s="138" t="str">
        <f>IF('DSR Attendance'!A168="","",'DSR Attendance'!A168)</f>
        <v/>
      </c>
      <c r="XFC240" s="138" t="str">
        <f>IF('DSR Attendance'!B168="","",'DSR Attendance'!B168)</f>
        <v/>
      </c>
    </row>
    <row r="241" spans="1:55 16375:16383" ht="14.4" customHeight="1">
      <c r="A241" s="190" t="str">
        <f>IF(L241="","",VLOOKUP(L241,'Truck Utilization'!B$3:C$300,2,FALSE))</f>
        <v/>
      </c>
      <c r="B241" s="191"/>
      <c r="C241" s="192" t="str">
        <f>IF($B241="","",VLOOKUP($B241,'DSR Attendance'!$A$3:$E$273,5,FALSE))</f>
        <v/>
      </c>
      <c r="D241" s="193"/>
      <c r="E241" s="637"/>
      <c r="F241" s="195"/>
      <c r="G241" s="195"/>
      <c r="H241" s="195"/>
      <c r="I241" s="196" t="str">
        <f>IF(E241="","",VLOOKUP(E241,'Summarized Plan'!A:B,2,0))</f>
        <v/>
      </c>
      <c r="J241" s="194"/>
      <c r="K241" s="194" t="s">
        <v>378</v>
      </c>
      <c r="L241" s="195"/>
      <c r="M241" s="194" t="str">
        <f t="shared" si="93"/>
        <v/>
      </c>
      <c r="N241" s="195" t="str">
        <f>IF(E241="","",VLOOKUP(E241,'Summarized Plan'!$A:$C,3,0))</f>
        <v/>
      </c>
      <c r="O241" s="195" t="str">
        <f>IF(E241="","",VLOOKUP(E241,'Summarized Plan'!$A:$G,7,0))</f>
        <v/>
      </c>
      <c r="P241" s="196"/>
      <c r="Q241" s="198">
        <f t="shared" si="94"/>
        <v>0</v>
      </c>
      <c r="R241" s="197" t="str">
        <f>IF($B241="","",VLOOKUP($Q241,'DSR Attendance'!$A$3:$D$179,4,FALSE))</f>
        <v/>
      </c>
      <c r="S241" s="197"/>
      <c r="T241" s="197">
        <f t="shared" si="95"/>
        <v>0</v>
      </c>
      <c r="U241" s="197">
        <f t="shared" si="96"/>
        <v>0</v>
      </c>
      <c r="V241" s="197" t="str">
        <f t="shared" si="97"/>
        <v/>
      </c>
      <c r="W241" s="197"/>
      <c r="X241" s="197" t="str">
        <f>_xlfn.IFNA(IF(L241="","",VLOOKUP(L241,'Truck Utilization'!B$3:D$147,3,FALSE)),"")</f>
        <v/>
      </c>
      <c r="Y241" s="197" t="str">
        <f>IF(X241="","",IF(E241="","",VLOOKUP(E241,'Summarized Plan'!$A:$E,5,0)))</f>
        <v/>
      </c>
      <c r="Z241" s="197">
        <f t="shared" si="98"/>
        <v>0</v>
      </c>
      <c r="AA241" s="197">
        <f t="shared" si="99"/>
        <v>0</v>
      </c>
      <c r="AB241" s="197" t="str">
        <f t="shared" si="100"/>
        <v/>
      </c>
      <c r="AC241" s="197"/>
      <c r="AD241" s="197">
        <f t="shared" si="101"/>
        <v>0</v>
      </c>
      <c r="AE241" s="197">
        <f t="shared" si="102"/>
        <v>0</v>
      </c>
      <c r="AF241" s="197" t="str">
        <f t="shared" si="103"/>
        <v/>
      </c>
      <c r="AG241" s="194"/>
      <c r="AH241" s="194"/>
      <c r="AI241" s="194"/>
      <c r="AJ241" s="193"/>
      <c r="AK241" s="199"/>
      <c r="AL241" s="194"/>
      <c r="AM241" s="115" t="e">
        <f t="shared" si="104"/>
        <v>#VALUE!</v>
      </c>
      <c r="AO241" s="11">
        <f t="shared" si="105"/>
        <v>0</v>
      </c>
      <c r="AP241" s="11" t="e">
        <f t="shared" si="106"/>
        <v>#N/A</v>
      </c>
      <c r="AQ241" s="11" t="str">
        <f t="shared" si="107"/>
        <v/>
      </c>
      <c r="AS241" s="202">
        <f t="shared" si="108"/>
        <v>0</v>
      </c>
      <c r="AT241" s="11" t="str">
        <f t="shared" si="109"/>
        <v/>
      </c>
      <c r="AW241" s="116"/>
      <c r="AX241" s="115" t="e">
        <f t="shared" si="110"/>
        <v>#VALUE!</v>
      </c>
      <c r="AY241" s="278" t="str">
        <f t="shared" si="111"/>
        <v/>
      </c>
      <c r="BC241" s="115" t="str">
        <f>IF(E241="","",_xlfn.XLOOKUP(E241,'Summarized Plan'!A:A,'Summarized Plan'!K:K))</f>
        <v/>
      </c>
      <c r="XEU241" s="138">
        <f t="shared" si="112"/>
        <v>0</v>
      </c>
      <c r="XEV241" s="138" t="str">
        <f>IF(E241="","",B237)</f>
        <v/>
      </c>
      <c r="XEW241" s="153" t="str">
        <f t="shared" si="113"/>
        <v/>
      </c>
      <c r="XEX241" s="138" t="str">
        <f>IF(ISNA(VLOOKUP(E241,'Summarized Plan'!$A:$U,19,0)),"",VLOOKUP(E241,'Summarized Plan'!$A:$U,19,0))</f>
        <v/>
      </c>
      <c r="XEY241" s="16" t="str">
        <f>IF('Truck Utilization'!A206=0,"",'Truck Utilization'!A206)</f>
        <v/>
      </c>
      <c r="XEZ241" s="16" t="str">
        <f>IF('Truck Utilization'!B206=0,"",'Truck Utilization'!B206)</f>
        <v/>
      </c>
      <c r="XFA241" s="138">
        <f t="shared" si="92"/>
        <v>1</v>
      </c>
      <c r="XFB241" s="138" t="str">
        <f>IF('DSR Attendance'!A169="","",'DSR Attendance'!A169)</f>
        <v/>
      </c>
      <c r="XFC241" s="138" t="str">
        <f>IF('DSR Attendance'!B169="","",'DSR Attendance'!B169)</f>
        <v/>
      </c>
    </row>
    <row r="242" spans="1:55 16375:16383" ht="14.4" customHeight="1">
      <c r="A242" s="190" t="str">
        <f>IF(L242="","",VLOOKUP(L242,'Truck Utilization'!B$3:C$300,2,FALSE))</f>
        <v/>
      </c>
      <c r="B242" s="191"/>
      <c r="C242" s="192" t="str">
        <f>IF($B242="","",VLOOKUP($B242,'DSR Attendance'!$A$3:$E$273,5,FALSE))</f>
        <v/>
      </c>
      <c r="D242" s="193"/>
      <c r="E242" s="637"/>
      <c r="F242" s="195"/>
      <c r="G242" s="195"/>
      <c r="H242" s="195"/>
      <c r="I242" s="196" t="str">
        <f>IF(E242="","",VLOOKUP(E242,'Summarized Plan'!A:B,2,0))</f>
        <v/>
      </c>
      <c r="J242" s="194"/>
      <c r="K242" s="194" t="s">
        <v>378</v>
      </c>
      <c r="L242" s="195"/>
      <c r="M242" s="194" t="str">
        <f t="shared" si="93"/>
        <v/>
      </c>
      <c r="N242" s="195" t="str">
        <f>IF(E242="","",VLOOKUP(E242,'Summarized Plan'!$A:$C,3,0))</f>
        <v/>
      </c>
      <c r="O242" s="195" t="str">
        <f>IF(E242="","",VLOOKUP(E242,'Summarized Plan'!$A:$G,7,0))</f>
        <v/>
      </c>
      <c r="P242" s="196"/>
      <c r="Q242" s="198">
        <f t="shared" si="94"/>
        <v>0</v>
      </c>
      <c r="R242" s="197" t="str">
        <f>IF($B242="","",VLOOKUP($Q242,'DSR Attendance'!$A$3:$D$179,4,FALSE))</f>
        <v/>
      </c>
      <c r="S242" s="197"/>
      <c r="T242" s="197">
        <f t="shared" si="95"/>
        <v>0</v>
      </c>
      <c r="U242" s="197">
        <f t="shared" si="96"/>
        <v>0</v>
      </c>
      <c r="V242" s="197" t="str">
        <f t="shared" si="97"/>
        <v/>
      </c>
      <c r="W242" s="197"/>
      <c r="X242" s="197" t="str">
        <f>_xlfn.IFNA(IF(L242="","",VLOOKUP(L242,'Truck Utilization'!B$3:D$147,3,FALSE)),"")</f>
        <v/>
      </c>
      <c r="Y242" s="197" t="str">
        <f>IF(X242="","",IF(E242="","",VLOOKUP(E242,'Summarized Plan'!$A:$E,5,0)))</f>
        <v/>
      </c>
      <c r="Z242" s="197">
        <f t="shared" si="98"/>
        <v>0</v>
      </c>
      <c r="AA242" s="197">
        <f t="shared" si="99"/>
        <v>0</v>
      </c>
      <c r="AB242" s="197" t="str">
        <f t="shared" si="100"/>
        <v/>
      </c>
      <c r="AC242" s="197"/>
      <c r="AD242" s="197">
        <f t="shared" si="101"/>
        <v>0</v>
      </c>
      <c r="AE242" s="197">
        <f t="shared" si="102"/>
        <v>0</v>
      </c>
      <c r="AF242" s="197" t="str">
        <f t="shared" si="103"/>
        <v/>
      </c>
      <c r="AG242" s="194"/>
      <c r="AH242" s="194"/>
      <c r="AI242" s="194"/>
      <c r="AJ242" s="193"/>
      <c r="AK242" s="199"/>
      <c r="AL242" s="194"/>
      <c r="AM242" s="115" t="e">
        <f t="shared" si="104"/>
        <v>#VALUE!</v>
      </c>
      <c r="AO242" s="11">
        <f t="shared" si="105"/>
        <v>0</v>
      </c>
      <c r="AP242" s="11" t="e">
        <f t="shared" si="106"/>
        <v>#N/A</v>
      </c>
      <c r="AQ242" s="11" t="str">
        <f t="shared" si="107"/>
        <v/>
      </c>
      <c r="AS242" s="202">
        <f t="shared" si="108"/>
        <v>0</v>
      </c>
      <c r="AT242" s="11" t="str">
        <f t="shared" si="109"/>
        <v/>
      </c>
      <c r="AW242" s="116"/>
      <c r="AX242" s="115" t="e">
        <f t="shared" si="110"/>
        <v>#VALUE!</v>
      </c>
      <c r="AY242" s="278" t="str">
        <f t="shared" si="111"/>
        <v/>
      </c>
      <c r="BC242" s="115" t="str">
        <f>IF(E242="","",_xlfn.XLOOKUP(E242,'Summarized Plan'!A:A,'Summarized Plan'!K:K))</f>
        <v/>
      </c>
      <c r="XEU242" s="138">
        <f>COUNTIF($E:$E,E242)</f>
        <v>0</v>
      </c>
      <c r="XEV242" s="138" t="str">
        <f>IF(E242="","",B242)</f>
        <v/>
      </c>
      <c r="XEW242" s="153" t="str">
        <f t="shared" si="113"/>
        <v/>
      </c>
      <c r="XEX242" s="138" t="str">
        <f>IF(ISNA(VLOOKUP(E242,'Summarized Plan'!$A:$U,19,0)),"",VLOOKUP(E242,'Summarized Plan'!$A:$U,19,0))</f>
        <v/>
      </c>
      <c r="XEY242" s="16" t="str">
        <f>IF('Truck Utilization'!A207=0,"",'Truck Utilization'!A207)</f>
        <v/>
      </c>
      <c r="XEZ242" s="16" t="str">
        <f>IF('Truck Utilization'!B207=0,"",'Truck Utilization'!B207)</f>
        <v/>
      </c>
      <c r="XFA242" s="138">
        <f t="shared" si="92"/>
        <v>1</v>
      </c>
      <c r="XFB242" s="138" t="str">
        <f>IF('DSR Attendance'!A170="","",'DSR Attendance'!A170)</f>
        <v/>
      </c>
      <c r="XFC242" s="138" t="str">
        <f>IF('DSR Attendance'!B170="","",'DSR Attendance'!B170)</f>
        <v/>
      </c>
    </row>
    <row r="243" spans="1:55 16375:16383" ht="14.4" customHeight="1">
      <c r="A243" s="190" t="str">
        <f>IF(L243="","",VLOOKUP(L243,'Truck Utilization'!B$3:C$300,2,FALSE))</f>
        <v/>
      </c>
      <c r="B243" s="191"/>
      <c r="C243" s="192" t="str">
        <f>IF($B243="","",VLOOKUP($B243,'DSR Attendance'!$A$3:$E$273,5,FALSE))</f>
        <v/>
      </c>
      <c r="D243" s="193"/>
      <c r="E243" s="637"/>
      <c r="F243" s="195"/>
      <c r="G243" s="195"/>
      <c r="H243" s="195"/>
      <c r="I243" s="196" t="str">
        <f>IF(E243="","",VLOOKUP(E243,'Summarized Plan'!A:B,2,0))</f>
        <v/>
      </c>
      <c r="J243" s="194"/>
      <c r="K243" s="194" t="s">
        <v>378</v>
      </c>
      <c r="L243" s="195"/>
      <c r="M243" s="194" t="str">
        <f t="shared" si="93"/>
        <v/>
      </c>
      <c r="N243" s="195" t="str">
        <f>IF(E243="","",VLOOKUP(E243,'Summarized Plan'!$A:$C,3,0))</f>
        <v/>
      </c>
      <c r="O243" s="195" t="str">
        <f>IF(E243="","",VLOOKUP(E243,'Summarized Plan'!$A:$G,7,0))</f>
        <v/>
      </c>
      <c r="P243" s="196"/>
      <c r="Q243" s="198">
        <f t="shared" si="94"/>
        <v>0</v>
      </c>
      <c r="R243" s="197" t="str">
        <f>IF($B243="","",VLOOKUP($Q243,'DSR Attendance'!$A$3:$D$179,4,FALSE))</f>
        <v/>
      </c>
      <c r="S243" s="197"/>
      <c r="T243" s="197">
        <f t="shared" si="95"/>
        <v>0</v>
      </c>
      <c r="U243" s="197">
        <f t="shared" si="96"/>
        <v>0</v>
      </c>
      <c r="V243" s="197" t="str">
        <f t="shared" si="97"/>
        <v/>
      </c>
      <c r="W243" s="197"/>
      <c r="X243" s="197" t="str">
        <f>_xlfn.IFNA(IF(L243="","",VLOOKUP(L243,'Truck Utilization'!B$3:D$147,3,FALSE)),"")</f>
        <v/>
      </c>
      <c r="Y243" s="197" t="str">
        <f>IF(X243="","",IF(E243="","",VLOOKUP(E243,'Summarized Plan'!$A:$E,5,0)))</f>
        <v/>
      </c>
      <c r="Z243" s="197">
        <f t="shared" si="98"/>
        <v>0</v>
      </c>
      <c r="AA243" s="197">
        <f t="shared" si="99"/>
        <v>0</v>
      </c>
      <c r="AB243" s="197" t="str">
        <f t="shared" si="100"/>
        <v/>
      </c>
      <c r="AC243" s="197"/>
      <c r="AD243" s="197">
        <f t="shared" si="101"/>
        <v>0</v>
      </c>
      <c r="AE243" s="197">
        <f t="shared" si="102"/>
        <v>0</v>
      </c>
      <c r="AF243" s="197" t="str">
        <f t="shared" si="103"/>
        <v/>
      </c>
      <c r="AG243" s="194"/>
      <c r="AH243" s="194"/>
      <c r="AI243" s="194"/>
      <c r="AJ243" s="193"/>
      <c r="AK243" s="199"/>
      <c r="AL243" s="194"/>
      <c r="AM243" s="115" t="e">
        <f t="shared" si="104"/>
        <v>#VALUE!</v>
      </c>
      <c r="AO243" s="11">
        <f t="shared" si="105"/>
        <v>0</v>
      </c>
      <c r="AP243" s="11" t="e">
        <f t="shared" si="106"/>
        <v>#N/A</v>
      </c>
      <c r="AQ243" s="11" t="str">
        <f t="shared" si="107"/>
        <v/>
      </c>
      <c r="AS243" s="202">
        <f t="shared" si="108"/>
        <v>0</v>
      </c>
      <c r="AT243" s="11" t="str">
        <f t="shared" si="109"/>
        <v/>
      </c>
      <c r="AW243" s="116"/>
      <c r="AX243" s="115" t="e">
        <f t="shared" si="110"/>
        <v>#VALUE!</v>
      </c>
      <c r="AY243" s="278" t="str">
        <f t="shared" si="111"/>
        <v/>
      </c>
      <c r="BC243" s="115" t="str">
        <f>IF(E243="","",_xlfn.XLOOKUP(E243,'Summarized Plan'!A:A,'Summarized Plan'!K:K))</f>
        <v/>
      </c>
      <c r="XEU243" s="138">
        <f>COUNTIF($E:$E,E243)</f>
        <v>0</v>
      </c>
      <c r="XEV243" s="138" t="str">
        <f>IF(E243="","",B242)</f>
        <v/>
      </c>
      <c r="XEW243" s="153" t="str">
        <f t="shared" si="113"/>
        <v/>
      </c>
      <c r="XEX243" s="138" t="str">
        <f>IF(ISNA(VLOOKUP(E243,'Summarized Plan'!$A:$U,19,0)),"",VLOOKUP(E243,'Summarized Plan'!$A:$U,19,0))</f>
        <v/>
      </c>
      <c r="XEY243" s="16" t="str">
        <f>IF('Truck Utilization'!A208=0,"",'Truck Utilization'!A208)</f>
        <v/>
      </c>
      <c r="XEZ243" s="16" t="str">
        <f>IF('Truck Utilization'!B208=0,"",'Truck Utilization'!B208)</f>
        <v/>
      </c>
      <c r="XFA243" s="138">
        <f t="shared" si="92"/>
        <v>1</v>
      </c>
      <c r="XFB243" s="138" t="str">
        <f>IF('DSR Attendance'!A171="","",'DSR Attendance'!A171)</f>
        <v/>
      </c>
      <c r="XFC243" s="138" t="str">
        <f>IF('DSR Attendance'!B171="","",'DSR Attendance'!B171)</f>
        <v/>
      </c>
    </row>
    <row r="244" spans="1:55 16375:16383" ht="14.4" customHeight="1">
      <c r="A244" s="190" t="str">
        <f>IF(L244="","",VLOOKUP(L244,'Truck Utilization'!B$3:C$300,2,FALSE))</f>
        <v/>
      </c>
      <c r="B244" s="191"/>
      <c r="C244" s="192" t="str">
        <f>IF($B244="","",VLOOKUP($B244,'DSR Attendance'!$A$3:$E$273,5,FALSE))</f>
        <v/>
      </c>
      <c r="D244" s="193"/>
      <c r="E244" s="637"/>
      <c r="F244" s="195"/>
      <c r="G244" s="195"/>
      <c r="H244" s="195"/>
      <c r="I244" s="196" t="str">
        <f>IF(E244="","",VLOOKUP(E244,'Summarized Plan'!A:B,2,0))</f>
        <v/>
      </c>
      <c r="J244" s="194"/>
      <c r="K244" s="194" t="s">
        <v>378</v>
      </c>
      <c r="L244" s="195"/>
      <c r="M244" s="194" t="str">
        <f t="shared" si="93"/>
        <v/>
      </c>
      <c r="N244" s="195" t="str">
        <f>IF(E244="","",VLOOKUP(E244,'Summarized Plan'!$A:$C,3,0))</f>
        <v/>
      </c>
      <c r="O244" s="195" t="str">
        <f>IF(E244="","",VLOOKUP(E244,'Summarized Plan'!$A:$G,7,0))</f>
        <v/>
      </c>
      <c r="P244" s="196"/>
      <c r="Q244" s="198">
        <f t="shared" si="94"/>
        <v>0</v>
      </c>
      <c r="R244" s="197" t="str">
        <f>IF($B244="","",VLOOKUP($Q244,'DSR Attendance'!$A$3:$D$179,4,FALSE))</f>
        <v/>
      </c>
      <c r="S244" s="197"/>
      <c r="T244" s="197">
        <f t="shared" si="95"/>
        <v>0</v>
      </c>
      <c r="U244" s="197">
        <f t="shared" si="96"/>
        <v>0</v>
      </c>
      <c r="V244" s="197" t="str">
        <f t="shared" si="97"/>
        <v/>
      </c>
      <c r="W244" s="197"/>
      <c r="X244" s="197" t="str">
        <f>_xlfn.IFNA(IF(L244="","",VLOOKUP(L244,'Truck Utilization'!B$3:D$147,3,FALSE)),"")</f>
        <v/>
      </c>
      <c r="Y244" s="197" t="str">
        <f>IF(X244="","",IF(E244="","",VLOOKUP(E244,'Summarized Plan'!$A:$E,5,0)))</f>
        <v/>
      </c>
      <c r="Z244" s="197">
        <f t="shared" si="98"/>
        <v>0</v>
      </c>
      <c r="AA244" s="197">
        <f t="shared" si="99"/>
        <v>0</v>
      </c>
      <c r="AB244" s="197" t="str">
        <f t="shared" si="100"/>
        <v/>
      </c>
      <c r="AC244" s="197"/>
      <c r="AD244" s="197">
        <f t="shared" si="101"/>
        <v>0</v>
      </c>
      <c r="AE244" s="197">
        <f t="shared" si="102"/>
        <v>0</v>
      </c>
      <c r="AF244" s="197" t="str">
        <f t="shared" si="103"/>
        <v/>
      </c>
      <c r="AG244" s="194"/>
      <c r="AH244" s="194"/>
      <c r="AI244" s="194"/>
      <c r="AJ244" s="193"/>
      <c r="AK244" s="199"/>
      <c r="AL244" s="194"/>
      <c r="AM244" s="115" t="e">
        <f t="shared" si="104"/>
        <v>#VALUE!</v>
      </c>
      <c r="AO244" s="11">
        <f t="shared" si="105"/>
        <v>0</v>
      </c>
      <c r="AP244" s="11" t="e">
        <f t="shared" si="106"/>
        <v>#N/A</v>
      </c>
      <c r="AQ244" s="11" t="str">
        <f t="shared" si="107"/>
        <v/>
      </c>
      <c r="AS244" s="202">
        <f t="shared" si="108"/>
        <v>0</v>
      </c>
      <c r="AT244" s="11" t="str">
        <f t="shared" si="109"/>
        <v/>
      </c>
      <c r="AW244" s="116"/>
      <c r="AX244" s="115" t="e">
        <f t="shared" si="110"/>
        <v>#VALUE!</v>
      </c>
      <c r="AY244" s="278" t="str">
        <f t="shared" si="111"/>
        <v/>
      </c>
      <c r="BC244" s="115" t="str">
        <f>IF(E244="","",_xlfn.XLOOKUP(E244,'Summarized Plan'!A:A,'Summarized Plan'!K:K))</f>
        <v/>
      </c>
      <c r="XEU244" s="138">
        <f t="shared" si="112"/>
        <v>0</v>
      </c>
      <c r="XEV244" s="138" t="str">
        <f>IF(E244="","",B242)</f>
        <v/>
      </c>
      <c r="XEW244" s="153" t="str">
        <f t="shared" si="113"/>
        <v/>
      </c>
      <c r="XEX244" s="138" t="str">
        <f>IF(ISNA(VLOOKUP(E244,'Summarized Plan'!$A:$U,19,0)),"",VLOOKUP(E244,'Summarized Plan'!$A:$U,19,0))</f>
        <v/>
      </c>
      <c r="XEY244" s="16" t="str">
        <f>IF('Truck Utilization'!A209=0,"",'Truck Utilization'!A209)</f>
        <v/>
      </c>
      <c r="XEZ244" s="16" t="str">
        <f>IF('Truck Utilization'!B209=0,"",'Truck Utilization'!B209)</f>
        <v/>
      </c>
      <c r="XFA244" s="138">
        <f t="shared" si="92"/>
        <v>1</v>
      </c>
      <c r="XFB244" s="138" t="str">
        <f>IF('DSR Attendance'!A172="","",'DSR Attendance'!A172)</f>
        <v/>
      </c>
      <c r="XFC244" s="138" t="str">
        <f>IF('DSR Attendance'!B172="","",'DSR Attendance'!B172)</f>
        <v/>
      </c>
    </row>
    <row r="245" spans="1:55 16375:16383" ht="14.4" customHeight="1">
      <c r="A245" s="190" t="str">
        <f>IF(L245="","",VLOOKUP(L245,'Truck Utilization'!B$3:C$300,2,FALSE))</f>
        <v/>
      </c>
      <c r="B245" s="191"/>
      <c r="C245" s="192" t="str">
        <f>IF($B245="","",VLOOKUP($B245,'DSR Attendance'!$A$3:$E$273,5,FALSE))</f>
        <v/>
      </c>
      <c r="D245" s="193"/>
      <c r="E245" s="637"/>
      <c r="F245" s="195"/>
      <c r="G245" s="195"/>
      <c r="H245" s="195"/>
      <c r="I245" s="196" t="str">
        <f>IF(E245="","",VLOOKUP(E245,'Summarized Plan'!A:B,2,0))</f>
        <v/>
      </c>
      <c r="J245" s="194"/>
      <c r="K245" s="194" t="s">
        <v>378</v>
      </c>
      <c r="L245" s="195"/>
      <c r="M245" s="194" t="str">
        <f t="shared" si="93"/>
        <v/>
      </c>
      <c r="N245" s="195" t="str">
        <f>IF(E245="","",VLOOKUP(E245,'Summarized Plan'!$A:$C,3,0))</f>
        <v/>
      </c>
      <c r="O245" s="195" t="str">
        <f>IF(E245="","",VLOOKUP(E245,'Summarized Plan'!$A:$G,7,0))</f>
        <v/>
      </c>
      <c r="P245" s="196"/>
      <c r="Q245" s="198">
        <f t="shared" si="94"/>
        <v>0</v>
      </c>
      <c r="R245" s="197" t="str">
        <f>IF($B245="","",VLOOKUP($Q245,'DSR Attendance'!$A$3:$D$179,4,FALSE))</f>
        <v/>
      </c>
      <c r="S245" s="197"/>
      <c r="T245" s="197">
        <f t="shared" si="95"/>
        <v>0</v>
      </c>
      <c r="U245" s="197">
        <f t="shared" si="96"/>
        <v>0</v>
      </c>
      <c r="V245" s="197" t="str">
        <f t="shared" si="97"/>
        <v/>
      </c>
      <c r="W245" s="197"/>
      <c r="X245" s="197" t="str">
        <f>_xlfn.IFNA(IF(L245="","",VLOOKUP(L245,'Truck Utilization'!B$3:D$147,3,FALSE)),"")</f>
        <v/>
      </c>
      <c r="Y245" s="197" t="str">
        <f>IF(X245="","",IF(E245="","",VLOOKUP(E245,'Summarized Plan'!$A:$E,5,0)))</f>
        <v/>
      </c>
      <c r="Z245" s="197">
        <f t="shared" si="98"/>
        <v>0</v>
      </c>
      <c r="AA245" s="197">
        <f t="shared" si="99"/>
        <v>0</v>
      </c>
      <c r="AB245" s="197" t="str">
        <f t="shared" si="100"/>
        <v/>
      </c>
      <c r="AC245" s="197"/>
      <c r="AD245" s="197">
        <f t="shared" si="101"/>
        <v>0</v>
      </c>
      <c r="AE245" s="197">
        <f t="shared" si="102"/>
        <v>0</v>
      </c>
      <c r="AF245" s="197" t="str">
        <f t="shared" si="103"/>
        <v/>
      </c>
      <c r="AG245" s="194"/>
      <c r="AH245" s="194"/>
      <c r="AI245" s="194"/>
      <c r="AJ245" s="193"/>
      <c r="AK245" s="199"/>
      <c r="AL245" s="194"/>
      <c r="AM245" s="115" t="e">
        <f t="shared" si="104"/>
        <v>#VALUE!</v>
      </c>
      <c r="AO245" s="11">
        <f t="shared" si="105"/>
        <v>0</v>
      </c>
      <c r="AP245" s="11" t="e">
        <f t="shared" si="106"/>
        <v>#N/A</v>
      </c>
      <c r="AQ245" s="11" t="str">
        <f t="shared" si="107"/>
        <v/>
      </c>
      <c r="AS245" s="202">
        <f t="shared" si="108"/>
        <v>0</v>
      </c>
      <c r="AT245" s="11" t="str">
        <f t="shared" si="109"/>
        <v/>
      </c>
      <c r="AW245" s="116"/>
      <c r="AX245" s="115" t="e">
        <f t="shared" si="110"/>
        <v>#VALUE!</v>
      </c>
      <c r="AY245" s="278" t="str">
        <f t="shared" si="111"/>
        <v/>
      </c>
      <c r="BC245" s="115" t="str">
        <f>IF(E245="","",_xlfn.XLOOKUP(E245,'Summarized Plan'!A:A,'Summarized Plan'!K:K))</f>
        <v/>
      </c>
      <c r="XEU245" s="138">
        <f t="shared" si="112"/>
        <v>0</v>
      </c>
      <c r="XEV245" s="138" t="str">
        <f>IF(E245="","",B242)</f>
        <v/>
      </c>
      <c r="XEW245" s="153" t="str">
        <f t="shared" si="113"/>
        <v/>
      </c>
      <c r="XEX245" s="138" t="str">
        <f>IF(ISNA(VLOOKUP(E245,'Summarized Plan'!$A:$U,19,0)),"",VLOOKUP(E245,'Summarized Plan'!$A:$U,19,0))</f>
        <v/>
      </c>
      <c r="XEY245" s="16" t="str">
        <f>IF('Truck Utilization'!A210=0,"",'Truck Utilization'!A210)</f>
        <v/>
      </c>
      <c r="XEZ245" s="16" t="str">
        <f>IF('Truck Utilization'!B210=0,"",'Truck Utilization'!B210)</f>
        <v/>
      </c>
      <c r="XFA245" s="138">
        <f t="shared" si="92"/>
        <v>1</v>
      </c>
      <c r="XFB245" s="138" t="str">
        <f>IF('DSR Attendance'!A173="","",'DSR Attendance'!A173)</f>
        <v/>
      </c>
      <c r="XFC245" s="138" t="str">
        <f>IF('DSR Attendance'!B173="","",'DSR Attendance'!B173)</f>
        <v/>
      </c>
    </row>
    <row r="246" spans="1:55 16375:16383" ht="14.4" customHeight="1">
      <c r="A246" s="190" t="str">
        <f>IF(L246="","",VLOOKUP(L246,'Truck Utilization'!B$3:C$300,2,FALSE))</f>
        <v/>
      </c>
      <c r="B246" s="191"/>
      <c r="C246" s="192" t="str">
        <f>IF($B246="","",VLOOKUP($B246,'DSR Attendance'!$A$3:$E$273,5,FALSE))</f>
        <v/>
      </c>
      <c r="D246" s="193"/>
      <c r="E246" s="637"/>
      <c r="F246" s="195"/>
      <c r="G246" s="195"/>
      <c r="H246" s="195"/>
      <c r="I246" s="196" t="str">
        <f>IF(E246="","",VLOOKUP(E246,'Summarized Plan'!A:B,2,0))</f>
        <v/>
      </c>
      <c r="J246" s="194"/>
      <c r="K246" s="194" t="s">
        <v>378</v>
      </c>
      <c r="L246" s="195"/>
      <c r="M246" s="194" t="str">
        <f t="shared" si="93"/>
        <v/>
      </c>
      <c r="N246" s="195" t="str">
        <f>IF(E246="","",VLOOKUP(E246,'Summarized Plan'!$A:$C,3,0))</f>
        <v/>
      </c>
      <c r="O246" s="195" t="str">
        <f>IF(E246="","",VLOOKUP(E246,'Summarized Plan'!$A:$G,7,0))</f>
        <v/>
      </c>
      <c r="P246" s="196"/>
      <c r="Q246" s="198">
        <f t="shared" si="94"/>
        <v>0</v>
      </c>
      <c r="R246" s="197" t="str">
        <f>IF($B246="","",VLOOKUP($Q246,'DSR Attendance'!$A$3:$D$179,4,FALSE))</f>
        <v/>
      </c>
      <c r="S246" s="197"/>
      <c r="T246" s="197">
        <f t="shared" si="95"/>
        <v>0</v>
      </c>
      <c r="U246" s="197">
        <f t="shared" si="96"/>
        <v>0</v>
      </c>
      <c r="V246" s="197" t="str">
        <f t="shared" si="97"/>
        <v/>
      </c>
      <c r="W246" s="197"/>
      <c r="X246" s="197" t="str">
        <f>_xlfn.IFNA(IF(L246="","",VLOOKUP(L246,'Truck Utilization'!B$3:D$147,3,FALSE)),"")</f>
        <v/>
      </c>
      <c r="Y246" s="197" t="str">
        <f>IF(X246="","",IF(E246="","",VLOOKUP(E246,'Summarized Plan'!$A:$E,5,0)))</f>
        <v/>
      </c>
      <c r="Z246" s="197">
        <f t="shared" si="98"/>
        <v>0</v>
      </c>
      <c r="AA246" s="197">
        <f t="shared" si="99"/>
        <v>0</v>
      </c>
      <c r="AB246" s="197" t="str">
        <f t="shared" si="100"/>
        <v/>
      </c>
      <c r="AC246" s="197"/>
      <c r="AD246" s="197">
        <f t="shared" si="101"/>
        <v>0</v>
      </c>
      <c r="AE246" s="197">
        <f t="shared" si="102"/>
        <v>0</v>
      </c>
      <c r="AF246" s="197" t="str">
        <f t="shared" si="103"/>
        <v/>
      </c>
      <c r="AG246" s="194"/>
      <c r="AH246" s="194"/>
      <c r="AI246" s="194"/>
      <c r="AJ246" s="193"/>
      <c r="AK246" s="199"/>
      <c r="AL246" s="194"/>
      <c r="AM246" s="115" t="e">
        <f t="shared" si="104"/>
        <v>#VALUE!</v>
      </c>
      <c r="AO246" s="11">
        <f t="shared" si="105"/>
        <v>0</v>
      </c>
      <c r="AP246" s="11" t="e">
        <f t="shared" si="106"/>
        <v>#N/A</v>
      </c>
      <c r="AQ246" s="11" t="str">
        <f t="shared" si="107"/>
        <v/>
      </c>
      <c r="AS246" s="202">
        <f t="shared" si="108"/>
        <v>0</v>
      </c>
      <c r="AT246" s="11" t="str">
        <f t="shared" si="109"/>
        <v/>
      </c>
      <c r="AW246" s="116"/>
      <c r="AX246" s="115" t="e">
        <f t="shared" si="110"/>
        <v>#VALUE!</v>
      </c>
      <c r="AY246" s="278" t="str">
        <f t="shared" si="111"/>
        <v/>
      </c>
      <c r="BC246" s="115" t="str">
        <f>IF(E246="","",_xlfn.XLOOKUP(E246,'Summarized Plan'!A:A,'Summarized Plan'!K:K))</f>
        <v/>
      </c>
      <c r="XEU246" s="138">
        <f t="shared" si="112"/>
        <v>0</v>
      </c>
      <c r="XEV246" s="138" t="str">
        <f>IF(E246="","",B242)</f>
        <v/>
      </c>
      <c r="XEW246" s="153" t="str">
        <f t="shared" si="113"/>
        <v/>
      </c>
      <c r="XEX246" s="138" t="str">
        <f>IF(ISNA(VLOOKUP(E246,'Summarized Plan'!$A:$U,19,0)),"",VLOOKUP(E246,'Summarized Plan'!$A:$U,19,0))</f>
        <v/>
      </c>
      <c r="XEY246" s="16" t="str">
        <f>IF('Truck Utilization'!A211=0,"",'Truck Utilization'!A211)</f>
        <v/>
      </c>
      <c r="XEZ246" s="16" t="str">
        <f>IF('Truck Utilization'!B211=0,"",'Truck Utilization'!B211)</f>
        <v/>
      </c>
      <c r="XFA246" s="138">
        <f t="shared" si="92"/>
        <v>1</v>
      </c>
      <c r="XFB246" s="138" t="str">
        <f>IF('DSR Attendance'!A174="","",'DSR Attendance'!A174)</f>
        <v/>
      </c>
      <c r="XFC246" s="138" t="str">
        <f>IF('DSR Attendance'!B174="","",'DSR Attendance'!B174)</f>
        <v/>
      </c>
    </row>
    <row r="247" spans="1:55 16375:16383" ht="14.4" customHeight="1">
      <c r="A247" s="190" t="str">
        <f>IF(L247="","",VLOOKUP(L247,'Truck Utilization'!B$3:C$300,2,FALSE))</f>
        <v/>
      </c>
      <c r="B247" s="191"/>
      <c r="C247" s="192" t="str">
        <f>IF($B247="","",VLOOKUP($B247,'DSR Attendance'!$A$3:$E$273,5,FALSE))</f>
        <v/>
      </c>
      <c r="D247" s="193"/>
      <c r="E247" s="637"/>
      <c r="F247" s="195"/>
      <c r="G247" s="195"/>
      <c r="H247" s="195"/>
      <c r="I247" s="196" t="str">
        <f>IF(E247="","",VLOOKUP(E247,'Summarized Plan'!A:B,2,0))</f>
        <v/>
      </c>
      <c r="J247" s="194"/>
      <c r="K247" s="194" t="s">
        <v>378</v>
      </c>
      <c r="L247" s="195"/>
      <c r="M247" s="194" t="str">
        <f t="shared" si="93"/>
        <v/>
      </c>
      <c r="N247" s="195" t="str">
        <f>IF(E247="","",VLOOKUP(E247,'Summarized Plan'!$A:$C,3,0))</f>
        <v/>
      </c>
      <c r="O247" s="195" t="str">
        <f>IF(E247="","",VLOOKUP(E247,'Summarized Plan'!$A:$G,7,0))</f>
        <v/>
      </c>
      <c r="P247" s="196"/>
      <c r="Q247" s="198">
        <f t="shared" si="94"/>
        <v>0</v>
      </c>
      <c r="R247" s="197" t="str">
        <f>IF($B247="","",VLOOKUP($Q247,'DSR Attendance'!$A$3:$D$179,4,FALSE))</f>
        <v/>
      </c>
      <c r="S247" s="197"/>
      <c r="T247" s="197">
        <f t="shared" si="95"/>
        <v>0</v>
      </c>
      <c r="U247" s="197">
        <f t="shared" si="96"/>
        <v>0</v>
      </c>
      <c r="V247" s="197" t="str">
        <f t="shared" si="97"/>
        <v/>
      </c>
      <c r="W247" s="197"/>
      <c r="X247" s="197" t="str">
        <f>_xlfn.IFNA(IF(L247="","",VLOOKUP(L247,'Truck Utilization'!B$3:D$147,3,FALSE)),"")</f>
        <v/>
      </c>
      <c r="Y247" s="197" t="str">
        <f>IF(X247="","",IF(E247="","",VLOOKUP(E247,'Summarized Plan'!$A:$E,5,0)))</f>
        <v/>
      </c>
      <c r="Z247" s="197">
        <f t="shared" si="98"/>
        <v>0</v>
      </c>
      <c r="AA247" s="197">
        <f t="shared" si="99"/>
        <v>0</v>
      </c>
      <c r="AB247" s="197" t="str">
        <f t="shared" si="100"/>
        <v/>
      </c>
      <c r="AC247" s="197"/>
      <c r="AD247" s="197">
        <f t="shared" si="101"/>
        <v>0</v>
      </c>
      <c r="AE247" s="197">
        <f t="shared" si="102"/>
        <v>0</v>
      </c>
      <c r="AF247" s="197" t="str">
        <f t="shared" si="103"/>
        <v/>
      </c>
      <c r="AG247" s="194"/>
      <c r="AH247" s="194"/>
      <c r="AI247" s="194"/>
      <c r="AJ247" s="193"/>
      <c r="AK247" s="199"/>
      <c r="AL247" s="194"/>
      <c r="AM247" s="115" t="e">
        <f t="shared" si="104"/>
        <v>#VALUE!</v>
      </c>
      <c r="AO247" s="11">
        <f t="shared" si="105"/>
        <v>0</v>
      </c>
      <c r="AP247" s="11" t="e">
        <f t="shared" si="106"/>
        <v>#N/A</v>
      </c>
      <c r="AQ247" s="11" t="str">
        <f t="shared" si="107"/>
        <v/>
      </c>
      <c r="AS247" s="202">
        <f t="shared" si="108"/>
        <v>0</v>
      </c>
      <c r="AT247" s="11" t="str">
        <f t="shared" si="109"/>
        <v/>
      </c>
      <c r="AW247" s="116"/>
      <c r="AX247" s="115" t="e">
        <f t="shared" si="110"/>
        <v>#VALUE!</v>
      </c>
      <c r="AY247" s="278" t="str">
        <f t="shared" si="111"/>
        <v/>
      </c>
      <c r="BC247" s="115" t="str">
        <f>IF(E247="","",_xlfn.XLOOKUP(E247,'Summarized Plan'!A:A,'Summarized Plan'!K:K))</f>
        <v/>
      </c>
      <c r="XEU247" s="138">
        <f t="shared" si="112"/>
        <v>0</v>
      </c>
      <c r="XEV247" s="138" t="str">
        <f>IF(E247="","",B247)</f>
        <v/>
      </c>
      <c r="XEW247" s="153" t="str">
        <f t="shared" si="113"/>
        <v/>
      </c>
      <c r="XEX247" s="138" t="str">
        <f>IF(ISNA(VLOOKUP(E247,'Summarized Plan'!$A:$U,19,0)),"",VLOOKUP(E247,'Summarized Plan'!$A:$U,19,0))</f>
        <v/>
      </c>
      <c r="XEY247" s="16" t="str">
        <f>IF('Truck Utilization'!A212=0,"",'Truck Utilization'!A212)</f>
        <v/>
      </c>
      <c r="XEZ247" s="16" t="str">
        <f>IF('Truck Utilization'!B212=0,"",'Truck Utilization'!B212)</f>
        <v/>
      </c>
      <c r="XFA247" s="138">
        <f t="shared" si="92"/>
        <v>1</v>
      </c>
      <c r="XFB247" s="138" t="str">
        <f>IF('DSR Attendance'!A175="","",'DSR Attendance'!A175)</f>
        <v/>
      </c>
      <c r="XFC247" s="138" t="str">
        <f>IF('DSR Attendance'!B175="","",'DSR Attendance'!B175)</f>
        <v/>
      </c>
    </row>
    <row r="248" spans="1:55 16375:16383" ht="14.4" customHeight="1">
      <c r="A248" s="190" t="str">
        <f>IF(L248="","",VLOOKUP(L248,'Truck Utilization'!B$3:C$300,2,FALSE))</f>
        <v/>
      </c>
      <c r="B248" s="191"/>
      <c r="C248" s="192" t="str">
        <f>IF($B248="","",VLOOKUP($B248,'DSR Attendance'!$A$3:$E$273,5,FALSE))</f>
        <v/>
      </c>
      <c r="D248" s="193"/>
      <c r="E248" s="637"/>
      <c r="F248" s="195"/>
      <c r="G248" s="195"/>
      <c r="H248" s="195"/>
      <c r="I248" s="196" t="str">
        <f>IF(E248="","",VLOOKUP(E248,'Summarized Plan'!A:B,2,0))</f>
        <v/>
      </c>
      <c r="J248" s="194"/>
      <c r="K248" s="194" t="s">
        <v>378</v>
      </c>
      <c r="L248" s="195"/>
      <c r="M248" s="194" t="str">
        <f t="shared" si="93"/>
        <v/>
      </c>
      <c r="N248" s="195" t="str">
        <f>IF(E248="","",VLOOKUP(E248,'Summarized Plan'!$A:$C,3,0))</f>
        <v/>
      </c>
      <c r="O248" s="195" t="str">
        <f>IF(E248="","",VLOOKUP(E248,'Summarized Plan'!$A:$G,7,0))</f>
        <v/>
      </c>
      <c r="P248" s="196"/>
      <c r="Q248" s="198">
        <f t="shared" si="94"/>
        <v>0</v>
      </c>
      <c r="R248" s="197" t="str">
        <f>IF($B248="","",VLOOKUP($Q248,'DSR Attendance'!$A$3:$D$179,4,FALSE))</f>
        <v/>
      </c>
      <c r="S248" s="197"/>
      <c r="T248" s="197">
        <f t="shared" si="95"/>
        <v>0</v>
      </c>
      <c r="U248" s="197">
        <f t="shared" si="96"/>
        <v>0</v>
      </c>
      <c r="V248" s="197" t="str">
        <f t="shared" si="97"/>
        <v/>
      </c>
      <c r="W248" s="197"/>
      <c r="X248" s="197" t="str">
        <f>_xlfn.IFNA(IF(L248="","",VLOOKUP(L248,'Truck Utilization'!B$3:D$147,3,FALSE)),"")</f>
        <v/>
      </c>
      <c r="Y248" s="197" t="str">
        <f>IF(X248="","",IF(E248="","",VLOOKUP(E248,'Summarized Plan'!$A:$E,5,0)))</f>
        <v/>
      </c>
      <c r="Z248" s="197">
        <f t="shared" si="98"/>
        <v>0</v>
      </c>
      <c r="AA248" s="197">
        <f t="shared" si="99"/>
        <v>0</v>
      </c>
      <c r="AB248" s="197" t="str">
        <f t="shared" si="100"/>
        <v/>
      </c>
      <c r="AC248" s="197"/>
      <c r="AD248" s="197">
        <f t="shared" si="101"/>
        <v>0</v>
      </c>
      <c r="AE248" s="197">
        <f t="shared" si="102"/>
        <v>0</v>
      </c>
      <c r="AF248" s="197" t="str">
        <f t="shared" si="103"/>
        <v/>
      </c>
      <c r="AG248" s="194"/>
      <c r="AH248" s="194"/>
      <c r="AI248" s="194"/>
      <c r="AJ248" s="193"/>
      <c r="AK248" s="199"/>
      <c r="AL248" s="194"/>
      <c r="AM248" s="115" t="e">
        <f t="shared" si="104"/>
        <v>#VALUE!</v>
      </c>
      <c r="AO248" s="11">
        <f t="shared" si="105"/>
        <v>0</v>
      </c>
      <c r="AP248" s="11" t="e">
        <f t="shared" si="106"/>
        <v>#N/A</v>
      </c>
      <c r="AQ248" s="11" t="str">
        <f t="shared" si="107"/>
        <v/>
      </c>
      <c r="AS248" s="202">
        <f t="shared" si="108"/>
        <v>0</v>
      </c>
      <c r="AT248" s="11" t="str">
        <f t="shared" si="109"/>
        <v/>
      </c>
      <c r="AW248" s="116"/>
      <c r="AX248" s="115" t="e">
        <f t="shared" si="110"/>
        <v>#VALUE!</v>
      </c>
      <c r="AY248" s="278" t="str">
        <f t="shared" si="111"/>
        <v/>
      </c>
      <c r="BC248" s="115" t="str">
        <f>IF(E248="","",_xlfn.XLOOKUP(E248,'Summarized Plan'!A:A,'Summarized Plan'!K:K))</f>
        <v/>
      </c>
      <c r="XEU248" s="138">
        <f t="shared" si="112"/>
        <v>0</v>
      </c>
      <c r="XEV248" s="138" t="str">
        <f>IF(E248="","",B247)</f>
        <v/>
      </c>
      <c r="XEW248" s="153" t="str">
        <f t="shared" si="113"/>
        <v/>
      </c>
      <c r="XEX248" s="138" t="str">
        <f>IF(ISNA(VLOOKUP(E248,'Summarized Plan'!$A:$U,19,0)),"",VLOOKUP(E248,'Summarized Plan'!$A:$U,19,0))</f>
        <v/>
      </c>
      <c r="XEY248" s="16" t="str">
        <f>IF('Truck Utilization'!A213=0,"",'Truck Utilization'!A213)</f>
        <v/>
      </c>
      <c r="XEZ248" s="16" t="str">
        <f>IF('Truck Utilization'!B213=0,"",'Truck Utilization'!B213)</f>
        <v/>
      </c>
      <c r="XFA248" s="138" t="e">
        <f t="shared" si="92"/>
        <v>#REF!</v>
      </c>
      <c r="XFB248" s="138" t="e">
        <f>IF('DSR Attendance'!#REF!="","",'DSR Attendance'!#REF!)</f>
        <v>#REF!</v>
      </c>
      <c r="XFC248" s="138" t="e">
        <f>IF('DSR Attendance'!#REF!="","",'DSR Attendance'!#REF!)</f>
        <v>#REF!</v>
      </c>
    </row>
    <row r="249" spans="1:55 16375:16383" ht="14.4" customHeight="1">
      <c r="A249" s="190" t="str">
        <f>IF(L249="","",VLOOKUP(L249,'Truck Utilization'!B$3:C$300,2,FALSE))</f>
        <v/>
      </c>
      <c r="B249" s="191"/>
      <c r="C249" s="192" t="str">
        <f>IF($B249="","",VLOOKUP($B249,'DSR Attendance'!$A$3:$E$273,5,FALSE))</f>
        <v/>
      </c>
      <c r="D249" s="193"/>
      <c r="E249" s="637"/>
      <c r="F249" s="195"/>
      <c r="G249" s="195"/>
      <c r="H249" s="195"/>
      <c r="I249" s="196" t="str">
        <f>IF(E249="","",VLOOKUP(E249,'Summarized Plan'!A:B,2,0))</f>
        <v/>
      </c>
      <c r="J249" s="194"/>
      <c r="K249" s="194" t="s">
        <v>378</v>
      </c>
      <c r="L249" s="195"/>
      <c r="M249" s="194" t="str">
        <f t="shared" si="93"/>
        <v/>
      </c>
      <c r="N249" s="195" t="str">
        <f>IF(E249="","",VLOOKUP(E249,'Summarized Plan'!$A:$C,3,0))</f>
        <v/>
      </c>
      <c r="O249" s="195" t="str">
        <f>IF(E249="","",VLOOKUP(E249,'Summarized Plan'!$A:$G,7,0))</f>
        <v/>
      </c>
      <c r="P249" s="196"/>
      <c r="Q249" s="198">
        <f t="shared" si="94"/>
        <v>0</v>
      </c>
      <c r="R249" s="197" t="str">
        <f>IF($B249="","",VLOOKUP($Q249,'DSR Attendance'!$A$3:$D$179,4,FALSE))</f>
        <v/>
      </c>
      <c r="S249" s="197"/>
      <c r="T249" s="197">
        <f t="shared" si="95"/>
        <v>0</v>
      </c>
      <c r="U249" s="197">
        <f t="shared" si="96"/>
        <v>0</v>
      </c>
      <c r="V249" s="197" t="str">
        <f t="shared" si="97"/>
        <v/>
      </c>
      <c r="W249" s="197"/>
      <c r="X249" s="197" t="str">
        <f>_xlfn.IFNA(IF(L249="","",VLOOKUP(L249,'Truck Utilization'!B$3:D$147,3,FALSE)),"")</f>
        <v/>
      </c>
      <c r="Y249" s="197" t="str">
        <f>IF(X249="","",IF(E249="","",VLOOKUP(E249,'Summarized Plan'!$A:$E,5,0)))</f>
        <v/>
      </c>
      <c r="Z249" s="197">
        <f t="shared" si="98"/>
        <v>0</v>
      </c>
      <c r="AA249" s="197">
        <f t="shared" si="99"/>
        <v>0</v>
      </c>
      <c r="AB249" s="197" t="str">
        <f t="shared" si="100"/>
        <v/>
      </c>
      <c r="AC249" s="197"/>
      <c r="AD249" s="197">
        <f t="shared" si="101"/>
        <v>0</v>
      </c>
      <c r="AE249" s="197">
        <f t="shared" si="102"/>
        <v>0</v>
      </c>
      <c r="AF249" s="197" t="str">
        <f t="shared" si="103"/>
        <v/>
      </c>
      <c r="AG249" s="194"/>
      <c r="AH249" s="194"/>
      <c r="AI249" s="194"/>
      <c r="AJ249" s="193"/>
      <c r="AK249" s="199"/>
      <c r="AL249" s="194"/>
      <c r="AM249" s="115" t="e">
        <f t="shared" si="104"/>
        <v>#VALUE!</v>
      </c>
      <c r="AO249" s="11">
        <f t="shared" si="105"/>
        <v>0</v>
      </c>
      <c r="AP249" s="11" t="e">
        <f t="shared" si="106"/>
        <v>#N/A</v>
      </c>
      <c r="AQ249" s="11" t="str">
        <f t="shared" si="107"/>
        <v/>
      </c>
      <c r="AS249" s="202">
        <f t="shared" si="108"/>
        <v>0</v>
      </c>
      <c r="AT249" s="11" t="str">
        <f t="shared" si="109"/>
        <v/>
      </c>
      <c r="AW249" s="116"/>
      <c r="AX249" s="115" t="e">
        <f t="shared" si="110"/>
        <v>#VALUE!</v>
      </c>
      <c r="AY249" s="278" t="str">
        <f t="shared" si="111"/>
        <v/>
      </c>
      <c r="BC249" s="115" t="str">
        <f>IF(E249="","",_xlfn.XLOOKUP(E249,'Summarized Plan'!A:A,'Summarized Plan'!K:K))</f>
        <v/>
      </c>
      <c r="XEU249" s="138">
        <f t="shared" si="112"/>
        <v>0</v>
      </c>
      <c r="XEV249" s="138" t="str">
        <f>IF(E249="","",B247)</f>
        <v/>
      </c>
      <c r="XEW249" s="153" t="str">
        <f t="shared" si="113"/>
        <v/>
      </c>
      <c r="XEX249" s="138" t="str">
        <f>IF(ISNA(VLOOKUP(E249,'Summarized Plan'!$A:$U,19,0)),"",VLOOKUP(E249,'Summarized Plan'!$A:$U,19,0))</f>
        <v/>
      </c>
      <c r="XEY249" s="16" t="str">
        <f>IF('Truck Utilization'!A214=0,"",'Truck Utilization'!A214)</f>
        <v/>
      </c>
      <c r="XEZ249" s="16" t="str">
        <f>IF('Truck Utilization'!B214=0,"",'Truck Utilization'!B214)</f>
        <v/>
      </c>
      <c r="XFA249" s="138" t="e">
        <f t="shared" si="92"/>
        <v>#REF!</v>
      </c>
      <c r="XFB249" s="138" t="e">
        <f>IF('DSR Attendance'!#REF!="","",'DSR Attendance'!#REF!)</f>
        <v>#REF!</v>
      </c>
      <c r="XFC249" s="138" t="e">
        <f>IF('DSR Attendance'!#REF!="","",'DSR Attendance'!#REF!)</f>
        <v>#REF!</v>
      </c>
    </row>
    <row r="250" spans="1:55 16375:16383" ht="14.4" customHeight="1">
      <c r="A250" s="190" t="str">
        <f>IF(L250="","",VLOOKUP(L250,'Truck Utilization'!B$3:C$300,2,FALSE))</f>
        <v/>
      </c>
      <c r="B250" s="191"/>
      <c r="C250" s="192" t="str">
        <f>IF($B250="","",VLOOKUP($B250,'DSR Attendance'!$A$3:$E$273,5,FALSE))</f>
        <v/>
      </c>
      <c r="D250" s="193"/>
      <c r="E250" s="637"/>
      <c r="F250" s="195"/>
      <c r="G250" s="195"/>
      <c r="H250" s="195"/>
      <c r="I250" s="196" t="str">
        <f>IF(E250="","",VLOOKUP(E250,'Summarized Plan'!A:B,2,0))</f>
        <v/>
      </c>
      <c r="J250" s="194"/>
      <c r="K250" s="194" t="s">
        <v>378</v>
      </c>
      <c r="L250" s="195"/>
      <c r="M250" s="194" t="str">
        <f t="shared" si="93"/>
        <v/>
      </c>
      <c r="N250" s="195" t="str">
        <f>IF(E250="","",VLOOKUP(E250,'Summarized Plan'!$A:$C,3,0))</f>
        <v/>
      </c>
      <c r="O250" s="195" t="str">
        <f>IF(E250="","",VLOOKUP(E250,'Summarized Plan'!$A:$G,7,0))</f>
        <v/>
      </c>
      <c r="P250" s="196"/>
      <c r="Q250" s="198">
        <f t="shared" si="94"/>
        <v>0</v>
      </c>
      <c r="R250" s="197" t="str">
        <f>IF($B250="","",VLOOKUP($Q250,'DSR Attendance'!$A$3:$D$179,4,FALSE))</f>
        <v/>
      </c>
      <c r="S250" s="197"/>
      <c r="T250" s="197">
        <f t="shared" si="95"/>
        <v>0</v>
      </c>
      <c r="U250" s="197">
        <f t="shared" si="96"/>
        <v>0</v>
      </c>
      <c r="V250" s="197" t="str">
        <f t="shared" si="97"/>
        <v/>
      </c>
      <c r="W250" s="197"/>
      <c r="X250" s="197" t="str">
        <f>_xlfn.IFNA(IF(L250="","",VLOOKUP(L250,'Truck Utilization'!B$3:D$147,3,FALSE)),"")</f>
        <v/>
      </c>
      <c r="Y250" s="197" t="str">
        <f>IF(X250="","",IF(E250="","",VLOOKUP(E250,'Summarized Plan'!$A:$E,5,0)))</f>
        <v/>
      </c>
      <c r="Z250" s="197">
        <f t="shared" si="98"/>
        <v>0</v>
      </c>
      <c r="AA250" s="197">
        <f t="shared" si="99"/>
        <v>0</v>
      </c>
      <c r="AB250" s="197" t="str">
        <f t="shared" si="100"/>
        <v/>
      </c>
      <c r="AC250" s="197"/>
      <c r="AD250" s="197">
        <f t="shared" si="101"/>
        <v>0</v>
      </c>
      <c r="AE250" s="197">
        <f t="shared" si="102"/>
        <v>0</v>
      </c>
      <c r="AF250" s="197" t="str">
        <f t="shared" si="103"/>
        <v/>
      </c>
      <c r="AG250" s="194"/>
      <c r="AH250" s="194"/>
      <c r="AI250" s="194"/>
      <c r="AJ250" s="193"/>
      <c r="AK250" s="199"/>
      <c r="AL250" s="194"/>
      <c r="AM250" s="115" t="e">
        <f t="shared" si="104"/>
        <v>#VALUE!</v>
      </c>
      <c r="AO250" s="11">
        <f t="shared" si="105"/>
        <v>0</v>
      </c>
      <c r="AP250" s="11" t="e">
        <f t="shared" si="106"/>
        <v>#N/A</v>
      </c>
      <c r="AQ250" s="11" t="str">
        <f t="shared" si="107"/>
        <v/>
      </c>
      <c r="AS250" s="202">
        <f t="shared" si="108"/>
        <v>0</v>
      </c>
      <c r="AT250" s="11" t="str">
        <f t="shared" si="109"/>
        <v/>
      </c>
      <c r="AW250" s="116"/>
      <c r="AX250" s="115" t="e">
        <f t="shared" si="110"/>
        <v>#VALUE!</v>
      </c>
      <c r="AY250" s="278" t="str">
        <f t="shared" si="111"/>
        <v/>
      </c>
      <c r="BC250" s="115" t="str">
        <f>IF(E250="","",_xlfn.XLOOKUP(E250,'Summarized Plan'!A:A,'Summarized Plan'!K:K))</f>
        <v/>
      </c>
      <c r="XEU250" s="138">
        <f t="shared" si="112"/>
        <v>0</v>
      </c>
      <c r="XEV250" s="138" t="str">
        <f>IF(E250="","",B247)</f>
        <v/>
      </c>
      <c r="XEW250" s="153" t="str">
        <f t="shared" si="113"/>
        <v/>
      </c>
      <c r="XEX250" s="138" t="str">
        <f>IF(ISNA(VLOOKUP(E250,'Summarized Plan'!$A:$U,19,0)),"",VLOOKUP(E250,'Summarized Plan'!$A:$U,19,0))</f>
        <v/>
      </c>
      <c r="XEY250" s="16" t="str">
        <f>IF('Truck Utilization'!A215=0,"",'Truck Utilization'!A215)</f>
        <v/>
      </c>
      <c r="XEZ250" s="16" t="str">
        <f>IF('Truck Utilization'!B215=0,"",'Truck Utilization'!B215)</f>
        <v/>
      </c>
      <c r="XFA250" s="138">
        <f t="shared" si="92"/>
        <v>1</v>
      </c>
      <c r="XFB250" s="138" t="str">
        <f>IF('DSR Attendance'!A176="","",'DSR Attendance'!A176)</f>
        <v/>
      </c>
      <c r="XFC250" s="138" t="str">
        <f>IF('DSR Attendance'!B176="","",'DSR Attendance'!B176)</f>
        <v/>
      </c>
    </row>
    <row r="251" spans="1:55 16375:16383" ht="14.4" customHeight="1">
      <c r="A251" s="190" t="str">
        <f>IF(L251="","",VLOOKUP(L251,'Truck Utilization'!B$3:C$300,2,FALSE))</f>
        <v/>
      </c>
      <c r="B251" s="191"/>
      <c r="C251" s="192" t="str">
        <f>IF($B251="","",VLOOKUP($B251,'DSR Attendance'!$A$3:$E$273,5,FALSE))</f>
        <v/>
      </c>
      <c r="D251" s="193"/>
      <c r="E251" s="637"/>
      <c r="F251" s="195"/>
      <c r="G251" s="195"/>
      <c r="H251" s="195"/>
      <c r="I251" s="196" t="str">
        <f>IF(E251="","",VLOOKUP(E251,'Summarized Plan'!A:B,2,0))</f>
        <v/>
      </c>
      <c r="J251" s="194"/>
      <c r="K251" s="194" t="s">
        <v>378</v>
      </c>
      <c r="L251" s="195"/>
      <c r="M251" s="194" t="str">
        <f t="shared" si="93"/>
        <v/>
      </c>
      <c r="N251" s="195" t="str">
        <f>IF(E251="","",VLOOKUP(E251,'Summarized Plan'!$A:$C,3,0))</f>
        <v/>
      </c>
      <c r="O251" s="195" t="str">
        <f>IF(E251="","",VLOOKUP(E251,'Summarized Plan'!$A:$G,7,0))</f>
        <v/>
      </c>
      <c r="P251" s="196"/>
      <c r="Q251" s="198">
        <f t="shared" si="94"/>
        <v>0</v>
      </c>
      <c r="R251" s="197" t="str">
        <f>IF($B251="","",VLOOKUP($Q251,'DSR Attendance'!$A$3:$D$179,4,FALSE))</f>
        <v/>
      </c>
      <c r="S251" s="197"/>
      <c r="T251" s="197">
        <f t="shared" si="95"/>
        <v>0</v>
      </c>
      <c r="U251" s="197">
        <f t="shared" si="96"/>
        <v>0</v>
      </c>
      <c r="V251" s="197" t="str">
        <f t="shared" si="97"/>
        <v/>
      </c>
      <c r="W251" s="197"/>
      <c r="X251" s="197" t="str">
        <f>_xlfn.IFNA(IF(L251="","",VLOOKUP(L251,'Truck Utilization'!B$3:D$147,3,FALSE)),"")</f>
        <v/>
      </c>
      <c r="Y251" s="197" t="str">
        <f>IF(X251="","",IF(E251="","",VLOOKUP(E251,'Summarized Plan'!$A:$E,5,0)))</f>
        <v/>
      </c>
      <c r="Z251" s="197">
        <f t="shared" si="98"/>
        <v>0</v>
      </c>
      <c r="AA251" s="197">
        <f t="shared" si="99"/>
        <v>0</v>
      </c>
      <c r="AB251" s="197" t="str">
        <f t="shared" si="100"/>
        <v/>
      </c>
      <c r="AC251" s="197"/>
      <c r="AD251" s="197">
        <f t="shared" si="101"/>
        <v>0</v>
      </c>
      <c r="AE251" s="197">
        <f t="shared" si="102"/>
        <v>0</v>
      </c>
      <c r="AF251" s="197" t="str">
        <f t="shared" si="103"/>
        <v/>
      </c>
      <c r="AG251" s="194"/>
      <c r="AH251" s="194"/>
      <c r="AI251" s="194"/>
      <c r="AJ251" s="193"/>
      <c r="AK251" s="199"/>
      <c r="AL251" s="194"/>
      <c r="AM251" s="115" t="e">
        <f t="shared" si="104"/>
        <v>#VALUE!</v>
      </c>
      <c r="AO251" s="11">
        <f t="shared" si="105"/>
        <v>0</v>
      </c>
      <c r="AP251" s="11" t="e">
        <f t="shared" si="106"/>
        <v>#N/A</v>
      </c>
      <c r="AQ251" s="11" t="str">
        <f t="shared" si="107"/>
        <v/>
      </c>
      <c r="AS251" s="202">
        <f t="shared" si="108"/>
        <v>0</v>
      </c>
      <c r="AT251" s="11" t="str">
        <f t="shared" si="109"/>
        <v/>
      </c>
      <c r="AW251" s="116"/>
      <c r="AX251" s="115" t="e">
        <f t="shared" si="110"/>
        <v>#VALUE!</v>
      </c>
      <c r="AY251" s="278" t="str">
        <f t="shared" si="111"/>
        <v/>
      </c>
      <c r="BC251" s="115" t="str">
        <f>IF(E251="","",_xlfn.XLOOKUP(E251,'Summarized Plan'!A:A,'Summarized Plan'!K:K))</f>
        <v/>
      </c>
      <c r="XEU251" s="138">
        <f t="shared" si="112"/>
        <v>0</v>
      </c>
      <c r="XEV251" s="138" t="str">
        <f>IF(E251="","",B247)</f>
        <v/>
      </c>
      <c r="XEW251" s="153" t="str">
        <f t="shared" si="113"/>
        <v/>
      </c>
      <c r="XEX251" s="138" t="str">
        <f>IF(ISNA(VLOOKUP(E251,'Summarized Plan'!$A:$U,19,0)),"",VLOOKUP(E251,'Summarized Plan'!$A:$U,19,0))</f>
        <v/>
      </c>
      <c r="XEY251" s="16" t="str">
        <f>IF('Truck Utilization'!A216=0,"",'Truck Utilization'!A216)</f>
        <v/>
      </c>
      <c r="XEZ251" s="16" t="str">
        <f>IF('Truck Utilization'!B216=0,"",'Truck Utilization'!B216)</f>
        <v/>
      </c>
      <c r="XFA251" s="138">
        <f t="shared" si="92"/>
        <v>1</v>
      </c>
      <c r="XFB251" s="138" t="str">
        <f>IF('DSR Attendance'!A177="","",'DSR Attendance'!A177)</f>
        <v/>
      </c>
      <c r="XFC251" s="138" t="str">
        <f>IF('DSR Attendance'!B177="","",'DSR Attendance'!B177)</f>
        <v/>
      </c>
    </row>
    <row r="252" spans="1:55 16375:16383" ht="14.4" customHeight="1">
      <c r="A252" s="190" t="str">
        <f>IF(L252="","",VLOOKUP(L252,'Truck Utilization'!B$3:C$300,2,FALSE))</f>
        <v/>
      </c>
      <c r="B252" s="191"/>
      <c r="C252" s="192" t="str">
        <f>IF($B252="","",VLOOKUP($B252,'DSR Attendance'!$A$3:$E$273,5,FALSE))</f>
        <v/>
      </c>
      <c r="D252" s="193"/>
      <c r="E252" s="637"/>
      <c r="F252" s="195"/>
      <c r="G252" s="195"/>
      <c r="H252" s="195"/>
      <c r="I252" s="196" t="str">
        <f>IF(E252="","",VLOOKUP(E252,'Summarized Plan'!A:B,2,0))</f>
        <v/>
      </c>
      <c r="J252" s="194"/>
      <c r="K252" s="194" t="s">
        <v>378</v>
      </c>
      <c r="L252" s="195"/>
      <c r="M252" s="194" t="str">
        <f t="shared" si="93"/>
        <v/>
      </c>
      <c r="N252" s="195" t="str">
        <f>IF(E252="","",VLOOKUP(E252,'Summarized Plan'!$A:$C,3,0))</f>
        <v/>
      </c>
      <c r="O252" s="195" t="str">
        <f>IF(E252="","",VLOOKUP(E252,'Summarized Plan'!$A:$G,7,0))</f>
        <v/>
      </c>
      <c r="P252" s="196"/>
      <c r="Q252" s="198">
        <f t="shared" si="94"/>
        <v>0</v>
      </c>
      <c r="R252" s="197" t="str">
        <f>IF($B252="","",VLOOKUP($Q252,'DSR Attendance'!$A$3:$D$179,4,FALSE))</f>
        <v/>
      </c>
      <c r="S252" s="197"/>
      <c r="T252" s="197">
        <f t="shared" si="95"/>
        <v>0</v>
      </c>
      <c r="U252" s="197">
        <f t="shared" si="96"/>
        <v>0</v>
      </c>
      <c r="V252" s="197" t="str">
        <f t="shared" si="97"/>
        <v/>
      </c>
      <c r="W252" s="197"/>
      <c r="X252" s="197" t="str">
        <f>_xlfn.IFNA(IF(L252="","",VLOOKUP(L252,'Truck Utilization'!B$3:D$147,3,FALSE)),"")</f>
        <v/>
      </c>
      <c r="Y252" s="197" t="str">
        <f>IF(X252="","",IF(E252="","",VLOOKUP(E252,'Summarized Plan'!$A:$E,5,0)))</f>
        <v/>
      </c>
      <c r="Z252" s="197">
        <f t="shared" si="98"/>
        <v>0</v>
      </c>
      <c r="AA252" s="197">
        <f t="shared" si="99"/>
        <v>0</v>
      </c>
      <c r="AB252" s="197" t="str">
        <f t="shared" si="100"/>
        <v/>
      </c>
      <c r="AC252" s="197"/>
      <c r="AD252" s="197">
        <f t="shared" si="101"/>
        <v>0</v>
      </c>
      <c r="AE252" s="197">
        <f t="shared" si="102"/>
        <v>0</v>
      </c>
      <c r="AF252" s="197" t="str">
        <f t="shared" si="103"/>
        <v/>
      </c>
      <c r="AG252" s="194"/>
      <c r="AH252" s="194"/>
      <c r="AI252" s="194"/>
      <c r="AJ252" s="193"/>
      <c r="AK252" s="199"/>
      <c r="AL252" s="194"/>
      <c r="AM252" s="115" t="e">
        <f t="shared" si="104"/>
        <v>#VALUE!</v>
      </c>
      <c r="AO252" s="11">
        <f t="shared" si="105"/>
        <v>0</v>
      </c>
      <c r="AP252" s="11" t="e">
        <f t="shared" si="106"/>
        <v>#N/A</v>
      </c>
      <c r="AQ252" s="11" t="str">
        <f t="shared" si="107"/>
        <v/>
      </c>
      <c r="AS252" s="202">
        <f t="shared" si="108"/>
        <v>0</v>
      </c>
      <c r="AT252" s="11" t="str">
        <f t="shared" si="109"/>
        <v/>
      </c>
      <c r="AW252" s="116"/>
      <c r="AX252" s="115" t="e">
        <f t="shared" si="110"/>
        <v>#VALUE!</v>
      </c>
      <c r="AY252" s="278" t="str">
        <f t="shared" si="111"/>
        <v/>
      </c>
      <c r="BC252" s="115" t="str">
        <f>IF(E252="","",_xlfn.XLOOKUP(E252,'Summarized Plan'!A:A,'Summarized Plan'!K:K))</f>
        <v/>
      </c>
      <c r="XEU252" s="138">
        <f t="shared" si="112"/>
        <v>0</v>
      </c>
      <c r="XEV252" s="138" t="str">
        <f>IF(E252="","",B252)</f>
        <v/>
      </c>
      <c r="XEW252" s="153" t="str">
        <f t="shared" si="113"/>
        <v/>
      </c>
      <c r="XEX252" s="138" t="str">
        <f>IF(ISNA(VLOOKUP(E252,'Summarized Plan'!$A:$U,19,0)),"",VLOOKUP(E252,'Summarized Plan'!$A:$U,19,0))</f>
        <v/>
      </c>
      <c r="XEY252" s="16" t="str">
        <f>IF('Truck Utilization'!A217=0,"",'Truck Utilization'!A217)</f>
        <v/>
      </c>
      <c r="XEZ252" s="16" t="str">
        <f>IF('Truck Utilization'!B217=0,"",'Truck Utilization'!B217)</f>
        <v/>
      </c>
      <c r="XFA252" s="138">
        <f t="shared" si="92"/>
        <v>1</v>
      </c>
      <c r="XFB252" s="138" t="str">
        <f>IF('DSR Attendance'!A178="","",'DSR Attendance'!A178)</f>
        <v/>
      </c>
      <c r="XFC252" s="138" t="str">
        <f>IF('DSR Attendance'!B178="","",'DSR Attendance'!B178)</f>
        <v/>
      </c>
    </row>
    <row r="253" spans="1:55 16375:16383" ht="14.4" customHeight="1">
      <c r="A253" s="190" t="str">
        <f>IF(L253="","",VLOOKUP(L253,'Truck Utilization'!B$3:C$300,2,FALSE))</f>
        <v/>
      </c>
      <c r="B253" s="191"/>
      <c r="C253" s="192" t="str">
        <f>IF($B253="","",VLOOKUP($B253,'DSR Attendance'!$A$3:$E$273,5,FALSE))</f>
        <v/>
      </c>
      <c r="D253" s="193"/>
      <c r="E253" s="637"/>
      <c r="F253" s="195"/>
      <c r="G253" s="195"/>
      <c r="H253" s="195"/>
      <c r="I253" s="196" t="str">
        <f>IF(E253="","",VLOOKUP(E253,'Summarized Plan'!A:B,2,0))</f>
        <v/>
      </c>
      <c r="J253" s="194"/>
      <c r="K253" s="194" t="s">
        <v>378</v>
      </c>
      <c r="L253" s="195"/>
      <c r="M253" s="194" t="str">
        <f t="shared" si="93"/>
        <v/>
      </c>
      <c r="N253" s="195" t="str">
        <f>IF(E253="","",VLOOKUP(E253,'Summarized Plan'!$A:$C,3,0))</f>
        <v/>
      </c>
      <c r="O253" s="195" t="str">
        <f>IF(E253="","",VLOOKUP(E253,'Summarized Plan'!$A:$G,7,0))</f>
        <v/>
      </c>
      <c r="P253" s="196"/>
      <c r="Q253" s="198">
        <f t="shared" si="94"/>
        <v>0</v>
      </c>
      <c r="R253" s="197" t="str">
        <f>IF($B253="","",VLOOKUP($Q253,'DSR Attendance'!$A$3:$D$179,4,FALSE))</f>
        <v/>
      </c>
      <c r="S253" s="197"/>
      <c r="T253" s="197">
        <f t="shared" si="95"/>
        <v>0</v>
      </c>
      <c r="U253" s="197">
        <f t="shared" si="96"/>
        <v>0</v>
      </c>
      <c r="V253" s="197" t="str">
        <f t="shared" si="97"/>
        <v/>
      </c>
      <c r="W253" s="197"/>
      <c r="X253" s="197" t="str">
        <f>_xlfn.IFNA(IF(L253="","",VLOOKUP(L253,'Truck Utilization'!B$3:D$147,3,FALSE)),"")</f>
        <v/>
      </c>
      <c r="Y253" s="197" t="str">
        <f>IF(X253="","",IF(E253="","",VLOOKUP(E253,'Summarized Plan'!$A:$E,5,0)))</f>
        <v/>
      </c>
      <c r="Z253" s="197">
        <f t="shared" si="98"/>
        <v>0</v>
      </c>
      <c r="AA253" s="197">
        <f t="shared" si="99"/>
        <v>0</v>
      </c>
      <c r="AB253" s="197" t="str">
        <f t="shared" si="100"/>
        <v/>
      </c>
      <c r="AC253" s="197"/>
      <c r="AD253" s="197">
        <f t="shared" si="101"/>
        <v>0</v>
      </c>
      <c r="AE253" s="197">
        <f t="shared" si="102"/>
        <v>0</v>
      </c>
      <c r="AF253" s="197" t="str">
        <f t="shared" si="103"/>
        <v/>
      </c>
      <c r="AG253" s="194"/>
      <c r="AH253" s="194"/>
      <c r="AI253" s="194"/>
      <c r="AJ253" s="193"/>
      <c r="AK253" s="199"/>
      <c r="AL253" s="194"/>
      <c r="AM253" s="115" t="e">
        <f t="shared" si="104"/>
        <v>#VALUE!</v>
      </c>
      <c r="AO253" s="11">
        <f t="shared" si="105"/>
        <v>0</v>
      </c>
      <c r="AP253" s="11" t="e">
        <f t="shared" si="106"/>
        <v>#N/A</v>
      </c>
      <c r="AQ253" s="11" t="str">
        <f t="shared" si="107"/>
        <v/>
      </c>
      <c r="AS253" s="202">
        <f t="shared" si="108"/>
        <v>0</v>
      </c>
      <c r="AT253" s="11" t="str">
        <f t="shared" si="109"/>
        <v/>
      </c>
      <c r="AW253" s="116"/>
      <c r="AX253" s="115" t="e">
        <f t="shared" si="110"/>
        <v>#VALUE!</v>
      </c>
      <c r="AY253" s="278" t="str">
        <f t="shared" si="111"/>
        <v/>
      </c>
      <c r="BC253" s="115" t="str">
        <f>IF(E253="","",_xlfn.XLOOKUP(E253,'Summarized Plan'!A:A,'Summarized Plan'!K:K))</f>
        <v/>
      </c>
      <c r="XEU253" s="138">
        <f t="shared" si="112"/>
        <v>0</v>
      </c>
      <c r="XEV253" s="138" t="str">
        <f>IF(E253="","",B252)</f>
        <v/>
      </c>
      <c r="XEW253" s="153" t="str">
        <f t="shared" si="113"/>
        <v/>
      </c>
      <c r="XEX253" s="138" t="str">
        <f>IF(ISNA(VLOOKUP(E253,'Summarized Plan'!$A:$U,19,0)),"",VLOOKUP(E253,'Summarized Plan'!$A:$U,19,0))</f>
        <v/>
      </c>
      <c r="XEY253" s="16" t="str">
        <f>IF('Truck Utilization'!A218=0,"",'Truck Utilization'!A218)</f>
        <v/>
      </c>
      <c r="XEZ253" s="16" t="str">
        <f>IF('Truck Utilization'!B218=0,"",'Truck Utilization'!B218)</f>
        <v/>
      </c>
      <c r="XFA253" s="138">
        <f t="shared" si="92"/>
        <v>1</v>
      </c>
      <c r="XFB253" s="138" t="str">
        <f>IF('DSR Attendance'!A179="","",'DSR Attendance'!A179)</f>
        <v/>
      </c>
      <c r="XFC253" s="138" t="str">
        <f>IF('DSR Attendance'!B179="","",'DSR Attendance'!B179)</f>
        <v/>
      </c>
    </row>
    <row r="254" spans="1:55 16375:16383" ht="14.4" customHeight="1">
      <c r="A254" s="190" t="str">
        <f>IF(L254="","",VLOOKUP(L254,'Truck Utilization'!B$3:C$300,2,FALSE))</f>
        <v/>
      </c>
      <c r="B254" s="191"/>
      <c r="C254" s="192" t="str">
        <f>IF($B254="","",VLOOKUP($B254,'DSR Attendance'!$A$3:$E$273,5,FALSE))</f>
        <v/>
      </c>
      <c r="D254" s="193"/>
      <c r="E254" s="637"/>
      <c r="F254" s="195"/>
      <c r="G254" s="195"/>
      <c r="H254" s="195"/>
      <c r="I254" s="196" t="str">
        <f>IF(E254="","",VLOOKUP(E254,'Summarized Plan'!A:B,2,0))</f>
        <v/>
      </c>
      <c r="J254" s="194"/>
      <c r="K254" s="194" t="s">
        <v>378</v>
      </c>
      <c r="L254" s="195"/>
      <c r="M254" s="194" t="str">
        <f t="shared" si="93"/>
        <v/>
      </c>
      <c r="N254" s="195" t="str">
        <f>IF(E254="","",VLOOKUP(E254,'Summarized Plan'!$A:$C,3,0))</f>
        <v/>
      </c>
      <c r="O254" s="195" t="str">
        <f>IF(E254="","",VLOOKUP(E254,'Summarized Plan'!$A:$G,7,0))</f>
        <v/>
      </c>
      <c r="P254" s="196"/>
      <c r="Q254" s="198">
        <f t="shared" si="94"/>
        <v>0</v>
      </c>
      <c r="R254" s="197" t="str">
        <f>IF($B254="","",VLOOKUP($Q254,'DSR Attendance'!$A$3:$D$179,4,FALSE))</f>
        <v/>
      </c>
      <c r="S254" s="197"/>
      <c r="T254" s="197">
        <f t="shared" si="95"/>
        <v>0</v>
      </c>
      <c r="U254" s="197">
        <f t="shared" si="96"/>
        <v>0</v>
      </c>
      <c r="V254" s="197" t="str">
        <f t="shared" si="97"/>
        <v/>
      </c>
      <c r="W254" s="197"/>
      <c r="X254" s="197" t="str">
        <f>_xlfn.IFNA(IF(L254="","",VLOOKUP(L254,'Truck Utilization'!B$3:D$147,3,FALSE)),"")</f>
        <v/>
      </c>
      <c r="Y254" s="197" t="str">
        <f>IF(X254="","",IF(E254="","",VLOOKUP(E254,'Summarized Plan'!$A:$E,5,0)))</f>
        <v/>
      </c>
      <c r="Z254" s="197">
        <f t="shared" si="98"/>
        <v>0</v>
      </c>
      <c r="AA254" s="197">
        <f t="shared" si="99"/>
        <v>0</v>
      </c>
      <c r="AB254" s="197" t="str">
        <f t="shared" si="100"/>
        <v/>
      </c>
      <c r="AC254" s="197"/>
      <c r="AD254" s="197">
        <f t="shared" si="101"/>
        <v>0</v>
      </c>
      <c r="AE254" s="197">
        <f t="shared" si="102"/>
        <v>0</v>
      </c>
      <c r="AF254" s="197" t="str">
        <f t="shared" si="103"/>
        <v/>
      </c>
      <c r="AG254" s="194"/>
      <c r="AH254" s="194"/>
      <c r="AI254" s="194"/>
      <c r="AJ254" s="193"/>
      <c r="AK254" s="199"/>
      <c r="AL254" s="194"/>
      <c r="AM254" s="115" t="e">
        <f t="shared" si="104"/>
        <v>#VALUE!</v>
      </c>
      <c r="AO254" s="11">
        <f t="shared" si="105"/>
        <v>0</v>
      </c>
      <c r="AP254" s="11" t="e">
        <f t="shared" si="106"/>
        <v>#N/A</v>
      </c>
      <c r="AQ254" s="11" t="str">
        <f t="shared" si="107"/>
        <v/>
      </c>
      <c r="AS254" s="202">
        <f t="shared" si="108"/>
        <v>0</v>
      </c>
      <c r="AT254" s="11" t="str">
        <f t="shared" si="109"/>
        <v/>
      </c>
      <c r="AW254" s="116"/>
      <c r="AX254" s="115" t="e">
        <f t="shared" si="110"/>
        <v>#VALUE!</v>
      </c>
      <c r="AY254" s="278" t="str">
        <f t="shared" si="111"/>
        <v/>
      </c>
      <c r="BC254" s="115" t="str">
        <f>IF(E254="","",_xlfn.XLOOKUP(E254,'Summarized Plan'!A:A,'Summarized Plan'!K:K))</f>
        <v/>
      </c>
      <c r="XEU254" s="138">
        <f t="shared" si="112"/>
        <v>0</v>
      </c>
      <c r="XEV254" s="138" t="str">
        <f>IF(E254="","",B252)</f>
        <v/>
      </c>
      <c r="XEW254" s="153" t="str">
        <f t="shared" si="113"/>
        <v/>
      </c>
      <c r="XEX254" s="138" t="str">
        <f>IF(ISNA(VLOOKUP(E254,'Summarized Plan'!$A:$U,19,0)),"",VLOOKUP(E254,'Summarized Plan'!$A:$U,19,0))</f>
        <v/>
      </c>
      <c r="XEY254" s="16" t="str">
        <f>IF('Truck Utilization'!A219=0,"",'Truck Utilization'!A219)</f>
        <v/>
      </c>
      <c r="XEZ254" s="16" t="str">
        <f>IF('Truck Utilization'!B219=0,"",'Truck Utilization'!B219)</f>
        <v/>
      </c>
      <c r="XFA254" s="138">
        <f t="shared" si="92"/>
        <v>1</v>
      </c>
      <c r="XFB254" s="138" t="str">
        <f>IF('DSR Attendance'!A180="","",'DSR Attendance'!A180)</f>
        <v/>
      </c>
      <c r="XFC254" s="138" t="str">
        <f>IF('DSR Attendance'!B180="","",'DSR Attendance'!B180)</f>
        <v/>
      </c>
    </row>
    <row r="255" spans="1:55 16375:16383" ht="14.4" customHeight="1">
      <c r="A255" s="190" t="str">
        <f>IF(L255="","",VLOOKUP(L255,'Truck Utilization'!B$3:C$300,2,FALSE))</f>
        <v/>
      </c>
      <c r="B255" s="191"/>
      <c r="C255" s="192" t="str">
        <f>IF($B255="","",VLOOKUP($B255,'DSR Attendance'!$A$3:$E$273,5,FALSE))</f>
        <v/>
      </c>
      <c r="D255" s="193"/>
      <c r="E255" s="637"/>
      <c r="F255" s="195"/>
      <c r="G255" s="195"/>
      <c r="H255" s="195"/>
      <c r="I255" s="196" t="str">
        <f>IF(E255="","",VLOOKUP(E255,'Summarized Plan'!A:B,2,0))</f>
        <v/>
      </c>
      <c r="J255" s="194"/>
      <c r="K255" s="194" t="s">
        <v>378</v>
      </c>
      <c r="L255" s="195"/>
      <c r="M255" s="194" t="str">
        <f t="shared" si="93"/>
        <v/>
      </c>
      <c r="N255" s="195" t="str">
        <f>IF(E255="","",VLOOKUP(E255,'Summarized Plan'!$A:$C,3,0))</f>
        <v/>
      </c>
      <c r="O255" s="195" t="str">
        <f>IF(E255="","",VLOOKUP(E255,'Summarized Plan'!$A:$G,7,0))</f>
        <v/>
      </c>
      <c r="P255" s="196"/>
      <c r="Q255" s="198">
        <f t="shared" si="94"/>
        <v>0</v>
      </c>
      <c r="R255" s="197" t="str">
        <f>IF($B255="","",VLOOKUP($Q255,'DSR Attendance'!$A$3:$D$179,4,FALSE))</f>
        <v/>
      </c>
      <c r="S255" s="197"/>
      <c r="T255" s="197">
        <f t="shared" si="95"/>
        <v>0</v>
      </c>
      <c r="U255" s="197">
        <f t="shared" si="96"/>
        <v>0</v>
      </c>
      <c r="V255" s="197" t="str">
        <f t="shared" si="97"/>
        <v/>
      </c>
      <c r="W255" s="197"/>
      <c r="X255" s="197" t="str">
        <f>_xlfn.IFNA(IF(L255="","",VLOOKUP(L255,'Truck Utilization'!B$3:D$147,3,FALSE)),"")</f>
        <v/>
      </c>
      <c r="Y255" s="197" t="str">
        <f>IF(X255="","",IF(E255="","",VLOOKUP(E255,'Summarized Plan'!$A:$E,5,0)))</f>
        <v/>
      </c>
      <c r="Z255" s="197">
        <f t="shared" si="98"/>
        <v>0</v>
      </c>
      <c r="AA255" s="197">
        <f t="shared" si="99"/>
        <v>0</v>
      </c>
      <c r="AB255" s="197" t="str">
        <f t="shared" si="100"/>
        <v/>
      </c>
      <c r="AC255" s="197"/>
      <c r="AD255" s="197">
        <f t="shared" si="101"/>
        <v>0</v>
      </c>
      <c r="AE255" s="197">
        <f t="shared" si="102"/>
        <v>0</v>
      </c>
      <c r="AF255" s="197" t="str">
        <f t="shared" si="103"/>
        <v/>
      </c>
      <c r="AG255" s="194"/>
      <c r="AH255" s="194"/>
      <c r="AI255" s="194"/>
      <c r="AJ255" s="193"/>
      <c r="AK255" s="199"/>
      <c r="AL255" s="194"/>
      <c r="AM255" s="115" t="e">
        <f t="shared" si="104"/>
        <v>#VALUE!</v>
      </c>
      <c r="AO255" s="11">
        <f t="shared" si="105"/>
        <v>0</v>
      </c>
      <c r="AP255" s="11" t="e">
        <f t="shared" si="106"/>
        <v>#N/A</v>
      </c>
      <c r="AQ255" s="11" t="str">
        <f t="shared" si="107"/>
        <v/>
      </c>
      <c r="AS255" s="202">
        <f t="shared" si="108"/>
        <v>0</v>
      </c>
      <c r="AT255" s="11" t="str">
        <f t="shared" si="109"/>
        <v/>
      </c>
      <c r="AW255" s="116"/>
      <c r="AX255" s="115" t="e">
        <f t="shared" si="110"/>
        <v>#VALUE!</v>
      </c>
      <c r="AY255" s="278" t="str">
        <f t="shared" si="111"/>
        <v/>
      </c>
      <c r="BC255" s="115" t="str">
        <f>IF(E255="","",_xlfn.XLOOKUP(E255,'Summarized Plan'!A:A,'Summarized Plan'!K:K))</f>
        <v/>
      </c>
      <c r="XEU255" s="138">
        <f t="shared" si="112"/>
        <v>0</v>
      </c>
      <c r="XEV255" s="138" t="str">
        <f>IF(E255="","",B252)</f>
        <v/>
      </c>
      <c r="XEW255" s="153" t="str">
        <f t="shared" si="113"/>
        <v/>
      </c>
      <c r="XEX255" s="138" t="str">
        <f>IF(ISNA(VLOOKUP(E255,'Summarized Plan'!$A:$U,19,0)),"",VLOOKUP(E255,'Summarized Plan'!$A:$U,19,0))</f>
        <v/>
      </c>
      <c r="XEY255" s="16" t="str">
        <f>IF('Truck Utilization'!A220=0,"",'Truck Utilization'!A220)</f>
        <v/>
      </c>
      <c r="XEZ255" s="16" t="str">
        <f>IF('Truck Utilization'!B220=0,"",'Truck Utilization'!B220)</f>
        <v/>
      </c>
      <c r="XFA255" s="138">
        <f t="shared" si="92"/>
        <v>1</v>
      </c>
      <c r="XFB255" s="138" t="str">
        <f>IF('DSR Attendance'!A181="","",'DSR Attendance'!A181)</f>
        <v/>
      </c>
      <c r="XFC255" s="138" t="str">
        <f>IF('DSR Attendance'!B181="","",'DSR Attendance'!B181)</f>
        <v/>
      </c>
    </row>
    <row r="256" spans="1:55 16375:16383" ht="14.4" customHeight="1">
      <c r="A256" s="190" t="str">
        <f>IF(L256="","",VLOOKUP(L256,'Truck Utilization'!B$3:C$300,2,FALSE))</f>
        <v/>
      </c>
      <c r="B256" s="191"/>
      <c r="C256" s="192" t="str">
        <f>IF($B256="","",VLOOKUP($B256,'DSR Attendance'!$A$3:$E$273,5,FALSE))</f>
        <v/>
      </c>
      <c r="D256" s="193"/>
      <c r="E256" s="637"/>
      <c r="F256" s="195"/>
      <c r="G256" s="195"/>
      <c r="H256" s="195"/>
      <c r="I256" s="196" t="str">
        <f>IF(E256="","",VLOOKUP(E256,'Summarized Plan'!A:B,2,0))</f>
        <v/>
      </c>
      <c r="J256" s="194"/>
      <c r="K256" s="194" t="s">
        <v>378</v>
      </c>
      <c r="L256" s="195"/>
      <c r="M256" s="194" t="str">
        <f t="shared" si="93"/>
        <v/>
      </c>
      <c r="N256" s="195" t="str">
        <f>IF(E256="","",VLOOKUP(E256,'Summarized Plan'!$A:$C,3,0))</f>
        <v/>
      </c>
      <c r="O256" s="195" t="str">
        <f>IF(E256="","",VLOOKUP(E256,'Summarized Plan'!$A:$G,7,0))</f>
        <v/>
      </c>
      <c r="P256" s="196"/>
      <c r="Q256" s="198">
        <f t="shared" si="94"/>
        <v>0</v>
      </c>
      <c r="R256" s="197" t="str">
        <f>IF($B256="","",VLOOKUP($Q256,'DSR Attendance'!$A$3:$D$179,4,FALSE))</f>
        <v/>
      </c>
      <c r="S256" s="197"/>
      <c r="T256" s="197">
        <f t="shared" si="95"/>
        <v>0</v>
      </c>
      <c r="U256" s="197">
        <f t="shared" si="96"/>
        <v>0</v>
      </c>
      <c r="V256" s="197" t="str">
        <f t="shared" si="97"/>
        <v/>
      </c>
      <c r="W256" s="197"/>
      <c r="X256" s="197" t="str">
        <f>_xlfn.IFNA(IF(L256="","",VLOOKUP(L256,'Truck Utilization'!B$3:D$147,3,FALSE)),"")</f>
        <v/>
      </c>
      <c r="Y256" s="197" t="str">
        <f>IF(X256="","",IF(E256="","",VLOOKUP(E256,'Summarized Plan'!$A:$E,5,0)))</f>
        <v/>
      </c>
      <c r="Z256" s="197">
        <f t="shared" si="98"/>
        <v>0</v>
      </c>
      <c r="AA256" s="197">
        <f t="shared" si="99"/>
        <v>0</v>
      </c>
      <c r="AB256" s="197" t="str">
        <f t="shared" si="100"/>
        <v/>
      </c>
      <c r="AC256" s="197"/>
      <c r="AD256" s="197">
        <f t="shared" si="101"/>
        <v>0</v>
      </c>
      <c r="AE256" s="197">
        <f t="shared" si="102"/>
        <v>0</v>
      </c>
      <c r="AF256" s="197" t="str">
        <f t="shared" si="103"/>
        <v/>
      </c>
      <c r="AG256" s="194"/>
      <c r="AH256" s="194"/>
      <c r="AI256" s="194"/>
      <c r="AJ256" s="193"/>
      <c r="AK256" s="199"/>
      <c r="AL256" s="194"/>
      <c r="AM256" s="115" t="e">
        <f t="shared" si="104"/>
        <v>#VALUE!</v>
      </c>
      <c r="AO256" s="11">
        <f t="shared" si="105"/>
        <v>0</v>
      </c>
      <c r="AP256" s="11" t="e">
        <f t="shared" si="106"/>
        <v>#N/A</v>
      </c>
      <c r="AQ256" s="11" t="str">
        <f t="shared" si="107"/>
        <v/>
      </c>
      <c r="AS256" s="202">
        <f t="shared" si="108"/>
        <v>0</v>
      </c>
      <c r="AT256" s="11" t="str">
        <f t="shared" si="109"/>
        <v/>
      </c>
      <c r="AW256" s="116"/>
      <c r="AX256" s="115" t="e">
        <f t="shared" si="110"/>
        <v>#VALUE!</v>
      </c>
      <c r="AY256" s="278" t="str">
        <f t="shared" si="111"/>
        <v/>
      </c>
      <c r="BC256" s="115" t="str">
        <f>IF(E256="","",_xlfn.XLOOKUP(E256,'Summarized Plan'!A:A,'Summarized Plan'!K:K))</f>
        <v/>
      </c>
      <c r="XEU256" s="138">
        <f t="shared" si="112"/>
        <v>0</v>
      </c>
      <c r="XEV256" s="138" t="str">
        <f>IF(E256="","",B252)</f>
        <v/>
      </c>
      <c r="XEW256" s="153" t="str">
        <f t="shared" si="113"/>
        <v/>
      </c>
      <c r="XEX256" s="138" t="str">
        <f>IF(ISNA(VLOOKUP(E256,'Summarized Plan'!$A:$U,19,0)),"",VLOOKUP(E256,'Summarized Plan'!$A:$U,19,0))</f>
        <v/>
      </c>
      <c r="XEY256" s="16" t="str">
        <f>IF('Truck Utilization'!A221=0,"",'Truck Utilization'!A221)</f>
        <v/>
      </c>
      <c r="XEZ256" s="16" t="str">
        <f>IF('Truck Utilization'!B221=0,"",'Truck Utilization'!B221)</f>
        <v/>
      </c>
      <c r="XFA256" s="138">
        <f t="shared" si="92"/>
        <v>1</v>
      </c>
      <c r="XFB256" s="138" t="str">
        <f>IF('DSR Attendance'!A182="","",'DSR Attendance'!A182)</f>
        <v/>
      </c>
      <c r="XFC256" s="138" t="str">
        <f>IF('DSR Attendance'!B182="","",'DSR Attendance'!B182)</f>
        <v/>
      </c>
    </row>
    <row r="257" spans="1:55 16375:16383" ht="14.4" customHeight="1">
      <c r="A257" s="190" t="str">
        <f>IF(L257="","",VLOOKUP(L257,'Truck Utilization'!B$3:C$300,2,FALSE))</f>
        <v/>
      </c>
      <c r="B257" s="191"/>
      <c r="C257" s="192" t="str">
        <f>IF($B257="","",VLOOKUP($B257,'DSR Attendance'!$A$3:$E$273,5,FALSE))</f>
        <v/>
      </c>
      <c r="D257" s="193"/>
      <c r="E257" s="637"/>
      <c r="F257" s="195"/>
      <c r="G257" s="195"/>
      <c r="H257" s="195"/>
      <c r="I257" s="196" t="str">
        <f>IF(E257="","",VLOOKUP(E257,'Summarized Plan'!A:B,2,0))</f>
        <v/>
      </c>
      <c r="J257" s="194"/>
      <c r="K257" s="194" t="s">
        <v>378</v>
      </c>
      <c r="L257" s="195"/>
      <c r="M257" s="194" t="str">
        <f t="shared" si="93"/>
        <v/>
      </c>
      <c r="N257" s="195" t="str">
        <f>IF(E257="","",VLOOKUP(E257,'Summarized Plan'!$A:$C,3,0))</f>
        <v/>
      </c>
      <c r="O257" s="195" t="str">
        <f>IF(E257="","",VLOOKUP(E257,'Summarized Plan'!$A:$G,7,0))</f>
        <v/>
      </c>
      <c r="P257" s="196"/>
      <c r="Q257" s="198">
        <f t="shared" si="94"/>
        <v>0</v>
      </c>
      <c r="R257" s="197" t="str">
        <f>IF($B257="","",VLOOKUP($Q257,'DSR Attendance'!$A$3:$D$179,4,FALSE))</f>
        <v/>
      </c>
      <c r="S257" s="197"/>
      <c r="T257" s="197">
        <f t="shared" si="95"/>
        <v>0</v>
      </c>
      <c r="U257" s="197">
        <f t="shared" si="96"/>
        <v>0</v>
      </c>
      <c r="V257" s="197" t="str">
        <f t="shared" si="97"/>
        <v/>
      </c>
      <c r="W257" s="197"/>
      <c r="X257" s="197" t="str">
        <f>_xlfn.IFNA(IF(L257="","",VLOOKUP(L257,'Truck Utilization'!B$3:D$147,3,FALSE)),"")</f>
        <v/>
      </c>
      <c r="Y257" s="197" t="str">
        <f>IF(X257="","",IF(E257="","",VLOOKUP(E257,'Summarized Plan'!$A:$E,5,0)))</f>
        <v/>
      </c>
      <c r="Z257" s="197">
        <f t="shared" si="98"/>
        <v>0</v>
      </c>
      <c r="AA257" s="197">
        <f t="shared" si="99"/>
        <v>0</v>
      </c>
      <c r="AB257" s="197" t="str">
        <f t="shared" si="100"/>
        <v/>
      </c>
      <c r="AC257" s="197"/>
      <c r="AD257" s="197">
        <f t="shared" si="101"/>
        <v>0</v>
      </c>
      <c r="AE257" s="197">
        <f t="shared" si="102"/>
        <v>0</v>
      </c>
      <c r="AF257" s="197" t="str">
        <f t="shared" si="103"/>
        <v/>
      </c>
      <c r="AG257" s="194"/>
      <c r="AH257" s="194"/>
      <c r="AI257" s="194"/>
      <c r="AJ257" s="193"/>
      <c r="AK257" s="199"/>
      <c r="AL257" s="194"/>
      <c r="AM257" s="115" t="e">
        <f t="shared" si="104"/>
        <v>#VALUE!</v>
      </c>
      <c r="AO257" s="11">
        <f t="shared" si="105"/>
        <v>0</v>
      </c>
      <c r="AP257" s="11" t="e">
        <f t="shared" si="106"/>
        <v>#N/A</v>
      </c>
      <c r="AQ257" s="11" t="str">
        <f t="shared" si="107"/>
        <v/>
      </c>
      <c r="AS257" s="202">
        <f t="shared" si="108"/>
        <v>0</v>
      </c>
      <c r="AT257" s="11" t="str">
        <f t="shared" si="109"/>
        <v/>
      </c>
      <c r="AW257" s="116"/>
      <c r="AX257" s="115" t="e">
        <f t="shared" si="110"/>
        <v>#VALUE!</v>
      </c>
      <c r="AY257" s="278" t="str">
        <f t="shared" si="111"/>
        <v/>
      </c>
      <c r="BC257" s="115" t="str">
        <f>IF(E257="","",_xlfn.XLOOKUP(E257,'Summarized Plan'!A:A,'Summarized Plan'!K:K))</f>
        <v/>
      </c>
      <c r="XEU257" s="138">
        <f t="shared" si="112"/>
        <v>0</v>
      </c>
      <c r="XEV257" s="138" t="str">
        <f>IF(E257="","",B257)</f>
        <v/>
      </c>
      <c r="XEW257" s="153" t="str">
        <f t="shared" si="113"/>
        <v/>
      </c>
      <c r="XEX257" s="138" t="str">
        <f>IF(ISNA(VLOOKUP(E257,'Summarized Plan'!$A:$U,19,0)),"",VLOOKUP(E257,'Summarized Plan'!$A:$U,19,0))</f>
        <v/>
      </c>
      <c r="XEY257" s="16" t="str">
        <f>IF('Truck Utilization'!A222=0,"",'Truck Utilization'!A222)</f>
        <v/>
      </c>
      <c r="XEZ257" s="16" t="str">
        <f>IF('Truck Utilization'!B222=0,"",'Truck Utilization'!B222)</f>
        <v/>
      </c>
      <c r="XFA257" s="138">
        <f t="shared" si="92"/>
        <v>1</v>
      </c>
      <c r="XFB257" s="138" t="str">
        <f>IF('DSR Attendance'!A183="","",'DSR Attendance'!A183)</f>
        <v/>
      </c>
      <c r="XFC257" s="138" t="str">
        <f>IF('DSR Attendance'!B183="","",'DSR Attendance'!B183)</f>
        <v/>
      </c>
    </row>
    <row r="258" spans="1:55 16375:16383" ht="14.4" customHeight="1">
      <c r="A258" s="190" t="str">
        <f>IF(L258="","",VLOOKUP(L258,'Truck Utilization'!B$3:C$300,2,FALSE))</f>
        <v/>
      </c>
      <c r="B258" s="191"/>
      <c r="C258" s="192" t="str">
        <f>IF($B258="","",VLOOKUP($B258,'DSR Attendance'!$A$3:$E$273,5,FALSE))</f>
        <v/>
      </c>
      <c r="D258" s="193"/>
      <c r="E258" s="637"/>
      <c r="F258" s="195"/>
      <c r="G258" s="195"/>
      <c r="H258" s="195"/>
      <c r="I258" s="196" t="str">
        <f>IF(E258="","",VLOOKUP(E258,'Summarized Plan'!A:B,2,0))</f>
        <v/>
      </c>
      <c r="J258" s="194"/>
      <c r="K258" s="194" t="s">
        <v>378</v>
      </c>
      <c r="L258" s="195"/>
      <c r="M258" s="194" t="str">
        <f t="shared" si="93"/>
        <v/>
      </c>
      <c r="N258" s="195" t="str">
        <f>IF(E258="","",VLOOKUP(E258,'Summarized Plan'!$A:$C,3,0))</f>
        <v/>
      </c>
      <c r="O258" s="195" t="str">
        <f>IF(E258="","",VLOOKUP(E258,'Summarized Plan'!$A:$G,7,0))</f>
        <v/>
      </c>
      <c r="P258" s="196"/>
      <c r="Q258" s="198">
        <f t="shared" si="94"/>
        <v>0</v>
      </c>
      <c r="R258" s="197" t="str">
        <f>IF($B258="","",VLOOKUP($Q258,'DSR Attendance'!$A$3:$D$179,4,FALSE))</f>
        <v/>
      </c>
      <c r="S258" s="197"/>
      <c r="T258" s="197">
        <f t="shared" si="95"/>
        <v>0</v>
      </c>
      <c r="U258" s="197">
        <f t="shared" si="96"/>
        <v>0</v>
      </c>
      <c r="V258" s="197" t="str">
        <f t="shared" si="97"/>
        <v/>
      </c>
      <c r="W258" s="197"/>
      <c r="X258" s="197" t="str">
        <f>_xlfn.IFNA(IF(L258="","",VLOOKUP(L258,'Truck Utilization'!B$3:D$147,3,FALSE)),"")</f>
        <v/>
      </c>
      <c r="Y258" s="197" t="str">
        <f>IF(X258="","",IF(E258="","",VLOOKUP(E258,'Summarized Plan'!$A:$E,5,0)))</f>
        <v/>
      </c>
      <c r="Z258" s="197">
        <f t="shared" si="98"/>
        <v>0</v>
      </c>
      <c r="AA258" s="197">
        <f t="shared" si="99"/>
        <v>0</v>
      </c>
      <c r="AB258" s="197" t="str">
        <f t="shared" si="100"/>
        <v/>
      </c>
      <c r="AC258" s="197"/>
      <c r="AD258" s="197">
        <f t="shared" si="101"/>
        <v>0</v>
      </c>
      <c r="AE258" s="197">
        <f t="shared" si="102"/>
        <v>0</v>
      </c>
      <c r="AF258" s="197" t="str">
        <f t="shared" si="103"/>
        <v/>
      </c>
      <c r="AG258" s="194"/>
      <c r="AH258" s="194"/>
      <c r="AI258" s="194"/>
      <c r="AJ258" s="193"/>
      <c r="AK258" s="199"/>
      <c r="AL258" s="194"/>
      <c r="AM258" s="115" t="e">
        <f t="shared" si="104"/>
        <v>#VALUE!</v>
      </c>
      <c r="AO258" s="11">
        <f t="shared" si="105"/>
        <v>0</v>
      </c>
      <c r="AP258" s="11" t="e">
        <f t="shared" si="106"/>
        <v>#N/A</v>
      </c>
      <c r="AQ258" s="11" t="str">
        <f t="shared" si="107"/>
        <v/>
      </c>
      <c r="AS258" s="202">
        <f t="shared" si="108"/>
        <v>0</v>
      </c>
      <c r="AT258" s="11" t="str">
        <f t="shared" si="109"/>
        <v/>
      </c>
      <c r="AW258" s="116"/>
      <c r="AX258" s="115" t="e">
        <f t="shared" si="110"/>
        <v>#VALUE!</v>
      </c>
      <c r="AY258" s="278" t="str">
        <f t="shared" si="111"/>
        <v/>
      </c>
      <c r="BC258" s="115" t="str">
        <f>IF(E258="","",_xlfn.XLOOKUP(E258,'Summarized Plan'!A:A,'Summarized Plan'!K:K))</f>
        <v/>
      </c>
      <c r="XEU258" s="138">
        <f t="shared" si="112"/>
        <v>0</v>
      </c>
      <c r="XEV258" s="138" t="str">
        <f>IF(E258="","",B257)</f>
        <v/>
      </c>
      <c r="XEW258" s="153" t="str">
        <f t="shared" si="113"/>
        <v/>
      </c>
      <c r="XEX258" s="138" t="str">
        <f>IF(ISNA(VLOOKUP(E258,'Summarized Plan'!$A:$U,19,0)),"",VLOOKUP(E258,'Summarized Plan'!$A:$U,19,0))</f>
        <v/>
      </c>
      <c r="XEY258" s="16" t="str">
        <f>IF('Truck Utilization'!A223=0,"",'Truck Utilization'!A223)</f>
        <v/>
      </c>
      <c r="XEZ258" s="16" t="str">
        <f>IF('Truck Utilization'!B223=0,"",'Truck Utilization'!B223)</f>
        <v/>
      </c>
      <c r="XFA258" s="138">
        <f t="shared" si="92"/>
        <v>1</v>
      </c>
      <c r="XFB258" s="138" t="str">
        <f>IF('DSR Attendance'!A184="","",'DSR Attendance'!A184)</f>
        <v/>
      </c>
      <c r="XFC258" s="138" t="str">
        <f>IF('DSR Attendance'!B184="","",'DSR Attendance'!B184)</f>
        <v/>
      </c>
    </row>
    <row r="259" spans="1:55 16375:16383" ht="14.4" customHeight="1">
      <c r="A259" s="190" t="str">
        <f>IF(L259="","",VLOOKUP(L259,'Truck Utilization'!B$3:C$300,2,FALSE))</f>
        <v/>
      </c>
      <c r="B259" s="191"/>
      <c r="C259" s="192" t="str">
        <f>IF($B259="","",VLOOKUP($B259,'DSR Attendance'!$A$3:$E$273,5,FALSE))</f>
        <v/>
      </c>
      <c r="D259" s="193"/>
      <c r="E259" s="637"/>
      <c r="F259" s="195"/>
      <c r="G259" s="195"/>
      <c r="H259" s="195"/>
      <c r="I259" s="196" t="str">
        <f>IF(E259="","",VLOOKUP(E259,'Summarized Plan'!A:B,2,0))</f>
        <v/>
      </c>
      <c r="J259" s="194"/>
      <c r="K259" s="194" t="s">
        <v>378</v>
      </c>
      <c r="L259" s="195"/>
      <c r="M259" s="194" t="str">
        <f t="shared" si="93"/>
        <v/>
      </c>
      <c r="N259" s="195" t="str">
        <f>IF(E259="","",VLOOKUP(E259,'Summarized Plan'!$A:$C,3,0))</f>
        <v/>
      </c>
      <c r="O259" s="195" t="str">
        <f>IF(E259="","",VLOOKUP(E259,'Summarized Plan'!$A:$G,7,0))</f>
        <v/>
      </c>
      <c r="P259" s="196"/>
      <c r="Q259" s="198">
        <f t="shared" si="94"/>
        <v>0</v>
      </c>
      <c r="R259" s="197" t="str">
        <f>IF($B259="","",VLOOKUP($Q259,'DSR Attendance'!$A$3:$D$179,4,FALSE))</f>
        <v/>
      </c>
      <c r="S259" s="197"/>
      <c r="T259" s="197">
        <f t="shared" si="95"/>
        <v>0</v>
      </c>
      <c r="U259" s="197">
        <f t="shared" si="96"/>
        <v>0</v>
      </c>
      <c r="V259" s="197" t="str">
        <f t="shared" si="97"/>
        <v/>
      </c>
      <c r="W259" s="197"/>
      <c r="X259" s="197" t="str">
        <f>_xlfn.IFNA(IF(L259="","",VLOOKUP(L259,'Truck Utilization'!B$3:D$147,3,FALSE)),"")</f>
        <v/>
      </c>
      <c r="Y259" s="197" t="str">
        <f>IF(X259="","",IF(E259="","",VLOOKUP(E259,'Summarized Plan'!$A:$E,5,0)))</f>
        <v/>
      </c>
      <c r="Z259" s="197">
        <f t="shared" si="98"/>
        <v>0</v>
      </c>
      <c r="AA259" s="197">
        <f t="shared" si="99"/>
        <v>0</v>
      </c>
      <c r="AB259" s="197" t="str">
        <f t="shared" si="100"/>
        <v/>
      </c>
      <c r="AC259" s="197"/>
      <c r="AD259" s="197">
        <f t="shared" si="101"/>
        <v>0</v>
      </c>
      <c r="AE259" s="197">
        <f t="shared" si="102"/>
        <v>0</v>
      </c>
      <c r="AF259" s="197" t="str">
        <f t="shared" si="103"/>
        <v/>
      </c>
      <c r="AG259" s="194"/>
      <c r="AH259" s="194"/>
      <c r="AI259" s="194"/>
      <c r="AJ259" s="193"/>
      <c r="AK259" s="199"/>
      <c r="AL259" s="194"/>
      <c r="AM259" s="115" t="e">
        <f t="shared" si="104"/>
        <v>#VALUE!</v>
      </c>
      <c r="AO259" s="11">
        <f t="shared" si="105"/>
        <v>0</v>
      </c>
      <c r="AP259" s="11" t="e">
        <f t="shared" si="106"/>
        <v>#N/A</v>
      </c>
      <c r="AQ259" s="11" t="str">
        <f t="shared" si="107"/>
        <v/>
      </c>
      <c r="AS259" s="202">
        <f t="shared" si="108"/>
        <v>0</v>
      </c>
      <c r="AT259" s="11" t="str">
        <f t="shared" si="109"/>
        <v/>
      </c>
      <c r="AW259" s="116"/>
      <c r="AX259" s="115" t="e">
        <f t="shared" si="110"/>
        <v>#VALUE!</v>
      </c>
      <c r="AY259" s="278" t="str">
        <f t="shared" si="111"/>
        <v/>
      </c>
      <c r="BC259" s="115" t="str">
        <f>IF(E259="","",_xlfn.XLOOKUP(E259,'Summarized Plan'!A:A,'Summarized Plan'!K:K))</f>
        <v/>
      </c>
      <c r="XEU259" s="138">
        <f t="shared" si="112"/>
        <v>0</v>
      </c>
      <c r="XEV259" s="138" t="str">
        <f>IF(E259="","",B257)</f>
        <v/>
      </c>
      <c r="XEW259" s="153" t="str">
        <f t="shared" si="113"/>
        <v/>
      </c>
      <c r="XEX259" s="138" t="str">
        <f>IF(ISNA(VLOOKUP(E259,'Summarized Plan'!$A:$U,19,0)),"",VLOOKUP(E259,'Summarized Plan'!$A:$U,19,0))</f>
        <v/>
      </c>
      <c r="XEY259" s="16" t="str">
        <f>IF('Truck Utilization'!A224=0,"",'Truck Utilization'!A224)</f>
        <v/>
      </c>
      <c r="XEZ259" s="16" t="str">
        <f>IF('Truck Utilization'!B224=0,"",'Truck Utilization'!B224)</f>
        <v/>
      </c>
      <c r="XFA259" s="138">
        <f t="shared" si="92"/>
        <v>1</v>
      </c>
      <c r="XFB259" s="138" t="str">
        <f>IF('DSR Attendance'!A185="","",'DSR Attendance'!A185)</f>
        <v/>
      </c>
      <c r="XFC259" s="138" t="str">
        <f>IF('DSR Attendance'!B185="","",'DSR Attendance'!B185)</f>
        <v/>
      </c>
    </row>
    <row r="260" spans="1:55 16375:16383" ht="14.4" customHeight="1">
      <c r="A260" s="190" t="str">
        <f>IF(L260="","",VLOOKUP(L260,'Truck Utilization'!B$3:C$300,2,FALSE))</f>
        <v/>
      </c>
      <c r="B260" s="191"/>
      <c r="C260" s="192" t="str">
        <f>IF($B260="","",VLOOKUP($B260,'DSR Attendance'!$A$3:$E$273,5,FALSE))</f>
        <v/>
      </c>
      <c r="D260" s="193"/>
      <c r="E260" s="637"/>
      <c r="F260" s="195"/>
      <c r="G260" s="195"/>
      <c r="H260" s="195"/>
      <c r="I260" s="196" t="str">
        <f>IF(E260="","",VLOOKUP(E260,'Summarized Plan'!A:B,2,0))</f>
        <v/>
      </c>
      <c r="J260" s="194"/>
      <c r="K260" s="194" t="s">
        <v>378</v>
      </c>
      <c r="L260" s="195"/>
      <c r="M260" s="194" t="str">
        <f t="shared" si="93"/>
        <v/>
      </c>
      <c r="N260" s="195" t="str">
        <f>IF(E260="","",VLOOKUP(E260,'Summarized Plan'!$A:$C,3,0))</f>
        <v/>
      </c>
      <c r="O260" s="195" t="str">
        <f>IF(E260="","",VLOOKUP(E260,'Summarized Plan'!$A:$G,7,0))</f>
        <v/>
      </c>
      <c r="P260" s="196"/>
      <c r="Q260" s="198">
        <f t="shared" si="94"/>
        <v>0</v>
      </c>
      <c r="R260" s="197" t="str">
        <f>IF($B260="","",VLOOKUP($Q260,'DSR Attendance'!$A$3:$D$179,4,FALSE))</f>
        <v/>
      </c>
      <c r="S260" s="197"/>
      <c r="T260" s="197">
        <f t="shared" si="95"/>
        <v>0</v>
      </c>
      <c r="U260" s="197">
        <f t="shared" si="96"/>
        <v>0</v>
      </c>
      <c r="V260" s="197" t="str">
        <f t="shared" si="97"/>
        <v/>
      </c>
      <c r="W260" s="197"/>
      <c r="X260" s="197" t="str">
        <f>_xlfn.IFNA(IF(L260="","",VLOOKUP(L260,'Truck Utilization'!B$3:D$147,3,FALSE)),"")</f>
        <v/>
      </c>
      <c r="Y260" s="197" t="str">
        <f>IF(X260="","",IF(E260="","",VLOOKUP(E260,'Summarized Plan'!$A:$E,5,0)))</f>
        <v/>
      </c>
      <c r="Z260" s="197">
        <f t="shared" si="98"/>
        <v>0</v>
      </c>
      <c r="AA260" s="197">
        <f t="shared" si="99"/>
        <v>0</v>
      </c>
      <c r="AB260" s="197" t="str">
        <f t="shared" si="100"/>
        <v/>
      </c>
      <c r="AC260" s="197"/>
      <c r="AD260" s="197">
        <f t="shared" si="101"/>
        <v>0</v>
      </c>
      <c r="AE260" s="197">
        <f t="shared" si="102"/>
        <v>0</v>
      </c>
      <c r="AF260" s="197" t="str">
        <f t="shared" si="103"/>
        <v/>
      </c>
      <c r="AG260" s="194"/>
      <c r="AH260" s="194"/>
      <c r="AI260" s="194"/>
      <c r="AJ260" s="193"/>
      <c r="AK260" s="199"/>
      <c r="AL260" s="194"/>
      <c r="AM260" s="115" t="e">
        <f t="shared" si="104"/>
        <v>#VALUE!</v>
      </c>
      <c r="AO260" s="11">
        <f t="shared" si="105"/>
        <v>0</v>
      </c>
      <c r="AP260" s="11" t="e">
        <f t="shared" si="106"/>
        <v>#N/A</v>
      </c>
      <c r="AQ260" s="11" t="str">
        <f t="shared" si="107"/>
        <v/>
      </c>
      <c r="AS260" s="202">
        <f t="shared" si="108"/>
        <v>0</v>
      </c>
      <c r="AT260" s="11" t="str">
        <f t="shared" si="109"/>
        <v/>
      </c>
      <c r="AW260" s="116"/>
      <c r="AX260" s="115" t="e">
        <f t="shared" si="110"/>
        <v>#VALUE!</v>
      </c>
      <c r="AY260" s="278" t="str">
        <f t="shared" si="111"/>
        <v/>
      </c>
      <c r="BC260" s="115" t="str">
        <f>IF(E260="","",_xlfn.XLOOKUP(E260,'Summarized Plan'!A:A,'Summarized Plan'!K:K))</f>
        <v/>
      </c>
      <c r="XEU260" s="138">
        <f t="shared" si="112"/>
        <v>0</v>
      </c>
      <c r="XEV260" s="138" t="str">
        <f>IF(E260="","",B257)</f>
        <v/>
      </c>
      <c r="XEW260" s="153" t="str">
        <f t="shared" si="113"/>
        <v/>
      </c>
      <c r="XEX260" s="138" t="str">
        <f>IF(ISNA(VLOOKUP(E260,'Summarized Plan'!$A:$U,19,0)),"",VLOOKUP(E260,'Summarized Plan'!$A:$U,19,0))</f>
        <v/>
      </c>
      <c r="XEY260" s="16" t="str">
        <f>IF('Truck Utilization'!A225=0,"",'Truck Utilization'!A225)</f>
        <v/>
      </c>
      <c r="XEZ260" s="16" t="str">
        <f>IF('Truck Utilization'!B225=0,"",'Truck Utilization'!B225)</f>
        <v/>
      </c>
      <c r="XFA260" s="138">
        <f t="shared" si="92"/>
        <v>1</v>
      </c>
      <c r="XFB260" s="138" t="str">
        <f>IF('DSR Attendance'!A186="","",'DSR Attendance'!A186)</f>
        <v/>
      </c>
      <c r="XFC260" s="138" t="str">
        <f>IF('DSR Attendance'!B186="","",'DSR Attendance'!B186)</f>
        <v/>
      </c>
    </row>
    <row r="261" spans="1:55 16375:16383" ht="14.4" customHeight="1">
      <c r="A261" s="190" t="str">
        <f>IF(L261="","",VLOOKUP(L261,'Truck Utilization'!B$3:C$300,2,FALSE))</f>
        <v/>
      </c>
      <c r="B261" s="191"/>
      <c r="C261" s="192" t="str">
        <f>IF($B261="","",VLOOKUP($B261,'DSR Attendance'!$A$3:$E$273,5,FALSE))</f>
        <v/>
      </c>
      <c r="D261" s="193"/>
      <c r="E261" s="637"/>
      <c r="F261" s="195"/>
      <c r="G261" s="195"/>
      <c r="H261" s="195"/>
      <c r="I261" s="196" t="str">
        <f>IF(E261="","",VLOOKUP(E261,'Summarized Plan'!A:B,2,0))</f>
        <v/>
      </c>
      <c r="J261" s="194"/>
      <c r="K261" s="194" t="s">
        <v>378</v>
      </c>
      <c r="L261" s="195"/>
      <c r="M261" s="194" t="str">
        <f t="shared" si="93"/>
        <v/>
      </c>
      <c r="N261" s="195" t="str">
        <f>IF(E261="","",VLOOKUP(E261,'Summarized Plan'!$A:$C,3,0))</f>
        <v/>
      </c>
      <c r="O261" s="195" t="str">
        <f>IF(E261="","",VLOOKUP(E261,'Summarized Plan'!$A:$G,7,0))</f>
        <v/>
      </c>
      <c r="P261" s="196"/>
      <c r="Q261" s="198">
        <f t="shared" si="94"/>
        <v>0</v>
      </c>
      <c r="R261" s="197" t="str">
        <f>IF($B261="","",VLOOKUP($Q261,'DSR Attendance'!$A$3:$D$179,4,FALSE))</f>
        <v/>
      </c>
      <c r="S261" s="197"/>
      <c r="T261" s="197">
        <f t="shared" si="95"/>
        <v>0</v>
      </c>
      <c r="U261" s="197">
        <f t="shared" si="96"/>
        <v>0</v>
      </c>
      <c r="V261" s="197" t="str">
        <f t="shared" si="97"/>
        <v/>
      </c>
      <c r="W261" s="197"/>
      <c r="X261" s="197" t="str">
        <f>_xlfn.IFNA(IF(L261="","",VLOOKUP(L261,'Truck Utilization'!B$3:D$147,3,FALSE)),"")</f>
        <v/>
      </c>
      <c r="Y261" s="197" t="str">
        <f>IF(X261="","",IF(E261="","",VLOOKUP(E261,'Summarized Plan'!$A:$E,5,0)))</f>
        <v/>
      </c>
      <c r="Z261" s="197">
        <f t="shared" si="98"/>
        <v>0</v>
      </c>
      <c r="AA261" s="197">
        <f t="shared" si="99"/>
        <v>0</v>
      </c>
      <c r="AB261" s="197" t="str">
        <f t="shared" si="100"/>
        <v/>
      </c>
      <c r="AC261" s="197"/>
      <c r="AD261" s="197">
        <f t="shared" si="101"/>
        <v>0</v>
      </c>
      <c r="AE261" s="197">
        <f t="shared" si="102"/>
        <v>0</v>
      </c>
      <c r="AF261" s="197" t="str">
        <f t="shared" si="103"/>
        <v/>
      </c>
      <c r="AG261" s="194"/>
      <c r="AH261" s="194"/>
      <c r="AI261" s="194"/>
      <c r="AJ261" s="193"/>
      <c r="AK261" s="199"/>
      <c r="AL261" s="194"/>
      <c r="AM261" s="115" t="e">
        <f t="shared" si="104"/>
        <v>#VALUE!</v>
      </c>
      <c r="AO261" s="11">
        <f t="shared" si="105"/>
        <v>0</v>
      </c>
      <c r="AP261" s="11" t="e">
        <f t="shared" si="106"/>
        <v>#N/A</v>
      </c>
      <c r="AQ261" s="11" t="str">
        <f t="shared" si="107"/>
        <v/>
      </c>
      <c r="AS261" s="202">
        <f t="shared" si="108"/>
        <v>0</v>
      </c>
      <c r="AT261" s="11" t="str">
        <f t="shared" si="109"/>
        <v/>
      </c>
      <c r="AW261" s="116"/>
      <c r="AX261" s="115" t="e">
        <f t="shared" si="110"/>
        <v>#VALUE!</v>
      </c>
      <c r="AY261" s="278" t="str">
        <f t="shared" si="111"/>
        <v/>
      </c>
      <c r="BC261" s="115" t="str">
        <f>IF(E261="","",_xlfn.XLOOKUP(E261,'Summarized Plan'!A:A,'Summarized Plan'!K:K))</f>
        <v/>
      </c>
      <c r="XEU261" s="138">
        <f t="shared" si="112"/>
        <v>0</v>
      </c>
      <c r="XEV261" s="138" t="str">
        <f>IF(E261="","",B257)</f>
        <v/>
      </c>
      <c r="XEW261" s="153" t="str">
        <f t="shared" si="113"/>
        <v/>
      </c>
      <c r="XEX261" s="138" t="str">
        <f>IF(ISNA(VLOOKUP(E261,'Summarized Plan'!$A:$U,19,0)),"",VLOOKUP(E261,'Summarized Plan'!$A:$U,19,0))</f>
        <v/>
      </c>
      <c r="XEY261" s="16" t="str">
        <f>IF('Truck Utilization'!A226=0,"",'Truck Utilization'!A226)</f>
        <v/>
      </c>
      <c r="XEZ261" s="16" t="str">
        <f>IF('Truck Utilization'!B226=0,"",'Truck Utilization'!B226)</f>
        <v/>
      </c>
      <c r="XFA261" s="138">
        <f t="shared" si="92"/>
        <v>1</v>
      </c>
      <c r="XFB261" s="138" t="str">
        <f>IF('DSR Attendance'!A187="","",'DSR Attendance'!A187)</f>
        <v/>
      </c>
      <c r="XFC261" s="138" t="str">
        <f>IF('DSR Attendance'!B187="","",'DSR Attendance'!B187)</f>
        <v/>
      </c>
    </row>
    <row r="262" spans="1:55 16375:16383" ht="14.4" customHeight="1">
      <c r="A262" s="190" t="str">
        <f>IF(L262="","",VLOOKUP(L262,'Truck Utilization'!B$3:C$300,2,FALSE))</f>
        <v/>
      </c>
      <c r="B262" s="191"/>
      <c r="C262" s="192" t="str">
        <f>IF($B262="","",VLOOKUP($B262,'DSR Attendance'!$A$3:$E$273,5,FALSE))</f>
        <v/>
      </c>
      <c r="D262" s="193"/>
      <c r="E262" s="637"/>
      <c r="F262" s="195"/>
      <c r="G262" s="195"/>
      <c r="H262" s="195"/>
      <c r="I262" s="196" t="str">
        <f>IF(E262="","",VLOOKUP(E262,'Summarized Plan'!A:B,2,0))</f>
        <v/>
      </c>
      <c r="J262" s="194"/>
      <c r="K262" s="194" t="s">
        <v>378</v>
      </c>
      <c r="L262" s="195"/>
      <c r="M262" s="194" t="str">
        <f t="shared" si="93"/>
        <v/>
      </c>
      <c r="N262" s="195" t="str">
        <f>IF(E262="","",VLOOKUP(E262,'Summarized Plan'!$A:$C,3,0))</f>
        <v/>
      </c>
      <c r="O262" s="195" t="str">
        <f>IF(E262="","",VLOOKUP(E262,'Summarized Plan'!$A:$G,7,0))</f>
        <v/>
      </c>
      <c r="P262" s="196"/>
      <c r="Q262" s="198">
        <f t="shared" si="94"/>
        <v>0</v>
      </c>
      <c r="R262" s="197" t="str">
        <f>IF($B262="","",VLOOKUP($Q262,'DSR Attendance'!$A$3:$D$179,4,FALSE))</f>
        <v/>
      </c>
      <c r="S262" s="197"/>
      <c r="T262" s="197">
        <f t="shared" si="95"/>
        <v>0</v>
      </c>
      <c r="U262" s="197">
        <f t="shared" si="96"/>
        <v>0</v>
      </c>
      <c r="V262" s="197" t="str">
        <f t="shared" si="97"/>
        <v/>
      </c>
      <c r="W262" s="197"/>
      <c r="X262" s="197" t="str">
        <f>_xlfn.IFNA(IF(L262="","",VLOOKUP(L262,'Truck Utilization'!B$3:D$147,3,FALSE)),"")</f>
        <v/>
      </c>
      <c r="Y262" s="197" t="str">
        <f>IF(X262="","",IF(E262="","",VLOOKUP(E262,'Summarized Plan'!$A:$E,5,0)))</f>
        <v/>
      </c>
      <c r="Z262" s="197">
        <f t="shared" si="98"/>
        <v>0</v>
      </c>
      <c r="AA262" s="197">
        <f t="shared" si="99"/>
        <v>0</v>
      </c>
      <c r="AB262" s="197" t="str">
        <f t="shared" si="100"/>
        <v/>
      </c>
      <c r="AC262" s="197"/>
      <c r="AD262" s="197">
        <f t="shared" si="101"/>
        <v>0</v>
      </c>
      <c r="AE262" s="197">
        <f t="shared" si="102"/>
        <v>0</v>
      </c>
      <c r="AF262" s="197" t="str">
        <f t="shared" si="103"/>
        <v/>
      </c>
      <c r="AG262" s="194"/>
      <c r="AH262" s="194"/>
      <c r="AI262" s="194"/>
      <c r="AJ262" s="193"/>
      <c r="AK262" s="199"/>
      <c r="AL262" s="194"/>
      <c r="AM262" s="115" t="e">
        <f t="shared" si="104"/>
        <v>#VALUE!</v>
      </c>
      <c r="AO262" s="11">
        <f t="shared" si="105"/>
        <v>0</v>
      </c>
      <c r="AP262" s="11" t="e">
        <f t="shared" si="106"/>
        <v>#N/A</v>
      </c>
      <c r="AQ262" s="11" t="str">
        <f t="shared" si="107"/>
        <v/>
      </c>
      <c r="AS262" s="202">
        <f t="shared" si="108"/>
        <v>0</v>
      </c>
      <c r="AT262" s="11" t="str">
        <f t="shared" si="109"/>
        <v/>
      </c>
      <c r="AW262" s="116"/>
      <c r="AX262" s="115" t="e">
        <f t="shared" si="110"/>
        <v>#VALUE!</v>
      </c>
      <c r="AY262" s="278" t="str">
        <f t="shared" si="111"/>
        <v/>
      </c>
      <c r="BC262" s="115" t="str">
        <f>IF(E262="","",_xlfn.XLOOKUP(E262,'Summarized Plan'!A:A,'Summarized Plan'!K:K))</f>
        <v/>
      </c>
      <c r="XEU262" s="138">
        <f t="shared" si="112"/>
        <v>0</v>
      </c>
      <c r="XEV262" s="138" t="str">
        <f>IF(E262="","",B262)</f>
        <v/>
      </c>
      <c r="XEW262" s="153" t="str">
        <f t="shared" si="113"/>
        <v/>
      </c>
      <c r="XEX262" s="138" t="str">
        <f>IF(ISNA(VLOOKUP(E262,'Summarized Plan'!$A:$U,19,0)),"",VLOOKUP(E262,'Summarized Plan'!$A:$U,19,0))</f>
        <v/>
      </c>
      <c r="XEY262" s="16" t="str">
        <f>IF('Truck Utilization'!A227=0,"",'Truck Utilization'!A227)</f>
        <v/>
      </c>
      <c r="XEZ262" s="16" t="str">
        <f>IF('Truck Utilization'!B227=0,"",'Truck Utilization'!B227)</f>
        <v/>
      </c>
      <c r="XFA262" s="138">
        <f t="shared" si="92"/>
        <v>1</v>
      </c>
      <c r="XFB262" s="138" t="str">
        <f>IF('DSR Attendance'!A188="","",'DSR Attendance'!A188)</f>
        <v/>
      </c>
      <c r="XFC262" s="138" t="str">
        <f>IF('DSR Attendance'!B188="","",'DSR Attendance'!B188)</f>
        <v/>
      </c>
    </row>
    <row r="263" spans="1:55 16375:16383" ht="14.4" customHeight="1">
      <c r="A263" s="190" t="str">
        <f>IF(L263="","",VLOOKUP(L263,'Truck Utilization'!B$3:C$300,2,FALSE))</f>
        <v/>
      </c>
      <c r="B263" s="191"/>
      <c r="C263" s="192" t="str">
        <f>IF($B263="","",VLOOKUP($B263,'DSR Attendance'!$A$3:$E$273,5,FALSE))</f>
        <v/>
      </c>
      <c r="D263" s="193"/>
      <c r="E263" s="637"/>
      <c r="F263" s="195"/>
      <c r="G263" s="195"/>
      <c r="H263" s="195"/>
      <c r="I263" s="196" t="str">
        <f>IF(E263="","",VLOOKUP(E263,'Summarized Plan'!A:B,2,0))</f>
        <v/>
      </c>
      <c r="J263" s="194"/>
      <c r="K263" s="194" t="s">
        <v>378</v>
      </c>
      <c r="L263" s="195"/>
      <c r="M263" s="194" t="str">
        <f t="shared" si="93"/>
        <v/>
      </c>
      <c r="N263" s="195" t="str">
        <f>IF(E263="","",VLOOKUP(E263,'Summarized Plan'!$A:$C,3,0))</f>
        <v/>
      </c>
      <c r="O263" s="195" t="str">
        <f>IF(E263="","",VLOOKUP(E263,'Summarized Plan'!$A:$G,7,0))</f>
        <v/>
      </c>
      <c r="P263" s="196"/>
      <c r="Q263" s="198">
        <f t="shared" si="94"/>
        <v>0</v>
      </c>
      <c r="R263" s="197" t="str">
        <f>IF($B263="","",VLOOKUP($Q263,'DSR Attendance'!$A$3:$D$179,4,FALSE))</f>
        <v/>
      </c>
      <c r="S263" s="197"/>
      <c r="T263" s="197">
        <f t="shared" si="95"/>
        <v>0</v>
      </c>
      <c r="U263" s="197">
        <f t="shared" si="96"/>
        <v>0</v>
      </c>
      <c r="V263" s="197" t="str">
        <f t="shared" si="97"/>
        <v/>
      </c>
      <c r="W263" s="197"/>
      <c r="X263" s="197" t="str">
        <f>_xlfn.IFNA(IF(L263="","",VLOOKUP(L263,'Truck Utilization'!B$3:D$147,3,FALSE)),"")</f>
        <v/>
      </c>
      <c r="Y263" s="197" t="str">
        <f>IF(X263="","",IF(E263="","",VLOOKUP(E263,'Summarized Plan'!$A:$E,5,0)))</f>
        <v/>
      </c>
      <c r="Z263" s="197">
        <f t="shared" si="98"/>
        <v>0</v>
      </c>
      <c r="AA263" s="197">
        <f t="shared" si="99"/>
        <v>0</v>
      </c>
      <c r="AB263" s="197" t="str">
        <f t="shared" si="100"/>
        <v/>
      </c>
      <c r="AC263" s="197"/>
      <c r="AD263" s="197">
        <f t="shared" si="101"/>
        <v>0</v>
      </c>
      <c r="AE263" s="197">
        <f t="shared" si="102"/>
        <v>0</v>
      </c>
      <c r="AF263" s="197" t="str">
        <f t="shared" si="103"/>
        <v/>
      </c>
      <c r="AG263" s="194"/>
      <c r="AH263" s="194"/>
      <c r="AI263" s="194"/>
      <c r="AJ263" s="193"/>
      <c r="AK263" s="199"/>
      <c r="AL263" s="194"/>
      <c r="AM263" s="115" t="e">
        <f t="shared" si="104"/>
        <v>#VALUE!</v>
      </c>
      <c r="AO263" s="11">
        <f t="shared" si="105"/>
        <v>0</v>
      </c>
      <c r="AP263" s="11" t="e">
        <f t="shared" si="106"/>
        <v>#N/A</v>
      </c>
      <c r="AQ263" s="11" t="str">
        <f t="shared" si="107"/>
        <v/>
      </c>
      <c r="AS263" s="202">
        <f t="shared" si="108"/>
        <v>0</v>
      </c>
      <c r="AT263" s="11" t="str">
        <f t="shared" si="109"/>
        <v/>
      </c>
      <c r="AW263" s="116"/>
      <c r="AX263" s="115" t="e">
        <f t="shared" si="110"/>
        <v>#VALUE!</v>
      </c>
      <c r="AY263" s="278" t="str">
        <f t="shared" si="111"/>
        <v/>
      </c>
      <c r="BC263" s="115" t="str">
        <f>IF(E263="","",_xlfn.XLOOKUP(E263,'Summarized Plan'!A:A,'Summarized Plan'!K:K))</f>
        <v/>
      </c>
      <c r="XEU263" s="138">
        <f t="shared" si="112"/>
        <v>0</v>
      </c>
      <c r="XEV263" s="138" t="str">
        <f>IF(E263="","",B262)</f>
        <v/>
      </c>
      <c r="XEW263" s="153" t="str">
        <f t="shared" si="113"/>
        <v/>
      </c>
      <c r="XEX263" s="138" t="str">
        <f>IF(ISNA(VLOOKUP(E263,'Summarized Plan'!$A:$U,19,0)),"",VLOOKUP(E263,'Summarized Plan'!$A:$U,19,0))</f>
        <v/>
      </c>
      <c r="XEY263" s="16" t="str">
        <f>IF('Truck Utilization'!A228=0,"",'Truck Utilization'!A228)</f>
        <v/>
      </c>
      <c r="XEZ263" s="16" t="str">
        <f>IF('Truck Utilization'!B228=0,"",'Truck Utilization'!B228)</f>
        <v/>
      </c>
      <c r="XFA263" s="138">
        <f t="shared" ref="XFA263:XFA286" si="114">IF(XFB263=0,"",1)</f>
        <v>1</v>
      </c>
      <c r="XFB263" s="138" t="str">
        <f>IF('DSR Attendance'!A189="","",'DSR Attendance'!A189)</f>
        <v/>
      </c>
      <c r="XFC263" s="138" t="str">
        <f>IF('DSR Attendance'!B189="","",'DSR Attendance'!B189)</f>
        <v/>
      </c>
    </row>
    <row r="264" spans="1:55 16375:16383" ht="14.4" customHeight="1">
      <c r="A264" s="190" t="str">
        <f>IF(L264="","",VLOOKUP(L264,'Truck Utilization'!B$3:C$300,2,FALSE))</f>
        <v/>
      </c>
      <c r="B264" s="191"/>
      <c r="C264" s="192" t="str">
        <f>IF($B264="","",VLOOKUP($B264,'DSR Attendance'!$A$3:$E$273,5,FALSE))</f>
        <v/>
      </c>
      <c r="D264" s="193"/>
      <c r="E264" s="637"/>
      <c r="F264" s="195"/>
      <c r="G264" s="195"/>
      <c r="H264" s="195"/>
      <c r="I264" s="196" t="str">
        <f>IF(E264="","",VLOOKUP(E264,'Summarized Plan'!A:B,2,0))</f>
        <v/>
      </c>
      <c r="J264" s="194"/>
      <c r="K264" s="194" t="s">
        <v>378</v>
      </c>
      <c r="L264" s="195"/>
      <c r="M264" s="194" t="str">
        <f t="shared" ref="M264:M327" si="115">N264</f>
        <v/>
      </c>
      <c r="N264" s="195" t="str">
        <f>IF(E264="","",VLOOKUP(E264,'Summarized Plan'!$A:$C,3,0))</f>
        <v/>
      </c>
      <c r="O264" s="195" t="str">
        <f>IF(E264="","",VLOOKUP(E264,'Summarized Plan'!$A:$G,7,0))</f>
        <v/>
      </c>
      <c r="P264" s="196"/>
      <c r="Q264" s="198">
        <f t="shared" ref="Q264:Q327" si="116">B264</f>
        <v>0</v>
      </c>
      <c r="R264" s="197" t="str">
        <f>IF($B264="","",VLOOKUP($Q264,'DSR Attendance'!$A$3:$D$179,4,FALSE))</f>
        <v/>
      </c>
      <c r="S264" s="197"/>
      <c r="T264" s="197">
        <f t="shared" ref="T264:T327" si="117">+L264</f>
        <v>0</v>
      </c>
      <c r="U264" s="197">
        <f t="shared" ref="U264:U327" si="118">+B264</f>
        <v>0</v>
      </c>
      <c r="V264" s="197" t="str">
        <f t="shared" ref="V264:V327" si="119">+O264</f>
        <v/>
      </c>
      <c r="W264" s="197"/>
      <c r="X264" s="197" t="str">
        <f>_xlfn.IFNA(IF(L264="","",VLOOKUP(L264,'Truck Utilization'!B$3:D$147,3,FALSE)),"")</f>
        <v/>
      </c>
      <c r="Y264" s="197" t="str">
        <f>IF(X264="","",IF(E264="","",VLOOKUP(E264,'Summarized Plan'!$A:$E,5,0)))</f>
        <v/>
      </c>
      <c r="Z264" s="197">
        <f t="shared" ref="Z264:Z327" si="120">+E264</f>
        <v>0</v>
      </c>
      <c r="AA264" s="197">
        <f t="shared" ref="AA264:AA327" si="121">+L264</f>
        <v>0</v>
      </c>
      <c r="AB264" s="197" t="str">
        <f t="shared" ref="AB264:AB327" si="122">+N264</f>
        <v/>
      </c>
      <c r="AC264" s="197"/>
      <c r="AD264" s="197">
        <f t="shared" ref="AD264:AD327" si="123">+Q264</f>
        <v>0</v>
      </c>
      <c r="AE264" s="197">
        <f t="shared" ref="AE264:AE327" si="124">+F264</f>
        <v>0</v>
      </c>
      <c r="AF264" s="197" t="str">
        <f t="shared" ref="AF264:AF327" si="125">+I264</f>
        <v/>
      </c>
      <c r="AG264" s="194"/>
      <c r="AH264" s="194"/>
      <c r="AI264" s="194"/>
      <c r="AJ264" s="193"/>
      <c r="AK264" s="199"/>
      <c r="AL264" s="194"/>
      <c r="AM264" s="115" t="e">
        <f t="shared" ref="AM264:AM327" si="126">N264-M264</f>
        <v>#VALUE!</v>
      </c>
      <c r="AO264" s="11">
        <f t="shared" ref="AO264:AO327" si="127">E264</f>
        <v>0</v>
      </c>
      <c r="AP264" s="11" t="e">
        <f t="shared" ref="AP264:AP327" si="128">VLOOKUP(O264,AV:AW,2,0)</f>
        <v>#N/A</v>
      </c>
      <c r="AQ264" s="11" t="str">
        <f t="shared" ref="AQ264:AQ327" si="129">N264</f>
        <v/>
      </c>
      <c r="AS264" s="202">
        <f t="shared" ref="AS264:AS327" si="130">B264</f>
        <v>0</v>
      </c>
      <c r="AT264" s="11" t="str">
        <f t="shared" ref="AT264:AT327" si="131">A264</f>
        <v/>
      </c>
      <c r="AW264" s="116"/>
      <c r="AX264" s="115" t="e">
        <f t="shared" ref="AX264:AX327" si="132">Y264/X264</f>
        <v>#VALUE!</v>
      </c>
      <c r="AY264" s="278" t="str">
        <f t="shared" ref="AY264:AY327" si="133">IF(X264="","",Y264/X264)</f>
        <v/>
      </c>
      <c r="BC264" s="115" t="str">
        <f>IF(E264="","",_xlfn.XLOOKUP(E264,'Summarized Plan'!A:A,'Summarized Plan'!K:K))</f>
        <v/>
      </c>
      <c r="XEU264" s="138">
        <f t="shared" si="112"/>
        <v>0</v>
      </c>
      <c r="XEV264" s="138" t="str">
        <f>IF(E264="","",B262)</f>
        <v/>
      </c>
      <c r="XEW264" s="153" t="str">
        <f t="shared" si="113"/>
        <v/>
      </c>
      <c r="XEX264" s="138" t="str">
        <f>IF(ISNA(VLOOKUP(E264,'Summarized Plan'!$A:$U,19,0)),"",VLOOKUP(E264,'Summarized Plan'!$A:$U,19,0))</f>
        <v/>
      </c>
      <c r="XEY264" s="16" t="str">
        <f>IF('Truck Utilization'!A229=0,"",'Truck Utilization'!A229)</f>
        <v/>
      </c>
      <c r="XEZ264" s="16" t="str">
        <f>IF('Truck Utilization'!B229=0,"",'Truck Utilization'!B229)</f>
        <v/>
      </c>
      <c r="XFA264" s="138">
        <f t="shared" si="114"/>
        <v>1</v>
      </c>
      <c r="XFB264" s="138" t="str">
        <f>IF('DSR Attendance'!A190="","",'DSR Attendance'!A190)</f>
        <v/>
      </c>
      <c r="XFC264" s="138" t="str">
        <f>IF('DSR Attendance'!B190="","",'DSR Attendance'!B190)</f>
        <v/>
      </c>
    </row>
    <row r="265" spans="1:55 16375:16383" ht="14.4" customHeight="1">
      <c r="A265" s="190" t="str">
        <f>IF(L265="","",VLOOKUP(L265,'Truck Utilization'!B$3:C$300,2,FALSE))</f>
        <v/>
      </c>
      <c r="B265" s="191"/>
      <c r="C265" s="192" t="str">
        <f>IF($B265="","",VLOOKUP($B265,'DSR Attendance'!$A$3:$E$273,5,FALSE))</f>
        <v/>
      </c>
      <c r="D265" s="193"/>
      <c r="E265" s="637"/>
      <c r="F265" s="195"/>
      <c r="G265" s="195"/>
      <c r="H265" s="195"/>
      <c r="I265" s="196" t="str">
        <f>IF(E265="","",VLOOKUP(E265,'Summarized Plan'!A:B,2,0))</f>
        <v/>
      </c>
      <c r="J265" s="194"/>
      <c r="K265" s="194" t="s">
        <v>378</v>
      </c>
      <c r="L265" s="195"/>
      <c r="M265" s="194" t="str">
        <f t="shared" si="115"/>
        <v/>
      </c>
      <c r="N265" s="195" t="str">
        <f>IF(E265="","",VLOOKUP(E265,'Summarized Plan'!$A:$C,3,0))</f>
        <v/>
      </c>
      <c r="O265" s="195" t="str">
        <f>IF(E265="","",VLOOKUP(E265,'Summarized Plan'!$A:$G,7,0))</f>
        <v/>
      </c>
      <c r="P265" s="196"/>
      <c r="Q265" s="198">
        <f t="shared" si="116"/>
        <v>0</v>
      </c>
      <c r="R265" s="197" t="str">
        <f>IF($B265="","",VLOOKUP($Q265,'DSR Attendance'!$A$3:$D$179,4,FALSE))</f>
        <v/>
      </c>
      <c r="S265" s="197"/>
      <c r="T265" s="197">
        <f t="shared" si="117"/>
        <v>0</v>
      </c>
      <c r="U265" s="197">
        <f t="shared" si="118"/>
        <v>0</v>
      </c>
      <c r="V265" s="197" t="str">
        <f t="shared" si="119"/>
        <v/>
      </c>
      <c r="W265" s="197"/>
      <c r="X265" s="197" t="str">
        <f>_xlfn.IFNA(IF(L265="","",VLOOKUP(L265,'Truck Utilization'!B$3:D$147,3,FALSE)),"")</f>
        <v/>
      </c>
      <c r="Y265" s="197" t="str">
        <f>IF(X265="","",IF(E265="","",VLOOKUP(E265,'Summarized Plan'!$A:$E,5,0)))</f>
        <v/>
      </c>
      <c r="Z265" s="197">
        <f t="shared" si="120"/>
        <v>0</v>
      </c>
      <c r="AA265" s="197">
        <f t="shared" si="121"/>
        <v>0</v>
      </c>
      <c r="AB265" s="197" t="str">
        <f t="shared" si="122"/>
        <v/>
      </c>
      <c r="AC265" s="197"/>
      <c r="AD265" s="197">
        <f t="shared" si="123"/>
        <v>0</v>
      </c>
      <c r="AE265" s="197">
        <f t="shared" si="124"/>
        <v>0</v>
      </c>
      <c r="AF265" s="197" t="str">
        <f t="shared" si="125"/>
        <v/>
      </c>
      <c r="AG265" s="194"/>
      <c r="AH265" s="194"/>
      <c r="AI265" s="194"/>
      <c r="AJ265" s="193"/>
      <c r="AK265" s="199"/>
      <c r="AL265" s="194"/>
      <c r="AM265" s="115" t="e">
        <f t="shared" si="126"/>
        <v>#VALUE!</v>
      </c>
      <c r="AO265" s="11">
        <f t="shared" si="127"/>
        <v>0</v>
      </c>
      <c r="AP265" s="11" t="e">
        <f t="shared" si="128"/>
        <v>#N/A</v>
      </c>
      <c r="AQ265" s="11" t="str">
        <f t="shared" si="129"/>
        <v/>
      </c>
      <c r="AS265" s="202">
        <f t="shared" si="130"/>
        <v>0</v>
      </c>
      <c r="AT265" s="11" t="str">
        <f t="shared" si="131"/>
        <v/>
      </c>
      <c r="AW265" s="116"/>
      <c r="AX265" s="115" t="e">
        <f t="shared" si="132"/>
        <v>#VALUE!</v>
      </c>
      <c r="AY265" s="278" t="str">
        <f t="shared" si="133"/>
        <v/>
      </c>
      <c r="BC265" s="115" t="str">
        <f>IF(E265="","",_xlfn.XLOOKUP(E265,'Summarized Plan'!A:A,'Summarized Plan'!K:K))</f>
        <v/>
      </c>
      <c r="XEU265" s="138">
        <f t="shared" si="112"/>
        <v>0</v>
      </c>
      <c r="XEV265" s="138" t="str">
        <f>IF(E265="","",B262)</f>
        <v/>
      </c>
      <c r="XEW265" s="153" t="str">
        <f t="shared" si="113"/>
        <v/>
      </c>
      <c r="XEX265" s="138" t="str">
        <f>IF(ISNA(VLOOKUP(E265,'Summarized Plan'!$A:$U,19,0)),"",VLOOKUP(E265,'Summarized Plan'!$A:$U,19,0))</f>
        <v/>
      </c>
      <c r="XEY265" s="16" t="str">
        <f>IF('Truck Utilization'!A230=0,"",'Truck Utilization'!A230)</f>
        <v/>
      </c>
      <c r="XEZ265" s="16" t="str">
        <f>IF('Truck Utilization'!B230=0,"",'Truck Utilization'!B230)</f>
        <v/>
      </c>
      <c r="XFA265" s="138">
        <f t="shared" si="114"/>
        <v>1</v>
      </c>
      <c r="XFB265" s="138" t="str">
        <f>IF('DSR Attendance'!A191="","",'DSR Attendance'!A191)</f>
        <v/>
      </c>
      <c r="XFC265" s="138" t="str">
        <f>IF('DSR Attendance'!B191="","",'DSR Attendance'!B191)</f>
        <v/>
      </c>
    </row>
    <row r="266" spans="1:55 16375:16383" ht="14.4" customHeight="1">
      <c r="A266" s="190" t="str">
        <f>IF(L266="","",VLOOKUP(L266,'Truck Utilization'!B$3:C$300,2,FALSE))</f>
        <v/>
      </c>
      <c r="B266" s="191"/>
      <c r="C266" s="192" t="str">
        <f>IF($B266="","",VLOOKUP($B266,'DSR Attendance'!$A$3:$E$273,5,FALSE))</f>
        <v/>
      </c>
      <c r="D266" s="193"/>
      <c r="E266" s="637"/>
      <c r="F266" s="195"/>
      <c r="G266" s="195"/>
      <c r="H266" s="195"/>
      <c r="I266" s="196" t="str">
        <f>IF(E266="","",VLOOKUP(E266,'Summarized Plan'!A:B,2,0))</f>
        <v/>
      </c>
      <c r="J266" s="194"/>
      <c r="K266" s="194" t="s">
        <v>378</v>
      </c>
      <c r="L266" s="195"/>
      <c r="M266" s="194" t="str">
        <f t="shared" si="115"/>
        <v/>
      </c>
      <c r="N266" s="195" t="str">
        <f>IF(E266="","",VLOOKUP(E266,'Summarized Plan'!$A:$C,3,0))</f>
        <v/>
      </c>
      <c r="O266" s="195" t="str">
        <f>IF(E266="","",VLOOKUP(E266,'Summarized Plan'!$A:$G,7,0))</f>
        <v/>
      </c>
      <c r="P266" s="196"/>
      <c r="Q266" s="198">
        <f t="shared" si="116"/>
        <v>0</v>
      </c>
      <c r="R266" s="197" t="str">
        <f>IF($B266="","",VLOOKUP($Q266,'DSR Attendance'!$A$3:$D$179,4,FALSE))</f>
        <v/>
      </c>
      <c r="S266" s="197"/>
      <c r="T266" s="197">
        <f t="shared" si="117"/>
        <v>0</v>
      </c>
      <c r="U266" s="197">
        <f t="shared" si="118"/>
        <v>0</v>
      </c>
      <c r="V266" s="197" t="str">
        <f t="shared" si="119"/>
        <v/>
      </c>
      <c r="W266" s="197"/>
      <c r="X266" s="197" t="str">
        <f>_xlfn.IFNA(IF(L266="","",VLOOKUP(L266,'Truck Utilization'!B$3:D$147,3,FALSE)),"")</f>
        <v/>
      </c>
      <c r="Y266" s="197" t="str">
        <f>IF(X266="","",IF(E266="","",VLOOKUP(E266,'Summarized Plan'!$A:$E,5,0)))</f>
        <v/>
      </c>
      <c r="Z266" s="197">
        <f t="shared" si="120"/>
        <v>0</v>
      </c>
      <c r="AA266" s="197">
        <f t="shared" si="121"/>
        <v>0</v>
      </c>
      <c r="AB266" s="197" t="str">
        <f t="shared" si="122"/>
        <v/>
      </c>
      <c r="AC266" s="197"/>
      <c r="AD266" s="197">
        <f t="shared" si="123"/>
        <v>0</v>
      </c>
      <c r="AE266" s="197">
        <f t="shared" si="124"/>
        <v>0</v>
      </c>
      <c r="AF266" s="197" t="str">
        <f t="shared" si="125"/>
        <v/>
      </c>
      <c r="AG266" s="194"/>
      <c r="AH266" s="194"/>
      <c r="AI266" s="194"/>
      <c r="AJ266" s="193"/>
      <c r="AK266" s="199"/>
      <c r="AL266" s="194"/>
      <c r="AM266" s="115" t="e">
        <f t="shared" si="126"/>
        <v>#VALUE!</v>
      </c>
      <c r="AO266" s="11">
        <f t="shared" si="127"/>
        <v>0</v>
      </c>
      <c r="AP266" s="11" t="e">
        <f t="shared" si="128"/>
        <v>#N/A</v>
      </c>
      <c r="AQ266" s="11" t="str">
        <f t="shared" si="129"/>
        <v/>
      </c>
      <c r="AS266" s="202">
        <f t="shared" si="130"/>
        <v>0</v>
      </c>
      <c r="AT266" s="11" t="str">
        <f t="shared" si="131"/>
        <v/>
      </c>
      <c r="AW266" s="116"/>
      <c r="AX266" s="115" t="e">
        <f t="shared" si="132"/>
        <v>#VALUE!</v>
      </c>
      <c r="AY266" s="278" t="str">
        <f t="shared" si="133"/>
        <v/>
      </c>
      <c r="BC266" s="115" t="str">
        <f>IF(E266="","",_xlfn.XLOOKUP(E266,'Summarized Plan'!A:A,'Summarized Plan'!K:K))</f>
        <v/>
      </c>
      <c r="XEU266" s="138">
        <f t="shared" si="112"/>
        <v>0</v>
      </c>
      <c r="XEV266" s="138" t="str">
        <f>IF(E266="","",B262)</f>
        <v/>
      </c>
      <c r="XEW266" s="153" t="str">
        <f t="shared" si="113"/>
        <v/>
      </c>
      <c r="XEX266" s="138" t="str">
        <f>IF(ISNA(VLOOKUP(E266,'Summarized Plan'!$A:$U,19,0)),"",VLOOKUP(E266,'Summarized Plan'!$A:$U,19,0))</f>
        <v/>
      </c>
      <c r="XEY266" s="16" t="str">
        <f>IF('Truck Utilization'!A231=0,"",'Truck Utilization'!A231)</f>
        <v/>
      </c>
      <c r="XEZ266" s="16" t="str">
        <f>IF('Truck Utilization'!B231=0,"",'Truck Utilization'!B231)</f>
        <v/>
      </c>
      <c r="XFA266" s="138">
        <f t="shared" si="114"/>
        <v>1</v>
      </c>
      <c r="XFB266" s="138" t="str">
        <f>IF('DSR Attendance'!A192="","",'DSR Attendance'!A192)</f>
        <v/>
      </c>
      <c r="XFC266" s="138" t="str">
        <f>IF('DSR Attendance'!B192="","",'DSR Attendance'!B192)</f>
        <v/>
      </c>
    </row>
    <row r="267" spans="1:55 16375:16383" ht="14.4" customHeight="1">
      <c r="A267" s="190" t="str">
        <f>IF(L267="","",VLOOKUP(L267,'Truck Utilization'!B$3:C$300,2,FALSE))</f>
        <v/>
      </c>
      <c r="B267" s="191"/>
      <c r="C267" s="192" t="str">
        <f>IF($B267="","",VLOOKUP($B267,'DSR Attendance'!$A$3:$E$273,5,FALSE))</f>
        <v/>
      </c>
      <c r="D267" s="193"/>
      <c r="E267" s="637"/>
      <c r="F267" s="195"/>
      <c r="G267" s="195"/>
      <c r="H267" s="195"/>
      <c r="I267" s="196" t="str">
        <f>IF(E267="","",VLOOKUP(E267,'Summarized Plan'!A:B,2,0))</f>
        <v/>
      </c>
      <c r="J267" s="194"/>
      <c r="K267" s="194" t="s">
        <v>378</v>
      </c>
      <c r="L267" s="195"/>
      <c r="M267" s="194" t="str">
        <f t="shared" si="115"/>
        <v/>
      </c>
      <c r="N267" s="195" t="str">
        <f>IF(E267="","",VLOOKUP(E267,'Summarized Plan'!$A:$C,3,0))</f>
        <v/>
      </c>
      <c r="O267" s="195" t="str">
        <f>IF(E267="","",VLOOKUP(E267,'Summarized Plan'!$A:$G,7,0))</f>
        <v/>
      </c>
      <c r="P267" s="196"/>
      <c r="Q267" s="198">
        <f t="shared" si="116"/>
        <v>0</v>
      </c>
      <c r="R267" s="197" t="str">
        <f>IF($B267="","",VLOOKUP($Q267,'DSR Attendance'!$A$3:$D$179,4,FALSE))</f>
        <v/>
      </c>
      <c r="S267" s="197"/>
      <c r="T267" s="197">
        <f t="shared" si="117"/>
        <v>0</v>
      </c>
      <c r="U267" s="197">
        <f t="shared" si="118"/>
        <v>0</v>
      </c>
      <c r="V267" s="197" t="str">
        <f t="shared" si="119"/>
        <v/>
      </c>
      <c r="W267" s="197"/>
      <c r="X267" s="197" t="str">
        <f>_xlfn.IFNA(IF(L267="","",VLOOKUP(L267,'Truck Utilization'!B$3:D$147,3,FALSE)),"")</f>
        <v/>
      </c>
      <c r="Y267" s="197" t="str">
        <f>IF(X267="","",IF(E267="","",VLOOKUP(E267,'Summarized Plan'!$A:$E,5,0)))</f>
        <v/>
      </c>
      <c r="Z267" s="197">
        <f t="shared" si="120"/>
        <v>0</v>
      </c>
      <c r="AA267" s="197">
        <f t="shared" si="121"/>
        <v>0</v>
      </c>
      <c r="AB267" s="197" t="str">
        <f t="shared" si="122"/>
        <v/>
      </c>
      <c r="AC267" s="197"/>
      <c r="AD267" s="197">
        <f t="shared" si="123"/>
        <v>0</v>
      </c>
      <c r="AE267" s="197">
        <f t="shared" si="124"/>
        <v>0</v>
      </c>
      <c r="AF267" s="197" t="str">
        <f t="shared" si="125"/>
        <v/>
      </c>
      <c r="AG267" s="194"/>
      <c r="AH267" s="194"/>
      <c r="AI267" s="194"/>
      <c r="AJ267" s="193"/>
      <c r="AK267" s="199"/>
      <c r="AL267" s="194"/>
      <c r="AM267" s="115" t="e">
        <f t="shared" si="126"/>
        <v>#VALUE!</v>
      </c>
      <c r="AO267" s="11">
        <f t="shared" si="127"/>
        <v>0</v>
      </c>
      <c r="AP267" s="11" t="e">
        <f t="shared" si="128"/>
        <v>#N/A</v>
      </c>
      <c r="AQ267" s="11" t="str">
        <f t="shared" si="129"/>
        <v/>
      </c>
      <c r="AS267" s="202">
        <f t="shared" si="130"/>
        <v>0</v>
      </c>
      <c r="AT267" s="11" t="str">
        <f t="shared" si="131"/>
        <v/>
      </c>
      <c r="AW267" s="116"/>
      <c r="AX267" s="115" t="e">
        <f t="shared" si="132"/>
        <v>#VALUE!</v>
      </c>
      <c r="AY267" s="278" t="str">
        <f t="shared" si="133"/>
        <v/>
      </c>
      <c r="BC267" s="115" t="str">
        <f>IF(E267="","",_xlfn.XLOOKUP(E267,'Summarized Plan'!A:A,'Summarized Plan'!K:K))</f>
        <v/>
      </c>
      <c r="XEU267" s="138">
        <f t="shared" si="112"/>
        <v>0</v>
      </c>
      <c r="XEV267" s="138" t="str">
        <f>IF(E267="","",B267)</f>
        <v/>
      </c>
      <c r="XEW267" s="153" t="str">
        <f t="shared" si="113"/>
        <v/>
      </c>
      <c r="XEX267" s="138" t="str">
        <f>IF(ISNA(VLOOKUP(E267,'Summarized Plan'!$A:$U,19,0)),"",VLOOKUP(E267,'Summarized Plan'!$A:$U,19,0))</f>
        <v/>
      </c>
      <c r="XEY267" s="16" t="str">
        <f>IF('Truck Utilization'!A232=0,"",'Truck Utilization'!A232)</f>
        <v/>
      </c>
      <c r="XEZ267" s="16" t="str">
        <f>IF('Truck Utilization'!B232=0,"",'Truck Utilization'!B232)</f>
        <v/>
      </c>
      <c r="XFA267" s="138">
        <f t="shared" si="114"/>
        <v>1</v>
      </c>
      <c r="XFB267" s="138" t="str">
        <f>IF('DSR Attendance'!A193="","",'DSR Attendance'!A193)</f>
        <v/>
      </c>
      <c r="XFC267" s="138" t="str">
        <f>IF('DSR Attendance'!B193="","",'DSR Attendance'!B193)</f>
        <v/>
      </c>
    </row>
    <row r="268" spans="1:55 16375:16383" ht="14.4" customHeight="1">
      <c r="A268" s="190" t="str">
        <f>IF(L268="","",VLOOKUP(L268,'Truck Utilization'!B$3:C$300,2,FALSE))</f>
        <v/>
      </c>
      <c r="B268" s="191"/>
      <c r="C268" s="192" t="str">
        <f>IF($B268="","",VLOOKUP($B268,'DSR Attendance'!$A$3:$E$273,5,FALSE))</f>
        <v/>
      </c>
      <c r="D268" s="193"/>
      <c r="E268" s="637"/>
      <c r="F268" s="195"/>
      <c r="G268" s="195"/>
      <c r="H268" s="195"/>
      <c r="I268" s="196" t="str">
        <f>IF(E268="","",VLOOKUP(E268,'Summarized Plan'!A:B,2,0))</f>
        <v/>
      </c>
      <c r="J268" s="194"/>
      <c r="K268" s="194" t="s">
        <v>378</v>
      </c>
      <c r="L268" s="195"/>
      <c r="M268" s="194" t="str">
        <f t="shared" si="115"/>
        <v/>
      </c>
      <c r="N268" s="195" t="str">
        <f>IF(E268="","",VLOOKUP(E268,'Summarized Plan'!$A:$C,3,0))</f>
        <v/>
      </c>
      <c r="O268" s="195" t="str">
        <f>IF(E268="","",VLOOKUP(E268,'Summarized Plan'!$A:$G,7,0))</f>
        <v/>
      </c>
      <c r="P268" s="196"/>
      <c r="Q268" s="198">
        <f t="shared" si="116"/>
        <v>0</v>
      </c>
      <c r="R268" s="197" t="str">
        <f>IF($B268="","",VLOOKUP($Q268,'DSR Attendance'!$A$3:$D$179,4,FALSE))</f>
        <v/>
      </c>
      <c r="S268" s="197"/>
      <c r="T268" s="197">
        <f t="shared" si="117"/>
        <v>0</v>
      </c>
      <c r="U268" s="197">
        <f t="shared" si="118"/>
        <v>0</v>
      </c>
      <c r="V268" s="197" t="str">
        <f t="shared" si="119"/>
        <v/>
      </c>
      <c r="W268" s="197"/>
      <c r="X268" s="197" t="str">
        <f>_xlfn.IFNA(IF(L268="","",VLOOKUP(L268,'Truck Utilization'!B$3:D$147,3,FALSE)),"")</f>
        <v/>
      </c>
      <c r="Y268" s="197" t="str">
        <f>IF(X268="","",IF(E268="","",VLOOKUP(E268,'Summarized Plan'!$A:$E,5,0)))</f>
        <v/>
      </c>
      <c r="Z268" s="197">
        <f t="shared" si="120"/>
        <v>0</v>
      </c>
      <c r="AA268" s="197">
        <f t="shared" si="121"/>
        <v>0</v>
      </c>
      <c r="AB268" s="197" t="str">
        <f t="shared" si="122"/>
        <v/>
      </c>
      <c r="AC268" s="197"/>
      <c r="AD268" s="197">
        <f t="shared" si="123"/>
        <v>0</v>
      </c>
      <c r="AE268" s="197">
        <f t="shared" si="124"/>
        <v>0</v>
      </c>
      <c r="AF268" s="197" t="str">
        <f t="shared" si="125"/>
        <v/>
      </c>
      <c r="AG268" s="194"/>
      <c r="AH268" s="194"/>
      <c r="AI268" s="194"/>
      <c r="AJ268" s="193"/>
      <c r="AK268" s="199"/>
      <c r="AL268" s="194"/>
      <c r="AM268" s="115" t="e">
        <f t="shared" si="126"/>
        <v>#VALUE!</v>
      </c>
      <c r="AO268" s="11">
        <f t="shared" si="127"/>
        <v>0</v>
      </c>
      <c r="AP268" s="11" t="e">
        <f t="shared" si="128"/>
        <v>#N/A</v>
      </c>
      <c r="AQ268" s="11" t="str">
        <f t="shared" si="129"/>
        <v/>
      </c>
      <c r="AS268" s="202">
        <f t="shared" si="130"/>
        <v>0</v>
      </c>
      <c r="AT268" s="11" t="str">
        <f t="shared" si="131"/>
        <v/>
      </c>
      <c r="AW268" s="116"/>
      <c r="AX268" s="115" t="e">
        <f t="shared" si="132"/>
        <v>#VALUE!</v>
      </c>
      <c r="AY268" s="278" t="str">
        <f t="shared" si="133"/>
        <v/>
      </c>
      <c r="BC268" s="115" t="str">
        <f>IF(E268="","",_xlfn.XLOOKUP(E268,'Summarized Plan'!A:A,'Summarized Plan'!K:K))</f>
        <v/>
      </c>
      <c r="XEU268" s="138">
        <f t="shared" si="112"/>
        <v>0</v>
      </c>
      <c r="XEV268" s="138" t="str">
        <f>IF(E268="","",B267)</f>
        <v/>
      </c>
      <c r="XEW268" s="153" t="str">
        <f t="shared" si="113"/>
        <v/>
      </c>
      <c r="XEX268" s="138" t="str">
        <f>IF(ISNA(VLOOKUP(E268,'Summarized Plan'!$A:$U,19,0)),"",VLOOKUP(E268,'Summarized Plan'!$A:$U,19,0))</f>
        <v/>
      </c>
      <c r="XEY268" s="16" t="str">
        <f>IF('Truck Utilization'!A233=0,"",'Truck Utilization'!A233)</f>
        <v/>
      </c>
      <c r="XEZ268" s="16" t="str">
        <f>IF('Truck Utilization'!B233=0,"",'Truck Utilization'!B233)</f>
        <v/>
      </c>
      <c r="XFA268" s="138">
        <f t="shared" si="114"/>
        <v>1</v>
      </c>
      <c r="XFB268" s="138" t="str">
        <f>IF('DSR Attendance'!A194="","",'DSR Attendance'!A194)</f>
        <v/>
      </c>
      <c r="XFC268" s="138" t="str">
        <f>IF('DSR Attendance'!B194="","",'DSR Attendance'!B194)</f>
        <v/>
      </c>
    </row>
    <row r="269" spans="1:55 16375:16383" ht="14.4" customHeight="1">
      <c r="A269" s="190" t="str">
        <f>IF(L269="","",VLOOKUP(L269,'Truck Utilization'!B$3:C$300,2,FALSE))</f>
        <v/>
      </c>
      <c r="B269" s="191"/>
      <c r="C269" s="192" t="str">
        <f>IF($B269="","",VLOOKUP($B269,'DSR Attendance'!$A$3:$E$273,5,FALSE))</f>
        <v/>
      </c>
      <c r="D269" s="193"/>
      <c r="E269" s="637"/>
      <c r="F269" s="195"/>
      <c r="G269" s="195"/>
      <c r="H269" s="195"/>
      <c r="I269" s="196" t="str">
        <f>IF(E269="","",VLOOKUP(E269,'Summarized Plan'!A:B,2,0))</f>
        <v/>
      </c>
      <c r="J269" s="194"/>
      <c r="K269" s="194" t="s">
        <v>378</v>
      </c>
      <c r="L269" s="195"/>
      <c r="M269" s="194" t="str">
        <f t="shared" si="115"/>
        <v/>
      </c>
      <c r="N269" s="195" t="str">
        <f>IF(E269="","",VLOOKUP(E269,'Summarized Plan'!$A:$C,3,0))</f>
        <v/>
      </c>
      <c r="O269" s="195" t="str">
        <f>IF(E269="","",VLOOKUP(E269,'Summarized Plan'!$A:$G,7,0))</f>
        <v/>
      </c>
      <c r="P269" s="196"/>
      <c r="Q269" s="198">
        <f t="shared" si="116"/>
        <v>0</v>
      </c>
      <c r="R269" s="197" t="str">
        <f>IF($B269="","",VLOOKUP($Q269,'DSR Attendance'!$A$3:$D$179,4,FALSE))</f>
        <v/>
      </c>
      <c r="S269" s="197"/>
      <c r="T269" s="197">
        <f t="shared" si="117"/>
        <v>0</v>
      </c>
      <c r="U269" s="197">
        <f t="shared" si="118"/>
        <v>0</v>
      </c>
      <c r="V269" s="197" t="str">
        <f t="shared" si="119"/>
        <v/>
      </c>
      <c r="W269" s="197"/>
      <c r="X269" s="197" t="str">
        <f>_xlfn.IFNA(IF(L269="","",VLOOKUP(L269,'Truck Utilization'!B$3:D$147,3,FALSE)),"")</f>
        <v/>
      </c>
      <c r="Y269" s="197" t="str">
        <f>IF(X269="","",IF(E269="","",VLOOKUP(E269,'Summarized Plan'!$A:$E,5,0)))</f>
        <v/>
      </c>
      <c r="Z269" s="197">
        <f t="shared" si="120"/>
        <v>0</v>
      </c>
      <c r="AA269" s="197">
        <f t="shared" si="121"/>
        <v>0</v>
      </c>
      <c r="AB269" s="197" t="str">
        <f t="shared" si="122"/>
        <v/>
      </c>
      <c r="AC269" s="197"/>
      <c r="AD269" s="197">
        <f t="shared" si="123"/>
        <v>0</v>
      </c>
      <c r="AE269" s="197">
        <f t="shared" si="124"/>
        <v>0</v>
      </c>
      <c r="AF269" s="197" t="str">
        <f t="shared" si="125"/>
        <v/>
      </c>
      <c r="AG269" s="194"/>
      <c r="AH269" s="194"/>
      <c r="AI269" s="194"/>
      <c r="AJ269" s="193"/>
      <c r="AK269" s="199"/>
      <c r="AL269" s="194"/>
      <c r="AM269" s="115" t="e">
        <f t="shared" si="126"/>
        <v>#VALUE!</v>
      </c>
      <c r="AO269" s="11">
        <f t="shared" si="127"/>
        <v>0</v>
      </c>
      <c r="AP269" s="11" t="e">
        <f t="shared" si="128"/>
        <v>#N/A</v>
      </c>
      <c r="AQ269" s="11" t="str">
        <f t="shared" si="129"/>
        <v/>
      </c>
      <c r="AS269" s="202">
        <f t="shared" si="130"/>
        <v>0</v>
      </c>
      <c r="AT269" s="11" t="str">
        <f t="shared" si="131"/>
        <v/>
      </c>
      <c r="AW269" s="116"/>
      <c r="AX269" s="115" t="e">
        <f t="shared" si="132"/>
        <v>#VALUE!</v>
      </c>
      <c r="AY269" s="278" t="str">
        <f t="shared" si="133"/>
        <v/>
      </c>
      <c r="BC269" s="115" t="str">
        <f>IF(E269="","",_xlfn.XLOOKUP(E269,'Summarized Plan'!A:A,'Summarized Plan'!K:K))</f>
        <v/>
      </c>
      <c r="XEU269" s="138">
        <f t="shared" si="112"/>
        <v>0</v>
      </c>
      <c r="XEV269" s="138" t="str">
        <f>IF(E269="","",B267)</f>
        <v/>
      </c>
      <c r="XEW269" s="153" t="str">
        <f t="shared" si="113"/>
        <v/>
      </c>
      <c r="XEX269" s="138" t="str">
        <f>IF(ISNA(VLOOKUP(E269,'Summarized Plan'!$A:$U,19,0)),"",VLOOKUP(E269,'Summarized Plan'!$A:$U,19,0))</f>
        <v/>
      </c>
      <c r="XEY269" s="16" t="str">
        <f>IF('Truck Utilization'!A234=0,"",'Truck Utilization'!A234)</f>
        <v/>
      </c>
      <c r="XEZ269" s="16" t="str">
        <f>IF('Truck Utilization'!B234=0,"",'Truck Utilization'!B234)</f>
        <v/>
      </c>
      <c r="XFA269" s="138">
        <f t="shared" si="114"/>
        <v>1</v>
      </c>
      <c r="XFB269" s="138" t="str">
        <f>IF('DSR Attendance'!A195="","",'DSR Attendance'!A195)</f>
        <v/>
      </c>
      <c r="XFC269" s="138" t="str">
        <f>IF('DSR Attendance'!B195="","",'DSR Attendance'!B195)</f>
        <v/>
      </c>
    </row>
    <row r="270" spans="1:55 16375:16383" ht="14.4" customHeight="1">
      <c r="A270" s="190" t="str">
        <f>IF(L270="","",VLOOKUP(L270,'Truck Utilization'!B$3:C$300,2,FALSE))</f>
        <v/>
      </c>
      <c r="B270" s="191"/>
      <c r="C270" s="192" t="str">
        <f>IF($B270="","",VLOOKUP($B270,'DSR Attendance'!$A$3:$E$273,5,FALSE))</f>
        <v/>
      </c>
      <c r="D270" s="193"/>
      <c r="E270" s="637"/>
      <c r="F270" s="195"/>
      <c r="G270" s="195"/>
      <c r="H270" s="195"/>
      <c r="I270" s="196" t="str">
        <f>IF(E270="","",VLOOKUP(E270,'Summarized Plan'!A:B,2,0))</f>
        <v/>
      </c>
      <c r="J270" s="194"/>
      <c r="K270" s="194" t="s">
        <v>378</v>
      </c>
      <c r="L270" s="195"/>
      <c r="M270" s="194" t="str">
        <f t="shared" si="115"/>
        <v/>
      </c>
      <c r="N270" s="195" t="str">
        <f>IF(E270="","",VLOOKUP(E270,'Summarized Plan'!$A:$C,3,0))</f>
        <v/>
      </c>
      <c r="O270" s="195" t="str">
        <f>IF(E270="","",VLOOKUP(E270,'Summarized Plan'!$A:$G,7,0))</f>
        <v/>
      </c>
      <c r="P270" s="196"/>
      <c r="Q270" s="198">
        <f t="shared" si="116"/>
        <v>0</v>
      </c>
      <c r="R270" s="197" t="str">
        <f>IF($B270="","",VLOOKUP($Q270,'DSR Attendance'!$A$3:$D$179,4,FALSE))</f>
        <v/>
      </c>
      <c r="S270" s="197"/>
      <c r="T270" s="197">
        <f t="shared" si="117"/>
        <v>0</v>
      </c>
      <c r="U270" s="197">
        <f t="shared" si="118"/>
        <v>0</v>
      </c>
      <c r="V270" s="197" t="str">
        <f t="shared" si="119"/>
        <v/>
      </c>
      <c r="W270" s="197"/>
      <c r="X270" s="197" t="str">
        <f>_xlfn.IFNA(IF(L270="","",VLOOKUP(L270,'Truck Utilization'!B$3:D$147,3,FALSE)),"")</f>
        <v/>
      </c>
      <c r="Y270" s="197" t="str">
        <f>IF(X270="","",IF(E270="","",VLOOKUP(E270,'Summarized Plan'!$A:$E,5,0)))</f>
        <v/>
      </c>
      <c r="Z270" s="197">
        <f t="shared" si="120"/>
        <v>0</v>
      </c>
      <c r="AA270" s="197">
        <f t="shared" si="121"/>
        <v>0</v>
      </c>
      <c r="AB270" s="197" t="str">
        <f t="shared" si="122"/>
        <v/>
      </c>
      <c r="AC270" s="197"/>
      <c r="AD270" s="197">
        <f t="shared" si="123"/>
        <v>0</v>
      </c>
      <c r="AE270" s="197">
        <f t="shared" si="124"/>
        <v>0</v>
      </c>
      <c r="AF270" s="197" t="str">
        <f t="shared" si="125"/>
        <v/>
      </c>
      <c r="AG270" s="194"/>
      <c r="AH270" s="194"/>
      <c r="AI270" s="194"/>
      <c r="AJ270" s="193"/>
      <c r="AK270" s="199"/>
      <c r="AL270" s="194"/>
      <c r="AM270" s="115" t="e">
        <f t="shared" si="126"/>
        <v>#VALUE!</v>
      </c>
      <c r="AO270" s="11">
        <f t="shared" si="127"/>
        <v>0</v>
      </c>
      <c r="AP270" s="11" t="e">
        <f t="shared" si="128"/>
        <v>#N/A</v>
      </c>
      <c r="AQ270" s="11" t="str">
        <f t="shared" si="129"/>
        <v/>
      </c>
      <c r="AS270" s="202">
        <f t="shared" si="130"/>
        <v>0</v>
      </c>
      <c r="AT270" s="11" t="str">
        <f t="shared" si="131"/>
        <v/>
      </c>
      <c r="AW270" s="116"/>
      <c r="AX270" s="115" t="e">
        <f t="shared" si="132"/>
        <v>#VALUE!</v>
      </c>
      <c r="AY270" s="278" t="str">
        <f t="shared" si="133"/>
        <v/>
      </c>
      <c r="BC270" s="115" t="str">
        <f>IF(E270="","",_xlfn.XLOOKUP(E270,'Summarized Plan'!A:A,'Summarized Plan'!K:K))</f>
        <v/>
      </c>
      <c r="XEU270" s="138">
        <f t="shared" si="112"/>
        <v>0</v>
      </c>
      <c r="XEV270" s="138" t="str">
        <f>IF(E270="","",B267)</f>
        <v/>
      </c>
      <c r="XEW270" s="153" t="str">
        <f t="shared" si="113"/>
        <v/>
      </c>
      <c r="XEX270" s="138" t="str">
        <f>IF(ISNA(VLOOKUP(E270,'Summarized Plan'!$A:$U,19,0)),"",VLOOKUP(E270,'Summarized Plan'!$A:$U,19,0))</f>
        <v/>
      </c>
      <c r="XEY270" s="16" t="str">
        <f>IF('Truck Utilization'!A235=0,"",'Truck Utilization'!A235)</f>
        <v/>
      </c>
      <c r="XEZ270" s="16" t="str">
        <f>IF('Truck Utilization'!B235=0,"",'Truck Utilization'!B235)</f>
        <v/>
      </c>
      <c r="XFA270" s="138">
        <f t="shared" si="114"/>
        <v>1</v>
      </c>
      <c r="XFB270" s="138" t="str">
        <f>IF('DSR Attendance'!A196="","",'DSR Attendance'!A196)</f>
        <v/>
      </c>
      <c r="XFC270" s="138" t="str">
        <f>IF('DSR Attendance'!B196="","",'DSR Attendance'!B196)</f>
        <v/>
      </c>
    </row>
    <row r="271" spans="1:55 16375:16383" ht="14.4" customHeight="1">
      <c r="A271" s="190" t="str">
        <f>IF(L271="","",VLOOKUP(L271,'Truck Utilization'!B$3:C$300,2,FALSE))</f>
        <v/>
      </c>
      <c r="B271" s="191"/>
      <c r="C271" s="192" t="str">
        <f>IF($B271="","",VLOOKUP($B271,'DSR Attendance'!$A$3:$E$273,5,FALSE))</f>
        <v/>
      </c>
      <c r="D271" s="193"/>
      <c r="E271" s="637"/>
      <c r="F271" s="195"/>
      <c r="G271" s="195"/>
      <c r="H271" s="195"/>
      <c r="I271" s="196" t="str">
        <f>IF(E271="","",VLOOKUP(E271,'Summarized Plan'!A:B,2,0))</f>
        <v/>
      </c>
      <c r="J271" s="194"/>
      <c r="K271" s="194" t="s">
        <v>378</v>
      </c>
      <c r="L271" s="195"/>
      <c r="M271" s="194" t="str">
        <f t="shared" si="115"/>
        <v/>
      </c>
      <c r="N271" s="195" t="str">
        <f>IF(E271="","",VLOOKUP(E271,'Summarized Plan'!$A:$C,3,0))</f>
        <v/>
      </c>
      <c r="O271" s="195" t="str">
        <f>IF(E271="","",VLOOKUP(E271,'Summarized Plan'!$A:$G,7,0))</f>
        <v/>
      </c>
      <c r="P271" s="196"/>
      <c r="Q271" s="198">
        <f t="shared" si="116"/>
        <v>0</v>
      </c>
      <c r="R271" s="197" t="str">
        <f>IF($B271="","",VLOOKUP($Q271,'DSR Attendance'!$A$3:$D$179,4,FALSE))</f>
        <v/>
      </c>
      <c r="S271" s="197"/>
      <c r="T271" s="197">
        <f t="shared" si="117"/>
        <v>0</v>
      </c>
      <c r="U271" s="197">
        <f t="shared" si="118"/>
        <v>0</v>
      </c>
      <c r="V271" s="197" t="str">
        <f t="shared" si="119"/>
        <v/>
      </c>
      <c r="W271" s="197"/>
      <c r="X271" s="197" t="str">
        <f>_xlfn.IFNA(IF(L271="","",VLOOKUP(L271,'Truck Utilization'!B$3:D$147,3,FALSE)),"")</f>
        <v/>
      </c>
      <c r="Y271" s="197" t="str">
        <f>IF(X271="","",IF(E271="","",VLOOKUP(E271,'Summarized Plan'!$A:$E,5,0)))</f>
        <v/>
      </c>
      <c r="Z271" s="197">
        <f t="shared" si="120"/>
        <v>0</v>
      </c>
      <c r="AA271" s="197">
        <f t="shared" si="121"/>
        <v>0</v>
      </c>
      <c r="AB271" s="197" t="str">
        <f t="shared" si="122"/>
        <v/>
      </c>
      <c r="AC271" s="197"/>
      <c r="AD271" s="197">
        <f t="shared" si="123"/>
        <v>0</v>
      </c>
      <c r="AE271" s="197">
        <f t="shared" si="124"/>
        <v>0</v>
      </c>
      <c r="AF271" s="197" t="str">
        <f t="shared" si="125"/>
        <v/>
      </c>
      <c r="AG271" s="194"/>
      <c r="AH271" s="194"/>
      <c r="AI271" s="194"/>
      <c r="AJ271" s="193"/>
      <c r="AK271" s="199"/>
      <c r="AL271" s="194"/>
      <c r="AM271" s="115" t="e">
        <f t="shared" si="126"/>
        <v>#VALUE!</v>
      </c>
      <c r="AO271" s="11">
        <f t="shared" si="127"/>
        <v>0</v>
      </c>
      <c r="AP271" s="11" t="e">
        <f t="shared" si="128"/>
        <v>#N/A</v>
      </c>
      <c r="AQ271" s="11" t="str">
        <f t="shared" si="129"/>
        <v/>
      </c>
      <c r="AS271" s="202">
        <f t="shared" si="130"/>
        <v>0</v>
      </c>
      <c r="AT271" s="11" t="str">
        <f t="shared" si="131"/>
        <v/>
      </c>
      <c r="AW271" s="116"/>
      <c r="AX271" s="115" t="e">
        <f t="shared" si="132"/>
        <v>#VALUE!</v>
      </c>
      <c r="AY271" s="278" t="str">
        <f t="shared" si="133"/>
        <v/>
      </c>
      <c r="BC271" s="115" t="str">
        <f>IF(E271="","",_xlfn.XLOOKUP(E271,'Summarized Plan'!A:A,'Summarized Plan'!K:K))</f>
        <v/>
      </c>
      <c r="XEU271" s="138">
        <f t="shared" si="112"/>
        <v>0</v>
      </c>
      <c r="XEV271" s="138" t="str">
        <f>IF(E271="","",B267)</f>
        <v/>
      </c>
      <c r="XEW271" s="153" t="str">
        <f t="shared" si="113"/>
        <v/>
      </c>
      <c r="XEX271" s="138" t="str">
        <f>IF(ISNA(VLOOKUP(E271,'Summarized Plan'!$A:$U,19,0)),"",VLOOKUP(E271,'Summarized Plan'!$A:$U,19,0))</f>
        <v/>
      </c>
      <c r="XEY271" s="16" t="str">
        <f>IF('Truck Utilization'!A236=0,"",'Truck Utilization'!A236)</f>
        <v/>
      </c>
      <c r="XEZ271" s="16" t="str">
        <f>IF('Truck Utilization'!B236=0,"",'Truck Utilization'!B236)</f>
        <v/>
      </c>
      <c r="XFA271" s="138">
        <f t="shared" si="114"/>
        <v>1</v>
      </c>
      <c r="XFB271" s="138" t="str">
        <f>IF('DSR Attendance'!A197="","",'DSR Attendance'!A197)</f>
        <v/>
      </c>
      <c r="XFC271" s="138" t="str">
        <f>IF('DSR Attendance'!B197="","",'DSR Attendance'!B197)</f>
        <v/>
      </c>
    </row>
    <row r="272" spans="1:55 16375:16383" ht="14.4" customHeight="1">
      <c r="A272" s="190" t="str">
        <f>IF(L272="","",VLOOKUP(L272,'Truck Utilization'!B$3:C$300,2,FALSE))</f>
        <v/>
      </c>
      <c r="B272" s="191"/>
      <c r="C272" s="192" t="str">
        <f>IF($B272="","",VLOOKUP($B272,'DSR Attendance'!$A$3:$E$273,5,FALSE))</f>
        <v/>
      </c>
      <c r="D272" s="193"/>
      <c r="E272" s="637"/>
      <c r="F272" s="195"/>
      <c r="G272" s="195"/>
      <c r="H272" s="195"/>
      <c r="I272" s="196" t="str">
        <f>IF(E272="","",VLOOKUP(E272,'Summarized Plan'!A:B,2,0))</f>
        <v/>
      </c>
      <c r="J272" s="194"/>
      <c r="K272" s="194" t="s">
        <v>378</v>
      </c>
      <c r="L272" s="195"/>
      <c r="M272" s="194" t="str">
        <f t="shared" si="115"/>
        <v/>
      </c>
      <c r="N272" s="195" t="str">
        <f>IF(E272="","",VLOOKUP(E272,'Summarized Plan'!$A:$C,3,0))</f>
        <v/>
      </c>
      <c r="O272" s="195" t="str">
        <f>IF(E272="","",VLOOKUP(E272,'Summarized Plan'!$A:$G,7,0))</f>
        <v/>
      </c>
      <c r="P272" s="196"/>
      <c r="Q272" s="198">
        <f t="shared" si="116"/>
        <v>0</v>
      </c>
      <c r="R272" s="197" t="str">
        <f>IF($B272="","",VLOOKUP($Q272,'DSR Attendance'!$A$3:$D$179,4,FALSE))</f>
        <v/>
      </c>
      <c r="S272" s="197"/>
      <c r="T272" s="197">
        <f t="shared" si="117"/>
        <v>0</v>
      </c>
      <c r="U272" s="197">
        <f t="shared" si="118"/>
        <v>0</v>
      </c>
      <c r="V272" s="197" t="str">
        <f t="shared" si="119"/>
        <v/>
      </c>
      <c r="W272" s="197"/>
      <c r="X272" s="197" t="str">
        <f>_xlfn.IFNA(IF(L272="","",VLOOKUP(L272,'Truck Utilization'!B$3:D$147,3,FALSE)),"")</f>
        <v/>
      </c>
      <c r="Y272" s="197" t="str">
        <f>IF(X272="","",IF(E272="","",VLOOKUP(E272,'Summarized Plan'!$A:$E,5,0)))</f>
        <v/>
      </c>
      <c r="Z272" s="197">
        <f t="shared" si="120"/>
        <v>0</v>
      </c>
      <c r="AA272" s="197">
        <f t="shared" si="121"/>
        <v>0</v>
      </c>
      <c r="AB272" s="197" t="str">
        <f t="shared" si="122"/>
        <v/>
      </c>
      <c r="AC272" s="197"/>
      <c r="AD272" s="197">
        <f t="shared" si="123"/>
        <v>0</v>
      </c>
      <c r="AE272" s="197">
        <f t="shared" si="124"/>
        <v>0</v>
      </c>
      <c r="AF272" s="197" t="str">
        <f t="shared" si="125"/>
        <v/>
      </c>
      <c r="AG272" s="194"/>
      <c r="AH272" s="194"/>
      <c r="AI272" s="194"/>
      <c r="AJ272" s="193"/>
      <c r="AK272" s="199"/>
      <c r="AL272" s="194"/>
      <c r="AM272" s="115" t="e">
        <f t="shared" si="126"/>
        <v>#VALUE!</v>
      </c>
      <c r="AO272" s="11">
        <f t="shared" si="127"/>
        <v>0</v>
      </c>
      <c r="AP272" s="11" t="e">
        <f t="shared" si="128"/>
        <v>#N/A</v>
      </c>
      <c r="AQ272" s="11" t="str">
        <f t="shared" si="129"/>
        <v/>
      </c>
      <c r="AS272" s="202">
        <f t="shared" si="130"/>
        <v>0</v>
      </c>
      <c r="AT272" s="11" t="str">
        <f t="shared" si="131"/>
        <v/>
      </c>
      <c r="AW272" s="116"/>
      <c r="AX272" s="115" t="e">
        <f t="shared" si="132"/>
        <v>#VALUE!</v>
      </c>
      <c r="AY272" s="278" t="str">
        <f t="shared" si="133"/>
        <v/>
      </c>
      <c r="BC272" s="115" t="str">
        <f>IF(E272="","",_xlfn.XLOOKUP(E272,'Summarized Plan'!A:A,'Summarized Plan'!K:K))</f>
        <v/>
      </c>
      <c r="XEU272" s="138">
        <f t="shared" si="112"/>
        <v>0</v>
      </c>
      <c r="XEV272" s="138" t="str">
        <f>IF(E272="","",B272)</f>
        <v/>
      </c>
      <c r="XEW272" s="153" t="str">
        <f t="shared" si="113"/>
        <v/>
      </c>
      <c r="XEX272" s="138" t="str">
        <f>IF(ISNA(VLOOKUP(E272,'Summarized Plan'!$A:$U,19,0)),"",VLOOKUP(E272,'Summarized Plan'!$A:$U,19,0))</f>
        <v/>
      </c>
      <c r="XEY272" s="16" t="str">
        <f>IF('Truck Utilization'!A237=0,"",'Truck Utilization'!A237)</f>
        <v/>
      </c>
      <c r="XEZ272" s="16" t="str">
        <f>IF('Truck Utilization'!B237=0,"",'Truck Utilization'!B237)</f>
        <v/>
      </c>
      <c r="XFA272" s="138">
        <f t="shared" si="114"/>
        <v>1</v>
      </c>
      <c r="XFB272" s="138" t="str">
        <f>IF('DSR Attendance'!A198="","",'DSR Attendance'!A198)</f>
        <v/>
      </c>
      <c r="XFC272" s="138" t="str">
        <f>IF('DSR Attendance'!B198="","",'DSR Attendance'!B198)</f>
        <v/>
      </c>
    </row>
    <row r="273" spans="1:55 16375:16383" ht="14.4" customHeight="1">
      <c r="A273" s="190" t="str">
        <f>IF(L273="","",VLOOKUP(L273,'Truck Utilization'!B$3:C$300,2,FALSE))</f>
        <v/>
      </c>
      <c r="B273" s="191"/>
      <c r="C273" s="192" t="str">
        <f>IF($B273="","",VLOOKUP($B273,'DSR Attendance'!$A$3:$E$273,5,FALSE))</f>
        <v/>
      </c>
      <c r="D273" s="193"/>
      <c r="E273" s="637"/>
      <c r="F273" s="195"/>
      <c r="G273" s="195"/>
      <c r="H273" s="195"/>
      <c r="I273" s="196" t="str">
        <f>IF(E273="","",VLOOKUP(E273,'Summarized Plan'!A:B,2,0))</f>
        <v/>
      </c>
      <c r="J273" s="194"/>
      <c r="K273" s="194" t="s">
        <v>378</v>
      </c>
      <c r="L273" s="195"/>
      <c r="M273" s="194" t="str">
        <f t="shared" si="115"/>
        <v/>
      </c>
      <c r="N273" s="195" t="str">
        <f>IF(E273="","",VLOOKUP(E273,'Summarized Plan'!$A:$C,3,0))</f>
        <v/>
      </c>
      <c r="O273" s="195" t="str">
        <f>IF(E273="","",VLOOKUP(E273,'Summarized Plan'!$A:$G,7,0))</f>
        <v/>
      </c>
      <c r="P273" s="196"/>
      <c r="Q273" s="198">
        <f t="shared" si="116"/>
        <v>0</v>
      </c>
      <c r="R273" s="197" t="str">
        <f>IF($B273="","",VLOOKUP($Q273,'DSR Attendance'!$A$3:$D$179,4,FALSE))</f>
        <v/>
      </c>
      <c r="S273" s="197"/>
      <c r="T273" s="197">
        <f t="shared" si="117"/>
        <v>0</v>
      </c>
      <c r="U273" s="197">
        <f t="shared" si="118"/>
        <v>0</v>
      </c>
      <c r="V273" s="197" t="str">
        <f t="shared" si="119"/>
        <v/>
      </c>
      <c r="W273" s="197"/>
      <c r="X273" s="197" t="str">
        <f>_xlfn.IFNA(IF(L273="","",VLOOKUP(L273,'Truck Utilization'!B$3:D$147,3,FALSE)),"")</f>
        <v/>
      </c>
      <c r="Y273" s="197" t="str">
        <f>IF(X273="","",IF(E273="","",VLOOKUP(E273,'Summarized Plan'!$A:$E,5,0)))</f>
        <v/>
      </c>
      <c r="Z273" s="197">
        <f t="shared" si="120"/>
        <v>0</v>
      </c>
      <c r="AA273" s="197">
        <f t="shared" si="121"/>
        <v>0</v>
      </c>
      <c r="AB273" s="197" t="str">
        <f t="shared" si="122"/>
        <v/>
      </c>
      <c r="AC273" s="197"/>
      <c r="AD273" s="197">
        <f t="shared" si="123"/>
        <v>0</v>
      </c>
      <c r="AE273" s="197">
        <f t="shared" si="124"/>
        <v>0</v>
      </c>
      <c r="AF273" s="197" t="str">
        <f t="shared" si="125"/>
        <v/>
      </c>
      <c r="AG273" s="194"/>
      <c r="AH273" s="194"/>
      <c r="AI273" s="194"/>
      <c r="AJ273" s="193"/>
      <c r="AK273" s="199"/>
      <c r="AL273" s="194"/>
      <c r="AM273" s="115" t="e">
        <f t="shared" si="126"/>
        <v>#VALUE!</v>
      </c>
      <c r="AO273" s="11">
        <f t="shared" si="127"/>
        <v>0</v>
      </c>
      <c r="AP273" s="11" t="e">
        <f t="shared" si="128"/>
        <v>#N/A</v>
      </c>
      <c r="AQ273" s="11" t="str">
        <f t="shared" si="129"/>
        <v/>
      </c>
      <c r="AS273" s="202">
        <f t="shared" si="130"/>
        <v>0</v>
      </c>
      <c r="AT273" s="11" t="str">
        <f t="shared" si="131"/>
        <v/>
      </c>
      <c r="AW273" s="116"/>
      <c r="AX273" s="115" t="e">
        <f t="shared" si="132"/>
        <v>#VALUE!</v>
      </c>
      <c r="AY273" s="278" t="str">
        <f t="shared" si="133"/>
        <v/>
      </c>
      <c r="BC273" s="115" t="str">
        <f>IF(E273="","",_xlfn.XLOOKUP(E273,'Summarized Plan'!A:A,'Summarized Plan'!K:K))</f>
        <v/>
      </c>
      <c r="XEU273" s="138">
        <f t="shared" si="112"/>
        <v>0</v>
      </c>
      <c r="XEV273" s="138" t="str">
        <f>IF(E273="","",B272)</f>
        <v/>
      </c>
      <c r="XEW273" s="153" t="str">
        <f t="shared" si="113"/>
        <v/>
      </c>
      <c r="XEX273" s="138" t="str">
        <f>IF(ISNA(VLOOKUP(E273,'Summarized Plan'!$A:$U,19,0)),"",VLOOKUP(E273,'Summarized Plan'!$A:$U,19,0))</f>
        <v/>
      </c>
      <c r="XEY273" s="16" t="str">
        <f>IF('Truck Utilization'!A238=0,"",'Truck Utilization'!A238)</f>
        <v/>
      </c>
      <c r="XEZ273" s="16" t="str">
        <f>IF('Truck Utilization'!B238=0,"",'Truck Utilization'!B238)</f>
        <v/>
      </c>
      <c r="XFA273" s="138">
        <f t="shared" si="114"/>
        <v>1</v>
      </c>
      <c r="XFB273" s="138" t="str">
        <f>IF('DSR Attendance'!A199="","",'DSR Attendance'!A199)</f>
        <v/>
      </c>
      <c r="XFC273" s="138" t="str">
        <f>IF('DSR Attendance'!B199="","",'DSR Attendance'!B199)</f>
        <v/>
      </c>
    </row>
    <row r="274" spans="1:55 16375:16383" ht="14.4" customHeight="1">
      <c r="A274" s="190" t="str">
        <f>IF(L274="","",VLOOKUP(L274,'Truck Utilization'!B$3:C$300,2,FALSE))</f>
        <v/>
      </c>
      <c r="B274" s="191"/>
      <c r="C274" s="192" t="str">
        <f>IF($B274="","",VLOOKUP($B274,'DSR Attendance'!$A$3:$E$273,5,FALSE))</f>
        <v/>
      </c>
      <c r="D274" s="193"/>
      <c r="E274" s="637"/>
      <c r="F274" s="195"/>
      <c r="G274" s="195"/>
      <c r="H274" s="195"/>
      <c r="I274" s="196" t="str">
        <f>IF(E274="","",VLOOKUP(E274,'Summarized Plan'!A:B,2,0))</f>
        <v/>
      </c>
      <c r="J274" s="194"/>
      <c r="K274" s="194" t="s">
        <v>378</v>
      </c>
      <c r="L274" s="195"/>
      <c r="M274" s="194" t="str">
        <f t="shared" si="115"/>
        <v/>
      </c>
      <c r="N274" s="195" t="str">
        <f>IF(E274="","",VLOOKUP(E274,'Summarized Plan'!$A:$C,3,0))</f>
        <v/>
      </c>
      <c r="O274" s="195" t="str">
        <f>IF(E274="","",VLOOKUP(E274,'Summarized Plan'!$A:$G,7,0))</f>
        <v/>
      </c>
      <c r="P274" s="196"/>
      <c r="Q274" s="198">
        <f t="shared" si="116"/>
        <v>0</v>
      </c>
      <c r="R274" s="197" t="str">
        <f>IF($B274="","",VLOOKUP($Q274,'DSR Attendance'!$A$3:$D$179,4,FALSE))</f>
        <v/>
      </c>
      <c r="S274" s="197"/>
      <c r="T274" s="197">
        <f t="shared" si="117"/>
        <v>0</v>
      </c>
      <c r="U274" s="197">
        <f t="shared" si="118"/>
        <v>0</v>
      </c>
      <c r="V274" s="197" t="str">
        <f t="shared" si="119"/>
        <v/>
      </c>
      <c r="W274" s="197"/>
      <c r="X274" s="197" t="str">
        <f>_xlfn.IFNA(IF(L274="","",VLOOKUP(L274,'Truck Utilization'!B$3:D$147,3,FALSE)),"")</f>
        <v/>
      </c>
      <c r="Y274" s="197" t="str">
        <f>IF(X274="","",IF(E274="","",VLOOKUP(E274,'Summarized Plan'!$A:$E,5,0)))</f>
        <v/>
      </c>
      <c r="Z274" s="197">
        <f t="shared" si="120"/>
        <v>0</v>
      </c>
      <c r="AA274" s="197">
        <f t="shared" si="121"/>
        <v>0</v>
      </c>
      <c r="AB274" s="197" t="str">
        <f t="shared" si="122"/>
        <v/>
      </c>
      <c r="AC274" s="197"/>
      <c r="AD274" s="197">
        <f t="shared" si="123"/>
        <v>0</v>
      </c>
      <c r="AE274" s="197">
        <f t="shared" si="124"/>
        <v>0</v>
      </c>
      <c r="AF274" s="197" t="str">
        <f t="shared" si="125"/>
        <v/>
      </c>
      <c r="AG274" s="194"/>
      <c r="AH274" s="194"/>
      <c r="AI274" s="194"/>
      <c r="AJ274" s="193"/>
      <c r="AK274" s="199"/>
      <c r="AL274" s="194"/>
      <c r="AM274" s="115" t="e">
        <f t="shared" si="126"/>
        <v>#VALUE!</v>
      </c>
      <c r="AO274" s="11">
        <f t="shared" si="127"/>
        <v>0</v>
      </c>
      <c r="AP274" s="11" t="e">
        <f t="shared" si="128"/>
        <v>#N/A</v>
      </c>
      <c r="AQ274" s="11" t="str">
        <f t="shared" si="129"/>
        <v/>
      </c>
      <c r="AS274" s="202">
        <f t="shared" si="130"/>
        <v>0</v>
      </c>
      <c r="AT274" s="11" t="str">
        <f t="shared" si="131"/>
        <v/>
      </c>
      <c r="AW274" s="116"/>
      <c r="AX274" s="115" t="e">
        <f t="shared" si="132"/>
        <v>#VALUE!</v>
      </c>
      <c r="AY274" s="278" t="str">
        <f t="shared" si="133"/>
        <v/>
      </c>
      <c r="BC274" s="115" t="str">
        <f>IF(E274="","",_xlfn.XLOOKUP(E274,'Summarized Plan'!A:A,'Summarized Plan'!K:K))</f>
        <v/>
      </c>
      <c r="XEU274" s="138">
        <f t="shared" si="112"/>
        <v>0</v>
      </c>
      <c r="XEV274" s="138" t="str">
        <f>IF(E274="","",B272)</f>
        <v/>
      </c>
      <c r="XEW274" s="153" t="str">
        <f t="shared" si="113"/>
        <v/>
      </c>
      <c r="XEX274" s="138" t="str">
        <f>IF(ISNA(VLOOKUP(E274,'Summarized Plan'!$A:$U,19,0)),"",VLOOKUP(E274,'Summarized Plan'!$A:$U,19,0))</f>
        <v/>
      </c>
      <c r="XEY274" s="16" t="str">
        <f>IF('Truck Utilization'!A239=0,"",'Truck Utilization'!A239)</f>
        <v/>
      </c>
      <c r="XEZ274" s="16" t="str">
        <f>IF('Truck Utilization'!B239=0,"",'Truck Utilization'!B239)</f>
        <v/>
      </c>
      <c r="XFA274" s="138">
        <f t="shared" si="114"/>
        <v>1</v>
      </c>
      <c r="XFB274" s="138" t="str">
        <f>IF('DSR Attendance'!A200="","",'DSR Attendance'!A200)</f>
        <v/>
      </c>
      <c r="XFC274" s="138" t="str">
        <f>IF('DSR Attendance'!B200="","",'DSR Attendance'!B200)</f>
        <v/>
      </c>
    </row>
    <row r="275" spans="1:55 16375:16383" ht="14.4" customHeight="1">
      <c r="A275" s="190" t="str">
        <f>IF(L275="","",VLOOKUP(L275,'Truck Utilization'!B$3:C$300,2,FALSE))</f>
        <v/>
      </c>
      <c r="B275" s="191"/>
      <c r="C275" s="192" t="str">
        <f>IF($B275="","",VLOOKUP($B275,'DSR Attendance'!$A$3:$E$273,5,FALSE))</f>
        <v/>
      </c>
      <c r="D275" s="193"/>
      <c r="E275" s="637"/>
      <c r="F275" s="195"/>
      <c r="G275" s="195"/>
      <c r="H275" s="195"/>
      <c r="I275" s="196" t="str">
        <f>IF(E275="","",VLOOKUP(E275,'Summarized Plan'!A:B,2,0))</f>
        <v/>
      </c>
      <c r="J275" s="194"/>
      <c r="K275" s="194" t="s">
        <v>378</v>
      </c>
      <c r="L275" s="195"/>
      <c r="M275" s="194" t="str">
        <f t="shared" si="115"/>
        <v/>
      </c>
      <c r="N275" s="195" t="str">
        <f>IF(E275="","",VLOOKUP(E275,'Summarized Plan'!$A:$C,3,0))</f>
        <v/>
      </c>
      <c r="O275" s="195" t="str">
        <f>IF(E275="","",VLOOKUP(E275,'Summarized Plan'!$A:$G,7,0))</f>
        <v/>
      </c>
      <c r="P275" s="196"/>
      <c r="Q275" s="198">
        <f t="shared" si="116"/>
        <v>0</v>
      </c>
      <c r="R275" s="197" t="str">
        <f>IF($B275="","",VLOOKUP($Q275,'DSR Attendance'!$A$3:$D$179,4,FALSE))</f>
        <v/>
      </c>
      <c r="S275" s="197"/>
      <c r="T275" s="197">
        <f t="shared" si="117"/>
        <v>0</v>
      </c>
      <c r="U275" s="197">
        <f t="shared" si="118"/>
        <v>0</v>
      </c>
      <c r="V275" s="197" t="str">
        <f t="shared" si="119"/>
        <v/>
      </c>
      <c r="W275" s="197"/>
      <c r="X275" s="197" t="str">
        <f>_xlfn.IFNA(IF(L275="","",VLOOKUP(L275,'Truck Utilization'!B$3:D$147,3,FALSE)),"")</f>
        <v/>
      </c>
      <c r="Y275" s="197" t="str">
        <f>IF(X275="","",IF(E275="","",VLOOKUP(E275,'Summarized Plan'!$A:$E,5,0)))</f>
        <v/>
      </c>
      <c r="Z275" s="197">
        <f t="shared" si="120"/>
        <v>0</v>
      </c>
      <c r="AA275" s="197">
        <f t="shared" si="121"/>
        <v>0</v>
      </c>
      <c r="AB275" s="197" t="str">
        <f t="shared" si="122"/>
        <v/>
      </c>
      <c r="AC275" s="197"/>
      <c r="AD275" s="197">
        <f t="shared" si="123"/>
        <v>0</v>
      </c>
      <c r="AE275" s="197">
        <f t="shared" si="124"/>
        <v>0</v>
      </c>
      <c r="AF275" s="197" t="str">
        <f t="shared" si="125"/>
        <v/>
      </c>
      <c r="AG275" s="194"/>
      <c r="AH275" s="194"/>
      <c r="AI275" s="194"/>
      <c r="AJ275" s="193"/>
      <c r="AK275" s="199"/>
      <c r="AL275" s="194"/>
      <c r="AM275" s="115" t="e">
        <f t="shared" si="126"/>
        <v>#VALUE!</v>
      </c>
      <c r="AO275" s="11">
        <f t="shared" si="127"/>
        <v>0</v>
      </c>
      <c r="AP275" s="11" t="e">
        <f t="shared" si="128"/>
        <v>#N/A</v>
      </c>
      <c r="AQ275" s="11" t="str">
        <f t="shared" si="129"/>
        <v/>
      </c>
      <c r="AS275" s="202">
        <f t="shared" si="130"/>
        <v>0</v>
      </c>
      <c r="AT275" s="11" t="str">
        <f t="shared" si="131"/>
        <v/>
      </c>
      <c r="AW275" s="116"/>
      <c r="AX275" s="115" t="e">
        <f t="shared" si="132"/>
        <v>#VALUE!</v>
      </c>
      <c r="AY275" s="278" t="str">
        <f t="shared" si="133"/>
        <v/>
      </c>
      <c r="BC275" s="115" t="str">
        <f>IF(E275="","",_xlfn.XLOOKUP(E275,'Summarized Plan'!A:A,'Summarized Plan'!K:K))</f>
        <v/>
      </c>
      <c r="XEU275" s="138">
        <f t="shared" si="112"/>
        <v>0</v>
      </c>
      <c r="XEV275" s="138" t="str">
        <f>IF(E275="","",B272)</f>
        <v/>
      </c>
      <c r="XEW275" s="153" t="str">
        <f t="shared" si="113"/>
        <v/>
      </c>
      <c r="XEX275" s="138" t="str">
        <f>IF(ISNA(VLOOKUP(E275,'Summarized Plan'!$A:$U,19,0)),"",VLOOKUP(E275,'Summarized Plan'!$A:$U,19,0))</f>
        <v/>
      </c>
      <c r="XEY275" s="16" t="str">
        <f>IF('Truck Utilization'!A240=0,"",'Truck Utilization'!A240)</f>
        <v/>
      </c>
      <c r="XEZ275" s="16" t="str">
        <f>IF('Truck Utilization'!B240=0,"",'Truck Utilization'!B240)</f>
        <v/>
      </c>
      <c r="XFA275" s="138">
        <f t="shared" si="114"/>
        <v>1</v>
      </c>
      <c r="XFB275" s="138" t="str">
        <f>IF('DSR Attendance'!A201="","",'DSR Attendance'!A201)</f>
        <v/>
      </c>
      <c r="XFC275" s="138" t="str">
        <f>IF('DSR Attendance'!B201="","",'DSR Attendance'!B201)</f>
        <v/>
      </c>
    </row>
    <row r="276" spans="1:55 16375:16383" ht="14.4" customHeight="1">
      <c r="A276" s="190" t="str">
        <f>IF(L276="","",VLOOKUP(L276,'Truck Utilization'!B$3:C$300,2,FALSE))</f>
        <v/>
      </c>
      <c r="B276" s="191"/>
      <c r="C276" s="192" t="str">
        <f>IF($B276="","",VLOOKUP($B276,'DSR Attendance'!$A$3:$E$273,5,FALSE))</f>
        <v/>
      </c>
      <c r="D276" s="193"/>
      <c r="E276" s="637"/>
      <c r="F276" s="195"/>
      <c r="G276" s="195"/>
      <c r="H276" s="195"/>
      <c r="I276" s="196" t="str">
        <f>IF(E276="","",VLOOKUP(E276,'Summarized Plan'!A:B,2,0))</f>
        <v/>
      </c>
      <c r="J276" s="194"/>
      <c r="K276" s="194" t="s">
        <v>378</v>
      </c>
      <c r="L276" s="195"/>
      <c r="M276" s="194" t="str">
        <f t="shared" si="115"/>
        <v/>
      </c>
      <c r="N276" s="195" t="str">
        <f>IF(E276="","",VLOOKUP(E276,'Summarized Plan'!$A:$C,3,0))</f>
        <v/>
      </c>
      <c r="O276" s="195" t="str">
        <f>IF(E276="","",VLOOKUP(E276,'Summarized Plan'!$A:$G,7,0))</f>
        <v/>
      </c>
      <c r="P276" s="196"/>
      <c r="Q276" s="198">
        <f t="shared" si="116"/>
        <v>0</v>
      </c>
      <c r="R276" s="197" t="str">
        <f>IF($B276="","",VLOOKUP($Q276,'DSR Attendance'!$A$3:$D$179,4,FALSE))</f>
        <v/>
      </c>
      <c r="S276" s="197"/>
      <c r="T276" s="197">
        <f t="shared" si="117"/>
        <v>0</v>
      </c>
      <c r="U276" s="197">
        <f t="shared" si="118"/>
        <v>0</v>
      </c>
      <c r="V276" s="197" t="str">
        <f t="shared" si="119"/>
        <v/>
      </c>
      <c r="W276" s="197"/>
      <c r="X276" s="197" t="str">
        <f>_xlfn.IFNA(IF(L276="","",VLOOKUP(L276,'Truck Utilization'!B$3:D$147,3,FALSE)),"")</f>
        <v/>
      </c>
      <c r="Y276" s="197" t="str">
        <f>IF(X276="","",IF(E276="","",VLOOKUP(E276,'Summarized Plan'!$A:$E,5,0)))</f>
        <v/>
      </c>
      <c r="Z276" s="197">
        <f t="shared" si="120"/>
        <v>0</v>
      </c>
      <c r="AA276" s="197">
        <f t="shared" si="121"/>
        <v>0</v>
      </c>
      <c r="AB276" s="197" t="str">
        <f t="shared" si="122"/>
        <v/>
      </c>
      <c r="AC276" s="197"/>
      <c r="AD276" s="197">
        <f t="shared" si="123"/>
        <v>0</v>
      </c>
      <c r="AE276" s="197">
        <f t="shared" si="124"/>
        <v>0</v>
      </c>
      <c r="AF276" s="197" t="str">
        <f t="shared" si="125"/>
        <v/>
      </c>
      <c r="AG276" s="194"/>
      <c r="AH276" s="194"/>
      <c r="AI276" s="194"/>
      <c r="AJ276" s="193"/>
      <c r="AK276" s="199"/>
      <c r="AL276" s="194"/>
      <c r="AM276" s="115" t="e">
        <f t="shared" si="126"/>
        <v>#VALUE!</v>
      </c>
      <c r="AO276" s="11">
        <f t="shared" si="127"/>
        <v>0</v>
      </c>
      <c r="AP276" s="11" t="e">
        <f t="shared" si="128"/>
        <v>#N/A</v>
      </c>
      <c r="AQ276" s="11" t="str">
        <f t="shared" si="129"/>
        <v/>
      </c>
      <c r="AS276" s="202">
        <f t="shared" si="130"/>
        <v>0</v>
      </c>
      <c r="AT276" s="11" t="str">
        <f t="shared" si="131"/>
        <v/>
      </c>
      <c r="AW276" s="116"/>
      <c r="AX276" s="115" t="e">
        <f t="shared" si="132"/>
        <v>#VALUE!</v>
      </c>
      <c r="AY276" s="278" t="str">
        <f t="shared" si="133"/>
        <v/>
      </c>
      <c r="BC276" s="115" t="str">
        <f>IF(E276="","",_xlfn.XLOOKUP(E276,'Summarized Plan'!A:A,'Summarized Plan'!K:K))</f>
        <v/>
      </c>
      <c r="XEU276" s="138">
        <f t="shared" si="112"/>
        <v>0</v>
      </c>
      <c r="XEV276" s="138" t="str">
        <f>IF(E276="","",B272)</f>
        <v/>
      </c>
      <c r="XEW276" s="153" t="str">
        <f t="shared" si="113"/>
        <v/>
      </c>
      <c r="XEX276" s="138" t="str">
        <f>IF(ISNA(VLOOKUP(E276,'Summarized Plan'!$A:$U,19,0)),"",VLOOKUP(E276,'Summarized Plan'!$A:$U,19,0))</f>
        <v/>
      </c>
      <c r="XEY276" s="16" t="str">
        <f>IF('Truck Utilization'!A241=0,"",'Truck Utilization'!A241)</f>
        <v/>
      </c>
      <c r="XEZ276" s="16" t="str">
        <f>IF('Truck Utilization'!B241=0,"",'Truck Utilization'!B241)</f>
        <v/>
      </c>
      <c r="XFA276" s="138">
        <f t="shared" si="114"/>
        <v>1</v>
      </c>
      <c r="XFB276" s="138" t="str">
        <f>IF('DSR Attendance'!A202="","",'DSR Attendance'!A202)</f>
        <v/>
      </c>
      <c r="XFC276" s="138" t="str">
        <f>IF('DSR Attendance'!B202="","",'DSR Attendance'!B202)</f>
        <v/>
      </c>
    </row>
    <row r="277" spans="1:55 16375:16383" ht="14.4" customHeight="1">
      <c r="A277" s="190" t="str">
        <f>IF(L277="","",VLOOKUP(L277,'Truck Utilization'!B$3:C$300,2,FALSE))</f>
        <v/>
      </c>
      <c r="B277" s="191"/>
      <c r="C277" s="192" t="str">
        <f>IF($B277="","",VLOOKUP($B277,'DSR Attendance'!$A$3:$E$273,5,FALSE))</f>
        <v/>
      </c>
      <c r="D277" s="193"/>
      <c r="E277" s="637"/>
      <c r="F277" s="195"/>
      <c r="G277" s="195"/>
      <c r="H277" s="195"/>
      <c r="I277" s="196" t="str">
        <f>IF(E277="","",VLOOKUP(E277,'Summarized Plan'!A:B,2,0))</f>
        <v/>
      </c>
      <c r="J277" s="194"/>
      <c r="K277" s="194" t="s">
        <v>378</v>
      </c>
      <c r="L277" s="195"/>
      <c r="M277" s="194" t="str">
        <f t="shared" si="115"/>
        <v/>
      </c>
      <c r="N277" s="195" t="str">
        <f>IF(E277="","",VLOOKUP(E277,'Summarized Plan'!$A:$C,3,0))</f>
        <v/>
      </c>
      <c r="O277" s="195" t="str">
        <f>IF(E277="","",VLOOKUP(E277,'Summarized Plan'!$A:$G,7,0))</f>
        <v/>
      </c>
      <c r="P277" s="196"/>
      <c r="Q277" s="198">
        <f t="shared" si="116"/>
        <v>0</v>
      </c>
      <c r="R277" s="197" t="str">
        <f>IF($B277="","",VLOOKUP($Q277,'DSR Attendance'!$A$3:$D$179,4,FALSE))</f>
        <v/>
      </c>
      <c r="S277" s="197"/>
      <c r="T277" s="197">
        <f t="shared" si="117"/>
        <v>0</v>
      </c>
      <c r="U277" s="197">
        <f t="shared" si="118"/>
        <v>0</v>
      </c>
      <c r="V277" s="197" t="str">
        <f t="shared" si="119"/>
        <v/>
      </c>
      <c r="W277" s="197"/>
      <c r="X277" s="197" t="str">
        <f>_xlfn.IFNA(IF(L277="","",VLOOKUP(L277,'Truck Utilization'!B$3:D$147,3,FALSE)),"")</f>
        <v/>
      </c>
      <c r="Y277" s="197" t="str">
        <f>IF(X277="","",IF(E277="","",VLOOKUP(E277,'Summarized Plan'!$A:$E,5,0)))</f>
        <v/>
      </c>
      <c r="Z277" s="197">
        <f t="shared" si="120"/>
        <v>0</v>
      </c>
      <c r="AA277" s="197">
        <f t="shared" si="121"/>
        <v>0</v>
      </c>
      <c r="AB277" s="197" t="str">
        <f t="shared" si="122"/>
        <v/>
      </c>
      <c r="AC277" s="197"/>
      <c r="AD277" s="197">
        <f t="shared" si="123"/>
        <v>0</v>
      </c>
      <c r="AE277" s="197">
        <f t="shared" si="124"/>
        <v>0</v>
      </c>
      <c r="AF277" s="197" t="str">
        <f t="shared" si="125"/>
        <v/>
      </c>
      <c r="AG277" s="194"/>
      <c r="AH277" s="194"/>
      <c r="AI277" s="194"/>
      <c r="AJ277" s="193"/>
      <c r="AK277" s="199"/>
      <c r="AL277" s="194"/>
      <c r="AM277" s="115" t="e">
        <f t="shared" si="126"/>
        <v>#VALUE!</v>
      </c>
      <c r="AO277" s="11">
        <f t="shared" si="127"/>
        <v>0</v>
      </c>
      <c r="AP277" s="11" t="e">
        <f t="shared" si="128"/>
        <v>#N/A</v>
      </c>
      <c r="AQ277" s="11" t="str">
        <f t="shared" si="129"/>
        <v/>
      </c>
      <c r="AS277" s="202">
        <f t="shared" si="130"/>
        <v>0</v>
      </c>
      <c r="AT277" s="11" t="str">
        <f t="shared" si="131"/>
        <v/>
      </c>
      <c r="AW277" s="116"/>
      <c r="AX277" s="115" t="e">
        <f t="shared" si="132"/>
        <v>#VALUE!</v>
      </c>
      <c r="AY277" s="278" t="str">
        <f t="shared" si="133"/>
        <v/>
      </c>
      <c r="BC277" s="115" t="str">
        <f>IF(E277="","",_xlfn.XLOOKUP(E277,'Summarized Plan'!A:A,'Summarized Plan'!K:K))</f>
        <v/>
      </c>
      <c r="XEU277" s="138">
        <f t="shared" si="112"/>
        <v>0</v>
      </c>
      <c r="XEV277" s="138" t="str">
        <f>IF(E277="","",B277)</f>
        <v/>
      </c>
      <c r="XEW277" s="153" t="str">
        <f t="shared" si="113"/>
        <v/>
      </c>
      <c r="XEX277" s="138" t="str">
        <f>IF(ISNA(VLOOKUP(E277,'Summarized Plan'!$A:$U,19,0)),"",VLOOKUP(E277,'Summarized Plan'!$A:$U,19,0))</f>
        <v/>
      </c>
      <c r="XEY277" s="16" t="str">
        <f>IF('Truck Utilization'!A242=0,"",'Truck Utilization'!A242)</f>
        <v/>
      </c>
      <c r="XEZ277" s="16" t="str">
        <f>IF('Truck Utilization'!B242=0,"",'Truck Utilization'!B242)</f>
        <v/>
      </c>
      <c r="XFA277" s="138">
        <f t="shared" si="114"/>
        <v>1</v>
      </c>
      <c r="XFB277" s="138" t="str">
        <f>IF('DSR Attendance'!A203="","",'DSR Attendance'!A203)</f>
        <v/>
      </c>
      <c r="XFC277" s="138" t="str">
        <f>IF('DSR Attendance'!B203="","",'DSR Attendance'!B203)</f>
        <v/>
      </c>
    </row>
    <row r="278" spans="1:55 16375:16383" ht="14.4" customHeight="1">
      <c r="A278" s="190" t="str">
        <f>IF(L278="","",VLOOKUP(L278,'Truck Utilization'!B$3:C$300,2,FALSE))</f>
        <v/>
      </c>
      <c r="B278" s="191"/>
      <c r="C278" s="192" t="str">
        <f>IF($B278="","",VLOOKUP($B278,'DSR Attendance'!$A$3:$E$273,5,FALSE))</f>
        <v/>
      </c>
      <c r="D278" s="193"/>
      <c r="E278" s="637"/>
      <c r="F278" s="195"/>
      <c r="G278" s="195"/>
      <c r="H278" s="195"/>
      <c r="I278" s="196" t="str">
        <f>IF(E278="","",VLOOKUP(E278,'Summarized Plan'!A:B,2,0))</f>
        <v/>
      </c>
      <c r="J278" s="194"/>
      <c r="K278" s="194" t="s">
        <v>378</v>
      </c>
      <c r="L278" s="195"/>
      <c r="M278" s="194" t="str">
        <f t="shared" si="115"/>
        <v/>
      </c>
      <c r="N278" s="195" t="str">
        <f>IF(E278="","",VLOOKUP(E278,'Summarized Plan'!$A:$C,3,0))</f>
        <v/>
      </c>
      <c r="O278" s="195" t="str">
        <f>IF(E278="","",VLOOKUP(E278,'Summarized Plan'!$A:$G,7,0))</f>
        <v/>
      </c>
      <c r="P278" s="196"/>
      <c r="Q278" s="198">
        <f t="shared" si="116"/>
        <v>0</v>
      </c>
      <c r="R278" s="197" t="str">
        <f>IF($B278="","",VLOOKUP($Q278,'DSR Attendance'!$A$3:$D$179,4,FALSE))</f>
        <v/>
      </c>
      <c r="S278" s="197"/>
      <c r="T278" s="197">
        <f t="shared" si="117"/>
        <v>0</v>
      </c>
      <c r="U278" s="197">
        <f t="shared" si="118"/>
        <v>0</v>
      </c>
      <c r="V278" s="197" t="str">
        <f t="shared" si="119"/>
        <v/>
      </c>
      <c r="W278" s="197"/>
      <c r="X278" s="197" t="str">
        <f>_xlfn.IFNA(IF(L278="","",VLOOKUP(L278,'Truck Utilization'!B$3:D$147,3,FALSE)),"")</f>
        <v/>
      </c>
      <c r="Y278" s="197" t="str">
        <f>IF(X278="","",IF(E278="","",VLOOKUP(E278,'Summarized Plan'!$A:$E,5,0)))</f>
        <v/>
      </c>
      <c r="Z278" s="197">
        <f t="shared" si="120"/>
        <v>0</v>
      </c>
      <c r="AA278" s="197">
        <f t="shared" si="121"/>
        <v>0</v>
      </c>
      <c r="AB278" s="197" t="str">
        <f t="shared" si="122"/>
        <v/>
      </c>
      <c r="AC278" s="197"/>
      <c r="AD278" s="197">
        <f t="shared" si="123"/>
        <v>0</v>
      </c>
      <c r="AE278" s="197">
        <f t="shared" si="124"/>
        <v>0</v>
      </c>
      <c r="AF278" s="197" t="str">
        <f t="shared" si="125"/>
        <v/>
      </c>
      <c r="AG278" s="194"/>
      <c r="AH278" s="194"/>
      <c r="AI278" s="194"/>
      <c r="AJ278" s="193"/>
      <c r="AK278" s="199"/>
      <c r="AL278" s="194"/>
      <c r="AM278" s="115" t="e">
        <f t="shared" si="126"/>
        <v>#VALUE!</v>
      </c>
      <c r="AO278" s="11">
        <f t="shared" si="127"/>
        <v>0</v>
      </c>
      <c r="AP278" s="11" t="e">
        <f t="shared" si="128"/>
        <v>#N/A</v>
      </c>
      <c r="AQ278" s="11" t="str">
        <f t="shared" si="129"/>
        <v/>
      </c>
      <c r="AS278" s="202">
        <f t="shared" si="130"/>
        <v>0</v>
      </c>
      <c r="AT278" s="11" t="str">
        <f t="shared" si="131"/>
        <v/>
      </c>
      <c r="AW278" s="116"/>
      <c r="AX278" s="115" t="e">
        <f t="shared" si="132"/>
        <v>#VALUE!</v>
      </c>
      <c r="AY278" s="278" t="str">
        <f t="shared" si="133"/>
        <v/>
      </c>
      <c r="BC278" s="115" t="str">
        <f>IF(E278="","",_xlfn.XLOOKUP(E278,'Summarized Plan'!A:A,'Summarized Plan'!K:K))</f>
        <v/>
      </c>
      <c r="XEU278" s="138">
        <f t="shared" ref="XEU278:XEU341" si="134">COUNTIF($E:$E,E278)</f>
        <v>0</v>
      </c>
      <c r="XEV278" s="138" t="str">
        <f>IF(E278="","",B277)</f>
        <v/>
      </c>
      <c r="XEW278" s="153" t="str">
        <f t="shared" ref="XEW278:XEW341" si="135">IF(L278="","",L278)</f>
        <v/>
      </c>
      <c r="XEX278" s="138" t="str">
        <f>IF(ISNA(VLOOKUP(E278,'Summarized Plan'!$A:$U,19,0)),"",VLOOKUP(E278,'Summarized Plan'!$A:$U,19,0))</f>
        <v/>
      </c>
      <c r="XEY278" s="16" t="str">
        <f>IF('Truck Utilization'!A243=0,"",'Truck Utilization'!A243)</f>
        <v/>
      </c>
      <c r="XEZ278" s="16" t="str">
        <f>IF('Truck Utilization'!B243=0,"",'Truck Utilization'!B243)</f>
        <v/>
      </c>
      <c r="XFA278" s="138">
        <f t="shared" si="114"/>
        <v>1</v>
      </c>
      <c r="XFB278" s="138" t="str">
        <f>IF('DSR Attendance'!A204="","",'DSR Attendance'!A204)</f>
        <v/>
      </c>
      <c r="XFC278" s="138" t="str">
        <f>IF('DSR Attendance'!B204="","",'DSR Attendance'!B204)</f>
        <v/>
      </c>
    </row>
    <row r="279" spans="1:55 16375:16383" ht="14.4" customHeight="1">
      <c r="A279" s="190" t="str">
        <f>IF(L279="","",VLOOKUP(L279,'Truck Utilization'!B$3:C$300,2,FALSE))</f>
        <v/>
      </c>
      <c r="B279" s="191"/>
      <c r="C279" s="192" t="str">
        <f>IF($B279="","",VLOOKUP($B279,'DSR Attendance'!$A$3:$E$273,5,FALSE))</f>
        <v/>
      </c>
      <c r="D279" s="193"/>
      <c r="E279" s="637"/>
      <c r="F279" s="195"/>
      <c r="G279" s="195"/>
      <c r="H279" s="195"/>
      <c r="I279" s="196" t="str">
        <f>IF(E279="","",VLOOKUP(E279,'Summarized Plan'!A:B,2,0))</f>
        <v/>
      </c>
      <c r="J279" s="194"/>
      <c r="K279" s="194" t="s">
        <v>378</v>
      </c>
      <c r="L279" s="195"/>
      <c r="M279" s="194" t="str">
        <f t="shared" si="115"/>
        <v/>
      </c>
      <c r="N279" s="195" t="str">
        <f>IF(E279="","",VLOOKUP(E279,'Summarized Plan'!$A:$C,3,0))</f>
        <v/>
      </c>
      <c r="O279" s="195" t="str">
        <f>IF(E279="","",VLOOKUP(E279,'Summarized Plan'!$A:$G,7,0))</f>
        <v/>
      </c>
      <c r="P279" s="196"/>
      <c r="Q279" s="198">
        <f t="shared" si="116"/>
        <v>0</v>
      </c>
      <c r="R279" s="197" t="str">
        <f>IF($B279="","",VLOOKUP($Q279,'DSR Attendance'!$A$3:$D$179,4,FALSE))</f>
        <v/>
      </c>
      <c r="S279" s="197"/>
      <c r="T279" s="197">
        <f t="shared" si="117"/>
        <v>0</v>
      </c>
      <c r="U279" s="197">
        <f t="shared" si="118"/>
        <v>0</v>
      </c>
      <c r="V279" s="197" t="str">
        <f t="shared" si="119"/>
        <v/>
      </c>
      <c r="W279" s="197"/>
      <c r="X279" s="197" t="str">
        <f>_xlfn.IFNA(IF(L279="","",VLOOKUP(L279,'Truck Utilization'!B$3:D$147,3,FALSE)),"")</f>
        <v/>
      </c>
      <c r="Y279" s="197" t="str">
        <f>IF(X279="","",IF(E279="","",VLOOKUP(E279,'Summarized Plan'!$A:$E,5,0)))</f>
        <v/>
      </c>
      <c r="Z279" s="197">
        <f t="shared" si="120"/>
        <v>0</v>
      </c>
      <c r="AA279" s="197">
        <f t="shared" si="121"/>
        <v>0</v>
      </c>
      <c r="AB279" s="197" t="str">
        <f t="shared" si="122"/>
        <v/>
      </c>
      <c r="AC279" s="197"/>
      <c r="AD279" s="197">
        <f t="shared" si="123"/>
        <v>0</v>
      </c>
      <c r="AE279" s="197">
        <f t="shared" si="124"/>
        <v>0</v>
      </c>
      <c r="AF279" s="197" t="str">
        <f t="shared" si="125"/>
        <v/>
      </c>
      <c r="AG279" s="194"/>
      <c r="AH279" s="194"/>
      <c r="AI279" s="194"/>
      <c r="AJ279" s="193"/>
      <c r="AK279" s="199"/>
      <c r="AL279" s="194"/>
      <c r="AM279" s="115" t="e">
        <f t="shared" si="126"/>
        <v>#VALUE!</v>
      </c>
      <c r="AO279" s="11">
        <f t="shared" si="127"/>
        <v>0</v>
      </c>
      <c r="AP279" s="11" t="e">
        <f t="shared" si="128"/>
        <v>#N/A</v>
      </c>
      <c r="AQ279" s="11" t="str">
        <f t="shared" si="129"/>
        <v/>
      </c>
      <c r="AS279" s="202">
        <f t="shared" si="130"/>
        <v>0</v>
      </c>
      <c r="AT279" s="11" t="str">
        <f t="shared" si="131"/>
        <v/>
      </c>
      <c r="AW279" s="116"/>
      <c r="AX279" s="115" t="e">
        <f t="shared" si="132"/>
        <v>#VALUE!</v>
      </c>
      <c r="AY279" s="278" t="str">
        <f t="shared" si="133"/>
        <v/>
      </c>
      <c r="BC279" s="115" t="str">
        <f>IF(E279="","",_xlfn.XLOOKUP(E279,'Summarized Plan'!A:A,'Summarized Plan'!K:K))</f>
        <v/>
      </c>
      <c r="XEU279" s="138">
        <f t="shared" si="134"/>
        <v>0</v>
      </c>
      <c r="XEV279" s="138" t="str">
        <f>IF(E279="","",B277)</f>
        <v/>
      </c>
      <c r="XEW279" s="153" t="str">
        <f t="shared" si="135"/>
        <v/>
      </c>
      <c r="XEX279" s="138" t="str">
        <f>IF(ISNA(VLOOKUP(E279,'Summarized Plan'!$A:$U,19,0)),"",VLOOKUP(E279,'Summarized Plan'!$A:$U,19,0))</f>
        <v/>
      </c>
      <c r="XEY279" s="16" t="str">
        <f>IF('Truck Utilization'!A244=0,"",'Truck Utilization'!A244)</f>
        <v/>
      </c>
      <c r="XEZ279" s="16" t="str">
        <f>IF('Truck Utilization'!B244=0,"",'Truck Utilization'!B244)</f>
        <v/>
      </c>
      <c r="XFA279" s="138">
        <f t="shared" si="114"/>
        <v>1</v>
      </c>
      <c r="XFB279" s="138" t="str">
        <f>IF('DSR Attendance'!A205="","",'DSR Attendance'!A205)</f>
        <v/>
      </c>
      <c r="XFC279" s="138" t="str">
        <f>IF('DSR Attendance'!B205="","",'DSR Attendance'!B205)</f>
        <v/>
      </c>
    </row>
    <row r="280" spans="1:55 16375:16383" ht="14.4" customHeight="1">
      <c r="A280" s="190" t="str">
        <f>IF(L280="","",VLOOKUP(L280,'Truck Utilization'!B$3:C$300,2,FALSE))</f>
        <v/>
      </c>
      <c r="B280" s="191"/>
      <c r="C280" s="192" t="str">
        <f>IF($B280="","",VLOOKUP($B280,'DSR Attendance'!$A$3:$E$273,5,FALSE))</f>
        <v/>
      </c>
      <c r="D280" s="193"/>
      <c r="E280" s="637"/>
      <c r="F280" s="195"/>
      <c r="G280" s="195"/>
      <c r="H280" s="195"/>
      <c r="I280" s="196" t="str">
        <f>IF(E280="","",VLOOKUP(E280,'Summarized Plan'!A:B,2,0))</f>
        <v/>
      </c>
      <c r="J280" s="194"/>
      <c r="K280" s="194" t="s">
        <v>378</v>
      </c>
      <c r="L280" s="195"/>
      <c r="M280" s="194" t="str">
        <f t="shared" si="115"/>
        <v/>
      </c>
      <c r="N280" s="195" t="str">
        <f>IF(E280="","",VLOOKUP(E280,'Summarized Plan'!$A:$C,3,0))</f>
        <v/>
      </c>
      <c r="O280" s="195" t="str">
        <f>IF(E280="","",VLOOKUP(E280,'Summarized Plan'!$A:$G,7,0))</f>
        <v/>
      </c>
      <c r="P280" s="196"/>
      <c r="Q280" s="198">
        <f t="shared" si="116"/>
        <v>0</v>
      </c>
      <c r="R280" s="197" t="str">
        <f>IF($B280="","",VLOOKUP($Q280,'DSR Attendance'!$A$3:$D$179,4,FALSE))</f>
        <v/>
      </c>
      <c r="S280" s="197"/>
      <c r="T280" s="197">
        <f t="shared" si="117"/>
        <v>0</v>
      </c>
      <c r="U280" s="197">
        <f t="shared" si="118"/>
        <v>0</v>
      </c>
      <c r="V280" s="197" t="str">
        <f t="shared" si="119"/>
        <v/>
      </c>
      <c r="W280" s="197"/>
      <c r="X280" s="197" t="str">
        <f>_xlfn.IFNA(IF(L280="","",VLOOKUP(L280,'Truck Utilization'!B$3:D$147,3,FALSE)),"")</f>
        <v/>
      </c>
      <c r="Y280" s="197" t="str">
        <f>IF(X280="","",IF(E280="","",VLOOKUP(E280,'Summarized Plan'!$A:$E,5,0)))</f>
        <v/>
      </c>
      <c r="Z280" s="197">
        <f t="shared" si="120"/>
        <v>0</v>
      </c>
      <c r="AA280" s="197">
        <f t="shared" si="121"/>
        <v>0</v>
      </c>
      <c r="AB280" s="197" t="str">
        <f t="shared" si="122"/>
        <v/>
      </c>
      <c r="AC280" s="197"/>
      <c r="AD280" s="197">
        <f t="shared" si="123"/>
        <v>0</v>
      </c>
      <c r="AE280" s="197">
        <f t="shared" si="124"/>
        <v>0</v>
      </c>
      <c r="AF280" s="197" t="str">
        <f t="shared" si="125"/>
        <v/>
      </c>
      <c r="AG280" s="194"/>
      <c r="AH280" s="194"/>
      <c r="AI280" s="194"/>
      <c r="AJ280" s="193"/>
      <c r="AK280" s="199"/>
      <c r="AL280" s="194"/>
      <c r="AM280" s="115" t="e">
        <f t="shared" si="126"/>
        <v>#VALUE!</v>
      </c>
      <c r="AO280" s="11">
        <f t="shared" si="127"/>
        <v>0</v>
      </c>
      <c r="AP280" s="11" t="e">
        <f t="shared" si="128"/>
        <v>#N/A</v>
      </c>
      <c r="AQ280" s="11" t="str">
        <f t="shared" si="129"/>
        <v/>
      </c>
      <c r="AS280" s="202">
        <f t="shared" si="130"/>
        <v>0</v>
      </c>
      <c r="AT280" s="11" t="str">
        <f t="shared" si="131"/>
        <v/>
      </c>
      <c r="AW280" s="116"/>
      <c r="AX280" s="115" t="e">
        <f t="shared" si="132"/>
        <v>#VALUE!</v>
      </c>
      <c r="AY280" s="278" t="str">
        <f t="shared" si="133"/>
        <v/>
      </c>
      <c r="BC280" s="115" t="str">
        <f>IF(E280="","",_xlfn.XLOOKUP(E280,'Summarized Plan'!A:A,'Summarized Plan'!K:K))</f>
        <v/>
      </c>
      <c r="XEU280" s="138">
        <f t="shared" si="134"/>
        <v>0</v>
      </c>
      <c r="XEV280" s="138" t="str">
        <f>IF(E280="","",B277)</f>
        <v/>
      </c>
      <c r="XEW280" s="153" t="str">
        <f t="shared" si="135"/>
        <v/>
      </c>
      <c r="XEX280" s="138" t="str">
        <f>IF(ISNA(VLOOKUP(E280,'Summarized Plan'!$A:$U,19,0)),"",VLOOKUP(E280,'Summarized Plan'!$A:$U,19,0))</f>
        <v/>
      </c>
      <c r="XEY280" s="16" t="str">
        <f>IF('Truck Utilization'!A245=0,"",'Truck Utilization'!A245)</f>
        <v/>
      </c>
      <c r="XEZ280" s="16" t="str">
        <f>IF('Truck Utilization'!B245=0,"",'Truck Utilization'!B245)</f>
        <v/>
      </c>
      <c r="XFA280" s="138">
        <f t="shared" si="114"/>
        <v>1</v>
      </c>
      <c r="XFB280" s="138" t="str">
        <f>IF('DSR Attendance'!A206="","",'DSR Attendance'!A206)</f>
        <v/>
      </c>
      <c r="XFC280" s="138" t="str">
        <f>IF('DSR Attendance'!B206="","",'DSR Attendance'!B206)</f>
        <v/>
      </c>
    </row>
    <row r="281" spans="1:55 16375:16383" ht="14.4" customHeight="1">
      <c r="A281" s="190" t="str">
        <f>IF(L281="","",VLOOKUP(L281,'Truck Utilization'!B$3:C$300,2,FALSE))</f>
        <v/>
      </c>
      <c r="B281" s="191"/>
      <c r="C281" s="192" t="str">
        <f>IF($B281="","",VLOOKUP($B281,'DSR Attendance'!$A$3:$E$273,5,FALSE))</f>
        <v/>
      </c>
      <c r="D281" s="193"/>
      <c r="E281" s="637"/>
      <c r="F281" s="195"/>
      <c r="G281" s="195"/>
      <c r="H281" s="195"/>
      <c r="I281" s="196" t="str">
        <f>IF(E281="","",VLOOKUP(E281,'Summarized Plan'!A:B,2,0))</f>
        <v/>
      </c>
      <c r="J281" s="194"/>
      <c r="K281" s="194" t="s">
        <v>378</v>
      </c>
      <c r="L281" s="195"/>
      <c r="M281" s="194" t="str">
        <f t="shared" si="115"/>
        <v/>
      </c>
      <c r="N281" s="195" t="str">
        <f>IF(E281="","",VLOOKUP(E281,'Summarized Plan'!$A:$C,3,0))</f>
        <v/>
      </c>
      <c r="O281" s="195" t="str">
        <f>IF(E281="","",VLOOKUP(E281,'Summarized Plan'!$A:$G,7,0))</f>
        <v/>
      </c>
      <c r="P281" s="196"/>
      <c r="Q281" s="198">
        <f t="shared" si="116"/>
        <v>0</v>
      </c>
      <c r="R281" s="197" t="str">
        <f>IF($B281="","",VLOOKUP($Q281,'DSR Attendance'!$A$3:$D$179,4,FALSE))</f>
        <v/>
      </c>
      <c r="S281" s="197"/>
      <c r="T281" s="197">
        <f t="shared" si="117"/>
        <v>0</v>
      </c>
      <c r="U281" s="197">
        <f t="shared" si="118"/>
        <v>0</v>
      </c>
      <c r="V281" s="197" t="str">
        <f t="shared" si="119"/>
        <v/>
      </c>
      <c r="W281" s="197"/>
      <c r="X281" s="197" t="str">
        <f>_xlfn.IFNA(IF(L281="","",VLOOKUP(L281,'Truck Utilization'!B$3:D$147,3,FALSE)),"")</f>
        <v/>
      </c>
      <c r="Y281" s="197" t="str">
        <f>IF(X281="","",IF(E281="","",VLOOKUP(E281,'Summarized Plan'!$A:$E,5,0)))</f>
        <v/>
      </c>
      <c r="Z281" s="197">
        <f t="shared" si="120"/>
        <v>0</v>
      </c>
      <c r="AA281" s="197">
        <f t="shared" si="121"/>
        <v>0</v>
      </c>
      <c r="AB281" s="197" t="str">
        <f t="shared" si="122"/>
        <v/>
      </c>
      <c r="AC281" s="197"/>
      <c r="AD281" s="197">
        <f t="shared" si="123"/>
        <v>0</v>
      </c>
      <c r="AE281" s="197">
        <f t="shared" si="124"/>
        <v>0</v>
      </c>
      <c r="AF281" s="197" t="str">
        <f t="shared" si="125"/>
        <v/>
      </c>
      <c r="AG281" s="194"/>
      <c r="AH281" s="194"/>
      <c r="AI281" s="194"/>
      <c r="AJ281" s="193"/>
      <c r="AK281" s="199"/>
      <c r="AL281" s="194"/>
      <c r="AM281" s="115" t="e">
        <f t="shared" si="126"/>
        <v>#VALUE!</v>
      </c>
      <c r="AO281" s="11">
        <f t="shared" si="127"/>
        <v>0</v>
      </c>
      <c r="AP281" s="11" t="e">
        <f t="shared" si="128"/>
        <v>#N/A</v>
      </c>
      <c r="AQ281" s="11" t="str">
        <f t="shared" si="129"/>
        <v/>
      </c>
      <c r="AS281" s="202">
        <f t="shared" si="130"/>
        <v>0</v>
      </c>
      <c r="AT281" s="11" t="str">
        <f t="shared" si="131"/>
        <v/>
      </c>
      <c r="AW281" s="116"/>
      <c r="AX281" s="115" t="e">
        <f t="shared" si="132"/>
        <v>#VALUE!</v>
      </c>
      <c r="AY281" s="278" t="str">
        <f t="shared" si="133"/>
        <v/>
      </c>
      <c r="BC281" s="115" t="str">
        <f>IF(E281="","",_xlfn.XLOOKUP(E281,'Summarized Plan'!A:A,'Summarized Plan'!K:K))</f>
        <v/>
      </c>
      <c r="XEU281" s="138">
        <f t="shared" si="134"/>
        <v>0</v>
      </c>
      <c r="XEV281" s="138" t="str">
        <f>IF(E281="","",B277)</f>
        <v/>
      </c>
      <c r="XEW281" s="153" t="str">
        <f t="shared" si="135"/>
        <v/>
      </c>
      <c r="XEX281" s="138" t="str">
        <f>IF(ISNA(VLOOKUP(E281,'Summarized Plan'!$A:$U,19,0)),"",VLOOKUP(E281,'Summarized Plan'!$A:$U,19,0))</f>
        <v/>
      </c>
      <c r="XEY281" s="16" t="str">
        <f>IF('Truck Utilization'!A246=0,"",'Truck Utilization'!A246)</f>
        <v/>
      </c>
      <c r="XEZ281" s="16" t="str">
        <f>IF('Truck Utilization'!B246=0,"",'Truck Utilization'!B246)</f>
        <v/>
      </c>
      <c r="XFA281" s="138">
        <f t="shared" si="114"/>
        <v>1</v>
      </c>
      <c r="XFB281" s="138" t="str">
        <f>IF('DSR Attendance'!A207="","",'DSR Attendance'!A207)</f>
        <v/>
      </c>
      <c r="XFC281" s="138" t="str">
        <f>IF('DSR Attendance'!B207="","",'DSR Attendance'!B207)</f>
        <v/>
      </c>
    </row>
    <row r="282" spans="1:55 16375:16383" ht="14.4" customHeight="1">
      <c r="A282" s="190" t="str">
        <f>IF(L282="","",VLOOKUP(L282,'Truck Utilization'!B$3:C$300,2,FALSE))</f>
        <v/>
      </c>
      <c r="B282" s="191"/>
      <c r="C282" s="192" t="str">
        <f>IF($B282="","",VLOOKUP($B282,'DSR Attendance'!$A$3:$E$273,5,FALSE))</f>
        <v/>
      </c>
      <c r="D282" s="193"/>
      <c r="E282" s="637"/>
      <c r="F282" s="195"/>
      <c r="G282" s="195"/>
      <c r="H282" s="195"/>
      <c r="I282" s="196" t="str">
        <f>IF(E282="","",VLOOKUP(E282,'Summarized Plan'!A:B,2,0))</f>
        <v/>
      </c>
      <c r="J282" s="194"/>
      <c r="K282" s="194" t="s">
        <v>378</v>
      </c>
      <c r="L282" s="195"/>
      <c r="M282" s="194" t="str">
        <f t="shared" si="115"/>
        <v/>
      </c>
      <c r="N282" s="195" t="str">
        <f>IF(E282="","",VLOOKUP(E282,'Summarized Plan'!$A:$C,3,0))</f>
        <v/>
      </c>
      <c r="O282" s="195" t="str">
        <f>IF(E282="","",VLOOKUP(E282,'Summarized Plan'!$A:$G,7,0))</f>
        <v/>
      </c>
      <c r="P282" s="196"/>
      <c r="Q282" s="198">
        <f t="shared" si="116"/>
        <v>0</v>
      </c>
      <c r="R282" s="197" t="str">
        <f>IF($B282="","",VLOOKUP($Q282,'DSR Attendance'!$A$3:$D$179,4,FALSE))</f>
        <v/>
      </c>
      <c r="S282" s="197"/>
      <c r="T282" s="197">
        <f t="shared" si="117"/>
        <v>0</v>
      </c>
      <c r="U282" s="197">
        <f t="shared" si="118"/>
        <v>0</v>
      </c>
      <c r="V282" s="197" t="str">
        <f t="shared" si="119"/>
        <v/>
      </c>
      <c r="W282" s="197"/>
      <c r="X282" s="197" t="str">
        <f>_xlfn.IFNA(IF(L282="","",VLOOKUP(L282,'Truck Utilization'!B$3:D$147,3,FALSE)),"")</f>
        <v/>
      </c>
      <c r="Y282" s="197" t="str">
        <f>IF(X282="","",IF(E282="","",VLOOKUP(E282,'Summarized Plan'!$A:$E,5,0)))</f>
        <v/>
      </c>
      <c r="Z282" s="197">
        <f t="shared" si="120"/>
        <v>0</v>
      </c>
      <c r="AA282" s="197">
        <f t="shared" si="121"/>
        <v>0</v>
      </c>
      <c r="AB282" s="197" t="str">
        <f t="shared" si="122"/>
        <v/>
      </c>
      <c r="AC282" s="197"/>
      <c r="AD282" s="197">
        <f t="shared" si="123"/>
        <v>0</v>
      </c>
      <c r="AE282" s="197">
        <f t="shared" si="124"/>
        <v>0</v>
      </c>
      <c r="AF282" s="197" t="str">
        <f t="shared" si="125"/>
        <v/>
      </c>
      <c r="AG282" s="194"/>
      <c r="AH282" s="194"/>
      <c r="AI282" s="194"/>
      <c r="AJ282" s="193"/>
      <c r="AK282" s="199"/>
      <c r="AL282" s="194"/>
      <c r="AM282" s="115" t="e">
        <f t="shared" si="126"/>
        <v>#VALUE!</v>
      </c>
      <c r="AO282" s="11">
        <f t="shared" si="127"/>
        <v>0</v>
      </c>
      <c r="AP282" s="11" t="e">
        <f t="shared" si="128"/>
        <v>#N/A</v>
      </c>
      <c r="AQ282" s="11" t="str">
        <f t="shared" si="129"/>
        <v/>
      </c>
      <c r="AS282" s="202">
        <f t="shared" si="130"/>
        <v>0</v>
      </c>
      <c r="AT282" s="11" t="str">
        <f t="shared" si="131"/>
        <v/>
      </c>
      <c r="AW282" s="116"/>
      <c r="AX282" s="115" t="e">
        <f t="shared" si="132"/>
        <v>#VALUE!</v>
      </c>
      <c r="AY282" s="278" t="str">
        <f t="shared" si="133"/>
        <v/>
      </c>
      <c r="BC282" s="115" t="str">
        <f>IF(E282="","",_xlfn.XLOOKUP(E282,'Summarized Plan'!A:A,'Summarized Plan'!K:K))</f>
        <v/>
      </c>
      <c r="XEU282" s="138">
        <f t="shared" si="134"/>
        <v>0</v>
      </c>
      <c r="XEV282" s="138" t="str">
        <f>IF(E282="","",B282)</f>
        <v/>
      </c>
      <c r="XEW282" s="153" t="str">
        <f t="shared" si="135"/>
        <v/>
      </c>
      <c r="XEX282" s="138" t="str">
        <f>IF(ISNA(VLOOKUP(E282,'Summarized Plan'!$A:$U,19,0)),"",VLOOKUP(E282,'Summarized Plan'!$A:$U,19,0))</f>
        <v/>
      </c>
      <c r="XEY282" s="16" t="str">
        <f>IF('Truck Utilization'!A247=0,"",'Truck Utilization'!A247)</f>
        <v/>
      </c>
      <c r="XEZ282" s="16" t="str">
        <f>IF('Truck Utilization'!B247=0,"",'Truck Utilization'!B247)</f>
        <v/>
      </c>
      <c r="XFA282" s="138">
        <f t="shared" si="114"/>
        <v>1</v>
      </c>
      <c r="XFB282" s="138" t="str">
        <f>IF('DSR Attendance'!A208="","",'DSR Attendance'!A208)</f>
        <v/>
      </c>
      <c r="XFC282" s="138" t="str">
        <f>IF('DSR Attendance'!B208="","",'DSR Attendance'!B208)</f>
        <v/>
      </c>
    </row>
    <row r="283" spans="1:55 16375:16383" ht="14.4" customHeight="1">
      <c r="A283" s="190" t="str">
        <f>IF(L283="","",VLOOKUP(L283,'Truck Utilization'!B$3:C$300,2,FALSE))</f>
        <v/>
      </c>
      <c r="B283" s="191"/>
      <c r="C283" s="192" t="str">
        <f>IF($B283="","",VLOOKUP($B283,'DSR Attendance'!$A$3:$E$273,5,FALSE))</f>
        <v/>
      </c>
      <c r="D283" s="193"/>
      <c r="E283" s="637"/>
      <c r="F283" s="195"/>
      <c r="G283" s="195"/>
      <c r="H283" s="195"/>
      <c r="I283" s="196" t="str">
        <f>IF(E283="","",VLOOKUP(E283,'Summarized Plan'!A:B,2,0))</f>
        <v/>
      </c>
      <c r="J283" s="194"/>
      <c r="K283" s="194" t="s">
        <v>378</v>
      </c>
      <c r="L283" s="195"/>
      <c r="M283" s="194" t="str">
        <f t="shared" si="115"/>
        <v/>
      </c>
      <c r="N283" s="195" t="str">
        <f>IF(E283="","",VLOOKUP(E283,'Summarized Plan'!$A:$C,3,0))</f>
        <v/>
      </c>
      <c r="O283" s="195" t="str">
        <f>IF(E283="","",VLOOKUP(E283,'Summarized Plan'!$A:$G,7,0))</f>
        <v/>
      </c>
      <c r="P283" s="196"/>
      <c r="Q283" s="198">
        <f t="shared" si="116"/>
        <v>0</v>
      </c>
      <c r="R283" s="197" t="str">
        <f>IF($B283="","",VLOOKUP($Q283,'DSR Attendance'!$A$3:$D$179,4,FALSE))</f>
        <v/>
      </c>
      <c r="S283" s="197"/>
      <c r="T283" s="197">
        <f t="shared" si="117"/>
        <v>0</v>
      </c>
      <c r="U283" s="197">
        <f t="shared" si="118"/>
        <v>0</v>
      </c>
      <c r="V283" s="197" t="str">
        <f t="shared" si="119"/>
        <v/>
      </c>
      <c r="W283" s="197"/>
      <c r="X283" s="197" t="str">
        <f>_xlfn.IFNA(IF(L283="","",VLOOKUP(L283,'Truck Utilization'!B$3:D$147,3,FALSE)),"")</f>
        <v/>
      </c>
      <c r="Y283" s="197" t="str">
        <f>IF(X283="","",IF(E283="","",VLOOKUP(E283,'Summarized Plan'!$A:$E,5,0)))</f>
        <v/>
      </c>
      <c r="Z283" s="197">
        <f t="shared" si="120"/>
        <v>0</v>
      </c>
      <c r="AA283" s="197">
        <f t="shared" si="121"/>
        <v>0</v>
      </c>
      <c r="AB283" s="197" t="str">
        <f t="shared" si="122"/>
        <v/>
      </c>
      <c r="AC283" s="197"/>
      <c r="AD283" s="197">
        <f t="shared" si="123"/>
        <v>0</v>
      </c>
      <c r="AE283" s="197">
        <f t="shared" si="124"/>
        <v>0</v>
      </c>
      <c r="AF283" s="197" t="str">
        <f t="shared" si="125"/>
        <v/>
      </c>
      <c r="AG283" s="194"/>
      <c r="AH283" s="194"/>
      <c r="AI283" s="194"/>
      <c r="AJ283" s="193"/>
      <c r="AK283" s="199"/>
      <c r="AL283" s="194"/>
      <c r="AM283" s="115" t="e">
        <f t="shared" si="126"/>
        <v>#VALUE!</v>
      </c>
      <c r="AO283" s="11">
        <f t="shared" si="127"/>
        <v>0</v>
      </c>
      <c r="AP283" s="11" t="e">
        <f t="shared" si="128"/>
        <v>#N/A</v>
      </c>
      <c r="AQ283" s="11" t="str">
        <f t="shared" si="129"/>
        <v/>
      </c>
      <c r="AS283" s="202">
        <f t="shared" si="130"/>
        <v>0</v>
      </c>
      <c r="AT283" s="11" t="str">
        <f t="shared" si="131"/>
        <v/>
      </c>
      <c r="AW283" s="116"/>
      <c r="AX283" s="115" t="e">
        <f t="shared" si="132"/>
        <v>#VALUE!</v>
      </c>
      <c r="AY283" s="278" t="str">
        <f t="shared" si="133"/>
        <v/>
      </c>
      <c r="BC283" s="115" t="str">
        <f>IF(E283="","",_xlfn.XLOOKUP(E283,'Summarized Plan'!A:A,'Summarized Plan'!K:K))</f>
        <v/>
      </c>
      <c r="XEU283" s="138">
        <f t="shared" si="134"/>
        <v>0</v>
      </c>
      <c r="XEV283" s="138" t="str">
        <f>IF(E283="","",B282)</f>
        <v/>
      </c>
      <c r="XEW283" s="153" t="str">
        <f t="shared" si="135"/>
        <v/>
      </c>
      <c r="XEX283" s="138" t="str">
        <f>IF(ISNA(VLOOKUP(E283,'Summarized Plan'!$A:$U,19,0)),"",VLOOKUP(E283,'Summarized Plan'!$A:$U,19,0))</f>
        <v/>
      </c>
      <c r="XEY283" s="16" t="str">
        <f>IF('Truck Utilization'!A248=0,"",'Truck Utilization'!A248)</f>
        <v/>
      </c>
      <c r="XEZ283" s="16" t="str">
        <f>IF('Truck Utilization'!B248=0,"",'Truck Utilization'!B248)</f>
        <v/>
      </c>
      <c r="XFA283" s="138">
        <f t="shared" si="114"/>
        <v>1</v>
      </c>
      <c r="XFB283" s="138" t="str">
        <f>IF('DSR Attendance'!A209="","",'DSR Attendance'!A209)</f>
        <v/>
      </c>
      <c r="XFC283" s="138" t="str">
        <f>IF('DSR Attendance'!B209="","",'DSR Attendance'!B209)</f>
        <v/>
      </c>
    </row>
    <row r="284" spans="1:55 16375:16383" ht="14.4" customHeight="1">
      <c r="A284" s="190" t="str">
        <f>IF(L284="","",VLOOKUP(L284,'Truck Utilization'!B$3:C$300,2,FALSE))</f>
        <v/>
      </c>
      <c r="B284" s="191"/>
      <c r="C284" s="192" t="str">
        <f>IF($B284="","",VLOOKUP($B284,'DSR Attendance'!$A$3:$E$273,5,FALSE))</f>
        <v/>
      </c>
      <c r="D284" s="193"/>
      <c r="E284" s="637"/>
      <c r="F284" s="195"/>
      <c r="G284" s="195"/>
      <c r="H284" s="195"/>
      <c r="I284" s="196" t="str">
        <f>IF(E284="","",VLOOKUP(E284,'Summarized Plan'!A:B,2,0))</f>
        <v/>
      </c>
      <c r="J284" s="194"/>
      <c r="K284" s="194" t="s">
        <v>378</v>
      </c>
      <c r="L284" s="195"/>
      <c r="M284" s="194" t="str">
        <f t="shared" si="115"/>
        <v/>
      </c>
      <c r="N284" s="195" t="str">
        <f>IF(E284="","",VLOOKUP(E284,'Summarized Plan'!$A:$C,3,0))</f>
        <v/>
      </c>
      <c r="O284" s="195" t="str">
        <f>IF(E284="","",VLOOKUP(E284,'Summarized Plan'!$A:$G,7,0))</f>
        <v/>
      </c>
      <c r="P284" s="196"/>
      <c r="Q284" s="198">
        <f t="shared" si="116"/>
        <v>0</v>
      </c>
      <c r="R284" s="197" t="str">
        <f>IF($B284="","",VLOOKUP($Q284,'DSR Attendance'!$A$3:$D$179,4,FALSE))</f>
        <v/>
      </c>
      <c r="S284" s="197"/>
      <c r="T284" s="197">
        <f t="shared" si="117"/>
        <v>0</v>
      </c>
      <c r="U284" s="197">
        <f t="shared" si="118"/>
        <v>0</v>
      </c>
      <c r="V284" s="197" t="str">
        <f t="shared" si="119"/>
        <v/>
      </c>
      <c r="W284" s="197"/>
      <c r="X284" s="197" t="str">
        <f>_xlfn.IFNA(IF(L284="","",VLOOKUP(L284,'Truck Utilization'!B$3:D$147,3,FALSE)),"")</f>
        <v/>
      </c>
      <c r="Y284" s="197" t="str">
        <f>IF(X284="","",IF(E284="","",VLOOKUP(E284,'Summarized Plan'!$A:$E,5,0)))</f>
        <v/>
      </c>
      <c r="Z284" s="197">
        <f t="shared" si="120"/>
        <v>0</v>
      </c>
      <c r="AA284" s="197">
        <f t="shared" si="121"/>
        <v>0</v>
      </c>
      <c r="AB284" s="197" t="str">
        <f t="shared" si="122"/>
        <v/>
      </c>
      <c r="AC284" s="197"/>
      <c r="AD284" s="197">
        <f t="shared" si="123"/>
        <v>0</v>
      </c>
      <c r="AE284" s="197">
        <f t="shared" si="124"/>
        <v>0</v>
      </c>
      <c r="AF284" s="197" t="str">
        <f t="shared" si="125"/>
        <v/>
      </c>
      <c r="AG284" s="194"/>
      <c r="AH284" s="194"/>
      <c r="AI284" s="194"/>
      <c r="AJ284" s="193"/>
      <c r="AK284" s="199"/>
      <c r="AL284" s="194"/>
      <c r="AM284" s="115" t="e">
        <f t="shared" si="126"/>
        <v>#VALUE!</v>
      </c>
      <c r="AO284" s="11">
        <f t="shared" si="127"/>
        <v>0</v>
      </c>
      <c r="AP284" s="11" t="e">
        <f t="shared" si="128"/>
        <v>#N/A</v>
      </c>
      <c r="AQ284" s="11" t="str">
        <f t="shared" si="129"/>
        <v/>
      </c>
      <c r="AS284" s="202">
        <f t="shared" si="130"/>
        <v>0</v>
      </c>
      <c r="AT284" s="11" t="str">
        <f t="shared" si="131"/>
        <v/>
      </c>
      <c r="AW284" s="116"/>
      <c r="AX284" s="115" t="e">
        <f t="shared" si="132"/>
        <v>#VALUE!</v>
      </c>
      <c r="AY284" s="278" t="str">
        <f t="shared" si="133"/>
        <v/>
      </c>
      <c r="BC284" s="115" t="str">
        <f>IF(E284="","",_xlfn.XLOOKUP(E284,'Summarized Plan'!A:A,'Summarized Plan'!K:K))</f>
        <v/>
      </c>
      <c r="XEU284" s="138">
        <f t="shared" si="134"/>
        <v>0</v>
      </c>
      <c r="XEV284" s="138" t="str">
        <f>IF(E284="","",B282)</f>
        <v/>
      </c>
      <c r="XEW284" s="153" t="str">
        <f t="shared" si="135"/>
        <v/>
      </c>
      <c r="XEX284" s="138" t="str">
        <f>IF(ISNA(VLOOKUP(E284,'Summarized Plan'!$A:$U,19,0)),"",VLOOKUP(E284,'Summarized Plan'!$A:$U,19,0))</f>
        <v/>
      </c>
      <c r="XEY284" s="16" t="str">
        <f>IF('Truck Utilization'!A249=0,"",'Truck Utilization'!A249)</f>
        <v/>
      </c>
      <c r="XEZ284" s="16" t="str">
        <f>IF('Truck Utilization'!B249=0,"",'Truck Utilization'!B249)</f>
        <v/>
      </c>
      <c r="XFA284" s="138">
        <f t="shared" si="114"/>
        <v>1</v>
      </c>
      <c r="XFB284" s="138" t="str">
        <f>IF('DSR Attendance'!A210="","",'DSR Attendance'!A210)</f>
        <v/>
      </c>
      <c r="XFC284" s="138" t="str">
        <f>IF('DSR Attendance'!B210="","",'DSR Attendance'!B210)</f>
        <v/>
      </c>
    </row>
    <row r="285" spans="1:55 16375:16383" ht="14.4" customHeight="1">
      <c r="A285" s="190" t="str">
        <f>IF(L285="","",VLOOKUP(L285,'Truck Utilization'!B$3:C$300,2,FALSE))</f>
        <v/>
      </c>
      <c r="B285" s="191"/>
      <c r="C285" s="192" t="str">
        <f>IF($B285="","",VLOOKUP($B285,'DSR Attendance'!$A$3:$E$273,5,FALSE))</f>
        <v/>
      </c>
      <c r="D285" s="193"/>
      <c r="E285" s="637"/>
      <c r="F285" s="195"/>
      <c r="G285" s="195"/>
      <c r="H285" s="195"/>
      <c r="I285" s="196" t="str">
        <f>IF(E285="","",VLOOKUP(E285,'Summarized Plan'!A:B,2,0))</f>
        <v/>
      </c>
      <c r="J285" s="194"/>
      <c r="K285" s="194" t="s">
        <v>378</v>
      </c>
      <c r="L285" s="195"/>
      <c r="M285" s="194" t="str">
        <f t="shared" si="115"/>
        <v/>
      </c>
      <c r="N285" s="195" t="str">
        <f>IF(E285="","",VLOOKUP(E285,'Summarized Plan'!$A:$C,3,0))</f>
        <v/>
      </c>
      <c r="O285" s="195" t="str">
        <f>IF(E285="","",VLOOKUP(E285,'Summarized Plan'!$A:$G,7,0))</f>
        <v/>
      </c>
      <c r="P285" s="196"/>
      <c r="Q285" s="198">
        <f t="shared" si="116"/>
        <v>0</v>
      </c>
      <c r="R285" s="197" t="str">
        <f>IF($B285="","",VLOOKUP($Q285,'DSR Attendance'!$A$3:$D$179,4,FALSE))</f>
        <v/>
      </c>
      <c r="S285" s="197"/>
      <c r="T285" s="197">
        <f t="shared" si="117"/>
        <v>0</v>
      </c>
      <c r="U285" s="197">
        <f t="shared" si="118"/>
        <v>0</v>
      </c>
      <c r="V285" s="197" t="str">
        <f t="shared" si="119"/>
        <v/>
      </c>
      <c r="W285" s="197"/>
      <c r="X285" s="197" t="str">
        <f>_xlfn.IFNA(IF(L285="","",VLOOKUP(L285,'Truck Utilization'!B$3:D$147,3,FALSE)),"")</f>
        <v/>
      </c>
      <c r="Y285" s="197" t="str">
        <f>IF(X285="","",IF(E285="","",VLOOKUP(E285,'Summarized Plan'!$A:$E,5,0)))</f>
        <v/>
      </c>
      <c r="Z285" s="197">
        <f t="shared" si="120"/>
        <v>0</v>
      </c>
      <c r="AA285" s="197">
        <f t="shared" si="121"/>
        <v>0</v>
      </c>
      <c r="AB285" s="197" t="str">
        <f t="shared" si="122"/>
        <v/>
      </c>
      <c r="AC285" s="197"/>
      <c r="AD285" s="197">
        <f t="shared" si="123"/>
        <v>0</v>
      </c>
      <c r="AE285" s="197">
        <f t="shared" si="124"/>
        <v>0</v>
      </c>
      <c r="AF285" s="197" t="str">
        <f t="shared" si="125"/>
        <v/>
      </c>
      <c r="AG285" s="194"/>
      <c r="AH285" s="194"/>
      <c r="AI285" s="194"/>
      <c r="AJ285" s="193"/>
      <c r="AK285" s="199"/>
      <c r="AL285" s="194"/>
      <c r="AM285" s="115" t="e">
        <f t="shared" si="126"/>
        <v>#VALUE!</v>
      </c>
      <c r="AO285" s="11">
        <f t="shared" si="127"/>
        <v>0</v>
      </c>
      <c r="AP285" s="11" t="e">
        <f t="shared" si="128"/>
        <v>#N/A</v>
      </c>
      <c r="AQ285" s="11" t="str">
        <f t="shared" si="129"/>
        <v/>
      </c>
      <c r="AS285" s="202">
        <f t="shared" si="130"/>
        <v>0</v>
      </c>
      <c r="AT285" s="11" t="str">
        <f t="shared" si="131"/>
        <v/>
      </c>
      <c r="AW285" s="116"/>
      <c r="AX285" s="115" t="e">
        <f t="shared" si="132"/>
        <v>#VALUE!</v>
      </c>
      <c r="AY285" s="278" t="str">
        <f t="shared" si="133"/>
        <v/>
      </c>
      <c r="BC285" s="115" t="str">
        <f>IF(E285="","",_xlfn.XLOOKUP(E285,'Summarized Plan'!A:A,'Summarized Plan'!K:K))</f>
        <v/>
      </c>
      <c r="XEU285" s="138">
        <f t="shared" si="134"/>
        <v>0</v>
      </c>
      <c r="XEV285" s="138" t="str">
        <f>IF(E285="","",B282)</f>
        <v/>
      </c>
      <c r="XEW285" s="153" t="str">
        <f t="shared" si="135"/>
        <v/>
      </c>
      <c r="XEX285" s="138" t="str">
        <f>IF(ISNA(VLOOKUP(E285,'Summarized Plan'!$A:$U,19,0)),"",VLOOKUP(E285,'Summarized Plan'!$A:$U,19,0))</f>
        <v/>
      </c>
      <c r="XEY285" s="16" t="str">
        <f>IF('Truck Utilization'!A250=0,"",'Truck Utilization'!A250)</f>
        <v/>
      </c>
      <c r="XEZ285" s="16" t="str">
        <f>IF('Truck Utilization'!B250=0,"",'Truck Utilization'!B250)</f>
        <v/>
      </c>
      <c r="XFA285" s="138">
        <f t="shared" si="114"/>
        <v>1</v>
      </c>
      <c r="XFB285" s="138" t="str">
        <f>IF('DSR Attendance'!A211="","",'DSR Attendance'!A211)</f>
        <v/>
      </c>
      <c r="XFC285" s="138" t="str">
        <f>IF('DSR Attendance'!B211="","",'DSR Attendance'!B211)</f>
        <v/>
      </c>
    </row>
    <row r="286" spans="1:55 16375:16383" ht="14.4" customHeight="1">
      <c r="A286" s="190" t="str">
        <f>IF(L286="","",VLOOKUP(L286,'Truck Utilization'!B$3:C$300,2,FALSE))</f>
        <v/>
      </c>
      <c r="B286" s="191"/>
      <c r="C286" s="192" t="str">
        <f>IF($B286="","",VLOOKUP($B286,'DSR Attendance'!$A$3:$E$273,5,FALSE))</f>
        <v/>
      </c>
      <c r="D286" s="193"/>
      <c r="E286" s="637"/>
      <c r="F286" s="195"/>
      <c r="G286" s="195"/>
      <c r="H286" s="195"/>
      <c r="I286" s="196" t="str">
        <f>IF(E286="","",VLOOKUP(E286,'Summarized Plan'!A:B,2,0))</f>
        <v/>
      </c>
      <c r="J286" s="194"/>
      <c r="K286" s="194" t="s">
        <v>378</v>
      </c>
      <c r="L286" s="195"/>
      <c r="M286" s="194" t="str">
        <f t="shared" si="115"/>
        <v/>
      </c>
      <c r="N286" s="195" t="str">
        <f>IF(E286="","",VLOOKUP(E286,'Summarized Plan'!$A:$C,3,0))</f>
        <v/>
      </c>
      <c r="O286" s="195" t="str">
        <f>IF(E286="","",VLOOKUP(E286,'Summarized Plan'!$A:$G,7,0))</f>
        <v/>
      </c>
      <c r="P286" s="196"/>
      <c r="Q286" s="198">
        <f t="shared" si="116"/>
        <v>0</v>
      </c>
      <c r="R286" s="197" t="str">
        <f>IF($B286="","",VLOOKUP($Q286,'DSR Attendance'!$A$3:$D$179,4,FALSE))</f>
        <v/>
      </c>
      <c r="S286" s="197"/>
      <c r="T286" s="197">
        <f t="shared" si="117"/>
        <v>0</v>
      </c>
      <c r="U286" s="197">
        <f t="shared" si="118"/>
        <v>0</v>
      </c>
      <c r="V286" s="197" t="str">
        <f t="shared" si="119"/>
        <v/>
      </c>
      <c r="W286" s="197"/>
      <c r="X286" s="197" t="str">
        <f>_xlfn.IFNA(IF(L286="","",VLOOKUP(L286,'Truck Utilization'!B$3:D$147,3,FALSE)),"")</f>
        <v/>
      </c>
      <c r="Y286" s="197" t="str">
        <f>IF(X286="","",IF(E286="","",VLOOKUP(E286,'Summarized Plan'!$A:$E,5,0)))</f>
        <v/>
      </c>
      <c r="Z286" s="197">
        <f t="shared" si="120"/>
        <v>0</v>
      </c>
      <c r="AA286" s="197">
        <f t="shared" si="121"/>
        <v>0</v>
      </c>
      <c r="AB286" s="197" t="str">
        <f t="shared" si="122"/>
        <v/>
      </c>
      <c r="AC286" s="197"/>
      <c r="AD286" s="197">
        <f t="shared" si="123"/>
        <v>0</v>
      </c>
      <c r="AE286" s="197">
        <f t="shared" si="124"/>
        <v>0</v>
      </c>
      <c r="AF286" s="197" t="str">
        <f t="shared" si="125"/>
        <v/>
      </c>
      <c r="AG286" s="194"/>
      <c r="AH286" s="194"/>
      <c r="AI286" s="194"/>
      <c r="AJ286" s="193"/>
      <c r="AK286" s="199"/>
      <c r="AL286" s="194"/>
      <c r="AM286" s="115" t="e">
        <f t="shared" si="126"/>
        <v>#VALUE!</v>
      </c>
      <c r="AO286" s="11">
        <f t="shared" si="127"/>
        <v>0</v>
      </c>
      <c r="AP286" s="11" t="e">
        <f t="shared" si="128"/>
        <v>#N/A</v>
      </c>
      <c r="AQ286" s="11" t="str">
        <f t="shared" si="129"/>
        <v/>
      </c>
      <c r="AS286" s="202">
        <f t="shared" si="130"/>
        <v>0</v>
      </c>
      <c r="AT286" s="11" t="str">
        <f t="shared" si="131"/>
        <v/>
      </c>
      <c r="AW286" s="116"/>
      <c r="AX286" s="115" t="e">
        <f t="shared" si="132"/>
        <v>#VALUE!</v>
      </c>
      <c r="AY286" s="278" t="str">
        <f t="shared" si="133"/>
        <v/>
      </c>
      <c r="BC286" s="115" t="str">
        <f>IF(E286="","",_xlfn.XLOOKUP(E286,'Summarized Plan'!A:A,'Summarized Plan'!K:K))</f>
        <v/>
      </c>
      <c r="XEU286" s="138">
        <f t="shared" si="134"/>
        <v>0</v>
      </c>
      <c r="XEV286" s="138" t="str">
        <f>IF(E286="","",B282)</f>
        <v/>
      </c>
      <c r="XEW286" s="153" t="str">
        <f t="shared" si="135"/>
        <v/>
      </c>
      <c r="XEX286" s="138" t="str">
        <f>IF(ISNA(VLOOKUP(E286,'Summarized Plan'!$A:$U,19,0)),"",VLOOKUP(E286,'Summarized Plan'!$A:$U,19,0))</f>
        <v/>
      </c>
      <c r="XEY286" s="16" t="str">
        <f>IF('Truck Utilization'!A251=0,"",'Truck Utilization'!A251)</f>
        <v/>
      </c>
      <c r="XEZ286" s="16" t="str">
        <f>IF('Truck Utilization'!B251=0,"",'Truck Utilization'!B251)</f>
        <v/>
      </c>
      <c r="XFA286" s="138">
        <f t="shared" si="114"/>
        <v>1</v>
      </c>
      <c r="XFB286" s="138" t="str">
        <f>IF('DSR Attendance'!A212="","",'DSR Attendance'!A212)</f>
        <v/>
      </c>
      <c r="XFC286" s="138" t="str">
        <f>IF('DSR Attendance'!B212="","",'DSR Attendance'!B212)</f>
        <v/>
      </c>
    </row>
    <row r="287" spans="1:55 16375:16383" ht="14.4" customHeight="1">
      <c r="A287" s="190" t="str">
        <f>IF(L287="","",VLOOKUP(L287,'Truck Utilization'!B$3:C$300,2,FALSE))</f>
        <v/>
      </c>
      <c r="B287" s="191"/>
      <c r="C287" s="192" t="str">
        <f>IF($B287="","",VLOOKUP($B287,'DSR Attendance'!$A$3:$E$273,5,FALSE))</f>
        <v/>
      </c>
      <c r="D287" s="193"/>
      <c r="E287" s="637"/>
      <c r="F287" s="195"/>
      <c r="G287" s="195"/>
      <c r="H287" s="195"/>
      <c r="I287" s="196" t="str">
        <f>IF(E287="","",VLOOKUP(E287,'Summarized Plan'!A:B,2,0))</f>
        <v/>
      </c>
      <c r="J287" s="194"/>
      <c r="K287" s="194" t="s">
        <v>378</v>
      </c>
      <c r="L287" s="195"/>
      <c r="M287" s="194" t="str">
        <f t="shared" si="115"/>
        <v/>
      </c>
      <c r="N287" s="195" t="str">
        <f>IF(E287="","",VLOOKUP(E287,'Summarized Plan'!$A:$C,3,0))</f>
        <v/>
      </c>
      <c r="O287" s="195" t="str">
        <f>IF(E287="","",VLOOKUP(E287,'Summarized Plan'!$A:$G,7,0))</f>
        <v/>
      </c>
      <c r="P287" s="196"/>
      <c r="Q287" s="198">
        <f t="shared" si="116"/>
        <v>0</v>
      </c>
      <c r="R287" s="197" t="str">
        <f>IF($B287="","",VLOOKUP($Q287,'DSR Attendance'!$A$3:$D$179,4,FALSE))</f>
        <v/>
      </c>
      <c r="S287" s="197"/>
      <c r="T287" s="197">
        <f t="shared" si="117"/>
        <v>0</v>
      </c>
      <c r="U287" s="197">
        <f t="shared" si="118"/>
        <v>0</v>
      </c>
      <c r="V287" s="197" t="str">
        <f t="shared" si="119"/>
        <v/>
      </c>
      <c r="W287" s="197"/>
      <c r="X287" s="197" t="str">
        <f>_xlfn.IFNA(IF(L287="","",VLOOKUP(L287,'Truck Utilization'!B$3:D$147,3,FALSE)),"")</f>
        <v/>
      </c>
      <c r="Y287" s="197" t="str">
        <f>IF(X287="","",IF(E287="","",VLOOKUP(E287,'Summarized Plan'!$A:$E,5,0)))</f>
        <v/>
      </c>
      <c r="Z287" s="197">
        <f t="shared" si="120"/>
        <v>0</v>
      </c>
      <c r="AA287" s="197">
        <f t="shared" si="121"/>
        <v>0</v>
      </c>
      <c r="AB287" s="197" t="str">
        <f t="shared" si="122"/>
        <v/>
      </c>
      <c r="AC287" s="197"/>
      <c r="AD287" s="197">
        <f t="shared" si="123"/>
        <v>0</v>
      </c>
      <c r="AE287" s="197">
        <f t="shared" si="124"/>
        <v>0</v>
      </c>
      <c r="AF287" s="197" t="str">
        <f t="shared" si="125"/>
        <v/>
      </c>
      <c r="AG287" s="194"/>
      <c r="AH287" s="194"/>
      <c r="AI287" s="194"/>
      <c r="AJ287" s="193"/>
      <c r="AK287" s="199"/>
      <c r="AL287" s="194"/>
      <c r="AM287" s="115" t="e">
        <f t="shared" si="126"/>
        <v>#VALUE!</v>
      </c>
      <c r="AO287" s="11">
        <f t="shared" si="127"/>
        <v>0</v>
      </c>
      <c r="AP287" s="11" t="e">
        <f t="shared" si="128"/>
        <v>#N/A</v>
      </c>
      <c r="AQ287" s="11" t="str">
        <f t="shared" si="129"/>
        <v/>
      </c>
      <c r="AS287" s="202">
        <f t="shared" si="130"/>
        <v>0</v>
      </c>
      <c r="AT287" s="11" t="str">
        <f t="shared" si="131"/>
        <v/>
      </c>
      <c r="AW287" s="116"/>
      <c r="AX287" s="115" t="e">
        <f t="shared" si="132"/>
        <v>#VALUE!</v>
      </c>
      <c r="AY287" s="278" t="str">
        <f t="shared" si="133"/>
        <v/>
      </c>
      <c r="BC287" s="115" t="str">
        <f>IF(E287="","",_xlfn.XLOOKUP(E287,'Summarized Plan'!A:A,'Summarized Plan'!K:K))</f>
        <v/>
      </c>
      <c r="XEU287" s="138">
        <f t="shared" si="134"/>
        <v>0</v>
      </c>
      <c r="XEV287" s="138" t="str">
        <f>IF(E287="","",B287)</f>
        <v/>
      </c>
      <c r="XEW287" s="153" t="str">
        <f t="shared" si="135"/>
        <v/>
      </c>
      <c r="XEX287" s="138" t="str">
        <f>IF(ISNA(VLOOKUP(E287,'Summarized Plan'!$A:$U,19,0)),"",VLOOKUP(E287,'Summarized Plan'!$A:$U,19,0))</f>
        <v/>
      </c>
      <c r="XEY287" s="16" t="str">
        <f>IF('Truck Utilization'!A252=0,"",'Truck Utilization'!A252)</f>
        <v/>
      </c>
      <c r="XEZ287" s="16" t="str">
        <f>IF('Truck Utilization'!B252=0,"",'Truck Utilization'!B252)</f>
        <v/>
      </c>
      <c r="XFA287" s="138">
        <f t="shared" ref="XFA287:XFA327" si="136">IF(XFB287=0,"",1)</f>
        <v>1</v>
      </c>
      <c r="XFB287" s="138" t="str">
        <f>IF('DSR Attendance'!A213="","",'DSR Attendance'!A213)</f>
        <v/>
      </c>
      <c r="XFC287" s="138" t="str">
        <f>IF('DSR Attendance'!B213="","",'DSR Attendance'!B213)</f>
        <v/>
      </c>
    </row>
    <row r="288" spans="1:55 16375:16383" ht="14.4" customHeight="1">
      <c r="A288" s="190" t="str">
        <f>IF(L288="","",VLOOKUP(L288,'Truck Utilization'!B$3:C$300,2,FALSE))</f>
        <v/>
      </c>
      <c r="B288" s="191"/>
      <c r="C288" s="192" t="str">
        <f>IF($B288="","",VLOOKUP($B288,'DSR Attendance'!$A$3:$E$273,5,FALSE))</f>
        <v/>
      </c>
      <c r="D288" s="193"/>
      <c r="E288" s="637"/>
      <c r="F288" s="195"/>
      <c r="G288" s="195"/>
      <c r="H288" s="195"/>
      <c r="I288" s="196" t="str">
        <f>IF(E288="","",VLOOKUP(E288,'Summarized Plan'!A:B,2,0))</f>
        <v/>
      </c>
      <c r="J288" s="194"/>
      <c r="K288" s="194" t="s">
        <v>378</v>
      </c>
      <c r="L288" s="195"/>
      <c r="M288" s="194" t="str">
        <f t="shared" si="115"/>
        <v/>
      </c>
      <c r="N288" s="195" t="str">
        <f>IF(E288="","",VLOOKUP(E288,'Summarized Plan'!$A:$C,3,0))</f>
        <v/>
      </c>
      <c r="O288" s="195" t="str">
        <f>IF(E288="","",VLOOKUP(E288,'Summarized Plan'!$A:$G,7,0))</f>
        <v/>
      </c>
      <c r="P288" s="196"/>
      <c r="Q288" s="198">
        <f t="shared" si="116"/>
        <v>0</v>
      </c>
      <c r="R288" s="197" t="str">
        <f>IF($B288="","",VLOOKUP($Q288,'DSR Attendance'!$A$3:$D$179,4,FALSE))</f>
        <v/>
      </c>
      <c r="S288" s="197"/>
      <c r="T288" s="197">
        <f t="shared" si="117"/>
        <v>0</v>
      </c>
      <c r="U288" s="197">
        <f t="shared" si="118"/>
        <v>0</v>
      </c>
      <c r="V288" s="197" t="str">
        <f t="shared" si="119"/>
        <v/>
      </c>
      <c r="W288" s="197"/>
      <c r="X288" s="197" t="str">
        <f>_xlfn.IFNA(IF(L288="","",VLOOKUP(L288,'Truck Utilization'!B$3:D$147,3,FALSE)),"")</f>
        <v/>
      </c>
      <c r="Y288" s="197" t="str">
        <f>IF(X288="","",IF(E288="","",VLOOKUP(E288,'Summarized Plan'!$A:$E,5,0)))</f>
        <v/>
      </c>
      <c r="Z288" s="197">
        <f t="shared" si="120"/>
        <v>0</v>
      </c>
      <c r="AA288" s="197">
        <f t="shared" si="121"/>
        <v>0</v>
      </c>
      <c r="AB288" s="197" t="str">
        <f t="shared" si="122"/>
        <v/>
      </c>
      <c r="AC288" s="197"/>
      <c r="AD288" s="197">
        <f t="shared" si="123"/>
        <v>0</v>
      </c>
      <c r="AE288" s="197">
        <f t="shared" si="124"/>
        <v>0</v>
      </c>
      <c r="AF288" s="197" t="str">
        <f t="shared" si="125"/>
        <v/>
      </c>
      <c r="AG288" s="194"/>
      <c r="AH288" s="194"/>
      <c r="AI288" s="194"/>
      <c r="AJ288" s="193"/>
      <c r="AK288" s="199"/>
      <c r="AL288" s="194"/>
      <c r="AM288" s="115" t="e">
        <f t="shared" si="126"/>
        <v>#VALUE!</v>
      </c>
      <c r="AO288" s="11">
        <f t="shared" si="127"/>
        <v>0</v>
      </c>
      <c r="AP288" s="11" t="e">
        <f t="shared" si="128"/>
        <v>#N/A</v>
      </c>
      <c r="AQ288" s="11" t="str">
        <f t="shared" si="129"/>
        <v/>
      </c>
      <c r="AS288" s="202">
        <f t="shared" si="130"/>
        <v>0</v>
      </c>
      <c r="AT288" s="11" t="str">
        <f t="shared" si="131"/>
        <v/>
      </c>
      <c r="AW288" s="116"/>
      <c r="AX288" s="115" t="e">
        <f t="shared" si="132"/>
        <v>#VALUE!</v>
      </c>
      <c r="AY288" s="278" t="str">
        <f t="shared" si="133"/>
        <v/>
      </c>
      <c r="BC288" s="115" t="str">
        <f>IF(E288="","",_xlfn.XLOOKUP(E288,'Summarized Plan'!A:A,'Summarized Plan'!K:K))</f>
        <v/>
      </c>
      <c r="XEU288" s="138">
        <f t="shared" si="134"/>
        <v>0</v>
      </c>
      <c r="XEV288" s="138" t="str">
        <f>IF(E288="","",B287)</f>
        <v/>
      </c>
      <c r="XEW288" s="153" t="str">
        <f t="shared" si="135"/>
        <v/>
      </c>
      <c r="XEX288" s="138" t="str">
        <f>IF(ISNA(VLOOKUP(E288,'Summarized Plan'!$A:$U,19,0)),"",VLOOKUP(E288,'Summarized Plan'!$A:$U,19,0))</f>
        <v/>
      </c>
      <c r="XEY288" s="16" t="str">
        <f>IF('Truck Utilization'!A253=0,"",'Truck Utilization'!A253)</f>
        <v/>
      </c>
      <c r="XEZ288" s="16" t="str">
        <f>IF('Truck Utilization'!B253=0,"",'Truck Utilization'!B253)</f>
        <v/>
      </c>
      <c r="XFA288" s="138">
        <f t="shared" si="136"/>
        <v>1</v>
      </c>
      <c r="XFB288" s="138" t="str">
        <f>IF('DSR Attendance'!A214="","",'DSR Attendance'!A214)</f>
        <v/>
      </c>
      <c r="XFC288" s="138" t="str">
        <f>IF('DSR Attendance'!B214="","",'DSR Attendance'!B214)</f>
        <v/>
      </c>
    </row>
    <row r="289" spans="1:55 16375:16383" ht="14.4" customHeight="1">
      <c r="A289" s="190" t="str">
        <f>IF(L289="","",VLOOKUP(L289,'Truck Utilization'!B$3:C$300,2,FALSE))</f>
        <v/>
      </c>
      <c r="B289" s="191"/>
      <c r="C289" s="192" t="str">
        <f>IF($B289="","",VLOOKUP($B289,'DSR Attendance'!$A$3:$E$273,5,FALSE))</f>
        <v/>
      </c>
      <c r="D289" s="193"/>
      <c r="E289" s="637"/>
      <c r="F289" s="195"/>
      <c r="G289" s="195"/>
      <c r="H289" s="195"/>
      <c r="I289" s="196" t="str">
        <f>IF(E289="","",VLOOKUP(E289,'Summarized Plan'!A:B,2,0))</f>
        <v/>
      </c>
      <c r="J289" s="194"/>
      <c r="K289" s="194" t="s">
        <v>378</v>
      </c>
      <c r="L289" s="195"/>
      <c r="M289" s="194" t="str">
        <f t="shared" si="115"/>
        <v/>
      </c>
      <c r="N289" s="195" t="str">
        <f>IF(E289="","",VLOOKUP(E289,'Summarized Plan'!$A:$C,3,0))</f>
        <v/>
      </c>
      <c r="O289" s="195" t="str">
        <f>IF(E289="","",VLOOKUP(E289,'Summarized Plan'!$A:$G,7,0))</f>
        <v/>
      </c>
      <c r="P289" s="196"/>
      <c r="Q289" s="198">
        <f t="shared" si="116"/>
        <v>0</v>
      </c>
      <c r="R289" s="197" t="str">
        <f>IF($B289="","",VLOOKUP($Q289,'DSR Attendance'!$A$3:$D$179,4,FALSE))</f>
        <v/>
      </c>
      <c r="S289" s="197"/>
      <c r="T289" s="197">
        <f t="shared" si="117"/>
        <v>0</v>
      </c>
      <c r="U289" s="197">
        <f t="shared" si="118"/>
        <v>0</v>
      </c>
      <c r="V289" s="197" t="str">
        <f t="shared" si="119"/>
        <v/>
      </c>
      <c r="W289" s="197"/>
      <c r="X289" s="197" t="str">
        <f>_xlfn.IFNA(IF(L289="","",VLOOKUP(L289,'Truck Utilization'!B$3:D$147,3,FALSE)),"")</f>
        <v/>
      </c>
      <c r="Y289" s="197" t="str">
        <f>IF(X289="","",IF(E289="","",VLOOKUP(E289,'Summarized Plan'!$A:$E,5,0)))</f>
        <v/>
      </c>
      <c r="Z289" s="197">
        <f t="shared" si="120"/>
        <v>0</v>
      </c>
      <c r="AA289" s="197">
        <f t="shared" si="121"/>
        <v>0</v>
      </c>
      <c r="AB289" s="197" t="str">
        <f t="shared" si="122"/>
        <v/>
      </c>
      <c r="AC289" s="197"/>
      <c r="AD289" s="197">
        <f t="shared" si="123"/>
        <v>0</v>
      </c>
      <c r="AE289" s="197">
        <f t="shared" si="124"/>
        <v>0</v>
      </c>
      <c r="AF289" s="197" t="str">
        <f t="shared" si="125"/>
        <v/>
      </c>
      <c r="AG289" s="194"/>
      <c r="AH289" s="194"/>
      <c r="AI289" s="194"/>
      <c r="AJ289" s="193"/>
      <c r="AK289" s="199"/>
      <c r="AL289" s="194"/>
      <c r="AM289" s="115" t="e">
        <f t="shared" si="126"/>
        <v>#VALUE!</v>
      </c>
      <c r="AO289" s="11">
        <f t="shared" si="127"/>
        <v>0</v>
      </c>
      <c r="AP289" s="11" t="e">
        <f t="shared" si="128"/>
        <v>#N/A</v>
      </c>
      <c r="AQ289" s="11" t="str">
        <f t="shared" si="129"/>
        <v/>
      </c>
      <c r="AS289" s="202">
        <f t="shared" si="130"/>
        <v>0</v>
      </c>
      <c r="AT289" s="11" t="str">
        <f t="shared" si="131"/>
        <v/>
      </c>
      <c r="AW289" s="116"/>
      <c r="AX289" s="115" t="e">
        <f t="shared" si="132"/>
        <v>#VALUE!</v>
      </c>
      <c r="AY289" s="278" t="str">
        <f t="shared" si="133"/>
        <v/>
      </c>
      <c r="BC289" s="115" t="str">
        <f>IF(E289="","",_xlfn.XLOOKUP(E289,'Summarized Plan'!A:A,'Summarized Plan'!K:K))</f>
        <v/>
      </c>
      <c r="XEU289" s="138">
        <f t="shared" si="134"/>
        <v>0</v>
      </c>
      <c r="XEV289" s="138" t="str">
        <f>IF(E289="","",B287)</f>
        <v/>
      </c>
      <c r="XEW289" s="153" t="str">
        <f t="shared" si="135"/>
        <v/>
      </c>
      <c r="XEX289" s="138" t="str">
        <f>IF(ISNA(VLOOKUP(E289,'Summarized Plan'!$A:$U,19,0)),"",VLOOKUP(E289,'Summarized Plan'!$A:$U,19,0))</f>
        <v/>
      </c>
      <c r="XEY289" s="16" t="str">
        <f>IF('Truck Utilization'!A254=0,"",'Truck Utilization'!A254)</f>
        <v/>
      </c>
      <c r="XEZ289" s="16" t="str">
        <f>IF('Truck Utilization'!B254=0,"",'Truck Utilization'!B254)</f>
        <v/>
      </c>
      <c r="XFA289" s="138">
        <f t="shared" si="136"/>
        <v>1</v>
      </c>
      <c r="XFB289" s="138" t="str">
        <f>IF('DSR Attendance'!A215="","",'DSR Attendance'!A215)</f>
        <v/>
      </c>
      <c r="XFC289" s="138" t="str">
        <f>IF('DSR Attendance'!B215="","",'DSR Attendance'!B215)</f>
        <v/>
      </c>
    </row>
    <row r="290" spans="1:55 16375:16383" ht="14.4" customHeight="1">
      <c r="A290" s="190" t="str">
        <f>IF(L290="","",VLOOKUP(L290,'Truck Utilization'!B$3:C$300,2,FALSE))</f>
        <v/>
      </c>
      <c r="B290" s="191"/>
      <c r="C290" s="192" t="str">
        <f>IF($B290="","",VLOOKUP($B290,'DSR Attendance'!$A$3:$E$273,5,FALSE))</f>
        <v/>
      </c>
      <c r="D290" s="193"/>
      <c r="E290" s="637"/>
      <c r="F290" s="195"/>
      <c r="G290" s="195"/>
      <c r="H290" s="195"/>
      <c r="I290" s="196" t="str">
        <f>IF(E290="","",VLOOKUP(E290,'Summarized Plan'!A:B,2,0))</f>
        <v/>
      </c>
      <c r="J290" s="194"/>
      <c r="K290" s="194" t="s">
        <v>378</v>
      </c>
      <c r="L290" s="195"/>
      <c r="M290" s="194" t="str">
        <f t="shared" si="115"/>
        <v/>
      </c>
      <c r="N290" s="195" t="str">
        <f>IF(E290="","",VLOOKUP(E290,'Summarized Plan'!$A:$C,3,0))</f>
        <v/>
      </c>
      <c r="O290" s="195" t="str">
        <f>IF(E290="","",VLOOKUP(E290,'Summarized Plan'!$A:$G,7,0))</f>
        <v/>
      </c>
      <c r="P290" s="196"/>
      <c r="Q290" s="198">
        <f t="shared" si="116"/>
        <v>0</v>
      </c>
      <c r="R290" s="197" t="str">
        <f>IF($B290="","",VLOOKUP($Q290,'DSR Attendance'!$A$3:$D$179,4,FALSE))</f>
        <v/>
      </c>
      <c r="S290" s="197"/>
      <c r="T290" s="197">
        <f t="shared" si="117"/>
        <v>0</v>
      </c>
      <c r="U290" s="197">
        <f t="shared" si="118"/>
        <v>0</v>
      </c>
      <c r="V290" s="197" t="str">
        <f t="shared" si="119"/>
        <v/>
      </c>
      <c r="W290" s="197"/>
      <c r="X290" s="197" t="str">
        <f>_xlfn.IFNA(IF(L290="","",VLOOKUP(L290,'Truck Utilization'!B$3:D$147,3,FALSE)),"")</f>
        <v/>
      </c>
      <c r="Y290" s="197" t="str">
        <f>IF(X290="","",IF(E290="","",VLOOKUP(E290,'Summarized Plan'!$A:$E,5,0)))</f>
        <v/>
      </c>
      <c r="Z290" s="197">
        <f t="shared" si="120"/>
        <v>0</v>
      </c>
      <c r="AA290" s="197">
        <f t="shared" si="121"/>
        <v>0</v>
      </c>
      <c r="AB290" s="197" t="str">
        <f t="shared" si="122"/>
        <v/>
      </c>
      <c r="AC290" s="197"/>
      <c r="AD290" s="197">
        <f t="shared" si="123"/>
        <v>0</v>
      </c>
      <c r="AE290" s="197">
        <f t="shared" si="124"/>
        <v>0</v>
      </c>
      <c r="AF290" s="197" t="str">
        <f t="shared" si="125"/>
        <v/>
      </c>
      <c r="AG290" s="194"/>
      <c r="AH290" s="194"/>
      <c r="AI290" s="194"/>
      <c r="AJ290" s="193"/>
      <c r="AK290" s="199"/>
      <c r="AL290" s="194"/>
      <c r="AM290" s="115" t="e">
        <f t="shared" si="126"/>
        <v>#VALUE!</v>
      </c>
      <c r="AO290" s="11">
        <f t="shared" si="127"/>
        <v>0</v>
      </c>
      <c r="AP290" s="11" t="e">
        <f t="shared" si="128"/>
        <v>#N/A</v>
      </c>
      <c r="AQ290" s="11" t="str">
        <f t="shared" si="129"/>
        <v/>
      </c>
      <c r="AS290" s="202">
        <f t="shared" si="130"/>
        <v>0</v>
      </c>
      <c r="AT290" s="11" t="str">
        <f t="shared" si="131"/>
        <v/>
      </c>
      <c r="AW290" s="116"/>
      <c r="AX290" s="115" t="e">
        <f t="shared" si="132"/>
        <v>#VALUE!</v>
      </c>
      <c r="AY290" s="278" t="str">
        <f t="shared" si="133"/>
        <v/>
      </c>
      <c r="BC290" s="115" t="str">
        <f>IF(E290="","",_xlfn.XLOOKUP(E290,'Summarized Plan'!A:A,'Summarized Plan'!K:K))</f>
        <v/>
      </c>
      <c r="XEU290" s="138">
        <f t="shared" si="134"/>
        <v>0</v>
      </c>
      <c r="XEV290" s="138" t="str">
        <f>IF(E290="","",B287)</f>
        <v/>
      </c>
      <c r="XEW290" s="153" t="str">
        <f t="shared" si="135"/>
        <v/>
      </c>
      <c r="XEX290" s="138" t="str">
        <f>IF(ISNA(VLOOKUP(E290,'Summarized Plan'!$A:$U,19,0)),"",VLOOKUP(E290,'Summarized Plan'!$A:$U,19,0))</f>
        <v/>
      </c>
      <c r="XEY290" s="16" t="str">
        <f>IF('Truck Utilization'!A255=0,"",'Truck Utilization'!A255)</f>
        <v/>
      </c>
      <c r="XEZ290" s="16" t="str">
        <f>IF('Truck Utilization'!B255=0,"",'Truck Utilization'!B255)</f>
        <v/>
      </c>
      <c r="XFA290" s="138">
        <f t="shared" si="136"/>
        <v>1</v>
      </c>
      <c r="XFB290" s="138" t="str">
        <f>IF('DSR Attendance'!A216="","",'DSR Attendance'!A216)</f>
        <v/>
      </c>
      <c r="XFC290" s="138" t="str">
        <f>IF('DSR Attendance'!B216="","",'DSR Attendance'!B216)</f>
        <v/>
      </c>
    </row>
    <row r="291" spans="1:55 16375:16383" ht="14.4" customHeight="1">
      <c r="A291" s="190" t="str">
        <f>IF(L291="","",VLOOKUP(L291,'Truck Utilization'!B$3:C$300,2,FALSE))</f>
        <v/>
      </c>
      <c r="B291" s="191"/>
      <c r="C291" s="192" t="str">
        <f>IF($B291="","",VLOOKUP($B291,'DSR Attendance'!$A$3:$E$273,5,FALSE))</f>
        <v/>
      </c>
      <c r="D291" s="193"/>
      <c r="E291" s="637"/>
      <c r="F291" s="195"/>
      <c r="G291" s="195"/>
      <c r="H291" s="195"/>
      <c r="I291" s="196" t="str">
        <f>IF(E291="","",VLOOKUP(E291,'Summarized Plan'!A:B,2,0))</f>
        <v/>
      </c>
      <c r="J291" s="194"/>
      <c r="K291" s="194" t="s">
        <v>378</v>
      </c>
      <c r="L291" s="195"/>
      <c r="M291" s="194" t="str">
        <f t="shared" si="115"/>
        <v/>
      </c>
      <c r="N291" s="195" t="str">
        <f>IF(E291="","",VLOOKUP(E291,'Summarized Plan'!$A:$C,3,0))</f>
        <v/>
      </c>
      <c r="O291" s="195" t="str">
        <f>IF(E291="","",VLOOKUP(E291,'Summarized Plan'!$A:$G,7,0))</f>
        <v/>
      </c>
      <c r="P291" s="196"/>
      <c r="Q291" s="198">
        <f t="shared" si="116"/>
        <v>0</v>
      </c>
      <c r="R291" s="197" t="str">
        <f>IF($B291="","",VLOOKUP($Q291,'DSR Attendance'!$A$3:$D$179,4,FALSE))</f>
        <v/>
      </c>
      <c r="S291" s="197"/>
      <c r="T291" s="197">
        <f t="shared" si="117"/>
        <v>0</v>
      </c>
      <c r="U291" s="197">
        <f t="shared" si="118"/>
        <v>0</v>
      </c>
      <c r="V291" s="197" t="str">
        <f t="shared" si="119"/>
        <v/>
      </c>
      <c r="W291" s="197"/>
      <c r="X291" s="197" t="str">
        <f>_xlfn.IFNA(IF(L291="","",VLOOKUP(L291,'Truck Utilization'!B$3:D$147,3,FALSE)),"")</f>
        <v/>
      </c>
      <c r="Y291" s="197" t="str">
        <f>IF(X291="","",IF(E291="","",VLOOKUP(E291,'Summarized Plan'!$A:$E,5,0)))</f>
        <v/>
      </c>
      <c r="Z291" s="197">
        <f t="shared" si="120"/>
        <v>0</v>
      </c>
      <c r="AA291" s="197">
        <f t="shared" si="121"/>
        <v>0</v>
      </c>
      <c r="AB291" s="197" t="str">
        <f t="shared" si="122"/>
        <v/>
      </c>
      <c r="AC291" s="197"/>
      <c r="AD291" s="197">
        <f t="shared" si="123"/>
        <v>0</v>
      </c>
      <c r="AE291" s="197">
        <f t="shared" si="124"/>
        <v>0</v>
      </c>
      <c r="AF291" s="197" t="str">
        <f t="shared" si="125"/>
        <v/>
      </c>
      <c r="AG291" s="194"/>
      <c r="AH291" s="194"/>
      <c r="AI291" s="194"/>
      <c r="AJ291" s="193"/>
      <c r="AK291" s="199"/>
      <c r="AL291" s="194"/>
      <c r="AM291" s="115" t="e">
        <f t="shared" si="126"/>
        <v>#VALUE!</v>
      </c>
      <c r="AO291" s="11">
        <f t="shared" si="127"/>
        <v>0</v>
      </c>
      <c r="AP291" s="11" t="e">
        <f t="shared" si="128"/>
        <v>#N/A</v>
      </c>
      <c r="AQ291" s="11" t="str">
        <f t="shared" si="129"/>
        <v/>
      </c>
      <c r="AS291" s="202">
        <f t="shared" si="130"/>
        <v>0</v>
      </c>
      <c r="AT291" s="11" t="str">
        <f t="shared" si="131"/>
        <v/>
      </c>
      <c r="AW291" s="116"/>
      <c r="AX291" s="115" t="e">
        <f t="shared" si="132"/>
        <v>#VALUE!</v>
      </c>
      <c r="AY291" s="278" t="str">
        <f t="shared" si="133"/>
        <v/>
      </c>
      <c r="BC291" s="115" t="str">
        <f>IF(E291="","",_xlfn.XLOOKUP(E291,'Summarized Plan'!A:A,'Summarized Plan'!K:K))</f>
        <v/>
      </c>
      <c r="XEU291" s="138">
        <f t="shared" si="134"/>
        <v>0</v>
      </c>
      <c r="XEV291" s="138" t="str">
        <f>IF(E291="","",B287)</f>
        <v/>
      </c>
      <c r="XEW291" s="153" t="str">
        <f t="shared" si="135"/>
        <v/>
      </c>
      <c r="XEX291" s="138" t="str">
        <f>IF(ISNA(VLOOKUP(E291,'Summarized Plan'!$A:$U,19,0)),"",VLOOKUP(E291,'Summarized Plan'!$A:$U,19,0))</f>
        <v/>
      </c>
      <c r="XEY291" s="16" t="str">
        <f>IF('Truck Utilization'!A256=0,"",'Truck Utilization'!A256)</f>
        <v/>
      </c>
      <c r="XEZ291" s="16" t="str">
        <f>IF('Truck Utilization'!B256=0,"",'Truck Utilization'!B256)</f>
        <v/>
      </c>
      <c r="XFA291" s="138">
        <f t="shared" si="136"/>
        <v>1</v>
      </c>
      <c r="XFB291" s="138" t="str">
        <f>IF('DSR Attendance'!A217="","",'DSR Attendance'!A217)</f>
        <v/>
      </c>
      <c r="XFC291" s="138" t="str">
        <f>IF('DSR Attendance'!B217="","",'DSR Attendance'!B217)</f>
        <v/>
      </c>
    </row>
    <row r="292" spans="1:55 16375:16383" ht="14.4" customHeight="1">
      <c r="A292" s="190" t="str">
        <f>IF(L292="","",VLOOKUP(L292,'Truck Utilization'!B$3:C$300,2,FALSE))</f>
        <v/>
      </c>
      <c r="B292" s="191"/>
      <c r="C292" s="192" t="str">
        <f>IF($B292="","",VLOOKUP($B292,'DSR Attendance'!$A$3:$E$273,5,FALSE))</f>
        <v/>
      </c>
      <c r="D292" s="193"/>
      <c r="E292" s="637"/>
      <c r="F292" s="195"/>
      <c r="G292" s="195"/>
      <c r="H292" s="195"/>
      <c r="I292" s="196" t="str">
        <f>IF(E292="","",VLOOKUP(E292,'Summarized Plan'!A:B,2,0))</f>
        <v/>
      </c>
      <c r="J292" s="194"/>
      <c r="K292" s="194" t="s">
        <v>378</v>
      </c>
      <c r="L292" s="195"/>
      <c r="M292" s="194" t="str">
        <f t="shared" si="115"/>
        <v/>
      </c>
      <c r="N292" s="195" t="str">
        <f>IF(E292="","",VLOOKUP(E292,'Summarized Plan'!$A:$C,3,0))</f>
        <v/>
      </c>
      <c r="O292" s="195" t="str">
        <f>IF(E292="","",VLOOKUP(E292,'Summarized Plan'!$A:$G,7,0))</f>
        <v/>
      </c>
      <c r="P292" s="196"/>
      <c r="Q292" s="198">
        <f t="shared" si="116"/>
        <v>0</v>
      </c>
      <c r="R292" s="197" t="str">
        <f>IF($B292="","",VLOOKUP($Q292,'DSR Attendance'!$A$3:$D$179,4,FALSE))</f>
        <v/>
      </c>
      <c r="S292" s="197"/>
      <c r="T292" s="197">
        <f t="shared" si="117"/>
        <v>0</v>
      </c>
      <c r="U292" s="197">
        <f t="shared" si="118"/>
        <v>0</v>
      </c>
      <c r="V292" s="197" t="str">
        <f t="shared" si="119"/>
        <v/>
      </c>
      <c r="W292" s="197"/>
      <c r="X292" s="197" t="str">
        <f>_xlfn.IFNA(IF(L292="","",VLOOKUP(L292,'Truck Utilization'!B$3:D$147,3,FALSE)),"")</f>
        <v/>
      </c>
      <c r="Y292" s="197" t="str">
        <f>IF(X292="","",IF(E292="","",VLOOKUP(E292,'Summarized Plan'!$A:$E,5,0)))</f>
        <v/>
      </c>
      <c r="Z292" s="197">
        <f t="shared" si="120"/>
        <v>0</v>
      </c>
      <c r="AA292" s="197">
        <f t="shared" si="121"/>
        <v>0</v>
      </c>
      <c r="AB292" s="197" t="str">
        <f t="shared" si="122"/>
        <v/>
      </c>
      <c r="AC292" s="197"/>
      <c r="AD292" s="197">
        <f t="shared" si="123"/>
        <v>0</v>
      </c>
      <c r="AE292" s="197">
        <f t="shared" si="124"/>
        <v>0</v>
      </c>
      <c r="AF292" s="197" t="str">
        <f t="shared" si="125"/>
        <v/>
      </c>
      <c r="AG292" s="194"/>
      <c r="AH292" s="194"/>
      <c r="AI292" s="194"/>
      <c r="AJ292" s="193"/>
      <c r="AK292" s="199"/>
      <c r="AL292" s="194"/>
      <c r="AM292" s="115" t="e">
        <f t="shared" si="126"/>
        <v>#VALUE!</v>
      </c>
      <c r="AO292" s="11">
        <f t="shared" si="127"/>
        <v>0</v>
      </c>
      <c r="AP292" s="11" t="e">
        <f t="shared" si="128"/>
        <v>#N/A</v>
      </c>
      <c r="AQ292" s="11" t="str">
        <f t="shared" si="129"/>
        <v/>
      </c>
      <c r="AS292" s="202">
        <f t="shared" si="130"/>
        <v>0</v>
      </c>
      <c r="AT292" s="11" t="str">
        <f t="shared" si="131"/>
        <v/>
      </c>
      <c r="AW292" s="116"/>
      <c r="AX292" s="115" t="e">
        <f t="shared" si="132"/>
        <v>#VALUE!</v>
      </c>
      <c r="AY292" s="278" t="str">
        <f t="shared" si="133"/>
        <v/>
      </c>
      <c r="BC292" s="115" t="str">
        <f>IF(E292="","",_xlfn.XLOOKUP(E292,'Summarized Plan'!A:A,'Summarized Plan'!K:K))</f>
        <v/>
      </c>
      <c r="XEU292" s="138">
        <f t="shared" si="134"/>
        <v>0</v>
      </c>
      <c r="XEV292" s="138" t="str">
        <f>IF(E292="","",B292)</f>
        <v/>
      </c>
      <c r="XEW292" s="153" t="str">
        <f t="shared" si="135"/>
        <v/>
      </c>
      <c r="XEX292" s="138" t="str">
        <f>IF(ISNA(VLOOKUP(E292,'Summarized Plan'!$A:$U,19,0)),"",VLOOKUP(E292,'Summarized Plan'!$A:$U,19,0))</f>
        <v/>
      </c>
      <c r="XEY292" s="16" t="str">
        <f>IF('Truck Utilization'!A257=0,"",'Truck Utilization'!A257)</f>
        <v/>
      </c>
      <c r="XEZ292" s="16" t="str">
        <f>IF('Truck Utilization'!B257=0,"",'Truck Utilization'!B257)</f>
        <v/>
      </c>
      <c r="XFA292" s="138">
        <f t="shared" si="136"/>
        <v>1</v>
      </c>
      <c r="XFB292" s="138" t="str">
        <f>IF('DSR Attendance'!A218="","",'DSR Attendance'!A218)</f>
        <v/>
      </c>
      <c r="XFC292" s="138" t="str">
        <f>IF('DSR Attendance'!B218="","",'DSR Attendance'!B218)</f>
        <v/>
      </c>
    </row>
    <row r="293" spans="1:55 16375:16383" ht="14.4" customHeight="1">
      <c r="A293" s="190" t="str">
        <f>IF(L293="","",VLOOKUP(L293,'Truck Utilization'!B$3:C$300,2,FALSE))</f>
        <v/>
      </c>
      <c r="B293" s="191"/>
      <c r="C293" s="192" t="str">
        <f>IF($B293="","",VLOOKUP($B293,'DSR Attendance'!$A$3:$E$273,5,FALSE))</f>
        <v/>
      </c>
      <c r="D293" s="193"/>
      <c r="E293" s="637"/>
      <c r="F293" s="195"/>
      <c r="G293" s="195"/>
      <c r="H293" s="195"/>
      <c r="I293" s="196" t="str">
        <f>IF(E293="","",VLOOKUP(E293,'Summarized Plan'!A:B,2,0))</f>
        <v/>
      </c>
      <c r="J293" s="194"/>
      <c r="K293" s="194" t="s">
        <v>378</v>
      </c>
      <c r="L293" s="195"/>
      <c r="M293" s="194" t="str">
        <f t="shared" si="115"/>
        <v/>
      </c>
      <c r="N293" s="195" t="str">
        <f>IF(E293="","",VLOOKUP(E293,'Summarized Plan'!$A:$C,3,0))</f>
        <v/>
      </c>
      <c r="O293" s="195" t="str">
        <f>IF(E293="","",VLOOKUP(E293,'Summarized Plan'!$A:$G,7,0))</f>
        <v/>
      </c>
      <c r="P293" s="196"/>
      <c r="Q293" s="198">
        <f t="shared" si="116"/>
        <v>0</v>
      </c>
      <c r="R293" s="197" t="str">
        <f>IF($B293="","",VLOOKUP($Q293,'DSR Attendance'!$A$3:$D$179,4,FALSE))</f>
        <v/>
      </c>
      <c r="S293" s="197"/>
      <c r="T293" s="197">
        <f t="shared" si="117"/>
        <v>0</v>
      </c>
      <c r="U293" s="197">
        <f t="shared" si="118"/>
        <v>0</v>
      </c>
      <c r="V293" s="197" t="str">
        <f t="shared" si="119"/>
        <v/>
      </c>
      <c r="W293" s="197"/>
      <c r="X293" s="197" t="str">
        <f>_xlfn.IFNA(IF(L293="","",VLOOKUP(L293,'Truck Utilization'!B$3:D$147,3,FALSE)),"")</f>
        <v/>
      </c>
      <c r="Y293" s="197" t="str">
        <f>IF(X293="","",IF(E293="","",VLOOKUP(E293,'Summarized Plan'!$A:$E,5,0)))</f>
        <v/>
      </c>
      <c r="Z293" s="197">
        <f t="shared" si="120"/>
        <v>0</v>
      </c>
      <c r="AA293" s="197">
        <f t="shared" si="121"/>
        <v>0</v>
      </c>
      <c r="AB293" s="197" t="str">
        <f t="shared" si="122"/>
        <v/>
      </c>
      <c r="AC293" s="197"/>
      <c r="AD293" s="197">
        <f t="shared" si="123"/>
        <v>0</v>
      </c>
      <c r="AE293" s="197">
        <f t="shared" si="124"/>
        <v>0</v>
      </c>
      <c r="AF293" s="197" t="str">
        <f t="shared" si="125"/>
        <v/>
      </c>
      <c r="AG293" s="194"/>
      <c r="AH293" s="194"/>
      <c r="AI293" s="194"/>
      <c r="AJ293" s="193"/>
      <c r="AK293" s="199"/>
      <c r="AL293" s="194"/>
      <c r="AM293" s="115" t="e">
        <f t="shared" si="126"/>
        <v>#VALUE!</v>
      </c>
      <c r="AO293" s="11">
        <f t="shared" si="127"/>
        <v>0</v>
      </c>
      <c r="AP293" s="11" t="e">
        <f t="shared" si="128"/>
        <v>#N/A</v>
      </c>
      <c r="AQ293" s="11" t="str">
        <f t="shared" si="129"/>
        <v/>
      </c>
      <c r="AS293" s="202">
        <f t="shared" si="130"/>
        <v>0</v>
      </c>
      <c r="AT293" s="11" t="str">
        <f t="shared" si="131"/>
        <v/>
      </c>
      <c r="AW293" s="116"/>
      <c r="AX293" s="115" t="e">
        <f t="shared" si="132"/>
        <v>#VALUE!</v>
      </c>
      <c r="AY293" s="278" t="str">
        <f t="shared" si="133"/>
        <v/>
      </c>
      <c r="BC293" s="115" t="str">
        <f>IF(E293="","",_xlfn.XLOOKUP(E293,'Summarized Plan'!A:A,'Summarized Plan'!K:K))</f>
        <v/>
      </c>
      <c r="XEU293" s="138">
        <f t="shared" si="134"/>
        <v>0</v>
      </c>
      <c r="XEV293" s="138" t="str">
        <f>IF(E293="","",B292)</f>
        <v/>
      </c>
      <c r="XEW293" s="153" t="str">
        <f t="shared" si="135"/>
        <v/>
      </c>
      <c r="XEX293" s="138" t="str">
        <f>IF(ISNA(VLOOKUP(E293,'Summarized Plan'!$A:$U,19,0)),"",VLOOKUP(E293,'Summarized Plan'!$A:$U,19,0))</f>
        <v/>
      </c>
      <c r="XEY293" s="16" t="str">
        <f>IF('Truck Utilization'!A258=0,"",'Truck Utilization'!A258)</f>
        <v/>
      </c>
      <c r="XEZ293" s="16" t="str">
        <f>IF('Truck Utilization'!B258=0,"",'Truck Utilization'!B258)</f>
        <v/>
      </c>
      <c r="XFA293" s="138">
        <f t="shared" si="136"/>
        <v>1</v>
      </c>
      <c r="XFB293" s="138" t="str">
        <f>IF('DSR Attendance'!A219="","",'DSR Attendance'!A219)</f>
        <v/>
      </c>
      <c r="XFC293" s="138" t="str">
        <f>IF('DSR Attendance'!B219="","",'DSR Attendance'!B219)</f>
        <v/>
      </c>
    </row>
    <row r="294" spans="1:55 16375:16383" ht="14.4" customHeight="1">
      <c r="A294" s="190" t="str">
        <f>IF(L294="","",VLOOKUP(L294,'Truck Utilization'!B$3:C$300,2,FALSE))</f>
        <v/>
      </c>
      <c r="B294" s="191"/>
      <c r="C294" s="192" t="str">
        <f>IF($B294="","",VLOOKUP($B294,'DSR Attendance'!$A$3:$E$273,5,FALSE))</f>
        <v/>
      </c>
      <c r="D294" s="193"/>
      <c r="E294" s="637"/>
      <c r="F294" s="195"/>
      <c r="G294" s="195"/>
      <c r="H294" s="195"/>
      <c r="I294" s="196" t="str">
        <f>IF(E294="","",VLOOKUP(E294,'Summarized Plan'!A:B,2,0))</f>
        <v/>
      </c>
      <c r="J294" s="194"/>
      <c r="K294" s="194" t="s">
        <v>378</v>
      </c>
      <c r="L294" s="195"/>
      <c r="M294" s="194" t="str">
        <f t="shared" si="115"/>
        <v/>
      </c>
      <c r="N294" s="195" t="str">
        <f>IF(E294="","",VLOOKUP(E294,'Summarized Plan'!$A:$C,3,0))</f>
        <v/>
      </c>
      <c r="O294" s="195" t="str">
        <f>IF(E294="","",VLOOKUP(E294,'Summarized Plan'!$A:$G,7,0))</f>
        <v/>
      </c>
      <c r="P294" s="196"/>
      <c r="Q294" s="198">
        <f t="shared" si="116"/>
        <v>0</v>
      </c>
      <c r="R294" s="197" t="str">
        <f>IF($B294="","",VLOOKUP($Q294,'DSR Attendance'!$A$3:$D$179,4,FALSE))</f>
        <v/>
      </c>
      <c r="S294" s="197"/>
      <c r="T294" s="197">
        <f t="shared" si="117"/>
        <v>0</v>
      </c>
      <c r="U294" s="197">
        <f t="shared" si="118"/>
        <v>0</v>
      </c>
      <c r="V294" s="197" t="str">
        <f t="shared" si="119"/>
        <v/>
      </c>
      <c r="W294" s="197"/>
      <c r="X294" s="197" t="str">
        <f>_xlfn.IFNA(IF(L294="","",VLOOKUP(L294,'Truck Utilization'!B$3:D$147,3,FALSE)),"")</f>
        <v/>
      </c>
      <c r="Y294" s="197" t="str">
        <f>IF(X294="","",IF(E294="","",VLOOKUP(E294,'Summarized Plan'!$A:$E,5,0)))</f>
        <v/>
      </c>
      <c r="Z294" s="197">
        <f t="shared" si="120"/>
        <v>0</v>
      </c>
      <c r="AA294" s="197">
        <f t="shared" si="121"/>
        <v>0</v>
      </c>
      <c r="AB294" s="197" t="str">
        <f t="shared" si="122"/>
        <v/>
      </c>
      <c r="AC294" s="197"/>
      <c r="AD294" s="197">
        <f t="shared" si="123"/>
        <v>0</v>
      </c>
      <c r="AE294" s="197">
        <f t="shared" si="124"/>
        <v>0</v>
      </c>
      <c r="AF294" s="197" t="str">
        <f t="shared" si="125"/>
        <v/>
      </c>
      <c r="AG294" s="194"/>
      <c r="AH294" s="194"/>
      <c r="AI294" s="194"/>
      <c r="AJ294" s="193"/>
      <c r="AK294" s="199"/>
      <c r="AL294" s="194"/>
      <c r="AM294" s="115" t="e">
        <f t="shared" si="126"/>
        <v>#VALUE!</v>
      </c>
      <c r="AO294" s="11">
        <f t="shared" si="127"/>
        <v>0</v>
      </c>
      <c r="AP294" s="11" t="e">
        <f t="shared" si="128"/>
        <v>#N/A</v>
      </c>
      <c r="AQ294" s="11" t="str">
        <f t="shared" si="129"/>
        <v/>
      </c>
      <c r="AS294" s="202">
        <f t="shared" si="130"/>
        <v>0</v>
      </c>
      <c r="AT294" s="11" t="str">
        <f t="shared" si="131"/>
        <v/>
      </c>
      <c r="AW294" s="116"/>
      <c r="AX294" s="115" t="e">
        <f t="shared" si="132"/>
        <v>#VALUE!</v>
      </c>
      <c r="AY294" s="278" t="str">
        <f t="shared" si="133"/>
        <v/>
      </c>
      <c r="BC294" s="115" t="str">
        <f>IF(E294="","",_xlfn.XLOOKUP(E294,'Summarized Plan'!A:A,'Summarized Plan'!K:K))</f>
        <v/>
      </c>
      <c r="XEU294" s="138">
        <f t="shared" si="134"/>
        <v>0</v>
      </c>
      <c r="XEV294" s="138" t="str">
        <f>IF(E294="","",B292)</f>
        <v/>
      </c>
      <c r="XEW294" s="153" t="str">
        <f t="shared" si="135"/>
        <v/>
      </c>
      <c r="XEX294" s="138" t="str">
        <f>IF(ISNA(VLOOKUP(E294,'Summarized Plan'!$A:$U,19,0)),"",VLOOKUP(E294,'Summarized Plan'!$A:$U,19,0))</f>
        <v/>
      </c>
      <c r="XEY294" s="16" t="str">
        <f>IF('Truck Utilization'!A259=0,"",'Truck Utilization'!A259)</f>
        <v/>
      </c>
      <c r="XEZ294" s="16" t="str">
        <f>IF('Truck Utilization'!B259=0,"",'Truck Utilization'!B259)</f>
        <v/>
      </c>
      <c r="XFA294" s="138">
        <f t="shared" si="136"/>
        <v>1</v>
      </c>
      <c r="XFB294" s="138" t="str">
        <f>IF('DSR Attendance'!A220="","",'DSR Attendance'!A220)</f>
        <v/>
      </c>
      <c r="XFC294" s="138" t="str">
        <f>IF('DSR Attendance'!B220="","",'DSR Attendance'!B220)</f>
        <v/>
      </c>
    </row>
    <row r="295" spans="1:55 16375:16383" ht="14.4" customHeight="1">
      <c r="A295" s="190" t="str">
        <f>IF(L295="","",VLOOKUP(L295,'Truck Utilization'!B$3:C$300,2,FALSE))</f>
        <v/>
      </c>
      <c r="B295" s="191"/>
      <c r="C295" s="192" t="str">
        <f>IF($B295="","",VLOOKUP($B295,'DSR Attendance'!$A$3:$E$273,5,FALSE))</f>
        <v/>
      </c>
      <c r="D295" s="193"/>
      <c r="E295" s="637"/>
      <c r="F295" s="195"/>
      <c r="G295" s="195"/>
      <c r="H295" s="195"/>
      <c r="I295" s="196" t="str">
        <f>IF(E295="","",VLOOKUP(E295,'Summarized Plan'!A:B,2,0))</f>
        <v/>
      </c>
      <c r="J295" s="194"/>
      <c r="K295" s="194" t="s">
        <v>378</v>
      </c>
      <c r="L295" s="195"/>
      <c r="M295" s="194" t="str">
        <f t="shared" si="115"/>
        <v/>
      </c>
      <c r="N295" s="195" t="str">
        <f>IF(E295="","",VLOOKUP(E295,'Summarized Plan'!$A:$C,3,0))</f>
        <v/>
      </c>
      <c r="O295" s="195" t="str">
        <f>IF(E295="","",VLOOKUP(E295,'Summarized Plan'!$A:$G,7,0))</f>
        <v/>
      </c>
      <c r="P295" s="196"/>
      <c r="Q295" s="198">
        <f t="shared" si="116"/>
        <v>0</v>
      </c>
      <c r="R295" s="197" t="str">
        <f>IF($B295="","",VLOOKUP($Q295,'DSR Attendance'!$A$3:$D$179,4,FALSE))</f>
        <v/>
      </c>
      <c r="S295" s="197"/>
      <c r="T295" s="197">
        <f t="shared" si="117"/>
        <v>0</v>
      </c>
      <c r="U295" s="197">
        <f t="shared" si="118"/>
        <v>0</v>
      </c>
      <c r="V295" s="197" t="str">
        <f t="shared" si="119"/>
        <v/>
      </c>
      <c r="W295" s="197"/>
      <c r="X295" s="197" t="str">
        <f>_xlfn.IFNA(IF(L295="","",VLOOKUP(L295,'Truck Utilization'!B$3:D$147,3,FALSE)),"")</f>
        <v/>
      </c>
      <c r="Y295" s="197" t="str">
        <f>IF(X295="","",IF(E295="","",VLOOKUP(E295,'Summarized Plan'!$A:$E,5,0)))</f>
        <v/>
      </c>
      <c r="Z295" s="197">
        <f t="shared" si="120"/>
        <v>0</v>
      </c>
      <c r="AA295" s="197">
        <f t="shared" si="121"/>
        <v>0</v>
      </c>
      <c r="AB295" s="197" t="str">
        <f t="shared" si="122"/>
        <v/>
      </c>
      <c r="AC295" s="197"/>
      <c r="AD295" s="197">
        <f t="shared" si="123"/>
        <v>0</v>
      </c>
      <c r="AE295" s="197">
        <f t="shared" si="124"/>
        <v>0</v>
      </c>
      <c r="AF295" s="197" t="str">
        <f t="shared" si="125"/>
        <v/>
      </c>
      <c r="AG295" s="194"/>
      <c r="AH295" s="194"/>
      <c r="AI295" s="194"/>
      <c r="AJ295" s="193"/>
      <c r="AK295" s="199"/>
      <c r="AL295" s="194"/>
      <c r="AM295" s="115" t="e">
        <f t="shared" si="126"/>
        <v>#VALUE!</v>
      </c>
      <c r="AO295" s="11">
        <f t="shared" si="127"/>
        <v>0</v>
      </c>
      <c r="AP295" s="11" t="e">
        <f t="shared" si="128"/>
        <v>#N/A</v>
      </c>
      <c r="AQ295" s="11" t="str">
        <f t="shared" si="129"/>
        <v/>
      </c>
      <c r="AS295" s="202">
        <f t="shared" si="130"/>
        <v>0</v>
      </c>
      <c r="AT295" s="11" t="str">
        <f t="shared" si="131"/>
        <v/>
      </c>
      <c r="AW295" s="116"/>
      <c r="AX295" s="115" t="e">
        <f t="shared" si="132"/>
        <v>#VALUE!</v>
      </c>
      <c r="AY295" s="278" t="str">
        <f t="shared" si="133"/>
        <v/>
      </c>
      <c r="BC295" s="115" t="str">
        <f>IF(E295="","",_xlfn.XLOOKUP(E295,'Summarized Plan'!A:A,'Summarized Plan'!K:K))</f>
        <v/>
      </c>
      <c r="XEU295" s="138">
        <f t="shared" si="134"/>
        <v>0</v>
      </c>
      <c r="XEV295" s="138" t="str">
        <f>IF(E295="","",B292)</f>
        <v/>
      </c>
      <c r="XEW295" s="153" t="str">
        <f t="shared" si="135"/>
        <v/>
      </c>
      <c r="XEX295" s="138" t="str">
        <f>IF(ISNA(VLOOKUP(E295,'Summarized Plan'!$A:$U,19,0)),"",VLOOKUP(E295,'Summarized Plan'!$A:$U,19,0))</f>
        <v/>
      </c>
      <c r="XEY295" s="16" t="str">
        <f>IF('Truck Utilization'!A260=0,"",'Truck Utilization'!A260)</f>
        <v/>
      </c>
      <c r="XEZ295" s="16" t="str">
        <f>IF('Truck Utilization'!B260=0,"",'Truck Utilization'!B260)</f>
        <v/>
      </c>
      <c r="XFA295" s="138">
        <f t="shared" si="136"/>
        <v>1</v>
      </c>
      <c r="XFB295" s="138" t="str">
        <f>IF('DSR Attendance'!A221="","",'DSR Attendance'!A221)</f>
        <v/>
      </c>
      <c r="XFC295" s="138" t="str">
        <f>IF('DSR Attendance'!B221="","",'DSR Attendance'!B221)</f>
        <v/>
      </c>
    </row>
    <row r="296" spans="1:55 16375:16383" ht="14.4" customHeight="1">
      <c r="A296" s="190" t="str">
        <f>IF(L296="","",VLOOKUP(L296,'Truck Utilization'!B$3:C$300,2,FALSE))</f>
        <v/>
      </c>
      <c r="B296" s="191"/>
      <c r="C296" s="192" t="str">
        <f>IF($B296="","",VLOOKUP($B296,'DSR Attendance'!$A$3:$E$273,5,FALSE))</f>
        <v/>
      </c>
      <c r="D296" s="193"/>
      <c r="E296" s="637"/>
      <c r="F296" s="195"/>
      <c r="G296" s="195"/>
      <c r="H296" s="195"/>
      <c r="I296" s="196" t="str">
        <f>IF(E296="","",VLOOKUP(E296,'Summarized Plan'!A:B,2,0))</f>
        <v/>
      </c>
      <c r="J296" s="194"/>
      <c r="K296" s="194" t="s">
        <v>378</v>
      </c>
      <c r="L296" s="195"/>
      <c r="M296" s="194" t="str">
        <f t="shared" si="115"/>
        <v/>
      </c>
      <c r="N296" s="195" t="str">
        <f>IF(E296="","",VLOOKUP(E296,'Summarized Plan'!$A:$C,3,0))</f>
        <v/>
      </c>
      <c r="O296" s="195" t="str">
        <f>IF(E296="","",VLOOKUP(E296,'Summarized Plan'!$A:$G,7,0))</f>
        <v/>
      </c>
      <c r="P296" s="196"/>
      <c r="Q296" s="198">
        <f t="shared" si="116"/>
        <v>0</v>
      </c>
      <c r="R296" s="197" t="str">
        <f>IF($B296="","",VLOOKUP($Q296,'DSR Attendance'!$A$3:$D$179,4,FALSE))</f>
        <v/>
      </c>
      <c r="S296" s="197"/>
      <c r="T296" s="197">
        <f t="shared" si="117"/>
        <v>0</v>
      </c>
      <c r="U296" s="197">
        <f t="shared" si="118"/>
        <v>0</v>
      </c>
      <c r="V296" s="197" t="str">
        <f t="shared" si="119"/>
        <v/>
      </c>
      <c r="W296" s="197"/>
      <c r="X296" s="197" t="str">
        <f>_xlfn.IFNA(IF(L296="","",VLOOKUP(L296,'Truck Utilization'!B$3:D$147,3,FALSE)),"")</f>
        <v/>
      </c>
      <c r="Y296" s="197" t="str">
        <f>IF(X296="","",IF(E296="","",VLOOKUP(E296,'Summarized Plan'!$A:$E,5,0)))</f>
        <v/>
      </c>
      <c r="Z296" s="197">
        <f t="shared" si="120"/>
        <v>0</v>
      </c>
      <c r="AA296" s="197">
        <f t="shared" si="121"/>
        <v>0</v>
      </c>
      <c r="AB296" s="197" t="str">
        <f t="shared" si="122"/>
        <v/>
      </c>
      <c r="AC296" s="197"/>
      <c r="AD296" s="197">
        <f t="shared" si="123"/>
        <v>0</v>
      </c>
      <c r="AE296" s="197">
        <f t="shared" si="124"/>
        <v>0</v>
      </c>
      <c r="AF296" s="197" t="str">
        <f t="shared" si="125"/>
        <v/>
      </c>
      <c r="AG296" s="194"/>
      <c r="AH296" s="194"/>
      <c r="AI296" s="194"/>
      <c r="AJ296" s="193"/>
      <c r="AK296" s="199"/>
      <c r="AL296" s="194"/>
      <c r="AM296" s="115" t="e">
        <f t="shared" si="126"/>
        <v>#VALUE!</v>
      </c>
      <c r="AO296" s="11">
        <f t="shared" si="127"/>
        <v>0</v>
      </c>
      <c r="AP296" s="11" t="e">
        <f t="shared" si="128"/>
        <v>#N/A</v>
      </c>
      <c r="AQ296" s="11" t="str">
        <f t="shared" si="129"/>
        <v/>
      </c>
      <c r="AS296" s="202">
        <f t="shared" si="130"/>
        <v>0</v>
      </c>
      <c r="AT296" s="11" t="str">
        <f t="shared" si="131"/>
        <v/>
      </c>
      <c r="AW296" s="116"/>
      <c r="AX296" s="115" t="e">
        <f t="shared" si="132"/>
        <v>#VALUE!</v>
      </c>
      <c r="AY296" s="278" t="str">
        <f t="shared" si="133"/>
        <v/>
      </c>
      <c r="BC296" s="115" t="str">
        <f>IF(E296="","",_xlfn.XLOOKUP(E296,'Summarized Plan'!A:A,'Summarized Plan'!K:K))</f>
        <v/>
      </c>
      <c r="XEU296" s="138">
        <f t="shared" si="134"/>
        <v>0</v>
      </c>
      <c r="XEV296" s="138" t="str">
        <f>IF(E296="","",B292)</f>
        <v/>
      </c>
      <c r="XEW296" s="153" t="str">
        <f t="shared" si="135"/>
        <v/>
      </c>
      <c r="XEX296" s="138" t="str">
        <f>IF(ISNA(VLOOKUP(E296,'Summarized Plan'!$A:$U,19,0)),"",VLOOKUP(E296,'Summarized Plan'!$A:$U,19,0))</f>
        <v/>
      </c>
      <c r="XEY296" s="16" t="str">
        <f>IF('Truck Utilization'!A261=0,"",'Truck Utilization'!A261)</f>
        <v/>
      </c>
      <c r="XEZ296" s="16" t="str">
        <f>IF('Truck Utilization'!B261=0,"",'Truck Utilization'!B261)</f>
        <v/>
      </c>
      <c r="XFA296" s="138">
        <f t="shared" si="136"/>
        <v>1</v>
      </c>
      <c r="XFB296" s="138" t="str">
        <f>IF('DSR Attendance'!A222="","",'DSR Attendance'!A222)</f>
        <v/>
      </c>
      <c r="XFC296" s="138" t="str">
        <f>IF('DSR Attendance'!B222="","",'DSR Attendance'!B222)</f>
        <v/>
      </c>
    </row>
    <row r="297" spans="1:55 16375:16383" ht="14.4" customHeight="1">
      <c r="A297" s="190" t="str">
        <f>IF(L297="","",VLOOKUP(L297,'Truck Utilization'!B$3:C$300,2,FALSE))</f>
        <v/>
      </c>
      <c r="B297" s="191"/>
      <c r="C297" s="192" t="str">
        <f>IF($B297="","",VLOOKUP($B297,'DSR Attendance'!$A$3:$E$273,5,FALSE))</f>
        <v/>
      </c>
      <c r="D297" s="193"/>
      <c r="E297" s="637"/>
      <c r="F297" s="195"/>
      <c r="G297" s="195"/>
      <c r="H297" s="195"/>
      <c r="I297" s="196" t="str">
        <f>IF(E297="","",VLOOKUP(E297,'Summarized Plan'!A:B,2,0))</f>
        <v/>
      </c>
      <c r="J297" s="194"/>
      <c r="K297" s="194" t="s">
        <v>378</v>
      </c>
      <c r="L297" s="195"/>
      <c r="M297" s="194" t="str">
        <f t="shared" si="115"/>
        <v/>
      </c>
      <c r="N297" s="195" t="str">
        <f>IF(E297="","",VLOOKUP(E297,'Summarized Plan'!$A:$C,3,0))</f>
        <v/>
      </c>
      <c r="O297" s="195" t="str">
        <f>IF(E297="","",VLOOKUP(E297,'Summarized Plan'!$A:$G,7,0))</f>
        <v/>
      </c>
      <c r="P297" s="196"/>
      <c r="Q297" s="198">
        <f t="shared" si="116"/>
        <v>0</v>
      </c>
      <c r="R297" s="197" t="str">
        <f>IF($B297="","",VLOOKUP($Q297,'DSR Attendance'!$A$3:$D$179,4,FALSE))</f>
        <v/>
      </c>
      <c r="S297" s="197"/>
      <c r="T297" s="197">
        <f t="shared" si="117"/>
        <v>0</v>
      </c>
      <c r="U297" s="197">
        <f t="shared" si="118"/>
        <v>0</v>
      </c>
      <c r="V297" s="197" t="str">
        <f t="shared" si="119"/>
        <v/>
      </c>
      <c r="W297" s="197"/>
      <c r="X297" s="197" t="str">
        <f>_xlfn.IFNA(IF(L297="","",VLOOKUP(L297,'Truck Utilization'!B$3:D$147,3,FALSE)),"")</f>
        <v/>
      </c>
      <c r="Y297" s="197" t="str">
        <f>IF(X297="","",IF(E297="","",VLOOKUP(E297,'Summarized Plan'!$A:$E,5,0)))</f>
        <v/>
      </c>
      <c r="Z297" s="197">
        <f t="shared" si="120"/>
        <v>0</v>
      </c>
      <c r="AA297" s="197">
        <f t="shared" si="121"/>
        <v>0</v>
      </c>
      <c r="AB297" s="197" t="str">
        <f t="shared" si="122"/>
        <v/>
      </c>
      <c r="AC297" s="197"/>
      <c r="AD297" s="197">
        <f t="shared" si="123"/>
        <v>0</v>
      </c>
      <c r="AE297" s="197">
        <f t="shared" si="124"/>
        <v>0</v>
      </c>
      <c r="AF297" s="197" t="str">
        <f t="shared" si="125"/>
        <v/>
      </c>
      <c r="AG297" s="194"/>
      <c r="AH297" s="194"/>
      <c r="AI297" s="194"/>
      <c r="AJ297" s="193"/>
      <c r="AK297" s="199"/>
      <c r="AL297" s="194"/>
      <c r="AM297" s="115" t="e">
        <f t="shared" si="126"/>
        <v>#VALUE!</v>
      </c>
      <c r="AO297" s="11">
        <f t="shared" si="127"/>
        <v>0</v>
      </c>
      <c r="AP297" s="11" t="e">
        <f t="shared" si="128"/>
        <v>#N/A</v>
      </c>
      <c r="AQ297" s="11" t="str">
        <f t="shared" si="129"/>
        <v/>
      </c>
      <c r="AS297" s="202">
        <f t="shared" si="130"/>
        <v>0</v>
      </c>
      <c r="AT297" s="11" t="str">
        <f t="shared" si="131"/>
        <v/>
      </c>
      <c r="AW297" s="116"/>
      <c r="AX297" s="115" t="e">
        <f t="shared" si="132"/>
        <v>#VALUE!</v>
      </c>
      <c r="AY297" s="278" t="str">
        <f t="shared" si="133"/>
        <v/>
      </c>
      <c r="BC297" s="115" t="str">
        <f>IF(E297="","",_xlfn.XLOOKUP(E297,'Summarized Plan'!A:A,'Summarized Plan'!K:K))</f>
        <v/>
      </c>
      <c r="XEU297" s="138">
        <f t="shared" si="134"/>
        <v>0</v>
      </c>
      <c r="XEV297" s="138" t="str">
        <f>IF(E297="","",B297)</f>
        <v/>
      </c>
      <c r="XEW297" s="153" t="str">
        <f t="shared" si="135"/>
        <v/>
      </c>
      <c r="XEX297" s="138" t="str">
        <f>IF(ISNA(VLOOKUP(E297,'Summarized Plan'!$A:$U,19,0)),"",VLOOKUP(E297,'Summarized Plan'!$A:$U,19,0))</f>
        <v/>
      </c>
      <c r="XEY297" s="16" t="str">
        <f>IF('Truck Utilization'!A262=0,"",'Truck Utilization'!A262)</f>
        <v/>
      </c>
      <c r="XEZ297" s="16" t="str">
        <f>IF('Truck Utilization'!B262=0,"",'Truck Utilization'!B262)</f>
        <v/>
      </c>
      <c r="XFA297" s="138">
        <f t="shared" si="136"/>
        <v>1</v>
      </c>
      <c r="XFB297" s="138" t="str">
        <f>IF('DSR Attendance'!A223="","",'DSR Attendance'!A223)</f>
        <v/>
      </c>
      <c r="XFC297" s="138" t="str">
        <f>IF('DSR Attendance'!B223="","",'DSR Attendance'!B223)</f>
        <v/>
      </c>
    </row>
    <row r="298" spans="1:55 16375:16383" ht="14.4" customHeight="1">
      <c r="A298" s="190" t="str">
        <f>IF(L298="","",VLOOKUP(L298,'Truck Utilization'!B$3:C$300,2,FALSE))</f>
        <v/>
      </c>
      <c r="B298" s="191"/>
      <c r="C298" s="192" t="str">
        <f>IF($B298="","",VLOOKUP($B298,'DSR Attendance'!$A$3:$E$273,5,FALSE))</f>
        <v/>
      </c>
      <c r="D298" s="193"/>
      <c r="E298" s="637"/>
      <c r="F298" s="195"/>
      <c r="G298" s="195"/>
      <c r="H298" s="195"/>
      <c r="I298" s="196" t="str">
        <f>IF(E298="","",VLOOKUP(E298,'Summarized Plan'!A:B,2,0))</f>
        <v/>
      </c>
      <c r="J298" s="194"/>
      <c r="K298" s="194" t="s">
        <v>378</v>
      </c>
      <c r="L298" s="195"/>
      <c r="M298" s="194" t="str">
        <f t="shared" si="115"/>
        <v/>
      </c>
      <c r="N298" s="195" t="str">
        <f>IF(E298="","",VLOOKUP(E298,'Summarized Plan'!$A:$C,3,0))</f>
        <v/>
      </c>
      <c r="O298" s="195" t="str">
        <f>IF(E298="","",VLOOKUP(E298,'Summarized Plan'!$A:$G,7,0))</f>
        <v/>
      </c>
      <c r="P298" s="196"/>
      <c r="Q298" s="198">
        <f t="shared" si="116"/>
        <v>0</v>
      </c>
      <c r="R298" s="197" t="str">
        <f>IF($B298="","",VLOOKUP($Q298,'DSR Attendance'!$A$3:$D$179,4,FALSE))</f>
        <v/>
      </c>
      <c r="S298" s="197"/>
      <c r="T298" s="197">
        <f t="shared" si="117"/>
        <v>0</v>
      </c>
      <c r="U298" s="197">
        <f t="shared" si="118"/>
        <v>0</v>
      </c>
      <c r="V298" s="197" t="str">
        <f t="shared" si="119"/>
        <v/>
      </c>
      <c r="W298" s="197"/>
      <c r="X298" s="197" t="str">
        <f>_xlfn.IFNA(IF(L298="","",VLOOKUP(L298,'Truck Utilization'!B$3:D$147,3,FALSE)),"")</f>
        <v/>
      </c>
      <c r="Y298" s="197" t="str">
        <f>IF(X298="","",IF(E298="","",VLOOKUP(E298,'Summarized Plan'!$A:$E,5,0)))</f>
        <v/>
      </c>
      <c r="Z298" s="197">
        <f t="shared" si="120"/>
        <v>0</v>
      </c>
      <c r="AA298" s="197">
        <f t="shared" si="121"/>
        <v>0</v>
      </c>
      <c r="AB298" s="197" t="str">
        <f t="shared" si="122"/>
        <v/>
      </c>
      <c r="AC298" s="197"/>
      <c r="AD298" s="197">
        <f t="shared" si="123"/>
        <v>0</v>
      </c>
      <c r="AE298" s="197">
        <f t="shared" si="124"/>
        <v>0</v>
      </c>
      <c r="AF298" s="197" t="str">
        <f t="shared" si="125"/>
        <v/>
      </c>
      <c r="AG298" s="194"/>
      <c r="AH298" s="194"/>
      <c r="AI298" s="194"/>
      <c r="AJ298" s="193"/>
      <c r="AK298" s="199"/>
      <c r="AL298" s="194"/>
      <c r="AM298" s="115" t="e">
        <f t="shared" si="126"/>
        <v>#VALUE!</v>
      </c>
      <c r="AO298" s="11">
        <f t="shared" si="127"/>
        <v>0</v>
      </c>
      <c r="AP298" s="11" t="e">
        <f t="shared" si="128"/>
        <v>#N/A</v>
      </c>
      <c r="AQ298" s="11" t="str">
        <f t="shared" si="129"/>
        <v/>
      </c>
      <c r="AS298" s="202">
        <f t="shared" si="130"/>
        <v>0</v>
      </c>
      <c r="AT298" s="11" t="str">
        <f t="shared" si="131"/>
        <v/>
      </c>
      <c r="AW298" s="116"/>
      <c r="AX298" s="115" t="e">
        <f t="shared" si="132"/>
        <v>#VALUE!</v>
      </c>
      <c r="AY298" s="278" t="str">
        <f t="shared" si="133"/>
        <v/>
      </c>
      <c r="BC298" s="115" t="str">
        <f>IF(E298="","",_xlfn.XLOOKUP(E298,'Summarized Plan'!A:A,'Summarized Plan'!K:K))</f>
        <v/>
      </c>
      <c r="XEU298" s="138">
        <f t="shared" si="134"/>
        <v>0</v>
      </c>
      <c r="XEV298" s="138" t="str">
        <f>IF(E298="","",B297)</f>
        <v/>
      </c>
      <c r="XEW298" s="153" t="str">
        <f t="shared" si="135"/>
        <v/>
      </c>
      <c r="XEX298" s="138" t="str">
        <f>IF(ISNA(VLOOKUP(E298,'Summarized Plan'!$A:$U,19,0)),"",VLOOKUP(E298,'Summarized Plan'!$A:$U,19,0))</f>
        <v/>
      </c>
      <c r="XEY298" s="16" t="str">
        <f>IF('Truck Utilization'!A263=0,"",'Truck Utilization'!A263)</f>
        <v/>
      </c>
      <c r="XEZ298" s="16" t="str">
        <f>IF('Truck Utilization'!B263=0,"",'Truck Utilization'!B263)</f>
        <v/>
      </c>
      <c r="XFA298" s="138">
        <f t="shared" si="136"/>
        <v>1</v>
      </c>
      <c r="XFB298" s="138" t="str">
        <f>IF('DSR Attendance'!A224="","",'DSR Attendance'!A224)</f>
        <v/>
      </c>
      <c r="XFC298" s="138" t="str">
        <f>IF('DSR Attendance'!B224="","",'DSR Attendance'!B224)</f>
        <v/>
      </c>
    </row>
    <row r="299" spans="1:55 16375:16383" ht="14.4" customHeight="1">
      <c r="A299" s="190" t="str">
        <f>IF(L299="","",VLOOKUP(L299,'Truck Utilization'!B$3:C$300,2,FALSE))</f>
        <v/>
      </c>
      <c r="B299" s="191"/>
      <c r="C299" s="192" t="str">
        <f>IF($B299="","",VLOOKUP($B299,'DSR Attendance'!$A$3:$E$273,5,FALSE))</f>
        <v/>
      </c>
      <c r="D299" s="193"/>
      <c r="E299" s="637"/>
      <c r="F299" s="195"/>
      <c r="G299" s="195"/>
      <c r="H299" s="195"/>
      <c r="I299" s="196" t="str">
        <f>IF(E299="","",VLOOKUP(E299,'Summarized Plan'!A:B,2,0))</f>
        <v/>
      </c>
      <c r="J299" s="194"/>
      <c r="K299" s="194" t="s">
        <v>378</v>
      </c>
      <c r="L299" s="195"/>
      <c r="M299" s="194" t="str">
        <f t="shared" si="115"/>
        <v/>
      </c>
      <c r="N299" s="195" t="str">
        <f>IF(E299="","",VLOOKUP(E299,'Summarized Plan'!$A:$C,3,0))</f>
        <v/>
      </c>
      <c r="O299" s="195" t="str">
        <f>IF(E299="","",VLOOKUP(E299,'Summarized Plan'!$A:$G,7,0))</f>
        <v/>
      </c>
      <c r="P299" s="196"/>
      <c r="Q299" s="198">
        <f t="shared" si="116"/>
        <v>0</v>
      </c>
      <c r="R299" s="197" t="str">
        <f>IF($B299="","",VLOOKUP($Q299,'DSR Attendance'!$A$3:$D$179,4,FALSE))</f>
        <v/>
      </c>
      <c r="S299" s="197"/>
      <c r="T299" s="197">
        <f t="shared" si="117"/>
        <v>0</v>
      </c>
      <c r="U299" s="197">
        <f t="shared" si="118"/>
        <v>0</v>
      </c>
      <c r="V299" s="197" t="str">
        <f t="shared" si="119"/>
        <v/>
      </c>
      <c r="W299" s="197"/>
      <c r="X299" s="197" t="str">
        <f>_xlfn.IFNA(IF(L299="","",VLOOKUP(L299,'Truck Utilization'!B$3:D$147,3,FALSE)),"")</f>
        <v/>
      </c>
      <c r="Y299" s="197" t="str">
        <f>IF(X299="","",IF(E299="","",VLOOKUP(E299,'Summarized Plan'!$A:$E,5,0)))</f>
        <v/>
      </c>
      <c r="Z299" s="197">
        <f t="shared" si="120"/>
        <v>0</v>
      </c>
      <c r="AA299" s="197">
        <f t="shared" si="121"/>
        <v>0</v>
      </c>
      <c r="AB299" s="197" t="str">
        <f t="shared" si="122"/>
        <v/>
      </c>
      <c r="AC299" s="197"/>
      <c r="AD299" s="197">
        <f t="shared" si="123"/>
        <v>0</v>
      </c>
      <c r="AE299" s="197">
        <f t="shared" si="124"/>
        <v>0</v>
      </c>
      <c r="AF299" s="197" t="str">
        <f t="shared" si="125"/>
        <v/>
      </c>
      <c r="AG299" s="194"/>
      <c r="AH299" s="194"/>
      <c r="AI299" s="194"/>
      <c r="AJ299" s="193"/>
      <c r="AK299" s="199"/>
      <c r="AL299" s="194"/>
      <c r="AM299" s="115" t="e">
        <f t="shared" si="126"/>
        <v>#VALUE!</v>
      </c>
      <c r="AO299" s="11">
        <f t="shared" si="127"/>
        <v>0</v>
      </c>
      <c r="AP299" s="11" t="e">
        <f t="shared" si="128"/>
        <v>#N/A</v>
      </c>
      <c r="AQ299" s="11" t="str">
        <f t="shared" si="129"/>
        <v/>
      </c>
      <c r="AS299" s="202">
        <f t="shared" si="130"/>
        <v>0</v>
      </c>
      <c r="AT299" s="11" t="str">
        <f t="shared" si="131"/>
        <v/>
      </c>
      <c r="AW299" s="116"/>
      <c r="AX299" s="115" t="e">
        <f t="shared" si="132"/>
        <v>#VALUE!</v>
      </c>
      <c r="AY299" s="278" t="str">
        <f t="shared" si="133"/>
        <v/>
      </c>
      <c r="BC299" s="115" t="str">
        <f>IF(E299="","",_xlfn.XLOOKUP(E299,'Summarized Plan'!A:A,'Summarized Plan'!K:K))</f>
        <v/>
      </c>
      <c r="XEU299" s="138">
        <f t="shared" si="134"/>
        <v>0</v>
      </c>
      <c r="XEV299" s="138" t="str">
        <f>IF(E299="","",B297)</f>
        <v/>
      </c>
      <c r="XEW299" s="153" t="str">
        <f t="shared" si="135"/>
        <v/>
      </c>
      <c r="XEX299" s="138" t="str">
        <f>IF(ISNA(VLOOKUP(E299,'Summarized Plan'!$A:$U,19,0)),"",VLOOKUP(E299,'Summarized Plan'!$A:$U,19,0))</f>
        <v/>
      </c>
      <c r="XEY299" s="16" t="str">
        <f>IF('Truck Utilization'!A264=0,"",'Truck Utilization'!A264)</f>
        <v/>
      </c>
      <c r="XEZ299" s="16" t="str">
        <f>IF('Truck Utilization'!B264=0,"",'Truck Utilization'!B264)</f>
        <v/>
      </c>
      <c r="XFA299" s="138">
        <f t="shared" si="136"/>
        <v>1</v>
      </c>
      <c r="XFB299" s="138" t="str">
        <f>IF('DSR Attendance'!A225="","",'DSR Attendance'!A225)</f>
        <v/>
      </c>
      <c r="XFC299" s="138" t="str">
        <f>IF('DSR Attendance'!B225="","",'DSR Attendance'!B225)</f>
        <v/>
      </c>
    </row>
    <row r="300" spans="1:55 16375:16383" ht="14.4" customHeight="1">
      <c r="A300" s="190" t="str">
        <f>IF(L300="","",VLOOKUP(L300,'Truck Utilization'!B$3:C$300,2,FALSE))</f>
        <v/>
      </c>
      <c r="B300" s="191"/>
      <c r="C300" s="192" t="str">
        <f>IF($B300="","",VLOOKUP($B300,'DSR Attendance'!$A$3:$E$273,5,FALSE))</f>
        <v/>
      </c>
      <c r="D300" s="193"/>
      <c r="E300" s="637"/>
      <c r="F300" s="195"/>
      <c r="G300" s="195"/>
      <c r="H300" s="195"/>
      <c r="I300" s="196" t="str">
        <f>IF(E300="","",VLOOKUP(E300,'Summarized Plan'!A:B,2,0))</f>
        <v/>
      </c>
      <c r="J300" s="194"/>
      <c r="K300" s="194" t="s">
        <v>378</v>
      </c>
      <c r="L300" s="195"/>
      <c r="M300" s="194" t="str">
        <f t="shared" si="115"/>
        <v/>
      </c>
      <c r="N300" s="195" t="str">
        <f>IF(E300="","",VLOOKUP(E300,'Summarized Plan'!$A:$C,3,0))</f>
        <v/>
      </c>
      <c r="O300" s="195" t="str">
        <f>IF(E300="","",VLOOKUP(E300,'Summarized Plan'!$A:$G,7,0))</f>
        <v/>
      </c>
      <c r="P300" s="196"/>
      <c r="Q300" s="198">
        <f t="shared" si="116"/>
        <v>0</v>
      </c>
      <c r="R300" s="197" t="str">
        <f>IF($B300="","",VLOOKUP($Q300,'DSR Attendance'!$A$3:$D$179,4,FALSE))</f>
        <v/>
      </c>
      <c r="S300" s="197"/>
      <c r="T300" s="197">
        <f t="shared" si="117"/>
        <v>0</v>
      </c>
      <c r="U300" s="197">
        <f t="shared" si="118"/>
        <v>0</v>
      </c>
      <c r="V300" s="197" t="str">
        <f t="shared" si="119"/>
        <v/>
      </c>
      <c r="W300" s="197"/>
      <c r="X300" s="197" t="str">
        <f>_xlfn.IFNA(IF(L300="","",VLOOKUP(L300,'Truck Utilization'!B$3:D$147,3,FALSE)),"")</f>
        <v/>
      </c>
      <c r="Y300" s="197" t="str">
        <f>IF(X300="","",IF(E300="","",VLOOKUP(E300,'Summarized Plan'!$A:$E,5,0)))</f>
        <v/>
      </c>
      <c r="Z300" s="197">
        <f t="shared" si="120"/>
        <v>0</v>
      </c>
      <c r="AA300" s="197">
        <f t="shared" si="121"/>
        <v>0</v>
      </c>
      <c r="AB300" s="197" t="str">
        <f t="shared" si="122"/>
        <v/>
      </c>
      <c r="AC300" s="197"/>
      <c r="AD300" s="197">
        <f t="shared" si="123"/>
        <v>0</v>
      </c>
      <c r="AE300" s="197">
        <f t="shared" si="124"/>
        <v>0</v>
      </c>
      <c r="AF300" s="197" t="str">
        <f t="shared" si="125"/>
        <v/>
      </c>
      <c r="AG300" s="194"/>
      <c r="AH300" s="194"/>
      <c r="AI300" s="194"/>
      <c r="AJ300" s="193"/>
      <c r="AK300" s="199"/>
      <c r="AL300" s="194"/>
      <c r="AM300" s="115" t="e">
        <f t="shared" si="126"/>
        <v>#VALUE!</v>
      </c>
      <c r="AO300" s="11">
        <f t="shared" si="127"/>
        <v>0</v>
      </c>
      <c r="AP300" s="11" t="e">
        <f t="shared" si="128"/>
        <v>#N/A</v>
      </c>
      <c r="AQ300" s="11" t="str">
        <f t="shared" si="129"/>
        <v/>
      </c>
      <c r="AS300" s="202">
        <f t="shared" si="130"/>
        <v>0</v>
      </c>
      <c r="AT300" s="11" t="str">
        <f t="shared" si="131"/>
        <v/>
      </c>
      <c r="AW300" s="116"/>
      <c r="AX300" s="115" t="e">
        <f t="shared" si="132"/>
        <v>#VALUE!</v>
      </c>
      <c r="AY300" s="278" t="str">
        <f t="shared" si="133"/>
        <v/>
      </c>
      <c r="BC300" s="115" t="str">
        <f>IF(E300="","",_xlfn.XLOOKUP(E300,'Summarized Plan'!A:A,'Summarized Plan'!K:K))</f>
        <v/>
      </c>
      <c r="XEU300" s="138">
        <f t="shared" si="134"/>
        <v>0</v>
      </c>
      <c r="XEV300" s="138" t="str">
        <f>IF(E300="","",B297)</f>
        <v/>
      </c>
      <c r="XEW300" s="153" t="str">
        <f t="shared" si="135"/>
        <v/>
      </c>
      <c r="XEX300" s="138" t="str">
        <f>IF(ISNA(VLOOKUP(E300,'Summarized Plan'!$A:$U,19,0)),"",VLOOKUP(E300,'Summarized Plan'!$A:$U,19,0))</f>
        <v/>
      </c>
      <c r="XEY300" s="16" t="str">
        <f>IF('Truck Utilization'!A265=0,"",'Truck Utilization'!A265)</f>
        <v/>
      </c>
      <c r="XEZ300" s="16" t="str">
        <f>IF('Truck Utilization'!B265=0,"",'Truck Utilization'!B265)</f>
        <v/>
      </c>
      <c r="XFA300" s="138">
        <f t="shared" si="136"/>
        <v>1</v>
      </c>
      <c r="XFB300" s="138" t="str">
        <f>IF('DSR Attendance'!A226="","",'DSR Attendance'!A226)</f>
        <v/>
      </c>
      <c r="XFC300" s="138" t="str">
        <f>IF('DSR Attendance'!B226="","",'DSR Attendance'!B226)</f>
        <v/>
      </c>
    </row>
    <row r="301" spans="1:55 16375:16383" ht="14.4" customHeight="1">
      <c r="A301" s="190" t="str">
        <f>IF(L301="","",VLOOKUP(L301,'Truck Utilization'!B$3:C$300,2,FALSE))</f>
        <v/>
      </c>
      <c r="B301" s="191"/>
      <c r="C301" s="192" t="str">
        <f>IF($B301="","",VLOOKUP($B301,'DSR Attendance'!$A$3:$E$273,5,FALSE))</f>
        <v/>
      </c>
      <c r="D301" s="193"/>
      <c r="E301" s="637"/>
      <c r="F301" s="195"/>
      <c r="G301" s="195"/>
      <c r="H301" s="195"/>
      <c r="I301" s="196" t="str">
        <f>IF(E301="","",VLOOKUP(E301,'Summarized Plan'!A:B,2,0))</f>
        <v/>
      </c>
      <c r="J301" s="194"/>
      <c r="K301" s="194" t="s">
        <v>378</v>
      </c>
      <c r="L301" s="195"/>
      <c r="M301" s="194" t="str">
        <f t="shared" si="115"/>
        <v/>
      </c>
      <c r="N301" s="195" t="str">
        <f>IF(E301="","",VLOOKUP(E301,'Summarized Plan'!$A:$C,3,0))</f>
        <v/>
      </c>
      <c r="O301" s="195" t="str">
        <f>IF(E301="","",VLOOKUP(E301,'Summarized Plan'!$A:$G,7,0))</f>
        <v/>
      </c>
      <c r="P301" s="196"/>
      <c r="Q301" s="198">
        <f t="shared" si="116"/>
        <v>0</v>
      </c>
      <c r="R301" s="197" t="str">
        <f>IF($B301="","",VLOOKUP($Q301,'DSR Attendance'!$A$3:$D$179,4,FALSE))</f>
        <v/>
      </c>
      <c r="S301" s="197"/>
      <c r="T301" s="197">
        <f t="shared" si="117"/>
        <v>0</v>
      </c>
      <c r="U301" s="197">
        <f t="shared" si="118"/>
        <v>0</v>
      </c>
      <c r="V301" s="197" t="str">
        <f t="shared" si="119"/>
        <v/>
      </c>
      <c r="W301" s="197"/>
      <c r="X301" s="197" t="str">
        <f>_xlfn.IFNA(IF(L301="","",VLOOKUP(L301,'Truck Utilization'!B$3:D$147,3,FALSE)),"")</f>
        <v/>
      </c>
      <c r="Y301" s="197" t="str">
        <f>IF(X301="","",IF(E301="","",VLOOKUP(E301,'Summarized Plan'!$A:$E,5,0)))</f>
        <v/>
      </c>
      <c r="Z301" s="197">
        <f t="shared" si="120"/>
        <v>0</v>
      </c>
      <c r="AA301" s="197">
        <f t="shared" si="121"/>
        <v>0</v>
      </c>
      <c r="AB301" s="197" t="str">
        <f t="shared" si="122"/>
        <v/>
      </c>
      <c r="AC301" s="197"/>
      <c r="AD301" s="197">
        <f t="shared" si="123"/>
        <v>0</v>
      </c>
      <c r="AE301" s="197">
        <f t="shared" si="124"/>
        <v>0</v>
      </c>
      <c r="AF301" s="197" t="str">
        <f t="shared" si="125"/>
        <v/>
      </c>
      <c r="AG301" s="194"/>
      <c r="AH301" s="194"/>
      <c r="AI301" s="194"/>
      <c r="AJ301" s="193"/>
      <c r="AK301" s="199"/>
      <c r="AL301" s="194"/>
      <c r="AM301" s="115" t="e">
        <f t="shared" si="126"/>
        <v>#VALUE!</v>
      </c>
      <c r="AO301" s="11">
        <f t="shared" si="127"/>
        <v>0</v>
      </c>
      <c r="AP301" s="11" t="e">
        <f t="shared" si="128"/>
        <v>#N/A</v>
      </c>
      <c r="AQ301" s="11" t="str">
        <f t="shared" si="129"/>
        <v/>
      </c>
      <c r="AS301" s="202">
        <f t="shared" si="130"/>
        <v>0</v>
      </c>
      <c r="AT301" s="11" t="str">
        <f t="shared" si="131"/>
        <v/>
      </c>
      <c r="AW301" s="116"/>
      <c r="AX301" s="115" t="e">
        <f t="shared" si="132"/>
        <v>#VALUE!</v>
      </c>
      <c r="AY301" s="278" t="str">
        <f t="shared" si="133"/>
        <v/>
      </c>
      <c r="BC301" s="115" t="str">
        <f>IF(E301="","",_xlfn.XLOOKUP(E301,'Summarized Plan'!A:A,'Summarized Plan'!K:K))</f>
        <v/>
      </c>
      <c r="XEU301" s="138">
        <f t="shared" si="134"/>
        <v>0</v>
      </c>
      <c r="XEV301" s="138" t="str">
        <f>IF(E301="","",B297)</f>
        <v/>
      </c>
      <c r="XEW301" s="153" t="str">
        <f t="shared" si="135"/>
        <v/>
      </c>
      <c r="XEX301" s="138" t="str">
        <f>IF(ISNA(VLOOKUP(E301,'Summarized Plan'!$A:$U,19,0)),"",VLOOKUP(E301,'Summarized Plan'!$A:$U,19,0))</f>
        <v/>
      </c>
      <c r="XEY301" s="16" t="str">
        <f>IF('Truck Utilization'!A266=0,"",'Truck Utilization'!A266)</f>
        <v/>
      </c>
      <c r="XEZ301" s="16" t="str">
        <f>IF('Truck Utilization'!B266=0,"",'Truck Utilization'!B266)</f>
        <v/>
      </c>
      <c r="XFA301" s="138">
        <f t="shared" si="136"/>
        <v>1</v>
      </c>
      <c r="XFB301" s="138" t="str">
        <f>IF('DSR Attendance'!A227="","",'DSR Attendance'!A227)</f>
        <v/>
      </c>
      <c r="XFC301" s="138" t="str">
        <f>IF('DSR Attendance'!B227="","",'DSR Attendance'!B227)</f>
        <v/>
      </c>
    </row>
    <row r="302" spans="1:55 16375:16383" ht="14.4" customHeight="1">
      <c r="A302" s="190" t="str">
        <f>IF(L302="","",VLOOKUP(L302,'Truck Utilization'!B$3:C$300,2,FALSE))</f>
        <v/>
      </c>
      <c r="B302" s="191"/>
      <c r="C302" s="192" t="str">
        <f>IF($B302="","",VLOOKUP($B302,'DSR Attendance'!$A$3:$E$273,5,FALSE))</f>
        <v/>
      </c>
      <c r="D302" s="193"/>
      <c r="E302" s="637"/>
      <c r="F302" s="195"/>
      <c r="G302" s="195"/>
      <c r="H302" s="195"/>
      <c r="I302" s="196" t="str">
        <f>IF(E302="","",VLOOKUP(E302,'Summarized Plan'!A:B,2,0))</f>
        <v/>
      </c>
      <c r="J302" s="194"/>
      <c r="K302" s="194" t="s">
        <v>378</v>
      </c>
      <c r="L302" s="195"/>
      <c r="M302" s="194" t="str">
        <f t="shared" si="115"/>
        <v/>
      </c>
      <c r="N302" s="195" t="str">
        <f>IF(E302="","",VLOOKUP(E302,'Summarized Plan'!$A:$C,3,0))</f>
        <v/>
      </c>
      <c r="O302" s="195" t="str">
        <f>IF(E302="","",VLOOKUP(E302,'Summarized Plan'!$A:$G,7,0))</f>
        <v/>
      </c>
      <c r="P302" s="196"/>
      <c r="Q302" s="198">
        <f t="shared" si="116"/>
        <v>0</v>
      </c>
      <c r="R302" s="197" t="str">
        <f>IF($B302="","",VLOOKUP($Q302,'DSR Attendance'!$A$3:$D$179,4,FALSE))</f>
        <v/>
      </c>
      <c r="S302" s="197"/>
      <c r="T302" s="197">
        <f t="shared" si="117"/>
        <v>0</v>
      </c>
      <c r="U302" s="197">
        <f t="shared" si="118"/>
        <v>0</v>
      </c>
      <c r="V302" s="197" t="str">
        <f t="shared" si="119"/>
        <v/>
      </c>
      <c r="W302" s="197"/>
      <c r="X302" s="197" t="str">
        <f>_xlfn.IFNA(IF(L302="","",VLOOKUP(L302,'Truck Utilization'!B$3:D$147,3,FALSE)),"")</f>
        <v/>
      </c>
      <c r="Y302" s="197" t="str">
        <f>IF(X302="","",IF(E302="","",VLOOKUP(E302,'Summarized Plan'!$A:$E,5,0)))</f>
        <v/>
      </c>
      <c r="Z302" s="197">
        <f t="shared" si="120"/>
        <v>0</v>
      </c>
      <c r="AA302" s="197">
        <f t="shared" si="121"/>
        <v>0</v>
      </c>
      <c r="AB302" s="197" t="str">
        <f t="shared" si="122"/>
        <v/>
      </c>
      <c r="AC302" s="197"/>
      <c r="AD302" s="197">
        <f t="shared" si="123"/>
        <v>0</v>
      </c>
      <c r="AE302" s="197">
        <f t="shared" si="124"/>
        <v>0</v>
      </c>
      <c r="AF302" s="197" t="str">
        <f t="shared" si="125"/>
        <v/>
      </c>
      <c r="AG302" s="194"/>
      <c r="AH302" s="194"/>
      <c r="AI302" s="194"/>
      <c r="AJ302" s="193"/>
      <c r="AK302" s="199"/>
      <c r="AL302" s="194"/>
      <c r="AM302" s="115" t="e">
        <f t="shared" si="126"/>
        <v>#VALUE!</v>
      </c>
      <c r="AO302" s="11">
        <f t="shared" si="127"/>
        <v>0</v>
      </c>
      <c r="AP302" s="11" t="e">
        <f t="shared" si="128"/>
        <v>#N/A</v>
      </c>
      <c r="AQ302" s="11" t="str">
        <f t="shared" si="129"/>
        <v/>
      </c>
      <c r="AS302" s="202">
        <f t="shared" si="130"/>
        <v>0</v>
      </c>
      <c r="AT302" s="11" t="str">
        <f t="shared" si="131"/>
        <v/>
      </c>
      <c r="AW302" s="116"/>
      <c r="AX302" s="115" t="e">
        <f t="shared" si="132"/>
        <v>#VALUE!</v>
      </c>
      <c r="AY302" s="278" t="str">
        <f t="shared" si="133"/>
        <v/>
      </c>
      <c r="BC302" s="115" t="str">
        <f>IF(E302="","",_xlfn.XLOOKUP(E302,'Summarized Plan'!A:A,'Summarized Plan'!K:K))</f>
        <v/>
      </c>
      <c r="XEU302" s="138">
        <f t="shared" si="134"/>
        <v>0</v>
      </c>
      <c r="XEV302" s="138" t="str">
        <f>IF(E302="","",B302)</f>
        <v/>
      </c>
      <c r="XEW302" s="153" t="str">
        <f t="shared" si="135"/>
        <v/>
      </c>
      <c r="XEX302" s="138" t="str">
        <f>IF(ISNA(VLOOKUP(E302,'Summarized Plan'!$A:$U,19,0)),"",VLOOKUP(E302,'Summarized Plan'!$A:$U,19,0))</f>
        <v/>
      </c>
      <c r="XEY302" s="16" t="str">
        <f>IF('Truck Utilization'!A267=0,"",'Truck Utilization'!A267)</f>
        <v/>
      </c>
      <c r="XEZ302" s="16" t="str">
        <f>IF('Truck Utilization'!B267=0,"",'Truck Utilization'!B267)</f>
        <v/>
      </c>
      <c r="XFA302" s="138">
        <f t="shared" si="136"/>
        <v>1</v>
      </c>
      <c r="XFB302" s="138" t="str">
        <f>IF('DSR Attendance'!A228="","",'DSR Attendance'!A228)</f>
        <v/>
      </c>
      <c r="XFC302" s="138" t="str">
        <f>IF('DSR Attendance'!B228="","",'DSR Attendance'!B228)</f>
        <v/>
      </c>
    </row>
    <row r="303" spans="1:55 16375:16383" ht="14.4" customHeight="1">
      <c r="A303" s="190" t="str">
        <f>IF(L303="","",VLOOKUP(L303,'Truck Utilization'!B$3:C$300,2,FALSE))</f>
        <v/>
      </c>
      <c r="B303" s="191"/>
      <c r="C303" s="192" t="str">
        <f>IF($B303="","",VLOOKUP($B303,'DSR Attendance'!$A$3:$E$273,5,FALSE))</f>
        <v/>
      </c>
      <c r="D303" s="193"/>
      <c r="E303" s="637"/>
      <c r="F303" s="195"/>
      <c r="G303" s="195"/>
      <c r="H303" s="195"/>
      <c r="I303" s="196" t="str">
        <f>IF(E303="","",VLOOKUP(E303,'Summarized Plan'!A:B,2,0))</f>
        <v/>
      </c>
      <c r="J303" s="194"/>
      <c r="K303" s="194" t="s">
        <v>378</v>
      </c>
      <c r="L303" s="195"/>
      <c r="M303" s="194" t="str">
        <f t="shared" si="115"/>
        <v/>
      </c>
      <c r="N303" s="195" t="str">
        <f>IF(E303="","",VLOOKUP(E303,'Summarized Plan'!$A:$C,3,0))</f>
        <v/>
      </c>
      <c r="O303" s="195" t="str">
        <f>IF(E303="","",VLOOKUP(E303,'Summarized Plan'!$A:$G,7,0))</f>
        <v/>
      </c>
      <c r="P303" s="196"/>
      <c r="Q303" s="198">
        <f t="shared" si="116"/>
        <v>0</v>
      </c>
      <c r="R303" s="197" t="str">
        <f>IF($B303="","",VLOOKUP($Q303,'DSR Attendance'!$A$3:$D$179,4,FALSE))</f>
        <v/>
      </c>
      <c r="S303" s="197"/>
      <c r="T303" s="197">
        <f t="shared" si="117"/>
        <v>0</v>
      </c>
      <c r="U303" s="197">
        <f t="shared" si="118"/>
        <v>0</v>
      </c>
      <c r="V303" s="197" t="str">
        <f t="shared" si="119"/>
        <v/>
      </c>
      <c r="W303" s="197"/>
      <c r="X303" s="197" t="str">
        <f>_xlfn.IFNA(IF(L303="","",VLOOKUP(L303,'Truck Utilization'!B$3:D$147,3,FALSE)),"")</f>
        <v/>
      </c>
      <c r="Y303" s="197" t="str">
        <f>IF(X303="","",IF(E303="","",VLOOKUP(E303,'Summarized Plan'!$A:$E,5,0)))</f>
        <v/>
      </c>
      <c r="Z303" s="197">
        <f t="shared" si="120"/>
        <v>0</v>
      </c>
      <c r="AA303" s="197">
        <f t="shared" si="121"/>
        <v>0</v>
      </c>
      <c r="AB303" s="197" t="str">
        <f t="shared" si="122"/>
        <v/>
      </c>
      <c r="AC303" s="197"/>
      <c r="AD303" s="197">
        <f t="shared" si="123"/>
        <v>0</v>
      </c>
      <c r="AE303" s="197">
        <f t="shared" si="124"/>
        <v>0</v>
      </c>
      <c r="AF303" s="197" t="str">
        <f t="shared" si="125"/>
        <v/>
      </c>
      <c r="AG303" s="194"/>
      <c r="AH303" s="194"/>
      <c r="AI303" s="194"/>
      <c r="AJ303" s="193"/>
      <c r="AK303" s="199"/>
      <c r="AL303" s="194"/>
      <c r="AM303" s="115" t="e">
        <f t="shared" si="126"/>
        <v>#VALUE!</v>
      </c>
      <c r="AO303" s="11">
        <f t="shared" si="127"/>
        <v>0</v>
      </c>
      <c r="AP303" s="11" t="e">
        <f t="shared" si="128"/>
        <v>#N/A</v>
      </c>
      <c r="AQ303" s="11" t="str">
        <f t="shared" si="129"/>
        <v/>
      </c>
      <c r="AS303" s="202">
        <f t="shared" si="130"/>
        <v>0</v>
      </c>
      <c r="AT303" s="11" t="str">
        <f t="shared" si="131"/>
        <v/>
      </c>
      <c r="AW303" s="116"/>
      <c r="AX303" s="115" t="e">
        <f t="shared" si="132"/>
        <v>#VALUE!</v>
      </c>
      <c r="AY303" s="278" t="str">
        <f t="shared" si="133"/>
        <v/>
      </c>
      <c r="BC303" s="115" t="str">
        <f>IF(E303="","",_xlfn.XLOOKUP(E303,'Summarized Plan'!A:A,'Summarized Plan'!K:K))</f>
        <v/>
      </c>
      <c r="XEU303" s="138">
        <f t="shared" si="134"/>
        <v>0</v>
      </c>
      <c r="XEV303" s="138" t="str">
        <f>IF(E303="","",B302)</f>
        <v/>
      </c>
      <c r="XEW303" s="153" t="str">
        <f t="shared" si="135"/>
        <v/>
      </c>
      <c r="XEX303" s="138" t="str">
        <f>IF(ISNA(VLOOKUP(E303,'Summarized Plan'!$A:$U,19,0)),"",VLOOKUP(E303,'Summarized Plan'!$A:$U,19,0))</f>
        <v/>
      </c>
      <c r="XEY303" s="16" t="str">
        <f>IF('Truck Utilization'!A268=0,"",'Truck Utilization'!A268)</f>
        <v/>
      </c>
      <c r="XEZ303" s="16" t="str">
        <f>IF('Truck Utilization'!B268=0,"",'Truck Utilization'!B268)</f>
        <v/>
      </c>
      <c r="XFA303" s="138">
        <f t="shared" si="136"/>
        <v>1</v>
      </c>
      <c r="XFB303" s="138" t="str">
        <f>IF('DSR Attendance'!A229="","",'DSR Attendance'!A229)</f>
        <v/>
      </c>
      <c r="XFC303" s="138" t="str">
        <f>IF('DSR Attendance'!B229="","",'DSR Attendance'!B229)</f>
        <v/>
      </c>
    </row>
    <row r="304" spans="1:55 16375:16383" ht="14.4" customHeight="1">
      <c r="A304" s="190" t="str">
        <f>IF(L304="","",VLOOKUP(L304,'Truck Utilization'!B$3:C$300,2,FALSE))</f>
        <v/>
      </c>
      <c r="B304" s="191"/>
      <c r="C304" s="192" t="str">
        <f>IF($B304="","",VLOOKUP($B304,'DSR Attendance'!$A$3:$E$273,5,FALSE))</f>
        <v/>
      </c>
      <c r="D304" s="193"/>
      <c r="E304" s="637"/>
      <c r="F304" s="195"/>
      <c r="G304" s="195"/>
      <c r="H304" s="195"/>
      <c r="I304" s="196" t="str">
        <f>IF(E304="","",VLOOKUP(E304,'Summarized Plan'!A:B,2,0))</f>
        <v/>
      </c>
      <c r="J304" s="194"/>
      <c r="K304" s="194" t="s">
        <v>378</v>
      </c>
      <c r="L304" s="195"/>
      <c r="M304" s="194" t="str">
        <f t="shared" si="115"/>
        <v/>
      </c>
      <c r="N304" s="195" t="str">
        <f>IF(E304="","",VLOOKUP(E304,'Summarized Plan'!$A:$C,3,0))</f>
        <v/>
      </c>
      <c r="O304" s="195" t="str">
        <f>IF(E304="","",VLOOKUP(E304,'Summarized Plan'!$A:$G,7,0))</f>
        <v/>
      </c>
      <c r="P304" s="196"/>
      <c r="Q304" s="198">
        <f t="shared" si="116"/>
        <v>0</v>
      </c>
      <c r="R304" s="197" t="str">
        <f>IF($B304="","",VLOOKUP($Q304,'DSR Attendance'!$A$3:$D$179,4,FALSE))</f>
        <v/>
      </c>
      <c r="S304" s="197"/>
      <c r="T304" s="197">
        <f t="shared" si="117"/>
        <v>0</v>
      </c>
      <c r="U304" s="197">
        <f t="shared" si="118"/>
        <v>0</v>
      </c>
      <c r="V304" s="197" t="str">
        <f t="shared" si="119"/>
        <v/>
      </c>
      <c r="W304" s="197"/>
      <c r="X304" s="197" t="str">
        <f>_xlfn.IFNA(IF(L304="","",VLOOKUP(L304,'Truck Utilization'!B$3:D$147,3,FALSE)),"")</f>
        <v/>
      </c>
      <c r="Y304" s="197" t="str">
        <f>IF(X304="","",IF(E304="","",VLOOKUP(E304,'Summarized Plan'!$A:$E,5,0)))</f>
        <v/>
      </c>
      <c r="Z304" s="197">
        <f t="shared" si="120"/>
        <v>0</v>
      </c>
      <c r="AA304" s="197">
        <f t="shared" si="121"/>
        <v>0</v>
      </c>
      <c r="AB304" s="197" t="str">
        <f t="shared" si="122"/>
        <v/>
      </c>
      <c r="AC304" s="197"/>
      <c r="AD304" s="197">
        <f t="shared" si="123"/>
        <v>0</v>
      </c>
      <c r="AE304" s="197">
        <f t="shared" si="124"/>
        <v>0</v>
      </c>
      <c r="AF304" s="197" t="str">
        <f t="shared" si="125"/>
        <v/>
      </c>
      <c r="AG304" s="194"/>
      <c r="AH304" s="194"/>
      <c r="AI304" s="194"/>
      <c r="AJ304" s="193"/>
      <c r="AK304" s="199"/>
      <c r="AL304" s="194"/>
      <c r="AM304" s="115" t="e">
        <f t="shared" si="126"/>
        <v>#VALUE!</v>
      </c>
      <c r="AO304" s="11">
        <f t="shared" si="127"/>
        <v>0</v>
      </c>
      <c r="AP304" s="11" t="e">
        <f t="shared" si="128"/>
        <v>#N/A</v>
      </c>
      <c r="AQ304" s="11" t="str">
        <f t="shared" si="129"/>
        <v/>
      </c>
      <c r="AS304" s="202">
        <f t="shared" si="130"/>
        <v>0</v>
      </c>
      <c r="AT304" s="11" t="str">
        <f t="shared" si="131"/>
        <v/>
      </c>
      <c r="AW304" s="116"/>
      <c r="AX304" s="115" t="e">
        <f t="shared" si="132"/>
        <v>#VALUE!</v>
      </c>
      <c r="AY304" s="278" t="str">
        <f t="shared" si="133"/>
        <v/>
      </c>
      <c r="BC304" s="115" t="str">
        <f>IF(E304="","",_xlfn.XLOOKUP(E304,'Summarized Plan'!A:A,'Summarized Plan'!K:K))</f>
        <v/>
      </c>
      <c r="XEU304" s="138">
        <f t="shared" si="134"/>
        <v>0</v>
      </c>
      <c r="XEV304" s="138" t="str">
        <f>IF(E304="","",B302)</f>
        <v/>
      </c>
      <c r="XEW304" s="153" t="str">
        <f t="shared" si="135"/>
        <v/>
      </c>
      <c r="XEX304" s="138" t="str">
        <f>IF(ISNA(VLOOKUP(E304,'Summarized Plan'!$A:$U,19,0)),"",VLOOKUP(E304,'Summarized Plan'!$A:$U,19,0))</f>
        <v/>
      </c>
      <c r="XEY304" s="16" t="str">
        <f>IF('Truck Utilization'!A269=0,"",'Truck Utilization'!A269)</f>
        <v/>
      </c>
      <c r="XEZ304" s="16" t="str">
        <f>IF('Truck Utilization'!B269=0,"",'Truck Utilization'!B269)</f>
        <v/>
      </c>
      <c r="XFA304" s="138">
        <f t="shared" si="136"/>
        <v>1</v>
      </c>
      <c r="XFB304" s="138" t="str">
        <f>IF('DSR Attendance'!A230="","",'DSR Attendance'!A230)</f>
        <v/>
      </c>
      <c r="XFC304" s="138" t="str">
        <f>IF('DSR Attendance'!B230="","",'DSR Attendance'!B230)</f>
        <v/>
      </c>
    </row>
    <row r="305" spans="1:55 16375:16383" ht="14.4" customHeight="1">
      <c r="A305" s="190" t="str">
        <f>IF(L305="","",VLOOKUP(L305,'Truck Utilization'!B$3:C$300,2,FALSE))</f>
        <v/>
      </c>
      <c r="B305" s="191"/>
      <c r="C305" s="192" t="str">
        <f>IF($B305="","",VLOOKUP($B305,'DSR Attendance'!$A$3:$E$273,5,FALSE))</f>
        <v/>
      </c>
      <c r="D305" s="193"/>
      <c r="E305" s="637"/>
      <c r="F305" s="195"/>
      <c r="G305" s="195"/>
      <c r="H305" s="195"/>
      <c r="I305" s="196" t="str">
        <f>IF(E305="","",VLOOKUP(E305,'Summarized Plan'!A:B,2,0))</f>
        <v/>
      </c>
      <c r="J305" s="194"/>
      <c r="K305" s="194" t="s">
        <v>378</v>
      </c>
      <c r="L305" s="195"/>
      <c r="M305" s="194" t="str">
        <f t="shared" si="115"/>
        <v/>
      </c>
      <c r="N305" s="195" t="str">
        <f>IF(E305="","",VLOOKUP(E305,'Summarized Plan'!$A:$C,3,0))</f>
        <v/>
      </c>
      <c r="O305" s="195" t="str">
        <f>IF(E305="","",VLOOKUP(E305,'Summarized Plan'!$A:$G,7,0))</f>
        <v/>
      </c>
      <c r="P305" s="196"/>
      <c r="Q305" s="198">
        <f t="shared" si="116"/>
        <v>0</v>
      </c>
      <c r="R305" s="197" t="str">
        <f>IF($B305="","",VLOOKUP($Q305,'DSR Attendance'!$A$3:$D$179,4,FALSE))</f>
        <v/>
      </c>
      <c r="S305" s="197"/>
      <c r="T305" s="197">
        <f t="shared" si="117"/>
        <v>0</v>
      </c>
      <c r="U305" s="197">
        <f t="shared" si="118"/>
        <v>0</v>
      </c>
      <c r="V305" s="197" t="str">
        <f t="shared" si="119"/>
        <v/>
      </c>
      <c r="W305" s="197"/>
      <c r="X305" s="197" t="str">
        <f>_xlfn.IFNA(IF(L305="","",VLOOKUP(L305,'Truck Utilization'!B$3:D$147,3,FALSE)),"")</f>
        <v/>
      </c>
      <c r="Y305" s="197" t="str">
        <f>IF(X305="","",IF(E305="","",VLOOKUP(E305,'Summarized Plan'!$A:$E,5,0)))</f>
        <v/>
      </c>
      <c r="Z305" s="197">
        <f t="shared" si="120"/>
        <v>0</v>
      </c>
      <c r="AA305" s="197">
        <f t="shared" si="121"/>
        <v>0</v>
      </c>
      <c r="AB305" s="197" t="str">
        <f t="shared" si="122"/>
        <v/>
      </c>
      <c r="AC305" s="197"/>
      <c r="AD305" s="197">
        <f t="shared" si="123"/>
        <v>0</v>
      </c>
      <c r="AE305" s="197">
        <f t="shared" si="124"/>
        <v>0</v>
      </c>
      <c r="AF305" s="197" t="str">
        <f t="shared" si="125"/>
        <v/>
      </c>
      <c r="AG305" s="194"/>
      <c r="AH305" s="194"/>
      <c r="AI305" s="194"/>
      <c r="AJ305" s="193"/>
      <c r="AK305" s="199"/>
      <c r="AL305" s="194"/>
      <c r="AM305" s="115" t="e">
        <f t="shared" si="126"/>
        <v>#VALUE!</v>
      </c>
      <c r="AO305" s="11">
        <f t="shared" si="127"/>
        <v>0</v>
      </c>
      <c r="AP305" s="11" t="e">
        <f t="shared" si="128"/>
        <v>#N/A</v>
      </c>
      <c r="AQ305" s="11" t="str">
        <f t="shared" si="129"/>
        <v/>
      </c>
      <c r="AS305" s="202">
        <f t="shared" si="130"/>
        <v>0</v>
      </c>
      <c r="AT305" s="11" t="str">
        <f t="shared" si="131"/>
        <v/>
      </c>
      <c r="AW305" s="116"/>
      <c r="AX305" s="115" t="e">
        <f t="shared" si="132"/>
        <v>#VALUE!</v>
      </c>
      <c r="AY305" s="278" t="str">
        <f t="shared" si="133"/>
        <v/>
      </c>
      <c r="BC305" s="115" t="str">
        <f>IF(E305="","",_xlfn.XLOOKUP(E305,'Summarized Plan'!A:A,'Summarized Plan'!K:K))</f>
        <v/>
      </c>
      <c r="XEU305" s="138">
        <f t="shared" si="134"/>
        <v>0</v>
      </c>
      <c r="XEV305" s="138" t="str">
        <f>IF(E305="","",B302)</f>
        <v/>
      </c>
      <c r="XEW305" s="153" t="str">
        <f t="shared" si="135"/>
        <v/>
      </c>
      <c r="XEX305" s="138" t="str">
        <f>IF(ISNA(VLOOKUP(E305,'Summarized Plan'!$A:$U,19,0)),"",VLOOKUP(E305,'Summarized Plan'!$A:$U,19,0))</f>
        <v/>
      </c>
      <c r="XEY305" s="16" t="str">
        <f>IF('Truck Utilization'!A270=0,"",'Truck Utilization'!A270)</f>
        <v/>
      </c>
      <c r="XEZ305" s="16" t="str">
        <f>IF('Truck Utilization'!B270=0,"",'Truck Utilization'!B270)</f>
        <v/>
      </c>
      <c r="XFA305" s="138">
        <f t="shared" si="136"/>
        <v>1</v>
      </c>
      <c r="XFB305" s="138" t="str">
        <f>IF('DSR Attendance'!A231="","",'DSR Attendance'!A231)</f>
        <v/>
      </c>
      <c r="XFC305" s="138" t="str">
        <f>IF('DSR Attendance'!B231="","",'DSR Attendance'!B231)</f>
        <v/>
      </c>
    </row>
    <row r="306" spans="1:55 16375:16383" ht="14.4" customHeight="1">
      <c r="A306" s="190" t="str">
        <f>IF(L306="","",VLOOKUP(L306,'Truck Utilization'!B$3:C$300,2,FALSE))</f>
        <v/>
      </c>
      <c r="B306" s="191"/>
      <c r="C306" s="192" t="str">
        <f>IF($B306="","",VLOOKUP($B306,'DSR Attendance'!$A$3:$E$273,5,FALSE))</f>
        <v/>
      </c>
      <c r="D306" s="193"/>
      <c r="E306" s="637"/>
      <c r="F306" s="195"/>
      <c r="G306" s="195"/>
      <c r="H306" s="195"/>
      <c r="I306" s="196" t="str">
        <f>IF(E306="","",VLOOKUP(E306,'Summarized Plan'!A:B,2,0))</f>
        <v/>
      </c>
      <c r="J306" s="194"/>
      <c r="K306" s="194" t="s">
        <v>378</v>
      </c>
      <c r="L306" s="195"/>
      <c r="M306" s="194" t="str">
        <f t="shared" si="115"/>
        <v/>
      </c>
      <c r="N306" s="195" t="str">
        <f>IF(E306="","",VLOOKUP(E306,'Summarized Plan'!$A:$C,3,0))</f>
        <v/>
      </c>
      <c r="O306" s="195" t="str">
        <f>IF(E306="","",VLOOKUP(E306,'Summarized Plan'!$A:$G,7,0))</f>
        <v/>
      </c>
      <c r="P306" s="196"/>
      <c r="Q306" s="198">
        <f t="shared" si="116"/>
        <v>0</v>
      </c>
      <c r="R306" s="197" t="str">
        <f>IF($B306="","",VLOOKUP($Q306,'DSR Attendance'!$A$3:$D$179,4,FALSE))</f>
        <v/>
      </c>
      <c r="S306" s="197"/>
      <c r="T306" s="197">
        <f t="shared" si="117"/>
        <v>0</v>
      </c>
      <c r="U306" s="197">
        <f t="shared" si="118"/>
        <v>0</v>
      </c>
      <c r="V306" s="197" t="str">
        <f t="shared" si="119"/>
        <v/>
      </c>
      <c r="W306" s="197"/>
      <c r="X306" s="197" t="str">
        <f>_xlfn.IFNA(IF(L306="","",VLOOKUP(L306,'Truck Utilization'!B$3:D$147,3,FALSE)),"")</f>
        <v/>
      </c>
      <c r="Y306" s="197" t="str">
        <f>IF(X306="","",IF(E306="","",VLOOKUP(E306,'Summarized Plan'!$A:$E,5,0)))</f>
        <v/>
      </c>
      <c r="Z306" s="197">
        <f t="shared" si="120"/>
        <v>0</v>
      </c>
      <c r="AA306" s="197">
        <f t="shared" si="121"/>
        <v>0</v>
      </c>
      <c r="AB306" s="197" t="str">
        <f t="shared" si="122"/>
        <v/>
      </c>
      <c r="AC306" s="197"/>
      <c r="AD306" s="197">
        <f t="shared" si="123"/>
        <v>0</v>
      </c>
      <c r="AE306" s="197">
        <f t="shared" si="124"/>
        <v>0</v>
      </c>
      <c r="AF306" s="197" t="str">
        <f t="shared" si="125"/>
        <v/>
      </c>
      <c r="AG306" s="194"/>
      <c r="AH306" s="194"/>
      <c r="AI306" s="194"/>
      <c r="AJ306" s="193"/>
      <c r="AK306" s="199"/>
      <c r="AL306" s="194"/>
      <c r="AM306" s="115" t="e">
        <f t="shared" si="126"/>
        <v>#VALUE!</v>
      </c>
      <c r="AO306" s="11">
        <f t="shared" si="127"/>
        <v>0</v>
      </c>
      <c r="AP306" s="11" t="e">
        <f t="shared" si="128"/>
        <v>#N/A</v>
      </c>
      <c r="AQ306" s="11" t="str">
        <f t="shared" si="129"/>
        <v/>
      </c>
      <c r="AS306" s="202">
        <f t="shared" si="130"/>
        <v>0</v>
      </c>
      <c r="AT306" s="11" t="str">
        <f t="shared" si="131"/>
        <v/>
      </c>
      <c r="AW306" s="116"/>
      <c r="AX306" s="115" t="e">
        <f t="shared" si="132"/>
        <v>#VALUE!</v>
      </c>
      <c r="AY306" s="278" t="str">
        <f t="shared" si="133"/>
        <v/>
      </c>
      <c r="BC306" s="115" t="str">
        <f>IF(E306="","",_xlfn.XLOOKUP(E306,'Summarized Plan'!A:A,'Summarized Plan'!K:K))</f>
        <v/>
      </c>
      <c r="XEU306" s="138">
        <f t="shared" si="134"/>
        <v>0</v>
      </c>
      <c r="XEV306" s="138" t="str">
        <f>IF(E306="","",B302)</f>
        <v/>
      </c>
      <c r="XEW306" s="153" t="str">
        <f t="shared" si="135"/>
        <v/>
      </c>
      <c r="XEX306" s="138" t="str">
        <f>IF(ISNA(VLOOKUP(E306,'Summarized Plan'!$A:$U,19,0)),"",VLOOKUP(E306,'Summarized Plan'!$A:$U,19,0))</f>
        <v/>
      </c>
      <c r="XEY306" s="16" t="str">
        <f>IF('Truck Utilization'!A271=0,"",'Truck Utilization'!A271)</f>
        <v/>
      </c>
      <c r="XEZ306" s="16" t="str">
        <f>IF('Truck Utilization'!B271=0,"",'Truck Utilization'!B271)</f>
        <v/>
      </c>
      <c r="XFA306" s="138">
        <f t="shared" si="136"/>
        <v>1</v>
      </c>
      <c r="XFB306" s="138" t="str">
        <f>IF('DSR Attendance'!A232="","",'DSR Attendance'!A232)</f>
        <v/>
      </c>
      <c r="XFC306" s="138" t="str">
        <f>IF('DSR Attendance'!B232="","",'DSR Attendance'!B232)</f>
        <v/>
      </c>
    </row>
    <row r="307" spans="1:55 16375:16383" ht="14.4" customHeight="1">
      <c r="A307" s="190" t="str">
        <f>IF(L307="","",VLOOKUP(L307,'Truck Utilization'!B$3:C$300,2,FALSE))</f>
        <v/>
      </c>
      <c r="B307" s="191"/>
      <c r="C307" s="192" t="str">
        <f>IF($B307="","",VLOOKUP($B307,'DSR Attendance'!$A$3:$E$273,5,FALSE))</f>
        <v/>
      </c>
      <c r="D307" s="193"/>
      <c r="E307" s="637"/>
      <c r="F307" s="195"/>
      <c r="G307" s="195"/>
      <c r="H307" s="195"/>
      <c r="I307" s="196" t="str">
        <f>IF(E307="","",VLOOKUP(E307,'Summarized Plan'!A:B,2,0))</f>
        <v/>
      </c>
      <c r="J307" s="194"/>
      <c r="K307" s="194" t="s">
        <v>378</v>
      </c>
      <c r="L307" s="195"/>
      <c r="M307" s="194" t="str">
        <f t="shared" si="115"/>
        <v/>
      </c>
      <c r="N307" s="195" t="str">
        <f>IF(E307="","",VLOOKUP(E307,'Summarized Plan'!$A:$C,3,0))</f>
        <v/>
      </c>
      <c r="O307" s="195" t="str">
        <f>IF(E307="","",VLOOKUP(E307,'Summarized Plan'!$A:$G,7,0))</f>
        <v/>
      </c>
      <c r="P307" s="196"/>
      <c r="Q307" s="198">
        <f t="shared" si="116"/>
        <v>0</v>
      </c>
      <c r="R307" s="197" t="str">
        <f>IF($B307="","",VLOOKUP($Q307,'DSR Attendance'!$A$3:$D$179,4,FALSE))</f>
        <v/>
      </c>
      <c r="S307" s="197"/>
      <c r="T307" s="197">
        <f t="shared" si="117"/>
        <v>0</v>
      </c>
      <c r="U307" s="197">
        <f t="shared" si="118"/>
        <v>0</v>
      </c>
      <c r="V307" s="197" t="str">
        <f t="shared" si="119"/>
        <v/>
      </c>
      <c r="W307" s="197"/>
      <c r="X307" s="197" t="str">
        <f>_xlfn.IFNA(IF(L307="","",VLOOKUP(L307,'Truck Utilization'!B$3:D$147,3,FALSE)),"")</f>
        <v/>
      </c>
      <c r="Y307" s="197" t="str">
        <f>IF(X307="","",IF(E307="","",VLOOKUP(E307,'Summarized Plan'!$A:$E,5,0)))</f>
        <v/>
      </c>
      <c r="Z307" s="197">
        <f t="shared" si="120"/>
        <v>0</v>
      </c>
      <c r="AA307" s="197">
        <f t="shared" si="121"/>
        <v>0</v>
      </c>
      <c r="AB307" s="197" t="str">
        <f t="shared" si="122"/>
        <v/>
      </c>
      <c r="AC307" s="197"/>
      <c r="AD307" s="197">
        <f t="shared" si="123"/>
        <v>0</v>
      </c>
      <c r="AE307" s="197">
        <f t="shared" si="124"/>
        <v>0</v>
      </c>
      <c r="AF307" s="197" t="str">
        <f t="shared" si="125"/>
        <v/>
      </c>
      <c r="AG307" s="194"/>
      <c r="AH307" s="194"/>
      <c r="AI307" s="194"/>
      <c r="AJ307" s="193"/>
      <c r="AK307" s="199"/>
      <c r="AL307" s="194"/>
      <c r="AM307" s="115" t="e">
        <f t="shared" si="126"/>
        <v>#VALUE!</v>
      </c>
      <c r="AO307" s="11">
        <f t="shared" si="127"/>
        <v>0</v>
      </c>
      <c r="AP307" s="11" t="e">
        <f t="shared" si="128"/>
        <v>#N/A</v>
      </c>
      <c r="AQ307" s="11" t="str">
        <f t="shared" si="129"/>
        <v/>
      </c>
      <c r="AS307" s="202">
        <f t="shared" si="130"/>
        <v>0</v>
      </c>
      <c r="AT307" s="11" t="str">
        <f t="shared" si="131"/>
        <v/>
      </c>
      <c r="AW307" s="116"/>
      <c r="AX307" s="115" t="e">
        <f t="shared" si="132"/>
        <v>#VALUE!</v>
      </c>
      <c r="AY307" s="278" t="str">
        <f t="shared" si="133"/>
        <v/>
      </c>
      <c r="BC307" s="115" t="str">
        <f>IF(E307="","",_xlfn.XLOOKUP(E307,'Summarized Plan'!A:A,'Summarized Plan'!K:K))</f>
        <v/>
      </c>
      <c r="XEU307" s="138">
        <f t="shared" si="134"/>
        <v>0</v>
      </c>
      <c r="XEV307" s="138" t="str">
        <f>IF(E307="","",B307)</f>
        <v/>
      </c>
      <c r="XEW307" s="153" t="str">
        <f t="shared" si="135"/>
        <v/>
      </c>
      <c r="XEX307" s="138" t="str">
        <f>IF(ISNA(VLOOKUP(E307,'Summarized Plan'!$A:$U,19,0)),"",VLOOKUP(E307,'Summarized Plan'!$A:$U,19,0))</f>
        <v/>
      </c>
      <c r="XEY307" s="16" t="str">
        <f>IF('Truck Utilization'!A272=0,"",'Truck Utilization'!A272)</f>
        <v/>
      </c>
      <c r="XEZ307" s="16" t="str">
        <f>IF('Truck Utilization'!B272=0,"",'Truck Utilization'!B272)</f>
        <v/>
      </c>
      <c r="XFA307" s="138">
        <f t="shared" si="136"/>
        <v>1</v>
      </c>
      <c r="XFB307" s="138" t="str">
        <f>IF('DSR Attendance'!A233="","",'DSR Attendance'!A233)</f>
        <v/>
      </c>
      <c r="XFC307" s="138" t="str">
        <f>IF('DSR Attendance'!B233="","",'DSR Attendance'!B233)</f>
        <v/>
      </c>
    </row>
    <row r="308" spans="1:55 16375:16383" ht="14.4" customHeight="1">
      <c r="A308" s="190" t="str">
        <f>IF(L308="","",VLOOKUP(L308,'Truck Utilization'!B$3:C$300,2,FALSE))</f>
        <v/>
      </c>
      <c r="B308" s="191"/>
      <c r="C308" s="192" t="str">
        <f>IF($B308="","",VLOOKUP($B308,'DSR Attendance'!$A$3:$E$273,5,FALSE))</f>
        <v/>
      </c>
      <c r="D308" s="193"/>
      <c r="E308" s="637"/>
      <c r="F308" s="195"/>
      <c r="G308" s="195"/>
      <c r="H308" s="195"/>
      <c r="I308" s="196" t="str">
        <f>IF(E308="","",VLOOKUP(E308,'Summarized Plan'!A:B,2,0))</f>
        <v/>
      </c>
      <c r="J308" s="194"/>
      <c r="K308" s="194" t="s">
        <v>378</v>
      </c>
      <c r="L308" s="195"/>
      <c r="M308" s="194" t="str">
        <f t="shared" si="115"/>
        <v/>
      </c>
      <c r="N308" s="195" t="str">
        <f>IF(E308="","",VLOOKUP(E308,'Summarized Plan'!$A:$C,3,0))</f>
        <v/>
      </c>
      <c r="O308" s="195" t="str">
        <f>IF(E308="","",VLOOKUP(E308,'Summarized Plan'!$A:$G,7,0))</f>
        <v/>
      </c>
      <c r="P308" s="196"/>
      <c r="Q308" s="198">
        <f t="shared" si="116"/>
        <v>0</v>
      </c>
      <c r="R308" s="197" t="str">
        <f>IF($B308="","",VLOOKUP($Q308,'DSR Attendance'!$A$3:$D$179,4,FALSE))</f>
        <v/>
      </c>
      <c r="S308" s="197"/>
      <c r="T308" s="197">
        <f t="shared" si="117"/>
        <v>0</v>
      </c>
      <c r="U308" s="197">
        <f t="shared" si="118"/>
        <v>0</v>
      </c>
      <c r="V308" s="197" t="str">
        <f t="shared" si="119"/>
        <v/>
      </c>
      <c r="W308" s="197"/>
      <c r="X308" s="197" t="str">
        <f>_xlfn.IFNA(IF(L308="","",VLOOKUP(L308,'Truck Utilization'!B$3:D$147,3,FALSE)),"")</f>
        <v/>
      </c>
      <c r="Y308" s="197" t="str">
        <f>IF(X308="","",IF(E308="","",VLOOKUP(E308,'Summarized Plan'!$A:$E,5,0)))</f>
        <v/>
      </c>
      <c r="Z308" s="197">
        <f t="shared" si="120"/>
        <v>0</v>
      </c>
      <c r="AA308" s="197">
        <f t="shared" si="121"/>
        <v>0</v>
      </c>
      <c r="AB308" s="197" t="str">
        <f t="shared" si="122"/>
        <v/>
      </c>
      <c r="AC308" s="197"/>
      <c r="AD308" s="197">
        <f t="shared" si="123"/>
        <v>0</v>
      </c>
      <c r="AE308" s="197">
        <f t="shared" si="124"/>
        <v>0</v>
      </c>
      <c r="AF308" s="197" t="str">
        <f t="shared" si="125"/>
        <v/>
      </c>
      <c r="AG308" s="194"/>
      <c r="AH308" s="194"/>
      <c r="AI308" s="194"/>
      <c r="AJ308" s="193"/>
      <c r="AK308" s="199"/>
      <c r="AL308" s="194"/>
      <c r="AM308" s="115" t="e">
        <f t="shared" si="126"/>
        <v>#VALUE!</v>
      </c>
      <c r="AO308" s="11">
        <f t="shared" si="127"/>
        <v>0</v>
      </c>
      <c r="AP308" s="11" t="e">
        <f t="shared" si="128"/>
        <v>#N/A</v>
      </c>
      <c r="AQ308" s="11" t="str">
        <f t="shared" si="129"/>
        <v/>
      </c>
      <c r="AS308" s="202">
        <f t="shared" si="130"/>
        <v>0</v>
      </c>
      <c r="AT308" s="11" t="str">
        <f t="shared" si="131"/>
        <v/>
      </c>
      <c r="AW308" s="116"/>
      <c r="AX308" s="115" t="e">
        <f t="shared" si="132"/>
        <v>#VALUE!</v>
      </c>
      <c r="AY308" s="278" t="str">
        <f t="shared" si="133"/>
        <v/>
      </c>
      <c r="BC308" s="115" t="str">
        <f>IF(E308="","",_xlfn.XLOOKUP(E308,'Summarized Plan'!A:A,'Summarized Plan'!K:K))</f>
        <v/>
      </c>
      <c r="XEU308" s="138">
        <f t="shared" si="134"/>
        <v>0</v>
      </c>
      <c r="XEV308" s="138" t="str">
        <f>IF(E308="","",B307)</f>
        <v/>
      </c>
      <c r="XEW308" s="153" t="str">
        <f t="shared" si="135"/>
        <v/>
      </c>
      <c r="XEX308" s="138" t="str">
        <f>IF(ISNA(VLOOKUP(E308,'Summarized Plan'!$A:$U,19,0)),"",VLOOKUP(E308,'Summarized Plan'!$A:$U,19,0))</f>
        <v/>
      </c>
      <c r="XEY308" s="16" t="str">
        <f>IF('Truck Utilization'!A273=0,"",'Truck Utilization'!A273)</f>
        <v/>
      </c>
      <c r="XEZ308" s="16" t="str">
        <f>IF('Truck Utilization'!B273=0,"",'Truck Utilization'!B273)</f>
        <v/>
      </c>
      <c r="XFA308" s="138">
        <f t="shared" si="136"/>
        <v>1</v>
      </c>
      <c r="XFB308" s="138" t="str">
        <f>IF('DSR Attendance'!A234="","",'DSR Attendance'!A234)</f>
        <v/>
      </c>
      <c r="XFC308" s="138" t="str">
        <f>IF('DSR Attendance'!B234="","",'DSR Attendance'!B234)</f>
        <v/>
      </c>
    </row>
    <row r="309" spans="1:55 16375:16383" ht="14.4" customHeight="1">
      <c r="A309" s="190" t="str">
        <f>IF(L309="","",VLOOKUP(L309,'Truck Utilization'!B$3:C$300,2,FALSE))</f>
        <v/>
      </c>
      <c r="B309" s="191"/>
      <c r="C309" s="192" t="str">
        <f>IF($B309="","",VLOOKUP($B309,'DSR Attendance'!$A$3:$E$273,5,FALSE))</f>
        <v/>
      </c>
      <c r="D309" s="193"/>
      <c r="E309" s="637"/>
      <c r="F309" s="195"/>
      <c r="G309" s="195"/>
      <c r="H309" s="195"/>
      <c r="I309" s="196" t="str">
        <f>IF(E309="","",VLOOKUP(E309,'Summarized Plan'!A:B,2,0))</f>
        <v/>
      </c>
      <c r="J309" s="194"/>
      <c r="K309" s="194" t="s">
        <v>378</v>
      </c>
      <c r="L309" s="195"/>
      <c r="M309" s="194" t="str">
        <f t="shared" si="115"/>
        <v/>
      </c>
      <c r="N309" s="195" t="str">
        <f>IF(E309="","",VLOOKUP(E309,'Summarized Plan'!$A:$C,3,0))</f>
        <v/>
      </c>
      <c r="O309" s="195" t="str">
        <f>IF(E309="","",VLOOKUP(E309,'Summarized Plan'!$A:$G,7,0))</f>
        <v/>
      </c>
      <c r="P309" s="196"/>
      <c r="Q309" s="198">
        <f t="shared" si="116"/>
        <v>0</v>
      </c>
      <c r="R309" s="197" t="str">
        <f>IF($B309="","",VLOOKUP($Q309,'DSR Attendance'!$A$3:$D$179,4,FALSE))</f>
        <v/>
      </c>
      <c r="S309" s="197"/>
      <c r="T309" s="197">
        <f t="shared" si="117"/>
        <v>0</v>
      </c>
      <c r="U309" s="197">
        <f t="shared" si="118"/>
        <v>0</v>
      </c>
      <c r="V309" s="197" t="str">
        <f t="shared" si="119"/>
        <v/>
      </c>
      <c r="W309" s="197"/>
      <c r="X309" s="197" t="str">
        <f>_xlfn.IFNA(IF(L309="","",VLOOKUP(L309,'Truck Utilization'!B$3:D$147,3,FALSE)),"")</f>
        <v/>
      </c>
      <c r="Y309" s="197" t="str">
        <f>IF(X309="","",IF(E309="","",VLOOKUP(E309,'Summarized Plan'!$A:$E,5,0)))</f>
        <v/>
      </c>
      <c r="Z309" s="197">
        <f t="shared" si="120"/>
        <v>0</v>
      </c>
      <c r="AA309" s="197">
        <f t="shared" si="121"/>
        <v>0</v>
      </c>
      <c r="AB309" s="197" t="str">
        <f t="shared" si="122"/>
        <v/>
      </c>
      <c r="AC309" s="197"/>
      <c r="AD309" s="197">
        <f t="shared" si="123"/>
        <v>0</v>
      </c>
      <c r="AE309" s="197">
        <f t="shared" si="124"/>
        <v>0</v>
      </c>
      <c r="AF309" s="197" t="str">
        <f t="shared" si="125"/>
        <v/>
      </c>
      <c r="AG309" s="194"/>
      <c r="AH309" s="194"/>
      <c r="AI309" s="194"/>
      <c r="AJ309" s="193"/>
      <c r="AK309" s="199"/>
      <c r="AL309" s="194"/>
      <c r="AM309" s="115" t="e">
        <f t="shared" si="126"/>
        <v>#VALUE!</v>
      </c>
      <c r="AO309" s="11">
        <f t="shared" si="127"/>
        <v>0</v>
      </c>
      <c r="AP309" s="11" t="e">
        <f t="shared" si="128"/>
        <v>#N/A</v>
      </c>
      <c r="AQ309" s="11" t="str">
        <f t="shared" si="129"/>
        <v/>
      </c>
      <c r="AS309" s="202">
        <f t="shared" si="130"/>
        <v>0</v>
      </c>
      <c r="AT309" s="11" t="str">
        <f t="shared" si="131"/>
        <v/>
      </c>
      <c r="AW309" s="116"/>
      <c r="AX309" s="115" t="e">
        <f t="shared" si="132"/>
        <v>#VALUE!</v>
      </c>
      <c r="AY309" s="278" t="str">
        <f t="shared" si="133"/>
        <v/>
      </c>
      <c r="BC309" s="115" t="str">
        <f>IF(E309="","",_xlfn.XLOOKUP(E309,'Summarized Plan'!A:A,'Summarized Plan'!K:K))</f>
        <v/>
      </c>
      <c r="XEU309" s="138">
        <f t="shared" si="134"/>
        <v>0</v>
      </c>
      <c r="XEV309" s="138" t="str">
        <f>IF(E309="","",B307)</f>
        <v/>
      </c>
      <c r="XEW309" s="153" t="str">
        <f t="shared" si="135"/>
        <v/>
      </c>
      <c r="XEX309" s="138" t="str">
        <f>IF(ISNA(VLOOKUP(E309,'Summarized Plan'!$A:$U,19,0)),"",VLOOKUP(E309,'Summarized Plan'!$A:$U,19,0))</f>
        <v/>
      </c>
      <c r="XEY309" s="16" t="str">
        <f>IF('Truck Utilization'!A274=0,"",'Truck Utilization'!A274)</f>
        <v/>
      </c>
      <c r="XEZ309" s="16" t="str">
        <f>IF('Truck Utilization'!B274=0,"",'Truck Utilization'!B274)</f>
        <v/>
      </c>
      <c r="XFA309" s="138">
        <f t="shared" si="136"/>
        <v>1</v>
      </c>
      <c r="XFB309" s="138" t="str">
        <f>IF('DSR Attendance'!A235="","",'DSR Attendance'!A235)</f>
        <v/>
      </c>
      <c r="XFC309" s="138" t="str">
        <f>IF('DSR Attendance'!B235="","",'DSR Attendance'!B235)</f>
        <v/>
      </c>
    </row>
    <row r="310" spans="1:55 16375:16383" ht="14.4" customHeight="1">
      <c r="A310" s="190" t="str">
        <f>IF(L310="","",VLOOKUP(L310,'Truck Utilization'!B$3:C$300,2,FALSE))</f>
        <v/>
      </c>
      <c r="B310" s="191"/>
      <c r="C310" s="192" t="str">
        <f>IF($B310="","",VLOOKUP($B310,'DSR Attendance'!$A$3:$E$273,5,FALSE))</f>
        <v/>
      </c>
      <c r="D310" s="193"/>
      <c r="E310" s="637"/>
      <c r="F310" s="195"/>
      <c r="G310" s="195"/>
      <c r="H310" s="195"/>
      <c r="I310" s="196" t="str">
        <f>IF(E310="","",VLOOKUP(E310,'Summarized Plan'!A:B,2,0))</f>
        <v/>
      </c>
      <c r="J310" s="194"/>
      <c r="K310" s="194" t="s">
        <v>378</v>
      </c>
      <c r="L310" s="195"/>
      <c r="M310" s="194" t="str">
        <f t="shared" si="115"/>
        <v/>
      </c>
      <c r="N310" s="195" t="str">
        <f>IF(E310="","",VLOOKUP(E310,'Summarized Plan'!$A:$C,3,0))</f>
        <v/>
      </c>
      <c r="O310" s="195" t="str">
        <f>IF(E310="","",VLOOKUP(E310,'Summarized Plan'!$A:$G,7,0))</f>
        <v/>
      </c>
      <c r="P310" s="196"/>
      <c r="Q310" s="198">
        <f t="shared" si="116"/>
        <v>0</v>
      </c>
      <c r="R310" s="197" t="str">
        <f>IF($B310="","",VLOOKUP($Q310,'DSR Attendance'!$A$3:$D$179,4,FALSE))</f>
        <v/>
      </c>
      <c r="S310" s="197"/>
      <c r="T310" s="197">
        <f t="shared" si="117"/>
        <v>0</v>
      </c>
      <c r="U310" s="197">
        <f t="shared" si="118"/>
        <v>0</v>
      </c>
      <c r="V310" s="197" t="str">
        <f t="shared" si="119"/>
        <v/>
      </c>
      <c r="W310" s="197"/>
      <c r="X310" s="197" t="str">
        <f>_xlfn.IFNA(IF(L310="","",VLOOKUP(L310,'Truck Utilization'!B$3:D$147,3,FALSE)),"")</f>
        <v/>
      </c>
      <c r="Y310" s="197" t="str">
        <f>IF(X310="","",IF(E310="","",VLOOKUP(E310,'Summarized Plan'!$A:$E,5,0)))</f>
        <v/>
      </c>
      <c r="Z310" s="197">
        <f t="shared" si="120"/>
        <v>0</v>
      </c>
      <c r="AA310" s="197">
        <f t="shared" si="121"/>
        <v>0</v>
      </c>
      <c r="AB310" s="197" t="str">
        <f t="shared" si="122"/>
        <v/>
      </c>
      <c r="AC310" s="197"/>
      <c r="AD310" s="197">
        <f t="shared" si="123"/>
        <v>0</v>
      </c>
      <c r="AE310" s="197">
        <f t="shared" si="124"/>
        <v>0</v>
      </c>
      <c r="AF310" s="197" t="str">
        <f t="shared" si="125"/>
        <v/>
      </c>
      <c r="AG310" s="194"/>
      <c r="AH310" s="194"/>
      <c r="AI310" s="194"/>
      <c r="AJ310" s="193"/>
      <c r="AK310" s="199"/>
      <c r="AL310" s="194"/>
      <c r="AM310" s="115" t="e">
        <f t="shared" si="126"/>
        <v>#VALUE!</v>
      </c>
      <c r="AO310" s="11">
        <f t="shared" si="127"/>
        <v>0</v>
      </c>
      <c r="AP310" s="11" t="e">
        <f t="shared" si="128"/>
        <v>#N/A</v>
      </c>
      <c r="AQ310" s="11" t="str">
        <f t="shared" si="129"/>
        <v/>
      </c>
      <c r="AS310" s="202">
        <f t="shared" si="130"/>
        <v>0</v>
      </c>
      <c r="AT310" s="11" t="str">
        <f t="shared" si="131"/>
        <v/>
      </c>
      <c r="AW310" s="116"/>
      <c r="AX310" s="115" t="e">
        <f t="shared" si="132"/>
        <v>#VALUE!</v>
      </c>
      <c r="AY310" s="278" t="str">
        <f t="shared" si="133"/>
        <v/>
      </c>
      <c r="BC310" s="115" t="str">
        <f>IF(E310="","",_xlfn.XLOOKUP(E310,'Summarized Plan'!A:A,'Summarized Plan'!K:K))</f>
        <v/>
      </c>
      <c r="XEU310" s="138">
        <f t="shared" si="134"/>
        <v>0</v>
      </c>
      <c r="XEV310" s="138" t="str">
        <f>IF(E310="","",B307)</f>
        <v/>
      </c>
      <c r="XEW310" s="153" t="str">
        <f t="shared" si="135"/>
        <v/>
      </c>
      <c r="XEX310" s="138" t="str">
        <f>IF(ISNA(VLOOKUP(E310,'Summarized Plan'!$A:$U,19,0)),"",VLOOKUP(E310,'Summarized Plan'!$A:$U,19,0))</f>
        <v/>
      </c>
      <c r="XEY310" s="16" t="str">
        <f>IF('Truck Utilization'!A275=0,"",'Truck Utilization'!A275)</f>
        <v/>
      </c>
      <c r="XEZ310" s="16" t="str">
        <f>IF('Truck Utilization'!B275=0,"",'Truck Utilization'!B275)</f>
        <v/>
      </c>
      <c r="XFA310" s="138">
        <f t="shared" si="136"/>
        <v>1</v>
      </c>
      <c r="XFB310" s="138" t="str">
        <f>IF('DSR Attendance'!A236="","",'DSR Attendance'!A236)</f>
        <v/>
      </c>
      <c r="XFC310" s="138" t="str">
        <f>IF('DSR Attendance'!B236="","",'DSR Attendance'!B236)</f>
        <v/>
      </c>
    </row>
    <row r="311" spans="1:55 16375:16383" ht="14.4" customHeight="1">
      <c r="A311" s="190" t="str">
        <f>IF(L311="","",VLOOKUP(L311,'Truck Utilization'!B$3:C$300,2,FALSE))</f>
        <v/>
      </c>
      <c r="B311" s="191"/>
      <c r="C311" s="192" t="str">
        <f>IF($B311="","",VLOOKUP($B311,'DSR Attendance'!$A$3:$E$273,5,FALSE))</f>
        <v/>
      </c>
      <c r="D311" s="193"/>
      <c r="E311" s="637"/>
      <c r="F311" s="195"/>
      <c r="G311" s="195"/>
      <c r="H311" s="195"/>
      <c r="I311" s="196" t="str">
        <f>IF(E311="","",VLOOKUP(E311,'Summarized Plan'!A:B,2,0))</f>
        <v/>
      </c>
      <c r="J311" s="194"/>
      <c r="K311" s="194" t="s">
        <v>378</v>
      </c>
      <c r="L311" s="195"/>
      <c r="M311" s="194" t="str">
        <f t="shared" si="115"/>
        <v/>
      </c>
      <c r="N311" s="195" t="str">
        <f>IF(E311="","",VLOOKUP(E311,'Summarized Plan'!$A:$C,3,0))</f>
        <v/>
      </c>
      <c r="O311" s="195" t="str">
        <f>IF(E311="","",VLOOKUP(E311,'Summarized Plan'!$A:$G,7,0))</f>
        <v/>
      </c>
      <c r="P311" s="196"/>
      <c r="Q311" s="198">
        <f t="shared" si="116"/>
        <v>0</v>
      </c>
      <c r="R311" s="197" t="str">
        <f>IF($B311="","",VLOOKUP($Q311,'DSR Attendance'!$A$3:$D$179,4,FALSE))</f>
        <v/>
      </c>
      <c r="S311" s="197"/>
      <c r="T311" s="197">
        <f t="shared" si="117"/>
        <v>0</v>
      </c>
      <c r="U311" s="197">
        <f t="shared" si="118"/>
        <v>0</v>
      </c>
      <c r="V311" s="197" t="str">
        <f t="shared" si="119"/>
        <v/>
      </c>
      <c r="W311" s="197"/>
      <c r="X311" s="197" t="str">
        <f>_xlfn.IFNA(IF(L311="","",VLOOKUP(L311,'Truck Utilization'!B$3:D$147,3,FALSE)),"")</f>
        <v/>
      </c>
      <c r="Y311" s="197" t="str">
        <f>IF(X311="","",IF(E311="","",VLOOKUP(E311,'Summarized Plan'!$A:$E,5,0)))</f>
        <v/>
      </c>
      <c r="Z311" s="197">
        <f t="shared" si="120"/>
        <v>0</v>
      </c>
      <c r="AA311" s="197">
        <f t="shared" si="121"/>
        <v>0</v>
      </c>
      <c r="AB311" s="197" t="str">
        <f t="shared" si="122"/>
        <v/>
      </c>
      <c r="AC311" s="197"/>
      <c r="AD311" s="197">
        <f t="shared" si="123"/>
        <v>0</v>
      </c>
      <c r="AE311" s="197">
        <f t="shared" si="124"/>
        <v>0</v>
      </c>
      <c r="AF311" s="197" t="str">
        <f t="shared" si="125"/>
        <v/>
      </c>
      <c r="AG311" s="194"/>
      <c r="AH311" s="194"/>
      <c r="AI311" s="194"/>
      <c r="AJ311" s="193"/>
      <c r="AK311" s="199"/>
      <c r="AL311" s="194"/>
      <c r="AM311" s="115" t="e">
        <f t="shared" si="126"/>
        <v>#VALUE!</v>
      </c>
      <c r="AO311" s="11">
        <f t="shared" si="127"/>
        <v>0</v>
      </c>
      <c r="AP311" s="11" t="e">
        <f t="shared" si="128"/>
        <v>#N/A</v>
      </c>
      <c r="AQ311" s="11" t="str">
        <f t="shared" si="129"/>
        <v/>
      </c>
      <c r="AS311" s="202">
        <f t="shared" si="130"/>
        <v>0</v>
      </c>
      <c r="AT311" s="11" t="str">
        <f t="shared" si="131"/>
        <v/>
      </c>
      <c r="AW311" s="116"/>
      <c r="AX311" s="115" t="e">
        <f t="shared" si="132"/>
        <v>#VALUE!</v>
      </c>
      <c r="AY311" s="278" t="str">
        <f t="shared" si="133"/>
        <v/>
      </c>
      <c r="BC311" s="115" t="str">
        <f>IF(E311="","",_xlfn.XLOOKUP(E311,'Summarized Plan'!A:A,'Summarized Plan'!K:K))</f>
        <v/>
      </c>
      <c r="XEU311" s="138">
        <f t="shared" si="134"/>
        <v>0</v>
      </c>
      <c r="XEV311" s="138" t="str">
        <f>IF(E311="","",B307)</f>
        <v/>
      </c>
      <c r="XEW311" s="153" t="str">
        <f t="shared" si="135"/>
        <v/>
      </c>
      <c r="XEX311" s="138" t="str">
        <f>IF(ISNA(VLOOKUP(E311,'Summarized Plan'!$A:$U,19,0)),"",VLOOKUP(E311,'Summarized Plan'!$A:$U,19,0))</f>
        <v/>
      </c>
      <c r="XEY311" s="16" t="str">
        <f>IF('Truck Utilization'!A276=0,"",'Truck Utilization'!A276)</f>
        <v/>
      </c>
      <c r="XEZ311" s="16" t="str">
        <f>IF('Truck Utilization'!B276=0,"",'Truck Utilization'!B276)</f>
        <v/>
      </c>
      <c r="XFA311" s="138">
        <f t="shared" si="136"/>
        <v>1</v>
      </c>
      <c r="XFB311" s="138" t="str">
        <f>IF('DSR Attendance'!A237="","",'DSR Attendance'!A237)</f>
        <v/>
      </c>
      <c r="XFC311" s="138" t="str">
        <f>IF('DSR Attendance'!B237="","",'DSR Attendance'!B237)</f>
        <v/>
      </c>
    </row>
    <row r="312" spans="1:55 16375:16383" ht="14.4" customHeight="1">
      <c r="A312" s="190" t="str">
        <f>IF(L312="","",VLOOKUP(L312,'Truck Utilization'!B$3:C$300,2,FALSE))</f>
        <v/>
      </c>
      <c r="B312" s="191"/>
      <c r="C312" s="192" t="str">
        <f>IF($B312="","",VLOOKUP($B312,'DSR Attendance'!$A$3:$E$273,5,FALSE))</f>
        <v/>
      </c>
      <c r="D312" s="193"/>
      <c r="E312" s="637"/>
      <c r="F312" s="195"/>
      <c r="G312" s="195"/>
      <c r="H312" s="195"/>
      <c r="I312" s="196" t="str">
        <f>IF(E312="","",VLOOKUP(E312,'Summarized Plan'!A:B,2,0))</f>
        <v/>
      </c>
      <c r="J312" s="194"/>
      <c r="K312" s="194" t="s">
        <v>378</v>
      </c>
      <c r="L312" s="195"/>
      <c r="M312" s="194" t="str">
        <f t="shared" si="115"/>
        <v/>
      </c>
      <c r="N312" s="195" t="str">
        <f>IF(E312="","",VLOOKUP(E312,'Summarized Plan'!$A:$C,3,0))</f>
        <v/>
      </c>
      <c r="O312" s="195" t="str">
        <f>IF(E312="","",VLOOKUP(E312,'Summarized Plan'!$A:$G,7,0))</f>
        <v/>
      </c>
      <c r="P312" s="196"/>
      <c r="Q312" s="198">
        <f t="shared" si="116"/>
        <v>0</v>
      </c>
      <c r="R312" s="197" t="str">
        <f>IF($B312="","",VLOOKUP($Q312,'DSR Attendance'!$A$3:$D$179,4,FALSE))</f>
        <v/>
      </c>
      <c r="S312" s="197"/>
      <c r="T312" s="197">
        <f t="shared" si="117"/>
        <v>0</v>
      </c>
      <c r="U312" s="197">
        <f t="shared" si="118"/>
        <v>0</v>
      </c>
      <c r="V312" s="197" t="str">
        <f t="shared" si="119"/>
        <v/>
      </c>
      <c r="W312" s="197"/>
      <c r="X312" s="197" t="str">
        <f>_xlfn.IFNA(IF(L312="","",VLOOKUP(L312,'Truck Utilization'!B$3:D$147,3,FALSE)),"")</f>
        <v/>
      </c>
      <c r="Y312" s="197" t="str">
        <f>IF(X312="","",IF(E312="","",VLOOKUP(E312,'Summarized Plan'!$A:$E,5,0)))</f>
        <v/>
      </c>
      <c r="Z312" s="197">
        <f t="shared" si="120"/>
        <v>0</v>
      </c>
      <c r="AA312" s="197">
        <f t="shared" si="121"/>
        <v>0</v>
      </c>
      <c r="AB312" s="197" t="str">
        <f t="shared" si="122"/>
        <v/>
      </c>
      <c r="AC312" s="197"/>
      <c r="AD312" s="197">
        <f t="shared" si="123"/>
        <v>0</v>
      </c>
      <c r="AE312" s="197">
        <f t="shared" si="124"/>
        <v>0</v>
      </c>
      <c r="AF312" s="197" t="str">
        <f t="shared" si="125"/>
        <v/>
      </c>
      <c r="AG312" s="194"/>
      <c r="AH312" s="194"/>
      <c r="AI312" s="194"/>
      <c r="AJ312" s="193"/>
      <c r="AK312" s="199"/>
      <c r="AL312" s="194"/>
      <c r="AM312" s="115" t="e">
        <f t="shared" si="126"/>
        <v>#VALUE!</v>
      </c>
      <c r="AO312" s="11">
        <f t="shared" si="127"/>
        <v>0</v>
      </c>
      <c r="AP312" s="11" t="e">
        <f t="shared" si="128"/>
        <v>#N/A</v>
      </c>
      <c r="AQ312" s="11" t="str">
        <f t="shared" si="129"/>
        <v/>
      </c>
      <c r="AS312" s="202">
        <f t="shared" si="130"/>
        <v>0</v>
      </c>
      <c r="AT312" s="11" t="str">
        <f t="shared" si="131"/>
        <v/>
      </c>
      <c r="AW312" s="116"/>
      <c r="AX312" s="115" t="e">
        <f t="shared" si="132"/>
        <v>#VALUE!</v>
      </c>
      <c r="AY312" s="278" t="str">
        <f t="shared" si="133"/>
        <v/>
      </c>
      <c r="BC312" s="115" t="str">
        <f>IF(E312="","",_xlfn.XLOOKUP(E312,'Summarized Plan'!A:A,'Summarized Plan'!K:K))</f>
        <v/>
      </c>
      <c r="XEU312" s="138">
        <f t="shared" si="134"/>
        <v>0</v>
      </c>
      <c r="XEV312" s="138" t="str">
        <f>IF(E312="","",B312)</f>
        <v/>
      </c>
      <c r="XEW312" s="153" t="str">
        <f t="shared" si="135"/>
        <v/>
      </c>
      <c r="XEX312" s="138" t="str">
        <f>IF(ISNA(VLOOKUP(E312,'Summarized Plan'!$A:$U,19,0)),"",VLOOKUP(E312,'Summarized Plan'!$A:$U,19,0))</f>
        <v/>
      </c>
      <c r="XEY312" s="16" t="str">
        <f>IF('Truck Utilization'!A277=0,"",'Truck Utilization'!A277)</f>
        <v/>
      </c>
      <c r="XEZ312" s="16" t="str">
        <f>IF('Truck Utilization'!B277=0,"",'Truck Utilization'!B277)</f>
        <v/>
      </c>
      <c r="XFA312" s="138">
        <f t="shared" si="136"/>
        <v>1</v>
      </c>
      <c r="XFB312" s="138" t="str">
        <f>IF('DSR Attendance'!A238="","",'DSR Attendance'!A238)</f>
        <v/>
      </c>
      <c r="XFC312" s="138" t="str">
        <f>IF('DSR Attendance'!B238="","",'DSR Attendance'!B238)</f>
        <v/>
      </c>
    </row>
    <row r="313" spans="1:55 16375:16383" ht="14.4" customHeight="1">
      <c r="A313" s="190" t="str">
        <f>IF(L313="","",VLOOKUP(L313,'Truck Utilization'!B$3:C$300,2,FALSE))</f>
        <v/>
      </c>
      <c r="B313" s="191"/>
      <c r="C313" s="192" t="str">
        <f>IF($B313="","",VLOOKUP($B313,'DSR Attendance'!$A$3:$E$273,5,FALSE))</f>
        <v/>
      </c>
      <c r="D313" s="193"/>
      <c r="E313" s="637"/>
      <c r="F313" s="195"/>
      <c r="G313" s="195"/>
      <c r="H313" s="195"/>
      <c r="I313" s="196" t="str">
        <f>IF(E313="","",VLOOKUP(E313,'Summarized Plan'!A:B,2,0))</f>
        <v/>
      </c>
      <c r="J313" s="194"/>
      <c r="K313" s="194" t="s">
        <v>378</v>
      </c>
      <c r="L313" s="195"/>
      <c r="M313" s="194" t="str">
        <f t="shared" si="115"/>
        <v/>
      </c>
      <c r="N313" s="195" t="str">
        <f>IF(E313="","",VLOOKUP(E313,'Summarized Plan'!$A:$C,3,0))</f>
        <v/>
      </c>
      <c r="O313" s="195" t="str">
        <f>IF(E313="","",VLOOKUP(E313,'Summarized Plan'!$A:$G,7,0))</f>
        <v/>
      </c>
      <c r="P313" s="196"/>
      <c r="Q313" s="198">
        <f t="shared" si="116"/>
        <v>0</v>
      </c>
      <c r="R313" s="197" t="str">
        <f>IF($B313="","",VLOOKUP($Q313,'DSR Attendance'!$A$3:$D$179,4,FALSE))</f>
        <v/>
      </c>
      <c r="S313" s="197"/>
      <c r="T313" s="197">
        <f t="shared" si="117"/>
        <v>0</v>
      </c>
      <c r="U313" s="197">
        <f t="shared" si="118"/>
        <v>0</v>
      </c>
      <c r="V313" s="197" t="str">
        <f t="shared" si="119"/>
        <v/>
      </c>
      <c r="W313" s="197"/>
      <c r="X313" s="197" t="str">
        <f>_xlfn.IFNA(IF(L313="","",VLOOKUP(L313,'Truck Utilization'!B$3:D$147,3,FALSE)),"")</f>
        <v/>
      </c>
      <c r="Y313" s="197" t="str">
        <f>IF(X313="","",IF(E313="","",VLOOKUP(E313,'Summarized Plan'!$A:$E,5,0)))</f>
        <v/>
      </c>
      <c r="Z313" s="197">
        <f t="shared" si="120"/>
        <v>0</v>
      </c>
      <c r="AA313" s="197">
        <f t="shared" si="121"/>
        <v>0</v>
      </c>
      <c r="AB313" s="197" t="str">
        <f t="shared" si="122"/>
        <v/>
      </c>
      <c r="AC313" s="197"/>
      <c r="AD313" s="197">
        <f t="shared" si="123"/>
        <v>0</v>
      </c>
      <c r="AE313" s="197">
        <f t="shared" si="124"/>
        <v>0</v>
      </c>
      <c r="AF313" s="197" t="str">
        <f t="shared" si="125"/>
        <v/>
      </c>
      <c r="AG313" s="194"/>
      <c r="AH313" s="194"/>
      <c r="AI313" s="194"/>
      <c r="AJ313" s="193"/>
      <c r="AK313" s="199"/>
      <c r="AL313" s="194"/>
      <c r="AM313" s="115" t="e">
        <f t="shared" si="126"/>
        <v>#VALUE!</v>
      </c>
      <c r="AO313" s="11">
        <f t="shared" si="127"/>
        <v>0</v>
      </c>
      <c r="AP313" s="11" t="e">
        <f t="shared" si="128"/>
        <v>#N/A</v>
      </c>
      <c r="AQ313" s="11" t="str">
        <f t="shared" si="129"/>
        <v/>
      </c>
      <c r="AS313" s="202">
        <f t="shared" si="130"/>
        <v>0</v>
      </c>
      <c r="AT313" s="11" t="str">
        <f t="shared" si="131"/>
        <v/>
      </c>
      <c r="AW313" s="116"/>
      <c r="AX313" s="115" t="e">
        <f t="shared" si="132"/>
        <v>#VALUE!</v>
      </c>
      <c r="AY313" s="278" t="str">
        <f t="shared" si="133"/>
        <v/>
      </c>
      <c r="BC313" s="115" t="str">
        <f>IF(E313="","",_xlfn.XLOOKUP(E313,'Summarized Plan'!A:A,'Summarized Plan'!K:K))</f>
        <v/>
      </c>
      <c r="XEU313" s="138">
        <f t="shared" si="134"/>
        <v>0</v>
      </c>
      <c r="XEV313" s="138" t="str">
        <f>IF(E313="","",B312)</f>
        <v/>
      </c>
      <c r="XEW313" s="153" t="str">
        <f t="shared" si="135"/>
        <v/>
      </c>
      <c r="XEX313" s="138" t="str">
        <f>IF(ISNA(VLOOKUP(E313,'Summarized Plan'!$A:$U,19,0)),"",VLOOKUP(E313,'Summarized Plan'!$A:$U,19,0))</f>
        <v/>
      </c>
      <c r="XEY313" s="16" t="str">
        <f>IF('Truck Utilization'!A278=0,"",'Truck Utilization'!A278)</f>
        <v/>
      </c>
      <c r="XEZ313" s="16" t="str">
        <f>IF('Truck Utilization'!B278=0,"",'Truck Utilization'!B278)</f>
        <v/>
      </c>
      <c r="XFA313" s="138">
        <f t="shared" si="136"/>
        <v>1</v>
      </c>
      <c r="XFB313" s="138" t="str">
        <f>IF('DSR Attendance'!A239="","",'DSR Attendance'!A239)</f>
        <v/>
      </c>
      <c r="XFC313" s="138" t="str">
        <f>IF('DSR Attendance'!B239="","",'DSR Attendance'!B239)</f>
        <v/>
      </c>
    </row>
    <row r="314" spans="1:55 16375:16383" ht="14.4" customHeight="1">
      <c r="A314" s="190" t="str">
        <f>IF(L314="","",VLOOKUP(L314,'Truck Utilization'!B$3:C$300,2,FALSE))</f>
        <v/>
      </c>
      <c r="B314" s="191"/>
      <c r="C314" s="192" t="str">
        <f>IF($B314="","",VLOOKUP($B314,'DSR Attendance'!$A$3:$E$273,5,FALSE))</f>
        <v/>
      </c>
      <c r="D314" s="193"/>
      <c r="E314" s="637"/>
      <c r="F314" s="195"/>
      <c r="G314" s="195"/>
      <c r="H314" s="195"/>
      <c r="I314" s="196" t="str">
        <f>IF(E314="","",VLOOKUP(E314,'Summarized Plan'!A:B,2,0))</f>
        <v/>
      </c>
      <c r="J314" s="194"/>
      <c r="K314" s="194" t="s">
        <v>378</v>
      </c>
      <c r="L314" s="195"/>
      <c r="M314" s="194" t="str">
        <f t="shared" si="115"/>
        <v/>
      </c>
      <c r="N314" s="195" t="str">
        <f>IF(E314="","",VLOOKUP(E314,'Summarized Plan'!$A:$C,3,0))</f>
        <v/>
      </c>
      <c r="O314" s="195" t="str">
        <f>IF(E314="","",VLOOKUP(E314,'Summarized Plan'!$A:$G,7,0))</f>
        <v/>
      </c>
      <c r="P314" s="196"/>
      <c r="Q314" s="198">
        <f t="shared" si="116"/>
        <v>0</v>
      </c>
      <c r="R314" s="197" t="str">
        <f>IF($B314="","",VLOOKUP($Q314,'DSR Attendance'!$A$3:$D$179,4,FALSE))</f>
        <v/>
      </c>
      <c r="S314" s="197"/>
      <c r="T314" s="197">
        <f t="shared" si="117"/>
        <v>0</v>
      </c>
      <c r="U314" s="197">
        <f t="shared" si="118"/>
        <v>0</v>
      </c>
      <c r="V314" s="197" t="str">
        <f t="shared" si="119"/>
        <v/>
      </c>
      <c r="W314" s="197"/>
      <c r="X314" s="197" t="str">
        <f>_xlfn.IFNA(IF(L314="","",VLOOKUP(L314,'Truck Utilization'!B$3:D$147,3,FALSE)),"")</f>
        <v/>
      </c>
      <c r="Y314" s="197" t="str">
        <f>IF(X314="","",IF(E314="","",VLOOKUP(E314,'Summarized Plan'!$A:$E,5,0)))</f>
        <v/>
      </c>
      <c r="Z314" s="197">
        <f t="shared" si="120"/>
        <v>0</v>
      </c>
      <c r="AA314" s="197">
        <f t="shared" si="121"/>
        <v>0</v>
      </c>
      <c r="AB314" s="197" t="str">
        <f t="shared" si="122"/>
        <v/>
      </c>
      <c r="AC314" s="197"/>
      <c r="AD314" s="197">
        <f t="shared" si="123"/>
        <v>0</v>
      </c>
      <c r="AE314" s="197">
        <f t="shared" si="124"/>
        <v>0</v>
      </c>
      <c r="AF314" s="197" t="str">
        <f t="shared" si="125"/>
        <v/>
      </c>
      <c r="AG314" s="194"/>
      <c r="AH314" s="194"/>
      <c r="AI314" s="194"/>
      <c r="AJ314" s="193"/>
      <c r="AK314" s="199"/>
      <c r="AL314" s="194"/>
      <c r="AM314" s="115" t="e">
        <f t="shared" si="126"/>
        <v>#VALUE!</v>
      </c>
      <c r="AO314" s="11">
        <f t="shared" si="127"/>
        <v>0</v>
      </c>
      <c r="AP314" s="11" t="e">
        <f t="shared" si="128"/>
        <v>#N/A</v>
      </c>
      <c r="AQ314" s="11" t="str">
        <f t="shared" si="129"/>
        <v/>
      </c>
      <c r="AS314" s="202">
        <f t="shared" si="130"/>
        <v>0</v>
      </c>
      <c r="AT314" s="11" t="str">
        <f t="shared" si="131"/>
        <v/>
      </c>
      <c r="AW314" s="116"/>
      <c r="AX314" s="115" t="e">
        <f t="shared" si="132"/>
        <v>#VALUE!</v>
      </c>
      <c r="AY314" s="278" t="str">
        <f t="shared" si="133"/>
        <v/>
      </c>
      <c r="BC314" s="115" t="str">
        <f>IF(E314="","",_xlfn.XLOOKUP(E314,'Summarized Plan'!A:A,'Summarized Plan'!K:K))</f>
        <v/>
      </c>
      <c r="XEU314" s="138">
        <f t="shared" si="134"/>
        <v>0</v>
      </c>
      <c r="XEV314" s="138" t="str">
        <f>IF(E314="","",B312)</f>
        <v/>
      </c>
      <c r="XEW314" s="153" t="str">
        <f t="shared" si="135"/>
        <v/>
      </c>
      <c r="XEX314" s="138" t="str">
        <f>IF(ISNA(VLOOKUP(E314,'Summarized Plan'!$A:$U,19,0)),"",VLOOKUP(E314,'Summarized Plan'!$A:$U,19,0))</f>
        <v/>
      </c>
      <c r="XEY314" s="16" t="str">
        <f>IF('Truck Utilization'!A279=0,"",'Truck Utilization'!A279)</f>
        <v/>
      </c>
      <c r="XEZ314" s="16" t="str">
        <f>IF('Truck Utilization'!B279=0,"",'Truck Utilization'!B279)</f>
        <v/>
      </c>
      <c r="XFA314" s="138">
        <f t="shared" si="136"/>
        <v>1</v>
      </c>
      <c r="XFB314" s="138" t="str">
        <f>IF('DSR Attendance'!A240="","",'DSR Attendance'!A240)</f>
        <v/>
      </c>
      <c r="XFC314" s="138" t="str">
        <f>IF('DSR Attendance'!B240="","",'DSR Attendance'!B240)</f>
        <v/>
      </c>
    </row>
    <row r="315" spans="1:55 16375:16383" ht="14.4" customHeight="1">
      <c r="A315" s="190" t="str">
        <f>IF(L315="","",VLOOKUP(L315,'Truck Utilization'!B$3:C$300,2,FALSE))</f>
        <v/>
      </c>
      <c r="B315" s="191"/>
      <c r="C315" s="192" t="str">
        <f>IF($B315="","",VLOOKUP($B315,'DSR Attendance'!$A$3:$E$273,5,FALSE))</f>
        <v/>
      </c>
      <c r="D315" s="193"/>
      <c r="E315" s="637"/>
      <c r="F315" s="195"/>
      <c r="G315" s="195"/>
      <c r="H315" s="195"/>
      <c r="I315" s="196" t="str">
        <f>IF(E315="","",VLOOKUP(E315,'Summarized Plan'!A:B,2,0))</f>
        <v/>
      </c>
      <c r="J315" s="194"/>
      <c r="K315" s="194" t="s">
        <v>378</v>
      </c>
      <c r="L315" s="195"/>
      <c r="M315" s="194" t="str">
        <f t="shared" si="115"/>
        <v/>
      </c>
      <c r="N315" s="195" t="str">
        <f>IF(E315="","",VLOOKUP(E315,'Summarized Plan'!$A:$C,3,0))</f>
        <v/>
      </c>
      <c r="O315" s="195" t="str">
        <f>IF(E315="","",VLOOKUP(E315,'Summarized Plan'!$A:$G,7,0))</f>
        <v/>
      </c>
      <c r="P315" s="196"/>
      <c r="Q315" s="198">
        <f t="shared" si="116"/>
        <v>0</v>
      </c>
      <c r="R315" s="197" t="str">
        <f>IF($B315="","",VLOOKUP($Q315,'DSR Attendance'!$A$3:$D$179,4,FALSE))</f>
        <v/>
      </c>
      <c r="S315" s="197"/>
      <c r="T315" s="197">
        <f t="shared" si="117"/>
        <v>0</v>
      </c>
      <c r="U315" s="197">
        <f t="shared" si="118"/>
        <v>0</v>
      </c>
      <c r="V315" s="197" t="str">
        <f t="shared" si="119"/>
        <v/>
      </c>
      <c r="W315" s="197"/>
      <c r="X315" s="197" t="str">
        <f>_xlfn.IFNA(IF(L315="","",VLOOKUP(L315,'Truck Utilization'!B$3:D$147,3,FALSE)),"")</f>
        <v/>
      </c>
      <c r="Y315" s="197" t="str">
        <f>IF(X315="","",IF(E315="","",VLOOKUP(E315,'Summarized Plan'!$A:$E,5,0)))</f>
        <v/>
      </c>
      <c r="Z315" s="197">
        <f t="shared" si="120"/>
        <v>0</v>
      </c>
      <c r="AA315" s="197">
        <f t="shared" si="121"/>
        <v>0</v>
      </c>
      <c r="AB315" s="197" t="str">
        <f t="shared" si="122"/>
        <v/>
      </c>
      <c r="AC315" s="197"/>
      <c r="AD315" s="197">
        <f t="shared" si="123"/>
        <v>0</v>
      </c>
      <c r="AE315" s="197">
        <f t="shared" si="124"/>
        <v>0</v>
      </c>
      <c r="AF315" s="197" t="str">
        <f t="shared" si="125"/>
        <v/>
      </c>
      <c r="AG315" s="194"/>
      <c r="AH315" s="194"/>
      <c r="AI315" s="194"/>
      <c r="AJ315" s="193"/>
      <c r="AK315" s="199"/>
      <c r="AL315" s="194"/>
      <c r="AM315" s="115" t="e">
        <f t="shared" si="126"/>
        <v>#VALUE!</v>
      </c>
      <c r="AO315" s="11">
        <f t="shared" si="127"/>
        <v>0</v>
      </c>
      <c r="AP315" s="11" t="e">
        <f t="shared" si="128"/>
        <v>#N/A</v>
      </c>
      <c r="AQ315" s="11" t="str">
        <f t="shared" si="129"/>
        <v/>
      </c>
      <c r="AS315" s="202">
        <f t="shared" si="130"/>
        <v>0</v>
      </c>
      <c r="AT315" s="11" t="str">
        <f t="shared" si="131"/>
        <v/>
      </c>
      <c r="AW315" s="116"/>
      <c r="AX315" s="115" t="e">
        <f t="shared" si="132"/>
        <v>#VALUE!</v>
      </c>
      <c r="AY315" s="278" t="str">
        <f t="shared" si="133"/>
        <v/>
      </c>
      <c r="BC315" s="115" t="str">
        <f>IF(E315="","",_xlfn.XLOOKUP(E315,'Summarized Plan'!A:A,'Summarized Plan'!K:K))</f>
        <v/>
      </c>
      <c r="XEU315" s="138">
        <f t="shared" si="134"/>
        <v>0</v>
      </c>
      <c r="XEV315" s="138" t="str">
        <f>IF(E315="","",B312)</f>
        <v/>
      </c>
      <c r="XEW315" s="153" t="str">
        <f t="shared" si="135"/>
        <v/>
      </c>
      <c r="XEX315" s="138" t="str">
        <f>IF(ISNA(VLOOKUP(E315,'Summarized Plan'!$A:$U,19,0)),"",VLOOKUP(E315,'Summarized Plan'!$A:$U,19,0))</f>
        <v/>
      </c>
      <c r="XEY315" s="16" t="str">
        <f>IF('Truck Utilization'!A280=0,"",'Truck Utilization'!A280)</f>
        <v/>
      </c>
      <c r="XEZ315" s="16" t="str">
        <f>IF('Truck Utilization'!B280=0,"",'Truck Utilization'!B280)</f>
        <v/>
      </c>
      <c r="XFA315" s="138">
        <f t="shared" si="136"/>
        <v>1</v>
      </c>
      <c r="XFB315" s="138" t="str">
        <f>IF('DSR Attendance'!A241="","",'DSR Attendance'!A241)</f>
        <v/>
      </c>
      <c r="XFC315" s="138" t="str">
        <f>IF('DSR Attendance'!B241="","",'DSR Attendance'!B241)</f>
        <v/>
      </c>
    </row>
    <row r="316" spans="1:55 16375:16383" ht="14.4" customHeight="1">
      <c r="A316" s="190" t="str">
        <f>IF(L316="","",VLOOKUP(L316,'Truck Utilization'!B$3:C$300,2,FALSE))</f>
        <v/>
      </c>
      <c r="B316" s="191"/>
      <c r="C316" s="192" t="str">
        <f>IF($B316="","",VLOOKUP($B316,'DSR Attendance'!$A$3:$E$273,5,FALSE))</f>
        <v/>
      </c>
      <c r="D316" s="193"/>
      <c r="E316" s="637"/>
      <c r="F316" s="195"/>
      <c r="G316" s="195"/>
      <c r="H316" s="195"/>
      <c r="I316" s="196" t="str">
        <f>IF(E316="","",VLOOKUP(E316,'Summarized Plan'!A:B,2,0))</f>
        <v/>
      </c>
      <c r="J316" s="194"/>
      <c r="K316" s="194" t="s">
        <v>378</v>
      </c>
      <c r="L316" s="195"/>
      <c r="M316" s="194" t="str">
        <f t="shared" si="115"/>
        <v/>
      </c>
      <c r="N316" s="195" t="str">
        <f>IF(E316="","",VLOOKUP(E316,'Summarized Plan'!$A:$C,3,0))</f>
        <v/>
      </c>
      <c r="O316" s="195" t="str">
        <f>IF(E316="","",VLOOKUP(E316,'Summarized Plan'!$A:$G,7,0))</f>
        <v/>
      </c>
      <c r="P316" s="196"/>
      <c r="Q316" s="198">
        <f t="shared" si="116"/>
        <v>0</v>
      </c>
      <c r="R316" s="197" t="str">
        <f>IF($B316="","",VLOOKUP($Q316,'DSR Attendance'!$A$3:$D$179,4,FALSE))</f>
        <v/>
      </c>
      <c r="S316" s="197"/>
      <c r="T316" s="197">
        <f t="shared" si="117"/>
        <v>0</v>
      </c>
      <c r="U316" s="197">
        <f t="shared" si="118"/>
        <v>0</v>
      </c>
      <c r="V316" s="197" t="str">
        <f t="shared" si="119"/>
        <v/>
      </c>
      <c r="W316" s="197"/>
      <c r="X316" s="197" t="str">
        <f>_xlfn.IFNA(IF(L316="","",VLOOKUP(L316,'Truck Utilization'!B$3:D$147,3,FALSE)),"")</f>
        <v/>
      </c>
      <c r="Y316" s="197" t="str">
        <f>IF(X316="","",IF(E316="","",VLOOKUP(E316,'Summarized Plan'!$A:$E,5,0)))</f>
        <v/>
      </c>
      <c r="Z316" s="197">
        <f t="shared" si="120"/>
        <v>0</v>
      </c>
      <c r="AA316" s="197">
        <f t="shared" si="121"/>
        <v>0</v>
      </c>
      <c r="AB316" s="197" t="str">
        <f t="shared" si="122"/>
        <v/>
      </c>
      <c r="AC316" s="197"/>
      <c r="AD316" s="197">
        <f t="shared" si="123"/>
        <v>0</v>
      </c>
      <c r="AE316" s="197">
        <f t="shared" si="124"/>
        <v>0</v>
      </c>
      <c r="AF316" s="197" t="str">
        <f t="shared" si="125"/>
        <v/>
      </c>
      <c r="AG316" s="194"/>
      <c r="AH316" s="194"/>
      <c r="AI316" s="194"/>
      <c r="AJ316" s="193"/>
      <c r="AK316" s="199"/>
      <c r="AL316" s="194"/>
      <c r="AM316" s="115" t="e">
        <f t="shared" si="126"/>
        <v>#VALUE!</v>
      </c>
      <c r="AO316" s="11">
        <f t="shared" si="127"/>
        <v>0</v>
      </c>
      <c r="AP316" s="11" t="e">
        <f t="shared" si="128"/>
        <v>#N/A</v>
      </c>
      <c r="AQ316" s="11" t="str">
        <f t="shared" si="129"/>
        <v/>
      </c>
      <c r="AS316" s="202">
        <f t="shared" si="130"/>
        <v>0</v>
      </c>
      <c r="AT316" s="11" t="str">
        <f t="shared" si="131"/>
        <v/>
      </c>
      <c r="AW316" s="116"/>
      <c r="AX316" s="115" t="e">
        <f t="shared" si="132"/>
        <v>#VALUE!</v>
      </c>
      <c r="AY316" s="278" t="str">
        <f t="shared" si="133"/>
        <v/>
      </c>
      <c r="BC316" s="115" t="str">
        <f>IF(E316="","",_xlfn.XLOOKUP(E316,'Summarized Plan'!A:A,'Summarized Plan'!K:K))</f>
        <v/>
      </c>
      <c r="XEU316" s="138">
        <f t="shared" si="134"/>
        <v>0</v>
      </c>
      <c r="XEV316" s="138" t="str">
        <f>IF(E316="","",B312)</f>
        <v/>
      </c>
      <c r="XEW316" s="153" t="str">
        <f t="shared" si="135"/>
        <v/>
      </c>
      <c r="XEX316" s="138" t="str">
        <f>IF(ISNA(VLOOKUP(E316,'Summarized Plan'!$A:$U,19,0)),"",VLOOKUP(E316,'Summarized Plan'!$A:$U,19,0))</f>
        <v/>
      </c>
      <c r="XEY316" s="16" t="str">
        <f>IF('Truck Utilization'!A281=0,"",'Truck Utilization'!A281)</f>
        <v/>
      </c>
      <c r="XEZ316" s="16" t="str">
        <f>IF('Truck Utilization'!B281=0,"",'Truck Utilization'!B281)</f>
        <v/>
      </c>
      <c r="XFA316" s="138">
        <f t="shared" si="136"/>
        <v>1</v>
      </c>
      <c r="XFB316" s="138" t="str">
        <f>IF('DSR Attendance'!A242="","",'DSR Attendance'!A242)</f>
        <v/>
      </c>
      <c r="XFC316" s="138" t="str">
        <f>IF('DSR Attendance'!B242="","",'DSR Attendance'!B242)</f>
        <v/>
      </c>
    </row>
    <row r="317" spans="1:55 16375:16383" ht="14.4" customHeight="1">
      <c r="A317" s="190" t="str">
        <f>IF(L317="","",VLOOKUP(L317,'Truck Utilization'!B$3:C$300,2,FALSE))</f>
        <v/>
      </c>
      <c r="B317" s="191"/>
      <c r="C317" s="192" t="str">
        <f>IF($B317="","",VLOOKUP($B317,'DSR Attendance'!$A$3:$E$273,5,FALSE))</f>
        <v/>
      </c>
      <c r="D317" s="193"/>
      <c r="E317" s="637"/>
      <c r="F317" s="195"/>
      <c r="G317" s="195"/>
      <c r="H317" s="195"/>
      <c r="I317" s="196" t="str">
        <f>IF(E317="","",VLOOKUP(E317,'Summarized Plan'!A:B,2,0))</f>
        <v/>
      </c>
      <c r="J317" s="194"/>
      <c r="K317" s="194" t="s">
        <v>378</v>
      </c>
      <c r="L317" s="195"/>
      <c r="M317" s="194" t="str">
        <f t="shared" si="115"/>
        <v/>
      </c>
      <c r="N317" s="195" t="str">
        <f>IF(E317="","",VLOOKUP(E317,'Summarized Plan'!$A:$C,3,0))</f>
        <v/>
      </c>
      <c r="O317" s="195" t="str">
        <f>IF(E317="","",VLOOKUP(E317,'Summarized Plan'!$A:$G,7,0))</f>
        <v/>
      </c>
      <c r="P317" s="196"/>
      <c r="Q317" s="198">
        <f t="shared" si="116"/>
        <v>0</v>
      </c>
      <c r="R317" s="197" t="str">
        <f>IF($B317="","",VLOOKUP($Q317,'DSR Attendance'!$A$3:$D$179,4,FALSE))</f>
        <v/>
      </c>
      <c r="S317" s="197"/>
      <c r="T317" s="197">
        <f t="shared" si="117"/>
        <v>0</v>
      </c>
      <c r="U317" s="197">
        <f t="shared" si="118"/>
        <v>0</v>
      </c>
      <c r="V317" s="197" t="str">
        <f t="shared" si="119"/>
        <v/>
      </c>
      <c r="W317" s="197"/>
      <c r="X317" s="197" t="str">
        <f>_xlfn.IFNA(IF(L317="","",VLOOKUP(L317,'Truck Utilization'!B$3:D$147,3,FALSE)),"")</f>
        <v/>
      </c>
      <c r="Y317" s="197" t="str">
        <f>IF(X317="","",IF(E317="","",VLOOKUP(E317,'Summarized Plan'!$A:$E,5,0)))</f>
        <v/>
      </c>
      <c r="Z317" s="197">
        <f t="shared" si="120"/>
        <v>0</v>
      </c>
      <c r="AA317" s="197">
        <f t="shared" si="121"/>
        <v>0</v>
      </c>
      <c r="AB317" s="197" t="str">
        <f t="shared" si="122"/>
        <v/>
      </c>
      <c r="AC317" s="197"/>
      <c r="AD317" s="197">
        <f t="shared" si="123"/>
        <v>0</v>
      </c>
      <c r="AE317" s="197">
        <f t="shared" si="124"/>
        <v>0</v>
      </c>
      <c r="AF317" s="197" t="str">
        <f t="shared" si="125"/>
        <v/>
      </c>
      <c r="AG317" s="194"/>
      <c r="AH317" s="194"/>
      <c r="AI317" s="194"/>
      <c r="AJ317" s="193"/>
      <c r="AK317" s="199"/>
      <c r="AL317" s="194"/>
      <c r="AM317" s="115" t="e">
        <f t="shared" si="126"/>
        <v>#VALUE!</v>
      </c>
      <c r="AO317" s="11">
        <f t="shared" si="127"/>
        <v>0</v>
      </c>
      <c r="AP317" s="11" t="e">
        <f t="shared" si="128"/>
        <v>#N/A</v>
      </c>
      <c r="AQ317" s="11" t="str">
        <f t="shared" si="129"/>
        <v/>
      </c>
      <c r="AS317" s="202">
        <f t="shared" si="130"/>
        <v>0</v>
      </c>
      <c r="AT317" s="11" t="str">
        <f t="shared" si="131"/>
        <v/>
      </c>
      <c r="AW317" s="116"/>
      <c r="AX317" s="115" t="e">
        <f t="shared" si="132"/>
        <v>#VALUE!</v>
      </c>
      <c r="AY317" s="278" t="str">
        <f t="shared" si="133"/>
        <v/>
      </c>
      <c r="BC317" s="115" t="str">
        <f>IF(E317="","",_xlfn.XLOOKUP(E317,'Summarized Plan'!A:A,'Summarized Plan'!K:K))</f>
        <v/>
      </c>
      <c r="XEU317" s="138">
        <f t="shared" si="134"/>
        <v>0</v>
      </c>
      <c r="XEV317" s="138" t="str">
        <f>IF(E317="","",B317)</f>
        <v/>
      </c>
      <c r="XEW317" s="153" t="str">
        <f t="shared" si="135"/>
        <v/>
      </c>
      <c r="XEX317" s="138" t="str">
        <f>IF(ISNA(VLOOKUP(E317,'Summarized Plan'!$A:$U,19,0)),"",VLOOKUP(E317,'Summarized Plan'!$A:$U,19,0))</f>
        <v/>
      </c>
      <c r="XEY317" s="16" t="str">
        <f>IF('Truck Utilization'!A282=0,"",'Truck Utilization'!A282)</f>
        <v/>
      </c>
      <c r="XEZ317" s="16" t="str">
        <f>IF('Truck Utilization'!B282=0,"",'Truck Utilization'!B282)</f>
        <v/>
      </c>
      <c r="XFA317" s="138">
        <f t="shared" si="136"/>
        <v>1</v>
      </c>
      <c r="XFB317" s="138" t="str">
        <f>IF('DSR Attendance'!A243="","",'DSR Attendance'!A243)</f>
        <v/>
      </c>
      <c r="XFC317" s="138" t="str">
        <f>IF('DSR Attendance'!B243="","",'DSR Attendance'!B243)</f>
        <v/>
      </c>
    </row>
    <row r="318" spans="1:55 16375:16383" ht="14.4" customHeight="1">
      <c r="A318" s="190" t="str">
        <f>IF(L318="","",VLOOKUP(L318,'Truck Utilization'!B$3:C$300,2,FALSE))</f>
        <v/>
      </c>
      <c r="B318" s="191"/>
      <c r="C318" s="192" t="str">
        <f>IF($B318="","",VLOOKUP($B318,'DSR Attendance'!$A$3:$E$273,5,FALSE))</f>
        <v/>
      </c>
      <c r="D318" s="193"/>
      <c r="E318" s="637"/>
      <c r="F318" s="195"/>
      <c r="G318" s="195"/>
      <c r="H318" s="195"/>
      <c r="I318" s="196" t="str">
        <f>IF(E318="","",VLOOKUP(E318,'Summarized Plan'!A:B,2,0))</f>
        <v/>
      </c>
      <c r="J318" s="194"/>
      <c r="K318" s="194" t="s">
        <v>378</v>
      </c>
      <c r="L318" s="195"/>
      <c r="M318" s="194" t="str">
        <f t="shared" si="115"/>
        <v/>
      </c>
      <c r="N318" s="195" t="str">
        <f>IF(E318="","",VLOOKUP(E318,'Summarized Plan'!$A:$C,3,0))</f>
        <v/>
      </c>
      <c r="O318" s="195" t="str">
        <f>IF(E318="","",VLOOKUP(E318,'Summarized Plan'!$A:$G,7,0))</f>
        <v/>
      </c>
      <c r="P318" s="196"/>
      <c r="Q318" s="198">
        <f t="shared" si="116"/>
        <v>0</v>
      </c>
      <c r="R318" s="197" t="str">
        <f>IF($B318="","",VLOOKUP($Q318,'DSR Attendance'!$A$3:$D$179,4,FALSE))</f>
        <v/>
      </c>
      <c r="S318" s="197"/>
      <c r="T318" s="197">
        <f t="shared" si="117"/>
        <v>0</v>
      </c>
      <c r="U318" s="197">
        <f t="shared" si="118"/>
        <v>0</v>
      </c>
      <c r="V318" s="197" t="str">
        <f t="shared" si="119"/>
        <v/>
      </c>
      <c r="W318" s="197"/>
      <c r="X318" s="197" t="str">
        <f>_xlfn.IFNA(IF(L318="","",VLOOKUP(L318,'Truck Utilization'!B$3:D$147,3,FALSE)),"")</f>
        <v/>
      </c>
      <c r="Y318" s="197" t="str">
        <f>IF(X318="","",IF(E318="","",VLOOKUP(E318,'Summarized Plan'!$A:$E,5,0)))</f>
        <v/>
      </c>
      <c r="Z318" s="197">
        <f t="shared" si="120"/>
        <v>0</v>
      </c>
      <c r="AA318" s="197">
        <f t="shared" si="121"/>
        <v>0</v>
      </c>
      <c r="AB318" s="197" t="str">
        <f t="shared" si="122"/>
        <v/>
      </c>
      <c r="AC318" s="197"/>
      <c r="AD318" s="197">
        <f t="shared" si="123"/>
        <v>0</v>
      </c>
      <c r="AE318" s="197">
        <f t="shared" si="124"/>
        <v>0</v>
      </c>
      <c r="AF318" s="197" t="str">
        <f t="shared" si="125"/>
        <v/>
      </c>
      <c r="AG318" s="194"/>
      <c r="AH318" s="194"/>
      <c r="AI318" s="194"/>
      <c r="AJ318" s="193"/>
      <c r="AK318" s="199"/>
      <c r="AL318" s="194"/>
      <c r="AM318" s="115" t="e">
        <f t="shared" si="126"/>
        <v>#VALUE!</v>
      </c>
      <c r="AO318" s="11">
        <f t="shared" si="127"/>
        <v>0</v>
      </c>
      <c r="AP318" s="11" t="e">
        <f t="shared" si="128"/>
        <v>#N/A</v>
      </c>
      <c r="AQ318" s="11" t="str">
        <f t="shared" si="129"/>
        <v/>
      </c>
      <c r="AS318" s="202">
        <f t="shared" si="130"/>
        <v>0</v>
      </c>
      <c r="AT318" s="11" t="str">
        <f t="shared" si="131"/>
        <v/>
      </c>
      <c r="AW318" s="116"/>
      <c r="AX318" s="115" t="e">
        <f t="shared" si="132"/>
        <v>#VALUE!</v>
      </c>
      <c r="AY318" s="278" t="str">
        <f t="shared" si="133"/>
        <v/>
      </c>
      <c r="BC318" s="115" t="str">
        <f>IF(E318="","",_xlfn.XLOOKUP(E318,'Summarized Plan'!A:A,'Summarized Plan'!K:K))</f>
        <v/>
      </c>
      <c r="XEU318" s="138">
        <f t="shared" si="134"/>
        <v>0</v>
      </c>
      <c r="XEV318" s="138" t="str">
        <f>IF(E318="","",B317)</f>
        <v/>
      </c>
      <c r="XEW318" s="153" t="str">
        <f t="shared" si="135"/>
        <v/>
      </c>
      <c r="XEX318" s="138" t="str">
        <f>IF(ISNA(VLOOKUP(E318,'Summarized Plan'!$A:$U,19,0)),"",VLOOKUP(E318,'Summarized Plan'!$A:$U,19,0))</f>
        <v/>
      </c>
      <c r="XEY318" s="16" t="str">
        <f>IF('Truck Utilization'!A283=0,"",'Truck Utilization'!A283)</f>
        <v/>
      </c>
      <c r="XEZ318" s="16" t="str">
        <f>IF('Truck Utilization'!B283=0,"",'Truck Utilization'!B283)</f>
        <v/>
      </c>
      <c r="XFA318" s="138">
        <f t="shared" si="136"/>
        <v>1</v>
      </c>
      <c r="XFB318" s="138" t="str">
        <f>IF('DSR Attendance'!A244="","",'DSR Attendance'!A244)</f>
        <v/>
      </c>
      <c r="XFC318" s="138" t="str">
        <f>IF('DSR Attendance'!B244="","",'DSR Attendance'!B244)</f>
        <v/>
      </c>
    </row>
    <row r="319" spans="1:55 16375:16383" ht="14.4" customHeight="1">
      <c r="A319" s="190" t="str">
        <f>IF(L319="","",VLOOKUP(L319,'Truck Utilization'!B$3:C$300,2,FALSE))</f>
        <v/>
      </c>
      <c r="B319" s="191"/>
      <c r="C319" s="192" t="str">
        <f>IF($B319="","",VLOOKUP($B319,'DSR Attendance'!$A$3:$E$273,5,FALSE))</f>
        <v/>
      </c>
      <c r="D319" s="193"/>
      <c r="E319" s="637"/>
      <c r="F319" s="195"/>
      <c r="G319" s="195"/>
      <c r="H319" s="195"/>
      <c r="I319" s="196" t="str">
        <f>IF(E319="","",VLOOKUP(E319,'Summarized Plan'!A:B,2,0))</f>
        <v/>
      </c>
      <c r="J319" s="194"/>
      <c r="K319" s="194" t="s">
        <v>378</v>
      </c>
      <c r="L319" s="195"/>
      <c r="M319" s="194" t="str">
        <f t="shared" si="115"/>
        <v/>
      </c>
      <c r="N319" s="195" t="str">
        <f>IF(E319="","",VLOOKUP(E319,'Summarized Plan'!$A:$C,3,0))</f>
        <v/>
      </c>
      <c r="O319" s="195" t="str">
        <f>IF(E319="","",VLOOKUP(E319,'Summarized Plan'!$A:$G,7,0))</f>
        <v/>
      </c>
      <c r="P319" s="196"/>
      <c r="Q319" s="198">
        <f t="shared" si="116"/>
        <v>0</v>
      </c>
      <c r="R319" s="197" t="str">
        <f>IF($B319="","",VLOOKUP($Q319,'DSR Attendance'!$A$3:$D$179,4,FALSE))</f>
        <v/>
      </c>
      <c r="S319" s="197"/>
      <c r="T319" s="197">
        <f t="shared" si="117"/>
        <v>0</v>
      </c>
      <c r="U319" s="197">
        <f t="shared" si="118"/>
        <v>0</v>
      </c>
      <c r="V319" s="197" t="str">
        <f t="shared" si="119"/>
        <v/>
      </c>
      <c r="W319" s="197"/>
      <c r="X319" s="197" t="str">
        <f>_xlfn.IFNA(IF(L319="","",VLOOKUP(L319,'Truck Utilization'!B$3:D$147,3,FALSE)),"")</f>
        <v/>
      </c>
      <c r="Y319" s="197" t="str">
        <f>IF(X319="","",IF(E319="","",VLOOKUP(E319,'Summarized Plan'!$A:$E,5,0)))</f>
        <v/>
      </c>
      <c r="Z319" s="197">
        <f t="shared" si="120"/>
        <v>0</v>
      </c>
      <c r="AA319" s="197">
        <f t="shared" si="121"/>
        <v>0</v>
      </c>
      <c r="AB319" s="197" t="str">
        <f t="shared" si="122"/>
        <v/>
      </c>
      <c r="AC319" s="197"/>
      <c r="AD319" s="197">
        <f t="shared" si="123"/>
        <v>0</v>
      </c>
      <c r="AE319" s="197">
        <f t="shared" si="124"/>
        <v>0</v>
      </c>
      <c r="AF319" s="197" t="str">
        <f t="shared" si="125"/>
        <v/>
      </c>
      <c r="AG319" s="194"/>
      <c r="AH319" s="194"/>
      <c r="AI319" s="194"/>
      <c r="AJ319" s="193"/>
      <c r="AK319" s="199"/>
      <c r="AL319" s="194"/>
      <c r="AM319" s="115" t="e">
        <f t="shared" si="126"/>
        <v>#VALUE!</v>
      </c>
      <c r="AO319" s="11">
        <f t="shared" si="127"/>
        <v>0</v>
      </c>
      <c r="AP319" s="11" t="e">
        <f t="shared" si="128"/>
        <v>#N/A</v>
      </c>
      <c r="AQ319" s="11" t="str">
        <f t="shared" si="129"/>
        <v/>
      </c>
      <c r="AS319" s="202">
        <f t="shared" si="130"/>
        <v>0</v>
      </c>
      <c r="AT319" s="11" t="str">
        <f t="shared" si="131"/>
        <v/>
      </c>
      <c r="AW319" s="116"/>
      <c r="AX319" s="115" t="e">
        <f t="shared" si="132"/>
        <v>#VALUE!</v>
      </c>
      <c r="AY319" s="278" t="str">
        <f t="shared" si="133"/>
        <v/>
      </c>
      <c r="BC319" s="115" t="str">
        <f>IF(E319="","",_xlfn.XLOOKUP(E319,'Summarized Plan'!A:A,'Summarized Plan'!K:K))</f>
        <v/>
      </c>
      <c r="XEU319" s="138">
        <f t="shared" si="134"/>
        <v>0</v>
      </c>
      <c r="XEV319" s="138" t="str">
        <f>IF(E319="","",B317)</f>
        <v/>
      </c>
      <c r="XEW319" s="153" t="str">
        <f t="shared" si="135"/>
        <v/>
      </c>
      <c r="XEX319" s="138" t="str">
        <f>IF(ISNA(VLOOKUP(E319,'Summarized Plan'!$A:$U,19,0)),"",VLOOKUP(E319,'Summarized Plan'!$A:$U,19,0))</f>
        <v/>
      </c>
      <c r="XEY319" s="16" t="str">
        <f>IF('Truck Utilization'!A284=0,"",'Truck Utilization'!A284)</f>
        <v/>
      </c>
      <c r="XEZ319" s="16" t="str">
        <f>IF('Truck Utilization'!B284=0,"",'Truck Utilization'!B284)</f>
        <v/>
      </c>
      <c r="XFA319" s="138">
        <f t="shared" si="136"/>
        <v>1</v>
      </c>
      <c r="XFB319" s="138" t="str">
        <f>IF('DSR Attendance'!A245="","",'DSR Attendance'!A245)</f>
        <v/>
      </c>
      <c r="XFC319" s="138" t="str">
        <f>IF('DSR Attendance'!B245="","",'DSR Attendance'!B245)</f>
        <v/>
      </c>
    </row>
    <row r="320" spans="1:55 16375:16383" ht="14.4" customHeight="1">
      <c r="A320" s="190" t="str">
        <f>IF(L320="","",VLOOKUP(L320,'Truck Utilization'!B$3:C$300,2,FALSE))</f>
        <v/>
      </c>
      <c r="B320" s="191"/>
      <c r="C320" s="192" t="str">
        <f>IF($B320="","",VLOOKUP($B320,'DSR Attendance'!$A$3:$E$273,5,FALSE))</f>
        <v/>
      </c>
      <c r="D320" s="193"/>
      <c r="E320" s="637"/>
      <c r="F320" s="195"/>
      <c r="G320" s="195"/>
      <c r="H320" s="195"/>
      <c r="I320" s="196" t="str">
        <f>IF(E320="","",VLOOKUP(E320,'Summarized Plan'!A:B,2,0))</f>
        <v/>
      </c>
      <c r="J320" s="194"/>
      <c r="K320" s="194" t="s">
        <v>378</v>
      </c>
      <c r="L320" s="195"/>
      <c r="M320" s="194" t="str">
        <f t="shared" si="115"/>
        <v/>
      </c>
      <c r="N320" s="195" t="str">
        <f>IF(E320="","",VLOOKUP(E320,'Summarized Plan'!$A:$C,3,0))</f>
        <v/>
      </c>
      <c r="O320" s="195" t="str">
        <f>IF(E320="","",VLOOKUP(E320,'Summarized Plan'!$A:$G,7,0))</f>
        <v/>
      </c>
      <c r="P320" s="196"/>
      <c r="Q320" s="198">
        <f t="shared" si="116"/>
        <v>0</v>
      </c>
      <c r="R320" s="197" t="str">
        <f>IF($B320="","",VLOOKUP($Q320,'DSR Attendance'!$A$3:$D$179,4,FALSE))</f>
        <v/>
      </c>
      <c r="S320" s="197"/>
      <c r="T320" s="197">
        <f t="shared" si="117"/>
        <v>0</v>
      </c>
      <c r="U320" s="197">
        <f t="shared" si="118"/>
        <v>0</v>
      </c>
      <c r="V320" s="197" t="str">
        <f t="shared" si="119"/>
        <v/>
      </c>
      <c r="W320" s="197"/>
      <c r="X320" s="197" t="str">
        <f>_xlfn.IFNA(IF(L320="","",VLOOKUP(L320,'Truck Utilization'!B$3:D$147,3,FALSE)),"")</f>
        <v/>
      </c>
      <c r="Y320" s="197" t="str">
        <f>IF(X320="","",IF(E320="","",VLOOKUP(E320,'Summarized Plan'!$A:$E,5,0)))</f>
        <v/>
      </c>
      <c r="Z320" s="197">
        <f t="shared" si="120"/>
        <v>0</v>
      </c>
      <c r="AA320" s="197">
        <f t="shared" si="121"/>
        <v>0</v>
      </c>
      <c r="AB320" s="197" t="str">
        <f t="shared" si="122"/>
        <v/>
      </c>
      <c r="AC320" s="197"/>
      <c r="AD320" s="197">
        <f t="shared" si="123"/>
        <v>0</v>
      </c>
      <c r="AE320" s="197">
        <f t="shared" si="124"/>
        <v>0</v>
      </c>
      <c r="AF320" s="197" t="str">
        <f t="shared" si="125"/>
        <v/>
      </c>
      <c r="AG320" s="194"/>
      <c r="AH320" s="194"/>
      <c r="AI320" s="194"/>
      <c r="AJ320" s="193"/>
      <c r="AK320" s="199"/>
      <c r="AL320" s="194"/>
      <c r="AM320" s="115" t="e">
        <f t="shared" si="126"/>
        <v>#VALUE!</v>
      </c>
      <c r="AO320" s="11">
        <f t="shared" si="127"/>
        <v>0</v>
      </c>
      <c r="AP320" s="11" t="e">
        <f t="shared" si="128"/>
        <v>#N/A</v>
      </c>
      <c r="AQ320" s="11" t="str">
        <f t="shared" si="129"/>
        <v/>
      </c>
      <c r="AS320" s="202">
        <f t="shared" si="130"/>
        <v>0</v>
      </c>
      <c r="AT320" s="11" t="str">
        <f t="shared" si="131"/>
        <v/>
      </c>
      <c r="AW320" s="116"/>
      <c r="AX320" s="115" t="e">
        <f t="shared" si="132"/>
        <v>#VALUE!</v>
      </c>
      <c r="AY320" s="278" t="str">
        <f t="shared" si="133"/>
        <v/>
      </c>
      <c r="BC320" s="115" t="str">
        <f>IF(E320="","",_xlfn.XLOOKUP(E320,'Summarized Plan'!A:A,'Summarized Plan'!K:K))</f>
        <v/>
      </c>
      <c r="XEU320" s="138">
        <f t="shared" si="134"/>
        <v>0</v>
      </c>
      <c r="XEV320" s="138" t="str">
        <f>IF(E320="","",B317)</f>
        <v/>
      </c>
      <c r="XEW320" s="153" t="str">
        <f t="shared" si="135"/>
        <v/>
      </c>
      <c r="XEX320" s="138" t="str">
        <f>IF(ISNA(VLOOKUP(E320,'Summarized Plan'!$A:$U,19,0)),"",VLOOKUP(E320,'Summarized Plan'!$A:$U,19,0))</f>
        <v/>
      </c>
      <c r="XEY320" s="16" t="str">
        <f>IF('Truck Utilization'!A285=0,"",'Truck Utilization'!A285)</f>
        <v/>
      </c>
      <c r="XEZ320" s="16" t="str">
        <f>IF('Truck Utilization'!B285=0,"",'Truck Utilization'!B285)</f>
        <v/>
      </c>
      <c r="XFA320" s="138">
        <f t="shared" si="136"/>
        <v>1</v>
      </c>
      <c r="XFB320" s="138" t="str">
        <f>IF('DSR Attendance'!A246="","",'DSR Attendance'!A246)</f>
        <v/>
      </c>
      <c r="XFC320" s="138" t="str">
        <f>IF('DSR Attendance'!B246="","",'DSR Attendance'!B246)</f>
        <v/>
      </c>
    </row>
    <row r="321" spans="1:55 16375:16383" ht="14.4" customHeight="1">
      <c r="A321" s="190" t="str">
        <f>IF(L321="","",VLOOKUP(L321,'Truck Utilization'!B$3:C$300,2,FALSE))</f>
        <v/>
      </c>
      <c r="B321" s="191"/>
      <c r="C321" s="192" t="str">
        <f>IF($B321="","",VLOOKUP($B321,'DSR Attendance'!$A$3:$E$273,5,FALSE))</f>
        <v/>
      </c>
      <c r="D321" s="193"/>
      <c r="E321" s="637"/>
      <c r="F321" s="195"/>
      <c r="G321" s="195"/>
      <c r="H321" s="195"/>
      <c r="I321" s="196" t="str">
        <f>IF(E321="","",VLOOKUP(E321,'Summarized Plan'!A:B,2,0))</f>
        <v/>
      </c>
      <c r="J321" s="194"/>
      <c r="K321" s="194" t="s">
        <v>378</v>
      </c>
      <c r="L321" s="195"/>
      <c r="M321" s="194" t="str">
        <f t="shared" si="115"/>
        <v/>
      </c>
      <c r="N321" s="195" t="str">
        <f>IF(E321="","",VLOOKUP(E321,'Summarized Plan'!$A:$C,3,0))</f>
        <v/>
      </c>
      <c r="O321" s="195" t="str">
        <f>IF(E321="","",VLOOKUP(E321,'Summarized Plan'!$A:$G,7,0))</f>
        <v/>
      </c>
      <c r="P321" s="196"/>
      <c r="Q321" s="198">
        <f t="shared" si="116"/>
        <v>0</v>
      </c>
      <c r="R321" s="197" t="str">
        <f>IF($B321="","",VLOOKUP($Q321,'DSR Attendance'!$A$3:$D$179,4,FALSE))</f>
        <v/>
      </c>
      <c r="S321" s="197"/>
      <c r="T321" s="197">
        <f t="shared" si="117"/>
        <v>0</v>
      </c>
      <c r="U321" s="197">
        <f t="shared" si="118"/>
        <v>0</v>
      </c>
      <c r="V321" s="197" t="str">
        <f t="shared" si="119"/>
        <v/>
      </c>
      <c r="W321" s="197"/>
      <c r="X321" s="197" t="str">
        <f>_xlfn.IFNA(IF(L321="","",VLOOKUP(L321,'Truck Utilization'!B$3:D$147,3,FALSE)),"")</f>
        <v/>
      </c>
      <c r="Y321" s="197" t="str">
        <f>IF(X321="","",IF(E321="","",VLOOKUP(E321,'Summarized Plan'!$A:$E,5,0)))</f>
        <v/>
      </c>
      <c r="Z321" s="197">
        <f t="shared" si="120"/>
        <v>0</v>
      </c>
      <c r="AA321" s="197">
        <f t="shared" si="121"/>
        <v>0</v>
      </c>
      <c r="AB321" s="197" t="str">
        <f t="shared" si="122"/>
        <v/>
      </c>
      <c r="AC321" s="197"/>
      <c r="AD321" s="197">
        <f t="shared" si="123"/>
        <v>0</v>
      </c>
      <c r="AE321" s="197">
        <f t="shared" si="124"/>
        <v>0</v>
      </c>
      <c r="AF321" s="197" t="str">
        <f t="shared" si="125"/>
        <v/>
      </c>
      <c r="AG321" s="194"/>
      <c r="AH321" s="194"/>
      <c r="AI321" s="194"/>
      <c r="AJ321" s="193"/>
      <c r="AK321" s="199"/>
      <c r="AL321" s="194"/>
      <c r="AM321" s="115" t="e">
        <f t="shared" si="126"/>
        <v>#VALUE!</v>
      </c>
      <c r="AO321" s="11">
        <f t="shared" si="127"/>
        <v>0</v>
      </c>
      <c r="AP321" s="11" t="e">
        <f t="shared" si="128"/>
        <v>#N/A</v>
      </c>
      <c r="AQ321" s="11" t="str">
        <f t="shared" si="129"/>
        <v/>
      </c>
      <c r="AS321" s="202">
        <f t="shared" si="130"/>
        <v>0</v>
      </c>
      <c r="AT321" s="11" t="str">
        <f t="shared" si="131"/>
        <v/>
      </c>
      <c r="AW321" s="116"/>
      <c r="AX321" s="115" t="e">
        <f t="shared" si="132"/>
        <v>#VALUE!</v>
      </c>
      <c r="AY321" s="278" t="str">
        <f t="shared" si="133"/>
        <v/>
      </c>
      <c r="BC321" s="115" t="str">
        <f>IF(E321="","",_xlfn.XLOOKUP(E321,'Summarized Plan'!A:A,'Summarized Plan'!K:K))</f>
        <v/>
      </c>
      <c r="XEU321" s="138">
        <f t="shared" si="134"/>
        <v>0</v>
      </c>
      <c r="XEV321" s="138" t="str">
        <f>IF(E321="","",B317)</f>
        <v/>
      </c>
      <c r="XEW321" s="153" t="str">
        <f t="shared" si="135"/>
        <v/>
      </c>
      <c r="XEX321" s="138" t="str">
        <f>IF(ISNA(VLOOKUP(E321,'Summarized Plan'!$A:$U,19,0)),"",VLOOKUP(E321,'Summarized Plan'!$A:$U,19,0))</f>
        <v/>
      </c>
      <c r="XEY321" s="16" t="str">
        <f>IF('Truck Utilization'!A286=0,"",'Truck Utilization'!A286)</f>
        <v/>
      </c>
      <c r="XEZ321" s="16" t="str">
        <f>IF('Truck Utilization'!B286=0,"",'Truck Utilization'!B286)</f>
        <v/>
      </c>
      <c r="XFA321" s="138">
        <f t="shared" si="136"/>
        <v>1</v>
      </c>
      <c r="XFB321" s="138" t="str">
        <f>IF('DSR Attendance'!A247="","",'DSR Attendance'!A247)</f>
        <v/>
      </c>
      <c r="XFC321" s="138" t="str">
        <f>IF('DSR Attendance'!B247="","",'DSR Attendance'!B247)</f>
        <v/>
      </c>
    </row>
    <row r="322" spans="1:55 16375:16383" ht="14.4" customHeight="1">
      <c r="A322" s="190" t="str">
        <f>IF(L322="","",VLOOKUP(L322,'Truck Utilization'!B$3:C$300,2,FALSE))</f>
        <v/>
      </c>
      <c r="B322" s="191"/>
      <c r="C322" s="192" t="str">
        <f>IF($B322="","",VLOOKUP($B322,'DSR Attendance'!$A$3:$E$273,5,FALSE))</f>
        <v/>
      </c>
      <c r="D322" s="193"/>
      <c r="E322" s="637"/>
      <c r="F322" s="195"/>
      <c r="G322" s="195"/>
      <c r="H322" s="195"/>
      <c r="I322" s="196" t="str">
        <f>IF(E322="","",VLOOKUP(E322,'Summarized Plan'!A:B,2,0))</f>
        <v/>
      </c>
      <c r="J322" s="194"/>
      <c r="K322" s="194" t="s">
        <v>378</v>
      </c>
      <c r="L322" s="195"/>
      <c r="M322" s="194" t="str">
        <f t="shared" si="115"/>
        <v/>
      </c>
      <c r="N322" s="195" t="str">
        <f>IF(E322="","",VLOOKUP(E322,'Summarized Plan'!$A:$C,3,0))</f>
        <v/>
      </c>
      <c r="O322" s="195" t="str">
        <f>IF(E322="","",VLOOKUP(E322,'Summarized Plan'!$A:$G,7,0))</f>
        <v/>
      </c>
      <c r="P322" s="196"/>
      <c r="Q322" s="198">
        <f t="shared" si="116"/>
        <v>0</v>
      </c>
      <c r="R322" s="197" t="str">
        <f>IF($B322="","",VLOOKUP($Q322,'DSR Attendance'!$A$3:$D$179,4,FALSE))</f>
        <v/>
      </c>
      <c r="S322" s="197"/>
      <c r="T322" s="197">
        <f t="shared" si="117"/>
        <v>0</v>
      </c>
      <c r="U322" s="197">
        <f t="shared" si="118"/>
        <v>0</v>
      </c>
      <c r="V322" s="197" t="str">
        <f t="shared" si="119"/>
        <v/>
      </c>
      <c r="W322" s="197"/>
      <c r="X322" s="197" t="str">
        <f>_xlfn.IFNA(IF(L322="","",VLOOKUP(L322,'Truck Utilization'!B$3:D$147,3,FALSE)),"")</f>
        <v/>
      </c>
      <c r="Y322" s="197" t="str">
        <f>IF(X322="","",IF(E322="","",VLOOKUP(E322,'Summarized Plan'!$A:$E,5,0)))</f>
        <v/>
      </c>
      <c r="Z322" s="197">
        <f t="shared" si="120"/>
        <v>0</v>
      </c>
      <c r="AA322" s="197">
        <f t="shared" si="121"/>
        <v>0</v>
      </c>
      <c r="AB322" s="197" t="str">
        <f t="shared" si="122"/>
        <v/>
      </c>
      <c r="AC322" s="197"/>
      <c r="AD322" s="197">
        <f t="shared" si="123"/>
        <v>0</v>
      </c>
      <c r="AE322" s="197">
        <f t="shared" si="124"/>
        <v>0</v>
      </c>
      <c r="AF322" s="197" t="str">
        <f t="shared" si="125"/>
        <v/>
      </c>
      <c r="AG322" s="194"/>
      <c r="AH322" s="194"/>
      <c r="AI322" s="194"/>
      <c r="AJ322" s="193"/>
      <c r="AK322" s="199"/>
      <c r="AL322" s="194"/>
      <c r="AM322" s="115" t="e">
        <f t="shared" si="126"/>
        <v>#VALUE!</v>
      </c>
      <c r="AO322" s="11">
        <f t="shared" si="127"/>
        <v>0</v>
      </c>
      <c r="AP322" s="11" t="e">
        <f t="shared" si="128"/>
        <v>#N/A</v>
      </c>
      <c r="AQ322" s="11" t="str">
        <f t="shared" si="129"/>
        <v/>
      </c>
      <c r="AS322" s="202">
        <f t="shared" si="130"/>
        <v>0</v>
      </c>
      <c r="AT322" s="11" t="str">
        <f t="shared" si="131"/>
        <v/>
      </c>
      <c r="AW322" s="116"/>
      <c r="AX322" s="115" t="e">
        <f t="shared" si="132"/>
        <v>#VALUE!</v>
      </c>
      <c r="AY322" s="278" t="str">
        <f t="shared" si="133"/>
        <v/>
      </c>
      <c r="BC322" s="115" t="str">
        <f>IF(E322="","",_xlfn.XLOOKUP(E322,'Summarized Plan'!A:A,'Summarized Plan'!K:K))</f>
        <v/>
      </c>
      <c r="XEU322" s="138">
        <f t="shared" si="134"/>
        <v>0</v>
      </c>
      <c r="XEV322" s="138" t="str">
        <f>IF(E322="","",B322)</f>
        <v/>
      </c>
      <c r="XEW322" s="153" t="str">
        <f t="shared" si="135"/>
        <v/>
      </c>
      <c r="XEX322" s="138" t="str">
        <f>IF(ISNA(VLOOKUP(E322,'Summarized Plan'!$A:$U,19,0)),"",VLOOKUP(E322,'Summarized Plan'!$A:$U,19,0))</f>
        <v/>
      </c>
      <c r="XEY322" s="16" t="str">
        <f>IF('Truck Utilization'!A287=0,"",'Truck Utilization'!A287)</f>
        <v/>
      </c>
      <c r="XEZ322" s="16" t="str">
        <f>IF('Truck Utilization'!B287=0,"",'Truck Utilization'!B287)</f>
        <v/>
      </c>
      <c r="XFA322" s="138">
        <f t="shared" si="136"/>
        <v>1</v>
      </c>
      <c r="XFB322" s="138" t="str">
        <f>IF('DSR Attendance'!A248="","",'DSR Attendance'!A248)</f>
        <v/>
      </c>
      <c r="XFC322" s="138" t="str">
        <f>IF('DSR Attendance'!B248="","",'DSR Attendance'!B248)</f>
        <v/>
      </c>
    </row>
    <row r="323" spans="1:55 16375:16383" ht="14.4" customHeight="1">
      <c r="A323" s="190" t="str">
        <f>IF(L323="","",VLOOKUP(L323,'Truck Utilization'!B$3:C$300,2,FALSE))</f>
        <v/>
      </c>
      <c r="B323" s="191"/>
      <c r="C323" s="192" t="str">
        <f>IF($B323="","",VLOOKUP($B323,'DSR Attendance'!$A$3:$E$273,5,FALSE))</f>
        <v/>
      </c>
      <c r="D323" s="193"/>
      <c r="E323" s="637"/>
      <c r="F323" s="195"/>
      <c r="G323" s="195"/>
      <c r="H323" s="195"/>
      <c r="I323" s="196" t="str">
        <f>IF(E323="","",VLOOKUP(E323,'Summarized Plan'!A:B,2,0))</f>
        <v/>
      </c>
      <c r="J323" s="194"/>
      <c r="K323" s="194" t="s">
        <v>378</v>
      </c>
      <c r="L323" s="195"/>
      <c r="M323" s="194" t="str">
        <f t="shared" si="115"/>
        <v/>
      </c>
      <c r="N323" s="195" t="str">
        <f>IF(E323="","",VLOOKUP(E323,'Summarized Plan'!$A:$C,3,0))</f>
        <v/>
      </c>
      <c r="O323" s="195" t="str">
        <f>IF(E323="","",VLOOKUP(E323,'Summarized Plan'!$A:$G,7,0))</f>
        <v/>
      </c>
      <c r="P323" s="196"/>
      <c r="Q323" s="198">
        <f t="shared" si="116"/>
        <v>0</v>
      </c>
      <c r="R323" s="197" t="str">
        <f>IF($B323="","",VLOOKUP($Q323,'DSR Attendance'!$A$3:$D$179,4,FALSE))</f>
        <v/>
      </c>
      <c r="S323" s="197"/>
      <c r="T323" s="197">
        <f t="shared" si="117"/>
        <v>0</v>
      </c>
      <c r="U323" s="197">
        <f t="shared" si="118"/>
        <v>0</v>
      </c>
      <c r="V323" s="197" t="str">
        <f t="shared" si="119"/>
        <v/>
      </c>
      <c r="W323" s="197"/>
      <c r="X323" s="197" t="str">
        <f>_xlfn.IFNA(IF(L323="","",VLOOKUP(L323,'Truck Utilization'!B$3:D$147,3,FALSE)),"")</f>
        <v/>
      </c>
      <c r="Y323" s="197" t="str">
        <f>IF(X323="","",IF(E323="","",VLOOKUP(E323,'Summarized Plan'!$A:$E,5,0)))</f>
        <v/>
      </c>
      <c r="Z323" s="197">
        <f t="shared" si="120"/>
        <v>0</v>
      </c>
      <c r="AA323" s="197">
        <f t="shared" si="121"/>
        <v>0</v>
      </c>
      <c r="AB323" s="197" t="str">
        <f t="shared" si="122"/>
        <v/>
      </c>
      <c r="AC323" s="197"/>
      <c r="AD323" s="197">
        <f t="shared" si="123"/>
        <v>0</v>
      </c>
      <c r="AE323" s="197">
        <f t="shared" si="124"/>
        <v>0</v>
      </c>
      <c r="AF323" s="197" t="str">
        <f t="shared" si="125"/>
        <v/>
      </c>
      <c r="AG323" s="194"/>
      <c r="AH323" s="194"/>
      <c r="AI323" s="194"/>
      <c r="AJ323" s="193"/>
      <c r="AK323" s="199"/>
      <c r="AL323" s="194"/>
      <c r="AM323" s="115" t="e">
        <f t="shared" si="126"/>
        <v>#VALUE!</v>
      </c>
      <c r="AO323" s="11">
        <f t="shared" si="127"/>
        <v>0</v>
      </c>
      <c r="AP323" s="11" t="e">
        <f t="shared" si="128"/>
        <v>#N/A</v>
      </c>
      <c r="AQ323" s="11" t="str">
        <f t="shared" si="129"/>
        <v/>
      </c>
      <c r="AS323" s="202">
        <f t="shared" si="130"/>
        <v>0</v>
      </c>
      <c r="AT323" s="11" t="str">
        <f t="shared" si="131"/>
        <v/>
      </c>
      <c r="AW323" s="116"/>
      <c r="AX323" s="115" t="e">
        <f t="shared" si="132"/>
        <v>#VALUE!</v>
      </c>
      <c r="AY323" s="278" t="str">
        <f t="shared" si="133"/>
        <v/>
      </c>
      <c r="BC323" s="115" t="str">
        <f>IF(E323="","",_xlfn.XLOOKUP(E323,'Summarized Plan'!A:A,'Summarized Plan'!K:K))</f>
        <v/>
      </c>
      <c r="XEU323" s="138">
        <f t="shared" si="134"/>
        <v>0</v>
      </c>
      <c r="XEV323" s="138" t="str">
        <f>IF(E323="","",B322)</f>
        <v/>
      </c>
      <c r="XEW323" s="153" t="str">
        <f t="shared" si="135"/>
        <v/>
      </c>
      <c r="XEX323" s="138" t="str">
        <f>IF(ISNA(VLOOKUP(E323,'Summarized Plan'!$A:$U,19,0)),"",VLOOKUP(E323,'Summarized Plan'!$A:$U,19,0))</f>
        <v/>
      </c>
      <c r="XEY323" s="16" t="str">
        <f>IF('Truck Utilization'!A288=0,"",'Truck Utilization'!A288)</f>
        <v/>
      </c>
      <c r="XEZ323" s="16" t="str">
        <f>IF('Truck Utilization'!B288=0,"",'Truck Utilization'!B288)</f>
        <v/>
      </c>
      <c r="XFA323" s="138">
        <f t="shared" si="136"/>
        <v>1</v>
      </c>
      <c r="XFB323" s="138" t="str">
        <f>IF('DSR Attendance'!A249="","",'DSR Attendance'!A249)</f>
        <v/>
      </c>
      <c r="XFC323" s="138" t="str">
        <f>IF('DSR Attendance'!B249="","",'DSR Attendance'!B249)</f>
        <v/>
      </c>
    </row>
    <row r="324" spans="1:55 16375:16383" ht="14.4" customHeight="1">
      <c r="A324" s="190" t="str">
        <f>IF(L324="","",VLOOKUP(L324,'Truck Utilization'!B$3:C$300,2,FALSE))</f>
        <v/>
      </c>
      <c r="B324" s="191"/>
      <c r="C324" s="192" t="str">
        <f>IF($B324="","",VLOOKUP($B324,'DSR Attendance'!$A$3:$E$273,5,FALSE))</f>
        <v/>
      </c>
      <c r="D324" s="193"/>
      <c r="E324" s="637"/>
      <c r="F324" s="195"/>
      <c r="G324" s="195"/>
      <c r="H324" s="195"/>
      <c r="I324" s="196" t="str">
        <f>IF(E324="","",VLOOKUP(E324,'Summarized Plan'!A:B,2,0))</f>
        <v/>
      </c>
      <c r="J324" s="194"/>
      <c r="K324" s="194" t="s">
        <v>378</v>
      </c>
      <c r="L324" s="195"/>
      <c r="M324" s="194" t="str">
        <f t="shared" si="115"/>
        <v/>
      </c>
      <c r="N324" s="195" t="str">
        <f>IF(E324="","",VLOOKUP(E324,'Summarized Plan'!$A:$C,3,0))</f>
        <v/>
      </c>
      <c r="O324" s="195" t="str">
        <f>IF(E324="","",VLOOKUP(E324,'Summarized Plan'!$A:$G,7,0))</f>
        <v/>
      </c>
      <c r="P324" s="196"/>
      <c r="Q324" s="198">
        <f t="shared" si="116"/>
        <v>0</v>
      </c>
      <c r="R324" s="197" t="str">
        <f>IF($B324="","",VLOOKUP($Q324,'DSR Attendance'!$A$3:$D$179,4,FALSE))</f>
        <v/>
      </c>
      <c r="S324" s="197"/>
      <c r="T324" s="197">
        <f t="shared" si="117"/>
        <v>0</v>
      </c>
      <c r="U324" s="197">
        <f t="shared" si="118"/>
        <v>0</v>
      </c>
      <c r="V324" s="197" t="str">
        <f t="shared" si="119"/>
        <v/>
      </c>
      <c r="W324" s="197"/>
      <c r="X324" s="197" t="str">
        <f>_xlfn.IFNA(IF(L324="","",VLOOKUP(L324,'Truck Utilization'!B$3:D$147,3,FALSE)),"")</f>
        <v/>
      </c>
      <c r="Y324" s="197" t="str">
        <f>IF(X324="","",IF(E324="","",VLOOKUP(E324,'Summarized Plan'!$A:$E,5,0)))</f>
        <v/>
      </c>
      <c r="Z324" s="197">
        <f t="shared" si="120"/>
        <v>0</v>
      </c>
      <c r="AA324" s="197">
        <f t="shared" si="121"/>
        <v>0</v>
      </c>
      <c r="AB324" s="197" t="str">
        <f t="shared" si="122"/>
        <v/>
      </c>
      <c r="AC324" s="197"/>
      <c r="AD324" s="197">
        <f t="shared" si="123"/>
        <v>0</v>
      </c>
      <c r="AE324" s="197">
        <f t="shared" si="124"/>
        <v>0</v>
      </c>
      <c r="AF324" s="197" t="str">
        <f t="shared" si="125"/>
        <v/>
      </c>
      <c r="AG324" s="194"/>
      <c r="AH324" s="194"/>
      <c r="AI324" s="194"/>
      <c r="AJ324" s="193"/>
      <c r="AK324" s="199"/>
      <c r="AL324" s="194"/>
      <c r="AM324" s="115" t="e">
        <f t="shared" si="126"/>
        <v>#VALUE!</v>
      </c>
      <c r="AO324" s="11">
        <f t="shared" si="127"/>
        <v>0</v>
      </c>
      <c r="AP324" s="11" t="e">
        <f t="shared" si="128"/>
        <v>#N/A</v>
      </c>
      <c r="AQ324" s="11" t="str">
        <f t="shared" si="129"/>
        <v/>
      </c>
      <c r="AS324" s="202">
        <f t="shared" si="130"/>
        <v>0</v>
      </c>
      <c r="AT324" s="11" t="str">
        <f t="shared" si="131"/>
        <v/>
      </c>
      <c r="AW324" s="116"/>
      <c r="AX324" s="115" t="e">
        <f t="shared" si="132"/>
        <v>#VALUE!</v>
      </c>
      <c r="AY324" s="278" t="str">
        <f t="shared" si="133"/>
        <v/>
      </c>
      <c r="BC324" s="115" t="str">
        <f>IF(E324="","",_xlfn.XLOOKUP(E324,'Summarized Plan'!A:A,'Summarized Plan'!K:K))</f>
        <v/>
      </c>
      <c r="XEU324" s="138">
        <f t="shared" si="134"/>
        <v>0</v>
      </c>
      <c r="XEV324" s="138" t="str">
        <f>IF(E324="","",B322)</f>
        <v/>
      </c>
      <c r="XEW324" s="153" t="str">
        <f t="shared" si="135"/>
        <v/>
      </c>
      <c r="XEX324" s="138" t="str">
        <f>IF(ISNA(VLOOKUP(E324,'Summarized Plan'!$A:$U,19,0)),"",VLOOKUP(E324,'Summarized Plan'!$A:$U,19,0))</f>
        <v/>
      </c>
      <c r="XEY324" s="16" t="str">
        <f>IF('Truck Utilization'!A289=0,"",'Truck Utilization'!A289)</f>
        <v/>
      </c>
      <c r="XEZ324" s="16" t="str">
        <f>IF('Truck Utilization'!B289=0,"",'Truck Utilization'!B289)</f>
        <v/>
      </c>
      <c r="XFA324" s="138">
        <f t="shared" si="136"/>
        <v>1</v>
      </c>
      <c r="XFB324" s="138" t="str">
        <f>IF('DSR Attendance'!A250="","",'DSR Attendance'!A250)</f>
        <v/>
      </c>
      <c r="XFC324" s="138" t="str">
        <f>IF('DSR Attendance'!B250="","",'DSR Attendance'!B250)</f>
        <v/>
      </c>
    </row>
    <row r="325" spans="1:55 16375:16383" ht="14.4" customHeight="1">
      <c r="A325" s="190" t="str">
        <f>IF(L325="","",VLOOKUP(L325,'Truck Utilization'!B$3:C$300,2,FALSE))</f>
        <v/>
      </c>
      <c r="B325" s="191"/>
      <c r="C325" s="192" t="str">
        <f>IF($B325="","",VLOOKUP($B325,'DSR Attendance'!$A$3:$E$273,5,FALSE))</f>
        <v/>
      </c>
      <c r="D325" s="193"/>
      <c r="E325" s="637"/>
      <c r="F325" s="195"/>
      <c r="G325" s="195"/>
      <c r="H325" s="195"/>
      <c r="I325" s="196" t="str">
        <f>IF(E325="","",VLOOKUP(E325,'Summarized Plan'!A:B,2,0))</f>
        <v/>
      </c>
      <c r="J325" s="194"/>
      <c r="K325" s="194" t="s">
        <v>378</v>
      </c>
      <c r="L325" s="195"/>
      <c r="M325" s="194" t="str">
        <f t="shared" si="115"/>
        <v/>
      </c>
      <c r="N325" s="195" t="str">
        <f>IF(E325="","",VLOOKUP(E325,'Summarized Plan'!$A:$C,3,0))</f>
        <v/>
      </c>
      <c r="O325" s="195" t="str">
        <f>IF(E325="","",VLOOKUP(E325,'Summarized Plan'!$A:$G,7,0))</f>
        <v/>
      </c>
      <c r="P325" s="196"/>
      <c r="Q325" s="198">
        <f t="shared" si="116"/>
        <v>0</v>
      </c>
      <c r="R325" s="197" t="str">
        <f>IF($B325="","",VLOOKUP($Q325,'DSR Attendance'!$A$3:$D$179,4,FALSE))</f>
        <v/>
      </c>
      <c r="S325" s="197"/>
      <c r="T325" s="197">
        <f t="shared" si="117"/>
        <v>0</v>
      </c>
      <c r="U325" s="197">
        <f t="shared" si="118"/>
        <v>0</v>
      </c>
      <c r="V325" s="197" t="str">
        <f t="shared" si="119"/>
        <v/>
      </c>
      <c r="W325" s="197"/>
      <c r="X325" s="197" t="str">
        <f>_xlfn.IFNA(IF(L325="","",VLOOKUP(L325,'Truck Utilization'!B$3:D$147,3,FALSE)),"")</f>
        <v/>
      </c>
      <c r="Y325" s="197" t="str">
        <f>IF(X325="","",IF(E325="","",VLOOKUP(E325,'Summarized Plan'!$A:$E,5,0)))</f>
        <v/>
      </c>
      <c r="Z325" s="197">
        <f t="shared" si="120"/>
        <v>0</v>
      </c>
      <c r="AA325" s="197">
        <f t="shared" si="121"/>
        <v>0</v>
      </c>
      <c r="AB325" s="197" t="str">
        <f t="shared" si="122"/>
        <v/>
      </c>
      <c r="AC325" s="197"/>
      <c r="AD325" s="197">
        <f t="shared" si="123"/>
        <v>0</v>
      </c>
      <c r="AE325" s="197">
        <f t="shared" si="124"/>
        <v>0</v>
      </c>
      <c r="AF325" s="197" t="str">
        <f t="shared" si="125"/>
        <v/>
      </c>
      <c r="AG325" s="194"/>
      <c r="AH325" s="194"/>
      <c r="AI325" s="194"/>
      <c r="AJ325" s="193"/>
      <c r="AK325" s="199"/>
      <c r="AL325" s="194"/>
      <c r="AM325" s="115" t="e">
        <f t="shared" si="126"/>
        <v>#VALUE!</v>
      </c>
      <c r="AO325" s="11">
        <f t="shared" si="127"/>
        <v>0</v>
      </c>
      <c r="AP325" s="11" t="e">
        <f t="shared" si="128"/>
        <v>#N/A</v>
      </c>
      <c r="AQ325" s="11" t="str">
        <f t="shared" si="129"/>
        <v/>
      </c>
      <c r="AS325" s="202">
        <f t="shared" si="130"/>
        <v>0</v>
      </c>
      <c r="AT325" s="11" t="str">
        <f t="shared" si="131"/>
        <v/>
      </c>
      <c r="AW325" s="116"/>
      <c r="AX325" s="115" t="e">
        <f t="shared" si="132"/>
        <v>#VALUE!</v>
      </c>
      <c r="AY325" s="278" t="str">
        <f t="shared" si="133"/>
        <v/>
      </c>
      <c r="BC325" s="115" t="str">
        <f>IF(E325="","",_xlfn.XLOOKUP(E325,'Summarized Plan'!A:A,'Summarized Plan'!K:K))</f>
        <v/>
      </c>
      <c r="XEU325" s="138">
        <f t="shared" si="134"/>
        <v>0</v>
      </c>
      <c r="XEV325" s="138" t="str">
        <f>IF(E325="","",B322)</f>
        <v/>
      </c>
      <c r="XEW325" s="153" t="str">
        <f t="shared" si="135"/>
        <v/>
      </c>
      <c r="XEX325" s="138" t="str">
        <f>IF(ISNA(VLOOKUP(E325,'Summarized Plan'!$A:$U,19,0)),"",VLOOKUP(E325,'Summarized Plan'!$A:$U,19,0))</f>
        <v/>
      </c>
      <c r="XEY325" s="16" t="str">
        <f>IF('Truck Utilization'!A290=0,"",'Truck Utilization'!A290)</f>
        <v/>
      </c>
      <c r="XEZ325" s="16" t="str">
        <f>IF('Truck Utilization'!B290=0,"",'Truck Utilization'!B290)</f>
        <v/>
      </c>
      <c r="XFA325" s="138">
        <f t="shared" si="136"/>
        <v>1</v>
      </c>
      <c r="XFB325" s="138" t="str">
        <f>IF('DSR Attendance'!A251="","",'DSR Attendance'!A251)</f>
        <v/>
      </c>
      <c r="XFC325" s="138" t="str">
        <f>IF('DSR Attendance'!B251="","",'DSR Attendance'!B251)</f>
        <v/>
      </c>
    </row>
    <row r="326" spans="1:55 16375:16383" ht="14.4" customHeight="1">
      <c r="A326" s="190" t="str">
        <f>IF(L326="","",VLOOKUP(L326,'Truck Utilization'!B$3:C$300,2,FALSE))</f>
        <v/>
      </c>
      <c r="B326" s="191"/>
      <c r="C326" s="192" t="str">
        <f>IF($B326="","",VLOOKUP($B326,'DSR Attendance'!$A$3:$E$273,5,FALSE))</f>
        <v/>
      </c>
      <c r="D326" s="193"/>
      <c r="E326" s="637"/>
      <c r="F326" s="195"/>
      <c r="G326" s="195"/>
      <c r="H326" s="195"/>
      <c r="I326" s="196" t="str">
        <f>IF(E326="","",VLOOKUP(E326,'Summarized Plan'!A:B,2,0))</f>
        <v/>
      </c>
      <c r="J326" s="194"/>
      <c r="K326" s="194" t="s">
        <v>378</v>
      </c>
      <c r="L326" s="195"/>
      <c r="M326" s="194" t="str">
        <f t="shared" si="115"/>
        <v/>
      </c>
      <c r="N326" s="195" t="str">
        <f>IF(E326="","",VLOOKUP(E326,'Summarized Plan'!$A:$C,3,0))</f>
        <v/>
      </c>
      <c r="O326" s="195" t="str">
        <f>IF(E326="","",VLOOKUP(E326,'Summarized Plan'!$A:$G,7,0))</f>
        <v/>
      </c>
      <c r="P326" s="196"/>
      <c r="Q326" s="198">
        <f t="shared" si="116"/>
        <v>0</v>
      </c>
      <c r="R326" s="197" t="str">
        <f>IF($B326="","",VLOOKUP($Q326,'DSR Attendance'!$A$3:$D$179,4,FALSE))</f>
        <v/>
      </c>
      <c r="S326" s="197"/>
      <c r="T326" s="197">
        <f t="shared" si="117"/>
        <v>0</v>
      </c>
      <c r="U326" s="197">
        <f t="shared" si="118"/>
        <v>0</v>
      </c>
      <c r="V326" s="197" t="str">
        <f t="shared" si="119"/>
        <v/>
      </c>
      <c r="W326" s="197"/>
      <c r="X326" s="197" t="str">
        <f>_xlfn.IFNA(IF(L326="","",VLOOKUP(L326,'Truck Utilization'!B$3:D$147,3,FALSE)),"")</f>
        <v/>
      </c>
      <c r="Y326" s="197" t="str">
        <f>IF(X326="","",IF(E326="","",VLOOKUP(E326,'Summarized Plan'!$A:$E,5,0)))</f>
        <v/>
      </c>
      <c r="Z326" s="197">
        <f t="shared" si="120"/>
        <v>0</v>
      </c>
      <c r="AA326" s="197">
        <f t="shared" si="121"/>
        <v>0</v>
      </c>
      <c r="AB326" s="197" t="str">
        <f t="shared" si="122"/>
        <v/>
      </c>
      <c r="AC326" s="197"/>
      <c r="AD326" s="197">
        <f t="shared" si="123"/>
        <v>0</v>
      </c>
      <c r="AE326" s="197">
        <f t="shared" si="124"/>
        <v>0</v>
      </c>
      <c r="AF326" s="197" t="str">
        <f t="shared" si="125"/>
        <v/>
      </c>
      <c r="AG326" s="194"/>
      <c r="AH326" s="194"/>
      <c r="AI326" s="194"/>
      <c r="AJ326" s="193"/>
      <c r="AK326" s="199"/>
      <c r="AL326" s="194"/>
      <c r="AM326" s="115" t="e">
        <f t="shared" si="126"/>
        <v>#VALUE!</v>
      </c>
      <c r="AO326" s="11">
        <f t="shared" si="127"/>
        <v>0</v>
      </c>
      <c r="AP326" s="11" t="e">
        <f t="shared" si="128"/>
        <v>#N/A</v>
      </c>
      <c r="AQ326" s="11" t="str">
        <f t="shared" si="129"/>
        <v/>
      </c>
      <c r="AS326" s="202">
        <f t="shared" si="130"/>
        <v>0</v>
      </c>
      <c r="AT326" s="11" t="str">
        <f t="shared" si="131"/>
        <v/>
      </c>
      <c r="AW326" s="116"/>
      <c r="AX326" s="115" t="e">
        <f t="shared" si="132"/>
        <v>#VALUE!</v>
      </c>
      <c r="AY326" s="278" t="str">
        <f t="shared" si="133"/>
        <v/>
      </c>
      <c r="BC326" s="115" t="str">
        <f>IF(E326="","",_xlfn.XLOOKUP(E326,'Summarized Plan'!A:A,'Summarized Plan'!K:K))</f>
        <v/>
      </c>
      <c r="XEU326" s="138">
        <f t="shared" si="134"/>
        <v>0</v>
      </c>
      <c r="XEV326" s="138" t="str">
        <f>IF(E326="","",B322)</f>
        <v/>
      </c>
      <c r="XEW326" s="153" t="str">
        <f t="shared" si="135"/>
        <v/>
      </c>
      <c r="XEX326" s="138" t="str">
        <f>IF(ISNA(VLOOKUP(E326,'Summarized Plan'!$A:$U,19,0)),"",VLOOKUP(E326,'Summarized Plan'!$A:$U,19,0))</f>
        <v/>
      </c>
      <c r="XEY326" s="16" t="str">
        <f>IF('Truck Utilization'!A291=0,"",'Truck Utilization'!A291)</f>
        <v/>
      </c>
      <c r="XEZ326" s="16" t="str">
        <f>IF('Truck Utilization'!B291=0,"",'Truck Utilization'!B291)</f>
        <v/>
      </c>
      <c r="XFA326" s="138">
        <f t="shared" si="136"/>
        <v>1</v>
      </c>
      <c r="XFB326" s="138" t="str">
        <f>IF('DSR Attendance'!A252="","",'DSR Attendance'!A252)</f>
        <v/>
      </c>
      <c r="XFC326" s="138" t="str">
        <f>IF('DSR Attendance'!B252="","",'DSR Attendance'!B252)</f>
        <v/>
      </c>
    </row>
    <row r="327" spans="1:55 16375:16383" ht="14.4" customHeight="1">
      <c r="A327" s="190" t="str">
        <f>IF(L327="","",VLOOKUP(L327,'Truck Utilization'!B$3:C$300,2,FALSE))</f>
        <v/>
      </c>
      <c r="B327" s="191"/>
      <c r="C327" s="192" t="str">
        <f>IF($B327="","",VLOOKUP($B327,'DSR Attendance'!$A$3:$E$273,5,FALSE))</f>
        <v/>
      </c>
      <c r="D327" s="193"/>
      <c r="E327" s="637"/>
      <c r="F327" s="195"/>
      <c r="G327" s="195"/>
      <c r="H327" s="195"/>
      <c r="I327" s="196" t="str">
        <f>IF(E327="","",VLOOKUP(E327,'Summarized Plan'!A:B,2,0))</f>
        <v/>
      </c>
      <c r="J327" s="194"/>
      <c r="K327" s="194" t="s">
        <v>378</v>
      </c>
      <c r="L327" s="195"/>
      <c r="M327" s="194" t="str">
        <f t="shared" si="115"/>
        <v/>
      </c>
      <c r="N327" s="195" t="str">
        <f>IF(E327="","",VLOOKUP(E327,'Summarized Plan'!$A:$C,3,0))</f>
        <v/>
      </c>
      <c r="O327" s="195" t="str">
        <f>IF(E327="","",VLOOKUP(E327,'Summarized Plan'!$A:$G,7,0))</f>
        <v/>
      </c>
      <c r="P327" s="196"/>
      <c r="Q327" s="198">
        <f t="shared" si="116"/>
        <v>0</v>
      </c>
      <c r="R327" s="197" t="str">
        <f>IF($B327="","",VLOOKUP($Q327,'DSR Attendance'!$A$3:$D$179,4,FALSE))</f>
        <v/>
      </c>
      <c r="S327" s="197"/>
      <c r="T327" s="197">
        <f t="shared" si="117"/>
        <v>0</v>
      </c>
      <c r="U327" s="197">
        <f t="shared" si="118"/>
        <v>0</v>
      </c>
      <c r="V327" s="197" t="str">
        <f t="shared" si="119"/>
        <v/>
      </c>
      <c r="W327" s="197"/>
      <c r="X327" s="197" t="str">
        <f>_xlfn.IFNA(IF(L327="","",VLOOKUP(L327,'Truck Utilization'!B$3:D$147,3,FALSE)),"")</f>
        <v/>
      </c>
      <c r="Y327" s="197" t="str">
        <f>IF(X327="","",IF(E327="","",VLOOKUP(E327,'Summarized Plan'!$A:$E,5,0)))</f>
        <v/>
      </c>
      <c r="Z327" s="197">
        <f t="shared" si="120"/>
        <v>0</v>
      </c>
      <c r="AA327" s="197">
        <f t="shared" si="121"/>
        <v>0</v>
      </c>
      <c r="AB327" s="197" t="str">
        <f t="shared" si="122"/>
        <v/>
      </c>
      <c r="AC327" s="197"/>
      <c r="AD327" s="197">
        <f t="shared" si="123"/>
        <v>0</v>
      </c>
      <c r="AE327" s="197">
        <f t="shared" si="124"/>
        <v>0</v>
      </c>
      <c r="AF327" s="197" t="str">
        <f t="shared" si="125"/>
        <v/>
      </c>
      <c r="AG327" s="194"/>
      <c r="AH327" s="194"/>
      <c r="AI327" s="194"/>
      <c r="AJ327" s="193"/>
      <c r="AK327" s="199"/>
      <c r="AL327" s="194"/>
      <c r="AM327" s="115" t="e">
        <f t="shared" si="126"/>
        <v>#VALUE!</v>
      </c>
      <c r="AO327" s="11">
        <f t="shared" si="127"/>
        <v>0</v>
      </c>
      <c r="AP327" s="11" t="e">
        <f t="shared" si="128"/>
        <v>#N/A</v>
      </c>
      <c r="AQ327" s="11" t="str">
        <f t="shared" si="129"/>
        <v/>
      </c>
      <c r="AS327" s="202">
        <f t="shared" si="130"/>
        <v>0</v>
      </c>
      <c r="AT327" s="11" t="str">
        <f t="shared" si="131"/>
        <v/>
      </c>
      <c r="AW327" s="116"/>
      <c r="AX327" s="115" t="e">
        <f t="shared" si="132"/>
        <v>#VALUE!</v>
      </c>
      <c r="AY327" s="278" t="str">
        <f t="shared" si="133"/>
        <v/>
      </c>
      <c r="BC327" s="115" t="str">
        <f>IF(E327="","",_xlfn.XLOOKUP(E327,'Summarized Plan'!A:A,'Summarized Plan'!K:K))</f>
        <v/>
      </c>
      <c r="XEU327" s="138">
        <f t="shared" si="134"/>
        <v>0</v>
      </c>
      <c r="XEV327" s="138" t="str">
        <f>IF(E327="","",B327)</f>
        <v/>
      </c>
      <c r="XEW327" s="153" t="str">
        <f t="shared" si="135"/>
        <v/>
      </c>
      <c r="XEX327" s="138" t="str">
        <f>IF(ISNA(VLOOKUP(E327,'Summarized Plan'!$A:$U,19,0)),"",VLOOKUP(E327,'Summarized Plan'!$A:$U,19,0))</f>
        <v/>
      </c>
      <c r="XEY327" s="16" t="str">
        <f>IF('Truck Utilization'!A292=0,"",'Truck Utilization'!A292)</f>
        <v/>
      </c>
      <c r="XEZ327" s="16" t="str">
        <f>IF('Truck Utilization'!B292=0,"",'Truck Utilization'!B292)</f>
        <v/>
      </c>
      <c r="XFA327" s="138">
        <f t="shared" si="136"/>
        <v>1</v>
      </c>
      <c r="XFB327" s="138" t="str">
        <f>IF('DSR Attendance'!A253="","",'DSR Attendance'!A253)</f>
        <v/>
      </c>
      <c r="XFC327" s="138" t="str">
        <f>IF('DSR Attendance'!B253="","",'DSR Attendance'!B253)</f>
        <v/>
      </c>
    </row>
    <row r="328" spans="1:55 16375:16383" ht="14.4" customHeight="1">
      <c r="A328" s="190" t="str">
        <f>IF(L328="","",VLOOKUP(L328,'Truck Utilization'!B$3:C$300,2,FALSE))</f>
        <v/>
      </c>
      <c r="B328" s="191"/>
      <c r="C328" s="192" t="str">
        <f>IF($B328="","",VLOOKUP($B328,'DSR Attendance'!$A$3:$E$273,5,FALSE))</f>
        <v/>
      </c>
      <c r="D328" s="193"/>
      <c r="E328" s="637"/>
      <c r="F328" s="195"/>
      <c r="G328" s="195"/>
      <c r="H328" s="195"/>
      <c r="I328" s="196" t="str">
        <f>IF(E328="","",VLOOKUP(E328,'Summarized Plan'!A:B,2,0))</f>
        <v/>
      </c>
      <c r="J328" s="194"/>
      <c r="K328" s="194" t="s">
        <v>378</v>
      </c>
      <c r="L328" s="195"/>
      <c r="M328" s="194" t="str">
        <f t="shared" ref="M328:M391" si="137">N328</f>
        <v/>
      </c>
      <c r="N328" s="195" t="str">
        <f>IF(E328="","",VLOOKUP(E328,'Summarized Plan'!$A:$C,3,0))</f>
        <v/>
      </c>
      <c r="O328" s="195" t="str">
        <f>IF(E328="","",VLOOKUP(E328,'Summarized Plan'!$A:$G,7,0))</f>
        <v/>
      </c>
      <c r="P328" s="196"/>
      <c r="Q328" s="198">
        <f t="shared" ref="Q328:Q391" si="138">B328</f>
        <v>0</v>
      </c>
      <c r="R328" s="197" t="str">
        <f>IF($B328="","",VLOOKUP($Q328,'DSR Attendance'!$A$3:$D$179,4,FALSE))</f>
        <v/>
      </c>
      <c r="S328" s="197"/>
      <c r="T328" s="197">
        <f t="shared" ref="T328:T391" si="139">+L328</f>
        <v>0</v>
      </c>
      <c r="U328" s="197">
        <f t="shared" ref="U328:U391" si="140">+B328</f>
        <v>0</v>
      </c>
      <c r="V328" s="197" t="str">
        <f t="shared" ref="V328:V391" si="141">+O328</f>
        <v/>
      </c>
      <c r="W328" s="197"/>
      <c r="X328" s="197" t="str">
        <f>_xlfn.IFNA(IF(L328="","",VLOOKUP(L328,'Truck Utilization'!B$3:D$147,3,FALSE)),"")</f>
        <v/>
      </c>
      <c r="Y328" s="197" t="str">
        <f>IF(X328="","",IF(E328="","",VLOOKUP(E328,'Summarized Plan'!$A:$E,5,0)))</f>
        <v/>
      </c>
      <c r="Z328" s="197">
        <f t="shared" ref="Z328:Z391" si="142">+E328</f>
        <v>0</v>
      </c>
      <c r="AA328" s="197">
        <f t="shared" ref="AA328:AA391" si="143">+L328</f>
        <v>0</v>
      </c>
      <c r="AB328" s="197" t="str">
        <f t="shared" ref="AB328:AB391" si="144">+N328</f>
        <v/>
      </c>
      <c r="AC328" s="197"/>
      <c r="AD328" s="197">
        <f t="shared" ref="AD328:AD391" si="145">+Q328</f>
        <v>0</v>
      </c>
      <c r="AE328" s="197">
        <f t="shared" ref="AE328:AE391" si="146">+F328</f>
        <v>0</v>
      </c>
      <c r="AF328" s="197" t="str">
        <f t="shared" ref="AF328:AF391" si="147">+I328</f>
        <v/>
      </c>
      <c r="AG328" s="194"/>
      <c r="AH328" s="194"/>
      <c r="AI328" s="194"/>
      <c r="AJ328" s="193"/>
      <c r="AK328" s="199"/>
      <c r="AL328" s="194"/>
      <c r="AM328" s="115" t="e">
        <f t="shared" ref="AM328:AM391" si="148">N328-M328</f>
        <v>#VALUE!</v>
      </c>
      <c r="AO328" s="11">
        <f t="shared" ref="AO328:AO391" si="149">E328</f>
        <v>0</v>
      </c>
      <c r="AP328" s="11" t="e">
        <f t="shared" ref="AP328:AP391" si="150">VLOOKUP(O328,AV:AW,2,0)</f>
        <v>#N/A</v>
      </c>
      <c r="AQ328" s="11" t="str">
        <f t="shared" ref="AQ328:AQ391" si="151">N328</f>
        <v/>
      </c>
      <c r="AS328" s="202">
        <f t="shared" ref="AS328:AS391" si="152">B328</f>
        <v>0</v>
      </c>
      <c r="AT328" s="11" t="str">
        <f t="shared" ref="AT328:AT391" si="153">A328</f>
        <v/>
      </c>
      <c r="AW328" s="116"/>
      <c r="AX328" s="115" t="e">
        <f t="shared" ref="AX328:AX391" si="154">Y328/X328</f>
        <v>#VALUE!</v>
      </c>
      <c r="AY328" s="278" t="str">
        <f t="shared" ref="AY328:AY391" si="155">IF(X328="","",Y328/X328)</f>
        <v/>
      </c>
      <c r="BC328" s="115" t="str">
        <f>IF(E328="","",_xlfn.XLOOKUP(E328,'Summarized Plan'!A:A,'Summarized Plan'!K:K))</f>
        <v/>
      </c>
      <c r="XEU328" s="138">
        <f t="shared" si="134"/>
        <v>0</v>
      </c>
      <c r="XEV328" s="138" t="str">
        <f>IF(E328="","",B327)</f>
        <v/>
      </c>
      <c r="XEW328" s="153" t="str">
        <f t="shared" si="135"/>
        <v/>
      </c>
      <c r="XEX328" s="138" t="str">
        <f>IF(ISNA(VLOOKUP(E328,'Summarized Plan'!$A:$U,19,0)),"",VLOOKUP(E328,'Summarized Plan'!$A:$U,19,0))</f>
        <v/>
      </c>
      <c r="XEY328" s="16" t="str">
        <f>IF('Truck Utilization'!A293=0,"",'Truck Utilization'!A293)</f>
        <v/>
      </c>
      <c r="XEZ328" s="16" t="str">
        <f>IF('Truck Utilization'!B293=0,"",'Truck Utilization'!B293)</f>
        <v/>
      </c>
      <c r="XFA328" s="138">
        <f t="shared" ref="XFA328:XFA391" si="156">IF(XFB328=0,"",1)</f>
        <v>1</v>
      </c>
      <c r="XFB328" s="138" t="str">
        <f>IF('DSR Attendance'!A254="","",'DSR Attendance'!A254)</f>
        <v/>
      </c>
      <c r="XFC328" s="138" t="str">
        <f>IF('DSR Attendance'!B254="","",'DSR Attendance'!B254)</f>
        <v/>
      </c>
    </row>
    <row r="329" spans="1:55 16375:16383" ht="14.4" customHeight="1">
      <c r="A329" s="190" t="str">
        <f>IF(L329="","",VLOOKUP(L329,'Truck Utilization'!B$3:C$300,2,FALSE))</f>
        <v/>
      </c>
      <c r="B329" s="191"/>
      <c r="C329" s="192" t="str">
        <f>IF($B329="","",VLOOKUP($B329,'DSR Attendance'!$A$3:$E$273,5,FALSE))</f>
        <v/>
      </c>
      <c r="D329" s="193"/>
      <c r="E329" s="637"/>
      <c r="F329" s="195"/>
      <c r="G329" s="195"/>
      <c r="H329" s="195"/>
      <c r="I329" s="196" t="str">
        <f>IF(E329="","",VLOOKUP(E329,'Summarized Plan'!A:B,2,0))</f>
        <v/>
      </c>
      <c r="J329" s="194"/>
      <c r="K329" s="194" t="s">
        <v>378</v>
      </c>
      <c r="L329" s="195"/>
      <c r="M329" s="194" t="str">
        <f t="shared" si="137"/>
        <v/>
      </c>
      <c r="N329" s="195" t="str">
        <f>IF(E329="","",VLOOKUP(E329,'Summarized Plan'!$A:$C,3,0))</f>
        <v/>
      </c>
      <c r="O329" s="195" t="str">
        <f>IF(E329="","",VLOOKUP(E329,'Summarized Plan'!$A:$G,7,0))</f>
        <v/>
      </c>
      <c r="P329" s="196"/>
      <c r="Q329" s="198">
        <f t="shared" si="138"/>
        <v>0</v>
      </c>
      <c r="R329" s="197" t="str">
        <f>IF($B329="","",VLOOKUP($Q329,'DSR Attendance'!$A$3:$D$179,4,FALSE))</f>
        <v/>
      </c>
      <c r="S329" s="197"/>
      <c r="T329" s="197">
        <f t="shared" si="139"/>
        <v>0</v>
      </c>
      <c r="U329" s="197">
        <f t="shared" si="140"/>
        <v>0</v>
      </c>
      <c r="V329" s="197" t="str">
        <f t="shared" si="141"/>
        <v/>
      </c>
      <c r="W329" s="197"/>
      <c r="X329" s="197" t="str">
        <f>_xlfn.IFNA(IF(L329="","",VLOOKUP(L329,'Truck Utilization'!B$3:D$147,3,FALSE)),"")</f>
        <v/>
      </c>
      <c r="Y329" s="197" t="str">
        <f>IF(X329="","",IF(E329="","",VLOOKUP(E329,'Summarized Plan'!$A:$E,5,0)))</f>
        <v/>
      </c>
      <c r="Z329" s="197">
        <f t="shared" si="142"/>
        <v>0</v>
      </c>
      <c r="AA329" s="197">
        <f t="shared" si="143"/>
        <v>0</v>
      </c>
      <c r="AB329" s="197" t="str">
        <f t="shared" si="144"/>
        <v/>
      </c>
      <c r="AC329" s="197"/>
      <c r="AD329" s="197">
        <f t="shared" si="145"/>
        <v>0</v>
      </c>
      <c r="AE329" s="197">
        <f t="shared" si="146"/>
        <v>0</v>
      </c>
      <c r="AF329" s="197" t="str">
        <f t="shared" si="147"/>
        <v/>
      </c>
      <c r="AG329" s="194"/>
      <c r="AH329" s="194"/>
      <c r="AI329" s="194"/>
      <c r="AJ329" s="193"/>
      <c r="AK329" s="199"/>
      <c r="AL329" s="194"/>
      <c r="AM329" s="115" t="e">
        <f t="shared" si="148"/>
        <v>#VALUE!</v>
      </c>
      <c r="AO329" s="11">
        <f t="shared" si="149"/>
        <v>0</v>
      </c>
      <c r="AP329" s="11" t="e">
        <f t="shared" si="150"/>
        <v>#N/A</v>
      </c>
      <c r="AQ329" s="11" t="str">
        <f t="shared" si="151"/>
        <v/>
      </c>
      <c r="AS329" s="202">
        <f t="shared" si="152"/>
        <v>0</v>
      </c>
      <c r="AT329" s="11" t="str">
        <f t="shared" si="153"/>
        <v/>
      </c>
      <c r="AW329" s="116"/>
      <c r="AX329" s="115" t="e">
        <f t="shared" si="154"/>
        <v>#VALUE!</v>
      </c>
      <c r="AY329" s="278" t="str">
        <f t="shared" si="155"/>
        <v/>
      </c>
      <c r="BC329" s="115" t="str">
        <f>IF(E329="","",_xlfn.XLOOKUP(E329,'Summarized Plan'!A:A,'Summarized Plan'!K:K))</f>
        <v/>
      </c>
      <c r="XEU329" s="138">
        <f t="shared" si="134"/>
        <v>0</v>
      </c>
      <c r="XEV329" s="138" t="str">
        <f>IF(E329="","",B327)</f>
        <v/>
      </c>
      <c r="XEW329" s="153" t="str">
        <f t="shared" si="135"/>
        <v/>
      </c>
      <c r="XEX329" s="138" t="str">
        <f>IF(ISNA(VLOOKUP(E329,'Summarized Plan'!$A:$U,19,0)),"",VLOOKUP(E329,'Summarized Plan'!$A:$U,19,0))</f>
        <v/>
      </c>
      <c r="XEY329" s="16" t="str">
        <f>IF('Truck Utilization'!A294=0,"",'Truck Utilization'!A294)</f>
        <v/>
      </c>
      <c r="XEZ329" s="16" t="str">
        <f>IF('Truck Utilization'!B294=0,"",'Truck Utilization'!B294)</f>
        <v/>
      </c>
      <c r="XFA329" s="138">
        <f t="shared" si="156"/>
        <v>1</v>
      </c>
      <c r="XFB329" s="138" t="str">
        <f>IF('DSR Attendance'!A255="","",'DSR Attendance'!A255)</f>
        <v/>
      </c>
      <c r="XFC329" s="138" t="str">
        <f>IF('DSR Attendance'!B255="","",'DSR Attendance'!B255)</f>
        <v/>
      </c>
    </row>
    <row r="330" spans="1:55 16375:16383" ht="14.4" customHeight="1">
      <c r="A330" s="190" t="str">
        <f>IF(L330="","",VLOOKUP(L330,'Truck Utilization'!B$3:C$300,2,FALSE))</f>
        <v/>
      </c>
      <c r="B330" s="191"/>
      <c r="C330" s="192" t="str">
        <f>IF($B330="","",VLOOKUP($B330,'DSR Attendance'!$A$3:$E$273,5,FALSE))</f>
        <v/>
      </c>
      <c r="D330" s="193"/>
      <c r="E330" s="637"/>
      <c r="F330" s="195"/>
      <c r="G330" s="195"/>
      <c r="H330" s="195"/>
      <c r="I330" s="196" t="str">
        <f>IF(E330="","",VLOOKUP(E330,'Summarized Plan'!A:B,2,0))</f>
        <v/>
      </c>
      <c r="J330" s="194"/>
      <c r="K330" s="194" t="s">
        <v>378</v>
      </c>
      <c r="L330" s="195"/>
      <c r="M330" s="194" t="str">
        <f t="shared" si="137"/>
        <v/>
      </c>
      <c r="N330" s="195" t="str">
        <f>IF(E330="","",VLOOKUP(E330,'Summarized Plan'!$A:$C,3,0))</f>
        <v/>
      </c>
      <c r="O330" s="195" t="str">
        <f>IF(E330="","",VLOOKUP(E330,'Summarized Plan'!$A:$G,7,0))</f>
        <v/>
      </c>
      <c r="P330" s="196"/>
      <c r="Q330" s="198">
        <f t="shared" si="138"/>
        <v>0</v>
      </c>
      <c r="R330" s="197" t="str">
        <f>IF($B330="","",VLOOKUP($Q330,'DSR Attendance'!$A$3:$D$179,4,FALSE))</f>
        <v/>
      </c>
      <c r="S330" s="197"/>
      <c r="T330" s="197">
        <f t="shared" si="139"/>
        <v>0</v>
      </c>
      <c r="U330" s="197">
        <f t="shared" si="140"/>
        <v>0</v>
      </c>
      <c r="V330" s="197" t="str">
        <f t="shared" si="141"/>
        <v/>
      </c>
      <c r="W330" s="197"/>
      <c r="X330" s="197" t="str">
        <f>_xlfn.IFNA(IF(L330="","",VLOOKUP(L330,'Truck Utilization'!B$3:D$147,3,FALSE)),"")</f>
        <v/>
      </c>
      <c r="Y330" s="197" t="str">
        <f>IF(X330="","",IF(E330="","",VLOOKUP(E330,'Summarized Plan'!$A:$E,5,0)))</f>
        <v/>
      </c>
      <c r="Z330" s="197">
        <f t="shared" si="142"/>
        <v>0</v>
      </c>
      <c r="AA330" s="197">
        <f t="shared" si="143"/>
        <v>0</v>
      </c>
      <c r="AB330" s="197" t="str">
        <f t="shared" si="144"/>
        <v/>
      </c>
      <c r="AC330" s="197"/>
      <c r="AD330" s="197">
        <f t="shared" si="145"/>
        <v>0</v>
      </c>
      <c r="AE330" s="197">
        <f t="shared" si="146"/>
        <v>0</v>
      </c>
      <c r="AF330" s="197" t="str">
        <f t="shared" si="147"/>
        <v/>
      </c>
      <c r="AG330" s="194"/>
      <c r="AH330" s="194"/>
      <c r="AI330" s="194"/>
      <c r="AJ330" s="193"/>
      <c r="AK330" s="199"/>
      <c r="AL330" s="194"/>
      <c r="AM330" s="115" t="e">
        <f t="shared" si="148"/>
        <v>#VALUE!</v>
      </c>
      <c r="AO330" s="11">
        <f t="shared" si="149"/>
        <v>0</v>
      </c>
      <c r="AP330" s="11" t="e">
        <f t="shared" si="150"/>
        <v>#N/A</v>
      </c>
      <c r="AQ330" s="11" t="str">
        <f t="shared" si="151"/>
        <v/>
      </c>
      <c r="AS330" s="202">
        <f t="shared" si="152"/>
        <v>0</v>
      </c>
      <c r="AT330" s="11" t="str">
        <f t="shared" si="153"/>
        <v/>
      </c>
      <c r="AW330" s="116"/>
      <c r="AX330" s="115" t="e">
        <f t="shared" si="154"/>
        <v>#VALUE!</v>
      </c>
      <c r="AY330" s="278" t="str">
        <f t="shared" si="155"/>
        <v/>
      </c>
      <c r="BC330" s="115" t="str">
        <f>IF(E330="","",_xlfn.XLOOKUP(E330,'Summarized Plan'!A:A,'Summarized Plan'!K:K))</f>
        <v/>
      </c>
      <c r="XEU330" s="138">
        <f t="shared" si="134"/>
        <v>0</v>
      </c>
      <c r="XEV330" s="138" t="str">
        <f>IF(E330="","",B327)</f>
        <v/>
      </c>
      <c r="XEW330" s="153" t="str">
        <f t="shared" si="135"/>
        <v/>
      </c>
      <c r="XEX330" s="138" t="str">
        <f>IF(ISNA(VLOOKUP(E330,'Summarized Plan'!$A:$U,19,0)),"",VLOOKUP(E330,'Summarized Plan'!$A:$U,19,0))</f>
        <v/>
      </c>
      <c r="XEY330" s="16" t="str">
        <f>IF('Truck Utilization'!A295=0,"",'Truck Utilization'!A295)</f>
        <v/>
      </c>
      <c r="XEZ330" s="16" t="str">
        <f>IF('Truck Utilization'!B295=0,"",'Truck Utilization'!B295)</f>
        <v/>
      </c>
      <c r="XFA330" s="138">
        <f t="shared" si="156"/>
        <v>1</v>
      </c>
      <c r="XFB330" s="138" t="str">
        <f>IF('DSR Attendance'!A256="","",'DSR Attendance'!A256)</f>
        <v/>
      </c>
      <c r="XFC330" s="138" t="str">
        <f>IF('DSR Attendance'!B256="","",'DSR Attendance'!B256)</f>
        <v/>
      </c>
    </row>
    <row r="331" spans="1:55 16375:16383" ht="14.4" customHeight="1">
      <c r="A331" s="190" t="str">
        <f>IF(L331="","",VLOOKUP(L331,'Truck Utilization'!B$3:C$300,2,FALSE))</f>
        <v/>
      </c>
      <c r="B331" s="191"/>
      <c r="C331" s="192" t="str">
        <f>IF($B331="","",VLOOKUP($B331,'DSR Attendance'!$A$3:$E$273,5,FALSE))</f>
        <v/>
      </c>
      <c r="D331" s="193"/>
      <c r="E331" s="637"/>
      <c r="F331" s="195"/>
      <c r="G331" s="195"/>
      <c r="H331" s="195"/>
      <c r="I331" s="196" t="str">
        <f>IF(E331="","",VLOOKUP(E331,'Summarized Plan'!A:B,2,0))</f>
        <v/>
      </c>
      <c r="J331" s="194"/>
      <c r="K331" s="194" t="s">
        <v>378</v>
      </c>
      <c r="L331" s="195"/>
      <c r="M331" s="194" t="str">
        <f t="shared" si="137"/>
        <v/>
      </c>
      <c r="N331" s="195" t="str">
        <f>IF(E331="","",VLOOKUP(E331,'Summarized Plan'!$A:$C,3,0))</f>
        <v/>
      </c>
      <c r="O331" s="195" t="str">
        <f>IF(E331="","",VLOOKUP(E331,'Summarized Plan'!$A:$G,7,0))</f>
        <v/>
      </c>
      <c r="P331" s="196"/>
      <c r="Q331" s="198">
        <f t="shared" si="138"/>
        <v>0</v>
      </c>
      <c r="R331" s="197" t="str">
        <f>IF($B331="","",VLOOKUP($Q331,'DSR Attendance'!$A$3:$D$179,4,FALSE))</f>
        <v/>
      </c>
      <c r="S331" s="197"/>
      <c r="T331" s="197">
        <f t="shared" si="139"/>
        <v>0</v>
      </c>
      <c r="U331" s="197">
        <f t="shared" si="140"/>
        <v>0</v>
      </c>
      <c r="V331" s="197" t="str">
        <f t="shared" si="141"/>
        <v/>
      </c>
      <c r="W331" s="197"/>
      <c r="X331" s="197" t="str">
        <f>_xlfn.IFNA(IF(L331="","",VLOOKUP(L331,'Truck Utilization'!B$3:D$147,3,FALSE)),"")</f>
        <v/>
      </c>
      <c r="Y331" s="197" t="str">
        <f>IF(X331="","",IF(E331="","",VLOOKUP(E331,'Summarized Plan'!$A:$E,5,0)))</f>
        <v/>
      </c>
      <c r="Z331" s="197">
        <f t="shared" si="142"/>
        <v>0</v>
      </c>
      <c r="AA331" s="197">
        <f t="shared" si="143"/>
        <v>0</v>
      </c>
      <c r="AB331" s="197" t="str">
        <f t="shared" si="144"/>
        <v/>
      </c>
      <c r="AC331" s="197"/>
      <c r="AD331" s="197">
        <f t="shared" si="145"/>
        <v>0</v>
      </c>
      <c r="AE331" s="197">
        <f t="shared" si="146"/>
        <v>0</v>
      </c>
      <c r="AF331" s="197" t="str">
        <f t="shared" si="147"/>
        <v/>
      </c>
      <c r="AG331" s="194"/>
      <c r="AH331" s="194"/>
      <c r="AI331" s="194"/>
      <c r="AJ331" s="193"/>
      <c r="AK331" s="199"/>
      <c r="AL331" s="194"/>
      <c r="AM331" s="115" t="e">
        <f t="shared" si="148"/>
        <v>#VALUE!</v>
      </c>
      <c r="AO331" s="11">
        <f t="shared" si="149"/>
        <v>0</v>
      </c>
      <c r="AP331" s="11" t="e">
        <f t="shared" si="150"/>
        <v>#N/A</v>
      </c>
      <c r="AQ331" s="11" t="str">
        <f t="shared" si="151"/>
        <v/>
      </c>
      <c r="AS331" s="202">
        <f t="shared" si="152"/>
        <v>0</v>
      </c>
      <c r="AT331" s="11" t="str">
        <f t="shared" si="153"/>
        <v/>
      </c>
      <c r="AW331" s="116"/>
      <c r="AX331" s="115" t="e">
        <f t="shared" si="154"/>
        <v>#VALUE!</v>
      </c>
      <c r="AY331" s="278" t="str">
        <f t="shared" si="155"/>
        <v/>
      </c>
      <c r="BC331" s="115" t="str">
        <f>IF(E331="","",_xlfn.XLOOKUP(E331,'Summarized Plan'!A:A,'Summarized Plan'!K:K))</f>
        <v/>
      </c>
      <c r="XEU331" s="138">
        <f t="shared" si="134"/>
        <v>0</v>
      </c>
      <c r="XEV331" s="138" t="str">
        <f>IF(E331="","",B327)</f>
        <v/>
      </c>
      <c r="XEW331" s="153" t="str">
        <f t="shared" si="135"/>
        <v/>
      </c>
      <c r="XEX331" s="138" t="str">
        <f>IF(ISNA(VLOOKUP(E331,'Summarized Plan'!$A:$U,19,0)),"",VLOOKUP(E331,'Summarized Plan'!$A:$U,19,0))</f>
        <v/>
      </c>
      <c r="XEY331" s="16" t="str">
        <f>IF('Truck Utilization'!A296=0,"",'Truck Utilization'!A296)</f>
        <v/>
      </c>
      <c r="XEZ331" s="16" t="str">
        <f>IF('Truck Utilization'!B296=0,"",'Truck Utilization'!B296)</f>
        <v/>
      </c>
      <c r="XFA331" s="138">
        <f t="shared" si="156"/>
        <v>1</v>
      </c>
      <c r="XFB331" s="138" t="str">
        <f>IF('DSR Attendance'!A257="","",'DSR Attendance'!A257)</f>
        <v/>
      </c>
      <c r="XFC331" s="138" t="str">
        <f>IF('DSR Attendance'!B257="","",'DSR Attendance'!B257)</f>
        <v/>
      </c>
    </row>
    <row r="332" spans="1:55 16375:16383" ht="14.4" customHeight="1">
      <c r="A332" s="190" t="str">
        <f>IF(L332="","",VLOOKUP(L332,'Truck Utilization'!B$3:C$300,2,FALSE))</f>
        <v/>
      </c>
      <c r="B332" s="191"/>
      <c r="C332" s="192" t="str">
        <f>IF($B332="","",VLOOKUP($B332,'DSR Attendance'!$A$3:$E$273,5,FALSE))</f>
        <v/>
      </c>
      <c r="D332" s="193"/>
      <c r="E332" s="637"/>
      <c r="F332" s="195"/>
      <c r="G332" s="195"/>
      <c r="H332" s="195"/>
      <c r="I332" s="196" t="str">
        <f>IF(E332="","",VLOOKUP(E332,'Summarized Plan'!A:B,2,0))</f>
        <v/>
      </c>
      <c r="J332" s="194"/>
      <c r="K332" s="194" t="s">
        <v>378</v>
      </c>
      <c r="L332" s="195"/>
      <c r="M332" s="194" t="str">
        <f t="shared" si="137"/>
        <v/>
      </c>
      <c r="N332" s="195" t="str">
        <f>IF(E332="","",VLOOKUP(E332,'Summarized Plan'!$A:$C,3,0))</f>
        <v/>
      </c>
      <c r="O332" s="195" t="str">
        <f>IF(E332="","",VLOOKUP(E332,'Summarized Plan'!$A:$G,7,0))</f>
        <v/>
      </c>
      <c r="P332" s="196"/>
      <c r="Q332" s="198">
        <f t="shared" si="138"/>
        <v>0</v>
      </c>
      <c r="R332" s="197" t="str">
        <f>IF($B332="","",VLOOKUP($Q332,'DSR Attendance'!$A$3:$D$179,4,FALSE))</f>
        <v/>
      </c>
      <c r="S332" s="197"/>
      <c r="T332" s="197">
        <f t="shared" si="139"/>
        <v>0</v>
      </c>
      <c r="U332" s="197">
        <f t="shared" si="140"/>
        <v>0</v>
      </c>
      <c r="V332" s="197" t="str">
        <f t="shared" si="141"/>
        <v/>
      </c>
      <c r="W332" s="197"/>
      <c r="X332" s="197" t="str">
        <f>_xlfn.IFNA(IF(L332="","",VLOOKUP(L332,'Truck Utilization'!B$3:D$147,3,FALSE)),"")</f>
        <v/>
      </c>
      <c r="Y332" s="197" t="str">
        <f>IF(X332="","",IF(E332="","",VLOOKUP(E332,'Summarized Plan'!$A:$E,5,0)))</f>
        <v/>
      </c>
      <c r="Z332" s="197">
        <f t="shared" si="142"/>
        <v>0</v>
      </c>
      <c r="AA332" s="197">
        <f t="shared" si="143"/>
        <v>0</v>
      </c>
      <c r="AB332" s="197" t="str">
        <f t="shared" si="144"/>
        <v/>
      </c>
      <c r="AC332" s="197"/>
      <c r="AD332" s="197">
        <f t="shared" si="145"/>
        <v>0</v>
      </c>
      <c r="AE332" s="197">
        <f t="shared" si="146"/>
        <v>0</v>
      </c>
      <c r="AF332" s="197" t="str">
        <f t="shared" si="147"/>
        <v/>
      </c>
      <c r="AG332" s="194"/>
      <c r="AH332" s="194"/>
      <c r="AI332" s="194"/>
      <c r="AJ332" s="193"/>
      <c r="AK332" s="199"/>
      <c r="AL332" s="194"/>
      <c r="AM332" s="115" t="e">
        <f t="shared" si="148"/>
        <v>#VALUE!</v>
      </c>
      <c r="AO332" s="11">
        <f t="shared" si="149"/>
        <v>0</v>
      </c>
      <c r="AP332" s="11" t="e">
        <f t="shared" si="150"/>
        <v>#N/A</v>
      </c>
      <c r="AQ332" s="11" t="str">
        <f t="shared" si="151"/>
        <v/>
      </c>
      <c r="AS332" s="202">
        <f t="shared" si="152"/>
        <v>0</v>
      </c>
      <c r="AT332" s="11" t="str">
        <f t="shared" si="153"/>
        <v/>
      </c>
      <c r="AW332" s="116"/>
      <c r="AX332" s="115" t="e">
        <f t="shared" si="154"/>
        <v>#VALUE!</v>
      </c>
      <c r="AY332" s="278" t="str">
        <f t="shared" si="155"/>
        <v/>
      </c>
      <c r="BC332" s="115" t="str">
        <f>IF(E332="","",_xlfn.XLOOKUP(E332,'Summarized Plan'!A:A,'Summarized Plan'!K:K))</f>
        <v/>
      </c>
      <c r="XEU332" s="138">
        <f t="shared" si="134"/>
        <v>0</v>
      </c>
      <c r="XEV332" s="138" t="str">
        <f>IF(E332="","",B332)</f>
        <v/>
      </c>
      <c r="XEW332" s="153" t="str">
        <f t="shared" si="135"/>
        <v/>
      </c>
      <c r="XEX332" s="138" t="str">
        <f>IF(ISNA(VLOOKUP(E332,'Summarized Plan'!$A:$U,19,0)),"",VLOOKUP(E332,'Summarized Plan'!$A:$U,19,0))</f>
        <v/>
      </c>
      <c r="XEY332" s="16" t="str">
        <f>IF('Truck Utilization'!A297=0,"",'Truck Utilization'!A297)</f>
        <v/>
      </c>
      <c r="XEZ332" s="16" t="str">
        <f>IF('Truck Utilization'!B297=0,"",'Truck Utilization'!B297)</f>
        <v/>
      </c>
      <c r="XFA332" s="138">
        <f t="shared" si="156"/>
        <v>1</v>
      </c>
      <c r="XFB332" s="138" t="str">
        <f>IF('DSR Attendance'!A258="","",'DSR Attendance'!A258)</f>
        <v/>
      </c>
      <c r="XFC332" s="138" t="str">
        <f>IF('DSR Attendance'!B258="","",'DSR Attendance'!B258)</f>
        <v/>
      </c>
    </row>
    <row r="333" spans="1:55 16375:16383" ht="14.4" customHeight="1">
      <c r="A333" s="190" t="str">
        <f>IF(L333="","",VLOOKUP(L333,'Truck Utilization'!B$3:C$300,2,FALSE))</f>
        <v/>
      </c>
      <c r="B333" s="191"/>
      <c r="C333" s="192" t="str">
        <f>IF($B333="","",VLOOKUP($B333,'DSR Attendance'!$A$3:$E$273,5,FALSE))</f>
        <v/>
      </c>
      <c r="D333" s="193"/>
      <c r="E333" s="637"/>
      <c r="F333" s="195"/>
      <c r="G333" s="195"/>
      <c r="H333" s="195"/>
      <c r="I333" s="196" t="str">
        <f>IF(E333="","",VLOOKUP(E333,'Summarized Plan'!A:B,2,0))</f>
        <v/>
      </c>
      <c r="J333" s="194"/>
      <c r="K333" s="194" t="s">
        <v>378</v>
      </c>
      <c r="L333" s="195"/>
      <c r="M333" s="194" t="str">
        <f t="shared" si="137"/>
        <v/>
      </c>
      <c r="N333" s="195" t="str">
        <f>IF(E333="","",VLOOKUP(E333,'Summarized Plan'!$A:$C,3,0))</f>
        <v/>
      </c>
      <c r="O333" s="195" t="str">
        <f>IF(E333="","",VLOOKUP(E333,'Summarized Plan'!$A:$G,7,0))</f>
        <v/>
      </c>
      <c r="P333" s="196"/>
      <c r="Q333" s="198">
        <f t="shared" si="138"/>
        <v>0</v>
      </c>
      <c r="R333" s="197" t="str">
        <f>IF($B333="","",VLOOKUP($Q333,'DSR Attendance'!$A$3:$D$179,4,FALSE))</f>
        <v/>
      </c>
      <c r="S333" s="197"/>
      <c r="T333" s="197">
        <f t="shared" si="139"/>
        <v>0</v>
      </c>
      <c r="U333" s="197">
        <f t="shared" si="140"/>
        <v>0</v>
      </c>
      <c r="V333" s="197" t="str">
        <f t="shared" si="141"/>
        <v/>
      </c>
      <c r="W333" s="197"/>
      <c r="X333" s="197" t="str">
        <f>_xlfn.IFNA(IF(L333="","",VLOOKUP(L333,'Truck Utilization'!B$3:D$147,3,FALSE)),"")</f>
        <v/>
      </c>
      <c r="Y333" s="197" t="str">
        <f>IF(X333="","",IF(E333="","",VLOOKUP(E333,'Summarized Plan'!$A:$E,5,0)))</f>
        <v/>
      </c>
      <c r="Z333" s="197">
        <f t="shared" si="142"/>
        <v>0</v>
      </c>
      <c r="AA333" s="197">
        <f t="shared" si="143"/>
        <v>0</v>
      </c>
      <c r="AB333" s="197" t="str">
        <f t="shared" si="144"/>
        <v/>
      </c>
      <c r="AC333" s="197"/>
      <c r="AD333" s="197">
        <f t="shared" si="145"/>
        <v>0</v>
      </c>
      <c r="AE333" s="197">
        <f t="shared" si="146"/>
        <v>0</v>
      </c>
      <c r="AF333" s="197" t="str">
        <f t="shared" si="147"/>
        <v/>
      </c>
      <c r="AG333" s="194"/>
      <c r="AH333" s="194"/>
      <c r="AI333" s="194"/>
      <c r="AJ333" s="193"/>
      <c r="AK333" s="199"/>
      <c r="AL333" s="194"/>
      <c r="AM333" s="115" t="e">
        <f t="shared" si="148"/>
        <v>#VALUE!</v>
      </c>
      <c r="AO333" s="11">
        <f t="shared" si="149"/>
        <v>0</v>
      </c>
      <c r="AP333" s="11" t="e">
        <f t="shared" si="150"/>
        <v>#N/A</v>
      </c>
      <c r="AQ333" s="11" t="str">
        <f t="shared" si="151"/>
        <v/>
      </c>
      <c r="AS333" s="202">
        <f t="shared" si="152"/>
        <v>0</v>
      </c>
      <c r="AT333" s="11" t="str">
        <f t="shared" si="153"/>
        <v/>
      </c>
      <c r="AW333" s="116"/>
      <c r="AX333" s="115" t="e">
        <f t="shared" si="154"/>
        <v>#VALUE!</v>
      </c>
      <c r="AY333" s="278" t="str">
        <f t="shared" si="155"/>
        <v/>
      </c>
      <c r="BC333" s="115" t="str">
        <f>IF(E333="","",_xlfn.XLOOKUP(E333,'Summarized Plan'!A:A,'Summarized Plan'!K:K))</f>
        <v/>
      </c>
      <c r="XEU333" s="138">
        <f t="shared" si="134"/>
        <v>0</v>
      </c>
      <c r="XEV333" s="138" t="str">
        <f>IF(E333="","",B332)</f>
        <v/>
      </c>
      <c r="XEW333" s="153" t="str">
        <f t="shared" si="135"/>
        <v/>
      </c>
      <c r="XEX333" s="138" t="str">
        <f>IF(ISNA(VLOOKUP(E333,'Summarized Plan'!$A:$U,19,0)),"",VLOOKUP(E333,'Summarized Plan'!$A:$U,19,0))</f>
        <v/>
      </c>
      <c r="XEY333" s="16" t="str">
        <f>IF('Truck Utilization'!A298=0,"",'Truck Utilization'!A298)</f>
        <v/>
      </c>
      <c r="XEZ333" s="16" t="str">
        <f>IF('Truck Utilization'!B298=0,"",'Truck Utilization'!B298)</f>
        <v/>
      </c>
      <c r="XFA333" s="138">
        <f t="shared" si="156"/>
        <v>1</v>
      </c>
      <c r="XFB333" s="138" t="str">
        <f>IF('DSR Attendance'!A259="","",'DSR Attendance'!A259)</f>
        <v/>
      </c>
      <c r="XFC333" s="138" t="str">
        <f>IF('DSR Attendance'!B259="","",'DSR Attendance'!B259)</f>
        <v/>
      </c>
    </row>
    <row r="334" spans="1:55 16375:16383" ht="14.4" customHeight="1">
      <c r="A334" s="190" t="str">
        <f>IF(L334="","",VLOOKUP(L334,'Truck Utilization'!B$3:C$300,2,FALSE))</f>
        <v/>
      </c>
      <c r="B334" s="191"/>
      <c r="C334" s="192" t="str">
        <f>IF($B334="","",VLOOKUP($B334,'DSR Attendance'!$A$3:$E$273,5,FALSE))</f>
        <v/>
      </c>
      <c r="D334" s="193"/>
      <c r="E334" s="637"/>
      <c r="F334" s="195"/>
      <c r="G334" s="195"/>
      <c r="H334" s="195"/>
      <c r="I334" s="196" t="str">
        <f>IF(E334="","",VLOOKUP(E334,'Summarized Plan'!A:B,2,0))</f>
        <v/>
      </c>
      <c r="J334" s="194"/>
      <c r="K334" s="194" t="s">
        <v>378</v>
      </c>
      <c r="L334" s="195"/>
      <c r="M334" s="194" t="str">
        <f t="shared" si="137"/>
        <v/>
      </c>
      <c r="N334" s="195" t="str">
        <f>IF(E334="","",VLOOKUP(E334,'Summarized Plan'!$A:$C,3,0))</f>
        <v/>
      </c>
      <c r="O334" s="195" t="str">
        <f>IF(E334="","",VLOOKUP(E334,'Summarized Plan'!$A:$G,7,0))</f>
        <v/>
      </c>
      <c r="P334" s="196"/>
      <c r="Q334" s="198">
        <f t="shared" si="138"/>
        <v>0</v>
      </c>
      <c r="R334" s="197" t="str">
        <f>IF($B334="","",VLOOKUP($Q334,'DSR Attendance'!$A$3:$D$179,4,FALSE))</f>
        <v/>
      </c>
      <c r="S334" s="197"/>
      <c r="T334" s="197">
        <f t="shared" si="139"/>
        <v>0</v>
      </c>
      <c r="U334" s="197">
        <f t="shared" si="140"/>
        <v>0</v>
      </c>
      <c r="V334" s="197" t="str">
        <f t="shared" si="141"/>
        <v/>
      </c>
      <c r="W334" s="197"/>
      <c r="X334" s="197" t="str">
        <f>_xlfn.IFNA(IF(L334="","",VLOOKUP(L334,'Truck Utilization'!B$3:D$147,3,FALSE)),"")</f>
        <v/>
      </c>
      <c r="Y334" s="197" t="str">
        <f>IF(X334="","",IF(E334="","",VLOOKUP(E334,'Summarized Plan'!$A:$E,5,0)))</f>
        <v/>
      </c>
      <c r="Z334" s="197">
        <f t="shared" si="142"/>
        <v>0</v>
      </c>
      <c r="AA334" s="197">
        <f t="shared" si="143"/>
        <v>0</v>
      </c>
      <c r="AB334" s="197" t="str">
        <f t="shared" si="144"/>
        <v/>
      </c>
      <c r="AC334" s="197"/>
      <c r="AD334" s="197">
        <f t="shared" si="145"/>
        <v>0</v>
      </c>
      <c r="AE334" s="197">
        <f t="shared" si="146"/>
        <v>0</v>
      </c>
      <c r="AF334" s="197" t="str">
        <f t="shared" si="147"/>
        <v/>
      </c>
      <c r="AG334" s="194"/>
      <c r="AH334" s="194"/>
      <c r="AI334" s="194"/>
      <c r="AJ334" s="193"/>
      <c r="AK334" s="199"/>
      <c r="AL334" s="194"/>
      <c r="AM334" s="115" t="e">
        <f t="shared" si="148"/>
        <v>#VALUE!</v>
      </c>
      <c r="AO334" s="11">
        <f t="shared" si="149"/>
        <v>0</v>
      </c>
      <c r="AP334" s="11" t="e">
        <f t="shared" si="150"/>
        <v>#N/A</v>
      </c>
      <c r="AQ334" s="11" t="str">
        <f t="shared" si="151"/>
        <v/>
      </c>
      <c r="AS334" s="202">
        <f t="shared" si="152"/>
        <v>0</v>
      </c>
      <c r="AT334" s="11" t="str">
        <f t="shared" si="153"/>
        <v/>
      </c>
      <c r="AW334" s="116"/>
      <c r="AX334" s="115" t="e">
        <f t="shared" si="154"/>
        <v>#VALUE!</v>
      </c>
      <c r="AY334" s="278" t="str">
        <f t="shared" si="155"/>
        <v/>
      </c>
      <c r="BC334" s="115" t="str">
        <f>IF(E334="","",_xlfn.XLOOKUP(E334,'Summarized Plan'!A:A,'Summarized Plan'!K:K))</f>
        <v/>
      </c>
      <c r="XEU334" s="138">
        <f t="shared" si="134"/>
        <v>0</v>
      </c>
      <c r="XEV334" s="138" t="str">
        <f>IF(E334="","",B332)</f>
        <v/>
      </c>
      <c r="XEW334" s="153" t="str">
        <f t="shared" si="135"/>
        <v/>
      </c>
      <c r="XEX334" s="138" t="str">
        <f>IF(ISNA(VLOOKUP(E334,'Summarized Plan'!$A:$U,19,0)),"",VLOOKUP(E334,'Summarized Plan'!$A:$U,19,0))</f>
        <v/>
      </c>
      <c r="XEY334" s="16" t="str">
        <f>IF('Truck Utilization'!A299=0,"",'Truck Utilization'!A299)</f>
        <v/>
      </c>
      <c r="XEZ334" s="16" t="str">
        <f>IF('Truck Utilization'!B299=0,"",'Truck Utilization'!B299)</f>
        <v/>
      </c>
      <c r="XFA334" s="138">
        <f t="shared" si="156"/>
        <v>1</v>
      </c>
      <c r="XFB334" s="138" t="str">
        <f>IF('DSR Attendance'!A260="","",'DSR Attendance'!A260)</f>
        <v/>
      </c>
      <c r="XFC334" s="138" t="str">
        <f>IF('DSR Attendance'!B260="","",'DSR Attendance'!B260)</f>
        <v/>
      </c>
    </row>
    <row r="335" spans="1:55 16375:16383" ht="14.4" customHeight="1">
      <c r="A335" s="190" t="str">
        <f>IF(L335="","",VLOOKUP(L335,'Truck Utilization'!B$3:C$300,2,FALSE))</f>
        <v/>
      </c>
      <c r="B335" s="191"/>
      <c r="C335" s="192" t="str">
        <f>IF($B335="","",VLOOKUP($B335,'DSR Attendance'!$A$3:$E$273,5,FALSE))</f>
        <v/>
      </c>
      <c r="D335" s="193"/>
      <c r="E335" s="637"/>
      <c r="F335" s="195"/>
      <c r="G335" s="195"/>
      <c r="H335" s="195"/>
      <c r="I335" s="196" t="str">
        <f>IF(E335="","",VLOOKUP(E335,'Summarized Plan'!A:B,2,0))</f>
        <v/>
      </c>
      <c r="J335" s="194"/>
      <c r="K335" s="194" t="s">
        <v>378</v>
      </c>
      <c r="L335" s="195"/>
      <c r="M335" s="194" t="str">
        <f t="shared" si="137"/>
        <v/>
      </c>
      <c r="N335" s="195" t="str">
        <f>IF(E335="","",VLOOKUP(E335,'Summarized Plan'!$A:$C,3,0))</f>
        <v/>
      </c>
      <c r="O335" s="195" t="str">
        <f>IF(E335="","",VLOOKUP(E335,'Summarized Plan'!$A:$G,7,0))</f>
        <v/>
      </c>
      <c r="P335" s="196"/>
      <c r="Q335" s="198">
        <f t="shared" si="138"/>
        <v>0</v>
      </c>
      <c r="R335" s="197" t="str">
        <f>IF($B335="","",VLOOKUP($Q335,'DSR Attendance'!$A$3:$D$179,4,FALSE))</f>
        <v/>
      </c>
      <c r="S335" s="197"/>
      <c r="T335" s="197">
        <f t="shared" si="139"/>
        <v>0</v>
      </c>
      <c r="U335" s="197">
        <f t="shared" si="140"/>
        <v>0</v>
      </c>
      <c r="V335" s="197" t="str">
        <f t="shared" si="141"/>
        <v/>
      </c>
      <c r="W335" s="197"/>
      <c r="X335" s="197" t="str">
        <f>_xlfn.IFNA(IF(L335="","",VLOOKUP(L335,'Truck Utilization'!B$3:D$147,3,FALSE)),"")</f>
        <v/>
      </c>
      <c r="Y335" s="197" t="str">
        <f>IF(X335="","",IF(E335="","",VLOOKUP(E335,'Summarized Plan'!$A:$E,5,0)))</f>
        <v/>
      </c>
      <c r="Z335" s="197">
        <f t="shared" si="142"/>
        <v>0</v>
      </c>
      <c r="AA335" s="197">
        <f t="shared" si="143"/>
        <v>0</v>
      </c>
      <c r="AB335" s="197" t="str">
        <f t="shared" si="144"/>
        <v/>
      </c>
      <c r="AC335" s="197"/>
      <c r="AD335" s="197">
        <f t="shared" si="145"/>
        <v>0</v>
      </c>
      <c r="AE335" s="197">
        <f t="shared" si="146"/>
        <v>0</v>
      </c>
      <c r="AF335" s="197" t="str">
        <f t="shared" si="147"/>
        <v/>
      </c>
      <c r="AG335" s="194"/>
      <c r="AH335" s="194"/>
      <c r="AI335" s="194"/>
      <c r="AJ335" s="193"/>
      <c r="AK335" s="199"/>
      <c r="AL335" s="194"/>
      <c r="AM335" s="115" t="e">
        <f t="shared" si="148"/>
        <v>#VALUE!</v>
      </c>
      <c r="AO335" s="11">
        <f t="shared" si="149"/>
        <v>0</v>
      </c>
      <c r="AP335" s="11" t="e">
        <f t="shared" si="150"/>
        <v>#N/A</v>
      </c>
      <c r="AQ335" s="11" t="str">
        <f t="shared" si="151"/>
        <v/>
      </c>
      <c r="AS335" s="202">
        <f t="shared" si="152"/>
        <v>0</v>
      </c>
      <c r="AT335" s="11" t="str">
        <f t="shared" si="153"/>
        <v/>
      </c>
      <c r="AW335" s="116"/>
      <c r="AX335" s="115" t="e">
        <f t="shared" si="154"/>
        <v>#VALUE!</v>
      </c>
      <c r="AY335" s="278" t="str">
        <f t="shared" si="155"/>
        <v/>
      </c>
      <c r="BC335" s="115" t="str">
        <f>IF(E335="","",_xlfn.XLOOKUP(E335,'Summarized Plan'!A:A,'Summarized Plan'!K:K))</f>
        <v/>
      </c>
      <c r="XEU335" s="138">
        <f t="shared" si="134"/>
        <v>0</v>
      </c>
      <c r="XEV335" s="138" t="str">
        <f>IF(E335="","",B332)</f>
        <v/>
      </c>
      <c r="XEW335" s="153" t="str">
        <f t="shared" si="135"/>
        <v/>
      </c>
      <c r="XEX335" s="138" t="str">
        <f>IF(ISNA(VLOOKUP(E335,'Summarized Plan'!$A:$U,19,0)),"",VLOOKUP(E335,'Summarized Plan'!$A:$U,19,0))</f>
        <v/>
      </c>
      <c r="XEY335" s="16" t="str">
        <f>IF('Truck Utilization'!A300=0,"",'Truck Utilization'!A300)</f>
        <v/>
      </c>
      <c r="XEZ335" s="16" t="str">
        <f>IF('Truck Utilization'!B300=0,"",'Truck Utilization'!B300)</f>
        <v/>
      </c>
      <c r="XFA335" s="138">
        <f t="shared" si="156"/>
        <v>1</v>
      </c>
      <c r="XFB335" s="138" t="str">
        <f>IF('DSR Attendance'!A261="","",'DSR Attendance'!A261)</f>
        <v/>
      </c>
      <c r="XFC335" s="138" t="str">
        <f>IF('DSR Attendance'!B261="","",'DSR Attendance'!B261)</f>
        <v/>
      </c>
    </row>
    <row r="336" spans="1:55 16375:16383" ht="14.4" customHeight="1">
      <c r="A336" s="190" t="str">
        <f>IF(L336="","",VLOOKUP(L336,'Truck Utilization'!B$3:C$300,2,FALSE))</f>
        <v/>
      </c>
      <c r="B336" s="191"/>
      <c r="C336" s="192" t="str">
        <f>IF($B336="","",VLOOKUP($B336,'DSR Attendance'!$A$3:$E$273,5,FALSE))</f>
        <v/>
      </c>
      <c r="D336" s="193"/>
      <c r="E336" s="637"/>
      <c r="F336" s="195"/>
      <c r="G336" s="195"/>
      <c r="H336" s="195"/>
      <c r="I336" s="196" t="str">
        <f>IF(E336="","",VLOOKUP(E336,'Summarized Plan'!A:B,2,0))</f>
        <v/>
      </c>
      <c r="J336" s="194"/>
      <c r="K336" s="194" t="s">
        <v>378</v>
      </c>
      <c r="L336" s="195"/>
      <c r="M336" s="194" t="str">
        <f t="shared" si="137"/>
        <v/>
      </c>
      <c r="N336" s="195" t="str">
        <f>IF(E336="","",VLOOKUP(E336,'Summarized Plan'!$A:$C,3,0))</f>
        <v/>
      </c>
      <c r="O336" s="195" t="str">
        <f>IF(E336="","",VLOOKUP(E336,'Summarized Plan'!$A:$G,7,0))</f>
        <v/>
      </c>
      <c r="P336" s="196"/>
      <c r="Q336" s="198">
        <f t="shared" si="138"/>
        <v>0</v>
      </c>
      <c r="R336" s="197" t="str">
        <f>IF($B336="","",VLOOKUP($Q336,'DSR Attendance'!$A$3:$D$179,4,FALSE))</f>
        <v/>
      </c>
      <c r="S336" s="197"/>
      <c r="T336" s="197">
        <f t="shared" si="139"/>
        <v>0</v>
      </c>
      <c r="U336" s="197">
        <f t="shared" si="140"/>
        <v>0</v>
      </c>
      <c r="V336" s="197" t="str">
        <f t="shared" si="141"/>
        <v/>
      </c>
      <c r="W336" s="197"/>
      <c r="X336" s="197" t="str">
        <f>_xlfn.IFNA(IF(L336="","",VLOOKUP(L336,'Truck Utilization'!B$3:D$147,3,FALSE)),"")</f>
        <v/>
      </c>
      <c r="Y336" s="197" t="str">
        <f>IF(X336="","",IF(E336="","",VLOOKUP(E336,'Summarized Plan'!$A:$E,5,0)))</f>
        <v/>
      </c>
      <c r="Z336" s="197">
        <f t="shared" si="142"/>
        <v>0</v>
      </c>
      <c r="AA336" s="197">
        <f t="shared" si="143"/>
        <v>0</v>
      </c>
      <c r="AB336" s="197" t="str">
        <f t="shared" si="144"/>
        <v/>
      </c>
      <c r="AC336" s="197"/>
      <c r="AD336" s="197">
        <f t="shared" si="145"/>
        <v>0</v>
      </c>
      <c r="AE336" s="197">
        <f t="shared" si="146"/>
        <v>0</v>
      </c>
      <c r="AF336" s="197" t="str">
        <f t="shared" si="147"/>
        <v/>
      </c>
      <c r="AG336" s="194"/>
      <c r="AH336" s="194"/>
      <c r="AI336" s="194"/>
      <c r="AJ336" s="193"/>
      <c r="AK336" s="199"/>
      <c r="AL336" s="194"/>
      <c r="AM336" s="115" t="e">
        <f t="shared" si="148"/>
        <v>#VALUE!</v>
      </c>
      <c r="AO336" s="11">
        <f t="shared" si="149"/>
        <v>0</v>
      </c>
      <c r="AP336" s="11" t="e">
        <f t="shared" si="150"/>
        <v>#N/A</v>
      </c>
      <c r="AQ336" s="11" t="str">
        <f t="shared" si="151"/>
        <v/>
      </c>
      <c r="AS336" s="202">
        <f t="shared" si="152"/>
        <v>0</v>
      </c>
      <c r="AT336" s="11" t="str">
        <f t="shared" si="153"/>
        <v/>
      </c>
      <c r="AW336" s="116"/>
      <c r="AX336" s="115" t="e">
        <f t="shared" si="154"/>
        <v>#VALUE!</v>
      </c>
      <c r="AY336" s="278" t="str">
        <f t="shared" si="155"/>
        <v/>
      </c>
      <c r="BC336" s="115" t="str">
        <f>IF(E336="","",_xlfn.XLOOKUP(E336,'Summarized Plan'!A:A,'Summarized Plan'!K:K))</f>
        <v/>
      </c>
      <c r="XEU336" s="138">
        <f t="shared" si="134"/>
        <v>0</v>
      </c>
      <c r="XEV336" s="138" t="str">
        <f>IF(E336="","",B332)</f>
        <v/>
      </c>
      <c r="XEW336" s="153" t="str">
        <f t="shared" si="135"/>
        <v/>
      </c>
      <c r="XEX336" s="138" t="str">
        <f>IF(ISNA(VLOOKUP(E336,'Summarized Plan'!$A:$U,19,0)),"",VLOOKUP(E336,'Summarized Plan'!$A:$U,19,0))</f>
        <v/>
      </c>
      <c r="XEY336" s="16" t="str">
        <f>IF('Truck Utilization'!A301=0,"",'Truck Utilization'!A301)</f>
        <v/>
      </c>
      <c r="XEZ336" s="16" t="str">
        <f>IF('Truck Utilization'!B301=0,"",'Truck Utilization'!B301)</f>
        <v/>
      </c>
      <c r="XFA336" s="138">
        <f t="shared" si="156"/>
        <v>1</v>
      </c>
      <c r="XFB336" s="138" t="str">
        <f>IF('DSR Attendance'!A262="","",'DSR Attendance'!A262)</f>
        <v/>
      </c>
      <c r="XFC336" s="138" t="str">
        <f>IF('DSR Attendance'!B262="","",'DSR Attendance'!B262)</f>
        <v/>
      </c>
    </row>
    <row r="337" spans="1:55 16375:16383" ht="14.4" customHeight="1">
      <c r="A337" s="190" t="str">
        <f>IF(L337="","",VLOOKUP(L337,'Truck Utilization'!B$3:C$300,2,FALSE))</f>
        <v/>
      </c>
      <c r="B337" s="191"/>
      <c r="C337" s="192" t="str">
        <f>IF($B337="","",VLOOKUP($B337,'DSR Attendance'!$A$3:$E$273,5,FALSE))</f>
        <v/>
      </c>
      <c r="D337" s="193"/>
      <c r="E337" s="637"/>
      <c r="F337" s="195"/>
      <c r="G337" s="195"/>
      <c r="H337" s="195"/>
      <c r="I337" s="196" t="str">
        <f>IF(E337="","",VLOOKUP(E337,'Summarized Plan'!A:B,2,0))</f>
        <v/>
      </c>
      <c r="J337" s="194"/>
      <c r="K337" s="194" t="s">
        <v>378</v>
      </c>
      <c r="L337" s="195"/>
      <c r="M337" s="194" t="str">
        <f t="shared" si="137"/>
        <v/>
      </c>
      <c r="N337" s="195" t="str">
        <f>IF(E337="","",VLOOKUP(E337,'Summarized Plan'!$A:$C,3,0))</f>
        <v/>
      </c>
      <c r="O337" s="195" t="str">
        <f>IF(E337="","",VLOOKUP(E337,'Summarized Plan'!$A:$G,7,0))</f>
        <v/>
      </c>
      <c r="P337" s="196"/>
      <c r="Q337" s="198">
        <f t="shared" si="138"/>
        <v>0</v>
      </c>
      <c r="R337" s="197" t="str">
        <f>IF($B337="","",VLOOKUP($Q337,'DSR Attendance'!$A$3:$D$179,4,FALSE))</f>
        <v/>
      </c>
      <c r="S337" s="197"/>
      <c r="T337" s="197">
        <f t="shared" si="139"/>
        <v>0</v>
      </c>
      <c r="U337" s="197">
        <f t="shared" si="140"/>
        <v>0</v>
      </c>
      <c r="V337" s="197" t="str">
        <f t="shared" si="141"/>
        <v/>
      </c>
      <c r="W337" s="197"/>
      <c r="X337" s="197" t="str">
        <f>_xlfn.IFNA(IF(L337="","",VLOOKUP(L337,'Truck Utilization'!B$3:D$147,3,FALSE)),"")</f>
        <v/>
      </c>
      <c r="Y337" s="197" t="str">
        <f>IF(X337="","",IF(E337="","",VLOOKUP(E337,'Summarized Plan'!$A:$E,5,0)))</f>
        <v/>
      </c>
      <c r="Z337" s="197">
        <f t="shared" si="142"/>
        <v>0</v>
      </c>
      <c r="AA337" s="197">
        <f t="shared" si="143"/>
        <v>0</v>
      </c>
      <c r="AB337" s="197" t="str">
        <f t="shared" si="144"/>
        <v/>
      </c>
      <c r="AC337" s="197"/>
      <c r="AD337" s="197">
        <f t="shared" si="145"/>
        <v>0</v>
      </c>
      <c r="AE337" s="197">
        <f t="shared" si="146"/>
        <v>0</v>
      </c>
      <c r="AF337" s="197" t="str">
        <f t="shared" si="147"/>
        <v/>
      </c>
      <c r="AG337" s="194"/>
      <c r="AH337" s="194"/>
      <c r="AI337" s="194"/>
      <c r="AJ337" s="193"/>
      <c r="AK337" s="199"/>
      <c r="AL337" s="194"/>
      <c r="AM337" s="115" t="e">
        <f t="shared" si="148"/>
        <v>#VALUE!</v>
      </c>
      <c r="AO337" s="11">
        <f t="shared" si="149"/>
        <v>0</v>
      </c>
      <c r="AP337" s="11" t="e">
        <f t="shared" si="150"/>
        <v>#N/A</v>
      </c>
      <c r="AQ337" s="11" t="str">
        <f t="shared" si="151"/>
        <v/>
      </c>
      <c r="AS337" s="202">
        <f t="shared" si="152"/>
        <v>0</v>
      </c>
      <c r="AT337" s="11" t="str">
        <f t="shared" si="153"/>
        <v/>
      </c>
      <c r="AW337" s="116"/>
      <c r="AX337" s="115" t="e">
        <f t="shared" si="154"/>
        <v>#VALUE!</v>
      </c>
      <c r="AY337" s="278" t="str">
        <f t="shared" si="155"/>
        <v/>
      </c>
      <c r="BC337" s="115" t="str">
        <f>IF(E337="","",_xlfn.XLOOKUP(E337,'Summarized Plan'!A:A,'Summarized Plan'!K:K))</f>
        <v/>
      </c>
      <c r="XEU337" s="138">
        <f t="shared" si="134"/>
        <v>0</v>
      </c>
      <c r="XEV337" s="138" t="str">
        <f>IF(E337="","",B337)</f>
        <v/>
      </c>
      <c r="XEW337" s="153" t="str">
        <f t="shared" si="135"/>
        <v/>
      </c>
      <c r="XEX337" s="138" t="str">
        <f>IF(ISNA(VLOOKUP(E337,'Summarized Plan'!$A:$U,19,0)),"",VLOOKUP(E337,'Summarized Plan'!$A:$U,19,0))</f>
        <v/>
      </c>
      <c r="XEY337" s="16" t="str">
        <f>IF('Truck Utilization'!A302=0,"",'Truck Utilization'!A302)</f>
        <v/>
      </c>
      <c r="XEZ337" s="16" t="str">
        <f>IF('Truck Utilization'!B302=0,"",'Truck Utilization'!B302)</f>
        <v/>
      </c>
      <c r="XFA337" s="138">
        <f t="shared" si="156"/>
        <v>1</v>
      </c>
      <c r="XFB337" s="138" t="str">
        <f>IF('DSR Attendance'!A263="","",'DSR Attendance'!A263)</f>
        <v/>
      </c>
      <c r="XFC337" s="138" t="str">
        <f>IF('DSR Attendance'!B263="","",'DSR Attendance'!B263)</f>
        <v/>
      </c>
    </row>
    <row r="338" spans="1:55 16375:16383" ht="14.4" customHeight="1">
      <c r="A338" s="190" t="str">
        <f>IF(L338="","",VLOOKUP(L338,'Truck Utilization'!B$3:C$300,2,FALSE))</f>
        <v/>
      </c>
      <c r="B338" s="191"/>
      <c r="C338" s="192" t="str">
        <f>IF($B338="","",VLOOKUP($B338,'DSR Attendance'!$A$3:$E$273,5,FALSE))</f>
        <v/>
      </c>
      <c r="D338" s="193"/>
      <c r="E338" s="637"/>
      <c r="F338" s="195"/>
      <c r="G338" s="195"/>
      <c r="H338" s="195"/>
      <c r="I338" s="196" t="str">
        <f>IF(E338="","",VLOOKUP(E338,'Summarized Plan'!A:B,2,0))</f>
        <v/>
      </c>
      <c r="J338" s="194"/>
      <c r="K338" s="194" t="s">
        <v>378</v>
      </c>
      <c r="L338" s="195"/>
      <c r="M338" s="194" t="str">
        <f t="shared" si="137"/>
        <v/>
      </c>
      <c r="N338" s="195" t="str">
        <f>IF(E338="","",VLOOKUP(E338,'Summarized Plan'!$A:$C,3,0))</f>
        <v/>
      </c>
      <c r="O338" s="195" t="str">
        <f>IF(E338="","",VLOOKUP(E338,'Summarized Plan'!$A:$G,7,0))</f>
        <v/>
      </c>
      <c r="P338" s="196"/>
      <c r="Q338" s="198">
        <f t="shared" si="138"/>
        <v>0</v>
      </c>
      <c r="R338" s="197" t="str">
        <f>IF($B338="","",VLOOKUP($Q338,'DSR Attendance'!$A$3:$D$179,4,FALSE))</f>
        <v/>
      </c>
      <c r="S338" s="197"/>
      <c r="T338" s="197">
        <f t="shared" si="139"/>
        <v>0</v>
      </c>
      <c r="U338" s="197">
        <f t="shared" si="140"/>
        <v>0</v>
      </c>
      <c r="V338" s="197" t="str">
        <f t="shared" si="141"/>
        <v/>
      </c>
      <c r="W338" s="197"/>
      <c r="X338" s="197" t="str">
        <f>_xlfn.IFNA(IF(L338="","",VLOOKUP(L338,'Truck Utilization'!B$3:D$147,3,FALSE)),"")</f>
        <v/>
      </c>
      <c r="Y338" s="197" t="str">
        <f>IF(X338="","",IF(E338="","",VLOOKUP(E338,'Summarized Plan'!$A:$E,5,0)))</f>
        <v/>
      </c>
      <c r="Z338" s="197">
        <f t="shared" si="142"/>
        <v>0</v>
      </c>
      <c r="AA338" s="197">
        <f t="shared" si="143"/>
        <v>0</v>
      </c>
      <c r="AB338" s="197" t="str">
        <f t="shared" si="144"/>
        <v/>
      </c>
      <c r="AC338" s="197"/>
      <c r="AD338" s="197">
        <f t="shared" si="145"/>
        <v>0</v>
      </c>
      <c r="AE338" s="197">
        <f t="shared" si="146"/>
        <v>0</v>
      </c>
      <c r="AF338" s="197" t="str">
        <f t="shared" si="147"/>
        <v/>
      </c>
      <c r="AG338" s="194"/>
      <c r="AH338" s="194"/>
      <c r="AI338" s="194"/>
      <c r="AJ338" s="193"/>
      <c r="AK338" s="199"/>
      <c r="AL338" s="194"/>
      <c r="AM338" s="115" t="e">
        <f t="shared" si="148"/>
        <v>#VALUE!</v>
      </c>
      <c r="AO338" s="11">
        <f t="shared" si="149"/>
        <v>0</v>
      </c>
      <c r="AP338" s="11" t="e">
        <f t="shared" si="150"/>
        <v>#N/A</v>
      </c>
      <c r="AQ338" s="11" t="str">
        <f t="shared" si="151"/>
        <v/>
      </c>
      <c r="AS338" s="202">
        <f t="shared" si="152"/>
        <v>0</v>
      </c>
      <c r="AT338" s="11" t="str">
        <f t="shared" si="153"/>
        <v/>
      </c>
      <c r="AW338" s="116"/>
      <c r="AX338" s="115" t="e">
        <f t="shared" si="154"/>
        <v>#VALUE!</v>
      </c>
      <c r="AY338" s="278" t="str">
        <f t="shared" si="155"/>
        <v/>
      </c>
      <c r="BC338" s="115" t="str">
        <f>IF(E338="","",_xlfn.XLOOKUP(E338,'Summarized Plan'!A:A,'Summarized Plan'!K:K))</f>
        <v/>
      </c>
      <c r="XEU338" s="138">
        <f t="shared" si="134"/>
        <v>0</v>
      </c>
      <c r="XEV338" s="138" t="str">
        <f>IF(E338="","",B337)</f>
        <v/>
      </c>
      <c r="XEW338" s="153" t="str">
        <f t="shared" si="135"/>
        <v/>
      </c>
      <c r="XEX338" s="138" t="str">
        <f>IF(ISNA(VLOOKUP(E338,'Summarized Plan'!$A:$U,19,0)),"",VLOOKUP(E338,'Summarized Plan'!$A:$U,19,0))</f>
        <v/>
      </c>
      <c r="XEY338" s="16" t="str">
        <f>IF('Truck Utilization'!A303=0,"",'Truck Utilization'!A303)</f>
        <v/>
      </c>
      <c r="XEZ338" s="16" t="str">
        <f>IF('Truck Utilization'!B303=0,"",'Truck Utilization'!B303)</f>
        <v/>
      </c>
      <c r="XFA338" s="138">
        <f t="shared" si="156"/>
        <v>1</v>
      </c>
      <c r="XFB338" s="138" t="str">
        <f>IF('DSR Attendance'!A264="","",'DSR Attendance'!A264)</f>
        <v/>
      </c>
      <c r="XFC338" s="138" t="str">
        <f>IF('DSR Attendance'!B264="","",'DSR Attendance'!B264)</f>
        <v/>
      </c>
    </row>
    <row r="339" spans="1:55 16375:16383" ht="14.4" customHeight="1">
      <c r="A339" s="190" t="str">
        <f>IF(L339="","",VLOOKUP(L339,'Truck Utilization'!B$3:C$300,2,FALSE))</f>
        <v/>
      </c>
      <c r="B339" s="191"/>
      <c r="C339" s="192" t="str">
        <f>IF($B339="","",VLOOKUP($B339,'DSR Attendance'!$A$3:$E$273,5,FALSE))</f>
        <v/>
      </c>
      <c r="D339" s="193"/>
      <c r="E339" s="637"/>
      <c r="F339" s="195"/>
      <c r="G339" s="195"/>
      <c r="H339" s="195"/>
      <c r="I339" s="196" t="str">
        <f>IF(E339="","",VLOOKUP(E339,'Summarized Plan'!A:B,2,0))</f>
        <v/>
      </c>
      <c r="J339" s="194"/>
      <c r="K339" s="194" t="s">
        <v>378</v>
      </c>
      <c r="L339" s="195"/>
      <c r="M339" s="194" t="str">
        <f t="shared" si="137"/>
        <v/>
      </c>
      <c r="N339" s="195" t="str">
        <f>IF(E339="","",VLOOKUP(E339,'Summarized Plan'!$A:$C,3,0))</f>
        <v/>
      </c>
      <c r="O339" s="195" t="str">
        <f>IF(E339="","",VLOOKUP(E339,'Summarized Plan'!$A:$G,7,0))</f>
        <v/>
      </c>
      <c r="P339" s="196"/>
      <c r="Q339" s="198">
        <f t="shared" si="138"/>
        <v>0</v>
      </c>
      <c r="R339" s="197" t="str">
        <f>IF($B339="","",VLOOKUP($Q339,'DSR Attendance'!$A$3:$D$179,4,FALSE))</f>
        <v/>
      </c>
      <c r="S339" s="197"/>
      <c r="T339" s="197">
        <f t="shared" si="139"/>
        <v>0</v>
      </c>
      <c r="U339" s="197">
        <f t="shared" si="140"/>
        <v>0</v>
      </c>
      <c r="V339" s="197" t="str">
        <f t="shared" si="141"/>
        <v/>
      </c>
      <c r="W339" s="197"/>
      <c r="X339" s="197" t="str">
        <f>_xlfn.IFNA(IF(L339="","",VLOOKUP(L339,'Truck Utilization'!B$3:D$147,3,FALSE)),"")</f>
        <v/>
      </c>
      <c r="Y339" s="197" t="str">
        <f>IF(X339="","",IF(E339="","",VLOOKUP(E339,'Summarized Plan'!$A:$E,5,0)))</f>
        <v/>
      </c>
      <c r="Z339" s="197">
        <f t="shared" si="142"/>
        <v>0</v>
      </c>
      <c r="AA339" s="197">
        <f t="shared" si="143"/>
        <v>0</v>
      </c>
      <c r="AB339" s="197" t="str">
        <f t="shared" si="144"/>
        <v/>
      </c>
      <c r="AC339" s="197"/>
      <c r="AD339" s="197">
        <f t="shared" si="145"/>
        <v>0</v>
      </c>
      <c r="AE339" s="197">
        <f t="shared" si="146"/>
        <v>0</v>
      </c>
      <c r="AF339" s="197" t="str">
        <f t="shared" si="147"/>
        <v/>
      </c>
      <c r="AG339" s="194"/>
      <c r="AH339" s="194"/>
      <c r="AI339" s="194"/>
      <c r="AJ339" s="193"/>
      <c r="AK339" s="199"/>
      <c r="AL339" s="194"/>
      <c r="AM339" s="115" t="e">
        <f t="shared" si="148"/>
        <v>#VALUE!</v>
      </c>
      <c r="AO339" s="11">
        <f t="shared" si="149"/>
        <v>0</v>
      </c>
      <c r="AP339" s="11" t="e">
        <f t="shared" si="150"/>
        <v>#N/A</v>
      </c>
      <c r="AQ339" s="11" t="str">
        <f t="shared" si="151"/>
        <v/>
      </c>
      <c r="AS339" s="202">
        <f t="shared" si="152"/>
        <v>0</v>
      </c>
      <c r="AT339" s="11" t="str">
        <f t="shared" si="153"/>
        <v/>
      </c>
      <c r="AW339" s="116"/>
      <c r="AX339" s="115" t="e">
        <f t="shared" si="154"/>
        <v>#VALUE!</v>
      </c>
      <c r="AY339" s="278" t="str">
        <f t="shared" si="155"/>
        <v/>
      </c>
      <c r="BC339" s="115" t="str">
        <f>IF(E339="","",_xlfn.XLOOKUP(E339,'Summarized Plan'!A:A,'Summarized Plan'!K:K))</f>
        <v/>
      </c>
      <c r="XEU339" s="138">
        <f t="shared" si="134"/>
        <v>0</v>
      </c>
      <c r="XEV339" s="138" t="str">
        <f>IF(E339="","",B337)</f>
        <v/>
      </c>
      <c r="XEW339" s="153" t="str">
        <f t="shared" si="135"/>
        <v/>
      </c>
      <c r="XEX339" s="138" t="str">
        <f>IF(ISNA(VLOOKUP(E339,'Summarized Plan'!$A:$U,19,0)),"",VLOOKUP(E339,'Summarized Plan'!$A:$U,19,0))</f>
        <v/>
      </c>
      <c r="XEY339" s="16" t="str">
        <f>IF('Truck Utilization'!A304=0,"",'Truck Utilization'!A304)</f>
        <v/>
      </c>
      <c r="XEZ339" s="16" t="str">
        <f>IF('Truck Utilization'!B304=0,"",'Truck Utilization'!B304)</f>
        <v/>
      </c>
      <c r="XFA339" s="138">
        <f t="shared" si="156"/>
        <v>1</v>
      </c>
      <c r="XFB339" s="138" t="str">
        <f>IF('DSR Attendance'!A265="","",'DSR Attendance'!A265)</f>
        <v/>
      </c>
      <c r="XFC339" s="138" t="str">
        <f>IF('DSR Attendance'!B265="","",'DSR Attendance'!B265)</f>
        <v/>
      </c>
    </row>
    <row r="340" spans="1:55 16375:16383" ht="14.4" customHeight="1">
      <c r="A340" s="190" t="str">
        <f>IF(L340="","",VLOOKUP(L340,'Truck Utilization'!B$3:C$300,2,FALSE))</f>
        <v/>
      </c>
      <c r="B340" s="191"/>
      <c r="C340" s="192" t="str">
        <f>IF($B340="","",VLOOKUP($B340,'DSR Attendance'!$A$3:$E$273,5,FALSE))</f>
        <v/>
      </c>
      <c r="D340" s="193"/>
      <c r="E340" s="637"/>
      <c r="F340" s="195"/>
      <c r="G340" s="195"/>
      <c r="H340" s="195"/>
      <c r="I340" s="196" t="str">
        <f>IF(E340="","",VLOOKUP(E340,'Summarized Plan'!A:B,2,0))</f>
        <v/>
      </c>
      <c r="J340" s="194"/>
      <c r="K340" s="194" t="s">
        <v>378</v>
      </c>
      <c r="L340" s="195"/>
      <c r="M340" s="194" t="str">
        <f t="shared" si="137"/>
        <v/>
      </c>
      <c r="N340" s="195" t="str">
        <f>IF(E340="","",VLOOKUP(E340,'Summarized Plan'!$A:$C,3,0))</f>
        <v/>
      </c>
      <c r="O340" s="195" t="str">
        <f>IF(E340="","",VLOOKUP(E340,'Summarized Plan'!$A:$G,7,0))</f>
        <v/>
      </c>
      <c r="P340" s="196"/>
      <c r="Q340" s="198">
        <f t="shared" si="138"/>
        <v>0</v>
      </c>
      <c r="R340" s="197" t="str">
        <f>IF($B340="","",VLOOKUP($Q340,'DSR Attendance'!$A$3:$D$179,4,FALSE))</f>
        <v/>
      </c>
      <c r="S340" s="197"/>
      <c r="T340" s="197">
        <f t="shared" si="139"/>
        <v>0</v>
      </c>
      <c r="U340" s="197">
        <f t="shared" si="140"/>
        <v>0</v>
      </c>
      <c r="V340" s="197" t="str">
        <f t="shared" si="141"/>
        <v/>
      </c>
      <c r="W340" s="197"/>
      <c r="X340" s="197" t="str">
        <f>_xlfn.IFNA(IF(L340="","",VLOOKUP(L340,'Truck Utilization'!B$3:D$147,3,FALSE)),"")</f>
        <v/>
      </c>
      <c r="Y340" s="197" t="str">
        <f>IF(X340="","",IF(E340="","",VLOOKUP(E340,'Summarized Plan'!$A:$E,5,0)))</f>
        <v/>
      </c>
      <c r="Z340" s="197">
        <f t="shared" si="142"/>
        <v>0</v>
      </c>
      <c r="AA340" s="197">
        <f t="shared" si="143"/>
        <v>0</v>
      </c>
      <c r="AB340" s="197" t="str">
        <f t="shared" si="144"/>
        <v/>
      </c>
      <c r="AC340" s="197"/>
      <c r="AD340" s="197">
        <f t="shared" si="145"/>
        <v>0</v>
      </c>
      <c r="AE340" s="197">
        <f t="shared" si="146"/>
        <v>0</v>
      </c>
      <c r="AF340" s="197" t="str">
        <f t="shared" si="147"/>
        <v/>
      </c>
      <c r="AG340" s="194"/>
      <c r="AH340" s="194"/>
      <c r="AI340" s="194"/>
      <c r="AJ340" s="193"/>
      <c r="AK340" s="199"/>
      <c r="AL340" s="194"/>
      <c r="AM340" s="115" t="e">
        <f t="shared" si="148"/>
        <v>#VALUE!</v>
      </c>
      <c r="AO340" s="11">
        <f t="shared" si="149"/>
        <v>0</v>
      </c>
      <c r="AP340" s="11" t="e">
        <f t="shared" si="150"/>
        <v>#N/A</v>
      </c>
      <c r="AQ340" s="11" t="str">
        <f t="shared" si="151"/>
        <v/>
      </c>
      <c r="AS340" s="202">
        <f t="shared" si="152"/>
        <v>0</v>
      </c>
      <c r="AT340" s="11" t="str">
        <f t="shared" si="153"/>
        <v/>
      </c>
      <c r="AW340" s="116"/>
      <c r="AX340" s="115" t="e">
        <f t="shared" si="154"/>
        <v>#VALUE!</v>
      </c>
      <c r="AY340" s="278" t="str">
        <f t="shared" si="155"/>
        <v/>
      </c>
      <c r="BC340" s="115" t="str">
        <f>IF(E340="","",_xlfn.XLOOKUP(E340,'Summarized Plan'!A:A,'Summarized Plan'!K:K))</f>
        <v/>
      </c>
      <c r="XEU340" s="138">
        <f t="shared" si="134"/>
        <v>0</v>
      </c>
      <c r="XEV340" s="138" t="str">
        <f>IF(E340="","",B337)</f>
        <v/>
      </c>
      <c r="XEW340" s="153" t="str">
        <f t="shared" si="135"/>
        <v/>
      </c>
      <c r="XEX340" s="138" t="str">
        <f>IF(ISNA(VLOOKUP(E340,'Summarized Plan'!$A:$U,19,0)),"",VLOOKUP(E340,'Summarized Plan'!$A:$U,19,0))</f>
        <v/>
      </c>
      <c r="XEY340" s="16" t="str">
        <f>IF('Truck Utilization'!A305=0,"",'Truck Utilization'!A305)</f>
        <v/>
      </c>
      <c r="XEZ340" s="16" t="str">
        <f>IF('Truck Utilization'!B305=0,"",'Truck Utilization'!B305)</f>
        <v/>
      </c>
      <c r="XFA340" s="138">
        <f t="shared" si="156"/>
        <v>1</v>
      </c>
      <c r="XFB340" s="138" t="str">
        <f>IF('DSR Attendance'!A266="","",'DSR Attendance'!A266)</f>
        <v/>
      </c>
      <c r="XFC340" s="138" t="str">
        <f>IF('DSR Attendance'!B266="","",'DSR Attendance'!B266)</f>
        <v/>
      </c>
    </row>
    <row r="341" spans="1:55 16375:16383" ht="14.4" customHeight="1">
      <c r="A341" s="190" t="str">
        <f>IF(L341="","",VLOOKUP(L341,'Truck Utilization'!B$3:C$300,2,FALSE))</f>
        <v/>
      </c>
      <c r="B341" s="191"/>
      <c r="C341" s="192" t="str">
        <f>IF($B341="","",VLOOKUP($B341,'DSR Attendance'!$A$3:$E$273,5,FALSE))</f>
        <v/>
      </c>
      <c r="D341" s="193"/>
      <c r="E341" s="637"/>
      <c r="F341" s="195"/>
      <c r="G341" s="195"/>
      <c r="H341" s="195"/>
      <c r="I341" s="196" t="str">
        <f>IF(E341="","",VLOOKUP(E341,'Summarized Plan'!A:B,2,0))</f>
        <v/>
      </c>
      <c r="J341" s="194"/>
      <c r="K341" s="194" t="s">
        <v>378</v>
      </c>
      <c r="L341" s="195"/>
      <c r="M341" s="194" t="str">
        <f t="shared" si="137"/>
        <v/>
      </c>
      <c r="N341" s="195" t="str">
        <f>IF(E341="","",VLOOKUP(E341,'Summarized Plan'!$A:$C,3,0))</f>
        <v/>
      </c>
      <c r="O341" s="195" t="str">
        <f>IF(E341="","",VLOOKUP(E341,'Summarized Plan'!$A:$G,7,0))</f>
        <v/>
      </c>
      <c r="P341" s="196"/>
      <c r="Q341" s="198">
        <f t="shared" si="138"/>
        <v>0</v>
      </c>
      <c r="R341" s="197" t="str">
        <f>IF($B341="","",VLOOKUP($Q341,'DSR Attendance'!$A$3:$D$179,4,FALSE))</f>
        <v/>
      </c>
      <c r="S341" s="197"/>
      <c r="T341" s="197">
        <f t="shared" si="139"/>
        <v>0</v>
      </c>
      <c r="U341" s="197">
        <f t="shared" si="140"/>
        <v>0</v>
      </c>
      <c r="V341" s="197" t="str">
        <f t="shared" si="141"/>
        <v/>
      </c>
      <c r="W341" s="197"/>
      <c r="X341" s="197" t="str">
        <f>_xlfn.IFNA(IF(L341="","",VLOOKUP(L341,'Truck Utilization'!B$3:D$147,3,FALSE)),"")</f>
        <v/>
      </c>
      <c r="Y341" s="197" t="str">
        <f>IF(X341="","",IF(E341="","",VLOOKUP(E341,'Summarized Plan'!$A:$E,5,0)))</f>
        <v/>
      </c>
      <c r="Z341" s="197">
        <f t="shared" si="142"/>
        <v>0</v>
      </c>
      <c r="AA341" s="197">
        <f t="shared" si="143"/>
        <v>0</v>
      </c>
      <c r="AB341" s="197" t="str">
        <f t="shared" si="144"/>
        <v/>
      </c>
      <c r="AC341" s="197"/>
      <c r="AD341" s="197">
        <f t="shared" si="145"/>
        <v>0</v>
      </c>
      <c r="AE341" s="197">
        <f t="shared" si="146"/>
        <v>0</v>
      </c>
      <c r="AF341" s="197" t="str">
        <f t="shared" si="147"/>
        <v/>
      </c>
      <c r="AG341" s="194"/>
      <c r="AH341" s="194"/>
      <c r="AI341" s="194"/>
      <c r="AJ341" s="193"/>
      <c r="AK341" s="199"/>
      <c r="AL341" s="194"/>
      <c r="AM341" s="115" t="e">
        <f t="shared" si="148"/>
        <v>#VALUE!</v>
      </c>
      <c r="AO341" s="11">
        <f t="shared" si="149"/>
        <v>0</v>
      </c>
      <c r="AP341" s="11" t="e">
        <f t="shared" si="150"/>
        <v>#N/A</v>
      </c>
      <c r="AQ341" s="11" t="str">
        <f t="shared" si="151"/>
        <v/>
      </c>
      <c r="AS341" s="202">
        <f t="shared" si="152"/>
        <v>0</v>
      </c>
      <c r="AT341" s="11" t="str">
        <f t="shared" si="153"/>
        <v/>
      </c>
      <c r="AW341" s="116"/>
      <c r="AX341" s="115" t="e">
        <f t="shared" si="154"/>
        <v>#VALUE!</v>
      </c>
      <c r="AY341" s="278" t="str">
        <f t="shared" si="155"/>
        <v/>
      </c>
      <c r="BC341" s="115" t="str">
        <f>IF(E341="","",_xlfn.XLOOKUP(E341,'Summarized Plan'!A:A,'Summarized Plan'!K:K))</f>
        <v/>
      </c>
      <c r="XEU341" s="138">
        <f t="shared" si="134"/>
        <v>0</v>
      </c>
      <c r="XEV341" s="138" t="str">
        <f>IF(E341="","",B337)</f>
        <v/>
      </c>
      <c r="XEW341" s="153" t="str">
        <f t="shared" si="135"/>
        <v/>
      </c>
      <c r="XEX341" s="138" t="str">
        <f>IF(ISNA(VLOOKUP(E341,'Summarized Plan'!$A:$U,19,0)),"",VLOOKUP(E341,'Summarized Plan'!$A:$U,19,0))</f>
        <v/>
      </c>
      <c r="XEY341" s="16" t="str">
        <f>IF('Truck Utilization'!A306=0,"",'Truck Utilization'!A306)</f>
        <v/>
      </c>
      <c r="XEZ341" s="16" t="str">
        <f>IF('Truck Utilization'!B306=0,"",'Truck Utilization'!B306)</f>
        <v/>
      </c>
      <c r="XFA341" s="138">
        <f t="shared" si="156"/>
        <v>1</v>
      </c>
      <c r="XFB341" s="138" t="str">
        <f>IF('DSR Attendance'!A267="","",'DSR Attendance'!A267)</f>
        <v/>
      </c>
      <c r="XFC341" s="138" t="str">
        <f>IF('DSR Attendance'!B267="","",'DSR Attendance'!B267)</f>
        <v/>
      </c>
    </row>
    <row r="342" spans="1:55 16375:16383" ht="14.4" customHeight="1">
      <c r="A342" s="190" t="str">
        <f>IF(L342="","",VLOOKUP(L342,'Truck Utilization'!B$3:C$300,2,FALSE))</f>
        <v/>
      </c>
      <c r="B342" s="191"/>
      <c r="C342" s="192" t="str">
        <f>IF($B342="","",VLOOKUP($B342,'DSR Attendance'!$A$3:$E$273,5,FALSE))</f>
        <v/>
      </c>
      <c r="D342" s="193"/>
      <c r="E342" s="637"/>
      <c r="F342" s="195"/>
      <c r="G342" s="195"/>
      <c r="H342" s="195"/>
      <c r="I342" s="196" t="str">
        <f>IF(E342="","",VLOOKUP(E342,'Summarized Plan'!A:B,2,0))</f>
        <v/>
      </c>
      <c r="J342" s="194"/>
      <c r="K342" s="194" t="s">
        <v>378</v>
      </c>
      <c r="L342" s="195"/>
      <c r="M342" s="194" t="str">
        <f t="shared" si="137"/>
        <v/>
      </c>
      <c r="N342" s="195" t="str">
        <f>IF(E342="","",VLOOKUP(E342,'Summarized Plan'!$A:$C,3,0))</f>
        <v/>
      </c>
      <c r="O342" s="195" t="str">
        <f>IF(E342="","",VLOOKUP(E342,'Summarized Plan'!$A:$G,7,0))</f>
        <v/>
      </c>
      <c r="P342" s="196"/>
      <c r="Q342" s="198">
        <f t="shared" si="138"/>
        <v>0</v>
      </c>
      <c r="R342" s="197" t="str">
        <f>IF($B342="","",VLOOKUP($Q342,'DSR Attendance'!$A$3:$D$179,4,FALSE))</f>
        <v/>
      </c>
      <c r="S342" s="197"/>
      <c r="T342" s="197">
        <f t="shared" si="139"/>
        <v>0</v>
      </c>
      <c r="U342" s="197">
        <f t="shared" si="140"/>
        <v>0</v>
      </c>
      <c r="V342" s="197" t="str">
        <f t="shared" si="141"/>
        <v/>
      </c>
      <c r="W342" s="197"/>
      <c r="X342" s="197" t="str">
        <f>_xlfn.IFNA(IF(L342="","",VLOOKUP(L342,'Truck Utilization'!B$3:D$147,3,FALSE)),"")</f>
        <v/>
      </c>
      <c r="Y342" s="197" t="str">
        <f>IF(X342="","",IF(E342="","",VLOOKUP(E342,'Summarized Plan'!$A:$E,5,0)))</f>
        <v/>
      </c>
      <c r="Z342" s="197">
        <f t="shared" si="142"/>
        <v>0</v>
      </c>
      <c r="AA342" s="197">
        <f t="shared" si="143"/>
        <v>0</v>
      </c>
      <c r="AB342" s="197" t="str">
        <f t="shared" si="144"/>
        <v/>
      </c>
      <c r="AC342" s="197"/>
      <c r="AD342" s="197">
        <f t="shared" si="145"/>
        <v>0</v>
      </c>
      <c r="AE342" s="197">
        <f t="shared" si="146"/>
        <v>0</v>
      </c>
      <c r="AF342" s="197" t="str">
        <f t="shared" si="147"/>
        <v/>
      </c>
      <c r="AG342" s="194"/>
      <c r="AH342" s="194"/>
      <c r="AI342" s="194"/>
      <c r="AJ342" s="193"/>
      <c r="AK342" s="199"/>
      <c r="AL342" s="194"/>
      <c r="AM342" s="115" t="e">
        <f t="shared" si="148"/>
        <v>#VALUE!</v>
      </c>
      <c r="AO342" s="11">
        <f t="shared" si="149"/>
        <v>0</v>
      </c>
      <c r="AP342" s="11" t="e">
        <f t="shared" si="150"/>
        <v>#N/A</v>
      </c>
      <c r="AQ342" s="11" t="str">
        <f t="shared" si="151"/>
        <v/>
      </c>
      <c r="AS342" s="202">
        <f t="shared" si="152"/>
        <v>0</v>
      </c>
      <c r="AT342" s="11" t="str">
        <f t="shared" si="153"/>
        <v/>
      </c>
      <c r="AW342" s="116"/>
      <c r="AX342" s="115" t="e">
        <f t="shared" si="154"/>
        <v>#VALUE!</v>
      </c>
      <c r="AY342" s="278" t="str">
        <f t="shared" si="155"/>
        <v/>
      </c>
      <c r="BC342" s="115" t="str">
        <f>IF(E342="","",_xlfn.XLOOKUP(E342,'Summarized Plan'!A:A,'Summarized Plan'!K:K))</f>
        <v/>
      </c>
      <c r="XEU342" s="138">
        <f t="shared" ref="XEU342:XEU405" si="157">COUNTIF($E:$E,E342)</f>
        <v>0</v>
      </c>
      <c r="XEV342" s="138" t="str">
        <f>IF(E342="","",B342)</f>
        <v/>
      </c>
      <c r="XEW342" s="153" t="str">
        <f t="shared" ref="XEW342:XEW405" si="158">IF(L342="","",L342)</f>
        <v/>
      </c>
      <c r="XEX342" s="138" t="str">
        <f>IF(ISNA(VLOOKUP(E342,'Summarized Plan'!$A:$U,19,0)),"",VLOOKUP(E342,'Summarized Plan'!$A:$U,19,0))</f>
        <v/>
      </c>
      <c r="XEY342" s="16" t="str">
        <f>IF('Truck Utilization'!A307=0,"",'Truck Utilization'!A307)</f>
        <v/>
      </c>
      <c r="XEZ342" s="16" t="str">
        <f>IF('Truck Utilization'!B307=0,"",'Truck Utilization'!B307)</f>
        <v/>
      </c>
      <c r="XFA342" s="138">
        <f t="shared" si="156"/>
        <v>1</v>
      </c>
      <c r="XFB342" s="138" t="str">
        <f>IF('DSR Attendance'!A268="","",'DSR Attendance'!A268)</f>
        <v/>
      </c>
      <c r="XFC342" s="138" t="str">
        <f>IF('DSR Attendance'!B268="","",'DSR Attendance'!B268)</f>
        <v/>
      </c>
    </row>
    <row r="343" spans="1:55 16375:16383" ht="14.4" customHeight="1">
      <c r="A343" s="190" t="str">
        <f>IF(L343="","",VLOOKUP(L343,'Truck Utilization'!B$3:C$300,2,FALSE))</f>
        <v/>
      </c>
      <c r="B343" s="191"/>
      <c r="C343" s="192" t="str">
        <f>IF($B343="","",VLOOKUP($B343,'DSR Attendance'!$A$3:$E$273,5,FALSE))</f>
        <v/>
      </c>
      <c r="D343" s="193"/>
      <c r="E343" s="637"/>
      <c r="F343" s="195"/>
      <c r="G343" s="195"/>
      <c r="H343" s="195"/>
      <c r="I343" s="196" t="str">
        <f>IF(E343="","",VLOOKUP(E343,'Summarized Plan'!A:B,2,0))</f>
        <v/>
      </c>
      <c r="J343" s="194"/>
      <c r="K343" s="194" t="s">
        <v>378</v>
      </c>
      <c r="L343" s="195"/>
      <c r="M343" s="194" t="str">
        <f t="shared" si="137"/>
        <v/>
      </c>
      <c r="N343" s="195" t="str">
        <f>IF(E343="","",VLOOKUP(E343,'Summarized Plan'!$A:$C,3,0))</f>
        <v/>
      </c>
      <c r="O343" s="195" t="str">
        <f>IF(E343="","",VLOOKUP(E343,'Summarized Plan'!$A:$G,7,0))</f>
        <v/>
      </c>
      <c r="P343" s="196"/>
      <c r="Q343" s="198">
        <f t="shared" si="138"/>
        <v>0</v>
      </c>
      <c r="R343" s="197" t="str">
        <f>IF($B343="","",VLOOKUP($Q343,'DSR Attendance'!$A$3:$D$179,4,FALSE))</f>
        <v/>
      </c>
      <c r="S343" s="197"/>
      <c r="T343" s="197">
        <f t="shared" si="139"/>
        <v>0</v>
      </c>
      <c r="U343" s="197">
        <f t="shared" si="140"/>
        <v>0</v>
      </c>
      <c r="V343" s="197" t="str">
        <f t="shared" si="141"/>
        <v/>
      </c>
      <c r="W343" s="197"/>
      <c r="X343" s="197" t="str">
        <f>_xlfn.IFNA(IF(L343="","",VLOOKUP(L343,'Truck Utilization'!B$3:D$147,3,FALSE)),"")</f>
        <v/>
      </c>
      <c r="Y343" s="197" t="str">
        <f>IF(X343="","",IF(E343="","",VLOOKUP(E343,'Summarized Plan'!$A:$E,5,0)))</f>
        <v/>
      </c>
      <c r="Z343" s="197">
        <f t="shared" si="142"/>
        <v>0</v>
      </c>
      <c r="AA343" s="197">
        <f t="shared" si="143"/>
        <v>0</v>
      </c>
      <c r="AB343" s="197" t="str">
        <f t="shared" si="144"/>
        <v/>
      </c>
      <c r="AC343" s="197"/>
      <c r="AD343" s="197">
        <f t="shared" si="145"/>
        <v>0</v>
      </c>
      <c r="AE343" s="197">
        <f t="shared" si="146"/>
        <v>0</v>
      </c>
      <c r="AF343" s="197" t="str">
        <f t="shared" si="147"/>
        <v/>
      </c>
      <c r="AG343" s="194"/>
      <c r="AH343" s="194"/>
      <c r="AI343" s="194"/>
      <c r="AJ343" s="193"/>
      <c r="AK343" s="199"/>
      <c r="AL343" s="194"/>
      <c r="AM343" s="115" t="e">
        <f t="shared" si="148"/>
        <v>#VALUE!</v>
      </c>
      <c r="AO343" s="11">
        <f t="shared" si="149"/>
        <v>0</v>
      </c>
      <c r="AP343" s="11" t="e">
        <f t="shared" si="150"/>
        <v>#N/A</v>
      </c>
      <c r="AQ343" s="11" t="str">
        <f t="shared" si="151"/>
        <v/>
      </c>
      <c r="AS343" s="202">
        <f t="shared" si="152"/>
        <v>0</v>
      </c>
      <c r="AT343" s="11" t="str">
        <f t="shared" si="153"/>
        <v/>
      </c>
      <c r="AW343" s="116"/>
      <c r="AX343" s="115" t="e">
        <f t="shared" si="154"/>
        <v>#VALUE!</v>
      </c>
      <c r="AY343" s="278" t="str">
        <f t="shared" si="155"/>
        <v/>
      </c>
      <c r="BC343" s="115" t="str">
        <f>IF(E343="","",_xlfn.XLOOKUP(E343,'Summarized Plan'!A:A,'Summarized Plan'!K:K))</f>
        <v/>
      </c>
      <c r="XEU343" s="138">
        <f t="shared" si="157"/>
        <v>0</v>
      </c>
      <c r="XEV343" s="138" t="str">
        <f>IF(E343="","",B342)</f>
        <v/>
      </c>
      <c r="XEW343" s="153" t="str">
        <f t="shared" si="158"/>
        <v/>
      </c>
      <c r="XEX343" s="138" t="str">
        <f>IF(ISNA(VLOOKUP(E343,'Summarized Plan'!$A:$U,19,0)),"",VLOOKUP(E343,'Summarized Plan'!$A:$U,19,0))</f>
        <v/>
      </c>
      <c r="XEY343" s="16" t="str">
        <f>IF('Truck Utilization'!A308=0,"",'Truck Utilization'!A308)</f>
        <v/>
      </c>
      <c r="XEZ343" s="16" t="str">
        <f>IF('Truck Utilization'!B308=0,"",'Truck Utilization'!B308)</f>
        <v/>
      </c>
      <c r="XFA343" s="138">
        <f t="shared" si="156"/>
        <v>1</v>
      </c>
      <c r="XFB343" s="138" t="str">
        <f>IF('DSR Attendance'!A269="","",'DSR Attendance'!A269)</f>
        <v/>
      </c>
      <c r="XFC343" s="138" t="str">
        <f>IF('DSR Attendance'!B269="","",'DSR Attendance'!B269)</f>
        <v/>
      </c>
    </row>
    <row r="344" spans="1:55 16375:16383" ht="14.4" customHeight="1">
      <c r="A344" s="190" t="str">
        <f>IF(L344="","",VLOOKUP(L344,'Truck Utilization'!B$3:C$300,2,FALSE))</f>
        <v/>
      </c>
      <c r="B344" s="191"/>
      <c r="C344" s="192" t="str">
        <f>IF($B344="","",VLOOKUP($B344,'DSR Attendance'!$A$3:$E$273,5,FALSE))</f>
        <v/>
      </c>
      <c r="D344" s="193"/>
      <c r="E344" s="637"/>
      <c r="F344" s="195"/>
      <c r="G344" s="195"/>
      <c r="H344" s="195"/>
      <c r="I344" s="196" t="str">
        <f>IF(E344="","",VLOOKUP(E344,'Summarized Plan'!A:B,2,0))</f>
        <v/>
      </c>
      <c r="J344" s="194"/>
      <c r="K344" s="194" t="s">
        <v>378</v>
      </c>
      <c r="L344" s="195"/>
      <c r="M344" s="194" t="str">
        <f t="shared" si="137"/>
        <v/>
      </c>
      <c r="N344" s="195" t="str">
        <f>IF(E344="","",VLOOKUP(E344,'Summarized Plan'!$A:$C,3,0))</f>
        <v/>
      </c>
      <c r="O344" s="195" t="str">
        <f>IF(E344="","",VLOOKUP(E344,'Summarized Plan'!$A:$G,7,0))</f>
        <v/>
      </c>
      <c r="P344" s="196"/>
      <c r="Q344" s="198">
        <f t="shared" si="138"/>
        <v>0</v>
      </c>
      <c r="R344" s="197" t="str">
        <f>IF($B344="","",VLOOKUP($Q344,'DSR Attendance'!$A$3:$D$179,4,FALSE))</f>
        <v/>
      </c>
      <c r="S344" s="197"/>
      <c r="T344" s="197">
        <f t="shared" si="139"/>
        <v>0</v>
      </c>
      <c r="U344" s="197">
        <f t="shared" si="140"/>
        <v>0</v>
      </c>
      <c r="V344" s="197" t="str">
        <f t="shared" si="141"/>
        <v/>
      </c>
      <c r="W344" s="197"/>
      <c r="X344" s="197" t="str">
        <f>_xlfn.IFNA(IF(L344="","",VLOOKUP(L344,'Truck Utilization'!B$3:D$147,3,FALSE)),"")</f>
        <v/>
      </c>
      <c r="Y344" s="197" t="str">
        <f>IF(X344="","",IF(E344="","",VLOOKUP(E344,'Summarized Plan'!$A:$E,5,0)))</f>
        <v/>
      </c>
      <c r="Z344" s="197">
        <f t="shared" si="142"/>
        <v>0</v>
      </c>
      <c r="AA344" s="197">
        <f t="shared" si="143"/>
        <v>0</v>
      </c>
      <c r="AB344" s="197" t="str">
        <f t="shared" si="144"/>
        <v/>
      </c>
      <c r="AC344" s="197"/>
      <c r="AD344" s="197">
        <f t="shared" si="145"/>
        <v>0</v>
      </c>
      <c r="AE344" s="197">
        <f t="shared" si="146"/>
        <v>0</v>
      </c>
      <c r="AF344" s="197" t="str">
        <f t="shared" si="147"/>
        <v/>
      </c>
      <c r="AG344" s="194"/>
      <c r="AH344" s="194"/>
      <c r="AI344" s="194"/>
      <c r="AJ344" s="193"/>
      <c r="AK344" s="199"/>
      <c r="AL344" s="194"/>
      <c r="AM344" s="115" t="e">
        <f t="shared" si="148"/>
        <v>#VALUE!</v>
      </c>
      <c r="AO344" s="11">
        <f t="shared" si="149"/>
        <v>0</v>
      </c>
      <c r="AP344" s="11" t="e">
        <f t="shared" si="150"/>
        <v>#N/A</v>
      </c>
      <c r="AQ344" s="11" t="str">
        <f t="shared" si="151"/>
        <v/>
      </c>
      <c r="AS344" s="202">
        <f t="shared" si="152"/>
        <v>0</v>
      </c>
      <c r="AT344" s="11" t="str">
        <f t="shared" si="153"/>
        <v/>
      </c>
      <c r="AW344" s="116"/>
      <c r="AX344" s="115" t="e">
        <f t="shared" si="154"/>
        <v>#VALUE!</v>
      </c>
      <c r="AY344" s="278" t="str">
        <f t="shared" si="155"/>
        <v/>
      </c>
      <c r="BC344" s="115" t="str">
        <f>IF(E344="","",_xlfn.XLOOKUP(E344,'Summarized Plan'!A:A,'Summarized Plan'!K:K))</f>
        <v/>
      </c>
      <c r="XEU344" s="138">
        <f t="shared" si="157"/>
        <v>0</v>
      </c>
      <c r="XEV344" s="138" t="str">
        <f>IF(E344="","",B342)</f>
        <v/>
      </c>
      <c r="XEW344" s="153" t="str">
        <f t="shared" si="158"/>
        <v/>
      </c>
      <c r="XEX344" s="138" t="str">
        <f>IF(ISNA(VLOOKUP(E344,'Summarized Plan'!$A:$U,19,0)),"",VLOOKUP(E344,'Summarized Plan'!$A:$U,19,0))</f>
        <v/>
      </c>
      <c r="XEY344" s="16" t="str">
        <f>IF('Truck Utilization'!A309=0,"",'Truck Utilization'!A309)</f>
        <v/>
      </c>
      <c r="XEZ344" s="16" t="str">
        <f>IF('Truck Utilization'!B309=0,"",'Truck Utilization'!B309)</f>
        <v/>
      </c>
      <c r="XFA344" s="138">
        <f t="shared" si="156"/>
        <v>1</v>
      </c>
      <c r="XFB344" s="138" t="str">
        <f>IF('DSR Attendance'!A270="","",'DSR Attendance'!A270)</f>
        <v/>
      </c>
      <c r="XFC344" s="138" t="str">
        <f>IF('DSR Attendance'!B270="","",'DSR Attendance'!B270)</f>
        <v/>
      </c>
    </row>
    <row r="345" spans="1:55 16375:16383" ht="14.4" customHeight="1">
      <c r="A345" s="190" t="str">
        <f>IF(L345="","",VLOOKUP(L345,'Truck Utilization'!B$3:C$300,2,FALSE))</f>
        <v/>
      </c>
      <c r="B345" s="191"/>
      <c r="C345" s="192" t="str">
        <f>IF($B345="","",VLOOKUP($B345,'DSR Attendance'!$A$3:$E$273,5,FALSE))</f>
        <v/>
      </c>
      <c r="D345" s="193"/>
      <c r="E345" s="637"/>
      <c r="F345" s="195"/>
      <c r="G345" s="195"/>
      <c r="H345" s="195"/>
      <c r="I345" s="196" t="str">
        <f>IF(E345="","",VLOOKUP(E345,'Summarized Plan'!A:B,2,0))</f>
        <v/>
      </c>
      <c r="J345" s="194"/>
      <c r="K345" s="194" t="s">
        <v>378</v>
      </c>
      <c r="L345" s="195"/>
      <c r="M345" s="194" t="str">
        <f t="shared" si="137"/>
        <v/>
      </c>
      <c r="N345" s="195" t="str">
        <f>IF(E345="","",VLOOKUP(E345,'Summarized Plan'!$A:$C,3,0))</f>
        <v/>
      </c>
      <c r="O345" s="195" t="str">
        <f>IF(E345="","",VLOOKUP(E345,'Summarized Plan'!$A:$G,7,0))</f>
        <v/>
      </c>
      <c r="P345" s="196"/>
      <c r="Q345" s="198">
        <f t="shared" si="138"/>
        <v>0</v>
      </c>
      <c r="R345" s="197" t="str">
        <f>IF($B345="","",VLOOKUP($Q345,'DSR Attendance'!$A$3:$D$179,4,FALSE))</f>
        <v/>
      </c>
      <c r="S345" s="197"/>
      <c r="T345" s="197">
        <f t="shared" si="139"/>
        <v>0</v>
      </c>
      <c r="U345" s="197">
        <f t="shared" si="140"/>
        <v>0</v>
      </c>
      <c r="V345" s="197" t="str">
        <f t="shared" si="141"/>
        <v/>
      </c>
      <c r="W345" s="197"/>
      <c r="X345" s="197" t="str">
        <f>_xlfn.IFNA(IF(L345="","",VLOOKUP(L345,'Truck Utilization'!B$3:D$147,3,FALSE)),"")</f>
        <v/>
      </c>
      <c r="Y345" s="197" t="str">
        <f>IF(X345="","",IF(E345="","",VLOOKUP(E345,'Summarized Plan'!$A:$E,5,0)))</f>
        <v/>
      </c>
      <c r="Z345" s="197">
        <f t="shared" si="142"/>
        <v>0</v>
      </c>
      <c r="AA345" s="197">
        <f t="shared" si="143"/>
        <v>0</v>
      </c>
      <c r="AB345" s="197" t="str">
        <f t="shared" si="144"/>
        <v/>
      </c>
      <c r="AC345" s="197"/>
      <c r="AD345" s="197">
        <f t="shared" si="145"/>
        <v>0</v>
      </c>
      <c r="AE345" s="197">
        <f t="shared" si="146"/>
        <v>0</v>
      </c>
      <c r="AF345" s="197" t="str">
        <f t="shared" si="147"/>
        <v/>
      </c>
      <c r="AG345" s="194"/>
      <c r="AH345" s="194"/>
      <c r="AI345" s="194"/>
      <c r="AJ345" s="193"/>
      <c r="AK345" s="199"/>
      <c r="AL345" s="194"/>
      <c r="AM345" s="115" t="e">
        <f t="shared" si="148"/>
        <v>#VALUE!</v>
      </c>
      <c r="AO345" s="11">
        <f t="shared" si="149"/>
        <v>0</v>
      </c>
      <c r="AP345" s="11" t="e">
        <f t="shared" si="150"/>
        <v>#N/A</v>
      </c>
      <c r="AQ345" s="11" t="str">
        <f t="shared" si="151"/>
        <v/>
      </c>
      <c r="AS345" s="202">
        <f t="shared" si="152"/>
        <v>0</v>
      </c>
      <c r="AT345" s="11" t="str">
        <f t="shared" si="153"/>
        <v/>
      </c>
      <c r="AW345" s="116"/>
      <c r="AX345" s="115" t="e">
        <f t="shared" si="154"/>
        <v>#VALUE!</v>
      </c>
      <c r="AY345" s="278" t="str">
        <f t="shared" si="155"/>
        <v/>
      </c>
      <c r="BC345" s="115" t="str">
        <f>IF(E345="","",_xlfn.XLOOKUP(E345,'Summarized Plan'!A:A,'Summarized Plan'!K:K))</f>
        <v/>
      </c>
      <c r="XEU345" s="138">
        <f t="shared" si="157"/>
        <v>0</v>
      </c>
      <c r="XEV345" s="138" t="str">
        <f>IF(E345="","",B342)</f>
        <v/>
      </c>
      <c r="XEW345" s="153" t="str">
        <f t="shared" si="158"/>
        <v/>
      </c>
      <c r="XEX345" s="138" t="str">
        <f>IF(ISNA(VLOOKUP(E345,'Summarized Plan'!$A:$U,19,0)),"",VLOOKUP(E345,'Summarized Plan'!$A:$U,19,0))</f>
        <v/>
      </c>
      <c r="XEY345" s="16" t="str">
        <f>IF('Truck Utilization'!A310=0,"",'Truck Utilization'!A310)</f>
        <v/>
      </c>
      <c r="XEZ345" s="16" t="str">
        <f>IF('Truck Utilization'!B310=0,"",'Truck Utilization'!B310)</f>
        <v/>
      </c>
      <c r="XFA345" s="138">
        <f t="shared" si="156"/>
        <v>1</v>
      </c>
      <c r="XFB345" s="138" t="str">
        <f>IF('DSR Attendance'!A271="","",'DSR Attendance'!A271)</f>
        <v/>
      </c>
      <c r="XFC345" s="138" t="str">
        <f>IF('DSR Attendance'!B271="","",'DSR Attendance'!B271)</f>
        <v/>
      </c>
    </row>
    <row r="346" spans="1:55 16375:16383" ht="14.4" customHeight="1">
      <c r="A346" s="190" t="str">
        <f>IF(L346="","",VLOOKUP(L346,'Truck Utilization'!B$3:C$300,2,FALSE))</f>
        <v/>
      </c>
      <c r="B346" s="191"/>
      <c r="C346" s="192" t="str">
        <f>IF($B346="","",VLOOKUP($B346,'DSR Attendance'!$A$3:$E$273,5,FALSE))</f>
        <v/>
      </c>
      <c r="D346" s="193"/>
      <c r="E346" s="637"/>
      <c r="F346" s="195"/>
      <c r="G346" s="195"/>
      <c r="H346" s="195"/>
      <c r="I346" s="196" t="str">
        <f>IF(E346="","",VLOOKUP(E346,'Summarized Plan'!A:B,2,0))</f>
        <v/>
      </c>
      <c r="J346" s="194"/>
      <c r="K346" s="194" t="s">
        <v>378</v>
      </c>
      <c r="L346" s="195"/>
      <c r="M346" s="194" t="str">
        <f t="shared" si="137"/>
        <v/>
      </c>
      <c r="N346" s="195" t="str">
        <f>IF(E346="","",VLOOKUP(E346,'Summarized Plan'!$A:$C,3,0))</f>
        <v/>
      </c>
      <c r="O346" s="195" t="str">
        <f>IF(E346="","",VLOOKUP(E346,'Summarized Plan'!$A:$G,7,0))</f>
        <v/>
      </c>
      <c r="P346" s="196"/>
      <c r="Q346" s="198">
        <f t="shared" si="138"/>
        <v>0</v>
      </c>
      <c r="R346" s="197" t="str">
        <f>IF($B346="","",VLOOKUP($Q346,'DSR Attendance'!$A$3:$D$179,4,FALSE))</f>
        <v/>
      </c>
      <c r="S346" s="197"/>
      <c r="T346" s="197">
        <f t="shared" si="139"/>
        <v>0</v>
      </c>
      <c r="U346" s="197">
        <f t="shared" si="140"/>
        <v>0</v>
      </c>
      <c r="V346" s="197" t="str">
        <f t="shared" si="141"/>
        <v/>
      </c>
      <c r="W346" s="197"/>
      <c r="X346" s="197" t="str">
        <f>_xlfn.IFNA(IF(L346="","",VLOOKUP(L346,'Truck Utilization'!B$3:D$147,3,FALSE)),"")</f>
        <v/>
      </c>
      <c r="Y346" s="197" t="str">
        <f>IF(X346="","",IF(E346="","",VLOOKUP(E346,'Summarized Plan'!$A:$E,5,0)))</f>
        <v/>
      </c>
      <c r="Z346" s="197">
        <f t="shared" si="142"/>
        <v>0</v>
      </c>
      <c r="AA346" s="197">
        <f t="shared" si="143"/>
        <v>0</v>
      </c>
      <c r="AB346" s="197" t="str">
        <f t="shared" si="144"/>
        <v/>
      </c>
      <c r="AC346" s="197"/>
      <c r="AD346" s="197">
        <f t="shared" si="145"/>
        <v>0</v>
      </c>
      <c r="AE346" s="197">
        <f t="shared" si="146"/>
        <v>0</v>
      </c>
      <c r="AF346" s="197" t="str">
        <f t="shared" si="147"/>
        <v/>
      </c>
      <c r="AG346" s="194"/>
      <c r="AH346" s="194"/>
      <c r="AI346" s="194"/>
      <c r="AJ346" s="193"/>
      <c r="AK346" s="199"/>
      <c r="AL346" s="194"/>
      <c r="AM346" s="115" t="e">
        <f t="shared" si="148"/>
        <v>#VALUE!</v>
      </c>
      <c r="AO346" s="11">
        <f t="shared" si="149"/>
        <v>0</v>
      </c>
      <c r="AP346" s="11" t="e">
        <f t="shared" si="150"/>
        <v>#N/A</v>
      </c>
      <c r="AQ346" s="11" t="str">
        <f t="shared" si="151"/>
        <v/>
      </c>
      <c r="AS346" s="202">
        <f t="shared" si="152"/>
        <v>0</v>
      </c>
      <c r="AT346" s="11" t="str">
        <f t="shared" si="153"/>
        <v/>
      </c>
      <c r="AW346" s="116"/>
      <c r="AX346" s="115" t="e">
        <f t="shared" si="154"/>
        <v>#VALUE!</v>
      </c>
      <c r="AY346" s="278" t="str">
        <f t="shared" si="155"/>
        <v/>
      </c>
      <c r="BC346" s="115" t="str">
        <f>IF(E346="","",_xlfn.XLOOKUP(E346,'Summarized Plan'!A:A,'Summarized Plan'!K:K))</f>
        <v/>
      </c>
      <c r="XEU346" s="138">
        <f t="shared" si="157"/>
        <v>0</v>
      </c>
      <c r="XEV346" s="138" t="str">
        <f>IF(E346="","",B342)</f>
        <v/>
      </c>
      <c r="XEW346" s="153" t="str">
        <f t="shared" si="158"/>
        <v/>
      </c>
      <c r="XEX346" s="138" t="str">
        <f>IF(ISNA(VLOOKUP(E346,'Summarized Plan'!$A:$U,19,0)),"",VLOOKUP(E346,'Summarized Plan'!$A:$U,19,0))</f>
        <v/>
      </c>
      <c r="XEY346" s="16" t="str">
        <f>IF('Truck Utilization'!A311=0,"",'Truck Utilization'!A311)</f>
        <v/>
      </c>
      <c r="XEZ346" s="16" t="str">
        <f>IF('Truck Utilization'!B311=0,"",'Truck Utilization'!B311)</f>
        <v/>
      </c>
      <c r="XFA346" s="138">
        <f t="shared" si="156"/>
        <v>1</v>
      </c>
      <c r="XFB346" s="138" t="str">
        <f>IF('DSR Attendance'!A272="","",'DSR Attendance'!A272)</f>
        <v/>
      </c>
      <c r="XFC346" s="138" t="str">
        <f>IF('DSR Attendance'!B272="","",'DSR Attendance'!B272)</f>
        <v/>
      </c>
    </row>
    <row r="347" spans="1:55 16375:16383" ht="14.4" customHeight="1">
      <c r="A347" s="190" t="str">
        <f>IF(L347="","",VLOOKUP(L347,'Truck Utilization'!B$3:C$300,2,FALSE))</f>
        <v/>
      </c>
      <c r="B347" s="191"/>
      <c r="C347" s="192" t="str">
        <f>IF($B347="","",VLOOKUP($B347,'DSR Attendance'!$A$3:$E$273,5,FALSE))</f>
        <v/>
      </c>
      <c r="D347" s="193"/>
      <c r="E347" s="637"/>
      <c r="F347" s="195"/>
      <c r="G347" s="195"/>
      <c r="H347" s="195"/>
      <c r="I347" s="196" t="str">
        <f>IF(E347="","",VLOOKUP(E347,'Summarized Plan'!A:B,2,0))</f>
        <v/>
      </c>
      <c r="J347" s="194"/>
      <c r="K347" s="194" t="s">
        <v>378</v>
      </c>
      <c r="L347" s="195"/>
      <c r="M347" s="194" t="str">
        <f t="shared" si="137"/>
        <v/>
      </c>
      <c r="N347" s="195" t="str">
        <f>IF(E347="","",VLOOKUP(E347,'Summarized Plan'!$A:$C,3,0))</f>
        <v/>
      </c>
      <c r="O347" s="195" t="str">
        <f>IF(E347="","",VLOOKUP(E347,'Summarized Plan'!$A:$G,7,0))</f>
        <v/>
      </c>
      <c r="P347" s="196"/>
      <c r="Q347" s="198">
        <f t="shared" si="138"/>
        <v>0</v>
      </c>
      <c r="R347" s="197" t="str">
        <f>IF($B347="","",VLOOKUP($Q347,'DSR Attendance'!$A$3:$D$179,4,FALSE))</f>
        <v/>
      </c>
      <c r="S347" s="197"/>
      <c r="T347" s="197">
        <f t="shared" si="139"/>
        <v>0</v>
      </c>
      <c r="U347" s="197">
        <f t="shared" si="140"/>
        <v>0</v>
      </c>
      <c r="V347" s="197" t="str">
        <f t="shared" si="141"/>
        <v/>
      </c>
      <c r="W347" s="197"/>
      <c r="X347" s="197" t="str">
        <f>_xlfn.IFNA(IF(L347="","",VLOOKUP(L347,'Truck Utilization'!B$3:D$147,3,FALSE)),"")</f>
        <v/>
      </c>
      <c r="Y347" s="197" t="str">
        <f>IF(X347="","",IF(E347="","",VLOOKUP(E347,'Summarized Plan'!$A:$E,5,0)))</f>
        <v/>
      </c>
      <c r="Z347" s="197">
        <f t="shared" si="142"/>
        <v>0</v>
      </c>
      <c r="AA347" s="197">
        <f t="shared" si="143"/>
        <v>0</v>
      </c>
      <c r="AB347" s="197" t="str">
        <f t="shared" si="144"/>
        <v/>
      </c>
      <c r="AC347" s="197"/>
      <c r="AD347" s="197">
        <f t="shared" si="145"/>
        <v>0</v>
      </c>
      <c r="AE347" s="197">
        <f t="shared" si="146"/>
        <v>0</v>
      </c>
      <c r="AF347" s="197" t="str">
        <f t="shared" si="147"/>
        <v/>
      </c>
      <c r="AG347" s="194"/>
      <c r="AH347" s="194"/>
      <c r="AI347" s="194"/>
      <c r="AJ347" s="193"/>
      <c r="AK347" s="199"/>
      <c r="AL347" s="194"/>
      <c r="AM347" s="115" t="e">
        <f t="shared" si="148"/>
        <v>#VALUE!</v>
      </c>
      <c r="AO347" s="11">
        <f t="shared" si="149"/>
        <v>0</v>
      </c>
      <c r="AP347" s="11" t="e">
        <f t="shared" si="150"/>
        <v>#N/A</v>
      </c>
      <c r="AQ347" s="11" t="str">
        <f t="shared" si="151"/>
        <v/>
      </c>
      <c r="AS347" s="202">
        <f t="shared" si="152"/>
        <v>0</v>
      </c>
      <c r="AT347" s="11" t="str">
        <f t="shared" si="153"/>
        <v/>
      </c>
      <c r="AW347" s="116"/>
      <c r="AX347" s="115" t="e">
        <f t="shared" si="154"/>
        <v>#VALUE!</v>
      </c>
      <c r="AY347" s="278" t="str">
        <f t="shared" si="155"/>
        <v/>
      </c>
      <c r="BC347" s="115" t="str">
        <f>IF(E347="","",_xlfn.XLOOKUP(E347,'Summarized Plan'!A:A,'Summarized Plan'!K:K))</f>
        <v/>
      </c>
      <c r="XEU347" s="138">
        <f t="shared" si="157"/>
        <v>0</v>
      </c>
      <c r="XEV347" s="138" t="str">
        <f>IF(E347="","",B347)</f>
        <v/>
      </c>
      <c r="XEW347" s="153" t="str">
        <f t="shared" si="158"/>
        <v/>
      </c>
      <c r="XEX347" s="138" t="str">
        <f>IF(ISNA(VLOOKUP(E347,'Summarized Plan'!$A:$U,19,0)),"",VLOOKUP(E347,'Summarized Plan'!$A:$U,19,0))</f>
        <v/>
      </c>
      <c r="XEY347" s="16" t="str">
        <f>IF('Truck Utilization'!A312=0,"",'Truck Utilization'!A312)</f>
        <v/>
      </c>
      <c r="XEZ347" s="16" t="str">
        <f>IF('Truck Utilization'!B312=0,"",'Truck Utilization'!B312)</f>
        <v/>
      </c>
      <c r="XFA347" s="138">
        <f t="shared" si="156"/>
        <v>1</v>
      </c>
      <c r="XFB347" s="138" t="str">
        <f>IF('DSR Attendance'!A273="","",'DSR Attendance'!A273)</f>
        <v/>
      </c>
      <c r="XFC347" s="138" t="str">
        <f>IF('DSR Attendance'!B273="","",'DSR Attendance'!B273)</f>
        <v/>
      </c>
    </row>
    <row r="348" spans="1:55 16375:16383" ht="14.4" customHeight="1">
      <c r="A348" s="190" t="str">
        <f>IF(L348="","",VLOOKUP(L348,'Truck Utilization'!B$3:C$300,2,FALSE))</f>
        <v/>
      </c>
      <c r="B348" s="191"/>
      <c r="C348" s="192" t="str">
        <f>IF($B348="","",VLOOKUP($B348,'DSR Attendance'!$A$3:$E$273,5,FALSE))</f>
        <v/>
      </c>
      <c r="D348" s="193"/>
      <c r="E348" s="637"/>
      <c r="F348" s="195"/>
      <c r="G348" s="195"/>
      <c r="H348" s="195"/>
      <c r="I348" s="196" t="str">
        <f>IF(E348="","",VLOOKUP(E348,'Summarized Plan'!A:B,2,0))</f>
        <v/>
      </c>
      <c r="J348" s="194"/>
      <c r="K348" s="194" t="s">
        <v>378</v>
      </c>
      <c r="L348" s="195"/>
      <c r="M348" s="194" t="str">
        <f t="shared" si="137"/>
        <v/>
      </c>
      <c r="N348" s="195" t="str">
        <f>IF(E348="","",VLOOKUP(E348,'Summarized Plan'!$A:$C,3,0))</f>
        <v/>
      </c>
      <c r="O348" s="195" t="str">
        <f>IF(E348="","",VLOOKUP(E348,'Summarized Plan'!$A:$G,7,0))</f>
        <v/>
      </c>
      <c r="P348" s="196"/>
      <c r="Q348" s="198">
        <f t="shared" si="138"/>
        <v>0</v>
      </c>
      <c r="R348" s="197" t="str">
        <f>IF($B348="","",VLOOKUP($Q348,'DSR Attendance'!$A$3:$D$179,4,FALSE))</f>
        <v/>
      </c>
      <c r="S348" s="197"/>
      <c r="T348" s="197">
        <f t="shared" si="139"/>
        <v>0</v>
      </c>
      <c r="U348" s="197">
        <f t="shared" si="140"/>
        <v>0</v>
      </c>
      <c r="V348" s="197" t="str">
        <f t="shared" si="141"/>
        <v/>
      </c>
      <c r="W348" s="197"/>
      <c r="X348" s="197" t="str">
        <f>_xlfn.IFNA(IF(L348="","",VLOOKUP(L348,'Truck Utilization'!B$3:D$147,3,FALSE)),"")</f>
        <v/>
      </c>
      <c r="Y348" s="197" t="str">
        <f>IF(X348="","",IF(E348="","",VLOOKUP(E348,'Summarized Plan'!$A:$E,5,0)))</f>
        <v/>
      </c>
      <c r="Z348" s="197">
        <f t="shared" si="142"/>
        <v>0</v>
      </c>
      <c r="AA348" s="197">
        <f t="shared" si="143"/>
        <v>0</v>
      </c>
      <c r="AB348" s="197" t="str">
        <f t="shared" si="144"/>
        <v/>
      </c>
      <c r="AC348" s="197"/>
      <c r="AD348" s="197">
        <f t="shared" si="145"/>
        <v>0</v>
      </c>
      <c r="AE348" s="197">
        <f t="shared" si="146"/>
        <v>0</v>
      </c>
      <c r="AF348" s="197" t="str">
        <f t="shared" si="147"/>
        <v/>
      </c>
      <c r="AG348" s="194"/>
      <c r="AH348" s="194"/>
      <c r="AI348" s="194"/>
      <c r="AJ348" s="193"/>
      <c r="AK348" s="199"/>
      <c r="AL348" s="194"/>
      <c r="AM348" s="115" t="e">
        <f t="shared" si="148"/>
        <v>#VALUE!</v>
      </c>
      <c r="AO348" s="11">
        <f t="shared" si="149"/>
        <v>0</v>
      </c>
      <c r="AP348" s="11" t="e">
        <f t="shared" si="150"/>
        <v>#N/A</v>
      </c>
      <c r="AQ348" s="11" t="str">
        <f t="shared" si="151"/>
        <v/>
      </c>
      <c r="AS348" s="202">
        <f t="shared" si="152"/>
        <v>0</v>
      </c>
      <c r="AT348" s="11" t="str">
        <f t="shared" si="153"/>
        <v/>
      </c>
      <c r="AW348" s="116"/>
      <c r="AX348" s="115" t="e">
        <f t="shared" si="154"/>
        <v>#VALUE!</v>
      </c>
      <c r="AY348" s="278" t="str">
        <f t="shared" si="155"/>
        <v/>
      </c>
      <c r="BC348" s="115" t="str">
        <f>IF(E348="","",_xlfn.XLOOKUP(E348,'Summarized Plan'!A:A,'Summarized Plan'!K:K))</f>
        <v/>
      </c>
      <c r="XEU348" s="138">
        <f t="shared" si="157"/>
        <v>0</v>
      </c>
      <c r="XEV348" s="138" t="str">
        <f>IF(E348="","",B347)</f>
        <v/>
      </c>
      <c r="XEW348" s="153" t="str">
        <f t="shared" si="158"/>
        <v/>
      </c>
      <c r="XEX348" s="138" t="str">
        <f>IF(ISNA(VLOOKUP(E348,'Summarized Plan'!$A:$U,19,0)),"",VLOOKUP(E348,'Summarized Plan'!$A:$U,19,0))</f>
        <v/>
      </c>
      <c r="XEY348" s="16" t="str">
        <f>IF('Truck Utilization'!A313=0,"",'Truck Utilization'!A313)</f>
        <v/>
      </c>
      <c r="XEZ348" s="16" t="str">
        <f>IF('Truck Utilization'!B313=0,"",'Truck Utilization'!B313)</f>
        <v/>
      </c>
      <c r="XFA348" s="138">
        <f t="shared" si="156"/>
        <v>1</v>
      </c>
      <c r="XFB348" s="138" t="str">
        <f>IF('DSR Attendance'!A274="","",'DSR Attendance'!A274)</f>
        <v/>
      </c>
      <c r="XFC348" s="138" t="str">
        <f>IF('DSR Attendance'!B274="","",'DSR Attendance'!B274)</f>
        <v/>
      </c>
    </row>
    <row r="349" spans="1:55 16375:16383" ht="14.4" customHeight="1">
      <c r="A349" s="190" t="str">
        <f>IF(L349="","",VLOOKUP(L349,'Truck Utilization'!B$3:C$300,2,FALSE))</f>
        <v/>
      </c>
      <c r="B349" s="191"/>
      <c r="C349" s="192" t="str">
        <f>IF($B349="","",VLOOKUP($B349,'DSR Attendance'!$A$3:$E$273,5,FALSE))</f>
        <v/>
      </c>
      <c r="D349" s="193"/>
      <c r="E349" s="637"/>
      <c r="F349" s="195"/>
      <c r="G349" s="195"/>
      <c r="H349" s="195"/>
      <c r="I349" s="196" t="str">
        <f>IF(E349="","",VLOOKUP(E349,'Summarized Plan'!A:B,2,0))</f>
        <v/>
      </c>
      <c r="J349" s="194"/>
      <c r="K349" s="194" t="s">
        <v>378</v>
      </c>
      <c r="L349" s="195"/>
      <c r="M349" s="194" t="str">
        <f t="shared" si="137"/>
        <v/>
      </c>
      <c r="N349" s="195" t="str">
        <f>IF(E349="","",VLOOKUP(E349,'Summarized Plan'!$A:$C,3,0))</f>
        <v/>
      </c>
      <c r="O349" s="195" t="str">
        <f>IF(E349="","",VLOOKUP(E349,'Summarized Plan'!$A:$G,7,0))</f>
        <v/>
      </c>
      <c r="P349" s="196"/>
      <c r="Q349" s="198">
        <f t="shared" si="138"/>
        <v>0</v>
      </c>
      <c r="R349" s="197" t="str">
        <f>IF($B349="","",VLOOKUP($Q349,'DSR Attendance'!$A$3:$D$179,4,FALSE))</f>
        <v/>
      </c>
      <c r="S349" s="197"/>
      <c r="T349" s="197">
        <f t="shared" si="139"/>
        <v>0</v>
      </c>
      <c r="U349" s="197">
        <f t="shared" si="140"/>
        <v>0</v>
      </c>
      <c r="V349" s="197" t="str">
        <f t="shared" si="141"/>
        <v/>
      </c>
      <c r="W349" s="197"/>
      <c r="X349" s="197" t="str">
        <f>_xlfn.IFNA(IF(L349="","",VLOOKUP(L349,'Truck Utilization'!B$3:D$147,3,FALSE)),"")</f>
        <v/>
      </c>
      <c r="Y349" s="197" t="str">
        <f>IF(X349="","",IF(E349="","",VLOOKUP(E349,'Summarized Plan'!$A:$E,5,0)))</f>
        <v/>
      </c>
      <c r="Z349" s="197">
        <f t="shared" si="142"/>
        <v>0</v>
      </c>
      <c r="AA349" s="197">
        <f t="shared" si="143"/>
        <v>0</v>
      </c>
      <c r="AB349" s="197" t="str">
        <f t="shared" si="144"/>
        <v/>
      </c>
      <c r="AC349" s="197"/>
      <c r="AD349" s="197">
        <f t="shared" si="145"/>
        <v>0</v>
      </c>
      <c r="AE349" s="197">
        <f t="shared" si="146"/>
        <v>0</v>
      </c>
      <c r="AF349" s="197" t="str">
        <f t="shared" si="147"/>
        <v/>
      </c>
      <c r="AG349" s="194"/>
      <c r="AH349" s="194"/>
      <c r="AI349" s="194"/>
      <c r="AJ349" s="193"/>
      <c r="AK349" s="199"/>
      <c r="AL349" s="194"/>
      <c r="AM349" s="115" t="e">
        <f t="shared" si="148"/>
        <v>#VALUE!</v>
      </c>
      <c r="AO349" s="11">
        <f t="shared" si="149"/>
        <v>0</v>
      </c>
      <c r="AP349" s="11" t="e">
        <f t="shared" si="150"/>
        <v>#N/A</v>
      </c>
      <c r="AQ349" s="11" t="str">
        <f t="shared" si="151"/>
        <v/>
      </c>
      <c r="AS349" s="202">
        <f t="shared" si="152"/>
        <v>0</v>
      </c>
      <c r="AT349" s="11" t="str">
        <f t="shared" si="153"/>
        <v/>
      </c>
      <c r="AW349" s="116"/>
      <c r="AX349" s="115" t="e">
        <f t="shared" si="154"/>
        <v>#VALUE!</v>
      </c>
      <c r="AY349" s="278" t="str">
        <f t="shared" si="155"/>
        <v/>
      </c>
      <c r="BC349" s="115" t="str">
        <f>IF(E349="","",_xlfn.XLOOKUP(E349,'Summarized Plan'!A:A,'Summarized Plan'!K:K))</f>
        <v/>
      </c>
      <c r="XEU349" s="138">
        <f t="shared" si="157"/>
        <v>0</v>
      </c>
      <c r="XEV349" s="138" t="str">
        <f>IF(E349="","",B347)</f>
        <v/>
      </c>
      <c r="XEW349" s="153" t="str">
        <f t="shared" si="158"/>
        <v/>
      </c>
      <c r="XEX349" s="138" t="str">
        <f>IF(ISNA(VLOOKUP(E349,'Summarized Plan'!$A:$U,19,0)),"",VLOOKUP(E349,'Summarized Plan'!$A:$U,19,0))</f>
        <v/>
      </c>
      <c r="XEY349" s="16" t="str">
        <f>IF('Truck Utilization'!A314=0,"",'Truck Utilization'!A314)</f>
        <v/>
      </c>
      <c r="XEZ349" s="16" t="str">
        <f>IF('Truck Utilization'!B314=0,"",'Truck Utilization'!B314)</f>
        <v/>
      </c>
      <c r="XFA349" s="138">
        <f t="shared" si="156"/>
        <v>1</v>
      </c>
      <c r="XFB349" s="138" t="str">
        <f>IF('DSR Attendance'!A275="","",'DSR Attendance'!A275)</f>
        <v/>
      </c>
      <c r="XFC349" s="138" t="str">
        <f>IF('DSR Attendance'!B275="","",'DSR Attendance'!B275)</f>
        <v/>
      </c>
    </row>
    <row r="350" spans="1:55 16375:16383" ht="14.4" customHeight="1">
      <c r="A350" s="190" t="str">
        <f>IF(L350="","",VLOOKUP(L350,'Truck Utilization'!B$3:C$300,2,FALSE))</f>
        <v/>
      </c>
      <c r="B350" s="191"/>
      <c r="C350" s="192" t="str">
        <f>IF($B350="","",VLOOKUP($B350,'DSR Attendance'!$A$3:$E$273,5,FALSE))</f>
        <v/>
      </c>
      <c r="D350" s="193"/>
      <c r="E350" s="637"/>
      <c r="F350" s="195"/>
      <c r="G350" s="195"/>
      <c r="H350" s="195"/>
      <c r="I350" s="196" t="str">
        <f>IF(E350="","",VLOOKUP(E350,'Summarized Plan'!A:B,2,0))</f>
        <v/>
      </c>
      <c r="J350" s="194"/>
      <c r="K350" s="194" t="s">
        <v>378</v>
      </c>
      <c r="L350" s="195"/>
      <c r="M350" s="194" t="str">
        <f t="shared" si="137"/>
        <v/>
      </c>
      <c r="N350" s="195" t="str">
        <f>IF(E350="","",VLOOKUP(E350,'Summarized Plan'!$A:$C,3,0))</f>
        <v/>
      </c>
      <c r="O350" s="195" t="str">
        <f>IF(E350="","",VLOOKUP(E350,'Summarized Plan'!$A:$G,7,0))</f>
        <v/>
      </c>
      <c r="P350" s="196"/>
      <c r="Q350" s="198">
        <f t="shared" si="138"/>
        <v>0</v>
      </c>
      <c r="R350" s="197" t="str">
        <f>IF($B350="","",VLOOKUP($Q350,'DSR Attendance'!$A$3:$D$179,4,FALSE))</f>
        <v/>
      </c>
      <c r="S350" s="197"/>
      <c r="T350" s="197">
        <f t="shared" si="139"/>
        <v>0</v>
      </c>
      <c r="U350" s="197">
        <f t="shared" si="140"/>
        <v>0</v>
      </c>
      <c r="V350" s="197" t="str">
        <f t="shared" si="141"/>
        <v/>
      </c>
      <c r="W350" s="197"/>
      <c r="X350" s="197" t="str">
        <f>_xlfn.IFNA(IF(L350="","",VLOOKUP(L350,'Truck Utilization'!B$3:D$147,3,FALSE)),"")</f>
        <v/>
      </c>
      <c r="Y350" s="197" t="str">
        <f>IF(X350="","",IF(E350="","",VLOOKUP(E350,'Summarized Plan'!$A:$E,5,0)))</f>
        <v/>
      </c>
      <c r="Z350" s="197">
        <f t="shared" si="142"/>
        <v>0</v>
      </c>
      <c r="AA350" s="197">
        <f t="shared" si="143"/>
        <v>0</v>
      </c>
      <c r="AB350" s="197" t="str">
        <f t="shared" si="144"/>
        <v/>
      </c>
      <c r="AC350" s="197"/>
      <c r="AD350" s="197">
        <f t="shared" si="145"/>
        <v>0</v>
      </c>
      <c r="AE350" s="197">
        <f t="shared" si="146"/>
        <v>0</v>
      </c>
      <c r="AF350" s="197" t="str">
        <f t="shared" si="147"/>
        <v/>
      </c>
      <c r="AG350" s="194"/>
      <c r="AH350" s="194"/>
      <c r="AI350" s="194"/>
      <c r="AJ350" s="193"/>
      <c r="AK350" s="199"/>
      <c r="AL350" s="194"/>
      <c r="AM350" s="115" t="e">
        <f t="shared" si="148"/>
        <v>#VALUE!</v>
      </c>
      <c r="AO350" s="11">
        <f t="shared" si="149"/>
        <v>0</v>
      </c>
      <c r="AP350" s="11" t="e">
        <f t="shared" si="150"/>
        <v>#N/A</v>
      </c>
      <c r="AQ350" s="11" t="str">
        <f t="shared" si="151"/>
        <v/>
      </c>
      <c r="AS350" s="202">
        <f t="shared" si="152"/>
        <v>0</v>
      </c>
      <c r="AT350" s="11" t="str">
        <f t="shared" si="153"/>
        <v/>
      </c>
      <c r="AW350" s="116"/>
      <c r="AX350" s="115" t="e">
        <f t="shared" si="154"/>
        <v>#VALUE!</v>
      </c>
      <c r="AY350" s="278" t="str">
        <f t="shared" si="155"/>
        <v/>
      </c>
      <c r="BC350" s="115" t="str">
        <f>IF(E350="","",_xlfn.XLOOKUP(E350,'Summarized Plan'!A:A,'Summarized Plan'!K:K))</f>
        <v/>
      </c>
      <c r="XEU350" s="138">
        <f t="shared" si="157"/>
        <v>0</v>
      </c>
      <c r="XEV350" s="138" t="str">
        <f>IF(E350="","",B347)</f>
        <v/>
      </c>
      <c r="XEW350" s="153" t="str">
        <f t="shared" si="158"/>
        <v/>
      </c>
      <c r="XEX350" s="138" t="str">
        <f>IF(ISNA(VLOOKUP(E350,'Summarized Plan'!$A:$U,19,0)),"",VLOOKUP(E350,'Summarized Plan'!$A:$U,19,0))</f>
        <v/>
      </c>
      <c r="XEY350" s="16" t="str">
        <f>IF('Truck Utilization'!A315=0,"",'Truck Utilization'!A315)</f>
        <v/>
      </c>
      <c r="XEZ350" s="16" t="str">
        <f>IF('Truck Utilization'!B315=0,"",'Truck Utilization'!B315)</f>
        <v/>
      </c>
      <c r="XFA350" s="138">
        <f t="shared" si="156"/>
        <v>1</v>
      </c>
      <c r="XFB350" s="138" t="str">
        <f>IF('DSR Attendance'!A276="","",'DSR Attendance'!A276)</f>
        <v/>
      </c>
      <c r="XFC350" s="138" t="str">
        <f>IF('DSR Attendance'!B276="","",'DSR Attendance'!B276)</f>
        <v/>
      </c>
    </row>
    <row r="351" spans="1:55 16375:16383" ht="14.4" customHeight="1">
      <c r="A351" s="190" t="str">
        <f>IF(L351="","",VLOOKUP(L351,'Truck Utilization'!B$3:C$300,2,FALSE))</f>
        <v/>
      </c>
      <c r="B351" s="191"/>
      <c r="C351" s="192" t="str">
        <f>IF($B351="","",VLOOKUP($B351,'DSR Attendance'!$A$3:$E$273,5,FALSE))</f>
        <v/>
      </c>
      <c r="D351" s="193"/>
      <c r="E351" s="637"/>
      <c r="F351" s="195"/>
      <c r="G351" s="195"/>
      <c r="H351" s="195"/>
      <c r="I351" s="196" t="str">
        <f>IF(E351="","",VLOOKUP(E351,'Summarized Plan'!A:B,2,0))</f>
        <v/>
      </c>
      <c r="J351" s="194"/>
      <c r="K351" s="194" t="s">
        <v>378</v>
      </c>
      <c r="L351" s="195"/>
      <c r="M351" s="194" t="str">
        <f t="shared" si="137"/>
        <v/>
      </c>
      <c r="N351" s="195" t="str">
        <f>IF(E351="","",VLOOKUP(E351,'Summarized Plan'!$A:$C,3,0))</f>
        <v/>
      </c>
      <c r="O351" s="195" t="str">
        <f>IF(E351="","",VLOOKUP(E351,'Summarized Plan'!$A:$G,7,0))</f>
        <v/>
      </c>
      <c r="P351" s="196"/>
      <c r="Q351" s="198">
        <f t="shared" si="138"/>
        <v>0</v>
      </c>
      <c r="R351" s="197" t="str">
        <f>IF($B351="","",VLOOKUP($Q351,'DSR Attendance'!$A$3:$D$179,4,FALSE))</f>
        <v/>
      </c>
      <c r="S351" s="197"/>
      <c r="T351" s="197">
        <f t="shared" si="139"/>
        <v>0</v>
      </c>
      <c r="U351" s="197">
        <f t="shared" si="140"/>
        <v>0</v>
      </c>
      <c r="V351" s="197" t="str">
        <f t="shared" si="141"/>
        <v/>
      </c>
      <c r="W351" s="197"/>
      <c r="X351" s="197" t="str">
        <f>_xlfn.IFNA(IF(L351="","",VLOOKUP(L351,'Truck Utilization'!B$3:D$147,3,FALSE)),"")</f>
        <v/>
      </c>
      <c r="Y351" s="197" t="str">
        <f>IF(X351="","",IF(E351="","",VLOOKUP(E351,'Summarized Plan'!$A:$E,5,0)))</f>
        <v/>
      </c>
      <c r="Z351" s="197">
        <f t="shared" si="142"/>
        <v>0</v>
      </c>
      <c r="AA351" s="197">
        <f t="shared" si="143"/>
        <v>0</v>
      </c>
      <c r="AB351" s="197" t="str">
        <f t="shared" si="144"/>
        <v/>
      </c>
      <c r="AC351" s="197"/>
      <c r="AD351" s="197">
        <f t="shared" si="145"/>
        <v>0</v>
      </c>
      <c r="AE351" s="197">
        <f t="shared" si="146"/>
        <v>0</v>
      </c>
      <c r="AF351" s="197" t="str">
        <f t="shared" si="147"/>
        <v/>
      </c>
      <c r="AG351" s="194"/>
      <c r="AH351" s="194"/>
      <c r="AI351" s="194"/>
      <c r="AJ351" s="193"/>
      <c r="AK351" s="199"/>
      <c r="AL351" s="194"/>
      <c r="AM351" s="115" t="e">
        <f t="shared" si="148"/>
        <v>#VALUE!</v>
      </c>
      <c r="AO351" s="11">
        <f t="shared" si="149"/>
        <v>0</v>
      </c>
      <c r="AP351" s="11" t="e">
        <f t="shared" si="150"/>
        <v>#N/A</v>
      </c>
      <c r="AQ351" s="11" t="str">
        <f t="shared" si="151"/>
        <v/>
      </c>
      <c r="AS351" s="202">
        <f t="shared" si="152"/>
        <v>0</v>
      </c>
      <c r="AT351" s="11" t="str">
        <f t="shared" si="153"/>
        <v/>
      </c>
      <c r="AW351" s="116"/>
      <c r="AX351" s="115" t="e">
        <f t="shared" si="154"/>
        <v>#VALUE!</v>
      </c>
      <c r="AY351" s="278" t="str">
        <f t="shared" si="155"/>
        <v/>
      </c>
      <c r="BC351" s="115" t="str">
        <f>IF(E351="","",_xlfn.XLOOKUP(E351,'Summarized Plan'!A:A,'Summarized Plan'!K:K))</f>
        <v/>
      </c>
      <c r="XEU351" s="138">
        <f t="shared" si="157"/>
        <v>0</v>
      </c>
      <c r="XEV351" s="138" t="str">
        <f>IF(E351="","",B347)</f>
        <v/>
      </c>
      <c r="XEW351" s="153" t="str">
        <f t="shared" si="158"/>
        <v/>
      </c>
      <c r="XEX351" s="138" t="str">
        <f>IF(ISNA(VLOOKUP(E351,'Summarized Plan'!$A:$U,19,0)),"",VLOOKUP(E351,'Summarized Plan'!$A:$U,19,0))</f>
        <v/>
      </c>
      <c r="XEY351" s="16" t="str">
        <f>IF('Truck Utilization'!A316=0,"",'Truck Utilization'!A316)</f>
        <v/>
      </c>
      <c r="XEZ351" s="16" t="str">
        <f>IF('Truck Utilization'!B316=0,"",'Truck Utilization'!B316)</f>
        <v/>
      </c>
      <c r="XFA351" s="138">
        <f t="shared" si="156"/>
        <v>1</v>
      </c>
      <c r="XFB351" s="138" t="str">
        <f>IF('DSR Attendance'!A277="","",'DSR Attendance'!A277)</f>
        <v/>
      </c>
      <c r="XFC351" s="138" t="str">
        <f>IF('DSR Attendance'!B277="","",'DSR Attendance'!B277)</f>
        <v/>
      </c>
    </row>
    <row r="352" spans="1:55 16375:16383" ht="14.4" customHeight="1">
      <c r="A352" s="190" t="str">
        <f>IF(L352="","",VLOOKUP(L352,'Truck Utilization'!B$3:C$300,2,FALSE))</f>
        <v/>
      </c>
      <c r="B352" s="191"/>
      <c r="C352" s="192" t="str">
        <f>IF($B352="","",VLOOKUP($B352,'DSR Attendance'!$A$3:$E$273,5,FALSE))</f>
        <v/>
      </c>
      <c r="D352" s="193"/>
      <c r="E352" s="637"/>
      <c r="F352" s="195"/>
      <c r="G352" s="195"/>
      <c r="H352" s="195"/>
      <c r="I352" s="196" t="str">
        <f>IF(E352="","",VLOOKUP(E352,'Summarized Plan'!A:B,2,0))</f>
        <v/>
      </c>
      <c r="J352" s="194"/>
      <c r="K352" s="194" t="s">
        <v>378</v>
      </c>
      <c r="L352" s="195"/>
      <c r="M352" s="194" t="str">
        <f t="shared" si="137"/>
        <v/>
      </c>
      <c r="N352" s="195" t="str">
        <f>IF(E352="","",VLOOKUP(E352,'Summarized Plan'!$A:$C,3,0))</f>
        <v/>
      </c>
      <c r="O352" s="195" t="str">
        <f>IF(E352="","",VLOOKUP(E352,'Summarized Plan'!$A:$G,7,0))</f>
        <v/>
      </c>
      <c r="P352" s="196"/>
      <c r="Q352" s="198">
        <f t="shared" si="138"/>
        <v>0</v>
      </c>
      <c r="R352" s="197" t="str">
        <f>IF($B352="","",VLOOKUP($Q352,'DSR Attendance'!$A$3:$D$179,4,FALSE))</f>
        <v/>
      </c>
      <c r="S352" s="197"/>
      <c r="T352" s="197">
        <f t="shared" si="139"/>
        <v>0</v>
      </c>
      <c r="U352" s="197">
        <f t="shared" si="140"/>
        <v>0</v>
      </c>
      <c r="V352" s="197" t="str">
        <f t="shared" si="141"/>
        <v/>
      </c>
      <c r="W352" s="197"/>
      <c r="X352" s="197" t="str">
        <f>_xlfn.IFNA(IF(L352="","",VLOOKUP(L352,'Truck Utilization'!B$3:D$147,3,FALSE)),"")</f>
        <v/>
      </c>
      <c r="Y352" s="197" t="str">
        <f>IF(X352="","",IF(E352="","",VLOOKUP(E352,'Summarized Plan'!$A:$E,5,0)))</f>
        <v/>
      </c>
      <c r="Z352" s="197">
        <f t="shared" si="142"/>
        <v>0</v>
      </c>
      <c r="AA352" s="197">
        <f t="shared" si="143"/>
        <v>0</v>
      </c>
      <c r="AB352" s="197" t="str">
        <f t="shared" si="144"/>
        <v/>
      </c>
      <c r="AC352" s="197"/>
      <c r="AD352" s="197">
        <f t="shared" si="145"/>
        <v>0</v>
      </c>
      <c r="AE352" s="197">
        <f t="shared" si="146"/>
        <v>0</v>
      </c>
      <c r="AF352" s="197" t="str">
        <f t="shared" si="147"/>
        <v/>
      </c>
      <c r="AG352" s="194"/>
      <c r="AH352" s="194"/>
      <c r="AI352" s="194"/>
      <c r="AJ352" s="193"/>
      <c r="AK352" s="199"/>
      <c r="AL352" s="194"/>
      <c r="AM352" s="115" t="e">
        <f t="shared" si="148"/>
        <v>#VALUE!</v>
      </c>
      <c r="AO352" s="11">
        <f t="shared" si="149"/>
        <v>0</v>
      </c>
      <c r="AP352" s="11" t="e">
        <f t="shared" si="150"/>
        <v>#N/A</v>
      </c>
      <c r="AQ352" s="11" t="str">
        <f t="shared" si="151"/>
        <v/>
      </c>
      <c r="AS352" s="202">
        <f t="shared" si="152"/>
        <v>0</v>
      </c>
      <c r="AT352" s="11" t="str">
        <f t="shared" si="153"/>
        <v/>
      </c>
      <c r="AW352" s="116"/>
      <c r="AX352" s="115" t="e">
        <f t="shared" si="154"/>
        <v>#VALUE!</v>
      </c>
      <c r="AY352" s="278" t="str">
        <f t="shared" si="155"/>
        <v/>
      </c>
      <c r="BC352" s="115" t="str">
        <f>IF(E352="","",_xlfn.XLOOKUP(E352,'Summarized Plan'!A:A,'Summarized Plan'!K:K))</f>
        <v/>
      </c>
      <c r="XEU352" s="138">
        <f t="shared" si="157"/>
        <v>0</v>
      </c>
      <c r="XEV352" s="138" t="str">
        <f>IF(E352="","",B352)</f>
        <v/>
      </c>
      <c r="XEW352" s="153" t="str">
        <f t="shared" si="158"/>
        <v/>
      </c>
      <c r="XEX352" s="138" t="str">
        <f>IF(ISNA(VLOOKUP(E352,'Summarized Plan'!$A:$U,19,0)),"",VLOOKUP(E352,'Summarized Plan'!$A:$U,19,0))</f>
        <v/>
      </c>
      <c r="XEY352" s="16" t="str">
        <f>IF('Truck Utilization'!A317=0,"",'Truck Utilization'!A317)</f>
        <v/>
      </c>
      <c r="XEZ352" s="16" t="str">
        <f>IF('Truck Utilization'!B317=0,"",'Truck Utilization'!B317)</f>
        <v/>
      </c>
      <c r="XFA352" s="138">
        <f t="shared" si="156"/>
        <v>1</v>
      </c>
      <c r="XFB352" s="138" t="str">
        <f>IF('DSR Attendance'!A278="","",'DSR Attendance'!A278)</f>
        <v/>
      </c>
      <c r="XFC352" s="138" t="str">
        <f>IF('DSR Attendance'!B278="","",'DSR Attendance'!B278)</f>
        <v/>
      </c>
    </row>
    <row r="353" spans="1:55 16375:16383" ht="14.4" customHeight="1">
      <c r="A353" s="190" t="str">
        <f>IF(L353="","",VLOOKUP(L353,'Truck Utilization'!B$3:C$300,2,FALSE))</f>
        <v/>
      </c>
      <c r="B353" s="191"/>
      <c r="C353" s="192" t="str">
        <f>IF($B353="","",VLOOKUP($B353,'DSR Attendance'!$A$3:$E$273,5,FALSE))</f>
        <v/>
      </c>
      <c r="D353" s="193"/>
      <c r="E353" s="637"/>
      <c r="F353" s="195"/>
      <c r="G353" s="195"/>
      <c r="H353" s="195"/>
      <c r="I353" s="196" t="str">
        <f>IF(E353="","",VLOOKUP(E353,'Summarized Plan'!A:B,2,0))</f>
        <v/>
      </c>
      <c r="J353" s="194"/>
      <c r="K353" s="194" t="s">
        <v>378</v>
      </c>
      <c r="L353" s="195"/>
      <c r="M353" s="194" t="str">
        <f t="shared" si="137"/>
        <v/>
      </c>
      <c r="N353" s="195" t="str">
        <f>IF(E353="","",VLOOKUP(E353,'Summarized Plan'!$A:$C,3,0))</f>
        <v/>
      </c>
      <c r="O353" s="195" t="str">
        <f>IF(E353="","",VLOOKUP(E353,'Summarized Plan'!$A:$G,7,0))</f>
        <v/>
      </c>
      <c r="P353" s="196"/>
      <c r="Q353" s="198">
        <f t="shared" si="138"/>
        <v>0</v>
      </c>
      <c r="R353" s="197" t="str">
        <f>IF($B353="","",VLOOKUP($Q353,'DSR Attendance'!$A$3:$D$179,4,FALSE))</f>
        <v/>
      </c>
      <c r="S353" s="197"/>
      <c r="T353" s="197">
        <f t="shared" si="139"/>
        <v>0</v>
      </c>
      <c r="U353" s="197">
        <f t="shared" si="140"/>
        <v>0</v>
      </c>
      <c r="V353" s="197" t="str">
        <f t="shared" si="141"/>
        <v/>
      </c>
      <c r="W353" s="197"/>
      <c r="X353" s="197" t="str">
        <f>_xlfn.IFNA(IF(L353="","",VLOOKUP(L353,'Truck Utilization'!B$3:D$147,3,FALSE)),"")</f>
        <v/>
      </c>
      <c r="Y353" s="197" t="str">
        <f>IF(X353="","",IF(E353="","",VLOOKUP(E353,'Summarized Plan'!$A:$E,5,0)))</f>
        <v/>
      </c>
      <c r="Z353" s="197">
        <f t="shared" si="142"/>
        <v>0</v>
      </c>
      <c r="AA353" s="197">
        <f t="shared" si="143"/>
        <v>0</v>
      </c>
      <c r="AB353" s="197" t="str">
        <f t="shared" si="144"/>
        <v/>
      </c>
      <c r="AC353" s="197"/>
      <c r="AD353" s="197">
        <f t="shared" si="145"/>
        <v>0</v>
      </c>
      <c r="AE353" s="197">
        <f t="shared" si="146"/>
        <v>0</v>
      </c>
      <c r="AF353" s="197" t="str">
        <f t="shared" si="147"/>
        <v/>
      </c>
      <c r="AG353" s="194"/>
      <c r="AH353" s="194"/>
      <c r="AI353" s="194"/>
      <c r="AJ353" s="193"/>
      <c r="AK353" s="199"/>
      <c r="AL353" s="194"/>
      <c r="AM353" s="115" t="e">
        <f t="shared" si="148"/>
        <v>#VALUE!</v>
      </c>
      <c r="AO353" s="11">
        <f t="shared" si="149"/>
        <v>0</v>
      </c>
      <c r="AP353" s="11" t="e">
        <f t="shared" si="150"/>
        <v>#N/A</v>
      </c>
      <c r="AQ353" s="11" t="str">
        <f t="shared" si="151"/>
        <v/>
      </c>
      <c r="AS353" s="202">
        <f t="shared" si="152"/>
        <v>0</v>
      </c>
      <c r="AT353" s="11" t="str">
        <f t="shared" si="153"/>
        <v/>
      </c>
      <c r="AW353" s="116"/>
      <c r="AX353" s="115" t="e">
        <f t="shared" si="154"/>
        <v>#VALUE!</v>
      </c>
      <c r="AY353" s="278" t="str">
        <f t="shared" si="155"/>
        <v/>
      </c>
      <c r="BC353" s="115" t="str">
        <f>IF(E353="","",_xlfn.XLOOKUP(E353,'Summarized Plan'!A:A,'Summarized Plan'!K:K))</f>
        <v/>
      </c>
      <c r="XEU353" s="138">
        <f t="shared" si="157"/>
        <v>0</v>
      </c>
      <c r="XEV353" s="138" t="str">
        <f>IF(E353="","",B352)</f>
        <v/>
      </c>
      <c r="XEW353" s="153" t="str">
        <f t="shared" si="158"/>
        <v/>
      </c>
      <c r="XEX353" s="138" t="str">
        <f>IF(ISNA(VLOOKUP(E353,'Summarized Plan'!$A:$U,19,0)),"",VLOOKUP(E353,'Summarized Plan'!$A:$U,19,0))</f>
        <v/>
      </c>
      <c r="XEY353" s="16" t="str">
        <f>IF('Truck Utilization'!A318=0,"",'Truck Utilization'!A318)</f>
        <v/>
      </c>
      <c r="XEZ353" s="16" t="str">
        <f>IF('Truck Utilization'!B318=0,"",'Truck Utilization'!B318)</f>
        <v/>
      </c>
      <c r="XFA353" s="138">
        <f t="shared" si="156"/>
        <v>1</v>
      </c>
      <c r="XFB353" s="138" t="str">
        <f>IF('DSR Attendance'!A279="","",'DSR Attendance'!A279)</f>
        <v/>
      </c>
      <c r="XFC353" s="138" t="str">
        <f>IF('DSR Attendance'!B279="","",'DSR Attendance'!B279)</f>
        <v/>
      </c>
    </row>
    <row r="354" spans="1:55 16375:16383" ht="14.4" customHeight="1">
      <c r="A354" s="190" t="str">
        <f>IF(L354="","",VLOOKUP(L354,'Truck Utilization'!B$3:C$300,2,FALSE))</f>
        <v/>
      </c>
      <c r="B354" s="191"/>
      <c r="C354" s="192" t="str">
        <f>IF($B354="","",VLOOKUP($B354,'DSR Attendance'!$A$3:$E$273,5,FALSE))</f>
        <v/>
      </c>
      <c r="D354" s="193"/>
      <c r="E354" s="637"/>
      <c r="F354" s="195"/>
      <c r="G354" s="195"/>
      <c r="H354" s="195"/>
      <c r="I354" s="196" t="str">
        <f>IF(E354="","",VLOOKUP(E354,'Summarized Plan'!A:B,2,0))</f>
        <v/>
      </c>
      <c r="J354" s="194"/>
      <c r="K354" s="194" t="s">
        <v>378</v>
      </c>
      <c r="L354" s="195"/>
      <c r="M354" s="194" t="str">
        <f t="shared" si="137"/>
        <v/>
      </c>
      <c r="N354" s="195" t="str">
        <f>IF(E354="","",VLOOKUP(E354,'Summarized Plan'!$A:$C,3,0))</f>
        <v/>
      </c>
      <c r="O354" s="195" t="str">
        <f>IF(E354="","",VLOOKUP(E354,'Summarized Plan'!$A:$G,7,0))</f>
        <v/>
      </c>
      <c r="P354" s="196"/>
      <c r="Q354" s="198">
        <f t="shared" si="138"/>
        <v>0</v>
      </c>
      <c r="R354" s="197" t="str">
        <f>IF($B354="","",VLOOKUP($Q354,'DSR Attendance'!$A$3:$D$179,4,FALSE))</f>
        <v/>
      </c>
      <c r="S354" s="197"/>
      <c r="T354" s="197">
        <f t="shared" si="139"/>
        <v>0</v>
      </c>
      <c r="U354" s="197">
        <f t="shared" si="140"/>
        <v>0</v>
      </c>
      <c r="V354" s="197" t="str">
        <f t="shared" si="141"/>
        <v/>
      </c>
      <c r="W354" s="197"/>
      <c r="X354" s="197" t="str">
        <f>_xlfn.IFNA(IF(L354="","",VLOOKUP(L354,'Truck Utilization'!B$3:D$147,3,FALSE)),"")</f>
        <v/>
      </c>
      <c r="Y354" s="197" t="str">
        <f>IF(X354="","",IF(E354="","",VLOOKUP(E354,'Summarized Plan'!$A:$E,5,0)))</f>
        <v/>
      </c>
      <c r="Z354" s="197">
        <f t="shared" si="142"/>
        <v>0</v>
      </c>
      <c r="AA354" s="197">
        <f t="shared" si="143"/>
        <v>0</v>
      </c>
      <c r="AB354" s="197" t="str">
        <f t="shared" si="144"/>
        <v/>
      </c>
      <c r="AC354" s="197"/>
      <c r="AD354" s="197">
        <f t="shared" si="145"/>
        <v>0</v>
      </c>
      <c r="AE354" s="197">
        <f t="shared" si="146"/>
        <v>0</v>
      </c>
      <c r="AF354" s="197" t="str">
        <f t="shared" si="147"/>
        <v/>
      </c>
      <c r="AG354" s="194"/>
      <c r="AH354" s="194"/>
      <c r="AI354" s="194"/>
      <c r="AJ354" s="193"/>
      <c r="AK354" s="199"/>
      <c r="AL354" s="194"/>
      <c r="AM354" s="115" t="e">
        <f t="shared" si="148"/>
        <v>#VALUE!</v>
      </c>
      <c r="AO354" s="11">
        <f t="shared" si="149"/>
        <v>0</v>
      </c>
      <c r="AP354" s="11" t="e">
        <f t="shared" si="150"/>
        <v>#N/A</v>
      </c>
      <c r="AQ354" s="11" t="str">
        <f t="shared" si="151"/>
        <v/>
      </c>
      <c r="AS354" s="202">
        <f t="shared" si="152"/>
        <v>0</v>
      </c>
      <c r="AT354" s="11" t="str">
        <f t="shared" si="153"/>
        <v/>
      </c>
      <c r="AW354" s="116"/>
      <c r="AX354" s="115" t="e">
        <f t="shared" si="154"/>
        <v>#VALUE!</v>
      </c>
      <c r="AY354" s="278" t="str">
        <f t="shared" si="155"/>
        <v/>
      </c>
      <c r="BC354" s="115" t="str">
        <f>IF(E354="","",_xlfn.XLOOKUP(E354,'Summarized Plan'!A:A,'Summarized Plan'!K:K))</f>
        <v/>
      </c>
      <c r="XEU354" s="138">
        <f t="shared" si="157"/>
        <v>0</v>
      </c>
      <c r="XEV354" s="138" t="str">
        <f>IF(E354="","",B352)</f>
        <v/>
      </c>
      <c r="XEW354" s="153" t="str">
        <f t="shared" si="158"/>
        <v/>
      </c>
      <c r="XEX354" s="138" t="str">
        <f>IF(ISNA(VLOOKUP(E354,'Summarized Plan'!$A:$U,19,0)),"",VLOOKUP(E354,'Summarized Plan'!$A:$U,19,0))</f>
        <v/>
      </c>
      <c r="XEY354" s="16" t="str">
        <f>IF('Truck Utilization'!A319=0,"",'Truck Utilization'!A319)</f>
        <v/>
      </c>
      <c r="XEZ354" s="16" t="str">
        <f>IF('Truck Utilization'!B319=0,"",'Truck Utilization'!B319)</f>
        <v/>
      </c>
      <c r="XFA354" s="138">
        <f t="shared" si="156"/>
        <v>1</v>
      </c>
      <c r="XFB354" s="138" t="str">
        <f>IF('DSR Attendance'!A280="","",'DSR Attendance'!A280)</f>
        <v/>
      </c>
      <c r="XFC354" s="138" t="str">
        <f>IF('DSR Attendance'!B280="","",'DSR Attendance'!B280)</f>
        <v/>
      </c>
    </row>
    <row r="355" spans="1:55 16375:16383" ht="14.4" customHeight="1">
      <c r="A355" s="190" t="str">
        <f>IF(L355="","",VLOOKUP(L355,'Truck Utilization'!B$3:C$300,2,FALSE))</f>
        <v/>
      </c>
      <c r="B355" s="191"/>
      <c r="C355" s="192" t="str">
        <f>IF($B355="","",VLOOKUP($B355,'DSR Attendance'!$A$3:$E$273,5,FALSE))</f>
        <v/>
      </c>
      <c r="D355" s="193"/>
      <c r="E355" s="637"/>
      <c r="F355" s="195"/>
      <c r="G355" s="195"/>
      <c r="H355" s="195"/>
      <c r="I355" s="196" t="str">
        <f>IF(E355="","",VLOOKUP(E355,'Summarized Plan'!A:B,2,0))</f>
        <v/>
      </c>
      <c r="J355" s="194"/>
      <c r="K355" s="194" t="s">
        <v>378</v>
      </c>
      <c r="L355" s="195"/>
      <c r="M355" s="194" t="str">
        <f t="shared" si="137"/>
        <v/>
      </c>
      <c r="N355" s="195" t="str">
        <f>IF(E355="","",VLOOKUP(E355,'Summarized Plan'!$A:$C,3,0))</f>
        <v/>
      </c>
      <c r="O355" s="195" t="str">
        <f>IF(E355="","",VLOOKUP(E355,'Summarized Plan'!$A:$G,7,0))</f>
        <v/>
      </c>
      <c r="P355" s="196"/>
      <c r="Q355" s="198">
        <f t="shared" si="138"/>
        <v>0</v>
      </c>
      <c r="R355" s="197" t="str">
        <f>IF($B355="","",VLOOKUP($Q355,'DSR Attendance'!$A$3:$D$179,4,FALSE))</f>
        <v/>
      </c>
      <c r="S355" s="197"/>
      <c r="T355" s="197">
        <f t="shared" si="139"/>
        <v>0</v>
      </c>
      <c r="U355" s="197">
        <f t="shared" si="140"/>
        <v>0</v>
      </c>
      <c r="V355" s="197" t="str">
        <f t="shared" si="141"/>
        <v/>
      </c>
      <c r="W355" s="197"/>
      <c r="X355" s="197" t="str">
        <f>_xlfn.IFNA(IF(L355="","",VLOOKUP(L355,'Truck Utilization'!B$3:D$147,3,FALSE)),"")</f>
        <v/>
      </c>
      <c r="Y355" s="197" t="str">
        <f>IF(X355="","",IF(E355="","",VLOOKUP(E355,'Summarized Plan'!$A:$E,5,0)))</f>
        <v/>
      </c>
      <c r="Z355" s="197">
        <f t="shared" si="142"/>
        <v>0</v>
      </c>
      <c r="AA355" s="197">
        <f t="shared" si="143"/>
        <v>0</v>
      </c>
      <c r="AB355" s="197" t="str">
        <f t="shared" si="144"/>
        <v/>
      </c>
      <c r="AC355" s="197"/>
      <c r="AD355" s="197">
        <f t="shared" si="145"/>
        <v>0</v>
      </c>
      <c r="AE355" s="197">
        <f t="shared" si="146"/>
        <v>0</v>
      </c>
      <c r="AF355" s="197" t="str">
        <f t="shared" si="147"/>
        <v/>
      </c>
      <c r="AG355" s="194"/>
      <c r="AH355" s="194"/>
      <c r="AI355" s="194"/>
      <c r="AJ355" s="193"/>
      <c r="AK355" s="199"/>
      <c r="AL355" s="194"/>
      <c r="AM355" s="115" t="e">
        <f t="shared" si="148"/>
        <v>#VALUE!</v>
      </c>
      <c r="AO355" s="11">
        <f t="shared" si="149"/>
        <v>0</v>
      </c>
      <c r="AP355" s="11" t="e">
        <f t="shared" si="150"/>
        <v>#N/A</v>
      </c>
      <c r="AQ355" s="11" t="str">
        <f t="shared" si="151"/>
        <v/>
      </c>
      <c r="AS355" s="202">
        <f t="shared" si="152"/>
        <v>0</v>
      </c>
      <c r="AT355" s="11" t="str">
        <f t="shared" si="153"/>
        <v/>
      </c>
      <c r="AW355" s="116"/>
      <c r="AX355" s="115" t="e">
        <f t="shared" si="154"/>
        <v>#VALUE!</v>
      </c>
      <c r="AY355" s="278" t="str">
        <f t="shared" si="155"/>
        <v/>
      </c>
      <c r="BC355" s="115" t="str">
        <f>IF(E355="","",_xlfn.XLOOKUP(E355,'Summarized Plan'!A:A,'Summarized Plan'!K:K))</f>
        <v/>
      </c>
      <c r="XEU355" s="138">
        <f t="shared" si="157"/>
        <v>0</v>
      </c>
      <c r="XEV355" s="138" t="str">
        <f>IF(E355="","",B352)</f>
        <v/>
      </c>
      <c r="XEW355" s="153" t="str">
        <f t="shared" si="158"/>
        <v/>
      </c>
      <c r="XEX355" s="138" t="str">
        <f>IF(ISNA(VLOOKUP(E355,'Summarized Plan'!$A:$U,19,0)),"",VLOOKUP(E355,'Summarized Plan'!$A:$U,19,0))</f>
        <v/>
      </c>
      <c r="XEY355" s="16" t="str">
        <f>IF('Truck Utilization'!A320=0,"",'Truck Utilization'!A320)</f>
        <v/>
      </c>
      <c r="XEZ355" s="16" t="str">
        <f>IF('Truck Utilization'!B320=0,"",'Truck Utilization'!B320)</f>
        <v/>
      </c>
      <c r="XFA355" s="138">
        <f t="shared" si="156"/>
        <v>1</v>
      </c>
      <c r="XFB355" s="138" t="str">
        <f>IF('DSR Attendance'!A281="","",'DSR Attendance'!A281)</f>
        <v/>
      </c>
      <c r="XFC355" s="138" t="str">
        <f>IF('DSR Attendance'!B281="","",'DSR Attendance'!B281)</f>
        <v/>
      </c>
    </row>
    <row r="356" spans="1:55 16375:16383" ht="14.4" customHeight="1">
      <c r="A356" s="190" t="str">
        <f>IF(L356="","",VLOOKUP(L356,'Truck Utilization'!B$3:C$300,2,FALSE))</f>
        <v/>
      </c>
      <c r="B356" s="191"/>
      <c r="C356" s="192" t="str">
        <f>IF($B356="","",VLOOKUP($B356,'DSR Attendance'!$A$3:$E$273,5,FALSE))</f>
        <v/>
      </c>
      <c r="D356" s="193"/>
      <c r="E356" s="637"/>
      <c r="F356" s="195"/>
      <c r="G356" s="195"/>
      <c r="H356" s="195"/>
      <c r="I356" s="196" t="str">
        <f>IF(E356="","",VLOOKUP(E356,'Summarized Plan'!A:B,2,0))</f>
        <v/>
      </c>
      <c r="J356" s="194"/>
      <c r="K356" s="194" t="s">
        <v>378</v>
      </c>
      <c r="L356" s="195"/>
      <c r="M356" s="194" t="str">
        <f t="shared" si="137"/>
        <v/>
      </c>
      <c r="N356" s="195" t="str">
        <f>IF(E356="","",VLOOKUP(E356,'Summarized Plan'!$A:$C,3,0))</f>
        <v/>
      </c>
      <c r="O356" s="195" t="str">
        <f>IF(E356="","",VLOOKUP(E356,'Summarized Plan'!$A:$G,7,0))</f>
        <v/>
      </c>
      <c r="P356" s="196"/>
      <c r="Q356" s="198">
        <f t="shared" si="138"/>
        <v>0</v>
      </c>
      <c r="R356" s="197" t="str">
        <f>IF($B356="","",VLOOKUP($Q356,'DSR Attendance'!$A$3:$D$179,4,FALSE))</f>
        <v/>
      </c>
      <c r="S356" s="197"/>
      <c r="T356" s="197">
        <f t="shared" si="139"/>
        <v>0</v>
      </c>
      <c r="U356" s="197">
        <f t="shared" si="140"/>
        <v>0</v>
      </c>
      <c r="V356" s="197" t="str">
        <f t="shared" si="141"/>
        <v/>
      </c>
      <c r="W356" s="197"/>
      <c r="X356" s="197" t="str">
        <f>_xlfn.IFNA(IF(L356="","",VLOOKUP(L356,'Truck Utilization'!B$3:D$147,3,FALSE)),"")</f>
        <v/>
      </c>
      <c r="Y356" s="197" t="str">
        <f>IF(X356="","",IF(E356="","",VLOOKUP(E356,'Summarized Plan'!$A:$E,5,0)))</f>
        <v/>
      </c>
      <c r="Z356" s="197">
        <f t="shared" si="142"/>
        <v>0</v>
      </c>
      <c r="AA356" s="197">
        <f t="shared" si="143"/>
        <v>0</v>
      </c>
      <c r="AB356" s="197" t="str">
        <f t="shared" si="144"/>
        <v/>
      </c>
      <c r="AC356" s="197"/>
      <c r="AD356" s="197">
        <f t="shared" si="145"/>
        <v>0</v>
      </c>
      <c r="AE356" s="197">
        <f t="shared" si="146"/>
        <v>0</v>
      </c>
      <c r="AF356" s="197" t="str">
        <f t="shared" si="147"/>
        <v/>
      </c>
      <c r="AG356" s="194"/>
      <c r="AH356" s="194"/>
      <c r="AI356" s="194"/>
      <c r="AJ356" s="193"/>
      <c r="AK356" s="199"/>
      <c r="AL356" s="194"/>
      <c r="AM356" s="115" t="e">
        <f t="shared" si="148"/>
        <v>#VALUE!</v>
      </c>
      <c r="AO356" s="11">
        <f t="shared" si="149"/>
        <v>0</v>
      </c>
      <c r="AP356" s="11" t="e">
        <f t="shared" si="150"/>
        <v>#N/A</v>
      </c>
      <c r="AQ356" s="11" t="str">
        <f t="shared" si="151"/>
        <v/>
      </c>
      <c r="AS356" s="202">
        <f t="shared" si="152"/>
        <v>0</v>
      </c>
      <c r="AT356" s="11" t="str">
        <f t="shared" si="153"/>
        <v/>
      </c>
      <c r="AW356" s="116"/>
      <c r="AX356" s="115" t="e">
        <f t="shared" si="154"/>
        <v>#VALUE!</v>
      </c>
      <c r="AY356" s="278" t="str">
        <f t="shared" si="155"/>
        <v/>
      </c>
      <c r="BC356" s="115" t="str">
        <f>IF(E356="","",_xlfn.XLOOKUP(E356,'Summarized Plan'!A:A,'Summarized Plan'!K:K))</f>
        <v/>
      </c>
      <c r="XEU356" s="138">
        <f t="shared" si="157"/>
        <v>0</v>
      </c>
      <c r="XEV356" s="138" t="str">
        <f>IF(E356="","",B352)</f>
        <v/>
      </c>
      <c r="XEW356" s="153" t="str">
        <f t="shared" si="158"/>
        <v/>
      </c>
      <c r="XEX356" s="138" t="str">
        <f>IF(ISNA(VLOOKUP(E356,'Summarized Plan'!$A:$U,19,0)),"",VLOOKUP(E356,'Summarized Plan'!$A:$U,19,0))</f>
        <v/>
      </c>
      <c r="XEY356" s="16" t="str">
        <f>IF('Truck Utilization'!A321=0,"",'Truck Utilization'!A321)</f>
        <v/>
      </c>
      <c r="XEZ356" s="16" t="str">
        <f>IF('Truck Utilization'!B321=0,"",'Truck Utilization'!B321)</f>
        <v/>
      </c>
      <c r="XFA356" s="138">
        <f t="shared" si="156"/>
        <v>1</v>
      </c>
      <c r="XFB356" s="138" t="str">
        <f>IF('DSR Attendance'!A282="","",'DSR Attendance'!A282)</f>
        <v/>
      </c>
      <c r="XFC356" s="138" t="str">
        <f>IF('DSR Attendance'!B282="","",'DSR Attendance'!B282)</f>
        <v/>
      </c>
    </row>
    <row r="357" spans="1:55 16375:16383" ht="14.4" customHeight="1">
      <c r="A357" s="190" t="str">
        <f>IF(L357="","",VLOOKUP(L357,'Truck Utilization'!B$3:C$300,2,FALSE))</f>
        <v/>
      </c>
      <c r="B357" s="191"/>
      <c r="C357" s="192" t="str">
        <f>IF($B357="","",VLOOKUP($B357,'DSR Attendance'!$A$3:$E$273,5,FALSE))</f>
        <v/>
      </c>
      <c r="D357" s="193"/>
      <c r="E357" s="637"/>
      <c r="F357" s="195"/>
      <c r="G357" s="195"/>
      <c r="H357" s="195"/>
      <c r="I357" s="196" t="str">
        <f>IF(E357="","",VLOOKUP(E357,'Summarized Plan'!A:B,2,0))</f>
        <v/>
      </c>
      <c r="J357" s="194"/>
      <c r="K357" s="194" t="s">
        <v>378</v>
      </c>
      <c r="L357" s="195"/>
      <c r="M357" s="194" t="str">
        <f t="shared" si="137"/>
        <v/>
      </c>
      <c r="N357" s="195" t="str">
        <f>IF(E357="","",VLOOKUP(E357,'Summarized Plan'!$A:$C,3,0))</f>
        <v/>
      </c>
      <c r="O357" s="195" t="str">
        <f>IF(E357="","",VLOOKUP(E357,'Summarized Plan'!$A:$G,7,0))</f>
        <v/>
      </c>
      <c r="P357" s="196"/>
      <c r="Q357" s="198">
        <f t="shared" si="138"/>
        <v>0</v>
      </c>
      <c r="R357" s="197" t="str">
        <f>IF($B357="","",VLOOKUP($Q357,'DSR Attendance'!$A$3:$D$179,4,FALSE))</f>
        <v/>
      </c>
      <c r="S357" s="197"/>
      <c r="T357" s="197">
        <f t="shared" si="139"/>
        <v>0</v>
      </c>
      <c r="U357" s="197">
        <f t="shared" si="140"/>
        <v>0</v>
      </c>
      <c r="V357" s="197" t="str">
        <f t="shared" si="141"/>
        <v/>
      </c>
      <c r="W357" s="197"/>
      <c r="X357" s="197" t="str">
        <f>_xlfn.IFNA(IF(L357="","",VLOOKUP(L357,'Truck Utilization'!B$3:D$147,3,FALSE)),"")</f>
        <v/>
      </c>
      <c r="Y357" s="197" t="str">
        <f>IF(X357="","",IF(E357="","",VLOOKUP(E357,'Summarized Plan'!$A:$E,5,0)))</f>
        <v/>
      </c>
      <c r="Z357" s="197">
        <f t="shared" si="142"/>
        <v>0</v>
      </c>
      <c r="AA357" s="197">
        <f t="shared" si="143"/>
        <v>0</v>
      </c>
      <c r="AB357" s="197" t="str">
        <f t="shared" si="144"/>
        <v/>
      </c>
      <c r="AC357" s="197"/>
      <c r="AD357" s="197">
        <f t="shared" si="145"/>
        <v>0</v>
      </c>
      <c r="AE357" s="197">
        <f t="shared" si="146"/>
        <v>0</v>
      </c>
      <c r="AF357" s="197" t="str">
        <f t="shared" si="147"/>
        <v/>
      </c>
      <c r="AG357" s="194"/>
      <c r="AH357" s="194"/>
      <c r="AI357" s="194"/>
      <c r="AJ357" s="193"/>
      <c r="AK357" s="199"/>
      <c r="AL357" s="194"/>
      <c r="AM357" s="115" t="e">
        <f t="shared" si="148"/>
        <v>#VALUE!</v>
      </c>
      <c r="AO357" s="11">
        <f t="shared" si="149"/>
        <v>0</v>
      </c>
      <c r="AP357" s="11" t="e">
        <f t="shared" si="150"/>
        <v>#N/A</v>
      </c>
      <c r="AQ357" s="11" t="str">
        <f t="shared" si="151"/>
        <v/>
      </c>
      <c r="AS357" s="202">
        <f t="shared" si="152"/>
        <v>0</v>
      </c>
      <c r="AT357" s="11" t="str">
        <f t="shared" si="153"/>
        <v/>
      </c>
      <c r="AW357" s="116"/>
      <c r="AX357" s="115" t="e">
        <f t="shared" si="154"/>
        <v>#VALUE!</v>
      </c>
      <c r="AY357" s="278" t="str">
        <f t="shared" si="155"/>
        <v/>
      </c>
      <c r="BC357" s="115" t="str">
        <f>IF(E357="","",_xlfn.XLOOKUP(E357,'Summarized Plan'!A:A,'Summarized Plan'!K:K))</f>
        <v/>
      </c>
      <c r="XEU357" s="138">
        <f t="shared" si="157"/>
        <v>0</v>
      </c>
      <c r="XEV357" s="138" t="str">
        <f>IF(E357="","",B357)</f>
        <v/>
      </c>
      <c r="XEW357" s="153" t="str">
        <f t="shared" si="158"/>
        <v/>
      </c>
      <c r="XEX357" s="138" t="str">
        <f>IF(ISNA(VLOOKUP(E357,'Summarized Plan'!$A:$U,19,0)),"",VLOOKUP(E357,'Summarized Plan'!$A:$U,19,0))</f>
        <v/>
      </c>
      <c r="XEY357" s="16" t="str">
        <f>IF('Truck Utilization'!A322=0,"",'Truck Utilization'!A322)</f>
        <v/>
      </c>
      <c r="XEZ357" s="16" t="str">
        <f>IF('Truck Utilization'!B322=0,"",'Truck Utilization'!B322)</f>
        <v/>
      </c>
      <c r="XFA357" s="138">
        <f t="shared" si="156"/>
        <v>1</v>
      </c>
      <c r="XFB357" s="138" t="str">
        <f>IF('DSR Attendance'!A283="","",'DSR Attendance'!A283)</f>
        <v/>
      </c>
      <c r="XFC357" s="138" t="str">
        <f>IF('DSR Attendance'!B283="","",'DSR Attendance'!B283)</f>
        <v/>
      </c>
    </row>
    <row r="358" spans="1:55 16375:16383" ht="14.4" customHeight="1">
      <c r="A358" s="190" t="str">
        <f>IF(L358="","",VLOOKUP(L358,'Truck Utilization'!B$3:C$300,2,FALSE))</f>
        <v/>
      </c>
      <c r="B358" s="191"/>
      <c r="C358" s="192" t="str">
        <f>IF($B358="","",VLOOKUP($B358,'DSR Attendance'!$A$3:$E$273,5,FALSE))</f>
        <v/>
      </c>
      <c r="D358" s="193"/>
      <c r="E358" s="637"/>
      <c r="F358" s="195"/>
      <c r="G358" s="195"/>
      <c r="H358" s="195"/>
      <c r="I358" s="196" t="str">
        <f>IF(E358="","",VLOOKUP(E358,'Summarized Plan'!A:B,2,0))</f>
        <v/>
      </c>
      <c r="J358" s="194"/>
      <c r="K358" s="194" t="s">
        <v>378</v>
      </c>
      <c r="L358" s="195"/>
      <c r="M358" s="194" t="str">
        <f t="shared" si="137"/>
        <v/>
      </c>
      <c r="N358" s="195" t="str">
        <f>IF(E358="","",VLOOKUP(E358,'Summarized Plan'!$A:$C,3,0))</f>
        <v/>
      </c>
      <c r="O358" s="195" t="str">
        <f>IF(E358="","",VLOOKUP(E358,'Summarized Plan'!$A:$G,7,0))</f>
        <v/>
      </c>
      <c r="P358" s="196"/>
      <c r="Q358" s="198">
        <f t="shared" si="138"/>
        <v>0</v>
      </c>
      <c r="R358" s="197" t="str">
        <f>IF($B358="","",VLOOKUP($Q358,'DSR Attendance'!$A$3:$D$179,4,FALSE))</f>
        <v/>
      </c>
      <c r="S358" s="197"/>
      <c r="T358" s="197">
        <f t="shared" si="139"/>
        <v>0</v>
      </c>
      <c r="U358" s="197">
        <f t="shared" si="140"/>
        <v>0</v>
      </c>
      <c r="V358" s="197" t="str">
        <f t="shared" si="141"/>
        <v/>
      </c>
      <c r="W358" s="197"/>
      <c r="X358" s="197" t="str">
        <f>_xlfn.IFNA(IF(L358="","",VLOOKUP(L358,'Truck Utilization'!B$3:D$147,3,FALSE)),"")</f>
        <v/>
      </c>
      <c r="Y358" s="197" t="str">
        <f>IF(X358="","",IF(E358="","",VLOOKUP(E358,'Summarized Plan'!$A:$E,5,0)))</f>
        <v/>
      </c>
      <c r="Z358" s="197">
        <f t="shared" si="142"/>
        <v>0</v>
      </c>
      <c r="AA358" s="197">
        <f t="shared" si="143"/>
        <v>0</v>
      </c>
      <c r="AB358" s="197" t="str">
        <f t="shared" si="144"/>
        <v/>
      </c>
      <c r="AC358" s="197"/>
      <c r="AD358" s="197">
        <f t="shared" si="145"/>
        <v>0</v>
      </c>
      <c r="AE358" s="197">
        <f t="shared" si="146"/>
        <v>0</v>
      </c>
      <c r="AF358" s="197" t="str">
        <f t="shared" si="147"/>
        <v/>
      </c>
      <c r="AG358" s="194"/>
      <c r="AH358" s="194"/>
      <c r="AI358" s="194"/>
      <c r="AJ358" s="193"/>
      <c r="AK358" s="199"/>
      <c r="AL358" s="194"/>
      <c r="AM358" s="115" t="e">
        <f t="shared" si="148"/>
        <v>#VALUE!</v>
      </c>
      <c r="AO358" s="11">
        <f t="shared" si="149"/>
        <v>0</v>
      </c>
      <c r="AP358" s="11" t="e">
        <f t="shared" si="150"/>
        <v>#N/A</v>
      </c>
      <c r="AQ358" s="11" t="str">
        <f t="shared" si="151"/>
        <v/>
      </c>
      <c r="AS358" s="202">
        <f t="shared" si="152"/>
        <v>0</v>
      </c>
      <c r="AT358" s="11" t="str">
        <f t="shared" si="153"/>
        <v/>
      </c>
      <c r="AW358" s="116"/>
      <c r="AX358" s="115" t="e">
        <f t="shared" si="154"/>
        <v>#VALUE!</v>
      </c>
      <c r="AY358" s="278" t="str">
        <f t="shared" si="155"/>
        <v/>
      </c>
      <c r="BC358" s="115" t="str">
        <f>IF(E358="","",_xlfn.XLOOKUP(E358,'Summarized Plan'!A:A,'Summarized Plan'!K:K))</f>
        <v/>
      </c>
      <c r="XEU358" s="138">
        <f t="shared" si="157"/>
        <v>0</v>
      </c>
      <c r="XEV358" s="138" t="str">
        <f>IF(E358="","",B357)</f>
        <v/>
      </c>
      <c r="XEW358" s="153" t="str">
        <f t="shared" si="158"/>
        <v/>
      </c>
      <c r="XEX358" s="138" t="str">
        <f>IF(ISNA(VLOOKUP(E358,'Summarized Plan'!$A:$U,19,0)),"",VLOOKUP(E358,'Summarized Plan'!$A:$U,19,0))</f>
        <v/>
      </c>
      <c r="XEY358" s="16" t="str">
        <f>IF('Truck Utilization'!A323=0,"",'Truck Utilization'!A323)</f>
        <v/>
      </c>
      <c r="XEZ358" s="16" t="str">
        <f>IF('Truck Utilization'!B323=0,"",'Truck Utilization'!B323)</f>
        <v/>
      </c>
      <c r="XFA358" s="138">
        <f t="shared" si="156"/>
        <v>1</v>
      </c>
      <c r="XFB358" s="138" t="str">
        <f>IF('DSR Attendance'!A284="","",'DSR Attendance'!A284)</f>
        <v/>
      </c>
      <c r="XFC358" s="138" t="str">
        <f>IF('DSR Attendance'!B284="","",'DSR Attendance'!B284)</f>
        <v/>
      </c>
    </row>
    <row r="359" spans="1:55 16375:16383" ht="14.4" customHeight="1">
      <c r="A359" s="190" t="str">
        <f>IF(L359="","",VLOOKUP(L359,'Truck Utilization'!B$3:C$300,2,FALSE))</f>
        <v/>
      </c>
      <c r="B359" s="191"/>
      <c r="C359" s="192" t="str">
        <f>IF($B359="","",VLOOKUP($B359,'DSR Attendance'!$A$3:$E$273,5,FALSE))</f>
        <v/>
      </c>
      <c r="D359" s="193"/>
      <c r="E359" s="637"/>
      <c r="F359" s="195"/>
      <c r="G359" s="195"/>
      <c r="H359" s="195"/>
      <c r="I359" s="196" t="str">
        <f>IF(E359="","",VLOOKUP(E359,'Summarized Plan'!A:B,2,0))</f>
        <v/>
      </c>
      <c r="J359" s="194"/>
      <c r="K359" s="194" t="s">
        <v>378</v>
      </c>
      <c r="L359" s="195"/>
      <c r="M359" s="194" t="str">
        <f t="shared" si="137"/>
        <v/>
      </c>
      <c r="N359" s="195" t="str">
        <f>IF(E359="","",VLOOKUP(E359,'Summarized Plan'!$A:$C,3,0))</f>
        <v/>
      </c>
      <c r="O359" s="195" t="str">
        <f>IF(E359="","",VLOOKUP(E359,'Summarized Plan'!$A:$G,7,0))</f>
        <v/>
      </c>
      <c r="P359" s="196"/>
      <c r="Q359" s="198">
        <f t="shared" si="138"/>
        <v>0</v>
      </c>
      <c r="R359" s="197" t="str">
        <f>IF($B359="","",VLOOKUP($Q359,'DSR Attendance'!$A$3:$D$179,4,FALSE))</f>
        <v/>
      </c>
      <c r="S359" s="197"/>
      <c r="T359" s="197">
        <f t="shared" si="139"/>
        <v>0</v>
      </c>
      <c r="U359" s="197">
        <f t="shared" si="140"/>
        <v>0</v>
      </c>
      <c r="V359" s="197" t="str">
        <f t="shared" si="141"/>
        <v/>
      </c>
      <c r="W359" s="197"/>
      <c r="X359" s="197" t="str">
        <f>_xlfn.IFNA(IF(L359="","",VLOOKUP(L359,'Truck Utilization'!B$3:D$147,3,FALSE)),"")</f>
        <v/>
      </c>
      <c r="Y359" s="197" t="str">
        <f>IF(X359="","",IF(E359="","",VLOOKUP(E359,'Summarized Plan'!$A:$E,5,0)))</f>
        <v/>
      </c>
      <c r="Z359" s="197">
        <f t="shared" si="142"/>
        <v>0</v>
      </c>
      <c r="AA359" s="197">
        <f t="shared" si="143"/>
        <v>0</v>
      </c>
      <c r="AB359" s="197" t="str">
        <f t="shared" si="144"/>
        <v/>
      </c>
      <c r="AC359" s="197"/>
      <c r="AD359" s="197">
        <f t="shared" si="145"/>
        <v>0</v>
      </c>
      <c r="AE359" s="197">
        <f t="shared" si="146"/>
        <v>0</v>
      </c>
      <c r="AF359" s="197" t="str">
        <f t="shared" si="147"/>
        <v/>
      </c>
      <c r="AG359" s="194"/>
      <c r="AH359" s="194"/>
      <c r="AI359" s="194"/>
      <c r="AJ359" s="193"/>
      <c r="AK359" s="199"/>
      <c r="AL359" s="194"/>
      <c r="AM359" s="115" t="e">
        <f t="shared" si="148"/>
        <v>#VALUE!</v>
      </c>
      <c r="AO359" s="11">
        <f t="shared" si="149"/>
        <v>0</v>
      </c>
      <c r="AP359" s="11" t="e">
        <f t="shared" si="150"/>
        <v>#N/A</v>
      </c>
      <c r="AQ359" s="11" t="str">
        <f t="shared" si="151"/>
        <v/>
      </c>
      <c r="AS359" s="202">
        <f t="shared" si="152"/>
        <v>0</v>
      </c>
      <c r="AT359" s="11" t="str">
        <f t="shared" si="153"/>
        <v/>
      </c>
      <c r="AW359" s="116"/>
      <c r="AX359" s="115" t="e">
        <f t="shared" si="154"/>
        <v>#VALUE!</v>
      </c>
      <c r="AY359" s="278" t="str">
        <f t="shared" si="155"/>
        <v/>
      </c>
      <c r="BC359" s="115" t="str">
        <f>IF(E359="","",_xlfn.XLOOKUP(E359,'Summarized Plan'!A:A,'Summarized Plan'!K:K))</f>
        <v/>
      </c>
      <c r="XEU359" s="138">
        <f t="shared" si="157"/>
        <v>0</v>
      </c>
      <c r="XEV359" s="138" t="str">
        <f>IF(E359="","",B357)</f>
        <v/>
      </c>
      <c r="XEW359" s="153" t="str">
        <f t="shared" si="158"/>
        <v/>
      </c>
      <c r="XEX359" s="138" t="str">
        <f>IF(ISNA(VLOOKUP(E359,'Summarized Plan'!$A:$U,19,0)),"",VLOOKUP(E359,'Summarized Plan'!$A:$U,19,0))</f>
        <v/>
      </c>
      <c r="XEY359" s="16" t="str">
        <f>IF('Truck Utilization'!A324=0,"",'Truck Utilization'!A324)</f>
        <v/>
      </c>
      <c r="XEZ359" s="16" t="str">
        <f>IF('Truck Utilization'!B324=0,"",'Truck Utilization'!B324)</f>
        <v/>
      </c>
      <c r="XFA359" s="138">
        <f t="shared" si="156"/>
        <v>1</v>
      </c>
      <c r="XFB359" s="138" t="str">
        <f>IF('DSR Attendance'!A285="","",'DSR Attendance'!A285)</f>
        <v/>
      </c>
      <c r="XFC359" s="138" t="str">
        <f>IF('DSR Attendance'!B285="","",'DSR Attendance'!B285)</f>
        <v/>
      </c>
    </row>
    <row r="360" spans="1:55 16375:16383" ht="14.4" customHeight="1">
      <c r="A360" s="190" t="str">
        <f>IF(L360="","",VLOOKUP(L360,'Truck Utilization'!B$3:C$300,2,FALSE))</f>
        <v/>
      </c>
      <c r="B360" s="191"/>
      <c r="C360" s="192" t="str">
        <f>IF($B360="","",VLOOKUP($B360,'DSR Attendance'!$A$3:$E$273,5,FALSE))</f>
        <v/>
      </c>
      <c r="D360" s="193"/>
      <c r="E360" s="637"/>
      <c r="F360" s="195"/>
      <c r="G360" s="195"/>
      <c r="H360" s="195"/>
      <c r="I360" s="196" t="str">
        <f>IF(E360="","",VLOOKUP(E360,'Summarized Plan'!A:B,2,0))</f>
        <v/>
      </c>
      <c r="J360" s="194"/>
      <c r="K360" s="194" t="s">
        <v>378</v>
      </c>
      <c r="L360" s="195"/>
      <c r="M360" s="194" t="str">
        <f t="shared" si="137"/>
        <v/>
      </c>
      <c r="N360" s="195" t="str">
        <f>IF(E360="","",VLOOKUP(E360,'Summarized Plan'!$A:$C,3,0))</f>
        <v/>
      </c>
      <c r="O360" s="195" t="str">
        <f>IF(E360="","",VLOOKUP(E360,'Summarized Plan'!$A:$G,7,0))</f>
        <v/>
      </c>
      <c r="P360" s="196"/>
      <c r="Q360" s="198">
        <f t="shared" si="138"/>
        <v>0</v>
      </c>
      <c r="R360" s="197" t="str">
        <f>IF($B360="","",VLOOKUP($Q360,'DSR Attendance'!$A$3:$D$179,4,FALSE))</f>
        <v/>
      </c>
      <c r="S360" s="197"/>
      <c r="T360" s="197">
        <f t="shared" si="139"/>
        <v>0</v>
      </c>
      <c r="U360" s="197">
        <f t="shared" si="140"/>
        <v>0</v>
      </c>
      <c r="V360" s="197" t="str">
        <f t="shared" si="141"/>
        <v/>
      </c>
      <c r="W360" s="197"/>
      <c r="X360" s="197" t="str">
        <f>_xlfn.IFNA(IF(L360="","",VLOOKUP(L360,'Truck Utilization'!B$3:D$147,3,FALSE)),"")</f>
        <v/>
      </c>
      <c r="Y360" s="197" t="str">
        <f>IF(X360="","",IF(E360="","",VLOOKUP(E360,'Summarized Plan'!$A:$E,5,0)))</f>
        <v/>
      </c>
      <c r="Z360" s="197">
        <f t="shared" si="142"/>
        <v>0</v>
      </c>
      <c r="AA360" s="197">
        <f t="shared" si="143"/>
        <v>0</v>
      </c>
      <c r="AB360" s="197" t="str">
        <f t="shared" si="144"/>
        <v/>
      </c>
      <c r="AC360" s="197"/>
      <c r="AD360" s="197">
        <f t="shared" si="145"/>
        <v>0</v>
      </c>
      <c r="AE360" s="197">
        <f t="shared" si="146"/>
        <v>0</v>
      </c>
      <c r="AF360" s="197" t="str">
        <f t="shared" si="147"/>
        <v/>
      </c>
      <c r="AG360" s="194"/>
      <c r="AH360" s="194"/>
      <c r="AI360" s="194"/>
      <c r="AJ360" s="193"/>
      <c r="AK360" s="199"/>
      <c r="AL360" s="194"/>
      <c r="AM360" s="115" t="e">
        <f t="shared" si="148"/>
        <v>#VALUE!</v>
      </c>
      <c r="AO360" s="11">
        <f t="shared" si="149"/>
        <v>0</v>
      </c>
      <c r="AP360" s="11" t="e">
        <f t="shared" si="150"/>
        <v>#N/A</v>
      </c>
      <c r="AQ360" s="11" t="str">
        <f t="shared" si="151"/>
        <v/>
      </c>
      <c r="AS360" s="202">
        <f t="shared" si="152"/>
        <v>0</v>
      </c>
      <c r="AT360" s="11" t="str">
        <f t="shared" si="153"/>
        <v/>
      </c>
      <c r="AW360" s="116"/>
      <c r="AX360" s="115" t="e">
        <f t="shared" si="154"/>
        <v>#VALUE!</v>
      </c>
      <c r="AY360" s="278" t="str">
        <f t="shared" si="155"/>
        <v/>
      </c>
      <c r="BC360" s="115" t="str">
        <f>IF(E360="","",_xlfn.XLOOKUP(E360,'Summarized Plan'!A:A,'Summarized Plan'!K:K))</f>
        <v/>
      </c>
      <c r="XEU360" s="138">
        <f t="shared" si="157"/>
        <v>0</v>
      </c>
      <c r="XEV360" s="138" t="str">
        <f>IF(E360="","",B357)</f>
        <v/>
      </c>
      <c r="XEW360" s="153" t="str">
        <f t="shared" si="158"/>
        <v/>
      </c>
      <c r="XEX360" s="138" t="str">
        <f>IF(ISNA(VLOOKUP(E360,'Summarized Plan'!$A:$U,19,0)),"",VLOOKUP(E360,'Summarized Plan'!$A:$U,19,0))</f>
        <v/>
      </c>
      <c r="XEY360" s="16" t="str">
        <f>IF('Truck Utilization'!A325=0,"",'Truck Utilization'!A325)</f>
        <v/>
      </c>
      <c r="XEZ360" s="16" t="str">
        <f>IF('Truck Utilization'!B325=0,"",'Truck Utilization'!B325)</f>
        <v/>
      </c>
      <c r="XFA360" s="138">
        <f t="shared" si="156"/>
        <v>1</v>
      </c>
      <c r="XFB360" s="138" t="str">
        <f>IF('DSR Attendance'!A286="","",'DSR Attendance'!A286)</f>
        <v/>
      </c>
      <c r="XFC360" s="138" t="str">
        <f>IF('DSR Attendance'!B286="","",'DSR Attendance'!B286)</f>
        <v/>
      </c>
    </row>
    <row r="361" spans="1:55 16375:16383" ht="14.4" customHeight="1">
      <c r="A361" s="190" t="str">
        <f>IF(L361="","",VLOOKUP(L361,'Truck Utilization'!B$3:C$300,2,FALSE))</f>
        <v/>
      </c>
      <c r="B361" s="191"/>
      <c r="C361" s="192" t="str">
        <f>IF($B361="","",VLOOKUP($B361,'DSR Attendance'!$A$3:$E$273,5,FALSE))</f>
        <v/>
      </c>
      <c r="D361" s="193"/>
      <c r="E361" s="637"/>
      <c r="F361" s="195"/>
      <c r="G361" s="195"/>
      <c r="H361" s="195"/>
      <c r="I361" s="196" t="str">
        <f>IF(E361="","",VLOOKUP(E361,'Summarized Plan'!A:B,2,0))</f>
        <v/>
      </c>
      <c r="J361" s="194"/>
      <c r="K361" s="194" t="s">
        <v>378</v>
      </c>
      <c r="L361" s="195"/>
      <c r="M361" s="194" t="str">
        <f t="shared" si="137"/>
        <v/>
      </c>
      <c r="N361" s="195" t="str">
        <f>IF(E361="","",VLOOKUP(E361,'Summarized Plan'!$A:$C,3,0))</f>
        <v/>
      </c>
      <c r="O361" s="195" t="str">
        <f>IF(E361="","",VLOOKUP(E361,'Summarized Plan'!$A:$G,7,0))</f>
        <v/>
      </c>
      <c r="P361" s="196"/>
      <c r="Q361" s="198">
        <f t="shared" si="138"/>
        <v>0</v>
      </c>
      <c r="R361" s="197" t="str">
        <f>IF($B361="","",VLOOKUP($Q361,'DSR Attendance'!$A$3:$D$179,4,FALSE))</f>
        <v/>
      </c>
      <c r="S361" s="197"/>
      <c r="T361" s="197">
        <f t="shared" si="139"/>
        <v>0</v>
      </c>
      <c r="U361" s="197">
        <f t="shared" si="140"/>
        <v>0</v>
      </c>
      <c r="V361" s="197" t="str">
        <f t="shared" si="141"/>
        <v/>
      </c>
      <c r="W361" s="197"/>
      <c r="X361" s="197" t="str">
        <f>_xlfn.IFNA(IF(L361="","",VLOOKUP(L361,'Truck Utilization'!B$3:D$147,3,FALSE)),"")</f>
        <v/>
      </c>
      <c r="Y361" s="197" t="str">
        <f>IF(X361="","",IF(E361="","",VLOOKUP(E361,'Summarized Plan'!$A:$E,5,0)))</f>
        <v/>
      </c>
      <c r="Z361" s="197">
        <f t="shared" si="142"/>
        <v>0</v>
      </c>
      <c r="AA361" s="197">
        <f t="shared" si="143"/>
        <v>0</v>
      </c>
      <c r="AB361" s="197" t="str">
        <f t="shared" si="144"/>
        <v/>
      </c>
      <c r="AC361" s="197"/>
      <c r="AD361" s="197">
        <f t="shared" si="145"/>
        <v>0</v>
      </c>
      <c r="AE361" s="197">
        <f t="shared" si="146"/>
        <v>0</v>
      </c>
      <c r="AF361" s="197" t="str">
        <f t="shared" si="147"/>
        <v/>
      </c>
      <c r="AG361" s="194"/>
      <c r="AH361" s="194"/>
      <c r="AI361" s="194"/>
      <c r="AJ361" s="193"/>
      <c r="AK361" s="199"/>
      <c r="AL361" s="194"/>
      <c r="AM361" s="115" t="e">
        <f t="shared" si="148"/>
        <v>#VALUE!</v>
      </c>
      <c r="AO361" s="11">
        <f t="shared" si="149"/>
        <v>0</v>
      </c>
      <c r="AP361" s="11" t="e">
        <f t="shared" si="150"/>
        <v>#N/A</v>
      </c>
      <c r="AQ361" s="11" t="str">
        <f t="shared" si="151"/>
        <v/>
      </c>
      <c r="AS361" s="202">
        <f t="shared" si="152"/>
        <v>0</v>
      </c>
      <c r="AT361" s="11" t="str">
        <f t="shared" si="153"/>
        <v/>
      </c>
      <c r="AW361" s="116"/>
      <c r="AX361" s="115" t="e">
        <f t="shared" si="154"/>
        <v>#VALUE!</v>
      </c>
      <c r="AY361" s="278" t="str">
        <f t="shared" si="155"/>
        <v/>
      </c>
      <c r="BC361" s="115" t="str">
        <f>IF(E361="","",_xlfn.XLOOKUP(E361,'Summarized Plan'!A:A,'Summarized Plan'!K:K))</f>
        <v/>
      </c>
      <c r="XEU361" s="138">
        <f t="shared" si="157"/>
        <v>0</v>
      </c>
      <c r="XEV361" s="138" t="str">
        <f>IF(E361="","",B357)</f>
        <v/>
      </c>
      <c r="XEW361" s="153" t="str">
        <f t="shared" si="158"/>
        <v/>
      </c>
      <c r="XEX361" s="138" t="str">
        <f>IF(ISNA(VLOOKUP(E361,'Summarized Plan'!$A:$U,19,0)),"",VLOOKUP(E361,'Summarized Plan'!$A:$U,19,0))</f>
        <v/>
      </c>
      <c r="XEY361" s="16" t="str">
        <f>IF('Truck Utilization'!A326=0,"",'Truck Utilization'!A326)</f>
        <v/>
      </c>
      <c r="XEZ361" s="16" t="str">
        <f>IF('Truck Utilization'!B326=0,"",'Truck Utilization'!B326)</f>
        <v/>
      </c>
      <c r="XFA361" s="138">
        <f t="shared" si="156"/>
        <v>1</v>
      </c>
      <c r="XFB361" s="138" t="str">
        <f>IF('DSR Attendance'!A287="","",'DSR Attendance'!A287)</f>
        <v/>
      </c>
      <c r="XFC361" s="138" t="str">
        <f>IF('DSR Attendance'!B287="","",'DSR Attendance'!B287)</f>
        <v/>
      </c>
    </row>
    <row r="362" spans="1:55 16375:16383" ht="14.4" customHeight="1">
      <c r="A362" s="190" t="str">
        <f>IF(L362="","",VLOOKUP(L362,'Truck Utilization'!B$3:C$300,2,FALSE))</f>
        <v/>
      </c>
      <c r="B362" s="191"/>
      <c r="C362" s="192" t="str">
        <f>IF($B362="","",VLOOKUP($B362,'DSR Attendance'!$A$3:$E$273,5,FALSE))</f>
        <v/>
      </c>
      <c r="D362" s="193"/>
      <c r="E362" s="637"/>
      <c r="F362" s="195"/>
      <c r="G362" s="195"/>
      <c r="H362" s="195"/>
      <c r="I362" s="196" t="str">
        <f>IF(E362="","",VLOOKUP(E362,'Summarized Plan'!A:B,2,0))</f>
        <v/>
      </c>
      <c r="J362" s="194"/>
      <c r="K362" s="194" t="s">
        <v>378</v>
      </c>
      <c r="L362" s="195"/>
      <c r="M362" s="194" t="str">
        <f t="shared" si="137"/>
        <v/>
      </c>
      <c r="N362" s="195" t="str">
        <f>IF(E362="","",VLOOKUP(E362,'Summarized Plan'!$A:$C,3,0))</f>
        <v/>
      </c>
      <c r="O362" s="195" t="str">
        <f>IF(E362="","",VLOOKUP(E362,'Summarized Plan'!$A:$G,7,0))</f>
        <v/>
      </c>
      <c r="P362" s="196"/>
      <c r="Q362" s="198">
        <f t="shared" si="138"/>
        <v>0</v>
      </c>
      <c r="R362" s="197" t="str">
        <f>IF($B362="","",VLOOKUP($Q362,'DSR Attendance'!$A$3:$D$179,4,FALSE))</f>
        <v/>
      </c>
      <c r="S362" s="197"/>
      <c r="T362" s="197">
        <f t="shared" si="139"/>
        <v>0</v>
      </c>
      <c r="U362" s="197">
        <f t="shared" si="140"/>
        <v>0</v>
      </c>
      <c r="V362" s="197" t="str">
        <f t="shared" si="141"/>
        <v/>
      </c>
      <c r="W362" s="197"/>
      <c r="X362" s="197" t="str">
        <f>_xlfn.IFNA(IF(L362="","",VLOOKUP(L362,'Truck Utilization'!B$3:D$147,3,FALSE)),"")</f>
        <v/>
      </c>
      <c r="Y362" s="197" t="str">
        <f>IF(X362="","",IF(E362="","",VLOOKUP(E362,'Summarized Plan'!$A:$E,5,0)))</f>
        <v/>
      </c>
      <c r="Z362" s="197">
        <f t="shared" si="142"/>
        <v>0</v>
      </c>
      <c r="AA362" s="197">
        <f t="shared" si="143"/>
        <v>0</v>
      </c>
      <c r="AB362" s="197" t="str">
        <f t="shared" si="144"/>
        <v/>
      </c>
      <c r="AC362" s="197"/>
      <c r="AD362" s="197">
        <f t="shared" si="145"/>
        <v>0</v>
      </c>
      <c r="AE362" s="197">
        <f t="shared" si="146"/>
        <v>0</v>
      </c>
      <c r="AF362" s="197" t="str">
        <f t="shared" si="147"/>
        <v/>
      </c>
      <c r="AG362" s="194"/>
      <c r="AH362" s="194"/>
      <c r="AI362" s="194"/>
      <c r="AJ362" s="193"/>
      <c r="AK362" s="199"/>
      <c r="AL362" s="194"/>
      <c r="AM362" s="115" t="e">
        <f t="shared" si="148"/>
        <v>#VALUE!</v>
      </c>
      <c r="AO362" s="11">
        <f t="shared" si="149"/>
        <v>0</v>
      </c>
      <c r="AP362" s="11" t="e">
        <f t="shared" si="150"/>
        <v>#N/A</v>
      </c>
      <c r="AQ362" s="11" t="str">
        <f t="shared" si="151"/>
        <v/>
      </c>
      <c r="AS362" s="202">
        <f t="shared" si="152"/>
        <v>0</v>
      </c>
      <c r="AT362" s="11" t="str">
        <f t="shared" si="153"/>
        <v/>
      </c>
      <c r="AW362" s="116"/>
      <c r="AX362" s="115" t="e">
        <f t="shared" si="154"/>
        <v>#VALUE!</v>
      </c>
      <c r="AY362" s="278" t="str">
        <f t="shared" si="155"/>
        <v/>
      </c>
      <c r="BC362" s="115" t="str">
        <f>IF(E362="","",_xlfn.XLOOKUP(E362,'Summarized Plan'!A:A,'Summarized Plan'!K:K))</f>
        <v/>
      </c>
      <c r="XEU362" s="138">
        <f t="shared" si="157"/>
        <v>0</v>
      </c>
      <c r="XEV362" s="138" t="str">
        <f>IF(E362="","",B362)</f>
        <v/>
      </c>
      <c r="XEW362" s="153" t="str">
        <f t="shared" si="158"/>
        <v/>
      </c>
      <c r="XEX362" s="138" t="str">
        <f>IF(ISNA(VLOOKUP(E362,'Summarized Plan'!$A:$U,19,0)),"",VLOOKUP(E362,'Summarized Plan'!$A:$U,19,0))</f>
        <v/>
      </c>
      <c r="XEY362" s="16" t="str">
        <f>IF('Truck Utilization'!A327=0,"",'Truck Utilization'!A327)</f>
        <v/>
      </c>
      <c r="XEZ362" s="16" t="str">
        <f>IF('Truck Utilization'!B327=0,"",'Truck Utilization'!B327)</f>
        <v/>
      </c>
      <c r="XFA362" s="138">
        <f t="shared" si="156"/>
        <v>1</v>
      </c>
      <c r="XFB362" s="138" t="str">
        <f>IF('DSR Attendance'!A288="","",'DSR Attendance'!A288)</f>
        <v/>
      </c>
      <c r="XFC362" s="138" t="str">
        <f>IF('DSR Attendance'!B288="","",'DSR Attendance'!B288)</f>
        <v/>
      </c>
    </row>
    <row r="363" spans="1:55 16375:16383" ht="14.4" customHeight="1">
      <c r="A363" s="190" t="str">
        <f>IF(L363="","",VLOOKUP(L363,'Truck Utilization'!B$3:C$300,2,FALSE))</f>
        <v/>
      </c>
      <c r="B363" s="191"/>
      <c r="C363" s="192" t="str">
        <f>IF($B363="","",VLOOKUP($B363,'DSR Attendance'!$A$3:$E$273,5,FALSE))</f>
        <v/>
      </c>
      <c r="D363" s="193"/>
      <c r="E363" s="637"/>
      <c r="F363" s="195"/>
      <c r="G363" s="195"/>
      <c r="H363" s="195"/>
      <c r="I363" s="196" t="str">
        <f>IF(E363="","",VLOOKUP(E363,'Summarized Plan'!A:B,2,0))</f>
        <v/>
      </c>
      <c r="J363" s="194"/>
      <c r="K363" s="194" t="s">
        <v>378</v>
      </c>
      <c r="L363" s="195"/>
      <c r="M363" s="194" t="str">
        <f t="shared" si="137"/>
        <v/>
      </c>
      <c r="N363" s="195" t="str">
        <f>IF(E363="","",VLOOKUP(E363,'Summarized Plan'!$A:$C,3,0))</f>
        <v/>
      </c>
      <c r="O363" s="195" t="str">
        <f>IF(E363="","",VLOOKUP(E363,'Summarized Plan'!$A:$G,7,0))</f>
        <v/>
      </c>
      <c r="P363" s="196"/>
      <c r="Q363" s="198">
        <f t="shared" si="138"/>
        <v>0</v>
      </c>
      <c r="R363" s="197" t="str">
        <f>IF($B363="","",VLOOKUP($Q363,'DSR Attendance'!$A$3:$D$179,4,FALSE))</f>
        <v/>
      </c>
      <c r="S363" s="197"/>
      <c r="T363" s="197">
        <f t="shared" si="139"/>
        <v>0</v>
      </c>
      <c r="U363" s="197">
        <f t="shared" si="140"/>
        <v>0</v>
      </c>
      <c r="V363" s="197" t="str">
        <f t="shared" si="141"/>
        <v/>
      </c>
      <c r="W363" s="197"/>
      <c r="X363" s="197" t="str">
        <f>_xlfn.IFNA(IF(L363="","",VLOOKUP(L363,'Truck Utilization'!B$3:D$147,3,FALSE)),"")</f>
        <v/>
      </c>
      <c r="Y363" s="197" t="str">
        <f>IF(X363="","",IF(E363="","",VLOOKUP(E363,'Summarized Plan'!$A:$E,5,0)))</f>
        <v/>
      </c>
      <c r="Z363" s="197">
        <f t="shared" si="142"/>
        <v>0</v>
      </c>
      <c r="AA363" s="197">
        <f t="shared" si="143"/>
        <v>0</v>
      </c>
      <c r="AB363" s="197" t="str">
        <f t="shared" si="144"/>
        <v/>
      </c>
      <c r="AC363" s="197"/>
      <c r="AD363" s="197">
        <f t="shared" si="145"/>
        <v>0</v>
      </c>
      <c r="AE363" s="197">
        <f t="shared" si="146"/>
        <v>0</v>
      </c>
      <c r="AF363" s="197" t="str">
        <f t="shared" si="147"/>
        <v/>
      </c>
      <c r="AG363" s="194"/>
      <c r="AH363" s="194"/>
      <c r="AI363" s="194"/>
      <c r="AJ363" s="193"/>
      <c r="AK363" s="199"/>
      <c r="AL363" s="194"/>
      <c r="AM363" s="115" t="e">
        <f t="shared" si="148"/>
        <v>#VALUE!</v>
      </c>
      <c r="AO363" s="11">
        <f t="shared" si="149"/>
        <v>0</v>
      </c>
      <c r="AP363" s="11" t="e">
        <f t="shared" si="150"/>
        <v>#N/A</v>
      </c>
      <c r="AQ363" s="11" t="str">
        <f t="shared" si="151"/>
        <v/>
      </c>
      <c r="AS363" s="202">
        <f t="shared" si="152"/>
        <v>0</v>
      </c>
      <c r="AT363" s="11" t="str">
        <f t="shared" si="153"/>
        <v/>
      </c>
      <c r="AW363" s="116"/>
      <c r="AX363" s="115" t="e">
        <f t="shared" si="154"/>
        <v>#VALUE!</v>
      </c>
      <c r="AY363" s="278" t="str">
        <f t="shared" si="155"/>
        <v/>
      </c>
      <c r="BC363" s="115" t="str">
        <f>IF(E363="","",_xlfn.XLOOKUP(E363,'Summarized Plan'!A:A,'Summarized Plan'!K:K))</f>
        <v/>
      </c>
      <c r="XEU363" s="138">
        <f t="shared" si="157"/>
        <v>0</v>
      </c>
      <c r="XEV363" s="138" t="str">
        <f>IF(E363="","",B362)</f>
        <v/>
      </c>
      <c r="XEW363" s="153" t="str">
        <f t="shared" si="158"/>
        <v/>
      </c>
      <c r="XEX363" s="138" t="str">
        <f>IF(ISNA(VLOOKUP(E363,'Summarized Plan'!$A:$U,19,0)),"",VLOOKUP(E363,'Summarized Plan'!$A:$U,19,0))</f>
        <v/>
      </c>
      <c r="XEY363" s="16" t="str">
        <f>IF('Truck Utilization'!A328=0,"",'Truck Utilization'!A328)</f>
        <v/>
      </c>
      <c r="XEZ363" s="16" t="str">
        <f>IF('Truck Utilization'!B328=0,"",'Truck Utilization'!B328)</f>
        <v/>
      </c>
      <c r="XFA363" s="138">
        <f t="shared" si="156"/>
        <v>1</v>
      </c>
      <c r="XFB363" s="138" t="str">
        <f>IF('DSR Attendance'!A289="","",'DSR Attendance'!A289)</f>
        <v/>
      </c>
      <c r="XFC363" s="138" t="str">
        <f>IF('DSR Attendance'!B289="","",'DSR Attendance'!B289)</f>
        <v/>
      </c>
    </row>
    <row r="364" spans="1:55 16375:16383" ht="14.4" customHeight="1">
      <c r="A364" s="190" t="str">
        <f>IF(L364="","",VLOOKUP(L364,'Truck Utilization'!B$3:C$300,2,FALSE))</f>
        <v/>
      </c>
      <c r="B364" s="191"/>
      <c r="C364" s="192" t="str">
        <f>IF($B364="","",VLOOKUP($B364,'DSR Attendance'!$A$3:$E$273,5,FALSE))</f>
        <v/>
      </c>
      <c r="D364" s="193"/>
      <c r="E364" s="637"/>
      <c r="F364" s="195"/>
      <c r="G364" s="195"/>
      <c r="H364" s="195"/>
      <c r="I364" s="196" t="str">
        <f>IF(E364="","",VLOOKUP(E364,'Summarized Plan'!A:B,2,0))</f>
        <v/>
      </c>
      <c r="J364" s="194"/>
      <c r="K364" s="194" t="s">
        <v>378</v>
      </c>
      <c r="L364" s="195"/>
      <c r="M364" s="194" t="str">
        <f t="shared" si="137"/>
        <v/>
      </c>
      <c r="N364" s="195" t="str">
        <f>IF(E364="","",VLOOKUP(E364,'Summarized Plan'!$A:$C,3,0))</f>
        <v/>
      </c>
      <c r="O364" s="195" t="str">
        <f>IF(E364="","",VLOOKUP(E364,'Summarized Plan'!$A:$G,7,0))</f>
        <v/>
      </c>
      <c r="P364" s="196"/>
      <c r="Q364" s="198">
        <f t="shared" si="138"/>
        <v>0</v>
      </c>
      <c r="R364" s="197" t="str">
        <f>IF($B364="","",VLOOKUP($Q364,'DSR Attendance'!$A$3:$D$179,4,FALSE))</f>
        <v/>
      </c>
      <c r="S364" s="197"/>
      <c r="T364" s="197">
        <f t="shared" si="139"/>
        <v>0</v>
      </c>
      <c r="U364" s="197">
        <f t="shared" si="140"/>
        <v>0</v>
      </c>
      <c r="V364" s="197" t="str">
        <f t="shared" si="141"/>
        <v/>
      </c>
      <c r="W364" s="197"/>
      <c r="X364" s="197" t="str">
        <f>_xlfn.IFNA(IF(L364="","",VLOOKUP(L364,'Truck Utilization'!B$3:D$147,3,FALSE)),"")</f>
        <v/>
      </c>
      <c r="Y364" s="197" t="str">
        <f>IF(X364="","",IF(E364="","",VLOOKUP(E364,'Summarized Plan'!$A:$E,5,0)))</f>
        <v/>
      </c>
      <c r="Z364" s="197">
        <f t="shared" si="142"/>
        <v>0</v>
      </c>
      <c r="AA364" s="197">
        <f t="shared" si="143"/>
        <v>0</v>
      </c>
      <c r="AB364" s="197" t="str">
        <f t="shared" si="144"/>
        <v/>
      </c>
      <c r="AC364" s="197"/>
      <c r="AD364" s="197">
        <f t="shared" si="145"/>
        <v>0</v>
      </c>
      <c r="AE364" s="197">
        <f t="shared" si="146"/>
        <v>0</v>
      </c>
      <c r="AF364" s="197" t="str">
        <f t="shared" si="147"/>
        <v/>
      </c>
      <c r="AG364" s="194"/>
      <c r="AH364" s="194"/>
      <c r="AI364" s="194"/>
      <c r="AJ364" s="193"/>
      <c r="AK364" s="199"/>
      <c r="AL364" s="194"/>
      <c r="AM364" s="115" t="e">
        <f t="shared" si="148"/>
        <v>#VALUE!</v>
      </c>
      <c r="AO364" s="11">
        <f t="shared" si="149"/>
        <v>0</v>
      </c>
      <c r="AP364" s="11" t="e">
        <f t="shared" si="150"/>
        <v>#N/A</v>
      </c>
      <c r="AQ364" s="11" t="str">
        <f t="shared" si="151"/>
        <v/>
      </c>
      <c r="AS364" s="202">
        <f t="shared" si="152"/>
        <v>0</v>
      </c>
      <c r="AT364" s="11" t="str">
        <f t="shared" si="153"/>
        <v/>
      </c>
      <c r="AW364" s="116"/>
      <c r="AX364" s="115" t="e">
        <f t="shared" si="154"/>
        <v>#VALUE!</v>
      </c>
      <c r="AY364" s="278" t="str">
        <f t="shared" si="155"/>
        <v/>
      </c>
      <c r="BC364" s="115" t="str">
        <f>IF(E364="","",_xlfn.XLOOKUP(E364,'Summarized Plan'!A:A,'Summarized Plan'!K:K))</f>
        <v/>
      </c>
      <c r="XEU364" s="138">
        <f t="shared" si="157"/>
        <v>0</v>
      </c>
      <c r="XEV364" s="138" t="str">
        <f>IF(E364="","",B362)</f>
        <v/>
      </c>
      <c r="XEW364" s="153" t="str">
        <f t="shared" si="158"/>
        <v/>
      </c>
      <c r="XEX364" s="138" t="str">
        <f>IF(ISNA(VLOOKUP(E364,'Summarized Plan'!$A:$U,19,0)),"",VLOOKUP(E364,'Summarized Plan'!$A:$U,19,0))</f>
        <v/>
      </c>
      <c r="XEY364" s="16" t="str">
        <f>IF('Truck Utilization'!A329=0,"",'Truck Utilization'!A329)</f>
        <v/>
      </c>
      <c r="XEZ364" s="16" t="str">
        <f>IF('Truck Utilization'!B329=0,"",'Truck Utilization'!B329)</f>
        <v/>
      </c>
      <c r="XFA364" s="138">
        <f t="shared" si="156"/>
        <v>1</v>
      </c>
      <c r="XFB364" s="138" t="str">
        <f>IF('DSR Attendance'!A290="","",'DSR Attendance'!A290)</f>
        <v/>
      </c>
      <c r="XFC364" s="138" t="str">
        <f>IF('DSR Attendance'!B290="","",'DSR Attendance'!B290)</f>
        <v/>
      </c>
    </row>
    <row r="365" spans="1:55 16375:16383" ht="14.4" customHeight="1">
      <c r="A365" s="190" t="str">
        <f>IF(L365="","",VLOOKUP(L365,'Truck Utilization'!B$3:C$300,2,FALSE))</f>
        <v/>
      </c>
      <c r="B365" s="191"/>
      <c r="C365" s="192" t="str">
        <f>IF($B365="","",VLOOKUP($B365,'DSR Attendance'!$A$3:$E$273,5,FALSE))</f>
        <v/>
      </c>
      <c r="D365" s="193"/>
      <c r="E365" s="637"/>
      <c r="F365" s="195"/>
      <c r="G365" s="195"/>
      <c r="H365" s="195"/>
      <c r="I365" s="196" t="str">
        <f>IF(E365="","",VLOOKUP(E365,'Summarized Plan'!A:B,2,0))</f>
        <v/>
      </c>
      <c r="J365" s="194"/>
      <c r="K365" s="194" t="s">
        <v>378</v>
      </c>
      <c r="L365" s="195"/>
      <c r="M365" s="194" t="str">
        <f t="shared" si="137"/>
        <v/>
      </c>
      <c r="N365" s="195" t="str">
        <f>IF(E365="","",VLOOKUP(E365,'Summarized Plan'!$A:$C,3,0))</f>
        <v/>
      </c>
      <c r="O365" s="195" t="str">
        <f>IF(E365="","",VLOOKUP(E365,'Summarized Plan'!$A:$G,7,0))</f>
        <v/>
      </c>
      <c r="P365" s="196"/>
      <c r="Q365" s="198">
        <f t="shared" si="138"/>
        <v>0</v>
      </c>
      <c r="R365" s="197" t="str">
        <f>IF($B365="","",VLOOKUP($Q365,'DSR Attendance'!$A$3:$D$179,4,FALSE))</f>
        <v/>
      </c>
      <c r="S365" s="197"/>
      <c r="T365" s="197">
        <f t="shared" si="139"/>
        <v>0</v>
      </c>
      <c r="U365" s="197">
        <f t="shared" si="140"/>
        <v>0</v>
      </c>
      <c r="V365" s="197" t="str">
        <f t="shared" si="141"/>
        <v/>
      </c>
      <c r="W365" s="197"/>
      <c r="X365" s="197" t="str">
        <f>_xlfn.IFNA(IF(L365="","",VLOOKUP(L365,'Truck Utilization'!B$3:D$147,3,FALSE)),"")</f>
        <v/>
      </c>
      <c r="Y365" s="197" t="str">
        <f>IF(X365="","",IF(E365="","",VLOOKUP(E365,'Summarized Plan'!$A:$E,5,0)))</f>
        <v/>
      </c>
      <c r="Z365" s="197">
        <f t="shared" si="142"/>
        <v>0</v>
      </c>
      <c r="AA365" s="197">
        <f t="shared" si="143"/>
        <v>0</v>
      </c>
      <c r="AB365" s="197" t="str">
        <f t="shared" si="144"/>
        <v/>
      </c>
      <c r="AC365" s="197"/>
      <c r="AD365" s="197">
        <f t="shared" si="145"/>
        <v>0</v>
      </c>
      <c r="AE365" s="197">
        <f t="shared" si="146"/>
        <v>0</v>
      </c>
      <c r="AF365" s="197" t="str">
        <f t="shared" si="147"/>
        <v/>
      </c>
      <c r="AG365" s="194"/>
      <c r="AH365" s="194"/>
      <c r="AI365" s="194"/>
      <c r="AJ365" s="193"/>
      <c r="AK365" s="199"/>
      <c r="AL365" s="194"/>
      <c r="AM365" s="115" t="e">
        <f t="shared" si="148"/>
        <v>#VALUE!</v>
      </c>
      <c r="AO365" s="11">
        <f t="shared" si="149"/>
        <v>0</v>
      </c>
      <c r="AP365" s="11" t="e">
        <f t="shared" si="150"/>
        <v>#N/A</v>
      </c>
      <c r="AQ365" s="11" t="str">
        <f t="shared" si="151"/>
        <v/>
      </c>
      <c r="AS365" s="202">
        <f t="shared" si="152"/>
        <v>0</v>
      </c>
      <c r="AT365" s="11" t="str">
        <f t="shared" si="153"/>
        <v/>
      </c>
      <c r="AW365" s="116"/>
      <c r="AX365" s="115" t="e">
        <f t="shared" si="154"/>
        <v>#VALUE!</v>
      </c>
      <c r="AY365" s="278" t="str">
        <f t="shared" si="155"/>
        <v/>
      </c>
      <c r="BC365" s="115" t="str">
        <f>IF(E365="","",_xlfn.XLOOKUP(E365,'Summarized Plan'!A:A,'Summarized Plan'!K:K))</f>
        <v/>
      </c>
      <c r="XEU365" s="138">
        <f t="shared" si="157"/>
        <v>0</v>
      </c>
      <c r="XEV365" s="138" t="str">
        <f>IF(E365="","",B362)</f>
        <v/>
      </c>
      <c r="XEW365" s="153" t="str">
        <f t="shared" si="158"/>
        <v/>
      </c>
      <c r="XEX365" s="138" t="str">
        <f>IF(ISNA(VLOOKUP(E365,'Summarized Plan'!$A:$U,19,0)),"",VLOOKUP(E365,'Summarized Plan'!$A:$U,19,0))</f>
        <v/>
      </c>
      <c r="XEY365" s="16" t="str">
        <f>IF('Truck Utilization'!A330=0,"",'Truck Utilization'!A330)</f>
        <v/>
      </c>
      <c r="XEZ365" s="16" t="str">
        <f>IF('Truck Utilization'!B330=0,"",'Truck Utilization'!B330)</f>
        <v/>
      </c>
      <c r="XFA365" s="138">
        <f t="shared" si="156"/>
        <v>1</v>
      </c>
      <c r="XFB365" s="138" t="str">
        <f>IF('DSR Attendance'!A291="","",'DSR Attendance'!A291)</f>
        <v/>
      </c>
      <c r="XFC365" s="138" t="str">
        <f>IF('DSR Attendance'!B291="","",'DSR Attendance'!B291)</f>
        <v/>
      </c>
    </row>
    <row r="366" spans="1:55 16375:16383" ht="14.4" customHeight="1">
      <c r="A366" s="190" t="str">
        <f>IF(L366="","",VLOOKUP(L366,'Truck Utilization'!B$3:C$300,2,FALSE))</f>
        <v/>
      </c>
      <c r="B366" s="191"/>
      <c r="C366" s="192" t="str">
        <f>IF($B366="","",VLOOKUP($B366,'DSR Attendance'!$A$3:$E$273,5,FALSE))</f>
        <v/>
      </c>
      <c r="D366" s="193"/>
      <c r="E366" s="637"/>
      <c r="F366" s="195"/>
      <c r="G366" s="195"/>
      <c r="H366" s="195"/>
      <c r="I366" s="196" t="str">
        <f>IF(E366="","",VLOOKUP(E366,'Summarized Plan'!A:B,2,0))</f>
        <v/>
      </c>
      <c r="J366" s="194"/>
      <c r="K366" s="194" t="s">
        <v>378</v>
      </c>
      <c r="L366" s="195"/>
      <c r="M366" s="194" t="str">
        <f t="shared" si="137"/>
        <v/>
      </c>
      <c r="N366" s="195" t="str">
        <f>IF(E366="","",VLOOKUP(E366,'Summarized Plan'!$A:$C,3,0))</f>
        <v/>
      </c>
      <c r="O366" s="195" t="str">
        <f>IF(E366="","",VLOOKUP(E366,'Summarized Plan'!$A:$G,7,0))</f>
        <v/>
      </c>
      <c r="P366" s="196"/>
      <c r="Q366" s="198">
        <f t="shared" si="138"/>
        <v>0</v>
      </c>
      <c r="R366" s="197" t="str">
        <f>IF($B366="","",VLOOKUP($Q366,'DSR Attendance'!$A$3:$D$179,4,FALSE))</f>
        <v/>
      </c>
      <c r="S366" s="197"/>
      <c r="T366" s="197">
        <f t="shared" si="139"/>
        <v>0</v>
      </c>
      <c r="U366" s="197">
        <f t="shared" si="140"/>
        <v>0</v>
      </c>
      <c r="V366" s="197" t="str">
        <f t="shared" si="141"/>
        <v/>
      </c>
      <c r="W366" s="197"/>
      <c r="X366" s="197" t="str">
        <f>_xlfn.IFNA(IF(L366="","",VLOOKUP(L366,'Truck Utilization'!B$3:D$147,3,FALSE)),"")</f>
        <v/>
      </c>
      <c r="Y366" s="197" t="str">
        <f>IF(X366="","",IF(E366="","",VLOOKUP(E366,'Summarized Plan'!$A:$E,5,0)))</f>
        <v/>
      </c>
      <c r="Z366" s="197">
        <f t="shared" si="142"/>
        <v>0</v>
      </c>
      <c r="AA366" s="197">
        <f t="shared" si="143"/>
        <v>0</v>
      </c>
      <c r="AB366" s="197" t="str">
        <f t="shared" si="144"/>
        <v/>
      </c>
      <c r="AC366" s="197"/>
      <c r="AD366" s="197">
        <f t="shared" si="145"/>
        <v>0</v>
      </c>
      <c r="AE366" s="197">
        <f t="shared" si="146"/>
        <v>0</v>
      </c>
      <c r="AF366" s="197" t="str">
        <f t="shared" si="147"/>
        <v/>
      </c>
      <c r="AG366" s="194"/>
      <c r="AH366" s="194"/>
      <c r="AI366" s="194"/>
      <c r="AJ366" s="193"/>
      <c r="AK366" s="199"/>
      <c r="AL366" s="194"/>
      <c r="AM366" s="115" t="e">
        <f t="shared" si="148"/>
        <v>#VALUE!</v>
      </c>
      <c r="AO366" s="11">
        <f t="shared" si="149"/>
        <v>0</v>
      </c>
      <c r="AP366" s="11" t="e">
        <f t="shared" si="150"/>
        <v>#N/A</v>
      </c>
      <c r="AQ366" s="11" t="str">
        <f t="shared" si="151"/>
        <v/>
      </c>
      <c r="AS366" s="202">
        <f t="shared" si="152"/>
        <v>0</v>
      </c>
      <c r="AT366" s="11" t="str">
        <f t="shared" si="153"/>
        <v/>
      </c>
      <c r="AW366" s="116"/>
      <c r="AX366" s="115" t="e">
        <f t="shared" si="154"/>
        <v>#VALUE!</v>
      </c>
      <c r="AY366" s="278" t="str">
        <f t="shared" si="155"/>
        <v/>
      </c>
      <c r="BC366" s="115" t="str">
        <f>IF(E366="","",_xlfn.XLOOKUP(E366,'Summarized Plan'!A:A,'Summarized Plan'!K:K))</f>
        <v/>
      </c>
      <c r="XEU366" s="138">
        <f t="shared" si="157"/>
        <v>0</v>
      </c>
      <c r="XEV366" s="138" t="str">
        <f>IF(E366="","",B362)</f>
        <v/>
      </c>
      <c r="XEW366" s="153" t="str">
        <f t="shared" si="158"/>
        <v/>
      </c>
      <c r="XEX366" s="138" t="str">
        <f>IF(ISNA(VLOOKUP(E366,'Summarized Plan'!$A:$U,19,0)),"",VLOOKUP(E366,'Summarized Plan'!$A:$U,19,0))</f>
        <v/>
      </c>
      <c r="XEY366" s="16" t="str">
        <f>IF('Truck Utilization'!A331=0,"",'Truck Utilization'!A331)</f>
        <v/>
      </c>
      <c r="XEZ366" s="16" t="str">
        <f>IF('Truck Utilization'!B331=0,"",'Truck Utilization'!B331)</f>
        <v/>
      </c>
      <c r="XFA366" s="138">
        <f t="shared" si="156"/>
        <v>1</v>
      </c>
      <c r="XFB366" s="138" t="str">
        <f>IF('DSR Attendance'!A292="","",'DSR Attendance'!A292)</f>
        <v/>
      </c>
      <c r="XFC366" s="138" t="str">
        <f>IF('DSR Attendance'!B292="","",'DSR Attendance'!B292)</f>
        <v/>
      </c>
    </row>
    <row r="367" spans="1:55 16375:16383" ht="14.4" customHeight="1">
      <c r="A367" s="190" t="str">
        <f>IF(L367="","",VLOOKUP(L367,'Truck Utilization'!B$3:C$300,2,FALSE))</f>
        <v/>
      </c>
      <c r="B367" s="191"/>
      <c r="C367" s="192" t="str">
        <f>IF($B367="","",VLOOKUP($B367,'DSR Attendance'!$A$3:$E$273,5,FALSE))</f>
        <v/>
      </c>
      <c r="D367" s="193"/>
      <c r="E367" s="637"/>
      <c r="F367" s="195"/>
      <c r="G367" s="195"/>
      <c r="H367" s="195"/>
      <c r="I367" s="196" t="str">
        <f>IF(E367="","",VLOOKUP(E367,'Summarized Plan'!A:B,2,0))</f>
        <v/>
      </c>
      <c r="J367" s="194"/>
      <c r="K367" s="194" t="s">
        <v>378</v>
      </c>
      <c r="L367" s="195"/>
      <c r="M367" s="194" t="str">
        <f t="shared" si="137"/>
        <v/>
      </c>
      <c r="N367" s="195" t="str">
        <f>IF(E367="","",VLOOKUP(E367,'Summarized Plan'!$A:$C,3,0))</f>
        <v/>
      </c>
      <c r="O367" s="195" t="str">
        <f>IF(E367="","",VLOOKUP(E367,'Summarized Plan'!$A:$G,7,0))</f>
        <v/>
      </c>
      <c r="P367" s="196"/>
      <c r="Q367" s="198">
        <f t="shared" si="138"/>
        <v>0</v>
      </c>
      <c r="R367" s="197" t="str">
        <f>IF($B367="","",VLOOKUP($Q367,'DSR Attendance'!$A$3:$D$179,4,FALSE))</f>
        <v/>
      </c>
      <c r="S367" s="197"/>
      <c r="T367" s="197">
        <f t="shared" si="139"/>
        <v>0</v>
      </c>
      <c r="U367" s="197">
        <f t="shared" si="140"/>
        <v>0</v>
      </c>
      <c r="V367" s="197" t="str">
        <f t="shared" si="141"/>
        <v/>
      </c>
      <c r="W367" s="197"/>
      <c r="X367" s="197" t="str">
        <f>_xlfn.IFNA(IF(L367="","",VLOOKUP(L367,'Truck Utilization'!B$3:D$147,3,FALSE)),"")</f>
        <v/>
      </c>
      <c r="Y367" s="197" t="str">
        <f>IF(X367="","",IF(E367="","",VLOOKUP(E367,'Summarized Plan'!$A:$E,5,0)))</f>
        <v/>
      </c>
      <c r="Z367" s="197">
        <f t="shared" si="142"/>
        <v>0</v>
      </c>
      <c r="AA367" s="197">
        <f t="shared" si="143"/>
        <v>0</v>
      </c>
      <c r="AB367" s="197" t="str">
        <f t="shared" si="144"/>
        <v/>
      </c>
      <c r="AC367" s="197"/>
      <c r="AD367" s="197">
        <f t="shared" si="145"/>
        <v>0</v>
      </c>
      <c r="AE367" s="197">
        <f t="shared" si="146"/>
        <v>0</v>
      </c>
      <c r="AF367" s="197" t="str">
        <f t="shared" si="147"/>
        <v/>
      </c>
      <c r="AG367" s="194"/>
      <c r="AH367" s="194"/>
      <c r="AI367" s="194"/>
      <c r="AJ367" s="193"/>
      <c r="AK367" s="199"/>
      <c r="AL367" s="194"/>
      <c r="AM367" s="115" t="e">
        <f t="shared" si="148"/>
        <v>#VALUE!</v>
      </c>
      <c r="AO367" s="11">
        <f t="shared" si="149"/>
        <v>0</v>
      </c>
      <c r="AP367" s="11" t="e">
        <f t="shared" si="150"/>
        <v>#N/A</v>
      </c>
      <c r="AQ367" s="11" t="str">
        <f t="shared" si="151"/>
        <v/>
      </c>
      <c r="AS367" s="202">
        <f t="shared" si="152"/>
        <v>0</v>
      </c>
      <c r="AT367" s="11" t="str">
        <f t="shared" si="153"/>
        <v/>
      </c>
      <c r="AW367" s="116"/>
      <c r="AX367" s="115" t="e">
        <f t="shared" si="154"/>
        <v>#VALUE!</v>
      </c>
      <c r="AY367" s="278" t="str">
        <f t="shared" si="155"/>
        <v/>
      </c>
      <c r="BC367" s="115" t="str">
        <f>IF(E367="","",_xlfn.XLOOKUP(E367,'Summarized Plan'!A:A,'Summarized Plan'!K:K))</f>
        <v/>
      </c>
      <c r="XEU367" s="138">
        <f t="shared" si="157"/>
        <v>0</v>
      </c>
      <c r="XEV367" s="138" t="str">
        <f>IF(E367="","",B367)</f>
        <v/>
      </c>
      <c r="XEW367" s="153" t="str">
        <f t="shared" si="158"/>
        <v/>
      </c>
      <c r="XEX367" s="138" t="str">
        <f>IF(ISNA(VLOOKUP(E367,'Summarized Plan'!$A:$U,19,0)),"",VLOOKUP(E367,'Summarized Plan'!$A:$U,19,0))</f>
        <v/>
      </c>
      <c r="XEY367" s="16" t="str">
        <f>IF('Truck Utilization'!A332=0,"",'Truck Utilization'!A332)</f>
        <v/>
      </c>
      <c r="XEZ367" s="16" t="str">
        <f>IF('Truck Utilization'!B332=0,"",'Truck Utilization'!B332)</f>
        <v/>
      </c>
      <c r="XFA367" s="138">
        <f t="shared" si="156"/>
        <v>1</v>
      </c>
      <c r="XFB367" s="138" t="str">
        <f>IF('DSR Attendance'!A293="","",'DSR Attendance'!A293)</f>
        <v/>
      </c>
      <c r="XFC367" s="138" t="str">
        <f>IF('DSR Attendance'!B293="","",'DSR Attendance'!B293)</f>
        <v/>
      </c>
    </row>
    <row r="368" spans="1:55 16375:16383" ht="14.4" customHeight="1">
      <c r="A368" s="190" t="str">
        <f>IF(L368="","",VLOOKUP(L368,'Truck Utilization'!B$3:C$300,2,FALSE))</f>
        <v/>
      </c>
      <c r="B368" s="191"/>
      <c r="C368" s="192" t="str">
        <f>IF($B368="","",VLOOKUP($B368,'DSR Attendance'!$A$3:$E$273,5,FALSE))</f>
        <v/>
      </c>
      <c r="D368" s="193"/>
      <c r="E368" s="637"/>
      <c r="F368" s="195"/>
      <c r="G368" s="195"/>
      <c r="H368" s="195"/>
      <c r="I368" s="196" t="str">
        <f>IF(E368="","",VLOOKUP(E368,'Summarized Plan'!A:B,2,0))</f>
        <v/>
      </c>
      <c r="J368" s="194"/>
      <c r="K368" s="194" t="s">
        <v>378</v>
      </c>
      <c r="L368" s="195"/>
      <c r="M368" s="194" t="str">
        <f t="shared" si="137"/>
        <v/>
      </c>
      <c r="N368" s="195" t="str">
        <f>IF(E368="","",VLOOKUP(E368,'Summarized Plan'!$A:$C,3,0))</f>
        <v/>
      </c>
      <c r="O368" s="195" t="str">
        <f>IF(E368="","",VLOOKUP(E368,'Summarized Plan'!$A:$G,7,0))</f>
        <v/>
      </c>
      <c r="P368" s="196"/>
      <c r="Q368" s="198">
        <f t="shared" si="138"/>
        <v>0</v>
      </c>
      <c r="R368" s="197" t="str">
        <f>IF($B368="","",VLOOKUP($Q368,'DSR Attendance'!$A$3:$D$179,4,FALSE))</f>
        <v/>
      </c>
      <c r="S368" s="197"/>
      <c r="T368" s="197">
        <f t="shared" si="139"/>
        <v>0</v>
      </c>
      <c r="U368" s="197">
        <f t="shared" si="140"/>
        <v>0</v>
      </c>
      <c r="V368" s="197" t="str">
        <f t="shared" si="141"/>
        <v/>
      </c>
      <c r="W368" s="197"/>
      <c r="X368" s="197" t="str">
        <f>_xlfn.IFNA(IF(L368="","",VLOOKUP(L368,'Truck Utilization'!B$3:D$147,3,FALSE)),"")</f>
        <v/>
      </c>
      <c r="Y368" s="197" t="str">
        <f>IF(X368="","",IF(E368="","",VLOOKUP(E368,'Summarized Plan'!$A:$E,5,0)))</f>
        <v/>
      </c>
      <c r="Z368" s="197">
        <f t="shared" si="142"/>
        <v>0</v>
      </c>
      <c r="AA368" s="197">
        <f t="shared" si="143"/>
        <v>0</v>
      </c>
      <c r="AB368" s="197" t="str">
        <f t="shared" si="144"/>
        <v/>
      </c>
      <c r="AC368" s="197"/>
      <c r="AD368" s="197">
        <f t="shared" si="145"/>
        <v>0</v>
      </c>
      <c r="AE368" s="197">
        <f t="shared" si="146"/>
        <v>0</v>
      </c>
      <c r="AF368" s="197" t="str">
        <f t="shared" si="147"/>
        <v/>
      </c>
      <c r="AG368" s="194"/>
      <c r="AH368" s="194"/>
      <c r="AI368" s="194"/>
      <c r="AJ368" s="193"/>
      <c r="AK368" s="199"/>
      <c r="AL368" s="194"/>
      <c r="AM368" s="115" t="e">
        <f t="shared" si="148"/>
        <v>#VALUE!</v>
      </c>
      <c r="AO368" s="11">
        <f t="shared" si="149"/>
        <v>0</v>
      </c>
      <c r="AP368" s="11" t="e">
        <f t="shared" si="150"/>
        <v>#N/A</v>
      </c>
      <c r="AQ368" s="11" t="str">
        <f t="shared" si="151"/>
        <v/>
      </c>
      <c r="AS368" s="202">
        <f t="shared" si="152"/>
        <v>0</v>
      </c>
      <c r="AT368" s="11" t="str">
        <f t="shared" si="153"/>
        <v/>
      </c>
      <c r="AW368" s="116"/>
      <c r="AX368" s="115" t="e">
        <f t="shared" si="154"/>
        <v>#VALUE!</v>
      </c>
      <c r="AY368" s="278" t="str">
        <f t="shared" si="155"/>
        <v/>
      </c>
      <c r="BC368" s="115" t="str">
        <f>IF(E368="","",_xlfn.XLOOKUP(E368,'Summarized Plan'!A:A,'Summarized Plan'!K:K))</f>
        <v/>
      </c>
      <c r="XEU368" s="138">
        <f t="shared" si="157"/>
        <v>0</v>
      </c>
      <c r="XEV368" s="138" t="str">
        <f>IF(E368="","",B367)</f>
        <v/>
      </c>
      <c r="XEW368" s="153" t="str">
        <f t="shared" si="158"/>
        <v/>
      </c>
      <c r="XEX368" s="138" t="str">
        <f>IF(ISNA(VLOOKUP(E368,'Summarized Plan'!$A:$U,19,0)),"",VLOOKUP(E368,'Summarized Plan'!$A:$U,19,0))</f>
        <v/>
      </c>
      <c r="XEY368" s="16" t="str">
        <f>IF('Truck Utilization'!A333=0,"",'Truck Utilization'!A333)</f>
        <v/>
      </c>
      <c r="XEZ368" s="16" t="str">
        <f>IF('Truck Utilization'!B333=0,"",'Truck Utilization'!B333)</f>
        <v/>
      </c>
      <c r="XFA368" s="138">
        <f t="shared" si="156"/>
        <v>1</v>
      </c>
      <c r="XFB368" s="138" t="str">
        <f>IF('DSR Attendance'!A294="","",'DSR Attendance'!A294)</f>
        <v/>
      </c>
      <c r="XFC368" s="138" t="str">
        <f>IF('DSR Attendance'!B294="","",'DSR Attendance'!B294)</f>
        <v/>
      </c>
    </row>
    <row r="369" spans="1:55 16375:16383" ht="14.4" customHeight="1">
      <c r="A369" s="190" t="str">
        <f>IF(L369="","",VLOOKUP(L369,'Truck Utilization'!B$3:C$300,2,FALSE))</f>
        <v/>
      </c>
      <c r="B369" s="191"/>
      <c r="C369" s="192" t="str">
        <f>IF($B369="","",VLOOKUP($B369,'DSR Attendance'!$A$3:$E$273,5,FALSE))</f>
        <v/>
      </c>
      <c r="D369" s="193"/>
      <c r="E369" s="637"/>
      <c r="F369" s="195"/>
      <c r="G369" s="195"/>
      <c r="H369" s="195"/>
      <c r="I369" s="196" t="str">
        <f>IF(E369="","",VLOOKUP(E369,'Summarized Plan'!A:B,2,0))</f>
        <v/>
      </c>
      <c r="J369" s="194"/>
      <c r="K369" s="194" t="s">
        <v>378</v>
      </c>
      <c r="L369" s="195"/>
      <c r="M369" s="194" t="str">
        <f t="shared" si="137"/>
        <v/>
      </c>
      <c r="N369" s="195" t="str">
        <f>IF(E369="","",VLOOKUP(E369,'Summarized Plan'!$A:$C,3,0))</f>
        <v/>
      </c>
      <c r="O369" s="195" t="str">
        <f>IF(E369="","",VLOOKUP(E369,'Summarized Plan'!$A:$G,7,0))</f>
        <v/>
      </c>
      <c r="P369" s="196"/>
      <c r="Q369" s="198">
        <f t="shared" si="138"/>
        <v>0</v>
      </c>
      <c r="R369" s="197" t="str">
        <f>IF($B369="","",VLOOKUP($Q369,'DSR Attendance'!$A$3:$D$179,4,FALSE))</f>
        <v/>
      </c>
      <c r="S369" s="197"/>
      <c r="T369" s="197">
        <f t="shared" si="139"/>
        <v>0</v>
      </c>
      <c r="U369" s="197">
        <f t="shared" si="140"/>
        <v>0</v>
      </c>
      <c r="V369" s="197" t="str">
        <f t="shared" si="141"/>
        <v/>
      </c>
      <c r="W369" s="197"/>
      <c r="X369" s="197" t="str">
        <f>_xlfn.IFNA(IF(L369="","",VLOOKUP(L369,'Truck Utilization'!B$3:D$147,3,FALSE)),"")</f>
        <v/>
      </c>
      <c r="Y369" s="197" t="str">
        <f>IF(X369="","",IF(E369="","",VLOOKUP(E369,'Summarized Plan'!$A:$E,5,0)))</f>
        <v/>
      </c>
      <c r="Z369" s="197">
        <f t="shared" si="142"/>
        <v>0</v>
      </c>
      <c r="AA369" s="197">
        <f t="shared" si="143"/>
        <v>0</v>
      </c>
      <c r="AB369" s="197" t="str">
        <f t="shared" si="144"/>
        <v/>
      </c>
      <c r="AC369" s="197"/>
      <c r="AD369" s="197">
        <f t="shared" si="145"/>
        <v>0</v>
      </c>
      <c r="AE369" s="197">
        <f t="shared" si="146"/>
        <v>0</v>
      </c>
      <c r="AF369" s="197" t="str">
        <f t="shared" si="147"/>
        <v/>
      </c>
      <c r="AG369" s="194"/>
      <c r="AH369" s="194"/>
      <c r="AI369" s="194"/>
      <c r="AJ369" s="193"/>
      <c r="AK369" s="199"/>
      <c r="AL369" s="194"/>
      <c r="AM369" s="115" t="e">
        <f t="shared" si="148"/>
        <v>#VALUE!</v>
      </c>
      <c r="AO369" s="11">
        <f t="shared" si="149"/>
        <v>0</v>
      </c>
      <c r="AP369" s="11" t="e">
        <f t="shared" si="150"/>
        <v>#N/A</v>
      </c>
      <c r="AQ369" s="11" t="str">
        <f t="shared" si="151"/>
        <v/>
      </c>
      <c r="AS369" s="202">
        <f t="shared" si="152"/>
        <v>0</v>
      </c>
      <c r="AT369" s="11" t="str">
        <f t="shared" si="153"/>
        <v/>
      </c>
      <c r="AW369" s="116"/>
      <c r="AX369" s="115" t="e">
        <f t="shared" si="154"/>
        <v>#VALUE!</v>
      </c>
      <c r="AY369" s="278" t="str">
        <f t="shared" si="155"/>
        <v/>
      </c>
      <c r="BC369" s="115" t="str">
        <f>IF(E369="","",_xlfn.XLOOKUP(E369,'Summarized Plan'!A:A,'Summarized Plan'!K:K))</f>
        <v/>
      </c>
      <c r="XEU369" s="138">
        <f t="shared" si="157"/>
        <v>0</v>
      </c>
      <c r="XEV369" s="138" t="str">
        <f>IF(E369="","",B367)</f>
        <v/>
      </c>
      <c r="XEW369" s="153" t="str">
        <f t="shared" si="158"/>
        <v/>
      </c>
      <c r="XEX369" s="138" t="str">
        <f>IF(ISNA(VLOOKUP(E369,'Summarized Plan'!$A:$U,19,0)),"",VLOOKUP(E369,'Summarized Plan'!$A:$U,19,0))</f>
        <v/>
      </c>
      <c r="XEY369" s="16" t="str">
        <f>IF('Truck Utilization'!A334=0,"",'Truck Utilization'!A334)</f>
        <v/>
      </c>
      <c r="XEZ369" s="16" t="str">
        <f>IF('Truck Utilization'!B334=0,"",'Truck Utilization'!B334)</f>
        <v/>
      </c>
      <c r="XFA369" s="138">
        <f t="shared" si="156"/>
        <v>1</v>
      </c>
      <c r="XFB369" s="138" t="str">
        <f>IF('DSR Attendance'!A295="","",'DSR Attendance'!A295)</f>
        <v/>
      </c>
      <c r="XFC369" s="138" t="str">
        <f>IF('DSR Attendance'!B295="","",'DSR Attendance'!B295)</f>
        <v/>
      </c>
    </row>
    <row r="370" spans="1:55 16375:16383" ht="14.4" customHeight="1">
      <c r="A370" s="190" t="str">
        <f>IF(L370="","",VLOOKUP(L370,'Truck Utilization'!B$3:C$300,2,FALSE))</f>
        <v/>
      </c>
      <c r="B370" s="191"/>
      <c r="C370" s="192" t="str">
        <f>IF($B370="","",VLOOKUP($B370,'DSR Attendance'!$A$3:$E$273,5,FALSE))</f>
        <v/>
      </c>
      <c r="D370" s="193"/>
      <c r="E370" s="637"/>
      <c r="F370" s="195"/>
      <c r="G370" s="195"/>
      <c r="H370" s="195"/>
      <c r="I370" s="196" t="str">
        <f>IF(E370="","",VLOOKUP(E370,'Summarized Plan'!A:B,2,0))</f>
        <v/>
      </c>
      <c r="J370" s="194"/>
      <c r="K370" s="194" t="s">
        <v>378</v>
      </c>
      <c r="L370" s="195"/>
      <c r="M370" s="194" t="str">
        <f t="shared" si="137"/>
        <v/>
      </c>
      <c r="N370" s="195" t="str">
        <f>IF(E370="","",VLOOKUP(E370,'Summarized Plan'!$A:$C,3,0))</f>
        <v/>
      </c>
      <c r="O370" s="195" t="str">
        <f>IF(E370="","",VLOOKUP(E370,'Summarized Plan'!$A:$G,7,0))</f>
        <v/>
      </c>
      <c r="P370" s="196"/>
      <c r="Q370" s="198">
        <f t="shared" si="138"/>
        <v>0</v>
      </c>
      <c r="R370" s="197" t="str">
        <f>IF($B370="","",VLOOKUP($Q370,'DSR Attendance'!$A$3:$D$179,4,FALSE))</f>
        <v/>
      </c>
      <c r="S370" s="197"/>
      <c r="T370" s="197">
        <f t="shared" si="139"/>
        <v>0</v>
      </c>
      <c r="U370" s="197">
        <f t="shared" si="140"/>
        <v>0</v>
      </c>
      <c r="V370" s="197" t="str">
        <f t="shared" si="141"/>
        <v/>
      </c>
      <c r="W370" s="197"/>
      <c r="X370" s="197" t="str">
        <f>_xlfn.IFNA(IF(L370="","",VLOOKUP(L370,'Truck Utilization'!B$3:D$147,3,FALSE)),"")</f>
        <v/>
      </c>
      <c r="Y370" s="197" t="str">
        <f>IF(X370="","",IF(E370="","",VLOOKUP(E370,'Summarized Plan'!$A:$E,5,0)))</f>
        <v/>
      </c>
      <c r="Z370" s="197">
        <f t="shared" si="142"/>
        <v>0</v>
      </c>
      <c r="AA370" s="197">
        <f t="shared" si="143"/>
        <v>0</v>
      </c>
      <c r="AB370" s="197" t="str">
        <f t="shared" si="144"/>
        <v/>
      </c>
      <c r="AC370" s="197"/>
      <c r="AD370" s="197">
        <f t="shared" si="145"/>
        <v>0</v>
      </c>
      <c r="AE370" s="197">
        <f t="shared" si="146"/>
        <v>0</v>
      </c>
      <c r="AF370" s="197" t="str">
        <f t="shared" si="147"/>
        <v/>
      </c>
      <c r="AG370" s="194"/>
      <c r="AH370" s="194"/>
      <c r="AI370" s="194"/>
      <c r="AJ370" s="193"/>
      <c r="AK370" s="199"/>
      <c r="AL370" s="194"/>
      <c r="AM370" s="115" t="e">
        <f t="shared" si="148"/>
        <v>#VALUE!</v>
      </c>
      <c r="AO370" s="11">
        <f t="shared" si="149"/>
        <v>0</v>
      </c>
      <c r="AP370" s="11" t="e">
        <f t="shared" si="150"/>
        <v>#N/A</v>
      </c>
      <c r="AQ370" s="11" t="str">
        <f t="shared" si="151"/>
        <v/>
      </c>
      <c r="AS370" s="202">
        <f t="shared" si="152"/>
        <v>0</v>
      </c>
      <c r="AT370" s="11" t="str">
        <f t="shared" si="153"/>
        <v/>
      </c>
      <c r="AW370" s="116"/>
      <c r="AX370" s="115" t="e">
        <f t="shared" si="154"/>
        <v>#VALUE!</v>
      </c>
      <c r="AY370" s="278" t="str">
        <f t="shared" si="155"/>
        <v/>
      </c>
      <c r="BC370" s="115" t="str">
        <f>IF(E370="","",_xlfn.XLOOKUP(E370,'Summarized Plan'!A:A,'Summarized Plan'!K:K))</f>
        <v/>
      </c>
      <c r="XEU370" s="138">
        <f t="shared" si="157"/>
        <v>0</v>
      </c>
      <c r="XEV370" s="138" t="str">
        <f>IF(E370="","",B367)</f>
        <v/>
      </c>
      <c r="XEW370" s="153" t="str">
        <f t="shared" si="158"/>
        <v/>
      </c>
      <c r="XEX370" s="138" t="str">
        <f>IF(ISNA(VLOOKUP(E370,'Summarized Plan'!$A:$U,19,0)),"",VLOOKUP(E370,'Summarized Plan'!$A:$U,19,0))</f>
        <v/>
      </c>
      <c r="XEY370" s="16" t="str">
        <f>IF('Truck Utilization'!A335=0,"",'Truck Utilization'!A335)</f>
        <v/>
      </c>
      <c r="XEZ370" s="16" t="str">
        <f>IF('Truck Utilization'!B335=0,"",'Truck Utilization'!B335)</f>
        <v/>
      </c>
      <c r="XFA370" s="138">
        <f t="shared" si="156"/>
        <v>1</v>
      </c>
      <c r="XFB370" s="138" t="str">
        <f>IF('DSR Attendance'!A296="","",'DSR Attendance'!A296)</f>
        <v/>
      </c>
      <c r="XFC370" s="138" t="str">
        <f>IF('DSR Attendance'!B296="","",'DSR Attendance'!B296)</f>
        <v/>
      </c>
    </row>
    <row r="371" spans="1:55 16375:16383" ht="14.4" customHeight="1">
      <c r="A371" s="190" t="str">
        <f>IF(L371="","",VLOOKUP(L371,'Truck Utilization'!B$3:C$300,2,FALSE))</f>
        <v/>
      </c>
      <c r="B371" s="191"/>
      <c r="C371" s="192" t="str">
        <f>IF($B371="","",VLOOKUP($B371,'DSR Attendance'!$A$3:$E$273,5,FALSE))</f>
        <v/>
      </c>
      <c r="D371" s="193"/>
      <c r="E371" s="637"/>
      <c r="F371" s="195"/>
      <c r="G371" s="195"/>
      <c r="H371" s="195"/>
      <c r="I371" s="196" t="str">
        <f>IF(E371="","",VLOOKUP(E371,'Summarized Plan'!A:B,2,0))</f>
        <v/>
      </c>
      <c r="J371" s="194"/>
      <c r="K371" s="194" t="s">
        <v>378</v>
      </c>
      <c r="L371" s="195"/>
      <c r="M371" s="194" t="str">
        <f t="shared" si="137"/>
        <v/>
      </c>
      <c r="N371" s="195" t="str">
        <f>IF(E371="","",VLOOKUP(E371,'Summarized Plan'!$A:$C,3,0))</f>
        <v/>
      </c>
      <c r="O371" s="195" t="str">
        <f>IF(E371="","",VLOOKUP(E371,'Summarized Plan'!$A:$G,7,0))</f>
        <v/>
      </c>
      <c r="P371" s="196"/>
      <c r="Q371" s="198">
        <f t="shared" si="138"/>
        <v>0</v>
      </c>
      <c r="R371" s="197" t="str">
        <f>IF($B371="","",VLOOKUP($Q371,'DSR Attendance'!$A$3:$D$179,4,FALSE))</f>
        <v/>
      </c>
      <c r="S371" s="197"/>
      <c r="T371" s="197">
        <f t="shared" si="139"/>
        <v>0</v>
      </c>
      <c r="U371" s="197">
        <f t="shared" si="140"/>
        <v>0</v>
      </c>
      <c r="V371" s="197" t="str">
        <f t="shared" si="141"/>
        <v/>
      </c>
      <c r="W371" s="197"/>
      <c r="X371" s="197" t="str">
        <f>_xlfn.IFNA(IF(L371="","",VLOOKUP(L371,'Truck Utilization'!B$3:D$147,3,FALSE)),"")</f>
        <v/>
      </c>
      <c r="Y371" s="197" t="str">
        <f>IF(X371="","",IF(E371="","",VLOOKUP(E371,'Summarized Plan'!$A:$E,5,0)))</f>
        <v/>
      </c>
      <c r="Z371" s="197">
        <f t="shared" si="142"/>
        <v>0</v>
      </c>
      <c r="AA371" s="197">
        <f t="shared" si="143"/>
        <v>0</v>
      </c>
      <c r="AB371" s="197" t="str">
        <f t="shared" si="144"/>
        <v/>
      </c>
      <c r="AC371" s="197"/>
      <c r="AD371" s="197">
        <f t="shared" si="145"/>
        <v>0</v>
      </c>
      <c r="AE371" s="197">
        <f t="shared" si="146"/>
        <v>0</v>
      </c>
      <c r="AF371" s="197" t="str">
        <f t="shared" si="147"/>
        <v/>
      </c>
      <c r="AG371" s="194"/>
      <c r="AH371" s="194"/>
      <c r="AI371" s="194"/>
      <c r="AJ371" s="193"/>
      <c r="AK371" s="199"/>
      <c r="AL371" s="194"/>
      <c r="AM371" s="115" t="e">
        <f t="shared" si="148"/>
        <v>#VALUE!</v>
      </c>
      <c r="AO371" s="11">
        <f t="shared" si="149"/>
        <v>0</v>
      </c>
      <c r="AP371" s="11" t="e">
        <f t="shared" si="150"/>
        <v>#N/A</v>
      </c>
      <c r="AQ371" s="11" t="str">
        <f t="shared" si="151"/>
        <v/>
      </c>
      <c r="AS371" s="202">
        <f t="shared" si="152"/>
        <v>0</v>
      </c>
      <c r="AT371" s="11" t="str">
        <f t="shared" si="153"/>
        <v/>
      </c>
      <c r="AW371" s="116"/>
      <c r="AX371" s="115" t="e">
        <f t="shared" si="154"/>
        <v>#VALUE!</v>
      </c>
      <c r="AY371" s="278" t="str">
        <f t="shared" si="155"/>
        <v/>
      </c>
      <c r="BC371" s="115" t="str">
        <f>IF(E371="","",_xlfn.XLOOKUP(E371,'Summarized Plan'!A:A,'Summarized Plan'!K:K))</f>
        <v/>
      </c>
      <c r="XEU371" s="138">
        <f t="shared" si="157"/>
        <v>0</v>
      </c>
      <c r="XEV371" s="138" t="str">
        <f>IF(E371="","",B367)</f>
        <v/>
      </c>
      <c r="XEW371" s="153" t="str">
        <f t="shared" si="158"/>
        <v/>
      </c>
      <c r="XEX371" s="138" t="str">
        <f>IF(ISNA(VLOOKUP(E371,'Summarized Plan'!$A:$U,19,0)),"",VLOOKUP(E371,'Summarized Plan'!$A:$U,19,0))</f>
        <v/>
      </c>
      <c r="XEY371" s="16" t="str">
        <f>IF('Truck Utilization'!A336=0,"",'Truck Utilization'!A336)</f>
        <v/>
      </c>
      <c r="XEZ371" s="16" t="str">
        <f>IF('Truck Utilization'!B336=0,"",'Truck Utilization'!B336)</f>
        <v/>
      </c>
      <c r="XFA371" s="138">
        <f t="shared" si="156"/>
        <v>1</v>
      </c>
      <c r="XFB371" s="138" t="str">
        <f>IF('DSR Attendance'!A297="","",'DSR Attendance'!A297)</f>
        <v/>
      </c>
      <c r="XFC371" s="138" t="str">
        <f>IF('DSR Attendance'!B297="","",'DSR Attendance'!B297)</f>
        <v/>
      </c>
    </row>
    <row r="372" spans="1:55 16375:16383" ht="14.4" customHeight="1">
      <c r="A372" s="190" t="str">
        <f>IF(L372="","",VLOOKUP(L372,'Truck Utilization'!B$3:C$300,2,FALSE))</f>
        <v/>
      </c>
      <c r="B372" s="191"/>
      <c r="C372" s="192" t="str">
        <f>IF($B372="","",VLOOKUP($B372,'DSR Attendance'!$A$3:$E$273,5,FALSE))</f>
        <v/>
      </c>
      <c r="D372" s="193"/>
      <c r="E372" s="637"/>
      <c r="F372" s="195"/>
      <c r="G372" s="195"/>
      <c r="H372" s="195"/>
      <c r="I372" s="196" t="str">
        <f>IF(E372="","",VLOOKUP(E372,'Summarized Plan'!A:B,2,0))</f>
        <v/>
      </c>
      <c r="J372" s="194"/>
      <c r="K372" s="194" t="s">
        <v>378</v>
      </c>
      <c r="L372" s="195"/>
      <c r="M372" s="194" t="str">
        <f t="shared" si="137"/>
        <v/>
      </c>
      <c r="N372" s="195" t="str">
        <f>IF(E372="","",VLOOKUP(E372,'Summarized Plan'!$A:$C,3,0))</f>
        <v/>
      </c>
      <c r="O372" s="195" t="str">
        <f>IF(E372="","",VLOOKUP(E372,'Summarized Plan'!$A:$G,7,0))</f>
        <v/>
      </c>
      <c r="P372" s="196"/>
      <c r="Q372" s="198">
        <f t="shared" si="138"/>
        <v>0</v>
      </c>
      <c r="R372" s="197" t="str">
        <f>IF($B372="","",VLOOKUP($Q372,'DSR Attendance'!$A$3:$D$179,4,FALSE))</f>
        <v/>
      </c>
      <c r="S372" s="197"/>
      <c r="T372" s="197">
        <f t="shared" si="139"/>
        <v>0</v>
      </c>
      <c r="U372" s="197">
        <f t="shared" si="140"/>
        <v>0</v>
      </c>
      <c r="V372" s="197" t="str">
        <f t="shared" si="141"/>
        <v/>
      </c>
      <c r="W372" s="197"/>
      <c r="X372" s="197" t="str">
        <f>_xlfn.IFNA(IF(L372="","",VLOOKUP(L372,'Truck Utilization'!B$3:D$147,3,FALSE)),"")</f>
        <v/>
      </c>
      <c r="Y372" s="197" t="str">
        <f>IF(X372="","",IF(E372="","",VLOOKUP(E372,'Summarized Plan'!$A:$E,5,0)))</f>
        <v/>
      </c>
      <c r="Z372" s="197">
        <f t="shared" si="142"/>
        <v>0</v>
      </c>
      <c r="AA372" s="197">
        <f t="shared" si="143"/>
        <v>0</v>
      </c>
      <c r="AB372" s="197" t="str">
        <f t="shared" si="144"/>
        <v/>
      </c>
      <c r="AC372" s="197"/>
      <c r="AD372" s="197">
        <f t="shared" si="145"/>
        <v>0</v>
      </c>
      <c r="AE372" s="197">
        <f t="shared" si="146"/>
        <v>0</v>
      </c>
      <c r="AF372" s="197" t="str">
        <f t="shared" si="147"/>
        <v/>
      </c>
      <c r="AG372" s="194"/>
      <c r="AH372" s="194"/>
      <c r="AI372" s="194"/>
      <c r="AJ372" s="193"/>
      <c r="AK372" s="199"/>
      <c r="AL372" s="194"/>
      <c r="AM372" s="115" t="e">
        <f t="shared" si="148"/>
        <v>#VALUE!</v>
      </c>
      <c r="AO372" s="11">
        <f t="shared" si="149"/>
        <v>0</v>
      </c>
      <c r="AP372" s="11" t="e">
        <f t="shared" si="150"/>
        <v>#N/A</v>
      </c>
      <c r="AQ372" s="11" t="str">
        <f t="shared" si="151"/>
        <v/>
      </c>
      <c r="AS372" s="202">
        <f t="shared" si="152"/>
        <v>0</v>
      </c>
      <c r="AT372" s="11" t="str">
        <f t="shared" si="153"/>
        <v/>
      </c>
      <c r="AW372" s="116"/>
      <c r="AX372" s="115" t="e">
        <f t="shared" si="154"/>
        <v>#VALUE!</v>
      </c>
      <c r="AY372" s="278" t="str">
        <f t="shared" si="155"/>
        <v/>
      </c>
      <c r="BC372" s="115" t="str">
        <f>IF(E372="","",_xlfn.XLOOKUP(E372,'Summarized Plan'!A:A,'Summarized Plan'!K:K))</f>
        <v/>
      </c>
      <c r="XEU372" s="138">
        <f t="shared" si="157"/>
        <v>0</v>
      </c>
      <c r="XEV372" s="138" t="str">
        <f>IF(E372="","",B372)</f>
        <v/>
      </c>
      <c r="XEW372" s="153" t="str">
        <f t="shared" si="158"/>
        <v/>
      </c>
      <c r="XEX372" s="138" t="str">
        <f>IF(ISNA(VLOOKUP(E372,'Summarized Plan'!$A:$U,19,0)),"",VLOOKUP(E372,'Summarized Plan'!$A:$U,19,0))</f>
        <v/>
      </c>
      <c r="XEY372" s="16" t="str">
        <f>IF('Truck Utilization'!A337=0,"",'Truck Utilization'!A337)</f>
        <v/>
      </c>
      <c r="XEZ372" s="16" t="str">
        <f>IF('Truck Utilization'!B337=0,"",'Truck Utilization'!B337)</f>
        <v/>
      </c>
      <c r="XFA372" s="138">
        <f t="shared" si="156"/>
        <v>1</v>
      </c>
      <c r="XFB372" s="138" t="str">
        <f>IF('DSR Attendance'!A298="","",'DSR Attendance'!A298)</f>
        <v/>
      </c>
      <c r="XFC372" s="138" t="str">
        <f>IF('DSR Attendance'!B298="","",'DSR Attendance'!B298)</f>
        <v/>
      </c>
    </row>
    <row r="373" spans="1:55 16375:16383" ht="14.4" customHeight="1">
      <c r="A373" s="190" t="str">
        <f>IF(L373="","",VLOOKUP(L373,'Truck Utilization'!B$3:C$300,2,FALSE))</f>
        <v/>
      </c>
      <c r="B373" s="191"/>
      <c r="C373" s="192" t="str">
        <f>IF($B373="","",VLOOKUP($B373,'DSR Attendance'!$A$3:$E$273,5,FALSE))</f>
        <v/>
      </c>
      <c r="D373" s="193"/>
      <c r="E373" s="637"/>
      <c r="F373" s="195"/>
      <c r="G373" s="195"/>
      <c r="H373" s="195"/>
      <c r="I373" s="196" t="str">
        <f>IF(E373="","",VLOOKUP(E373,'Summarized Plan'!A:B,2,0))</f>
        <v/>
      </c>
      <c r="J373" s="194"/>
      <c r="K373" s="194" t="s">
        <v>378</v>
      </c>
      <c r="L373" s="195"/>
      <c r="M373" s="194" t="str">
        <f t="shared" si="137"/>
        <v/>
      </c>
      <c r="N373" s="195" t="str">
        <f>IF(E373="","",VLOOKUP(E373,'Summarized Plan'!$A:$C,3,0))</f>
        <v/>
      </c>
      <c r="O373" s="195" t="str">
        <f>IF(E373="","",VLOOKUP(E373,'Summarized Plan'!$A:$G,7,0))</f>
        <v/>
      </c>
      <c r="P373" s="196"/>
      <c r="Q373" s="198">
        <f t="shared" si="138"/>
        <v>0</v>
      </c>
      <c r="R373" s="197" t="str">
        <f>IF($B373="","",VLOOKUP($Q373,'DSR Attendance'!$A$3:$D$179,4,FALSE))</f>
        <v/>
      </c>
      <c r="S373" s="197"/>
      <c r="T373" s="197">
        <f t="shared" si="139"/>
        <v>0</v>
      </c>
      <c r="U373" s="197">
        <f t="shared" si="140"/>
        <v>0</v>
      </c>
      <c r="V373" s="197" t="str">
        <f t="shared" si="141"/>
        <v/>
      </c>
      <c r="W373" s="197"/>
      <c r="X373" s="197" t="str">
        <f>_xlfn.IFNA(IF(L373="","",VLOOKUP(L373,'Truck Utilization'!B$3:D$147,3,FALSE)),"")</f>
        <v/>
      </c>
      <c r="Y373" s="197" t="str">
        <f>IF(X373="","",IF(E373="","",VLOOKUP(E373,'Summarized Plan'!$A:$E,5,0)))</f>
        <v/>
      </c>
      <c r="Z373" s="197">
        <f t="shared" si="142"/>
        <v>0</v>
      </c>
      <c r="AA373" s="197">
        <f t="shared" si="143"/>
        <v>0</v>
      </c>
      <c r="AB373" s="197" t="str">
        <f t="shared" si="144"/>
        <v/>
      </c>
      <c r="AC373" s="197"/>
      <c r="AD373" s="197">
        <f t="shared" si="145"/>
        <v>0</v>
      </c>
      <c r="AE373" s="197">
        <f t="shared" si="146"/>
        <v>0</v>
      </c>
      <c r="AF373" s="197" t="str">
        <f t="shared" si="147"/>
        <v/>
      </c>
      <c r="AG373" s="194"/>
      <c r="AH373" s="194"/>
      <c r="AI373" s="194"/>
      <c r="AJ373" s="193"/>
      <c r="AK373" s="199"/>
      <c r="AL373" s="194"/>
      <c r="AM373" s="115" t="e">
        <f t="shared" si="148"/>
        <v>#VALUE!</v>
      </c>
      <c r="AO373" s="11">
        <f t="shared" si="149"/>
        <v>0</v>
      </c>
      <c r="AP373" s="11" t="e">
        <f t="shared" si="150"/>
        <v>#N/A</v>
      </c>
      <c r="AQ373" s="11" t="str">
        <f t="shared" si="151"/>
        <v/>
      </c>
      <c r="AS373" s="202">
        <f t="shared" si="152"/>
        <v>0</v>
      </c>
      <c r="AT373" s="11" t="str">
        <f t="shared" si="153"/>
        <v/>
      </c>
      <c r="AW373" s="116"/>
      <c r="AX373" s="115" t="e">
        <f t="shared" si="154"/>
        <v>#VALUE!</v>
      </c>
      <c r="AY373" s="278" t="str">
        <f t="shared" si="155"/>
        <v/>
      </c>
      <c r="BC373" s="115" t="str">
        <f>IF(E373="","",_xlfn.XLOOKUP(E373,'Summarized Plan'!A:A,'Summarized Plan'!K:K))</f>
        <v/>
      </c>
      <c r="XEU373" s="138">
        <f t="shared" si="157"/>
        <v>0</v>
      </c>
      <c r="XEV373" s="138" t="str">
        <f>IF(E373="","",B372)</f>
        <v/>
      </c>
      <c r="XEW373" s="153" t="str">
        <f t="shared" si="158"/>
        <v/>
      </c>
      <c r="XEX373" s="138" t="str">
        <f>IF(ISNA(VLOOKUP(E373,'Summarized Plan'!$A:$U,19,0)),"",VLOOKUP(E373,'Summarized Plan'!$A:$U,19,0))</f>
        <v/>
      </c>
      <c r="XEY373" s="16" t="str">
        <f>IF('Truck Utilization'!A338=0,"",'Truck Utilization'!A338)</f>
        <v/>
      </c>
      <c r="XEZ373" s="16" t="str">
        <f>IF('Truck Utilization'!B338=0,"",'Truck Utilization'!B338)</f>
        <v/>
      </c>
      <c r="XFA373" s="138">
        <f t="shared" si="156"/>
        <v>1</v>
      </c>
      <c r="XFB373" s="138" t="str">
        <f>IF('DSR Attendance'!A299="","",'DSR Attendance'!A299)</f>
        <v/>
      </c>
      <c r="XFC373" s="138" t="str">
        <f>IF('DSR Attendance'!B299="","",'DSR Attendance'!B299)</f>
        <v/>
      </c>
    </row>
    <row r="374" spans="1:55 16375:16383" ht="14.4" customHeight="1">
      <c r="A374" s="190" t="str">
        <f>IF(L374="","",VLOOKUP(L374,'Truck Utilization'!B$3:C$300,2,FALSE))</f>
        <v/>
      </c>
      <c r="B374" s="191"/>
      <c r="C374" s="192" t="str">
        <f>IF($B374="","",VLOOKUP($B374,'DSR Attendance'!$A$3:$E$273,5,FALSE))</f>
        <v/>
      </c>
      <c r="D374" s="193"/>
      <c r="E374" s="637"/>
      <c r="F374" s="195"/>
      <c r="G374" s="195"/>
      <c r="H374" s="195"/>
      <c r="I374" s="196" t="str">
        <f>IF(E374="","",VLOOKUP(E374,'Summarized Plan'!A:B,2,0))</f>
        <v/>
      </c>
      <c r="J374" s="194"/>
      <c r="K374" s="194" t="s">
        <v>378</v>
      </c>
      <c r="L374" s="195"/>
      <c r="M374" s="194" t="str">
        <f t="shared" si="137"/>
        <v/>
      </c>
      <c r="N374" s="195" t="str">
        <f>IF(E374="","",VLOOKUP(E374,'Summarized Plan'!$A:$C,3,0))</f>
        <v/>
      </c>
      <c r="O374" s="195" t="str">
        <f>IF(E374="","",VLOOKUP(E374,'Summarized Plan'!$A:$G,7,0))</f>
        <v/>
      </c>
      <c r="P374" s="196"/>
      <c r="Q374" s="198">
        <f t="shared" si="138"/>
        <v>0</v>
      </c>
      <c r="R374" s="197" t="str">
        <f>IF($B374="","",VLOOKUP($Q374,'DSR Attendance'!$A$3:$D$179,4,FALSE))</f>
        <v/>
      </c>
      <c r="S374" s="197"/>
      <c r="T374" s="197">
        <f t="shared" si="139"/>
        <v>0</v>
      </c>
      <c r="U374" s="197">
        <f t="shared" si="140"/>
        <v>0</v>
      </c>
      <c r="V374" s="197" t="str">
        <f t="shared" si="141"/>
        <v/>
      </c>
      <c r="W374" s="197"/>
      <c r="X374" s="197" t="str">
        <f>_xlfn.IFNA(IF(L374="","",VLOOKUP(L374,'Truck Utilization'!B$3:D$147,3,FALSE)),"")</f>
        <v/>
      </c>
      <c r="Y374" s="197" t="str">
        <f>IF(X374="","",IF(E374="","",VLOOKUP(E374,'Summarized Plan'!$A:$E,5,0)))</f>
        <v/>
      </c>
      <c r="Z374" s="197">
        <f t="shared" si="142"/>
        <v>0</v>
      </c>
      <c r="AA374" s="197">
        <f t="shared" si="143"/>
        <v>0</v>
      </c>
      <c r="AB374" s="197" t="str">
        <f t="shared" si="144"/>
        <v/>
      </c>
      <c r="AC374" s="197"/>
      <c r="AD374" s="197">
        <f t="shared" si="145"/>
        <v>0</v>
      </c>
      <c r="AE374" s="197">
        <f t="shared" si="146"/>
        <v>0</v>
      </c>
      <c r="AF374" s="197" t="str">
        <f t="shared" si="147"/>
        <v/>
      </c>
      <c r="AG374" s="194"/>
      <c r="AH374" s="194"/>
      <c r="AI374" s="194"/>
      <c r="AJ374" s="193"/>
      <c r="AK374" s="199"/>
      <c r="AL374" s="194"/>
      <c r="AM374" s="115" t="e">
        <f t="shared" si="148"/>
        <v>#VALUE!</v>
      </c>
      <c r="AO374" s="11">
        <f t="shared" si="149"/>
        <v>0</v>
      </c>
      <c r="AP374" s="11" t="e">
        <f t="shared" si="150"/>
        <v>#N/A</v>
      </c>
      <c r="AQ374" s="11" t="str">
        <f t="shared" si="151"/>
        <v/>
      </c>
      <c r="AS374" s="202">
        <f t="shared" si="152"/>
        <v>0</v>
      </c>
      <c r="AT374" s="11" t="str">
        <f t="shared" si="153"/>
        <v/>
      </c>
      <c r="AW374" s="116"/>
      <c r="AX374" s="115" t="e">
        <f t="shared" si="154"/>
        <v>#VALUE!</v>
      </c>
      <c r="AY374" s="278" t="str">
        <f t="shared" si="155"/>
        <v/>
      </c>
      <c r="BC374" s="115" t="str">
        <f>IF(E374="","",_xlfn.XLOOKUP(E374,'Summarized Plan'!A:A,'Summarized Plan'!K:K))</f>
        <v/>
      </c>
      <c r="XEU374" s="138">
        <f t="shared" si="157"/>
        <v>0</v>
      </c>
      <c r="XEV374" s="138" t="str">
        <f>IF(E374="","",B372)</f>
        <v/>
      </c>
      <c r="XEW374" s="153" t="str">
        <f t="shared" si="158"/>
        <v/>
      </c>
      <c r="XEX374" s="138" t="str">
        <f>IF(ISNA(VLOOKUP(E374,'Summarized Plan'!$A:$U,19,0)),"",VLOOKUP(E374,'Summarized Plan'!$A:$U,19,0))</f>
        <v/>
      </c>
      <c r="XEY374" s="16" t="str">
        <f>IF('Truck Utilization'!A339=0,"",'Truck Utilization'!A339)</f>
        <v/>
      </c>
      <c r="XEZ374" s="16" t="str">
        <f>IF('Truck Utilization'!B339=0,"",'Truck Utilization'!B339)</f>
        <v/>
      </c>
      <c r="XFA374" s="138">
        <f t="shared" si="156"/>
        <v>1</v>
      </c>
      <c r="XFB374" s="138" t="str">
        <f>IF('DSR Attendance'!A300="","",'DSR Attendance'!A300)</f>
        <v/>
      </c>
      <c r="XFC374" s="138" t="str">
        <f>IF('DSR Attendance'!B300="","",'DSR Attendance'!B300)</f>
        <v/>
      </c>
    </row>
    <row r="375" spans="1:55 16375:16383" ht="14.4" customHeight="1">
      <c r="A375" s="190" t="str">
        <f>IF(L375="","",VLOOKUP(L375,'Truck Utilization'!B$3:C$300,2,FALSE))</f>
        <v/>
      </c>
      <c r="B375" s="191"/>
      <c r="C375" s="192" t="str">
        <f>IF($B375="","",VLOOKUP($B375,'DSR Attendance'!$A$3:$E$273,5,FALSE))</f>
        <v/>
      </c>
      <c r="D375" s="193"/>
      <c r="E375" s="637"/>
      <c r="F375" s="195"/>
      <c r="G375" s="195"/>
      <c r="H375" s="195"/>
      <c r="I375" s="196" t="str">
        <f>IF(E375="","",VLOOKUP(E375,'Summarized Plan'!A:B,2,0))</f>
        <v/>
      </c>
      <c r="J375" s="194"/>
      <c r="K375" s="194" t="s">
        <v>378</v>
      </c>
      <c r="L375" s="195"/>
      <c r="M375" s="194" t="str">
        <f t="shared" si="137"/>
        <v/>
      </c>
      <c r="N375" s="195" t="str">
        <f>IF(E375="","",VLOOKUP(E375,'Summarized Plan'!$A:$C,3,0))</f>
        <v/>
      </c>
      <c r="O375" s="195" t="str">
        <f>IF(E375="","",VLOOKUP(E375,'Summarized Plan'!$A:$G,7,0))</f>
        <v/>
      </c>
      <c r="P375" s="196"/>
      <c r="Q375" s="198">
        <f t="shared" si="138"/>
        <v>0</v>
      </c>
      <c r="R375" s="197" t="str">
        <f>IF($B375="","",VLOOKUP($Q375,'DSR Attendance'!$A$3:$D$179,4,FALSE))</f>
        <v/>
      </c>
      <c r="S375" s="197"/>
      <c r="T375" s="197">
        <f t="shared" si="139"/>
        <v>0</v>
      </c>
      <c r="U375" s="197">
        <f t="shared" si="140"/>
        <v>0</v>
      </c>
      <c r="V375" s="197" t="str">
        <f t="shared" si="141"/>
        <v/>
      </c>
      <c r="W375" s="197"/>
      <c r="X375" s="197" t="str">
        <f>_xlfn.IFNA(IF(L375="","",VLOOKUP(L375,'Truck Utilization'!B$3:D$147,3,FALSE)),"")</f>
        <v/>
      </c>
      <c r="Y375" s="197" t="str">
        <f>IF(X375="","",IF(E375="","",VLOOKUP(E375,'Summarized Plan'!$A:$E,5,0)))</f>
        <v/>
      </c>
      <c r="Z375" s="197">
        <f t="shared" si="142"/>
        <v>0</v>
      </c>
      <c r="AA375" s="197">
        <f t="shared" si="143"/>
        <v>0</v>
      </c>
      <c r="AB375" s="197" t="str">
        <f t="shared" si="144"/>
        <v/>
      </c>
      <c r="AC375" s="197"/>
      <c r="AD375" s="197">
        <f t="shared" si="145"/>
        <v>0</v>
      </c>
      <c r="AE375" s="197">
        <f t="shared" si="146"/>
        <v>0</v>
      </c>
      <c r="AF375" s="197" t="str">
        <f t="shared" si="147"/>
        <v/>
      </c>
      <c r="AG375" s="194"/>
      <c r="AH375" s="194"/>
      <c r="AI375" s="194"/>
      <c r="AJ375" s="193"/>
      <c r="AK375" s="199"/>
      <c r="AL375" s="194"/>
      <c r="AM375" s="115" t="e">
        <f t="shared" si="148"/>
        <v>#VALUE!</v>
      </c>
      <c r="AO375" s="11">
        <f t="shared" si="149"/>
        <v>0</v>
      </c>
      <c r="AP375" s="11" t="e">
        <f t="shared" si="150"/>
        <v>#N/A</v>
      </c>
      <c r="AQ375" s="11" t="str">
        <f t="shared" si="151"/>
        <v/>
      </c>
      <c r="AS375" s="202">
        <f t="shared" si="152"/>
        <v>0</v>
      </c>
      <c r="AT375" s="11" t="str">
        <f t="shared" si="153"/>
        <v/>
      </c>
      <c r="AW375" s="116"/>
      <c r="AX375" s="115" t="e">
        <f t="shared" si="154"/>
        <v>#VALUE!</v>
      </c>
      <c r="AY375" s="278" t="str">
        <f t="shared" si="155"/>
        <v/>
      </c>
      <c r="BC375" s="115" t="str">
        <f>IF(E375="","",_xlfn.XLOOKUP(E375,'Summarized Plan'!A:A,'Summarized Plan'!K:K))</f>
        <v/>
      </c>
      <c r="XEU375" s="138">
        <f t="shared" si="157"/>
        <v>0</v>
      </c>
      <c r="XEV375" s="138" t="str">
        <f>IF(E375="","",B372)</f>
        <v/>
      </c>
      <c r="XEW375" s="153" t="str">
        <f t="shared" si="158"/>
        <v/>
      </c>
      <c r="XEX375" s="138" t="str">
        <f>IF(ISNA(VLOOKUP(E375,'Summarized Plan'!$A:$U,19,0)),"",VLOOKUP(E375,'Summarized Plan'!$A:$U,19,0))</f>
        <v/>
      </c>
      <c r="XEY375" s="16" t="str">
        <f>IF('Truck Utilization'!A340=0,"",'Truck Utilization'!A340)</f>
        <v/>
      </c>
      <c r="XEZ375" s="16" t="str">
        <f>IF('Truck Utilization'!B340=0,"",'Truck Utilization'!B340)</f>
        <v/>
      </c>
      <c r="XFA375" s="138">
        <f t="shared" si="156"/>
        <v>1</v>
      </c>
      <c r="XFB375" s="138" t="str">
        <f>IF('DSR Attendance'!A301="","",'DSR Attendance'!A301)</f>
        <v/>
      </c>
      <c r="XFC375" s="138" t="str">
        <f>IF('DSR Attendance'!B301="","",'DSR Attendance'!B301)</f>
        <v/>
      </c>
    </row>
    <row r="376" spans="1:55 16375:16383" ht="14.4" customHeight="1">
      <c r="A376" s="190" t="str">
        <f>IF(L376="","",VLOOKUP(L376,'Truck Utilization'!B$3:C$300,2,FALSE))</f>
        <v/>
      </c>
      <c r="B376" s="191"/>
      <c r="C376" s="192" t="str">
        <f>IF($B376="","",VLOOKUP($B376,'DSR Attendance'!$A$3:$E$273,5,FALSE))</f>
        <v/>
      </c>
      <c r="D376" s="193"/>
      <c r="E376" s="637"/>
      <c r="F376" s="195"/>
      <c r="G376" s="195"/>
      <c r="H376" s="195"/>
      <c r="I376" s="196" t="str">
        <f>IF(E376="","",VLOOKUP(E376,'Summarized Plan'!A:B,2,0))</f>
        <v/>
      </c>
      <c r="J376" s="194"/>
      <c r="K376" s="194" t="s">
        <v>378</v>
      </c>
      <c r="L376" s="195"/>
      <c r="M376" s="194" t="str">
        <f t="shared" si="137"/>
        <v/>
      </c>
      <c r="N376" s="195" t="str">
        <f>IF(E376="","",VLOOKUP(E376,'Summarized Plan'!$A:$C,3,0))</f>
        <v/>
      </c>
      <c r="O376" s="195" t="str">
        <f>IF(E376="","",VLOOKUP(E376,'Summarized Plan'!$A:$G,7,0))</f>
        <v/>
      </c>
      <c r="P376" s="196"/>
      <c r="Q376" s="198">
        <f t="shared" si="138"/>
        <v>0</v>
      </c>
      <c r="R376" s="197" t="str">
        <f>IF($B376="","",VLOOKUP($Q376,'DSR Attendance'!$A$3:$D$179,4,FALSE))</f>
        <v/>
      </c>
      <c r="S376" s="197"/>
      <c r="T376" s="197">
        <f t="shared" si="139"/>
        <v>0</v>
      </c>
      <c r="U376" s="197">
        <f t="shared" si="140"/>
        <v>0</v>
      </c>
      <c r="V376" s="197" t="str">
        <f t="shared" si="141"/>
        <v/>
      </c>
      <c r="W376" s="197"/>
      <c r="X376" s="197" t="str">
        <f>_xlfn.IFNA(IF(L376="","",VLOOKUP(L376,'Truck Utilization'!B$3:D$147,3,FALSE)),"")</f>
        <v/>
      </c>
      <c r="Y376" s="197" t="str">
        <f>IF(X376="","",IF(E376="","",VLOOKUP(E376,'Summarized Plan'!$A:$E,5,0)))</f>
        <v/>
      </c>
      <c r="Z376" s="197">
        <f t="shared" si="142"/>
        <v>0</v>
      </c>
      <c r="AA376" s="197">
        <f t="shared" si="143"/>
        <v>0</v>
      </c>
      <c r="AB376" s="197" t="str">
        <f t="shared" si="144"/>
        <v/>
      </c>
      <c r="AC376" s="197"/>
      <c r="AD376" s="197">
        <f t="shared" si="145"/>
        <v>0</v>
      </c>
      <c r="AE376" s="197">
        <f t="shared" si="146"/>
        <v>0</v>
      </c>
      <c r="AF376" s="197" t="str">
        <f t="shared" si="147"/>
        <v/>
      </c>
      <c r="AG376" s="194"/>
      <c r="AH376" s="194"/>
      <c r="AI376" s="194"/>
      <c r="AJ376" s="193"/>
      <c r="AK376" s="199"/>
      <c r="AL376" s="194"/>
      <c r="AM376" s="115" t="e">
        <f t="shared" si="148"/>
        <v>#VALUE!</v>
      </c>
      <c r="AO376" s="11">
        <f t="shared" si="149"/>
        <v>0</v>
      </c>
      <c r="AP376" s="11" t="e">
        <f t="shared" si="150"/>
        <v>#N/A</v>
      </c>
      <c r="AQ376" s="11" t="str">
        <f t="shared" si="151"/>
        <v/>
      </c>
      <c r="AS376" s="202">
        <f t="shared" si="152"/>
        <v>0</v>
      </c>
      <c r="AT376" s="11" t="str">
        <f t="shared" si="153"/>
        <v/>
      </c>
      <c r="AW376" s="116"/>
      <c r="AX376" s="115" t="e">
        <f t="shared" si="154"/>
        <v>#VALUE!</v>
      </c>
      <c r="AY376" s="278" t="str">
        <f t="shared" si="155"/>
        <v/>
      </c>
      <c r="BC376" s="115" t="str">
        <f>IF(E376="","",_xlfn.XLOOKUP(E376,'Summarized Plan'!A:A,'Summarized Plan'!K:K))</f>
        <v/>
      </c>
      <c r="XEU376" s="138">
        <f t="shared" si="157"/>
        <v>0</v>
      </c>
      <c r="XEV376" s="138" t="str">
        <f>IF(E376="","",B372)</f>
        <v/>
      </c>
      <c r="XEW376" s="153" t="str">
        <f t="shared" si="158"/>
        <v/>
      </c>
      <c r="XEX376" s="138" t="str">
        <f>IF(ISNA(VLOOKUP(E376,'Summarized Plan'!$A:$U,19,0)),"",VLOOKUP(E376,'Summarized Plan'!$A:$U,19,0))</f>
        <v/>
      </c>
      <c r="XEY376" s="16" t="str">
        <f>IF('Truck Utilization'!A341=0,"",'Truck Utilization'!A341)</f>
        <v/>
      </c>
      <c r="XEZ376" s="16" t="str">
        <f>IF('Truck Utilization'!B341=0,"",'Truck Utilization'!B341)</f>
        <v/>
      </c>
      <c r="XFA376" s="138">
        <f t="shared" si="156"/>
        <v>1</v>
      </c>
      <c r="XFB376" s="138" t="str">
        <f>IF('DSR Attendance'!A302="","",'DSR Attendance'!A302)</f>
        <v/>
      </c>
      <c r="XFC376" s="138" t="str">
        <f>IF('DSR Attendance'!B302="","",'DSR Attendance'!B302)</f>
        <v/>
      </c>
    </row>
    <row r="377" spans="1:55 16375:16383" ht="14.4" customHeight="1">
      <c r="A377" s="190" t="str">
        <f>IF(L377="","",VLOOKUP(L377,'Truck Utilization'!B$3:C$300,2,FALSE))</f>
        <v/>
      </c>
      <c r="B377" s="191"/>
      <c r="C377" s="192" t="str">
        <f>IF($B377="","",VLOOKUP($B377,'DSR Attendance'!$A$3:$E$273,5,FALSE))</f>
        <v/>
      </c>
      <c r="D377" s="193"/>
      <c r="E377" s="637"/>
      <c r="F377" s="195"/>
      <c r="G377" s="195"/>
      <c r="H377" s="195"/>
      <c r="I377" s="196" t="str">
        <f>IF(E377="","",VLOOKUP(E377,'Summarized Plan'!A:B,2,0))</f>
        <v/>
      </c>
      <c r="J377" s="194"/>
      <c r="K377" s="194" t="s">
        <v>378</v>
      </c>
      <c r="L377" s="195"/>
      <c r="M377" s="194" t="str">
        <f t="shared" si="137"/>
        <v/>
      </c>
      <c r="N377" s="195" t="str">
        <f>IF(E377="","",VLOOKUP(E377,'Summarized Plan'!$A:$C,3,0))</f>
        <v/>
      </c>
      <c r="O377" s="195" t="str">
        <f>IF(E377="","",VLOOKUP(E377,'Summarized Plan'!$A:$G,7,0))</f>
        <v/>
      </c>
      <c r="P377" s="196"/>
      <c r="Q377" s="198">
        <f t="shared" si="138"/>
        <v>0</v>
      </c>
      <c r="R377" s="197" t="str">
        <f>IF($B377="","",VLOOKUP($Q377,'DSR Attendance'!$A$3:$D$179,4,FALSE))</f>
        <v/>
      </c>
      <c r="S377" s="197"/>
      <c r="T377" s="197">
        <f t="shared" si="139"/>
        <v>0</v>
      </c>
      <c r="U377" s="197">
        <f t="shared" si="140"/>
        <v>0</v>
      </c>
      <c r="V377" s="197" t="str">
        <f t="shared" si="141"/>
        <v/>
      </c>
      <c r="W377" s="197"/>
      <c r="X377" s="197" t="str">
        <f>_xlfn.IFNA(IF(L377="","",VLOOKUP(L377,'Truck Utilization'!B$3:D$147,3,FALSE)),"")</f>
        <v/>
      </c>
      <c r="Y377" s="197" t="str">
        <f>IF(X377="","",IF(E377="","",VLOOKUP(E377,'Summarized Plan'!$A:$E,5,0)))</f>
        <v/>
      </c>
      <c r="Z377" s="197">
        <f t="shared" si="142"/>
        <v>0</v>
      </c>
      <c r="AA377" s="197">
        <f t="shared" si="143"/>
        <v>0</v>
      </c>
      <c r="AB377" s="197" t="str">
        <f t="shared" si="144"/>
        <v/>
      </c>
      <c r="AC377" s="197"/>
      <c r="AD377" s="197">
        <f t="shared" si="145"/>
        <v>0</v>
      </c>
      <c r="AE377" s="197">
        <f t="shared" si="146"/>
        <v>0</v>
      </c>
      <c r="AF377" s="197" t="str">
        <f t="shared" si="147"/>
        <v/>
      </c>
      <c r="AG377" s="194"/>
      <c r="AH377" s="194"/>
      <c r="AI377" s="194"/>
      <c r="AJ377" s="193"/>
      <c r="AK377" s="199"/>
      <c r="AL377" s="194"/>
      <c r="AM377" s="115" t="e">
        <f t="shared" si="148"/>
        <v>#VALUE!</v>
      </c>
      <c r="AO377" s="11">
        <f t="shared" si="149"/>
        <v>0</v>
      </c>
      <c r="AP377" s="11" t="e">
        <f t="shared" si="150"/>
        <v>#N/A</v>
      </c>
      <c r="AQ377" s="11" t="str">
        <f t="shared" si="151"/>
        <v/>
      </c>
      <c r="AS377" s="202">
        <f t="shared" si="152"/>
        <v>0</v>
      </c>
      <c r="AT377" s="11" t="str">
        <f t="shared" si="153"/>
        <v/>
      </c>
      <c r="AW377" s="116"/>
      <c r="AX377" s="115" t="e">
        <f t="shared" si="154"/>
        <v>#VALUE!</v>
      </c>
      <c r="AY377" s="278" t="str">
        <f t="shared" si="155"/>
        <v/>
      </c>
      <c r="BC377" s="115" t="str">
        <f>IF(E377="","",_xlfn.XLOOKUP(E377,'Summarized Plan'!A:A,'Summarized Plan'!K:K))</f>
        <v/>
      </c>
      <c r="XEU377" s="138">
        <f t="shared" si="157"/>
        <v>0</v>
      </c>
      <c r="XEV377" s="138" t="str">
        <f>IF(E377="","",B377)</f>
        <v/>
      </c>
      <c r="XEW377" s="153" t="str">
        <f t="shared" si="158"/>
        <v/>
      </c>
      <c r="XEX377" s="138" t="str">
        <f>IF(ISNA(VLOOKUP(E377,'Summarized Plan'!$A:$U,19,0)),"",VLOOKUP(E377,'Summarized Plan'!$A:$U,19,0))</f>
        <v/>
      </c>
      <c r="XEY377" s="16" t="str">
        <f>IF('Truck Utilization'!A342=0,"",'Truck Utilization'!A342)</f>
        <v/>
      </c>
      <c r="XEZ377" s="16" t="str">
        <f>IF('Truck Utilization'!B342=0,"",'Truck Utilization'!B342)</f>
        <v/>
      </c>
      <c r="XFA377" s="138">
        <f t="shared" si="156"/>
        <v>1</v>
      </c>
      <c r="XFB377" s="138" t="str">
        <f>IF('DSR Attendance'!A303="","",'DSR Attendance'!A303)</f>
        <v/>
      </c>
      <c r="XFC377" s="138" t="str">
        <f>IF('DSR Attendance'!B303="","",'DSR Attendance'!B303)</f>
        <v/>
      </c>
    </row>
    <row r="378" spans="1:55 16375:16383" ht="14.4" customHeight="1">
      <c r="A378" s="190" t="str">
        <f>IF(L378="","",VLOOKUP(L378,'Truck Utilization'!B$3:C$300,2,FALSE))</f>
        <v/>
      </c>
      <c r="B378" s="191"/>
      <c r="C378" s="192" t="str">
        <f>IF($B378="","",VLOOKUP($B378,'DSR Attendance'!$A$3:$E$273,5,FALSE))</f>
        <v/>
      </c>
      <c r="D378" s="193"/>
      <c r="E378" s="637"/>
      <c r="F378" s="195"/>
      <c r="G378" s="195"/>
      <c r="H378" s="195"/>
      <c r="I378" s="196" t="str">
        <f>IF(E378="","",VLOOKUP(E378,'Summarized Plan'!A:B,2,0))</f>
        <v/>
      </c>
      <c r="J378" s="194"/>
      <c r="K378" s="194" t="s">
        <v>378</v>
      </c>
      <c r="L378" s="195"/>
      <c r="M378" s="194" t="str">
        <f t="shared" si="137"/>
        <v/>
      </c>
      <c r="N378" s="195" t="str">
        <f>IF(E378="","",VLOOKUP(E378,'Summarized Plan'!$A:$C,3,0))</f>
        <v/>
      </c>
      <c r="O378" s="195" t="str">
        <f>IF(E378="","",VLOOKUP(E378,'Summarized Plan'!$A:$G,7,0))</f>
        <v/>
      </c>
      <c r="P378" s="196"/>
      <c r="Q378" s="198">
        <f t="shared" si="138"/>
        <v>0</v>
      </c>
      <c r="R378" s="197" t="str">
        <f>IF($B378="","",VLOOKUP($Q378,'DSR Attendance'!$A$3:$D$179,4,FALSE))</f>
        <v/>
      </c>
      <c r="S378" s="197"/>
      <c r="T378" s="197">
        <f t="shared" si="139"/>
        <v>0</v>
      </c>
      <c r="U378" s="197">
        <f t="shared" si="140"/>
        <v>0</v>
      </c>
      <c r="V378" s="197" t="str">
        <f t="shared" si="141"/>
        <v/>
      </c>
      <c r="W378" s="197"/>
      <c r="X378" s="197" t="str">
        <f>_xlfn.IFNA(IF(L378="","",VLOOKUP(L378,'Truck Utilization'!B$3:D$147,3,FALSE)),"")</f>
        <v/>
      </c>
      <c r="Y378" s="197" t="str">
        <f>IF(X378="","",IF(E378="","",VLOOKUP(E378,'Summarized Plan'!$A:$E,5,0)))</f>
        <v/>
      </c>
      <c r="Z378" s="197">
        <f t="shared" si="142"/>
        <v>0</v>
      </c>
      <c r="AA378" s="197">
        <f t="shared" si="143"/>
        <v>0</v>
      </c>
      <c r="AB378" s="197" t="str">
        <f t="shared" si="144"/>
        <v/>
      </c>
      <c r="AC378" s="197"/>
      <c r="AD378" s="197">
        <f t="shared" si="145"/>
        <v>0</v>
      </c>
      <c r="AE378" s="197">
        <f t="shared" si="146"/>
        <v>0</v>
      </c>
      <c r="AF378" s="197" t="str">
        <f t="shared" si="147"/>
        <v/>
      </c>
      <c r="AG378" s="194"/>
      <c r="AH378" s="194"/>
      <c r="AI378" s="194"/>
      <c r="AJ378" s="193"/>
      <c r="AK378" s="199"/>
      <c r="AL378" s="194"/>
      <c r="AM378" s="115" t="e">
        <f t="shared" si="148"/>
        <v>#VALUE!</v>
      </c>
      <c r="AO378" s="11">
        <f t="shared" si="149"/>
        <v>0</v>
      </c>
      <c r="AP378" s="11" t="e">
        <f t="shared" si="150"/>
        <v>#N/A</v>
      </c>
      <c r="AQ378" s="11" t="str">
        <f t="shared" si="151"/>
        <v/>
      </c>
      <c r="AS378" s="202">
        <f t="shared" si="152"/>
        <v>0</v>
      </c>
      <c r="AT378" s="11" t="str">
        <f t="shared" si="153"/>
        <v/>
      </c>
      <c r="AW378" s="116"/>
      <c r="AX378" s="115" t="e">
        <f t="shared" si="154"/>
        <v>#VALUE!</v>
      </c>
      <c r="AY378" s="278" t="str">
        <f t="shared" si="155"/>
        <v/>
      </c>
      <c r="BC378" s="115" t="str">
        <f>IF(E378="","",_xlfn.XLOOKUP(E378,'Summarized Plan'!A:A,'Summarized Plan'!K:K))</f>
        <v/>
      </c>
      <c r="XEU378" s="138">
        <f t="shared" si="157"/>
        <v>0</v>
      </c>
      <c r="XEV378" s="138" t="str">
        <f>IF(E378="","",B377)</f>
        <v/>
      </c>
      <c r="XEW378" s="153" t="str">
        <f t="shared" si="158"/>
        <v/>
      </c>
      <c r="XEX378" s="138" t="str">
        <f>IF(ISNA(VLOOKUP(E378,'Summarized Plan'!$A:$U,19,0)),"",VLOOKUP(E378,'Summarized Plan'!$A:$U,19,0))</f>
        <v/>
      </c>
      <c r="XEY378" s="16" t="str">
        <f>IF('Truck Utilization'!A343=0,"",'Truck Utilization'!A343)</f>
        <v/>
      </c>
      <c r="XEZ378" s="16" t="str">
        <f>IF('Truck Utilization'!B343=0,"",'Truck Utilization'!B343)</f>
        <v/>
      </c>
      <c r="XFA378" s="138">
        <f t="shared" si="156"/>
        <v>1</v>
      </c>
      <c r="XFB378" s="138" t="str">
        <f>IF('DSR Attendance'!A304="","",'DSR Attendance'!A304)</f>
        <v/>
      </c>
      <c r="XFC378" s="138" t="str">
        <f>IF('DSR Attendance'!B304="","",'DSR Attendance'!B304)</f>
        <v/>
      </c>
    </row>
    <row r="379" spans="1:55 16375:16383" ht="14.4" customHeight="1">
      <c r="A379" s="190" t="str">
        <f>IF(L379="","",VLOOKUP(L379,'Truck Utilization'!B$3:C$300,2,FALSE))</f>
        <v/>
      </c>
      <c r="B379" s="191"/>
      <c r="C379" s="192" t="str">
        <f>IF($B379="","",VLOOKUP($B379,'DSR Attendance'!$A$3:$E$273,5,FALSE))</f>
        <v/>
      </c>
      <c r="D379" s="193"/>
      <c r="E379" s="637"/>
      <c r="F379" s="195"/>
      <c r="G379" s="195"/>
      <c r="H379" s="195"/>
      <c r="I379" s="196" t="str">
        <f>IF(E379="","",VLOOKUP(E379,'Summarized Plan'!A:B,2,0))</f>
        <v/>
      </c>
      <c r="J379" s="194"/>
      <c r="K379" s="194" t="s">
        <v>378</v>
      </c>
      <c r="L379" s="195"/>
      <c r="M379" s="194" t="str">
        <f t="shared" si="137"/>
        <v/>
      </c>
      <c r="N379" s="195" t="str">
        <f>IF(E379="","",VLOOKUP(E379,'Summarized Plan'!$A:$C,3,0))</f>
        <v/>
      </c>
      <c r="O379" s="195" t="str">
        <f>IF(E379="","",VLOOKUP(E379,'Summarized Plan'!$A:$G,7,0))</f>
        <v/>
      </c>
      <c r="P379" s="196"/>
      <c r="Q379" s="198">
        <f t="shared" si="138"/>
        <v>0</v>
      </c>
      <c r="R379" s="197" t="str">
        <f>IF($B379="","",VLOOKUP($Q379,'DSR Attendance'!$A$3:$D$179,4,FALSE))</f>
        <v/>
      </c>
      <c r="S379" s="197"/>
      <c r="T379" s="197">
        <f t="shared" si="139"/>
        <v>0</v>
      </c>
      <c r="U379" s="197">
        <f t="shared" si="140"/>
        <v>0</v>
      </c>
      <c r="V379" s="197" t="str">
        <f t="shared" si="141"/>
        <v/>
      </c>
      <c r="W379" s="197"/>
      <c r="X379" s="197" t="str">
        <f>_xlfn.IFNA(IF(L379="","",VLOOKUP(L379,'Truck Utilization'!B$3:D$147,3,FALSE)),"")</f>
        <v/>
      </c>
      <c r="Y379" s="197" t="str">
        <f>IF(X379="","",IF(E379="","",VLOOKUP(E379,'Summarized Plan'!$A:$E,5,0)))</f>
        <v/>
      </c>
      <c r="Z379" s="197">
        <f t="shared" si="142"/>
        <v>0</v>
      </c>
      <c r="AA379" s="197">
        <f t="shared" si="143"/>
        <v>0</v>
      </c>
      <c r="AB379" s="197" t="str">
        <f t="shared" si="144"/>
        <v/>
      </c>
      <c r="AC379" s="197"/>
      <c r="AD379" s="197">
        <f t="shared" si="145"/>
        <v>0</v>
      </c>
      <c r="AE379" s="197">
        <f t="shared" si="146"/>
        <v>0</v>
      </c>
      <c r="AF379" s="197" t="str">
        <f t="shared" si="147"/>
        <v/>
      </c>
      <c r="AG379" s="194"/>
      <c r="AH379" s="194"/>
      <c r="AI379" s="194"/>
      <c r="AJ379" s="193"/>
      <c r="AK379" s="199"/>
      <c r="AL379" s="194"/>
      <c r="AM379" s="115" t="e">
        <f t="shared" si="148"/>
        <v>#VALUE!</v>
      </c>
      <c r="AO379" s="11">
        <f t="shared" si="149"/>
        <v>0</v>
      </c>
      <c r="AP379" s="11" t="e">
        <f t="shared" si="150"/>
        <v>#N/A</v>
      </c>
      <c r="AQ379" s="11" t="str">
        <f t="shared" si="151"/>
        <v/>
      </c>
      <c r="AS379" s="202">
        <f t="shared" si="152"/>
        <v>0</v>
      </c>
      <c r="AT379" s="11" t="str">
        <f t="shared" si="153"/>
        <v/>
      </c>
      <c r="AW379" s="116"/>
      <c r="AX379" s="115" t="e">
        <f t="shared" si="154"/>
        <v>#VALUE!</v>
      </c>
      <c r="AY379" s="278" t="str">
        <f t="shared" si="155"/>
        <v/>
      </c>
      <c r="BC379" s="115" t="str">
        <f>IF(E379="","",_xlfn.XLOOKUP(E379,'Summarized Plan'!A:A,'Summarized Plan'!K:K))</f>
        <v/>
      </c>
      <c r="XEU379" s="138">
        <f t="shared" si="157"/>
        <v>0</v>
      </c>
      <c r="XEV379" s="138" t="str">
        <f>IF(E379="","",B377)</f>
        <v/>
      </c>
      <c r="XEW379" s="153" t="str">
        <f t="shared" si="158"/>
        <v/>
      </c>
      <c r="XEX379" s="138" t="str">
        <f>IF(ISNA(VLOOKUP(E379,'Summarized Plan'!$A:$U,19,0)),"",VLOOKUP(E379,'Summarized Plan'!$A:$U,19,0))</f>
        <v/>
      </c>
      <c r="XEY379" s="16" t="str">
        <f>IF('Truck Utilization'!A344=0,"",'Truck Utilization'!A344)</f>
        <v/>
      </c>
      <c r="XEZ379" s="16" t="str">
        <f>IF('Truck Utilization'!B344=0,"",'Truck Utilization'!B344)</f>
        <v/>
      </c>
      <c r="XFA379" s="138">
        <f t="shared" si="156"/>
        <v>1</v>
      </c>
      <c r="XFB379" s="138" t="str">
        <f>IF('DSR Attendance'!A305="","",'DSR Attendance'!A305)</f>
        <v/>
      </c>
      <c r="XFC379" s="138" t="str">
        <f>IF('DSR Attendance'!B305="","",'DSR Attendance'!B305)</f>
        <v/>
      </c>
    </row>
    <row r="380" spans="1:55 16375:16383" ht="14.4" customHeight="1">
      <c r="A380" s="190" t="str">
        <f>IF(L380="","",VLOOKUP(L380,'Truck Utilization'!B$3:C$300,2,FALSE))</f>
        <v/>
      </c>
      <c r="B380" s="191"/>
      <c r="C380" s="192" t="str">
        <f>IF($B380="","",VLOOKUP($B380,'DSR Attendance'!$A$3:$E$273,5,FALSE))</f>
        <v/>
      </c>
      <c r="D380" s="193"/>
      <c r="E380" s="637"/>
      <c r="F380" s="195"/>
      <c r="G380" s="195"/>
      <c r="H380" s="195"/>
      <c r="I380" s="196" t="str">
        <f>IF(E380="","",VLOOKUP(E380,'Summarized Plan'!A:B,2,0))</f>
        <v/>
      </c>
      <c r="J380" s="194"/>
      <c r="K380" s="194" t="s">
        <v>378</v>
      </c>
      <c r="L380" s="195"/>
      <c r="M380" s="194" t="str">
        <f t="shared" si="137"/>
        <v/>
      </c>
      <c r="N380" s="195" t="str">
        <f>IF(E380="","",VLOOKUP(E380,'Summarized Plan'!$A:$C,3,0))</f>
        <v/>
      </c>
      <c r="O380" s="195" t="str">
        <f>IF(E380="","",VLOOKUP(E380,'Summarized Plan'!$A:$G,7,0))</f>
        <v/>
      </c>
      <c r="P380" s="196"/>
      <c r="Q380" s="198">
        <f t="shared" si="138"/>
        <v>0</v>
      </c>
      <c r="R380" s="197" t="str">
        <f>IF($B380="","",VLOOKUP($Q380,'DSR Attendance'!$A$3:$D$179,4,FALSE))</f>
        <v/>
      </c>
      <c r="S380" s="197"/>
      <c r="T380" s="197">
        <f t="shared" si="139"/>
        <v>0</v>
      </c>
      <c r="U380" s="197">
        <f t="shared" si="140"/>
        <v>0</v>
      </c>
      <c r="V380" s="197" t="str">
        <f t="shared" si="141"/>
        <v/>
      </c>
      <c r="W380" s="197"/>
      <c r="X380" s="197" t="str">
        <f>_xlfn.IFNA(IF(L380="","",VLOOKUP(L380,'Truck Utilization'!B$3:D$147,3,FALSE)),"")</f>
        <v/>
      </c>
      <c r="Y380" s="197" t="str">
        <f>IF(X380="","",IF(E380="","",VLOOKUP(E380,'Summarized Plan'!$A:$E,5,0)))</f>
        <v/>
      </c>
      <c r="Z380" s="197">
        <f t="shared" si="142"/>
        <v>0</v>
      </c>
      <c r="AA380" s="197">
        <f t="shared" si="143"/>
        <v>0</v>
      </c>
      <c r="AB380" s="197" t="str">
        <f t="shared" si="144"/>
        <v/>
      </c>
      <c r="AC380" s="197"/>
      <c r="AD380" s="197">
        <f t="shared" si="145"/>
        <v>0</v>
      </c>
      <c r="AE380" s="197">
        <f t="shared" si="146"/>
        <v>0</v>
      </c>
      <c r="AF380" s="197" t="str">
        <f t="shared" si="147"/>
        <v/>
      </c>
      <c r="AG380" s="194"/>
      <c r="AH380" s="194"/>
      <c r="AI380" s="194"/>
      <c r="AJ380" s="193"/>
      <c r="AK380" s="199"/>
      <c r="AL380" s="194"/>
      <c r="AM380" s="115" t="e">
        <f t="shared" si="148"/>
        <v>#VALUE!</v>
      </c>
      <c r="AO380" s="11">
        <f t="shared" si="149"/>
        <v>0</v>
      </c>
      <c r="AP380" s="11" t="e">
        <f t="shared" si="150"/>
        <v>#N/A</v>
      </c>
      <c r="AQ380" s="11" t="str">
        <f t="shared" si="151"/>
        <v/>
      </c>
      <c r="AS380" s="202">
        <f t="shared" si="152"/>
        <v>0</v>
      </c>
      <c r="AT380" s="11" t="str">
        <f t="shared" si="153"/>
        <v/>
      </c>
      <c r="AW380" s="116"/>
      <c r="AX380" s="115" t="e">
        <f t="shared" si="154"/>
        <v>#VALUE!</v>
      </c>
      <c r="AY380" s="278" t="str">
        <f t="shared" si="155"/>
        <v/>
      </c>
      <c r="BC380" s="115" t="str">
        <f>IF(E380="","",_xlfn.XLOOKUP(E380,'Summarized Plan'!A:A,'Summarized Plan'!K:K))</f>
        <v/>
      </c>
      <c r="XEU380" s="138">
        <f t="shared" si="157"/>
        <v>0</v>
      </c>
      <c r="XEV380" s="138" t="str">
        <f>IF(E380="","",B377)</f>
        <v/>
      </c>
      <c r="XEW380" s="153" t="str">
        <f t="shared" si="158"/>
        <v/>
      </c>
      <c r="XEX380" s="138" t="str">
        <f>IF(ISNA(VLOOKUP(E380,'Summarized Plan'!$A:$U,19,0)),"",VLOOKUP(E380,'Summarized Plan'!$A:$U,19,0))</f>
        <v/>
      </c>
      <c r="XEY380" s="16" t="str">
        <f>IF('Truck Utilization'!A345=0,"",'Truck Utilization'!A345)</f>
        <v/>
      </c>
      <c r="XEZ380" s="16" t="str">
        <f>IF('Truck Utilization'!B345=0,"",'Truck Utilization'!B345)</f>
        <v/>
      </c>
      <c r="XFA380" s="138">
        <f t="shared" si="156"/>
        <v>1</v>
      </c>
      <c r="XFB380" s="138" t="str">
        <f>IF('DSR Attendance'!A306="","",'DSR Attendance'!A306)</f>
        <v/>
      </c>
      <c r="XFC380" s="138" t="str">
        <f>IF('DSR Attendance'!B306="","",'DSR Attendance'!B306)</f>
        <v/>
      </c>
    </row>
    <row r="381" spans="1:55 16375:16383" ht="14.4" customHeight="1">
      <c r="A381" s="190" t="str">
        <f>IF(L381="","",VLOOKUP(L381,'Truck Utilization'!B$3:C$300,2,FALSE))</f>
        <v/>
      </c>
      <c r="B381" s="191"/>
      <c r="C381" s="192" t="str">
        <f>IF($B381="","",VLOOKUP($B381,'DSR Attendance'!$A$3:$E$273,5,FALSE))</f>
        <v/>
      </c>
      <c r="D381" s="193"/>
      <c r="E381" s="637"/>
      <c r="F381" s="195"/>
      <c r="G381" s="195"/>
      <c r="H381" s="195"/>
      <c r="I381" s="196" t="str">
        <f>IF(E381="","",VLOOKUP(E381,'Summarized Plan'!A:B,2,0))</f>
        <v/>
      </c>
      <c r="J381" s="194"/>
      <c r="K381" s="194" t="s">
        <v>378</v>
      </c>
      <c r="L381" s="195"/>
      <c r="M381" s="194" t="str">
        <f t="shared" si="137"/>
        <v/>
      </c>
      <c r="N381" s="195" t="str">
        <f>IF(E381="","",VLOOKUP(E381,'Summarized Plan'!$A:$C,3,0))</f>
        <v/>
      </c>
      <c r="O381" s="195" t="str">
        <f>IF(E381="","",VLOOKUP(E381,'Summarized Plan'!$A:$G,7,0))</f>
        <v/>
      </c>
      <c r="P381" s="196"/>
      <c r="Q381" s="198">
        <f t="shared" si="138"/>
        <v>0</v>
      </c>
      <c r="R381" s="197" t="str">
        <f>IF($B381="","",VLOOKUP($Q381,'DSR Attendance'!$A$3:$D$179,4,FALSE))</f>
        <v/>
      </c>
      <c r="S381" s="197"/>
      <c r="T381" s="197">
        <f t="shared" si="139"/>
        <v>0</v>
      </c>
      <c r="U381" s="197">
        <f t="shared" si="140"/>
        <v>0</v>
      </c>
      <c r="V381" s="197" t="str">
        <f t="shared" si="141"/>
        <v/>
      </c>
      <c r="W381" s="197"/>
      <c r="X381" s="197" t="str">
        <f>_xlfn.IFNA(IF(L381="","",VLOOKUP(L381,'Truck Utilization'!B$3:D$147,3,FALSE)),"")</f>
        <v/>
      </c>
      <c r="Y381" s="197" t="str">
        <f>IF(X381="","",IF(E381="","",VLOOKUP(E381,'Summarized Plan'!$A:$E,5,0)))</f>
        <v/>
      </c>
      <c r="Z381" s="197">
        <f t="shared" si="142"/>
        <v>0</v>
      </c>
      <c r="AA381" s="197">
        <f t="shared" si="143"/>
        <v>0</v>
      </c>
      <c r="AB381" s="197" t="str">
        <f t="shared" si="144"/>
        <v/>
      </c>
      <c r="AC381" s="197"/>
      <c r="AD381" s="197">
        <f t="shared" si="145"/>
        <v>0</v>
      </c>
      <c r="AE381" s="197">
        <f t="shared" si="146"/>
        <v>0</v>
      </c>
      <c r="AF381" s="197" t="str">
        <f t="shared" si="147"/>
        <v/>
      </c>
      <c r="AG381" s="194"/>
      <c r="AH381" s="194"/>
      <c r="AI381" s="194"/>
      <c r="AJ381" s="193"/>
      <c r="AK381" s="199"/>
      <c r="AL381" s="194"/>
      <c r="AM381" s="115" t="e">
        <f t="shared" si="148"/>
        <v>#VALUE!</v>
      </c>
      <c r="AO381" s="11">
        <f t="shared" si="149"/>
        <v>0</v>
      </c>
      <c r="AP381" s="11" t="e">
        <f t="shared" si="150"/>
        <v>#N/A</v>
      </c>
      <c r="AQ381" s="11" t="str">
        <f t="shared" si="151"/>
        <v/>
      </c>
      <c r="AS381" s="202">
        <f t="shared" si="152"/>
        <v>0</v>
      </c>
      <c r="AT381" s="11" t="str">
        <f t="shared" si="153"/>
        <v/>
      </c>
      <c r="AW381" s="116"/>
      <c r="AX381" s="115" t="e">
        <f t="shared" si="154"/>
        <v>#VALUE!</v>
      </c>
      <c r="AY381" s="278" t="str">
        <f t="shared" si="155"/>
        <v/>
      </c>
      <c r="BC381" s="115" t="str">
        <f>IF(E381="","",_xlfn.XLOOKUP(E381,'Summarized Plan'!A:A,'Summarized Plan'!K:K))</f>
        <v/>
      </c>
      <c r="XEU381" s="138">
        <f t="shared" si="157"/>
        <v>0</v>
      </c>
      <c r="XEV381" s="138" t="str">
        <f>IF(E381="","",B377)</f>
        <v/>
      </c>
      <c r="XEW381" s="153" t="str">
        <f t="shared" si="158"/>
        <v/>
      </c>
      <c r="XEX381" s="138" t="str">
        <f>IF(ISNA(VLOOKUP(E381,'Summarized Plan'!$A:$U,19,0)),"",VLOOKUP(E381,'Summarized Plan'!$A:$U,19,0))</f>
        <v/>
      </c>
      <c r="XEY381" s="16" t="str">
        <f>IF('Truck Utilization'!A346=0,"",'Truck Utilization'!A346)</f>
        <v/>
      </c>
      <c r="XEZ381" s="16" t="str">
        <f>IF('Truck Utilization'!B346=0,"",'Truck Utilization'!B346)</f>
        <v/>
      </c>
      <c r="XFA381" s="138">
        <f t="shared" si="156"/>
        <v>1</v>
      </c>
      <c r="XFB381" s="138" t="str">
        <f>IF('DSR Attendance'!A307="","",'DSR Attendance'!A307)</f>
        <v/>
      </c>
      <c r="XFC381" s="138" t="str">
        <f>IF('DSR Attendance'!B307="","",'DSR Attendance'!B307)</f>
        <v/>
      </c>
    </row>
    <row r="382" spans="1:55 16375:16383" ht="14.4" customHeight="1">
      <c r="A382" s="190" t="str">
        <f>IF(L382="","",VLOOKUP(L382,'Truck Utilization'!B$3:C$300,2,FALSE))</f>
        <v/>
      </c>
      <c r="B382" s="191"/>
      <c r="C382" s="192" t="str">
        <f>IF($B382="","",VLOOKUP($B382,'DSR Attendance'!$A$3:$E$273,5,FALSE))</f>
        <v/>
      </c>
      <c r="D382" s="193"/>
      <c r="E382" s="637"/>
      <c r="F382" s="195"/>
      <c r="G382" s="195"/>
      <c r="H382" s="195"/>
      <c r="I382" s="196" t="str">
        <f>IF(E382="","",VLOOKUP(E382,'Summarized Plan'!A:B,2,0))</f>
        <v/>
      </c>
      <c r="J382" s="194"/>
      <c r="K382" s="194" t="s">
        <v>378</v>
      </c>
      <c r="L382" s="195"/>
      <c r="M382" s="194" t="str">
        <f t="shared" si="137"/>
        <v/>
      </c>
      <c r="N382" s="195" t="str">
        <f>IF(E382="","",VLOOKUP(E382,'Summarized Plan'!$A:$C,3,0))</f>
        <v/>
      </c>
      <c r="O382" s="195" t="str">
        <f>IF(E382="","",VLOOKUP(E382,'Summarized Plan'!$A:$G,7,0))</f>
        <v/>
      </c>
      <c r="P382" s="196"/>
      <c r="Q382" s="198">
        <f t="shared" si="138"/>
        <v>0</v>
      </c>
      <c r="R382" s="197" t="str">
        <f>IF($B382="","",VLOOKUP($Q382,'DSR Attendance'!$A$3:$D$179,4,FALSE))</f>
        <v/>
      </c>
      <c r="S382" s="197"/>
      <c r="T382" s="197">
        <f t="shared" si="139"/>
        <v>0</v>
      </c>
      <c r="U382" s="197">
        <f t="shared" si="140"/>
        <v>0</v>
      </c>
      <c r="V382" s="197" t="str">
        <f t="shared" si="141"/>
        <v/>
      </c>
      <c r="W382" s="197"/>
      <c r="X382" s="197" t="str">
        <f>_xlfn.IFNA(IF(L382="","",VLOOKUP(L382,'Truck Utilization'!B$3:D$147,3,FALSE)),"")</f>
        <v/>
      </c>
      <c r="Y382" s="197" t="str">
        <f>IF(X382="","",IF(E382="","",VLOOKUP(E382,'Summarized Plan'!$A:$E,5,0)))</f>
        <v/>
      </c>
      <c r="Z382" s="197">
        <f t="shared" si="142"/>
        <v>0</v>
      </c>
      <c r="AA382" s="197">
        <f t="shared" si="143"/>
        <v>0</v>
      </c>
      <c r="AB382" s="197" t="str">
        <f t="shared" si="144"/>
        <v/>
      </c>
      <c r="AC382" s="197"/>
      <c r="AD382" s="197">
        <f t="shared" si="145"/>
        <v>0</v>
      </c>
      <c r="AE382" s="197">
        <f t="shared" si="146"/>
        <v>0</v>
      </c>
      <c r="AF382" s="197" t="str">
        <f t="shared" si="147"/>
        <v/>
      </c>
      <c r="AG382" s="194"/>
      <c r="AH382" s="194"/>
      <c r="AI382" s="194"/>
      <c r="AJ382" s="193"/>
      <c r="AK382" s="199"/>
      <c r="AL382" s="194"/>
      <c r="AM382" s="115" t="e">
        <f t="shared" si="148"/>
        <v>#VALUE!</v>
      </c>
      <c r="AO382" s="11">
        <f t="shared" si="149"/>
        <v>0</v>
      </c>
      <c r="AP382" s="11" t="e">
        <f t="shared" si="150"/>
        <v>#N/A</v>
      </c>
      <c r="AQ382" s="11" t="str">
        <f t="shared" si="151"/>
        <v/>
      </c>
      <c r="AS382" s="202">
        <f t="shared" si="152"/>
        <v>0</v>
      </c>
      <c r="AT382" s="11" t="str">
        <f t="shared" si="153"/>
        <v/>
      </c>
      <c r="AW382" s="116"/>
      <c r="AX382" s="115" t="e">
        <f t="shared" si="154"/>
        <v>#VALUE!</v>
      </c>
      <c r="AY382" s="278" t="str">
        <f t="shared" si="155"/>
        <v/>
      </c>
      <c r="BC382" s="115" t="str">
        <f>IF(E382="","",_xlfn.XLOOKUP(E382,'Summarized Plan'!A:A,'Summarized Plan'!K:K))</f>
        <v/>
      </c>
      <c r="XEU382" s="138">
        <f t="shared" si="157"/>
        <v>0</v>
      </c>
      <c r="XEV382" s="138" t="str">
        <f>IF(E382="","",B382)</f>
        <v/>
      </c>
      <c r="XEW382" s="153" t="str">
        <f t="shared" si="158"/>
        <v/>
      </c>
      <c r="XEX382" s="138" t="str">
        <f>IF(ISNA(VLOOKUP(E382,'Summarized Plan'!$A:$U,19,0)),"",VLOOKUP(E382,'Summarized Plan'!$A:$U,19,0))</f>
        <v/>
      </c>
      <c r="XEY382" s="16" t="str">
        <f>IF('Truck Utilization'!A347=0,"",'Truck Utilization'!A347)</f>
        <v/>
      </c>
      <c r="XEZ382" s="16" t="str">
        <f>IF('Truck Utilization'!B347=0,"",'Truck Utilization'!B347)</f>
        <v/>
      </c>
      <c r="XFA382" s="138">
        <f t="shared" si="156"/>
        <v>1</v>
      </c>
      <c r="XFB382" s="138" t="str">
        <f>IF('DSR Attendance'!A308="","",'DSR Attendance'!A308)</f>
        <v/>
      </c>
      <c r="XFC382" s="138" t="str">
        <f>IF('DSR Attendance'!B308="","",'DSR Attendance'!B308)</f>
        <v/>
      </c>
    </row>
    <row r="383" spans="1:55 16375:16383" ht="14.4" customHeight="1">
      <c r="A383" s="190" t="str">
        <f>IF(L383="","",VLOOKUP(L383,'Truck Utilization'!B$3:C$300,2,FALSE))</f>
        <v/>
      </c>
      <c r="B383" s="191"/>
      <c r="C383" s="192" t="str">
        <f>IF($B383="","",VLOOKUP($B383,'DSR Attendance'!$A$3:$E$273,5,FALSE))</f>
        <v/>
      </c>
      <c r="D383" s="193"/>
      <c r="E383" s="637"/>
      <c r="F383" s="195"/>
      <c r="G383" s="195"/>
      <c r="H383" s="195"/>
      <c r="I383" s="196" t="str">
        <f>IF(E383="","",VLOOKUP(E383,'Summarized Plan'!A:B,2,0))</f>
        <v/>
      </c>
      <c r="J383" s="194"/>
      <c r="K383" s="194" t="s">
        <v>378</v>
      </c>
      <c r="L383" s="195"/>
      <c r="M383" s="194" t="str">
        <f t="shared" si="137"/>
        <v/>
      </c>
      <c r="N383" s="195" t="str">
        <f>IF(E383="","",VLOOKUP(E383,'Summarized Plan'!$A:$C,3,0))</f>
        <v/>
      </c>
      <c r="O383" s="195" t="str">
        <f>IF(E383="","",VLOOKUP(E383,'Summarized Plan'!$A:$G,7,0))</f>
        <v/>
      </c>
      <c r="P383" s="196"/>
      <c r="Q383" s="198">
        <f t="shared" si="138"/>
        <v>0</v>
      </c>
      <c r="R383" s="197" t="str">
        <f>IF($B383="","",VLOOKUP($Q383,'DSR Attendance'!$A$3:$D$179,4,FALSE))</f>
        <v/>
      </c>
      <c r="S383" s="197"/>
      <c r="T383" s="197">
        <f t="shared" si="139"/>
        <v>0</v>
      </c>
      <c r="U383" s="197">
        <f t="shared" si="140"/>
        <v>0</v>
      </c>
      <c r="V383" s="197" t="str">
        <f t="shared" si="141"/>
        <v/>
      </c>
      <c r="W383" s="197"/>
      <c r="X383" s="197" t="str">
        <f>_xlfn.IFNA(IF(L383="","",VLOOKUP(L383,'Truck Utilization'!B$3:D$147,3,FALSE)),"")</f>
        <v/>
      </c>
      <c r="Y383" s="197" t="str">
        <f>IF(X383="","",IF(E383="","",VLOOKUP(E383,'Summarized Plan'!$A:$E,5,0)))</f>
        <v/>
      </c>
      <c r="Z383" s="197">
        <f t="shared" si="142"/>
        <v>0</v>
      </c>
      <c r="AA383" s="197">
        <f t="shared" si="143"/>
        <v>0</v>
      </c>
      <c r="AB383" s="197" t="str">
        <f t="shared" si="144"/>
        <v/>
      </c>
      <c r="AC383" s="197"/>
      <c r="AD383" s="197">
        <f t="shared" si="145"/>
        <v>0</v>
      </c>
      <c r="AE383" s="197">
        <f t="shared" si="146"/>
        <v>0</v>
      </c>
      <c r="AF383" s="197" t="str">
        <f t="shared" si="147"/>
        <v/>
      </c>
      <c r="AG383" s="194"/>
      <c r="AH383" s="194"/>
      <c r="AI383" s="194"/>
      <c r="AJ383" s="193"/>
      <c r="AK383" s="199"/>
      <c r="AL383" s="194"/>
      <c r="AM383" s="115" t="e">
        <f t="shared" si="148"/>
        <v>#VALUE!</v>
      </c>
      <c r="AO383" s="11">
        <f t="shared" si="149"/>
        <v>0</v>
      </c>
      <c r="AP383" s="11" t="e">
        <f t="shared" si="150"/>
        <v>#N/A</v>
      </c>
      <c r="AQ383" s="11" t="str">
        <f t="shared" si="151"/>
        <v/>
      </c>
      <c r="AS383" s="202">
        <f t="shared" si="152"/>
        <v>0</v>
      </c>
      <c r="AT383" s="11" t="str">
        <f t="shared" si="153"/>
        <v/>
      </c>
      <c r="AW383" s="116"/>
      <c r="AX383" s="115" t="e">
        <f t="shared" si="154"/>
        <v>#VALUE!</v>
      </c>
      <c r="AY383" s="278" t="str">
        <f t="shared" si="155"/>
        <v/>
      </c>
      <c r="BC383" s="115" t="str">
        <f>IF(E383="","",_xlfn.XLOOKUP(E383,'Summarized Plan'!A:A,'Summarized Plan'!K:K))</f>
        <v/>
      </c>
      <c r="XEU383" s="138">
        <f t="shared" si="157"/>
        <v>0</v>
      </c>
      <c r="XEV383" s="138" t="str">
        <f>IF(E383="","",B382)</f>
        <v/>
      </c>
      <c r="XEW383" s="153" t="str">
        <f t="shared" si="158"/>
        <v/>
      </c>
      <c r="XEX383" s="138" t="str">
        <f>IF(ISNA(VLOOKUP(E383,'Summarized Plan'!$A:$U,19,0)),"",VLOOKUP(E383,'Summarized Plan'!$A:$U,19,0))</f>
        <v/>
      </c>
      <c r="XEY383" s="16" t="str">
        <f>IF('Truck Utilization'!A348=0,"",'Truck Utilization'!A348)</f>
        <v/>
      </c>
      <c r="XEZ383" s="16" t="str">
        <f>IF('Truck Utilization'!B348=0,"",'Truck Utilization'!B348)</f>
        <v/>
      </c>
      <c r="XFA383" s="138">
        <f t="shared" si="156"/>
        <v>1</v>
      </c>
      <c r="XFB383" s="138" t="str">
        <f>IF('DSR Attendance'!A309="","",'DSR Attendance'!A309)</f>
        <v/>
      </c>
      <c r="XFC383" s="138" t="str">
        <f>IF('DSR Attendance'!B309="","",'DSR Attendance'!B309)</f>
        <v/>
      </c>
    </row>
    <row r="384" spans="1:55 16375:16383" ht="14.4" customHeight="1">
      <c r="A384" s="190" t="str">
        <f>IF(L384="","",VLOOKUP(L384,'Truck Utilization'!B$3:C$300,2,FALSE))</f>
        <v/>
      </c>
      <c r="B384" s="191"/>
      <c r="C384" s="192" t="str">
        <f>IF($B384="","",VLOOKUP($B384,'DSR Attendance'!$A$3:$E$273,5,FALSE))</f>
        <v/>
      </c>
      <c r="D384" s="193"/>
      <c r="E384" s="637"/>
      <c r="F384" s="195"/>
      <c r="G384" s="195"/>
      <c r="H384" s="195"/>
      <c r="I384" s="196" t="str">
        <f>IF(E384="","",VLOOKUP(E384,'Summarized Plan'!A:B,2,0))</f>
        <v/>
      </c>
      <c r="J384" s="194"/>
      <c r="K384" s="194" t="s">
        <v>378</v>
      </c>
      <c r="L384" s="195"/>
      <c r="M384" s="194" t="str">
        <f t="shared" si="137"/>
        <v/>
      </c>
      <c r="N384" s="195" t="str">
        <f>IF(E384="","",VLOOKUP(E384,'Summarized Plan'!$A:$C,3,0))</f>
        <v/>
      </c>
      <c r="O384" s="195" t="str">
        <f>IF(E384="","",VLOOKUP(E384,'Summarized Plan'!$A:$G,7,0))</f>
        <v/>
      </c>
      <c r="P384" s="196"/>
      <c r="Q384" s="198">
        <f t="shared" si="138"/>
        <v>0</v>
      </c>
      <c r="R384" s="197" t="str">
        <f>IF($B384="","",VLOOKUP($Q384,'DSR Attendance'!$A$3:$D$179,4,FALSE))</f>
        <v/>
      </c>
      <c r="S384" s="197"/>
      <c r="T384" s="197">
        <f t="shared" si="139"/>
        <v>0</v>
      </c>
      <c r="U384" s="197">
        <f t="shared" si="140"/>
        <v>0</v>
      </c>
      <c r="V384" s="197" t="str">
        <f t="shared" si="141"/>
        <v/>
      </c>
      <c r="W384" s="197"/>
      <c r="X384" s="197" t="str">
        <f>_xlfn.IFNA(IF(L384="","",VLOOKUP(L384,'Truck Utilization'!B$3:D$147,3,FALSE)),"")</f>
        <v/>
      </c>
      <c r="Y384" s="197" t="str">
        <f>IF(X384="","",IF(E384="","",VLOOKUP(E384,'Summarized Plan'!$A:$E,5,0)))</f>
        <v/>
      </c>
      <c r="Z384" s="197">
        <f t="shared" si="142"/>
        <v>0</v>
      </c>
      <c r="AA384" s="197">
        <f t="shared" si="143"/>
        <v>0</v>
      </c>
      <c r="AB384" s="197" t="str">
        <f t="shared" si="144"/>
        <v/>
      </c>
      <c r="AC384" s="197"/>
      <c r="AD384" s="197">
        <f t="shared" si="145"/>
        <v>0</v>
      </c>
      <c r="AE384" s="197">
        <f t="shared" si="146"/>
        <v>0</v>
      </c>
      <c r="AF384" s="197" t="str">
        <f t="shared" si="147"/>
        <v/>
      </c>
      <c r="AG384" s="194"/>
      <c r="AH384" s="194"/>
      <c r="AI384" s="194"/>
      <c r="AJ384" s="193"/>
      <c r="AK384" s="199"/>
      <c r="AL384" s="194"/>
      <c r="AM384" s="115" t="e">
        <f t="shared" si="148"/>
        <v>#VALUE!</v>
      </c>
      <c r="AO384" s="11">
        <f t="shared" si="149"/>
        <v>0</v>
      </c>
      <c r="AP384" s="11" t="e">
        <f t="shared" si="150"/>
        <v>#N/A</v>
      </c>
      <c r="AQ384" s="11" t="str">
        <f t="shared" si="151"/>
        <v/>
      </c>
      <c r="AS384" s="202">
        <f t="shared" si="152"/>
        <v>0</v>
      </c>
      <c r="AT384" s="11" t="str">
        <f t="shared" si="153"/>
        <v/>
      </c>
      <c r="AW384" s="116"/>
      <c r="AX384" s="115" t="e">
        <f t="shared" si="154"/>
        <v>#VALUE!</v>
      </c>
      <c r="AY384" s="278" t="str">
        <f t="shared" si="155"/>
        <v/>
      </c>
      <c r="BC384" s="115" t="str">
        <f>IF(E384="","",_xlfn.XLOOKUP(E384,'Summarized Plan'!A:A,'Summarized Plan'!K:K))</f>
        <v/>
      </c>
      <c r="XEU384" s="138">
        <f t="shared" si="157"/>
        <v>0</v>
      </c>
      <c r="XEV384" s="138" t="str">
        <f>IF(E384="","",B382)</f>
        <v/>
      </c>
      <c r="XEW384" s="153" t="str">
        <f t="shared" si="158"/>
        <v/>
      </c>
      <c r="XEX384" s="138" t="str">
        <f>IF(ISNA(VLOOKUP(E384,'Summarized Plan'!$A:$U,19,0)),"",VLOOKUP(E384,'Summarized Plan'!$A:$U,19,0))</f>
        <v/>
      </c>
      <c r="XEY384" s="16" t="str">
        <f>IF('Truck Utilization'!A349=0,"",'Truck Utilization'!A349)</f>
        <v/>
      </c>
      <c r="XEZ384" s="16" t="str">
        <f>IF('Truck Utilization'!B349=0,"",'Truck Utilization'!B349)</f>
        <v/>
      </c>
      <c r="XFA384" s="138">
        <f t="shared" si="156"/>
        <v>1</v>
      </c>
      <c r="XFB384" s="138" t="str">
        <f>IF('DSR Attendance'!A310="","",'DSR Attendance'!A310)</f>
        <v/>
      </c>
      <c r="XFC384" s="138" t="str">
        <f>IF('DSR Attendance'!B310="","",'DSR Attendance'!B310)</f>
        <v/>
      </c>
    </row>
    <row r="385" spans="1:55 16375:16383" ht="14.4" customHeight="1">
      <c r="A385" s="190" t="str">
        <f>IF(L385="","",VLOOKUP(L385,'Truck Utilization'!B$3:C$300,2,FALSE))</f>
        <v/>
      </c>
      <c r="B385" s="191"/>
      <c r="C385" s="192" t="str">
        <f>IF($B385="","",VLOOKUP($B385,'DSR Attendance'!$A$3:$E$273,5,FALSE))</f>
        <v/>
      </c>
      <c r="D385" s="193"/>
      <c r="E385" s="637"/>
      <c r="F385" s="195"/>
      <c r="G385" s="195"/>
      <c r="H385" s="195"/>
      <c r="I385" s="196" t="str">
        <f>IF(E385="","",VLOOKUP(E385,'Summarized Plan'!A:B,2,0))</f>
        <v/>
      </c>
      <c r="J385" s="194"/>
      <c r="K385" s="194" t="s">
        <v>378</v>
      </c>
      <c r="L385" s="195"/>
      <c r="M385" s="194" t="str">
        <f t="shared" si="137"/>
        <v/>
      </c>
      <c r="N385" s="195" t="str">
        <f>IF(E385="","",VLOOKUP(E385,'Summarized Plan'!$A:$C,3,0))</f>
        <v/>
      </c>
      <c r="O385" s="195" t="str">
        <f>IF(E385="","",VLOOKUP(E385,'Summarized Plan'!$A:$G,7,0))</f>
        <v/>
      </c>
      <c r="P385" s="196"/>
      <c r="Q385" s="198">
        <f t="shared" si="138"/>
        <v>0</v>
      </c>
      <c r="R385" s="197" t="str">
        <f>IF($B385="","",VLOOKUP($Q385,'DSR Attendance'!$A$3:$D$179,4,FALSE))</f>
        <v/>
      </c>
      <c r="S385" s="197"/>
      <c r="T385" s="197">
        <f t="shared" si="139"/>
        <v>0</v>
      </c>
      <c r="U385" s="197">
        <f t="shared" si="140"/>
        <v>0</v>
      </c>
      <c r="V385" s="197" t="str">
        <f t="shared" si="141"/>
        <v/>
      </c>
      <c r="W385" s="197"/>
      <c r="X385" s="197" t="str">
        <f>_xlfn.IFNA(IF(L385="","",VLOOKUP(L385,'Truck Utilization'!B$3:D$147,3,FALSE)),"")</f>
        <v/>
      </c>
      <c r="Y385" s="197" t="str">
        <f>IF(X385="","",IF(E385="","",VLOOKUP(E385,'Summarized Plan'!$A:$E,5,0)))</f>
        <v/>
      </c>
      <c r="Z385" s="197">
        <f t="shared" si="142"/>
        <v>0</v>
      </c>
      <c r="AA385" s="197">
        <f t="shared" si="143"/>
        <v>0</v>
      </c>
      <c r="AB385" s="197" t="str">
        <f t="shared" si="144"/>
        <v/>
      </c>
      <c r="AC385" s="197"/>
      <c r="AD385" s="197">
        <f t="shared" si="145"/>
        <v>0</v>
      </c>
      <c r="AE385" s="197">
        <f t="shared" si="146"/>
        <v>0</v>
      </c>
      <c r="AF385" s="197" t="str">
        <f t="shared" si="147"/>
        <v/>
      </c>
      <c r="AG385" s="194"/>
      <c r="AH385" s="194"/>
      <c r="AI385" s="194"/>
      <c r="AJ385" s="193"/>
      <c r="AK385" s="199"/>
      <c r="AL385" s="194"/>
      <c r="AM385" s="115" t="e">
        <f t="shared" si="148"/>
        <v>#VALUE!</v>
      </c>
      <c r="AO385" s="11">
        <f t="shared" si="149"/>
        <v>0</v>
      </c>
      <c r="AP385" s="11" t="e">
        <f t="shared" si="150"/>
        <v>#N/A</v>
      </c>
      <c r="AQ385" s="11" t="str">
        <f t="shared" si="151"/>
        <v/>
      </c>
      <c r="AS385" s="202">
        <f t="shared" si="152"/>
        <v>0</v>
      </c>
      <c r="AT385" s="11" t="str">
        <f t="shared" si="153"/>
        <v/>
      </c>
      <c r="AW385" s="116"/>
      <c r="AX385" s="115" t="e">
        <f t="shared" si="154"/>
        <v>#VALUE!</v>
      </c>
      <c r="AY385" s="278" t="str">
        <f t="shared" si="155"/>
        <v/>
      </c>
      <c r="BC385" s="115" t="str">
        <f>IF(E385="","",_xlfn.XLOOKUP(E385,'Summarized Plan'!A:A,'Summarized Plan'!K:K))</f>
        <v/>
      </c>
      <c r="XEU385" s="138">
        <f t="shared" si="157"/>
        <v>0</v>
      </c>
      <c r="XEV385" s="138" t="str">
        <f>IF(E385="","",B382)</f>
        <v/>
      </c>
      <c r="XEW385" s="153" t="str">
        <f t="shared" si="158"/>
        <v/>
      </c>
      <c r="XEX385" s="138" t="str">
        <f>IF(ISNA(VLOOKUP(E385,'Summarized Plan'!$A:$U,19,0)),"",VLOOKUP(E385,'Summarized Plan'!$A:$U,19,0))</f>
        <v/>
      </c>
      <c r="XEY385" s="16" t="str">
        <f>IF('Truck Utilization'!A350=0,"",'Truck Utilization'!A350)</f>
        <v/>
      </c>
      <c r="XEZ385" s="16" t="str">
        <f>IF('Truck Utilization'!B350=0,"",'Truck Utilization'!B350)</f>
        <v/>
      </c>
      <c r="XFA385" s="138">
        <f t="shared" si="156"/>
        <v>1</v>
      </c>
      <c r="XFB385" s="138" t="str">
        <f>IF('DSR Attendance'!A311="","",'DSR Attendance'!A311)</f>
        <v/>
      </c>
      <c r="XFC385" s="138" t="str">
        <f>IF('DSR Attendance'!B311="","",'DSR Attendance'!B311)</f>
        <v/>
      </c>
    </row>
    <row r="386" spans="1:55 16375:16383" ht="14.4" customHeight="1">
      <c r="A386" s="190" t="str">
        <f>IF(L386="","",VLOOKUP(L386,'Truck Utilization'!B$3:C$300,2,FALSE))</f>
        <v/>
      </c>
      <c r="B386" s="191"/>
      <c r="C386" s="192" t="str">
        <f>IF($B386="","",VLOOKUP($B386,'DSR Attendance'!$A$3:$E$273,5,FALSE))</f>
        <v/>
      </c>
      <c r="D386" s="193"/>
      <c r="E386" s="637"/>
      <c r="F386" s="195"/>
      <c r="G386" s="195"/>
      <c r="H386" s="195"/>
      <c r="I386" s="196" t="str">
        <f>IF(E386="","",VLOOKUP(E386,'Summarized Plan'!A:B,2,0))</f>
        <v/>
      </c>
      <c r="J386" s="194"/>
      <c r="K386" s="194" t="s">
        <v>378</v>
      </c>
      <c r="L386" s="195"/>
      <c r="M386" s="194" t="str">
        <f t="shared" si="137"/>
        <v/>
      </c>
      <c r="N386" s="195" t="str">
        <f>IF(E386="","",VLOOKUP(E386,'Summarized Plan'!$A:$C,3,0))</f>
        <v/>
      </c>
      <c r="O386" s="195" t="str">
        <f>IF(E386="","",VLOOKUP(E386,'Summarized Plan'!$A:$G,7,0))</f>
        <v/>
      </c>
      <c r="P386" s="196"/>
      <c r="Q386" s="198">
        <f t="shared" si="138"/>
        <v>0</v>
      </c>
      <c r="R386" s="197" t="str">
        <f>IF($B386="","",VLOOKUP($Q386,'DSR Attendance'!$A$3:$D$179,4,FALSE))</f>
        <v/>
      </c>
      <c r="S386" s="197"/>
      <c r="T386" s="197">
        <f t="shared" si="139"/>
        <v>0</v>
      </c>
      <c r="U386" s="197">
        <f t="shared" si="140"/>
        <v>0</v>
      </c>
      <c r="V386" s="197" t="str">
        <f t="shared" si="141"/>
        <v/>
      </c>
      <c r="W386" s="197"/>
      <c r="X386" s="197" t="str">
        <f>_xlfn.IFNA(IF(L386="","",VLOOKUP(L386,'Truck Utilization'!B$3:D$147,3,FALSE)),"")</f>
        <v/>
      </c>
      <c r="Y386" s="197" t="str">
        <f>IF(X386="","",IF(E386="","",VLOOKUP(E386,'Summarized Plan'!$A:$E,5,0)))</f>
        <v/>
      </c>
      <c r="Z386" s="197">
        <f t="shared" si="142"/>
        <v>0</v>
      </c>
      <c r="AA386" s="197">
        <f t="shared" si="143"/>
        <v>0</v>
      </c>
      <c r="AB386" s="197" t="str">
        <f t="shared" si="144"/>
        <v/>
      </c>
      <c r="AC386" s="197"/>
      <c r="AD386" s="197">
        <f t="shared" si="145"/>
        <v>0</v>
      </c>
      <c r="AE386" s="197">
        <f t="shared" si="146"/>
        <v>0</v>
      </c>
      <c r="AF386" s="197" t="str">
        <f t="shared" si="147"/>
        <v/>
      </c>
      <c r="AG386" s="194"/>
      <c r="AH386" s="194"/>
      <c r="AI386" s="194"/>
      <c r="AJ386" s="193"/>
      <c r="AK386" s="199"/>
      <c r="AL386" s="194"/>
      <c r="AM386" s="115" t="e">
        <f t="shared" si="148"/>
        <v>#VALUE!</v>
      </c>
      <c r="AO386" s="11">
        <f t="shared" si="149"/>
        <v>0</v>
      </c>
      <c r="AP386" s="11" t="e">
        <f t="shared" si="150"/>
        <v>#N/A</v>
      </c>
      <c r="AQ386" s="11" t="str">
        <f t="shared" si="151"/>
        <v/>
      </c>
      <c r="AS386" s="202">
        <f t="shared" si="152"/>
        <v>0</v>
      </c>
      <c r="AT386" s="11" t="str">
        <f t="shared" si="153"/>
        <v/>
      </c>
      <c r="AW386" s="116"/>
      <c r="AX386" s="115" t="e">
        <f t="shared" si="154"/>
        <v>#VALUE!</v>
      </c>
      <c r="AY386" s="278" t="str">
        <f t="shared" si="155"/>
        <v/>
      </c>
      <c r="BC386" s="115" t="str">
        <f>IF(E386="","",_xlfn.XLOOKUP(E386,'Summarized Plan'!A:A,'Summarized Plan'!K:K))</f>
        <v/>
      </c>
      <c r="XEU386" s="138">
        <f t="shared" si="157"/>
        <v>0</v>
      </c>
      <c r="XEV386" s="138" t="str">
        <f>IF(E386="","",B382)</f>
        <v/>
      </c>
      <c r="XEW386" s="153" t="str">
        <f t="shared" si="158"/>
        <v/>
      </c>
      <c r="XEX386" s="138" t="str">
        <f>IF(ISNA(VLOOKUP(E386,'Summarized Plan'!$A:$U,19,0)),"",VLOOKUP(E386,'Summarized Plan'!$A:$U,19,0))</f>
        <v/>
      </c>
      <c r="XEY386" s="16" t="str">
        <f>IF('Truck Utilization'!A351=0,"",'Truck Utilization'!A351)</f>
        <v/>
      </c>
      <c r="XEZ386" s="16" t="str">
        <f>IF('Truck Utilization'!B351=0,"",'Truck Utilization'!B351)</f>
        <v/>
      </c>
      <c r="XFA386" s="138">
        <f t="shared" si="156"/>
        <v>1</v>
      </c>
      <c r="XFB386" s="138" t="str">
        <f>IF('DSR Attendance'!A312="","",'DSR Attendance'!A312)</f>
        <v/>
      </c>
      <c r="XFC386" s="138" t="str">
        <f>IF('DSR Attendance'!B312="","",'DSR Attendance'!B312)</f>
        <v/>
      </c>
    </row>
    <row r="387" spans="1:55 16375:16383" ht="14.4" customHeight="1">
      <c r="A387" s="190" t="str">
        <f>IF(L387="","",VLOOKUP(L387,'Truck Utilization'!B$3:C$300,2,FALSE))</f>
        <v/>
      </c>
      <c r="B387" s="191"/>
      <c r="C387" s="192" t="str">
        <f>IF($B387="","",VLOOKUP($B387,'DSR Attendance'!$A$3:$E$273,5,FALSE))</f>
        <v/>
      </c>
      <c r="D387" s="193"/>
      <c r="E387" s="637"/>
      <c r="F387" s="195"/>
      <c r="G387" s="195"/>
      <c r="H387" s="195"/>
      <c r="I387" s="196" t="str">
        <f>IF(E387="","",VLOOKUP(E387,'Summarized Plan'!A:B,2,0))</f>
        <v/>
      </c>
      <c r="J387" s="194"/>
      <c r="K387" s="194" t="s">
        <v>378</v>
      </c>
      <c r="L387" s="195"/>
      <c r="M387" s="194" t="str">
        <f t="shared" si="137"/>
        <v/>
      </c>
      <c r="N387" s="195" t="str">
        <f>IF(E387="","",VLOOKUP(E387,'Summarized Plan'!$A:$C,3,0))</f>
        <v/>
      </c>
      <c r="O387" s="195" t="str">
        <f>IF(E387="","",VLOOKUP(E387,'Summarized Plan'!$A:$G,7,0))</f>
        <v/>
      </c>
      <c r="P387" s="196"/>
      <c r="Q387" s="198">
        <f t="shared" si="138"/>
        <v>0</v>
      </c>
      <c r="R387" s="197" t="str">
        <f>IF($B387="","",VLOOKUP($Q387,'DSR Attendance'!$A$3:$D$179,4,FALSE))</f>
        <v/>
      </c>
      <c r="S387" s="197"/>
      <c r="T387" s="197">
        <f t="shared" si="139"/>
        <v>0</v>
      </c>
      <c r="U387" s="197">
        <f t="shared" si="140"/>
        <v>0</v>
      </c>
      <c r="V387" s="197" t="str">
        <f t="shared" si="141"/>
        <v/>
      </c>
      <c r="W387" s="197"/>
      <c r="X387" s="197" t="str">
        <f>_xlfn.IFNA(IF(L387="","",VLOOKUP(L387,'Truck Utilization'!B$3:D$147,3,FALSE)),"")</f>
        <v/>
      </c>
      <c r="Y387" s="197" t="str">
        <f>IF(X387="","",IF(E387="","",VLOOKUP(E387,'Summarized Plan'!$A:$E,5,0)))</f>
        <v/>
      </c>
      <c r="Z387" s="197">
        <f t="shared" si="142"/>
        <v>0</v>
      </c>
      <c r="AA387" s="197">
        <f t="shared" si="143"/>
        <v>0</v>
      </c>
      <c r="AB387" s="197" t="str">
        <f t="shared" si="144"/>
        <v/>
      </c>
      <c r="AC387" s="197"/>
      <c r="AD387" s="197">
        <f t="shared" si="145"/>
        <v>0</v>
      </c>
      <c r="AE387" s="197">
        <f t="shared" si="146"/>
        <v>0</v>
      </c>
      <c r="AF387" s="197" t="str">
        <f t="shared" si="147"/>
        <v/>
      </c>
      <c r="AG387" s="194"/>
      <c r="AH387" s="194"/>
      <c r="AI387" s="194"/>
      <c r="AJ387" s="193"/>
      <c r="AK387" s="199"/>
      <c r="AL387" s="194"/>
      <c r="AM387" s="115" t="e">
        <f t="shared" si="148"/>
        <v>#VALUE!</v>
      </c>
      <c r="AO387" s="11">
        <f t="shared" si="149"/>
        <v>0</v>
      </c>
      <c r="AP387" s="11" t="e">
        <f t="shared" si="150"/>
        <v>#N/A</v>
      </c>
      <c r="AQ387" s="11" t="str">
        <f t="shared" si="151"/>
        <v/>
      </c>
      <c r="AS387" s="202">
        <f t="shared" si="152"/>
        <v>0</v>
      </c>
      <c r="AT387" s="11" t="str">
        <f t="shared" si="153"/>
        <v/>
      </c>
      <c r="AW387" s="116"/>
      <c r="AX387" s="115" t="e">
        <f t="shared" si="154"/>
        <v>#VALUE!</v>
      </c>
      <c r="AY387" s="278" t="str">
        <f t="shared" si="155"/>
        <v/>
      </c>
      <c r="BC387" s="115" t="str">
        <f>IF(E387="","",_xlfn.XLOOKUP(E387,'Summarized Plan'!A:A,'Summarized Plan'!K:K))</f>
        <v/>
      </c>
      <c r="XEU387" s="138">
        <f t="shared" si="157"/>
        <v>0</v>
      </c>
      <c r="XEV387" s="138" t="str">
        <f>IF(E387="","",B387)</f>
        <v/>
      </c>
      <c r="XEW387" s="153" t="str">
        <f t="shared" si="158"/>
        <v/>
      </c>
      <c r="XEX387" s="138" t="str">
        <f>IF(ISNA(VLOOKUP(E387,'Summarized Plan'!$A:$U,19,0)),"",VLOOKUP(E387,'Summarized Plan'!$A:$U,19,0))</f>
        <v/>
      </c>
      <c r="XEY387" s="16" t="str">
        <f>IF('Truck Utilization'!A352=0,"",'Truck Utilization'!A352)</f>
        <v/>
      </c>
      <c r="XEZ387" s="16" t="str">
        <f>IF('Truck Utilization'!B352=0,"",'Truck Utilization'!B352)</f>
        <v/>
      </c>
      <c r="XFA387" s="138">
        <f t="shared" si="156"/>
        <v>1</v>
      </c>
      <c r="XFB387" s="138" t="str">
        <f>IF('DSR Attendance'!A313="","",'DSR Attendance'!A313)</f>
        <v/>
      </c>
      <c r="XFC387" s="138" t="str">
        <f>IF('DSR Attendance'!B313="","",'DSR Attendance'!B313)</f>
        <v/>
      </c>
    </row>
    <row r="388" spans="1:55 16375:16383" ht="14.4" customHeight="1">
      <c r="A388" s="190" t="str">
        <f>IF(L388="","",VLOOKUP(L388,'Truck Utilization'!B$3:C$300,2,FALSE))</f>
        <v/>
      </c>
      <c r="B388" s="191"/>
      <c r="C388" s="192" t="str">
        <f>IF($B388="","",VLOOKUP($B388,'DSR Attendance'!$A$3:$E$273,5,FALSE))</f>
        <v/>
      </c>
      <c r="D388" s="193"/>
      <c r="E388" s="637"/>
      <c r="F388" s="195"/>
      <c r="G388" s="195"/>
      <c r="H388" s="195"/>
      <c r="I388" s="196" t="str">
        <f>IF(E388="","",VLOOKUP(E388,'Summarized Plan'!A:B,2,0))</f>
        <v/>
      </c>
      <c r="J388" s="194"/>
      <c r="K388" s="194" t="s">
        <v>378</v>
      </c>
      <c r="L388" s="195"/>
      <c r="M388" s="194" t="str">
        <f t="shared" si="137"/>
        <v/>
      </c>
      <c r="N388" s="195" t="str">
        <f>IF(E388="","",VLOOKUP(E388,'Summarized Plan'!$A:$C,3,0))</f>
        <v/>
      </c>
      <c r="O388" s="195" t="str">
        <f>IF(E388="","",VLOOKUP(E388,'Summarized Plan'!$A:$G,7,0))</f>
        <v/>
      </c>
      <c r="P388" s="196"/>
      <c r="Q388" s="198">
        <f t="shared" si="138"/>
        <v>0</v>
      </c>
      <c r="R388" s="197" t="str">
        <f>IF($B388="","",VLOOKUP($Q388,'DSR Attendance'!$A$3:$D$179,4,FALSE))</f>
        <v/>
      </c>
      <c r="S388" s="197"/>
      <c r="T388" s="197">
        <f t="shared" si="139"/>
        <v>0</v>
      </c>
      <c r="U388" s="197">
        <f t="shared" si="140"/>
        <v>0</v>
      </c>
      <c r="V388" s="197" t="str">
        <f t="shared" si="141"/>
        <v/>
      </c>
      <c r="W388" s="197"/>
      <c r="X388" s="197" t="str">
        <f>_xlfn.IFNA(IF(L388="","",VLOOKUP(L388,'Truck Utilization'!B$3:D$147,3,FALSE)),"")</f>
        <v/>
      </c>
      <c r="Y388" s="197" t="str">
        <f>IF(X388="","",IF(E388="","",VLOOKUP(E388,'Summarized Plan'!$A:$E,5,0)))</f>
        <v/>
      </c>
      <c r="Z388" s="197">
        <f t="shared" si="142"/>
        <v>0</v>
      </c>
      <c r="AA388" s="197">
        <f t="shared" si="143"/>
        <v>0</v>
      </c>
      <c r="AB388" s="197" t="str">
        <f t="shared" si="144"/>
        <v/>
      </c>
      <c r="AC388" s="197"/>
      <c r="AD388" s="197">
        <f t="shared" si="145"/>
        <v>0</v>
      </c>
      <c r="AE388" s="197">
        <f t="shared" si="146"/>
        <v>0</v>
      </c>
      <c r="AF388" s="197" t="str">
        <f t="shared" si="147"/>
        <v/>
      </c>
      <c r="AG388" s="194"/>
      <c r="AH388" s="194"/>
      <c r="AI388" s="194"/>
      <c r="AJ388" s="193"/>
      <c r="AK388" s="199"/>
      <c r="AL388" s="194"/>
      <c r="AM388" s="115" t="e">
        <f t="shared" si="148"/>
        <v>#VALUE!</v>
      </c>
      <c r="AO388" s="11">
        <f t="shared" si="149"/>
        <v>0</v>
      </c>
      <c r="AP388" s="11" t="e">
        <f t="shared" si="150"/>
        <v>#N/A</v>
      </c>
      <c r="AQ388" s="11" t="str">
        <f t="shared" si="151"/>
        <v/>
      </c>
      <c r="AS388" s="202">
        <f t="shared" si="152"/>
        <v>0</v>
      </c>
      <c r="AT388" s="11" t="str">
        <f t="shared" si="153"/>
        <v/>
      </c>
      <c r="AW388" s="116"/>
      <c r="AX388" s="115" t="e">
        <f t="shared" si="154"/>
        <v>#VALUE!</v>
      </c>
      <c r="AY388" s="278" t="str">
        <f t="shared" si="155"/>
        <v/>
      </c>
      <c r="BC388" s="115" t="str">
        <f>IF(E388="","",_xlfn.XLOOKUP(E388,'Summarized Plan'!A:A,'Summarized Plan'!K:K))</f>
        <v/>
      </c>
      <c r="XEU388" s="138">
        <f t="shared" si="157"/>
        <v>0</v>
      </c>
      <c r="XEV388" s="138" t="str">
        <f>IF(E388="","",B387)</f>
        <v/>
      </c>
      <c r="XEW388" s="153" t="str">
        <f t="shared" si="158"/>
        <v/>
      </c>
      <c r="XEX388" s="138" t="str">
        <f>IF(ISNA(VLOOKUP(E388,'Summarized Plan'!$A:$U,19,0)),"",VLOOKUP(E388,'Summarized Plan'!$A:$U,19,0))</f>
        <v/>
      </c>
      <c r="XEY388" s="16" t="str">
        <f>IF('Truck Utilization'!A353=0,"",'Truck Utilization'!A353)</f>
        <v/>
      </c>
      <c r="XEZ388" s="16" t="str">
        <f>IF('Truck Utilization'!B353=0,"",'Truck Utilization'!B353)</f>
        <v/>
      </c>
      <c r="XFA388" s="138">
        <f t="shared" si="156"/>
        <v>1</v>
      </c>
      <c r="XFB388" s="138" t="str">
        <f>IF('DSR Attendance'!A314="","",'DSR Attendance'!A314)</f>
        <v/>
      </c>
      <c r="XFC388" s="138" t="str">
        <f>IF('DSR Attendance'!B314="","",'DSR Attendance'!B314)</f>
        <v/>
      </c>
    </row>
    <row r="389" spans="1:55 16375:16383" ht="14.4" customHeight="1">
      <c r="A389" s="190" t="str">
        <f>IF(L389="","",VLOOKUP(L389,'Truck Utilization'!B$3:C$300,2,FALSE))</f>
        <v/>
      </c>
      <c r="B389" s="191"/>
      <c r="C389" s="192" t="str">
        <f>IF($B389="","",VLOOKUP($B389,'DSR Attendance'!$A$3:$E$273,5,FALSE))</f>
        <v/>
      </c>
      <c r="D389" s="193"/>
      <c r="E389" s="637"/>
      <c r="F389" s="195"/>
      <c r="G389" s="195"/>
      <c r="H389" s="195"/>
      <c r="I389" s="196" t="str">
        <f>IF(E389="","",VLOOKUP(E389,'Summarized Plan'!A:B,2,0))</f>
        <v/>
      </c>
      <c r="J389" s="194"/>
      <c r="K389" s="194" t="s">
        <v>378</v>
      </c>
      <c r="L389" s="195"/>
      <c r="M389" s="194" t="str">
        <f t="shared" si="137"/>
        <v/>
      </c>
      <c r="N389" s="195" t="str">
        <f>IF(E389="","",VLOOKUP(E389,'Summarized Plan'!$A:$C,3,0))</f>
        <v/>
      </c>
      <c r="O389" s="195" t="str">
        <f>IF(E389="","",VLOOKUP(E389,'Summarized Plan'!$A:$G,7,0))</f>
        <v/>
      </c>
      <c r="P389" s="196"/>
      <c r="Q389" s="198">
        <f t="shared" si="138"/>
        <v>0</v>
      </c>
      <c r="R389" s="197" t="str">
        <f>IF($B389="","",VLOOKUP($Q389,'DSR Attendance'!$A$3:$D$179,4,FALSE))</f>
        <v/>
      </c>
      <c r="S389" s="197"/>
      <c r="T389" s="197">
        <f t="shared" si="139"/>
        <v>0</v>
      </c>
      <c r="U389" s="197">
        <f t="shared" si="140"/>
        <v>0</v>
      </c>
      <c r="V389" s="197" t="str">
        <f t="shared" si="141"/>
        <v/>
      </c>
      <c r="W389" s="197"/>
      <c r="X389" s="197" t="str">
        <f>_xlfn.IFNA(IF(L389="","",VLOOKUP(L389,'Truck Utilization'!B$3:D$147,3,FALSE)),"")</f>
        <v/>
      </c>
      <c r="Y389" s="197" t="str">
        <f>IF(X389="","",IF(E389="","",VLOOKUP(E389,'Summarized Plan'!$A:$E,5,0)))</f>
        <v/>
      </c>
      <c r="Z389" s="197">
        <f t="shared" si="142"/>
        <v>0</v>
      </c>
      <c r="AA389" s="197">
        <f t="shared" si="143"/>
        <v>0</v>
      </c>
      <c r="AB389" s="197" t="str">
        <f t="shared" si="144"/>
        <v/>
      </c>
      <c r="AC389" s="197"/>
      <c r="AD389" s="197">
        <f t="shared" si="145"/>
        <v>0</v>
      </c>
      <c r="AE389" s="197">
        <f t="shared" si="146"/>
        <v>0</v>
      </c>
      <c r="AF389" s="197" t="str">
        <f t="shared" si="147"/>
        <v/>
      </c>
      <c r="AG389" s="194"/>
      <c r="AH389" s="194"/>
      <c r="AI389" s="194"/>
      <c r="AJ389" s="193"/>
      <c r="AK389" s="199"/>
      <c r="AL389" s="194"/>
      <c r="AM389" s="115" t="e">
        <f t="shared" si="148"/>
        <v>#VALUE!</v>
      </c>
      <c r="AO389" s="11">
        <f t="shared" si="149"/>
        <v>0</v>
      </c>
      <c r="AP389" s="11" t="e">
        <f t="shared" si="150"/>
        <v>#N/A</v>
      </c>
      <c r="AQ389" s="11" t="str">
        <f t="shared" si="151"/>
        <v/>
      </c>
      <c r="AS389" s="202">
        <f t="shared" si="152"/>
        <v>0</v>
      </c>
      <c r="AT389" s="11" t="str">
        <f t="shared" si="153"/>
        <v/>
      </c>
      <c r="AW389" s="116"/>
      <c r="AX389" s="115" t="e">
        <f t="shared" si="154"/>
        <v>#VALUE!</v>
      </c>
      <c r="AY389" s="278" t="str">
        <f t="shared" si="155"/>
        <v/>
      </c>
      <c r="BC389" s="115" t="str">
        <f>IF(E389="","",_xlfn.XLOOKUP(E389,'Summarized Plan'!A:A,'Summarized Plan'!K:K))</f>
        <v/>
      </c>
      <c r="XEU389" s="138">
        <f t="shared" si="157"/>
        <v>0</v>
      </c>
      <c r="XEV389" s="138" t="str">
        <f>IF(E389="","",B387)</f>
        <v/>
      </c>
      <c r="XEW389" s="153" t="str">
        <f t="shared" si="158"/>
        <v/>
      </c>
      <c r="XEX389" s="138" t="str">
        <f>IF(ISNA(VLOOKUP(E389,'Summarized Plan'!$A:$U,19,0)),"",VLOOKUP(E389,'Summarized Plan'!$A:$U,19,0))</f>
        <v/>
      </c>
      <c r="XEY389" s="16" t="str">
        <f>IF('Truck Utilization'!A354=0,"",'Truck Utilization'!A354)</f>
        <v/>
      </c>
      <c r="XEZ389" s="16" t="str">
        <f>IF('Truck Utilization'!B354=0,"",'Truck Utilization'!B354)</f>
        <v/>
      </c>
      <c r="XFA389" s="138">
        <f t="shared" si="156"/>
        <v>1</v>
      </c>
      <c r="XFB389" s="138" t="str">
        <f>IF('DSR Attendance'!A315="","",'DSR Attendance'!A315)</f>
        <v/>
      </c>
      <c r="XFC389" s="138" t="str">
        <f>IF('DSR Attendance'!B315="","",'DSR Attendance'!B315)</f>
        <v/>
      </c>
    </row>
    <row r="390" spans="1:55 16375:16383" ht="14.4" customHeight="1">
      <c r="A390" s="190" t="str">
        <f>IF(L390="","",VLOOKUP(L390,'Truck Utilization'!B$3:C$300,2,FALSE))</f>
        <v/>
      </c>
      <c r="B390" s="191"/>
      <c r="C390" s="192" t="str">
        <f>IF($B390="","",VLOOKUP($B390,'DSR Attendance'!$A$3:$E$273,5,FALSE))</f>
        <v/>
      </c>
      <c r="D390" s="193"/>
      <c r="E390" s="637"/>
      <c r="F390" s="195"/>
      <c r="G390" s="195"/>
      <c r="H390" s="195"/>
      <c r="I390" s="196" t="str">
        <f>IF(E390="","",VLOOKUP(E390,'Summarized Plan'!A:B,2,0))</f>
        <v/>
      </c>
      <c r="J390" s="194"/>
      <c r="K390" s="194" t="s">
        <v>378</v>
      </c>
      <c r="L390" s="195"/>
      <c r="M390" s="194" t="str">
        <f t="shared" si="137"/>
        <v/>
      </c>
      <c r="N390" s="195" t="str">
        <f>IF(E390="","",VLOOKUP(E390,'Summarized Plan'!$A:$C,3,0))</f>
        <v/>
      </c>
      <c r="O390" s="195" t="str">
        <f>IF(E390="","",VLOOKUP(E390,'Summarized Plan'!$A:$G,7,0))</f>
        <v/>
      </c>
      <c r="P390" s="196"/>
      <c r="Q390" s="198">
        <f t="shared" si="138"/>
        <v>0</v>
      </c>
      <c r="R390" s="197" t="str">
        <f>IF($B390="","",VLOOKUP($Q390,'DSR Attendance'!$A$3:$D$179,4,FALSE))</f>
        <v/>
      </c>
      <c r="S390" s="197"/>
      <c r="T390" s="197">
        <f t="shared" si="139"/>
        <v>0</v>
      </c>
      <c r="U390" s="197">
        <f t="shared" si="140"/>
        <v>0</v>
      </c>
      <c r="V390" s="197" t="str">
        <f t="shared" si="141"/>
        <v/>
      </c>
      <c r="W390" s="197"/>
      <c r="X390" s="197" t="str">
        <f>_xlfn.IFNA(IF(L390="","",VLOOKUP(L390,'Truck Utilization'!B$3:D$147,3,FALSE)),"")</f>
        <v/>
      </c>
      <c r="Y390" s="197" t="str">
        <f>IF(X390="","",IF(E390="","",VLOOKUP(E390,'Summarized Plan'!$A:$E,5,0)))</f>
        <v/>
      </c>
      <c r="Z390" s="197">
        <f t="shared" si="142"/>
        <v>0</v>
      </c>
      <c r="AA390" s="197">
        <f t="shared" si="143"/>
        <v>0</v>
      </c>
      <c r="AB390" s="197" t="str">
        <f t="shared" si="144"/>
        <v/>
      </c>
      <c r="AC390" s="197"/>
      <c r="AD390" s="197">
        <f t="shared" si="145"/>
        <v>0</v>
      </c>
      <c r="AE390" s="197">
        <f t="shared" si="146"/>
        <v>0</v>
      </c>
      <c r="AF390" s="197" t="str">
        <f t="shared" si="147"/>
        <v/>
      </c>
      <c r="AG390" s="194"/>
      <c r="AH390" s="194"/>
      <c r="AI390" s="194"/>
      <c r="AJ390" s="193"/>
      <c r="AK390" s="199"/>
      <c r="AL390" s="194"/>
      <c r="AM390" s="115" t="e">
        <f t="shared" si="148"/>
        <v>#VALUE!</v>
      </c>
      <c r="AO390" s="11">
        <f t="shared" si="149"/>
        <v>0</v>
      </c>
      <c r="AP390" s="11" t="e">
        <f t="shared" si="150"/>
        <v>#N/A</v>
      </c>
      <c r="AQ390" s="11" t="str">
        <f t="shared" si="151"/>
        <v/>
      </c>
      <c r="AS390" s="202">
        <f t="shared" si="152"/>
        <v>0</v>
      </c>
      <c r="AT390" s="11" t="str">
        <f t="shared" si="153"/>
        <v/>
      </c>
      <c r="AW390" s="116"/>
      <c r="AX390" s="115" t="e">
        <f t="shared" si="154"/>
        <v>#VALUE!</v>
      </c>
      <c r="AY390" s="278" t="str">
        <f t="shared" si="155"/>
        <v/>
      </c>
      <c r="BC390" s="115" t="str">
        <f>IF(E390="","",_xlfn.XLOOKUP(E390,'Summarized Plan'!A:A,'Summarized Plan'!K:K))</f>
        <v/>
      </c>
      <c r="XEU390" s="138">
        <f t="shared" si="157"/>
        <v>0</v>
      </c>
      <c r="XEV390" s="138" t="str">
        <f>IF(E390="","",B387)</f>
        <v/>
      </c>
      <c r="XEW390" s="153" t="str">
        <f t="shared" si="158"/>
        <v/>
      </c>
      <c r="XEX390" s="138" t="str">
        <f>IF(ISNA(VLOOKUP(E390,'Summarized Plan'!$A:$U,19,0)),"",VLOOKUP(E390,'Summarized Plan'!$A:$U,19,0))</f>
        <v/>
      </c>
      <c r="XEY390" s="16" t="str">
        <f>IF('Truck Utilization'!A355=0,"",'Truck Utilization'!A355)</f>
        <v/>
      </c>
      <c r="XEZ390" s="16" t="str">
        <f>IF('Truck Utilization'!B355=0,"",'Truck Utilization'!B355)</f>
        <v/>
      </c>
      <c r="XFA390" s="138">
        <f t="shared" si="156"/>
        <v>1</v>
      </c>
      <c r="XFB390" s="138" t="str">
        <f>IF('DSR Attendance'!A316="","",'DSR Attendance'!A316)</f>
        <v/>
      </c>
      <c r="XFC390" s="138" t="str">
        <f>IF('DSR Attendance'!B316="","",'DSR Attendance'!B316)</f>
        <v/>
      </c>
    </row>
    <row r="391" spans="1:55 16375:16383" ht="14.4" customHeight="1">
      <c r="A391" s="190" t="str">
        <f>IF(L391="","",VLOOKUP(L391,'Truck Utilization'!B$3:C$300,2,FALSE))</f>
        <v/>
      </c>
      <c r="B391" s="191"/>
      <c r="C391" s="192" t="str">
        <f>IF($B391="","",VLOOKUP($B391,'DSR Attendance'!$A$3:$E$273,5,FALSE))</f>
        <v/>
      </c>
      <c r="D391" s="193"/>
      <c r="E391" s="637"/>
      <c r="F391" s="195"/>
      <c r="G391" s="195"/>
      <c r="H391" s="195"/>
      <c r="I391" s="196" t="str">
        <f>IF(E391="","",VLOOKUP(E391,'Summarized Plan'!A:B,2,0))</f>
        <v/>
      </c>
      <c r="J391" s="194"/>
      <c r="K391" s="194" t="s">
        <v>378</v>
      </c>
      <c r="L391" s="195"/>
      <c r="M391" s="194" t="str">
        <f t="shared" si="137"/>
        <v/>
      </c>
      <c r="N391" s="195" t="str">
        <f>IF(E391="","",VLOOKUP(E391,'Summarized Plan'!$A:$C,3,0))</f>
        <v/>
      </c>
      <c r="O391" s="195" t="str">
        <f>IF(E391="","",VLOOKUP(E391,'Summarized Plan'!$A:$G,7,0))</f>
        <v/>
      </c>
      <c r="P391" s="196"/>
      <c r="Q391" s="198">
        <f t="shared" si="138"/>
        <v>0</v>
      </c>
      <c r="R391" s="197" t="str">
        <f>IF($B391="","",VLOOKUP($Q391,'DSR Attendance'!$A$3:$D$179,4,FALSE))</f>
        <v/>
      </c>
      <c r="S391" s="197"/>
      <c r="T391" s="197">
        <f t="shared" si="139"/>
        <v>0</v>
      </c>
      <c r="U391" s="197">
        <f t="shared" si="140"/>
        <v>0</v>
      </c>
      <c r="V391" s="197" t="str">
        <f t="shared" si="141"/>
        <v/>
      </c>
      <c r="W391" s="197"/>
      <c r="X391" s="197" t="str">
        <f>_xlfn.IFNA(IF(L391="","",VLOOKUP(L391,'Truck Utilization'!B$3:D$147,3,FALSE)),"")</f>
        <v/>
      </c>
      <c r="Y391" s="197" t="str">
        <f>IF(X391="","",IF(E391="","",VLOOKUP(E391,'Summarized Plan'!$A:$E,5,0)))</f>
        <v/>
      </c>
      <c r="Z391" s="197">
        <f t="shared" si="142"/>
        <v>0</v>
      </c>
      <c r="AA391" s="197">
        <f t="shared" si="143"/>
        <v>0</v>
      </c>
      <c r="AB391" s="197" t="str">
        <f t="shared" si="144"/>
        <v/>
      </c>
      <c r="AC391" s="197"/>
      <c r="AD391" s="197">
        <f t="shared" si="145"/>
        <v>0</v>
      </c>
      <c r="AE391" s="197">
        <f t="shared" si="146"/>
        <v>0</v>
      </c>
      <c r="AF391" s="197" t="str">
        <f t="shared" si="147"/>
        <v/>
      </c>
      <c r="AG391" s="194"/>
      <c r="AH391" s="194"/>
      <c r="AI391" s="194"/>
      <c r="AJ391" s="193"/>
      <c r="AK391" s="199"/>
      <c r="AL391" s="194"/>
      <c r="AM391" s="115" t="e">
        <f t="shared" si="148"/>
        <v>#VALUE!</v>
      </c>
      <c r="AO391" s="11">
        <f t="shared" si="149"/>
        <v>0</v>
      </c>
      <c r="AP391" s="11" t="e">
        <f t="shared" si="150"/>
        <v>#N/A</v>
      </c>
      <c r="AQ391" s="11" t="str">
        <f t="shared" si="151"/>
        <v/>
      </c>
      <c r="AS391" s="202">
        <f t="shared" si="152"/>
        <v>0</v>
      </c>
      <c r="AT391" s="11" t="str">
        <f t="shared" si="153"/>
        <v/>
      </c>
      <c r="AW391" s="116"/>
      <c r="AX391" s="115" t="e">
        <f t="shared" si="154"/>
        <v>#VALUE!</v>
      </c>
      <c r="AY391" s="278" t="str">
        <f t="shared" si="155"/>
        <v/>
      </c>
      <c r="BC391" s="115" t="str">
        <f>IF(E391="","",_xlfn.XLOOKUP(E391,'Summarized Plan'!A:A,'Summarized Plan'!K:K))</f>
        <v/>
      </c>
      <c r="XEU391" s="138">
        <f t="shared" si="157"/>
        <v>0</v>
      </c>
      <c r="XEV391" s="138" t="str">
        <f>IF(E391="","",B387)</f>
        <v/>
      </c>
      <c r="XEW391" s="153" t="str">
        <f t="shared" si="158"/>
        <v/>
      </c>
      <c r="XEX391" s="138" t="str">
        <f>IF(ISNA(VLOOKUP(E391,'Summarized Plan'!$A:$U,19,0)),"",VLOOKUP(E391,'Summarized Plan'!$A:$U,19,0))</f>
        <v/>
      </c>
      <c r="XEY391" s="16" t="str">
        <f>IF('Truck Utilization'!A356=0,"",'Truck Utilization'!A356)</f>
        <v/>
      </c>
      <c r="XEZ391" s="16" t="str">
        <f>IF('Truck Utilization'!B356=0,"",'Truck Utilization'!B356)</f>
        <v/>
      </c>
      <c r="XFA391" s="138">
        <f t="shared" si="156"/>
        <v>1</v>
      </c>
      <c r="XFB391" s="138" t="str">
        <f>IF('DSR Attendance'!A317="","",'DSR Attendance'!A317)</f>
        <v/>
      </c>
      <c r="XFC391" s="138" t="str">
        <f>IF('DSR Attendance'!B317="","",'DSR Attendance'!B317)</f>
        <v/>
      </c>
    </row>
    <row r="392" spans="1:55 16375:16383" ht="14.4" customHeight="1">
      <c r="A392" s="190" t="str">
        <f>IF(L392="","",VLOOKUP(L392,'Truck Utilization'!B$3:C$300,2,FALSE))</f>
        <v/>
      </c>
      <c r="B392" s="191"/>
      <c r="C392" s="192" t="str">
        <f>IF($B392="","",VLOOKUP($B392,'DSR Attendance'!$A$3:$E$273,5,FALSE))</f>
        <v/>
      </c>
      <c r="D392" s="193"/>
      <c r="E392" s="637"/>
      <c r="F392" s="195"/>
      <c r="G392" s="195"/>
      <c r="H392" s="195"/>
      <c r="I392" s="196" t="str">
        <f>IF(E392="","",VLOOKUP(E392,'Summarized Plan'!A:B,2,0))</f>
        <v/>
      </c>
      <c r="J392" s="194"/>
      <c r="K392" s="194" t="s">
        <v>378</v>
      </c>
      <c r="L392" s="195"/>
      <c r="M392" s="194" t="str">
        <f t="shared" ref="M392:M455" si="159">N392</f>
        <v/>
      </c>
      <c r="N392" s="195" t="str">
        <f>IF(E392="","",VLOOKUP(E392,'Summarized Plan'!$A:$C,3,0))</f>
        <v/>
      </c>
      <c r="O392" s="195" t="str">
        <f>IF(E392="","",VLOOKUP(E392,'Summarized Plan'!$A:$G,7,0))</f>
        <v/>
      </c>
      <c r="P392" s="196"/>
      <c r="Q392" s="198">
        <f t="shared" ref="Q392:Q455" si="160">B392</f>
        <v>0</v>
      </c>
      <c r="R392" s="197" t="str">
        <f>IF($B392="","",VLOOKUP($Q392,'DSR Attendance'!$A$3:$D$179,4,FALSE))</f>
        <v/>
      </c>
      <c r="S392" s="197"/>
      <c r="T392" s="197">
        <f t="shared" ref="T392:T455" si="161">+L392</f>
        <v>0</v>
      </c>
      <c r="U392" s="197">
        <f t="shared" ref="U392:U455" si="162">+B392</f>
        <v>0</v>
      </c>
      <c r="V392" s="197" t="str">
        <f t="shared" ref="V392:V455" si="163">+O392</f>
        <v/>
      </c>
      <c r="W392" s="197"/>
      <c r="X392" s="197" t="str">
        <f>_xlfn.IFNA(IF(L392="","",VLOOKUP(L392,'Truck Utilization'!B$3:D$147,3,FALSE)),"")</f>
        <v/>
      </c>
      <c r="Y392" s="197" t="str">
        <f>IF(X392="","",IF(E392="","",VLOOKUP(E392,'Summarized Plan'!$A:$E,5,0)))</f>
        <v/>
      </c>
      <c r="Z392" s="197">
        <f t="shared" ref="Z392:Z455" si="164">+E392</f>
        <v>0</v>
      </c>
      <c r="AA392" s="197">
        <f t="shared" ref="AA392:AA455" si="165">+L392</f>
        <v>0</v>
      </c>
      <c r="AB392" s="197" t="str">
        <f t="shared" ref="AB392:AB455" si="166">+N392</f>
        <v/>
      </c>
      <c r="AC392" s="197"/>
      <c r="AD392" s="197">
        <f t="shared" ref="AD392:AD455" si="167">+Q392</f>
        <v>0</v>
      </c>
      <c r="AE392" s="197">
        <f t="shared" ref="AE392:AE455" si="168">+F392</f>
        <v>0</v>
      </c>
      <c r="AF392" s="197" t="str">
        <f t="shared" ref="AF392:AF455" si="169">+I392</f>
        <v/>
      </c>
      <c r="AG392" s="194"/>
      <c r="AH392" s="194"/>
      <c r="AI392" s="194"/>
      <c r="AJ392" s="193"/>
      <c r="AK392" s="199"/>
      <c r="AL392" s="194"/>
      <c r="AM392" s="115" t="e">
        <f t="shared" ref="AM392:AM455" si="170">N392-M392</f>
        <v>#VALUE!</v>
      </c>
      <c r="AO392" s="11">
        <f t="shared" ref="AO392:AO455" si="171">E392</f>
        <v>0</v>
      </c>
      <c r="AP392" s="11" t="e">
        <f t="shared" ref="AP392:AP455" si="172">VLOOKUP(O392,AV:AW,2,0)</f>
        <v>#N/A</v>
      </c>
      <c r="AQ392" s="11" t="str">
        <f t="shared" ref="AQ392:AQ455" si="173">N392</f>
        <v/>
      </c>
      <c r="AS392" s="202">
        <f t="shared" ref="AS392:AS455" si="174">B392</f>
        <v>0</v>
      </c>
      <c r="AT392" s="11" t="str">
        <f t="shared" ref="AT392:AT455" si="175">A392</f>
        <v/>
      </c>
      <c r="AW392" s="116"/>
      <c r="AX392" s="115" t="e">
        <f t="shared" ref="AX392:AX455" si="176">Y392/X392</f>
        <v>#VALUE!</v>
      </c>
      <c r="AY392" s="278" t="str">
        <f t="shared" ref="AY392:AY455" si="177">IF(X392="","",Y392/X392)</f>
        <v/>
      </c>
      <c r="BC392" s="115" t="str">
        <f>IF(E392="","",_xlfn.XLOOKUP(E392,'Summarized Plan'!A:A,'Summarized Plan'!K:K))</f>
        <v/>
      </c>
      <c r="XEU392" s="138">
        <f t="shared" si="157"/>
        <v>0</v>
      </c>
      <c r="XEV392" s="138" t="str">
        <f>IF(E392="","",B392)</f>
        <v/>
      </c>
      <c r="XEW392" s="153" t="str">
        <f t="shared" si="158"/>
        <v/>
      </c>
      <c r="XEX392" s="138" t="str">
        <f>IF(ISNA(VLOOKUP(E392,'Summarized Plan'!$A:$U,19,0)),"",VLOOKUP(E392,'Summarized Plan'!$A:$U,19,0))</f>
        <v/>
      </c>
      <c r="XEY392" s="16" t="str">
        <f>IF('Truck Utilization'!A357=0,"",'Truck Utilization'!A357)</f>
        <v/>
      </c>
      <c r="XEZ392" s="16" t="str">
        <f>IF('Truck Utilization'!B357=0,"",'Truck Utilization'!B357)</f>
        <v/>
      </c>
      <c r="XFA392" s="138">
        <f t="shared" ref="XFA392:XFA455" si="178">IF(XFB392=0,"",1)</f>
        <v>1</v>
      </c>
      <c r="XFB392" s="138" t="str">
        <f>IF('DSR Attendance'!A318="","",'DSR Attendance'!A318)</f>
        <v/>
      </c>
      <c r="XFC392" s="138" t="str">
        <f>IF('DSR Attendance'!B318="","",'DSR Attendance'!B318)</f>
        <v/>
      </c>
    </row>
    <row r="393" spans="1:55 16375:16383" ht="14.4" customHeight="1">
      <c r="A393" s="190" t="str">
        <f>IF(L393="","",VLOOKUP(L393,'Truck Utilization'!B$3:C$300,2,FALSE))</f>
        <v/>
      </c>
      <c r="B393" s="191"/>
      <c r="C393" s="192" t="str">
        <f>IF($B393="","",VLOOKUP($B393,'DSR Attendance'!$A$3:$E$273,5,FALSE))</f>
        <v/>
      </c>
      <c r="D393" s="193"/>
      <c r="E393" s="637"/>
      <c r="F393" s="195"/>
      <c r="G393" s="195"/>
      <c r="H393" s="195"/>
      <c r="I393" s="196" t="str">
        <f>IF(E393="","",VLOOKUP(E393,'Summarized Plan'!A:B,2,0))</f>
        <v/>
      </c>
      <c r="J393" s="194"/>
      <c r="K393" s="194" t="s">
        <v>378</v>
      </c>
      <c r="L393" s="195"/>
      <c r="M393" s="194" t="str">
        <f t="shared" si="159"/>
        <v/>
      </c>
      <c r="N393" s="195" t="str">
        <f>IF(E393="","",VLOOKUP(E393,'Summarized Plan'!$A:$C,3,0))</f>
        <v/>
      </c>
      <c r="O393" s="195" t="str">
        <f>IF(E393="","",VLOOKUP(E393,'Summarized Plan'!$A:$G,7,0))</f>
        <v/>
      </c>
      <c r="P393" s="196"/>
      <c r="Q393" s="198">
        <f t="shared" si="160"/>
        <v>0</v>
      </c>
      <c r="R393" s="197" t="str">
        <f>IF($B393="","",VLOOKUP($Q393,'DSR Attendance'!$A$3:$D$179,4,FALSE))</f>
        <v/>
      </c>
      <c r="S393" s="197"/>
      <c r="T393" s="197">
        <f t="shared" si="161"/>
        <v>0</v>
      </c>
      <c r="U393" s="197">
        <f t="shared" si="162"/>
        <v>0</v>
      </c>
      <c r="V393" s="197" t="str">
        <f t="shared" si="163"/>
        <v/>
      </c>
      <c r="W393" s="197"/>
      <c r="X393" s="197" t="str">
        <f>_xlfn.IFNA(IF(L393="","",VLOOKUP(L393,'Truck Utilization'!B$3:D$147,3,FALSE)),"")</f>
        <v/>
      </c>
      <c r="Y393" s="197" t="str">
        <f>IF(X393="","",IF(E393="","",VLOOKUP(E393,'Summarized Plan'!$A:$E,5,0)))</f>
        <v/>
      </c>
      <c r="Z393" s="197">
        <f t="shared" si="164"/>
        <v>0</v>
      </c>
      <c r="AA393" s="197">
        <f t="shared" si="165"/>
        <v>0</v>
      </c>
      <c r="AB393" s="197" t="str">
        <f t="shared" si="166"/>
        <v/>
      </c>
      <c r="AC393" s="197"/>
      <c r="AD393" s="197">
        <f t="shared" si="167"/>
        <v>0</v>
      </c>
      <c r="AE393" s="197">
        <f t="shared" si="168"/>
        <v>0</v>
      </c>
      <c r="AF393" s="197" t="str">
        <f t="shared" si="169"/>
        <v/>
      </c>
      <c r="AG393" s="194"/>
      <c r="AH393" s="194"/>
      <c r="AI393" s="194"/>
      <c r="AJ393" s="193"/>
      <c r="AK393" s="199"/>
      <c r="AL393" s="194"/>
      <c r="AM393" s="115" t="e">
        <f t="shared" si="170"/>
        <v>#VALUE!</v>
      </c>
      <c r="AO393" s="11">
        <f t="shared" si="171"/>
        <v>0</v>
      </c>
      <c r="AP393" s="11" t="e">
        <f t="shared" si="172"/>
        <v>#N/A</v>
      </c>
      <c r="AQ393" s="11" t="str">
        <f t="shared" si="173"/>
        <v/>
      </c>
      <c r="AS393" s="202">
        <f t="shared" si="174"/>
        <v>0</v>
      </c>
      <c r="AT393" s="11" t="str">
        <f t="shared" si="175"/>
        <v/>
      </c>
      <c r="AW393" s="116"/>
      <c r="AX393" s="115" t="e">
        <f t="shared" si="176"/>
        <v>#VALUE!</v>
      </c>
      <c r="AY393" s="278" t="str">
        <f t="shared" si="177"/>
        <v/>
      </c>
      <c r="BC393" s="115" t="str">
        <f>IF(E393="","",_xlfn.XLOOKUP(E393,'Summarized Plan'!A:A,'Summarized Plan'!K:K))</f>
        <v/>
      </c>
      <c r="XEU393" s="138">
        <f t="shared" si="157"/>
        <v>0</v>
      </c>
      <c r="XEV393" s="138" t="str">
        <f>IF(E393="","",B392)</f>
        <v/>
      </c>
      <c r="XEW393" s="153" t="str">
        <f t="shared" si="158"/>
        <v/>
      </c>
      <c r="XEX393" s="138" t="str">
        <f>IF(ISNA(VLOOKUP(E393,'Summarized Plan'!$A:$U,19,0)),"",VLOOKUP(E393,'Summarized Plan'!$A:$U,19,0))</f>
        <v/>
      </c>
      <c r="XEY393" s="16" t="str">
        <f>IF('Truck Utilization'!A358=0,"",'Truck Utilization'!A358)</f>
        <v/>
      </c>
      <c r="XEZ393" s="16" t="str">
        <f>IF('Truck Utilization'!B358=0,"",'Truck Utilization'!B358)</f>
        <v/>
      </c>
      <c r="XFA393" s="138">
        <f t="shared" si="178"/>
        <v>1</v>
      </c>
      <c r="XFB393" s="138" t="str">
        <f>IF('DSR Attendance'!A319="","",'DSR Attendance'!A319)</f>
        <v/>
      </c>
      <c r="XFC393" s="138" t="str">
        <f>IF('DSR Attendance'!B319="","",'DSR Attendance'!B319)</f>
        <v/>
      </c>
    </row>
    <row r="394" spans="1:55 16375:16383" ht="14.4" customHeight="1">
      <c r="A394" s="190" t="str">
        <f>IF(L394="","",VLOOKUP(L394,'Truck Utilization'!B$3:C$300,2,FALSE))</f>
        <v/>
      </c>
      <c r="B394" s="191"/>
      <c r="C394" s="192" t="str">
        <f>IF($B394="","",VLOOKUP($B394,'DSR Attendance'!$A$3:$E$273,5,FALSE))</f>
        <v/>
      </c>
      <c r="D394" s="193"/>
      <c r="E394" s="637"/>
      <c r="F394" s="195"/>
      <c r="G394" s="195"/>
      <c r="H394" s="195"/>
      <c r="I394" s="196" t="str">
        <f>IF(E394="","",VLOOKUP(E394,'Summarized Plan'!A:B,2,0))</f>
        <v/>
      </c>
      <c r="J394" s="194"/>
      <c r="K394" s="194" t="s">
        <v>378</v>
      </c>
      <c r="L394" s="195"/>
      <c r="M394" s="194" t="str">
        <f t="shared" si="159"/>
        <v/>
      </c>
      <c r="N394" s="195" t="str">
        <f>IF(E394="","",VLOOKUP(E394,'Summarized Plan'!$A:$C,3,0))</f>
        <v/>
      </c>
      <c r="O394" s="195" t="str">
        <f>IF(E394="","",VLOOKUP(E394,'Summarized Plan'!$A:$G,7,0))</f>
        <v/>
      </c>
      <c r="P394" s="196"/>
      <c r="Q394" s="198">
        <f t="shared" si="160"/>
        <v>0</v>
      </c>
      <c r="R394" s="197" t="str">
        <f>IF($B394="","",VLOOKUP($Q394,'DSR Attendance'!$A$3:$D$179,4,FALSE))</f>
        <v/>
      </c>
      <c r="S394" s="197"/>
      <c r="T394" s="197">
        <f t="shared" si="161"/>
        <v>0</v>
      </c>
      <c r="U394" s="197">
        <f t="shared" si="162"/>
        <v>0</v>
      </c>
      <c r="V394" s="197" t="str">
        <f t="shared" si="163"/>
        <v/>
      </c>
      <c r="W394" s="197"/>
      <c r="X394" s="197" t="str">
        <f>_xlfn.IFNA(IF(L394="","",VLOOKUP(L394,'Truck Utilization'!B$3:D$147,3,FALSE)),"")</f>
        <v/>
      </c>
      <c r="Y394" s="197" t="str">
        <f>IF(X394="","",IF(E394="","",VLOOKUP(E394,'Summarized Plan'!$A:$E,5,0)))</f>
        <v/>
      </c>
      <c r="Z394" s="197">
        <f t="shared" si="164"/>
        <v>0</v>
      </c>
      <c r="AA394" s="197">
        <f t="shared" si="165"/>
        <v>0</v>
      </c>
      <c r="AB394" s="197" t="str">
        <f t="shared" si="166"/>
        <v/>
      </c>
      <c r="AC394" s="197"/>
      <c r="AD394" s="197">
        <f t="shared" si="167"/>
        <v>0</v>
      </c>
      <c r="AE394" s="197">
        <f t="shared" si="168"/>
        <v>0</v>
      </c>
      <c r="AF394" s="197" t="str">
        <f t="shared" si="169"/>
        <v/>
      </c>
      <c r="AG394" s="194"/>
      <c r="AH394" s="194"/>
      <c r="AI394" s="194"/>
      <c r="AJ394" s="193"/>
      <c r="AK394" s="199"/>
      <c r="AL394" s="194"/>
      <c r="AM394" s="115" t="e">
        <f t="shared" si="170"/>
        <v>#VALUE!</v>
      </c>
      <c r="AO394" s="11">
        <f t="shared" si="171"/>
        <v>0</v>
      </c>
      <c r="AP394" s="11" t="e">
        <f t="shared" si="172"/>
        <v>#N/A</v>
      </c>
      <c r="AQ394" s="11" t="str">
        <f t="shared" si="173"/>
        <v/>
      </c>
      <c r="AS394" s="202">
        <f t="shared" si="174"/>
        <v>0</v>
      </c>
      <c r="AT394" s="11" t="str">
        <f t="shared" si="175"/>
        <v/>
      </c>
      <c r="AW394" s="116"/>
      <c r="AX394" s="115" t="e">
        <f t="shared" si="176"/>
        <v>#VALUE!</v>
      </c>
      <c r="AY394" s="278" t="str">
        <f t="shared" si="177"/>
        <v/>
      </c>
      <c r="BC394" s="115" t="str">
        <f>IF(E394="","",_xlfn.XLOOKUP(E394,'Summarized Plan'!A:A,'Summarized Plan'!K:K))</f>
        <v/>
      </c>
      <c r="XEU394" s="138">
        <f t="shared" si="157"/>
        <v>0</v>
      </c>
      <c r="XEV394" s="138" t="str">
        <f>IF(E394="","",B392)</f>
        <v/>
      </c>
      <c r="XEW394" s="153" t="str">
        <f t="shared" si="158"/>
        <v/>
      </c>
      <c r="XEX394" s="138" t="str">
        <f>IF(ISNA(VLOOKUP(E394,'Summarized Plan'!$A:$U,19,0)),"",VLOOKUP(E394,'Summarized Plan'!$A:$U,19,0))</f>
        <v/>
      </c>
      <c r="XEY394" s="16" t="str">
        <f>IF('Truck Utilization'!A359=0,"",'Truck Utilization'!A359)</f>
        <v/>
      </c>
      <c r="XEZ394" s="16" t="str">
        <f>IF('Truck Utilization'!B359=0,"",'Truck Utilization'!B359)</f>
        <v/>
      </c>
      <c r="XFA394" s="138">
        <f t="shared" si="178"/>
        <v>1</v>
      </c>
      <c r="XFB394" s="138" t="str">
        <f>IF('DSR Attendance'!A320="","",'DSR Attendance'!A320)</f>
        <v/>
      </c>
      <c r="XFC394" s="138" t="str">
        <f>IF('DSR Attendance'!B320="","",'DSR Attendance'!B320)</f>
        <v/>
      </c>
    </row>
    <row r="395" spans="1:55 16375:16383" ht="14.4" customHeight="1">
      <c r="A395" s="190" t="str">
        <f>IF(L395="","",VLOOKUP(L395,'Truck Utilization'!B$3:C$300,2,FALSE))</f>
        <v/>
      </c>
      <c r="B395" s="191"/>
      <c r="C395" s="192" t="str">
        <f>IF($B395="","",VLOOKUP($B395,'DSR Attendance'!$A$3:$E$273,5,FALSE))</f>
        <v/>
      </c>
      <c r="D395" s="193"/>
      <c r="E395" s="637"/>
      <c r="F395" s="195"/>
      <c r="G395" s="195"/>
      <c r="H395" s="195"/>
      <c r="I395" s="196" t="str">
        <f>IF(E395="","",VLOOKUP(E395,'Summarized Plan'!A:B,2,0))</f>
        <v/>
      </c>
      <c r="J395" s="194"/>
      <c r="K395" s="194" t="s">
        <v>378</v>
      </c>
      <c r="L395" s="195"/>
      <c r="M395" s="194" t="str">
        <f t="shared" si="159"/>
        <v/>
      </c>
      <c r="N395" s="195" t="str">
        <f>IF(E395="","",VLOOKUP(E395,'Summarized Plan'!$A:$C,3,0))</f>
        <v/>
      </c>
      <c r="O395" s="195" t="str">
        <f>IF(E395="","",VLOOKUP(E395,'Summarized Plan'!$A:$G,7,0))</f>
        <v/>
      </c>
      <c r="P395" s="196"/>
      <c r="Q395" s="198">
        <f t="shared" si="160"/>
        <v>0</v>
      </c>
      <c r="R395" s="197" t="str">
        <f>IF($B395="","",VLOOKUP($Q395,'DSR Attendance'!$A$3:$D$179,4,FALSE))</f>
        <v/>
      </c>
      <c r="S395" s="197"/>
      <c r="T395" s="197">
        <f t="shared" si="161"/>
        <v>0</v>
      </c>
      <c r="U395" s="197">
        <f t="shared" si="162"/>
        <v>0</v>
      </c>
      <c r="V395" s="197" t="str">
        <f t="shared" si="163"/>
        <v/>
      </c>
      <c r="W395" s="197"/>
      <c r="X395" s="197" t="str">
        <f>_xlfn.IFNA(IF(L395="","",VLOOKUP(L395,'Truck Utilization'!B$3:D$147,3,FALSE)),"")</f>
        <v/>
      </c>
      <c r="Y395" s="197" t="str">
        <f>IF(X395="","",IF(E395="","",VLOOKUP(E395,'Summarized Plan'!$A:$E,5,0)))</f>
        <v/>
      </c>
      <c r="Z395" s="197">
        <f t="shared" si="164"/>
        <v>0</v>
      </c>
      <c r="AA395" s="197">
        <f t="shared" si="165"/>
        <v>0</v>
      </c>
      <c r="AB395" s="197" t="str">
        <f t="shared" si="166"/>
        <v/>
      </c>
      <c r="AC395" s="197"/>
      <c r="AD395" s="197">
        <f t="shared" si="167"/>
        <v>0</v>
      </c>
      <c r="AE395" s="197">
        <f t="shared" si="168"/>
        <v>0</v>
      </c>
      <c r="AF395" s="197" t="str">
        <f t="shared" si="169"/>
        <v/>
      </c>
      <c r="AG395" s="194"/>
      <c r="AH395" s="194"/>
      <c r="AI395" s="194"/>
      <c r="AJ395" s="193"/>
      <c r="AK395" s="199"/>
      <c r="AL395" s="194"/>
      <c r="AM395" s="115" t="e">
        <f t="shared" si="170"/>
        <v>#VALUE!</v>
      </c>
      <c r="AO395" s="11">
        <f t="shared" si="171"/>
        <v>0</v>
      </c>
      <c r="AP395" s="11" t="e">
        <f t="shared" si="172"/>
        <v>#N/A</v>
      </c>
      <c r="AQ395" s="11" t="str">
        <f t="shared" si="173"/>
        <v/>
      </c>
      <c r="AS395" s="202">
        <f t="shared" si="174"/>
        <v>0</v>
      </c>
      <c r="AT395" s="11" t="str">
        <f t="shared" si="175"/>
        <v/>
      </c>
      <c r="AW395" s="116"/>
      <c r="AX395" s="115" t="e">
        <f t="shared" si="176"/>
        <v>#VALUE!</v>
      </c>
      <c r="AY395" s="278" t="str">
        <f t="shared" si="177"/>
        <v/>
      </c>
      <c r="BC395" s="115" t="str">
        <f>IF(E395="","",_xlfn.XLOOKUP(E395,'Summarized Plan'!A:A,'Summarized Plan'!K:K))</f>
        <v/>
      </c>
      <c r="XEU395" s="138">
        <f t="shared" si="157"/>
        <v>0</v>
      </c>
      <c r="XEV395" s="138" t="str">
        <f>IF(E395="","",B392)</f>
        <v/>
      </c>
      <c r="XEW395" s="153" t="str">
        <f t="shared" si="158"/>
        <v/>
      </c>
      <c r="XEX395" s="138" t="str">
        <f>IF(ISNA(VLOOKUP(E395,'Summarized Plan'!$A:$U,19,0)),"",VLOOKUP(E395,'Summarized Plan'!$A:$U,19,0))</f>
        <v/>
      </c>
      <c r="XEY395" s="16" t="str">
        <f>IF('Truck Utilization'!A360=0,"",'Truck Utilization'!A360)</f>
        <v/>
      </c>
      <c r="XEZ395" s="16" t="str">
        <f>IF('Truck Utilization'!B360=0,"",'Truck Utilization'!B360)</f>
        <v/>
      </c>
      <c r="XFA395" s="138">
        <f t="shared" si="178"/>
        <v>1</v>
      </c>
      <c r="XFB395" s="138" t="str">
        <f>IF('DSR Attendance'!A321="","",'DSR Attendance'!A321)</f>
        <v/>
      </c>
      <c r="XFC395" s="138" t="str">
        <f>IF('DSR Attendance'!B321="","",'DSR Attendance'!B321)</f>
        <v/>
      </c>
    </row>
    <row r="396" spans="1:55 16375:16383" ht="14.4" customHeight="1">
      <c r="A396" s="190" t="str">
        <f>IF(L396="","",VLOOKUP(L396,'Truck Utilization'!B$3:C$300,2,FALSE))</f>
        <v/>
      </c>
      <c r="B396" s="191"/>
      <c r="C396" s="192" t="str">
        <f>IF($B396="","",VLOOKUP($B396,'DSR Attendance'!$A$3:$E$273,5,FALSE))</f>
        <v/>
      </c>
      <c r="D396" s="193"/>
      <c r="E396" s="637"/>
      <c r="F396" s="195"/>
      <c r="G396" s="195"/>
      <c r="H396" s="195"/>
      <c r="I396" s="196" t="str">
        <f>IF(E396="","",VLOOKUP(E396,'Summarized Plan'!A:B,2,0))</f>
        <v/>
      </c>
      <c r="J396" s="194"/>
      <c r="K396" s="194" t="s">
        <v>378</v>
      </c>
      <c r="L396" s="195"/>
      <c r="M396" s="194" t="str">
        <f t="shared" si="159"/>
        <v/>
      </c>
      <c r="N396" s="195" t="str">
        <f>IF(E396="","",VLOOKUP(E396,'Summarized Plan'!$A:$C,3,0))</f>
        <v/>
      </c>
      <c r="O396" s="195" t="str">
        <f>IF(E396="","",VLOOKUP(E396,'Summarized Plan'!$A:$G,7,0))</f>
        <v/>
      </c>
      <c r="P396" s="196"/>
      <c r="Q396" s="198">
        <f t="shared" si="160"/>
        <v>0</v>
      </c>
      <c r="R396" s="197" t="str">
        <f>IF($B396="","",VLOOKUP($Q396,'DSR Attendance'!$A$3:$D$179,4,FALSE))</f>
        <v/>
      </c>
      <c r="S396" s="197"/>
      <c r="T396" s="197">
        <f t="shared" si="161"/>
        <v>0</v>
      </c>
      <c r="U396" s="197">
        <f t="shared" si="162"/>
        <v>0</v>
      </c>
      <c r="V396" s="197" t="str">
        <f t="shared" si="163"/>
        <v/>
      </c>
      <c r="W396" s="197"/>
      <c r="X396" s="197" t="str">
        <f>_xlfn.IFNA(IF(L396="","",VLOOKUP(L396,'Truck Utilization'!B$3:D$147,3,FALSE)),"")</f>
        <v/>
      </c>
      <c r="Y396" s="197" t="str">
        <f>IF(X396="","",IF(E396="","",VLOOKUP(E396,'Summarized Plan'!$A:$E,5,0)))</f>
        <v/>
      </c>
      <c r="Z396" s="197">
        <f t="shared" si="164"/>
        <v>0</v>
      </c>
      <c r="AA396" s="197">
        <f t="shared" si="165"/>
        <v>0</v>
      </c>
      <c r="AB396" s="197" t="str">
        <f t="shared" si="166"/>
        <v/>
      </c>
      <c r="AC396" s="197"/>
      <c r="AD396" s="197">
        <f t="shared" si="167"/>
        <v>0</v>
      </c>
      <c r="AE396" s="197">
        <f t="shared" si="168"/>
        <v>0</v>
      </c>
      <c r="AF396" s="197" t="str">
        <f t="shared" si="169"/>
        <v/>
      </c>
      <c r="AG396" s="194"/>
      <c r="AH396" s="194"/>
      <c r="AI396" s="194"/>
      <c r="AJ396" s="193"/>
      <c r="AK396" s="199"/>
      <c r="AL396" s="194"/>
      <c r="AM396" s="115" t="e">
        <f t="shared" si="170"/>
        <v>#VALUE!</v>
      </c>
      <c r="AO396" s="11">
        <f t="shared" si="171"/>
        <v>0</v>
      </c>
      <c r="AP396" s="11" t="e">
        <f t="shared" si="172"/>
        <v>#N/A</v>
      </c>
      <c r="AQ396" s="11" t="str">
        <f t="shared" si="173"/>
        <v/>
      </c>
      <c r="AS396" s="202">
        <f t="shared" si="174"/>
        <v>0</v>
      </c>
      <c r="AT396" s="11" t="str">
        <f t="shared" si="175"/>
        <v/>
      </c>
      <c r="AW396" s="116"/>
      <c r="AX396" s="115" t="e">
        <f t="shared" si="176"/>
        <v>#VALUE!</v>
      </c>
      <c r="AY396" s="278" t="str">
        <f t="shared" si="177"/>
        <v/>
      </c>
      <c r="BC396" s="115" t="str">
        <f>IF(E396="","",_xlfn.XLOOKUP(E396,'Summarized Plan'!A:A,'Summarized Plan'!K:K))</f>
        <v/>
      </c>
      <c r="XEU396" s="138">
        <f t="shared" si="157"/>
        <v>0</v>
      </c>
      <c r="XEV396" s="138" t="str">
        <f>IF(E396="","",B392)</f>
        <v/>
      </c>
      <c r="XEW396" s="153" t="str">
        <f t="shared" si="158"/>
        <v/>
      </c>
      <c r="XEX396" s="138" t="str">
        <f>IF(ISNA(VLOOKUP(E396,'Summarized Plan'!$A:$U,19,0)),"",VLOOKUP(E396,'Summarized Plan'!$A:$U,19,0))</f>
        <v/>
      </c>
      <c r="XEY396" s="16" t="str">
        <f>IF('Truck Utilization'!A361=0,"",'Truck Utilization'!A361)</f>
        <v/>
      </c>
      <c r="XEZ396" s="16" t="str">
        <f>IF('Truck Utilization'!B361=0,"",'Truck Utilization'!B361)</f>
        <v/>
      </c>
      <c r="XFA396" s="138">
        <f t="shared" si="178"/>
        <v>1</v>
      </c>
      <c r="XFB396" s="138" t="str">
        <f>IF('DSR Attendance'!A322="","",'DSR Attendance'!A322)</f>
        <v/>
      </c>
      <c r="XFC396" s="138" t="str">
        <f>IF('DSR Attendance'!B322="","",'DSR Attendance'!B322)</f>
        <v/>
      </c>
    </row>
    <row r="397" spans="1:55 16375:16383" ht="14.4" customHeight="1">
      <c r="A397" s="190" t="str">
        <f>IF(L397="","",VLOOKUP(L397,'Truck Utilization'!B$3:C$300,2,FALSE))</f>
        <v/>
      </c>
      <c r="B397" s="191"/>
      <c r="C397" s="192" t="str">
        <f>IF($B397="","",VLOOKUP($B397,'DSR Attendance'!$A$3:$E$273,5,FALSE))</f>
        <v/>
      </c>
      <c r="D397" s="193"/>
      <c r="E397" s="637"/>
      <c r="F397" s="195"/>
      <c r="G397" s="195"/>
      <c r="H397" s="195"/>
      <c r="I397" s="196" t="str">
        <f>IF(E397="","",VLOOKUP(E397,'Summarized Plan'!A:B,2,0))</f>
        <v/>
      </c>
      <c r="J397" s="194"/>
      <c r="K397" s="194" t="s">
        <v>378</v>
      </c>
      <c r="L397" s="195"/>
      <c r="M397" s="194" t="str">
        <f t="shared" si="159"/>
        <v/>
      </c>
      <c r="N397" s="195" t="str">
        <f>IF(E397="","",VLOOKUP(E397,'Summarized Plan'!$A:$C,3,0))</f>
        <v/>
      </c>
      <c r="O397" s="195" t="str">
        <f>IF(E397="","",VLOOKUP(E397,'Summarized Plan'!$A:$G,7,0))</f>
        <v/>
      </c>
      <c r="P397" s="196"/>
      <c r="Q397" s="198">
        <f t="shared" si="160"/>
        <v>0</v>
      </c>
      <c r="R397" s="197" t="str">
        <f>IF($B397="","",VLOOKUP($Q397,'DSR Attendance'!$A$3:$D$179,4,FALSE))</f>
        <v/>
      </c>
      <c r="S397" s="197"/>
      <c r="T397" s="197">
        <f t="shared" si="161"/>
        <v>0</v>
      </c>
      <c r="U397" s="197">
        <f t="shared" si="162"/>
        <v>0</v>
      </c>
      <c r="V397" s="197" t="str">
        <f t="shared" si="163"/>
        <v/>
      </c>
      <c r="W397" s="197"/>
      <c r="X397" s="197" t="str">
        <f>_xlfn.IFNA(IF(L397="","",VLOOKUP(L397,'Truck Utilization'!B$3:D$147,3,FALSE)),"")</f>
        <v/>
      </c>
      <c r="Y397" s="197" t="str">
        <f>IF(X397="","",IF(E397="","",VLOOKUP(E397,'Summarized Plan'!$A:$E,5,0)))</f>
        <v/>
      </c>
      <c r="Z397" s="197">
        <f t="shared" si="164"/>
        <v>0</v>
      </c>
      <c r="AA397" s="197">
        <f t="shared" si="165"/>
        <v>0</v>
      </c>
      <c r="AB397" s="197" t="str">
        <f t="shared" si="166"/>
        <v/>
      </c>
      <c r="AC397" s="197"/>
      <c r="AD397" s="197">
        <f t="shared" si="167"/>
        <v>0</v>
      </c>
      <c r="AE397" s="197">
        <f t="shared" si="168"/>
        <v>0</v>
      </c>
      <c r="AF397" s="197" t="str">
        <f t="shared" si="169"/>
        <v/>
      </c>
      <c r="AG397" s="194"/>
      <c r="AH397" s="194"/>
      <c r="AI397" s="194"/>
      <c r="AJ397" s="193"/>
      <c r="AK397" s="199"/>
      <c r="AL397" s="194"/>
      <c r="AM397" s="115" t="e">
        <f t="shared" si="170"/>
        <v>#VALUE!</v>
      </c>
      <c r="AO397" s="11">
        <f t="shared" si="171"/>
        <v>0</v>
      </c>
      <c r="AP397" s="11" t="e">
        <f t="shared" si="172"/>
        <v>#N/A</v>
      </c>
      <c r="AQ397" s="11" t="str">
        <f t="shared" si="173"/>
        <v/>
      </c>
      <c r="AS397" s="202">
        <f t="shared" si="174"/>
        <v>0</v>
      </c>
      <c r="AT397" s="11" t="str">
        <f t="shared" si="175"/>
        <v/>
      </c>
      <c r="AW397" s="116"/>
      <c r="AX397" s="115" t="e">
        <f t="shared" si="176"/>
        <v>#VALUE!</v>
      </c>
      <c r="AY397" s="278" t="str">
        <f t="shared" si="177"/>
        <v/>
      </c>
      <c r="BC397" s="115" t="str">
        <f>IF(E397="","",_xlfn.XLOOKUP(E397,'Summarized Plan'!A:A,'Summarized Plan'!K:K))</f>
        <v/>
      </c>
      <c r="XEU397" s="138">
        <f t="shared" si="157"/>
        <v>0</v>
      </c>
      <c r="XEV397" s="138" t="str">
        <f>IF(E397="","",B397)</f>
        <v/>
      </c>
      <c r="XEW397" s="153" t="str">
        <f t="shared" si="158"/>
        <v/>
      </c>
      <c r="XEX397" s="138" t="str">
        <f>IF(ISNA(VLOOKUP(E397,'Summarized Plan'!$A:$U,19,0)),"",VLOOKUP(E397,'Summarized Plan'!$A:$U,19,0))</f>
        <v/>
      </c>
      <c r="XEY397" s="16" t="str">
        <f>IF('Truck Utilization'!A362=0,"",'Truck Utilization'!A362)</f>
        <v/>
      </c>
      <c r="XEZ397" s="16" t="str">
        <f>IF('Truck Utilization'!B362=0,"",'Truck Utilization'!B362)</f>
        <v/>
      </c>
      <c r="XFA397" s="138">
        <f t="shared" si="178"/>
        <v>1</v>
      </c>
      <c r="XFB397" s="138" t="str">
        <f>IF('DSR Attendance'!A323="","",'DSR Attendance'!A323)</f>
        <v/>
      </c>
      <c r="XFC397" s="138" t="str">
        <f>IF('DSR Attendance'!B323="","",'DSR Attendance'!B323)</f>
        <v/>
      </c>
    </row>
    <row r="398" spans="1:55 16375:16383" ht="14.4" customHeight="1">
      <c r="A398" s="190" t="str">
        <f>IF(L398="","",VLOOKUP(L398,'Truck Utilization'!B$3:C$300,2,FALSE))</f>
        <v/>
      </c>
      <c r="B398" s="191"/>
      <c r="C398" s="192" t="str">
        <f>IF($B398="","",VLOOKUP($B398,'DSR Attendance'!$A$3:$E$273,5,FALSE))</f>
        <v/>
      </c>
      <c r="D398" s="193"/>
      <c r="E398" s="637"/>
      <c r="F398" s="195"/>
      <c r="G398" s="195"/>
      <c r="H398" s="195"/>
      <c r="I398" s="196" t="str">
        <f>IF(E398="","",VLOOKUP(E398,'Summarized Plan'!A:B,2,0))</f>
        <v/>
      </c>
      <c r="J398" s="194"/>
      <c r="K398" s="194" t="s">
        <v>378</v>
      </c>
      <c r="L398" s="195"/>
      <c r="M398" s="194" t="str">
        <f t="shared" si="159"/>
        <v/>
      </c>
      <c r="N398" s="195" t="str">
        <f>IF(E398="","",VLOOKUP(E398,'Summarized Plan'!$A:$C,3,0))</f>
        <v/>
      </c>
      <c r="O398" s="195" t="str">
        <f>IF(E398="","",VLOOKUP(E398,'Summarized Plan'!$A:$G,7,0))</f>
        <v/>
      </c>
      <c r="P398" s="196"/>
      <c r="Q398" s="198">
        <f t="shared" si="160"/>
        <v>0</v>
      </c>
      <c r="R398" s="197" t="str">
        <f>IF($B398="","",VLOOKUP($Q398,'DSR Attendance'!$A$3:$D$179,4,FALSE))</f>
        <v/>
      </c>
      <c r="S398" s="197"/>
      <c r="T398" s="197">
        <f t="shared" si="161"/>
        <v>0</v>
      </c>
      <c r="U398" s="197">
        <f t="shared" si="162"/>
        <v>0</v>
      </c>
      <c r="V398" s="197" t="str">
        <f t="shared" si="163"/>
        <v/>
      </c>
      <c r="W398" s="197"/>
      <c r="X398" s="197" t="str">
        <f>_xlfn.IFNA(IF(L398="","",VLOOKUP(L398,'Truck Utilization'!B$3:D$147,3,FALSE)),"")</f>
        <v/>
      </c>
      <c r="Y398" s="197" t="str">
        <f>IF(X398="","",IF(E398="","",VLOOKUP(E398,'Summarized Plan'!$A:$E,5,0)))</f>
        <v/>
      </c>
      <c r="Z398" s="197">
        <f t="shared" si="164"/>
        <v>0</v>
      </c>
      <c r="AA398" s="197">
        <f t="shared" si="165"/>
        <v>0</v>
      </c>
      <c r="AB398" s="197" t="str">
        <f t="shared" si="166"/>
        <v/>
      </c>
      <c r="AC398" s="197"/>
      <c r="AD398" s="197">
        <f t="shared" si="167"/>
        <v>0</v>
      </c>
      <c r="AE398" s="197">
        <f t="shared" si="168"/>
        <v>0</v>
      </c>
      <c r="AF398" s="197" t="str">
        <f t="shared" si="169"/>
        <v/>
      </c>
      <c r="AG398" s="194"/>
      <c r="AH398" s="194"/>
      <c r="AI398" s="194"/>
      <c r="AJ398" s="193"/>
      <c r="AK398" s="199"/>
      <c r="AL398" s="194"/>
      <c r="AM398" s="115" t="e">
        <f t="shared" si="170"/>
        <v>#VALUE!</v>
      </c>
      <c r="AO398" s="11">
        <f t="shared" si="171"/>
        <v>0</v>
      </c>
      <c r="AP398" s="11" t="e">
        <f t="shared" si="172"/>
        <v>#N/A</v>
      </c>
      <c r="AQ398" s="11" t="str">
        <f t="shared" si="173"/>
        <v/>
      </c>
      <c r="AS398" s="202">
        <f t="shared" si="174"/>
        <v>0</v>
      </c>
      <c r="AT398" s="11" t="str">
        <f t="shared" si="175"/>
        <v/>
      </c>
      <c r="AW398" s="116"/>
      <c r="AX398" s="115" t="e">
        <f t="shared" si="176"/>
        <v>#VALUE!</v>
      </c>
      <c r="AY398" s="278" t="str">
        <f t="shared" si="177"/>
        <v/>
      </c>
      <c r="BC398" s="115" t="str">
        <f>IF(E398="","",_xlfn.XLOOKUP(E398,'Summarized Plan'!A:A,'Summarized Plan'!K:K))</f>
        <v/>
      </c>
      <c r="XEU398" s="138">
        <f t="shared" si="157"/>
        <v>0</v>
      </c>
      <c r="XEV398" s="138" t="str">
        <f>IF(E398="","",B397)</f>
        <v/>
      </c>
      <c r="XEW398" s="153" t="str">
        <f t="shared" si="158"/>
        <v/>
      </c>
      <c r="XEX398" s="138" t="str">
        <f>IF(ISNA(VLOOKUP(E398,'Summarized Plan'!$A:$U,19,0)),"",VLOOKUP(E398,'Summarized Plan'!$A:$U,19,0))</f>
        <v/>
      </c>
      <c r="XEY398" s="16" t="str">
        <f>IF('Truck Utilization'!A363=0,"",'Truck Utilization'!A363)</f>
        <v/>
      </c>
      <c r="XEZ398" s="16" t="str">
        <f>IF('Truck Utilization'!B363=0,"",'Truck Utilization'!B363)</f>
        <v/>
      </c>
      <c r="XFA398" s="138">
        <f t="shared" si="178"/>
        <v>1</v>
      </c>
      <c r="XFB398" s="138" t="str">
        <f>IF('DSR Attendance'!A324="","",'DSR Attendance'!A324)</f>
        <v/>
      </c>
      <c r="XFC398" s="138" t="str">
        <f>IF('DSR Attendance'!B324="","",'DSR Attendance'!B324)</f>
        <v/>
      </c>
    </row>
    <row r="399" spans="1:55 16375:16383" ht="14.4" customHeight="1">
      <c r="A399" s="190" t="str">
        <f>IF(L399="","",VLOOKUP(L399,'Truck Utilization'!B$3:C$300,2,FALSE))</f>
        <v/>
      </c>
      <c r="B399" s="191"/>
      <c r="C399" s="192" t="str">
        <f>IF($B399="","",VLOOKUP($B399,'DSR Attendance'!$A$3:$E$273,5,FALSE))</f>
        <v/>
      </c>
      <c r="D399" s="193"/>
      <c r="E399" s="637"/>
      <c r="F399" s="195"/>
      <c r="G399" s="195"/>
      <c r="H399" s="195"/>
      <c r="I399" s="196" t="str">
        <f>IF(E399="","",VLOOKUP(E399,'Summarized Plan'!A:B,2,0))</f>
        <v/>
      </c>
      <c r="J399" s="194"/>
      <c r="K399" s="194" t="s">
        <v>378</v>
      </c>
      <c r="L399" s="195"/>
      <c r="M399" s="194" t="str">
        <f t="shared" si="159"/>
        <v/>
      </c>
      <c r="N399" s="195" t="str">
        <f>IF(E399="","",VLOOKUP(E399,'Summarized Plan'!$A:$C,3,0))</f>
        <v/>
      </c>
      <c r="O399" s="195" t="str">
        <f>IF(E399="","",VLOOKUP(E399,'Summarized Plan'!$A:$G,7,0))</f>
        <v/>
      </c>
      <c r="P399" s="196"/>
      <c r="Q399" s="198">
        <f t="shared" si="160"/>
        <v>0</v>
      </c>
      <c r="R399" s="197" t="str">
        <f>IF($B399="","",VLOOKUP($Q399,'DSR Attendance'!$A$3:$D$179,4,FALSE))</f>
        <v/>
      </c>
      <c r="S399" s="197"/>
      <c r="T399" s="197">
        <f t="shared" si="161"/>
        <v>0</v>
      </c>
      <c r="U399" s="197">
        <f t="shared" si="162"/>
        <v>0</v>
      </c>
      <c r="V399" s="197" t="str">
        <f t="shared" si="163"/>
        <v/>
      </c>
      <c r="W399" s="197"/>
      <c r="X399" s="197" t="str">
        <f>_xlfn.IFNA(IF(L399="","",VLOOKUP(L399,'Truck Utilization'!B$3:D$147,3,FALSE)),"")</f>
        <v/>
      </c>
      <c r="Y399" s="197" t="str">
        <f>IF(X399="","",IF(E399="","",VLOOKUP(E399,'Summarized Plan'!$A:$E,5,0)))</f>
        <v/>
      </c>
      <c r="Z399" s="197">
        <f t="shared" si="164"/>
        <v>0</v>
      </c>
      <c r="AA399" s="197">
        <f t="shared" si="165"/>
        <v>0</v>
      </c>
      <c r="AB399" s="197" t="str">
        <f t="shared" si="166"/>
        <v/>
      </c>
      <c r="AC399" s="197"/>
      <c r="AD399" s="197">
        <f t="shared" si="167"/>
        <v>0</v>
      </c>
      <c r="AE399" s="197">
        <f t="shared" si="168"/>
        <v>0</v>
      </c>
      <c r="AF399" s="197" t="str">
        <f t="shared" si="169"/>
        <v/>
      </c>
      <c r="AG399" s="194"/>
      <c r="AH399" s="194"/>
      <c r="AI399" s="194"/>
      <c r="AJ399" s="193"/>
      <c r="AK399" s="199"/>
      <c r="AL399" s="194"/>
      <c r="AM399" s="115" t="e">
        <f t="shared" si="170"/>
        <v>#VALUE!</v>
      </c>
      <c r="AO399" s="11">
        <f t="shared" si="171"/>
        <v>0</v>
      </c>
      <c r="AP399" s="11" t="e">
        <f t="shared" si="172"/>
        <v>#N/A</v>
      </c>
      <c r="AQ399" s="11" t="str">
        <f t="shared" si="173"/>
        <v/>
      </c>
      <c r="AS399" s="202">
        <f t="shared" si="174"/>
        <v>0</v>
      </c>
      <c r="AT399" s="11" t="str">
        <f t="shared" si="175"/>
        <v/>
      </c>
      <c r="AW399" s="116"/>
      <c r="AX399" s="115" t="e">
        <f t="shared" si="176"/>
        <v>#VALUE!</v>
      </c>
      <c r="AY399" s="278" t="str">
        <f t="shared" si="177"/>
        <v/>
      </c>
      <c r="BC399" s="115" t="str">
        <f>IF(E399="","",_xlfn.XLOOKUP(E399,'Summarized Plan'!A:A,'Summarized Plan'!K:K))</f>
        <v/>
      </c>
      <c r="XEU399" s="138">
        <f t="shared" si="157"/>
        <v>0</v>
      </c>
      <c r="XEV399" s="138" t="str">
        <f>IF(E399="","",B397)</f>
        <v/>
      </c>
      <c r="XEW399" s="153" t="str">
        <f t="shared" si="158"/>
        <v/>
      </c>
      <c r="XEX399" s="138" t="str">
        <f>IF(ISNA(VLOOKUP(E399,'Summarized Plan'!$A:$U,19,0)),"",VLOOKUP(E399,'Summarized Plan'!$A:$U,19,0))</f>
        <v/>
      </c>
      <c r="XEY399" s="16" t="str">
        <f>IF('Truck Utilization'!A364=0,"",'Truck Utilization'!A364)</f>
        <v/>
      </c>
      <c r="XEZ399" s="16" t="str">
        <f>IF('Truck Utilization'!B364=0,"",'Truck Utilization'!B364)</f>
        <v/>
      </c>
      <c r="XFA399" s="138">
        <f t="shared" si="178"/>
        <v>1</v>
      </c>
      <c r="XFB399" s="138" t="str">
        <f>IF('DSR Attendance'!A325="","",'DSR Attendance'!A325)</f>
        <v/>
      </c>
      <c r="XFC399" s="138" t="str">
        <f>IF('DSR Attendance'!B325="","",'DSR Attendance'!B325)</f>
        <v/>
      </c>
    </row>
    <row r="400" spans="1:55 16375:16383" ht="14.4" customHeight="1">
      <c r="A400" s="190" t="str">
        <f>IF(L400="","",VLOOKUP(L400,'Truck Utilization'!B$3:C$300,2,FALSE))</f>
        <v/>
      </c>
      <c r="B400" s="191"/>
      <c r="C400" s="192" t="str">
        <f>IF($B400="","",VLOOKUP($B400,'DSR Attendance'!$A$3:$E$273,5,FALSE))</f>
        <v/>
      </c>
      <c r="D400" s="193"/>
      <c r="E400" s="637"/>
      <c r="F400" s="195"/>
      <c r="G400" s="195"/>
      <c r="H400" s="195"/>
      <c r="I400" s="196" t="str">
        <f>IF(E400="","",VLOOKUP(E400,'Summarized Plan'!A:B,2,0))</f>
        <v/>
      </c>
      <c r="J400" s="194"/>
      <c r="K400" s="194" t="s">
        <v>378</v>
      </c>
      <c r="L400" s="195"/>
      <c r="M400" s="194" t="str">
        <f t="shared" si="159"/>
        <v/>
      </c>
      <c r="N400" s="195" t="str">
        <f>IF(E400="","",VLOOKUP(E400,'Summarized Plan'!$A:$C,3,0))</f>
        <v/>
      </c>
      <c r="O400" s="195" t="str">
        <f>IF(E400="","",VLOOKUP(E400,'Summarized Plan'!$A:$G,7,0))</f>
        <v/>
      </c>
      <c r="P400" s="196"/>
      <c r="Q400" s="198">
        <f t="shared" si="160"/>
        <v>0</v>
      </c>
      <c r="R400" s="197" t="str">
        <f>IF($B400="","",VLOOKUP($Q400,'DSR Attendance'!$A$3:$D$179,4,FALSE))</f>
        <v/>
      </c>
      <c r="S400" s="197"/>
      <c r="T400" s="197">
        <f t="shared" si="161"/>
        <v>0</v>
      </c>
      <c r="U400" s="197">
        <f t="shared" si="162"/>
        <v>0</v>
      </c>
      <c r="V400" s="197" t="str">
        <f t="shared" si="163"/>
        <v/>
      </c>
      <c r="W400" s="197"/>
      <c r="X400" s="197" t="str">
        <f>_xlfn.IFNA(IF(L400="","",VLOOKUP(L400,'Truck Utilization'!B$3:D$147,3,FALSE)),"")</f>
        <v/>
      </c>
      <c r="Y400" s="197" t="str">
        <f>IF(X400="","",IF(E400="","",VLOOKUP(E400,'Summarized Plan'!$A:$E,5,0)))</f>
        <v/>
      </c>
      <c r="Z400" s="197">
        <f t="shared" si="164"/>
        <v>0</v>
      </c>
      <c r="AA400" s="197">
        <f t="shared" si="165"/>
        <v>0</v>
      </c>
      <c r="AB400" s="197" t="str">
        <f t="shared" si="166"/>
        <v/>
      </c>
      <c r="AC400" s="197"/>
      <c r="AD400" s="197">
        <f t="shared" si="167"/>
        <v>0</v>
      </c>
      <c r="AE400" s="197">
        <f t="shared" si="168"/>
        <v>0</v>
      </c>
      <c r="AF400" s="197" t="str">
        <f t="shared" si="169"/>
        <v/>
      </c>
      <c r="AG400" s="194"/>
      <c r="AH400" s="194"/>
      <c r="AI400" s="194"/>
      <c r="AJ400" s="193"/>
      <c r="AK400" s="199"/>
      <c r="AL400" s="194"/>
      <c r="AM400" s="115" t="e">
        <f t="shared" si="170"/>
        <v>#VALUE!</v>
      </c>
      <c r="AO400" s="11">
        <f t="shared" si="171"/>
        <v>0</v>
      </c>
      <c r="AP400" s="11" t="e">
        <f t="shared" si="172"/>
        <v>#N/A</v>
      </c>
      <c r="AQ400" s="11" t="str">
        <f t="shared" si="173"/>
        <v/>
      </c>
      <c r="AS400" s="202">
        <f t="shared" si="174"/>
        <v>0</v>
      </c>
      <c r="AT400" s="11" t="str">
        <f t="shared" si="175"/>
        <v/>
      </c>
      <c r="AW400" s="116"/>
      <c r="AX400" s="115" t="e">
        <f t="shared" si="176"/>
        <v>#VALUE!</v>
      </c>
      <c r="AY400" s="278" t="str">
        <f t="shared" si="177"/>
        <v/>
      </c>
      <c r="BC400" s="115" t="str">
        <f>IF(E400="","",_xlfn.XLOOKUP(E400,'Summarized Plan'!A:A,'Summarized Plan'!K:K))</f>
        <v/>
      </c>
      <c r="XEU400" s="138">
        <f t="shared" si="157"/>
        <v>0</v>
      </c>
      <c r="XEV400" s="138" t="str">
        <f>IF(E400="","",B397)</f>
        <v/>
      </c>
      <c r="XEW400" s="153" t="str">
        <f t="shared" si="158"/>
        <v/>
      </c>
      <c r="XEX400" s="138" t="str">
        <f>IF(ISNA(VLOOKUP(E400,'Summarized Plan'!$A:$U,19,0)),"",VLOOKUP(E400,'Summarized Plan'!$A:$U,19,0))</f>
        <v/>
      </c>
      <c r="XEY400" s="16" t="str">
        <f>IF('Truck Utilization'!A365=0,"",'Truck Utilization'!A365)</f>
        <v/>
      </c>
      <c r="XEZ400" s="16" t="str">
        <f>IF('Truck Utilization'!B365=0,"",'Truck Utilization'!B365)</f>
        <v/>
      </c>
      <c r="XFA400" s="138">
        <f t="shared" si="178"/>
        <v>1</v>
      </c>
      <c r="XFB400" s="138" t="str">
        <f>IF('DSR Attendance'!A326="","",'DSR Attendance'!A326)</f>
        <v/>
      </c>
      <c r="XFC400" s="138" t="str">
        <f>IF('DSR Attendance'!B326="","",'DSR Attendance'!B326)</f>
        <v/>
      </c>
    </row>
    <row r="401" spans="1:55 16375:16383" ht="14.4" customHeight="1">
      <c r="A401" s="190" t="str">
        <f>IF(L401="","",VLOOKUP(L401,'Truck Utilization'!B$3:C$300,2,FALSE))</f>
        <v/>
      </c>
      <c r="B401" s="191"/>
      <c r="C401" s="192" t="str">
        <f>IF($B401="","",VLOOKUP($B401,'DSR Attendance'!$A$3:$E$273,5,FALSE))</f>
        <v/>
      </c>
      <c r="D401" s="193"/>
      <c r="E401" s="637"/>
      <c r="F401" s="195"/>
      <c r="G401" s="195"/>
      <c r="H401" s="195"/>
      <c r="I401" s="196" t="str">
        <f>IF(E401="","",VLOOKUP(E401,'Summarized Plan'!A:B,2,0))</f>
        <v/>
      </c>
      <c r="J401" s="194"/>
      <c r="K401" s="194" t="s">
        <v>378</v>
      </c>
      <c r="L401" s="195"/>
      <c r="M401" s="194" t="str">
        <f t="shared" si="159"/>
        <v/>
      </c>
      <c r="N401" s="195" t="str">
        <f>IF(E401="","",VLOOKUP(E401,'Summarized Plan'!$A:$C,3,0))</f>
        <v/>
      </c>
      <c r="O401" s="195" t="str">
        <f>IF(E401="","",VLOOKUP(E401,'Summarized Plan'!$A:$G,7,0))</f>
        <v/>
      </c>
      <c r="P401" s="196"/>
      <c r="Q401" s="198">
        <f t="shared" si="160"/>
        <v>0</v>
      </c>
      <c r="R401" s="197" t="str">
        <f>IF($B401="","",VLOOKUP($Q401,'DSR Attendance'!$A$3:$D$179,4,FALSE))</f>
        <v/>
      </c>
      <c r="S401" s="197"/>
      <c r="T401" s="197">
        <f t="shared" si="161"/>
        <v>0</v>
      </c>
      <c r="U401" s="197">
        <f t="shared" si="162"/>
        <v>0</v>
      </c>
      <c r="V401" s="197" t="str">
        <f t="shared" si="163"/>
        <v/>
      </c>
      <c r="W401" s="197"/>
      <c r="X401" s="197" t="str">
        <f>_xlfn.IFNA(IF(L401="","",VLOOKUP(L401,'Truck Utilization'!B$3:D$147,3,FALSE)),"")</f>
        <v/>
      </c>
      <c r="Y401" s="197" t="str">
        <f>IF(X401="","",IF(E401="","",VLOOKUP(E401,'Summarized Plan'!$A:$E,5,0)))</f>
        <v/>
      </c>
      <c r="Z401" s="197">
        <f t="shared" si="164"/>
        <v>0</v>
      </c>
      <c r="AA401" s="197">
        <f t="shared" si="165"/>
        <v>0</v>
      </c>
      <c r="AB401" s="197" t="str">
        <f t="shared" si="166"/>
        <v/>
      </c>
      <c r="AC401" s="197"/>
      <c r="AD401" s="197">
        <f t="shared" si="167"/>
        <v>0</v>
      </c>
      <c r="AE401" s="197">
        <f t="shared" si="168"/>
        <v>0</v>
      </c>
      <c r="AF401" s="197" t="str">
        <f t="shared" si="169"/>
        <v/>
      </c>
      <c r="AG401" s="194"/>
      <c r="AH401" s="194"/>
      <c r="AI401" s="194"/>
      <c r="AJ401" s="193"/>
      <c r="AK401" s="199"/>
      <c r="AL401" s="194"/>
      <c r="AM401" s="115" t="e">
        <f t="shared" si="170"/>
        <v>#VALUE!</v>
      </c>
      <c r="AO401" s="11">
        <f t="shared" si="171"/>
        <v>0</v>
      </c>
      <c r="AP401" s="11" t="e">
        <f t="shared" si="172"/>
        <v>#N/A</v>
      </c>
      <c r="AQ401" s="11" t="str">
        <f t="shared" si="173"/>
        <v/>
      </c>
      <c r="AS401" s="202">
        <f t="shared" si="174"/>
        <v>0</v>
      </c>
      <c r="AT401" s="11" t="str">
        <f t="shared" si="175"/>
        <v/>
      </c>
      <c r="AW401" s="116"/>
      <c r="AX401" s="115" t="e">
        <f t="shared" si="176"/>
        <v>#VALUE!</v>
      </c>
      <c r="AY401" s="278" t="str">
        <f t="shared" si="177"/>
        <v/>
      </c>
      <c r="BC401" s="115" t="str">
        <f>IF(E401="","",_xlfn.XLOOKUP(E401,'Summarized Plan'!A:A,'Summarized Plan'!K:K))</f>
        <v/>
      </c>
      <c r="XEU401" s="138">
        <f t="shared" si="157"/>
        <v>0</v>
      </c>
      <c r="XEV401" s="138" t="str">
        <f>IF(E401="","",B397)</f>
        <v/>
      </c>
      <c r="XEW401" s="153" t="str">
        <f t="shared" si="158"/>
        <v/>
      </c>
      <c r="XEX401" s="138" t="str">
        <f>IF(ISNA(VLOOKUP(E401,'Summarized Plan'!$A:$U,19,0)),"",VLOOKUP(E401,'Summarized Plan'!$A:$U,19,0))</f>
        <v/>
      </c>
      <c r="XEY401" s="16" t="str">
        <f>IF('Truck Utilization'!A366=0,"",'Truck Utilization'!A366)</f>
        <v/>
      </c>
      <c r="XEZ401" s="16" t="str">
        <f>IF('Truck Utilization'!B366=0,"",'Truck Utilization'!B366)</f>
        <v/>
      </c>
      <c r="XFA401" s="138">
        <f t="shared" si="178"/>
        <v>1</v>
      </c>
      <c r="XFB401" s="138" t="str">
        <f>IF('DSR Attendance'!A327="","",'DSR Attendance'!A327)</f>
        <v/>
      </c>
      <c r="XFC401" s="138" t="str">
        <f>IF('DSR Attendance'!B327="","",'DSR Attendance'!B327)</f>
        <v/>
      </c>
    </row>
    <row r="402" spans="1:55 16375:16383" ht="14.4" customHeight="1">
      <c r="A402" s="190" t="str">
        <f>IF(L402="","",VLOOKUP(L402,'Truck Utilization'!B$3:C$300,2,FALSE))</f>
        <v/>
      </c>
      <c r="B402" s="191"/>
      <c r="C402" s="192" t="str">
        <f>IF($B402="","",VLOOKUP($B402,'DSR Attendance'!$A$3:$E$273,5,FALSE))</f>
        <v/>
      </c>
      <c r="D402" s="193"/>
      <c r="E402" s="637"/>
      <c r="F402" s="195"/>
      <c r="G402" s="195"/>
      <c r="H402" s="195"/>
      <c r="I402" s="196" t="str">
        <f>IF(E402="","",VLOOKUP(E402,'Summarized Plan'!A:B,2,0))</f>
        <v/>
      </c>
      <c r="J402" s="194"/>
      <c r="K402" s="194" t="s">
        <v>378</v>
      </c>
      <c r="L402" s="195"/>
      <c r="M402" s="194" t="str">
        <f t="shared" si="159"/>
        <v/>
      </c>
      <c r="N402" s="195" t="str">
        <f>IF(E402="","",VLOOKUP(E402,'Summarized Plan'!$A:$C,3,0))</f>
        <v/>
      </c>
      <c r="O402" s="195" t="str">
        <f>IF(E402="","",VLOOKUP(E402,'Summarized Plan'!$A:$G,7,0))</f>
        <v/>
      </c>
      <c r="P402" s="196"/>
      <c r="Q402" s="198">
        <f t="shared" si="160"/>
        <v>0</v>
      </c>
      <c r="R402" s="197" t="str">
        <f>IF($B402="","",VLOOKUP($Q402,'DSR Attendance'!$A$3:$D$179,4,FALSE))</f>
        <v/>
      </c>
      <c r="S402" s="197"/>
      <c r="T402" s="197">
        <f t="shared" si="161"/>
        <v>0</v>
      </c>
      <c r="U402" s="197">
        <f t="shared" si="162"/>
        <v>0</v>
      </c>
      <c r="V402" s="197" t="str">
        <f t="shared" si="163"/>
        <v/>
      </c>
      <c r="W402" s="197"/>
      <c r="X402" s="197" t="str">
        <f>_xlfn.IFNA(IF(L402="","",VLOOKUP(L402,'Truck Utilization'!B$3:D$147,3,FALSE)),"")</f>
        <v/>
      </c>
      <c r="Y402" s="197" t="str">
        <f>IF(X402="","",IF(E402="","",VLOOKUP(E402,'Summarized Plan'!$A:$E,5,0)))</f>
        <v/>
      </c>
      <c r="Z402" s="197">
        <f t="shared" si="164"/>
        <v>0</v>
      </c>
      <c r="AA402" s="197">
        <f t="shared" si="165"/>
        <v>0</v>
      </c>
      <c r="AB402" s="197" t="str">
        <f t="shared" si="166"/>
        <v/>
      </c>
      <c r="AC402" s="197"/>
      <c r="AD402" s="197">
        <f t="shared" si="167"/>
        <v>0</v>
      </c>
      <c r="AE402" s="197">
        <f t="shared" si="168"/>
        <v>0</v>
      </c>
      <c r="AF402" s="197" t="str">
        <f t="shared" si="169"/>
        <v/>
      </c>
      <c r="AG402" s="194"/>
      <c r="AH402" s="194"/>
      <c r="AI402" s="194"/>
      <c r="AJ402" s="193"/>
      <c r="AK402" s="199"/>
      <c r="AL402" s="194"/>
      <c r="AM402" s="115" t="e">
        <f t="shared" si="170"/>
        <v>#VALUE!</v>
      </c>
      <c r="AO402" s="11">
        <f t="shared" si="171"/>
        <v>0</v>
      </c>
      <c r="AP402" s="11" t="e">
        <f t="shared" si="172"/>
        <v>#N/A</v>
      </c>
      <c r="AQ402" s="11" t="str">
        <f t="shared" si="173"/>
        <v/>
      </c>
      <c r="AS402" s="202">
        <f t="shared" si="174"/>
        <v>0</v>
      </c>
      <c r="AT402" s="11" t="str">
        <f t="shared" si="175"/>
        <v/>
      </c>
      <c r="AW402" s="116"/>
      <c r="AX402" s="115" t="e">
        <f t="shared" si="176"/>
        <v>#VALUE!</v>
      </c>
      <c r="AY402" s="278" t="str">
        <f t="shared" si="177"/>
        <v/>
      </c>
      <c r="BC402" s="115" t="str">
        <f>IF(E402="","",_xlfn.XLOOKUP(E402,'Summarized Plan'!A:A,'Summarized Plan'!K:K))</f>
        <v/>
      </c>
      <c r="XEU402" s="138">
        <f t="shared" si="157"/>
        <v>0</v>
      </c>
      <c r="XEV402" s="138" t="str">
        <f>IF(E402="","",B402)</f>
        <v/>
      </c>
      <c r="XEW402" s="153" t="str">
        <f t="shared" si="158"/>
        <v/>
      </c>
      <c r="XEX402" s="138" t="str">
        <f>IF(ISNA(VLOOKUP(E402,'Summarized Plan'!$A:$U,19,0)),"",VLOOKUP(E402,'Summarized Plan'!$A:$U,19,0))</f>
        <v/>
      </c>
      <c r="XEY402" s="16" t="str">
        <f>IF('Truck Utilization'!A367=0,"",'Truck Utilization'!A367)</f>
        <v/>
      </c>
      <c r="XEZ402" s="16" t="str">
        <f>IF('Truck Utilization'!B367=0,"",'Truck Utilization'!B367)</f>
        <v/>
      </c>
      <c r="XFA402" s="138">
        <f t="shared" si="178"/>
        <v>1</v>
      </c>
      <c r="XFB402" s="138" t="str">
        <f>IF('DSR Attendance'!A328="","",'DSR Attendance'!A328)</f>
        <v/>
      </c>
      <c r="XFC402" s="138" t="str">
        <f>IF('DSR Attendance'!B328="","",'DSR Attendance'!B328)</f>
        <v/>
      </c>
    </row>
    <row r="403" spans="1:55 16375:16383" ht="14.4" customHeight="1">
      <c r="A403" s="190" t="str">
        <f>IF(L403="","",VLOOKUP(L403,'Truck Utilization'!B$3:C$300,2,FALSE))</f>
        <v/>
      </c>
      <c r="B403" s="191"/>
      <c r="C403" s="192" t="str">
        <f>IF($B403="","",VLOOKUP($B403,'DSR Attendance'!$A$3:$E$273,5,FALSE))</f>
        <v/>
      </c>
      <c r="D403" s="193"/>
      <c r="E403" s="637"/>
      <c r="F403" s="195"/>
      <c r="G403" s="195"/>
      <c r="H403" s="195"/>
      <c r="I403" s="196" t="str">
        <f>IF(E403="","",VLOOKUP(E403,'Summarized Plan'!A:B,2,0))</f>
        <v/>
      </c>
      <c r="J403" s="194"/>
      <c r="K403" s="194" t="s">
        <v>378</v>
      </c>
      <c r="L403" s="195"/>
      <c r="M403" s="194" t="str">
        <f t="shared" si="159"/>
        <v/>
      </c>
      <c r="N403" s="195" t="str">
        <f>IF(E403="","",VLOOKUP(E403,'Summarized Plan'!$A:$C,3,0))</f>
        <v/>
      </c>
      <c r="O403" s="195" t="str">
        <f>IF(E403="","",VLOOKUP(E403,'Summarized Plan'!$A:$G,7,0))</f>
        <v/>
      </c>
      <c r="P403" s="196"/>
      <c r="Q403" s="198">
        <f t="shared" si="160"/>
        <v>0</v>
      </c>
      <c r="R403" s="197" t="str">
        <f>IF($B403="","",VLOOKUP($Q403,'DSR Attendance'!$A$3:$D$179,4,FALSE))</f>
        <v/>
      </c>
      <c r="S403" s="197"/>
      <c r="T403" s="197">
        <f t="shared" si="161"/>
        <v>0</v>
      </c>
      <c r="U403" s="197">
        <f t="shared" si="162"/>
        <v>0</v>
      </c>
      <c r="V403" s="197" t="str">
        <f t="shared" si="163"/>
        <v/>
      </c>
      <c r="W403" s="197"/>
      <c r="X403" s="197" t="str">
        <f>_xlfn.IFNA(IF(L403="","",VLOOKUP(L403,'Truck Utilization'!B$3:D$147,3,FALSE)),"")</f>
        <v/>
      </c>
      <c r="Y403" s="197" t="str">
        <f>IF(X403="","",IF(E403="","",VLOOKUP(E403,'Summarized Plan'!$A:$E,5,0)))</f>
        <v/>
      </c>
      <c r="Z403" s="197">
        <f t="shared" si="164"/>
        <v>0</v>
      </c>
      <c r="AA403" s="197">
        <f t="shared" si="165"/>
        <v>0</v>
      </c>
      <c r="AB403" s="197" t="str">
        <f t="shared" si="166"/>
        <v/>
      </c>
      <c r="AC403" s="197"/>
      <c r="AD403" s="197">
        <f t="shared" si="167"/>
        <v>0</v>
      </c>
      <c r="AE403" s="197">
        <f t="shared" si="168"/>
        <v>0</v>
      </c>
      <c r="AF403" s="197" t="str">
        <f t="shared" si="169"/>
        <v/>
      </c>
      <c r="AG403" s="194"/>
      <c r="AH403" s="194"/>
      <c r="AI403" s="194"/>
      <c r="AJ403" s="193"/>
      <c r="AK403" s="199"/>
      <c r="AL403" s="194"/>
      <c r="AM403" s="115" t="e">
        <f t="shared" si="170"/>
        <v>#VALUE!</v>
      </c>
      <c r="AO403" s="11">
        <f t="shared" si="171"/>
        <v>0</v>
      </c>
      <c r="AP403" s="11" t="e">
        <f t="shared" si="172"/>
        <v>#N/A</v>
      </c>
      <c r="AQ403" s="11" t="str">
        <f t="shared" si="173"/>
        <v/>
      </c>
      <c r="AS403" s="202">
        <f t="shared" si="174"/>
        <v>0</v>
      </c>
      <c r="AT403" s="11" t="str">
        <f t="shared" si="175"/>
        <v/>
      </c>
      <c r="AW403" s="116"/>
      <c r="AX403" s="115" t="e">
        <f t="shared" si="176"/>
        <v>#VALUE!</v>
      </c>
      <c r="AY403" s="278" t="str">
        <f t="shared" si="177"/>
        <v/>
      </c>
      <c r="BC403" s="115" t="str">
        <f>IF(E403="","",_xlfn.XLOOKUP(E403,'Summarized Plan'!A:A,'Summarized Plan'!K:K))</f>
        <v/>
      </c>
      <c r="XEU403" s="138">
        <f t="shared" si="157"/>
        <v>0</v>
      </c>
      <c r="XEV403" s="138" t="str">
        <f>IF(E403="","",B402)</f>
        <v/>
      </c>
      <c r="XEW403" s="153" t="str">
        <f t="shared" si="158"/>
        <v/>
      </c>
      <c r="XEX403" s="138" t="str">
        <f>IF(ISNA(VLOOKUP(E403,'Summarized Plan'!$A:$U,19,0)),"",VLOOKUP(E403,'Summarized Plan'!$A:$U,19,0))</f>
        <v/>
      </c>
      <c r="XEY403" s="16" t="str">
        <f>IF('Truck Utilization'!A368=0,"",'Truck Utilization'!A368)</f>
        <v/>
      </c>
      <c r="XEZ403" s="16" t="str">
        <f>IF('Truck Utilization'!B368=0,"",'Truck Utilization'!B368)</f>
        <v/>
      </c>
      <c r="XFA403" s="138">
        <f t="shared" si="178"/>
        <v>1</v>
      </c>
      <c r="XFB403" s="138" t="str">
        <f>IF('DSR Attendance'!A329="","",'DSR Attendance'!A329)</f>
        <v/>
      </c>
      <c r="XFC403" s="138" t="str">
        <f>IF('DSR Attendance'!B329="","",'DSR Attendance'!B329)</f>
        <v/>
      </c>
    </row>
    <row r="404" spans="1:55 16375:16383" ht="14.4" customHeight="1">
      <c r="A404" s="190" t="str">
        <f>IF(L404="","",VLOOKUP(L404,'Truck Utilization'!B$3:C$300,2,FALSE))</f>
        <v/>
      </c>
      <c r="B404" s="191"/>
      <c r="C404" s="192" t="str">
        <f>IF($B404="","",VLOOKUP($B404,'DSR Attendance'!$A$3:$E$273,5,FALSE))</f>
        <v/>
      </c>
      <c r="D404" s="193"/>
      <c r="E404" s="637"/>
      <c r="F404" s="195"/>
      <c r="G404" s="195"/>
      <c r="H404" s="195"/>
      <c r="I404" s="196" t="str">
        <f>IF(E404="","",VLOOKUP(E404,'Summarized Plan'!A:B,2,0))</f>
        <v/>
      </c>
      <c r="J404" s="194"/>
      <c r="K404" s="194" t="s">
        <v>378</v>
      </c>
      <c r="L404" s="195"/>
      <c r="M404" s="194" t="str">
        <f t="shared" si="159"/>
        <v/>
      </c>
      <c r="N404" s="195" t="str">
        <f>IF(E404="","",VLOOKUP(E404,'Summarized Plan'!$A:$C,3,0))</f>
        <v/>
      </c>
      <c r="O404" s="195" t="str">
        <f>IF(E404="","",VLOOKUP(E404,'Summarized Plan'!$A:$G,7,0))</f>
        <v/>
      </c>
      <c r="P404" s="196"/>
      <c r="Q404" s="198">
        <f t="shared" si="160"/>
        <v>0</v>
      </c>
      <c r="R404" s="197" t="str">
        <f>IF($B404="","",VLOOKUP($Q404,'DSR Attendance'!$A$3:$D$179,4,FALSE))</f>
        <v/>
      </c>
      <c r="S404" s="197"/>
      <c r="T404" s="197">
        <f t="shared" si="161"/>
        <v>0</v>
      </c>
      <c r="U404" s="197">
        <f t="shared" si="162"/>
        <v>0</v>
      </c>
      <c r="V404" s="197" t="str">
        <f t="shared" si="163"/>
        <v/>
      </c>
      <c r="W404" s="197"/>
      <c r="X404" s="197" t="str">
        <f>_xlfn.IFNA(IF(L404="","",VLOOKUP(L404,'Truck Utilization'!B$3:D$147,3,FALSE)),"")</f>
        <v/>
      </c>
      <c r="Y404" s="197" t="str">
        <f>IF(X404="","",IF(E404="","",VLOOKUP(E404,'Summarized Plan'!$A:$E,5,0)))</f>
        <v/>
      </c>
      <c r="Z404" s="197">
        <f t="shared" si="164"/>
        <v>0</v>
      </c>
      <c r="AA404" s="197">
        <f t="shared" si="165"/>
        <v>0</v>
      </c>
      <c r="AB404" s="197" t="str">
        <f t="shared" si="166"/>
        <v/>
      </c>
      <c r="AC404" s="197"/>
      <c r="AD404" s="197">
        <f t="shared" si="167"/>
        <v>0</v>
      </c>
      <c r="AE404" s="197">
        <f t="shared" si="168"/>
        <v>0</v>
      </c>
      <c r="AF404" s="197" t="str">
        <f t="shared" si="169"/>
        <v/>
      </c>
      <c r="AG404" s="194"/>
      <c r="AH404" s="194"/>
      <c r="AI404" s="194"/>
      <c r="AJ404" s="193"/>
      <c r="AK404" s="199"/>
      <c r="AL404" s="194"/>
      <c r="AM404" s="115" t="e">
        <f t="shared" si="170"/>
        <v>#VALUE!</v>
      </c>
      <c r="AO404" s="11">
        <f t="shared" si="171"/>
        <v>0</v>
      </c>
      <c r="AP404" s="11" t="e">
        <f t="shared" si="172"/>
        <v>#N/A</v>
      </c>
      <c r="AQ404" s="11" t="str">
        <f t="shared" si="173"/>
        <v/>
      </c>
      <c r="AS404" s="202">
        <f t="shared" si="174"/>
        <v>0</v>
      </c>
      <c r="AT404" s="11" t="str">
        <f t="shared" si="175"/>
        <v/>
      </c>
      <c r="AW404" s="116"/>
      <c r="AX404" s="115" t="e">
        <f t="shared" si="176"/>
        <v>#VALUE!</v>
      </c>
      <c r="AY404" s="278" t="str">
        <f t="shared" si="177"/>
        <v/>
      </c>
      <c r="BC404" s="115" t="str">
        <f>IF(E404="","",_xlfn.XLOOKUP(E404,'Summarized Plan'!A:A,'Summarized Plan'!K:K))</f>
        <v/>
      </c>
      <c r="XEU404" s="138">
        <f t="shared" si="157"/>
        <v>0</v>
      </c>
      <c r="XEV404" s="138" t="str">
        <f>IF(E404="","",B402)</f>
        <v/>
      </c>
      <c r="XEW404" s="153" t="str">
        <f t="shared" si="158"/>
        <v/>
      </c>
      <c r="XEX404" s="138" t="str">
        <f>IF(ISNA(VLOOKUP(E404,'Summarized Plan'!$A:$U,19,0)),"",VLOOKUP(E404,'Summarized Plan'!$A:$U,19,0))</f>
        <v/>
      </c>
      <c r="XEY404" s="16" t="str">
        <f>IF('Truck Utilization'!A369=0,"",'Truck Utilization'!A369)</f>
        <v/>
      </c>
      <c r="XEZ404" s="16" t="str">
        <f>IF('Truck Utilization'!B369=0,"",'Truck Utilization'!B369)</f>
        <v/>
      </c>
      <c r="XFA404" s="138">
        <f t="shared" si="178"/>
        <v>1</v>
      </c>
      <c r="XFB404" s="138" t="str">
        <f>IF('DSR Attendance'!A330="","",'DSR Attendance'!A330)</f>
        <v/>
      </c>
      <c r="XFC404" s="138" t="str">
        <f>IF('DSR Attendance'!B330="","",'DSR Attendance'!B330)</f>
        <v/>
      </c>
    </row>
    <row r="405" spans="1:55 16375:16383" ht="14.4" customHeight="1">
      <c r="A405" s="190" t="str">
        <f>IF(L405="","",VLOOKUP(L405,'Truck Utilization'!B$3:C$300,2,FALSE))</f>
        <v/>
      </c>
      <c r="B405" s="191"/>
      <c r="C405" s="192" t="str">
        <f>IF($B405="","",VLOOKUP($B405,'DSR Attendance'!$A$3:$E$273,5,FALSE))</f>
        <v/>
      </c>
      <c r="D405" s="193"/>
      <c r="E405" s="637"/>
      <c r="F405" s="195"/>
      <c r="G405" s="195"/>
      <c r="H405" s="195"/>
      <c r="I405" s="196" t="str">
        <f>IF(E405="","",VLOOKUP(E405,'Summarized Plan'!A:B,2,0))</f>
        <v/>
      </c>
      <c r="J405" s="194"/>
      <c r="K405" s="194" t="s">
        <v>378</v>
      </c>
      <c r="L405" s="195"/>
      <c r="M405" s="194" t="str">
        <f t="shared" si="159"/>
        <v/>
      </c>
      <c r="N405" s="195" t="str">
        <f>IF(E405="","",VLOOKUP(E405,'Summarized Plan'!$A:$C,3,0))</f>
        <v/>
      </c>
      <c r="O405" s="195" t="str">
        <f>IF(E405="","",VLOOKUP(E405,'Summarized Plan'!$A:$G,7,0))</f>
        <v/>
      </c>
      <c r="P405" s="196"/>
      <c r="Q405" s="198">
        <f t="shared" si="160"/>
        <v>0</v>
      </c>
      <c r="R405" s="197" t="str">
        <f>IF($B405="","",VLOOKUP($Q405,'DSR Attendance'!$A$3:$D$179,4,FALSE))</f>
        <v/>
      </c>
      <c r="S405" s="197"/>
      <c r="T405" s="197">
        <f t="shared" si="161"/>
        <v>0</v>
      </c>
      <c r="U405" s="197">
        <f t="shared" si="162"/>
        <v>0</v>
      </c>
      <c r="V405" s="197" t="str">
        <f t="shared" si="163"/>
        <v/>
      </c>
      <c r="W405" s="197"/>
      <c r="X405" s="197" t="str">
        <f>_xlfn.IFNA(IF(L405="","",VLOOKUP(L405,'Truck Utilization'!B$3:D$147,3,FALSE)),"")</f>
        <v/>
      </c>
      <c r="Y405" s="197" t="str">
        <f>IF(X405="","",IF(E405="","",VLOOKUP(E405,'Summarized Plan'!$A:$E,5,0)))</f>
        <v/>
      </c>
      <c r="Z405" s="197">
        <f t="shared" si="164"/>
        <v>0</v>
      </c>
      <c r="AA405" s="197">
        <f t="shared" si="165"/>
        <v>0</v>
      </c>
      <c r="AB405" s="197" t="str">
        <f t="shared" si="166"/>
        <v/>
      </c>
      <c r="AC405" s="197"/>
      <c r="AD405" s="197">
        <f t="shared" si="167"/>
        <v>0</v>
      </c>
      <c r="AE405" s="197">
        <f t="shared" si="168"/>
        <v>0</v>
      </c>
      <c r="AF405" s="197" t="str">
        <f t="shared" si="169"/>
        <v/>
      </c>
      <c r="AG405" s="194"/>
      <c r="AH405" s="194"/>
      <c r="AI405" s="194"/>
      <c r="AJ405" s="193"/>
      <c r="AK405" s="199"/>
      <c r="AL405" s="194"/>
      <c r="AM405" s="115" t="e">
        <f t="shared" si="170"/>
        <v>#VALUE!</v>
      </c>
      <c r="AO405" s="11">
        <f t="shared" si="171"/>
        <v>0</v>
      </c>
      <c r="AP405" s="11" t="e">
        <f t="shared" si="172"/>
        <v>#N/A</v>
      </c>
      <c r="AQ405" s="11" t="str">
        <f t="shared" si="173"/>
        <v/>
      </c>
      <c r="AS405" s="202">
        <f t="shared" si="174"/>
        <v>0</v>
      </c>
      <c r="AT405" s="11" t="str">
        <f t="shared" si="175"/>
        <v/>
      </c>
      <c r="AW405" s="116"/>
      <c r="AX405" s="115" t="e">
        <f t="shared" si="176"/>
        <v>#VALUE!</v>
      </c>
      <c r="AY405" s="278" t="str">
        <f t="shared" si="177"/>
        <v/>
      </c>
      <c r="BC405" s="115" t="str">
        <f>IF(E405="","",_xlfn.XLOOKUP(E405,'Summarized Plan'!A:A,'Summarized Plan'!K:K))</f>
        <v/>
      </c>
      <c r="XEU405" s="138">
        <f t="shared" si="157"/>
        <v>0</v>
      </c>
      <c r="XEV405" s="138" t="str">
        <f>IF(E405="","",B402)</f>
        <v/>
      </c>
      <c r="XEW405" s="153" t="str">
        <f t="shared" si="158"/>
        <v/>
      </c>
      <c r="XEX405" s="138" t="str">
        <f>IF(ISNA(VLOOKUP(E405,'Summarized Plan'!$A:$U,19,0)),"",VLOOKUP(E405,'Summarized Plan'!$A:$U,19,0))</f>
        <v/>
      </c>
      <c r="XEY405" s="16" t="str">
        <f>IF('Truck Utilization'!A370=0,"",'Truck Utilization'!A370)</f>
        <v/>
      </c>
      <c r="XEZ405" s="16" t="str">
        <f>IF('Truck Utilization'!B370=0,"",'Truck Utilization'!B370)</f>
        <v/>
      </c>
      <c r="XFA405" s="138">
        <f t="shared" si="178"/>
        <v>1</v>
      </c>
      <c r="XFB405" s="138" t="str">
        <f>IF('DSR Attendance'!A331="","",'DSR Attendance'!A331)</f>
        <v/>
      </c>
      <c r="XFC405" s="138" t="str">
        <f>IF('DSR Attendance'!B331="","",'DSR Attendance'!B331)</f>
        <v/>
      </c>
    </row>
    <row r="406" spans="1:55 16375:16383" ht="14.4" customHeight="1">
      <c r="A406" s="190" t="str">
        <f>IF(L406="","",VLOOKUP(L406,'Truck Utilization'!B$3:C$300,2,FALSE))</f>
        <v/>
      </c>
      <c r="B406" s="191"/>
      <c r="C406" s="192" t="str">
        <f>IF($B406="","",VLOOKUP($B406,'DSR Attendance'!$A$3:$E$273,5,FALSE))</f>
        <v/>
      </c>
      <c r="D406" s="193"/>
      <c r="E406" s="637"/>
      <c r="F406" s="195"/>
      <c r="G406" s="195"/>
      <c r="H406" s="195"/>
      <c r="I406" s="196" t="str">
        <f>IF(E406="","",VLOOKUP(E406,'Summarized Plan'!A:B,2,0))</f>
        <v/>
      </c>
      <c r="J406" s="194"/>
      <c r="K406" s="194" t="s">
        <v>378</v>
      </c>
      <c r="L406" s="195"/>
      <c r="M406" s="194" t="str">
        <f t="shared" si="159"/>
        <v/>
      </c>
      <c r="N406" s="195" t="str">
        <f>IF(E406="","",VLOOKUP(E406,'Summarized Plan'!$A:$C,3,0))</f>
        <v/>
      </c>
      <c r="O406" s="195" t="str">
        <f>IF(E406="","",VLOOKUP(E406,'Summarized Plan'!$A:$G,7,0))</f>
        <v/>
      </c>
      <c r="P406" s="196"/>
      <c r="Q406" s="198">
        <f t="shared" si="160"/>
        <v>0</v>
      </c>
      <c r="R406" s="197" t="str">
        <f>IF($B406="","",VLOOKUP($Q406,'DSR Attendance'!$A$3:$D$179,4,FALSE))</f>
        <v/>
      </c>
      <c r="S406" s="197"/>
      <c r="T406" s="197">
        <f t="shared" si="161"/>
        <v>0</v>
      </c>
      <c r="U406" s="197">
        <f t="shared" si="162"/>
        <v>0</v>
      </c>
      <c r="V406" s="197" t="str">
        <f t="shared" si="163"/>
        <v/>
      </c>
      <c r="W406" s="197"/>
      <c r="X406" s="197" t="str">
        <f>_xlfn.IFNA(IF(L406="","",VLOOKUP(L406,'Truck Utilization'!B$3:D$147,3,FALSE)),"")</f>
        <v/>
      </c>
      <c r="Y406" s="197" t="str">
        <f>IF(X406="","",IF(E406="","",VLOOKUP(E406,'Summarized Plan'!$A:$E,5,0)))</f>
        <v/>
      </c>
      <c r="Z406" s="197">
        <f t="shared" si="164"/>
        <v>0</v>
      </c>
      <c r="AA406" s="197">
        <f t="shared" si="165"/>
        <v>0</v>
      </c>
      <c r="AB406" s="197" t="str">
        <f t="shared" si="166"/>
        <v/>
      </c>
      <c r="AC406" s="197"/>
      <c r="AD406" s="197">
        <f t="shared" si="167"/>
        <v>0</v>
      </c>
      <c r="AE406" s="197">
        <f t="shared" si="168"/>
        <v>0</v>
      </c>
      <c r="AF406" s="197" t="str">
        <f t="shared" si="169"/>
        <v/>
      </c>
      <c r="AG406" s="194"/>
      <c r="AH406" s="194"/>
      <c r="AI406" s="194"/>
      <c r="AJ406" s="193"/>
      <c r="AK406" s="199"/>
      <c r="AL406" s="194"/>
      <c r="AM406" s="115" t="e">
        <f t="shared" si="170"/>
        <v>#VALUE!</v>
      </c>
      <c r="AO406" s="11">
        <f t="shared" si="171"/>
        <v>0</v>
      </c>
      <c r="AP406" s="11" t="e">
        <f t="shared" si="172"/>
        <v>#N/A</v>
      </c>
      <c r="AQ406" s="11" t="str">
        <f t="shared" si="173"/>
        <v/>
      </c>
      <c r="AS406" s="202">
        <f t="shared" si="174"/>
        <v>0</v>
      </c>
      <c r="AT406" s="11" t="str">
        <f t="shared" si="175"/>
        <v/>
      </c>
      <c r="AW406" s="116"/>
      <c r="AX406" s="115" t="e">
        <f t="shared" si="176"/>
        <v>#VALUE!</v>
      </c>
      <c r="AY406" s="278" t="str">
        <f t="shared" si="177"/>
        <v/>
      </c>
      <c r="BC406" s="115" t="str">
        <f>IF(E406="","",_xlfn.XLOOKUP(E406,'Summarized Plan'!A:A,'Summarized Plan'!K:K))</f>
        <v/>
      </c>
      <c r="XEU406" s="138">
        <f t="shared" ref="XEU406:XEU469" si="179">COUNTIF($E:$E,E406)</f>
        <v>0</v>
      </c>
      <c r="XEV406" s="138" t="str">
        <f>IF(E406="","",B402)</f>
        <v/>
      </c>
      <c r="XEW406" s="153" t="str">
        <f t="shared" ref="XEW406:XEW469" si="180">IF(L406="","",L406)</f>
        <v/>
      </c>
      <c r="XEX406" s="138" t="str">
        <f>IF(ISNA(VLOOKUP(E406,'Summarized Plan'!$A:$U,19,0)),"",VLOOKUP(E406,'Summarized Plan'!$A:$U,19,0))</f>
        <v/>
      </c>
      <c r="XEY406" s="16" t="str">
        <f>IF('Truck Utilization'!A371=0,"",'Truck Utilization'!A371)</f>
        <v/>
      </c>
      <c r="XEZ406" s="16" t="str">
        <f>IF('Truck Utilization'!B371=0,"",'Truck Utilization'!B371)</f>
        <v/>
      </c>
      <c r="XFA406" s="138">
        <f t="shared" si="178"/>
        <v>1</v>
      </c>
      <c r="XFB406" s="138" t="str">
        <f>IF('DSR Attendance'!A332="","",'DSR Attendance'!A332)</f>
        <v/>
      </c>
      <c r="XFC406" s="138" t="str">
        <f>IF('DSR Attendance'!B332="","",'DSR Attendance'!B332)</f>
        <v/>
      </c>
    </row>
    <row r="407" spans="1:55 16375:16383" ht="14.4" customHeight="1">
      <c r="A407" s="190" t="str">
        <f>IF(L407="","",VLOOKUP(L407,'Truck Utilization'!B$3:C$300,2,FALSE))</f>
        <v/>
      </c>
      <c r="B407" s="191"/>
      <c r="C407" s="192" t="str">
        <f>IF($B407="","",VLOOKUP($B407,'DSR Attendance'!$A$3:$E$273,5,FALSE))</f>
        <v/>
      </c>
      <c r="D407" s="193"/>
      <c r="E407" s="637"/>
      <c r="F407" s="195"/>
      <c r="G407" s="195"/>
      <c r="H407" s="195"/>
      <c r="I407" s="196" t="str">
        <f>IF(E407="","",VLOOKUP(E407,'Summarized Plan'!A:B,2,0))</f>
        <v/>
      </c>
      <c r="J407" s="194"/>
      <c r="K407" s="194" t="s">
        <v>378</v>
      </c>
      <c r="L407" s="195"/>
      <c r="M407" s="194" t="str">
        <f t="shared" si="159"/>
        <v/>
      </c>
      <c r="N407" s="195" t="str">
        <f>IF(E407="","",VLOOKUP(E407,'Summarized Plan'!$A:$C,3,0))</f>
        <v/>
      </c>
      <c r="O407" s="195" t="str">
        <f>IF(E407="","",VLOOKUP(E407,'Summarized Plan'!$A:$G,7,0))</f>
        <v/>
      </c>
      <c r="P407" s="196"/>
      <c r="Q407" s="198">
        <f t="shared" si="160"/>
        <v>0</v>
      </c>
      <c r="R407" s="197" t="str">
        <f>IF($B407="","",VLOOKUP($Q407,'DSR Attendance'!$A$3:$D$179,4,FALSE))</f>
        <v/>
      </c>
      <c r="S407" s="197"/>
      <c r="T407" s="197">
        <f t="shared" si="161"/>
        <v>0</v>
      </c>
      <c r="U407" s="197">
        <f t="shared" si="162"/>
        <v>0</v>
      </c>
      <c r="V407" s="197" t="str">
        <f t="shared" si="163"/>
        <v/>
      </c>
      <c r="W407" s="197"/>
      <c r="X407" s="197" t="str">
        <f>_xlfn.IFNA(IF(L407="","",VLOOKUP(L407,'Truck Utilization'!B$3:D$147,3,FALSE)),"")</f>
        <v/>
      </c>
      <c r="Y407" s="197" t="str">
        <f>IF(X407="","",IF(E407="","",VLOOKUP(E407,'Summarized Plan'!$A:$E,5,0)))</f>
        <v/>
      </c>
      <c r="Z407" s="197">
        <f t="shared" si="164"/>
        <v>0</v>
      </c>
      <c r="AA407" s="197">
        <f t="shared" si="165"/>
        <v>0</v>
      </c>
      <c r="AB407" s="197" t="str">
        <f t="shared" si="166"/>
        <v/>
      </c>
      <c r="AC407" s="197"/>
      <c r="AD407" s="197">
        <f t="shared" si="167"/>
        <v>0</v>
      </c>
      <c r="AE407" s="197">
        <f t="shared" si="168"/>
        <v>0</v>
      </c>
      <c r="AF407" s="197" t="str">
        <f t="shared" si="169"/>
        <v/>
      </c>
      <c r="AG407" s="194"/>
      <c r="AH407" s="194"/>
      <c r="AI407" s="194"/>
      <c r="AJ407" s="193"/>
      <c r="AK407" s="199"/>
      <c r="AL407" s="194"/>
      <c r="AM407" s="115" t="e">
        <f t="shared" si="170"/>
        <v>#VALUE!</v>
      </c>
      <c r="AO407" s="11">
        <f t="shared" si="171"/>
        <v>0</v>
      </c>
      <c r="AP407" s="11" t="e">
        <f t="shared" si="172"/>
        <v>#N/A</v>
      </c>
      <c r="AQ407" s="11" t="str">
        <f t="shared" si="173"/>
        <v/>
      </c>
      <c r="AS407" s="202">
        <f t="shared" si="174"/>
        <v>0</v>
      </c>
      <c r="AT407" s="11" t="str">
        <f t="shared" si="175"/>
        <v/>
      </c>
      <c r="AW407" s="116"/>
      <c r="AX407" s="115" t="e">
        <f t="shared" si="176"/>
        <v>#VALUE!</v>
      </c>
      <c r="AY407" s="278" t="str">
        <f t="shared" si="177"/>
        <v/>
      </c>
      <c r="BC407" s="115" t="str">
        <f>IF(E407="","",_xlfn.XLOOKUP(E407,'Summarized Plan'!A:A,'Summarized Plan'!K:K))</f>
        <v/>
      </c>
      <c r="XEU407" s="138">
        <f t="shared" si="179"/>
        <v>0</v>
      </c>
      <c r="XEV407" s="138" t="str">
        <f>IF(E407="","",B407)</f>
        <v/>
      </c>
      <c r="XEW407" s="153" t="str">
        <f t="shared" si="180"/>
        <v/>
      </c>
      <c r="XEX407" s="138" t="str">
        <f>IF(ISNA(VLOOKUP(E407,'Summarized Plan'!$A:$U,19,0)),"",VLOOKUP(E407,'Summarized Plan'!$A:$U,19,0))</f>
        <v/>
      </c>
      <c r="XEY407" s="16" t="str">
        <f>IF('Truck Utilization'!A372=0,"",'Truck Utilization'!A372)</f>
        <v/>
      </c>
      <c r="XEZ407" s="16" t="str">
        <f>IF('Truck Utilization'!B372=0,"",'Truck Utilization'!B372)</f>
        <v/>
      </c>
      <c r="XFA407" s="138">
        <f t="shared" si="178"/>
        <v>1</v>
      </c>
      <c r="XFB407" s="138" t="str">
        <f>IF('DSR Attendance'!A333="","",'DSR Attendance'!A333)</f>
        <v/>
      </c>
      <c r="XFC407" s="138" t="str">
        <f>IF('DSR Attendance'!B333="","",'DSR Attendance'!B333)</f>
        <v/>
      </c>
    </row>
    <row r="408" spans="1:55 16375:16383" ht="14.4" customHeight="1">
      <c r="A408" s="190" t="str">
        <f>IF(L408="","",VLOOKUP(L408,'Truck Utilization'!B$3:C$300,2,FALSE))</f>
        <v/>
      </c>
      <c r="B408" s="191"/>
      <c r="C408" s="192" t="str">
        <f>IF($B408="","",VLOOKUP($B408,'DSR Attendance'!$A$3:$E$273,5,FALSE))</f>
        <v/>
      </c>
      <c r="D408" s="193"/>
      <c r="E408" s="637"/>
      <c r="F408" s="195"/>
      <c r="G408" s="195"/>
      <c r="H408" s="195"/>
      <c r="I408" s="196" t="str">
        <f>IF(E408="","",VLOOKUP(E408,'Summarized Plan'!A:B,2,0))</f>
        <v/>
      </c>
      <c r="J408" s="194"/>
      <c r="K408" s="194" t="s">
        <v>378</v>
      </c>
      <c r="L408" s="195"/>
      <c r="M408" s="194" t="str">
        <f t="shared" si="159"/>
        <v/>
      </c>
      <c r="N408" s="195" t="str">
        <f>IF(E408="","",VLOOKUP(E408,'Summarized Plan'!$A:$C,3,0))</f>
        <v/>
      </c>
      <c r="O408" s="195" t="str">
        <f>IF(E408="","",VLOOKUP(E408,'Summarized Plan'!$A:$G,7,0))</f>
        <v/>
      </c>
      <c r="P408" s="196"/>
      <c r="Q408" s="198">
        <f t="shared" si="160"/>
        <v>0</v>
      </c>
      <c r="R408" s="197" t="str">
        <f>IF($B408="","",VLOOKUP($Q408,'DSR Attendance'!$A$3:$D$179,4,FALSE))</f>
        <v/>
      </c>
      <c r="S408" s="197"/>
      <c r="T408" s="197">
        <f t="shared" si="161"/>
        <v>0</v>
      </c>
      <c r="U408" s="197">
        <f t="shared" si="162"/>
        <v>0</v>
      </c>
      <c r="V408" s="197" t="str">
        <f t="shared" si="163"/>
        <v/>
      </c>
      <c r="W408" s="197"/>
      <c r="X408" s="197" t="str">
        <f>_xlfn.IFNA(IF(L408="","",VLOOKUP(L408,'Truck Utilization'!B$3:D$147,3,FALSE)),"")</f>
        <v/>
      </c>
      <c r="Y408" s="197" t="str">
        <f>IF(X408="","",IF(E408="","",VLOOKUP(E408,'Summarized Plan'!$A:$E,5,0)))</f>
        <v/>
      </c>
      <c r="Z408" s="197">
        <f t="shared" si="164"/>
        <v>0</v>
      </c>
      <c r="AA408" s="197">
        <f t="shared" si="165"/>
        <v>0</v>
      </c>
      <c r="AB408" s="197" t="str">
        <f t="shared" si="166"/>
        <v/>
      </c>
      <c r="AC408" s="197"/>
      <c r="AD408" s="197">
        <f t="shared" si="167"/>
        <v>0</v>
      </c>
      <c r="AE408" s="197">
        <f t="shared" si="168"/>
        <v>0</v>
      </c>
      <c r="AF408" s="197" t="str">
        <f t="shared" si="169"/>
        <v/>
      </c>
      <c r="AG408" s="194"/>
      <c r="AH408" s="194"/>
      <c r="AI408" s="194"/>
      <c r="AJ408" s="193"/>
      <c r="AK408" s="199"/>
      <c r="AL408" s="194"/>
      <c r="AM408" s="115" t="e">
        <f t="shared" si="170"/>
        <v>#VALUE!</v>
      </c>
      <c r="AO408" s="11">
        <f t="shared" si="171"/>
        <v>0</v>
      </c>
      <c r="AP408" s="11" t="e">
        <f t="shared" si="172"/>
        <v>#N/A</v>
      </c>
      <c r="AQ408" s="11" t="str">
        <f t="shared" si="173"/>
        <v/>
      </c>
      <c r="AS408" s="202">
        <f t="shared" si="174"/>
        <v>0</v>
      </c>
      <c r="AT408" s="11" t="str">
        <f t="shared" si="175"/>
        <v/>
      </c>
      <c r="AW408" s="116"/>
      <c r="AX408" s="115" t="e">
        <f t="shared" si="176"/>
        <v>#VALUE!</v>
      </c>
      <c r="AY408" s="278" t="str">
        <f t="shared" si="177"/>
        <v/>
      </c>
      <c r="BC408" s="115" t="str">
        <f>IF(E408="","",_xlfn.XLOOKUP(E408,'Summarized Plan'!A:A,'Summarized Plan'!K:K))</f>
        <v/>
      </c>
      <c r="XEU408" s="138">
        <f t="shared" si="179"/>
        <v>0</v>
      </c>
      <c r="XEV408" s="138" t="str">
        <f>IF(E408="","",B407)</f>
        <v/>
      </c>
      <c r="XEW408" s="153" t="str">
        <f t="shared" si="180"/>
        <v/>
      </c>
      <c r="XEX408" s="138" t="str">
        <f>IF(ISNA(VLOOKUP(E408,'Summarized Plan'!$A:$U,19,0)),"",VLOOKUP(E408,'Summarized Plan'!$A:$U,19,0))</f>
        <v/>
      </c>
      <c r="XEY408" s="16" t="str">
        <f>IF('Truck Utilization'!A373=0,"",'Truck Utilization'!A373)</f>
        <v/>
      </c>
      <c r="XEZ408" s="16" t="str">
        <f>IF('Truck Utilization'!B373=0,"",'Truck Utilization'!B373)</f>
        <v/>
      </c>
      <c r="XFA408" s="138">
        <f t="shared" si="178"/>
        <v>1</v>
      </c>
      <c r="XFB408" s="138" t="str">
        <f>IF('DSR Attendance'!A334="","",'DSR Attendance'!A334)</f>
        <v/>
      </c>
      <c r="XFC408" s="138" t="str">
        <f>IF('DSR Attendance'!B334="","",'DSR Attendance'!B334)</f>
        <v/>
      </c>
    </row>
    <row r="409" spans="1:55 16375:16383" ht="14.4" customHeight="1">
      <c r="A409" s="190" t="str">
        <f>IF(L409="","",VLOOKUP(L409,'Truck Utilization'!B$3:C$300,2,FALSE))</f>
        <v/>
      </c>
      <c r="B409" s="191"/>
      <c r="C409" s="192" t="str">
        <f>IF($B409="","",VLOOKUP($B409,'DSR Attendance'!$A$3:$E$273,5,FALSE))</f>
        <v/>
      </c>
      <c r="D409" s="193"/>
      <c r="E409" s="637"/>
      <c r="F409" s="195"/>
      <c r="G409" s="195"/>
      <c r="H409" s="195"/>
      <c r="I409" s="196" t="str">
        <f>IF(E409="","",VLOOKUP(E409,'Summarized Plan'!A:B,2,0))</f>
        <v/>
      </c>
      <c r="J409" s="194"/>
      <c r="K409" s="194" t="s">
        <v>378</v>
      </c>
      <c r="L409" s="195"/>
      <c r="M409" s="194" t="str">
        <f t="shared" si="159"/>
        <v/>
      </c>
      <c r="N409" s="195" t="str">
        <f>IF(E409="","",VLOOKUP(E409,'Summarized Plan'!$A:$C,3,0))</f>
        <v/>
      </c>
      <c r="O409" s="195" t="str">
        <f>IF(E409="","",VLOOKUP(E409,'Summarized Plan'!$A:$G,7,0))</f>
        <v/>
      </c>
      <c r="P409" s="196"/>
      <c r="Q409" s="198">
        <f t="shared" si="160"/>
        <v>0</v>
      </c>
      <c r="R409" s="197" t="str">
        <f>IF($B409="","",VLOOKUP($Q409,'DSR Attendance'!$A$3:$D$179,4,FALSE))</f>
        <v/>
      </c>
      <c r="S409" s="197"/>
      <c r="T409" s="197">
        <f t="shared" si="161"/>
        <v>0</v>
      </c>
      <c r="U409" s="197">
        <f t="shared" si="162"/>
        <v>0</v>
      </c>
      <c r="V409" s="197" t="str">
        <f t="shared" si="163"/>
        <v/>
      </c>
      <c r="W409" s="197"/>
      <c r="X409" s="197" t="str">
        <f>_xlfn.IFNA(IF(L409="","",VLOOKUP(L409,'Truck Utilization'!B$3:D$147,3,FALSE)),"")</f>
        <v/>
      </c>
      <c r="Y409" s="197" t="str">
        <f>IF(X409="","",IF(E409="","",VLOOKUP(E409,'Summarized Plan'!$A:$E,5,0)))</f>
        <v/>
      </c>
      <c r="Z409" s="197">
        <f t="shared" si="164"/>
        <v>0</v>
      </c>
      <c r="AA409" s="197">
        <f t="shared" si="165"/>
        <v>0</v>
      </c>
      <c r="AB409" s="197" t="str">
        <f t="shared" si="166"/>
        <v/>
      </c>
      <c r="AC409" s="197"/>
      <c r="AD409" s="197">
        <f t="shared" si="167"/>
        <v>0</v>
      </c>
      <c r="AE409" s="197">
        <f t="shared" si="168"/>
        <v>0</v>
      </c>
      <c r="AF409" s="197" t="str">
        <f t="shared" si="169"/>
        <v/>
      </c>
      <c r="AG409" s="194"/>
      <c r="AH409" s="194"/>
      <c r="AI409" s="194"/>
      <c r="AJ409" s="193"/>
      <c r="AK409" s="199"/>
      <c r="AL409" s="194"/>
      <c r="AM409" s="115" t="e">
        <f t="shared" si="170"/>
        <v>#VALUE!</v>
      </c>
      <c r="AO409" s="11">
        <f t="shared" si="171"/>
        <v>0</v>
      </c>
      <c r="AP409" s="11" t="e">
        <f t="shared" si="172"/>
        <v>#N/A</v>
      </c>
      <c r="AQ409" s="11" t="str">
        <f t="shared" si="173"/>
        <v/>
      </c>
      <c r="AS409" s="202">
        <f t="shared" si="174"/>
        <v>0</v>
      </c>
      <c r="AT409" s="11" t="str">
        <f t="shared" si="175"/>
        <v/>
      </c>
      <c r="AW409" s="116"/>
      <c r="AX409" s="115" t="e">
        <f t="shared" si="176"/>
        <v>#VALUE!</v>
      </c>
      <c r="AY409" s="278" t="str">
        <f t="shared" si="177"/>
        <v/>
      </c>
      <c r="BC409" s="115" t="str">
        <f>IF(E409="","",_xlfn.XLOOKUP(E409,'Summarized Plan'!A:A,'Summarized Plan'!K:K))</f>
        <v/>
      </c>
      <c r="XEU409" s="138">
        <f t="shared" si="179"/>
        <v>0</v>
      </c>
      <c r="XEV409" s="138" t="str">
        <f>IF(E409="","",B407)</f>
        <v/>
      </c>
      <c r="XEW409" s="153" t="str">
        <f t="shared" si="180"/>
        <v/>
      </c>
      <c r="XEX409" s="138" t="str">
        <f>IF(ISNA(VLOOKUP(E409,'Summarized Plan'!$A:$U,19,0)),"",VLOOKUP(E409,'Summarized Plan'!$A:$U,19,0))</f>
        <v/>
      </c>
      <c r="XEY409" s="16" t="str">
        <f>IF('Truck Utilization'!A374=0,"",'Truck Utilization'!A374)</f>
        <v/>
      </c>
      <c r="XEZ409" s="16" t="str">
        <f>IF('Truck Utilization'!B374=0,"",'Truck Utilization'!B374)</f>
        <v/>
      </c>
      <c r="XFA409" s="138">
        <f t="shared" si="178"/>
        <v>1</v>
      </c>
      <c r="XFB409" s="138" t="str">
        <f>IF('DSR Attendance'!A335="","",'DSR Attendance'!A335)</f>
        <v/>
      </c>
      <c r="XFC409" s="138" t="str">
        <f>IF('DSR Attendance'!B335="","",'DSR Attendance'!B335)</f>
        <v/>
      </c>
    </row>
    <row r="410" spans="1:55 16375:16383" ht="14.4" customHeight="1">
      <c r="A410" s="190" t="str">
        <f>IF(L410="","",VLOOKUP(L410,'Truck Utilization'!B$3:C$300,2,FALSE))</f>
        <v/>
      </c>
      <c r="B410" s="191"/>
      <c r="C410" s="192" t="str">
        <f>IF($B410="","",VLOOKUP($B410,'DSR Attendance'!$A$3:$E$273,5,FALSE))</f>
        <v/>
      </c>
      <c r="D410" s="193"/>
      <c r="E410" s="637"/>
      <c r="F410" s="195"/>
      <c r="G410" s="195"/>
      <c r="H410" s="195"/>
      <c r="I410" s="196" t="str">
        <f>IF(E410="","",VLOOKUP(E410,'Summarized Plan'!A:B,2,0))</f>
        <v/>
      </c>
      <c r="J410" s="194"/>
      <c r="K410" s="194" t="s">
        <v>378</v>
      </c>
      <c r="L410" s="195"/>
      <c r="M410" s="194" t="str">
        <f t="shared" si="159"/>
        <v/>
      </c>
      <c r="N410" s="195" t="str">
        <f>IF(E410="","",VLOOKUP(E410,'Summarized Plan'!$A:$C,3,0))</f>
        <v/>
      </c>
      <c r="O410" s="195" t="str">
        <f>IF(E410="","",VLOOKUP(E410,'Summarized Plan'!$A:$G,7,0))</f>
        <v/>
      </c>
      <c r="P410" s="196"/>
      <c r="Q410" s="198">
        <f t="shared" si="160"/>
        <v>0</v>
      </c>
      <c r="R410" s="197" t="str">
        <f>IF($B410="","",VLOOKUP($Q410,'DSR Attendance'!$A$3:$D$179,4,FALSE))</f>
        <v/>
      </c>
      <c r="S410" s="197"/>
      <c r="T410" s="197">
        <f t="shared" si="161"/>
        <v>0</v>
      </c>
      <c r="U410" s="197">
        <f t="shared" si="162"/>
        <v>0</v>
      </c>
      <c r="V410" s="197" t="str">
        <f t="shared" si="163"/>
        <v/>
      </c>
      <c r="W410" s="197"/>
      <c r="X410" s="197" t="str">
        <f>_xlfn.IFNA(IF(L410="","",VLOOKUP(L410,'Truck Utilization'!B$3:D$147,3,FALSE)),"")</f>
        <v/>
      </c>
      <c r="Y410" s="197" t="str">
        <f>IF(X410="","",IF(E410="","",VLOOKUP(E410,'Summarized Plan'!$A:$E,5,0)))</f>
        <v/>
      </c>
      <c r="Z410" s="197">
        <f t="shared" si="164"/>
        <v>0</v>
      </c>
      <c r="AA410" s="197">
        <f t="shared" si="165"/>
        <v>0</v>
      </c>
      <c r="AB410" s="197" t="str">
        <f t="shared" si="166"/>
        <v/>
      </c>
      <c r="AC410" s="197"/>
      <c r="AD410" s="197">
        <f t="shared" si="167"/>
        <v>0</v>
      </c>
      <c r="AE410" s="197">
        <f t="shared" si="168"/>
        <v>0</v>
      </c>
      <c r="AF410" s="197" t="str">
        <f t="shared" si="169"/>
        <v/>
      </c>
      <c r="AG410" s="194"/>
      <c r="AH410" s="194"/>
      <c r="AI410" s="194"/>
      <c r="AJ410" s="193"/>
      <c r="AK410" s="199"/>
      <c r="AL410" s="194"/>
      <c r="AM410" s="115" t="e">
        <f t="shared" si="170"/>
        <v>#VALUE!</v>
      </c>
      <c r="AO410" s="11">
        <f t="shared" si="171"/>
        <v>0</v>
      </c>
      <c r="AP410" s="11" t="e">
        <f t="shared" si="172"/>
        <v>#N/A</v>
      </c>
      <c r="AQ410" s="11" t="str">
        <f t="shared" si="173"/>
        <v/>
      </c>
      <c r="AS410" s="202">
        <f t="shared" si="174"/>
        <v>0</v>
      </c>
      <c r="AT410" s="11" t="str">
        <f t="shared" si="175"/>
        <v/>
      </c>
      <c r="AW410" s="116"/>
      <c r="AX410" s="115" t="e">
        <f t="shared" si="176"/>
        <v>#VALUE!</v>
      </c>
      <c r="AY410" s="278" t="str">
        <f t="shared" si="177"/>
        <v/>
      </c>
      <c r="BC410" s="115" t="str">
        <f>IF(E410="","",_xlfn.XLOOKUP(E410,'Summarized Plan'!A:A,'Summarized Plan'!K:K))</f>
        <v/>
      </c>
      <c r="XEU410" s="138">
        <f t="shared" si="179"/>
        <v>0</v>
      </c>
      <c r="XEV410" s="138" t="str">
        <f>IF(E410="","",B407)</f>
        <v/>
      </c>
      <c r="XEW410" s="153" t="str">
        <f t="shared" si="180"/>
        <v/>
      </c>
      <c r="XEX410" s="138" t="str">
        <f>IF(ISNA(VLOOKUP(E410,'Summarized Plan'!$A:$U,19,0)),"",VLOOKUP(E410,'Summarized Plan'!$A:$U,19,0))</f>
        <v/>
      </c>
      <c r="XEY410" s="16" t="str">
        <f>IF('Truck Utilization'!A375=0,"",'Truck Utilization'!A375)</f>
        <v/>
      </c>
      <c r="XEZ410" s="16" t="str">
        <f>IF('Truck Utilization'!B375=0,"",'Truck Utilization'!B375)</f>
        <v/>
      </c>
      <c r="XFA410" s="138">
        <f t="shared" si="178"/>
        <v>1</v>
      </c>
      <c r="XFB410" s="138" t="str">
        <f>IF('DSR Attendance'!A336="","",'DSR Attendance'!A336)</f>
        <v/>
      </c>
      <c r="XFC410" s="138" t="str">
        <f>IF('DSR Attendance'!B336="","",'DSR Attendance'!B336)</f>
        <v/>
      </c>
    </row>
    <row r="411" spans="1:55 16375:16383" ht="14.4" customHeight="1">
      <c r="A411" s="190" t="str">
        <f>IF(L411="","",VLOOKUP(L411,'Truck Utilization'!B$3:C$300,2,FALSE))</f>
        <v/>
      </c>
      <c r="B411" s="191"/>
      <c r="C411" s="192" t="str">
        <f>IF($B411="","",VLOOKUP($B411,'DSR Attendance'!$A$3:$E$273,5,FALSE))</f>
        <v/>
      </c>
      <c r="D411" s="193"/>
      <c r="E411" s="637"/>
      <c r="F411" s="195"/>
      <c r="G411" s="195"/>
      <c r="H411" s="195"/>
      <c r="I411" s="196" t="str">
        <f>IF(E411="","",VLOOKUP(E411,'Summarized Plan'!A:B,2,0))</f>
        <v/>
      </c>
      <c r="J411" s="194"/>
      <c r="K411" s="194" t="s">
        <v>378</v>
      </c>
      <c r="L411" s="195"/>
      <c r="M411" s="194" t="str">
        <f t="shared" si="159"/>
        <v/>
      </c>
      <c r="N411" s="195" t="str">
        <f>IF(E411="","",VLOOKUP(E411,'Summarized Plan'!$A:$C,3,0))</f>
        <v/>
      </c>
      <c r="O411" s="195" t="str">
        <f>IF(E411="","",VLOOKUP(E411,'Summarized Plan'!$A:$G,7,0))</f>
        <v/>
      </c>
      <c r="P411" s="196"/>
      <c r="Q411" s="198">
        <f t="shared" si="160"/>
        <v>0</v>
      </c>
      <c r="R411" s="197" t="str">
        <f>IF($B411="","",VLOOKUP($Q411,'DSR Attendance'!$A$3:$D$179,4,FALSE))</f>
        <v/>
      </c>
      <c r="S411" s="197"/>
      <c r="T411" s="197">
        <f t="shared" si="161"/>
        <v>0</v>
      </c>
      <c r="U411" s="197">
        <f t="shared" si="162"/>
        <v>0</v>
      </c>
      <c r="V411" s="197" t="str">
        <f t="shared" si="163"/>
        <v/>
      </c>
      <c r="W411" s="197"/>
      <c r="X411" s="197" t="str">
        <f>_xlfn.IFNA(IF(L411="","",VLOOKUP(L411,'Truck Utilization'!B$3:D$147,3,FALSE)),"")</f>
        <v/>
      </c>
      <c r="Y411" s="197" t="str">
        <f>IF(X411="","",IF(E411="","",VLOOKUP(E411,'Summarized Plan'!$A:$E,5,0)))</f>
        <v/>
      </c>
      <c r="Z411" s="197">
        <f t="shared" si="164"/>
        <v>0</v>
      </c>
      <c r="AA411" s="197">
        <f t="shared" si="165"/>
        <v>0</v>
      </c>
      <c r="AB411" s="197" t="str">
        <f t="shared" si="166"/>
        <v/>
      </c>
      <c r="AC411" s="197"/>
      <c r="AD411" s="197">
        <f t="shared" si="167"/>
        <v>0</v>
      </c>
      <c r="AE411" s="197">
        <f t="shared" si="168"/>
        <v>0</v>
      </c>
      <c r="AF411" s="197" t="str">
        <f t="shared" si="169"/>
        <v/>
      </c>
      <c r="AG411" s="194"/>
      <c r="AH411" s="194"/>
      <c r="AI411" s="194"/>
      <c r="AJ411" s="193"/>
      <c r="AK411" s="199"/>
      <c r="AL411" s="194"/>
      <c r="AM411" s="115" t="e">
        <f t="shared" si="170"/>
        <v>#VALUE!</v>
      </c>
      <c r="AO411" s="11">
        <f t="shared" si="171"/>
        <v>0</v>
      </c>
      <c r="AP411" s="11" t="e">
        <f t="shared" si="172"/>
        <v>#N/A</v>
      </c>
      <c r="AQ411" s="11" t="str">
        <f t="shared" si="173"/>
        <v/>
      </c>
      <c r="AS411" s="202">
        <f t="shared" si="174"/>
        <v>0</v>
      </c>
      <c r="AT411" s="11" t="str">
        <f t="shared" si="175"/>
        <v/>
      </c>
      <c r="AW411" s="116"/>
      <c r="AX411" s="115" t="e">
        <f t="shared" si="176"/>
        <v>#VALUE!</v>
      </c>
      <c r="AY411" s="278" t="str">
        <f t="shared" si="177"/>
        <v/>
      </c>
      <c r="BC411" s="115" t="str">
        <f>IF(E411="","",_xlfn.XLOOKUP(E411,'Summarized Plan'!A:A,'Summarized Plan'!K:K))</f>
        <v/>
      </c>
      <c r="XEU411" s="138">
        <f t="shared" si="179"/>
        <v>0</v>
      </c>
      <c r="XEV411" s="138" t="str">
        <f>IF(E411="","",B407)</f>
        <v/>
      </c>
      <c r="XEW411" s="153" t="str">
        <f t="shared" si="180"/>
        <v/>
      </c>
      <c r="XEX411" s="138" t="str">
        <f>IF(ISNA(VLOOKUP(E411,'Summarized Plan'!$A:$U,19,0)),"",VLOOKUP(E411,'Summarized Plan'!$A:$U,19,0))</f>
        <v/>
      </c>
      <c r="XEY411" s="16" t="str">
        <f>IF('Truck Utilization'!A376=0,"",'Truck Utilization'!A376)</f>
        <v/>
      </c>
      <c r="XEZ411" s="16" t="str">
        <f>IF('Truck Utilization'!B376=0,"",'Truck Utilization'!B376)</f>
        <v/>
      </c>
      <c r="XFA411" s="138">
        <f t="shared" si="178"/>
        <v>1</v>
      </c>
      <c r="XFB411" s="138" t="str">
        <f>IF('DSR Attendance'!A337="","",'DSR Attendance'!A337)</f>
        <v/>
      </c>
      <c r="XFC411" s="138" t="str">
        <f>IF('DSR Attendance'!B337="","",'DSR Attendance'!B337)</f>
        <v/>
      </c>
    </row>
    <row r="412" spans="1:55 16375:16383" ht="14.4" customHeight="1">
      <c r="A412" s="190" t="str">
        <f>IF(L412="","",VLOOKUP(L412,'Truck Utilization'!B$3:C$300,2,FALSE))</f>
        <v/>
      </c>
      <c r="B412" s="191"/>
      <c r="C412" s="192" t="str">
        <f>IF($B412="","",VLOOKUP($B412,'DSR Attendance'!$A$3:$E$273,5,FALSE))</f>
        <v/>
      </c>
      <c r="D412" s="193"/>
      <c r="E412" s="637"/>
      <c r="F412" s="195"/>
      <c r="G412" s="195"/>
      <c r="H412" s="195"/>
      <c r="I412" s="196" t="str">
        <f>IF(E412="","",VLOOKUP(E412,'Summarized Plan'!A:B,2,0))</f>
        <v/>
      </c>
      <c r="J412" s="194"/>
      <c r="K412" s="194" t="s">
        <v>378</v>
      </c>
      <c r="L412" s="195"/>
      <c r="M412" s="194" t="str">
        <f t="shared" si="159"/>
        <v/>
      </c>
      <c r="N412" s="195" t="str">
        <f>IF(E412="","",VLOOKUP(E412,'Summarized Plan'!$A:$C,3,0))</f>
        <v/>
      </c>
      <c r="O412" s="195" t="str">
        <f>IF(E412="","",VLOOKUP(E412,'Summarized Plan'!$A:$G,7,0))</f>
        <v/>
      </c>
      <c r="P412" s="196"/>
      <c r="Q412" s="198">
        <f t="shared" si="160"/>
        <v>0</v>
      </c>
      <c r="R412" s="197" t="str">
        <f>IF($B412="","",VLOOKUP($Q412,'DSR Attendance'!$A$3:$D$179,4,FALSE))</f>
        <v/>
      </c>
      <c r="S412" s="197"/>
      <c r="T412" s="197">
        <f t="shared" si="161"/>
        <v>0</v>
      </c>
      <c r="U412" s="197">
        <f t="shared" si="162"/>
        <v>0</v>
      </c>
      <c r="V412" s="197" t="str">
        <f t="shared" si="163"/>
        <v/>
      </c>
      <c r="W412" s="197"/>
      <c r="X412" s="197" t="str">
        <f>_xlfn.IFNA(IF(L412="","",VLOOKUP(L412,'Truck Utilization'!B$3:D$147,3,FALSE)),"")</f>
        <v/>
      </c>
      <c r="Y412" s="197" t="str">
        <f>IF(X412="","",IF(E412="","",VLOOKUP(E412,'Summarized Plan'!$A:$E,5,0)))</f>
        <v/>
      </c>
      <c r="Z412" s="197">
        <f t="shared" si="164"/>
        <v>0</v>
      </c>
      <c r="AA412" s="197">
        <f t="shared" si="165"/>
        <v>0</v>
      </c>
      <c r="AB412" s="197" t="str">
        <f t="shared" si="166"/>
        <v/>
      </c>
      <c r="AC412" s="197"/>
      <c r="AD412" s="197">
        <f t="shared" si="167"/>
        <v>0</v>
      </c>
      <c r="AE412" s="197">
        <f t="shared" si="168"/>
        <v>0</v>
      </c>
      <c r="AF412" s="197" t="str">
        <f t="shared" si="169"/>
        <v/>
      </c>
      <c r="AG412" s="194"/>
      <c r="AH412" s="194"/>
      <c r="AI412" s="194"/>
      <c r="AJ412" s="193"/>
      <c r="AK412" s="199"/>
      <c r="AL412" s="194"/>
      <c r="AM412" s="115" t="e">
        <f t="shared" si="170"/>
        <v>#VALUE!</v>
      </c>
      <c r="AO412" s="11">
        <f t="shared" si="171"/>
        <v>0</v>
      </c>
      <c r="AP412" s="11" t="e">
        <f t="shared" si="172"/>
        <v>#N/A</v>
      </c>
      <c r="AQ412" s="11" t="str">
        <f t="shared" si="173"/>
        <v/>
      </c>
      <c r="AS412" s="202">
        <f t="shared" si="174"/>
        <v>0</v>
      </c>
      <c r="AT412" s="11" t="str">
        <f t="shared" si="175"/>
        <v/>
      </c>
      <c r="AW412" s="116"/>
      <c r="AX412" s="115" t="e">
        <f t="shared" si="176"/>
        <v>#VALUE!</v>
      </c>
      <c r="AY412" s="278" t="str">
        <f t="shared" si="177"/>
        <v/>
      </c>
      <c r="BC412" s="115" t="str">
        <f>IF(E412="","",_xlfn.XLOOKUP(E412,'Summarized Plan'!A:A,'Summarized Plan'!K:K))</f>
        <v/>
      </c>
      <c r="XEU412" s="138">
        <f t="shared" si="179"/>
        <v>0</v>
      </c>
      <c r="XEV412" s="138" t="str">
        <f>IF(E412="","",B412)</f>
        <v/>
      </c>
      <c r="XEW412" s="153" t="str">
        <f t="shared" si="180"/>
        <v/>
      </c>
      <c r="XEX412" s="138" t="str">
        <f>IF(ISNA(VLOOKUP(E412,'Summarized Plan'!$A:$U,19,0)),"",VLOOKUP(E412,'Summarized Plan'!$A:$U,19,0))</f>
        <v/>
      </c>
      <c r="XEY412" s="16" t="str">
        <f>IF('Truck Utilization'!A377=0,"",'Truck Utilization'!A377)</f>
        <v/>
      </c>
      <c r="XEZ412" s="16" t="str">
        <f>IF('Truck Utilization'!B377=0,"",'Truck Utilization'!B377)</f>
        <v/>
      </c>
      <c r="XFA412" s="138">
        <f t="shared" si="178"/>
        <v>1</v>
      </c>
      <c r="XFB412" s="138" t="str">
        <f>IF('DSR Attendance'!A338="","",'DSR Attendance'!A338)</f>
        <v/>
      </c>
      <c r="XFC412" s="138" t="str">
        <f>IF('DSR Attendance'!B338="","",'DSR Attendance'!B338)</f>
        <v/>
      </c>
    </row>
    <row r="413" spans="1:55 16375:16383" ht="14.4" customHeight="1">
      <c r="A413" s="190" t="str">
        <f>IF(L413="","",VLOOKUP(L413,'Truck Utilization'!B$3:C$300,2,FALSE))</f>
        <v/>
      </c>
      <c r="B413" s="191"/>
      <c r="C413" s="192" t="str">
        <f>IF($B413="","",VLOOKUP($B413,'DSR Attendance'!$A$3:$E$273,5,FALSE))</f>
        <v/>
      </c>
      <c r="D413" s="193"/>
      <c r="E413" s="637"/>
      <c r="F413" s="195"/>
      <c r="G413" s="195"/>
      <c r="H413" s="195"/>
      <c r="I413" s="196" t="str">
        <f>IF(E413="","",VLOOKUP(E413,'Summarized Plan'!A:B,2,0))</f>
        <v/>
      </c>
      <c r="J413" s="194"/>
      <c r="K413" s="194" t="s">
        <v>378</v>
      </c>
      <c r="L413" s="195"/>
      <c r="M413" s="194" t="str">
        <f t="shared" si="159"/>
        <v/>
      </c>
      <c r="N413" s="195" t="str">
        <f>IF(E413="","",VLOOKUP(E413,'Summarized Plan'!$A:$C,3,0))</f>
        <v/>
      </c>
      <c r="O413" s="195" t="str">
        <f>IF(E413="","",VLOOKUP(E413,'Summarized Plan'!$A:$G,7,0))</f>
        <v/>
      </c>
      <c r="P413" s="196"/>
      <c r="Q413" s="198">
        <f t="shared" si="160"/>
        <v>0</v>
      </c>
      <c r="R413" s="197" t="str">
        <f>IF($B413="","",VLOOKUP($Q413,'DSR Attendance'!$A$3:$D$179,4,FALSE))</f>
        <v/>
      </c>
      <c r="S413" s="197"/>
      <c r="T413" s="197">
        <f t="shared" si="161"/>
        <v>0</v>
      </c>
      <c r="U413" s="197">
        <f t="shared" si="162"/>
        <v>0</v>
      </c>
      <c r="V413" s="197" t="str">
        <f t="shared" si="163"/>
        <v/>
      </c>
      <c r="W413" s="197"/>
      <c r="X413" s="197" t="str">
        <f>_xlfn.IFNA(IF(L413="","",VLOOKUP(L413,'Truck Utilization'!B$3:D$147,3,FALSE)),"")</f>
        <v/>
      </c>
      <c r="Y413" s="197" t="str">
        <f>IF(X413="","",IF(E413="","",VLOOKUP(E413,'Summarized Plan'!$A:$E,5,0)))</f>
        <v/>
      </c>
      <c r="Z413" s="197">
        <f t="shared" si="164"/>
        <v>0</v>
      </c>
      <c r="AA413" s="197">
        <f t="shared" si="165"/>
        <v>0</v>
      </c>
      <c r="AB413" s="197" t="str">
        <f t="shared" si="166"/>
        <v/>
      </c>
      <c r="AC413" s="197"/>
      <c r="AD413" s="197">
        <f t="shared" si="167"/>
        <v>0</v>
      </c>
      <c r="AE413" s="197">
        <f t="shared" si="168"/>
        <v>0</v>
      </c>
      <c r="AF413" s="197" t="str">
        <f t="shared" si="169"/>
        <v/>
      </c>
      <c r="AG413" s="194"/>
      <c r="AH413" s="194"/>
      <c r="AI413" s="194"/>
      <c r="AJ413" s="193"/>
      <c r="AK413" s="199"/>
      <c r="AL413" s="194"/>
      <c r="AM413" s="115" t="e">
        <f t="shared" si="170"/>
        <v>#VALUE!</v>
      </c>
      <c r="AO413" s="11">
        <f t="shared" si="171"/>
        <v>0</v>
      </c>
      <c r="AP413" s="11" t="e">
        <f t="shared" si="172"/>
        <v>#N/A</v>
      </c>
      <c r="AQ413" s="11" t="str">
        <f t="shared" si="173"/>
        <v/>
      </c>
      <c r="AS413" s="202">
        <f t="shared" si="174"/>
        <v>0</v>
      </c>
      <c r="AT413" s="11" t="str">
        <f t="shared" si="175"/>
        <v/>
      </c>
      <c r="AW413" s="116"/>
      <c r="AX413" s="115" t="e">
        <f t="shared" si="176"/>
        <v>#VALUE!</v>
      </c>
      <c r="AY413" s="278" t="str">
        <f t="shared" si="177"/>
        <v/>
      </c>
      <c r="BC413" s="115" t="str">
        <f>IF(E413="","",_xlfn.XLOOKUP(E413,'Summarized Plan'!A:A,'Summarized Plan'!K:K))</f>
        <v/>
      </c>
      <c r="XEU413" s="138">
        <f t="shared" si="179"/>
        <v>0</v>
      </c>
      <c r="XEV413" s="138" t="str">
        <f>IF(E413="","",B412)</f>
        <v/>
      </c>
      <c r="XEW413" s="153" t="str">
        <f t="shared" si="180"/>
        <v/>
      </c>
      <c r="XEX413" s="138" t="str">
        <f>IF(ISNA(VLOOKUP(E413,'Summarized Plan'!$A:$U,19,0)),"",VLOOKUP(E413,'Summarized Plan'!$A:$U,19,0))</f>
        <v/>
      </c>
      <c r="XEY413" s="16" t="str">
        <f>IF('Truck Utilization'!A378=0,"",'Truck Utilization'!A378)</f>
        <v/>
      </c>
      <c r="XEZ413" s="16" t="str">
        <f>IF('Truck Utilization'!B378=0,"",'Truck Utilization'!B378)</f>
        <v/>
      </c>
      <c r="XFA413" s="138">
        <f t="shared" si="178"/>
        <v>1</v>
      </c>
      <c r="XFB413" s="138" t="str">
        <f>IF('DSR Attendance'!A339="","",'DSR Attendance'!A339)</f>
        <v/>
      </c>
      <c r="XFC413" s="138" t="str">
        <f>IF('DSR Attendance'!B339="","",'DSR Attendance'!B339)</f>
        <v/>
      </c>
    </row>
    <row r="414" spans="1:55 16375:16383" ht="14.4" customHeight="1">
      <c r="A414" s="190" t="str">
        <f>IF(L414="","",VLOOKUP(L414,'Truck Utilization'!B$3:C$300,2,FALSE))</f>
        <v/>
      </c>
      <c r="B414" s="191"/>
      <c r="C414" s="192" t="str">
        <f>IF($B414="","",VLOOKUP($B414,'DSR Attendance'!$A$3:$E$273,5,FALSE))</f>
        <v/>
      </c>
      <c r="D414" s="193"/>
      <c r="E414" s="637"/>
      <c r="F414" s="195"/>
      <c r="G414" s="195"/>
      <c r="H414" s="195"/>
      <c r="I414" s="196" t="str">
        <f>IF(E414="","",VLOOKUP(E414,'Summarized Plan'!A:B,2,0))</f>
        <v/>
      </c>
      <c r="J414" s="194"/>
      <c r="K414" s="194" t="s">
        <v>378</v>
      </c>
      <c r="L414" s="195"/>
      <c r="M414" s="194" t="str">
        <f t="shared" si="159"/>
        <v/>
      </c>
      <c r="N414" s="195" t="str">
        <f>IF(E414="","",VLOOKUP(E414,'Summarized Plan'!$A:$C,3,0))</f>
        <v/>
      </c>
      <c r="O414" s="195" t="str">
        <f>IF(E414="","",VLOOKUP(E414,'Summarized Plan'!$A:$G,7,0))</f>
        <v/>
      </c>
      <c r="P414" s="196"/>
      <c r="Q414" s="198">
        <f t="shared" si="160"/>
        <v>0</v>
      </c>
      <c r="R414" s="197" t="str">
        <f>IF($B414="","",VLOOKUP($Q414,'DSR Attendance'!$A$3:$D$179,4,FALSE))</f>
        <v/>
      </c>
      <c r="S414" s="197"/>
      <c r="T414" s="197">
        <f t="shared" si="161"/>
        <v>0</v>
      </c>
      <c r="U414" s="197">
        <f t="shared" si="162"/>
        <v>0</v>
      </c>
      <c r="V414" s="197" t="str">
        <f t="shared" si="163"/>
        <v/>
      </c>
      <c r="W414" s="197"/>
      <c r="X414" s="197" t="str">
        <f>_xlfn.IFNA(IF(L414="","",VLOOKUP(L414,'Truck Utilization'!B$3:D$147,3,FALSE)),"")</f>
        <v/>
      </c>
      <c r="Y414" s="197" t="str">
        <f>IF(X414="","",IF(E414="","",VLOOKUP(E414,'Summarized Plan'!$A:$E,5,0)))</f>
        <v/>
      </c>
      <c r="Z414" s="197">
        <f t="shared" si="164"/>
        <v>0</v>
      </c>
      <c r="AA414" s="197">
        <f t="shared" si="165"/>
        <v>0</v>
      </c>
      <c r="AB414" s="197" t="str">
        <f t="shared" si="166"/>
        <v/>
      </c>
      <c r="AC414" s="197"/>
      <c r="AD414" s="197">
        <f t="shared" si="167"/>
        <v>0</v>
      </c>
      <c r="AE414" s="197">
        <f t="shared" si="168"/>
        <v>0</v>
      </c>
      <c r="AF414" s="197" t="str">
        <f t="shared" si="169"/>
        <v/>
      </c>
      <c r="AG414" s="194"/>
      <c r="AH414" s="194"/>
      <c r="AI414" s="194"/>
      <c r="AJ414" s="193"/>
      <c r="AK414" s="199"/>
      <c r="AL414" s="194"/>
      <c r="AM414" s="115" t="e">
        <f t="shared" si="170"/>
        <v>#VALUE!</v>
      </c>
      <c r="AO414" s="11">
        <f t="shared" si="171"/>
        <v>0</v>
      </c>
      <c r="AP414" s="11" t="e">
        <f t="shared" si="172"/>
        <v>#N/A</v>
      </c>
      <c r="AQ414" s="11" t="str">
        <f t="shared" si="173"/>
        <v/>
      </c>
      <c r="AS414" s="202">
        <f t="shared" si="174"/>
        <v>0</v>
      </c>
      <c r="AT414" s="11" t="str">
        <f t="shared" si="175"/>
        <v/>
      </c>
      <c r="AW414" s="116"/>
      <c r="AX414" s="115" t="e">
        <f t="shared" si="176"/>
        <v>#VALUE!</v>
      </c>
      <c r="AY414" s="278" t="str">
        <f t="shared" si="177"/>
        <v/>
      </c>
      <c r="BC414" s="115" t="str">
        <f>IF(E414="","",_xlfn.XLOOKUP(E414,'Summarized Plan'!A:A,'Summarized Plan'!K:K))</f>
        <v/>
      </c>
      <c r="XEU414" s="138">
        <f t="shared" si="179"/>
        <v>0</v>
      </c>
      <c r="XEV414" s="138" t="str">
        <f>IF(E414="","",B412)</f>
        <v/>
      </c>
      <c r="XEW414" s="153" t="str">
        <f t="shared" si="180"/>
        <v/>
      </c>
      <c r="XEX414" s="138" t="str">
        <f>IF(ISNA(VLOOKUP(E414,'Summarized Plan'!$A:$U,19,0)),"",VLOOKUP(E414,'Summarized Plan'!$A:$U,19,0))</f>
        <v/>
      </c>
      <c r="XEY414" s="16" t="str">
        <f>IF('Truck Utilization'!A379=0,"",'Truck Utilization'!A379)</f>
        <v/>
      </c>
      <c r="XEZ414" s="16" t="str">
        <f>IF('Truck Utilization'!B379=0,"",'Truck Utilization'!B379)</f>
        <v/>
      </c>
      <c r="XFA414" s="138">
        <f t="shared" si="178"/>
        <v>1</v>
      </c>
      <c r="XFB414" s="138" t="str">
        <f>IF('DSR Attendance'!A340="","",'DSR Attendance'!A340)</f>
        <v/>
      </c>
      <c r="XFC414" s="138" t="str">
        <f>IF('DSR Attendance'!B340="","",'DSR Attendance'!B340)</f>
        <v/>
      </c>
    </row>
    <row r="415" spans="1:55 16375:16383" ht="14.4" customHeight="1">
      <c r="A415" s="190" t="str">
        <f>IF(L415="","",VLOOKUP(L415,'Truck Utilization'!B$3:C$300,2,FALSE))</f>
        <v/>
      </c>
      <c r="B415" s="191"/>
      <c r="C415" s="192" t="str">
        <f>IF($B415="","",VLOOKUP($B415,'DSR Attendance'!$A$3:$E$273,5,FALSE))</f>
        <v/>
      </c>
      <c r="D415" s="193"/>
      <c r="E415" s="637"/>
      <c r="F415" s="195"/>
      <c r="G415" s="195"/>
      <c r="H415" s="195"/>
      <c r="I415" s="196" t="str">
        <f>IF(E415="","",VLOOKUP(E415,'Summarized Plan'!A:B,2,0))</f>
        <v/>
      </c>
      <c r="J415" s="194"/>
      <c r="K415" s="194" t="s">
        <v>378</v>
      </c>
      <c r="L415" s="195"/>
      <c r="M415" s="194" t="str">
        <f t="shared" si="159"/>
        <v/>
      </c>
      <c r="N415" s="195" t="str">
        <f>IF(E415="","",VLOOKUP(E415,'Summarized Plan'!$A:$C,3,0))</f>
        <v/>
      </c>
      <c r="O415" s="195" t="str">
        <f>IF(E415="","",VLOOKUP(E415,'Summarized Plan'!$A:$G,7,0))</f>
        <v/>
      </c>
      <c r="P415" s="196"/>
      <c r="Q415" s="198">
        <f t="shared" si="160"/>
        <v>0</v>
      </c>
      <c r="R415" s="197" t="str">
        <f>IF($B415="","",VLOOKUP($Q415,'DSR Attendance'!$A$3:$D$179,4,FALSE))</f>
        <v/>
      </c>
      <c r="S415" s="197"/>
      <c r="T415" s="197">
        <f t="shared" si="161"/>
        <v>0</v>
      </c>
      <c r="U415" s="197">
        <f t="shared" si="162"/>
        <v>0</v>
      </c>
      <c r="V415" s="197" t="str">
        <f t="shared" si="163"/>
        <v/>
      </c>
      <c r="W415" s="197"/>
      <c r="X415" s="197" t="str">
        <f>_xlfn.IFNA(IF(L415="","",VLOOKUP(L415,'Truck Utilization'!B$3:D$147,3,FALSE)),"")</f>
        <v/>
      </c>
      <c r="Y415" s="197" t="str">
        <f>IF(X415="","",IF(E415="","",VLOOKUP(E415,'Summarized Plan'!$A:$E,5,0)))</f>
        <v/>
      </c>
      <c r="Z415" s="197">
        <f t="shared" si="164"/>
        <v>0</v>
      </c>
      <c r="AA415" s="197">
        <f t="shared" si="165"/>
        <v>0</v>
      </c>
      <c r="AB415" s="197" t="str">
        <f t="shared" si="166"/>
        <v/>
      </c>
      <c r="AC415" s="197"/>
      <c r="AD415" s="197">
        <f t="shared" si="167"/>
        <v>0</v>
      </c>
      <c r="AE415" s="197">
        <f t="shared" si="168"/>
        <v>0</v>
      </c>
      <c r="AF415" s="197" t="str">
        <f t="shared" si="169"/>
        <v/>
      </c>
      <c r="AG415" s="194"/>
      <c r="AH415" s="194"/>
      <c r="AI415" s="194"/>
      <c r="AJ415" s="193"/>
      <c r="AK415" s="199"/>
      <c r="AL415" s="194"/>
      <c r="AM415" s="115" t="e">
        <f t="shared" si="170"/>
        <v>#VALUE!</v>
      </c>
      <c r="AO415" s="11">
        <f t="shared" si="171"/>
        <v>0</v>
      </c>
      <c r="AP415" s="11" t="e">
        <f t="shared" si="172"/>
        <v>#N/A</v>
      </c>
      <c r="AQ415" s="11" t="str">
        <f t="shared" si="173"/>
        <v/>
      </c>
      <c r="AS415" s="202">
        <f t="shared" si="174"/>
        <v>0</v>
      </c>
      <c r="AT415" s="11" t="str">
        <f t="shared" si="175"/>
        <v/>
      </c>
      <c r="AW415" s="116"/>
      <c r="AX415" s="115" t="e">
        <f t="shared" si="176"/>
        <v>#VALUE!</v>
      </c>
      <c r="AY415" s="278" t="str">
        <f t="shared" si="177"/>
        <v/>
      </c>
      <c r="BC415" s="115" t="str">
        <f>IF(E415="","",_xlfn.XLOOKUP(E415,'Summarized Plan'!A:A,'Summarized Plan'!K:K))</f>
        <v/>
      </c>
      <c r="XEU415" s="138">
        <f t="shared" si="179"/>
        <v>0</v>
      </c>
      <c r="XEV415" s="138" t="str">
        <f>IF(E415="","",B412)</f>
        <v/>
      </c>
      <c r="XEW415" s="153" t="str">
        <f t="shared" si="180"/>
        <v/>
      </c>
      <c r="XEX415" s="138" t="str">
        <f>IF(ISNA(VLOOKUP(E415,'Summarized Plan'!$A:$U,19,0)),"",VLOOKUP(E415,'Summarized Plan'!$A:$U,19,0))</f>
        <v/>
      </c>
      <c r="XEY415" s="16" t="str">
        <f>IF('Truck Utilization'!A380=0,"",'Truck Utilization'!A380)</f>
        <v/>
      </c>
      <c r="XEZ415" s="16" t="str">
        <f>IF('Truck Utilization'!B380=0,"",'Truck Utilization'!B380)</f>
        <v/>
      </c>
      <c r="XFA415" s="138">
        <f t="shared" si="178"/>
        <v>1</v>
      </c>
      <c r="XFB415" s="138" t="str">
        <f>IF('DSR Attendance'!A341="","",'DSR Attendance'!A341)</f>
        <v/>
      </c>
      <c r="XFC415" s="138" t="str">
        <f>IF('DSR Attendance'!B341="","",'DSR Attendance'!B341)</f>
        <v/>
      </c>
    </row>
    <row r="416" spans="1:55 16375:16383" ht="14.4" customHeight="1">
      <c r="A416" s="190" t="str">
        <f>IF(L416="","",VLOOKUP(L416,'Truck Utilization'!B$3:C$300,2,FALSE))</f>
        <v/>
      </c>
      <c r="B416" s="191"/>
      <c r="C416" s="192" t="str">
        <f>IF($B416="","",VLOOKUP($B416,'DSR Attendance'!$A$3:$E$273,5,FALSE))</f>
        <v/>
      </c>
      <c r="D416" s="193"/>
      <c r="E416" s="637"/>
      <c r="F416" s="195"/>
      <c r="G416" s="195"/>
      <c r="H416" s="195"/>
      <c r="I416" s="196" t="str">
        <f>IF(E416="","",VLOOKUP(E416,'Summarized Plan'!A:B,2,0))</f>
        <v/>
      </c>
      <c r="J416" s="194"/>
      <c r="K416" s="194" t="s">
        <v>378</v>
      </c>
      <c r="L416" s="195"/>
      <c r="M416" s="194" t="str">
        <f t="shared" si="159"/>
        <v/>
      </c>
      <c r="N416" s="195" t="str">
        <f>IF(E416="","",VLOOKUP(E416,'Summarized Plan'!$A:$C,3,0))</f>
        <v/>
      </c>
      <c r="O416" s="195" t="str">
        <f>IF(E416="","",VLOOKUP(E416,'Summarized Plan'!$A:$G,7,0))</f>
        <v/>
      </c>
      <c r="P416" s="196"/>
      <c r="Q416" s="198">
        <f t="shared" si="160"/>
        <v>0</v>
      </c>
      <c r="R416" s="197" t="str">
        <f>IF($B416="","",VLOOKUP($Q416,'DSR Attendance'!$A$3:$D$179,4,FALSE))</f>
        <v/>
      </c>
      <c r="S416" s="197"/>
      <c r="T416" s="197">
        <f t="shared" si="161"/>
        <v>0</v>
      </c>
      <c r="U416" s="197">
        <f t="shared" si="162"/>
        <v>0</v>
      </c>
      <c r="V416" s="197" t="str">
        <f t="shared" si="163"/>
        <v/>
      </c>
      <c r="W416" s="197"/>
      <c r="X416" s="197" t="str">
        <f>_xlfn.IFNA(IF(L416="","",VLOOKUP(L416,'Truck Utilization'!B$3:D$147,3,FALSE)),"")</f>
        <v/>
      </c>
      <c r="Y416" s="197" t="str">
        <f>IF(X416="","",IF(E416="","",VLOOKUP(E416,'Summarized Plan'!$A:$E,5,0)))</f>
        <v/>
      </c>
      <c r="Z416" s="197">
        <f t="shared" si="164"/>
        <v>0</v>
      </c>
      <c r="AA416" s="197">
        <f t="shared" si="165"/>
        <v>0</v>
      </c>
      <c r="AB416" s="197" t="str">
        <f t="shared" si="166"/>
        <v/>
      </c>
      <c r="AC416" s="197"/>
      <c r="AD416" s="197">
        <f t="shared" si="167"/>
        <v>0</v>
      </c>
      <c r="AE416" s="197">
        <f t="shared" si="168"/>
        <v>0</v>
      </c>
      <c r="AF416" s="197" t="str">
        <f t="shared" si="169"/>
        <v/>
      </c>
      <c r="AG416" s="194"/>
      <c r="AH416" s="194"/>
      <c r="AI416" s="194"/>
      <c r="AJ416" s="193"/>
      <c r="AK416" s="199"/>
      <c r="AL416" s="194"/>
      <c r="AM416" s="115" t="e">
        <f t="shared" si="170"/>
        <v>#VALUE!</v>
      </c>
      <c r="AO416" s="11">
        <f t="shared" si="171"/>
        <v>0</v>
      </c>
      <c r="AP416" s="11" t="e">
        <f t="shared" si="172"/>
        <v>#N/A</v>
      </c>
      <c r="AQ416" s="11" t="str">
        <f t="shared" si="173"/>
        <v/>
      </c>
      <c r="AS416" s="202">
        <f t="shared" si="174"/>
        <v>0</v>
      </c>
      <c r="AT416" s="11" t="str">
        <f t="shared" si="175"/>
        <v/>
      </c>
      <c r="AW416" s="116"/>
      <c r="AX416" s="115" t="e">
        <f t="shared" si="176"/>
        <v>#VALUE!</v>
      </c>
      <c r="AY416" s="278" t="str">
        <f t="shared" si="177"/>
        <v/>
      </c>
      <c r="BC416" s="115" t="str">
        <f>IF(E416="","",_xlfn.XLOOKUP(E416,'Summarized Plan'!A:A,'Summarized Plan'!K:K))</f>
        <v/>
      </c>
      <c r="XEU416" s="138">
        <f t="shared" si="179"/>
        <v>0</v>
      </c>
      <c r="XEV416" s="138" t="str">
        <f>IF(E416="","",B412)</f>
        <v/>
      </c>
      <c r="XEW416" s="153" t="str">
        <f t="shared" si="180"/>
        <v/>
      </c>
      <c r="XEX416" s="138" t="str">
        <f>IF(ISNA(VLOOKUP(E416,'Summarized Plan'!$A:$U,19,0)),"",VLOOKUP(E416,'Summarized Plan'!$A:$U,19,0))</f>
        <v/>
      </c>
      <c r="XEY416" s="16" t="str">
        <f>IF('Truck Utilization'!A381=0,"",'Truck Utilization'!A381)</f>
        <v/>
      </c>
      <c r="XEZ416" s="16" t="str">
        <f>IF('Truck Utilization'!B381=0,"",'Truck Utilization'!B381)</f>
        <v/>
      </c>
      <c r="XFA416" s="138">
        <f t="shared" si="178"/>
        <v>1</v>
      </c>
      <c r="XFB416" s="138" t="str">
        <f>IF('DSR Attendance'!A342="","",'DSR Attendance'!A342)</f>
        <v/>
      </c>
      <c r="XFC416" s="138" t="str">
        <f>IF('DSR Attendance'!B342="","",'DSR Attendance'!B342)</f>
        <v/>
      </c>
    </row>
    <row r="417" spans="1:55 16375:16383" ht="14.4" customHeight="1">
      <c r="A417" s="190" t="str">
        <f>IF(L417="","",VLOOKUP(L417,'Truck Utilization'!B$3:C$300,2,FALSE))</f>
        <v/>
      </c>
      <c r="B417" s="191"/>
      <c r="C417" s="192" t="str">
        <f>IF($B417="","",VLOOKUP($B417,'DSR Attendance'!$A$3:$E$273,5,FALSE))</f>
        <v/>
      </c>
      <c r="D417" s="193"/>
      <c r="E417" s="637"/>
      <c r="F417" s="195"/>
      <c r="G417" s="195"/>
      <c r="H417" s="195"/>
      <c r="I417" s="196" t="str">
        <f>IF(E417="","",VLOOKUP(E417,'Summarized Plan'!A:B,2,0))</f>
        <v/>
      </c>
      <c r="J417" s="194"/>
      <c r="K417" s="194" t="s">
        <v>378</v>
      </c>
      <c r="L417" s="195"/>
      <c r="M417" s="194" t="str">
        <f t="shared" si="159"/>
        <v/>
      </c>
      <c r="N417" s="195" t="str">
        <f>IF(E417="","",VLOOKUP(E417,'Summarized Plan'!$A:$C,3,0))</f>
        <v/>
      </c>
      <c r="O417" s="195" t="str">
        <f>IF(E417="","",VLOOKUP(E417,'Summarized Plan'!$A:$G,7,0))</f>
        <v/>
      </c>
      <c r="P417" s="196"/>
      <c r="Q417" s="198">
        <f t="shared" si="160"/>
        <v>0</v>
      </c>
      <c r="R417" s="197" t="str">
        <f>IF($B417="","",VLOOKUP($Q417,'DSR Attendance'!$A$3:$D$179,4,FALSE))</f>
        <v/>
      </c>
      <c r="S417" s="197"/>
      <c r="T417" s="197">
        <f t="shared" si="161"/>
        <v>0</v>
      </c>
      <c r="U417" s="197">
        <f t="shared" si="162"/>
        <v>0</v>
      </c>
      <c r="V417" s="197" t="str">
        <f t="shared" si="163"/>
        <v/>
      </c>
      <c r="W417" s="197"/>
      <c r="X417" s="197" t="str">
        <f>_xlfn.IFNA(IF(L417="","",VLOOKUP(L417,'Truck Utilization'!B$3:D$147,3,FALSE)),"")</f>
        <v/>
      </c>
      <c r="Y417" s="197" t="str">
        <f>IF(X417="","",IF(E417="","",VLOOKUP(E417,'Summarized Plan'!$A:$E,5,0)))</f>
        <v/>
      </c>
      <c r="Z417" s="197">
        <f t="shared" si="164"/>
        <v>0</v>
      </c>
      <c r="AA417" s="197">
        <f t="shared" si="165"/>
        <v>0</v>
      </c>
      <c r="AB417" s="197" t="str">
        <f t="shared" si="166"/>
        <v/>
      </c>
      <c r="AC417" s="197"/>
      <c r="AD417" s="197">
        <f t="shared" si="167"/>
        <v>0</v>
      </c>
      <c r="AE417" s="197">
        <f t="shared" si="168"/>
        <v>0</v>
      </c>
      <c r="AF417" s="197" t="str">
        <f t="shared" si="169"/>
        <v/>
      </c>
      <c r="AG417" s="194"/>
      <c r="AH417" s="194"/>
      <c r="AI417" s="194"/>
      <c r="AJ417" s="193"/>
      <c r="AK417" s="199"/>
      <c r="AL417" s="194"/>
      <c r="AM417" s="115" t="e">
        <f t="shared" si="170"/>
        <v>#VALUE!</v>
      </c>
      <c r="AO417" s="11">
        <f t="shared" si="171"/>
        <v>0</v>
      </c>
      <c r="AP417" s="11" t="e">
        <f t="shared" si="172"/>
        <v>#N/A</v>
      </c>
      <c r="AQ417" s="11" t="str">
        <f t="shared" si="173"/>
        <v/>
      </c>
      <c r="AS417" s="202">
        <f t="shared" si="174"/>
        <v>0</v>
      </c>
      <c r="AT417" s="11" t="str">
        <f t="shared" si="175"/>
        <v/>
      </c>
      <c r="AW417" s="116"/>
      <c r="AX417" s="115" t="e">
        <f t="shared" si="176"/>
        <v>#VALUE!</v>
      </c>
      <c r="AY417" s="278" t="str">
        <f t="shared" si="177"/>
        <v/>
      </c>
      <c r="BC417" s="115" t="str">
        <f>IF(E417="","",_xlfn.XLOOKUP(E417,'Summarized Plan'!A:A,'Summarized Plan'!K:K))</f>
        <v/>
      </c>
      <c r="XEU417" s="138">
        <f t="shared" si="179"/>
        <v>0</v>
      </c>
      <c r="XEV417" s="138" t="str">
        <f>IF(E417="","",B417)</f>
        <v/>
      </c>
      <c r="XEW417" s="153" t="str">
        <f t="shared" si="180"/>
        <v/>
      </c>
      <c r="XEX417" s="138" t="str">
        <f>IF(ISNA(VLOOKUP(E417,'Summarized Plan'!$A:$U,19,0)),"",VLOOKUP(E417,'Summarized Plan'!$A:$U,19,0))</f>
        <v/>
      </c>
      <c r="XEY417" s="16" t="str">
        <f>IF('Truck Utilization'!A382=0,"",'Truck Utilization'!A382)</f>
        <v/>
      </c>
      <c r="XEZ417" s="16" t="str">
        <f>IF('Truck Utilization'!B382=0,"",'Truck Utilization'!B382)</f>
        <v/>
      </c>
      <c r="XFA417" s="138">
        <f t="shared" si="178"/>
        <v>1</v>
      </c>
      <c r="XFB417" s="138" t="str">
        <f>IF('DSR Attendance'!A343="","",'DSR Attendance'!A343)</f>
        <v/>
      </c>
      <c r="XFC417" s="138" t="str">
        <f>IF('DSR Attendance'!B343="","",'DSR Attendance'!B343)</f>
        <v/>
      </c>
    </row>
    <row r="418" spans="1:55 16375:16383" ht="14.4" customHeight="1">
      <c r="A418" s="190" t="str">
        <f>IF(L418="","",VLOOKUP(L418,'Truck Utilization'!B$3:C$300,2,FALSE))</f>
        <v/>
      </c>
      <c r="B418" s="191"/>
      <c r="C418" s="192" t="str">
        <f>IF($B418="","",VLOOKUP($B418,'DSR Attendance'!$A$3:$E$273,5,FALSE))</f>
        <v/>
      </c>
      <c r="D418" s="193"/>
      <c r="E418" s="637"/>
      <c r="F418" s="195"/>
      <c r="G418" s="195"/>
      <c r="H418" s="195"/>
      <c r="I418" s="196" t="str">
        <f>IF(E418="","",VLOOKUP(E418,'Summarized Plan'!A:B,2,0))</f>
        <v/>
      </c>
      <c r="J418" s="194"/>
      <c r="K418" s="194" t="s">
        <v>378</v>
      </c>
      <c r="L418" s="195"/>
      <c r="M418" s="194" t="str">
        <f t="shared" si="159"/>
        <v/>
      </c>
      <c r="N418" s="195" t="str">
        <f>IF(E418="","",VLOOKUP(E418,'Summarized Plan'!$A:$C,3,0))</f>
        <v/>
      </c>
      <c r="O418" s="195" t="str">
        <f>IF(E418="","",VLOOKUP(E418,'Summarized Plan'!$A:$G,7,0))</f>
        <v/>
      </c>
      <c r="P418" s="196"/>
      <c r="Q418" s="198">
        <f t="shared" si="160"/>
        <v>0</v>
      </c>
      <c r="R418" s="197" t="str">
        <f>IF($B418="","",VLOOKUP($Q418,'DSR Attendance'!$A$3:$D$179,4,FALSE))</f>
        <v/>
      </c>
      <c r="S418" s="197"/>
      <c r="T418" s="197">
        <f t="shared" si="161"/>
        <v>0</v>
      </c>
      <c r="U418" s="197">
        <f t="shared" si="162"/>
        <v>0</v>
      </c>
      <c r="V418" s="197" t="str">
        <f t="shared" si="163"/>
        <v/>
      </c>
      <c r="W418" s="197"/>
      <c r="X418" s="197" t="str">
        <f>_xlfn.IFNA(IF(L418="","",VLOOKUP(L418,'Truck Utilization'!B$3:D$147,3,FALSE)),"")</f>
        <v/>
      </c>
      <c r="Y418" s="197" t="str">
        <f>IF(X418="","",IF(E418="","",VLOOKUP(E418,'Summarized Plan'!$A:$E,5,0)))</f>
        <v/>
      </c>
      <c r="Z418" s="197">
        <f t="shared" si="164"/>
        <v>0</v>
      </c>
      <c r="AA418" s="197">
        <f t="shared" si="165"/>
        <v>0</v>
      </c>
      <c r="AB418" s="197" t="str">
        <f t="shared" si="166"/>
        <v/>
      </c>
      <c r="AC418" s="197"/>
      <c r="AD418" s="197">
        <f t="shared" si="167"/>
        <v>0</v>
      </c>
      <c r="AE418" s="197">
        <f t="shared" si="168"/>
        <v>0</v>
      </c>
      <c r="AF418" s="197" t="str">
        <f t="shared" si="169"/>
        <v/>
      </c>
      <c r="AG418" s="194"/>
      <c r="AH418" s="194"/>
      <c r="AI418" s="194"/>
      <c r="AJ418" s="193"/>
      <c r="AK418" s="199"/>
      <c r="AL418" s="194"/>
      <c r="AM418" s="115" t="e">
        <f t="shared" si="170"/>
        <v>#VALUE!</v>
      </c>
      <c r="AO418" s="11">
        <f t="shared" si="171"/>
        <v>0</v>
      </c>
      <c r="AP418" s="11" t="e">
        <f t="shared" si="172"/>
        <v>#N/A</v>
      </c>
      <c r="AQ418" s="11" t="str">
        <f t="shared" si="173"/>
        <v/>
      </c>
      <c r="AS418" s="202">
        <f t="shared" si="174"/>
        <v>0</v>
      </c>
      <c r="AT418" s="11" t="str">
        <f t="shared" si="175"/>
        <v/>
      </c>
      <c r="AW418" s="116"/>
      <c r="AX418" s="115" t="e">
        <f t="shared" si="176"/>
        <v>#VALUE!</v>
      </c>
      <c r="AY418" s="278" t="str">
        <f t="shared" si="177"/>
        <v/>
      </c>
      <c r="BC418" s="115" t="str">
        <f>IF(E418="","",_xlfn.XLOOKUP(E418,'Summarized Plan'!A:A,'Summarized Plan'!K:K))</f>
        <v/>
      </c>
      <c r="XEU418" s="138">
        <f t="shared" si="179"/>
        <v>0</v>
      </c>
      <c r="XEV418" s="138" t="str">
        <f>IF(E418="","",B417)</f>
        <v/>
      </c>
      <c r="XEW418" s="153" t="str">
        <f t="shared" si="180"/>
        <v/>
      </c>
      <c r="XEX418" s="138" t="str">
        <f>IF(ISNA(VLOOKUP(E418,'Summarized Plan'!$A:$U,19,0)),"",VLOOKUP(E418,'Summarized Plan'!$A:$U,19,0))</f>
        <v/>
      </c>
      <c r="XEY418" s="16" t="str">
        <f>IF('Truck Utilization'!A383=0,"",'Truck Utilization'!A383)</f>
        <v/>
      </c>
      <c r="XEZ418" s="16" t="str">
        <f>IF('Truck Utilization'!B383=0,"",'Truck Utilization'!B383)</f>
        <v/>
      </c>
      <c r="XFA418" s="138">
        <f t="shared" si="178"/>
        <v>1</v>
      </c>
      <c r="XFB418" s="138" t="str">
        <f>IF('DSR Attendance'!A344="","",'DSR Attendance'!A344)</f>
        <v/>
      </c>
      <c r="XFC418" s="138" t="str">
        <f>IF('DSR Attendance'!B344="","",'DSR Attendance'!B344)</f>
        <v/>
      </c>
    </row>
    <row r="419" spans="1:55 16375:16383" ht="14.4" customHeight="1">
      <c r="A419" s="190" t="str">
        <f>IF(L419="","",VLOOKUP(L419,'Truck Utilization'!B$3:C$300,2,FALSE))</f>
        <v/>
      </c>
      <c r="B419" s="191"/>
      <c r="C419" s="192" t="str">
        <f>IF($B419="","",VLOOKUP($B419,'DSR Attendance'!$A$3:$E$273,5,FALSE))</f>
        <v/>
      </c>
      <c r="D419" s="193"/>
      <c r="E419" s="637"/>
      <c r="F419" s="195"/>
      <c r="G419" s="195"/>
      <c r="H419" s="195"/>
      <c r="I419" s="196" t="str">
        <f>IF(E419="","",VLOOKUP(E419,'Summarized Plan'!A:B,2,0))</f>
        <v/>
      </c>
      <c r="J419" s="194"/>
      <c r="K419" s="194" t="s">
        <v>378</v>
      </c>
      <c r="L419" s="195"/>
      <c r="M419" s="194" t="str">
        <f t="shared" si="159"/>
        <v/>
      </c>
      <c r="N419" s="195" t="str">
        <f>IF(E419="","",VLOOKUP(E419,'Summarized Plan'!$A:$C,3,0))</f>
        <v/>
      </c>
      <c r="O419" s="195" t="str">
        <f>IF(E419="","",VLOOKUP(E419,'Summarized Plan'!$A:$G,7,0))</f>
        <v/>
      </c>
      <c r="P419" s="196"/>
      <c r="Q419" s="198">
        <f t="shared" si="160"/>
        <v>0</v>
      </c>
      <c r="R419" s="197" t="str">
        <f>IF($B419="","",VLOOKUP($Q419,'DSR Attendance'!$A$3:$D$179,4,FALSE))</f>
        <v/>
      </c>
      <c r="S419" s="197"/>
      <c r="T419" s="197">
        <f t="shared" si="161"/>
        <v>0</v>
      </c>
      <c r="U419" s="197">
        <f t="shared" si="162"/>
        <v>0</v>
      </c>
      <c r="V419" s="197" t="str">
        <f t="shared" si="163"/>
        <v/>
      </c>
      <c r="W419" s="197"/>
      <c r="X419" s="197" t="str">
        <f>_xlfn.IFNA(IF(L419="","",VLOOKUP(L419,'Truck Utilization'!B$3:D$147,3,FALSE)),"")</f>
        <v/>
      </c>
      <c r="Y419" s="197" t="str">
        <f>IF(X419="","",IF(E419="","",VLOOKUP(E419,'Summarized Plan'!$A:$E,5,0)))</f>
        <v/>
      </c>
      <c r="Z419" s="197">
        <f t="shared" si="164"/>
        <v>0</v>
      </c>
      <c r="AA419" s="197">
        <f t="shared" si="165"/>
        <v>0</v>
      </c>
      <c r="AB419" s="197" t="str">
        <f t="shared" si="166"/>
        <v/>
      </c>
      <c r="AC419" s="197"/>
      <c r="AD419" s="197">
        <f t="shared" si="167"/>
        <v>0</v>
      </c>
      <c r="AE419" s="197">
        <f t="shared" si="168"/>
        <v>0</v>
      </c>
      <c r="AF419" s="197" t="str">
        <f t="shared" si="169"/>
        <v/>
      </c>
      <c r="AG419" s="194"/>
      <c r="AH419" s="194"/>
      <c r="AI419" s="194"/>
      <c r="AJ419" s="193"/>
      <c r="AK419" s="199"/>
      <c r="AL419" s="194"/>
      <c r="AM419" s="115" t="e">
        <f t="shared" si="170"/>
        <v>#VALUE!</v>
      </c>
      <c r="AO419" s="11">
        <f t="shared" si="171"/>
        <v>0</v>
      </c>
      <c r="AP419" s="11" t="e">
        <f t="shared" si="172"/>
        <v>#N/A</v>
      </c>
      <c r="AQ419" s="11" t="str">
        <f t="shared" si="173"/>
        <v/>
      </c>
      <c r="AS419" s="202">
        <f t="shared" si="174"/>
        <v>0</v>
      </c>
      <c r="AT419" s="11" t="str">
        <f t="shared" si="175"/>
        <v/>
      </c>
      <c r="AW419" s="116"/>
      <c r="AX419" s="115" t="e">
        <f t="shared" si="176"/>
        <v>#VALUE!</v>
      </c>
      <c r="AY419" s="278" t="str">
        <f t="shared" si="177"/>
        <v/>
      </c>
      <c r="BC419" s="115" t="str">
        <f>IF(E419="","",_xlfn.XLOOKUP(E419,'Summarized Plan'!A:A,'Summarized Plan'!K:K))</f>
        <v/>
      </c>
      <c r="XEU419" s="138">
        <f t="shared" si="179"/>
        <v>0</v>
      </c>
      <c r="XEV419" s="138" t="str">
        <f>IF(E419="","",B417)</f>
        <v/>
      </c>
      <c r="XEW419" s="153" t="str">
        <f t="shared" si="180"/>
        <v/>
      </c>
      <c r="XEX419" s="138" t="str">
        <f>IF(ISNA(VLOOKUP(E419,'Summarized Plan'!$A:$U,19,0)),"",VLOOKUP(E419,'Summarized Plan'!$A:$U,19,0))</f>
        <v/>
      </c>
      <c r="XEY419" s="16" t="str">
        <f>IF('Truck Utilization'!A384=0,"",'Truck Utilization'!A384)</f>
        <v/>
      </c>
      <c r="XEZ419" s="16" t="str">
        <f>IF('Truck Utilization'!B384=0,"",'Truck Utilization'!B384)</f>
        <v/>
      </c>
      <c r="XFA419" s="138">
        <f t="shared" si="178"/>
        <v>1</v>
      </c>
      <c r="XFB419" s="138" t="str">
        <f>IF('DSR Attendance'!A345="","",'DSR Attendance'!A345)</f>
        <v/>
      </c>
      <c r="XFC419" s="138" t="str">
        <f>IF('DSR Attendance'!B345="","",'DSR Attendance'!B345)</f>
        <v/>
      </c>
    </row>
    <row r="420" spans="1:55 16375:16383" ht="14.4" customHeight="1">
      <c r="A420" s="190" t="str">
        <f>IF(L420="","",VLOOKUP(L420,'Truck Utilization'!B$3:C$300,2,FALSE))</f>
        <v/>
      </c>
      <c r="B420" s="191"/>
      <c r="C420" s="192" t="str">
        <f>IF($B420="","",VLOOKUP($B420,'DSR Attendance'!$A$3:$E$273,5,FALSE))</f>
        <v/>
      </c>
      <c r="D420" s="193"/>
      <c r="E420" s="637"/>
      <c r="F420" s="195"/>
      <c r="G420" s="195"/>
      <c r="H420" s="195"/>
      <c r="I420" s="196" t="str">
        <f>IF(E420="","",VLOOKUP(E420,'Summarized Plan'!A:B,2,0))</f>
        <v/>
      </c>
      <c r="J420" s="194"/>
      <c r="K420" s="194" t="s">
        <v>378</v>
      </c>
      <c r="L420" s="195"/>
      <c r="M420" s="194" t="str">
        <f t="shared" si="159"/>
        <v/>
      </c>
      <c r="N420" s="195" t="str">
        <f>IF(E420="","",VLOOKUP(E420,'Summarized Plan'!$A:$C,3,0))</f>
        <v/>
      </c>
      <c r="O420" s="195" t="str">
        <f>IF(E420="","",VLOOKUP(E420,'Summarized Plan'!$A:$G,7,0))</f>
        <v/>
      </c>
      <c r="P420" s="196"/>
      <c r="Q420" s="198">
        <f t="shared" si="160"/>
        <v>0</v>
      </c>
      <c r="R420" s="197" t="str">
        <f>IF($B420="","",VLOOKUP($Q420,'DSR Attendance'!$A$3:$D$179,4,FALSE))</f>
        <v/>
      </c>
      <c r="S420" s="197"/>
      <c r="T420" s="197">
        <f t="shared" si="161"/>
        <v>0</v>
      </c>
      <c r="U420" s="197">
        <f t="shared" si="162"/>
        <v>0</v>
      </c>
      <c r="V420" s="197" t="str">
        <f t="shared" si="163"/>
        <v/>
      </c>
      <c r="W420" s="197"/>
      <c r="X420" s="197" t="str">
        <f>_xlfn.IFNA(IF(L420="","",VLOOKUP(L420,'Truck Utilization'!B$3:D$147,3,FALSE)),"")</f>
        <v/>
      </c>
      <c r="Y420" s="197" t="str">
        <f>IF(X420="","",IF(E420="","",VLOOKUP(E420,'Summarized Plan'!$A:$E,5,0)))</f>
        <v/>
      </c>
      <c r="Z420" s="197">
        <f t="shared" si="164"/>
        <v>0</v>
      </c>
      <c r="AA420" s="197">
        <f t="shared" si="165"/>
        <v>0</v>
      </c>
      <c r="AB420" s="197" t="str">
        <f t="shared" si="166"/>
        <v/>
      </c>
      <c r="AC420" s="197"/>
      <c r="AD420" s="197">
        <f t="shared" si="167"/>
        <v>0</v>
      </c>
      <c r="AE420" s="197">
        <f t="shared" si="168"/>
        <v>0</v>
      </c>
      <c r="AF420" s="197" t="str">
        <f t="shared" si="169"/>
        <v/>
      </c>
      <c r="AG420" s="194"/>
      <c r="AH420" s="194"/>
      <c r="AI420" s="194"/>
      <c r="AJ420" s="193"/>
      <c r="AK420" s="199"/>
      <c r="AL420" s="194"/>
      <c r="AM420" s="115" t="e">
        <f t="shared" si="170"/>
        <v>#VALUE!</v>
      </c>
      <c r="AO420" s="11">
        <f t="shared" si="171"/>
        <v>0</v>
      </c>
      <c r="AP420" s="11" t="e">
        <f t="shared" si="172"/>
        <v>#N/A</v>
      </c>
      <c r="AQ420" s="11" t="str">
        <f t="shared" si="173"/>
        <v/>
      </c>
      <c r="AS420" s="202">
        <f t="shared" si="174"/>
        <v>0</v>
      </c>
      <c r="AT420" s="11" t="str">
        <f t="shared" si="175"/>
        <v/>
      </c>
      <c r="AW420" s="116"/>
      <c r="AX420" s="115" t="e">
        <f t="shared" si="176"/>
        <v>#VALUE!</v>
      </c>
      <c r="AY420" s="278" t="str">
        <f t="shared" si="177"/>
        <v/>
      </c>
      <c r="BC420" s="115" t="str">
        <f>IF(E420="","",_xlfn.XLOOKUP(E420,'Summarized Plan'!A:A,'Summarized Plan'!K:K))</f>
        <v/>
      </c>
      <c r="XEU420" s="138">
        <f t="shared" si="179"/>
        <v>0</v>
      </c>
      <c r="XEV420" s="138" t="str">
        <f>IF(E420="","",B417)</f>
        <v/>
      </c>
      <c r="XEW420" s="153" t="str">
        <f t="shared" si="180"/>
        <v/>
      </c>
      <c r="XEX420" s="138" t="str">
        <f>IF(ISNA(VLOOKUP(E420,'Summarized Plan'!$A:$U,19,0)),"",VLOOKUP(E420,'Summarized Plan'!$A:$U,19,0))</f>
        <v/>
      </c>
      <c r="XEY420" s="16" t="str">
        <f>IF('Truck Utilization'!A385=0,"",'Truck Utilization'!A385)</f>
        <v/>
      </c>
      <c r="XEZ420" s="16" t="str">
        <f>IF('Truck Utilization'!B385=0,"",'Truck Utilization'!B385)</f>
        <v/>
      </c>
      <c r="XFA420" s="138">
        <f t="shared" si="178"/>
        <v>1</v>
      </c>
      <c r="XFB420" s="138" t="str">
        <f>IF('DSR Attendance'!A346="","",'DSR Attendance'!A346)</f>
        <v/>
      </c>
      <c r="XFC420" s="138" t="str">
        <f>IF('DSR Attendance'!B346="","",'DSR Attendance'!B346)</f>
        <v/>
      </c>
    </row>
    <row r="421" spans="1:55 16375:16383" ht="14.4" customHeight="1">
      <c r="A421" s="190" t="str">
        <f>IF(L421="","",VLOOKUP(L421,'Truck Utilization'!B$3:C$300,2,FALSE))</f>
        <v/>
      </c>
      <c r="B421" s="191"/>
      <c r="C421" s="192" t="str">
        <f>IF($B421="","",VLOOKUP($B421,'DSR Attendance'!$A$3:$E$273,5,FALSE))</f>
        <v/>
      </c>
      <c r="D421" s="193"/>
      <c r="E421" s="637"/>
      <c r="F421" s="195"/>
      <c r="G421" s="195"/>
      <c r="H421" s="195"/>
      <c r="I421" s="196" t="str">
        <f>IF(E421="","",VLOOKUP(E421,'Summarized Plan'!A:B,2,0))</f>
        <v/>
      </c>
      <c r="J421" s="194"/>
      <c r="K421" s="194" t="s">
        <v>378</v>
      </c>
      <c r="L421" s="195"/>
      <c r="M421" s="194" t="str">
        <f t="shared" si="159"/>
        <v/>
      </c>
      <c r="N421" s="195" t="str">
        <f>IF(E421="","",VLOOKUP(E421,'Summarized Plan'!$A:$C,3,0))</f>
        <v/>
      </c>
      <c r="O421" s="195" t="str">
        <f>IF(E421="","",VLOOKUP(E421,'Summarized Plan'!$A:$G,7,0))</f>
        <v/>
      </c>
      <c r="P421" s="196"/>
      <c r="Q421" s="198">
        <f t="shared" si="160"/>
        <v>0</v>
      </c>
      <c r="R421" s="197" t="str">
        <f>IF($B421="","",VLOOKUP($Q421,'DSR Attendance'!$A$3:$D$179,4,FALSE))</f>
        <v/>
      </c>
      <c r="S421" s="197"/>
      <c r="T421" s="197">
        <f t="shared" si="161"/>
        <v>0</v>
      </c>
      <c r="U421" s="197">
        <f t="shared" si="162"/>
        <v>0</v>
      </c>
      <c r="V421" s="197" t="str">
        <f t="shared" si="163"/>
        <v/>
      </c>
      <c r="W421" s="197"/>
      <c r="X421" s="197" t="str">
        <f>_xlfn.IFNA(IF(L421="","",VLOOKUP(L421,'Truck Utilization'!B$3:D$147,3,FALSE)),"")</f>
        <v/>
      </c>
      <c r="Y421" s="197" t="str">
        <f>IF(X421="","",IF(E421="","",VLOOKUP(E421,'Summarized Plan'!$A:$E,5,0)))</f>
        <v/>
      </c>
      <c r="Z421" s="197">
        <f t="shared" si="164"/>
        <v>0</v>
      </c>
      <c r="AA421" s="197">
        <f t="shared" si="165"/>
        <v>0</v>
      </c>
      <c r="AB421" s="197" t="str">
        <f t="shared" si="166"/>
        <v/>
      </c>
      <c r="AC421" s="197"/>
      <c r="AD421" s="197">
        <f t="shared" si="167"/>
        <v>0</v>
      </c>
      <c r="AE421" s="197">
        <f t="shared" si="168"/>
        <v>0</v>
      </c>
      <c r="AF421" s="197" t="str">
        <f t="shared" si="169"/>
        <v/>
      </c>
      <c r="AG421" s="194"/>
      <c r="AH421" s="194"/>
      <c r="AI421" s="194"/>
      <c r="AJ421" s="193"/>
      <c r="AK421" s="199"/>
      <c r="AL421" s="194"/>
      <c r="AM421" s="115" t="e">
        <f t="shared" si="170"/>
        <v>#VALUE!</v>
      </c>
      <c r="AO421" s="11">
        <f t="shared" si="171"/>
        <v>0</v>
      </c>
      <c r="AP421" s="11" t="e">
        <f t="shared" si="172"/>
        <v>#N/A</v>
      </c>
      <c r="AQ421" s="11" t="str">
        <f t="shared" si="173"/>
        <v/>
      </c>
      <c r="AS421" s="202">
        <f t="shared" si="174"/>
        <v>0</v>
      </c>
      <c r="AT421" s="11" t="str">
        <f t="shared" si="175"/>
        <v/>
      </c>
      <c r="AW421" s="116"/>
      <c r="AX421" s="115" t="e">
        <f t="shared" si="176"/>
        <v>#VALUE!</v>
      </c>
      <c r="AY421" s="278" t="str">
        <f t="shared" si="177"/>
        <v/>
      </c>
      <c r="BC421" s="115" t="str">
        <f>IF(E421="","",_xlfn.XLOOKUP(E421,'Summarized Plan'!A:A,'Summarized Plan'!K:K))</f>
        <v/>
      </c>
      <c r="XEU421" s="138">
        <f t="shared" si="179"/>
        <v>0</v>
      </c>
      <c r="XEV421" s="138" t="str">
        <f>IF(E421="","",B417)</f>
        <v/>
      </c>
      <c r="XEW421" s="153" t="str">
        <f t="shared" si="180"/>
        <v/>
      </c>
      <c r="XEX421" s="138" t="str">
        <f>IF(ISNA(VLOOKUP(E421,'Summarized Plan'!$A:$U,19,0)),"",VLOOKUP(E421,'Summarized Plan'!$A:$U,19,0))</f>
        <v/>
      </c>
      <c r="XEY421" s="16" t="str">
        <f>IF('Truck Utilization'!A386=0,"",'Truck Utilization'!A386)</f>
        <v/>
      </c>
      <c r="XEZ421" s="16" t="str">
        <f>IF('Truck Utilization'!B386=0,"",'Truck Utilization'!B386)</f>
        <v/>
      </c>
      <c r="XFA421" s="138">
        <f t="shared" si="178"/>
        <v>1</v>
      </c>
      <c r="XFB421" s="138" t="str">
        <f>IF('DSR Attendance'!A347="","",'DSR Attendance'!A347)</f>
        <v/>
      </c>
      <c r="XFC421" s="138" t="str">
        <f>IF('DSR Attendance'!B347="","",'DSR Attendance'!B347)</f>
        <v/>
      </c>
    </row>
    <row r="422" spans="1:55 16375:16383" ht="14.4" customHeight="1">
      <c r="A422" s="190" t="str">
        <f>IF(L422="","",VLOOKUP(L422,'Truck Utilization'!B$3:C$300,2,FALSE))</f>
        <v/>
      </c>
      <c r="B422" s="191"/>
      <c r="C422" s="192" t="str">
        <f>IF($B422="","",VLOOKUP($B422,'DSR Attendance'!$A$3:$E$273,5,FALSE))</f>
        <v/>
      </c>
      <c r="D422" s="193"/>
      <c r="E422" s="637"/>
      <c r="F422" s="195"/>
      <c r="G422" s="195"/>
      <c r="H422" s="195"/>
      <c r="I422" s="196" t="str">
        <f>IF(E422="","",VLOOKUP(E422,'Summarized Plan'!A:B,2,0))</f>
        <v/>
      </c>
      <c r="J422" s="194"/>
      <c r="K422" s="194" t="s">
        <v>378</v>
      </c>
      <c r="L422" s="195"/>
      <c r="M422" s="194" t="str">
        <f t="shared" si="159"/>
        <v/>
      </c>
      <c r="N422" s="195" t="str">
        <f>IF(E422="","",VLOOKUP(E422,'Summarized Plan'!$A:$C,3,0))</f>
        <v/>
      </c>
      <c r="O422" s="195" t="str">
        <f>IF(E422="","",VLOOKUP(E422,'Summarized Plan'!$A:$G,7,0))</f>
        <v/>
      </c>
      <c r="P422" s="196"/>
      <c r="Q422" s="198">
        <f t="shared" si="160"/>
        <v>0</v>
      </c>
      <c r="R422" s="197" t="str">
        <f>IF($B422="","",VLOOKUP($Q422,'DSR Attendance'!$A$3:$D$179,4,FALSE))</f>
        <v/>
      </c>
      <c r="S422" s="197"/>
      <c r="T422" s="197">
        <f t="shared" si="161"/>
        <v>0</v>
      </c>
      <c r="U422" s="197">
        <f t="shared" si="162"/>
        <v>0</v>
      </c>
      <c r="V422" s="197" t="str">
        <f t="shared" si="163"/>
        <v/>
      </c>
      <c r="W422" s="197"/>
      <c r="X422" s="197" t="str">
        <f>_xlfn.IFNA(IF(L422="","",VLOOKUP(L422,'Truck Utilization'!B$3:D$147,3,FALSE)),"")</f>
        <v/>
      </c>
      <c r="Y422" s="197" t="str">
        <f>IF(X422="","",IF(E422="","",VLOOKUP(E422,'Summarized Plan'!$A:$E,5,0)))</f>
        <v/>
      </c>
      <c r="Z422" s="197">
        <f t="shared" si="164"/>
        <v>0</v>
      </c>
      <c r="AA422" s="197">
        <f t="shared" si="165"/>
        <v>0</v>
      </c>
      <c r="AB422" s="197" t="str">
        <f t="shared" si="166"/>
        <v/>
      </c>
      <c r="AC422" s="197"/>
      <c r="AD422" s="197">
        <f t="shared" si="167"/>
        <v>0</v>
      </c>
      <c r="AE422" s="197">
        <f t="shared" si="168"/>
        <v>0</v>
      </c>
      <c r="AF422" s="197" t="str">
        <f t="shared" si="169"/>
        <v/>
      </c>
      <c r="AG422" s="194"/>
      <c r="AH422" s="194"/>
      <c r="AI422" s="194"/>
      <c r="AJ422" s="193"/>
      <c r="AK422" s="199"/>
      <c r="AL422" s="194"/>
      <c r="AM422" s="115" t="e">
        <f t="shared" si="170"/>
        <v>#VALUE!</v>
      </c>
      <c r="AO422" s="11">
        <f t="shared" si="171"/>
        <v>0</v>
      </c>
      <c r="AP422" s="11" t="e">
        <f t="shared" si="172"/>
        <v>#N/A</v>
      </c>
      <c r="AQ422" s="11" t="str">
        <f t="shared" si="173"/>
        <v/>
      </c>
      <c r="AS422" s="202">
        <f t="shared" si="174"/>
        <v>0</v>
      </c>
      <c r="AT422" s="11" t="str">
        <f t="shared" si="175"/>
        <v/>
      </c>
      <c r="AW422" s="116"/>
      <c r="AX422" s="115" t="e">
        <f t="shared" si="176"/>
        <v>#VALUE!</v>
      </c>
      <c r="AY422" s="278" t="str">
        <f t="shared" si="177"/>
        <v/>
      </c>
      <c r="BC422" s="115" t="str">
        <f>IF(E422="","",_xlfn.XLOOKUP(E422,'Summarized Plan'!A:A,'Summarized Plan'!K:K))</f>
        <v/>
      </c>
      <c r="XEU422" s="138">
        <f t="shared" si="179"/>
        <v>0</v>
      </c>
      <c r="XEV422" s="138" t="str">
        <f>IF(E422="","",B422)</f>
        <v/>
      </c>
      <c r="XEW422" s="153" t="str">
        <f t="shared" si="180"/>
        <v/>
      </c>
      <c r="XEX422" s="138" t="str">
        <f>IF(ISNA(VLOOKUP(E422,'Summarized Plan'!$A:$U,19,0)),"",VLOOKUP(E422,'Summarized Plan'!$A:$U,19,0))</f>
        <v/>
      </c>
      <c r="XEY422" s="16" t="str">
        <f>IF('Truck Utilization'!A387=0,"",'Truck Utilization'!A387)</f>
        <v/>
      </c>
      <c r="XEZ422" s="16" t="str">
        <f>IF('Truck Utilization'!B387=0,"",'Truck Utilization'!B387)</f>
        <v/>
      </c>
      <c r="XFA422" s="138">
        <f t="shared" si="178"/>
        <v>1</v>
      </c>
      <c r="XFB422" s="138" t="str">
        <f>IF('DSR Attendance'!A348="","",'DSR Attendance'!A348)</f>
        <v/>
      </c>
      <c r="XFC422" s="138" t="str">
        <f>IF('DSR Attendance'!B348="","",'DSR Attendance'!B348)</f>
        <v/>
      </c>
    </row>
    <row r="423" spans="1:55 16375:16383" ht="14.4" customHeight="1">
      <c r="A423" s="190" t="str">
        <f>IF(L423="","",VLOOKUP(L423,'Truck Utilization'!B$3:C$300,2,FALSE))</f>
        <v/>
      </c>
      <c r="B423" s="191"/>
      <c r="C423" s="192" t="str">
        <f>IF($B423="","",VLOOKUP($B423,'DSR Attendance'!$A$3:$E$273,5,FALSE))</f>
        <v/>
      </c>
      <c r="D423" s="193"/>
      <c r="E423" s="637"/>
      <c r="F423" s="195"/>
      <c r="G423" s="195"/>
      <c r="H423" s="195"/>
      <c r="I423" s="196" t="str">
        <f>IF(E423="","",VLOOKUP(E423,'Summarized Plan'!A:B,2,0))</f>
        <v/>
      </c>
      <c r="J423" s="194"/>
      <c r="K423" s="194" t="s">
        <v>378</v>
      </c>
      <c r="L423" s="195"/>
      <c r="M423" s="194" t="str">
        <f t="shared" si="159"/>
        <v/>
      </c>
      <c r="N423" s="195" t="str">
        <f>IF(E423="","",VLOOKUP(E423,'Summarized Plan'!$A:$C,3,0))</f>
        <v/>
      </c>
      <c r="O423" s="195" t="str">
        <f>IF(E423="","",VLOOKUP(E423,'Summarized Plan'!$A:$G,7,0))</f>
        <v/>
      </c>
      <c r="P423" s="196"/>
      <c r="Q423" s="198">
        <f t="shared" si="160"/>
        <v>0</v>
      </c>
      <c r="R423" s="197" t="str">
        <f>IF($B423="","",VLOOKUP($Q423,'DSR Attendance'!$A$3:$D$179,4,FALSE))</f>
        <v/>
      </c>
      <c r="S423" s="197"/>
      <c r="T423" s="197">
        <f t="shared" si="161"/>
        <v>0</v>
      </c>
      <c r="U423" s="197">
        <f t="shared" si="162"/>
        <v>0</v>
      </c>
      <c r="V423" s="197" t="str">
        <f t="shared" si="163"/>
        <v/>
      </c>
      <c r="W423" s="197"/>
      <c r="X423" s="197" t="str">
        <f>_xlfn.IFNA(IF(L423="","",VLOOKUP(L423,'Truck Utilization'!B$3:D$147,3,FALSE)),"")</f>
        <v/>
      </c>
      <c r="Y423" s="197" t="str">
        <f>IF(X423="","",IF(E423="","",VLOOKUP(E423,'Summarized Plan'!$A:$E,5,0)))</f>
        <v/>
      </c>
      <c r="Z423" s="197">
        <f t="shared" si="164"/>
        <v>0</v>
      </c>
      <c r="AA423" s="197">
        <f t="shared" si="165"/>
        <v>0</v>
      </c>
      <c r="AB423" s="197" t="str">
        <f t="shared" si="166"/>
        <v/>
      </c>
      <c r="AC423" s="197"/>
      <c r="AD423" s="197">
        <f t="shared" si="167"/>
        <v>0</v>
      </c>
      <c r="AE423" s="197">
        <f t="shared" si="168"/>
        <v>0</v>
      </c>
      <c r="AF423" s="197" t="str">
        <f t="shared" si="169"/>
        <v/>
      </c>
      <c r="AG423" s="194"/>
      <c r="AH423" s="194"/>
      <c r="AI423" s="194"/>
      <c r="AJ423" s="193"/>
      <c r="AK423" s="199"/>
      <c r="AL423" s="194"/>
      <c r="AM423" s="115" t="e">
        <f t="shared" si="170"/>
        <v>#VALUE!</v>
      </c>
      <c r="AO423" s="11">
        <f t="shared" si="171"/>
        <v>0</v>
      </c>
      <c r="AP423" s="11" t="e">
        <f t="shared" si="172"/>
        <v>#N/A</v>
      </c>
      <c r="AQ423" s="11" t="str">
        <f t="shared" si="173"/>
        <v/>
      </c>
      <c r="AS423" s="202">
        <f t="shared" si="174"/>
        <v>0</v>
      </c>
      <c r="AT423" s="11" t="str">
        <f t="shared" si="175"/>
        <v/>
      </c>
      <c r="AW423" s="116"/>
      <c r="AX423" s="115" t="e">
        <f t="shared" si="176"/>
        <v>#VALUE!</v>
      </c>
      <c r="AY423" s="278" t="str">
        <f t="shared" si="177"/>
        <v/>
      </c>
      <c r="BC423" s="115" t="str">
        <f>IF(E423="","",_xlfn.XLOOKUP(E423,'Summarized Plan'!A:A,'Summarized Plan'!K:K))</f>
        <v/>
      </c>
      <c r="XEU423" s="138">
        <f t="shared" si="179"/>
        <v>0</v>
      </c>
      <c r="XEV423" s="138" t="str">
        <f>IF(E423="","",B422)</f>
        <v/>
      </c>
      <c r="XEW423" s="153" t="str">
        <f t="shared" si="180"/>
        <v/>
      </c>
      <c r="XEX423" s="138" t="str">
        <f>IF(ISNA(VLOOKUP(E423,'Summarized Plan'!$A:$U,19,0)),"",VLOOKUP(E423,'Summarized Plan'!$A:$U,19,0))</f>
        <v/>
      </c>
      <c r="XEY423" s="16" t="str">
        <f>IF('Truck Utilization'!A388=0,"",'Truck Utilization'!A388)</f>
        <v/>
      </c>
      <c r="XEZ423" s="16" t="str">
        <f>IF('Truck Utilization'!B388=0,"",'Truck Utilization'!B388)</f>
        <v/>
      </c>
      <c r="XFA423" s="138">
        <f t="shared" si="178"/>
        <v>1</v>
      </c>
      <c r="XFB423" s="138" t="str">
        <f>IF('DSR Attendance'!A349="","",'DSR Attendance'!A349)</f>
        <v/>
      </c>
      <c r="XFC423" s="138" t="str">
        <f>IF('DSR Attendance'!B349="","",'DSR Attendance'!B349)</f>
        <v/>
      </c>
    </row>
    <row r="424" spans="1:55 16375:16383" ht="14.4" customHeight="1">
      <c r="A424" s="190" t="str">
        <f>IF(L424="","",VLOOKUP(L424,'Truck Utilization'!B$3:C$300,2,FALSE))</f>
        <v/>
      </c>
      <c r="B424" s="191"/>
      <c r="C424" s="192" t="str">
        <f>IF($B424="","",VLOOKUP($B424,'DSR Attendance'!$A$3:$E$273,5,FALSE))</f>
        <v/>
      </c>
      <c r="D424" s="193"/>
      <c r="E424" s="637"/>
      <c r="F424" s="195"/>
      <c r="G424" s="195"/>
      <c r="H424" s="195"/>
      <c r="I424" s="196" t="str">
        <f>IF(E424="","",VLOOKUP(E424,'Summarized Plan'!A:B,2,0))</f>
        <v/>
      </c>
      <c r="J424" s="194"/>
      <c r="K424" s="194" t="s">
        <v>378</v>
      </c>
      <c r="L424" s="195"/>
      <c r="M424" s="194" t="str">
        <f t="shared" si="159"/>
        <v/>
      </c>
      <c r="N424" s="195" t="str">
        <f>IF(E424="","",VLOOKUP(E424,'Summarized Plan'!$A:$C,3,0))</f>
        <v/>
      </c>
      <c r="O424" s="195" t="str">
        <f>IF(E424="","",VLOOKUP(E424,'Summarized Plan'!$A:$G,7,0))</f>
        <v/>
      </c>
      <c r="P424" s="196"/>
      <c r="Q424" s="198">
        <f t="shared" si="160"/>
        <v>0</v>
      </c>
      <c r="R424" s="197" t="str">
        <f>IF($B424="","",VLOOKUP($Q424,'DSR Attendance'!$A$3:$D$179,4,FALSE))</f>
        <v/>
      </c>
      <c r="S424" s="197"/>
      <c r="T424" s="197">
        <f t="shared" si="161"/>
        <v>0</v>
      </c>
      <c r="U424" s="197">
        <f t="shared" si="162"/>
        <v>0</v>
      </c>
      <c r="V424" s="197" t="str">
        <f t="shared" si="163"/>
        <v/>
      </c>
      <c r="W424" s="197"/>
      <c r="X424" s="197" t="str">
        <f>_xlfn.IFNA(IF(L424="","",VLOOKUP(L424,'Truck Utilization'!B$3:D$147,3,FALSE)),"")</f>
        <v/>
      </c>
      <c r="Y424" s="197" t="str">
        <f>IF(X424="","",IF(E424="","",VLOOKUP(E424,'Summarized Plan'!$A:$E,5,0)))</f>
        <v/>
      </c>
      <c r="Z424" s="197">
        <f t="shared" si="164"/>
        <v>0</v>
      </c>
      <c r="AA424" s="197">
        <f t="shared" si="165"/>
        <v>0</v>
      </c>
      <c r="AB424" s="197" t="str">
        <f t="shared" si="166"/>
        <v/>
      </c>
      <c r="AC424" s="197"/>
      <c r="AD424" s="197">
        <f t="shared" si="167"/>
        <v>0</v>
      </c>
      <c r="AE424" s="197">
        <f t="shared" si="168"/>
        <v>0</v>
      </c>
      <c r="AF424" s="197" t="str">
        <f t="shared" si="169"/>
        <v/>
      </c>
      <c r="AG424" s="194"/>
      <c r="AH424" s="194"/>
      <c r="AI424" s="194"/>
      <c r="AJ424" s="193"/>
      <c r="AK424" s="199"/>
      <c r="AL424" s="194"/>
      <c r="AM424" s="115" t="e">
        <f t="shared" si="170"/>
        <v>#VALUE!</v>
      </c>
      <c r="AO424" s="11">
        <f t="shared" si="171"/>
        <v>0</v>
      </c>
      <c r="AP424" s="11" t="e">
        <f t="shared" si="172"/>
        <v>#N/A</v>
      </c>
      <c r="AQ424" s="11" t="str">
        <f t="shared" si="173"/>
        <v/>
      </c>
      <c r="AS424" s="202">
        <f t="shared" si="174"/>
        <v>0</v>
      </c>
      <c r="AT424" s="11" t="str">
        <f t="shared" si="175"/>
        <v/>
      </c>
      <c r="AW424" s="116"/>
      <c r="AX424" s="115" t="e">
        <f t="shared" si="176"/>
        <v>#VALUE!</v>
      </c>
      <c r="AY424" s="278" t="str">
        <f t="shared" si="177"/>
        <v/>
      </c>
      <c r="BC424" s="115" t="str">
        <f>IF(E424="","",_xlfn.XLOOKUP(E424,'Summarized Plan'!A:A,'Summarized Plan'!K:K))</f>
        <v/>
      </c>
      <c r="XEU424" s="138">
        <f t="shared" si="179"/>
        <v>0</v>
      </c>
      <c r="XEV424" s="138" t="str">
        <f>IF(E424="","",B422)</f>
        <v/>
      </c>
      <c r="XEW424" s="153" t="str">
        <f t="shared" si="180"/>
        <v/>
      </c>
      <c r="XEX424" s="138" t="str">
        <f>IF(ISNA(VLOOKUP(E424,'Summarized Plan'!$A:$U,19,0)),"",VLOOKUP(E424,'Summarized Plan'!$A:$U,19,0))</f>
        <v/>
      </c>
      <c r="XEY424" s="16" t="str">
        <f>IF('Truck Utilization'!A389=0,"",'Truck Utilization'!A389)</f>
        <v/>
      </c>
      <c r="XEZ424" s="16" t="str">
        <f>IF('Truck Utilization'!B389=0,"",'Truck Utilization'!B389)</f>
        <v/>
      </c>
      <c r="XFA424" s="138">
        <f t="shared" si="178"/>
        <v>1</v>
      </c>
      <c r="XFB424" s="138" t="str">
        <f>IF('DSR Attendance'!A350="","",'DSR Attendance'!A350)</f>
        <v/>
      </c>
      <c r="XFC424" s="138" t="str">
        <f>IF('DSR Attendance'!B350="","",'DSR Attendance'!B350)</f>
        <v/>
      </c>
    </row>
    <row r="425" spans="1:55 16375:16383" ht="14.4" customHeight="1">
      <c r="A425" s="190" t="str">
        <f>IF(L425="","",VLOOKUP(L425,'Truck Utilization'!B$3:C$300,2,FALSE))</f>
        <v/>
      </c>
      <c r="B425" s="191"/>
      <c r="C425" s="192" t="str">
        <f>IF($B425="","",VLOOKUP($B425,'DSR Attendance'!$A$3:$E$273,5,FALSE))</f>
        <v/>
      </c>
      <c r="D425" s="193"/>
      <c r="E425" s="637"/>
      <c r="F425" s="195"/>
      <c r="G425" s="195"/>
      <c r="H425" s="195"/>
      <c r="I425" s="196" t="str">
        <f>IF(E425="","",VLOOKUP(E425,'Summarized Plan'!A:B,2,0))</f>
        <v/>
      </c>
      <c r="J425" s="194"/>
      <c r="K425" s="194" t="s">
        <v>378</v>
      </c>
      <c r="L425" s="195"/>
      <c r="M425" s="194" t="str">
        <f t="shared" si="159"/>
        <v/>
      </c>
      <c r="N425" s="195" t="str">
        <f>IF(E425="","",VLOOKUP(E425,'Summarized Plan'!$A:$C,3,0))</f>
        <v/>
      </c>
      <c r="O425" s="195" t="str">
        <f>IF(E425="","",VLOOKUP(E425,'Summarized Plan'!$A:$G,7,0))</f>
        <v/>
      </c>
      <c r="P425" s="196"/>
      <c r="Q425" s="198">
        <f t="shared" si="160"/>
        <v>0</v>
      </c>
      <c r="R425" s="197" t="str">
        <f>IF($B425="","",VLOOKUP($Q425,'DSR Attendance'!$A$3:$D$179,4,FALSE))</f>
        <v/>
      </c>
      <c r="S425" s="197"/>
      <c r="T425" s="197">
        <f t="shared" si="161"/>
        <v>0</v>
      </c>
      <c r="U425" s="197">
        <f t="shared" si="162"/>
        <v>0</v>
      </c>
      <c r="V425" s="197" t="str">
        <f t="shared" si="163"/>
        <v/>
      </c>
      <c r="W425" s="197"/>
      <c r="X425" s="197" t="str">
        <f>_xlfn.IFNA(IF(L425="","",VLOOKUP(L425,'Truck Utilization'!B$3:D$147,3,FALSE)),"")</f>
        <v/>
      </c>
      <c r="Y425" s="197" t="str">
        <f>IF(X425="","",IF(E425="","",VLOOKUP(E425,'Summarized Plan'!$A:$E,5,0)))</f>
        <v/>
      </c>
      <c r="Z425" s="197">
        <f t="shared" si="164"/>
        <v>0</v>
      </c>
      <c r="AA425" s="197">
        <f t="shared" si="165"/>
        <v>0</v>
      </c>
      <c r="AB425" s="197" t="str">
        <f t="shared" si="166"/>
        <v/>
      </c>
      <c r="AC425" s="197"/>
      <c r="AD425" s="197">
        <f t="shared" si="167"/>
        <v>0</v>
      </c>
      <c r="AE425" s="197">
        <f t="shared" si="168"/>
        <v>0</v>
      </c>
      <c r="AF425" s="197" t="str">
        <f t="shared" si="169"/>
        <v/>
      </c>
      <c r="AG425" s="194"/>
      <c r="AH425" s="194"/>
      <c r="AI425" s="194"/>
      <c r="AJ425" s="193"/>
      <c r="AK425" s="199"/>
      <c r="AL425" s="194"/>
      <c r="AM425" s="115" t="e">
        <f t="shared" si="170"/>
        <v>#VALUE!</v>
      </c>
      <c r="AO425" s="11">
        <f t="shared" si="171"/>
        <v>0</v>
      </c>
      <c r="AP425" s="11" t="e">
        <f t="shared" si="172"/>
        <v>#N/A</v>
      </c>
      <c r="AQ425" s="11" t="str">
        <f t="shared" si="173"/>
        <v/>
      </c>
      <c r="AS425" s="202">
        <f t="shared" si="174"/>
        <v>0</v>
      </c>
      <c r="AT425" s="11" t="str">
        <f t="shared" si="175"/>
        <v/>
      </c>
      <c r="AW425" s="116"/>
      <c r="AX425" s="115" t="e">
        <f t="shared" si="176"/>
        <v>#VALUE!</v>
      </c>
      <c r="AY425" s="278" t="str">
        <f t="shared" si="177"/>
        <v/>
      </c>
      <c r="BC425" s="115" t="str">
        <f>IF(E425="","",_xlfn.XLOOKUP(E425,'Summarized Plan'!A:A,'Summarized Plan'!K:K))</f>
        <v/>
      </c>
      <c r="XEU425" s="138">
        <f t="shared" si="179"/>
        <v>0</v>
      </c>
      <c r="XEV425" s="138" t="str">
        <f>IF(E425="","",B422)</f>
        <v/>
      </c>
      <c r="XEW425" s="153" t="str">
        <f t="shared" si="180"/>
        <v/>
      </c>
      <c r="XEX425" s="138" t="str">
        <f>IF(ISNA(VLOOKUP(E425,'Summarized Plan'!$A:$U,19,0)),"",VLOOKUP(E425,'Summarized Plan'!$A:$U,19,0))</f>
        <v/>
      </c>
      <c r="XEY425" s="16" t="str">
        <f>IF('Truck Utilization'!A390=0,"",'Truck Utilization'!A390)</f>
        <v/>
      </c>
      <c r="XEZ425" s="16" t="str">
        <f>IF('Truck Utilization'!B390=0,"",'Truck Utilization'!B390)</f>
        <v/>
      </c>
      <c r="XFA425" s="138">
        <f t="shared" si="178"/>
        <v>1</v>
      </c>
      <c r="XFB425" s="138" t="str">
        <f>IF('DSR Attendance'!A351="","",'DSR Attendance'!A351)</f>
        <v/>
      </c>
      <c r="XFC425" s="138" t="str">
        <f>IF('DSR Attendance'!B351="","",'DSR Attendance'!B351)</f>
        <v/>
      </c>
    </row>
    <row r="426" spans="1:55 16375:16383" ht="14.4" customHeight="1">
      <c r="A426" s="190" t="str">
        <f>IF(L426="","",VLOOKUP(L426,'Truck Utilization'!B$3:C$300,2,FALSE))</f>
        <v/>
      </c>
      <c r="B426" s="191"/>
      <c r="C426" s="192" t="str">
        <f>IF($B426="","",VLOOKUP($B426,'DSR Attendance'!$A$3:$E$273,5,FALSE))</f>
        <v/>
      </c>
      <c r="D426" s="193"/>
      <c r="E426" s="637"/>
      <c r="F426" s="195"/>
      <c r="G426" s="195"/>
      <c r="H426" s="195"/>
      <c r="I426" s="196" t="str">
        <f>IF(E426="","",VLOOKUP(E426,'Summarized Plan'!A:B,2,0))</f>
        <v/>
      </c>
      <c r="J426" s="194"/>
      <c r="K426" s="194" t="s">
        <v>378</v>
      </c>
      <c r="L426" s="195"/>
      <c r="M426" s="194" t="str">
        <f t="shared" si="159"/>
        <v/>
      </c>
      <c r="N426" s="195" t="str">
        <f>IF(E426="","",VLOOKUP(E426,'Summarized Plan'!$A:$C,3,0))</f>
        <v/>
      </c>
      <c r="O426" s="195" t="str">
        <f>IF(E426="","",VLOOKUP(E426,'Summarized Plan'!$A:$G,7,0))</f>
        <v/>
      </c>
      <c r="P426" s="196"/>
      <c r="Q426" s="198">
        <f t="shared" si="160"/>
        <v>0</v>
      </c>
      <c r="R426" s="197" t="str">
        <f>IF($B426="","",VLOOKUP($Q426,'DSR Attendance'!$A$3:$D$179,4,FALSE))</f>
        <v/>
      </c>
      <c r="S426" s="197"/>
      <c r="T426" s="197">
        <f t="shared" si="161"/>
        <v>0</v>
      </c>
      <c r="U426" s="197">
        <f t="shared" si="162"/>
        <v>0</v>
      </c>
      <c r="V426" s="197" t="str">
        <f t="shared" si="163"/>
        <v/>
      </c>
      <c r="W426" s="197"/>
      <c r="X426" s="197" t="str">
        <f>_xlfn.IFNA(IF(L426="","",VLOOKUP(L426,'Truck Utilization'!B$3:D$147,3,FALSE)),"")</f>
        <v/>
      </c>
      <c r="Y426" s="197" t="str">
        <f>IF(X426="","",IF(E426="","",VLOOKUP(E426,'Summarized Plan'!$A:$E,5,0)))</f>
        <v/>
      </c>
      <c r="Z426" s="197">
        <f t="shared" si="164"/>
        <v>0</v>
      </c>
      <c r="AA426" s="197">
        <f t="shared" si="165"/>
        <v>0</v>
      </c>
      <c r="AB426" s="197" t="str">
        <f t="shared" si="166"/>
        <v/>
      </c>
      <c r="AC426" s="197"/>
      <c r="AD426" s="197">
        <f t="shared" si="167"/>
        <v>0</v>
      </c>
      <c r="AE426" s="197">
        <f t="shared" si="168"/>
        <v>0</v>
      </c>
      <c r="AF426" s="197" t="str">
        <f t="shared" si="169"/>
        <v/>
      </c>
      <c r="AG426" s="194"/>
      <c r="AH426" s="194"/>
      <c r="AI426" s="194"/>
      <c r="AJ426" s="193"/>
      <c r="AK426" s="199"/>
      <c r="AL426" s="194"/>
      <c r="AM426" s="115" t="e">
        <f t="shared" si="170"/>
        <v>#VALUE!</v>
      </c>
      <c r="AO426" s="11">
        <f t="shared" si="171"/>
        <v>0</v>
      </c>
      <c r="AP426" s="11" t="e">
        <f t="shared" si="172"/>
        <v>#N/A</v>
      </c>
      <c r="AQ426" s="11" t="str">
        <f t="shared" si="173"/>
        <v/>
      </c>
      <c r="AS426" s="202">
        <f t="shared" si="174"/>
        <v>0</v>
      </c>
      <c r="AT426" s="11" t="str">
        <f t="shared" si="175"/>
        <v/>
      </c>
      <c r="AW426" s="116"/>
      <c r="AX426" s="115" t="e">
        <f t="shared" si="176"/>
        <v>#VALUE!</v>
      </c>
      <c r="AY426" s="278" t="str">
        <f t="shared" si="177"/>
        <v/>
      </c>
      <c r="BC426" s="115" t="str">
        <f>IF(E426="","",_xlfn.XLOOKUP(E426,'Summarized Plan'!A:A,'Summarized Plan'!K:K))</f>
        <v/>
      </c>
      <c r="XEU426" s="138">
        <f t="shared" si="179"/>
        <v>0</v>
      </c>
      <c r="XEV426" s="138" t="str">
        <f>IF(E426="","",B422)</f>
        <v/>
      </c>
      <c r="XEW426" s="153" t="str">
        <f t="shared" si="180"/>
        <v/>
      </c>
      <c r="XEX426" s="138" t="str">
        <f>IF(ISNA(VLOOKUP(E426,'Summarized Plan'!$A:$U,19,0)),"",VLOOKUP(E426,'Summarized Plan'!$A:$U,19,0))</f>
        <v/>
      </c>
      <c r="XEY426" s="16" t="str">
        <f>IF('Truck Utilization'!A391=0,"",'Truck Utilization'!A391)</f>
        <v/>
      </c>
      <c r="XEZ426" s="16" t="str">
        <f>IF('Truck Utilization'!B391=0,"",'Truck Utilization'!B391)</f>
        <v/>
      </c>
      <c r="XFA426" s="138">
        <f t="shared" si="178"/>
        <v>1</v>
      </c>
      <c r="XFB426" s="138" t="str">
        <f>IF('DSR Attendance'!A352="","",'DSR Attendance'!A352)</f>
        <v/>
      </c>
      <c r="XFC426" s="138" t="str">
        <f>IF('DSR Attendance'!B352="","",'DSR Attendance'!B352)</f>
        <v/>
      </c>
    </row>
    <row r="427" spans="1:55 16375:16383" ht="14.4" customHeight="1">
      <c r="A427" s="190" t="str">
        <f>IF(L427="","",VLOOKUP(L427,'Truck Utilization'!B$3:C$300,2,FALSE))</f>
        <v/>
      </c>
      <c r="B427" s="191"/>
      <c r="C427" s="192" t="str">
        <f>IF($B427="","",VLOOKUP($B427,'DSR Attendance'!$A$3:$E$273,5,FALSE))</f>
        <v/>
      </c>
      <c r="D427" s="193"/>
      <c r="E427" s="637"/>
      <c r="F427" s="195"/>
      <c r="G427" s="195"/>
      <c r="H427" s="195"/>
      <c r="I427" s="196" t="str">
        <f>IF(E427="","",VLOOKUP(E427,'Summarized Plan'!A:B,2,0))</f>
        <v/>
      </c>
      <c r="J427" s="194"/>
      <c r="K427" s="194" t="s">
        <v>378</v>
      </c>
      <c r="L427" s="195"/>
      <c r="M427" s="194" t="str">
        <f t="shared" si="159"/>
        <v/>
      </c>
      <c r="N427" s="195" t="str">
        <f>IF(E427="","",VLOOKUP(E427,'Summarized Plan'!$A:$C,3,0))</f>
        <v/>
      </c>
      <c r="O427" s="195" t="str">
        <f>IF(E427="","",VLOOKUP(E427,'Summarized Plan'!$A:$G,7,0))</f>
        <v/>
      </c>
      <c r="P427" s="196"/>
      <c r="Q427" s="198">
        <f t="shared" si="160"/>
        <v>0</v>
      </c>
      <c r="R427" s="197" t="str">
        <f>IF($B427="","",VLOOKUP($Q427,'DSR Attendance'!$A$3:$D$179,4,FALSE))</f>
        <v/>
      </c>
      <c r="S427" s="197"/>
      <c r="T427" s="197">
        <f t="shared" si="161"/>
        <v>0</v>
      </c>
      <c r="U427" s="197">
        <f t="shared" si="162"/>
        <v>0</v>
      </c>
      <c r="V427" s="197" t="str">
        <f t="shared" si="163"/>
        <v/>
      </c>
      <c r="W427" s="197"/>
      <c r="X427" s="197" t="str">
        <f>_xlfn.IFNA(IF(L427="","",VLOOKUP(L427,'Truck Utilization'!B$3:D$147,3,FALSE)),"")</f>
        <v/>
      </c>
      <c r="Y427" s="197" t="str">
        <f>IF(X427="","",IF(E427="","",VLOOKUP(E427,'Summarized Plan'!$A:$E,5,0)))</f>
        <v/>
      </c>
      <c r="Z427" s="197">
        <f t="shared" si="164"/>
        <v>0</v>
      </c>
      <c r="AA427" s="197">
        <f t="shared" si="165"/>
        <v>0</v>
      </c>
      <c r="AB427" s="197" t="str">
        <f t="shared" si="166"/>
        <v/>
      </c>
      <c r="AC427" s="197"/>
      <c r="AD427" s="197">
        <f t="shared" si="167"/>
        <v>0</v>
      </c>
      <c r="AE427" s="197">
        <f t="shared" si="168"/>
        <v>0</v>
      </c>
      <c r="AF427" s="197" t="str">
        <f t="shared" si="169"/>
        <v/>
      </c>
      <c r="AG427" s="194"/>
      <c r="AH427" s="194"/>
      <c r="AI427" s="194"/>
      <c r="AJ427" s="193"/>
      <c r="AK427" s="199"/>
      <c r="AL427" s="194"/>
      <c r="AM427" s="115" t="e">
        <f t="shared" si="170"/>
        <v>#VALUE!</v>
      </c>
      <c r="AO427" s="11">
        <f t="shared" si="171"/>
        <v>0</v>
      </c>
      <c r="AP427" s="11" t="e">
        <f t="shared" si="172"/>
        <v>#N/A</v>
      </c>
      <c r="AQ427" s="11" t="str">
        <f t="shared" si="173"/>
        <v/>
      </c>
      <c r="AS427" s="202">
        <f t="shared" si="174"/>
        <v>0</v>
      </c>
      <c r="AT427" s="11" t="str">
        <f t="shared" si="175"/>
        <v/>
      </c>
      <c r="AW427" s="116"/>
      <c r="AX427" s="115" t="e">
        <f t="shared" si="176"/>
        <v>#VALUE!</v>
      </c>
      <c r="AY427" s="278" t="str">
        <f t="shared" si="177"/>
        <v/>
      </c>
      <c r="BC427" s="115" t="str">
        <f>IF(E427="","",_xlfn.XLOOKUP(E427,'Summarized Plan'!A:A,'Summarized Plan'!K:K))</f>
        <v/>
      </c>
      <c r="XEU427" s="138">
        <f t="shared" si="179"/>
        <v>0</v>
      </c>
      <c r="XEV427" s="138" t="str">
        <f>IF(E427="","",B427)</f>
        <v/>
      </c>
      <c r="XEW427" s="153" t="str">
        <f t="shared" si="180"/>
        <v/>
      </c>
      <c r="XEX427" s="138" t="str">
        <f>IF(ISNA(VLOOKUP(E427,'Summarized Plan'!$A:$U,19,0)),"",VLOOKUP(E427,'Summarized Plan'!$A:$U,19,0))</f>
        <v/>
      </c>
      <c r="XEY427" s="16" t="str">
        <f>IF('Truck Utilization'!A392=0,"",'Truck Utilization'!A392)</f>
        <v/>
      </c>
      <c r="XEZ427" s="16" t="str">
        <f>IF('Truck Utilization'!B392=0,"",'Truck Utilization'!B392)</f>
        <v/>
      </c>
      <c r="XFA427" s="138">
        <f t="shared" si="178"/>
        <v>1</v>
      </c>
      <c r="XFB427" s="138" t="str">
        <f>IF('DSR Attendance'!A353="","",'DSR Attendance'!A353)</f>
        <v/>
      </c>
      <c r="XFC427" s="138" t="str">
        <f>IF('DSR Attendance'!B353="","",'DSR Attendance'!B353)</f>
        <v/>
      </c>
    </row>
    <row r="428" spans="1:55 16375:16383" ht="14.4" customHeight="1">
      <c r="A428" s="190" t="str">
        <f>IF(L428="","",VLOOKUP(L428,'Truck Utilization'!B$3:C$300,2,FALSE))</f>
        <v/>
      </c>
      <c r="B428" s="191"/>
      <c r="C428" s="192" t="str">
        <f>IF($B428="","",VLOOKUP($B428,'DSR Attendance'!$A$3:$E$273,5,FALSE))</f>
        <v/>
      </c>
      <c r="D428" s="193"/>
      <c r="E428" s="637"/>
      <c r="F428" s="195"/>
      <c r="G428" s="195"/>
      <c r="H428" s="195"/>
      <c r="I428" s="196" t="str">
        <f>IF(E428="","",VLOOKUP(E428,'Summarized Plan'!A:B,2,0))</f>
        <v/>
      </c>
      <c r="J428" s="194"/>
      <c r="K428" s="194" t="s">
        <v>378</v>
      </c>
      <c r="L428" s="195"/>
      <c r="M428" s="194" t="str">
        <f t="shared" si="159"/>
        <v/>
      </c>
      <c r="N428" s="195" t="str">
        <f>IF(E428="","",VLOOKUP(E428,'Summarized Plan'!$A:$C,3,0))</f>
        <v/>
      </c>
      <c r="O428" s="195" t="str">
        <f>IF(E428="","",VLOOKUP(E428,'Summarized Plan'!$A:$G,7,0))</f>
        <v/>
      </c>
      <c r="P428" s="196"/>
      <c r="Q428" s="198">
        <f t="shared" si="160"/>
        <v>0</v>
      </c>
      <c r="R428" s="197" t="str">
        <f>IF($B428="","",VLOOKUP($Q428,'DSR Attendance'!$A$3:$D$179,4,FALSE))</f>
        <v/>
      </c>
      <c r="S428" s="197"/>
      <c r="T428" s="197">
        <f t="shared" si="161"/>
        <v>0</v>
      </c>
      <c r="U428" s="197">
        <f t="shared" si="162"/>
        <v>0</v>
      </c>
      <c r="V428" s="197" t="str">
        <f t="shared" si="163"/>
        <v/>
      </c>
      <c r="W428" s="197"/>
      <c r="X428" s="197" t="str">
        <f>_xlfn.IFNA(IF(L428="","",VLOOKUP(L428,'Truck Utilization'!B$3:D$147,3,FALSE)),"")</f>
        <v/>
      </c>
      <c r="Y428" s="197" t="str">
        <f>IF(X428="","",IF(E428="","",VLOOKUP(E428,'Summarized Plan'!$A:$E,5,0)))</f>
        <v/>
      </c>
      <c r="Z428" s="197">
        <f t="shared" si="164"/>
        <v>0</v>
      </c>
      <c r="AA428" s="197">
        <f t="shared" si="165"/>
        <v>0</v>
      </c>
      <c r="AB428" s="197" t="str">
        <f t="shared" si="166"/>
        <v/>
      </c>
      <c r="AC428" s="197"/>
      <c r="AD428" s="197">
        <f t="shared" si="167"/>
        <v>0</v>
      </c>
      <c r="AE428" s="197">
        <f t="shared" si="168"/>
        <v>0</v>
      </c>
      <c r="AF428" s="197" t="str">
        <f t="shared" si="169"/>
        <v/>
      </c>
      <c r="AG428" s="194"/>
      <c r="AH428" s="194"/>
      <c r="AI428" s="194"/>
      <c r="AJ428" s="193"/>
      <c r="AK428" s="199"/>
      <c r="AL428" s="194"/>
      <c r="AM428" s="115" t="e">
        <f t="shared" si="170"/>
        <v>#VALUE!</v>
      </c>
      <c r="AO428" s="11">
        <f t="shared" si="171"/>
        <v>0</v>
      </c>
      <c r="AP428" s="11" t="e">
        <f t="shared" si="172"/>
        <v>#N/A</v>
      </c>
      <c r="AQ428" s="11" t="str">
        <f t="shared" si="173"/>
        <v/>
      </c>
      <c r="AS428" s="202">
        <f t="shared" si="174"/>
        <v>0</v>
      </c>
      <c r="AT428" s="11" t="str">
        <f t="shared" si="175"/>
        <v/>
      </c>
      <c r="AW428" s="116"/>
      <c r="AX428" s="115" t="e">
        <f t="shared" si="176"/>
        <v>#VALUE!</v>
      </c>
      <c r="AY428" s="278" t="str">
        <f t="shared" si="177"/>
        <v/>
      </c>
      <c r="BC428" s="115" t="str">
        <f>IF(E428="","",_xlfn.XLOOKUP(E428,'Summarized Plan'!A:A,'Summarized Plan'!K:K))</f>
        <v/>
      </c>
      <c r="XEU428" s="138">
        <f t="shared" si="179"/>
        <v>0</v>
      </c>
      <c r="XEV428" s="138" t="str">
        <f>IF(E428="","",B427)</f>
        <v/>
      </c>
      <c r="XEW428" s="153" t="str">
        <f t="shared" si="180"/>
        <v/>
      </c>
      <c r="XEX428" s="138" t="str">
        <f>IF(ISNA(VLOOKUP(E428,'Summarized Plan'!$A:$U,19,0)),"",VLOOKUP(E428,'Summarized Plan'!$A:$U,19,0))</f>
        <v/>
      </c>
      <c r="XEY428" s="16" t="str">
        <f>IF('Truck Utilization'!A393=0,"",'Truck Utilization'!A393)</f>
        <v/>
      </c>
      <c r="XEZ428" s="16" t="str">
        <f>IF('Truck Utilization'!B393=0,"",'Truck Utilization'!B393)</f>
        <v/>
      </c>
      <c r="XFA428" s="138">
        <f t="shared" si="178"/>
        <v>1</v>
      </c>
      <c r="XFB428" s="138" t="str">
        <f>IF('DSR Attendance'!A354="","",'DSR Attendance'!A354)</f>
        <v/>
      </c>
      <c r="XFC428" s="138" t="str">
        <f>IF('DSR Attendance'!B354="","",'DSR Attendance'!B354)</f>
        <v/>
      </c>
    </row>
    <row r="429" spans="1:55 16375:16383" ht="14.4" customHeight="1">
      <c r="A429" s="190" t="str">
        <f>IF(L429="","",VLOOKUP(L429,'Truck Utilization'!B$3:C$300,2,FALSE))</f>
        <v/>
      </c>
      <c r="B429" s="191"/>
      <c r="C429" s="192" t="str">
        <f>IF($B429="","",VLOOKUP($B429,'DSR Attendance'!$A$3:$E$273,5,FALSE))</f>
        <v/>
      </c>
      <c r="D429" s="193"/>
      <c r="E429" s="637"/>
      <c r="F429" s="195"/>
      <c r="G429" s="195"/>
      <c r="H429" s="195"/>
      <c r="I429" s="196" t="str">
        <f>IF(E429="","",VLOOKUP(E429,'Summarized Plan'!A:B,2,0))</f>
        <v/>
      </c>
      <c r="J429" s="194"/>
      <c r="K429" s="194" t="s">
        <v>378</v>
      </c>
      <c r="L429" s="195"/>
      <c r="M429" s="194" t="str">
        <f t="shared" si="159"/>
        <v/>
      </c>
      <c r="N429" s="195" t="str">
        <f>IF(E429="","",VLOOKUP(E429,'Summarized Plan'!$A:$C,3,0))</f>
        <v/>
      </c>
      <c r="O429" s="195" t="str">
        <f>IF(E429="","",VLOOKUP(E429,'Summarized Plan'!$A:$G,7,0))</f>
        <v/>
      </c>
      <c r="P429" s="196"/>
      <c r="Q429" s="198">
        <f t="shared" si="160"/>
        <v>0</v>
      </c>
      <c r="R429" s="197" t="str">
        <f>IF($B429="","",VLOOKUP($Q429,'DSR Attendance'!$A$3:$D$179,4,FALSE))</f>
        <v/>
      </c>
      <c r="S429" s="197"/>
      <c r="T429" s="197">
        <f t="shared" si="161"/>
        <v>0</v>
      </c>
      <c r="U429" s="197">
        <f t="shared" si="162"/>
        <v>0</v>
      </c>
      <c r="V429" s="197" t="str">
        <f t="shared" si="163"/>
        <v/>
      </c>
      <c r="W429" s="197"/>
      <c r="X429" s="197" t="str">
        <f>_xlfn.IFNA(IF(L429="","",VLOOKUP(L429,'Truck Utilization'!B$3:D$147,3,FALSE)),"")</f>
        <v/>
      </c>
      <c r="Y429" s="197" t="str">
        <f>IF(X429="","",IF(E429="","",VLOOKUP(E429,'Summarized Plan'!$A:$E,5,0)))</f>
        <v/>
      </c>
      <c r="Z429" s="197">
        <f t="shared" si="164"/>
        <v>0</v>
      </c>
      <c r="AA429" s="197">
        <f t="shared" si="165"/>
        <v>0</v>
      </c>
      <c r="AB429" s="197" t="str">
        <f t="shared" si="166"/>
        <v/>
      </c>
      <c r="AC429" s="197"/>
      <c r="AD429" s="197">
        <f t="shared" si="167"/>
        <v>0</v>
      </c>
      <c r="AE429" s="197">
        <f t="shared" si="168"/>
        <v>0</v>
      </c>
      <c r="AF429" s="197" t="str">
        <f t="shared" si="169"/>
        <v/>
      </c>
      <c r="AG429" s="194"/>
      <c r="AH429" s="194"/>
      <c r="AI429" s="194"/>
      <c r="AJ429" s="193"/>
      <c r="AK429" s="199"/>
      <c r="AL429" s="194"/>
      <c r="AM429" s="115" t="e">
        <f t="shared" si="170"/>
        <v>#VALUE!</v>
      </c>
      <c r="AO429" s="11">
        <f t="shared" si="171"/>
        <v>0</v>
      </c>
      <c r="AP429" s="11" t="e">
        <f t="shared" si="172"/>
        <v>#N/A</v>
      </c>
      <c r="AQ429" s="11" t="str">
        <f t="shared" si="173"/>
        <v/>
      </c>
      <c r="AS429" s="202">
        <f t="shared" si="174"/>
        <v>0</v>
      </c>
      <c r="AT429" s="11" t="str">
        <f t="shared" si="175"/>
        <v/>
      </c>
      <c r="AW429" s="116"/>
      <c r="AX429" s="115" t="e">
        <f t="shared" si="176"/>
        <v>#VALUE!</v>
      </c>
      <c r="AY429" s="278" t="str">
        <f t="shared" si="177"/>
        <v/>
      </c>
      <c r="BC429" s="115" t="str">
        <f>IF(E429="","",_xlfn.XLOOKUP(E429,'Summarized Plan'!A:A,'Summarized Plan'!K:K))</f>
        <v/>
      </c>
      <c r="XEU429" s="138">
        <f t="shared" si="179"/>
        <v>0</v>
      </c>
      <c r="XEV429" s="138" t="str">
        <f>IF(E429="","",B427)</f>
        <v/>
      </c>
      <c r="XEW429" s="153" t="str">
        <f t="shared" si="180"/>
        <v/>
      </c>
      <c r="XEX429" s="138" t="str">
        <f>IF(ISNA(VLOOKUP(E429,'Summarized Plan'!$A:$U,19,0)),"",VLOOKUP(E429,'Summarized Plan'!$A:$U,19,0))</f>
        <v/>
      </c>
      <c r="XEY429" s="16" t="str">
        <f>IF('Truck Utilization'!A394=0,"",'Truck Utilization'!A394)</f>
        <v/>
      </c>
      <c r="XEZ429" s="16" t="str">
        <f>IF('Truck Utilization'!B394=0,"",'Truck Utilization'!B394)</f>
        <v/>
      </c>
      <c r="XFA429" s="138">
        <f t="shared" si="178"/>
        <v>1</v>
      </c>
      <c r="XFB429" s="138" t="str">
        <f>IF('DSR Attendance'!A355="","",'DSR Attendance'!A355)</f>
        <v/>
      </c>
      <c r="XFC429" s="138" t="str">
        <f>IF('DSR Attendance'!B355="","",'DSR Attendance'!B355)</f>
        <v/>
      </c>
    </row>
    <row r="430" spans="1:55 16375:16383" ht="14.4" customHeight="1">
      <c r="A430" s="190" t="str">
        <f>IF(L430="","",VLOOKUP(L430,'Truck Utilization'!B$3:C$300,2,FALSE))</f>
        <v/>
      </c>
      <c r="B430" s="191"/>
      <c r="C430" s="192" t="str">
        <f>IF($B430="","",VLOOKUP($B430,'DSR Attendance'!$A$3:$E$273,5,FALSE))</f>
        <v/>
      </c>
      <c r="D430" s="193"/>
      <c r="E430" s="637"/>
      <c r="F430" s="195"/>
      <c r="G430" s="195"/>
      <c r="H430" s="195"/>
      <c r="I430" s="196" t="str">
        <f>IF(E430="","",VLOOKUP(E430,'Summarized Plan'!A:B,2,0))</f>
        <v/>
      </c>
      <c r="J430" s="194"/>
      <c r="K430" s="194" t="s">
        <v>378</v>
      </c>
      <c r="L430" s="195"/>
      <c r="M430" s="194" t="str">
        <f t="shared" si="159"/>
        <v/>
      </c>
      <c r="N430" s="195" t="str">
        <f>IF(E430="","",VLOOKUP(E430,'Summarized Plan'!$A:$C,3,0))</f>
        <v/>
      </c>
      <c r="O430" s="195" t="str">
        <f>IF(E430="","",VLOOKUP(E430,'Summarized Plan'!$A:$G,7,0))</f>
        <v/>
      </c>
      <c r="P430" s="196"/>
      <c r="Q430" s="198">
        <f t="shared" si="160"/>
        <v>0</v>
      </c>
      <c r="R430" s="197" t="str">
        <f>IF($B430="","",VLOOKUP($Q430,'DSR Attendance'!$A$3:$D$179,4,FALSE))</f>
        <v/>
      </c>
      <c r="S430" s="197"/>
      <c r="T430" s="197">
        <f t="shared" si="161"/>
        <v>0</v>
      </c>
      <c r="U430" s="197">
        <f t="shared" si="162"/>
        <v>0</v>
      </c>
      <c r="V430" s="197" t="str">
        <f t="shared" si="163"/>
        <v/>
      </c>
      <c r="W430" s="197"/>
      <c r="X430" s="197" t="str">
        <f>_xlfn.IFNA(IF(L430="","",VLOOKUP(L430,'Truck Utilization'!B$3:D$147,3,FALSE)),"")</f>
        <v/>
      </c>
      <c r="Y430" s="197" t="str">
        <f>IF(X430="","",IF(E430="","",VLOOKUP(E430,'Summarized Plan'!$A:$E,5,0)))</f>
        <v/>
      </c>
      <c r="Z430" s="197">
        <f t="shared" si="164"/>
        <v>0</v>
      </c>
      <c r="AA430" s="197">
        <f t="shared" si="165"/>
        <v>0</v>
      </c>
      <c r="AB430" s="197" t="str">
        <f t="shared" si="166"/>
        <v/>
      </c>
      <c r="AC430" s="197"/>
      <c r="AD430" s="197">
        <f t="shared" si="167"/>
        <v>0</v>
      </c>
      <c r="AE430" s="197">
        <f t="shared" si="168"/>
        <v>0</v>
      </c>
      <c r="AF430" s="197" t="str">
        <f t="shared" si="169"/>
        <v/>
      </c>
      <c r="AG430" s="194"/>
      <c r="AH430" s="194"/>
      <c r="AI430" s="194"/>
      <c r="AJ430" s="193"/>
      <c r="AK430" s="199"/>
      <c r="AL430" s="194"/>
      <c r="AM430" s="115" t="e">
        <f t="shared" si="170"/>
        <v>#VALUE!</v>
      </c>
      <c r="AO430" s="11">
        <f t="shared" si="171"/>
        <v>0</v>
      </c>
      <c r="AP430" s="11" t="e">
        <f t="shared" si="172"/>
        <v>#N/A</v>
      </c>
      <c r="AQ430" s="11" t="str">
        <f t="shared" si="173"/>
        <v/>
      </c>
      <c r="AS430" s="202">
        <f t="shared" si="174"/>
        <v>0</v>
      </c>
      <c r="AT430" s="11" t="str">
        <f t="shared" si="175"/>
        <v/>
      </c>
      <c r="AW430" s="116"/>
      <c r="AX430" s="115" t="e">
        <f t="shared" si="176"/>
        <v>#VALUE!</v>
      </c>
      <c r="AY430" s="278" t="str">
        <f t="shared" si="177"/>
        <v/>
      </c>
      <c r="BC430" s="115" t="str">
        <f>IF(E430="","",_xlfn.XLOOKUP(E430,'Summarized Plan'!A:A,'Summarized Plan'!K:K))</f>
        <v/>
      </c>
      <c r="XEU430" s="138">
        <f t="shared" si="179"/>
        <v>0</v>
      </c>
      <c r="XEV430" s="138" t="str">
        <f>IF(E430="","",B427)</f>
        <v/>
      </c>
      <c r="XEW430" s="153" t="str">
        <f t="shared" si="180"/>
        <v/>
      </c>
      <c r="XEX430" s="138" t="str">
        <f>IF(ISNA(VLOOKUP(E430,'Summarized Plan'!$A:$U,19,0)),"",VLOOKUP(E430,'Summarized Plan'!$A:$U,19,0))</f>
        <v/>
      </c>
      <c r="XEY430" s="16" t="str">
        <f>IF('Truck Utilization'!A395=0,"",'Truck Utilization'!A395)</f>
        <v/>
      </c>
      <c r="XEZ430" s="16" t="str">
        <f>IF('Truck Utilization'!B395=0,"",'Truck Utilization'!B395)</f>
        <v/>
      </c>
      <c r="XFA430" s="138">
        <f t="shared" si="178"/>
        <v>1</v>
      </c>
      <c r="XFB430" s="138" t="str">
        <f>IF('DSR Attendance'!A356="","",'DSR Attendance'!A356)</f>
        <v/>
      </c>
      <c r="XFC430" s="138" t="str">
        <f>IF('DSR Attendance'!B356="","",'DSR Attendance'!B356)</f>
        <v/>
      </c>
    </row>
    <row r="431" spans="1:55 16375:16383" ht="14.4" customHeight="1">
      <c r="A431" s="190" t="str">
        <f>IF(L431="","",VLOOKUP(L431,'Truck Utilization'!B$3:C$300,2,FALSE))</f>
        <v/>
      </c>
      <c r="B431" s="191"/>
      <c r="C431" s="192" t="str">
        <f>IF($B431="","",VLOOKUP($B431,'DSR Attendance'!$A$3:$E$273,5,FALSE))</f>
        <v/>
      </c>
      <c r="D431" s="193"/>
      <c r="E431" s="637"/>
      <c r="F431" s="195"/>
      <c r="G431" s="195"/>
      <c r="H431" s="195"/>
      <c r="I431" s="196" t="str">
        <f>IF(E431="","",VLOOKUP(E431,'Summarized Plan'!A:B,2,0))</f>
        <v/>
      </c>
      <c r="J431" s="194"/>
      <c r="K431" s="194" t="s">
        <v>378</v>
      </c>
      <c r="L431" s="195"/>
      <c r="M431" s="194" t="str">
        <f t="shared" si="159"/>
        <v/>
      </c>
      <c r="N431" s="195" t="str">
        <f>IF(E431="","",VLOOKUP(E431,'Summarized Plan'!$A:$C,3,0))</f>
        <v/>
      </c>
      <c r="O431" s="195" t="str">
        <f>IF(E431="","",VLOOKUP(E431,'Summarized Plan'!$A:$G,7,0))</f>
        <v/>
      </c>
      <c r="P431" s="196"/>
      <c r="Q431" s="198">
        <f t="shared" si="160"/>
        <v>0</v>
      </c>
      <c r="R431" s="197" t="str">
        <f>IF($B431="","",VLOOKUP($Q431,'DSR Attendance'!$A$3:$D$179,4,FALSE))</f>
        <v/>
      </c>
      <c r="S431" s="197"/>
      <c r="T431" s="197">
        <f t="shared" si="161"/>
        <v>0</v>
      </c>
      <c r="U431" s="197">
        <f t="shared" si="162"/>
        <v>0</v>
      </c>
      <c r="V431" s="197" t="str">
        <f t="shared" si="163"/>
        <v/>
      </c>
      <c r="W431" s="197"/>
      <c r="X431" s="197" t="str">
        <f>_xlfn.IFNA(IF(L431="","",VLOOKUP(L431,'Truck Utilization'!B$3:D$147,3,FALSE)),"")</f>
        <v/>
      </c>
      <c r="Y431" s="197" t="str">
        <f>IF(X431="","",IF(E431="","",VLOOKUP(E431,'Summarized Plan'!$A:$E,5,0)))</f>
        <v/>
      </c>
      <c r="Z431" s="197">
        <f t="shared" si="164"/>
        <v>0</v>
      </c>
      <c r="AA431" s="197">
        <f t="shared" si="165"/>
        <v>0</v>
      </c>
      <c r="AB431" s="197" t="str">
        <f t="shared" si="166"/>
        <v/>
      </c>
      <c r="AC431" s="197"/>
      <c r="AD431" s="197">
        <f t="shared" si="167"/>
        <v>0</v>
      </c>
      <c r="AE431" s="197">
        <f t="shared" si="168"/>
        <v>0</v>
      </c>
      <c r="AF431" s="197" t="str">
        <f t="shared" si="169"/>
        <v/>
      </c>
      <c r="AG431" s="194"/>
      <c r="AH431" s="194"/>
      <c r="AI431" s="194"/>
      <c r="AJ431" s="193"/>
      <c r="AK431" s="199"/>
      <c r="AL431" s="194"/>
      <c r="AM431" s="115" t="e">
        <f t="shared" si="170"/>
        <v>#VALUE!</v>
      </c>
      <c r="AO431" s="11">
        <f t="shared" si="171"/>
        <v>0</v>
      </c>
      <c r="AP431" s="11" t="e">
        <f t="shared" si="172"/>
        <v>#N/A</v>
      </c>
      <c r="AQ431" s="11" t="str">
        <f t="shared" si="173"/>
        <v/>
      </c>
      <c r="AS431" s="202">
        <f t="shared" si="174"/>
        <v>0</v>
      </c>
      <c r="AT431" s="11" t="str">
        <f t="shared" si="175"/>
        <v/>
      </c>
      <c r="AW431" s="116"/>
      <c r="AX431" s="115" t="e">
        <f t="shared" si="176"/>
        <v>#VALUE!</v>
      </c>
      <c r="AY431" s="278" t="str">
        <f t="shared" si="177"/>
        <v/>
      </c>
      <c r="BC431" s="115" t="str">
        <f>IF(E431="","",_xlfn.XLOOKUP(E431,'Summarized Plan'!A:A,'Summarized Plan'!K:K))</f>
        <v/>
      </c>
      <c r="XEU431" s="138">
        <f t="shared" si="179"/>
        <v>0</v>
      </c>
      <c r="XEV431" s="138" t="str">
        <f>IF(E431="","",B427)</f>
        <v/>
      </c>
      <c r="XEW431" s="153" t="str">
        <f t="shared" si="180"/>
        <v/>
      </c>
      <c r="XEX431" s="138" t="str">
        <f>IF(ISNA(VLOOKUP(E431,'Summarized Plan'!$A:$U,19,0)),"",VLOOKUP(E431,'Summarized Plan'!$A:$U,19,0))</f>
        <v/>
      </c>
      <c r="XEY431" s="16" t="str">
        <f>IF('Truck Utilization'!A396=0,"",'Truck Utilization'!A396)</f>
        <v/>
      </c>
      <c r="XEZ431" s="16" t="str">
        <f>IF('Truck Utilization'!B396=0,"",'Truck Utilization'!B396)</f>
        <v/>
      </c>
      <c r="XFA431" s="138">
        <f t="shared" si="178"/>
        <v>1</v>
      </c>
      <c r="XFB431" s="138" t="str">
        <f>IF('DSR Attendance'!A357="","",'DSR Attendance'!A357)</f>
        <v/>
      </c>
      <c r="XFC431" s="138" t="str">
        <f>IF('DSR Attendance'!B357="","",'DSR Attendance'!B357)</f>
        <v/>
      </c>
    </row>
    <row r="432" spans="1:55 16375:16383" ht="14.4" customHeight="1">
      <c r="A432" s="190" t="str">
        <f>IF(L432="","",VLOOKUP(L432,'Truck Utilization'!B$3:C$300,2,FALSE))</f>
        <v/>
      </c>
      <c r="B432" s="191"/>
      <c r="C432" s="192" t="str">
        <f>IF($B432="","",VLOOKUP($B432,'DSR Attendance'!$A$3:$E$273,5,FALSE))</f>
        <v/>
      </c>
      <c r="D432" s="193"/>
      <c r="E432" s="637"/>
      <c r="F432" s="195"/>
      <c r="G432" s="195"/>
      <c r="H432" s="195"/>
      <c r="I432" s="196" t="str">
        <f>IF(E432="","",VLOOKUP(E432,'Summarized Plan'!A:B,2,0))</f>
        <v/>
      </c>
      <c r="J432" s="194"/>
      <c r="K432" s="194" t="s">
        <v>378</v>
      </c>
      <c r="L432" s="195"/>
      <c r="M432" s="194" t="str">
        <f t="shared" si="159"/>
        <v/>
      </c>
      <c r="N432" s="195" t="str">
        <f>IF(E432="","",VLOOKUP(E432,'Summarized Plan'!$A:$C,3,0))</f>
        <v/>
      </c>
      <c r="O432" s="195" t="str">
        <f>IF(E432="","",VLOOKUP(E432,'Summarized Plan'!$A:$G,7,0))</f>
        <v/>
      </c>
      <c r="P432" s="196"/>
      <c r="Q432" s="198">
        <f t="shared" si="160"/>
        <v>0</v>
      </c>
      <c r="R432" s="197" t="str">
        <f>IF($B432="","",VLOOKUP($Q432,'DSR Attendance'!$A$3:$D$179,4,FALSE))</f>
        <v/>
      </c>
      <c r="S432" s="197"/>
      <c r="T432" s="197">
        <f t="shared" si="161"/>
        <v>0</v>
      </c>
      <c r="U432" s="197">
        <f t="shared" si="162"/>
        <v>0</v>
      </c>
      <c r="V432" s="197" t="str">
        <f t="shared" si="163"/>
        <v/>
      </c>
      <c r="W432" s="197"/>
      <c r="X432" s="197" t="str">
        <f>_xlfn.IFNA(IF(L432="","",VLOOKUP(L432,'Truck Utilization'!B$3:D$147,3,FALSE)),"")</f>
        <v/>
      </c>
      <c r="Y432" s="197" t="str">
        <f>IF(X432="","",IF(E432="","",VLOOKUP(E432,'Summarized Plan'!$A:$E,5,0)))</f>
        <v/>
      </c>
      <c r="Z432" s="197">
        <f t="shared" si="164"/>
        <v>0</v>
      </c>
      <c r="AA432" s="197">
        <f t="shared" si="165"/>
        <v>0</v>
      </c>
      <c r="AB432" s="197" t="str">
        <f t="shared" si="166"/>
        <v/>
      </c>
      <c r="AC432" s="197"/>
      <c r="AD432" s="197">
        <f t="shared" si="167"/>
        <v>0</v>
      </c>
      <c r="AE432" s="197">
        <f t="shared" si="168"/>
        <v>0</v>
      </c>
      <c r="AF432" s="197" t="str">
        <f t="shared" si="169"/>
        <v/>
      </c>
      <c r="AG432" s="194"/>
      <c r="AH432" s="194"/>
      <c r="AI432" s="194"/>
      <c r="AJ432" s="193"/>
      <c r="AK432" s="199"/>
      <c r="AL432" s="194"/>
      <c r="AM432" s="115" t="e">
        <f t="shared" si="170"/>
        <v>#VALUE!</v>
      </c>
      <c r="AO432" s="11">
        <f t="shared" si="171"/>
        <v>0</v>
      </c>
      <c r="AP432" s="11" t="e">
        <f t="shared" si="172"/>
        <v>#N/A</v>
      </c>
      <c r="AQ432" s="11" t="str">
        <f t="shared" si="173"/>
        <v/>
      </c>
      <c r="AS432" s="202">
        <f t="shared" si="174"/>
        <v>0</v>
      </c>
      <c r="AT432" s="11" t="str">
        <f t="shared" si="175"/>
        <v/>
      </c>
      <c r="AW432" s="116"/>
      <c r="AX432" s="115" t="e">
        <f t="shared" si="176"/>
        <v>#VALUE!</v>
      </c>
      <c r="AY432" s="278" t="str">
        <f t="shared" si="177"/>
        <v/>
      </c>
      <c r="BC432" s="115" t="str">
        <f>IF(E432="","",_xlfn.XLOOKUP(E432,'Summarized Plan'!A:A,'Summarized Plan'!K:K))</f>
        <v/>
      </c>
      <c r="XEU432" s="138">
        <f t="shared" si="179"/>
        <v>0</v>
      </c>
      <c r="XEV432" s="138" t="str">
        <f>IF(E432="","",B432)</f>
        <v/>
      </c>
      <c r="XEW432" s="153" t="str">
        <f t="shared" si="180"/>
        <v/>
      </c>
      <c r="XEX432" s="138" t="str">
        <f>IF(ISNA(VLOOKUP(E432,'Summarized Plan'!$A:$U,19,0)),"",VLOOKUP(E432,'Summarized Plan'!$A:$U,19,0))</f>
        <v/>
      </c>
      <c r="XEY432" s="16" t="str">
        <f>IF('Truck Utilization'!A397=0,"",'Truck Utilization'!A397)</f>
        <v/>
      </c>
      <c r="XEZ432" s="16" t="str">
        <f>IF('Truck Utilization'!B397=0,"",'Truck Utilization'!B397)</f>
        <v/>
      </c>
      <c r="XFA432" s="138">
        <f t="shared" si="178"/>
        <v>1</v>
      </c>
      <c r="XFB432" s="138" t="str">
        <f>IF('DSR Attendance'!A358="","",'DSR Attendance'!A358)</f>
        <v/>
      </c>
      <c r="XFC432" s="138" t="str">
        <f>IF('DSR Attendance'!B358="","",'DSR Attendance'!B358)</f>
        <v/>
      </c>
    </row>
    <row r="433" spans="1:55 16375:16383" ht="14.4" customHeight="1">
      <c r="A433" s="190" t="str">
        <f>IF(L433="","",VLOOKUP(L433,'Truck Utilization'!B$3:C$300,2,FALSE))</f>
        <v/>
      </c>
      <c r="B433" s="191"/>
      <c r="C433" s="192" t="str">
        <f>IF($B433="","",VLOOKUP($B433,'DSR Attendance'!$A$3:$E$273,5,FALSE))</f>
        <v/>
      </c>
      <c r="D433" s="193"/>
      <c r="E433" s="637"/>
      <c r="F433" s="195"/>
      <c r="G433" s="195"/>
      <c r="H433" s="195"/>
      <c r="I433" s="196" t="str">
        <f>IF(E433="","",VLOOKUP(E433,'Summarized Plan'!A:B,2,0))</f>
        <v/>
      </c>
      <c r="J433" s="194"/>
      <c r="K433" s="194" t="s">
        <v>378</v>
      </c>
      <c r="L433" s="195"/>
      <c r="M433" s="194" t="str">
        <f t="shared" si="159"/>
        <v/>
      </c>
      <c r="N433" s="195" t="str">
        <f>IF(E433="","",VLOOKUP(E433,'Summarized Plan'!$A:$C,3,0))</f>
        <v/>
      </c>
      <c r="O433" s="195" t="str">
        <f>IF(E433="","",VLOOKUP(E433,'Summarized Plan'!$A:$G,7,0))</f>
        <v/>
      </c>
      <c r="P433" s="196"/>
      <c r="Q433" s="198">
        <f t="shared" si="160"/>
        <v>0</v>
      </c>
      <c r="R433" s="197" t="str">
        <f>IF($B433="","",VLOOKUP($Q433,'DSR Attendance'!$A$3:$D$179,4,FALSE))</f>
        <v/>
      </c>
      <c r="S433" s="197"/>
      <c r="T433" s="197">
        <f t="shared" si="161"/>
        <v>0</v>
      </c>
      <c r="U433" s="197">
        <f t="shared" si="162"/>
        <v>0</v>
      </c>
      <c r="V433" s="197" t="str">
        <f t="shared" si="163"/>
        <v/>
      </c>
      <c r="W433" s="197"/>
      <c r="X433" s="197" t="str">
        <f>_xlfn.IFNA(IF(L433="","",VLOOKUP(L433,'Truck Utilization'!B$3:D$147,3,FALSE)),"")</f>
        <v/>
      </c>
      <c r="Y433" s="197" t="str">
        <f>IF(X433="","",IF(E433="","",VLOOKUP(E433,'Summarized Plan'!$A:$E,5,0)))</f>
        <v/>
      </c>
      <c r="Z433" s="197">
        <f t="shared" si="164"/>
        <v>0</v>
      </c>
      <c r="AA433" s="197">
        <f t="shared" si="165"/>
        <v>0</v>
      </c>
      <c r="AB433" s="197" t="str">
        <f t="shared" si="166"/>
        <v/>
      </c>
      <c r="AC433" s="197"/>
      <c r="AD433" s="197">
        <f t="shared" si="167"/>
        <v>0</v>
      </c>
      <c r="AE433" s="197">
        <f t="shared" si="168"/>
        <v>0</v>
      </c>
      <c r="AF433" s="197" t="str">
        <f t="shared" si="169"/>
        <v/>
      </c>
      <c r="AG433" s="194"/>
      <c r="AH433" s="194"/>
      <c r="AI433" s="194"/>
      <c r="AJ433" s="193"/>
      <c r="AK433" s="199"/>
      <c r="AL433" s="194"/>
      <c r="AM433" s="115" t="e">
        <f t="shared" si="170"/>
        <v>#VALUE!</v>
      </c>
      <c r="AO433" s="11">
        <f t="shared" si="171"/>
        <v>0</v>
      </c>
      <c r="AP433" s="11" t="e">
        <f t="shared" si="172"/>
        <v>#N/A</v>
      </c>
      <c r="AQ433" s="11" t="str">
        <f t="shared" si="173"/>
        <v/>
      </c>
      <c r="AS433" s="202">
        <f t="shared" si="174"/>
        <v>0</v>
      </c>
      <c r="AT433" s="11" t="str">
        <f t="shared" si="175"/>
        <v/>
      </c>
      <c r="AW433" s="116"/>
      <c r="AX433" s="115" t="e">
        <f t="shared" si="176"/>
        <v>#VALUE!</v>
      </c>
      <c r="AY433" s="278" t="str">
        <f t="shared" si="177"/>
        <v/>
      </c>
      <c r="BC433" s="115" t="str">
        <f>IF(E433="","",_xlfn.XLOOKUP(E433,'Summarized Plan'!A:A,'Summarized Plan'!K:K))</f>
        <v/>
      </c>
      <c r="XEU433" s="138">
        <f t="shared" si="179"/>
        <v>0</v>
      </c>
      <c r="XEV433" s="138" t="str">
        <f>IF(E433="","",B432)</f>
        <v/>
      </c>
      <c r="XEW433" s="153" t="str">
        <f t="shared" si="180"/>
        <v/>
      </c>
      <c r="XEX433" s="138" t="str">
        <f>IF(ISNA(VLOOKUP(E433,'Summarized Plan'!$A:$U,19,0)),"",VLOOKUP(E433,'Summarized Plan'!$A:$U,19,0))</f>
        <v/>
      </c>
      <c r="XEY433" s="16" t="str">
        <f>IF('Truck Utilization'!A398=0,"",'Truck Utilization'!A398)</f>
        <v/>
      </c>
      <c r="XEZ433" s="16" t="str">
        <f>IF('Truck Utilization'!B398=0,"",'Truck Utilization'!B398)</f>
        <v/>
      </c>
      <c r="XFA433" s="138">
        <f t="shared" si="178"/>
        <v>1</v>
      </c>
      <c r="XFB433" s="138" t="str">
        <f>IF('DSR Attendance'!A359="","",'DSR Attendance'!A359)</f>
        <v/>
      </c>
      <c r="XFC433" s="138" t="str">
        <f>IF('DSR Attendance'!B359="","",'DSR Attendance'!B359)</f>
        <v/>
      </c>
    </row>
    <row r="434" spans="1:55 16375:16383" ht="14.4" customHeight="1">
      <c r="A434" s="190" t="str">
        <f>IF(L434="","",VLOOKUP(L434,'Truck Utilization'!B$3:C$300,2,FALSE))</f>
        <v/>
      </c>
      <c r="B434" s="191"/>
      <c r="C434" s="192" t="str">
        <f>IF($B434="","",VLOOKUP($B434,'DSR Attendance'!$A$3:$E$273,5,FALSE))</f>
        <v/>
      </c>
      <c r="D434" s="193"/>
      <c r="E434" s="637"/>
      <c r="F434" s="195"/>
      <c r="G434" s="195"/>
      <c r="H434" s="195"/>
      <c r="I434" s="196" t="str">
        <f>IF(E434="","",VLOOKUP(E434,'Summarized Plan'!A:B,2,0))</f>
        <v/>
      </c>
      <c r="J434" s="194"/>
      <c r="K434" s="194" t="s">
        <v>378</v>
      </c>
      <c r="L434" s="195"/>
      <c r="M434" s="194" t="str">
        <f t="shared" si="159"/>
        <v/>
      </c>
      <c r="N434" s="195" t="str">
        <f>IF(E434="","",VLOOKUP(E434,'Summarized Plan'!$A:$C,3,0))</f>
        <v/>
      </c>
      <c r="O434" s="195" t="str">
        <f>IF(E434="","",VLOOKUP(E434,'Summarized Plan'!$A:$G,7,0))</f>
        <v/>
      </c>
      <c r="P434" s="196"/>
      <c r="Q434" s="198">
        <f t="shared" si="160"/>
        <v>0</v>
      </c>
      <c r="R434" s="197" t="str">
        <f>IF($B434="","",VLOOKUP($Q434,'DSR Attendance'!$A$3:$D$179,4,FALSE))</f>
        <v/>
      </c>
      <c r="S434" s="197"/>
      <c r="T434" s="197">
        <f t="shared" si="161"/>
        <v>0</v>
      </c>
      <c r="U434" s="197">
        <f t="shared" si="162"/>
        <v>0</v>
      </c>
      <c r="V434" s="197" t="str">
        <f t="shared" si="163"/>
        <v/>
      </c>
      <c r="W434" s="197"/>
      <c r="X434" s="197" t="str">
        <f>_xlfn.IFNA(IF(L434="","",VLOOKUP(L434,'Truck Utilization'!B$3:D$147,3,FALSE)),"")</f>
        <v/>
      </c>
      <c r="Y434" s="197" t="str">
        <f>IF(X434="","",IF(E434="","",VLOOKUP(E434,'Summarized Plan'!$A:$E,5,0)))</f>
        <v/>
      </c>
      <c r="Z434" s="197">
        <f t="shared" si="164"/>
        <v>0</v>
      </c>
      <c r="AA434" s="197">
        <f t="shared" si="165"/>
        <v>0</v>
      </c>
      <c r="AB434" s="197" t="str">
        <f t="shared" si="166"/>
        <v/>
      </c>
      <c r="AC434" s="197"/>
      <c r="AD434" s="197">
        <f t="shared" si="167"/>
        <v>0</v>
      </c>
      <c r="AE434" s="197">
        <f t="shared" si="168"/>
        <v>0</v>
      </c>
      <c r="AF434" s="197" t="str">
        <f t="shared" si="169"/>
        <v/>
      </c>
      <c r="AG434" s="194"/>
      <c r="AH434" s="194"/>
      <c r="AI434" s="194"/>
      <c r="AJ434" s="193"/>
      <c r="AK434" s="199"/>
      <c r="AL434" s="194"/>
      <c r="AM434" s="115" t="e">
        <f t="shared" si="170"/>
        <v>#VALUE!</v>
      </c>
      <c r="AO434" s="11">
        <f t="shared" si="171"/>
        <v>0</v>
      </c>
      <c r="AP434" s="11" t="e">
        <f t="shared" si="172"/>
        <v>#N/A</v>
      </c>
      <c r="AQ434" s="11" t="str">
        <f t="shared" si="173"/>
        <v/>
      </c>
      <c r="AS434" s="202">
        <f t="shared" si="174"/>
        <v>0</v>
      </c>
      <c r="AT434" s="11" t="str">
        <f t="shared" si="175"/>
        <v/>
      </c>
      <c r="AW434" s="116"/>
      <c r="AX434" s="115" t="e">
        <f t="shared" si="176"/>
        <v>#VALUE!</v>
      </c>
      <c r="AY434" s="278" t="str">
        <f t="shared" si="177"/>
        <v/>
      </c>
      <c r="BC434" s="115" t="str">
        <f>IF(E434="","",_xlfn.XLOOKUP(E434,'Summarized Plan'!A:A,'Summarized Plan'!K:K))</f>
        <v/>
      </c>
      <c r="XEU434" s="138">
        <f t="shared" si="179"/>
        <v>0</v>
      </c>
      <c r="XEV434" s="138" t="str">
        <f>IF(E434="","",B432)</f>
        <v/>
      </c>
      <c r="XEW434" s="153" t="str">
        <f t="shared" si="180"/>
        <v/>
      </c>
      <c r="XEX434" s="138" t="str">
        <f>IF(ISNA(VLOOKUP(E434,'Summarized Plan'!$A:$U,19,0)),"",VLOOKUP(E434,'Summarized Plan'!$A:$U,19,0))</f>
        <v/>
      </c>
      <c r="XEY434" s="16" t="str">
        <f>IF('Truck Utilization'!A399=0,"",'Truck Utilization'!A399)</f>
        <v/>
      </c>
      <c r="XEZ434" s="16" t="str">
        <f>IF('Truck Utilization'!B399=0,"",'Truck Utilization'!B399)</f>
        <v/>
      </c>
      <c r="XFA434" s="138">
        <f t="shared" si="178"/>
        <v>1</v>
      </c>
      <c r="XFB434" s="138" t="str">
        <f>IF('DSR Attendance'!A360="","",'DSR Attendance'!A360)</f>
        <v/>
      </c>
      <c r="XFC434" s="138" t="str">
        <f>IF('DSR Attendance'!B360="","",'DSR Attendance'!B360)</f>
        <v/>
      </c>
    </row>
    <row r="435" spans="1:55 16375:16383" ht="14.4" customHeight="1">
      <c r="A435" s="190" t="str">
        <f>IF(L435="","",VLOOKUP(L435,'Truck Utilization'!B$3:C$300,2,FALSE))</f>
        <v/>
      </c>
      <c r="B435" s="191"/>
      <c r="C435" s="192" t="str">
        <f>IF($B435="","",VLOOKUP($B435,'DSR Attendance'!$A$3:$E$273,5,FALSE))</f>
        <v/>
      </c>
      <c r="D435" s="193"/>
      <c r="E435" s="637"/>
      <c r="F435" s="195"/>
      <c r="G435" s="195"/>
      <c r="H435" s="195"/>
      <c r="I435" s="196" t="str">
        <f>IF(E435="","",VLOOKUP(E435,'Summarized Plan'!A:B,2,0))</f>
        <v/>
      </c>
      <c r="J435" s="194"/>
      <c r="K435" s="194" t="s">
        <v>378</v>
      </c>
      <c r="L435" s="195"/>
      <c r="M435" s="194" t="str">
        <f t="shared" si="159"/>
        <v/>
      </c>
      <c r="N435" s="195" t="str">
        <f>IF(E435="","",VLOOKUP(E435,'Summarized Plan'!$A:$C,3,0))</f>
        <v/>
      </c>
      <c r="O435" s="195" t="str">
        <f>IF(E435="","",VLOOKUP(E435,'Summarized Plan'!$A:$G,7,0))</f>
        <v/>
      </c>
      <c r="P435" s="196"/>
      <c r="Q435" s="198">
        <f t="shared" si="160"/>
        <v>0</v>
      </c>
      <c r="R435" s="197" t="str">
        <f>IF($B435="","",VLOOKUP($Q435,'DSR Attendance'!$A$3:$D$179,4,FALSE))</f>
        <v/>
      </c>
      <c r="S435" s="197"/>
      <c r="T435" s="197">
        <f t="shared" si="161"/>
        <v>0</v>
      </c>
      <c r="U435" s="197">
        <f t="shared" si="162"/>
        <v>0</v>
      </c>
      <c r="V435" s="197" t="str">
        <f t="shared" si="163"/>
        <v/>
      </c>
      <c r="W435" s="197"/>
      <c r="X435" s="197" t="str">
        <f>_xlfn.IFNA(IF(L435="","",VLOOKUP(L435,'Truck Utilization'!B$3:D$147,3,FALSE)),"")</f>
        <v/>
      </c>
      <c r="Y435" s="197" t="str">
        <f>IF(X435="","",IF(E435="","",VLOOKUP(E435,'Summarized Plan'!$A:$E,5,0)))</f>
        <v/>
      </c>
      <c r="Z435" s="197">
        <f t="shared" si="164"/>
        <v>0</v>
      </c>
      <c r="AA435" s="197">
        <f t="shared" si="165"/>
        <v>0</v>
      </c>
      <c r="AB435" s="197" t="str">
        <f t="shared" si="166"/>
        <v/>
      </c>
      <c r="AC435" s="197"/>
      <c r="AD435" s="197">
        <f t="shared" si="167"/>
        <v>0</v>
      </c>
      <c r="AE435" s="197">
        <f t="shared" si="168"/>
        <v>0</v>
      </c>
      <c r="AF435" s="197" t="str">
        <f t="shared" si="169"/>
        <v/>
      </c>
      <c r="AG435" s="194"/>
      <c r="AH435" s="194"/>
      <c r="AI435" s="194"/>
      <c r="AJ435" s="193"/>
      <c r="AK435" s="199"/>
      <c r="AL435" s="194"/>
      <c r="AM435" s="115" t="e">
        <f t="shared" si="170"/>
        <v>#VALUE!</v>
      </c>
      <c r="AO435" s="11">
        <f t="shared" si="171"/>
        <v>0</v>
      </c>
      <c r="AP435" s="11" t="e">
        <f t="shared" si="172"/>
        <v>#N/A</v>
      </c>
      <c r="AQ435" s="11" t="str">
        <f t="shared" si="173"/>
        <v/>
      </c>
      <c r="AS435" s="202">
        <f t="shared" si="174"/>
        <v>0</v>
      </c>
      <c r="AT435" s="11" t="str">
        <f t="shared" si="175"/>
        <v/>
      </c>
      <c r="AW435" s="116"/>
      <c r="AX435" s="115" t="e">
        <f t="shared" si="176"/>
        <v>#VALUE!</v>
      </c>
      <c r="AY435" s="278" t="str">
        <f t="shared" si="177"/>
        <v/>
      </c>
      <c r="BC435" s="115" t="str">
        <f>IF(E435="","",_xlfn.XLOOKUP(E435,'Summarized Plan'!A:A,'Summarized Plan'!K:K))</f>
        <v/>
      </c>
      <c r="XEU435" s="138">
        <f t="shared" si="179"/>
        <v>0</v>
      </c>
      <c r="XEV435" s="138" t="str">
        <f>IF(E435="","",B432)</f>
        <v/>
      </c>
      <c r="XEW435" s="153" t="str">
        <f t="shared" si="180"/>
        <v/>
      </c>
      <c r="XEX435" s="138" t="str">
        <f>IF(ISNA(VLOOKUP(E435,'Summarized Plan'!$A:$U,19,0)),"",VLOOKUP(E435,'Summarized Plan'!$A:$U,19,0))</f>
        <v/>
      </c>
      <c r="XEY435" s="16" t="str">
        <f>IF('Truck Utilization'!A400=0,"",'Truck Utilization'!A400)</f>
        <v/>
      </c>
      <c r="XEZ435" s="16" t="str">
        <f>IF('Truck Utilization'!B400=0,"",'Truck Utilization'!B400)</f>
        <v/>
      </c>
      <c r="XFA435" s="138">
        <f t="shared" si="178"/>
        <v>1</v>
      </c>
      <c r="XFB435" s="138" t="str">
        <f>IF('DSR Attendance'!A361="","",'DSR Attendance'!A361)</f>
        <v/>
      </c>
      <c r="XFC435" s="138" t="str">
        <f>IF('DSR Attendance'!B361="","",'DSR Attendance'!B361)</f>
        <v/>
      </c>
    </row>
    <row r="436" spans="1:55 16375:16383" ht="14.4" customHeight="1">
      <c r="A436" s="190" t="str">
        <f>IF(L436="","",VLOOKUP(L436,'Truck Utilization'!B$3:C$300,2,FALSE))</f>
        <v/>
      </c>
      <c r="B436" s="191"/>
      <c r="C436" s="192" t="str">
        <f>IF($B436="","",VLOOKUP($B436,'DSR Attendance'!$A$3:$E$273,5,FALSE))</f>
        <v/>
      </c>
      <c r="D436" s="193"/>
      <c r="E436" s="637"/>
      <c r="F436" s="195"/>
      <c r="G436" s="195"/>
      <c r="H436" s="195"/>
      <c r="I436" s="196" t="str">
        <f>IF(E436="","",VLOOKUP(E436,'Summarized Plan'!A:B,2,0))</f>
        <v/>
      </c>
      <c r="J436" s="194"/>
      <c r="K436" s="194" t="s">
        <v>378</v>
      </c>
      <c r="L436" s="195"/>
      <c r="M436" s="194" t="str">
        <f t="shared" si="159"/>
        <v/>
      </c>
      <c r="N436" s="195" t="str">
        <f>IF(E436="","",VLOOKUP(E436,'Summarized Plan'!$A:$C,3,0))</f>
        <v/>
      </c>
      <c r="O436" s="195" t="str">
        <f>IF(E436="","",VLOOKUP(E436,'Summarized Plan'!$A:$G,7,0))</f>
        <v/>
      </c>
      <c r="P436" s="196"/>
      <c r="Q436" s="198">
        <f t="shared" si="160"/>
        <v>0</v>
      </c>
      <c r="R436" s="197" t="str">
        <f>IF($B436="","",VLOOKUP($Q436,'DSR Attendance'!$A$3:$D$179,4,FALSE))</f>
        <v/>
      </c>
      <c r="S436" s="197"/>
      <c r="T436" s="197">
        <f t="shared" si="161"/>
        <v>0</v>
      </c>
      <c r="U436" s="197">
        <f t="shared" si="162"/>
        <v>0</v>
      </c>
      <c r="V436" s="197" t="str">
        <f t="shared" si="163"/>
        <v/>
      </c>
      <c r="W436" s="197"/>
      <c r="X436" s="197" t="str">
        <f>_xlfn.IFNA(IF(L436="","",VLOOKUP(L436,'Truck Utilization'!B$3:D$147,3,FALSE)),"")</f>
        <v/>
      </c>
      <c r="Y436" s="197" t="str">
        <f>IF(X436="","",IF(E436="","",VLOOKUP(E436,'Summarized Plan'!$A:$E,5,0)))</f>
        <v/>
      </c>
      <c r="Z436" s="197">
        <f t="shared" si="164"/>
        <v>0</v>
      </c>
      <c r="AA436" s="197">
        <f t="shared" si="165"/>
        <v>0</v>
      </c>
      <c r="AB436" s="197" t="str">
        <f t="shared" si="166"/>
        <v/>
      </c>
      <c r="AC436" s="197"/>
      <c r="AD436" s="197">
        <f t="shared" si="167"/>
        <v>0</v>
      </c>
      <c r="AE436" s="197">
        <f t="shared" si="168"/>
        <v>0</v>
      </c>
      <c r="AF436" s="197" t="str">
        <f t="shared" si="169"/>
        <v/>
      </c>
      <c r="AG436" s="194"/>
      <c r="AH436" s="194"/>
      <c r="AI436" s="194"/>
      <c r="AJ436" s="193"/>
      <c r="AK436" s="199"/>
      <c r="AL436" s="194"/>
      <c r="AM436" s="115" t="e">
        <f t="shared" si="170"/>
        <v>#VALUE!</v>
      </c>
      <c r="AO436" s="11">
        <f t="shared" si="171"/>
        <v>0</v>
      </c>
      <c r="AP436" s="11" t="e">
        <f t="shared" si="172"/>
        <v>#N/A</v>
      </c>
      <c r="AQ436" s="11" t="str">
        <f t="shared" si="173"/>
        <v/>
      </c>
      <c r="AS436" s="202">
        <f t="shared" si="174"/>
        <v>0</v>
      </c>
      <c r="AT436" s="11" t="str">
        <f t="shared" si="175"/>
        <v/>
      </c>
      <c r="AW436" s="116"/>
      <c r="AX436" s="115" t="e">
        <f t="shared" si="176"/>
        <v>#VALUE!</v>
      </c>
      <c r="AY436" s="278" t="str">
        <f t="shared" si="177"/>
        <v/>
      </c>
      <c r="BC436" s="115" t="str">
        <f>IF(E436="","",_xlfn.XLOOKUP(E436,'Summarized Plan'!A:A,'Summarized Plan'!K:K))</f>
        <v/>
      </c>
      <c r="XEU436" s="138">
        <f t="shared" si="179"/>
        <v>0</v>
      </c>
      <c r="XEV436" s="138" t="str">
        <f>IF(E436="","",B432)</f>
        <v/>
      </c>
      <c r="XEW436" s="153" t="str">
        <f t="shared" si="180"/>
        <v/>
      </c>
      <c r="XEX436" s="138" t="str">
        <f>IF(ISNA(VLOOKUP(E436,'Summarized Plan'!$A:$U,19,0)),"",VLOOKUP(E436,'Summarized Plan'!$A:$U,19,0))</f>
        <v/>
      </c>
      <c r="XEY436" s="16" t="str">
        <f>IF('Truck Utilization'!A401=0,"",'Truck Utilization'!A401)</f>
        <v/>
      </c>
      <c r="XEZ436" s="16" t="str">
        <f>IF('Truck Utilization'!B401=0,"",'Truck Utilization'!B401)</f>
        <v/>
      </c>
      <c r="XFA436" s="138">
        <f t="shared" si="178"/>
        <v>1</v>
      </c>
      <c r="XFB436" s="138" t="str">
        <f>IF('DSR Attendance'!A362="","",'DSR Attendance'!A362)</f>
        <v/>
      </c>
      <c r="XFC436" s="138" t="str">
        <f>IF('DSR Attendance'!B362="","",'DSR Attendance'!B362)</f>
        <v/>
      </c>
    </row>
    <row r="437" spans="1:55 16375:16383" ht="14.4" customHeight="1">
      <c r="A437" s="190" t="str">
        <f>IF(L437="","",VLOOKUP(L437,'Truck Utilization'!B$3:C$300,2,FALSE))</f>
        <v/>
      </c>
      <c r="B437" s="191"/>
      <c r="C437" s="192" t="str">
        <f>IF($B437="","",VLOOKUP($B437,'DSR Attendance'!$A$3:$E$273,5,FALSE))</f>
        <v/>
      </c>
      <c r="D437" s="193"/>
      <c r="E437" s="637"/>
      <c r="F437" s="195"/>
      <c r="G437" s="195"/>
      <c r="H437" s="195"/>
      <c r="I437" s="196" t="str">
        <f>IF(E437="","",VLOOKUP(E437,'Summarized Plan'!A:B,2,0))</f>
        <v/>
      </c>
      <c r="J437" s="194"/>
      <c r="K437" s="194" t="s">
        <v>378</v>
      </c>
      <c r="L437" s="195"/>
      <c r="M437" s="194" t="str">
        <f t="shared" si="159"/>
        <v/>
      </c>
      <c r="N437" s="195" t="str">
        <f>IF(E437="","",VLOOKUP(E437,'Summarized Plan'!$A:$C,3,0))</f>
        <v/>
      </c>
      <c r="O437" s="195" t="str">
        <f>IF(E437="","",VLOOKUP(E437,'Summarized Plan'!$A:$G,7,0))</f>
        <v/>
      </c>
      <c r="P437" s="196"/>
      <c r="Q437" s="198">
        <f t="shared" si="160"/>
        <v>0</v>
      </c>
      <c r="R437" s="197" t="str">
        <f>IF($B437="","",VLOOKUP($Q437,'DSR Attendance'!$A$3:$D$179,4,FALSE))</f>
        <v/>
      </c>
      <c r="S437" s="197"/>
      <c r="T437" s="197">
        <f t="shared" si="161"/>
        <v>0</v>
      </c>
      <c r="U437" s="197">
        <f t="shared" si="162"/>
        <v>0</v>
      </c>
      <c r="V437" s="197" t="str">
        <f t="shared" si="163"/>
        <v/>
      </c>
      <c r="W437" s="197"/>
      <c r="X437" s="197" t="str">
        <f>_xlfn.IFNA(IF(L437="","",VLOOKUP(L437,'Truck Utilization'!B$3:D$147,3,FALSE)),"")</f>
        <v/>
      </c>
      <c r="Y437" s="197" t="str">
        <f>IF(X437="","",IF(E437="","",VLOOKUP(E437,'Summarized Plan'!$A:$E,5,0)))</f>
        <v/>
      </c>
      <c r="Z437" s="197">
        <f t="shared" si="164"/>
        <v>0</v>
      </c>
      <c r="AA437" s="197">
        <f t="shared" si="165"/>
        <v>0</v>
      </c>
      <c r="AB437" s="197" t="str">
        <f t="shared" si="166"/>
        <v/>
      </c>
      <c r="AC437" s="197"/>
      <c r="AD437" s="197">
        <f t="shared" si="167"/>
        <v>0</v>
      </c>
      <c r="AE437" s="197">
        <f t="shared" si="168"/>
        <v>0</v>
      </c>
      <c r="AF437" s="197" t="str">
        <f t="shared" si="169"/>
        <v/>
      </c>
      <c r="AG437" s="194"/>
      <c r="AH437" s="194"/>
      <c r="AI437" s="194"/>
      <c r="AJ437" s="193"/>
      <c r="AK437" s="199"/>
      <c r="AL437" s="194"/>
      <c r="AM437" s="115" t="e">
        <f t="shared" si="170"/>
        <v>#VALUE!</v>
      </c>
      <c r="AO437" s="11">
        <f t="shared" si="171"/>
        <v>0</v>
      </c>
      <c r="AP437" s="11" t="e">
        <f t="shared" si="172"/>
        <v>#N/A</v>
      </c>
      <c r="AQ437" s="11" t="str">
        <f t="shared" si="173"/>
        <v/>
      </c>
      <c r="AS437" s="202">
        <f t="shared" si="174"/>
        <v>0</v>
      </c>
      <c r="AT437" s="11" t="str">
        <f t="shared" si="175"/>
        <v/>
      </c>
      <c r="AW437" s="116"/>
      <c r="AX437" s="115" t="e">
        <f t="shared" si="176"/>
        <v>#VALUE!</v>
      </c>
      <c r="AY437" s="278" t="str">
        <f t="shared" si="177"/>
        <v/>
      </c>
      <c r="BC437" s="115" t="str">
        <f>IF(E437="","",_xlfn.XLOOKUP(E437,'Summarized Plan'!A:A,'Summarized Plan'!K:K))</f>
        <v/>
      </c>
      <c r="XEU437" s="138">
        <f t="shared" si="179"/>
        <v>0</v>
      </c>
      <c r="XEV437" s="138" t="str">
        <f>IF(E437="","",B437)</f>
        <v/>
      </c>
      <c r="XEW437" s="153" t="str">
        <f t="shared" si="180"/>
        <v/>
      </c>
      <c r="XEX437" s="138" t="str">
        <f>IF(ISNA(VLOOKUP(E437,'Summarized Plan'!$A:$U,19,0)),"",VLOOKUP(E437,'Summarized Plan'!$A:$U,19,0))</f>
        <v/>
      </c>
      <c r="XEY437" s="16" t="str">
        <f>IF('Truck Utilization'!A402=0,"",'Truck Utilization'!A402)</f>
        <v/>
      </c>
      <c r="XEZ437" s="16" t="str">
        <f>IF('Truck Utilization'!B402=0,"",'Truck Utilization'!B402)</f>
        <v/>
      </c>
      <c r="XFA437" s="138">
        <f t="shared" si="178"/>
        <v>1</v>
      </c>
      <c r="XFB437" s="138" t="str">
        <f>IF('DSR Attendance'!A363="","",'DSR Attendance'!A363)</f>
        <v/>
      </c>
      <c r="XFC437" s="138" t="str">
        <f>IF('DSR Attendance'!B363="","",'DSR Attendance'!B363)</f>
        <v/>
      </c>
    </row>
    <row r="438" spans="1:55 16375:16383" ht="14.4" customHeight="1">
      <c r="A438" s="190" t="str">
        <f>IF(L438="","",VLOOKUP(L438,'Truck Utilization'!B$3:C$300,2,FALSE))</f>
        <v/>
      </c>
      <c r="B438" s="191"/>
      <c r="C438" s="192" t="str">
        <f>IF($B438="","",VLOOKUP($B438,'DSR Attendance'!$A$3:$E$273,5,FALSE))</f>
        <v/>
      </c>
      <c r="D438" s="193"/>
      <c r="E438" s="637"/>
      <c r="F438" s="195"/>
      <c r="G438" s="195"/>
      <c r="H438" s="195"/>
      <c r="I438" s="196" t="str">
        <f>IF(E438="","",VLOOKUP(E438,'Summarized Plan'!A:B,2,0))</f>
        <v/>
      </c>
      <c r="J438" s="194"/>
      <c r="K438" s="194" t="s">
        <v>378</v>
      </c>
      <c r="L438" s="195"/>
      <c r="M438" s="194" t="str">
        <f t="shared" si="159"/>
        <v/>
      </c>
      <c r="N438" s="195" t="str">
        <f>IF(E438="","",VLOOKUP(E438,'Summarized Plan'!$A:$C,3,0))</f>
        <v/>
      </c>
      <c r="O438" s="195" t="str">
        <f>IF(E438="","",VLOOKUP(E438,'Summarized Plan'!$A:$G,7,0))</f>
        <v/>
      </c>
      <c r="P438" s="196"/>
      <c r="Q438" s="198">
        <f t="shared" si="160"/>
        <v>0</v>
      </c>
      <c r="R438" s="197" t="str">
        <f>IF($B438="","",VLOOKUP($Q438,'DSR Attendance'!$A$3:$D$179,4,FALSE))</f>
        <v/>
      </c>
      <c r="S438" s="197"/>
      <c r="T438" s="197">
        <f t="shared" si="161"/>
        <v>0</v>
      </c>
      <c r="U438" s="197">
        <f t="shared" si="162"/>
        <v>0</v>
      </c>
      <c r="V438" s="197" t="str">
        <f t="shared" si="163"/>
        <v/>
      </c>
      <c r="W438" s="197"/>
      <c r="X438" s="197" t="str">
        <f>_xlfn.IFNA(IF(L438="","",VLOOKUP(L438,'Truck Utilization'!B$3:D$147,3,FALSE)),"")</f>
        <v/>
      </c>
      <c r="Y438" s="197" t="str">
        <f>IF(X438="","",IF(E438="","",VLOOKUP(E438,'Summarized Plan'!$A:$E,5,0)))</f>
        <v/>
      </c>
      <c r="Z438" s="197">
        <f t="shared" si="164"/>
        <v>0</v>
      </c>
      <c r="AA438" s="197">
        <f t="shared" si="165"/>
        <v>0</v>
      </c>
      <c r="AB438" s="197" t="str">
        <f t="shared" si="166"/>
        <v/>
      </c>
      <c r="AC438" s="197"/>
      <c r="AD438" s="197">
        <f t="shared" si="167"/>
        <v>0</v>
      </c>
      <c r="AE438" s="197">
        <f t="shared" si="168"/>
        <v>0</v>
      </c>
      <c r="AF438" s="197" t="str">
        <f t="shared" si="169"/>
        <v/>
      </c>
      <c r="AG438" s="194"/>
      <c r="AH438" s="194"/>
      <c r="AI438" s="194"/>
      <c r="AJ438" s="193"/>
      <c r="AK438" s="199"/>
      <c r="AL438" s="194"/>
      <c r="AM438" s="115" t="e">
        <f t="shared" si="170"/>
        <v>#VALUE!</v>
      </c>
      <c r="AO438" s="11">
        <f t="shared" si="171"/>
        <v>0</v>
      </c>
      <c r="AP438" s="11" t="e">
        <f t="shared" si="172"/>
        <v>#N/A</v>
      </c>
      <c r="AQ438" s="11" t="str">
        <f t="shared" si="173"/>
        <v/>
      </c>
      <c r="AS438" s="202">
        <f t="shared" si="174"/>
        <v>0</v>
      </c>
      <c r="AT438" s="11" t="str">
        <f t="shared" si="175"/>
        <v/>
      </c>
      <c r="AW438" s="116"/>
      <c r="AX438" s="115" t="e">
        <f t="shared" si="176"/>
        <v>#VALUE!</v>
      </c>
      <c r="AY438" s="278" t="str">
        <f t="shared" si="177"/>
        <v/>
      </c>
      <c r="BC438" s="115" t="str">
        <f>IF(E438="","",_xlfn.XLOOKUP(E438,'Summarized Plan'!A:A,'Summarized Plan'!K:K))</f>
        <v/>
      </c>
      <c r="XEU438" s="138">
        <f t="shared" si="179"/>
        <v>0</v>
      </c>
      <c r="XEV438" s="138" t="str">
        <f>IF(E438="","",B437)</f>
        <v/>
      </c>
      <c r="XEW438" s="153" t="str">
        <f t="shared" si="180"/>
        <v/>
      </c>
      <c r="XEX438" s="138" t="str">
        <f>IF(ISNA(VLOOKUP(E438,'Summarized Plan'!$A:$U,19,0)),"",VLOOKUP(E438,'Summarized Plan'!$A:$U,19,0))</f>
        <v/>
      </c>
      <c r="XEY438" s="16" t="str">
        <f>IF('Truck Utilization'!A403=0,"",'Truck Utilization'!A403)</f>
        <v/>
      </c>
      <c r="XEZ438" s="16" t="str">
        <f>IF('Truck Utilization'!B403=0,"",'Truck Utilization'!B403)</f>
        <v/>
      </c>
      <c r="XFA438" s="138">
        <f t="shared" si="178"/>
        <v>1</v>
      </c>
      <c r="XFB438" s="138" t="str">
        <f>IF('DSR Attendance'!A364="","",'DSR Attendance'!A364)</f>
        <v/>
      </c>
      <c r="XFC438" s="138" t="str">
        <f>IF('DSR Attendance'!B364="","",'DSR Attendance'!B364)</f>
        <v/>
      </c>
    </row>
    <row r="439" spans="1:55 16375:16383" ht="14.4" customHeight="1">
      <c r="A439" s="190" t="str">
        <f>IF(L439="","",VLOOKUP(L439,'Truck Utilization'!B$3:C$300,2,FALSE))</f>
        <v/>
      </c>
      <c r="B439" s="191"/>
      <c r="C439" s="192" t="str">
        <f>IF($B439="","",VLOOKUP($B439,'DSR Attendance'!$A$3:$E$273,5,FALSE))</f>
        <v/>
      </c>
      <c r="D439" s="193"/>
      <c r="E439" s="637"/>
      <c r="F439" s="195"/>
      <c r="G439" s="195"/>
      <c r="H439" s="195"/>
      <c r="I439" s="196" t="str">
        <f>IF(E439="","",VLOOKUP(E439,'Summarized Plan'!A:B,2,0))</f>
        <v/>
      </c>
      <c r="J439" s="194"/>
      <c r="K439" s="194" t="s">
        <v>378</v>
      </c>
      <c r="L439" s="195"/>
      <c r="M439" s="194" t="str">
        <f t="shared" si="159"/>
        <v/>
      </c>
      <c r="N439" s="195" t="str">
        <f>IF(E439="","",VLOOKUP(E439,'Summarized Plan'!$A:$C,3,0))</f>
        <v/>
      </c>
      <c r="O439" s="195" t="str">
        <f>IF(E439="","",VLOOKUP(E439,'Summarized Plan'!$A:$G,7,0))</f>
        <v/>
      </c>
      <c r="P439" s="196"/>
      <c r="Q439" s="198">
        <f t="shared" si="160"/>
        <v>0</v>
      </c>
      <c r="R439" s="197" t="str">
        <f>IF($B439="","",VLOOKUP($Q439,'DSR Attendance'!$A$3:$D$179,4,FALSE))</f>
        <v/>
      </c>
      <c r="S439" s="197"/>
      <c r="T439" s="197">
        <f t="shared" si="161"/>
        <v>0</v>
      </c>
      <c r="U439" s="197">
        <f t="shared" si="162"/>
        <v>0</v>
      </c>
      <c r="V439" s="197" t="str">
        <f t="shared" si="163"/>
        <v/>
      </c>
      <c r="W439" s="197"/>
      <c r="X439" s="197" t="str">
        <f>_xlfn.IFNA(IF(L439="","",VLOOKUP(L439,'Truck Utilization'!B$3:D$147,3,FALSE)),"")</f>
        <v/>
      </c>
      <c r="Y439" s="197" t="str">
        <f>IF(X439="","",IF(E439="","",VLOOKUP(E439,'Summarized Plan'!$A:$E,5,0)))</f>
        <v/>
      </c>
      <c r="Z439" s="197">
        <f t="shared" si="164"/>
        <v>0</v>
      </c>
      <c r="AA439" s="197">
        <f t="shared" si="165"/>
        <v>0</v>
      </c>
      <c r="AB439" s="197" t="str">
        <f t="shared" si="166"/>
        <v/>
      </c>
      <c r="AC439" s="197"/>
      <c r="AD439" s="197">
        <f t="shared" si="167"/>
        <v>0</v>
      </c>
      <c r="AE439" s="197">
        <f t="shared" si="168"/>
        <v>0</v>
      </c>
      <c r="AF439" s="197" t="str">
        <f t="shared" si="169"/>
        <v/>
      </c>
      <c r="AG439" s="194"/>
      <c r="AH439" s="194"/>
      <c r="AI439" s="194"/>
      <c r="AJ439" s="193"/>
      <c r="AK439" s="199"/>
      <c r="AL439" s="194"/>
      <c r="AM439" s="115" t="e">
        <f t="shared" si="170"/>
        <v>#VALUE!</v>
      </c>
      <c r="AO439" s="11">
        <f t="shared" si="171"/>
        <v>0</v>
      </c>
      <c r="AP439" s="11" t="e">
        <f t="shared" si="172"/>
        <v>#N/A</v>
      </c>
      <c r="AQ439" s="11" t="str">
        <f t="shared" si="173"/>
        <v/>
      </c>
      <c r="AS439" s="202">
        <f t="shared" si="174"/>
        <v>0</v>
      </c>
      <c r="AT439" s="11" t="str">
        <f t="shared" si="175"/>
        <v/>
      </c>
      <c r="AW439" s="116"/>
      <c r="AX439" s="115" t="e">
        <f t="shared" si="176"/>
        <v>#VALUE!</v>
      </c>
      <c r="AY439" s="278" t="str">
        <f t="shared" si="177"/>
        <v/>
      </c>
      <c r="BC439" s="115" t="str">
        <f>IF(E439="","",_xlfn.XLOOKUP(E439,'Summarized Plan'!A:A,'Summarized Plan'!K:K))</f>
        <v/>
      </c>
      <c r="XEU439" s="138">
        <f t="shared" si="179"/>
        <v>0</v>
      </c>
      <c r="XEV439" s="138" t="str">
        <f>IF(E439="","",B437)</f>
        <v/>
      </c>
      <c r="XEW439" s="153" t="str">
        <f t="shared" si="180"/>
        <v/>
      </c>
      <c r="XEX439" s="138" t="str">
        <f>IF(ISNA(VLOOKUP(E439,'Summarized Plan'!$A:$U,19,0)),"",VLOOKUP(E439,'Summarized Plan'!$A:$U,19,0))</f>
        <v/>
      </c>
      <c r="XEY439" s="16" t="str">
        <f>IF('Truck Utilization'!A404=0,"",'Truck Utilization'!A404)</f>
        <v/>
      </c>
      <c r="XEZ439" s="16" t="str">
        <f>IF('Truck Utilization'!B404=0,"",'Truck Utilization'!B404)</f>
        <v/>
      </c>
      <c r="XFA439" s="138">
        <f t="shared" si="178"/>
        <v>1</v>
      </c>
      <c r="XFB439" s="138" t="str">
        <f>IF('DSR Attendance'!A365="","",'DSR Attendance'!A365)</f>
        <v/>
      </c>
      <c r="XFC439" s="138" t="str">
        <f>IF('DSR Attendance'!B365="","",'DSR Attendance'!B365)</f>
        <v/>
      </c>
    </row>
    <row r="440" spans="1:55 16375:16383" ht="14.4" customHeight="1">
      <c r="A440" s="190" t="str">
        <f>IF(L440="","",VLOOKUP(L440,'Truck Utilization'!B$3:C$300,2,FALSE))</f>
        <v/>
      </c>
      <c r="B440" s="191"/>
      <c r="C440" s="192" t="str">
        <f>IF($B440="","",VLOOKUP($B440,'DSR Attendance'!$A$3:$E$273,5,FALSE))</f>
        <v/>
      </c>
      <c r="D440" s="193"/>
      <c r="E440" s="637"/>
      <c r="F440" s="195"/>
      <c r="G440" s="195"/>
      <c r="H440" s="195"/>
      <c r="I440" s="196" t="str">
        <f>IF(E440="","",VLOOKUP(E440,'Summarized Plan'!A:B,2,0))</f>
        <v/>
      </c>
      <c r="J440" s="194"/>
      <c r="K440" s="194" t="s">
        <v>378</v>
      </c>
      <c r="L440" s="195"/>
      <c r="M440" s="194" t="str">
        <f t="shared" si="159"/>
        <v/>
      </c>
      <c r="N440" s="195" t="str">
        <f>IF(E440="","",VLOOKUP(E440,'Summarized Plan'!$A:$C,3,0))</f>
        <v/>
      </c>
      <c r="O440" s="195" t="str">
        <f>IF(E440="","",VLOOKUP(E440,'Summarized Plan'!$A:$G,7,0))</f>
        <v/>
      </c>
      <c r="P440" s="196"/>
      <c r="Q440" s="198">
        <f t="shared" si="160"/>
        <v>0</v>
      </c>
      <c r="R440" s="197" t="str">
        <f>IF($B440="","",VLOOKUP($Q440,'DSR Attendance'!$A$3:$D$179,4,FALSE))</f>
        <v/>
      </c>
      <c r="S440" s="197"/>
      <c r="T440" s="197">
        <f t="shared" si="161"/>
        <v>0</v>
      </c>
      <c r="U440" s="197">
        <f t="shared" si="162"/>
        <v>0</v>
      </c>
      <c r="V440" s="197" t="str">
        <f t="shared" si="163"/>
        <v/>
      </c>
      <c r="W440" s="197"/>
      <c r="X440" s="197" t="str">
        <f>_xlfn.IFNA(IF(L440="","",VLOOKUP(L440,'Truck Utilization'!B$3:D$147,3,FALSE)),"")</f>
        <v/>
      </c>
      <c r="Y440" s="197" t="str">
        <f>IF(X440="","",IF(E440="","",VLOOKUP(E440,'Summarized Plan'!$A:$E,5,0)))</f>
        <v/>
      </c>
      <c r="Z440" s="197">
        <f t="shared" si="164"/>
        <v>0</v>
      </c>
      <c r="AA440" s="197">
        <f t="shared" si="165"/>
        <v>0</v>
      </c>
      <c r="AB440" s="197" t="str">
        <f t="shared" si="166"/>
        <v/>
      </c>
      <c r="AC440" s="197"/>
      <c r="AD440" s="197">
        <f t="shared" si="167"/>
        <v>0</v>
      </c>
      <c r="AE440" s="197">
        <f t="shared" si="168"/>
        <v>0</v>
      </c>
      <c r="AF440" s="197" t="str">
        <f t="shared" si="169"/>
        <v/>
      </c>
      <c r="AG440" s="194"/>
      <c r="AH440" s="194"/>
      <c r="AI440" s="194"/>
      <c r="AJ440" s="193"/>
      <c r="AK440" s="199"/>
      <c r="AL440" s="194"/>
      <c r="AM440" s="115" t="e">
        <f t="shared" si="170"/>
        <v>#VALUE!</v>
      </c>
      <c r="AO440" s="11">
        <f t="shared" si="171"/>
        <v>0</v>
      </c>
      <c r="AP440" s="11" t="e">
        <f t="shared" si="172"/>
        <v>#N/A</v>
      </c>
      <c r="AQ440" s="11" t="str">
        <f t="shared" si="173"/>
        <v/>
      </c>
      <c r="AS440" s="202">
        <f t="shared" si="174"/>
        <v>0</v>
      </c>
      <c r="AT440" s="11" t="str">
        <f t="shared" si="175"/>
        <v/>
      </c>
      <c r="AW440" s="116"/>
      <c r="AX440" s="115" t="e">
        <f t="shared" si="176"/>
        <v>#VALUE!</v>
      </c>
      <c r="AY440" s="278" t="str">
        <f t="shared" si="177"/>
        <v/>
      </c>
      <c r="BC440" s="115" t="str">
        <f>IF(E440="","",_xlfn.XLOOKUP(E440,'Summarized Plan'!A:A,'Summarized Plan'!K:K))</f>
        <v/>
      </c>
      <c r="XEU440" s="138">
        <f t="shared" si="179"/>
        <v>0</v>
      </c>
      <c r="XEV440" s="138" t="str">
        <f>IF(E440="","",B437)</f>
        <v/>
      </c>
      <c r="XEW440" s="153" t="str">
        <f t="shared" si="180"/>
        <v/>
      </c>
      <c r="XEX440" s="138" t="str">
        <f>IF(ISNA(VLOOKUP(E440,'Summarized Plan'!$A:$U,19,0)),"",VLOOKUP(E440,'Summarized Plan'!$A:$U,19,0))</f>
        <v/>
      </c>
      <c r="XEY440" s="16" t="str">
        <f>IF('Truck Utilization'!A405=0,"",'Truck Utilization'!A405)</f>
        <v/>
      </c>
      <c r="XEZ440" s="16" t="str">
        <f>IF('Truck Utilization'!B405=0,"",'Truck Utilization'!B405)</f>
        <v/>
      </c>
      <c r="XFA440" s="138">
        <f t="shared" si="178"/>
        <v>1</v>
      </c>
      <c r="XFB440" s="138" t="str">
        <f>IF('DSR Attendance'!A366="","",'DSR Attendance'!A366)</f>
        <v/>
      </c>
      <c r="XFC440" s="138" t="str">
        <f>IF('DSR Attendance'!B366="","",'DSR Attendance'!B366)</f>
        <v/>
      </c>
    </row>
    <row r="441" spans="1:55 16375:16383" ht="14.4" customHeight="1">
      <c r="A441" s="190" t="str">
        <f>IF(L441="","",VLOOKUP(L441,'Truck Utilization'!B$3:C$300,2,FALSE))</f>
        <v/>
      </c>
      <c r="B441" s="191"/>
      <c r="C441" s="192" t="str">
        <f>IF($B441="","",VLOOKUP($B441,'DSR Attendance'!$A$3:$E$273,5,FALSE))</f>
        <v/>
      </c>
      <c r="D441" s="193"/>
      <c r="E441" s="637"/>
      <c r="F441" s="195"/>
      <c r="G441" s="195"/>
      <c r="H441" s="195"/>
      <c r="I441" s="196" t="str">
        <f>IF(E441="","",VLOOKUP(E441,'Summarized Plan'!A:B,2,0))</f>
        <v/>
      </c>
      <c r="J441" s="194"/>
      <c r="K441" s="194" t="s">
        <v>378</v>
      </c>
      <c r="L441" s="195"/>
      <c r="M441" s="194" t="str">
        <f t="shared" si="159"/>
        <v/>
      </c>
      <c r="N441" s="195" t="str">
        <f>IF(E441="","",VLOOKUP(E441,'Summarized Plan'!$A:$C,3,0))</f>
        <v/>
      </c>
      <c r="O441" s="195" t="str">
        <f>IF(E441="","",VLOOKUP(E441,'Summarized Plan'!$A:$G,7,0))</f>
        <v/>
      </c>
      <c r="P441" s="196"/>
      <c r="Q441" s="198">
        <f t="shared" si="160"/>
        <v>0</v>
      </c>
      <c r="R441" s="197" t="str">
        <f>IF($B441="","",VLOOKUP($Q441,'DSR Attendance'!$A$3:$D$179,4,FALSE))</f>
        <v/>
      </c>
      <c r="S441" s="197"/>
      <c r="T441" s="197">
        <f t="shared" si="161"/>
        <v>0</v>
      </c>
      <c r="U441" s="197">
        <f t="shared" si="162"/>
        <v>0</v>
      </c>
      <c r="V441" s="197" t="str">
        <f t="shared" si="163"/>
        <v/>
      </c>
      <c r="W441" s="197"/>
      <c r="X441" s="197" t="str">
        <f>_xlfn.IFNA(IF(L441="","",VLOOKUP(L441,'Truck Utilization'!B$3:D$147,3,FALSE)),"")</f>
        <v/>
      </c>
      <c r="Y441" s="197" t="str">
        <f>IF(X441="","",IF(E441="","",VLOOKUP(E441,'Summarized Plan'!$A:$E,5,0)))</f>
        <v/>
      </c>
      <c r="Z441" s="197">
        <f t="shared" si="164"/>
        <v>0</v>
      </c>
      <c r="AA441" s="197">
        <f t="shared" si="165"/>
        <v>0</v>
      </c>
      <c r="AB441" s="197" t="str">
        <f t="shared" si="166"/>
        <v/>
      </c>
      <c r="AC441" s="197"/>
      <c r="AD441" s="197">
        <f t="shared" si="167"/>
        <v>0</v>
      </c>
      <c r="AE441" s="197">
        <f t="shared" si="168"/>
        <v>0</v>
      </c>
      <c r="AF441" s="197" t="str">
        <f t="shared" si="169"/>
        <v/>
      </c>
      <c r="AG441" s="194"/>
      <c r="AH441" s="194"/>
      <c r="AI441" s="194"/>
      <c r="AJ441" s="193"/>
      <c r="AK441" s="199"/>
      <c r="AL441" s="194"/>
      <c r="AM441" s="115" t="e">
        <f t="shared" si="170"/>
        <v>#VALUE!</v>
      </c>
      <c r="AO441" s="11">
        <f t="shared" si="171"/>
        <v>0</v>
      </c>
      <c r="AP441" s="11" t="e">
        <f t="shared" si="172"/>
        <v>#N/A</v>
      </c>
      <c r="AQ441" s="11" t="str">
        <f t="shared" si="173"/>
        <v/>
      </c>
      <c r="AS441" s="202">
        <f t="shared" si="174"/>
        <v>0</v>
      </c>
      <c r="AT441" s="11" t="str">
        <f t="shared" si="175"/>
        <v/>
      </c>
      <c r="AW441" s="116"/>
      <c r="AX441" s="115" t="e">
        <f t="shared" si="176"/>
        <v>#VALUE!</v>
      </c>
      <c r="AY441" s="278" t="str">
        <f t="shared" si="177"/>
        <v/>
      </c>
      <c r="BC441" s="115" t="str">
        <f>IF(E441="","",_xlfn.XLOOKUP(E441,'Summarized Plan'!A:A,'Summarized Plan'!K:K))</f>
        <v/>
      </c>
      <c r="XEU441" s="138">
        <f t="shared" si="179"/>
        <v>0</v>
      </c>
      <c r="XEV441" s="138" t="str">
        <f>IF(E441="","",B437)</f>
        <v/>
      </c>
      <c r="XEW441" s="153" t="str">
        <f t="shared" si="180"/>
        <v/>
      </c>
      <c r="XEX441" s="138" t="str">
        <f>IF(ISNA(VLOOKUP(E441,'Summarized Plan'!$A:$U,19,0)),"",VLOOKUP(E441,'Summarized Plan'!$A:$U,19,0))</f>
        <v/>
      </c>
      <c r="XEY441" s="16" t="str">
        <f>IF('Truck Utilization'!A406=0,"",'Truck Utilization'!A406)</f>
        <v/>
      </c>
      <c r="XEZ441" s="16" t="str">
        <f>IF('Truck Utilization'!B406=0,"",'Truck Utilization'!B406)</f>
        <v/>
      </c>
      <c r="XFA441" s="138">
        <f t="shared" si="178"/>
        <v>1</v>
      </c>
      <c r="XFB441" s="138" t="str">
        <f>IF('DSR Attendance'!A367="","",'DSR Attendance'!A367)</f>
        <v/>
      </c>
      <c r="XFC441" s="138" t="str">
        <f>IF('DSR Attendance'!B367="","",'DSR Attendance'!B367)</f>
        <v/>
      </c>
    </row>
    <row r="442" spans="1:55 16375:16383" ht="14.4" customHeight="1">
      <c r="A442" s="190" t="str">
        <f>IF(L442="","",VLOOKUP(L442,'Truck Utilization'!B$3:C$300,2,FALSE))</f>
        <v/>
      </c>
      <c r="B442" s="191"/>
      <c r="C442" s="192" t="str">
        <f>IF($B442="","",VLOOKUP($B442,'DSR Attendance'!$A$3:$E$273,5,FALSE))</f>
        <v/>
      </c>
      <c r="D442" s="193"/>
      <c r="E442" s="637"/>
      <c r="F442" s="195"/>
      <c r="G442" s="195"/>
      <c r="H442" s="195"/>
      <c r="I442" s="196" t="str">
        <f>IF(E442="","",VLOOKUP(E442,'Summarized Plan'!A:B,2,0))</f>
        <v/>
      </c>
      <c r="J442" s="194"/>
      <c r="K442" s="194" t="s">
        <v>378</v>
      </c>
      <c r="L442" s="195"/>
      <c r="M442" s="194" t="str">
        <f t="shared" si="159"/>
        <v/>
      </c>
      <c r="N442" s="195" t="str">
        <f>IF(E442="","",VLOOKUP(E442,'Summarized Plan'!$A:$C,3,0))</f>
        <v/>
      </c>
      <c r="O442" s="195" t="str">
        <f>IF(E442="","",VLOOKUP(E442,'Summarized Plan'!$A:$G,7,0))</f>
        <v/>
      </c>
      <c r="P442" s="196"/>
      <c r="Q442" s="198">
        <f t="shared" si="160"/>
        <v>0</v>
      </c>
      <c r="R442" s="197" t="str">
        <f>IF($B442="","",VLOOKUP($Q442,'DSR Attendance'!$A$3:$D$179,4,FALSE))</f>
        <v/>
      </c>
      <c r="S442" s="197"/>
      <c r="T442" s="197">
        <f t="shared" si="161"/>
        <v>0</v>
      </c>
      <c r="U442" s="197">
        <f t="shared" si="162"/>
        <v>0</v>
      </c>
      <c r="V442" s="197" t="str">
        <f t="shared" si="163"/>
        <v/>
      </c>
      <c r="W442" s="197"/>
      <c r="X442" s="197" t="str">
        <f>_xlfn.IFNA(IF(L442="","",VLOOKUP(L442,'Truck Utilization'!B$3:D$147,3,FALSE)),"")</f>
        <v/>
      </c>
      <c r="Y442" s="197" t="str">
        <f>IF(X442="","",IF(E442="","",VLOOKUP(E442,'Summarized Plan'!$A:$E,5,0)))</f>
        <v/>
      </c>
      <c r="Z442" s="197">
        <f t="shared" si="164"/>
        <v>0</v>
      </c>
      <c r="AA442" s="197">
        <f t="shared" si="165"/>
        <v>0</v>
      </c>
      <c r="AB442" s="197" t="str">
        <f t="shared" si="166"/>
        <v/>
      </c>
      <c r="AC442" s="197"/>
      <c r="AD442" s="197">
        <f t="shared" si="167"/>
        <v>0</v>
      </c>
      <c r="AE442" s="197">
        <f t="shared" si="168"/>
        <v>0</v>
      </c>
      <c r="AF442" s="197" t="str">
        <f t="shared" si="169"/>
        <v/>
      </c>
      <c r="AG442" s="194"/>
      <c r="AH442" s="194"/>
      <c r="AI442" s="194"/>
      <c r="AJ442" s="193"/>
      <c r="AK442" s="199"/>
      <c r="AL442" s="194"/>
      <c r="AM442" s="115" t="e">
        <f t="shared" si="170"/>
        <v>#VALUE!</v>
      </c>
      <c r="AO442" s="11">
        <f t="shared" si="171"/>
        <v>0</v>
      </c>
      <c r="AP442" s="11" t="e">
        <f t="shared" si="172"/>
        <v>#N/A</v>
      </c>
      <c r="AQ442" s="11" t="str">
        <f t="shared" si="173"/>
        <v/>
      </c>
      <c r="AS442" s="202">
        <f t="shared" si="174"/>
        <v>0</v>
      </c>
      <c r="AT442" s="11" t="str">
        <f t="shared" si="175"/>
        <v/>
      </c>
      <c r="AW442" s="116"/>
      <c r="AX442" s="115" t="e">
        <f t="shared" si="176"/>
        <v>#VALUE!</v>
      </c>
      <c r="AY442" s="278" t="str">
        <f t="shared" si="177"/>
        <v/>
      </c>
      <c r="BC442" s="115" t="str">
        <f>IF(E442="","",_xlfn.XLOOKUP(E442,'Summarized Plan'!A:A,'Summarized Plan'!K:K))</f>
        <v/>
      </c>
      <c r="XEU442" s="138">
        <f t="shared" si="179"/>
        <v>0</v>
      </c>
      <c r="XEV442" s="138" t="str">
        <f>IF(E442="","",B442)</f>
        <v/>
      </c>
      <c r="XEW442" s="153" t="str">
        <f t="shared" si="180"/>
        <v/>
      </c>
      <c r="XEX442" s="138" t="str">
        <f>IF(ISNA(VLOOKUP(E442,'Summarized Plan'!$A:$U,19,0)),"",VLOOKUP(E442,'Summarized Plan'!$A:$U,19,0))</f>
        <v/>
      </c>
      <c r="XEY442" s="16" t="str">
        <f>IF('Truck Utilization'!A407=0,"",'Truck Utilization'!A407)</f>
        <v/>
      </c>
      <c r="XEZ442" s="16" t="str">
        <f>IF('Truck Utilization'!B407=0,"",'Truck Utilization'!B407)</f>
        <v/>
      </c>
      <c r="XFA442" s="138">
        <f t="shared" si="178"/>
        <v>1</v>
      </c>
      <c r="XFB442" s="138" t="str">
        <f>IF('DSR Attendance'!A368="","",'DSR Attendance'!A368)</f>
        <v/>
      </c>
      <c r="XFC442" s="138" t="str">
        <f>IF('DSR Attendance'!B368="","",'DSR Attendance'!B368)</f>
        <v/>
      </c>
    </row>
    <row r="443" spans="1:55 16375:16383" ht="14.4" customHeight="1">
      <c r="A443" s="190" t="str">
        <f>IF(L443="","",VLOOKUP(L443,'Truck Utilization'!B$3:C$300,2,FALSE))</f>
        <v/>
      </c>
      <c r="B443" s="191"/>
      <c r="C443" s="192" t="str">
        <f>IF($B443="","",VLOOKUP($B443,'DSR Attendance'!$A$3:$E$273,5,FALSE))</f>
        <v/>
      </c>
      <c r="D443" s="193"/>
      <c r="E443" s="637"/>
      <c r="F443" s="195"/>
      <c r="G443" s="195"/>
      <c r="H443" s="195"/>
      <c r="I443" s="196" t="str">
        <f>IF(E443="","",VLOOKUP(E443,'Summarized Plan'!A:B,2,0))</f>
        <v/>
      </c>
      <c r="J443" s="194"/>
      <c r="K443" s="194" t="s">
        <v>378</v>
      </c>
      <c r="L443" s="195"/>
      <c r="M443" s="194" t="str">
        <f t="shared" si="159"/>
        <v/>
      </c>
      <c r="N443" s="195" t="str">
        <f>IF(E443="","",VLOOKUP(E443,'Summarized Plan'!$A:$C,3,0))</f>
        <v/>
      </c>
      <c r="O443" s="195" t="str">
        <f>IF(E443="","",VLOOKUP(E443,'Summarized Plan'!$A:$G,7,0))</f>
        <v/>
      </c>
      <c r="P443" s="196"/>
      <c r="Q443" s="198">
        <f t="shared" si="160"/>
        <v>0</v>
      </c>
      <c r="R443" s="197" t="str">
        <f>IF($B443="","",VLOOKUP($Q443,'DSR Attendance'!$A$3:$D$179,4,FALSE))</f>
        <v/>
      </c>
      <c r="S443" s="197"/>
      <c r="T443" s="197">
        <f t="shared" si="161"/>
        <v>0</v>
      </c>
      <c r="U443" s="197">
        <f t="shared" si="162"/>
        <v>0</v>
      </c>
      <c r="V443" s="197" t="str">
        <f t="shared" si="163"/>
        <v/>
      </c>
      <c r="W443" s="197"/>
      <c r="X443" s="197" t="str">
        <f>_xlfn.IFNA(IF(L443="","",VLOOKUP(L443,'Truck Utilization'!B$3:D$147,3,FALSE)),"")</f>
        <v/>
      </c>
      <c r="Y443" s="197" t="str">
        <f>IF(X443="","",IF(E443="","",VLOOKUP(E443,'Summarized Plan'!$A:$E,5,0)))</f>
        <v/>
      </c>
      <c r="Z443" s="197">
        <f t="shared" si="164"/>
        <v>0</v>
      </c>
      <c r="AA443" s="197">
        <f t="shared" si="165"/>
        <v>0</v>
      </c>
      <c r="AB443" s="197" t="str">
        <f t="shared" si="166"/>
        <v/>
      </c>
      <c r="AC443" s="197"/>
      <c r="AD443" s="197">
        <f t="shared" si="167"/>
        <v>0</v>
      </c>
      <c r="AE443" s="197">
        <f t="shared" si="168"/>
        <v>0</v>
      </c>
      <c r="AF443" s="197" t="str">
        <f t="shared" si="169"/>
        <v/>
      </c>
      <c r="AG443" s="194"/>
      <c r="AH443" s="194"/>
      <c r="AI443" s="194"/>
      <c r="AJ443" s="193"/>
      <c r="AK443" s="199"/>
      <c r="AL443" s="194"/>
      <c r="AM443" s="115" t="e">
        <f t="shared" si="170"/>
        <v>#VALUE!</v>
      </c>
      <c r="AO443" s="11">
        <f t="shared" si="171"/>
        <v>0</v>
      </c>
      <c r="AP443" s="11" t="e">
        <f t="shared" si="172"/>
        <v>#N/A</v>
      </c>
      <c r="AQ443" s="11" t="str">
        <f t="shared" si="173"/>
        <v/>
      </c>
      <c r="AS443" s="202">
        <f t="shared" si="174"/>
        <v>0</v>
      </c>
      <c r="AT443" s="11" t="str">
        <f t="shared" si="175"/>
        <v/>
      </c>
      <c r="AW443" s="116"/>
      <c r="AX443" s="115" t="e">
        <f t="shared" si="176"/>
        <v>#VALUE!</v>
      </c>
      <c r="AY443" s="278" t="str">
        <f t="shared" si="177"/>
        <v/>
      </c>
      <c r="BC443" s="115" t="str">
        <f>IF(E443="","",_xlfn.XLOOKUP(E443,'Summarized Plan'!A:A,'Summarized Plan'!K:K))</f>
        <v/>
      </c>
      <c r="XEU443" s="138">
        <f t="shared" si="179"/>
        <v>0</v>
      </c>
      <c r="XEV443" s="138" t="str">
        <f>IF(E443="","",B442)</f>
        <v/>
      </c>
      <c r="XEW443" s="153" t="str">
        <f t="shared" si="180"/>
        <v/>
      </c>
      <c r="XEX443" s="138" t="str">
        <f>IF(ISNA(VLOOKUP(E443,'Summarized Plan'!$A:$U,19,0)),"",VLOOKUP(E443,'Summarized Plan'!$A:$U,19,0))</f>
        <v/>
      </c>
      <c r="XEY443" s="16" t="str">
        <f>IF('Truck Utilization'!A408=0,"",'Truck Utilization'!A408)</f>
        <v/>
      </c>
      <c r="XEZ443" s="16" t="str">
        <f>IF('Truck Utilization'!B408=0,"",'Truck Utilization'!B408)</f>
        <v/>
      </c>
      <c r="XFA443" s="138">
        <f t="shared" si="178"/>
        <v>1</v>
      </c>
      <c r="XFB443" s="138" t="str">
        <f>IF('DSR Attendance'!A369="","",'DSR Attendance'!A369)</f>
        <v/>
      </c>
      <c r="XFC443" s="138" t="str">
        <f>IF('DSR Attendance'!B369="","",'DSR Attendance'!B369)</f>
        <v/>
      </c>
    </row>
    <row r="444" spans="1:55 16375:16383" ht="14.4" customHeight="1">
      <c r="A444" s="190" t="str">
        <f>IF(L444="","",VLOOKUP(L444,'Truck Utilization'!B$3:C$300,2,FALSE))</f>
        <v/>
      </c>
      <c r="B444" s="191"/>
      <c r="C444" s="192" t="str">
        <f>IF($B444="","",VLOOKUP($B444,'DSR Attendance'!$A$3:$E$273,5,FALSE))</f>
        <v/>
      </c>
      <c r="D444" s="193"/>
      <c r="E444" s="637"/>
      <c r="F444" s="195"/>
      <c r="G444" s="195"/>
      <c r="H444" s="195"/>
      <c r="I444" s="196" t="str">
        <f>IF(E444="","",VLOOKUP(E444,'Summarized Plan'!A:B,2,0))</f>
        <v/>
      </c>
      <c r="J444" s="194"/>
      <c r="K444" s="194" t="s">
        <v>378</v>
      </c>
      <c r="L444" s="195"/>
      <c r="M444" s="194" t="str">
        <f t="shared" si="159"/>
        <v/>
      </c>
      <c r="N444" s="195" t="str">
        <f>IF(E444="","",VLOOKUP(E444,'Summarized Plan'!$A:$C,3,0))</f>
        <v/>
      </c>
      <c r="O444" s="195" t="str">
        <f>IF(E444="","",VLOOKUP(E444,'Summarized Plan'!$A:$G,7,0))</f>
        <v/>
      </c>
      <c r="P444" s="196"/>
      <c r="Q444" s="198">
        <f t="shared" si="160"/>
        <v>0</v>
      </c>
      <c r="R444" s="197" t="str">
        <f>IF($B444="","",VLOOKUP($Q444,'DSR Attendance'!$A$3:$D$179,4,FALSE))</f>
        <v/>
      </c>
      <c r="S444" s="197"/>
      <c r="T444" s="197">
        <f t="shared" si="161"/>
        <v>0</v>
      </c>
      <c r="U444" s="197">
        <f t="shared" si="162"/>
        <v>0</v>
      </c>
      <c r="V444" s="197" t="str">
        <f t="shared" si="163"/>
        <v/>
      </c>
      <c r="W444" s="197"/>
      <c r="X444" s="197" t="str">
        <f>_xlfn.IFNA(IF(L444="","",VLOOKUP(L444,'Truck Utilization'!B$3:D$147,3,FALSE)),"")</f>
        <v/>
      </c>
      <c r="Y444" s="197" t="str">
        <f>IF(X444="","",IF(E444="","",VLOOKUP(E444,'Summarized Plan'!$A:$E,5,0)))</f>
        <v/>
      </c>
      <c r="Z444" s="197">
        <f t="shared" si="164"/>
        <v>0</v>
      </c>
      <c r="AA444" s="197">
        <f t="shared" si="165"/>
        <v>0</v>
      </c>
      <c r="AB444" s="197" t="str">
        <f t="shared" si="166"/>
        <v/>
      </c>
      <c r="AC444" s="197"/>
      <c r="AD444" s="197">
        <f t="shared" si="167"/>
        <v>0</v>
      </c>
      <c r="AE444" s="197">
        <f t="shared" si="168"/>
        <v>0</v>
      </c>
      <c r="AF444" s="197" t="str">
        <f t="shared" si="169"/>
        <v/>
      </c>
      <c r="AG444" s="194"/>
      <c r="AH444" s="194"/>
      <c r="AI444" s="194"/>
      <c r="AJ444" s="193"/>
      <c r="AK444" s="199"/>
      <c r="AL444" s="194"/>
      <c r="AM444" s="115" t="e">
        <f t="shared" si="170"/>
        <v>#VALUE!</v>
      </c>
      <c r="AO444" s="11">
        <f t="shared" si="171"/>
        <v>0</v>
      </c>
      <c r="AP444" s="11" t="e">
        <f t="shared" si="172"/>
        <v>#N/A</v>
      </c>
      <c r="AQ444" s="11" t="str">
        <f t="shared" si="173"/>
        <v/>
      </c>
      <c r="AS444" s="202">
        <f t="shared" si="174"/>
        <v>0</v>
      </c>
      <c r="AT444" s="11" t="str">
        <f t="shared" si="175"/>
        <v/>
      </c>
      <c r="AW444" s="116"/>
      <c r="AX444" s="115" t="e">
        <f t="shared" si="176"/>
        <v>#VALUE!</v>
      </c>
      <c r="AY444" s="278" t="str">
        <f t="shared" si="177"/>
        <v/>
      </c>
      <c r="BC444" s="115" t="str">
        <f>IF(E444="","",_xlfn.XLOOKUP(E444,'Summarized Plan'!A:A,'Summarized Plan'!K:K))</f>
        <v/>
      </c>
      <c r="XEU444" s="138">
        <f t="shared" si="179"/>
        <v>0</v>
      </c>
      <c r="XEV444" s="138" t="str">
        <f>IF(E444="","",B442)</f>
        <v/>
      </c>
      <c r="XEW444" s="153" t="str">
        <f t="shared" si="180"/>
        <v/>
      </c>
      <c r="XEX444" s="138" t="str">
        <f>IF(ISNA(VLOOKUP(E444,'Summarized Plan'!$A:$U,19,0)),"",VLOOKUP(E444,'Summarized Plan'!$A:$U,19,0))</f>
        <v/>
      </c>
      <c r="XEY444" s="16" t="str">
        <f>IF('Truck Utilization'!A409=0,"",'Truck Utilization'!A409)</f>
        <v/>
      </c>
      <c r="XEZ444" s="16" t="str">
        <f>IF('Truck Utilization'!B409=0,"",'Truck Utilization'!B409)</f>
        <v/>
      </c>
      <c r="XFA444" s="138">
        <f t="shared" si="178"/>
        <v>1</v>
      </c>
      <c r="XFB444" s="138" t="str">
        <f>IF('DSR Attendance'!A370="","",'DSR Attendance'!A370)</f>
        <v/>
      </c>
      <c r="XFC444" s="138" t="str">
        <f>IF('DSR Attendance'!B370="","",'DSR Attendance'!B370)</f>
        <v/>
      </c>
    </row>
    <row r="445" spans="1:55 16375:16383" ht="14.4" customHeight="1">
      <c r="A445" s="190" t="str">
        <f>IF(L445="","",VLOOKUP(L445,'Truck Utilization'!B$3:C$300,2,FALSE))</f>
        <v/>
      </c>
      <c r="B445" s="191"/>
      <c r="C445" s="192" t="str">
        <f>IF($B445="","",VLOOKUP($B445,'DSR Attendance'!$A$3:$E$273,5,FALSE))</f>
        <v/>
      </c>
      <c r="D445" s="193"/>
      <c r="E445" s="637"/>
      <c r="F445" s="195"/>
      <c r="G445" s="195"/>
      <c r="H445" s="195"/>
      <c r="I445" s="196" t="str">
        <f>IF(E445="","",VLOOKUP(E445,'Summarized Plan'!A:B,2,0))</f>
        <v/>
      </c>
      <c r="J445" s="194"/>
      <c r="K445" s="194" t="s">
        <v>378</v>
      </c>
      <c r="L445" s="195"/>
      <c r="M445" s="194" t="str">
        <f t="shared" si="159"/>
        <v/>
      </c>
      <c r="N445" s="195" t="str">
        <f>IF(E445="","",VLOOKUP(E445,'Summarized Plan'!$A:$C,3,0))</f>
        <v/>
      </c>
      <c r="O445" s="195" t="str">
        <f>IF(E445="","",VLOOKUP(E445,'Summarized Plan'!$A:$G,7,0))</f>
        <v/>
      </c>
      <c r="P445" s="196"/>
      <c r="Q445" s="198">
        <f t="shared" si="160"/>
        <v>0</v>
      </c>
      <c r="R445" s="197" t="str">
        <f>IF($B445="","",VLOOKUP($Q445,'DSR Attendance'!$A$3:$D$179,4,FALSE))</f>
        <v/>
      </c>
      <c r="S445" s="197"/>
      <c r="T445" s="197">
        <f t="shared" si="161"/>
        <v>0</v>
      </c>
      <c r="U445" s="197">
        <f t="shared" si="162"/>
        <v>0</v>
      </c>
      <c r="V445" s="197" t="str">
        <f t="shared" si="163"/>
        <v/>
      </c>
      <c r="W445" s="197"/>
      <c r="X445" s="197" t="str">
        <f>_xlfn.IFNA(IF(L445="","",VLOOKUP(L445,'Truck Utilization'!B$3:D$147,3,FALSE)),"")</f>
        <v/>
      </c>
      <c r="Y445" s="197" t="str">
        <f>IF(X445="","",IF(E445="","",VLOOKUP(E445,'Summarized Plan'!$A:$E,5,0)))</f>
        <v/>
      </c>
      <c r="Z445" s="197">
        <f t="shared" si="164"/>
        <v>0</v>
      </c>
      <c r="AA445" s="197">
        <f t="shared" si="165"/>
        <v>0</v>
      </c>
      <c r="AB445" s="197" t="str">
        <f t="shared" si="166"/>
        <v/>
      </c>
      <c r="AC445" s="197"/>
      <c r="AD445" s="197">
        <f t="shared" si="167"/>
        <v>0</v>
      </c>
      <c r="AE445" s="197">
        <f t="shared" si="168"/>
        <v>0</v>
      </c>
      <c r="AF445" s="197" t="str">
        <f t="shared" si="169"/>
        <v/>
      </c>
      <c r="AG445" s="194"/>
      <c r="AH445" s="194"/>
      <c r="AI445" s="194"/>
      <c r="AJ445" s="193"/>
      <c r="AK445" s="199"/>
      <c r="AL445" s="194"/>
      <c r="AM445" s="115" t="e">
        <f t="shared" si="170"/>
        <v>#VALUE!</v>
      </c>
      <c r="AO445" s="11">
        <f t="shared" si="171"/>
        <v>0</v>
      </c>
      <c r="AP445" s="11" t="e">
        <f t="shared" si="172"/>
        <v>#N/A</v>
      </c>
      <c r="AQ445" s="11" t="str">
        <f t="shared" si="173"/>
        <v/>
      </c>
      <c r="AS445" s="202">
        <f t="shared" si="174"/>
        <v>0</v>
      </c>
      <c r="AT445" s="11" t="str">
        <f t="shared" si="175"/>
        <v/>
      </c>
      <c r="AW445" s="116"/>
      <c r="AX445" s="115" t="e">
        <f t="shared" si="176"/>
        <v>#VALUE!</v>
      </c>
      <c r="AY445" s="278" t="str">
        <f t="shared" si="177"/>
        <v/>
      </c>
      <c r="BC445" s="115" t="str">
        <f>IF(E445="","",_xlfn.XLOOKUP(E445,'Summarized Plan'!A:A,'Summarized Plan'!K:K))</f>
        <v/>
      </c>
      <c r="XEU445" s="138">
        <f t="shared" si="179"/>
        <v>0</v>
      </c>
      <c r="XEV445" s="138" t="str">
        <f>IF(E445="","",B442)</f>
        <v/>
      </c>
      <c r="XEW445" s="153" t="str">
        <f t="shared" si="180"/>
        <v/>
      </c>
      <c r="XEX445" s="138" t="str">
        <f>IF(ISNA(VLOOKUP(E445,'Summarized Plan'!$A:$U,19,0)),"",VLOOKUP(E445,'Summarized Plan'!$A:$U,19,0))</f>
        <v/>
      </c>
      <c r="XEY445" s="16" t="str">
        <f>IF('Truck Utilization'!A410=0,"",'Truck Utilization'!A410)</f>
        <v/>
      </c>
      <c r="XEZ445" s="16" t="str">
        <f>IF('Truck Utilization'!B410=0,"",'Truck Utilization'!B410)</f>
        <v/>
      </c>
      <c r="XFA445" s="138">
        <f t="shared" si="178"/>
        <v>1</v>
      </c>
      <c r="XFB445" s="138" t="str">
        <f>IF('DSR Attendance'!A371="","",'DSR Attendance'!A371)</f>
        <v/>
      </c>
      <c r="XFC445" s="138" t="str">
        <f>IF('DSR Attendance'!B371="","",'DSR Attendance'!B371)</f>
        <v/>
      </c>
    </row>
    <row r="446" spans="1:55 16375:16383" ht="14.4" customHeight="1">
      <c r="A446" s="190" t="str">
        <f>IF(L446="","",VLOOKUP(L446,'Truck Utilization'!B$3:C$300,2,FALSE))</f>
        <v/>
      </c>
      <c r="B446" s="191"/>
      <c r="C446" s="192" t="str">
        <f>IF($B446="","",VLOOKUP($B446,'DSR Attendance'!$A$3:$E$273,5,FALSE))</f>
        <v/>
      </c>
      <c r="D446" s="193"/>
      <c r="E446" s="637"/>
      <c r="F446" s="195"/>
      <c r="G446" s="195"/>
      <c r="H446" s="195"/>
      <c r="I446" s="196" t="str">
        <f>IF(E446="","",VLOOKUP(E446,'Summarized Plan'!A:B,2,0))</f>
        <v/>
      </c>
      <c r="J446" s="194"/>
      <c r="K446" s="194" t="s">
        <v>378</v>
      </c>
      <c r="L446" s="195"/>
      <c r="M446" s="194" t="str">
        <f t="shared" si="159"/>
        <v/>
      </c>
      <c r="N446" s="195" t="str">
        <f>IF(E446="","",VLOOKUP(E446,'Summarized Plan'!$A:$C,3,0))</f>
        <v/>
      </c>
      <c r="O446" s="195" t="str">
        <f>IF(E446="","",VLOOKUP(E446,'Summarized Plan'!$A:$G,7,0))</f>
        <v/>
      </c>
      <c r="P446" s="196"/>
      <c r="Q446" s="198">
        <f t="shared" si="160"/>
        <v>0</v>
      </c>
      <c r="R446" s="197" t="str">
        <f>IF($B446="","",VLOOKUP($Q446,'DSR Attendance'!$A$3:$D$179,4,FALSE))</f>
        <v/>
      </c>
      <c r="S446" s="197"/>
      <c r="T446" s="197">
        <f t="shared" si="161"/>
        <v>0</v>
      </c>
      <c r="U446" s="197">
        <f t="shared" si="162"/>
        <v>0</v>
      </c>
      <c r="V446" s="197" t="str">
        <f t="shared" si="163"/>
        <v/>
      </c>
      <c r="W446" s="197"/>
      <c r="X446" s="197" t="str">
        <f>_xlfn.IFNA(IF(L446="","",VLOOKUP(L446,'Truck Utilization'!B$3:D$147,3,FALSE)),"")</f>
        <v/>
      </c>
      <c r="Y446" s="197" t="str">
        <f>IF(X446="","",IF(E446="","",VLOOKUP(E446,'Summarized Plan'!$A:$E,5,0)))</f>
        <v/>
      </c>
      <c r="Z446" s="197">
        <f t="shared" si="164"/>
        <v>0</v>
      </c>
      <c r="AA446" s="197">
        <f t="shared" si="165"/>
        <v>0</v>
      </c>
      <c r="AB446" s="197" t="str">
        <f t="shared" si="166"/>
        <v/>
      </c>
      <c r="AC446" s="197"/>
      <c r="AD446" s="197">
        <f t="shared" si="167"/>
        <v>0</v>
      </c>
      <c r="AE446" s="197">
        <f t="shared" si="168"/>
        <v>0</v>
      </c>
      <c r="AF446" s="197" t="str">
        <f t="shared" si="169"/>
        <v/>
      </c>
      <c r="AG446" s="194"/>
      <c r="AH446" s="194"/>
      <c r="AI446" s="194"/>
      <c r="AJ446" s="193"/>
      <c r="AK446" s="199"/>
      <c r="AL446" s="194"/>
      <c r="AM446" s="115" t="e">
        <f t="shared" si="170"/>
        <v>#VALUE!</v>
      </c>
      <c r="AO446" s="11">
        <f t="shared" si="171"/>
        <v>0</v>
      </c>
      <c r="AP446" s="11" t="e">
        <f t="shared" si="172"/>
        <v>#N/A</v>
      </c>
      <c r="AQ446" s="11" t="str">
        <f t="shared" si="173"/>
        <v/>
      </c>
      <c r="AS446" s="202">
        <f t="shared" si="174"/>
        <v>0</v>
      </c>
      <c r="AT446" s="11" t="str">
        <f t="shared" si="175"/>
        <v/>
      </c>
      <c r="AW446" s="116"/>
      <c r="AX446" s="115" t="e">
        <f t="shared" si="176"/>
        <v>#VALUE!</v>
      </c>
      <c r="AY446" s="278" t="str">
        <f t="shared" si="177"/>
        <v/>
      </c>
      <c r="BC446" s="115" t="str">
        <f>IF(E446="","",_xlfn.XLOOKUP(E446,'Summarized Plan'!A:A,'Summarized Plan'!K:K))</f>
        <v/>
      </c>
      <c r="XEU446" s="138">
        <f t="shared" si="179"/>
        <v>0</v>
      </c>
      <c r="XEV446" s="138" t="str">
        <f>IF(E446="","",B442)</f>
        <v/>
      </c>
      <c r="XEW446" s="153" t="str">
        <f t="shared" si="180"/>
        <v/>
      </c>
      <c r="XEX446" s="138" t="str">
        <f>IF(ISNA(VLOOKUP(E446,'Summarized Plan'!$A:$U,19,0)),"",VLOOKUP(E446,'Summarized Plan'!$A:$U,19,0))</f>
        <v/>
      </c>
      <c r="XEY446" s="16" t="str">
        <f>IF('Truck Utilization'!A411=0,"",'Truck Utilization'!A411)</f>
        <v/>
      </c>
      <c r="XEZ446" s="16" t="str">
        <f>IF('Truck Utilization'!B411=0,"",'Truck Utilization'!B411)</f>
        <v/>
      </c>
      <c r="XFA446" s="138">
        <f t="shared" si="178"/>
        <v>1</v>
      </c>
      <c r="XFB446" s="138" t="str">
        <f>IF('DSR Attendance'!A372="","",'DSR Attendance'!A372)</f>
        <v/>
      </c>
      <c r="XFC446" s="138" t="str">
        <f>IF('DSR Attendance'!B372="","",'DSR Attendance'!B372)</f>
        <v/>
      </c>
    </row>
    <row r="447" spans="1:55 16375:16383" ht="14.4" customHeight="1">
      <c r="A447" s="190" t="str">
        <f>IF(L447="","",VLOOKUP(L447,'Truck Utilization'!B$3:C$300,2,FALSE))</f>
        <v/>
      </c>
      <c r="B447" s="191"/>
      <c r="C447" s="192" t="str">
        <f>IF($B447="","",VLOOKUP($B447,'DSR Attendance'!$A$3:$E$273,5,FALSE))</f>
        <v/>
      </c>
      <c r="D447" s="193"/>
      <c r="E447" s="637"/>
      <c r="F447" s="195"/>
      <c r="G447" s="195"/>
      <c r="H447" s="195"/>
      <c r="I447" s="196" t="str">
        <f>IF(E447="","",VLOOKUP(E447,'Summarized Plan'!A:B,2,0))</f>
        <v/>
      </c>
      <c r="J447" s="194"/>
      <c r="K447" s="194" t="s">
        <v>378</v>
      </c>
      <c r="L447" s="195"/>
      <c r="M447" s="194" t="str">
        <f t="shared" si="159"/>
        <v/>
      </c>
      <c r="N447" s="195" t="str">
        <f>IF(E447="","",VLOOKUP(E447,'Summarized Plan'!$A:$C,3,0))</f>
        <v/>
      </c>
      <c r="O447" s="195" t="str">
        <f>IF(E447="","",VLOOKUP(E447,'Summarized Plan'!$A:$G,7,0))</f>
        <v/>
      </c>
      <c r="P447" s="196"/>
      <c r="Q447" s="198">
        <f t="shared" si="160"/>
        <v>0</v>
      </c>
      <c r="R447" s="197" t="str">
        <f>IF($B447="","",VLOOKUP($Q447,'DSR Attendance'!$A$3:$D$179,4,FALSE))</f>
        <v/>
      </c>
      <c r="S447" s="197"/>
      <c r="T447" s="197">
        <f t="shared" si="161"/>
        <v>0</v>
      </c>
      <c r="U447" s="197">
        <f t="shared" si="162"/>
        <v>0</v>
      </c>
      <c r="V447" s="197" t="str">
        <f t="shared" si="163"/>
        <v/>
      </c>
      <c r="W447" s="197"/>
      <c r="X447" s="197" t="str">
        <f>_xlfn.IFNA(IF(L447="","",VLOOKUP(L447,'Truck Utilization'!B$3:D$147,3,FALSE)),"")</f>
        <v/>
      </c>
      <c r="Y447" s="197" t="str">
        <f>IF(X447="","",IF(E447="","",VLOOKUP(E447,'Summarized Plan'!$A:$E,5,0)))</f>
        <v/>
      </c>
      <c r="Z447" s="197">
        <f t="shared" si="164"/>
        <v>0</v>
      </c>
      <c r="AA447" s="197">
        <f t="shared" si="165"/>
        <v>0</v>
      </c>
      <c r="AB447" s="197" t="str">
        <f t="shared" si="166"/>
        <v/>
      </c>
      <c r="AC447" s="197"/>
      <c r="AD447" s="197">
        <f t="shared" si="167"/>
        <v>0</v>
      </c>
      <c r="AE447" s="197">
        <f t="shared" si="168"/>
        <v>0</v>
      </c>
      <c r="AF447" s="197" t="str">
        <f t="shared" si="169"/>
        <v/>
      </c>
      <c r="AG447" s="194"/>
      <c r="AH447" s="194"/>
      <c r="AI447" s="194"/>
      <c r="AJ447" s="193"/>
      <c r="AK447" s="199"/>
      <c r="AL447" s="194"/>
      <c r="AM447" s="115" t="e">
        <f t="shared" si="170"/>
        <v>#VALUE!</v>
      </c>
      <c r="AO447" s="11">
        <f t="shared" si="171"/>
        <v>0</v>
      </c>
      <c r="AP447" s="11" t="e">
        <f t="shared" si="172"/>
        <v>#N/A</v>
      </c>
      <c r="AQ447" s="11" t="str">
        <f t="shared" si="173"/>
        <v/>
      </c>
      <c r="AS447" s="202">
        <f t="shared" si="174"/>
        <v>0</v>
      </c>
      <c r="AT447" s="11" t="str">
        <f t="shared" si="175"/>
        <v/>
      </c>
      <c r="AW447" s="116"/>
      <c r="AX447" s="115" t="e">
        <f t="shared" si="176"/>
        <v>#VALUE!</v>
      </c>
      <c r="AY447" s="278" t="str">
        <f t="shared" si="177"/>
        <v/>
      </c>
      <c r="BC447" s="115" t="str">
        <f>IF(E447="","",_xlfn.XLOOKUP(E447,'Summarized Plan'!A:A,'Summarized Plan'!K:K))</f>
        <v/>
      </c>
      <c r="XEU447" s="138">
        <f t="shared" si="179"/>
        <v>0</v>
      </c>
      <c r="XEV447" s="138" t="str">
        <f>IF(E447="","",B447)</f>
        <v/>
      </c>
      <c r="XEW447" s="153" t="str">
        <f t="shared" si="180"/>
        <v/>
      </c>
      <c r="XEX447" s="138" t="str">
        <f>IF(ISNA(VLOOKUP(E447,'Summarized Plan'!$A:$U,19,0)),"",VLOOKUP(E447,'Summarized Plan'!$A:$U,19,0))</f>
        <v/>
      </c>
      <c r="XEY447" s="16" t="str">
        <f>IF('Truck Utilization'!A412=0,"",'Truck Utilization'!A412)</f>
        <v/>
      </c>
      <c r="XEZ447" s="16" t="str">
        <f>IF('Truck Utilization'!B412=0,"",'Truck Utilization'!B412)</f>
        <v/>
      </c>
      <c r="XFA447" s="138">
        <f t="shared" si="178"/>
        <v>1</v>
      </c>
      <c r="XFB447" s="138" t="str">
        <f>IF('DSR Attendance'!A373="","",'DSR Attendance'!A373)</f>
        <v/>
      </c>
      <c r="XFC447" s="138" t="str">
        <f>IF('DSR Attendance'!B373="","",'DSR Attendance'!B373)</f>
        <v/>
      </c>
    </row>
    <row r="448" spans="1:55 16375:16383" ht="14.4" customHeight="1">
      <c r="A448" s="190" t="str">
        <f>IF(L448="","",VLOOKUP(L448,'Truck Utilization'!B$3:C$300,2,FALSE))</f>
        <v/>
      </c>
      <c r="B448" s="191"/>
      <c r="C448" s="192" t="str">
        <f>IF($B448="","",VLOOKUP($B448,'DSR Attendance'!$A$3:$E$273,5,FALSE))</f>
        <v/>
      </c>
      <c r="D448" s="193"/>
      <c r="E448" s="637"/>
      <c r="F448" s="195"/>
      <c r="G448" s="195"/>
      <c r="H448" s="195"/>
      <c r="I448" s="196" t="str">
        <f>IF(E448="","",VLOOKUP(E448,'Summarized Plan'!A:B,2,0))</f>
        <v/>
      </c>
      <c r="J448" s="194"/>
      <c r="K448" s="194" t="s">
        <v>378</v>
      </c>
      <c r="L448" s="195"/>
      <c r="M448" s="194" t="str">
        <f t="shared" si="159"/>
        <v/>
      </c>
      <c r="N448" s="195" t="str">
        <f>IF(E448="","",VLOOKUP(E448,'Summarized Plan'!$A:$C,3,0))</f>
        <v/>
      </c>
      <c r="O448" s="195" t="str">
        <f>IF(E448="","",VLOOKUP(E448,'Summarized Plan'!$A:$G,7,0))</f>
        <v/>
      </c>
      <c r="P448" s="196"/>
      <c r="Q448" s="198">
        <f t="shared" si="160"/>
        <v>0</v>
      </c>
      <c r="R448" s="197" t="str">
        <f>IF($B448="","",VLOOKUP($Q448,'DSR Attendance'!$A$3:$D$179,4,FALSE))</f>
        <v/>
      </c>
      <c r="S448" s="197"/>
      <c r="T448" s="197">
        <f t="shared" si="161"/>
        <v>0</v>
      </c>
      <c r="U448" s="197">
        <f t="shared" si="162"/>
        <v>0</v>
      </c>
      <c r="V448" s="197" t="str">
        <f t="shared" si="163"/>
        <v/>
      </c>
      <c r="W448" s="197"/>
      <c r="X448" s="197" t="str">
        <f>_xlfn.IFNA(IF(L448="","",VLOOKUP(L448,'Truck Utilization'!B$3:D$147,3,FALSE)),"")</f>
        <v/>
      </c>
      <c r="Y448" s="197" t="str">
        <f>IF(X448="","",IF(E448="","",VLOOKUP(E448,'Summarized Plan'!$A:$E,5,0)))</f>
        <v/>
      </c>
      <c r="Z448" s="197">
        <f t="shared" si="164"/>
        <v>0</v>
      </c>
      <c r="AA448" s="197">
        <f t="shared" si="165"/>
        <v>0</v>
      </c>
      <c r="AB448" s="197" t="str">
        <f t="shared" si="166"/>
        <v/>
      </c>
      <c r="AC448" s="197"/>
      <c r="AD448" s="197">
        <f t="shared" si="167"/>
        <v>0</v>
      </c>
      <c r="AE448" s="197">
        <f t="shared" si="168"/>
        <v>0</v>
      </c>
      <c r="AF448" s="197" t="str">
        <f t="shared" si="169"/>
        <v/>
      </c>
      <c r="AG448" s="194"/>
      <c r="AH448" s="194"/>
      <c r="AI448" s="194"/>
      <c r="AJ448" s="193"/>
      <c r="AK448" s="199"/>
      <c r="AL448" s="194"/>
      <c r="AM448" s="115" t="e">
        <f t="shared" si="170"/>
        <v>#VALUE!</v>
      </c>
      <c r="AO448" s="11">
        <f t="shared" si="171"/>
        <v>0</v>
      </c>
      <c r="AP448" s="11" t="e">
        <f t="shared" si="172"/>
        <v>#N/A</v>
      </c>
      <c r="AQ448" s="11" t="str">
        <f t="shared" si="173"/>
        <v/>
      </c>
      <c r="AS448" s="202">
        <f t="shared" si="174"/>
        <v>0</v>
      </c>
      <c r="AT448" s="11" t="str">
        <f t="shared" si="175"/>
        <v/>
      </c>
      <c r="AW448" s="116"/>
      <c r="AX448" s="115" t="e">
        <f t="shared" si="176"/>
        <v>#VALUE!</v>
      </c>
      <c r="AY448" s="278" t="str">
        <f t="shared" si="177"/>
        <v/>
      </c>
      <c r="BC448" s="115" t="str">
        <f>IF(E448="","",_xlfn.XLOOKUP(E448,'Summarized Plan'!A:A,'Summarized Plan'!K:K))</f>
        <v/>
      </c>
      <c r="XEU448" s="138">
        <f t="shared" si="179"/>
        <v>0</v>
      </c>
      <c r="XEV448" s="138" t="str">
        <f>IF(E448="","",B447)</f>
        <v/>
      </c>
      <c r="XEW448" s="153" t="str">
        <f t="shared" si="180"/>
        <v/>
      </c>
      <c r="XEX448" s="138" t="str">
        <f>IF(ISNA(VLOOKUP(E448,'Summarized Plan'!$A:$U,19,0)),"",VLOOKUP(E448,'Summarized Plan'!$A:$U,19,0))</f>
        <v/>
      </c>
      <c r="XEY448" s="16" t="str">
        <f>IF('Truck Utilization'!A413=0,"",'Truck Utilization'!A413)</f>
        <v/>
      </c>
      <c r="XEZ448" s="16" t="str">
        <f>IF('Truck Utilization'!B413=0,"",'Truck Utilization'!B413)</f>
        <v/>
      </c>
      <c r="XFA448" s="138">
        <f t="shared" si="178"/>
        <v>1</v>
      </c>
      <c r="XFB448" s="138" t="str">
        <f>IF('DSR Attendance'!A374="","",'DSR Attendance'!A374)</f>
        <v/>
      </c>
      <c r="XFC448" s="138" t="str">
        <f>IF('DSR Attendance'!B374="","",'DSR Attendance'!B374)</f>
        <v/>
      </c>
    </row>
    <row r="449" spans="1:55 16375:16383" ht="14.4" customHeight="1">
      <c r="A449" s="190" t="str">
        <f>IF(L449="","",VLOOKUP(L449,'Truck Utilization'!B$3:C$300,2,FALSE))</f>
        <v/>
      </c>
      <c r="B449" s="191"/>
      <c r="C449" s="192" t="str">
        <f>IF($B449="","",VLOOKUP($B449,'DSR Attendance'!$A$3:$E$273,5,FALSE))</f>
        <v/>
      </c>
      <c r="D449" s="193"/>
      <c r="E449" s="637"/>
      <c r="F449" s="195"/>
      <c r="G449" s="195"/>
      <c r="H449" s="195"/>
      <c r="I449" s="196" t="str">
        <f>IF(E449="","",VLOOKUP(E449,'Summarized Plan'!A:B,2,0))</f>
        <v/>
      </c>
      <c r="J449" s="194"/>
      <c r="K449" s="194" t="s">
        <v>378</v>
      </c>
      <c r="L449" s="195"/>
      <c r="M449" s="194" t="str">
        <f t="shared" si="159"/>
        <v/>
      </c>
      <c r="N449" s="195" t="str">
        <f>IF(E449="","",VLOOKUP(E449,'Summarized Plan'!$A:$C,3,0))</f>
        <v/>
      </c>
      <c r="O449" s="195" t="str">
        <f>IF(E449="","",VLOOKUP(E449,'Summarized Plan'!$A:$G,7,0))</f>
        <v/>
      </c>
      <c r="P449" s="196"/>
      <c r="Q449" s="198">
        <f t="shared" si="160"/>
        <v>0</v>
      </c>
      <c r="R449" s="197" t="str">
        <f>IF($B449="","",VLOOKUP($Q449,'DSR Attendance'!$A$3:$D$179,4,FALSE))</f>
        <v/>
      </c>
      <c r="S449" s="197"/>
      <c r="T449" s="197">
        <f t="shared" si="161"/>
        <v>0</v>
      </c>
      <c r="U449" s="197">
        <f t="shared" si="162"/>
        <v>0</v>
      </c>
      <c r="V449" s="197" t="str">
        <f t="shared" si="163"/>
        <v/>
      </c>
      <c r="W449" s="197"/>
      <c r="X449" s="197" t="str">
        <f>_xlfn.IFNA(IF(L449="","",VLOOKUP(L449,'Truck Utilization'!B$3:D$147,3,FALSE)),"")</f>
        <v/>
      </c>
      <c r="Y449" s="197" t="str">
        <f>IF(X449="","",IF(E449="","",VLOOKUP(E449,'Summarized Plan'!$A:$E,5,0)))</f>
        <v/>
      </c>
      <c r="Z449" s="197">
        <f t="shared" si="164"/>
        <v>0</v>
      </c>
      <c r="AA449" s="197">
        <f t="shared" si="165"/>
        <v>0</v>
      </c>
      <c r="AB449" s="197" t="str">
        <f t="shared" si="166"/>
        <v/>
      </c>
      <c r="AC449" s="197"/>
      <c r="AD449" s="197">
        <f t="shared" si="167"/>
        <v>0</v>
      </c>
      <c r="AE449" s="197">
        <f t="shared" si="168"/>
        <v>0</v>
      </c>
      <c r="AF449" s="197" t="str">
        <f t="shared" si="169"/>
        <v/>
      </c>
      <c r="AG449" s="194"/>
      <c r="AH449" s="194"/>
      <c r="AI449" s="194"/>
      <c r="AJ449" s="193"/>
      <c r="AK449" s="199"/>
      <c r="AL449" s="194"/>
      <c r="AM449" s="115" t="e">
        <f t="shared" si="170"/>
        <v>#VALUE!</v>
      </c>
      <c r="AO449" s="11">
        <f t="shared" si="171"/>
        <v>0</v>
      </c>
      <c r="AP449" s="11" t="e">
        <f t="shared" si="172"/>
        <v>#N/A</v>
      </c>
      <c r="AQ449" s="11" t="str">
        <f t="shared" si="173"/>
        <v/>
      </c>
      <c r="AS449" s="202">
        <f t="shared" si="174"/>
        <v>0</v>
      </c>
      <c r="AT449" s="11" t="str">
        <f t="shared" si="175"/>
        <v/>
      </c>
      <c r="AW449" s="116"/>
      <c r="AX449" s="115" t="e">
        <f t="shared" si="176"/>
        <v>#VALUE!</v>
      </c>
      <c r="AY449" s="278" t="str">
        <f t="shared" si="177"/>
        <v/>
      </c>
      <c r="BC449" s="115" t="str">
        <f>IF(E449="","",_xlfn.XLOOKUP(E449,'Summarized Plan'!A:A,'Summarized Plan'!K:K))</f>
        <v/>
      </c>
      <c r="XEU449" s="138">
        <f t="shared" si="179"/>
        <v>0</v>
      </c>
      <c r="XEV449" s="138" t="str">
        <f>IF(E449="","",B447)</f>
        <v/>
      </c>
      <c r="XEW449" s="153" t="str">
        <f t="shared" si="180"/>
        <v/>
      </c>
      <c r="XEX449" s="138" t="str">
        <f>IF(ISNA(VLOOKUP(E449,'Summarized Plan'!$A:$U,19,0)),"",VLOOKUP(E449,'Summarized Plan'!$A:$U,19,0))</f>
        <v/>
      </c>
      <c r="XEY449" s="16" t="str">
        <f>IF('Truck Utilization'!A414=0,"",'Truck Utilization'!A414)</f>
        <v/>
      </c>
      <c r="XEZ449" s="16" t="str">
        <f>IF('Truck Utilization'!B414=0,"",'Truck Utilization'!B414)</f>
        <v/>
      </c>
      <c r="XFA449" s="138">
        <f t="shared" si="178"/>
        <v>1</v>
      </c>
      <c r="XFB449" s="138" t="str">
        <f>IF('DSR Attendance'!A375="","",'DSR Attendance'!A375)</f>
        <v/>
      </c>
      <c r="XFC449" s="138" t="str">
        <f>IF('DSR Attendance'!B375="","",'DSR Attendance'!B375)</f>
        <v/>
      </c>
    </row>
    <row r="450" spans="1:55 16375:16383" ht="14.4" customHeight="1">
      <c r="A450" s="190" t="str">
        <f>IF(L450="","",VLOOKUP(L450,'Truck Utilization'!B$3:C$300,2,FALSE))</f>
        <v/>
      </c>
      <c r="B450" s="191"/>
      <c r="C450" s="192" t="str">
        <f>IF($B450="","",VLOOKUP($B450,'DSR Attendance'!$A$3:$E$273,5,FALSE))</f>
        <v/>
      </c>
      <c r="D450" s="193"/>
      <c r="E450" s="637"/>
      <c r="F450" s="195"/>
      <c r="G450" s="195"/>
      <c r="H450" s="195"/>
      <c r="I450" s="196" t="str">
        <f>IF(E450="","",VLOOKUP(E450,'Summarized Plan'!A:B,2,0))</f>
        <v/>
      </c>
      <c r="J450" s="194"/>
      <c r="K450" s="194" t="s">
        <v>378</v>
      </c>
      <c r="L450" s="195"/>
      <c r="M450" s="194" t="str">
        <f t="shared" si="159"/>
        <v/>
      </c>
      <c r="N450" s="195" t="str">
        <f>IF(E450="","",VLOOKUP(E450,'Summarized Plan'!$A:$C,3,0))</f>
        <v/>
      </c>
      <c r="O450" s="195" t="str">
        <f>IF(E450="","",VLOOKUP(E450,'Summarized Plan'!$A:$G,7,0))</f>
        <v/>
      </c>
      <c r="P450" s="196"/>
      <c r="Q450" s="198">
        <f t="shared" si="160"/>
        <v>0</v>
      </c>
      <c r="R450" s="197" t="str">
        <f>IF($B450="","",VLOOKUP($Q450,'DSR Attendance'!$A$3:$D$179,4,FALSE))</f>
        <v/>
      </c>
      <c r="S450" s="197"/>
      <c r="T450" s="197">
        <f t="shared" si="161"/>
        <v>0</v>
      </c>
      <c r="U450" s="197">
        <f t="shared" si="162"/>
        <v>0</v>
      </c>
      <c r="V450" s="197" t="str">
        <f t="shared" si="163"/>
        <v/>
      </c>
      <c r="W450" s="197"/>
      <c r="X450" s="197" t="str">
        <f>_xlfn.IFNA(IF(L450="","",VLOOKUP(L450,'Truck Utilization'!B$3:D$147,3,FALSE)),"")</f>
        <v/>
      </c>
      <c r="Y450" s="197" t="str">
        <f>IF(X450="","",IF(E450="","",VLOOKUP(E450,'Summarized Plan'!$A:$E,5,0)))</f>
        <v/>
      </c>
      <c r="Z450" s="197">
        <f t="shared" si="164"/>
        <v>0</v>
      </c>
      <c r="AA450" s="197">
        <f t="shared" si="165"/>
        <v>0</v>
      </c>
      <c r="AB450" s="197" t="str">
        <f t="shared" si="166"/>
        <v/>
      </c>
      <c r="AC450" s="197"/>
      <c r="AD450" s="197">
        <f t="shared" si="167"/>
        <v>0</v>
      </c>
      <c r="AE450" s="197">
        <f t="shared" si="168"/>
        <v>0</v>
      </c>
      <c r="AF450" s="197" t="str">
        <f t="shared" si="169"/>
        <v/>
      </c>
      <c r="AG450" s="194"/>
      <c r="AH450" s="194"/>
      <c r="AI450" s="194"/>
      <c r="AJ450" s="193"/>
      <c r="AK450" s="199"/>
      <c r="AL450" s="194"/>
      <c r="AM450" s="115" t="e">
        <f t="shared" si="170"/>
        <v>#VALUE!</v>
      </c>
      <c r="AO450" s="11">
        <f t="shared" si="171"/>
        <v>0</v>
      </c>
      <c r="AP450" s="11" t="e">
        <f t="shared" si="172"/>
        <v>#N/A</v>
      </c>
      <c r="AQ450" s="11" t="str">
        <f t="shared" si="173"/>
        <v/>
      </c>
      <c r="AS450" s="202">
        <f t="shared" si="174"/>
        <v>0</v>
      </c>
      <c r="AT450" s="11" t="str">
        <f t="shared" si="175"/>
        <v/>
      </c>
      <c r="AW450" s="116"/>
      <c r="AX450" s="115" t="e">
        <f t="shared" si="176"/>
        <v>#VALUE!</v>
      </c>
      <c r="AY450" s="278" t="str">
        <f t="shared" si="177"/>
        <v/>
      </c>
      <c r="BC450" s="115" t="str">
        <f>IF(E450="","",_xlfn.XLOOKUP(E450,'Summarized Plan'!A:A,'Summarized Plan'!K:K))</f>
        <v/>
      </c>
      <c r="XEU450" s="138">
        <f t="shared" si="179"/>
        <v>0</v>
      </c>
      <c r="XEV450" s="138" t="str">
        <f>IF(E450="","",B447)</f>
        <v/>
      </c>
      <c r="XEW450" s="153" t="str">
        <f t="shared" si="180"/>
        <v/>
      </c>
      <c r="XEX450" s="138" t="str">
        <f>IF(ISNA(VLOOKUP(E450,'Summarized Plan'!$A:$U,19,0)),"",VLOOKUP(E450,'Summarized Plan'!$A:$U,19,0))</f>
        <v/>
      </c>
      <c r="XEY450" s="16" t="str">
        <f>IF('Truck Utilization'!A415=0,"",'Truck Utilization'!A415)</f>
        <v/>
      </c>
      <c r="XEZ450" s="16" t="str">
        <f>IF('Truck Utilization'!B415=0,"",'Truck Utilization'!B415)</f>
        <v/>
      </c>
      <c r="XFA450" s="138">
        <f t="shared" si="178"/>
        <v>1</v>
      </c>
      <c r="XFB450" s="138" t="str">
        <f>IF('DSR Attendance'!A376="","",'DSR Attendance'!A376)</f>
        <v/>
      </c>
      <c r="XFC450" s="138" t="str">
        <f>IF('DSR Attendance'!B376="","",'DSR Attendance'!B376)</f>
        <v/>
      </c>
    </row>
    <row r="451" spans="1:55 16375:16383" ht="14.4" customHeight="1">
      <c r="A451" s="190" t="str">
        <f>IF(L451="","",VLOOKUP(L451,'Truck Utilization'!B$3:C$300,2,FALSE))</f>
        <v/>
      </c>
      <c r="B451" s="191"/>
      <c r="C451" s="192" t="str">
        <f>IF($B451="","",VLOOKUP($B451,'DSR Attendance'!$A$3:$E$273,5,FALSE))</f>
        <v/>
      </c>
      <c r="D451" s="193"/>
      <c r="E451" s="637"/>
      <c r="F451" s="195"/>
      <c r="G451" s="195"/>
      <c r="H451" s="195"/>
      <c r="I451" s="196" t="str">
        <f>IF(E451="","",VLOOKUP(E451,'Summarized Plan'!A:B,2,0))</f>
        <v/>
      </c>
      <c r="J451" s="194"/>
      <c r="K451" s="194" t="s">
        <v>378</v>
      </c>
      <c r="L451" s="195"/>
      <c r="M451" s="194" t="str">
        <f t="shared" si="159"/>
        <v/>
      </c>
      <c r="N451" s="195" t="str">
        <f>IF(E451="","",VLOOKUP(E451,'Summarized Plan'!$A:$C,3,0))</f>
        <v/>
      </c>
      <c r="O451" s="195" t="str">
        <f>IF(E451="","",VLOOKUP(E451,'Summarized Plan'!$A:$G,7,0))</f>
        <v/>
      </c>
      <c r="P451" s="196"/>
      <c r="Q451" s="198">
        <f t="shared" si="160"/>
        <v>0</v>
      </c>
      <c r="R451" s="197" t="str">
        <f>IF($B451="","",VLOOKUP($Q451,'DSR Attendance'!$A$3:$D$179,4,FALSE))</f>
        <v/>
      </c>
      <c r="S451" s="197"/>
      <c r="T451" s="197">
        <f t="shared" si="161"/>
        <v>0</v>
      </c>
      <c r="U451" s="197">
        <f t="shared" si="162"/>
        <v>0</v>
      </c>
      <c r="V451" s="197" t="str">
        <f t="shared" si="163"/>
        <v/>
      </c>
      <c r="W451" s="197"/>
      <c r="X451" s="197" t="str">
        <f>_xlfn.IFNA(IF(L451="","",VLOOKUP(L451,'Truck Utilization'!B$3:D$147,3,FALSE)),"")</f>
        <v/>
      </c>
      <c r="Y451" s="197" t="str">
        <f>IF(X451="","",IF(E451="","",VLOOKUP(E451,'Summarized Plan'!$A:$E,5,0)))</f>
        <v/>
      </c>
      <c r="Z451" s="197">
        <f t="shared" si="164"/>
        <v>0</v>
      </c>
      <c r="AA451" s="197">
        <f t="shared" si="165"/>
        <v>0</v>
      </c>
      <c r="AB451" s="197" t="str">
        <f t="shared" si="166"/>
        <v/>
      </c>
      <c r="AC451" s="197"/>
      <c r="AD451" s="197">
        <f t="shared" si="167"/>
        <v>0</v>
      </c>
      <c r="AE451" s="197">
        <f t="shared" si="168"/>
        <v>0</v>
      </c>
      <c r="AF451" s="197" t="str">
        <f t="shared" si="169"/>
        <v/>
      </c>
      <c r="AG451" s="194"/>
      <c r="AH451" s="194"/>
      <c r="AI451" s="194"/>
      <c r="AJ451" s="193"/>
      <c r="AK451" s="199"/>
      <c r="AL451" s="194"/>
      <c r="AM451" s="115" t="e">
        <f t="shared" si="170"/>
        <v>#VALUE!</v>
      </c>
      <c r="AO451" s="11">
        <f t="shared" si="171"/>
        <v>0</v>
      </c>
      <c r="AP451" s="11" t="e">
        <f t="shared" si="172"/>
        <v>#N/A</v>
      </c>
      <c r="AQ451" s="11" t="str">
        <f t="shared" si="173"/>
        <v/>
      </c>
      <c r="AS451" s="202">
        <f t="shared" si="174"/>
        <v>0</v>
      </c>
      <c r="AT451" s="11" t="str">
        <f t="shared" si="175"/>
        <v/>
      </c>
      <c r="AW451" s="116"/>
      <c r="AX451" s="115" t="e">
        <f t="shared" si="176"/>
        <v>#VALUE!</v>
      </c>
      <c r="AY451" s="278" t="str">
        <f t="shared" si="177"/>
        <v/>
      </c>
      <c r="BC451" s="115" t="str">
        <f>IF(E451="","",_xlfn.XLOOKUP(E451,'Summarized Plan'!A:A,'Summarized Plan'!K:K))</f>
        <v/>
      </c>
      <c r="XEU451" s="138">
        <f t="shared" si="179"/>
        <v>0</v>
      </c>
      <c r="XEV451" s="138" t="str">
        <f>IF(E451="","",B447)</f>
        <v/>
      </c>
      <c r="XEW451" s="153" t="str">
        <f t="shared" si="180"/>
        <v/>
      </c>
      <c r="XEX451" s="138" t="str">
        <f>IF(ISNA(VLOOKUP(E451,'Summarized Plan'!$A:$U,19,0)),"",VLOOKUP(E451,'Summarized Plan'!$A:$U,19,0))</f>
        <v/>
      </c>
      <c r="XEY451" s="16" t="str">
        <f>IF('Truck Utilization'!A416=0,"",'Truck Utilization'!A416)</f>
        <v/>
      </c>
      <c r="XEZ451" s="16" t="str">
        <f>IF('Truck Utilization'!B416=0,"",'Truck Utilization'!B416)</f>
        <v/>
      </c>
      <c r="XFA451" s="138">
        <f t="shared" si="178"/>
        <v>1</v>
      </c>
      <c r="XFB451" s="138" t="str">
        <f>IF('DSR Attendance'!A377="","",'DSR Attendance'!A377)</f>
        <v/>
      </c>
      <c r="XFC451" s="138" t="str">
        <f>IF('DSR Attendance'!B377="","",'DSR Attendance'!B377)</f>
        <v/>
      </c>
    </row>
    <row r="452" spans="1:55 16375:16383" ht="14.4" customHeight="1">
      <c r="A452" s="190" t="str">
        <f>IF(L452="","",VLOOKUP(L452,'Truck Utilization'!B$3:C$300,2,FALSE))</f>
        <v/>
      </c>
      <c r="B452" s="191"/>
      <c r="C452" s="192" t="str">
        <f>IF($B452="","",VLOOKUP($B452,'DSR Attendance'!$A$3:$E$273,5,FALSE))</f>
        <v/>
      </c>
      <c r="D452" s="193"/>
      <c r="E452" s="637"/>
      <c r="F452" s="195"/>
      <c r="G452" s="195"/>
      <c r="H452" s="195"/>
      <c r="I452" s="196" t="str">
        <f>IF(E452="","",VLOOKUP(E452,'Summarized Plan'!A:B,2,0))</f>
        <v/>
      </c>
      <c r="J452" s="194"/>
      <c r="K452" s="194" t="s">
        <v>378</v>
      </c>
      <c r="L452" s="195"/>
      <c r="M452" s="194" t="str">
        <f t="shared" si="159"/>
        <v/>
      </c>
      <c r="N452" s="195" t="str">
        <f>IF(E452="","",VLOOKUP(E452,'Summarized Plan'!$A:$C,3,0))</f>
        <v/>
      </c>
      <c r="O452" s="195" t="str">
        <f>IF(E452="","",VLOOKUP(E452,'Summarized Plan'!$A:$G,7,0))</f>
        <v/>
      </c>
      <c r="P452" s="196"/>
      <c r="Q452" s="198">
        <f t="shared" si="160"/>
        <v>0</v>
      </c>
      <c r="R452" s="197" t="str">
        <f>IF($B452="","",VLOOKUP($Q452,'DSR Attendance'!$A$3:$D$179,4,FALSE))</f>
        <v/>
      </c>
      <c r="S452" s="197"/>
      <c r="T452" s="197">
        <f t="shared" si="161"/>
        <v>0</v>
      </c>
      <c r="U452" s="197">
        <f t="shared" si="162"/>
        <v>0</v>
      </c>
      <c r="V452" s="197" t="str">
        <f t="shared" si="163"/>
        <v/>
      </c>
      <c r="W452" s="197"/>
      <c r="X452" s="197" t="str">
        <f>_xlfn.IFNA(IF(L452="","",VLOOKUP(L452,'Truck Utilization'!B$3:D$147,3,FALSE)),"")</f>
        <v/>
      </c>
      <c r="Y452" s="197" t="str">
        <f>IF(X452="","",IF(E452="","",VLOOKUP(E452,'Summarized Plan'!$A:$E,5,0)))</f>
        <v/>
      </c>
      <c r="Z452" s="197">
        <f t="shared" si="164"/>
        <v>0</v>
      </c>
      <c r="AA452" s="197">
        <f t="shared" si="165"/>
        <v>0</v>
      </c>
      <c r="AB452" s="197" t="str">
        <f t="shared" si="166"/>
        <v/>
      </c>
      <c r="AC452" s="197"/>
      <c r="AD452" s="197">
        <f t="shared" si="167"/>
        <v>0</v>
      </c>
      <c r="AE452" s="197">
        <f t="shared" si="168"/>
        <v>0</v>
      </c>
      <c r="AF452" s="197" t="str">
        <f t="shared" si="169"/>
        <v/>
      </c>
      <c r="AG452" s="194"/>
      <c r="AH452" s="194"/>
      <c r="AI452" s="194"/>
      <c r="AJ452" s="193"/>
      <c r="AK452" s="199"/>
      <c r="AL452" s="194"/>
      <c r="AM452" s="115" t="e">
        <f t="shared" si="170"/>
        <v>#VALUE!</v>
      </c>
      <c r="AO452" s="11">
        <f t="shared" si="171"/>
        <v>0</v>
      </c>
      <c r="AP452" s="11" t="e">
        <f t="shared" si="172"/>
        <v>#N/A</v>
      </c>
      <c r="AQ452" s="11" t="str">
        <f t="shared" si="173"/>
        <v/>
      </c>
      <c r="AS452" s="202">
        <f t="shared" si="174"/>
        <v>0</v>
      </c>
      <c r="AT452" s="11" t="str">
        <f t="shared" si="175"/>
        <v/>
      </c>
      <c r="AW452" s="116"/>
      <c r="AX452" s="115" t="e">
        <f t="shared" si="176"/>
        <v>#VALUE!</v>
      </c>
      <c r="AY452" s="278" t="str">
        <f t="shared" si="177"/>
        <v/>
      </c>
      <c r="BC452" s="115" t="str">
        <f>IF(E452="","",_xlfn.XLOOKUP(E452,'Summarized Plan'!A:A,'Summarized Plan'!K:K))</f>
        <v/>
      </c>
      <c r="XEU452" s="138">
        <f t="shared" si="179"/>
        <v>0</v>
      </c>
      <c r="XEV452" s="138" t="str">
        <f>IF(E452="","",B452)</f>
        <v/>
      </c>
      <c r="XEW452" s="153" t="str">
        <f t="shared" si="180"/>
        <v/>
      </c>
      <c r="XEX452" s="138" t="str">
        <f>IF(ISNA(VLOOKUP(E452,'Summarized Plan'!$A:$U,19,0)),"",VLOOKUP(E452,'Summarized Plan'!$A:$U,19,0))</f>
        <v/>
      </c>
      <c r="XEY452" s="16" t="str">
        <f>IF('Truck Utilization'!A417=0,"",'Truck Utilization'!A417)</f>
        <v/>
      </c>
      <c r="XEZ452" s="16" t="str">
        <f>IF('Truck Utilization'!B417=0,"",'Truck Utilization'!B417)</f>
        <v/>
      </c>
      <c r="XFA452" s="138">
        <f t="shared" si="178"/>
        <v>1</v>
      </c>
      <c r="XFB452" s="138" t="str">
        <f>IF('DSR Attendance'!A378="","",'DSR Attendance'!A378)</f>
        <v/>
      </c>
      <c r="XFC452" s="138" t="str">
        <f>IF('DSR Attendance'!B378="","",'DSR Attendance'!B378)</f>
        <v/>
      </c>
    </row>
    <row r="453" spans="1:55 16375:16383" ht="14.4" customHeight="1">
      <c r="A453" s="190" t="str">
        <f>IF(L453="","",VLOOKUP(L453,'Truck Utilization'!B$3:C$300,2,FALSE))</f>
        <v/>
      </c>
      <c r="B453" s="191"/>
      <c r="C453" s="192" t="str">
        <f>IF($B453="","",VLOOKUP($B453,'DSR Attendance'!$A$3:$E$273,5,FALSE))</f>
        <v/>
      </c>
      <c r="D453" s="193"/>
      <c r="E453" s="637"/>
      <c r="F453" s="195"/>
      <c r="G453" s="195"/>
      <c r="H453" s="195"/>
      <c r="I453" s="196" t="str">
        <f>IF(E453="","",VLOOKUP(E453,'Summarized Plan'!A:B,2,0))</f>
        <v/>
      </c>
      <c r="J453" s="194"/>
      <c r="K453" s="194" t="s">
        <v>378</v>
      </c>
      <c r="L453" s="195"/>
      <c r="M453" s="194" t="str">
        <f t="shared" si="159"/>
        <v/>
      </c>
      <c r="N453" s="195" t="str">
        <f>IF(E453="","",VLOOKUP(E453,'Summarized Plan'!$A:$C,3,0))</f>
        <v/>
      </c>
      <c r="O453" s="195" t="str">
        <f>IF(E453="","",VLOOKUP(E453,'Summarized Plan'!$A:$G,7,0))</f>
        <v/>
      </c>
      <c r="P453" s="196"/>
      <c r="Q453" s="198">
        <f t="shared" si="160"/>
        <v>0</v>
      </c>
      <c r="R453" s="197" t="str">
        <f>IF($B453="","",VLOOKUP($Q453,'DSR Attendance'!$A$3:$D$179,4,FALSE))</f>
        <v/>
      </c>
      <c r="S453" s="197"/>
      <c r="T453" s="197">
        <f t="shared" si="161"/>
        <v>0</v>
      </c>
      <c r="U453" s="197">
        <f t="shared" si="162"/>
        <v>0</v>
      </c>
      <c r="V453" s="197" t="str">
        <f t="shared" si="163"/>
        <v/>
      </c>
      <c r="W453" s="197"/>
      <c r="X453" s="197" t="str">
        <f>_xlfn.IFNA(IF(L453="","",VLOOKUP(L453,'Truck Utilization'!B$3:D$147,3,FALSE)),"")</f>
        <v/>
      </c>
      <c r="Y453" s="197" t="str">
        <f>IF(X453="","",IF(E453="","",VLOOKUP(E453,'Summarized Plan'!$A:$E,5,0)))</f>
        <v/>
      </c>
      <c r="Z453" s="197">
        <f t="shared" si="164"/>
        <v>0</v>
      </c>
      <c r="AA453" s="197">
        <f t="shared" si="165"/>
        <v>0</v>
      </c>
      <c r="AB453" s="197" t="str">
        <f t="shared" si="166"/>
        <v/>
      </c>
      <c r="AC453" s="197"/>
      <c r="AD453" s="197">
        <f t="shared" si="167"/>
        <v>0</v>
      </c>
      <c r="AE453" s="197">
        <f t="shared" si="168"/>
        <v>0</v>
      </c>
      <c r="AF453" s="197" t="str">
        <f t="shared" si="169"/>
        <v/>
      </c>
      <c r="AG453" s="194"/>
      <c r="AH453" s="194"/>
      <c r="AI453" s="194"/>
      <c r="AJ453" s="193"/>
      <c r="AK453" s="199"/>
      <c r="AL453" s="194"/>
      <c r="AM453" s="115" t="e">
        <f t="shared" si="170"/>
        <v>#VALUE!</v>
      </c>
      <c r="AO453" s="11">
        <f t="shared" si="171"/>
        <v>0</v>
      </c>
      <c r="AP453" s="11" t="e">
        <f t="shared" si="172"/>
        <v>#N/A</v>
      </c>
      <c r="AQ453" s="11" t="str">
        <f t="shared" si="173"/>
        <v/>
      </c>
      <c r="AS453" s="202">
        <f t="shared" si="174"/>
        <v>0</v>
      </c>
      <c r="AT453" s="11" t="str">
        <f t="shared" si="175"/>
        <v/>
      </c>
      <c r="AW453" s="116"/>
      <c r="AX453" s="115" t="e">
        <f t="shared" si="176"/>
        <v>#VALUE!</v>
      </c>
      <c r="AY453" s="278" t="str">
        <f t="shared" si="177"/>
        <v/>
      </c>
      <c r="BC453" s="115" t="str">
        <f>IF(E453="","",_xlfn.XLOOKUP(E453,'Summarized Plan'!A:A,'Summarized Plan'!K:K))</f>
        <v/>
      </c>
      <c r="XEU453" s="138">
        <f t="shared" si="179"/>
        <v>0</v>
      </c>
      <c r="XEV453" s="138" t="str">
        <f>IF(E453="","",B452)</f>
        <v/>
      </c>
      <c r="XEW453" s="153" t="str">
        <f t="shared" si="180"/>
        <v/>
      </c>
      <c r="XEX453" s="138" t="str">
        <f>IF(ISNA(VLOOKUP(E453,'Summarized Plan'!$A:$U,19,0)),"",VLOOKUP(E453,'Summarized Plan'!$A:$U,19,0))</f>
        <v/>
      </c>
      <c r="XEY453" s="16" t="str">
        <f>IF('Truck Utilization'!A418=0,"",'Truck Utilization'!A418)</f>
        <v/>
      </c>
      <c r="XEZ453" s="16" t="str">
        <f>IF('Truck Utilization'!B418=0,"",'Truck Utilization'!B418)</f>
        <v/>
      </c>
      <c r="XFA453" s="138">
        <f t="shared" si="178"/>
        <v>1</v>
      </c>
      <c r="XFB453" s="138" t="str">
        <f>IF('DSR Attendance'!A379="","",'DSR Attendance'!A379)</f>
        <v/>
      </c>
      <c r="XFC453" s="138" t="str">
        <f>IF('DSR Attendance'!B379="","",'DSR Attendance'!B379)</f>
        <v/>
      </c>
    </row>
    <row r="454" spans="1:55 16375:16383" ht="14.4" customHeight="1">
      <c r="A454" s="190" t="str">
        <f>IF(L454="","",VLOOKUP(L454,'Truck Utilization'!B$3:C$300,2,FALSE))</f>
        <v/>
      </c>
      <c r="B454" s="191"/>
      <c r="C454" s="192" t="str">
        <f>IF($B454="","",VLOOKUP($B454,'DSR Attendance'!$A$3:$E$273,5,FALSE))</f>
        <v/>
      </c>
      <c r="D454" s="193"/>
      <c r="E454" s="637"/>
      <c r="F454" s="195"/>
      <c r="G454" s="195"/>
      <c r="H454" s="195"/>
      <c r="I454" s="196" t="str">
        <f>IF(E454="","",VLOOKUP(E454,'Summarized Plan'!A:B,2,0))</f>
        <v/>
      </c>
      <c r="J454" s="194"/>
      <c r="K454" s="194" t="s">
        <v>378</v>
      </c>
      <c r="L454" s="195"/>
      <c r="M454" s="194" t="str">
        <f t="shared" si="159"/>
        <v/>
      </c>
      <c r="N454" s="195" t="str">
        <f>IF(E454="","",VLOOKUP(E454,'Summarized Plan'!$A:$C,3,0))</f>
        <v/>
      </c>
      <c r="O454" s="195" t="str">
        <f>IF(E454="","",VLOOKUP(E454,'Summarized Plan'!$A:$G,7,0))</f>
        <v/>
      </c>
      <c r="P454" s="196"/>
      <c r="Q454" s="198">
        <f t="shared" si="160"/>
        <v>0</v>
      </c>
      <c r="R454" s="197" t="str">
        <f>IF($B454="","",VLOOKUP($Q454,'DSR Attendance'!$A$3:$D$179,4,FALSE))</f>
        <v/>
      </c>
      <c r="S454" s="197"/>
      <c r="T454" s="197">
        <f t="shared" si="161"/>
        <v>0</v>
      </c>
      <c r="U454" s="197">
        <f t="shared" si="162"/>
        <v>0</v>
      </c>
      <c r="V454" s="197" t="str">
        <f t="shared" si="163"/>
        <v/>
      </c>
      <c r="W454" s="197"/>
      <c r="X454" s="197" t="str">
        <f>_xlfn.IFNA(IF(L454="","",VLOOKUP(L454,'Truck Utilization'!B$3:D$147,3,FALSE)),"")</f>
        <v/>
      </c>
      <c r="Y454" s="197" t="str">
        <f>IF(X454="","",IF(E454="","",VLOOKUP(E454,'Summarized Plan'!$A:$E,5,0)))</f>
        <v/>
      </c>
      <c r="Z454" s="197">
        <f t="shared" si="164"/>
        <v>0</v>
      </c>
      <c r="AA454" s="197">
        <f t="shared" si="165"/>
        <v>0</v>
      </c>
      <c r="AB454" s="197" t="str">
        <f t="shared" si="166"/>
        <v/>
      </c>
      <c r="AC454" s="197"/>
      <c r="AD454" s="197">
        <f t="shared" si="167"/>
        <v>0</v>
      </c>
      <c r="AE454" s="197">
        <f t="shared" si="168"/>
        <v>0</v>
      </c>
      <c r="AF454" s="197" t="str">
        <f t="shared" si="169"/>
        <v/>
      </c>
      <c r="AG454" s="194"/>
      <c r="AH454" s="194"/>
      <c r="AI454" s="194"/>
      <c r="AJ454" s="193"/>
      <c r="AK454" s="199"/>
      <c r="AL454" s="194"/>
      <c r="AM454" s="115" t="e">
        <f t="shared" si="170"/>
        <v>#VALUE!</v>
      </c>
      <c r="AO454" s="11">
        <f t="shared" si="171"/>
        <v>0</v>
      </c>
      <c r="AP454" s="11" t="e">
        <f t="shared" si="172"/>
        <v>#N/A</v>
      </c>
      <c r="AQ454" s="11" t="str">
        <f t="shared" si="173"/>
        <v/>
      </c>
      <c r="AS454" s="202">
        <f t="shared" si="174"/>
        <v>0</v>
      </c>
      <c r="AT454" s="11" t="str">
        <f t="shared" si="175"/>
        <v/>
      </c>
      <c r="AW454" s="116"/>
      <c r="AX454" s="115" t="e">
        <f t="shared" si="176"/>
        <v>#VALUE!</v>
      </c>
      <c r="AY454" s="278" t="str">
        <f t="shared" si="177"/>
        <v/>
      </c>
      <c r="BC454" s="115" t="str">
        <f>IF(E454="","",_xlfn.XLOOKUP(E454,'Summarized Plan'!A:A,'Summarized Plan'!K:K))</f>
        <v/>
      </c>
      <c r="XEU454" s="138">
        <f t="shared" si="179"/>
        <v>0</v>
      </c>
      <c r="XEV454" s="138" t="str">
        <f>IF(E454="","",B452)</f>
        <v/>
      </c>
      <c r="XEW454" s="153" t="str">
        <f t="shared" si="180"/>
        <v/>
      </c>
      <c r="XEX454" s="138" t="str">
        <f>IF(ISNA(VLOOKUP(E454,'Summarized Plan'!$A:$U,19,0)),"",VLOOKUP(E454,'Summarized Plan'!$A:$U,19,0))</f>
        <v/>
      </c>
      <c r="XEY454" s="16" t="str">
        <f>IF('Truck Utilization'!A419=0,"",'Truck Utilization'!A419)</f>
        <v/>
      </c>
      <c r="XEZ454" s="16" t="str">
        <f>IF('Truck Utilization'!B419=0,"",'Truck Utilization'!B419)</f>
        <v/>
      </c>
      <c r="XFA454" s="138">
        <f t="shared" si="178"/>
        <v>1</v>
      </c>
      <c r="XFB454" s="138" t="str">
        <f>IF('DSR Attendance'!A380="","",'DSR Attendance'!A380)</f>
        <v/>
      </c>
      <c r="XFC454" s="138" t="str">
        <f>IF('DSR Attendance'!B380="","",'DSR Attendance'!B380)</f>
        <v/>
      </c>
    </row>
    <row r="455" spans="1:55 16375:16383" ht="14.4" customHeight="1">
      <c r="A455" s="190" t="str">
        <f>IF(L455="","",VLOOKUP(L455,'Truck Utilization'!B$3:C$300,2,FALSE))</f>
        <v/>
      </c>
      <c r="B455" s="191"/>
      <c r="C455" s="192" t="str">
        <f>IF($B455="","",VLOOKUP($B455,'DSR Attendance'!$A$3:$E$273,5,FALSE))</f>
        <v/>
      </c>
      <c r="D455" s="193"/>
      <c r="E455" s="637"/>
      <c r="F455" s="195"/>
      <c r="G455" s="195"/>
      <c r="H455" s="195"/>
      <c r="I455" s="196" t="str">
        <f>IF(E455="","",VLOOKUP(E455,'Summarized Plan'!A:B,2,0))</f>
        <v/>
      </c>
      <c r="J455" s="194"/>
      <c r="K455" s="194" t="s">
        <v>378</v>
      </c>
      <c r="L455" s="195"/>
      <c r="M455" s="194" t="str">
        <f t="shared" si="159"/>
        <v/>
      </c>
      <c r="N455" s="195" t="str">
        <f>IF(E455="","",VLOOKUP(E455,'Summarized Plan'!$A:$C,3,0))</f>
        <v/>
      </c>
      <c r="O455" s="195" t="str">
        <f>IF(E455="","",VLOOKUP(E455,'Summarized Plan'!$A:$G,7,0))</f>
        <v/>
      </c>
      <c r="P455" s="196"/>
      <c r="Q455" s="198">
        <f t="shared" si="160"/>
        <v>0</v>
      </c>
      <c r="R455" s="197" t="str">
        <f>IF($B455="","",VLOOKUP($Q455,'DSR Attendance'!$A$3:$D$179,4,FALSE))</f>
        <v/>
      </c>
      <c r="S455" s="197"/>
      <c r="T455" s="197">
        <f t="shared" si="161"/>
        <v>0</v>
      </c>
      <c r="U455" s="197">
        <f t="shared" si="162"/>
        <v>0</v>
      </c>
      <c r="V455" s="197" t="str">
        <f t="shared" si="163"/>
        <v/>
      </c>
      <c r="W455" s="197"/>
      <c r="X455" s="197" t="str">
        <f>_xlfn.IFNA(IF(L455="","",VLOOKUP(L455,'Truck Utilization'!B$3:D$147,3,FALSE)),"")</f>
        <v/>
      </c>
      <c r="Y455" s="197" t="str">
        <f>IF(X455="","",IF(E455="","",VLOOKUP(E455,'Summarized Plan'!$A:$E,5,0)))</f>
        <v/>
      </c>
      <c r="Z455" s="197">
        <f t="shared" si="164"/>
        <v>0</v>
      </c>
      <c r="AA455" s="197">
        <f t="shared" si="165"/>
        <v>0</v>
      </c>
      <c r="AB455" s="197" t="str">
        <f t="shared" si="166"/>
        <v/>
      </c>
      <c r="AC455" s="197"/>
      <c r="AD455" s="197">
        <f t="shared" si="167"/>
        <v>0</v>
      </c>
      <c r="AE455" s="197">
        <f t="shared" si="168"/>
        <v>0</v>
      </c>
      <c r="AF455" s="197" t="str">
        <f t="shared" si="169"/>
        <v/>
      </c>
      <c r="AG455" s="194"/>
      <c r="AH455" s="194"/>
      <c r="AI455" s="194"/>
      <c r="AJ455" s="193"/>
      <c r="AK455" s="199"/>
      <c r="AL455" s="194"/>
      <c r="AM455" s="115" t="e">
        <f t="shared" si="170"/>
        <v>#VALUE!</v>
      </c>
      <c r="AO455" s="11">
        <f t="shared" si="171"/>
        <v>0</v>
      </c>
      <c r="AP455" s="11" t="e">
        <f t="shared" si="172"/>
        <v>#N/A</v>
      </c>
      <c r="AQ455" s="11" t="str">
        <f t="shared" si="173"/>
        <v/>
      </c>
      <c r="AS455" s="202">
        <f t="shared" si="174"/>
        <v>0</v>
      </c>
      <c r="AT455" s="11" t="str">
        <f t="shared" si="175"/>
        <v/>
      </c>
      <c r="AW455" s="116"/>
      <c r="AX455" s="115" t="e">
        <f t="shared" si="176"/>
        <v>#VALUE!</v>
      </c>
      <c r="AY455" s="278" t="str">
        <f t="shared" si="177"/>
        <v/>
      </c>
      <c r="BC455" s="115" t="str">
        <f>IF(E455="","",_xlfn.XLOOKUP(E455,'Summarized Plan'!A:A,'Summarized Plan'!K:K))</f>
        <v/>
      </c>
      <c r="XEU455" s="138">
        <f t="shared" si="179"/>
        <v>0</v>
      </c>
      <c r="XEV455" s="138" t="str">
        <f>IF(E455="","",B452)</f>
        <v/>
      </c>
      <c r="XEW455" s="153" t="str">
        <f t="shared" si="180"/>
        <v/>
      </c>
      <c r="XEX455" s="138" t="str">
        <f>IF(ISNA(VLOOKUP(E455,'Summarized Plan'!$A:$U,19,0)),"",VLOOKUP(E455,'Summarized Plan'!$A:$U,19,0))</f>
        <v/>
      </c>
      <c r="XEY455" s="16" t="str">
        <f>IF('Truck Utilization'!A420=0,"",'Truck Utilization'!A420)</f>
        <v/>
      </c>
      <c r="XEZ455" s="16" t="str">
        <f>IF('Truck Utilization'!B420=0,"",'Truck Utilization'!B420)</f>
        <v/>
      </c>
      <c r="XFA455" s="138">
        <f t="shared" si="178"/>
        <v>1</v>
      </c>
      <c r="XFB455" s="138" t="str">
        <f>IF('DSR Attendance'!A381="","",'DSR Attendance'!A381)</f>
        <v/>
      </c>
      <c r="XFC455" s="138" t="str">
        <f>IF('DSR Attendance'!B381="","",'DSR Attendance'!B381)</f>
        <v/>
      </c>
    </row>
    <row r="456" spans="1:55 16375:16383" ht="14.4" customHeight="1">
      <c r="A456" s="190" t="str">
        <f>IF(L456="","",VLOOKUP(L456,'Truck Utilization'!B$3:C$300,2,FALSE))</f>
        <v/>
      </c>
      <c r="B456" s="191"/>
      <c r="C456" s="192" t="str">
        <f>IF($B456="","",VLOOKUP($B456,'DSR Attendance'!$A$3:$E$273,5,FALSE))</f>
        <v/>
      </c>
      <c r="D456" s="193"/>
      <c r="E456" s="637"/>
      <c r="F456" s="195"/>
      <c r="G456" s="195"/>
      <c r="H456" s="195"/>
      <c r="I456" s="196" t="str">
        <f>IF(E456="","",VLOOKUP(E456,'Summarized Plan'!A:B,2,0))</f>
        <v/>
      </c>
      <c r="J456" s="194"/>
      <c r="K456" s="194" t="s">
        <v>378</v>
      </c>
      <c r="L456" s="195"/>
      <c r="M456" s="194" t="str">
        <f t="shared" ref="M456:M519" si="181">N456</f>
        <v/>
      </c>
      <c r="N456" s="195" t="str">
        <f>IF(E456="","",VLOOKUP(E456,'Summarized Plan'!$A:$C,3,0))</f>
        <v/>
      </c>
      <c r="O456" s="195" t="str">
        <f>IF(E456="","",VLOOKUP(E456,'Summarized Plan'!$A:$G,7,0))</f>
        <v/>
      </c>
      <c r="P456" s="196"/>
      <c r="Q456" s="198">
        <f t="shared" ref="Q456:Q519" si="182">B456</f>
        <v>0</v>
      </c>
      <c r="R456" s="197" t="str">
        <f>IF($B456="","",VLOOKUP($Q456,'DSR Attendance'!$A$3:$D$179,4,FALSE))</f>
        <v/>
      </c>
      <c r="S456" s="197"/>
      <c r="T456" s="197">
        <f t="shared" ref="T456:T519" si="183">+L456</f>
        <v>0</v>
      </c>
      <c r="U456" s="197">
        <f t="shared" ref="U456:U519" si="184">+B456</f>
        <v>0</v>
      </c>
      <c r="V456" s="197" t="str">
        <f t="shared" ref="V456:V519" si="185">+O456</f>
        <v/>
      </c>
      <c r="W456" s="197"/>
      <c r="X456" s="197" t="str">
        <f>_xlfn.IFNA(IF(L456="","",VLOOKUP(L456,'Truck Utilization'!B$3:D$147,3,FALSE)),"")</f>
        <v/>
      </c>
      <c r="Y456" s="197" t="str">
        <f>IF(X456="","",IF(E456="","",VLOOKUP(E456,'Summarized Plan'!$A:$E,5,0)))</f>
        <v/>
      </c>
      <c r="Z456" s="197">
        <f t="shared" ref="Z456:Z519" si="186">+E456</f>
        <v>0</v>
      </c>
      <c r="AA456" s="197">
        <f t="shared" ref="AA456:AA519" si="187">+L456</f>
        <v>0</v>
      </c>
      <c r="AB456" s="197" t="str">
        <f t="shared" ref="AB456:AB519" si="188">+N456</f>
        <v/>
      </c>
      <c r="AC456" s="197"/>
      <c r="AD456" s="197">
        <f t="shared" ref="AD456:AD519" si="189">+Q456</f>
        <v>0</v>
      </c>
      <c r="AE456" s="197">
        <f t="shared" ref="AE456:AE519" si="190">+F456</f>
        <v>0</v>
      </c>
      <c r="AF456" s="197" t="str">
        <f t="shared" ref="AF456:AF519" si="191">+I456</f>
        <v/>
      </c>
      <c r="AG456" s="194"/>
      <c r="AH456" s="194"/>
      <c r="AI456" s="194"/>
      <c r="AJ456" s="193"/>
      <c r="AK456" s="199"/>
      <c r="AL456" s="194"/>
      <c r="AM456" s="115" t="e">
        <f t="shared" ref="AM456:AM519" si="192">N456-M456</f>
        <v>#VALUE!</v>
      </c>
      <c r="AO456" s="11">
        <f t="shared" ref="AO456:AO519" si="193">E456</f>
        <v>0</v>
      </c>
      <c r="AP456" s="11" t="e">
        <f t="shared" ref="AP456:AP519" si="194">VLOOKUP(O456,AV:AW,2,0)</f>
        <v>#N/A</v>
      </c>
      <c r="AQ456" s="11" t="str">
        <f t="shared" ref="AQ456:AQ519" si="195">N456</f>
        <v/>
      </c>
      <c r="AS456" s="202">
        <f t="shared" ref="AS456:AS519" si="196">B456</f>
        <v>0</v>
      </c>
      <c r="AT456" s="11" t="str">
        <f t="shared" ref="AT456:AT519" si="197">A456</f>
        <v/>
      </c>
      <c r="AW456" s="116"/>
      <c r="AX456" s="115" t="e">
        <f t="shared" ref="AX456:AX519" si="198">Y456/X456</f>
        <v>#VALUE!</v>
      </c>
      <c r="AY456" s="278" t="str">
        <f t="shared" ref="AY456:AY519" si="199">IF(X456="","",Y456/X456)</f>
        <v/>
      </c>
      <c r="BC456" s="115" t="str">
        <f>IF(E456="","",_xlfn.XLOOKUP(E456,'Summarized Plan'!A:A,'Summarized Plan'!K:K))</f>
        <v/>
      </c>
      <c r="XEU456" s="138">
        <f t="shared" si="179"/>
        <v>0</v>
      </c>
      <c r="XEV456" s="138" t="str">
        <f>IF(E456="","",B452)</f>
        <v/>
      </c>
      <c r="XEW456" s="153" t="str">
        <f t="shared" si="180"/>
        <v/>
      </c>
      <c r="XEX456" s="138" t="str">
        <f>IF(ISNA(VLOOKUP(E456,'Summarized Plan'!$A:$U,19,0)),"",VLOOKUP(E456,'Summarized Plan'!$A:$U,19,0))</f>
        <v/>
      </c>
      <c r="XEY456" s="16" t="str">
        <f>IF('Truck Utilization'!A421=0,"",'Truck Utilization'!A421)</f>
        <v/>
      </c>
      <c r="XEZ456" s="16" t="str">
        <f>IF('Truck Utilization'!B421=0,"",'Truck Utilization'!B421)</f>
        <v/>
      </c>
      <c r="XFA456" s="138">
        <f t="shared" ref="XFA456:XFA514" si="200">IF(XFB456=0,"",1)</f>
        <v>1</v>
      </c>
      <c r="XFB456" s="138" t="str">
        <f>IF('DSR Attendance'!A382="","",'DSR Attendance'!A382)</f>
        <v/>
      </c>
      <c r="XFC456" s="138" t="str">
        <f>IF('DSR Attendance'!B382="","",'DSR Attendance'!B382)</f>
        <v/>
      </c>
    </row>
    <row r="457" spans="1:55 16375:16383" ht="14.4" customHeight="1">
      <c r="A457" s="190" t="str">
        <f>IF(L457="","",VLOOKUP(L457,'Truck Utilization'!B$3:C$300,2,FALSE))</f>
        <v/>
      </c>
      <c r="B457" s="191"/>
      <c r="C457" s="192" t="str">
        <f>IF($B457="","",VLOOKUP($B457,'DSR Attendance'!$A$3:$E$273,5,FALSE))</f>
        <v/>
      </c>
      <c r="D457" s="193"/>
      <c r="E457" s="637"/>
      <c r="F457" s="195"/>
      <c r="G457" s="195"/>
      <c r="H457" s="195"/>
      <c r="I457" s="196" t="str">
        <f>IF(E457="","",VLOOKUP(E457,'Summarized Plan'!A:B,2,0))</f>
        <v/>
      </c>
      <c r="J457" s="194"/>
      <c r="K457" s="194" t="s">
        <v>378</v>
      </c>
      <c r="L457" s="195"/>
      <c r="M457" s="194" t="str">
        <f t="shared" si="181"/>
        <v/>
      </c>
      <c r="N457" s="195" t="str">
        <f>IF(E457="","",VLOOKUP(E457,'Summarized Plan'!$A:$C,3,0))</f>
        <v/>
      </c>
      <c r="O457" s="195" t="str">
        <f>IF(E457="","",VLOOKUP(E457,'Summarized Plan'!$A:$G,7,0))</f>
        <v/>
      </c>
      <c r="P457" s="196"/>
      <c r="Q457" s="198">
        <f t="shared" si="182"/>
        <v>0</v>
      </c>
      <c r="R457" s="197" t="str">
        <f>IF($B457="","",VLOOKUP($Q457,'DSR Attendance'!$A$3:$D$179,4,FALSE))</f>
        <v/>
      </c>
      <c r="S457" s="197"/>
      <c r="T457" s="197">
        <f t="shared" si="183"/>
        <v>0</v>
      </c>
      <c r="U457" s="197">
        <f t="shared" si="184"/>
        <v>0</v>
      </c>
      <c r="V457" s="197" t="str">
        <f t="shared" si="185"/>
        <v/>
      </c>
      <c r="W457" s="197"/>
      <c r="X457" s="197" t="str">
        <f>_xlfn.IFNA(IF(L457="","",VLOOKUP(L457,'Truck Utilization'!B$3:D$147,3,FALSE)),"")</f>
        <v/>
      </c>
      <c r="Y457" s="197" t="str">
        <f>IF(X457="","",IF(E457="","",VLOOKUP(E457,'Summarized Plan'!$A:$E,5,0)))</f>
        <v/>
      </c>
      <c r="Z457" s="197">
        <f t="shared" si="186"/>
        <v>0</v>
      </c>
      <c r="AA457" s="197">
        <f t="shared" si="187"/>
        <v>0</v>
      </c>
      <c r="AB457" s="197" t="str">
        <f t="shared" si="188"/>
        <v/>
      </c>
      <c r="AC457" s="197"/>
      <c r="AD457" s="197">
        <f t="shared" si="189"/>
        <v>0</v>
      </c>
      <c r="AE457" s="197">
        <f t="shared" si="190"/>
        <v>0</v>
      </c>
      <c r="AF457" s="197" t="str">
        <f t="shared" si="191"/>
        <v/>
      </c>
      <c r="AG457" s="194"/>
      <c r="AH457" s="194"/>
      <c r="AI457" s="194"/>
      <c r="AJ457" s="193"/>
      <c r="AK457" s="199"/>
      <c r="AL457" s="194"/>
      <c r="AM457" s="115" t="e">
        <f t="shared" si="192"/>
        <v>#VALUE!</v>
      </c>
      <c r="AO457" s="11">
        <f t="shared" si="193"/>
        <v>0</v>
      </c>
      <c r="AP457" s="11" t="e">
        <f t="shared" si="194"/>
        <v>#N/A</v>
      </c>
      <c r="AQ457" s="11" t="str">
        <f t="shared" si="195"/>
        <v/>
      </c>
      <c r="AS457" s="202">
        <f t="shared" si="196"/>
        <v>0</v>
      </c>
      <c r="AT457" s="11" t="str">
        <f t="shared" si="197"/>
        <v/>
      </c>
      <c r="AW457" s="116"/>
      <c r="AX457" s="115" t="e">
        <f t="shared" si="198"/>
        <v>#VALUE!</v>
      </c>
      <c r="AY457" s="278" t="str">
        <f t="shared" si="199"/>
        <v/>
      </c>
      <c r="BC457" s="115" t="str">
        <f>IF(E457="","",_xlfn.XLOOKUP(E457,'Summarized Plan'!A:A,'Summarized Plan'!K:K))</f>
        <v/>
      </c>
      <c r="XEU457" s="138">
        <f t="shared" si="179"/>
        <v>0</v>
      </c>
      <c r="XEV457" s="138" t="str">
        <f>IF(E457="","",B457)</f>
        <v/>
      </c>
      <c r="XEW457" s="153" t="str">
        <f t="shared" si="180"/>
        <v/>
      </c>
      <c r="XEX457" s="138" t="str">
        <f>IF(ISNA(VLOOKUP(E457,'Summarized Plan'!$A:$U,19,0)),"",VLOOKUP(E457,'Summarized Plan'!$A:$U,19,0))</f>
        <v/>
      </c>
      <c r="XEY457" s="16" t="str">
        <f>IF('Truck Utilization'!A422=0,"",'Truck Utilization'!A422)</f>
        <v/>
      </c>
      <c r="XEZ457" s="16" t="str">
        <f>IF('Truck Utilization'!B422=0,"",'Truck Utilization'!B422)</f>
        <v/>
      </c>
      <c r="XFA457" s="138">
        <f t="shared" si="200"/>
        <v>1</v>
      </c>
      <c r="XFB457" s="138" t="str">
        <f>IF('DSR Attendance'!A383="","",'DSR Attendance'!A383)</f>
        <v/>
      </c>
      <c r="XFC457" s="138" t="str">
        <f>IF('DSR Attendance'!B383="","",'DSR Attendance'!B383)</f>
        <v/>
      </c>
    </row>
    <row r="458" spans="1:55 16375:16383" ht="14.4" customHeight="1">
      <c r="A458" s="190" t="str">
        <f>IF(L458="","",VLOOKUP(L458,'Truck Utilization'!B$3:C$300,2,FALSE))</f>
        <v/>
      </c>
      <c r="B458" s="191"/>
      <c r="C458" s="192" t="str">
        <f>IF($B458="","",VLOOKUP($B458,'DSR Attendance'!$A$3:$E$273,5,FALSE))</f>
        <v/>
      </c>
      <c r="D458" s="193"/>
      <c r="E458" s="637"/>
      <c r="F458" s="195"/>
      <c r="G458" s="195"/>
      <c r="H458" s="195"/>
      <c r="I458" s="196" t="str">
        <f>IF(E458="","",VLOOKUP(E458,'Summarized Plan'!A:B,2,0))</f>
        <v/>
      </c>
      <c r="J458" s="194"/>
      <c r="K458" s="194" t="s">
        <v>378</v>
      </c>
      <c r="L458" s="195"/>
      <c r="M458" s="194" t="str">
        <f t="shared" si="181"/>
        <v/>
      </c>
      <c r="N458" s="195" t="str">
        <f>IF(E458="","",VLOOKUP(E458,'Summarized Plan'!$A:$C,3,0))</f>
        <v/>
      </c>
      <c r="O458" s="195" t="str">
        <f>IF(E458="","",VLOOKUP(E458,'Summarized Plan'!$A:$G,7,0))</f>
        <v/>
      </c>
      <c r="P458" s="196"/>
      <c r="Q458" s="198">
        <f t="shared" si="182"/>
        <v>0</v>
      </c>
      <c r="R458" s="197" t="str">
        <f>IF($B458="","",VLOOKUP($Q458,'DSR Attendance'!$A$3:$D$179,4,FALSE))</f>
        <v/>
      </c>
      <c r="S458" s="197"/>
      <c r="T458" s="197">
        <f t="shared" si="183"/>
        <v>0</v>
      </c>
      <c r="U458" s="197">
        <f t="shared" si="184"/>
        <v>0</v>
      </c>
      <c r="V458" s="197" t="str">
        <f t="shared" si="185"/>
        <v/>
      </c>
      <c r="W458" s="197"/>
      <c r="X458" s="197" t="str">
        <f>_xlfn.IFNA(IF(L458="","",VLOOKUP(L458,'Truck Utilization'!B$3:D$147,3,FALSE)),"")</f>
        <v/>
      </c>
      <c r="Y458" s="197" t="str">
        <f>IF(X458="","",IF(E458="","",VLOOKUP(E458,'Summarized Plan'!$A:$E,5,0)))</f>
        <v/>
      </c>
      <c r="Z458" s="197">
        <f t="shared" si="186"/>
        <v>0</v>
      </c>
      <c r="AA458" s="197">
        <f t="shared" si="187"/>
        <v>0</v>
      </c>
      <c r="AB458" s="197" t="str">
        <f t="shared" si="188"/>
        <v/>
      </c>
      <c r="AC458" s="197"/>
      <c r="AD458" s="197">
        <f t="shared" si="189"/>
        <v>0</v>
      </c>
      <c r="AE458" s="197">
        <f t="shared" si="190"/>
        <v>0</v>
      </c>
      <c r="AF458" s="197" t="str">
        <f t="shared" si="191"/>
        <v/>
      </c>
      <c r="AG458" s="194"/>
      <c r="AH458" s="194"/>
      <c r="AI458" s="194"/>
      <c r="AJ458" s="193"/>
      <c r="AK458" s="199"/>
      <c r="AL458" s="194"/>
      <c r="AM458" s="115" t="e">
        <f t="shared" si="192"/>
        <v>#VALUE!</v>
      </c>
      <c r="AO458" s="11">
        <f t="shared" si="193"/>
        <v>0</v>
      </c>
      <c r="AP458" s="11" t="e">
        <f t="shared" si="194"/>
        <v>#N/A</v>
      </c>
      <c r="AQ458" s="11" t="str">
        <f t="shared" si="195"/>
        <v/>
      </c>
      <c r="AS458" s="202">
        <f t="shared" si="196"/>
        <v>0</v>
      </c>
      <c r="AT458" s="11" t="str">
        <f t="shared" si="197"/>
        <v/>
      </c>
      <c r="AW458" s="116"/>
      <c r="AX458" s="115" t="e">
        <f t="shared" si="198"/>
        <v>#VALUE!</v>
      </c>
      <c r="AY458" s="278" t="str">
        <f t="shared" si="199"/>
        <v/>
      </c>
      <c r="BC458" s="115" t="str">
        <f>IF(E458="","",_xlfn.XLOOKUP(E458,'Summarized Plan'!A:A,'Summarized Plan'!K:K))</f>
        <v/>
      </c>
      <c r="XEU458" s="138">
        <f t="shared" si="179"/>
        <v>0</v>
      </c>
      <c r="XEV458" s="138" t="str">
        <f>IF(E458="","",B457)</f>
        <v/>
      </c>
      <c r="XEW458" s="153" t="str">
        <f t="shared" si="180"/>
        <v/>
      </c>
      <c r="XEX458" s="138" t="str">
        <f>IF(ISNA(VLOOKUP(E458,'Summarized Plan'!$A:$U,19,0)),"",VLOOKUP(E458,'Summarized Plan'!$A:$U,19,0))</f>
        <v/>
      </c>
      <c r="XEY458" s="16" t="str">
        <f>IF('Truck Utilization'!A423=0,"",'Truck Utilization'!A423)</f>
        <v/>
      </c>
      <c r="XEZ458" s="16" t="str">
        <f>IF('Truck Utilization'!B423=0,"",'Truck Utilization'!B423)</f>
        <v/>
      </c>
      <c r="XFA458" s="138">
        <f t="shared" si="200"/>
        <v>1</v>
      </c>
      <c r="XFB458" s="138" t="str">
        <f>IF('DSR Attendance'!A384="","",'DSR Attendance'!A384)</f>
        <v/>
      </c>
      <c r="XFC458" s="138" t="str">
        <f>IF('DSR Attendance'!B384="","",'DSR Attendance'!B384)</f>
        <v/>
      </c>
    </row>
    <row r="459" spans="1:55 16375:16383" ht="14.4" customHeight="1">
      <c r="A459" s="190" t="str">
        <f>IF(L459="","",VLOOKUP(L459,'Truck Utilization'!B$3:C$300,2,FALSE))</f>
        <v/>
      </c>
      <c r="B459" s="191"/>
      <c r="C459" s="192" t="str">
        <f>IF($B459="","",VLOOKUP($B459,'DSR Attendance'!$A$3:$E$273,5,FALSE))</f>
        <v/>
      </c>
      <c r="D459" s="193"/>
      <c r="E459" s="637"/>
      <c r="F459" s="195"/>
      <c r="G459" s="195"/>
      <c r="H459" s="195"/>
      <c r="I459" s="196" t="str">
        <f>IF(E459="","",VLOOKUP(E459,'Summarized Plan'!A:B,2,0))</f>
        <v/>
      </c>
      <c r="J459" s="194"/>
      <c r="K459" s="194" t="s">
        <v>378</v>
      </c>
      <c r="L459" s="195"/>
      <c r="M459" s="194" t="str">
        <f t="shared" si="181"/>
        <v/>
      </c>
      <c r="N459" s="195" t="str">
        <f>IF(E459="","",VLOOKUP(E459,'Summarized Plan'!$A:$C,3,0))</f>
        <v/>
      </c>
      <c r="O459" s="195" t="str">
        <f>IF(E459="","",VLOOKUP(E459,'Summarized Plan'!$A:$G,7,0))</f>
        <v/>
      </c>
      <c r="P459" s="196"/>
      <c r="Q459" s="198">
        <f t="shared" si="182"/>
        <v>0</v>
      </c>
      <c r="R459" s="197" t="str">
        <f>IF($B459="","",VLOOKUP($Q459,'DSR Attendance'!$A$3:$D$179,4,FALSE))</f>
        <v/>
      </c>
      <c r="S459" s="197"/>
      <c r="T459" s="197">
        <f t="shared" si="183"/>
        <v>0</v>
      </c>
      <c r="U459" s="197">
        <f t="shared" si="184"/>
        <v>0</v>
      </c>
      <c r="V459" s="197" t="str">
        <f t="shared" si="185"/>
        <v/>
      </c>
      <c r="W459" s="197"/>
      <c r="X459" s="197" t="str">
        <f>_xlfn.IFNA(IF(L459="","",VLOOKUP(L459,'Truck Utilization'!B$3:D$147,3,FALSE)),"")</f>
        <v/>
      </c>
      <c r="Y459" s="197" t="str">
        <f>IF(X459="","",IF(E459="","",VLOOKUP(E459,'Summarized Plan'!$A:$E,5,0)))</f>
        <v/>
      </c>
      <c r="Z459" s="197">
        <f t="shared" si="186"/>
        <v>0</v>
      </c>
      <c r="AA459" s="197">
        <f t="shared" si="187"/>
        <v>0</v>
      </c>
      <c r="AB459" s="197" t="str">
        <f t="shared" si="188"/>
        <v/>
      </c>
      <c r="AC459" s="197"/>
      <c r="AD459" s="197">
        <f t="shared" si="189"/>
        <v>0</v>
      </c>
      <c r="AE459" s="197">
        <f t="shared" si="190"/>
        <v>0</v>
      </c>
      <c r="AF459" s="197" t="str">
        <f t="shared" si="191"/>
        <v/>
      </c>
      <c r="AG459" s="194"/>
      <c r="AH459" s="194"/>
      <c r="AI459" s="194"/>
      <c r="AJ459" s="193"/>
      <c r="AK459" s="199"/>
      <c r="AL459" s="194"/>
      <c r="AM459" s="115" t="e">
        <f t="shared" si="192"/>
        <v>#VALUE!</v>
      </c>
      <c r="AO459" s="11">
        <f t="shared" si="193"/>
        <v>0</v>
      </c>
      <c r="AP459" s="11" t="e">
        <f t="shared" si="194"/>
        <v>#N/A</v>
      </c>
      <c r="AQ459" s="11" t="str">
        <f t="shared" si="195"/>
        <v/>
      </c>
      <c r="AS459" s="202">
        <f t="shared" si="196"/>
        <v>0</v>
      </c>
      <c r="AT459" s="11" t="str">
        <f t="shared" si="197"/>
        <v/>
      </c>
      <c r="AW459" s="116"/>
      <c r="AX459" s="115" t="e">
        <f t="shared" si="198"/>
        <v>#VALUE!</v>
      </c>
      <c r="AY459" s="278" t="str">
        <f t="shared" si="199"/>
        <v/>
      </c>
      <c r="BC459" s="115" t="str">
        <f>IF(E459="","",_xlfn.XLOOKUP(E459,'Summarized Plan'!A:A,'Summarized Plan'!K:K))</f>
        <v/>
      </c>
      <c r="XEU459" s="138">
        <f t="shared" si="179"/>
        <v>0</v>
      </c>
      <c r="XEV459" s="138" t="str">
        <f>IF(E459="","",B457)</f>
        <v/>
      </c>
      <c r="XEW459" s="153" t="str">
        <f t="shared" si="180"/>
        <v/>
      </c>
      <c r="XEX459" s="138" t="str">
        <f>IF(ISNA(VLOOKUP(E459,'Summarized Plan'!$A:$U,19,0)),"",VLOOKUP(E459,'Summarized Plan'!$A:$U,19,0))</f>
        <v/>
      </c>
      <c r="XEY459" s="16" t="str">
        <f>IF('Truck Utilization'!A424=0,"",'Truck Utilization'!A424)</f>
        <v/>
      </c>
      <c r="XEZ459" s="16" t="str">
        <f>IF('Truck Utilization'!B424=0,"",'Truck Utilization'!B424)</f>
        <v/>
      </c>
      <c r="XFA459" s="138">
        <f t="shared" si="200"/>
        <v>1</v>
      </c>
      <c r="XFB459" s="138" t="str">
        <f>IF('DSR Attendance'!A385="","",'DSR Attendance'!A385)</f>
        <v/>
      </c>
      <c r="XFC459" s="138" t="str">
        <f>IF('DSR Attendance'!B385="","",'DSR Attendance'!B385)</f>
        <v/>
      </c>
    </row>
    <row r="460" spans="1:55 16375:16383" ht="14.4" customHeight="1">
      <c r="A460" s="190" t="str">
        <f>IF(L460="","",VLOOKUP(L460,'Truck Utilization'!B$3:C$300,2,FALSE))</f>
        <v/>
      </c>
      <c r="B460" s="191"/>
      <c r="C460" s="192" t="str">
        <f>IF($B460="","",VLOOKUP($B460,'DSR Attendance'!$A$3:$E$273,5,FALSE))</f>
        <v/>
      </c>
      <c r="D460" s="193"/>
      <c r="E460" s="637"/>
      <c r="F460" s="195"/>
      <c r="G460" s="195"/>
      <c r="H460" s="195"/>
      <c r="I460" s="196" t="str">
        <f>IF(E460="","",VLOOKUP(E460,'Summarized Plan'!A:B,2,0))</f>
        <v/>
      </c>
      <c r="J460" s="194"/>
      <c r="K460" s="194" t="s">
        <v>378</v>
      </c>
      <c r="L460" s="195"/>
      <c r="M460" s="194" t="str">
        <f t="shared" si="181"/>
        <v/>
      </c>
      <c r="N460" s="195" t="str">
        <f>IF(E460="","",VLOOKUP(E460,'Summarized Plan'!$A:$C,3,0))</f>
        <v/>
      </c>
      <c r="O460" s="195" t="str">
        <f>IF(E460="","",VLOOKUP(E460,'Summarized Plan'!$A:$G,7,0))</f>
        <v/>
      </c>
      <c r="P460" s="196"/>
      <c r="Q460" s="198">
        <f t="shared" si="182"/>
        <v>0</v>
      </c>
      <c r="R460" s="197" t="str">
        <f>IF($B460="","",VLOOKUP($Q460,'DSR Attendance'!$A$3:$D$179,4,FALSE))</f>
        <v/>
      </c>
      <c r="S460" s="197"/>
      <c r="T460" s="197">
        <f t="shared" si="183"/>
        <v>0</v>
      </c>
      <c r="U460" s="197">
        <f t="shared" si="184"/>
        <v>0</v>
      </c>
      <c r="V460" s="197" t="str">
        <f t="shared" si="185"/>
        <v/>
      </c>
      <c r="W460" s="197"/>
      <c r="X460" s="197" t="str">
        <f>_xlfn.IFNA(IF(L460="","",VLOOKUP(L460,'Truck Utilization'!B$3:D$147,3,FALSE)),"")</f>
        <v/>
      </c>
      <c r="Y460" s="197" t="str">
        <f>IF(X460="","",IF(E460="","",VLOOKUP(E460,'Summarized Plan'!$A:$E,5,0)))</f>
        <v/>
      </c>
      <c r="Z460" s="197">
        <f t="shared" si="186"/>
        <v>0</v>
      </c>
      <c r="AA460" s="197">
        <f t="shared" si="187"/>
        <v>0</v>
      </c>
      <c r="AB460" s="197" t="str">
        <f t="shared" si="188"/>
        <v/>
      </c>
      <c r="AC460" s="197"/>
      <c r="AD460" s="197">
        <f t="shared" si="189"/>
        <v>0</v>
      </c>
      <c r="AE460" s="197">
        <f t="shared" si="190"/>
        <v>0</v>
      </c>
      <c r="AF460" s="197" t="str">
        <f t="shared" si="191"/>
        <v/>
      </c>
      <c r="AG460" s="194"/>
      <c r="AH460" s="194"/>
      <c r="AI460" s="194"/>
      <c r="AJ460" s="193"/>
      <c r="AK460" s="199"/>
      <c r="AL460" s="194"/>
      <c r="AM460" s="115" t="e">
        <f t="shared" si="192"/>
        <v>#VALUE!</v>
      </c>
      <c r="AO460" s="11">
        <f t="shared" si="193"/>
        <v>0</v>
      </c>
      <c r="AP460" s="11" t="e">
        <f t="shared" si="194"/>
        <v>#N/A</v>
      </c>
      <c r="AQ460" s="11" t="str">
        <f t="shared" si="195"/>
        <v/>
      </c>
      <c r="AS460" s="202">
        <f t="shared" si="196"/>
        <v>0</v>
      </c>
      <c r="AT460" s="11" t="str">
        <f t="shared" si="197"/>
        <v/>
      </c>
      <c r="AW460" s="116"/>
      <c r="AX460" s="115" t="e">
        <f t="shared" si="198"/>
        <v>#VALUE!</v>
      </c>
      <c r="AY460" s="278" t="str">
        <f t="shared" si="199"/>
        <v/>
      </c>
      <c r="BC460" s="115" t="str">
        <f>IF(E460="","",_xlfn.XLOOKUP(E460,'Summarized Plan'!A:A,'Summarized Plan'!K:K))</f>
        <v/>
      </c>
      <c r="XEU460" s="138">
        <f t="shared" si="179"/>
        <v>0</v>
      </c>
      <c r="XEV460" s="138" t="str">
        <f>IF(E460="","",B457)</f>
        <v/>
      </c>
      <c r="XEW460" s="153" t="str">
        <f t="shared" si="180"/>
        <v/>
      </c>
      <c r="XEX460" s="138" t="str">
        <f>IF(ISNA(VLOOKUP(E460,'Summarized Plan'!$A:$U,19,0)),"",VLOOKUP(E460,'Summarized Plan'!$A:$U,19,0))</f>
        <v/>
      </c>
      <c r="XEY460" s="16" t="str">
        <f>IF('Truck Utilization'!A425=0,"",'Truck Utilization'!A425)</f>
        <v/>
      </c>
      <c r="XEZ460" s="16" t="str">
        <f>IF('Truck Utilization'!B425=0,"",'Truck Utilization'!B425)</f>
        <v/>
      </c>
      <c r="XFA460" s="138">
        <f t="shared" si="200"/>
        <v>1</v>
      </c>
      <c r="XFB460" s="138" t="str">
        <f>IF('DSR Attendance'!A386="","",'DSR Attendance'!A386)</f>
        <v/>
      </c>
      <c r="XFC460" s="138" t="str">
        <f>IF('DSR Attendance'!B386="","",'DSR Attendance'!B386)</f>
        <v/>
      </c>
    </row>
    <row r="461" spans="1:55 16375:16383" ht="14.4" customHeight="1">
      <c r="A461" s="190" t="str">
        <f>IF(L461="","",VLOOKUP(L461,'Truck Utilization'!B$3:C$300,2,FALSE))</f>
        <v/>
      </c>
      <c r="B461" s="191"/>
      <c r="C461" s="192" t="str">
        <f>IF($B461="","",VLOOKUP($B461,'DSR Attendance'!$A$3:$E$273,5,FALSE))</f>
        <v/>
      </c>
      <c r="D461" s="193"/>
      <c r="E461" s="637"/>
      <c r="F461" s="195"/>
      <c r="G461" s="195"/>
      <c r="H461" s="195"/>
      <c r="I461" s="196" t="str">
        <f>IF(E461="","",VLOOKUP(E461,'Summarized Plan'!A:B,2,0))</f>
        <v/>
      </c>
      <c r="J461" s="194"/>
      <c r="K461" s="194" t="s">
        <v>378</v>
      </c>
      <c r="L461" s="195"/>
      <c r="M461" s="194" t="str">
        <f t="shared" si="181"/>
        <v/>
      </c>
      <c r="N461" s="195" t="str">
        <f>IF(E461="","",VLOOKUP(E461,'Summarized Plan'!$A:$C,3,0))</f>
        <v/>
      </c>
      <c r="O461" s="195" t="str">
        <f>IF(E461="","",VLOOKUP(E461,'Summarized Plan'!$A:$G,7,0))</f>
        <v/>
      </c>
      <c r="P461" s="196"/>
      <c r="Q461" s="198">
        <f t="shared" si="182"/>
        <v>0</v>
      </c>
      <c r="R461" s="197" t="str">
        <f>IF($B461="","",VLOOKUP($Q461,'DSR Attendance'!$A$3:$D$179,4,FALSE))</f>
        <v/>
      </c>
      <c r="S461" s="197"/>
      <c r="T461" s="197">
        <f t="shared" si="183"/>
        <v>0</v>
      </c>
      <c r="U461" s="197">
        <f t="shared" si="184"/>
        <v>0</v>
      </c>
      <c r="V461" s="197" t="str">
        <f t="shared" si="185"/>
        <v/>
      </c>
      <c r="W461" s="197"/>
      <c r="X461" s="197" t="str">
        <f>_xlfn.IFNA(IF(L461="","",VLOOKUP(L461,'Truck Utilization'!B$3:D$147,3,FALSE)),"")</f>
        <v/>
      </c>
      <c r="Y461" s="197" t="str">
        <f>IF(X461="","",IF(E461="","",VLOOKUP(E461,'Summarized Plan'!$A:$E,5,0)))</f>
        <v/>
      </c>
      <c r="Z461" s="197">
        <f t="shared" si="186"/>
        <v>0</v>
      </c>
      <c r="AA461" s="197">
        <f t="shared" si="187"/>
        <v>0</v>
      </c>
      <c r="AB461" s="197" t="str">
        <f t="shared" si="188"/>
        <v/>
      </c>
      <c r="AC461" s="197"/>
      <c r="AD461" s="197">
        <f t="shared" si="189"/>
        <v>0</v>
      </c>
      <c r="AE461" s="197">
        <f t="shared" si="190"/>
        <v>0</v>
      </c>
      <c r="AF461" s="197" t="str">
        <f t="shared" si="191"/>
        <v/>
      </c>
      <c r="AG461" s="194"/>
      <c r="AH461" s="194"/>
      <c r="AI461" s="194"/>
      <c r="AJ461" s="193"/>
      <c r="AK461" s="199"/>
      <c r="AL461" s="194"/>
      <c r="AM461" s="115" t="e">
        <f t="shared" si="192"/>
        <v>#VALUE!</v>
      </c>
      <c r="AO461" s="11">
        <f t="shared" si="193"/>
        <v>0</v>
      </c>
      <c r="AP461" s="11" t="e">
        <f t="shared" si="194"/>
        <v>#N/A</v>
      </c>
      <c r="AQ461" s="11" t="str">
        <f t="shared" si="195"/>
        <v/>
      </c>
      <c r="AS461" s="202">
        <f t="shared" si="196"/>
        <v>0</v>
      </c>
      <c r="AT461" s="11" t="str">
        <f t="shared" si="197"/>
        <v/>
      </c>
      <c r="AW461" s="116"/>
      <c r="AX461" s="115" t="e">
        <f t="shared" si="198"/>
        <v>#VALUE!</v>
      </c>
      <c r="AY461" s="278" t="str">
        <f t="shared" si="199"/>
        <v/>
      </c>
      <c r="BC461" s="115" t="str">
        <f>IF(E461="","",_xlfn.XLOOKUP(E461,'Summarized Plan'!A:A,'Summarized Plan'!K:K))</f>
        <v/>
      </c>
      <c r="XEU461" s="138">
        <f t="shared" si="179"/>
        <v>0</v>
      </c>
      <c r="XEV461" s="138" t="str">
        <f>IF(E461="","",B457)</f>
        <v/>
      </c>
      <c r="XEW461" s="153" t="str">
        <f t="shared" si="180"/>
        <v/>
      </c>
      <c r="XEX461" s="138" t="str">
        <f>IF(ISNA(VLOOKUP(E461,'Summarized Plan'!$A:$U,19,0)),"",VLOOKUP(E461,'Summarized Plan'!$A:$U,19,0))</f>
        <v/>
      </c>
      <c r="XEY461" s="16" t="str">
        <f>IF('Truck Utilization'!A426=0,"",'Truck Utilization'!A426)</f>
        <v/>
      </c>
      <c r="XEZ461" s="16" t="str">
        <f>IF('Truck Utilization'!B426=0,"",'Truck Utilization'!B426)</f>
        <v/>
      </c>
      <c r="XFA461" s="138">
        <f t="shared" si="200"/>
        <v>1</v>
      </c>
      <c r="XFB461" s="138" t="str">
        <f>IF('DSR Attendance'!A387="","",'DSR Attendance'!A387)</f>
        <v/>
      </c>
      <c r="XFC461" s="138" t="str">
        <f>IF('DSR Attendance'!B387="","",'DSR Attendance'!B387)</f>
        <v/>
      </c>
    </row>
    <row r="462" spans="1:55 16375:16383" ht="14.4" customHeight="1">
      <c r="A462" s="190" t="str">
        <f>IF(L462="","",VLOOKUP(L462,'Truck Utilization'!B$3:C$300,2,FALSE))</f>
        <v/>
      </c>
      <c r="B462" s="191"/>
      <c r="C462" s="192" t="str">
        <f>IF($B462="","",VLOOKUP($B462,'DSR Attendance'!$A$3:$E$273,5,FALSE))</f>
        <v/>
      </c>
      <c r="D462" s="193"/>
      <c r="E462" s="637"/>
      <c r="F462" s="195"/>
      <c r="G462" s="195"/>
      <c r="H462" s="195"/>
      <c r="I462" s="196" t="str">
        <f>IF(E462="","",VLOOKUP(E462,'Summarized Plan'!A:B,2,0))</f>
        <v/>
      </c>
      <c r="J462" s="194"/>
      <c r="K462" s="194" t="s">
        <v>378</v>
      </c>
      <c r="L462" s="195"/>
      <c r="M462" s="194" t="str">
        <f t="shared" si="181"/>
        <v/>
      </c>
      <c r="N462" s="195" t="str">
        <f>IF(E462="","",VLOOKUP(E462,'Summarized Plan'!$A:$C,3,0))</f>
        <v/>
      </c>
      <c r="O462" s="195" t="str">
        <f>IF(E462="","",VLOOKUP(E462,'Summarized Plan'!$A:$G,7,0))</f>
        <v/>
      </c>
      <c r="P462" s="196"/>
      <c r="Q462" s="198">
        <f t="shared" si="182"/>
        <v>0</v>
      </c>
      <c r="R462" s="197" t="str">
        <f>IF($B462="","",VLOOKUP($Q462,'DSR Attendance'!$A$3:$D$179,4,FALSE))</f>
        <v/>
      </c>
      <c r="S462" s="197"/>
      <c r="T462" s="197">
        <f t="shared" si="183"/>
        <v>0</v>
      </c>
      <c r="U462" s="197">
        <f t="shared" si="184"/>
        <v>0</v>
      </c>
      <c r="V462" s="197" t="str">
        <f t="shared" si="185"/>
        <v/>
      </c>
      <c r="W462" s="197"/>
      <c r="X462" s="197" t="str">
        <f>_xlfn.IFNA(IF(L462="","",VLOOKUP(L462,'Truck Utilization'!B$3:D$147,3,FALSE)),"")</f>
        <v/>
      </c>
      <c r="Y462" s="197" t="str">
        <f>IF(X462="","",IF(E462="","",VLOOKUP(E462,'Summarized Plan'!$A:$E,5,0)))</f>
        <v/>
      </c>
      <c r="Z462" s="197">
        <f t="shared" si="186"/>
        <v>0</v>
      </c>
      <c r="AA462" s="197">
        <f t="shared" si="187"/>
        <v>0</v>
      </c>
      <c r="AB462" s="197" t="str">
        <f t="shared" si="188"/>
        <v/>
      </c>
      <c r="AC462" s="197"/>
      <c r="AD462" s="197">
        <f t="shared" si="189"/>
        <v>0</v>
      </c>
      <c r="AE462" s="197">
        <f t="shared" si="190"/>
        <v>0</v>
      </c>
      <c r="AF462" s="197" t="str">
        <f t="shared" si="191"/>
        <v/>
      </c>
      <c r="AG462" s="194"/>
      <c r="AH462" s="194"/>
      <c r="AI462" s="194"/>
      <c r="AJ462" s="193"/>
      <c r="AK462" s="199"/>
      <c r="AL462" s="194"/>
      <c r="AM462" s="115" t="e">
        <f t="shared" si="192"/>
        <v>#VALUE!</v>
      </c>
      <c r="AO462" s="11">
        <f t="shared" si="193"/>
        <v>0</v>
      </c>
      <c r="AP462" s="11" t="e">
        <f t="shared" si="194"/>
        <v>#N/A</v>
      </c>
      <c r="AQ462" s="11" t="str">
        <f t="shared" si="195"/>
        <v/>
      </c>
      <c r="AS462" s="202">
        <f t="shared" si="196"/>
        <v>0</v>
      </c>
      <c r="AT462" s="11" t="str">
        <f t="shared" si="197"/>
        <v/>
      </c>
      <c r="AW462" s="116"/>
      <c r="AX462" s="115" t="e">
        <f t="shared" si="198"/>
        <v>#VALUE!</v>
      </c>
      <c r="AY462" s="278" t="str">
        <f t="shared" si="199"/>
        <v/>
      </c>
      <c r="BC462" s="115" t="str">
        <f>IF(E462="","",_xlfn.XLOOKUP(E462,'Summarized Plan'!A:A,'Summarized Plan'!K:K))</f>
        <v/>
      </c>
      <c r="XEU462" s="138">
        <f t="shared" si="179"/>
        <v>0</v>
      </c>
      <c r="XEV462" s="138" t="str">
        <f>IF(E462="","",B462)</f>
        <v/>
      </c>
      <c r="XEW462" s="153" t="str">
        <f t="shared" si="180"/>
        <v/>
      </c>
      <c r="XEX462" s="138" t="str">
        <f>IF(ISNA(VLOOKUP(E462,'Summarized Plan'!$A:$U,19,0)),"",VLOOKUP(E462,'Summarized Plan'!$A:$U,19,0))</f>
        <v/>
      </c>
      <c r="XEY462" s="16" t="str">
        <f>IF('Truck Utilization'!A427=0,"",'Truck Utilization'!A427)</f>
        <v/>
      </c>
      <c r="XEZ462" s="16" t="str">
        <f>IF('Truck Utilization'!B427=0,"",'Truck Utilization'!B427)</f>
        <v/>
      </c>
      <c r="XFA462" s="138">
        <f t="shared" si="200"/>
        <v>1</v>
      </c>
      <c r="XFB462" s="138" t="str">
        <f>IF('DSR Attendance'!A388="","",'DSR Attendance'!A388)</f>
        <v/>
      </c>
      <c r="XFC462" s="138" t="str">
        <f>IF('DSR Attendance'!B388="","",'DSR Attendance'!B388)</f>
        <v/>
      </c>
    </row>
    <row r="463" spans="1:55 16375:16383" ht="14.4" customHeight="1">
      <c r="A463" s="190" t="str">
        <f>IF(L463="","",VLOOKUP(L463,'Truck Utilization'!B$3:C$300,2,FALSE))</f>
        <v/>
      </c>
      <c r="B463" s="191"/>
      <c r="C463" s="192" t="str">
        <f>IF($B463="","",VLOOKUP($B463,'DSR Attendance'!$A$3:$E$273,5,FALSE))</f>
        <v/>
      </c>
      <c r="D463" s="193"/>
      <c r="E463" s="637"/>
      <c r="F463" s="195"/>
      <c r="G463" s="195"/>
      <c r="H463" s="195"/>
      <c r="I463" s="196" t="str">
        <f>IF(E463="","",VLOOKUP(E463,'Summarized Plan'!A:B,2,0))</f>
        <v/>
      </c>
      <c r="J463" s="194"/>
      <c r="K463" s="194" t="s">
        <v>378</v>
      </c>
      <c r="L463" s="195"/>
      <c r="M463" s="194" t="str">
        <f t="shared" si="181"/>
        <v/>
      </c>
      <c r="N463" s="195" t="str">
        <f>IF(E463="","",VLOOKUP(E463,'Summarized Plan'!$A:$C,3,0))</f>
        <v/>
      </c>
      <c r="O463" s="195" t="str">
        <f>IF(E463="","",VLOOKUP(E463,'Summarized Plan'!$A:$G,7,0))</f>
        <v/>
      </c>
      <c r="P463" s="196"/>
      <c r="Q463" s="198">
        <f t="shared" si="182"/>
        <v>0</v>
      </c>
      <c r="R463" s="197" t="str">
        <f>IF($B463="","",VLOOKUP($Q463,'DSR Attendance'!$A$3:$D$179,4,FALSE))</f>
        <v/>
      </c>
      <c r="S463" s="197"/>
      <c r="T463" s="197">
        <f t="shared" si="183"/>
        <v>0</v>
      </c>
      <c r="U463" s="197">
        <f t="shared" si="184"/>
        <v>0</v>
      </c>
      <c r="V463" s="197" t="str">
        <f t="shared" si="185"/>
        <v/>
      </c>
      <c r="W463" s="197"/>
      <c r="X463" s="197" t="str">
        <f>_xlfn.IFNA(IF(L463="","",VLOOKUP(L463,'Truck Utilization'!B$3:D$147,3,FALSE)),"")</f>
        <v/>
      </c>
      <c r="Y463" s="197" t="str">
        <f>IF(X463="","",IF(E463="","",VLOOKUP(E463,'Summarized Plan'!$A:$E,5,0)))</f>
        <v/>
      </c>
      <c r="Z463" s="197">
        <f t="shared" si="186"/>
        <v>0</v>
      </c>
      <c r="AA463" s="197">
        <f t="shared" si="187"/>
        <v>0</v>
      </c>
      <c r="AB463" s="197" t="str">
        <f t="shared" si="188"/>
        <v/>
      </c>
      <c r="AC463" s="197"/>
      <c r="AD463" s="197">
        <f t="shared" si="189"/>
        <v>0</v>
      </c>
      <c r="AE463" s="197">
        <f t="shared" si="190"/>
        <v>0</v>
      </c>
      <c r="AF463" s="197" t="str">
        <f t="shared" si="191"/>
        <v/>
      </c>
      <c r="AG463" s="194"/>
      <c r="AH463" s="194"/>
      <c r="AI463" s="194"/>
      <c r="AJ463" s="193"/>
      <c r="AK463" s="199"/>
      <c r="AL463" s="194"/>
      <c r="AM463" s="115" t="e">
        <f t="shared" si="192"/>
        <v>#VALUE!</v>
      </c>
      <c r="AO463" s="11">
        <f t="shared" si="193"/>
        <v>0</v>
      </c>
      <c r="AP463" s="11" t="e">
        <f t="shared" si="194"/>
        <v>#N/A</v>
      </c>
      <c r="AQ463" s="11" t="str">
        <f t="shared" si="195"/>
        <v/>
      </c>
      <c r="AS463" s="202">
        <f t="shared" si="196"/>
        <v>0</v>
      </c>
      <c r="AT463" s="11" t="str">
        <f t="shared" si="197"/>
        <v/>
      </c>
      <c r="AW463" s="116"/>
      <c r="AX463" s="115" t="e">
        <f t="shared" si="198"/>
        <v>#VALUE!</v>
      </c>
      <c r="AY463" s="278" t="str">
        <f t="shared" si="199"/>
        <v/>
      </c>
      <c r="BC463" s="115" t="str">
        <f>IF(E463="","",_xlfn.XLOOKUP(E463,'Summarized Plan'!A:A,'Summarized Plan'!K:K))</f>
        <v/>
      </c>
      <c r="XEU463" s="138">
        <f t="shared" si="179"/>
        <v>0</v>
      </c>
      <c r="XEV463" s="138" t="str">
        <f>IF(E463="","",B462)</f>
        <v/>
      </c>
      <c r="XEW463" s="153" t="str">
        <f t="shared" si="180"/>
        <v/>
      </c>
      <c r="XEX463" s="138" t="str">
        <f>IF(ISNA(VLOOKUP(E463,'Summarized Plan'!$A:$U,19,0)),"",VLOOKUP(E463,'Summarized Plan'!$A:$U,19,0))</f>
        <v/>
      </c>
      <c r="XEY463" s="16" t="str">
        <f>IF('Truck Utilization'!A428=0,"",'Truck Utilization'!A428)</f>
        <v/>
      </c>
      <c r="XEZ463" s="16" t="str">
        <f>IF('Truck Utilization'!B428=0,"",'Truck Utilization'!B428)</f>
        <v/>
      </c>
      <c r="XFA463" s="138">
        <f t="shared" si="200"/>
        <v>1</v>
      </c>
      <c r="XFB463" s="138" t="str">
        <f>IF('DSR Attendance'!A389="","",'DSR Attendance'!A389)</f>
        <v/>
      </c>
      <c r="XFC463" s="138" t="str">
        <f>IF('DSR Attendance'!B389="","",'DSR Attendance'!B389)</f>
        <v/>
      </c>
    </row>
    <row r="464" spans="1:55 16375:16383" ht="14.4" customHeight="1">
      <c r="A464" s="190" t="str">
        <f>IF(L464="","",VLOOKUP(L464,'Truck Utilization'!B$3:C$300,2,FALSE))</f>
        <v/>
      </c>
      <c r="B464" s="191"/>
      <c r="C464" s="192" t="str">
        <f>IF($B464="","",VLOOKUP($B464,'DSR Attendance'!$A$3:$E$273,5,FALSE))</f>
        <v/>
      </c>
      <c r="D464" s="193"/>
      <c r="E464" s="637"/>
      <c r="F464" s="195"/>
      <c r="G464" s="195"/>
      <c r="H464" s="195"/>
      <c r="I464" s="196" t="str">
        <f>IF(E464="","",VLOOKUP(E464,'Summarized Plan'!A:B,2,0))</f>
        <v/>
      </c>
      <c r="J464" s="194"/>
      <c r="K464" s="194" t="s">
        <v>378</v>
      </c>
      <c r="L464" s="195"/>
      <c r="M464" s="194" t="str">
        <f t="shared" si="181"/>
        <v/>
      </c>
      <c r="N464" s="195" t="str">
        <f>IF(E464="","",VLOOKUP(E464,'Summarized Plan'!$A:$C,3,0))</f>
        <v/>
      </c>
      <c r="O464" s="195" t="str">
        <f>IF(E464="","",VLOOKUP(E464,'Summarized Plan'!$A:$G,7,0))</f>
        <v/>
      </c>
      <c r="P464" s="196"/>
      <c r="Q464" s="198">
        <f t="shared" si="182"/>
        <v>0</v>
      </c>
      <c r="R464" s="197" t="str">
        <f>IF($B464="","",VLOOKUP($Q464,'DSR Attendance'!$A$3:$D$179,4,FALSE))</f>
        <v/>
      </c>
      <c r="S464" s="197"/>
      <c r="T464" s="197">
        <f t="shared" si="183"/>
        <v>0</v>
      </c>
      <c r="U464" s="197">
        <f t="shared" si="184"/>
        <v>0</v>
      </c>
      <c r="V464" s="197" t="str">
        <f t="shared" si="185"/>
        <v/>
      </c>
      <c r="W464" s="197"/>
      <c r="X464" s="197" t="str">
        <f>_xlfn.IFNA(IF(L464="","",VLOOKUP(L464,'Truck Utilization'!B$3:D$147,3,FALSE)),"")</f>
        <v/>
      </c>
      <c r="Y464" s="197" t="str">
        <f>IF(X464="","",IF(E464="","",VLOOKUP(E464,'Summarized Plan'!$A:$E,5,0)))</f>
        <v/>
      </c>
      <c r="Z464" s="197">
        <f t="shared" si="186"/>
        <v>0</v>
      </c>
      <c r="AA464" s="197">
        <f t="shared" si="187"/>
        <v>0</v>
      </c>
      <c r="AB464" s="197" t="str">
        <f t="shared" si="188"/>
        <v/>
      </c>
      <c r="AC464" s="197"/>
      <c r="AD464" s="197">
        <f t="shared" si="189"/>
        <v>0</v>
      </c>
      <c r="AE464" s="197">
        <f t="shared" si="190"/>
        <v>0</v>
      </c>
      <c r="AF464" s="197" t="str">
        <f t="shared" si="191"/>
        <v/>
      </c>
      <c r="AG464" s="194"/>
      <c r="AH464" s="194"/>
      <c r="AI464" s="194"/>
      <c r="AJ464" s="193"/>
      <c r="AK464" s="199"/>
      <c r="AL464" s="194"/>
      <c r="AM464" s="115" t="e">
        <f t="shared" si="192"/>
        <v>#VALUE!</v>
      </c>
      <c r="AO464" s="11">
        <f t="shared" si="193"/>
        <v>0</v>
      </c>
      <c r="AP464" s="11" t="e">
        <f t="shared" si="194"/>
        <v>#N/A</v>
      </c>
      <c r="AQ464" s="11" t="str">
        <f t="shared" si="195"/>
        <v/>
      </c>
      <c r="AS464" s="202">
        <f t="shared" si="196"/>
        <v>0</v>
      </c>
      <c r="AT464" s="11" t="str">
        <f t="shared" si="197"/>
        <v/>
      </c>
      <c r="AW464" s="116"/>
      <c r="AX464" s="115" t="e">
        <f t="shared" si="198"/>
        <v>#VALUE!</v>
      </c>
      <c r="AY464" s="278" t="str">
        <f t="shared" si="199"/>
        <v/>
      </c>
      <c r="BC464" s="115" t="str">
        <f>IF(E464="","",_xlfn.XLOOKUP(E464,'Summarized Plan'!A:A,'Summarized Plan'!K:K))</f>
        <v/>
      </c>
      <c r="XEU464" s="138">
        <f t="shared" si="179"/>
        <v>0</v>
      </c>
      <c r="XEV464" s="138" t="str">
        <f>IF(E464="","",B462)</f>
        <v/>
      </c>
      <c r="XEW464" s="153" t="str">
        <f t="shared" si="180"/>
        <v/>
      </c>
      <c r="XEX464" s="138" t="str">
        <f>IF(ISNA(VLOOKUP(E464,'Summarized Plan'!$A:$U,19,0)),"",VLOOKUP(E464,'Summarized Plan'!$A:$U,19,0))</f>
        <v/>
      </c>
      <c r="XEY464" s="16" t="str">
        <f>IF('Truck Utilization'!A429=0,"",'Truck Utilization'!A429)</f>
        <v/>
      </c>
      <c r="XEZ464" s="16" t="str">
        <f>IF('Truck Utilization'!B429=0,"",'Truck Utilization'!B429)</f>
        <v/>
      </c>
      <c r="XFA464" s="138">
        <f t="shared" si="200"/>
        <v>1</v>
      </c>
      <c r="XFB464" s="138" t="str">
        <f>IF('DSR Attendance'!A390="","",'DSR Attendance'!A390)</f>
        <v/>
      </c>
      <c r="XFC464" s="138" t="str">
        <f>IF('DSR Attendance'!B390="","",'DSR Attendance'!B390)</f>
        <v/>
      </c>
    </row>
    <row r="465" spans="1:55 16375:16383" ht="14.4" customHeight="1">
      <c r="A465" s="190" t="str">
        <f>IF(L465="","",VLOOKUP(L465,'Truck Utilization'!B$3:C$300,2,FALSE))</f>
        <v/>
      </c>
      <c r="B465" s="191"/>
      <c r="C465" s="192" t="str">
        <f>IF($B465="","",VLOOKUP($B465,'DSR Attendance'!$A$3:$E$273,5,FALSE))</f>
        <v/>
      </c>
      <c r="D465" s="193"/>
      <c r="E465" s="637"/>
      <c r="F465" s="195"/>
      <c r="G465" s="195"/>
      <c r="H465" s="195"/>
      <c r="I465" s="196" t="str">
        <f>IF(E465="","",VLOOKUP(E465,'Summarized Plan'!A:B,2,0))</f>
        <v/>
      </c>
      <c r="J465" s="194"/>
      <c r="K465" s="194" t="s">
        <v>378</v>
      </c>
      <c r="L465" s="195"/>
      <c r="M465" s="194" t="str">
        <f t="shared" si="181"/>
        <v/>
      </c>
      <c r="N465" s="195" t="str">
        <f>IF(E465="","",VLOOKUP(E465,'Summarized Plan'!$A:$C,3,0))</f>
        <v/>
      </c>
      <c r="O465" s="195" t="str">
        <f>IF(E465="","",VLOOKUP(E465,'Summarized Plan'!$A:$G,7,0))</f>
        <v/>
      </c>
      <c r="P465" s="196"/>
      <c r="Q465" s="198">
        <f t="shared" si="182"/>
        <v>0</v>
      </c>
      <c r="R465" s="197" t="str">
        <f>IF($B465="","",VLOOKUP($Q465,'DSR Attendance'!$A$3:$D$179,4,FALSE))</f>
        <v/>
      </c>
      <c r="S465" s="197"/>
      <c r="T465" s="197">
        <f t="shared" si="183"/>
        <v>0</v>
      </c>
      <c r="U465" s="197">
        <f t="shared" si="184"/>
        <v>0</v>
      </c>
      <c r="V465" s="197" t="str">
        <f t="shared" si="185"/>
        <v/>
      </c>
      <c r="W465" s="197"/>
      <c r="X465" s="197" t="str">
        <f>_xlfn.IFNA(IF(L465="","",VLOOKUP(L465,'Truck Utilization'!B$3:D$147,3,FALSE)),"")</f>
        <v/>
      </c>
      <c r="Y465" s="197" t="str">
        <f>IF(X465="","",IF(E465="","",VLOOKUP(E465,'Summarized Plan'!$A:$E,5,0)))</f>
        <v/>
      </c>
      <c r="Z465" s="197">
        <f t="shared" si="186"/>
        <v>0</v>
      </c>
      <c r="AA465" s="197">
        <f t="shared" si="187"/>
        <v>0</v>
      </c>
      <c r="AB465" s="197" t="str">
        <f t="shared" si="188"/>
        <v/>
      </c>
      <c r="AC465" s="197"/>
      <c r="AD465" s="197">
        <f t="shared" si="189"/>
        <v>0</v>
      </c>
      <c r="AE465" s="197">
        <f t="shared" si="190"/>
        <v>0</v>
      </c>
      <c r="AF465" s="197" t="str">
        <f t="shared" si="191"/>
        <v/>
      </c>
      <c r="AG465" s="194"/>
      <c r="AH465" s="194"/>
      <c r="AI465" s="194"/>
      <c r="AJ465" s="193"/>
      <c r="AK465" s="199"/>
      <c r="AL465" s="194"/>
      <c r="AM465" s="115" t="e">
        <f t="shared" si="192"/>
        <v>#VALUE!</v>
      </c>
      <c r="AO465" s="11">
        <f t="shared" si="193"/>
        <v>0</v>
      </c>
      <c r="AP465" s="11" t="e">
        <f t="shared" si="194"/>
        <v>#N/A</v>
      </c>
      <c r="AQ465" s="11" t="str">
        <f t="shared" si="195"/>
        <v/>
      </c>
      <c r="AS465" s="202">
        <f t="shared" si="196"/>
        <v>0</v>
      </c>
      <c r="AT465" s="11" t="str">
        <f t="shared" si="197"/>
        <v/>
      </c>
      <c r="AW465" s="116"/>
      <c r="AX465" s="115" t="e">
        <f t="shared" si="198"/>
        <v>#VALUE!</v>
      </c>
      <c r="AY465" s="278" t="str">
        <f t="shared" si="199"/>
        <v/>
      </c>
      <c r="BC465" s="115" t="str">
        <f>IF(E465="","",_xlfn.XLOOKUP(E465,'Summarized Plan'!A:A,'Summarized Plan'!K:K))</f>
        <v/>
      </c>
      <c r="XEU465" s="138">
        <f t="shared" si="179"/>
        <v>0</v>
      </c>
      <c r="XEV465" s="138" t="str">
        <f>IF(E465="","",B462)</f>
        <v/>
      </c>
      <c r="XEW465" s="153" t="str">
        <f t="shared" si="180"/>
        <v/>
      </c>
      <c r="XEX465" s="138" t="str">
        <f>IF(ISNA(VLOOKUP(E465,'Summarized Plan'!$A:$U,19,0)),"",VLOOKUP(E465,'Summarized Plan'!$A:$U,19,0))</f>
        <v/>
      </c>
      <c r="XEY465" s="16" t="str">
        <f>IF('Truck Utilization'!A430=0,"",'Truck Utilization'!A430)</f>
        <v/>
      </c>
      <c r="XEZ465" s="16" t="str">
        <f>IF('Truck Utilization'!B430=0,"",'Truck Utilization'!B430)</f>
        <v/>
      </c>
      <c r="XFA465" s="138">
        <f t="shared" si="200"/>
        <v>1</v>
      </c>
      <c r="XFB465" s="138" t="str">
        <f>IF('DSR Attendance'!A391="","",'DSR Attendance'!A391)</f>
        <v/>
      </c>
      <c r="XFC465" s="138" t="str">
        <f>IF('DSR Attendance'!B391="","",'DSR Attendance'!B391)</f>
        <v/>
      </c>
    </row>
    <row r="466" spans="1:55 16375:16383" ht="14.4" customHeight="1">
      <c r="A466" s="190" t="str">
        <f>IF(L466="","",VLOOKUP(L466,'Truck Utilization'!B$3:C$300,2,FALSE))</f>
        <v/>
      </c>
      <c r="B466" s="191"/>
      <c r="C466" s="192" t="str">
        <f>IF($B466="","",VLOOKUP($B466,'DSR Attendance'!$A$3:$E$273,5,FALSE))</f>
        <v/>
      </c>
      <c r="D466" s="193"/>
      <c r="E466" s="637"/>
      <c r="F466" s="195"/>
      <c r="G466" s="195"/>
      <c r="H466" s="195"/>
      <c r="I466" s="196" t="str">
        <f>IF(E466="","",VLOOKUP(E466,'Summarized Plan'!A:B,2,0))</f>
        <v/>
      </c>
      <c r="J466" s="194"/>
      <c r="K466" s="194" t="s">
        <v>378</v>
      </c>
      <c r="L466" s="195"/>
      <c r="M466" s="194" t="str">
        <f t="shared" si="181"/>
        <v/>
      </c>
      <c r="N466" s="195" t="str">
        <f>IF(E466="","",VLOOKUP(E466,'Summarized Plan'!$A:$C,3,0))</f>
        <v/>
      </c>
      <c r="O466" s="195" t="str">
        <f>IF(E466="","",VLOOKUP(E466,'Summarized Plan'!$A:$G,7,0))</f>
        <v/>
      </c>
      <c r="P466" s="196"/>
      <c r="Q466" s="198">
        <f t="shared" si="182"/>
        <v>0</v>
      </c>
      <c r="R466" s="197" t="str">
        <f>IF($B466="","",VLOOKUP($Q466,'DSR Attendance'!$A$3:$D$179,4,FALSE))</f>
        <v/>
      </c>
      <c r="S466" s="197"/>
      <c r="T466" s="197">
        <f t="shared" si="183"/>
        <v>0</v>
      </c>
      <c r="U466" s="197">
        <f t="shared" si="184"/>
        <v>0</v>
      </c>
      <c r="V466" s="197" t="str">
        <f t="shared" si="185"/>
        <v/>
      </c>
      <c r="W466" s="197"/>
      <c r="X466" s="197" t="str">
        <f>_xlfn.IFNA(IF(L466="","",VLOOKUP(L466,'Truck Utilization'!B$3:D$147,3,FALSE)),"")</f>
        <v/>
      </c>
      <c r="Y466" s="197" t="str">
        <f>IF(X466="","",IF(E466="","",VLOOKUP(E466,'Summarized Plan'!$A:$E,5,0)))</f>
        <v/>
      </c>
      <c r="Z466" s="197">
        <f t="shared" si="186"/>
        <v>0</v>
      </c>
      <c r="AA466" s="197">
        <f t="shared" si="187"/>
        <v>0</v>
      </c>
      <c r="AB466" s="197" t="str">
        <f t="shared" si="188"/>
        <v/>
      </c>
      <c r="AC466" s="197"/>
      <c r="AD466" s="197">
        <f t="shared" si="189"/>
        <v>0</v>
      </c>
      <c r="AE466" s="197">
        <f t="shared" si="190"/>
        <v>0</v>
      </c>
      <c r="AF466" s="197" t="str">
        <f t="shared" si="191"/>
        <v/>
      </c>
      <c r="AG466" s="194"/>
      <c r="AH466" s="194"/>
      <c r="AI466" s="194"/>
      <c r="AJ466" s="193"/>
      <c r="AK466" s="199"/>
      <c r="AL466" s="194"/>
      <c r="AM466" s="115" t="e">
        <f t="shared" si="192"/>
        <v>#VALUE!</v>
      </c>
      <c r="AO466" s="11">
        <f t="shared" si="193"/>
        <v>0</v>
      </c>
      <c r="AP466" s="11" t="e">
        <f t="shared" si="194"/>
        <v>#N/A</v>
      </c>
      <c r="AQ466" s="11" t="str">
        <f t="shared" si="195"/>
        <v/>
      </c>
      <c r="AS466" s="202">
        <f t="shared" si="196"/>
        <v>0</v>
      </c>
      <c r="AT466" s="11" t="str">
        <f t="shared" si="197"/>
        <v/>
      </c>
      <c r="AW466" s="116"/>
      <c r="AX466" s="115" t="e">
        <f t="shared" si="198"/>
        <v>#VALUE!</v>
      </c>
      <c r="AY466" s="278" t="str">
        <f t="shared" si="199"/>
        <v/>
      </c>
      <c r="BC466" s="115" t="str">
        <f>IF(E466="","",_xlfn.XLOOKUP(E466,'Summarized Plan'!A:A,'Summarized Plan'!K:K))</f>
        <v/>
      </c>
      <c r="XEU466" s="138">
        <f t="shared" si="179"/>
        <v>0</v>
      </c>
      <c r="XEV466" s="138" t="str">
        <f>IF(E466="","",B462)</f>
        <v/>
      </c>
      <c r="XEW466" s="153" t="str">
        <f t="shared" si="180"/>
        <v/>
      </c>
      <c r="XEX466" s="138" t="str">
        <f>IF(ISNA(VLOOKUP(E466,'Summarized Plan'!$A:$U,19,0)),"",VLOOKUP(E466,'Summarized Plan'!$A:$U,19,0))</f>
        <v/>
      </c>
      <c r="XEY466" s="16" t="str">
        <f>IF('Truck Utilization'!A431=0,"",'Truck Utilization'!A431)</f>
        <v/>
      </c>
      <c r="XEZ466" s="16" t="str">
        <f>IF('Truck Utilization'!B431=0,"",'Truck Utilization'!B431)</f>
        <v/>
      </c>
      <c r="XFA466" s="138">
        <f t="shared" si="200"/>
        <v>1</v>
      </c>
      <c r="XFB466" s="138" t="str">
        <f>IF('DSR Attendance'!A392="","",'DSR Attendance'!A392)</f>
        <v/>
      </c>
      <c r="XFC466" s="138" t="str">
        <f>IF('DSR Attendance'!B392="","",'DSR Attendance'!B392)</f>
        <v/>
      </c>
    </row>
    <row r="467" spans="1:55 16375:16383" ht="14.4" customHeight="1">
      <c r="A467" s="190" t="str">
        <f>IF(L467="","",VLOOKUP(L467,'Truck Utilization'!B$3:C$300,2,FALSE))</f>
        <v/>
      </c>
      <c r="B467" s="191"/>
      <c r="C467" s="192" t="str">
        <f>IF($B467="","",VLOOKUP($B467,'DSR Attendance'!$A$3:$E$273,5,FALSE))</f>
        <v/>
      </c>
      <c r="D467" s="193"/>
      <c r="E467" s="637"/>
      <c r="F467" s="195"/>
      <c r="G467" s="195"/>
      <c r="H467" s="195"/>
      <c r="I467" s="196" t="str">
        <f>IF(E467="","",VLOOKUP(E467,'Summarized Plan'!A:B,2,0))</f>
        <v/>
      </c>
      <c r="J467" s="194"/>
      <c r="K467" s="194" t="s">
        <v>378</v>
      </c>
      <c r="L467" s="195"/>
      <c r="M467" s="194" t="str">
        <f t="shared" si="181"/>
        <v/>
      </c>
      <c r="N467" s="195" t="str">
        <f>IF(E467="","",VLOOKUP(E467,'Summarized Plan'!$A:$C,3,0))</f>
        <v/>
      </c>
      <c r="O467" s="195" t="str">
        <f>IF(E467="","",VLOOKUP(E467,'Summarized Plan'!$A:$G,7,0))</f>
        <v/>
      </c>
      <c r="P467" s="196"/>
      <c r="Q467" s="198">
        <f t="shared" si="182"/>
        <v>0</v>
      </c>
      <c r="R467" s="197" t="str">
        <f>IF($B467="","",VLOOKUP($Q467,'DSR Attendance'!$A$3:$D$179,4,FALSE))</f>
        <v/>
      </c>
      <c r="S467" s="197"/>
      <c r="T467" s="197">
        <f t="shared" si="183"/>
        <v>0</v>
      </c>
      <c r="U467" s="197">
        <f t="shared" si="184"/>
        <v>0</v>
      </c>
      <c r="V467" s="197" t="str">
        <f t="shared" si="185"/>
        <v/>
      </c>
      <c r="W467" s="197"/>
      <c r="X467" s="197" t="str">
        <f>_xlfn.IFNA(IF(L467="","",VLOOKUP(L467,'Truck Utilization'!B$3:D$147,3,FALSE)),"")</f>
        <v/>
      </c>
      <c r="Y467" s="197" t="str">
        <f>IF(X467="","",IF(E467="","",VLOOKUP(E467,'Summarized Plan'!$A:$E,5,0)))</f>
        <v/>
      </c>
      <c r="Z467" s="197">
        <f t="shared" si="186"/>
        <v>0</v>
      </c>
      <c r="AA467" s="197">
        <f t="shared" si="187"/>
        <v>0</v>
      </c>
      <c r="AB467" s="197" t="str">
        <f t="shared" si="188"/>
        <v/>
      </c>
      <c r="AC467" s="197"/>
      <c r="AD467" s="197">
        <f t="shared" si="189"/>
        <v>0</v>
      </c>
      <c r="AE467" s="197">
        <f t="shared" si="190"/>
        <v>0</v>
      </c>
      <c r="AF467" s="197" t="str">
        <f t="shared" si="191"/>
        <v/>
      </c>
      <c r="AG467" s="194"/>
      <c r="AH467" s="194"/>
      <c r="AI467" s="194"/>
      <c r="AJ467" s="193"/>
      <c r="AK467" s="199"/>
      <c r="AL467" s="194"/>
      <c r="AM467" s="115" t="e">
        <f t="shared" si="192"/>
        <v>#VALUE!</v>
      </c>
      <c r="AO467" s="11">
        <f t="shared" si="193"/>
        <v>0</v>
      </c>
      <c r="AP467" s="11" t="e">
        <f t="shared" si="194"/>
        <v>#N/A</v>
      </c>
      <c r="AQ467" s="11" t="str">
        <f t="shared" si="195"/>
        <v/>
      </c>
      <c r="AS467" s="202">
        <f t="shared" si="196"/>
        <v>0</v>
      </c>
      <c r="AT467" s="11" t="str">
        <f t="shared" si="197"/>
        <v/>
      </c>
      <c r="AW467" s="116"/>
      <c r="AX467" s="115" t="e">
        <f t="shared" si="198"/>
        <v>#VALUE!</v>
      </c>
      <c r="AY467" s="278" t="str">
        <f t="shared" si="199"/>
        <v/>
      </c>
      <c r="BC467" s="115" t="str">
        <f>IF(E467="","",_xlfn.XLOOKUP(E467,'Summarized Plan'!A:A,'Summarized Plan'!K:K))</f>
        <v/>
      </c>
      <c r="XEU467" s="138">
        <f t="shared" si="179"/>
        <v>0</v>
      </c>
      <c r="XEV467" s="138" t="str">
        <f>IF(E467="","",B467)</f>
        <v/>
      </c>
      <c r="XEW467" s="153" t="str">
        <f t="shared" si="180"/>
        <v/>
      </c>
      <c r="XEX467" s="138" t="str">
        <f>IF(ISNA(VLOOKUP(E467,'Summarized Plan'!$A:$U,19,0)),"",VLOOKUP(E467,'Summarized Plan'!$A:$U,19,0))</f>
        <v/>
      </c>
      <c r="XEY467" s="16" t="str">
        <f>IF('Truck Utilization'!A432=0,"",'Truck Utilization'!A432)</f>
        <v/>
      </c>
      <c r="XEZ467" s="16" t="str">
        <f>IF('Truck Utilization'!B432=0,"",'Truck Utilization'!B432)</f>
        <v/>
      </c>
      <c r="XFA467" s="138">
        <f t="shared" si="200"/>
        <v>1</v>
      </c>
      <c r="XFB467" s="138" t="str">
        <f>IF('DSR Attendance'!A393="","",'DSR Attendance'!A393)</f>
        <v/>
      </c>
      <c r="XFC467" s="138" t="str">
        <f>IF('DSR Attendance'!B393="","",'DSR Attendance'!B393)</f>
        <v/>
      </c>
    </row>
    <row r="468" spans="1:55 16375:16383" ht="14.4" customHeight="1">
      <c r="A468" s="190" t="str">
        <f>IF(L468="","",VLOOKUP(L468,'Truck Utilization'!B$3:C$300,2,FALSE))</f>
        <v/>
      </c>
      <c r="B468" s="191"/>
      <c r="C468" s="192" t="str">
        <f>IF($B468="","",VLOOKUP($B468,'DSR Attendance'!$A$3:$E$273,5,FALSE))</f>
        <v/>
      </c>
      <c r="D468" s="193"/>
      <c r="E468" s="637"/>
      <c r="F468" s="195"/>
      <c r="G468" s="195"/>
      <c r="H468" s="195"/>
      <c r="I468" s="196" t="str">
        <f>IF(E468="","",VLOOKUP(E468,'Summarized Plan'!A:B,2,0))</f>
        <v/>
      </c>
      <c r="J468" s="194"/>
      <c r="K468" s="194" t="s">
        <v>378</v>
      </c>
      <c r="L468" s="195"/>
      <c r="M468" s="194" t="str">
        <f t="shared" si="181"/>
        <v/>
      </c>
      <c r="N468" s="195" t="str">
        <f>IF(E468="","",VLOOKUP(E468,'Summarized Plan'!$A:$C,3,0))</f>
        <v/>
      </c>
      <c r="O468" s="195" t="str">
        <f>IF(E468="","",VLOOKUP(E468,'Summarized Plan'!$A:$G,7,0))</f>
        <v/>
      </c>
      <c r="P468" s="196"/>
      <c r="Q468" s="198">
        <f t="shared" si="182"/>
        <v>0</v>
      </c>
      <c r="R468" s="197" t="str">
        <f>IF($B468="","",VLOOKUP($Q468,'DSR Attendance'!$A$3:$D$179,4,FALSE))</f>
        <v/>
      </c>
      <c r="S468" s="197"/>
      <c r="T468" s="197">
        <f t="shared" si="183"/>
        <v>0</v>
      </c>
      <c r="U468" s="197">
        <f t="shared" si="184"/>
        <v>0</v>
      </c>
      <c r="V468" s="197" t="str">
        <f t="shared" si="185"/>
        <v/>
      </c>
      <c r="W468" s="197"/>
      <c r="X468" s="197" t="str">
        <f>_xlfn.IFNA(IF(L468="","",VLOOKUP(L468,'Truck Utilization'!B$3:D$147,3,FALSE)),"")</f>
        <v/>
      </c>
      <c r="Y468" s="197" t="str">
        <f>IF(X468="","",IF(E468="","",VLOOKUP(E468,'Summarized Plan'!$A:$E,5,0)))</f>
        <v/>
      </c>
      <c r="Z468" s="197">
        <f t="shared" si="186"/>
        <v>0</v>
      </c>
      <c r="AA468" s="197">
        <f t="shared" si="187"/>
        <v>0</v>
      </c>
      <c r="AB468" s="197" t="str">
        <f t="shared" si="188"/>
        <v/>
      </c>
      <c r="AC468" s="197"/>
      <c r="AD468" s="197">
        <f t="shared" si="189"/>
        <v>0</v>
      </c>
      <c r="AE468" s="197">
        <f t="shared" si="190"/>
        <v>0</v>
      </c>
      <c r="AF468" s="197" t="str">
        <f t="shared" si="191"/>
        <v/>
      </c>
      <c r="AG468" s="194"/>
      <c r="AH468" s="194"/>
      <c r="AI468" s="194"/>
      <c r="AJ468" s="193"/>
      <c r="AK468" s="199"/>
      <c r="AL468" s="194"/>
      <c r="AM468" s="115" t="e">
        <f t="shared" si="192"/>
        <v>#VALUE!</v>
      </c>
      <c r="AO468" s="11">
        <f t="shared" si="193"/>
        <v>0</v>
      </c>
      <c r="AP468" s="11" t="e">
        <f t="shared" si="194"/>
        <v>#N/A</v>
      </c>
      <c r="AQ468" s="11" t="str">
        <f t="shared" si="195"/>
        <v/>
      </c>
      <c r="AS468" s="202">
        <f t="shared" si="196"/>
        <v>0</v>
      </c>
      <c r="AT468" s="11" t="str">
        <f t="shared" si="197"/>
        <v/>
      </c>
      <c r="AW468" s="116"/>
      <c r="AX468" s="115" t="e">
        <f t="shared" si="198"/>
        <v>#VALUE!</v>
      </c>
      <c r="AY468" s="278" t="str">
        <f t="shared" si="199"/>
        <v/>
      </c>
      <c r="BC468" s="115" t="str">
        <f>IF(E468="","",_xlfn.XLOOKUP(E468,'Summarized Plan'!A:A,'Summarized Plan'!K:K))</f>
        <v/>
      </c>
      <c r="XEU468" s="138">
        <f t="shared" si="179"/>
        <v>0</v>
      </c>
      <c r="XEV468" s="138" t="str">
        <f>IF(E468="","",B467)</f>
        <v/>
      </c>
      <c r="XEW468" s="153" t="str">
        <f t="shared" si="180"/>
        <v/>
      </c>
      <c r="XEX468" s="138" t="str">
        <f>IF(ISNA(VLOOKUP(E468,'Summarized Plan'!$A:$U,19,0)),"",VLOOKUP(E468,'Summarized Plan'!$A:$U,19,0))</f>
        <v/>
      </c>
      <c r="XEY468" s="16" t="str">
        <f>IF('Truck Utilization'!A433=0,"",'Truck Utilization'!A433)</f>
        <v/>
      </c>
      <c r="XEZ468" s="16" t="str">
        <f>IF('Truck Utilization'!B433=0,"",'Truck Utilization'!B433)</f>
        <v/>
      </c>
      <c r="XFA468" s="138">
        <f t="shared" si="200"/>
        <v>1</v>
      </c>
      <c r="XFB468" s="138" t="str">
        <f>IF('DSR Attendance'!A394="","",'DSR Attendance'!A394)</f>
        <v/>
      </c>
      <c r="XFC468" s="138" t="str">
        <f>IF('DSR Attendance'!B394="","",'DSR Attendance'!B394)</f>
        <v/>
      </c>
    </row>
    <row r="469" spans="1:55 16375:16383" ht="14.4" customHeight="1">
      <c r="A469" s="190" t="str">
        <f>IF(L469="","",VLOOKUP(L469,'Truck Utilization'!B$3:C$300,2,FALSE))</f>
        <v/>
      </c>
      <c r="B469" s="191"/>
      <c r="C469" s="192" t="str">
        <f>IF($B469="","",VLOOKUP($B469,'DSR Attendance'!$A$3:$E$273,5,FALSE))</f>
        <v/>
      </c>
      <c r="D469" s="193"/>
      <c r="E469" s="637"/>
      <c r="F469" s="195"/>
      <c r="G469" s="195"/>
      <c r="H469" s="195"/>
      <c r="I469" s="196" t="str">
        <f>IF(E469="","",VLOOKUP(E469,'Summarized Plan'!A:B,2,0))</f>
        <v/>
      </c>
      <c r="J469" s="194"/>
      <c r="K469" s="194" t="s">
        <v>378</v>
      </c>
      <c r="L469" s="195"/>
      <c r="M469" s="194" t="str">
        <f t="shared" si="181"/>
        <v/>
      </c>
      <c r="N469" s="195" t="str">
        <f>IF(E469="","",VLOOKUP(E469,'Summarized Plan'!$A:$C,3,0))</f>
        <v/>
      </c>
      <c r="O469" s="195" t="str">
        <f>IF(E469="","",VLOOKUP(E469,'Summarized Plan'!$A:$G,7,0))</f>
        <v/>
      </c>
      <c r="P469" s="196"/>
      <c r="Q469" s="198">
        <f t="shared" si="182"/>
        <v>0</v>
      </c>
      <c r="R469" s="197" t="str">
        <f>IF($B469="","",VLOOKUP($Q469,'DSR Attendance'!$A$3:$D$179,4,FALSE))</f>
        <v/>
      </c>
      <c r="S469" s="197"/>
      <c r="T469" s="197">
        <f t="shared" si="183"/>
        <v>0</v>
      </c>
      <c r="U469" s="197">
        <f t="shared" si="184"/>
        <v>0</v>
      </c>
      <c r="V469" s="197" t="str">
        <f t="shared" si="185"/>
        <v/>
      </c>
      <c r="W469" s="197"/>
      <c r="X469" s="197" t="str">
        <f>_xlfn.IFNA(IF(L469="","",VLOOKUP(L469,'Truck Utilization'!B$3:D$147,3,FALSE)),"")</f>
        <v/>
      </c>
      <c r="Y469" s="197" t="str">
        <f>IF(X469="","",IF(E469="","",VLOOKUP(E469,'Summarized Plan'!$A:$E,5,0)))</f>
        <v/>
      </c>
      <c r="Z469" s="197">
        <f t="shared" si="186"/>
        <v>0</v>
      </c>
      <c r="AA469" s="197">
        <f t="shared" si="187"/>
        <v>0</v>
      </c>
      <c r="AB469" s="197" t="str">
        <f t="shared" si="188"/>
        <v/>
      </c>
      <c r="AC469" s="197"/>
      <c r="AD469" s="197">
        <f t="shared" si="189"/>
        <v>0</v>
      </c>
      <c r="AE469" s="197">
        <f t="shared" si="190"/>
        <v>0</v>
      </c>
      <c r="AF469" s="197" t="str">
        <f t="shared" si="191"/>
        <v/>
      </c>
      <c r="AG469" s="194"/>
      <c r="AH469" s="194"/>
      <c r="AI469" s="194"/>
      <c r="AJ469" s="193"/>
      <c r="AK469" s="199"/>
      <c r="AL469" s="194"/>
      <c r="AM469" s="115" t="e">
        <f t="shared" si="192"/>
        <v>#VALUE!</v>
      </c>
      <c r="AO469" s="11">
        <f t="shared" si="193"/>
        <v>0</v>
      </c>
      <c r="AP469" s="11" t="e">
        <f t="shared" si="194"/>
        <v>#N/A</v>
      </c>
      <c r="AQ469" s="11" t="str">
        <f t="shared" si="195"/>
        <v/>
      </c>
      <c r="AS469" s="202">
        <f t="shared" si="196"/>
        <v>0</v>
      </c>
      <c r="AT469" s="11" t="str">
        <f t="shared" si="197"/>
        <v/>
      </c>
      <c r="AW469" s="116"/>
      <c r="AX469" s="115" t="e">
        <f t="shared" si="198"/>
        <v>#VALUE!</v>
      </c>
      <c r="AY469" s="278" t="str">
        <f t="shared" si="199"/>
        <v/>
      </c>
      <c r="BC469" s="115" t="str">
        <f>IF(E469="","",_xlfn.XLOOKUP(E469,'Summarized Plan'!A:A,'Summarized Plan'!K:K))</f>
        <v/>
      </c>
      <c r="XEU469" s="138">
        <f t="shared" si="179"/>
        <v>0</v>
      </c>
      <c r="XEV469" s="138" t="str">
        <f>IF(E469="","",B467)</f>
        <v/>
      </c>
      <c r="XEW469" s="153" t="str">
        <f t="shared" si="180"/>
        <v/>
      </c>
      <c r="XEX469" s="138" t="str">
        <f>IF(ISNA(VLOOKUP(E469,'Summarized Plan'!$A:$U,19,0)),"",VLOOKUP(E469,'Summarized Plan'!$A:$U,19,0))</f>
        <v/>
      </c>
      <c r="XEY469" s="16" t="str">
        <f>IF('Truck Utilization'!A434=0,"",'Truck Utilization'!A434)</f>
        <v/>
      </c>
      <c r="XEZ469" s="16" t="str">
        <f>IF('Truck Utilization'!B434=0,"",'Truck Utilization'!B434)</f>
        <v/>
      </c>
      <c r="XFA469" s="138">
        <f t="shared" si="200"/>
        <v>1</v>
      </c>
      <c r="XFB469" s="138" t="str">
        <f>IF('DSR Attendance'!A395="","",'DSR Attendance'!A395)</f>
        <v/>
      </c>
      <c r="XFC469" s="138" t="str">
        <f>IF('DSR Attendance'!B395="","",'DSR Attendance'!B395)</f>
        <v/>
      </c>
    </row>
    <row r="470" spans="1:55 16375:16383" ht="14.4" customHeight="1">
      <c r="A470" s="190" t="str">
        <f>IF(L470="","",VLOOKUP(L470,'Truck Utilization'!B$3:C$300,2,FALSE))</f>
        <v/>
      </c>
      <c r="B470" s="191"/>
      <c r="C470" s="192" t="str">
        <f>IF($B470="","",VLOOKUP($B470,'DSR Attendance'!$A$3:$E$273,5,FALSE))</f>
        <v/>
      </c>
      <c r="D470" s="193"/>
      <c r="E470" s="637"/>
      <c r="F470" s="195"/>
      <c r="G470" s="195"/>
      <c r="H470" s="195"/>
      <c r="I470" s="196" t="str">
        <f>IF(E470="","",VLOOKUP(E470,'Summarized Plan'!A:B,2,0))</f>
        <v/>
      </c>
      <c r="J470" s="194"/>
      <c r="K470" s="194" t="s">
        <v>378</v>
      </c>
      <c r="L470" s="195"/>
      <c r="M470" s="194" t="str">
        <f t="shared" si="181"/>
        <v/>
      </c>
      <c r="N470" s="195" t="str">
        <f>IF(E470="","",VLOOKUP(E470,'Summarized Plan'!$A:$C,3,0))</f>
        <v/>
      </c>
      <c r="O470" s="195" t="str">
        <f>IF(E470="","",VLOOKUP(E470,'Summarized Plan'!$A:$G,7,0))</f>
        <v/>
      </c>
      <c r="P470" s="196"/>
      <c r="Q470" s="198">
        <f t="shared" si="182"/>
        <v>0</v>
      </c>
      <c r="R470" s="197" t="str">
        <f>IF($B470="","",VLOOKUP($Q470,'DSR Attendance'!$A$3:$D$179,4,FALSE))</f>
        <v/>
      </c>
      <c r="S470" s="197"/>
      <c r="T470" s="197">
        <f t="shared" si="183"/>
        <v>0</v>
      </c>
      <c r="U470" s="197">
        <f t="shared" si="184"/>
        <v>0</v>
      </c>
      <c r="V470" s="197" t="str">
        <f t="shared" si="185"/>
        <v/>
      </c>
      <c r="W470" s="197"/>
      <c r="X470" s="197" t="str">
        <f>_xlfn.IFNA(IF(L470="","",VLOOKUP(L470,'Truck Utilization'!B$3:D$147,3,FALSE)),"")</f>
        <v/>
      </c>
      <c r="Y470" s="197" t="str">
        <f>IF(X470="","",IF(E470="","",VLOOKUP(E470,'Summarized Plan'!$A:$E,5,0)))</f>
        <v/>
      </c>
      <c r="Z470" s="197">
        <f t="shared" si="186"/>
        <v>0</v>
      </c>
      <c r="AA470" s="197">
        <f t="shared" si="187"/>
        <v>0</v>
      </c>
      <c r="AB470" s="197" t="str">
        <f t="shared" si="188"/>
        <v/>
      </c>
      <c r="AC470" s="197"/>
      <c r="AD470" s="197">
        <f t="shared" si="189"/>
        <v>0</v>
      </c>
      <c r="AE470" s="197">
        <f t="shared" si="190"/>
        <v>0</v>
      </c>
      <c r="AF470" s="197" t="str">
        <f t="shared" si="191"/>
        <v/>
      </c>
      <c r="AG470" s="194"/>
      <c r="AH470" s="194"/>
      <c r="AI470" s="194"/>
      <c r="AJ470" s="193"/>
      <c r="AK470" s="199"/>
      <c r="AL470" s="194"/>
      <c r="AM470" s="115" t="e">
        <f t="shared" si="192"/>
        <v>#VALUE!</v>
      </c>
      <c r="AO470" s="11">
        <f t="shared" si="193"/>
        <v>0</v>
      </c>
      <c r="AP470" s="11" t="e">
        <f t="shared" si="194"/>
        <v>#N/A</v>
      </c>
      <c r="AQ470" s="11" t="str">
        <f t="shared" si="195"/>
        <v/>
      </c>
      <c r="AS470" s="202">
        <f t="shared" si="196"/>
        <v>0</v>
      </c>
      <c r="AT470" s="11" t="str">
        <f t="shared" si="197"/>
        <v/>
      </c>
      <c r="AW470" s="116"/>
      <c r="AX470" s="115" t="e">
        <f t="shared" si="198"/>
        <v>#VALUE!</v>
      </c>
      <c r="AY470" s="278" t="str">
        <f t="shared" si="199"/>
        <v/>
      </c>
      <c r="BC470" s="115" t="str">
        <f>IF(E470="","",_xlfn.XLOOKUP(E470,'Summarized Plan'!A:A,'Summarized Plan'!K:K))</f>
        <v/>
      </c>
      <c r="XEU470" s="138">
        <f t="shared" ref="XEU470:XEU533" si="201">COUNTIF($E:$E,E470)</f>
        <v>0</v>
      </c>
      <c r="XEV470" s="138" t="str">
        <f>IF(E470="","",B467)</f>
        <v/>
      </c>
      <c r="XEW470" s="153" t="str">
        <f t="shared" ref="XEW470:XEW533" si="202">IF(L470="","",L470)</f>
        <v/>
      </c>
      <c r="XEX470" s="138" t="str">
        <f>IF(ISNA(VLOOKUP(E470,'Summarized Plan'!$A:$U,19,0)),"",VLOOKUP(E470,'Summarized Plan'!$A:$U,19,0))</f>
        <v/>
      </c>
      <c r="XEY470" s="16" t="str">
        <f>IF('Truck Utilization'!A435=0,"",'Truck Utilization'!A435)</f>
        <v/>
      </c>
      <c r="XEZ470" s="16" t="str">
        <f>IF('Truck Utilization'!B435=0,"",'Truck Utilization'!B435)</f>
        <v/>
      </c>
      <c r="XFA470" s="138">
        <f t="shared" si="200"/>
        <v>1</v>
      </c>
      <c r="XFB470" s="138" t="str">
        <f>IF('DSR Attendance'!A396="","",'DSR Attendance'!A396)</f>
        <v/>
      </c>
      <c r="XFC470" s="138" t="str">
        <f>IF('DSR Attendance'!B396="","",'DSR Attendance'!B396)</f>
        <v/>
      </c>
    </row>
    <row r="471" spans="1:55 16375:16383" ht="14.4" customHeight="1">
      <c r="A471" s="190" t="str">
        <f>IF(L471="","",VLOOKUP(L471,'Truck Utilization'!B$3:C$300,2,FALSE))</f>
        <v/>
      </c>
      <c r="B471" s="191"/>
      <c r="C471" s="192" t="str">
        <f>IF($B471="","",VLOOKUP($B471,'DSR Attendance'!$A$3:$E$273,5,FALSE))</f>
        <v/>
      </c>
      <c r="D471" s="193"/>
      <c r="E471" s="637"/>
      <c r="F471" s="195"/>
      <c r="G471" s="195"/>
      <c r="H471" s="195"/>
      <c r="I471" s="196" t="str">
        <f>IF(E471="","",VLOOKUP(E471,'Summarized Plan'!A:B,2,0))</f>
        <v/>
      </c>
      <c r="J471" s="194"/>
      <c r="K471" s="194" t="s">
        <v>378</v>
      </c>
      <c r="L471" s="195"/>
      <c r="M471" s="194" t="str">
        <f t="shared" si="181"/>
        <v/>
      </c>
      <c r="N471" s="195" t="str">
        <f>IF(E471="","",VLOOKUP(E471,'Summarized Plan'!$A:$C,3,0))</f>
        <v/>
      </c>
      <c r="O471" s="195" t="str">
        <f>IF(E471="","",VLOOKUP(E471,'Summarized Plan'!$A:$G,7,0))</f>
        <v/>
      </c>
      <c r="P471" s="196"/>
      <c r="Q471" s="198">
        <f t="shared" si="182"/>
        <v>0</v>
      </c>
      <c r="R471" s="197" t="str">
        <f>IF($B471="","",VLOOKUP($Q471,'DSR Attendance'!$A$3:$D$179,4,FALSE))</f>
        <v/>
      </c>
      <c r="S471" s="197"/>
      <c r="T471" s="197">
        <f t="shared" si="183"/>
        <v>0</v>
      </c>
      <c r="U471" s="197">
        <f t="shared" si="184"/>
        <v>0</v>
      </c>
      <c r="V471" s="197" t="str">
        <f t="shared" si="185"/>
        <v/>
      </c>
      <c r="W471" s="197"/>
      <c r="X471" s="197" t="str">
        <f>_xlfn.IFNA(IF(L471="","",VLOOKUP(L471,'Truck Utilization'!B$3:D$147,3,FALSE)),"")</f>
        <v/>
      </c>
      <c r="Y471" s="197" t="str">
        <f>IF(X471="","",IF(E471="","",VLOOKUP(E471,'Summarized Plan'!$A:$E,5,0)))</f>
        <v/>
      </c>
      <c r="Z471" s="197">
        <f t="shared" si="186"/>
        <v>0</v>
      </c>
      <c r="AA471" s="197">
        <f t="shared" si="187"/>
        <v>0</v>
      </c>
      <c r="AB471" s="197" t="str">
        <f t="shared" si="188"/>
        <v/>
      </c>
      <c r="AC471" s="197"/>
      <c r="AD471" s="197">
        <f t="shared" si="189"/>
        <v>0</v>
      </c>
      <c r="AE471" s="197">
        <f t="shared" si="190"/>
        <v>0</v>
      </c>
      <c r="AF471" s="197" t="str">
        <f t="shared" si="191"/>
        <v/>
      </c>
      <c r="AG471" s="194"/>
      <c r="AH471" s="194"/>
      <c r="AI471" s="194"/>
      <c r="AJ471" s="193"/>
      <c r="AK471" s="199"/>
      <c r="AL471" s="194"/>
      <c r="AM471" s="115" t="e">
        <f t="shared" si="192"/>
        <v>#VALUE!</v>
      </c>
      <c r="AO471" s="11">
        <f t="shared" si="193"/>
        <v>0</v>
      </c>
      <c r="AP471" s="11" t="e">
        <f t="shared" si="194"/>
        <v>#N/A</v>
      </c>
      <c r="AQ471" s="11" t="str">
        <f t="shared" si="195"/>
        <v/>
      </c>
      <c r="AS471" s="202">
        <f t="shared" si="196"/>
        <v>0</v>
      </c>
      <c r="AT471" s="11" t="str">
        <f t="shared" si="197"/>
        <v/>
      </c>
      <c r="AW471" s="116"/>
      <c r="AX471" s="115" t="e">
        <f t="shared" si="198"/>
        <v>#VALUE!</v>
      </c>
      <c r="AY471" s="278" t="str">
        <f t="shared" si="199"/>
        <v/>
      </c>
      <c r="BC471" s="115" t="str">
        <f>IF(E471="","",_xlfn.XLOOKUP(E471,'Summarized Plan'!A:A,'Summarized Plan'!K:K))</f>
        <v/>
      </c>
      <c r="XEU471" s="138">
        <f t="shared" si="201"/>
        <v>0</v>
      </c>
      <c r="XEV471" s="138" t="str">
        <f>IF(E471="","",B467)</f>
        <v/>
      </c>
      <c r="XEW471" s="153" t="str">
        <f t="shared" si="202"/>
        <v/>
      </c>
      <c r="XEX471" s="138" t="str">
        <f>IF(ISNA(VLOOKUP(E471,'Summarized Plan'!$A:$U,19,0)),"",VLOOKUP(E471,'Summarized Plan'!$A:$U,19,0))</f>
        <v/>
      </c>
      <c r="XEY471" s="16" t="str">
        <f>IF('Truck Utilization'!A436=0,"",'Truck Utilization'!A436)</f>
        <v/>
      </c>
      <c r="XEZ471" s="16" t="str">
        <f>IF('Truck Utilization'!B436=0,"",'Truck Utilization'!B436)</f>
        <v/>
      </c>
      <c r="XFA471" s="138">
        <f t="shared" si="200"/>
        <v>1</v>
      </c>
      <c r="XFB471" s="138" t="str">
        <f>IF('DSR Attendance'!A397="","",'DSR Attendance'!A397)</f>
        <v/>
      </c>
      <c r="XFC471" s="138" t="str">
        <f>IF('DSR Attendance'!B397="","",'DSR Attendance'!B397)</f>
        <v/>
      </c>
    </row>
    <row r="472" spans="1:55 16375:16383" ht="14.4" customHeight="1">
      <c r="A472" s="190" t="str">
        <f>IF(L472="","",VLOOKUP(L472,'Truck Utilization'!B$3:C$300,2,FALSE))</f>
        <v/>
      </c>
      <c r="B472" s="191"/>
      <c r="C472" s="192" t="str">
        <f>IF($B472="","",VLOOKUP($B472,'DSR Attendance'!$A$3:$E$273,5,FALSE))</f>
        <v/>
      </c>
      <c r="D472" s="193"/>
      <c r="E472" s="637"/>
      <c r="F472" s="195"/>
      <c r="G472" s="195"/>
      <c r="H472" s="195"/>
      <c r="I472" s="196" t="str">
        <f>IF(E472="","",VLOOKUP(E472,'Summarized Plan'!A:B,2,0))</f>
        <v/>
      </c>
      <c r="J472" s="194"/>
      <c r="K472" s="194" t="s">
        <v>378</v>
      </c>
      <c r="L472" s="195"/>
      <c r="M472" s="194" t="str">
        <f t="shared" si="181"/>
        <v/>
      </c>
      <c r="N472" s="195" t="str">
        <f>IF(E472="","",VLOOKUP(E472,'Summarized Plan'!$A:$C,3,0))</f>
        <v/>
      </c>
      <c r="O472" s="195" t="str">
        <f>IF(E472="","",VLOOKUP(E472,'Summarized Plan'!$A:$G,7,0))</f>
        <v/>
      </c>
      <c r="P472" s="196"/>
      <c r="Q472" s="198">
        <f t="shared" si="182"/>
        <v>0</v>
      </c>
      <c r="R472" s="197" t="str">
        <f>IF($B472="","",VLOOKUP($Q472,'DSR Attendance'!$A$3:$D$179,4,FALSE))</f>
        <v/>
      </c>
      <c r="S472" s="197"/>
      <c r="T472" s="197">
        <f t="shared" si="183"/>
        <v>0</v>
      </c>
      <c r="U472" s="197">
        <f t="shared" si="184"/>
        <v>0</v>
      </c>
      <c r="V472" s="197" t="str">
        <f t="shared" si="185"/>
        <v/>
      </c>
      <c r="W472" s="197"/>
      <c r="X472" s="197" t="str">
        <f>_xlfn.IFNA(IF(L472="","",VLOOKUP(L472,'Truck Utilization'!B$3:D$147,3,FALSE)),"")</f>
        <v/>
      </c>
      <c r="Y472" s="197" t="str">
        <f>IF(X472="","",IF(E472="","",VLOOKUP(E472,'Summarized Plan'!$A:$E,5,0)))</f>
        <v/>
      </c>
      <c r="Z472" s="197">
        <f t="shared" si="186"/>
        <v>0</v>
      </c>
      <c r="AA472" s="197">
        <f t="shared" si="187"/>
        <v>0</v>
      </c>
      <c r="AB472" s="197" t="str">
        <f t="shared" si="188"/>
        <v/>
      </c>
      <c r="AC472" s="197"/>
      <c r="AD472" s="197">
        <f t="shared" si="189"/>
        <v>0</v>
      </c>
      <c r="AE472" s="197">
        <f t="shared" si="190"/>
        <v>0</v>
      </c>
      <c r="AF472" s="197" t="str">
        <f t="shared" si="191"/>
        <v/>
      </c>
      <c r="AG472" s="194"/>
      <c r="AH472" s="194"/>
      <c r="AI472" s="194"/>
      <c r="AJ472" s="193"/>
      <c r="AK472" s="199"/>
      <c r="AL472" s="194"/>
      <c r="AM472" s="115" t="e">
        <f t="shared" si="192"/>
        <v>#VALUE!</v>
      </c>
      <c r="AO472" s="11">
        <f t="shared" si="193"/>
        <v>0</v>
      </c>
      <c r="AP472" s="11" t="e">
        <f t="shared" si="194"/>
        <v>#N/A</v>
      </c>
      <c r="AQ472" s="11" t="str">
        <f t="shared" si="195"/>
        <v/>
      </c>
      <c r="AS472" s="202">
        <f t="shared" si="196"/>
        <v>0</v>
      </c>
      <c r="AT472" s="11" t="str">
        <f t="shared" si="197"/>
        <v/>
      </c>
      <c r="AW472" s="116"/>
      <c r="AX472" s="115" t="e">
        <f t="shared" si="198"/>
        <v>#VALUE!</v>
      </c>
      <c r="AY472" s="278" t="str">
        <f t="shared" si="199"/>
        <v/>
      </c>
      <c r="BC472" s="115" t="str">
        <f>IF(E472="","",_xlfn.XLOOKUP(E472,'Summarized Plan'!A:A,'Summarized Plan'!K:K))</f>
        <v/>
      </c>
      <c r="XEU472" s="138">
        <f t="shared" si="201"/>
        <v>0</v>
      </c>
      <c r="XEV472" s="138" t="str">
        <f>IF(E472="","",B472)</f>
        <v/>
      </c>
      <c r="XEW472" s="153" t="str">
        <f t="shared" si="202"/>
        <v/>
      </c>
      <c r="XEX472" s="138" t="str">
        <f>IF(ISNA(VLOOKUP(E472,'Summarized Plan'!$A:$U,19,0)),"",VLOOKUP(E472,'Summarized Plan'!$A:$U,19,0))</f>
        <v/>
      </c>
      <c r="XEY472" s="16" t="str">
        <f>IF('Truck Utilization'!A437=0,"",'Truck Utilization'!A437)</f>
        <v/>
      </c>
      <c r="XEZ472" s="16" t="str">
        <f>IF('Truck Utilization'!B437=0,"",'Truck Utilization'!B437)</f>
        <v/>
      </c>
      <c r="XFA472" s="138">
        <f t="shared" si="200"/>
        <v>1</v>
      </c>
      <c r="XFB472" s="138" t="str">
        <f>IF('DSR Attendance'!A398="","",'DSR Attendance'!A398)</f>
        <v/>
      </c>
      <c r="XFC472" s="138" t="str">
        <f>IF('DSR Attendance'!B398="","",'DSR Attendance'!B398)</f>
        <v/>
      </c>
    </row>
    <row r="473" spans="1:55 16375:16383" ht="14.4" customHeight="1">
      <c r="A473" s="190" t="str">
        <f>IF(L473="","",VLOOKUP(L473,'Truck Utilization'!B$3:C$300,2,FALSE))</f>
        <v/>
      </c>
      <c r="B473" s="191"/>
      <c r="C473" s="192" t="str">
        <f>IF($B473="","",VLOOKUP($B473,'DSR Attendance'!$A$3:$E$273,5,FALSE))</f>
        <v/>
      </c>
      <c r="D473" s="193"/>
      <c r="E473" s="637"/>
      <c r="F473" s="195"/>
      <c r="G473" s="195"/>
      <c r="H473" s="195"/>
      <c r="I473" s="196" t="str">
        <f>IF(E473="","",VLOOKUP(E473,'Summarized Plan'!A:B,2,0))</f>
        <v/>
      </c>
      <c r="J473" s="194"/>
      <c r="K473" s="194" t="s">
        <v>378</v>
      </c>
      <c r="L473" s="195"/>
      <c r="M473" s="194" t="str">
        <f t="shared" si="181"/>
        <v/>
      </c>
      <c r="N473" s="195" t="str">
        <f>IF(E473="","",VLOOKUP(E473,'Summarized Plan'!$A:$C,3,0))</f>
        <v/>
      </c>
      <c r="O473" s="195" t="str">
        <f>IF(E473="","",VLOOKUP(E473,'Summarized Plan'!$A:$G,7,0))</f>
        <v/>
      </c>
      <c r="P473" s="196"/>
      <c r="Q473" s="198">
        <f t="shared" si="182"/>
        <v>0</v>
      </c>
      <c r="R473" s="197" t="str">
        <f>IF($B473="","",VLOOKUP($Q473,'DSR Attendance'!$A$3:$D$179,4,FALSE))</f>
        <v/>
      </c>
      <c r="S473" s="197"/>
      <c r="T473" s="197">
        <f t="shared" si="183"/>
        <v>0</v>
      </c>
      <c r="U473" s="197">
        <f t="shared" si="184"/>
        <v>0</v>
      </c>
      <c r="V473" s="197" t="str">
        <f t="shared" si="185"/>
        <v/>
      </c>
      <c r="W473" s="197"/>
      <c r="X473" s="197" t="str">
        <f>_xlfn.IFNA(IF(L473="","",VLOOKUP(L473,'Truck Utilization'!B$3:D$147,3,FALSE)),"")</f>
        <v/>
      </c>
      <c r="Y473" s="197" t="str">
        <f>IF(X473="","",IF(E473="","",VLOOKUP(E473,'Summarized Plan'!$A:$E,5,0)))</f>
        <v/>
      </c>
      <c r="Z473" s="197">
        <f t="shared" si="186"/>
        <v>0</v>
      </c>
      <c r="AA473" s="197">
        <f t="shared" si="187"/>
        <v>0</v>
      </c>
      <c r="AB473" s="197" t="str">
        <f t="shared" si="188"/>
        <v/>
      </c>
      <c r="AC473" s="197"/>
      <c r="AD473" s="197">
        <f t="shared" si="189"/>
        <v>0</v>
      </c>
      <c r="AE473" s="197">
        <f t="shared" si="190"/>
        <v>0</v>
      </c>
      <c r="AF473" s="197" t="str">
        <f t="shared" si="191"/>
        <v/>
      </c>
      <c r="AG473" s="194"/>
      <c r="AH473" s="194"/>
      <c r="AI473" s="194"/>
      <c r="AJ473" s="193"/>
      <c r="AK473" s="199"/>
      <c r="AL473" s="194"/>
      <c r="AM473" s="115" t="e">
        <f t="shared" si="192"/>
        <v>#VALUE!</v>
      </c>
      <c r="AO473" s="11">
        <f t="shared" si="193"/>
        <v>0</v>
      </c>
      <c r="AP473" s="11" t="e">
        <f t="shared" si="194"/>
        <v>#N/A</v>
      </c>
      <c r="AQ473" s="11" t="str">
        <f t="shared" si="195"/>
        <v/>
      </c>
      <c r="AS473" s="202">
        <f t="shared" si="196"/>
        <v>0</v>
      </c>
      <c r="AT473" s="11" t="str">
        <f t="shared" si="197"/>
        <v/>
      </c>
      <c r="AW473" s="116"/>
      <c r="AX473" s="115" t="e">
        <f t="shared" si="198"/>
        <v>#VALUE!</v>
      </c>
      <c r="AY473" s="278" t="str">
        <f t="shared" si="199"/>
        <v/>
      </c>
      <c r="BC473" s="115" t="str">
        <f>IF(E473="","",_xlfn.XLOOKUP(E473,'Summarized Plan'!A:A,'Summarized Plan'!K:K))</f>
        <v/>
      </c>
      <c r="XEU473" s="138">
        <f t="shared" si="201"/>
        <v>0</v>
      </c>
      <c r="XEV473" s="138" t="str">
        <f>IF(E473="","",B472)</f>
        <v/>
      </c>
      <c r="XEW473" s="153" t="str">
        <f t="shared" si="202"/>
        <v/>
      </c>
      <c r="XEX473" s="138" t="str">
        <f>IF(ISNA(VLOOKUP(E473,'Summarized Plan'!$A:$U,19,0)),"",VLOOKUP(E473,'Summarized Plan'!$A:$U,19,0))</f>
        <v/>
      </c>
      <c r="XEY473" s="16" t="str">
        <f>IF('Truck Utilization'!A438=0,"",'Truck Utilization'!A438)</f>
        <v/>
      </c>
      <c r="XEZ473" s="16" t="str">
        <f>IF('Truck Utilization'!B438=0,"",'Truck Utilization'!B438)</f>
        <v/>
      </c>
      <c r="XFA473" s="138">
        <f t="shared" si="200"/>
        <v>1</v>
      </c>
      <c r="XFB473" s="138" t="str">
        <f>IF('DSR Attendance'!A399="","",'DSR Attendance'!A399)</f>
        <v/>
      </c>
      <c r="XFC473" s="138" t="str">
        <f>IF('DSR Attendance'!B399="","",'DSR Attendance'!B399)</f>
        <v/>
      </c>
    </row>
    <row r="474" spans="1:55 16375:16383" ht="14.4" customHeight="1">
      <c r="A474" s="190" t="str">
        <f>IF(L474="","",VLOOKUP(L474,'Truck Utilization'!B$3:C$300,2,FALSE))</f>
        <v/>
      </c>
      <c r="B474" s="191"/>
      <c r="C474" s="192" t="str">
        <f>IF($B474="","",VLOOKUP($B474,'DSR Attendance'!$A$3:$E$273,5,FALSE))</f>
        <v/>
      </c>
      <c r="D474" s="193"/>
      <c r="E474" s="637"/>
      <c r="F474" s="195"/>
      <c r="G474" s="195"/>
      <c r="H474" s="195"/>
      <c r="I474" s="196" t="str">
        <f>IF(E474="","",VLOOKUP(E474,'Summarized Plan'!A:B,2,0))</f>
        <v/>
      </c>
      <c r="J474" s="194"/>
      <c r="K474" s="194" t="s">
        <v>378</v>
      </c>
      <c r="L474" s="195"/>
      <c r="M474" s="194" t="str">
        <f t="shared" si="181"/>
        <v/>
      </c>
      <c r="N474" s="195" t="str">
        <f>IF(E474="","",VLOOKUP(E474,'Summarized Plan'!$A:$C,3,0))</f>
        <v/>
      </c>
      <c r="O474" s="195" t="str">
        <f>IF(E474="","",VLOOKUP(E474,'Summarized Plan'!$A:$G,7,0))</f>
        <v/>
      </c>
      <c r="P474" s="196"/>
      <c r="Q474" s="198">
        <f t="shared" si="182"/>
        <v>0</v>
      </c>
      <c r="R474" s="197" t="str">
        <f>IF($B474="","",VLOOKUP($Q474,'DSR Attendance'!$A$3:$D$179,4,FALSE))</f>
        <v/>
      </c>
      <c r="S474" s="197"/>
      <c r="T474" s="197">
        <f t="shared" si="183"/>
        <v>0</v>
      </c>
      <c r="U474" s="197">
        <f t="shared" si="184"/>
        <v>0</v>
      </c>
      <c r="V474" s="197" t="str">
        <f t="shared" si="185"/>
        <v/>
      </c>
      <c r="W474" s="197"/>
      <c r="X474" s="197" t="str">
        <f>_xlfn.IFNA(IF(L474="","",VLOOKUP(L474,'Truck Utilization'!B$3:D$147,3,FALSE)),"")</f>
        <v/>
      </c>
      <c r="Y474" s="197" t="str">
        <f>IF(X474="","",IF(E474="","",VLOOKUP(E474,'Summarized Plan'!$A:$E,5,0)))</f>
        <v/>
      </c>
      <c r="Z474" s="197">
        <f t="shared" si="186"/>
        <v>0</v>
      </c>
      <c r="AA474" s="197">
        <f t="shared" si="187"/>
        <v>0</v>
      </c>
      <c r="AB474" s="197" t="str">
        <f t="shared" si="188"/>
        <v/>
      </c>
      <c r="AC474" s="197"/>
      <c r="AD474" s="197">
        <f t="shared" si="189"/>
        <v>0</v>
      </c>
      <c r="AE474" s="197">
        <f t="shared" si="190"/>
        <v>0</v>
      </c>
      <c r="AF474" s="197" t="str">
        <f t="shared" si="191"/>
        <v/>
      </c>
      <c r="AG474" s="194"/>
      <c r="AH474" s="194"/>
      <c r="AI474" s="194"/>
      <c r="AJ474" s="193"/>
      <c r="AK474" s="199"/>
      <c r="AL474" s="194"/>
      <c r="AM474" s="115" t="e">
        <f t="shared" si="192"/>
        <v>#VALUE!</v>
      </c>
      <c r="AO474" s="11">
        <f t="shared" si="193"/>
        <v>0</v>
      </c>
      <c r="AP474" s="11" t="e">
        <f t="shared" si="194"/>
        <v>#N/A</v>
      </c>
      <c r="AQ474" s="11" t="str">
        <f t="shared" si="195"/>
        <v/>
      </c>
      <c r="AS474" s="202">
        <f t="shared" si="196"/>
        <v>0</v>
      </c>
      <c r="AT474" s="11" t="str">
        <f t="shared" si="197"/>
        <v/>
      </c>
      <c r="AW474" s="116"/>
      <c r="AX474" s="115" t="e">
        <f t="shared" si="198"/>
        <v>#VALUE!</v>
      </c>
      <c r="AY474" s="278" t="str">
        <f t="shared" si="199"/>
        <v/>
      </c>
      <c r="BC474" s="115" t="str">
        <f>IF(E474="","",_xlfn.XLOOKUP(E474,'Summarized Plan'!A:A,'Summarized Plan'!K:K))</f>
        <v/>
      </c>
      <c r="XEU474" s="138">
        <f t="shared" si="201"/>
        <v>0</v>
      </c>
      <c r="XEV474" s="138" t="str">
        <f>IF(E474="","",B472)</f>
        <v/>
      </c>
      <c r="XEW474" s="153" t="str">
        <f t="shared" si="202"/>
        <v/>
      </c>
      <c r="XEX474" s="138" t="str">
        <f>IF(ISNA(VLOOKUP(E474,'Summarized Plan'!$A:$U,19,0)),"",VLOOKUP(E474,'Summarized Plan'!$A:$U,19,0))</f>
        <v/>
      </c>
      <c r="XEY474" s="16" t="str">
        <f>IF('Truck Utilization'!A439=0,"",'Truck Utilization'!A439)</f>
        <v/>
      </c>
      <c r="XEZ474" s="16" t="str">
        <f>IF('Truck Utilization'!B439=0,"",'Truck Utilization'!B439)</f>
        <v/>
      </c>
      <c r="XFA474" s="138">
        <f t="shared" si="200"/>
        <v>1</v>
      </c>
      <c r="XFB474" s="138" t="str">
        <f>IF('DSR Attendance'!A400="","",'DSR Attendance'!A400)</f>
        <v/>
      </c>
      <c r="XFC474" s="138" t="str">
        <f>IF('DSR Attendance'!B400="","",'DSR Attendance'!B400)</f>
        <v/>
      </c>
    </row>
    <row r="475" spans="1:55 16375:16383" ht="14.4" customHeight="1">
      <c r="A475" s="190" t="str">
        <f>IF(L475="","",VLOOKUP(L475,'Truck Utilization'!B$3:C$300,2,FALSE))</f>
        <v/>
      </c>
      <c r="B475" s="191"/>
      <c r="C475" s="192" t="str">
        <f>IF($B475="","",VLOOKUP($B475,'DSR Attendance'!$A$3:$E$273,5,FALSE))</f>
        <v/>
      </c>
      <c r="D475" s="193"/>
      <c r="E475" s="637"/>
      <c r="F475" s="195"/>
      <c r="G475" s="195"/>
      <c r="H475" s="195"/>
      <c r="I475" s="196" t="str">
        <f>IF(E475="","",VLOOKUP(E475,'Summarized Plan'!A:B,2,0))</f>
        <v/>
      </c>
      <c r="J475" s="194"/>
      <c r="K475" s="194" t="s">
        <v>378</v>
      </c>
      <c r="L475" s="195"/>
      <c r="M475" s="194" t="str">
        <f t="shared" si="181"/>
        <v/>
      </c>
      <c r="N475" s="195" t="str">
        <f>IF(E475="","",VLOOKUP(E475,'Summarized Plan'!$A:$C,3,0))</f>
        <v/>
      </c>
      <c r="O475" s="195" t="str">
        <f>IF(E475="","",VLOOKUP(E475,'Summarized Plan'!$A:$G,7,0))</f>
        <v/>
      </c>
      <c r="P475" s="196"/>
      <c r="Q475" s="198">
        <f t="shared" si="182"/>
        <v>0</v>
      </c>
      <c r="R475" s="197" t="str">
        <f>IF($B475="","",VLOOKUP($Q475,'DSR Attendance'!$A$3:$D$179,4,FALSE))</f>
        <v/>
      </c>
      <c r="S475" s="197"/>
      <c r="T475" s="197">
        <f t="shared" si="183"/>
        <v>0</v>
      </c>
      <c r="U475" s="197">
        <f t="shared" si="184"/>
        <v>0</v>
      </c>
      <c r="V475" s="197" t="str">
        <f t="shared" si="185"/>
        <v/>
      </c>
      <c r="W475" s="197"/>
      <c r="X475" s="197" t="str">
        <f>_xlfn.IFNA(IF(L475="","",VLOOKUP(L475,'Truck Utilization'!B$3:D$147,3,FALSE)),"")</f>
        <v/>
      </c>
      <c r="Y475" s="197" t="str">
        <f>IF(X475="","",IF(E475="","",VLOOKUP(E475,'Summarized Plan'!$A:$E,5,0)))</f>
        <v/>
      </c>
      <c r="Z475" s="197">
        <f t="shared" si="186"/>
        <v>0</v>
      </c>
      <c r="AA475" s="197">
        <f t="shared" si="187"/>
        <v>0</v>
      </c>
      <c r="AB475" s="197" t="str">
        <f t="shared" si="188"/>
        <v/>
      </c>
      <c r="AC475" s="197"/>
      <c r="AD475" s="197">
        <f t="shared" si="189"/>
        <v>0</v>
      </c>
      <c r="AE475" s="197">
        <f t="shared" si="190"/>
        <v>0</v>
      </c>
      <c r="AF475" s="197" t="str">
        <f t="shared" si="191"/>
        <v/>
      </c>
      <c r="AG475" s="194"/>
      <c r="AH475" s="194"/>
      <c r="AI475" s="194"/>
      <c r="AJ475" s="193"/>
      <c r="AK475" s="199"/>
      <c r="AL475" s="194"/>
      <c r="AM475" s="115" t="e">
        <f t="shared" si="192"/>
        <v>#VALUE!</v>
      </c>
      <c r="AO475" s="11">
        <f t="shared" si="193"/>
        <v>0</v>
      </c>
      <c r="AP475" s="11" t="e">
        <f t="shared" si="194"/>
        <v>#N/A</v>
      </c>
      <c r="AQ475" s="11" t="str">
        <f t="shared" si="195"/>
        <v/>
      </c>
      <c r="AS475" s="202">
        <f t="shared" si="196"/>
        <v>0</v>
      </c>
      <c r="AT475" s="11" t="str">
        <f t="shared" si="197"/>
        <v/>
      </c>
      <c r="AW475" s="116"/>
      <c r="AX475" s="115" t="e">
        <f t="shared" si="198"/>
        <v>#VALUE!</v>
      </c>
      <c r="AY475" s="278" t="str">
        <f t="shared" si="199"/>
        <v/>
      </c>
      <c r="BC475" s="115" t="str">
        <f>IF(E475="","",_xlfn.XLOOKUP(E475,'Summarized Plan'!A:A,'Summarized Plan'!K:K))</f>
        <v/>
      </c>
      <c r="XEU475" s="138">
        <f t="shared" si="201"/>
        <v>0</v>
      </c>
      <c r="XEV475" s="138" t="str">
        <f>IF(E475="","",B472)</f>
        <v/>
      </c>
      <c r="XEW475" s="153" t="str">
        <f t="shared" si="202"/>
        <v/>
      </c>
      <c r="XEX475" s="138" t="str">
        <f>IF(ISNA(VLOOKUP(E475,'Summarized Plan'!$A:$U,19,0)),"",VLOOKUP(E475,'Summarized Plan'!$A:$U,19,0))</f>
        <v/>
      </c>
      <c r="XEY475" s="16" t="str">
        <f>IF('Truck Utilization'!A440=0,"",'Truck Utilization'!A440)</f>
        <v/>
      </c>
      <c r="XEZ475" s="16" t="str">
        <f>IF('Truck Utilization'!B440=0,"",'Truck Utilization'!B440)</f>
        <v/>
      </c>
      <c r="XFA475" s="138">
        <f t="shared" si="200"/>
        <v>1</v>
      </c>
      <c r="XFB475" s="138" t="str">
        <f>IF('DSR Attendance'!A401="","",'DSR Attendance'!A401)</f>
        <v/>
      </c>
      <c r="XFC475" s="138" t="str">
        <f>IF('DSR Attendance'!B401="","",'DSR Attendance'!B401)</f>
        <v/>
      </c>
    </row>
    <row r="476" spans="1:55 16375:16383" ht="14.4" customHeight="1">
      <c r="A476" s="190" t="str">
        <f>IF(L476="","",VLOOKUP(L476,'Truck Utilization'!B$3:C$300,2,FALSE))</f>
        <v/>
      </c>
      <c r="B476" s="191"/>
      <c r="C476" s="192" t="str">
        <f>IF($B476="","",VLOOKUP($B476,'DSR Attendance'!$A$3:$E$273,5,FALSE))</f>
        <v/>
      </c>
      <c r="D476" s="193"/>
      <c r="E476" s="637"/>
      <c r="F476" s="195"/>
      <c r="G476" s="195"/>
      <c r="H476" s="195"/>
      <c r="I476" s="196" t="str">
        <f>IF(E476="","",VLOOKUP(E476,'Summarized Plan'!A:B,2,0))</f>
        <v/>
      </c>
      <c r="J476" s="194"/>
      <c r="K476" s="194" t="s">
        <v>378</v>
      </c>
      <c r="L476" s="195"/>
      <c r="M476" s="194" t="str">
        <f t="shared" si="181"/>
        <v/>
      </c>
      <c r="N476" s="195" t="str">
        <f>IF(E476="","",VLOOKUP(E476,'Summarized Plan'!$A:$C,3,0))</f>
        <v/>
      </c>
      <c r="O476" s="195" t="str">
        <f>IF(E476="","",VLOOKUP(E476,'Summarized Plan'!$A:$G,7,0))</f>
        <v/>
      </c>
      <c r="P476" s="196"/>
      <c r="Q476" s="198">
        <f t="shared" si="182"/>
        <v>0</v>
      </c>
      <c r="R476" s="197" t="str">
        <f>IF($B476="","",VLOOKUP($Q476,'DSR Attendance'!$A$3:$D$179,4,FALSE))</f>
        <v/>
      </c>
      <c r="S476" s="197"/>
      <c r="T476" s="197">
        <f t="shared" si="183"/>
        <v>0</v>
      </c>
      <c r="U476" s="197">
        <f t="shared" si="184"/>
        <v>0</v>
      </c>
      <c r="V476" s="197" t="str">
        <f t="shared" si="185"/>
        <v/>
      </c>
      <c r="W476" s="197"/>
      <c r="X476" s="197" t="str">
        <f>_xlfn.IFNA(IF(L476="","",VLOOKUP(L476,'Truck Utilization'!B$3:D$147,3,FALSE)),"")</f>
        <v/>
      </c>
      <c r="Y476" s="197" t="str">
        <f>IF(X476="","",IF(E476="","",VLOOKUP(E476,'Summarized Plan'!$A:$E,5,0)))</f>
        <v/>
      </c>
      <c r="Z476" s="197">
        <f t="shared" si="186"/>
        <v>0</v>
      </c>
      <c r="AA476" s="197">
        <f t="shared" si="187"/>
        <v>0</v>
      </c>
      <c r="AB476" s="197" t="str">
        <f t="shared" si="188"/>
        <v/>
      </c>
      <c r="AC476" s="197"/>
      <c r="AD476" s="197">
        <f t="shared" si="189"/>
        <v>0</v>
      </c>
      <c r="AE476" s="197">
        <f t="shared" si="190"/>
        <v>0</v>
      </c>
      <c r="AF476" s="197" t="str">
        <f t="shared" si="191"/>
        <v/>
      </c>
      <c r="AG476" s="194"/>
      <c r="AH476" s="194"/>
      <c r="AI476" s="194"/>
      <c r="AJ476" s="193"/>
      <c r="AK476" s="199"/>
      <c r="AL476" s="194"/>
      <c r="AM476" s="115" t="e">
        <f t="shared" si="192"/>
        <v>#VALUE!</v>
      </c>
      <c r="AO476" s="11">
        <f t="shared" si="193"/>
        <v>0</v>
      </c>
      <c r="AP476" s="11" t="e">
        <f t="shared" si="194"/>
        <v>#N/A</v>
      </c>
      <c r="AQ476" s="11" t="str">
        <f t="shared" si="195"/>
        <v/>
      </c>
      <c r="AS476" s="202">
        <f t="shared" si="196"/>
        <v>0</v>
      </c>
      <c r="AT476" s="11" t="str">
        <f t="shared" si="197"/>
        <v/>
      </c>
      <c r="AW476" s="116"/>
      <c r="AX476" s="115" t="e">
        <f t="shared" si="198"/>
        <v>#VALUE!</v>
      </c>
      <c r="AY476" s="278" t="str">
        <f t="shared" si="199"/>
        <v/>
      </c>
      <c r="BC476" s="115" t="str">
        <f>IF(E476="","",_xlfn.XLOOKUP(E476,'Summarized Plan'!A:A,'Summarized Plan'!K:K))</f>
        <v/>
      </c>
      <c r="XEU476" s="138">
        <f t="shared" si="201"/>
        <v>0</v>
      </c>
      <c r="XEV476" s="138" t="str">
        <f>IF(E476="","",B472)</f>
        <v/>
      </c>
      <c r="XEW476" s="153" t="str">
        <f t="shared" si="202"/>
        <v/>
      </c>
      <c r="XEX476" s="138" t="str">
        <f>IF(ISNA(VLOOKUP(E476,'Summarized Plan'!$A:$U,19,0)),"",VLOOKUP(E476,'Summarized Plan'!$A:$U,19,0))</f>
        <v/>
      </c>
      <c r="XEY476" s="16" t="str">
        <f>IF('Truck Utilization'!A441=0,"",'Truck Utilization'!A441)</f>
        <v/>
      </c>
      <c r="XEZ476" s="16" t="str">
        <f>IF('Truck Utilization'!B441=0,"",'Truck Utilization'!B441)</f>
        <v/>
      </c>
      <c r="XFA476" s="138">
        <f t="shared" si="200"/>
        <v>1</v>
      </c>
      <c r="XFB476" s="138" t="str">
        <f>IF('DSR Attendance'!A402="","",'DSR Attendance'!A402)</f>
        <v/>
      </c>
      <c r="XFC476" s="138" t="str">
        <f>IF('DSR Attendance'!B402="","",'DSR Attendance'!B402)</f>
        <v/>
      </c>
    </row>
    <row r="477" spans="1:55 16375:16383" ht="14.4" customHeight="1">
      <c r="A477" s="190" t="str">
        <f>IF(L477="","",VLOOKUP(L477,'Truck Utilization'!B$3:C$300,2,FALSE))</f>
        <v/>
      </c>
      <c r="B477" s="191"/>
      <c r="C477" s="192" t="str">
        <f>IF($B477="","",VLOOKUP($B477,'DSR Attendance'!$A$3:$E$273,5,FALSE))</f>
        <v/>
      </c>
      <c r="D477" s="193"/>
      <c r="E477" s="637"/>
      <c r="F477" s="195"/>
      <c r="G477" s="195"/>
      <c r="H477" s="195"/>
      <c r="I477" s="196" t="str">
        <f>IF(E477="","",VLOOKUP(E477,'Summarized Plan'!A:B,2,0))</f>
        <v/>
      </c>
      <c r="J477" s="194"/>
      <c r="K477" s="194" t="s">
        <v>378</v>
      </c>
      <c r="L477" s="195"/>
      <c r="M477" s="194" t="str">
        <f t="shared" si="181"/>
        <v/>
      </c>
      <c r="N477" s="195" t="str">
        <f>IF(E477="","",VLOOKUP(E477,'Summarized Plan'!$A:$C,3,0))</f>
        <v/>
      </c>
      <c r="O477" s="195" t="str">
        <f>IF(E477="","",VLOOKUP(E477,'Summarized Plan'!$A:$G,7,0))</f>
        <v/>
      </c>
      <c r="P477" s="196"/>
      <c r="Q477" s="198">
        <f t="shared" si="182"/>
        <v>0</v>
      </c>
      <c r="R477" s="197" t="str">
        <f>IF($B477="","",VLOOKUP($Q477,'DSR Attendance'!$A$3:$D$179,4,FALSE))</f>
        <v/>
      </c>
      <c r="S477" s="197"/>
      <c r="T477" s="197">
        <f t="shared" si="183"/>
        <v>0</v>
      </c>
      <c r="U477" s="197">
        <f t="shared" si="184"/>
        <v>0</v>
      </c>
      <c r="V477" s="197" t="str">
        <f t="shared" si="185"/>
        <v/>
      </c>
      <c r="W477" s="197"/>
      <c r="X477" s="197" t="str">
        <f>_xlfn.IFNA(IF(L477="","",VLOOKUP(L477,'Truck Utilization'!B$3:D$147,3,FALSE)),"")</f>
        <v/>
      </c>
      <c r="Y477" s="197" t="str">
        <f>IF(X477="","",IF(E477="","",VLOOKUP(E477,'Summarized Plan'!$A:$E,5,0)))</f>
        <v/>
      </c>
      <c r="Z477" s="197">
        <f t="shared" si="186"/>
        <v>0</v>
      </c>
      <c r="AA477" s="197">
        <f t="shared" si="187"/>
        <v>0</v>
      </c>
      <c r="AB477" s="197" t="str">
        <f t="shared" si="188"/>
        <v/>
      </c>
      <c r="AC477" s="197"/>
      <c r="AD477" s="197">
        <f t="shared" si="189"/>
        <v>0</v>
      </c>
      <c r="AE477" s="197">
        <f t="shared" si="190"/>
        <v>0</v>
      </c>
      <c r="AF477" s="197" t="str">
        <f t="shared" si="191"/>
        <v/>
      </c>
      <c r="AG477" s="194"/>
      <c r="AH477" s="194"/>
      <c r="AI477" s="194"/>
      <c r="AJ477" s="193"/>
      <c r="AK477" s="199"/>
      <c r="AL477" s="194"/>
      <c r="AM477" s="115" t="e">
        <f t="shared" si="192"/>
        <v>#VALUE!</v>
      </c>
      <c r="AO477" s="11">
        <f t="shared" si="193"/>
        <v>0</v>
      </c>
      <c r="AP477" s="11" t="e">
        <f t="shared" si="194"/>
        <v>#N/A</v>
      </c>
      <c r="AQ477" s="11" t="str">
        <f t="shared" si="195"/>
        <v/>
      </c>
      <c r="AS477" s="202">
        <f t="shared" si="196"/>
        <v>0</v>
      </c>
      <c r="AT477" s="11" t="str">
        <f t="shared" si="197"/>
        <v/>
      </c>
      <c r="AW477" s="116"/>
      <c r="AX477" s="115" t="e">
        <f t="shared" si="198"/>
        <v>#VALUE!</v>
      </c>
      <c r="AY477" s="278" t="str">
        <f t="shared" si="199"/>
        <v/>
      </c>
      <c r="BC477" s="115" t="str">
        <f>IF(E477="","",_xlfn.XLOOKUP(E477,'Summarized Plan'!A:A,'Summarized Plan'!K:K))</f>
        <v/>
      </c>
      <c r="XEU477" s="138">
        <f t="shared" si="201"/>
        <v>0</v>
      </c>
      <c r="XEV477" s="138" t="str">
        <f>IF(E477="","",B477)</f>
        <v/>
      </c>
      <c r="XEW477" s="153" t="str">
        <f t="shared" si="202"/>
        <v/>
      </c>
      <c r="XEX477" s="138" t="str">
        <f>IF(ISNA(VLOOKUP(E477,'Summarized Plan'!$A:$U,19,0)),"",VLOOKUP(E477,'Summarized Plan'!$A:$U,19,0))</f>
        <v/>
      </c>
      <c r="XEY477" s="16" t="str">
        <f>IF('Truck Utilization'!A442=0,"",'Truck Utilization'!A442)</f>
        <v/>
      </c>
      <c r="XEZ477" s="16" t="str">
        <f>IF('Truck Utilization'!B442=0,"",'Truck Utilization'!B442)</f>
        <v/>
      </c>
      <c r="XFA477" s="138">
        <f t="shared" si="200"/>
        <v>1</v>
      </c>
      <c r="XFB477" s="138" t="str">
        <f>IF('DSR Attendance'!A403="","",'DSR Attendance'!A403)</f>
        <v/>
      </c>
      <c r="XFC477" s="138" t="str">
        <f>IF('DSR Attendance'!B403="","",'DSR Attendance'!B403)</f>
        <v/>
      </c>
    </row>
    <row r="478" spans="1:55 16375:16383" ht="14.4" customHeight="1">
      <c r="A478" s="190" t="str">
        <f>IF(L478="","",VLOOKUP(L478,'Truck Utilization'!B$3:C$300,2,FALSE))</f>
        <v/>
      </c>
      <c r="B478" s="191"/>
      <c r="C478" s="192" t="str">
        <f>IF($B478="","",VLOOKUP($B478,'DSR Attendance'!$A$3:$E$273,5,FALSE))</f>
        <v/>
      </c>
      <c r="D478" s="193"/>
      <c r="E478" s="637"/>
      <c r="F478" s="195"/>
      <c r="G478" s="195"/>
      <c r="H478" s="195"/>
      <c r="I478" s="196" t="str">
        <f>IF(E478="","",VLOOKUP(E478,'Summarized Plan'!A:B,2,0))</f>
        <v/>
      </c>
      <c r="J478" s="194"/>
      <c r="K478" s="194" t="s">
        <v>378</v>
      </c>
      <c r="L478" s="195"/>
      <c r="M478" s="194" t="str">
        <f t="shared" si="181"/>
        <v/>
      </c>
      <c r="N478" s="195" t="str">
        <f>IF(E478="","",VLOOKUP(E478,'Summarized Plan'!$A:$C,3,0))</f>
        <v/>
      </c>
      <c r="O478" s="195" t="str">
        <f>IF(E478="","",VLOOKUP(E478,'Summarized Plan'!$A:$G,7,0))</f>
        <v/>
      </c>
      <c r="P478" s="196"/>
      <c r="Q478" s="198">
        <f t="shared" si="182"/>
        <v>0</v>
      </c>
      <c r="R478" s="197" t="str">
        <f>IF($B478="","",VLOOKUP($Q478,'DSR Attendance'!$A$3:$D$179,4,FALSE))</f>
        <v/>
      </c>
      <c r="S478" s="197"/>
      <c r="T478" s="197">
        <f t="shared" si="183"/>
        <v>0</v>
      </c>
      <c r="U478" s="197">
        <f t="shared" si="184"/>
        <v>0</v>
      </c>
      <c r="V478" s="197" t="str">
        <f t="shared" si="185"/>
        <v/>
      </c>
      <c r="W478" s="197"/>
      <c r="X478" s="197" t="str">
        <f>_xlfn.IFNA(IF(L478="","",VLOOKUP(L478,'Truck Utilization'!B$3:D$147,3,FALSE)),"")</f>
        <v/>
      </c>
      <c r="Y478" s="197" t="str">
        <f>IF(X478="","",IF(E478="","",VLOOKUP(E478,'Summarized Plan'!$A:$E,5,0)))</f>
        <v/>
      </c>
      <c r="Z478" s="197">
        <f t="shared" si="186"/>
        <v>0</v>
      </c>
      <c r="AA478" s="197">
        <f t="shared" si="187"/>
        <v>0</v>
      </c>
      <c r="AB478" s="197" t="str">
        <f t="shared" si="188"/>
        <v/>
      </c>
      <c r="AC478" s="197"/>
      <c r="AD478" s="197">
        <f t="shared" si="189"/>
        <v>0</v>
      </c>
      <c r="AE478" s="197">
        <f t="shared" si="190"/>
        <v>0</v>
      </c>
      <c r="AF478" s="197" t="str">
        <f t="shared" si="191"/>
        <v/>
      </c>
      <c r="AG478" s="194"/>
      <c r="AH478" s="194"/>
      <c r="AI478" s="194"/>
      <c r="AJ478" s="193"/>
      <c r="AK478" s="199"/>
      <c r="AL478" s="194"/>
      <c r="AM478" s="115" t="e">
        <f t="shared" si="192"/>
        <v>#VALUE!</v>
      </c>
      <c r="AO478" s="11">
        <f t="shared" si="193"/>
        <v>0</v>
      </c>
      <c r="AP478" s="11" t="e">
        <f t="shared" si="194"/>
        <v>#N/A</v>
      </c>
      <c r="AQ478" s="11" t="str">
        <f t="shared" si="195"/>
        <v/>
      </c>
      <c r="AS478" s="202">
        <f t="shared" si="196"/>
        <v>0</v>
      </c>
      <c r="AT478" s="11" t="str">
        <f t="shared" si="197"/>
        <v/>
      </c>
      <c r="AW478" s="116"/>
      <c r="AX478" s="115" t="e">
        <f t="shared" si="198"/>
        <v>#VALUE!</v>
      </c>
      <c r="AY478" s="278" t="str">
        <f t="shared" si="199"/>
        <v/>
      </c>
      <c r="BC478" s="115" t="str">
        <f>IF(E478="","",_xlfn.XLOOKUP(E478,'Summarized Plan'!A:A,'Summarized Plan'!K:K))</f>
        <v/>
      </c>
      <c r="XEU478" s="138">
        <f t="shared" si="201"/>
        <v>0</v>
      </c>
      <c r="XEV478" s="138" t="str">
        <f>IF(E478="","",B477)</f>
        <v/>
      </c>
      <c r="XEW478" s="153" t="str">
        <f t="shared" si="202"/>
        <v/>
      </c>
      <c r="XEX478" s="138" t="str">
        <f>IF(ISNA(VLOOKUP(E478,'Summarized Plan'!$A:$U,19,0)),"",VLOOKUP(E478,'Summarized Plan'!$A:$U,19,0))</f>
        <v/>
      </c>
      <c r="XEY478" s="16" t="str">
        <f>IF('Truck Utilization'!A443=0,"",'Truck Utilization'!A443)</f>
        <v/>
      </c>
      <c r="XEZ478" s="16" t="str">
        <f>IF('Truck Utilization'!B443=0,"",'Truck Utilization'!B443)</f>
        <v/>
      </c>
      <c r="XFA478" s="138">
        <f t="shared" si="200"/>
        <v>1</v>
      </c>
      <c r="XFB478" s="138" t="str">
        <f>IF('DSR Attendance'!A404="","",'DSR Attendance'!A404)</f>
        <v/>
      </c>
      <c r="XFC478" s="138" t="str">
        <f>IF('DSR Attendance'!B404="","",'DSR Attendance'!B404)</f>
        <v/>
      </c>
    </row>
    <row r="479" spans="1:55 16375:16383" ht="14.4" customHeight="1">
      <c r="A479" s="190" t="str">
        <f>IF(L479="","",VLOOKUP(L479,'Truck Utilization'!B$3:C$300,2,FALSE))</f>
        <v/>
      </c>
      <c r="B479" s="191"/>
      <c r="C479" s="192" t="str">
        <f>IF($B479="","",VLOOKUP($B479,'DSR Attendance'!$A$3:$E$273,5,FALSE))</f>
        <v/>
      </c>
      <c r="D479" s="193"/>
      <c r="E479" s="637"/>
      <c r="F479" s="195"/>
      <c r="G479" s="195"/>
      <c r="H479" s="195"/>
      <c r="I479" s="196" t="str">
        <f>IF(E479="","",VLOOKUP(E479,'Summarized Plan'!A:B,2,0))</f>
        <v/>
      </c>
      <c r="J479" s="194"/>
      <c r="K479" s="194" t="s">
        <v>378</v>
      </c>
      <c r="L479" s="195"/>
      <c r="M479" s="194" t="str">
        <f t="shared" si="181"/>
        <v/>
      </c>
      <c r="N479" s="195" t="str">
        <f>IF(E479="","",VLOOKUP(E479,'Summarized Plan'!$A:$C,3,0))</f>
        <v/>
      </c>
      <c r="O479" s="195" t="str">
        <f>IF(E479="","",VLOOKUP(E479,'Summarized Plan'!$A:$G,7,0))</f>
        <v/>
      </c>
      <c r="P479" s="196"/>
      <c r="Q479" s="198">
        <f t="shared" si="182"/>
        <v>0</v>
      </c>
      <c r="R479" s="197" t="str">
        <f>IF($B479="","",VLOOKUP($Q479,'DSR Attendance'!$A$3:$D$179,4,FALSE))</f>
        <v/>
      </c>
      <c r="S479" s="197"/>
      <c r="T479" s="197">
        <f t="shared" si="183"/>
        <v>0</v>
      </c>
      <c r="U479" s="197">
        <f t="shared" si="184"/>
        <v>0</v>
      </c>
      <c r="V479" s="197" t="str">
        <f t="shared" si="185"/>
        <v/>
      </c>
      <c r="W479" s="197"/>
      <c r="X479" s="197" t="str">
        <f>_xlfn.IFNA(IF(L479="","",VLOOKUP(L479,'Truck Utilization'!B$3:D$147,3,FALSE)),"")</f>
        <v/>
      </c>
      <c r="Y479" s="197" t="str">
        <f>IF(X479="","",IF(E479="","",VLOOKUP(E479,'Summarized Plan'!$A:$E,5,0)))</f>
        <v/>
      </c>
      <c r="Z479" s="197">
        <f t="shared" si="186"/>
        <v>0</v>
      </c>
      <c r="AA479" s="197">
        <f t="shared" si="187"/>
        <v>0</v>
      </c>
      <c r="AB479" s="197" t="str">
        <f t="shared" si="188"/>
        <v/>
      </c>
      <c r="AC479" s="197"/>
      <c r="AD479" s="197">
        <f t="shared" si="189"/>
        <v>0</v>
      </c>
      <c r="AE479" s="197">
        <f t="shared" si="190"/>
        <v>0</v>
      </c>
      <c r="AF479" s="197" t="str">
        <f t="shared" si="191"/>
        <v/>
      </c>
      <c r="AG479" s="194"/>
      <c r="AH479" s="194"/>
      <c r="AI479" s="194"/>
      <c r="AJ479" s="193"/>
      <c r="AK479" s="199"/>
      <c r="AL479" s="194"/>
      <c r="AM479" s="115" t="e">
        <f t="shared" si="192"/>
        <v>#VALUE!</v>
      </c>
      <c r="AO479" s="11">
        <f t="shared" si="193"/>
        <v>0</v>
      </c>
      <c r="AP479" s="11" t="e">
        <f t="shared" si="194"/>
        <v>#N/A</v>
      </c>
      <c r="AQ479" s="11" t="str">
        <f t="shared" si="195"/>
        <v/>
      </c>
      <c r="AS479" s="202">
        <f t="shared" si="196"/>
        <v>0</v>
      </c>
      <c r="AT479" s="11" t="str">
        <f t="shared" si="197"/>
        <v/>
      </c>
      <c r="AW479" s="116"/>
      <c r="AX479" s="115" t="e">
        <f t="shared" si="198"/>
        <v>#VALUE!</v>
      </c>
      <c r="AY479" s="278" t="str">
        <f t="shared" si="199"/>
        <v/>
      </c>
      <c r="BC479" s="115" t="str">
        <f>IF(E479="","",_xlfn.XLOOKUP(E479,'Summarized Plan'!A:A,'Summarized Plan'!K:K))</f>
        <v/>
      </c>
      <c r="XEU479" s="138">
        <f t="shared" si="201"/>
        <v>0</v>
      </c>
      <c r="XEV479" s="138" t="str">
        <f>IF(E479="","",B477)</f>
        <v/>
      </c>
      <c r="XEW479" s="153" t="str">
        <f t="shared" si="202"/>
        <v/>
      </c>
      <c r="XEX479" s="138" t="str">
        <f>IF(ISNA(VLOOKUP(E479,'Summarized Plan'!$A:$U,19,0)),"",VLOOKUP(E479,'Summarized Plan'!$A:$U,19,0))</f>
        <v/>
      </c>
      <c r="XEY479" s="16" t="str">
        <f>IF('Truck Utilization'!A444=0,"",'Truck Utilization'!A444)</f>
        <v/>
      </c>
      <c r="XEZ479" s="16" t="str">
        <f>IF('Truck Utilization'!B444=0,"",'Truck Utilization'!B444)</f>
        <v/>
      </c>
      <c r="XFA479" s="138">
        <f t="shared" si="200"/>
        <v>1</v>
      </c>
      <c r="XFB479" s="138" t="str">
        <f>IF('DSR Attendance'!A405="","",'DSR Attendance'!A405)</f>
        <v/>
      </c>
      <c r="XFC479" s="138" t="str">
        <f>IF('DSR Attendance'!B405="","",'DSR Attendance'!B405)</f>
        <v/>
      </c>
    </row>
    <row r="480" spans="1:55 16375:16383" ht="14.4" customHeight="1">
      <c r="A480" s="190" t="str">
        <f>IF(L480="","",VLOOKUP(L480,'Truck Utilization'!B$3:C$300,2,FALSE))</f>
        <v/>
      </c>
      <c r="B480" s="191"/>
      <c r="C480" s="192" t="str">
        <f>IF($B480="","",VLOOKUP($B480,'DSR Attendance'!$A$3:$E$273,5,FALSE))</f>
        <v/>
      </c>
      <c r="D480" s="193"/>
      <c r="E480" s="637"/>
      <c r="F480" s="195"/>
      <c r="G480" s="195"/>
      <c r="H480" s="195"/>
      <c r="I480" s="196" t="str">
        <f>IF(E480="","",VLOOKUP(E480,'Summarized Plan'!A:B,2,0))</f>
        <v/>
      </c>
      <c r="J480" s="194"/>
      <c r="K480" s="194" t="s">
        <v>378</v>
      </c>
      <c r="L480" s="195"/>
      <c r="M480" s="194" t="str">
        <f t="shared" si="181"/>
        <v/>
      </c>
      <c r="N480" s="195" t="str">
        <f>IF(E480="","",VLOOKUP(E480,'Summarized Plan'!$A:$C,3,0))</f>
        <v/>
      </c>
      <c r="O480" s="195" t="str">
        <f>IF(E480="","",VLOOKUP(E480,'Summarized Plan'!$A:$G,7,0))</f>
        <v/>
      </c>
      <c r="P480" s="196"/>
      <c r="Q480" s="198">
        <f t="shared" si="182"/>
        <v>0</v>
      </c>
      <c r="R480" s="197" t="str">
        <f>IF($B480="","",VLOOKUP($Q480,'DSR Attendance'!$A$3:$D$179,4,FALSE))</f>
        <v/>
      </c>
      <c r="S480" s="197"/>
      <c r="T480" s="197">
        <f t="shared" si="183"/>
        <v>0</v>
      </c>
      <c r="U480" s="197">
        <f t="shared" si="184"/>
        <v>0</v>
      </c>
      <c r="V480" s="197" t="str">
        <f t="shared" si="185"/>
        <v/>
      </c>
      <c r="W480" s="197"/>
      <c r="X480" s="197" t="str">
        <f>_xlfn.IFNA(IF(L480="","",VLOOKUP(L480,'Truck Utilization'!B$3:D$147,3,FALSE)),"")</f>
        <v/>
      </c>
      <c r="Y480" s="197" t="str">
        <f>IF(X480="","",IF(E480="","",VLOOKUP(E480,'Summarized Plan'!$A:$E,5,0)))</f>
        <v/>
      </c>
      <c r="Z480" s="197">
        <f t="shared" si="186"/>
        <v>0</v>
      </c>
      <c r="AA480" s="197">
        <f t="shared" si="187"/>
        <v>0</v>
      </c>
      <c r="AB480" s="197" t="str">
        <f t="shared" si="188"/>
        <v/>
      </c>
      <c r="AC480" s="197"/>
      <c r="AD480" s="197">
        <f t="shared" si="189"/>
        <v>0</v>
      </c>
      <c r="AE480" s="197">
        <f t="shared" si="190"/>
        <v>0</v>
      </c>
      <c r="AF480" s="197" t="str">
        <f t="shared" si="191"/>
        <v/>
      </c>
      <c r="AG480" s="194"/>
      <c r="AH480" s="194"/>
      <c r="AI480" s="194"/>
      <c r="AJ480" s="193"/>
      <c r="AK480" s="199"/>
      <c r="AL480" s="194"/>
      <c r="AM480" s="115" t="e">
        <f t="shared" si="192"/>
        <v>#VALUE!</v>
      </c>
      <c r="AO480" s="11">
        <f t="shared" si="193"/>
        <v>0</v>
      </c>
      <c r="AP480" s="11" t="e">
        <f t="shared" si="194"/>
        <v>#N/A</v>
      </c>
      <c r="AQ480" s="11" t="str">
        <f t="shared" si="195"/>
        <v/>
      </c>
      <c r="AS480" s="202">
        <f t="shared" si="196"/>
        <v>0</v>
      </c>
      <c r="AT480" s="11" t="str">
        <f t="shared" si="197"/>
        <v/>
      </c>
      <c r="AW480" s="116"/>
      <c r="AX480" s="115" t="e">
        <f t="shared" si="198"/>
        <v>#VALUE!</v>
      </c>
      <c r="AY480" s="278" t="str">
        <f t="shared" si="199"/>
        <v/>
      </c>
      <c r="BC480" s="115" t="str">
        <f>IF(E480="","",_xlfn.XLOOKUP(E480,'Summarized Plan'!A:A,'Summarized Plan'!K:K))</f>
        <v/>
      </c>
      <c r="XEU480" s="138">
        <f t="shared" si="201"/>
        <v>0</v>
      </c>
      <c r="XEV480" s="138" t="str">
        <f>IF(E480="","",B477)</f>
        <v/>
      </c>
      <c r="XEW480" s="153" t="str">
        <f t="shared" si="202"/>
        <v/>
      </c>
      <c r="XEX480" s="138" t="str">
        <f>IF(ISNA(VLOOKUP(E480,'Summarized Plan'!$A:$U,19,0)),"",VLOOKUP(E480,'Summarized Plan'!$A:$U,19,0))</f>
        <v/>
      </c>
      <c r="XEY480" s="16" t="str">
        <f>IF('Truck Utilization'!A445=0,"",'Truck Utilization'!A445)</f>
        <v/>
      </c>
      <c r="XEZ480" s="16" t="str">
        <f>IF('Truck Utilization'!B445=0,"",'Truck Utilization'!B445)</f>
        <v/>
      </c>
      <c r="XFA480" s="138">
        <f t="shared" si="200"/>
        <v>1</v>
      </c>
      <c r="XFB480" s="138" t="str">
        <f>IF('DSR Attendance'!A406="","",'DSR Attendance'!A406)</f>
        <v/>
      </c>
      <c r="XFC480" s="138" t="str">
        <f>IF('DSR Attendance'!B406="","",'DSR Attendance'!B406)</f>
        <v/>
      </c>
    </row>
    <row r="481" spans="1:55 16375:16383" ht="14.4" customHeight="1">
      <c r="A481" s="190" t="str">
        <f>IF(L481="","",VLOOKUP(L481,'Truck Utilization'!B$3:C$300,2,FALSE))</f>
        <v/>
      </c>
      <c r="B481" s="191"/>
      <c r="C481" s="192" t="str">
        <f>IF($B481="","",VLOOKUP($B481,'DSR Attendance'!$A$3:$E$273,5,FALSE))</f>
        <v/>
      </c>
      <c r="D481" s="193"/>
      <c r="E481" s="637"/>
      <c r="F481" s="195"/>
      <c r="G481" s="195"/>
      <c r="H481" s="195"/>
      <c r="I481" s="196" t="str">
        <f>IF(E481="","",VLOOKUP(E481,'Summarized Plan'!A:B,2,0))</f>
        <v/>
      </c>
      <c r="J481" s="194"/>
      <c r="K481" s="194" t="s">
        <v>378</v>
      </c>
      <c r="L481" s="195"/>
      <c r="M481" s="194" t="str">
        <f t="shared" si="181"/>
        <v/>
      </c>
      <c r="N481" s="195" t="str">
        <f>IF(E481="","",VLOOKUP(E481,'Summarized Plan'!$A:$C,3,0))</f>
        <v/>
      </c>
      <c r="O481" s="195" t="str">
        <f>IF(E481="","",VLOOKUP(E481,'Summarized Plan'!$A:$G,7,0))</f>
        <v/>
      </c>
      <c r="P481" s="196"/>
      <c r="Q481" s="198">
        <f t="shared" si="182"/>
        <v>0</v>
      </c>
      <c r="R481" s="197" t="str">
        <f>IF($B481="","",VLOOKUP($Q481,'DSR Attendance'!$A$3:$D$179,4,FALSE))</f>
        <v/>
      </c>
      <c r="S481" s="197"/>
      <c r="T481" s="197">
        <f t="shared" si="183"/>
        <v>0</v>
      </c>
      <c r="U481" s="197">
        <f t="shared" si="184"/>
        <v>0</v>
      </c>
      <c r="V481" s="197" t="str">
        <f t="shared" si="185"/>
        <v/>
      </c>
      <c r="W481" s="197"/>
      <c r="X481" s="197" t="str">
        <f>_xlfn.IFNA(IF(L481="","",VLOOKUP(L481,'Truck Utilization'!B$3:D$147,3,FALSE)),"")</f>
        <v/>
      </c>
      <c r="Y481" s="197" t="str">
        <f>IF(X481="","",IF(E481="","",VLOOKUP(E481,'Summarized Plan'!$A:$E,5,0)))</f>
        <v/>
      </c>
      <c r="Z481" s="197">
        <f t="shared" si="186"/>
        <v>0</v>
      </c>
      <c r="AA481" s="197">
        <f t="shared" si="187"/>
        <v>0</v>
      </c>
      <c r="AB481" s="197" t="str">
        <f t="shared" si="188"/>
        <v/>
      </c>
      <c r="AC481" s="197"/>
      <c r="AD481" s="197">
        <f t="shared" si="189"/>
        <v>0</v>
      </c>
      <c r="AE481" s="197">
        <f t="shared" si="190"/>
        <v>0</v>
      </c>
      <c r="AF481" s="197" t="str">
        <f t="shared" si="191"/>
        <v/>
      </c>
      <c r="AG481" s="194"/>
      <c r="AH481" s="194"/>
      <c r="AI481" s="194"/>
      <c r="AJ481" s="193"/>
      <c r="AK481" s="199"/>
      <c r="AL481" s="194"/>
      <c r="AM481" s="115" t="e">
        <f t="shared" si="192"/>
        <v>#VALUE!</v>
      </c>
      <c r="AO481" s="11">
        <f t="shared" si="193"/>
        <v>0</v>
      </c>
      <c r="AP481" s="11" t="e">
        <f t="shared" si="194"/>
        <v>#N/A</v>
      </c>
      <c r="AQ481" s="11" t="str">
        <f t="shared" si="195"/>
        <v/>
      </c>
      <c r="AS481" s="202">
        <f t="shared" si="196"/>
        <v>0</v>
      </c>
      <c r="AT481" s="11" t="str">
        <f t="shared" si="197"/>
        <v/>
      </c>
      <c r="AW481" s="116"/>
      <c r="AX481" s="115" t="e">
        <f t="shared" si="198"/>
        <v>#VALUE!</v>
      </c>
      <c r="AY481" s="278" t="str">
        <f t="shared" si="199"/>
        <v/>
      </c>
      <c r="BC481" s="115" t="str">
        <f>IF(E481="","",_xlfn.XLOOKUP(E481,'Summarized Plan'!A:A,'Summarized Plan'!K:K))</f>
        <v/>
      </c>
      <c r="XEU481" s="138">
        <f t="shared" si="201"/>
        <v>0</v>
      </c>
      <c r="XEV481" s="138" t="str">
        <f>IF(E481="","",B477)</f>
        <v/>
      </c>
      <c r="XEW481" s="153" t="str">
        <f t="shared" si="202"/>
        <v/>
      </c>
      <c r="XEX481" s="138" t="str">
        <f>IF(ISNA(VLOOKUP(E481,'Summarized Plan'!$A:$U,19,0)),"",VLOOKUP(E481,'Summarized Plan'!$A:$U,19,0))</f>
        <v/>
      </c>
      <c r="XEY481" s="16" t="str">
        <f>IF('Truck Utilization'!A446=0,"",'Truck Utilization'!A446)</f>
        <v/>
      </c>
      <c r="XEZ481" s="16" t="str">
        <f>IF('Truck Utilization'!B446=0,"",'Truck Utilization'!B446)</f>
        <v/>
      </c>
      <c r="XFA481" s="138">
        <f t="shared" si="200"/>
        <v>1</v>
      </c>
      <c r="XFB481" s="138" t="str">
        <f>IF('DSR Attendance'!A407="","",'DSR Attendance'!A407)</f>
        <v/>
      </c>
      <c r="XFC481" s="138" t="str">
        <f>IF('DSR Attendance'!B407="","",'DSR Attendance'!B407)</f>
        <v/>
      </c>
    </row>
    <row r="482" spans="1:55 16375:16383" ht="14.4" customHeight="1">
      <c r="A482" s="190" t="str">
        <f>IF(L482="","",VLOOKUP(L482,'Truck Utilization'!B$3:C$300,2,FALSE))</f>
        <v/>
      </c>
      <c r="B482" s="191"/>
      <c r="C482" s="192" t="str">
        <f>IF($B482="","",VLOOKUP($B482,'DSR Attendance'!$A$3:$E$273,5,FALSE))</f>
        <v/>
      </c>
      <c r="D482" s="193"/>
      <c r="E482" s="637"/>
      <c r="F482" s="195"/>
      <c r="G482" s="195"/>
      <c r="H482" s="195"/>
      <c r="I482" s="196" t="str">
        <f>IF(E482="","",VLOOKUP(E482,'Summarized Plan'!A:B,2,0))</f>
        <v/>
      </c>
      <c r="J482" s="194"/>
      <c r="K482" s="194" t="s">
        <v>378</v>
      </c>
      <c r="L482" s="195"/>
      <c r="M482" s="194" t="str">
        <f t="shared" si="181"/>
        <v/>
      </c>
      <c r="N482" s="195" t="str">
        <f>IF(E482="","",VLOOKUP(E482,'Summarized Plan'!$A:$C,3,0))</f>
        <v/>
      </c>
      <c r="O482" s="195" t="str">
        <f>IF(E482="","",VLOOKUP(E482,'Summarized Plan'!$A:$G,7,0))</f>
        <v/>
      </c>
      <c r="P482" s="196"/>
      <c r="Q482" s="198">
        <f t="shared" si="182"/>
        <v>0</v>
      </c>
      <c r="R482" s="197" t="str">
        <f>IF($B482="","",VLOOKUP($Q482,'DSR Attendance'!$A$3:$D$179,4,FALSE))</f>
        <v/>
      </c>
      <c r="S482" s="197"/>
      <c r="T482" s="197">
        <f t="shared" si="183"/>
        <v>0</v>
      </c>
      <c r="U482" s="197">
        <f t="shared" si="184"/>
        <v>0</v>
      </c>
      <c r="V482" s="197" t="str">
        <f t="shared" si="185"/>
        <v/>
      </c>
      <c r="W482" s="197"/>
      <c r="X482" s="197" t="str">
        <f>_xlfn.IFNA(IF(L482="","",VLOOKUP(L482,'Truck Utilization'!B$3:D$147,3,FALSE)),"")</f>
        <v/>
      </c>
      <c r="Y482" s="197" t="str">
        <f>IF(X482="","",IF(E482="","",VLOOKUP(E482,'Summarized Plan'!$A:$E,5,0)))</f>
        <v/>
      </c>
      <c r="Z482" s="197">
        <f t="shared" si="186"/>
        <v>0</v>
      </c>
      <c r="AA482" s="197">
        <f t="shared" si="187"/>
        <v>0</v>
      </c>
      <c r="AB482" s="197" t="str">
        <f t="shared" si="188"/>
        <v/>
      </c>
      <c r="AC482" s="197"/>
      <c r="AD482" s="197">
        <f t="shared" si="189"/>
        <v>0</v>
      </c>
      <c r="AE482" s="197">
        <f t="shared" si="190"/>
        <v>0</v>
      </c>
      <c r="AF482" s="197" t="str">
        <f t="shared" si="191"/>
        <v/>
      </c>
      <c r="AG482" s="194"/>
      <c r="AH482" s="194"/>
      <c r="AI482" s="194"/>
      <c r="AJ482" s="193"/>
      <c r="AK482" s="199"/>
      <c r="AL482" s="194"/>
      <c r="AM482" s="115" t="e">
        <f t="shared" si="192"/>
        <v>#VALUE!</v>
      </c>
      <c r="AO482" s="11">
        <f t="shared" si="193"/>
        <v>0</v>
      </c>
      <c r="AP482" s="11" t="e">
        <f t="shared" si="194"/>
        <v>#N/A</v>
      </c>
      <c r="AQ482" s="11" t="str">
        <f t="shared" si="195"/>
        <v/>
      </c>
      <c r="AS482" s="202">
        <f t="shared" si="196"/>
        <v>0</v>
      </c>
      <c r="AT482" s="11" t="str">
        <f t="shared" si="197"/>
        <v/>
      </c>
      <c r="AW482" s="116"/>
      <c r="AX482" s="115" t="e">
        <f t="shared" si="198"/>
        <v>#VALUE!</v>
      </c>
      <c r="AY482" s="278" t="str">
        <f t="shared" si="199"/>
        <v/>
      </c>
      <c r="BC482" s="115" t="str">
        <f>IF(E482="","",_xlfn.XLOOKUP(E482,'Summarized Plan'!A:A,'Summarized Plan'!K:K))</f>
        <v/>
      </c>
      <c r="XEU482" s="138">
        <f t="shared" si="201"/>
        <v>0</v>
      </c>
      <c r="XEV482" s="138" t="str">
        <f>IF(E482="","",B482)</f>
        <v/>
      </c>
      <c r="XEW482" s="153" t="str">
        <f t="shared" si="202"/>
        <v/>
      </c>
      <c r="XEX482" s="138" t="str">
        <f>IF(ISNA(VLOOKUP(E482,'Summarized Plan'!$A:$U,19,0)),"",VLOOKUP(E482,'Summarized Plan'!$A:$U,19,0))</f>
        <v/>
      </c>
      <c r="XEY482" s="16" t="str">
        <f>IF('Truck Utilization'!A447=0,"",'Truck Utilization'!A447)</f>
        <v/>
      </c>
      <c r="XEZ482" s="16" t="str">
        <f>IF('Truck Utilization'!B447=0,"",'Truck Utilization'!B447)</f>
        <v/>
      </c>
      <c r="XFA482" s="138">
        <f t="shared" si="200"/>
        <v>1</v>
      </c>
      <c r="XFB482" s="138" t="str">
        <f>IF('DSR Attendance'!A408="","",'DSR Attendance'!A408)</f>
        <v/>
      </c>
      <c r="XFC482" s="138" t="str">
        <f>IF('DSR Attendance'!B408="","",'DSR Attendance'!B408)</f>
        <v/>
      </c>
    </row>
    <row r="483" spans="1:55 16375:16383" ht="14.4" customHeight="1">
      <c r="A483" s="190" t="str">
        <f>IF(L483="","",VLOOKUP(L483,'Truck Utilization'!B$3:C$300,2,FALSE))</f>
        <v/>
      </c>
      <c r="B483" s="191"/>
      <c r="C483" s="192" t="str">
        <f>IF($B483="","",VLOOKUP($B483,'DSR Attendance'!$A$3:$E$273,5,FALSE))</f>
        <v/>
      </c>
      <c r="D483" s="193"/>
      <c r="E483" s="637"/>
      <c r="F483" s="195"/>
      <c r="G483" s="195"/>
      <c r="H483" s="195"/>
      <c r="I483" s="196" t="str">
        <f>IF(E483="","",VLOOKUP(E483,'Summarized Plan'!A:B,2,0))</f>
        <v/>
      </c>
      <c r="J483" s="194"/>
      <c r="K483" s="194" t="s">
        <v>378</v>
      </c>
      <c r="L483" s="195"/>
      <c r="M483" s="194" t="str">
        <f t="shared" si="181"/>
        <v/>
      </c>
      <c r="N483" s="195" t="str">
        <f>IF(E483="","",VLOOKUP(E483,'Summarized Plan'!$A:$C,3,0))</f>
        <v/>
      </c>
      <c r="O483" s="195" t="str">
        <f>IF(E483="","",VLOOKUP(E483,'Summarized Plan'!$A:$G,7,0))</f>
        <v/>
      </c>
      <c r="P483" s="196"/>
      <c r="Q483" s="198">
        <f t="shared" si="182"/>
        <v>0</v>
      </c>
      <c r="R483" s="197" t="str">
        <f>IF($B483="","",VLOOKUP($Q483,'DSR Attendance'!$A$3:$D$179,4,FALSE))</f>
        <v/>
      </c>
      <c r="S483" s="197"/>
      <c r="T483" s="197">
        <f t="shared" si="183"/>
        <v>0</v>
      </c>
      <c r="U483" s="197">
        <f t="shared" si="184"/>
        <v>0</v>
      </c>
      <c r="V483" s="197" t="str">
        <f t="shared" si="185"/>
        <v/>
      </c>
      <c r="W483" s="197"/>
      <c r="X483" s="197" t="str">
        <f>_xlfn.IFNA(IF(L483="","",VLOOKUP(L483,'Truck Utilization'!B$3:D$147,3,FALSE)),"")</f>
        <v/>
      </c>
      <c r="Y483" s="197" t="str">
        <f>IF(X483="","",IF(E483="","",VLOOKUP(E483,'Summarized Plan'!$A:$E,5,0)))</f>
        <v/>
      </c>
      <c r="Z483" s="197">
        <f t="shared" si="186"/>
        <v>0</v>
      </c>
      <c r="AA483" s="197">
        <f t="shared" si="187"/>
        <v>0</v>
      </c>
      <c r="AB483" s="197" t="str">
        <f t="shared" si="188"/>
        <v/>
      </c>
      <c r="AC483" s="197"/>
      <c r="AD483" s="197">
        <f t="shared" si="189"/>
        <v>0</v>
      </c>
      <c r="AE483" s="197">
        <f t="shared" si="190"/>
        <v>0</v>
      </c>
      <c r="AF483" s="197" t="str">
        <f t="shared" si="191"/>
        <v/>
      </c>
      <c r="AG483" s="194"/>
      <c r="AH483" s="194"/>
      <c r="AI483" s="194"/>
      <c r="AJ483" s="193"/>
      <c r="AK483" s="199"/>
      <c r="AL483" s="194"/>
      <c r="AM483" s="115" t="e">
        <f t="shared" si="192"/>
        <v>#VALUE!</v>
      </c>
      <c r="AO483" s="11">
        <f t="shared" si="193"/>
        <v>0</v>
      </c>
      <c r="AP483" s="11" t="e">
        <f t="shared" si="194"/>
        <v>#N/A</v>
      </c>
      <c r="AQ483" s="11" t="str">
        <f t="shared" si="195"/>
        <v/>
      </c>
      <c r="AS483" s="202">
        <f t="shared" si="196"/>
        <v>0</v>
      </c>
      <c r="AT483" s="11" t="str">
        <f t="shared" si="197"/>
        <v/>
      </c>
      <c r="AW483" s="116"/>
      <c r="AX483" s="115" t="e">
        <f t="shared" si="198"/>
        <v>#VALUE!</v>
      </c>
      <c r="AY483" s="278" t="str">
        <f t="shared" si="199"/>
        <v/>
      </c>
      <c r="BC483" s="115" t="str">
        <f>IF(E483="","",_xlfn.XLOOKUP(E483,'Summarized Plan'!A:A,'Summarized Plan'!K:K))</f>
        <v/>
      </c>
      <c r="XEU483" s="138">
        <f t="shared" si="201"/>
        <v>0</v>
      </c>
      <c r="XEV483" s="138" t="str">
        <f>IF(E483="","",B482)</f>
        <v/>
      </c>
      <c r="XEW483" s="153" t="str">
        <f t="shared" si="202"/>
        <v/>
      </c>
      <c r="XEX483" s="138" t="str">
        <f>IF(ISNA(VLOOKUP(E483,'Summarized Plan'!$A:$U,19,0)),"",VLOOKUP(E483,'Summarized Plan'!$A:$U,19,0))</f>
        <v/>
      </c>
      <c r="XEY483" s="16" t="str">
        <f>IF('Truck Utilization'!A448=0,"",'Truck Utilization'!A448)</f>
        <v/>
      </c>
      <c r="XEZ483" s="16" t="str">
        <f>IF('Truck Utilization'!B448=0,"",'Truck Utilization'!B448)</f>
        <v/>
      </c>
      <c r="XFA483" s="138">
        <f t="shared" si="200"/>
        <v>1</v>
      </c>
      <c r="XFB483" s="138" t="str">
        <f>IF('DSR Attendance'!A409="","",'DSR Attendance'!A409)</f>
        <v/>
      </c>
      <c r="XFC483" s="138" t="str">
        <f>IF('DSR Attendance'!B409="","",'DSR Attendance'!B409)</f>
        <v/>
      </c>
    </row>
    <row r="484" spans="1:55 16375:16383" ht="14.4" customHeight="1">
      <c r="A484" s="190" t="str">
        <f>IF(L484="","",VLOOKUP(L484,'Truck Utilization'!B$3:C$300,2,FALSE))</f>
        <v/>
      </c>
      <c r="B484" s="191"/>
      <c r="C484" s="192" t="str">
        <f>IF($B484="","",VLOOKUP($B484,'DSR Attendance'!$A$3:$E$273,5,FALSE))</f>
        <v/>
      </c>
      <c r="D484" s="193"/>
      <c r="E484" s="637"/>
      <c r="F484" s="195"/>
      <c r="G484" s="195"/>
      <c r="H484" s="195"/>
      <c r="I484" s="196" t="str">
        <f>IF(E484="","",VLOOKUP(E484,'Summarized Plan'!A:B,2,0))</f>
        <v/>
      </c>
      <c r="J484" s="194"/>
      <c r="K484" s="194" t="s">
        <v>378</v>
      </c>
      <c r="L484" s="195"/>
      <c r="M484" s="194" t="str">
        <f t="shared" si="181"/>
        <v/>
      </c>
      <c r="N484" s="195" t="str">
        <f>IF(E484="","",VLOOKUP(E484,'Summarized Plan'!$A:$C,3,0))</f>
        <v/>
      </c>
      <c r="O484" s="195" t="str">
        <f>IF(E484="","",VLOOKUP(E484,'Summarized Plan'!$A:$G,7,0))</f>
        <v/>
      </c>
      <c r="P484" s="196"/>
      <c r="Q484" s="198">
        <f t="shared" si="182"/>
        <v>0</v>
      </c>
      <c r="R484" s="197" t="str">
        <f>IF($B484="","",VLOOKUP($Q484,'DSR Attendance'!$A$3:$D$179,4,FALSE))</f>
        <v/>
      </c>
      <c r="S484" s="197"/>
      <c r="T484" s="197">
        <f t="shared" si="183"/>
        <v>0</v>
      </c>
      <c r="U484" s="197">
        <f t="shared" si="184"/>
        <v>0</v>
      </c>
      <c r="V484" s="197" t="str">
        <f t="shared" si="185"/>
        <v/>
      </c>
      <c r="W484" s="197"/>
      <c r="X484" s="197" t="str">
        <f>_xlfn.IFNA(IF(L484="","",VLOOKUP(L484,'Truck Utilization'!B$3:D$147,3,FALSE)),"")</f>
        <v/>
      </c>
      <c r="Y484" s="197" t="str">
        <f>IF(X484="","",IF(E484="","",VLOOKUP(E484,'Summarized Plan'!$A:$E,5,0)))</f>
        <v/>
      </c>
      <c r="Z484" s="197">
        <f t="shared" si="186"/>
        <v>0</v>
      </c>
      <c r="AA484" s="197">
        <f t="shared" si="187"/>
        <v>0</v>
      </c>
      <c r="AB484" s="197" t="str">
        <f t="shared" si="188"/>
        <v/>
      </c>
      <c r="AC484" s="197"/>
      <c r="AD484" s="197">
        <f t="shared" si="189"/>
        <v>0</v>
      </c>
      <c r="AE484" s="197">
        <f t="shared" si="190"/>
        <v>0</v>
      </c>
      <c r="AF484" s="197" t="str">
        <f t="shared" si="191"/>
        <v/>
      </c>
      <c r="AG484" s="194"/>
      <c r="AH484" s="194"/>
      <c r="AI484" s="194"/>
      <c r="AJ484" s="193"/>
      <c r="AK484" s="199"/>
      <c r="AL484" s="194"/>
      <c r="AM484" s="115" t="e">
        <f t="shared" si="192"/>
        <v>#VALUE!</v>
      </c>
      <c r="AO484" s="11">
        <f t="shared" si="193"/>
        <v>0</v>
      </c>
      <c r="AP484" s="11" t="e">
        <f t="shared" si="194"/>
        <v>#N/A</v>
      </c>
      <c r="AQ484" s="11" t="str">
        <f t="shared" si="195"/>
        <v/>
      </c>
      <c r="AS484" s="202">
        <f t="shared" si="196"/>
        <v>0</v>
      </c>
      <c r="AT484" s="11" t="str">
        <f t="shared" si="197"/>
        <v/>
      </c>
      <c r="AW484" s="116"/>
      <c r="AX484" s="115" t="e">
        <f t="shared" si="198"/>
        <v>#VALUE!</v>
      </c>
      <c r="AY484" s="278" t="str">
        <f t="shared" si="199"/>
        <v/>
      </c>
      <c r="BC484" s="115" t="str">
        <f>IF(E484="","",_xlfn.XLOOKUP(E484,'Summarized Plan'!A:A,'Summarized Plan'!K:K))</f>
        <v/>
      </c>
      <c r="XEU484" s="138">
        <f t="shared" si="201"/>
        <v>0</v>
      </c>
      <c r="XEV484" s="138" t="str">
        <f>IF(E484="","",B482)</f>
        <v/>
      </c>
      <c r="XEW484" s="153" t="str">
        <f t="shared" si="202"/>
        <v/>
      </c>
      <c r="XEX484" s="138" t="str">
        <f>IF(ISNA(VLOOKUP(E484,'Summarized Plan'!$A:$U,19,0)),"",VLOOKUP(E484,'Summarized Plan'!$A:$U,19,0))</f>
        <v/>
      </c>
      <c r="XEY484" s="16" t="str">
        <f>IF('Truck Utilization'!A449=0,"",'Truck Utilization'!A449)</f>
        <v/>
      </c>
      <c r="XEZ484" s="16" t="str">
        <f>IF('Truck Utilization'!B449=0,"",'Truck Utilization'!B449)</f>
        <v/>
      </c>
      <c r="XFA484" s="138">
        <f t="shared" si="200"/>
        <v>1</v>
      </c>
      <c r="XFB484" s="138" t="str">
        <f>IF('DSR Attendance'!A410="","",'DSR Attendance'!A410)</f>
        <v/>
      </c>
      <c r="XFC484" s="138" t="str">
        <f>IF('DSR Attendance'!B410="","",'DSR Attendance'!B410)</f>
        <v/>
      </c>
    </row>
    <row r="485" spans="1:55 16375:16383" ht="14.4" customHeight="1">
      <c r="A485" s="190" t="str">
        <f>IF(L485="","",VLOOKUP(L485,'Truck Utilization'!B$3:C$300,2,FALSE))</f>
        <v/>
      </c>
      <c r="B485" s="191"/>
      <c r="C485" s="192" t="str">
        <f>IF($B485="","",VLOOKUP($B485,'DSR Attendance'!$A$3:$E$273,5,FALSE))</f>
        <v/>
      </c>
      <c r="D485" s="193"/>
      <c r="E485" s="637"/>
      <c r="F485" s="195"/>
      <c r="G485" s="195"/>
      <c r="H485" s="195"/>
      <c r="I485" s="196" t="str">
        <f>IF(E485="","",VLOOKUP(E485,'Summarized Plan'!A:B,2,0))</f>
        <v/>
      </c>
      <c r="J485" s="194"/>
      <c r="K485" s="194" t="s">
        <v>378</v>
      </c>
      <c r="L485" s="195"/>
      <c r="M485" s="194" t="str">
        <f t="shared" si="181"/>
        <v/>
      </c>
      <c r="N485" s="195" t="str">
        <f>IF(E485="","",VLOOKUP(E485,'Summarized Plan'!$A:$C,3,0))</f>
        <v/>
      </c>
      <c r="O485" s="195" t="str">
        <f>IF(E485="","",VLOOKUP(E485,'Summarized Plan'!$A:$G,7,0))</f>
        <v/>
      </c>
      <c r="P485" s="196"/>
      <c r="Q485" s="198">
        <f t="shared" si="182"/>
        <v>0</v>
      </c>
      <c r="R485" s="197" t="str">
        <f>IF($B485="","",VLOOKUP($Q485,'DSR Attendance'!$A$3:$D$179,4,FALSE))</f>
        <v/>
      </c>
      <c r="S485" s="197"/>
      <c r="T485" s="197">
        <f t="shared" si="183"/>
        <v>0</v>
      </c>
      <c r="U485" s="197">
        <f t="shared" si="184"/>
        <v>0</v>
      </c>
      <c r="V485" s="197" t="str">
        <f t="shared" si="185"/>
        <v/>
      </c>
      <c r="W485" s="197"/>
      <c r="X485" s="197" t="str">
        <f>_xlfn.IFNA(IF(L485="","",VLOOKUP(L485,'Truck Utilization'!B$3:D$147,3,FALSE)),"")</f>
        <v/>
      </c>
      <c r="Y485" s="197" t="str">
        <f>IF(X485="","",IF(E485="","",VLOOKUP(E485,'Summarized Plan'!$A:$E,5,0)))</f>
        <v/>
      </c>
      <c r="Z485" s="197">
        <f t="shared" si="186"/>
        <v>0</v>
      </c>
      <c r="AA485" s="197">
        <f t="shared" si="187"/>
        <v>0</v>
      </c>
      <c r="AB485" s="197" t="str">
        <f t="shared" si="188"/>
        <v/>
      </c>
      <c r="AC485" s="197"/>
      <c r="AD485" s="197">
        <f t="shared" si="189"/>
        <v>0</v>
      </c>
      <c r="AE485" s="197">
        <f t="shared" si="190"/>
        <v>0</v>
      </c>
      <c r="AF485" s="197" t="str">
        <f t="shared" si="191"/>
        <v/>
      </c>
      <c r="AG485" s="194"/>
      <c r="AH485" s="194"/>
      <c r="AI485" s="194"/>
      <c r="AJ485" s="193"/>
      <c r="AK485" s="199"/>
      <c r="AL485" s="194"/>
      <c r="AM485" s="115" t="e">
        <f t="shared" si="192"/>
        <v>#VALUE!</v>
      </c>
      <c r="AO485" s="11">
        <f t="shared" si="193"/>
        <v>0</v>
      </c>
      <c r="AP485" s="11" t="e">
        <f t="shared" si="194"/>
        <v>#N/A</v>
      </c>
      <c r="AQ485" s="11" t="str">
        <f t="shared" si="195"/>
        <v/>
      </c>
      <c r="AS485" s="202">
        <f t="shared" si="196"/>
        <v>0</v>
      </c>
      <c r="AT485" s="11" t="str">
        <f t="shared" si="197"/>
        <v/>
      </c>
      <c r="AW485" s="116"/>
      <c r="AX485" s="115" t="e">
        <f t="shared" si="198"/>
        <v>#VALUE!</v>
      </c>
      <c r="AY485" s="278" t="str">
        <f t="shared" si="199"/>
        <v/>
      </c>
      <c r="BC485" s="115" t="str">
        <f>IF(E485="","",_xlfn.XLOOKUP(E485,'Summarized Plan'!A:A,'Summarized Plan'!K:K))</f>
        <v/>
      </c>
      <c r="XEU485" s="138">
        <f t="shared" si="201"/>
        <v>0</v>
      </c>
      <c r="XEV485" s="138" t="str">
        <f>IF(E485="","",B482)</f>
        <v/>
      </c>
      <c r="XEW485" s="153" t="str">
        <f t="shared" si="202"/>
        <v/>
      </c>
      <c r="XEX485" s="138" t="str">
        <f>IF(ISNA(VLOOKUP(E485,'Summarized Plan'!$A:$U,19,0)),"",VLOOKUP(E485,'Summarized Plan'!$A:$U,19,0))</f>
        <v/>
      </c>
      <c r="XEY485" s="16" t="str">
        <f>IF('Truck Utilization'!A450=0,"",'Truck Utilization'!A450)</f>
        <v/>
      </c>
      <c r="XEZ485" s="16" t="str">
        <f>IF('Truck Utilization'!B450=0,"",'Truck Utilization'!B450)</f>
        <v/>
      </c>
      <c r="XFA485" s="138">
        <f t="shared" si="200"/>
        <v>1</v>
      </c>
      <c r="XFB485" s="138" t="str">
        <f>IF('DSR Attendance'!A411="","",'DSR Attendance'!A411)</f>
        <v/>
      </c>
      <c r="XFC485" s="138" t="str">
        <f>IF('DSR Attendance'!B411="","",'DSR Attendance'!B411)</f>
        <v/>
      </c>
    </row>
    <row r="486" spans="1:55 16375:16383" ht="14.4" customHeight="1">
      <c r="A486" s="190" t="str">
        <f>IF(L486="","",VLOOKUP(L486,'Truck Utilization'!B$3:C$300,2,FALSE))</f>
        <v/>
      </c>
      <c r="B486" s="191"/>
      <c r="C486" s="192" t="str">
        <f>IF($B486="","",VLOOKUP($B486,'DSR Attendance'!$A$3:$E$273,5,FALSE))</f>
        <v/>
      </c>
      <c r="D486" s="193"/>
      <c r="E486" s="637"/>
      <c r="F486" s="195"/>
      <c r="G486" s="195"/>
      <c r="H486" s="195"/>
      <c r="I486" s="196" t="str">
        <f>IF(E486="","",VLOOKUP(E486,'Summarized Plan'!A:B,2,0))</f>
        <v/>
      </c>
      <c r="J486" s="194"/>
      <c r="K486" s="194" t="s">
        <v>378</v>
      </c>
      <c r="L486" s="195"/>
      <c r="M486" s="194" t="str">
        <f t="shared" si="181"/>
        <v/>
      </c>
      <c r="N486" s="195" t="str">
        <f>IF(E486="","",VLOOKUP(E486,'Summarized Plan'!$A:$C,3,0))</f>
        <v/>
      </c>
      <c r="O486" s="195" t="str">
        <f>IF(E486="","",VLOOKUP(E486,'Summarized Plan'!$A:$G,7,0))</f>
        <v/>
      </c>
      <c r="P486" s="196"/>
      <c r="Q486" s="198">
        <f t="shared" si="182"/>
        <v>0</v>
      </c>
      <c r="R486" s="197" t="str">
        <f>IF($B486="","",VLOOKUP($Q486,'DSR Attendance'!$A$3:$D$179,4,FALSE))</f>
        <v/>
      </c>
      <c r="S486" s="197"/>
      <c r="T486" s="197">
        <f t="shared" si="183"/>
        <v>0</v>
      </c>
      <c r="U486" s="197">
        <f t="shared" si="184"/>
        <v>0</v>
      </c>
      <c r="V486" s="197" t="str">
        <f t="shared" si="185"/>
        <v/>
      </c>
      <c r="W486" s="197"/>
      <c r="X486" s="197" t="str">
        <f>_xlfn.IFNA(IF(L486="","",VLOOKUP(L486,'Truck Utilization'!B$3:D$147,3,FALSE)),"")</f>
        <v/>
      </c>
      <c r="Y486" s="197" t="str">
        <f>IF(X486="","",IF(E486="","",VLOOKUP(E486,'Summarized Plan'!$A:$E,5,0)))</f>
        <v/>
      </c>
      <c r="Z486" s="197">
        <f t="shared" si="186"/>
        <v>0</v>
      </c>
      <c r="AA486" s="197">
        <f t="shared" si="187"/>
        <v>0</v>
      </c>
      <c r="AB486" s="197" t="str">
        <f t="shared" si="188"/>
        <v/>
      </c>
      <c r="AC486" s="197"/>
      <c r="AD486" s="197">
        <f t="shared" si="189"/>
        <v>0</v>
      </c>
      <c r="AE486" s="197">
        <f t="shared" si="190"/>
        <v>0</v>
      </c>
      <c r="AF486" s="197" t="str">
        <f t="shared" si="191"/>
        <v/>
      </c>
      <c r="AG486" s="194"/>
      <c r="AH486" s="194"/>
      <c r="AI486" s="194"/>
      <c r="AJ486" s="193"/>
      <c r="AK486" s="199"/>
      <c r="AL486" s="194"/>
      <c r="AM486" s="115" t="e">
        <f t="shared" si="192"/>
        <v>#VALUE!</v>
      </c>
      <c r="AO486" s="11">
        <f t="shared" si="193"/>
        <v>0</v>
      </c>
      <c r="AP486" s="11" t="e">
        <f t="shared" si="194"/>
        <v>#N/A</v>
      </c>
      <c r="AQ486" s="11" t="str">
        <f t="shared" si="195"/>
        <v/>
      </c>
      <c r="AS486" s="202">
        <f t="shared" si="196"/>
        <v>0</v>
      </c>
      <c r="AT486" s="11" t="str">
        <f t="shared" si="197"/>
        <v/>
      </c>
      <c r="AW486" s="116"/>
      <c r="AX486" s="115" t="e">
        <f t="shared" si="198"/>
        <v>#VALUE!</v>
      </c>
      <c r="AY486" s="278" t="str">
        <f t="shared" si="199"/>
        <v/>
      </c>
      <c r="BC486" s="115" t="str">
        <f>IF(E486="","",_xlfn.XLOOKUP(E486,'Summarized Plan'!A:A,'Summarized Plan'!K:K))</f>
        <v/>
      </c>
      <c r="XEU486" s="138">
        <f t="shared" si="201"/>
        <v>0</v>
      </c>
      <c r="XEV486" s="138" t="str">
        <f>IF(E486="","",B482)</f>
        <v/>
      </c>
      <c r="XEW486" s="153" t="str">
        <f t="shared" si="202"/>
        <v/>
      </c>
      <c r="XEX486" s="138" t="str">
        <f>IF(ISNA(VLOOKUP(E486,'Summarized Plan'!$A:$U,19,0)),"",VLOOKUP(E486,'Summarized Plan'!$A:$U,19,0))</f>
        <v/>
      </c>
      <c r="XEY486" s="16" t="str">
        <f>IF('Truck Utilization'!A451=0,"",'Truck Utilization'!A451)</f>
        <v/>
      </c>
      <c r="XEZ486" s="16" t="str">
        <f>IF('Truck Utilization'!B451=0,"",'Truck Utilization'!B451)</f>
        <v/>
      </c>
      <c r="XFA486" s="138">
        <f t="shared" si="200"/>
        <v>1</v>
      </c>
      <c r="XFB486" s="138" t="str">
        <f>IF('DSR Attendance'!A412="","",'DSR Attendance'!A412)</f>
        <v/>
      </c>
      <c r="XFC486" s="138" t="str">
        <f>IF('DSR Attendance'!B412="","",'DSR Attendance'!B412)</f>
        <v/>
      </c>
    </row>
    <row r="487" spans="1:55 16375:16383" ht="14.4" customHeight="1">
      <c r="A487" s="190" t="str">
        <f>IF(L487="","",VLOOKUP(L487,'Truck Utilization'!B$3:C$300,2,FALSE))</f>
        <v/>
      </c>
      <c r="B487" s="191"/>
      <c r="C487" s="192" t="str">
        <f>IF($B487="","",VLOOKUP($B487,'DSR Attendance'!$A$3:$E$273,5,FALSE))</f>
        <v/>
      </c>
      <c r="D487" s="193"/>
      <c r="E487" s="637"/>
      <c r="F487" s="195"/>
      <c r="G487" s="195"/>
      <c r="H487" s="195"/>
      <c r="I487" s="196" t="str">
        <f>IF(E487="","",VLOOKUP(E487,'Summarized Plan'!A:B,2,0))</f>
        <v/>
      </c>
      <c r="J487" s="194"/>
      <c r="K487" s="194" t="s">
        <v>378</v>
      </c>
      <c r="L487" s="195"/>
      <c r="M487" s="194" t="str">
        <f t="shared" si="181"/>
        <v/>
      </c>
      <c r="N487" s="195" t="str">
        <f>IF(E487="","",VLOOKUP(E487,'Summarized Plan'!$A:$C,3,0))</f>
        <v/>
      </c>
      <c r="O487" s="195" t="str">
        <f>IF(E487="","",VLOOKUP(E487,'Summarized Plan'!$A:$G,7,0))</f>
        <v/>
      </c>
      <c r="P487" s="196"/>
      <c r="Q487" s="198">
        <f t="shared" si="182"/>
        <v>0</v>
      </c>
      <c r="R487" s="197" t="str">
        <f>IF($B487="","",VLOOKUP($Q487,'DSR Attendance'!$A$3:$D$179,4,FALSE))</f>
        <v/>
      </c>
      <c r="S487" s="197"/>
      <c r="T487" s="197">
        <f t="shared" si="183"/>
        <v>0</v>
      </c>
      <c r="U487" s="197">
        <f t="shared" si="184"/>
        <v>0</v>
      </c>
      <c r="V487" s="197" t="str">
        <f t="shared" si="185"/>
        <v/>
      </c>
      <c r="W487" s="197"/>
      <c r="X487" s="197" t="str">
        <f>_xlfn.IFNA(IF(L487="","",VLOOKUP(L487,'Truck Utilization'!B$3:D$147,3,FALSE)),"")</f>
        <v/>
      </c>
      <c r="Y487" s="197" t="str">
        <f>IF(X487="","",IF(E487="","",VLOOKUP(E487,'Summarized Plan'!$A:$E,5,0)))</f>
        <v/>
      </c>
      <c r="Z487" s="197">
        <f t="shared" si="186"/>
        <v>0</v>
      </c>
      <c r="AA487" s="197">
        <f t="shared" si="187"/>
        <v>0</v>
      </c>
      <c r="AB487" s="197" t="str">
        <f t="shared" si="188"/>
        <v/>
      </c>
      <c r="AC487" s="197"/>
      <c r="AD487" s="197">
        <f t="shared" si="189"/>
        <v>0</v>
      </c>
      <c r="AE487" s="197">
        <f t="shared" si="190"/>
        <v>0</v>
      </c>
      <c r="AF487" s="197" t="str">
        <f t="shared" si="191"/>
        <v/>
      </c>
      <c r="AG487" s="194"/>
      <c r="AH487" s="194"/>
      <c r="AI487" s="194"/>
      <c r="AJ487" s="193"/>
      <c r="AK487" s="199"/>
      <c r="AL487" s="194"/>
      <c r="AM487" s="115" t="e">
        <f t="shared" si="192"/>
        <v>#VALUE!</v>
      </c>
      <c r="AO487" s="11">
        <f t="shared" si="193"/>
        <v>0</v>
      </c>
      <c r="AP487" s="11" t="e">
        <f t="shared" si="194"/>
        <v>#N/A</v>
      </c>
      <c r="AQ487" s="11" t="str">
        <f t="shared" si="195"/>
        <v/>
      </c>
      <c r="AS487" s="202">
        <f t="shared" si="196"/>
        <v>0</v>
      </c>
      <c r="AT487" s="11" t="str">
        <f t="shared" si="197"/>
        <v/>
      </c>
      <c r="AW487" s="116"/>
      <c r="AX487" s="115" t="e">
        <f t="shared" si="198"/>
        <v>#VALUE!</v>
      </c>
      <c r="AY487" s="278" t="str">
        <f t="shared" si="199"/>
        <v/>
      </c>
      <c r="BC487" s="115" t="str">
        <f>IF(E487="","",_xlfn.XLOOKUP(E487,'Summarized Plan'!A:A,'Summarized Plan'!K:K))</f>
        <v/>
      </c>
      <c r="XEU487" s="138">
        <f t="shared" si="201"/>
        <v>0</v>
      </c>
      <c r="XEV487" s="138" t="str">
        <f>IF(E487="","",B487)</f>
        <v/>
      </c>
      <c r="XEW487" s="153" t="str">
        <f t="shared" si="202"/>
        <v/>
      </c>
      <c r="XEX487" s="138" t="str">
        <f>IF(ISNA(VLOOKUP(E487,'Summarized Plan'!$A:$U,19,0)),"",VLOOKUP(E487,'Summarized Plan'!$A:$U,19,0))</f>
        <v/>
      </c>
      <c r="XEY487" s="16" t="str">
        <f>IF('Truck Utilization'!A452=0,"",'Truck Utilization'!A452)</f>
        <v/>
      </c>
      <c r="XEZ487" s="16" t="str">
        <f>IF('Truck Utilization'!B452=0,"",'Truck Utilization'!B452)</f>
        <v/>
      </c>
      <c r="XFA487" s="138">
        <f t="shared" si="200"/>
        <v>1</v>
      </c>
      <c r="XFB487" s="138" t="str">
        <f>IF('DSR Attendance'!A413="","",'DSR Attendance'!A413)</f>
        <v/>
      </c>
      <c r="XFC487" s="138" t="str">
        <f>IF('DSR Attendance'!B413="","",'DSR Attendance'!B413)</f>
        <v/>
      </c>
    </row>
    <row r="488" spans="1:55 16375:16383" ht="14.4" customHeight="1">
      <c r="A488" s="190" t="str">
        <f>IF(L488="","",VLOOKUP(L488,'Truck Utilization'!B$3:C$300,2,FALSE))</f>
        <v/>
      </c>
      <c r="B488" s="191"/>
      <c r="C488" s="192" t="str">
        <f>IF($B488="","",VLOOKUP($B488,'DSR Attendance'!$A$3:$E$273,5,FALSE))</f>
        <v/>
      </c>
      <c r="D488" s="193"/>
      <c r="E488" s="637"/>
      <c r="F488" s="195"/>
      <c r="G488" s="195"/>
      <c r="H488" s="195"/>
      <c r="I488" s="196" t="str">
        <f>IF(E488="","",VLOOKUP(E488,'Summarized Plan'!A:B,2,0))</f>
        <v/>
      </c>
      <c r="J488" s="194"/>
      <c r="K488" s="194" t="s">
        <v>378</v>
      </c>
      <c r="L488" s="195"/>
      <c r="M488" s="194" t="str">
        <f t="shared" si="181"/>
        <v/>
      </c>
      <c r="N488" s="195" t="str">
        <f>IF(E488="","",VLOOKUP(E488,'Summarized Plan'!$A:$C,3,0))</f>
        <v/>
      </c>
      <c r="O488" s="195" t="str">
        <f>IF(E488="","",VLOOKUP(E488,'Summarized Plan'!$A:$G,7,0))</f>
        <v/>
      </c>
      <c r="P488" s="196"/>
      <c r="Q488" s="198">
        <f t="shared" si="182"/>
        <v>0</v>
      </c>
      <c r="R488" s="197" t="str">
        <f>IF($B488="","",VLOOKUP($Q488,'DSR Attendance'!$A$3:$D$179,4,FALSE))</f>
        <v/>
      </c>
      <c r="S488" s="197"/>
      <c r="T488" s="197">
        <f t="shared" si="183"/>
        <v>0</v>
      </c>
      <c r="U488" s="197">
        <f t="shared" si="184"/>
        <v>0</v>
      </c>
      <c r="V488" s="197" t="str">
        <f t="shared" si="185"/>
        <v/>
      </c>
      <c r="W488" s="197"/>
      <c r="X488" s="197" t="str">
        <f>_xlfn.IFNA(IF(L488="","",VLOOKUP(L488,'Truck Utilization'!B$3:D$147,3,FALSE)),"")</f>
        <v/>
      </c>
      <c r="Y488" s="197" t="str">
        <f>IF(X488="","",IF(E488="","",VLOOKUP(E488,'Summarized Plan'!$A:$E,5,0)))</f>
        <v/>
      </c>
      <c r="Z488" s="197">
        <f t="shared" si="186"/>
        <v>0</v>
      </c>
      <c r="AA488" s="197">
        <f t="shared" si="187"/>
        <v>0</v>
      </c>
      <c r="AB488" s="197" t="str">
        <f t="shared" si="188"/>
        <v/>
      </c>
      <c r="AC488" s="197"/>
      <c r="AD488" s="197">
        <f t="shared" si="189"/>
        <v>0</v>
      </c>
      <c r="AE488" s="197">
        <f t="shared" si="190"/>
        <v>0</v>
      </c>
      <c r="AF488" s="197" t="str">
        <f t="shared" si="191"/>
        <v/>
      </c>
      <c r="AG488" s="194"/>
      <c r="AH488" s="194"/>
      <c r="AI488" s="194"/>
      <c r="AJ488" s="193"/>
      <c r="AK488" s="199"/>
      <c r="AL488" s="194"/>
      <c r="AM488" s="115" t="e">
        <f t="shared" si="192"/>
        <v>#VALUE!</v>
      </c>
      <c r="AO488" s="11">
        <f t="shared" si="193"/>
        <v>0</v>
      </c>
      <c r="AP488" s="11" t="e">
        <f t="shared" si="194"/>
        <v>#N/A</v>
      </c>
      <c r="AQ488" s="11" t="str">
        <f t="shared" si="195"/>
        <v/>
      </c>
      <c r="AS488" s="202">
        <f t="shared" si="196"/>
        <v>0</v>
      </c>
      <c r="AT488" s="11" t="str">
        <f t="shared" si="197"/>
        <v/>
      </c>
      <c r="AW488" s="116"/>
      <c r="AX488" s="115" t="e">
        <f t="shared" si="198"/>
        <v>#VALUE!</v>
      </c>
      <c r="AY488" s="278" t="str">
        <f t="shared" si="199"/>
        <v/>
      </c>
      <c r="BC488" s="115" t="str">
        <f>IF(E488="","",_xlfn.XLOOKUP(E488,'Summarized Plan'!A:A,'Summarized Plan'!K:K))</f>
        <v/>
      </c>
      <c r="XEU488" s="138">
        <f t="shared" si="201"/>
        <v>0</v>
      </c>
      <c r="XEV488" s="138" t="str">
        <f>IF(E488="","",B487)</f>
        <v/>
      </c>
      <c r="XEW488" s="153" t="str">
        <f t="shared" si="202"/>
        <v/>
      </c>
      <c r="XEX488" s="138" t="str">
        <f>IF(ISNA(VLOOKUP(E488,'Summarized Plan'!$A:$U,19,0)),"",VLOOKUP(E488,'Summarized Plan'!$A:$U,19,0))</f>
        <v/>
      </c>
      <c r="XEY488" s="16" t="str">
        <f>IF('Truck Utilization'!A453=0,"",'Truck Utilization'!A453)</f>
        <v/>
      </c>
      <c r="XEZ488" s="16" t="str">
        <f>IF('Truck Utilization'!B453=0,"",'Truck Utilization'!B453)</f>
        <v/>
      </c>
      <c r="XFA488" s="138">
        <f t="shared" si="200"/>
        <v>1</v>
      </c>
      <c r="XFB488" s="138" t="str">
        <f>IF('DSR Attendance'!A414="","",'DSR Attendance'!A414)</f>
        <v/>
      </c>
      <c r="XFC488" s="138" t="str">
        <f>IF('DSR Attendance'!B414="","",'DSR Attendance'!B414)</f>
        <v/>
      </c>
    </row>
    <row r="489" spans="1:55 16375:16383" ht="14.4" customHeight="1">
      <c r="A489" s="190" t="str">
        <f>IF(L489="","",VLOOKUP(L489,'Truck Utilization'!B$3:C$300,2,FALSE))</f>
        <v/>
      </c>
      <c r="B489" s="191"/>
      <c r="C489" s="192" t="str">
        <f>IF($B489="","",VLOOKUP($B489,'DSR Attendance'!$A$3:$E$273,5,FALSE))</f>
        <v/>
      </c>
      <c r="D489" s="193"/>
      <c r="E489" s="637"/>
      <c r="F489" s="195"/>
      <c r="G489" s="195"/>
      <c r="H489" s="195"/>
      <c r="I489" s="196" t="str">
        <f>IF(E489="","",VLOOKUP(E489,'Summarized Plan'!A:B,2,0))</f>
        <v/>
      </c>
      <c r="J489" s="194"/>
      <c r="K489" s="194" t="s">
        <v>378</v>
      </c>
      <c r="L489" s="195"/>
      <c r="M489" s="194" t="str">
        <f t="shared" si="181"/>
        <v/>
      </c>
      <c r="N489" s="195" t="str">
        <f>IF(E489="","",VLOOKUP(E489,'Summarized Plan'!$A:$C,3,0))</f>
        <v/>
      </c>
      <c r="O489" s="195" t="str">
        <f>IF(E489="","",VLOOKUP(E489,'Summarized Plan'!$A:$G,7,0))</f>
        <v/>
      </c>
      <c r="P489" s="196"/>
      <c r="Q489" s="198">
        <f t="shared" si="182"/>
        <v>0</v>
      </c>
      <c r="R489" s="197" t="str">
        <f>IF($B489="","",VLOOKUP($Q489,'DSR Attendance'!$A$3:$D$179,4,FALSE))</f>
        <v/>
      </c>
      <c r="S489" s="197"/>
      <c r="T489" s="197">
        <f t="shared" si="183"/>
        <v>0</v>
      </c>
      <c r="U489" s="197">
        <f t="shared" si="184"/>
        <v>0</v>
      </c>
      <c r="V489" s="197" t="str">
        <f t="shared" si="185"/>
        <v/>
      </c>
      <c r="W489" s="197"/>
      <c r="X489" s="197" t="str">
        <f>_xlfn.IFNA(IF(L489="","",VLOOKUP(L489,'Truck Utilization'!B$3:D$147,3,FALSE)),"")</f>
        <v/>
      </c>
      <c r="Y489" s="197" t="str">
        <f>IF(X489="","",IF(E489="","",VLOOKUP(E489,'Summarized Plan'!$A:$E,5,0)))</f>
        <v/>
      </c>
      <c r="Z489" s="197">
        <f t="shared" si="186"/>
        <v>0</v>
      </c>
      <c r="AA489" s="197">
        <f t="shared" si="187"/>
        <v>0</v>
      </c>
      <c r="AB489" s="197" t="str">
        <f t="shared" si="188"/>
        <v/>
      </c>
      <c r="AC489" s="197"/>
      <c r="AD489" s="197">
        <f t="shared" si="189"/>
        <v>0</v>
      </c>
      <c r="AE489" s="197">
        <f t="shared" si="190"/>
        <v>0</v>
      </c>
      <c r="AF489" s="197" t="str">
        <f t="shared" si="191"/>
        <v/>
      </c>
      <c r="AG489" s="194"/>
      <c r="AH489" s="194"/>
      <c r="AI489" s="194"/>
      <c r="AJ489" s="193"/>
      <c r="AK489" s="199"/>
      <c r="AL489" s="194"/>
      <c r="AM489" s="115" t="e">
        <f t="shared" si="192"/>
        <v>#VALUE!</v>
      </c>
      <c r="AO489" s="11">
        <f t="shared" si="193"/>
        <v>0</v>
      </c>
      <c r="AP489" s="11" t="e">
        <f t="shared" si="194"/>
        <v>#N/A</v>
      </c>
      <c r="AQ489" s="11" t="str">
        <f t="shared" si="195"/>
        <v/>
      </c>
      <c r="AS489" s="202">
        <f t="shared" si="196"/>
        <v>0</v>
      </c>
      <c r="AT489" s="11" t="str">
        <f t="shared" si="197"/>
        <v/>
      </c>
      <c r="AW489" s="116"/>
      <c r="AX489" s="115" t="e">
        <f t="shared" si="198"/>
        <v>#VALUE!</v>
      </c>
      <c r="AY489" s="278" t="str">
        <f t="shared" si="199"/>
        <v/>
      </c>
      <c r="BC489" s="115" t="str">
        <f>IF(E489="","",_xlfn.XLOOKUP(E489,'Summarized Plan'!A:A,'Summarized Plan'!K:K))</f>
        <v/>
      </c>
      <c r="XEU489" s="138">
        <f t="shared" si="201"/>
        <v>0</v>
      </c>
      <c r="XEV489" s="138" t="str">
        <f>IF(E489="","",B487)</f>
        <v/>
      </c>
      <c r="XEW489" s="153" t="str">
        <f t="shared" si="202"/>
        <v/>
      </c>
      <c r="XEX489" s="138" t="str">
        <f>IF(ISNA(VLOOKUP(E489,'Summarized Plan'!$A:$U,19,0)),"",VLOOKUP(E489,'Summarized Plan'!$A:$U,19,0))</f>
        <v/>
      </c>
      <c r="XEY489" s="16" t="str">
        <f>IF('Truck Utilization'!A454=0,"",'Truck Utilization'!A454)</f>
        <v/>
      </c>
      <c r="XEZ489" s="16" t="str">
        <f>IF('Truck Utilization'!B454=0,"",'Truck Utilization'!B454)</f>
        <v/>
      </c>
      <c r="XFA489" s="138">
        <f t="shared" si="200"/>
        <v>1</v>
      </c>
      <c r="XFB489" s="138" t="str">
        <f>IF('DSR Attendance'!A415="","",'DSR Attendance'!A415)</f>
        <v/>
      </c>
      <c r="XFC489" s="138" t="str">
        <f>IF('DSR Attendance'!B415="","",'DSR Attendance'!B415)</f>
        <v/>
      </c>
    </row>
    <row r="490" spans="1:55 16375:16383" ht="14.4" customHeight="1">
      <c r="A490" s="190" t="str">
        <f>IF(L490="","",VLOOKUP(L490,'Truck Utilization'!B$3:C$300,2,FALSE))</f>
        <v/>
      </c>
      <c r="B490" s="191"/>
      <c r="C490" s="192" t="str">
        <f>IF($B490="","",VLOOKUP($B490,'DSR Attendance'!$A$3:$E$273,5,FALSE))</f>
        <v/>
      </c>
      <c r="D490" s="193"/>
      <c r="E490" s="637"/>
      <c r="F490" s="195"/>
      <c r="G490" s="195"/>
      <c r="H490" s="195"/>
      <c r="I490" s="196" t="str">
        <f>IF(E490="","",VLOOKUP(E490,'Summarized Plan'!A:B,2,0))</f>
        <v/>
      </c>
      <c r="J490" s="194"/>
      <c r="K490" s="194" t="s">
        <v>378</v>
      </c>
      <c r="L490" s="195"/>
      <c r="M490" s="194" t="str">
        <f t="shared" si="181"/>
        <v/>
      </c>
      <c r="N490" s="195" t="str">
        <f>IF(E490="","",VLOOKUP(E490,'Summarized Plan'!$A:$C,3,0))</f>
        <v/>
      </c>
      <c r="O490" s="195" t="str">
        <f>IF(E490="","",VLOOKUP(E490,'Summarized Plan'!$A:$G,7,0))</f>
        <v/>
      </c>
      <c r="P490" s="196"/>
      <c r="Q490" s="198">
        <f t="shared" si="182"/>
        <v>0</v>
      </c>
      <c r="R490" s="197" t="str">
        <f>IF($B490="","",VLOOKUP($Q490,'DSR Attendance'!$A$3:$D$179,4,FALSE))</f>
        <v/>
      </c>
      <c r="S490" s="197"/>
      <c r="T490" s="197">
        <f t="shared" si="183"/>
        <v>0</v>
      </c>
      <c r="U490" s="197">
        <f t="shared" si="184"/>
        <v>0</v>
      </c>
      <c r="V490" s="197" t="str">
        <f t="shared" si="185"/>
        <v/>
      </c>
      <c r="W490" s="197"/>
      <c r="X490" s="197" t="str">
        <f>_xlfn.IFNA(IF(L490="","",VLOOKUP(L490,'Truck Utilization'!B$3:D$147,3,FALSE)),"")</f>
        <v/>
      </c>
      <c r="Y490" s="197" t="str">
        <f>IF(X490="","",IF(E490="","",VLOOKUP(E490,'Summarized Plan'!$A:$E,5,0)))</f>
        <v/>
      </c>
      <c r="Z490" s="197">
        <f t="shared" si="186"/>
        <v>0</v>
      </c>
      <c r="AA490" s="197">
        <f t="shared" si="187"/>
        <v>0</v>
      </c>
      <c r="AB490" s="197" t="str">
        <f t="shared" si="188"/>
        <v/>
      </c>
      <c r="AC490" s="197"/>
      <c r="AD490" s="197">
        <f t="shared" si="189"/>
        <v>0</v>
      </c>
      <c r="AE490" s="197">
        <f t="shared" si="190"/>
        <v>0</v>
      </c>
      <c r="AF490" s="197" t="str">
        <f t="shared" si="191"/>
        <v/>
      </c>
      <c r="AG490" s="194"/>
      <c r="AH490" s="194"/>
      <c r="AI490" s="194"/>
      <c r="AJ490" s="193"/>
      <c r="AK490" s="199"/>
      <c r="AL490" s="194"/>
      <c r="AM490" s="115" t="e">
        <f t="shared" si="192"/>
        <v>#VALUE!</v>
      </c>
      <c r="AO490" s="11">
        <f t="shared" si="193"/>
        <v>0</v>
      </c>
      <c r="AP490" s="11" t="e">
        <f t="shared" si="194"/>
        <v>#N/A</v>
      </c>
      <c r="AQ490" s="11" t="str">
        <f t="shared" si="195"/>
        <v/>
      </c>
      <c r="AS490" s="202">
        <f t="shared" si="196"/>
        <v>0</v>
      </c>
      <c r="AT490" s="11" t="str">
        <f t="shared" si="197"/>
        <v/>
      </c>
      <c r="AW490" s="116"/>
      <c r="AX490" s="115" t="e">
        <f t="shared" si="198"/>
        <v>#VALUE!</v>
      </c>
      <c r="AY490" s="278" t="str">
        <f t="shared" si="199"/>
        <v/>
      </c>
      <c r="BC490" s="115" t="str">
        <f>IF(E490="","",_xlfn.XLOOKUP(E490,'Summarized Plan'!A:A,'Summarized Plan'!K:K))</f>
        <v/>
      </c>
      <c r="XEU490" s="138">
        <f t="shared" si="201"/>
        <v>0</v>
      </c>
      <c r="XEV490" s="138" t="str">
        <f>IF(E490="","",B487)</f>
        <v/>
      </c>
      <c r="XEW490" s="153" t="str">
        <f t="shared" si="202"/>
        <v/>
      </c>
      <c r="XEX490" s="138" t="str">
        <f>IF(ISNA(VLOOKUP(E490,'Summarized Plan'!$A:$U,19,0)),"",VLOOKUP(E490,'Summarized Plan'!$A:$U,19,0))</f>
        <v/>
      </c>
      <c r="XEY490" s="16" t="str">
        <f>IF('Truck Utilization'!A455=0,"",'Truck Utilization'!A455)</f>
        <v/>
      </c>
      <c r="XEZ490" s="16" t="str">
        <f>IF('Truck Utilization'!B455=0,"",'Truck Utilization'!B455)</f>
        <v/>
      </c>
      <c r="XFA490" s="138">
        <f t="shared" si="200"/>
        <v>1</v>
      </c>
      <c r="XFB490" s="138" t="str">
        <f>IF('DSR Attendance'!A416="","",'DSR Attendance'!A416)</f>
        <v/>
      </c>
      <c r="XFC490" s="138" t="str">
        <f>IF('DSR Attendance'!B416="","",'DSR Attendance'!B416)</f>
        <v/>
      </c>
    </row>
    <row r="491" spans="1:55 16375:16383" ht="14.4" customHeight="1">
      <c r="A491" s="190" t="str">
        <f>IF(L491="","",VLOOKUP(L491,'Truck Utilization'!B$3:C$300,2,FALSE))</f>
        <v/>
      </c>
      <c r="B491" s="191"/>
      <c r="C491" s="192" t="str">
        <f>IF($B491="","",VLOOKUP($B491,'DSR Attendance'!$A$3:$E$273,5,FALSE))</f>
        <v/>
      </c>
      <c r="D491" s="193"/>
      <c r="E491" s="637"/>
      <c r="F491" s="195"/>
      <c r="G491" s="195"/>
      <c r="H491" s="195"/>
      <c r="I491" s="196" t="str">
        <f>IF(E491="","",VLOOKUP(E491,'Summarized Plan'!A:B,2,0))</f>
        <v/>
      </c>
      <c r="J491" s="194"/>
      <c r="K491" s="194" t="s">
        <v>378</v>
      </c>
      <c r="L491" s="195"/>
      <c r="M491" s="194" t="str">
        <f t="shared" si="181"/>
        <v/>
      </c>
      <c r="N491" s="195" t="str">
        <f>IF(E491="","",VLOOKUP(E491,'Summarized Plan'!$A:$C,3,0))</f>
        <v/>
      </c>
      <c r="O491" s="195" t="str">
        <f>IF(E491="","",VLOOKUP(E491,'Summarized Plan'!$A:$G,7,0))</f>
        <v/>
      </c>
      <c r="P491" s="196"/>
      <c r="Q491" s="198">
        <f t="shared" si="182"/>
        <v>0</v>
      </c>
      <c r="R491" s="197" t="str">
        <f>IF($B491="","",VLOOKUP($Q491,'DSR Attendance'!$A$3:$D$179,4,FALSE))</f>
        <v/>
      </c>
      <c r="S491" s="197"/>
      <c r="T491" s="197">
        <f t="shared" si="183"/>
        <v>0</v>
      </c>
      <c r="U491" s="197">
        <f t="shared" si="184"/>
        <v>0</v>
      </c>
      <c r="V491" s="197" t="str">
        <f t="shared" si="185"/>
        <v/>
      </c>
      <c r="W491" s="197"/>
      <c r="X491" s="197" t="str">
        <f>_xlfn.IFNA(IF(L491="","",VLOOKUP(L491,'Truck Utilization'!B$3:D$147,3,FALSE)),"")</f>
        <v/>
      </c>
      <c r="Y491" s="197" t="str">
        <f>IF(X491="","",IF(E491="","",VLOOKUP(E491,'Summarized Plan'!$A:$E,5,0)))</f>
        <v/>
      </c>
      <c r="Z491" s="197">
        <f t="shared" si="186"/>
        <v>0</v>
      </c>
      <c r="AA491" s="197">
        <f t="shared" si="187"/>
        <v>0</v>
      </c>
      <c r="AB491" s="197" t="str">
        <f t="shared" si="188"/>
        <v/>
      </c>
      <c r="AC491" s="197"/>
      <c r="AD491" s="197">
        <f t="shared" si="189"/>
        <v>0</v>
      </c>
      <c r="AE491" s="197">
        <f t="shared" si="190"/>
        <v>0</v>
      </c>
      <c r="AF491" s="197" t="str">
        <f t="shared" si="191"/>
        <v/>
      </c>
      <c r="AG491" s="194"/>
      <c r="AH491" s="194"/>
      <c r="AI491" s="194"/>
      <c r="AJ491" s="193"/>
      <c r="AK491" s="199"/>
      <c r="AL491" s="194"/>
      <c r="AM491" s="115" t="e">
        <f t="shared" si="192"/>
        <v>#VALUE!</v>
      </c>
      <c r="AO491" s="11">
        <f t="shared" si="193"/>
        <v>0</v>
      </c>
      <c r="AP491" s="11" t="e">
        <f t="shared" si="194"/>
        <v>#N/A</v>
      </c>
      <c r="AQ491" s="11" t="str">
        <f t="shared" si="195"/>
        <v/>
      </c>
      <c r="AS491" s="202">
        <f t="shared" si="196"/>
        <v>0</v>
      </c>
      <c r="AT491" s="11" t="str">
        <f t="shared" si="197"/>
        <v/>
      </c>
      <c r="AW491" s="116"/>
      <c r="AX491" s="115" t="e">
        <f t="shared" si="198"/>
        <v>#VALUE!</v>
      </c>
      <c r="AY491" s="278" t="str">
        <f t="shared" si="199"/>
        <v/>
      </c>
      <c r="BC491" s="115" t="str">
        <f>IF(E491="","",_xlfn.XLOOKUP(E491,'Summarized Plan'!A:A,'Summarized Plan'!K:K))</f>
        <v/>
      </c>
      <c r="XEU491" s="138">
        <f t="shared" si="201"/>
        <v>0</v>
      </c>
      <c r="XEV491" s="138" t="str">
        <f>IF(E491="","",B487)</f>
        <v/>
      </c>
      <c r="XEW491" s="153" t="str">
        <f t="shared" si="202"/>
        <v/>
      </c>
      <c r="XEX491" s="138" t="str">
        <f>IF(ISNA(VLOOKUP(E491,'Summarized Plan'!$A:$U,19,0)),"",VLOOKUP(E491,'Summarized Plan'!$A:$U,19,0))</f>
        <v/>
      </c>
      <c r="XEY491" s="16" t="s">
        <v>48</v>
      </c>
      <c r="XEZ491" s="16" t="str">
        <f>IF('Truck Utilization'!B456=0,"",'Truck Utilization'!B456)</f>
        <v/>
      </c>
      <c r="XFA491" s="138">
        <f t="shared" si="200"/>
        <v>1</v>
      </c>
      <c r="XFB491" s="138" t="str">
        <f>IF('DSR Attendance'!A417="","",'DSR Attendance'!A417)</f>
        <v/>
      </c>
      <c r="XFC491" s="138" t="str">
        <f>IF('DSR Attendance'!B417="","",'DSR Attendance'!B417)</f>
        <v/>
      </c>
    </row>
    <row r="492" spans="1:55 16375:16383" ht="14.4" customHeight="1">
      <c r="A492" s="190" t="str">
        <f>IF(L492="","",VLOOKUP(L492,'Truck Utilization'!B$3:C$300,2,FALSE))</f>
        <v/>
      </c>
      <c r="B492" s="191"/>
      <c r="C492" s="192" t="str">
        <f>IF($B492="","",VLOOKUP($B492,'DSR Attendance'!$A$3:$E$273,5,FALSE))</f>
        <v/>
      </c>
      <c r="D492" s="193"/>
      <c r="E492" s="637"/>
      <c r="F492" s="195"/>
      <c r="G492" s="195"/>
      <c r="H492" s="195"/>
      <c r="I492" s="196" t="str">
        <f>IF(E492="","",VLOOKUP(E492,'Summarized Plan'!A:B,2,0))</f>
        <v/>
      </c>
      <c r="J492" s="194"/>
      <c r="K492" s="194" t="s">
        <v>378</v>
      </c>
      <c r="L492" s="195"/>
      <c r="M492" s="194" t="str">
        <f t="shared" si="181"/>
        <v/>
      </c>
      <c r="N492" s="195" t="str">
        <f>IF(E492="","",VLOOKUP(E492,'Summarized Plan'!$A:$C,3,0))</f>
        <v/>
      </c>
      <c r="O492" s="195" t="str">
        <f>IF(E492="","",VLOOKUP(E492,'Summarized Plan'!$A:$G,7,0))</f>
        <v/>
      </c>
      <c r="P492" s="196"/>
      <c r="Q492" s="198">
        <f t="shared" si="182"/>
        <v>0</v>
      </c>
      <c r="R492" s="197" t="str">
        <f>IF($B492="","",VLOOKUP($Q492,'DSR Attendance'!$A$3:$D$179,4,FALSE))</f>
        <v/>
      </c>
      <c r="S492" s="197"/>
      <c r="T492" s="197">
        <f t="shared" si="183"/>
        <v>0</v>
      </c>
      <c r="U492" s="197">
        <f t="shared" si="184"/>
        <v>0</v>
      </c>
      <c r="V492" s="197" t="str">
        <f t="shared" si="185"/>
        <v/>
      </c>
      <c r="W492" s="197"/>
      <c r="X492" s="197" t="str">
        <f>_xlfn.IFNA(IF(L492="","",VLOOKUP(L492,'Truck Utilization'!B$3:D$147,3,FALSE)),"")</f>
        <v/>
      </c>
      <c r="Y492" s="197" t="str">
        <f>IF(X492="","",IF(E492="","",VLOOKUP(E492,'Summarized Plan'!$A:$E,5,0)))</f>
        <v/>
      </c>
      <c r="Z492" s="197">
        <f t="shared" si="186"/>
        <v>0</v>
      </c>
      <c r="AA492" s="197">
        <f t="shared" si="187"/>
        <v>0</v>
      </c>
      <c r="AB492" s="197" t="str">
        <f t="shared" si="188"/>
        <v/>
      </c>
      <c r="AC492" s="197"/>
      <c r="AD492" s="197">
        <f t="shared" si="189"/>
        <v>0</v>
      </c>
      <c r="AE492" s="197">
        <f t="shared" si="190"/>
        <v>0</v>
      </c>
      <c r="AF492" s="197" t="str">
        <f t="shared" si="191"/>
        <v/>
      </c>
      <c r="AG492" s="194"/>
      <c r="AH492" s="194"/>
      <c r="AI492" s="194"/>
      <c r="AJ492" s="193"/>
      <c r="AK492" s="199"/>
      <c r="AL492" s="194"/>
      <c r="AM492" s="115" t="e">
        <f t="shared" si="192"/>
        <v>#VALUE!</v>
      </c>
      <c r="AO492" s="11">
        <f t="shared" si="193"/>
        <v>0</v>
      </c>
      <c r="AP492" s="11" t="e">
        <f t="shared" si="194"/>
        <v>#N/A</v>
      </c>
      <c r="AQ492" s="11" t="str">
        <f t="shared" si="195"/>
        <v/>
      </c>
      <c r="AS492" s="202">
        <f t="shared" si="196"/>
        <v>0</v>
      </c>
      <c r="AT492" s="11" t="str">
        <f t="shared" si="197"/>
        <v/>
      </c>
      <c r="AW492" s="116"/>
      <c r="AX492" s="115" t="e">
        <f t="shared" si="198"/>
        <v>#VALUE!</v>
      </c>
      <c r="AY492" s="278" t="str">
        <f t="shared" si="199"/>
        <v/>
      </c>
      <c r="BC492" s="115" t="str">
        <f>IF(E492="","",_xlfn.XLOOKUP(E492,'Summarized Plan'!A:A,'Summarized Plan'!K:K))</f>
        <v/>
      </c>
      <c r="XEU492" s="138">
        <f t="shared" si="201"/>
        <v>0</v>
      </c>
      <c r="XEV492" s="138" t="str">
        <f>IF(E492="","",B492)</f>
        <v/>
      </c>
      <c r="XEW492" s="153" t="str">
        <f t="shared" si="202"/>
        <v/>
      </c>
      <c r="XEX492" s="138" t="str">
        <f>IF(ISNA(VLOOKUP(E492,'Summarized Plan'!$A:$U,19,0)),"",VLOOKUP(E492,'Summarized Plan'!$A:$U,19,0))</f>
        <v/>
      </c>
      <c r="XEY492" s="16" t="str">
        <f>IF('Truck Utilization'!A457=0,"",'Truck Utilization'!A457)</f>
        <v/>
      </c>
      <c r="XEZ492" s="16" t="str">
        <f>IF('Truck Utilization'!B457=0,"",'Truck Utilization'!B457)</f>
        <v/>
      </c>
      <c r="XFA492" s="138">
        <f t="shared" si="200"/>
        <v>1</v>
      </c>
      <c r="XFB492" s="138" t="str">
        <f>IF('DSR Attendance'!A418="","",'DSR Attendance'!A418)</f>
        <v/>
      </c>
      <c r="XFC492" s="138" t="str">
        <f>IF('DSR Attendance'!B418="","",'DSR Attendance'!B418)</f>
        <v/>
      </c>
    </row>
    <row r="493" spans="1:55 16375:16383" ht="14.4" customHeight="1">
      <c r="A493" s="190" t="str">
        <f>IF(L493="","",VLOOKUP(L493,'Truck Utilization'!B$3:C$300,2,FALSE))</f>
        <v/>
      </c>
      <c r="B493" s="191"/>
      <c r="C493" s="192" t="str">
        <f>IF($B493="","",VLOOKUP($B493,'DSR Attendance'!$A$3:$E$273,5,FALSE))</f>
        <v/>
      </c>
      <c r="D493" s="193"/>
      <c r="E493" s="637"/>
      <c r="F493" s="195"/>
      <c r="G493" s="195"/>
      <c r="H493" s="195"/>
      <c r="I493" s="196" t="str">
        <f>IF(E493="","",VLOOKUP(E493,'Summarized Plan'!A:B,2,0))</f>
        <v/>
      </c>
      <c r="J493" s="194"/>
      <c r="K493" s="194" t="s">
        <v>378</v>
      </c>
      <c r="L493" s="195"/>
      <c r="M493" s="194" t="str">
        <f t="shared" si="181"/>
        <v/>
      </c>
      <c r="N493" s="195" t="str">
        <f>IF(E493="","",VLOOKUP(E493,'Summarized Plan'!$A:$C,3,0))</f>
        <v/>
      </c>
      <c r="O493" s="195" t="str">
        <f>IF(E493="","",VLOOKUP(E493,'Summarized Plan'!$A:$G,7,0))</f>
        <v/>
      </c>
      <c r="P493" s="196"/>
      <c r="Q493" s="198">
        <f t="shared" si="182"/>
        <v>0</v>
      </c>
      <c r="R493" s="197" t="str">
        <f>IF($B493="","",VLOOKUP($Q493,'DSR Attendance'!$A$3:$D$179,4,FALSE))</f>
        <v/>
      </c>
      <c r="S493" s="197"/>
      <c r="T493" s="197">
        <f t="shared" si="183"/>
        <v>0</v>
      </c>
      <c r="U493" s="197">
        <f t="shared" si="184"/>
        <v>0</v>
      </c>
      <c r="V493" s="197" t="str">
        <f t="shared" si="185"/>
        <v/>
      </c>
      <c r="W493" s="197"/>
      <c r="X493" s="197" t="str">
        <f>_xlfn.IFNA(IF(L493="","",VLOOKUP(L493,'Truck Utilization'!B$3:D$147,3,FALSE)),"")</f>
        <v/>
      </c>
      <c r="Y493" s="197" t="str">
        <f>IF(X493="","",IF(E493="","",VLOOKUP(E493,'Summarized Plan'!$A:$E,5,0)))</f>
        <v/>
      </c>
      <c r="Z493" s="197">
        <f t="shared" si="186"/>
        <v>0</v>
      </c>
      <c r="AA493" s="197">
        <f t="shared" si="187"/>
        <v>0</v>
      </c>
      <c r="AB493" s="197" t="str">
        <f t="shared" si="188"/>
        <v/>
      </c>
      <c r="AC493" s="197"/>
      <c r="AD493" s="197">
        <f t="shared" si="189"/>
        <v>0</v>
      </c>
      <c r="AE493" s="197">
        <f t="shared" si="190"/>
        <v>0</v>
      </c>
      <c r="AF493" s="197" t="str">
        <f t="shared" si="191"/>
        <v/>
      </c>
      <c r="AG493" s="194"/>
      <c r="AH493" s="194"/>
      <c r="AI493" s="194"/>
      <c r="AJ493" s="193"/>
      <c r="AK493" s="199"/>
      <c r="AL493" s="194"/>
      <c r="AM493" s="115" t="e">
        <f t="shared" si="192"/>
        <v>#VALUE!</v>
      </c>
      <c r="AO493" s="11">
        <f t="shared" si="193"/>
        <v>0</v>
      </c>
      <c r="AP493" s="11" t="e">
        <f t="shared" si="194"/>
        <v>#N/A</v>
      </c>
      <c r="AQ493" s="11" t="str">
        <f t="shared" si="195"/>
        <v/>
      </c>
      <c r="AS493" s="202">
        <f t="shared" si="196"/>
        <v>0</v>
      </c>
      <c r="AT493" s="11" t="str">
        <f t="shared" si="197"/>
        <v/>
      </c>
      <c r="AW493" s="116"/>
      <c r="AX493" s="115" t="e">
        <f t="shared" si="198"/>
        <v>#VALUE!</v>
      </c>
      <c r="AY493" s="278" t="str">
        <f t="shared" si="199"/>
        <v/>
      </c>
      <c r="BC493" s="115" t="str">
        <f>IF(E493="","",_xlfn.XLOOKUP(E493,'Summarized Plan'!A:A,'Summarized Plan'!K:K))</f>
        <v/>
      </c>
      <c r="XEU493" s="138">
        <f t="shared" si="201"/>
        <v>0</v>
      </c>
      <c r="XEV493" s="138" t="str">
        <f>IF(E493="","",B492)</f>
        <v/>
      </c>
      <c r="XEW493" s="153" t="str">
        <f t="shared" si="202"/>
        <v/>
      </c>
      <c r="XEX493" s="138" t="str">
        <f>IF(ISNA(VLOOKUP(E493,'Summarized Plan'!$A:$U,19,0)),"",VLOOKUP(E493,'Summarized Plan'!$A:$U,19,0))</f>
        <v/>
      </c>
      <c r="XEY493" s="16" t="str">
        <f>IF('Truck Utilization'!A458=0,"",'Truck Utilization'!A458)</f>
        <v/>
      </c>
      <c r="XEZ493" s="16" t="str">
        <f>IF('Truck Utilization'!B458=0,"",'Truck Utilization'!B458)</f>
        <v/>
      </c>
      <c r="XFA493" s="138">
        <f t="shared" si="200"/>
        <v>1</v>
      </c>
      <c r="XFB493" s="138" t="str">
        <f>IF('DSR Attendance'!A419="","",'DSR Attendance'!A419)</f>
        <v/>
      </c>
      <c r="XFC493" s="138" t="str">
        <f>IF('DSR Attendance'!B419="","",'DSR Attendance'!B419)</f>
        <v/>
      </c>
    </row>
    <row r="494" spans="1:55 16375:16383" ht="14.4" customHeight="1">
      <c r="A494" s="190" t="str">
        <f>IF(L494="","",VLOOKUP(L494,'Truck Utilization'!B$3:C$300,2,FALSE))</f>
        <v/>
      </c>
      <c r="B494" s="191"/>
      <c r="C494" s="192" t="str">
        <f>IF($B494="","",VLOOKUP($B494,'DSR Attendance'!$A$3:$E$273,5,FALSE))</f>
        <v/>
      </c>
      <c r="D494" s="193"/>
      <c r="E494" s="637"/>
      <c r="F494" s="195"/>
      <c r="G494" s="195"/>
      <c r="H494" s="195"/>
      <c r="I494" s="196" t="str">
        <f>IF(E494="","",VLOOKUP(E494,'Summarized Plan'!A:B,2,0))</f>
        <v/>
      </c>
      <c r="J494" s="194"/>
      <c r="K494" s="194" t="s">
        <v>378</v>
      </c>
      <c r="L494" s="195"/>
      <c r="M494" s="194" t="str">
        <f t="shared" si="181"/>
        <v/>
      </c>
      <c r="N494" s="195" t="str">
        <f>IF(E494="","",VLOOKUP(E494,'Summarized Plan'!$A:$C,3,0))</f>
        <v/>
      </c>
      <c r="O494" s="195" t="str">
        <f>IF(E494="","",VLOOKUP(E494,'Summarized Plan'!$A:$G,7,0))</f>
        <v/>
      </c>
      <c r="P494" s="196"/>
      <c r="Q494" s="198">
        <f t="shared" si="182"/>
        <v>0</v>
      </c>
      <c r="R494" s="197" t="str">
        <f>IF($B494="","",VLOOKUP($Q494,'DSR Attendance'!$A$3:$D$179,4,FALSE))</f>
        <v/>
      </c>
      <c r="S494" s="197"/>
      <c r="T494" s="197">
        <f t="shared" si="183"/>
        <v>0</v>
      </c>
      <c r="U494" s="197">
        <f t="shared" si="184"/>
        <v>0</v>
      </c>
      <c r="V494" s="197" t="str">
        <f t="shared" si="185"/>
        <v/>
      </c>
      <c r="W494" s="197"/>
      <c r="X494" s="197" t="str">
        <f>_xlfn.IFNA(IF(L494="","",VLOOKUP(L494,'Truck Utilization'!B$3:D$147,3,FALSE)),"")</f>
        <v/>
      </c>
      <c r="Y494" s="197" t="str">
        <f>IF(X494="","",IF(E494="","",VLOOKUP(E494,'Summarized Plan'!$A:$E,5,0)))</f>
        <v/>
      </c>
      <c r="Z494" s="197">
        <f t="shared" si="186"/>
        <v>0</v>
      </c>
      <c r="AA494" s="197">
        <f t="shared" si="187"/>
        <v>0</v>
      </c>
      <c r="AB494" s="197" t="str">
        <f t="shared" si="188"/>
        <v/>
      </c>
      <c r="AC494" s="197"/>
      <c r="AD494" s="197">
        <f t="shared" si="189"/>
        <v>0</v>
      </c>
      <c r="AE494" s="197">
        <f t="shared" si="190"/>
        <v>0</v>
      </c>
      <c r="AF494" s="197" t="str">
        <f t="shared" si="191"/>
        <v/>
      </c>
      <c r="AG494" s="194"/>
      <c r="AH494" s="194"/>
      <c r="AI494" s="194"/>
      <c r="AJ494" s="193"/>
      <c r="AK494" s="199"/>
      <c r="AL494" s="194"/>
      <c r="AM494" s="115" t="e">
        <f t="shared" si="192"/>
        <v>#VALUE!</v>
      </c>
      <c r="AO494" s="11">
        <f t="shared" si="193"/>
        <v>0</v>
      </c>
      <c r="AP494" s="11" t="e">
        <f t="shared" si="194"/>
        <v>#N/A</v>
      </c>
      <c r="AQ494" s="11" t="str">
        <f t="shared" si="195"/>
        <v/>
      </c>
      <c r="AS494" s="202">
        <f t="shared" si="196"/>
        <v>0</v>
      </c>
      <c r="AT494" s="11" t="str">
        <f t="shared" si="197"/>
        <v/>
      </c>
      <c r="AW494" s="116"/>
      <c r="AX494" s="115" t="e">
        <f t="shared" si="198"/>
        <v>#VALUE!</v>
      </c>
      <c r="AY494" s="278" t="str">
        <f t="shared" si="199"/>
        <v/>
      </c>
      <c r="BC494" s="115" t="str">
        <f>IF(E494="","",_xlfn.XLOOKUP(E494,'Summarized Plan'!A:A,'Summarized Plan'!K:K))</f>
        <v/>
      </c>
      <c r="XEU494" s="138">
        <f t="shared" si="201"/>
        <v>0</v>
      </c>
      <c r="XEV494" s="138" t="str">
        <f>IF(E494="","",B492)</f>
        <v/>
      </c>
      <c r="XEW494" s="153" t="str">
        <f t="shared" si="202"/>
        <v/>
      </c>
      <c r="XEX494" s="138" t="str">
        <f>IF(ISNA(VLOOKUP(E494,'Summarized Plan'!$A:$U,19,0)),"",VLOOKUP(E494,'Summarized Plan'!$A:$U,19,0))</f>
        <v/>
      </c>
      <c r="XEY494" s="16" t="str">
        <f>IF('Truck Utilization'!A459=0,"",'Truck Utilization'!A459)</f>
        <v/>
      </c>
      <c r="XEZ494" s="16" t="str">
        <f>IF('Truck Utilization'!B459=0,"",'Truck Utilization'!B459)</f>
        <v/>
      </c>
      <c r="XFA494" s="138">
        <f t="shared" si="200"/>
        <v>1</v>
      </c>
      <c r="XFB494" s="138" t="str">
        <f>IF('DSR Attendance'!A420="","",'DSR Attendance'!A420)</f>
        <v/>
      </c>
      <c r="XFC494" s="138" t="str">
        <f>IF('DSR Attendance'!B420="","",'DSR Attendance'!B420)</f>
        <v/>
      </c>
    </row>
    <row r="495" spans="1:55 16375:16383" ht="14.4" customHeight="1">
      <c r="A495" s="190" t="str">
        <f>IF(L495="","",VLOOKUP(L495,'Truck Utilization'!B$3:C$300,2,FALSE))</f>
        <v/>
      </c>
      <c r="B495" s="191"/>
      <c r="C495" s="192" t="str">
        <f>IF($B495="","",VLOOKUP($B495,'DSR Attendance'!$A$3:$E$273,5,FALSE))</f>
        <v/>
      </c>
      <c r="D495" s="193"/>
      <c r="E495" s="637"/>
      <c r="F495" s="195"/>
      <c r="G495" s="195"/>
      <c r="H495" s="195"/>
      <c r="I495" s="196" t="str">
        <f>IF(E495="","",VLOOKUP(E495,'Summarized Plan'!A:B,2,0))</f>
        <v/>
      </c>
      <c r="J495" s="194"/>
      <c r="K495" s="194" t="s">
        <v>378</v>
      </c>
      <c r="L495" s="195"/>
      <c r="M495" s="194" t="str">
        <f t="shared" si="181"/>
        <v/>
      </c>
      <c r="N495" s="195" t="str">
        <f>IF(E495="","",VLOOKUP(E495,'Summarized Plan'!$A:$C,3,0))</f>
        <v/>
      </c>
      <c r="O495" s="195" t="str">
        <f>IF(E495="","",VLOOKUP(E495,'Summarized Plan'!$A:$G,7,0))</f>
        <v/>
      </c>
      <c r="P495" s="196"/>
      <c r="Q495" s="198">
        <f t="shared" si="182"/>
        <v>0</v>
      </c>
      <c r="R495" s="197" t="str">
        <f>IF($B495="","",VLOOKUP($Q495,'DSR Attendance'!$A$3:$D$179,4,FALSE))</f>
        <v/>
      </c>
      <c r="S495" s="197"/>
      <c r="T495" s="197">
        <f t="shared" si="183"/>
        <v>0</v>
      </c>
      <c r="U495" s="197">
        <f t="shared" si="184"/>
        <v>0</v>
      </c>
      <c r="V495" s="197" t="str">
        <f t="shared" si="185"/>
        <v/>
      </c>
      <c r="W495" s="197"/>
      <c r="X495" s="197" t="str">
        <f>_xlfn.IFNA(IF(L495="","",VLOOKUP(L495,'Truck Utilization'!B$3:D$147,3,FALSE)),"")</f>
        <v/>
      </c>
      <c r="Y495" s="197" t="str">
        <f>IF(X495="","",IF(E495="","",VLOOKUP(E495,'Summarized Plan'!$A:$E,5,0)))</f>
        <v/>
      </c>
      <c r="Z495" s="197">
        <f t="shared" si="186"/>
        <v>0</v>
      </c>
      <c r="AA495" s="197">
        <f t="shared" si="187"/>
        <v>0</v>
      </c>
      <c r="AB495" s="197" t="str">
        <f t="shared" si="188"/>
        <v/>
      </c>
      <c r="AC495" s="197"/>
      <c r="AD495" s="197">
        <f t="shared" si="189"/>
        <v>0</v>
      </c>
      <c r="AE495" s="197">
        <f t="shared" si="190"/>
        <v>0</v>
      </c>
      <c r="AF495" s="197" t="str">
        <f t="shared" si="191"/>
        <v/>
      </c>
      <c r="AG495" s="194"/>
      <c r="AH495" s="194"/>
      <c r="AI495" s="194"/>
      <c r="AJ495" s="193"/>
      <c r="AK495" s="199"/>
      <c r="AL495" s="194"/>
      <c r="AM495" s="115" t="e">
        <f t="shared" si="192"/>
        <v>#VALUE!</v>
      </c>
      <c r="AO495" s="11">
        <f t="shared" si="193"/>
        <v>0</v>
      </c>
      <c r="AP495" s="11" t="e">
        <f t="shared" si="194"/>
        <v>#N/A</v>
      </c>
      <c r="AQ495" s="11" t="str">
        <f t="shared" si="195"/>
        <v/>
      </c>
      <c r="AS495" s="202">
        <f t="shared" si="196"/>
        <v>0</v>
      </c>
      <c r="AT495" s="11" t="str">
        <f t="shared" si="197"/>
        <v/>
      </c>
      <c r="AW495" s="116"/>
      <c r="AX495" s="115" t="e">
        <f t="shared" si="198"/>
        <v>#VALUE!</v>
      </c>
      <c r="AY495" s="278" t="str">
        <f t="shared" si="199"/>
        <v/>
      </c>
      <c r="BC495" s="115" t="str">
        <f>IF(E495="","",_xlfn.XLOOKUP(E495,'Summarized Plan'!A:A,'Summarized Plan'!K:K))</f>
        <v/>
      </c>
      <c r="XEU495" s="138">
        <f t="shared" si="201"/>
        <v>0</v>
      </c>
      <c r="XEV495" s="138" t="str">
        <f>IF(E495="","",B492)</f>
        <v/>
      </c>
      <c r="XEW495" s="153" t="str">
        <f t="shared" si="202"/>
        <v/>
      </c>
      <c r="XEX495" s="138" t="str">
        <f>IF(ISNA(VLOOKUP(E495,'Summarized Plan'!$A:$U,19,0)),"",VLOOKUP(E495,'Summarized Plan'!$A:$U,19,0))</f>
        <v/>
      </c>
      <c r="XEY495" s="16" t="str">
        <f>IF('Truck Utilization'!A460=0,"",'Truck Utilization'!A460)</f>
        <v/>
      </c>
      <c r="XEZ495" s="16" t="str">
        <f>IF('Truck Utilization'!B460=0,"",'Truck Utilization'!B460)</f>
        <v/>
      </c>
      <c r="XFA495" s="138">
        <f t="shared" si="200"/>
        <v>1</v>
      </c>
      <c r="XFB495" s="138" t="str">
        <f>IF('DSR Attendance'!A421="","",'DSR Attendance'!A421)</f>
        <v/>
      </c>
      <c r="XFC495" s="138" t="str">
        <f>IF('DSR Attendance'!B421="","",'DSR Attendance'!B421)</f>
        <v/>
      </c>
    </row>
    <row r="496" spans="1:55 16375:16383" ht="14.4" customHeight="1">
      <c r="A496" s="190" t="str">
        <f>IF(L496="","",VLOOKUP(L496,'Truck Utilization'!B$3:C$300,2,FALSE))</f>
        <v/>
      </c>
      <c r="B496" s="191"/>
      <c r="C496" s="192" t="str">
        <f>IF($B496="","",VLOOKUP($B496,'DSR Attendance'!$A$3:$E$273,5,FALSE))</f>
        <v/>
      </c>
      <c r="D496" s="193"/>
      <c r="E496" s="637"/>
      <c r="F496" s="195"/>
      <c r="G496" s="195"/>
      <c r="H496" s="195"/>
      <c r="I496" s="196" t="str">
        <f>IF(E496="","",VLOOKUP(E496,'Summarized Plan'!A:B,2,0))</f>
        <v/>
      </c>
      <c r="J496" s="194"/>
      <c r="K496" s="194" t="s">
        <v>378</v>
      </c>
      <c r="L496" s="195"/>
      <c r="M496" s="194" t="str">
        <f t="shared" si="181"/>
        <v/>
      </c>
      <c r="N496" s="195" t="str">
        <f>IF(E496="","",VLOOKUP(E496,'Summarized Plan'!$A:$C,3,0))</f>
        <v/>
      </c>
      <c r="O496" s="195" t="str">
        <f>IF(E496="","",VLOOKUP(E496,'Summarized Plan'!$A:$G,7,0))</f>
        <v/>
      </c>
      <c r="P496" s="196"/>
      <c r="Q496" s="198">
        <f t="shared" si="182"/>
        <v>0</v>
      </c>
      <c r="R496" s="197" t="str">
        <f>IF($B496="","",VLOOKUP($Q496,'DSR Attendance'!$A$3:$D$179,4,FALSE))</f>
        <v/>
      </c>
      <c r="S496" s="197"/>
      <c r="T496" s="197">
        <f t="shared" si="183"/>
        <v>0</v>
      </c>
      <c r="U496" s="197">
        <f t="shared" si="184"/>
        <v>0</v>
      </c>
      <c r="V496" s="197" t="str">
        <f t="shared" si="185"/>
        <v/>
      </c>
      <c r="W496" s="197"/>
      <c r="X496" s="197" t="str">
        <f>_xlfn.IFNA(IF(L496="","",VLOOKUP(L496,'Truck Utilization'!B$3:D$147,3,FALSE)),"")</f>
        <v/>
      </c>
      <c r="Y496" s="197" t="str">
        <f>IF(X496="","",IF(E496="","",VLOOKUP(E496,'Summarized Plan'!$A:$E,5,0)))</f>
        <v/>
      </c>
      <c r="Z496" s="197">
        <f t="shared" si="186"/>
        <v>0</v>
      </c>
      <c r="AA496" s="197">
        <f t="shared" si="187"/>
        <v>0</v>
      </c>
      <c r="AB496" s="197" t="str">
        <f t="shared" si="188"/>
        <v/>
      </c>
      <c r="AC496" s="197"/>
      <c r="AD496" s="197">
        <f t="shared" si="189"/>
        <v>0</v>
      </c>
      <c r="AE496" s="197">
        <f t="shared" si="190"/>
        <v>0</v>
      </c>
      <c r="AF496" s="197" t="str">
        <f t="shared" si="191"/>
        <v/>
      </c>
      <c r="AG496" s="194"/>
      <c r="AH496" s="194"/>
      <c r="AI496" s="194"/>
      <c r="AJ496" s="193"/>
      <c r="AK496" s="199"/>
      <c r="AL496" s="194"/>
      <c r="AM496" s="115" t="e">
        <f t="shared" si="192"/>
        <v>#VALUE!</v>
      </c>
      <c r="AO496" s="11">
        <f t="shared" si="193"/>
        <v>0</v>
      </c>
      <c r="AP496" s="11" t="e">
        <f t="shared" si="194"/>
        <v>#N/A</v>
      </c>
      <c r="AQ496" s="11" t="str">
        <f t="shared" si="195"/>
        <v/>
      </c>
      <c r="AS496" s="202">
        <f t="shared" si="196"/>
        <v>0</v>
      </c>
      <c r="AT496" s="11" t="str">
        <f t="shared" si="197"/>
        <v/>
      </c>
      <c r="AW496" s="116"/>
      <c r="AX496" s="115" t="e">
        <f t="shared" si="198"/>
        <v>#VALUE!</v>
      </c>
      <c r="AY496" s="278" t="str">
        <f t="shared" si="199"/>
        <v/>
      </c>
      <c r="BC496" s="115" t="str">
        <f>IF(E496="","",_xlfn.XLOOKUP(E496,'Summarized Plan'!A:A,'Summarized Plan'!K:K))</f>
        <v/>
      </c>
      <c r="XEU496" s="138">
        <f t="shared" si="201"/>
        <v>0</v>
      </c>
      <c r="XEV496" s="138" t="str">
        <f>IF(E496="","",B492)</f>
        <v/>
      </c>
      <c r="XEW496" s="153" t="str">
        <f t="shared" si="202"/>
        <v/>
      </c>
      <c r="XEX496" s="138" t="str">
        <f>IF(ISNA(VLOOKUP(E496,'Summarized Plan'!$A:$U,19,0)),"",VLOOKUP(E496,'Summarized Plan'!$A:$U,19,0))</f>
        <v/>
      </c>
      <c r="XEY496" s="16" t="str">
        <f>IF('Truck Utilization'!A461=0,"",'Truck Utilization'!A461)</f>
        <v/>
      </c>
      <c r="XEZ496" s="16" t="str">
        <f>IF('Truck Utilization'!B461=0,"",'Truck Utilization'!B461)</f>
        <v/>
      </c>
      <c r="XFA496" s="138">
        <f t="shared" si="200"/>
        <v>1</v>
      </c>
      <c r="XFB496" s="138" t="str">
        <f>IF('DSR Attendance'!A422="","",'DSR Attendance'!A422)</f>
        <v/>
      </c>
      <c r="XFC496" s="138" t="str">
        <f>IF('DSR Attendance'!B422="","",'DSR Attendance'!B422)</f>
        <v/>
      </c>
    </row>
    <row r="497" spans="1:55 16375:16383" ht="14.4" customHeight="1">
      <c r="A497" s="190" t="str">
        <f>IF(L497="","",VLOOKUP(L497,'Truck Utilization'!B$3:C$300,2,FALSE))</f>
        <v/>
      </c>
      <c r="B497" s="191"/>
      <c r="C497" s="192" t="str">
        <f>IF($B497="","",VLOOKUP($B497,'DSR Attendance'!$A$3:$E$273,5,FALSE))</f>
        <v/>
      </c>
      <c r="D497" s="193"/>
      <c r="E497" s="637"/>
      <c r="F497" s="195"/>
      <c r="G497" s="195"/>
      <c r="H497" s="195"/>
      <c r="I497" s="196" t="str">
        <f>IF(E497="","",VLOOKUP(E497,'Summarized Plan'!A:B,2,0))</f>
        <v/>
      </c>
      <c r="J497" s="194"/>
      <c r="K497" s="194" t="s">
        <v>378</v>
      </c>
      <c r="L497" s="195"/>
      <c r="M497" s="194" t="str">
        <f t="shared" si="181"/>
        <v/>
      </c>
      <c r="N497" s="195" t="str">
        <f>IF(E497="","",VLOOKUP(E497,'Summarized Plan'!$A:$C,3,0))</f>
        <v/>
      </c>
      <c r="O497" s="195" t="str">
        <f>IF(E497="","",VLOOKUP(E497,'Summarized Plan'!$A:$G,7,0))</f>
        <v/>
      </c>
      <c r="P497" s="196"/>
      <c r="Q497" s="198">
        <f t="shared" si="182"/>
        <v>0</v>
      </c>
      <c r="R497" s="197" t="str">
        <f>IF($B497="","",VLOOKUP($Q497,'DSR Attendance'!$A$3:$D$179,4,FALSE))</f>
        <v/>
      </c>
      <c r="S497" s="197"/>
      <c r="T497" s="197">
        <f t="shared" si="183"/>
        <v>0</v>
      </c>
      <c r="U497" s="197">
        <f t="shared" si="184"/>
        <v>0</v>
      </c>
      <c r="V497" s="197" t="str">
        <f t="shared" si="185"/>
        <v/>
      </c>
      <c r="W497" s="197"/>
      <c r="X497" s="197" t="str">
        <f>_xlfn.IFNA(IF(L497="","",VLOOKUP(L497,'Truck Utilization'!B$3:D$147,3,FALSE)),"")</f>
        <v/>
      </c>
      <c r="Y497" s="197" t="str">
        <f>IF(X497="","",IF(E497="","",VLOOKUP(E497,'Summarized Plan'!$A:$E,5,0)))</f>
        <v/>
      </c>
      <c r="Z497" s="197">
        <f t="shared" si="186"/>
        <v>0</v>
      </c>
      <c r="AA497" s="197">
        <f t="shared" si="187"/>
        <v>0</v>
      </c>
      <c r="AB497" s="197" t="str">
        <f t="shared" si="188"/>
        <v/>
      </c>
      <c r="AC497" s="197"/>
      <c r="AD497" s="197">
        <f t="shared" si="189"/>
        <v>0</v>
      </c>
      <c r="AE497" s="197">
        <f t="shared" si="190"/>
        <v>0</v>
      </c>
      <c r="AF497" s="197" t="str">
        <f t="shared" si="191"/>
        <v/>
      </c>
      <c r="AG497" s="194"/>
      <c r="AH497" s="194"/>
      <c r="AI497" s="194"/>
      <c r="AJ497" s="193"/>
      <c r="AK497" s="199"/>
      <c r="AL497" s="194"/>
      <c r="AM497" s="115" t="e">
        <f t="shared" si="192"/>
        <v>#VALUE!</v>
      </c>
      <c r="AO497" s="11">
        <f t="shared" si="193"/>
        <v>0</v>
      </c>
      <c r="AP497" s="11" t="e">
        <f t="shared" si="194"/>
        <v>#N/A</v>
      </c>
      <c r="AQ497" s="11" t="str">
        <f t="shared" si="195"/>
        <v/>
      </c>
      <c r="AS497" s="202">
        <f t="shared" si="196"/>
        <v>0</v>
      </c>
      <c r="AT497" s="11" t="str">
        <f t="shared" si="197"/>
        <v/>
      </c>
      <c r="AW497" s="116"/>
      <c r="AX497" s="115" t="e">
        <f t="shared" si="198"/>
        <v>#VALUE!</v>
      </c>
      <c r="AY497" s="278" t="str">
        <f t="shared" si="199"/>
        <v/>
      </c>
      <c r="BC497" s="115" t="str">
        <f>IF(E497="","",_xlfn.XLOOKUP(E497,'Summarized Plan'!A:A,'Summarized Plan'!K:K))</f>
        <v/>
      </c>
      <c r="XEU497" s="138">
        <f t="shared" si="201"/>
        <v>0</v>
      </c>
      <c r="XEV497" s="138" t="str">
        <f>IF(E497="","",B497)</f>
        <v/>
      </c>
      <c r="XEW497" s="153" t="str">
        <f t="shared" si="202"/>
        <v/>
      </c>
      <c r="XEX497" s="138" t="str">
        <f>IF(ISNA(VLOOKUP(E497,'Summarized Plan'!$A:$U,19,0)),"",VLOOKUP(E497,'Summarized Plan'!$A:$U,19,0))</f>
        <v/>
      </c>
      <c r="XEY497" s="16" t="str">
        <f>IF('Truck Utilization'!A462=0,"",'Truck Utilization'!A462)</f>
        <v/>
      </c>
      <c r="XEZ497" s="16" t="str">
        <f>IF('Truck Utilization'!B462=0,"",'Truck Utilization'!B462)</f>
        <v/>
      </c>
      <c r="XFA497" s="138">
        <f t="shared" si="200"/>
        <v>1</v>
      </c>
      <c r="XFB497" s="138" t="str">
        <f>IF('DSR Attendance'!A423="","",'DSR Attendance'!A423)</f>
        <v/>
      </c>
      <c r="XFC497" s="138" t="str">
        <f>IF('DSR Attendance'!B423="","",'DSR Attendance'!B423)</f>
        <v/>
      </c>
    </row>
    <row r="498" spans="1:55 16375:16383" ht="14.4" customHeight="1">
      <c r="A498" s="190" t="str">
        <f>IF(L498="","",VLOOKUP(L498,'Truck Utilization'!B$3:C$300,2,FALSE))</f>
        <v/>
      </c>
      <c r="B498" s="191"/>
      <c r="C498" s="192" t="str">
        <f>IF($B498="","",VLOOKUP($B498,'DSR Attendance'!$A$3:$E$273,5,FALSE))</f>
        <v/>
      </c>
      <c r="D498" s="193"/>
      <c r="E498" s="637"/>
      <c r="F498" s="195"/>
      <c r="G498" s="195"/>
      <c r="H498" s="195"/>
      <c r="I498" s="196" t="str">
        <f>IF(E498="","",VLOOKUP(E498,'Summarized Plan'!A:B,2,0))</f>
        <v/>
      </c>
      <c r="J498" s="194"/>
      <c r="K498" s="194" t="s">
        <v>378</v>
      </c>
      <c r="L498" s="195"/>
      <c r="M498" s="194" t="str">
        <f t="shared" si="181"/>
        <v/>
      </c>
      <c r="N498" s="195" t="str">
        <f>IF(E498="","",VLOOKUP(E498,'Summarized Plan'!$A:$C,3,0))</f>
        <v/>
      </c>
      <c r="O498" s="195" t="str">
        <f>IF(E498="","",VLOOKUP(E498,'Summarized Plan'!$A:$G,7,0))</f>
        <v/>
      </c>
      <c r="P498" s="196"/>
      <c r="Q498" s="198">
        <f t="shared" si="182"/>
        <v>0</v>
      </c>
      <c r="R498" s="197" t="str">
        <f>IF($B498="","",VLOOKUP($Q498,'DSR Attendance'!$A$3:$D$179,4,FALSE))</f>
        <v/>
      </c>
      <c r="S498" s="197"/>
      <c r="T498" s="197">
        <f t="shared" si="183"/>
        <v>0</v>
      </c>
      <c r="U498" s="197">
        <f t="shared" si="184"/>
        <v>0</v>
      </c>
      <c r="V498" s="197" t="str">
        <f t="shared" si="185"/>
        <v/>
      </c>
      <c r="W498" s="197"/>
      <c r="X498" s="197" t="str">
        <f>_xlfn.IFNA(IF(L498="","",VLOOKUP(L498,'Truck Utilization'!B$3:D$147,3,FALSE)),"")</f>
        <v/>
      </c>
      <c r="Y498" s="197" t="str">
        <f>IF(X498="","",IF(E498="","",VLOOKUP(E498,'Summarized Plan'!$A:$E,5,0)))</f>
        <v/>
      </c>
      <c r="Z498" s="197">
        <f t="shared" si="186"/>
        <v>0</v>
      </c>
      <c r="AA498" s="197">
        <f t="shared" si="187"/>
        <v>0</v>
      </c>
      <c r="AB498" s="197" t="str">
        <f t="shared" si="188"/>
        <v/>
      </c>
      <c r="AC498" s="197"/>
      <c r="AD498" s="197">
        <f t="shared" si="189"/>
        <v>0</v>
      </c>
      <c r="AE498" s="197">
        <f t="shared" si="190"/>
        <v>0</v>
      </c>
      <c r="AF498" s="197" t="str">
        <f t="shared" si="191"/>
        <v/>
      </c>
      <c r="AG498" s="194"/>
      <c r="AH498" s="194"/>
      <c r="AI498" s="194"/>
      <c r="AJ498" s="193"/>
      <c r="AK498" s="199"/>
      <c r="AL498" s="194"/>
      <c r="AM498" s="115" t="e">
        <f t="shared" si="192"/>
        <v>#VALUE!</v>
      </c>
      <c r="AO498" s="11">
        <f t="shared" si="193"/>
        <v>0</v>
      </c>
      <c r="AP498" s="11" t="e">
        <f t="shared" si="194"/>
        <v>#N/A</v>
      </c>
      <c r="AQ498" s="11" t="str">
        <f t="shared" si="195"/>
        <v/>
      </c>
      <c r="AS498" s="202">
        <f t="shared" si="196"/>
        <v>0</v>
      </c>
      <c r="AT498" s="11" t="str">
        <f t="shared" si="197"/>
        <v/>
      </c>
      <c r="AW498" s="116"/>
      <c r="AX498" s="115" t="e">
        <f t="shared" si="198"/>
        <v>#VALUE!</v>
      </c>
      <c r="AY498" s="278" t="str">
        <f t="shared" si="199"/>
        <v/>
      </c>
      <c r="BC498" s="115" t="str">
        <f>IF(E498="","",_xlfn.XLOOKUP(E498,'Summarized Plan'!A:A,'Summarized Plan'!K:K))</f>
        <v/>
      </c>
      <c r="XEU498" s="138">
        <f t="shared" si="201"/>
        <v>0</v>
      </c>
      <c r="XEV498" s="138" t="str">
        <f>IF(E498="","",B497)</f>
        <v/>
      </c>
      <c r="XEW498" s="153" t="str">
        <f t="shared" si="202"/>
        <v/>
      </c>
      <c r="XEX498" s="138" t="str">
        <f>IF(ISNA(VLOOKUP(E498,'Summarized Plan'!$A:$U,19,0)),"",VLOOKUP(E498,'Summarized Plan'!$A:$U,19,0))</f>
        <v/>
      </c>
      <c r="XEY498" s="16" t="str">
        <f>IF('Truck Utilization'!A463=0,"",'Truck Utilization'!A463)</f>
        <v/>
      </c>
      <c r="XEZ498" s="16" t="str">
        <f>IF('Truck Utilization'!B463=0,"",'Truck Utilization'!B463)</f>
        <v/>
      </c>
      <c r="XFA498" s="138">
        <f t="shared" si="200"/>
        <v>1</v>
      </c>
      <c r="XFB498" s="138" t="str">
        <f>IF('DSR Attendance'!A424="","",'DSR Attendance'!A424)</f>
        <v/>
      </c>
      <c r="XFC498" s="138" t="str">
        <f>IF('DSR Attendance'!B424="","",'DSR Attendance'!B424)</f>
        <v/>
      </c>
    </row>
    <row r="499" spans="1:55 16375:16383" ht="14.4" customHeight="1">
      <c r="A499" s="190" t="str">
        <f>IF(L499="","",VLOOKUP(L499,'Truck Utilization'!B$3:C$300,2,FALSE))</f>
        <v/>
      </c>
      <c r="B499" s="191"/>
      <c r="C499" s="192" t="str">
        <f>IF($B499="","",VLOOKUP($B499,'DSR Attendance'!$A$3:$E$273,5,FALSE))</f>
        <v/>
      </c>
      <c r="D499" s="193"/>
      <c r="E499" s="637"/>
      <c r="F499" s="195"/>
      <c r="G499" s="195"/>
      <c r="H499" s="195"/>
      <c r="I499" s="196" t="str">
        <f>IF(E499="","",VLOOKUP(E499,'Summarized Plan'!A:B,2,0))</f>
        <v/>
      </c>
      <c r="J499" s="194"/>
      <c r="K499" s="194" t="s">
        <v>378</v>
      </c>
      <c r="L499" s="195"/>
      <c r="M499" s="194" t="str">
        <f t="shared" si="181"/>
        <v/>
      </c>
      <c r="N499" s="195" t="str">
        <f>IF(E499="","",VLOOKUP(E499,'Summarized Plan'!$A:$C,3,0))</f>
        <v/>
      </c>
      <c r="O499" s="195" t="str">
        <f>IF(E499="","",VLOOKUP(E499,'Summarized Plan'!$A:$G,7,0))</f>
        <v/>
      </c>
      <c r="P499" s="196"/>
      <c r="Q499" s="198">
        <f t="shared" si="182"/>
        <v>0</v>
      </c>
      <c r="R499" s="197" t="str">
        <f>IF($B499="","",VLOOKUP($Q499,'DSR Attendance'!$A$3:$D$179,4,FALSE))</f>
        <v/>
      </c>
      <c r="S499" s="197"/>
      <c r="T499" s="197">
        <f t="shared" si="183"/>
        <v>0</v>
      </c>
      <c r="U499" s="197">
        <f t="shared" si="184"/>
        <v>0</v>
      </c>
      <c r="V499" s="197" t="str">
        <f t="shared" si="185"/>
        <v/>
      </c>
      <c r="W499" s="197"/>
      <c r="X499" s="197" t="str">
        <f>_xlfn.IFNA(IF(L499="","",VLOOKUP(L499,'Truck Utilization'!B$3:D$147,3,FALSE)),"")</f>
        <v/>
      </c>
      <c r="Y499" s="197" t="str">
        <f>IF(X499="","",IF(E499="","",VLOOKUP(E499,'Summarized Plan'!$A:$E,5,0)))</f>
        <v/>
      </c>
      <c r="Z499" s="197">
        <f t="shared" si="186"/>
        <v>0</v>
      </c>
      <c r="AA499" s="197">
        <f t="shared" si="187"/>
        <v>0</v>
      </c>
      <c r="AB499" s="197" t="str">
        <f t="shared" si="188"/>
        <v/>
      </c>
      <c r="AC499" s="197"/>
      <c r="AD499" s="197">
        <f t="shared" si="189"/>
        <v>0</v>
      </c>
      <c r="AE499" s="197">
        <f t="shared" si="190"/>
        <v>0</v>
      </c>
      <c r="AF499" s="197" t="str">
        <f t="shared" si="191"/>
        <v/>
      </c>
      <c r="AG499" s="194"/>
      <c r="AH499" s="194"/>
      <c r="AI499" s="194"/>
      <c r="AJ499" s="193"/>
      <c r="AK499" s="199"/>
      <c r="AL499" s="194"/>
      <c r="AM499" s="115" t="e">
        <f t="shared" si="192"/>
        <v>#VALUE!</v>
      </c>
      <c r="AO499" s="11">
        <f t="shared" si="193"/>
        <v>0</v>
      </c>
      <c r="AP499" s="11" t="e">
        <f t="shared" si="194"/>
        <v>#N/A</v>
      </c>
      <c r="AQ499" s="11" t="str">
        <f t="shared" si="195"/>
        <v/>
      </c>
      <c r="AS499" s="202">
        <f t="shared" si="196"/>
        <v>0</v>
      </c>
      <c r="AT499" s="11" t="str">
        <f t="shared" si="197"/>
        <v/>
      </c>
      <c r="AW499" s="116"/>
      <c r="AX499" s="115" t="e">
        <f t="shared" si="198"/>
        <v>#VALUE!</v>
      </c>
      <c r="AY499" s="278" t="str">
        <f t="shared" si="199"/>
        <v/>
      </c>
      <c r="BC499" s="115" t="str">
        <f>IF(E499="","",_xlfn.XLOOKUP(E499,'Summarized Plan'!A:A,'Summarized Plan'!K:K))</f>
        <v/>
      </c>
      <c r="XEU499" s="138">
        <f t="shared" si="201"/>
        <v>0</v>
      </c>
      <c r="XEV499" s="138" t="str">
        <f>IF(E499="","",B497)</f>
        <v/>
      </c>
      <c r="XEW499" s="153" t="str">
        <f t="shared" si="202"/>
        <v/>
      </c>
      <c r="XEX499" s="138" t="str">
        <f>IF(ISNA(VLOOKUP(E499,'Summarized Plan'!$A:$U,19,0)),"",VLOOKUP(E499,'Summarized Plan'!$A:$U,19,0))</f>
        <v/>
      </c>
      <c r="XEY499" s="16" t="str">
        <f>IF('Truck Utilization'!A464=0,"",'Truck Utilization'!A464)</f>
        <v/>
      </c>
      <c r="XEZ499" s="16" t="str">
        <f>IF('Truck Utilization'!B464=0,"",'Truck Utilization'!B464)</f>
        <v/>
      </c>
      <c r="XFA499" s="138">
        <f t="shared" si="200"/>
        <v>1</v>
      </c>
      <c r="XFB499" s="138" t="str">
        <f>IF('DSR Attendance'!A425="","",'DSR Attendance'!A425)</f>
        <v/>
      </c>
      <c r="XFC499" s="138" t="str">
        <f>IF('DSR Attendance'!B425="","",'DSR Attendance'!B425)</f>
        <v/>
      </c>
    </row>
    <row r="500" spans="1:55 16375:16383" ht="14.4" customHeight="1">
      <c r="A500" s="190" t="str">
        <f>IF(L500="","",VLOOKUP(L500,'Truck Utilization'!B$3:C$300,2,FALSE))</f>
        <v/>
      </c>
      <c r="B500" s="191"/>
      <c r="C500" s="192" t="str">
        <f>IF($B500="","",VLOOKUP($B500,'DSR Attendance'!$A$3:$E$273,5,FALSE))</f>
        <v/>
      </c>
      <c r="D500" s="193"/>
      <c r="E500" s="637"/>
      <c r="F500" s="195"/>
      <c r="G500" s="195"/>
      <c r="H500" s="195"/>
      <c r="I500" s="196" t="str">
        <f>IF(E500="","",VLOOKUP(E500,'Summarized Plan'!A:B,2,0))</f>
        <v/>
      </c>
      <c r="J500" s="194"/>
      <c r="K500" s="194" t="s">
        <v>378</v>
      </c>
      <c r="L500" s="195"/>
      <c r="M500" s="194" t="str">
        <f t="shared" si="181"/>
        <v/>
      </c>
      <c r="N500" s="195" t="str">
        <f>IF(E500="","",VLOOKUP(E500,'Summarized Plan'!$A:$C,3,0))</f>
        <v/>
      </c>
      <c r="O500" s="195" t="str">
        <f>IF(E500="","",VLOOKUP(E500,'Summarized Plan'!$A:$G,7,0))</f>
        <v/>
      </c>
      <c r="P500" s="196"/>
      <c r="Q500" s="198">
        <f t="shared" si="182"/>
        <v>0</v>
      </c>
      <c r="R500" s="197" t="str">
        <f>IF($B500="","",VLOOKUP($Q500,'DSR Attendance'!$A$3:$D$179,4,FALSE))</f>
        <v/>
      </c>
      <c r="S500" s="197"/>
      <c r="T500" s="197">
        <f t="shared" si="183"/>
        <v>0</v>
      </c>
      <c r="U500" s="197">
        <f t="shared" si="184"/>
        <v>0</v>
      </c>
      <c r="V500" s="197" t="str">
        <f t="shared" si="185"/>
        <v/>
      </c>
      <c r="W500" s="197"/>
      <c r="X500" s="197" t="str">
        <f>_xlfn.IFNA(IF(L500="","",VLOOKUP(L500,'Truck Utilization'!B$3:D$147,3,FALSE)),"")</f>
        <v/>
      </c>
      <c r="Y500" s="197" t="str">
        <f>IF(X500="","",IF(E500="","",VLOOKUP(E500,'Summarized Plan'!$A:$E,5,0)))</f>
        <v/>
      </c>
      <c r="Z500" s="197">
        <f t="shared" si="186"/>
        <v>0</v>
      </c>
      <c r="AA500" s="197">
        <f t="shared" si="187"/>
        <v>0</v>
      </c>
      <c r="AB500" s="197" t="str">
        <f t="shared" si="188"/>
        <v/>
      </c>
      <c r="AC500" s="197"/>
      <c r="AD500" s="197">
        <f t="shared" si="189"/>
        <v>0</v>
      </c>
      <c r="AE500" s="197">
        <f t="shared" si="190"/>
        <v>0</v>
      </c>
      <c r="AF500" s="197" t="str">
        <f t="shared" si="191"/>
        <v/>
      </c>
      <c r="AG500" s="194"/>
      <c r="AH500" s="194"/>
      <c r="AI500" s="194"/>
      <c r="AJ500" s="193"/>
      <c r="AK500" s="199"/>
      <c r="AL500" s="194"/>
      <c r="AM500" s="115" t="e">
        <f t="shared" si="192"/>
        <v>#VALUE!</v>
      </c>
      <c r="AO500" s="11">
        <f t="shared" si="193"/>
        <v>0</v>
      </c>
      <c r="AP500" s="11" t="e">
        <f t="shared" si="194"/>
        <v>#N/A</v>
      </c>
      <c r="AQ500" s="11" t="str">
        <f t="shared" si="195"/>
        <v/>
      </c>
      <c r="AS500" s="202">
        <f t="shared" si="196"/>
        <v>0</v>
      </c>
      <c r="AT500" s="11" t="str">
        <f t="shared" si="197"/>
        <v/>
      </c>
      <c r="AW500" s="116"/>
      <c r="AX500" s="115" t="e">
        <f t="shared" si="198"/>
        <v>#VALUE!</v>
      </c>
      <c r="AY500" s="278" t="str">
        <f t="shared" si="199"/>
        <v/>
      </c>
      <c r="BC500" s="115" t="str">
        <f>IF(E500="","",_xlfn.XLOOKUP(E500,'Summarized Plan'!A:A,'Summarized Plan'!K:K))</f>
        <v/>
      </c>
      <c r="XEU500" s="138">
        <f t="shared" si="201"/>
        <v>0</v>
      </c>
      <c r="XEV500" s="138" t="str">
        <f>IF(E500="","",B497)</f>
        <v/>
      </c>
      <c r="XEW500" s="153" t="str">
        <f t="shared" si="202"/>
        <v/>
      </c>
      <c r="XEX500" s="138" t="str">
        <f>IF(ISNA(VLOOKUP(E500,'Summarized Plan'!$A:$U,19,0)),"",VLOOKUP(E500,'Summarized Plan'!$A:$U,19,0))</f>
        <v/>
      </c>
      <c r="XEY500" s="16" t="str">
        <f>IF('Truck Utilization'!A465=0,"",'Truck Utilization'!A465)</f>
        <v/>
      </c>
      <c r="XEZ500" s="16" t="str">
        <f>IF('Truck Utilization'!B465=0,"",'Truck Utilization'!B465)</f>
        <v/>
      </c>
      <c r="XFA500" s="138">
        <f t="shared" si="200"/>
        <v>1</v>
      </c>
      <c r="XFB500" s="138" t="str">
        <f>IF('DSR Attendance'!A426="","",'DSR Attendance'!A426)</f>
        <v/>
      </c>
      <c r="XFC500" s="138" t="str">
        <f>IF('DSR Attendance'!B426="","",'DSR Attendance'!B426)</f>
        <v/>
      </c>
    </row>
    <row r="501" spans="1:55 16375:16383" ht="14.4" customHeight="1">
      <c r="A501" s="190" t="str">
        <f>IF(L501="","",VLOOKUP(L501,'Truck Utilization'!B$3:C$300,2,FALSE))</f>
        <v/>
      </c>
      <c r="B501" s="191"/>
      <c r="C501" s="192" t="str">
        <f>IF($B501="","",VLOOKUP($B501,'DSR Attendance'!$A$3:$E$273,5,FALSE))</f>
        <v/>
      </c>
      <c r="D501" s="193"/>
      <c r="E501" s="637"/>
      <c r="F501" s="195"/>
      <c r="G501" s="195"/>
      <c r="H501" s="195"/>
      <c r="I501" s="196" t="str">
        <f>IF(E501="","",VLOOKUP(E501,'Summarized Plan'!A:B,2,0))</f>
        <v/>
      </c>
      <c r="J501" s="194"/>
      <c r="K501" s="194" t="s">
        <v>378</v>
      </c>
      <c r="L501" s="195"/>
      <c r="M501" s="194" t="str">
        <f t="shared" si="181"/>
        <v/>
      </c>
      <c r="N501" s="195" t="str">
        <f>IF(E501="","",VLOOKUP(E501,'Summarized Plan'!$A:$C,3,0))</f>
        <v/>
      </c>
      <c r="O501" s="195" t="str">
        <f>IF(E501="","",VLOOKUP(E501,'Summarized Plan'!$A:$G,7,0))</f>
        <v/>
      </c>
      <c r="P501" s="196"/>
      <c r="Q501" s="198">
        <f t="shared" si="182"/>
        <v>0</v>
      </c>
      <c r="R501" s="197" t="str">
        <f>IF($B501="","",VLOOKUP($Q501,'DSR Attendance'!$A$3:$D$179,4,FALSE))</f>
        <v/>
      </c>
      <c r="S501" s="197"/>
      <c r="T501" s="197">
        <f t="shared" si="183"/>
        <v>0</v>
      </c>
      <c r="U501" s="197">
        <f t="shared" si="184"/>
        <v>0</v>
      </c>
      <c r="V501" s="197" t="str">
        <f t="shared" si="185"/>
        <v/>
      </c>
      <c r="W501" s="197"/>
      <c r="X501" s="197" t="str">
        <f>_xlfn.IFNA(IF(L501="","",VLOOKUP(L501,'Truck Utilization'!B$3:D$147,3,FALSE)),"")</f>
        <v/>
      </c>
      <c r="Y501" s="197" t="str">
        <f>IF(X501="","",IF(E501="","",VLOOKUP(E501,'Summarized Plan'!$A:$E,5,0)))</f>
        <v/>
      </c>
      <c r="Z501" s="197">
        <f t="shared" si="186"/>
        <v>0</v>
      </c>
      <c r="AA501" s="197">
        <f t="shared" si="187"/>
        <v>0</v>
      </c>
      <c r="AB501" s="197" t="str">
        <f t="shared" si="188"/>
        <v/>
      </c>
      <c r="AC501" s="197"/>
      <c r="AD501" s="197">
        <f t="shared" si="189"/>
        <v>0</v>
      </c>
      <c r="AE501" s="197">
        <f t="shared" si="190"/>
        <v>0</v>
      </c>
      <c r="AF501" s="197" t="str">
        <f t="shared" si="191"/>
        <v/>
      </c>
      <c r="AG501" s="194"/>
      <c r="AH501" s="194"/>
      <c r="AI501" s="194"/>
      <c r="AJ501" s="193"/>
      <c r="AK501" s="199"/>
      <c r="AL501" s="194"/>
      <c r="AM501" s="115" t="e">
        <f t="shared" si="192"/>
        <v>#VALUE!</v>
      </c>
      <c r="AO501" s="11">
        <f t="shared" si="193"/>
        <v>0</v>
      </c>
      <c r="AP501" s="11" t="e">
        <f t="shared" si="194"/>
        <v>#N/A</v>
      </c>
      <c r="AQ501" s="11" t="str">
        <f t="shared" si="195"/>
        <v/>
      </c>
      <c r="AS501" s="202">
        <f t="shared" si="196"/>
        <v>0</v>
      </c>
      <c r="AT501" s="11" t="str">
        <f t="shared" si="197"/>
        <v/>
      </c>
      <c r="AW501" s="116"/>
      <c r="AX501" s="115" t="e">
        <f t="shared" si="198"/>
        <v>#VALUE!</v>
      </c>
      <c r="AY501" s="278" t="str">
        <f t="shared" si="199"/>
        <v/>
      </c>
      <c r="BC501" s="115" t="str">
        <f>IF(E501="","",_xlfn.XLOOKUP(E501,'Summarized Plan'!A:A,'Summarized Plan'!K:K))</f>
        <v/>
      </c>
      <c r="XEU501" s="138">
        <f t="shared" si="201"/>
        <v>0</v>
      </c>
      <c r="XEV501" s="138" t="str">
        <f>IF(E501="","",B497)</f>
        <v/>
      </c>
      <c r="XEW501" s="153" t="str">
        <f t="shared" si="202"/>
        <v/>
      </c>
      <c r="XEX501" s="138" t="str">
        <f>IF(ISNA(VLOOKUP(E501,'Summarized Plan'!$A:$U,19,0)),"",VLOOKUP(E501,'Summarized Plan'!$A:$U,19,0))</f>
        <v/>
      </c>
      <c r="XEY501" s="16" t="str">
        <f>IF('Truck Utilization'!A466=0,"",'Truck Utilization'!A466)</f>
        <v/>
      </c>
      <c r="XEZ501" s="16" t="str">
        <f>IF('Truck Utilization'!B466=0,"",'Truck Utilization'!B466)</f>
        <v/>
      </c>
      <c r="XFA501" s="138">
        <f t="shared" si="200"/>
        <v>1</v>
      </c>
      <c r="XFB501" s="138" t="str">
        <f>IF('DSR Attendance'!A427="","",'DSR Attendance'!A427)</f>
        <v/>
      </c>
      <c r="XFC501" s="138" t="str">
        <f>IF('DSR Attendance'!B427="","",'DSR Attendance'!B427)</f>
        <v/>
      </c>
    </row>
    <row r="502" spans="1:55 16375:16383" ht="14.4" customHeight="1">
      <c r="A502" s="190" t="str">
        <f>IF(L502="","",VLOOKUP(L502,'Truck Utilization'!B$3:C$300,2,FALSE))</f>
        <v/>
      </c>
      <c r="B502" s="191"/>
      <c r="C502" s="192" t="str">
        <f>IF($B502="","",VLOOKUP($B502,'DSR Attendance'!$A$3:$E$273,5,FALSE))</f>
        <v/>
      </c>
      <c r="D502" s="193"/>
      <c r="E502" s="637"/>
      <c r="F502" s="195"/>
      <c r="G502" s="195"/>
      <c r="H502" s="195"/>
      <c r="I502" s="196" t="str">
        <f>IF(E502="","",VLOOKUP(E502,'Summarized Plan'!A:B,2,0))</f>
        <v/>
      </c>
      <c r="J502" s="194"/>
      <c r="K502" s="194" t="s">
        <v>378</v>
      </c>
      <c r="L502" s="195"/>
      <c r="M502" s="194" t="str">
        <f t="shared" si="181"/>
        <v/>
      </c>
      <c r="N502" s="195" t="str">
        <f>IF(E502="","",VLOOKUP(E502,'Summarized Plan'!$A:$C,3,0))</f>
        <v/>
      </c>
      <c r="O502" s="195" t="str">
        <f>IF(E502="","",VLOOKUP(E502,'Summarized Plan'!$A:$G,7,0))</f>
        <v/>
      </c>
      <c r="P502" s="196"/>
      <c r="Q502" s="198">
        <f t="shared" si="182"/>
        <v>0</v>
      </c>
      <c r="R502" s="197" t="str">
        <f>IF($B502="","",VLOOKUP($Q502,'DSR Attendance'!$A$3:$D$179,4,FALSE))</f>
        <v/>
      </c>
      <c r="S502" s="197"/>
      <c r="T502" s="197">
        <f t="shared" si="183"/>
        <v>0</v>
      </c>
      <c r="U502" s="197">
        <f t="shared" si="184"/>
        <v>0</v>
      </c>
      <c r="V502" s="197" t="str">
        <f t="shared" si="185"/>
        <v/>
      </c>
      <c r="W502" s="197"/>
      <c r="X502" s="197" t="str">
        <f>_xlfn.IFNA(IF(L502="","",VLOOKUP(L502,'Truck Utilization'!B$3:D$147,3,FALSE)),"")</f>
        <v/>
      </c>
      <c r="Y502" s="197" t="str">
        <f>IF(X502="","",IF(E502="","",VLOOKUP(E502,'Summarized Plan'!$A:$E,5,0)))</f>
        <v/>
      </c>
      <c r="Z502" s="197">
        <f t="shared" si="186"/>
        <v>0</v>
      </c>
      <c r="AA502" s="197">
        <f t="shared" si="187"/>
        <v>0</v>
      </c>
      <c r="AB502" s="197" t="str">
        <f t="shared" si="188"/>
        <v/>
      </c>
      <c r="AC502" s="197"/>
      <c r="AD502" s="197">
        <f t="shared" si="189"/>
        <v>0</v>
      </c>
      <c r="AE502" s="197">
        <f t="shared" si="190"/>
        <v>0</v>
      </c>
      <c r="AF502" s="197" t="str">
        <f t="shared" si="191"/>
        <v/>
      </c>
      <c r="AG502" s="194"/>
      <c r="AH502" s="194"/>
      <c r="AI502" s="194"/>
      <c r="AJ502" s="193"/>
      <c r="AK502" s="199"/>
      <c r="AL502" s="194"/>
      <c r="AM502" s="115" t="e">
        <f t="shared" si="192"/>
        <v>#VALUE!</v>
      </c>
      <c r="AO502" s="11">
        <f t="shared" si="193"/>
        <v>0</v>
      </c>
      <c r="AP502" s="11" t="e">
        <f t="shared" si="194"/>
        <v>#N/A</v>
      </c>
      <c r="AQ502" s="11" t="str">
        <f t="shared" si="195"/>
        <v/>
      </c>
      <c r="AS502" s="202">
        <f t="shared" si="196"/>
        <v>0</v>
      </c>
      <c r="AT502" s="11" t="str">
        <f t="shared" si="197"/>
        <v/>
      </c>
      <c r="AW502" s="116"/>
      <c r="AX502" s="115" t="e">
        <f t="shared" si="198"/>
        <v>#VALUE!</v>
      </c>
      <c r="AY502" s="278" t="str">
        <f t="shared" si="199"/>
        <v/>
      </c>
      <c r="BC502" s="115" t="str">
        <f>IF(E502="","",_xlfn.XLOOKUP(E502,'Summarized Plan'!A:A,'Summarized Plan'!K:K))</f>
        <v/>
      </c>
      <c r="XEU502" s="138">
        <f t="shared" si="201"/>
        <v>0</v>
      </c>
      <c r="XEV502" s="138" t="str">
        <f>IF(E502="","",B502)</f>
        <v/>
      </c>
      <c r="XEW502" s="153" t="str">
        <f t="shared" si="202"/>
        <v/>
      </c>
      <c r="XEX502" s="138" t="str">
        <f>IF(ISNA(VLOOKUP(E502,'Summarized Plan'!$A:$U,19,0)),"",VLOOKUP(E502,'Summarized Plan'!$A:$U,19,0))</f>
        <v/>
      </c>
      <c r="XEY502" s="16" t="str">
        <f>IF('Truck Utilization'!A472=0,"",'Truck Utilization'!A472)</f>
        <v/>
      </c>
      <c r="XEZ502" s="16" t="str">
        <f>IF('Truck Utilization'!B472=0,"",'Truck Utilization'!B472)</f>
        <v/>
      </c>
      <c r="XFA502" s="138">
        <f t="shared" si="200"/>
        <v>1</v>
      </c>
      <c r="XFB502" s="138" t="str">
        <f>IF('DSR Attendance'!A433="","",'DSR Attendance'!A433)</f>
        <v/>
      </c>
      <c r="XFC502" s="138" t="str">
        <f>IF('DSR Attendance'!B433="","",'DSR Attendance'!B433)</f>
        <v/>
      </c>
    </row>
    <row r="503" spans="1:55 16375:16383" ht="14.4" customHeight="1">
      <c r="A503" s="190" t="str">
        <f>IF(L503="","",VLOOKUP(L503,'Truck Utilization'!B$3:C$300,2,FALSE))</f>
        <v/>
      </c>
      <c r="B503" s="191"/>
      <c r="C503" s="192" t="str">
        <f>IF($B503="","",VLOOKUP($B503,'DSR Attendance'!$A$3:$E$273,5,FALSE))</f>
        <v/>
      </c>
      <c r="D503" s="193"/>
      <c r="E503" s="637"/>
      <c r="F503" s="195"/>
      <c r="G503" s="195"/>
      <c r="H503" s="195"/>
      <c r="I503" s="196" t="str">
        <f>IF(E503="","",VLOOKUP(E503,'Summarized Plan'!A:B,2,0))</f>
        <v/>
      </c>
      <c r="J503" s="194"/>
      <c r="K503" s="194" t="s">
        <v>378</v>
      </c>
      <c r="L503" s="195"/>
      <c r="M503" s="194" t="str">
        <f t="shared" si="181"/>
        <v/>
      </c>
      <c r="N503" s="195" t="str">
        <f>IF(E503="","",VLOOKUP(E503,'Summarized Plan'!$A:$C,3,0))</f>
        <v/>
      </c>
      <c r="O503" s="195" t="str">
        <f>IF(E503="","",VLOOKUP(E503,'Summarized Plan'!$A:$G,7,0))</f>
        <v/>
      </c>
      <c r="P503" s="196"/>
      <c r="Q503" s="198">
        <f t="shared" si="182"/>
        <v>0</v>
      </c>
      <c r="R503" s="197" t="str">
        <f>IF($B503="","",VLOOKUP($Q503,'DSR Attendance'!$A$3:$D$179,4,FALSE))</f>
        <v/>
      </c>
      <c r="S503" s="197"/>
      <c r="T503" s="197">
        <f t="shared" si="183"/>
        <v>0</v>
      </c>
      <c r="U503" s="197">
        <f t="shared" si="184"/>
        <v>0</v>
      </c>
      <c r="V503" s="197" t="str">
        <f t="shared" si="185"/>
        <v/>
      </c>
      <c r="W503" s="197"/>
      <c r="X503" s="197" t="str">
        <f>_xlfn.IFNA(IF(L503="","",VLOOKUP(L503,'Truck Utilization'!B$3:D$147,3,FALSE)),"")</f>
        <v/>
      </c>
      <c r="Y503" s="197" t="str">
        <f>IF(X503="","",IF(E503="","",VLOOKUP(E503,'Summarized Plan'!$A:$E,5,0)))</f>
        <v/>
      </c>
      <c r="Z503" s="197">
        <f t="shared" si="186"/>
        <v>0</v>
      </c>
      <c r="AA503" s="197">
        <f t="shared" si="187"/>
        <v>0</v>
      </c>
      <c r="AB503" s="197" t="str">
        <f t="shared" si="188"/>
        <v/>
      </c>
      <c r="AC503" s="197"/>
      <c r="AD503" s="197">
        <f t="shared" si="189"/>
        <v>0</v>
      </c>
      <c r="AE503" s="197">
        <f t="shared" si="190"/>
        <v>0</v>
      </c>
      <c r="AF503" s="197" t="str">
        <f t="shared" si="191"/>
        <v/>
      </c>
      <c r="AG503" s="194"/>
      <c r="AH503" s="194"/>
      <c r="AI503" s="194"/>
      <c r="AJ503" s="193"/>
      <c r="AK503" s="199"/>
      <c r="AL503" s="194"/>
      <c r="AM503" s="115" t="e">
        <f t="shared" si="192"/>
        <v>#VALUE!</v>
      </c>
      <c r="AO503" s="11">
        <f t="shared" si="193"/>
        <v>0</v>
      </c>
      <c r="AP503" s="11" t="e">
        <f t="shared" si="194"/>
        <v>#N/A</v>
      </c>
      <c r="AQ503" s="11" t="str">
        <f t="shared" si="195"/>
        <v/>
      </c>
      <c r="AS503" s="202">
        <f t="shared" si="196"/>
        <v>0</v>
      </c>
      <c r="AT503" s="11" t="str">
        <f t="shared" si="197"/>
        <v/>
      </c>
      <c r="AW503" s="116"/>
      <c r="AX503" s="115" t="e">
        <f t="shared" si="198"/>
        <v>#VALUE!</v>
      </c>
      <c r="AY503" s="278" t="str">
        <f t="shared" si="199"/>
        <v/>
      </c>
      <c r="BC503" s="115" t="str">
        <f>IF(E503="","",_xlfn.XLOOKUP(E503,'Summarized Plan'!A:A,'Summarized Plan'!K:K))</f>
        <v/>
      </c>
      <c r="XEU503" s="138">
        <f t="shared" si="201"/>
        <v>0</v>
      </c>
      <c r="XEV503" s="138" t="str">
        <f>IF(E503="","",B502)</f>
        <v/>
      </c>
      <c r="XEW503" s="153" t="str">
        <f t="shared" si="202"/>
        <v/>
      </c>
      <c r="XEX503" s="138" t="str">
        <f>IF(ISNA(VLOOKUP(E503,'Summarized Plan'!$A:$U,19,0)),"",VLOOKUP(E503,'Summarized Plan'!$A:$U,19,0))</f>
        <v/>
      </c>
      <c r="XEY503" s="16" t="str">
        <f>IF('Truck Utilization'!A473=0,"",'Truck Utilization'!A473)</f>
        <v/>
      </c>
      <c r="XEZ503" s="16" t="str">
        <f>IF('Truck Utilization'!B473=0,"",'Truck Utilization'!B473)</f>
        <v/>
      </c>
      <c r="XFA503" s="138">
        <f t="shared" si="200"/>
        <v>1</v>
      </c>
      <c r="XFB503" s="138" t="str">
        <f>IF('DSR Attendance'!A434="","",'DSR Attendance'!A434)</f>
        <v/>
      </c>
      <c r="XFC503" s="138" t="str">
        <f>IF('DSR Attendance'!B434="","",'DSR Attendance'!B434)</f>
        <v/>
      </c>
    </row>
    <row r="504" spans="1:55 16375:16383" ht="14.4" customHeight="1">
      <c r="A504" s="190" t="str">
        <f>IF(L504="","",VLOOKUP(L504,'Truck Utilization'!B$3:C$300,2,FALSE))</f>
        <v/>
      </c>
      <c r="B504" s="191"/>
      <c r="C504" s="192" t="str">
        <f>IF($B504="","",VLOOKUP($B504,'DSR Attendance'!$A$3:$E$273,5,FALSE))</f>
        <v/>
      </c>
      <c r="D504" s="193"/>
      <c r="E504" s="637"/>
      <c r="F504" s="195"/>
      <c r="G504" s="195"/>
      <c r="H504" s="195"/>
      <c r="I504" s="196" t="str">
        <f>IF(E504="","",VLOOKUP(E504,'Summarized Plan'!A:B,2,0))</f>
        <v/>
      </c>
      <c r="J504" s="194"/>
      <c r="K504" s="194" t="s">
        <v>378</v>
      </c>
      <c r="L504" s="195"/>
      <c r="M504" s="194" t="str">
        <f t="shared" si="181"/>
        <v/>
      </c>
      <c r="N504" s="195" t="str">
        <f>IF(E504="","",VLOOKUP(E504,'Summarized Plan'!$A:$C,3,0))</f>
        <v/>
      </c>
      <c r="O504" s="195" t="str">
        <f>IF(E504="","",VLOOKUP(E504,'Summarized Plan'!$A:$G,7,0))</f>
        <v/>
      </c>
      <c r="P504" s="196"/>
      <c r="Q504" s="198">
        <f t="shared" si="182"/>
        <v>0</v>
      </c>
      <c r="R504" s="197" t="str">
        <f>IF($B504="","",VLOOKUP($Q504,'DSR Attendance'!$A$3:$D$179,4,FALSE))</f>
        <v/>
      </c>
      <c r="S504" s="197"/>
      <c r="T504" s="197">
        <f t="shared" si="183"/>
        <v>0</v>
      </c>
      <c r="U504" s="197">
        <f t="shared" si="184"/>
        <v>0</v>
      </c>
      <c r="V504" s="197" t="str">
        <f t="shared" si="185"/>
        <v/>
      </c>
      <c r="W504" s="197"/>
      <c r="X504" s="197" t="str">
        <f>_xlfn.IFNA(IF(L504="","",VLOOKUP(L504,'Truck Utilization'!B$3:D$147,3,FALSE)),"")</f>
        <v/>
      </c>
      <c r="Y504" s="197" t="str">
        <f>IF(X504="","",IF(E504="","",VLOOKUP(E504,'Summarized Plan'!$A:$E,5,0)))</f>
        <v/>
      </c>
      <c r="Z504" s="197">
        <f t="shared" si="186"/>
        <v>0</v>
      </c>
      <c r="AA504" s="197">
        <f t="shared" si="187"/>
        <v>0</v>
      </c>
      <c r="AB504" s="197" t="str">
        <f t="shared" si="188"/>
        <v/>
      </c>
      <c r="AC504" s="197"/>
      <c r="AD504" s="197">
        <f t="shared" si="189"/>
        <v>0</v>
      </c>
      <c r="AE504" s="197">
        <f t="shared" si="190"/>
        <v>0</v>
      </c>
      <c r="AF504" s="197" t="str">
        <f t="shared" si="191"/>
        <v/>
      </c>
      <c r="AG504" s="194"/>
      <c r="AH504" s="194"/>
      <c r="AI504" s="194"/>
      <c r="AJ504" s="193"/>
      <c r="AK504" s="199"/>
      <c r="AL504" s="194"/>
      <c r="AM504" s="115" t="e">
        <f t="shared" si="192"/>
        <v>#VALUE!</v>
      </c>
      <c r="AO504" s="11">
        <f t="shared" si="193"/>
        <v>0</v>
      </c>
      <c r="AP504" s="11" t="e">
        <f t="shared" si="194"/>
        <v>#N/A</v>
      </c>
      <c r="AQ504" s="11" t="str">
        <f t="shared" si="195"/>
        <v/>
      </c>
      <c r="AS504" s="202">
        <f t="shared" si="196"/>
        <v>0</v>
      </c>
      <c r="AT504" s="11" t="str">
        <f t="shared" si="197"/>
        <v/>
      </c>
      <c r="AW504" s="116"/>
      <c r="AX504" s="115" t="e">
        <f t="shared" si="198"/>
        <v>#VALUE!</v>
      </c>
      <c r="AY504" s="278" t="str">
        <f t="shared" si="199"/>
        <v/>
      </c>
      <c r="BC504" s="115" t="str">
        <f>IF(E504="","",_xlfn.XLOOKUP(E504,'Summarized Plan'!A:A,'Summarized Plan'!K:K))</f>
        <v/>
      </c>
      <c r="XEU504" s="138">
        <f t="shared" si="201"/>
        <v>0</v>
      </c>
      <c r="XEV504" s="138" t="str">
        <f>IF(E504="","",B502)</f>
        <v/>
      </c>
      <c r="XEW504" s="153" t="str">
        <f t="shared" si="202"/>
        <v/>
      </c>
      <c r="XEX504" s="138" t="str">
        <f>IF(ISNA(VLOOKUP(E504,'Summarized Plan'!$A:$U,19,0)),"",VLOOKUP(E504,'Summarized Plan'!$A:$U,19,0))</f>
        <v/>
      </c>
      <c r="XEY504" s="16" t="str">
        <f>IF('Truck Utilization'!A474=0,"",'Truck Utilization'!A474)</f>
        <v/>
      </c>
      <c r="XEZ504" s="16" t="str">
        <f>IF('Truck Utilization'!B474=0,"",'Truck Utilization'!B474)</f>
        <v/>
      </c>
      <c r="XFA504" s="138">
        <f t="shared" si="200"/>
        <v>1</v>
      </c>
      <c r="XFB504" s="138" t="str">
        <f>IF('DSR Attendance'!A435="","",'DSR Attendance'!A435)</f>
        <v/>
      </c>
      <c r="XFC504" s="138" t="str">
        <f>IF('DSR Attendance'!B435="","",'DSR Attendance'!B435)</f>
        <v/>
      </c>
    </row>
    <row r="505" spans="1:55 16375:16383" ht="14.4" customHeight="1">
      <c r="A505" s="190" t="str">
        <f>IF(L505="","",VLOOKUP(L505,'Truck Utilization'!B$3:C$300,2,FALSE))</f>
        <v/>
      </c>
      <c r="B505" s="191"/>
      <c r="C505" s="192" t="str">
        <f>IF($B505="","",VLOOKUP($B505,'DSR Attendance'!$A$3:$E$273,5,FALSE))</f>
        <v/>
      </c>
      <c r="D505" s="193"/>
      <c r="E505" s="637"/>
      <c r="F505" s="195"/>
      <c r="G505" s="195"/>
      <c r="H505" s="195"/>
      <c r="I505" s="196" t="str">
        <f>IF(E505="","",VLOOKUP(E505,'Summarized Plan'!A:B,2,0))</f>
        <v/>
      </c>
      <c r="J505" s="194"/>
      <c r="K505" s="194" t="s">
        <v>378</v>
      </c>
      <c r="L505" s="195"/>
      <c r="M505" s="194" t="str">
        <f t="shared" si="181"/>
        <v/>
      </c>
      <c r="N505" s="195" t="str">
        <f>IF(E505="","",VLOOKUP(E505,'Summarized Plan'!$A:$C,3,0))</f>
        <v/>
      </c>
      <c r="O505" s="195" t="str">
        <f>IF(E505="","",VLOOKUP(E505,'Summarized Plan'!$A:$G,7,0))</f>
        <v/>
      </c>
      <c r="P505" s="196"/>
      <c r="Q505" s="198">
        <f t="shared" si="182"/>
        <v>0</v>
      </c>
      <c r="R505" s="197" t="str">
        <f>IF($B505="","",VLOOKUP($Q505,'DSR Attendance'!$A$3:$D$179,4,FALSE))</f>
        <v/>
      </c>
      <c r="S505" s="197"/>
      <c r="T505" s="197">
        <f t="shared" si="183"/>
        <v>0</v>
      </c>
      <c r="U505" s="197">
        <f t="shared" si="184"/>
        <v>0</v>
      </c>
      <c r="V505" s="197" t="str">
        <f t="shared" si="185"/>
        <v/>
      </c>
      <c r="W505" s="197"/>
      <c r="X505" s="197" t="str">
        <f>_xlfn.IFNA(IF(L505="","",VLOOKUP(L505,'Truck Utilization'!B$3:D$147,3,FALSE)),"")</f>
        <v/>
      </c>
      <c r="Y505" s="197" t="str">
        <f>IF(X505="","",IF(E505="","",VLOOKUP(E505,'Summarized Plan'!$A:$E,5,0)))</f>
        <v/>
      </c>
      <c r="Z505" s="197">
        <f t="shared" si="186"/>
        <v>0</v>
      </c>
      <c r="AA505" s="197">
        <f t="shared" si="187"/>
        <v>0</v>
      </c>
      <c r="AB505" s="197" t="str">
        <f t="shared" si="188"/>
        <v/>
      </c>
      <c r="AC505" s="197"/>
      <c r="AD505" s="197">
        <f t="shared" si="189"/>
        <v>0</v>
      </c>
      <c r="AE505" s="197">
        <f t="shared" si="190"/>
        <v>0</v>
      </c>
      <c r="AF505" s="197" t="str">
        <f t="shared" si="191"/>
        <v/>
      </c>
      <c r="AG505" s="194"/>
      <c r="AH505" s="194"/>
      <c r="AI505" s="194"/>
      <c r="AJ505" s="193"/>
      <c r="AK505" s="199"/>
      <c r="AL505" s="194"/>
      <c r="AM505" s="115" t="e">
        <f t="shared" si="192"/>
        <v>#VALUE!</v>
      </c>
      <c r="AO505" s="11">
        <f t="shared" si="193"/>
        <v>0</v>
      </c>
      <c r="AP505" s="11" t="e">
        <f t="shared" si="194"/>
        <v>#N/A</v>
      </c>
      <c r="AQ505" s="11" t="str">
        <f t="shared" si="195"/>
        <v/>
      </c>
      <c r="AS505" s="202">
        <f t="shared" si="196"/>
        <v>0</v>
      </c>
      <c r="AT505" s="11" t="str">
        <f t="shared" si="197"/>
        <v/>
      </c>
      <c r="AW505" s="116"/>
      <c r="AX505" s="115" t="e">
        <f t="shared" si="198"/>
        <v>#VALUE!</v>
      </c>
      <c r="AY505" s="278" t="str">
        <f t="shared" si="199"/>
        <v/>
      </c>
      <c r="BC505" s="115" t="str">
        <f>IF(E505="","",_xlfn.XLOOKUP(E505,'Summarized Plan'!A:A,'Summarized Plan'!K:K))</f>
        <v/>
      </c>
      <c r="XEU505" s="138">
        <f t="shared" si="201"/>
        <v>0</v>
      </c>
      <c r="XEV505" s="138" t="str">
        <f>IF(E505="","",B502)</f>
        <v/>
      </c>
      <c r="XEW505" s="153" t="str">
        <f t="shared" si="202"/>
        <v/>
      </c>
      <c r="XEX505" s="138" t="str">
        <f>IF(ISNA(VLOOKUP(E505,'Summarized Plan'!$A:$U,19,0)),"",VLOOKUP(E505,'Summarized Plan'!$A:$U,19,0))</f>
        <v/>
      </c>
      <c r="XEY505" s="16" t="str">
        <f>IF('Truck Utilization'!A475=0,"",'Truck Utilization'!A475)</f>
        <v/>
      </c>
      <c r="XEZ505" s="16" t="str">
        <f>IF('Truck Utilization'!B475=0,"",'Truck Utilization'!B475)</f>
        <v/>
      </c>
      <c r="XFA505" s="138">
        <f t="shared" si="200"/>
        <v>1</v>
      </c>
      <c r="XFB505" s="138" t="str">
        <f>IF('DSR Attendance'!A436="","",'DSR Attendance'!A436)</f>
        <v/>
      </c>
      <c r="XFC505" s="138" t="str">
        <f>IF('DSR Attendance'!B436="","",'DSR Attendance'!B436)</f>
        <v/>
      </c>
    </row>
    <row r="506" spans="1:55 16375:16383" ht="14.4" customHeight="1">
      <c r="A506" s="190" t="str">
        <f>IF(L506="","",VLOOKUP(L506,'Truck Utilization'!B$3:C$300,2,FALSE))</f>
        <v/>
      </c>
      <c r="B506" s="191"/>
      <c r="C506" s="192" t="str">
        <f>IF($B506="","",VLOOKUP($B506,'DSR Attendance'!$A$3:$E$273,5,FALSE))</f>
        <v/>
      </c>
      <c r="D506" s="193"/>
      <c r="E506" s="637"/>
      <c r="F506" s="195"/>
      <c r="G506" s="195"/>
      <c r="H506" s="195"/>
      <c r="I506" s="196" t="str">
        <f>IF(E506="","",VLOOKUP(E506,'Summarized Plan'!A:B,2,0))</f>
        <v/>
      </c>
      <c r="J506" s="194"/>
      <c r="K506" s="194" t="s">
        <v>378</v>
      </c>
      <c r="L506" s="195"/>
      <c r="M506" s="194" t="str">
        <f t="shared" si="181"/>
        <v/>
      </c>
      <c r="N506" s="195" t="str">
        <f>IF(E506="","",VLOOKUP(E506,'Summarized Plan'!$A:$C,3,0))</f>
        <v/>
      </c>
      <c r="O506" s="195" t="str">
        <f>IF(E506="","",VLOOKUP(E506,'Summarized Plan'!$A:$G,7,0))</f>
        <v/>
      </c>
      <c r="P506" s="196"/>
      <c r="Q506" s="198">
        <f t="shared" si="182"/>
        <v>0</v>
      </c>
      <c r="R506" s="197" t="str">
        <f>IF($B506="","",VLOOKUP($Q506,'DSR Attendance'!$A$3:$D$179,4,FALSE))</f>
        <v/>
      </c>
      <c r="S506" s="197"/>
      <c r="T506" s="197">
        <f t="shared" si="183"/>
        <v>0</v>
      </c>
      <c r="U506" s="197">
        <f t="shared" si="184"/>
        <v>0</v>
      </c>
      <c r="V506" s="197" t="str">
        <f t="shared" si="185"/>
        <v/>
      </c>
      <c r="W506" s="197"/>
      <c r="X506" s="197" t="str">
        <f>_xlfn.IFNA(IF(L506="","",VLOOKUP(L506,'Truck Utilization'!B$3:D$147,3,FALSE)),"")</f>
        <v/>
      </c>
      <c r="Y506" s="197" t="str">
        <f>IF(X506="","",IF(E506="","",VLOOKUP(E506,'Summarized Plan'!$A:$E,5,0)))</f>
        <v/>
      </c>
      <c r="Z506" s="197">
        <f t="shared" si="186"/>
        <v>0</v>
      </c>
      <c r="AA506" s="197">
        <f t="shared" si="187"/>
        <v>0</v>
      </c>
      <c r="AB506" s="197" t="str">
        <f t="shared" si="188"/>
        <v/>
      </c>
      <c r="AC506" s="197"/>
      <c r="AD506" s="197">
        <f t="shared" si="189"/>
        <v>0</v>
      </c>
      <c r="AE506" s="197">
        <f t="shared" si="190"/>
        <v>0</v>
      </c>
      <c r="AF506" s="197" t="str">
        <f t="shared" si="191"/>
        <v/>
      </c>
      <c r="AG506" s="194"/>
      <c r="AH506" s="194"/>
      <c r="AI506" s="194"/>
      <c r="AJ506" s="193"/>
      <c r="AK506" s="199"/>
      <c r="AL506" s="194"/>
      <c r="AM506" s="115" t="e">
        <f t="shared" si="192"/>
        <v>#VALUE!</v>
      </c>
      <c r="AO506" s="11">
        <f t="shared" si="193"/>
        <v>0</v>
      </c>
      <c r="AP506" s="11" t="e">
        <f t="shared" si="194"/>
        <v>#N/A</v>
      </c>
      <c r="AQ506" s="11" t="str">
        <f t="shared" si="195"/>
        <v/>
      </c>
      <c r="AS506" s="202">
        <f t="shared" si="196"/>
        <v>0</v>
      </c>
      <c r="AT506" s="11" t="str">
        <f t="shared" si="197"/>
        <v/>
      </c>
      <c r="AW506" s="116"/>
      <c r="AX506" s="115" t="e">
        <f t="shared" si="198"/>
        <v>#VALUE!</v>
      </c>
      <c r="AY506" s="278" t="str">
        <f t="shared" si="199"/>
        <v/>
      </c>
      <c r="BC506" s="115" t="str">
        <f>IF(E506="","",_xlfn.XLOOKUP(E506,'Summarized Plan'!A:A,'Summarized Plan'!K:K))</f>
        <v/>
      </c>
      <c r="XEU506" s="138">
        <f t="shared" si="201"/>
        <v>0</v>
      </c>
      <c r="XEV506" s="138" t="str">
        <f>IF(E506="","",B502)</f>
        <v/>
      </c>
      <c r="XEW506" s="153" t="str">
        <f t="shared" si="202"/>
        <v/>
      </c>
      <c r="XEX506" s="138" t="str">
        <f>IF(ISNA(VLOOKUP(E506,'Summarized Plan'!$A:$U,19,0)),"",VLOOKUP(E506,'Summarized Plan'!$A:$U,19,0))</f>
        <v/>
      </c>
      <c r="XEY506" s="16" t="str">
        <f>IF('Truck Utilization'!A476=0,"",'Truck Utilization'!A476)</f>
        <v/>
      </c>
      <c r="XEZ506" s="16" t="str">
        <f>IF('Truck Utilization'!B476=0,"",'Truck Utilization'!B476)</f>
        <v/>
      </c>
      <c r="XFA506" s="138">
        <f t="shared" si="200"/>
        <v>1</v>
      </c>
      <c r="XFB506" s="138" t="str">
        <f>IF('DSR Attendance'!A437="","",'DSR Attendance'!A437)</f>
        <v/>
      </c>
      <c r="XFC506" s="138" t="str">
        <f>IF('DSR Attendance'!B437="","",'DSR Attendance'!B437)</f>
        <v/>
      </c>
    </row>
    <row r="507" spans="1:55 16375:16383" ht="14.4" customHeight="1">
      <c r="A507" s="190" t="str">
        <f>IF(L507="","",VLOOKUP(L507,'Truck Utilization'!B$3:C$300,2,FALSE))</f>
        <v/>
      </c>
      <c r="B507" s="191"/>
      <c r="C507" s="192" t="str">
        <f>IF($B507="","",VLOOKUP($B507,'DSR Attendance'!$A$3:$E$273,5,FALSE))</f>
        <v/>
      </c>
      <c r="D507" s="193"/>
      <c r="E507" s="637"/>
      <c r="F507" s="195"/>
      <c r="G507" s="195"/>
      <c r="H507" s="195"/>
      <c r="I507" s="196" t="str">
        <f>IF(E507="","",VLOOKUP(E507,'Summarized Plan'!A:B,2,0))</f>
        <v/>
      </c>
      <c r="J507" s="194"/>
      <c r="K507" s="194" t="s">
        <v>378</v>
      </c>
      <c r="L507" s="195"/>
      <c r="M507" s="194" t="str">
        <f t="shared" si="181"/>
        <v/>
      </c>
      <c r="N507" s="195" t="str">
        <f>IF(E507="","",VLOOKUP(E507,'Summarized Plan'!$A:$C,3,0))</f>
        <v/>
      </c>
      <c r="O507" s="195" t="str">
        <f>IF(E507="","",VLOOKUP(E507,'Summarized Plan'!$A:$G,7,0))</f>
        <v/>
      </c>
      <c r="P507" s="196"/>
      <c r="Q507" s="198">
        <f t="shared" si="182"/>
        <v>0</v>
      </c>
      <c r="R507" s="197" t="str">
        <f>IF($B507="","",VLOOKUP($Q507,'DSR Attendance'!$A$3:$D$179,4,FALSE))</f>
        <v/>
      </c>
      <c r="S507" s="197"/>
      <c r="T507" s="197">
        <f t="shared" si="183"/>
        <v>0</v>
      </c>
      <c r="U507" s="197">
        <f t="shared" si="184"/>
        <v>0</v>
      </c>
      <c r="V507" s="197" t="str">
        <f t="shared" si="185"/>
        <v/>
      </c>
      <c r="W507" s="197"/>
      <c r="X507" s="197" t="str">
        <f>_xlfn.IFNA(IF(L507="","",VLOOKUP(L507,'Truck Utilization'!B$3:D$147,3,FALSE)),"")</f>
        <v/>
      </c>
      <c r="Y507" s="197" t="str">
        <f>IF(X507="","",IF(E507="","",VLOOKUP(E507,'Summarized Plan'!$A:$E,5,0)))</f>
        <v/>
      </c>
      <c r="Z507" s="197">
        <f t="shared" si="186"/>
        <v>0</v>
      </c>
      <c r="AA507" s="197">
        <f t="shared" si="187"/>
        <v>0</v>
      </c>
      <c r="AB507" s="197" t="str">
        <f t="shared" si="188"/>
        <v/>
      </c>
      <c r="AC507" s="197"/>
      <c r="AD507" s="197">
        <f t="shared" si="189"/>
        <v>0</v>
      </c>
      <c r="AE507" s="197">
        <f t="shared" si="190"/>
        <v>0</v>
      </c>
      <c r="AF507" s="197" t="str">
        <f t="shared" si="191"/>
        <v/>
      </c>
      <c r="AG507" s="194"/>
      <c r="AH507" s="194"/>
      <c r="AI507" s="194"/>
      <c r="AJ507" s="193"/>
      <c r="AK507" s="199"/>
      <c r="AL507" s="194"/>
      <c r="AM507" s="115" t="e">
        <f t="shared" si="192"/>
        <v>#VALUE!</v>
      </c>
      <c r="AO507" s="11">
        <f t="shared" si="193"/>
        <v>0</v>
      </c>
      <c r="AP507" s="11" t="e">
        <f t="shared" si="194"/>
        <v>#N/A</v>
      </c>
      <c r="AQ507" s="11" t="str">
        <f t="shared" si="195"/>
        <v/>
      </c>
      <c r="AS507" s="202">
        <f t="shared" si="196"/>
        <v>0</v>
      </c>
      <c r="AT507" s="11" t="str">
        <f t="shared" si="197"/>
        <v/>
      </c>
      <c r="AW507" s="116"/>
      <c r="AX507" s="115" t="e">
        <f t="shared" si="198"/>
        <v>#VALUE!</v>
      </c>
      <c r="AY507" s="278" t="str">
        <f t="shared" si="199"/>
        <v/>
      </c>
      <c r="BC507" s="115" t="str">
        <f>IF(E507="","",_xlfn.XLOOKUP(E507,'Summarized Plan'!A:A,'Summarized Plan'!K:K))</f>
        <v/>
      </c>
      <c r="XEU507" s="138">
        <f t="shared" si="201"/>
        <v>0</v>
      </c>
      <c r="XEV507" s="138" t="str">
        <f>IF(E507="","",B507)</f>
        <v/>
      </c>
      <c r="XEW507" s="153" t="str">
        <f t="shared" si="202"/>
        <v/>
      </c>
      <c r="XEX507" s="138" t="str">
        <f>IF(ISNA(VLOOKUP(E507,'Summarized Plan'!$A:$U,19,0)),"",VLOOKUP(E507,'Summarized Plan'!$A:$U,19,0))</f>
        <v/>
      </c>
      <c r="XEY507" s="16" t="str">
        <f>IF('Truck Utilization'!A477=0,"",'Truck Utilization'!A477)</f>
        <v/>
      </c>
      <c r="XEZ507" s="16" t="str">
        <f>IF('Truck Utilization'!B477=0,"",'Truck Utilization'!B477)</f>
        <v/>
      </c>
      <c r="XFA507" s="138">
        <f t="shared" si="200"/>
        <v>1</v>
      </c>
      <c r="XFB507" s="138" t="str">
        <f>IF('DSR Attendance'!A438="","",'DSR Attendance'!A438)</f>
        <v/>
      </c>
      <c r="XFC507" s="138" t="str">
        <f>IF('DSR Attendance'!B438="","",'DSR Attendance'!B438)</f>
        <v/>
      </c>
    </row>
    <row r="508" spans="1:55 16375:16383" ht="14.4" customHeight="1">
      <c r="A508" s="190" t="str">
        <f>IF(L508="","",VLOOKUP(L508,'Truck Utilization'!B$3:C$300,2,FALSE))</f>
        <v/>
      </c>
      <c r="B508" s="191"/>
      <c r="C508" s="192" t="str">
        <f>IF($B508="","",VLOOKUP($B508,'DSR Attendance'!$A$3:$E$273,5,FALSE))</f>
        <v/>
      </c>
      <c r="D508" s="193"/>
      <c r="E508" s="637"/>
      <c r="F508" s="195"/>
      <c r="G508" s="195"/>
      <c r="H508" s="195"/>
      <c r="I508" s="196" t="str">
        <f>IF(E508="","",VLOOKUP(E508,'Summarized Plan'!A:B,2,0))</f>
        <v/>
      </c>
      <c r="J508" s="194"/>
      <c r="K508" s="194" t="s">
        <v>378</v>
      </c>
      <c r="L508" s="195"/>
      <c r="M508" s="194" t="str">
        <f t="shared" si="181"/>
        <v/>
      </c>
      <c r="N508" s="195" t="str">
        <f>IF(E508="","",VLOOKUP(E508,'Summarized Plan'!$A:$C,3,0))</f>
        <v/>
      </c>
      <c r="O508" s="195" t="str">
        <f>IF(E508="","",VLOOKUP(E508,'Summarized Plan'!$A:$G,7,0))</f>
        <v/>
      </c>
      <c r="P508" s="196"/>
      <c r="Q508" s="198">
        <f t="shared" si="182"/>
        <v>0</v>
      </c>
      <c r="R508" s="197" t="str">
        <f>IF($B508="","",VLOOKUP($Q508,'DSR Attendance'!$A$3:$D$179,4,FALSE))</f>
        <v/>
      </c>
      <c r="S508" s="197"/>
      <c r="T508" s="197">
        <f t="shared" si="183"/>
        <v>0</v>
      </c>
      <c r="U508" s="197">
        <f t="shared" si="184"/>
        <v>0</v>
      </c>
      <c r="V508" s="197" t="str">
        <f t="shared" si="185"/>
        <v/>
      </c>
      <c r="W508" s="197"/>
      <c r="X508" s="197" t="str">
        <f>_xlfn.IFNA(IF(L508="","",VLOOKUP(L508,'Truck Utilization'!B$3:D$147,3,FALSE)),"")</f>
        <v/>
      </c>
      <c r="Y508" s="197" t="str">
        <f>IF(X508="","",IF(E508="","",VLOOKUP(E508,'Summarized Plan'!$A:$E,5,0)))</f>
        <v/>
      </c>
      <c r="Z508" s="197">
        <f t="shared" si="186"/>
        <v>0</v>
      </c>
      <c r="AA508" s="197">
        <f t="shared" si="187"/>
        <v>0</v>
      </c>
      <c r="AB508" s="197" t="str">
        <f t="shared" si="188"/>
        <v/>
      </c>
      <c r="AC508" s="197"/>
      <c r="AD508" s="197">
        <f t="shared" si="189"/>
        <v>0</v>
      </c>
      <c r="AE508" s="197">
        <f t="shared" si="190"/>
        <v>0</v>
      </c>
      <c r="AF508" s="197" t="str">
        <f t="shared" si="191"/>
        <v/>
      </c>
      <c r="AG508" s="194"/>
      <c r="AH508" s="194"/>
      <c r="AI508" s="194"/>
      <c r="AJ508" s="193"/>
      <c r="AK508" s="199"/>
      <c r="AL508" s="194"/>
      <c r="AM508" s="115" t="e">
        <f t="shared" si="192"/>
        <v>#VALUE!</v>
      </c>
      <c r="AO508" s="11">
        <f t="shared" si="193"/>
        <v>0</v>
      </c>
      <c r="AP508" s="11" t="e">
        <f t="shared" si="194"/>
        <v>#N/A</v>
      </c>
      <c r="AQ508" s="11" t="str">
        <f t="shared" si="195"/>
        <v/>
      </c>
      <c r="AS508" s="202">
        <f t="shared" si="196"/>
        <v>0</v>
      </c>
      <c r="AT508" s="11" t="str">
        <f t="shared" si="197"/>
        <v/>
      </c>
      <c r="AW508" s="116"/>
      <c r="AX508" s="115" t="e">
        <f t="shared" si="198"/>
        <v>#VALUE!</v>
      </c>
      <c r="AY508" s="278" t="str">
        <f t="shared" si="199"/>
        <v/>
      </c>
      <c r="BC508" s="115" t="str">
        <f>IF(E508="","",_xlfn.XLOOKUP(E508,'Summarized Plan'!A:A,'Summarized Plan'!K:K))</f>
        <v/>
      </c>
      <c r="XEU508" s="138">
        <f t="shared" si="201"/>
        <v>0</v>
      </c>
      <c r="XEV508" s="138" t="str">
        <f>IF(E508="","",B507)</f>
        <v/>
      </c>
      <c r="XEW508" s="153" t="str">
        <f t="shared" si="202"/>
        <v/>
      </c>
      <c r="XEX508" s="138" t="str">
        <f>IF(ISNA(VLOOKUP(E508,'Summarized Plan'!$A:$U,19,0)),"",VLOOKUP(E508,'Summarized Plan'!$A:$U,19,0))</f>
        <v/>
      </c>
      <c r="XEY508" s="16" t="str">
        <f>IF('Truck Utilization'!A478=0,"",'Truck Utilization'!A478)</f>
        <v/>
      </c>
      <c r="XEZ508" s="16" t="str">
        <f>IF('Truck Utilization'!B478=0,"",'Truck Utilization'!B478)</f>
        <v/>
      </c>
      <c r="XFA508" s="138">
        <f t="shared" si="200"/>
        <v>1</v>
      </c>
      <c r="XFB508" s="138" t="str">
        <f>IF('DSR Attendance'!A439="","",'DSR Attendance'!A439)</f>
        <v/>
      </c>
      <c r="XFC508" s="138" t="str">
        <f>IF('DSR Attendance'!B439="","",'DSR Attendance'!B439)</f>
        <v/>
      </c>
    </row>
    <row r="509" spans="1:55 16375:16383" ht="14.4" customHeight="1">
      <c r="A509" s="190" t="str">
        <f>IF(L509="","",VLOOKUP(L509,'Truck Utilization'!B$3:C$300,2,FALSE))</f>
        <v/>
      </c>
      <c r="B509" s="191"/>
      <c r="C509" s="192" t="str">
        <f>IF($B509="","",VLOOKUP($B509,'DSR Attendance'!$A$3:$E$273,5,FALSE))</f>
        <v/>
      </c>
      <c r="D509" s="193"/>
      <c r="E509" s="637"/>
      <c r="F509" s="195"/>
      <c r="G509" s="195"/>
      <c r="H509" s="195"/>
      <c r="I509" s="196" t="str">
        <f>IF(E509="","",VLOOKUP(E509,'Summarized Plan'!A:B,2,0))</f>
        <v/>
      </c>
      <c r="J509" s="194"/>
      <c r="K509" s="194" t="s">
        <v>378</v>
      </c>
      <c r="L509" s="195"/>
      <c r="M509" s="194" t="str">
        <f t="shared" si="181"/>
        <v/>
      </c>
      <c r="N509" s="195" t="str">
        <f>IF(E509="","",VLOOKUP(E509,'Summarized Plan'!$A:$C,3,0))</f>
        <v/>
      </c>
      <c r="O509" s="195" t="str">
        <f>IF(E509="","",VLOOKUP(E509,'Summarized Plan'!$A:$G,7,0))</f>
        <v/>
      </c>
      <c r="P509" s="196"/>
      <c r="Q509" s="198">
        <f t="shared" si="182"/>
        <v>0</v>
      </c>
      <c r="R509" s="197" t="str">
        <f>IF($B509="","",VLOOKUP($Q509,'DSR Attendance'!$A$3:$D$179,4,FALSE))</f>
        <v/>
      </c>
      <c r="S509" s="197"/>
      <c r="T509" s="197">
        <f t="shared" si="183"/>
        <v>0</v>
      </c>
      <c r="U509" s="197">
        <f t="shared" si="184"/>
        <v>0</v>
      </c>
      <c r="V509" s="197" t="str">
        <f t="shared" si="185"/>
        <v/>
      </c>
      <c r="W509" s="197"/>
      <c r="X509" s="197" t="str">
        <f>_xlfn.IFNA(IF(L509="","",VLOOKUP(L509,'Truck Utilization'!B$3:D$147,3,FALSE)),"")</f>
        <v/>
      </c>
      <c r="Y509" s="197" t="str">
        <f>IF(X509="","",IF(E509="","",VLOOKUP(E509,'Summarized Plan'!$A:$E,5,0)))</f>
        <v/>
      </c>
      <c r="Z509" s="197">
        <f t="shared" si="186"/>
        <v>0</v>
      </c>
      <c r="AA509" s="197">
        <f t="shared" si="187"/>
        <v>0</v>
      </c>
      <c r="AB509" s="197" t="str">
        <f t="shared" si="188"/>
        <v/>
      </c>
      <c r="AC509" s="197"/>
      <c r="AD509" s="197">
        <f t="shared" si="189"/>
        <v>0</v>
      </c>
      <c r="AE509" s="197">
        <f t="shared" si="190"/>
        <v>0</v>
      </c>
      <c r="AF509" s="197" t="str">
        <f t="shared" si="191"/>
        <v/>
      </c>
      <c r="AG509" s="194"/>
      <c r="AH509" s="194"/>
      <c r="AI509" s="194"/>
      <c r="AJ509" s="193"/>
      <c r="AK509" s="199"/>
      <c r="AL509" s="194"/>
      <c r="AM509" s="115" t="e">
        <f t="shared" si="192"/>
        <v>#VALUE!</v>
      </c>
      <c r="AO509" s="11">
        <f t="shared" si="193"/>
        <v>0</v>
      </c>
      <c r="AP509" s="11" t="e">
        <f t="shared" si="194"/>
        <v>#N/A</v>
      </c>
      <c r="AQ509" s="11" t="str">
        <f t="shared" si="195"/>
        <v/>
      </c>
      <c r="AS509" s="202">
        <f t="shared" si="196"/>
        <v>0</v>
      </c>
      <c r="AT509" s="11" t="str">
        <f t="shared" si="197"/>
        <v/>
      </c>
      <c r="AW509" s="116"/>
      <c r="AX509" s="115" t="e">
        <f t="shared" si="198"/>
        <v>#VALUE!</v>
      </c>
      <c r="AY509" s="278" t="str">
        <f t="shared" si="199"/>
        <v/>
      </c>
      <c r="BC509" s="115" t="str">
        <f>IF(E509="","",_xlfn.XLOOKUP(E509,'Summarized Plan'!A:A,'Summarized Plan'!K:K))</f>
        <v/>
      </c>
      <c r="XEU509" s="138">
        <f t="shared" si="201"/>
        <v>0</v>
      </c>
      <c r="XEV509" s="138" t="str">
        <f>IF(E509="","",B507)</f>
        <v/>
      </c>
      <c r="XEW509" s="153" t="str">
        <f t="shared" si="202"/>
        <v/>
      </c>
      <c r="XEX509" s="138" t="str">
        <f>IF(ISNA(VLOOKUP(E509,'Summarized Plan'!$A:$U,19,0)),"",VLOOKUP(E509,'Summarized Plan'!$A:$U,19,0))</f>
        <v/>
      </c>
      <c r="XEY509" s="16" t="str">
        <f>IF('Truck Utilization'!A479=0,"",'Truck Utilization'!A479)</f>
        <v/>
      </c>
      <c r="XEZ509" s="16" t="str">
        <f>IF('Truck Utilization'!B479=0,"",'Truck Utilization'!B479)</f>
        <v/>
      </c>
      <c r="XFA509" s="138">
        <f t="shared" si="200"/>
        <v>1</v>
      </c>
      <c r="XFB509" s="138" t="str">
        <f>IF('DSR Attendance'!A440="","",'DSR Attendance'!A440)</f>
        <v/>
      </c>
      <c r="XFC509" s="138" t="str">
        <f>IF('DSR Attendance'!B440="","",'DSR Attendance'!B440)</f>
        <v/>
      </c>
    </row>
    <row r="510" spans="1:55 16375:16383" ht="14.4" customHeight="1">
      <c r="A510" s="190" t="str">
        <f>IF(L510="","",VLOOKUP(L510,'Truck Utilization'!B$3:C$300,2,FALSE))</f>
        <v/>
      </c>
      <c r="B510" s="191"/>
      <c r="C510" s="192" t="str">
        <f>IF($B510="","",VLOOKUP($B510,'DSR Attendance'!$A$3:$E$273,5,FALSE))</f>
        <v/>
      </c>
      <c r="D510" s="193"/>
      <c r="E510" s="637"/>
      <c r="F510" s="195"/>
      <c r="G510" s="195"/>
      <c r="H510" s="195"/>
      <c r="I510" s="196" t="str">
        <f>IF(E510="","",VLOOKUP(E510,'Summarized Plan'!A:B,2,0))</f>
        <v/>
      </c>
      <c r="J510" s="194"/>
      <c r="K510" s="194" t="s">
        <v>378</v>
      </c>
      <c r="L510" s="195"/>
      <c r="M510" s="194" t="str">
        <f t="shared" si="181"/>
        <v/>
      </c>
      <c r="N510" s="195" t="str">
        <f>IF(E510="","",VLOOKUP(E510,'Summarized Plan'!$A:$C,3,0))</f>
        <v/>
      </c>
      <c r="O510" s="195" t="str">
        <f>IF(E510="","",VLOOKUP(E510,'Summarized Plan'!$A:$G,7,0))</f>
        <v/>
      </c>
      <c r="P510" s="196"/>
      <c r="Q510" s="198">
        <f t="shared" si="182"/>
        <v>0</v>
      </c>
      <c r="R510" s="197" t="str">
        <f>IF($B510="","",VLOOKUP($Q510,'DSR Attendance'!$A$3:$D$179,4,FALSE))</f>
        <v/>
      </c>
      <c r="S510" s="197"/>
      <c r="T510" s="197">
        <f t="shared" si="183"/>
        <v>0</v>
      </c>
      <c r="U510" s="197">
        <f t="shared" si="184"/>
        <v>0</v>
      </c>
      <c r="V510" s="197" t="str">
        <f t="shared" si="185"/>
        <v/>
      </c>
      <c r="W510" s="197"/>
      <c r="X510" s="197" t="str">
        <f>_xlfn.IFNA(IF(L510="","",VLOOKUP(L510,'Truck Utilization'!B$3:D$147,3,FALSE)),"")</f>
        <v/>
      </c>
      <c r="Y510" s="197" t="str">
        <f>IF(X510="","",IF(E510="","",VLOOKUP(E510,'Summarized Plan'!$A:$E,5,0)))</f>
        <v/>
      </c>
      <c r="Z510" s="197">
        <f t="shared" si="186"/>
        <v>0</v>
      </c>
      <c r="AA510" s="197">
        <f t="shared" si="187"/>
        <v>0</v>
      </c>
      <c r="AB510" s="197" t="str">
        <f t="shared" si="188"/>
        <v/>
      </c>
      <c r="AC510" s="197"/>
      <c r="AD510" s="197">
        <f t="shared" si="189"/>
        <v>0</v>
      </c>
      <c r="AE510" s="197">
        <f t="shared" si="190"/>
        <v>0</v>
      </c>
      <c r="AF510" s="197" t="str">
        <f t="shared" si="191"/>
        <v/>
      </c>
      <c r="AG510" s="194"/>
      <c r="AH510" s="194"/>
      <c r="AI510" s="194"/>
      <c r="AJ510" s="193"/>
      <c r="AK510" s="199"/>
      <c r="AL510" s="194"/>
      <c r="AM510" s="115" t="e">
        <f t="shared" si="192"/>
        <v>#VALUE!</v>
      </c>
      <c r="AO510" s="11">
        <f t="shared" si="193"/>
        <v>0</v>
      </c>
      <c r="AP510" s="11" t="e">
        <f t="shared" si="194"/>
        <v>#N/A</v>
      </c>
      <c r="AQ510" s="11" t="str">
        <f t="shared" si="195"/>
        <v/>
      </c>
      <c r="AS510" s="202">
        <f t="shared" si="196"/>
        <v>0</v>
      </c>
      <c r="AT510" s="11" t="str">
        <f t="shared" si="197"/>
        <v/>
      </c>
      <c r="AW510" s="116"/>
      <c r="AX510" s="115" t="e">
        <f t="shared" si="198"/>
        <v>#VALUE!</v>
      </c>
      <c r="AY510" s="278" t="str">
        <f t="shared" si="199"/>
        <v/>
      </c>
      <c r="BC510" s="115" t="str">
        <f>IF(E510="","",_xlfn.XLOOKUP(E510,'Summarized Plan'!A:A,'Summarized Plan'!K:K))</f>
        <v/>
      </c>
      <c r="XEU510" s="138">
        <f t="shared" si="201"/>
        <v>0</v>
      </c>
      <c r="XEV510" s="138" t="str">
        <f>IF(E510="","",B507)</f>
        <v/>
      </c>
      <c r="XEW510" s="153" t="str">
        <f t="shared" si="202"/>
        <v/>
      </c>
      <c r="XEX510" s="138" t="str">
        <f>IF(ISNA(VLOOKUP(E510,'Summarized Plan'!$A:$U,19,0)),"",VLOOKUP(E510,'Summarized Plan'!$A:$U,19,0))</f>
        <v/>
      </c>
      <c r="XEY510" s="16" t="str">
        <f>IF('Truck Utilization'!A480=0,"",'Truck Utilization'!A480)</f>
        <v/>
      </c>
      <c r="XEZ510" s="16" t="str">
        <f>IF('Truck Utilization'!B480=0,"",'Truck Utilization'!B480)</f>
        <v/>
      </c>
      <c r="XFA510" s="138">
        <f t="shared" si="200"/>
        <v>1</v>
      </c>
      <c r="XFB510" s="138" t="str">
        <f>IF('DSR Attendance'!A441="","",'DSR Attendance'!A441)</f>
        <v/>
      </c>
      <c r="XFC510" s="138" t="str">
        <f>IF('DSR Attendance'!B441="","",'DSR Attendance'!B441)</f>
        <v/>
      </c>
    </row>
    <row r="511" spans="1:55 16375:16383" ht="14.4" customHeight="1">
      <c r="A511" s="190" t="str">
        <f>IF(L511="","",VLOOKUP(L511,'Truck Utilization'!B$3:C$300,2,FALSE))</f>
        <v/>
      </c>
      <c r="B511" s="191"/>
      <c r="C511" s="192" t="str">
        <f>IF($B511="","",VLOOKUP($B511,'DSR Attendance'!$A$3:$E$273,5,FALSE))</f>
        <v/>
      </c>
      <c r="D511" s="193"/>
      <c r="E511" s="637"/>
      <c r="F511" s="195"/>
      <c r="G511" s="195"/>
      <c r="H511" s="195"/>
      <c r="I511" s="196" t="str">
        <f>IF(E511="","",VLOOKUP(E511,'Summarized Plan'!A:B,2,0))</f>
        <v/>
      </c>
      <c r="J511" s="194"/>
      <c r="K511" s="194" t="s">
        <v>378</v>
      </c>
      <c r="L511" s="195"/>
      <c r="M511" s="194" t="str">
        <f t="shared" si="181"/>
        <v/>
      </c>
      <c r="N511" s="195" t="str">
        <f>IF(E511="","",VLOOKUP(E511,'Summarized Plan'!$A:$C,3,0))</f>
        <v/>
      </c>
      <c r="O511" s="195" t="str">
        <f>IF(E511="","",VLOOKUP(E511,'Summarized Plan'!$A:$G,7,0))</f>
        <v/>
      </c>
      <c r="P511" s="196"/>
      <c r="Q511" s="198">
        <f t="shared" si="182"/>
        <v>0</v>
      </c>
      <c r="R511" s="197" t="str">
        <f>IF($B511="","",VLOOKUP($Q511,'DSR Attendance'!$A$3:$D$179,4,FALSE))</f>
        <v/>
      </c>
      <c r="S511" s="197"/>
      <c r="T511" s="197">
        <f t="shared" si="183"/>
        <v>0</v>
      </c>
      <c r="U511" s="197">
        <f t="shared" si="184"/>
        <v>0</v>
      </c>
      <c r="V511" s="197" t="str">
        <f t="shared" si="185"/>
        <v/>
      </c>
      <c r="W511" s="197"/>
      <c r="X511" s="197" t="str">
        <f>_xlfn.IFNA(IF(L511="","",VLOOKUP(L511,'Truck Utilization'!B$3:D$147,3,FALSE)),"")</f>
        <v/>
      </c>
      <c r="Y511" s="197" t="str">
        <f>IF(X511="","",IF(E511="","",VLOOKUP(E511,'Summarized Plan'!$A:$E,5,0)))</f>
        <v/>
      </c>
      <c r="Z511" s="197">
        <f t="shared" si="186"/>
        <v>0</v>
      </c>
      <c r="AA511" s="197">
        <f t="shared" si="187"/>
        <v>0</v>
      </c>
      <c r="AB511" s="197" t="str">
        <f t="shared" si="188"/>
        <v/>
      </c>
      <c r="AC511" s="197"/>
      <c r="AD511" s="197">
        <f t="shared" si="189"/>
        <v>0</v>
      </c>
      <c r="AE511" s="197">
        <f t="shared" si="190"/>
        <v>0</v>
      </c>
      <c r="AF511" s="197" t="str">
        <f t="shared" si="191"/>
        <v/>
      </c>
      <c r="AG511" s="194"/>
      <c r="AH511" s="194"/>
      <c r="AI511" s="194"/>
      <c r="AJ511" s="193"/>
      <c r="AK511" s="199"/>
      <c r="AL511" s="194"/>
      <c r="AM511" s="115" t="e">
        <f t="shared" si="192"/>
        <v>#VALUE!</v>
      </c>
      <c r="AO511" s="11">
        <f t="shared" si="193"/>
        <v>0</v>
      </c>
      <c r="AP511" s="11" t="e">
        <f t="shared" si="194"/>
        <v>#N/A</v>
      </c>
      <c r="AQ511" s="11" t="str">
        <f t="shared" si="195"/>
        <v/>
      </c>
      <c r="AS511" s="202">
        <f t="shared" si="196"/>
        <v>0</v>
      </c>
      <c r="AT511" s="11" t="str">
        <f t="shared" si="197"/>
        <v/>
      </c>
      <c r="AW511" s="116"/>
      <c r="AX511" s="115" t="e">
        <f t="shared" si="198"/>
        <v>#VALUE!</v>
      </c>
      <c r="AY511" s="278" t="str">
        <f t="shared" si="199"/>
        <v/>
      </c>
      <c r="BC511" s="115" t="str">
        <f>IF(E511="","",_xlfn.XLOOKUP(E511,'Summarized Plan'!A:A,'Summarized Plan'!K:K))</f>
        <v/>
      </c>
      <c r="XEU511" s="138">
        <f t="shared" si="201"/>
        <v>0</v>
      </c>
      <c r="XEV511" s="138" t="str">
        <f>IF(E511="","",B507)</f>
        <v/>
      </c>
      <c r="XEW511" s="153" t="str">
        <f t="shared" si="202"/>
        <v/>
      </c>
      <c r="XEX511" s="138" t="str">
        <f>IF(ISNA(VLOOKUP(E511,'Summarized Plan'!$A:$U,19,0)),"",VLOOKUP(E511,'Summarized Plan'!$A:$U,19,0))</f>
        <v/>
      </c>
      <c r="XEY511" s="16" t="str">
        <f>IF('Truck Utilization'!A481=0,"",'Truck Utilization'!A481)</f>
        <v/>
      </c>
      <c r="XEZ511" s="16" t="str">
        <f>IF('Truck Utilization'!B481=0,"",'Truck Utilization'!B481)</f>
        <v/>
      </c>
      <c r="XFA511" s="138">
        <f t="shared" si="200"/>
        <v>1</v>
      </c>
      <c r="XFB511" s="138" t="str">
        <f>IF('DSR Attendance'!A442="","",'DSR Attendance'!A442)</f>
        <v/>
      </c>
      <c r="XFC511" s="138" t="str">
        <f>IF('DSR Attendance'!B442="","",'DSR Attendance'!B442)</f>
        <v/>
      </c>
    </row>
    <row r="512" spans="1:55 16375:16383" ht="14.4" customHeight="1">
      <c r="A512" s="190" t="str">
        <f>IF(L512="","",VLOOKUP(L512,'Truck Utilization'!B$3:C$300,2,FALSE))</f>
        <v/>
      </c>
      <c r="B512" s="191"/>
      <c r="C512" s="192" t="str">
        <f>IF($B512="","",VLOOKUP($B512,'DSR Attendance'!$A$3:$E$273,5,FALSE))</f>
        <v/>
      </c>
      <c r="D512" s="193"/>
      <c r="E512" s="637"/>
      <c r="F512" s="195"/>
      <c r="G512" s="195"/>
      <c r="H512" s="195"/>
      <c r="I512" s="196" t="str">
        <f>IF(E512="","",VLOOKUP(E512,'Summarized Plan'!A:B,2,0))</f>
        <v/>
      </c>
      <c r="J512" s="194"/>
      <c r="K512" s="194" t="s">
        <v>378</v>
      </c>
      <c r="L512" s="195"/>
      <c r="M512" s="194" t="str">
        <f t="shared" si="181"/>
        <v/>
      </c>
      <c r="N512" s="195" t="str">
        <f>IF(E512="","",VLOOKUP(E512,'Summarized Plan'!$A:$C,3,0))</f>
        <v/>
      </c>
      <c r="O512" s="195" t="str">
        <f>IF(E512="","",VLOOKUP(E512,'Summarized Plan'!$A:$G,7,0))</f>
        <v/>
      </c>
      <c r="P512" s="196"/>
      <c r="Q512" s="198">
        <f t="shared" si="182"/>
        <v>0</v>
      </c>
      <c r="R512" s="197" t="str">
        <f>IF($B512="","",VLOOKUP($Q512,'DSR Attendance'!$A$3:$D$179,4,FALSE))</f>
        <v/>
      </c>
      <c r="S512" s="197"/>
      <c r="T512" s="197">
        <f t="shared" si="183"/>
        <v>0</v>
      </c>
      <c r="U512" s="197">
        <f t="shared" si="184"/>
        <v>0</v>
      </c>
      <c r="V512" s="197" t="str">
        <f t="shared" si="185"/>
        <v/>
      </c>
      <c r="W512" s="197"/>
      <c r="X512" s="197" t="str">
        <f>_xlfn.IFNA(IF(L512="","",VLOOKUP(L512,'Truck Utilization'!B$3:D$147,3,FALSE)),"")</f>
        <v/>
      </c>
      <c r="Y512" s="197" t="str">
        <f>IF(X512="","",IF(E512="","",VLOOKUP(E512,'Summarized Plan'!$A:$E,5,0)))</f>
        <v/>
      </c>
      <c r="Z512" s="197">
        <f t="shared" si="186"/>
        <v>0</v>
      </c>
      <c r="AA512" s="197">
        <f t="shared" si="187"/>
        <v>0</v>
      </c>
      <c r="AB512" s="197" t="str">
        <f t="shared" si="188"/>
        <v/>
      </c>
      <c r="AC512" s="197"/>
      <c r="AD512" s="197">
        <f t="shared" si="189"/>
        <v>0</v>
      </c>
      <c r="AE512" s="197">
        <f t="shared" si="190"/>
        <v>0</v>
      </c>
      <c r="AF512" s="197" t="str">
        <f t="shared" si="191"/>
        <v/>
      </c>
      <c r="AG512" s="194"/>
      <c r="AH512" s="194"/>
      <c r="AI512" s="194"/>
      <c r="AJ512" s="193"/>
      <c r="AK512" s="199"/>
      <c r="AL512" s="194"/>
      <c r="AM512" s="115" t="e">
        <f t="shared" si="192"/>
        <v>#VALUE!</v>
      </c>
      <c r="AO512" s="11">
        <f t="shared" si="193"/>
        <v>0</v>
      </c>
      <c r="AP512" s="11" t="e">
        <f t="shared" si="194"/>
        <v>#N/A</v>
      </c>
      <c r="AQ512" s="11" t="str">
        <f t="shared" si="195"/>
        <v/>
      </c>
      <c r="AS512" s="202">
        <f t="shared" si="196"/>
        <v>0</v>
      </c>
      <c r="AT512" s="11" t="str">
        <f t="shared" si="197"/>
        <v/>
      </c>
      <c r="AW512" s="116"/>
      <c r="AX512" s="115" t="e">
        <f t="shared" si="198"/>
        <v>#VALUE!</v>
      </c>
      <c r="AY512" s="278" t="str">
        <f t="shared" si="199"/>
        <v/>
      </c>
      <c r="BC512" s="115" t="str">
        <f>IF(E512="","",_xlfn.XLOOKUP(E512,'Summarized Plan'!A:A,'Summarized Plan'!K:K))</f>
        <v/>
      </c>
      <c r="XEU512" s="138">
        <f t="shared" si="201"/>
        <v>0</v>
      </c>
      <c r="XEV512" s="138" t="str">
        <f>IF(E512="","",B512)</f>
        <v/>
      </c>
      <c r="XEW512" s="153" t="str">
        <f t="shared" si="202"/>
        <v/>
      </c>
      <c r="XEX512" s="138" t="str">
        <f>IF(ISNA(VLOOKUP(E512,'Summarized Plan'!$A:$U,19,0)),"",VLOOKUP(E512,'Summarized Plan'!$A:$U,19,0))</f>
        <v/>
      </c>
      <c r="XEY512" s="16" t="str">
        <f>IF('Truck Utilization'!A482=0,"",'Truck Utilization'!A482)</f>
        <v/>
      </c>
      <c r="XEZ512" s="16" t="str">
        <f>IF('Truck Utilization'!B482=0,"",'Truck Utilization'!B482)</f>
        <v/>
      </c>
      <c r="XFA512" s="138">
        <f t="shared" si="200"/>
        <v>1</v>
      </c>
      <c r="XFB512" s="138" t="str">
        <f>IF('DSR Attendance'!A443="","",'DSR Attendance'!A443)</f>
        <v/>
      </c>
      <c r="XFC512" s="138" t="str">
        <f>IF('DSR Attendance'!B443="","",'DSR Attendance'!B443)</f>
        <v/>
      </c>
    </row>
    <row r="513" spans="1:55 16375:16383" ht="14.4" customHeight="1">
      <c r="A513" s="190" t="str">
        <f>IF(L513="","",VLOOKUP(L513,'Truck Utilization'!B$3:C$300,2,FALSE))</f>
        <v/>
      </c>
      <c r="B513" s="191"/>
      <c r="C513" s="192" t="str">
        <f>IF($B513="","",VLOOKUP($B513,'DSR Attendance'!$A$3:$E$273,5,FALSE))</f>
        <v/>
      </c>
      <c r="D513" s="193"/>
      <c r="E513" s="637"/>
      <c r="F513" s="195"/>
      <c r="G513" s="195"/>
      <c r="H513" s="195"/>
      <c r="I513" s="196" t="str">
        <f>IF(E513="","",VLOOKUP(E513,'Summarized Plan'!A:B,2,0))</f>
        <v/>
      </c>
      <c r="J513" s="194"/>
      <c r="K513" s="194" t="s">
        <v>378</v>
      </c>
      <c r="L513" s="195"/>
      <c r="M513" s="194" t="str">
        <f t="shared" si="181"/>
        <v/>
      </c>
      <c r="N513" s="195" t="str">
        <f>IF(E513="","",VLOOKUP(E513,'Summarized Plan'!$A:$C,3,0))</f>
        <v/>
      </c>
      <c r="O513" s="195" t="str">
        <f>IF(E513="","",VLOOKUP(E513,'Summarized Plan'!$A:$G,7,0))</f>
        <v/>
      </c>
      <c r="P513" s="196"/>
      <c r="Q513" s="198">
        <f t="shared" si="182"/>
        <v>0</v>
      </c>
      <c r="R513" s="197" t="str">
        <f>IF($B513="","",VLOOKUP($Q513,'DSR Attendance'!$A$3:$D$179,4,FALSE))</f>
        <v/>
      </c>
      <c r="S513" s="197"/>
      <c r="T513" s="197">
        <f t="shared" si="183"/>
        <v>0</v>
      </c>
      <c r="U513" s="197">
        <f t="shared" si="184"/>
        <v>0</v>
      </c>
      <c r="V513" s="197" t="str">
        <f t="shared" si="185"/>
        <v/>
      </c>
      <c r="W513" s="197"/>
      <c r="X513" s="197" t="str">
        <f>_xlfn.IFNA(IF(L513="","",VLOOKUP(L513,'Truck Utilization'!B$3:D$147,3,FALSE)),"")</f>
        <v/>
      </c>
      <c r="Y513" s="197" t="str">
        <f>IF(X513="","",IF(E513="","",VLOOKUP(E513,'Summarized Plan'!$A:$E,5,0)))</f>
        <v/>
      </c>
      <c r="Z513" s="197">
        <f t="shared" si="186"/>
        <v>0</v>
      </c>
      <c r="AA513" s="197">
        <f t="shared" si="187"/>
        <v>0</v>
      </c>
      <c r="AB513" s="197" t="str">
        <f t="shared" si="188"/>
        <v/>
      </c>
      <c r="AC513" s="197"/>
      <c r="AD513" s="197">
        <f t="shared" si="189"/>
        <v>0</v>
      </c>
      <c r="AE513" s="197">
        <f t="shared" si="190"/>
        <v>0</v>
      </c>
      <c r="AF513" s="197" t="str">
        <f t="shared" si="191"/>
        <v/>
      </c>
      <c r="AG513" s="194"/>
      <c r="AH513" s="194"/>
      <c r="AI513" s="194"/>
      <c r="AJ513" s="193"/>
      <c r="AK513" s="199"/>
      <c r="AL513" s="194"/>
      <c r="AM513" s="115" t="e">
        <f t="shared" si="192"/>
        <v>#VALUE!</v>
      </c>
      <c r="AO513" s="11">
        <f t="shared" si="193"/>
        <v>0</v>
      </c>
      <c r="AP513" s="11" t="e">
        <f t="shared" si="194"/>
        <v>#N/A</v>
      </c>
      <c r="AQ513" s="11" t="str">
        <f t="shared" si="195"/>
        <v/>
      </c>
      <c r="AS513" s="202">
        <f t="shared" si="196"/>
        <v>0</v>
      </c>
      <c r="AT513" s="11" t="str">
        <f t="shared" si="197"/>
        <v/>
      </c>
      <c r="AW513" s="116"/>
      <c r="AX513" s="115" t="e">
        <f t="shared" si="198"/>
        <v>#VALUE!</v>
      </c>
      <c r="AY513" s="278" t="str">
        <f t="shared" si="199"/>
        <v/>
      </c>
      <c r="BC513" s="115" t="str">
        <f>IF(E513="","",_xlfn.XLOOKUP(E513,'Summarized Plan'!A:A,'Summarized Plan'!K:K))</f>
        <v/>
      </c>
      <c r="XEU513" s="138">
        <f t="shared" si="201"/>
        <v>0</v>
      </c>
      <c r="XEV513" s="138" t="str">
        <f>IF(E513="","",B512)</f>
        <v/>
      </c>
      <c r="XEW513" s="153" t="str">
        <f t="shared" si="202"/>
        <v/>
      </c>
      <c r="XEX513" s="138" t="str">
        <f>IF(ISNA(VLOOKUP(E513,'Summarized Plan'!$A:$U,19,0)),"",VLOOKUP(E513,'Summarized Plan'!$A:$U,19,0))</f>
        <v/>
      </c>
      <c r="XEY513" s="16" t="str">
        <f>IF('Truck Utilization'!A483=0,"",'Truck Utilization'!A483)</f>
        <v/>
      </c>
      <c r="XEZ513" s="16" t="str">
        <f>IF('Truck Utilization'!B483=0,"",'Truck Utilization'!B483)</f>
        <v/>
      </c>
      <c r="XFA513" s="138">
        <f t="shared" si="200"/>
        <v>1</v>
      </c>
      <c r="XFB513" s="138" t="str">
        <f>IF('DSR Attendance'!A444="","",'DSR Attendance'!A444)</f>
        <v/>
      </c>
      <c r="XFC513" s="138" t="str">
        <f>IF('DSR Attendance'!B444="","",'DSR Attendance'!B444)</f>
        <v/>
      </c>
    </row>
    <row r="514" spans="1:55 16375:16383" ht="14.4" customHeight="1">
      <c r="A514" s="190" t="str">
        <f>IF(L514="","",VLOOKUP(L514,'Truck Utilization'!B$3:C$300,2,FALSE))</f>
        <v/>
      </c>
      <c r="B514" s="191"/>
      <c r="C514" s="192" t="str">
        <f>IF($B514="","",VLOOKUP($B514,'DSR Attendance'!$A$3:$E$273,5,FALSE))</f>
        <v/>
      </c>
      <c r="D514" s="193"/>
      <c r="E514" s="637"/>
      <c r="F514" s="195"/>
      <c r="G514" s="195"/>
      <c r="H514" s="195"/>
      <c r="I514" s="196" t="str">
        <f>IF(E514="","",VLOOKUP(E514,'Summarized Plan'!A:B,2,0))</f>
        <v/>
      </c>
      <c r="J514" s="194"/>
      <c r="K514" s="194" t="s">
        <v>378</v>
      </c>
      <c r="L514" s="195"/>
      <c r="M514" s="194" t="str">
        <f t="shared" si="181"/>
        <v/>
      </c>
      <c r="N514" s="195" t="str">
        <f>IF(E514="","",VLOOKUP(E514,'Summarized Plan'!$A:$C,3,0))</f>
        <v/>
      </c>
      <c r="O514" s="195" t="str">
        <f>IF(E514="","",VLOOKUP(E514,'Summarized Plan'!$A:$G,7,0))</f>
        <v/>
      </c>
      <c r="P514" s="196"/>
      <c r="Q514" s="198">
        <f t="shared" si="182"/>
        <v>0</v>
      </c>
      <c r="R514" s="197" t="str">
        <f>IF($B514="","",VLOOKUP($Q514,'DSR Attendance'!$A$3:$D$179,4,FALSE))</f>
        <v/>
      </c>
      <c r="S514" s="197"/>
      <c r="T514" s="197">
        <f t="shared" si="183"/>
        <v>0</v>
      </c>
      <c r="U514" s="197">
        <f t="shared" si="184"/>
        <v>0</v>
      </c>
      <c r="V514" s="197" t="str">
        <f t="shared" si="185"/>
        <v/>
      </c>
      <c r="W514" s="197"/>
      <c r="X514" s="197" t="str">
        <f>_xlfn.IFNA(IF(L514="","",VLOOKUP(L514,'Truck Utilization'!B$3:D$147,3,FALSE)),"")</f>
        <v/>
      </c>
      <c r="Y514" s="197" t="str">
        <f>IF(X514="","",IF(E514="","",VLOOKUP(E514,'Summarized Plan'!$A:$E,5,0)))</f>
        <v/>
      </c>
      <c r="Z514" s="197">
        <f t="shared" si="186"/>
        <v>0</v>
      </c>
      <c r="AA514" s="197">
        <f t="shared" si="187"/>
        <v>0</v>
      </c>
      <c r="AB514" s="197" t="str">
        <f t="shared" si="188"/>
        <v/>
      </c>
      <c r="AC514" s="197"/>
      <c r="AD514" s="197">
        <f t="shared" si="189"/>
        <v>0</v>
      </c>
      <c r="AE514" s="197">
        <f t="shared" si="190"/>
        <v>0</v>
      </c>
      <c r="AF514" s="197" t="str">
        <f t="shared" si="191"/>
        <v/>
      </c>
      <c r="AG514" s="194"/>
      <c r="AH514" s="194"/>
      <c r="AI514" s="194"/>
      <c r="AJ514" s="193"/>
      <c r="AK514" s="199"/>
      <c r="AL514" s="194"/>
      <c r="AM514" s="115" t="e">
        <f t="shared" si="192"/>
        <v>#VALUE!</v>
      </c>
      <c r="AO514" s="11">
        <f t="shared" si="193"/>
        <v>0</v>
      </c>
      <c r="AP514" s="11" t="e">
        <f t="shared" si="194"/>
        <v>#N/A</v>
      </c>
      <c r="AQ514" s="11" t="str">
        <f t="shared" si="195"/>
        <v/>
      </c>
      <c r="AS514" s="202">
        <f t="shared" si="196"/>
        <v>0</v>
      </c>
      <c r="AT514" s="11" t="str">
        <f t="shared" si="197"/>
        <v/>
      </c>
      <c r="AW514" s="116"/>
      <c r="AX514" s="115" t="e">
        <f t="shared" si="198"/>
        <v>#VALUE!</v>
      </c>
      <c r="AY514" s="278" t="str">
        <f t="shared" si="199"/>
        <v/>
      </c>
      <c r="BC514" s="115" t="str">
        <f>IF(E514="","",_xlfn.XLOOKUP(E514,'Summarized Plan'!A:A,'Summarized Plan'!K:K))</f>
        <v/>
      </c>
      <c r="XEU514" s="138">
        <f t="shared" si="201"/>
        <v>0</v>
      </c>
      <c r="XEV514" s="138" t="str">
        <f>IF(E514="","",B512)</f>
        <v/>
      </c>
      <c r="XEW514" s="153" t="str">
        <f t="shared" si="202"/>
        <v/>
      </c>
      <c r="XEX514" s="138" t="str">
        <f>IF(ISNA(VLOOKUP(E514,'Summarized Plan'!$A:$U,19,0)),"",VLOOKUP(E514,'Summarized Plan'!$A:$U,19,0))</f>
        <v/>
      </c>
      <c r="XEY514" s="16" t="str">
        <f>IF('Truck Utilization'!A484=0,"",'Truck Utilization'!A484)</f>
        <v/>
      </c>
      <c r="XEZ514" s="16" t="str">
        <f>IF('Truck Utilization'!B484=0,"",'Truck Utilization'!B484)</f>
        <v/>
      </c>
      <c r="XFA514" s="138">
        <f t="shared" si="200"/>
        <v>1</v>
      </c>
      <c r="XFB514" s="138" t="str">
        <f>IF('DSR Attendance'!A445="","",'DSR Attendance'!A445)</f>
        <v/>
      </c>
      <c r="XFC514" s="138" t="str">
        <f>IF('DSR Attendance'!B445="","",'DSR Attendance'!B445)</f>
        <v/>
      </c>
    </row>
    <row r="515" spans="1:55 16375:16383" ht="14.4" customHeight="1">
      <c r="A515" s="190" t="str">
        <f>IF(L515="","",VLOOKUP(L515,'Truck Utilization'!B$3:C$300,2,FALSE))</f>
        <v/>
      </c>
      <c r="B515" s="191"/>
      <c r="C515" s="192" t="str">
        <f>IF($B515="","",VLOOKUP($B515,'DSR Attendance'!$A$3:$E$273,5,FALSE))</f>
        <v/>
      </c>
      <c r="D515" s="193"/>
      <c r="E515" s="637"/>
      <c r="F515" s="195"/>
      <c r="G515" s="195"/>
      <c r="H515" s="195"/>
      <c r="I515" s="196" t="str">
        <f>IF(E515="","",VLOOKUP(E515,'Summarized Plan'!A:B,2,0))</f>
        <v/>
      </c>
      <c r="J515" s="194"/>
      <c r="K515" s="194" t="s">
        <v>378</v>
      </c>
      <c r="L515" s="195"/>
      <c r="M515" s="194" t="str">
        <f t="shared" si="181"/>
        <v/>
      </c>
      <c r="N515" s="195" t="str">
        <f>IF(E515="","",VLOOKUP(E515,'Summarized Plan'!$A:$C,3,0))</f>
        <v/>
      </c>
      <c r="O515" s="195" t="str">
        <f>IF(E515="","",VLOOKUP(E515,'Summarized Plan'!$A:$G,7,0))</f>
        <v/>
      </c>
      <c r="P515" s="196"/>
      <c r="Q515" s="198">
        <f t="shared" si="182"/>
        <v>0</v>
      </c>
      <c r="R515" s="197" t="str">
        <f>IF($B515="","",VLOOKUP($Q515,'DSR Attendance'!$A$3:$D$179,4,FALSE))</f>
        <v/>
      </c>
      <c r="S515" s="197"/>
      <c r="T515" s="197">
        <f t="shared" si="183"/>
        <v>0</v>
      </c>
      <c r="U515" s="197">
        <f t="shared" si="184"/>
        <v>0</v>
      </c>
      <c r="V515" s="197" t="str">
        <f t="shared" si="185"/>
        <v/>
      </c>
      <c r="W515" s="197"/>
      <c r="X515" s="197" t="str">
        <f>_xlfn.IFNA(IF(L515="","",VLOOKUP(L515,'Truck Utilization'!B$3:D$147,3,FALSE)),"")</f>
        <v/>
      </c>
      <c r="Y515" s="197" t="str">
        <f>IF(X515="","",IF(E515="","",VLOOKUP(E515,'Summarized Plan'!$A:$E,5,0)))</f>
        <v/>
      </c>
      <c r="Z515" s="197">
        <f t="shared" si="186"/>
        <v>0</v>
      </c>
      <c r="AA515" s="197">
        <f t="shared" si="187"/>
        <v>0</v>
      </c>
      <c r="AB515" s="197" t="str">
        <f t="shared" si="188"/>
        <v/>
      </c>
      <c r="AC515" s="197"/>
      <c r="AD515" s="197">
        <f t="shared" si="189"/>
        <v>0</v>
      </c>
      <c r="AE515" s="197">
        <f t="shared" si="190"/>
        <v>0</v>
      </c>
      <c r="AF515" s="197" t="str">
        <f t="shared" si="191"/>
        <v/>
      </c>
      <c r="AG515" s="194"/>
      <c r="AH515" s="194"/>
      <c r="AI515" s="194"/>
      <c r="AJ515" s="193"/>
      <c r="AK515" s="199"/>
      <c r="AL515" s="194"/>
      <c r="AM515" s="115" t="e">
        <f t="shared" si="192"/>
        <v>#VALUE!</v>
      </c>
      <c r="AO515" s="11">
        <f t="shared" si="193"/>
        <v>0</v>
      </c>
      <c r="AP515" s="11" t="e">
        <f t="shared" si="194"/>
        <v>#N/A</v>
      </c>
      <c r="AQ515" s="11" t="str">
        <f t="shared" si="195"/>
        <v/>
      </c>
      <c r="AS515" s="202">
        <f t="shared" si="196"/>
        <v>0</v>
      </c>
      <c r="AT515" s="11" t="str">
        <f t="shared" si="197"/>
        <v/>
      </c>
      <c r="AW515" s="116"/>
      <c r="AX515" s="115" t="e">
        <f t="shared" si="198"/>
        <v>#VALUE!</v>
      </c>
      <c r="AY515" s="278" t="str">
        <f t="shared" si="199"/>
        <v/>
      </c>
      <c r="BC515" s="115" t="str">
        <f>IF(E515="","",_xlfn.XLOOKUP(E515,'Summarized Plan'!A:A,'Summarized Plan'!K:K))</f>
        <v/>
      </c>
      <c r="XEU515" s="138">
        <f t="shared" si="201"/>
        <v>0</v>
      </c>
      <c r="XEV515" s="138" t="str">
        <f>IF(E515="","",B512)</f>
        <v/>
      </c>
      <c r="XEW515" s="153" t="str">
        <f t="shared" si="202"/>
        <v/>
      </c>
      <c r="XEX515" s="138" t="str">
        <f>IF(ISNA(VLOOKUP(E515,'Summarized Plan'!$A:$U,19,0)),"",VLOOKUP(E515,'Summarized Plan'!$A:$U,19,0))</f>
        <v/>
      </c>
      <c r="XEY515" s="16" t="str">
        <f>IF('Truck Utilization'!A485=0,"",'Truck Utilization'!A485)</f>
        <v/>
      </c>
      <c r="XEZ515" s="16" t="str">
        <f>IF('Truck Utilization'!B485=0,"",'Truck Utilization'!B485)</f>
        <v/>
      </c>
      <c r="XFA515" s="138">
        <f t="shared" ref="XFA515:XFA568" si="203">IF(XFB515=0,"",1)</f>
        <v>1</v>
      </c>
      <c r="XFB515" s="138" t="str">
        <f>IF('DSR Attendance'!A446="","",'DSR Attendance'!A446)</f>
        <v/>
      </c>
      <c r="XFC515" s="138" t="str">
        <f>IF('DSR Attendance'!B446="","",'DSR Attendance'!B446)</f>
        <v/>
      </c>
    </row>
    <row r="516" spans="1:55 16375:16383" ht="14.4" customHeight="1">
      <c r="A516" s="190" t="str">
        <f>IF(L516="","",VLOOKUP(L516,'Truck Utilization'!B$3:C$300,2,FALSE))</f>
        <v/>
      </c>
      <c r="B516" s="191"/>
      <c r="C516" s="192" t="str">
        <f>IF($B516="","",VLOOKUP($B516,'DSR Attendance'!$A$3:$E$273,5,FALSE))</f>
        <v/>
      </c>
      <c r="D516" s="193"/>
      <c r="E516" s="637"/>
      <c r="F516" s="195"/>
      <c r="G516" s="195"/>
      <c r="H516" s="195"/>
      <c r="I516" s="196" t="str">
        <f>IF(E516="","",VLOOKUP(E516,'Summarized Plan'!A:B,2,0))</f>
        <v/>
      </c>
      <c r="J516" s="194"/>
      <c r="K516" s="194" t="s">
        <v>378</v>
      </c>
      <c r="L516" s="195"/>
      <c r="M516" s="194" t="str">
        <f t="shared" si="181"/>
        <v/>
      </c>
      <c r="N516" s="195" t="str">
        <f>IF(E516="","",VLOOKUP(E516,'Summarized Plan'!$A:$C,3,0))</f>
        <v/>
      </c>
      <c r="O516" s="195" t="str">
        <f>IF(E516="","",VLOOKUP(E516,'Summarized Plan'!$A:$G,7,0))</f>
        <v/>
      </c>
      <c r="P516" s="196"/>
      <c r="Q516" s="198">
        <f t="shared" si="182"/>
        <v>0</v>
      </c>
      <c r="R516" s="197" t="str">
        <f>IF($B516="","",VLOOKUP($Q516,'DSR Attendance'!$A$3:$D$179,4,FALSE))</f>
        <v/>
      </c>
      <c r="S516" s="197"/>
      <c r="T516" s="197">
        <f t="shared" si="183"/>
        <v>0</v>
      </c>
      <c r="U516" s="197">
        <f t="shared" si="184"/>
        <v>0</v>
      </c>
      <c r="V516" s="197" t="str">
        <f t="shared" si="185"/>
        <v/>
      </c>
      <c r="W516" s="197"/>
      <c r="X516" s="197" t="str">
        <f>_xlfn.IFNA(IF(L516="","",VLOOKUP(L516,'Truck Utilization'!B$3:D$147,3,FALSE)),"")</f>
        <v/>
      </c>
      <c r="Y516" s="197" t="str">
        <f>IF(X516="","",IF(E516="","",VLOOKUP(E516,'Summarized Plan'!$A:$E,5,0)))</f>
        <v/>
      </c>
      <c r="Z516" s="197">
        <f t="shared" si="186"/>
        <v>0</v>
      </c>
      <c r="AA516" s="197">
        <f t="shared" si="187"/>
        <v>0</v>
      </c>
      <c r="AB516" s="197" t="str">
        <f t="shared" si="188"/>
        <v/>
      </c>
      <c r="AC516" s="197"/>
      <c r="AD516" s="197">
        <f t="shared" si="189"/>
        <v>0</v>
      </c>
      <c r="AE516" s="197">
        <f t="shared" si="190"/>
        <v>0</v>
      </c>
      <c r="AF516" s="197" t="str">
        <f t="shared" si="191"/>
        <v/>
      </c>
      <c r="AG516" s="194"/>
      <c r="AH516" s="194"/>
      <c r="AI516" s="194"/>
      <c r="AJ516" s="193"/>
      <c r="AK516" s="199"/>
      <c r="AL516" s="194"/>
      <c r="AM516" s="115" t="e">
        <f t="shared" si="192"/>
        <v>#VALUE!</v>
      </c>
      <c r="AO516" s="11">
        <f t="shared" si="193"/>
        <v>0</v>
      </c>
      <c r="AP516" s="11" t="e">
        <f t="shared" si="194"/>
        <v>#N/A</v>
      </c>
      <c r="AQ516" s="11" t="str">
        <f t="shared" si="195"/>
        <v/>
      </c>
      <c r="AS516" s="202">
        <f t="shared" si="196"/>
        <v>0</v>
      </c>
      <c r="AT516" s="11" t="str">
        <f t="shared" si="197"/>
        <v/>
      </c>
      <c r="AW516" s="116"/>
      <c r="AX516" s="115" t="e">
        <f t="shared" si="198"/>
        <v>#VALUE!</v>
      </c>
      <c r="AY516" s="278" t="str">
        <f t="shared" si="199"/>
        <v/>
      </c>
      <c r="BC516" s="115" t="str">
        <f>IF(E516="","",_xlfn.XLOOKUP(E516,'Summarized Plan'!A:A,'Summarized Plan'!K:K))</f>
        <v/>
      </c>
      <c r="XEU516" s="138">
        <f t="shared" si="201"/>
        <v>0</v>
      </c>
      <c r="XEV516" s="138" t="str">
        <f>IF(E516="","",B512)</f>
        <v/>
      </c>
      <c r="XEW516" s="153" t="str">
        <f t="shared" si="202"/>
        <v/>
      </c>
      <c r="XEX516" s="138" t="str">
        <f>IF(ISNA(VLOOKUP(E516,'Summarized Plan'!$A:$U,19,0)),"",VLOOKUP(E516,'Summarized Plan'!$A:$U,19,0))</f>
        <v/>
      </c>
      <c r="XEY516" s="16" t="str">
        <f>IF('Truck Utilization'!A486=0,"",'Truck Utilization'!A486)</f>
        <v/>
      </c>
      <c r="XEZ516" s="16" t="str">
        <f>IF('Truck Utilization'!B486=0,"",'Truck Utilization'!B486)</f>
        <v/>
      </c>
      <c r="XFA516" s="138">
        <f t="shared" si="203"/>
        <v>1</v>
      </c>
      <c r="XFB516" s="138" t="str">
        <f>IF('DSR Attendance'!A447="","",'DSR Attendance'!A447)</f>
        <v/>
      </c>
      <c r="XFC516" s="138" t="str">
        <f>IF('DSR Attendance'!B447="","",'DSR Attendance'!B447)</f>
        <v/>
      </c>
    </row>
    <row r="517" spans="1:55 16375:16383" ht="14.4" customHeight="1">
      <c r="A517" s="190" t="str">
        <f>IF(L517="","",VLOOKUP(L517,'Truck Utilization'!B$3:C$300,2,FALSE))</f>
        <v/>
      </c>
      <c r="B517" s="191"/>
      <c r="C517" s="192" t="str">
        <f>IF($B517="","",VLOOKUP($B517,'DSR Attendance'!$A$3:$E$273,5,FALSE))</f>
        <v/>
      </c>
      <c r="D517" s="193"/>
      <c r="E517" s="637"/>
      <c r="F517" s="195"/>
      <c r="G517" s="195"/>
      <c r="H517" s="195"/>
      <c r="I517" s="196" t="str">
        <f>IF(E517="","",VLOOKUP(E517,'Summarized Plan'!A:B,2,0))</f>
        <v/>
      </c>
      <c r="J517" s="194"/>
      <c r="K517" s="194" t="s">
        <v>378</v>
      </c>
      <c r="L517" s="195"/>
      <c r="M517" s="194" t="str">
        <f t="shared" si="181"/>
        <v/>
      </c>
      <c r="N517" s="195" t="str">
        <f>IF(E517="","",VLOOKUP(E517,'Summarized Plan'!$A:$C,3,0))</f>
        <v/>
      </c>
      <c r="O517" s="195" t="str">
        <f>IF(E517="","",VLOOKUP(E517,'Summarized Plan'!$A:$G,7,0))</f>
        <v/>
      </c>
      <c r="P517" s="196"/>
      <c r="Q517" s="198">
        <f t="shared" si="182"/>
        <v>0</v>
      </c>
      <c r="R517" s="197" t="str">
        <f>IF($B517="","",VLOOKUP($Q517,'DSR Attendance'!$A$3:$D$179,4,FALSE))</f>
        <v/>
      </c>
      <c r="S517" s="197"/>
      <c r="T517" s="197">
        <f t="shared" si="183"/>
        <v>0</v>
      </c>
      <c r="U517" s="197">
        <f t="shared" si="184"/>
        <v>0</v>
      </c>
      <c r="V517" s="197" t="str">
        <f t="shared" si="185"/>
        <v/>
      </c>
      <c r="W517" s="197"/>
      <c r="X517" s="197" t="str">
        <f>_xlfn.IFNA(IF(L517="","",VLOOKUP(L517,'Truck Utilization'!B$3:D$147,3,FALSE)),"")</f>
        <v/>
      </c>
      <c r="Y517" s="197" t="str">
        <f>IF(X517="","",IF(E517="","",VLOOKUP(E517,'Summarized Plan'!$A:$E,5,0)))</f>
        <v/>
      </c>
      <c r="Z517" s="197">
        <f t="shared" si="186"/>
        <v>0</v>
      </c>
      <c r="AA517" s="197">
        <f t="shared" si="187"/>
        <v>0</v>
      </c>
      <c r="AB517" s="197" t="str">
        <f t="shared" si="188"/>
        <v/>
      </c>
      <c r="AC517" s="197"/>
      <c r="AD517" s="197">
        <f t="shared" si="189"/>
        <v>0</v>
      </c>
      <c r="AE517" s="197">
        <f t="shared" si="190"/>
        <v>0</v>
      </c>
      <c r="AF517" s="197" t="str">
        <f t="shared" si="191"/>
        <v/>
      </c>
      <c r="AG517" s="194"/>
      <c r="AH517" s="194"/>
      <c r="AI517" s="194"/>
      <c r="AJ517" s="193"/>
      <c r="AK517" s="199"/>
      <c r="AL517" s="194"/>
      <c r="AM517" s="115" t="e">
        <f t="shared" si="192"/>
        <v>#VALUE!</v>
      </c>
      <c r="AO517" s="11">
        <f t="shared" si="193"/>
        <v>0</v>
      </c>
      <c r="AP517" s="11" t="e">
        <f t="shared" si="194"/>
        <v>#N/A</v>
      </c>
      <c r="AQ517" s="11" t="str">
        <f t="shared" si="195"/>
        <v/>
      </c>
      <c r="AS517" s="202">
        <f t="shared" si="196"/>
        <v>0</v>
      </c>
      <c r="AT517" s="11" t="str">
        <f t="shared" si="197"/>
        <v/>
      </c>
      <c r="AW517" s="116"/>
      <c r="AX517" s="115" t="e">
        <f t="shared" si="198"/>
        <v>#VALUE!</v>
      </c>
      <c r="AY517" s="278" t="str">
        <f t="shared" si="199"/>
        <v/>
      </c>
      <c r="BC517" s="115" t="str">
        <f>IF(E517="","",_xlfn.XLOOKUP(E517,'Summarized Plan'!A:A,'Summarized Plan'!K:K))</f>
        <v/>
      </c>
      <c r="XEU517" s="138">
        <f t="shared" si="201"/>
        <v>0</v>
      </c>
      <c r="XEV517" s="138" t="str">
        <f>IF(E517="","",B517)</f>
        <v/>
      </c>
      <c r="XEW517" s="153" t="str">
        <f t="shared" si="202"/>
        <v/>
      </c>
      <c r="XEX517" s="138" t="str">
        <f>IF(ISNA(VLOOKUP(E517,'Summarized Plan'!$A:$U,19,0)),"",VLOOKUP(E517,'Summarized Plan'!$A:$U,19,0))</f>
        <v/>
      </c>
      <c r="XEY517" s="16" t="str">
        <f>IF('Truck Utilization'!A487=0,"",'Truck Utilization'!A487)</f>
        <v/>
      </c>
      <c r="XEZ517" s="16" t="str">
        <f>IF('Truck Utilization'!B487=0,"",'Truck Utilization'!B487)</f>
        <v/>
      </c>
      <c r="XFA517" s="138">
        <f t="shared" si="203"/>
        <v>1</v>
      </c>
      <c r="XFB517" s="138" t="str">
        <f>IF('DSR Attendance'!A448="","",'DSR Attendance'!A448)</f>
        <v/>
      </c>
      <c r="XFC517" s="138" t="str">
        <f>IF('DSR Attendance'!B448="","",'DSR Attendance'!B448)</f>
        <v/>
      </c>
    </row>
    <row r="518" spans="1:55 16375:16383" ht="14.4" customHeight="1">
      <c r="A518" s="190" t="str">
        <f>IF(L518="","",VLOOKUP(L518,'Truck Utilization'!B$3:C$300,2,FALSE))</f>
        <v/>
      </c>
      <c r="B518" s="191"/>
      <c r="C518" s="192" t="str">
        <f>IF($B518="","",VLOOKUP($B518,'DSR Attendance'!$A$3:$E$273,5,FALSE))</f>
        <v/>
      </c>
      <c r="D518" s="193"/>
      <c r="E518" s="637"/>
      <c r="F518" s="195"/>
      <c r="G518" s="195"/>
      <c r="H518" s="195"/>
      <c r="I518" s="196" t="str">
        <f>IF(E518="","",VLOOKUP(E518,'Summarized Plan'!A:B,2,0))</f>
        <v/>
      </c>
      <c r="J518" s="194"/>
      <c r="K518" s="194" t="s">
        <v>378</v>
      </c>
      <c r="L518" s="195"/>
      <c r="M518" s="194" t="str">
        <f t="shared" si="181"/>
        <v/>
      </c>
      <c r="N518" s="195" t="str">
        <f>IF(E518="","",VLOOKUP(E518,'Summarized Plan'!$A:$C,3,0))</f>
        <v/>
      </c>
      <c r="O518" s="195" t="str">
        <f>IF(E518="","",VLOOKUP(E518,'Summarized Plan'!$A:$G,7,0))</f>
        <v/>
      </c>
      <c r="P518" s="196"/>
      <c r="Q518" s="198">
        <f t="shared" si="182"/>
        <v>0</v>
      </c>
      <c r="R518" s="197" t="str">
        <f>IF($B518="","",VLOOKUP($Q518,'DSR Attendance'!$A$3:$D$179,4,FALSE))</f>
        <v/>
      </c>
      <c r="S518" s="197"/>
      <c r="T518" s="197">
        <f t="shared" si="183"/>
        <v>0</v>
      </c>
      <c r="U518" s="197">
        <f t="shared" si="184"/>
        <v>0</v>
      </c>
      <c r="V518" s="197" t="str">
        <f t="shared" si="185"/>
        <v/>
      </c>
      <c r="W518" s="197"/>
      <c r="X518" s="197" t="str">
        <f>_xlfn.IFNA(IF(L518="","",VLOOKUP(L518,'Truck Utilization'!B$3:D$147,3,FALSE)),"")</f>
        <v/>
      </c>
      <c r="Y518" s="197" t="str">
        <f>IF(X518="","",IF(E518="","",VLOOKUP(E518,'Summarized Plan'!$A:$E,5,0)))</f>
        <v/>
      </c>
      <c r="Z518" s="197">
        <f t="shared" si="186"/>
        <v>0</v>
      </c>
      <c r="AA518" s="197">
        <f t="shared" si="187"/>
        <v>0</v>
      </c>
      <c r="AB518" s="197" t="str">
        <f t="shared" si="188"/>
        <v/>
      </c>
      <c r="AC518" s="197"/>
      <c r="AD518" s="197">
        <f t="shared" si="189"/>
        <v>0</v>
      </c>
      <c r="AE518" s="197">
        <f t="shared" si="190"/>
        <v>0</v>
      </c>
      <c r="AF518" s="197" t="str">
        <f t="shared" si="191"/>
        <v/>
      </c>
      <c r="AG518" s="194"/>
      <c r="AH518" s="194"/>
      <c r="AI518" s="194"/>
      <c r="AJ518" s="193"/>
      <c r="AK518" s="199"/>
      <c r="AL518" s="194"/>
      <c r="AM518" s="115" t="e">
        <f t="shared" si="192"/>
        <v>#VALUE!</v>
      </c>
      <c r="AO518" s="11">
        <f t="shared" si="193"/>
        <v>0</v>
      </c>
      <c r="AP518" s="11" t="e">
        <f t="shared" si="194"/>
        <v>#N/A</v>
      </c>
      <c r="AQ518" s="11" t="str">
        <f t="shared" si="195"/>
        <v/>
      </c>
      <c r="AS518" s="202">
        <f t="shared" si="196"/>
        <v>0</v>
      </c>
      <c r="AT518" s="11" t="str">
        <f t="shared" si="197"/>
        <v/>
      </c>
      <c r="AW518" s="116"/>
      <c r="AX518" s="115" t="e">
        <f t="shared" si="198"/>
        <v>#VALUE!</v>
      </c>
      <c r="AY518" s="278" t="str">
        <f t="shared" si="199"/>
        <v/>
      </c>
      <c r="BC518" s="115" t="str">
        <f>IF(E518="","",_xlfn.XLOOKUP(E518,'Summarized Plan'!A:A,'Summarized Plan'!K:K))</f>
        <v/>
      </c>
      <c r="XEU518" s="138">
        <f t="shared" si="201"/>
        <v>0</v>
      </c>
      <c r="XEV518" s="138" t="str">
        <f>IF(E518="","",B517)</f>
        <v/>
      </c>
      <c r="XEW518" s="153" t="str">
        <f t="shared" si="202"/>
        <v/>
      </c>
      <c r="XEX518" s="138" t="str">
        <f>IF(ISNA(VLOOKUP(E518,'Summarized Plan'!$A:$U,19,0)),"",VLOOKUP(E518,'Summarized Plan'!$A:$U,19,0))</f>
        <v/>
      </c>
      <c r="XEY518" s="16" t="str">
        <f>IF('Truck Utilization'!A488=0,"",'Truck Utilization'!A488)</f>
        <v/>
      </c>
      <c r="XEZ518" s="16" t="str">
        <f>IF('Truck Utilization'!B488=0,"",'Truck Utilization'!B488)</f>
        <v/>
      </c>
      <c r="XFA518" s="138">
        <f t="shared" si="203"/>
        <v>1</v>
      </c>
      <c r="XFB518" s="138" t="str">
        <f>IF('DSR Attendance'!A449="","",'DSR Attendance'!A449)</f>
        <v/>
      </c>
      <c r="XFC518" s="138" t="str">
        <f>IF('DSR Attendance'!B449="","",'DSR Attendance'!B449)</f>
        <v/>
      </c>
    </row>
    <row r="519" spans="1:55 16375:16383" ht="14.4" customHeight="1">
      <c r="A519" s="190" t="str">
        <f>IF(L519="","",VLOOKUP(L519,'Truck Utilization'!B$3:C$300,2,FALSE))</f>
        <v/>
      </c>
      <c r="B519" s="191"/>
      <c r="C519" s="192" t="str">
        <f>IF($B519="","",VLOOKUP($B519,'DSR Attendance'!$A$3:$E$273,5,FALSE))</f>
        <v/>
      </c>
      <c r="D519" s="193"/>
      <c r="E519" s="637"/>
      <c r="F519" s="195"/>
      <c r="G519" s="195"/>
      <c r="H519" s="195"/>
      <c r="I519" s="196" t="str">
        <f>IF(E519="","",VLOOKUP(E519,'Summarized Plan'!A:B,2,0))</f>
        <v/>
      </c>
      <c r="J519" s="194"/>
      <c r="K519" s="194" t="s">
        <v>378</v>
      </c>
      <c r="L519" s="195"/>
      <c r="M519" s="194" t="str">
        <f t="shared" si="181"/>
        <v/>
      </c>
      <c r="N519" s="195" t="str">
        <f>IF(E519="","",VLOOKUP(E519,'Summarized Plan'!$A:$C,3,0))</f>
        <v/>
      </c>
      <c r="O519" s="195" t="str">
        <f>IF(E519="","",VLOOKUP(E519,'Summarized Plan'!$A:$G,7,0))</f>
        <v/>
      </c>
      <c r="P519" s="196"/>
      <c r="Q519" s="198">
        <f t="shared" si="182"/>
        <v>0</v>
      </c>
      <c r="R519" s="197" t="str">
        <f>IF($B519="","",VLOOKUP($Q519,'DSR Attendance'!$A$3:$D$179,4,FALSE))</f>
        <v/>
      </c>
      <c r="S519" s="197"/>
      <c r="T519" s="197">
        <f t="shared" si="183"/>
        <v>0</v>
      </c>
      <c r="U519" s="197">
        <f t="shared" si="184"/>
        <v>0</v>
      </c>
      <c r="V519" s="197" t="str">
        <f t="shared" si="185"/>
        <v/>
      </c>
      <c r="W519" s="197"/>
      <c r="X519" s="197" t="str">
        <f>_xlfn.IFNA(IF(L519="","",VLOOKUP(L519,'Truck Utilization'!B$3:D$147,3,FALSE)),"")</f>
        <v/>
      </c>
      <c r="Y519" s="197" t="str">
        <f>IF(X519="","",IF(E519="","",VLOOKUP(E519,'Summarized Plan'!$A:$E,5,0)))</f>
        <v/>
      </c>
      <c r="Z519" s="197">
        <f t="shared" si="186"/>
        <v>0</v>
      </c>
      <c r="AA519" s="197">
        <f t="shared" si="187"/>
        <v>0</v>
      </c>
      <c r="AB519" s="197" t="str">
        <f t="shared" si="188"/>
        <v/>
      </c>
      <c r="AC519" s="197"/>
      <c r="AD519" s="197">
        <f t="shared" si="189"/>
        <v>0</v>
      </c>
      <c r="AE519" s="197">
        <f t="shared" si="190"/>
        <v>0</v>
      </c>
      <c r="AF519" s="197" t="str">
        <f t="shared" si="191"/>
        <v/>
      </c>
      <c r="AG519" s="194"/>
      <c r="AH519" s="194"/>
      <c r="AI519" s="194"/>
      <c r="AJ519" s="193"/>
      <c r="AK519" s="199"/>
      <c r="AL519" s="194"/>
      <c r="AM519" s="115" t="e">
        <f t="shared" si="192"/>
        <v>#VALUE!</v>
      </c>
      <c r="AO519" s="11">
        <f t="shared" si="193"/>
        <v>0</v>
      </c>
      <c r="AP519" s="11" t="e">
        <f t="shared" si="194"/>
        <v>#N/A</v>
      </c>
      <c r="AQ519" s="11" t="str">
        <f t="shared" si="195"/>
        <v/>
      </c>
      <c r="AS519" s="202">
        <f t="shared" si="196"/>
        <v>0</v>
      </c>
      <c r="AT519" s="11" t="str">
        <f t="shared" si="197"/>
        <v/>
      </c>
      <c r="AW519" s="116"/>
      <c r="AX519" s="115" t="e">
        <f t="shared" si="198"/>
        <v>#VALUE!</v>
      </c>
      <c r="AY519" s="278" t="str">
        <f t="shared" si="199"/>
        <v/>
      </c>
      <c r="BC519" s="115" t="str">
        <f>IF(E519="","",_xlfn.XLOOKUP(E519,'Summarized Plan'!A:A,'Summarized Plan'!K:K))</f>
        <v/>
      </c>
      <c r="XEU519" s="138">
        <f t="shared" si="201"/>
        <v>0</v>
      </c>
      <c r="XEV519" s="138" t="str">
        <f>IF(E519="","",B517)</f>
        <v/>
      </c>
      <c r="XEW519" s="153" t="str">
        <f t="shared" si="202"/>
        <v/>
      </c>
      <c r="XEX519" s="138" t="str">
        <f>IF(ISNA(VLOOKUP(E519,'Summarized Plan'!$A:$U,19,0)),"",VLOOKUP(E519,'Summarized Plan'!$A:$U,19,0))</f>
        <v/>
      </c>
      <c r="XEY519" s="16" t="str">
        <f>IF('Truck Utilization'!A489=0,"",'Truck Utilization'!A489)</f>
        <v/>
      </c>
      <c r="XEZ519" s="16" t="str">
        <f>IF('Truck Utilization'!B489=0,"",'Truck Utilization'!B489)</f>
        <v/>
      </c>
      <c r="XFA519" s="138">
        <f t="shared" si="203"/>
        <v>1</v>
      </c>
      <c r="XFB519" s="138" t="str">
        <f>IF('DSR Attendance'!A450="","",'DSR Attendance'!A450)</f>
        <v/>
      </c>
      <c r="XFC519" s="138" t="str">
        <f>IF('DSR Attendance'!B450="","",'DSR Attendance'!B450)</f>
        <v/>
      </c>
    </row>
    <row r="520" spans="1:55 16375:16383" ht="14.4" customHeight="1">
      <c r="A520" s="190" t="str">
        <f>IF(L520="","",VLOOKUP(L520,'Truck Utilization'!B$3:C$300,2,FALSE))</f>
        <v/>
      </c>
      <c r="B520" s="191"/>
      <c r="C520" s="192" t="str">
        <f>IF($B520="","",VLOOKUP($B520,'DSR Attendance'!$A$3:$E$273,5,FALSE))</f>
        <v/>
      </c>
      <c r="D520" s="193"/>
      <c r="E520" s="637"/>
      <c r="F520" s="195"/>
      <c r="G520" s="195"/>
      <c r="H520" s="195"/>
      <c r="I520" s="196" t="str">
        <f>IF(E520="","",VLOOKUP(E520,'Summarized Plan'!A:B,2,0))</f>
        <v/>
      </c>
      <c r="J520" s="194"/>
      <c r="K520" s="194" t="s">
        <v>378</v>
      </c>
      <c r="L520" s="195"/>
      <c r="M520" s="194" t="str">
        <f t="shared" ref="M520:M583" si="204">N520</f>
        <v/>
      </c>
      <c r="N520" s="195" t="str">
        <f>IF(E520="","",VLOOKUP(E520,'Summarized Plan'!$A:$C,3,0))</f>
        <v/>
      </c>
      <c r="O520" s="195" t="str">
        <f>IF(E520="","",VLOOKUP(E520,'Summarized Plan'!$A:$G,7,0))</f>
        <v/>
      </c>
      <c r="P520" s="196"/>
      <c r="Q520" s="198">
        <f t="shared" ref="Q520:Q583" si="205">B520</f>
        <v>0</v>
      </c>
      <c r="R520" s="197" t="str">
        <f>IF($B520="","",VLOOKUP($Q520,'DSR Attendance'!$A$3:$D$179,4,FALSE))</f>
        <v/>
      </c>
      <c r="S520" s="197"/>
      <c r="T520" s="197">
        <f t="shared" ref="T520:T583" si="206">+L520</f>
        <v>0</v>
      </c>
      <c r="U520" s="197">
        <f t="shared" ref="U520:U583" si="207">+B520</f>
        <v>0</v>
      </c>
      <c r="V520" s="197" t="str">
        <f t="shared" ref="V520:V583" si="208">+O520</f>
        <v/>
      </c>
      <c r="W520" s="197"/>
      <c r="X520" s="197" t="str">
        <f>_xlfn.IFNA(IF(L520="","",VLOOKUP(L520,'Truck Utilization'!B$3:D$147,3,FALSE)),"")</f>
        <v/>
      </c>
      <c r="Y520" s="197" t="str">
        <f>IF(X520="","",IF(E520="","",VLOOKUP(E520,'Summarized Plan'!$A:$E,5,0)))</f>
        <v/>
      </c>
      <c r="Z520" s="197">
        <f t="shared" ref="Z520:Z583" si="209">+E520</f>
        <v>0</v>
      </c>
      <c r="AA520" s="197">
        <f t="shared" ref="AA520:AA583" si="210">+L520</f>
        <v>0</v>
      </c>
      <c r="AB520" s="197" t="str">
        <f t="shared" ref="AB520:AB583" si="211">+N520</f>
        <v/>
      </c>
      <c r="AC520" s="197"/>
      <c r="AD520" s="197">
        <f t="shared" ref="AD520:AD583" si="212">+Q520</f>
        <v>0</v>
      </c>
      <c r="AE520" s="197">
        <f t="shared" ref="AE520:AE583" si="213">+F520</f>
        <v>0</v>
      </c>
      <c r="AF520" s="197" t="str">
        <f t="shared" ref="AF520:AF583" si="214">+I520</f>
        <v/>
      </c>
      <c r="AG520" s="194"/>
      <c r="AH520" s="194"/>
      <c r="AI520" s="194"/>
      <c r="AJ520" s="193"/>
      <c r="AK520" s="199"/>
      <c r="AL520" s="194"/>
      <c r="AM520" s="115" t="e">
        <f t="shared" ref="AM520:AM583" si="215">N520-M520</f>
        <v>#VALUE!</v>
      </c>
      <c r="AO520" s="11">
        <f t="shared" ref="AO520:AO583" si="216">E520</f>
        <v>0</v>
      </c>
      <c r="AP520" s="11" t="e">
        <f t="shared" ref="AP520:AP583" si="217">VLOOKUP(O520,AV:AW,2,0)</f>
        <v>#N/A</v>
      </c>
      <c r="AQ520" s="11" t="str">
        <f t="shared" ref="AQ520:AQ583" si="218">N520</f>
        <v/>
      </c>
      <c r="AS520" s="202">
        <f t="shared" ref="AS520:AS583" si="219">B520</f>
        <v>0</v>
      </c>
      <c r="AT520" s="11" t="str">
        <f t="shared" ref="AT520:AT583" si="220">A520</f>
        <v/>
      </c>
      <c r="AW520" s="116"/>
      <c r="AX520" s="115" t="e">
        <f t="shared" ref="AX520:AX583" si="221">Y520/X520</f>
        <v>#VALUE!</v>
      </c>
      <c r="AY520" s="278" t="str">
        <f t="shared" ref="AY520:AY583" si="222">IF(X520="","",Y520/X520)</f>
        <v/>
      </c>
      <c r="BC520" s="115" t="str">
        <f>IF(E520="","",_xlfn.XLOOKUP(E520,'Summarized Plan'!A:A,'Summarized Plan'!K:K))</f>
        <v/>
      </c>
      <c r="XEU520" s="138">
        <f t="shared" si="201"/>
        <v>0</v>
      </c>
      <c r="XEV520" s="138" t="str">
        <f>IF(E520="","",B517)</f>
        <v/>
      </c>
      <c r="XEW520" s="153" t="str">
        <f t="shared" si="202"/>
        <v/>
      </c>
      <c r="XEX520" s="138" t="str">
        <f>IF(ISNA(VLOOKUP(E520,'Summarized Plan'!$A:$U,19,0)),"",VLOOKUP(E520,'Summarized Plan'!$A:$U,19,0))</f>
        <v/>
      </c>
      <c r="XEY520" s="16" t="str">
        <f>IF('Truck Utilization'!A490=0,"",'Truck Utilization'!A490)</f>
        <v/>
      </c>
      <c r="XEZ520" s="16" t="str">
        <f>IF('Truck Utilization'!B490=0,"",'Truck Utilization'!B490)</f>
        <v/>
      </c>
      <c r="XFA520" s="138">
        <f t="shared" si="203"/>
        <v>1</v>
      </c>
      <c r="XFB520" s="138" t="str">
        <f>IF('DSR Attendance'!A451="","",'DSR Attendance'!A451)</f>
        <v/>
      </c>
      <c r="XFC520" s="138" t="str">
        <f>IF('DSR Attendance'!B451="","",'DSR Attendance'!B451)</f>
        <v/>
      </c>
    </row>
    <row r="521" spans="1:55 16375:16383" ht="14.4" customHeight="1">
      <c r="A521" s="190" t="str">
        <f>IF(L521="","",VLOOKUP(L521,'Truck Utilization'!B$3:C$300,2,FALSE))</f>
        <v/>
      </c>
      <c r="B521" s="191"/>
      <c r="C521" s="192" t="str">
        <f>IF($B521="","",VLOOKUP($B521,'DSR Attendance'!$A$3:$E$273,5,FALSE))</f>
        <v/>
      </c>
      <c r="D521" s="193"/>
      <c r="E521" s="637"/>
      <c r="F521" s="195"/>
      <c r="G521" s="195"/>
      <c r="H521" s="195"/>
      <c r="I521" s="196" t="str">
        <f>IF(E521="","",VLOOKUP(E521,'Summarized Plan'!A:B,2,0))</f>
        <v/>
      </c>
      <c r="J521" s="194"/>
      <c r="K521" s="194" t="s">
        <v>378</v>
      </c>
      <c r="L521" s="195"/>
      <c r="M521" s="194" t="str">
        <f t="shared" si="204"/>
        <v/>
      </c>
      <c r="N521" s="195" t="str">
        <f>IF(E521="","",VLOOKUP(E521,'Summarized Plan'!$A:$C,3,0))</f>
        <v/>
      </c>
      <c r="O521" s="195" t="str">
        <f>IF(E521="","",VLOOKUP(E521,'Summarized Plan'!$A:$G,7,0))</f>
        <v/>
      </c>
      <c r="P521" s="196"/>
      <c r="Q521" s="198">
        <f t="shared" si="205"/>
        <v>0</v>
      </c>
      <c r="R521" s="197" t="str">
        <f>IF($B521="","",VLOOKUP($Q521,'DSR Attendance'!$A$3:$D$179,4,FALSE))</f>
        <v/>
      </c>
      <c r="S521" s="197"/>
      <c r="T521" s="197">
        <f t="shared" si="206"/>
        <v>0</v>
      </c>
      <c r="U521" s="197">
        <f t="shared" si="207"/>
        <v>0</v>
      </c>
      <c r="V521" s="197" t="str">
        <f t="shared" si="208"/>
        <v/>
      </c>
      <c r="W521" s="197"/>
      <c r="X521" s="197" t="str">
        <f>_xlfn.IFNA(IF(L521="","",VLOOKUP(L521,'Truck Utilization'!B$3:D$147,3,FALSE)),"")</f>
        <v/>
      </c>
      <c r="Y521" s="197" t="str">
        <f>IF(X521="","",IF(E521="","",VLOOKUP(E521,'Summarized Plan'!$A:$E,5,0)))</f>
        <v/>
      </c>
      <c r="Z521" s="197">
        <f t="shared" si="209"/>
        <v>0</v>
      </c>
      <c r="AA521" s="197">
        <f t="shared" si="210"/>
        <v>0</v>
      </c>
      <c r="AB521" s="197" t="str">
        <f t="shared" si="211"/>
        <v/>
      </c>
      <c r="AC521" s="197"/>
      <c r="AD521" s="197">
        <f t="shared" si="212"/>
        <v>0</v>
      </c>
      <c r="AE521" s="197">
        <f t="shared" si="213"/>
        <v>0</v>
      </c>
      <c r="AF521" s="197" t="str">
        <f t="shared" si="214"/>
        <v/>
      </c>
      <c r="AG521" s="194"/>
      <c r="AH521" s="194"/>
      <c r="AI521" s="194"/>
      <c r="AJ521" s="193"/>
      <c r="AK521" s="199"/>
      <c r="AL521" s="194"/>
      <c r="AM521" s="115" t="e">
        <f t="shared" si="215"/>
        <v>#VALUE!</v>
      </c>
      <c r="AO521" s="11">
        <f t="shared" si="216"/>
        <v>0</v>
      </c>
      <c r="AP521" s="11" t="e">
        <f t="shared" si="217"/>
        <v>#N/A</v>
      </c>
      <c r="AQ521" s="11" t="str">
        <f t="shared" si="218"/>
        <v/>
      </c>
      <c r="AS521" s="202">
        <f t="shared" si="219"/>
        <v>0</v>
      </c>
      <c r="AT521" s="11" t="str">
        <f t="shared" si="220"/>
        <v/>
      </c>
      <c r="AW521" s="116"/>
      <c r="AX521" s="115" t="e">
        <f t="shared" si="221"/>
        <v>#VALUE!</v>
      </c>
      <c r="AY521" s="278" t="str">
        <f t="shared" si="222"/>
        <v/>
      </c>
      <c r="BC521" s="115" t="str">
        <f>IF(E521="","",_xlfn.XLOOKUP(E521,'Summarized Plan'!A:A,'Summarized Plan'!K:K))</f>
        <v/>
      </c>
      <c r="XEU521" s="138">
        <f t="shared" si="201"/>
        <v>0</v>
      </c>
      <c r="XEV521" s="138" t="str">
        <f>IF(E521="","",B517)</f>
        <v/>
      </c>
      <c r="XEW521" s="153" t="str">
        <f t="shared" si="202"/>
        <v/>
      </c>
      <c r="XEX521" s="138" t="str">
        <f>IF(ISNA(VLOOKUP(E521,'Summarized Plan'!$A:$U,19,0)),"",VLOOKUP(E521,'Summarized Plan'!$A:$U,19,0))</f>
        <v/>
      </c>
      <c r="XEY521" s="16" t="str">
        <f>IF('Truck Utilization'!A491=0,"",'Truck Utilization'!A491)</f>
        <v/>
      </c>
      <c r="XEZ521" s="16" t="str">
        <f>IF('Truck Utilization'!B491=0,"",'Truck Utilization'!B491)</f>
        <v/>
      </c>
      <c r="XFA521" s="138">
        <f t="shared" si="203"/>
        <v>1</v>
      </c>
      <c r="XFB521" s="138" t="str">
        <f>IF('DSR Attendance'!A452="","",'DSR Attendance'!A452)</f>
        <v/>
      </c>
      <c r="XFC521" s="138" t="str">
        <f>IF('DSR Attendance'!B452="","",'DSR Attendance'!B452)</f>
        <v/>
      </c>
    </row>
    <row r="522" spans="1:55 16375:16383" ht="14.4" customHeight="1">
      <c r="A522" s="190" t="str">
        <f>IF(L522="","",VLOOKUP(L522,'Truck Utilization'!B$3:C$300,2,FALSE))</f>
        <v/>
      </c>
      <c r="B522" s="191"/>
      <c r="C522" s="192" t="str">
        <f>IF($B522="","",VLOOKUP($B522,'DSR Attendance'!$A$3:$E$273,5,FALSE))</f>
        <v/>
      </c>
      <c r="D522" s="193"/>
      <c r="E522" s="637"/>
      <c r="F522" s="195"/>
      <c r="G522" s="195"/>
      <c r="H522" s="195"/>
      <c r="I522" s="196" t="str">
        <f>IF(E522="","",VLOOKUP(E522,'Summarized Plan'!A:B,2,0))</f>
        <v/>
      </c>
      <c r="J522" s="194"/>
      <c r="K522" s="194" t="s">
        <v>378</v>
      </c>
      <c r="L522" s="195"/>
      <c r="M522" s="194" t="str">
        <f t="shared" si="204"/>
        <v/>
      </c>
      <c r="N522" s="195" t="str">
        <f>IF(E522="","",VLOOKUP(E522,'Summarized Plan'!$A:$C,3,0))</f>
        <v/>
      </c>
      <c r="O522" s="195" t="str">
        <f>IF(E522="","",VLOOKUP(E522,'Summarized Plan'!$A:$G,7,0))</f>
        <v/>
      </c>
      <c r="P522" s="196"/>
      <c r="Q522" s="198">
        <f t="shared" si="205"/>
        <v>0</v>
      </c>
      <c r="R522" s="197" t="str">
        <f>IF($B522="","",VLOOKUP($Q522,'DSR Attendance'!$A$3:$D$179,4,FALSE))</f>
        <v/>
      </c>
      <c r="S522" s="197"/>
      <c r="T522" s="197">
        <f t="shared" si="206"/>
        <v>0</v>
      </c>
      <c r="U522" s="197">
        <f t="shared" si="207"/>
        <v>0</v>
      </c>
      <c r="V522" s="197" t="str">
        <f t="shared" si="208"/>
        <v/>
      </c>
      <c r="W522" s="197"/>
      <c r="X522" s="197" t="str">
        <f>_xlfn.IFNA(IF(L522="","",VLOOKUP(L522,'Truck Utilization'!B$3:D$147,3,FALSE)),"")</f>
        <v/>
      </c>
      <c r="Y522" s="197" t="str">
        <f>IF(X522="","",IF(E522="","",VLOOKUP(E522,'Summarized Plan'!$A:$E,5,0)))</f>
        <v/>
      </c>
      <c r="Z522" s="197">
        <f t="shared" si="209"/>
        <v>0</v>
      </c>
      <c r="AA522" s="197">
        <f t="shared" si="210"/>
        <v>0</v>
      </c>
      <c r="AB522" s="197" t="str">
        <f t="shared" si="211"/>
        <v/>
      </c>
      <c r="AC522" s="197"/>
      <c r="AD522" s="197">
        <f t="shared" si="212"/>
        <v>0</v>
      </c>
      <c r="AE522" s="197">
        <f t="shared" si="213"/>
        <v>0</v>
      </c>
      <c r="AF522" s="197" t="str">
        <f t="shared" si="214"/>
        <v/>
      </c>
      <c r="AG522" s="194"/>
      <c r="AH522" s="194"/>
      <c r="AI522" s="194"/>
      <c r="AJ522" s="193"/>
      <c r="AK522" s="199"/>
      <c r="AL522" s="194"/>
      <c r="AM522" s="115" t="e">
        <f t="shared" si="215"/>
        <v>#VALUE!</v>
      </c>
      <c r="AO522" s="11">
        <f t="shared" si="216"/>
        <v>0</v>
      </c>
      <c r="AP522" s="11" t="e">
        <f t="shared" si="217"/>
        <v>#N/A</v>
      </c>
      <c r="AQ522" s="11" t="str">
        <f t="shared" si="218"/>
        <v/>
      </c>
      <c r="AS522" s="202">
        <f t="shared" si="219"/>
        <v>0</v>
      </c>
      <c r="AT522" s="11" t="str">
        <f t="shared" si="220"/>
        <v/>
      </c>
      <c r="AW522" s="116"/>
      <c r="AX522" s="115" t="e">
        <f t="shared" si="221"/>
        <v>#VALUE!</v>
      </c>
      <c r="AY522" s="278" t="str">
        <f t="shared" si="222"/>
        <v/>
      </c>
      <c r="BC522" s="115" t="str">
        <f>IF(E522="","",_xlfn.XLOOKUP(E522,'Summarized Plan'!A:A,'Summarized Plan'!K:K))</f>
        <v/>
      </c>
      <c r="XEU522" s="138">
        <f t="shared" si="201"/>
        <v>0</v>
      </c>
      <c r="XEV522" s="138" t="str">
        <f>IF(E522="","",B522)</f>
        <v/>
      </c>
      <c r="XEW522" s="153" t="str">
        <f t="shared" si="202"/>
        <v/>
      </c>
      <c r="XEX522" s="138" t="str">
        <f>IF(ISNA(VLOOKUP(E522,'Summarized Plan'!$A:$U,19,0)),"",VLOOKUP(E522,'Summarized Plan'!$A:$U,19,0))</f>
        <v/>
      </c>
      <c r="XEY522" s="16" t="str">
        <f>IF('Truck Utilization'!A492=0,"",'Truck Utilization'!A492)</f>
        <v/>
      </c>
      <c r="XEZ522" s="16" t="str">
        <f>IF('Truck Utilization'!B492=0,"",'Truck Utilization'!B492)</f>
        <v/>
      </c>
      <c r="XFA522" s="138">
        <f t="shared" si="203"/>
        <v>1</v>
      </c>
      <c r="XFB522" s="138" t="str">
        <f>IF('DSR Attendance'!A453="","",'DSR Attendance'!A453)</f>
        <v/>
      </c>
      <c r="XFC522" s="138" t="str">
        <f>IF('DSR Attendance'!B453="","",'DSR Attendance'!B453)</f>
        <v/>
      </c>
    </row>
    <row r="523" spans="1:55 16375:16383" ht="14.4" customHeight="1">
      <c r="A523" s="190" t="str">
        <f>IF(L523="","",VLOOKUP(L523,'Truck Utilization'!B$3:C$300,2,FALSE))</f>
        <v/>
      </c>
      <c r="B523" s="191"/>
      <c r="C523" s="192" t="str">
        <f>IF($B523="","",VLOOKUP($B523,'DSR Attendance'!$A$3:$E$273,5,FALSE))</f>
        <v/>
      </c>
      <c r="D523" s="193"/>
      <c r="E523" s="637"/>
      <c r="F523" s="195"/>
      <c r="G523" s="195"/>
      <c r="H523" s="195"/>
      <c r="I523" s="196" t="str">
        <f>IF(E523="","",VLOOKUP(E523,'Summarized Plan'!A:B,2,0))</f>
        <v/>
      </c>
      <c r="J523" s="194"/>
      <c r="K523" s="194" t="s">
        <v>378</v>
      </c>
      <c r="L523" s="195"/>
      <c r="M523" s="194" t="str">
        <f t="shared" si="204"/>
        <v/>
      </c>
      <c r="N523" s="195" t="str">
        <f>IF(E523="","",VLOOKUP(E523,'Summarized Plan'!$A:$C,3,0))</f>
        <v/>
      </c>
      <c r="O523" s="195" t="str">
        <f>IF(E523="","",VLOOKUP(E523,'Summarized Plan'!$A:$G,7,0))</f>
        <v/>
      </c>
      <c r="P523" s="196"/>
      <c r="Q523" s="198">
        <f t="shared" si="205"/>
        <v>0</v>
      </c>
      <c r="R523" s="197" t="str">
        <f>IF($B523="","",VLOOKUP($Q523,'DSR Attendance'!$A$3:$D$179,4,FALSE))</f>
        <v/>
      </c>
      <c r="S523" s="197"/>
      <c r="T523" s="197">
        <f t="shared" si="206"/>
        <v>0</v>
      </c>
      <c r="U523" s="197">
        <f t="shared" si="207"/>
        <v>0</v>
      </c>
      <c r="V523" s="197" t="str">
        <f t="shared" si="208"/>
        <v/>
      </c>
      <c r="W523" s="197"/>
      <c r="X523" s="197" t="str">
        <f>_xlfn.IFNA(IF(L523="","",VLOOKUP(L523,'Truck Utilization'!B$3:D$147,3,FALSE)),"")</f>
        <v/>
      </c>
      <c r="Y523" s="197" t="str">
        <f>IF(X523="","",IF(E523="","",VLOOKUP(E523,'Summarized Plan'!$A:$E,5,0)))</f>
        <v/>
      </c>
      <c r="Z523" s="197">
        <f t="shared" si="209"/>
        <v>0</v>
      </c>
      <c r="AA523" s="197">
        <f t="shared" si="210"/>
        <v>0</v>
      </c>
      <c r="AB523" s="197" t="str">
        <f t="shared" si="211"/>
        <v/>
      </c>
      <c r="AC523" s="197"/>
      <c r="AD523" s="197">
        <f t="shared" si="212"/>
        <v>0</v>
      </c>
      <c r="AE523" s="197">
        <f t="shared" si="213"/>
        <v>0</v>
      </c>
      <c r="AF523" s="197" t="str">
        <f t="shared" si="214"/>
        <v/>
      </c>
      <c r="AG523" s="194"/>
      <c r="AH523" s="194"/>
      <c r="AI523" s="194"/>
      <c r="AJ523" s="193"/>
      <c r="AK523" s="199"/>
      <c r="AL523" s="194"/>
      <c r="AM523" s="115" t="e">
        <f t="shared" si="215"/>
        <v>#VALUE!</v>
      </c>
      <c r="AO523" s="11">
        <f t="shared" si="216"/>
        <v>0</v>
      </c>
      <c r="AP523" s="11" t="e">
        <f t="shared" si="217"/>
        <v>#N/A</v>
      </c>
      <c r="AQ523" s="11" t="str">
        <f t="shared" si="218"/>
        <v/>
      </c>
      <c r="AS523" s="202">
        <f t="shared" si="219"/>
        <v>0</v>
      </c>
      <c r="AT523" s="11" t="str">
        <f t="shared" si="220"/>
        <v/>
      </c>
      <c r="AW523" s="116"/>
      <c r="AX523" s="115" t="e">
        <f t="shared" si="221"/>
        <v>#VALUE!</v>
      </c>
      <c r="AY523" s="278" t="str">
        <f t="shared" si="222"/>
        <v/>
      </c>
      <c r="BC523" s="115" t="str">
        <f>IF(E523="","",_xlfn.XLOOKUP(E523,'Summarized Plan'!A:A,'Summarized Plan'!K:K))</f>
        <v/>
      </c>
      <c r="XEU523" s="138">
        <f t="shared" si="201"/>
        <v>0</v>
      </c>
      <c r="XEV523" s="138" t="str">
        <f>IF(E523="","",B522)</f>
        <v/>
      </c>
      <c r="XEW523" s="153" t="str">
        <f t="shared" si="202"/>
        <v/>
      </c>
      <c r="XEX523" s="138" t="str">
        <f>IF(ISNA(VLOOKUP(E523,'Summarized Plan'!$A:$U,19,0)),"",VLOOKUP(E523,'Summarized Plan'!$A:$U,19,0))</f>
        <v/>
      </c>
      <c r="XEY523" s="16" t="str">
        <f>IF('Truck Utilization'!A493=0,"",'Truck Utilization'!A493)</f>
        <v/>
      </c>
      <c r="XEZ523" s="16" t="str">
        <f>IF('Truck Utilization'!B493=0,"",'Truck Utilization'!B493)</f>
        <v/>
      </c>
      <c r="XFA523" s="138">
        <f t="shared" si="203"/>
        <v>1</v>
      </c>
      <c r="XFB523" s="138" t="str">
        <f>IF('DSR Attendance'!A454="","",'DSR Attendance'!A454)</f>
        <v/>
      </c>
      <c r="XFC523" s="138" t="str">
        <f>IF('DSR Attendance'!B454="","",'DSR Attendance'!B454)</f>
        <v/>
      </c>
    </row>
    <row r="524" spans="1:55 16375:16383" ht="14.4" customHeight="1">
      <c r="A524" s="190" t="str">
        <f>IF(L524="","",VLOOKUP(L524,'Truck Utilization'!B$3:C$300,2,FALSE))</f>
        <v/>
      </c>
      <c r="B524" s="191"/>
      <c r="C524" s="192" t="str">
        <f>IF($B524="","",VLOOKUP($B524,'DSR Attendance'!$A$3:$E$273,5,FALSE))</f>
        <v/>
      </c>
      <c r="D524" s="193"/>
      <c r="E524" s="637"/>
      <c r="F524" s="195"/>
      <c r="G524" s="195"/>
      <c r="H524" s="195"/>
      <c r="I524" s="196" t="str">
        <f>IF(E524="","",VLOOKUP(E524,'Summarized Plan'!A:B,2,0))</f>
        <v/>
      </c>
      <c r="J524" s="194"/>
      <c r="K524" s="194" t="s">
        <v>378</v>
      </c>
      <c r="L524" s="195"/>
      <c r="M524" s="194" t="str">
        <f t="shared" si="204"/>
        <v/>
      </c>
      <c r="N524" s="195" t="str">
        <f>IF(E524="","",VLOOKUP(E524,'Summarized Plan'!$A:$C,3,0))</f>
        <v/>
      </c>
      <c r="O524" s="195" t="str">
        <f>IF(E524="","",VLOOKUP(E524,'Summarized Plan'!$A:$G,7,0))</f>
        <v/>
      </c>
      <c r="P524" s="196"/>
      <c r="Q524" s="198">
        <f t="shared" si="205"/>
        <v>0</v>
      </c>
      <c r="R524" s="197" t="str">
        <f>IF($B524="","",VLOOKUP($Q524,'DSR Attendance'!$A$3:$D$179,4,FALSE))</f>
        <v/>
      </c>
      <c r="S524" s="197"/>
      <c r="T524" s="197">
        <f t="shared" si="206"/>
        <v>0</v>
      </c>
      <c r="U524" s="197">
        <f t="shared" si="207"/>
        <v>0</v>
      </c>
      <c r="V524" s="197" t="str">
        <f t="shared" si="208"/>
        <v/>
      </c>
      <c r="W524" s="197"/>
      <c r="X524" s="197" t="str">
        <f>_xlfn.IFNA(IF(L524="","",VLOOKUP(L524,'Truck Utilization'!B$3:D$147,3,FALSE)),"")</f>
        <v/>
      </c>
      <c r="Y524" s="197" t="str">
        <f>IF(X524="","",IF(E524="","",VLOOKUP(E524,'Summarized Plan'!$A:$E,5,0)))</f>
        <v/>
      </c>
      <c r="Z524" s="197">
        <f t="shared" si="209"/>
        <v>0</v>
      </c>
      <c r="AA524" s="197">
        <f t="shared" si="210"/>
        <v>0</v>
      </c>
      <c r="AB524" s="197" t="str">
        <f t="shared" si="211"/>
        <v/>
      </c>
      <c r="AC524" s="197"/>
      <c r="AD524" s="197">
        <f t="shared" si="212"/>
        <v>0</v>
      </c>
      <c r="AE524" s="197">
        <f t="shared" si="213"/>
        <v>0</v>
      </c>
      <c r="AF524" s="197" t="str">
        <f t="shared" si="214"/>
        <v/>
      </c>
      <c r="AG524" s="194"/>
      <c r="AH524" s="194"/>
      <c r="AI524" s="194"/>
      <c r="AJ524" s="193"/>
      <c r="AK524" s="199"/>
      <c r="AL524" s="194"/>
      <c r="AM524" s="115" t="e">
        <f t="shared" si="215"/>
        <v>#VALUE!</v>
      </c>
      <c r="AO524" s="11">
        <f t="shared" si="216"/>
        <v>0</v>
      </c>
      <c r="AP524" s="11" t="e">
        <f t="shared" si="217"/>
        <v>#N/A</v>
      </c>
      <c r="AQ524" s="11" t="str">
        <f t="shared" si="218"/>
        <v/>
      </c>
      <c r="AS524" s="202">
        <f t="shared" si="219"/>
        <v>0</v>
      </c>
      <c r="AT524" s="11" t="str">
        <f t="shared" si="220"/>
        <v/>
      </c>
      <c r="AW524" s="116"/>
      <c r="AX524" s="115" t="e">
        <f t="shared" si="221"/>
        <v>#VALUE!</v>
      </c>
      <c r="AY524" s="278" t="str">
        <f t="shared" si="222"/>
        <v/>
      </c>
      <c r="BC524" s="115" t="str">
        <f>IF(E524="","",_xlfn.XLOOKUP(E524,'Summarized Plan'!A:A,'Summarized Plan'!K:K))</f>
        <v/>
      </c>
      <c r="XEU524" s="138">
        <f t="shared" si="201"/>
        <v>0</v>
      </c>
      <c r="XEV524" s="138" t="str">
        <f>IF(E524="","",B522)</f>
        <v/>
      </c>
      <c r="XEW524" s="153" t="str">
        <f t="shared" si="202"/>
        <v/>
      </c>
      <c r="XEX524" s="138" t="str">
        <f>IF(ISNA(VLOOKUP(E524,'Summarized Plan'!$A:$U,19,0)),"",VLOOKUP(E524,'Summarized Plan'!$A:$U,19,0))</f>
        <v/>
      </c>
      <c r="XEY524" s="16" t="str">
        <f>IF('Truck Utilization'!A494=0,"",'Truck Utilization'!A494)</f>
        <v/>
      </c>
      <c r="XEZ524" s="16" t="str">
        <f>IF('Truck Utilization'!B494=0,"",'Truck Utilization'!B494)</f>
        <v/>
      </c>
      <c r="XFA524" s="138">
        <f t="shared" si="203"/>
        <v>1</v>
      </c>
      <c r="XFB524" s="138" t="str">
        <f>IF('DSR Attendance'!A455="","",'DSR Attendance'!A455)</f>
        <v/>
      </c>
      <c r="XFC524" s="138" t="str">
        <f>IF('DSR Attendance'!B455="","",'DSR Attendance'!B455)</f>
        <v/>
      </c>
    </row>
    <row r="525" spans="1:55 16375:16383" ht="14.4" customHeight="1">
      <c r="A525" s="190" t="str">
        <f>IF(L525="","",VLOOKUP(L525,'Truck Utilization'!B$3:C$300,2,FALSE))</f>
        <v/>
      </c>
      <c r="B525" s="191"/>
      <c r="C525" s="192" t="str">
        <f>IF($B525="","",VLOOKUP($B525,'DSR Attendance'!$A$3:$E$273,5,FALSE))</f>
        <v/>
      </c>
      <c r="D525" s="193"/>
      <c r="E525" s="637"/>
      <c r="F525" s="195"/>
      <c r="G525" s="195"/>
      <c r="H525" s="195"/>
      <c r="I525" s="196" t="str">
        <f>IF(E525="","",VLOOKUP(E525,'Summarized Plan'!A:B,2,0))</f>
        <v/>
      </c>
      <c r="J525" s="194"/>
      <c r="K525" s="194" t="s">
        <v>378</v>
      </c>
      <c r="L525" s="195"/>
      <c r="M525" s="194" t="str">
        <f t="shared" si="204"/>
        <v/>
      </c>
      <c r="N525" s="195" t="str">
        <f>IF(E525="","",VLOOKUP(E525,'Summarized Plan'!$A:$C,3,0))</f>
        <v/>
      </c>
      <c r="O525" s="195" t="str">
        <f>IF(E525="","",VLOOKUP(E525,'Summarized Plan'!$A:$G,7,0))</f>
        <v/>
      </c>
      <c r="P525" s="196"/>
      <c r="Q525" s="198">
        <f t="shared" si="205"/>
        <v>0</v>
      </c>
      <c r="R525" s="197" t="str">
        <f>IF($B525="","",VLOOKUP($Q525,'DSR Attendance'!$A$3:$D$179,4,FALSE))</f>
        <v/>
      </c>
      <c r="S525" s="197"/>
      <c r="T525" s="197">
        <f t="shared" si="206"/>
        <v>0</v>
      </c>
      <c r="U525" s="197">
        <f t="shared" si="207"/>
        <v>0</v>
      </c>
      <c r="V525" s="197" t="str">
        <f t="shared" si="208"/>
        <v/>
      </c>
      <c r="W525" s="197"/>
      <c r="X525" s="197" t="str">
        <f>_xlfn.IFNA(IF(L525="","",VLOOKUP(L525,'Truck Utilization'!B$3:D$147,3,FALSE)),"")</f>
        <v/>
      </c>
      <c r="Y525" s="197" t="str">
        <f>IF(X525="","",IF(E525="","",VLOOKUP(E525,'Summarized Plan'!$A:$E,5,0)))</f>
        <v/>
      </c>
      <c r="Z525" s="197">
        <f t="shared" si="209"/>
        <v>0</v>
      </c>
      <c r="AA525" s="197">
        <f t="shared" si="210"/>
        <v>0</v>
      </c>
      <c r="AB525" s="197" t="str">
        <f t="shared" si="211"/>
        <v/>
      </c>
      <c r="AC525" s="197"/>
      <c r="AD525" s="197">
        <f t="shared" si="212"/>
        <v>0</v>
      </c>
      <c r="AE525" s="197">
        <f t="shared" si="213"/>
        <v>0</v>
      </c>
      <c r="AF525" s="197" t="str">
        <f t="shared" si="214"/>
        <v/>
      </c>
      <c r="AG525" s="194"/>
      <c r="AH525" s="194"/>
      <c r="AI525" s="194"/>
      <c r="AJ525" s="193"/>
      <c r="AK525" s="199"/>
      <c r="AL525" s="194"/>
      <c r="AM525" s="115" t="e">
        <f t="shared" si="215"/>
        <v>#VALUE!</v>
      </c>
      <c r="AO525" s="11">
        <f t="shared" si="216"/>
        <v>0</v>
      </c>
      <c r="AP525" s="11" t="e">
        <f t="shared" si="217"/>
        <v>#N/A</v>
      </c>
      <c r="AQ525" s="11" t="str">
        <f t="shared" si="218"/>
        <v/>
      </c>
      <c r="AS525" s="202">
        <f t="shared" si="219"/>
        <v>0</v>
      </c>
      <c r="AT525" s="11" t="str">
        <f t="shared" si="220"/>
        <v/>
      </c>
      <c r="AW525" s="116"/>
      <c r="AX525" s="115" t="e">
        <f t="shared" si="221"/>
        <v>#VALUE!</v>
      </c>
      <c r="AY525" s="278" t="str">
        <f t="shared" si="222"/>
        <v/>
      </c>
      <c r="BC525" s="115" t="str">
        <f>IF(E525="","",_xlfn.XLOOKUP(E525,'Summarized Plan'!A:A,'Summarized Plan'!K:K))</f>
        <v/>
      </c>
      <c r="XEU525" s="138">
        <f t="shared" si="201"/>
        <v>0</v>
      </c>
      <c r="XEV525" s="138" t="str">
        <f>IF(E525="","",B522)</f>
        <v/>
      </c>
      <c r="XEW525" s="153" t="str">
        <f t="shared" si="202"/>
        <v/>
      </c>
      <c r="XEX525" s="138" t="str">
        <f>IF(ISNA(VLOOKUP(E525,'Summarized Plan'!$A:$U,19,0)),"",VLOOKUP(E525,'Summarized Plan'!$A:$U,19,0))</f>
        <v/>
      </c>
      <c r="XEY525" s="16" t="str">
        <f>IF('Truck Utilization'!A495=0,"",'Truck Utilization'!A495)</f>
        <v/>
      </c>
      <c r="XEZ525" s="16" t="str">
        <f>IF('Truck Utilization'!B495=0,"",'Truck Utilization'!B495)</f>
        <v/>
      </c>
      <c r="XFA525" s="138">
        <f t="shared" si="203"/>
        <v>1</v>
      </c>
      <c r="XFB525" s="138" t="str">
        <f>IF('DSR Attendance'!A456="","",'DSR Attendance'!A456)</f>
        <v/>
      </c>
      <c r="XFC525" s="138" t="str">
        <f>IF('DSR Attendance'!B456="","",'DSR Attendance'!B456)</f>
        <v/>
      </c>
    </row>
    <row r="526" spans="1:55 16375:16383" ht="14.4" customHeight="1">
      <c r="A526" s="190" t="str">
        <f>IF(L526="","",VLOOKUP(L526,'Truck Utilization'!B$3:C$300,2,FALSE))</f>
        <v/>
      </c>
      <c r="B526" s="191"/>
      <c r="C526" s="192" t="str">
        <f>IF($B526="","",VLOOKUP($B526,'DSR Attendance'!$A$3:$E$273,5,FALSE))</f>
        <v/>
      </c>
      <c r="D526" s="193"/>
      <c r="E526" s="637"/>
      <c r="F526" s="195"/>
      <c r="G526" s="195"/>
      <c r="H526" s="195"/>
      <c r="I526" s="196" t="str">
        <f>IF(E526="","",VLOOKUP(E526,'Summarized Plan'!A:B,2,0))</f>
        <v/>
      </c>
      <c r="J526" s="194"/>
      <c r="K526" s="194" t="s">
        <v>378</v>
      </c>
      <c r="L526" s="195"/>
      <c r="M526" s="194" t="str">
        <f t="shared" si="204"/>
        <v/>
      </c>
      <c r="N526" s="195" t="str">
        <f>IF(E526="","",VLOOKUP(E526,'Summarized Plan'!$A:$C,3,0))</f>
        <v/>
      </c>
      <c r="O526" s="195" t="str">
        <f>IF(E526="","",VLOOKUP(E526,'Summarized Plan'!$A:$G,7,0))</f>
        <v/>
      </c>
      <c r="P526" s="196"/>
      <c r="Q526" s="198">
        <f t="shared" si="205"/>
        <v>0</v>
      </c>
      <c r="R526" s="197" t="str">
        <f>IF($B526="","",VLOOKUP($Q526,'DSR Attendance'!$A$3:$D$179,4,FALSE))</f>
        <v/>
      </c>
      <c r="S526" s="197"/>
      <c r="T526" s="197">
        <f t="shared" si="206"/>
        <v>0</v>
      </c>
      <c r="U526" s="197">
        <f t="shared" si="207"/>
        <v>0</v>
      </c>
      <c r="V526" s="197" t="str">
        <f t="shared" si="208"/>
        <v/>
      </c>
      <c r="W526" s="197"/>
      <c r="X526" s="197" t="str">
        <f>_xlfn.IFNA(IF(L526="","",VLOOKUP(L526,'Truck Utilization'!B$3:D$147,3,FALSE)),"")</f>
        <v/>
      </c>
      <c r="Y526" s="197" t="str">
        <f>IF(X526="","",IF(E526="","",VLOOKUP(E526,'Summarized Plan'!$A:$E,5,0)))</f>
        <v/>
      </c>
      <c r="Z526" s="197">
        <f t="shared" si="209"/>
        <v>0</v>
      </c>
      <c r="AA526" s="197">
        <f t="shared" si="210"/>
        <v>0</v>
      </c>
      <c r="AB526" s="197" t="str">
        <f t="shared" si="211"/>
        <v/>
      </c>
      <c r="AC526" s="197"/>
      <c r="AD526" s="197">
        <f t="shared" si="212"/>
        <v>0</v>
      </c>
      <c r="AE526" s="197">
        <f t="shared" si="213"/>
        <v>0</v>
      </c>
      <c r="AF526" s="197" t="str">
        <f t="shared" si="214"/>
        <v/>
      </c>
      <c r="AG526" s="194"/>
      <c r="AH526" s="194"/>
      <c r="AI526" s="194"/>
      <c r="AJ526" s="193"/>
      <c r="AK526" s="199"/>
      <c r="AL526" s="194"/>
      <c r="AM526" s="115" t="e">
        <f t="shared" si="215"/>
        <v>#VALUE!</v>
      </c>
      <c r="AO526" s="11">
        <f t="shared" si="216"/>
        <v>0</v>
      </c>
      <c r="AP526" s="11" t="e">
        <f t="shared" si="217"/>
        <v>#N/A</v>
      </c>
      <c r="AQ526" s="11" t="str">
        <f t="shared" si="218"/>
        <v/>
      </c>
      <c r="AS526" s="202">
        <f t="shared" si="219"/>
        <v>0</v>
      </c>
      <c r="AT526" s="11" t="str">
        <f t="shared" si="220"/>
        <v/>
      </c>
      <c r="AW526" s="116"/>
      <c r="AX526" s="115" t="e">
        <f t="shared" si="221"/>
        <v>#VALUE!</v>
      </c>
      <c r="AY526" s="278" t="str">
        <f t="shared" si="222"/>
        <v/>
      </c>
      <c r="BC526" s="115" t="str">
        <f>IF(E526="","",_xlfn.XLOOKUP(E526,'Summarized Plan'!A:A,'Summarized Plan'!K:K))</f>
        <v/>
      </c>
      <c r="XEU526" s="138">
        <f t="shared" si="201"/>
        <v>0</v>
      </c>
      <c r="XEV526" s="138" t="str">
        <f>IF(E526="","",B522)</f>
        <v/>
      </c>
      <c r="XEW526" s="153" t="str">
        <f t="shared" si="202"/>
        <v/>
      </c>
      <c r="XEX526" s="138" t="str">
        <f>IF(ISNA(VLOOKUP(E526,'Summarized Plan'!$A:$U,19,0)),"",VLOOKUP(E526,'Summarized Plan'!$A:$U,19,0))</f>
        <v/>
      </c>
      <c r="XEY526" s="16" t="str">
        <f>IF('Truck Utilization'!A496=0,"",'Truck Utilization'!A496)</f>
        <v/>
      </c>
      <c r="XEZ526" s="16" t="str">
        <f>IF('Truck Utilization'!B496=0,"",'Truck Utilization'!B496)</f>
        <v/>
      </c>
      <c r="XFA526" s="138">
        <f t="shared" si="203"/>
        <v>1</v>
      </c>
      <c r="XFB526" s="138" t="str">
        <f>IF('DSR Attendance'!A457="","",'DSR Attendance'!A457)</f>
        <v/>
      </c>
      <c r="XFC526" s="138" t="str">
        <f>IF('DSR Attendance'!B457="","",'DSR Attendance'!B457)</f>
        <v/>
      </c>
    </row>
    <row r="527" spans="1:55 16375:16383" ht="14.4" customHeight="1">
      <c r="A527" s="190" t="str">
        <f>IF(L527="","",VLOOKUP(L527,'Truck Utilization'!B$3:C$300,2,FALSE))</f>
        <v/>
      </c>
      <c r="B527" s="191"/>
      <c r="C527" s="192" t="str">
        <f>IF($B527="","",VLOOKUP($B527,'DSR Attendance'!$A$3:$E$273,5,FALSE))</f>
        <v/>
      </c>
      <c r="D527" s="193"/>
      <c r="E527" s="637"/>
      <c r="F527" s="195"/>
      <c r="G527" s="195"/>
      <c r="H527" s="195"/>
      <c r="I527" s="196" t="str">
        <f>IF(E527="","",VLOOKUP(E527,'Summarized Plan'!A:B,2,0))</f>
        <v/>
      </c>
      <c r="J527" s="194"/>
      <c r="K527" s="194" t="s">
        <v>378</v>
      </c>
      <c r="L527" s="195"/>
      <c r="M527" s="194" t="str">
        <f t="shared" si="204"/>
        <v/>
      </c>
      <c r="N527" s="195" t="str">
        <f>IF(E527="","",VLOOKUP(E527,'Summarized Plan'!$A:$C,3,0))</f>
        <v/>
      </c>
      <c r="O527" s="195" t="str">
        <f>IF(E527="","",VLOOKUP(E527,'Summarized Plan'!$A:$G,7,0))</f>
        <v/>
      </c>
      <c r="P527" s="196"/>
      <c r="Q527" s="198">
        <f t="shared" si="205"/>
        <v>0</v>
      </c>
      <c r="R527" s="197" t="str">
        <f>IF($B527="","",VLOOKUP($Q527,'DSR Attendance'!$A$3:$D$179,4,FALSE))</f>
        <v/>
      </c>
      <c r="S527" s="197"/>
      <c r="T527" s="197">
        <f t="shared" si="206"/>
        <v>0</v>
      </c>
      <c r="U527" s="197">
        <f t="shared" si="207"/>
        <v>0</v>
      </c>
      <c r="V527" s="197" t="str">
        <f t="shared" si="208"/>
        <v/>
      </c>
      <c r="W527" s="197"/>
      <c r="X527" s="197" t="str">
        <f>_xlfn.IFNA(IF(L527="","",VLOOKUP(L527,'Truck Utilization'!B$3:D$147,3,FALSE)),"")</f>
        <v/>
      </c>
      <c r="Y527" s="197" t="str">
        <f>IF(X527="","",IF(E527="","",VLOOKUP(E527,'Summarized Plan'!$A:$E,5,0)))</f>
        <v/>
      </c>
      <c r="Z527" s="197">
        <f t="shared" si="209"/>
        <v>0</v>
      </c>
      <c r="AA527" s="197">
        <f t="shared" si="210"/>
        <v>0</v>
      </c>
      <c r="AB527" s="197" t="str">
        <f t="shared" si="211"/>
        <v/>
      </c>
      <c r="AC527" s="197"/>
      <c r="AD527" s="197">
        <f t="shared" si="212"/>
        <v>0</v>
      </c>
      <c r="AE527" s="197">
        <f t="shared" si="213"/>
        <v>0</v>
      </c>
      <c r="AF527" s="197" t="str">
        <f t="shared" si="214"/>
        <v/>
      </c>
      <c r="AG527" s="194"/>
      <c r="AH527" s="194"/>
      <c r="AI527" s="194"/>
      <c r="AJ527" s="193"/>
      <c r="AK527" s="199"/>
      <c r="AL527" s="194"/>
      <c r="AM527" s="115" t="e">
        <f t="shared" si="215"/>
        <v>#VALUE!</v>
      </c>
      <c r="AO527" s="11">
        <f t="shared" si="216"/>
        <v>0</v>
      </c>
      <c r="AP527" s="11" t="e">
        <f t="shared" si="217"/>
        <v>#N/A</v>
      </c>
      <c r="AQ527" s="11" t="str">
        <f t="shared" si="218"/>
        <v/>
      </c>
      <c r="AS527" s="202">
        <f t="shared" si="219"/>
        <v>0</v>
      </c>
      <c r="AT527" s="11" t="str">
        <f t="shared" si="220"/>
        <v/>
      </c>
      <c r="AW527" s="116"/>
      <c r="AX527" s="115" t="e">
        <f t="shared" si="221"/>
        <v>#VALUE!</v>
      </c>
      <c r="AY527" s="278" t="str">
        <f t="shared" si="222"/>
        <v/>
      </c>
      <c r="BC527" s="115" t="str">
        <f>IF(E527="","",_xlfn.XLOOKUP(E527,'Summarized Plan'!A:A,'Summarized Plan'!K:K))</f>
        <v/>
      </c>
      <c r="XEU527" s="138">
        <f t="shared" si="201"/>
        <v>0</v>
      </c>
      <c r="XEV527" s="138" t="str">
        <f>IF(E527="","",B527)</f>
        <v/>
      </c>
      <c r="XEW527" s="153" t="str">
        <f t="shared" si="202"/>
        <v/>
      </c>
      <c r="XEX527" s="138" t="str">
        <f>IF(ISNA(VLOOKUP(E527,'Summarized Plan'!$A:$U,19,0)),"",VLOOKUP(E527,'Summarized Plan'!$A:$U,19,0))</f>
        <v/>
      </c>
      <c r="XEY527" s="16" t="str">
        <f>IF('Truck Utilization'!A497=0,"",'Truck Utilization'!A497)</f>
        <v/>
      </c>
      <c r="XEZ527" s="16" t="str">
        <f>IF('Truck Utilization'!B497=0,"",'Truck Utilization'!B497)</f>
        <v/>
      </c>
      <c r="XFA527" s="138">
        <f t="shared" si="203"/>
        <v>1</v>
      </c>
      <c r="XFB527" s="138" t="str">
        <f>IF('DSR Attendance'!A458="","",'DSR Attendance'!A458)</f>
        <v/>
      </c>
      <c r="XFC527" s="138" t="str">
        <f>IF('DSR Attendance'!B458="","",'DSR Attendance'!B458)</f>
        <v/>
      </c>
    </row>
    <row r="528" spans="1:55 16375:16383" ht="14.4" customHeight="1">
      <c r="A528" s="190" t="str">
        <f>IF(L528="","",VLOOKUP(L528,'Truck Utilization'!B$3:C$300,2,FALSE))</f>
        <v/>
      </c>
      <c r="B528" s="191"/>
      <c r="C528" s="192" t="str">
        <f>IF($B528="","",VLOOKUP($B528,'DSR Attendance'!$A$3:$E$273,5,FALSE))</f>
        <v/>
      </c>
      <c r="D528" s="193"/>
      <c r="E528" s="637"/>
      <c r="F528" s="195"/>
      <c r="G528" s="195"/>
      <c r="H528" s="195"/>
      <c r="I528" s="196" t="str">
        <f>IF(E528="","",VLOOKUP(E528,'Summarized Plan'!A:B,2,0))</f>
        <v/>
      </c>
      <c r="J528" s="194"/>
      <c r="K528" s="194" t="s">
        <v>378</v>
      </c>
      <c r="L528" s="195"/>
      <c r="M528" s="194" t="str">
        <f t="shared" si="204"/>
        <v/>
      </c>
      <c r="N528" s="195" t="str">
        <f>IF(E528="","",VLOOKUP(E528,'Summarized Plan'!$A:$C,3,0))</f>
        <v/>
      </c>
      <c r="O528" s="195" t="str">
        <f>IF(E528="","",VLOOKUP(E528,'Summarized Plan'!$A:$G,7,0))</f>
        <v/>
      </c>
      <c r="P528" s="196"/>
      <c r="Q528" s="198">
        <f t="shared" si="205"/>
        <v>0</v>
      </c>
      <c r="R528" s="197" t="str">
        <f>IF($B528="","",VLOOKUP($Q528,'DSR Attendance'!$A$3:$D$179,4,FALSE))</f>
        <v/>
      </c>
      <c r="S528" s="197"/>
      <c r="T528" s="197">
        <f t="shared" si="206"/>
        <v>0</v>
      </c>
      <c r="U528" s="197">
        <f t="shared" si="207"/>
        <v>0</v>
      </c>
      <c r="V528" s="197" t="str">
        <f t="shared" si="208"/>
        <v/>
      </c>
      <c r="W528" s="197"/>
      <c r="X528" s="197" t="str">
        <f>_xlfn.IFNA(IF(L528="","",VLOOKUP(L528,'Truck Utilization'!B$3:D$147,3,FALSE)),"")</f>
        <v/>
      </c>
      <c r="Y528" s="197" t="str">
        <f>IF(X528="","",IF(E528="","",VLOOKUP(E528,'Summarized Plan'!$A:$E,5,0)))</f>
        <v/>
      </c>
      <c r="Z528" s="197">
        <f t="shared" si="209"/>
        <v>0</v>
      </c>
      <c r="AA528" s="197">
        <f t="shared" si="210"/>
        <v>0</v>
      </c>
      <c r="AB528" s="197" t="str">
        <f t="shared" si="211"/>
        <v/>
      </c>
      <c r="AC528" s="197"/>
      <c r="AD528" s="197">
        <f t="shared" si="212"/>
        <v>0</v>
      </c>
      <c r="AE528" s="197">
        <f t="shared" si="213"/>
        <v>0</v>
      </c>
      <c r="AF528" s="197" t="str">
        <f t="shared" si="214"/>
        <v/>
      </c>
      <c r="AG528" s="194"/>
      <c r="AH528" s="194"/>
      <c r="AI528" s="194"/>
      <c r="AJ528" s="193"/>
      <c r="AK528" s="199"/>
      <c r="AL528" s="194"/>
      <c r="AM528" s="115" t="e">
        <f t="shared" si="215"/>
        <v>#VALUE!</v>
      </c>
      <c r="AO528" s="11">
        <f t="shared" si="216"/>
        <v>0</v>
      </c>
      <c r="AP528" s="11" t="e">
        <f t="shared" si="217"/>
        <v>#N/A</v>
      </c>
      <c r="AQ528" s="11" t="str">
        <f t="shared" si="218"/>
        <v/>
      </c>
      <c r="AS528" s="202">
        <f t="shared" si="219"/>
        <v>0</v>
      </c>
      <c r="AT528" s="11" t="str">
        <f t="shared" si="220"/>
        <v/>
      </c>
      <c r="AW528" s="116"/>
      <c r="AX528" s="115" t="e">
        <f t="shared" si="221"/>
        <v>#VALUE!</v>
      </c>
      <c r="AY528" s="278" t="str">
        <f t="shared" si="222"/>
        <v/>
      </c>
      <c r="BC528" s="115" t="str">
        <f>IF(E528="","",_xlfn.XLOOKUP(E528,'Summarized Plan'!A:A,'Summarized Plan'!K:K))</f>
        <v/>
      </c>
      <c r="XEU528" s="138">
        <f t="shared" si="201"/>
        <v>0</v>
      </c>
      <c r="XEV528" s="138" t="str">
        <f>IF(E528="","",B527)</f>
        <v/>
      </c>
      <c r="XEW528" s="153" t="str">
        <f t="shared" si="202"/>
        <v/>
      </c>
      <c r="XEX528" s="138" t="str">
        <f>IF(ISNA(VLOOKUP(E528,'Summarized Plan'!$A:$U,19,0)),"",VLOOKUP(E528,'Summarized Plan'!$A:$U,19,0))</f>
        <v/>
      </c>
      <c r="XEY528" s="16" t="str">
        <f>IF('Truck Utilization'!A498=0,"",'Truck Utilization'!A498)</f>
        <v/>
      </c>
      <c r="XEZ528" s="16" t="str">
        <f>IF('Truck Utilization'!B498=0,"",'Truck Utilization'!B498)</f>
        <v/>
      </c>
      <c r="XFA528" s="138">
        <f t="shared" si="203"/>
        <v>1</v>
      </c>
      <c r="XFB528" s="138" t="str">
        <f>IF('DSR Attendance'!A459="","",'DSR Attendance'!A459)</f>
        <v/>
      </c>
      <c r="XFC528" s="138" t="str">
        <f>IF('DSR Attendance'!B459="","",'DSR Attendance'!B459)</f>
        <v/>
      </c>
    </row>
    <row r="529" spans="1:55 16375:16383" ht="14.4" customHeight="1">
      <c r="A529" s="190" t="str">
        <f>IF(L529="","",VLOOKUP(L529,'Truck Utilization'!B$3:C$300,2,FALSE))</f>
        <v/>
      </c>
      <c r="B529" s="191"/>
      <c r="C529" s="192" t="str">
        <f>IF($B529="","",VLOOKUP($B529,'DSR Attendance'!$A$3:$E$273,5,FALSE))</f>
        <v/>
      </c>
      <c r="D529" s="193"/>
      <c r="E529" s="637"/>
      <c r="F529" s="195"/>
      <c r="G529" s="195"/>
      <c r="H529" s="195"/>
      <c r="I529" s="196" t="str">
        <f>IF(E529="","",VLOOKUP(E529,'Summarized Plan'!A:B,2,0))</f>
        <v/>
      </c>
      <c r="J529" s="194"/>
      <c r="K529" s="194" t="s">
        <v>378</v>
      </c>
      <c r="L529" s="195"/>
      <c r="M529" s="194" t="str">
        <f t="shared" si="204"/>
        <v/>
      </c>
      <c r="N529" s="195" t="str">
        <f>IF(E529="","",VLOOKUP(E529,'Summarized Plan'!$A:$C,3,0))</f>
        <v/>
      </c>
      <c r="O529" s="195" t="str">
        <f>IF(E529="","",VLOOKUP(E529,'Summarized Plan'!$A:$G,7,0))</f>
        <v/>
      </c>
      <c r="P529" s="196"/>
      <c r="Q529" s="198">
        <f t="shared" si="205"/>
        <v>0</v>
      </c>
      <c r="R529" s="197" t="str">
        <f>IF($B529="","",VLOOKUP($Q529,'DSR Attendance'!$A$3:$D$179,4,FALSE))</f>
        <v/>
      </c>
      <c r="S529" s="197"/>
      <c r="T529" s="197">
        <f t="shared" si="206"/>
        <v>0</v>
      </c>
      <c r="U529" s="197">
        <f t="shared" si="207"/>
        <v>0</v>
      </c>
      <c r="V529" s="197" t="str">
        <f t="shared" si="208"/>
        <v/>
      </c>
      <c r="W529" s="197"/>
      <c r="X529" s="197" t="str">
        <f>_xlfn.IFNA(IF(L529="","",VLOOKUP(L529,'Truck Utilization'!B$3:D$147,3,FALSE)),"")</f>
        <v/>
      </c>
      <c r="Y529" s="197" t="str">
        <f>IF(X529="","",IF(E529="","",VLOOKUP(E529,'Summarized Plan'!$A:$E,5,0)))</f>
        <v/>
      </c>
      <c r="Z529" s="197">
        <f t="shared" si="209"/>
        <v>0</v>
      </c>
      <c r="AA529" s="197">
        <f t="shared" si="210"/>
        <v>0</v>
      </c>
      <c r="AB529" s="197" t="str">
        <f t="shared" si="211"/>
        <v/>
      </c>
      <c r="AC529" s="197"/>
      <c r="AD529" s="197">
        <f t="shared" si="212"/>
        <v>0</v>
      </c>
      <c r="AE529" s="197">
        <f t="shared" si="213"/>
        <v>0</v>
      </c>
      <c r="AF529" s="197" t="str">
        <f t="shared" si="214"/>
        <v/>
      </c>
      <c r="AG529" s="194"/>
      <c r="AH529" s="194"/>
      <c r="AI529" s="194"/>
      <c r="AJ529" s="193"/>
      <c r="AK529" s="199"/>
      <c r="AL529" s="194"/>
      <c r="AM529" s="115" t="e">
        <f t="shared" si="215"/>
        <v>#VALUE!</v>
      </c>
      <c r="AO529" s="11">
        <f t="shared" si="216"/>
        <v>0</v>
      </c>
      <c r="AP529" s="11" t="e">
        <f t="shared" si="217"/>
        <v>#N/A</v>
      </c>
      <c r="AQ529" s="11" t="str">
        <f t="shared" si="218"/>
        <v/>
      </c>
      <c r="AS529" s="202">
        <f t="shared" si="219"/>
        <v>0</v>
      </c>
      <c r="AT529" s="11" t="str">
        <f t="shared" si="220"/>
        <v/>
      </c>
      <c r="AW529" s="116"/>
      <c r="AX529" s="115" t="e">
        <f t="shared" si="221"/>
        <v>#VALUE!</v>
      </c>
      <c r="AY529" s="278" t="str">
        <f t="shared" si="222"/>
        <v/>
      </c>
      <c r="BC529" s="115" t="str">
        <f>IF(E529="","",_xlfn.XLOOKUP(E529,'Summarized Plan'!A:A,'Summarized Plan'!K:K))</f>
        <v/>
      </c>
      <c r="XEU529" s="138">
        <f t="shared" si="201"/>
        <v>0</v>
      </c>
      <c r="XEV529" s="138" t="str">
        <f>IF(E529="","",B527)</f>
        <v/>
      </c>
      <c r="XEW529" s="153" t="str">
        <f t="shared" si="202"/>
        <v/>
      </c>
      <c r="XEX529" s="138" t="str">
        <f>IF(ISNA(VLOOKUP(E529,'Summarized Plan'!$A:$U,19,0)),"",VLOOKUP(E529,'Summarized Plan'!$A:$U,19,0))</f>
        <v/>
      </c>
      <c r="XEY529" s="16" t="str">
        <f>IF('Truck Utilization'!A499=0,"",'Truck Utilization'!A499)</f>
        <v/>
      </c>
      <c r="XEZ529" s="16" t="str">
        <f>IF('Truck Utilization'!B499=0,"",'Truck Utilization'!B499)</f>
        <v/>
      </c>
      <c r="XFA529" s="138">
        <f t="shared" si="203"/>
        <v>1</v>
      </c>
      <c r="XFB529" s="138" t="str">
        <f>IF('DSR Attendance'!A460="","",'DSR Attendance'!A460)</f>
        <v/>
      </c>
      <c r="XFC529" s="138" t="str">
        <f>IF('DSR Attendance'!B460="","",'DSR Attendance'!B460)</f>
        <v/>
      </c>
    </row>
    <row r="530" spans="1:55 16375:16383" ht="14.4" customHeight="1">
      <c r="A530" s="190" t="str">
        <f>IF(L530="","",VLOOKUP(L530,'Truck Utilization'!B$3:C$300,2,FALSE))</f>
        <v/>
      </c>
      <c r="B530" s="191"/>
      <c r="C530" s="192" t="str">
        <f>IF($B530="","",VLOOKUP($B530,'DSR Attendance'!$A$3:$E$273,5,FALSE))</f>
        <v/>
      </c>
      <c r="D530" s="193"/>
      <c r="E530" s="637"/>
      <c r="F530" s="195"/>
      <c r="G530" s="195"/>
      <c r="H530" s="195"/>
      <c r="I530" s="196" t="str">
        <f>IF(E530="","",VLOOKUP(E530,'Summarized Plan'!A:B,2,0))</f>
        <v/>
      </c>
      <c r="J530" s="194"/>
      <c r="K530" s="194" t="s">
        <v>378</v>
      </c>
      <c r="L530" s="195"/>
      <c r="M530" s="194" t="str">
        <f t="shared" si="204"/>
        <v/>
      </c>
      <c r="N530" s="195" t="str">
        <f>IF(E530="","",VLOOKUP(E530,'Summarized Plan'!$A:$C,3,0))</f>
        <v/>
      </c>
      <c r="O530" s="195" t="str">
        <f>IF(E530="","",VLOOKUP(E530,'Summarized Plan'!$A:$G,7,0))</f>
        <v/>
      </c>
      <c r="P530" s="196"/>
      <c r="Q530" s="198">
        <f t="shared" si="205"/>
        <v>0</v>
      </c>
      <c r="R530" s="197" t="str">
        <f>IF($B530="","",VLOOKUP($Q530,'DSR Attendance'!$A$3:$D$179,4,FALSE))</f>
        <v/>
      </c>
      <c r="S530" s="197"/>
      <c r="T530" s="197">
        <f t="shared" si="206"/>
        <v>0</v>
      </c>
      <c r="U530" s="197">
        <f t="shared" si="207"/>
        <v>0</v>
      </c>
      <c r="V530" s="197" t="str">
        <f t="shared" si="208"/>
        <v/>
      </c>
      <c r="W530" s="197"/>
      <c r="X530" s="197" t="str">
        <f>_xlfn.IFNA(IF(L530="","",VLOOKUP(L530,'Truck Utilization'!B$3:D$147,3,FALSE)),"")</f>
        <v/>
      </c>
      <c r="Y530" s="197" t="str">
        <f>IF(X530="","",IF(E530="","",VLOOKUP(E530,'Summarized Plan'!$A:$E,5,0)))</f>
        <v/>
      </c>
      <c r="Z530" s="197">
        <f t="shared" si="209"/>
        <v>0</v>
      </c>
      <c r="AA530" s="197">
        <f t="shared" si="210"/>
        <v>0</v>
      </c>
      <c r="AB530" s="197" t="str">
        <f t="shared" si="211"/>
        <v/>
      </c>
      <c r="AC530" s="197"/>
      <c r="AD530" s="197">
        <f t="shared" si="212"/>
        <v>0</v>
      </c>
      <c r="AE530" s="197">
        <f t="shared" si="213"/>
        <v>0</v>
      </c>
      <c r="AF530" s="197" t="str">
        <f t="shared" si="214"/>
        <v/>
      </c>
      <c r="AG530" s="194"/>
      <c r="AH530" s="194"/>
      <c r="AI530" s="194"/>
      <c r="AJ530" s="193"/>
      <c r="AK530" s="199"/>
      <c r="AL530" s="194"/>
      <c r="AM530" s="115" t="e">
        <f t="shared" si="215"/>
        <v>#VALUE!</v>
      </c>
      <c r="AO530" s="11">
        <f t="shared" si="216"/>
        <v>0</v>
      </c>
      <c r="AP530" s="11" t="e">
        <f t="shared" si="217"/>
        <v>#N/A</v>
      </c>
      <c r="AQ530" s="11" t="str">
        <f t="shared" si="218"/>
        <v/>
      </c>
      <c r="AS530" s="202">
        <f t="shared" si="219"/>
        <v>0</v>
      </c>
      <c r="AT530" s="11" t="str">
        <f t="shared" si="220"/>
        <v/>
      </c>
      <c r="AW530" s="116"/>
      <c r="AX530" s="115" t="e">
        <f t="shared" si="221"/>
        <v>#VALUE!</v>
      </c>
      <c r="AY530" s="278" t="str">
        <f t="shared" si="222"/>
        <v/>
      </c>
      <c r="BC530" s="115" t="str">
        <f>IF(E530="","",_xlfn.XLOOKUP(E530,'Summarized Plan'!A:A,'Summarized Plan'!K:K))</f>
        <v/>
      </c>
      <c r="XEU530" s="138">
        <f t="shared" si="201"/>
        <v>0</v>
      </c>
      <c r="XEV530" s="138" t="str">
        <f>IF(E530="","",B527)</f>
        <v/>
      </c>
      <c r="XEW530" s="153" t="str">
        <f t="shared" si="202"/>
        <v/>
      </c>
      <c r="XEX530" s="138" t="str">
        <f>IF(ISNA(VLOOKUP(E530,'Summarized Plan'!$A:$U,19,0)),"",VLOOKUP(E530,'Summarized Plan'!$A:$U,19,0))</f>
        <v/>
      </c>
      <c r="XEY530" s="16" t="str">
        <f>IF('Truck Utilization'!A500=0,"",'Truck Utilization'!A500)</f>
        <v/>
      </c>
      <c r="XEZ530" s="16" t="str">
        <f>IF('Truck Utilization'!B500=0,"",'Truck Utilization'!B500)</f>
        <v/>
      </c>
      <c r="XFA530" s="138">
        <f t="shared" si="203"/>
        <v>1</v>
      </c>
      <c r="XFB530" s="138" t="str">
        <f>IF('DSR Attendance'!A461="","",'DSR Attendance'!A461)</f>
        <v/>
      </c>
      <c r="XFC530" s="138" t="str">
        <f>IF('DSR Attendance'!B461="","",'DSR Attendance'!B461)</f>
        <v/>
      </c>
    </row>
    <row r="531" spans="1:55 16375:16383" ht="14.4" customHeight="1">
      <c r="A531" s="190" t="str">
        <f>IF(L531="","",VLOOKUP(L531,'Truck Utilization'!B$3:C$300,2,FALSE))</f>
        <v/>
      </c>
      <c r="B531" s="191"/>
      <c r="C531" s="192" t="str">
        <f>IF($B531="","",VLOOKUP($B531,'DSR Attendance'!$A$3:$E$273,5,FALSE))</f>
        <v/>
      </c>
      <c r="D531" s="193"/>
      <c r="E531" s="637"/>
      <c r="F531" s="195"/>
      <c r="G531" s="195"/>
      <c r="H531" s="195"/>
      <c r="I531" s="196" t="str">
        <f>IF(E531="","",VLOOKUP(E531,'Summarized Plan'!A:B,2,0))</f>
        <v/>
      </c>
      <c r="J531" s="194"/>
      <c r="K531" s="194" t="s">
        <v>378</v>
      </c>
      <c r="L531" s="195"/>
      <c r="M531" s="194" t="str">
        <f t="shared" si="204"/>
        <v/>
      </c>
      <c r="N531" s="195" t="str">
        <f>IF(E531="","",VLOOKUP(E531,'Summarized Plan'!$A:$C,3,0))</f>
        <v/>
      </c>
      <c r="O531" s="195" t="str">
        <f>IF(E531="","",VLOOKUP(E531,'Summarized Plan'!$A:$G,7,0))</f>
        <v/>
      </c>
      <c r="P531" s="196"/>
      <c r="Q531" s="198">
        <f t="shared" si="205"/>
        <v>0</v>
      </c>
      <c r="R531" s="197" t="str">
        <f>IF($B531="","",VLOOKUP($Q531,'DSR Attendance'!$A$3:$D$179,4,FALSE))</f>
        <v/>
      </c>
      <c r="S531" s="197"/>
      <c r="T531" s="197">
        <f t="shared" si="206"/>
        <v>0</v>
      </c>
      <c r="U531" s="197">
        <f t="shared" si="207"/>
        <v>0</v>
      </c>
      <c r="V531" s="197" t="str">
        <f t="shared" si="208"/>
        <v/>
      </c>
      <c r="W531" s="197"/>
      <c r="X531" s="197" t="str">
        <f>_xlfn.IFNA(IF(L531="","",VLOOKUP(L531,'Truck Utilization'!B$3:D$147,3,FALSE)),"")</f>
        <v/>
      </c>
      <c r="Y531" s="197" t="str">
        <f>IF(X531="","",IF(E531="","",VLOOKUP(E531,'Summarized Plan'!$A:$E,5,0)))</f>
        <v/>
      </c>
      <c r="Z531" s="197">
        <f t="shared" si="209"/>
        <v>0</v>
      </c>
      <c r="AA531" s="197">
        <f t="shared" si="210"/>
        <v>0</v>
      </c>
      <c r="AB531" s="197" t="str">
        <f t="shared" si="211"/>
        <v/>
      </c>
      <c r="AC531" s="197"/>
      <c r="AD531" s="197">
        <f t="shared" si="212"/>
        <v>0</v>
      </c>
      <c r="AE531" s="197">
        <f t="shared" si="213"/>
        <v>0</v>
      </c>
      <c r="AF531" s="197" t="str">
        <f t="shared" si="214"/>
        <v/>
      </c>
      <c r="AG531" s="194"/>
      <c r="AH531" s="194"/>
      <c r="AI531" s="194"/>
      <c r="AJ531" s="193"/>
      <c r="AK531" s="199"/>
      <c r="AL531" s="194"/>
      <c r="AM531" s="115" t="e">
        <f t="shared" si="215"/>
        <v>#VALUE!</v>
      </c>
      <c r="AO531" s="11">
        <f t="shared" si="216"/>
        <v>0</v>
      </c>
      <c r="AP531" s="11" t="e">
        <f t="shared" si="217"/>
        <v>#N/A</v>
      </c>
      <c r="AQ531" s="11" t="str">
        <f t="shared" si="218"/>
        <v/>
      </c>
      <c r="AS531" s="202">
        <f t="shared" si="219"/>
        <v>0</v>
      </c>
      <c r="AT531" s="11" t="str">
        <f t="shared" si="220"/>
        <v/>
      </c>
      <c r="AW531" s="116"/>
      <c r="AX531" s="115" t="e">
        <f t="shared" si="221"/>
        <v>#VALUE!</v>
      </c>
      <c r="AY531" s="278" t="str">
        <f t="shared" si="222"/>
        <v/>
      </c>
      <c r="BC531" s="115" t="str">
        <f>IF(E531="","",_xlfn.XLOOKUP(E531,'Summarized Plan'!A:A,'Summarized Plan'!K:K))</f>
        <v/>
      </c>
      <c r="XEU531" s="138">
        <f t="shared" si="201"/>
        <v>0</v>
      </c>
      <c r="XEV531" s="138" t="str">
        <f>IF(E531="","",B527)</f>
        <v/>
      </c>
      <c r="XEW531" s="153" t="str">
        <f t="shared" si="202"/>
        <v/>
      </c>
      <c r="XEX531" s="138" t="str">
        <f>IF(ISNA(VLOOKUP(E531,'Summarized Plan'!$A:$U,19,0)),"",VLOOKUP(E531,'Summarized Plan'!$A:$U,19,0))</f>
        <v/>
      </c>
      <c r="XEY531" s="16" t="str">
        <f>IF('Truck Utilization'!A501=0,"",'Truck Utilization'!A501)</f>
        <v/>
      </c>
      <c r="XEZ531" s="16" t="str">
        <f>IF('Truck Utilization'!B501=0,"",'Truck Utilization'!B501)</f>
        <v/>
      </c>
      <c r="XFA531" s="138">
        <f t="shared" si="203"/>
        <v>1</v>
      </c>
      <c r="XFB531" s="138" t="str">
        <f>IF('DSR Attendance'!A462="","",'DSR Attendance'!A462)</f>
        <v/>
      </c>
      <c r="XFC531" s="138" t="str">
        <f>IF('DSR Attendance'!B462="","",'DSR Attendance'!B462)</f>
        <v/>
      </c>
    </row>
    <row r="532" spans="1:55 16375:16383" ht="14.4" customHeight="1">
      <c r="A532" s="190" t="str">
        <f>IF(L532="","",VLOOKUP(L532,'Truck Utilization'!B$3:C$300,2,FALSE))</f>
        <v/>
      </c>
      <c r="B532" s="191"/>
      <c r="C532" s="192" t="str">
        <f>IF($B532="","",VLOOKUP($B532,'DSR Attendance'!$A$3:$E$273,5,FALSE))</f>
        <v/>
      </c>
      <c r="D532" s="193"/>
      <c r="E532" s="637"/>
      <c r="F532" s="195"/>
      <c r="G532" s="195"/>
      <c r="H532" s="195"/>
      <c r="I532" s="196" t="str">
        <f>IF(E532="","",VLOOKUP(E532,'Summarized Plan'!A:B,2,0))</f>
        <v/>
      </c>
      <c r="J532" s="194"/>
      <c r="K532" s="194" t="s">
        <v>378</v>
      </c>
      <c r="L532" s="195"/>
      <c r="M532" s="194" t="str">
        <f t="shared" si="204"/>
        <v/>
      </c>
      <c r="N532" s="195" t="str">
        <f>IF(E532="","",VLOOKUP(E532,'Summarized Plan'!$A:$C,3,0))</f>
        <v/>
      </c>
      <c r="O532" s="195" t="str">
        <f>IF(E532="","",VLOOKUP(E532,'Summarized Plan'!$A:$G,7,0))</f>
        <v/>
      </c>
      <c r="P532" s="196"/>
      <c r="Q532" s="198">
        <f t="shared" si="205"/>
        <v>0</v>
      </c>
      <c r="R532" s="197" t="str">
        <f>IF($B532="","",VLOOKUP($Q532,'DSR Attendance'!$A$3:$D$179,4,FALSE))</f>
        <v/>
      </c>
      <c r="S532" s="197"/>
      <c r="T532" s="197">
        <f t="shared" si="206"/>
        <v>0</v>
      </c>
      <c r="U532" s="197">
        <f t="shared" si="207"/>
        <v>0</v>
      </c>
      <c r="V532" s="197" t="str">
        <f t="shared" si="208"/>
        <v/>
      </c>
      <c r="W532" s="197"/>
      <c r="X532" s="197" t="str">
        <f>_xlfn.IFNA(IF(L532="","",VLOOKUP(L532,'Truck Utilization'!B$3:D$147,3,FALSE)),"")</f>
        <v/>
      </c>
      <c r="Y532" s="197" t="str">
        <f>IF(X532="","",IF(E532="","",VLOOKUP(E532,'Summarized Plan'!$A:$E,5,0)))</f>
        <v/>
      </c>
      <c r="Z532" s="197">
        <f t="shared" si="209"/>
        <v>0</v>
      </c>
      <c r="AA532" s="197">
        <f t="shared" si="210"/>
        <v>0</v>
      </c>
      <c r="AB532" s="197" t="str">
        <f t="shared" si="211"/>
        <v/>
      </c>
      <c r="AC532" s="197"/>
      <c r="AD532" s="197">
        <f t="shared" si="212"/>
        <v>0</v>
      </c>
      <c r="AE532" s="197">
        <f t="shared" si="213"/>
        <v>0</v>
      </c>
      <c r="AF532" s="197" t="str">
        <f t="shared" si="214"/>
        <v/>
      </c>
      <c r="AG532" s="194"/>
      <c r="AH532" s="194"/>
      <c r="AI532" s="194"/>
      <c r="AJ532" s="193"/>
      <c r="AK532" s="199"/>
      <c r="AL532" s="194"/>
      <c r="AM532" s="115" t="e">
        <f t="shared" si="215"/>
        <v>#VALUE!</v>
      </c>
      <c r="AO532" s="11">
        <f t="shared" si="216"/>
        <v>0</v>
      </c>
      <c r="AP532" s="11" t="e">
        <f t="shared" si="217"/>
        <v>#N/A</v>
      </c>
      <c r="AQ532" s="11" t="str">
        <f t="shared" si="218"/>
        <v/>
      </c>
      <c r="AS532" s="202">
        <f t="shared" si="219"/>
        <v>0</v>
      </c>
      <c r="AT532" s="11" t="str">
        <f t="shared" si="220"/>
        <v/>
      </c>
      <c r="AW532" s="116"/>
      <c r="AX532" s="115" t="e">
        <f t="shared" si="221"/>
        <v>#VALUE!</v>
      </c>
      <c r="AY532" s="278" t="str">
        <f t="shared" si="222"/>
        <v/>
      </c>
      <c r="BC532" s="115" t="str">
        <f>IF(E532="","",_xlfn.XLOOKUP(E532,'Summarized Plan'!A:A,'Summarized Plan'!K:K))</f>
        <v/>
      </c>
      <c r="XEU532" s="138">
        <f t="shared" si="201"/>
        <v>0</v>
      </c>
      <c r="XEV532" s="138" t="str">
        <f>IF(E532="","",B532)</f>
        <v/>
      </c>
      <c r="XEW532" s="153" t="str">
        <f t="shared" si="202"/>
        <v/>
      </c>
      <c r="XEX532" s="138" t="str">
        <f>IF(ISNA(VLOOKUP(E532,'Summarized Plan'!$A:$U,19,0)),"",VLOOKUP(E532,'Summarized Plan'!$A:$U,19,0))</f>
        <v/>
      </c>
      <c r="XEY532" s="16" t="str">
        <f>IF('Truck Utilization'!A507=0,"",'Truck Utilization'!A507)</f>
        <v/>
      </c>
      <c r="XEZ532" s="16" t="str">
        <f>IF('Truck Utilization'!B507=0,"",'Truck Utilization'!B507)</f>
        <v/>
      </c>
      <c r="XFA532" s="138">
        <f t="shared" si="203"/>
        <v>1</v>
      </c>
      <c r="XFB532" s="138" t="str">
        <f>IF('DSR Attendance'!A468="","",'DSR Attendance'!A468)</f>
        <v/>
      </c>
      <c r="XFC532" s="138" t="str">
        <f>IF('DSR Attendance'!B468="","",'DSR Attendance'!B468)</f>
        <v/>
      </c>
    </row>
    <row r="533" spans="1:55 16375:16383" ht="14.4" customHeight="1">
      <c r="A533" s="190" t="str">
        <f>IF(L533="","",VLOOKUP(L533,'Truck Utilization'!B$3:C$300,2,FALSE))</f>
        <v/>
      </c>
      <c r="B533" s="191"/>
      <c r="C533" s="192" t="str">
        <f>IF($B533="","",VLOOKUP($B533,'DSR Attendance'!$A$3:$E$273,5,FALSE))</f>
        <v/>
      </c>
      <c r="D533" s="193"/>
      <c r="E533" s="637"/>
      <c r="F533" s="195"/>
      <c r="G533" s="195"/>
      <c r="H533" s="195"/>
      <c r="I533" s="196" t="str">
        <f>IF(E533="","",VLOOKUP(E533,'Summarized Plan'!A:B,2,0))</f>
        <v/>
      </c>
      <c r="J533" s="194"/>
      <c r="K533" s="194" t="s">
        <v>378</v>
      </c>
      <c r="L533" s="195"/>
      <c r="M533" s="194" t="str">
        <f t="shared" si="204"/>
        <v/>
      </c>
      <c r="N533" s="195" t="str">
        <f>IF(E533="","",VLOOKUP(E533,'Summarized Plan'!$A:$C,3,0))</f>
        <v/>
      </c>
      <c r="O533" s="195" t="str">
        <f>IF(E533="","",VLOOKUP(E533,'Summarized Plan'!$A:$G,7,0))</f>
        <v/>
      </c>
      <c r="P533" s="196"/>
      <c r="Q533" s="198">
        <f t="shared" si="205"/>
        <v>0</v>
      </c>
      <c r="R533" s="197" t="str">
        <f>IF($B533="","",VLOOKUP($Q533,'DSR Attendance'!$A$3:$D$179,4,FALSE))</f>
        <v/>
      </c>
      <c r="S533" s="197"/>
      <c r="T533" s="197">
        <f t="shared" si="206"/>
        <v>0</v>
      </c>
      <c r="U533" s="197">
        <f t="shared" si="207"/>
        <v>0</v>
      </c>
      <c r="V533" s="197" t="str">
        <f t="shared" si="208"/>
        <v/>
      </c>
      <c r="W533" s="197"/>
      <c r="X533" s="197" t="str">
        <f>_xlfn.IFNA(IF(L533="","",VLOOKUP(L533,'Truck Utilization'!B$3:D$147,3,FALSE)),"")</f>
        <v/>
      </c>
      <c r="Y533" s="197" t="str">
        <f>IF(X533="","",IF(E533="","",VLOOKUP(E533,'Summarized Plan'!$A:$E,5,0)))</f>
        <v/>
      </c>
      <c r="Z533" s="197">
        <f t="shared" si="209"/>
        <v>0</v>
      </c>
      <c r="AA533" s="197">
        <f t="shared" si="210"/>
        <v>0</v>
      </c>
      <c r="AB533" s="197" t="str">
        <f t="shared" si="211"/>
        <v/>
      </c>
      <c r="AC533" s="197"/>
      <c r="AD533" s="197">
        <f t="shared" si="212"/>
        <v>0</v>
      </c>
      <c r="AE533" s="197">
        <f t="shared" si="213"/>
        <v>0</v>
      </c>
      <c r="AF533" s="197" t="str">
        <f t="shared" si="214"/>
        <v/>
      </c>
      <c r="AG533" s="194"/>
      <c r="AH533" s="194"/>
      <c r="AI533" s="194"/>
      <c r="AJ533" s="193"/>
      <c r="AK533" s="199"/>
      <c r="AL533" s="194"/>
      <c r="AM533" s="115" t="e">
        <f t="shared" si="215"/>
        <v>#VALUE!</v>
      </c>
      <c r="AO533" s="11">
        <f t="shared" si="216"/>
        <v>0</v>
      </c>
      <c r="AP533" s="11" t="e">
        <f t="shared" si="217"/>
        <v>#N/A</v>
      </c>
      <c r="AQ533" s="11" t="str">
        <f t="shared" si="218"/>
        <v/>
      </c>
      <c r="AS533" s="202">
        <f t="shared" si="219"/>
        <v>0</v>
      </c>
      <c r="AT533" s="11" t="str">
        <f t="shared" si="220"/>
        <v/>
      </c>
      <c r="AW533" s="116"/>
      <c r="AX533" s="115" t="e">
        <f t="shared" si="221"/>
        <v>#VALUE!</v>
      </c>
      <c r="AY533" s="278" t="str">
        <f t="shared" si="222"/>
        <v/>
      </c>
      <c r="BC533" s="115" t="str">
        <f>IF(E533="","",_xlfn.XLOOKUP(E533,'Summarized Plan'!A:A,'Summarized Plan'!K:K))</f>
        <v/>
      </c>
      <c r="XEU533" s="138">
        <f t="shared" si="201"/>
        <v>0</v>
      </c>
      <c r="XEV533" s="138" t="str">
        <f>IF(E533="","",B532)</f>
        <v/>
      </c>
      <c r="XEW533" s="153" t="str">
        <f t="shared" si="202"/>
        <v/>
      </c>
      <c r="XEX533" s="138" t="str">
        <f>IF(ISNA(VLOOKUP(E533,'Summarized Plan'!$A:$U,19,0)),"",VLOOKUP(E533,'Summarized Plan'!$A:$U,19,0))</f>
        <v/>
      </c>
      <c r="XEY533" s="16" t="str">
        <f>IF('Truck Utilization'!A508=0,"",'Truck Utilization'!A508)</f>
        <v/>
      </c>
      <c r="XEZ533" s="16" t="str">
        <f>IF('Truck Utilization'!B508=0,"",'Truck Utilization'!B508)</f>
        <v/>
      </c>
      <c r="XFA533" s="138">
        <f t="shared" si="203"/>
        <v>1</v>
      </c>
      <c r="XFB533" s="138" t="str">
        <f>IF('DSR Attendance'!A469="","",'DSR Attendance'!A469)</f>
        <v/>
      </c>
      <c r="XFC533" s="138" t="str">
        <f>IF('DSR Attendance'!B469="","",'DSR Attendance'!B469)</f>
        <v/>
      </c>
    </row>
    <row r="534" spans="1:55 16375:16383" ht="14.4" customHeight="1">
      <c r="A534" s="190" t="str">
        <f>IF(L534="","",VLOOKUP(L534,'Truck Utilization'!B$3:C$300,2,FALSE))</f>
        <v/>
      </c>
      <c r="B534" s="191"/>
      <c r="C534" s="192" t="str">
        <f>IF($B534="","",VLOOKUP($B534,'DSR Attendance'!$A$3:$E$273,5,FALSE))</f>
        <v/>
      </c>
      <c r="D534" s="193"/>
      <c r="E534" s="637"/>
      <c r="F534" s="195"/>
      <c r="G534" s="195"/>
      <c r="H534" s="195"/>
      <c r="I534" s="196" t="str">
        <f>IF(E534="","",VLOOKUP(E534,'Summarized Plan'!A:B,2,0))</f>
        <v/>
      </c>
      <c r="J534" s="194"/>
      <c r="K534" s="194" t="s">
        <v>378</v>
      </c>
      <c r="L534" s="195"/>
      <c r="M534" s="194" t="str">
        <f t="shared" si="204"/>
        <v/>
      </c>
      <c r="N534" s="195" t="str">
        <f>IF(E534="","",VLOOKUP(E534,'Summarized Plan'!$A:$C,3,0))</f>
        <v/>
      </c>
      <c r="O534" s="195" t="str">
        <f>IF(E534="","",VLOOKUP(E534,'Summarized Plan'!$A:$G,7,0))</f>
        <v/>
      </c>
      <c r="P534" s="196"/>
      <c r="Q534" s="198">
        <f t="shared" si="205"/>
        <v>0</v>
      </c>
      <c r="R534" s="197" t="str">
        <f>IF($B534="","",VLOOKUP($Q534,'DSR Attendance'!$A$3:$D$179,4,FALSE))</f>
        <v/>
      </c>
      <c r="S534" s="197"/>
      <c r="T534" s="197">
        <f t="shared" si="206"/>
        <v>0</v>
      </c>
      <c r="U534" s="197">
        <f t="shared" si="207"/>
        <v>0</v>
      </c>
      <c r="V534" s="197" t="str">
        <f t="shared" si="208"/>
        <v/>
      </c>
      <c r="W534" s="197"/>
      <c r="X534" s="197" t="str">
        <f>_xlfn.IFNA(IF(L534="","",VLOOKUP(L534,'Truck Utilization'!B$3:D$147,3,FALSE)),"")</f>
        <v/>
      </c>
      <c r="Y534" s="197" t="str">
        <f>IF(X534="","",IF(E534="","",VLOOKUP(E534,'Summarized Plan'!$A:$E,5,0)))</f>
        <v/>
      </c>
      <c r="Z534" s="197">
        <f t="shared" si="209"/>
        <v>0</v>
      </c>
      <c r="AA534" s="197">
        <f t="shared" si="210"/>
        <v>0</v>
      </c>
      <c r="AB534" s="197" t="str">
        <f t="shared" si="211"/>
        <v/>
      </c>
      <c r="AC534" s="197"/>
      <c r="AD534" s="197">
        <f t="shared" si="212"/>
        <v>0</v>
      </c>
      <c r="AE534" s="197">
        <f t="shared" si="213"/>
        <v>0</v>
      </c>
      <c r="AF534" s="197" t="str">
        <f t="shared" si="214"/>
        <v/>
      </c>
      <c r="AG534" s="194"/>
      <c r="AH534" s="194"/>
      <c r="AI534" s="194"/>
      <c r="AJ534" s="193"/>
      <c r="AK534" s="199"/>
      <c r="AL534" s="194"/>
      <c r="AM534" s="115" t="e">
        <f t="shared" si="215"/>
        <v>#VALUE!</v>
      </c>
      <c r="AO534" s="11">
        <f t="shared" si="216"/>
        <v>0</v>
      </c>
      <c r="AP534" s="11" t="e">
        <f t="shared" si="217"/>
        <v>#N/A</v>
      </c>
      <c r="AQ534" s="11" t="str">
        <f t="shared" si="218"/>
        <v/>
      </c>
      <c r="AS534" s="202">
        <f t="shared" si="219"/>
        <v>0</v>
      </c>
      <c r="AT534" s="11" t="str">
        <f t="shared" si="220"/>
        <v/>
      </c>
      <c r="AW534" s="116"/>
      <c r="AX534" s="115" t="e">
        <f t="shared" si="221"/>
        <v>#VALUE!</v>
      </c>
      <c r="AY534" s="278" t="str">
        <f t="shared" si="222"/>
        <v/>
      </c>
      <c r="BC534" s="115" t="str">
        <f>IF(E534="","",_xlfn.XLOOKUP(E534,'Summarized Plan'!A:A,'Summarized Plan'!K:K))</f>
        <v/>
      </c>
      <c r="XEU534" s="138">
        <f t="shared" ref="XEU534:XEU592" si="223">COUNTIF($E:$E,E534)</f>
        <v>0</v>
      </c>
      <c r="XEV534" s="138" t="str">
        <f>IF(E534="","",B532)</f>
        <v/>
      </c>
      <c r="XEW534" s="153" t="str">
        <f t="shared" ref="XEW534:XEW597" si="224">IF(L534="","",L534)</f>
        <v/>
      </c>
      <c r="XEX534" s="138" t="str">
        <f>IF(ISNA(VLOOKUP(E534,'Summarized Plan'!$A:$U,19,0)),"",VLOOKUP(E534,'Summarized Plan'!$A:$U,19,0))</f>
        <v/>
      </c>
      <c r="XEY534" s="16" t="str">
        <f>IF('Truck Utilization'!A509=0,"",'Truck Utilization'!A509)</f>
        <v/>
      </c>
      <c r="XEZ534" s="16" t="str">
        <f>IF('Truck Utilization'!B509=0,"",'Truck Utilization'!B509)</f>
        <v/>
      </c>
      <c r="XFA534" s="138">
        <f t="shared" si="203"/>
        <v>1</v>
      </c>
      <c r="XFB534" s="138" t="str">
        <f>IF('DSR Attendance'!A470="","",'DSR Attendance'!A470)</f>
        <v/>
      </c>
      <c r="XFC534" s="138" t="str">
        <f>IF('DSR Attendance'!B470="","",'DSR Attendance'!B470)</f>
        <v/>
      </c>
    </row>
    <row r="535" spans="1:55 16375:16383" ht="14.4" customHeight="1">
      <c r="A535" s="190" t="str">
        <f>IF(L535="","",VLOOKUP(L535,'Truck Utilization'!B$3:C$300,2,FALSE))</f>
        <v/>
      </c>
      <c r="B535" s="191"/>
      <c r="C535" s="192" t="str">
        <f>IF($B535="","",VLOOKUP($B535,'DSR Attendance'!$A$3:$E$273,5,FALSE))</f>
        <v/>
      </c>
      <c r="D535" s="193"/>
      <c r="E535" s="637"/>
      <c r="F535" s="195"/>
      <c r="G535" s="195"/>
      <c r="H535" s="195"/>
      <c r="I535" s="196" t="str">
        <f>IF(E535="","",VLOOKUP(E535,'Summarized Plan'!A:B,2,0))</f>
        <v/>
      </c>
      <c r="J535" s="194"/>
      <c r="K535" s="194" t="s">
        <v>378</v>
      </c>
      <c r="L535" s="195"/>
      <c r="M535" s="194" t="str">
        <f t="shared" si="204"/>
        <v/>
      </c>
      <c r="N535" s="195" t="str">
        <f>IF(E535="","",VLOOKUP(E535,'Summarized Plan'!$A:$C,3,0))</f>
        <v/>
      </c>
      <c r="O535" s="195" t="str">
        <f>IF(E535="","",VLOOKUP(E535,'Summarized Plan'!$A:$G,7,0))</f>
        <v/>
      </c>
      <c r="P535" s="196"/>
      <c r="Q535" s="198">
        <f t="shared" si="205"/>
        <v>0</v>
      </c>
      <c r="R535" s="197" t="str">
        <f>IF($B535="","",VLOOKUP($Q535,'DSR Attendance'!$A$3:$D$179,4,FALSE))</f>
        <v/>
      </c>
      <c r="S535" s="197"/>
      <c r="T535" s="197">
        <f t="shared" si="206"/>
        <v>0</v>
      </c>
      <c r="U535" s="197">
        <f t="shared" si="207"/>
        <v>0</v>
      </c>
      <c r="V535" s="197" t="str">
        <f t="shared" si="208"/>
        <v/>
      </c>
      <c r="W535" s="197"/>
      <c r="X535" s="197" t="str">
        <f>_xlfn.IFNA(IF(L535="","",VLOOKUP(L535,'Truck Utilization'!B$3:D$147,3,FALSE)),"")</f>
        <v/>
      </c>
      <c r="Y535" s="197" t="str">
        <f>IF(X535="","",IF(E535="","",VLOOKUP(E535,'Summarized Plan'!$A:$E,5,0)))</f>
        <v/>
      </c>
      <c r="Z535" s="197">
        <f t="shared" si="209"/>
        <v>0</v>
      </c>
      <c r="AA535" s="197">
        <f t="shared" si="210"/>
        <v>0</v>
      </c>
      <c r="AB535" s="197" t="str">
        <f t="shared" si="211"/>
        <v/>
      </c>
      <c r="AC535" s="197"/>
      <c r="AD535" s="197">
        <f t="shared" si="212"/>
        <v>0</v>
      </c>
      <c r="AE535" s="197">
        <f t="shared" si="213"/>
        <v>0</v>
      </c>
      <c r="AF535" s="197" t="str">
        <f t="shared" si="214"/>
        <v/>
      </c>
      <c r="AG535" s="194"/>
      <c r="AH535" s="194"/>
      <c r="AI535" s="194"/>
      <c r="AJ535" s="193"/>
      <c r="AK535" s="199"/>
      <c r="AL535" s="194"/>
      <c r="AM535" s="115" t="e">
        <f t="shared" si="215"/>
        <v>#VALUE!</v>
      </c>
      <c r="AO535" s="11">
        <f t="shared" si="216"/>
        <v>0</v>
      </c>
      <c r="AP535" s="11" t="e">
        <f t="shared" si="217"/>
        <v>#N/A</v>
      </c>
      <c r="AQ535" s="11" t="str">
        <f t="shared" si="218"/>
        <v/>
      </c>
      <c r="AS535" s="202">
        <f t="shared" si="219"/>
        <v>0</v>
      </c>
      <c r="AT535" s="11" t="str">
        <f t="shared" si="220"/>
        <v/>
      </c>
      <c r="AW535" s="116"/>
      <c r="AX535" s="115" t="e">
        <f t="shared" si="221"/>
        <v>#VALUE!</v>
      </c>
      <c r="AY535" s="278" t="str">
        <f t="shared" si="222"/>
        <v/>
      </c>
      <c r="BC535" s="115" t="str">
        <f>IF(E535="","",_xlfn.XLOOKUP(E535,'Summarized Plan'!A:A,'Summarized Plan'!K:K))</f>
        <v/>
      </c>
      <c r="XEU535" s="138">
        <f t="shared" si="223"/>
        <v>0</v>
      </c>
      <c r="XEV535" s="138" t="str">
        <f>IF(E535="","",B532)</f>
        <v/>
      </c>
      <c r="XEW535" s="153" t="str">
        <f t="shared" si="224"/>
        <v/>
      </c>
      <c r="XEX535" s="138" t="str">
        <f>IF(ISNA(VLOOKUP(E535,'Summarized Plan'!$A:$U,19,0)),"",VLOOKUP(E535,'Summarized Plan'!$A:$U,19,0))</f>
        <v/>
      </c>
      <c r="XEY535" s="16" t="str">
        <f>IF('Truck Utilization'!A510=0,"",'Truck Utilization'!A510)</f>
        <v/>
      </c>
      <c r="XEZ535" s="16" t="str">
        <f>IF('Truck Utilization'!B510=0,"",'Truck Utilization'!B510)</f>
        <v/>
      </c>
      <c r="XFA535" s="138">
        <f t="shared" si="203"/>
        <v>1</v>
      </c>
      <c r="XFB535" s="138" t="str">
        <f>IF('DSR Attendance'!A471="","",'DSR Attendance'!A471)</f>
        <v/>
      </c>
      <c r="XFC535" s="138" t="str">
        <f>IF('DSR Attendance'!B471="","",'DSR Attendance'!B471)</f>
        <v/>
      </c>
    </row>
    <row r="536" spans="1:55 16375:16383" ht="14.4" customHeight="1">
      <c r="A536" s="190" t="str">
        <f>IF(L536="","",VLOOKUP(L536,'Truck Utilization'!B$3:C$300,2,FALSE))</f>
        <v/>
      </c>
      <c r="B536" s="191"/>
      <c r="C536" s="192" t="str">
        <f>IF($B536="","",VLOOKUP($B536,'DSR Attendance'!$A$3:$E$273,5,FALSE))</f>
        <v/>
      </c>
      <c r="D536" s="193"/>
      <c r="E536" s="637"/>
      <c r="F536" s="195"/>
      <c r="G536" s="195"/>
      <c r="H536" s="195"/>
      <c r="I536" s="196" t="str">
        <f>IF(E536="","",VLOOKUP(E536,'Summarized Plan'!A:B,2,0))</f>
        <v/>
      </c>
      <c r="J536" s="194"/>
      <c r="K536" s="194" t="s">
        <v>378</v>
      </c>
      <c r="L536" s="195"/>
      <c r="M536" s="194" t="str">
        <f t="shared" si="204"/>
        <v/>
      </c>
      <c r="N536" s="195" t="str">
        <f>IF(E536="","",VLOOKUP(E536,'Summarized Plan'!$A:$C,3,0))</f>
        <v/>
      </c>
      <c r="O536" s="195" t="str">
        <f>IF(E536="","",VLOOKUP(E536,'Summarized Plan'!$A:$G,7,0))</f>
        <v/>
      </c>
      <c r="P536" s="196"/>
      <c r="Q536" s="198">
        <f t="shared" si="205"/>
        <v>0</v>
      </c>
      <c r="R536" s="197" t="str">
        <f>IF($B536="","",VLOOKUP($Q536,'DSR Attendance'!$A$3:$D$179,4,FALSE))</f>
        <v/>
      </c>
      <c r="S536" s="197"/>
      <c r="T536" s="197">
        <f t="shared" si="206"/>
        <v>0</v>
      </c>
      <c r="U536" s="197">
        <f t="shared" si="207"/>
        <v>0</v>
      </c>
      <c r="V536" s="197" t="str">
        <f t="shared" si="208"/>
        <v/>
      </c>
      <c r="W536" s="197"/>
      <c r="X536" s="197" t="str">
        <f>_xlfn.IFNA(IF(L536="","",VLOOKUP(L536,'Truck Utilization'!B$3:D$147,3,FALSE)),"")</f>
        <v/>
      </c>
      <c r="Y536" s="197" t="str">
        <f>IF(X536="","",IF(E536="","",VLOOKUP(E536,'Summarized Plan'!$A:$E,5,0)))</f>
        <v/>
      </c>
      <c r="Z536" s="197">
        <f t="shared" si="209"/>
        <v>0</v>
      </c>
      <c r="AA536" s="197">
        <f t="shared" si="210"/>
        <v>0</v>
      </c>
      <c r="AB536" s="197" t="str">
        <f t="shared" si="211"/>
        <v/>
      </c>
      <c r="AC536" s="197"/>
      <c r="AD536" s="197">
        <f t="shared" si="212"/>
        <v>0</v>
      </c>
      <c r="AE536" s="197">
        <f t="shared" si="213"/>
        <v>0</v>
      </c>
      <c r="AF536" s="197" t="str">
        <f t="shared" si="214"/>
        <v/>
      </c>
      <c r="AG536" s="194"/>
      <c r="AH536" s="194"/>
      <c r="AI536" s="194"/>
      <c r="AJ536" s="193"/>
      <c r="AK536" s="199"/>
      <c r="AL536" s="194"/>
      <c r="AM536" s="115" t="e">
        <f t="shared" si="215"/>
        <v>#VALUE!</v>
      </c>
      <c r="AO536" s="11">
        <f t="shared" si="216"/>
        <v>0</v>
      </c>
      <c r="AP536" s="11" t="e">
        <f t="shared" si="217"/>
        <v>#N/A</v>
      </c>
      <c r="AQ536" s="11" t="str">
        <f t="shared" si="218"/>
        <v/>
      </c>
      <c r="AS536" s="202">
        <f t="shared" si="219"/>
        <v>0</v>
      </c>
      <c r="AT536" s="11" t="str">
        <f t="shared" si="220"/>
        <v/>
      </c>
      <c r="AW536" s="116"/>
      <c r="AX536" s="115" t="e">
        <f t="shared" si="221"/>
        <v>#VALUE!</v>
      </c>
      <c r="AY536" s="278" t="str">
        <f t="shared" si="222"/>
        <v/>
      </c>
      <c r="BC536" s="115" t="str">
        <f>IF(E536="","",_xlfn.XLOOKUP(E536,'Summarized Plan'!A:A,'Summarized Plan'!K:K))</f>
        <v/>
      </c>
      <c r="XEU536" s="138">
        <f t="shared" si="223"/>
        <v>0</v>
      </c>
      <c r="XEV536" s="138" t="str">
        <f>IF(E536="","",B532)</f>
        <v/>
      </c>
      <c r="XEW536" s="153" t="str">
        <f t="shared" si="224"/>
        <v/>
      </c>
      <c r="XEX536" s="138" t="str">
        <f>IF(ISNA(VLOOKUP(E536,'Summarized Plan'!$A:$U,19,0)),"",VLOOKUP(E536,'Summarized Plan'!$A:$U,19,0))</f>
        <v/>
      </c>
      <c r="XEY536" s="16" t="str">
        <f>IF('Truck Utilization'!A511=0,"",'Truck Utilization'!A511)</f>
        <v/>
      </c>
      <c r="XEZ536" s="16" t="str">
        <f>IF('Truck Utilization'!B511=0,"",'Truck Utilization'!B511)</f>
        <v/>
      </c>
      <c r="XFA536" s="138">
        <f t="shared" si="203"/>
        <v>1</v>
      </c>
      <c r="XFB536" s="138" t="str">
        <f>IF('DSR Attendance'!A472="","",'DSR Attendance'!A472)</f>
        <v/>
      </c>
      <c r="XFC536" s="138" t="str">
        <f>IF('DSR Attendance'!B472="","",'DSR Attendance'!B472)</f>
        <v/>
      </c>
    </row>
    <row r="537" spans="1:55 16375:16383" ht="14.4" customHeight="1">
      <c r="A537" s="190" t="str">
        <f>IF(L537="","",VLOOKUP(L537,'Truck Utilization'!B$3:C$300,2,FALSE))</f>
        <v/>
      </c>
      <c r="B537" s="191"/>
      <c r="C537" s="192" t="str">
        <f>IF($B537="","",VLOOKUP($B537,'DSR Attendance'!$A$3:$E$273,5,FALSE))</f>
        <v/>
      </c>
      <c r="D537" s="193"/>
      <c r="E537" s="637"/>
      <c r="F537" s="195"/>
      <c r="G537" s="195"/>
      <c r="H537" s="195"/>
      <c r="I537" s="196" t="str">
        <f>IF(E537="","",VLOOKUP(E537,'Summarized Plan'!A:B,2,0))</f>
        <v/>
      </c>
      <c r="J537" s="194"/>
      <c r="K537" s="194" t="s">
        <v>378</v>
      </c>
      <c r="L537" s="195"/>
      <c r="M537" s="194" t="str">
        <f t="shared" si="204"/>
        <v/>
      </c>
      <c r="N537" s="195" t="str">
        <f>IF(E537="","",VLOOKUP(E537,'Summarized Plan'!$A:$C,3,0))</f>
        <v/>
      </c>
      <c r="O537" s="195" t="str">
        <f>IF(E537="","",VLOOKUP(E537,'Summarized Plan'!$A:$G,7,0))</f>
        <v/>
      </c>
      <c r="P537" s="196"/>
      <c r="Q537" s="198">
        <f t="shared" si="205"/>
        <v>0</v>
      </c>
      <c r="R537" s="197" t="str">
        <f>IF($B537="","",VLOOKUP($Q537,'DSR Attendance'!$A$3:$D$179,4,FALSE))</f>
        <v/>
      </c>
      <c r="S537" s="197"/>
      <c r="T537" s="197">
        <f t="shared" si="206"/>
        <v>0</v>
      </c>
      <c r="U537" s="197">
        <f t="shared" si="207"/>
        <v>0</v>
      </c>
      <c r="V537" s="197" t="str">
        <f t="shared" si="208"/>
        <v/>
      </c>
      <c r="W537" s="197"/>
      <c r="X537" s="197" t="str">
        <f>_xlfn.IFNA(IF(L537="","",VLOOKUP(L537,'Truck Utilization'!B$3:D$147,3,FALSE)),"")</f>
        <v/>
      </c>
      <c r="Y537" s="197" t="str">
        <f>IF(X537="","",IF(E537="","",VLOOKUP(E537,'Summarized Plan'!$A:$E,5,0)))</f>
        <v/>
      </c>
      <c r="Z537" s="197">
        <f t="shared" si="209"/>
        <v>0</v>
      </c>
      <c r="AA537" s="197">
        <f t="shared" si="210"/>
        <v>0</v>
      </c>
      <c r="AB537" s="197" t="str">
        <f t="shared" si="211"/>
        <v/>
      </c>
      <c r="AC537" s="197"/>
      <c r="AD537" s="197">
        <f t="shared" si="212"/>
        <v>0</v>
      </c>
      <c r="AE537" s="197">
        <f t="shared" si="213"/>
        <v>0</v>
      </c>
      <c r="AF537" s="197" t="str">
        <f t="shared" si="214"/>
        <v/>
      </c>
      <c r="AG537" s="194"/>
      <c r="AH537" s="194"/>
      <c r="AI537" s="194"/>
      <c r="AJ537" s="193"/>
      <c r="AK537" s="199"/>
      <c r="AL537" s="194"/>
      <c r="AM537" s="115" t="e">
        <f t="shared" si="215"/>
        <v>#VALUE!</v>
      </c>
      <c r="AO537" s="11">
        <f t="shared" si="216"/>
        <v>0</v>
      </c>
      <c r="AP537" s="11" t="e">
        <f t="shared" si="217"/>
        <v>#N/A</v>
      </c>
      <c r="AQ537" s="11" t="str">
        <f t="shared" si="218"/>
        <v/>
      </c>
      <c r="AS537" s="202">
        <f t="shared" si="219"/>
        <v>0</v>
      </c>
      <c r="AT537" s="11" t="str">
        <f t="shared" si="220"/>
        <v/>
      </c>
      <c r="AW537" s="116"/>
      <c r="AX537" s="115" t="e">
        <f t="shared" si="221"/>
        <v>#VALUE!</v>
      </c>
      <c r="AY537" s="278" t="str">
        <f t="shared" si="222"/>
        <v/>
      </c>
      <c r="BC537" s="115" t="str">
        <f>IF(E537="","",_xlfn.XLOOKUP(E537,'Summarized Plan'!A:A,'Summarized Plan'!K:K))</f>
        <v/>
      </c>
      <c r="XEU537" s="138">
        <f t="shared" si="223"/>
        <v>0</v>
      </c>
      <c r="XEV537" s="138" t="str">
        <f>IF(E537="","",B537)</f>
        <v/>
      </c>
      <c r="XEW537" s="153" t="str">
        <f t="shared" si="224"/>
        <v/>
      </c>
      <c r="XEX537" s="138" t="str">
        <f>IF(ISNA(VLOOKUP(E537,'Summarized Plan'!$A:$U,19,0)),"",VLOOKUP(E537,'Summarized Plan'!$A:$U,19,0))</f>
        <v/>
      </c>
      <c r="XEY537" s="16" t="str">
        <f>IF('Truck Utilization'!A512=0,"",'Truck Utilization'!A512)</f>
        <v/>
      </c>
      <c r="XEZ537" s="16" t="str">
        <f>IF('Truck Utilization'!B512=0,"",'Truck Utilization'!B512)</f>
        <v/>
      </c>
      <c r="XFA537" s="138">
        <f t="shared" si="203"/>
        <v>1</v>
      </c>
      <c r="XFB537" s="138" t="str">
        <f>IF('DSR Attendance'!A473="","",'DSR Attendance'!A473)</f>
        <v/>
      </c>
      <c r="XFC537" s="138" t="str">
        <f>IF('DSR Attendance'!B473="","",'DSR Attendance'!B473)</f>
        <v/>
      </c>
    </row>
    <row r="538" spans="1:55 16375:16383" ht="14.4" customHeight="1">
      <c r="A538" s="190" t="str">
        <f>IF(L538="","",VLOOKUP(L538,'Truck Utilization'!B$3:C$300,2,FALSE))</f>
        <v/>
      </c>
      <c r="B538" s="191"/>
      <c r="C538" s="192" t="str">
        <f>IF($B538="","",VLOOKUP($B538,'DSR Attendance'!$A$3:$E$273,5,FALSE))</f>
        <v/>
      </c>
      <c r="D538" s="193"/>
      <c r="E538" s="637"/>
      <c r="F538" s="195"/>
      <c r="G538" s="195"/>
      <c r="H538" s="195"/>
      <c r="I538" s="196" t="str">
        <f>IF(E538="","",VLOOKUP(E538,'Summarized Plan'!A:B,2,0))</f>
        <v/>
      </c>
      <c r="J538" s="194"/>
      <c r="K538" s="194" t="s">
        <v>378</v>
      </c>
      <c r="L538" s="195"/>
      <c r="M538" s="194" t="str">
        <f t="shared" si="204"/>
        <v/>
      </c>
      <c r="N538" s="195" t="str">
        <f>IF(E538="","",VLOOKUP(E538,'Summarized Plan'!$A:$C,3,0))</f>
        <v/>
      </c>
      <c r="O538" s="195" t="str">
        <f>IF(E538="","",VLOOKUP(E538,'Summarized Plan'!$A:$G,7,0))</f>
        <v/>
      </c>
      <c r="P538" s="196"/>
      <c r="Q538" s="198">
        <f t="shared" si="205"/>
        <v>0</v>
      </c>
      <c r="R538" s="197" t="str">
        <f>IF($B538="","",VLOOKUP($Q538,'DSR Attendance'!$A$3:$D$179,4,FALSE))</f>
        <v/>
      </c>
      <c r="S538" s="197"/>
      <c r="T538" s="197">
        <f t="shared" si="206"/>
        <v>0</v>
      </c>
      <c r="U538" s="197">
        <f t="shared" si="207"/>
        <v>0</v>
      </c>
      <c r="V538" s="197" t="str">
        <f t="shared" si="208"/>
        <v/>
      </c>
      <c r="W538" s="197"/>
      <c r="X538" s="197" t="str">
        <f>_xlfn.IFNA(IF(L538="","",VLOOKUP(L538,'Truck Utilization'!B$3:D$147,3,FALSE)),"")</f>
        <v/>
      </c>
      <c r="Y538" s="197" t="str">
        <f>IF(X538="","",IF(E538="","",VLOOKUP(E538,'Summarized Plan'!$A:$E,5,0)))</f>
        <v/>
      </c>
      <c r="Z538" s="197">
        <f t="shared" si="209"/>
        <v>0</v>
      </c>
      <c r="AA538" s="197">
        <f t="shared" si="210"/>
        <v>0</v>
      </c>
      <c r="AB538" s="197" t="str">
        <f t="shared" si="211"/>
        <v/>
      </c>
      <c r="AC538" s="197"/>
      <c r="AD538" s="197">
        <f t="shared" si="212"/>
        <v>0</v>
      </c>
      <c r="AE538" s="197">
        <f t="shared" si="213"/>
        <v>0</v>
      </c>
      <c r="AF538" s="197" t="str">
        <f t="shared" si="214"/>
        <v/>
      </c>
      <c r="AG538" s="194"/>
      <c r="AH538" s="194"/>
      <c r="AI538" s="194"/>
      <c r="AJ538" s="193"/>
      <c r="AK538" s="199"/>
      <c r="AL538" s="194"/>
      <c r="AM538" s="115" t="e">
        <f t="shared" si="215"/>
        <v>#VALUE!</v>
      </c>
      <c r="AO538" s="11">
        <f t="shared" si="216"/>
        <v>0</v>
      </c>
      <c r="AP538" s="11" t="e">
        <f t="shared" si="217"/>
        <v>#N/A</v>
      </c>
      <c r="AQ538" s="11" t="str">
        <f t="shared" si="218"/>
        <v/>
      </c>
      <c r="AS538" s="202">
        <f t="shared" si="219"/>
        <v>0</v>
      </c>
      <c r="AT538" s="11" t="str">
        <f t="shared" si="220"/>
        <v/>
      </c>
      <c r="AW538" s="116"/>
      <c r="AX538" s="115" t="e">
        <f t="shared" si="221"/>
        <v>#VALUE!</v>
      </c>
      <c r="AY538" s="278" t="str">
        <f t="shared" si="222"/>
        <v/>
      </c>
      <c r="BC538" s="115" t="str">
        <f>IF(E538="","",_xlfn.XLOOKUP(E538,'Summarized Plan'!A:A,'Summarized Plan'!K:K))</f>
        <v/>
      </c>
      <c r="XEU538" s="138">
        <f t="shared" si="223"/>
        <v>0</v>
      </c>
      <c r="XEV538" s="138" t="str">
        <f>IF(E538="","",B537)</f>
        <v/>
      </c>
      <c r="XEW538" s="153" t="str">
        <f t="shared" si="224"/>
        <v/>
      </c>
      <c r="XEX538" s="138" t="str">
        <f>IF(ISNA(VLOOKUP(E538,'Summarized Plan'!$A:$U,19,0)),"",VLOOKUP(E538,'Summarized Plan'!$A:$U,19,0))</f>
        <v/>
      </c>
      <c r="XEY538" s="16" t="str">
        <f>IF('Truck Utilization'!A513=0,"",'Truck Utilization'!A513)</f>
        <v/>
      </c>
      <c r="XEZ538" s="16" t="str">
        <f>IF('Truck Utilization'!B513=0,"",'Truck Utilization'!B513)</f>
        <v/>
      </c>
      <c r="XFA538" s="138">
        <f t="shared" si="203"/>
        <v>1</v>
      </c>
      <c r="XFB538" s="138" t="str">
        <f>IF('DSR Attendance'!A474="","",'DSR Attendance'!A474)</f>
        <v/>
      </c>
      <c r="XFC538" s="138" t="str">
        <f>IF('DSR Attendance'!B474="","",'DSR Attendance'!B474)</f>
        <v/>
      </c>
    </row>
    <row r="539" spans="1:55 16375:16383" ht="14.4" customHeight="1">
      <c r="A539" s="190" t="str">
        <f>IF(L539="","",VLOOKUP(L539,'Truck Utilization'!B$3:C$300,2,FALSE))</f>
        <v/>
      </c>
      <c r="B539" s="191"/>
      <c r="C539" s="192" t="str">
        <f>IF($B539="","",VLOOKUP($B539,'DSR Attendance'!$A$3:$E$273,5,FALSE))</f>
        <v/>
      </c>
      <c r="D539" s="193"/>
      <c r="E539" s="637"/>
      <c r="F539" s="195"/>
      <c r="G539" s="195"/>
      <c r="H539" s="195"/>
      <c r="I539" s="196" t="str">
        <f>IF(E539="","",VLOOKUP(E539,'Summarized Plan'!A:B,2,0))</f>
        <v/>
      </c>
      <c r="J539" s="194"/>
      <c r="K539" s="194" t="s">
        <v>378</v>
      </c>
      <c r="L539" s="195"/>
      <c r="M539" s="194" t="str">
        <f t="shared" si="204"/>
        <v/>
      </c>
      <c r="N539" s="195" t="str">
        <f>IF(E539="","",VLOOKUP(E539,'Summarized Plan'!$A:$C,3,0))</f>
        <v/>
      </c>
      <c r="O539" s="195" t="str">
        <f>IF(E539="","",VLOOKUP(E539,'Summarized Plan'!$A:$G,7,0))</f>
        <v/>
      </c>
      <c r="P539" s="196"/>
      <c r="Q539" s="198">
        <f t="shared" si="205"/>
        <v>0</v>
      </c>
      <c r="R539" s="197" t="str">
        <f>IF($B539="","",VLOOKUP($Q539,'DSR Attendance'!$A$3:$D$179,4,FALSE))</f>
        <v/>
      </c>
      <c r="S539" s="197"/>
      <c r="T539" s="197">
        <f t="shared" si="206"/>
        <v>0</v>
      </c>
      <c r="U539" s="197">
        <f t="shared" si="207"/>
        <v>0</v>
      </c>
      <c r="V539" s="197" t="str">
        <f t="shared" si="208"/>
        <v/>
      </c>
      <c r="W539" s="197"/>
      <c r="X539" s="197" t="str">
        <f>_xlfn.IFNA(IF(L539="","",VLOOKUP(L539,'Truck Utilization'!B$3:D$147,3,FALSE)),"")</f>
        <v/>
      </c>
      <c r="Y539" s="197" t="str">
        <f>IF(X539="","",IF(E539="","",VLOOKUP(E539,'Summarized Plan'!$A:$E,5,0)))</f>
        <v/>
      </c>
      <c r="Z539" s="197">
        <f t="shared" si="209"/>
        <v>0</v>
      </c>
      <c r="AA539" s="197">
        <f t="shared" si="210"/>
        <v>0</v>
      </c>
      <c r="AB539" s="197" t="str">
        <f t="shared" si="211"/>
        <v/>
      </c>
      <c r="AC539" s="197"/>
      <c r="AD539" s="197">
        <f t="shared" si="212"/>
        <v>0</v>
      </c>
      <c r="AE539" s="197">
        <f t="shared" si="213"/>
        <v>0</v>
      </c>
      <c r="AF539" s="197" t="str">
        <f t="shared" si="214"/>
        <v/>
      </c>
      <c r="AG539" s="194"/>
      <c r="AH539" s="194"/>
      <c r="AI539" s="194"/>
      <c r="AJ539" s="193"/>
      <c r="AK539" s="199"/>
      <c r="AL539" s="194"/>
      <c r="AM539" s="115" t="e">
        <f t="shared" si="215"/>
        <v>#VALUE!</v>
      </c>
      <c r="AO539" s="11">
        <f t="shared" si="216"/>
        <v>0</v>
      </c>
      <c r="AP539" s="11" t="e">
        <f t="shared" si="217"/>
        <v>#N/A</v>
      </c>
      <c r="AQ539" s="11" t="str">
        <f t="shared" si="218"/>
        <v/>
      </c>
      <c r="AS539" s="202">
        <f t="shared" si="219"/>
        <v>0</v>
      </c>
      <c r="AT539" s="11" t="str">
        <f t="shared" si="220"/>
        <v/>
      </c>
      <c r="AW539" s="116"/>
      <c r="AX539" s="115" t="e">
        <f t="shared" si="221"/>
        <v>#VALUE!</v>
      </c>
      <c r="AY539" s="278" t="str">
        <f t="shared" si="222"/>
        <v/>
      </c>
      <c r="BC539" s="115" t="str">
        <f>IF(E539="","",_xlfn.XLOOKUP(E539,'Summarized Plan'!A:A,'Summarized Plan'!K:K))</f>
        <v/>
      </c>
      <c r="XEU539" s="138">
        <f t="shared" si="223"/>
        <v>0</v>
      </c>
      <c r="XEV539" s="138" t="str">
        <f>IF(E539="","",B537)</f>
        <v/>
      </c>
      <c r="XEW539" s="153" t="str">
        <f t="shared" si="224"/>
        <v/>
      </c>
      <c r="XEX539" s="138" t="str">
        <f>IF(ISNA(VLOOKUP(E539,'Summarized Plan'!$A:$U,19,0)),"",VLOOKUP(E539,'Summarized Plan'!$A:$U,19,0))</f>
        <v/>
      </c>
      <c r="XEY539" s="16" t="str">
        <f>IF('Truck Utilization'!A514=0,"",'Truck Utilization'!A514)</f>
        <v/>
      </c>
      <c r="XEZ539" s="16" t="str">
        <f>IF('Truck Utilization'!B514=0,"",'Truck Utilization'!B514)</f>
        <v/>
      </c>
      <c r="XFA539" s="138">
        <f t="shared" si="203"/>
        <v>1</v>
      </c>
      <c r="XFB539" s="138" t="str">
        <f>IF('DSR Attendance'!A475="","",'DSR Attendance'!A475)</f>
        <v/>
      </c>
      <c r="XFC539" s="138" t="str">
        <f>IF('DSR Attendance'!B475="","",'DSR Attendance'!B475)</f>
        <v/>
      </c>
    </row>
    <row r="540" spans="1:55 16375:16383" ht="14.4" customHeight="1">
      <c r="A540" s="190" t="str">
        <f>IF(L540="","",VLOOKUP(L540,'Truck Utilization'!B$3:C$300,2,FALSE))</f>
        <v/>
      </c>
      <c r="B540" s="191"/>
      <c r="C540" s="192" t="str">
        <f>IF($B540="","",VLOOKUP($B540,'DSR Attendance'!$A$3:$E$273,5,FALSE))</f>
        <v/>
      </c>
      <c r="D540" s="193"/>
      <c r="E540" s="637"/>
      <c r="F540" s="195"/>
      <c r="G540" s="195"/>
      <c r="H540" s="195"/>
      <c r="I540" s="196" t="str">
        <f>IF(E540="","",VLOOKUP(E540,'Summarized Plan'!A:B,2,0))</f>
        <v/>
      </c>
      <c r="J540" s="194"/>
      <c r="K540" s="194" t="s">
        <v>378</v>
      </c>
      <c r="L540" s="195"/>
      <c r="M540" s="194" t="str">
        <f t="shared" si="204"/>
        <v/>
      </c>
      <c r="N540" s="195" t="str">
        <f>IF(E540="","",VLOOKUP(E540,'Summarized Plan'!$A:$C,3,0))</f>
        <v/>
      </c>
      <c r="O540" s="195" t="str">
        <f>IF(E540="","",VLOOKUP(E540,'Summarized Plan'!$A:$G,7,0))</f>
        <v/>
      </c>
      <c r="P540" s="196"/>
      <c r="Q540" s="198">
        <f t="shared" si="205"/>
        <v>0</v>
      </c>
      <c r="R540" s="197" t="str">
        <f>IF($B540="","",VLOOKUP($Q540,'DSR Attendance'!$A$3:$D$179,4,FALSE))</f>
        <v/>
      </c>
      <c r="S540" s="197"/>
      <c r="T540" s="197">
        <f t="shared" si="206"/>
        <v>0</v>
      </c>
      <c r="U540" s="197">
        <f t="shared" si="207"/>
        <v>0</v>
      </c>
      <c r="V540" s="197" t="str">
        <f t="shared" si="208"/>
        <v/>
      </c>
      <c r="W540" s="197"/>
      <c r="X540" s="197" t="str">
        <f>_xlfn.IFNA(IF(L540="","",VLOOKUP(L540,'Truck Utilization'!B$3:D$147,3,FALSE)),"")</f>
        <v/>
      </c>
      <c r="Y540" s="197" t="str">
        <f>IF(X540="","",IF(E540="","",VLOOKUP(E540,'Summarized Plan'!$A:$E,5,0)))</f>
        <v/>
      </c>
      <c r="Z540" s="197">
        <f t="shared" si="209"/>
        <v>0</v>
      </c>
      <c r="AA540" s="197">
        <f t="shared" si="210"/>
        <v>0</v>
      </c>
      <c r="AB540" s="197" t="str">
        <f t="shared" si="211"/>
        <v/>
      </c>
      <c r="AC540" s="197"/>
      <c r="AD540" s="197">
        <f t="shared" si="212"/>
        <v>0</v>
      </c>
      <c r="AE540" s="197">
        <f t="shared" si="213"/>
        <v>0</v>
      </c>
      <c r="AF540" s="197" t="str">
        <f t="shared" si="214"/>
        <v/>
      </c>
      <c r="AG540" s="194"/>
      <c r="AH540" s="194"/>
      <c r="AI540" s="194"/>
      <c r="AJ540" s="193"/>
      <c r="AK540" s="199"/>
      <c r="AL540" s="194"/>
      <c r="AM540" s="115" t="e">
        <f t="shared" si="215"/>
        <v>#VALUE!</v>
      </c>
      <c r="AO540" s="11">
        <f t="shared" si="216"/>
        <v>0</v>
      </c>
      <c r="AP540" s="11" t="e">
        <f t="shared" si="217"/>
        <v>#N/A</v>
      </c>
      <c r="AQ540" s="11" t="str">
        <f t="shared" si="218"/>
        <v/>
      </c>
      <c r="AS540" s="202">
        <f t="shared" si="219"/>
        <v>0</v>
      </c>
      <c r="AT540" s="11" t="str">
        <f t="shared" si="220"/>
        <v/>
      </c>
      <c r="AW540" s="116"/>
      <c r="AX540" s="115" t="e">
        <f t="shared" si="221"/>
        <v>#VALUE!</v>
      </c>
      <c r="AY540" s="278" t="str">
        <f t="shared" si="222"/>
        <v/>
      </c>
      <c r="BC540" s="115" t="str">
        <f>IF(E540="","",_xlfn.XLOOKUP(E540,'Summarized Plan'!A:A,'Summarized Plan'!K:K))</f>
        <v/>
      </c>
      <c r="XEU540" s="138">
        <f t="shared" si="223"/>
        <v>0</v>
      </c>
      <c r="XEV540" s="138" t="str">
        <f>IF(E540="","",B537)</f>
        <v/>
      </c>
      <c r="XEW540" s="153" t="str">
        <f t="shared" si="224"/>
        <v/>
      </c>
      <c r="XEX540" s="138" t="str">
        <f>IF(ISNA(VLOOKUP(E540,'Summarized Plan'!$A:$U,19,0)),"",VLOOKUP(E540,'Summarized Plan'!$A:$U,19,0))</f>
        <v/>
      </c>
      <c r="XEY540" s="16" t="str">
        <f>IF('Truck Utilization'!A515=0,"",'Truck Utilization'!A515)</f>
        <v/>
      </c>
      <c r="XEZ540" s="16" t="str">
        <f>IF('Truck Utilization'!B515=0,"",'Truck Utilization'!B515)</f>
        <v/>
      </c>
      <c r="XFA540" s="138">
        <f t="shared" si="203"/>
        <v>1</v>
      </c>
      <c r="XFB540" s="138" t="str">
        <f>IF('DSR Attendance'!A476="","",'DSR Attendance'!A476)</f>
        <v/>
      </c>
      <c r="XFC540" s="138" t="str">
        <f>IF('DSR Attendance'!B476="","",'DSR Attendance'!B476)</f>
        <v/>
      </c>
    </row>
    <row r="541" spans="1:55 16375:16383" ht="14.4" customHeight="1">
      <c r="A541" s="190" t="str">
        <f>IF(L541="","",VLOOKUP(L541,'Truck Utilization'!B$3:C$300,2,FALSE))</f>
        <v/>
      </c>
      <c r="B541" s="191"/>
      <c r="C541" s="192" t="str">
        <f>IF($B541="","",VLOOKUP($B541,'DSR Attendance'!$A$3:$E$273,5,FALSE))</f>
        <v/>
      </c>
      <c r="D541" s="193"/>
      <c r="E541" s="637"/>
      <c r="F541" s="195"/>
      <c r="G541" s="195"/>
      <c r="H541" s="195"/>
      <c r="I541" s="196" t="str">
        <f>IF(E541="","",VLOOKUP(E541,'Summarized Plan'!A:B,2,0))</f>
        <v/>
      </c>
      <c r="J541" s="194"/>
      <c r="K541" s="194" t="s">
        <v>378</v>
      </c>
      <c r="L541" s="195"/>
      <c r="M541" s="194" t="str">
        <f t="shared" si="204"/>
        <v/>
      </c>
      <c r="N541" s="195" t="str">
        <f>IF(E541="","",VLOOKUP(E541,'Summarized Plan'!$A:$C,3,0))</f>
        <v/>
      </c>
      <c r="O541" s="195" t="str">
        <f>IF(E541="","",VLOOKUP(E541,'Summarized Plan'!$A:$G,7,0))</f>
        <v/>
      </c>
      <c r="P541" s="196"/>
      <c r="Q541" s="198">
        <f t="shared" si="205"/>
        <v>0</v>
      </c>
      <c r="R541" s="197" t="str">
        <f>IF($B541="","",VLOOKUP($Q541,'DSR Attendance'!$A$3:$D$179,4,FALSE))</f>
        <v/>
      </c>
      <c r="S541" s="197"/>
      <c r="T541" s="197">
        <f t="shared" si="206"/>
        <v>0</v>
      </c>
      <c r="U541" s="197">
        <f t="shared" si="207"/>
        <v>0</v>
      </c>
      <c r="V541" s="197" t="str">
        <f t="shared" si="208"/>
        <v/>
      </c>
      <c r="W541" s="197"/>
      <c r="X541" s="197" t="str">
        <f>_xlfn.IFNA(IF(L541="","",VLOOKUP(L541,'Truck Utilization'!B$3:D$147,3,FALSE)),"")</f>
        <v/>
      </c>
      <c r="Y541" s="197" t="str">
        <f>IF(X541="","",IF(E541="","",VLOOKUP(E541,'Summarized Plan'!$A:$E,5,0)))</f>
        <v/>
      </c>
      <c r="Z541" s="197">
        <f t="shared" si="209"/>
        <v>0</v>
      </c>
      <c r="AA541" s="197">
        <f t="shared" si="210"/>
        <v>0</v>
      </c>
      <c r="AB541" s="197" t="str">
        <f t="shared" si="211"/>
        <v/>
      </c>
      <c r="AC541" s="197"/>
      <c r="AD541" s="197">
        <f t="shared" si="212"/>
        <v>0</v>
      </c>
      <c r="AE541" s="197">
        <f t="shared" si="213"/>
        <v>0</v>
      </c>
      <c r="AF541" s="197" t="str">
        <f t="shared" si="214"/>
        <v/>
      </c>
      <c r="AG541" s="194"/>
      <c r="AH541" s="194"/>
      <c r="AI541" s="194"/>
      <c r="AJ541" s="193"/>
      <c r="AK541" s="199"/>
      <c r="AL541" s="194"/>
      <c r="AM541" s="115" t="e">
        <f t="shared" si="215"/>
        <v>#VALUE!</v>
      </c>
      <c r="AO541" s="11">
        <f t="shared" si="216"/>
        <v>0</v>
      </c>
      <c r="AP541" s="11" t="e">
        <f t="shared" si="217"/>
        <v>#N/A</v>
      </c>
      <c r="AQ541" s="11" t="str">
        <f t="shared" si="218"/>
        <v/>
      </c>
      <c r="AS541" s="202">
        <f t="shared" si="219"/>
        <v>0</v>
      </c>
      <c r="AT541" s="11" t="str">
        <f t="shared" si="220"/>
        <v/>
      </c>
      <c r="AW541" s="116"/>
      <c r="AX541" s="115" t="e">
        <f t="shared" si="221"/>
        <v>#VALUE!</v>
      </c>
      <c r="AY541" s="278" t="str">
        <f t="shared" si="222"/>
        <v/>
      </c>
      <c r="BC541" s="115" t="str">
        <f>IF(E541="","",_xlfn.XLOOKUP(E541,'Summarized Plan'!A:A,'Summarized Plan'!K:K))</f>
        <v/>
      </c>
      <c r="XEU541" s="138">
        <f t="shared" si="223"/>
        <v>0</v>
      </c>
      <c r="XEV541" s="138" t="str">
        <f>IF(E541="","",B537)</f>
        <v/>
      </c>
      <c r="XEW541" s="153" t="str">
        <f t="shared" si="224"/>
        <v/>
      </c>
      <c r="XEX541" s="138" t="str">
        <f>IF(ISNA(VLOOKUP(E541,'Summarized Plan'!$A:$U,19,0)),"",VLOOKUP(E541,'Summarized Plan'!$A:$U,19,0))</f>
        <v/>
      </c>
      <c r="XEY541" s="16" t="str">
        <f>IF('Truck Utilization'!A516=0,"",'Truck Utilization'!A516)</f>
        <v/>
      </c>
      <c r="XEZ541" s="16" t="str">
        <f>IF('Truck Utilization'!B516=0,"",'Truck Utilization'!B516)</f>
        <v/>
      </c>
      <c r="XFA541" s="138">
        <f t="shared" si="203"/>
        <v>1</v>
      </c>
      <c r="XFB541" s="138" t="str">
        <f>IF('DSR Attendance'!A477="","",'DSR Attendance'!A477)</f>
        <v/>
      </c>
      <c r="XFC541" s="138" t="str">
        <f>IF('DSR Attendance'!B477="","",'DSR Attendance'!B477)</f>
        <v/>
      </c>
    </row>
    <row r="542" spans="1:55 16375:16383" ht="14.4" customHeight="1">
      <c r="A542" s="190" t="str">
        <f>IF(L542="","",VLOOKUP(L542,'Truck Utilization'!B$3:C$300,2,FALSE))</f>
        <v/>
      </c>
      <c r="B542" s="191"/>
      <c r="C542" s="192" t="str">
        <f>IF($B542="","",VLOOKUP($B542,'DSR Attendance'!$A$3:$E$273,5,FALSE))</f>
        <v/>
      </c>
      <c r="D542" s="193"/>
      <c r="E542" s="637"/>
      <c r="F542" s="195"/>
      <c r="G542" s="195"/>
      <c r="H542" s="195"/>
      <c r="I542" s="196" t="str">
        <f>IF(E542="","",VLOOKUP(E542,'Summarized Plan'!A:B,2,0))</f>
        <v/>
      </c>
      <c r="J542" s="194"/>
      <c r="K542" s="194" t="s">
        <v>378</v>
      </c>
      <c r="L542" s="195"/>
      <c r="M542" s="194" t="str">
        <f t="shared" si="204"/>
        <v/>
      </c>
      <c r="N542" s="195" t="str">
        <f>IF(E542="","",VLOOKUP(E542,'Summarized Plan'!$A:$C,3,0))</f>
        <v/>
      </c>
      <c r="O542" s="195" t="str">
        <f>IF(E542="","",VLOOKUP(E542,'Summarized Plan'!$A:$G,7,0))</f>
        <v/>
      </c>
      <c r="P542" s="196"/>
      <c r="Q542" s="198">
        <f t="shared" si="205"/>
        <v>0</v>
      </c>
      <c r="R542" s="197" t="str">
        <f>IF($B542="","",VLOOKUP($Q542,'DSR Attendance'!$A$3:$D$179,4,FALSE))</f>
        <v/>
      </c>
      <c r="S542" s="197"/>
      <c r="T542" s="197">
        <f t="shared" si="206"/>
        <v>0</v>
      </c>
      <c r="U542" s="197">
        <f t="shared" si="207"/>
        <v>0</v>
      </c>
      <c r="V542" s="197" t="str">
        <f t="shared" si="208"/>
        <v/>
      </c>
      <c r="W542" s="197"/>
      <c r="X542" s="197" t="str">
        <f>_xlfn.IFNA(IF(L542="","",VLOOKUP(L542,'Truck Utilization'!B$3:D$147,3,FALSE)),"")</f>
        <v/>
      </c>
      <c r="Y542" s="197" t="str">
        <f>IF(X542="","",IF(E542="","",VLOOKUP(E542,'Summarized Plan'!$A:$E,5,0)))</f>
        <v/>
      </c>
      <c r="Z542" s="197">
        <f t="shared" si="209"/>
        <v>0</v>
      </c>
      <c r="AA542" s="197">
        <f t="shared" si="210"/>
        <v>0</v>
      </c>
      <c r="AB542" s="197" t="str">
        <f t="shared" si="211"/>
        <v/>
      </c>
      <c r="AC542" s="197"/>
      <c r="AD542" s="197">
        <f t="shared" si="212"/>
        <v>0</v>
      </c>
      <c r="AE542" s="197">
        <f t="shared" si="213"/>
        <v>0</v>
      </c>
      <c r="AF542" s="197" t="str">
        <f t="shared" si="214"/>
        <v/>
      </c>
      <c r="AG542" s="194"/>
      <c r="AH542" s="194"/>
      <c r="AI542" s="194"/>
      <c r="AJ542" s="193"/>
      <c r="AK542" s="199"/>
      <c r="AL542" s="194"/>
      <c r="AM542" s="115" t="e">
        <f t="shared" si="215"/>
        <v>#VALUE!</v>
      </c>
      <c r="AO542" s="11">
        <f t="shared" si="216"/>
        <v>0</v>
      </c>
      <c r="AP542" s="11" t="e">
        <f t="shared" si="217"/>
        <v>#N/A</v>
      </c>
      <c r="AQ542" s="11" t="str">
        <f t="shared" si="218"/>
        <v/>
      </c>
      <c r="AS542" s="202">
        <f t="shared" si="219"/>
        <v>0</v>
      </c>
      <c r="AT542" s="11" t="str">
        <f t="shared" si="220"/>
        <v/>
      </c>
      <c r="AW542" s="116"/>
      <c r="AX542" s="115" t="e">
        <f t="shared" si="221"/>
        <v>#VALUE!</v>
      </c>
      <c r="AY542" s="278" t="str">
        <f t="shared" si="222"/>
        <v/>
      </c>
      <c r="BC542" s="115" t="str">
        <f>IF(E542="","",_xlfn.XLOOKUP(E542,'Summarized Plan'!A:A,'Summarized Plan'!K:K))</f>
        <v/>
      </c>
      <c r="XEU542" s="138">
        <f t="shared" si="223"/>
        <v>0</v>
      </c>
      <c r="XEV542" s="138" t="str">
        <f>IF(E542="","",B542)</f>
        <v/>
      </c>
      <c r="XEW542" s="153" t="str">
        <f t="shared" si="224"/>
        <v/>
      </c>
      <c r="XEX542" s="138" t="str">
        <f>IF(ISNA(VLOOKUP(E542,'Summarized Plan'!$A:$U,19,0)),"",VLOOKUP(E542,'Summarized Plan'!$A:$U,19,0))</f>
        <v/>
      </c>
      <c r="XEY542" s="16" t="str">
        <f>IF('Truck Utilization'!A522=0,"",'Truck Utilization'!A522)</f>
        <v/>
      </c>
      <c r="XEZ542" s="16" t="str">
        <f>IF('Truck Utilization'!B522=0,"",'Truck Utilization'!B522)</f>
        <v/>
      </c>
      <c r="XFA542" s="138">
        <f t="shared" si="203"/>
        <v>1</v>
      </c>
      <c r="XFB542" s="138" t="str">
        <f>IF('DSR Attendance'!A483="","",'DSR Attendance'!A483)</f>
        <v/>
      </c>
      <c r="XFC542" s="138" t="str">
        <f>IF('DSR Attendance'!B483="","",'DSR Attendance'!B483)</f>
        <v/>
      </c>
    </row>
    <row r="543" spans="1:55 16375:16383" ht="14.4" customHeight="1">
      <c r="A543" s="190" t="str">
        <f>IF(L543="","",VLOOKUP(L543,'Truck Utilization'!B$3:C$300,2,FALSE))</f>
        <v/>
      </c>
      <c r="B543" s="191"/>
      <c r="C543" s="192" t="str">
        <f>IF($B543="","",VLOOKUP($B543,'DSR Attendance'!$A$3:$E$273,5,FALSE))</f>
        <v/>
      </c>
      <c r="D543" s="193"/>
      <c r="E543" s="637"/>
      <c r="F543" s="195"/>
      <c r="G543" s="195"/>
      <c r="H543" s="195"/>
      <c r="I543" s="196" t="str">
        <f>IF(E543="","",VLOOKUP(E543,'Summarized Plan'!A:B,2,0))</f>
        <v/>
      </c>
      <c r="J543" s="194"/>
      <c r="K543" s="194" t="s">
        <v>378</v>
      </c>
      <c r="L543" s="195"/>
      <c r="M543" s="194" t="str">
        <f t="shared" si="204"/>
        <v/>
      </c>
      <c r="N543" s="195" t="str">
        <f>IF(E543="","",VLOOKUP(E543,'Summarized Plan'!$A:$C,3,0))</f>
        <v/>
      </c>
      <c r="O543" s="195" t="str">
        <f>IF(E543="","",VLOOKUP(E543,'Summarized Plan'!$A:$G,7,0))</f>
        <v/>
      </c>
      <c r="P543" s="196"/>
      <c r="Q543" s="198">
        <f t="shared" si="205"/>
        <v>0</v>
      </c>
      <c r="R543" s="197" t="str">
        <f>IF($B543="","",VLOOKUP($Q543,'DSR Attendance'!$A$3:$D$179,4,FALSE))</f>
        <v/>
      </c>
      <c r="S543" s="197"/>
      <c r="T543" s="197">
        <f t="shared" si="206"/>
        <v>0</v>
      </c>
      <c r="U543" s="197">
        <f t="shared" si="207"/>
        <v>0</v>
      </c>
      <c r="V543" s="197" t="str">
        <f t="shared" si="208"/>
        <v/>
      </c>
      <c r="W543" s="197"/>
      <c r="X543" s="197" t="str">
        <f>_xlfn.IFNA(IF(L543="","",VLOOKUP(L543,'Truck Utilization'!B$3:D$147,3,FALSE)),"")</f>
        <v/>
      </c>
      <c r="Y543" s="197" t="str">
        <f>IF(X543="","",IF(E543="","",VLOOKUP(E543,'Summarized Plan'!$A:$E,5,0)))</f>
        <v/>
      </c>
      <c r="Z543" s="197">
        <f t="shared" si="209"/>
        <v>0</v>
      </c>
      <c r="AA543" s="197">
        <f t="shared" si="210"/>
        <v>0</v>
      </c>
      <c r="AB543" s="197" t="str">
        <f t="shared" si="211"/>
        <v/>
      </c>
      <c r="AC543" s="197"/>
      <c r="AD543" s="197">
        <f t="shared" si="212"/>
        <v>0</v>
      </c>
      <c r="AE543" s="197">
        <f t="shared" si="213"/>
        <v>0</v>
      </c>
      <c r="AF543" s="197" t="str">
        <f t="shared" si="214"/>
        <v/>
      </c>
      <c r="AG543" s="194"/>
      <c r="AH543" s="194"/>
      <c r="AI543" s="194"/>
      <c r="AJ543" s="193"/>
      <c r="AK543" s="199"/>
      <c r="AL543" s="194"/>
      <c r="AM543" s="115" t="e">
        <f t="shared" si="215"/>
        <v>#VALUE!</v>
      </c>
      <c r="AO543" s="11">
        <f t="shared" si="216"/>
        <v>0</v>
      </c>
      <c r="AP543" s="11" t="e">
        <f t="shared" si="217"/>
        <v>#N/A</v>
      </c>
      <c r="AQ543" s="11" t="str">
        <f t="shared" si="218"/>
        <v/>
      </c>
      <c r="AS543" s="202">
        <f t="shared" si="219"/>
        <v>0</v>
      </c>
      <c r="AT543" s="11" t="str">
        <f t="shared" si="220"/>
        <v/>
      </c>
      <c r="AW543" s="116"/>
      <c r="AX543" s="115" t="e">
        <f t="shared" si="221"/>
        <v>#VALUE!</v>
      </c>
      <c r="AY543" s="278" t="str">
        <f t="shared" si="222"/>
        <v/>
      </c>
      <c r="BC543" s="115" t="str">
        <f>IF(E543="","",_xlfn.XLOOKUP(E543,'Summarized Plan'!A:A,'Summarized Plan'!K:K))</f>
        <v/>
      </c>
      <c r="XEU543" s="138">
        <f t="shared" si="223"/>
        <v>0</v>
      </c>
      <c r="XEV543" s="138" t="str">
        <f>IF(E543="","",B542)</f>
        <v/>
      </c>
      <c r="XEW543" s="153" t="str">
        <f t="shared" si="224"/>
        <v/>
      </c>
      <c r="XEX543" s="138" t="str">
        <f>IF(ISNA(VLOOKUP(E543,'Summarized Plan'!$A:$U,19,0)),"",VLOOKUP(E543,'Summarized Plan'!$A:$U,19,0))</f>
        <v/>
      </c>
      <c r="XEY543" s="16" t="str">
        <f>IF('Truck Utilization'!A523=0,"",'Truck Utilization'!A523)</f>
        <v/>
      </c>
      <c r="XEZ543" s="16" t="str">
        <f>IF('Truck Utilization'!B523=0,"",'Truck Utilization'!B523)</f>
        <v/>
      </c>
      <c r="XFA543" s="138">
        <f t="shared" si="203"/>
        <v>1</v>
      </c>
      <c r="XFB543" s="138" t="str">
        <f>IF('DSR Attendance'!A484="","",'DSR Attendance'!A484)</f>
        <v/>
      </c>
      <c r="XFC543" s="138" t="str">
        <f>IF('DSR Attendance'!B484="","",'DSR Attendance'!B484)</f>
        <v/>
      </c>
    </row>
    <row r="544" spans="1:55 16375:16383" ht="14.4" customHeight="1">
      <c r="A544" s="190" t="str">
        <f>IF(L544="","",VLOOKUP(L544,'Truck Utilization'!B$3:C$300,2,FALSE))</f>
        <v/>
      </c>
      <c r="B544" s="191"/>
      <c r="C544" s="192" t="str">
        <f>IF($B544="","",VLOOKUP($B544,'DSR Attendance'!$A$3:$E$273,5,FALSE))</f>
        <v/>
      </c>
      <c r="D544" s="193"/>
      <c r="E544" s="637"/>
      <c r="F544" s="195"/>
      <c r="G544" s="195"/>
      <c r="H544" s="195"/>
      <c r="I544" s="196" t="str">
        <f>IF(E544="","",VLOOKUP(E544,'Summarized Plan'!A:B,2,0))</f>
        <v/>
      </c>
      <c r="J544" s="194"/>
      <c r="K544" s="194" t="s">
        <v>378</v>
      </c>
      <c r="L544" s="195"/>
      <c r="M544" s="194" t="str">
        <f t="shared" si="204"/>
        <v/>
      </c>
      <c r="N544" s="195" t="str">
        <f>IF(E544="","",VLOOKUP(E544,'Summarized Plan'!$A:$C,3,0))</f>
        <v/>
      </c>
      <c r="O544" s="195" t="str">
        <f>IF(E544="","",VLOOKUP(E544,'Summarized Plan'!$A:$G,7,0))</f>
        <v/>
      </c>
      <c r="P544" s="196"/>
      <c r="Q544" s="198">
        <f t="shared" si="205"/>
        <v>0</v>
      </c>
      <c r="R544" s="197" t="str">
        <f>IF($B544="","",VLOOKUP($Q544,'DSR Attendance'!$A$3:$D$179,4,FALSE))</f>
        <v/>
      </c>
      <c r="S544" s="197"/>
      <c r="T544" s="197">
        <f t="shared" si="206"/>
        <v>0</v>
      </c>
      <c r="U544" s="197">
        <f t="shared" si="207"/>
        <v>0</v>
      </c>
      <c r="V544" s="197" t="str">
        <f t="shared" si="208"/>
        <v/>
      </c>
      <c r="W544" s="197"/>
      <c r="X544" s="197" t="str">
        <f>_xlfn.IFNA(IF(L544="","",VLOOKUP(L544,'Truck Utilization'!B$3:D$147,3,FALSE)),"")</f>
        <v/>
      </c>
      <c r="Y544" s="197" t="str">
        <f>IF(X544="","",IF(E544="","",VLOOKUP(E544,'Summarized Plan'!$A:$E,5,0)))</f>
        <v/>
      </c>
      <c r="Z544" s="197">
        <f t="shared" si="209"/>
        <v>0</v>
      </c>
      <c r="AA544" s="197">
        <f t="shared" si="210"/>
        <v>0</v>
      </c>
      <c r="AB544" s="197" t="str">
        <f t="shared" si="211"/>
        <v/>
      </c>
      <c r="AC544" s="197"/>
      <c r="AD544" s="197">
        <f t="shared" si="212"/>
        <v>0</v>
      </c>
      <c r="AE544" s="197">
        <f t="shared" si="213"/>
        <v>0</v>
      </c>
      <c r="AF544" s="197" t="str">
        <f t="shared" si="214"/>
        <v/>
      </c>
      <c r="AG544" s="194"/>
      <c r="AH544" s="194"/>
      <c r="AI544" s="194"/>
      <c r="AJ544" s="193"/>
      <c r="AK544" s="199"/>
      <c r="AL544" s="194"/>
      <c r="AM544" s="115" t="e">
        <f t="shared" si="215"/>
        <v>#VALUE!</v>
      </c>
      <c r="AO544" s="11">
        <f t="shared" si="216"/>
        <v>0</v>
      </c>
      <c r="AP544" s="11" t="e">
        <f t="shared" si="217"/>
        <v>#N/A</v>
      </c>
      <c r="AQ544" s="11" t="str">
        <f t="shared" si="218"/>
        <v/>
      </c>
      <c r="AS544" s="202">
        <f t="shared" si="219"/>
        <v>0</v>
      </c>
      <c r="AT544" s="11" t="str">
        <f t="shared" si="220"/>
        <v/>
      </c>
      <c r="AW544" s="116"/>
      <c r="AX544" s="115" t="e">
        <f t="shared" si="221"/>
        <v>#VALUE!</v>
      </c>
      <c r="AY544" s="278" t="str">
        <f t="shared" si="222"/>
        <v/>
      </c>
      <c r="BC544" s="115" t="str">
        <f>IF(E544="","",_xlfn.XLOOKUP(E544,'Summarized Plan'!A:A,'Summarized Plan'!K:K))</f>
        <v/>
      </c>
      <c r="XEU544" s="138">
        <f t="shared" si="223"/>
        <v>0</v>
      </c>
      <c r="XEV544" s="138" t="str">
        <f>IF(E544="","",B542)</f>
        <v/>
      </c>
      <c r="XEW544" s="153" t="str">
        <f t="shared" si="224"/>
        <v/>
      </c>
      <c r="XEX544" s="138" t="str">
        <f>IF(ISNA(VLOOKUP(E544,'Summarized Plan'!$A:$U,19,0)),"",VLOOKUP(E544,'Summarized Plan'!$A:$U,19,0))</f>
        <v/>
      </c>
      <c r="XEY544" s="16" t="str">
        <f>IF('Truck Utilization'!A524=0,"",'Truck Utilization'!A524)</f>
        <v/>
      </c>
      <c r="XEZ544" s="16" t="str">
        <f>IF('Truck Utilization'!B524=0,"",'Truck Utilization'!B524)</f>
        <v/>
      </c>
      <c r="XFA544" s="138">
        <f t="shared" si="203"/>
        <v>1</v>
      </c>
      <c r="XFB544" s="138" t="str">
        <f>IF('DSR Attendance'!A485="","",'DSR Attendance'!A485)</f>
        <v/>
      </c>
      <c r="XFC544" s="138" t="str">
        <f>IF('DSR Attendance'!B485="","",'DSR Attendance'!B485)</f>
        <v/>
      </c>
    </row>
    <row r="545" spans="1:55 16375:16383" ht="14.4" customHeight="1">
      <c r="A545" s="190" t="str">
        <f>IF(L545="","",VLOOKUP(L545,'Truck Utilization'!B$3:C$300,2,FALSE))</f>
        <v/>
      </c>
      <c r="B545" s="191"/>
      <c r="C545" s="192" t="str">
        <f>IF($B545="","",VLOOKUP($B545,'DSR Attendance'!$A$3:$E$273,5,FALSE))</f>
        <v/>
      </c>
      <c r="D545" s="193"/>
      <c r="E545" s="637"/>
      <c r="F545" s="195"/>
      <c r="G545" s="195"/>
      <c r="H545" s="195"/>
      <c r="I545" s="196" t="str">
        <f>IF(E545="","",VLOOKUP(E545,'Summarized Plan'!A:B,2,0))</f>
        <v/>
      </c>
      <c r="J545" s="194"/>
      <c r="K545" s="194" t="s">
        <v>378</v>
      </c>
      <c r="L545" s="195"/>
      <c r="M545" s="194" t="str">
        <f t="shared" si="204"/>
        <v/>
      </c>
      <c r="N545" s="195" t="str">
        <f>IF(E545="","",VLOOKUP(E545,'Summarized Plan'!$A:$C,3,0))</f>
        <v/>
      </c>
      <c r="O545" s="195" t="str">
        <f>IF(E545="","",VLOOKUP(E545,'Summarized Plan'!$A:$G,7,0))</f>
        <v/>
      </c>
      <c r="P545" s="196"/>
      <c r="Q545" s="198">
        <f t="shared" si="205"/>
        <v>0</v>
      </c>
      <c r="R545" s="197" t="str">
        <f>IF($B545="","",VLOOKUP($Q545,'DSR Attendance'!$A$3:$D$179,4,FALSE))</f>
        <v/>
      </c>
      <c r="S545" s="197"/>
      <c r="T545" s="197">
        <f t="shared" si="206"/>
        <v>0</v>
      </c>
      <c r="U545" s="197">
        <f t="shared" si="207"/>
        <v>0</v>
      </c>
      <c r="V545" s="197" t="str">
        <f t="shared" si="208"/>
        <v/>
      </c>
      <c r="W545" s="197"/>
      <c r="X545" s="197" t="str">
        <f>_xlfn.IFNA(IF(L545="","",VLOOKUP(L545,'Truck Utilization'!B$3:D$147,3,FALSE)),"")</f>
        <v/>
      </c>
      <c r="Y545" s="197" t="str">
        <f>IF(X545="","",IF(E545="","",VLOOKUP(E545,'Summarized Plan'!$A:$E,5,0)))</f>
        <v/>
      </c>
      <c r="Z545" s="197">
        <f t="shared" si="209"/>
        <v>0</v>
      </c>
      <c r="AA545" s="197">
        <f t="shared" si="210"/>
        <v>0</v>
      </c>
      <c r="AB545" s="197" t="str">
        <f t="shared" si="211"/>
        <v/>
      </c>
      <c r="AC545" s="197"/>
      <c r="AD545" s="197">
        <f t="shared" si="212"/>
        <v>0</v>
      </c>
      <c r="AE545" s="197">
        <f t="shared" si="213"/>
        <v>0</v>
      </c>
      <c r="AF545" s="197" t="str">
        <f t="shared" si="214"/>
        <v/>
      </c>
      <c r="AG545" s="194"/>
      <c r="AH545" s="194"/>
      <c r="AI545" s="194"/>
      <c r="AJ545" s="193"/>
      <c r="AK545" s="199"/>
      <c r="AL545" s="194"/>
      <c r="AM545" s="115" t="e">
        <f t="shared" si="215"/>
        <v>#VALUE!</v>
      </c>
      <c r="AO545" s="11">
        <f t="shared" si="216"/>
        <v>0</v>
      </c>
      <c r="AP545" s="11" t="e">
        <f t="shared" si="217"/>
        <v>#N/A</v>
      </c>
      <c r="AQ545" s="11" t="str">
        <f t="shared" si="218"/>
        <v/>
      </c>
      <c r="AS545" s="202">
        <f t="shared" si="219"/>
        <v>0</v>
      </c>
      <c r="AT545" s="11" t="str">
        <f t="shared" si="220"/>
        <v/>
      </c>
      <c r="AW545" s="116"/>
      <c r="AX545" s="115" t="e">
        <f t="shared" si="221"/>
        <v>#VALUE!</v>
      </c>
      <c r="AY545" s="278" t="str">
        <f t="shared" si="222"/>
        <v/>
      </c>
      <c r="BC545" s="115" t="str">
        <f>IF(E545="","",_xlfn.XLOOKUP(E545,'Summarized Plan'!A:A,'Summarized Plan'!K:K))</f>
        <v/>
      </c>
      <c r="XEU545" s="138">
        <f t="shared" si="223"/>
        <v>0</v>
      </c>
      <c r="XEV545" s="138" t="str">
        <f>IF(E545="","",B542)</f>
        <v/>
      </c>
      <c r="XEW545" s="153" t="str">
        <f t="shared" si="224"/>
        <v/>
      </c>
      <c r="XEX545" s="138" t="str">
        <f>IF(ISNA(VLOOKUP(E545,'Summarized Plan'!$A:$U,19,0)),"",VLOOKUP(E545,'Summarized Plan'!$A:$U,19,0))</f>
        <v/>
      </c>
      <c r="XEY545" s="16" t="str">
        <f>IF('Truck Utilization'!A525=0,"",'Truck Utilization'!A525)</f>
        <v/>
      </c>
      <c r="XEZ545" s="16" t="str">
        <f>IF('Truck Utilization'!B525=0,"",'Truck Utilization'!B525)</f>
        <v/>
      </c>
      <c r="XFA545" s="138">
        <f t="shared" si="203"/>
        <v>1</v>
      </c>
      <c r="XFB545" s="138" t="str">
        <f>IF('DSR Attendance'!A486="","",'DSR Attendance'!A486)</f>
        <v/>
      </c>
      <c r="XFC545" s="138" t="str">
        <f>IF('DSR Attendance'!B486="","",'DSR Attendance'!B486)</f>
        <v/>
      </c>
    </row>
    <row r="546" spans="1:55 16375:16383" ht="14.4" customHeight="1">
      <c r="A546" s="190" t="str">
        <f>IF(L546="","",VLOOKUP(L546,'Truck Utilization'!B$3:C$300,2,FALSE))</f>
        <v/>
      </c>
      <c r="B546" s="191"/>
      <c r="C546" s="192" t="str">
        <f>IF($B546="","",VLOOKUP($B546,'DSR Attendance'!$A$3:$E$273,5,FALSE))</f>
        <v/>
      </c>
      <c r="D546" s="193"/>
      <c r="E546" s="637"/>
      <c r="F546" s="195"/>
      <c r="G546" s="195"/>
      <c r="H546" s="195"/>
      <c r="I546" s="196" t="str">
        <f>IF(E546="","",VLOOKUP(E546,'Summarized Plan'!A:B,2,0))</f>
        <v/>
      </c>
      <c r="J546" s="194"/>
      <c r="K546" s="194" t="s">
        <v>378</v>
      </c>
      <c r="L546" s="195"/>
      <c r="M546" s="194" t="str">
        <f t="shared" si="204"/>
        <v/>
      </c>
      <c r="N546" s="195" t="str">
        <f>IF(E546="","",VLOOKUP(E546,'Summarized Plan'!$A:$C,3,0))</f>
        <v/>
      </c>
      <c r="O546" s="195" t="str">
        <f>IF(E546="","",VLOOKUP(E546,'Summarized Plan'!$A:$G,7,0))</f>
        <v/>
      </c>
      <c r="P546" s="196"/>
      <c r="Q546" s="198">
        <f t="shared" si="205"/>
        <v>0</v>
      </c>
      <c r="R546" s="197" t="str">
        <f>IF($B546="","",VLOOKUP($Q546,'DSR Attendance'!$A$3:$D$179,4,FALSE))</f>
        <v/>
      </c>
      <c r="S546" s="197"/>
      <c r="T546" s="197">
        <f t="shared" si="206"/>
        <v>0</v>
      </c>
      <c r="U546" s="197">
        <f t="shared" si="207"/>
        <v>0</v>
      </c>
      <c r="V546" s="197" t="str">
        <f t="shared" si="208"/>
        <v/>
      </c>
      <c r="W546" s="197"/>
      <c r="X546" s="197" t="str">
        <f>_xlfn.IFNA(IF(L546="","",VLOOKUP(L546,'Truck Utilization'!B$3:D$147,3,FALSE)),"")</f>
        <v/>
      </c>
      <c r="Y546" s="197" t="str">
        <f>IF(X546="","",IF(E546="","",VLOOKUP(E546,'Summarized Plan'!$A:$E,5,0)))</f>
        <v/>
      </c>
      <c r="Z546" s="197">
        <f t="shared" si="209"/>
        <v>0</v>
      </c>
      <c r="AA546" s="197">
        <f t="shared" si="210"/>
        <v>0</v>
      </c>
      <c r="AB546" s="197" t="str">
        <f t="shared" si="211"/>
        <v/>
      </c>
      <c r="AC546" s="197"/>
      <c r="AD546" s="197">
        <f t="shared" si="212"/>
        <v>0</v>
      </c>
      <c r="AE546" s="197">
        <f t="shared" si="213"/>
        <v>0</v>
      </c>
      <c r="AF546" s="197" t="str">
        <f t="shared" si="214"/>
        <v/>
      </c>
      <c r="AG546" s="194"/>
      <c r="AH546" s="194"/>
      <c r="AI546" s="194"/>
      <c r="AJ546" s="193"/>
      <c r="AK546" s="199"/>
      <c r="AL546" s="194"/>
      <c r="AM546" s="115" t="e">
        <f t="shared" si="215"/>
        <v>#VALUE!</v>
      </c>
      <c r="AO546" s="11">
        <f t="shared" si="216"/>
        <v>0</v>
      </c>
      <c r="AP546" s="11" t="e">
        <f t="shared" si="217"/>
        <v>#N/A</v>
      </c>
      <c r="AQ546" s="11" t="str">
        <f t="shared" si="218"/>
        <v/>
      </c>
      <c r="AS546" s="202">
        <f t="shared" si="219"/>
        <v>0</v>
      </c>
      <c r="AT546" s="11" t="str">
        <f t="shared" si="220"/>
        <v/>
      </c>
      <c r="AW546" s="116"/>
      <c r="AX546" s="115" t="e">
        <f t="shared" si="221"/>
        <v>#VALUE!</v>
      </c>
      <c r="AY546" s="278" t="str">
        <f t="shared" si="222"/>
        <v/>
      </c>
      <c r="BC546" s="115" t="str">
        <f>IF(E546="","",_xlfn.XLOOKUP(E546,'Summarized Plan'!A:A,'Summarized Plan'!K:K))</f>
        <v/>
      </c>
      <c r="XEU546" s="138">
        <f t="shared" si="223"/>
        <v>0</v>
      </c>
      <c r="XEV546" s="138" t="str">
        <f>IF(E546="","",B542)</f>
        <v/>
      </c>
      <c r="XEW546" s="153" t="str">
        <f t="shared" si="224"/>
        <v/>
      </c>
      <c r="XEX546" s="138" t="str">
        <f>IF(ISNA(VLOOKUP(E546,'Summarized Plan'!$A:$U,19,0)),"",VLOOKUP(E546,'Summarized Plan'!$A:$U,19,0))</f>
        <v/>
      </c>
      <c r="XEY546" s="16" t="str">
        <f>IF('Truck Utilization'!A526=0,"",'Truck Utilization'!A526)</f>
        <v/>
      </c>
      <c r="XEZ546" s="16" t="str">
        <f>IF('Truck Utilization'!B526=0,"",'Truck Utilization'!B526)</f>
        <v/>
      </c>
      <c r="XFA546" s="138">
        <f t="shared" si="203"/>
        <v>1</v>
      </c>
      <c r="XFB546" s="138" t="str">
        <f>IF('DSR Attendance'!A487="","",'DSR Attendance'!A487)</f>
        <v/>
      </c>
      <c r="XFC546" s="138" t="str">
        <f>IF('DSR Attendance'!B487="","",'DSR Attendance'!B487)</f>
        <v/>
      </c>
    </row>
    <row r="547" spans="1:55 16375:16383" ht="14.4" customHeight="1">
      <c r="A547" s="190" t="str">
        <f>IF(L547="","",VLOOKUP(L547,'Truck Utilization'!B$3:C$300,2,FALSE))</f>
        <v/>
      </c>
      <c r="B547" s="191"/>
      <c r="C547" s="192" t="str">
        <f>IF($B547="","",VLOOKUP($B547,'DSR Attendance'!$A$3:$E$273,5,FALSE))</f>
        <v/>
      </c>
      <c r="D547" s="193"/>
      <c r="E547" s="637"/>
      <c r="F547" s="195"/>
      <c r="G547" s="195"/>
      <c r="H547" s="195"/>
      <c r="I547" s="196" t="str">
        <f>IF(E547="","",VLOOKUP(E547,'Summarized Plan'!A:B,2,0))</f>
        <v/>
      </c>
      <c r="J547" s="194"/>
      <c r="K547" s="194" t="s">
        <v>378</v>
      </c>
      <c r="L547" s="195"/>
      <c r="M547" s="194" t="str">
        <f t="shared" si="204"/>
        <v/>
      </c>
      <c r="N547" s="195" t="str">
        <f>IF(E547="","",VLOOKUP(E547,'Summarized Plan'!$A:$C,3,0))</f>
        <v/>
      </c>
      <c r="O547" s="195" t="str">
        <f>IF(E547="","",VLOOKUP(E547,'Summarized Plan'!$A:$G,7,0))</f>
        <v/>
      </c>
      <c r="P547" s="196"/>
      <c r="Q547" s="198">
        <f t="shared" si="205"/>
        <v>0</v>
      </c>
      <c r="R547" s="197" t="str">
        <f>IF($B547="","",VLOOKUP($Q547,'DSR Attendance'!$A$3:$D$179,4,FALSE))</f>
        <v/>
      </c>
      <c r="S547" s="197"/>
      <c r="T547" s="197">
        <f t="shared" si="206"/>
        <v>0</v>
      </c>
      <c r="U547" s="197">
        <f t="shared" si="207"/>
        <v>0</v>
      </c>
      <c r="V547" s="197" t="str">
        <f t="shared" si="208"/>
        <v/>
      </c>
      <c r="W547" s="197"/>
      <c r="X547" s="197" t="str">
        <f>_xlfn.IFNA(IF(L547="","",VLOOKUP(L547,'Truck Utilization'!B$3:D$147,3,FALSE)),"")</f>
        <v/>
      </c>
      <c r="Y547" s="197" t="str">
        <f>IF(X547="","",IF(E547="","",VLOOKUP(E547,'Summarized Plan'!$A:$E,5,0)))</f>
        <v/>
      </c>
      <c r="Z547" s="197">
        <f t="shared" si="209"/>
        <v>0</v>
      </c>
      <c r="AA547" s="197">
        <f t="shared" si="210"/>
        <v>0</v>
      </c>
      <c r="AB547" s="197" t="str">
        <f t="shared" si="211"/>
        <v/>
      </c>
      <c r="AC547" s="197"/>
      <c r="AD547" s="197">
        <f t="shared" si="212"/>
        <v>0</v>
      </c>
      <c r="AE547" s="197">
        <f t="shared" si="213"/>
        <v>0</v>
      </c>
      <c r="AF547" s="197" t="str">
        <f t="shared" si="214"/>
        <v/>
      </c>
      <c r="AG547" s="194"/>
      <c r="AH547" s="194"/>
      <c r="AI547" s="194"/>
      <c r="AJ547" s="193"/>
      <c r="AK547" s="199"/>
      <c r="AL547" s="194"/>
      <c r="AM547" s="115" t="e">
        <f t="shared" si="215"/>
        <v>#VALUE!</v>
      </c>
      <c r="AO547" s="11">
        <f t="shared" si="216"/>
        <v>0</v>
      </c>
      <c r="AP547" s="11" t="e">
        <f t="shared" si="217"/>
        <v>#N/A</v>
      </c>
      <c r="AQ547" s="11" t="str">
        <f t="shared" si="218"/>
        <v/>
      </c>
      <c r="AS547" s="202">
        <f t="shared" si="219"/>
        <v>0</v>
      </c>
      <c r="AT547" s="11" t="str">
        <f t="shared" si="220"/>
        <v/>
      </c>
      <c r="AW547" s="116"/>
      <c r="AX547" s="115" t="e">
        <f t="shared" si="221"/>
        <v>#VALUE!</v>
      </c>
      <c r="AY547" s="278" t="str">
        <f t="shared" si="222"/>
        <v/>
      </c>
      <c r="BC547" s="115" t="str">
        <f>IF(E547="","",_xlfn.XLOOKUP(E547,'Summarized Plan'!A:A,'Summarized Plan'!K:K))</f>
        <v/>
      </c>
      <c r="XEU547" s="138">
        <f t="shared" si="223"/>
        <v>0</v>
      </c>
      <c r="XEV547" s="138" t="str">
        <f>IF(E547="","",B547)</f>
        <v/>
      </c>
      <c r="XEW547" s="153" t="str">
        <f t="shared" si="224"/>
        <v/>
      </c>
      <c r="XEX547" s="138" t="str">
        <f>IF(ISNA(VLOOKUP(E547,'Summarized Plan'!$A:$U,19,0)),"",VLOOKUP(E547,'Summarized Plan'!$A:$U,19,0))</f>
        <v/>
      </c>
      <c r="XEY547" s="16" t="str">
        <f>IF('Truck Utilization'!A527=0,"",'Truck Utilization'!A527)</f>
        <v/>
      </c>
      <c r="XEZ547" s="16" t="str">
        <f>IF('Truck Utilization'!B527=0,"",'Truck Utilization'!B527)</f>
        <v/>
      </c>
      <c r="XFA547" s="138">
        <f t="shared" si="203"/>
        <v>1</v>
      </c>
      <c r="XFB547" s="138" t="str">
        <f>IF('DSR Attendance'!A488="","",'DSR Attendance'!A488)</f>
        <v/>
      </c>
      <c r="XFC547" s="138" t="str">
        <f>IF('DSR Attendance'!B488="","",'DSR Attendance'!B488)</f>
        <v/>
      </c>
    </row>
    <row r="548" spans="1:55 16375:16383" ht="14.4" customHeight="1">
      <c r="A548" s="190" t="str">
        <f>IF(L548="","",VLOOKUP(L548,'Truck Utilization'!B$3:C$300,2,FALSE))</f>
        <v/>
      </c>
      <c r="B548" s="191"/>
      <c r="C548" s="192" t="str">
        <f>IF($B548="","",VLOOKUP($B548,'DSR Attendance'!$A$3:$E$273,5,FALSE))</f>
        <v/>
      </c>
      <c r="D548" s="193"/>
      <c r="E548" s="637"/>
      <c r="F548" s="195"/>
      <c r="G548" s="195"/>
      <c r="H548" s="195"/>
      <c r="I548" s="196" t="str">
        <f>IF(E548="","",VLOOKUP(E548,'Summarized Plan'!A:B,2,0))</f>
        <v/>
      </c>
      <c r="J548" s="194"/>
      <c r="K548" s="194" t="s">
        <v>378</v>
      </c>
      <c r="L548" s="195"/>
      <c r="M548" s="194" t="str">
        <f t="shared" si="204"/>
        <v/>
      </c>
      <c r="N548" s="195" t="str">
        <f>IF(E548="","",VLOOKUP(E548,'Summarized Plan'!$A:$C,3,0))</f>
        <v/>
      </c>
      <c r="O548" s="195" t="str">
        <f>IF(E548="","",VLOOKUP(E548,'Summarized Plan'!$A:$G,7,0))</f>
        <v/>
      </c>
      <c r="P548" s="196"/>
      <c r="Q548" s="198">
        <f t="shared" si="205"/>
        <v>0</v>
      </c>
      <c r="R548" s="197" t="str">
        <f>IF($B548="","",VLOOKUP($Q548,'DSR Attendance'!$A$3:$D$179,4,FALSE))</f>
        <v/>
      </c>
      <c r="S548" s="197"/>
      <c r="T548" s="197">
        <f t="shared" si="206"/>
        <v>0</v>
      </c>
      <c r="U548" s="197">
        <f t="shared" si="207"/>
        <v>0</v>
      </c>
      <c r="V548" s="197" t="str">
        <f t="shared" si="208"/>
        <v/>
      </c>
      <c r="W548" s="197"/>
      <c r="X548" s="197" t="str">
        <f>_xlfn.IFNA(IF(L548="","",VLOOKUP(L548,'Truck Utilization'!B$3:D$147,3,FALSE)),"")</f>
        <v/>
      </c>
      <c r="Y548" s="197" t="str">
        <f>IF(X548="","",IF(E548="","",VLOOKUP(E548,'Summarized Plan'!$A:$E,5,0)))</f>
        <v/>
      </c>
      <c r="Z548" s="197">
        <f t="shared" si="209"/>
        <v>0</v>
      </c>
      <c r="AA548" s="197">
        <f t="shared" si="210"/>
        <v>0</v>
      </c>
      <c r="AB548" s="197" t="str">
        <f t="shared" si="211"/>
        <v/>
      </c>
      <c r="AC548" s="197"/>
      <c r="AD548" s="197">
        <f t="shared" si="212"/>
        <v>0</v>
      </c>
      <c r="AE548" s="197">
        <f t="shared" si="213"/>
        <v>0</v>
      </c>
      <c r="AF548" s="197" t="str">
        <f t="shared" si="214"/>
        <v/>
      </c>
      <c r="AG548" s="194"/>
      <c r="AH548" s="194"/>
      <c r="AI548" s="194"/>
      <c r="AJ548" s="193"/>
      <c r="AK548" s="199"/>
      <c r="AL548" s="194"/>
      <c r="AM548" s="115" t="e">
        <f t="shared" si="215"/>
        <v>#VALUE!</v>
      </c>
      <c r="AO548" s="11">
        <f t="shared" si="216"/>
        <v>0</v>
      </c>
      <c r="AP548" s="11" t="e">
        <f t="shared" si="217"/>
        <v>#N/A</v>
      </c>
      <c r="AQ548" s="11" t="str">
        <f t="shared" si="218"/>
        <v/>
      </c>
      <c r="AS548" s="202">
        <f t="shared" si="219"/>
        <v>0</v>
      </c>
      <c r="AT548" s="11" t="str">
        <f t="shared" si="220"/>
        <v/>
      </c>
      <c r="AW548" s="116"/>
      <c r="AX548" s="115" t="e">
        <f t="shared" si="221"/>
        <v>#VALUE!</v>
      </c>
      <c r="AY548" s="278" t="str">
        <f t="shared" si="222"/>
        <v/>
      </c>
      <c r="BC548" s="115" t="str">
        <f>IF(E548="","",_xlfn.XLOOKUP(E548,'Summarized Plan'!A:A,'Summarized Plan'!K:K))</f>
        <v/>
      </c>
      <c r="XEU548" s="138">
        <f t="shared" si="223"/>
        <v>0</v>
      </c>
      <c r="XEV548" s="138" t="str">
        <f>IF(E548="","",B547)</f>
        <v/>
      </c>
      <c r="XEW548" s="153" t="str">
        <f t="shared" si="224"/>
        <v/>
      </c>
      <c r="XEX548" s="138" t="str">
        <f>IF(ISNA(VLOOKUP(E548,'Summarized Plan'!$A:$U,19,0)),"",VLOOKUP(E548,'Summarized Plan'!$A:$U,19,0))</f>
        <v/>
      </c>
      <c r="XEY548" s="16" t="str">
        <f>IF('Truck Utilization'!A528=0,"",'Truck Utilization'!A528)</f>
        <v/>
      </c>
      <c r="XEZ548" s="16" t="str">
        <f>IF('Truck Utilization'!B528=0,"",'Truck Utilization'!B528)</f>
        <v/>
      </c>
      <c r="XFA548" s="138">
        <f t="shared" si="203"/>
        <v>1</v>
      </c>
      <c r="XFB548" s="138" t="str">
        <f>IF('DSR Attendance'!A489="","",'DSR Attendance'!A489)</f>
        <v/>
      </c>
      <c r="XFC548" s="138" t="str">
        <f>IF('DSR Attendance'!B489="","",'DSR Attendance'!B489)</f>
        <v/>
      </c>
    </row>
    <row r="549" spans="1:55 16375:16383" ht="14.4" customHeight="1">
      <c r="A549" s="190" t="str">
        <f>IF(L549="","",VLOOKUP(L549,'Truck Utilization'!B$3:C$300,2,FALSE))</f>
        <v/>
      </c>
      <c r="B549" s="191"/>
      <c r="C549" s="192" t="str">
        <f>IF($B549="","",VLOOKUP($B549,'DSR Attendance'!$A$3:$E$273,5,FALSE))</f>
        <v/>
      </c>
      <c r="D549" s="193"/>
      <c r="E549" s="637"/>
      <c r="F549" s="195"/>
      <c r="G549" s="195"/>
      <c r="H549" s="195"/>
      <c r="I549" s="196" t="str">
        <f>IF(E549="","",VLOOKUP(E549,'Summarized Plan'!A:B,2,0))</f>
        <v/>
      </c>
      <c r="J549" s="194"/>
      <c r="K549" s="194" t="s">
        <v>378</v>
      </c>
      <c r="L549" s="195"/>
      <c r="M549" s="194" t="str">
        <f t="shared" si="204"/>
        <v/>
      </c>
      <c r="N549" s="195" t="str">
        <f>IF(E549="","",VLOOKUP(E549,'Summarized Plan'!$A:$C,3,0))</f>
        <v/>
      </c>
      <c r="O549" s="195" t="str">
        <f>IF(E549="","",VLOOKUP(E549,'Summarized Plan'!$A:$G,7,0))</f>
        <v/>
      </c>
      <c r="P549" s="196"/>
      <c r="Q549" s="198">
        <f t="shared" si="205"/>
        <v>0</v>
      </c>
      <c r="R549" s="197" t="str">
        <f>IF($B549="","",VLOOKUP($Q549,'DSR Attendance'!$A$3:$D$179,4,FALSE))</f>
        <v/>
      </c>
      <c r="S549" s="197"/>
      <c r="T549" s="197">
        <f t="shared" si="206"/>
        <v>0</v>
      </c>
      <c r="U549" s="197">
        <f t="shared" si="207"/>
        <v>0</v>
      </c>
      <c r="V549" s="197" t="str">
        <f t="shared" si="208"/>
        <v/>
      </c>
      <c r="W549" s="197"/>
      <c r="X549" s="197" t="str">
        <f>_xlfn.IFNA(IF(L549="","",VLOOKUP(L549,'Truck Utilization'!B$3:D$147,3,FALSE)),"")</f>
        <v/>
      </c>
      <c r="Y549" s="197" t="str">
        <f>IF(X549="","",IF(E549="","",VLOOKUP(E549,'Summarized Plan'!$A:$E,5,0)))</f>
        <v/>
      </c>
      <c r="Z549" s="197">
        <f t="shared" si="209"/>
        <v>0</v>
      </c>
      <c r="AA549" s="197">
        <f t="shared" si="210"/>
        <v>0</v>
      </c>
      <c r="AB549" s="197" t="str">
        <f t="shared" si="211"/>
        <v/>
      </c>
      <c r="AC549" s="197"/>
      <c r="AD549" s="197">
        <f t="shared" si="212"/>
        <v>0</v>
      </c>
      <c r="AE549" s="197">
        <f t="shared" si="213"/>
        <v>0</v>
      </c>
      <c r="AF549" s="197" t="str">
        <f t="shared" si="214"/>
        <v/>
      </c>
      <c r="AG549" s="194"/>
      <c r="AH549" s="194"/>
      <c r="AI549" s="194"/>
      <c r="AJ549" s="193"/>
      <c r="AK549" s="199"/>
      <c r="AL549" s="194"/>
      <c r="AM549" s="115" t="e">
        <f t="shared" si="215"/>
        <v>#VALUE!</v>
      </c>
      <c r="AO549" s="11">
        <f t="shared" si="216"/>
        <v>0</v>
      </c>
      <c r="AP549" s="11" t="e">
        <f t="shared" si="217"/>
        <v>#N/A</v>
      </c>
      <c r="AQ549" s="11" t="str">
        <f t="shared" si="218"/>
        <v/>
      </c>
      <c r="AS549" s="202">
        <f t="shared" si="219"/>
        <v>0</v>
      </c>
      <c r="AT549" s="11" t="str">
        <f t="shared" si="220"/>
        <v/>
      </c>
      <c r="AW549" s="116"/>
      <c r="AX549" s="115" t="e">
        <f t="shared" si="221"/>
        <v>#VALUE!</v>
      </c>
      <c r="AY549" s="278" t="str">
        <f t="shared" si="222"/>
        <v/>
      </c>
      <c r="BC549" s="115" t="str">
        <f>IF(E549="","",_xlfn.XLOOKUP(E549,'Summarized Plan'!A:A,'Summarized Plan'!K:K))</f>
        <v/>
      </c>
      <c r="XEU549" s="138">
        <f t="shared" si="223"/>
        <v>0</v>
      </c>
      <c r="XEV549" s="138" t="str">
        <f>IF(E549="","",B547)</f>
        <v/>
      </c>
      <c r="XEW549" s="153" t="str">
        <f t="shared" si="224"/>
        <v/>
      </c>
      <c r="XEX549" s="138" t="str">
        <f>IF(ISNA(VLOOKUP(E549,'Summarized Plan'!$A:$U,19,0)),"",VLOOKUP(E549,'Summarized Plan'!$A:$U,19,0))</f>
        <v/>
      </c>
      <c r="XEY549" s="16" t="str">
        <f>IF('Truck Utilization'!A529=0,"",'Truck Utilization'!A529)</f>
        <v/>
      </c>
      <c r="XEZ549" s="16" t="str">
        <f>IF('Truck Utilization'!B529=0,"",'Truck Utilization'!B529)</f>
        <v/>
      </c>
      <c r="XFA549" s="138">
        <f t="shared" si="203"/>
        <v>1</v>
      </c>
      <c r="XFB549" s="138" t="str">
        <f>IF('DSR Attendance'!A490="","",'DSR Attendance'!A490)</f>
        <v/>
      </c>
      <c r="XFC549" s="138" t="str">
        <f>IF('DSR Attendance'!B490="","",'DSR Attendance'!B490)</f>
        <v/>
      </c>
    </row>
    <row r="550" spans="1:55 16375:16383" ht="14.4" customHeight="1">
      <c r="A550" s="190" t="str">
        <f>IF(L550="","",VLOOKUP(L550,'Truck Utilization'!B$3:C$300,2,FALSE))</f>
        <v/>
      </c>
      <c r="B550" s="191"/>
      <c r="C550" s="192" t="str">
        <f>IF($B550="","",VLOOKUP($B550,'DSR Attendance'!$A$3:$E$273,5,FALSE))</f>
        <v/>
      </c>
      <c r="D550" s="193"/>
      <c r="E550" s="637"/>
      <c r="F550" s="195"/>
      <c r="G550" s="195"/>
      <c r="H550" s="195"/>
      <c r="I550" s="196" t="str">
        <f>IF(E550="","",VLOOKUP(E550,'Summarized Plan'!A:B,2,0))</f>
        <v/>
      </c>
      <c r="J550" s="194"/>
      <c r="K550" s="194" t="s">
        <v>378</v>
      </c>
      <c r="L550" s="195"/>
      <c r="M550" s="194" t="str">
        <f t="shared" si="204"/>
        <v/>
      </c>
      <c r="N550" s="195" t="str">
        <f>IF(E550="","",VLOOKUP(E550,'Summarized Plan'!$A:$C,3,0))</f>
        <v/>
      </c>
      <c r="O550" s="195" t="str">
        <f>IF(E550="","",VLOOKUP(E550,'Summarized Plan'!$A:$G,7,0))</f>
        <v/>
      </c>
      <c r="P550" s="196"/>
      <c r="Q550" s="198">
        <f t="shared" si="205"/>
        <v>0</v>
      </c>
      <c r="R550" s="197" t="str">
        <f>IF($B550="","",VLOOKUP($Q550,'DSR Attendance'!$A$3:$D$179,4,FALSE))</f>
        <v/>
      </c>
      <c r="S550" s="197"/>
      <c r="T550" s="197">
        <f t="shared" si="206"/>
        <v>0</v>
      </c>
      <c r="U550" s="197">
        <f t="shared" si="207"/>
        <v>0</v>
      </c>
      <c r="V550" s="197" t="str">
        <f t="shared" si="208"/>
        <v/>
      </c>
      <c r="W550" s="197"/>
      <c r="X550" s="197" t="str">
        <f>_xlfn.IFNA(IF(L550="","",VLOOKUP(L550,'Truck Utilization'!B$3:D$147,3,FALSE)),"")</f>
        <v/>
      </c>
      <c r="Y550" s="197" t="str">
        <f>IF(X550="","",IF(E550="","",VLOOKUP(E550,'Summarized Plan'!$A:$E,5,0)))</f>
        <v/>
      </c>
      <c r="Z550" s="197">
        <f t="shared" si="209"/>
        <v>0</v>
      </c>
      <c r="AA550" s="197">
        <f t="shared" si="210"/>
        <v>0</v>
      </c>
      <c r="AB550" s="197" t="str">
        <f t="shared" si="211"/>
        <v/>
      </c>
      <c r="AC550" s="197"/>
      <c r="AD550" s="197">
        <f t="shared" si="212"/>
        <v>0</v>
      </c>
      <c r="AE550" s="197">
        <f t="shared" si="213"/>
        <v>0</v>
      </c>
      <c r="AF550" s="197" t="str">
        <f t="shared" si="214"/>
        <v/>
      </c>
      <c r="AG550" s="194"/>
      <c r="AH550" s="194"/>
      <c r="AI550" s="194"/>
      <c r="AJ550" s="193"/>
      <c r="AK550" s="199"/>
      <c r="AL550" s="194"/>
      <c r="AM550" s="115" t="e">
        <f t="shared" si="215"/>
        <v>#VALUE!</v>
      </c>
      <c r="AO550" s="11">
        <f t="shared" si="216"/>
        <v>0</v>
      </c>
      <c r="AP550" s="11" t="e">
        <f t="shared" si="217"/>
        <v>#N/A</v>
      </c>
      <c r="AQ550" s="11" t="str">
        <f t="shared" si="218"/>
        <v/>
      </c>
      <c r="AS550" s="202">
        <f t="shared" si="219"/>
        <v>0</v>
      </c>
      <c r="AT550" s="11" t="str">
        <f t="shared" si="220"/>
        <v/>
      </c>
      <c r="AW550" s="116"/>
      <c r="AX550" s="115" t="e">
        <f t="shared" si="221"/>
        <v>#VALUE!</v>
      </c>
      <c r="AY550" s="278" t="str">
        <f t="shared" si="222"/>
        <v/>
      </c>
      <c r="BC550" s="115" t="str">
        <f>IF(E550="","",_xlfn.XLOOKUP(E550,'Summarized Plan'!A:A,'Summarized Plan'!K:K))</f>
        <v/>
      </c>
      <c r="XEU550" s="138">
        <f t="shared" si="223"/>
        <v>0</v>
      </c>
      <c r="XEV550" s="138" t="str">
        <f>IF(E550="","",B547)</f>
        <v/>
      </c>
      <c r="XEW550" s="153" t="str">
        <f t="shared" si="224"/>
        <v/>
      </c>
      <c r="XEX550" s="138" t="str">
        <f>IF(ISNA(VLOOKUP(E550,'Summarized Plan'!$A:$U,19,0)),"",VLOOKUP(E550,'Summarized Plan'!$A:$U,19,0))</f>
        <v/>
      </c>
      <c r="XEY550" s="16" t="str">
        <f>IF('Truck Utilization'!A530=0,"",'Truck Utilization'!A530)</f>
        <v/>
      </c>
      <c r="XEZ550" s="16" t="str">
        <f>IF('Truck Utilization'!B530=0,"",'Truck Utilization'!B530)</f>
        <v/>
      </c>
      <c r="XFA550" s="138">
        <f t="shared" si="203"/>
        <v>1</v>
      </c>
      <c r="XFB550" s="138" t="str">
        <f>IF('DSR Attendance'!A491="","",'DSR Attendance'!A491)</f>
        <v/>
      </c>
      <c r="XFC550" s="138" t="str">
        <f>IF('DSR Attendance'!B491="","",'DSR Attendance'!B491)</f>
        <v/>
      </c>
    </row>
    <row r="551" spans="1:55 16375:16383" ht="14.4" customHeight="1">
      <c r="A551" s="190" t="str">
        <f>IF(L551="","",VLOOKUP(L551,'Truck Utilization'!B$3:C$300,2,FALSE))</f>
        <v/>
      </c>
      <c r="B551" s="191"/>
      <c r="C551" s="192" t="str">
        <f>IF($B551="","",VLOOKUP($B551,'DSR Attendance'!$A$3:$E$273,5,FALSE))</f>
        <v/>
      </c>
      <c r="D551" s="193"/>
      <c r="E551" s="637"/>
      <c r="F551" s="195"/>
      <c r="G551" s="195"/>
      <c r="H551" s="195"/>
      <c r="I551" s="196" t="str">
        <f>IF(E551="","",VLOOKUP(E551,'Summarized Plan'!A:B,2,0))</f>
        <v/>
      </c>
      <c r="J551" s="194"/>
      <c r="K551" s="194" t="s">
        <v>378</v>
      </c>
      <c r="L551" s="195"/>
      <c r="M551" s="194" t="str">
        <f t="shared" si="204"/>
        <v/>
      </c>
      <c r="N551" s="195" t="str">
        <f>IF(E551="","",VLOOKUP(E551,'Summarized Plan'!$A:$C,3,0))</f>
        <v/>
      </c>
      <c r="O551" s="195" t="str">
        <f>IF(E551="","",VLOOKUP(E551,'Summarized Plan'!$A:$G,7,0))</f>
        <v/>
      </c>
      <c r="P551" s="196"/>
      <c r="Q551" s="198">
        <f t="shared" si="205"/>
        <v>0</v>
      </c>
      <c r="R551" s="197" t="str">
        <f>IF($B551="","",VLOOKUP($Q551,'DSR Attendance'!$A$3:$D$179,4,FALSE))</f>
        <v/>
      </c>
      <c r="S551" s="197"/>
      <c r="T551" s="197">
        <f t="shared" si="206"/>
        <v>0</v>
      </c>
      <c r="U551" s="197">
        <f t="shared" si="207"/>
        <v>0</v>
      </c>
      <c r="V551" s="197" t="str">
        <f t="shared" si="208"/>
        <v/>
      </c>
      <c r="W551" s="197"/>
      <c r="X551" s="197" t="str">
        <f>_xlfn.IFNA(IF(L551="","",VLOOKUP(L551,'Truck Utilization'!B$3:D$147,3,FALSE)),"")</f>
        <v/>
      </c>
      <c r="Y551" s="197" t="str">
        <f>IF(X551="","",IF(E551="","",VLOOKUP(E551,'Summarized Plan'!$A:$E,5,0)))</f>
        <v/>
      </c>
      <c r="Z551" s="197">
        <f t="shared" si="209"/>
        <v>0</v>
      </c>
      <c r="AA551" s="197">
        <f t="shared" si="210"/>
        <v>0</v>
      </c>
      <c r="AB551" s="197" t="str">
        <f t="shared" si="211"/>
        <v/>
      </c>
      <c r="AC551" s="197"/>
      <c r="AD551" s="197">
        <f t="shared" si="212"/>
        <v>0</v>
      </c>
      <c r="AE551" s="197">
        <f t="shared" si="213"/>
        <v>0</v>
      </c>
      <c r="AF551" s="197" t="str">
        <f t="shared" si="214"/>
        <v/>
      </c>
      <c r="AG551" s="194"/>
      <c r="AH551" s="194"/>
      <c r="AI551" s="194"/>
      <c r="AJ551" s="193"/>
      <c r="AK551" s="199"/>
      <c r="AL551" s="194"/>
      <c r="AM551" s="115" t="e">
        <f t="shared" si="215"/>
        <v>#VALUE!</v>
      </c>
      <c r="AO551" s="11">
        <f t="shared" si="216"/>
        <v>0</v>
      </c>
      <c r="AP551" s="11" t="e">
        <f t="shared" si="217"/>
        <v>#N/A</v>
      </c>
      <c r="AQ551" s="11" t="str">
        <f t="shared" si="218"/>
        <v/>
      </c>
      <c r="AS551" s="202">
        <f t="shared" si="219"/>
        <v>0</v>
      </c>
      <c r="AT551" s="11" t="str">
        <f t="shared" si="220"/>
        <v/>
      </c>
      <c r="AW551" s="116"/>
      <c r="AX551" s="115" t="e">
        <f t="shared" si="221"/>
        <v>#VALUE!</v>
      </c>
      <c r="AY551" s="278" t="str">
        <f t="shared" si="222"/>
        <v/>
      </c>
      <c r="BC551" s="115" t="str">
        <f>IF(E551="","",_xlfn.XLOOKUP(E551,'Summarized Plan'!A:A,'Summarized Plan'!K:K))</f>
        <v/>
      </c>
      <c r="XEU551" s="138">
        <f t="shared" si="223"/>
        <v>0</v>
      </c>
      <c r="XEV551" s="138" t="str">
        <f>IF(E551="","",B547)</f>
        <v/>
      </c>
      <c r="XEW551" s="153" t="str">
        <f t="shared" si="224"/>
        <v/>
      </c>
      <c r="XEX551" s="138" t="str">
        <f>IF(ISNA(VLOOKUP(E551,'Summarized Plan'!$A:$U,19,0)),"",VLOOKUP(E551,'Summarized Plan'!$A:$U,19,0))</f>
        <v/>
      </c>
      <c r="XEY551" s="16" t="str">
        <f>IF('Truck Utilization'!A531=0,"",'Truck Utilization'!A531)</f>
        <v/>
      </c>
      <c r="XEZ551" s="16" t="str">
        <f>IF('Truck Utilization'!B531=0,"",'Truck Utilization'!B531)</f>
        <v/>
      </c>
      <c r="XFA551" s="138">
        <f t="shared" si="203"/>
        <v>1</v>
      </c>
      <c r="XFB551" s="138" t="str">
        <f>IF('DSR Attendance'!A492="","",'DSR Attendance'!A492)</f>
        <v/>
      </c>
      <c r="XFC551" s="138" t="str">
        <f>IF('DSR Attendance'!B492="","",'DSR Attendance'!B492)</f>
        <v/>
      </c>
    </row>
    <row r="552" spans="1:55 16375:16383" ht="14.4" customHeight="1">
      <c r="A552" s="190" t="str">
        <f>IF(L552="","",VLOOKUP(L552,'Truck Utilization'!B$3:C$300,2,FALSE))</f>
        <v/>
      </c>
      <c r="B552" s="191"/>
      <c r="C552" s="192" t="str">
        <f>IF($B552="","",VLOOKUP($B552,'DSR Attendance'!$A$3:$E$273,5,FALSE))</f>
        <v/>
      </c>
      <c r="D552" s="193"/>
      <c r="E552" s="637"/>
      <c r="F552" s="195"/>
      <c r="G552" s="195"/>
      <c r="H552" s="195"/>
      <c r="I552" s="196" t="str">
        <f>IF(E552="","",VLOOKUP(E552,'Summarized Plan'!A:B,2,0))</f>
        <v/>
      </c>
      <c r="J552" s="194"/>
      <c r="K552" s="194" t="s">
        <v>378</v>
      </c>
      <c r="L552" s="195"/>
      <c r="M552" s="194" t="str">
        <f t="shared" si="204"/>
        <v/>
      </c>
      <c r="N552" s="195" t="str">
        <f>IF(E552="","",VLOOKUP(E552,'Summarized Plan'!$A:$C,3,0))</f>
        <v/>
      </c>
      <c r="O552" s="195" t="str">
        <f>IF(E552="","",VLOOKUP(E552,'Summarized Plan'!$A:$G,7,0))</f>
        <v/>
      </c>
      <c r="P552" s="196"/>
      <c r="Q552" s="198">
        <f t="shared" si="205"/>
        <v>0</v>
      </c>
      <c r="R552" s="197" t="str">
        <f>IF($B552="","",VLOOKUP($Q552,'DSR Attendance'!$A$3:$D$179,4,FALSE))</f>
        <v/>
      </c>
      <c r="S552" s="197"/>
      <c r="T552" s="197">
        <f t="shared" si="206"/>
        <v>0</v>
      </c>
      <c r="U552" s="197">
        <f t="shared" si="207"/>
        <v>0</v>
      </c>
      <c r="V552" s="197" t="str">
        <f t="shared" si="208"/>
        <v/>
      </c>
      <c r="W552" s="197"/>
      <c r="X552" s="197" t="str">
        <f>_xlfn.IFNA(IF(L552="","",VLOOKUP(L552,'Truck Utilization'!B$3:D$147,3,FALSE)),"")</f>
        <v/>
      </c>
      <c r="Y552" s="197" t="str">
        <f>IF(X552="","",IF(E552="","",VLOOKUP(E552,'Summarized Plan'!$A:$E,5,0)))</f>
        <v/>
      </c>
      <c r="Z552" s="197">
        <f t="shared" si="209"/>
        <v>0</v>
      </c>
      <c r="AA552" s="197">
        <f t="shared" si="210"/>
        <v>0</v>
      </c>
      <c r="AB552" s="197" t="str">
        <f t="shared" si="211"/>
        <v/>
      </c>
      <c r="AC552" s="197"/>
      <c r="AD552" s="197">
        <f t="shared" si="212"/>
        <v>0</v>
      </c>
      <c r="AE552" s="197">
        <f t="shared" si="213"/>
        <v>0</v>
      </c>
      <c r="AF552" s="197" t="str">
        <f t="shared" si="214"/>
        <v/>
      </c>
      <c r="AG552" s="194"/>
      <c r="AH552" s="194"/>
      <c r="AI552" s="194"/>
      <c r="AJ552" s="193"/>
      <c r="AK552" s="199"/>
      <c r="AL552" s="194"/>
      <c r="AM552" s="115" t="e">
        <f t="shared" si="215"/>
        <v>#VALUE!</v>
      </c>
      <c r="AO552" s="11">
        <f t="shared" si="216"/>
        <v>0</v>
      </c>
      <c r="AP552" s="11" t="e">
        <f t="shared" si="217"/>
        <v>#N/A</v>
      </c>
      <c r="AQ552" s="11" t="str">
        <f t="shared" si="218"/>
        <v/>
      </c>
      <c r="AS552" s="202">
        <f t="shared" si="219"/>
        <v>0</v>
      </c>
      <c r="AT552" s="11" t="str">
        <f t="shared" si="220"/>
        <v/>
      </c>
      <c r="AW552" s="116"/>
      <c r="AX552" s="115" t="e">
        <f t="shared" si="221"/>
        <v>#VALUE!</v>
      </c>
      <c r="AY552" s="278" t="str">
        <f t="shared" si="222"/>
        <v/>
      </c>
      <c r="BC552" s="115" t="str">
        <f>IF(E552="","",_xlfn.XLOOKUP(E552,'Summarized Plan'!A:A,'Summarized Plan'!K:K))</f>
        <v/>
      </c>
      <c r="XEU552" s="138">
        <f t="shared" si="223"/>
        <v>0</v>
      </c>
      <c r="XEV552" s="138" t="str">
        <f>IF(E552="","",B552)</f>
        <v/>
      </c>
      <c r="XEW552" s="153" t="str">
        <f t="shared" si="224"/>
        <v/>
      </c>
      <c r="XEX552" s="138" t="str">
        <f>IF(ISNA(VLOOKUP(E552,'Summarized Plan'!$A:$U,19,0)),"",VLOOKUP(E552,'Summarized Plan'!$A:$U,19,0))</f>
        <v/>
      </c>
      <c r="XEY552" s="16" t="str">
        <f>IF('Truck Utilization'!A532=0,"",'Truck Utilization'!A532)</f>
        <v/>
      </c>
      <c r="XEZ552" s="16" t="str">
        <f>IF('Truck Utilization'!B532=0,"",'Truck Utilization'!B532)</f>
        <v/>
      </c>
      <c r="XFA552" s="138">
        <f t="shared" si="203"/>
        <v>1</v>
      </c>
      <c r="XFB552" s="138" t="str">
        <f>IF('DSR Attendance'!A493="","",'DSR Attendance'!A493)</f>
        <v/>
      </c>
      <c r="XFC552" s="138" t="str">
        <f>IF('DSR Attendance'!B493="","",'DSR Attendance'!B493)</f>
        <v/>
      </c>
    </row>
    <row r="553" spans="1:55 16375:16383" ht="14.4" customHeight="1">
      <c r="A553" s="190" t="str">
        <f>IF(L553="","",VLOOKUP(L553,'Truck Utilization'!B$3:C$300,2,FALSE))</f>
        <v/>
      </c>
      <c r="B553" s="191"/>
      <c r="C553" s="192" t="str">
        <f>IF($B553="","",VLOOKUP($B553,'DSR Attendance'!$A$3:$E$273,5,FALSE))</f>
        <v/>
      </c>
      <c r="D553" s="193"/>
      <c r="E553" s="637"/>
      <c r="F553" s="195"/>
      <c r="G553" s="195"/>
      <c r="H553" s="195"/>
      <c r="I553" s="196" t="str">
        <f>IF(E553="","",VLOOKUP(E553,'Summarized Plan'!A:B,2,0))</f>
        <v/>
      </c>
      <c r="J553" s="194"/>
      <c r="K553" s="194" t="s">
        <v>378</v>
      </c>
      <c r="L553" s="195"/>
      <c r="M553" s="194" t="str">
        <f t="shared" si="204"/>
        <v/>
      </c>
      <c r="N553" s="195" t="str">
        <f>IF(E553="","",VLOOKUP(E553,'Summarized Plan'!$A:$C,3,0))</f>
        <v/>
      </c>
      <c r="O553" s="195" t="str">
        <f>IF(E553="","",VLOOKUP(E553,'Summarized Plan'!$A:$G,7,0))</f>
        <v/>
      </c>
      <c r="P553" s="196"/>
      <c r="Q553" s="198">
        <f t="shared" si="205"/>
        <v>0</v>
      </c>
      <c r="R553" s="197" t="str">
        <f>IF($B553="","",VLOOKUP($Q553,'DSR Attendance'!$A$3:$D$179,4,FALSE))</f>
        <v/>
      </c>
      <c r="S553" s="197"/>
      <c r="T553" s="197">
        <f t="shared" si="206"/>
        <v>0</v>
      </c>
      <c r="U553" s="197">
        <f t="shared" si="207"/>
        <v>0</v>
      </c>
      <c r="V553" s="197" t="str">
        <f t="shared" si="208"/>
        <v/>
      </c>
      <c r="W553" s="197"/>
      <c r="X553" s="197" t="str">
        <f>_xlfn.IFNA(IF(L553="","",VLOOKUP(L553,'Truck Utilization'!B$3:D$147,3,FALSE)),"")</f>
        <v/>
      </c>
      <c r="Y553" s="197" t="str">
        <f>IF(X553="","",IF(E553="","",VLOOKUP(E553,'Summarized Plan'!$A:$E,5,0)))</f>
        <v/>
      </c>
      <c r="Z553" s="197">
        <f t="shared" si="209"/>
        <v>0</v>
      </c>
      <c r="AA553" s="197">
        <f t="shared" si="210"/>
        <v>0</v>
      </c>
      <c r="AB553" s="197" t="str">
        <f t="shared" si="211"/>
        <v/>
      </c>
      <c r="AC553" s="197"/>
      <c r="AD553" s="197">
        <f t="shared" si="212"/>
        <v>0</v>
      </c>
      <c r="AE553" s="197">
        <f t="shared" si="213"/>
        <v>0</v>
      </c>
      <c r="AF553" s="197" t="str">
        <f t="shared" si="214"/>
        <v/>
      </c>
      <c r="AG553" s="194"/>
      <c r="AH553" s="194"/>
      <c r="AI553" s="194"/>
      <c r="AJ553" s="193"/>
      <c r="AK553" s="199"/>
      <c r="AL553" s="194"/>
      <c r="AM553" s="115" t="e">
        <f t="shared" si="215"/>
        <v>#VALUE!</v>
      </c>
      <c r="AO553" s="11">
        <f t="shared" si="216"/>
        <v>0</v>
      </c>
      <c r="AP553" s="11" t="e">
        <f t="shared" si="217"/>
        <v>#N/A</v>
      </c>
      <c r="AQ553" s="11" t="str">
        <f t="shared" si="218"/>
        <v/>
      </c>
      <c r="AS553" s="202">
        <f t="shared" si="219"/>
        <v>0</v>
      </c>
      <c r="AT553" s="11" t="str">
        <f t="shared" si="220"/>
        <v/>
      </c>
      <c r="AW553" s="116"/>
      <c r="AX553" s="115" t="e">
        <f t="shared" si="221"/>
        <v>#VALUE!</v>
      </c>
      <c r="AY553" s="278" t="str">
        <f t="shared" si="222"/>
        <v/>
      </c>
      <c r="BC553" s="115" t="str">
        <f>IF(E553="","",_xlfn.XLOOKUP(E553,'Summarized Plan'!A:A,'Summarized Plan'!K:K))</f>
        <v/>
      </c>
      <c r="XEU553" s="138">
        <f t="shared" si="223"/>
        <v>0</v>
      </c>
      <c r="XEV553" s="138" t="str">
        <f>IF(E553="","",B552)</f>
        <v/>
      </c>
      <c r="XEW553" s="153" t="str">
        <f t="shared" si="224"/>
        <v/>
      </c>
      <c r="XEX553" s="138" t="str">
        <f>IF(ISNA(VLOOKUP(E553,'Summarized Plan'!$A:$U,19,0)),"",VLOOKUP(E553,'Summarized Plan'!$A:$U,19,0))</f>
        <v/>
      </c>
      <c r="XEY553" s="16" t="str">
        <f>IF('Truck Utilization'!A533=0,"",'Truck Utilization'!A533)</f>
        <v/>
      </c>
      <c r="XEZ553" s="16" t="str">
        <f>IF('Truck Utilization'!B533=0,"",'Truck Utilization'!B533)</f>
        <v/>
      </c>
      <c r="XFA553" s="138">
        <f t="shared" si="203"/>
        <v>1</v>
      </c>
      <c r="XFB553" s="138" t="str">
        <f>IF('DSR Attendance'!A494="","",'DSR Attendance'!A494)</f>
        <v/>
      </c>
      <c r="XFC553" s="138" t="str">
        <f>IF('DSR Attendance'!B494="","",'DSR Attendance'!B494)</f>
        <v/>
      </c>
    </row>
    <row r="554" spans="1:55 16375:16383" ht="14.4" customHeight="1">
      <c r="A554" s="190" t="str">
        <f>IF(L554="","",VLOOKUP(L554,'Truck Utilization'!B$3:C$300,2,FALSE))</f>
        <v/>
      </c>
      <c r="B554" s="191"/>
      <c r="C554" s="192" t="str">
        <f>IF($B554="","",VLOOKUP($B554,'DSR Attendance'!$A$3:$E$273,5,FALSE))</f>
        <v/>
      </c>
      <c r="D554" s="193"/>
      <c r="E554" s="637"/>
      <c r="F554" s="195"/>
      <c r="G554" s="195"/>
      <c r="H554" s="195"/>
      <c r="I554" s="196" t="str">
        <f>IF(E554="","",VLOOKUP(E554,'Summarized Plan'!A:B,2,0))</f>
        <v/>
      </c>
      <c r="J554" s="194"/>
      <c r="K554" s="194" t="s">
        <v>378</v>
      </c>
      <c r="L554" s="195"/>
      <c r="M554" s="194" t="str">
        <f t="shared" si="204"/>
        <v/>
      </c>
      <c r="N554" s="195" t="str">
        <f>IF(E554="","",VLOOKUP(E554,'Summarized Plan'!$A:$C,3,0))</f>
        <v/>
      </c>
      <c r="O554" s="195" t="str">
        <f>IF(E554="","",VLOOKUP(E554,'Summarized Plan'!$A:$G,7,0))</f>
        <v/>
      </c>
      <c r="P554" s="196"/>
      <c r="Q554" s="198">
        <f t="shared" si="205"/>
        <v>0</v>
      </c>
      <c r="R554" s="197" t="str">
        <f>IF($B554="","",VLOOKUP($Q554,'DSR Attendance'!$A$3:$D$179,4,FALSE))</f>
        <v/>
      </c>
      <c r="S554" s="197"/>
      <c r="T554" s="197">
        <f t="shared" si="206"/>
        <v>0</v>
      </c>
      <c r="U554" s="197">
        <f t="shared" si="207"/>
        <v>0</v>
      </c>
      <c r="V554" s="197" t="str">
        <f t="shared" si="208"/>
        <v/>
      </c>
      <c r="W554" s="197"/>
      <c r="X554" s="197" t="str">
        <f>_xlfn.IFNA(IF(L554="","",VLOOKUP(L554,'Truck Utilization'!B$3:D$147,3,FALSE)),"")</f>
        <v/>
      </c>
      <c r="Y554" s="197" t="str">
        <f>IF(X554="","",IF(E554="","",VLOOKUP(E554,'Summarized Plan'!$A:$E,5,0)))</f>
        <v/>
      </c>
      <c r="Z554" s="197">
        <f t="shared" si="209"/>
        <v>0</v>
      </c>
      <c r="AA554" s="197">
        <f t="shared" si="210"/>
        <v>0</v>
      </c>
      <c r="AB554" s="197" t="str">
        <f t="shared" si="211"/>
        <v/>
      </c>
      <c r="AC554" s="197"/>
      <c r="AD554" s="197">
        <f t="shared" si="212"/>
        <v>0</v>
      </c>
      <c r="AE554" s="197">
        <f t="shared" si="213"/>
        <v>0</v>
      </c>
      <c r="AF554" s="197" t="str">
        <f t="shared" si="214"/>
        <v/>
      </c>
      <c r="AG554" s="194"/>
      <c r="AH554" s="194"/>
      <c r="AI554" s="194"/>
      <c r="AJ554" s="193"/>
      <c r="AK554" s="199"/>
      <c r="AL554" s="194"/>
      <c r="AM554" s="115" t="e">
        <f t="shared" si="215"/>
        <v>#VALUE!</v>
      </c>
      <c r="AO554" s="11">
        <f t="shared" si="216"/>
        <v>0</v>
      </c>
      <c r="AP554" s="11" t="e">
        <f t="shared" si="217"/>
        <v>#N/A</v>
      </c>
      <c r="AQ554" s="11" t="str">
        <f t="shared" si="218"/>
        <v/>
      </c>
      <c r="AS554" s="202">
        <f t="shared" si="219"/>
        <v>0</v>
      </c>
      <c r="AT554" s="11" t="str">
        <f t="shared" si="220"/>
        <v/>
      </c>
      <c r="AW554" s="116"/>
      <c r="AX554" s="115" t="e">
        <f t="shared" si="221"/>
        <v>#VALUE!</v>
      </c>
      <c r="AY554" s="278" t="str">
        <f t="shared" si="222"/>
        <v/>
      </c>
      <c r="BC554" s="115" t="str">
        <f>IF(E554="","",_xlfn.XLOOKUP(E554,'Summarized Plan'!A:A,'Summarized Plan'!K:K))</f>
        <v/>
      </c>
      <c r="XEU554" s="138">
        <f t="shared" si="223"/>
        <v>0</v>
      </c>
      <c r="XEV554" s="138" t="str">
        <f>IF(E554="","",B552)</f>
        <v/>
      </c>
      <c r="XEW554" s="153" t="str">
        <f t="shared" si="224"/>
        <v/>
      </c>
      <c r="XEX554" s="138" t="str">
        <f>IF(ISNA(VLOOKUP(E554,'Summarized Plan'!$A:$U,19,0)),"",VLOOKUP(E554,'Summarized Plan'!$A:$U,19,0))</f>
        <v/>
      </c>
      <c r="XEY554" s="16" t="str">
        <f>IF('Truck Utilization'!A534=0,"",'Truck Utilization'!A534)</f>
        <v/>
      </c>
      <c r="XEZ554" s="16" t="str">
        <f>IF('Truck Utilization'!B534=0,"",'Truck Utilization'!B534)</f>
        <v/>
      </c>
      <c r="XFA554" s="138">
        <f t="shared" si="203"/>
        <v>1</v>
      </c>
      <c r="XFB554" s="138" t="str">
        <f>IF('DSR Attendance'!A495="","",'DSR Attendance'!A495)</f>
        <v/>
      </c>
      <c r="XFC554" s="138" t="str">
        <f>IF('DSR Attendance'!B495="","",'DSR Attendance'!B495)</f>
        <v/>
      </c>
    </row>
    <row r="555" spans="1:55 16375:16383" ht="14.4" customHeight="1">
      <c r="A555" s="190" t="str">
        <f>IF(L555="","",VLOOKUP(L555,'Truck Utilization'!B$3:C$300,2,FALSE))</f>
        <v/>
      </c>
      <c r="B555" s="191"/>
      <c r="C555" s="192" t="str">
        <f>IF($B555="","",VLOOKUP($B555,'DSR Attendance'!$A$3:$E$273,5,FALSE))</f>
        <v/>
      </c>
      <c r="D555" s="193"/>
      <c r="E555" s="637"/>
      <c r="F555" s="195"/>
      <c r="G555" s="195"/>
      <c r="H555" s="195"/>
      <c r="I555" s="196" t="str">
        <f>IF(E555="","",VLOOKUP(E555,'Summarized Plan'!A:B,2,0))</f>
        <v/>
      </c>
      <c r="J555" s="194"/>
      <c r="K555" s="194" t="s">
        <v>378</v>
      </c>
      <c r="L555" s="195"/>
      <c r="M555" s="194" t="str">
        <f t="shared" si="204"/>
        <v/>
      </c>
      <c r="N555" s="195" t="str">
        <f>IF(E555="","",VLOOKUP(E555,'Summarized Plan'!$A:$C,3,0))</f>
        <v/>
      </c>
      <c r="O555" s="195" t="str">
        <f>IF(E555="","",VLOOKUP(E555,'Summarized Plan'!$A:$G,7,0))</f>
        <v/>
      </c>
      <c r="P555" s="196"/>
      <c r="Q555" s="198">
        <f t="shared" si="205"/>
        <v>0</v>
      </c>
      <c r="R555" s="197" t="str">
        <f>IF($B555="","",VLOOKUP($Q555,'DSR Attendance'!$A$3:$D$179,4,FALSE))</f>
        <v/>
      </c>
      <c r="S555" s="197"/>
      <c r="T555" s="197">
        <f t="shared" si="206"/>
        <v>0</v>
      </c>
      <c r="U555" s="197">
        <f t="shared" si="207"/>
        <v>0</v>
      </c>
      <c r="V555" s="197" t="str">
        <f t="shared" si="208"/>
        <v/>
      </c>
      <c r="W555" s="197"/>
      <c r="X555" s="197" t="str">
        <f>_xlfn.IFNA(IF(L555="","",VLOOKUP(L555,'Truck Utilization'!B$3:D$147,3,FALSE)),"")</f>
        <v/>
      </c>
      <c r="Y555" s="197" t="str">
        <f>IF(X555="","",IF(E555="","",VLOOKUP(E555,'Summarized Plan'!$A:$E,5,0)))</f>
        <v/>
      </c>
      <c r="Z555" s="197">
        <f t="shared" si="209"/>
        <v>0</v>
      </c>
      <c r="AA555" s="197">
        <f t="shared" si="210"/>
        <v>0</v>
      </c>
      <c r="AB555" s="197" t="str">
        <f t="shared" si="211"/>
        <v/>
      </c>
      <c r="AC555" s="197"/>
      <c r="AD555" s="197">
        <f t="shared" si="212"/>
        <v>0</v>
      </c>
      <c r="AE555" s="197">
        <f t="shared" si="213"/>
        <v>0</v>
      </c>
      <c r="AF555" s="197" t="str">
        <f t="shared" si="214"/>
        <v/>
      </c>
      <c r="AG555" s="194"/>
      <c r="AH555" s="194"/>
      <c r="AI555" s="194"/>
      <c r="AJ555" s="193"/>
      <c r="AK555" s="199"/>
      <c r="AL555" s="194"/>
      <c r="AM555" s="115" t="e">
        <f t="shared" si="215"/>
        <v>#VALUE!</v>
      </c>
      <c r="AO555" s="11">
        <f t="shared" si="216"/>
        <v>0</v>
      </c>
      <c r="AP555" s="11" t="e">
        <f t="shared" si="217"/>
        <v>#N/A</v>
      </c>
      <c r="AQ555" s="11" t="str">
        <f t="shared" si="218"/>
        <v/>
      </c>
      <c r="AS555" s="202">
        <f t="shared" si="219"/>
        <v>0</v>
      </c>
      <c r="AT555" s="11" t="str">
        <f t="shared" si="220"/>
        <v/>
      </c>
      <c r="AW555" s="116"/>
      <c r="AX555" s="115" t="e">
        <f t="shared" si="221"/>
        <v>#VALUE!</v>
      </c>
      <c r="AY555" s="278" t="str">
        <f t="shared" si="222"/>
        <v/>
      </c>
      <c r="BC555" s="115" t="str">
        <f>IF(E555="","",_xlfn.XLOOKUP(E555,'Summarized Plan'!A:A,'Summarized Plan'!K:K))</f>
        <v/>
      </c>
      <c r="XEU555" s="138">
        <f t="shared" si="223"/>
        <v>0</v>
      </c>
      <c r="XEV555" s="138" t="str">
        <f>IF(E555="","",B552)</f>
        <v/>
      </c>
      <c r="XEW555" s="153" t="str">
        <f t="shared" si="224"/>
        <v/>
      </c>
      <c r="XEX555" s="138" t="str">
        <f>IF(ISNA(VLOOKUP(E555,'Summarized Plan'!$A:$U,19,0)),"",VLOOKUP(E555,'Summarized Plan'!$A:$U,19,0))</f>
        <v/>
      </c>
      <c r="XEY555" s="16" t="str">
        <f>IF('Truck Utilization'!A535=0,"",'Truck Utilization'!A535)</f>
        <v/>
      </c>
      <c r="XEZ555" s="16" t="str">
        <f>IF('Truck Utilization'!B535=0,"",'Truck Utilization'!B535)</f>
        <v/>
      </c>
      <c r="XFA555" s="138">
        <f t="shared" si="203"/>
        <v>1</v>
      </c>
      <c r="XFB555" s="138" t="str">
        <f>IF('DSR Attendance'!A496="","",'DSR Attendance'!A496)</f>
        <v/>
      </c>
      <c r="XFC555" s="138" t="str">
        <f>IF('DSR Attendance'!B496="","",'DSR Attendance'!B496)</f>
        <v/>
      </c>
    </row>
    <row r="556" spans="1:55 16375:16383" ht="14.4" customHeight="1">
      <c r="A556" s="190" t="str">
        <f>IF(L556="","",VLOOKUP(L556,'Truck Utilization'!B$3:C$300,2,FALSE))</f>
        <v/>
      </c>
      <c r="B556" s="191"/>
      <c r="C556" s="192" t="str">
        <f>IF($B556="","",VLOOKUP($B556,'DSR Attendance'!$A$3:$E$273,5,FALSE))</f>
        <v/>
      </c>
      <c r="D556" s="193"/>
      <c r="E556" s="637"/>
      <c r="F556" s="195"/>
      <c r="G556" s="195"/>
      <c r="H556" s="195"/>
      <c r="I556" s="196" t="str">
        <f>IF(E556="","",VLOOKUP(E556,'Summarized Plan'!A:B,2,0))</f>
        <v/>
      </c>
      <c r="J556" s="194"/>
      <c r="K556" s="194" t="s">
        <v>378</v>
      </c>
      <c r="L556" s="195"/>
      <c r="M556" s="194" t="str">
        <f t="shared" si="204"/>
        <v/>
      </c>
      <c r="N556" s="195" t="str">
        <f>IF(E556="","",VLOOKUP(E556,'Summarized Plan'!$A:$C,3,0))</f>
        <v/>
      </c>
      <c r="O556" s="195" t="str">
        <f>IF(E556="","",VLOOKUP(E556,'Summarized Plan'!$A:$G,7,0))</f>
        <v/>
      </c>
      <c r="P556" s="196"/>
      <c r="Q556" s="198">
        <f t="shared" si="205"/>
        <v>0</v>
      </c>
      <c r="R556" s="197" t="str">
        <f>IF($B556="","",VLOOKUP($Q556,'DSR Attendance'!$A$3:$D$179,4,FALSE))</f>
        <v/>
      </c>
      <c r="S556" s="197"/>
      <c r="T556" s="197">
        <f t="shared" si="206"/>
        <v>0</v>
      </c>
      <c r="U556" s="197">
        <f t="shared" si="207"/>
        <v>0</v>
      </c>
      <c r="V556" s="197" t="str">
        <f t="shared" si="208"/>
        <v/>
      </c>
      <c r="W556" s="197"/>
      <c r="X556" s="197" t="str">
        <f>_xlfn.IFNA(IF(L556="","",VLOOKUP(L556,'Truck Utilization'!B$3:D$147,3,FALSE)),"")</f>
        <v/>
      </c>
      <c r="Y556" s="197" t="str">
        <f>IF(X556="","",IF(E556="","",VLOOKUP(E556,'Summarized Plan'!$A:$E,5,0)))</f>
        <v/>
      </c>
      <c r="Z556" s="197">
        <f t="shared" si="209"/>
        <v>0</v>
      </c>
      <c r="AA556" s="197">
        <f t="shared" si="210"/>
        <v>0</v>
      </c>
      <c r="AB556" s="197" t="str">
        <f t="shared" si="211"/>
        <v/>
      </c>
      <c r="AC556" s="197"/>
      <c r="AD556" s="197">
        <f t="shared" si="212"/>
        <v>0</v>
      </c>
      <c r="AE556" s="197">
        <f t="shared" si="213"/>
        <v>0</v>
      </c>
      <c r="AF556" s="197" t="str">
        <f t="shared" si="214"/>
        <v/>
      </c>
      <c r="AG556" s="194"/>
      <c r="AH556" s="194"/>
      <c r="AI556" s="194"/>
      <c r="AJ556" s="193"/>
      <c r="AK556" s="199"/>
      <c r="AL556" s="194"/>
      <c r="AM556" s="115" t="e">
        <f t="shared" si="215"/>
        <v>#VALUE!</v>
      </c>
      <c r="AO556" s="11">
        <f t="shared" si="216"/>
        <v>0</v>
      </c>
      <c r="AP556" s="11" t="e">
        <f t="shared" si="217"/>
        <v>#N/A</v>
      </c>
      <c r="AQ556" s="11" t="str">
        <f t="shared" si="218"/>
        <v/>
      </c>
      <c r="AS556" s="202">
        <f t="shared" si="219"/>
        <v>0</v>
      </c>
      <c r="AT556" s="11" t="str">
        <f t="shared" si="220"/>
        <v/>
      </c>
      <c r="AW556" s="116"/>
      <c r="AX556" s="115" t="e">
        <f t="shared" si="221"/>
        <v>#VALUE!</v>
      </c>
      <c r="AY556" s="278" t="str">
        <f t="shared" si="222"/>
        <v/>
      </c>
      <c r="BC556" s="115" t="str">
        <f>IF(E556="","",_xlfn.XLOOKUP(E556,'Summarized Plan'!A:A,'Summarized Plan'!K:K))</f>
        <v/>
      </c>
      <c r="XEU556" s="138">
        <f t="shared" si="223"/>
        <v>0</v>
      </c>
      <c r="XEV556" s="138" t="str">
        <f>IF(E556="","",B552)</f>
        <v/>
      </c>
      <c r="XEW556" s="153" t="str">
        <f t="shared" si="224"/>
        <v/>
      </c>
      <c r="XEX556" s="138" t="str">
        <f>IF(ISNA(VLOOKUP(E556,'Summarized Plan'!$A:$U,19,0)),"",VLOOKUP(E556,'Summarized Plan'!$A:$U,19,0))</f>
        <v/>
      </c>
      <c r="XEY556" s="16" t="str">
        <f>IF('Truck Utilization'!A536=0,"",'Truck Utilization'!A536)</f>
        <v/>
      </c>
      <c r="XEZ556" s="16" t="str">
        <f>IF('Truck Utilization'!B536=0,"",'Truck Utilization'!B536)</f>
        <v/>
      </c>
      <c r="XFA556" s="138">
        <f t="shared" si="203"/>
        <v>1</v>
      </c>
      <c r="XFB556" s="138" t="str">
        <f>IF('DSR Attendance'!A497="","",'DSR Attendance'!A497)</f>
        <v/>
      </c>
      <c r="XFC556" s="138" t="str">
        <f>IF('DSR Attendance'!B497="","",'DSR Attendance'!B497)</f>
        <v/>
      </c>
    </row>
    <row r="557" spans="1:55 16375:16383" ht="14.4" customHeight="1">
      <c r="A557" s="190" t="str">
        <f>IF(L557="","",VLOOKUP(L557,'Truck Utilization'!B$3:C$300,2,FALSE))</f>
        <v/>
      </c>
      <c r="B557" s="191"/>
      <c r="C557" s="192" t="str">
        <f>IF($B557="","",VLOOKUP($B557,'DSR Attendance'!$A$3:$E$273,5,FALSE))</f>
        <v/>
      </c>
      <c r="D557" s="193"/>
      <c r="E557" s="637"/>
      <c r="F557" s="195"/>
      <c r="G557" s="195"/>
      <c r="H557" s="195"/>
      <c r="I557" s="196" t="str">
        <f>IF(E557="","",VLOOKUP(E557,'Summarized Plan'!A:B,2,0))</f>
        <v/>
      </c>
      <c r="J557" s="194"/>
      <c r="K557" s="194" t="s">
        <v>378</v>
      </c>
      <c r="L557" s="195"/>
      <c r="M557" s="194" t="str">
        <f t="shared" si="204"/>
        <v/>
      </c>
      <c r="N557" s="195" t="str">
        <f>IF(E557="","",VLOOKUP(E557,'Summarized Plan'!$A:$C,3,0))</f>
        <v/>
      </c>
      <c r="O557" s="195" t="str">
        <f>IF(E557="","",VLOOKUP(E557,'Summarized Plan'!$A:$G,7,0))</f>
        <v/>
      </c>
      <c r="P557" s="196"/>
      <c r="Q557" s="198">
        <f t="shared" si="205"/>
        <v>0</v>
      </c>
      <c r="R557" s="197" t="str">
        <f>IF($B557="","",VLOOKUP($Q557,'DSR Attendance'!$A$3:$D$179,4,FALSE))</f>
        <v/>
      </c>
      <c r="S557" s="197"/>
      <c r="T557" s="197">
        <f t="shared" si="206"/>
        <v>0</v>
      </c>
      <c r="U557" s="197">
        <f t="shared" si="207"/>
        <v>0</v>
      </c>
      <c r="V557" s="197" t="str">
        <f t="shared" si="208"/>
        <v/>
      </c>
      <c r="W557" s="197"/>
      <c r="X557" s="197" t="str">
        <f>_xlfn.IFNA(IF(L557="","",VLOOKUP(L557,'Truck Utilization'!B$3:D$147,3,FALSE)),"")</f>
        <v/>
      </c>
      <c r="Y557" s="197" t="str">
        <f>IF(X557="","",IF(E557="","",VLOOKUP(E557,'Summarized Plan'!$A:$E,5,0)))</f>
        <v/>
      </c>
      <c r="Z557" s="197">
        <f t="shared" si="209"/>
        <v>0</v>
      </c>
      <c r="AA557" s="197">
        <f t="shared" si="210"/>
        <v>0</v>
      </c>
      <c r="AB557" s="197" t="str">
        <f t="shared" si="211"/>
        <v/>
      </c>
      <c r="AC557" s="197"/>
      <c r="AD557" s="197">
        <f t="shared" si="212"/>
        <v>0</v>
      </c>
      <c r="AE557" s="197">
        <f t="shared" si="213"/>
        <v>0</v>
      </c>
      <c r="AF557" s="197" t="str">
        <f t="shared" si="214"/>
        <v/>
      </c>
      <c r="AG557" s="194"/>
      <c r="AH557" s="194"/>
      <c r="AI557" s="194"/>
      <c r="AJ557" s="193"/>
      <c r="AK557" s="199"/>
      <c r="AL557" s="194"/>
      <c r="AM557" s="115" t="e">
        <f t="shared" si="215"/>
        <v>#VALUE!</v>
      </c>
      <c r="AO557" s="11">
        <f t="shared" si="216"/>
        <v>0</v>
      </c>
      <c r="AP557" s="11" t="e">
        <f t="shared" si="217"/>
        <v>#N/A</v>
      </c>
      <c r="AQ557" s="11" t="str">
        <f t="shared" si="218"/>
        <v/>
      </c>
      <c r="AS557" s="202">
        <f t="shared" si="219"/>
        <v>0</v>
      </c>
      <c r="AT557" s="11" t="str">
        <f t="shared" si="220"/>
        <v/>
      </c>
      <c r="AW557" s="116"/>
      <c r="AX557" s="115" t="e">
        <f t="shared" si="221"/>
        <v>#VALUE!</v>
      </c>
      <c r="AY557" s="278" t="str">
        <f t="shared" si="222"/>
        <v/>
      </c>
      <c r="BC557" s="115" t="str">
        <f>IF(E557="","",_xlfn.XLOOKUP(E557,'Summarized Plan'!A:A,'Summarized Plan'!K:K))</f>
        <v/>
      </c>
      <c r="XEU557" s="138">
        <f t="shared" si="223"/>
        <v>0</v>
      </c>
      <c r="XEV557" s="138" t="str">
        <f>IF(E557="","",B557)</f>
        <v/>
      </c>
      <c r="XEW557" s="153" t="str">
        <f t="shared" si="224"/>
        <v/>
      </c>
      <c r="XEX557" s="138" t="str">
        <f>IF(ISNA(VLOOKUP(E557,'Summarized Plan'!$A:$U,19,0)),"",VLOOKUP(E557,'Summarized Plan'!$A:$U,19,0))</f>
        <v/>
      </c>
      <c r="XEY557" s="16" t="str">
        <f>IF('Truck Utilization'!A537=0,"",'Truck Utilization'!A537)</f>
        <v/>
      </c>
      <c r="XEZ557" s="16" t="str">
        <f>IF('Truck Utilization'!B537=0,"",'Truck Utilization'!B537)</f>
        <v/>
      </c>
      <c r="XFA557" s="138">
        <f t="shared" si="203"/>
        <v>1</v>
      </c>
      <c r="XFB557" s="138" t="str">
        <f>IF('DSR Attendance'!A498="","",'DSR Attendance'!A498)</f>
        <v/>
      </c>
      <c r="XFC557" s="138" t="str">
        <f>IF('DSR Attendance'!B498="","",'DSR Attendance'!B498)</f>
        <v/>
      </c>
    </row>
    <row r="558" spans="1:55 16375:16383" ht="14.4" customHeight="1">
      <c r="A558" s="190" t="str">
        <f>IF(L558="","",VLOOKUP(L558,'Truck Utilization'!B$3:C$300,2,FALSE))</f>
        <v/>
      </c>
      <c r="B558" s="191"/>
      <c r="C558" s="192" t="str">
        <f>IF($B558="","",VLOOKUP($B558,'DSR Attendance'!$A$3:$E$273,5,FALSE))</f>
        <v/>
      </c>
      <c r="D558" s="193"/>
      <c r="E558" s="637"/>
      <c r="F558" s="195"/>
      <c r="G558" s="195"/>
      <c r="H558" s="195"/>
      <c r="I558" s="196" t="str">
        <f>IF(E558="","",VLOOKUP(E558,'Summarized Plan'!A:B,2,0))</f>
        <v/>
      </c>
      <c r="J558" s="194"/>
      <c r="K558" s="194" t="s">
        <v>378</v>
      </c>
      <c r="L558" s="195"/>
      <c r="M558" s="194" t="str">
        <f t="shared" si="204"/>
        <v/>
      </c>
      <c r="N558" s="195" t="str">
        <f>IF(E558="","",VLOOKUP(E558,'Summarized Plan'!$A:$C,3,0))</f>
        <v/>
      </c>
      <c r="O558" s="195" t="str">
        <f>IF(E558="","",VLOOKUP(E558,'Summarized Plan'!$A:$G,7,0))</f>
        <v/>
      </c>
      <c r="P558" s="196"/>
      <c r="Q558" s="198">
        <f t="shared" si="205"/>
        <v>0</v>
      </c>
      <c r="R558" s="197" t="str">
        <f>IF($B558="","",VLOOKUP($Q558,'DSR Attendance'!$A$3:$D$179,4,FALSE))</f>
        <v/>
      </c>
      <c r="S558" s="197"/>
      <c r="T558" s="197">
        <f t="shared" si="206"/>
        <v>0</v>
      </c>
      <c r="U558" s="197">
        <f t="shared" si="207"/>
        <v>0</v>
      </c>
      <c r="V558" s="197" t="str">
        <f t="shared" si="208"/>
        <v/>
      </c>
      <c r="W558" s="197"/>
      <c r="X558" s="197" t="str">
        <f>_xlfn.IFNA(IF(L558="","",VLOOKUP(L558,'Truck Utilization'!B$3:D$147,3,FALSE)),"")</f>
        <v/>
      </c>
      <c r="Y558" s="197" t="str">
        <f>IF(X558="","",IF(E558="","",VLOOKUP(E558,'Summarized Plan'!$A:$E,5,0)))</f>
        <v/>
      </c>
      <c r="Z558" s="197">
        <f t="shared" si="209"/>
        <v>0</v>
      </c>
      <c r="AA558" s="197">
        <f t="shared" si="210"/>
        <v>0</v>
      </c>
      <c r="AB558" s="197" t="str">
        <f t="shared" si="211"/>
        <v/>
      </c>
      <c r="AC558" s="197"/>
      <c r="AD558" s="197">
        <f t="shared" si="212"/>
        <v>0</v>
      </c>
      <c r="AE558" s="197">
        <f t="shared" si="213"/>
        <v>0</v>
      </c>
      <c r="AF558" s="197" t="str">
        <f t="shared" si="214"/>
        <v/>
      </c>
      <c r="AG558" s="194"/>
      <c r="AH558" s="194"/>
      <c r="AI558" s="194"/>
      <c r="AJ558" s="193"/>
      <c r="AK558" s="199"/>
      <c r="AL558" s="194"/>
      <c r="AM558" s="115" t="e">
        <f t="shared" si="215"/>
        <v>#VALUE!</v>
      </c>
      <c r="AO558" s="11">
        <f t="shared" si="216"/>
        <v>0</v>
      </c>
      <c r="AP558" s="11" t="e">
        <f t="shared" si="217"/>
        <v>#N/A</v>
      </c>
      <c r="AQ558" s="11" t="str">
        <f t="shared" si="218"/>
        <v/>
      </c>
      <c r="AS558" s="202">
        <f t="shared" si="219"/>
        <v>0</v>
      </c>
      <c r="AT558" s="11" t="str">
        <f t="shared" si="220"/>
        <v/>
      </c>
      <c r="AW558" s="116"/>
      <c r="AX558" s="115" t="e">
        <f t="shared" si="221"/>
        <v>#VALUE!</v>
      </c>
      <c r="AY558" s="278" t="str">
        <f t="shared" si="222"/>
        <v/>
      </c>
      <c r="BC558" s="115" t="str">
        <f>IF(E558="","",_xlfn.XLOOKUP(E558,'Summarized Plan'!A:A,'Summarized Plan'!K:K))</f>
        <v/>
      </c>
      <c r="XEU558" s="138">
        <f t="shared" si="223"/>
        <v>0</v>
      </c>
      <c r="XEV558" s="138" t="str">
        <f>IF(E558="","",B557)</f>
        <v/>
      </c>
      <c r="XEW558" s="153" t="str">
        <f t="shared" si="224"/>
        <v/>
      </c>
      <c r="XEX558" s="138" t="str">
        <f>IF(ISNA(VLOOKUP(E558,'Summarized Plan'!$A:$U,19,0)),"",VLOOKUP(E558,'Summarized Plan'!$A:$U,19,0))</f>
        <v/>
      </c>
      <c r="XEY558" s="16" t="str">
        <f>IF('Truck Utilization'!A538=0,"",'Truck Utilization'!A538)</f>
        <v/>
      </c>
      <c r="XEZ558" s="16" t="str">
        <f>IF('Truck Utilization'!B538=0,"",'Truck Utilization'!B538)</f>
        <v/>
      </c>
      <c r="XFA558" s="138">
        <f t="shared" si="203"/>
        <v>1</v>
      </c>
      <c r="XFB558" s="138" t="str">
        <f>IF('DSR Attendance'!A499="","",'DSR Attendance'!A499)</f>
        <v/>
      </c>
      <c r="XFC558" s="138" t="str">
        <f>IF('DSR Attendance'!B499="","",'DSR Attendance'!B499)</f>
        <v/>
      </c>
    </row>
    <row r="559" spans="1:55 16375:16383" ht="14.4" customHeight="1">
      <c r="A559" s="190" t="str">
        <f>IF(L559="","",VLOOKUP(L559,'Truck Utilization'!B$3:C$300,2,FALSE))</f>
        <v/>
      </c>
      <c r="B559" s="191"/>
      <c r="C559" s="192" t="str">
        <f>IF($B559="","",VLOOKUP($B559,'DSR Attendance'!$A$3:$E$273,5,FALSE))</f>
        <v/>
      </c>
      <c r="D559" s="193"/>
      <c r="E559" s="637"/>
      <c r="F559" s="195"/>
      <c r="G559" s="195"/>
      <c r="H559" s="195"/>
      <c r="I559" s="196" t="str">
        <f>IF(E559="","",VLOOKUP(E559,'Summarized Plan'!A:B,2,0))</f>
        <v/>
      </c>
      <c r="J559" s="194"/>
      <c r="K559" s="194" t="s">
        <v>378</v>
      </c>
      <c r="L559" s="195"/>
      <c r="M559" s="194" t="str">
        <f t="shared" si="204"/>
        <v/>
      </c>
      <c r="N559" s="195" t="str">
        <f>IF(E559="","",VLOOKUP(E559,'Summarized Plan'!$A:$C,3,0))</f>
        <v/>
      </c>
      <c r="O559" s="195" t="str">
        <f>IF(E559="","",VLOOKUP(E559,'Summarized Plan'!$A:$G,7,0))</f>
        <v/>
      </c>
      <c r="P559" s="196"/>
      <c r="Q559" s="198">
        <f t="shared" si="205"/>
        <v>0</v>
      </c>
      <c r="R559" s="197" t="str">
        <f>IF($B559="","",VLOOKUP($Q559,'DSR Attendance'!$A$3:$D$179,4,FALSE))</f>
        <v/>
      </c>
      <c r="S559" s="197"/>
      <c r="T559" s="197">
        <f t="shared" si="206"/>
        <v>0</v>
      </c>
      <c r="U559" s="197">
        <f t="shared" si="207"/>
        <v>0</v>
      </c>
      <c r="V559" s="197" t="str">
        <f t="shared" si="208"/>
        <v/>
      </c>
      <c r="W559" s="197"/>
      <c r="X559" s="197" t="str">
        <f>_xlfn.IFNA(IF(L559="","",VLOOKUP(L559,'Truck Utilization'!B$3:D$147,3,FALSE)),"")</f>
        <v/>
      </c>
      <c r="Y559" s="197" t="str">
        <f>IF(X559="","",IF(E559="","",VLOOKUP(E559,'Summarized Plan'!$A:$E,5,0)))</f>
        <v/>
      </c>
      <c r="Z559" s="197">
        <f t="shared" si="209"/>
        <v>0</v>
      </c>
      <c r="AA559" s="197">
        <f t="shared" si="210"/>
        <v>0</v>
      </c>
      <c r="AB559" s="197" t="str">
        <f t="shared" si="211"/>
        <v/>
      </c>
      <c r="AC559" s="197"/>
      <c r="AD559" s="197">
        <f t="shared" si="212"/>
        <v>0</v>
      </c>
      <c r="AE559" s="197">
        <f t="shared" si="213"/>
        <v>0</v>
      </c>
      <c r="AF559" s="197" t="str">
        <f t="shared" si="214"/>
        <v/>
      </c>
      <c r="AG559" s="194"/>
      <c r="AH559" s="194"/>
      <c r="AI559" s="194"/>
      <c r="AJ559" s="193"/>
      <c r="AK559" s="199"/>
      <c r="AL559" s="194"/>
      <c r="AM559" s="115" t="e">
        <f t="shared" si="215"/>
        <v>#VALUE!</v>
      </c>
      <c r="AO559" s="11">
        <f t="shared" si="216"/>
        <v>0</v>
      </c>
      <c r="AP559" s="11" t="e">
        <f t="shared" si="217"/>
        <v>#N/A</v>
      </c>
      <c r="AQ559" s="11" t="str">
        <f t="shared" si="218"/>
        <v/>
      </c>
      <c r="AS559" s="202">
        <f t="shared" si="219"/>
        <v>0</v>
      </c>
      <c r="AT559" s="11" t="str">
        <f t="shared" si="220"/>
        <v/>
      </c>
      <c r="AW559" s="116"/>
      <c r="AX559" s="115" t="e">
        <f t="shared" si="221"/>
        <v>#VALUE!</v>
      </c>
      <c r="AY559" s="278" t="str">
        <f t="shared" si="222"/>
        <v/>
      </c>
      <c r="BC559" s="115" t="str">
        <f>IF(E559="","",_xlfn.XLOOKUP(E559,'Summarized Plan'!A:A,'Summarized Plan'!K:K))</f>
        <v/>
      </c>
      <c r="XEU559" s="138">
        <f t="shared" si="223"/>
        <v>0</v>
      </c>
      <c r="XEV559" s="138" t="str">
        <f>IF(E559="","",B557)</f>
        <v/>
      </c>
      <c r="XEW559" s="153" t="str">
        <f t="shared" si="224"/>
        <v/>
      </c>
      <c r="XEX559" s="138" t="str">
        <f>IF(ISNA(VLOOKUP(E559,'Summarized Plan'!$A:$U,19,0)),"",VLOOKUP(E559,'Summarized Plan'!$A:$U,19,0))</f>
        <v/>
      </c>
      <c r="XEY559" s="16" t="str">
        <f>IF('Truck Utilization'!A539=0,"",'Truck Utilization'!A539)</f>
        <v/>
      </c>
      <c r="XEZ559" s="16" t="str">
        <f>IF('Truck Utilization'!B539=0,"",'Truck Utilization'!B539)</f>
        <v/>
      </c>
      <c r="XFA559" s="138">
        <f t="shared" si="203"/>
        <v>1</v>
      </c>
      <c r="XFB559" s="138" t="str">
        <f>IF('DSR Attendance'!A500="","",'DSR Attendance'!A500)</f>
        <v/>
      </c>
      <c r="XFC559" s="138" t="str">
        <f>IF('DSR Attendance'!B500="","",'DSR Attendance'!B500)</f>
        <v/>
      </c>
    </row>
    <row r="560" spans="1:55 16375:16383" ht="14.4" customHeight="1">
      <c r="A560" s="190" t="str">
        <f>IF(L560="","",VLOOKUP(L560,'Truck Utilization'!B$3:C$300,2,FALSE))</f>
        <v/>
      </c>
      <c r="B560" s="191"/>
      <c r="C560" s="192" t="str">
        <f>IF($B560="","",VLOOKUP($B560,'DSR Attendance'!$A$3:$E$273,5,FALSE))</f>
        <v/>
      </c>
      <c r="D560" s="193"/>
      <c r="E560" s="637"/>
      <c r="F560" s="195"/>
      <c r="G560" s="195"/>
      <c r="H560" s="195"/>
      <c r="I560" s="196" t="str">
        <f>IF(E560="","",VLOOKUP(E560,'Summarized Plan'!A:B,2,0))</f>
        <v/>
      </c>
      <c r="J560" s="194"/>
      <c r="K560" s="194" t="s">
        <v>378</v>
      </c>
      <c r="L560" s="195"/>
      <c r="M560" s="194" t="str">
        <f t="shared" si="204"/>
        <v/>
      </c>
      <c r="N560" s="195" t="str">
        <f>IF(E560="","",VLOOKUP(E560,'Summarized Plan'!$A:$C,3,0))</f>
        <v/>
      </c>
      <c r="O560" s="195" t="str">
        <f>IF(E560="","",VLOOKUP(E560,'Summarized Plan'!$A:$G,7,0))</f>
        <v/>
      </c>
      <c r="P560" s="196"/>
      <c r="Q560" s="198">
        <f t="shared" si="205"/>
        <v>0</v>
      </c>
      <c r="R560" s="197" t="str">
        <f>IF($B560="","",VLOOKUP($Q560,'DSR Attendance'!$A$3:$D$179,4,FALSE))</f>
        <v/>
      </c>
      <c r="S560" s="197"/>
      <c r="T560" s="197">
        <f t="shared" si="206"/>
        <v>0</v>
      </c>
      <c r="U560" s="197">
        <f t="shared" si="207"/>
        <v>0</v>
      </c>
      <c r="V560" s="197" t="str">
        <f t="shared" si="208"/>
        <v/>
      </c>
      <c r="W560" s="197"/>
      <c r="X560" s="197" t="str">
        <f>_xlfn.IFNA(IF(L560="","",VLOOKUP(L560,'Truck Utilization'!B$3:D$147,3,FALSE)),"")</f>
        <v/>
      </c>
      <c r="Y560" s="197" t="str">
        <f>IF(X560="","",IF(E560="","",VLOOKUP(E560,'Summarized Plan'!$A:$E,5,0)))</f>
        <v/>
      </c>
      <c r="Z560" s="197">
        <f t="shared" si="209"/>
        <v>0</v>
      </c>
      <c r="AA560" s="197">
        <f t="shared" si="210"/>
        <v>0</v>
      </c>
      <c r="AB560" s="197" t="str">
        <f t="shared" si="211"/>
        <v/>
      </c>
      <c r="AC560" s="197"/>
      <c r="AD560" s="197">
        <f t="shared" si="212"/>
        <v>0</v>
      </c>
      <c r="AE560" s="197">
        <f t="shared" si="213"/>
        <v>0</v>
      </c>
      <c r="AF560" s="197" t="str">
        <f t="shared" si="214"/>
        <v/>
      </c>
      <c r="AG560" s="194"/>
      <c r="AH560" s="194"/>
      <c r="AI560" s="194"/>
      <c r="AJ560" s="193"/>
      <c r="AK560" s="199"/>
      <c r="AL560" s="194"/>
      <c r="AM560" s="115" t="e">
        <f t="shared" si="215"/>
        <v>#VALUE!</v>
      </c>
      <c r="AO560" s="11">
        <f t="shared" si="216"/>
        <v>0</v>
      </c>
      <c r="AP560" s="11" t="e">
        <f t="shared" si="217"/>
        <v>#N/A</v>
      </c>
      <c r="AQ560" s="11" t="str">
        <f t="shared" si="218"/>
        <v/>
      </c>
      <c r="AS560" s="202">
        <f t="shared" si="219"/>
        <v>0</v>
      </c>
      <c r="AT560" s="11" t="str">
        <f t="shared" si="220"/>
        <v/>
      </c>
      <c r="AW560" s="116"/>
      <c r="AX560" s="115" t="e">
        <f t="shared" si="221"/>
        <v>#VALUE!</v>
      </c>
      <c r="AY560" s="278" t="str">
        <f t="shared" si="222"/>
        <v/>
      </c>
      <c r="BC560" s="115" t="str">
        <f>IF(E560="","",_xlfn.XLOOKUP(E560,'Summarized Plan'!A:A,'Summarized Plan'!K:K))</f>
        <v/>
      </c>
      <c r="XEU560" s="138">
        <f t="shared" si="223"/>
        <v>0</v>
      </c>
      <c r="XEV560" s="138" t="str">
        <f>IF(E560="","",B557)</f>
        <v/>
      </c>
      <c r="XEW560" s="153" t="str">
        <f t="shared" si="224"/>
        <v/>
      </c>
      <c r="XEX560" s="138" t="str">
        <f>IF(ISNA(VLOOKUP(E560,'Summarized Plan'!$A:$U,19,0)),"",VLOOKUP(E560,'Summarized Plan'!$A:$U,19,0))</f>
        <v/>
      </c>
      <c r="XEY560" s="16" t="str">
        <f>IF('Truck Utilization'!A540=0,"",'Truck Utilization'!A540)</f>
        <v/>
      </c>
      <c r="XEZ560" s="16" t="str">
        <f>IF('Truck Utilization'!B540=0,"",'Truck Utilization'!B540)</f>
        <v/>
      </c>
      <c r="XFA560" s="138">
        <f t="shared" si="203"/>
        <v>1</v>
      </c>
      <c r="XFB560" s="138" t="str">
        <f>IF('DSR Attendance'!A501="","",'DSR Attendance'!A501)</f>
        <v/>
      </c>
      <c r="XFC560" s="138" t="str">
        <f>IF('DSR Attendance'!B501="","",'DSR Attendance'!B501)</f>
        <v/>
      </c>
    </row>
    <row r="561" spans="1:55 16375:16383" ht="14.4" customHeight="1">
      <c r="A561" s="190" t="str">
        <f>IF(L561="","",VLOOKUP(L561,'Truck Utilization'!B$3:C$300,2,FALSE))</f>
        <v/>
      </c>
      <c r="B561" s="191"/>
      <c r="C561" s="192" t="str">
        <f>IF($B561="","",VLOOKUP($B561,'DSR Attendance'!$A$3:$E$273,5,FALSE))</f>
        <v/>
      </c>
      <c r="D561" s="193"/>
      <c r="E561" s="637"/>
      <c r="F561" s="195"/>
      <c r="G561" s="195"/>
      <c r="H561" s="195"/>
      <c r="I561" s="196" t="str">
        <f>IF(E561="","",VLOOKUP(E561,'Summarized Plan'!A:B,2,0))</f>
        <v/>
      </c>
      <c r="J561" s="194"/>
      <c r="K561" s="194" t="s">
        <v>378</v>
      </c>
      <c r="L561" s="195"/>
      <c r="M561" s="194" t="str">
        <f t="shared" si="204"/>
        <v/>
      </c>
      <c r="N561" s="195" t="str">
        <f>IF(E561="","",VLOOKUP(E561,'Summarized Plan'!$A:$C,3,0))</f>
        <v/>
      </c>
      <c r="O561" s="195" t="str">
        <f>IF(E561="","",VLOOKUP(E561,'Summarized Plan'!$A:$G,7,0))</f>
        <v/>
      </c>
      <c r="P561" s="196"/>
      <c r="Q561" s="198">
        <f t="shared" si="205"/>
        <v>0</v>
      </c>
      <c r="R561" s="197" t="str">
        <f>IF($B561="","",VLOOKUP($Q561,'DSR Attendance'!$A$3:$D$179,4,FALSE))</f>
        <v/>
      </c>
      <c r="S561" s="197"/>
      <c r="T561" s="197">
        <f t="shared" si="206"/>
        <v>0</v>
      </c>
      <c r="U561" s="197">
        <f t="shared" si="207"/>
        <v>0</v>
      </c>
      <c r="V561" s="197" t="str">
        <f t="shared" si="208"/>
        <v/>
      </c>
      <c r="W561" s="197"/>
      <c r="X561" s="197" t="str">
        <f>_xlfn.IFNA(IF(L561="","",VLOOKUP(L561,'Truck Utilization'!B$3:D$147,3,FALSE)),"")</f>
        <v/>
      </c>
      <c r="Y561" s="197" t="str">
        <f>IF(X561="","",IF(E561="","",VLOOKUP(E561,'Summarized Plan'!$A:$E,5,0)))</f>
        <v/>
      </c>
      <c r="Z561" s="197">
        <f t="shared" si="209"/>
        <v>0</v>
      </c>
      <c r="AA561" s="197">
        <f t="shared" si="210"/>
        <v>0</v>
      </c>
      <c r="AB561" s="197" t="str">
        <f t="shared" si="211"/>
        <v/>
      </c>
      <c r="AC561" s="197"/>
      <c r="AD561" s="197">
        <f t="shared" si="212"/>
        <v>0</v>
      </c>
      <c r="AE561" s="197">
        <f t="shared" si="213"/>
        <v>0</v>
      </c>
      <c r="AF561" s="197" t="str">
        <f t="shared" si="214"/>
        <v/>
      </c>
      <c r="AG561" s="194"/>
      <c r="AH561" s="194"/>
      <c r="AI561" s="194"/>
      <c r="AJ561" s="193"/>
      <c r="AK561" s="199"/>
      <c r="AL561" s="194"/>
      <c r="AM561" s="115" t="e">
        <f t="shared" si="215"/>
        <v>#VALUE!</v>
      </c>
      <c r="AO561" s="11">
        <f t="shared" si="216"/>
        <v>0</v>
      </c>
      <c r="AP561" s="11" t="e">
        <f t="shared" si="217"/>
        <v>#N/A</v>
      </c>
      <c r="AQ561" s="11" t="str">
        <f t="shared" si="218"/>
        <v/>
      </c>
      <c r="AS561" s="202">
        <f t="shared" si="219"/>
        <v>0</v>
      </c>
      <c r="AT561" s="11" t="str">
        <f t="shared" si="220"/>
        <v/>
      </c>
      <c r="AW561" s="116"/>
      <c r="AX561" s="115" t="e">
        <f t="shared" si="221"/>
        <v>#VALUE!</v>
      </c>
      <c r="AY561" s="278" t="str">
        <f t="shared" si="222"/>
        <v/>
      </c>
      <c r="BC561" s="115" t="str">
        <f>IF(E561="","",_xlfn.XLOOKUP(E561,'Summarized Plan'!A:A,'Summarized Plan'!K:K))</f>
        <v/>
      </c>
      <c r="XEU561" s="138">
        <f t="shared" si="223"/>
        <v>0</v>
      </c>
      <c r="XEV561" s="138" t="str">
        <f>IF(E561="","",B557)</f>
        <v/>
      </c>
      <c r="XEW561" s="153" t="str">
        <f t="shared" si="224"/>
        <v/>
      </c>
      <c r="XEX561" s="138" t="str">
        <f>IF(ISNA(VLOOKUP(E561,'Summarized Plan'!$A:$U,19,0)),"",VLOOKUP(E561,'Summarized Plan'!$A:$U,19,0))</f>
        <v/>
      </c>
      <c r="XEY561" s="16" t="str">
        <f>IF('Truck Utilization'!A541=0,"",'Truck Utilization'!A541)</f>
        <v/>
      </c>
      <c r="XEZ561" s="16" t="str">
        <f>IF('Truck Utilization'!B541=0,"",'Truck Utilization'!B541)</f>
        <v/>
      </c>
      <c r="XFA561" s="138">
        <f t="shared" si="203"/>
        <v>1</v>
      </c>
      <c r="XFB561" s="138" t="str">
        <f>IF('DSR Attendance'!A502="","",'DSR Attendance'!A502)</f>
        <v/>
      </c>
      <c r="XFC561" s="138" t="str">
        <f>IF('DSR Attendance'!B502="","",'DSR Attendance'!B502)</f>
        <v/>
      </c>
    </row>
    <row r="562" spans="1:55 16375:16383" ht="14.4" customHeight="1">
      <c r="A562" s="190" t="str">
        <f>IF(L562="","",VLOOKUP(L562,'Truck Utilization'!B$3:C$300,2,FALSE))</f>
        <v/>
      </c>
      <c r="B562" s="191"/>
      <c r="C562" s="192" t="str">
        <f>IF($B562="","",VLOOKUP($B562,'DSR Attendance'!$A$3:$E$273,5,FALSE))</f>
        <v/>
      </c>
      <c r="D562" s="193"/>
      <c r="E562" s="637"/>
      <c r="F562" s="195"/>
      <c r="G562" s="195"/>
      <c r="H562" s="195"/>
      <c r="I562" s="196" t="str">
        <f>IF(E562="","",VLOOKUP(E562,'Summarized Plan'!A:B,2,0))</f>
        <v/>
      </c>
      <c r="J562" s="194"/>
      <c r="K562" s="194" t="s">
        <v>378</v>
      </c>
      <c r="L562" s="195"/>
      <c r="M562" s="194" t="str">
        <f t="shared" si="204"/>
        <v/>
      </c>
      <c r="N562" s="195" t="str">
        <f>IF(E562="","",VLOOKUP(E562,'Summarized Plan'!$A:$C,3,0))</f>
        <v/>
      </c>
      <c r="O562" s="195" t="str">
        <f>IF(E562="","",VLOOKUP(E562,'Summarized Plan'!$A:$G,7,0))</f>
        <v/>
      </c>
      <c r="P562" s="196"/>
      <c r="Q562" s="198">
        <f t="shared" si="205"/>
        <v>0</v>
      </c>
      <c r="R562" s="197" t="str">
        <f>IF($B562="","",VLOOKUP($Q562,'DSR Attendance'!$A$3:$D$179,4,FALSE))</f>
        <v/>
      </c>
      <c r="S562" s="197"/>
      <c r="T562" s="197">
        <f t="shared" si="206"/>
        <v>0</v>
      </c>
      <c r="U562" s="197">
        <f t="shared" si="207"/>
        <v>0</v>
      </c>
      <c r="V562" s="197" t="str">
        <f t="shared" si="208"/>
        <v/>
      </c>
      <c r="W562" s="197"/>
      <c r="X562" s="197" t="str">
        <f>_xlfn.IFNA(IF(L562="","",VLOOKUP(L562,'Truck Utilization'!B$3:D$147,3,FALSE)),"")</f>
        <v/>
      </c>
      <c r="Y562" s="197" t="str">
        <f>IF(X562="","",IF(E562="","",VLOOKUP(E562,'Summarized Plan'!$A:$E,5,0)))</f>
        <v/>
      </c>
      <c r="Z562" s="197">
        <f t="shared" si="209"/>
        <v>0</v>
      </c>
      <c r="AA562" s="197">
        <f t="shared" si="210"/>
        <v>0</v>
      </c>
      <c r="AB562" s="197" t="str">
        <f t="shared" si="211"/>
        <v/>
      </c>
      <c r="AC562" s="197"/>
      <c r="AD562" s="197">
        <f t="shared" si="212"/>
        <v>0</v>
      </c>
      <c r="AE562" s="197">
        <f t="shared" si="213"/>
        <v>0</v>
      </c>
      <c r="AF562" s="197" t="str">
        <f t="shared" si="214"/>
        <v/>
      </c>
      <c r="AG562" s="194"/>
      <c r="AH562" s="194"/>
      <c r="AI562" s="194"/>
      <c r="AJ562" s="193"/>
      <c r="AK562" s="199"/>
      <c r="AL562" s="194"/>
      <c r="AM562" s="115" t="e">
        <f t="shared" si="215"/>
        <v>#VALUE!</v>
      </c>
      <c r="AO562" s="11">
        <f t="shared" si="216"/>
        <v>0</v>
      </c>
      <c r="AP562" s="11" t="e">
        <f t="shared" si="217"/>
        <v>#N/A</v>
      </c>
      <c r="AQ562" s="11" t="str">
        <f t="shared" si="218"/>
        <v/>
      </c>
      <c r="AS562" s="202">
        <f t="shared" si="219"/>
        <v>0</v>
      </c>
      <c r="AT562" s="11" t="str">
        <f t="shared" si="220"/>
        <v/>
      </c>
      <c r="AW562" s="116"/>
      <c r="AX562" s="115" t="e">
        <f t="shared" si="221"/>
        <v>#VALUE!</v>
      </c>
      <c r="AY562" s="278" t="str">
        <f t="shared" si="222"/>
        <v/>
      </c>
      <c r="BC562" s="115" t="str">
        <f>IF(E562="","",_xlfn.XLOOKUP(E562,'Summarized Plan'!A:A,'Summarized Plan'!K:K))</f>
        <v/>
      </c>
      <c r="XEU562" s="138">
        <f t="shared" si="223"/>
        <v>0</v>
      </c>
      <c r="XEV562" s="138" t="str">
        <f>IF(E562="","",B562)</f>
        <v/>
      </c>
      <c r="XEW562" s="153" t="str">
        <f t="shared" si="224"/>
        <v/>
      </c>
      <c r="XEX562" s="138" t="str">
        <f>IF(ISNA(VLOOKUP(E562,'Summarized Plan'!$A:$U,19,0)),"",VLOOKUP(E562,'Summarized Plan'!$A:$U,19,0))</f>
        <v/>
      </c>
      <c r="XEY562" s="16" t="str">
        <f>IF('Truck Utilization'!A542=0,"",'Truck Utilization'!A542)</f>
        <v/>
      </c>
      <c r="XEZ562" s="16" t="str">
        <f>IF('Truck Utilization'!B542=0,"",'Truck Utilization'!B542)</f>
        <v/>
      </c>
      <c r="XFA562" s="138">
        <f t="shared" si="203"/>
        <v>1</v>
      </c>
      <c r="XFB562" s="138" t="str">
        <f>IF('DSR Attendance'!A503="","",'DSR Attendance'!A503)</f>
        <v/>
      </c>
      <c r="XFC562" s="138" t="str">
        <f>IF('DSR Attendance'!B503="","",'DSR Attendance'!B503)</f>
        <v/>
      </c>
    </row>
    <row r="563" spans="1:55 16375:16383" ht="14.4" customHeight="1">
      <c r="A563" s="190" t="str">
        <f>IF(L563="","",VLOOKUP(L563,'Truck Utilization'!B$3:C$300,2,FALSE))</f>
        <v/>
      </c>
      <c r="B563" s="191"/>
      <c r="C563" s="192" t="str">
        <f>IF($B563="","",VLOOKUP($B563,'DSR Attendance'!$A$3:$E$273,5,FALSE))</f>
        <v/>
      </c>
      <c r="D563" s="193"/>
      <c r="E563" s="637"/>
      <c r="F563" s="195"/>
      <c r="G563" s="195"/>
      <c r="H563" s="195"/>
      <c r="I563" s="196" t="str">
        <f>IF(E563="","",VLOOKUP(E563,'Summarized Plan'!A:B,2,0))</f>
        <v/>
      </c>
      <c r="J563" s="194"/>
      <c r="K563" s="194" t="s">
        <v>378</v>
      </c>
      <c r="L563" s="195"/>
      <c r="M563" s="194" t="str">
        <f t="shared" si="204"/>
        <v/>
      </c>
      <c r="N563" s="195" t="str">
        <f>IF(E563="","",VLOOKUP(E563,'Summarized Plan'!$A:$C,3,0))</f>
        <v/>
      </c>
      <c r="O563" s="195" t="str">
        <f>IF(E563="","",VLOOKUP(E563,'Summarized Plan'!$A:$G,7,0))</f>
        <v/>
      </c>
      <c r="P563" s="196"/>
      <c r="Q563" s="198">
        <f t="shared" si="205"/>
        <v>0</v>
      </c>
      <c r="R563" s="197" t="str">
        <f>IF($B563="","",VLOOKUP($Q563,'DSR Attendance'!$A$3:$D$179,4,FALSE))</f>
        <v/>
      </c>
      <c r="S563" s="197"/>
      <c r="T563" s="197">
        <f t="shared" si="206"/>
        <v>0</v>
      </c>
      <c r="U563" s="197">
        <f t="shared" si="207"/>
        <v>0</v>
      </c>
      <c r="V563" s="197" t="str">
        <f t="shared" si="208"/>
        <v/>
      </c>
      <c r="W563" s="197"/>
      <c r="X563" s="197" t="str">
        <f>_xlfn.IFNA(IF(L563="","",VLOOKUP(L563,'Truck Utilization'!B$3:D$147,3,FALSE)),"")</f>
        <v/>
      </c>
      <c r="Y563" s="197" t="str">
        <f>IF(X563="","",IF(E563="","",VLOOKUP(E563,'Summarized Plan'!$A:$E,5,0)))</f>
        <v/>
      </c>
      <c r="Z563" s="197">
        <f t="shared" si="209"/>
        <v>0</v>
      </c>
      <c r="AA563" s="197">
        <f t="shared" si="210"/>
        <v>0</v>
      </c>
      <c r="AB563" s="197" t="str">
        <f t="shared" si="211"/>
        <v/>
      </c>
      <c r="AC563" s="197"/>
      <c r="AD563" s="197">
        <f t="shared" si="212"/>
        <v>0</v>
      </c>
      <c r="AE563" s="197">
        <f t="shared" si="213"/>
        <v>0</v>
      </c>
      <c r="AF563" s="197" t="str">
        <f t="shared" si="214"/>
        <v/>
      </c>
      <c r="AG563" s="194"/>
      <c r="AH563" s="194"/>
      <c r="AI563" s="194"/>
      <c r="AJ563" s="193"/>
      <c r="AK563" s="199"/>
      <c r="AL563" s="194"/>
      <c r="AM563" s="115" t="e">
        <f t="shared" si="215"/>
        <v>#VALUE!</v>
      </c>
      <c r="AO563" s="11">
        <f t="shared" si="216"/>
        <v>0</v>
      </c>
      <c r="AP563" s="11" t="e">
        <f t="shared" si="217"/>
        <v>#N/A</v>
      </c>
      <c r="AQ563" s="11" t="str">
        <f t="shared" si="218"/>
        <v/>
      </c>
      <c r="AS563" s="202">
        <f t="shared" si="219"/>
        <v>0</v>
      </c>
      <c r="AT563" s="11" t="str">
        <f t="shared" si="220"/>
        <v/>
      </c>
      <c r="AW563" s="116"/>
      <c r="AX563" s="115" t="e">
        <f t="shared" si="221"/>
        <v>#VALUE!</v>
      </c>
      <c r="AY563" s="278" t="str">
        <f t="shared" si="222"/>
        <v/>
      </c>
      <c r="BC563" s="115" t="str">
        <f>IF(E563="","",_xlfn.XLOOKUP(E563,'Summarized Plan'!A:A,'Summarized Plan'!K:K))</f>
        <v/>
      </c>
      <c r="XEU563" s="138">
        <f t="shared" si="223"/>
        <v>0</v>
      </c>
      <c r="XEV563" s="138" t="str">
        <f>IF(E563="","",B562)</f>
        <v/>
      </c>
      <c r="XEW563" s="153" t="str">
        <f t="shared" si="224"/>
        <v/>
      </c>
      <c r="XEX563" s="138" t="str">
        <f>IF(ISNA(VLOOKUP(E563,'Summarized Plan'!$A:$U,19,0)),"",VLOOKUP(E563,'Summarized Plan'!$A:$U,19,0))</f>
        <v/>
      </c>
      <c r="XEY563" s="16" t="str">
        <f>IF('Truck Utilization'!A543=0,"",'Truck Utilization'!A543)</f>
        <v/>
      </c>
      <c r="XEZ563" s="16" t="str">
        <f>IF('Truck Utilization'!B543=0,"",'Truck Utilization'!B543)</f>
        <v/>
      </c>
      <c r="XFA563" s="138">
        <f t="shared" si="203"/>
        <v>1</v>
      </c>
      <c r="XFB563" s="138" t="str">
        <f>IF('DSR Attendance'!A504="","",'DSR Attendance'!A504)</f>
        <v/>
      </c>
      <c r="XFC563" s="138" t="str">
        <f>IF('DSR Attendance'!B504="","",'DSR Attendance'!B504)</f>
        <v/>
      </c>
    </row>
    <row r="564" spans="1:55 16375:16383" ht="14.4" customHeight="1">
      <c r="A564" s="190" t="str">
        <f>IF(L564="","",VLOOKUP(L564,'Truck Utilization'!B$3:C$300,2,FALSE))</f>
        <v/>
      </c>
      <c r="B564" s="191"/>
      <c r="C564" s="192" t="str">
        <f>IF($B564="","",VLOOKUP($B564,'DSR Attendance'!$A$3:$E$273,5,FALSE))</f>
        <v/>
      </c>
      <c r="D564" s="193"/>
      <c r="E564" s="637"/>
      <c r="F564" s="195"/>
      <c r="G564" s="195"/>
      <c r="H564" s="195"/>
      <c r="I564" s="196" t="str">
        <f>IF(E564="","",VLOOKUP(E564,'Summarized Plan'!A:B,2,0))</f>
        <v/>
      </c>
      <c r="J564" s="194"/>
      <c r="K564" s="194" t="s">
        <v>378</v>
      </c>
      <c r="L564" s="195"/>
      <c r="M564" s="194" t="str">
        <f t="shared" si="204"/>
        <v/>
      </c>
      <c r="N564" s="195" t="str">
        <f>IF(E564="","",VLOOKUP(E564,'Summarized Plan'!$A:$C,3,0))</f>
        <v/>
      </c>
      <c r="O564" s="195" t="str">
        <f>IF(E564="","",VLOOKUP(E564,'Summarized Plan'!$A:$G,7,0))</f>
        <v/>
      </c>
      <c r="P564" s="196"/>
      <c r="Q564" s="198">
        <f t="shared" si="205"/>
        <v>0</v>
      </c>
      <c r="R564" s="197" t="str">
        <f>IF($B564="","",VLOOKUP($Q564,'DSR Attendance'!$A$3:$D$179,4,FALSE))</f>
        <v/>
      </c>
      <c r="S564" s="197"/>
      <c r="T564" s="197">
        <f t="shared" si="206"/>
        <v>0</v>
      </c>
      <c r="U564" s="197">
        <f t="shared" si="207"/>
        <v>0</v>
      </c>
      <c r="V564" s="197" t="str">
        <f t="shared" si="208"/>
        <v/>
      </c>
      <c r="W564" s="197"/>
      <c r="X564" s="197" t="str">
        <f>_xlfn.IFNA(IF(L564="","",VLOOKUP(L564,'Truck Utilization'!B$3:D$147,3,FALSE)),"")</f>
        <v/>
      </c>
      <c r="Y564" s="197" t="str">
        <f>IF(X564="","",IF(E564="","",VLOOKUP(E564,'Summarized Plan'!$A:$E,5,0)))</f>
        <v/>
      </c>
      <c r="Z564" s="197">
        <f t="shared" si="209"/>
        <v>0</v>
      </c>
      <c r="AA564" s="197">
        <f t="shared" si="210"/>
        <v>0</v>
      </c>
      <c r="AB564" s="197" t="str">
        <f t="shared" si="211"/>
        <v/>
      </c>
      <c r="AC564" s="197"/>
      <c r="AD564" s="197">
        <f t="shared" si="212"/>
        <v>0</v>
      </c>
      <c r="AE564" s="197">
        <f t="shared" si="213"/>
        <v>0</v>
      </c>
      <c r="AF564" s="197" t="str">
        <f t="shared" si="214"/>
        <v/>
      </c>
      <c r="AG564" s="194"/>
      <c r="AH564" s="194"/>
      <c r="AI564" s="194"/>
      <c r="AJ564" s="193"/>
      <c r="AK564" s="199"/>
      <c r="AL564" s="194"/>
      <c r="AM564" s="115" t="e">
        <f t="shared" si="215"/>
        <v>#VALUE!</v>
      </c>
      <c r="AO564" s="11">
        <f t="shared" si="216"/>
        <v>0</v>
      </c>
      <c r="AP564" s="11" t="e">
        <f t="shared" si="217"/>
        <v>#N/A</v>
      </c>
      <c r="AQ564" s="11" t="str">
        <f t="shared" si="218"/>
        <v/>
      </c>
      <c r="AS564" s="202">
        <f t="shared" si="219"/>
        <v>0</v>
      </c>
      <c r="AT564" s="11" t="str">
        <f t="shared" si="220"/>
        <v/>
      </c>
      <c r="AW564" s="116"/>
      <c r="AX564" s="115" t="e">
        <f t="shared" si="221"/>
        <v>#VALUE!</v>
      </c>
      <c r="AY564" s="278" t="str">
        <f t="shared" si="222"/>
        <v/>
      </c>
      <c r="BC564" s="115" t="str">
        <f>IF(E564="","",_xlfn.XLOOKUP(E564,'Summarized Plan'!A:A,'Summarized Plan'!K:K))</f>
        <v/>
      </c>
      <c r="XEU564" s="138">
        <f t="shared" si="223"/>
        <v>0</v>
      </c>
      <c r="XEV564" s="138" t="str">
        <f>IF(E564="","",B562)</f>
        <v/>
      </c>
      <c r="XEW564" s="153" t="str">
        <f t="shared" si="224"/>
        <v/>
      </c>
      <c r="XEX564" s="138" t="str">
        <f>IF(ISNA(VLOOKUP(E564,'Summarized Plan'!$A:$U,19,0)),"",VLOOKUP(E564,'Summarized Plan'!$A:$U,19,0))</f>
        <v/>
      </c>
      <c r="XEY564" s="16" t="str">
        <f>IF('Truck Utilization'!A544=0,"",'Truck Utilization'!A544)</f>
        <v/>
      </c>
      <c r="XEZ564" s="16" t="str">
        <f>IF('Truck Utilization'!B544=0,"",'Truck Utilization'!B544)</f>
        <v/>
      </c>
      <c r="XFA564" s="138">
        <f t="shared" si="203"/>
        <v>1</v>
      </c>
      <c r="XFB564" s="138" t="str">
        <f>IF('DSR Attendance'!A505="","",'DSR Attendance'!A505)</f>
        <v/>
      </c>
      <c r="XFC564" s="138" t="str">
        <f>IF('DSR Attendance'!B505="","",'DSR Attendance'!B505)</f>
        <v/>
      </c>
    </row>
    <row r="565" spans="1:55 16375:16383" ht="14.4" customHeight="1">
      <c r="A565" s="190" t="str">
        <f>IF(L565="","",VLOOKUP(L565,'Truck Utilization'!B$3:C$300,2,FALSE))</f>
        <v/>
      </c>
      <c r="B565" s="191"/>
      <c r="C565" s="192" t="str">
        <f>IF($B565="","",VLOOKUP($B565,'DSR Attendance'!$A$3:$E$273,5,FALSE))</f>
        <v/>
      </c>
      <c r="D565" s="193"/>
      <c r="E565" s="637"/>
      <c r="F565" s="195"/>
      <c r="G565" s="195"/>
      <c r="H565" s="195"/>
      <c r="I565" s="196" t="str">
        <f>IF(E565="","",VLOOKUP(E565,'Summarized Plan'!A:B,2,0))</f>
        <v/>
      </c>
      <c r="J565" s="194"/>
      <c r="K565" s="194" t="s">
        <v>378</v>
      </c>
      <c r="L565" s="195"/>
      <c r="M565" s="194" t="str">
        <f t="shared" si="204"/>
        <v/>
      </c>
      <c r="N565" s="195" t="str">
        <f>IF(E565="","",VLOOKUP(E565,'Summarized Plan'!$A:$C,3,0))</f>
        <v/>
      </c>
      <c r="O565" s="195" t="str">
        <f>IF(E565="","",VLOOKUP(E565,'Summarized Plan'!$A:$G,7,0))</f>
        <v/>
      </c>
      <c r="P565" s="196"/>
      <c r="Q565" s="198">
        <f t="shared" si="205"/>
        <v>0</v>
      </c>
      <c r="R565" s="197" t="str">
        <f>IF($B565="","",VLOOKUP($Q565,'DSR Attendance'!$A$3:$D$179,4,FALSE))</f>
        <v/>
      </c>
      <c r="S565" s="197"/>
      <c r="T565" s="197">
        <f t="shared" si="206"/>
        <v>0</v>
      </c>
      <c r="U565" s="197">
        <f t="shared" si="207"/>
        <v>0</v>
      </c>
      <c r="V565" s="197" t="str">
        <f t="shared" si="208"/>
        <v/>
      </c>
      <c r="W565" s="197"/>
      <c r="X565" s="197" t="str">
        <f>_xlfn.IFNA(IF(L565="","",VLOOKUP(L565,'Truck Utilization'!B$3:D$147,3,FALSE)),"")</f>
        <v/>
      </c>
      <c r="Y565" s="197" t="str">
        <f>IF(X565="","",IF(E565="","",VLOOKUP(E565,'Summarized Plan'!$A:$E,5,0)))</f>
        <v/>
      </c>
      <c r="Z565" s="197">
        <f t="shared" si="209"/>
        <v>0</v>
      </c>
      <c r="AA565" s="197">
        <f t="shared" si="210"/>
        <v>0</v>
      </c>
      <c r="AB565" s="197" t="str">
        <f t="shared" si="211"/>
        <v/>
      </c>
      <c r="AC565" s="197"/>
      <c r="AD565" s="197">
        <f t="shared" si="212"/>
        <v>0</v>
      </c>
      <c r="AE565" s="197">
        <f t="shared" si="213"/>
        <v>0</v>
      </c>
      <c r="AF565" s="197" t="str">
        <f t="shared" si="214"/>
        <v/>
      </c>
      <c r="AG565" s="194"/>
      <c r="AH565" s="194"/>
      <c r="AI565" s="194"/>
      <c r="AJ565" s="193"/>
      <c r="AK565" s="199"/>
      <c r="AL565" s="194"/>
      <c r="AM565" s="115" t="e">
        <f t="shared" si="215"/>
        <v>#VALUE!</v>
      </c>
      <c r="AO565" s="11">
        <f t="shared" si="216"/>
        <v>0</v>
      </c>
      <c r="AP565" s="11" t="e">
        <f t="shared" si="217"/>
        <v>#N/A</v>
      </c>
      <c r="AQ565" s="11" t="str">
        <f t="shared" si="218"/>
        <v/>
      </c>
      <c r="AS565" s="202">
        <f t="shared" si="219"/>
        <v>0</v>
      </c>
      <c r="AT565" s="11" t="str">
        <f t="shared" si="220"/>
        <v/>
      </c>
      <c r="AW565" s="116"/>
      <c r="AX565" s="115" t="e">
        <f t="shared" si="221"/>
        <v>#VALUE!</v>
      </c>
      <c r="AY565" s="278" t="str">
        <f t="shared" si="222"/>
        <v/>
      </c>
      <c r="BC565" s="115" t="str">
        <f>IF(E565="","",_xlfn.XLOOKUP(E565,'Summarized Plan'!A:A,'Summarized Plan'!K:K))</f>
        <v/>
      </c>
      <c r="XEU565" s="138">
        <f t="shared" si="223"/>
        <v>0</v>
      </c>
      <c r="XEV565" s="138" t="str">
        <f>IF(E565="","",B562)</f>
        <v/>
      </c>
      <c r="XEW565" s="153" t="str">
        <f t="shared" si="224"/>
        <v/>
      </c>
      <c r="XEX565" s="138" t="str">
        <f>IF(ISNA(VLOOKUP(E565,'Summarized Plan'!$A:$U,19,0)),"",VLOOKUP(E565,'Summarized Plan'!$A:$U,19,0))</f>
        <v/>
      </c>
      <c r="XEY565" s="16" t="str">
        <f>IF('Truck Utilization'!A545=0,"",'Truck Utilization'!A545)</f>
        <v/>
      </c>
      <c r="XEZ565" s="16" t="str">
        <f>IF('Truck Utilization'!B545=0,"",'Truck Utilization'!B545)</f>
        <v/>
      </c>
      <c r="XFA565" s="138">
        <f t="shared" si="203"/>
        <v>1</v>
      </c>
      <c r="XFB565" s="138" t="str">
        <f>IF('DSR Attendance'!A506="","",'DSR Attendance'!A506)</f>
        <v/>
      </c>
      <c r="XFC565" s="138" t="str">
        <f>IF('DSR Attendance'!B506="","",'DSR Attendance'!B506)</f>
        <v/>
      </c>
    </row>
    <row r="566" spans="1:55 16375:16383" ht="14.4" customHeight="1">
      <c r="A566" s="190" t="str">
        <f>IF(L566="","",VLOOKUP(L566,'Truck Utilization'!B$3:C$300,2,FALSE))</f>
        <v/>
      </c>
      <c r="B566" s="191"/>
      <c r="C566" s="192" t="str">
        <f>IF($B566="","",VLOOKUP($B566,'DSR Attendance'!$A$3:$E$273,5,FALSE))</f>
        <v/>
      </c>
      <c r="D566" s="193"/>
      <c r="E566" s="637"/>
      <c r="F566" s="195"/>
      <c r="G566" s="195"/>
      <c r="H566" s="195"/>
      <c r="I566" s="196" t="str">
        <f>IF(E566="","",VLOOKUP(E566,'Summarized Plan'!A:B,2,0))</f>
        <v/>
      </c>
      <c r="J566" s="194"/>
      <c r="K566" s="194" t="s">
        <v>378</v>
      </c>
      <c r="L566" s="195"/>
      <c r="M566" s="194" t="str">
        <f t="shared" si="204"/>
        <v/>
      </c>
      <c r="N566" s="195" t="str">
        <f>IF(E566="","",VLOOKUP(E566,'Summarized Plan'!$A:$C,3,0))</f>
        <v/>
      </c>
      <c r="O566" s="195" t="str">
        <f>IF(E566="","",VLOOKUP(E566,'Summarized Plan'!$A:$G,7,0))</f>
        <v/>
      </c>
      <c r="P566" s="196"/>
      <c r="Q566" s="198">
        <f t="shared" si="205"/>
        <v>0</v>
      </c>
      <c r="R566" s="197" t="str">
        <f>IF($B566="","",VLOOKUP($Q566,'DSR Attendance'!$A$3:$D$179,4,FALSE))</f>
        <v/>
      </c>
      <c r="S566" s="197"/>
      <c r="T566" s="197">
        <f t="shared" si="206"/>
        <v>0</v>
      </c>
      <c r="U566" s="197">
        <f t="shared" si="207"/>
        <v>0</v>
      </c>
      <c r="V566" s="197" t="str">
        <f t="shared" si="208"/>
        <v/>
      </c>
      <c r="W566" s="197"/>
      <c r="X566" s="197" t="str">
        <f>_xlfn.IFNA(IF(L566="","",VLOOKUP(L566,'Truck Utilization'!B$3:D$147,3,FALSE)),"")</f>
        <v/>
      </c>
      <c r="Y566" s="197" t="str">
        <f>IF(X566="","",IF(E566="","",VLOOKUP(E566,'Summarized Plan'!$A:$E,5,0)))</f>
        <v/>
      </c>
      <c r="Z566" s="197">
        <f t="shared" si="209"/>
        <v>0</v>
      </c>
      <c r="AA566" s="197">
        <f t="shared" si="210"/>
        <v>0</v>
      </c>
      <c r="AB566" s="197" t="str">
        <f t="shared" si="211"/>
        <v/>
      </c>
      <c r="AC566" s="197"/>
      <c r="AD566" s="197">
        <f t="shared" si="212"/>
        <v>0</v>
      </c>
      <c r="AE566" s="197">
        <f t="shared" si="213"/>
        <v>0</v>
      </c>
      <c r="AF566" s="197" t="str">
        <f t="shared" si="214"/>
        <v/>
      </c>
      <c r="AG566" s="194"/>
      <c r="AH566" s="194"/>
      <c r="AI566" s="194"/>
      <c r="AJ566" s="193"/>
      <c r="AK566" s="199"/>
      <c r="AL566" s="194"/>
      <c r="AM566" s="115" t="e">
        <f t="shared" si="215"/>
        <v>#VALUE!</v>
      </c>
      <c r="AO566" s="11">
        <f t="shared" si="216"/>
        <v>0</v>
      </c>
      <c r="AP566" s="11" t="e">
        <f t="shared" si="217"/>
        <v>#N/A</v>
      </c>
      <c r="AQ566" s="11" t="str">
        <f t="shared" si="218"/>
        <v/>
      </c>
      <c r="AS566" s="202">
        <f t="shared" si="219"/>
        <v>0</v>
      </c>
      <c r="AT566" s="11" t="str">
        <f t="shared" si="220"/>
        <v/>
      </c>
      <c r="AW566" s="116"/>
      <c r="AX566" s="115" t="e">
        <f t="shared" si="221"/>
        <v>#VALUE!</v>
      </c>
      <c r="AY566" s="278" t="str">
        <f t="shared" si="222"/>
        <v/>
      </c>
      <c r="BC566" s="115" t="str">
        <f>IF(E566="","",_xlfn.XLOOKUP(E566,'Summarized Plan'!A:A,'Summarized Plan'!K:K))</f>
        <v/>
      </c>
      <c r="XEU566" s="138">
        <f t="shared" si="223"/>
        <v>0</v>
      </c>
      <c r="XEV566" s="138" t="str">
        <f>IF(E566="","",B562)</f>
        <v/>
      </c>
      <c r="XEW566" s="153" t="str">
        <f t="shared" si="224"/>
        <v/>
      </c>
      <c r="XEX566" s="138" t="str">
        <f>IF(ISNA(VLOOKUP(E566,'Summarized Plan'!$A:$U,19,0)),"",VLOOKUP(E566,'Summarized Plan'!$A:$U,19,0))</f>
        <v/>
      </c>
      <c r="XEY566" s="16" t="str">
        <f>IF('Truck Utilization'!A546=0,"",'Truck Utilization'!A546)</f>
        <v/>
      </c>
      <c r="XEZ566" s="16" t="str">
        <f>IF('Truck Utilization'!B546=0,"",'Truck Utilization'!B546)</f>
        <v/>
      </c>
      <c r="XFA566" s="138">
        <f t="shared" si="203"/>
        <v>1</v>
      </c>
      <c r="XFB566" s="138" t="str">
        <f>IF('DSR Attendance'!A507="","",'DSR Attendance'!A507)</f>
        <v/>
      </c>
      <c r="XFC566" s="138" t="str">
        <f>IF('DSR Attendance'!B507="","",'DSR Attendance'!B507)</f>
        <v/>
      </c>
    </row>
    <row r="567" spans="1:55 16375:16383" ht="14.4" customHeight="1">
      <c r="A567" s="190" t="str">
        <f>IF(L567="","",VLOOKUP(L567,'Truck Utilization'!B$3:C$300,2,FALSE))</f>
        <v/>
      </c>
      <c r="B567" s="191"/>
      <c r="C567" s="192" t="str">
        <f>IF($B567="","",VLOOKUP($B567,'DSR Attendance'!$A$3:$E$273,5,FALSE))</f>
        <v/>
      </c>
      <c r="D567" s="193"/>
      <c r="E567" s="637"/>
      <c r="F567" s="195"/>
      <c r="G567" s="195"/>
      <c r="H567" s="195"/>
      <c r="I567" s="196" t="str">
        <f>IF(E567="","",VLOOKUP(E567,'Summarized Plan'!A:B,2,0))</f>
        <v/>
      </c>
      <c r="J567" s="194"/>
      <c r="K567" s="194" t="s">
        <v>378</v>
      </c>
      <c r="L567" s="195"/>
      <c r="M567" s="194" t="str">
        <f t="shared" si="204"/>
        <v/>
      </c>
      <c r="N567" s="195" t="str">
        <f>IF(E567="","",VLOOKUP(E567,'Summarized Plan'!$A:$C,3,0))</f>
        <v/>
      </c>
      <c r="O567" s="195" t="str">
        <f>IF(E567="","",VLOOKUP(E567,'Summarized Plan'!$A:$G,7,0))</f>
        <v/>
      </c>
      <c r="P567" s="196"/>
      <c r="Q567" s="198">
        <f t="shared" si="205"/>
        <v>0</v>
      </c>
      <c r="R567" s="197" t="str">
        <f>IF($B567="","",VLOOKUP($Q567,'DSR Attendance'!$A$3:$D$179,4,FALSE))</f>
        <v/>
      </c>
      <c r="S567" s="197"/>
      <c r="T567" s="197">
        <f t="shared" si="206"/>
        <v>0</v>
      </c>
      <c r="U567" s="197">
        <f t="shared" si="207"/>
        <v>0</v>
      </c>
      <c r="V567" s="197" t="str">
        <f t="shared" si="208"/>
        <v/>
      </c>
      <c r="W567" s="197"/>
      <c r="X567" s="197" t="str">
        <f>_xlfn.IFNA(IF(L567="","",VLOOKUP(L567,'Truck Utilization'!B$3:D$147,3,FALSE)),"")</f>
        <v/>
      </c>
      <c r="Y567" s="197" t="str">
        <f>IF(X567="","",IF(E567="","",VLOOKUP(E567,'Summarized Plan'!$A:$E,5,0)))</f>
        <v/>
      </c>
      <c r="Z567" s="197">
        <f t="shared" si="209"/>
        <v>0</v>
      </c>
      <c r="AA567" s="197">
        <f t="shared" si="210"/>
        <v>0</v>
      </c>
      <c r="AB567" s="197" t="str">
        <f t="shared" si="211"/>
        <v/>
      </c>
      <c r="AC567" s="197"/>
      <c r="AD567" s="197">
        <f t="shared" si="212"/>
        <v>0</v>
      </c>
      <c r="AE567" s="197">
        <f t="shared" si="213"/>
        <v>0</v>
      </c>
      <c r="AF567" s="197" t="str">
        <f t="shared" si="214"/>
        <v/>
      </c>
      <c r="AG567" s="194"/>
      <c r="AH567" s="194"/>
      <c r="AI567" s="194"/>
      <c r="AJ567" s="193"/>
      <c r="AK567" s="199"/>
      <c r="AL567" s="194"/>
      <c r="AM567" s="115" t="e">
        <f t="shared" si="215"/>
        <v>#VALUE!</v>
      </c>
      <c r="AO567" s="11">
        <f t="shared" si="216"/>
        <v>0</v>
      </c>
      <c r="AP567" s="11" t="e">
        <f t="shared" si="217"/>
        <v>#N/A</v>
      </c>
      <c r="AQ567" s="11" t="str">
        <f t="shared" si="218"/>
        <v/>
      </c>
      <c r="AS567" s="202">
        <f t="shared" si="219"/>
        <v>0</v>
      </c>
      <c r="AT567" s="11" t="str">
        <f t="shared" si="220"/>
        <v/>
      </c>
      <c r="AW567" s="116"/>
      <c r="AX567" s="115" t="e">
        <f t="shared" si="221"/>
        <v>#VALUE!</v>
      </c>
      <c r="AY567" s="278" t="str">
        <f t="shared" si="222"/>
        <v/>
      </c>
      <c r="BC567" s="115" t="str">
        <f>IF(E567="","",_xlfn.XLOOKUP(E567,'Summarized Plan'!A:A,'Summarized Plan'!K:K))</f>
        <v/>
      </c>
      <c r="XEU567" s="138">
        <f t="shared" si="223"/>
        <v>0</v>
      </c>
      <c r="XEV567" s="138" t="str">
        <f>IF(E567="","",B567)</f>
        <v/>
      </c>
      <c r="XEW567" s="153" t="str">
        <f t="shared" si="224"/>
        <v/>
      </c>
      <c r="XEX567" s="138" t="str">
        <f>IF(ISNA(VLOOKUP(E567,'Summarized Plan'!$A:$U,19,0)),"",VLOOKUP(E567,'Summarized Plan'!$A:$U,19,0))</f>
        <v/>
      </c>
      <c r="XEY567" s="16" t="str">
        <f>IF('Truck Utilization'!A547=0,"",'Truck Utilization'!A547)</f>
        <v/>
      </c>
      <c r="XEZ567" s="16" t="str">
        <f>IF('Truck Utilization'!B547=0,"",'Truck Utilization'!B547)</f>
        <v/>
      </c>
      <c r="XFA567" s="138">
        <f t="shared" si="203"/>
        <v>1</v>
      </c>
      <c r="XFB567" s="138" t="str">
        <f>IF('DSR Attendance'!A508="","",'DSR Attendance'!A508)</f>
        <v/>
      </c>
      <c r="XFC567" s="138" t="str">
        <f>IF('DSR Attendance'!B508="","",'DSR Attendance'!B508)</f>
        <v/>
      </c>
    </row>
    <row r="568" spans="1:55 16375:16383" ht="14.4" customHeight="1">
      <c r="A568" s="190" t="str">
        <f>IF(L568="","",VLOOKUP(L568,'Truck Utilization'!B$3:C$300,2,FALSE))</f>
        <v/>
      </c>
      <c r="B568" s="191"/>
      <c r="C568" s="192" t="str">
        <f>IF($B568="","",VLOOKUP($B568,'DSR Attendance'!$A$3:$E$273,5,FALSE))</f>
        <v/>
      </c>
      <c r="D568" s="193"/>
      <c r="E568" s="637"/>
      <c r="F568" s="195"/>
      <c r="G568" s="195"/>
      <c r="H568" s="195"/>
      <c r="I568" s="196" t="str">
        <f>IF(E568="","",VLOOKUP(E568,'Summarized Plan'!A:B,2,0))</f>
        <v/>
      </c>
      <c r="J568" s="194"/>
      <c r="K568" s="194" t="s">
        <v>378</v>
      </c>
      <c r="L568" s="195"/>
      <c r="M568" s="194" t="str">
        <f t="shared" si="204"/>
        <v/>
      </c>
      <c r="N568" s="195" t="str">
        <f>IF(E568="","",VLOOKUP(E568,'Summarized Plan'!$A:$C,3,0))</f>
        <v/>
      </c>
      <c r="O568" s="195" t="str">
        <f>IF(E568="","",VLOOKUP(E568,'Summarized Plan'!$A:$G,7,0))</f>
        <v/>
      </c>
      <c r="P568" s="196"/>
      <c r="Q568" s="198">
        <f t="shared" si="205"/>
        <v>0</v>
      </c>
      <c r="R568" s="197" t="str">
        <f>IF($B568="","",VLOOKUP($Q568,'DSR Attendance'!$A$3:$D$179,4,FALSE))</f>
        <v/>
      </c>
      <c r="S568" s="197"/>
      <c r="T568" s="197">
        <f t="shared" si="206"/>
        <v>0</v>
      </c>
      <c r="U568" s="197">
        <f t="shared" si="207"/>
        <v>0</v>
      </c>
      <c r="V568" s="197" t="str">
        <f t="shared" si="208"/>
        <v/>
      </c>
      <c r="W568" s="197"/>
      <c r="X568" s="197" t="str">
        <f>_xlfn.IFNA(IF(L568="","",VLOOKUP(L568,'Truck Utilization'!B$3:D$147,3,FALSE)),"")</f>
        <v/>
      </c>
      <c r="Y568" s="197" t="str">
        <f>IF(X568="","",IF(E568="","",VLOOKUP(E568,'Summarized Plan'!$A:$E,5,0)))</f>
        <v/>
      </c>
      <c r="Z568" s="197">
        <f t="shared" si="209"/>
        <v>0</v>
      </c>
      <c r="AA568" s="197">
        <f t="shared" si="210"/>
        <v>0</v>
      </c>
      <c r="AB568" s="197" t="str">
        <f t="shared" si="211"/>
        <v/>
      </c>
      <c r="AC568" s="197"/>
      <c r="AD568" s="197">
        <f t="shared" si="212"/>
        <v>0</v>
      </c>
      <c r="AE568" s="197">
        <f t="shared" si="213"/>
        <v>0</v>
      </c>
      <c r="AF568" s="197" t="str">
        <f t="shared" si="214"/>
        <v/>
      </c>
      <c r="AG568" s="194"/>
      <c r="AH568" s="194"/>
      <c r="AI568" s="194"/>
      <c r="AJ568" s="193"/>
      <c r="AK568" s="199"/>
      <c r="AL568" s="194"/>
      <c r="AM568" s="115" t="e">
        <f t="shared" si="215"/>
        <v>#VALUE!</v>
      </c>
      <c r="AO568" s="11">
        <f t="shared" si="216"/>
        <v>0</v>
      </c>
      <c r="AP568" s="11" t="e">
        <f t="shared" si="217"/>
        <v>#N/A</v>
      </c>
      <c r="AQ568" s="11" t="str">
        <f t="shared" si="218"/>
        <v/>
      </c>
      <c r="AS568" s="202">
        <f t="shared" si="219"/>
        <v>0</v>
      </c>
      <c r="AT568" s="11" t="str">
        <f t="shared" si="220"/>
        <v/>
      </c>
      <c r="AW568" s="116"/>
      <c r="AX568" s="115" t="e">
        <f t="shared" si="221"/>
        <v>#VALUE!</v>
      </c>
      <c r="AY568" s="278" t="str">
        <f t="shared" si="222"/>
        <v/>
      </c>
      <c r="BC568" s="115" t="str">
        <f>IF(E568="","",_xlfn.XLOOKUP(E568,'Summarized Plan'!A:A,'Summarized Plan'!K:K))</f>
        <v/>
      </c>
      <c r="XEU568" s="138">
        <f t="shared" si="223"/>
        <v>0</v>
      </c>
      <c r="XEV568" s="138" t="str">
        <f>IF(E568="","",B567)</f>
        <v/>
      </c>
      <c r="XEW568" s="153" t="str">
        <f t="shared" si="224"/>
        <v/>
      </c>
      <c r="XEX568" s="138" t="str">
        <f>IF(ISNA(VLOOKUP(E568,'Summarized Plan'!$A:$U,19,0)),"",VLOOKUP(E568,'Summarized Plan'!$A:$U,19,0))</f>
        <v/>
      </c>
      <c r="XEY568" s="16" t="str">
        <f>IF('Truck Utilization'!A548=0,"",'Truck Utilization'!A548)</f>
        <v/>
      </c>
      <c r="XEZ568" s="16" t="str">
        <f>IF('Truck Utilization'!B548=0,"",'Truck Utilization'!B548)</f>
        <v/>
      </c>
      <c r="XFA568" s="138">
        <f t="shared" si="203"/>
        <v>1</v>
      </c>
      <c r="XFB568" s="138" t="str">
        <f>IF('DSR Attendance'!A509="","",'DSR Attendance'!A509)</f>
        <v/>
      </c>
      <c r="XFC568" s="138" t="str">
        <f>IF('DSR Attendance'!B509="","",'DSR Attendance'!B509)</f>
        <v/>
      </c>
    </row>
    <row r="569" spans="1:55 16375:16383" ht="14.4" customHeight="1">
      <c r="A569" s="190" t="str">
        <f>IF(L569="","",VLOOKUP(L569,'Truck Utilization'!B$3:C$300,2,FALSE))</f>
        <v/>
      </c>
      <c r="B569" s="191"/>
      <c r="C569" s="192" t="str">
        <f>IF($B569="","",VLOOKUP($B569,'DSR Attendance'!$A$3:$E$273,5,FALSE))</f>
        <v/>
      </c>
      <c r="D569" s="193"/>
      <c r="E569" s="637"/>
      <c r="F569" s="195"/>
      <c r="G569" s="195"/>
      <c r="H569" s="195"/>
      <c r="I569" s="196" t="str">
        <f>IF(E569="","",VLOOKUP(E569,'Summarized Plan'!A:B,2,0))</f>
        <v/>
      </c>
      <c r="J569" s="194"/>
      <c r="K569" s="194" t="s">
        <v>378</v>
      </c>
      <c r="L569" s="195"/>
      <c r="M569" s="194" t="str">
        <f t="shared" si="204"/>
        <v/>
      </c>
      <c r="N569" s="195" t="str">
        <f>IF(E569="","",VLOOKUP(E569,'Summarized Plan'!$A:$C,3,0))</f>
        <v/>
      </c>
      <c r="O569" s="195" t="str">
        <f>IF(E569="","",VLOOKUP(E569,'Summarized Plan'!$A:$G,7,0))</f>
        <v/>
      </c>
      <c r="P569" s="196"/>
      <c r="Q569" s="198">
        <f t="shared" si="205"/>
        <v>0</v>
      </c>
      <c r="R569" s="197" t="str">
        <f>IF($B569="","",VLOOKUP($Q569,'DSR Attendance'!$A$3:$D$179,4,FALSE))</f>
        <v/>
      </c>
      <c r="S569" s="197"/>
      <c r="T569" s="197">
        <f t="shared" si="206"/>
        <v>0</v>
      </c>
      <c r="U569" s="197">
        <f t="shared" si="207"/>
        <v>0</v>
      </c>
      <c r="V569" s="197" t="str">
        <f t="shared" si="208"/>
        <v/>
      </c>
      <c r="W569" s="197"/>
      <c r="X569" s="197" t="str">
        <f>_xlfn.IFNA(IF(L569="","",VLOOKUP(L569,'Truck Utilization'!B$3:D$147,3,FALSE)),"")</f>
        <v/>
      </c>
      <c r="Y569" s="197" t="str">
        <f>IF(X569="","",IF(E569="","",VLOOKUP(E569,'Summarized Plan'!$A:$E,5,0)))</f>
        <v/>
      </c>
      <c r="Z569" s="197">
        <f t="shared" si="209"/>
        <v>0</v>
      </c>
      <c r="AA569" s="197">
        <f t="shared" si="210"/>
        <v>0</v>
      </c>
      <c r="AB569" s="197" t="str">
        <f t="shared" si="211"/>
        <v/>
      </c>
      <c r="AC569" s="197"/>
      <c r="AD569" s="197">
        <f t="shared" si="212"/>
        <v>0</v>
      </c>
      <c r="AE569" s="197">
        <f t="shared" si="213"/>
        <v>0</v>
      </c>
      <c r="AF569" s="197" t="str">
        <f t="shared" si="214"/>
        <v/>
      </c>
      <c r="AG569" s="194"/>
      <c r="AH569" s="194"/>
      <c r="AI569" s="194"/>
      <c r="AJ569" s="193"/>
      <c r="AK569" s="199"/>
      <c r="AL569" s="194"/>
      <c r="AM569" s="115" t="e">
        <f t="shared" si="215"/>
        <v>#VALUE!</v>
      </c>
      <c r="AO569" s="11">
        <f t="shared" si="216"/>
        <v>0</v>
      </c>
      <c r="AP569" s="11" t="e">
        <f t="shared" si="217"/>
        <v>#N/A</v>
      </c>
      <c r="AQ569" s="11" t="str">
        <f t="shared" si="218"/>
        <v/>
      </c>
      <c r="AS569" s="202">
        <f t="shared" si="219"/>
        <v>0</v>
      </c>
      <c r="AT569" s="11" t="str">
        <f t="shared" si="220"/>
        <v/>
      </c>
      <c r="AW569" s="116"/>
      <c r="AX569" s="115" t="e">
        <f t="shared" si="221"/>
        <v>#VALUE!</v>
      </c>
      <c r="AY569" s="278" t="str">
        <f t="shared" si="222"/>
        <v/>
      </c>
      <c r="BC569" s="115" t="str">
        <f>IF(E569="","",_xlfn.XLOOKUP(E569,'Summarized Plan'!A:A,'Summarized Plan'!K:K))</f>
        <v/>
      </c>
      <c r="XEU569" s="138">
        <f t="shared" si="223"/>
        <v>0</v>
      </c>
      <c r="XEV569" s="138" t="str">
        <f>IF(E569="","",B567)</f>
        <v/>
      </c>
      <c r="XEW569" s="153" t="str">
        <f t="shared" si="224"/>
        <v/>
      </c>
      <c r="XEX569" s="138" t="str">
        <f>IF(ISNA(VLOOKUP(E569,'Summarized Plan'!$A:$U,19,0)),"",VLOOKUP(E569,'Summarized Plan'!$A:$U,19,0))</f>
        <v/>
      </c>
      <c r="XEY569" s="16" t="str">
        <f>IF('Truck Utilization'!A549=0,"",'Truck Utilization'!A549)</f>
        <v/>
      </c>
      <c r="XEZ569" s="16" t="str">
        <f>IF('Truck Utilization'!B549=0,"",'Truck Utilization'!B549)</f>
        <v/>
      </c>
      <c r="XFA569" s="138">
        <f t="shared" ref="XFA569:XFA632" si="225">IF(XFB569=0,"",1)</f>
        <v>1</v>
      </c>
      <c r="XFB569" s="138" t="str">
        <f>IF('DSR Attendance'!A510="","",'DSR Attendance'!A510)</f>
        <v/>
      </c>
      <c r="XFC569" s="138" t="str">
        <f>IF('DSR Attendance'!B510="","",'DSR Attendance'!B510)</f>
        <v/>
      </c>
    </row>
    <row r="570" spans="1:55 16375:16383" ht="14.4" customHeight="1">
      <c r="A570" s="190" t="str">
        <f>IF(L570="","",VLOOKUP(L570,'Truck Utilization'!B$3:C$300,2,FALSE))</f>
        <v/>
      </c>
      <c r="B570" s="191"/>
      <c r="C570" s="192" t="str">
        <f>IF($B570="","",VLOOKUP($B570,'DSR Attendance'!$A$3:$E$273,5,FALSE))</f>
        <v/>
      </c>
      <c r="D570" s="193"/>
      <c r="E570" s="637"/>
      <c r="F570" s="195"/>
      <c r="G570" s="195"/>
      <c r="H570" s="195"/>
      <c r="I570" s="196" t="str">
        <f>IF(E570="","",VLOOKUP(E570,'Summarized Plan'!A:B,2,0))</f>
        <v/>
      </c>
      <c r="J570" s="194"/>
      <c r="K570" s="194" t="s">
        <v>378</v>
      </c>
      <c r="L570" s="195"/>
      <c r="M570" s="194" t="str">
        <f t="shared" si="204"/>
        <v/>
      </c>
      <c r="N570" s="195" t="str">
        <f>IF(E570="","",VLOOKUP(E570,'Summarized Plan'!$A:$C,3,0))</f>
        <v/>
      </c>
      <c r="O570" s="195" t="str">
        <f>IF(E570="","",VLOOKUP(E570,'Summarized Plan'!$A:$G,7,0))</f>
        <v/>
      </c>
      <c r="P570" s="196"/>
      <c r="Q570" s="198">
        <f t="shared" si="205"/>
        <v>0</v>
      </c>
      <c r="R570" s="197" t="str">
        <f>IF($B570="","",VLOOKUP($Q570,'DSR Attendance'!$A$3:$D$179,4,FALSE))</f>
        <v/>
      </c>
      <c r="S570" s="197"/>
      <c r="T570" s="197">
        <f t="shared" si="206"/>
        <v>0</v>
      </c>
      <c r="U570" s="197">
        <f t="shared" si="207"/>
        <v>0</v>
      </c>
      <c r="V570" s="197" t="str">
        <f t="shared" si="208"/>
        <v/>
      </c>
      <c r="W570" s="197"/>
      <c r="X570" s="197" t="str">
        <f>_xlfn.IFNA(IF(L570="","",VLOOKUP(L570,'Truck Utilization'!B$3:D$147,3,FALSE)),"")</f>
        <v/>
      </c>
      <c r="Y570" s="197" t="str">
        <f>IF(X570="","",IF(E570="","",VLOOKUP(E570,'Summarized Plan'!$A:$E,5,0)))</f>
        <v/>
      </c>
      <c r="Z570" s="197">
        <f t="shared" si="209"/>
        <v>0</v>
      </c>
      <c r="AA570" s="197">
        <f t="shared" si="210"/>
        <v>0</v>
      </c>
      <c r="AB570" s="197" t="str">
        <f t="shared" si="211"/>
        <v/>
      </c>
      <c r="AC570" s="197"/>
      <c r="AD570" s="197">
        <f t="shared" si="212"/>
        <v>0</v>
      </c>
      <c r="AE570" s="197">
        <f t="shared" si="213"/>
        <v>0</v>
      </c>
      <c r="AF570" s="197" t="str">
        <f t="shared" si="214"/>
        <v/>
      </c>
      <c r="AG570" s="194"/>
      <c r="AH570" s="194"/>
      <c r="AI570" s="194"/>
      <c r="AJ570" s="193"/>
      <c r="AK570" s="199"/>
      <c r="AL570" s="194"/>
      <c r="AM570" s="115" t="e">
        <f t="shared" si="215"/>
        <v>#VALUE!</v>
      </c>
      <c r="AO570" s="11">
        <f t="shared" si="216"/>
        <v>0</v>
      </c>
      <c r="AP570" s="11" t="e">
        <f t="shared" si="217"/>
        <v>#N/A</v>
      </c>
      <c r="AQ570" s="11" t="str">
        <f t="shared" si="218"/>
        <v/>
      </c>
      <c r="AS570" s="202">
        <f t="shared" si="219"/>
        <v>0</v>
      </c>
      <c r="AT570" s="11" t="str">
        <f t="shared" si="220"/>
        <v/>
      </c>
      <c r="AW570" s="116"/>
      <c r="AX570" s="115" t="e">
        <f t="shared" si="221"/>
        <v>#VALUE!</v>
      </c>
      <c r="AY570" s="278" t="str">
        <f t="shared" si="222"/>
        <v/>
      </c>
      <c r="BC570" s="115" t="str">
        <f>IF(E570="","",_xlfn.XLOOKUP(E570,'Summarized Plan'!A:A,'Summarized Plan'!K:K))</f>
        <v/>
      </c>
      <c r="XEU570" s="138">
        <f t="shared" si="223"/>
        <v>0</v>
      </c>
      <c r="XEV570" s="138" t="str">
        <f>IF(E570="","",B567)</f>
        <v/>
      </c>
      <c r="XEW570" s="153" t="str">
        <f t="shared" si="224"/>
        <v/>
      </c>
      <c r="XEX570" s="138" t="str">
        <f>IF(ISNA(VLOOKUP(E570,'Summarized Plan'!$A:$U,19,0)),"",VLOOKUP(E570,'Summarized Plan'!$A:$U,19,0))</f>
        <v/>
      </c>
      <c r="XEY570" s="16" t="str">
        <f>IF('Truck Utilization'!A550=0,"",'Truck Utilization'!A550)</f>
        <v/>
      </c>
      <c r="XEZ570" s="16" t="str">
        <f>IF('Truck Utilization'!B550=0,"",'Truck Utilization'!B550)</f>
        <v/>
      </c>
      <c r="XFA570" s="138">
        <f t="shared" si="225"/>
        <v>1</v>
      </c>
      <c r="XFB570" s="138" t="str">
        <f>IF('DSR Attendance'!A511="","",'DSR Attendance'!A511)</f>
        <v/>
      </c>
      <c r="XFC570" s="138" t="str">
        <f>IF('DSR Attendance'!B511="","",'DSR Attendance'!B511)</f>
        <v/>
      </c>
    </row>
    <row r="571" spans="1:55 16375:16383" ht="14.4" customHeight="1">
      <c r="A571" s="190" t="str">
        <f>IF(L571="","",VLOOKUP(L571,'Truck Utilization'!B$3:C$300,2,FALSE))</f>
        <v/>
      </c>
      <c r="B571" s="191"/>
      <c r="C571" s="192" t="str">
        <f>IF($B571="","",VLOOKUP($B571,'DSR Attendance'!$A$3:$E$273,5,FALSE))</f>
        <v/>
      </c>
      <c r="D571" s="193"/>
      <c r="E571" s="637"/>
      <c r="F571" s="195"/>
      <c r="G571" s="195"/>
      <c r="H571" s="195"/>
      <c r="I571" s="196" t="str">
        <f>IF(E571="","",VLOOKUP(E571,'Summarized Plan'!A:B,2,0))</f>
        <v/>
      </c>
      <c r="J571" s="194"/>
      <c r="K571" s="194" t="s">
        <v>378</v>
      </c>
      <c r="L571" s="195"/>
      <c r="M571" s="194" t="str">
        <f t="shared" si="204"/>
        <v/>
      </c>
      <c r="N571" s="195" t="str">
        <f>IF(E571="","",VLOOKUP(E571,'Summarized Plan'!$A:$C,3,0))</f>
        <v/>
      </c>
      <c r="O571" s="195" t="str">
        <f>IF(E571="","",VLOOKUP(E571,'Summarized Plan'!$A:$G,7,0))</f>
        <v/>
      </c>
      <c r="P571" s="196"/>
      <c r="Q571" s="198">
        <f t="shared" si="205"/>
        <v>0</v>
      </c>
      <c r="R571" s="197" t="str">
        <f>IF($B571="","",VLOOKUP($Q571,'DSR Attendance'!$A$3:$D$179,4,FALSE))</f>
        <v/>
      </c>
      <c r="S571" s="197"/>
      <c r="T571" s="197">
        <f t="shared" si="206"/>
        <v>0</v>
      </c>
      <c r="U571" s="197">
        <f t="shared" si="207"/>
        <v>0</v>
      </c>
      <c r="V571" s="197" t="str">
        <f t="shared" si="208"/>
        <v/>
      </c>
      <c r="W571" s="197"/>
      <c r="X571" s="197" t="str">
        <f>_xlfn.IFNA(IF(L571="","",VLOOKUP(L571,'Truck Utilization'!B$3:D$147,3,FALSE)),"")</f>
        <v/>
      </c>
      <c r="Y571" s="197" t="str">
        <f>IF(X571="","",IF(E571="","",VLOOKUP(E571,'Summarized Plan'!$A:$E,5,0)))</f>
        <v/>
      </c>
      <c r="Z571" s="197">
        <f t="shared" si="209"/>
        <v>0</v>
      </c>
      <c r="AA571" s="197">
        <f t="shared" si="210"/>
        <v>0</v>
      </c>
      <c r="AB571" s="197" t="str">
        <f t="shared" si="211"/>
        <v/>
      </c>
      <c r="AC571" s="197"/>
      <c r="AD571" s="197">
        <f t="shared" si="212"/>
        <v>0</v>
      </c>
      <c r="AE571" s="197">
        <f t="shared" si="213"/>
        <v>0</v>
      </c>
      <c r="AF571" s="197" t="str">
        <f t="shared" si="214"/>
        <v/>
      </c>
      <c r="AG571" s="194"/>
      <c r="AH571" s="194"/>
      <c r="AI571" s="194"/>
      <c r="AJ571" s="193"/>
      <c r="AK571" s="199"/>
      <c r="AL571" s="194"/>
      <c r="AM571" s="115" t="e">
        <f t="shared" si="215"/>
        <v>#VALUE!</v>
      </c>
      <c r="AO571" s="11">
        <f t="shared" si="216"/>
        <v>0</v>
      </c>
      <c r="AP571" s="11" t="e">
        <f t="shared" si="217"/>
        <v>#N/A</v>
      </c>
      <c r="AQ571" s="11" t="str">
        <f t="shared" si="218"/>
        <v/>
      </c>
      <c r="AS571" s="202">
        <f t="shared" si="219"/>
        <v>0</v>
      </c>
      <c r="AT571" s="11" t="str">
        <f t="shared" si="220"/>
        <v/>
      </c>
      <c r="AW571" s="116"/>
      <c r="AX571" s="115" t="e">
        <f t="shared" si="221"/>
        <v>#VALUE!</v>
      </c>
      <c r="AY571" s="278" t="str">
        <f t="shared" si="222"/>
        <v/>
      </c>
      <c r="BC571" s="115" t="str">
        <f>IF(E571="","",_xlfn.XLOOKUP(E571,'Summarized Plan'!A:A,'Summarized Plan'!K:K))</f>
        <v/>
      </c>
      <c r="XEU571" s="138">
        <f t="shared" si="223"/>
        <v>0</v>
      </c>
      <c r="XEV571" s="138" t="str">
        <f>IF(E571="","",B567)</f>
        <v/>
      </c>
      <c r="XEW571" s="153" t="str">
        <f t="shared" si="224"/>
        <v/>
      </c>
      <c r="XEX571" s="138" t="str">
        <f>IF(ISNA(VLOOKUP(E571,'Summarized Plan'!$A:$U,19,0)),"",VLOOKUP(E571,'Summarized Plan'!$A:$U,19,0))</f>
        <v/>
      </c>
      <c r="XEY571" s="16" t="str">
        <f>IF('Truck Utilization'!A551=0,"",'Truck Utilization'!A551)</f>
        <v/>
      </c>
      <c r="XEZ571" s="16" t="str">
        <f>IF('Truck Utilization'!B551=0,"",'Truck Utilization'!B551)</f>
        <v/>
      </c>
      <c r="XFA571" s="138">
        <f t="shared" si="225"/>
        <v>1</v>
      </c>
      <c r="XFB571" s="138" t="str">
        <f>IF('DSR Attendance'!A512="","",'DSR Attendance'!A512)</f>
        <v/>
      </c>
      <c r="XFC571" s="138" t="str">
        <f>IF('DSR Attendance'!B512="","",'DSR Attendance'!B512)</f>
        <v/>
      </c>
    </row>
    <row r="572" spans="1:55 16375:16383" ht="14.4" customHeight="1">
      <c r="A572" s="190" t="str">
        <f>IF(L572="","",VLOOKUP(L572,'Truck Utilization'!B$3:C$300,2,FALSE))</f>
        <v/>
      </c>
      <c r="B572" s="191"/>
      <c r="C572" s="192" t="str">
        <f>IF($B572="","",VLOOKUP($B572,'DSR Attendance'!$A$3:$E$273,5,FALSE))</f>
        <v/>
      </c>
      <c r="D572" s="193"/>
      <c r="E572" s="637"/>
      <c r="F572" s="195"/>
      <c r="G572" s="195"/>
      <c r="H572" s="195"/>
      <c r="I572" s="196" t="str">
        <f>IF(E572="","",VLOOKUP(E572,'Summarized Plan'!A:B,2,0))</f>
        <v/>
      </c>
      <c r="J572" s="194"/>
      <c r="K572" s="194" t="s">
        <v>378</v>
      </c>
      <c r="L572" s="195"/>
      <c r="M572" s="194" t="str">
        <f t="shared" si="204"/>
        <v/>
      </c>
      <c r="N572" s="195" t="str">
        <f>IF(E572="","",VLOOKUP(E572,'Summarized Plan'!$A:$C,3,0))</f>
        <v/>
      </c>
      <c r="O572" s="195" t="str">
        <f>IF(E572="","",VLOOKUP(E572,'Summarized Plan'!$A:$G,7,0))</f>
        <v/>
      </c>
      <c r="P572" s="196"/>
      <c r="Q572" s="198">
        <f t="shared" si="205"/>
        <v>0</v>
      </c>
      <c r="R572" s="197" t="str">
        <f>IF($B572="","",VLOOKUP($Q572,'DSR Attendance'!$A$3:$D$179,4,FALSE))</f>
        <v/>
      </c>
      <c r="S572" s="197"/>
      <c r="T572" s="197">
        <f t="shared" si="206"/>
        <v>0</v>
      </c>
      <c r="U572" s="197">
        <f t="shared" si="207"/>
        <v>0</v>
      </c>
      <c r="V572" s="197" t="str">
        <f t="shared" si="208"/>
        <v/>
      </c>
      <c r="W572" s="197"/>
      <c r="X572" s="197" t="str">
        <f>_xlfn.IFNA(IF(L572="","",VLOOKUP(L572,'Truck Utilization'!B$3:D$147,3,FALSE)),"")</f>
        <v/>
      </c>
      <c r="Y572" s="197" t="str">
        <f>IF(X572="","",IF(E572="","",VLOOKUP(E572,'Summarized Plan'!$A:$E,5,0)))</f>
        <v/>
      </c>
      <c r="Z572" s="197">
        <f t="shared" si="209"/>
        <v>0</v>
      </c>
      <c r="AA572" s="197">
        <f t="shared" si="210"/>
        <v>0</v>
      </c>
      <c r="AB572" s="197" t="str">
        <f t="shared" si="211"/>
        <v/>
      </c>
      <c r="AC572" s="197"/>
      <c r="AD572" s="197">
        <f t="shared" si="212"/>
        <v>0</v>
      </c>
      <c r="AE572" s="197">
        <f t="shared" si="213"/>
        <v>0</v>
      </c>
      <c r="AF572" s="197" t="str">
        <f t="shared" si="214"/>
        <v/>
      </c>
      <c r="AG572" s="194"/>
      <c r="AH572" s="194"/>
      <c r="AI572" s="194"/>
      <c r="AJ572" s="193"/>
      <c r="AK572" s="199"/>
      <c r="AL572" s="194"/>
      <c r="AM572" s="115" t="e">
        <f t="shared" si="215"/>
        <v>#VALUE!</v>
      </c>
      <c r="AO572" s="11">
        <f t="shared" si="216"/>
        <v>0</v>
      </c>
      <c r="AP572" s="11" t="e">
        <f t="shared" si="217"/>
        <v>#N/A</v>
      </c>
      <c r="AQ572" s="11" t="str">
        <f t="shared" si="218"/>
        <v/>
      </c>
      <c r="AS572" s="202">
        <f t="shared" si="219"/>
        <v>0</v>
      </c>
      <c r="AT572" s="11" t="str">
        <f t="shared" si="220"/>
        <v/>
      </c>
      <c r="AW572" s="116"/>
      <c r="AX572" s="115" t="e">
        <f t="shared" si="221"/>
        <v>#VALUE!</v>
      </c>
      <c r="AY572" s="278" t="str">
        <f t="shared" si="222"/>
        <v/>
      </c>
      <c r="BC572" s="115" t="str">
        <f>IF(E572="","",_xlfn.XLOOKUP(E572,'Summarized Plan'!A:A,'Summarized Plan'!K:K))</f>
        <v/>
      </c>
      <c r="XEU572" s="138">
        <f t="shared" si="223"/>
        <v>0</v>
      </c>
      <c r="XEV572" s="138" t="str">
        <f>IF(E572="","",B572)</f>
        <v/>
      </c>
      <c r="XEW572" s="153" t="str">
        <f t="shared" si="224"/>
        <v/>
      </c>
      <c r="XEX572" s="138" t="str">
        <f>IF(ISNA(VLOOKUP(E572,'Summarized Plan'!$A:$U,19,0)),"",VLOOKUP(E572,'Summarized Plan'!$A:$U,19,0))</f>
        <v/>
      </c>
      <c r="XEY572" s="16" t="str">
        <f>IF('Truck Utilization'!A552=0,"",'Truck Utilization'!A552)</f>
        <v/>
      </c>
      <c r="XEZ572" s="16" t="str">
        <f>IF('Truck Utilization'!B552=0,"",'Truck Utilization'!B552)</f>
        <v/>
      </c>
      <c r="XFA572" s="138">
        <f t="shared" si="225"/>
        <v>1</v>
      </c>
      <c r="XFB572" s="138" t="str">
        <f>IF('DSR Attendance'!A513="","",'DSR Attendance'!A513)</f>
        <v/>
      </c>
      <c r="XFC572" s="138" t="str">
        <f>IF('DSR Attendance'!B513="","",'DSR Attendance'!B513)</f>
        <v/>
      </c>
    </row>
    <row r="573" spans="1:55 16375:16383" ht="14.4" customHeight="1">
      <c r="A573" s="190" t="str">
        <f>IF(L573="","",VLOOKUP(L573,'Truck Utilization'!B$3:C$300,2,FALSE))</f>
        <v/>
      </c>
      <c r="B573" s="191"/>
      <c r="C573" s="192" t="str">
        <f>IF($B573="","",VLOOKUP($B573,'DSR Attendance'!$A$3:$E$273,5,FALSE))</f>
        <v/>
      </c>
      <c r="D573" s="193"/>
      <c r="E573" s="637"/>
      <c r="F573" s="195"/>
      <c r="G573" s="195"/>
      <c r="H573" s="195"/>
      <c r="I573" s="196" t="str">
        <f>IF(E573="","",VLOOKUP(E573,'Summarized Plan'!A:B,2,0))</f>
        <v/>
      </c>
      <c r="J573" s="194"/>
      <c r="K573" s="194" t="s">
        <v>378</v>
      </c>
      <c r="L573" s="195"/>
      <c r="M573" s="194" t="str">
        <f t="shared" si="204"/>
        <v/>
      </c>
      <c r="N573" s="195" t="str">
        <f>IF(E573="","",VLOOKUP(E573,'Summarized Plan'!$A:$C,3,0))</f>
        <v/>
      </c>
      <c r="O573" s="195" t="str">
        <f>IF(E573="","",VLOOKUP(E573,'Summarized Plan'!$A:$G,7,0))</f>
        <v/>
      </c>
      <c r="P573" s="196"/>
      <c r="Q573" s="198">
        <f t="shared" si="205"/>
        <v>0</v>
      </c>
      <c r="R573" s="197" t="str">
        <f>IF($B573="","",VLOOKUP($Q573,'DSR Attendance'!$A$3:$D$179,4,FALSE))</f>
        <v/>
      </c>
      <c r="S573" s="197"/>
      <c r="T573" s="197">
        <f t="shared" si="206"/>
        <v>0</v>
      </c>
      <c r="U573" s="197">
        <f t="shared" si="207"/>
        <v>0</v>
      </c>
      <c r="V573" s="197" t="str">
        <f t="shared" si="208"/>
        <v/>
      </c>
      <c r="W573" s="197"/>
      <c r="X573" s="197" t="str">
        <f>_xlfn.IFNA(IF(L573="","",VLOOKUP(L573,'Truck Utilization'!B$3:D$147,3,FALSE)),"")</f>
        <v/>
      </c>
      <c r="Y573" s="197" t="str">
        <f>IF(X573="","",IF(E573="","",VLOOKUP(E573,'Summarized Plan'!$A:$E,5,0)))</f>
        <v/>
      </c>
      <c r="Z573" s="197">
        <f t="shared" si="209"/>
        <v>0</v>
      </c>
      <c r="AA573" s="197">
        <f t="shared" si="210"/>
        <v>0</v>
      </c>
      <c r="AB573" s="197" t="str">
        <f t="shared" si="211"/>
        <v/>
      </c>
      <c r="AC573" s="197"/>
      <c r="AD573" s="197">
        <f t="shared" si="212"/>
        <v>0</v>
      </c>
      <c r="AE573" s="197">
        <f t="shared" si="213"/>
        <v>0</v>
      </c>
      <c r="AF573" s="197" t="str">
        <f t="shared" si="214"/>
        <v/>
      </c>
      <c r="AG573" s="194"/>
      <c r="AH573" s="194"/>
      <c r="AI573" s="194"/>
      <c r="AJ573" s="193"/>
      <c r="AK573" s="199"/>
      <c r="AL573" s="194"/>
      <c r="AM573" s="115" t="e">
        <f t="shared" si="215"/>
        <v>#VALUE!</v>
      </c>
      <c r="AO573" s="11">
        <f t="shared" si="216"/>
        <v>0</v>
      </c>
      <c r="AP573" s="11" t="e">
        <f t="shared" si="217"/>
        <v>#N/A</v>
      </c>
      <c r="AQ573" s="11" t="str">
        <f t="shared" si="218"/>
        <v/>
      </c>
      <c r="AS573" s="202">
        <f t="shared" si="219"/>
        <v>0</v>
      </c>
      <c r="AT573" s="11" t="str">
        <f t="shared" si="220"/>
        <v/>
      </c>
      <c r="AW573" s="116"/>
      <c r="AX573" s="115" t="e">
        <f t="shared" si="221"/>
        <v>#VALUE!</v>
      </c>
      <c r="AY573" s="278" t="str">
        <f t="shared" si="222"/>
        <v/>
      </c>
      <c r="BC573" s="115" t="str">
        <f>IF(E573="","",_xlfn.XLOOKUP(E573,'Summarized Plan'!A:A,'Summarized Plan'!K:K))</f>
        <v/>
      </c>
      <c r="XEU573" s="138">
        <f t="shared" si="223"/>
        <v>0</v>
      </c>
      <c r="XEV573" s="138" t="str">
        <f>IF(E573="","",B572)</f>
        <v/>
      </c>
      <c r="XEW573" s="153" t="str">
        <f t="shared" si="224"/>
        <v/>
      </c>
      <c r="XEX573" s="138" t="str">
        <f>IF(ISNA(VLOOKUP(E573,'Summarized Plan'!$A:$U,19,0)),"",VLOOKUP(E573,'Summarized Plan'!$A:$U,19,0))</f>
        <v/>
      </c>
      <c r="XEY573" s="16" t="str">
        <f>IF('Truck Utilization'!A553=0,"",'Truck Utilization'!A553)</f>
        <v/>
      </c>
      <c r="XEZ573" s="16" t="str">
        <f>IF('Truck Utilization'!B553=0,"",'Truck Utilization'!B553)</f>
        <v/>
      </c>
      <c r="XFA573" s="138">
        <f t="shared" si="225"/>
        <v>1</v>
      </c>
      <c r="XFB573" s="138" t="str">
        <f>IF('DSR Attendance'!A514="","",'DSR Attendance'!A514)</f>
        <v/>
      </c>
      <c r="XFC573" s="138" t="str">
        <f>IF('DSR Attendance'!B514="","",'DSR Attendance'!B514)</f>
        <v/>
      </c>
    </row>
    <row r="574" spans="1:55 16375:16383" ht="14.4" customHeight="1">
      <c r="A574" s="190" t="str">
        <f>IF(L574="","",VLOOKUP(L574,'Truck Utilization'!B$3:C$300,2,FALSE))</f>
        <v/>
      </c>
      <c r="B574" s="191"/>
      <c r="C574" s="192" t="str">
        <f>IF($B574="","",VLOOKUP($B574,'DSR Attendance'!$A$3:$E$273,5,FALSE))</f>
        <v/>
      </c>
      <c r="D574" s="193"/>
      <c r="E574" s="637"/>
      <c r="F574" s="195"/>
      <c r="G574" s="195"/>
      <c r="H574" s="195"/>
      <c r="I574" s="196" t="str">
        <f>IF(E574="","",VLOOKUP(E574,'Summarized Plan'!A:B,2,0))</f>
        <v/>
      </c>
      <c r="J574" s="194"/>
      <c r="K574" s="194" t="s">
        <v>378</v>
      </c>
      <c r="L574" s="195"/>
      <c r="M574" s="194" t="str">
        <f t="shared" si="204"/>
        <v/>
      </c>
      <c r="N574" s="195" t="str">
        <f>IF(E574="","",VLOOKUP(E574,'Summarized Plan'!$A:$C,3,0))</f>
        <v/>
      </c>
      <c r="O574" s="195" t="str">
        <f>IF(E574="","",VLOOKUP(E574,'Summarized Plan'!$A:$G,7,0))</f>
        <v/>
      </c>
      <c r="P574" s="196"/>
      <c r="Q574" s="198">
        <f t="shared" si="205"/>
        <v>0</v>
      </c>
      <c r="R574" s="197" t="str">
        <f>IF($B574="","",VLOOKUP($Q574,'DSR Attendance'!$A$3:$D$179,4,FALSE))</f>
        <v/>
      </c>
      <c r="S574" s="197"/>
      <c r="T574" s="197">
        <f t="shared" si="206"/>
        <v>0</v>
      </c>
      <c r="U574" s="197">
        <f t="shared" si="207"/>
        <v>0</v>
      </c>
      <c r="V574" s="197" t="str">
        <f t="shared" si="208"/>
        <v/>
      </c>
      <c r="W574" s="197"/>
      <c r="X574" s="197" t="str">
        <f>_xlfn.IFNA(IF(L574="","",VLOOKUP(L574,'Truck Utilization'!B$3:D$147,3,FALSE)),"")</f>
        <v/>
      </c>
      <c r="Y574" s="197" t="str">
        <f>IF(X574="","",IF(E574="","",VLOOKUP(E574,'Summarized Plan'!$A:$E,5,0)))</f>
        <v/>
      </c>
      <c r="Z574" s="197">
        <f t="shared" si="209"/>
        <v>0</v>
      </c>
      <c r="AA574" s="197">
        <f t="shared" si="210"/>
        <v>0</v>
      </c>
      <c r="AB574" s="197" t="str">
        <f t="shared" si="211"/>
        <v/>
      </c>
      <c r="AC574" s="197"/>
      <c r="AD574" s="197">
        <f t="shared" si="212"/>
        <v>0</v>
      </c>
      <c r="AE574" s="197">
        <f t="shared" si="213"/>
        <v>0</v>
      </c>
      <c r="AF574" s="197" t="str">
        <f t="shared" si="214"/>
        <v/>
      </c>
      <c r="AG574" s="194"/>
      <c r="AH574" s="194"/>
      <c r="AI574" s="194"/>
      <c r="AJ574" s="193"/>
      <c r="AK574" s="199"/>
      <c r="AL574" s="194"/>
      <c r="AM574" s="115" t="e">
        <f t="shared" si="215"/>
        <v>#VALUE!</v>
      </c>
      <c r="AO574" s="11">
        <f t="shared" si="216"/>
        <v>0</v>
      </c>
      <c r="AP574" s="11" t="e">
        <f t="shared" si="217"/>
        <v>#N/A</v>
      </c>
      <c r="AQ574" s="11" t="str">
        <f t="shared" si="218"/>
        <v/>
      </c>
      <c r="AS574" s="202">
        <f t="shared" si="219"/>
        <v>0</v>
      </c>
      <c r="AT574" s="11" t="str">
        <f t="shared" si="220"/>
        <v/>
      </c>
      <c r="AW574" s="116"/>
      <c r="AX574" s="115" t="e">
        <f t="shared" si="221"/>
        <v>#VALUE!</v>
      </c>
      <c r="AY574" s="278" t="str">
        <f t="shared" si="222"/>
        <v/>
      </c>
      <c r="BC574" s="115" t="str">
        <f>IF(E574="","",_xlfn.XLOOKUP(E574,'Summarized Plan'!A:A,'Summarized Plan'!K:K))</f>
        <v/>
      </c>
      <c r="XEU574" s="138">
        <f t="shared" si="223"/>
        <v>0</v>
      </c>
      <c r="XEV574" s="138" t="str">
        <f>IF(E574="","",B572)</f>
        <v/>
      </c>
      <c r="XEW574" s="153" t="str">
        <f t="shared" si="224"/>
        <v/>
      </c>
      <c r="XEX574" s="138" t="str">
        <f>IF(ISNA(VLOOKUP(E574,'Summarized Plan'!$A:$U,19,0)),"",VLOOKUP(E574,'Summarized Plan'!$A:$U,19,0))</f>
        <v/>
      </c>
      <c r="XEY574" s="16" t="str">
        <f>IF('Truck Utilization'!A554=0,"",'Truck Utilization'!A554)</f>
        <v/>
      </c>
      <c r="XEZ574" s="16" t="str">
        <f>IF('Truck Utilization'!B554=0,"",'Truck Utilization'!B554)</f>
        <v/>
      </c>
      <c r="XFA574" s="138">
        <f t="shared" si="225"/>
        <v>1</v>
      </c>
      <c r="XFB574" s="138" t="str">
        <f>IF('DSR Attendance'!A515="","",'DSR Attendance'!A515)</f>
        <v/>
      </c>
      <c r="XFC574" s="138" t="str">
        <f>IF('DSR Attendance'!B515="","",'DSR Attendance'!B515)</f>
        <v/>
      </c>
    </row>
    <row r="575" spans="1:55 16375:16383" ht="14.4" customHeight="1">
      <c r="A575" s="190" t="str">
        <f>IF(L575="","",VLOOKUP(L575,'Truck Utilization'!B$3:C$300,2,FALSE))</f>
        <v/>
      </c>
      <c r="B575" s="191"/>
      <c r="C575" s="192" t="str">
        <f>IF($B575="","",VLOOKUP($B575,'DSR Attendance'!$A$3:$E$273,5,FALSE))</f>
        <v/>
      </c>
      <c r="D575" s="193"/>
      <c r="E575" s="637"/>
      <c r="F575" s="195"/>
      <c r="G575" s="195"/>
      <c r="H575" s="195"/>
      <c r="I575" s="196" t="str">
        <f>IF(E575="","",VLOOKUP(E575,'Summarized Plan'!A:B,2,0))</f>
        <v/>
      </c>
      <c r="J575" s="194"/>
      <c r="K575" s="194" t="s">
        <v>378</v>
      </c>
      <c r="L575" s="195"/>
      <c r="M575" s="194" t="str">
        <f t="shared" si="204"/>
        <v/>
      </c>
      <c r="N575" s="195" t="str">
        <f>IF(E575="","",VLOOKUP(E575,'Summarized Plan'!$A:$C,3,0))</f>
        <v/>
      </c>
      <c r="O575" s="195" t="str">
        <f>IF(E575="","",VLOOKUP(E575,'Summarized Plan'!$A:$G,7,0))</f>
        <v/>
      </c>
      <c r="P575" s="196"/>
      <c r="Q575" s="198">
        <f t="shared" si="205"/>
        <v>0</v>
      </c>
      <c r="R575" s="197" t="str">
        <f>IF($B575="","",VLOOKUP($Q575,'DSR Attendance'!$A$3:$D$179,4,FALSE))</f>
        <v/>
      </c>
      <c r="S575" s="197"/>
      <c r="T575" s="197">
        <f t="shared" si="206"/>
        <v>0</v>
      </c>
      <c r="U575" s="197">
        <f t="shared" si="207"/>
        <v>0</v>
      </c>
      <c r="V575" s="197" t="str">
        <f t="shared" si="208"/>
        <v/>
      </c>
      <c r="W575" s="197"/>
      <c r="X575" s="197" t="str">
        <f>_xlfn.IFNA(IF(L575="","",VLOOKUP(L575,'Truck Utilization'!B$3:D$147,3,FALSE)),"")</f>
        <v/>
      </c>
      <c r="Y575" s="197" t="str">
        <f>IF(X575="","",IF(E575="","",VLOOKUP(E575,'Summarized Plan'!$A:$E,5,0)))</f>
        <v/>
      </c>
      <c r="Z575" s="197">
        <f t="shared" si="209"/>
        <v>0</v>
      </c>
      <c r="AA575" s="197">
        <f t="shared" si="210"/>
        <v>0</v>
      </c>
      <c r="AB575" s="197" t="str">
        <f t="shared" si="211"/>
        <v/>
      </c>
      <c r="AC575" s="197"/>
      <c r="AD575" s="197">
        <f t="shared" si="212"/>
        <v>0</v>
      </c>
      <c r="AE575" s="197">
        <f t="shared" si="213"/>
        <v>0</v>
      </c>
      <c r="AF575" s="197" t="str">
        <f t="shared" si="214"/>
        <v/>
      </c>
      <c r="AG575" s="194"/>
      <c r="AH575" s="194"/>
      <c r="AI575" s="194"/>
      <c r="AJ575" s="193"/>
      <c r="AK575" s="199"/>
      <c r="AL575" s="194"/>
      <c r="AM575" s="115" t="e">
        <f t="shared" si="215"/>
        <v>#VALUE!</v>
      </c>
      <c r="AO575" s="11">
        <f t="shared" si="216"/>
        <v>0</v>
      </c>
      <c r="AP575" s="11" t="e">
        <f t="shared" si="217"/>
        <v>#N/A</v>
      </c>
      <c r="AQ575" s="11" t="str">
        <f t="shared" si="218"/>
        <v/>
      </c>
      <c r="AS575" s="202">
        <f t="shared" si="219"/>
        <v>0</v>
      </c>
      <c r="AT575" s="11" t="str">
        <f t="shared" si="220"/>
        <v/>
      </c>
      <c r="AW575" s="116"/>
      <c r="AX575" s="115" t="e">
        <f t="shared" si="221"/>
        <v>#VALUE!</v>
      </c>
      <c r="AY575" s="278" t="str">
        <f t="shared" si="222"/>
        <v/>
      </c>
      <c r="BC575" s="115" t="str">
        <f>IF(E575="","",_xlfn.XLOOKUP(E575,'Summarized Plan'!A:A,'Summarized Plan'!K:K))</f>
        <v/>
      </c>
      <c r="XEU575" s="138">
        <f t="shared" si="223"/>
        <v>0</v>
      </c>
      <c r="XEV575" s="138" t="str">
        <f>IF(E575="","",B572)</f>
        <v/>
      </c>
      <c r="XEW575" s="153" t="str">
        <f t="shared" si="224"/>
        <v/>
      </c>
      <c r="XEX575" s="138" t="str">
        <f>IF(ISNA(VLOOKUP(E575,'Summarized Plan'!$A:$U,19,0)),"",VLOOKUP(E575,'Summarized Plan'!$A:$U,19,0))</f>
        <v/>
      </c>
      <c r="XEY575" s="16" t="str">
        <f>IF('Truck Utilization'!A555=0,"",'Truck Utilization'!A555)</f>
        <v/>
      </c>
      <c r="XEZ575" s="16" t="str">
        <f>IF('Truck Utilization'!B555=0,"",'Truck Utilization'!B555)</f>
        <v/>
      </c>
      <c r="XFA575" s="138">
        <f t="shared" si="225"/>
        <v>1</v>
      </c>
      <c r="XFB575" s="138" t="str">
        <f>IF('DSR Attendance'!A516="","",'DSR Attendance'!A516)</f>
        <v/>
      </c>
      <c r="XFC575" s="138" t="str">
        <f>IF('DSR Attendance'!B516="","",'DSR Attendance'!B516)</f>
        <v/>
      </c>
    </row>
    <row r="576" spans="1:55 16375:16383" ht="14.4" customHeight="1">
      <c r="A576" s="190" t="str">
        <f>IF(L576="","",VLOOKUP(L576,'Truck Utilization'!B$3:C$300,2,FALSE))</f>
        <v/>
      </c>
      <c r="B576" s="191"/>
      <c r="C576" s="192" t="str">
        <f>IF($B576="","",VLOOKUP($B576,'DSR Attendance'!$A$3:$E$273,5,FALSE))</f>
        <v/>
      </c>
      <c r="D576" s="193"/>
      <c r="E576" s="637"/>
      <c r="F576" s="195"/>
      <c r="G576" s="195"/>
      <c r="H576" s="195"/>
      <c r="I576" s="196" t="str">
        <f>IF(E576="","",VLOOKUP(E576,'Summarized Plan'!A:B,2,0))</f>
        <v/>
      </c>
      <c r="J576" s="194"/>
      <c r="K576" s="194" t="s">
        <v>378</v>
      </c>
      <c r="L576" s="195"/>
      <c r="M576" s="194" t="str">
        <f t="shared" si="204"/>
        <v/>
      </c>
      <c r="N576" s="195" t="str">
        <f>IF(E576="","",VLOOKUP(E576,'Summarized Plan'!$A:$C,3,0))</f>
        <v/>
      </c>
      <c r="O576" s="195" t="str">
        <f>IF(E576="","",VLOOKUP(E576,'Summarized Plan'!$A:$G,7,0))</f>
        <v/>
      </c>
      <c r="P576" s="196"/>
      <c r="Q576" s="198">
        <f t="shared" si="205"/>
        <v>0</v>
      </c>
      <c r="R576" s="197" t="str">
        <f>IF($B576="","",VLOOKUP($Q576,'DSR Attendance'!$A$3:$D$179,4,FALSE))</f>
        <v/>
      </c>
      <c r="S576" s="197"/>
      <c r="T576" s="197">
        <f t="shared" si="206"/>
        <v>0</v>
      </c>
      <c r="U576" s="197">
        <f t="shared" si="207"/>
        <v>0</v>
      </c>
      <c r="V576" s="197" t="str">
        <f t="shared" si="208"/>
        <v/>
      </c>
      <c r="W576" s="197"/>
      <c r="X576" s="197" t="str">
        <f>_xlfn.IFNA(IF(L576="","",VLOOKUP(L576,'Truck Utilization'!B$3:D$147,3,FALSE)),"")</f>
        <v/>
      </c>
      <c r="Y576" s="197" t="str">
        <f>IF(X576="","",IF(E576="","",VLOOKUP(E576,'Summarized Plan'!$A:$E,5,0)))</f>
        <v/>
      </c>
      <c r="Z576" s="197">
        <f t="shared" si="209"/>
        <v>0</v>
      </c>
      <c r="AA576" s="197">
        <f t="shared" si="210"/>
        <v>0</v>
      </c>
      <c r="AB576" s="197" t="str">
        <f t="shared" si="211"/>
        <v/>
      </c>
      <c r="AC576" s="197"/>
      <c r="AD576" s="197">
        <f t="shared" si="212"/>
        <v>0</v>
      </c>
      <c r="AE576" s="197">
        <f t="shared" si="213"/>
        <v>0</v>
      </c>
      <c r="AF576" s="197" t="str">
        <f t="shared" si="214"/>
        <v/>
      </c>
      <c r="AG576" s="194"/>
      <c r="AH576" s="194"/>
      <c r="AI576" s="194"/>
      <c r="AJ576" s="193"/>
      <c r="AK576" s="199"/>
      <c r="AL576" s="194"/>
      <c r="AM576" s="115" t="e">
        <f t="shared" si="215"/>
        <v>#VALUE!</v>
      </c>
      <c r="AO576" s="11">
        <f t="shared" si="216"/>
        <v>0</v>
      </c>
      <c r="AP576" s="11" t="e">
        <f t="shared" si="217"/>
        <v>#N/A</v>
      </c>
      <c r="AQ576" s="11" t="str">
        <f t="shared" si="218"/>
        <v/>
      </c>
      <c r="AS576" s="202">
        <f t="shared" si="219"/>
        <v>0</v>
      </c>
      <c r="AT576" s="11" t="str">
        <f t="shared" si="220"/>
        <v/>
      </c>
      <c r="AW576" s="116"/>
      <c r="AX576" s="115" t="e">
        <f t="shared" si="221"/>
        <v>#VALUE!</v>
      </c>
      <c r="AY576" s="278" t="str">
        <f t="shared" si="222"/>
        <v/>
      </c>
      <c r="BC576" s="115" t="str">
        <f>IF(E576="","",_xlfn.XLOOKUP(E576,'Summarized Plan'!A:A,'Summarized Plan'!K:K))</f>
        <v/>
      </c>
      <c r="XEU576" s="138">
        <f t="shared" si="223"/>
        <v>0</v>
      </c>
      <c r="XEV576" s="138" t="str">
        <f>IF(E576="","",B572)</f>
        <v/>
      </c>
      <c r="XEW576" s="153" t="str">
        <f t="shared" si="224"/>
        <v/>
      </c>
      <c r="XEX576" s="138" t="str">
        <f>IF(ISNA(VLOOKUP(E576,'Summarized Plan'!$A:$U,19,0)),"",VLOOKUP(E576,'Summarized Plan'!$A:$U,19,0))</f>
        <v/>
      </c>
      <c r="XEY576" s="16" t="str">
        <f>IF('Truck Utilization'!A556=0,"",'Truck Utilization'!A556)</f>
        <v/>
      </c>
      <c r="XEZ576" s="16" t="str">
        <f>IF('Truck Utilization'!B556=0,"",'Truck Utilization'!B556)</f>
        <v/>
      </c>
      <c r="XFA576" s="138">
        <f t="shared" si="225"/>
        <v>1</v>
      </c>
      <c r="XFB576" s="138" t="str">
        <f>IF('DSR Attendance'!A517="","",'DSR Attendance'!A517)</f>
        <v/>
      </c>
      <c r="XFC576" s="138" t="str">
        <f>IF('DSR Attendance'!B517="","",'DSR Attendance'!B517)</f>
        <v/>
      </c>
    </row>
    <row r="577" spans="1:55 16375:16383" ht="14.4" customHeight="1">
      <c r="A577" s="190" t="str">
        <f>IF(L577="","",VLOOKUP(L577,'Truck Utilization'!B$3:C$300,2,FALSE))</f>
        <v/>
      </c>
      <c r="B577" s="191"/>
      <c r="C577" s="192" t="str">
        <f>IF($B577="","",VLOOKUP($B577,'DSR Attendance'!$A$3:$E$273,5,FALSE))</f>
        <v/>
      </c>
      <c r="D577" s="193"/>
      <c r="E577" s="637"/>
      <c r="F577" s="195"/>
      <c r="G577" s="195"/>
      <c r="H577" s="195"/>
      <c r="I577" s="196" t="str">
        <f>IF(E577="","",VLOOKUP(E577,'Summarized Plan'!A:B,2,0))</f>
        <v/>
      </c>
      <c r="J577" s="194"/>
      <c r="K577" s="194" t="s">
        <v>378</v>
      </c>
      <c r="L577" s="195"/>
      <c r="M577" s="194" t="str">
        <f t="shared" si="204"/>
        <v/>
      </c>
      <c r="N577" s="195" t="str">
        <f>IF(E577="","",VLOOKUP(E577,'Summarized Plan'!$A:$C,3,0))</f>
        <v/>
      </c>
      <c r="O577" s="195" t="str">
        <f>IF(E577="","",VLOOKUP(E577,'Summarized Plan'!$A:$G,7,0))</f>
        <v/>
      </c>
      <c r="P577" s="196"/>
      <c r="Q577" s="198">
        <f t="shared" si="205"/>
        <v>0</v>
      </c>
      <c r="R577" s="197" t="str">
        <f>IF($B577="","",VLOOKUP($Q577,'DSR Attendance'!$A$3:$D$179,4,FALSE))</f>
        <v/>
      </c>
      <c r="S577" s="197"/>
      <c r="T577" s="197">
        <f t="shared" si="206"/>
        <v>0</v>
      </c>
      <c r="U577" s="197">
        <f t="shared" si="207"/>
        <v>0</v>
      </c>
      <c r="V577" s="197" t="str">
        <f t="shared" si="208"/>
        <v/>
      </c>
      <c r="W577" s="197"/>
      <c r="X577" s="197" t="str">
        <f>_xlfn.IFNA(IF(L577="","",VLOOKUP(L577,'Truck Utilization'!B$3:D$147,3,FALSE)),"")</f>
        <v/>
      </c>
      <c r="Y577" s="197" t="str">
        <f>IF(X577="","",IF(E577="","",VLOOKUP(E577,'Summarized Plan'!$A:$E,5,0)))</f>
        <v/>
      </c>
      <c r="Z577" s="197">
        <f t="shared" si="209"/>
        <v>0</v>
      </c>
      <c r="AA577" s="197">
        <f t="shared" si="210"/>
        <v>0</v>
      </c>
      <c r="AB577" s="197" t="str">
        <f t="shared" si="211"/>
        <v/>
      </c>
      <c r="AC577" s="197"/>
      <c r="AD577" s="197">
        <f t="shared" si="212"/>
        <v>0</v>
      </c>
      <c r="AE577" s="197">
        <f t="shared" si="213"/>
        <v>0</v>
      </c>
      <c r="AF577" s="197" t="str">
        <f t="shared" si="214"/>
        <v/>
      </c>
      <c r="AG577" s="194"/>
      <c r="AH577" s="194"/>
      <c r="AI577" s="194"/>
      <c r="AJ577" s="193"/>
      <c r="AK577" s="199"/>
      <c r="AL577" s="194"/>
      <c r="AM577" s="115" t="e">
        <f t="shared" si="215"/>
        <v>#VALUE!</v>
      </c>
      <c r="AO577" s="11">
        <f t="shared" si="216"/>
        <v>0</v>
      </c>
      <c r="AP577" s="11" t="e">
        <f t="shared" si="217"/>
        <v>#N/A</v>
      </c>
      <c r="AQ577" s="11" t="str">
        <f t="shared" si="218"/>
        <v/>
      </c>
      <c r="AS577" s="202">
        <f t="shared" si="219"/>
        <v>0</v>
      </c>
      <c r="AT577" s="11" t="str">
        <f t="shared" si="220"/>
        <v/>
      </c>
      <c r="AW577" s="116"/>
      <c r="AX577" s="115" t="e">
        <f t="shared" si="221"/>
        <v>#VALUE!</v>
      </c>
      <c r="AY577" s="278" t="str">
        <f t="shared" si="222"/>
        <v/>
      </c>
      <c r="BC577" s="115" t="str">
        <f>IF(E577="","",_xlfn.XLOOKUP(E577,'Summarized Plan'!A:A,'Summarized Plan'!K:K))</f>
        <v/>
      </c>
      <c r="XEU577" s="138">
        <f t="shared" si="223"/>
        <v>0</v>
      </c>
      <c r="XEV577" s="138" t="str">
        <f>IF(E577="","",B577)</f>
        <v/>
      </c>
      <c r="XEW577" s="153" t="str">
        <f t="shared" si="224"/>
        <v/>
      </c>
      <c r="XEX577" s="138" t="str">
        <f>IF(ISNA(VLOOKUP(E577,'Summarized Plan'!$A:$U,19,0)),"",VLOOKUP(E577,'Summarized Plan'!$A:$U,19,0))</f>
        <v/>
      </c>
      <c r="XEY577" s="16" t="str">
        <f>IF('Truck Utilization'!A557=0,"",'Truck Utilization'!A557)</f>
        <v/>
      </c>
      <c r="XEZ577" s="16" t="str">
        <f>IF('Truck Utilization'!B557=0,"",'Truck Utilization'!B557)</f>
        <v/>
      </c>
      <c r="XFA577" s="138">
        <f t="shared" si="225"/>
        <v>1</v>
      </c>
      <c r="XFB577" s="138" t="str">
        <f>IF('DSR Attendance'!A518="","",'DSR Attendance'!A518)</f>
        <v/>
      </c>
      <c r="XFC577" s="138" t="str">
        <f>IF('DSR Attendance'!B518="","",'DSR Attendance'!B518)</f>
        <v/>
      </c>
    </row>
    <row r="578" spans="1:55 16375:16383" ht="14.4" customHeight="1">
      <c r="A578" s="190" t="str">
        <f>IF(L578="","",VLOOKUP(L578,'Truck Utilization'!B$3:C$300,2,FALSE))</f>
        <v/>
      </c>
      <c r="B578" s="191"/>
      <c r="C578" s="192" t="str">
        <f>IF($B578="","",VLOOKUP($B578,'DSR Attendance'!$A$3:$E$273,5,FALSE))</f>
        <v/>
      </c>
      <c r="D578" s="193"/>
      <c r="E578" s="637"/>
      <c r="F578" s="195"/>
      <c r="G578" s="195"/>
      <c r="H578" s="195"/>
      <c r="I578" s="196" t="str">
        <f>IF(E578="","",VLOOKUP(E578,'Summarized Plan'!A:B,2,0))</f>
        <v/>
      </c>
      <c r="J578" s="194"/>
      <c r="K578" s="194" t="s">
        <v>378</v>
      </c>
      <c r="L578" s="195"/>
      <c r="M578" s="194" t="str">
        <f t="shared" si="204"/>
        <v/>
      </c>
      <c r="N578" s="195" t="str">
        <f>IF(E578="","",VLOOKUP(E578,'Summarized Plan'!$A:$C,3,0))</f>
        <v/>
      </c>
      <c r="O578" s="195" t="str">
        <f>IF(E578="","",VLOOKUP(E578,'Summarized Plan'!$A:$G,7,0))</f>
        <v/>
      </c>
      <c r="P578" s="196"/>
      <c r="Q578" s="198">
        <f t="shared" si="205"/>
        <v>0</v>
      </c>
      <c r="R578" s="197" t="str">
        <f>IF($B578="","",VLOOKUP($Q578,'DSR Attendance'!$A$3:$D$179,4,FALSE))</f>
        <v/>
      </c>
      <c r="S578" s="197"/>
      <c r="T578" s="197">
        <f t="shared" si="206"/>
        <v>0</v>
      </c>
      <c r="U578" s="197">
        <f t="shared" si="207"/>
        <v>0</v>
      </c>
      <c r="V578" s="197" t="str">
        <f t="shared" si="208"/>
        <v/>
      </c>
      <c r="W578" s="197"/>
      <c r="X578" s="197" t="str">
        <f>_xlfn.IFNA(IF(L578="","",VLOOKUP(L578,'Truck Utilization'!B$3:D$147,3,FALSE)),"")</f>
        <v/>
      </c>
      <c r="Y578" s="197" t="str">
        <f>IF(X578="","",IF(E578="","",VLOOKUP(E578,'Summarized Plan'!$A:$E,5,0)))</f>
        <v/>
      </c>
      <c r="Z578" s="197">
        <f t="shared" si="209"/>
        <v>0</v>
      </c>
      <c r="AA578" s="197">
        <f t="shared" si="210"/>
        <v>0</v>
      </c>
      <c r="AB578" s="197" t="str">
        <f t="shared" si="211"/>
        <v/>
      </c>
      <c r="AC578" s="197"/>
      <c r="AD578" s="197">
        <f t="shared" si="212"/>
        <v>0</v>
      </c>
      <c r="AE578" s="197">
        <f t="shared" si="213"/>
        <v>0</v>
      </c>
      <c r="AF578" s="197" t="str">
        <f t="shared" si="214"/>
        <v/>
      </c>
      <c r="AG578" s="194"/>
      <c r="AH578" s="194"/>
      <c r="AI578" s="194"/>
      <c r="AJ578" s="193"/>
      <c r="AK578" s="199"/>
      <c r="AL578" s="194"/>
      <c r="AM578" s="115" t="e">
        <f t="shared" si="215"/>
        <v>#VALUE!</v>
      </c>
      <c r="AO578" s="11">
        <f t="shared" si="216"/>
        <v>0</v>
      </c>
      <c r="AP578" s="11" t="e">
        <f t="shared" si="217"/>
        <v>#N/A</v>
      </c>
      <c r="AQ578" s="11" t="str">
        <f t="shared" si="218"/>
        <v/>
      </c>
      <c r="AS578" s="202">
        <f t="shared" si="219"/>
        <v>0</v>
      </c>
      <c r="AT578" s="11" t="str">
        <f t="shared" si="220"/>
        <v/>
      </c>
      <c r="AW578" s="116"/>
      <c r="AX578" s="115" t="e">
        <f t="shared" si="221"/>
        <v>#VALUE!</v>
      </c>
      <c r="AY578" s="278" t="str">
        <f t="shared" si="222"/>
        <v/>
      </c>
      <c r="BC578" s="115" t="str">
        <f>IF(E578="","",_xlfn.XLOOKUP(E578,'Summarized Plan'!A:A,'Summarized Plan'!K:K))</f>
        <v/>
      </c>
      <c r="XEU578" s="138">
        <f t="shared" si="223"/>
        <v>0</v>
      </c>
      <c r="XEV578" s="138" t="str">
        <f>IF(E578="","",B577)</f>
        <v/>
      </c>
      <c r="XEW578" s="153" t="str">
        <f t="shared" si="224"/>
        <v/>
      </c>
      <c r="XEX578" s="138" t="str">
        <f>IF(ISNA(VLOOKUP(E578,'Summarized Plan'!$A:$U,19,0)),"",VLOOKUP(E578,'Summarized Plan'!$A:$U,19,0))</f>
        <v/>
      </c>
      <c r="XEY578" s="16" t="str">
        <f>IF('Truck Utilization'!A558=0,"",'Truck Utilization'!A558)</f>
        <v/>
      </c>
      <c r="XEZ578" s="16" t="str">
        <f>IF('Truck Utilization'!B558=0,"",'Truck Utilization'!B558)</f>
        <v/>
      </c>
      <c r="XFA578" s="138">
        <f t="shared" si="225"/>
        <v>1</v>
      </c>
      <c r="XFB578" s="138" t="str">
        <f>IF('DSR Attendance'!A519="","",'DSR Attendance'!A519)</f>
        <v/>
      </c>
      <c r="XFC578" s="138" t="str">
        <f>IF('DSR Attendance'!B519="","",'DSR Attendance'!B519)</f>
        <v/>
      </c>
    </row>
    <row r="579" spans="1:55 16375:16383" ht="14.4" customHeight="1">
      <c r="A579" s="190" t="str">
        <f>IF(L579="","",VLOOKUP(L579,'Truck Utilization'!B$3:C$300,2,FALSE))</f>
        <v/>
      </c>
      <c r="B579" s="191"/>
      <c r="C579" s="192" t="str">
        <f>IF($B579="","",VLOOKUP($B579,'DSR Attendance'!$A$3:$E$273,5,FALSE))</f>
        <v/>
      </c>
      <c r="D579" s="193"/>
      <c r="E579" s="637"/>
      <c r="F579" s="195"/>
      <c r="G579" s="195"/>
      <c r="H579" s="195"/>
      <c r="I579" s="196" t="str">
        <f>IF(E579="","",VLOOKUP(E579,'Summarized Plan'!A:B,2,0))</f>
        <v/>
      </c>
      <c r="J579" s="194"/>
      <c r="K579" s="194" t="s">
        <v>378</v>
      </c>
      <c r="L579" s="195"/>
      <c r="M579" s="194" t="str">
        <f t="shared" si="204"/>
        <v/>
      </c>
      <c r="N579" s="195" t="str">
        <f>IF(E579="","",VLOOKUP(E579,'Summarized Plan'!$A:$C,3,0))</f>
        <v/>
      </c>
      <c r="O579" s="195" t="str">
        <f>IF(E579="","",VLOOKUP(E579,'Summarized Plan'!$A:$G,7,0))</f>
        <v/>
      </c>
      <c r="P579" s="196"/>
      <c r="Q579" s="198">
        <f t="shared" si="205"/>
        <v>0</v>
      </c>
      <c r="R579" s="197" t="str">
        <f>IF($B579="","",VLOOKUP($Q579,'DSR Attendance'!$A$3:$D$179,4,FALSE))</f>
        <v/>
      </c>
      <c r="S579" s="197"/>
      <c r="T579" s="197">
        <f t="shared" si="206"/>
        <v>0</v>
      </c>
      <c r="U579" s="197">
        <f t="shared" si="207"/>
        <v>0</v>
      </c>
      <c r="V579" s="197" t="str">
        <f t="shared" si="208"/>
        <v/>
      </c>
      <c r="W579" s="197"/>
      <c r="X579" s="197" t="str">
        <f>_xlfn.IFNA(IF(L579="","",VLOOKUP(L579,'Truck Utilization'!B$3:D$147,3,FALSE)),"")</f>
        <v/>
      </c>
      <c r="Y579" s="197" t="str">
        <f>IF(X579="","",IF(E579="","",VLOOKUP(E579,'Summarized Plan'!$A:$E,5,0)))</f>
        <v/>
      </c>
      <c r="Z579" s="197">
        <f t="shared" si="209"/>
        <v>0</v>
      </c>
      <c r="AA579" s="197">
        <f t="shared" si="210"/>
        <v>0</v>
      </c>
      <c r="AB579" s="197" t="str">
        <f t="shared" si="211"/>
        <v/>
      </c>
      <c r="AC579" s="197"/>
      <c r="AD579" s="197">
        <f t="shared" si="212"/>
        <v>0</v>
      </c>
      <c r="AE579" s="197">
        <f t="shared" si="213"/>
        <v>0</v>
      </c>
      <c r="AF579" s="197" t="str">
        <f t="shared" si="214"/>
        <v/>
      </c>
      <c r="AG579" s="194"/>
      <c r="AH579" s="194"/>
      <c r="AI579" s="194"/>
      <c r="AJ579" s="193"/>
      <c r="AK579" s="199"/>
      <c r="AL579" s="194"/>
      <c r="AM579" s="115" t="e">
        <f t="shared" si="215"/>
        <v>#VALUE!</v>
      </c>
      <c r="AO579" s="11">
        <f t="shared" si="216"/>
        <v>0</v>
      </c>
      <c r="AP579" s="11" t="e">
        <f t="shared" si="217"/>
        <v>#N/A</v>
      </c>
      <c r="AQ579" s="11" t="str">
        <f t="shared" si="218"/>
        <v/>
      </c>
      <c r="AS579" s="202">
        <f t="shared" si="219"/>
        <v>0</v>
      </c>
      <c r="AT579" s="11" t="str">
        <f t="shared" si="220"/>
        <v/>
      </c>
      <c r="AW579" s="116"/>
      <c r="AX579" s="115" t="e">
        <f t="shared" si="221"/>
        <v>#VALUE!</v>
      </c>
      <c r="AY579" s="278" t="str">
        <f t="shared" si="222"/>
        <v/>
      </c>
      <c r="BC579" s="115" t="str">
        <f>IF(E579="","",_xlfn.XLOOKUP(E579,'Summarized Plan'!A:A,'Summarized Plan'!K:K))</f>
        <v/>
      </c>
      <c r="XEU579" s="138">
        <f t="shared" si="223"/>
        <v>0</v>
      </c>
      <c r="XEV579" s="138" t="str">
        <f>IF(E579="","",B577)</f>
        <v/>
      </c>
      <c r="XEW579" s="153" t="str">
        <f t="shared" si="224"/>
        <v/>
      </c>
      <c r="XEX579" s="138" t="str">
        <f>IF(ISNA(VLOOKUP(E579,'Summarized Plan'!$A:$U,19,0)),"",VLOOKUP(E579,'Summarized Plan'!$A:$U,19,0))</f>
        <v/>
      </c>
      <c r="XEY579" s="16" t="str">
        <f>IF('Truck Utilization'!A559=0,"",'Truck Utilization'!A559)</f>
        <v/>
      </c>
      <c r="XEZ579" s="16" t="str">
        <f>IF('Truck Utilization'!B559=0,"",'Truck Utilization'!B559)</f>
        <v/>
      </c>
      <c r="XFA579" s="138">
        <f t="shared" si="225"/>
        <v>1</v>
      </c>
      <c r="XFB579" s="138" t="str">
        <f>IF('DSR Attendance'!A520="","",'DSR Attendance'!A520)</f>
        <v/>
      </c>
      <c r="XFC579" s="138" t="str">
        <f>IF('DSR Attendance'!B520="","",'DSR Attendance'!B520)</f>
        <v/>
      </c>
    </row>
    <row r="580" spans="1:55 16375:16383" ht="14.4" customHeight="1">
      <c r="A580" s="190" t="str">
        <f>IF(L580="","",VLOOKUP(L580,'Truck Utilization'!B$3:C$300,2,FALSE))</f>
        <v/>
      </c>
      <c r="B580" s="191"/>
      <c r="C580" s="192" t="str">
        <f>IF($B580="","",VLOOKUP($B580,'DSR Attendance'!$A$3:$E$273,5,FALSE))</f>
        <v/>
      </c>
      <c r="D580" s="193"/>
      <c r="E580" s="637"/>
      <c r="F580" s="195"/>
      <c r="G580" s="195"/>
      <c r="H580" s="195"/>
      <c r="I580" s="196" t="str">
        <f>IF(E580="","",VLOOKUP(E580,'Summarized Plan'!A:B,2,0))</f>
        <v/>
      </c>
      <c r="J580" s="194"/>
      <c r="K580" s="194" t="s">
        <v>378</v>
      </c>
      <c r="L580" s="195"/>
      <c r="M580" s="194" t="str">
        <f t="shared" si="204"/>
        <v/>
      </c>
      <c r="N580" s="195" t="str">
        <f>IF(E580="","",VLOOKUP(E580,'Summarized Plan'!$A:$C,3,0))</f>
        <v/>
      </c>
      <c r="O580" s="195" t="str">
        <f>IF(E580="","",VLOOKUP(E580,'Summarized Plan'!$A:$G,7,0))</f>
        <v/>
      </c>
      <c r="P580" s="196"/>
      <c r="Q580" s="198">
        <f t="shared" si="205"/>
        <v>0</v>
      </c>
      <c r="R580" s="197" t="str">
        <f>IF($B580="","",VLOOKUP($Q580,'DSR Attendance'!$A$3:$D$179,4,FALSE))</f>
        <v/>
      </c>
      <c r="S580" s="197"/>
      <c r="T580" s="197">
        <f t="shared" si="206"/>
        <v>0</v>
      </c>
      <c r="U580" s="197">
        <f t="shared" si="207"/>
        <v>0</v>
      </c>
      <c r="V580" s="197" t="str">
        <f t="shared" si="208"/>
        <v/>
      </c>
      <c r="W580" s="197"/>
      <c r="X580" s="197" t="str">
        <f>_xlfn.IFNA(IF(L580="","",VLOOKUP(L580,'Truck Utilization'!B$3:D$147,3,FALSE)),"")</f>
        <v/>
      </c>
      <c r="Y580" s="197" t="str">
        <f>IF(X580="","",IF(E580="","",VLOOKUP(E580,'Summarized Plan'!$A:$E,5,0)))</f>
        <v/>
      </c>
      <c r="Z580" s="197">
        <f t="shared" si="209"/>
        <v>0</v>
      </c>
      <c r="AA580" s="197">
        <f t="shared" si="210"/>
        <v>0</v>
      </c>
      <c r="AB580" s="197" t="str">
        <f t="shared" si="211"/>
        <v/>
      </c>
      <c r="AC580" s="197"/>
      <c r="AD580" s="197">
        <f t="shared" si="212"/>
        <v>0</v>
      </c>
      <c r="AE580" s="197">
        <f t="shared" si="213"/>
        <v>0</v>
      </c>
      <c r="AF580" s="197" t="str">
        <f t="shared" si="214"/>
        <v/>
      </c>
      <c r="AG580" s="194"/>
      <c r="AH580" s="194"/>
      <c r="AI580" s="194"/>
      <c r="AJ580" s="193"/>
      <c r="AK580" s="199"/>
      <c r="AL580" s="194"/>
      <c r="AM580" s="115" t="e">
        <f t="shared" si="215"/>
        <v>#VALUE!</v>
      </c>
      <c r="AO580" s="11">
        <f t="shared" si="216"/>
        <v>0</v>
      </c>
      <c r="AP580" s="11" t="e">
        <f t="shared" si="217"/>
        <v>#N/A</v>
      </c>
      <c r="AQ580" s="11" t="str">
        <f t="shared" si="218"/>
        <v/>
      </c>
      <c r="AS580" s="202">
        <f t="shared" si="219"/>
        <v>0</v>
      </c>
      <c r="AT580" s="11" t="str">
        <f t="shared" si="220"/>
        <v/>
      </c>
      <c r="AW580" s="116"/>
      <c r="AX580" s="115" t="e">
        <f t="shared" si="221"/>
        <v>#VALUE!</v>
      </c>
      <c r="AY580" s="278" t="str">
        <f t="shared" si="222"/>
        <v/>
      </c>
      <c r="BC580" s="115" t="str">
        <f>IF(E580="","",_xlfn.XLOOKUP(E580,'Summarized Plan'!A:A,'Summarized Plan'!K:K))</f>
        <v/>
      </c>
      <c r="XEU580" s="138">
        <f t="shared" si="223"/>
        <v>0</v>
      </c>
      <c r="XEV580" s="138" t="str">
        <f>IF(E580="","",B577)</f>
        <v/>
      </c>
      <c r="XEW580" s="153" t="str">
        <f t="shared" si="224"/>
        <v/>
      </c>
      <c r="XEX580" s="138" t="str">
        <f>IF(ISNA(VLOOKUP(E580,'Summarized Plan'!$A:$U,19,0)),"",VLOOKUP(E580,'Summarized Plan'!$A:$U,19,0))</f>
        <v/>
      </c>
      <c r="XEY580" s="16" t="str">
        <f>IF('Truck Utilization'!A560=0,"",'Truck Utilization'!A560)</f>
        <v/>
      </c>
      <c r="XEZ580" s="16" t="str">
        <f>IF('Truck Utilization'!B560=0,"",'Truck Utilization'!B560)</f>
        <v/>
      </c>
      <c r="XFA580" s="138">
        <f t="shared" si="225"/>
        <v>1</v>
      </c>
      <c r="XFB580" s="138" t="str">
        <f>IF('DSR Attendance'!A521="","",'DSR Attendance'!A521)</f>
        <v/>
      </c>
      <c r="XFC580" s="138" t="str">
        <f>IF('DSR Attendance'!B521="","",'DSR Attendance'!B521)</f>
        <v/>
      </c>
    </row>
    <row r="581" spans="1:55 16375:16383" ht="14.4" customHeight="1">
      <c r="A581" s="190" t="str">
        <f>IF(L581="","",VLOOKUP(L581,'Truck Utilization'!B$3:C$300,2,FALSE))</f>
        <v/>
      </c>
      <c r="B581" s="191"/>
      <c r="C581" s="192" t="str">
        <f>IF($B581="","",VLOOKUP($B581,'DSR Attendance'!$A$3:$E$273,5,FALSE))</f>
        <v/>
      </c>
      <c r="D581" s="193"/>
      <c r="E581" s="637"/>
      <c r="F581" s="195"/>
      <c r="G581" s="195"/>
      <c r="H581" s="195"/>
      <c r="I581" s="196" t="str">
        <f>IF(E581="","",VLOOKUP(E581,'Summarized Plan'!A:B,2,0))</f>
        <v/>
      </c>
      <c r="J581" s="194"/>
      <c r="K581" s="194" t="s">
        <v>378</v>
      </c>
      <c r="L581" s="195"/>
      <c r="M581" s="194" t="str">
        <f t="shared" si="204"/>
        <v/>
      </c>
      <c r="N581" s="195" t="str">
        <f>IF(E581="","",VLOOKUP(E581,'Summarized Plan'!$A:$C,3,0))</f>
        <v/>
      </c>
      <c r="O581" s="195" t="str">
        <f>IF(E581="","",VLOOKUP(E581,'Summarized Plan'!$A:$G,7,0))</f>
        <v/>
      </c>
      <c r="P581" s="196"/>
      <c r="Q581" s="198">
        <f t="shared" si="205"/>
        <v>0</v>
      </c>
      <c r="R581" s="197" t="str">
        <f>IF($B581="","",VLOOKUP($Q581,'DSR Attendance'!$A$3:$D$179,4,FALSE))</f>
        <v/>
      </c>
      <c r="S581" s="197"/>
      <c r="T581" s="197">
        <f t="shared" si="206"/>
        <v>0</v>
      </c>
      <c r="U581" s="197">
        <f t="shared" si="207"/>
        <v>0</v>
      </c>
      <c r="V581" s="197" t="str">
        <f t="shared" si="208"/>
        <v/>
      </c>
      <c r="W581" s="197"/>
      <c r="X581" s="197" t="str">
        <f>_xlfn.IFNA(IF(L581="","",VLOOKUP(L581,'Truck Utilization'!B$3:D$147,3,FALSE)),"")</f>
        <v/>
      </c>
      <c r="Y581" s="197" t="str">
        <f>IF(X581="","",IF(E581="","",VLOOKUP(E581,'Summarized Plan'!$A:$E,5,0)))</f>
        <v/>
      </c>
      <c r="Z581" s="197">
        <f t="shared" si="209"/>
        <v>0</v>
      </c>
      <c r="AA581" s="197">
        <f t="shared" si="210"/>
        <v>0</v>
      </c>
      <c r="AB581" s="197" t="str">
        <f t="shared" si="211"/>
        <v/>
      </c>
      <c r="AC581" s="197"/>
      <c r="AD581" s="197">
        <f t="shared" si="212"/>
        <v>0</v>
      </c>
      <c r="AE581" s="197">
        <f t="shared" si="213"/>
        <v>0</v>
      </c>
      <c r="AF581" s="197" t="str">
        <f t="shared" si="214"/>
        <v/>
      </c>
      <c r="AG581" s="194"/>
      <c r="AH581" s="194"/>
      <c r="AI581" s="194"/>
      <c r="AJ581" s="193"/>
      <c r="AK581" s="199"/>
      <c r="AL581" s="194"/>
      <c r="AM581" s="115" t="e">
        <f t="shared" si="215"/>
        <v>#VALUE!</v>
      </c>
      <c r="AO581" s="11">
        <f t="shared" si="216"/>
        <v>0</v>
      </c>
      <c r="AP581" s="11" t="e">
        <f t="shared" si="217"/>
        <v>#N/A</v>
      </c>
      <c r="AQ581" s="11" t="str">
        <f t="shared" si="218"/>
        <v/>
      </c>
      <c r="AS581" s="202">
        <f t="shared" si="219"/>
        <v>0</v>
      </c>
      <c r="AT581" s="11" t="str">
        <f t="shared" si="220"/>
        <v/>
      </c>
      <c r="AW581" s="116"/>
      <c r="AX581" s="115" t="e">
        <f t="shared" si="221"/>
        <v>#VALUE!</v>
      </c>
      <c r="AY581" s="278" t="str">
        <f t="shared" si="222"/>
        <v/>
      </c>
      <c r="BC581" s="115" t="str">
        <f>IF(E581="","",_xlfn.XLOOKUP(E581,'Summarized Plan'!A:A,'Summarized Plan'!K:K))</f>
        <v/>
      </c>
      <c r="XEU581" s="138">
        <f t="shared" si="223"/>
        <v>0</v>
      </c>
      <c r="XEV581" s="138" t="str">
        <f>IF(E581="","",B577)</f>
        <v/>
      </c>
      <c r="XEW581" s="153" t="str">
        <f t="shared" si="224"/>
        <v/>
      </c>
      <c r="XEX581" s="138" t="str">
        <f>IF(ISNA(VLOOKUP(E581,'Summarized Plan'!$A:$U,19,0)),"",VLOOKUP(E581,'Summarized Plan'!$A:$U,19,0))</f>
        <v/>
      </c>
      <c r="XEY581" s="16" t="str">
        <f>IF('Truck Utilization'!A561=0,"",'Truck Utilization'!A561)</f>
        <v/>
      </c>
      <c r="XEZ581" s="16" t="str">
        <f>IF('Truck Utilization'!B561=0,"",'Truck Utilization'!B561)</f>
        <v/>
      </c>
      <c r="XFA581" s="138">
        <f t="shared" si="225"/>
        <v>1</v>
      </c>
      <c r="XFB581" s="138" t="str">
        <f>IF('DSR Attendance'!A522="","",'DSR Attendance'!A522)</f>
        <v/>
      </c>
      <c r="XFC581" s="138" t="str">
        <f>IF('DSR Attendance'!B522="","",'DSR Attendance'!B522)</f>
        <v/>
      </c>
    </row>
    <row r="582" spans="1:55 16375:16383" ht="14.4" customHeight="1">
      <c r="A582" s="190" t="str">
        <f>IF(L582="","",VLOOKUP(L582,'Truck Utilization'!B$3:C$300,2,FALSE))</f>
        <v/>
      </c>
      <c r="B582" s="191"/>
      <c r="C582" s="192" t="str">
        <f>IF($B582="","",VLOOKUP($B582,'DSR Attendance'!$A$3:$E$273,5,FALSE))</f>
        <v/>
      </c>
      <c r="D582" s="193"/>
      <c r="E582" s="637"/>
      <c r="F582" s="195"/>
      <c r="G582" s="195"/>
      <c r="H582" s="195"/>
      <c r="I582" s="196" t="str">
        <f>IF(E582="","",VLOOKUP(E582,'Summarized Plan'!A:B,2,0))</f>
        <v/>
      </c>
      <c r="J582" s="194"/>
      <c r="K582" s="194" t="s">
        <v>378</v>
      </c>
      <c r="L582" s="195"/>
      <c r="M582" s="194" t="str">
        <f t="shared" si="204"/>
        <v/>
      </c>
      <c r="N582" s="195" t="str">
        <f>IF(E582="","",VLOOKUP(E582,'Summarized Plan'!$A:$C,3,0))</f>
        <v/>
      </c>
      <c r="O582" s="195" t="str">
        <f>IF(E582="","",VLOOKUP(E582,'Summarized Plan'!$A:$G,7,0))</f>
        <v/>
      </c>
      <c r="P582" s="196"/>
      <c r="Q582" s="198">
        <f t="shared" si="205"/>
        <v>0</v>
      </c>
      <c r="R582" s="197" t="str">
        <f>IF($B582="","",VLOOKUP($Q582,'DSR Attendance'!$A$3:$D$179,4,FALSE))</f>
        <v/>
      </c>
      <c r="S582" s="197"/>
      <c r="T582" s="197">
        <f t="shared" si="206"/>
        <v>0</v>
      </c>
      <c r="U582" s="197">
        <f t="shared" si="207"/>
        <v>0</v>
      </c>
      <c r="V582" s="197" t="str">
        <f t="shared" si="208"/>
        <v/>
      </c>
      <c r="W582" s="197"/>
      <c r="X582" s="197" t="str">
        <f>_xlfn.IFNA(IF(L582="","",VLOOKUP(L582,'Truck Utilization'!B$3:D$147,3,FALSE)),"")</f>
        <v/>
      </c>
      <c r="Y582" s="197" t="str">
        <f>IF(X582="","",IF(E582="","",VLOOKUP(E582,'Summarized Plan'!$A:$E,5,0)))</f>
        <v/>
      </c>
      <c r="Z582" s="197">
        <f t="shared" si="209"/>
        <v>0</v>
      </c>
      <c r="AA582" s="197">
        <f t="shared" si="210"/>
        <v>0</v>
      </c>
      <c r="AB582" s="197" t="str">
        <f t="shared" si="211"/>
        <v/>
      </c>
      <c r="AC582" s="197"/>
      <c r="AD582" s="197">
        <f t="shared" si="212"/>
        <v>0</v>
      </c>
      <c r="AE582" s="197">
        <f t="shared" si="213"/>
        <v>0</v>
      </c>
      <c r="AF582" s="197" t="str">
        <f t="shared" si="214"/>
        <v/>
      </c>
      <c r="AG582" s="194"/>
      <c r="AH582" s="194"/>
      <c r="AI582" s="194"/>
      <c r="AJ582" s="193"/>
      <c r="AK582" s="199"/>
      <c r="AL582" s="194"/>
      <c r="AM582" s="115" t="e">
        <f t="shared" si="215"/>
        <v>#VALUE!</v>
      </c>
      <c r="AO582" s="11">
        <f t="shared" si="216"/>
        <v>0</v>
      </c>
      <c r="AP582" s="11" t="e">
        <f t="shared" si="217"/>
        <v>#N/A</v>
      </c>
      <c r="AQ582" s="11" t="str">
        <f t="shared" si="218"/>
        <v/>
      </c>
      <c r="AS582" s="202">
        <f t="shared" si="219"/>
        <v>0</v>
      </c>
      <c r="AT582" s="11" t="str">
        <f t="shared" si="220"/>
        <v/>
      </c>
      <c r="AW582" s="116"/>
      <c r="AX582" s="115" t="e">
        <f t="shared" si="221"/>
        <v>#VALUE!</v>
      </c>
      <c r="AY582" s="278" t="str">
        <f t="shared" si="222"/>
        <v/>
      </c>
      <c r="BC582" s="115" t="str">
        <f>IF(E582="","",_xlfn.XLOOKUP(E582,'Summarized Plan'!A:A,'Summarized Plan'!K:K))</f>
        <v/>
      </c>
      <c r="XEU582" s="138">
        <f t="shared" si="223"/>
        <v>0</v>
      </c>
      <c r="XEV582" s="138" t="str">
        <f>IF(E582="","",B582)</f>
        <v/>
      </c>
      <c r="XEW582" s="153" t="str">
        <f t="shared" si="224"/>
        <v/>
      </c>
      <c r="XEX582" s="138" t="str">
        <f>IF(ISNA(VLOOKUP(E582,'Summarized Plan'!$A:$U,19,0)),"",VLOOKUP(E582,'Summarized Plan'!$A:$U,19,0))</f>
        <v/>
      </c>
      <c r="XEY582" s="16" t="str">
        <f>IF('Truck Utilization'!A562=0,"",'Truck Utilization'!A562)</f>
        <v/>
      </c>
      <c r="XEZ582" s="16" t="str">
        <f>IF('Truck Utilization'!B562=0,"",'Truck Utilization'!B562)</f>
        <v/>
      </c>
      <c r="XFA582" s="138">
        <f t="shared" si="225"/>
        <v>1</v>
      </c>
      <c r="XFB582" s="138" t="str">
        <f>IF('DSR Attendance'!A523="","",'DSR Attendance'!A523)</f>
        <v/>
      </c>
      <c r="XFC582" s="138" t="str">
        <f>IF('DSR Attendance'!B523="","",'DSR Attendance'!B523)</f>
        <v/>
      </c>
    </row>
    <row r="583" spans="1:55 16375:16383" ht="14.4" customHeight="1">
      <c r="A583" s="190" t="str">
        <f>IF(L583="","",VLOOKUP(L583,'Truck Utilization'!B$3:C$300,2,FALSE))</f>
        <v/>
      </c>
      <c r="B583" s="191"/>
      <c r="C583" s="192" t="str">
        <f>IF($B583="","",VLOOKUP($B583,'DSR Attendance'!$A$3:$E$273,5,FALSE))</f>
        <v/>
      </c>
      <c r="D583" s="193"/>
      <c r="E583" s="637"/>
      <c r="F583" s="195"/>
      <c r="G583" s="195"/>
      <c r="H583" s="195"/>
      <c r="I583" s="196" t="str">
        <f>IF(E583="","",VLOOKUP(E583,'Summarized Plan'!A:B,2,0))</f>
        <v/>
      </c>
      <c r="J583" s="194"/>
      <c r="K583" s="194" t="s">
        <v>378</v>
      </c>
      <c r="L583" s="195"/>
      <c r="M583" s="194" t="str">
        <f t="shared" si="204"/>
        <v/>
      </c>
      <c r="N583" s="195" t="str">
        <f>IF(E583="","",VLOOKUP(E583,'Summarized Plan'!$A:$C,3,0))</f>
        <v/>
      </c>
      <c r="O583" s="195" t="str">
        <f>IF(E583="","",VLOOKUP(E583,'Summarized Plan'!$A:$G,7,0))</f>
        <v/>
      </c>
      <c r="P583" s="196"/>
      <c r="Q583" s="198">
        <f t="shared" si="205"/>
        <v>0</v>
      </c>
      <c r="R583" s="197" t="str">
        <f>IF($B583="","",VLOOKUP($Q583,'DSR Attendance'!$A$3:$D$179,4,FALSE))</f>
        <v/>
      </c>
      <c r="S583" s="197"/>
      <c r="T583" s="197">
        <f t="shared" si="206"/>
        <v>0</v>
      </c>
      <c r="U583" s="197">
        <f t="shared" si="207"/>
        <v>0</v>
      </c>
      <c r="V583" s="197" t="str">
        <f t="shared" si="208"/>
        <v/>
      </c>
      <c r="W583" s="197"/>
      <c r="X583" s="197" t="str">
        <f>_xlfn.IFNA(IF(L583="","",VLOOKUP(L583,'Truck Utilization'!B$3:D$147,3,FALSE)),"")</f>
        <v/>
      </c>
      <c r="Y583" s="197" t="str">
        <f>IF(X583="","",IF(E583="","",VLOOKUP(E583,'Summarized Plan'!$A:$E,5,0)))</f>
        <v/>
      </c>
      <c r="Z583" s="197">
        <f t="shared" si="209"/>
        <v>0</v>
      </c>
      <c r="AA583" s="197">
        <f t="shared" si="210"/>
        <v>0</v>
      </c>
      <c r="AB583" s="197" t="str">
        <f t="shared" si="211"/>
        <v/>
      </c>
      <c r="AC583" s="197"/>
      <c r="AD583" s="197">
        <f t="shared" si="212"/>
        <v>0</v>
      </c>
      <c r="AE583" s="197">
        <f t="shared" si="213"/>
        <v>0</v>
      </c>
      <c r="AF583" s="197" t="str">
        <f t="shared" si="214"/>
        <v/>
      </c>
      <c r="AG583" s="194"/>
      <c r="AH583" s="194"/>
      <c r="AI583" s="194"/>
      <c r="AJ583" s="193"/>
      <c r="AK583" s="199"/>
      <c r="AL583" s="194"/>
      <c r="AM583" s="115" t="e">
        <f t="shared" si="215"/>
        <v>#VALUE!</v>
      </c>
      <c r="AO583" s="11">
        <f t="shared" si="216"/>
        <v>0</v>
      </c>
      <c r="AP583" s="11" t="e">
        <f t="shared" si="217"/>
        <v>#N/A</v>
      </c>
      <c r="AQ583" s="11" t="str">
        <f t="shared" si="218"/>
        <v/>
      </c>
      <c r="AS583" s="202">
        <f t="shared" si="219"/>
        <v>0</v>
      </c>
      <c r="AT583" s="11" t="str">
        <f t="shared" si="220"/>
        <v/>
      </c>
      <c r="AW583" s="116"/>
      <c r="AX583" s="115" t="e">
        <f t="shared" si="221"/>
        <v>#VALUE!</v>
      </c>
      <c r="AY583" s="278" t="str">
        <f t="shared" si="222"/>
        <v/>
      </c>
      <c r="BC583" s="115" t="str">
        <f>IF(E583="","",_xlfn.XLOOKUP(E583,'Summarized Plan'!A:A,'Summarized Plan'!K:K))</f>
        <v/>
      </c>
      <c r="XEU583" s="138">
        <f t="shared" si="223"/>
        <v>0</v>
      </c>
      <c r="XEV583" s="138" t="str">
        <f>IF(E583="","",B582)</f>
        <v/>
      </c>
      <c r="XEW583" s="153" t="str">
        <f t="shared" si="224"/>
        <v/>
      </c>
      <c r="XEX583" s="138" t="str">
        <f>IF(ISNA(VLOOKUP(E583,'Summarized Plan'!$A:$U,19,0)),"",VLOOKUP(E583,'Summarized Plan'!$A:$U,19,0))</f>
        <v/>
      </c>
      <c r="XEY583" s="16" t="str">
        <f>IF('Truck Utilization'!A563=0,"",'Truck Utilization'!A563)</f>
        <v/>
      </c>
      <c r="XEZ583" s="16" t="str">
        <f>IF('Truck Utilization'!B563=0,"",'Truck Utilization'!B563)</f>
        <v/>
      </c>
      <c r="XFA583" s="138">
        <f t="shared" si="225"/>
        <v>1</v>
      </c>
      <c r="XFB583" s="138" t="str">
        <f>IF('DSR Attendance'!A524="","",'DSR Attendance'!A524)</f>
        <v/>
      </c>
      <c r="XFC583" s="138" t="str">
        <f>IF('DSR Attendance'!B524="","",'DSR Attendance'!B524)</f>
        <v/>
      </c>
    </row>
    <row r="584" spans="1:55 16375:16383" ht="14.4" customHeight="1">
      <c r="A584" s="190" t="str">
        <f>IF(L584="","",VLOOKUP(L584,'Truck Utilization'!B$3:C$300,2,FALSE))</f>
        <v/>
      </c>
      <c r="B584" s="191"/>
      <c r="C584" s="192" t="str">
        <f>IF($B584="","",VLOOKUP($B584,'DSR Attendance'!$A$3:$E$273,5,FALSE))</f>
        <v/>
      </c>
      <c r="D584" s="193"/>
      <c r="E584" s="637"/>
      <c r="F584" s="195"/>
      <c r="G584" s="195"/>
      <c r="H584" s="195"/>
      <c r="I584" s="196" t="str">
        <f>IF(E584="","",VLOOKUP(E584,'Summarized Plan'!A:B,2,0))</f>
        <v/>
      </c>
      <c r="J584" s="194"/>
      <c r="K584" s="194" t="s">
        <v>378</v>
      </c>
      <c r="L584" s="195"/>
      <c r="M584" s="194" t="str">
        <f t="shared" ref="M584:M647" si="226">N584</f>
        <v/>
      </c>
      <c r="N584" s="195" t="str">
        <f>IF(E584="","",VLOOKUP(E584,'Summarized Plan'!$A:$C,3,0))</f>
        <v/>
      </c>
      <c r="O584" s="195" t="str">
        <f>IF(E584="","",VLOOKUP(E584,'Summarized Plan'!$A:$G,7,0))</f>
        <v/>
      </c>
      <c r="P584" s="196"/>
      <c r="Q584" s="198">
        <f t="shared" ref="Q584:Q647" si="227">B584</f>
        <v>0</v>
      </c>
      <c r="R584" s="197" t="str">
        <f>IF($B584="","",VLOOKUP($Q584,'DSR Attendance'!$A$3:$D$179,4,FALSE))</f>
        <v/>
      </c>
      <c r="S584" s="197"/>
      <c r="T584" s="197">
        <f t="shared" ref="T584:T647" si="228">+L584</f>
        <v>0</v>
      </c>
      <c r="U584" s="197">
        <f t="shared" ref="U584:U647" si="229">+B584</f>
        <v>0</v>
      </c>
      <c r="V584" s="197" t="str">
        <f t="shared" ref="V584:V647" si="230">+O584</f>
        <v/>
      </c>
      <c r="W584" s="197"/>
      <c r="X584" s="197" t="str">
        <f>_xlfn.IFNA(IF(L584="","",VLOOKUP(L584,'Truck Utilization'!B$3:D$147,3,FALSE)),"")</f>
        <v/>
      </c>
      <c r="Y584" s="197" t="str">
        <f>IF(X584="","",IF(E584="","",VLOOKUP(E584,'Summarized Plan'!$A:$E,5,0)))</f>
        <v/>
      </c>
      <c r="Z584" s="197">
        <f t="shared" ref="Z584:Z647" si="231">+E584</f>
        <v>0</v>
      </c>
      <c r="AA584" s="197">
        <f t="shared" ref="AA584:AA647" si="232">+L584</f>
        <v>0</v>
      </c>
      <c r="AB584" s="197" t="str">
        <f t="shared" ref="AB584:AB647" si="233">+N584</f>
        <v/>
      </c>
      <c r="AC584" s="197"/>
      <c r="AD584" s="197">
        <f t="shared" ref="AD584:AD647" si="234">+Q584</f>
        <v>0</v>
      </c>
      <c r="AE584" s="197">
        <f t="shared" ref="AE584:AE647" si="235">+F584</f>
        <v>0</v>
      </c>
      <c r="AF584" s="197" t="str">
        <f t="shared" ref="AF584:AF647" si="236">+I584</f>
        <v/>
      </c>
      <c r="AG584" s="194"/>
      <c r="AH584" s="194"/>
      <c r="AI584" s="194"/>
      <c r="AJ584" s="193"/>
      <c r="AK584" s="199"/>
      <c r="AL584" s="194"/>
      <c r="AM584" s="115" t="e">
        <f t="shared" ref="AM584:AM647" si="237">N584-M584</f>
        <v>#VALUE!</v>
      </c>
      <c r="AO584" s="11">
        <f t="shared" ref="AO584:AO647" si="238">E584</f>
        <v>0</v>
      </c>
      <c r="AP584" s="11" t="e">
        <f t="shared" ref="AP584:AP647" si="239">VLOOKUP(O584,AV:AW,2,0)</f>
        <v>#N/A</v>
      </c>
      <c r="AQ584" s="11" t="str">
        <f t="shared" ref="AQ584:AQ647" si="240">N584</f>
        <v/>
      </c>
      <c r="AS584" s="202">
        <f t="shared" ref="AS584:AS647" si="241">B584</f>
        <v>0</v>
      </c>
      <c r="AT584" s="11" t="str">
        <f t="shared" ref="AT584:AT647" si="242">A584</f>
        <v/>
      </c>
      <c r="AW584" s="116"/>
      <c r="AX584" s="115" t="e">
        <f t="shared" ref="AX584:AX647" si="243">Y584/X584</f>
        <v>#VALUE!</v>
      </c>
      <c r="AY584" s="278" t="str">
        <f t="shared" ref="AY584:AY647" si="244">IF(X584="","",Y584/X584)</f>
        <v/>
      </c>
      <c r="BC584" s="115" t="str">
        <f>IF(E584="","",_xlfn.XLOOKUP(E584,'Summarized Plan'!A:A,'Summarized Plan'!K:K))</f>
        <v/>
      </c>
      <c r="XEU584" s="138">
        <f t="shared" si="223"/>
        <v>0</v>
      </c>
      <c r="XEV584" s="138" t="str">
        <f>IF(E584="","",B582)</f>
        <v/>
      </c>
      <c r="XEW584" s="153" t="str">
        <f t="shared" si="224"/>
        <v/>
      </c>
      <c r="XEX584" s="138" t="str">
        <f>IF(ISNA(VLOOKUP(E584,'Summarized Plan'!$A:$U,19,0)),"",VLOOKUP(E584,'Summarized Plan'!$A:$U,19,0))</f>
        <v/>
      </c>
      <c r="XEY584" s="16" t="str">
        <f>IF('Truck Utilization'!A564=0,"",'Truck Utilization'!A564)</f>
        <v/>
      </c>
      <c r="XEZ584" s="16" t="str">
        <f>IF('Truck Utilization'!B564=0,"",'Truck Utilization'!B564)</f>
        <v/>
      </c>
      <c r="XFA584" s="138">
        <f t="shared" si="225"/>
        <v>1</v>
      </c>
      <c r="XFB584" s="138" t="str">
        <f>IF('DSR Attendance'!A525="","",'DSR Attendance'!A525)</f>
        <v/>
      </c>
      <c r="XFC584" s="138" t="str">
        <f>IF('DSR Attendance'!B525="","",'DSR Attendance'!B525)</f>
        <v/>
      </c>
    </row>
    <row r="585" spans="1:55 16375:16383" ht="14.4" customHeight="1">
      <c r="A585" s="190" t="str">
        <f>IF(L585="","",VLOOKUP(L585,'Truck Utilization'!B$3:C$300,2,FALSE))</f>
        <v/>
      </c>
      <c r="B585" s="191"/>
      <c r="C585" s="192" t="str">
        <f>IF($B585="","",VLOOKUP($B585,'DSR Attendance'!$A$3:$E$273,5,FALSE))</f>
        <v/>
      </c>
      <c r="D585" s="193"/>
      <c r="E585" s="637"/>
      <c r="F585" s="195"/>
      <c r="G585" s="195"/>
      <c r="H585" s="195"/>
      <c r="I585" s="196" t="str">
        <f>IF(E585="","",VLOOKUP(E585,'Summarized Plan'!A:B,2,0))</f>
        <v/>
      </c>
      <c r="J585" s="194"/>
      <c r="K585" s="194" t="s">
        <v>378</v>
      </c>
      <c r="L585" s="195"/>
      <c r="M585" s="194" t="str">
        <f t="shared" si="226"/>
        <v/>
      </c>
      <c r="N585" s="195" t="str">
        <f>IF(E585="","",VLOOKUP(E585,'Summarized Plan'!$A:$C,3,0))</f>
        <v/>
      </c>
      <c r="O585" s="195" t="str">
        <f>IF(E585="","",VLOOKUP(E585,'Summarized Plan'!$A:$G,7,0))</f>
        <v/>
      </c>
      <c r="P585" s="196"/>
      <c r="Q585" s="198">
        <f t="shared" si="227"/>
        <v>0</v>
      </c>
      <c r="R585" s="197" t="str">
        <f>IF($B585="","",VLOOKUP($Q585,'DSR Attendance'!$A$3:$D$179,4,FALSE))</f>
        <v/>
      </c>
      <c r="S585" s="197"/>
      <c r="T585" s="197">
        <f t="shared" si="228"/>
        <v>0</v>
      </c>
      <c r="U585" s="197">
        <f t="shared" si="229"/>
        <v>0</v>
      </c>
      <c r="V585" s="197" t="str">
        <f t="shared" si="230"/>
        <v/>
      </c>
      <c r="W585" s="197"/>
      <c r="X585" s="197" t="str">
        <f>_xlfn.IFNA(IF(L585="","",VLOOKUP(L585,'Truck Utilization'!B$3:D$147,3,FALSE)),"")</f>
        <v/>
      </c>
      <c r="Y585" s="197" t="str">
        <f>IF(X585="","",IF(E585="","",VLOOKUP(E585,'Summarized Plan'!$A:$E,5,0)))</f>
        <v/>
      </c>
      <c r="Z585" s="197">
        <f t="shared" si="231"/>
        <v>0</v>
      </c>
      <c r="AA585" s="197">
        <f t="shared" si="232"/>
        <v>0</v>
      </c>
      <c r="AB585" s="197" t="str">
        <f t="shared" si="233"/>
        <v/>
      </c>
      <c r="AC585" s="197"/>
      <c r="AD585" s="197">
        <f t="shared" si="234"/>
        <v>0</v>
      </c>
      <c r="AE585" s="197">
        <f t="shared" si="235"/>
        <v>0</v>
      </c>
      <c r="AF585" s="197" t="str">
        <f t="shared" si="236"/>
        <v/>
      </c>
      <c r="AG585" s="194"/>
      <c r="AH585" s="194"/>
      <c r="AI585" s="194"/>
      <c r="AJ585" s="193"/>
      <c r="AK585" s="199"/>
      <c r="AL585" s="194"/>
      <c r="AM585" s="115" t="e">
        <f t="shared" si="237"/>
        <v>#VALUE!</v>
      </c>
      <c r="AO585" s="11">
        <f t="shared" si="238"/>
        <v>0</v>
      </c>
      <c r="AP585" s="11" t="e">
        <f t="shared" si="239"/>
        <v>#N/A</v>
      </c>
      <c r="AQ585" s="11" t="str">
        <f t="shared" si="240"/>
        <v/>
      </c>
      <c r="AS585" s="202">
        <f t="shared" si="241"/>
        <v>0</v>
      </c>
      <c r="AT585" s="11" t="str">
        <f t="shared" si="242"/>
        <v/>
      </c>
      <c r="AW585" s="116"/>
      <c r="AX585" s="115" t="e">
        <f t="shared" si="243"/>
        <v>#VALUE!</v>
      </c>
      <c r="AY585" s="278" t="str">
        <f t="shared" si="244"/>
        <v/>
      </c>
      <c r="BC585" s="115" t="str">
        <f>IF(E585="","",_xlfn.XLOOKUP(E585,'Summarized Plan'!A:A,'Summarized Plan'!K:K))</f>
        <v/>
      </c>
      <c r="XEU585" s="138">
        <f t="shared" si="223"/>
        <v>0</v>
      </c>
      <c r="XEV585" s="138" t="str">
        <f>IF(E585="","",B582)</f>
        <v/>
      </c>
      <c r="XEW585" s="153" t="str">
        <f t="shared" si="224"/>
        <v/>
      </c>
      <c r="XEX585" s="138" t="str">
        <f>IF(ISNA(VLOOKUP(E585,'Summarized Plan'!$A:$U,19,0)),"",VLOOKUP(E585,'Summarized Plan'!$A:$U,19,0))</f>
        <v/>
      </c>
      <c r="XEY585" s="16" t="str">
        <f>IF('Truck Utilization'!A565=0,"",'Truck Utilization'!A565)</f>
        <v/>
      </c>
      <c r="XEZ585" s="16" t="str">
        <f>IF('Truck Utilization'!B565=0,"",'Truck Utilization'!B565)</f>
        <v/>
      </c>
      <c r="XFA585" s="138">
        <f t="shared" si="225"/>
        <v>1</v>
      </c>
      <c r="XFB585" s="138" t="str">
        <f>IF('DSR Attendance'!A526="","",'DSR Attendance'!A526)</f>
        <v/>
      </c>
      <c r="XFC585" s="138" t="str">
        <f>IF('DSR Attendance'!B526="","",'DSR Attendance'!B526)</f>
        <v/>
      </c>
    </row>
    <row r="586" spans="1:55 16375:16383" ht="14.4" customHeight="1">
      <c r="A586" s="190" t="str">
        <f>IF(L586="","",VLOOKUP(L586,'Truck Utilization'!B$3:C$300,2,FALSE))</f>
        <v/>
      </c>
      <c r="B586" s="191"/>
      <c r="C586" s="192" t="str">
        <f>IF($B586="","",VLOOKUP($B586,'DSR Attendance'!$A$3:$E$273,5,FALSE))</f>
        <v/>
      </c>
      <c r="D586" s="193"/>
      <c r="E586" s="637"/>
      <c r="F586" s="195"/>
      <c r="G586" s="195"/>
      <c r="H586" s="195"/>
      <c r="I586" s="196" t="str">
        <f>IF(E586="","",VLOOKUP(E586,'Summarized Plan'!A:B,2,0))</f>
        <v/>
      </c>
      <c r="J586" s="194"/>
      <c r="K586" s="194" t="s">
        <v>378</v>
      </c>
      <c r="L586" s="195"/>
      <c r="M586" s="194" t="str">
        <f t="shared" si="226"/>
        <v/>
      </c>
      <c r="N586" s="195" t="str">
        <f>IF(E586="","",VLOOKUP(E586,'Summarized Plan'!$A:$C,3,0))</f>
        <v/>
      </c>
      <c r="O586" s="195" t="str">
        <f>IF(E586="","",VLOOKUP(E586,'Summarized Plan'!$A:$G,7,0))</f>
        <v/>
      </c>
      <c r="P586" s="196"/>
      <c r="Q586" s="198">
        <f t="shared" si="227"/>
        <v>0</v>
      </c>
      <c r="R586" s="197" t="str">
        <f>IF($B586="","",VLOOKUP($Q586,'DSR Attendance'!$A$3:$D$179,4,FALSE))</f>
        <v/>
      </c>
      <c r="S586" s="197"/>
      <c r="T586" s="197">
        <f t="shared" si="228"/>
        <v>0</v>
      </c>
      <c r="U586" s="197">
        <f t="shared" si="229"/>
        <v>0</v>
      </c>
      <c r="V586" s="197" t="str">
        <f t="shared" si="230"/>
        <v/>
      </c>
      <c r="W586" s="197"/>
      <c r="X586" s="197" t="str">
        <f>_xlfn.IFNA(IF(L586="","",VLOOKUP(L586,'Truck Utilization'!B$3:D$147,3,FALSE)),"")</f>
        <v/>
      </c>
      <c r="Y586" s="197" t="str">
        <f>IF(X586="","",IF(E586="","",VLOOKUP(E586,'Summarized Plan'!$A:$E,5,0)))</f>
        <v/>
      </c>
      <c r="Z586" s="197">
        <f t="shared" si="231"/>
        <v>0</v>
      </c>
      <c r="AA586" s="197">
        <f t="shared" si="232"/>
        <v>0</v>
      </c>
      <c r="AB586" s="197" t="str">
        <f t="shared" si="233"/>
        <v/>
      </c>
      <c r="AC586" s="197"/>
      <c r="AD586" s="197">
        <f t="shared" si="234"/>
        <v>0</v>
      </c>
      <c r="AE586" s="197">
        <f t="shared" si="235"/>
        <v>0</v>
      </c>
      <c r="AF586" s="197" t="str">
        <f t="shared" si="236"/>
        <v/>
      </c>
      <c r="AG586" s="194"/>
      <c r="AH586" s="194"/>
      <c r="AI586" s="194"/>
      <c r="AJ586" s="193"/>
      <c r="AK586" s="199"/>
      <c r="AL586" s="194"/>
      <c r="AM586" s="115" t="e">
        <f t="shared" si="237"/>
        <v>#VALUE!</v>
      </c>
      <c r="AO586" s="11">
        <f t="shared" si="238"/>
        <v>0</v>
      </c>
      <c r="AP586" s="11" t="e">
        <f t="shared" si="239"/>
        <v>#N/A</v>
      </c>
      <c r="AQ586" s="11" t="str">
        <f t="shared" si="240"/>
        <v/>
      </c>
      <c r="AS586" s="202">
        <f t="shared" si="241"/>
        <v>0</v>
      </c>
      <c r="AT586" s="11" t="str">
        <f t="shared" si="242"/>
        <v/>
      </c>
      <c r="AW586" s="116"/>
      <c r="AX586" s="115" t="e">
        <f t="shared" si="243"/>
        <v>#VALUE!</v>
      </c>
      <c r="AY586" s="278" t="str">
        <f t="shared" si="244"/>
        <v/>
      </c>
      <c r="BC586" s="115" t="str">
        <f>IF(E586="","",_xlfn.XLOOKUP(E586,'Summarized Plan'!A:A,'Summarized Plan'!K:K))</f>
        <v/>
      </c>
      <c r="XEU586" s="138">
        <f t="shared" si="223"/>
        <v>0</v>
      </c>
      <c r="XEV586" s="138" t="str">
        <f>IF(E586="","",B582)</f>
        <v/>
      </c>
      <c r="XEW586" s="153" t="str">
        <f t="shared" si="224"/>
        <v/>
      </c>
      <c r="XEX586" s="138" t="str">
        <f>IF(ISNA(VLOOKUP(E586,'Summarized Plan'!$A:$U,19,0)),"",VLOOKUP(E586,'Summarized Plan'!$A:$U,19,0))</f>
        <v/>
      </c>
      <c r="XEY586" s="16" t="str">
        <f>IF('Truck Utilization'!A566=0,"",'Truck Utilization'!A566)</f>
        <v/>
      </c>
      <c r="XEZ586" s="16" t="str">
        <f>IF('Truck Utilization'!B566=0,"",'Truck Utilization'!B566)</f>
        <v/>
      </c>
      <c r="XFA586" s="138">
        <f t="shared" si="225"/>
        <v>1</v>
      </c>
      <c r="XFB586" s="138" t="str">
        <f>IF('DSR Attendance'!A527="","",'DSR Attendance'!A527)</f>
        <v/>
      </c>
      <c r="XFC586" s="138" t="str">
        <f>IF('DSR Attendance'!B527="","",'DSR Attendance'!B527)</f>
        <v/>
      </c>
    </row>
    <row r="587" spans="1:55 16375:16383" ht="14.4" customHeight="1">
      <c r="A587" s="190" t="str">
        <f>IF(L587="","",VLOOKUP(L587,'Truck Utilization'!B$3:C$300,2,FALSE))</f>
        <v/>
      </c>
      <c r="B587" s="191"/>
      <c r="C587" s="192" t="str">
        <f>IF($B587="","",VLOOKUP($B587,'DSR Attendance'!$A$3:$E$273,5,FALSE))</f>
        <v/>
      </c>
      <c r="D587" s="193"/>
      <c r="E587" s="637"/>
      <c r="F587" s="195"/>
      <c r="G587" s="195"/>
      <c r="H587" s="195"/>
      <c r="I587" s="196" t="str">
        <f>IF(E587="","",VLOOKUP(E587,'Summarized Plan'!A:B,2,0))</f>
        <v/>
      </c>
      <c r="J587" s="194"/>
      <c r="K587" s="194" t="s">
        <v>378</v>
      </c>
      <c r="L587" s="195"/>
      <c r="M587" s="194" t="str">
        <f t="shared" si="226"/>
        <v/>
      </c>
      <c r="N587" s="195" t="str">
        <f>IF(E587="","",VLOOKUP(E587,'Summarized Plan'!$A:$C,3,0))</f>
        <v/>
      </c>
      <c r="O587" s="195" t="str">
        <f>IF(E587="","",VLOOKUP(E587,'Summarized Plan'!$A:$G,7,0))</f>
        <v/>
      </c>
      <c r="P587" s="196"/>
      <c r="Q587" s="198">
        <f t="shared" si="227"/>
        <v>0</v>
      </c>
      <c r="R587" s="197" t="str">
        <f>IF($B587="","",VLOOKUP($Q587,'DSR Attendance'!$A$3:$D$179,4,FALSE))</f>
        <v/>
      </c>
      <c r="S587" s="197"/>
      <c r="T587" s="197">
        <f t="shared" si="228"/>
        <v>0</v>
      </c>
      <c r="U587" s="197">
        <f t="shared" si="229"/>
        <v>0</v>
      </c>
      <c r="V587" s="197" t="str">
        <f t="shared" si="230"/>
        <v/>
      </c>
      <c r="W587" s="197"/>
      <c r="X587" s="197" t="str">
        <f>_xlfn.IFNA(IF(L587="","",VLOOKUP(L587,'Truck Utilization'!B$3:D$147,3,FALSE)),"")</f>
        <v/>
      </c>
      <c r="Y587" s="197" t="str">
        <f>IF(X587="","",IF(E587="","",VLOOKUP(E587,'Summarized Plan'!$A:$E,5,0)))</f>
        <v/>
      </c>
      <c r="Z587" s="197">
        <f t="shared" si="231"/>
        <v>0</v>
      </c>
      <c r="AA587" s="197">
        <f t="shared" si="232"/>
        <v>0</v>
      </c>
      <c r="AB587" s="197" t="str">
        <f t="shared" si="233"/>
        <v/>
      </c>
      <c r="AC587" s="197"/>
      <c r="AD587" s="197">
        <f t="shared" si="234"/>
        <v>0</v>
      </c>
      <c r="AE587" s="197">
        <f t="shared" si="235"/>
        <v>0</v>
      </c>
      <c r="AF587" s="197" t="str">
        <f t="shared" si="236"/>
        <v/>
      </c>
      <c r="AG587" s="194"/>
      <c r="AH587" s="194"/>
      <c r="AI587" s="194"/>
      <c r="AJ587" s="193"/>
      <c r="AK587" s="199"/>
      <c r="AL587" s="194"/>
      <c r="AM587" s="115" t="e">
        <f t="shared" si="237"/>
        <v>#VALUE!</v>
      </c>
      <c r="AO587" s="11">
        <f t="shared" si="238"/>
        <v>0</v>
      </c>
      <c r="AP587" s="11" t="e">
        <f t="shared" si="239"/>
        <v>#N/A</v>
      </c>
      <c r="AQ587" s="11" t="str">
        <f t="shared" si="240"/>
        <v/>
      </c>
      <c r="AS587" s="202">
        <f t="shared" si="241"/>
        <v>0</v>
      </c>
      <c r="AT587" s="11" t="str">
        <f t="shared" si="242"/>
        <v/>
      </c>
      <c r="AW587" s="116"/>
      <c r="AX587" s="115" t="e">
        <f t="shared" si="243"/>
        <v>#VALUE!</v>
      </c>
      <c r="AY587" s="278" t="str">
        <f t="shared" si="244"/>
        <v/>
      </c>
      <c r="BC587" s="115" t="str">
        <f>IF(E587="","",_xlfn.XLOOKUP(E587,'Summarized Plan'!A:A,'Summarized Plan'!K:K))</f>
        <v/>
      </c>
      <c r="XEU587" s="138">
        <f t="shared" si="223"/>
        <v>0</v>
      </c>
      <c r="XEV587" s="138" t="str">
        <f>IF(E587="","",B587)</f>
        <v/>
      </c>
      <c r="XEW587" s="153" t="str">
        <f t="shared" si="224"/>
        <v/>
      </c>
      <c r="XEX587" s="138" t="str">
        <f>IF(ISNA(VLOOKUP(E587,'Summarized Plan'!$A:$U,19,0)),"",VLOOKUP(E587,'Summarized Plan'!$A:$U,19,0))</f>
        <v/>
      </c>
      <c r="XEY587" s="16" t="str">
        <f>IF('Truck Utilization'!A567=0,"",'Truck Utilization'!A567)</f>
        <v/>
      </c>
      <c r="XEZ587" s="16" t="str">
        <f>IF('Truck Utilization'!B567=0,"",'Truck Utilization'!B567)</f>
        <v/>
      </c>
      <c r="XFA587" s="138">
        <f t="shared" si="225"/>
        <v>1</v>
      </c>
      <c r="XFB587" s="138" t="str">
        <f>IF('DSR Attendance'!A528="","",'DSR Attendance'!A528)</f>
        <v/>
      </c>
      <c r="XFC587" s="138" t="str">
        <f>IF('DSR Attendance'!B528="","",'DSR Attendance'!B528)</f>
        <v/>
      </c>
    </row>
    <row r="588" spans="1:55 16375:16383" ht="14.4" customHeight="1">
      <c r="A588" s="190" t="str">
        <f>IF(L588="","",VLOOKUP(L588,'Truck Utilization'!B$3:C$300,2,FALSE))</f>
        <v/>
      </c>
      <c r="B588" s="191"/>
      <c r="C588" s="192" t="str">
        <f>IF($B588="","",VLOOKUP($B588,'DSR Attendance'!$A$3:$E$273,5,FALSE))</f>
        <v/>
      </c>
      <c r="D588" s="193"/>
      <c r="E588" s="637"/>
      <c r="F588" s="195"/>
      <c r="G588" s="195"/>
      <c r="H588" s="195"/>
      <c r="I588" s="196" t="str">
        <f>IF(E588="","",VLOOKUP(E588,'Summarized Plan'!A:B,2,0))</f>
        <v/>
      </c>
      <c r="J588" s="194"/>
      <c r="K588" s="194" t="s">
        <v>378</v>
      </c>
      <c r="L588" s="195"/>
      <c r="M588" s="194" t="str">
        <f t="shared" si="226"/>
        <v/>
      </c>
      <c r="N588" s="195" t="str">
        <f>IF(E588="","",VLOOKUP(E588,'Summarized Plan'!$A:$C,3,0))</f>
        <v/>
      </c>
      <c r="O588" s="195" t="str">
        <f>IF(E588="","",VLOOKUP(E588,'Summarized Plan'!$A:$G,7,0))</f>
        <v/>
      </c>
      <c r="P588" s="196"/>
      <c r="Q588" s="198">
        <f t="shared" si="227"/>
        <v>0</v>
      </c>
      <c r="R588" s="197" t="str">
        <f>IF($B588="","",VLOOKUP($Q588,'DSR Attendance'!$A$3:$D$179,4,FALSE))</f>
        <v/>
      </c>
      <c r="S588" s="197"/>
      <c r="T588" s="197">
        <f t="shared" si="228"/>
        <v>0</v>
      </c>
      <c r="U588" s="197">
        <f t="shared" si="229"/>
        <v>0</v>
      </c>
      <c r="V588" s="197" t="str">
        <f t="shared" si="230"/>
        <v/>
      </c>
      <c r="W588" s="197"/>
      <c r="X588" s="197" t="str">
        <f>_xlfn.IFNA(IF(L588="","",VLOOKUP(L588,'Truck Utilization'!B$3:D$147,3,FALSE)),"")</f>
        <v/>
      </c>
      <c r="Y588" s="197" t="str">
        <f>IF(X588="","",IF(E588="","",VLOOKUP(E588,'Summarized Plan'!$A:$E,5,0)))</f>
        <v/>
      </c>
      <c r="Z588" s="197">
        <f t="shared" si="231"/>
        <v>0</v>
      </c>
      <c r="AA588" s="197">
        <f t="shared" si="232"/>
        <v>0</v>
      </c>
      <c r="AB588" s="197" t="str">
        <f t="shared" si="233"/>
        <v/>
      </c>
      <c r="AC588" s="197"/>
      <c r="AD588" s="197">
        <f t="shared" si="234"/>
        <v>0</v>
      </c>
      <c r="AE588" s="197">
        <f t="shared" si="235"/>
        <v>0</v>
      </c>
      <c r="AF588" s="197" t="str">
        <f t="shared" si="236"/>
        <v/>
      </c>
      <c r="AG588" s="194"/>
      <c r="AH588" s="194"/>
      <c r="AI588" s="194"/>
      <c r="AJ588" s="193"/>
      <c r="AK588" s="199"/>
      <c r="AL588" s="194"/>
      <c r="AM588" s="115" t="e">
        <f t="shared" si="237"/>
        <v>#VALUE!</v>
      </c>
      <c r="AO588" s="11">
        <f t="shared" si="238"/>
        <v>0</v>
      </c>
      <c r="AP588" s="11" t="e">
        <f t="shared" si="239"/>
        <v>#N/A</v>
      </c>
      <c r="AQ588" s="11" t="str">
        <f t="shared" si="240"/>
        <v/>
      </c>
      <c r="AS588" s="202">
        <f t="shared" si="241"/>
        <v>0</v>
      </c>
      <c r="AT588" s="11" t="str">
        <f t="shared" si="242"/>
        <v/>
      </c>
      <c r="AW588" s="116"/>
      <c r="AX588" s="115" t="e">
        <f t="shared" si="243"/>
        <v>#VALUE!</v>
      </c>
      <c r="AY588" s="278" t="str">
        <f t="shared" si="244"/>
        <v/>
      </c>
      <c r="BC588" s="115" t="str">
        <f>IF(E588="","",_xlfn.XLOOKUP(E588,'Summarized Plan'!A:A,'Summarized Plan'!K:K))</f>
        <v/>
      </c>
      <c r="XEU588" s="138">
        <f t="shared" si="223"/>
        <v>0</v>
      </c>
      <c r="XEV588" s="138" t="str">
        <f>IF(E588="","",B587)</f>
        <v/>
      </c>
      <c r="XEW588" s="153" t="str">
        <f t="shared" si="224"/>
        <v/>
      </c>
      <c r="XEX588" s="138" t="str">
        <f>IF(ISNA(VLOOKUP(E588,'Summarized Plan'!$A:$U,19,0)),"",VLOOKUP(E588,'Summarized Plan'!$A:$U,19,0))</f>
        <v/>
      </c>
      <c r="XEY588" s="16" t="str">
        <f>IF('Truck Utilization'!A568=0,"",'Truck Utilization'!A568)</f>
        <v/>
      </c>
      <c r="XEZ588" s="16" t="str">
        <f>IF('Truck Utilization'!B568=0,"",'Truck Utilization'!B568)</f>
        <v/>
      </c>
      <c r="XFA588" s="138">
        <f t="shared" si="225"/>
        <v>1</v>
      </c>
      <c r="XFB588" s="138" t="str">
        <f>IF('DSR Attendance'!A529="","",'DSR Attendance'!A529)</f>
        <v/>
      </c>
      <c r="XFC588" s="138" t="str">
        <f>IF('DSR Attendance'!B529="","",'DSR Attendance'!B529)</f>
        <v/>
      </c>
    </row>
    <row r="589" spans="1:55 16375:16383" ht="14.4" customHeight="1">
      <c r="A589" s="190" t="str">
        <f>IF(L589="","",VLOOKUP(L589,'Truck Utilization'!B$3:C$300,2,FALSE))</f>
        <v/>
      </c>
      <c r="B589" s="191"/>
      <c r="C589" s="192" t="str">
        <f>IF($B589="","",VLOOKUP($B589,'DSR Attendance'!$A$3:$E$273,5,FALSE))</f>
        <v/>
      </c>
      <c r="D589" s="193"/>
      <c r="E589" s="637"/>
      <c r="F589" s="195"/>
      <c r="G589" s="195"/>
      <c r="H589" s="195"/>
      <c r="I589" s="196" t="str">
        <f>IF(E589="","",VLOOKUP(E589,'Summarized Plan'!A:B,2,0))</f>
        <v/>
      </c>
      <c r="J589" s="194"/>
      <c r="K589" s="194" t="s">
        <v>378</v>
      </c>
      <c r="L589" s="195"/>
      <c r="M589" s="194" t="str">
        <f t="shared" si="226"/>
        <v/>
      </c>
      <c r="N589" s="195" t="str">
        <f>IF(E589="","",VLOOKUP(E589,'Summarized Plan'!$A:$C,3,0))</f>
        <v/>
      </c>
      <c r="O589" s="195" t="str">
        <f>IF(E589="","",VLOOKUP(E589,'Summarized Plan'!$A:$G,7,0))</f>
        <v/>
      </c>
      <c r="P589" s="196"/>
      <c r="Q589" s="198">
        <f t="shared" si="227"/>
        <v>0</v>
      </c>
      <c r="R589" s="197" t="str">
        <f>IF($B589="","",VLOOKUP($Q589,'DSR Attendance'!$A$3:$D$179,4,FALSE))</f>
        <v/>
      </c>
      <c r="S589" s="197"/>
      <c r="T589" s="197">
        <f t="shared" si="228"/>
        <v>0</v>
      </c>
      <c r="U589" s="197">
        <f t="shared" si="229"/>
        <v>0</v>
      </c>
      <c r="V589" s="197" t="str">
        <f t="shared" si="230"/>
        <v/>
      </c>
      <c r="W589" s="197"/>
      <c r="X589" s="197" t="str">
        <f>_xlfn.IFNA(IF(L589="","",VLOOKUP(L589,'Truck Utilization'!B$3:D$147,3,FALSE)),"")</f>
        <v/>
      </c>
      <c r="Y589" s="197" t="str">
        <f>IF(X589="","",IF(E589="","",VLOOKUP(E589,'Summarized Plan'!$A:$E,5,0)))</f>
        <v/>
      </c>
      <c r="Z589" s="197">
        <f t="shared" si="231"/>
        <v>0</v>
      </c>
      <c r="AA589" s="197">
        <f t="shared" si="232"/>
        <v>0</v>
      </c>
      <c r="AB589" s="197" t="str">
        <f t="shared" si="233"/>
        <v/>
      </c>
      <c r="AC589" s="197"/>
      <c r="AD589" s="197">
        <f t="shared" si="234"/>
        <v>0</v>
      </c>
      <c r="AE589" s="197">
        <f t="shared" si="235"/>
        <v>0</v>
      </c>
      <c r="AF589" s="197" t="str">
        <f t="shared" si="236"/>
        <v/>
      </c>
      <c r="AG589" s="194"/>
      <c r="AH589" s="194"/>
      <c r="AI589" s="194"/>
      <c r="AJ589" s="193"/>
      <c r="AK589" s="199"/>
      <c r="AL589" s="194"/>
      <c r="AM589" s="115" t="e">
        <f t="shared" si="237"/>
        <v>#VALUE!</v>
      </c>
      <c r="AO589" s="11">
        <f t="shared" si="238"/>
        <v>0</v>
      </c>
      <c r="AP589" s="11" t="e">
        <f t="shared" si="239"/>
        <v>#N/A</v>
      </c>
      <c r="AQ589" s="11" t="str">
        <f t="shared" si="240"/>
        <v/>
      </c>
      <c r="AS589" s="202">
        <f t="shared" si="241"/>
        <v>0</v>
      </c>
      <c r="AT589" s="11" t="str">
        <f t="shared" si="242"/>
        <v/>
      </c>
      <c r="AW589" s="116"/>
      <c r="AX589" s="115" t="e">
        <f t="shared" si="243"/>
        <v>#VALUE!</v>
      </c>
      <c r="AY589" s="278" t="str">
        <f t="shared" si="244"/>
        <v/>
      </c>
      <c r="BC589" s="115" t="str">
        <f>IF(E589="","",_xlfn.XLOOKUP(E589,'Summarized Plan'!A:A,'Summarized Plan'!K:K))</f>
        <v/>
      </c>
      <c r="XEU589" s="138">
        <f t="shared" si="223"/>
        <v>0</v>
      </c>
      <c r="XEV589" s="138" t="str">
        <f>IF(E589="","",B587)</f>
        <v/>
      </c>
      <c r="XEW589" s="153" t="str">
        <f t="shared" si="224"/>
        <v/>
      </c>
      <c r="XEX589" s="138" t="str">
        <f>IF(ISNA(VLOOKUP(E589,'Summarized Plan'!$A:$U,19,0)),"",VLOOKUP(E589,'Summarized Plan'!$A:$U,19,0))</f>
        <v/>
      </c>
      <c r="XEY589" s="16" t="str">
        <f>IF('Truck Utilization'!A569=0,"",'Truck Utilization'!A569)</f>
        <v/>
      </c>
      <c r="XEZ589" s="16" t="str">
        <f>IF('Truck Utilization'!B569=0,"",'Truck Utilization'!B569)</f>
        <v/>
      </c>
      <c r="XFA589" s="138">
        <f t="shared" si="225"/>
        <v>1</v>
      </c>
      <c r="XFB589" s="138" t="str">
        <f>IF('DSR Attendance'!A530="","",'DSR Attendance'!A530)</f>
        <v/>
      </c>
      <c r="XFC589" s="138" t="str">
        <f>IF('DSR Attendance'!B530="","",'DSR Attendance'!B530)</f>
        <v/>
      </c>
    </row>
    <row r="590" spans="1:55 16375:16383" ht="14.4" customHeight="1">
      <c r="A590" s="190" t="str">
        <f>IF(L590="","",VLOOKUP(L590,'Truck Utilization'!B$3:C$300,2,FALSE))</f>
        <v/>
      </c>
      <c r="B590" s="191"/>
      <c r="C590" s="192" t="str">
        <f>IF($B590="","",VLOOKUP($B590,'DSR Attendance'!$A$3:$E$273,5,FALSE))</f>
        <v/>
      </c>
      <c r="D590" s="193"/>
      <c r="E590" s="637"/>
      <c r="F590" s="195"/>
      <c r="G590" s="195"/>
      <c r="H590" s="195"/>
      <c r="I590" s="196" t="str">
        <f>IF(E590="","",VLOOKUP(E590,'Summarized Plan'!A:B,2,0))</f>
        <v/>
      </c>
      <c r="J590" s="194"/>
      <c r="K590" s="194" t="s">
        <v>378</v>
      </c>
      <c r="L590" s="195"/>
      <c r="M590" s="194" t="str">
        <f t="shared" si="226"/>
        <v/>
      </c>
      <c r="N590" s="195" t="str">
        <f>IF(E590="","",VLOOKUP(E590,'Summarized Plan'!$A:$C,3,0))</f>
        <v/>
      </c>
      <c r="O590" s="195" t="str">
        <f>IF(E590="","",VLOOKUP(E590,'Summarized Plan'!$A:$G,7,0))</f>
        <v/>
      </c>
      <c r="P590" s="196"/>
      <c r="Q590" s="198">
        <f t="shared" si="227"/>
        <v>0</v>
      </c>
      <c r="R590" s="197" t="str">
        <f>IF($B590="","",VLOOKUP($Q590,'DSR Attendance'!$A$3:$D$179,4,FALSE))</f>
        <v/>
      </c>
      <c r="S590" s="197"/>
      <c r="T590" s="197">
        <f t="shared" si="228"/>
        <v>0</v>
      </c>
      <c r="U590" s="197">
        <f t="shared" si="229"/>
        <v>0</v>
      </c>
      <c r="V590" s="197" t="str">
        <f t="shared" si="230"/>
        <v/>
      </c>
      <c r="W590" s="197"/>
      <c r="X590" s="197" t="str">
        <f>_xlfn.IFNA(IF(L590="","",VLOOKUP(L590,'Truck Utilization'!B$3:D$147,3,FALSE)),"")</f>
        <v/>
      </c>
      <c r="Y590" s="197" t="str">
        <f>IF(X590="","",IF(E590="","",VLOOKUP(E590,'Summarized Plan'!$A:$E,5,0)))</f>
        <v/>
      </c>
      <c r="Z590" s="197">
        <f t="shared" si="231"/>
        <v>0</v>
      </c>
      <c r="AA590" s="197">
        <f t="shared" si="232"/>
        <v>0</v>
      </c>
      <c r="AB590" s="197" t="str">
        <f t="shared" si="233"/>
        <v/>
      </c>
      <c r="AC590" s="197"/>
      <c r="AD590" s="197">
        <f t="shared" si="234"/>
        <v>0</v>
      </c>
      <c r="AE590" s="197">
        <f t="shared" si="235"/>
        <v>0</v>
      </c>
      <c r="AF590" s="197" t="str">
        <f t="shared" si="236"/>
        <v/>
      </c>
      <c r="AG590" s="194"/>
      <c r="AH590" s="194"/>
      <c r="AI590" s="194"/>
      <c r="AJ590" s="193"/>
      <c r="AK590" s="199"/>
      <c r="AL590" s="194"/>
      <c r="AM590" s="115" t="e">
        <f t="shared" si="237"/>
        <v>#VALUE!</v>
      </c>
      <c r="AO590" s="11">
        <f t="shared" si="238"/>
        <v>0</v>
      </c>
      <c r="AP590" s="11" t="e">
        <f t="shared" si="239"/>
        <v>#N/A</v>
      </c>
      <c r="AQ590" s="11" t="str">
        <f t="shared" si="240"/>
        <v/>
      </c>
      <c r="AS590" s="202">
        <f t="shared" si="241"/>
        <v>0</v>
      </c>
      <c r="AT590" s="11" t="str">
        <f t="shared" si="242"/>
        <v/>
      </c>
      <c r="AW590" s="116"/>
      <c r="AX590" s="115" t="e">
        <f t="shared" si="243"/>
        <v>#VALUE!</v>
      </c>
      <c r="AY590" s="278" t="str">
        <f t="shared" si="244"/>
        <v/>
      </c>
      <c r="BC590" s="115" t="str">
        <f>IF(E590="","",_xlfn.XLOOKUP(E590,'Summarized Plan'!A:A,'Summarized Plan'!K:K))</f>
        <v/>
      </c>
      <c r="XEU590" s="138">
        <f t="shared" si="223"/>
        <v>0</v>
      </c>
      <c r="XEV590" s="138" t="str">
        <f>IF(E590="","",B587)</f>
        <v/>
      </c>
      <c r="XEW590" s="153" t="str">
        <f t="shared" si="224"/>
        <v/>
      </c>
      <c r="XEX590" s="138" t="str">
        <f>IF(ISNA(VLOOKUP(E590,'Summarized Plan'!$A:$U,19,0)),"",VLOOKUP(E590,'Summarized Plan'!$A:$U,19,0))</f>
        <v/>
      </c>
      <c r="XEY590" s="16" t="str">
        <f>IF('Truck Utilization'!A570=0,"",'Truck Utilization'!A570)</f>
        <v/>
      </c>
      <c r="XEZ590" s="16" t="str">
        <f>IF('Truck Utilization'!B570=0,"",'Truck Utilization'!B570)</f>
        <v/>
      </c>
      <c r="XFA590" s="138">
        <f t="shared" si="225"/>
        <v>1</v>
      </c>
      <c r="XFB590" s="138" t="str">
        <f>IF('DSR Attendance'!A531="","",'DSR Attendance'!A531)</f>
        <v/>
      </c>
      <c r="XFC590" s="138" t="str">
        <f>IF('DSR Attendance'!B531="","",'DSR Attendance'!B531)</f>
        <v/>
      </c>
    </row>
    <row r="591" spans="1:55 16375:16383" ht="14.4" customHeight="1">
      <c r="A591" s="190" t="str">
        <f>IF(L591="","",VLOOKUP(L591,'Truck Utilization'!B$3:C$300,2,FALSE))</f>
        <v/>
      </c>
      <c r="B591" s="191"/>
      <c r="C591" s="192" t="str">
        <f>IF($B591="","",VLOOKUP($B591,'DSR Attendance'!$A$3:$E$273,5,FALSE))</f>
        <v/>
      </c>
      <c r="D591" s="193"/>
      <c r="E591" s="637"/>
      <c r="F591" s="195"/>
      <c r="G591" s="195"/>
      <c r="H591" s="195"/>
      <c r="I591" s="196" t="str">
        <f>IF(E591="","",VLOOKUP(E591,'Summarized Plan'!A:B,2,0))</f>
        <v/>
      </c>
      <c r="J591" s="194"/>
      <c r="K591" s="194" t="s">
        <v>378</v>
      </c>
      <c r="L591" s="195"/>
      <c r="M591" s="194" t="str">
        <f t="shared" si="226"/>
        <v/>
      </c>
      <c r="N591" s="195" t="str">
        <f>IF(E591="","",VLOOKUP(E591,'Summarized Plan'!$A:$C,3,0))</f>
        <v/>
      </c>
      <c r="O591" s="195" t="str">
        <f>IF(E591="","",VLOOKUP(E591,'Summarized Plan'!$A:$G,7,0))</f>
        <v/>
      </c>
      <c r="P591" s="196"/>
      <c r="Q591" s="198">
        <f t="shared" si="227"/>
        <v>0</v>
      </c>
      <c r="R591" s="197" t="str">
        <f>IF($B591="","",VLOOKUP($Q591,'DSR Attendance'!$A$3:$D$179,4,FALSE))</f>
        <v/>
      </c>
      <c r="S591" s="197"/>
      <c r="T591" s="197">
        <f t="shared" si="228"/>
        <v>0</v>
      </c>
      <c r="U591" s="197">
        <f t="shared" si="229"/>
        <v>0</v>
      </c>
      <c r="V591" s="197" t="str">
        <f t="shared" si="230"/>
        <v/>
      </c>
      <c r="W591" s="197"/>
      <c r="X591" s="197" t="str">
        <f>_xlfn.IFNA(IF(L591="","",VLOOKUP(L591,'Truck Utilization'!B$3:D$147,3,FALSE)),"")</f>
        <v/>
      </c>
      <c r="Y591" s="197" t="str">
        <f>IF(X591="","",IF(E591="","",VLOOKUP(E591,'Summarized Plan'!$A:$E,5,0)))</f>
        <v/>
      </c>
      <c r="Z591" s="197">
        <f t="shared" si="231"/>
        <v>0</v>
      </c>
      <c r="AA591" s="197">
        <f t="shared" si="232"/>
        <v>0</v>
      </c>
      <c r="AB591" s="197" t="str">
        <f t="shared" si="233"/>
        <v/>
      </c>
      <c r="AC591" s="197"/>
      <c r="AD591" s="197">
        <f t="shared" si="234"/>
        <v>0</v>
      </c>
      <c r="AE591" s="197">
        <f t="shared" si="235"/>
        <v>0</v>
      </c>
      <c r="AF591" s="197" t="str">
        <f t="shared" si="236"/>
        <v/>
      </c>
      <c r="AG591" s="194"/>
      <c r="AH591" s="194"/>
      <c r="AI591" s="194"/>
      <c r="AJ591" s="193"/>
      <c r="AK591" s="199"/>
      <c r="AL591" s="194"/>
      <c r="AM591" s="115" t="e">
        <f t="shared" si="237"/>
        <v>#VALUE!</v>
      </c>
      <c r="AO591" s="11">
        <f t="shared" si="238"/>
        <v>0</v>
      </c>
      <c r="AP591" s="11" t="e">
        <f t="shared" si="239"/>
        <v>#N/A</v>
      </c>
      <c r="AQ591" s="11" t="str">
        <f t="shared" si="240"/>
        <v/>
      </c>
      <c r="AS591" s="202">
        <f t="shared" si="241"/>
        <v>0</v>
      </c>
      <c r="AT591" s="11" t="str">
        <f t="shared" si="242"/>
        <v/>
      </c>
      <c r="AW591" s="116"/>
      <c r="AX591" s="115" t="e">
        <f t="shared" si="243"/>
        <v>#VALUE!</v>
      </c>
      <c r="AY591" s="278" t="str">
        <f t="shared" si="244"/>
        <v/>
      </c>
      <c r="BC591" s="115" t="str">
        <f>IF(E591="","",_xlfn.XLOOKUP(E591,'Summarized Plan'!A:A,'Summarized Plan'!K:K))</f>
        <v/>
      </c>
      <c r="XEU591" s="138">
        <f t="shared" si="223"/>
        <v>0</v>
      </c>
      <c r="XEV591" s="138" t="str">
        <f>IF(E591="","",B587)</f>
        <v/>
      </c>
      <c r="XEW591" s="153" t="str">
        <f t="shared" si="224"/>
        <v/>
      </c>
      <c r="XEX591" s="138" t="str">
        <f>IF(ISNA(VLOOKUP(E591,'Summarized Plan'!$A:$U,19,0)),"",VLOOKUP(E591,'Summarized Plan'!$A:$U,19,0))</f>
        <v/>
      </c>
      <c r="XEY591" s="16" t="str">
        <f>IF('Truck Utilization'!A571=0,"",'Truck Utilization'!A571)</f>
        <v/>
      </c>
      <c r="XEZ591" s="16" t="str">
        <f>IF('Truck Utilization'!B571=0,"",'Truck Utilization'!B571)</f>
        <v/>
      </c>
      <c r="XFA591" s="138">
        <f t="shared" si="225"/>
        <v>1</v>
      </c>
      <c r="XFB591" s="138" t="str">
        <f>IF('DSR Attendance'!A532="","",'DSR Attendance'!A532)</f>
        <v/>
      </c>
      <c r="XFC591" s="138" t="str">
        <f>IF('DSR Attendance'!B532="","",'DSR Attendance'!B532)</f>
        <v/>
      </c>
    </row>
    <row r="592" spans="1:55 16375:16383" ht="14.4" customHeight="1">
      <c r="A592" s="190" t="str">
        <f>IF(L592="","",VLOOKUP(L592,'Truck Utilization'!B$3:C$300,2,FALSE))</f>
        <v/>
      </c>
      <c r="B592" s="191"/>
      <c r="C592" s="192" t="str">
        <f>IF($B592="","",VLOOKUP($B592,'DSR Attendance'!$A$3:$E$273,5,FALSE))</f>
        <v/>
      </c>
      <c r="D592" s="193"/>
      <c r="E592" s="637"/>
      <c r="F592" s="195"/>
      <c r="G592" s="195"/>
      <c r="H592" s="195"/>
      <c r="I592" s="196" t="str">
        <f>IF(E592="","",VLOOKUP(E592,'Summarized Plan'!A:B,2,0))</f>
        <v/>
      </c>
      <c r="J592" s="194"/>
      <c r="K592" s="194" t="s">
        <v>378</v>
      </c>
      <c r="L592" s="195"/>
      <c r="M592" s="194" t="str">
        <f t="shared" si="226"/>
        <v/>
      </c>
      <c r="N592" s="195" t="str">
        <f>IF(E592="","",VLOOKUP(E592,'Summarized Plan'!$A:$C,3,0))</f>
        <v/>
      </c>
      <c r="O592" s="195" t="str">
        <f>IF(E592="","",VLOOKUP(E592,'Summarized Plan'!$A:$G,7,0))</f>
        <v/>
      </c>
      <c r="P592" s="196"/>
      <c r="Q592" s="198">
        <f t="shared" si="227"/>
        <v>0</v>
      </c>
      <c r="R592" s="197" t="str">
        <f>IF($B592="","",VLOOKUP($Q592,'DSR Attendance'!$A$3:$D$179,4,FALSE))</f>
        <v/>
      </c>
      <c r="S592" s="197"/>
      <c r="T592" s="197">
        <f t="shared" si="228"/>
        <v>0</v>
      </c>
      <c r="U592" s="197">
        <f t="shared" si="229"/>
        <v>0</v>
      </c>
      <c r="V592" s="197" t="str">
        <f t="shared" si="230"/>
        <v/>
      </c>
      <c r="W592" s="197"/>
      <c r="X592" s="197" t="str">
        <f>_xlfn.IFNA(IF(L592="","",VLOOKUP(L592,'Truck Utilization'!B$3:D$147,3,FALSE)),"")</f>
        <v/>
      </c>
      <c r="Y592" s="197" t="str">
        <f>IF(X592="","",IF(E592="","",VLOOKUP(E592,'Summarized Plan'!$A:$E,5,0)))</f>
        <v/>
      </c>
      <c r="Z592" s="197">
        <f t="shared" si="231"/>
        <v>0</v>
      </c>
      <c r="AA592" s="197">
        <f t="shared" si="232"/>
        <v>0</v>
      </c>
      <c r="AB592" s="197" t="str">
        <f t="shared" si="233"/>
        <v/>
      </c>
      <c r="AC592" s="197"/>
      <c r="AD592" s="197">
        <f t="shared" si="234"/>
        <v>0</v>
      </c>
      <c r="AE592" s="197">
        <f t="shared" si="235"/>
        <v>0</v>
      </c>
      <c r="AF592" s="197" t="str">
        <f t="shared" si="236"/>
        <v/>
      </c>
      <c r="AG592" s="194"/>
      <c r="AH592" s="194"/>
      <c r="AI592" s="194"/>
      <c r="AJ592" s="193"/>
      <c r="AK592" s="199"/>
      <c r="AL592" s="194"/>
      <c r="AM592" s="115" t="e">
        <f t="shared" si="237"/>
        <v>#VALUE!</v>
      </c>
      <c r="AO592" s="11">
        <f t="shared" si="238"/>
        <v>0</v>
      </c>
      <c r="AP592" s="11" t="e">
        <f t="shared" si="239"/>
        <v>#N/A</v>
      </c>
      <c r="AQ592" s="11" t="str">
        <f t="shared" si="240"/>
        <v/>
      </c>
      <c r="AS592" s="202">
        <f t="shared" si="241"/>
        <v>0</v>
      </c>
      <c r="AT592" s="11" t="str">
        <f t="shared" si="242"/>
        <v/>
      </c>
      <c r="AW592" s="116"/>
      <c r="AX592" s="115" t="e">
        <f t="shared" si="243"/>
        <v>#VALUE!</v>
      </c>
      <c r="AY592" s="278" t="str">
        <f t="shared" si="244"/>
        <v/>
      </c>
      <c r="BC592" s="115" t="str">
        <f>IF(E592="","",_xlfn.XLOOKUP(E592,'Summarized Plan'!A:A,'Summarized Plan'!K:K))</f>
        <v/>
      </c>
      <c r="XEU592" s="138">
        <f t="shared" si="223"/>
        <v>0</v>
      </c>
      <c r="XEV592" s="138" t="str">
        <f>IF(E592="","",B592)</f>
        <v/>
      </c>
      <c r="XEW592" s="153" t="str">
        <f t="shared" si="224"/>
        <v/>
      </c>
      <c r="XEX592" s="138" t="str">
        <f>IF(ISNA(VLOOKUP(E592,'Summarized Plan'!$A:$U,19,0)),"",VLOOKUP(E592,'Summarized Plan'!$A:$U,19,0))</f>
        <v/>
      </c>
      <c r="XEY592" s="16" t="str">
        <f>IF('Truck Utilization'!A572=0,"",'Truck Utilization'!A572)</f>
        <v/>
      </c>
      <c r="XEZ592" s="16" t="str">
        <f>IF('Truck Utilization'!B572=0,"",'Truck Utilization'!B572)</f>
        <v/>
      </c>
      <c r="XFA592" s="138">
        <f t="shared" si="225"/>
        <v>1</v>
      </c>
      <c r="XFB592" s="138" t="str">
        <f>IF('DSR Attendance'!A533="","",'DSR Attendance'!A533)</f>
        <v/>
      </c>
      <c r="XFC592" s="138" t="str">
        <f>IF('DSR Attendance'!B533="","",'DSR Attendance'!B533)</f>
        <v/>
      </c>
    </row>
    <row r="593" spans="1:55 16375:16383" ht="14.4" customHeight="1">
      <c r="A593" s="190" t="str">
        <f>IF(L593="","",VLOOKUP(L593,'Truck Utilization'!B$3:C$300,2,FALSE))</f>
        <v/>
      </c>
      <c r="B593" s="191"/>
      <c r="C593" s="192" t="str">
        <f>IF($B593="","",VLOOKUP($B593,'DSR Attendance'!$A$3:$E$273,5,FALSE))</f>
        <v/>
      </c>
      <c r="D593" s="193"/>
      <c r="E593" s="637"/>
      <c r="F593" s="195"/>
      <c r="G593" s="195"/>
      <c r="H593" s="195"/>
      <c r="I593" s="196" t="str">
        <f>IF(E593="","",VLOOKUP(E593,'Summarized Plan'!A:B,2,0))</f>
        <v/>
      </c>
      <c r="J593" s="194"/>
      <c r="K593" s="194" t="s">
        <v>378</v>
      </c>
      <c r="L593" s="195"/>
      <c r="M593" s="194" t="str">
        <f t="shared" si="226"/>
        <v/>
      </c>
      <c r="N593" s="195" t="str">
        <f>IF(E593="","",VLOOKUP(E593,'Summarized Plan'!$A:$C,3,0))</f>
        <v/>
      </c>
      <c r="O593" s="195" t="str">
        <f>IF(E593="","",VLOOKUP(E593,'Summarized Plan'!$A:$G,7,0))</f>
        <v/>
      </c>
      <c r="P593" s="196"/>
      <c r="Q593" s="198">
        <f t="shared" si="227"/>
        <v>0</v>
      </c>
      <c r="R593" s="197" t="str">
        <f>IF($B593="","",VLOOKUP($Q593,'DSR Attendance'!$A$3:$D$179,4,FALSE))</f>
        <v/>
      </c>
      <c r="S593" s="197"/>
      <c r="T593" s="197">
        <f t="shared" si="228"/>
        <v>0</v>
      </c>
      <c r="U593" s="197">
        <f t="shared" si="229"/>
        <v>0</v>
      </c>
      <c r="V593" s="197" t="str">
        <f t="shared" si="230"/>
        <v/>
      </c>
      <c r="W593" s="197"/>
      <c r="X593" s="197" t="str">
        <f>_xlfn.IFNA(IF(L593="","",VLOOKUP(L593,'Truck Utilization'!B$3:D$147,3,FALSE)),"")</f>
        <v/>
      </c>
      <c r="Y593" s="197" t="str">
        <f>IF(X593="","",IF(E593="","",VLOOKUP(E593,'Summarized Plan'!$A:$E,5,0)))</f>
        <v/>
      </c>
      <c r="Z593" s="197">
        <f t="shared" si="231"/>
        <v>0</v>
      </c>
      <c r="AA593" s="197">
        <f t="shared" si="232"/>
        <v>0</v>
      </c>
      <c r="AB593" s="197" t="str">
        <f t="shared" si="233"/>
        <v/>
      </c>
      <c r="AC593" s="197"/>
      <c r="AD593" s="197">
        <f t="shared" si="234"/>
        <v>0</v>
      </c>
      <c r="AE593" s="197">
        <f t="shared" si="235"/>
        <v>0</v>
      </c>
      <c r="AF593" s="197" t="str">
        <f t="shared" si="236"/>
        <v/>
      </c>
      <c r="AG593" s="194"/>
      <c r="AH593" s="194"/>
      <c r="AI593" s="194"/>
      <c r="AJ593" s="193"/>
      <c r="AK593" s="199"/>
      <c r="AL593" s="194"/>
      <c r="AM593" s="115" t="e">
        <f t="shared" si="237"/>
        <v>#VALUE!</v>
      </c>
      <c r="AO593" s="11">
        <f t="shared" si="238"/>
        <v>0</v>
      </c>
      <c r="AP593" s="11" t="e">
        <f t="shared" si="239"/>
        <v>#N/A</v>
      </c>
      <c r="AQ593" s="11" t="str">
        <f t="shared" si="240"/>
        <v/>
      </c>
      <c r="AS593" s="202">
        <f t="shared" si="241"/>
        <v>0</v>
      </c>
      <c r="AT593" s="11" t="str">
        <f t="shared" si="242"/>
        <v/>
      </c>
      <c r="AW593" s="116"/>
      <c r="AX593" s="115" t="e">
        <f t="shared" si="243"/>
        <v>#VALUE!</v>
      </c>
      <c r="AY593" s="278" t="str">
        <f t="shared" si="244"/>
        <v/>
      </c>
      <c r="BC593" s="115" t="str">
        <f>IF(E593="","",_xlfn.XLOOKUP(E593,'Summarized Plan'!A:A,'Summarized Plan'!K:K))</f>
        <v/>
      </c>
      <c r="XEU593" s="138">
        <f>COUNTIF($E:$E,#REF!)</f>
        <v>0</v>
      </c>
      <c r="XEV593" s="138" t="e">
        <f>IF(#REF!="","",B592)</f>
        <v>#REF!</v>
      </c>
      <c r="XEW593" s="153" t="str">
        <f t="shared" si="224"/>
        <v/>
      </c>
      <c r="XEX593" s="138" t="e">
        <f>IF(ISNA(VLOOKUP(#REF!,'Summarized Plan'!$A:$U,19,0)),"",VLOOKUP(#REF!,'Summarized Plan'!$A:$U,19,0))</f>
        <v>#REF!</v>
      </c>
      <c r="XEY593" s="16" t="str">
        <f>IF('Truck Utilization'!A573=0,"",'Truck Utilization'!A573)</f>
        <v/>
      </c>
      <c r="XEZ593" s="16" t="str">
        <f>IF('Truck Utilization'!B573=0,"",'Truck Utilization'!B573)</f>
        <v/>
      </c>
      <c r="XFA593" s="138">
        <f t="shared" si="225"/>
        <v>1</v>
      </c>
      <c r="XFB593" s="138" t="str">
        <f>IF('DSR Attendance'!A534="","",'DSR Attendance'!A534)</f>
        <v/>
      </c>
      <c r="XFC593" s="138" t="str">
        <f>IF('DSR Attendance'!B534="","",'DSR Attendance'!B534)</f>
        <v/>
      </c>
    </row>
    <row r="594" spans="1:55 16375:16383" ht="14.4" customHeight="1">
      <c r="A594" s="190" t="str">
        <f>IF(L594="","",VLOOKUP(L594,'Truck Utilization'!B$3:C$300,2,FALSE))</f>
        <v/>
      </c>
      <c r="B594" s="191"/>
      <c r="C594" s="192" t="str">
        <f>IF($B594="","",VLOOKUP($B594,'DSR Attendance'!$A$3:$E$273,5,FALSE))</f>
        <v/>
      </c>
      <c r="D594" s="193"/>
      <c r="E594" s="637"/>
      <c r="F594" s="195"/>
      <c r="G594" s="195"/>
      <c r="H594" s="195"/>
      <c r="I594" s="196" t="str">
        <f>IF(E594="","",VLOOKUP(E594,'Summarized Plan'!A:B,2,0))</f>
        <v/>
      </c>
      <c r="J594" s="194"/>
      <c r="K594" s="194" t="s">
        <v>378</v>
      </c>
      <c r="L594" s="195"/>
      <c r="M594" s="194" t="str">
        <f t="shared" si="226"/>
        <v/>
      </c>
      <c r="N594" s="195" t="str">
        <f>IF(E594="","",VLOOKUP(E594,'Summarized Plan'!$A:$C,3,0))</f>
        <v/>
      </c>
      <c r="O594" s="195" t="str">
        <f>IF(E594="","",VLOOKUP(E594,'Summarized Plan'!$A:$G,7,0))</f>
        <v/>
      </c>
      <c r="P594" s="196"/>
      <c r="Q594" s="198">
        <f t="shared" si="227"/>
        <v>0</v>
      </c>
      <c r="R594" s="197" t="str">
        <f>IF($B594="","",VLOOKUP($Q594,'DSR Attendance'!$A$3:$D$179,4,FALSE))</f>
        <v/>
      </c>
      <c r="S594" s="197"/>
      <c r="T594" s="197">
        <f t="shared" si="228"/>
        <v>0</v>
      </c>
      <c r="U594" s="197">
        <f t="shared" si="229"/>
        <v>0</v>
      </c>
      <c r="V594" s="197" t="str">
        <f t="shared" si="230"/>
        <v/>
      </c>
      <c r="W594" s="197"/>
      <c r="X594" s="197" t="str">
        <f>_xlfn.IFNA(IF(L594="","",VLOOKUP(L594,'Truck Utilization'!B$3:D$147,3,FALSE)),"")</f>
        <v/>
      </c>
      <c r="Y594" s="197" t="str">
        <f>IF(X594="","",IF(E594="","",VLOOKUP(E594,'Summarized Plan'!$A:$E,5,0)))</f>
        <v/>
      </c>
      <c r="Z594" s="197">
        <f t="shared" si="231"/>
        <v>0</v>
      </c>
      <c r="AA594" s="197">
        <f t="shared" si="232"/>
        <v>0</v>
      </c>
      <c r="AB594" s="197" t="str">
        <f t="shared" si="233"/>
        <v/>
      </c>
      <c r="AC594" s="197"/>
      <c r="AD594" s="197">
        <f t="shared" si="234"/>
        <v>0</v>
      </c>
      <c r="AE594" s="197">
        <f t="shared" si="235"/>
        <v>0</v>
      </c>
      <c r="AF594" s="197" t="str">
        <f t="shared" si="236"/>
        <v/>
      </c>
      <c r="AG594" s="194"/>
      <c r="AH594" s="194"/>
      <c r="AI594" s="194"/>
      <c r="AJ594" s="193"/>
      <c r="AK594" s="199"/>
      <c r="AL594" s="194"/>
      <c r="AM594" s="115" t="e">
        <f t="shared" si="237"/>
        <v>#VALUE!</v>
      </c>
      <c r="AO594" s="11">
        <f t="shared" si="238"/>
        <v>0</v>
      </c>
      <c r="AP594" s="11" t="e">
        <f t="shared" si="239"/>
        <v>#N/A</v>
      </c>
      <c r="AQ594" s="11" t="str">
        <f t="shared" si="240"/>
        <v/>
      </c>
      <c r="AS594" s="202">
        <f t="shared" si="241"/>
        <v>0</v>
      </c>
      <c r="AT594" s="11" t="str">
        <f t="shared" si="242"/>
        <v/>
      </c>
      <c r="AW594" s="116"/>
      <c r="AX594" s="115" t="e">
        <f t="shared" si="243"/>
        <v>#VALUE!</v>
      </c>
      <c r="AY594" s="278" t="str">
        <f t="shared" si="244"/>
        <v/>
      </c>
      <c r="BC594" s="115" t="str">
        <f>IF(E594="","",_xlfn.XLOOKUP(E594,'Summarized Plan'!A:A,'Summarized Plan'!K:K))</f>
        <v/>
      </c>
      <c r="XEU594" s="138">
        <f t="shared" ref="XEU594:XEU625" si="245">COUNTIF($E:$E,E594)</f>
        <v>0</v>
      </c>
      <c r="XEV594" s="138" t="str">
        <f>IF(E594="","",B592)</f>
        <v/>
      </c>
      <c r="XEW594" s="153" t="str">
        <f t="shared" si="224"/>
        <v/>
      </c>
      <c r="XEX594" s="138" t="str">
        <f>IF(ISNA(VLOOKUP(E594,'Summarized Plan'!$A:$U,19,0)),"",VLOOKUP(E594,'Summarized Plan'!$A:$U,19,0))</f>
        <v/>
      </c>
      <c r="XEY594" s="16" t="str">
        <f>IF('Truck Utilization'!A574=0,"",'Truck Utilization'!A574)</f>
        <v/>
      </c>
      <c r="XEZ594" s="16" t="str">
        <f>IF('Truck Utilization'!B574=0,"",'Truck Utilization'!B574)</f>
        <v/>
      </c>
      <c r="XFA594" s="138">
        <f t="shared" si="225"/>
        <v>1</v>
      </c>
      <c r="XFB594" s="138" t="str">
        <f>IF('DSR Attendance'!A535="","",'DSR Attendance'!A535)</f>
        <v/>
      </c>
      <c r="XFC594" s="138" t="str">
        <f>IF('DSR Attendance'!B535="","",'DSR Attendance'!B535)</f>
        <v/>
      </c>
    </row>
    <row r="595" spans="1:55 16375:16383" ht="14.4" customHeight="1">
      <c r="A595" s="190" t="str">
        <f>IF(L595="","",VLOOKUP(L595,'Truck Utilization'!B$3:C$300,2,FALSE))</f>
        <v/>
      </c>
      <c r="B595" s="191"/>
      <c r="C595" s="192" t="str">
        <f>IF($B595="","",VLOOKUP($B595,'DSR Attendance'!$A$3:$E$273,5,FALSE))</f>
        <v/>
      </c>
      <c r="D595" s="193"/>
      <c r="E595" s="637"/>
      <c r="F595" s="195"/>
      <c r="G595" s="195"/>
      <c r="H595" s="195"/>
      <c r="I595" s="196" t="str">
        <f>IF(E595="","",VLOOKUP(E595,'Summarized Plan'!A:B,2,0))</f>
        <v/>
      </c>
      <c r="J595" s="194"/>
      <c r="K595" s="194" t="s">
        <v>378</v>
      </c>
      <c r="L595" s="195"/>
      <c r="M595" s="194" t="str">
        <f t="shared" si="226"/>
        <v/>
      </c>
      <c r="N595" s="195" t="str">
        <f>IF(E595="","",VLOOKUP(E595,'Summarized Plan'!$A:$C,3,0))</f>
        <v/>
      </c>
      <c r="O595" s="195" t="str">
        <f>IF(E595="","",VLOOKUP(E595,'Summarized Plan'!$A:$G,7,0))</f>
        <v/>
      </c>
      <c r="P595" s="196"/>
      <c r="Q595" s="198">
        <f t="shared" si="227"/>
        <v>0</v>
      </c>
      <c r="R595" s="197" t="str">
        <f>IF($B595="","",VLOOKUP($Q595,'DSR Attendance'!$A$3:$D$179,4,FALSE))</f>
        <v/>
      </c>
      <c r="S595" s="197"/>
      <c r="T595" s="197">
        <f t="shared" si="228"/>
        <v>0</v>
      </c>
      <c r="U595" s="197">
        <f t="shared" si="229"/>
        <v>0</v>
      </c>
      <c r="V595" s="197" t="str">
        <f t="shared" si="230"/>
        <v/>
      </c>
      <c r="W595" s="197"/>
      <c r="X595" s="197" t="str">
        <f>_xlfn.IFNA(IF(L595="","",VLOOKUP(L595,'Truck Utilization'!B$3:D$147,3,FALSE)),"")</f>
        <v/>
      </c>
      <c r="Y595" s="197" t="str">
        <f>IF(X595="","",IF(E595="","",VLOOKUP(E595,'Summarized Plan'!$A:$E,5,0)))</f>
        <v/>
      </c>
      <c r="Z595" s="197">
        <f t="shared" si="231"/>
        <v>0</v>
      </c>
      <c r="AA595" s="197">
        <f t="shared" si="232"/>
        <v>0</v>
      </c>
      <c r="AB595" s="197" t="str">
        <f t="shared" si="233"/>
        <v/>
      </c>
      <c r="AC595" s="197"/>
      <c r="AD595" s="197">
        <f t="shared" si="234"/>
        <v>0</v>
      </c>
      <c r="AE595" s="197">
        <f t="shared" si="235"/>
        <v>0</v>
      </c>
      <c r="AF595" s="197" t="str">
        <f t="shared" si="236"/>
        <v/>
      </c>
      <c r="AG595" s="194"/>
      <c r="AH595" s="194"/>
      <c r="AI595" s="194"/>
      <c r="AJ595" s="193"/>
      <c r="AK595" s="199"/>
      <c r="AL595" s="194"/>
      <c r="AM595" s="115" t="e">
        <f t="shared" si="237"/>
        <v>#VALUE!</v>
      </c>
      <c r="AO595" s="11">
        <f t="shared" si="238"/>
        <v>0</v>
      </c>
      <c r="AP595" s="11" t="e">
        <f t="shared" si="239"/>
        <v>#N/A</v>
      </c>
      <c r="AQ595" s="11" t="str">
        <f t="shared" si="240"/>
        <v/>
      </c>
      <c r="AS595" s="202">
        <f t="shared" si="241"/>
        <v>0</v>
      </c>
      <c r="AT595" s="11" t="str">
        <f t="shared" si="242"/>
        <v/>
      </c>
      <c r="AW595" s="116"/>
      <c r="AX595" s="115" t="e">
        <f t="shared" si="243"/>
        <v>#VALUE!</v>
      </c>
      <c r="AY595" s="278" t="str">
        <f t="shared" si="244"/>
        <v/>
      </c>
      <c r="BC595" s="115" t="str">
        <f>IF(E595="","",_xlfn.XLOOKUP(E595,'Summarized Plan'!A:A,'Summarized Plan'!K:K))</f>
        <v/>
      </c>
      <c r="XEU595" s="138">
        <f t="shared" si="245"/>
        <v>0</v>
      </c>
      <c r="XEV595" s="138" t="str">
        <f>IF(E595="","",B592)</f>
        <v/>
      </c>
      <c r="XEW595" s="153" t="str">
        <f t="shared" si="224"/>
        <v/>
      </c>
      <c r="XEX595" s="138" t="str">
        <f>IF(ISNA(VLOOKUP(E595,'Summarized Plan'!$A:$U,19,0)),"",VLOOKUP(E595,'Summarized Plan'!$A:$U,19,0))</f>
        <v/>
      </c>
      <c r="XEY595" s="16" t="str">
        <f>IF('Truck Utilization'!A575=0,"",'Truck Utilization'!A575)</f>
        <v/>
      </c>
      <c r="XEZ595" s="16" t="str">
        <f>IF('Truck Utilization'!B575=0,"",'Truck Utilization'!B575)</f>
        <v/>
      </c>
      <c r="XFA595" s="138">
        <f t="shared" si="225"/>
        <v>1</v>
      </c>
      <c r="XFB595" s="138" t="str">
        <f>IF('DSR Attendance'!A536="","",'DSR Attendance'!A536)</f>
        <v/>
      </c>
      <c r="XFC595" s="138" t="str">
        <f>IF('DSR Attendance'!B536="","",'DSR Attendance'!B536)</f>
        <v/>
      </c>
    </row>
    <row r="596" spans="1:55 16375:16383" ht="14.4" customHeight="1">
      <c r="A596" s="190" t="str">
        <f>IF(L596="","",VLOOKUP(L596,'Truck Utilization'!B$3:C$300,2,FALSE))</f>
        <v/>
      </c>
      <c r="B596" s="191"/>
      <c r="C596" s="192" t="str">
        <f>IF($B596="","",VLOOKUP($B596,'DSR Attendance'!$A$3:$E$273,5,FALSE))</f>
        <v/>
      </c>
      <c r="D596" s="193"/>
      <c r="E596" s="637"/>
      <c r="F596" s="195"/>
      <c r="G596" s="195"/>
      <c r="H596" s="195"/>
      <c r="I596" s="196" t="str">
        <f>IF(E596="","",VLOOKUP(E596,'Summarized Plan'!A:B,2,0))</f>
        <v/>
      </c>
      <c r="J596" s="194"/>
      <c r="K596" s="194" t="s">
        <v>378</v>
      </c>
      <c r="L596" s="195"/>
      <c r="M596" s="194" t="str">
        <f t="shared" si="226"/>
        <v/>
      </c>
      <c r="N596" s="195" t="str">
        <f>IF(E596="","",VLOOKUP(E596,'Summarized Plan'!$A:$C,3,0))</f>
        <v/>
      </c>
      <c r="O596" s="195" t="str">
        <f>IF(E596="","",VLOOKUP(E596,'Summarized Plan'!$A:$G,7,0))</f>
        <v/>
      </c>
      <c r="P596" s="196"/>
      <c r="Q596" s="198">
        <f t="shared" si="227"/>
        <v>0</v>
      </c>
      <c r="R596" s="197" t="str">
        <f>IF($B596="","",VLOOKUP($Q596,'DSR Attendance'!$A$3:$D$179,4,FALSE))</f>
        <v/>
      </c>
      <c r="S596" s="197"/>
      <c r="T596" s="197">
        <f t="shared" si="228"/>
        <v>0</v>
      </c>
      <c r="U596" s="197">
        <f t="shared" si="229"/>
        <v>0</v>
      </c>
      <c r="V596" s="197" t="str">
        <f t="shared" si="230"/>
        <v/>
      </c>
      <c r="W596" s="197"/>
      <c r="X596" s="197" t="str">
        <f>_xlfn.IFNA(IF(L596="","",VLOOKUP(L596,'Truck Utilization'!B$3:D$147,3,FALSE)),"")</f>
        <v/>
      </c>
      <c r="Y596" s="197" t="str">
        <f>IF(X596="","",IF(E596="","",VLOOKUP(E596,'Summarized Plan'!$A:$E,5,0)))</f>
        <v/>
      </c>
      <c r="Z596" s="197">
        <f t="shared" si="231"/>
        <v>0</v>
      </c>
      <c r="AA596" s="197">
        <f t="shared" si="232"/>
        <v>0</v>
      </c>
      <c r="AB596" s="197" t="str">
        <f t="shared" si="233"/>
        <v/>
      </c>
      <c r="AC596" s="197"/>
      <c r="AD596" s="197">
        <f t="shared" si="234"/>
        <v>0</v>
      </c>
      <c r="AE596" s="197">
        <f t="shared" si="235"/>
        <v>0</v>
      </c>
      <c r="AF596" s="197" t="str">
        <f t="shared" si="236"/>
        <v/>
      </c>
      <c r="AG596" s="194"/>
      <c r="AH596" s="194"/>
      <c r="AI596" s="194"/>
      <c r="AJ596" s="193"/>
      <c r="AK596" s="199"/>
      <c r="AL596" s="194"/>
      <c r="AM596" s="115" t="e">
        <f t="shared" si="237"/>
        <v>#VALUE!</v>
      </c>
      <c r="AO596" s="11">
        <f t="shared" si="238"/>
        <v>0</v>
      </c>
      <c r="AP596" s="11" t="e">
        <f t="shared" si="239"/>
        <v>#N/A</v>
      </c>
      <c r="AQ596" s="11" t="str">
        <f t="shared" si="240"/>
        <v/>
      </c>
      <c r="AS596" s="202">
        <f t="shared" si="241"/>
        <v>0</v>
      </c>
      <c r="AT596" s="11" t="str">
        <f t="shared" si="242"/>
        <v/>
      </c>
      <c r="AW596" s="116"/>
      <c r="AX596" s="115" t="e">
        <f t="shared" si="243"/>
        <v>#VALUE!</v>
      </c>
      <c r="AY596" s="278" t="str">
        <f t="shared" si="244"/>
        <v/>
      </c>
      <c r="BC596" s="115" t="str">
        <f>IF(E596="","",_xlfn.XLOOKUP(E596,'Summarized Plan'!A:A,'Summarized Plan'!K:K))</f>
        <v/>
      </c>
      <c r="XEU596" s="138">
        <f t="shared" si="245"/>
        <v>0</v>
      </c>
      <c r="XEV596" s="138" t="str">
        <f>IF(E596="","",B592)</f>
        <v/>
      </c>
      <c r="XEW596" s="153" t="str">
        <f t="shared" si="224"/>
        <v/>
      </c>
      <c r="XEX596" s="138" t="str">
        <f>IF(ISNA(VLOOKUP(E596,'Summarized Plan'!$A:$U,19,0)),"",VLOOKUP(E596,'Summarized Plan'!$A:$U,19,0))</f>
        <v/>
      </c>
      <c r="XEY596" s="16" t="str">
        <f>IF('Truck Utilization'!A576=0,"",'Truck Utilization'!A576)</f>
        <v/>
      </c>
      <c r="XEZ596" s="16" t="str">
        <f>IF('Truck Utilization'!B576=0,"",'Truck Utilization'!B576)</f>
        <v/>
      </c>
      <c r="XFA596" s="138">
        <f t="shared" si="225"/>
        <v>1</v>
      </c>
      <c r="XFB596" s="138" t="str">
        <f>IF('DSR Attendance'!A537="","",'DSR Attendance'!A537)</f>
        <v/>
      </c>
      <c r="XFC596" s="138" t="str">
        <f>IF('DSR Attendance'!B537="","",'DSR Attendance'!B537)</f>
        <v/>
      </c>
    </row>
    <row r="597" spans="1:55 16375:16383" ht="14.4" customHeight="1">
      <c r="A597" s="190" t="str">
        <f>IF(L597="","",VLOOKUP(L597,'Truck Utilization'!B$3:C$300,2,FALSE))</f>
        <v/>
      </c>
      <c r="B597" s="191"/>
      <c r="C597" s="192" t="str">
        <f>IF($B597="","",VLOOKUP($B597,'DSR Attendance'!$A$3:$E$273,5,FALSE))</f>
        <v/>
      </c>
      <c r="D597" s="193"/>
      <c r="E597" s="637"/>
      <c r="F597" s="195"/>
      <c r="G597" s="195"/>
      <c r="H597" s="195"/>
      <c r="I597" s="196" t="str">
        <f>IF(E597="","",VLOOKUP(E597,'Summarized Plan'!A:B,2,0))</f>
        <v/>
      </c>
      <c r="J597" s="194"/>
      <c r="K597" s="194" t="s">
        <v>378</v>
      </c>
      <c r="L597" s="195"/>
      <c r="M597" s="194" t="str">
        <f t="shared" si="226"/>
        <v/>
      </c>
      <c r="N597" s="195" t="str">
        <f>IF(E597="","",VLOOKUP(E597,'Summarized Plan'!$A:$C,3,0))</f>
        <v/>
      </c>
      <c r="O597" s="195" t="str">
        <f>IF(E597="","",VLOOKUP(E597,'Summarized Plan'!$A:$G,7,0))</f>
        <v/>
      </c>
      <c r="P597" s="196"/>
      <c r="Q597" s="198">
        <f t="shared" si="227"/>
        <v>0</v>
      </c>
      <c r="R597" s="197" t="str">
        <f>IF($B597="","",VLOOKUP($Q597,'DSR Attendance'!$A$3:$D$179,4,FALSE))</f>
        <v/>
      </c>
      <c r="S597" s="197"/>
      <c r="T597" s="197">
        <f t="shared" si="228"/>
        <v>0</v>
      </c>
      <c r="U597" s="197">
        <f t="shared" si="229"/>
        <v>0</v>
      </c>
      <c r="V597" s="197" t="str">
        <f t="shared" si="230"/>
        <v/>
      </c>
      <c r="W597" s="197"/>
      <c r="X597" s="197" t="str">
        <f>_xlfn.IFNA(IF(L597="","",VLOOKUP(L597,'Truck Utilization'!B$3:D$147,3,FALSE)),"")</f>
        <v/>
      </c>
      <c r="Y597" s="197" t="str">
        <f>IF(X597="","",IF(E597="","",VLOOKUP(E597,'Summarized Plan'!$A:$E,5,0)))</f>
        <v/>
      </c>
      <c r="Z597" s="197">
        <f t="shared" si="231"/>
        <v>0</v>
      </c>
      <c r="AA597" s="197">
        <f t="shared" si="232"/>
        <v>0</v>
      </c>
      <c r="AB597" s="197" t="str">
        <f t="shared" si="233"/>
        <v/>
      </c>
      <c r="AC597" s="197"/>
      <c r="AD597" s="197">
        <f t="shared" si="234"/>
        <v>0</v>
      </c>
      <c r="AE597" s="197">
        <f t="shared" si="235"/>
        <v>0</v>
      </c>
      <c r="AF597" s="197" t="str">
        <f t="shared" si="236"/>
        <v/>
      </c>
      <c r="AG597" s="194"/>
      <c r="AH597" s="194"/>
      <c r="AI597" s="194"/>
      <c r="AJ597" s="193"/>
      <c r="AK597" s="199"/>
      <c r="AL597" s="194"/>
      <c r="AM597" s="115" t="e">
        <f t="shared" si="237"/>
        <v>#VALUE!</v>
      </c>
      <c r="AO597" s="11">
        <f t="shared" si="238"/>
        <v>0</v>
      </c>
      <c r="AP597" s="11" t="e">
        <f t="shared" si="239"/>
        <v>#N/A</v>
      </c>
      <c r="AQ597" s="11" t="str">
        <f t="shared" si="240"/>
        <v/>
      </c>
      <c r="AS597" s="202">
        <f t="shared" si="241"/>
        <v>0</v>
      </c>
      <c r="AT597" s="11" t="str">
        <f t="shared" si="242"/>
        <v/>
      </c>
      <c r="AW597" s="116"/>
      <c r="AX597" s="115" t="e">
        <f t="shared" si="243"/>
        <v>#VALUE!</v>
      </c>
      <c r="AY597" s="278" t="str">
        <f t="shared" si="244"/>
        <v/>
      </c>
      <c r="BC597" s="115" t="str">
        <f>IF(E597="","",_xlfn.XLOOKUP(E597,'Summarized Plan'!A:A,'Summarized Plan'!K:K))</f>
        <v/>
      </c>
      <c r="XEU597" s="138">
        <f t="shared" si="245"/>
        <v>0</v>
      </c>
      <c r="XEV597" s="138" t="str">
        <f>IF(E597="","",B597)</f>
        <v/>
      </c>
      <c r="XEW597" s="153" t="str">
        <f t="shared" si="224"/>
        <v/>
      </c>
      <c r="XEX597" s="138" t="str">
        <f>IF(ISNA(VLOOKUP(E597,'Summarized Plan'!$A:$U,19,0)),"",VLOOKUP(E597,'Summarized Plan'!$A:$U,19,0))</f>
        <v/>
      </c>
      <c r="XEY597" s="16" t="str">
        <f>IF('Truck Utilization'!A577=0,"",'Truck Utilization'!A577)</f>
        <v/>
      </c>
      <c r="XEZ597" s="16" t="str">
        <f>IF('Truck Utilization'!B577=0,"",'Truck Utilization'!B577)</f>
        <v/>
      </c>
      <c r="XFA597" s="138">
        <f t="shared" si="225"/>
        <v>1</v>
      </c>
      <c r="XFB597" s="138" t="str">
        <f>IF('DSR Attendance'!A538="","",'DSR Attendance'!A538)</f>
        <v/>
      </c>
      <c r="XFC597" s="138" t="str">
        <f>IF('DSR Attendance'!B538="","",'DSR Attendance'!B538)</f>
        <v/>
      </c>
    </row>
    <row r="598" spans="1:55 16375:16383" ht="14.4" customHeight="1">
      <c r="A598" s="190" t="str">
        <f>IF(L598="","",VLOOKUP(L598,'Truck Utilization'!B$3:C$300,2,FALSE))</f>
        <v/>
      </c>
      <c r="B598" s="191"/>
      <c r="C598" s="192" t="str">
        <f>IF($B598="","",VLOOKUP($B598,'DSR Attendance'!$A$3:$E$273,5,FALSE))</f>
        <v/>
      </c>
      <c r="D598" s="193"/>
      <c r="E598" s="637"/>
      <c r="F598" s="195"/>
      <c r="G598" s="195"/>
      <c r="H598" s="195"/>
      <c r="I598" s="196" t="str">
        <f>IF(E598="","",VLOOKUP(E598,'Summarized Plan'!A:B,2,0))</f>
        <v/>
      </c>
      <c r="J598" s="194"/>
      <c r="K598" s="194" t="s">
        <v>378</v>
      </c>
      <c r="L598" s="195"/>
      <c r="M598" s="194" t="str">
        <f t="shared" si="226"/>
        <v/>
      </c>
      <c r="N598" s="195" t="str">
        <f>IF(E598="","",VLOOKUP(E598,'Summarized Plan'!$A:$C,3,0))</f>
        <v/>
      </c>
      <c r="O598" s="195" t="str">
        <f>IF(E598="","",VLOOKUP(E598,'Summarized Plan'!$A:$G,7,0))</f>
        <v/>
      </c>
      <c r="P598" s="196"/>
      <c r="Q598" s="198">
        <f t="shared" si="227"/>
        <v>0</v>
      </c>
      <c r="R598" s="197" t="str">
        <f>IF($B598="","",VLOOKUP($Q598,'DSR Attendance'!$A$3:$D$179,4,FALSE))</f>
        <v/>
      </c>
      <c r="S598" s="197"/>
      <c r="T598" s="197">
        <f t="shared" si="228"/>
        <v>0</v>
      </c>
      <c r="U598" s="197">
        <f t="shared" si="229"/>
        <v>0</v>
      </c>
      <c r="V598" s="197" t="str">
        <f t="shared" si="230"/>
        <v/>
      </c>
      <c r="W598" s="197"/>
      <c r="X598" s="197" t="str">
        <f>_xlfn.IFNA(IF(L598="","",VLOOKUP(L598,'Truck Utilization'!B$3:D$147,3,FALSE)),"")</f>
        <v/>
      </c>
      <c r="Y598" s="197" t="str">
        <f>IF(X598="","",IF(E598="","",VLOOKUP(E598,'Summarized Plan'!$A:$E,5,0)))</f>
        <v/>
      </c>
      <c r="Z598" s="197">
        <f t="shared" si="231"/>
        <v>0</v>
      </c>
      <c r="AA598" s="197">
        <f t="shared" si="232"/>
        <v>0</v>
      </c>
      <c r="AB598" s="197" t="str">
        <f t="shared" si="233"/>
        <v/>
      </c>
      <c r="AC598" s="197"/>
      <c r="AD598" s="197">
        <f t="shared" si="234"/>
        <v>0</v>
      </c>
      <c r="AE598" s="197">
        <f t="shared" si="235"/>
        <v>0</v>
      </c>
      <c r="AF598" s="197" t="str">
        <f t="shared" si="236"/>
        <v/>
      </c>
      <c r="AG598" s="194"/>
      <c r="AH598" s="194"/>
      <c r="AI598" s="194"/>
      <c r="AJ598" s="193"/>
      <c r="AK598" s="199"/>
      <c r="AL598" s="194"/>
      <c r="AM598" s="115" t="e">
        <f t="shared" si="237"/>
        <v>#VALUE!</v>
      </c>
      <c r="AO598" s="11">
        <f t="shared" si="238"/>
        <v>0</v>
      </c>
      <c r="AP598" s="11" t="e">
        <f t="shared" si="239"/>
        <v>#N/A</v>
      </c>
      <c r="AQ598" s="11" t="str">
        <f t="shared" si="240"/>
        <v/>
      </c>
      <c r="AS598" s="202">
        <f t="shared" si="241"/>
        <v>0</v>
      </c>
      <c r="AT598" s="11" t="str">
        <f t="shared" si="242"/>
        <v/>
      </c>
      <c r="AW598" s="116"/>
      <c r="AX598" s="115" t="e">
        <f t="shared" si="243"/>
        <v>#VALUE!</v>
      </c>
      <c r="AY598" s="278" t="str">
        <f t="shared" si="244"/>
        <v/>
      </c>
      <c r="BC598" s="115" t="str">
        <f>IF(E598="","",_xlfn.XLOOKUP(E598,'Summarized Plan'!A:A,'Summarized Plan'!K:K))</f>
        <v/>
      </c>
      <c r="XEU598" s="138">
        <f t="shared" si="245"/>
        <v>0</v>
      </c>
      <c r="XEV598" s="138" t="str">
        <f>IF(E598="","",B597)</f>
        <v/>
      </c>
      <c r="XEW598" s="153" t="str">
        <f t="shared" ref="XEW598:XEW661" si="246">IF(L598="","",L598)</f>
        <v/>
      </c>
      <c r="XEX598" s="138" t="str">
        <f>IF(ISNA(VLOOKUP(E598,'Summarized Plan'!$A:$U,19,0)),"",VLOOKUP(E598,'Summarized Plan'!$A:$U,19,0))</f>
        <v/>
      </c>
      <c r="XEY598" s="16" t="str">
        <f>IF('Truck Utilization'!A578=0,"",'Truck Utilization'!A578)</f>
        <v/>
      </c>
      <c r="XEZ598" s="16" t="str">
        <f>IF('Truck Utilization'!B578=0,"",'Truck Utilization'!B578)</f>
        <v/>
      </c>
      <c r="XFA598" s="138">
        <f t="shared" si="225"/>
        <v>1</v>
      </c>
      <c r="XFB598" s="138" t="str">
        <f>IF('DSR Attendance'!A539="","",'DSR Attendance'!A539)</f>
        <v/>
      </c>
      <c r="XFC598" s="138" t="str">
        <f>IF('DSR Attendance'!B539="","",'DSR Attendance'!B539)</f>
        <v/>
      </c>
    </row>
    <row r="599" spans="1:55 16375:16383" ht="14.4" customHeight="1">
      <c r="A599" s="190" t="str">
        <f>IF(L599="","",VLOOKUP(L599,'Truck Utilization'!B$3:C$300,2,FALSE))</f>
        <v/>
      </c>
      <c r="B599" s="191"/>
      <c r="C599" s="192" t="str">
        <f>IF($B599="","",VLOOKUP($B599,'DSR Attendance'!$A$3:$E$273,5,FALSE))</f>
        <v/>
      </c>
      <c r="D599" s="193"/>
      <c r="E599" s="637"/>
      <c r="F599" s="195"/>
      <c r="G599" s="195"/>
      <c r="H599" s="195"/>
      <c r="I599" s="196" t="str">
        <f>IF(E599="","",VLOOKUP(E599,'Summarized Plan'!A:B,2,0))</f>
        <v/>
      </c>
      <c r="J599" s="194"/>
      <c r="K599" s="194" t="s">
        <v>378</v>
      </c>
      <c r="L599" s="195"/>
      <c r="M599" s="194" t="str">
        <f t="shared" si="226"/>
        <v/>
      </c>
      <c r="N599" s="195" t="str">
        <f>IF(E599="","",VLOOKUP(E599,'Summarized Plan'!$A:$C,3,0))</f>
        <v/>
      </c>
      <c r="O599" s="195" t="str">
        <f>IF(E599="","",VLOOKUP(E599,'Summarized Plan'!$A:$G,7,0))</f>
        <v/>
      </c>
      <c r="P599" s="196"/>
      <c r="Q599" s="198">
        <f t="shared" si="227"/>
        <v>0</v>
      </c>
      <c r="R599" s="197" t="str">
        <f>IF($B599="","",VLOOKUP($Q599,'DSR Attendance'!$A$3:$D$179,4,FALSE))</f>
        <v/>
      </c>
      <c r="S599" s="197"/>
      <c r="T599" s="197">
        <f t="shared" si="228"/>
        <v>0</v>
      </c>
      <c r="U599" s="197">
        <f t="shared" si="229"/>
        <v>0</v>
      </c>
      <c r="V599" s="197" t="str">
        <f t="shared" si="230"/>
        <v/>
      </c>
      <c r="W599" s="197"/>
      <c r="X599" s="197" t="str">
        <f>_xlfn.IFNA(IF(L599="","",VLOOKUP(L599,'Truck Utilization'!B$3:D$147,3,FALSE)),"")</f>
        <v/>
      </c>
      <c r="Y599" s="197" t="str">
        <f>IF(X599="","",IF(E599="","",VLOOKUP(E599,'Summarized Plan'!$A:$E,5,0)))</f>
        <v/>
      </c>
      <c r="Z599" s="197">
        <f t="shared" si="231"/>
        <v>0</v>
      </c>
      <c r="AA599" s="197">
        <f t="shared" si="232"/>
        <v>0</v>
      </c>
      <c r="AB599" s="197" t="str">
        <f t="shared" si="233"/>
        <v/>
      </c>
      <c r="AC599" s="197"/>
      <c r="AD599" s="197">
        <f t="shared" si="234"/>
        <v>0</v>
      </c>
      <c r="AE599" s="197">
        <f t="shared" si="235"/>
        <v>0</v>
      </c>
      <c r="AF599" s="197" t="str">
        <f t="shared" si="236"/>
        <v/>
      </c>
      <c r="AG599" s="194"/>
      <c r="AH599" s="194"/>
      <c r="AI599" s="194"/>
      <c r="AJ599" s="193"/>
      <c r="AK599" s="199"/>
      <c r="AL599" s="194"/>
      <c r="AM599" s="115" t="e">
        <f t="shared" si="237"/>
        <v>#VALUE!</v>
      </c>
      <c r="AO599" s="11">
        <f t="shared" si="238"/>
        <v>0</v>
      </c>
      <c r="AP599" s="11" t="e">
        <f t="shared" si="239"/>
        <v>#N/A</v>
      </c>
      <c r="AQ599" s="11" t="str">
        <f t="shared" si="240"/>
        <v/>
      </c>
      <c r="AS599" s="202">
        <f t="shared" si="241"/>
        <v>0</v>
      </c>
      <c r="AT599" s="11" t="str">
        <f t="shared" si="242"/>
        <v/>
      </c>
      <c r="AW599" s="116"/>
      <c r="AX599" s="115" t="e">
        <f t="shared" si="243"/>
        <v>#VALUE!</v>
      </c>
      <c r="AY599" s="278" t="str">
        <f t="shared" si="244"/>
        <v/>
      </c>
      <c r="BC599" s="115" t="str">
        <f>IF(E599="","",_xlfn.XLOOKUP(E599,'Summarized Plan'!A:A,'Summarized Plan'!K:K))</f>
        <v/>
      </c>
      <c r="XEU599" s="138">
        <f t="shared" si="245"/>
        <v>0</v>
      </c>
      <c r="XEV599" s="138" t="str">
        <f>IF(E599="","",B597)</f>
        <v/>
      </c>
      <c r="XEW599" s="153" t="str">
        <f t="shared" si="246"/>
        <v/>
      </c>
      <c r="XEX599" s="138" t="str">
        <f>IF(ISNA(VLOOKUP(E599,'Summarized Plan'!$A:$U,19,0)),"",VLOOKUP(E599,'Summarized Plan'!$A:$U,19,0))</f>
        <v/>
      </c>
      <c r="XEY599" s="16" t="str">
        <f>IF('Truck Utilization'!A579=0,"",'Truck Utilization'!A579)</f>
        <v/>
      </c>
      <c r="XEZ599" s="16" t="str">
        <f>IF('Truck Utilization'!B579=0,"",'Truck Utilization'!B579)</f>
        <v/>
      </c>
      <c r="XFA599" s="138">
        <f t="shared" si="225"/>
        <v>1</v>
      </c>
      <c r="XFB599" s="138" t="str">
        <f>IF('DSR Attendance'!A540="","",'DSR Attendance'!A540)</f>
        <v/>
      </c>
      <c r="XFC599" s="138" t="str">
        <f>IF('DSR Attendance'!B540="","",'DSR Attendance'!B540)</f>
        <v/>
      </c>
    </row>
    <row r="600" spans="1:55 16375:16383" ht="14.4" customHeight="1">
      <c r="A600" s="190" t="str">
        <f>IF(L600="","",VLOOKUP(L600,'Truck Utilization'!B$3:C$300,2,FALSE))</f>
        <v/>
      </c>
      <c r="B600" s="191"/>
      <c r="C600" s="192" t="str">
        <f>IF($B600="","",VLOOKUP($B600,'DSR Attendance'!$A$3:$E$273,5,FALSE))</f>
        <v/>
      </c>
      <c r="D600" s="193"/>
      <c r="E600" s="637"/>
      <c r="F600" s="195"/>
      <c r="G600" s="195"/>
      <c r="H600" s="195"/>
      <c r="I600" s="196" t="str">
        <f>IF(E600="","",VLOOKUP(E600,'Summarized Plan'!A:B,2,0))</f>
        <v/>
      </c>
      <c r="J600" s="194"/>
      <c r="K600" s="194" t="s">
        <v>378</v>
      </c>
      <c r="L600" s="195"/>
      <c r="M600" s="194" t="str">
        <f t="shared" si="226"/>
        <v/>
      </c>
      <c r="N600" s="195" t="str">
        <f>IF(E600="","",VLOOKUP(E600,'Summarized Plan'!$A:$C,3,0))</f>
        <v/>
      </c>
      <c r="O600" s="195" t="str">
        <f>IF(E600="","",VLOOKUP(E600,'Summarized Plan'!$A:$G,7,0))</f>
        <v/>
      </c>
      <c r="P600" s="196"/>
      <c r="Q600" s="198">
        <f t="shared" si="227"/>
        <v>0</v>
      </c>
      <c r="R600" s="197" t="str">
        <f>IF($B600="","",VLOOKUP($Q600,'DSR Attendance'!$A$3:$D$179,4,FALSE))</f>
        <v/>
      </c>
      <c r="S600" s="197"/>
      <c r="T600" s="197">
        <f t="shared" si="228"/>
        <v>0</v>
      </c>
      <c r="U600" s="197">
        <f t="shared" si="229"/>
        <v>0</v>
      </c>
      <c r="V600" s="197" t="str">
        <f t="shared" si="230"/>
        <v/>
      </c>
      <c r="W600" s="197"/>
      <c r="X600" s="197" t="str">
        <f>_xlfn.IFNA(IF(L600="","",VLOOKUP(L600,'Truck Utilization'!B$3:D$147,3,FALSE)),"")</f>
        <v/>
      </c>
      <c r="Y600" s="197" t="str">
        <f>IF(X600="","",IF(E600="","",VLOOKUP(E600,'Summarized Plan'!$A:$E,5,0)))</f>
        <v/>
      </c>
      <c r="Z600" s="197">
        <f t="shared" si="231"/>
        <v>0</v>
      </c>
      <c r="AA600" s="197">
        <f t="shared" si="232"/>
        <v>0</v>
      </c>
      <c r="AB600" s="197" t="str">
        <f t="shared" si="233"/>
        <v/>
      </c>
      <c r="AC600" s="197"/>
      <c r="AD600" s="197">
        <f t="shared" si="234"/>
        <v>0</v>
      </c>
      <c r="AE600" s="197">
        <f t="shared" si="235"/>
        <v>0</v>
      </c>
      <c r="AF600" s="197" t="str">
        <f t="shared" si="236"/>
        <v/>
      </c>
      <c r="AG600" s="194"/>
      <c r="AH600" s="194"/>
      <c r="AI600" s="194"/>
      <c r="AJ600" s="193"/>
      <c r="AK600" s="199"/>
      <c r="AL600" s="194"/>
      <c r="AM600" s="115" t="e">
        <f t="shared" si="237"/>
        <v>#VALUE!</v>
      </c>
      <c r="AO600" s="11">
        <f t="shared" si="238"/>
        <v>0</v>
      </c>
      <c r="AP600" s="11" t="e">
        <f t="shared" si="239"/>
        <v>#N/A</v>
      </c>
      <c r="AQ600" s="11" t="str">
        <f t="shared" si="240"/>
        <v/>
      </c>
      <c r="AS600" s="202">
        <f t="shared" si="241"/>
        <v>0</v>
      </c>
      <c r="AT600" s="11" t="str">
        <f t="shared" si="242"/>
        <v/>
      </c>
      <c r="AW600" s="116"/>
      <c r="AX600" s="115" t="e">
        <f t="shared" si="243"/>
        <v>#VALUE!</v>
      </c>
      <c r="AY600" s="278" t="str">
        <f t="shared" si="244"/>
        <v/>
      </c>
      <c r="BC600" s="115" t="str">
        <f>IF(E600="","",_xlfn.XLOOKUP(E600,'Summarized Plan'!A:A,'Summarized Plan'!K:K))</f>
        <v/>
      </c>
      <c r="XEU600" s="138">
        <f t="shared" si="245"/>
        <v>0</v>
      </c>
      <c r="XEV600" s="138" t="str">
        <f>IF(E600="","",B597)</f>
        <v/>
      </c>
      <c r="XEW600" s="153" t="str">
        <f t="shared" si="246"/>
        <v/>
      </c>
      <c r="XEX600" s="138" t="str">
        <f>IF(ISNA(VLOOKUP(E600,'Summarized Plan'!$A:$U,19,0)),"",VLOOKUP(E600,'Summarized Plan'!$A:$U,19,0))</f>
        <v/>
      </c>
      <c r="XEY600" s="16" t="str">
        <f>IF('Truck Utilization'!A580=0,"",'Truck Utilization'!A580)</f>
        <v/>
      </c>
      <c r="XEZ600" s="16" t="str">
        <f>IF('Truck Utilization'!B580=0,"",'Truck Utilization'!B580)</f>
        <v/>
      </c>
      <c r="XFA600" s="138">
        <f t="shared" si="225"/>
        <v>1</v>
      </c>
      <c r="XFB600" s="138" t="str">
        <f>IF('DSR Attendance'!A541="","",'DSR Attendance'!A541)</f>
        <v/>
      </c>
      <c r="XFC600" s="138" t="str">
        <f>IF('DSR Attendance'!B541="","",'DSR Attendance'!B541)</f>
        <v/>
      </c>
    </row>
    <row r="601" spans="1:55 16375:16383" ht="14.4" customHeight="1">
      <c r="A601" s="190" t="str">
        <f>IF(L601="","",VLOOKUP(L601,'Truck Utilization'!B$3:C$300,2,FALSE))</f>
        <v/>
      </c>
      <c r="B601" s="191"/>
      <c r="C601" s="192" t="str">
        <f>IF($B601="","",VLOOKUP($B601,'DSR Attendance'!$A$3:$E$273,5,FALSE))</f>
        <v/>
      </c>
      <c r="D601" s="193"/>
      <c r="E601" s="637"/>
      <c r="F601" s="195"/>
      <c r="G601" s="195"/>
      <c r="H601" s="195"/>
      <c r="I601" s="196" t="str">
        <f>IF(E601="","",VLOOKUP(E601,'Summarized Plan'!A:B,2,0))</f>
        <v/>
      </c>
      <c r="J601" s="194"/>
      <c r="K601" s="194" t="s">
        <v>378</v>
      </c>
      <c r="L601" s="195"/>
      <c r="M601" s="194" t="str">
        <f t="shared" si="226"/>
        <v/>
      </c>
      <c r="N601" s="195" t="str">
        <f>IF(E601="","",VLOOKUP(E601,'Summarized Plan'!$A:$C,3,0))</f>
        <v/>
      </c>
      <c r="O601" s="195" t="str">
        <f>IF(E601="","",VLOOKUP(E601,'Summarized Plan'!$A:$G,7,0))</f>
        <v/>
      </c>
      <c r="P601" s="196"/>
      <c r="Q601" s="198">
        <f t="shared" si="227"/>
        <v>0</v>
      </c>
      <c r="R601" s="197" t="str">
        <f>IF($B601="","",VLOOKUP($Q601,'DSR Attendance'!$A$3:$D$179,4,FALSE))</f>
        <v/>
      </c>
      <c r="S601" s="197"/>
      <c r="T601" s="197">
        <f t="shared" si="228"/>
        <v>0</v>
      </c>
      <c r="U601" s="197">
        <f t="shared" si="229"/>
        <v>0</v>
      </c>
      <c r="V601" s="197" t="str">
        <f t="shared" si="230"/>
        <v/>
      </c>
      <c r="W601" s="197"/>
      <c r="X601" s="197" t="str">
        <f>_xlfn.IFNA(IF(L601="","",VLOOKUP(L601,'Truck Utilization'!B$3:D$147,3,FALSE)),"")</f>
        <v/>
      </c>
      <c r="Y601" s="197" t="str">
        <f>IF(X601="","",IF(E601="","",VLOOKUP(E601,'Summarized Plan'!$A:$E,5,0)))</f>
        <v/>
      </c>
      <c r="Z601" s="197">
        <f t="shared" si="231"/>
        <v>0</v>
      </c>
      <c r="AA601" s="197">
        <f t="shared" si="232"/>
        <v>0</v>
      </c>
      <c r="AB601" s="197" t="str">
        <f t="shared" si="233"/>
        <v/>
      </c>
      <c r="AC601" s="197"/>
      <c r="AD601" s="197">
        <f t="shared" si="234"/>
        <v>0</v>
      </c>
      <c r="AE601" s="197">
        <f t="shared" si="235"/>
        <v>0</v>
      </c>
      <c r="AF601" s="197" t="str">
        <f t="shared" si="236"/>
        <v/>
      </c>
      <c r="AG601" s="194"/>
      <c r="AH601" s="194"/>
      <c r="AI601" s="194"/>
      <c r="AJ601" s="193"/>
      <c r="AK601" s="199"/>
      <c r="AL601" s="194"/>
      <c r="AM601" s="115" t="e">
        <f t="shared" si="237"/>
        <v>#VALUE!</v>
      </c>
      <c r="AO601" s="11">
        <f t="shared" si="238"/>
        <v>0</v>
      </c>
      <c r="AP601" s="11" t="e">
        <f t="shared" si="239"/>
        <v>#N/A</v>
      </c>
      <c r="AQ601" s="11" t="str">
        <f t="shared" si="240"/>
        <v/>
      </c>
      <c r="AS601" s="202">
        <f t="shared" si="241"/>
        <v>0</v>
      </c>
      <c r="AT601" s="11" t="str">
        <f t="shared" si="242"/>
        <v/>
      </c>
      <c r="AW601" s="116"/>
      <c r="AX601" s="115" t="e">
        <f t="shared" si="243"/>
        <v>#VALUE!</v>
      </c>
      <c r="AY601" s="278" t="str">
        <f t="shared" si="244"/>
        <v/>
      </c>
      <c r="BC601" s="115" t="str">
        <f>IF(E601="","",_xlfn.XLOOKUP(E601,'Summarized Plan'!A:A,'Summarized Plan'!K:K))</f>
        <v/>
      </c>
      <c r="XEU601" s="138">
        <f t="shared" si="245"/>
        <v>0</v>
      </c>
      <c r="XEV601" s="138" t="str">
        <f>IF(E601="","",B597)</f>
        <v/>
      </c>
      <c r="XEW601" s="153" t="str">
        <f t="shared" si="246"/>
        <v/>
      </c>
      <c r="XEX601" s="138" t="str">
        <f>IF(ISNA(VLOOKUP(E601,'Summarized Plan'!$A:$U,19,0)),"",VLOOKUP(E601,'Summarized Plan'!$A:$U,19,0))</f>
        <v/>
      </c>
      <c r="XEY601" s="16" t="str">
        <f>IF('Truck Utilization'!A581=0,"",'Truck Utilization'!A581)</f>
        <v/>
      </c>
      <c r="XEZ601" s="16" t="str">
        <f>IF('Truck Utilization'!B581=0,"",'Truck Utilization'!B581)</f>
        <v/>
      </c>
      <c r="XFA601" s="138">
        <f t="shared" si="225"/>
        <v>1</v>
      </c>
      <c r="XFB601" s="138" t="str">
        <f>IF('DSR Attendance'!A542="","",'DSR Attendance'!A542)</f>
        <v/>
      </c>
      <c r="XFC601" s="138" t="str">
        <f>IF('DSR Attendance'!B542="","",'DSR Attendance'!B542)</f>
        <v/>
      </c>
    </row>
    <row r="602" spans="1:55 16375:16383" ht="14.4" customHeight="1">
      <c r="A602" s="190" t="str">
        <f>IF(L602="","",VLOOKUP(L602,'Truck Utilization'!B$3:C$300,2,FALSE))</f>
        <v/>
      </c>
      <c r="B602" s="191"/>
      <c r="C602" s="192" t="str">
        <f>IF($B602="","",VLOOKUP($B602,'DSR Attendance'!$A$3:$E$273,5,FALSE))</f>
        <v/>
      </c>
      <c r="D602" s="193"/>
      <c r="E602" s="637"/>
      <c r="F602" s="195"/>
      <c r="G602" s="195"/>
      <c r="H602" s="195"/>
      <c r="I602" s="196" t="str">
        <f>IF(E602="","",VLOOKUP(E602,'Summarized Plan'!A:B,2,0))</f>
        <v/>
      </c>
      <c r="J602" s="194"/>
      <c r="K602" s="194" t="s">
        <v>378</v>
      </c>
      <c r="L602" s="195"/>
      <c r="M602" s="194" t="str">
        <f t="shared" si="226"/>
        <v/>
      </c>
      <c r="N602" s="195" t="str">
        <f>IF(E602="","",VLOOKUP(E602,'Summarized Plan'!$A:$C,3,0))</f>
        <v/>
      </c>
      <c r="O602" s="195" t="str">
        <f>IF(E602="","",VLOOKUP(E602,'Summarized Plan'!$A:$G,7,0))</f>
        <v/>
      </c>
      <c r="P602" s="196"/>
      <c r="Q602" s="198">
        <f t="shared" si="227"/>
        <v>0</v>
      </c>
      <c r="R602" s="197" t="str">
        <f>IF($B602="","",VLOOKUP($Q602,'DSR Attendance'!$A$3:$D$179,4,FALSE))</f>
        <v/>
      </c>
      <c r="S602" s="197"/>
      <c r="T602" s="197">
        <f t="shared" si="228"/>
        <v>0</v>
      </c>
      <c r="U602" s="197">
        <f t="shared" si="229"/>
        <v>0</v>
      </c>
      <c r="V602" s="197" t="str">
        <f t="shared" si="230"/>
        <v/>
      </c>
      <c r="W602" s="197"/>
      <c r="X602" s="197" t="str">
        <f>_xlfn.IFNA(IF(L602="","",VLOOKUP(L602,'Truck Utilization'!B$3:D$147,3,FALSE)),"")</f>
        <v/>
      </c>
      <c r="Y602" s="197" t="str">
        <f>IF(X602="","",IF(E602="","",VLOOKUP(E602,'Summarized Plan'!$A:$E,5,0)))</f>
        <v/>
      </c>
      <c r="Z602" s="197">
        <f t="shared" si="231"/>
        <v>0</v>
      </c>
      <c r="AA602" s="197">
        <f t="shared" si="232"/>
        <v>0</v>
      </c>
      <c r="AB602" s="197" t="str">
        <f t="shared" si="233"/>
        <v/>
      </c>
      <c r="AC602" s="197"/>
      <c r="AD602" s="197">
        <f t="shared" si="234"/>
        <v>0</v>
      </c>
      <c r="AE602" s="197">
        <f t="shared" si="235"/>
        <v>0</v>
      </c>
      <c r="AF602" s="197" t="str">
        <f t="shared" si="236"/>
        <v/>
      </c>
      <c r="AG602" s="194"/>
      <c r="AH602" s="194"/>
      <c r="AI602" s="194"/>
      <c r="AJ602" s="193"/>
      <c r="AK602" s="199"/>
      <c r="AL602" s="194"/>
      <c r="AM602" s="115" t="e">
        <f t="shared" si="237"/>
        <v>#VALUE!</v>
      </c>
      <c r="AO602" s="11">
        <f t="shared" si="238"/>
        <v>0</v>
      </c>
      <c r="AP602" s="11" t="e">
        <f t="shared" si="239"/>
        <v>#N/A</v>
      </c>
      <c r="AQ602" s="11" t="str">
        <f t="shared" si="240"/>
        <v/>
      </c>
      <c r="AS602" s="202">
        <f t="shared" si="241"/>
        <v>0</v>
      </c>
      <c r="AT602" s="11" t="str">
        <f t="shared" si="242"/>
        <v/>
      </c>
      <c r="AW602" s="116"/>
      <c r="AX602" s="115" t="e">
        <f t="shared" si="243"/>
        <v>#VALUE!</v>
      </c>
      <c r="AY602" s="278" t="str">
        <f t="shared" si="244"/>
        <v/>
      </c>
      <c r="BC602" s="115" t="str">
        <f>IF(E602="","",_xlfn.XLOOKUP(E602,'Summarized Plan'!A:A,'Summarized Plan'!K:K))</f>
        <v/>
      </c>
      <c r="XEU602" s="138">
        <f t="shared" si="245"/>
        <v>0</v>
      </c>
      <c r="XEV602" s="138" t="str">
        <f>IF(E602="","",B602)</f>
        <v/>
      </c>
      <c r="XEW602" s="153" t="str">
        <f t="shared" si="246"/>
        <v/>
      </c>
      <c r="XEX602" s="138" t="str">
        <f>IF(ISNA(VLOOKUP(E602,'Summarized Plan'!$A:$U,19,0)),"",VLOOKUP(E602,'Summarized Plan'!$A:$U,19,0))</f>
        <v/>
      </c>
      <c r="XEY602" s="16" t="str">
        <f>IF('Truck Utilization'!A582=0,"",'Truck Utilization'!A582)</f>
        <v/>
      </c>
      <c r="XEZ602" s="16" t="str">
        <f>IF('Truck Utilization'!B582=0,"",'Truck Utilization'!B582)</f>
        <v/>
      </c>
      <c r="XFA602" s="138">
        <f t="shared" si="225"/>
        <v>1</v>
      </c>
      <c r="XFB602" s="138" t="str">
        <f>IF('DSR Attendance'!A543="","",'DSR Attendance'!A543)</f>
        <v/>
      </c>
      <c r="XFC602" s="138" t="str">
        <f>IF('DSR Attendance'!B543="","",'DSR Attendance'!B543)</f>
        <v/>
      </c>
    </row>
    <row r="603" spans="1:55 16375:16383" ht="14.4" customHeight="1">
      <c r="A603" s="190" t="str">
        <f>IF(L603="","",VLOOKUP(L603,'Truck Utilization'!B$3:C$300,2,FALSE))</f>
        <v/>
      </c>
      <c r="B603" s="191"/>
      <c r="C603" s="192" t="str">
        <f>IF($B603="","",VLOOKUP($B603,'DSR Attendance'!$A$3:$E$273,5,FALSE))</f>
        <v/>
      </c>
      <c r="D603" s="193"/>
      <c r="E603" s="637"/>
      <c r="F603" s="195"/>
      <c r="G603" s="195"/>
      <c r="H603" s="195"/>
      <c r="I603" s="196" t="str">
        <f>IF(E603="","",VLOOKUP(E603,'Summarized Plan'!A:B,2,0))</f>
        <v/>
      </c>
      <c r="J603" s="194"/>
      <c r="K603" s="194" t="s">
        <v>378</v>
      </c>
      <c r="L603" s="195"/>
      <c r="M603" s="194" t="str">
        <f t="shared" si="226"/>
        <v/>
      </c>
      <c r="N603" s="195" t="str">
        <f>IF(E603="","",VLOOKUP(E603,'Summarized Plan'!$A:$C,3,0))</f>
        <v/>
      </c>
      <c r="O603" s="195" t="str">
        <f>IF(E603="","",VLOOKUP(E603,'Summarized Plan'!$A:$G,7,0))</f>
        <v/>
      </c>
      <c r="P603" s="196"/>
      <c r="Q603" s="198">
        <f t="shared" si="227"/>
        <v>0</v>
      </c>
      <c r="R603" s="197" t="str">
        <f>IF($B603="","",VLOOKUP($Q603,'DSR Attendance'!$A$3:$D$179,4,FALSE))</f>
        <v/>
      </c>
      <c r="S603" s="197"/>
      <c r="T603" s="197">
        <f t="shared" si="228"/>
        <v>0</v>
      </c>
      <c r="U603" s="197">
        <f t="shared" si="229"/>
        <v>0</v>
      </c>
      <c r="V603" s="197" t="str">
        <f t="shared" si="230"/>
        <v/>
      </c>
      <c r="W603" s="197"/>
      <c r="X603" s="197" t="str">
        <f>_xlfn.IFNA(IF(L603="","",VLOOKUP(L603,'Truck Utilization'!B$3:D$147,3,FALSE)),"")</f>
        <v/>
      </c>
      <c r="Y603" s="197" t="str">
        <f>IF(X603="","",IF(E603="","",VLOOKUP(E603,'Summarized Plan'!$A:$E,5,0)))</f>
        <v/>
      </c>
      <c r="Z603" s="197">
        <f t="shared" si="231"/>
        <v>0</v>
      </c>
      <c r="AA603" s="197">
        <f t="shared" si="232"/>
        <v>0</v>
      </c>
      <c r="AB603" s="197" t="str">
        <f t="shared" si="233"/>
        <v/>
      </c>
      <c r="AC603" s="197"/>
      <c r="AD603" s="197">
        <f t="shared" si="234"/>
        <v>0</v>
      </c>
      <c r="AE603" s="197">
        <f t="shared" si="235"/>
        <v>0</v>
      </c>
      <c r="AF603" s="197" t="str">
        <f t="shared" si="236"/>
        <v/>
      </c>
      <c r="AG603" s="194"/>
      <c r="AH603" s="194"/>
      <c r="AI603" s="194"/>
      <c r="AJ603" s="193"/>
      <c r="AK603" s="199"/>
      <c r="AL603" s="194"/>
      <c r="AM603" s="115" t="e">
        <f t="shared" si="237"/>
        <v>#VALUE!</v>
      </c>
      <c r="AO603" s="11">
        <f t="shared" si="238"/>
        <v>0</v>
      </c>
      <c r="AP603" s="11" t="e">
        <f t="shared" si="239"/>
        <v>#N/A</v>
      </c>
      <c r="AQ603" s="11" t="str">
        <f t="shared" si="240"/>
        <v/>
      </c>
      <c r="AS603" s="202">
        <f t="shared" si="241"/>
        <v>0</v>
      </c>
      <c r="AT603" s="11" t="str">
        <f t="shared" si="242"/>
        <v/>
      </c>
      <c r="AW603" s="116"/>
      <c r="AX603" s="115" t="e">
        <f t="shared" si="243"/>
        <v>#VALUE!</v>
      </c>
      <c r="AY603" s="278" t="str">
        <f t="shared" si="244"/>
        <v/>
      </c>
      <c r="BC603" s="115" t="str">
        <f>IF(E603="","",_xlfn.XLOOKUP(E603,'Summarized Plan'!A:A,'Summarized Plan'!K:K))</f>
        <v/>
      </c>
      <c r="XEU603" s="138">
        <f t="shared" si="245"/>
        <v>0</v>
      </c>
      <c r="XEV603" s="138" t="str">
        <f>IF(E603="","",B602)</f>
        <v/>
      </c>
      <c r="XEW603" s="153" t="str">
        <f t="shared" si="246"/>
        <v/>
      </c>
      <c r="XEX603" s="138" t="str">
        <f>IF(ISNA(VLOOKUP(E603,'Summarized Plan'!$A:$U,19,0)),"",VLOOKUP(E603,'Summarized Plan'!$A:$U,19,0))</f>
        <v/>
      </c>
      <c r="XEY603" s="16" t="str">
        <f>IF('Truck Utilization'!A583=0,"",'Truck Utilization'!A583)</f>
        <v/>
      </c>
      <c r="XEZ603" s="16" t="str">
        <f>IF('Truck Utilization'!B583=0,"",'Truck Utilization'!B583)</f>
        <v/>
      </c>
      <c r="XFA603" s="138">
        <f t="shared" si="225"/>
        <v>1</v>
      </c>
      <c r="XFB603" s="138" t="str">
        <f>IF('DSR Attendance'!A544="","",'DSR Attendance'!A544)</f>
        <v/>
      </c>
      <c r="XFC603" s="138" t="str">
        <f>IF('DSR Attendance'!B544="","",'DSR Attendance'!B544)</f>
        <v/>
      </c>
    </row>
    <row r="604" spans="1:55 16375:16383" ht="14.4" customHeight="1">
      <c r="A604" s="190" t="str">
        <f>IF(L604="","",VLOOKUP(L604,'Truck Utilization'!B$3:C$300,2,FALSE))</f>
        <v/>
      </c>
      <c r="B604" s="191"/>
      <c r="C604" s="192" t="str">
        <f>IF($B604="","",VLOOKUP($B604,'DSR Attendance'!$A$3:$E$273,5,FALSE))</f>
        <v/>
      </c>
      <c r="D604" s="193"/>
      <c r="E604" s="637"/>
      <c r="F604" s="195"/>
      <c r="G604" s="195"/>
      <c r="H604" s="195"/>
      <c r="I604" s="196" t="str">
        <f>IF(E604="","",VLOOKUP(E604,'Summarized Plan'!A:B,2,0))</f>
        <v/>
      </c>
      <c r="J604" s="194"/>
      <c r="K604" s="194" t="s">
        <v>378</v>
      </c>
      <c r="L604" s="195"/>
      <c r="M604" s="194" t="str">
        <f t="shared" si="226"/>
        <v/>
      </c>
      <c r="N604" s="195" t="str">
        <f>IF(E604="","",VLOOKUP(E604,'Summarized Plan'!$A:$C,3,0))</f>
        <v/>
      </c>
      <c r="O604" s="195" t="str">
        <f>IF(E604="","",VLOOKUP(E604,'Summarized Plan'!$A:$G,7,0))</f>
        <v/>
      </c>
      <c r="P604" s="196"/>
      <c r="Q604" s="198">
        <f t="shared" si="227"/>
        <v>0</v>
      </c>
      <c r="R604" s="197" t="str">
        <f>IF($B604="","",VLOOKUP($Q604,'DSR Attendance'!$A$3:$D$179,4,FALSE))</f>
        <v/>
      </c>
      <c r="S604" s="197"/>
      <c r="T604" s="197">
        <f t="shared" si="228"/>
        <v>0</v>
      </c>
      <c r="U604" s="197">
        <f t="shared" si="229"/>
        <v>0</v>
      </c>
      <c r="V604" s="197" t="str">
        <f t="shared" si="230"/>
        <v/>
      </c>
      <c r="W604" s="197"/>
      <c r="X604" s="197" t="str">
        <f>_xlfn.IFNA(IF(L604="","",VLOOKUP(L604,'Truck Utilization'!B$3:D$147,3,FALSE)),"")</f>
        <v/>
      </c>
      <c r="Y604" s="197" t="str">
        <f>IF(X604="","",IF(E604="","",VLOOKUP(E604,'Summarized Plan'!$A:$E,5,0)))</f>
        <v/>
      </c>
      <c r="Z604" s="197">
        <f t="shared" si="231"/>
        <v>0</v>
      </c>
      <c r="AA604" s="197">
        <f t="shared" si="232"/>
        <v>0</v>
      </c>
      <c r="AB604" s="197" t="str">
        <f t="shared" si="233"/>
        <v/>
      </c>
      <c r="AC604" s="197"/>
      <c r="AD604" s="197">
        <f t="shared" si="234"/>
        <v>0</v>
      </c>
      <c r="AE604" s="197">
        <f t="shared" si="235"/>
        <v>0</v>
      </c>
      <c r="AF604" s="197" t="str">
        <f t="shared" si="236"/>
        <v/>
      </c>
      <c r="AG604" s="194"/>
      <c r="AH604" s="194"/>
      <c r="AI604" s="194"/>
      <c r="AJ604" s="193"/>
      <c r="AK604" s="199"/>
      <c r="AL604" s="194"/>
      <c r="AM604" s="115" t="e">
        <f t="shared" si="237"/>
        <v>#VALUE!</v>
      </c>
      <c r="AO604" s="11">
        <f t="shared" si="238"/>
        <v>0</v>
      </c>
      <c r="AP604" s="11" t="e">
        <f t="shared" si="239"/>
        <v>#N/A</v>
      </c>
      <c r="AQ604" s="11" t="str">
        <f t="shared" si="240"/>
        <v/>
      </c>
      <c r="AS604" s="202">
        <f t="shared" si="241"/>
        <v>0</v>
      </c>
      <c r="AT604" s="11" t="str">
        <f t="shared" si="242"/>
        <v/>
      </c>
      <c r="AW604" s="116"/>
      <c r="AX604" s="115" t="e">
        <f t="shared" si="243"/>
        <v>#VALUE!</v>
      </c>
      <c r="AY604" s="278" t="str">
        <f t="shared" si="244"/>
        <v/>
      </c>
      <c r="BC604" s="115" t="str">
        <f>IF(E604="","",_xlfn.XLOOKUP(E604,'Summarized Plan'!A:A,'Summarized Plan'!K:K))</f>
        <v/>
      </c>
      <c r="XEU604" s="138">
        <f t="shared" si="245"/>
        <v>0</v>
      </c>
      <c r="XEV604" s="138" t="str">
        <f>IF(E604="","",B602)</f>
        <v/>
      </c>
      <c r="XEW604" s="153" t="str">
        <f t="shared" si="246"/>
        <v/>
      </c>
      <c r="XEX604" s="138" t="str">
        <f>IF(ISNA(VLOOKUP(E604,'Summarized Plan'!$A:$U,19,0)),"",VLOOKUP(E604,'Summarized Plan'!$A:$U,19,0))</f>
        <v/>
      </c>
      <c r="XEY604" s="16" t="str">
        <f>IF('Truck Utilization'!A584=0,"",'Truck Utilization'!A584)</f>
        <v/>
      </c>
      <c r="XEZ604" s="16" t="str">
        <f>IF('Truck Utilization'!B584=0,"",'Truck Utilization'!B584)</f>
        <v/>
      </c>
      <c r="XFA604" s="138">
        <f t="shared" si="225"/>
        <v>1</v>
      </c>
      <c r="XFB604" s="138" t="str">
        <f>IF('DSR Attendance'!A545="","",'DSR Attendance'!A545)</f>
        <v/>
      </c>
      <c r="XFC604" s="138" t="str">
        <f>IF('DSR Attendance'!B545="","",'DSR Attendance'!B545)</f>
        <v/>
      </c>
    </row>
    <row r="605" spans="1:55 16375:16383" ht="14.4" customHeight="1">
      <c r="A605" s="190" t="str">
        <f>IF(L605="","",VLOOKUP(L605,'Truck Utilization'!B$3:C$300,2,FALSE))</f>
        <v/>
      </c>
      <c r="B605" s="191"/>
      <c r="C605" s="192" t="str">
        <f>IF($B605="","",VLOOKUP($B605,'DSR Attendance'!$A$3:$E$273,5,FALSE))</f>
        <v/>
      </c>
      <c r="D605" s="193"/>
      <c r="E605" s="637"/>
      <c r="F605" s="195"/>
      <c r="G605" s="195"/>
      <c r="H605" s="195"/>
      <c r="I605" s="196" t="str">
        <f>IF(E605="","",VLOOKUP(E605,'Summarized Plan'!A:B,2,0))</f>
        <v/>
      </c>
      <c r="J605" s="194"/>
      <c r="K605" s="194" t="s">
        <v>378</v>
      </c>
      <c r="L605" s="195"/>
      <c r="M605" s="194" t="str">
        <f t="shared" si="226"/>
        <v/>
      </c>
      <c r="N605" s="195" t="str">
        <f>IF(E605="","",VLOOKUP(E605,'Summarized Plan'!$A:$C,3,0))</f>
        <v/>
      </c>
      <c r="O605" s="195" t="str">
        <f>IF(E605="","",VLOOKUP(E605,'Summarized Plan'!$A:$G,7,0))</f>
        <v/>
      </c>
      <c r="P605" s="196"/>
      <c r="Q605" s="198">
        <f t="shared" si="227"/>
        <v>0</v>
      </c>
      <c r="R605" s="197" t="str">
        <f>IF($B605="","",VLOOKUP($Q605,'DSR Attendance'!$A$3:$D$179,4,FALSE))</f>
        <v/>
      </c>
      <c r="S605" s="197"/>
      <c r="T605" s="197">
        <f t="shared" si="228"/>
        <v>0</v>
      </c>
      <c r="U605" s="197">
        <f t="shared" si="229"/>
        <v>0</v>
      </c>
      <c r="V605" s="197" t="str">
        <f t="shared" si="230"/>
        <v/>
      </c>
      <c r="W605" s="197"/>
      <c r="X605" s="197" t="str">
        <f>_xlfn.IFNA(IF(L605="","",VLOOKUP(L605,'Truck Utilization'!B$3:D$147,3,FALSE)),"")</f>
        <v/>
      </c>
      <c r="Y605" s="197" t="str">
        <f>IF(X605="","",IF(E605="","",VLOOKUP(E605,'Summarized Plan'!$A:$E,5,0)))</f>
        <v/>
      </c>
      <c r="Z605" s="197">
        <f t="shared" si="231"/>
        <v>0</v>
      </c>
      <c r="AA605" s="197">
        <f t="shared" si="232"/>
        <v>0</v>
      </c>
      <c r="AB605" s="197" t="str">
        <f t="shared" si="233"/>
        <v/>
      </c>
      <c r="AC605" s="197"/>
      <c r="AD605" s="197">
        <f t="shared" si="234"/>
        <v>0</v>
      </c>
      <c r="AE605" s="197">
        <f t="shared" si="235"/>
        <v>0</v>
      </c>
      <c r="AF605" s="197" t="str">
        <f t="shared" si="236"/>
        <v/>
      </c>
      <c r="AG605" s="194"/>
      <c r="AH605" s="194"/>
      <c r="AI605" s="194"/>
      <c r="AJ605" s="193"/>
      <c r="AK605" s="199"/>
      <c r="AL605" s="194"/>
      <c r="AM605" s="115" t="e">
        <f t="shared" si="237"/>
        <v>#VALUE!</v>
      </c>
      <c r="AO605" s="11">
        <f t="shared" si="238"/>
        <v>0</v>
      </c>
      <c r="AP605" s="11" t="e">
        <f t="shared" si="239"/>
        <v>#N/A</v>
      </c>
      <c r="AQ605" s="11" t="str">
        <f t="shared" si="240"/>
        <v/>
      </c>
      <c r="AS605" s="202">
        <f t="shared" si="241"/>
        <v>0</v>
      </c>
      <c r="AT605" s="11" t="str">
        <f t="shared" si="242"/>
        <v/>
      </c>
      <c r="AW605" s="116"/>
      <c r="AX605" s="115" t="e">
        <f t="shared" si="243"/>
        <v>#VALUE!</v>
      </c>
      <c r="AY605" s="278" t="str">
        <f t="shared" si="244"/>
        <v/>
      </c>
      <c r="BC605" s="115" t="str">
        <f>IF(E605="","",_xlfn.XLOOKUP(E605,'Summarized Plan'!A:A,'Summarized Plan'!K:K))</f>
        <v/>
      </c>
      <c r="XEU605" s="138">
        <f t="shared" si="245"/>
        <v>0</v>
      </c>
      <c r="XEV605" s="138" t="str">
        <f>IF(E605="","",B602)</f>
        <v/>
      </c>
      <c r="XEW605" s="153" t="str">
        <f t="shared" si="246"/>
        <v/>
      </c>
      <c r="XEX605" s="138" t="str">
        <f>IF(ISNA(VLOOKUP(E605,'Summarized Plan'!$A:$U,19,0)),"",VLOOKUP(E605,'Summarized Plan'!$A:$U,19,0))</f>
        <v/>
      </c>
      <c r="XEY605" s="16" t="str">
        <f>IF('Truck Utilization'!A585=0,"",'Truck Utilization'!A585)</f>
        <v/>
      </c>
      <c r="XEZ605" s="16" t="str">
        <f>IF('Truck Utilization'!B585=0,"",'Truck Utilization'!B585)</f>
        <v/>
      </c>
      <c r="XFA605" s="138">
        <f t="shared" si="225"/>
        <v>1</v>
      </c>
      <c r="XFB605" s="138" t="str">
        <f>IF('DSR Attendance'!A546="","",'DSR Attendance'!A546)</f>
        <v/>
      </c>
      <c r="XFC605" s="138" t="str">
        <f>IF('DSR Attendance'!B546="","",'DSR Attendance'!B546)</f>
        <v/>
      </c>
    </row>
    <row r="606" spans="1:55 16375:16383" ht="14.4" customHeight="1">
      <c r="A606" s="190" t="str">
        <f>IF(L606="","",VLOOKUP(L606,'Truck Utilization'!B$3:C$300,2,FALSE))</f>
        <v/>
      </c>
      <c r="B606" s="191"/>
      <c r="C606" s="192" t="str">
        <f>IF($B606="","",VLOOKUP($B606,'DSR Attendance'!$A$3:$E$273,5,FALSE))</f>
        <v/>
      </c>
      <c r="D606" s="193"/>
      <c r="E606" s="637"/>
      <c r="F606" s="195"/>
      <c r="G606" s="195"/>
      <c r="H606" s="195"/>
      <c r="I606" s="196" t="str">
        <f>IF(E606="","",VLOOKUP(E606,'Summarized Plan'!A:B,2,0))</f>
        <v/>
      </c>
      <c r="J606" s="194"/>
      <c r="K606" s="194" t="s">
        <v>378</v>
      </c>
      <c r="L606" s="195"/>
      <c r="M606" s="194" t="str">
        <f t="shared" si="226"/>
        <v/>
      </c>
      <c r="N606" s="195" t="str">
        <f>IF(E606="","",VLOOKUP(E606,'Summarized Plan'!$A:$C,3,0))</f>
        <v/>
      </c>
      <c r="O606" s="195" t="str">
        <f>IF(E606="","",VLOOKUP(E606,'Summarized Plan'!$A:$G,7,0))</f>
        <v/>
      </c>
      <c r="P606" s="196"/>
      <c r="Q606" s="198">
        <f t="shared" si="227"/>
        <v>0</v>
      </c>
      <c r="R606" s="197" t="str">
        <f>IF($B606="","",VLOOKUP($Q606,'DSR Attendance'!$A$3:$D$179,4,FALSE))</f>
        <v/>
      </c>
      <c r="S606" s="197"/>
      <c r="T606" s="197">
        <f t="shared" si="228"/>
        <v>0</v>
      </c>
      <c r="U606" s="197">
        <f t="shared" si="229"/>
        <v>0</v>
      </c>
      <c r="V606" s="197" t="str">
        <f t="shared" si="230"/>
        <v/>
      </c>
      <c r="W606" s="197"/>
      <c r="X606" s="197" t="str">
        <f>_xlfn.IFNA(IF(L606="","",VLOOKUP(L606,'Truck Utilization'!B$3:D$147,3,FALSE)),"")</f>
        <v/>
      </c>
      <c r="Y606" s="197" t="str">
        <f>IF(X606="","",IF(E606="","",VLOOKUP(E606,'Summarized Plan'!$A:$E,5,0)))</f>
        <v/>
      </c>
      <c r="Z606" s="197">
        <f t="shared" si="231"/>
        <v>0</v>
      </c>
      <c r="AA606" s="197">
        <f t="shared" si="232"/>
        <v>0</v>
      </c>
      <c r="AB606" s="197" t="str">
        <f t="shared" si="233"/>
        <v/>
      </c>
      <c r="AC606" s="197"/>
      <c r="AD606" s="197">
        <f t="shared" si="234"/>
        <v>0</v>
      </c>
      <c r="AE606" s="197">
        <f t="shared" si="235"/>
        <v>0</v>
      </c>
      <c r="AF606" s="197" t="str">
        <f t="shared" si="236"/>
        <v/>
      </c>
      <c r="AG606" s="194"/>
      <c r="AH606" s="194"/>
      <c r="AI606" s="194"/>
      <c r="AJ606" s="193"/>
      <c r="AK606" s="199"/>
      <c r="AL606" s="194"/>
      <c r="AM606" s="115" t="e">
        <f t="shared" si="237"/>
        <v>#VALUE!</v>
      </c>
      <c r="AO606" s="11">
        <f t="shared" si="238"/>
        <v>0</v>
      </c>
      <c r="AP606" s="11" t="e">
        <f t="shared" si="239"/>
        <v>#N/A</v>
      </c>
      <c r="AQ606" s="11" t="str">
        <f t="shared" si="240"/>
        <v/>
      </c>
      <c r="AS606" s="202">
        <f t="shared" si="241"/>
        <v>0</v>
      </c>
      <c r="AT606" s="11" t="str">
        <f t="shared" si="242"/>
        <v/>
      </c>
      <c r="AW606" s="116"/>
      <c r="AX606" s="115" t="e">
        <f t="shared" si="243"/>
        <v>#VALUE!</v>
      </c>
      <c r="AY606" s="278" t="str">
        <f t="shared" si="244"/>
        <v/>
      </c>
      <c r="BC606" s="115" t="str">
        <f>IF(E606="","",_xlfn.XLOOKUP(E606,'Summarized Plan'!A:A,'Summarized Plan'!K:K))</f>
        <v/>
      </c>
      <c r="XEU606" s="138">
        <f t="shared" si="245"/>
        <v>0</v>
      </c>
      <c r="XEV606" s="138" t="str">
        <f>IF(E606="","",B602)</f>
        <v/>
      </c>
      <c r="XEW606" s="153" t="str">
        <f t="shared" si="246"/>
        <v/>
      </c>
      <c r="XEX606" s="138" t="str">
        <f>IF(ISNA(VLOOKUP(E606,'Summarized Plan'!$A:$U,19,0)),"",VLOOKUP(E606,'Summarized Plan'!$A:$U,19,0))</f>
        <v/>
      </c>
      <c r="XEY606" s="16" t="str">
        <f>IF('Truck Utilization'!A586=0,"",'Truck Utilization'!A586)</f>
        <v/>
      </c>
      <c r="XEZ606" s="16" t="str">
        <f>IF('Truck Utilization'!B586=0,"",'Truck Utilization'!B586)</f>
        <v/>
      </c>
      <c r="XFA606" s="138">
        <f t="shared" si="225"/>
        <v>1</v>
      </c>
      <c r="XFB606" s="138" t="str">
        <f>IF('DSR Attendance'!A547="","",'DSR Attendance'!A547)</f>
        <v/>
      </c>
      <c r="XFC606" s="138" t="str">
        <f>IF('DSR Attendance'!B547="","",'DSR Attendance'!B547)</f>
        <v/>
      </c>
    </row>
    <row r="607" spans="1:55 16375:16383" ht="14.4" customHeight="1">
      <c r="A607" s="190" t="str">
        <f>IF(L607="","",VLOOKUP(L607,'Truck Utilization'!B$3:C$300,2,FALSE))</f>
        <v/>
      </c>
      <c r="B607" s="191"/>
      <c r="C607" s="192" t="str">
        <f>IF($B607="","",VLOOKUP($B607,'DSR Attendance'!$A$3:$E$273,5,FALSE))</f>
        <v/>
      </c>
      <c r="D607" s="193"/>
      <c r="E607" s="637"/>
      <c r="F607" s="195"/>
      <c r="G607" s="195"/>
      <c r="H607" s="195"/>
      <c r="I607" s="196" t="str">
        <f>IF(E607="","",VLOOKUP(E607,'Summarized Plan'!A:B,2,0))</f>
        <v/>
      </c>
      <c r="J607" s="194"/>
      <c r="K607" s="194" t="s">
        <v>378</v>
      </c>
      <c r="L607" s="195"/>
      <c r="M607" s="194" t="str">
        <f t="shared" si="226"/>
        <v/>
      </c>
      <c r="N607" s="195" t="str">
        <f>IF(E607="","",VLOOKUP(E607,'Summarized Plan'!$A:$C,3,0))</f>
        <v/>
      </c>
      <c r="O607" s="195" t="str">
        <f>IF(E607="","",VLOOKUP(E607,'Summarized Plan'!$A:$G,7,0))</f>
        <v/>
      </c>
      <c r="P607" s="196"/>
      <c r="Q607" s="198">
        <f t="shared" si="227"/>
        <v>0</v>
      </c>
      <c r="R607" s="197" t="str">
        <f>IF($B607="","",VLOOKUP($Q607,'DSR Attendance'!$A$3:$D$179,4,FALSE))</f>
        <v/>
      </c>
      <c r="S607" s="197"/>
      <c r="T607" s="197">
        <f t="shared" si="228"/>
        <v>0</v>
      </c>
      <c r="U607" s="197">
        <f t="shared" si="229"/>
        <v>0</v>
      </c>
      <c r="V607" s="197" t="str">
        <f t="shared" si="230"/>
        <v/>
      </c>
      <c r="W607" s="197"/>
      <c r="X607" s="197" t="str">
        <f>_xlfn.IFNA(IF(L607="","",VLOOKUP(L607,'Truck Utilization'!B$3:D$147,3,FALSE)),"")</f>
        <v/>
      </c>
      <c r="Y607" s="197" t="str">
        <f>IF(X607="","",IF(E607="","",VLOOKUP(E607,'Summarized Plan'!$A:$E,5,0)))</f>
        <v/>
      </c>
      <c r="Z607" s="197">
        <f t="shared" si="231"/>
        <v>0</v>
      </c>
      <c r="AA607" s="197">
        <f t="shared" si="232"/>
        <v>0</v>
      </c>
      <c r="AB607" s="197" t="str">
        <f t="shared" si="233"/>
        <v/>
      </c>
      <c r="AC607" s="197"/>
      <c r="AD607" s="197">
        <f t="shared" si="234"/>
        <v>0</v>
      </c>
      <c r="AE607" s="197">
        <f t="shared" si="235"/>
        <v>0</v>
      </c>
      <c r="AF607" s="197" t="str">
        <f t="shared" si="236"/>
        <v/>
      </c>
      <c r="AG607" s="194"/>
      <c r="AH607" s="194"/>
      <c r="AI607" s="194"/>
      <c r="AJ607" s="193"/>
      <c r="AK607" s="199"/>
      <c r="AL607" s="194"/>
      <c r="AM607" s="115" t="e">
        <f t="shared" si="237"/>
        <v>#VALUE!</v>
      </c>
      <c r="AO607" s="11">
        <f t="shared" si="238"/>
        <v>0</v>
      </c>
      <c r="AP607" s="11" t="e">
        <f t="shared" si="239"/>
        <v>#N/A</v>
      </c>
      <c r="AQ607" s="11" t="str">
        <f t="shared" si="240"/>
        <v/>
      </c>
      <c r="AS607" s="202">
        <f t="shared" si="241"/>
        <v>0</v>
      </c>
      <c r="AT607" s="11" t="str">
        <f t="shared" si="242"/>
        <v/>
      </c>
      <c r="AW607" s="116"/>
      <c r="AX607" s="115" t="e">
        <f t="shared" si="243"/>
        <v>#VALUE!</v>
      </c>
      <c r="AY607" s="278" t="str">
        <f t="shared" si="244"/>
        <v/>
      </c>
      <c r="BC607" s="115" t="str">
        <f>IF(E607="","",_xlfn.XLOOKUP(E607,'Summarized Plan'!A:A,'Summarized Plan'!K:K))</f>
        <v/>
      </c>
      <c r="XEU607" s="138">
        <f t="shared" si="245"/>
        <v>0</v>
      </c>
      <c r="XEV607" s="138" t="str">
        <f>IF(E607="","",#REF!)</f>
        <v/>
      </c>
      <c r="XEW607" s="153" t="str">
        <f t="shared" si="246"/>
        <v/>
      </c>
      <c r="XEX607" s="138" t="str">
        <f>IF(ISNA(VLOOKUP(E607,'Summarized Plan'!$A:$U,19,0)),"",VLOOKUP(E607,'Summarized Plan'!$A:$U,19,0))</f>
        <v/>
      </c>
      <c r="XEY607" s="16" t="str">
        <f>IF('Truck Utilization'!A587=0,"",'Truck Utilization'!A587)</f>
        <v/>
      </c>
      <c r="XEZ607" s="16" t="str">
        <f>IF('Truck Utilization'!B587=0,"",'Truck Utilization'!B587)</f>
        <v/>
      </c>
      <c r="XFA607" s="138">
        <f t="shared" si="225"/>
        <v>1</v>
      </c>
      <c r="XFB607" s="138" t="str">
        <f>IF('DSR Attendance'!A548="","",'DSR Attendance'!A548)</f>
        <v/>
      </c>
      <c r="XFC607" s="138" t="str">
        <f>IF('DSR Attendance'!B548="","",'DSR Attendance'!B548)</f>
        <v/>
      </c>
    </row>
    <row r="608" spans="1:55 16375:16383" ht="14.4" customHeight="1">
      <c r="A608" s="190" t="str">
        <f>IF(L608="","",VLOOKUP(L608,'Truck Utilization'!B$3:C$300,2,FALSE))</f>
        <v/>
      </c>
      <c r="B608" s="191"/>
      <c r="C608" s="192" t="str">
        <f>IF($B608="","",VLOOKUP($B608,'DSR Attendance'!$A$3:$E$273,5,FALSE))</f>
        <v/>
      </c>
      <c r="D608" s="193"/>
      <c r="E608" s="637"/>
      <c r="F608" s="195"/>
      <c r="G608" s="195"/>
      <c r="H608" s="195"/>
      <c r="I608" s="196" t="str">
        <f>IF(E608="","",VLOOKUP(E608,'Summarized Plan'!A:B,2,0))</f>
        <v/>
      </c>
      <c r="J608" s="194"/>
      <c r="K608" s="194" t="s">
        <v>378</v>
      </c>
      <c r="L608" s="195"/>
      <c r="M608" s="194" t="str">
        <f t="shared" si="226"/>
        <v/>
      </c>
      <c r="N608" s="195" t="str">
        <f>IF(E608="","",VLOOKUP(E608,'Summarized Plan'!$A:$C,3,0))</f>
        <v/>
      </c>
      <c r="O608" s="195" t="str">
        <f>IF(E608="","",VLOOKUP(E608,'Summarized Plan'!$A:$G,7,0))</f>
        <v/>
      </c>
      <c r="P608" s="196"/>
      <c r="Q608" s="198">
        <f t="shared" si="227"/>
        <v>0</v>
      </c>
      <c r="R608" s="197" t="str">
        <f>IF($B608="","",VLOOKUP($Q608,'DSR Attendance'!$A$3:$D$179,4,FALSE))</f>
        <v/>
      </c>
      <c r="S608" s="197"/>
      <c r="T608" s="197">
        <f t="shared" si="228"/>
        <v>0</v>
      </c>
      <c r="U608" s="197">
        <f t="shared" si="229"/>
        <v>0</v>
      </c>
      <c r="V608" s="197" t="str">
        <f t="shared" si="230"/>
        <v/>
      </c>
      <c r="W608" s="197"/>
      <c r="X608" s="197" t="str">
        <f>_xlfn.IFNA(IF(L608="","",VLOOKUP(L608,'Truck Utilization'!B$3:D$147,3,FALSE)),"")</f>
        <v/>
      </c>
      <c r="Y608" s="197" t="str">
        <f>IF(X608="","",IF(E608="","",VLOOKUP(E608,'Summarized Plan'!$A:$E,5,0)))</f>
        <v/>
      </c>
      <c r="Z608" s="197">
        <f t="shared" si="231"/>
        <v>0</v>
      </c>
      <c r="AA608" s="197">
        <f t="shared" si="232"/>
        <v>0</v>
      </c>
      <c r="AB608" s="197" t="str">
        <f t="shared" si="233"/>
        <v/>
      </c>
      <c r="AC608" s="197"/>
      <c r="AD608" s="197">
        <f t="shared" si="234"/>
        <v>0</v>
      </c>
      <c r="AE608" s="197">
        <f t="shared" si="235"/>
        <v>0</v>
      </c>
      <c r="AF608" s="197" t="str">
        <f t="shared" si="236"/>
        <v/>
      </c>
      <c r="AG608" s="194"/>
      <c r="AH608" s="194"/>
      <c r="AI608" s="194"/>
      <c r="AJ608" s="193"/>
      <c r="AK608" s="199"/>
      <c r="AL608" s="194"/>
      <c r="AM608" s="115" t="e">
        <f t="shared" si="237"/>
        <v>#VALUE!</v>
      </c>
      <c r="AO608" s="11">
        <f t="shared" si="238"/>
        <v>0</v>
      </c>
      <c r="AP608" s="11" t="e">
        <f t="shared" si="239"/>
        <v>#N/A</v>
      </c>
      <c r="AQ608" s="11" t="str">
        <f t="shared" si="240"/>
        <v/>
      </c>
      <c r="AS608" s="202">
        <f t="shared" si="241"/>
        <v>0</v>
      </c>
      <c r="AT608" s="11" t="str">
        <f t="shared" si="242"/>
        <v/>
      </c>
      <c r="AW608" s="116"/>
      <c r="AX608" s="115" t="e">
        <f t="shared" si="243"/>
        <v>#VALUE!</v>
      </c>
      <c r="AY608" s="278" t="str">
        <f t="shared" si="244"/>
        <v/>
      </c>
      <c r="BC608" s="115" t="str">
        <f>IF(E608="","",_xlfn.XLOOKUP(E608,'Summarized Plan'!A:A,'Summarized Plan'!K:K))</f>
        <v/>
      </c>
      <c r="XEU608" s="138">
        <f t="shared" si="245"/>
        <v>0</v>
      </c>
      <c r="XEV608" s="138" t="str">
        <f>IF(E608="","",#REF!)</f>
        <v/>
      </c>
      <c r="XEW608" s="153" t="str">
        <f t="shared" si="246"/>
        <v/>
      </c>
      <c r="XEX608" s="138" t="str">
        <f>IF(ISNA(VLOOKUP(E608,'Summarized Plan'!$A:$U,19,0)),"",VLOOKUP(E608,'Summarized Plan'!$A:$U,19,0))</f>
        <v/>
      </c>
      <c r="XEY608" s="16" t="str">
        <f>IF('Truck Utilization'!A588=0,"",'Truck Utilization'!A588)</f>
        <v/>
      </c>
      <c r="XEZ608" s="16" t="str">
        <f>IF('Truck Utilization'!B588=0,"",'Truck Utilization'!B588)</f>
        <v/>
      </c>
      <c r="XFA608" s="138">
        <f t="shared" si="225"/>
        <v>1</v>
      </c>
      <c r="XFB608" s="138" t="str">
        <f>IF('DSR Attendance'!A549="","",'DSR Attendance'!A549)</f>
        <v/>
      </c>
      <c r="XFC608" s="138" t="str">
        <f>IF('DSR Attendance'!B549="","",'DSR Attendance'!B549)</f>
        <v/>
      </c>
    </row>
    <row r="609" spans="1:55 16375:16383" ht="14.4" customHeight="1">
      <c r="A609" s="190" t="str">
        <f>IF(L609="","",VLOOKUP(L609,'Truck Utilization'!B$3:C$300,2,FALSE))</f>
        <v/>
      </c>
      <c r="B609" s="191"/>
      <c r="C609" s="192" t="str">
        <f>IF($B609="","",VLOOKUP($B609,'DSR Attendance'!$A$3:$E$273,5,FALSE))</f>
        <v/>
      </c>
      <c r="D609" s="193"/>
      <c r="E609" s="637"/>
      <c r="F609" s="195"/>
      <c r="G609" s="195"/>
      <c r="H609" s="195"/>
      <c r="I609" s="196" t="str">
        <f>IF(E609="","",VLOOKUP(E609,'Summarized Plan'!A:B,2,0))</f>
        <v/>
      </c>
      <c r="J609" s="194"/>
      <c r="K609" s="194" t="s">
        <v>378</v>
      </c>
      <c r="L609" s="195"/>
      <c r="M609" s="194" t="str">
        <f t="shared" si="226"/>
        <v/>
      </c>
      <c r="N609" s="195" t="str">
        <f>IF(E609="","",VLOOKUP(E609,'Summarized Plan'!$A:$C,3,0))</f>
        <v/>
      </c>
      <c r="O609" s="195" t="str">
        <f>IF(E609="","",VLOOKUP(E609,'Summarized Plan'!$A:$G,7,0))</f>
        <v/>
      </c>
      <c r="P609" s="196"/>
      <c r="Q609" s="198">
        <f t="shared" si="227"/>
        <v>0</v>
      </c>
      <c r="R609" s="197" t="str">
        <f>IF($B609="","",VLOOKUP($Q609,'DSR Attendance'!$A$3:$D$179,4,FALSE))</f>
        <v/>
      </c>
      <c r="S609" s="197"/>
      <c r="T609" s="197">
        <f t="shared" si="228"/>
        <v>0</v>
      </c>
      <c r="U609" s="197">
        <f t="shared" si="229"/>
        <v>0</v>
      </c>
      <c r="V609" s="197" t="str">
        <f t="shared" si="230"/>
        <v/>
      </c>
      <c r="W609" s="197"/>
      <c r="X609" s="197" t="str">
        <f>_xlfn.IFNA(IF(L609="","",VLOOKUP(L609,'Truck Utilization'!B$3:D$147,3,FALSE)),"")</f>
        <v/>
      </c>
      <c r="Y609" s="197" t="str">
        <f>IF(X609="","",IF(E609="","",VLOOKUP(E609,'Summarized Plan'!$A:$E,5,0)))</f>
        <v/>
      </c>
      <c r="Z609" s="197">
        <f t="shared" si="231"/>
        <v>0</v>
      </c>
      <c r="AA609" s="197">
        <f t="shared" si="232"/>
        <v>0</v>
      </c>
      <c r="AB609" s="197" t="str">
        <f t="shared" si="233"/>
        <v/>
      </c>
      <c r="AC609" s="197"/>
      <c r="AD609" s="197">
        <f t="shared" si="234"/>
        <v>0</v>
      </c>
      <c r="AE609" s="197">
        <f t="shared" si="235"/>
        <v>0</v>
      </c>
      <c r="AF609" s="197" t="str">
        <f t="shared" si="236"/>
        <v/>
      </c>
      <c r="AG609" s="194"/>
      <c r="AH609" s="194"/>
      <c r="AI609" s="194"/>
      <c r="AJ609" s="193"/>
      <c r="AK609" s="199"/>
      <c r="AL609" s="194"/>
      <c r="AM609" s="115" t="e">
        <f t="shared" si="237"/>
        <v>#VALUE!</v>
      </c>
      <c r="AO609" s="11">
        <f t="shared" si="238"/>
        <v>0</v>
      </c>
      <c r="AP609" s="11" t="e">
        <f t="shared" si="239"/>
        <v>#N/A</v>
      </c>
      <c r="AQ609" s="11" t="str">
        <f t="shared" si="240"/>
        <v/>
      </c>
      <c r="AS609" s="202">
        <f t="shared" si="241"/>
        <v>0</v>
      </c>
      <c r="AT609" s="11" t="str">
        <f t="shared" si="242"/>
        <v/>
      </c>
      <c r="AW609" s="116"/>
      <c r="AX609" s="115" t="e">
        <f t="shared" si="243"/>
        <v>#VALUE!</v>
      </c>
      <c r="AY609" s="278" t="str">
        <f t="shared" si="244"/>
        <v/>
      </c>
      <c r="BC609" s="115" t="str">
        <f>IF(E609="","",_xlfn.XLOOKUP(E609,'Summarized Plan'!A:A,'Summarized Plan'!K:K))</f>
        <v/>
      </c>
      <c r="XEU609" s="138">
        <f t="shared" si="245"/>
        <v>0</v>
      </c>
      <c r="XEV609" s="138" t="str">
        <f>IF(E609="","",#REF!)</f>
        <v/>
      </c>
      <c r="XEW609" s="153" t="str">
        <f t="shared" si="246"/>
        <v/>
      </c>
      <c r="XEX609" s="138" t="str">
        <f>IF(ISNA(VLOOKUP(E609,'Summarized Plan'!$A:$U,19,0)),"",VLOOKUP(E609,'Summarized Plan'!$A:$U,19,0))</f>
        <v/>
      </c>
      <c r="XEY609" s="16" t="str">
        <f>IF('Truck Utilization'!A589=0,"",'Truck Utilization'!A589)</f>
        <v/>
      </c>
      <c r="XEZ609" s="16" t="str">
        <f>IF('Truck Utilization'!B589=0,"",'Truck Utilization'!B589)</f>
        <v/>
      </c>
      <c r="XFA609" s="138">
        <f t="shared" si="225"/>
        <v>1</v>
      </c>
      <c r="XFB609" s="138" t="str">
        <f>IF('DSR Attendance'!A550="","",'DSR Attendance'!A550)</f>
        <v/>
      </c>
      <c r="XFC609" s="138" t="str">
        <f>IF('DSR Attendance'!B550="","",'DSR Attendance'!B550)</f>
        <v/>
      </c>
    </row>
    <row r="610" spans="1:55 16375:16383" ht="14.4" customHeight="1">
      <c r="A610" s="190" t="str">
        <f>IF(L610="","",VLOOKUP(L610,'Truck Utilization'!B$3:C$300,2,FALSE))</f>
        <v/>
      </c>
      <c r="B610" s="191"/>
      <c r="C610" s="192" t="str">
        <f>IF($B610="","",VLOOKUP($B610,'DSR Attendance'!$A$3:$E$273,5,FALSE))</f>
        <v/>
      </c>
      <c r="D610" s="193"/>
      <c r="E610" s="637"/>
      <c r="F610" s="195"/>
      <c r="G610" s="195"/>
      <c r="H610" s="195"/>
      <c r="I610" s="196" t="str">
        <f>IF(E610="","",VLOOKUP(E610,'Summarized Plan'!A:B,2,0))</f>
        <v/>
      </c>
      <c r="J610" s="194"/>
      <c r="K610" s="194" t="s">
        <v>378</v>
      </c>
      <c r="L610" s="195"/>
      <c r="M610" s="194" t="str">
        <f t="shared" si="226"/>
        <v/>
      </c>
      <c r="N610" s="195" t="str">
        <f>IF(E610="","",VLOOKUP(E610,'Summarized Plan'!$A:$C,3,0))</f>
        <v/>
      </c>
      <c r="O610" s="195" t="str">
        <f>IF(E610="","",VLOOKUP(E610,'Summarized Plan'!$A:$G,7,0))</f>
        <v/>
      </c>
      <c r="P610" s="196"/>
      <c r="Q610" s="198">
        <f t="shared" si="227"/>
        <v>0</v>
      </c>
      <c r="R610" s="197" t="str">
        <f>IF($B610="","",VLOOKUP($Q610,'DSR Attendance'!$A$3:$D$179,4,FALSE))</f>
        <v/>
      </c>
      <c r="S610" s="197"/>
      <c r="T610" s="197">
        <f t="shared" si="228"/>
        <v>0</v>
      </c>
      <c r="U610" s="197">
        <f t="shared" si="229"/>
        <v>0</v>
      </c>
      <c r="V610" s="197" t="str">
        <f t="shared" si="230"/>
        <v/>
      </c>
      <c r="W610" s="197"/>
      <c r="X610" s="197" t="str">
        <f>_xlfn.IFNA(IF(L610="","",VLOOKUP(L610,'Truck Utilization'!B$3:D$147,3,FALSE)),"")</f>
        <v/>
      </c>
      <c r="Y610" s="197" t="str">
        <f>IF(X610="","",IF(E610="","",VLOOKUP(E610,'Summarized Plan'!$A:$E,5,0)))</f>
        <v/>
      </c>
      <c r="Z610" s="197">
        <f t="shared" si="231"/>
        <v>0</v>
      </c>
      <c r="AA610" s="197">
        <f t="shared" si="232"/>
        <v>0</v>
      </c>
      <c r="AB610" s="197" t="str">
        <f t="shared" si="233"/>
        <v/>
      </c>
      <c r="AC610" s="197"/>
      <c r="AD610" s="197">
        <f t="shared" si="234"/>
        <v>0</v>
      </c>
      <c r="AE610" s="197">
        <f t="shared" si="235"/>
        <v>0</v>
      </c>
      <c r="AF610" s="197" t="str">
        <f t="shared" si="236"/>
        <v/>
      </c>
      <c r="AG610" s="194"/>
      <c r="AH610" s="194"/>
      <c r="AI610" s="194"/>
      <c r="AJ610" s="193"/>
      <c r="AK610" s="199"/>
      <c r="AL610" s="194"/>
      <c r="AM610" s="115" t="e">
        <f t="shared" si="237"/>
        <v>#VALUE!</v>
      </c>
      <c r="AO610" s="11">
        <f t="shared" si="238"/>
        <v>0</v>
      </c>
      <c r="AP610" s="11" t="e">
        <f t="shared" si="239"/>
        <v>#N/A</v>
      </c>
      <c r="AQ610" s="11" t="str">
        <f t="shared" si="240"/>
        <v/>
      </c>
      <c r="AS610" s="202">
        <f t="shared" si="241"/>
        <v>0</v>
      </c>
      <c r="AT610" s="11" t="str">
        <f t="shared" si="242"/>
        <v/>
      </c>
      <c r="AW610" s="116"/>
      <c r="AX610" s="115" t="e">
        <f t="shared" si="243"/>
        <v>#VALUE!</v>
      </c>
      <c r="AY610" s="278" t="str">
        <f t="shared" si="244"/>
        <v/>
      </c>
      <c r="BC610" s="115" t="str">
        <f>IF(E610="","",_xlfn.XLOOKUP(E610,'Summarized Plan'!A:A,'Summarized Plan'!K:K))</f>
        <v/>
      </c>
      <c r="XEU610" s="138">
        <f t="shared" si="245"/>
        <v>0</v>
      </c>
      <c r="XEV610" s="138" t="str">
        <f>IF(E610="","",#REF!)</f>
        <v/>
      </c>
      <c r="XEW610" s="153" t="str">
        <f t="shared" si="246"/>
        <v/>
      </c>
      <c r="XEX610" s="138" t="str">
        <f>IF(ISNA(VLOOKUP(E610,'Summarized Plan'!$A:$U,19,0)),"",VLOOKUP(E610,'Summarized Plan'!$A:$U,19,0))</f>
        <v/>
      </c>
      <c r="XEY610" s="16" t="str">
        <f>IF('Truck Utilization'!A590=0,"",'Truck Utilization'!A590)</f>
        <v/>
      </c>
      <c r="XEZ610" s="16" t="str">
        <f>IF('Truck Utilization'!B590=0,"",'Truck Utilization'!B590)</f>
        <v/>
      </c>
      <c r="XFA610" s="138">
        <f t="shared" si="225"/>
        <v>1</v>
      </c>
      <c r="XFB610" s="138" t="str">
        <f>IF('DSR Attendance'!A551="","",'DSR Attendance'!A551)</f>
        <v/>
      </c>
      <c r="XFC610" s="138" t="str">
        <f>IF('DSR Attendance'!B551="","",'DSR Attendance'!B551)</f>
        <v/>
      </c>
    </row>
    <row r="611" spans="1:55 16375:16383" ht="14.4" customHeight="1">
      <c r="A611" s="190" t="str">
        <f>IF(L611="","",VLOOKUP(L611,'Truck Utilization'!B$3:C$300,2,FALSE))</f>
        <v/>
      </c>
      <c r="B611" s="191"/>
      <c r="C611" s="192" t="str">
        <f>IF($B611="","",VLOOKUP($B611,'DSR Attendance'!$A$3:$E$273,5,FALSE))</f>
        <v/>
      </c>
      <c r="D611" s="193"/>
      <c r="E611" s="637"/>
      <c r="F611" s="195"/>
      <c r="G611" s="195"/>
      <c r="H611" s="195"/>
      <c r="I611" s="196" t="str">
        <f>IF(E611="","",VLOOKUP(E611,'Summarized Plan'!A:B,2,0))</f>
        <v/>
      </c>
      <c r="J611" s="194"/>
      <c r="K611" s="194" t="s">
        <v>378</v>
      </c>
      <c r="L611" s="195"/>
      <c r="M611" s="194" t="str">
        <f t="shared" si="226"/>
        <v/>
      </c>
      <c r="N611" s="195" t="str">
        <f>IF(E611="","",VLOOKUP(E611,'Summarized Plan'!$A:$C,3,0))</f>
        <v/>
      </c>
      <c r="O611" s="195" t="str">
        <f>IF(E611="","",VLOOKUP(E611,'Summarized Plan'!$A:$G,7,0))</f>
        <v/>
      </c>
      <c r="P611" s="196"/>
      <c r="Q611" s="198">
        <f t="shared" si="227"/>
        <v>0</v>
      </c>
      <c r="R611" s="197" t="str">
        <f>IF($B611="","",VLOOKUP($Q611,'DSR Attendance'!$A$3:$D$179,4,FALSE))</f>
        <v/>
      </c>
      <c r="S611" s="197"/>
      <c r="T611" s="197">
        <f t="shared" si="228"/>
        <v>0</v>
      </c>
      <c r="U611" s="197">
        <f t="shared" si="229"/>
        <v>0</v>
      </c>
      <c r="V611" s="197" t="str">
        <f t="shared" si="230"/>
        <v/>
      </c>
      <c r="W611" s="197"/>
      <c r="X611" s="197" t="str">
        <f>_xlfn.IFNA(IF(L611="","",VLOOKUP(L611,'Truck Utilization'!B$3:D$147,3,FALSE)),"")</f>
        <v/>
      </c>
      <c r="Y611" s="197" t="str">
        <f>IF(X611="","",IF(E611="","",VLOOKUP(E611,'Summarized Plan'!$A:$E,5,0)))</f>
        <v/>
      </c>
      <c r="Z611" s="197">
        <f t="shared" si="231"/>
        <v>0</v>
      </c>
      <c r="AA611" s="197">
        <f t="shared" si="232"/>
        <v>0</v>
      </c>
      <c r="AB611" s="197" t="str">
        <f t="shared" si="233"/>
        <v/>
      </c>
      <c r="AC611" s="197"/>
      <c r="AD611" s="197">
        <f t="shared" si="234"/>
        <v>0</v>
      </c>
      <c r="AE611" s="197">
        <f t="shared" si="235"/>
        <v>0</v>
      </c>
      <c r="AF611" s="197" t="str">
        <f t="shared" si="236"/>
        <v/>
      </c>
      <c r="AG611" s="194"/>
      <c r="AH611" s="194"/>
      <c r="AI611" s="194"/>
      <c r="AJ611" s="193"/>
      <c r="AK611" s="199"/>
      <c r="AL611" s="194"/>
      <c r="AM611" s="115" t="e">
        <f t="shared" si="237"/>
        <v>#VALUE!</v>
      </c>
      <c r="AO611" s="11">
        <f t="shared" si="238"/>
        <v>0</v>
      </c>
      <c r="AP611" s="11" t="e">
        <f t="shared" si="239"/>
        <v>#N/A</v>
      </c>
      <c r="AQ611" s="11" t="str">
        <f t="shared" si="240"/>
        <v/>
      </c>
      <c r="AS611" s="202">
        <f t="shared" si="241"/>
        <v>0</v>
      </c>
      <c r="AT611" s="11" t="str">
        <f t="shared" si="242"/>
        <v/>
      </c>
      <c r="AW611" s="116"/>
      <c r="AX611" s="115" t="e">
        <f t="shared" si="243"/>
        <v>#VALUE!</v>
      </c>
      <c r="AY611" s="278" t="str">
        <f t="shared" si="244"/>
        <v/>
      </c>
      <c r="BC611" s="115" t="str">
        <f>IF(E611="","",_xlfn.XLOOKUP(E611,'Summarized Plan'!A:A,'Summarized Plan'!K:K))</f>
        <v/>
      </c>
      <c r="XEU611" s="138">
        <f t="shared" si="245"/>
        <v>0</v>
      </c>
      <c r="XEV611" s="138" t="str">
        <f>IF(E611="","",#REF!)</f>
        <v/>
      </c>
      <c r="XEW611" s="153" t="str">
        <f t="shared" si="246"/>
        <v/>
      </c>
      <c r="XEX611" s="138" t="str">
        <f>IF(ISNA(VLOOKUP(E611,'Summarized Plan'!$A:$U,19,0)),"",VLOOKUP(E611,'Summarized Plan'!$A:$U,19,0))</f>
        <v/>
      </c>
      <c r="XEY611" s="16" t="str">
        <f>IF('Truck Utilization'!A591=0,"",'Truck Utilization'!A591)</f>
        <v/>
      </c>
      <c r="XEZ611" s="16" t="str">
        <f>IF('Truck Utilization'!B591=0,"",'Truck Utilization'!B591)</f>
        <v/>
      </c>
      <c r="XFA611" s="138">
        <f t="shared" si="225"/>
        <v>1</v>
      </c>
      <c r="XFB611" s="138" t="str">
        <f>IF('DSR Attendance'!A552="","",'DSR Attendance'!A552)</f>
        <v/>
      </c>
      <c r="XFC611" s="138" t="str">
        <f>IF('DSR Attendance'!B552="","",'DSR Attendance'!B552)</f>
        <v/>
      </c>
    </row>
    <row r="612" spans="1:55 16375:16383" ht="14.4" customHeight="1">
      <c r="A612" s="190" t="str">
        <f>IF(L612="","",VLOOKUP(L612,'Truck Utilization'!B$3:C$300,2,FALSE))</f>
        <v/>
      </c>
      <c r="B612" s="191"/>
      <c r="C612" s="192" t="str">
        <f>IF($B612="","",VLOOKUP($B612,'DSR Attendance'!$A$3:$E$273,5,FALSE))</f>
        <v/>
      </c>
      <c r="D612" s="193"/>
      <c r="E612" s="637"/>
      <c r="F612" s="195"/>
      <c r="G612" s="195"/>
      <c r="H612" s="195"/>
      <c r="I612" s="196" t="str">
        <f>IF(E612="","",VLOOKUP(E612,'Summarized Plan'!A:B,2,0))</f>
        <v/>
      </c>
      <c r="J612" s="194"/>
      <c r="K612" s="194" t="s">
        <v>378</v>
      </c>
      <c r="L612" s="195"/>
      <c r="M612" s="194" t="str">
        <f t="shared" si="226"/>
        <v/>
      </c>
      <c r="N612" s="195" t="str">
        <f>IF(E612="","",VLOOKUP(E612,'Summarized Plan'!$A:$C,3,0))</f>
        <v/>
      </c>
      <c r="O612" s="195" t="str">
        <f>IF(E612="","",VLOOKUP(E612,'Summarized Plan'!$A:$G,7,0))</f>
        <v/>
      </c>
      <c r="P612" s="196"/>
      <c r="Q612" s="198">
        <f t="shared" si="227"/>
        <v>0</v>
      </c>
      <c r="R612" s="197" t="str">
        <f>IF($B612="","",VLOOKUP($Q612,'DSR Attendance'!$A$3:$D$179,4,FALSE))</f>
        <v/>
      </c>
      <c r="S612" s="197"/>
      <c r="T612" s="197">
        <f t="shared" si="228"/>
        <v>0</v>
      </c>
      <c r="U612" s="197">
        <f t="shared" si="229"/>
        <v>0</v>
      </c>
      <c r="V612" s="197" t="str">
        <f t="shared" si="230"/>
        <v/>
      </c>
      <c r="W612" s="197"/>
      <c r="X612" s="197" t="str">
        <f>_xlfn.IFNA(IF(L612="","",VLOOKUP(L612,'Truck Utilization'!B$3:D$147,3,FALSE)),"")</f>
        <v/>
      </c>
      <c r="Y612" s="197" t="str">
        <f>IF(X612="","",IF(E612="","",VLOOKUP(E612,'Summarized Plan'!$A:$E,5,0)))</f>
        <v/>
      </c>
      <c r="Z612" s="197">
        <f t="shared" si="231"/>
        <v>0</v>
      </c>
      <c r="AA612" s="197">
        <f t="shared" si="232"/>
        <v>0</v>
      </c>
      <c r="AB612" s="197" t="str">
        <f t="shared" si="233"/>
        <v/>
      </c>
      <c r="AC612" s="197"/>
      <c r="AD612" s="197">
        <f t="shared" si="234"/>
        <v>0</v>
      </c>
      <c r="AE612" s="197">
        <f t="shared" si="235"/>
        <v>0</v>
      </c>
      <c r="AF612" s="197" t="str">
        <f t="shared" si="236"/>
        <v/>
      </c>
      <c r="AG612" s="194"/>
      <c r="AH612" s="194"/>
      <c r="AI612" s="194"/>
      <c r="AJ612" s="193"/>
      <c r="AK612" s="199"/>
      <c r="AL612" s="194"/>
      <c r="AM612" s="115" t="e">
        <f t="shared" si="237"/>
        <v>#VALUE!</v>
      </c>
      <c r="AO612" s="11">
        <f t="shared" si="238"/>
        <v>0</v>
      </c>
      <c r="AP612" s="11" t="e">
        <f t="shared" si="239"/>
        <v>#N/A</v>
      </c>
      <c r="AQ612" s="11" t="str">
        <f t="shared" si="240"/>
        <v/>
      </c>
      <c r="AS612" s="202">
        <f t="shared" si="241"/>
        <v>0</v>
      </c>
      <c r="AT612" s="11" t="str">
        <f t="shared" si="242"/>
        <v/>
      </c>
      <c r="AW612" s="116"/>
      <c r="AX612" s="115" t="e">
        <f t="shared" si="243"/>
        <v>#VALUE!</v>
      </c>
      <c r="AY612" s="278" t="str">
        <f t="shared" si="244"/>
        <v/>
      </c>
      <c r="BC612" s="115" t="str">
        <f>IF(E612="","",_xlfn.XLOOKUP(E612,'Summarized Plan'!A:A,'Summarized Plan'!K:K))</f>
        <v/>
      </c>
      <c r="XEU612" s="138">
        <f t="shared" si="245"/>
        <v>0</v>
      </c>
      <c r="XEV612" s="138" t="str">
        <f>IF(E612="","",B612)</f>
        <v/>
      </c>
      <c r="XEW612" s="153" t="str">
        <f t="shared" si="246"/>
        <v/>
      </c>
      <c r="XEX612" s="138" t="str">
        <f>IF(ISNA(VLOOKUP(E612,'Summarized Plan'!$A:$U,19,0)),"",VLOOKUP(E612,'Summarized Plan'!$A:$U,19,0))</f>
        <v/>
      </c>
      <c r="XEY612" s="16" t="str">
        <f>IF('Truck Utilization'!A592=0,"",'Truck Utilization'!A592)</f>
        <v/>
      </c>
      <c r="XEZ612" s="16" t="str">
        <f>IF('Truck Utilization'!B592=0,"",'Truck Utilization'!B592)</f>
        <v/>
      </c>
      <c r="XFA612" s="138">
        <f t="shared" si="225"/>
        <v>1</v>
      </c>
      <c r="XFB612" s="138" t="str">
        <f>IF('DSR Attendance'!A553="","",'DSR Attendance'!A553)</f>
        <v/>
      </c>
      <c r="XFC612" s="138" t="str">
        <f>IF('DSR Attendance'!B553="","",'DSR Attendance'!B553)</f>
        <v/>
      </c>
    </row>
    <row r="613" spans="1:55 16375:16383" ht="14.4" customHeight="1">
      <c r="A613" s="190" t="str">
        <f>IF(L613="","",VLOOKUP(L613,'Truck Utilization'!B$3:C$300,2,FALSE))</f>
        <v/>
      </c>
      <c r="B613" s="191"/>
      <c r="C613" s="192" t="str">
        <f>IF($B613="","",VLOOKUP($B613,'DSR Attendance'!$A$3:$E$273,5,FALSE))</f>
        <v/>
      </c>
      <c r="D613" s="193"/>
      <c r="E613" s="637"/>
      <c r="F613" s="195"/>
      <c r="G613" s="195"/>
      <c r="H613" s="195"/>
      <c r="I613" s="196" t="str">
        <f>IF(E613="","",VLOOKUP(E613,'Summarized Plan'!A:B,2,0))</f>
        <v/>
      </c>
      <c r="J613" s="194"/>
      <c r="K613" s="194" t="s">
        <v>378</v>
      </c>
      <c r="L613" s="195"/>
      <c r="M613" s="194" t="str">
        <f t="shared" si="226"/>
        <v/>
      </c>
      <c r="N613" s="195" t="str">
        <f>IF(E613="","",VLOOKUP(E613,'Summarized Plan'!$A:$C,3,0))</f>
        <v/>
      </c>
      <c r="O613" s="195" t="str">
        <f>IF(E613="","",VLOOKUP(E613,'Summarized Plan'!$A:$G,7,0))</f>
        <v/>
      </c>
      <c r="P613" s="196"/>
      <c r="Q613" s="198">
        <f t="shared" si="227"/>
        <v>0</v>
      </c>
      <c r="R613" s="197" t="str">
        <f>IF($B613="","",VLOOKUP($Q613,'DSR Attendance'!$A$3:$D$179,4,FALSE))</f>
        <v/>
      </c>
      <c r="S613" s="197"/>
      <c r="T613" s="197">
        <f t="shared" si="228"/>
        <v>0</v>
      </c>
      <c r="U613" s="197">
        <f t="shared" si="229"/>
        <v>0</v>
      </c>
      <c r="V613" s="197" t="str">
        <f t="shared" si="230"/>
        <v/>
      </c>
      <c r="W613" s="197"/>
      <c r="X613" s="197" t="str">
        <f>_xlfn.IFNA(IF(L613="","",VLOOKUP(L613,'Truck Utilization'!B$3:D$147,3,FALSE)),"")</f>
        <v/>
      </c>
      <c r="Y613" s="197" t="str">
        <f>IF(X613="","",IF(E613="","",VLOOKUP(E613,'Summarized Plan'!$A:$E,5,0)))</f>
        <v/>
      </c>
      <c r="Z613" s="197">
        <f t="shared" si="231"/>
        <v>0</v>
      </c>
      <c r="AA613" s="197">
        <f t="shared" si="232"/>
        <v>0</v>
      </c>
      <c r="AB613" s="197" t="str">
        <f t="shared" si="233"/>
        <v/>
      </c>
      <c r="AC613" s="197"/>
      <c r="AD613" s="197">
        <f t="shared" si="234"/>
        <v>0</v>
      </c>
      <c r="AE613" s="197">
        <f t="shared" si="235"/>
        <v>0</v>
      </c>
      <c r="AF613" s="197" t="str">
        <f t="shared" si="236"/>
        <v/>
      </c>
      <c r="AG613" s="194"/>
      <c r="AH613" s="194"/>
      <c r="AI613" s="194"/>
      <c r="AJ613" s="193"/>
      <c r="AK613" s="199"/>
      <c r="AL613" s="194"/>
      <c r="AM613" s="115" t="e">
        <f t="shared" si="237"/>
        <v>#VALUE!</v>
      </c>
      <c r="AO613" s="11">
        <f t="shared" si="238"/>
        <v>0</v>
      </c>
      <c r="AP613" s="11" t="e">
        <f t="shared" si="239"/>
        <v>#N/A</v>
      </c>
      <c r="AQ613" s="11" t="str">
        <f t="shared" si="240"/>
        <v/>
      </c>
      <c r="AS613" s="202">
        <f t="shared" si="241"/>
        <v>0</v>
      </c>
      <c r="AT613" s="11" t="str">
        <f t="shared" si="242"/>
        <v/>
      </c>
      <c r="AW613" s="116"/>
      <c r="AX613" s="115" t="e">
        <f t="shared" si="243"/>
        <v>#VALUE!</v>
      </c>
      <c r="AY613" s="278" t="str">
        <f t="shared" si="244"/>
        <v/>
      </c>
      <c r="BC613" s="115" t="str">
        <f>IF(E613="","",_xlfn.XLOOKUP(E613,'Summarized Plan'!A:A,'Summarized Plan'!K:K))</f>
        <v/>
      </c>
      <c r="XEU613" s="138">
        <f t="shared" si="245"/>
        <v>0</v>
      </c>
      <c r="XEV613" s="138" t="str">
        <f>IF(E613="","",B612)</f>
        <v/>
      </c>
      <c r="XEW613" s="153" t="str">
        <f t="shared" si="246"/>
        <v/>
      </c>
      <c r="XEX613" s="138" t="str">
        <f>IF(ISNA(VLOOKUP(E613,'Summarized Plan'!$A:$U,19,0)),"",VLOOKUP(E613,'Summarized Plan'!$A:$U,19,0))</f>
        <v/>
      </c>
      <c r="XEY613" s="16" t="str">
        <f>IF('Truck Utilization'!A593=0,"",'Truck Utilization'!A593)</f>
        <v/>
      </c>
      <c r="XEZ613" s="16" t="str">
        <f>IF('Truck Utilization'!B593=0,"",'Truck Utilization'!B593)</f>
        <v/>
      </c>
      <c r="XFA613" s="138">
        <f t="shared" si="225"/>
        <v>1</v>
      </c>
      <c r="XFB613" s="138" t="str">
        <f>IF('DSR Attendance'!A554="","",'DSR Attendance'!A554)</f>
        <v/>
      </c>
      <c r="XFC613" s="138" t="str">
        <f>IF('DSR Attendance'!B554="","",'DSR Attendance'!B554)</f>
        <v/>
      </c>
    </row>
    <row r="614" spans="1:55 16375:16383" ht="14.4" customHeight="1">
      <c r="A614" s="190" t="str">
        <f>IF(L614="","",VLOOKUP(L614,'Truck Utilization'!B$3:C$300,2,FALSE))</f>
        <v/>
      </c>
      <c r="B614" s="191"/>
      <c r="C614" s="192" t="str">
        <f>IF($B614="","",VLOOKUP($B614,'DSR Attendance'!$A$3:$E$273,5,FALSE))</f>
        <v/>
      </c>
      <c r="D614" s="193"/>
      <c r="E614" s="637"/>
      <c r="F614" s="195"/>
      <c r="G614" s="195"/>
      <c r="H614" s="195"/>
      <c r="I614" s="196" t="str">
        <f>IF(E614="","",VLOOKUP(E614,'Summarized Plan'!A:B,2,0))</f>
        <v/>
      </c>
      <c r="J614" s="194"/>
      <c r="K614" s="194" t="s">
        <v>378</v>
      </c>
      <c r="L614" s="195"/>
      <c r="M614" s="194" t="str">
        <f t="shared" si="226"/>
        <v/>
      </c>
      <c r="N614" s="195" t="str">
        <f>IF(E614="","",VLOOKUP(E614,'Summarized Plan'!$A:$C,3,0))</f>
        <v/>
      </c>
      <c r="O614" s="195" t="str">
        <f>IF(E614="","",VLOOKUP(E614,'Summarized Plan'!$A:$G,7,0))</f>
        <v/>
      </c>
      <c r="P614" s="196"/>
      <c r="Q614" s="198">
        <f t="shared" si="227"/>
        <v>0</v>
      </c>
      <c r="R614" s="197" t="str">
        <f>IF($B614="","",VLOOKUP($Q614,'DSR Attendance'!$A$3:$D$179,4,FALSE))</f>
        <v/>
      </c>
      <c r="S614" s="197"/>
      <c r="T614" s="197">
        <f t="shared" si="228"/>
        <v>0</v>
      </c>
      <c r="U614" s="197">
        <f t="shared" si="229"/>
        <v>0</v>
      </c>
      <c r="V614" s="197" t="str">
        <f t="shared" si="230"/>
        <v/>
      </c>
      <c r="W614" s="197"/>
      <c r="X614" s="197" t="str">
        <f>_xlfn.IFNA(IF(L614="","",VLOOKUP(L614,'Truck Utilization'!B$3:D$147,3,FALSE)),"")</f>
        <v/>
      </c>
      <c r="Y614" s="197" t="str">
        <f>IF(X614="","",IF(E614="","",VLOOKUP(E614,'Summarized Plan'!$A:$E,5,0)))</f>
        <v/>
      </c>
      <c r="Z614" s="197">
        <f t="shared" si="231"/>
        <v>0</v>
      </c>
      <c r="AA614" s="197">
        <f t="shared" si="232"/>
        <v>0</v>
      </c>
      <c r="AB614" s="197" t="str">
        <f t="shared" si="233"/>
        <v/>
      </c>
      <c r="AC614" s="197"/>
      <c r="AD614" s="197">
        <f t="shared" si="234"/>
        <v>0</v>
      </c>
      <c r="AE614" s="197">
        <f t="shared" si="235"/>
        <v>0</v>
      </c>
      <c r="AF614" s="197" t="str">
        <f t="shared" si="236"/>
        <v/>
      </c>
      <c r="AG614" s="194"/>
      <c r="AH614" s="194"/>
      <c r="AI614" s="194"/>
      <c r="AJ614" s="193"/>
      <c r="AK614" s="199"/>
      <c r="AL614" s="194"/>
      <c r="AM614" s="115" t="e">
        <f t="shared" si="237"/>
        <v>#VALUE!</v>
      </c>
      <c r="AO614" s="11">
        <f t="shared" si="238"/>
        <v>0</v>
      </c>
      <c r="AP614" s="11" t="e">
        <f t="shared" si="239"/>
        <v>#N/A</v>
      </c>
      <c r="AQ614" s="11" t="str">
        <f t="shared" si="240"/>
        <v/>
      </c>
      <c r="AS614" s="202">
        <f t="shared" si="241"/>
        <v>0</v>
      </c>
      <c r="AT614" s="11" t="str">
        <f t="shared" si="242"/>
        <v/>
      </c>
      <c r="AW614" s="116"/>
      <c r="AX614" s="115" t="e">
        <f t="shared" si="243"/>
        <v>#VALUE!</v>
      </c>
      <c r="AY614" s="278" t="str">
        <f t="shared" si="244"/>
        <v/>
      </c>
      <c r="BC614" s="115" t="str">
        <f>IF(E614="","",_xlfn.XLOOKUP(E614,'Summarized Plan'!A:A,'Summarized Plan'!K:K))</f>
        <v/>
      </c>
      <c r="XEU614" s="138">
        <f t="shared" si="245"/>
        <v>0</v>
      </c>
      <c r="XEV614" s="138" t="str">
        <f>IF(E614="","",B612)</f>
        <v/>
      </c>
      <c r="XEW614" s="153" t="str">
        <f t="shared" si="246"/>
        <v/>
      </c>
      <c r="XEX614" s="138" t="str">
        <f>IF(ISNA(VLOOKUP(E614,'Summarized Plan'!$A:$U,19,0)),"",VLOOKUP(E614,'Summarized Plan'!$A:$U,19,0))</f>
        <v/>
      </c>
      <c r="XEY614" s="16" t="str">
        <f>IF('Truck Utilization'!A594=0,"",'Truck Utilization'!A594)</f>
        <v/>
      </c>
      <c r="XEZ614" s="16" t="str">
        <f>IF('Truck Utilization'!B594=0,"",'Truck Utilization'!B594)</f>
        <v/>
      </c>
      <c r="XFA614" s="138">
        <f t="shared" si="225"/>
        <v>1</v>
      </c>
      <c r="XFB614" s="138" t="str">
        <f>IF('DSR Attendance'!A555="","",'DSR Attendance'!A555)</f>
        <v/>
      </c>
      <c r="XFC614" s="138" t="str">
        <f>IF('DSR Attendance'!B555="","",'DSR Attendance'!B555)</f>
        <v/>
      </c>
    </row>
    <row r="615" spans="1:55 16375:16383" ht="14.4" customHeight="1">
      <c r="A615" s="190" t="str">
        <f>IF(L615="","",VLOOKUP(L615,'Truck Utilization'!B$3:C$300,2,FALSE))</f>
        <v/>
      </c>
      <c r="B615" s="191"/>
      <c r="C615" s="192" t="str">
        <f>IF($B615="","",VLOOKUP($B615,'DSR Attendance'!$A$3:$E$273,5,FALSE))</f>
        <v/>
      </c>
      <c r="D615" s="193"/>
      <c r="E615" s="637"/>
      <c r="F615" s="195"/>
      <c r="G615" s="195"/>
      <c r="H615" s="195"/>
      <c r="I615" s="196" t="str">
        <f>IF(E615="","",VLOOKUP(E615,'Summarized Plan'!A:B,2,0))</f>
        <v/>
      </c>
      <c r="J615" s="194"/>
      <c r="K615" s="194" t="s">
        <v>378</v>
      </c>
      <c r="L615" s="195"/>
      <c r="M615" s="194" t="str">
        <f t="shared" si="226"/>
        <v/>
      </c>
      <c r="N615" s="195" t="str">
        <f>IF(E615="","",VLOOKUP(E615,'Summarized Plan'!$A:$C,3,0))</f>
        <v/>
      </c>
      <c r="O615" s="195" t="str">
        <f>IF(E615="","",VLOOKUP(E615,'Summarized Plan'!$A:$G,7,0))</f>
        <v/>
      </c>
      <c r="P615" s="196"/>
      <c r="Q615" s="198">
        <f t="shared" si="227"/>
        <v>0</v>
      </c>
      <c r="R615" s="197" t="str">
        <f>IF($B615="","",VLOOKUP($Q615,'DSR Attendance'!$A$3:$D$179,4,FALSE))</f>
        <v/>
      </c>
      <c r="S615" s="197"/>
      <c r="T615" s="197">
        <f t="shared" si="228"/>
        <v>0</v>
      </c>
      <c r="U615" s="197">
        <f t="shared" si="229"/>
        <v>0</v>
      </c>
      <c r="V615" s="197" t="str">
        <f t="shared" si="230"/>
        <v/>
      </c>
      <c r="W615" s="197"/>
      <c r="X615" s="197" t="str">
        <f>_xlfn.IFNA(IF(L615="","",VLOOKUP(L615,'Truck Utilization'!B$3:D$147,3,FALSE)),"")</f>
        <v/>
      </c>
      <c r="Y615" s="197" t="str">
        <f>IF(X615="","",IF(E615="","",VLOOKUP(E615,'Summarized Plan'!$A:$E,5,0)))</f>
        <v/>
      </c>
      <c r="Z615" s="197">
        <f t="shared" si="231"/>
        <v>0</v>
      </c>
      <c r="AA615" s="197">
        <f t="shared" si="232"/>
        <v>0</v>
      </c>
      <c r="AB615" s="197" t="str">
        <f t="shared" si="233"/>
        <v/>
      </c>
      <c r="AC615" s="197"/>
      <c r="AD615" s="197">
        <f t="shared" si="234"/>
        <v>0</v>
      </c>
      <c r="AE615" s="197">
        <f t="shared" si="235"/>
        <v>0</v>
      </c>
      <c r="AF615" s="197" t="str">
        <f t="shared" si="236"/>
        <v/>
      </c>
      <c r="AG615" s="194"/>
      <c r="AH615" s="194"/>
      <c r="AI615" s="194"/>
      <c r="AJ615" s="193"/>
      <c r="AK615" s="199"/>
      <c r="AL615" s="194"/>
      <c r="AM615" s="115" t="e">
        <f t="shared" si="237"/>
        <v>#VALUE!</v>
      </c>
      <c r="AO615" s="11">
        <f t="shared" si="238"/>
        <v>0</v>
      </c>
      <c r="AP615" s="11" t="e">
        <f t="shared" si="239"/>
        <v>#N/A</v>
      </c>
      <c r="AQ615" s="11" t="str">
        <f t="shared" si="240"/>
        <v/>
      </c>
      <c r="AS615" s="202">
        <f t="shared" si="241"/>
        <v>0</v>
      </c>
      <c r="AT615" s="11" t="str">
        <f t="shared" si="242"/>
        <v/>
      </c>
      <c r="AW615" s="116"/>
      <c r="AX615" s="115" t="e">
        <f t="shared" si="243"/>
        <v>#VALUE!</v>
      </c>
      <c r="AY615" s="278" t="str">
        <f t="shared" si="244"/>
        <v/>
      </c>
      <c r="BC615" s="115" t="str">
        <f>IF(E615="","",_xlfn.XLOOKUP(E615,'Summarized Plan'!A:A,'Summarized Plan'!K:K))</f>
        <v/>
      </c>
      <c r="XEU615" s="138">
        <f t="shared" si="245"/>
        <v>0</v>
      </c>
      <c r="XEV615" s="138" t="str">
        <f>IF(E615="","",B612)</f>
        <v/>
      </c>
      <c r="XEW615" s="153" t="str">
        <f t="shared" si="246"/>
        <v/>
      </c>
      <c r="XEX615" s="138" t="str">
        <f>IF(ISNA(VLOOKUP(E615,'Summarized Plan'!$A:$U,19,0)),"",VLOOKUP(E615,'Summarized Plan'!$A:$U,19,0))</f>
        <v/>
      </c>
      <c r="XEY615" s="16" t="str">
        <f>IF('Truck Utilization'!A595=0,"",'Truck Utilization'!A595)</f>
        <v/>
      </c>
      <c r="XEZ615" s="16" t="str">
        <f>IF('Truck Utilization'!B595=0,"",'Truck Utilization'!B595)</f>
        <v/>
      </c>
      <c r="XFA615" s="138">
        <f t="shared" si="225"/>
        <v>1</v>
      </c>
      <c r="XFB615" s="138" t="str">
        <f>IF('DSR Attendance'!A556="","",'DSR Attendance'!A556)</f>
        <v/>
      </c>
      <c r="XFC615" s="138" t="str">
        <f>IF('DSR Attendance'!B556="","",'DSR Attendance'!B556)</f>
        <v/>
      </c>
    </row>
    <row r="616" spans="1:55 16375:16383" ht="14.4" customHeight="1">
      <c r="A616" s="190" t="str">
        <f>IF(L616="","",VLOOKUP(L616,'Truck Utilization'!B$3:C$300,2,FALSE))</f>
        <v/>
      </c>
      <c r="B616" s="191"/>
      <c r="C616" s="192" t="str">
        <f>IF($B616="","",VLOOKUP($B616,'DSR Attendance'!$A$3:$E$273,5,FALSE))</f>
        <v/>
      </c>
      <c r="D616" s="193"/>
      <c r="E616" s="637"/>
      <c r="F616" s="195"/>
      <c r="G616" s="195"/>
      <c r="H616" s="195"/>
      <c r="I616" s="196" t="str">
        <f>IF(E616="","",VLOOKUP(E616,'Summarized Plan'!A:B,2,0))</f>
        <v/>
      </c>
      <c r="J616" s="194"/>
      <c r="K616" s="194" t="s">
        <v>378</v>
      </c>
      <c r="L616" s="195"/>
      <c r="M616" s="194" t="str">
        <f t="shared" si="226"/>
        <v/>
      </c>
      <c r="N616" s="195" t="str">
        <f>IF(E616="","",VLOOKUP(E616,'Summarized Plan'!$A:$C,3,0))</f>
        <v/>
      </c>
      <c r="O616" s="195" t="str">
        <f>IF(E616="","",VLOOKUP(E616,'Summarized Plan'!$A:$G,7,0))</f>
        <v/>
      </c>
      <c r="P616" s="196"/>
      <c r="Q616" s="198">
        <f t="shared" si="227"/>
        <v>0</v>
      </c>
      <c r="R616" s="197" t="str">
        <f>IF($B616="","",VLOOKUP($Q616,'DSR Attendance'!$A$3:$D$179,4,FALSE))</f>
        <v/>
      </c>
      <c r="S616" s="197"/>
      <c r="T616" s="197">
        <f t="shared" si="228"/>
        <v>0</v>
      </c>
      <c r="U616" s="197">
        <f t="shared" si="229"/>
        <v>0</v>
      </c>
      <c r="V616" s="197" t="str">
        <f t="shared" si="230"/>
        <v/>
      </c>
      <c r="W616" s="197"/>
      <c r="X616" s="197" t="str">
        <f>_xlfn.IFNA(IF(L616="","",VLOOKUP(L616,'Truck Utilization'!B$3:D$147,3,FALSE)),"")</f>
        <v/>
      </c>
      <c r="Y616" s="197" t="str">
        <f>IF(X616="","",IF(E616="","",VLOOKUP(E616,'Summarized Plan'!$A:$E,5,0)))</f>
        <v/>
      </c>
      <c r="Z616" s="197">
        <f t="shared" si="231"/>
        <v>0</v>
      </c>
      <c r="AA616" s="197">
        <f t="shared" si="232"/>
        <v>0</v>
      </c>
      <c r="AB616" s="197" t="str">
        <f t="shared" si="233"/>
        <v/>
      </c>
      <c r="AC616" s="197"/>
      <c r="AD616" s="197">
        <f t="shared" si="234"/>
        <v>0</v>
      </c>
      <c r="AE616" s="197">
        <f t="shared" si="235"/>
        <v>0</v>
      </c>
      <c r="AF616" s="197" t="str">
        <f t="shared" si="236"/>
        <v/>
      </c>
      <c r="AG616" s="194"/>
      <c r="AH616" s="194"/>
      <c r="AI616" s="194"/>
      <c r="AJ616" s="193"/>
      <c r="AK616" s="199"/>
      <c r="AL616" s="194"/>
      <c r="AM616" s="115" t="e">
        <f t="shared" si="237"/>
        <v>#VALUE!</v>
      </c>
      <c r="AO616" s="11">
        <f t="shared" si="238"/>
        <v>0</v>
      </c>
      <c r="AP616" s="11" t="e">
        <f t="shared" si="239"/>
        <v>#N/A</v>
      </c>
      <c r="AQ616" s="11" t="str">
        <f t="shared" si="240"/>
        <v/>
      </c>
      <c r="AS616" s="202">
        <f t="shared" si="241"/>
        <v>0</v>
      </c>
      <c r="AT616" s="11" t="str">
        <f t="shared" si="242"/>
        <v/>
      </c>
      <c r="AW616" s="116"/>
      <c r="AX616" s="115" t="e">
        <f t="shared" si="243"/>
        <v>#VALUE!</v>
      </c>
      <c r="AY616" s="278" t="str">
        <f t="shared" si="244"/>
        <v/>
      </c>
      <c r="BC616" s="115" t="str">
        <f>IF(E616="","",_xlfn.XLOOKUP(E616,'Summarized Plan'!A:A,'Summarized Plan'!K:K))</f>
        <v/>
      </c>
      <c r="XEU616" s="138">
        <f t="shared" si="245"/>
        <v>0</v>
      </c>
      <c r="XEV616" s="138" t="str">
        <f>IF(E616="","",B612)</f>
        <v/>
      </c>
      <c r="XEW616" s="153" t="str">
        <f t="shared" si="246"/>
        <v/>
      </c>
      <c r="XEX616" s="138" t="str">
        <f>IF(ISNA(VLOOKUP(E616,'Summarized Plan'!$A:$U,19,0)),"",VLOOKUP(E616,'Summarized Plan'!$A:$U,19,0))</f>
        <v/>
      </c>
      <c r="XEY616" s="16" t="str">
        <f>IF('Truck Utilization'!A596=0,"",'Truck Utilization'!A596)</f>
        <v/>
      </c>
      <c r="XEZ616" s="16" t="str">
        <f>IF('Truck Utilization'!B596=0,"",'Truck Utilization'!B596)</f>
        <v/>
      </c>
      <c r="XFA616" s="138">
        <f t="shared" si="225"/>
        <v>1</v>
      </c>
      <c r="XFB616" s="138" t="str">
        <f>IF('DSR Attendance'!A557="","",'DSR Attendance'!A557)</f>
        <v/>
      </c>
      <c r="XFC616" s="138" t="str">
        <f>IF('DSR Attendance'!B557="","",'DSR Attendance'!B557)</f>
        <v/>
      </c>
    </row>
    <row r="617" spans="1:55 16375:16383" ht="14.4" customHeight="1">
      <c r="A617" s="190" t="str">
        <f>IF(L617="","",VLOOKUP(L617,'Truck Utilization'!B$3:C$300,2,FALSE))</f>
        <v/>
      </c>
      <c r="B617" s="191"/>
      <c r="C617" s="192" t="str">
        <f>IF($B617="","",VLOOKUP($B617,'DSR Attendance'!$A$3:$E$273,5,FALSE))</f>
        <v/>
      </c>
      <c r="D617" s="193"/>
      <c r="E617" s="637"/>
      <c r="F617" s="195"/>
      <c r="G617" s="195"/>
      <c r="H617" s="195"/>
      <c r="I617" s="196" t="str">
        <f>IF(E617="","",VLOOKUP(E617,'Summarized Plan'!A:B,2,0))</f>
        <v/>
      </c>
      <c r="J617" s="194"/>
      <c r="K617" s="194" t="s">
        <v>378</v>
      </c>
      <c r="L617" s="195"/>
      <c r="M617" s="194" t="str">
        <f t="shared" si="226"/>
        <v/>
      </c>
      <c r="N617" s="195" t="str">
        <f>IF(E617="","",VLOOKUP(E617,'Summarized Plan'!$A:$C,3,0))</f>
        <v/>
      </c>
      <c r="O617" s="195" t="str">
        <f>IF(E617="","",VLOOKUP(E617,'Summarized Plan'!$A:$G,7,0))</f>
        <v/>
      </c>
      <c r="P617" s="196"/>
      <c r="Q617" s="198">
        <f t="shared" si="227"/>
        <v>0</v>
      </c>
      <c r="R617" s="197" t="str">
        <f>IF($B617="","",VLOOKUP($Q617,'DSR Attendance'!$A$3:$D$179,4,FALSE))</f>
        <v/>
      </c>
      <c r="S617" s="197"/>
      <c r="T617" s="197">
        <f t="shared" si="228"/>
        <v>0</v>
      </c>
      <c r="U617" s="197">
        <f t="shared" si="229"/>
        <v>0</v>
      </c>
      <c r="V617" s="197" t="str">
        <f t="shared" si="230"/>
        <v/>
      </c>
      <c r="W617" s="197"/>
      <c r="X617" s="197" t="str">
        <f>_xlfn.IFNA(IF(L617="","",VLOOKUP(L617,'Truck Utilization'!B$3:D$147,3,FALSE)),"")</f>
        <v/>
      </c>
      <c r="Y617" s="197" t="str">
        <f>IF(X617="","",IF(E617="","",VLOOKUP(E617,'Summarized Plan'!$A:$E,5,0)))</f>
        <v/>
      </c>
      <c r="Z617" s="197">
        <f t="shared" si="231"/>
        <v>0</v>
      </c>
      <c r="AA617" s="197">
        <f t="shared" si="232"/>
        <v>0</v>
      </c>
      <c r="AB617" s="197" t="str">
        <f t="shared" si="233"/>
        <v/>
      </c>
      <c r="AC617" s="197"/>
      <c r="AD617" s="197">
        <f t="shared" si="234"/>
        <v>0</v>
      </c>
      <c r="AE617" s="197">
        <f t="shared" si="235"/>
        <v>0</v>
      </c>
      <c r="AF617" s="197" t="str">
        <f t="shared" si="236"/>
        <v/>
      </c>
      <c r="AG617" s="194"/>
      <c r="AH617" s="194"/>
      <c r="AI617" s="194"/>
      <c r="AJ617" s="193"/>
      <c r="AK617" s="199"/>
      <c r="AL617" s="194"/>
      <c r="AM617" s="115" t="e">
        <f t="shared" si="237"/>
        <v>#VALUE!</v>
      </c>
      <c r="AO617" s="11">
        <f t="shared" si="238"/>
        <v>0</v>
      </c>
      <c r="AP617" s="11" t="e">
        <f t="shared" si="239"/>
        <v>#N/A</v>
      </c>
      <c r="AQ617" s="11" t="str">
        <f t="shared" si="240"/>
        <v/>
      </c>
      <c r="AS617" s="202">
        <f t="shared" si="241"/>
        <v>0</v>
      </c>
      <c r="AT617" s="11" t="str">
        <f t="shared" si="242"/>
        <v/>
      </c>
      <c r="AW617" s="116"/>
      <c r="AX617" s="115" t="e">
        <f t="shared" si="243"/>
        <v>#VALUE!</v>
      </c>
      <c r="AY617" s="278" t="str">
        <f t="shared" si="244"/>
        <v/>
      </c>
      <c r="BC617" s="115" t="str">
        <f>IF(E617="","",_xlfn.XLOOKUP(E617,'Summarized Plan'!A:A,'Summarized Plan'!K:K))</f>
        <v/>
      </c>
      <c r="XEU617" s="138">
        <f t="shared" si="245"/>
        <v>0</v>
      </c>
      <c r="XEV617" s="138" t="str">
        <f>IF(E617="","",B617)</f>
        <v/>
      </c>
      <c r="XEW617" s="153" t="str">
        <f t="shared" si="246"/>
        <v/>
      </c>
      <c r="XEX617" s="138" t="str">
        <f>IF(ISNA(VLOOKUP(E617,'Summarized Plan'!$A:$U,19,0)),"",VLOOKUP(E617,'Summarized Plan'!$A:$U,19,0))</f>
        <v/>
      </c>
      <c r="XEY617" s="16" t="str">
        <f>IF('Truck Utilization'!A597=0,"",'Truck Utilization'!A597)</f>
        <v/>
      </c>
      <c r="XEZ617" s="16" t="str">
        <f>IF('Truck Utilization'!B597=0,"",'Truck Utilization'!B597)</f>
        <v/>
      </c>
      <c r="XFA617" s="138">
        <f t="shared" si="225"/>
        <v>1</v>
      </c>
      <c r="XFB617" s="138" t="str">
        <f>IF('DSR Attendance'!A558="","",'DSR Attendance'!A558)</f>
        <v/>
      </c>
      <c r="XFC617" s="138" t="str">
        <f>IF('DSR Attendance'!B558="","",'DSR Attendance'!B558)</f>
        <v/>
      </c>
    </row>
    <row r="618" spans="1:55 16375:16383" ht="14.4" customHeight="1">
      <c r="A618" s="190" t="str">
        <f>IF(L618="","",VLOOKUP(L618,'Truck Utilization'!B$3:C$300,2,FALSE))</f>
        <v/>
      </c>
      <c r="B618" s="191"/>
      <c r="C618" s="192" t="str">
        <f>IF($B618="","",VLOOKUP($B618,'DSR Attendance'!$A$3:$E$273,5,FALSE))</f>
        <v/>
      </c>
      <c r="D618" s="193"/>
      <c r="E618" s="637"/>
      <c r="F618" s="195"/>
      <c r="G618" s="195"/>
      <c r="H618" s="195"/>
      <c r="I618" s="196" t="str">
        <f>IF(E618="","",VLOOKUP(E618,'Summarized Plan'!A:B,2,0))</f>
        <v/>
      </c>
      <c r="J618" s="194"/>
      <c r="K618" s="194" t="s">
        <v>378</v>
      </c>
      <c r="L618" s="195"/>
      <c r="M618" s="194" t="str">
        <f t="shared" si="226"/>
        <v/>
      </c>
      <c r="N618" s="195" t="str">
        <f>IF(E618="","",VLOOKUP(E618,'Summarized Plan'!$A:$C,3,0))</f>
        <v/>
      </c>
      <c r="O618" s="195" t="str">
        <f>IF(E618="","",VLOOKUP(E618,'Summarized Plan'!$A:$G,7,0))</f>
        <v/>
      </c>
      <c r="P618" s="196"/>
      <c r="Q618" s="198">
        <f t="shared" si="227"/>
        <v>0</v>
      </c>
      <c r="R618" s="197" t="str">
        <f>IF($B618="","",VLOOKUP($Q618,'DSR Attendance'!$A$3:$D$179,4,FALSE))</f>
        <v/>
      </c>
      <c r="S618" s="197"/>
      <c r="T618" s="197">
        <f t="shared" si="228"/>
        <v>0</v>
      </c>
      <c r="U618" s="197">
        <f t="shared" si="229"/>
        <v>0</v>
      </c>
      <c r="V618" s="197" t="str">
        <f t="shared" si="230"/>
        <v/>
      </c>
      <c r="W618" s="197"/>
      <c r="X618" s="197" t="str">
        <f>_xlfn.IFNA(IF(L618="","",VLOOKUP(L618,'Truck Utilization'!B$3:D$147,3,FALSE)),"")</f>
        <v/>
      </c>
      <c r="Y618" s="197" t="str">
        <f>IF(X618="","",IF(E618="","",VLOOKUP(E618,'Summarized Plan'!$A:$E,5,0)))</f>
        <v/>
      </c>
      <c r="Z618" s="197">
        <f t="shared" si="231"/>
        <v>0</v>
      </c>
      <c r="AA618" s="197">
        <f t="shared" si="232"/>
        <v>0</v>
      </c>
      <c r="AB618" s="197" t="str">
        <f t="shared" si="233"/>
        <v/>
      </c>
      <c r="AC618" s="197"/>
      <c r="AD618" s="197">
        <f t="shared" si="234"/>
        <v>0</v>
      </c>
      <c r="AE618" s="197">
        <f t="shared" si="235"/>
        <v>0</v>
      </c>
      <c r="AF618" s="197" t="str">
        <f t="shared" si="236"/>
        <v/>
      </c>
      <c r="AG618" s="194"/>
      <c r="AH618" s="194"/>
      <c r="AI618" s="194"/>
      <c r="AJ618" s="193"/>
      <c r="AK618" s="199"/>
      <c r="AL618" s="194"/>
      <c r="AM618" s="115" t="e">
        <f t="shared" si="237"/>
        <v>#VALUE!</v>
      </c>
      <c r="AO618" s="11">
        <f t="shared" si="238"/>
        <v>0</v>
      </c>
      <c r="AP618" s="11" t="e">
        <f t="shared" si="239"/>
        <v>#N/A</v>
      </c>
      <c r="AQ618" s="11" t="str">
        <f t="shared" si="240"/>
        <v/>
      </c>
      <c r="AS618" s="202">
        <f t="shared" si="241"/>
        <v>0</v>
      </c>
      <c r="AT618" s="11" t="str">
        <f t="shared" si="242"/>
        <v/>
      </c>
      <c r="AW618" s="116"/>
      <c r="AX618" s="115" t="e">
        <f t="shared" si="243"/>
        <v>#VALUE!</v>
      </c>
      <c r="AY618" s="278" t="str">
        <f t="shared" si="244"/>
        <v/>
      </c>
      <c r="BC618" s="115" t="str">
        <f>IF(E618="","",_xlfn.XLOOKUP(E618,'Summarized Plan'!A:A,'Summarized Plan'!K:K))</f>
        <v/>
      </c>
      <c r="XEU618" s="138">
        <f t="shared" si="245"/>
        <v>0</v>
      </c>
      <c r="XEV618" s="138" t="str">
        <f>IF(E618="","",B617)</f>
        <v/>
      </c>
      <c r="XEW618" s="153" t="str">
        <f t="shared" si="246"/>
        <v/>
      </c>
      <c r="XEX618" s="138" t="str">
        <f>IF(ISNA(VLOOKUP(E618,'Summarized Plan'!$A:$U,19,0)),"",VLOOKUP(E618,'Summarized Plan'!$A:$U,19,0))</f>
        <v/>
      </c>
      <c r="XEY618" s="16" t="str">
        <f>IF('Truck Utilization'!A598=0,"",'Truck Utilization'!A598)</f>
        <v/>
      </c>
      <c r="XEZ618" s="16" t="str">
        <f>IF('Truck Utilization'!B598=0,"",'Truck Utilization'!B598)</f>
        <v/>
      </c>
      <c r="XFA618" s="138">
        <f t="shared" si="225"/>
        <v>1</v>
      </c>
      <c r="XFB618" s="138" t="str">
        <f>IF('DSR Attendance'!A559="","",'DSR Attendance'!A559)</f>
        <v/>
      </c>
      <c r="XFC618" s="138" t="str">
        <f>IF('DSR Attendance'!B559="","",'DSR Attendance'!B559)</f>
        <v/>
      </c>
    </row>
    <row r="619" spans="1:55 16375:16383" ht="14.4" customHeight="1">
      <c r="A619" s="190" t="str">
        <f>IF(L619="","",VLOOKUP(L619,'Truck Utilization'!B$3:C$300,2,FALSE))</f>
        <v/>
      </c>
      <c r="B619" s="191"/>
      <c r="C619" s="192" t="str">
        <f>IF($B619="","",VLOOKUP($B619,'DSR Attendance'!$A$3:$E$273,5,FALSE))</f>
        <v/>
      </c>
      <c r="D619" s="193"/>
      <c r="E619" s="637"/>
      <c r="F619" s="195"/>
      <c r="G619" s="195"/>
      <c r="H619" s="195"/>
      <c r="I619" s="196" t="str">
        <f>IF(E619="","",VLOOKUP(E619,'Summarized Plan'!A:B,2,0))</f>
        <v/>
      </c>
      <c r="J619" s="194"/>
      <c r="K619" s="194" t="s">
        <v>378</v>
      </c>
      <c r="L619" s="195"/>
      <c r="M619" s="194" t="str">
        <f t="shared" si="226"/>
        <v/>
      </c>
      <c r="N619" s="195" t="str">
        <f>IF(E619="","",VLOOKUP(E619,'Summarized Plan'!$A:$C,3,0))</f>
        <v/>
      </c>
      <c r="O619" s="195" t="str">
        <f>IF(E619="","",VLOOKUP(E619,'Summarized Plan'!$A:$G,7,0))</f>
        <v/>
      </c>
      <c r="P619" s="196"/>
      <c r="Q619" s="198">
        <f t="shared" si="227"/>
        <v>0</v>
      </c>
      <c r="R619" s="197" t="str">
        <f>IF($B619="","",VLOOKUP($Q619,'DSR Attendance'!$A$3:$D$179,4,FALSE))</f>
        <v/>
      </c>
      <c r="S619" s="197"/>
      <c r="T619" s="197">
        <f t="shared" si="228"/>
        <v>0</v>
      </c>
      <c r="U619" s="197">
        <f t="shared" si="229"/>
        <v>0</v>
      </c>
      <c r="V619" s="197" t="str">
        <f t="shared" si="230"/>
        <v/>
      </c>
      <c r="W619" s="197"/>
      <c r="X619" s="197" t="str">
        <f>_xlfn.IFNA(IF(L619="","",VLOOKUP(L619,'Truck Utilization'!B$3:D$147,3,FALSE)),"")</f>
        <v/>
      </c>
      <c r="Y619" s="197" t="str">
        <f>IF(X619="","",IF(E619="","",VLOOKUP(E619,'Summarized Plan'!$A:$E,5,0)))</f>
        <v/>
      </c>
      <c r="Z619" s="197">
        <f t="shared" si="231"/>
        <v>0</v>
      </c>
      <c r="AA619" s="197">
        <f t="shared" si="232"/>
        <v>0</v>
      </c>
      <c r="AB619" s="197" t="str">
        <f t="shared" si="233"/>
        <v/>
      </c>
      <c r="AC619" s="197"/>
      <c r="AD619" s="197">
        <f t="shared" si="234"/>
        <v>0</v>
      </c>
      <c r="AE619" s="197">
        <f t="shared" si="235"/>
        <v>0</v>
      </c>
      <c r="AF619" s="197" t="str">
        <f t="shared" si="236"/>
        <v/>
      </c>
      <c r="AG619" s="194"/>
      <c r="AH619" s="194"/>
      <c r="AI619" s="194"/>
      <c r="AJ619" s="193"/>
      <c r="AK619" s="199"/>
      <c r="AL619" s="194"/>
      <c r="AM619" s="115" t="e">
        <f t="shared" si="237"/>
        <v>#VALUE!</v>
      </c>
      <c r="AO619" s="11">
        <f t="shared" si="238"/>
        <v>0</v>
      </c>
      <c r="AP619" s="11" t="e">
        <f t="shared" si="239"/>
        <v>#N/A</v>
      </c>
      <c r="AQ619" s="11" t="str">
        <f t="shared" si="240"/>
        <v/>
      </c>
      <c r="AS619" s="202">
        <f t="shared" si="241"/>
        <v>0</v>
      </c>
      <c r="AT619" s="11" t="str">
        <f t="shared" si="242"/>
        <v/>
      </c>
      <c r="AW619" s="116"/>
      <c r="AX619" s="115" t="e">
        <f t="shared" si="243"/>
        <v>#VALUE!</v>
      </c>
      <c r="AY619" s="278" t="str">
        <f t="shared" si="244"/>
        <v/>
      </c>
      <c r="BC619" s="115" t="str">
        <f>IF(E619="","",_xlfn.XLOOKUP(E619,'Summarized Plan'!A:A,'Summarized Plan'!K:K))</f>
        <v/>
      </c>
      <c r="XEU619" s="138">
        <f t="shared" si="245"/>
        <v>0</v>
      </c>
      <c r="XEV619" s="138" t="str">
        <f>IF(E619="","",B617)</f>
        <v/>
      </c>
      <c r="XEW619" s="153" t="str">
        <f t="shared" si="246"/>
        <v/>
      </c>
      <c r="XEX619" s="138" t="str">
        <f>IF(ISNA(VLOOKUP(E619,'Summarized Plan'!$A:$U,19,0)),"",VLOOKUP(E619,'Summarized Plan'!$A:$U,19,0))</f>
        <v/>
      </c>
      <c r="XEY619" s="16" t="str">
        <f>IF('Truck Utilization'!A599=0,"",'Truck Utilization'!A599)</f>
        <v/>
      </c>
      <c r="XEZ619" s="16" t="str">
        <f>IF('Truck Utilization'!B599=0,"",'Truck Utilization'!B599)</f>
        <v/>
      </c>
      <c r="XFA619" s="138">
        <f t="shared" si="225"/>
        <v>1</v>
      </c>
      <c r="XFB619" s="138" t="str">
        <f>IF('DSR Attendance'!A560="","",'DSR Attendance'!A560)</f>
        <v/>
      </c>
      <c r="XFC619" s="138" t="str">
        <f>IF('DSR Attendance'!B560="","",'DSR Attendance'!B560)</f>
        <v/>
      </c>
    </row>
    <row r="620" spans="1:55 16375:16383" ht="14.4" customHeight="1">
      <c r="A620" s="190" t="str">
        <f>IF(L620="","",VLOOKUP(L620,'Truck Utilization'!B$3:C$300,2,FALSE))</f>
        <v/>
      </c>
      <c r="B620" s="191"/>
      <c r="C620" s="192" t="str">
        <f>IF($B620="","",VLOOKUP($B620,'DSR Attendance'!$A$3:$E$273,5,FALSE))</f>
        <v/>
      </c>
      <c r="D620" s="193"/>
      <c r="E620" s="637"/>
      <c r="F620" s="195"/>
      <c r="G620" s="195"/>
      <c r="H620" s="195"/>
      <c r="I620" s="196" t="str">
        <f>IF(E620="","",VLOOKUP(E620,'Summarized Plan'!A:B,2,0))</f>
        <v/>
      </c>
      <c r="J620" s="194"/>
      <c r="K620" s="194" t="s">
        <v>378</v>
      </c>
      <c r="L620" s="195"/>
      <c r="M620" s="194" t="str">
        <f t="shared" si="226"/>
        <v/>
      </c>
      <c r="N620" s="195" t="str">
        <f>IF(E620="","",VLOOKUP(E620,'Summarized Plan'!$A:$C,3,0))</f>
        <v/>
      </c>
      <c r="O620" s="195" t="str">
        <f>IF(E620="","",VLOOKUP(E620,'Summarized Plan'!$A:$G,7,0))</f>
        <v/>
      </c>
      <c r="P620" s="196"/>
      <c r="Q620" s="198">
        <f t="shared" si="227"/>
        <v>0</v>
      </c>
      <c r="R620" s="197" t="str">
        <f>IF($B620="","",VLOOKUP($Q620,'DSR Attendance'!$A$3:$D$179,4,FALSE))</f>
        <v/>
      </c>
      <c r="S620" s="197"/>
      <c r="T620" s="197">
        <f t="shared" si="228"/>
        <v>0</v>
      </c>
      <c r="U620" s="197">
        <f t="shared" si="229"/>
        <v>0</v>
      </c>
      <c r="V620" s="197" t="str">
        <f t="shared" si="230"/>
        <v/>
      </c>
      <c r="W620" s="197"/>
      <c r="X620" s="197" t="str">
        <f>_xlfn.IFNA(IF(L620="","",VLOOKUP(L620,'Truck Utilization'!B$3:D$147,3,FALSE)),"")</f>
        <v/>
      </c>
      <c r="Y620" s="197" t="str">
        <f>IF(X620="","",IF(E620="","",VLOOKUP(E620,'Summarized Plan'!$A:$E,5,0)))</f>
        <v/>
      </c>
      <c r="Z620" s="197">
        <f t="shared" si="231"/>
        <v>0</v>
      </c>
      <c r="AA620" s="197">
        <f t="shared" si="232"/>
        <v>0</v>
      </c>
      <c r="AB620" s="197" t="str">
        <f t="shared" si="233"/>
        <v/>
      </c>
      <c r="AC620" s="197"/>
      <c r="AD620" s="197">
        <f t="shared" si="234"/>
        <v>0</v>
      </c>
      <c r="AE620" s="197">
        <f t="shared" si="235"/>
        <v>0</v>
      </c>
      <c r="AF620" s="197" t="str">
        <f t="shared" si="236"/>
        <v/>
      </c>
      <c r="AG620" s="194"/>
      <c r="AH620" s="194"/>
      <c r="AI620" s="194"/>
      <c r="AJ620" s="193"/>
      <c r="AK620" s="199"/>
      <c r="AL620" s="194"/>
      <c r="AM620" s="115" t="e">
        <f t="shared" si="237"/>
        <v>#VALUE!</v>
      </c>
      <c r="AO620" s="11">
        <f t="shared" si="238"/>
        <v>0</v>
      </c>
      <c r="AP620" s="11" t="e">
        <f t="shared" si="239"/>
        <v>#N/A</v>
      </c>
      <c r="AQ620" s="11" t="str">
        <f t="shared" si="240"/>
        <v/>
      </c>
      <c r="AS620" s="202">
        <f t="shared" si="241"/>
        <v>0</v>
      </c>
      <c r="AT620" s="11" t="str">
        <f t="shared" si="242"/>
        <v/>
      </c>
      <c r="AW620" s="116"/>
      <c r="AX620" s="115" t="e">
        <f t="shared" si="243"/>
        <v>#VALUE!</v>
      </c>
      <c r="AY620" s="278" t="str">
        <f t="shared" si="244"/>
        <v/>
      </c>
      <c r="BC620" s="115" t="str">
        <f>IF(E620="","",_xlfn.XLOOKUP(E620,'Summarized Plan'!A:A,'Summarized Plan'!K:K))</f>
        <v/>
      </c>
      <c r="XEU620" s="138">
        <f t="shared" si="245"/>
        <v>0</v>
      </c>
      <c r="XEV620" s="138" t="str">
        <f>IF(E620="","",B617)</f>
        <v/>
      </c>
      <c r="XEW620" s="153" t="str">
        <f t="shared" si="246"/>
        <v/>
      </c>
      <c r="XEX620" s="138" t="str">
        <f>IF(ISNA(VLOOKUP(E620,'Summarized Plan'!$A:$U,19,0)),"",VLOOKUP(E620,'Summarized Plan'!$A:$U,19,0))</f>
        <v/>
      </c>
      <c r="XEY620" s="16" t="str">
        <f>IF('Truck Utilization'!A600=0,"",'Truck Utilization'!A600)</f>
        <v/>
      </c>
      <c r="XEZ620" s="16" t="str">
        <f>IF('Truck Utilization'!B600=0,"",'Truck Utilization'!B600)</f>
        <v/>
      </c>
      <c r="XFA620" s="138">
        <f t="shared" si="225"/>
        <v>1</v>
      </c>
      <c r="XFB620" s="138" t="str">
        <f>IF('DSR Attendance'!A561="","",'DSR Attendance'!A561)</f>
        <v/>
      </c>
      <c r="XFC620" s="138" t="str">
        <f>IF('DSR Attendance'!B561="","",'DSR Attendance'!B561)</f>
        <v/>
      </c>
    </row>
    <row r="621" spans="1:55 16375:16383" ht="14.4" customHeight="1">
      <c r="A621" s="190" t="str">
        <f>IF(L621="","",VLOOKUP(L621,'Truck Utilization'!B$3:C$300,2,FALSE))</f>
        <v/>
      </c>
      <c r="B621" s="191"/>
      <c r="C621" s="192" t="str">
        <f>IF($B621="","",VLOOKUP($B621,'DSR Attendance'!$A$3:$E$273,5,FALSE))</f>
        <v/>
      </c>
      <c r="D621" s="193"/>
      <c r="E621" s="637"/>
      <c r="F621" s="195"/>
      <c r="G621" s="195"/>
      <c r="H621" s="195"/>
      <c r="I621" s="196" t="str">
        <f>IF(E621="","",VLOOKUP(E621,'Summarized Plan'!A:B,2,0))</f>
        <v/>
      </c>
      <c r="J621" s="194"/>
      <c r="K621" s="194" t="s">
        <v>378</v>
      </c>
      <c r="L621" s="195"/>
      <c r="M621" s="194" t="str">
        <f t="shared" si="226"/>
        <v/>
      </c>
      <c r="N621" s="195" t="str">
        <f>IF(E621="","",VLOOKUP(E621,'Summarized Plan'!$A:$C,3,0))</f>
        <v/>
      </c>
      <c r="O621" s="195" t="str">
        <f>IF(E621="","",VLOOKUP(E621,'Summarized Plan'!$A:$G,7,0))</f>
        <v/>
      </c>
      <c r="P621" s="196"/>
      <c r="Q621" s="198">
        <f t="shared" si="227"/>
        <v>0</v>
      </c>
      <c r="R621" s="197" t="str">
        <f>IF($B621="","",VLOOKUP($Q621,'DSR Attendance'!$A$3:$D$179,4,FALSE))</f>
        <v/>
      </c>
      <c r="S621" s="197"/>
      <c r="T621" s="197">
        <f t="shared" si="228"/>
        <v>0</v>
      </c>
      <c r="U621" s="197">
        <f t="shared" si="229"/>
        <v>0</v>
      </c>
      <c r="V621" s="197" t="str">
        <f t="shared" si="230"/>
        <v/>
      </c>
      <c r="W621" s="197"/>
      <c r="X621" s="197" t="str">
        <f>_xlfn.IFNA(IF(L621="","",VLOOKUP(L621,'Truck Utilization'!B$3:D$147,3,FALSE)),"")</f>
        <v/>
      </c>
      <c r="Y621" s="197" t="str">
        <f>IF(X621="","",IF(E621="","",VLOOKUP(E621,'Summarized Plan'!$A:$E,5,0)))</f>
        <v/>
      </c>
      <c r="Z621" s="197">
        <f t="shared" si="231"/>
        <v>0</v>
      </c>
      <c r="AA621" s="197">
        <f t="shared" si="232"/>
        <v>0</v>
      </c>
      <c r="AB621" s="197" t="str">
        <f t="shared" si="233"/>
        <v/>
      </c>
      <c r="AC621" s="197"/>
      <c r="AD621" s="197">
        <f t="shared" si="234"/>
        <v>0</v>
      </c>
      <c r="AE621" s="197">
        <f t="shared" si="235"/>
        <v>0</v>
      </c>
      <c r="AF621" s="197" t="str">
        <f t="shared" si="236"/>
        <v/>
      </c>
      <c r="AG621" s="194"/>
      <c r="AH621" s="194"/>
      <c r="AI621" s="194"/>
      <c r="AJ621" s="193"/>
      <c r="AK621" s="199"/>
      <c r="AL621" s="194"/>
      <c r="AM621" s="115" t="e">
        <f t="shared" si="237"/>
        <v>#VALUE!</v>
      </c>
      <c r="AO621" s="11">
        <f t="shared" si="238"/>
        <v>0</v>
      </c>
      <c r="AP621" s="11" t="e">
        <f t="shared" si="239"/>
        <v>#N/A</v>
      </c>
      <c r="AQ621" s="11" t="str">
        <f t="shared" si="240"/>
        <v/>
      </c>
      <c r="AS621" s="202">
        <f t="shared" si="241"/>
        <v>0</v>
      </c>
      <c r="AT621" s="11" t="str">
        <f t="shared" si="242"/>
        <v/>
      </c>
      <c r="AW621" s="116"/>
      <c r="AX621" s="115" t="e">
        <f t="shared" si="243"/>
        <v>#VALUE!</v>
      </c>
      <c r="AY621" s="278" t="str">
        <f t="shared" si="244"/>
        <v/>
      </c>
      <c r="BC621" s="115" t="str">
        <f>IF(E621="","",_xlfn.XLOOKUP(E621,'Summarized Plan'!A:A,'Summarized Plan'!K:K))</f>
        <v/>
      </c>
      <c r="XEU621" s="138">
        <f t="shared" si="245"/>
        <v>0</v>
      </c>
      <c r="XEV621" s="138" t="str">
        <f>IF(E621="","",B617)</f>
        <v/>
      </c>
      <c r="XEW621" s="153" t="str">
        <f t="shared" si="246"/>
        <v/>
      </c>
      <c r="XEX621" s="138" t="str">
        <f>IF(ISNA(VLOOKUP(E621,'Summarized Plan'!$A:$U,19,0)),"",VLOOKUP(E621,'Summarized Plan'!$A:$U,19,0))</f>
        <v/>
      </c>
      <c r="XEY621" s="16" t="str">
        <f>IF('Truck Utilization'!A601=0,"",'Truck Utilization'!A601)</f>
        <v/>
      </c>
      <c r="XEZ621" s="16" t="str">
        <f>IF('Truck Utilization'!B601=0,"",'Truck Utilization'!B601)</f>
        <v/>
      </c>
      <c r="XFA621" s="138">
        <f t="shared" si="225"/>
        <v>1</v>
      </c>
      <c r="XFB621" s="138" t="str">
        <f>IF('DSR Attendance'!A562="","",'DSR Attendance'!A562)</f>
        <v/>
      </c>
      <c r="XFC621" s="138" t="str">
        <f>IF('DSR Attendance'!B562="","",'DSR Attendance'!B562)</f>
        <v/>
      </c>
    </row>
    <row r="622" spans="1:55 16375:16383" ht="14.4" customHeight="1">
      <c r="A622" s="190" t="str">
        <f>IF(L622="","",VLOOKUP(L622,'Truck Utilization'!B$3:C$300,2,FALSE))</f>
        <v/>
      </c>
      <c r="B622" s="191"/>
      <c r="C622" s="192" t="str">
        <f>IF($B622="","",VLOOKUP($B622,'DSR Attendance'!$A$3:$E$273,5,FALSE))</f>
        <v/>
      </c>
      <c r="D622" s="193"/>
      <c r="E622" s="637"/>
      <c r="F622" s="195"/>
      <c r="G622" s="195"/>
      <c r="H622" s="195"/>
      <c r="I622" s="196" t="str">
        <f>IF(E622="","",VLOOKUP(E622,'Summarized Plan'!A:B,2,0))</f>
        <v/>
      </c>
      <c r="J622" s="194"/>
      <c r="K622" s="194" t="s">
        <v>378</v>
      </c>
      <c r="L622" s="195"/>
      <c r="M622" s="194" t="str">
        <f t="shared" si="226"/>
        <v/>
      </c>
      <c r="N622" s="195" t="str">
        <f>IF(E622="","",VLOOKUP(E622,'Summarized Plan'!$A:$C,3,0))</f>
        <v/>
      </c>
      <c r="O622" s="195" t="str">
        <f>IF(E622="","",VLOOKUP(E622,'Summarized Plan'!$A:$G,7,0))</f>
        <v/>
      </c>
      <c r="P622" s="196"/>
      <c r="Q622" s="198">
        <f t="shared" si="227"/>
        <v>0</v>
      </c>
      <c r="R622" s="197" t="str">
        <f>IF($B622="","",VLOOKUP($Q622,'DSR Attendance'!$A$3:$D$179,4,FALSE))</f>
        <v/>
      </c>
      <c r="S622" s="197"/>
      <c r="T622" s="197">
        <f t="shared" si="228"/>
        <v>0</v>
      </c>
      <c r="U622" s="197">
        <f t="shared" si="229"/>
        <v>0</v>
      </c>
      <c r="V622" s="197" t="str">
        <f t="shared" si="230"/>
        <v/>
      </c>
      <c r="W622" s="197"/>
      <c r="X622" s="197" t="str">
        <f>_xlfn.IFNA(IF(L622="","",VLOOKUP(L622,'Truck Utilization'!B$3:D$147,3,FALSE)),"")</f>
        <v/>
      </c>
      <c r="Y622" s="197" t="str">
        <f>IF(X622="","",IF(E622="","",VLOOKUP(E622,'Summarized Plan'!$A:$E,5,0)))</f>
        <v/>
      </c>
      <c r="Z622" s="197">
        <f t="shared" si="231"/>
        <v>0</v>
      </c>
      <c r="AA622" s="197">
        <f t="shared" si="232"/>
        <v>0</v>
      </c>
      <c r="AB622" s="197" t="str">
        <f t="shared" si="233"/>
        <v/>
      </c>
      <c r="AC622" s="197"/>
      <c r="AD622" s="197">
        <f t="shared" si="234"/>
        <v>0</v>
      </c>
      <c r="AE622" s="197">
        <f t="shared" si="235"/>
        <v>0</v>
      </c>
      <c r="AF622" s="197" t="str">
        <f t="shared" si="236"/>
        <v/>
      </c>
      <c r="AG622" s="194"/>
      <c r="AH622" s="194"/>
      <c r="AI622" s="194"/>
      <c r="AJ622" s="193"/>
      <c r="AK622" s="199"/>
      <c r="AL622" s="194"/>
      <c r="AM622" s="115" t="e">
        <f t="shared" si="237"/>
        <v>#VALUE!</v>
      </c>
      <c r="AO622" s="11">
        <f t="shared" si="238"/>
        <v>0</v>
      </c>
      <c r="AP622" s="11" t="e">
        <f t="shared" si="239"/>
        <v>#N/A</v>
      </c>
      <c r="AQ622" s="11" t="str">
        <f t="shared" si="240"/>
        <v/>
      </c>
      <c r="AS622" s="202">
        <f t="shared" si="241"/>
        <v>0</v>
      </c>
      <c r="AT622" s="11" t="str">
        <f t="shared" si="242"/>
        <v/>
      </c>
      <c r="AW622" s="116"/>
      <c r="AX622" s="115" t="e">
        <f t="shared" si="243"/>
        <v>#VALUE!</v>
      </c>
      <c r="AY622" s="278" t="str">
        <f t="shared" si="244"/>
        <v/>
      </c>
      <c r="BC622" s="115" t="str">
        <f>IF(E622="","",_xlfn.XLOOKUP(E622,'Summarized Plan'!A:A,'Summarized Plan'!K:K))</f>
        <v/>
      </c>
      <c r="XEU622" s="138">
        <f t="shared" si="245"/>
        <v>0</v>
      </c>
      <c r="XEV622" s="138" t="str">
        <f>IF(E622="","",B622)</f>
        <v/>
      </c>
      <c r="XEW622" s="153" t="str">
        <f t="shared" si="246"/>
        <v/>
      </c>
      <c r="XEX622" s="138" t="str">
        <f>IF(ISNA(VLOOKUP(E622,'Summarized Plan'!$A:$U,19,0)),"",VLOOKUP(E622,'Summarized Plan'!$A:$U,19,0))</f>
        <v/>
      </c>
      <c r="XEY622" s="16" t="str">
        <f>IF('Truck Utilization'!A602=0,"",'Truck Utilization'!A602)</f>
        <v/>
      </c>
      <c r="XEZ622" s="16" t="str">
        <f>IF('Truck Utilization'!B602=0,"",'Truck Utilization'!B602)</f>
        <v/>
      </c>
      <c r="XFA622" s="138">
        <f t="shared" si="225"/>
        <v>1</v>
      </c>
      <c r="XFB622" s="138" t="str">
        <f>IF('DSR Attendance'!A563="","",'DSR Attendance'!A563)</f>
        <v/>
      </c>
      <c r="XFC622" s="138" t="str">
        <f>IF('DSR Attendance'!B563="","",'DSR Attendance'!B563)</f>
        <v/>
      </c>
    </row>
    <row r="623" spans="1:55 16375:16383" ht="14.4" customHeight="1">
      <c r="A623" s="190" t="str">
        <f>IF(L623="","",VLOOKUP(L623,'Truck Utilization'!B$3:C$300,2,FALSE))</f>
        <v/>
      </c>
      <c r="B623" s="191"/>
      <c r="C623" s="192" t="str">
        <f>IF($B623="","",VLOOKUP($B623,'DSR Attendance'!$A$3:$E$273,5,FALSE))</f>
        <v/>
      </c>
      <c r="D623" s="193"/>
      <c r="E623" s="637"/>
      <c r="F623" s="195"/>
      <c r="G623" s="195"/>
      <c r="H623" s="195"/>
      <c r="I623" s="196" t="str">
        <f>IF(E623="","",VLOOKUP(E623,'Summarized Plan'!A:B,2,0))</f>
        <v/>
      </c>
      <c r="J623" s="194"/>
      <c r="K623" s="194" t="s">
        <v>378</v>
      </c>
      <c r="L623" s="195"/>
      <c r="M623" s="194" t="str">
        <f t="shared" si="226"/>
        <v/>
      </c>
      <c r="N623" s="195" t="str">
        <f>IF(E623="","",VLOOKUP(E623,'Summarized Plan'!$A:$C,3,0))</f>
        <v/>
      </c>
      <c r="O623" s="195" t="str">
        <f>IF(E623="","",VLOOKUP(E623,'Summarized Plan'!$A:$G,7,0))</f>
        <v/>
      </c>
      <c r="P623" s="196"/>
      <c r="Q623" s="198">
        <f t="shared" si="227"/>
        <v>0</v>
      </c>
      <c r="R623" s="197" t="str">
        <f>IF($B623="","",VLOOKUP($Q623,'DSR Attendance'!$A$3:$D$179,4,FALSE))</f>
        <v/>
      </c>
      <c r="S623" s="197"/>
      <c r="T623" s="197">
        <f t="shared" si="228"/>
        <v>0</v>
      </c>
      <c r="U623" s="197">
        <f t="shared" si="229"/>
        <v>0</v>
      </c>
      <c r="V623" s="197" t="str">
        <f t="shared" si="230"/>
        <v/>
      </c>
      <c r="W623" s="197"/>
      <c r="X623" s="197" t="str">
        <f>_xlfn.IFNA(IF(L623="","",VLOOKUP(L623,'Truck Utilization'!B$3:D$147,3,FALSE)),"")</f>
        <v/>
      </c>
      <c r="Y623" s="197" t="str">
        <f>IF(X623="","",IF(E623="","",VLOOKUP(E623,'Summarized Plan'!$A:$E,5,0)))</f>
        <v/>
      </c>
      <c r="Z623" s="197">
        <f t="shared" si="231"/>
        <v>0</v>
      </c>
      <c r="AA623" s="197">
        <f t="shared" si="232"/>
        <v>0</v>
      </c>
      <c r="AB623" s="197" t="str">
        <f t="shared" si="233"/>
        <v/>
      </c>
      <c r="AC623" s="197"/>
      <c r="AD623" s="197">
        <f t="shared" si="234"/>
        <v>0</v>
      </c>
      <c r="AE623" s="197">
        <f t="shared" si="235"/>
        <v>0</v>
      </c>
      <c r="AF623" s="197" t="str">
        <f t="shared" si="236"/>
        <v/>
      </c>
      <c r="AG623" s="194"/>
      <c r="AH623" s="194"/>
      <c r="AI623" s="194"/>
      <c r="AJ623" s="193"/>
      <c r="AK623" s="199"/>
      <c r="AL623" s="194"/>
      <c r="AM623" s="115" t="e">
        <f t="shared" si="237"/>
        <v>#VALUE!</v>
      </c>
      <c r="AO623" s="11">
        <f t="shared" si="238"/>
        <v>0</v>
      </c>
      <c r="AP623" s="11" t="e">
        <f t="shared" si="239"/>
        <v>#N/A</v>
      </c>
      <c r="AQ623" s="11" t="str">
        <f t="shared" si="240"/>
        <v/>
      </c>
      <c r="AS623" s="202">
        <f t="shared" si="241"/>
        <v>0</v>
      </c>
      <c r="AT623" s="11" t="str">
        <f t="shared" si="242"/>
        <v/>
      </c>
      <c r="AW623" s="116"/>
      <c r="AX623" s="115" t="e">
        <f t="shared" si="243"/>
        <v>#VALUE!</v>
      </c>
      <c r="AY623" s="278" t="str">
        <f t="shared" si="244"/>
        <v/>
      </c>
      <c r="BC623" s="115" t="str">
        <f>IF(E623="","",_xlfn.XLOOKUP(E623,'Summarized Plan'!A:A,'Summarized Plan'!K:K))</f>
        <v/>
      </c>
      <c r="XEU623" s="138">
        <f t="shared" si="245"/>
        <v>0</v>
      </c>
      <c r="XEV623" s="138" t="str">
        <f>IF(E623="","",B622)</f>
        <v/>
      </c>
      <c r="XEW623" s="153" t="str">
        <f t="shared" si="246"/>
        <v/>
      </c>
      <c r="XEX623" s="138" t="str">
        <f>IF(ISNA(VLOOKUP(E623,'Summarized Plan'!$A:$U,19,0)),"",VLOOKUP(E623,'Summarized Plan'!$A:$U,19,0))</f>
        <v/>
      </c>
      <c r="XEY623" s="16" t="str">
        <f>IF('Truck Utilization'!A603=0,"",'Truck Utilization'!A603)</f>
        <v/>
      </c>
      <c r="XEZ623" s="16" t="str">
        <f>IF('Truck Utilization'!B603=0,"",'Truck Utilization'!B603)</f>
        <v/>
      </c>
      <c r="XFA623" s="138">
        <f t="shared" si="225"/>
        <v>1</v>
      </c>
      <c r="XFB623" s="138" t="str">
        <f>IF('DSR Attendance'!A564="","",'DSR Attendance'!A564)</f>
        <v/>
      </c>
      <c r="XFC623" s="138" t="str">
        <f>IF('DSR Attendance'!B564="","",'DSR Attendance'!B564)</f>
        <v/>
      </c>
    </row>
    <row r="624" spans="1:55 16375:16383" ht="14.4" customHeight="1">
      <c r="A624" s="190" t="str">
        <f>IF(L624="","",VLOOKUP(L624,'Truck Utilization'!B$3:C$300,2,FALSE))</f>
        <v/>
      </c>
      <c r="B624" s="191"/>
      <c r="C624" s="192" t="str">
        <f>IF($B624="","",VLOOKUP($B624,'DSR Attendance'!$A$3:$E$273,5,FALSE))</f>
        <v/>
      </c>
      <c r="D624" s="193"/>
      <c r="E624" s="637"/>
      <c r="F624" s="195"/>
      <c r="G624" s="195"/>
      <c r="H624" s="195"/>
      <c r="I624" s="196" t="str">
        <f>IF(E624="","",VLOOKUP(E624,'Summarized Plan'!A:B,2,0))</f>
        <v/>
      </c>
      <c r="J624" s="194"/>
      <c r="K624" s="194" t="s">
        <v>378</v>
      </c>
      <c r="L624" s="195"/>
      <c r="M624" s="194" t="str">
        <f t="shared" si="226"/>
        <v/>
      </c>
      <c r="N624" s="195" t="str">
        <f>IF(E624="","",VLOOKUP(E624,'Summarized Plan'!$A:$C,3,0))</f>
        <v/>
      </c>
      <c r="O624" s="195" t="str">
        <f>IF(E624="","",VLOOKUP(E624,'Summarized Plan'!$A:$G,7,0))</f>
        <v/>
      </c>
      <c r="P624" s="196"/>
      <c r="Q624" s="198">
        <f t="shared" si="227"/>
        <v>0</v>
      </c>
      <c r="R624" s="197" t="str">
        <f>IF($B624="","",VLOOKUP($Q624,'DSR Attendance'!$A$3:$D$179,4,FALSE))</f>
        <v/>
      </c>
      <c r="S624" s="197"/>
      <c r="T624" s="197">
        <f t="shared" si="228"/>
        <v>0</v>
      </c>
      <c r="U624" s="197">
        <f t="shared" si="229"/>
        <v>0</v>
      </c>
      <c r="V624" s="197" t="str">
        <f t="shared" si="230"/>
        <v/>
      </c>
      <c r="W624" s="197"/>
      <c r="X624" s="197" t="str">
        <f>_xlfn.IFNA(IF(L624="","",VLOOKUP(L624,'Truck Utilization'!B$3:D$147,3,FALSE)),"")</f>
        <v/>
      </c>
      <c r="Y624" s="197" t="str">
        <f>IF(X624="","",IF(E624="","",VLOOKUP(E624,'Summarized Plan'!$A:$E,5,0)))</f>
        <v/>
      </c>
      <c r="Z624" s="197">
        <f t="shared" si="231"/>
        <v>0</v>
      </c>
      <c r="AA624" s="197">
        <f t="shared" si="232"/>
        <v>0</v>
      </c>
      <c r="AB624" s="197" t="str">
        <f t="shared" si="233"/>
        <v/>
      </c>
      <c r="AC624" s="197"/>
      <c r="AD624" s="197">
        <f t="shared" si="234"/>
        <v>0</v>
      </c>
      <c r="AE624" s="197">
        <f t="shared" si="235"/>
        <v>0</v>
      </c>
      <c r="AF624" s="197" t="str">
        <f t="shared" si="236"/>
        <v/>
      </c>
      <c r="AG624" s="194"/>
      <c r="AH624" s="194"/>
      <c r="AI624" s="194"/>
      <c r="AJ624" s="193"/>
      <c r="AK624" s="199"/>
      <c r="AL624" s="194"/>
      <c r="AM624" s="115" t="e">
        <f t="shared" si="237"/>
        <v>#VALUE!</v>
      </c>
      <c r="AO624" s="11">
        <f t="shared" si="238"/>
        <v>0</v>
      </c>
      <c r="AP624" s="11" t="e">
        <f t="shared" si="239"/>
        <v>#N/A</v>
      </c>
      <c r="AQ624" s="11" t="str">
        <f t="shared" si="240"/>
        <v/>
      </c>
      <c r="AS624" s="202">
        <f t="shared" si="241"/>
        <v>0</v>
      </c>
      <c r="AT624" s="11" t="str">
        <f t="shared" si="242"/>
        <v/>
      </c>
      <c r="AW624" s="116"/>
      <c r="AX624" s="115" t="e">
        <f t="shared" si="243"/>
        <v>#VALUE!</v>
      </c>
      <c r="AY624" s="278" t="str">
        <f t="shared" si="244"/>
        <v/>
      </c>
      <c r="BC624" s="115" t="str">
        <f>IF(E624="","",_xlfn.XLOOKUP(E624,'Summarized Plan'!A:A,'Summarized Plan'!K:K))</f>
        <v/>
      </c>
      <c r="XEU624" s="138">
        <f t="shared" si="245"/>
        <v>0</v>
      </c>
      <c r="XEV624" s="138" t="str">
        <f>IF(E624="","",B622)</f>
        <v/>
      </c>
      <c r="XEW624" s="153" t="str">
        <f t="shared" si="246"/>
        <v/>
      </c>
      <c r="XEX624" s="138" t="str">
        <f>IF(ISNA(VLOOKUP(E624,'Summarized Plan'!$A:$U,19,0)),"",VLOOKUP(E624,'Summarized Plan'!$A:$U,19,0))</f>
        <v/>
      </c>
      <c r="XEY624" s="16" t="str">
        <f>IF('Truck Utilization'!A604=0,"",'Truck Utilization'!A604)</f>
        <v/>
      </c>
      <c r="XEZ624" s="16" t="str">
        <f>IF('Truck Utilization'!B604=0,"",'Truck Utilization'!B604)</f>
        <v/>
      </c>
      <c r="XFA624" s="138">
        <f t="shared" si="225"/>
        <v>1</v>
      </c>
      <c r="XFB624" s="138" t="str">
        <f>IF('DSR Attendance'!A565="","",'DSR Attendance'!A565)</f>
        <v/>
      </c>
      <c r="XFC624" s="138" t="str">
        <f>IF('DSR Attendance'!B565="","",'DSR Attendance'!B565)</f>
        <v/>
      </c>
    </row>
    <row r="625" spans="1:55 16375:16383" ht="14.4" customHeight="1">
      <c r="A625" s="190" t="str">
        <f>IF(L625="","",VLOOKUP(L625,'Truck Utilization'!B$3:C$300,2,FALSE))</f>
        <v/>
      </c>
      <c r="B625" s="191"/>
      <c r="C625" s="192" t="str">
        <f>IF($B625="","",VLOOKUP($B625,'DSR Attendance'!$A$3:$E$273,5,FALSE))</f>
        <v/>
      </c>
      <c r="D625" s="193"/>
      <c r="E625" s="637"/>
      <c r="F625" s="195"/>
      <c r="G625" s="195"/>
      <c r="H625" s="195"/>
      <c r="I625" s="196" t="str">
        <f>IF(E625="","",VLOOKUP(E625,'Summarized Plan'!A:B,2,0))</f>
        <v/>
      </c>
      <c r="J625" s="194"/>
      <c r="K625" s="194" t="s">
        <v>378</v>
      </c>
      <c r="L625" s="195"/>
      <c r="M625" s="194" t="str">
        <f t="shared" si="226"/>
        <v/>
      </c>
      <c r="N625" s="195" t="str">
        <f>IF(E625="","",VLOOKUP(E625,'Summarized Plan'!$A:$C,3,0))</f>
        <v/>
      </c>
      <c r="O625" s="195" t="str">
        <f>IF(E625="","",VLOOKUP(E625,'Summarized Plan'!$A:$G,7,0))</f>
        <v/>
      </c>
      <c r="P625" s="196"/>
      <c r="Q625" s="198">
        <f t="shared" si="227"/>
        <v>0</v>
      </c>
      <c r="R625" s="197" t="str">
        <f>IF($B625="","",VLOOKUP($Q625,'DSR Attendance'!$A$3:$D$179,4,FALSE))</f>
        <v/>
      </c>
      <c r="S625" s="197"/>
      <c r="T625" s="197">
        <f t="shared" si="228"/>
        <v>0</v>
      </c>
      <c r="U625" s="197">
        <f t="shared" si="229"/>
        <v>0</v>
      </c>
      <c r="V625" s="197" t="str">
        <f t="shared" si="230"/>
        <v/>
      </c>
      <c r="W625" s="197"/>
      <c r="X625" s="197" t="str">
        <f>_xlfn.IFNA(IF(L625="","",VLOOKUP(L625,'Truck Utilization'!B$3:D$147,3,FALSE)),"")</f>
        <v/>
      </c>
      <c r="Y625" s="197" t="str">
        <f>IF(X625="","",IF(E625="","",VLOOKUP(E625,'Summarized Plan'!$A:$E,5,0)))</f>
        <v/>
      </c>
      <c r="Z625" s="197">
        <f t="shared" si="231"/>
        <v>0</v>
      </c>
      <c r="AA625" s="197">
        <f t="shared" si="232"/>
        <v>0</v>
      </c>
      <c r="AB625" s="197" t="str">
        <f t="shared" si="233"/>
        <v/>
      </c>
      <c r="AC625" s="197"/>
      <c r="AD625" s="197">
        <f t="shared" si="234"/>
        <v>0</v>
      </c>
      <c r="AE625" s="197">
        <f t="shared" si="235"/>
        <v>0</v>
      </c>
      <c r="AF625" s="197" t="str">
        <f t="shared" si="236"/>
        <v/>
      </c>
      <c r="AG625" s="194"/>
      <c r="AH625" s="194"/>
      <c r="AI625" s="194"/>
      <c r="AJ625" s="193"/>
      <c r="AK625" s="199"/>
      <c r="AL625" s="194"/>
      <c r="AM625" s="115" t="e">
        <f t="shared" si="237"/>
        <v>#VALUE!</v>
      </c>
      <c r="AO625" s="11">
        <f t="shared" si="238"/>
        <v>0</v>
      </c>
      <c r="AP625" s="11" t="e">
        <f t="shared" si="239"/>
        <v>#N/A</v>
      </c>
      <c r="AQ625" s="11" t="str">
        <f t="shared" si="240"/>
        <v/>
      </c>
      <c r="AS625" s="202">
        <f t="shared" si="241"/>
        <v>0</v>
      </c>
      <c r="AT625" s="11" t="str">
        <f t="shared" si="242"/>
        <v/>
      </c>
      <c r="AW625" s="116"/>
      <c r="AX625" s="115" t="e">
        <f t="shared" si="243"/>
        <v>#VALUE!</v>
      </c>
      <c r="AY625" s="278" t="str">
        <f t="shared" si="244"/>
        <v/>
      </c>
      <c r="BC625" s="115" t="str">
        <f>IF(E625="","",_xlfn.XLOOKUP(E625,'Summarized Plan'!A:A,'Summarized Plan'!K:K))</f>
        <v/>
      </c>
      <c r="XEU625" s="138">
        <f t="shared" si="245"/>
        <v>0</v>
      </c>
      <c r="XEV625" s="138" t="str">
        <f>IF(E625="","",B622)</f>
        <v/>
      </c>
      <c r="XEW625" s="153" t="str">
        <f t="shared" si="246"/>
        <v/>
      </c>
      <c r="XEX625" s="138" t="str">
        <f>IF(ISNA(VLOOKUP(E625,'Summarized Plan'!$A:$U,19,0)),"",VLOOKUP(E625,'Summarized Plan'!$A:$U,19,0))</f>
        <v/>
      </c>
      <c r="XEY625" s="16" t="str">
        <f>IF('Truck Utilization'!A605=0,"",'Truck Utilization'!A605)</f>
        <v/>
      </c>
      <c r="XEZ625" s="16" t="str">
        <f>IF('Truck Utilization'!B605=0,"",'Truck Utilization'!B605)</f>
        <v/>
      </c>
      <c r="XFA625" s="138">
        <f t="shared" si="225"/>
        <v>1</v>
      </c>
      <c r="XFB625" s="138" t="str">
        <f>IF('DSR Attendance'!A566="","",'DSR Attendance'!A566)</f>
        <v/>
      </c>
      <c r="XFC625" s="138" t="str">
        <f>IF('DSR Attendance'!B566="","",'DSR Attendance'!B566)</f>
        <v/>
      </c>
    </row>
    <row r="626" spans="1:55 16375:16383" ht="14.4" customHeight="1">
      <c r="A626" s="190" t="str">
        <f>IF(L626="","",VLOOKUP(L626,'Truck Utilization'!B$3:C$300,2,FALSE))</f>
        <v/>
      </c>
      <c r="B626" s="191"/>
      <c r="C626" s="192" t="str">
        <f>IF($B626="","",VLOOKUP($B626,'DSR Attendance'!$A$3:$E$273,5,FALSE))</f>
        <v/>
      </c>
      <c r="D626" s="193"/>
      <c r="E626" s="637"/>
      <c r="F626" s="195"/>
      <c r="G626" s="195"/>
      <c r="H626" s="195"/>
      <c r="I626" s="196" t="str">
        <f>IF(E626="","",VLOOKUP(E626,'Summarized Plan'!A:B,2,0))</f>
        <v/>
      </c>
      <c r="J626" s="194"/>
      <c r="K626" s="194" t="s">
        <v>378</v>
      </c>
      <c r="L626" s="195"/>
      <c r="M626" s="194" t="str">
        <f t="shared" si="226"/>
        <v/>
      </c>
      <c r="N626" s="195" t="str">
        <f>IF(E626="","",VLOOKUP(E626,'Summarized Plan'!$A:$C,3,0))</f>
        <v/>
      </c>
      <c r="O626" s="195" t="str">
        <f>IF(E626="","",VLOOKUP(E626,'Summarized Plan'!$A:$G,7,0))</f>
        <v/>
      </c>
      <c r="P626" s="196"/>
      <c r="Q626" s="198">
        <f t="shared" si="227"/>
        <v>0</v>
      </c>
      <c r="R626" s="197" t="str">
        <f>IF($B626="","",VLOOKUP($Q626,'DSR Attendance'!$A$3:$D$179,4,FALSE))</f>
        <v/>
      </c>
      <c r="S626" s="197"/>
      <c r="T626" s="197">
        <f t="shared" si="228"/>
        <v>0</v>
      </c>
      <c r="U626" s="197">
        <f t="shared" si="229"/>
        <v>0</v>
      </c>
      <c r="V626" s="197" t="str">
        <f t="shared" si="230"/>
        <v/>
      </c>
      <c r="W626" s="197"/>
      <c r="X626" s="197" t="str">
        <f>_xlfn.IFNA(IF(L626="","",VLOOKUP(L626,'Truck Utilization'!B$3:D$147,3,FALSE)),"")</f>
        <v/>
      </c>
      <c r="Y626" s="197" t="str">
        <f>IF(X626="","",IF(E626="","",VLOOKUP(E626,'Summarized Plan'!$A:$E,5,0)))</f>
        <v/>
      </c>
      <c r="Z626" s="197">
        <f t="shared" si="231"/>
        <v>0</v>
      </c>
      <c r="AA626" s="197">
        <f t="shared" si="232"/>
        <v>0</v>
      </c>
      <c r="AB626" s="197" t="str">
        <f t="shared" si="233"/>
        <v/>
      </c>
      <c r="AC626" s="197"/>
      <c r="AD626" s="197">
        <f t="shared" si="234"/>
        <v>0</v>
      </c>
      <c r="AE626" s="197">
        <f t="shared" si="235"/>
        <v>0</v>
      </c>
      <c r="AF626" s="197" t="str">
        <f t="shared" si="236"/>
        <v/>
      </c>
      <c r="AG626" s="194"/>
      <c r="AH626" s="194"/>
      <c r="AI626" s="194"/>
      <c r="AJ626" s="193"/>
      <c r="AK626" s="199"/>
      <c r="AL626" s="194"/>
      <c r="AM626" s="115" t="e">
        <f t="shared" si="237"/>
        <v>#VALUE!</v>
      </c>
      <c r="AO626" s="11">
        <f t="shared" si="238"/>
        <v>0</v>
      </c>
      <c r="AP626" s="11" t="e">
        <f t="shared" si="239"/>
        <v>#N/A</v>
      </c>
      <c r="AQ626" s="11" t="str">
        <f t="shared" si="240"/>
        <v/>
      </c>
      <c r="AS626" s="202">
        <f t="shared" si="241"/>
        <v>0</v>
      </c>
      <c r="AT626" s="11" t="str">
        <f t="shared" si="242"/>
        <v/>
      </c>
      <c r="AW626" s="116"/>
      <c r="AX626" s="115" t="e">
        <f t="shared" si="243"/>
        <v>#VALUE!</v>
      </c>
      <c r="AY626" s="278" t="str">
        <f t="shared" si="244"/>
        <v/>
      </c>
      <c r="BC626" s="115" t="str">
        <f>IF(E626="","",_xlfn.XLOOKUP(E626,'Summarized Plan'!A:A,'Summarized Plan'!K:K))</f>
        <v/>
      </c>
      <c r="XEU626" s="138">
        <f t="shared" ref="XEU626:XEU657" si="247">COUNTIF($E:$E,E626)</f>
        <v>0</v>
      </c>
      <c r="XEV626" s="138" t="str">
        <f>IF(E626="","",B622)</f>
        <v/>
      </c>
      <c r="XEW626" s="153" t="str">
        <f t="shared" si="246"/>
        <v/>
      </c>
      <c r="XEX626" s="138" t="str">
        <f>IF(ISNA(VLOOKUP(E626,'Summarized Plan'!$A:$U,19,0)),"",VLOOKUP(E626,'Summarized Plan'!$A:$U,19,0))</f>
        <v/>
      </c>
      <c r="XEY626" s="16" t="str">
        <f>IF('Truck Utilization'!A606=0,"",'Truck Utilization'!A606)</f>
        <v/>
      </c>
      <c r="XEZ626" s="16" t="str">
        <f>IF('Truck Utilization'!B606=0,"",'Truck Utilization'!B606)</f>
        <v/>
      </c>
      <c r="XFA626" s="138">
        <f t="shared" si="225"/>
        <v>1</v>
      </c>
      <c r="XFB626" s="138" t="str">
        <f>IF('DSR Attendance'!A567="","",'DSR Attendance'!A567)</f>
        <v/>
      </c>
      <c r="XFC626" s="138" t="str">
        <f>IF('DSR Attendance'!B567="","",'DSR Attendance'!B567)</f>
        <v/>
      </c>
    </row>
    <row r="627" spans="1:55 16375:16383" ht="14.4" customHeight="1">
      <c r="A627" s="190" t="str">
        <f>IF(L627="","",VLOOKUP(L627,'Truck Utilization'!B$3:C$300,2,FALSE))</f>
        <v/>
      </c>
      <c r="B627" s="191"/>
      <c r="C627" s="192" t="str">
        <f>IF($B627="","",VLOOKUP($B627,'DSR Attendance'!$A$3:$E$273,5,FALSE))</f>
        <v/>
      </c>
      <c r="D627" s="193"/>
      <c r="E627" s="637"/>
      <c r="F627" s="195"/>
      <c r="G627" s="195"/>
      <c r="H627" s="195"/>
      <c r="I627" s="196" t="str">
        <f>IF(E627="","",VLOOKUP(E627,'Summarized Plan'!A:B,2,0))</f>
        <v/>
      </c>
      <c r="J627" s="194"/>
      <c r="K627" s="194" t="s">
        <v>378</v>
      </c>
      <c r="L627" s="195"/>
      <c r="M627" s="194" t="str">
        <f t="shared" si="226"/>
        <v/>
      </c>
      <c r="N627" s="195" t="str">
        <f>IF(E627="","",VLOOKUP(E627,'Summarized Plan'!$A:$C,3,0))</f>
        <v/>
      </c>
      <c r="O627" s="195" t="str">
        <f>IF(E627="","",VLOOKUP(E627,'Summarized Plan'!$A:$G,7,0))</f>
        <v/>
      </c>
      <c r="P627" s="196"/>
      <c r="Q627" s="198">
        <f t="shared" si="227"/>
        <v>0</v>
      </c>
      <c r="R627" s="197" t="str">
        <f>IF($B627="","",VLOOKUP($Q627,'DSR Attendance'!$A$3:$D$179,4,FALSE))</f>
        <v/>
      </c>
      <c r="S627" s="197"/>
      <c r="T627" s="197">
        <f t="shared" si="228"/>
        <v>0</v>
      </c>
      <c r="U627" s="197">
        <f t="shared" si="229"/>
        <v>0</v>
      </c>
      <c r="V627" s="197" t="str">
        <f t="shared" si="230"/>
        <v/>
      </c>
      <c r="W627" s="197"/>
      <c r="X627" s="197" t="str">
        <f>_xlfn.IFNA(IF(L627="","",VLOOKUP(L627,'Truck Utilization'!B$3:D$147,3,FALSE)),"")</f>
        <v/>
      </c>
      <c r="Y627" s="197" t="str">
        <f>IF(X627="","",IF(E627="","",VLOOKUP(E627,'Summarized Plan'!$A:$E,5,0)))</f>
        <v/>
      </c>
      <c r="Z627" s="197">
        <f t="shared" si="231"/>
        <v>0</v>
      </c>
      <c r="AA627" s="197">
        <f t="shared" si="232"/>
        <v>0</v>
      </c>
      <c r="AB627" s="197" t="str">
        <f t="shared" si="233"/>
        <v/>
      </c>
      <c r="AC627" s="197"/>
      <c r="AD627" s="197">
        <f t="shared" si="234"/>
        <v>0</v>
      </c>
      <c r="AE627" s="197">
        <f t="shared" si="235"/>
        <v>0</v>
      </c>
      <c r="AF627" s="197" t="str">
        <f t="shared" si="236"/>
        <v/>
      </c>
      <c r="AG627" s="194"/>
      <c r="AH627" s="194"/>
      <c r="AI627" s="194"/>
      <c r="AJ627" s="193"/>
      <c r="AK627" s="199"/>
      <c r="AL627" s="194"/>
      <c r="AM627" s="115" t="e">
        <f t="shared" si="237"/>
        <v>#VALUE!</v>
      </c>
      <c r="AO627" s="11">
        <f t="shared" si="238"/>
        <v>0</v>
      </c>
      <c r="AP627" s="11" t="e">
        <f t="shared" si="239"/>
        <v>#N/A</v>
      </c>
      <c r="AQ627" s="11" t="str">
        <f t="shared" si="240"/>
        <v/>
      </c>
      <c r="AS627" s="202">
        <f t="shared" si="241"/>
        <v>0</v>
      </c>
      <c r="AT627" s="11" t="str">
        <f t="shared" si="242"/>
        <v/>
      </c>
      <c r="AW627" s="116"/>
      <c r="AX627" s="115" t="e">
        <f t="shared" si="243"/>
        <v>#VALUE!</v>
      </c>
      <c r="AY627" s="278" t="str">
        <f t="shared" si="244"/>
        <v/>
      </c>
      <c r="BC627" s="115" t="str">
        <f>IF(E627="","",_xlfn.XLOOKUP(E627,'Summarized Plan'!A:A,'Summarized Plan'!K:K))</f>
        <v/>
      </c>
      <c r="XEU627" s="138">
        <f t="shared" si="247"/>
        <v>0</v>
      </c>
      <c r="XEV627" s="138" t="str">
        <f>IF(E627="","",B627)</f>
        <v/>
      </c>
      <c r="XEW627" s="153" t="str">
        <f t="shared" si="246"/>
        <v/>
      </c>
      <c r="XEX627" s="138" t="str">
        <f>IF(ISNA(VLOOKUP(E627,'Summarized Plan'!$A:$U,19,0)),"",VLOOKUP(E627,'Summarized Plan'!$A:$U,19,0))</f>
        <v/>
      </c>
      <c r="XEY627" s="16" t="str">
        <f>IF('Truck Utilization'!A607=0,"",'Truck Utilization'!A607)</f>
        <v/>
      </c>
      <c r="XEZ627" s="16" t="str">
        <f>IF('Truck Utilization'!B607=0,"",'Truck Utilization'!B607)</f>
        <v/>
      </c>
      <c r="XFA627" s="138">
        <f t="shared" si="225"/>
        <v>1</v>
      </c>
      <c r="XFB627" s="138" t="str">
        <f>IF('DSR Attendance'!A568="","",'DSR Attendance'!A568)</f>
        <v/>
      </c>
      <c r="XFC627" s="138" t="str">
        <f>IF('DSR Attendance'!B568="","",'DSR Attendance'!B568)</f>
        <v/>
      </c>
    </row>
    <row r="628" spans="1:55 16375:16383" ht="14.4" customHeight="1">
      <c r="A628" s="190" t="str">
        <f>IF(L628="","",VLOOKUP(L628,'Truck Utilization'!B$3:C$300,2,FALSE))</f>
        <v/>
      </c>
      <c r="B628" s="191"/>
      <c r="C628" s="192" t="str">
        <f>IF($B628="","",VLOOKUP($B628,'DSR Attendance'!$A$3:$E$273,5,FALSE))</f>
        <v/>
      </c>
      <c r="D628" s="193"/>
      <c r="E628" s="637"/>
      <c r="F628" s="195"/>
      <c r="G628" s="195"/>
      <c r="H628" s="195"/>
      <c r="I628" s="196" t="str">
        <f>IF(E628="","",VLOOKUP(E628,'Summarized Plan'!A:B,2,0))</f>
        <v/>
      </c>
      <c r="J628" s="194"/>
      <c r="K628" s="194" t="s">
        <v>378</v>
      </c>
      <c r="L628" s="195"/>
      <c r="M628" s="194" t="str">
        <f t="shared" si="226"/>
        <v/>
      </c>
      <c r="N628" s="195" t="str">
        <f>IF(E628="","",VLOOKUP(E628,'Summarized Plan'!$A:$C,3,0))</f>
        <v/>
      </c>
      <c r="O628" s="195" t="str">
        <f>IF(E628="","",VLOOKUP(E628,'Summarized Plan'!$A:$G,7,0))</f>
        <v/>
      </c>
      <c r="P628" s="196"/>
      <c r="Q628" s="198">
        <f t="shared" si="227"/>
        <v>0</v>
      </c>
      <c r="R628" s="197" t="str">
        <f>IF($B628="","",VLOOKUP($Q628,'DSR Attendance'!$A$3:$D$179,4,FALSE))</f>
        <v/>
      </c>
      <c r="S628" s="197"/>
      <c r="T628" s="197">
        <f t="shared" si="228"/>
        <v>0</v>
      </c>
      <c r="U628" s="197">
        <f t="shared" si="229"/>
        <v>0</v>
      </c>
      <c r="V628" s="197" t="str">
        <f t="shared" si="230"/>
        <v/>
      </c>
      <c r="W628" s="197"/>
      <c r="X628" s="197" t="str">
        <f>_xlfn.IFNA(IF(L628="","",VLOOKUP(L628,'Truck Utilization'!B$3:D$147,3,FALSE)),"")</f>
        <v/>
      </c>
      <c r="Y628" s="197" t="str">
        <f>IF(X628="","",IF(E628="","",VLOOKUP(E628,'Summarized Plan'!$A:$E,5,0)))</f>
        <v/>
      </c>
      <c r="Z628" s="197">
        <f t="shared" si="231"/>
        <v>0</v>
      </c>
      <c r="AA628" s="197">
        <f t="shared" si="232"/>
        <v>0</v>
      </c>
      <c r="AB628" s="197" t="str">
        <f t="shared" si="233"/>
        <v/>
      </c>
      <c r="AC628" s="197"/>
      <c r="AD628" s="197">
        <f t="shared" si="234"/>
        <v>0</v>
      </c>
      <c r="AE628" s="197">
        <f t="shared" si="235"/>
        <v>0</v>
      </c>
      <c r="AF628" s="197" t="str">
        <f t="shared" si="236"/>
        <v/>
      </c>
      <c r="AG628" s="194"/>
      <c r="AH628" s="194"/>
      <c r="AI628" s="194"/>
      <c r="AJ628" s="193"/>
      <c r="AK628" s="199"/>
      <c r="AL628" s="194"/>
      <c r="AM628" s="115" t="e">
        <f t="shared" si="237"/>
        <v>#VALUE!</v>
      </c>
      <c r="AO628" s="11">
        <f t="shared" si="238"/>
        <v>0</v>
      </c>
      <c r="AP628" s="11" t="e">
        <f t="shared" si="239"/>
        <v>#N/A</v>
      </c>
      <c r="AQ628" s="11" t="str">
        <f t="shared" si="240"/>
        <v/>
      </c>
      <c r="AS628" s="202">
        <f t="shared" si="241"/>
        <v>0</v>
      </c>
      <c r="AT628" s="11" t="str">
        <f t="shared" si="242"/>
        <v/>
      </c>
      <c r="AW628" s="116"/>
      <c r="AX628" s="115" t="e">
        <f t="shared" si="243"/>
        <v>#VALUE!</v>
      </c>
      <c r="AY628" s="278" t="str">
        <f t="shared" si="244"/>
        <v/>
      </c>
      <c r="BC628" s="115" t="str">
        <f>IF(E628="","",_xlfn.XLOOKUP(E628,'Summarized Plan'!A:A,'Summarized Plan'!K:K))</f>
        <v/>
      </c>
      <c r="XEU628" s="138">
        <f t="shared" si="247"/>
        <v>0</v>
      </c>
      <c r="XEV628" s="138" t="str">
        <f>IF(E628="","",B627)</f>
        <v/>
      </c>
      <c r="XEW628" s="153" t="str">
        <f t="shared" si="246"/>
        <v/>
      </c>
      <c r="XEX628" s="138" t="str">
        <f>IF(ISNA(VLOOKUP(E628,'Summarized Plan'!$A:$U,19,0)),"",VLOOKUP(E628,'Summarized Plan'!$A:$U,19,0))</f>
        <v/>
      </c>
      <c r="XEY628" s="16" t="str">
        <f>IF('Truck Utilization'!A608=0,"",'Truck Utilization'!A608)</f>
        <v/>
      </c>
      <c r="XEZ628" s="16" t="str">
        <f>IF('Truck Utilization'!B608=0,"",'Truck Utilization'!B608)</f>
        <v/>
      </c>
      <c r="XFA628" s="138">
        <f t="shared" si="225"/>
        <v>1</v>
      </c>
      <c r="XFB628" s="138" t="str">
        <f>IF('DSR Attendance'!A569="","",'DSR Attendance'!A569)</f>
        <v/>
      </c>
      <c r="XFC628" s="138" t="str">
        <f>IF('DSR Attendance'!B569="","",'DSR Attendance'!B569)</f>
        <v/>
      </c>
    </row>
    <row r="629" spans="1:55 16375:16383" ht="14.4" customHeight="1">
      <c r="A629" s="190" t="str">
        <f>IF(L629="","",VLOOKUP(L629,'Truck Utilization'!B$3:C$300,2,FALSE))</f>
        <v/>
      </c>
      <c r="B629" s="191"/>
      <c r="C629" s="192" t="str">
        <f>IF($B629="","",VLOOKUP($B629,'DSR Attendance'!$A$3:$E$273,5,FALSE))</f>
        <v/>
      </c>
      <c r="D629" s="193"/>
      <c r="E629" s="637"/>
      <c r="F629" s="195"/>
      <c r="G629" s="195"/>
      <c r="H629" s="195"/>
      <c r="I629" s="196" t="str">
        <f>IF(E629="","",VLOOKUP(E629,'Summarized Plan'!A:B,2,0))</f>
        <v/>
      </c>
      <c r="J629" s="194"/>
      <c r="K629" s="194" t="s">
        <v>378</v>
      </c>
      <c r="L629" s="195"/>
      <c r="M629" s="194" t="str">
        <f t="shared" si="226"/>
        <v/>
      </c>
      <c r="N629" s="195" t="str">
        <f>IF(E629="","",VLOOKUP(E629,'Summarized Plan'!$A:$C,3,0))</f>
        <v/>
      </c>
      <c r="O629" s="195" t="str">
        <f>IF(E629="","",VLOOKUP(E629,'Summarized Plan'!$A:$G,7,0))</f>
        <v/>
      </c>
      <c r="P629" s="196"/>
      <c r="Q629" s="198">
        <f t="shared" si="227"/>
        <v>0</v>
      </c>
      <c r="R629" s="197" t="str">
        <f>IF($B629="","",VLOOKUP($Q629,'DSR Attendance'!$A$3:$D$179,4,FALSE))</f>
        <v/>
      </c>
      <c r="S629" s="197"/>
      <c r="T629" s="197">
        <f t="shared" si="228"/>
        <v>0</v>
      </c>
      <c r="U629" s="197">
        <f t="shared" si="229"/>
        <v>0</v>
      </c>
      <c r="V629" s="197" t="str">
        <f t="shared" si="230"/>
        <v/>
      </c>
      <c r="W629" s="197"/>
      <c r="X629" s="197" t="str">
        <f>_xlfn.IFNA(IF(L629="","",VLOOKUP(L629,'Truck Utilization'!B$3:D$147,3,FALSE)),"")</f>
        <v/>
      </c>
      <c r="Y629" s="197" t="str">
        <f>IF(X629="","",IF(E629="","",VLOOKUP(E629,'Summarized Plan'!$A:$E,5,0)))</f>
        <v/>
      </c>
      <c r="Z629" s="197">
        <f t="shared" si="231"/>
        <v>0</v>
      </c>
      <c r="AA629" s="197">
        <f t="shared" si="232"/>
        <v>0</v>
      </c>
      <c r="AB629" s="197" t="str">
        <f t="shared" si="233"/>
        <v/>
      </c>
      <c r="AC629" s="197"/>
      <c r="AD629" s="197">
        <f t="shared" si="234"/>
        <v>0</v>
      </c>
      <c r="AE629" s="197">
        <f t="shared" si="235"/>
        <v>0</v>
      </c>
      <c r="AF629" s="197" t="str">
        <f t="shared" si="236"/>
        <v/>
      </c>
      <c r="AG629" s="194"/>
      <c r="AH629" s="194"/>
      <c r="AI629" s="194"/>
      <c r="AJ629" s="193"/>
      <c r="AK629" s="199"/>
      <c r="AL629" s="194"/>
      <c r="AM629" s="115" t="e">
        <f t="shared" si="237"/>
        <v>#VALUE!</v>
      </c>
      <c r="AO629" s="11">
        <f t="shared" si="238"/>
        <v>0</v>
      </c>
      <c r="AP629" s="11" t="e">
        <f t="shared" si="239"/>
        <v>#N/A</v>
      </c>
      <c r="AQ629" s="11" t="str">
        <f t="shared" si="240"/>
        <v/>
      </c>
      <c r="AS629" s="202">
        <f t="shared" si="241"/>
        <v>0</v>
      </c>
      <c r="AT629" s="11" t="str">
        <f t="shared" si="242"/>
        <v/>
      </c>
      <c r="AW629" s="116"/>
      <c r="AX629" s="115" t="e">
        <f t="shared" si="243"/>
        <v>#VALUE!</v>
      </c>
      <c r="AY629" s="278" t="str">
        <f t="shared" si="244"/>
        <v/>
      </c>
      <c r="BC629" s="115" t="str">
        <f>IF(E629="","",_xlfn.XLOOKUP(E629,'Summarized Plan'!A:A,'Summarized Plan'!K:K))</f>
        <v/>
      </c>
      <c r="XEU629" s="138">
        <f t="shared" si="247"/>
        <v>0</v>
      </c>
      <c r="XEV629" s="138" t="str">
        <f>IF(E629="","",B627)</f>
        <v/>
      </c>
      <c r="XEW629" s="153" t="str">
        <f t="shared" si="246"/>
        <v/>
      </c>
      <c r="XEX629" s="138" t="str">
        <f>IF(ISNA(VLOOKUP(E629,'Summarized Plan'!$A:$U,19,0)),"",VLOOKUP(E629,'Summarized Plan'!$A:$U,19,0))</f>
        <v/>
      </c>
      <c r="XEY629" s="16" t="str">
        <f>IF('Truck Utilization'!A609=0,"",'Truck Utilization'!A609)</f>
        <v/>
      </c>
      <c r="XEZ629" s="16" t="str">
        <f>IF('Truck Utilization'!B609=0,"",'Truck Utilization'!B609)</f>
        <v/>
      </c>
      <c r="XFA629" s="138">
        <f t="shared" si="225"/>
        <v>1</v>
      </c>
      <c r="XFB629" s="138" t="str">
        <f>IF('DSR Attendance'!A570="","",'DSR Attendance'!A570)</f>
        <v/>
      </c>
      <c r="XFC629" s="138" t="str">
        <f>IF('DSR Attendance'!B570="","",'DSR Attendance'!B570)</f>
        <v/>
      </c>
    </row>
    <row r="630" spans="1:55 16375:16383" ht="14.4" customHeight="1">
      <c r="A630" s="190" t="str">
        <f>IF(L630="","",VLOOKUP(L630,'Truck Utilization'!B$3:C$300,2,FALSE))</f>
        <v/>
      </c>
      <c r="B630" s="191"/>
      <c r="C630" s="192" t="str">
        <f>IF($B630="","",VLOOKUP($B630,'DSR Attendance'!$A$3:$E$273,5,FALSE))</f>
        <v/>
      </c>
      <c r="D630" s="193"/>
      <c r="E630" s="637"/>
      <c r="F630" s="195"/>
      <c r="G630" s="195"/>
      <c r="H630" s="195"/>
      <c r="I630" s="196" t="str">
        <f>IF(E630="","",VLOOKUP(E630,'Summarized Plan'!A:B,2,0))</f>
        <v/>
      </c>
      <c r="J630" s="194"/>
      <c r="K630" s="194" t="s">
        <v>378</v>
      </c>
      <c r="L630" s="195"/>
      <c r="M630" s="194" t="str">
        <f t="shared" si="226"/>
        <v/>
      </c>
      <c r="N630" s="195" t="str">
        <f>IF(E630="","",VLOOKUP(E630,'Summarized Plan'!$A:$C,3,0))</f>
        <v/>
      </c>
      <c r="O630" s="195" t="str">
        <f>IF(E630="","",VLOOKUP(E630,'Summarized Plan'!$A:$G,7,0))</f>
        <v/>
      </c>
      <c r="P630" s="196"/>
      <c r="Q630" s="198">
        <f t="shared" si="227"/>
        <v>0</v>
      </c>
      <c r="R630" s="197" t="str">
        <f>IF($B630="","",VLOOKUP($Q630,'DSR Attendance'!$A$3:$D$179,4,FALSE))</f>
        <v/>
      </c>
      <c r="S630" s="197"/>
      <c r="T630" s="197">
        <f t="shared" si="228"/>
        <v>0</v>
      </c>
      <c r="U630" s="197">
        <f t="shared" si="229"/>
        <v>0</v>
      </c>
      <c r="V630" s="197" t="str">
        <f t="shared" si="230"/>
        <v/>
      </c>
      <c r="W630" s="197"/>
      <c r="X630" s="197" t="str">
        <f>_xlfn.IFNA(IF(L630="","",VLOOKUP(L630,'Truck Utilization'!B$3:D$147,3,FALSE)),"")</f>
        <v/>
      </c>
      <c r="Y630" s="197" t="str">
        <f>IF(X630="","",IF(E630="","",VLOOKUP(E630,'Summarized Plan'!$A:$E,5,0)))</f>
        <v/>
      </c>
      <c r="Z630" s="197">
        <f t="shared" si="231"/>
        <v>0</v>
      </c>
      <c r="AA630" s="197">
        <f t="shared" si="232"/>
        <v>0</v>
      </c>
      <c r="AB630" s="197" t="str">
        <f t="shared" si="233"/>
        <v/>
      </c>
      <c r="AC630" s="197"/>
      <c r="AD630" s="197">
        <f t="shared" si="234"/>
        <v>0</v>
      </c>
      <c r="AE630" s="197">
        <f t="shared" si="235"/>
        <v>0</v>
      </c>
      <c r="AF630" s="197" t="str">
        <f t="shared" si="236"/>
        <v/>
      </c>
      <c r="AG630" s="194"/>
      <c r="AH630" s="194"/>
      <c r="AI630" s="194"/>
      <c r="AJ630" s="193"/>
      <c r="AK630" s="199"/>
      <c r="AL630" s="194"/>
      <c r="AM630" s="115" t="e">
        <f t="shared" si="237"/>
        <v>#VALUE!</v>
      </c>
      <c r="AO630" s="11">
        <f t="shared" si="238"/>
        <v>0</v>
      </c>
      <c r="AP630" s="11" t="e">
        <f t="shared" si="239"/>
        <v>#N/A</v>
      </c>
      <c r="AQ630" s="11" t="str">
        <f t="shared" si="240"/>
        <v/>
      </c>
      <c r="AS630" s="202">
        <f t="shared" si="241"/>
        <v>0</v>
      </c>
      <c r="AT630" s="11" t="str">
        <f t="shared" si="242"/>
        <v/>
      </c>
      <c r="AW630" s="116"/>
      <c r="AX630" s="115" t="e">
        <f t="shared" si="243"/>
        <v>#VALUE!</v>
      </c>
      <c r="AY630" s="278" t="str">
        <f t="shared" si="244"/>
        <v/>
      </c>
      <c r="BC630" s="115" t="str">
        <f>IF(E630="","",_xlfn.XLOOKUP(E630,'Summarized Plan'!A:A,'Summarized Plan'!K:K))</f>
        <v/>
      </c>
      <c r="XEU630" s="138">
        <f t="shared" si="247"/>
        <v>0</v>
      </c>
      <c r="XEV630" s="138" t="str">
        <f>IF(E630="","",B627)</f>
        <v/>
      </c>
      <c r="XEW630" s="153" t="str">
        <f t="shared" si="246"/>
        <v/>
      </c>
      <c r="XEX630" s="138" t="str">
        <f>IF(ISNA(VLOOKUP(E630,'Summarized Plan'!$A:$U,19,0)),"",VLOOKUP(E630,'Summarized Plan'!$A:$U,19,0))</f>
        <v/>
      </c>
      <c r="XEY630" s="16" t="str">
        <f>IF('Truck Utilization'!A610=0,"",'Truck Utilization'!A610)</f>
        <v/>
      </c>
      <c r="XEZ630" s="16" t="str">
        <f>IF('Truck Utilization'!B610=0,"",'Truck Utilization'!B610)</f>
        <v/>
      </c>
      <c r="XFA630" s="138">
        <f t="shared" si="225"/>
        <v>1</v>
      </c>
      <c r="XFB630" s="138" t="str">
        <f>IF('DSR Attendance'!A571="","",'DSR Attendance'!A571)</f>
        <v/>
      </c>
      <c r="XFC630" s="138" t="str">
        <f>IF('DSR Attendance'!B571="","",'DSR Attendance'!B571)</f>
        <v/>
      </c>
    </row>
    <row r="631" spans="1:55 16375:16383" ht="14.4" customHeight="1">
      <c r="A631" s="190" t="str">
        <f>IF(L631="","",VLOOKUP(L631,'Truck Utilization'!B$3:C$300,2,FALSE))</f>
        <v/>
      </c>
      <c r="B631" s="191"/>
      <c r="C631" s="192" t="str">
        <f>IF($B631="","",VLOOKUP($B631,'DSR Attendance'!$A$3:$E$273,5,FALSE))</f>
        <v/>
      </c>
      <c r="D631" s="193"/>
      <c r="E631" s="637"/>
      <c r="F631" s="195"/>
      <c r="G631" s="195"/>
      <c r="H631" s="195"/>
      <c r="I631" s="196" t="str">
        <f>IF(E631="","",VLOOKUP(E631,'Summarized Plan'!A:B,2,0))</f>
        <v/>
      </c>
      <c r="J631" s="194"/>
      <c r="K631" s="194" t="s">
        <v>378</v>
      </c>
      <c r="L631" s="195"/>
      <c r="M631" s="194" t="str">
        <f t="shared" si="226"/>
        <v/>
      </c>
      <c r="N631" s="195" t="str">
        <f>IF(E631="","",VLOOKUP(E631,'Summarized Plan'!$A:$C,3,0))</f>
        <v/>
      </c>
      <c r="O631" s="195" t="str">
        <f>IF(E631="","",VLOOKUP(E631,'Summarized Plan'!$A:$G,7,0))</f>
        <v/>
      </c>
      <c r="P631" s="196"/>
      <c r="Q631" s="198">
        <f t="shared" si="227"/>
        <v>0</v>
      </c>
      <c r="R631" s="197" t="str">
        <f>IF($B631="","",VLOOKUP($Q631,'DSR Attendance'!$A$3:$D$179,4,FALSE))</f>
        <v/>
      </c>
      <c r="S631" s="197"/>
      <c r="T631" s="197">
        <f t="shared" si="228"/>
        <v>0</v>
      </c>
      <c r="U631" s="197">
        <f t="shared" si="229"/>
        <v>0</v>
      </c>
      <c r="V631" s="197" t="str">
        <f t="shared" si="230"/>
        <v/>
      </c>
      <c r="W631" s="197"/>
      <c r="X631" s="197" t="str">
        <f>_xlfn.IFNA(IF(L631="","",VLOOKUP(L631,'Truck Utilization'!B$3:D$147,3,FALSE)),"")</f>
        <v/>
      </c>
      <c r="Y631" s="197" t="str">
        <f>IF(X631="","",IF(E631="","",VLOOKUP(E631,'Summarized Plan'!$A:$E,5,0)))</f>
        <v/>
      </c>
      <c r="Z631" s="197">
        <f t="shared" si="231"/>
        <v>0</v>
      </c>
      <c r="AA631" s="197">
        <f t="shared" si="232"/>
        <v>0</v>
      </c>
      <c r="AB631" s="197" t="str">
        <f t="shared" si="233"/>
        <v/>
      </c>
      <c r="AC631" s="197"/>
      <c r="AD631" s="197">
        <f t="shared" si="234"/>
        <v>0</v>
      </c>
      <c r="AE631" s="197">
        <f t="shared" si="235"/>
        <v>0</v>
      </c>
      <c r="AF631" s="197" t="str">
        <f t="shared" si="236"/>
        <v/>
      </c>
      <c r="AG631" s="194"/>
      <c r="AH631" s="194"/>
      <c r="AI631" s="194"/>
      <c r="AJ631" s="193"/>
      <c r="AK631" s="199"/>
      <c r="AL631" s="194"/>
      <c r="AM631" s="115" t="e">
        <f t="shared" si="237"/>
        <v>#VALUE!</v>
      </c>
      <c r="AO631" s="11">
        <f t="shared" si="238"/>
        <v>0</v>
      </c>
      <c r="AP631" s="11" t="e">
        <f t="shared" si="239"/>
        <v>#N/A</v>
      </c>
      <c r="AQ631" s="11" t="str">
        <f t="shared" si="240"/>
        <v/>
      </c>
      <c r="AS631" s="202">
        <f t="shared" si="241"/>
        <v>0</v>
      </c>
      <c r="AT631" s="11" t="str">
        <f t="shared" si="242"/>
        <v/>
      </c>
      <c r="AW631" s="116"/>
      <c r="AX631" s="115" t="e">
        <f t="shared" si="243"/>
        <v>#VALUE!</v>
      </c>
      <c r="AY631" s="278" t="str">
        <f t="shared" si="244"/>
        <v/>
      </c>
      <c r="BC631" s="115" t="str">
        <f>IF(E631="","",_xlfn.XLOOKUP(E631,'Summarized Plan'!A:A,'Summarized Plan'!K:K))</f>
        <v/>
      </c>
      <c r="XEU631" s="138">
        <f t="shared" si="247"/>
        <v>0</v>
      </c>
      <c r="XEV631" s="138" t="str">
        <f>IF(E631="","",B627)</f>
        <v/>
      </c>
      <c r="XEW631" s="153" t="str">
        <f t="shared" si="246"/>
        <v/>
      </c>
      <c r="XEX631" s="138" t="str">
        <f>IF(ISNA(VLOOKUP(E631,'Summarized Plan'!$A:$U,19,0)),"",VLOOKUP(E631,'Summarized Plan'!$A:$U,19,0))</f>
        <v/>
      </c>
      <c r="XEY631" s="16" t="str">
        <f>IF('Truck Utilization'!A611=0,"",'Truck Utilization'!A611)</f>
        <v/>
      </c>
      <c r="XEZ631" s="16" t="str">
        <f>IF('Truck Utilization'!B611=0,"",'Truck Utilization'!B611)</f>
        <v/>
      </c>
      <c r="XFA631" s="138">
        <f t="shared" si="225"/>
        <v>1</v>
      </c>
      <c r="XFB631" s="138" t="str">
        <f>IF('DSR Attendance'!A572="","",'DSR Attendance'!A572)</f>
        <v/>
      </c>
      <c r="XFC631" s="138" t="str">
        <f>IF('DSR Attendance'!B572="","",'DSR Attendance'!B572)</f>
        <v/>
      </c>
    </row>
    <row r="632" spans="1:55 16375:16383" ht="14.4" customHeight="1">
      <c r="A632" s="190" t="str">
        <f>IF(L632="","",VLOOKUP(L632,'Truck Utilization'!B$3:C$300,2,FALSE))</f>
        <v/>
      </c>
      <c r="B632" s="191"/>
      <c r="C632" s="192" t="str">
        <f>IF($B632="","",VLOOKUP($B632,'DSR Attendance'!$A$3:$E$273,5,FALSE))</f>
        <v/>
      </c>
      <c r="D632" s="193"/>
      <c r="E632" s="637"/>
      <c r="F632" s="195"/>
      <c r="G632" s="195"/>
      <c r="H632" s="195"/>
      <c r="I632" s="196" t="str">
        <f>IF(E632="","",VLOOKUP(E632,'Summarized Plan'!A:B,2,0))</f>
        <v/>
      </c>
      <c r="J632" s="194"/>
      <c r="K632" s="194" t="s">
        <v>378</v>
      </c>
      <c r="L632" s="195"/>
      <c r="M632" s="194" t="str">
        <f t="shared" si="226"/>
        <v/>
      </c>
      <c r="N632" s="195" t="str">
        <f>IF(E632="","",VLOOKUP(E632,'Summarized Plan'!$A:$C,3,0))</f>
        <v/>
      </c>
      <c r="O632" s="195" t="str">
        <f>IF(E632="","",VLOOKUP(E632,'Summarized Plan'!$A:$G,7,0))</f>
        <v/>
      </c>
      <c r="P632" s="196"/>
      <c r="Q632" s="198">
        <f t="shared" si="227"/>
        <v>0</v>
      </c>
      <c r="R632" s="197" t="str">
        <f>IF($B632="","",VLOOKUP($Q632,'DSR Attendance'!$A$3:$D$179,4,FALSE))</f>
        <v/>
      </c>
      <c r="S632" s="197"/>
      <c r="T632" s="197">
        <f t="shared" si="228"/>
        <v>0</v>
      </c>
      <c r="U632" s="197">
        <f t="shared" si="229"/>
        <v>0</v>
      </c>
      <c r="V632" s="197" t="str">
        <f t="shared" si="230"/>
        <v/>
      </c>
      <c r="W632" s="197"/>
      <c r="X632" s="197" t="str">
        <f>_xlfn.IFNA(IF(L632="","",VLOOKUP(L632,'Truck Utilization'!B$3:D$147,3,FALSE)),"")</f>
        <v/>
      </c>
      <c r="Y632" s="197" t="str">
        <f>IF(X632="","",IF(E632="","",VLOOKUP(E632,'Summarized Plan'!$A:$E,5,0)))</f>
        <v/>
      </c>
      <c r="Z632" s="197">
        <f t="shared" si="231"/>
        <v>0</v>
      </c>
      <c r="AA632" s="197">
        <f t="shared" si="232"/>
        <v>0</v>
      </c>
      <c r="AB632" s="197" t="str">
        <f t="shared" si="233"/>
        <v/>
      </c>
      <c r="AC632" s="197"/>
      <c r="AD632" s="197">
        <f t="shared" si="234"/>
        <v>0</v>
      </c>
      <c r="AE632" s="197">
        <f t="shared" si="235"/>
        <v>0</v>
      </c>
      <c r="AF632" s="197" t="str">
        <f t="shared" si="236"/>
        <v/>
      </c>
      <c r="AG632" s="194"/>
      <c r="AH632" s="194"/>
      <c r="AI632" s="194"/>
      <c r="AJ632" s="193"/>
      <c r="AK632" s="199"/>
      <c r="AL632" s="194"/>
      <c r="AM632" s="115" t="e">
        <f t="shared" si="237"/>
        <v>#VALUE!</v>
      </c>
      <c r="AO632" s="11">
        <f t="shared" si="238"/>
        <v>0</v>
      </c>
      <c r="AP632" s="11" t="e">
        <f t="shared" si="239"/>
        <v>#N/A</v>
      </c>
      <c r="AQ632" s="11" t="str">
        <f t="shared" si="240"/>
        <v/>
      </c>
      <c r="AS632" s="202">
        <f t="shared" si="241"/>
        <v>0</v>
      </c>
      <c r="AT632" s="11" t="str">
        <f t="shared" si="242"/>
        <v/>
      </c>
      <c r="AW632" s="116"/>
      <c r="AX632" s="115" t="e">
        <f t="shared" si="243"/>
        <v>#VALUE!</v>
      </c>
      <c r="AY632" s="278" t="str">
        <f t="shared" si="244"/>
        <v/>
      </c>
      <c r="BC632" s="115" t="str">
        <f>IF(E632="","",_xlfn.XLOOKUP(E632,'Summarized Plan'!A:A,'Summarized Plan'!K:K))</f>
        <v/>
      </c>
      <c r="XEU632" s="138">
        <f t="shared" si="247"/>
        <v>0</v>
      </c>
      <c r="XEV632" s="138" t="str">
        <f>IF(E632="","",B632)</f>
        <v/>
      </c>
      <c r="XEW632" s="153" t="str">
        <f t="shared" si="246"/>
        <v/>
      </c>
      <c r="XEX632" s="138" t="str">
        <f>IF(ISNA(VLOOKUP(E632,'Summarized Plan'!$A:$U,19,0)),"",VLOOKUP(E632,'Summarized Plan'!$A:$U,19,0))</f>
        <v/>
      </c>
      <c r="XEY632" s="16" t="str">
        <f>IF('Truck Utilization'!A612=0,"",'Truck Utilization'!A612)</f>
        <v/>
      </c>
      <c r="XEZ632" s="16" t="str">
        <f>IF('Truck Utilization'!B612=0,"",'Truck Utilization'!B612)</f>
        <v/>
      </c>
      <c r="XFA632" s="138">
        <f t="shared" si="225"/>
        <v>1</v>
      </c>
      <c r="XFB632" s="138" t="str">
        <f>IF('DSR Attendance'!A573="","",'DSR Attendance'!A573)</f>
        <v/>
      </c>
      <c r="XFC632" s="138" t="str">
        <f>IF('DSR Attendance'!B573="","",'DSR Attendance'!B573)</f>
        <v/>
      </c>
    </row>
    <row r="633" spans="1:55 16375:16383" ht="14.4" customHeight="1">
      <c r="A633" s="190" t="str">
        <f>IF(L633="","",VLOOKUP(L633,'Truck Utilization'!B$3:C$300,2,FALSE))</f>
        <v/>
      </c>
      <c r="B633" s="191"/>
      <c r="C633" s="192" t="str">
        <f>IF($B633="","",VLOOKUP($B633,'DSR Attendance'!$A$3:$E$273,5,FALSE))</f>
        <v/>
      </c>
      <c r="D633" s="193"/>
      <c r="E633" s="637"/>
      <c r="F633" s="195"/>
      <c r="G633" s="195"/>
      <c r="H633" s="195"/>
      <c r="I633" s="196" t="str">
        <f>IF(E633="","",VLOOKUP(E633,'Summarized Plan'!A:B,2,0))</f>
        <v/>
      </c>
      <c r="J633" s="194"/>
      <c r="K633" s="194" t="s">
        <v>378</v>
      </c>
      <c r="L633" s="195"/>
      <c r="M633" s="194" t="str">
        <f t="shared" si="226"/>
        <v/>
      </c>
      <c r="N633" s="195" t="str">
        <f>IF(E633="","",VLOOKUP(E633,'Summarized Plan'!$A:$C,3,0))</f>
        <v/>
      </c>
      <c r="O633" s="195" t="str">
        <f>IF(E633="","",VLOOKUP(E633,'Summarized Plan'!$A:$G,7,0))</f>
        <v/>
      </c>
      <c r="P633" s="196"/>
      <c r="Q633" s="198">
        <f t="shared" si="227"/>
        <v>0</v>
      </c>
      <c r="R633" s="197" t="str">
        <f>IF($B633="","",VLOOKUP($Q633,'DSR Attendance'!$A$3:$D$179,4,FALSE))</f>
        <v/>
      </c>
      <c r="S633" s="197"/>
      <c r="T633" s="197">
        <f t="shared" si="228"/>
        <v>0</v>
      </c>
      <c r="U633" s="197">
        <f t="shared" si="229"/>
        <v>0</v>
      </c>
      <c r="V633" s="197" t="str">
        <f t="shared" si="230"/>
        <v/>
      </c>
      <c r="W633" s="197"/>
      <c r="X633" s="197" t="str">
        <f>_xlfn.IFNA(IF(L633="","",VLOOKUP(L633,'Truck Utilization'!B$3:D$147,3,FALSE)),"")</f>
        <v/>
      </c>
      <c r="Y633" s="197" t="str">
        <f>IF(X633="","",IF(E633="","",VLOOKUP(E633,'Summarized Plan'!$A:$E,5,0)))</f>
        <v/>
      </c>
      <c r="Z633" s="197">
        <f t="shared" si="231"/>
        <v>0</v>
      </c>
      <c r="AA633" s="197">
        <f t="shared" si="232"/>
        <v>0</v>
      </c>
      <c r="AB633" s="197" t="str">
        <f t="shared" si="233"/>
        <v/>
      </c>
      <c r="AC633" s="197"/>
      <c r="AD633" s="197">
        <f t="shared" si="234"/>
        <v>0</v>
      </c>
      <c r="AE633" s="197">
        <f t="shared" si="235"/>
        <v>0</v>
      </c>
      <c r="AF633" s="197" t="str">
        <f t="shared" si="236"/>
        <v/>
      </c>
      <c r="AG633" s="194"/>
      <c r="AH633" s="194"/>
      <c r="AI633" s="194"/>
      <c r="AJ633" s="193"/>
      <c r="AK633" s="199"/>
      <c r="AL633" s="194"/>
      <c r="AM633" s="115" t="e">
        <f t="shared" si="237"/>
        <v>#VALUE!</v>
      </c>
      <c r="AO633" s="11">
        <f t="shared" si="238"/>
        <v>0</v>
      </c>
      <c r="AP633" s="11" t="e">
        <f t="shared" si="239"/>
        <v>#N/A</v>
      </c>
      <c r="AQ633" s="11" t="str">
        <f t="shared" si="240"/>
        <v/>
      </c>
      <c r="AS633" s="202">
        <f t="shared" si="241"/>
        <v>0</v>
      </c>
      <c r="AT633" s="11" t="str">
        <f t="shared" si="242"/>
        <v/>
      </c>
      <c r="AW633" s="116"/>
      <c r="AX633" s="115" t="e">
        <f t="shared" si="243"/>
        <v>#VALUE!</v>
      </c>
      <c r="AY633" s="278" t="str">
        <f t="shared" si="244"/>
        <v/>
      </c>
      <c r="BC633" s="115" t="str">
        <f>IF(E633="","",_xlfn.XLOOKUP(E633,'Summarized Plan'!A:A,'Summarized Plan'!K:K))</f>
        <v/>
      </c>
      <c r="XEU633" s="138">
        <f t="shared" si="247"/>
        <v>0</v>
      </c>
      <c r="XEV633" s="138" t="str">
        <f>IF(E633="","",B632)</f>
        <v/>
      </c>
      <c r="XEW633" s="153" t="str">
        <f t="shared" si="246"/>
        <v/>
      </c>
      <c r="XEX633" s="138" t="str">
        <f>IF(ISNA(VLOOKUP(E633,'Summarized Plan'!$A:$U,19,0)),"",VLOOKUP(E633,'Summarized Plan'!$A:$U,19,0))</f>
        <v/>
      </c>
      <c r="XEY633" s="16" t="str">
        <f>IF('Truck Utilization'!A613=0,"",'Truck Utilization'!A613)</f>
        <v/>
      </c>
      <c r="XEZ633" s="16" t="str">
        <f>IF('Truck Utilization'!B613=0,"",'Truck Utilization'!B613)</f>
        <v/>
      </c>
      <c r="XFA633" s="138">
        <f t="shared" ref="XFA633:XFA676" si="248">IF(XFB633=0,"",1)</f>
        <v>1</v>
      </c>
      <c r="XFB633" s="138" t="str">
        <f>IF('DSR Attendance'!A574="","",'DSR Attendance'!A574)</f>
        <v/>
      </c>
      <c r="XFC633" s="138" t="str">
        <f>IF('DSR Attendance'!B574="","",'DSR Attendance'!B574)</f>
        <v/>
      </c>
    </row>
    <row r="634" spans="1:55 16375:16383" ht="14.4" customHeight="1">
      <c r="A634" s="190" t="str">
        <f>IF(L634="","",VLOOKUP(L634,'Truck Utilization'!B$3:C$300,2,FALSE))</f>
        <v/>
      </c>
      <c r="B634" s="191"/>
      <c r="C634" s="192" t="str">
        <f>IF($B634="","",VLOOKUP($B634,'DSR Attendance'!$A$3:$E$273,5,FALSE))</f>
        <v/>
      </c>
      <c r="D634" s="193"/>
      <c r="E634" s="637"/>
      <c r="F634" s="195"/>
      <c r="G634" s="195"/>
      <c r="H634" s="195"/>
      <c r="I634" s="196" t="str">
        <f>IF(E634="","",VLOOKUP(E634,'Summarized Plan'!A:B,2,0))</f>
        <v/>
      </c>
      <c r="J634" s="194"/>
      <c r="K634" s="194" t="s">
        <v>378</v>
      </c>
      <c r="L634" s="195"/>
      <c r="M634" s="194" t="str">
        <f t="shared" si="226"/>
        <v/>
      </c>
      <c r="N634" s="195" t="str">
        <f>IF(E634="","",VLOOKUP(E634,'Summarized Plan'!$A:$C,3,0))</f>
        <v/>
      </c>
      <c r="O634" s="195" t="str">
        <f>IF(E634="","",VLOOKUP(E634,'Summarized Plan'!$A:$G,7,0))</f>
        <v/>
      </c>
      <c r="P634" s="196"/>
      <c r="Q634" s="198">
        <f t="shared" si="227"/>
        <v>0</v>
      </c>
      <c r="R634" s="197" t="str">
        <f>IF($B634="","",VLOOKUP($Q634,'DSR Attendance'!$A$3:$D$179,4,FALSE))</f>
        <v/>
      </c>
      <c r="S634" s="197"/>
      <c r="T634" s="197">
        <f t="shared" si="228"/>
        <v>0</v>
      </c>
      <c r="U634" s="197">
        <f t="shared" si="229"/>
        <v>0</v>
      </c>
      <c r="V634" s="197" t="str">
        <f t="shared" si="230"/>
        <v/>
      </c>
      <c r="W634" s="197"/>
      <c r="X634" s="197" t="str">
        <f>_xlfn.IFNA(IF(L634="","",VLOOKUP(L634,'Truck Utilization'!B$3:D$147,3,FALSE)),"")</f>
        <v/>
      </c>
      <c r="Y634" s="197" t="str">
        <f>IF(X634="","",IF(E634="","",VLOOKUP(E634,'Summarized Plan'!$A:$E,5,0)))</f>
        <v/>
      </c>
      <c r="Z634" s="197">
        <f t="shared" si="231"/>
        <v>0</v>
      </c>
      <c r="AA634" s="197">
        <f t="shared" si="232"/>
        <v>0</v>
      </c>
      <c r="AB634" s="197" t="str">
        <f t="shared" si="233"/>
        <v/>
      </c>
      <c r="AC634" s="197"/>
      <c r="AD634" s="197">
        <f t="shared" si="234"/>
        <v>0</v>
      </c>
      <c r="AE634" s="197">
        <f t="shared" si="235"/>
        <v>0</v>
      </c>
      <c r="AF634" s="197" t="str">
        <f t="shared" si="236"/>
        <v/>
      </c>
      <c r="AG634" s="194"/>
      <c r="AH634" s="194"/>
      <c r="AI634" s="194"/>
      <c r="AJ634" s="193"/>
      <c r="AK634" s="199"/>
      <c r="AL634" s="194"/>
      <c r="AM634" s="115" t="e">
        <f t="shared" si="237"/>
        <v>#VALUE!</v>
      </c>
      <c r="AO634" s="11">
        <f t="shared" si="238"/>
        <v>0</v>
      </c>
      <c r="AP634" s="11" t="e">
        <f t="shared" si="239"/>
        <v>#N/A</v>
      </c>
      <c r="AQ634" s="11" t="str">
        <f t="shared" si="240"/>
        <v/>
      </c>
      <c r="AS634" s="202">
        <f t="shared" si="241"/>
        <v>0</v>
      </c>
      <c r="AT634" s="11" t="str">
        <f t="shared" si="242"/>
        <v/>
      </c>
      <c r="AW634" s="116"/>
      <c r="AX634" s="115" t="e">
        <f t="shared" si="243"/>
        <v>#VALUE!</v>
      </c>
      <c r="AY634" s="278" t="str">
        <f t="shared" si="244"/>
        <v/>
      </c>
      <c r="BC634" s="115" t="str">
        <f>IF(E634="","",_xlfn.XLOOKUP(E634,'Summarized Plan'!A:A,'Summarized Plan'!K:K))</f>
        <v/>
      </c>
      <c r="XEU634" s="138">
        <f t="shared" si="247"/>
        <v>0</v>
      </c>
      <c r="XEV634" s="138" t="str">
        <f>IF(E634="","",B632)</f>
        <v/>
      </c>
      <c r="XEW634" s="153" t="str">
        <f t="shared" si="246"/>
        <v/>
      </c>
      <c r="XEX634" s="138" t="str">
        <f>IF(ISNA(VLOOKUP(E634,'Summarized Plan'!$A:$U,19,0)),"",VLOOKUP(E634,'Summarized Plan'!$A:$U,19,0))</f>
        <v/>
      </c>
      <c r="XEY634" s="16" t="str">
        <f>IF('Truck Utilization'!A614=0,"",'Truck Utilization'!A614)</f>
        <v/>
      </c>
      <c r="XEZ634" s="16" t="str">
        <f>IF('Truck Utilization'!B614=0,"",'Truck Utilization'!B614)</f>
        <v/>
      </c>
      <c r="XFA634" s="138">
        <f t="shared" si="248"/>
        <v>1</v>
      </c>
      <c r="XFB634" s="138" t="str">
        <f>IF('DSR Attendance'!A575="","",'DSR Attendance'!A575)</f>
        <v/>
      </c>
      <c r="XFC634" s="138" t="str">
        <f>IF('DSR Attendance'!B575="","",'DSR Attendance'!B575)</f>
        <v/>
      </c>
    </row>
    <row r="635" spans="1:55 16375:16383" ht="14.4" customHeight="1">
      <c r="A635" s="190" t="str">
        <f>IF(L635="","",VLOOKUP(L635,'Truck Utilization'!B$3:C$300,2,FALSE))</f>
        <v/>
      </c>
      <c r="B635" s="191"/>
      <c r="C635" s="192" t="str">
        <f>IF($B635="","",VLOOKUP($B635,'DSR Attendance'!$A$3:$E$273,5,FALSE))</f>
        <v/>
      </c>
      <c r="D635" s="193"/>
      <c r="E635" s="637"/>
      <c r="F635" s="195"/>
      <c r="G635" s="195"/>
      <c r="H635" s="195"/>
      <c r="I635" s="196" t="str">
        <f>IF(E635="","",VLOOKUP(E635,'Summarized Plan'!A:B,2,0))</f>
        <v/>
      </c>
      <c r="J635" s="194"/>
      <c r="K635" s="194" t="s">
        <v>378</v>
      </c>
      <c r="L635" s="195"/>
      <c r="M635" s="194" t="str">
        <f t="shared" si="226"/>
        <v/>
      </c>
      <c r="N635" s="195" t="str">
        <f>IF(E635="","",VLOOKUP(E635,'Summarized Plan'!$A:$C,3,0))</f>
        <v/>
      </c>
      <c r="O635" s="195" t="str">
        <f>IF(E635="","",VLOOKUP(E635,'Summarized Plan'!$A:$G,7,0))</f>
        <v/>
      </c>
      <c r="P635" s="196"/>
      <c r="Q635" s="198">
        <f t="shared" si="227"/>
        <v>0</v>
      </c>
      <c r="R635" s="197" t="str">
        <f>IF($B635="","",VLOOKUP($Q635,'DSR Attendance'!$A$3:$D$179,4,FALSE))</f>
        <v/>
      </c>
      <c r="S635" s="197"/>
      <c r="T635" s="197">
        <f t="shared" si="228"/>
        <v>0</v>
      </c>
      <c r="U635" s="197">
        <f t="shared" si="229"/>
        <v>0</v>
      </c>
      <c r="V635" s="197" t="str">
        <f t="shared" si="230"/>
        <v/>
      </c>
      <c r="W635" s="197"/>
      <c r="X635" s="197" t="str">
        <f>_xlfn.IFNA(IF(L635="","",VLOOKUP(L635,'Truck Utilization'!B$3:D$147,3,FALSE)),"")</f>
        <v/>
      </c>
      <c r="Y635" s="197" t="str">
        <f>IF(X635="","",IF(E635="","",VLOOKUP(E635,'Summarized Plan'!$A:$E,5,0)))</f>
        <v/>
      </c>
      <c r="Z635" s="197">
        <f t="shared" si="231"/>
        <v>0</v>
      </c>
      <c r="AA635" s="197">
        <f t="shared" si="232"/>
        <v>0</v>
      </c>
      <c r="AB635" s="197" t="str">
        <f t="shared" si="233"/>
        <v/>
      </c>
      <c r="AC635" s="197"/>
      <c r="AD635" s="197">
        <f t="shared" si="234"/>
        <v>0</v>
      </c>
      <c r="AE635" s="197">
        <f t="shared" si="235"/>
        <v>0</v>
      </c>
      <c r="AF635" s="197" t="str">
        <f t="shared" si="236"/>
        <v/>
      </c>
      <c r="AG635" s="194"/>
      <c r="AH635" s="194"/>
      <c r="AI635" s="194"/>
      <c r="AJ635" s="193"/>
      <c r="AK635" s="199"/>
      <c r="AL635" s="194"/>
      <c r="AM635" s="115" t="e">
        <f t="shared" si="237"/>
        <v>#VALUE!</v>
      </c>
      <c r="AO635" s="11">
        <f t="shared" si="238"/>
        <v>0</v>
      </c>
      <c r="AP635" s="11" t="e">
        <f t="shared" si="239"/>
        <v>#N/A</v>
      </c>
      <c r="AQ635" s="11" t="str">
        <f t="shared" si="240"/>
        <v/>
      </c>
      <c r="AS635" s="202">
        <f t="shared" si="241"/>
        <v>0</v>
      </c>
      <c r="AT635" s="11" t="str">
        <f t="shared" si="242"/>
        <v/>
      </c>
      <c r="AW635" s="116"/>
      <c r="AX635" s="115" t="e">
        <f t="shared" si="243"/>
        <v>#VALUE!</v>
      </c>
      <c r="AY635" s="278" t="str">
        <f t="shared" si="244"/>
        <v/>
      </c>
      <c r="BC635" s="115" t="str">
        <f>IF(E635="","",_xlfn.XLOOKUP(E635,'Summarized Plan'!A:A,'Summarized Plan'!K:K))</f>
        <v/>
      </c>
      <c r="XEU635" s="138">
        <f t="shared" si="247"/>
        <v>0</v>
      </c>
      <c r="XEV635" s="138" t="str">
        <f>IF(E635="","",B632)</f>
        <v/>
      </c>
      <c r="XEW635" s="153" t="str">
        <f t="shared" si="246"/>
        <v/>
      </c>
      <c r="XEX635" s="138" t="str">
        <f>IF(ISNA(VLOOKUP(E635,'Summarized Plan'!$A:$U,19,0)),"",VLOOKUP(E635,'Summarized Plan'!$A:$U,19,0))</f>
        <v/>
      </c>
      <c r="XEY635" s="16" t="str">
        <f>IF('Truck Utilization'!A615=0,"",'Truck Utilization'!A615)</f>
        <v/>
      </c>
      <c r="XEZ635" s="16" t="str">
        <f>IF('Truck Utilization'!B615=0,"",'Truck Utilization'!B615)</f>
        <v/>
      </c>
      <c r="XFA635" s="138">
        <f t="shared" si="248"/>
        <v>1</v>
      </c>
      <c r="XFB635" s="138" t="str">
        <f>IF('DSR Attendance'!A576="","",'DSR Attendance'!A576)</f>
        <v/>
      </c>
      <c r="XFC635" s="138" t="str">
        <f>IF('DSR Attendance'!B576="","",'DSR Attendance'!B576)</f>
        <v/>
      </c>
    </row>
    <row r="636" spans="1:55 16375:16383" ht="14.4" customHeight="1">
      <c r="A636" s="190" t="str">
        <f>IF(L636="","",VLOOKUP(L636,'Truck Utilization'!B$3:C$300,2,FALSE))</f>
        <v/>
      </c>
      <c r="B636" s="191"/>
      <c r="C636" s="192" t="str">
        <f>IF($B636="","",VLOOKUP($B636,'DSR Attendance'!$A$3:$E$273,5,FALSE))</f>
        <v/>
      </c>
      <c r="D636" s="193"/>
      <c r="E636" s="637"/>
      <c r="F636" s="195"/>
      <c r="G636" s="195"/>
      <c r="H636" s="195"/>
      <c r="I636" s="196" t="str">
        <f>IF(E636="","",VLOOKUP(E636,'Summarized Plan'!A:B,2,0))</f>
        <v/>
      </c>
      <c r="J636" s="194"/>
      <c r="K636" s="194" t="s">
        <v>378</v>
      </c>
      <c r="L636" s="195"/>
      <c r="M636" s="194" t="str">
        <f t="shared" si="226"/>
        <v/>
      </c>
      <c r="N636" s="195" t="str">
        <f>IF(E636="","",VLOOKUP(E636,'Summarized Plan'!$A:$C,3,0))</f>
        <v/>
      </c>
      <c r="O636" s="195" t="str">
        <f>IF(E636="","",VLOOKUP(E636,'Summarized Plan'!$A:$G,7,0))</f>
        <v/>
      </c>
      <c r="P636" s="196"/>
      <c r="Q636" s="198">
        <f t="shared" si="227"/>
        <v>0</v>
      </c>
      <c r="R636" s="197" t="str">
        <f>IF($B636="","",VLOOKUP($Q636,'DSR Attendance'!$A$3:$D$179,4,FALSE))</f>
        <v/>
      </c>
      <c r="S636" s="197"/>
      <c r="T636" s="197">
        <f t="shared" si="228"/>
        <v>0</v>
      </c>
      <c r="U636" s="197">
        <f t="shared" si="229"/>
        <v>0</v>
      </c>
      <c r="V636" s="197" t="str">
        <f t="shared" si="230"/>
        <v/>
      </c>
      <c r="W636" s="197"/>
      <c r="X636" s="197" t="str">
        <f>_xlfn.IFNA(IF(L636="","",VLOOKUP(L636,'Truck Utilization'!B$3:D$147,3,FALSE)),"")</f>
        <v/>
      </c>
      <c r="Y636" s="197" t="str">
        <f>IF(X636="","",IF(E636="","",VLOOKUP(E636,'Summarized Plan'!$A:$E,5,0)))</f>
        <v/>
      </c>
      <c r="Z636" s="197">
        <f t="shared" si="231"/>
        <v>0</v>
      </c>
      <c r="AA636" s="197">
        <f t="shared" si="232"/>
        <v>0</v>
      </c>
      <c r="AB636" s="197" t="str">
        <f t="shared" si="233"/>
        <v/>
      </c>
      <c r="AC636" s="197"/>
      <c r="AD636" s="197">
        <f t="shared" si="234"/>
        <v>0</v>
      </c>
      <c r="AE636" s="197">
        <f t="shared" si="235"/>
        <v>0</v>
      </c>
      <c r="AF636" s="197" t="str">
        <f t="shared" si="236"/>
        <v/>
      </c>
      <c r="AG636" s="194"/>
      <c r="AH636" s="194"/>
      <c r="AI636" s="194"/>
      <c r="AJ636" s="193"/>
      <c r="AK636" s="199"/>
      <c r="AL636" s="194"/>
      <c r="AM636" s="115" t="e">
        <f t="shared" si="237"/>
        <v>#VALUE!</v>
      </c>
      <c r="AO636" s="11">
        <f t="shared" si="238"/>
        <v>0</v>
      </c>
      <c r="AP636" s="11" t="e">
        <f t="shared" si="239"/>
        <v>#N/A</v>
      </c>
      <c r="AQ636" s="11" t="str">
        <f t="shared" si="240"/>
        <v/>
      </c>
      <c r="AS636" s="202">
        <f t="shared" si="241"/>
        <v>0</v>
      </c>
      <c r="AT636" s="11" t="str">
        <f t="shared" si="242"/>
        <v/>
      </c>
      <c r="AW636" s="116"/>
      <c r="AX636" s="115" t="e">
        <f t="shared" si="243"/>
        <v>#VALUE!</v>
      </c>
      <c r="AY636" s="278" t="str">
        <f t="shared" si="244"/>
        <v/>
      </c>
      <c r="BC636" s="115" t="str">
        <f>IF(E636="","",_xlfn.XLOOKUP(E636,'Summarized Plan'!A:A,'Summarized Plan'!K:K))</f>
        <v/>
      </c>
      <c r="XEU636" s="138">
        <f t="shared" si="247"/>
        <v>0</v>
      </c>
      <c r="XEV636" s="138" t="str">
        <f>IF(E636="","",B632)</f>
        <v/>
      </c>
      <c r="XEW636" s="153" t="str">
        <f t="shared" si="246"/>
        <v/>
      </c>
      <c r="XEX636" s="138" t="str">
        <f>IF(ISNA(VLOOKUP(E636,'Summarized Plan'!$A:$U,19,0)),"",VLOOKUP(E636,'Summarized Plan'!$A:$U,19,0))</f>
        <v/>
      </c>
      <c r="XEY636" s="16" t="str">
        <f>IF('Truck Utilization'!A616=0,"",'Truck Utilization'!A616)</f>
        <v/>
      </c>
      <c r="XEZ636" s="16" t="str">
        <f>IF('Truck Utilization'!B616=0,"",'Truck Utilization'!B616)</f>
        <v/>
      </c>
      <c r="XFA636" s="138">
        <f t="shared" si="248"/>
        <v>1</v>
      </c>
      <c r="XFB636" s="138" t="str">
        <f>IF('DSR Attendance'!A577="","",'DSR Attendance'!A577)</f>
        <v/>
      </c>
      <c r="XFC636" s="138" t="str">
        <f>IF('DSR Attendance'!B577="","",'DSR Attendance'!B577)</f>
        <v/>
      </c>
    </row>
    <row r="637" spans="1:55 16375:16383" ht="14.4" customHeight="1">
      <c r="A637" s="190" t="str">
        <f>IF(L637="","",VLOOKUP(L637,'Truck Utilization'!B$3:C$300,2,FALSE))</f>
        <v/>
      </c>
      <c r="B637" s="191"/>
      <c r="C637" s="192" t="str">
        <f>IF($B637="","",VLOOKUP($B637,'DSR Attendance'!$A$3:$E$273,5,FALSE))</f>
        <v/>
      </c>
      <c r="D637" s="193"/>
      <c r="E637" s="637"/>
      <c r="F637" s="195"/>
      <c r="G637" s="195"/>
      <c r="H637" s="195"/>
      <c r="I637" s="196" t="str">
        <f>IF(E637="","",VLOOKUP(E637,'Summarized Plan'!A:B,2,0))</f>
        <v/>
      </c>
      <c r="J637" s="194"/>
      <c r="K637" s="194" t="s">
        <v>378</v>
      </c>
      <c r="L637" s="195"/>
      <c r="M637" s="194" t="str">
        <f t="shared" si="226"/>
        <v/>
      </c>
      <c r="N637" s="195" t="str">
        <f>IF(E637="","",VLOOKUP(E637,'Summarized Plan'!$A:$C,3,0))</f>
        <v/>
      </c>
      <c r="O637" s="195" t="str">
        <f>IF(E637="","",VLOOKUP(E637,'Summarized Plan'!$A:$G,7,0))</f>
        <v/>
      </c>
      <c r="P637" s="196"/>
      <c r="Q637" s="198">
        <f t="shared" si="227"/>
        <v>0</v>
      </c>
      <c r="R637" s="197" t="str">
        <f>IF($B637="","",VLOOKUP($Q637,'DSR Attendance'!$A$3:$D$179,4,FALSE))</f>
        <v/>
      </c>
      <c r="S637" s="197"/>
      <c r="T637" s="197">
        <f t="shared" si="228"/>
        <v>0</v>
      </c>
      <c r="U637" s="197">
        <f t="shared" si="229"/>
        <v>0</v>
      </c>
      <c r="V637" s="197" t="str">
        <f t="shared" si="230"/>
        <v/>
      </c>
      <c r="W637" s="197"/>
      <c r="X637" s="197" t="str">
        <f>_xlfn.IFNA(IF(L637="","",VLOOKUP(L637,'Truck Utilization'!B$3:D$147,3,FALSE)),"")</f>
        <v/>
      </c>
      <c r="Y637" s="197" t="str">
        <f>IF(X637="","",IF(E637="","",VLOOKUP(E637,'Summarized Plan'!$A:$E,5,0)))</f>
        <v/>
      </c>
      <c r="Z637" s="197">
        <f t="shared" si="231"/>
        <v>0</v>
      </c>
      <c r="AA637" s="197">
        <f t="shared" si="232"/>
        <v>0</v>
      </c>
      <c r="AB637" s="197" t="str">
        <f t="shared" si="233"/>
        <v/>
      </c>
      <c r="AC637" s="197"/>
      <c r="AD637" s="197">
        <f t="shared" si="234"/>
        <v>0</v>
      </c>
      <c r="AE637" s="197">
        <f t="shared" si="235"/>
        <v>0</v>
      </c>
      <c r="AF637" s="197" t="str">
        <f t="shared" si="236"/>
        <v/>
      </c>
      <c r="AG637" s="194"/>
      <c r="AH637" s="194"/>
      <c r="AI637" s="194"/>
      <c r="AJ637" s="193"/>
      <c r="AK637" s="199"/>
      <c r="AL637" s="194"/>
      <c r="AM637" s="115" t="e">
        <f t="shared" si="237"/>
        <v>#VALUE!</v>
      </c>
      <c r="AO637" s="11">
        <f t="shared" si="238"/>
        <v>0</v>
      </c>
      <c r="AP637" s="11" t="e">
        <f t="shared" si="239"/>
        <v>#N/A</v>
      </c>
      <c r="AQ637" s="11" t="str">
        <f t="shared" si="240"/>
        <v/>
      </c>
      <c r="AS637" s="202">
        <f t="shared" si="241"/>
        <v>0</v>
      </c>
      <c r="AT637" s="11" t="str">
        <f t="shared" si="242"/>
        <v/>
      </c>
      <c r="AW637" s="116"/>
      <c r="AX637" s="115" t="e">
        <f t="shared" si="243"/>
        <v>#VALUE!</v>
      </c>
      <c r="AY637" s="278" t="str">
        <f t="shared" si="244"/>
        <v/>
      </c>
      <c r="BC637" s="115" t="str">
        <f>IF(E637="","",_xlfn.XLOOKUP(E637,'Summarized Plan'!A:A,'Summarized Plan'!K:K))</f>
        <v/>
      </c>
      <c r="XEU637" s="138">
        <f t="shared" si="247"/>
        <v>0</v>
      </c>
      <c r="XEV637" s="138" t="str">
        <f>IF(E637="","",B637)</f>
        <v/>
      </c>
      <c r="XEW637" s="153" t="str">
        <f t="shared" si="246"/>
        <v/>
      </c>
      <c r="XEX637" s="138" t="str">
        <f>IF(ISNA(VLOOKUP(E637,'Summarized Plan'!$A:$U,19,0)),"",VLOOKUP(E637,'Summarized Plan'!$A:$U,19,0))</f>
        <v/>
      </c>
      <c r="XEY637" s="16" t="str">
        <f>IF('Truck Utilization'!A617=0,"",'Truck Utilization'!A617)</f>
        <v/>
      </c>
      <c r="XEZ637" s="16" t="str">
        <f>IF('Truck Utilization'!B617=0,"",'Truck Utilization'!B617)</f>
        <v/>
      </c>
      <c r="XFA637" s="138">
        <f t="shared" si="248"/>
        <v>1</v>
      </c>
      <c r="XFB637" s="138" t="str">
        <f>IF('DSR Attendance'!A578="","",'DSR Attendance'!A578)</f>
        <v/>
      </c>
      <c r="XFC637" s="138" t="str">
        <f>IF('DSR Attendance'!B578="","",'DSR Attendance'!B578)</f>
        <v/>
      </c>
    </row>
    <row r="638" spans="1:55 16375:16383" ht="14.4" customHeight="1">
      <c r="A638" s="190" t="str">
        <f>IF(L638="","",VLOOKUP(L638,'Truck Utilization'!B$3:C$300,2,FALSE))</f>
        <v/>
      </c>
      <c r="B638" s="191"/>
      <c r="C638" s="192" t="str">
        <f>IF($B638="","",VLOOKUP($B638,'DSR Attendance'!$A$3:$E$273,5,FALSE))</f>
        <v/>
      </c>
      <c r="D638" s="193"/>
      <c r="E638" s="637"/>
      <c r="F638" s="195"/>
      <c r="G638" s="195"/>
      <c r="H638" s="195"/>
      <c r="I638" s="196" t="str">
        <f>IF(E638="","",VLOOKUP(E638,'Summarized Plan'!A:B,2,0))</f>
        <v/>
      </c>
      <c r="J638" s="194"/>
      <c r="K638" s="194" t="s">
        <v>378</v>
      </c>
      <c r="L638" s="195"/>
      <c r="M638" s="194" t="str">
        <f t="shared" si="226"/>
        <v/>
      </c>
      <c r="N638" s="195" t="str">
        <f>IF(E638="","",VLOOKUP(E638,'Summarized Plan'!$A:$C,3,0))</f>
        <v/>
      </c>
      <c r="O638" s="195" t="str">
        <f>IF(E638="","",VLOOKUP(E638,'Summarized Plan'!$A:$G,7,0))</f>
        <v/>
      </c>
      <c r="P638" s="196"/>
      <c r="Q638" s="198">
        <f t="shared" si="227"/>
        <v>0</v>
      </c>
      <c r="R638" s="197" t="str">
        <f>IF($B638="","",VLOOKUP($Q638,'DSR Attendance'!$A$3:$D$179,4,FALSE))</f>
        <v/>
      </c>
      <c r="S638" s="197"/>
      <c r="T638" s="197">
        <f t="shared" si="228"/>
        <v>0</v>
      </c>
      <c r="U638" s="197">
        <f t="shared" si="229"/>
        <v>0</v>
      </c>
      <c r="V638" s="197" t="str">
        <f t="shared" si="230"/>
        <v/>
      </c>
      <c r="W638" s="197"/>
      <c r="X638" s="197" t="str">
        <f>_xlfn.IFNA(IF(L638="","",VLOOKUP(L638,'Truck Utilization'!B$3:D$147,3,FALSE)),"")</f>
        <v/>
      </c>
      <c r="Y638" s="197" t="str">
        <f>IF(X638="","",IF(E638="","",VLOOKUP(E638,'Summarized Plan'!$A:$E,5,0)))</f>
        <v/>
      </c>
      <c r="Z638" s="197">
        <f t="shared" si="231"/>
        <v>0</v>
      </c>
      <c r="AA638" s="197">
        <f t="shared" si="232"/>
        <v>0</v>
      </c>
      <c r="AB638" s="197" t="str">
        <f t="shared" si="233"/>
        <v/>
      </c>
      <c r="AC638" s="197"/>
      <c r="AD638" s="197">
        <f t="shared" si="234"/>
        <v>0</v>
      </c>
      <c r="AE638" s="197">
        <f t="shared" si="235"/>
        <v>0</v>
      </c>
      <c r="AF638" s="197" t="str">
        <f t="shared" si="236"/>
        <v/>
      </c>
      <c r="AG638" s="194"/>
      <c r="AH638" s="194"/>
      <c r="AI638" s="194"/>
      <c r="AJ638" s="193"/>
      <c r="AK638" s="199"/>
      <c r="AL638" s="194"/>
      <c r="AM638" s="115" t="e">
        <f t="shared" si="237"/>
        <v>#VALUE!</v>
      </c>
      <c r="AO638" s="11">
        <f t="shared" si="238"/>
        <v>0</v>
      </c>
      <c r="AP638" s="11" t="e">
        <f t="shared" si="239"/>
        <v>#N/A</v>
      </c>
      <c r="AQ638" s="11" t="str">
        <f t="shared" si="240"/>
        <v/>
      </c>
      <c r="AS638" s="202">
        <f t="shared" si="241"/>
        <v>0</v>
      </c>
      <c r="AT638" s="11" t="str">
        <f t="shared" si="242"/>
        <v/>
      </c>
      <c r="AW638" s="116"/>
      <c r="AX638" s="115" t="e">
        <f t="shared" si="243"/>
        <v>#VALUE!</v>
      </c>
      <c r="AY638" s="278" t="str">
        <f t="shared" si="244"/>
        <v/>
      </c>
      <c r="BC638" s="115" t="str">
        <f>IF(E638="","",_xlfn.XLOOKUP(E638,'Summarized Plan'!A:A,'Summarized Plan'!K:K))</f>
        <v/>
      </c>
      <c r="XEU638" s="138">
        <f t="shared" si="247"/>
        <v>0</v>
      </c>
      <c r="XEV638" s="138" t="str">
        <f>IF(E638="","",B637)</f>
        <v/>
      </c>
      <c r="XEW638" s="153" t="str">
        <f t="shared" si="246"/>
        <v/>
      </c>
      <c r="XEX638" s="138" t="str">
        <f>IF(ISNA(VLOOKUP(E638,'Summarized Plan'!$A:$U,19,0)),"",VLOOKUP(E638,'Summarized Plan'!$A:$U,19,0))</f>
        <v/>
      </c>
      <c r="XEY638" s="16" t="str">
        <f>IF('Truck Utilization'!A618=0,"",'Truck Utilization'!A618)</f>
        <v/>
      </c>
      <c r="XEZ638" s="16" t="str">
        <f>IF('Truck Utilization'!B618=0,"",'Truck Utilization'!B618)</f>
        <v/>
      </c>
      <c r="XFA638" s="138">
        <f t="shared" si="248"/>
        <v>1</v>
      </c>
      <c r="XFB638" s="138" t="str">
        <f>IF('DSR Attendance'!A579="","",'DSR Attendance'!A579)</f>
        <v/>
      </c>
      <c r="XFC638" s="138" t="str">
        <f>IF('DSR Attendance'!B579="","",'DSR Attendance'!B579)</f>
        <v/>
      </c>
    </row>
    <row r="639" spans="1:55 16375:16383" ht="14.4" customHeight="1">
      <c r="A639" s="190" t="str">
        <f>IF(L639="","",VLOOKUP(L639,'Truck Utilization'!B$3:C$300,2,FALSE))</f>
        <v/>
      </c>
      <c r="B639" s="191"/>
      <c r="C639" s="192" t="str">
        <f>IF($B639="","",VLOOKUP($B639,'DSR Attendance'!$A$3:$E$273,5,FALSE))</f>
        <v/>
      </c>
      <c r="D639" s="193"/>
      <c r="E639" s="637"/>
      <c r="F639" s="195"/>
      <c r="G639" s="195"/>
      <c r="H639" s="195"/>
      <c r="I639" s="196" t="str">
        <f>IF(E639="","",VLOOKUP(E639,'Summarized Plan'!A:B,2,0))</f>
        <v/>
      </c>
      <c r="J639" s="194"/>
      <c r="K639" s="194" t="s">
        <v>378</v>
      </c>
      <c r="L639" s="195"/>
      <c r="M639" s="194" t="str">
        <f t="shared" si="226"/>
        <v/>
      </c>
      <c r="N639" s="195" t="str">
        <f>IF(E639="","",VLOOKUP(E639,'Summarized Plan'!$A:$C,3,0))</f>
        <v/>
      </c>
      <c r="O639" s="195" t="str">
        <f>IF(E639="","",VLOOKUP(E639,'Summarized Plan'!$A:$G,7,0))</f>
        <v/>
      </c>
      <c r="P639" s="196"/>
      <c r="Q639" s="198">
        <f t="shared" si="227"/>
        <v>0</v>
      </c>
      <c r="R639" s="197" t="str">
        <f>IF($B639="","",VLOOKUP($Q639,'DSR Attendance'!$A$3:$D$179,4,FALSE))</f>
        <v/>
      </c>
      <c r="S639" s="197"/>
      <c r="T639" s="197">
        <f t="shared" si="228"/>
        <v>0</v>
      </c>
      <c r="U639" s="197">
        <f t="shared" si="229"/>
        <v>0</v>
      </c>
      <c r="V639" s="197" t="str">
        <f t="shared" si="230"/>
        <v/>
      </c>
      <c r="W639" s="197"/>
      <c r="X639" s="197" t="str">
        <f>_xlfn.IFNA(IF(L639="","",VLOOKUP(L639,'Truck Utilization'!B$3:D$147,3,FALSE)),"")</f>
        <v/>
      </c>
      <c r="Y639" s="197" t="str">
        <f>IF(X639="","",IF(E639="","",VLOOKUP(E639,'Summarized Plan'!$A:$E,5,0)))</f>
        <v/>
      </c>
      <c r="Z639" s="197">
        <f t="shared" si="231"/>
        <v>0</v>
      </c>
      <c r="AA639" s="197">
        <f t="shared" si="232"/>
        <v>0</v>
      </c>
      <c r="AB639" s="197" t="str">
        <f t="shared" si="233"/>
        <v/>
      </c>
      <c r="AC639" s="197"/>
      <c r="AD639" s="197">
        <f t="shared" si="234"/>
        <v>0</v>
      </c>
      <c r="AE639" s="197">
        <f t="shared" si="235"/>
        <v>0</v>
      </c>
      <c r="AF639" s="197" t="str">
        <f t="shared" si="236"/>
        <v/>
      </c>
      <c r="AG639" s="194"/>
      <c r="AH639" s="194"/>
      <c r="AI639" s="194"/>
      <c r="AJ639" s="193"/>
      <c r="AK639" s="199"/>
      <c r="AL639" s="194"/>
      <c r="AM639" s="115" t="e">
        <f t="shared" si="237"/>
        <v>#VALUE!</v>
      </c>
      <c r="AO639" s="11">
        <f t="shared" si="238"/>
        <v>0</v>
      </c>
      <c r="AP639" s="11" t="e">
        <f t="shared" si="239"/>
        <v>#N/A</v>
      </c>
      <c r="AQ639" s="11" t="str">
        <f t="shared" si="240"/>
        <v/>
      </c>
      <c r="AS639" s="202">
        <f t="shared" si="241"/>
        <v>0</v>
      </c>
      <c r="AT639" s="11" t="str">
        <f t="shared" si="242"/>
        <v/>
      </c>
      <c r="AW639" s="116"/>
      <c r="AX639" s="115" t="e">
        <f t="shared" si="243"/>
        <v>#VALUE!</v>
      </c>
      <c r="AY639" s="278" t="str">
        <f t="shared" si="244"/>
        <v/>
      </c>
      <c r="BC639" s="115" t="str">
        <f>IF(E639="","",_xlfn.XLOOKUP(E639,'Summarized Plan'!A:A,'Summarized Plan'!K:K))</f>
        <v/>
      </c>
      <c r="XEU639" s="138">
        <f t="shared" si="247"/>
        <v>0</v>
      </c>
      <c r="XEV639" s="138" t="str">
        <f>IF(E639="","",B637)</f>
        <v/>
      </c>
      <c r="XEW639" s="153" t="str">
        <f t="shared" si="246"/>
        <v/>
      </c>
      <c r="XEX639" s="138" t="str">
        <f>IF(ISNA(VLOOKUP(E639,'Summarized Plan'!$A:$U,19,0)),"",VLOOKUP(E639,'Summarized Plan'!$A:$U,19,0))</f>
        <v/>
      </c>
      <c r="XEY639" s="16" t="str">
        <f>IF('Truck Utilization'!A619=0,"",'Truck Utilization'!A619)</f>
        <v/>
      </c>
      <c r="XEZ639" s="16" t="str">
        <f>IF('Truck Utilization'!B619=0,"",'Truck Utilization'!B619)</f>
        <v/>
      </c>
      <c r="XFA639" s="138">
        <f t="shared" si="248"/>
        <v>1</v>
      </c>
      <c r="XFB639" s="138" t="str">
        <f>IF('DSR Attendance'!A580="","",'DSR Attendance'!A580)</f>
        <v/>
      </c>
      <c r="XFC639" s="138" t="str">
        <f>IF('DSR Attendance'!B580="","",'DSR Attendance'!B580)</f>
        <v/>
      </c>
    </row>
    <row r="640" spans="1:55 16375:16383" ht="14.4" customHeight="1">
      <c r="A640" s="190" t="str">
        <f>IF(L640="","",VLOOKUP(L640,'Truck Utilization'!B$3:C$300,2,FALSE))</f>
        <v/>
      </c>
      <c r="B640" s="191"/>
      <c r="C640" s="192" t="str">
        <f>IF($B640="","",VLOOKUP($B640,'DSR Attendance'!$A$3:$E$273,5,FALSE))</f>
        <v/>
      </c>
      <c r="D640" s="193"/>
      <c r="E640" s="637"/>
      <c r="F640" s="195"/>
      <c r="G640" s="195"/>
      <c r="H640" s="195"/>
      <c r="I640" s="196" t="str">
        <f>IF(E640="","",VLOOKUP(E640,'Summarized Plan'!A:B,2,0))</f>
        <v/>
      </c>
      <c r="J640" s="194"/>
      <c r="K640" s="194" t="s">
        <v>378</v>
      </c>
      <c r="L640" s="195"/>
      <c r="M640" s="194" t="str">
        <f t="shared" si="226"/>
        <v/>
      </c>
      <c r="N640" s="195" t="str">
        <f>IF(E640="","",VLOOKUP(E640,'Summarized Plan'!$A:$C,3,0))</f>
        <v/>
      </c>
      <c r="O640" s="195" t="str">
        <f>IF(E640="","",VLOOKUP(E640,'Summarized Plan'!$A:$G,7,0))</f>
        <v/>
      </c>
      <c r="P640" s="196"/>
      <c r="Q640" s="198">
        <f t="shared" si="227"/>
        <v>0</v>
      </c>
      <c r="R640" s="197" t="str">
        <f>IF($B640="","",VLOOKUP($Q640,'DSR Attendance'!$A$3:$D$179,4,FALSE))</f>
        <v/>
      </c>
      <c r="S640" s="197"/>
      <c r="T640" s="197">
        <f t="shared" si="228"/>
        <v>0</v>
      </c>
      <c r="U640" s="197">
        <f t="shared" si="229"/>
        <v>0</v>
      </c>
      <c r="V640" s="197" t="str">
        <f t="shared" si="230"/>
        <v/>
      </c>
      <c r="W640" s="197"/>
      <c r="X640" s="197" t="str">
        <f>_xlfn.IFNA(IF(L640="","",VLOOKUP(L640,'Truck Utilization'!B$3:D$147,3,FALSE)),"")</f>
        <v/>
      </c>
      <c r="Y640" s="197" t="str">
        <f>IF(X640="","",IF(E640="","",VLOOKUP(E640,'Summarized Plan'!$A:$E,5,0)))</f>
        <v/>
      </c>
      <c r="Z640" s="197">
        <f t="shared" si="231"/>
        <v>0</v>
      </c>
      <c r="AA640" s="197">
        <f t="shared" si="232"/>
        <v>0</v>
      </c>
      <c r="AB640" s="197" t="str">
        <f t="shared" si="233"/>
        <v/>
      </c>
      <c r="AC640" s="197"/>
      <c r="AD640" s="197">
        <f t="shared" si="234"/>
        <v>0</v>
      </c>
      <c r="AE640" s="197">
        <f t="shared" si="235"/>
        <v>0</v>
      </c>
      <c r="AF640" s="197" t="str">
        <f t="shared" si="236"/>
        <v/>
      </c>
      <c r="AG640" s="194"/>
      <c r="AH640" s="194"/>
      <c r="AI640" s="194"/>
      <c r="AJ640" s="193"/>
      <c r="AK640" s="199"/>
      <c r="AL640" s="194"/>
      <c r="AM640" s="115" t="e">
        <f t="shared" si="237"/>
        <v>#VALUE!</v>
      </c>
      <c r="AO640" s="11">
        <f t="shared" si="238"/>
        <v>0</v>
      </c>
      <c r="AP640" s="11" t="e">
        <f t="shared" si="239"/>
        <v>#N/A</v>
      </c>
      <c r="AQ640" s="11" t="str">
        <f t="shared" si="240"/>
        <v/>
      </c>
      <c r="AS640" s="202">
        <f t="shared" si="241"/>
        <v>0</v>
      </c>
      <c r="AT640" s="11" t="str">
        <f t="shared" si="242"/>
        <v/>
      </c>
      <c r="AW640" s="116"/>
      <c r="AX640" s="115" t="e">
        <f t="shared" si="243"/>
        <v>#VALUE!</v>
      </c>
      <c r="AY640" s="278" t="str">
        <f t="shared" si="244"/>
        <v/>
      </c>
      <c r="BC640" s="115" t="str">
        <f>IF(E640="","",_xlfn.XLOOKUP(E640,'Summarized Plan'!A:A,'Summarized Plan'!K:K))</f>
        <v/>
      </c>
      <c r="XEU640" s="138">
        <f t="shared" si="247"/>
        <v>0</v>
      </c>
      <c r="XEV640" s="138" t="str">
        <f>IF(E640="","",B637)</f>
        <v/>
      </c>
      <c r="XEW640" s="153" t="str">
        <f t="shared" si="246"/>
        <v/>
      </c>
      <c r="XEX640" s="138" t="str">
        <f>IF(ISNA(VLOOKUP(E640,'Summarized Plan'!$A:$U,19,0)),"",VLOOKUP(E640,'Summarized Plan'!$A:$U,19,0))</f>
        <v/>
      </c>
      <c r="XEY640" s="16" t="str">
        <f>IF('Truck Utilization'!A620=0,"",'Truck Utilization'!A620)</f>
        <v/>
      </c>
      <c r="XEZ640" s="16" t="str">
        <f>IF('Truck Utilization'!B620=0,"",'Truck Utilization'!B620)</f>
        <v/>
      </c>
      <c r="XFA640" s="138">
        <f t="shared" si="248"/>
        <v>1</v>
      </c>
      <c r="XFB640" s="138" t="str">
        <f>IF('DSR Attendance'!A581="","",'DSR Attendance'!A581)</f>
        <v/>
      </c>
      <c r="XFC640" s="138" t="str">
        <f>IF('DSR Attendance'!B581="","",'DSR Attendance'!B581)</f>
        <v/>
      </c>
    </row>
    <row r="641" spans="1:55 16375:16383" ht="14.4" customHeight="1">
      <c r="A641" s="190" t="str">
        <f>IF(L641="","",VLOOKUP(L641,'Truck Utilization'!B$3:C$300,2,FALSE))</f>
        <v/>
      </c>
      <c r="B641" s="191"/>
      <c r="C641" s="192" t="str">
        <f>IF($B641="","",VLOOKUP($B641,'DSR Attendance'!$A$3:$E$273,5,FALSE))</f>
        <v/>
      </c>
      <c r="D641" s="193"/>
      <c r="E641" s="637"/>
      <c r="F641" s="195"/>
      <c r="G641" s="195"/>
      <c r="H641" s="195"/>
      <c r="I641" s="196" t="str">
        <f>IF(E641="","",VLOOKUP(E641,'Summarized Plan'!A:B,2,0))</f>
        <v/>
      </c>
      <c r="J641" s="194"/>
      <c r="K641" s="194" t="s">
        <v>378</v>
      </c>
      <c r="L641" s="195"/>
      <c r="M641" s="194" t="str">
        <f t="shared" si="226"/>
        <v/>
      </c>
      <c r="N641" s="195" t="str">
        <f>IF(E641="","",VLOOKUP(E641,'Summarized Plan'!$A:$C,3,0))</f>
        <v/>
      </c>
      <c r="O641" s="195" t="str">
        <f>IF(E641="","",VLOOKUP(E641,'Summarized Plan'!$A:$G,7,0))</f>
        <v/>
      </c>
      <c r="P641" s="196"/>
      <c r="Q641" s="198">
        <f t="shared" si="227"/>
        <v>0</v>
      </c>
      <c r="R641" s="197" t="str">
        <f>IF($B641="","",VLOOKUP($Q641,'DSR Attendance'!$A$3:$D$179,4,FALSE))</f>
        <v/>
      </c>
      <c r="S641" s="197"/>
      <c r="T641" s="197">
        <f t="shared" si="228"/>
        <v>0</v>
      </c>
      <c r="U641" s="197">
        <f t="shared" si="229"/>
        <v>0</v>
      </c>
      <c r="V641" s="197" t="str">
        <f t="shared" si="230"/>
        <v/>
      </c>
      <c r="W641" s="197"/>
      <c r="X641" s="197" t="str">
        <f>_xlfn.IFNA(IF(L641="","",VLOOKUP(L641,'Truck Utilization'!B$3:D$147,3,FALSE)),"")</f>
        <v/>
      </c>
      <c r="Y641" s="197" t="str">
        <f>IF(X641="","",IF(E641="","",VLOOKUP(E641,'Summarized Plan'!$A:$E,5,0)))</f>
        <v/>
      </c>
      <c r="Z641" s="197">
        <f t="shared" si="231"/>
        <v>0</v>
      </c>
      <c r="AA641" s="197">
        <f t="shared" si="232"/>
        <v>0</v>
      </c>
      <c r="AB641" s="197" t="str">
        <f t="shared" si="233"/>
        <v/>
      </c>
      <c r="AC641" s="197"/>
      <c r="AD641" s="197">
        <f t="shared" si="234"/>
        <v>0</v>
      </c>
      <c r="AE641" s="197">
        <f t="shared" si="235"/>
        <v>0</v>
      </c>
      <c r="AF641" s="197" t="str">
        <f t="shared" si="236"/>
        <v/>
      </c>
      <c r="AG641" s="194"/>
      <c r="AH641" s="194"/>
      <c r="AI641" s="194"/>
      <c r="AJ641" s="193"/>
      <c r="AK641" s="199"/>
      <c r="AL641" s="194"/>
      <c r="AM641" s="115" t="e">
        <f t="shared" si="237"/>
        <v>#VALUE!</v>
      </c>
      <c r="AO641" s="11">
        <f t="shared" si="238"/>
        <v>0</v>
      </c>
      <c r="AP641" s="11" t="e">
        <f t="shared" si="239"/>
        <v>#N/A</v>
      </c>
      <c r="AQ641" s="11" t="str">
        <f t="shared" si="240"/>
        <v/>
      </c>
      <c r="AS641" s="202">
        <f t="shared" si="241"/>
        <v>0</v>
      </c>
      <c r="AT641" s="11" t="str">
        <f t="shared" si="242"/>
        <v/>
      </c>
      <c r="AW641" s="116"/>
      <c r="AX641" s="115" t="e">
        <f t="shared" si="243"/>
        <v>#VALUE!</v>
      </c>
      <c r="AY641" s="278" t="str">
        <f t="shared" si="244"/>
        <v/>
      </c>
      <c r="BC641" s="115" t="str">
        <f>IF(E641="","",_xlfn.XLOOKUP(E641,'Summarized Plan'!A:A,'Summarized Plan'!K:K))</f>
        <v/>
      </c>
      <c r="XEU641" s="138">
        <f t="shared" si="247"/>
        <v>0</v>
      </c>
      <c r="XEV641" s="138" t="str">
        <f>IF(E641="","",B637)</f>
        <v/>
      </c>
      <c r="XEW641" s="153" t="str">
        <f t="shared" si="246"/>
        <v/>
      </c>
      <c r="XEX641" s="138" t="str">
        <f>IF(ISNA(VLOOKUP(E641,'Summarized Plan'!$A:$U,19,0)),"",VLOOKUP(E641,'Summarized Plan'!$A:$U,19,0))</f>
        <v/>
      </c>
      <c r="XEY641" s="16" t="str">
        <f>IF('Truck Utilization'!A621=0,"",'Truck Utilization'!A621)</f>
        <v/>
      </c>
      <c r="XEZ641" s="16" t="str">
        <f>IF('Truck Utilization'!B621=0,"",'Truck Utilization'!B621)</f>
        <v/>
      </c>
      <c r="XFA641" s="138">
        <f t="shared" si="248"/>
        <v>1</v>
      </c>
      <c r="XFB641" s="138" t="str">
        <f>IF('DSR Attendance'!A582="","",'DSR Attendance'!A582)</f>
        <v/>
      </c>
      <c r="XFC641" s="138" t="str">
        <f>IF('DSR Attendance'!B582="","",'DSR Attendance'!B582)</f>
        <v/>
      </c>
    </row>
    <row r="642" spans="1:55 16375:16383" ht="14.4" customHeight="1">
      <c r="A642" s="190" t="str">
        <f>IF(L642="","",VLOOKUP(L642,'Truck Utilization'!B$3:C$300,2,FALSE))</f>
        <v/>
      </c>
      <c r="B642" s="191"/>
      <c r="C642" s="192" t="str">
        <f>IF($B642="","",VLOOKUP($B642,'DSR Attendance'!$A$3:$E$273,5,FALSE))</f>
        <v/>
      </c>
      <c r="D642" s="193"/>
      <c r="E642" s="637"/>
      <c r="F642" s="195"/>
      <c r="G642" s="195"/>
      <c r="H642" s="195"/>
      <c r="I642" s="196" t="str">
        <f>IF(E642="","",VLOOKUP(E642,'Summarized Plan'!A:B,2,0))</f>
        <v/>
      </c>
      <c r="J642" s="194"/>
      <c r="K642" s="194" t="s">
        <v>378</v>
      </c>
      <c r="L642" s="195"/>
      <c r="M642" s="194" t="str">
        <f t="shared" si="226"/>
        <v/>
      </c>
      <c r="N642" s="195" t="str">
        <f>IF(E642="","",VLOOKUP(E642,'Summarized Plan'!$A:$C,3,0))</f>
        <v/>
      </c>
      <c r="O642" s="195" t="str">
        <f>IF(E642="","",VLOOKUP(E642,'Summarized Plan'!$A:$G,7,0))</f>
        <v/>
      </c>
      <c r="P642" s="196"/>
      <c r="Q642" s="198">
        <f t="shared" si="227"/>
        <v>0</v>
      </c>
      <c r="R642" s="197" t="str">
        <f>IF($B642="","",VLOOKUP($Q642,'DSR Attendance'!$A$3:$D$179,4,FALSE))</f>
        <v/>
      </c>
      <c r="S642" s="197"/>
      <c r="T642" s="197">
        <f t="shared" si="228"/>
        <v>0</v>
      </c>
      <c r="U642" s="197">
        <f t="shared" si="229"/>
        <v>0</v>
      </c>
      <c r="V642" s="197" t="str">
        <f t="shared" si="230"/>
        <v/>
      </c>
      <c r="W642" s="197"/>
      <c r="X642" s="197" t="str">
        <f>_xlfn.IFNA(IF(L642="","",VLOOKUP(L642,'Truck Utilization'!B$3:D$147,3,FALSE)),"")</f>
        <v/>
      </c>
      <c r="Y642" s="197" t="str">
        <f>IF(X642="","",IF(E642="","",VLOOKUP(E642,'Summarized Plan'!$A:$E,5,0)))</f>
        <v/>
      </c>
      <c r="Z642" s="197">
        <f t="shared" si="231"/>
        <v>0</v>
      </c>
      <c r="AA642" s="197">
        <f t="shared" si="232"/>
        <v>0</v>
      </c>
      <c r="AB642" s="197" t="str">
        <f t="shared" si="233"/>
        <v/>
      </c>
      <c r="AC642" s="197"/>
      <c r="AD642" s="197">
        <f t="shared" si="234"/>
        <v>0</v>
      </c>
      <c r="AE642" s="197">
        <f t="shared" si="235"/>
        <v>0</v>
      </c>
      <c r="AF642" s="197" t="str">
        <f t="shared" si="236"/>
        <v/>
      </c>
      <c r="AG642" s="194"/>
      <c r="AH642" s="194"/>
      <c r="AI642" s="194"/>
      <c r="AJ642" s="193"/>
      <c r="AK642" s="199"/>
      <c r="AL642" s="194"/>
      <c r="AM642" s="115" t="e">
        <f t="shared" si="237"/>
        <v>#VALUE!</v>
      </c>
      <c r="AO642" s="11">
        <f t="shared" si="238"/>
        <v>0</v>
      </c>
      <c r="AP642" s="11" t="e">
        <f t="shared" si="239"/>
        <v>#N/A</v>
      </c>
      <c r="AQ642" s="11" t="str">
        <f t="shared" si="240"/>
        <v/>
      </c>
      <c r="AS642" s="202">
        <f t="shared" si="241"/>
        <v>0</v>
      </c>
      <c r="AT642" s="11" t="str">
        <f t="shared" si="242"/>
        <v/>
      </c>
      <c r="AW642" s="116"/>
      <c r="AX642" s="115" t="e">
        <f t="shared" si="243"/>
        <v>#VALUE!</v>
      </c>
      <c r="AY642" s="278" t="str">
        <f t="shared" si="244"/>
        <v/>
      </c>
      <c r="BC642" s="115" t="str">
        <f>IF(E642="","",_xlfn.XLOOKUP(E642,'Summarized Plan'!A:A,'Summarized Plan'!K:K))</f>
        <v/>
      </c>
      <c r="XEU642" s="138">
        <f t="shared" si="247"/>
        <v>0</v>
      </c>
      <c r="XEV642" s="138" t="str">
        <f>IF(E642="","",B642)</f>
        <v/>
      </c>
      <c r="XEW642" s="153" t="str">
        <f t="shared" si="246"/>
        <v/>
      </c>
      <c r="XEX642" s="138" t="str">
        <f>IF(ISNA(VLOOKUP(E642,'Summarized Plan'!$A:$U,19,0)),"",VLOOKUP(E642,'Summarized Plan'!$A:$U,19,0))</f>
        <v/>
      </c>
      <c r="XEY642" s="16" t="str">
        <f>IF('Truck Utilization'!A622=0,"",'Truck Utilization'!A622)</f>
        <v/>
      </c>
      <c r="XEZ642" s="16" t="str">
        <f>IF('Truck Utilization'!B622=0,"",'Truck Utilization'!B622)</f>
        <v/>
      </c>
      <c r="XFA642" s="138">
        <f t="shared" si="248"/>
        <v>1</v>
      </c>
      <c r="XFB642" s="138" t="str">
        <f>IF('DSR Attendance'!A583="","",'DSR Attendance'!A583)</f>
        <v/>
      </c>
      <c r="XFC642" s="138" t="str">
        <f>IF('DSR Attendance'!B583="","",'DSR Attendance'!B583)</f>
        <v/>
      </c>
    </row>
    <row r="643" spans="1:55 16375:16383" ht="14.4" customHeight="1">
      <c r="A643" s="190" t="str">
        <f>IF(L643="","",VLOOKUP(L643,'Truck Utilization'!B$3:C$300,2,FALSE))</f>
        <v/>
      </c>
      <c r="B643" s="191"/>
      <c r="C643" s="192" t="str">
        <f>IF($B643="","",VLOOKUP($B643,'DSR Attendance'!$A$3:$E$273,5,FALSE))</f>
        <v/>
      </c>
      <c r="D643" s="193"/>
      <c r="E643" s="637"/>
      <c r="F643" s="195"/>
      <c r="G643" s="195"/>
      <c r="H643" s="195"/>
      <c r="I643" s="196" t="str">
        <f>IF(E643="","",VLOOKUP(E643,'Summarized Plan'!A:B,2,0))</f>
        <v/>
      </c>
      <c r="J643" s="194"/>
      <c r="K643" s="194" t="s">
        <v>378</v>
      </c>
      <c r="L643" s="195"/>
      <c r="M643" s="194" t="str">
        <f t="shared" si="226"/>
        <v/>
      </c>
      <c r="N643" s="195" t="str">
        <f>IF(E643="","",VLOOKUP(E643,'Summarized Plan'!$A:$C,3,0))</f>
        <v/>
      </c>
      <c r="O643" s="195" t="str">
        <f>IF(E643="","",VLOOKUP(E643,'Summarized Plan'!$A:$G,7,0))</f>
        <v/>
      </c>
      <c r="P643" s="196"/>
      <c r="Q643" s="198">
        <f t="shared" si="227"/>
        <v>0</v>
      </c>
      <c r="R643" s="197" t="str">
        <f>IF($B643="","",VLOOKUP($Q643,'DSR Attendance'!$A$3:$D$179,4,FALSE))</f>
        <v/>
      </c>
      <c r="S643" s="197"/>
      <c r="T643" s="197">
        <f t="shared" si="228"/>
        <v>0</v>
      </c>
      <c r="U643" s="197">
        <f t="shared" si="229"/>
        <v>0</v>
      </c>
      <c r="V643" s="197" t="str">
        <f t="shared" si="230"/>
        <v/>
      </c>
      <c r="W643" s="197"/>
      <c r="X643" s="197" t="str">
        <f>_xlfn.IFNA(IF(L643="","",VLOOKUP(L643,'Truck Utilization'!B$3:D$147,3,FALSE)),"")</f>
        <v/>
      </c>
      <c r="Y643" s="197" t="str">
        <f>IF(X643="","",IF(E643="","",VLOOKUP(E643,'Summarized Plan'!$A:$E,5,0)))</f>
        <v/>
      </c>
      <c r="Z643" s="197">
        <f t="shared" si="231"/>
        <v>0</v>
      </c>
      <c r="AA643" s="197">
        <f t="shared" si="232"/>
        <v>0</v>
      </c>
      <c r="AB643" s="197" t="str">
        <f t="shared" si="233"/>
        <v/>
      </c>
      <c r="AC643" s="197"/>
      <c r="AD643" s="197">
        <f t="shared" si="234"/>
        <v>0</v>
      </c>
      <c r="AE643" s="197">
        <f t="shared" si="235"/>
        <v>0</v>
      </c>
      <c r="AF643" s="197" t="str">
        <f t="shared" si="236"/>
        <v/>
      </c>
      <c r="AG643" s="194"/>
      <c r="AH643" s="194"/>
      <c r="AI643" s="194"/>
      <c r="AJ643" s="193"/>
      <c r="AK643" s="199"/>
      <c r="AL643" s="194"/>
      <c r="AM643" s="115" t="e">
        <f t="shared" si="237"/>
        <v>#VALUE!</v>
      </c>
      <c r="AO643" s="11">
        <f t="shared" si="238"/>
        <v>0</v>
      </c>
      <c r="AP643" s="11" t="e">
        <f t="shared" si="239"/>
        <v>#N/A</v>
      </c>
      <c r="AQ643" s="11" t="str">
        <f t="shared" si="240"/>
        <v/>
      </c>
      <c r="AS643" s="202">
        <f t="shared" si="241"/>
        <v>0</v>
      </c>
      <c r="AT643" s="11" t="str">
        <f t="shared" si="242"/>
        <v/>
      </c>
      <c r="AW643" s="116"/>
      <c r="AX643" s="115" t="e">
        <f t="shared" si="243"/>
        <v>#VALUE!</v>
      </c>
      <c r="AY643" s="278" t="str">
        <f t="shared" si="244"/>
        <v/>
      </c>
      <c r="BC643" s="115" t="str">
        <f>IF(E643="","",_xlfn.XLOOKUP(E643,'Summarized Plan'!A:A,'Summarized Plan'!K:K))</f>
        <v/>
      </c>
      <c r="XEU643" s="138">
        <f t="shared" si="247"/>
        <v>0</v>
      </c>
      <c r="XEV643" s="138" t="str">
        <f>IF(E643="","",B642)</f>
        <v/>
      </c>
      <c r="XEW643" s="153" t="str">
        <f t="shared" si="246"/>
        <v/>
      </c>
      <c r="XEX643" s="138" t="str">
        <f>IF(ISNA(VLOOKUP(E643,'Summarized Plan'!$A:$U,19,0)),"",VLOOKUP(E643,'Summarized Plan'!$A:$U,19,0))</f>
        <v/>
      </c>
      <c r="XEY643" s="16" t="str">
        <f>IF('Truck Utilization'!A623=0,"",'Truck Utilization'!A623)</f>
        <v/>
      </c>
      <c r="XEZ643" s="16" t="str">
        <f>IF('Truck Utilization'!B623=0,"",'Truck Utilization'!B623)</f>
        <v/>
      </c>
      <c r="XFA643" s="138">
        <f t="shared" si="248"/>
        <v>1</v>
      </c>
      <c r="XFB643" s="138" t="str">
        <f>IF('DSR Attendance'!A584="","",'DSR Attendance'!A584)</f>
        <v/>
      </c>
      <c r="XFC643" s="138" t="str">
        <f>IF('DSR Attendance'!B584="","",'DSR Attendance'!B584)</f>
        <v/>
      </c>
    </row>
    <row r="644" spans="1:55 16375:16383" ht="14.4" customHeight="1">
      <c r="A644" s="190" t="str">
        <f>IF(L644="","",VLOOKUP(L644,'Truck Utilization'!B$3:C$300,2,FALSE))</f>
        <v/>
      </c>
      <c r="B644" s="191"/>
      <c r="C644" s="192" t="str">
        <f>IF($B644="","",VLOOKUP($B644,'DSR Attendance'!$A$3:$E$273,5,FALSE))</f>
        <v/>
      </c>
      <c r="D644" s="193"/>
      <c r="E644" s="637"/>
      <c r="F644" s="195"/>
      <c r="G644" s="195"/>
      <c r="H644" s="195"/>
      <c r="I644" s="196" t="str">
        <f>IF(E644="","",VLOOKUP(E644,'Summarized Plan'!A:B,2,0))</f>
        <v/>
      </c>
      <c r="J644" s="194"/>
      <c r="K644" s="194" t="s">
        <v>378</v>
      </c>
      <c r="L644" s="195"/>
      <c r="M644" s="194" t="str">
        <f t="shared" si="226"/>
        <v/>
      </c>
      <c r="N644" s="195" t="str">
        <f>IF(E644="","",VLOOKUP(E644,'Summarized Plan'!$A:$C,3,0))</f>
        <v/>
      </c>
      <c r="O644" s="195" t="str">
        <f>IF(E644="","",VLOOKUP(E644,'Summarized Plan'!$A:$G,7,0))</f>
        <v/>
      </c>
      <c r="P644" s="196"/>
      <c r="Q644" s="198">
        <f t="shared" si="227"/>
        <v>0</v>
      </c>
      <c r="R644" s="197" t="str">
        <f>IF($B644="","",VLOOKUP($Q644,'DSR Attendance'!$A$3:$D$179,4,FALSE))</f>
        <v/>
      </c>
      <c r="S644" s="197"/>
      <c r="T644" s="197">
        <f t="shared" si="228"/>
        <v>0</v>
      </c>
      <c r="U644" s="197">
        <f t="shared" si="229"/>
        <v>0</v>
      </c>
      <c r="V644" s="197" t="str">
        <f t="shared" si="230"/>
        <v/>
      </c>
      <c r="W644" s="197"/>
      <c r="X644" s="197" t="str">
        <f>_xlfn.IFNA(IF(L644="","",VLOOKUP(L644,'Truck Utilization'!B$3:D$147,3,FALSE)),"")</f>
        <v/>
      </c>
      <c r="Y644" s="197" t="str">
        <f>IF(X644="","",IF(E644="","",VLOOKUP(E644,'Summarized Plan'!$A:$E,5,0)))</f>
        <v/>
      </c>
      <c r="Z644" s="197">
        <f t="shared" si="231"/>
        <v>0</v>
      </c>
      <c r="AA644" s="197">
        <f t="shared" si="232"/>
        <v>0</v>
      </c>
      <c r="AB644" s="197" t="str">
        <f t="shared" si="233"/>
        <v/>
      </c>
      <c r="AC644" s="197"/>
      <c r="AD644" s="197">
        <f t="shared" si="234"/>
        <v>0</v>
      </c>
      <c r="AE644" s="197">
        <f t="shared" si="235"/>
        <v>0</v>
      </c>
      <c r="AF644" s="197" t="str">
        <f t="shared" si="236"/>
        <v/>
      </c>
      <c r="AG644" s="194"/>
      <c r="AH644" s="194"/>
      <c r="AI644" s="194"/>
      <c r="AJ644" s="193"/>
      <c r="AK644" s="199"/>
      <c r="AL644" s="194"/>
      <c r="AM644" s="115" t="e">
        <f t="shared" si="237"/>
        <v>#VALUE!</v>
      </c>
      <c r="AO644" s="11">
        <f t="shared" si="238"/>
        <v>0</v>
      </c>
      <c r="AP644" s="11" t="e">
        <f t="shared" si="239"/>
        <v>#N/A</v>
      </c>
      <c r="AQ644" s="11" t="str">
        <f t="shared" si="240"/>
        <v/>
      </c>
      <c r="AS644" s="202">
        <f t="shared" si="241"/>
        <v>0</v>
      </c>
      <c r="AT644" s="11" t="str">
        <f t="shared" si="242"/>
        <v/>
      </c>
      <c r="AW644" s="116"/>
      <c r="AX644" s="115" t="e">
        <f t="shared" si="243"/>
        <v>#VALUE!</v>
      </c>
      <c r="AY644" s="278" t="str">
        <f t="shared" si="244"/>
        <v/>
      </c>
      <c r="BC644" s="115" t="str">
        <f>IF(E644="","",_xlfn.XLOOKUP(E644,'Summarized Plan'!A:A,'Summarized Plan'!K:K))</f>
        <v/>
      </c>
      <c r="XEU644" s="138">
        <f t="shared" si="247"/>
        <v>0</v>
      </c>
      <c r="XEV644" s="138" t="str">
        <f>IF(E644="","",B642)</f>
        <v/>
      </c>
      <c r="XEW644" s="153" t="str">
        <f t="shared" si="246"/>
        <v/>
      </c>
      <c r="XEX644" s="138" t="str">
        <f>IF(ISNA(VLOOKUP(E644,'Summarized Plan'!$A:$U,19,0)),"",VLOOKUP(E644,'Summarized Plan'!$A:$U,19,0))</f>
        <v/>
      </c>
      <c r="XEY644" s="16" t="str">
        <f>IF('Truck Utilization'!A624=0,"",'Truck Utilization'!A624)</f>
        <v/>
      </c>
      <c r="XEZ644" s="16" t="str">
        <f>IF('Truck Utilization'!B624=0,"",'Truck Utilization'!B624)</f>
        <v/>
      </c>
      <c r="XFA644" s="138">
        <f t="shared" si="248"/>
        <v>1</v>
      </c>
      <c r="XFB644" s="138" t="str">
        <f>IF('DSR Attendance'!A585="","",'DSR Attendance'!A585)</f>
        <v/>
      </c>
      <c r="XFC644" s="138" t="str">
        <f>IF('DSR Attendance'!B585="","",'DSR Attendance'!B585)</f>
        <v/>
      </c>
    </row>
    <row r="645" spans="1:55 16375:16383" ht="14.4" customHeight="1">
      <c r="A645" s="190" t="str">
        <f>IF(L645="","",VLOOKUP(L645,'Truck Utilization'!B$3:C$300,2,FALSE))</f>
        <v/>
      </c>
      <c r="B645" s="191"/>
      <c r="C645" s="192" t="str">
        <f>IF($B645="","",VLOOKUP($B645,'DSR Attendance'!$A$3:$E$273,5,FALSE))</f>
        <v/>
      </c>
      <c r="D645" s="193"/>
      <c r="E645" s="637"/>
      <c r="F645" s="195"/>
      <c r="G645" s="195"/>
      <c r="H645" s="195"/>
      <c r="I645" s="196" t="str">
        <f>IF(E645="","",VLOOKUP(E645,'Summarized Plan'!A:B,2,0))</f>
        <v/>
      </c>
      <c r="J645" s="194"/>
      <c r="K645" s="194" t="s">
        <v>378</v>
      </c>
      <c r="L645" s="195"/>
      <c r="M645" s="194" t="str">
        <f t="shared" si="226"/>
        <v/>
      </c>
      <c r="N645" s="195" t="str">
        <f>IF(E645="","",VLOOKUP(E645,'Summarized Plan'!$A:$C,3,0))</f>
        <v/>
      </c>
      <c r="O645" s="195" t="str">
        <f>IF(E645="","",VLOOKUP(E645,'Summarized Plan'!$A:$G,7,0))</f>
        <v/>
      </c>
      <c r="P645" s="196"/>
      <c r="Q645" s="198">
        <f t="shared" si="227"/>
        <v>0</v>
      </c>
      <c r="R645" s="197" t="str">
        <f>IF($B645="","",VLOOKUP($Q645,'DSR Attendance'!$A$3:$D$179,4,FALSE))</f>
        <v/>
      </c>
      <c r="S645" s="197"/>
      <c r="T645" s="197">
        <f t="shared" si="228"/>
        <v>0</v>
      </c>
      <c r="U645" s="197">
        <f t="shared" si="229"/>
        <v>0</v>
      </c>
      <c r="V645" s="197" t="str">
        <f t="shared" si="230"/>
        <v/>
      </c>
      <c r="W645" s="197"/>
      <c r="X645" s="197" t="str">
        <f>_xlfn.IFNA(IF(L645="","",VLOOKUP(L645,'Truck Utilization'!B$3:D$147,3,FALSE)),"")</f>
        <v/>
      </c>
      <c r="Y645" s="197" t="str">
        <f>IF(X645="","",IF(E645="","",VLOOKUP(E645,'Summarized Plan'!$A:$E,5,0)))</f>
        <v/>
      </c>
      <c r="Z645" s="197">
        <f t="shared" si="231"/>
        <v>0</v>
      </c>
      <c r="AA645" s="197">
        <f t="shared" si="232"/>
        <v>0</v>
      </c>
      <c r="AB645" s="197" t="str">
        <f t="shared" si="233"/>
        <v/>
      </c>
      <c r="AC645" s="197"/>
      <c r="AD645" s="197">
        <f t="shared" si="234"/>
        <v>0</v>
      </c>
      <c r="AE645" s="197">
        <f t="shared" si="235"/>
        <v>0</v>
      </c>
      <c r="AF645" s="197" t="str">
        <f t="shared" si="236"/>
        <v/>
      </c>
      <c r="AG645" s="194"/>
      <c r="AH645" s="194"/>
      <c r="AI645" s="194"/>
      <c r="AJ645" s="193"/>
      <c r="AK645" s="199"/>
      <c r="AL645" s="194"/>
      <c r="AM645" s="115" t="e">
        <f t="shared" si="237"/>
        <v>#VALUE!</v>
      </c>
      <c r="AO645" s="11">
        <f t="shared" si="238"/>
        <v>0</v>
      </c>
      <c r="AP645" s="11" t="e">
        <f t="shared" si="239"/>
        <v>#N/A</v>
      </c>
      <c r="AQ645" s="11" t="str">
        <f t="shared" si="240"/>
        <v/>
      </c>
      <c r="AS645" s="202">
        <f t="shared" si="241"/>
        <v>0</v>
      </c>
      <c r="AT645" s="11" t="str">
        <f t="shared" si="242"/>
        <v/>
      </c>
      <c r="AW645" s="116"/>
      <c r="AX645" s="115" t="e">
        <f t="shared" si="243"/>
        <v>#VALUE!</v>
      </c>
      <c r="AY645" s="278" t="str">
        <f t="shared" si="244"/>
        <v/>
      </c>
      <c r="BC645" s="115" t="str">
        <f>IF(E645="","",_xlfn.XLOOKUP(E645,'Summarized Plan'!A:A,'Summarized Plan'!K:K))</f>
        <v/>
      </c>
      <c r="XEU645" s="138">
        <f t="shared" si="247"/>
        <v>0</v>
      </c>
      <c r="XEV645" s="138" t="str">
        <f>IF(E645="","",B642)</f>
        <v/>
      </c>
      <c r="XEW645" s="153" t="str">
        <f t="shared" si="246"/>
        <v/>
      </c>
      <c r="XEX645" s="138" t="str">
        <f>IF(ISNA(VLOOKUP(E645,'Summarized Plan'!$A:$U,19,0)),"",VLOOKUP(E645,'Summarized Plan'!$A:$U,19,0))</f>
        <v/>
      </c>
      <c r="XEY645" s="16" t="str">
        <f>IF('Truck Utilization'!A625=0,"",'Truck Utilization'!A625)</f>
        <v/>
      </c>
      <c r="XEZ645" s="16" t="str">
        <f>IF('Truck Utilization'!B625=0,"",'Truck Utilization'!B625)</f>
        <v/>
      </c>
      <c r="XFA645" s="138">
        <f t="shared" si="248"/>
        <v>1</v>
      </c>
      <c r="XFB645" s="138" t="str">
        <f>IF('DSR Attendance'!A586="","",'DSR Attendance'!A586)</f>
        <v/>
      </c>
      <c r="XFC645" s="138" t="str">
        <f>IF('DSR Attendance'!B586="","",'DSR Attendance'!B586)</f>
        <v/>
      </c>
    </row>
    <row r="646" spans="1:55 16375:16383" ht="14.4" customHeight="1">
      <c r="A646" s="190" t="str">
        <f>IF(L646="","",VLOOKUP(L646,'Truck Utilization'!B$3:C$300,2,FALSE))</f>
        <v/>
      </c>
      <c r="B646" s="191"/>
      <c r="C646" s="192" t="str">
        <f>IF($B646="","",VLOOKUP($B646,'DSR Attendance'!$A$3:$E$273,5,FALSE))</f>
        <v/>
      </c>
      <c r="D646" s="193"/>
      <c r="E646" s="637"/>
      <c r="F646" s="195"/>
      <c r="G646" s="195"/>
      <c r="H646" s="195"/>
      <c r="I646" s="196" t="str">
        <f>IF(E646="","",VLOOKUP(E646,'Summarized Plan'!A:B,2,0))</f>
        <v/>
      </c>
      <c r="J646" s="194"/>
      <c r="K646" s="194" t="s">
        <v>378</v>
      </c>
      <c r="L646" s="195"/>
      <c r="M646" s="194" t="str">
        <f t="shared" si="226"/>
        <v/>
      </c>
      <c r="N646" s="195" t="str">
        <f>IF(E646="","",VLOOKUP(E646,'Summarized Plan'!$A:$C,3,0))</f>
        <v/>
      </c>
      <c r="O646" s="195" t="str">
        <f>IF(E646="","",VLOOKUP(E646,'Summarized Plan'!$A:$G,7,0))</f>
        <v/>
      </c>
      <c r="P646" s="196"/>
      <c r="Q646" s="198">
        <f t="shared" si="227"/>
        <v>0</v>
      </c>
      <c r="R646" s="197" t="str">
        <f>IF($B646="","",VLOOKUP($Q646,'DSR Attendance'!$A$3:$D$179,4,FALSE))</f>
        <v/>
      </c>
      <c r="S646" s="197"/>
      <c r="T646" s="197">
        <f t="shared" si="228"/>
        <v>0</v>
      </c>
      <c r="U646" s="197">
        <f t="shared" si="229"/>
        <v>0</v>
      </c>
      <c r="V646" s="197" t="str">
        <f t="shared" si="230"/>
        <v/>
      </c>
      <c r="W646" s="197"/>
      <c r="X646" s="197" t="str">
        <f>_xlfn.IFNA(IF(L646="","",VLOOKUP(L646,'Truck Utilization'!B$3:D$147,3,FALSE)),"")</f>
        <v/>
      </c>
      <c r="Y646" s="197" t="str">
        <f>IF(X646="","",IF(E646="","",VLOOKUP(E646,'Summarized Plan'!$A:$E,5,0)))</f>
        <v/>
      </c>
      <c r="Z646" s="197">
        <f t="shared" si="231"/>
        <v>0</v>
      </c>
      <c r="AA646" s="197">
        <f t="shared" si="232"/>
        <v>0</v>
      </c>
      <c r="AB646" s="197" t="str">
        <f t="shared" si="233"/>
        <v/>
      </c>
      <c r="AC646" s="197"/>
      <c r="AD646" s="197">
        <f t="shared" si="234"/>
        <v>0</v>
      </c>
      <c r="AE646" s="197">
        <f t="shared" si="235"/>
        <v>0</v>
      </c>
      <c r="AF646" s="197" t="str">
        <f t="shared" si="236"/>
        <v/>
      </c>
      <c r="AG646" s="194"/>
      <c r="AH646" s="194"/>
      <c r="AI646" s="194"/>
      <c r="AJ646" s="193"/>
      <c r="AK646" s="199"/>
      <c r="AL646" s="194"/>
      <c r="AM646" s="115" t="e">
        <f t="shared" si="237"/>
        <v>#VALUE!</v>
      </c>
      <c r="AO646" s="11">
        <f t="shared" si="238"/>
        <v>0</v>
      </c>
      <c r="AP646" s="11" t="e">
        <f t="shared" si="239"/>
        <v>#N/A</v>
      </c>
      <c r="AQ646" s="11" t="str">
        <f t="shared" si="240"/>
        <v/>
      </c>
      <c r="AS646" s="202">
        <f t="shared" si="241"/>
        <v>0</v>
      </c>
      <c r="AT646" s="11" t="str">
        <f t="shared" si="242"/>
        <v/>
      </c>
      <c r="AW646" s="116"/>
      <c r="AX646" s="115" t="e">
        <f t="shared" si="243"/>
        <v>#VALUE!</v>
      </c>
      <c r="AY646" s="278" t="str">
        <f t="shared" si="244"/>
        <v/>
      </c>
      <c r="BC646" s="115" t="str">
        <f>IF(E646="","",_xlfn.XLOOKUP(E646,'Summarized Plan'!A:A,'Summarized Plan'!K:K))</f>
        <v/>
      </c>
      <c r="XEU646" s="138">
        <f t="shared" si="247"/>
        <v>0</v>
      </c>
      <c r="XEV646" s="138" t="str">
        <f>IF(E646="","",B642)</f>
        <v/>
      </c>
      <c r="XEW646" s="153" t="str">
        <f t="shared" si="246"/>
        <v/>
      </c>
      <c r="XEX646" s="138" t="str">
        <f>IF(ISNA(VLOOKUP(E646,'Summarized Plan'!$A:$U,19,0)),"",VLOOKUP(E646,'Summarized Plan'!$A:$U,19,0))</f>
        <v/>
      </c>
      <c r="XEY646" s="16" t="str">
        <f>IF('Truck Utilization'!A626=0,"",'Truck Utilization'!A626)</f>
        <v/>
      </c>
      <c r="XEZ646" s="16" t="str">
        <f>IF('Truck Utilization'!B626=0,"",'Truck Utilization'!B626)</f>
        <v/>
      </c>
      <c r="XFA646" s="138">
        <f t="shared" si="248"/>
        <v>1</v>
      </c>
      <c r="XFB646" s="138" t="str">
        <f>IF('DSR Attendance'!A587="","",'DSR Attendance'!A587)</f>
        <v/>
      </c>
      <c r="XFC646" s="138" t="str">
        <f>IF('DSR Attendance'!B587="","",'DSR Attendance'!B587)</f>
        <v/>
      </c>
    </row>
    <row r="647" spans="1:55 16375:16383" ht="14.4" customHeight="1">
      <c r="A647" s="190" t="str">
        <f>IF(L647="","",VLOOKUP(L647,'Truck Utilization'!B$3:C$300,2,FALSE))</f>
        <v/>
      </c>
      <c r="B647" s="191"/>
      <c r="C647" s="192" t="str">
        <f>IF($B647="","",VLOOKUP($B647,'DSR Attendance'!$A$3:$E$273,5,FALSE))</f>
        <v/>
      </c>
      <c r="D647" s="193"/>
      <c r="E647" s="637"/>
      <c r="F647" s="195"/>
      <c r="G647" s="195"/>
      <c r="H647" s="195"/>
      <c r="I647" s="196" t="str">
        <f>IF(E647="","",VLOOKUP(E647,'Summarized Plan'!A:B,2,0))</f>
        <v/>
      </c>
      <c r="J647" s="194"/>
      <c r="K647" s="194" t="s">
        <v>378</v>
      </c>
      <c r="L647" s="195"/>
      <c r="M647" s="194" t="str">
        <f t="shared" si="226"/>
        <v/>
      </c>
      <c r="N647" s="195" t="str">
        <f>IF(E647="","",VLOOKUP(E647,'Summarized Plan'!$A:$C,3,0))</f>
        <v/>
      </c>
      <c r="O647" s="195" t="str">
        <f>IF(E647="","",VLOOKUP(E647,'Summarized Plan'!$A:$G,7,0))</f>
        <v/>
      </c>
      <c r="P647" s="196"/>
      <c r="Q647" s="198">
        <f t="shared" si="227"/>
        <v>0</v>
      </c>
      <c r="R647" s="197" t="str">
        <f>IF($B647="","",VLOOKUP($Q647,'DSR Attendance'!$A$3:$D$179,4,FALSE))</f>
        <v/>
      </c>
      <c r="S647" s="197"/>
      <c r="T647" s="197">
        <f t="shared" si="228"/>
        <v>0</v>
      </c>
      <c r="U647" s="197">
        <f t="shared" si="229"/>
        <v>0</v>
      </c>
      <c r="V647" s="197" t="str">
        <f t="shared" si="230"/>
        <v/>
      </c>
      <c r="W647" s="197"/>
      <c r="X647" s="197" t="str">
        <f>_xlfn.IFNA(IF(L647="","",VLOOKUP(L647,'Truck Utilization'!B$3:D$147,3,FALSE)),"")</f>
        <v/>
      </c>
      <c r="Y647" s="197" t="str">
        <f>IF(X647="","",IF(E647="","",VLOOKUP(E647,'Summarized Plan'!$A:$E,5,0)))</f>
        <v/>
      </c>
      <c r="Z647" s="197">
        <f t="shared" si="231"/>
        <v>0</v>
      </c>
      <c r="AA647" s="197">
        <f t="shared" si="232"/>
        <v>0</v>
      </c>
      <c r="AB647" s="197" t="str">
        <f t="shared" si="233"/>
        <v/>
      </c>
      <c r="AC647" s="197"/>
      <c r="AD647" s="197">
        <f t="shared" si="234"/>
        <v>0</v>
      </c>
      <c r="AE647" s="197">
        <f t="shared" si="235"/>
        <v>0</v>
      </c>
      <c r="AF647" s="197" t="str">
        <f t="shared" si="236"/>
        <v/>
      </c>
      <c r="AG647" s="194"/>
      <c r="AH647" s="194"/>
      <c r="AI647" s="194"/>
      <c r="AJ647" s="193"/>
      <c r="AK647" s="199"/>
      <c r="AL647" s="194"/>
      <c r="AM647" s="115" t="e">
        <f t="shared" si="237"/>
        <v>#VALUE!</v>
      </c>
      <c r="AO647" s="11">
        <f t="shared" si="238"/>
        <v>0</v>
      </c>
      <c r="AP647" s="11" t="e">
        <f t="shared" si="239"/>
        <v>#N/A</v>
      </c>
      <c r="AQ647" s="11" t="str">
        <f t="shared" si="240"/>
        <v/>
      </c>
      <c r="AS647" s="202">
        <f t="shared" si="241"/>
        <v>0</v>
      </c>
      <c r="AT647" s="11" t="str">
        <f t="shared" si="242"/>
        <v/>
      </c>
      <c r="AW647" s="116"/>
      <c r="AX647" s="115" t="e">
        <f t="shared" si="243"/>
        <v>#VALUE!</v>
      </c>
      <c r="AY647" s="278" t="str">
        <f t="shared" si="244"/>
        <v/>
      </c>
      <c r="BC647" s="115" t="str">
        <f>IF(E647="","",_xlfn.XLOOKUP(E647,'Summarized Plan'!A:A,'Summarized Plan'!K:K))</f>
        <v/>
      </c>
      <c r="XEU647" s="138">
        <f t="shared" si="247"/>
        <v>0</v>
      </c>
      <c r="XEV647" s="138" t="str">
        <f>IF(E647="","",B647)</f>
        <v/>
      </c>
      <c r="XEW647" s="153" t="str">
        <f t="shared" si="246"/>
        <v/>
      </c>
      <c r="XEX647" s="138" t="str">
        <f>IF(ISNA(VLOOKUP(E647,'Summarized Plan'!$A:$U,19,0)),"",VLOOKUP(E647,'Summarized Plan'!$A:$U,19,0))</f>
        <v/>
      </c>
      <c r="XEY647" s="16" t="str">
        <f>IF('Truck Utilization'!A627=0,"",'Truck Utilization'!A627)</f>
        <v/>
      </c>
      <c r="XEZ647" s="16" t="str">
        <f>IF('Truck Utilization'!B627=0,"",'Truck Utilization'!B627)</f>
        <v/>
      </c>
      <c r="XFA647" s="138">
        <f t="shared" si="248"/>
        <v>1</v>
      </c>
      <c r="XFB647" s="138" t="str">
        <f>IF('DSR Attendance'!A588="","",'DSR Attendance'!A588)</f>
        <v/>
      </c>
      <c r="XFC647" s="138" t="str">
        <f>IF('DSR Attendance'!B588="","",'DSR Attendance'!B588)</f>
        <v/>
      </c>
    </row>
    <row r="648" spans="1:55 16375:16383" ht="14.4" customHeight="1">
      <c r="A648" s="190" t="str">
        <f>IF(L648="","",VLOOKUP(L648,'Truck Utilization'!B$3:C$300,2,FALSE))</f>
        <v/>
      </c>
      <c r="B648" s="191"/>
      <c r="C648" s="192" t="str">
        <f>IF($B648="","",VLOOKUP($B648,'DSR Attendance'!$A$3:$E$273,5,FALSE))</f>
        <v/>
      </c>
      <c r="D648" s="193"/>
      <c r="E648" s="637"/>
      <c r="F648" s="195"/>
      <c r="G648" s="195"/>
      <c r="H648" s="195"/>
      <c r="I648" s="196" t="str">
        <f>IF(E648="","",VLOOKUP(E648,'Summarized Plan'!A:B,2,0))</f>
        <v/>
      </c>
      <c r="J648" s="194"/>
      <c r="K648" s="194" t="s">
        <v>378</v>
      </c>
      <c r="L648" s="195"/>
      <c r="M648" s="194" t="str">
        <f t="shared" ref="M648:M711" si="249">N648</f>
        <v/>
      </c>
      <c r="N648" s="195" t="str">
        <f>IF(E648="","",VLOOKUP(E648,'Summarized Plan'!$A:$C,3,0))</f>
        <v/>
      </c>
      <c r="O648" s="195" t="str">
        <f>IF(E648="","",VLOOKUP(E648,'Summarized Plan'!$A:$G,7,0))</f>
        <v/>
      </c>
      <c r="P648" s="196"/>
      <c r="Q648" s="198">
        <f t="shared" ref="Q648:Q711" si="250">B648</f>
        <v>0</v>
      </c>
      <c r="R648" s="197" t="str">
        <f>IF($B648="","",VLOOKUP($Q648,'DSR Attendance'!$A$3:$D$179,4,FALSE))</f>
        <v/>
      </c>
      <c r="S648" s="197"/>
      <c r="T648" s="197">
        <f t="shared" ref="T648:T711" si="251">+L648</f>
        <v>0</v>
      </c>
      <c r="U648" s="197">
        <f t="shared" ref="U648:U711" si="252">+B648</f>
        <v>0</v>
      </c>
      <c r="V648" s="197" t="str">
        <f t="shared" ref="V648:V711" si="253">+O648</f>
        <v/>
      </c>
      <c r="W648" s="197"/>
      <c r="X648" s="197" t="str">
        <f>_xlfn.IFNA(IF(L648="","",VLOOKUP(L648,'Truck Utilization'!B$3:D$147,3,FALSE)),"")</f>
        <v/>
      </c>
      <c r="Y648" s="197" t="str">
        <f>IF(X648="","",IF(E648="","",VLOOKUP(E648,'Summarized Plan'!$A:$E,5,0)))</f>
        <v/>
      </c>
      <c r="Z648" s="197">
        <f t="shared" ref="Z648:Z711" si="254">+E648</f>
        <v>0</v>
      </c>
      <c r="AA648" s="197">
        <f t="shared" ref="AA648:AA711" si="255">+L648</f>
        <v>0</v>
      </c>
      <c r="AB648" s="197" t="str">
        <f t="shared" ref="AB648:AB711" si="256">+N648</f>
        <v/>
      </c>
      <c r="AC648" s="197"/>
      <c r="AD648" s="197">
        <f t="shared" ref="AD648:AD711" si="257">+Q648</f>
        <v>0</v>
      </c>
      <c r="AE648" s="197">
        <f t="shared" ref="AE648:AE711" si="258">+F648</f>
        <v>0</v>
      </c>
      <c r="AF648" s="197" t="str">
        <f t="shared" ref="AF648:AF711" si="259">+I648</f>
        <v/>
      </c>
      <c r="AG648" s="194"/>
      <c r="AH648" s="194"/>
      <c r="AI648" s="194"/>
      <c r="AJ648" s="193"/>
      <c r="AK648" s="199"/>
      <c r="AL648" s="194"/>
      <c r="AM648" s="115" t="e">
        <f t="shared" ref="AM648:AM711" si="260">N648-M648</f>
        <v>#VALUE!</v>
      </c>
      <c r="AO648" s="11">
        <f t="shared" ref="AO648:AO711" si="261">E648</f>
        <v>0</v>
      </c>
      <c r="AP648" s="11" t="e">
        <f t="shared" ref="AP648:AP711" si="262">VLOOKUP(O648,AV:AW,2,0)</f>
        <v>#N/A</v>
      </c>
      <c r="AQ648" s="11" t="str">
        <f t="shared" ref="AQ648:AQ711" si="263">N648</f>
        <v/>
      </c>
      <c r="AS648" s="202">
        <f t="shared" ref="AS648:AS711" si="264">B648</f>
        <v>0</v>
      </c>
      <c r="AT648" s="11" t="str">
        <f t="shared" ref="AT648:AT711" si="265">A648</f>
        <v/>
      </c>
      <c r="AW648" s="116"/>
      <c r="AX648" s="115" t="e">
        <f t="shared" ref="AX648:AX711" si="266">Y648/X648</f>
        <v>#VALUE!</v>
      </c>
      <c r="AY648" s="278" t="str">
        <f t="shared" ref="AY648:AY711" si="267">IF(X648="","",Y648/X648)</f>
        <v/>
      </c>
      <c r="BC648" s="115" t="str">
        <f>IF(E648="","",_xlfn.XLOOKUP(E648,'Summarized Plan'!A:A,'Summarized Plan'!K:K))</f>
        <v/>
      </c>
      <c r="XEU648" s="138">
        <f t="shared" si="247"/>
        <v>0</v>
      </c>
      <c r="XEV648" s="138" t="str">
        <f>IF(E648="","",B647)</f>
        <v/>
      </c>
      <c r="XEW648" s="153" t="str">
        <f t="shared" si="246"/>
        <v/>
      </c>
      <c r="XEX648" s="138" t="str">
        <f>IF(ISNA(VLOOKUP(E648,'Summarized Plan'!$A:$U,19,0)),"",VLOOKUP(E648,'Summarized Plan'!$A:$U,19,0))</f>
        <v/>
      </c>
      <c r="XEY648" s="16" t="str">
        <f>IF('Truck Utilization'!A628=0,"",'Truck Utilization'!A628)</f>
        <v/>
      </c>
      <c r="XEZ648" s="16" t="str">
        <f>IF('Truck Utilization'!B628=0,"",'Truck Utilization'!B628)</f>
        <v/>
      </c>
      <c r="XFA648" s="138">
        <f t="shared" si="248"/>
        <v>1</v>
      </c>
      <c r="XFB648" s="138" t="str">
        <f>IF('DSR Attendance'!A589="","",'DSR Attendance'!A589)</f>
        <v/>
      </c>
      <c r="XFC648" s="138" t="str">
        <f>IF('DSR Attendance'!B589="","",'DSR Attendance'!B589)</f>
        <v/>
      </c>
    </row>
    <row r="649" spans="1:55 16375:16383" ht="14.4" customHeight="1">
      <c r="A649" s="190" t="str">
        <f>IF(L649="","",VLOOKUP(L649,'Truck Utilization'!B$3:C$300,2,FALSE))</f>
        <v/>
      </c>
      <c r="B649" s="191"/>
      <c r="C649" s="192" t="str">
        <f>IF($B649="","",VLOOKUP($B649,'DSR Attendance'!$A$3:$E$273,5,FALSE))</f>
        <v/>
      </c>
      <c r="D649" s="193"/>
      <c r="E649" s="637"/>
      <c r="F649" s="195"/>
      <c r="G649" s="195"/>
      <c r="H649" s="195"/>
      <c r="I649" s="196" t="str">
        <f>IF(E649="","",VLOOKUP(E649,'Summarized Plan'!A:B,2,0))</f>
        <v/>
      </c>
      <c r="J649" s="194"/>
      <c r="K649" s="194" t="s">
        <v>378</v>
      </c>
      <c r="L649" s="195"/>
      <c r="M649" s="194" t="str">
        <f t="shared" si="249"/>
        <v/>
      </c>
      <c r="N649" s="195" t="str">
        <f>IF(E649="","",VLOOKUP(E649,'Summarized Plan'!$A:$C,3,0))</f>
        <v/>
      </c>
      <c r="O649" s="195" t="str">
        <f>IF(E649="","",VLOOKUP(E649,'Summarized Plan'!$A:$G,7,0))</f>
        <v/>
      </c>
      <c r="P649" s="196"/>
      <c r="Q649" s="198">
        <f t="shared" si="250"/>
        <v>0</v>
      </c>
      <c r="R649" s="197" t="str">
        <f>IF($B649="","",VLOOKUP($Q649,'DSR Attendance'!$A$3:$D$179,4,FALSE))</f>
        <v/>
      </c>
      <c r="S649" s="197"/>
      <c r="T649" s="197">
        <f t="shared" si="251"/>
        <v>0</v>
      </c>
      <c r="U649" s="197">
        <f t="shared" si="252"/>
        <v>0</v>
      </c>
      <c r="V649" s="197" t="str">
        <f t="shared" si="253"/>
        <v/>
      </c>
      <c r="W649" s="197"/>
      <c r="X649" s="197" t="str">
        <f>_xlfn.IFNA(IF(L649="","",VLOOKUP(L649,'Truck Utilization'!B$3:D$147,3,FALSE)),"")</f>
        <v/>
      </c>
      <c r="Y649" s="197" t="str">
        <f>IF(X649="","",IF(E649="","",VLOOKUP(E649,'Summarized Plan'!$A:$E,5,0)))</f>
        <v/>
      </c>
      <c r="Z649" s="197">
        <f t="shared" si="254"/>
        <v>0</v>
      </c>
      <c r="AA649" s="197">
        <f t="shared" si="255"/>
        <v>0</v>
      </c>
      <c r="AB649" s="197" t="str">
        <f t="shared" si="256"/>
        <v/>
      </c>
      <c r="AC649" s="197"/>
      <c r="AD649" s="197">
        <f t="shared" si="257"/>
        <v>0</v>
      </c>
      <c r="AE649" s="197">
        <f t="shared" si="258"/>
        <v>0</v>
      </c>
      <c r="AF649" s="197" t="str">
        <f t="shared" si="259"/>
        <v/>
      </c>
      <c r="AG649" s="194"/>
      <c r="AH649" s="194"/>
      <c r="AI649" s="194"/>
      <c r="AJ649" s="193"/>
      <c r="AK649" s="199"/>
      <c r="AL649" s="194"/>
      <c r="AM649" s="115" t="e">
        <f t="shared" si="260"/>
        <v>#VALUE!</v>
      </c>
      <c r="AO649" s="11">
        <f t="shared" si="261"/>
        <v>0</v>
      </c>
      <c r="AP649" s="11" t="e">
        <f t="shared" si="262"/>
        <v>#N/A</v>
      </c>
      <c r="AQ649" s="11" t="str">
        <f t="shared" si="263"/>
        <v/>
      </c>
      <c r="AS649" s="202">
        <f t="shared" si="264"/>
        <v>0</v>
      </c>
      <c r="AT649" s="11" t="str">
        <f t="shared" si="265"/>
        <v/>
      </c>
      <c r="AW649" s="116"/>
      <c r="AX649" s="115" t="e">
        <f t="shared" si="266"/>
        <v>#VALUE!</v>
      </c>
      <c r="AY649" s="278" t="str">
        <f t="shared" si="267"/>
        <v/>
      </c>
      <c r="BC649" s="115" t="str">
        <f>IF(E649="","",_xlfn.XLOOKUP(E649,'Summarized Plan'!A:A,'Summarized Plan'!K:K))</f>
        <v/>
      </c>
      <c r="XEU649" s="138">
        <f t="shared" si="247"/>
        <v>0</v>
      </c>
      <c r="XEV649" s="138" t="str">
        <f>IF(E649="","",B647)</f>
        <v/>
      </c>
      <c r="XEW649" s="153" t="str">
        <f t="shared" si="246"/>
        <v/>
      </c>
      <c r="XEX649" s="138" t="str">
        <f>IF(ISNA(VLOOKUP(E649,'Summarized Plan'!$A:$U,19,0)),"",VLOOKUP(E649,'Summarized Plan'!$A:$U,19,0))</f>
        <v/>
      </c>
      <c r="XEY649" s="16" t="str">
        <f>IF('Truck Utilization'!A629=0,"",'Truck Utilization'!A629)</f>
        <v/>
      </c>
      <c r="XEZ649" s="16" t="str">
        <f>IF('Truck Utilization'!B629=0,"",'Truck Utilization'!B629)</f>
        <v/>
      </c>
      <c r="XFA649" s="138">
        <f t="shared" si="248"/>
        <v>1</v>
      </c>
      <c r="XFB649" s="138" t="str">
        <f>IF('DSR Attendance'!A590="","",'DSR Attendance'!A590)</f>
        <v/>
      </c>
      <c r="XFC649" s="138" t="str">
        <f>IF('DSR Attendance'!B590="","",'DSR Attendance'!B590)</f>
        <v/>
      </c>
    </row>
    <row r="650" spans="1:55 16375:16383" ht="14.4" customHeight="1">
      <c r="A650" s="190" t="str">
        <f>IF(L650="","",VLOOKUP(L650,'Truck Utilization'!B$3:C$300,2,FALSE))</f>
        <v/>
      </c>
      <c r="B650" s="191"/>
      <c r="C650" s="192" t="str">
        <f>IF($B650="","",VLOOKUP($B650,'DSR Attendance'!$A$3:$E$273,5,FALSE))</f>
        <v/>
      </c>
      <c r="D650" s="193"/>
      <c r="E650" s="637"/>
      <c r="F650" s="195"/>
      <c r="G650" s="195"/>
      <c r="H650" s="195"/>
      <c r="I650" s="196" t="str">
        <f>IF(E650="","",VLOOKUP(E650,'Summarized Plan'!A:B,2,0))</f>
        <v/>
      </c>
      <c r="J650" s="194"/>
      <c r="K650" s="194" t="s">
        <v>378</v>
      </c>
      <c r="L650" s="195"/>
      <c r="M650" s="194" t="str">
        <f t="shared" si="249"/>
        <v/>
      </c>
      <c r="N650" s="195" t="str">
        <f>IF(E650="","",VLOOKUP(E650,'Summarized Plan'!$A:$C,3,0))</f>
        <v/>
      </c>
      <c r="O650" s="195" t="str">
        <f>IF(E650="","",VLOOKUP(E650,'Summarized Plan'!$A:$G,7,0))</f>
        <v/>
      </c>
      <c r="P650" s="196"/>
      <c r="Q650" s="198">
        <f t="shared" si="250"/>
        <v>0</v>
      </c>
      <c r="R650" s="197" t="str">
        <f>IF($B650="","",VLOOKUP($Q650,'DSR Attendance'!$A$3:$D$179,4,FALSE))</f>
        <v/>
      </c>
      <c r="S650" s="197"/>
      <c r="T650" s="197">
        <f t="shared" si="251"/>
        <v>0</v>
      </c>
      <c r="U650" s="197">
        <f t="shared" si="252"/>
        <v>0</v>
      </c>
      <c r="V650" s="197" t="str">
        <f t="shared" si="253"/>
        <v/>
      </c>
      <c r="W650" s="197"/>
      <c r="X650" s="197" t="str">
        <f>_xlfn.IFNA(IF(L650="","",VLOOKUP(L650,'Truck Utilization'!B$3:D$147,3,FALSE)),"")</f>
        <v/>
      </c>
      <c r="Y650" s="197" t="str">
        <f>IF(X650="","",IF(E650="","",VLOOKUP(E650,'Summarized Plan'!$A:$E,5,0)))</f>
        <v/>
      </c>
      <c r="Z650" s="197">
        <f t="shared" si="254"/>
        <v>0</v>
      </c>
      <c r="AA650" s="197">
        <f t="shared" si="255"/>
        <v>0</v>
      </c>
      <c r="AB650" s="197" t="str">
        <f t="shared" si="256"/>
        <v/>
      </c>
      <c r="AC650" s="197"/>
      <c r="AD650" s="197">
        <f t="shared" si="257"/>
        <v>0</v>
      </c>
      <c r="AE650" s="197">
        <f t="shared" si="258"/>
        <v>0</v>
      </c>
      <c r="AF650" s="197" t="str">
        <f t="shared" si="259"/>
        <v/>
      </c>
      <c r="AG650" s="194"/>
      <c r="AH650" s="194"/>
      <c r="AI650" s="194"/>
      <c r="AJ650" s="193"/>
      <c r="AK650" s="199"/>
      <c r="AL650" s="194"/>
      <c r="AM650" s="115" t="e">
        <f t="shared" si="260"/>
        <v>#VALUE!</v>
      </c>
      <c r="AO650" s="11">
        <f t="shared" si="261"/>
        <v>0</v>
      </c>
      <c r="AP650" s="11" t="e">
        <f t="shared" si="262"/>
        <v>#N/A</v>
      </c>
      <c r="AQ650" s="11" t="str">
        <f t="shared" si="263"/>
        <v/>
      </c>
      <c r="AS650" s="202">
        <f t="shared" si="264"/>
        <v>0</v>
      </c>
      <c r="AT650" s="11" t="str">
        <f t="shared" si="265"/>
        <v/>
      </c>
      <c r="AW650" s="116"/>
      <c r="AX650" s="115" t="e">
        <f t="shared" si="266"/>
        <v>#VALUE!</v>
      </c>
      <c r="AY650" s="278" t="str">
        <f t="shared" si="267"/>
        <v/>
      </c>
      <c r="BC650" s="115" t="str">
        <f>IF(E650="","",_xlfn.XLOOKUP(E650,'Summarized Plan'!A:A,'Summarized Plan'!K:K))</f>
        <v/>
      </c>
      <c r="XEU650" s="138">
        <f t="shared" si="247"/>
        <v>0</v>
      </c>
      <c r="XEV650" s="138" t="str">
        <f>IF(E650="","",B647)</f>
        <v/>
      </c>
      <c r="XEW650" s="153" t="str">
        <f t="shared" si="246"/>
        <v/>
      </c>
      <c r="XEX650" s="138" t="str">
        <f>IF(ISNA(VLOOKUP(E650,'Summarized Plan'!$A:$U,19,0)),"",VLOOKUP(E650,'Summarized Plan'!$A:$U,19,0))</f>
        <v/>
      </c>
      <c r="XEY650" s="16" t="str">
        <f>IF('Truck Utilization'!A630=0,"",'Truck Utilization'!A630)</f>
        <v/>
      </c>
      <c r="XEZ650" s="16" t="str">
        <f>IF('Truck Utilization'!B630=0,"",'Truck Utilization'!B630)</f>
        <v/>
      </c>
      <c r="XFA650" s="138">
        <f t="shared" si="248"/>
        <v>1</v>
      </c>
      <c r="XFB650" s="138" t="str">
        <f>IF('DSR Attendance'!A591="","",'DSR Attendance'!A591)</f>
        <v/>
      </c>
      <c r="XFC650" s="138" t="str">
        <f>IF('DSR Attendance'!B591="","",'DSR Attendance'!B591)</f>
        <v/>
      </c>
    </row>
    <row r="651" spans="1:55 16375:16383" ht="14.4" customHeight="1">
      <c r="A651" s="190" t="str">
        <f>IF(L651="","",VLOOKUP(L651,'Truck Utilization'!B$3:C$300,2,FALSE))</f>
        <v/>
      </c>
      <c r="B651" s="191"/>
      <c r="C651" s="192" t="str">
        <f>IF($B651="","",VLOOKUP($B651,'DSR Attendance'!$A$3:$E$273,5,FALSE))</f>
        <v/>
      </c>
      <c r="D651" s="193"/>
      <c r="E651" s="637"/>
      <c r="F651" s="195"/>
      <c r="G651" s="195"/>
      <c r="H651" s="195"/>
      <c r="I651" s="196" t="str">
        <f>IF(E651="","",VLOOKUP(E651,'Summarized Plan'!A:B,2,0))</f>
        <v/>
      </c>
      <c r="J651" s="194"/>
      <c r="K651" s="194" t="s">
        <v>378</v>
      </c>
      <c r="L651" s="195"/>
      <c r="M651" s="194" t="str">
        <f t="shared" si="249"/>
        <v/>
      </c>
      <c r="N651" s="195" t="str">
        <f>IF(E651="","",VLOOKUP(E651,'Summarized Plan'!$A:$C,3,0))</f>
        <v/>
      </c>
      <c r="O651" s="195" t="str">
        <f>IF(E651="","",VLOOKUP(E651,'Summarized Plan'!$A:$G,7,0))</f>
        <v/>
      </c>
      <c r="P651" s="196"/>
      <c r="Q651" s="198">
        <f t="shared" si="250"/>
        <v>0</v>
      </c>
      <c r="R651" s="197" t="str">
        <f>IF($B651="","",VLOOKUP($Q651,'DSR Attendance'!$A$3:$D$179,4,FALSE))</f>
        <v/>
      </c>
      <c r="S651" s="197"/>
      <c r="T651" s="197">
        <f t="shared" si="251"/>
        <v>0</v>
      </c>
      <c r="U651" s="197">
        <f t="shared" si="252"/>
        <v>0</v>
      </c>
      <c r="V651" s="197" t="str">
        <f t="shared" si="253"/>
        <v/>
      </c>
      <c r="W651" s="197"/>
      <c r="X651" s="197" t="str">
        <f>_xlfn.IFNA(IF(L651="","",VLOOKUP(L651,'Truck Utilization'!B$3:D$147,3,FALSE)),"")</f>
        <v/>
      </c>
      <c r="Y651" s="197" t="str">
        <f>IF(X651="","",IF(E651="","",VLOOKUP(E651,'Summarized Plan'!$A:$E,5,0)))</f>
        <v/>
      </c>
      <c r="Z651" s="197">
        <f t="shared" si="254"/>
        <v>0</v>
      </c>
      <c r="AA651" s="197">
        <f t="shared" si="255"/>
        <v>0</v>
      </c>
      <c r="AB651" s="197" t="str">
        <f t="shared" si="256"/>
        <v/>
      </c>
      <c r="AC651" s="197"/>
      <c r="AD651" s="197">
        <f t="shared" si="257"/>
        <v>0</v>
      </c>
      <c r="AE651" s="197">
        <f t="shared" si="258"/>
        <v>0</v>
      </c>
      <c r="AF651" s="197" t="str">
        <f t="shared" si="259"/>
        <v/>
      </c>
      <c r="AG651" s="194"/>
      <c r="AH651" s="194"/>
      <c r="AI651" s="194"/>
      <c r="AJ651" s="193"/>
      <c r="AK651" s="199"/>
      <c r="AL651" s="194"/>
      <c r="AM651" s="115" t="e">
        <f t="shared" si="260"/>
        <v>#VALUE!</v>
      </c>
      <c r="AO651" s="11">
        <f t="shared" si="261"/>
        <v>0</v>
      </c>
      <c r="AP651" s="11" t="e">
        <f t="shared" si="262"/>
        <v>#N/A</v>
      </c>
      <c r="AQ651" s="11" t="str">
        <f t="shared" si="263"/>
        <v/>
      </c>
      <c r="AS651" s="202">
        <f t="shared" si="264"/>
        <v>0</v>
      </c>
      <c r="AT651" s="11" t="str">
        <f t="shared" si="265"/>
        <v/>
      </c>
      <c r="AW651" s="116"/>
      <c r="AX651" s="115" t="e">
        <f t="shared" si="266"/>
        <v>#VALUE!</v>
      </c>
      <c r="AY651" s="278" t="str">
        <f t="shared" si="267"/>
        <v/>
      </c>
      <c r="BC651" s="115" t="str">
        <f>IF(E651="","",_xlfn.XLOOKUP(E651,'Summarized Plan'!A:A,'Summarized Plan'!K:K))</f>
        <v/>
      </c>
      <c r="XEU651" s="138">
        <f t="shared" si="247"/>
        <v>0</v>
      </c>
      <c r="XEV651" s="138" t="str">
        <f>IF(E651="","",B647)</f>
        <v/>
      </c>
      <c r="XEW651" s="153" t="str">
        <f t="shared" si="246"/>
        <v/>
      </c>
      <c r="XEX651" s="138" t="str">
        <f>IF(ISNA(VLOOKUP(E651,'Summarized Plan'!$A:$U,19,0)),"",VLOOKUP(E651,'Summarized Plan'!$A:$U,19,0))</f>
        <v/>
      </c>
      <c r="XEY651" s="16" t="str">
        <f>IF('Truck Utilization'!A631=0,"",'Truck Utilization'!A631)</f>
        <v/>
      </c>
      <c r="XEZ651" s="16" t="str">
        <f>IF('Truck Utilization'!B631=0,"",'Truck Utilization'!B631)</f>
        <v/>
      </c>
      <c r="XFA651" s="138">
        <f t="shared" si="248"/>
        <v>1</v>
      </c>
      <c r="XFB651" s="138" t="str">
        <f>IF('DSR Attendance'!A592="","",'DSR Attendance'!A592)</f>
        <v/>
      </c>
      <c r="XFC651" s="138" t="str">
        <f>IF('DSR Attendance'!B592="","",'DSR Attendance'!B592)</f>
        <v/>
      </c>
    </row>
    <row r="652" spans="1:55 16375:16383" ht="14.4" customHeight="1">
      <c r="A652" s="190" t="str">
        <f>IF(L652="","",VLOOKUP(L652,'Truck Utilization'!B$3:C$300,2,FALSE))</f>
        <v/>
      </c>
      <c r="B652" s="191"/>
      <c r="C652" s="192" t="str">
        <f>IF($B652="","",VLOOKUP($B652,'DSR Attendance'!$A$3:$E$273,5,FALSE))</f>
        <v/>
      </c>
      <c r="D652" s="193"/>
      <c r="E652" s="637"/>
      <c r="F652" s="195"/>
      <c r="G652" s="195"/>
      <c r="H652" s="195"/>
      <c r="I652" s="196" t="str">
        <f>IF(E652="","",VLOOKUP(E652,'Summarized Plan'!A:B,2,0))</f>
        <v/>
      </c>
      <c r="J652" s="194"/>
      <c r="K652" s="194" t="s">
        <v>378</v>
      </c>
      <c r="L652" s="195"/>
      <c r="M652" s="194" t="str">
        <f t="shared" si="249"/>
        <v/>
      </c>
      <c r="N652" s="195" t="str">
        <f>IF(E652="","",VLOOKUP(E652,'Summarized Plan'!$A:$C,3,0))</f>
        <v/>
      </c>
      <c r="O652" s="195" t="str">
        <f>IF(E652="","",VLOOKUP(E652,'Summarized Plan'!$A:$G,7,0))</f>
        <v/>
      </c>
      <c r="P652" s="196"/>
      <c r="Q652" s="198">
        <f t="shared" si="250"/>
        <v>0</v>
      </c>
      <c r="R652" s="197" t="str">
        <f>IF($B652="","",VLOOKUP($Q652,'DSR Attendance'!$A$3:$D$179,4,FALSE))</f>
        <v/>
      </c>
      <c r="S652" s="197"/>
      <c r="T652" s="197">
        <f t="shared" si="251"/>
        <v>0</v>
      </c>
      <c r="U652" s="197">
        <f t="shared" si="252"/>
        <v>0</v>
      </c>
      <c r="V652" s="197" t="str">
        <f t="shared" si="253"/>
        <v/>
      </c>
      <c r="W652" s="197"/>
      <c r="X652" s="197" t="str">
        <f>_xlfn.IFNA(IF(L652="","",VLOOKUP(L652,'Truck Utilization'!B$3:D$147,3,FALSE)),"")</f>
        <v/>
      </c>
      <c r="Y652" s="197" t="str">
        <f>IF(X652="","",IF(E652="","",VLOOKUP(E652,'Summarized Plan'!$A:$E,5,0)))</f>
        <v/>
      </c>
      <c r="Z652" s="197">
        <f t="shared" si="254"/>
        <v>0</v>
      </c>
      <c r="AA652" s="197">
        <f t="shared" si="255"/>
        <v>0</v>
      </c>
      <c r="AB652" s="197" t="str">
        <f t="shared" si="256"/>
        <v/>
      </c>
      <c r="AC652" s="197"/>
      <c r="AD652" s="197">
        <f t="shared" si="257"/>
        <v>0</v>
      </c>
      <c r="AE652" s="197">
        <f t="shared" si="258"/>
        <v>0</v>
      </c>
      <c r="AF652" s="197" t="str">
        <f t="shared" si="259"/>
        <v/>
      </c>
      <c r="AG652" s="194"/>
      <c r="AH652" s="194"/>
      <c r="AI652" s="194"/>
      <c r="AJ652" s="193"/>
      <c r="AK652" s="199"/>
      <c r="AL652" s="194"/>
      <c r="AM652" s="115" t="e">
        <f t="shared" si="260"/>
        <v>#VALUE!</v>
      </c>
      <c r="AO652" s="11">
        <f t="shared" si="261"/>
        <v>0</v>
      </c>
      <c r="AP652" s="11" t="e">
        <f t="shared" si="262"/>
        <v>#N/A</v>
      </c>
      <c r="AQ652" s="11" t="str">
        <f t="shared" si="263"/>
        <v/>
      </c>
      <c r="AS652" s="202">
        <f t="shared" si="264"/>
        <v>0</v>
      </c>
      <c r="AT652" s="11" t="str">
        <f t="shared" si="265"/>
        <v/>
      </c>
      <c r="AW652" s="116"/>
      <c r="AX652" s="115" t="e">
        <f t="shared" si="266"/>
        <v>#VALUE!</v>
      </c>
      <c r="AY652" s="278" t="str">
        <f t="shared" si="267"/>
        <v/>
      </c>
      <c r="BC652" s="115" t="str">
        <f>IF(E652="","",_xlfn.XLOOKUP(E652,'Summarized Plan'!A:A,'Summarized Plan'!K:K))</f>
        <v/>
      </c>
      <c r="XEU652" s="138">
        <f t="shared" si="247"/>
        <v>0</v>
      </c>
      <c r="XEV652" s="138" t="str">
        <f>IF(E652="","",B652)</f>
        <v/>
      </c>
      <c r="XEW652" s="153" t="str">
        <f t="shared" si="246"/>
        <v/>
      </c>
      <c r="XEX652" s="138" t="str">
        <f>IF(ISNA(VLOOKUP(E652,'Summarized Plan'!$A:$U,19,0)),"",VLOOKUP(E652,'Summarized Plan'!$A:$U,19,0))</f>
        <v/>
      </c>
      <c r="XEY652" s="16" t="str">
        <f>IF('Truck Utilization'!A632=0,"",'Truck Utilization'!A632)</f>
        <v/>
      </c>
      <c r="XEZ652" s="16" t="str">
        <f>IF('Truck Utilization'!B632=0,"",'Truck Utilization'!B632)</f>
        <v/>
      </c>
      <c r="XFA652" s="138">
        <f t="shared" si="248"/>
        <v>1</v>
      </c>
      <c r="XFB652" s="138" t="str">
        <f>IF('DSR Attendance'!A593="","",'DSR Attendance'!A593)</f>
        <v/>
      </c>
      <c r="XFC652" s="138" t="str">
        <f>IF('DSR Attendance'!B593="","",'DSR Attendance'!B593)</f>
        <v/>
      </c>
    </row>
    <row r="653" spans="1:55 16375:16383" ht="14.4" customHeight="1">
      <c r="A653" s="190" t="str">
        <f>IF(L653="","",VLOOKUP(L653,'Truck Utilization'!B$3:C$300,2,FALSE))</f>
        <v/>
      </c>
      <c r="B653" s="191"/>
      <c r="C653" s="192" t="str">
        <f>IF($B653="","",VLOOKUP($B653,'DSR Attendance'!$A$3:$E$273,5,FALSE))</f>
        <v/>
      </c>
      <c r="D653" s="193"/>
      <c r="E653" s="637"/>
      <c r="F653" s="195"/>
      <c r="G653" s="195"/>
      <c r="H653" s="195"/>
      <c r="I653" s="196" t="str">
        <f>IF(E653="","",VLOOKUP(E653,'Summarized Plan'!A:B,2,0))</f>
        <v/>
      </c>
      <c r="J653" s="194"/>
      <c r="K653" s="194" t="s">
        <v>378</v>
      </c>
      <c r="L653" s="195"/>
      <c r="M653" s="194" t="str">
        <f t="shared" si="249"/>
        <v/>
      </c>
      <c r="N653" s="195" t="str">
        <f>IF(E653="","",VLOOKUP(E653,'Summarized Plan'!$A:$C,3,0))</f>
        <v/>
      </c>
      <c r="O653" s="195" t="str">
        <f>IF(E653="","",VLOOKUP(E653,'Summarized Plan'!$A:$G,7,0))</f>
        <v/>
      </c>
      <c r="P653" s="196"/>
      <c r="Q653" s="198">
        <f t="shared" si="250"/>
        <v>0</v>
      </c>
      <c r="R653" s="197" t="str">
        <f>IF($B653="","",VLOOKUP($Q653,'DSR Attendance'!$A$3:$D$179,4,FALSE))</f>
        <v/>
      </c>
      <c r="S653" s="197"/>
      <c r="T653" s="197">
        <f t="shared" si="251"/>
        <v>0</v>
      </c>
      <c r="U653" s="197">
        <f t="shared" si="252"/>
        <v>0</v>
      </c>
      <c r="V653" s="197" t="str">
        <f t="shared" si="253"/>
        <v/>
      </c>
      <c r="W653" s="197"/>
      <c r="X653" s="197" t="str">
        <f>_xlfn.IFNA(IF(L653="","",VLOOKUP(L653,'Truck Utilization'!B$3:D$147,3,FALSE)),"")</f>
        <v/>
      </c>
      <c r="Y653" s="197" t="str">
        <f>IF(X653="","",IF(E653="","",VLOOKUP(E653,'Summarized Plan'!$A:$E,5,0)))</f>
        <v/>
      </c>
      <c r="Z653" s="197">
        <f t="shared" si="254"/>
        <v>0</v>
      </c>
      <c r="AA653" s="197">
        <f t="shared" si="255"/>
        <v>0</v>
      </c>
      <c r="AB653" s="197" t="str">
        <f t="shared" si="256"/>
        <v/>
      </c>
      <c r="AC653" s="197"/>
      <c r="AD653" s="197">
        <f t="shared" si="257"/>
        <v>0</v>
      </c>
      <c r="AE653" s="197">
        <f t="shared" si="258"/>
        <v>0</v>
      </c>
      <c r="AF653" s="197" t="str">
        <f t="shared" si="259"/>
        <v/>
      </c>
      <c r="AG653" s="194"/>
      <c r="AH653" s="194"/>
      <c r="AI653" s="194"/>
      <c r="AJ653" s="193"/>
      <c r="AK653" s="199"/>
      <c r="AL653" s="194"/>
      <c r="AM653" s="115" t="e">
        <f t="shared" si="260"/>
        <v>#VALUE!</v>
      </c>
      <c r="AO653" s="11">
        <f t="shared" si="261"/>
        <v>0</v>
      </c>
      <c r="AP653" s="11" t="e">
        <f t="shared" si="262"/>
        <v>#N/A</v>
      </c>
      <c r="AQ653" s="11" t="str">
        <f t="shared" si="263"/>
        <v/>
      </c>
      <c r="AS653" s="202">
        <f t="shared" si="264"/>
        <v>0</v>
      </c>
      <c r="AT653" s="11" t="str">
        <f t="shared" si="265"/>
        <v/>
      </c>
      <c r="AW653" s="116"/>
      <c r="AX653" s="115" t="e">
        <f t="shared" si="266"/>
        <v>#VALUE!</v>
      </c>
      <c r="AY653" s="278" t="str">
        <f t="shared" si="267"/>
        <v/>
      </c>
      <c r="BC653" s="115" t="str">
        <f>IF(E653="","",_xlfn.XLOOKUP(E653,'Summarized Plan'!A:A,'Summarized Plan'!K:K))</f>
        <v/>
      </c>
      <c r="XEU653" s="138">
        <f t="shared" si="247"/>
        <v>0</v>
      </c>
      <c r="XEV653" s="138" t="str">
        <f>IF(E653="","",B652)</f>
        <v/>
      </c>
      <c r="XEW653" s="153" t="str">
        <f t="shared" si="246"/>
        <v/>
      </c>
      <c r="XEX653" s="138" t="str">
        <f>IF(ISNA(VLOOKUP(E653,'Summarized Plan'!$A:$U,19,0)),"",VLOOKUP(E653,'Summarized Plan'!$A:$U,19,0))</f>
        <v/>
      </c>
      <c r="XEY653" s="16" t="str">
        <f>IF('Truck Utilization'!A633=0,"",'Truck Utilization'!A633)</f>
        <v/>
      </c>
      <c r="XEZ653" s="16" t="str">
        <f>IF('Truck Utilization'!B633=0,"",'Truck Utilization'!B633)</f>
        <v/>
      </c>
      <c r="XFA653" s="138">
        <f t="shared" si="248"/>
        <v>1</v>
      </c>
      <c r="XFB653" s="138" t="str">
        <f>IF('DSR Attendance'!A594="","",'DSR Attendance'!A594)</f>
        <v/>
      </c>
      <c r="XFC653" s="138" t="str">
        <f>IF('DSR Attendance'!B594="","",'DSR Attendance'!B594)</f>
        <v/>
      </c>
    </row>
    <row r="654" spans="1:55 16375:16383" ht="14.4" customHeight="1">
      <c r="A654" s="190" t="str">
        <f>IF(L654="","",VLOOKUP(L654,'Truck Utilization'!B$3:C$300,2,FALSE))</f>
        <v/>
      </c>
      <c r="B654" s="191"/>
      <c r="C654" s="192" t="str">
        <f>IF($B654="","",VLOOKUP($B654,'DSR Attendance'!$A$3:$E$273,5,FALSE))</f>
        <v/>
      </c>
      <c r="D654" s="193"/>
      <c r="E654" s="637"/>
      <c r="F654" s="195"/>
      <c r="G654" s="195"/>
      <c r="H654" s="195"/>
      <c r="I654" s="196" t="str">
        <f>IF(E654="","",VLOOKUP(E654,'Summarized Plan'!A:B,2,0))</f>
        <v/>
      </c>
      <c r="J654" s="194"/>
      <c r="K654" s="194" t="s">
        <v>378</v>
      </c>
      <c r="L654" s="195"/>
      <c r="M654" s="194" t="str">
        <f t="shared" si="249"/>
        <v/>
      </c>
      <c r="N654" s="195" t="str">
        <f>IF(E654="","",VLOOKUP(E654,'Summarized Plan'!$A:$C,3,0))</f>
        <v/>
      </c>
      <c r="O654" s="195" t="str">
        <f>IF(E654="","",VLOOKUP(E654,'Summarized Plan'!$A:$G,7,0))</f>
        <v/>
      </c>
      <c r="P654" s="196"/>
      <c r="Q654" s="198">
        <f t="shared" si="250"/>
        <v>0</v>
      </c>
      <c r="R654" s="197" t="str">
        <f>IF($B654="","",VLOOKUP($Q654,'DSR Attendance'!$A$3:$D$179,4,FALSE))</f>
        <v/>
      </c>
      <c r="S654" s="197"/>
      <c r="T654" s="197">
        <f t="shared" si="251"/>
        <v>0</v>
      </c>
      <c r="U654" s="197">
        <f t="shared" si="252"/>
        <v>0</v>
      </c>
      <c r="V654" s="197" t="str">
        <f t="shared" si="253"/>
        <v/>
      </c>
      <c r="W654" s="197"/>
      <c r="X654" s="197" t="str">
        <f>_xlfn.IFNA(IF(L654="","",VLOOKUP(L654,'Truck Utilization'!B$3:D$147,3,FALSE)),"")</f>
        <v/>
      </c>
      <c r="Y654" s="197" t="str">
        <f>IF(X654="","",IF(E654="","",VLOOKUP(E654,'Summarized Plan'!$A:$E,5,0)))</f>
        <v/>
      </c>
      <c r="Z654" s="197">
        <f t="shared" si="254"/>
        <v>0</v>
      </c>
      <c r="AA654" s="197">
        <f t="shared" si="255"/>
        <v>0</v>
      </c>
      <c r="AB654" s="197" t="str">
        <f t="shared" si="256"/>
        <v/>
      </c>
      <c r="AC654" s="197"/>
      <c r="AD654" s="197">
        <f t="shared" si="257"/>
        <v>0</v>
      </c>
      <c r="AE654" s="197">
        <f t="shared" si="258"/>
        <v>0</v>
      </c>
      <c r="AF654" s="197" t="str">
        <f t="shared" si="259"/>
        <v/>
      </c>
      <c r="AG654" s="194"/>
      <c r="AH654" s="194"/>
      <c r="AI654" s="194"/>
      <c r="AJ654" s="193"/>
      <c r="AK654" s="199"/>
      <c r="AL654" s="194"/>
      <c r="AM654" s="115" t="e">
        <f t="shared" si="260"/>
        <v>#VALUE!</v>
      </c>
      <c r="AO654" s="11">
        <f t="shared" si="261"/>
        <v>0</v>
      </c>
      <c r="AP654" s="11" t="e">
        <f t="shared" si="262"/>
        <v>#N/A</v>
      </c>
      <c r="AQ654" s="11" t="str">
        <f t="shared" si="263"/>
        <v/>
      </c>
      <c r="AS654" s="202">
        <f t="shared" si="264"/>
        <v>0</v>
      </c>
      <c r="AT654" s="11" t="str">
        <f t="shared" si="265"/>
        <v/>
      </c>
      <c r="AW654" s="116"/>
      <c r="AX654" s="115" t="e">
        <f t="shared" si="266"/>
        <v>#VALUE!</v>
      </c>
      <c r="AY654" s="278" t="str">
        <f t="shared" si="267"/>
        <v/>
      </c>
      <c r="BC654" s="115" t="str">
        <f>IF(E654="","",_xlfn.XLOOKUP(E654,'Summarized Plan'!A:A,'Summarized Plan'!K:K))</f>
        <v/>
      </c>
      <c r="XEU654" s="138">
        <f t="shared" si="247"/>
        <v>0</v>
      </c>
      <c r="XEV654" s="138" t="str">
        <f>IF(E654="","",B652)</f>
        <v/>
      </c>
      <c r="XEW654" s="153" t="str">
        <f t="shared" si="246"/>
        <v/>
      </c>
      <c r="XEX654" s="138" t="str">
        <f>IF(ISNA(VLOOKUP(E654,'Summarized Plan'!$A:$U,19,0)),"",VLOOKUP(E654,'Summarized Plan'!$A:$U,19,0))</f>
        <v/>
      </c>
      <c r="XEY654" s="16" t="str">
        <f>IF('Truck Utilization'!A634=0,"",'Truck Utilization'!A634)</f>
        <v/>
      </c>
      <c r="XEZ654" s="16" t="str">
        <f>IF('Truck Utilization'!B634=0,"",'Truck Utilization'!B634)</f>
        <v/>
      </c>
      <c r="XFA654" s="138">
        <f t="shared" si="248"/>
        <v>1</v>
      </c>
      <c r="XFB654" s="138" t="str">
        <f>IF('DSR Attendance'!A595="","",'DSR Attendance'!A595)</f>
        <v/>
      </c>
      <c r="XFC654" s="138" t="str">
        <f>IF('DSR Attendance'!B595="","",'DSR Attendance'!B595)</f>
        <v/>
      </c>
    </row>
    <row r="655" spans="1:55 16375:16383" ht="14.4" customHeight="1">
      <c r="A655" s="190" t="str">
        <f>IF(L655="","",VLOOKUP(L655,'Truck Utilization'!B$3:C$300,2,FALSE))</f>
        <v/>
      </c>
      <c r="B655" s="191"/>
      <c r="C655" s="192" t="str">
        <f>IF($B655="","",VLOOKUP($B655,'DSR Attendance'!$A$3:$E$273,5,FALSE))</f>
        <v/>
      </c>
      <c r="D655" s="193"/>
      <c r="E655" s="637"/>
      <c r="F655" s="195"/>
      <c r="G655" s="195"/>
      <c r="H655" s="195"/>
      <c r="I655" s="196" t="str">
        <f>IF(E655="","",VLOOKUP(E655,'Summarized Plan'!A:B,2,0))</f>
        <v/>
      </c>
      <c r="J655" s="194"/>
      <c r="K655" s="194" t="s">
        <v>378</v>
      </c>
      <c r="L655" s="195"/>
      <c r="M655" s="194" t="str">
        <f t="shared" si="249"/>
        <v/>
      </c>
      <c r="N655" s="195" t="str">
        <f>IF(E655="","",VLOOKUP(E655,'Summarized Plan'!$A:$C,3,0))</f>
        <v/>
      </c>
      <c r="O655" s="195" t="str">
        <f>IF(E655="","",VLOOKUP(E655,'Summarized Plan'!$A:$G,7,0))</f>
        <v/>
      </c>
      <c r="P655" s="196"/>
      <c r="Q655" s="198">
        <f t="shared" si="250"/>
        <v>0</v>
      </c>
      <c r="R655" s="197" t="str">
        <f>IF($B655="","",VLOOKUP($Q655,'DSR Attendance'!$A$3:$D$179,4,FALSE))</f>
        <v/>
      </c>
      <c r="S655" s="197"/>
      <c r="T655" s="197">
        <f t="shared" si="251"/>
        <v>0</v>
      </c>
      <c r="U655" s="197">
        <f t="shared" si="252"/>
        <v>0</v>
      </c>
      <c r="V655" s="197" t="str">
        <f t="shared" si="253"/>
        <v/>
      </c>
      <c r="W655" s="197"/>
      <c r="X655" s="197" t="str">
        <f>_xlfn.IFNA(IF(L655="","",VLOOKUP(L655,'Truck Utilization'!B$3:D$147,3,FALSE)),"")</f>
        <v/>
      </c>
      <c r="Y655" s="197" t="str">
        <f>IF(X655="","",IF(E655="","",VLOOKUP(E655,'Summarized Plan'!$A:$E,5,0)))</f>
        <v/>
      </c>
      <c r="Z655" s="197">
        <f t="shared" si="254"/>
        <v>0</v>
      </c>
      <c r="AA655" s="197">
        <f t="shared" si="255"/>
        <v>0</v>
      </c>
      <c r="AB655" s="197" t="str">
        <f t="shared" si="256"/>
        <v/>
      </c>
      <c r="AC655" s="197"/>
      <c r="AD655" s="197">
        <f t="shared" si="257"/>
        <v>0</v>
      </c>
      <c r="AE655" s="197">
        <f t="shared" si="258"/>
        <v>0</v>
      </c>
      <c r="AF655" s="197" t="str">
        <f t="shared" si="259"/>
        <v/>
      </c>
      <c r="AG655" s="194"/>
      <c r="AH655" s="194"/>
      <c r="AI655" s="194"/>
      <c r="AJ655" s="193"/>
      <c r="AK655" s="199"/>
      <c r="AL655" s="194"/>
      <c r="AM655" s="115" t="e">
        <f t="shared" si="260"/>
        <v>#VALUE!</v>
      </c>
      <c r="AO655" s="11">
        <f t="shared" si="261"/>
        <v>0</v>
      </c>
      <c r="AP655" s="11" t="e">
        <f t="shared" si="262"/>
        <v>#N/A</v>
      </c>
      <c r="AQ655" s="11" t="str">
        <f t="shared" si="263"/>
        <v/>
      </c>
      <c r="AS655" s="202">
        <f t="shared" si="264"/>
        <v>0</v>
      </c>
      <c r="AT655" s="11" t="str">
        <f t="shared" si="265"/>
        <v/>
      </c>
      <c r="AW655" s="116"/>
      <c r="AX655" s="115" t="e">
        <f t="shared" si="266"/>
        <v>#VALUE!</v>
      </c>
      <c r="AY655" s="278" t="str">
        <f t="shared" si="267"/>
        <v/>
      </c>
      <c r="BC655" s="115" t="str">
        <f>IF(E655="","",_xlfn.XLOOKUP(E655,'Summarized Plan'!A:A,'Summarized Plan'!K:K))</f>
        <v/>
      </c>
      <c r="XEU655" s="138">
        <f t="shared" si="247"/>
        <v>0</v>
      </c>
      <c r="XEV655" s="138" t="str">
        <f>IF(E655="","",B652)</f>
        <v/>
      </c>
      <c r="XEW655" s="153" t="str">
        <f t="shared" si="246"/>
        <v/>
      </c>
      <c r="XEX655" s="138" t="str">
        <f>IF(ISNA(VLOOKUP(E655,'Summarized Plan'!$A:$U,19,0)),"",VLOOKUP(E655,'Summarized Plan'!$A:$U,19,0))</f>
        <v/>
      </c>
      <c r="XEY655" s="16" t="str">
        <f>IF('Truck Utilization'!A635=0,"",'Truck Utilization'!A635)</f>
        <v/>
      </c>
      <c r="XEZ655" s="16" t="str">
        <f>IF('Truck Utilization'!B635=0,"",'Truck Utilization'!B635)</f>
        <v/>
      </c>
      <c r="XFA655" s="138">
        <f t="shared" si="248"/>
        <v>1</v>
      </c>
      <c r="XFB655" s="138" t="str">
        <f>IF('DSR Attendance'!A596="","",'DSR Attendance'!A596)</f>
        <v/>
      </c>
      <c r="XFC655" s="138" t="str">
        <f>IF('DSR Attendance'!B596="","",'DSR Attendance'!B596)</f>
        <v/>
      </c>
    </row>
    <row r="656" spans="1:55 16375:16383" ht="14.4" customHeight="1">
      <c r="A656" s="190" t="str">
        <f>IF(L656="","",VLOOKUP(L656,'Truck Utilization'!B$3:C$300,2,FALSE))</f>
        <v/>
      </c>
      <c r="B656" s="191"/>
      <c r="C656" s="192" t="str">
        <f>IF($B656="","",VLOOKUP($B656,'DSR Attendance'!$A$3:$E$273,5,FALSE))</f>
        <v/>
      </c>
      <c r="D656" s="193"/>
      <c r="E656" s="637"/>
      <c r="F656" s="195"/>
      <c r="G656" s="195"/>
      <c r="H656" s="195"/>
      <c r="I656" s="196" t="str">
        <f>IF(E656="","",VLOOKUP(E656,'Summarized Plan'!A:B,2,0))</f>
        <v/>
      </c>
      <c r="J656" s="194"/>
      <c r="K656" s="194" t="s">
        <v>378</v>
      </c>
      <c r="L656" s="195"/>
      <c r="M656" s="194" t="str">
        <f t="shared" si="249"/>
        <v/>
      </c>
      <c r="N656" s="195" t="str">
        <f>IF(E656="","",VLOOKUP(E656,'Summarized Plan'!$A:$C,3,0))</f>
        <v/>
      </c>
      <c r="O656" s="195" t="str">
        <f>IF(E656="","",VLOOKUP(E656,'Summarized Plan'!$A:$G,7,0))</f>
        <v/>
      </c>
      <c r="P656" s="196"/>
      <c r="Q656" s="198">
        <f t="shared" si="250"/>
        <v>0</v>
      </c>
      <c r="R656" s="197" t="str">
        <f>IF($B656="","",VLOOKUP($Q656,'DSR Attendance'!$A$3:$D$179,4,FALSE))</f>
        <v/>
      </c>
      <c r="S656" s="197"/>
      <c r="T656" s="197">
        <f t="shared" si="251"/>
        <v>0</v>
      </c>
      <c r="U656" s="197">
        <f t="shared" si="252"/>
        <v>0</v>
      </c>
      <c r="V656" s="197" t="str">
        <f t="shared" si="253"/>
        <v/>
      </c>
      <c r="W656" s="197"/>
      <c r="X656" s="197" t="str">
        <f>_xlfn.IFNA(IF(L656="","",VLOOKUP(L656,'Truck Utilization'!B$3:D$147,3,FALSE)),"")</f>
        <v/>
      </c>
      <c r="Y656" s="197" t="str">
        <f>IF(X656="","",IF(E656="","",VLOOKUP(E656,'Summarized Plan'!$A:$E,5,0)))</f>
        <v/>
      </c>
      <c r="Z656" s="197">
        <f t="shared" si="254"/>
        <v>0</v>
      </c>
      <c r="AA656" s="197">
        <f t="shared" si="255"/>
        <v>0</v>
      </c>
      <c r="AB656" s="197" t="str">
        <f t="shared" si="256"/>
        <v/>
      </c>
      <c r="AC656" s="197"/>
      <c r="AD656" s="197">
        <f t="shared" si="257"/>
        <v>0</v>
      </c>
      <c r="AE656" s="197">
        <f t="shared" si="258"/>
        <v>0</v>
      </c>
      <c r="AF656" s="197" t="str">
        <f t="shared" si="259"/>
        <v/>
      </c>
      <c r="AG656" s="194"/>
      <c r="AH656" s="194"/>
      <c r="AI656" s="194"/>
      <c r="AJ656" s="193"/>
      <c r="AK656" s="199"/>
      <c r="AL656" s="194"/>
      <c r="AM656" s="115" t="e">
        <f t="shared" si="260"/>
        <v>#VALUE!</v>
      </c>
      <c r="AO656" s="11">
        <f t="shared" si="261"/>
        <v>0</v>
      </c>
      <c r="AP656" s="11" t="e">
        <f t="shared" si="262"/>
        <v>#N/A</v>
      </c>
      <c r="AQ656" s="11" t="str">
        <f t="shared" si="263"/>
        <v/>
      </c>
      <c r="AS656" s="202">
        <f t="shared" si="264"/>
        <v>0</v>
      </c>
      <c r="AT656" s="11" t="str">
        <f t="shared" si="265"/>
        <v/>
      </c>
      <c r="AW656" s="116"/>
      <c r="AX656" s="115" t="e">
        <f t="shared" si="266"/>
        <v>#VALUE!</v>
      </c>
      <c r="AY656" s="278" t="str">
        <f t="shared" si="267"/>
        <v/>
      </c>
      <c r="BC656" s="115" t="str">
        <f>IF(E656="","",_xlfn.XLOOKUP(E656,'Summarized Plan'!A:A,'Summarized Plan'!K:K))</f>
        <v/>
      </c>
      <c r="XEU656" s="138">
        <f t="shared" si="247"/>
        <v>0</v>
      </c>
      <c r="XEV656" s="138" t="str">
        <f>IF(E656="","",B652)</f>
        <v/>
      </c>
      <c r="XEW656" s="153" t="str">
        <f t="shared" si="246"/>
        <v/>
      </c>
      <c r="XEX656" s="138" t="str">
        <f>IF(ISNA(VLOOKUP(E656,'Summarized Plan'!$A:$U,19,0)),"",VLOOKUP(E656,'Summarized Plan'!$A:$U,19,0))</f>
        <v/>
      </c>
      <c r="XEY656" s="16" t="str">
        <f>IF('Truck Utilization'!A636=0,"",'Truck Utilization'!A636)</f>
        <v/>
      </c>
      <c r="XEZ656" s="16" t="str">
        <f>IF('Truck Utilization'!B636=0,"",'Truck Utilization'!B636)</f>
        <v/>
      </c>
      <c r="XFA656" s="138">
        <f t="shared" si="248"/>
        <v>1</v>
      </c>
      <c r="XFB656" s="138" t="str">
        <f>IF('DSR Attendance'!A597="","",'DSR Attendance'!A597)</f>
        <v/>
      </c>
      <c r="XFC656" s="138" t="str">
        <f>IF('DSR Attendance'!B597="","",'DSR Attendance'!B597)</f>
        <v/>
      </c>
    </row>
    <row r="657" spans="1:55 16375:16383" ht="14.4" customHeight="1">
      <c r="A657" s="190" t="str">
        <f>IF(L657="","",VLOOKUP(L657,'Truck Utilization'!B$3:C$300,2,FALSE))</f>
        <v/>
      </c>
      <c r="B657" s="191"/>
      <c r="C657" s="192" t="str">
        <f>IF($B657="","",VLOOKUP($B657,'DSR Attendance'!$A$3:$E$273,5,FALSE))</f>
        <v/>
      </c>
      <c r="D657" s="193"/>
      <c r="E657" s="637"/>
      <c r="F657" s="195"/>
      <c r="G657" s="195"/>
      <c r="H657" s="195"/>
      <c r="I657" s="196" t="str">
        <f>IF(E657="","",VLOOKUP(E657,'Summarized Plan'!A:B,2,0))</f>
        <v/>
      </c>
      <c r="J657" s="194"/>
      <c r="K657" s="194" t="s">
        <v>378</v>
      </c>
      <c r="L657" s="195"/>
      <c r="M657" s="194" t="str">
        <f t="shared" si="249"/>
        <v/>
      </c>
      <c r="N657" s="195" t="str">
        <f>IF(E657="","",VLOOKUP(E657,'Summarized Plan'!$A:$C,3,0))</f>
        <v/>
      </c>
      <c r="O657" s="195" t="str">
        <f>IF(E657="","",VLOOKUP(E657,'Summarized Plan'!$A:$G,7,0))</f>
        <v/>
      </c>
      <c r="P657" s="196"/>
      <c r="Q657" s="198">
        <f t="shared" si="250"/>
        <v>0</v>
      </c>
      <c r="R657" s="197" t="str">
        <f>IF($B657="","",VLOOKUP($Q657,'DSR Attendance'!$A$3:$D$179,4,FALSE))</f>
        <v/>
      </c>
      <c r="S657" s="197"/>
      <c r="T657" s="197">
        <f t="shared" si="251"/>
        <v>0</v>
      </c>
      <c r="U657" s="197">
        <f t="shared" si="252"/>
        <v>0</v>
      </c>
      <c r="V657" s="197" t="str">
        <f t="shared" si="253"/>
        <v/>
      </c>
      <c r="W657" s="197"/>
      <c r="X657" s="197" t="str">
        <f>_xlfn.IFNA(IF(L657="","",VLOOKUP(L657,'Truck Utilization'!B$3:D$147,3,FALSE)),"")</f>
        <v/>
      </c>
      <c r="Y657" s="197" t="str">
        <f>IF(X657="","",IF(E657="","",VLOOKUP(E657,'Summarized Plan'!$A:$E,5,0)))</f>
        <v/>
      </c>
      <c r="Z657" s="197">
        <f t="shared" si="254"/>
        <v>0</v>
      </c>
      <c r="AA657" s="197">
        <f t="shared" si="255"/>
        <v>0</v>
      </c>
      <c r="AB657" s="197" t="str">
        <f t="shared" si="256"/>
        <v/>
      </c>
      <c r="AC657" s="197"/>
      <c r="AD657" s="197">
        <f t="shared" si="257"/>
        <v>0</v>
      </c>
      <c r="AE657" s="197">
        <f t="shared" si="258"/>
        <v>0</v>
      </c>
      <c r="AF657" s="197" t="str">
        <f t="shared" si="259"/>
        <v/>
      </c>
      <c r="AG657" s="194"/>
      <c r="AH657" s="194"/>
      <c r="AI657" s="194"/>
      <c r="AJ657" s="193"/>
      <c r="AK657" s="199"/>
      <c r="AL657" s="194"/>
      <c r="AM657" s="115" t="e">
        <f t="shared" si="260"/>
        <v>#VALUE!</v>
      </c>
      <c r="AO657" s="11">
        <f t="shared" si="261"/>
        <v>0</v>
      </c>
      <c r="AP657" s="11" t="e">
        <f t="shared" si="262"/>
        <v>#N/A</v>
      </c>
      <c r="AQ657" s="11" t="str">
        <f t="shared" si="263"/>
        <v/>
      </c>
      <c r="AS657" s="202">
        <f t="shared" si="264"/>
        <v>0</v>
      </c>
      <c r="AT657" s="11" t="str">
        <f t="shared" si="265"/>
        <v/>
      </c>
      <c r="AW657" s="116"/>
      <c r="AX657" s="115" t="e">
        <f t="shared" si="266"/>
        <v>#VALUE!</v>
      </c>
      <c r="AY657" s="278" t="str">
        <f t="shared" si="267"/>
        <v/>
      </c>
      <c r="BC657" s="115" t="str">
        <f>IF(E657="","",_xlfn.XLOOKUP(E657,'Summarized Plan'!A:A,'Summarized Plan'!K:K))</f>
        <v/>
      </c>
      <c r="XEU657" s="138">
        <f t="shared" si="247"/>
        <v>0</v>
      </c>
      <c r="XEV657" s="138" t="str">
        <f>IF(E657="","",B657)</f>
        <v/>
      </c>
      <c r="XEW657" s="153" t="str">
        <f t="shared" si="246"/>
        <v/>
      </c>
      <c r="XEX657" s="138" t="str">
        <f>IF(ISNA(VLOOKUP(E657,'Summarized Plan'!$A:$U,19,0)),"",VLOOKUP(E657,'Summarized Plan'!$A:$U,19,0))</f>
        <v/>
      </c>
      <c r="XEY657" s="16" t="str">
        <f>IF('Truck Utilization'!A637=0,"",'Truck Utilization'!A637)</f>
        <v/>
      </c>
      <c r="XEZ657" s="16" t="str">
        <f>IF('Truck Utilization'!B637=0,"",'Truck Utilization'!B637)</f>
        <v/>
      </c>
      <c r="XFA657" s="138">
        <f t="shared" si="248"/>
        <v>1</v>
      </c>
      <c r="XFB657" s="138" t="str">
        <f>IF('DSR Attendance'!A598="","",'DSR Attendance'!A598)</f>
        <v/>
      </c>
      <c r="XFC657" s="138" t="str">
        <f>IF('DSR Attendance'!B598="","",'DSR Attendance'!B598)</f>
        <v/>
      </c>
    </row>
    <row r="658" spans="1:55 16375:16383" ht="14.4" customHeight="1">
      <c r="A658" s="190" t="str">
        <f>IF(L658="","",VLOOKUP(L658,'Truck Utilization'!B$3:C$300,2,FALSE))</f>
        <v/>
      </c>
      <c r="B658" s="191"/>
      <c r="C658" s="192" t="str">
        <f>IF($B658="","",VLOOKUP($B658,'DSR Attendance'!$A$3:$E$273,5,FALSE))</f>
        <v/>
      </c>
      <c r="D658" s="193"/>
      <c r="E658" s="637"/>
      <c r="F658" s="195"/>
      <c r="G658" s="195"/>
      <c r="H658" s="195"/>
      <c r="I658" s="196" t="str">
        <f>IF(E658="","",VLOOKUP(E658,'Summarized Plan'!A:B,2,0))</f>
        <v/>
      </c>
      <c r="J658" s="194"/>
      <c r="K658" s="194" t="s">
        <v>378</v>
      </c>
      <c r="L658" s="195"/>
      <c r="M658" s="194" t="str">
        <f t="shared" si="249"/>
        <v/>
      </c>
      <c r="N658" s="195" t="str">
        <f>IF(E658="","",VLOOKUP(E658,'Summarized Plan'!$A:$C,3,0))</f>
        <v/>
      </c>
      <c r="O658" s="195" t="str">
        <f>IF(E658="","",VLOOKUP(E658,'Summarized Plan'!$A:$G,7,0))</f>
        <v/>
      </c>
      <c r="P658" s="196"/>
      <c r="Q658" s="198">
        <f t="shared" si="250"/>
        <v>0</v>
      </c>
      <c r="R658" s="197" t="str">
        <f>IF($B658="","",VLOOKUP($Q658,'DSR Attendance'!$A$3:$D$179,4,FALSE))</f>
        <v/>
      </c>
      <c r="S658" s="197"/>
      <c r="T658" s="197">
        <f t="shared" si="251"/>
        <v>0</v>
      </c>
      <c r="U658" s="197">
        <f t="shared" si="252"/>
        <v>0</v>
      </c>
      <c r="V658" s="197" t="str">
        <f t="shared" si="253"/>
        <v/>
      </c>
      <c r="W658" s="197"/>
      <c r="X658" s="197" t="str">
        <f>_xlfn.IFNA(IF(L658="","",VLOOKUP(L658,'Truck Utilization'!B$3:D$147,3,FALSE)),"")</f>
        <v/>
      </c>
      <c r="Y658" s="197" t="str">
        <f>IF(X658="","",IF(E658="","",VLOOKUP(E658,'Summarized Plan'!$A:$E,5,0)))</f>
        <v/>
      </c>
      <c r="Z658" s="197">
        <f t="shared" si="254"/>
        <v>0</v>
      </c>
      <c r="AA658" s="197">
        <f t="shared" si="255"/>
        <v>0</v>
      </c>
      <c r="AB658" s="197" t="str">
        <f t="shared" si="256"/>
        <v/>
      </c>
      <c r="AC658" s="197"/>
      <c r="AD658" s="197">
        <f t="shared" si="257"/>
        <v>0</v>
      </c>
      <c r="AE658" s="197">
        <f t="shared" si="258"/>
        <v>0</v>
      </c>
      <c r="AF658" s="197" t="str">
        <f t="shared" si="259"/>
        <v/>
      </c>
      <c r="AG658" s="194"/>
      <c r="AH658" s="194"/>
      <c r="AI658" s="194"/>
      <c r="AJ658" s="193"/>
      <c r="AK658" s="199"/>
      <c r="AL658" s="194"/>
      <c r="AM658" s="115" t="e">
        <f t="shared" si="260"/>
        <v>#VALUE!</v>
      </c>
      <c r="AO658" s="11">
        <f t="shared" si="261"/>
        <v>0</v>
      </c>
      <c r="AP658" s="11" t="e">
        <f t="shared" si="262"/>
        <v>#N/A</v>
      </c>
      <c r="AQ658" s="11" t="str">
        <f t="shared" si="263"/>
        <v/>
      </c>
      <c r="AS658" s="202">
        <f t="shared" si="264"/>
        <v>0</v>
      </c>
      <c r="AT658" s="11" t="str">
        <f t="shared" si="265"/>
        <v/>
      </c>
      <c r="AW658" s="116"/>
      <c r="AX658" s="115" t="e">
        <f t="shared" si="266"/>
        <v>#VALUE!</v>
      </c>
      <c r="AY658" s="278" t="str">
        <f t="shared" si="267"/>
        <v/>
      </c>
      <c r="BC658" s="115" t="str">
        <f>IF(E658="","",_xlfn.XLOOKUP(E658,'Summarized Plan'!A:A,'Summarized Plan'!K:K))</f>
        <v/>
      </c>
      <c r="XEU658" s="138">
        <f t="shared" ref="XEU658:XEU676" si="268">COUNTIF($E:$E,E658)</f>
        <v>0</v>
      </c>
      <c r="XEV658" s="138" t="str">
        <f>IF(E658="","",B657)</f>
        <v/>
      </c>
      <c r="XEW658" s="153" t="str">
        <f t="shared" si="246"/>
        <v/>
      </c>
      <c r="XEX658" s="138" t="str">
        <f>IF(ISNA(VLOOKUP(E658,'Summarized Plan'!$A:$U,19,0)),"",VLOOKUP(E658,'Summarized Plan'!$A:$U,19,0))</f>
        <v/>
      </c>
      <c r="XEY658" s="16" t="str">
        <f>IF('Truck Utilization'!A638=0,"",'Truck Utilization'!A638)</f>
        <v/>
      </c>
      <c r="XEZ658" s="16" t="str">
        <f>IF('Truck Utilization'!B638=0,"",'Truck Utilization'!B638)</f>
        <v/>
      </c>
      <c r="XFA658" s="138">
        <f t="shared" si="248"/>
        <v>1</v>
      </c>
      <c r="XFB658" s="138" t="str">
        <f>IF('DSR Attendance'!A599="","",'DSR Attendance'!A599)</f>
        <v/>
      </c>
      <c r="XFC658" s="138" t="str">
        <f>IF('DSR Attendance'!B599="","",'DSR Attendance'!B599)</f>
        <v/>
      </c>
    </row>
    <row r="659" spans="1:55 16375:16383" ht="14.4" customHeight="1">
      <c r="A659" s="190" t="str">
        <f>IF(L659="","",VLOOKUP(L659,'Truck Utilization'!B$3:C$300,2,FALSE))</f>
        <v/>
      </c>
      <c r="B659" s="191"/>
      <c r="C659" s="192" t="str">
        <f>IF($B659="","",VLOOKUP($B659,'DSR Attendance'!$A$3:$E$273,5,FALSE))</f>
        <v/>
      </c>
      <c r="D659" s="193"/>
      <c r="E659" s="637"/>
      <c r="F659" s="195"/>
      <c r="G659" s="195"/>
      <c r="H659" s="195"/>
      <c r="I659" s="196" t="str">
        <f>IF(E659="","",VLOOKUP(E659,'Summarized Plan'!A:B,2,0))</f>
        <v/>
      </c>
      <c r="J659" s="194"/>
      <c r="K659" s="194" t="s">
        <v>378</v>
      </c>
      <c r="L659" s="195"/>
      <c r="M659" s="194" t="str">
        <f t="shared" si="249"/>
        <v/>
      </c>
      <c r="N659" s="195" t="str">
        <f>IF(E659="","",VLOOKUP(E659,'Summarized Plan'!$A:$C,3,0))</f>
        <v/>
      </c>
      <c r="O659" s="195" t="str">
        <f>IF(E659="","",VLOOKUP(E659,'Summarized Plan'!$A:$G,7,0))</f>
        <v/>
      </c>
      <c r="P659" s="196"/>
      <c r="Q659" s="198">
        <f t="shared" si="250"/>
        <v>0</v>
      </c>
      <c r="R659" s="197" t="str">
        <f>IF($B659="","",VLOOKUP($Q659,'DSR Attendance'!$A$3:$D$179,4,FALSE))</f>
        <v/>
      </c>
      <c r="S659" s="197"/>
      <c r="T659" s="197">
        <f t="shared" si="251"/>
        <v>0</v>
      </c>
      <c r="U659" s="197">
        <f t="shared" si="252"/>
        <v>0</v>
      </c>
      <c r="V659" s="197" t="str">
        <f t="shared" si="253"/>
        <v/>
      </c>
      <c r="W659" s="197"/>
      <c r="X659" s="197" t="str">
        <f>_xlfn.IFNA(IF(L659="","",VLOOKUP(L659,'Truck Utilization'!B$3:D$147,3,FALSE)),"")</f>
        <v/>
      </c>
      <c r="Y659" s="197" t="str">
        <f>IF(X659="","",IF(E659="","",VLOOKUP(E659,'Summarized Plan'!$A:$E,5,0)))</f>
        <v/>
      </c>
      <c r="Z659" s="197">
        <f t="shared" si="254"/>
        <v>0</v>
      </c>
      <c r="AA659" s="197">
        <f t="shared" si="255"/>
        <v>0</v>
      </c>
      <c r="AB659" s="197" t="str">
        <f t="shared" si="256"/>
        <v/>
      </c>
      <c r="AC659" s="197"/>
      <c r="AD659" s="197">
        <f t="shared" si="257"/>
        <v>0</v>
      </c>
      <c r="AE659" s="197">
        <f t="shared" si="258"/>
        <v>0</v>
      </c>
      <c r="AF659" s="197" t="str">
        <f t="shared" si="259"/>
        <v/>
      </c>
      <c r="AG659" s="194"/>
      <c r="AH659" s="194"/>
      <c r="AI659" s="194"/>
      <c r="AJ659" s="193"/>
      <c r="AK659" s="199"/>
      <c r="AL659" s="194"/>
      <c r="AM659" s="115" t="e">
        <f t="shared" si="260"/>
        <v>#VALUE!</v>
      </c>
      <c r="AO659" s="11">
        <f t="shared" si="261"/>
        <v>0</v>
      </c>
      <c r="AP659" s="11" t="e">
        <f t="shared" si="262"/>
        <v>#N/A</v>
      </c>
      <c r="AQ659" s="11" t="str">
        <f t="shared" si="263"/>
        <v/>
      </c>
      <c r="AS659" s="202">
        <f t="shared" si="264"/>
        <v>0</v>
      </c>
      <c r="AT659" s="11" t="str">
        <f t="shared" si="265"/>
        <v/>
      </c>
      <c r="AW659" s="116"/>
      <c r="AX659" s="115" t="e">
        <f t="shared" si="266"/>
        <v>#VALUE!</v>
      </c>
      <c r="AY659" s="278" t="str">
        <f t="shared" si="267"/>
        <v/>
      </c>
      <c r="BC659" s="115" t="str">
        <f>IF(E659="","",_xlfn.XLOOKUP(E659,'Summarized Plan'!A:A,'Summarized Plan'!K:K))</f>
        <v/>
      </c>
      <c r="XEU659" s="138">
        <f t="shared" si="268"/>
        <v>0</v>
      </c>
      <c r="XEV659" s="138" t="str">
        <f>IF(E659="","",B657)</f>
        <v/>
      </c>
      <c r="XEW659" s="153" t="str">
        <f t="shared" si="246"/>
        <v/>
      </c>
      <c r="XEX659" s="138" t="str">
        <f>IF(ISNA(VLOOKUP(E659,'Summarized Plan'!$A:$U,19,0)),"",VLOOKUP(E659,'Summarized Plan'!$A:$U,19,0))</f>
        <v/>
      </c>
      <c r="XEY659" s="16" t="str">
        <f>IF('Truck Utilization'!A639=0,"",'Truck Utilization'!A639)</f>
        <v/>
      </c>
      <c r="XEZ659" s="16" t="str">
        <f>IF('Truck Utilization'!B639=0,"",'Truck Utilization'!B639)</f>
        <v/>
      </c>
      <c r="XFA659" s="138">
        <f t="shared" si="248"/>
        <v>1</v>
      </c>
      <c r="XFB659" s="138" t="str">
        <f>IF('DSR Attendance'!A600="","",'DSR Attendance'!A600)</f>
        <v/>
      </c>
      <c r="XFC659" s="138" t="str">
        <f>IF('DSR Attendance'!B600="","",'DSR Attendance'!B600)</f>
        <v/>
      </c>
    </row>
    <row r="660" spans="1:55 16375:16383" ht="14.4" customHeight="1">
      <c r="A660" s="190" t="str">
        <f>IF(L660="","",VLOOKUP(L660,'Truck Utilization'!B$3:C$300,2,FALSE))</f>
        <v/>
      </c>
      <c r="B660" s="191"/>
      <c r="C660" s="192" t="str">
        <f>IF($B660="","",VLOOKUP($B660,'DSR Attendance'!$A$3:$E$273,5,FALSE))</f>
        <v/>
      </c>
      <c r="D660" s="193"/>
      <c r="E660" s="637"/>
      <c r="F660" s="195"/>
      <c r="G660" s="195"/>
      <c r="H660" s="195"/>
      <c r="I660" s="196" t="str">
        <f>IF(E660="","",VLOOKUP(E660,'Summarized Plan'!A:B,2,0))</f>
        <v/>
      </c>
      <c r="J660" s="194"/>
      <c r="K660" s="194" t="s">
        <v>378</v>
      </c>
      <c r="L660" s="195"/>
      <c r="M660" s="194" t="str">
        <f t="shared" si="249"/>
        <v/>
      </c>
      <c r="N660" s="195" t="str">
        <f>IF(E660="","",VLOOKUP(E660,'Summarized Plan'!$A:$C,3,0))</f>
        <v/>
      </c>
      <c r="O660" s="195" t="str">
        <f>IF(E660="","",VLOOKUP(E660,'Summarized Plan'!$A:$G,7,0))</f>
        <v/>
      </c>
      <c r="P660" s="196"/>
      <c r="Q660" s="198">
        <f t="shared" si="250"/>
        <v>0</v>
      </c>
      <c r="R660" s="197" t="str">
        <f>IF($B660="","",VLOOKUP($Q660,'DSR Attendance'!$A$3:$D$179,4,FALSE))</f>
        <v/>
      </c>
      <c r="S660" s="197"/>
      <c r="T660" s="197">
        <f t="shared" si="251"/>
        <v>0</v>
      </c>
      <c r="U660" s="197">
        <f t="shared" si="252"/>
        <v>0</v>
      </c>
      <c r="V660" s="197" t="str">
        <f t="shared" si="253"/>
        <v/>
      </c>
      <c r="W660" s="197"/>
      <c r="X660" s="197" t="str">
        <f>_xlfn.IFNA(IF(L660="","",VLOOKUP(L660,'Truck Utilization'!B$3:D$147,3,FALSE)),"")</f>
        <v/>
      </c>
      <c r="Y660" s="197" t="str">
        <f>IF(X660="","",IF(E660="","",VLOOKUP(E660,'Summarized Plan'!$A:$E,5,0)))</f>
        <v/>
      </c>
      <c r="Z660" s="197">
        <f t="shared" si="254"/>
        <v>0</v>
      </c>
      <c r="AA660" s="197">
        <f t="shared" si="255"/>
        <v>0</v>
      </c>
      <c r="AB660" s="197" t="str">
        <f t="shared" si="256"/>
        <v/>
      </c>
      <c r="AC660" s="197"/>
      <c r="AD660" s="197">
        <f t="shared" si="257"/>
        <v>0</v>
      </c>
      <c r="AE660" s="197">
        <f t="shared" si="258"/>
        <v>0</v>
      </c>
      <c r="AF660" s="197" t="str">
        <f t="shared" si="259"/>
        <v/>
      </c>
      <c r="AG660" s="194"/>
      <c r="AH660" s="194"/>
      <c r="AI660" s="194"/>
      <c r="AJ660" s="193"/>
      <c r="AK660" s="199"/>
      <c r="AL660" s="194"/>
      <c r="AM660" s="115" t="e">
        <f t="shared" si="260"/>
        <v>#VALUE!</v>
      </c>
      <c r="AO660" s="11">
        <f t="shared" si="261"/>
        <v>0</v>
      </c>
      <c r="AP660" s="11" t="e">
        <f t="shared" si="262"/>
        <v>#N/A</v>
      </c>
      <c r="AQ660" s="11" t="str">
        <f t="shared" si="263"/>
        <v/>
      </c>
      <c r="AS660" s="202">
        <f t="shared" si="264"/>
        <v>0</v>
      </c>
      <c r="AT660" s="11" t="str">
        <f t="shared" si="265"/>
        <v/>
      </c>
      <c r="AW660" s="116"/>
      <c r="AX660" s="115" t="e">
        <f t="shared" si="266"/>
        <v>#VALUE!</v>
      </c>
      <c r="AY660" s="278" t="str">
        <f t="shared" si="267"/>
        <v/>
      </c>
      <c r="BC660" s="115" t="str">
        <f>IF(E660="","",_xlfn.XLOOKUP(E660,'Summarized Plan'!A:A,'Summarized Plan'!K:K))</f>
        <v/>
      </c>
      <c r="XEU660" s="138">
        <f t="shared" si="268"/>
        <v>0</v>
      </c>
      <c r="XEV660" s="138" t="str">
        <f>IF(E660="","",B657)</f>
        <v/>
      </c>
      <c r="XEW660" s="153" t="str">
        <f t="shared" si="246"/>
        <v/>
      </c>
      <c r="XEX660" s="138" t="str">
        <f>IF(ISNA(VLOOKUP(E660,'Summarized Plan'!$A:$U,19,0)),"",VLOOKUP(E660,'Summarized Plan'!$A:$U,19,0))</f>
        <v/>
      </c>
      <c r="XEY660" s="16" t="str">
        <f>IF('Truck Utilization'!A640=0,"",'Truck Utilization'!A640)</f>
        <v/>
      </c>
      <c r="XEZ660" s="16" t="str">
        <f>IF('Truck Utilization'!B640=0,"",'Truck Utilization'!B640)</f>
        <v/>
      </c>
      <c r="XFA660" s="138">
        <f t="shared" si="248"/>
        <v>1</v>
      </c>
      <c r="XFB660" s="138" t="str">
        <f>IF('DSR Attendance'!A601="","",'DSR Attendance'!A601)</f>
        <v/>
      </c>
      <c r="XFC660" s="138" t="str">
        <f>IF('DSR Attendance'!B601="","",'DSR Attendance'!B601)</f>
        <v/>
      </c>
    </row>
    <row r="661" spans="1:55 16375:16383" ht="14.4" customHeight="1">
      <c r="A661" s="190" t="str">
        <f>IF(L661="","",VLOOKUP(L661,'Truck Utilization'!B$3:C$300,2,FALSE))</f>
        <v/>
      </c>
      <c r="B661" s="191"/>
      <c r="C661" s="192" t="str">
        <f>IF($B661="","",VLOOKUP($B661,'DSR Attendance'!$A$3:$E$273,5,FALSE))</f>
        <v/>
      </c>
      <c r="D661" s="193"/>
      <c r="E661" s="637"/>
      <c r="F661" s="195"/>
      <c r="G661" s="195"/>
      <c r="H661" s="195"/>
      <c r="I661" s="196" t="str">
        <f>IF(E661="","",VLOOKUP(E661,'Summarized Plan'!A:B,2,0))</f>
        <v/>
      </c>
      <c r="J661" s="194"/>
      <c r="K661" s="194" t="s">
        <v>378</v>
      </c>
      <c r="L661" s="195"/>
      <c r="M661" s="194" t="str">
        <f t="shared" si="249"/>
        <v/>
      </c>
      <c r="N661" s="195" t="str">
        <f>IF(E661="","",VLOOKUP(E661,'Summarized Plan'!$A:$C,3,0))</f>
        <v/>
      </c>
      <c r="O661" s="195" t="str">
        <f>IF(E661="","",VLOOKUP(E661,'Summarized Plan'!$A:$G,7,0))</f>
        <v/>
      </c>
      <c r="P661" s="196"/>
      <c r="Q661" s="198">
        <f t="shared" si="250"/>
        <v>0</v>
      </c>
      <c r="R661" s="197" t="str">
        <f>IF($B661="","",VLOOKUP($Q661,'DSR Attendance'!$A$3:$D$179,4,FALSE))</f>
        <v/>
      </c>
      <c r="S661" s="197"/>
      <c r="T661" s="197">
        <f t="shared" si="251"/>
        <v>0</v>
      </c>
      <c r="U661" s="197">
        <f t="shared" si="252"/>
        <v>0</v>
      </c>
      <c r="V661" s="197" t="str">
        <f t="shared" si="253"/>
        <v/>
      </c>
      <c r="W661" s="197"/>
      <c r="X661" s="197" t="str">
        <f>_xlfn.IFNA(IF(L661="","",VLOOKUP(L661,'Truck Utilization'!B$3:D$147,3,FALSE)),"")</f>
        <v/>
      </c>
      <c r="Y661" s="197" t="str">
        <f>IF(X661="","",IF(E661="","",VLOOKUP(E661,'Summarized Plan'!$A:$E,5,0)))</f>
        <v/>
      </c>
      <c r="Z661" s="197">
        <f t="shared" si="254"/>
        <v>0</v>
      </c>
      <c r="AA661" s="197">
        <f t="shared" si="255"/>
        <v>0</v>
      </c>
      <c r="AB661" s="197" t="str">
        <f t="shared" si="256"/>
        <v/>
      </c>
      <c r="AC661" s="197"/>
      <c r="AD661" s="197">
        <f t="shared" si="257"/>
        <v>0</v>
      </c>
      <c r="AE661" s="197">
        <f t="shared" si="258"/>
        <v>0</v>
      </c>
      <c r="AF661" s="197" t="str">
        <f t="shared" si="259"/>
        <v/>
      </c>
      <c r="AG661" s="194"/>
      <c r="AH661" s="194"/>
      <c r="AI661" s="194"/>
      <c r="AJ661" s="193"/>
      <c r="AK661" s="199"/>
      <c r="AL661" s="194"/>
      <c r="AM661" s="115" t="e">
        <f t="shared" si="260"/>
        <v>#VALUE!</v>
      </c>
      <c r="AO661" s="11">
        <f t="shared" si="261"/>
        <v>0</v>
      </c>
      <c r="AP661" s="11" t="e">
        <f t="shared" si="262"/>
        <v>#N/A</v>
      </c>
      <c r="AQ661" s="11" t="str">
        <f t="shared" si="263"/>
        <v/>
      </c>
      <c r="AS661" s="202">
        <f t="shared" si="264"/>
        <v>0</v>
      </c>
      <c r="AT661" s="11" t="str">
        <f t="shared" si="265"/>
        <v/>
      </c>
      <c r="AW661" s="116"/>
      <c r="AX661" s="115" t="e">
        <f t="shared" si="266"/>
        <v>#VALUE!</v>
      </c>
      <c r="AY661" s="278" t="str">
        <f t="shared" si="267"/>
        <v/>
      </c>
      <c r="BC661" s="115" t="str">
        <f>IF(E661="","",_xlfn.XLOOKUP(E661,'Summarized Plan'!A:A,'Summarized Plan'!K:K))</f>
        <v/>
      </c>
      <c r="XEU661" s="138">
        <f t="shared" si="268"/>
        <v>0</v>
      </c>
      <c r="XEV661" s="138" t="str">
        <f>IF(E661="","",B657)</f>
        <v/>
      </c>
      <c r="XEW661" s="153" t="str">
        <f t="shared" si="246"/>
        <v/>
      </c>
      <c r="XEX661" s="138" t="str">
        <f>IF(ISNA(VLOOKUP(E661,'Summarized Plan'!$A:$U,19,0)),"",VLOOKUP(E661,'Summarized Plan'!$A:$U,19,0))</f>
        <v/>
      </c>
      <c r="XEY661" s="16" t="str">
        <f>IF('Truck Utilization'!A641=0,"",'Truck Utilization'!A641)</f>
        <v/>
      </c>
      <c r="XEZ661" s="16" t="str">
        <f>IF('Truck Utilization'!B641=0,"",'Truck Utilization'!B641)</f>
        <v/>
      </c>
      <c r="XFA661" s="138">
        <f t="shared" si="248"/>
        <v>1</v>
      </c>
      <c r="XFB661" s="138" t="str">
        <f>IF('DSR Attendance'!A602="","",'DSR Attendance'!A602)</f>
        <v/>
      </c>
      <c r="XFC661" s="138" t="str">
        <f>IF('DSR Attendance'!B602="","",'DSR Attendance'!B602)</f>
        <v/>
      </c>
    </row>
    <row r="662" spans="1:55 16375:16383" ht="14.4" customHeight="1">
      <c r="A662" s="190" t="str">
        <f>IF(L662="","",VLOOKUP(L662,'Truck Utilization'!B$3:C$300,2,FALSE))</f>
        <v/>
      </c>
      <c r="B662" s="191"/>
      <c r="C662" s="192" t="str">
        <f>IF($B662="","",VLOOKUP($B662,'DSR Attendance'!$A$3:$E$273,5,FALSE))</f>
        <v/>
      </c>
      <c r="D662" s="193"/>
      <c r="E662" s="637"/>
      <c r="F662" s="195"/>
      <c r="G662" s="195"/>
      <c r="H662" s="195"/>
      <c r="I662" s="196" t="str">
        <f>IF(E662="","",VLOOKUP(E662,'Summarized Plan'!A:B,2,0))</f>
        <v/>
      </c>
      <c r="J662" s="194"/>
      <c r="K662" s="194" t="s">
        <v>378</v>
      </c>
      <c r="L662" s="195"/>
      <c r="M662" s="194" t="str">
        <f t="shared" si="249"/>
        <v/>
      </c>
      <c r="N662" s="195" t="str">
        <f>IF(E662="","",VLOOKUP(E662,'Summarized Plan'!$A:$C,3,0))</f>
        <v/>
      </c>
      <c r="O662" s="195" t="str">
        <f>IF(E662="","",VLOOKUP(E662,'Summarized Plan'!$A:$G,7,0))</f>
        <v/>
      </c>
      <c r="P662" s="196"/>
      <c r="Q662" s="198">
        <f t="shared" si="250"/>
        <v>0</v>
      </c>
      <c r="R662" s="197" t="str">
        <f>IF($B662="","",VLOOKUP($Q662,'DSR Attendance'!$A$3:$D$179,4,FALSE))</f>
        <v/>
      </c>
      <c r="S662" s="197"/>
      <c r="T662" s="197">
        <f t="shared" si="251"/>
        <v>0</v>
      </c>
      <c r="U662" s="197">
        <f t="shared" si="252"/>
        <v>0</v>
      </c>
      <c r="V662" s="197" t="str">
        <f t="shared" si="253"/>
        <v/>
      </c>
      <c r="W662" s="197"/>
      <c r="X662" s="197" t="str">
        <f>_xlfn.IFNA(IF(L662="","",VLOOKUP(L662,'Truck Utilization'!B$3:D$147,3,FALSE)),"")</f>
        <v/>
      </c>
      <c r="Y662" s="197" t="str">
        <f>IF(X662="","",IF(E662="","",VLOOKUP(E662,'Summarized Plan'!$A:$E,5,0)))</f>
        <v/>
      </c>
      <c r="Z662" s="197">
        <f t="shared" si="254"/>
        <v>0</v>
      </c>
      <c r="AA662" s="197">
        <f t="shared" si="255"/>
        <v>0</v>
      </c>
      <c r="AB662" s="197" t="str">
        <f t="shared" si="256"/>
        <v/>
      </c>
      <c r="AC662" s="197"/>
      <c r="AD662" s="197">
        <f t="shared" si="257"/>
        <v>0</v>
      </c>
      <c r="AE662" s="197">
        <f t="shared" si="258"/>
        <v>0</v>
      </c>
      <c r="AF662" s="197" t="str">
        <f t="shared" si="259"/>
        <v/>
      </c>
      <c r="AG662" s="194"/>
      <c r="AH662" s="194"/>
      <c r="AI662" s="194"/>
      <c r="AJ662" s="193"/>
      <c r="AK662" s="199"/>
      <c r="AL662" s="194"/>
      <c r="AM662" s="115" t="e">
        <f t="shared" si="260"/>
        <v>#VALUE!</v>
      </c>
      <c r="AO662" s="11">
        <f t="shared" si="261"/>
        <v>0</v>
      </c>
      <c r="AP662" s="11" t="e">
        <f t="shared" si="262"/>
        <v>#N/A</v>
      </c>
      <c r="AQ662" s="11" t="str">
        <f t="shared" si="263"/>
        <v/>
      </c>
      <c r="AS662" s="202">
        <f t="shared" si="264"/>
        <v>0</v>
      </c>
      <c r="AT662" s="11" t="str">
        <f t="shared" si="265"/>
        <v/>
      </c>
      <c r="AW662" s="116"/>
      <c r="AX662" s="115" t="e">
        <f t="shared" si="266"/>
        <v>#VALUE!</v>
      </c>
      <c r="AY662" s="278" t="str">
        <f t="shared" si="267"/>
        <v/>
      </c>
      <c r="BC662" s="115" t="str">
        <f>IF(E662="","",_xlfn.XLOOKUP(E662,'Summarized Plan'!A:A,'Summarized Plan'!K:K))</f>
        <v/>
      </c>
      <c r="XEU662" s="138">
        <f t="shared" si="268"/>
        <v>0</v>
      </c>
      <c r="XEV662" s="138" t="str">
        <f>IF(E662="","",B662)</f>
        <v/>
      </c>
      <c r="XEW662" s="153" t="str">
        <f t="shared" ref="XEW662:XEW676" si="269">IF(L662="","",L662)</f>
        <v/>
      </c>
      <c r="XEX662" s="138" t="str">
        <f>IF(ISNA(VLOOKUP(E662,'Summarized Plan'!$A:$U,19,0)),"",VLOOKUP(E662,'Summarized Plan'!$A:$U,19,0))</f>
        <v/>
      </c>
      <c r="XEY662" s="16" t="str">
        <f>IF('Truck Utilization'!A642=0,"",'Truck Utilization'!A642)</f>
        <v/>
      </c>
      <c r="XEZ662" s="16" t="str">
        <f>IF('Truck Utilization'!B642=0,"",'Truck Utilization'!B642)</f>
        <v/>
      </c>
      <c r="XFA662" s="138">
        <f t="shared" si="248"/>
        <v>1</v>
      </c>
      <c r="XFB662" s="138" t="str">
        <f>IF('DSR Attendance'!A603="","",'DSR Attendance'!A603)</f>
        <v/>
      </c>
      <c r="XFC662" s="138" t="str">
        <f>IF('DSR Attendance'!B603="","",'DSR Attendance'!B603)</f>
        <v/>
      </c>
    </row>
    <row r="663" spans="1:55 16375:16383" ht="14.4" customHeight="1">
      <c r="A663" s="190" t="str">
        <f>IF(L663="","",VLOOKUP(L663,'Truck Utilization'!B$3:C$300,2,FALSE))</f>
        <v/>
      </c>
      <c r="B663" s="191"/>
      <c r="C663" s="192" t="str">
        <f>IF($B663="","",VLOOKUP($B663,'DSR Attendance'!$A$3:$E$273,5,FALSE))</f>
        <v/>
      </c>
      <c r="D663" s="193"/>
      <c r="E663" s="637"/>
      <c r="F663" s="195"/>
      <c r="G663" s="195"/>
      <c r="H663" s="195"/>
      <c r="I663" s="196" t="str">
        <f>IF(E663="","",VLOOKUP(E663,'Summarized Plan'!A:B,2,0))</f>
        <v/>
      </c>
      <c r="J663" s="194"/>
      <c r="K663" s="194" t="s">
        <v>378</v>
      </c>
      <c r="L663" s="195"/>
      <c r="M663" s="194" t="str">
        <f t="shared" si="249"/>
        <v/>
      </c>
      <c r="N663" s="195" t="str">
        <f>IF(E663="","",VLOOKUP(E663,'Summarized Plan'!$A:$C,3,0))</f>
        <v/>
      </c>
      <c r="O663" s="195" t="str">
        <f>IF(E663="","",VLOOKUP(E663,'Summarized Plan'!$A:$G,7,0))</f>
        <v/>
      </c>
      <c r="P663" s="196"/>
      <c r="Q663" s="198">
        <f t="shared" si="250"/>
        <v>0</v>
      </c>
      <c r="R663" s="197" t="str">
        <f>IF($B663="","",VLOOKUP($Q663,'DSR Attendance'!$A$3:$D$179,4,FALSE))</f>
        <v/>
      </c>
      <c r="S663" s="197"/>
      <c r="T663" s="197">
        <f t="shared" si="251"/>
        <v>0</v>
      </c>
      <c r="U663" s="197">
        <f t="shared" si="252"/>
        <v>0</v>
      </c>
      <c r="V663" s="197" t="str">
        <f t="shared" si="253"/>
        <v/>
      </c>
      <c r="W663" s="197"/>
      <c r="X663" s="197" t="str">
        <f>_xlfn.IFNA(IF(L663="","",VLOOKUP(L663,'Truck Utilization'!B$3:D$147,3,FALSE)),"")</f>
        <v/>
      </c>
      <c r="Y663" s="197" t="str">
        <f>IF(X663="","",IF(E663="","",VLOOKUP(E663,'Summarized Plan'!$A:$E,5,0)))</f>
        <v/>
      </c>
      <c r="Z663" s="197">
        <f t="shared" si="254"/>
        <v>0</v>
      </c>
      <c r="AA663" s="197">
        <f t="shared" si="255"/>
        <v>0</v>
      </c>
      <c r="AB663" s="197" t="str">
        <f t="shared" si="256"/>
        <v/>
      </c>
      <c r="AC663" s="197"/>
      <c r="AD663" s="197">
        <f t="shared" si="257"/>
        <v>0</v>
      </c>
      <c r="AE663" s="197">
        <f t="shared" si="258"/>
        <v>0</v>
      </c>
      <c r="AF663" s="197" t="str">
        <f t="shared" si="259"/>
        <v/>
      </c>
      <c r="AG663" s="194"/>
      <c r="AH663" s="194"/>
      <c r="AI663" s="194"/>
      <c r="AJ663" s="193"/>
      <c r="AK663" s="199"/>
      <c r="AL663" s="194"/>
      <c r="AM663" s="115" t="e">
        <f t="shared" si="260"/>
        <v>#VALUE!</v>
      </c>
      <c r="AO663" s="11">
        <f t="shared" si="261"/>
        <v>0</v>
      </c>
      <c r="AP663" s="11" t="e">
        <f t="shared" si="262"/>
        <v>#N/A</v>
      </c>
      <c r="AQ663" s="11" t="str">
        <f t="shared" si="263"/>
        <v/>
      </c>
      <c r="AS663" s="202">
        <f t="shared" si="264"/>
        <v>0</v>
      </c>
      <c r="AT663" s="11" t="str">
        <f t="shared" si="265"/>
        <v/>
      </c>
      <c r="AW663" s="116"/>
      <c r="AX663" s="115" t="e">
        <f t="shared" si="266"/>
        <v>#VALUE!</v>
      </c>
      <c r="AY663" s="278" t="str">
        <f t="shared" si="267"/>
        <v/>
      </c>
      <c r="BC663" s="115" t="str">
        <f>IF(E663="","",_xlfn.XLOOKUP(E663,'Summarized Plan'!A:A,'Summarized Plan'!K:K))</f>
        <v/>
      </c>
      <c r="XEU663" s="138">
        <f t="shared" si="268"/>
        <v>0</v>
      </c>
      <c r="XEV663" s="138" t="str">
        <f>IF(E663="","",B662)</f>
        <v/>
      </c>
      <c r="XEW663" s="153" t="str">
        <f t="shared" si="269"/>
        <v/>
      </c>
      <c r="XEX663" s="138" t="str">
        <f>IF(ISNA(VLOOKUP(E663,'Summarized Plan'!$A:$U,19,0)),"",VLOOKUP(E663,'Summarized Plan'!$A:$U,19,0))</f>
        <v/>
      </c>
      <c r="XEY663" s="16" t="str">
        <f>IF('Truck Utilization'!A643=0,"",'Truck Utilization'!A643)</f>
        <v/>
      </c>
      <c r="XEZ663" s="16" t="str">
        <f>IF('Truck Utilization'!B643=0,"",'Truck Utilization'!B643)</f>
        <v/>
      </c>
      <c r="XFA663" s="138">
        <f t="shared" si="248"/>
        <v>1</v>
      </c>
      <c r="XFB663" s="138" t="str">
        <f>IF('DSR Attendance'!A604="","",'DSR Attendance'!A604)</f>
        <v/>
      </c>
      <c r="XFC663" s="138" t="str">
        <f>IF('DSR Attendance'!B604="","",'DSR Attendance'!B604)</f>
        <v/>
      </c>
    </row>
    <row r="664" spans="1:55 16375:16383" ht="14.4" customHeight="1">
      <c r="A664" s="190" t="str">
        <f>IF(L664="","",VLOOKUP(L664,'Truck Utilization'!B$3:C$300,2,FALSE))</f>
        <v/>
      </c>
      <c r="B664" s="191"/>
      <c r="C664" s="192" t="str">
        <f>IF($B664="","",VLOOKUP($B664,'DSR Attendance'!$A$3:$E$273,5,FALSE))</f>
        <v/>
      </c>
      <c r="D664" s="193"/>
      <c r="E664" s="637"/>
      <c r="F664" s="195"/>
      <c r="G664" s="195"/>
      <c r="H664" s="195"/>
      <c r="I664" s="196" t="str">
        <f>IF(E664="","",VLOOKUP(E664,'Summarized Plan'!A:B,2,0))</f>
        <v/>
      </c>
      <c r="J664" s="194"/>
      <c r="K664" s="194" t="s">
        <v>378</v>
      </c>
      <c r="L664" s="195"/>
      <c r="M664" s="194" t="str">
        <f t="shared" si="249"/>
        <v/>
      </c>
      <c r="N664" s="195" t="str">
        <f>IF(E664="","",VLOOKUP(E664,'Summarized Plan'!$A:$C,3,0))</f>
        <v/>
      </c>
      <c r="O664" s="195" t="str">
        <f>IF(E664="","",VLOOKUP(E664,'Summarized Plan'!$A:$G,7,0))</f>
        <v/>
      </c>
      <c r="P664" s="196"/>
      <c r="Q664" s="198">
        <f t="shared" si="250"/>
        <v>0</v>
      </c>
      <c r="R664" s="197" t="str">
        <f>IF($B664="","",VLOOKUP($Q664,'DSR Attendance'!$A$3:$D$179,4,FALSE))</f>
        <v/>
      </c>
      <c r="S664" s="197"/>
      <c r="T664" s="197">
        <f t="shared" si="251"/>
        <v>0</v>
      </c>
      <c r="U664" s="197">
        <f t="shared" si="252"/>
        <v>0</v>
      </c>
      <c r="V664" s="197" t="str">
        <f t="shared" si="253"/>
        <v/>
      </c>
      <c r="W664" s="197"/>
      <c r="X664" s="197" t="str">
        <f>_xlfn.IFNA(IF(L664="","",VLOOKUP(L664,'Truck Utilization'!B$3:D$147,3,FALSE)),"")</f>
        <v/>
      </c>
      <c r="Y664" s="197" t="str">
        <f>IF(X664="","",IF(E664="","",VLOOKUP(E664,'Summarized Plan'!$A:$E,5,0)))</f>
        <v/>
      </c>
      <c r="Z664" s="197">
        <f t="shared" si="254"/>
        <v>0</v>
      </c>
      <c r="AA664" s="197">
        <f t="shared" si="255"/>
        <v>0</v>
      </c>
      <c r="AB664" s="197" t="str">
        <f t="shared" si="256"/>
        <v/>
      </c>
      <c r="AC664" s="197"/>
      <c r="AD664" s="197">
        <f t="shared" si="257"/>
        <v>0</v>
      </c>
      <c r="AE664" s="197">
        <f t="shared" si="258"/>
        <v>0</v>
      </c>
      <c r="AF664" s="197" t="str">
        <f t="shared" si="259"/>
        <v/>
      </c>
      <c r="AG664" s="194"/>
      <c r="AH664" s="194"/>
      <c r="AI664" s="194"/>
      <c r="AJ664" s="193"/>
      <c r="AK664" s="199"/>
      <c r="AL664" s="194"/>
      <c r="AM664" s="115" t="e">
        <f t="shared" si="260"/>
        <v>#VALUE!</v>
      </c>
      <c r="AO664" s="11">
        <f t="shared" si="261"/>
        <v>0</v>
      </c>
      <c r="AP664" s="11" t="e">
        <f t="shared" si="262"/>
        <v>#N/A</v>
      </c>
      <c r="AQ664" s="11" t="str">
        <f t="shared" si="263"/>
        <v/>
      </c>
      <c r="AS664" s="202">
        <f t="shared" si="264"/>
        <v>0</v>
      </c>
      <c r="AT664" s="11" t="str">
        <f t="shared" si="265"/>
        <v/>
      </c>
      <c r="AW664" s="116"/>
      <c r="AX664" s="115" t="e">
        <f t="shared" si="266"/>
        <v>#VALUE!</v>
      </c>
      <c r="AY664" s="278" t="str">
        <f t="shared" si="267"/>
        <v/>
      </c>
      <c r="BC664" s="115" t="str">
        <f>IF(E664="","",_xlfn.XLOOKUP(E664,'Summarized Plan'!A:A,'Summarized Plan'!K:K))</f>
        <v/>
      </c>
      <c r="XEU664" s="138">
        <f t="shared" si="268"/>
        <v>0</v>
      </c>
      <c r="XEV664" s="138" t="str">
        <f>IF(E664="","",B662)</f>
        <v/>
      </c>
      <c r="XEW664" s="153" t="str">
        <f t="shared" si="269"/>
        <v/>
      </c>
      <c r="XEX664" s="138" t="str">
        <f>IF(ISNA(VLOOKUP(E664,'Summarized Plan'!$A:$U,19,0)),"",VLOOKUP(E664,'Summarized Plan'!$A:$U,19,0))</f>
        <v/>
      </c>
      <c r="XEY664" s="16" t="str">
        <f>IF('Truck Utilization'!A644=0,"",'Truck Utilization'!A644)</f>
        <v/>
      </c>
      <c r="XEZ664" s="16" t="str">
        <f>IF('Truck Utilization'!B644=0,"",'Truck Utilization'!B644)</f>
        <v/>
      </c>
      <c r="XFA664" s="138">
        <f t="shared" si="248"/>
        <v>1</v>
      </c>
      <c r="XFB664" s="138" t="str">
        <f>IF('DSR Attendance'!A605="","",'DSR Attendance'!A605)</f>
        <v/>
      </c>
      <c r="XFC664" s="138" t="str">
        <f>IF('DSR Attendance'!B605="","",'DSR Attendance'!B605)</f>
        <v/>
      </c>
    </row>
    <row r="665" spans="1:55 16375:16383" ht="14.4" customHeight="1">
      <c r="A665" s="190" t="str">
        <f>IF(L665="","",VLOOKUP(L665,'Truck Utilization'!B$3:C$300,2,FALSE))</f>
        <v/>
      </c>
      <c r="B665" s="191"/>
      <c r="C665" s="192" t="str">
        <f>IF($B665="","",VLOOKUP($B665,'DSR Attendance'!$A$3:$E$273,5,FALSE))</f>
        <v/>
      </c>
      <c r="D665" s="193"/>
      <c r="E665" s="637"/>
      <c r="F665" s="195"/>
      <c r="G665" s="195"/>
      <c r="H665" s="195"/>
      <c r="I665" s="196" t="str">
        <f>IF(E665="","",VLOOKUP(E665,'Summarized Plan'!A:B,2,0))</f>
        <v/>
      </c>
      <c r="J665" s="194"/>
      <c r="K665" s="194" t="s">
        <v>378</v>
      </c>
      <c r="L665" s="195"/>
      <c r="M665" s="194" t="str">
        <f t="shared" si="249"/>
        <v/>
      </c>
      <c r="N665" s="195" t="str">
        <f>IF(E665="","",VLOOKUP(E665,'Summarized Plan'!$A:$C,3,0))</f>
        <v/>
      </c>
      <c r="O665" s="195" t="str">
        <f>IF(E665="","",VLOOKUP(E665,'Summarized Plan'!$A:$G,7,0))</f>
        <v/>
      </c>
      <c r="P665" s="196"/>
      <c r="Q665" s="198">
        <f t="shared" si="250"/>
        <v>0</v>
      </c>
      <c r="R665" s="197" t="str">
        <f>IF($B665="","",VLOOKUP($Q665,'DSR Attendance'!$A$3:$D$179,4,FALSE))</f>
        <v/>
      </c>
      <c r="S665" s="197"/>
      <c r="T665" s="197">
        <f t="shared" si="251"/>
        <v>0</v>
      </c>
      <c r="U665" s="197">
        <f t="shared" si="252"/>
        <v>0</v>
      </c>
      <c r="V665" s="197" t="str">
        <f t="shared" si="253"/>
        <v/>
      </c>
      <c r="W665" s="197"/>
      <c r="X665" s="197" t="str">
        <f>_xlfn.IFNA(IF(L665="","",VLOOKUP(L665,'Truck Utilization'!B$3:D$147,3,FALSE)),"")</f>
        <v/>
      </c>
      <c r="Y665" s="197" t="str">
        <f>IF(X665="","",IF(E665="","",VLOOKUP(E665,'Summarized Plan'!$A:$E,5,0)))</f>
        <v/>
      </c>
      <c r="Z665" s="197">
        <f t="shared" si="254"/>
        <v>0</v>
      </c>
      <c r="AA665" s="197">
        <f t="shared" si="255"/>
        <v>0</v>
      </c>
      <c r="AB665" s="197" t="str">
        <f t="shared" si="256"/>
        <v/>
      </c>
      <c r="AC665" s="197"/>
      <c r="AD665" s="197">
        <f t="shared" si="257"/>
        <v>0</v>
      </c>
      <c r="AE665" s="197">
        <f t="shared" si="258"/>
        <v>0</v>
      </c>
      <c r="AF665" s="197" t="str">
        <f t="shared" si="259"/>
        <v/>
      </c>
      <c r="AG665" s="194"/>
      <c r="AH665" s="194"/>
      <c r="AI665" s="194"/>
      <c r="AJ665" s="193"/>
      <c r="AK665" s="199"/>
      <c r="AL665" s="194"/>
      <c r="AM665" s="115" t="e">
        <f t="shared" si="260"/>
        <v>#VALUE!</v>
      </c>
      <c r="AO665" s="11">
        <f t="shared" si="261"/>
        <v>0</v>
      </c>
      <c r="AP665" s="11" t="e">
        <f t="shared" si="262"/>
        <v>#N/A</v>
      </c>
      <c r="AQ665" s="11" t="str">
        <f t="shared" si="263"/>
        <v/>
      </c>
      <c r="AS665" s="202">
        <f t="shared" si="264"/>
        <v>0</v>
      </c>
      <c r="AT665" s="11" t="str">
        <f t="shared" si="265"/>
        <v/>
      </c>
      <c r="AW665" s="116"/>
      <c r="AX665" s="115" t="e">
        <f t="shared" si="266"/>
        <v>#VALUE!</v>
      </c>
      <c r="AY665" s="278" t="str">
        <f t="shared" si="267"/>
        <v/>
      </c>
      <c r="BC665" s="115" t="str">
        <f>IF(E665="","",_xlfn.XLOOKUP(E665,'Summarized Plan'!A:A,'Summarized Plan'!K:K))</f>
        <v/>
      </c>
      <c r="XEU665" s="138">
        <f t="shared" si="268"/>
        <v>0</v>
      </c>
      <c r="XEV665" s="138" t="str">
        <f>IF(E665="","",B662)</f>
        <v/>
      </c>
      <c r="XEW665" s="153" t="str">
        <f t="shared" si="269"/>
        <v/>
      </c>
      <c r="XEX665" s="138" t="str">
        <f>IF(ISNA(VLOOKUP(E665,'Summarized Plan'!$A:$U,19,0)),"",VLOOKUP(E665,'Summarized Plan'!$A:$U,19,0))</f>
        <v/>
      </c>
      <c r="XEY665" s="16" t="str">
        <f>IF('Truck Utilization'!A645=0,"",'Truck Utilization'!A645)</f>
        <v/>
      </c>
      <c r="XEZ665" s="16" t="str">
        <f>IF('Truck Utilization'!B645=0,"",'Truck Utilization'!B645)</f>
        <v/>
      </c>
      <c r="XFA665" s="138">
        <f t="shared" si="248"/>
        <v>1</v>
      </c>
      <c r="XFB665" s="138" t="str">
        <f>IF('DSR Attendance'!A606="","",'DSR Attendance'!A606)</f>
        <v/>
      </c>
      <c r="XFC665" s="138" t="str">
        <f>IF('DSR Attendance'!B606="","",'DSR Attendance'!B606)</f>
        <v/>
      </c>
    </row>
    <row r="666" spans="1:55 16375:16383" ht="14.4" customHeight="1">
      <c r="A666" s="190" t="str">
        <f>IF(L666="","",VLOOKUP(L666,'Truck Utilization'!B$3:C$300,2,FALSE))</f>
        <v/>
      </c>
      <c r="B666" s="191"/>
      <c r="C666" s="192" t="str">
        <f>IF($B666="","",VLOOKUP($B666,'DSR Attendance'!$A$3:$E$273,5,FALSE))</f>
        <v/>
      </c>
      <c r="D666" s="193"/>
      <c r="E666" s="637"/>
      <c r="F666" s="195"/>
      <c r="G666" s="195"/>
      <c r="H666" s="195"/>
      <c r="I666" s="196" t="str">
        <f>IF(E666="","",VLOOKUP(E666,'Summarized Plan'!A:B,2,0))</f>
        <v/>
      </c>
      <c r="J666" s="194"/>
      <c r="K666" s="194" t="s">
        <v>378</v>
      </c>
      <c r="L666" s="195"/>
      <c r="M666" s="194" t="str">
        <f t="shared" si="249"/>
        <v/>
      </c>
      <c r="N666" s="195" t="str">
        <f>IF(E666="","",VLOOKUP(E666,'Summarized Plan'!$A:$C,3,0))</f>
        <v/>
      </c>
      <c r="O666" s="195" t="str">
        <f>IF(E666="","",VLOOKUP(E666,'Summarized Plan'!$A:$G,7,0))</f>
        <v/>
      </c>
      <c r="P666" s="196"/>
      <c r="Q666" s="198">
        <f t="shared" si="250"/>
        <v>0</v>
      </c>
      <c r="R666" s="197" t="str">
        <f>IF($B666="","",VLOOKUP($Q666,'DSR Attendance'!$A$3:$D$179,4,FALSE))</f>
        <v/>
      </c>
      <c r="S666" s="197"/>
      <c r="T666" s="197">
        <f t="shared" si="251"/>
        <v>0</v>
      </c>
      <c r="U666" s="197">
        <f t="shared" si="252"/>
        <v>0</v>
      </c>
      <c r="V666" s="197" t="str">
        <f t="shared" si="253"/>
        <v/>
      </c>
      <c r="W666" s="197"/>
      <c r="X666" s="197" t="str">
        <f>_xlfn.IFNA(IF(L666="","",VLOOKUP(L666,'Truck Utilization'!B$3:D$147,3,FALSE)),"")</f>
        <v/>
      </c>
      <c r="Y666" s="197" t="str">
        <f>IF(X666="","",IF(E666="","",VLOOKUP(E666,'Summarized Plan'!$A:$E,5,0)))</f>
        <v/>
      </c>
      <c r="Z666" s="197">
        <f t="shared" si="254"/>
        <v>0</v>
      </c>
      <c r="AA666" s="197">
        <f t="shared" si="255"/>
        <v>0</v>
      </c>
      <c r="AB666" s="197" t="str">
        <f t="shared" si="256"/>
        <v/>
      </c>
      <c r="AC666" s="197"/>
      <c r="AD666" s="197">
        <f t="shared" si="257"/>
        <v>0</v>
      </c>
      <c r="AE666" s="197">
        <f t="shared" si="258"/>
        <v>0</v>
      </c>
      <c r="AF666" s="197" t="str">
        <f t="shared" si="259"/>
        <v/>
      </c>
      <c r="AG666" s="194"/>
      <c r="AH666" s="194"/>
      <c r="AI666" s="194"/>
      <c r="AJ666" s="193"/>
      <c r="AK666" s="199"/>
      <c r="AL666" s="194"/>
      <c r="AM666" s="115" t="e">
        <f t="shared" si="260"/>
        <v>#VALUE!</v>
      </c>
      <c r="AO666" s="11">
        <f t="shared" si="261"/>
        <v>0</v>
      </c>
      <c r="AP666" s="11" t="e">
        <f t="shared" si="262"/>
        <v>#N/A</v>
      </c>
      <c r="AQ666" s="11" t="str">
        <f t="shared" si="263"/>
        <v/>
      </c>
      <c r="AS666" s="202">
        <f t="shared" si="264"/>
        <v>0</v>
      </c>
      <c r="AT666" s="11" t="str">
        <f t="shared" si="265"/>
        <v/>
      </c>
      <c r="AW666" s="116"/>
      <c r="AX666" s="115" t="e">
        <f t="shared" si="266"/>
        <v>#VALUE!</v>
      </c>
      <c r="AY666" s="278" t="str">
        <f t="shared" si="267"/>
        <v/>
      </c>
      <c r="BC666" s="115" t="str">
        <f>IF(E666="","",_xlfn.XLOOKUP(E666,'Summarized Plan'!A:A,'Summarized Plan'!K:K))</f>
        <v/>
      </c>
      <c r="XEU666" s="138">
        <f t="shared" si="268"/>
        <v>0</v>
      </c>
      <c r="XEV666" s="138" t="str">
        <f>IF(E666="","",B662)</f>
        <v/>
      </c>
      <c r="XEW666" s="153" t="str">
        <f t="shared" si="269"/>
        <v/>
      </c>
      <c r="XEX666" s="138" t="str">
        <f>IF(ISNA(VLOOKUP(E666,'Summarized Plan'!$A:$U,19,0)),"",VLOOKUP(E666,'Summarized Plan'!$A:$U,19,0))</f>
        <v/>
      </c>
      <c r="XEY666" s="16" t="str">
        <f>IF('Truck Utilization'!A646=0,"",'Truck Utilization'!A646)</f>
        <v/>
      </c>
      <c r="XEZ666" s="16" t="str">
        <f>IF('Truck Utilization'!B646=0,"",'Truck Utilization'!B646)</f>
        <v/>
      </c>
      <c r="XFA666" s="138">
        <f t="shared" si="248"/>
        <v>1</v>
      </c>
      <c r="XFB666" s="138" t="str">
        <f>IF('DSR Attendance'!A607="","",'DSR Attendance'!A607)</f>
        <v/>
      </c>
      <c r="XFC666" s="138" t="str">
        <f>IF('DSR Attendance'!B607="","",'DSR Attendance'!B607)</f>
        <v/>
      </c>
    </row>
    <row r="667" spans="1:55 16375:16383" ht="14.4" customHeight="1">
      <c r="A667" s="190" t="str">
        <f>IF(L667="","",VLOOKUP(L667,'Truck Utilization'!B$3:C$300,2,FALSE))</f>
        <v/>
      </c>
      <c r="B667" s="191"/>
      <c r="C667" s="192" t="str">
        <f>IF($B667="","",VLOOKUP($B667,'DSR Attendance'!$A$3:$E$273,5,FALSE))</f>
        <v/>
      </c>
      <c r="D667" s="193"/>
      <c r="E667" s="637"/>
      <c r="F667" s="195"/>
      <c r="G667" s="195"/>
      <c r="H667" s="195"/>
      <c r="I667" s="196" t="str">
        <f>IF(E667="","",VLOOKUP(E667,'Summarized Plan'!A:B,2,0))</f>
        <v/>
      </c>
      <c r="J667" s="194"/>
      <c r="K667" s="194" t="s">
        <v>378</v>
      </c>
      <c r="L667" s="195"/>
      <c r="M667" s="194" t="str">
        <f t="shared" si="249"/>
        <v/>
      </c>
      <c r="N667" s="195" t="str">
        <f>IF(E667="","",VLOOKUP(E667,'Summarized Plan'!$A:$C,3,0))</f>
        <v/>
      </c>
      <c r="O667" s="195" t="str">
        <f>IF(E667="","",VLOOKUP(E667,'Summarized Plan'!$A:$G,7,0))</f>
        <v/>
      </c>
      <c r="P667" s="196"/>
      <c r="Q667" s="198">
        <f t="shared" si="250"/>
        <v>0</v>
      </c>
      <c r="R667" s="197" t="str">
        <f>IF($B667="","",VLOOKUP($Q667,'DSR Attendance'!$A$3:$D$179,4,FALSE))</f>
        <v/>
      </c>
      <c r="S667" s="197"/>
      <c r="T667" s="197">
        <f t="shared" si="251"/>
        <v>0</v>
      </c>
      <c r="U667" s="197">
        <f t="shared" si="252"/>
        <v>0</v>
      </c>
      <c r="V667" s="197" t="str">
        <f t="shared" si="253"/>
        <v/>
      </c>
      <c r="W667" s="197"/>
      <c r="X667" s="197" t="str">
        <f>_xlfn.IFNA(IF(L667="","",VLOOKUP(L667,'Truck Utilization'!B$3:D$147,3,FALSE)),"")</f>
        <v/>
      </c>
      <c r="Y667" s="197" t="str">
        <f>IF(X667="","",IF(E667="","",VLOOKUP(E667,'Summarized Plan'!$A:$E,5,0)))</f>
        <v/>
      </c>
      <c r="Z667" s="197">
        <f t="shared" si="254"/>
        <v>0</v>
      </c>
      <c r="AA667" s="197">
        <f t="shared" si="255"/>
        <v>0</v>
      </c>
      <c r="AB667" s="197" t="str">
        <f t="shared" si="256"/>
        <v/>
      </c>
      <c r="AC667" s="197"/>
      <c r="AD667" s="197">
        <f t="shared" si="257"/>
        <v>0</v>
      </c>
      <c r="AE667" s="197">
        <f t="shared" si="258"/>
        <v>0</v>
      </c>
      <c r="AF667" s="197" t="str">
        <f t="shared" si="259"/>
        <v/>
      </c>
      <c r="AG667" s="194"/>
      <c r="AH667" s="194"/>
      <c r="AI667" s="194"/>
      <c r="AJ667" s="193"/>
      <c r="AK667" s="199"/>
      <c r="AL667" s="194"/>
      <c r="AM667" s="115" t="e">
        <f t="shared" si="260"/>
        <v>#VALUE!</v>
      </c>
      <c r="AO667" s="11">
        <f t="shared" si="261"/>
        <v>0</v>
      </c>
      <c r="AP667" s="11" t="e">
        <f t="shared" si="262"/>
        <v>#N/A</v>
      </c>
      <c r="AQ667" s="11" t="str">
        <f t="shared" si="263"/>
        <v/>
      </c>
      <c r="AS667" s="202">
        <f t="shared" si="264"/>
        <v>0</v>
      </c>
      <c r="AT667" s="11" t="str">
        <f t="shared" si="265"/>
        <v/>
      </c>
      <c r="AW667" s="116"/>
      <c r="AX667" s="115" t="e">
        <f t="shared" si="266"/>
        <v>#VALUE!</v>
      </c>
      <c r="AY667" s="278" t="str">
        <f t="shared" si="267"/>
        <v/>
      </c>
      <c r="BC667" s="115" t="str">
        <f>IF(E667="","",_xlfn.XLOOKUP(E667,'Summarized Plan'!A:A,'Summarized Plan'!K:K))</f>
        <v/>
      </c>
      <c r="XEU667" s="138">
        <f t="shared" si="268"/>
        <v>0</v>
      </c>
      <c r="XEV667" s="138" t="str">
        <f>IF(E667="","",B667)</f>
        <v/>
      </c>
      <c r="XEW667" s="153" t="str">
        <f t="shared" si="269"/>
        <v/>
      </c>
      <c r="XEX667" s="138" t="str">
        <f>IF(ISNA(VLOOKUP(E667,'Summarized Plan'!$A:$U,19,0)),"",VLOOKUP(E667,'Summarized Plan'!$A:$U,19,0))</f>
        <v/>
      </c>
      <c r="XEY667" s="16" t="str">
        <f>IF('Truck Utilization'!A647=0,"",'Truck Utilization'!A647)</f>
        <v/>
      </c>
      <c r="XEZ667" s="16" t="str">
        <f>IF('Truck Utilization'!B647=0,"",'Truck Utilization'!B647)</f>
        <v/>
      </c>
      <c r="XFA667" s="138">
        <f t="shared" si="248"/>
        <v>1</v>
      </c>
      <c r="XFB667" s="138" t="str">
        <f>IF('DSR Attendance'!A608="","",'DSR Attendance'!A608)</f>
        <v/>
      </c>
      <c r="XFC667" s="138" t="str">
        <f>IF('DSR Attendance'!B608="","",'DSR Attendance'!B608)</f>
        <v/>
      </c>
    </row>
    <row r="668" spans="1:55 16375:16383" ht="14.4" customHeight="1">
      <c r="A668" s="190" t="str">
        <f>IF(L668="","",VLOOKUP(L668,'Truck Utilization'!B$3:C$300,2,FALSE))</f>
        <v/>
      </c>
      <c r="B668" s="191"/>
      <c r="C668" s="192" t="str">
        <f>IF($B668="","",VLOOKUP($B668,'DSR Attendance'!$A$3:$E$273,5,FALSE))</f>
        <v/>
      </c>
      <c r="D668" s="193"/>
      <c r="E668" s="637"/>
      <c r="F668" s="195"/>
      <c r="G668" s="195"/>
      <c r="H668" s="195"/>
      <c r="I668" s="196" t="str">
        <f>IF(E668="","",VLOOKUP(E668,'Summarized Plan'!A:B,2,0))</f>
        <v/>
      </c>
      <c r="J668" s="194"/>
      <c r="K668" s="194" t="s">
        <v>378</v>
      </c>
      <c r="L668" s="195"/>
      <c r="M668" s="194" t="str">
        <f t="shared" si="249"/>
        <v/>
      </c>
      <c r="N668" s="195" t="str">
        <f>IF(E668="","",VLOOKUP(E668,'Summarized Plan'!$A:$C,3,0))</f>
        <v/>
      </c>
      <c r="O668" s="195" t="str">
        <f>IF(E668="","",VLOOKUP(E668,'Summarized Plan'!$A:$G,7,0))</f>
        <v/>
      </c>
      <c r="P668" s="196"/>
      <c r="Q668" s="198">
        <f t="shared" si="250"/>
        <v>0</v>
      </c>
      <c r="R668" s="197" t="str">
        <f>IF($B668="","",VLOOKUP($Q668,'DSR Attendance'!$A$3:$D$179,4,FALSE))</f>
        <v/>
      </c>
      <c r="S668" s="197"/>
      <c r="T668" s="197">
        <f t="shared" si="251"/>
        <v>0</v>
      </c>
      <c r="U668" s="197">
        <f t="shared" si="252"/>
        <v>0</v>
      </c>
      <c r="V668" s="197" t="str">
        <f t="shared" si="253"/>
        <v/>
      </c>
      <c r="W668" s="197"/>
      <c r="X668" s="197" t="str">
        <f>_xlfn.IFNA(IF(L668="","",VLOOKUP(L668,'Truck Utilization'!B$3:D$147,3,FALSE)),"")</f>
        <v/>
      </c>
      <c r="Y668" s="197" t="str">
        <f>IF(X668="","",IF(E668="","",VLOOKUP(E668,'Summarized Plan'!$A:$E,5,0)))</f>
        <v/>
      </c>
      <c r="Z668" s="197">
        <f t="shared" si="254"/>
        <v>0</v>
      </c>
      <c r="AA668" s="197">
        <f t="shared" si="255"/>
        <v>0</v>
      </c>
      <c r="AB668" s="197" t="str">
        <f t="shared" si="256"/>
        <v/>
      </c>
      <c r="AC668" s="197"/>
      <c r="AD668" s="197">
        <f t="shared" si="257"/>
        <v>0</v>
      </c>
      <c r="AE668" s="197">
        <f t="shared" si="258"/>
        <v>0</v>
      </c>
      <c r="AF668" s="197" t="str">
        <f t="shared" si="259"/>
        <v/>
      </c>
      <c r="AG668" s="194"/>
      <c r="AH668" s="194"/>
      <c r="AI668" s="194"/>
      <c r="AJ668" s="193"/>
      <c r="AK668" s="199"/>
      <c r="AL668" s="194"/>
      <c r="AM668" s="115" t="e">
        <f t="shared" si="260"/>
        <v>#VALUE!</v>
      </c>
      <c r="AO668" s="11">
        <f t="shared" si="261"/>
        <v>0</v>
      </c>
      <c r="AP668" s="11" t="e">
        <f t="shared" si="262"/>
        <v>#N/A</v>
      </c>
      <c r="AQ668" s="11" t="str">
        <f t="shared" si="263"/>
        <v/>
      </c>
      <c r="AS668" s="202">
        <f t="shared" si="264"/>
        <v>0</v>
      </c>
      <c r="AT668" s="11" t="str">
        <f t="shared" si="265"/>
        <v/>
      </c>
      <c r="AW668" s="116"/>
      <c r="AX668" s="115" t="e">
        <f t="shared" si="266"/>
        <v>#VALUE!</v>
      </c>
      <c r="AY668" s="278" t="str">
        <f t="shared" si="267"/>
        <v/>
      </c>
      <c r="BC668" s="115" t="str">
        <f>IF(E668="","",_xlfn.XLOOKUP(E668,'Summarized Plan'!A:A,'Summarized Plan'!K:K))</f>
        <v/>
      </c>
      <c r="XEU668" s="138">
        <f t="shared" si="268"/>
        <v>0</v>
      </c>
      <c r="XEV668" s="138" t="str">
        <f>IF(E668="","",B667)</f>
        <v/>
      </c>
      <c r="XEW668" s="153" t="str">
        <f t="shared" si="269"/>
        <v/>
      </c>
      <c r="XEX668" s="138" t="str">
        <f>IF(ISNA(VLOOKUP(E668,'Summarized Plan'!$A:$U,19,0)),"",VLOOKUP(E668,'Summarized Plan'!$A:$U,19,0))</f>
        <v/>
      </c>
      <c r="XEY668" s="16" t="str">
        <f>IF('Truck Utilization'!A648=0,"",'Truck Utilization'!A648)</f>
        <v/>
      </c>
      <c r="XEZ668" s="16" t="str">
        <f>IF('Truck Utilization'!B648=0,"",'Truck Utilization'!B648)</f>
        <v/>
      </c>
      <c r="XFA668" s="138">
        <f t="shared" si="248"/>
        <v>1</v>
      </c>
      <c r="XFB668" s="138" t="str">
        <f>IF('DSR Attendance'!A609="","",'DSR Attendance'!A609)</f>
        <v/>
      </c>
      <c r="XFC668" s="138" t="str">
        <f>IF('DSR Attendance'!B609="","",'DSR Attendance'!B609)</f>
        <v/>
      </c>
    </row>
    <row r="669" spans="1:55 16375:16383" ht="14.4" customHeight="1">
      <c r="A669" s="190" t="str">
        <f>IF(L669="","",VLOOKUP(L669,'Truck Utilization'!B$3:C$300,2,FALSE))</f>
        <v/>
      </c>
      <c r="B669" s="191"/>
      <c r="C669" s="192" t="str">
        <f>IF($B669="","",VLOOKUP($B669,'DSR Attendance'!$A$3:$E$273,5,FALSE))</f>
        <v/>
      </c>
      <c r="D669" s="193"/>
      <c r="E669" s="637"/>
      <c r="F669" s="195"/>
      <c r="G669" s="195"/>
      <c r="H669" s="195"/>
      <c r="I669" s="196" t="str">
        <f>IF(E669="","",VLOOKUP(E669,'Summarized Plan'!A:B,2,0))</f>
        <v/>
      </c>
      <c r="J669" s="194"/>
      <c r="K669" s="194" t="s">
        <v>378</v>
      </c>
      <c r="L669" s="195"/>
      <c r="M669" s="194" t="str">
        <f t="shared" si="249"/>
        <v/>
      </c>
      <c r="N669" s="195" t="str">
        <f>IF(E669="","",VLOOKUP(E669,'Summarized Plan'!$A:$C,3,0))</f>
        <v/>
      </c>
      <c r="O669" s="195" t="str">
        <f>IF(E669="","",VLOOKUP(E669,'Summarized Plan'!$A:$G,7,0))</f>
        <v/>
      </c>
      <c r="P669" s="196"/>
      <c r="Q669" s="198">
        <f t="shared" si="250"/>
        <v>0</v>
      </c>
      <c r="R669" s="197" t="str">
        <f>IF($B669="","",VLOOKUP($Q669,'DSR Attendance'!$A$3:$D$179,4,FALSE))</f>
        <v/>
      </c>
      <c r="S669" s="197"/>
      <c r="T669" s="197">
        <f t="shared" si="251"/>
        <v>0</v>
      </c>
      <c r="U669" s="197">
        <f t="shared" si="252"/>
        <v>0</v>
      </c>
      <c r="V669" s="197" t="str">
        <f t="shared" si="253"/>
        <v/>
      </c>
      <c r="W669" s="197"/>
      <c r="X669" s="197" t="str">
        <f>_xlfn.IFNA(IF(L669="","",VLOOKUP(L669,'Truck Utilization'!B$3:D$147,3,FALSE)),"")</f>
        <v/>
      </c>
      <c r="Y669" s="197" t="str">
        <f>IF(X669="","",IF(E669="","",VLOOKUP(E669,'Summarized Plan'!$A:$E,5,0)))</f>
        <v/>
      </c>
      <c r="Z669" s="197">
        <f t="shared" si="254"/>
        <v>0</v>
      </c>
      <c r="AA669" s="197">
        <f t="shared" si="255"/>
        <v>0</v>
      </c>
      <c r="AB669" s="197" t="str">
        <f t="shared" si="256"/>
        <v/>
      </c>
      <c r="AC669" s="197"/>
      <c r="AD669" s="197">
        <f t="shared" si="257"/>
        <v>0</v>
      </c>
      <c r="AE669" s="197">
        <f t="shared" si="258"/>
        <v>0</v>
      </c>
      <c r="AF669" s="197" t="str">
        <f t="shared" si="259"/>
        <v/>
      </c>
      <c r="AG669" s="194"/>
      <c r="AH669" s="194"/>
      <c r="AI669" s="194"/>
      <c r="AJ669" s="193"/>
      <c r="AK669" s="199"/>
      <c r="AL669" s="194"/>
      <c r="AM669" s="115" t="e">
        <f t="shared" si="260"/>
        <v>#VALUE!</v>
      </c>
      <c r="AO669" s="11">
        <f t="shared" si="261"/>
        <v>0</v>
      </c>
      <c r="AP669" s="11" t="e">
        <f t="shared" si="262"/>
        <v>#N/A</v>
      </c>
      <c r="AQ669" s="11" t="str">
        <f t="shared" si="263"/>
        <v/>
      </c>
      <c r="AS669" s="202">
        <f t="shared" si="264"/>
        <v>0</v>
      </c>
      <c r="AT669" s="11" t="str">
        <f t="shared" si="265"/>
        <v/>
      </c>
      <c r="AW669" s="116"/>
      <c r="AX669" s="115" t="e">
        <f t="shared" si="266"/>
        <v>#VALUE!</v>
      </c>
      <c r="AY669" s="278" t="str">
        <f t="shared" si="267"/>
        <v/>
      </c>
      <c r="BC669" s="115" t="str">
        <f>IF(E669="","",_xlfn.XLOOKUP(E669,'Summarized Plan'!A:A,'Summarized Plan'!K:K))</f>
        <v/>
      </c>
      <c r="XEU669" s="138">
        <f t="shared" si="268"/>
        <v>0</v>
      </c>
      <c r="XEV669" s="138" t="str">
        <f>IF(E669="","",B667)</f>
        <v/>
      </c>
      <c r="XEW669" s="153" t="str">
        <f t="shared" si="269"/>
        <v/>
      </c>
      <c r="XEX669" s="138" t="str">
        <f>IF(ISNA(VLOOKUP(E669,'Summarized Plan'!$A:$U,19,0)),"",VLOOKUP(E669,'Summarized Plan'!$A:$U,19,0))</f>
        <v/>
      </c>
      <c r="XEY669" s="16" t="str">
        <f>IF('Truck Utilization'!A649=0,"",'Truck Utilization'!A649)</f>
        <v/>
      </c>
      <c r="XEZ669" s="16" t="str">
        <f>IF('Truck Utilization'!B649=0,"",'Truck Utilization'!B649)</f>
        <v/>
      </c>
      <c r="XFA669" s="138">
        <f t="shared" si="248"/>
        <v>1</v>
      </c>
      <c r="XFB669" s="138" t="str">
        <f>IF('DSR Attendance'!A610="","",'DSR Attendance'!A610)</f>
        <v/>
      </c>
      <c r="XFC669" s="138" t="str">
        <f>IF('DSR Attendance'!B610="","",'DSR Attendance'!B610)</f>
        <v/>
      </c>
    </row>
    <row r="670" spans="1:55 16375:16383" ht="14.4" customHeight="1">
      <c r="A670" s="190" t="str">
        <f>IF(L670="","",VLOOKUP(L670,'Truck Utilization'!B$3:C$300,2,FALSE))</f>
        <v/>
      </c>
      <c r="B670" s="191"/>
      <c r="C670" s="192" t="str">
        <f>IF($B670="","",VLOOKUP($B670,'DSR Attendance'!$A$3:$E$273,5,FALSE))</f>
        <v/>
      </c>
      <c r="D670" s="193"/>
      <c r="E670" s="637"/>
      <c r="F670" s="195"/>
      <c r="G670" s="195"/>
      <c r="H670" s="195"/>
      <c r="I670" s="196" t="str">
        <f>IF(E670="","",VLOOKUP(E670,'Summarized Plan'!A:B,2,0))</f>
        <v/>
      </c>
      <c r="J670" s="194"/>
      <c r="K670" s="194" t="s">
        <v>378</v>
      </c>
      <c r="L670" s="195"/>
      <c r="M670" s="194" t="str">
        <f t="shared" si="249"/>
        <v/>
      </c>
      <c r="N670" s="195" t="str">
        <f>IF(E670="","",VLOOKUP(E670,'Summarized Plan'!$A:$C,3,0))</f>
        <v/>
      </c>
      <c r="O670" s="195" t="str">
        <f>IF(E670="","",VLOOKUP(E670,'Summarized Plan'!$A:$G,7,0))</f>
        <v/>
      </c>
      <c r="P670" s="196"/>
      <c r="Q670" s="198">
        <f t="shared" si="250"/>
        <v>0</v>
      </c>
      <c r="R670" s="197" t="str">
        <f>IF($B670="","",VLOOKUP($Q670,'DSR Attendance'!$A$3:$D$179,4,FALSE))</f>
        <v/>
      </c>
      <c r="S670" s="197"/>
      <c r="T670" s="197">
        <f t="shared" si="251"/>
        <v>0</v>
      </c>
      <c r="U670" s="197">
        <f t="shared" si="252"/>
        <v>0</v>
      </c>
      <c r="V670" s="197" t="str">
        <f t="shared" si="253"/>
        <v/>
      </c>
      <c r="W670" s="197"/>
      <c r="X670" s="197" t="str">
        <f>_xlfn.IFNA(IF(L670="","",VLOOKUP(L670,'Truck Utilization'!B$3:D$147,3,FALSE)),"")</f>
        <v/>
      </c>
      <c r="Y670" s="197" t="str">
        <f>IF(X670="","",IF(E670="","",VLOOKUP(E670,'Summarized Plan'!$A:$E,5,0)))</f>
        <v/>
      </c>
      <c r="Z670" s="197">
        <f t="shared" si="254"/>
        <v>0</v>
      </c>
      <c r="AA670" s="197">
        <f t="shared" si="255"/>
        <v>0</v>
      </c>
      <c r="AB670" s="197" t="str">
        <f t="shared" si="256"/>
        <v/>
      </c>
      <c r="AC670" s="197"/>
      <c r="AD670" s="197">
        <f t="shared" si="257"/>
        <v>0</v>
      </c>
      <c r="AE670" s="197">
        <f t="shared" si="258"/>
        <v>0</v>
      </c>
      <c r="AF670" s="197" t="str">
        <f t="shared" si="259"/>
        <v/>
      </c>
      <c r="AG670" s="194"/>
      <c r="AH670" s="194"/>
      <c r="AI670" s="194"/>
      <c r="AJ670" s="193"/>
      <c r="AK670" s="199"/>
      <c r="AL670" s="194"/>
      <c r="AM670" s="115" t="e">
        <f t="shared" si="260"/>
        <v>#VALUE!</v>
      </c>
      <c r="AO670" s="11">
        <f t="shared" si="261"/>
        <v>0</v>
      </c>
      <c r="AP670" s="11" t="e">
        <f t="shared" si="262"/>
        <v>#N/A</v>
      </c>
      <c r="AQ670" s="11" t="str">
        <f t="shared" si="263"/>
        <v/>
      </c>
      <c r="AS670" s="202">
        <f t="shared" si="264"/>
        <v>0</v>
      </c>
      <c r="AT670" s="11" t="str">
        <f t="shared" si="265"/>
        <v/>
      </c>
      <c r="AW670" s="116"/>
      <c r="AX670" s="115" t="e">
        <f t="shared" si="266"/>
        <v>#VALUE!</v>
      </c>
      <c r="AY670" s="278" t="str">
        <f t="shared" si="267"/>
        <v/>
      </c>
      <c r="BC670" s="115" t="str">
        <f>IF(E670="","",_xlfn.XLOOKUP(E670,'Summarized Plan'!A:A,'Summarized Plan'!K:K))</f>
        <v/>
      </c>
      <c r="XEU670" s="138">
        <f t="shared" si="268"/>
        <v>0</v>
      </c>
      <c r="XEV670" s="138" t="str">
        <f>IF(E670="","",B667)</f>
        <v/>
      </c>
      <c r="XEW670" s="153" t="str">
        <f t="shared" si="269"/>
        <v/>
      </c>
      <c r="XEX670" s="138" t="str">
        <f>IF(ISNA(VLOOKUP(E670,'Summarized Plan'!$A:$U,19,0)),"",VLOOKUP(E670,'Summarized Plan'!$A:$U,19,0))</f>
        <v/>
      </c>
      <c r="XEY670" s="16" t="str">
        <f>IF('Truck Utilization'!A650=0,"",'Truck Utilization'!A650)</f>
        <v/>
      </c>
      <c r="XEZ670" s="16" t="str">
        <f>IF('Truck Utilization'!B650=0,"",'Truck Utilization'!B650)</f>
        <v/>
      </c>
      <c r="XFA670" s="138">
        <f t="shared" si="248"/>
        <v>1</v>
      </c>
      <c r="XFB670" s="138" t="str">
        <f>IF('DSR Attendance'!A611="","",'DSR Attendance'!A611)</f>
        <v/>
      </c>
      <c r="XFC670" s="138" t="str">
        <f>IF('DSR Attendance'!B611="","",'DSR Attendance'!B611)</f>
        <v/>
      </c>
    </row>
    <row r="671" spans="1:55 16375:16383" ht="14.4" customHeight="1">
      <c r="A671" s="190" t="str">
        <f>IF(L671="","",VLOOKUP(L671,'Truck Utilization'!B$3:C$300,2,FALSE))</f>
        <v/>
      </c>
      <c r="B671" s="191"/>
      <c r="C671" s="192" t="str">
        <f>IF($B671="","",VLOOKUP($B671,'DSR Attendance'!$A$3:$E$273,5,FALSE))</f>
        <v/>
      </c>
      <c r="D671" s="193"/>
      <c r="E671" s="637"/>
      <c r="F671" s="195"/>
      <c r="G671" s="195"/>
      <c r="H671" s="195"/>
      <c r="I671" s="196" t="str">
        <f>IF(E671="","",VLOOKUP(E671,'Summarized Plan'!A:B,2,0))</f>
        <v/>
      </c>
      <c r="J671" s="194"/>
      <c r="K671" s="194" t="s">
        <v>378</v>
      </c>
      <c r="L671" s="195"/>
      <c r="M671" s="194" t="str">
        <f t="shared" si="249"/>
        <v/>
      </c>
      <c r="N671" s="195" t="str">
        <f>IF(E671="","",VLOOKUP(E671,'Summarized Plan'!$A:$C,3,0))</f>
        <v/>
      </c>
      <c r="O671" s="195" t="str">
        <f>IF(E671="","",VLOOKUP(E671,'Summarized Plan'!$A:$G,7,0))</f>
        <v/>
      </c>
      <c r="P671" s="196"/>
      <c r="Q671" s="198">
        <f t="shared" si="250"/>
        <v>0</v>
      </c>
      <c r="R671" s="197" t="str">
        <f>IF($B671="","",VLOOKUP($Q671,'DSR Attendance'!$A$3:$D$179,4,FALSE))</f>
        <v/>
      </c>
      <c r="S671" s="197"/>
      <c r="T671" s="197">
        <f t="shared" si="251"/>
        <v>0</v>
      </c>
      <c r="U671" s="197">
        <f t="shared" si="252"/>
        <v>0</v>
      </c>
      <c r="V671" s="197" t="str">
        <f t="shared" si="253"/>
        <v/>
      </c>
      <c r="W671" s="197"/>
      <c r="X671" s="197" t="str">
        <f>_xlfn.IFNA(IF(L671="","",VLOOKUP(L671,'Truck Utilization'!B$3:D$147,3,FALSE)),"")</f>
        <v/>
      </c>
      <c r="Y671" s="197" t="str">
        <f>IF(X671="","",IF(E671="","",VLOOKUP(E671,'Summarized Plan'!$A:$E,5,0)))</f>
        <v/>
      </c>
      <c r="Z671" s="197">
        <f t="shared" si="254"/>
        <v>0</v>
      </c>
      <c r="AA671" s="197">
        <f t="shared" si="255"/>
        <v>0</v>
      </c>
      <c r="AB671" s="197" t="str">
        <f t="shared" si="256"/>
        <v/>
      </c>
      <c r="AC671" s="197"/>
      <c r="AD671" s="197">
        <f t="shared" si="257"/>
        <v>0</v>
      </c>
      <c r="AE671" s="197">
        <f t="shared" si="258"/>
        <v>0</v>
      </c>
      <c r="AF671" s="197" t="str">
        <f t="shared" si="259"/>
        <v/>
      </c>
      <c r="AG671" s="194"/>
      <c r="AH671" s="194"/>
      <c r="AI671" s="194"/>
      <c r="AJ671" s="193"/>
      <c r="AK671" s="199"/>
      <c r="AL671" s="194"/>
      <c r="AM671" s="115" t="e">
        <f t="shared" si="260"/>
        <v>#VALUE!</v>
      </c>
      <c r="AO671" s="11">
        <f t="shared" si="261"/>
        <v>0</v>
      </c>
      <c r="AP671" s="11" t="e">
        <f t="shared" si="262"/>
        <v>#N/A</v>
      </c>
      <c r="AQ671" s="11" t="str">
        <f t="shared" si="263"/>
        <v/>
      </c>
      <c r="AS671" s="202">
        <f t="shared" si="264"/>
        <v>0</v>
      </c>
      <c r="AT671" s="11" t="str">
        <f t="shared" si="265"/>
        <v/>
      </c>
      <c r="AW671" s="116"/>
      <c r="AX671" s="115" t="e">
        <f t="shared" si="266"/>
        <v>#VALUE!</v>
      </c>
      <c r="AY671" s="278" t="str">
        <f t="shared" si="267"/>
        <v/>
      </c>
      <c r="BC671" s="115" t="str">
        <f>IF(E671="","",_xlfn.XLOOKUP(E671,'Summarized Plan'!A:A,'Summarized Plan'!K:K))</f>
        <v/>
      </c>
      <c r="XEU671" s="138">
        <f t="shared" si="268"/>
        <v>0</v>
      </c>
      <c r="XEV671" s="138" t="str">
        <f>IF(E671="","",B667)</f>
        <v/>
      </c>
      <c r="XEW671" s="153" t="str">
        <f t="shared" si="269"/>
        <v/>
      </c>
      <c r="XEX671" s="138" t="str">
        <f>IF(ISNA(VLOOKUP(E671,'Summarized Plan'!$A:$U,19,0)),"",VLOOKUP(E671,'Summarized Plan'!$A:$U,19,0))</f>
        <v/>
      </c>
      <c r="XEY671" s="16" t="str">
        <f>IF('Truck Utilization'!A651=0,"",'Truck Utilization'!A651)</f>
        <v/>
      </c>
      <c r="XEZ671" s="16" t="str">
        <f>IF('Truck Utilization'!B651=0,"",'Truck Utilization'!B651)</f>
        <v/>
      </c>
      <c r="XFA671" s="138">
        <f t="shared" si="248"/>
        <v>1</v>
      </c>
      <c r="XFB671" s="138" t="str">
        <f>IF('DSR Attendance'!A612="","",'DSR Attendance'!A612)</f>
        <v/>
      </c>
      <c r="XFC671" s="138" t="str">
        <f>IF('DSR Attendance'!B612="","",'DSR Attendance'!B612)</f>
        <v/>
      </c>
    </row>
    <row r="672" spans="1:55 16375:16383" ht="14.4" customHeight="1">
      <c r="A672" s="190" t="str">
        <f>IF(L672="","",VLOOKUP(L672,'Truck Utilization'!B$3:C$300,2,FALSE))</f>
        <v/>
      </c>
      <c r="B672" s="191"/>
      <c r="C672" s="192" t="str">
        <f>IF($B672="","",VLOOKUP($B672,'DSR Attendance'!$A$3:$E$273,5,FALSE))</f>
        <v/>
      </c>
      <c r="D672" s="193"/>
      <c r="E672" s="637"/>
      <c r="F672" s="195"/>
      <c r="G672" s="195"/>
      <c r="H672" s="195"/>
      <c r="I672" s="196" t="str">
        <f>IF(E672="","",VLOOKUP(E672,'Summarized Plan'!A:B,2,0))</f>
        <v/>
      </c>
      <c r="J672" s="194"/>
      <c r="K672" s="194" t="s">
        <v>378</v>
      </c>
      <c r="L672" s="195"/>
      <c r="M672" s="194" t="str">
        <f t="shared" si="249"/>
        <v/>
      </c>
      <c r="N672" s="195" t="str">
        <f>IF(E672="","",VLOOKUP(E672,'Summarized Plan'!$A:$C,3,0))</f>
        <v/>
      </c>
      <c r="O672" s="195" t="str">
        <f>IF(E672="","",VLOOKUP(E672,'Summarized Plan'!$A:$G,7,0))</f>
        <v/>
      </c>
      <c r="P672" s="196"/>
      <c r="Q672" s="198">
        <f t="shared" si="250"/>
        <v>0</v>
      </c>
      <c r="R672" s="197" t="str">
        <f>IF($B672="","",VLOOKUP($Q672,'DSR Attendance'!$A$3:$D$179,4,FALSE))</f>
        <v/>
      </c>
      <c r="S672" s="197"/>
      <c r="T672" s="197">
        <f t="shared" si="251"/>
        <v>0</v>
      </c>
      <c r="U672" s="197">
        <f t="shared" si="252"/>
        <v>0</v>
      </c>
      <c r="V672" s="197" t="str">
        <f t="shared" si="253"/>
        <v/>
      </c>
      <c r="W672" s="197"/>
      <c r="X672" s="197" t="str">
        <f>_xlfn.IFNA(IF(L672="","",VLOOKUP(L672,'Truck Utilization'!B$3:D$147,3,FALSE)),"")</f>
        <v/>
      </c>
      <c r="Y672" s="197" t="str">
        <f>IF(X672="","",IF(E672="","",VLOOKUP(E672,'Summarized Plan'!$A:$E,5,0)))</f>
        <v/>
      </c>
      <c r="Z672" s="197">
        <f t="shared" si="254"/>
        <v>0</v>
      </c>
      <c r="AA672" s="197">
        <f t="shared" si="255"/>
        <v>0</v>
      </c>
      <c r="AB672" s="197" t="str">
        <f t="shared" si="256"/>
        <v/>
      </c>
      <c r="AC672" s="197"/>
      <c r="AD672" s="197">
        <f t="shared" si="257"/>
        <v>0</v>
      </c>
      <c r="AE672" s="197">
        <f t="shared" si="258"/>
        <v>0</v>
      </c>
      <c r="AF672" s="197" t="str">
        <f t="shared" si="259"/>
        <v/>
      </c>
      <c r="AG672" s="194"/>
      <c r="AH672" s="194"/>
      <c r="AI672" s="194"/>
      <c r="AJ672" s="193"/>
      <c r="AK672" s="199"/>
      <c r="AL672" s="194"/>
      <c r="AM672" s="115" t="e">
        <f t="shared" si="260"/>
        <v>#VALUE!</v>
      </c>
      <c r="AO672" s="11">
        <f t="shared" si="261"/>
        <v>0</v>
      </c>
      <c r="AP672" s="11" t="e">
        <f t="shared" si="262"/>
        <v>#N/A</v>
      </c>
      <c r="AQ672" s="11" t="str">
        <f t="shared" si="263"/>
        <v/>
      </c>
      <c r="AS672" s="202">
        <f t="shared" si="264"/>
        <v>0</v>
      </c>
      <c r="AT672" s="11" t="str">
        <f t="shared" si="265"/>
        <v/>
      </c>
      <c r="AW672" s="116"/>
      <c r="AX672" s="115" t="e">
        <f t="shared" si="266"/>
        <v>#VALUE!</v>
      </c>
      <c r="AY672" s="278" t="str">
        <f t="shared" si="267"/>
        <v/>
      </c>
      <c r="BC672" s="115" t="str">
        <f>IF(E672="","",_xlfn.XLOOKUP(E672,'Summarized Plan'!A:A,'Summarized Plan'!K:K))</f>
        <v/>
      </c>
      <c r="XEU672" s="138">
        <f t="shared" si="268"/>
        <v>0</v>
      </c>
      <c r="XEV672" s="138" t="str">
        <f>IF(E672="","",B672)</f>
        <v/>
      </c>
      <c r="XEW672" s="153" t="str">
        <f t="shared" si="269"/>
        <v/>
      </c>
      <c r="XEX672" s="138" t="str">
        <f>IF(ISNA(VLOOKUP(E672,'Summarized Plan'!$A:$U,19,0)),"",VLOOKUP(E672,'Summarized Plan'!$A:$U,19,0))</f>
        <v/>
      </c>
      <c r="XEY672" s="16" t="str">
        <f>IF('Truck Utilization'!A652=0,"",'Truck Utilization'!A652)</f>
        <v/>
      </c>
      <c r="XEZ672" s="16" t="str">
        <f>IF('Truck Utilization'!B652=0,"",'Truck Utilization'!B652)</f>
        <v/>
      </c>
      <c r="XFA672" s="138">
        <f t="shared" si="248"/>
        <v>1</v>
      </c>
      <c r="XFB672" s="138" t="str">
        <f>IF('DSR Attendance'!A613="","",'DSR Attendance'!A613)</f>
        <v/>
      </c>
      <c r="XFC672" s="138" t="str">
        <f>IF('DSR Attendance'!B613="","",'DSR Attendance'!B613)</f>
        <v/>
      </c>
    </row>
    <row r="673" spans="1:55 16375:16383" ht="14.4" customHeight="1">
      <c r="A673" s="190" t="str">
        <f>IF(L673="","",VLOOKUP(L673,'Truck Utilization'!B$3:C$300,2,FALSE))</f>
        <v/>
      </c>
      <c r="B673" s="191"/>
      <c r="C673" s="192" t="str">
        <f>IF($B673="","",VLOOKUP($B673,'DSR Attendance'!$A$3:$E$273,5,FALSE))</f>
        <v/>
      </c>
      <c r="D673" s="193"/>
      <c r="E673" s="637"/>
      <c r="F673" s="195"/>
      <c r="G673" s="195"/>
      <c r="H673" s="195"/>
      <c r="I673" s="196" t="str">
        <f>IF(E673="","",VLOOKUP(E673,'Summarized Plan'!A:B,2,0))</f>
        <v/>
      </c>
      <c r="J673" s="194"/>
      <c r="K673" s="194" t="s">
        <v>378</v>
      </c>
      <c r="L673" s="195"/>
      <c r="M673" s="194" t="str">
        <f t="shared" si="249"/>
        <v/>
      </c>
      <c r="N673" s="195" t="str">
        <f>IF(E673="","",VLOOKUP(E673,'Summarized Plan'!$A:$C,3,0))</f>
        <v/>
      </c>
      <c r="O673" s="195" t="str">
        <f>IF(E673="","",VLOOKUP(E673,'Summarized Plan'!$A:$G,7,0))</f>
        <v/>
      </c>
      <c r="P673" s="196"/>
      <c r="Q673" s="198">
        <f t="shared" si="250"/>
        <v>0</v>
      </c>
      <c r="R673" s="197" t="str">
        <f>IF($B673="","",VLOOKUP($Q673,'DSR Attendance'!$A$3:$D$179,4,FALSE))</f>
        <v/>
      </c>
      <c r="S673" s="197"/>
      <c r="T673" s="197">
        <f t="shared" si="251"/>
        <v>0</v>
      </c>
      <c r="U673" s="197">
        <f t="shared" si="252"/>
        <v>0</v>
      </c>
      <c r="V673" s="197" t="str">
        <f t="shared" si="253"/>
        <v/>
      </c>
      <c r="W673" s="197"/>
      <c r="X673" s="197" t="str">
        <f>_xlfn.IFNA(IF(L673="","",VLOOKUP(L673,'Truck Utilization'!B$3:D$147,3,FALSE)),"")</f>
        <v/>
      </c>
      <c r="Y673" s="197" t="str">
        <f>IF(X673="","",IF(E673="","",VLOOKUP(E673,'Summarized Plan'!$A:$E,5,0)))</f>
        <v/>
      </c>
      <c r="Z673" s="197">
        <f t="shared" si="254"/>
        <v>0</v>
      </c>
      <c r="AA673" s="197">
        <f t="shared" si="255"/>
        <v>0</v>
      </c>
      <c r="AB673" s="197" t="str">
        <f t="shared" si="256"/>
        <v/>
      </c>
      <c r="AC673" s="197"/>
      <c r="AD673" s="197">
        <f t="shared" si="257"/>
        <v>0</v>
      </c>
      <c r="AE673" s="197">
        <f t="shared" si="258"/>
        <v>0</v>
      </c>
      <c r="AF673" s="197" t="str">
        <f t="shared" si="259"/>
        <v/>
      </c>
      <c r="AG673" s="194"/>
      <c r="AH673" s="194"/>
      <c r="AI673" s="194"/>
      <c r="AJ673" s="193"/>
      <c r="AK673" s="199"/>
      <c r="AL673" s="194"/>
      <c r="AM673" s="115" t="e">
        <f t="shared" si="260"/>
        <v>#VALUE!</v>
      </c>
      <c r="AO673" s="11">
        <f t="shared" si="261"/>
        <v>0</v>
      </c>
      <c r="AP673" s="11" t="e">
        <f t="shared" si="262"/>
        <v>#N/A</v>
      </c>
      <c r="AQ673" s="11" t="str">
        <f t="shared" si="263"/>
        <v/>
      </c>
      <c r="AS673" s="202">
        <f t="shared" si="264"/>
        <v>0</v>
      </c>
      <c r="AT673" s="11" t="str">
        <f t="shared" si="265"/>
        <v/>
      </c>
      <c r="AW673" s="116"/>
      <c r="AX673" s="115" t="e">
        <f t="shared" si="266"/>
        <v>#VALUE!</v>
      </c>
      <c r="AY673" s="278" t="str">
        <f t="shared" si="267"/>
        <v/>
      </c>
      <c r="BC673" s="115" t="str">
        <f>IF(E673="","",_xlfn.XLOOKUP(E673,'Summarized Plan'!A:A,'Summarized Plan'!K:K))</f>
        <v/>
      </c>
      <c r="XEU673" s="138">
        <f t="shared" si="268"/>
        <v>0</v>
      </c>
      <c r="XEV673" s="138" t="str">
        <f>IF(E673="","",B672)</f>
        <v/>
      </c>
      <c r="XEW673" s="153" t="str">
        <f t="shared" si="269"/>
        <v/>
      </c>
      <c r="XEX673" s="138" t="str">
        <f>IF(ISNA(VLOOKUP(E673,'Summarized Plan'!$A:$U,19,0)),"",VLOOKUP(E673,'Summarized Plan'!$A:$U,19,0))</f>
        <v/>
      </c>
      <c r="XEY673" s="16" t="str">
        <f>IF('Truck Utilization'!A653=0,"",'Truck Utilization'!A653)</f>
        <v/>
      </c>
      <c r="XEZ673" s="16" t="str">
        <f>IF('Truck Utilization'!B653=0,"",'Truck Utilization'!B653)</f>
        <v/>
      </c>
      <c r="XFA673" s="138">
        <f t="shared" si="248"/>
        <v>1</v>
      </c>
      <c r="XFB673" s="138" t="str">
        <f>IF('DSR Attendance'!A614="","",'DSR Attendance'!A614)</f>
        <v/>
      </c>
      <c r="XFC673" s="138" t="str">
        <f>IF('DSR Attendance'!B614="","",'DSR Attendance'!B614)</f>
        <v/>
      </c>
    </row>
    <row r="674" spans="1:55 16375:16383" ht="14.4" customHeight="1">
      <c r="A674" s="190" t="str">
        <f>IF(L674="","",VLOOKUP(L674,'Truck Utilization'!B$3:C$300,2,FALSE))</f>
        <v/>
      </c>
      <c r="B674" s="191"/>
      <c r="C674" s="192" t="str">
        <f>IF($B674="","",VLOOKUP($B674,'DSR Attendance'!$A$3:$E$273,5,FALSE))</f>
        <v/>
      </c>
      <c r="D674" s="193"/>
      <c r="E674" s="637"/>
      <c r="F674" s="195"/>
      <c r="G674" s="195"/>
      <c r="H674" s="195"/>
      <c r="I674" s="196" t="str">
        <f>IF(E674="","",VLOOKUP(E674,'Summarized Plan'!A:B,2,0))</f>
        <v/>
      </c>
      <c r="J674" s="194"/>
      <c r="K674" s="194" t="s">
        <v>378</v>
      </c>
      <c r="L674" s="195"/>
      <c r="M674" s="194" t="str">
        <f t="shared" si="249"/>
        <v/>
      </c>
      <c r="N674" s="195" t="str">
        <f>IF(E674="","",VLOOKUP(E674,'Summarized Plan'!$A:$C,3,0))</f>
        <v/>
      </c>
      <c r="O674" s="195" t="str">
        <f>IF(E674="","",VLOOKUP(E674,'Summarized Plan'!$A:$G,7,0))</f>
        <v/>
      </c>
      <c r="P674" s="196"/>
      <c r="Q674" s="198">
        <f t="shared" si="250"/>
        <v>0</v>
      </c>
      <c r="R674" s="197" t="str">
        <f>IF($B674="","",VLOOKUP($Q674,'DSR Attendance'!$A$3:$D$179,4,FALSE))</f>
        <v/>
      </c>
      <c r="S674" s="197"/>
      <c r="T674" s="197">
        <f t="shared" si="251"/>
        <v>0</v>
      </c>
      <c r="U674" s="197">
        <f t="shared" si="252"/>
        <v>0</v>
      </c>
      <c r="V674" s="197" t="str">
        <f t="shared" si="253"/>
        <v/>
      </c>
      <c r="W674" s="197"/>
      <c r="X674" s="197" t="str">
        <f>_xlfn.IFNA(IF(L674="","",VLOOKUP(L674,'Truck Utilization'!B$3:D$147,3,FALSE)),"")</f>
        <v/>
      </c>
      <c r="Y674" s="197" t="str">
        <f>IF(X674="","",IF(E674="","",VLOOKUP(E674,'Summarized Plan'!$A:$E,5,0)))</f>
        <v/>
      </c>
      <c r="Z674" s="197">
        <f t="shared" si="254"/>
        <v>0</v>
      </c>
      <c r="AA674" s="197">
        <f t="shared" si="255"/>
        <v>0</v>
      </c>
      <c r="AB674" s="197" t="str">
        <f t="shared" si="256"/>
        <v/>
      </c>
      <c r="AC674" s="197"/>
      <c r="AD674" s="197">
        <f t="shared" si="257"/>
        <v>0</v>
      </c>
      <c r="AE674" s="197">
        <f t="shared" si="258"/>
        <v>0</v>
      </c>
      <c r="AF674" s="197" t="str">
        <f t="shared" si="259"/>
        <v/>
      </c>
      <c r="AG674" s="194"/>
      <c r="AH674" s="194"/>
      <c r="AI674" s="194"/>
      <c r="AJ674" s="193"/>
      <c r="AK674" s="199"/>
      <c r="AL674" s="194"/>
      <c r="AM674" s="115" t="e">
        <f t="shared" si="260"/>
        <v>#VALUE!</v>
      </c>
      <c r="AO674" s="11">
        <f t="shared" si="261"/>
        <v>0</v>
      </c>
      <c r="AP674" s="11" t="e">
        <f t="shared" si="262"/>
        <v>#N/A</v>
      </c>
      <c r="AQ674" s="11" t="str">
        <f t="shared" si="263"/>
        <v/>
      </c>
      <c r="AS674" s="202">
        <f t="shared" si="264"/>
        <v>0</v>
      </c>
      <c r="AT674" s="11" t="str">
        <f t="shared" si="265"/>
        <v/>
      </c>
      <c r="AW674" s="116"/>
      <c r="AX674" s="115" t="e">
        <f t="shared" si="266"/>
        <v>#VALUE!</v>
      </c>
      <c r="AY674" s="278" t="str">
        <f t="shared" si="267"/>
        <v/>
      </c>
      <c r="BC674" s="115" t="str">
        <f>IF(E674="","",_xlfn.XLOOKUP(E674,'Summarized Plan'!A:A,'Summarized Plan'!K:K))</f>
        <v/>
      </c>
      <c r="XEU674" s="138">
        <f t="shared" si="268"/>
        <v>0</v>
      </c>
      <c r="XEV674" s="138" t="str">
        <f>IF(E674="","",B672)</f>
        <v/>
      </c>
      <c r="XEW674" s="153" t="str">
        <f t="shared" si="269"/>
        <v/>
      </c>
      <c r="XEX674" s="138" t="str">
        <f>IF(ISNA(VLOOKUP(E674,'Summarized Plan'!$A:$U,19,0)),"",VLOOKUP(E674,'Summarized Plan'!$A:$U,19,0))</f>
        <v/>
      </c>
      <c r="XEY674" s="16" t="str">
        <f>IF('Truck Utilization'!A654=0,"",'Truck Utilization'!A654)</f>
        <v/>
      </c>
      <c r="XEZ674" s="16" t="str">
        <f>IF('Truck Utilization'!B654=0,"",'Truck Utilization'!B654)</f>
        <v/>
      </c>
      <c r="XFA674" s="138">
        <f t="shared" si="248"/>
        <v>1</v>
      </c>
      <c r="XFB674" s="138" t="str">
        <f>IF('DSR Attendance'!A615="","",'DSR Attendance'!A615)</f>
        <v/>
      </c>
      <c r="XFC674" s="138" t="str">
        <f>IF('DSR Attendance'!B615="","",'DSR Attendance'!B615)</f>
        <v/>
      </c>
    </row>
    <row r="675" spans="1:55 16375:16383" ht="14.4" customHeight="1">
      <c r="A675" s="190" t="str">
        <f>IF(L675="","",VLOOKUP(L675,'Truck Utilization'!B$3:C$300,2,FALSE))</f>
        <v/>
      </c>
      <c r="B675" s="191"/>
      <c r="C675" s="192" t="str">
        <f>IF($B675="","",VLOOKUP($B675,'DSR Attendance'!$A$3:$E$273,5,FALSE))</f>
        <v/>
      </c>
      <c r="D675" s="193"/>
      <c r="E675" s="637"/>
      <c r="F675" s="195"/>
      <c r="G675" s="195"/>
      <c r="H675" s="195"/>
      <c r="I675" s="196" t="str">
        <f>IF(E675="","",VLOOKUP(E675,'Summarized Plan'!A:B,2,0))</f>
        <v/>
      </c>
      <c r="J675" s="194"/>
      <c r="K675" s="194" t="s">
        <v>378</v>
      </c>
      <c r="L675" s="195"/>
      <c r="M675" s="194" t="str">
        <f t="shared" si="249"/>
        <v/>
      </c>
      <c r="N675" s="195" t="str">
        <f>IF(E675="","",VLOOKUP(E675,'Summarized Plan'!$A:$C,3,0))</f>
        <v/>
      </c>
      <c r="O675" s="195" t="str">
        <f>IF(E675="","",VLOOKUP(E675,'Summarized Plan'!$A:$G,7,0))</f>
        <v/>
      </c>
      <c r="P675" s="196"/>
      <c r="Q675" s="198">
        <f t="shared" si="250"/>
        <v>0</v>
      </c>
      <c r="R675" s="197" t="str">
        <f>IF($B675="","",VLOOKUP($Q675,'DSR Attendance'!$A$3:$D$179,4,FALSE))</f>
        <v/>
      </c>
      <c r="S675" s="197"/>
      <c r="T675" s="197">
        <f t="shared" si="251"/>
        <v>0</v>
      </c>
      <c r="U675" s="197">
        <f t="shared" si="252"/>
        <v>0</v>
      </c>
      <c r="V675" s="197" t="str">
        <f t="shared" si="253"/>
        <v/>
      </c>
      <c r="W675" s="197"/>
      <c r="X675" s="197" t="str">
        <f>_xlfn.IFNA(IF(L675="","",VLOOKUP(L675,'Truck Utilization'!B$3:D$147,3,FALSE)),"")</f>
        <v/>
      </c>
      <c r="Y675" s="197" t="str">
        <f>IF(X675="","",IF(E675="","",VLOOKUP(E675,'Summarized Plan'!$A:$E,5,0)))</f>
        <v/>
      </c>
      <c r="Z675" s="197">
        <f t="shared" si="254"/>
        <v>0</v>
      </c>
      <c r="AA675" s="197">
        <f t="shared" si="255"/>
        <v>0</v>
      </c>
      <c r="AB675" s="197" t="str">
        <f t="shared" si="256"/>
        <v/>
      </c>
      <c r="AC675" s="197"/>
      <c r="AD675" s="197">
        <f t="shared" si="257"/>
        <v>0</v>
      </c>
      <c r="AE675" s="197">
        <f t="shared" si="258"/>
        <v>0</v>
      </c>
      <c r="AF675" s="197" t="str">
        <f t="shared" si="259"/>
        <v/>
      </c>
      <c r="AG675" s="194"/>
      <c r="AH675" s="194"/>
      <c r="AI675" s="194"/>
      <c r="AJ675" s="193"/>
      <c r="AK675" s="199"/>
      <c r="AL675" s="194"/>
      <c r="AM675" s="115" t="e">
        <f t="shared" si="260"/>
        <v>#VALUE!</v>
      </c>
      <c r="AO675" s="11">
        <f t="shared" si="261"/>
        <v>0</v>
      </c>
      <c r="AP675" s="11" t="e">
        <f t="shared" si="262"/>
        <v>#N/A</v>
      </c>
      <c r="AQ675" s="11" t="str">
        <f t="shared" si="263"/>
        <v/>
      </c>
      <c r="AS675" s="202">
        <f t="shared" si="264"/>
        <v>0</v>
      </c>
      <c r="AT675" s="11" t="str">
        <f t="shared" si="265"/>
        <v/>
      </c>
      <c r="AW675" s="116"/>
      <c r="AX675" s="115" t="e">
        <f t="shared" si="266"/>
        <v>#VALUE!</v>
      </c>
      <c r="AY675" s="278" t="str">
        <f t="shared" si="267"/>
        <v/>
      </c>
      <c r="BC675" s="115" t="str">
        <f>IF(E675="","",_xlfn.XLOOKUP(E675,'Summarized Plan'!A:A,'Summarized Plan'!K:K))</f>
        <v/>
      </c>
      <c r="XEU675" s="138">
        <f t="shared" si="268"/>
        <v>0</v>
      </c>
      <c r="XEV675" s="138" t="str">
        <f>IF(E675="","",B672)</f>
        <v/>
      </c>
      <c r="XEW675" s="153" t="str">
        <f t="shared" si="269"/>
        <v/>
      </c>
      <c r="XEX675" s="138" t="str">
        <f>IF(ISNA(VLOOKUP(E675,'Summarized Plan'!$A:$U,19,0)),"",VLOOKUP(E675,'Summarized Plan'!$A:$U,19,0))</f>
        <v/>
      </c>
      <c r="XEY675" s="16" t="str">
        <f>IF('Truck Utilization'!A655=0,"",'Truck Utilization'!A655)</f>
        <v/>
      </c>
      <c r="XEZ675" s="16" t="str">
        <f>IF('Truck Utilization'!B655=0,"",'Truck Utilization'!B655)</f>
        <v/>
      </c>
      <c r="XFA675" s="138">
        <f t="shared" si="248"/>
        <v>1</v>
      </c>
      <c r="XFB675" s="138" t="str">
        <f>IF('DSR Attendance'!A616="","",'DSR Attendance'!A616)</f>
        <v/>
      </c>
      <c r="XFC675" s="138" t="str">
        <f>IF('DSR Attendance'!B616="","",'DSR Attendance'!B616)</f>
        <v/>
      </c>
    </row>
    <row r="676" spans="1:55 16375:16383" ht="14.4" customHeight="1">
      <c r="A676" s="190" t="str">
        <f>IF(L676="","",VLOOKUP(L676,'Truck Utilization'!B$3:C$300,2,FALSE))</f>
        <v/>
      </c>
      <c r="B676" s="191"/>
      <c r="C676" s="192" t="str">
        <f>IF($B676="","",VLOOKUP($B676,'DSR Attendance'!$A$3:$E$273,5,FALSE))</f>
        <v/>
      </c>
      <c r="D676" s="193"/>
      <c r="E676" s="637"/>
      <c r="F676" s="195"/>
      <c r="G676" s="195"/>
      <c r="H676" s="195"/>
      <c r="I676" s="196" t="str">
        <f>IF(E676="","",VLOOKUP(E676,'Summarized Plan'!A:B,2,0))</f>
        <v/>
      </c>
      <c r="J676" s="194"/>
      <c r="K676" s="194" t="s">
        <v>378</v>
      </c>
      <c r="L676" s="195"/>
      <c r="M676" s="194" t="str">
        <f t="shared" si="249"/>
        <v/>
      </c>
      <c r="N676" s="195" t="str">
        <f>IF(E676="","",VLOOKUP(E676,'Summarized Plan'!$A:$C,3,0))</f>
        <v/>
      </c>
      <c r="O676" s="195" t="str">
        <f>IF(E676="","",VLOOKUP(E676,'Summarized Plan'!$A:$G,7,0))</f>
        <v/>
      </c>
      <c r="P676" s="196"/>
      <c r="Q676" s="198">
        <f t="shared" si="250"/>
        <v>0</v>
      </c>
      <c r="R676" s="197" t="str">
        <f>IF($B676="","",VLOOKUP($Q676,'DSR Attendance'!$A$3:$D$179,4,FALSE))</f>
        <v/>
      </c>
      <c r="S676" s="197"/>
      <c r="T676" s="197">
        <f t="shared" si="251"/>
        <v>0</v>
      </c>
      <c r="U676" s="197">
        <f t="shared" si="252"/>
        <v>0</v>
      </c>
      <c r="V676" s="197" t="str">
        <f t="shared" si="253"/>
        <v/>
      </c>
      <c r="W676" s="197"/>
      <c r="X676" s="197" t="str">
        <f>_xlfn.IFNA(IF(L676="","",VLOOKUP(L676,'Truck Utilization'!B$3:D$147,3,FALSE)),"")</f>
        <v/>
      </c>
      <c r="Y676" s="197" t="str">
        <f>IF(X676="","",IF(E676="","",VLOOKUP(E676,'Summarized Plan'!$A:$E,5,0)))</f>
        <v/>
      </c>
      <c r="Z676" s="197">
        <f t="shared" si="254"/>
        <v>0</v>
      </c>
      <c r="AA676" s="197">
        <f t="shared" si="255"/>
        <v>0</v>
      </c>
      <c r="AB676" s="197" t="str">
        <f t="shared" si="256"/>
        <v/>
      </c>
      <c r="AC676" s="197"/>
      <c r="AD676" s="197">
        <f t="shared" si="257"/>
        <v>0</v>
      </c>
      <c r="AE676" s="197">
        <f t="shared" si="258"/>
        <v>0</v>
      </c>
      <c r="AF676" s="197" t="str">
        <f t="shared" si="259"/>
        <v/>
      </c>
      <c r="AG676" s="194"/>
      <c r="AH676" s="194"/>
      <c r="AI676" s="194"/>
      <c r="AJ676" s="193"/>
      <c r="AK676" s="199"/>
      <c r="AL676" s="194"/>
      <c r="AM676" s="115" t="e">
        <f t="shared" si="260"/>
        <v>#VALUE!</v>
      </c>
      <c r="AO676" s="11">
        <f t="shared" si="261"/>
        <v>0</v>
      </c>
      <c r="AP676" s="11" t="e">
        <f t="shared" si="262"/>
        <v>#N/A</v>
      </c>
      <c r="AQ676" s="11" t="str">
        <f t="shared" si="263"/>
        <v/>
      </c>
      <c r="AS676" s="202">
        <f t="shared" si="264"/>
        <v>0</v>
      </c>
      <c r="AT676" s="11" t="str">
        <f t="shared" si="265"/>
        <v/>
      </c>
      <c r="AW676" s="116"/>
      <c r="AX676" s="115" t="e">
        <f t="shared" si="266"/>
        <v>#VALUE!</v>
      </c>
      <c r="AY676" s="278" t="str">
        <f t="shared" si="267"/>
        <v/>
      </c>
      <c r="BC676" s="115" t="str">
        <f>IF(E676="","",_xlfn.XLOOKUP(E676,'Summarized Plan'!A:A,'Summarized Plan'!K:K))</f>
        <v/>
      </c>
      <c r="XEU676" s="138">
        <f t="shared" si="268"/>
        <v>0</v>
      </c>
      <c r="XEV676" s="138" t="str">
        <f>IF(E676="","",B672)</f>
        <v/>
      </c>
      <c r="XEW676" s="153" t="str">
        <f t="shared" si="269"/>
        <v/>
      </c>
      <c r="XEX676" s="138" t="str">
        <f>IF(ISNA(VLOOKUP(E676,'Summarized Plan'!$A:$U,19,0)),"",VLOOKUP(E676,'Summarized Plan'!$A:$U,19,0))</f>
        <v/>
      </c>
      <c r="XEY676" s="16" t="str">
        <f>IF('Truck Utilization'!A656=0,"",'Truck Utilization'!A656)</f>
        <v/>
      </c>
      <c r="XEZ676" s="16" t="str">
        <f>IF('Truck Utilization'!B656=0,"",'Truck Utilization'!B656)</f>
        <v/>
      </c>
      <c r="XFA676" s="138">
        <f t="shared" si="248"/>
        <v>1</v>
      </c>
      <c r="XFB676" s="138" t="str">
        <f>IF('DSR Attendance'!A617="","",'DSR Attendance'!A617)</f>
        <v/>
      </c>
      <c r="XFC676" s="138" t="str">
        <f>IF('DSR Attendance'!B617="","",'DSR Attendance'!B617)</f>
        <v/>
      </c>
    </row>
    <row r="677" spans="1:55 16375:16383" ht="14.4" customHeight="1">
      <c r="A677" s="190" t="str">
        <f>IF(L677="","",VLOOKUP(L677,'Truck Utilization'!B$3:C$300,2,FALSE))</f>
        <v/>
      </c>
      <c r="B677" s="191"/>
      <c r="C677" s="192" t="str">
        <f>IF($B677="","",VLOOKUP($B677,'DSR Attendance'!$A$3:$E$273,5,FALSE))</f>
        <v/>
      </c>
      <c r="D677" s="193"/>
      <c r="E677" s="637"/>
      <c r="F677" s="195"/>
      <c r="G677" s="195"/>
      <c r="H677" s="195"/>
      <c r="I677" s="196" t="str">
        <f>IF(E677="","",VLOOKUP(E677,'Summarized Plan'!A:B,2,0))</f>
        <v/>
      </c>
      <c r="J677" s="194"/>
      <c r="K677" s="194" t="s">
        <v>378</v>
      </c>
      <c r="L677" s="195"/>
      <c r="M677" s="194" t="str">
        <f t="shared" si="249"/>
        <v/>
      </c>
      <c r="N677" s="195" t="str">
        <f>IF(E677="","",VLOOKUP(E677,'Summarized Plan'!$A:$C,3,0))</f>
        <v/>
      </c>
      <c r="O677" s="195" t="str">
        <f>IF(E677="","",VLOOKUP(E677,'Summarized Plan'!$A:$G,7,0))</f>
        <v/>
      </c>
      <c r="P677" s="196"/>
      <c r="Q677" s="198">
        <f t="shared" si="250"/>
        <v>0</v>
      </c>
      <c r="R677" s="197" t="str">
        <f>IF($B677="","",VLOOKUP($Q677,'DSR Attendance'!$A$3:$D$179,4,FALSE))</f>
        <v/>
      </c>
      <c r="S677" s="197"/>
      <c r="T677" s="197">
        <f t="shared" si="251"/>
        <v>0</v>
      </c>
      <c r="U677" s="197">
        <f t="shared" si="252"/>
        <v>0</v>
      </c>
      <c r="V677" s="197" t="str">
        <f t="shared" si="253"/>
        <v/>
      </c>
      <c r="W677" s="197"/>
      <c r="X677" s="197" t="str">
        <f>_xlfn.IFNA(IF(L677="","",VLOOKUP(L677,'Truck Utilization'!B$3:D$147,3,FALSE)),"")</f>
        <v/>
      </c>
      <c r="Y677" s="197" t="str">
        <f>IF(X677="","",IF(E677="","",VLOOKUP(E677,'Summarized Plan'!$A:$E,5,0)))</f>
        <v/>
      </c>
      <c r="Z677" s="197">
        <f t="shared" si="254"/>
        <v>0</v>
      </c>
      <c r="AA677" s="197">
        <f t="shared" si="255"/>
        <v>0</v>
      </c>
      <c r="AB677" s="197" t="str">
        <f t="shared" si="256"/>
        <v/>
      </c>
      <c r="AC677" s="197"/>
      <c r="AD677" s="197">
        <f t="shared" si="257"/>
        <v>0</v>
      </c>
      <c r="AE677" s="197">
        <f t="shared" si="258"/>
        <v>0</v>
      </c>
      <c r="AF677" s="197" t="str">
        <f t="shared" si="259"/>
        <v/>
      </c>
      <c r="AG677" s="194"/>
      <c r="AH677" s="194"/>
      <c r="AI677" s="194"/>
      <c r="AJ677" s="193"/>
      <c r="AK677" s="199"/>
      <c r="AL677" s="194"/>
      <c r="AM677" s="115" t="e">
        <f t="shared" si="260"/>
        <v>#VALUE!</v>
      </c>
      <c r="AO677" s="11">
        <f t="shared" si="261"/>
        <v>0</v>
      </c>
      <c r="AP677" s="11" t="e">
        <f t="shared" si="262"/>
        <v>#N/A</v>
      </c>
      <c r="AQ677" s="11" t="str">
        <f t="shared" si="263"/>
        <v/>
      </c>
      <c r="AS677" s="202">
        <f t="shared" si="264"/>
        <v>0</v>
      </c>
      <c r="AT677" s="11" t="str">
        <f t="shared" si="265"/>
        <v/>
      </c>
      <c r="AW677" s="116"/>
      <c r="AX677" s="115" t="e">
        <f t="shared" si="266"/>
        <v>#VALUE!</v>
      </c>
      <c r="AY677" s="278" t="str">
        <f t="shared" si="267"/>
        <v/>
      </c>
      <c r="BC677" s="115" t="str">
        <f>IF(E677="","",_xlfn.XLOOKUP(E677,'Summarized Plan'!A:A,'Summarized Plan'!K:K))</f>
        <v/>
      </c>
    </row>
    <row r="678" spans="1:55 16375:16383" ht="14.4" customHeight="1">
      <c r="A678" s="190" t="str">
        <f>IF(L678="","",VLOOKUP(L678,'Truck Utilization'!B$3:C$300,2,FALSE))</f>
        <v/>
      </c>
      <c r="B678" s="191"/>
      <c r="C678" s="192" t="str">
        <f>IF($B678="","",VLOOKUP($B678,'DSR Attendance'!$A$3:$E$273,5,FALSE))</f>
        <v/>
      </c>
      <c r="D678" s="193"/>
      <c r="E678" s="637"/>
      <c r="F678" s="195"/>
      <c r="G678" s="195"/>
      <c r="H678" s="195"/>
      <c r="I678" s="196" t="str">
        <f>IF(E678="","",VLOOKUP(E678,'Summarized Plan'!A:B,2,0))</f>
        <v/>
      </c>
      <c r="J678" s="194"/>
      <c r="K678" s="194" t="s">
        <v>378</v>
      </c>
      <c r="L678" s="195"/>
      <c r="M678" s="194" t="str">
        <f t="shared" si="249"/>
        <v/>
      </c>
      <c r="N678" s="195" t="str">
        <f>IF(E678="","",VLOOKUP(E678,'Summarized Plan'!$A:$C,3,0))</f>
        <v/>
      </c>
      <c r="O678" s="195" t="str">
        <f>IF(E678="","",VLOOKUP(E678,'Summarized Plan'!$A:$G,7,0))</f>
        <v/>
      </c>
      <c r="P678" s="196"/>
      <c r="Q678" s="198">
        <f t="shared" si="250"/>
        <v>0</v>
      </c>
      <c r="R678" s="197" t="str">
        <f>IF($B678="","",VLOOKUP($Q678,'DSR Attendance'!$A$3:$D$179,4,FALSE))</f>
        <v/>
      </c>
      <c r="S678" s="197"/>
      <c r="T678" s="197">
        <f t="shared" si="251"/>
        <v>0</v>
      </c>
      <c r="U678" s="197">
        <f t="shared" si="252"/>
        <v>0</v>
      </c>
      <c r="V678" s="197" t="str">
        <f t="shared" si="253"/>
        <v/>
      </c>
      <c r="W678" s="197"/>
      <c r="X678" s="197" t="str">
        <f>_xlfn.IFNA(IF(L678="","",VLOOKUP(L678,'Truck Utilization'!B$3:D$147,3,FALSE)),"")</f>
        <v/>
      </c>
      <c r="Y678" s="197" t="str">
        <f>IF(X678="","",IF(E678="","",VLOOKUP(E678,'Summarized Plan'!$A:$E,5,0)))</f>
        <v/>
      </c>
      <c r="Z678" s="197">
        <f t="shared" si="254"/>
        <v>0</v>
      </c>
      <c r="AA678" s="197">
        <f t="shared" si="255"/>
        <v>0</v>
      </c>
      <c r="AB678" s="197" t="str">
        <f t="shared" si="256"/>
        <v/>
      </c>
      <c r="AC678" s="197"/>
      <c r="AD678" s="197">
        <f t="shared" si="257"/>
        <v>0</v>
      </c>
      <c r="AE678" s="197">
        <f t="shared" si="258"/>
        <v>0</v>
      </c>
      <c r="AF678" s="197" t="str">
        <f t="shared" si="259"/>
        <v/>
      </c>
      <c r="AG678" s="194"/>
      <c r="AH678" s="194"/>
      <c r="AI678" s="194"/>
      <c r="AJ678" s="193"/>
      <c r="AK678" s="199"/>
      <c r="AL678" s="194"/>
      <c r="AM678" s="115" t="e">
        <f t="shared" si="260"/>
        <v>#VALUE!</v>
      </c>
      <c r="AO678" s="11">
        <f t="shared" si="261"/>
        <v>0</v>
      </c>
      <c r="AP678" s="11" t="e">
        <f t="shared" si="262"/>
        <v>#N/A</v>
      </c>
      <c r="AQ678" s="11" t="str">
        <f t="shared" si="263"/>
        <v/>
      </c>
      <c r="AS678" s="202">
        <f t="shared" si="264"/>
        <v>0</v>
      </c>
      <c r="AT678" s="11" t="str">
        <f t="shared" si="265"/>
        <v/>
      </c>
      <c r="AW678" s="116"/>
      <c r="AX678" s="115" t="e">
        <f t="shared" si="266"/>
        <v>#VALUE!</v>
      </c>
      <c r="AY678" s="278" t="str">
        <f t="shared" si="267"/>
        <v/>
      </c>
      <c r="BC678" s="115" t="str">
        <f>IF(E678="","",_xlfn.XLOOKUP(E678,'Summarized Plan'!A:A,'Summarized Plan'!K:K))</f>
        <v/>
      </c>
    </row>
    <row r="679" spans="1:55 16375:16383" ht="14.4" customHeight="1">
      <c r="A679" s="190" t="str">
        <f>IF(L679="","",VLOOKUP(L679,'Truck Utilization'!B$3:C$300,2,FALSE))</f>
        <v/>
      </c>
      <c r="B679" s="191"/>
      <c r="C679" s="192" t="str">
        <f>IF($B679="","",VLOOKUP($B679,'DSR Attendance'!$A$3:$E$273,5,FALSE))</f>
        <v/>
      </c>
      <c r="D679" s="193"/>
      <c r="E679" s="637"/>
      <c r="F679" s="195"/>
      <c r="G679" s="195"/>
      <c r="H679" s="195"/>
      <c r="I679" s="196" t="str">
        <f>IF(E679="","",VLOOKUP(E679,'Summarized Plan'!A:B,2,0))</f>
        <v/>
      </c>
      <c r="J679" s="194"/>
      <c r="K679" s="194" t="s">
        <v>378</v>
      </c>
      <c r="L679" s="195"/>
      <c r="M679" s="194" t="str">
        <f t="shared" si="249"/>
        <v/>
      </c>
      <c r="N679" s="195" t="str">
        <f>IF(E679="","",VLOOKUP(E679,'Summarized Plan'!$A:$C,3,0))</f>
        <v/>
      </c>
      <c r="O679" s="195" t="str">
        <f>IF(E679="","",VLOOKUP(E679,'Summarized Plan'!$A:$G,7,0))</f>
        <v/>
      </c>
      <c r="P679" s="196"/>
      <c r="Q679" s="198">
        <f t="shared" si="250"/>
        <v>0</v>
      </c>
      <c r="R679" s="197" t="str">
        <f>IF($B679="","",VLOOKUP($Q679,'DSR Attendance'!$A$3:$D$179,4,FALSE))</f>
        <v/>
      </c>
      <c r="S679" s="197"/>
      <c r="T679" s="197">
        <f t="shared" si="251"/>
        <v>0</v>
      </c>
      <c r="U679" s="197">
        <f t="shared" si="252"/>
        <v>0</v>
      </c>
      <c r="V679" s="197" t="str">
        <f t="shared" si="253"/>
        <v/>
      </c>
      <c r="W679" s="197"/>
      <c r="X679" s="197" t="str">
        <f>_xlfn.IFNA(IF(L679="","",VLOOKUP(L679,'Truck Utilization'!B$3:D$147,3,FALSE)),"")</f>
        <v/>
      </c>
      <c r="Y679" s="197" t="str">
        <f>IF(X679="","",IF(E679="","",VLOOKUP(E679,'Summarized Plan'!$A:$E,5,0)))</f>
        <v/>
      </c>
      <c r="Z679" s="197">
        <f t="shared" si="254"/>
        <v>0</v>
      </c>
      <c r="AA679" s="197">
        <f t="shared" si="255"/>
        <v>0</v>
      </c>
      <c r="AB679" s="197" t="str">
        <f t="shared" si="256"/>
        <v/>
      </c>
      <c r="AC679" s="197"/>
      <c r="AD679" s="197">
        <f t="shared" si="257"/>
        <v>0</v>
      </c>
      <c r="AE679" s="197">
        <f t="shared" si="258"/>
        <v>0</v>
      </c>
      <c r="AF679" s="197" t="str">
        <f t="shared" si="259"/>
        <v/>
      </c>
      <c r="AG679" s="194"/>
      <c r="AH679" s="194"/>
      <c r="AI679" s="194"/>
      <c r="AJ679" s="193"/>
      <c r="AK679" s="199"/>
      <c r="AL679" s="194"/>
      <c r="AM679" s="115" t="e">
        <f t="shared" si="260"/>
        <v>#VALUE!</v>
      </c>
      <c r="AO679" s="11">
        <f t="shared" si="261"/>
        <v>0</v>
      </c>
      <c r="AP679" s="11" t="e">
        <f t="shared" si="262"/>
        <v>#N/A</v>
      </c>
      <c r="AQ679" s="11" t="str">
        <f t="shared" si="263"/>
        <v/>
      </c>
      <c r="AS679" s="202">
        <f t="shared" si="264"/>
        <v>0</v>
      </c>
      <c r="AT679" s="11" t="str">
        <f t="shared" si="265"/>
        <v/>
      </c>
      <c r="AW679" s="116"/>
      <c r="AX679" s="115" t="e">
        <f t="shared" si="266"/>
        <v>#VALUE!</v>
      </c>
      <c r="AY679" s="278" t="str">
        <f t="shared" si="267"/>
        <v/>
      </c>
      <c r="BC679" s="115" t="str">
        <f>IF(E679="","",_xlfn.XLOOKUP(E679,'Summarized Plan'!A:A,'Summarized Plan'!K:K))</f>
        <v/>
      </c>
    </row>
    <row r="680" spans="1:55 16375:16383" ht="14.4" customHeight="1">
      <c r="A680" s="190" t="str">
        <f>IF(L680="","",VLOOKUP(L680,'Truck Utilization'!B$3:C$300,2,FALSE))</f>
        <v/>
      </c>
      <c r="B680" s="191"/>
      <c r="C680" s="192" t="str">
        <f>IF($B680="","",VLOOKUP($B680,'DSR Attendance'!$A$3:$E$273,5,FALSE))</f>
        <v/>
      </c>
      <c r="D680" s="193"/>
      <c r="E680" s="637"/>
      <c r="F680" s="195"/>
      <c r="G680" s="195"/>
      <c r="H680" s="195"/>
      <c r="I680" s="196" t="str">
        <f>IF(E680="","",VLOOKUP(E680,'Summarized Plan'!A:B,2,0))</f>
        <v/>
      </c>
      <c r="J680" s="194"/>
      <c r="K680" s="194" t="s">
        <v>378</v>
      </c>
      <c r="L680" s="195"/>
      <c r="M680" s="194" t="str">
        <f t="shared" si="249"/>
        <v/>
      </c>
      <c r="N680" s="195" t="str">
        <f>IF(E680="","",VLOOKUP(E680,'Summarized Plan'!$A:$C,3,0))</f>
        <v/>
      </c>
      <c r="O680" s="195" t="str">
        <f>IF(E680="","",VLOOKUP(E680,'Summarized Plan'!$A:$G,7,0))</f>
        <v/>
      </c>
      <c r="P680" s="196"/>
      <c r="Q680" s="198">
        <f t="shared" si="250"/>
        <v>0</v>
      </c>
      <c r="R680" s="197" t="str">
        <f>IF($B680="","",VLOOKUP($Q680,'DSR Attendance'!$A$3:$D$179,4,FALSE))</f>
        <v/>
      </c>
      <c r="S680" s="197"/>
      <c r="T680" s="197">
        <f t="shared" si="251"/>
        <v>0</v>
      </c>
      <c r="U680" s="197">
        <f t="shared" si="252"/>
        <v>0</v>
      </c>
      <c r="V680" s="197" t="str">
        <f t="shared" si="253"/>
        <v/>
      </c>
      <c r="W680" s="197"/>
      <c r="X680" s="197" t="str">
        <f>_xlfn.IFNA(IF(L680="","",VLOOKUP(L680,'Truck Utilization'!B$3:D$147,3,FALSE)),"")</f>
        <v/>
      </c>
      <c r="Y680" s="197" t="str">
        <f>IF(X680="","",IF(E680="","",VLOOKUP(E680,'Summarized Plan'!$A:$E,5,0)))</f>
        <v/>
      </c>
      <c r="Z680" s="197">
        <f t="shared" si="254"/>
        <v>0</v>
      </c>
      <c r="AA680" s="197">
        <f t="shared" si="255"/>
        <v>0</v>
      </c>
      <c r="AB680" s="197" t="str">
        <f t="shared" si="256"/>
        <v/>
      </c>
      <c r="AC680" s="197"/>
      <c r="AD680" s="197">
        <f t="shared" si="257"/>
        <v>0</v>
      </c>
      <c r="AE680" s="197">
        <f t="shared" si="258"/>
        <v>0</v>
      </c>
      <c r="AF680" s="197" t="str">
        <f t="shared" si="259"/>
        <v/>
      </c>
      <c r="AG680" s="194"/>
      <c r="AH680" s="194"/>
      <c r="AI680" s="194"/>
      <c r="AJ680" s="193"/>
      <c r="AK680" s="199"/>
      <c r="AL680" s="194"/>
      <c r="AM680" s="115" t="e">
        <f t="shared" si="260"/>
        <v>#VALUE!</v>
      </c>
      <c r="AO680" s="11">
        <f t="shared" si="261"/>
        <v>0</v>
      </c>
      <c r="AP680" s="11" t="e">
        <f t="shared" si="262"/>
        <v>#N/A</v>
      </c>
      <c r="AQ680" s="11" t="str">
        <f t="shared" si="263"/>
        <v/>
      </c>
      <c r="AS680" s="202">
        <f t="shared" si="264"/>
        <v>0</v>
      </c>
      <c r="AT680" s="11" t="str">
        <f t="shared" si="265"/>
        <v/>
      </c>
      <c r="AW680" s="116"/>
      <c r="AX680" s="115" t="e">
        <f t="shared" si="266"/>
        <v>#VALUE!</v>
      </c>
      <c r="AY680" s="278" t="str">
        <f t="shared" si="267"/>
        <v/>
      </c>
      <c r="BC680" s="115" t="str">
        <f>IF(E680="","",_xlfn.XLOOKUP(E680,'Summarized Plan'!A:A,'Summarized Plan'!K:K))</f>
        <v/>
      </c>
    </row>
    <row r="681" spans="1:55 16375:16383" ht="14.4" customHeight="1">
      <c r="A681" s="190" t="str">
        <f>IF(L681="","",VLOOKUP(L681,'Truck Utilization'!B$3:C$300,2,FALSE))</f>
        <v/>
      </c>
      <c r="B681" s="191"/>
      <c r="C681" s="192" t="str">
        <f>IF($B681="","",VLOOKUP($B681,'DSR Attendance'!$A$3:$E$273,5,FALSE))</f>
        <v/>
      </c>
      <c r="D681" s="193"/>
      <c r="E681" s="637"/>
      <c r="F681" s="195"/>
      <c r="G681" s="195"/>
      <c r="H681" s="195"/>
      <c r="I681" s="196" t="str">
        <f>IF(E681="","",VLOOKUP(E681,'Summarized Plan'!A:B,2,0))</f>
        <v/>
      </c>
      <c r="J681" s="194"/>
      <c r="K681" s="194" t="s">
        <v>378</v>
      </c>
      <c r="L681" s="195"/>
      <c r="M681" s="194" t="str">
        <f t="shared" si="249"/>
        <v/>
      </c>
      <c r="N681" s="195" t="str">
        <f>IF(E681="","",VLOOKUP(E681,'Summarized Plan'!$A:$C,3,0))</f>
        <v/>
      </c>
      <c r="O681" s="195" t="str">
        <f>IF(E681="","",VLOOKUP(E681,'Summarized Plan'!$A:$G,7,0))</f>
        <v/>
      </c>
      <c r="P681" s="196"/>
      <c r="Q681" s="198">
        <f t="shared" si="250"/>
        <v>0</v>
      </c>
      <c r="R681" s="197" t="str">
        <f>IF($B681="","",VLOOKUP($Q681,'DSR Attendance'!$A$3:$D$179,4,FALSE))</f>
        <v/>
      </c>
      <c r="S681" s="197"/>
      <c r="T681" s="197">
        <f t="shared" si="251"/>
        <v>0</v>
      </c>
      <c r="U681" s="197">
        <f t="shared" si="252"/>
        <v>0</v>
      </c>
      <c r="V681" s="197" t="str">
        <f t="shared" si="253"/>
        <v/>
      </c>
      <c r="W681" s="197"/>
      <c r="X681" s="197" t="str">
        <f>_xlfn.IFNA(IF(L681="","",VLOOKUP(L681,'Truck Utilization'!B$3:D$147,3,FALSE)),"")</f>
        <v/>
      </c>
      <c r="Y681" s="197" t="str">
        <f>IF(X681="","",IF(E681="","",VLOOKUP(E681,'Summarized Plan'!$A:$E,5,0)))</f>
        <v/>
      </c>
      <c r="Z681" s="197">
        <f t="shared" si="254"/>
        <v>0</v>
      </c>
      <c r="AA681" s="197">
        <f t="shared" si="255"/>
        <v>0</v>
      </c>
      <c r="AB681" s="197" t="str">
        <f t="shared" si="256"/>
        <v/>
      </c>
      <c r="AC681" s="197"/>
      <c r="AD681" s="197">
        <f t="shared" si="257"/>
        <v>0</v>
      </c>
      <c r="AE681" s="197">
        <f t="shared" si="258"/>
        <v>0</v>
      </c>
      <c r="AF681" s="197" t="str">
        <f t="shared" si="259"/>
        <v/>
      </c>
      <c r="AG681" s="194"/>
      <c r="AH681" s="194"/>
      <c r="AI681" s="194"/>
      <c r="AJ681" s="193"/>
      <c r="AK681" s="199"/>
      <c r="AL681" s="194"/>
      <c r="AM681" s="115" t="e">
        <f t="shared" si="260"/>
        <v>#VALUE!</v>
      </c>
      <c r="AO681" s="11">
        <f t="shared" si="261"/>
        <v>0</v>
      </c>
      <c r="AP681" s="11" t="e">
        <f t="shared" si="262"/>
        <v>#N/A</v>
      </c>
      <c r="AQ681" s="11" t="str">
        <f t="shared" si="263"/>
        <v/>
      </c>
      <c r="AS681" s="202">
        <f t="shared" si="264"/>
        <v>0</v>
      </c>
      <c r="AT681" s="11" t="str">
        <f t="shared" si="265"/>
        <v/>
      </c>
      <c r="AW681" s="116"/>
      <c r="AX681" s="115" t="e">
        <f t="shared" si="266"/>
        <v>#VALUE!</v>
      </c>
      <c r="AY681" s="278" t="str">
        <f t="shared" si="267"/>
        <v/>
      </c>
      <c r="BC681" s="115" t="str">
        <f>IF(E681="","",_xlfn.XLOOKUP(E681,'Summarized Plan'!A:A,'Summarized Plan'!K:K))</f>
        <v/>
      </c>
    </row>
    <row r="682" spans="1:55 16375:16383" ht="14.4" customHeight="1">
      <c r="A682" s="190" t="str">
        <f>IF(L682="","",VLOOKUP(L682,'Truck Utilization'!B$3:C$300,2,FALSE))</f>
        <v/>
      </c>
      <c r="B682" s="191"/>
      <c r="C682" s="192" t="str">
        <f>IF($B682="","",VLOOKUP($B682,'DSR Attendance'!$A$3:$E$273,5,FALSE))</f>
        <v/>
      </c>
      <c r="D682" s="193"/>
      <c r="E682" s="637"/>
      <c r="F682" s="195"/>
      <c r="G682" s="195"/>
      <c r="H682" s="195"/>
      <c r="I682" s="196" t="str">
        <f>IF(E682="","",VLOOKUP(E682,'Summarized Plan'!A:B,2,0))</f>
        <v/>
      </c>
      <c r="J682" s="194"/>
      <c r="K682" s="194" t="s">
        <v>378</v>
      </c>
      <c r="L682" s="195"/>
      <c r="M682" s="194" t="str">
        <f t="shared" si="249"/>
        <v/>
      </c>
      <c r="N682" s="195" t="str">
        <f>IF(E682="","",VLOOKUP(E682,'Summarized Plan'!$A:$C,3,0))</f>
        <v/>
      </c>
      <c r="O682" s="195" t="str">
        <f>IF(E682="","",VLOOKUP(E682,'Summarized Plan'!$A:$G,7,0))</f>
        <v/>
      </c>
      <c r="P682" s="196"/>
      <c r="Q682" s="198">
        <f t="shared" si="250"/>
        <v>0</v>
      </c>
      <c r="R682" s="197" t="str">
        <f>IF($B682="","",VLOOKUP($Q682,'DSR Attendance'!$A$3:$D$179,4,FALSE))</f>
        <v/>
      </c>
      <c r="S682" s="197"/>
      <c r="T682" s="197">
        <f t="shared" si="251"/>
        <v>0</v>
      </c>
      <c r="U682" s="197">
        <f t="shared" si="252"/>
        <v>0</v>
      </c>
      <c r="V682" s="197" t="str">
        <f t="shared" si="253"/>
        <v/>
      </c>
      <c r="W682" s="197"/>
      <c r="X682" s="197" t="str">
        <f>_xlfn.IFNA(IF(L682="","",VLOOKUP(L682,'Truck Utilization'!B$3:D$147,3,FALSE)),"")</f>
        <v/>
      </c>
      <c r="Y682" s="197" t="str">
        <f>IF(X682="","",IF(E682="","",VLOOKUP(E682,'Summarized Plan'!$A:$E,5,0)))</f>
        <v/>
      </c>
      <c r="Z682" s="197">
        <f t="shared" si="254"/>
        <v>0</v>
      </c>
      <c r="AA682" s="197">
        <f t="shared" si="255"/>
        <v>0</v>
      </c>
      <c r="AB682" s="197" t="str">
        <f t="shared" si="256"/>
        <v/>
      </c>
      <c r="AC682" s="197"/>
      <c r="AD682" s="197">
        <f t="shared" si="257"/>
        <v>0</v>
      </c>
      <c r="AE682" s="197">
        <f t="shared" si="258"/>
        <v>0</v>
      </c>
      <c r="AF682" s="197" t="str">
        <f t="shared" si="259"/>
        <v/>
      </c>
      <c r="AG682" s="194"/>
      <c r="AH682" s="194"/>
      <c r="AI682" s="194"/>
      <c r="AJ682" s="193"/>
      <c r="AK682" s="199"/>
      <c r="AL682" s="194"/>
      <c r="AM682" s="115" t="e">
        <f t="shared" si="260"/>
        <v>#VALUE!</v>
      </c>
      <c r="AO682" s="11">
        <f t="shared" si="261"/>
        <v>0</v>
      </c>
      <c r="AP682" s="11" t="e">
        <f t="shared" si="262"/>
        <v>#N/A</v>
      </c>
      <c r="AQ682" s="11" t="str">
        <f t="shared" si="263"/>
        <v/>
      </c>
      <c r="AS682" s="202">
        <f t="shared" si="264"/>
        <v>0</v>
      </c>
      <c r="AT682" s="11" t="str">
        <f t="shared" si="265"/>
        <v/>
      </c>
      <c r="AW682" s="116"/>
      <c r="AX682" s="115" t="e">
        <f t="shared" si="266"/>
        <v>#VALUE!</v>
      </c>
      <c r="AY682" s="278" t="str">
        <f t="shared" si="267"/>
        <v/>
      </c>
      <c r="BC682" s="115" t="str">
        <f>IF(E682="","",_xlfn.XLOOKUP(E682,'Summarized Plan'!A:A,'Summarized Plan'!K:K))</f>
        <v/>
      </c>
    </row>
    <row r="683" spans="1:55 16375:16383" ht="14.4" customHeight="1">
      <c r="A683" s="190" t="str">
        <f>IF(L683="","",VLOOKUP(L683,'Truck Utilization'!B$3:C$300,2,FALSE))</f>
        <v/>
      </c>
      <c r="B683" s="191"/>
      <c r="C683" s="192" t="str">
        <f>IF($B683="","",VLOOKUP($B683,'DSR Attendance'!$A$3:$E$273,5,FALSE))</f>
        <v/>
      </c>
      <c r="D683" s="193"/>
      <c r="E683" s="637"/>
      <c r="F683" s="195"/>
      <c r="G683" s="195"/>
      <c r="H683" s="195"/>
      <c r="I683" s="196" t="str">
        <f>IF(E683="","",VLOOKUP(E683,'Summarized Plan'!A:B,2,0))</f>
        <v/>
      </c>
      <c r="J683" s="194"/>
      <c r="K683" s="194" t="s">
        <v>378</v>
      </c>
      <c r="L683" s="195"/>
      <c r="M683" s="194" t="str">
        <f t="shared" si="249"/>
        <v/>
      </c>
      <c r="N683" s="195" t="str">
        <f>IF(E683="","",VLOOKUP(E683,'Summarized Plan'!$A:$C,3,0))</f>
        <v/>
      </c>
      <c r="O683" s="195" t="str">
        <f>IF(E683="","",VLOOKUP(E683,'Summarized Plan'!$A:$G,7,0))</f>
        <v/>
      </c>
      <c r="P683" s="196"/>
      <c r="Q683" s="198">
        <f t="shared" si="250"/>
        <v>0</v>
      </c>
      <c r="R683" s="197" t="str">
        <f>IF($B683="","",VLOOKUP($Q683,'DSR Attendance'!$A$3:$D$179,4,FALSE))</f>
        <v/>
      </c>
      <c r="S683" s="197"/>
      <c r="T683" s="197">
        <f t="shared" si="251"/>
        <v>0</v>
      </c>
      <c r="U683" s="197">
        <f t="shared" si="252"/>
        <v>0</v>
      </c>
      <c r="V683" s="197" t="str">
        <f t="shared" si="253"/>
        <v/>
      </c>
      <c r="W683" s="197"/>
      <c r="X683" s="197" t="str">
        <f>_xlfn.IFNA(IF(L683="","",VLOOKUP(L683,'Truck Utilization'!B$3:D$147,3,FALSE)),"")</f>
        <v/>
      </c>
      <c r="Y683" s="197" t="str">
        <f>IF(X683="","",IF(E683="","",VLOOKUP(E683,'Summarized Plan'!$A:$E,5,0)))</f>
        <v/>
      </c>
      <c r="Z683" s="197">
        <f t="shared" si="254"/>
        <v>0</v>
      </c>
      <c r="AA683" s="197">
        <f t="shared" si="255"/>
        <v>0</v>
      </c>
      <c r="AB683" s="197" t="str">
        <f t="shared" si="256"/>
        <v/>
      </c>
      <c r="AC683" s="197"/>
      <c r="AD683" s="197">
        <f t="shared" si="257"/>
        <v>0</v>
      </c>
      <c r="AE683" s="197">
        <f t="shared" si="258"/>
        <v>0</v>
      </c>
      <c r="AF683" s="197" t="str">
        <f t="shared" si="259"/>
        <v/>
      </c>
      <c r="AG683" s="194"/>
      <c r="AH683" s="194"/>
      <c r="AI683" s="194"/>
      <c r="AJ683" s="193"/>
      <c r="AK683" s="199"/>
      <c r="AL683" s="194"/>
      <c r="AM683" s="115" t="e">
        <f t="shared" si="260"/>
        <v>#VALUE!</v>
      </c>
      <c r="AO683" s="11">
        <f t="shared" si="261"/>
        <v>0</v>
      </c>
      <c r="AP683" s="11" t="e">
        <f t="shared" si="262"/>
        <v>#N/A</v>
      </c>
      <c r="AQ683" s="11" t="str">
        <f t="shared" si="263"/>
        <v/>
      </c>
      <c r="AS683" s="202">
        <f t="shared" si="264"/>
        <v>0</v>
      </c>
      <c r="AT683" s="11" t="str">
        <f t="shared" si="265"/>
        <v/>
      </c>
      <c r="AW683" s="116"/>
      <c r="AX683" s="115" t="e">
        <f t="shared" si="266"/>
        <v>#VALUE!</v>
      </c>
      <c r="AY683" s="278" t="str">
        <f t="shared" si="267"/>
        <v/>
      </c>
      <c r="BC683" s="115" t="str">
        <f>IF(E683="","",_xlfn.XLOOKUP(E683,'Summarized Plan'!A:A,'Summarized Plan'!K:K))</f>
        <v/>
      </c>
    </row>
    <row r="684" spans="1:55 16375:16383" ht="14.4" customHeight="1">
      <c r="A684" s="190" t="str">
        <f>IF(L684="","",VLOOKUP(L684,'Truck Utilization'!B$3:C$300,2,FALSE))</f>
        <v/>
      </c>
      <c r="B684" s="191"/>
      <c r="C684" s="192" t="str">
        <f>IF($B684="","",VLOOKUP($B684,'DSR Attendance'!$A$3:$E$273,5,FALSE))</f>
        <v/>
      </c>
      <c r="D684" s="193"/>
      <c r="E684" s="637"/>
      <c r="F684" s="195"/>
      <c r="G684" s="195"/>
      <c r="H684" s="195"/>
      <c r="I684" s="196" t="str">
        <f>IF(E684="","",VLOOKUP(E684,'Summarized Plan'!A:B,2,0))</f>
        <v/>
      </c>
      <c r="J684" s="194"/>
      <c r="K684" s="194" t="s">
        <v>378</v>
      </c>
      <c r="L684" s="195"/>
      <c r="M684" s="194" t="str">
        <f t="shared" si="249"/>
        <v/>
      </c>
      <c r="N684" s="195" t="str">
        <f>IF(E684="","",VLOOKUP(E684,'Summarized Plan'!$A:$C,3,0))</f>
        <v/>
      </c>
      <c r="O684" s="195" t="str">
        <f>IF(E684="","",VLOOKUP(E684,'Summarized Plan'!$A:$G,7,0))</f>
        <v/>
      </c>
      <c r="P684" s="196"/>
      <c r="Q684" s="198">
        <f t="shared" si="250"/>
        <v>0</v>
      </c>
      <c r="R684" s="197" t="str">
        <f>IF($B684="","",VLOOKUP($Q684,'DSR Attendance'!$A$3:$D$179,4,FALSE))</f>
        <v/>
      </c>
      <c r="S684" s="197"/>
      <c r="T684" s="197">
        <f t="shared" si="251"/>
        <v>0</v>
      </c>
      <c r="U684" s="197">
        <f t="shared" si="252"/>
        <v>0</v>
      </c>
      <c r="V684" s="197" t="str">
        <f t="shared" si="253"/>
        <v/>
      </c>
      <c r="W684" s="197"/>
      <c r="X684" s="197" t="str">
        <f>_xlfn.IFNA(IF(L684="","",VLOOKUP(L684,'Truck Utilization'!B$3:D$147,3,FALSE)),"")</f>
        <v/>
      </c>
      <c r="Y684" s="197" t="str">
        <f>IF(X684="","",IF(E684="","",VLOOKUP(E684,'Summarized Plan'!$A:$E,5,0)))</f>
        <v/>
      </c>
      <c r="Z684" s="197">
        <f t="shared" si="254"/>
        <v>0</v>
      </c>
      <c r="AA684" s="197">
        <f t="shared" si="255"/>
        <v>0</v>
      </c>
      <c r="AB684" s="197" t="str">
        <f t="shared" si="256"/>
        <v/>
      </c>
      <c r="AC684" s="197"/>
      <c r="AD684" s="197">
        <f t="shared" si="257"/>
        <v>0</v>
      </c>
      <c r="AE684" s="197">
        <f t="shared" si="258"/>
        <v>0</v>
      </c>
      <c r="AF684" s="197" t="str">
        <f t="shared" si="259"/>
        <v/>
      </c>
      <c r="AG684" s="194"/>
      <c r="AH684" s="194"/>
      <c r="AI684" s="194"/>
      <c r="AJ684" s="193"/>
      <c r="AK684" s="199"/>
      <c r="AL684" s="194"/>
      <c r="AM684" s="115" t="e">
        <f t="shared" si="260"/>
        <v>#VALUE!</v>
      </c>
      <c r="AO684" s="11">
        <f t="shared" si="261"/>
        <v>0</v>
      </c>
      <c r="AP684" s="11" t="e">
        <f t="shared" si="262"/>
        <v>#N/A</v>
      </c>
      <c r="AQ684" s="11" t="str">
        <f t="shared" si="263"/>
        <v/>
      </c>
      <c r="AS684" s="202">
        <f t="shared" si="264"/>
        <v>0</v>
      </c>
      <c r="AT684" s="11" t="str">
        <f t="shared" si="265"/>
        <v/>
      </c>
      <c r="AW684" s="116"/>
      <c r="AX684" s="115" t="e">
        <f t="shared" si="266"/>
        <v>#VALUE!</v>
      </c>
      <c r="AY684" s="278" t="str">
        <f t="shared" si="267"/>
        <v/>
      </c>
      <c r="BC684" s="115" t="str">
        <f>IF(E684="","",_xlfn.XLOOKUP(E684,'Summarized Plan'!A:A,'Summarized Plan'!K:K))</f>
        <v/>
      </c>
    </row>
    <row r="685" spans="1:55 16375:16383" ht="14.4" customHeight="1">
      <c r="A685" s="190" t="str">
        <f>IF(L685="","",VLOOKUP(L685,'Truck Utilization'!B$3:C$300,2,FALSE))</f>
        <v/>
      </c>
      <c r="B685" s="191"/>
      <c r="C685" s="192" t="str">
        <f>IF($B685="","",VLOOKUP($B685,'DSR Attendance'!$A$3:$E$273,5,FALSE))</f>
        <v/>
      </c>
      <c r="D685" s="193"/>
      <c r="E685" s="637"/>
      <c r="F685" s="195"/>
      <c r="G685" s="195"/>
      <c r="H685" s="195"/>
      <c r="I685" s="196" t="str">
        <f>IF(E685="","",VLOOKUP(E685,'Summarized Plan'!A:B,2,0))</f>
        <v/>
      </c>
      <c r="J685" s="194"/>
      <c r="K685" s="194" t="s">
        <v>378</v>
      </c>
      <c r="L685" s="195"/>
      <c r="M685" s="194" t="str">
        <f t="shared" si="249"/>
        <v/>
      </c>
      <c r="N685" s="195" t="str">
        <f>IF(E685="","",VLOOKUP(E685,'Summarized Plan'!$A:$C,3,0))</f>
        <v/>
      </c>
      <c r="O685" s="195" t="str">
        <f>IF(E685="","",VLOOKUP(E685,'Summarized Plan'!$A:$G,7,0))</f>
        <v/>
      </c>
      <c r="P685" s="196"/>
      <c r="Q685" s="198">
        <f t="shared" si="250"/>
        <v>0</v>
      </c>
      <c r="R685" s="197" t="str">
        <f>IF($B685="","",VLOOKUP($Q685,'DSR Attendance'!$A$3:$D$179,4,FALSE))</f>
        <v/>
      </c>
      <c r="S685" s="197"/>
      <c r="T685" s="197">
        <f t="shared" si="251"/>
        <v>0</v>
      </c>
      <c r="U685" s="197">
        <f t="shared" si="252"/>
        <v>0</v>
      </c>
      <c r="V685" s="197" t="str">
        <f t="shared" si="253"/>
        <v/>
      </c>
      <c r="W685" s="197"/>
      <c r="X685" s="197" t="str">
        <f>_xlfn.IFNA(IF(L685="","",VLOOKUP(L685,'Truck Utilization'!B$3:D$147,3,FALSE)),"")</f>
        <v/>
      </c>
      <c r="Y685" s="197" t="str">
        <f>IF(X685="","",IF(E685="","",VLOOKUP(E685,'Summarized Plan'!$A:$E,5,0)))</f>
        <v/>
      </c>
      <c r="Z685" s="197">
        <f t="shared" si="254"/>
        <v>0</v>
      </c>
      <c r="AA685" s="197">
        <f t="shared" si="255"/>
        <v>0</v>
      </c>
      <c r="AB685" s="197" t="str">
        <f t="shared" si="256"/>
        <v/>
      </c>
      <c r="AC685" s="197"/>
      <c r="AD685" s="197">
        <f t="shared" si="257"/>
        <v>0</v>
      </c>
      <c r="AE685" s="197">
        <f t="shared" si="258"/>
        <v>0</v>
      </c>
      <c r="AF685" s="197" t="str">
        <f t="shared" si="259"/>
        <v/>
      </c>
      <c r="AG685" s="194"/>
      <c r="AH685" s="194"/>
      <c r="AI685" s="194"/>
      <c r="AJ685" s="193"/>
      <c r="AK685" s="199"/>
      <c r="AL685" s="194"/>
      <c r="AM685" s="115" t="e">
        <f t="shared" si="260"/>
        <v>#VALUE!</v>
      </c>
      <c r="AO685" s="11">
        <f t="shared" si="261"/>
        <v>0</v>
      </c>
      <c r="AP685" s="11" t="e">
        <f t="shared" si="262"/>
        <v>#N/A</v>
      </c>
      <c r="AQ685" s="11" t="str">
        <f t="shared" si="263"/>
        <v/>
      </c>
      <c r="AS685" s="202">
        <f t="shared" si="264"/>
        <v>0</v>
      </c>
      <c r="AT685" s="11" t="str">
        <f t="shared" si="265"/>
        <v/>
      </c>
      <c r="AW685" s="116"/>
      <c r="AX685" s="115" t="e">
        <f t="shared" si="266"/>
        <v>#VALUE!</v>
      </c>
      <c r="AY685" s="278" t="str">
        <f t="shared" si="267"/>
        <v/>
      </c>
      <c r="BC685" s="115" t="str">
        <f>IF(E685="","",_xlfn.XLOOKUP(E685,'Summarized Plan'!A:A,'Summarized Plan'!K:K))</f>
        <v/>
      </c>
    </row>
    <row r="686" spans="1:55 16375:16383" ht="14.4" customHeight="1">
      <c r="A686" s="190" t="str">
        <f>IF(L686="","",VLOOKUP(L686,'Truck Utilization'!B$3:C$300,2,FALSE))</f>
        <v/>
      </c>
      <c r="B686" s="191"/>
      <c r="C686" s="192" t="str">
        <f>IF($B686="","",VLOOKUP($B686,'DSR Attendance'!$A$3:$E$273,5,FALSE))</f>
        <v/>
      </c>
      <c r="D686" s="193"/>
      <c r="E686" s="637"/>
      <c r="F686" s="195"/>
      <c r="G686" s="195"/>
      <c r="H686" s="195"/>
      <c r="I686" s="196" t="str">
        <f>IF(E686="","",VLOOKUP(E686,'Summarized Plan'!A:B,2,0))</f>
        <v/>
      </c>
      <c r="J686" s="194"/>
      <c r="K686" s="194" t="s">
        <v>378</v>
      </c>
      <c r="L686" s="195"/>
      <c r="M686" s="194" t="str">
        <f t="shared" si="249"/>
        <v/>
      </c>
      <c r="N686" s="195" t="str">
        <f>IF(E686="","",VLOOKUP(E686,'Summarized Plan'!$A:$C,3,0))</f>
        <v/>
      </c>
      <c r="O686" s="195" t="str">
        <f>IF(E686="","",VLOOKUP(E686,'Summarized Plan'!$A:$G,7,0))</f>
        <v/>
      </c>
      <c r="P686" s="196"/>
      <c r="Q686" s="198">
        <f t="shared" si="250"/>
        <v>0</v>
      </c>
      <c r="R686" s="197" t="str">
        <f>IF($B686="","",VLOOKUP($Q686,'DSR Attendance'!$A$3:$D$179,4,FALSE))</f>
        <v/>
      </c>
      <c r="S686" s="197"/>
      <c r="T686" s="197">
        <f t="shared" si="251"/>
        <v>0</v>
      </c>
      <c r="U686" s="197">
        <f t="shared" si="252"/>
        <v>0</v>
      </c>
      <c r="V686" s="197" t="str">
        <f t="shared" si="253"/>
        <v/>
      </c>
      <c r="W686" s="197"/>
      <c r="X686" s="197" t="str">
        <f>_xlfn.IFNA(IF(L686="","",VLOOKUP(L686,'Truck Utilization'!B$3:D$147,3,FALSE)),"")</f>
        <v/>
      </c>
      <c r="Y686" s="197" t="str">
        <f>IF(X686="","",IF(E686="","",VLOOKUP(E686,'Summarized Plan'!$A:$E,5,0)))</f>
        <v/>
      </c>
      <c r="Z686" s="197">
        <f t="shared" si="254"/>
        <v>0</v>
      </c>
      <c r="AA686" s="197">
        <f t="shared" si="255"/>
        <v>0</v>
      </c>
      <c r="AB686" s="197" t="str">
        <f t="shared" si="256"/>
        <v/>
      </c>
      <c r="AC686" s="197"/>
      <c r="AD686" s="197">
        <f t="shared" si="257"/>
        <v>0</v>
      </c>
      <c r="AE686" s="197">
        <f t="shared" si="258"/>
        <v>0</v>
      </c>
      <c r="AF686" s="197" t="str">
        <f t="shared" si="259"/>
        <v/>
      </c>
      <c r="AG686" s="194"/>
      <c r="AH686" s="194"/>
      <c r="AI686" s="194"/>
      <c r="AJ686" s="193"/>
      <c r="AK686" s="199"/>
      <c r="AL686" s="194"/>
      <c r="AM686" s="115" t="e">
        <f t="shared" si="260"/>
        <v>#VALUE!</v>
      </c>
      <c r="AO686" s="11">
        <f t="shared" si="261"/>
        <v>0</v>
      </c>
      <c r="AP686" s="11" t="e">
        <f t="shared" si="262"/>
        <v>#N/A</v>
      </c>
      <c r="AQ686" s="11" t="str">
        <f t="shared" si="263"/>
        <v/>
      </c>
      <c r="AS686" s="202">
        <f t="shared" si="264"/>
        <v>0</v>
      </c>
      <c r="AT686" s="11" t="str">
        <f t="shared" si="265"/>
        <v/>
      </c>
      <c r="AW686" s="116"/>
      <c r="AX686" s="115" t="e">
        <f t="shared" si="266"/>
        <v>#VALUE!</v>
      </c>
      <c r="AY686" s="278" t="str">
        <f t="shared" si="267"/>
        <v/>
      </c>
      <c r="BC686" s="115" t="str">
        <f>IF(E686="","",_xlfn.XLOOKUP(E686,'Summarized Plan'!A:A,'Summarized Plan'!K:K))</f>
        <v/>
      </c>
    </row>
    <row r="687" spans="1:55 16375:16383" ht="14.4" customHeight="1">
      <c r="A687" s="190" t="str">
        <f>IF(L687="","",VLOOKUP(L687,'Truck Utilization'!B$3:C$300,2,FALSE))</f>
        <v/>
      </c>
      <c r="B687" s="191"/>
      <c r="C687" s="192" t="str">
        <f>IF($B687="","",VLOOKUP($B687,'DSR Attendance'!$A$3:$E$273,5,FALSE))</f>
        <v/>
      </c>
      <c r="D687" s="193"/>
      <c r="E687" s="637"/>
      <c r="F687" s="195"/>
      <c r="G687" s="195"/>
      <c r="H687" s="195"/>
      <c r="I687" s="196" t="str">
        <f>IF(E687="","",VLOOKUP(E687,'Summarized Plan'!A:B,2,0))</f>
        <v/>
      </c>
      <c r="J687" s="194"/>
      <c r="K687" s="194" t="s">
        <v>378</v>
      </c>
      <c r="L687" s="195"/>
      <c r="M687" s="194" t="str">
        <f t="shared" si="249"/>
        <v/>
      </c>
      <c r="N687" s="195" t="str">
        <f>IF(E687="","",VLOOKUP(E687,'Summarized Plan'!$A:$C,3,0))</f>
        <v/>
      </c>
      <c r="O687" s="195" t="str">
        <f>IF(E687="","",VLOOKUP(E687,'Summarized Plan'!$A:$G,7,0))</f>
        <v/>
      </c>
      <c r="P687" s="196"/>
      <c r="Q687" s="198">
        <f t="shared" si="250"/>
        <v>0</v>
      </c>
      <c r="R687" s="197" t="str">
        <f>IF($B687="","",VLOOKUP($Q687,'DSR Attendance'!$A$3:$D$179,4,FALSE))</f>
        <v/>
      </c>
      <c r="S687" s="197"/>
      <c r="T687" s="197">
        <f t="shared" si="251"/>
        <v>0</v>
      </c>
      <c r="U687" s="197">
        <f t="shared" si="252"/>
        <v>0</v>
      </c>
      <c r="V687" s="197" t="str">
        <f t="shared" si="253"/>
        <v/>
      </c>
      <c r="W687" s="197"/>
      <c r="X687" s="197" t="str">
        <f>_xlfn.IFNA(IF(L687="","",VLOOKUP(L687,'Truck Utilization'!B$3:D$147,3,FALSE)),"")</f>
        <v/>
      </c>
      <c r="Y687" s="197" t="str">
        <f>IF(X687="","",IF(E687="","",VLOOKUP(E687,'Summarized Plan'!$A:$E,5,0)))</f>
        <v/>
      </c>
      <c r="Z687" s="197">
        <f t="shared" si="254"/>
        <v>0</v>
      </c>
      <c r="AA687" s="197">
        <f t="shared" si="255"/>
        <v>0</v>
      </c>
      <c r="AB687" s="197" t="str">
        <f t="shared" si="256"/>
        <v/>
      </c>
      <c r="AC687" s="197"/>
      <c r="AD687" s="197">
        <f t="shared" si="257"/>
        <v>0</v>
      </c>
      <c r="AE687" s="197">
        <f t="shared" si="258"/>
        <v>0</v>
      </c>
      <c r="AF687" s="197" t="str">
        <f t="shared" si="259"/>
        <v/>
      </c>
      <c r="AG687" s="194"/>
      <c r="AH687" s="194"/>
      <c r="AI687" s="194"/>
      <c r="AJ687" s="193"/>
      <c r="AK687" s="199"/>
      <c r="AL687" s="194"/>
      <c r="AM687" s="115" t="e">
        <f t="shared" si="260"/>
        <v>#VALUE!</v>
      </c>
      <c r="AO687" s="11">
        <f t="shared" si="261"/>
        <v>0</v>
      </c>
      <c r="AP687" s="11" t="e">
        <f t="shared" si="262"/>
        <v>#N/A</v>
      </c>
      <c r="AQ687" s="11" t="str">
        <f t="shared" si="263"/>
        <v/>
      </c>
      <c r="AS687" s="202">
        <f t="shared" si="264"/>
        <v>0</v>
      </c>
      <c r="AT687" s="11" t="str">
        <f t="shared" si="265"/>
        <v/>
      </c>
      <c r="AW687" s="116"/>
      <c r="AX687" s="115" t="e">
        <f t="shared" si="266"/>
        <v>#VALUE!</v>
      </c>
      <c r="AY687" s="278" t="str">
        <f t="shared" si="267"/>
        <v/>
      </c>
      <c r="BC687" s="115" t="str">
        <f>IF(E687="","",_xlfn.XLOOKUP(E687,'Summarized Plan'!A:A,'Summarized Plan'!K:K))</f>
        <v/>
      </c>
    </row>
    <row r="688" spans="1:55 16375:16383" ht="14.4" customHeight="1">
      <c r="A688" s="190" t="str">
        <f>IF(L688="","",VLOOKUP(L688,'Truck Utilization'!B$3:C$300,2,FALSE))</f>
        <v/>
      </c>
      <c r="B688" s="191"/>
      <c r="C688" s="192" t="str">
        <f>IF($B688="","",VLOOKUP($B688,'DSR Attendance'!$A$3:$E$273,5,FALSE))</f>
        <v/>
      </c>
      <c r="D688" s="193"/>
      <c r="E688" s="637"/>
      <c r="F688" s="195"/>
      <c r="G688" s="195"/>
      <c r="H688" s="195"/>
      <c r="I688" s="196" t="str">
        <f>IF(E688="","",VLOOKUP(E688,'Summarized Plan'!A:B,2,0))</f>
        <v/>
      </c>
      <c r="J688" s="194"/>
      <c r="K688" s="194" t="s">
        <v>378</v>
      </c>
      <c r="L688" s="195"/>
      <c r="M688" s="194" t="str">
        <f t="shared" si="249"/>
        <v/>
      </c>
      <c r="N688" s="195" t="str">
        <f>IF(E688="","",VLOOKUP(E688,'Summarized Plan'!$A:$C,3,0))</f>
        <v/>
      </c>
      <c r="O688" s="195" t="str">
        <f>IF(E688="","",VLOOKUP(E688,'Summarized Plan'!$A:$G,7,0))</f>
        <v/>
      </c>
      <c r="P688" s="196"/>
      <c r="Q688" s="198">
        <f t="shared" si="250"/>
        <v>0</v>
      </c>
      <c r="R688" s="197" t="str">
        <f>IF($B688="","",VLOOKUP($Q688,'DSR Attendance'!$A$3:$D$179,4,FALSE))</f>
        <v/>
      </c>
      <c r="S688" s="197"/>
      <c r="T688" s="197">
        <f t="shared" si="251"/>
        <v>0</v>
      </c>
      <c r="U688" s="197">
        <f t="shared" si="252"/>
        <v>0</v>
      </c>
      <c r="V688" s="197" t="str">
        <f t="shared" si="253"/>
        <v/>
      </c>
      <c r="W688" s="197"/>
      <c r="X688" s="197" t="str">
        <f>_xlfn.IFNA(IF(L688="","",VLOOKUP(L688,'Truck Utilization'!B$3:D$147,3,FALSE)),"")</f>
        <v/>
      </c>
      <c r="Y688" s="197" t="str">
        <f>IF(X688="","",IF(E688="","",VLOOKUP(E688,'Summarized Plan'!$A:$E,5,0)))</f>
        <v/>
      </c>
      <c r="Z688" s="197">
        <f t="shared" si="254"/>
        <v>0</v>
      </c>
      <c r="AA688" s="197">
        <f t="shared" si="255"/>
        <v>0</v>
      </c>
      <c r="AB688" s="197" t="str">
        <f t="shared" si="256"/>
        <v/>
      </c>
      <c r="AC688" s="197"/>
      <c r="AD688" s="197">
        <f t="shared" si="257"/>
        <v>0</v>
      </c>
      <c r="AE688" s="197">
        <f t="shared" si="258"/>
        <v>0</v>
      </c>
      <c r="AF688" s="197" t="str">
        <f t="shared" si="259"/>
        <v/>
      </c>
      <c r="AG688" s="194"/>
      <c r="AH688" s="194"/>
      <c r="AI688" s="194"/>
      <c r="AJ688" s="193"/>
      <c r="AK688" s="199"/>
      <c r="AL688" s="194"/>
      <c r="AM688" s="115" t="e">
        <f t="shared" si="260"/>
        <v>#VALUE!</v>
      </c>
      <c r="AO688" s="11">
        <f t="shared" si="261"/>
        <v>0</v>
      </c>
      <c r="AP688" s="11" t="e">
        <f t="shared" si="262"/>
        <v>#N/A</v>
      </c>
      <c r="AQ688" s="11" t="str">
        <f t="shared" si="263"/>
        <v/>
      </c>
      <c r="AS688" s="202">
        <f t="shared" si="264"/>
        <v>0</v>
      </c>
      <c r="AT688" s="11" t="str">
        <f t="shared" si="265"/>
        <v/>
      </c>
      <c r="AW688" s="116"/>
      <c r="AX688" s="115" t="e">
        <f t="shared" si="266"/>
        <v>#VALUE!</v>
      </c>
      <c r="AY688" s="278" t="str">
        <f t="shared" si="267"/>
        <v/>
      </c>
      <c r="BC688" s="115" t="str">
        <f>IF(E688="","",_xlfn.XLOOKUP(E688,'Summarized Plan'!A:A,'Summarized Plan'!K:K))</f>
        <v/>
      </c>
    </row>
    <row r="689" spans="1:55" ht="14.4" customHeight="1">
      <c r="A689" s="190" t="str">
        <f>IF(L689="","",VLOOKUP(L689,'Truck Utilization'!B$3:C$300,2,FALSE))</f>
        <v/>
      </c>
      <c r="B689" s="191"/>
      <c r="C689" s="192" t="str">
        <f>IF($B689="","",VLOOKUP($B689,'DSR Attendance'!$A$3:$E$273,5,FALSE))</f>
        <v/>
      </c>
      <c r="D689" s="193"/>
      <c r="E689" s="637"/>
      <c r="F689" s="195"/>
      <c r="G689" s="195"/>
      <c r="H689" s="195"/>
      <c r="I689" s="196" t="str">
        <f>IF(E689="","",VLOOKUP(E689,'Summarized Plan'!A:B,2,0))</f>
        <v/>
      </c>
      <c r="J689" s="194"/>
      <c r="K689" s="194" t="s">
        <v>378</v>
      </c>
      <c r="L689" s="195"/>
      <c r="M689" s="194" t="str">
        <f t="shared" si="249"/>
        <v/>
      </c>
      <c r="N689" s="195" t="str">
        <f>IF(E689="","",VLOOKUP(E689,'Summarized Plan'!$A:$C,3,0))</f>
        <v/>
      </c>
      <c r="O689" s="195" t="str">
        <f>IF(E689="","",VLOOKUP(E689,'Summarized Plan'!$A:$G,7,0))</f>
        <v/>
      </c>
      <c r="P689" s="196"/>
      <c r="Q689" s="198">
        <f t="shared" si="250"/>
        <v>0</v>
      </c>
      <c r="R689" s="197" t="str">
        <f>IF($B689="","",VLOOKUP($Q689,'DSR Attendance'!$A$3:$D$179,4,FALSE))</f>
        <v/>
      </c>
      <c r="S689" s="197"/>
      <c r="T689" s="197">
        <f t="shared" si="251"/>
        <v>0</v>
      </c>
      <c r="U689" s="197">
        <f t="shared" si="252"/>
        <v>0</v>
      </c>
      <c r="V689" s="197" t="str">
        <f t="shared" si="253"/>
        <v/>
      </c>
      <c r="W689" s="197"/>
      <c r="X689" s="197" t="str">
        <f>_xlfn.IFNA(IF(L689="","",VLOOKUP(L689,'Truck Utilization'!B$3:D$147,3,FALSE)),"")</f>
        <v/>
      </c>
      <c r="Y689" s="197" t="str">
        <f>IF(X689="","",IF(E689="","",VLOOKUP(E689,'Summarized Plan'!$A:$E,5,0)))</f>
        <v/>
      </c>
      <c r="Z689" s="197">
        <f t="shared" si="254"/>
        <v>0</v>
      </c>
      <c r="AA689" s="197">
        <f t="shared" si="255"/>
        <v>0</v>
      </c>
      <c r="AB689" s="197" t="str">
        <f t="shared" si="256"/>
        <v/>
      </c>
      <c r="AC689" s="197"/>
      <c r="AD689" s="197">
        <f t="shared" si="257"/>
        <v>0</v>
      </c>
      <c r="AE689" s="197">
        <f t="shared" si="258"/>
        <v>0</v>
      </c>
      <c r="AF689" s="197" t="str">
        <f t="shared" si="259"/>
        <v/>
      </c>
      <c r="AG689" s="194"/>
      <c r="AH689" s="194"/>
      <c r="AI689" s="194"/>
      <c r="AJ689" s="193"/>
      <c r="AK689" s="199"/>
      <c r="AL689" s="194"/>
      <c r="AM689" s="115" t="e">
        <f t="shared" si="260"/>
        <v>#VALUE!</v>
      </c>
      <c r="AO689" s="11">
        <f t="shared" si="261"/>
        <v>0</v>
      </c>
      <c r="AP689" s="11" t="e">
        <f t="shared" si="262"/>
        <v>#N/A</v>
      </c>
      <c r="AQ689" s="11" t="str">
        <f t="shared" si="263"/>
        <v/>
      </c>
      <c r="AS689" s="202">
        <f t="shared" si="264"/>
        <v>0</v>
      </c>
      <c r="AT689" s="11" t="str">
        <f t="shared" si="265"/>
        <v/>
      </c>
      <c r="AW689" s="116"/>
      <c r="AX689" s="115" t="e">
        <f t="shared" si="266"/>
        <v>#VALUE!</v>
      </c>
      <c r="AY689" s="278" t="str">
        <f t="shared" si="267"/>
        <v/>
      </c>
      <c r="BC689" s="115" t="str">
        <f>IF(E689="","",_xlfn.XLOOKUP(E689,'Summarized Plan'!A:A,'Summarized Plan'!K:K))</f>
        <v/>
      </c>
    </row>
    <row r="690" spans="1:55" ht="14.4" customHeight="1">
      <c r="A690" s="190" t="str">
        <f>IF(L690="","",VLOOKUP(L690,'Truck Utilization'!B$3:C$300,2,FALSE))</f>
        <v/>
      </c>
      <c r="B690" s="191"/>
      <c r="C690" s="192" t="str">
        <f>IF($B690="","",VLOOKUP($B690,'DSR Attendance'!$A$3:$E$273,5,FALSE))</f>
        <v/>
      </c>
      <c r="D690" s="193"/>
      <c r="E690" s="637"/>
      <c r="F690" s="195"/>
      <c r="G690" s="195"/>
      <c r="H690" s="195"/>
      <c r="I690" s="196" t="str">
        <f>IF(E690="","",VLOOKUP(E690,'Summarized Plan'!A:B,2,0))</f>
        <v/>
      </c>
      <c r="J690" s="194"/>
      <c r="K690" s="194" t="s">
        <v>378</v>
      </c>
      <c r="L690" s="195"/>
      <c r="M690" s="194" t="str">
        <f t="shared" si="249"/>
        <v/>
      </c>
      <c r="N690" s="195" t="str">
        <f>IF(E690="","",VLOOKUP(E690,'Summarized Plan'!$A:$C,3,0))</f>
        <v/>
      </c>
      <c r="O690" s="195" t="str">
        <f>IF(E690="","",VLOOKUP(E690,'Summarized Plan'!$A:$G,7,0))</f>
        <v/>
      </c>
      <c r="P690" s="196"/>
      <c r="Q690" s="198">
        <f t="shared" si="250"/>
        <v>0</v>
      </c>
      <c r="R690" s="197" t="str">
        <f>IF($B690="","",VLOOKUP($Q690,'DSR Attendance'!$A$3:$D$179,4,FALSE))</f>
        <v/>
      </c>
      <c r="S690" s="197"/>
      <c r="T690" s="197">
        <f t="shared" si="251"/>
        <v>0</v>
      </c>
      <c r="U690" s="197">
        <f t="shared" si="252"/>
        <v>0</v>
      </c>
      <c r="V690" s="197" t="str">
        <f t="shared" si="253"/>
        <v/>
      </c>
      <c r="W690" s="197"/>
      <c r="X690" s="197" t="str">
        <f>_xlfn.IFNA(IF(L690="","",VLOOKUP(L690,'Truck Utilization'!B$3:D$147,3,FALSE)),"")</f>
        <v/>
      </c>
      <c r="Y690" s="197" t="str">
        <f>IF(X690="","",IF(E690="","",VLOOKUP(E690,'Summarized Plan'!$A:$E,5,0)))</f>
        <v/>
      </c>
      <c r="Z690" s="197">
        <f t="shared" si="254"/>
        <v>0</v>
      </c>
      <c r="AA690" s="197">
        <f t="shared" si="255"/>
        <v>0</v>
      </c>
      <c r="AB690" s="197" t="str">
        <f t="shared" si="256"/>
        <v/>
      </c>
      <c r="AC690" s="197"/>
      <c r="AD690" s="197">
        <f t="shared" si="257"/>
        <v>0</v>
      </c>
      <c r="AE690" s="197">
        <f t="shared" si="258"/>
        <v>0</v>
      </c>
      <c r="AF690" s="197" t="str">
        <f t="shared" si="259"/>
        <v/>
      </c>
      <c r="AG690" s="194"/>
      <c r="AH690" s="194"/>
      <c r="AI690" s="194"/>
      <c r="AJ690" s="193"/>
      <c r="AK690" s="199"/>
      <c r="AL690" s="194"/>
      <c r="AM690" s="115" t="e">
        <f t="shared" si="260"/>
        <v>#VALUE!</v>
      </c>
      <c r="AO690" s="11">
        <f t="shared" si="261"/>
        <v>0</v>
      </c>
      <c r="AP690" s="11" t="e">
        <f t="shared" si="262"/>
        <v>#N/A</v>
      </c>
      <c r="AQ690" s="11" t="str">
        <f t="shared" si="263"/>
        <v/>
      </c>
      <c r="AS690" s="202">
        <f t="shared" si="264"/>
        <v>0</v>
      </c>
      <c r="AT690" s="11" t="str">
        <f t="shared" si="265"/>
        <v/>
      </c>
      <c r="AW690" s="116"/>
      <c r="AX690" s="115" t="e">
        <f t="shared" si="266"/>
        <v>#VALUE!</v>
      </c>
      <c r="AY690" s="278" t="str">
        <f t="shared" si="267"/>
        <v/>
      </c>
      <c r="BC690" s="115" t="str">
        <f>IF(E690="","",_xlfn.XLOOKUP(E690,'Summarized Plan'!A:A,'Summarized Plan'!K:K))</f>
        <v/>
      </c>
    </row>
    <row r="691" spans="1:55" ht="14.4" customHeight="1">
      <c r="A691" s="190" t="str">
        <f>IF(L691="","",VLOOKUP(L691,'Truck Utilization'!B$3:C$300,2,FALSE))</f>
        <v/>
      </c>
      <c r="B691" s="191"/>
      <c r="C691" s="192" t="str">
        <f>IF($B691="","",VLOOKUP($B691,'DSR Attendance'!$A$3:$E$273,5,FALSE))</f>
        <v/>
      </c>
      <c r="D691" s="193"/>
      <c r="E691" s="637"/>
      <c r="F691" s="195"/>
      <c r="G691" s="195"/>
      <c r="H691" s="195"/>
      <c r="I691" s="196" t="str">
        <f>IF(E691="","",VLOOKUP(E691,'Summarized Plan'!A:B,2,0))</f>
        <v/>
      </c>
      <c r="J691" s="194"/>
      <c r="K691" s="194" t="s">
        <v>378</v>
      </c>
      <c r="L691" s="195"/>
      <c r="M691" s="194" t="str">
        <f t="shared" si="249"/>
        <v/>
      </c>
      <c r="N691" s="195" t="str">
        <f>IF(E691="","",VLOOKUP(E691,'Summarized Plan'!$A:$C,3,0))</f>
        <v/>
      </c>
      <c r="O691" s="195" t="str">
        <f>IF(E691="","",VLOOKUP(E691,'Summarized Plan'!$A:$G,7,0))</f>
        <v/>
      </c>
      <c r="P691" s="196"/>
      <c r="Q691" s="198">
        <f t="shared" si="250"/>
        <v>0</v>
      </c>
      <c r="R691" s="197" t="str">
        <f>IF($B691="","",VLOOKUP($Q691,'DSR Attendance'!$A$3:$D$179,4,FALSE))</f>
        <v/>
      </c>
      <c r="S691" s="197"/>
      <c r="T691" s="197">
        <f t="shared" si="251"/>
        <v>0</v>
      </c>
      <c r="U691" s="197">
        <f t="shared" si="252"/>
        <v>0</v>
      </c>
      <c r="V691" s="197" t="str">
        <f t="shared" si="253"/>
        <v/>
      </c>
      <c r="W691" s="197"/>
      <c r="X691" s="197" t="str">
        <f>_xlfn.IFNA(IF(L691="","",VLOOKUP(L691,'Truck Utilization'!B$3:D$147,3,FALSE)),"")</f>
        <v/>
      </c>
      <c r="Y691" s="197" t="str">
        <f>IF(X691="","",IF(E691="","",VLOOKUP(E691,'Summarized Plan'!$A:$E,5,0)))</f>
        <v/>
      </c>
      <c r="Z691" s="197">
        <f t="shared" si="254"/>
        <v>0</v>
      </c>
      <c r="AA691" s="197">
        <f t="shared" si="255"/>
        <v>0</v>
      </c>
      <c r="AB691" s="197" t="str">
        <f t="shared" si="256"/>
        <v/>
      </c>
      <c r="AC691" s="197"/>
      <c r="AD691" s="197">
        <f t="shared" si="257"/>
        <v>0</v>
      </c>
      <c r="AE691" s="197">
        <f t="shared" si="258"/>
        <v>0</v>
      </c>
      <c r="AF691" s="197" t="str">
        <f t="shared" si="259"/>
        <v/>
      </c>
      <c r="AG691" s="194"/>
      <c r="AH691" s="194"/>
      <c r="AI691" s="194"/>
      <c r="AJ691" s="193"/>
      <c r="AK691" s="199"/>
      <c r="AL691" s="194"/>
      <c r="AM691" s="115" t="e">
        <f t="shared" si="260"/>
        <v>#VALUE!</v>
      </c>
      <c r="AO691" s="11">
        <f t="shared" si="261"/>
        <v>0</v>
      </c>
      <c r="AP691" s="11" t="e">
        <f t="shared" si="262"/>
        <v>#N/A</v>
      </c>
      <c r="AQ691" s="11" t="str">
        <f t="shared" si="263"/>
        <v/>
      </c>
      <c r="AS691" s="202">
        <f t="shared" si="264"/>
        <v>0</v>
      </c>
      <c r="AT691" s="11" t="str">
        <f t="shared" si="265"/>
        <v/>
      </c>
      <c r="AW691" s="116"/>
      <c r="AX691" s="115" t="e">
        <f t="shared" si="266"/>
        <v>#VALUE!</v>
      </c>
      <c r="AY691" s="278" t="str">
        <f t="shared" si="267"/>
        <v/>
      </c>
      <c r="BC691" s="115" t="str">
        <f>IF(E691="","",_xlfn.XLOOKUP(E691,'Summarized Plan'!A:A,'Summarized Plan'!K:K))</f>
        <v/>
      </c>
    </row>
    <row r="692" spans="1:55" ht="14.4" customHeight="1">
      <c r="A692" s="190" t="str">
        <f>IF(L692="","",VLOOKUP(L692,'Truck Utilization'!B$3:C$300,2,FALSE))</f>
        <v/>
      </c>
      <c r="B692" s="191"/>
      <c r="C692" s="192" t="str">
        <f>IF($B692="","",VLOOKUP($B692,'DSR Attendance'!$A$3:$E$273,5,FALSE))</f>
        <v/>
      </c>
      <c r="D692" s="193"/>
      <c r="E692" s="637"/>
      <c r="F692" s="195"/>
      <c r="G692" s="195"/>
      <c r="H692" s="195"/>
      <c r="I692" s="196" t="str">
        <f>IF(E692="","",VLOOKUP(E692,'Summarized Plan'!A:B,2,0))</f>
        <v/>
      </c>
      <c r="J692" s="194"/>
      <c r="K692" s="194" t="s">
        <v>378</v>
      </c>
      <c r="L692" s="195"/>
      <c r="M692" s="194" t="str">
        <f t="shared" si="249"/>
        <v/>
      </c>
      <c r="N692" s="195" t="str">
        <f>IF(E692="","",VLOOKUP(E692,'Summarized Plan'!$A:$C,3,0))</f>
        <v/>
      </c>
      <c r="O692" s="195" t="str">
        <f>IF(E692="","",VLOOKUP(E692,'Summarized Plan'!$A:$G,7,0))</f>
        <v/>
      </c>
      <c r="P692" s="196"/>
      <c r="Q692" s="198">
        <f t="shared" si="250"/>
        <v>0</v>
      </c>
      <c r="R692" s="197" t="str">
        <f>IF($B692="","",VLOOKUP($Q692,'DSR Attendance'!$A$3:$D$179,4,FALSE))</f>
        <v/>
      </c>
      <c r="S692" s="197"/>
      <c r="T692" s="197">
        <f t="shared" si="251"/>
        <v>0</v>
      </c>
      <c r="U692" s="197">
        <f t="shared" si="252"/>
        <v>0</v>
      </c>
      <c r="V692" s="197" t="str">
        <f t="shared" si="253"/>
        <v/>
      </c>
      <c r="W692" s="197"/>
      <c r="X692" s="197" t="str">
        <f>_xlfn.IFNA(IF(L692="","",VLOOKUP(L692,'Truck Utilization'!B$3:D$147,3,FALSE)),"")</f>
        <v/>
      </c>
      <c r="Y692" s="197" t="str">
        <f>IF(X692="","",IF(E692="","",VLOOKUP(E692,'Summarized Plan'!$A:$E,5,0)))</f>
        <v/>
      </c>
      <c r="Z692" s="197">
        <f t="shared" si="254"/>
        <v>0</v>
      </c>
      <c r="AA692" s="197">
        <f t="shared" si="255"/>
        <v>0</v>
      </c>
      <c r="AB692" s="197" t="str">
        <f t="shared" si="256"/>
        <v/>
      </c>
      <c r="AC692" s="197"/>
      <c r="AD692" s="197">
        <f t="shared" si="257"/>
        <v>0</v>
      </c>
      <c r="AE692" s="197">
        <f t="shared" si="258"/>
        <v>0</v>
      </c>
      <c r="AF692" s="197" t="str">
        <f t="shared" si="259"/>
        <v/>
      </c>
      <c r="AG692" s="194"/>
      <c r="AH692" s="194"/>
      <c r="AI692" s="194"/>
      <c r="AJ692" s="193"/>
      <c r="AK692" s="199"/>
      <c r="AL692" s="194"/>
      <c r="AM692" s="115" t="e">
        <f t="shared" si="260"/>
        <v>#VALUE!</v>
      </c>
      <c r="AO692" s="11">
        <f t="shared" si="261"/>
        <v>0</v>
      </c>
      <c r="AP692" s="11" t="e">
        <f t="shared" si="262"/>
        <v>#N/A</v>
      </c>
      <c r="AQ692" s="11" t="str">
        <f t="shared" si="263"/>
        <v/>
      </c>
      <c r="AS692" s="202">
        <f t="shared" si="264"/>
        <v>0</v>
      </c>
      <c r="AT692" s="11" t="str">
        <f t="shared" si="265"/>
        <v/>
      </c>
      <c r="AW692" s="116"/>
      <c r="AX692" s="115" t="e">
        <f t="shared" si="266"/>
        <v>#VALUE!</v>
      </c>
      <c r="AY692" s="278" t="str">
        <f t="shared" si="267"/>
        <v/>
      </c>
      <c r="BC692" s="115" t="str">
        <f>IF(E692="","",_xlfn.XLOOKUP(E692,'Summarized Plan'!A:A,'Summarized Plan'!K:K))</f>
        <v/>
      </c>
    </row>
    <row r="693" spans="1:55" ht="14.4" customHeight="1">
      <c r="A693" s="190" t="str">
        <f>IF(L693="","",VLOOKUP(L693,'Truck Utilization'!B$3:C$300,2,FALSE))</f>
        <v/>
      </c>
      <c r="B693" s="191"/>
      <c r="C693" s="192" t="str">
        <f>IF($B693="","",VLOOKUP($B693,'DSR Attendance'!$A$3:$E$273,5,FALSE))</f>
        <v/>
      </c>
      <c r="D693" s="193"/>
      <c r="E693" s="637"/>
      <c r="F693" s="195"/>
      <c r="G693" s="195"/>
      <c r="H693" s="195"/>
      <c r="I693" s="196" t="str">
        <f>IF(E693="","",VLOOKUP(E693,'Summarized Plan'!A:B,2,0))</f>
        <v/>
      </c>
      <c r="J693" s="194"/>
      <c r="K693" s="194" t="s">
        <v>378</v>
      </c>
      <c r="L693" s="195"/>
      <c r="M693" s="194" t="str">
        <f t="shared" si="249"/>
        <v/>
      </c>
      <c r="N693" s="195" t="str">
        <f>IF(E693="","",VLOOKUP(E693,'Summarized Plan'!$A:$C,3,0))</f>
        <v/>
      </c>
      <c r="O693" s="195" t="str">
        <f>IF(E693="","",VLOOKUP(E693,'Summarized Plan'!$A:$G,7,0))</f>
        <v/>
      </c>
      <c r="P693" s="196"/>
      <c r="Q693" s="198">
        <f t="shared" si="250"/>
        <v>0</v>
      </c>
      <c r="R693" s="197" t="str">
        <f>IF($B693="","",VLOOKUP($Q693,'DSR Attendance'!$A$3:$D$179,4,FALSE))</f>
        <v/>
      </c>
      <c r="S693" s="197"/>
      <c r="T693" s="197">
        <f t="shared" si="251"/>
        <v>0</v>
      </c>
      <c r="U693" s="197">
        <f t="shared" si="252"/>
        <v>0</v>
      </c>
      <c r="V693" s="197" t="str">
        <f t="shared" si="253"/>
        <v/>
      </c>
      <c r="W693" s="197"/>
      <c r="X693" s="197" t="str">
        <f>_xlfn.IFNA(IF(L693="","",VLOOKUP(L693,'Truck Utilization'!B$3:D$147,3,FALSE)),"")</f>
        <v/>
      </c>
      <c r="Y693" s="197" t="str">
        <f>IF(X693="","",IF(E693="","",VLOOKUP(E693,'Summarized Plan'!$A:$E,5,0)))</f>
        <v/>
      </c>
      <c r="Z693" s="197">
        <f t="shared" si="254"/>
        <v>0</v>
      </c>
      <c r="AA693" s="197">
        <f t="shared" si="255"/>
        <v>0</v>
      </c>
      <c r="AB693" s="197" t="str">
        <f t="shared" si="256"/>
        <v/>
      </c>
      <c r="AC693" s="197"/>
      <c r="AD693" s="197">
        <f t="shared" si="257"/>
        <v>0</v>
      </c>
      <c r="AE693" s="197">
        <f t="shared" si="258"/>
        <v>0</v>
      </c>
      <c r="AF693" s="197" t="str">
        <f t="shared" si="259"/>
        <v/>
      </c>
      <c r="AG693" s="194"/>
      <c r="AH693" s="194"/>
      <c r="AI693" s="194"/>
      <c r="AJ693" s="193"/>
      <c r="AK693" s="199"/>
      <c r="AL693" s="194"/>
      <c r="AM693" s="115" t="e">
        <f t="shared" si="260"/>
        <v>#VALUE!</v>
      </c>
      <c r="AO693" s="11">
        <f t="shared" si="261"/>
        <v>0</v>
      </c>
      <c r="AP693" s="11" t="e">
        <f t="shared" si="262"/>
        <v>#N/A</v>
      </c>
      <c r="AQ693" s="11" t="str">
        <f t="shared" si="263"/>
        <v/>
      </c>
      <c r="AS693" s="202">
        <f t="shared" si="264"/>
        <v>0</v>
      </c>
      <c r="AT693" s="11" t="str">
        <f t="shared" si="265"/>
        <v/>
      </c>
      <c r="AW693" s="116"/>
      <c r="AX693" s="115" t="e">
        <f t="shared" si="266"/>
        <v>#VALUE!</v>
      </c>
      <c r="AY693" s="278" t="str">
        <f t="shared" si="267"/>
        <v/>
      </c>
      <c r="BC693" s="115" t="str">
        <f>IF(E693="","",_xlfn.XLOOKUP(E693,'Summarized Plan'!A:A,'Summarized Plan'!K:K))</f>
        <v/>
      </c>
    </row>
    <row r="694" spans="1:55" ht="14.4" customHeight="1">
      <c r="A694" s="190" t="str">
        <f>IF(L694="","",VLOOKUP(L694,'Truck Utilization'!B$3:C$300,2,FALSE))</f>
        <v/>
      </c>
      <c r="B694" s="191"/>
      <c r="C694" s="192" t="str">
        <f>IF($B694="","",VLOOKUP($B694,'DSR Attendance'!$A$3:$E$273,5,FALSE))</f>
        <v/>
      </c>
      <c r="D694" s="193"/>
      <c r="E694" s="637"/>
      <c r="F694" s="195"/>
      <c r="G694" s="195"/>
      <c r="H694" s="195"/>
      <c r="I694" s="196" t="str">
        <f>IF(E694="","",VLOOKUP(E694,'Summarized Plan'!A:B,2,0))</f>
        <v/>
      </c>
      <c r="J694" s="194"/>
      <c r="K694" s="194" t="s">
        <v>378</v>
      </c>
      <c r="L694" s="195"/>
      <c r="M694" s="194" t="str">
        <f t="shared" si="249"/>
        <v/>
      </c>
      <c r="N694" s="195" t="str">
        <f>IF(E694="","",VLOOKUP(E694,'Summarized Plan'!$A:$C,3,0))</f>
        <v/>
      </c>
      <c r="O694" s="195" t="str">
        <f>IF(E694="","",VLOOKUP(E694,'Summarized Plan'!$A:$G,7,0))</f>
        <v/>
      </c>
      <c r="P694" s="196"/>
      <c r="Q694" s="198">
        <f t="shared" si="250"/>
        <v>0</v>
      </c>
      <c r="R694" s="197" t="str">
        <f>IF($B694="","",VLOOKUP($Q694,'DSR Attendance'!$A$3:$D$179,4,FALSE))</f>
        <v/>
      </c>
      <c r="S694" s="197"/>
      <c r="T694" s="197">
        <f t="shared" si="251"/>
        <v>0</v>
      </c>
      <c r="U694" s="197">
        <f t="shared" si="252"/>
        <v>0</v>
      </c>
      <c r="V694" s="197" t="str">
        <f t="shared" si="253"/>
        <v/>
      </c>
      <c r="W694" s="197"/>
      <c r="X694" s="197" t="str">
        <f>_xlfn.IFNA(IF(L694="","",VLOOKUP(L694,'Truck Utilization'!B$3:D$147,3,FALSE)),"")</f>
        <v/>
      </c>
      <c r="Y694" s="197" t="str">
        <f>IF(X694="","",IF(E694="","",VLOOKUP(E694,'Summarized Plan'!$A:$E,5,0)))</f>
        <v/>
      </c>
      <c r="Z694" s="197">
        <f t="shared" si="254"/>
        <v>0</v>
      </c>
      <c r="AA694" s="197">
        <f t="shared" si="255"/>
        <v>0</v>
      </c>
      <c r="AB694" s="197" t="str">
        <f t="shared" si="256"/>
        <v/>
      </c>
      <c r="AC694" s="197"/>
      <c r="AD694" s="197">
        <f t="shared" si="257"/>
        <v>0</v>
      </c>
      <c r="AE694" s="197">
        <f t="shared" si="258"/>
        <v>0</v>
      </c>
      <c r="AF694" s="197" t="str">
        <f t="shared" si="259"/>
        <v/>
      </c>
      <c r="AG694" s="194"/>
      <c r="AH694" s="194"/>
      <c r="AI694" s="194"/>
      <c r="AJ694" s="193"/>
      <c r="AK694" s="199"/>
      <c r="AL694" s="194"/>
      <c r="AM694" s="115" t="e">
        <f t="shared" si="260"/>
        <v>#VALUE!</v>
      </c>
      <c r="AO694" s="11">
        <f t="shared" si="261"/>
        <v>0</v>
      </c>
      <c r="AP694" s="11" t="e">
        <f t="shared" si="262"/>
        <v>#N/A</v>
      </c>
      <c r="AQ694" s="11" t="str">
        <f t="shared" si="263"/>
        <v/>
      </c>
      <c r="AS694" s="202">
        <f t="shared" si="264"/>
        <v>0</v>
      </c>
      <c r="AT694" s="11" t="str">
        <f t="shared" si="265"/>
        <v/>
      </c>
      <c r="AW694" s="116"/>
      <c r="AX694" s="115" t="e">
        <f t="shared" si="266"/>
        <v>#VALUE!</v>
      </c>
      <c r="AY694" s="278" t="str">
        <f t="shared" si="267"/>
        <v/>
      </c>
      <c r="BC694" s="115" t="str">
        <f>IF(E694="","",_xlfn.XLOOKUP(E694,'Summarized Plan'!A:A,'Summarized Plan'!K:K))</f>
        <v/>
      </c>
    </row>
    <row r="695" spans="1:55" ht="14.4" customHeight="1">
      <c r="A695" s="190" t="str">
        <f>IF(L695="","",VLOOKUP(L695,'Truck Utilization'!B$3:C$300,2,FALSE))</f>
        <v/>
      </c>
      <c r="B695" s="191"/>
      <c r="C695" s="192" t="str">
        <f>IF($B695="","",VLOOKUP($B695,'DSR Attendance'!$A$3:$E$273,5,FALSE))</f>
        <v/>
      </c>
      <c r="D695" s="193"/>
      <c r="E695" s="637"/>
      <c r="F695" s="195"/>
      <c r="G695" s="195"/>
      <c r="H695" s="195"/>
      <c r="I695" s="196" t="str">
        <f>IF(E695="","",VLOOKUP(E695,'Summarized Plan'!A:B,2,0))</f>
        <v/>
      </c>
      <c r="J695" s="194"/>
      <c r="K695" s="194" t="s">
        <v>378</v>
      </c>
      <c r="L695" s="195"/>
      <c r="M695" s="194" t="str">
        <f t="shared" si="249"/>
        <v/>
      </c>
      <c r="N695" s="195" t="str">
        <f>IF(E695="","",VLOOKUP(E695,'Summarized Plan'!$A:$C,3,0))</f>
        <v/>
      </c>
      <c r="O695" s="195" t="str">
        <f>IF(E695="","",VLOOKUP(E695,'Summarized Plan'!$A:$G,7,0))</f>
        <v/>
      </c>
      <c r="P695" s="196"/>
      <c r="Q695" s="198">
        <f t="shared" si="250"/>
        <v>0</v>
      </c>
      <c r="R695" s="197" t="str">
        <f>IF($B695="","",VLOOKUP($Q695,'DSR Attendance'!$A$3:$D$179,4,FALSE))</f>
        <v/>
      </c>
      <c r="S695" s="197"/>
      <c r="T695" s="197">
        <f t="shared" si="251"/>
        <v>0</v>
      </c>
      <c r="U695" s="197">
        <f t="shared" si="252"/>
        <v>0</v>
      </c>
      <c r="V695" s="197" t="str">
        <f t="shared" si="253"/>
        <v/>
      </c>
      <c r="W695" s="197"/>
      <c r="X695" s="197" t="str">
        <f>_xlfn.IFNA(IF(L695="","",VLOOKUP(L695,'Truck Utilization'!B$3:D$147,3,FALSE)),"")</f>
        <v/>
      </c>
      <c r="Y695" s="197" t="str">
        <f>IF(X695="","",IF(E695="","",VLOOKUP(E695,'Summarized Plan'!$A:$E,5,0)))</f>
        <v/>
      </c>
      <c r="Z695" s="197">
        <f t="shared" si="254"/>
        <v>0</v>
      </c>
      <c r="AA695" s="197">
        <f t="shared" si="255"/>
        <v>0</v>
      </c>
      <c r="AB695" s="197" t="str">
        <f t="shared" si="256"/>
        <v/>
      </c>
      <c r="AC695" s="197"/>
      <c r="AD695" s="197">
        <f t="shared" si="257"/>
        <v>0</v>
      </c>
      <c r="AE695" s="197">
        <f t="shared" si="258"/>
        <v>0</v>
      </c>
      <c r="AF695" s="197" t="str">
        <f t="shared" si="259"/>
        <v/>
      </c>
      <c r="AG695" s="194"/>
      <c r="AH695" s="194"/>
      <c r="AI695" s="194"/>
      <c r="AJ695" s="193"/>
      <c r="AK695" s="199"/>
      <c r="AL695" s="194"/>
      <c r="AM695" s="115" t="e">
        <f t="shared" si="260"/>
        <v>#VALUE!</v>
      </c>
      <c r="AO695" s="11">
        <f t="shared" si="261"/>
        <v>0</v>
      </c>
      <c r="AP695" s="11" t="e">
        <f t="shared" si="262"/>
        <v>#N/A</v>
      </c>
      <c r="AQ695" s="11" t="str">
        <f t="shared" si="263"/>
        <v/>
      </c>
      <c r="AS695" s="202">
        <f t="shared" si="264"/>
        <v>0</v>
      </c>
      <c r="AT695" s="11" t="str">
        <f t="shared" si="265"/>
        <v/>
      </c>
      <c r="AW695" s="116"/>
      <c r="AX695" s="115" t="e">
        <f t="shared" si="266"/>
        <v>#VALUE!</v>
      </c>
      <c r="AY695" s="278" t="str">
        <f t="shared" si="267"/>
        <v/>
      </c>
      <c r="BC695" s="115" t="str">
        <f>IF(E695="","",_xlfn.XLOOKUP(E695,'Summarized Plan'!A:A,'Summarized Plan'!K:K))</f>
        <v/>
      </c>
    </row>
    <row r="696" spans="1:55" ht="14.4" customHeight="1">
      <c r="A696" s="190" t="str">
        <f>IF(L696="","",VLOOKUP(L696,'Truck Utilization'!B$3:C$300,2,FALSE))</f>
        <v/>
      </c>
      <c r="B696" s="191"/>
      <c r="C696" s="192" t="str">
        <f>IF($B696="","",VLOOKUP($B696,'DSR Attendance'!$A$3:$E$273,5,FALSE))</f>
        <v/>
      </c>
      <c r="D696" s="193"/>
      <c r="E696" s="637"/>
      <c r="F696" s="195"/>
      <c r="G696" s="195"/>
      <c r="H696" s="195"/>
      <c r="I696" s="196" t="str">
        <f>IF(E696="","",VLOOKUP(E696,'Summarized Plan'!A:B,2,0))</f>
        <v/>
      </c>
      <c r="J696" s="194"/>
      <c r="K696" s="194" t="s">
        <v>378</v>
      </c>
      <c r="L696" s="195"/>
      <c r="M696" s="194" t="str">
        <f t="shared" si="249"/>
        <v/>
      </c>
      <c r="N696" s="195" t="str">
        <f>IF(E696="","",VLOOKUP(E696,'Summarized Plan'!$A:$C,3,0))</f>
        <v/>
      </c>
      <c r="O696" s="195" t="str">
        <f>IF(E696="","",VLOOKUP(E696,'Summarized Plan'!$A:$G,7,0))</f>
        <v/>
      </c>
      <c r="P696" s="196"/>
      <c r="Q696" s="198">
        <f t="shared" si="250"/>
        <v>0</v>
      </c>
      <c r="R696" s="197" t="str">
        <f>IF($B696="","",VLOOKUP($Q696,'DSR Attendance'!$A$3:$D$179,4,FALSE))</f>
        <v/>
      </c>
      <c r="S696" s="197"/>
      <c r="T696" s="197">
        <f t="shared" si="251"/>
        <v>0</v>
      </c>
      <c r="U696" s="197">
        <f t="shared" si="252"/>
        <v>0</v>
      </c>
      <c r="V696" s="197" t="str">
        <f t="shared" si="253"/>
        <v/>
      </c>
      <c r="W696" s="197"/>
      <c r="X696" s="197" t="str">
        <f>_xlfn.IFNA(IF(L696="","",VLOOKUP(L696,'Truck Utilization'!B$3:D$147,3,FALSE)),"")</f>
        <v/>
      </c>
      <c r="Y696" s="197" t="str">
        <f>IF(X696="","",IF(E696="","",VLOOKUP(E696,'Summarized Plan'!$A:$E,5,0)))</f>
        <v/>
      </c>
      <c r="Z696" s="197">
        <f t="shared" si="254"/>
        <v>0</v>
      </c>
      <c r="AA696" s="197">
        <f t="shared" si="255"/>
        <v>0</v>
      </c>
      <c r="AB696" s="197" t="str">
        <f t="shared" si="256"/>
        <v/>
      </c>
      <c r="AC696" s="197"/>
      <c r="AD696" s="197">
        <f t="shared" si="257"/>
        <v>0</v>
      </c>
      <c r="AE696" s="197">
        <f t="shared" si="258"/>
        <v>0</v>
      </c>
      <c r="AF696" s="197" t="str">
        <f t="shared" si="259"/>
        <v/>
      </c>
      <c r="AG696" s="194"/>
      <c r="AH696" s="194"/>
      <c r="AI696" s="194"/>
      <c r="AJ696" s="193"/>
      <c r="AK696" s="199"/>
      <c r="AL696" s="194"/>
      <c r="AM696" s="115" t="e">
        <f t="shared" si="260"/>
        <v>#VALUE!</v>
      </c>
      <c r="AO696" s="11">
        <f t="shared" si="261"/>
        <v>0</v>
      </c>
      <c r="AP696" s="11" t="e">
        <f t="shared" si="262"/>
        <v>#N/A</v>
      </c>
      <c r="AQ696" s="11" t="str">
        <f t="shared" si="263"/>
        <v/>
      </c>
      <c r="AS696" s="202">
        <f t="shared" si="264"/>
        <v>0</v>
      </c>
      <c r="AT696" s="11" t="str">
        <f t="shared" si="265"/>
        <v/>
      </c>
      <c r="AW696" s="116"/>
      <c r="AX696" s="115" t="e">
        <f t="shared" si="266"/>
        <v>#VALUE!</v>
      </c>
      <c r="AY696" s="278" t="str">
        <f t="shared" si="267"/>
        <v/>
      </c>
      <c r="BC696" s="115" t="str">
        <f>IF(E696="","",_xlfn.XLOOKUP(E696,'Summarized Plan'!A:A,'Summarized Plan'!K:K))</f>
        <v/>
      </c>
    </row>
    <row r="697" spans="1:55" ht="14.4" customHeight="1">
      <c r="A697" s="190" t="str">
        <f>IF(L697="","",VLOOKUP(L697,'Truck Utilization'!B$3:C$300,2,FALSE))</f>
        <v/>
      </c>
      <c r="B697" s="191"/>
      <c r="C697" s="192" t="str">
        <f>IF($B697="","",VLOOKUP($B697,'DSR Attendance'!$A$3:$E$273,5,FALSE))</f>
        <v/>
      </c>
      <c r="D697" s="193"/>
      <c r="E697" s="637"/>
      <c r="F697" s="195"/>
      <c r="G697" s="195"/>
      <c r="H697" s="195"/>
      <c r="I697" s="196" t="str">
        <f>IF(E697="","",VLOOKUP(E697,'Summarized Plan'!A:B,2,0))</f>
        <v/>
      </c>
      <c r="J697" s="194"/>
      <c r="K697" s="194" t="s">
        <v>378</v>
      </c>
      <c r="L697" s="195"/>
      <c r="M697" s="194" t="str">
        <f t="shared" si="249"/>
        <v/>
      </c>
      <c r="N697" s="195" t="str">
        <f>IF(E697="","",VLOOKUP(E697,'Summarized Plan'!$A:$C,3,0))</f>
        <v/>
      </c>
      <c r="O697" s="195" t="str">
        <f>IF(E697="","",VLOOKUP(E697,'Summarized Plan'!$A:$G,7,0))</f>
        <v/>
      </c>
      <c r="P697" s="196"/>
      <c r="Q697" s="198">
        <f t="shared" si="250"/>
        <v>0</v>
      </c>
      <c r="R697" s="197" t="str">
        <f>IF($B697="","",VLOOKUP($Q697,'DSR Attendance'!$A$3:$D$179,4,FALSE))</f>
        <v/>
      </c>
      <c r="S697" s="197"/>
      <c r="T697" s="197">
        <f t="shared" si="251"/>
        <v>0</v>
      </c>
      <c r="U697" s="197">
        <f t="shared" si="252"/>
        <v>0</v>
      </c>
      <c r="V697" s="197" t="str">
        <f t="shared" si="253"/>
        <v/>
      </c>
      <c r="W697" s="197"/>
      <c r="X697" s="197" t="str">
        <f>_xlfn.IFNA(IF(L697="","",VLOOKUP(L697,'Truck Utilization'!B$3:D$147,3,FALSE)),"")</f>
        <v/>
      </c>
      <c r="Y697" s="197" t="str">
        <f>IF(X697="","",IF(E697="","",VLOOKUP(E697,'Summarized Plan'!$A:$E,5,0)))</f>
        <v/>
      </c>
      <c r="Z697" s="197">
        <f t="shared" si="254"/>
        <v>0</v>
      </c>
      <c r="AA697" s="197">
        <f t="shared" si="255"/>
        <v>0</v>
      </c>
      <c r="AB697" s="197" t="str">
        <f t="shared" si="256"/>
        <v/>
      </c>
      <c r="AC697" s="197"/>
      <c r="AD697" s="197">
        <f t="shared" si="257"/>
        <v>0</v>
      </c>
      <c r="AE697" s="197">
        <f t="shared" si="258"/>
        <v>0</v>
      </c>
      <c r="AF697" s="197" t="str">
        <f t="shared" si="259"/>
        <v/>
      </c>
      <c r="AG697" s="194"/>
      <c r="AH697" s="194"/>
      <c r="AI697" s="194"/>
      <c r="AJ697" s="193"/>
      <c r="AK697" s="199"/>
      <c r="AL697" s="194"/>
      <c r="AM697" s="115" t="e">
        <f t="shared" si="260"/>
        <v>#VALUE!</v>
      </c>
      <c r="AO697" s="11">
        <f t="shared" si="261"/>
        <v>0</v>
      </c>
      <c r="AP697" s="11" t="e">
        <f t="shared" si="262"/>
        <v>#N/A</v>
      </c>
      <c r="AQ697" s="11" t="str">
        <f t="shared" si="263"/>
        <v/>
      </c>
      <c r="AS697" s="202">
        <f t="shared" si="264"/>
        <v>0</v>
      </c>
      <c r="AT697" s="11" t="str">
        <f t="shared" si="265"/>
        <v/>
      </c>
      <c r="AW697" s="116"/>
      <c r="AX697" s="115" t="e">
        <f t="shared" si="266"/>
        <v>#VALUE!</v>
      </c>
      <c r="AY697" s="278" t="str">
        <f t="shared" si="267"/>
        <v/>
      </c>
      <c r="BC697" s="115" t="str">
        <f>IF(E697="","",_xlfn.XLOOKUP(E697,'Summarized Plan'!A:A,'Summarized Plan'!K:K))</f>
        <v/>
      </c>
    </row>
    <row r="698" spans="1:55" ht="14.4" customHeight="1">
      <c r="A698" s="190" t="str">
        <f>IF(L698="","",VLOOKUP(L698,'Truck Utilization'!B$3:C$300,2,FALSE))</f>
        <v/>
      </c>
      <c r="B698" s="191"/>
      <c r="C698" s="192" t="str">
        <f>IF($B698="","",VLOOKUP($B698,'DSR Attendance'!$A$3:$E$273,5,FALSE))</f>
        <v/>
      </c>
      <c r="D698" s="193"/>
      <c r="E698" s="637"/>
      <c r="F698" s="195"/>
      <c r="G698" s="195"/>
      <c r="H698" s="195"/>
      <c r="I698" s="196" t="str">
        <f>IF(E698="","",VLOOKUP(E698,'Summarized Plan'!A:B,2,0))</f>
        <v/>
      </c>
      <c r="J698" s="194"/>
      <c r="K698" s="194" t="s">
        <v>378</v>
      </c>
      <c r="L698" s="195"/>
      <c r="M698" s="194" t="str">
        <f t="shared" si="249"/>
        <v/>
      </c>
      <c r="N698" s="195" t="str">
        <f>IF(E698="","",VLOOKUP(E698,'Summarized Plan'!$A:$C,3,0))</f>
        <v/>
      </c>
      <c r="O698" s="195" t="str">
        <f>IF(E698="","",VLOOKUP(E698,'Summarized Plan'!$A:$G,7,0))</f>
        <v/>
      </c>
      <c r="P698" s="196"/>
      <c r="Q698" s="198">
        <f t="shared" si="250"/>
        <v>0</v>
      </c>
      <c r="R698" s="197" t="str">
        <f>IF($B698="","",VLOOKUP($Q698,'DSR Attendance'!$A$3:$D$179,4,FALSE))</f>
        <v/>
      </c>
      <c r="S698" s="197"/>
      <c r="T698" s="197">
        <f t="shared" si="251"/>
        <v>0</v>
      </c>
      <c r="U698" s="197">
        <f t="shared" si="252"/>
        <v>0</v>
      </c>
      <c r="V698" s="197" t="str">
        <f t="shared" si="253"/>
        <v/>
      </c>
      <c r="W698" s="197"/>
      <c r="X698" s="197" t="str">
        <f>_xlfn.IFNA(IF(L698="","",VLOOKUP(L698,'Truck Utilization'!B$3:D$147,3,FALSE)),"")</f>
        <v/>
      </c>
      <c r="Y698" s="197" t="str">
        <f>IF(X698="","",IF(E698="","",VLOOKUP(E698,'Summarized Plan'!$A:$E,5,0)))</f>
        <v/>
      </c>
      <c r="Z698" s="197">
        <f t="shared" si="254"/>
        <v>0</v>
      </c>
      <c r="AA698" s="197">
        <f t="shared" si="255"/>
        <v>0</v>
      </c>
      <c r="AB698" s="197" t="str">
        <f t="shared" si="256"/>
        <v/>
      </c>
      <c r="AC698" s="197"/>
      <c r="AD698" s="197">
        <f t="shared" si="257"/>
        <v>0</v>
      </c>
      <c r="AE698" s="197">
        <f t="shared" si="258"/>
        <v>0</v>
      </c>
      <c r="AF698" s="197" t="str">
        <f t="shared" si="259"/>
        <v/>
      </c>
      <c r="AG698" s="194"/>
      <c r="AH698" s="194"/>
      <c r="AI698" s="194"/>
      <c r="AJ698" s="193"/>
      <c r="AK698" s="199"/>
      <c r="AL698" s="194"/>
      <c r="AM698" s="115" t="e">
        <f t="shared" si="260"/>
        <v>#VALUE!</v>
      </c>
      <c r="AO698" s="11">
        <f t="shared" si="261"/>
        <v>0</v>
      </c>
      <c r="AP698" s="11" t="e">
        <f t="shared" si="262"/>
        <v>#N/A</v>
      </c>
      <c r="AQ698" s="11" t="str">
        <f t="shared" si="263"/>
        <v/>
      </c>
      <c r="AS698" s="202">
        <f t="shared" si="264"/>
        <v>0</v>
      </c>
      <c r="AT698" s="11" t="str">
        <f t="shared" si="265"/>
        <v/>
      </c>
      <c r="AW698" s="116"/>
      <c r="AX698" s="115" t="e">
        <f t="shared" si="266"/>
        <v>#VALUE!</v>
      </c>
      <c r="AY698" s="278" t="str">
        <f t="shared" si="267"/>
        <v/>
      </c>
      <c r="BC698" s="115" t="str">
        <f>IF(E698="","",_xlfn.XLOOKUP(E698,'Summarized Plan'!A:A,'Summarized Plan'!K:K))</f>
        <v/>
      </c>
    </row>
    <row r="699" spans="1:55" ht="14.4" customHeight="1">
      <c r="A699" s="190" t="str">
        <f>IF(L699="","",VLOOKUP(L699,'Truck Utilization'!B$3:C$300,2,FALSE))</f>
        <v/>
      </c>
      <c r="B699" s="191"/>
      <c r="C699" s="192" t="str">
        <f>IF($B699="","",VLOOKUP($B699,'DSR Attendance'!$A$3:$E$273,5,FALSE))</f>
        <v/>
      </c>
      <c r="D699" s="193"/>
      <c r="E699" s="637"/>
      <c r="F699" s="195"/>
      <c r="G699" s="195"/>
      <c r="H699" s="195"/>
      <c r="I699" s="196" t="str">
        <f>IF(E699="","",VLOOKUP(E699,'Summarized Plan'!A:B,2,0))</f>
        <v/>
      </c>
      <c r="J699" s="194"/>
      <c r="K699" s="194" t="s">
        <v>378</v>
      </c>
      <c r="L699" s="195"/>
      <c r="M699" s="194" t="str">
        <f t="shared" si="249"/>
        <v/>
      </c>
      <c r="N699" s="195" t="str">
        <f>IF(E699="","",VLOOKUP(E699,'Summarized Plan'!$A:$C,3,0))</f>
        <v/>
      </c>
      <c r="O699" s="195" t="str">
        <f>IF(E699="","",VLOOKUP(E699,'Summarized Plan'!$A:$G,7,0))</f>
        <v/>
      </c>
      <c r="P699" s="196"/>
      <c r="Q699" s="198">
        <f t="shared" si="250"/>
        <v>0</v>
      </c>
      <c r="R699" s="197" t="str">
        <f>IF($B699="","",VLOOKUP($Q699,'DSR Attendance'!$A$3:$D$179,4,FALSE))</f>
        <v/>
      </c>
      <c r="S699" s="197"/>
      <c r="T699" s="197">
        <f t="shared" si="251"/>
        <v>0</v>
      </c>
      <c r="U699" s="197">
        <f t="shared" si="252"/>
        <v>0</v>
      </c>
      <c r="V699" s="197" t="str">
        <f t="shared" si="253"/>
        <v/>
      </c>
      <c r="W699" s="197"/>
      <c r="X699" s="197" t="str">
        <f>_xlfn.IFNA(IF(L699="","",VLOOKUP(L699,'Truck Utilization'!B$3:D$147,3,FALSE)),"")</f>
        <v/>
      </c>
      <c r="Y699" s="197" t="str">
        <f>IF(X699="","",IF(E699="","",VLOOKUP(E699,'Summarized Plan'!$A:$E,5,0)))</f>
        <v/>
      </c>
      <c r="Z699" s="197">
        <f t="shared" si="254"/>
        <v>0</v>
      </c>
      <c r="AA699" s="197">
        <f t="shared" si="255"/>
        <v>0</v>
      </c>
      <c r="AB699" s="197" t="str">
        <f t="shared" si="256"/>
        <v/>
      </c>
      <c r="AC699" s="197"/>
      <c r="AD699" s="197">
        <f t="shared" si="257"/>
        <v>0</v>
      </c>
      <c r="AE699" s="197">
        <f t="shared" si="258"/>
        <v>0</v>
      </c>
      <c r="AF699" s="197" t="str">
        <f t="shared" si="259"/>
        <v/>
      </c>
      <c r="AG699" s="194"/>
      <c r="AH699" s="194"/>
      <c r="AI699" s="194"/>
      <c r="AJ699" s="193"/>
      <c r="AK699" s="199"/>
      <c r="AL699" s="194"/>
      <c r="AM699" s="115" t="e">
        <f t="shared" si="260"/>
        <v>#VALUE!</v>
      </c>
      <c r="AO699" s="11">
        <f t="shared" si="261"/>
        <v>0</v>
      </c>
      <c r="AP699" s="11" t="e">
        <f t="shared" si="262"/>
        <v>#N/A</v>
      </c>
      <c r="AQ699" s="11" t="str">
        <f t="shared" si="263"/>
        <v/>
      </c>
      <c r="AS699" s="202">
        <f t="shared" si="264"/>
        <v>0</v>
      </c>
      <c r="AT699" s="11" t="str">
        <f t="shared" si="265"/>
        <v/>
      </c>
      <c r="AW699" s="116"/>
      <c r="AX699" s="115" t="e">
        <f t="shared" si="266"/>
        <v>#VALUE!</v>
      </c>
      <c r="AY699" s="278" t="str">
        <f t="shared" si="267"/>
        <v/>
      </c>
      <c r="BC699" s="115" t="str">
        <f>IF(E699="","",_xlfn.XLOOKUP(E699,'Summarized Plan'!A:A,'Summarized Plan'!K:K))</f>
        <v/>
      </c>
    </row>
    <row r="700" spans="1:55" ht="14.4" customHeight="1">
      <c r="A700" s="190" t="str">
        <f>IF(L700="","",VLOOKUP(L700,'Truck Utilization'!B$3:C$300,2,FALSE))</f>
        <v/>
      </c>
      <c r="B700" s="191"/>
      <c r="C700" s="192" t="str">
        <f>IF($B700="","",VLOOKUP($B700,'DSR Attendance'!$A$3:$E$273,5,FALSE))</f>
        <v/>
      </c>
      <c r="D700" s="193"/>
      <c r="E700" s="637"/>
      <c r="F700" s="195"/>
      <c r="G700" s="195"/>
      <c r="H700" s="195"/>
      <c r="I700" s="196" t="str">
        <f>IF(E700="","",VLOOKUP(E700,'Summarized Plan'!A:B,2,0))</f>
        <v/>
      </c>
      <c r="J700" s="194"/>
      <c r="K700" s="194" t="s">
        <v>378</v>
      </c>
      <c r="L700" s="195"/>
      <c r="M700" s="194" t="str">
        <f t="shared" si="249"/>
        <v/>
      </c>
      <c r="N700" s="195" t="str">
        <f>IF(E700="","",VLOOKUP(E700,'Summarized Plan'!$A:$C,3,0))</f>
        <v/>
      </c>
      <c r="O700" s="195" t="str">
        <f>IF(E700="","",VLOOKUP(E700,'Summarized Plan'!$A:$G,7,0))</f>
        <v/>
      </c>
      <c r="P700" s="196"/>
      <c r="Q700" s="198">
        <f t="shared" si="250"/>
        <v>0</v>
      </c>
      <c r="R700" s="197" t="str">
        <f>IF($B700="","",VLOOKUP($Q700,'DSR Attendance'!$A$3:$D$179,4,FALSE))</f>
        <v/>
      </c>
      <c r="S700" s="197"/>
      <c r="T700" s="197">
        <f t="shared" si="251"/>
        <v>0</v>
      </c>
      <c r="U700" s="197">
        <f t="shared" si="252"/>
        <v>0</v>
      </c>
      <c r="V700" s="197" t="str">
        <f t="shared" si="253"/>
        <v/>
      </c>
      <c r="W700" s="197"/>
      <c r="X700" s="197" t="str">
        <f>_xlfn.IFNA(IF(L700="","",VLOOKUP(L700,'Truck Utilization'!B$3:D$147,3,FALSE)),"")</f>
        <v/>
      </c>
      <c r="Y700" s="197" t="str">
        <f>IF(X700="","",IF(E700="","",VLOOKUP(E700,'Summarized Plan'!$A:$E,5,0)))</f>
        <v/>
      </c>
      <c r="Z700" s="197">
        <f t="shared" si="254"/>
        <v>0</v>
      </c>
      <c r="AA700" s="197">
        <f t="shared" si="255"/>
        <v>0</v>
      </c>
      <c r="AB700" s="197" t="str">
        <f t="shared" si="256"/>
        <v/>
      </c>
      <c r="AC700" s="197"/>
      <c r="AD700" s="197">
        <f t="shared" si="257"/>
        <v>0</v>
      </c>
      <c r="AE700" s="197">
        <f t="shared" si="258"/>
        <v>0</v>
      </c>
      <c r="AF700" s="197" t="str">
        <f t="shared" si="259"/>
        <v/>
      </c>
      <c r="AG700" s="194"/>
      <c r="AH700" s="194"/>
      <c r="AI700" s="194"/>
      <c r="AJ700" s="193"/>
      <c r="AK700" s="199"/>
      <c r="AL700" s="194"/>
      <c r="AM700" s="115" t="e">
        <f t="shared" si="260"/>
        <v>#VALUE!</v>
      </c>
      <c r="AO700" s="11">
        <f t="shared" si="261"/>
        <v>0</v>
      </c>
      <c r="AP700" s="11" t="e">
        <f t="shared" si="262"/>
        <v>#N/A</v>
      </c>
      <c r="AQ700" s="11" t="str">
        <f t="shared" si="263"/>
        <v/>
      </c>
      <c r="AS700" s="202">
        <f t="shared" si="264"/>
        <v>0</v>
      </c>
      <c r="AT700" s="11" t="str">
        <f t="shared" si="265"/>
        <v/>
      </c>
      <c r="AW700" s="116"/>
      <c r="AX700" s="115" t="e">
        <f t="shared" si="266"/>
        <v>#VALUE!</v>
      </c>
      <c r="AY700" s="278" t="str">
        <f t="shared" si="267"/>
        <v/>
      </c>
      <c r="BC700" s="115" t="str">
        <f>IF(E700="","",_xlfn.XLOOKUP(E700,'Summarized Plan'!A:A,'Summarized Plan'!K:K))</f>
        <v/>
      </c>
    </row>
    <row r="701" spans="1:55" ht="14.4" customHeight="1">
      <c r="A701" s="190" t="str">
        <f>IF(L701="","",VLOOKUP(L701,'Truck Utilization'!B$3:C$300,2,FALSE))</f>
        <v/>
      </c>
      <c r="B701" s="191"/>
      <c r="C701" s="192" t="str">
        <f>IF($B701="","",VLOOKUP($B701,'DSR Attendance'!$A$3:$E$273,5,FALSE))</f>
        <v/>
      </c>
      <c r="D701" s="193"/>
      <c r="E701" s="637"/>
      <c r="F701" s="195"/>
      <c r="G701" s="195"/>
      <c r="H701" s="195"/>
      <c r="I701" s="196" t="str">
        <f>IF(E701="","",VLOOKUP(E701,'Summarized Plan'!A:B,2,0))</f>
        <v/>
      </c>
      <c r="J701" s="194"/>
      <c r="K701" s="194" t="s">
        <v>378</v>
      </c>
      <c r="L701" s="195"/>
      <c r="M701" s="194" t="str">
        <f t="shared" si="249"/>
        <v/>
      </c>
      <c r="N701" s="195" t="str">
        <f>IF(E701="","",VLOOKUP(E701,'Summarized Plan'!$A:$C,3,0))</f>
        <v/>
      </c>
      <c r="O701" s="195" t="str">
        <f>IF(E701="","",VLOOKUP(E701,'Summarized Plan'!$A:$G,7,0))</f>
        <v/>
      </c>
      <c r="P701" s="196"/>
      <c r="Q701" s="198">
        <f t="shared" si="250"/>
        <v>0</v>
      </c>
      <c r="R701" s="197" t="str">
        <f>IF($B701="","",VLOOKUP($Q701,'DSR Attendance'!$A$3:$D$179,4,FALSE))</f>
        <v/>
      </c>
      <c r="S701" s="197"/>
      <c r="T701" s="197">
        <f t="shared" si="251"/>
        <v>0</v>
      </c>
      <c r="U701" s="197">
        <f t="shared" si="252"/>
        <v>0</v>
      </c>
      <c r="V701" s="197" t="str">
        <f t="shared" si="253"/>
        <v/>
      </c>
      <c r="W701" s="197"/>
      <c r="X701" s="197" t="str">
        <f>_xlfn.IFNA(IF(L701="","",VLOOKUP(L701,'Truck Utilization'!B$3:D$147,3,FALSE)),"")</f>
        <v/>
      </c>
      <c r="Y701" s="197" t="str">
        <f>IF(X701="","",IF(E701="","",VLOOKUP(E701,'Summarized Plan'!$A:$E,5,0)))</f>
        <v/>
      </c>
      <c r="Z701" s="197">
        <f t="shared" si="254"/>
        <v>0</v>
      </c>
      <c r="AA701" s="197">
        <f t="shared" si="255"/>
        <v>0</v>
      </c>
      <c r="AB701" s="197" t="str">
        <f t="shared" si="256"/>
        <v/>
      </c>
      <c r="AC701" s="197"/>
      <c r="AD701" s="197">
        <f t="shared" si="257"/>
        <v>0</v>
      </c>
      <c r="AE701" s="197">
        <f t="shared" si="258"/>
        <v>0</v>
      </c>
      <c r="AF701" s="197" t="str">
        <f t="shared" si="259"/>
        <v/>
      </c>
      <c r="AG701" s="194"/>
      <c r="AH701" s="194"/>
      <c r="AI701" s="194"/>
      <c r="AJ701" s="193"/>
      <c r="AK701" s="199"/>
      <c r="AL701" s="194"/>
      <c r="AM701" s="115" t="e">
        <f t="shared" si="260"/>
        <v>#VALUE!</v>
      </c>
      <c r="AO701" s="11">
        <f t="shared" si="261"/>
        <v>0</v>
      </c>
      <c r="AP701" s="11" t="e">
        <f t="shared" si="262"/>
        <v>#N/A</v>
      </c>
      <c r="AQ701" s="11" t="str">
        <f t="shared" si="263"/>
        <v/>
      </c>
      <c r="AS701" s="202">
        <f t="shared" si="264"/>
        <v>0</v>
      </c>
      <c r="AT701" s="11" t="str">
        <f t="shared" si="265"/>
        <v/>
      </c>
      <c r="AW701" s="116"/>
      <c r="AX701" s="115" t="e">
        <f t="shared" si="266"/>
        <v>#VALUE!</v>
      </c>
      <c r="AY701" s="278" t="str">
        <f t="shared" si="267"/>
        <v/>
      </c>
      <c r="BC701" s="115" t="str">
        <f>IF(E701="","",_xlfn.XLOOKUP(E701,'Summarized Plan'!A:A,'Summarized Plan'!K:K))</f>
        <v/>
      </c>
    </row>
    <row r="702" spans="1:55" ht="14.4" customHeight="1">
      <c r="A702" s="190" t="str">
        <f>IF(L702="","",VLOOKUP(L702,'Truck Utilization'!B$3:C$300,2,FALSE))</f>
        <v/>
      </c>
      <c r="B702" s="191"/>
      <c r="C702" s="192" t="str">
        <f>IF($B702="","",VLOOKUP($B702,'DSR Attendance'!$A$3:$E$273,5,FALSE))</f>
        <v/>
      </c>
      <c r="D702" s="193"/>
      <c r="E702" s="637"/>
      <c r="F702" s="195"/>
      <c r="G702" s="195"/>
      <c r="H702" s="195"/>
      <c r="I702" s="196" t="str">
        <f>IF(E702="","",VLOOKUP(E702,'Summarized Plan'!A:B,2,0))</f>
        <v/>
      </c>
      <c r="J702" s="194"/>
      <c r="K702" s="194" t="s">
        <v>378</v>
      </c>
      <c r="L702" s="195"/>
      <c r="M702" s="194" t="str">
        <f t="shared" si="249"/>
        <v/>
      </c>
      <c r="N702" s="195" t="str">
        <f>IF(E702="","",VLOOKUP(E702,'Summarized Plan'!$A:$C,3,0))</f>
        <v/>
      </c>
      <c r="O702" s="195" t="str">
        <f>IF(E702="","",VLOOKUP(E702,'Summarized Plan'!$A:$G,7,0))</f>
        <v/>
      </c>
      <c r="P702" s="196"/>
      <c r="Q702" s="198">
        <f t="shared" si="250"/>
        <v>0</v>
      </c>
      <c r="R702" s="197" t="str">
        <f>IF($B702="","",VLOOKUP($Q702,'DSR Attendance'!$A$3:$D$179,4,FALSE))</f>
        <v/>
      </c>
      <c r="S702" s="197"/>
      <c r="T702" s="197">
        <f t="shared" si="251"/>
        <v>0</v>
      </c>
      <c r="U702" s="197">
        <f t="shared" si="252"/>
        <v>0</v>
      </c>
      <c r="V702" s="197" t="str">
        <f t="shared" si="253"/>
        <v/>
      </c>
      <c r="W702" s="197"/>
      <c r="X702" s="197" t="str">
        <f>_xlfn.IFNA(IF(L702="","",VLOOKUP(L702,'Truck Utilization'!B$3:D$147,3,FALSE)),"")</f>
        <v/>
      </c>
      <c r="Y702" s="197" t="str">
        <f>IF(X702="","",IF(E702="","",VLOOKUP(E702,'Summarized Plan'!$A:$E,5,0)))</f>
        <v/>
      </c>
      <c r="Z702" s="197">
        <f t="shared" si="254"/>
        <v>0</v>
      </c>
      <c r="AA702" s="197">
        <f t="shared" si="255"/>
        <v>0</v>
      </c>
      <c r="AB702" s="197" t="str">
        <f t="shared" si="256"/>
        <v/>
      </c>
      <c r="AC702" s="197"/>
      <c r="AD702" s="197">
        <f t="shared" si="257"/>
        <v>0</v>
      </c>
      <c r="AE702" s="197">
        <f t="shared" si="258"/>
        <v>0</v>
      </c>
      <c r="AF702" s="197" t="str">
        <f t="shared" si="259"/>
        <v/>
      </c>
      <c r="AG702" s="194"/>
      <c r="AH702" s="194"/>
      <c r="AI702" s="194"/>
      <c r="AJ702" s="193"/>
      <c r="AK702" s="199"/>
      <c r="AL702" s="194"/>
      <c r="AM702" s="115" t="e">
        <f t="shared" si="260"/>
        <v>#VALUE!</v>
      </c>
      <c r="AO702" s="11">
        <f t="shared" si="261"/>
        <v>0</v>
      </c>
      <c r="AP702" s="11" t="e">
        <f t="shared" si="262"/>
        <v>#N/A</v>
      </c>
      <c r="AQ702" s="11" t="str">
        <f t="shared" si="263"/>
        <v/>
      </c>
      <c r="AS702" s="202">
        <f t="shared" si="264"/>
        <v>0</v>
      </c>
      <c r="AT702" s="11" t="str">
        <f t="shared" si="265"/>
        <v/>
      </c>
      <c r="AW702" s="116"/>
      <c r="AX702" s="115" t="e">
        <f t="shared" si="266"/>
        <v>#VALUE!</v>
      </c>
      <c r="AY702" s="278" t="str">
        <f t="shared" si="267"/>
        <v/>
      </c>
      <c r="BC702" s="115" t="str">
        <f>IF(E702="","",_xlfn.XLOOKUP(E702,'Summarized Plan'!A:A,'Summarized Plan'!K:K))</f>
        <v/>
      </c>
    </row>
    <row r="703" spans="1:55" ht="14.4" customHeight="1">
      <c r="A703" s="190" t="str">
        <f>IF(L703="","",VLOOKUP(L703,'Truck Utilization'!B$3:C$300,2,FALSE))</f>
        <v/>
      </c>
      <c r="B703" s="191"/>
      <c r="C703" s="192" t="str">
        <f>IF($B703="","",VLOOKUP($B703,'DSR Attendance'!$A$3:$E$273,5,FALSE))</f>
        <v/>
      </c>
      <c r="D703" s="193"/>
      <c r="E703" s="637"/>
      <c r="F703" s="195"/>
      <c r="G703" s="195"/>
      <c r="H703" s="195"/>
      <c r="I703" s="196" t="str">
        <f>IF(E703="","",VLOOKUP(E703,'Summarized Plan'!A:B,2,0))</f>
        <v/>
      </c>
      <c r="J703" s="194"/>
      <c r="K703" s="194" t="s">
        <v>378</v>
      </c>
      <c r="L703" s="195"/>
      <c r="M703" s="194" t="str">
        <f t="shared" si="249"/>
        <v/>
      </c>
      <c r="N703" s="195" t="str">
        <f>IF(E703="","",VLOOKUP(E703,'Summarized Plan'!$A:$C,3,0))</f>
        <v/>
      </c>
      <c r="O703" s="195" t="str">
        <f>IF(E703="","",VLOOKUP(E703,'Summarized Plan'!$A:$G,7,0))</f>
        <v/>
      </c>
      <c r="P703" s="196"/>
      <c r="Q703" s="198">
        <f t="shared" si="250"/>
        <v>0</v>
      </c>
      <c r="R703" s="197" t="str">
        <f>IF($B703="","",VLOOKUP($Q703,'DSR Attendance'!$A$3:$D$179,4,FALSE))</f>
        <v/>
      </c>
      <c r="S703" s="197"/>
      <c r="T703" s="197">
        <f t="shared" si="251"/>
        <v>0</v>
      </c>
      <c r="U703" s="197">
        <f t="shared" si="252"/>
        <v>0</v>
      </c>
      <c r="V703" s="197" t="str">
        <f t="shared" si="253"/>
        <v/>
      </c>
      <c r="W703" s="197"/>
      <c r="X703" s="197" t="str">
        <f>_xlfn.IFNA(IF(L703="","",VLOOKUP(L703,'Truck Utilization'!B$3:D$147,3,FALSE)),"")</f>
        <v/>
      </c>
      <c r="Y703" s="197" t="str">
        <f>IF(X703="","",IF(E703="","",VLOOKUP(E703,'Summarized Plan'!$A:$E,5,0)))</f>
        <v/>
      </c>
      <c r="Z703" s="197">
        <f t="shared" si="254"/>
        <v>0</v>
      </c>
      <c r="AA703" s="197">
        <f t="shared" si="255"/>
        <v>0</v>
      </c>
      <c r="AB703" s="197" t="str">
        <f t="shared" si="256"/>
        <v/>
      </c>
      <c r="AC703" s="197"/>
      <c r="AD703" s="197">
        <f t="shared" si="257"/>
        <v>0</v>
      </c>
      <c r="AE703" s="197">
        <f t="shared" si="258"/>
        <v>0</v>
      </c>
      <c r="AF703" s="197" t="str">
        <f t="shared" si="259"/>
        <v/>
      </c>
      <c r="AG703" s="194"/>
      <c r="AH703" s="194"/>
      <c r="AI703" s="194"/>
      <c r="AJ703" s="193"/>
      <c r="AK703" s="199"/>
      <c r="AL703" s="194"/>
      <c r="AM703" s="115" t="e">
        <f t="shared" si="260"/>
        <v>#VALUE!</v>
      </c>
      <c r="AO703" s="11">
        <f t="shared" si="261"/>
        <v>0</v>
      </c>
      <c r="AP703" s="11" t="e">
        <f t="shared" si="262"/>
        <v>#N/A</v>
      </c>
      <c r="AQ703" s="11" t="str">
        <f t="shared" si="263"/>
        <v/>
      </c>
      <c r="AS703" s="202">
        <f t="shared" si="264"/>
        <v>0</v>
      </c>
      <c r="AT703" s="11" t="str">
        <f t="shared" si="265"/>
        <v/>
      </c>
      <c r="AW703" s="116"/>
      <c r="AX703" s="115" t="e">
        <f t="shared" si="266"/>
        <v>#VALUE!</v>
      </c>
      <c r="AY703" s="278" t="str">
        <f t="shared" si="267"/>
        <v/>
      </c>
      <c r="BC703" s="115" t="str">
        <f>IF(E703="","",_xlfn.XLOOKUP(E703,'Summarized Plan'!A:A,'Summarized Plan'!K:K))</f>
        <v/>
      </c>
    </row>
    <row r="704" spans="1:55" ht="14.4" customHeight="1">
      <c r="A704" s="190" t="str">
        <f>IF(L704="","",VLOOKUP(L704,'Truck Utilization'!B$3:C$300,2,FALSE))</f>
        <v/>
      </c>
      <c r="B704" s="191"/>
      <c r="C704" s="192" t="str">
        <f>IF($B704="","",VLOOKUP($B704,'DSR Attendance'!$A$3:$E$273,5,FALSE))</f>
        <v/>
      </c>
      <c r="D704" s="193"/>
      <c r="E704" s="637"/>
      <c r="F704" s="195"/>
      <c r="G704" s="195"/>
      <c r="H704" s="195"/>
      <c r="I704" s="196" t="str">
        <f>IF(E704="","",VLOOKUP(E704,'Summarized Plan'!A:B,2,0))</f>
        <v/>
      </c>
      <c r="J704" s="194"/>
      <c r="K704" s="194" t="s">
        <v>378</v>
      </c>
      <c r="L704" s="195"/>
      <c r="M704" s="194" t="str">
        <f t="shared" si="249"/>
        <v/>
      </c>
      <c r="N704" s="195" t="str">
        <f>IF(E704="","",VLOOKUP(E704,'Summarized Plan'!$A:$C,3,0))</f>
        <v/>
      </c>
      <c r="O704" s="195" t="str">
        <f>IF(E704="","",VLOOKUP(E704,'Summarized Plan'!$A:$G,7,0))</f>
        <v/>
      </c>
      <c r="P704" s="196"/>
      <c r="Q704" s="198">
        <f t="shared" si="250"/>
        <v>0</v>
      </c>
      <c r="R704" s="197" t="str">
        <f>IF($B704="","",VLOOKUP($Q704,'DSR Attendance'!$A$3:$D$179,4,FALSE))</f>
        <v/>
      </c>
      <c r="S704" s="197"/>
      <c r="T704" s="197">
        <f t="shared" si="251"/>
        <v>0</v>
      </c>
      <c r="U704" s="197">
        <f t="shared" si="252"/>
        <v>0</v>
      </c>
      <c r="V704" s="197" t="str">
        <f t="shared" si="253"/>
        <v/>
      </c>
      <c r="W704" s="197"/>
      <c r="X704" s="197" t="str">
        <f>_xlfn.IFNA(IF(L704="","",VLOOKUP(L704,'Truck Utilization'!B$3:D$147,3,FALSE)),"")</f>
        <v/>
      </c>
      <c r="Y704" s="197" t="str">
        <f>IF(X704="","",IF(E704="","",VLOOKUP(E704,'Summarized Plan'!$A:$E,5,0)))</f>
        <v/>
      </c>
      <c r="Z704" s="197">
        <f t="shared" si="254"/>
        <v>0</v>
      </c>
      <c r="AA704" s="197">
        <f t="shared" si="255"/>
        <v>0</v>
      </c>
      <c r="AB704" s="197" t="str">
        <f t="shared" si="256"/>
        <v/>
      </c>
      <c r="AC704" s="197"/>
      <c r="AD704" s="197">
        <f t="shared" si="257"/>
        <v>0</v>
      </c>
      <c r="AE704" s="197">
        <f t="shared" si="258"/>
        <v>0</v>
      </c>
      <c r="AF704" s="197" t="str">
        <f t="shared" si="259"/>
        <v/>
      </c>
      <c r="AG704" s="194"/>
      <c r="AH704" s="194"/>
      <c r="AI704" s="194"/>
      <c r="AJ704" s="193"/>
      <c r="AK704" s="199"/>
      <c r="AL704" s="194"/>
      <c r="AM704" s="115" t="e">
        <f t="shared" si="260"/>
        <v>#VALUE!</v>
      </c>
      <c r="AO704" s="11">
        <f t="shared" si="261"/>
        <v>0</v>
      </c>
      <c r="AP704" s="11" t="e">
        <f t="shared" si="262"/>
        <v>#N/A</v>
      </c>
      <c r="AQ704" s="11" t="str">
        <f t="shared" si="263"/>
        <v/>
      </c>
      <c r="AS704" s="202">
        <f t="shared" si="264"/>
        <v>0</v>
      </c>
      <c r="AT704" s="11" t="str">
        <f t="shared" si="265"/>
        <v/>
      </c>
      <c r="AW704" s="116"/>
      <c r="AX704" s="115" t="e">
        <f t="shared" si="266"/>
        <v>#VALUE!</v>
      </c>
      <c r="AY704" s="278" t="str">
        <f t="shared" si="267"/>
        <v/>
      </c>
      <c r="BC704" s="115" t="str">
        <f>IF(E704="","",_xlfn.XLOOKUP(E704,'Summarized Plan'!A:A,'Summarized Plan'!K:K))</f>
        <v/>
      </c>
    </row>
    <row r="705" spans="1:55" ht="14.4" customHeight="1">
      <c r="A705" s="190" t="str">
        <f>IF(L705="","",VLOOKUP(L705,'Truck Utilization'!B$3:C$300,2,FALSE))</f>
        <v/>
      </c>
      <c r="B705" s="191"/>
      <c r="C705" s="192" t="str">
        <f>IF($B705="","",VLOOKUP($B705,'DSR Attendance'!$A$3:$E$273,5,FALSE))</f>
        <v/>
      </c>
      <c r="D705" s="193"/>
      <c r="E705" s="637"/>
      <c r="F705" s="195"/>
      <c r="G705" s="195"/>
      <c r="H705" s="195"/>
      <c r="I705" s="196" t="str">
        <f>IF(E705="","",VLOOKUP(E705,'Summarized Plan'!A:B,2,0))</f>
        <v/>
      </c>
      <c r="J705" s="194"/>
      <c r="K705" s="194" t="s">
        <v>378</v>
      </c>
      <c r="L705" s="195"/>
      <c r="M705" s="194" t="str">
        <f t="shared" si="249"/>
        <v/>
      </c>
      <c r="N705" s="195" t="str">
        <f>IF(E705="","",VLOOKUP(E705,'Summarized Plan'!$A:$C,3,0))</f>
        <v/>
      </c>
      <c r="O705" s="195" t="str">
        <f>IF(E705="","",VLOOKUP(E705,'Summarized Plan'!$A:$G,7,0))</f>
        <v/>
      </c>
      <c r="P705" s="196"/>
      <c r="Q705" s="198">
        <f t="shared" si="250"/>
        <v>0</v>
      </c>
      <c r="R705" s="197" t="str">
        <f>IF($B705="","",VLOOKUP($Q705,'DSR Attendance'!$A$3:$D$179,4,FALSE))</f>
        <v/>
      </c>
      <c r="S705" s="197"/>
      <c r="T705" s="197">
        <f t="shared" si="251"/>
        <v>0</v>
      </c>
      <c r="U705" s="197">
        <f t="shared" si="252"/>
        <v>0</v>
      </c>
      <c r="V705" s="197" t="str">
        <f t="shared" si="253"/>
        <v/>
      </c>
      <c r="W705" s="197"/>
      <c r="X705" s="197" t="str">
        <f>_xlfn.IFNA(IF(L705="","",VLOOKUP(L705,'Truck Utilization'!B$3:D$147,3,FALSE)),"")</f>
        <v/>
      </c>
      <c r="Y705" s="197" t="str">
        <f>IF(X705="","",IF(E705="","",VLOOKUP(E705,'Summarized Plan'!$A:$E,5,0)))</f>
        <v/>
      </c>
      <c r="Z705" s="197">
        <f t="shared" si="254"/>
        <v>0</v>
      </c>
      <c r="AA705" s="197">
        <f t="shared" si="255"/>
        <v>0</v>
      </c>
      <c r="AB705" s="197" t="str">
        <f t="shared" si="256"/>
        <v/>
      </c>
      <c r="AC705" s="197"/>
      <c r="AD705" s="197">
        <f t="shared" si="257"/>
        <v>0</v>
      </c>
      <c r="AE705" s="197">
        <f t="shared" si="258"/>
        <v>0</v>
      </c>
      <c r="AF705" s="197" t="str">
        <f t="shared" si="259"/>
        <v/>
      </c>
      <c r="AG705" s="194"/>
      <c r="AH705" s="194"/>
      <c r="AI705" s="194"/>
      <c r="AJ705" s="193"/>
      <c r="AK705" s="199"/>
      <c r="AL705" s="194"/>
      <c r="AM705" s="115" t="e">
        <f t="shared" si="260"/>
        <v>#VALUE!</v>
      </c>
      <c r="AO705" s="11">
        <f t="shared" si="261"/>
        <v>0</v>
      </c>
      <c r="AP705" s="11" t="e">
        <f t="shared" si="262"/>
        <v>#N/A</v>
      </c>
      <c r="AQ705" s="11" t="str">
        <f t="shared" si="263"/>
        <v/>
      </c>
      <c r="AS705" s="202">
        <f t="shared" si="264"/>
        <v>0</v>
      </c>
      <c r="AT705" s="11" t="str">
        <f t="shared" si="265"/>
        <v/>
      </c>
      <c r="AW705" s="116"/>
      <c r="AX705" s="115" t="e">
        <f t="shared" si="266"/>
        <v>#VALUE!</v>
      </c>
      <c r="AY705" s="278" t="str">
        <f t="shared" si="267"/>
        <v/>
      </c>
      <c r="BC705" s="115" t="str">
        <f>IF(E705="","",_xlfn.XLOOKUP(E705,'Summarized Plan'!A:A,'Summarized Plan'!K:K))</f>
        <v/>
      </c>
    </row>
    <row r="706" spans="1:55" ht="14.4" customHeight="1">
      <c r="A706" s="190" t="str">
        <f>IF(L706="","",VLOOKUP(L706,'Truck Utilization'!B$3:C$300,2,FALSE))</f>
        <v/>
      </c>
      <c r="B706" s="191"/>
      <c r="C706" s="192" t="str">
        <f>IF($B706="","",VLOOKUP($B706,'DSR Attendance'!$A$3:$E$273,5,FALSE))</f>
        <v/>
      </c>
      <c r="D706" s="193"/>
      <c r="E706" s="637"/>
      <c r="F706" s="195"/>
      <c r="G706" s="195"/>
      <c r="H706" s="195"/>
      <c r="I706" s="196" t="str">
        <f>IF(E706="","",VLOOKUP(E706,'Summarized Plan'!A:B,2,0))</f>
        <v/>
      </c>
      <c r="J706" s="194"/>
      <c r="K706" s="194" t="s">
        <v>378</v>
      </c>
      <c r="L706" s="195"/>
      <c r="M706" s="194" t="str">
        <f t="shared" si="249"/>
        <v/>
      </c>
      <c r="N706" s="195" t="str">
        <f>IF(E706="","",VLOOKUP(E706,'Summarized Plan'!$A:$C,3,0))</f>
        <v/>
      </c>
      <c r="O706" s="195" t="str">
        <f>IF(E706="","",VLOOKUP(E706,'Summarized Plan'!$A:$G,7,0))</f>
        <v/>
      </c>
      <c r="P706" s="196"/>
      <c r="Q706" s="198">
        <f t="shared" si="250"/>
        <v>0</v>
      </c>
      <c r="R706" s="197" t="str">
        <f>IF($B706="","",VLOOKUP($Q706,'DSR Attendance'!$A$3:$D$179,4,FALSE))</f>
        <v/>
      </c>
      <c r="S706" s="197"/>
      <c r="T706" s="197">
        <f t="shared" si="251"/>
        <v>0</v>
      </c>
      <c r="U706" s="197">
        <f t="shared" si="252"/>
        <v>0</v>
      </c>
      <c r="V706" s="197" t="str">
        <f t="shared" si="253"/>
        <v/>
      </c>
      <c r="W706" s="197"/>
      <c r="X706" s="197" t="str">
        <f>_xlfn.IFNA(IF(L706="","",VLOOKUP(L706,'Truck Utilization'!B$3:D$147,3,FALSE)),"")</f>
        <v/>
      </c>
      <c r="Y706" s="197" t="str">
        <f>IF(X706="","",IF(E706="","",VLOOKUP(E706,'Summarized Plan'!$A:$E,5,0)))</f>
        <v/>
      </c>
      <c r="Z706" s="197">
        <f t="shared" si="254"/>
        <v>0</v>
      </c>
      <c r="AA706" s="197">
        <f t="shared" si="255"/>
        <v>0</v>
      </c>
      <c r="AB706" s="197" t="str">
        <f t="shared" si="256"/>
        <v/>
      </c>
      <c r="AC706" s="197"/>
      <c r="AD706" s="197">
        <f t="shared" si="257"/>
        <v>0</v>
      </c>
      <c r="AE706" s="197">
        <f t="shared" si="258"/>
        <v>0</v>
      </c>
      <c r="AF706" s="197" t="str">
        <f t="shared" si="259"/>
        <v/>
      </c>
      <c r="AG706" s="194"/>
      <c r="AH706" s="194"/>
      <c r="AI706" s="194"/>
      <c r="AJ706" s="193"/>
      <c r="AK706" s="199"/>
      <c r="AL706" s="194"/>
      <c r="AM706" s="115" t="e">
        <f t="shared" si="260"/>
        <v>#VALUE!</v>
      </c>
      <c r="AO706" s="11">
        <f t="shared" si="261"/>
        <v>0</v>
      </c>
      <c r="AP706" s="11" t="e">
        <f t="shared" si="262"/>
        <v>#N/A</v>
      </c>
      <c r="AQ706" s="11" t="str">
        <f t="shared" si="263"/>
        <v/>
      </c>
      <c r="AS706" s="202">
        <f t="shared" si="264"/>
        <v>0</v>
      </c>
      <c r="AT706" s="11" t="str">
        <f t="shared" si="265"/>
        <v/>
      </c>
      <c r="AW706" s="116"/>
      <c r="AX706" s="115" t="e">
        <f t="shared" si="266"/>
        <v>#VALUE!</v>
      </c>
      <c r="AY706" s="278" t="str">
        <f t="shared" si="267"/>
        <v/>
      </c>
      <c r="BC706" s="115" t="str">
        <f>IF(E706="","",_xlfn.XLOOKUP(E706,'Summarized Plan'!A:A,'Summarized Plan'!K:K))</f>
        <v/>
      </c>
    </row>
    <row r="707" spans="1:55" ht="14.4" customHeight="1">
      <c r="A707" s="190" t="str">
        <f>IF(L707="","",VLOOKUP(L707,'Truck Utilization'!B$3:C$300,2,FALSE))</f>
        <v/>
      </c>
      <c r="B707" s="191"/>
      <c r="C707" s="192" t="str">
        <f>IF($B707="","",VLOOKUP($B707,'DSR Attendance'!$A$3:$E$273,5,FALSE))</f>
        <v/>
      </c>
      <c r="D707" s="193"/>
      <c r="E707" s="637"/>
      <c r="F707" s="195"/>
      <c r="G707" s="195"/>
      <c r="H707" s="195"/>
      <c r="I707" s="196" t="str">
        <f>IF(E707="","",VLOOKUP(E707,'Summarized Plan'!A:B,2,0))</f>
        <v/>
      </c>
      <c r="J707" s="194"/>
      <c r="K707" s="194" t="s">
        <v>378</v>
      </c>
      <c r="L707" s="195"/>
      <c r="M707" s="194" t="str">
        <f t="shared" si="249"/>
        <v/>
      </c>
      <c r="N707" s="195" t="str">
        <f>IF(E707="","",VLOOKUP(E707,'Summarized Plan'!$A:$C,3,0))</f>
        <v/>
      </c>
      <c r="O707" s="195" t="str">
        <f>IF(E707="","",VLOOKUP(E707,'Summarized Plan'!$A:$G,7,0))</f>
        <v/>
      </c>
      <c r="P707" s="196"/>
      <c r="Q707" s="198">
        <f t="shared" si="250"/>
        <v>0</v>
      </c>
      <c r="R707" s="197" t="str">
        <f>IF($B707="","",VLOOKUP($Q707,'DSR Attendance'!$A$3:$D$179,4,FALSE))</f>
        <v/>
      </c>
      <c r="S707" s="197"/>
      <c r="T707" s="197">
        <f t="shared" si="251"/>
        <v>0</v>
      </c>
      <c r="U707" s="197">
        <f t="shared" si="252"/>
        <v>0</v>
      </c>
      <c r="V707" s="197" t="str">
        <f t="shared" si="253"/>
        <v/>
      </c>
      <c r="W707" s="197"/>
      <c r="X707" s="197" t="str">
        <f>_xlfn.IFNA(IF(L707="","",VLOOKUP(L707,'Truck Utilization'!B$3:D$147,3,FALSE)),"")</f>
        <v/>
      </c>
      <c r="Y707" s="197" t="str">
        <f>IF(X707="","",IF(E707="","",VLOOKUP(E707,'Summarized Plan'!$A:$E,5,0)))</f>
        <v/>
      </c>
      <c r="Z707" s="197">
        <f t="shared" si="254"/>
        <v>0</v>
      </c>
      <c r="AA707" s="197">
        <f t="shared" si="255"/>
        <v>0</v>
      </c>
      <c r="AB707" s="197" t="str">
        <f t="shared" si="256"/>
        <v/>
      </c>
      <c r="AC707" s="197"/>
      <c r="AD707" s="197">
        <f t="shared" si="257"/>
        <v>0</v>
      </c>
      <c r="AE707" s="197">
        <f t="shared" si="258"/>
        <v>0</v>
      </c>
      <c r="AF707" s="197" t="str">
        <f t="shared" si="259"/>
        <v/>
      </c>
      <c r="AG707" s="194"/>
      <c r="AH707" s="194"/>
      <c r="AI707" s="194"/>
      <c r="AJ707" s="193"/>
      <c r="AK707" s="199"/>
      <c r="AL707" s="194"/>
      <c r="AM707" s="115" t="e">
        <f t="shared" si="260"/>
        <v>#VALUE!</v>
      </c>
      <c r="AO707" s="11">
        <f t="shared" si="261"/>
        <v>0</v>
      </c>
      <c r="AP707" s="11" t="e">
        <f t="shared" si="262"/>
        <v>#N/A</v>
      </c>
      <c r="AQ707" s="11" t="str">
        <f t="shared" si="263"/>
        <v/>
      </c>
      <c r="AS707" s="202">
        <f t="shared" si="264"/>
        <v>0</v>
      </c>
      <c r="AT707" s="11" t="str">
        <f t="shared" si="265"/>
        <v/>
      </c>
      <c r="AW707" s="116"/>
      <c r="AX707" s="115" t="e">
        <f t="shared" si="266"/>
        <v>#VALUE!</v>
      </c>
      <c r="AY707" s="278" t="str">
        <f t="shared" si="267"/>
        <v/>
      </c>
      <c r="BC707" s="115" t="str">
        <f>IF(E707="","",_xlfn.XLOOKUP(E707,'Summarized Plan'!A:A,'Summarized Plan'!K:K))</f>
        <v/>
      </c>
    </row>
    <row r="708" spans="1:55" ht="14.4" customHeight="1">
      <c r="A708" s="190" t="str">
        <f>IF(L708="","",VLOOKUP(L708,'Truck Utilization'!B$3:C$300,2,FALSE))</f>
        <v/>
      </c>
      <c r="B708" s="191"/>
      <c r="C708" s="192" t="str">
        <f>IF($B708="","",VLOOKUP($B708,'DSR Attendance'!$A$3:$E$273,5,FALSE))</f>
        <v/>
      </c>
      <c r="D708" s="193"/>
      <c r="E708" s="637"/>
      <c r="F708" s="195"/>
      <c r="G708" s="195"/>
      <c r="H708" s="195"/>
      <c r="I708" s="196" t="str">
        <f>IF(E708="","",VLOOKUP(E708,'Summarized Plan'!A:B,2,0))</f>
        <v/>
      </c>
      <c r="J708" s="194"/>
      <c r="K708" s="194" t="s">
        <v>378</v>
      </c>
      <c r="L708" s="195"/>
      <c r="M708" s="194" t="str">
        <f t="shared" si="249"/>
        <v/>
      </c>
      <c r="N708" s="195" t="str">
        <f>IF(E708="","",VLOOKUP(E708,'Summarized Plan'!$A:$C,3,0))</f>
        <v/>
      </c>
      <c r="O708" s="195" t="str">
        <f>IF(E708="","",VLOOKUP(E708,'Summarized Plan'!$A:$G,7,0))</f>
        <v/>
      </c>
      <c r="P708" s="196"/>
      <c r="Q708" s="198">
        <f t="shared" si="250"/>
        <v>0</v>
      </c>
      <c r="R708" s="197" t="str">
        <f>IF($B708="","",VLOOKUP($Q708,'DSR Attendance'!$A$3:$D$179,4,FALSE))</f>
        <v/>
      </c>
      <c r="S708" s="197"/>
      <c r="T708" s="197">
        <f t="shared" si="251"/>
        <v>0</v>
      </c>
      <c r="U708" s="197">
        <f t="shared" si="252"/>
        <v>0</v>
      </c>
      <c r="V708" s="197" t="str">
        <f t="shared" si="253"/>
        <v/>
      </c>
      <c r="W708" s="197"/>
      <c r="X708" s="197" t="str">
        <f>_xlfn.IFNA(IF(L708="","",VLOOKUP(L708,'Truck Utilization'!B$3:D$147,3,FALSE)),"")</f>
        <v/>
      </c>
      <c r="Y708" s="197" t="str">
        <f>IF(X708="","",IF(E708="","",VLOOKUP(E708,'Summarized Plan'!$A:$E,5,0)))</f>
        <v/>
      </c>
      <c r="Z708" s="197">
        <f t="shared" si="254"/>
        <v>0</v>
      </c>
      <c r="AA708" s="197">
        <f t="shared" si="255"/>
        <v>0</v>
      </c>
      <c r="AB708" s="197" t="str">
        <f t="shared" si="256"/>
        <v/>
      </c>
      <c r="AC708" s="197"/>
      <c r="AD708" s="197">
        <f t="shared" si="257"/>
        <v>0</v>
      </c>
      <c r="AE708" s="197">
        <f t="shared" si="258"/>
        <v>0</v>
      </c>
      <c r="AF708" s="197" t="str">
        <f t="shared" si="259"/>
        <v/>
      </c>
      <c r="AG708" s="194"/>
      <c r="AH708" s="194"/>
      <c r="AI708" s="194"/>
      <c r="AJ708" s="193"/>
      <c r="AK708" s="199"/>
      <c r="AL708" s="194"/>
      <c r="AM708" s="115" t="e">
        <f t="shared" si="260"/>
        <v>#VALUE!</v>
      </c>
      <c r="AO708" s="11">
        <f t="shared" si="261"/>
        <v>0</v>
      </c>
      <c r="AP708" s="11" t="e">
        <f t="shared" si="262"/>
        <v>#N/A</v>
      </c>
      <c r="AQ708" s="11" t="str">
        <f t="shared" si="263"/>
        <v/>
      </c>
      <c r="AS708" s="202">
        <f t="shared" si="264"/>
        <v>0</v>
      </c>
      <c r="AT708" s="11" t="str">
        <f t="shared" si="265"/>
        <v/>
      </c>
      <c r="AW708" s="116"/>
      <c r="AX708" s="115" t="e">
        <f t="shared" si="266"/>
        <v>#VALUE!</v>
      </c>
      <c r="AY708" s="278" t="str">
        <f t="shared" si="267"/>
        <v/>
      </c>
      <c r="BC708" s="115" t="str">
        <f>IF(E708="","",_xlfn.XLOOKUP(E708,'Summarized Plan'!A:A,'Summarized Plan'!K:K))</f>
        <v/>
      </c>
    </row>
    <row r="709" spans="1:55" ht="14.4" customHeight="1">
      <c r="A709" s="190" t="str">
        <f>IF(L709="","",VLOOKUP(L709,'Truck Utilization'!B$3:C$300,2,FALSE))</f>
        <v/>
      </c>
      <c r="B709" s="191"/>
      <c r="C709" s="192" t="str">
        <f>IF($B709="","",VLOOKUP($B709,'DSR Attendance'!$A$3:$E$273,5,FALSE))</f>
        <v/>
      </c>
      <c r="D709" s="193"/>
      <c r="E709" s="637"/>
      <c r="F709" s="195"/>
      <c r="G709" s="195"/>
      <c r="H709" s="195"/>
      <c r="I709" s="196" t="str">
        <f>IF(E709="","",VLOOKUP(E709,'Summarized Plan'!A:B,2,0))</f>
        <v/>
      </c>
      <c r="J709" s="194"/>
      <c r="K709" s="194" t="s">
        <v>378</v>
      </c>
      <c r="L709" s="195"/>
      <c r="M709" s="194" t="str">
        <f t="shared" si="249"/>
        <v/>
      </c>
      <c r="N709" s="195" t="str">
        <f>IF(E709="","",VLOOKUP(E709,'Summarized Plan'!$A:$C,3,0))</f>
        <v/>
      </c>
      <c r="O709" s="195" t="str">
        <f>IF(E709="","",VLOOKUP(E709,'Summarized Plan'!$A:$G,7,0))</f>
        <v/>
      </c>
      <c r="P709" s="196"/>
      <c r="Q709" s="198">
        <f t="shared" si="250"/>
        <v>0</v>
      </c>
      <c r="R709" s="197" t="str">
        <f>IF($B709="","",VLOOKUP($Q709,'DSR Attendance'!$A$3:$D$179,4,FALSE))</f>
        <v/>
      </c>
      <c r="S709" s="197"/>
      <c r="T709" s="197">
        <f t="shared" si="251"/>
        <v>0</v>
      </c>
      <c r="U709" s="197">
        <f t="shared" si="252"/>
        <v>0</v>
      </c>
      <c r="V709" s="197" t="str">
        <f t="shared" si="253"/>
        <v/>
      </c>
      <c r="W709" s="197"/>
      <c r="X709" s="197" t="str">
        <f>_xlfn.IFNA(IF(L709="","",VLOOKUP(L709,'Truck Utilization'!B$3:D$147,3,FALSE)),"")</f>
        <v/>
      </c>
      <c r="Y709" s="197" t="str">
        <f>IF(X709="","",IF(E709="","",VLOOKUP(E709,'Summarized Plan'!$A:$E,5,0)))</f>
        <v/>
      </c>
      <c r="Z709" s="197">
        <f t="shared" si="254"/>
        <v>0</v>
      </c>
      <c r="AA709" s="197">
        <f t="shared" si="255"/>
        <v>0</v>
      </c>
      <c r="AB709" s="197" t="str">
        <f t="shared" si="256"/>
        <v/>
      </c>
      <c r="AC709" s="197"/>
      <c r="AD709" s="197">
        <f t="shared" si="257"/>
        <v>0</v>
      </c>
      <c r="AE709" s="197">
        <f t="shared" si="258"/>
        <v>0</v>
      </c>
      <c r="AF709" s="197" t="str">
        <f t="shared" si="259"/>
        <v/>
      </c>
      <c r="AG709" s="194"/>
      <c r="AH709" s="194"/>
      <c r="AI709" s="194"/>
      <c r="AJ709" s="193"/>
      <c r="AK709" s="199"/>
      <c r="AL709" s="194"/>
      <c r="AM709" s="115" t="e">
        <f t="shared" si="260"/>
        <v>#VALUE!</v>
      </c>
      <c r="AO709" s="11">
        <f t="shared" si="261"/>
        <v>0</v>
      </c>
      <c r="AP709" s="11" t="e">
        <f t="shared" si="262"/>
        <v>#N/A</v>
      </c>
      <c r="AQ709" s="11" t="str">
        <f t="shared" si="263"/>
        <v/>
      </c>
      <c r="AS709" s="202">
        <f t="shared" si="264"/>
        <v>0</v>
      </c>
      <c r="AT709" s="11" t="str">
        <f t="shared" si="265"/>
        <v/>
      </c>
      <c r="AW709" s="116"/>
      <c r="AX709" s="115" t="e">
        <f t="shared" si="266"/>
        <v>#VALUE!</v>
      </c>
      <c r="AY709" s="278" t="str">
        <f t="shared" si="267"/>
        <v/>
      </c>
      <c r="BC709" s="115" t="str">
        <f>IF(E709="","",_xlfn.XLOOKUP(E709,'Summarized Plan'!A:A,'Summarized Plan'!K:K))</f>
        <v/>
      </c>
    </row>
    <row r="710" spans="1:55" ht="14.4" customHeight="1">
      <c r="A710" s="190" t="str">
        <f>IF(L710="","",VLOOKUP(L710,'Truck Utilization'!B$3:C$300,2,FALSE))</f>
        <v/>
      </c>
      <c r="B710" s="191"/>
      <c r="C710" s="192" t="str">
        <f>IF($B710="","",VLOOKUP($B710,'DSR Attendance'!$A$3:$E$273,5,FALSE))</f>
        <v/>
      </c>
      <c r="D710" s="193"/>
      <c r="E710" s="637"/>
      <c r="F710" s="195"/>
      <c r="G710" s="195"/>
      <c r="H710" s="195"/>
      <c r="I710" s="196" t="str">
        <f>IF(E710="","",VLOOKUP(E710,'Summarized Plan'!A:B,2,0))</f>
        <v/>
      </c>
      <c r="J710" s="194"/>
      <c r="K710" s="194" t="s">
        <v>378</v>
      </c>
      <c r="L710" s="195"/>
      <c r="M710" s="194" t="str">
        <f t="shared" si="249"/>
        <v/>
      </c>
      <c r="N710" s="195" t="str">
        <f>IF(E710="","",VLOOKUP(E710,'Summarized Plan'!$A:$C,3,0))</f>
        <v/>
      </c>
      <c r="O710" s="195" t="str">
        <f>IF(E710="","",VLOOKUP(E710,'Summarized Plan'!$A:$G,7,0))</f>
        <v/>
      </c>
      <c r="P710" s="196"/>
      <c r="Q710" s="198">
        <f t="shared" si="250"/>
        <v>0</v>
      </c>
      <c r="R710" s="197" t="str">
        <f>IF($B710="","",VLOOKUP($Q710,'DSR Attendance'!$A$3:$D$179,4,FALSE))</f>
        <v/>
      </c>
      <c r="S710" s="197"/>
      <c r="T710" s="197">
        <f t="shared" si="251"/>
        <v>0</v>
      </c>
      <c r="U710" s="197">
        <f t="shared" si="252"/>
        <v>0</v>
      </c>
      <c r="V710" s="197" t="str">
        <f t="shared" si="253"/>
        <v/>
      </c>
      <c r="W710" s="197"/>
      <c r="X710" s="197" t="str">
        <f>_xlfn.IFNA(IF(L710="","",VLOOKUP(L710,'Truck Utilization'!B$3:D$147,3,FALSE)),"")</f>
        <v/>
      </c>
      <c r="Y710" s="197" t="str">
        <f>IF(X710="","",IF(E710="","",VLOOKUP(E710,'Summarized Plan'!$A:$E,5,0)))</f>
        <v/>
      </c>
      <c r="Z710" s="197">
        <f t="shared" si="254"/>
        <v>0</v>
      </c>
      <c r="AA710" s="197">
        <f t="shared" si="255"/>
        <v>0</v>
      </c>
      <c r="AB710" s="197" t="str">
        <f t="shared" si="256"/>
        <v/>
      </c>
      <c r="AC710" s="197"/>
      <c r="AD710" s="197">
        <f t="shared" si="257"/>
        <v>0</v>
      </c>
      <c r="AE710" s="197">
        <f t="shared" si="258"/>
        <v>0</v>
      </c>
      <c r="AF710" s="197" t="str">
        <f t="shared" si="259"/>
        <v/>
      </c>
      <c r="AG710" s="194"/>
      <c r="AH710" s="194"/>
      <c r="AI710" s="194"/>
      <c r="AJ710" s="193"/>
      <c r="AK710" s="199"/>
      <c r="AL710" s="194"/>
      <c r="AM710" s="115" t="e">
        <f t="shared" si="260"/>
        <v>#VALUE!</v>
      </c>
      <c r="AO710" s="11">
        <f t="shared" si="261"/>
        <v>0</v>
      </c>
      <c r="AP710" s="11" t="e">
        <f t="shared" si="262"/>
        <v>#N/A</v>
      </c>
      <c r="AQ710" s="11" t="str">
        <f t="shared" si="263"/>
        <v/>
      </c>
      <c r="AS710" s="202">
        <f t="shared" si="264"/>
        <v>0</v>
      </c>
      <c r="AT710" s="11" t="str">
        <f t="shared" si="265"/>
        <v/>
      </c>
      <c r="AW710" s="116"/>
      <c r="AX710" s="115" t="e">
        <f t="shared" si="266"/>
        <v>#VALUE!</v>
      </c>
      <c r="AY710" s="278" t="str">
        <f t="shared" si="267"/>
        <v/>
      </c>
      <c r="BC710" s="115" t="str">
        <f>IF(E710="","",_xlfn.XLOOKUP(E710,'Summarized Plan'!A:A,'Summarized Plan'!K:K))</f>
        <v/>
      </c>
    </row>
    <row r="711" spans="1:55" ht="14.4" customHeight="1">
      <c r="A711" s="190" t="str">
        <f>IF(L711="","",VLOOKUP(L711,'Truck Utilization'!B$3:C$300,2,FALSE))</f>
        <v/>
      </c>
      <c r="B711" s="191"/>
      <c r="C711" s="192" t="str">
        <f>IF($B711="","",VLOOKUP($B711,'DSR Attendance'!$A$3:$E$273,5,FALSE))</f>
        <v/>
      </c>
      <c r="D711" s="193"/>
      <c r="E711" s="637"/>
      <c r="F711" s="195"/>
      <c r="G711" s="195"/>
      <c r="H711" s="195"/>
      <c r="I711" s="196" t="str">
        <f>IF(E711="","",VLOOKUP(E711,'Summarized Plan'!A:B,2,0))</f>
        <v/>
      </c>
      <c r="J711" s="194"/>
      <c r="K711" s="194" t="s">
        <v>378</v>
      </c>
      <c r="L711" s="195"/>
      <c r="M711" s="194" t="str">
        <f t="shared" si="249"/>
        <v/>
      </c>
      <c r="N711" s="195" t="str">
        <f>IF(E711="","",VLOOKUP(E711,'Summarized Plan'!$A:$C,3,0))</f>
        <v/>
      </c>
      <c r="O711" s="195" t="str">
        <f>IF(E711="","",VLOOKUP(E711,'Summarized Plan'!$A:$G,7,0))</f>
        <v/>
      </c>
      <c r="P711" s="196"/>
      <c r="Q711" s="198">
        <f t="shared" si="250"/>
        <v>0</v>
      </c>
      <c r="R711" s="197" t="str">
        <f>IF($B711="","",VLOOKUP($Q711,'DSR Attendance'!$A$3:$D$179,4,FALSE))</f>
        <v/>
      </c>
      <c r="S711" s="197"/>
      <c r="T711" s="197">
        <f t="shared" si="251"/>
        <v>0</v>
      </c>
      <c r="U711" s="197">
        <f t="shared" si="252"/>
        <v>0</v>
      </c>
      <c r="V711" s="197" t="str">
        <f t="shared" si="253"/>
        <v/>
      </c>
      <c r="W711" s="197"/>
      <c r="X711" s="197" t="str">
        <f>_xlfn.IFNA(IF(L711="","",VLOOKUP(L711,'Truck Utilization'!B$3:D$147,3,FALSE)),"")</f>
        <v/>
      </c>
      <c r="Y711" s="197" t="str">
        <f>IF(X711="","",IF(E711="","",VLOOKUP(E711,'Summarized Plan'!$A:$E,5,0)))</f>
        <v/>
      </c>
      <c r="Z711" s="197">
        <f t="shared" si="254"/>
        <v>0</v>
      </c>
      <c r="AA711" s="197">
        <f t="shared" si="255"/>
        <v>0</v>
      </c>
      <c r="AB711" s="197" t="str">
        <f t="shared" si="256"/>
        <v/>
      </c>
      <c r="AC711" s="197"/>
      <c r="AD711" s="197">
        <f t="shared" si="257"/>
        <v>0</v>
      </c>
      <c r="AE711" s="197">
        <f t="shared" si="258"/>
        <v>0</v>
      </c>
      <c r="AF711" s="197" t="str">
        <f t="shared" si="259"/>
        <v/>
      </c>
      <c r="AG711" s="194"/>
      <c r="AH711" s="194"/>
      <c r="AI711" s="194"/>
      <c r="AJ711" s="193"/>
      <c r="AK711" s="199"/>
      <c r="AL711" s="194"/>
      <c r="AM711" s="115" t="e">
        <f t="shared" si="260"/>
        <v>#VALUE!</v>
      </c>
      <c r="AO711" s="11">
        <f t="shared" si="261"/>
        <v>0</v>
      </c>
      <c r="AP711" s="11" t="e">
        <f t="shared" si="262"/>
        <v>#N/A</v>
      </c>
      <c r="AQ711" s="11" t="str">
        <f t="shared" si="263"/>
        <v/>
      </c>
      <c r="AS711" s="202">
        <f t="shared" si="264"/>
        <v>0</v>
      </c>
      <c r="AT711" s="11" t="str">
        <f t="shared" si="265"/>
        <v/>
      </c>
      <c r="AW711" s="116"/>
      <c r="AX711" s="115" t="e">
        <f t="shared" si="266"/>
        <v>#VALUE!</v>
      </c>
      <c r="AY711" s="278" t="str">
        <f t="shared" si="267"/>
        <v/>
      </c>
      <c r="BC711" s="115" t="str">
        <f>IF(E711="","",_xlfn.XLOOKUP(E711,'Summarized Plan'!A:A,'Summarized Plan'!K:K))</f>
        <v/>
      </c>
    </row>
    <row r="712" spans="1:55" ht="14.4" customHeight="1">
      <c r="A712" s="190" t="str">
        <f>IF(L712="","",VLOOKUP(L712,'Truck Utilization'!B$3:C$300,2,FALSE))</f>
        <v/>
      </c>
      <c r="B712" s="191"/>
      <c r="C712" s="192" t="str">
        <f>IF($B712="","",VLOOKUP($B712,'DSR Attendance'!$A$3:$E$273,5,FALSE))</f>
        <v/>
      </c>
      <c r="D712" s="193"/>
      <c r="E712" s="637"/>
      <c r="F712" s="195"/>
      <c r="G712" s="195"/>
      <c r="H712" s="195"/>
      <c r="I712" s="196" t="str">
        <f>IF(E712="","",VLOOKUP(E712,'Summarized Plan'!A:B,2,0))</f>
        <v/>
      </c>
      <c r="J712" s="194"/>
      <c r="K712" s="194" t="s">
        <v>378</v>
      </c>
      <c r="L712" s="195"/>
      <c r="M712" s="194" t="str">
        <f t="shared" ref="M712:M775" si="270">N712</f>
        <v/>
      </c>
      <c r="N712" s="195" t="str">
        <f>IF(E712="","",VLOOKUP(E712,'Summarized Plan'!$A:$C,3,0))</f>
        <v/>
      </c>
      <c r="O712" s="195" t="str">
        <f>IF(E712="","",VLOOKUP(E712,'Summarized Plan'!$A:$G,7,0))</f>
        <v/>
      </c>
      <c r="P712" s="196"/>
      <c r="Q712" s="198">
        <f t="shared" ref="Q712:Q775" si="271">B712</f>
        <v>0</v>
      </c>
      <c r="R712" s="197" t="str">
        <f>IF($B712="","",VLOOKUP($Q712,'DSR Attendance'!$A$3:$D$179,4,FALSE))</f>
        <v/>
      </c>
      <c r="S712" s="197"/>
      <c r="T712" s="197">
        <f t="shared" ref="T712:T775" si="272">+L712</f>
        <v>0</v>
      </c>
      <c r="U712" s="197">
        <f t="shared" ref="U712:U775" si="273">+B712</f>
        <v>0</v>
      </c>
      <c r="V712" s="197" t="str">
        <f t="shared" ref="V712:V775" si="274">+O712</f>
        <v/>
      </c>
      <c r="W712" s="197"/>
      <c r="X712" s="197" t="str">
        <f>_xlfn.IFNA(IF(L712="","",VLOOKUP(L712,'Truck Utilization'!B$3:D$147,3,FALSE)),"")</f>
        <v/>
      </c>
      <c r="Y712" s="197" t="str">
        <f>IF(X712="","",IF(E712="","",VLOOKUP(E712,'Summarized Plan'!$A:$E,5,0)))</f>
        <v/>
      </c>
      <c r="Z712" s="197">
        <f t="shared" ref="Z712:Z775" si="275">+E712</f>
        <v>0</v>
      </c>
      <c r="AA712" s="197">
        <f t="shared" ref="AA712:AA775" si="276">+L712</f>
        <v>0</v>
      </c>
      <c r="AB712" s="197" t="str">
        <f t="shared" ref="AB712:AB775" si="277">+N712</f>
        <v/>
      </c>
      <c r="AC712" s="197"/>
      <c r="AD712" s="197">
        <f t="shared" ref="AD712:AD775" si="278">+Q712</f>
        <v>0</v>
      </c>
      <c r="AE712" s="197">
        <f t="shared" ref="AE712:AE775" si="279">+F712</f>
        <v>0</v>
      </c>
      <c r="AF712" s="197" t="str">
        <f t="shared" ref="AF712:AF775" si="280">+I712</f>
        <v/>
      </c>
      <c r="AG712" s="194"/>
      <c r="AH712" s="194"/>
      <c r="AI712" s="194"/>
      <c r="AJ712" s="193"/>
      <c r="AK712" s="199"/>
      <c r="AL712" s="194"/>
      <c r="AM712" s="115" t="e">
        <f t="shared" ref="AM712:AM775" si="281">N712-M712</f>
        <v>#VALUE!</v>
      </c>
      <c r="AO712" s="11">
        <f t="shared" ref="AO712:AO775" si="282">E712</f>
        <v>0</v>
      </c>
      <c r="AP712" s="11" t="e">
        <f t="shared" ref="AP712:AP775" si="283">VLOOKUP(O712,AV:AW,2,0)</f>
        <v>#N/A</v>
      </c>
      <c r="AQ712" s="11" t="str">
        <f t="shared" ref="AQ712:AQ775" si="284">N712</f>
        <v/>
      </c>
      <c r="AS712" s="202">
        <f t="shared" ref="AS712:AS775" si="285">B712</f>
        <v>0</v>
      </c>
      <c r="AT712" s="11" t="str">
        <f t="shared" ref="AT712:AT775" si="286">A712</f>
        <v/>
      </c>
      <c r="AW712" s="116"/>
      <c r="AX712" s="115" t="e">
        <f t="shared" ref="AX712:AX775" si="287">Y712/X712</f>
        <v>#VALUE!</v>
      </c>
      <c r="AY712" s="278" t="str">
        <f t="shared" ref="AY712:AY775" si="288">IF(X712="","",Y712/X712)</f>
        <v/>
      </c>
      <c r="BC712" s="115" t="str">
        <f>IF(E712="","",_xlfn.XLOOKUP(E712,'Summarized Plan'!A:A,'Summarized Plan'!K:K))</f>
        <v/>
      </c>
    </row>
    <row r="713" spans="1:55" ht="14.4" customHeight="1">
      <c r="A713" s="190" t="str">
        <f>IF(L713="","",VLOOKUP(L713,'Truck Utilization'!B$3:C$300,2,FALSE))</f>
        <v/>
      </c>
      <c r="B713" s="191"/>
      <c r="C713" s="192" t="str">
        <f>IF($B713="","",VLOOKUP($B713,'DSR Attendance'!$A$3:$E$273,5,FALSE))</f>
        <v/>
      </c>
      <c r="D713" s="193"/>
      <c r="E713" s="637"/>
      <c r="F713" s="195"/>
      <c r="G713" s="195"/>
      <c r="H713" s="195"/>
      <c r="I713" s="196" t="str">
        <f>IF(E713="","",VLOOKUP(E713,'Summarized Plan'!A:B,2,0))</f>
        <v/>
      </c>
      <c r="J713" s="194"/>
      <c r="K713" s="194" t="s">
        <v>378</v>
      </c>
      <c r="L713" s="195"/>
      <c r="M713" s="194" t="str">
        <f t="shared" si="270"/>
        <v/>
      </c>
      <c r="N713" s="195" t="str">
        <f>IF(E713="","",VLOOKUP(E713,'Summarized Plan'!$A:$C,3,0))</f>
        <v/>
      </c>
      <c r="O713" s="195" t="str">
        <f>IF(E713="","",VLOOKUP(E713,'Summarized Plan'!$A:$G,7,0))</f>
        <v/>
      </c>
      <c r="P713" s="196"/>
      <c r="Q713" s="198">
        <f t="shared" si="271"/>
        <v>0</v>
      </c>
      <c r="R713" s="197" t="str">
        <f>IF($B713="","",VLOOKUP($Q713,'DSR Attendance'!$A$3:$D$179,4,FALSE))</f>
        <v/>
      </c>
      <c r="S713" s="197"/>
      <c r="T713" s="197">
        <f t="shared" si="272"/>
        <v>0</v>
      </c>
      <c r="U713" s="197">
        <f t="shared" si="273"/>
        <v>0</v>
      </c>
      <c r="V713" s="197" t="str">
        <f t="shared" si="274"/>
        <v/>
      </c>
      <c r="W713" s="197"/>
      <c r="X713" s="197" t="str">
        <f>_xlfn.IFNA(IF(L713="","",VLOOKUP(L713,'Truck Utilization'!B$3:D$147,3,FALSE)),"")</f>
        <v/>
      </c>
      <c r="Y713" s="197" t="str">
        <f>IF(X713="","",IF(E713="","",VLOOKUP(E713,'Summarized Plan'!$A:$E,5,0)))</f>
        <v/>
      </c>
      <c r="Z713" s="197">
        <f t="shared" si="275"/>
        <v>0</v>
      </c>
      <c r="AA713" s="197">
        <f t="shared" si="276"/>
        <v>0</v>
      </c>
      <c r="AB713" s="197" t="str">
        <f t="shared" si="277"/>
        <v/>
      </c>
      <c r="AC713" s="197"/>
      <c r="AD713" s="197">
        <f t="shared" si="278"/>
        <v>0</v>
      </c>
      <c r="AE713" s="197">
        <f t="shared" si="279"/>
        <v>0</v>
      </c>
      <c r="AF713" s="197" t="str">
        <f t="shared" si="280"/>
        <v/>
      </c>
      <c r="AG713" s="194"/>
      <c r="AH713" s="194"/>
      <c r="AI713" s="194"/>
      <c r="AJ713" s="193"/>
      <c r="AK713" s="199"/>
      <c r="AL713" s="194"/>
      <c r="AM713" s="115" t="e">
        <f t="shared" si="281"/>
        <v>#VALUE!</v>
      </c>
      <c r="AO713" s="11">
        <f t="shared" si="282"/>
        <v>0</v>
      </c>
      <c r="AP713" s="11" t="e">
        <f t="shared" si="283"/>
        <v>#N/A</v>
      </c>
      <c r="AQ713" s="11" t="str">
        <f t="shared" si="284"/>
        <v/>
      </c>
      <c r="AS713" s="202">
        <f t="shared" si="285"/>
        <v>0</v>
      </c>
      <c r="AT713" s="11" t="str">
        <f t="shared" si="286"/>
        <v/>
      </c>
      <c r="AW713" s="116"/>
      <c r="AX713" s="115" t="e">
        <f t="shared" si="287"/>
        <v>#VALUE!</v>
      </c>
      <c r="AY713" s="278" t="str">
        <f t="shared" si="288"/>
        <v/>
      </c>
      <c r="BC713" s="115" t="str">
        <f>IF(E713="","",_xlfn.XLOOKUP(E713,'Summarized Plan'!A:A,'Summarized Plan'!K:K))</f>
        <v/>
      </c>
    </row>
    <row r="714" spans="1:55" ht="14.4" customHeight="1">
      <c r="A714" s="190" t="str">
        <f>IF(L714="","",VLOOKUP(L714,'Truck Utilization'!B$3:C$300,2,FALSE))</f>
        <v/>
      </c>
      <c r="B714" s="191"/>
      <c r="C714" s="192" t="str">
        <f>IF($B714="","",VLOOKUP($B714,'DSR Attendance'!$A$3:$E$273,5,FALSE))</f>
        <v/>
      </c>
      <c r="D714" s="193"/>
      <c r="E714" s="637"/>
      <c r="F714" s="195"/>
      <c r="G714" s="195"/>
      <c r="H714" s="195"/>
      <c r="I714" s="196" t="str">
        <f>IF(E714="","",VLOOKUP(E714,'Summarized Plan'!A:B,2,0))</f>
        <v/>
      </c>
      <c r="J714" s="194"/>
      <c r="K714" s="194" t="s">
        <v>378</v>
      </c>
      <c r="L714" s="195"/>
      <c r="M714" s="194" t="str">
        <f t="shared" si="270"/>
        <v/>
      </c>
      <c r="N714" s="195" t="str">
        <f>IF(E714="","",VLOOKUP(E714,'Summarized Plan'!$A:$C,3,0))</f>
        <v/>
      </c>
      <c r="O714" s="195" t="str">
        <f>IF(E714="","",VLOOKUP(E714,'Summarized Plan'!$A:$G,7,0))</f>
        <v/>
      </c>
      <c r="P714" s="196"/>
      <c r="Q714" s="198">
        <f t="shared" si="271"/>
        <v>0</v>
      </c>
      <c r="R714" s="197" t="str">
        <f>IF($B714="","",VLOOKUP($Q714,'DSR Attendance'!$A$3:$D$179,4,FALSE))</f>
        <v/>
      </c>
      <c r="S714" s="197"/>
      <c r="T714" s="197">
        <f t="shared" si="272"/>
        <v>0</v>
      </c>
      <c r="U714" s="197">
        <f t="shared" si="273"/>
        <v>0</v>
      </c>
      <c r="V714" s="197" t="str">
        <f t="shared" si="274"/>
        <v/>
      </c>
      <c r="W714" s="197"/>
      <c r="X714" s="197" t="str">
        <f>_xlfn.IFNA(IF(L714="","",VLOOKUP(L714,'Truck Utilization'!B$3:D$147,3,FALSE)),"")</f>
        <v/>
      </c>
      <c r="Y714" s="197" t="str">
        <f>IF(X714="","",IF(E714="","",VLOOKUP(E714,'Summarized Plan'!$A:$E,5,0)))</f>
        <v/>
      </c>
      <c r="Z714" s="197">
        <f t="shared" si="275"/>
        <v>0</v>
      </c>
      <c r="AA714" s="197">
        <f t="shared" si="276"/>
        <v>0</v>
      </c>
      <c r="AB714" s="197" t="str">
        <f t="shared" si="277"/>
        <v/>
      </c>
      <c r="AC714" s="197"/>
      <c r="AD714" s="197">
        <f t="shared" si="278"/>
        <v>0</v>
      </c>
      <c r="AE714" s="197">
        <f t="shared" si="279"/>
        <v>0</v>
      </c>
      <c r="AF714" s="197" t="str">
        <f t="shared" si="280"/>
        <v/>
      </c>
      <c r="AG714" s="194"/>
      <c r="AH714" s="194"/>
      <c r="AI714" s="194"/>
      <c r="AJ714" s="193"/>
      <c r="AK714" s="199"/>
      <c r="AL714" s="194"/>
      <c r="AM714" s="115" t="e">
        <f t="shared" si="281"/>
        <v>#VALUE!</v>
      </c>
      <c r="AO714" s="11">
        <f t="shared" si="282"/>
        <v>0</v>
      </c>
      <c r="AP714" s="11" t="e">
        <f t="shared" si="283"/>
        <v>#N/A</v>
      </c>
      <c r="AQ714" s="11" t="str">
        <f t="shared" si="284"/>
        <v/>
      </c>
      <c r="AS714" s="202">
        <f t="shared" si="285"/>
        <v>0</v>
      </c>
      <c r="AT714" s="11" t="str">
        <f t="shared" si="286"/>
        <v/>
      </c>
      <c r="AW714" s="116"/>
      <c r="AX714" s="115" t="e">
        <f t="shared" si="287"/>
        <v>#VALUE!</v>
      </c>
      <c r="AY714" s="278" t="str">
        <f t="shared" si="288"/>
        <v/>
      </c>
      <c r="BC714" s="115" t="str">
        <f>IF(E714="","",_xlfn.XLOOKUP(E714,'Summarized Plan'!A:A,'Summarized Plan'!K:K))</f>
        <v/>
      </c>
    </row>
    <row r="715" spans="1:55" ht="14.4" customHeight="1">
      <c r="A715" s="190" t="str">
        <f>IF(L715="","",VLOOKUP(L715,'Truck Utilization'!B$3:C$300,2,FALSE))</f>
        <v/>
      </c>
      <c r="B715" s="191"/>
      <c r="C715" s="192" t="str">
        <f>IF($B715="","",VLOOKUP($B715,'DSR Attendance'!$A$3:$E$273,5,FALSE))</f>
        <v/>
      </c>
      <c r="D715" s="193"/>
      <c r="E715" s="637"/>
      <c r="F715" s="195"/>
      <c r="G715" s="195"/>
      <c r="H715" s="195"/>
      <c r="I715" s="196" t="str">
        <f>IF(E715="","",VLOOKUP(E715,'Summarized Plan'!A:B,2,0))</f>
        <v/>
      </c>
      <c r="J715" s="194"/>
      <c r="K715" s="194" t="s">
        <v>378</v>
      </c>
      <c r="L715" s="195"/>
      <c r="M715" s="194" t="str">
        <f t="shared" si="270"/>
        <v/>
      </c>
      <c r="N715" s="195" t="str">
        <f>IF(E715="","",VLOOKUP(E715,'Summarized Plan'!$A:$C,3,0))</f>
        <v/>
      </c>
      <c r="O715" s="195" t="str">
        <f>IF(E715="","",VLOOKUP(E715,'Summarized Plan'!$A:$G,7,0))</f>
        <v/>
      </c>
      <c r="P715" s="196"/>
      <c r="Q715" s="198">
        <f t="shared" si="271"/>
        <v>0</v>
      </c>
      <c r="R715" s="197" t="str">
        <f>IF($B715="","",VLOOKUP($Q715,'DSR Attendance'!$A$3:$D$179,4,FALSE))</f>
        <v/>
      </c>
      <c r="S715" s="197"/>
      <c r="T715" s="197">
        <f t="shared" si="272"/>
        <v>0</v>
      </c>
      <c r="U715" s="197">
        <f t="shared" si="273"/>
        <v>0</v>
      </c>
      <c r="V715" s="197" t="str">
        <f t="shared" si="274"/>
        <v/>
      </c>
      <c r="W715" s="197"/>
      <c r="X715" s="197" t="str">
        <f>_xlfn.IFNA(IF(L715="","",VLOOKUP(L715,'Truck Utilization'!B$3:D$147,3,FALSE)),"")</f>
        <v/>
      </c>
      <c r="Y715" s="197" t="str">
        <f>IF(X715="","",IF(E715="","",VLOOKUP(E715,'Summarized Plan'!$A:$E,5,0)))</f>
        <v/>
      </c>
      <c r="Z715" s="197">
        <f t="shared" si="275"/>
        <v>0</v>
      </c>
      <c r="AA715" s="197">
        <f t="shared" si="276"/>
        <v>0</v>
      </c>
      <c r="AB715" s="197" t="str">
        <f t="shared" si="277"/>
        <v/>
      </c>
      <c r="AC715" s="197"/>
      <c r="AD715" s="197">
        <f t="shared" si="278"/>
        <v>0</v>
      </c>
      <c r="AE715" s="197">
        <f t="shared" si="279"/>
        <v>0</v>
      </c>
      <c r="AF715" s="197" t="str">
        <f t="shared" si="280"/>
        <v/>
      </c>
      <c r="AG715" s="194"/>
      <c r="AH715" s="194"/>
      <c r="AI715" s="194"/>
      <c r="AJ715" s="193"/>
      <c r="AK715" s="199"/>
      <c r="AL715" s="194"/>
      <c r="AM715" s="115" t="e">
        <f t="shared" si="281"/>
        <v>#VALUE!</v>
      </c>
      <c r="AO715" s="11">
        <f t="shared" si="282"/>
        <v>0</v>
      </c>
      <c r="AP715" s="11" t="e">
        <f t="shared" si="283"/>
        <v>#N/A</v>
      </c>
      <c r="AQ715" s="11" t="str">
        <f t="shared" si="284"/>
        <v/>
      </c>
      <c r="AS715" s="202">
        <f t="shared" si="285"/>
        <v>0</v>
      </c>
      <c r="AT715" s="11" t="str">
        <f t="shared" si="286"/>
        <v/>
      </c>
      <c r="AW715" s="116"/>
      <c r="AX715" s="115" t="e">
        <f t="shared" si="287"/>
        <v>#VALUE!</v>
      </c>
      <c r="AY715" s="278" t="str">
        <f t="shared" si="288"/>
        <v/>
      </c>
      <c r="BC715" s="115" t="str">
        <f>IF(E715="","",_xlfn.XLOOKUP(E715,'Summarized Plan'!A:A,'Summarized Plan'!K:K))</f>
        <v/>
      </c>
    </row>
    <row r="716" spans="1:55" ht="14.4" customHeight="1">
      <c r="A716" s="190" t="str">
        <f>IF(L716="","",VLOOKUP(L716,'Truck Utilization'!B$3:C$300,2,FALSE))</f>
        <v/>
      </c>
      <c r="B716" s="191"/>
      <c r="C716" s="192" t="str">
        <f>IF($B716="","",VLOOKUP($B716,'DSR Attendance'!$A$3:$E$273,5,FALSE))</f>
        <v/>
      </c>
      <c r="D716" s="193"/>
      <c r="E716" s="637"/>
      <c r="F716" s="195"/>
      <c r="G716" s="195"/>
      <c r="H716" s="195"/>
      <c r="I716" s="196" t="str">
        <f>IF(E716="","",VLOOKUP(E716,'Summarized Plan'!A:B,2,0))</f>
        <v/>
      </c>
      <c r="J716" s="194"/>
      <c r="K716" s="194" t="s">
        <v>378</v>
      </c>
      <c r="L716" s="195"/>
      <c r="M716" s="194" t="str">
        <f t="shared" si="270"/>
        <v/>
      </c>
      <c r="N716" s="195" t="str">
        <f>IF(E716="","",VLOOKUP(E716,'Summarized Plan'!$A:$C,3,0))</f>
        <v/>
      </c>
      <c r="O716" s="195" t="str">
        <f>IF(E716="","",VLOOKUP(E716,'Summarized Plan'!$A:$G,7,0))</f>
        <v/>
      </c>
      <c r="P716" s="196"/>
      <c r="Q716" s="198">
        <f t="shared" si="271"/>
        <v>0</v>
      </c>
      <c r="R716" s="197" t="str">
        <f>IF($B716="","",VLOOKUP($Q716,'DSR Attendance'!$A$3:$D$179,4,FALSE))</f>
        <v/>
      </c>
      <c r="S716" s="197"/>
      <c r="T716" s="197">
        <f t="shared" si="272"/>
        <v>0</v>
      </c>
      <c r="U716" s="197">
        <f t="shared" si="273"/>
        <v>0</v>
      </c>
      <c r="V716" s="197" t="str">
        <f t="shared" si="274"/>
        <v/>
      </c>
      <c r="W716" s="197"/>
      <c r="X716" s="197" t="str">
        <f>_xlfn.IFNA(IF(L716="","",VLOOKUP(L716,'Truck Utilization'!B$3:D$147,3,FALSE)),"")</f>
        <v/>
      </c>
      <c r="Y716" s="197" t="str">
        <f>IF(X716="","",IF(E716="","",VLOOKUP(E716,'Summarized Plan'!$A:$E,5,0)))</f>
        <v/>
      </c>
      <c r="Z716" s="197">
        <f t="shared" si="275"/>
        <v>0</v>
      </c>
      <c r="AA716" s="197">
        <f t="shared" si="276"/>
        <v>0</v>
      </c>
      <c r="AB716" s="197" t="str">
        <f t="shared" si="277"/>
        <v/>
      </c>
      <c r="AC716" s="197"/>
      <c r="AD716" s="197">
        <f t="shared" si="278"/>
        <v>0</v>
      </c>
      <c r="AE716" s="197">
        <f t="shared" si="279"/>
        <v>0</v>
      </c>
      <c r="AF716" s="197" t="str">
        <f t="shared" si="280"/>
        <v/>
      </c>
      <c r="AG716" s="194"/>
      <c r="AH716" s="194"/>
      <c r="AI716" s="194"/>
      <c r="AJ716" s="193"/>
      <c r="AK716" s="199"/>
      <c r="AL716" s="194"/>
      <c r="AM716" s="115" t="e">
        <f t="shared" si="281"/>
        <v>#VALUE!</v>
      </c>
      <c r="AO716" s="11">
        <f t="shared" si="282"/>
        <v>0</v>
      </c>
      <c r="AP716" s="11" t="e">
        <f t="shared" si="283"/>
        <v>#N/A</v>
      </c>
      <c r="AQ716" s="11" t="str">
        <f t="shared" si="284"/>
        <v/>
      </c>
      <c r="AS716" s="202">
        <f t="shared" si="285"/>
        <v>0</v>
      </c>
      <c r="AT716" s="11" t="str">
        <f t="shared" si="286"/>
        <v/>
      </c>
      <c r="AW716" s="116"/>
      <c r="AX716" s="115" t="e">
        <f t="shared" si="287"/>
        <v>#VALUE!</v>
      </c>
      <c r="AY716" s="278" t="str">
        <f t="shared" si="288"/>
        <v/>
      </c>
      <c r="BC716" s="115" t="str">
        <f>IF(E716="","",_xlfn.XLOOKUP(E716,'Summarized Plan'!A:A,'Summarized Plan'!K:K))</f>
        <v/>
      </c>
    </row>
    <row r="717" spans="1:55" ht="14.4" customHeight="1">
      <c r="A717" s="190" t="str">
        <f>IF(L717="","",VLOOKUP(L717,'Truck Utilization'!B$3:C$300,2,FALSE))</f>
        <v/>
      </c>
      <c r="B717" s="191"/>
      <c r="C717" s="192" t="str">
        <f>IF($B717="","",VLOOKUP($B717,'DSR Attendance'!$A$3:$E$273,5,FALSE))</f>
        <v/>
      </c>
      <c r="D717" s="193"/>
      <c r="E717" s="637"/>
      <c r="F717" s="195"/>
      <c r="G717" s="195"/>
      <c r="H717" s="195"/>
      <c r="I717" s="196" t="str">
        <f>IF(E717="","",VLOOKUP(E717,'Summarized Plan'!A:B,2,0))</f>
        <v/>
      </c>
      <c r="J717" s="194"/>
      <c r="K717" s="194" t="s">
        <v>378</v>
      </c>
      <c r="L717" s="195"/>
      <c r="M717" s="194" t="str">
        <f t="shared" si="270"/>
        <v/>
      </c>
      <c r="N717" s="195" t="str">
        <f>IF(E717="","",VLOOKUP(E717,'Summarized Plan'!$A:$C,3,0))</f>
        <v/>
      </c>
      <c r="O717" s="195" t="str">
        <f>IF(E717="","",VLOOKUP(E717,'Summarized Plan'!$A:$G,7,0))</f>
        <v/>
      </c>
      <c r="P717" s="196"/>
      <c r="Q717" s="198">
        <f t="shared" si="271"/>
        <v>0</v>
      </c>
      <c r="R717" s="197" t="str">
        <f>IF($B717="","",VLOOKUP($Q717,'DSR Attendance'!$A$3:$D$179,4,FALSE))</f>
        <v/>
      </c>
      <c r="S717" s="197"/>
      <c r="T717" s="197">
        <f t="shared" si="272"/>
        <v>0</v>
      </c>
      <c r="U717" s="197">
        <f t="shared" si="273"/>
        <v>0</v>
      </c>
      <c r="V717" s="197" t="str">
        <f t="shared" si="274"/>
        <v/>
      </c>
      <c r="W717" s="197"/>
      <c r="X717" s="197" t="str">
        <f>_xlfn.IFNA(IF(L717="","",VLOOKUP(L717,'Truck Utilization'!B$3:D$147,3,FALSE)),"")</f>
        <v/>
      </c>
      <c r="Y717" s="197" t="str">
        <f>IF(X717="","",IF(E717="","",VLOOKUP(E717,'Summarized Plan'!$A:$E,5,0)))</f>
        <v/>
      </c>
      <c r="Z717" s="197">
        <f t="shared" si="275"/>
        <v>0</v>
      </c>
      <c r="AA717" s="197">
        <f t="shared" si="276"/>
        <v>0</v>
      </c>
      <c r="AB717" s="197" t="str">
        <f t="shared" si="277"/>
        <v/>
      </c>
      <c r="AC717" s="197"/>
      <c r="AD717" s="197">
        <f t="shared" si="278"/>
        <v>0</v>
      </c>
      <c r="AE717" s="197">
        <f t="shared" si="279"/>
        <v>0</v>
      </c>
      <c r="AF717" s="197" t="str">
        <f t="shared" si="280"/>
        <v/>
      </c>
      <c r="AG717" s="194"/>
      <c r="AH717" s="194"/>
      <c r="AI717" s="194"/>
      <c r="AJ717" s="193"/>
      <c r="AK717" s="199"/>
      <c r="AL717" s="194"/>
      <c r="AM717" s="115" t="e">
        <f t="shared" si="281"/>
        <v>#VALUE!</v>
      </c>
      <c r="AO717" s="11">
        <f t="shared" si="282"/>
        <v>0</v>
      </c>
      <c r="AP717" s="11" t="e">
        <f t="shared" si="283"/>
        <v>#N/A</v>
      </c>
      <c r="AQ717" s="11" t="str">
        <f t="shared" si="284"/>
        <v/>
      </c>
      <c r="AS717" s="202">
        <f t="shared" si="285"/>
        <v>0</v>
      </c>
      <c r="AT717" s="11" t="str">
        <f t="shared" si="286"/>
        <v/>
      </c>
      <c r="AW717" s="116"/>
      <c r="AX717" s="115" t="e">
        <f t="shared" si="287"/>
        <v>#VALUE!</v>
      </c>
      <c r="AY717" s="278" t="str">
        <f t="shared" si="288"/>
        <v/>
      </c>
      <c r="BC717" s="115" t="str">
        <f>IF(E717="","",_xlfn.XLOOKUP(E717,'Summarized Plan'!A:A,'Summarized Plan'!K:K))</f>
        <v/>
      </c>
    </row>
    <row r="718" spans="1:55" ht="14.4" customHeight="1">
      <c r="A718" s="190" t="str">
        <f>IF(L718="","",VLOOKUP(L718,'Truck Utilization'!B$3:C$300,2,FALSE))</f>
        <v/>
      </c>
      <c r="B718" s="191"/>
      <c r="C718" s="192" t="str">
        <f>IF($B718="","",VLOOKUP($B718,'DSR Attendance'!$A$3:$E$273,5,FALSE))</f>
        <v/>
      </c>
      <c r="D718" s="193"/>
      <c r="E718" s="637"/>
      <c r="F718" s="195"/>
      <c r="G718" s="195"/>
      <c r="H718" s="195"/>
      <c r="I718" s="196" t="str">
        <f>IF(E718="","",VLOOKUP(E718,'Summarized Plan'!A:B,2,0))</f>
        <v/>
      </c>
      <c r="J718" s="194"/>
      <c r="K718" s="194" t="s">
        <v>378</v>
      </c>
      <c r="L718" s="195"/>
      <c r="M718" s="194" t="str">
        <f t="shared" si="270"/>
        <v/>
      </c>
      <c r="N718" s="195" t="str">
        <f>IF(E718="","",VLOOKUP(E718,'Summarized Plan'!$A:$C,3,0))</f>
        <v/>
      </c>
      <c r="O718" s="195" t="str">
        <f>IF(E718="","",VLOOKUP(E718,'Summarized Plan'!$A:$G,7,0))</f>
        <v/>
      </c>
      <c r="P718" s="196"/>
      <c r="Q718" s="198">
        <f t="shared" si="271"/>
        <v>0</v>
      </c>
      <c r="R718" s="197" t="str">
        <f>IF($B718="","",VLOOKUP($Q718,'DSR Attendance'!$A$3:$D$179,4,FALSE))</f>
        <v/>
      </c>
      <c r="S718" s="197"/>
      <c r="T718" s="197">
        <f t="shared" si="272"/>
        <v>0</v>
      </c>
      <c r="U718" s="197">
        <f t="shared" si="273"/>
        <v>0</v>
      </c>
      <c r="V718" s="197" t="str">
        <f t="shared" si="274"/>
        <v/>
      </c>
      <c r="W718" s="197"/>
      <c r="X718" s="197" t="str">
        <f>_xlfn.IFNA(IF(L718="","",VLOOKUP(L718,'Truck Utilization'!B$3:D$147,3,FALSE)),"")</f>
        <v/>
      </c>
      <c r="Y718" s="197" t="str">
        <f>IF(X718="","",IF(E718="","",VLOOKUP(E718,'Summarized Plan'!$A:$E,5,0)))</f>
        <v/>
      </c>
      <c r="Z718" s="197">
        <f t="shared" si="275"/>
        <v>0</v>
      </c>
      <c r="AA718" s="197">
        <f t="shared" si="276"/>
        <v>0</v>
      </c>
      <c r="AB718" s="197" t="str">
        <f t="shared" si="277"/>
        <v/>
      </c>
      <c r="AC718" s="197"/>
      <c r="AD718" s="197">
        <f t="shared" si="278"/>
        <v>0</v>
      </c>
      <c r="AE718" s="197">
        <f t="shared" si="279"/>
        <v>0</v>
      </c>
      <c r="AF718" s="197" t="str">
        <f t="shared" si="280"/>
        <v/>
      </c>
      <c r="AG718" s="194"/>
      <c r="AH718" s="194"/>
      <c r="AI718" s="194"/>
      <c r="AJ718" s="193"/>
      <c r="AK718" s="199"/>
      <c r="AL718" s="194"/>
      <c r="AM718" s="115" t="e">
        <f t="shared" si="281"/>
        <v>#VALUE!</v>
      </c>
      <c r="AO718" s="11">
        <f t="shared" si="282"/>
        <v>0</v>
      </c>
      <c r="AP718" s="11" t="e">
        <f t="shared" si="283"/>
        <v>#N/A</v>
      </c>
      <c r="AQ718" s="11" t="str">
        <f t="shared" si="284"/>
        <v/>
      </c>
      <c r="AS718" s="202">
        <f t="shared" si="285"/>
        <v>0</v>
      </c>
      <c r="AT718" s="11" t="str">
        <f t="shared" si="286"/>
        <v/>
      </c>
      <c r="AW718" s="116"/>
      <c r="AX718" s="115" t="e">
        <f t="shared" si="287"/>
        <v>#VALUE!</v>
      </c>
      <c r="AY718" s="278" t="str">
        <f t="shared" si="288"/>
        <v/>
      </c>
      <c r="BC718" s="115" t="str">
        <f>IF(E718="","",_xlfn.XLOOKUP(E718,'Summarized Plan'!A:A,'Summarized Plan'!K:K))</f>
        <v/>
      </c>
    </row>
    <row r="719" spans="1:55" ht="14.4" customHeight="1">
      <c r="A719" s="190" t="str">
        <f>IF(L719="","",VLOOKUP(L719,'Truck Utilization'!B$3:C$300,2,FALSE))</f>
        <v/>
      </c>
      <c r="B719" s="191"/>
      <c r="C719" s="192" t="str">
        <f>IF($B719="","",VLOOKUP($B719,'DSR Attendance'!$A$3:$E$273,5,FALSE))</f>
        <v/>
      </c>
      <c r="D719" s="193"/>
      <c r="E719" s="637"/>
      <c r="F719" s="195"/>
      <c r="G719" s="195"/>
      <c r="H719" s="195"/>
      <c r="I719" s="196" t="str">
        <f>IF(E719="","",VLOOKUP(E719,'Summarized Plan'!A:B,2,0))</f>
        <v/>
      </c>
      <c r="J719" s="194"/>
      <c r="K719" s="194" t="s">
        <v>378</v>
      </c>
      <c r="L719" s="195"/>
      <c r="M719" s="194" t="str">
        <f t="shared" si="270"/>
        <v/>
      </c>
      <c r="N719" s="195" t="str">
        <f>IF(E719="","",VLOOKUP(E719,'Summarized Plan'!$A:$C,3,0))</f>
        <v/>
      </c>
      <c r="O719" s="195" t="str">
        <f>IF(E719="","",VLOOKUP(E719,'Summarized Plan'!$A:$G,7,0))</f>
        <v/>
      </c>
      <c r="P719" s="196"/>
      <c r="Q719" s="198">
        <f t="shared" si="271"/>
        <v>0</v>
      </c>
      <c r="R719" s="197" t="str">
        <f>IF($B719="","",VLOOKUP($Q719,'DSR Attendance'!$A$3:$D$179,4,FALSE))</f>
        <v/>
      </c>
      <c r="S719" s="197"/>
      <c r="T719" s="197">
        <f t="shared" si="272"/>
        <v>0</v>
      </c>
      <c r="U719" s="197">
        <f t="shared" si="273"/>
        <v>0</v>
      </c>
      <c r="V719" s="197" t="str">
        <f t="shared" si="274"/>
        <v/>
      </c>
      <c r="W719" s="197"/>
      <c r="X719" s="197" t="str">
        <f>_xlfn.IFNA(IF(L719="","",VLOOKUP(L719,'Truck Utilization'!B$3:D$147,3,FALSE)),"")</f>
        <v/>
      </c>
      <c r="Y719" s="197" t="str">
        <f>IF(X719="","",IF(E719="","",VLOOKUP(E719,'Summarized Plan'!$A:$E,5,0)))</f>
        <v/>
      </c>
      <c r="Z719" s="197">
        <f t="shared" si="275"/>
        <v>0</v>
      </c>
      <c r="AA719" s="197">
        <f t="shared" si="276"/>
        <v>0</v>
      </c>
      <c r="AB719" s="197" t="str">
        <f t="shared" si="277"/>
        <v/>
      </c>
      <c r="AC719" s="197"/>
      <c r="AD719" s="197">
        <f t="shared" si="278"/>
        <v>0</v>
      </c>
      <c r="AE719" s="197">
        <f t="shared" si="279"/>
        <v>0</v>
      </c>
      <c r="AF719" s="197" t="str">
        <f t="shared" si="280"/>
        <v/>
      </c>
      <c r="AG719" s="194"/>
      <c r="AH719" s="194"/>
      <c r="AI719" s="194"/>
      <c r="AJ719" s="193"/>
      <c r="AK719" s="199"/>
      <c r="AL719" s="194"/>
      <c r="AM719" s="115" t="e">
        <f t="shared" si="281"/>
        <v>#VALUE!</v>
      </c>
      <c r="AO719" s="11">
        <f t="shared" si="282"/>
        <v>0</v>
      </c>
      <c r="AP719" s="11" t="e">
        <f t="shared" si="283"/>
        <v>#N/A</v>
      </c>
      <c r="AQ719" s="11" t="str">
        <f t="shared" si="284"/>
        <v/>
      </c>
      <c r="AS719" s="202">
        <f t="shared" si="285"/>
        <v>0</v>
      </c>
      <c r="AT719" s="11" t="str">
        <f t="shared" si="286"/>
        <v/>
      </c>
      <c r="AW719" s="116"/>
      <c r="AX719" s="115" t="e">
        <f t="shared" si="287"/>
        <v>#VALUE!</v>
      </c>
      <c r="AY719" s="278" t="str">
        <f t="shared" si="288"/>
        <v/>
      </c>
      <c r="BC719" s="115" t="str">
        <f>IF(E719="","",_xlfn.XLOOKUP(E719,'Summarized Plan'!A:A,'Summarized Plan'!K:K))</f>
        <v/>
      </c>
    </row>
    <row r="720" spans="1:55" ht="14.4" customHeight="1">
      <c r="A720" s="190" t="str">
        <f>IF(L720="","",VLOOKUP(L720,'Truck Utilization'!B$3:C$300,2,FALSE))</f>
        <v/>
      </c>
      <c r="B720" s="191"/>
      <c r="C720" s="192" t="str">
        <f>IF($B720="","",VLOOKUP($B720,'DSR Attendance'!$A$3:$E$273,5,FALSE))</f>
        <v/>
      </c>
      <c r="D720" s="193"/>
      <c r="E720" s="637"/>
      <c r="F720" s="195"/>
      <c r="G720" s="195"/>
      <c r="H720" s="195"/>
      <c r="I720" s="196" t="str">
        <f>IF(E720="","",VLOOKUP(E720,'Summarized Plan'!A:B,2,0))</f>
        <v/>
      </c>
      <c r="J720" s="194"/>
      <c r="K720" s="194" t="s">
        <v>378</v>
      </c>
      <c r="L720" s="195"/>
      <c r="M720" s="194" t="str">
        <f t="shared" si="270"/>
        <v/>
      </c>
      <c r="N720" s="195" t="str">
        <f>IF(E720="","",VLOOKUP(E720,'Summarized Plan'!$A:$C,3,0))</f>
        <v/>
      </c>
      <c r="O720" s="195" t="str">
        <f>IF(E720="","",VLOOKUP(E720,'Summarized Plan'!$A:$G,7,0))</f>
        <v/>
      </c>
      <c r="P720" s="196"/>
      <c r="Q720" s="198">
        <f t="shared" si="271"/>
        <v>0</v>
      </c>
      <c r="R720" s="197" t="str">
        <f>IF($B720="","",VLOOKUP($Q720,'DSR Attendance'!$A$3:$D$179,4,FALSE))</f>
        <v/>
      </c>
      <c r="S720" s="197"/>
      <c r="T720" s="197">
        <f t="shared" si="272"/>
        <v>0</v>
      </c>
      <c r="U720" s="197">
        <f t="shared" si="273"/>
        <v>0</v>
      </c>
      <c r="V720" s="197" t="str">
        <f t="shared" si="274"/>
        <v/>
      </c>
      <c r="W720" s="197"/>
      <c r="X720" s="197" t="str">
        <f>_xlfn.IFNA(IF(L720="","",VLOOKUP(L720,'Truck Utilization'!B$3:D$147,3,FALSE)),"")</f>
        <v/>
      </c>
      <c r="Y720" s="197" t="str">
        <f>IF(X720="","",IF(E720="","",VLOOKUP(E720,'Summarized Plan'!$A:$E,5,0)))</f>
        <v/>
      </c>
      <c r="Z720" s="197">
        <f t="shared" si="275"/>
        <v>0</v>
      </c>
      <c r="AA720" s="197">
        <f t="shared" si="276"/>
        <v>0</v>
      </c>
      <c r="AB720" s="197" t="str">
        <f t="shared" si="277"/>
        <v/>
      </c>
      <c r="AC720" s="197"/>
      <c r="AD720" s="197">
        <f t="shared" si="278"/>
        <v>0</v>
      </c>
      <c r="AE720" s="197">
        <f t="shared" si="279"/>
        <v>0</v>
      </c>
      <c r="AF720" s="197" t="str">
        <f t="shared" si="280"/>
        <v/>
      </c>
      <c r="AG720" s="194"/>
      <c r="AH720" s="194"/>
      <c r="AI720" s="194"/>
      <c r="AJ720" s="193"/>
      <c r="AK720" s="199"/>
      <c r="AL720" s="194"/>
      <c r="AM720" s="115" t="e">
        <f t="shared" si="281"/>
        <v>#VALUE!</v>
      </c>
      <c r="AO720" s="11">
        <f t="shared" si="282"/>
        <v>0</v>
      </c>
      <c r="AP720" s="11" t="e">
        <f t="shared" si="283"/>
        <v>#N/A</v>
      </c>
      <c r="AQ720" s="11" t="str">
        <f t="shared" si="284"/>
        <v/>
      </c>
      <c r="AS720" s="202">
        <f t="shared" si="285"/>
        <v>0</v>
      </c>
      <c r="AT720" s="11" t="str">
        <f t="shared" si="286"/>
        <v/>
      </c>
      <c r="AW720" s="116"/>
      <c r="AX720" s="115" t="e">
        <f t="shared" si="287"/>
        <v>#VALUE!</v>
      </c>
      <c r="AY720" s="278" t="str">
        <f t="shared" si="288"/>
        <v/>
      </c>
      <c r="BC720" s="115" t="str">
        <f>IF(E720="","",_xlfn.XLOOKUP(E720,'Summarized Plan'!A:A,'Summarized Plan'!K:K))</f>
        <v/>
      </c>
    </row>
    <row r="721" spans="1:55" ht="14.4" customHeight="1">
      <c r="A721" s="190" t="str">
        <f>IF(L721="","",VLOOKUP(L721,'Truck Utilization'!B$3:C$300,2,FALSE))</f>
        <v/>
      </c>
      <c r="B721" s="191"/>
      <c r="C721" s="192" t="str">
        <f>IF($B721="","",VLOOKUP($B721,'DSR Attendance'!$A$3:$E$273,5,FALSE))</f>
        <v/>
      </c>
      <c r="D721" s="193"/>
      <c r="E721" s="637"/>
      <c r="F721" s="195"/>
      <c r="G721" s="195"/>
      <c r="H721" s="195"/>
      <c r="I721" s="196" t="str">
        <f>IF(E721="","",VLOOKUP(E721,'Summarized Plan'!A:B,2,0))</f>
        <v/>
      </c>
      <c r="J721" s="194"/>
      <c r="K721" s="194" t="s">
        <v>378</v>
      </c>
      <c r="L721" s="195"/>
      <c r="M721" s="194" t="str">
        <f t="shared" si="270"/>
        <v/>
      </c>
      <c r="N721" s="195" t="str">
        <f>IF(E721="","",VLOOKUP(E721,'Summarized Plan'!$A:$C,3,0))</f>
        <v/>
      </c>
      <c r="O721" s="195" t="str">
        <f>IF(E721="","",VLOOKUP(E721,'Summarized Plan'!$A:$G,7,0))</f>
        <v/>
      </c>
      <c r="P721" s="196"/>
      <c r="Q721" s="198">
        <f t="shared" si="271"/>
        <v>0</v>
      </c>
      <c r="R721" s="197" t="str">
        <f>IF($B721="","",VLOOKUP($Q721,'DSR Attendance'!$A$3:$D$179,4,FALSE))</f>
        <v/>
      </c>
      <c r="S721" s="197"/>
      <c r="T721" s="197">
        <f t="shared" si="272"/>
        <v>0</v>
      </c>
      <c r="U721" s="197">
        <f t="shared" si="273"/>
        <v>0</v>
      </c>
      <c r="V721" s="197" t="str">
        <f t="shared" si="274"/>
        <v/>
      </c>
      <c r="W721" s="197"/>
      <c r="X721" s="197" t="str">
        <f>_xlfn.IFNA(IF(L721="","",VLOOKUP(L721,'Truck Utilization'!B$3:D$147,3,FALSE)),"")</f>
        <v/>
      </c>
      <c r="Y721" s="197" t="str">
        <f>IF(X721="","",IF(E721="","",VLOOKUP(E721,'Summarized Plan'!$A:$E,5,0)))</f>
        <v/>
      </c>
      <c r="Z721" s="197">
        <f t="shared" si="275"/>
        <v>0</v>
      </c>
      <c r="AA721" s="197">
        <f t="shared" si="276"/>
        <v>0</v>
      </c>
      <c r="AB721" s="197" t="str">
        <f t="shared" si="277"/>
        <v/>
      </c>
      <c r="AC721" s="197"/>
      <c r="AD721" s="197">
        <f t="shared" si="278"/>
        <v>0</v>
      </c>
      <c r="AE721" s="197">
        <f t="shared" si="279"/>
        <v>0</v>
      </c>
      <c r="AF721" s="197" t="str">
        <f t="shared" si="280"/>
        <v/>
      </c>
      <c r="AG721" s="194"/>
      <c r="AH721" s="194"/>
      <c r="AI721" s="194"/>
      <c r="AJ721" s="193"/>
      <c r="AK721" s="199"/>
      <c r="AL721" s="194"/>
      <c r="AM721" s="115" t="e">
        <f t="shared" si="281"/>
        <v>#VALUE!</v>
      </c>
      <c r="AO721" s="11">
        <f t="shared" si="282"/>
        <v>0</v>
      </c>
      <c r="AP721" s="11" t="e">
        <f t="shared" si="283"/>
        <v>#N/A</v>
      </c>
      <c r="AQ721" s="11" t="str">
        <f t="shared" si="284"/>
        <v/>
      </c>
      <c r="AS721" s="202">
        <f t="shared" si="285"/>
        <v>0</v>
      </c>
      <c r="AT721" s="11" t="str">
        <f t="shared" si="286"/>
        <v/>
      </c>
      <c r="AW721" s="116"/>
      <c r="AX721" s="115" t="e">
        <f t="shared" si="287"/>
        <v>#VALUE!</v>
      </c>
      <c r="AY721" s="278" t="str">
        <f t="shared" si="288"/>
        <v/>
      </c>
      <c r="BC721" s="115" t="str">
        <f>IF(E721="","",_xlfn.XLOOKUP(E721,'Summarized Plan'!A:A,'Summarized Plan'!K:K))</f>
        <v/>
      </c>
    </row>
    <row r="722" spans="1:55" ht="14.4" customHeight="1">
      <c r="A722" s="190" t="str">
        <f>IF(L722="","",VLOOKUP(L722,'Truck Utilization'!B$3:C$300,2,FALSE))</f>
        <v/>
      </c>
      <c r="B722" s="191"/>
      <c r="C722" s="192" t="str">
        <f>IF($B722="","",VLOOKUP($B722,'DSR Attendance'!$A$3:$E$273,5,FALSE))</f>
        <v/>
      </c>
      <c r="D722" s="193"/>
      <c r="E722" s="637"/>
      <c r="F722" s="195"/>
      <c r="G722" s="195"/>
      <c r="H722" s="195"/>
      <c r="I722" s="196" t="str">
        <f>IF(E722="","",VLOOKUP(E722,'Summarized Plan'!A:B,2,0))</f>
        <v/>
      </c>
      <c r="J722" s="194"/>
      <c r="K722" s="194" t="s">
        <v>378</v>
      </c>
      <c r="L722" s="195"/>
      <c r="M722" s="194" t="str">
        <f t="shared" si="270"/>
        <v/>
      </c>
      <c r="N722" s="195" t="str">
        <f>IF(E722="","",VLOOKUP(E722,'Summarized Plan'!$A:$C,3,0))</f>
        <v/>
      </c>
      <c r="O722" s="195" t="str">
        <f>IF(E722="","",VLOOKUP(E722,'Summarized Plan'!$A:$G,7,0))</f>
        <v/>
      </c>
      <c r="P722" s="196"/>
      <c r="Q722" s="198">
        <f t="shared" si="271"/>
        <v>0</v>
      </c>
      <c r="R722" s="197" t="str">
        <f>IF($B722="","",VLOOKUP($Q722,'DSR Attendance'!$A$3:$D$179,4,FALSE))</f>
        <v/>
      </c>
      <c r="S722" s="197"/>
      <c r="T722" s="197">
        <f t="shared" si="272"/>
        <v>0</v>
      </c>
      <c r="U722" s="197">
        <f t="shared" si="273"/>
        <v>0</v>
      </c>
      <c r="V722" s="197" t="str">
        <f t="shared" si="274"/>
        <v/>
      </c>
      <c r="W722" s="197"/>
      <c r="X722" s="197" t="str">
        <f>_xlfn.IFNA(IF(L722="","",VLOOKUP(L722,'Truck Utilization'!B$3:D$147,3,FALSE)),"")</f>
        <v/>
      </c>
      <c r="Y722" s="197" t="str">
        <f>IF(X722="","",IF(E722="","",VLOOKUP(E722,'Summarized Plan'!$A:$E,5,0)))</f>
        <v/>
      </c>
      <c r="Z722" s="197">
        <f t="shared" si="275"/>
        <v>0</v>
      </c>
      <c r="AA722" s="197">
        <f t="shared" si="276"/>
        <v>0</v>
      </c>
      <c r="AB722" s="197" t="str">
        <f t="shared" si="277"/>
        <v/>
      </c>
      <c r="AC722" s="197"/>
      <c r="AD722" s="197">
        <f t="shared" si="278"/>
        <v>0</v>
      </c>
      <c r="AE722" s="197">
        <f t="shared" si="279"/>
        <v>0</v>
      </c>
      <c r="AF722" s="197" t="str">
        <f t="shared" si="280"/>
        <v/>
      </c>
      <c r="AG722" s="194"/>
      <c r="AH722" s="194"/>
      <c r="AI722" s="194"/>
      <c r="AJ722" s="193"/>
      <c r="AK722" s="199"/>
      <c r="AL722" s="194"/>
      <c r="AM722" s="115" t="e">
        <f t="shared" si="281"/>
        <v>#VALUE!</v>
      </c>
      <c r="AO722" s="11">
        <f t="shared" si="282"/>
        <v>0</v>
      </c>
      <c r="AP722" s="11" t="e">
        <f t="shared" si="283"/>
        <v>#N/A</v>
      </c>
      <c r="AQ722" s="11" t="str">
        <f t="shared" si="284"/>
        <v/>
      </c>
      <c r="AS722" s="202">
        <f t="shared" si="285"/>
        <v>0</v>
      </c>
      <c r="AT722" s="11" t="str">
        <f t="shared" si="286"/>
        <v/>
      </c>
      <c r="AW722" s="116"/>
      <c r="AX722" s="115" t="e">
        <f t="shared" si="287"/>
        <v>#VALUE!</v>
      </c>
      <c r="AY722" s="278" t="str">
        <f t="shared" si="288"/>
        <v/>
      </c>
      <c r="BC722" s="115" t="str">
        <f>IF(E722="","",_xlfn.XLOOKUP(E722,'Summarized Plan'!A:A,'Summarized Plan'!K:K))</f>
        <v/>
      </c>
    </row>
    <row r="723" spans="1:55" ht="14.4" customHeight="1">
      <c r="A723" s="190" t="str">
        <f>IF(L723="","",VLOOKUP(L723,'Truck Utilization'!B$3:C$300,2,FALSE))</f>
        <v/>
      </c>
      <c r="B723" s="191"/>
      <c r="C723" s="192" t="str">
        <f>IF($B723="","",VLOOKUP($B723,'DSR Attendance'!$A$3:$E$273,5,FALSE))</f>
        <v/>
      </c>
      <c r="D723" s="193"/>
      <c r="E723" s="637"/>
      <c r="F723" s="195"/>
      <c r="G723" s="195"/>
      <c r="H723" s="195"/>
      <c r="I723" s="196" t="str">
        <f>IF(E723="","",VLOOKUP(E723,'Summarized Plan'!A:B,2,0))</f>
        <v/>
      </c>
      <c r="J723" s="194"/>
      <c r="K723" s="194" t="s">
        <v>378</v>
      </c>
      <c r="L723" s="195"/>
      <c r="M723" s="194" t="str">
        <f t="shared" si="270"/>
        <v/>
      </c>
      <c r="N723" s="195" t="str">
        <f>IF(E723="","",VLOOKUP(E723,'Summarized Plan'!$A:$C,3,0))</f>
        <v/>
      </c>
      <c r="O723" s="195" t="str">
        <f>IF(E723="","",VLOOKUP(E723,'Summarized Plan'!$A:$G,7,0))</f>
        <v/>
      </c>
      <c r="P723" s="196"/>
      <c r="Q723" s="198">
        <f t="shared" si="271"/>
        <v>0</v>
      </c>
      <c r="R723" s="197" t="str">
        <f>IF($B723="","",VLOOKUP($Q723,'DSR Attendance'!$A$3:$D$179,4,FALSE))</f>
        <v/>
      </c>
      <c r="S723" s="197"/>
      <c r="T723" s="197">
        <f t="shared" si="272"/>
        <v>0</v>
      </c>
      <c r="U723" s="197">
        <f t="shared" si="273"/>
        <v>0</v>
      </c>
      <c r="V723" s="197" t="str">
        <f t="shared" si="274"/>
        <v/>
      </c>
      <c r="W723" s="197"/>
      <c r="X723" s="197" t="str">
        <f>_xlfn.IFNA(IF(L723="","",VLOOKUP(L723,'Truck Utilization'!B$3:D$147,3,FALSE)),"")</f>
        <v/>
      </c>
      <c r="Y723" s="197" t="str">
        <f>IF(X723="","",IF(E723="","",VLOOKUP(E723,'Summarized Plan'!$A:$E,5,0)))</f>
        <v/>
      </c>
      <c r="Z723" s="197">
        <f t="shared" si="275"/>
        <v>0</v>
      </c>
      <c r="AA723" s="197">
        <f t="shared" si="276"/>
        <v>0</v>
      </c>
      <c r="AB723" s="197" t="str">
        <f t="shared" si="277"/>
        <v/>
      </c>
      <c r="AC723" s="197"/>
      <c r="AD723" s="197">
        <f t="shared" si="278"/>
        <v>0</v>
      </c>
      <c r="AE723" s="197">
        <f t="shared" si="279"/>
        <v>0</v>
      </c>
      <c r="AF723" s="197" t="str">
        <f t="shared" si="280"/>
        <v/>
      </c>
      <c r="AG723" s="194"/>
      <c r="AH723" s="194"/>
      <c r="AI723" s="194"/>
      <c r="AJ723" s="193"/>
      <c r="AK723" s="199"/>
      <c r="AL723" s="194"/>
      <c r="AM723" s="115" t="e">
        <f t="shared" si="281"/>
        <v>#VALUE!</v>
      </c>
      <c r="AO723" s="11">
        <f t="shared" si="282"/>
        <v>0</v>
      </c>
      <c r="AP723" s="11" t="e">
        <f t="shared" si="283"/>
        <v>#N/A</v>
      </c>
      <c r="AQ723" s="11" t="str">
        <f t="shared" si="284"/>
        <v/>
      </c>
      <c r="AS723" s="202">
        <f t="shared" si="285"/>
        <v>0</v>
      </c>
      <c r="AT723" s="11" t="str">
        <f t="shared" si="286"/>
        <v/>
      </c>
      <c r="AW723" s="116"/>
      <c r="AX723" s="115" t="e">
        <f t="shared" si="287"/>
        <v>#VALUE!</v>
      </c>
      <c r="AY723" s="278" t="str">
        <f t="shared" si="288"/>
        <v/>
      </c>
      <c r="BC723" s="115" t="str">
        <f>IF(E723="","",_xlfn.XLOOKUP(E723,'Summarized Plan'!A:A,'Summarized Plan'!K:K))</f>
        <v/>
      </c>
    </row>
    <row r="724" spans="1:55" ht="14.4" customHeight="1">
      <c r="A724" s="190" t="str">
        <f>IF(L724="","",VLOOKUP(L724,'Truck Utilization'!B$3:C$300,2,FALSE))</f>
        <v/>
      </c>
      <c r="B724" s="191"/>
      <c r="C724" s="192" t="str">
        <f>IF($B724="","",VLOOKUP($B724,'DSR Attendance'!$A$3:$E$273,5,FALSE))</f>
        <v/>
      </c>
      <c r="D724" s="193"/>
      <c r="E724" s="637"/>
      <c r="F724" s="195"/>
      <c r="G724" s="195"/>
      <c r="H724" s="195"/>
      <c r="I724" s="196" t="str">
        <f>IF(E724="","",VLOOKUP(E724,'Summarized Plan'!A:B,2,0))</f>
        <v/>
      </c>
      <c r="J724" s="194"/>
      <c r="K724" s="194" t="s">
        <v>378</v>
      </c>
      <c r="L724" s="195"/>
      <c r="M724" s="194" t="str">
        <f t="shared" si="270"/>
        <v/>
      </c>
      <c r="N724" s="195" t="str">
        <f>IF(E724="","",VLOOKUP(E724,'Summarized Plan'!$A:$C,3,0))</f>
        <v/>
      </c>
      <c r="O724" s="195" t="str">
        <f>IF(E724="","",VLOOKUP(E724,'Summarized Plan'!$A:$G,7,0))</f>
        <v/>
      </c>
      <c r="P724" s="196"/>
      <c r="Q724" s="198">
        <f t="shared" si="271"/>
        <v>0</v>
      </c>
      <c r="R724" s="197" t="str">
        <f>IF($B724="","",VLOOKUP($Q724,'DSR Attendance'!$A$3:$D$179,4,FALSE))</f>
        <v/>
      </c>
      <c r="S724" s="197"/>
      <c r="T724" s="197">
        <f t="shared" si="272"/>
        <v>0</v>
      </c>
      <c r="U724" s="197">
        <f t="shared" si="273"/>
        <v>0</v>
      </c>
      <c r="V724" s="197" t="str">
        <f t="shared" si="274"/>
        <v/>
      </c>
      <c r="W724" s="197"/>
      <c r="X724" s="197" t="str">
        <f>_xlfn.IFNA(IF(L724="","",VLOOKUP(L724,'Truck Utilization'!B$3:D$147,3,FALSE)),"")</f>
        <v/>
      </c>
      <c r="Y724" s="197" t="str">
        <f>IF(X724="","",IF(E724="","",VLOOKUP(E724,'Summarized Plan'!$A:$E,5,0)))</f>
        <v/>
      </c>
      <c r="Z724" s="197">
        <f t="shared" si="275"/>
        <v>0</v>
      </c>
      <c r="AA724" s="197">
        <f t="shared" si="276"/>
        <v>0</v>
      </c>
      <c r="AB724" s="197" t="str">
        <f t="shared" si="277"/>
        <v/>
      </c>
      <c r="AC724" s="197"/>
      <c r="AD724" s="197">
        <f t="shared" si="278"/>
        <v>0</v>
      </c>
      <c r="AE724" s="197">
        <f t="shared" si="279"/>
        <v>0</v>
      </c>
      <c r="AF724" s="197" t="str">
        <f t="shared" si="280"/>
        <v/>
      </c>
      <c r="AG724" s="194"/>
      <c r="AH724" s="194"/>
      <c r="AI724" s="194"/>
      <c r="AJ724" s="193"/>
      <c r="AK724" s="199"/>
      <c r="AL724" s="194"/>
      <c r="AM724" s="115" t="e">
        <f t="shared" si="281"/>
        <v>#VALUE!</v>
      </c>
      <c r="AO724" s="11">
        <f t="shared" si="282"/>
        <v>0</v>
      </c>
      <c r="AP724" s="11" t="e">
        <f t="shared" si="283"/>
        <v>#N/A</v>
      </c>
      <c r="AQ724" s="11" t="str">
        <f t="shared" si="284"/>
        <v/>
      </c>
      <c r="AS724" s="202">
        <f t="shared" si="285"/>
        <v>0</v>
      </c>
      <c r="AT724" s="11" t="str">
        <f t="shared" si="286"/>
        <v/>
      </c>
      <c r="AW724" s="116"/>
      <c r="AX724" s="115" t="e">
        <f t="shared" si="287"/>
        <v>#VALUE!</v>
      </c>
      <c r="AY724" s="278" t="str">
        <f t="shared" si="288"/>
        <v/>
      </c>
      <c r="BC724" s="115" t="str">
        <f>IF(E724="","",_xlfn.XLOOKUP(E724,'Summarized Plan'!A:A,'Summarized Plan'!K:K))</f>
        <v/>
      </c>
    </row>
    <row r="725" spans="1:55" ht="14.4" customHeight="1">
      <c r="A725" s="190" t="str">
        <f>IF(L725="","",VLOOKUP(L725,'Truck Utilization'!B$3:C$300,2,FALSE))</f>
        <v/>
      </c>
      <c r="B725" s="191"/>
      <c r="C725" s="192" t="str">
        <f>IF($B725="","",VLOOKUP($B725,'DSR Attendance'!$A$3:$E$273,5,FALSE))</f>
        <v/>
      </c>
      <c r="D725" s="193"/>
      <c r="E725" s="637"/>
      <c r="F725" s="195"/>
      <c r="G725" s="195"/>
      <c r="H725" s="195"/>
      <c r="I725" s="196" t="str">
        <f>IF(E725="","",VLOOKUP(E725,'Summarized Plan'!A:B,2,0))</f>
        <v/>
      </c>
      <c r="J725" s="194"/>
      <c r="K725" s="194" t="s">
        <v>378</v>
      </c>
      <c r="L725" s="195"/>
      <c r="M725" s="194" t="str">
        <f t="shared" si="270"/>
        <v/>
      </c>
      <c r="N725" s="195" t="str">
        <f>IF(E725="","",VLOOKUP(E725,'Summarized Plan'!$A:$C,3,0))</f>
        <v/>
      </c>
      <c r="O725" s="195" t="str">
        <f>IF(E725="","",VLOOKUP(E725,'Summarized Plan'!$A:$G,7,0))</f>
        <v/>
      </c>
      <c r="P725" s="196"/>
      <c r="Q725" s="198">
        <f t="shared" si="271"/>
        <v>0</v>
      </c>
      <c r="R725" s="197" t="str">
        <f>IF($B725="","",VLOOKUP($Q725,'DSR Attendance'!$A$3:$D$179,4,FALSE))</f>
        <v/>
      </c>
      <c r="S725" s="197"/>
      <c r="T725" s="197">
        <f t="shared" si="272"/>
        <v>0</v>
      </c>
      <c r="U725" s="197">
        <f t="shared" si="273"/>
        <v>0</v>
      </c>
      <c r="V725" s="197" t="str">
        <f t="shared" si="274"/>
        <v/>
      </c>
      <c r="W725" s="197"/>
      <c r="X725" s="197" t="str">
        <f>_xlfn.IFNA(IF(L725="","",VLOOKUP(L725,'Truck Utilization'!B$3:D$147,3,FALSE)),"")</f>
        <v/>
      </c>
      <c r="Y725" s="197" t="str">
        <f>IF(X725="","",IF(E725="","",VLOOKUP(E725,'Summarized Plan'!$A:$E,5,0)))</f>
        <v/>
      </c>
      <c r="Z725" s="197">
        <f t="shared" si="275"/>
        <v>0</v>
      </c>
      <c r="AA725" s="197">
        <f t="shared" si="276"/>
        <v>0</v>
      </c>
      <c r="AB725" s="197" t="str">
        <f t="shared" si="277"/>
        <v/>
      </c>
      <c r="AC725" s="197"/>
      <c r="AD725" s="197">
        <f t="shared" si="278"/>
        <v>0</v>
      </c>
      <c r="AE725" s="197">
        <f t="shared" si="279"/>
        <v>0</v>
      </c>
      <c r="AF725" s="197" t="str">
        <f t="shared" si="280"/>
        <v/>
      </c>
      <c r="AG725" s="194"/>
      <c r="AH725" s="194"/>
      <c r="AI725" s="194"/>
      <c r="AJ725" s="193"/>
      <c r="AK725" s="199"/>
      <c r="AL725" s="194"/>
      <c r="AM725" s="115" t="e">
        <f t="shared" si="281"/>
        <v>#VALUE!</v>
      </c>
      <c r="AO725" s="11">
        <f t="shared" si="282"/>
        <v>0</v>
      </c>
      <c r="AP725" s="11" t="e">
        <f t="shared" si="283"/>
        <v>#N/A</v>
      </c>
      <c r="AQ725" s="11" t="str">
        <f t="shared" si="284"/>
        <v/>
      </c>
      <c r="AS725" s="202">
        <f t="shared" si="285"/>
        <v>0</v>
      </c>
      <c r="AT725" s="11" t="str">
        <f t="shared" si="286"/>
        <v/>
      </c>
      <c r="AW725" s="116"/>
      <c r="AX725" s="115" t="e">
        <f t="shared" si="287"/>
        <v>#VALUE!</v>
      </c>
      <c r="AY725" s="278" t="str">
        <f t="shared" si="288"/>
        <v/>
      </c>
      <c r="BC725" s="115" t="str">
        <f>IF(E725="","",_xlfn.XLOOKUP(E725,'Summarized Plan'!A:A,'Summarized Plan'!K:K))</f>
        <v/>
      </c>
    </row>
    <row r="726" spans="1:55" ht="14.4" customHeight="1">
      <c r="A726" s="190" t="str">
        <f>IF(L726="","",VLOOKUP(L726,'Truck Utilization'!B$3:C$300,2,FALSE))</f>
        <v/>
      </c>
      <c r="B726" s="191"/>
      <c r="C726" s="192" t="str">
        <f>IF($B726="","",VLOOKUP($B726,'DSR Attendance'!$A$3:$E$273,5,FALSE))</f>
        <v/>
      </c>
      <c r="D726" s="193"/>
      <c r="E726" s="637"/>
      <c r="F726" s="195"/>
      <c r="G726" s="195"/>
      <c r="H726" s="195"/>
      <c r="I726" s="196" t="str">
        <f>IF(E726="","",VLOOKUP(E726,'Summarized Plan'!A:B,2,0))</f>
        <v/>
      </c>
      <c r="J726" s="194"/>
      <c r="K726" s="194" t="s">
        <v>378</v>
      </c>
      <c r="L726" s="195"/>
      <c r="M726" s="194" t="str">
        <f t="shared" si="270"/>
        <v/>
      </c>
      <c r="N726" s="195" t="str">
        <f>IF(E726="","",VLOOKUP(E726,'Summarized Plan'!$A:$C,3,0))</f>
        <v/>
      </c>
      <c r="O726" s="195" t="str">
        <f>IF(E726="","",VLOOKUP(E726,'Summarized Plan'!$A:$G,7,0))</f>
        <v/>
      </c>
      <c r="P726" s="196"/>
      <c r="Q726" s="198">
        <f t="shared" si="271"/>
        <v>0</v>
      </c>
      <c r="R726" s="197" t="str">
        <f>IF($B726="","",VLOOKUP($Q726,'DSR Attendance'!$A$3:$D$179,4,FALSE))</f>
        <v/>
      </c>
      <c r="S726" s="197"/>
      <c r="T726" s="197">
        <f t="shared" si="272"/>
        <v>0</v>
      </c>
      <c r="U726" s="197">
        <f t="shared" si="273"/>
        <v>0</v>
      </c>
      <c r="V726" s="197" t="str">
        <f t="shared" si="274"/>
        <v/>
      </c>
      <c r="W726" s="197"/>
      <c r="X726" s="197" t="str">
        <f>_xlfn.IFNA(IF(L726="","",VLOOKUP(L726,'Truck Utilization'!B$3:D$147,3,FALSE)),"")</f>
        <v/>
      </c>
      <c r="Y726" s="197" t="str">
        <f>IF(X726="","",IF(E726="","",VLOOKUP(E726,'Summarized Plan'!$A:$E,5,0)))</f>
        <v/>
      </c>
      <c r="Z726" s="197">
        <f t="shared" si="275"/>
        <v>0</v>
      </c>
      <c r="AA726" s="197">
        <f t="shared" si="276"/>
        <v>0</v>
      </c>
      <c r="AB726" s="197" t="str">
        <f t="shared" si="277"/>
        <v/>
      </c>
      <c r="AC726" s="197"/>
      <c r="AD726" s="197">
        <f t="shared" si="278"/>
        <v>0</v>
      </c>
      <c r="AE726" s="197">
        <f t="shared" si="279"/>
        <v>0</v>
      </c>
      <c r="AF726" s="197" t="str">
        <f t="shared" si="280"/>
        <v/>
      </c>
      <c r="AG726" s="194"/>
      <c r="AH726" s="194"/>
      <c r="AI726" s="194"/>
      <c r="AJ726" s="193"/>
      <c r="AK726" s="199"/>
      <c r="AL726" s="194"/>
      <c r="AM726" s="115" t="e">
        <f t="shared" si="281"/>
        <v>#VALUE!</v>
      </c>
      <c r="AO726" s="11">
        <f t="shared" si="282"/>
        <v>0</v>
      </c>
      <c r="AP726" s="11" t="e">
        <f t="shared" si="283"/>
        <v>#N/A</v>
      </c>
      <c r="AQ726" s="11" t="str">
        <f t="shared" si="284"/>
        <v/>
      </c>
      <c r="AS726" s="202">
        <f t="shared" si="285"/>
        <v>0</v>
      </c>
      <c r="AT726" s="11" t="str">
        <f t="shared" si="286"/>
        <v/>
      </c>
      <c r="AW726" s="116"/>
      <c r="AX726" s="115" t="e">
        <f t="shared" si="287"/>
        <v>#VALUE!</v>
      </c>
      <c r="AY726" s="278" t="str">
        <f t="shared" si="288"/>
        <v/>
      </c>
      <c r="BC726" s="115" t="str">
        <f>IF(E726="","",_xlfn.XLOOKUP(E726,'Summarized Plan'!A:A,'Summarized Plan'!K:K))</f>
        <v/>
      </c>
    </row>
    <row r="727" spans="1:55" ht="14.4" customHeight="1">
      <c r="A727" s="190" t="str">
        <f>IF(L727="","",VLOOKUP(L727,'Truck Utilization'!B$3:C$300,2,FALSE))</f>
        <v/>
      </c>
      <c r="B727" s="191"/>
      <c r="C727" s="192" t="str">
        <f>IF($B727="","",VLOOKUP($B727,'DSR Attendance'!$A$3:$E$273,5,FALSE))</f>
        <v/>
      </c>
      <c r="D727" s="193"/>
      <c r="E727" s="637"/>
      <c r="F727" s="195"/>
      <c r="G727" s="195"/>
      <c r="H727" s="195"/>
      <c r="I727" s="196" t="str">
        <f>IF(E727="","",VLOOKUP(E727,'Summarized Plan'!A:B,2,0))</f>
        <v/>
      </c>
      <c r="J727" s="194"/>
      <c r="K727" s="194" t="s">
        <v>378</v>
      </c>
      <c r="L727" s="195"/>
      <c r="M727" s="194" t="str">
        <f t="shared" si="270"/>
        <v/>
      </c>
      <c r="N727" s="195" t="str">
        <f>IF(E727="","",VLOOKUP(E727,'Summarized Plan'!$A:$C,3,0))</f>
        <v/>
      </c>
      <c r="O727" s="195" t="str">
        <f>IF(E727="","",VLOOKUP(E727,'Summarized Plan'!$A:$G,7,0))</f>
        <v/>
      </c>
      <c r="P727" s="196"/>
      <c r="Q727" s="198">
        <f t="shared" si="271"/>
        <v>0</v>
      </c>
      <c r="R727" s="197" t="str">
        <f>IF($B727="","",VLOOKUP($Q727,'DSR Attendance'!$A$3:$D$179,4,FALSE))</f>
        <v/>
      </c>
      <c r="S727" s="197"/>
      <c r="T727" s="197">
        <f t="shared" si="272"/>
        <v>0</v>
      </c>
      <c r="U727" s="197">
        <f t="shared" si="273"/>
        <v>0</v>
      </c>
      <c r="V727" s="197" t="str">
        <f t="shared" si="274"/>
        <v/>
      </c>
      <c r="W727" s="197"/>
      <c r="X727" s="197" t="str">
        <f>_xlfn.IFNA(IF(L727="","",VLOOKUP(L727,'Truck Utilization'!B$3:D$147,3,FALSE)),"")</f>
        <v/>
      </c>
      <c r="Y727" s="197" t="str">
        <f>IF(X727="","",IF(E727="","",VLOOKUP(E727,'Summarized Plan'!$A:$E,5,0)))</f>
        <v/>
      </c>
      <c r="Z727" s="197">
        <f t="shared" si="275"/>
        <v>0</v>
      </c>
      <c r="AA727" s="197">
        <f t="shared" si="276"/>
        <v>0</v>
      </c>
      <c r="AB727" s="197" t="str">
        <f t="shared" si="277"/>
        <v/>
      </c>
      <c r="AC727" s="197"/>
      <c r="AD727" s="197">
        <f t="shared" si="278"/>
        <v>0</v>
      </c>
      <c r="AE727" s="197">
        <f t="shared" si="279"/>
        <v>0</v>
      </c>
      <c r="AF727" s="197" t="str">
        <f t="shared" si="280"/>
        <v/>
      </c>
      <c r="AG727" s="194"/>
      <c r="AH727" s="194"/>
      <c r="AI727" s="194"/>
      <c r="AJ727" s="193"/>
      <c r="AK727" s="199"/>
      <c r="AL727" s="194"/>
      <c r="AM727" s="115" t="e">
        <f t="shared" si="281"/>
        <v>#VALUE!</v>
      </c>
      <c r="AO727" s="11">
        <f t="shared" si="282"/>
        <v>0</v>
      </c>
      <c r="AP727" s="11" t="e">
        <f t="shared" si="283"/>
        <v>#N/A</v>
      </c>
      <c r="AQ727" s="11" t="str">
        <f t="shared" si="284"/>
        <v/>
      </c>
      <c r="AS727" s="202">
        <f t="shared" si="285"/>
        <v>0</v>
      </c>
      <c r="AT727" s="11" t="str">
        <f t="shared" si="286"/>
        <v/>
      </c>
      <c r="AW727" s="116"/>
      <c r="AX727" s="115" t="e">
        <f t="shared" si="287"/>
        <v>#VALUE!</v>
      </c>
      <c r="AY727" s="278" t="str">
        <f t="shared" si="288"/>
        <v/>
      </c>
      <c r="BC727" s="115" t="str">
        <f>IF(E727="","",_xlfn.XLOOKUP(E727,'Summarized Plan'!A:A,'Summarized Plan'!K:K))</f>
        <v/>
      </c>
    </row>
    <row r="728" spans="1:55" ht="14.4" customHeight="1">
      <c r="A728" s="190" t="str">
        <f>IF(L728="","",VLOOKUP(L728,'Truck Utilization'!B$3:C$300,2,FALSE))</f>
        <v/>
      </c>
      <c r="B728" s="191"/>
      <c r="C728" s="192" t="str">
        <f>IF($B728="","",VLOOKUP($B728,'DSR Attendance'!$A$3:$E$273,5,FALSE))</f>
        <v/>
      </c>
      <c r="D728" s="193"/>
      <c r="E728" s="637"/>
      <c r="F728" s="195"/>
      <c r="G728" s="195"/>
      <c r="H728" s="195"/>
      <c r="I728" s="196" t="str">
        <f>IF(E728="","",VLOOKUP(E728,'Summarized Plan'!A:B,2,0))</f>
        <v/>
      </c>
      <c r="J728" s="194"/>
      <c r="K728" s="194" t="s">
        <v>378</v>
      </c>
      <c r="L728" s="195"/>
      <c r="M728" s="194" t="str">
        <f t="shared" si="270"/>
        <v/>
      </c>
      <c r="N728" s="195" t="str">
        <f>IF(E728="","",VLOOKUP(E728,'Summarized Plan'!$A:$C,3,0))</f>
        <v/>
      </c>
      <c r="O728" s="195" t="str">
        <f>IF(E728="","",VLOOKUP(E728,'Summarized Plan'!$A:$G,7,0))</f>
        <v/>
      </c>
      <c r="P728" s="196"/>
      <c r="Q728" s="198">
        <f t="shared" si="271"/>
        <v>0</v>
      </c>
      <c r="R728" s="197" t="str">
        <f>IF($B728="","",VLOOKUP($Q728,'DSR Attendance'!$A$3:$D$179,4,FALSE))</f>
        <v/>
      </c>
      <c r="S728" s="197"/>
      <c r="T728" s="197">
        <f t="shared" si="272"/>
        <v>0</v>
      </c>
      <c r="U728" s="197">
        <f t="shared" si="273"/>
        <v>0</v>
      </c>
      <c r="V728" s="197" t="str">
        <f t="shared" si="274"/>
        <v/>
      </c>
      <c r="W728" s="197"/>
      <c r="X728" s="197" t="str">
        <f>_xlfn.IFNA(IF(L728="","",VLOOKUP(L728,'Truck Utilization'!B$3:D$147,3,FALSE)),"")</f>
        <v/>
      </c>
      <c r="Y728" s="197" t="str">
        <f>IF(X728="","",IF(E728="","",VLOOKUP(E728,'Summarized Plan'!$A:$E,5,0)))</f>
        <v/>
      </c>
      <c r="Z728" s="197">
        <f t="shared" si="275"/>
        <v>0</v>
      </c>
      <c r="AA728" s="197">
        <f t="shared" si="276"/>
        <v>0</v>
      </c>
      <c r="AB728" s="197" t="str">
        <f t="shared" si="277"/>
        <v/>
      </c>
      <c r="AC728" s="197"/>
      <c r="AD728" s="197">
        <f t="shared" si="278"/>
        <v>0</v>
      </c>
      <c r="AE728" s="197">
        <f t="shared" si="279"/>
        <v>0</v>
      </c>
      <c r="AF728" s="197" t="str">
        <f t="shared" si="280"/>
        <v/>
      </c>
      <c r="AG728" s="194"/>
      <c r="AH728" s="194"/>
      <c r="AI728" s="194"/>
      <c r="AJ728" s="193"/>
      <c r="AK728" s="199"/>
      <c r="AL728" s="194"/>
      <c r="AM728" s="115" t="e">
        <f t="shared" si="281"/>
        <v>#VALUE!</v>
      </c>
      <c r="AO728" s="11">
        <f t="shared" si="282"/>
        <v>0</v>
      </c>
      <c r="AP728" s="11" t="e">
        <f t="shared" si="283"/>
        <v>#N/A</v>
      </c>
      <c r="AQ728" s="11" t="str">
        <f t="shared" si="284"/>
        <v/>
      </c>
      <c r="AS728" s="202">
        <f t="shared" si="285"/>
        <v>0</v>
      </c>
      <c r="AT728" s="11" t="str">
        <f t="shared" si="286"/>
        <v/>
      </c>
      <c r="AW728" s="116"/>
      <c r="AX728" s="115" t="e">
        <f t="shared" si="287"/>
        <v>#VALUE!</v>
      </c>
      <c r="AY728" s="278" t="str">
        <f t="shared" si="288"/>
        <v/>
      </c>
      <c r="BC728" s="115" t="str">
        <f>IF(E728="","",_xlfn.XLOOKUP(E728,'Summarized Plan'!A:A,'Summarized Plan'!K:K))</f>
        <v/>
      </c>
    </row>
    <row r="729" spans="1:55" ht="14.4" customHeight="1">
      <c r="A729" s="190" t="str">
        <f>IF(L729="","",VLOOKUP(L729,'Truck Utilization'!B$3:C$300,2,FALSE))</f>
        <v/>
      </c>
      <c r="B729" s="191"/>
      <c r="C729" s="192" t="str">
        <f>IF($B729="","",VLOOKUP($B729,'DSR Attendance'!$A$3:$E$273,5,FALSE))</f>
        <v/>
      </c>
      <c r="D729" s="193"/>
      <c r="E729" s="637"/>
      <c r="F729" s="195"/>
      <c r="G729" s="195"/>
      <c r="H729" s="195"/>
      <c r="I729" s="196" t="str">
        <f>IF(E729="","",VLOOKUP(E729,'Summarized Plan'!A:B,2,0))</f>
        <v/>
      </c>
      <c r="J729" s="194"/>
      <c r="K729" s="194" t="s">
        <v>378</v>
      </c>
      <c r="L729" s="195"/>
      <c r="M729" s="194" t="str">
        <f t="shared" si="270"/>
        <v/>
      </c>
      <c r="N729" s="195" t="str">
        <f>IF(E729="","",VLOOKUP(E729,'Summarized Plan'!$A:$C,3,0))</f>
        <v/>
      </c>
      <c r="O729" s="195" t="str">
        <f>IF(E729="","",VLOOKUP(E729,'Summarized Plan'!$A:$G,7,0))</f>
        <v/>
      </c>
      <c r="P729" s="196"/>
      <c r="Q729" s="198">
        <f t="shared" si="271"/>
        <v>0</v>
      </c>
      <c r="R729" s="197" t="str">
        <f>IF($B729="","",VLOOKUP($Q729,'DSR Attendance'!$A$3:$D$179,4,FALSE))</f>
        <v/>
      </c>
      <c r="S729" s="197"/>
      <c r="T729" s="197">
        <f t="shared" si="272"/>
        <v>0</v>
      </c>
      <c r="U729" s="197">
        <f t="shared" si="273"/>
        <v>0</v>
      </c>
      <c r="V729" s="197" t="str">
        <f t="shared" si="274"/>
        <v/>
      </c>
      <c r="W729" s="197"/>
      <c r="X729" s="197" t="str">
        <f>_xlfn.IFNA(IF(L729="","",VLOOKUP(L729,'Truck Utilization'!B$3:D$147,3,FALSE)),"")</f>
        <v/>
      </c>
      <c r="Y729" s="197" t="str">
        <f>IF(X729="","",IF(E729="","",VLOOKUP(E729,'Summarized Plan'!$A:$E,5,0)))</f>
        <v/>
      </c>
      <c r="Z729" s="197">
        <f t="shared" si="275"/>
        <v>0</v>
      </c>
      <c r="AA729" s="197">
        <f t="shared" si="276"/>
        <v>0</v>
      </c>
      <c r="AB729" s="197" t="str">
        <f t="shared" si="277"/>
        <v/>
      </c>
      <c r="AC729" s="197"/>
      <c r="AD729" s="197">
        <f t="shared" si="278"/>
        <v>0</v>
      </c>
      <c r="AE729" s="197">
        <f t="shared" si="279"/>
        <v>0</v>
      </c>
      <c r="AF729" s="197" t="str">
        <f t="shared" si="280"/>
        <v/>
      </c>
      <c r="AG729" s="194"/>
      <c r="AH729" s="194"/>
      <c r="AI729" s="194"/>
      <c r="AJ729" s="193"/>
      <c r="AK729" s="199"/>
      <c r="AL729" s="194"/>
      <c r="AM729" s="115" t="e">
        <f t="shared" si="281"/>
        <v>#VALUE!</v>
      </c>
      <c r="AO729" s="11">
        <f t="shared" si="282"/>
        <v>0</v>
      </c>
      <c r="AP729" s="11" t="e">
        <f t="shared" si="283"/>
        <v>#N/A</v>
      </c>
      <c r="AQ729" s="11" t="str">
        <f t="shared" si="284"/>
        <v/>
      </c>
      <c r="AS729" s="202">
        <f t="shared" si="285"/>
        <v>0</v>
      </c>
      <c r="AT729" s="11" t="str">
        <f t="shared" si="286"/>
        <v/>
      </c>
      <c r="AW729" s="116"/>
      <c r="AX729" s="115" t="e">
        <f t="shared" si="287"/>
        <v>#VALUE!</v>
      </c>
      <c r="AY729" s="278" t="str">
        <f t="shared" si="288"/>
        <v/>
      </c>
      <c r="BC729" s="115" t="str">
        <f>IF(E729="","",_xlfn.XLOOKUP(E729,'Summarized Plan'!A:A,'Summarized Plan'!K:K))</f>
        <v/>
      </c>
    </row>
    <row r="730" spans="1:55" ht="14.4" customHeight="1">
      <c r="A730" s="190" t="str">
        <f>IF(L730="","",VLOOKUP(L730,'Truck Utilization'!B$3:C$300,2,FALSE))</f>
        <v/>
      </c>
      <c r="B730" s="191"/>
      <c r="C730" s="192" t="str">
        <f>IF($B730="","",VLOOKUP($B730,'DSR Attendance'!$A$3:$E$273,5,FALSE))</f>
        <v/>
      </c>
      <c r="D730" s="193"/>
      <c r="E730" s="637"/>
      <c r="F730" s="195"/>
      <c r="G730" s="195"/>
      <c r="H730" s="195"/>
      <c r="I730" s="196" t="str">
        <f>IF(E730="","",VLOOKUP(E730,'Summarized Plan'!A:B,2,0))</f>
        <v/>
      </c>
      <c r="J730" s="194"/>
      <c r="K730" s="194" t="s">
        <v>378</v>
      </c>
      <c r="L730" s="195"/>
      <c r="M730" s="194" t="str">
        <f t="shared" si="270"/>
        <v/>
      </c>
      <c r="N730" s="195" t="str">
        <f>IF(E730="","",VLOOKUP(E730,'Summarized Plan'!$A:$C,3,0))</f>
        <v/>
      </c>
      <c r="O730" s="195" t="str">
        <f>IF(E730="","",VLOOKUP(E730,'Summarized Plan'!$A:$G,7,0))</f>
        <v/>
      </c>
      <c r="P730" s="196"/>
      <c r="Q730" s="198">
        <f t="shared" si="271"/>
        <v>0</v>
      </c>
      <c r="R730" s="197" t="str">
        <f>IF($B730="","",VLOOKUP($Q730,'DSR Attendance'!$A$3:$D$179,4,FALSE))</f>
        <v/>
      </c>
      <c r="S730" s="197"/>
      <c r="T730" s="197">
        <f t="shared" si="272"/>
        <v>0</v>
      </c>
      <c r="U730" s="197">
        <f t="shared" si="273"/>
        <v>0</v>
      </c>
      <c r="V730" s="197" t="str">
        <f t="shared" si="274"/>
        <v/>
      </c>
      <c r="W730" s="197"/>
      <c r="X730" s="197" t="str">
        <f>_xlfn.IFNA(IF(L730="","",VLOOKUP(L730,'Truck Utilization'!B$3:D$147,3,FALSE)),"")</f>
        <v/>
      </c>
      <c r="Y730" s="197" t="str">
        <f>IF(X730="","",IF(E730="","",VLOOKUP(E730,'Summarized Plan'!$A:$E,5,0)))</f>
        <v/>
      </c>
      <c r="Z730" s="197">
        <f t="shared" si="275"/>
        <v>0</v>
      </c>
      <c r="AA730" s="197">
        <f t="shared" si="276"/>
        <v>0</v>
      </c>
      <c r="AB730" s="197" t="str">
        <f t="shared" si="277"/>
        <v/>
      </c>
      <c r="AC730" s="197"/>
      <c r="AD730" s="197">
        <f t="shared" si="278"/>
        <v>0</v>
      </c>
      <c r="AE730" s="197">
        <f t="shared" si="279"/>
        <v>0</v>
      </c>
      <c r="AF730" s="197" t="str">
        <f t="shared" si="280"/>
        <v/>
      </c>
      <c r="AG730" s="194"/>
      <c r="AH730" s="194"/>
      <c r="AI730" s="194"/>
      <c r="AJ730" s="193"/>
      <c r="AK730" s="199"/>
      <c r="AL730" s="194"/>
      <c r="AM730" s="115" t="e">
        <f t="shared" si="281"/>
        <v>#VALUE!</v>
      </c>
      <c r="AO730" s="11">
        <f t="shared" si="282"/>
        <v>0</v>
      </c>
      <c r="AP730" s="11" t="e">
        <f t="shared" si="283"/>
        <v>#N/A</v>
      </c>
      <c r="AQ730" s="11" t="str">
        <f t="shared" si="284"/>
        <v/>
      </c>
      <c r="AS730" s="202">
        <f t="shared" si="285"/>
        <v>0</v>
      </c>
      <c r="AT730" s="11" t="str">
        <f t="shared" si="286"/>
        <v/>
      </c>
      <c r="AW730" s="116"/>
      <c r="AX730" s="115" t="e">
        <f t="shared" si="287"/>
        <v>#VALUE!</v>
      </c>
      <c r="AY730" s="278" t="str">
        <f t="shared" si="288"/>
        <v/>
      </c>
      <c r="BC730" s="115" t="str">
        <f>IF(E730="","",_xlfn.XLOOKUP(E730,'Summarized Plan'!A:A,'Summarized Plan'!K:K))</f>
        <v/>
      </c>
    </row>
    <row r="731" spans="1:55" ht="14.4" customHeight="1">
      <c r="A731" s="190" t="str">
        <f>IF(L731="","",VLOOKUP(L731,'Truck Utilization'!B$3:C$300,2,FALSE))</f>
        <v/>
      </c>
      <c r="B731" s="191"/>
      <c r="C731" s="192" t="str">
        <f>IF($B731="","",VLOOKUP($B731,'DSR Attendance'!$A$3:$E$273,5,FALSE))</f>
        <v/>
      </c>
      <c r="D731" s="193"/>
      <c r="E731" s="637"/>
      <c r="F731" s="195"/>
      <c r="G731" s="195"/>
      <c r="H731" s="195"/>
      <c r="I731" s="196" t="str">
        <f>IF(E731="","",VLOOKUP(E731,'Summarized Plan'!A:B,2,0))</f>
        <v/>
      </c>
      <c r="J731" s="194"/>
      <c r="K731" s="194" t="s">
        <v>378</v>
      </c>
      <c r="L731" s="195"/>
      <c r="M731" s="194" t="str">
        <f t="shared" si="270"/>
        <v/>
      </c>
      <c r="N731" s="195" t="str">
        <f>IF(E731="","",VLOOKUP(E731,'Summarized Plan'!$A:$C,3,0))</f>
        <v/>
      </c>
      <c r="O731" s="195" t="str">
        <f>IF(E731="","",VLOOKUP(E731,'Summarized Plan'!$A:$G,7,0))</f>
        <v/>
      </c>
      <c r="P731" s="196"/>
      <c r="Q731" s="198">
        <f t="shared" si="271"/>
        <v>0</v>
      </c>
      <c r="R731" s="197" t="str">
        <f>IF($B731="","",VLOOKUP($Q731,'DSR Attendance'!$A$3:$D$179,4,FALSE))</f>
        <v/>
      </c>
      <c r="S731" s="197"/>
      <c r="T731" s="197">
        <f t="shared" si="272"/>
        <v>0</v>
      </c>
      <c r="U731" s="197">
        <f t="shared" si="273"/>
        <v>0</v>
      </c>
      <c r="V731" s="197" t="str">
        <f t="shared" si="274"/>
        <v/>
      </c>
      <c r="W731" s="197"/>
      <c r="X731" s="197" t="str">
        <f>_xlfn.IFNA(IF(L731="","",VLOOKUP(L731,'Truck Utilization'!B$3:D$147,3,FALSE)),"")</f>
        <v/>
      </c>
      <c r="Y731" s="197" t="str">
        <f>IF(X731="","",IF(E731="","",VLOOKUP(E731,'Summarized Plan'!$A:$E,5,0)))</f>
        <v/>
      </c>
      <c r="Z731" s="197">
        <f t="shared" si="275"/>
        <v>0</v>
      </c>
      <c r="AA731" s="197">
        <f t="shared" si="276"/>
        <v>0</v>
      </c>
      <c r="AB731" s="197" t="str">
        <f t="shared" si="277"/>
        <v/>
      </c>
      <c r="AC731" s="197"/>
      <c r="AD731" s="197">
        <f t="shared" si="278"/>
        <v>0</v>
      </c>
      <c r="AE731" s="197">
        <f t="shared" si="279"/>
        <v>0</v>
      </c>
      <c r="AF731" s="197" t="str">
        <f t="shared" si="280"/>
        <v/>
      </c>
      <c r="AG731" s="194"/>
      <c r="AH731" s="194"/>
      <c r="AI731" s="194"/>
      <c r="AJ731" s="193"/>
      <c r="AK731" s="199"/>
      <c r="AL731" s="194"/>
      <c r="AM731" s="115" t="e">
        <f t="shared" si="281"/>
        <v>#VALUE!</v>
      </c>
      <c r="AO731" s="11">
        <f t="shared" si="282"/>
        <v>0</v>
      </c>
      <c r="AP731" s="11" t="e">
        <f t="shared" si="283"/>
        <v>#N/A</v>
      </c>
      <c r="AQ731" s="11" t="str">
        <f t="shared" si="284"/>
        <v/>
      </c>
      <c r="AS731" s="202">
        <f t="shared" si="285"/>
        <v>0</v>
      </c>
      <c r="AT731" s="11" t="str">
        <f t="shared" si="286"/>
        <v/>
      </c>
      <c r="AW731" s="116"/>
      <c r="AX731" s="115" t="e">
        <f t="shared" si="287"/>
        <v>#VALUE!</v>
      </c>
      <c r="AY731" s="278" t="str">
        <f t="shared" si="288"/>
        <v/>
      </c>
      <c r="BC731" s="115" t="str">
        <f>IF(E731="","",_xlfn.XLOOKUP(E731,'Summarized Plan'!A:A,'Summarized Plan'!K:K))</f>
        <v/>
      </c>
    </row>
    <row r="732" spans="1:55" ht="14.4" customHeight="1">
      <c r="A732" s="190" t="str">
        <f>IF(L732="","",VLOOKUP(L732,'Truck Utilization'!B$3:C$300,2,FALSE))</f>
        <v/>
      </c>
      <c r="B732" s="191"/>
      <c r="C732" s="192" t="str">
        <f>IF($B732="","",VLOOKUP($B732,'DSR Attendance'!$A$3:$E$273,5,FALSE))</f>
        <v/>
      </c>
      <c r="D732" s="193"/>
      <c r="E732" s="637"/>
      <c r="F732" s="195"/>
      <c r="G732" s="195"/>
      <c r="H732" s="195"/>
      <c r="I732" s="196" t="str">
        <f>IF(E732="","",VLOOKUP(E732,'Summarized Plan'!A:B,2,0))</f>
        <v/>
      </c>
      <c r="J732" s="194"/>
      <c r="K732" s="194" t="s">
        <v>378</v>
      </c>
      <c r="L732" s="195"/>
      <c r="M732" s="194" t="str">
        <f t="shared" si="270"/>
        <v/>
      </c>
      <c r="N732" s="195" t="str">
        <f>IF(E732="","",VLOOKUP(E732,'Summarized Plan'!$A:$C,3,0))</f>
        <v/>
      </c>
      <c r="O732" s="195" t="str">
        <f>IF(E732="","",VLOOKUP(E732,'Summarized Plan'!$A:$G,7,0))</f>
        <v/>
      </c>
      <c r="P732" s="196"/>
      <c r="Q732" s="198">
        <f t="shared" si="271"/>
        <v>0</v>
      </c>
      <c r="R732" s="197" t="str">
        <f>IF($B732="","",VLOOKUP($Q732,'DSR Attendance'!$A$3:$D$179,4,FALSE))</f>
        <v/>
      </c>
      <c r="S732" s="197"/>
      <c r="T732" s="197">
        <f t="shared" si="272"/>
        <v>0</v>
      </c>
      <c r="U732" s="197">
        <f t="shared" si="273"/>
        <v>0</v>
      </c>
      <c r="V732" s="197" t="str">
        <f t="shared" si="274"/>
        <v/>
      </c>
      <c r="W732" s="197"/>
      <c r="X732" s="197" t="str">
        <f>_xlfn.IFNA(IF(L732="","",VLOOKUP(L732,'Truck Utilization'!B$3:D$147,3,FALSE)),"")</f>
        <v/>
      </c>
      <c r="Y732" s="197" t="str">
        <f>IF(X732="","",IF(E732="","",VLOOKUP(E732,'Summarized Plan'!$A:$E,5,0)))</f>
        <v/>
      </c>
      <c r="Z732" s="197">
        <f t="shared" si="275"/>
        <v>0</v>
      </c>
      <c r="AA732" s="197">
        <f t="shared" si="276"/>
        <v>0</v>
      </c>
      <c r="AB732" s="197" t="str">
        <f t="shared" si="277"/>
        <v/>
      </c>
      <c r="AC732" s="197"/>
      <c r="AD732" s="197">
        <f t="shared" si="278"/>
        <v>0</v>
      </c>
      <c r="AE732" s="197">
        <f t="shared" si="279"/>
        <v>0</v>
      </c>
      <c r="AF732" s="197" t="str">
        <f t="shared" si="280"/>
        <v/>
      </c>
      <c r="AG732" s="194"/>
      <c r="AH732" s="194"/>
      <c r="AI732" s="194"/>
      <c r="AJ732" s="193"/>
      <c r="AK732" s="199"/>
      <c r="AL732" s="194"/>
      <c r="AM732" s="115" t="e">
        <f t="shared" si="281"/>
        <v>#VALUE!</v>
      </c>
      <c r="AO732" s="11">
        <f t="shared" si="282"/>
        <v>0</v>
      </c>
      <c r="AP732" s="11" t="e">
        <f t="shared" si="283"/>
        <v>#N/A</v>
      </c>
      <c r="AQ732" s="11" t="str">
        <f t="shared" si="284"/>
        <v/>
      </c>
      <c r="AS732" s="202">
        <f t="shared" si="285"/>
        <v>0</v>
      </c>
      <c r="AT732" s="11" t="str">
        <f t="shared" si="286"/>
        <v/>
      </c>
      <c r="AW732" s="116"/>
      <c r="AX732" s="115" t="e">
        <f t="shared" si="287"/>
        <v>#VALUE!</v>
      </c>
      <c r="AY732" s="278" t="str">
        <f t="shared" si="288"/>
        <v/>
      </c>
      <c r="BC732" s="115" t="str">
        <f>IF(E732="","",_xlfn.XLOOKUP(E732,'Summarized Plan'!A:A,'Summarized Plan'!K:K))</f>
        <v/>
      </c>
    </row>
    <row r="733" spans="1:55" ht="14.4" customHeight="1">
      <c r="A733" s="190" t="str">
        <f>IF(L733="","",VLOOKUP(L733,'Truck Utilization'!B$3:C$300,2,FALSE))</f>
        <v/>
      </c>
      <c r="B733" s="191"/>
      <c r="C733" s="192" t="str">
        <f>IF($B733="","",VLOOKUP($B733,'DSR Attendance'!$A$3:$E$273,5,FALSE))</f>
        <v/>
      </c>
      <c r="D733" s="193"/>
      <c r="E733" s="637"/>
      <c r="F733" s="195"/>
      <c r="G733" s="195"/>
      <c r="H733" s="195"/>
      <c r="I733" s="196" t="str">
        <f>IF(E733="","",VLOOKUP(E733,'Summarized Plan'!A:B,2,0))</f>
        <v/>
      </c>
      <c r="J733" s="194"/>
      <c r="K733" s="194" t="s">
        <v>378</v>
      </c>
      <c r="L733" s="195"/>
      <c r="M733" s="194" t="str">
        <f t="shared" si="270"/>
        <v/>
      </c>
      <c r="N733" s="195" t="str">
        <f>IF(E733="","",VLOOKUP(E733,'Summarized Plan'!$A:$C,3,0))</f>
        <v/>
      </c>
      <c r="O733" s="195" t="str">
        <f>IF(E733="","",VLOOKUP(E733,'Summarized Plan'!$A:$G,7,0))</f>
        <v/>
      </c>
      <c r="P733" s="196"/>
      <c r="Q733" s="198">
        <f t="shared" si="271"/>
        <v>0</v>
      </c>
      <c r="R733" s="197" t="str">
        <f>IF($B733="","",VLOOKUP($Q733,'DSR Attendance'!$A$3:$D$179,4,FALSE))</f>
        <v/>
      </c>
      <c r="S733" s="197"/>
      <c r="T733" s="197">
        <f t="shared" si="272"/>
        <v>0</v>
      </c>
      <c r="U733" s="197">
        <f t="shared" si="273"/>
        <v>0</v>
      </c>
      <c r="V733" s="197" t="str">
        <f t="shared" si="274"/>
        <v/>
      </c>
      <c r="W733" s="197"/>
      <c r="X733" s="197" t="str">
        <f>_xlfn.IFNA(IF(L733="","",VLOOKUP(L733,'Truck Utilization'!B$3:D$147,3,FALSE)),"")</f>
        <v/>
      </c>
      <c r="Y733" s="197" t="str">
        <f>IF(X733="","",IF(E733="","",VLOOKUP(E733,'Summarized Plan'!$A:$E,5,0)))</f>
        <v/>
      </c>
      <c r="Z733" s="197">
        <f t="shared" si="275"/>
        <v>0</v>
      </c>
      <c r="AA733" s="197">
        <f t="shared" si="276"/>
        <v>0</v>
      </c>
      <c r="AB733" s="197" t="str">
        <f t="shared" si="277"/>
        <v/>
      </c>
      <c r="AC733" s="197"/>
      <c r="AD733" s="197">
        <f t="shared" si="278"/>
        <v>0</v>
      </c>
      <c r="AE733" s="197">
        <f t="shared" si="279"/>
        <v>0</v>
      </c>
      <c r="AF733" s="197" t="str">
        <f t="shared" si="280"/>
        <v/>
      </c>
      <c r="AG733" s="194"/>
      <c r="AH733" s="194"/>
      <c r="AI733" s="194"/>
      <c r="AJ733" s="193"/>
      <c r="AK733" s="199"/>
      <c r="AL733" s="194"/>
      <c r="AM733" s="115" t="e">
        <f t="shared" si="281"/>
        <v>#VALUE!</v>
      </c>
      <c r="AO733" s="11">
        <f t="shared" si="282"/>
        <v>0</v>
      </c>
      <c r="AP733" s="11" t="e">
        <f t="shared" si="283"/>
        <v>#N/A</v>
      </c>
      <c r="AQ733" s="11" t="str">
        <f t="shared" si="284"/>
        <v/>
      </c>
      <c r="AS733" s="202">
        <f t="shared" si="285"/>
        <v>0</v>
      </c>
      <c r="AT733" s="11" t="str">
        <f t="shared" si="286"/>
        <v/>
      </c>
      <c r="AW733" s="116"/>
      <c r="AX733" s="115" t="e">
        <f t="shared" si="287"/>
        <v>#VALUE!</v>
      </c>
      <c r="AY733" s="278" t="str">
        <f t="shared" si="288"/>
        <v/>
      </c>
      <c r="BC733" s="115" t="str">
        <f>IF(E733="","",_xlfn.XLOOKUP(E733,'Summarized Plan'!A:A,'Summarized Plan'!K:K))</f>
        <v/>
      </c>
    </row>
    <row r="734" spans="1:55" ht="14.4" customHeight="1">
      <c r="A734" s="190" t="str">
        <f>IF(L734="","",VLOOKUP(L734,'Truck Utilization'!B$3:C$300,2,FALSE))</f>
        <v/>
      </c>
      <c r="B734" s="191"/>
      <c r="C734" s="192" t="str">
        <f>IF($B734="","",VLOOKUP($B734,'DSR Attendance'!$A$3:$E$273,5,FALSE))</f>
        <v/>
      </c>
      <c r="D734" s="193"/>
      <c r="E734" s="637"/>
      <c r="F734" s="195"/>
      <c r="G734" s="195"/>
      <c r="H734" s="195"/>
      <c r="I734" s="196" t="str">
        <f>IF(E734="","",VLOOKUP(E734,'Summarized Plan'!A:B,2,0))</f>
        <v/>
      </c>
      <c r="J734" s="194"/>
      <c r="K734" s="194" t="s">
        <v>378</v>
      </c>
      <c r="L734" s="195"/>
      <c r="M734" s="194" t="str">
        <f t="shared" si="270"/>
        <v/>
      </c>
      <c r="N734" s="195" t="str">
        <f>IF(E734="","",VLOOKUP(E734,'Summarized Plan'!$A:$C,3,0))</f>
        <v/>
      </c>
      <c r="O734" s="195" t="str">
        <f>IF(E734="","",VLOOKUP(E734,'Summarized Plan'!$A:$G,7,0))</f>
        <v/>
      </c>
      <c r="P734" s="196"/>
      <c r="Q734" s="198">
        <f t="shared" si="271"/>
        <v>0</v>
      </c>
      <c r="R734" s="197" t="str">
        <f>IF($B734="","",VLOOKUP($Q734,'DSR Attendance'!$A$3:$D$179,4,FALSE))</f>
        <v/>
      </c>
      <c r="S734" s="197"/>
      <c r="T734" s="197">
        <f t="shared" si="272"/>
        <v>0</v>
      </c>
      <c r="U734" s="197">
        <f t="shared" si="273"/>
        <v>0</v>
      </c>
      <c r="V734" s="197" t="str">
        <f t="shared" si="274"/>
        <v/>
      </c>
      <c r="W734" s="197"/>
      <c r="X734" s="197" t="str">
        <f>_xlfn.IFNA(IF(L734="","",VLOOKUP(L734,'Truck Utilization'!B$3:D$147,3,FALSE)),"")</f>
        <v/>
      </c>
      <c r="Y734" s="197" t="str">
        <f>IF(X734="","",IF(E734="","",VLOOKUP(E734,'Summarized Plan'!$A:$E,5,0)))</f>
        <v/>
      </c>
      <c r="Z734" s="197">
        <f t="shared" si="275"/>
        <v>0</v>
      </c>
      <c r="AA734" s="197">
        <f t="shared" si="276"/>
        <v>0</v>
      </c>
      <c r="AB734" s="197" t="str">
        <f t="shared" si="277"/>
        <v/>
      </c>
      <c r="AC734" s="197"/>
      <c r="AD734" s="197">
        <f t="shared" si="278"/>
        <v>0</v>
      </c>
      <c r="AE734" s="197">
        <f t="shared" si="279"/>
        <v>0</v>
      </c>
      <c r="AF734" s="197" t="str">
        <f t="shared" si="280"/>
        <v/>
      </c>
      <c r="AG734" s="194"/>
      <c r="AH734" s="194"/>
      <c r="AI734" s="194"/>
      <c r="AJ734" s="193"/>
      <c r="AK734" s="199"/>
      <c r="AL734" s="194"/>
      <c r="AM734" s="115" t="e">
        <f t="shared" si="281"/>
        <v>#VALUE!</v>
      </c>
      <c r="AO734" s="11">
        <f t="shared" si="282"/>
        <v>0</v>
      </c>
      <c r="AP734" s="11" t="e">
        <f t="shared" si="283"/>
        <v>#N/A</v>
      </c>
      <c r="AQ734" s="11" t="str">
        <f t="shared" si="284"/>
        <v/>
      </c>
      <c r="AS734" s="202">
        <f t="shared" si="285"/>
        <v>0</v>
      </c>
      <c r="AT734" s="11" t="str">
        <f t="shared" si="286"/>
        <v/>
      </c>
      <c r="AW734" s="116"/>
      <c r="AX734" s="115" t="e">
        <f t="shared" si="287"/>
        <v>#VALUE!</v>
      </c>
      <c r="AY734" s="278" t="str">
        <f t="shared" si="288"/>
        <v/>
      </c>
      <c r="BC734" s="115" t="str">
        <f>IF(E734="","",_xlfn.XLOOKUP(E734,'Summarized Plan'!A:A,'Summarized Plan'!K:K))</f>
        <v/>
      </c>
    </row>
    <row r="735" spans="1:55" ht="14.4" customHeight="1">
      <c r="A735" s="190" t="str">
        <f>IF(L735="","",VLOOKUP(L735,'Truck Utilization'!B$3:C$300,2,FALSE))</f>
        <v/>
      </c>
      <c r="B735" s="191"/>
      <c r="C735" s="192" t="str">
        <f>IF($B735="","",VLOOKUP($B735,'DSR Attendance'!$A$3:$E$273,5,FALSE))</f>
        <v/>
      </c>
      <c r="D735" s="193"/>
      <c r="E735" s="637"/>
      <c r="F735" s="195"/>
      <c r="G735" s="195"/>
      <c r="H735" s="195"/>
      <c r="I735" s="196" t="str">
        <f>IF(E735="","",VLOOKUP(E735,'Summarized Plan'!A:B,2,0))</f>
        <v/>
      </c>
      <c r="J735" s="194"/>
      <c r="K735" s="194" t="s">
        <v>378</v>
      </c>
      <c r="L735" s="195"/>
      <c r="M735" s="194" t="str">
        <f t="shared" si="270"/>
        <v/>
      </c>
      <c r="N735" s="195" t="str">
        <f>IF(E735="","",VLOOKUP(E735,'Summarized Plan'!$A:$C,3,0))</f>
        <v/>
      </c>
      <c r="O735" s="195" t="str">
        <f>IF(E735="","",VLOOKUP(E735,'Summarized Plan'!$A:$G,7,0))</f>
        <v/>
      </c>
      <c r="P735" s="196"/>
      <c r="Q735" s="198">
        <f t="shared" si="271"/>
        <v>0</v>
      </c>
      <c r="R735" s="197" t="str">
        <f>IF($B735="","",VLOOKUP($Q735,'DSR Attendance'!$A$3:$D$179,4,FALSE))</f>
        <v/>
      </c>
      <c r="S735" s="197"/>
      <c r="T735" s="197">
        <f t="shared" si="272"/>
        <v>0</v>
      </c>
      <c r="U735" s="197">
        <f t="shared" si="273"/>
        <v>0</v>
      </c>
      <c r="V735" s="197" t="str">
        <f t="shared" si="274"/>
        <v/>
      </c>
      <c r="W735" s="197"/>
      <c r="X735" s="197" t="str">
        <f>_xlfn.IFNA(IF(L735="","",VLOOKUP(L735,'Truck Utilization'!B$3:D$147,3,FALSE)),"")</f>
        <v/>
      </c>
      <c r="Y735" s="197" t="str">
        <f>IF(X735="","",IF(E735="","",VLOOKUP(E735,'Summarized Plan'!$A:$E,5,0)))</f>
        <v/>
      </c>
      <c r="Z735" s="197">
        <f t="shared" si="275"/>
        <v>0</v>
      </c>
      <c r="AA735" s="197">
        <f t="shared" si="276"/>
        <v>0</v>
      </c>
      <c r="AB735" s="197" t="str">
        <f t="shared" si="277"/>
        <v/>
      </c>
      <c r="AC735" s="197"/>
      <c r="AD735" s="197">
        <f t="shared" si="278"/>
        <v>0</v>
      </c>
      <c r="AE735" s="197">
        <f t="shared" si="279"/>
        <v>0</v>
      </c>
      <c r="AF735" s="197" t="str">
        <f t="shared" si="280"/>
        <v/>
      </c>
      <c r="AG735" s="194"/>
      <c r="AH735" s="194"/>
      <c r="AI735" s="194"/>
      <c r="AJ735" s="193"/>
      <c r="AK735" s="199"/>
      <c r="AL735" s="194"/>
      <c r="AM735" s="115" t="e">
        <f t="shared" si="281"/>
        <v>#VALUE!</v>
      </c>
      <c r="AO735" s="11">
        <f t="shared" si="282"/>
        <v>0</v>
      </c>
      <c r="AP735" s="11" t="e">
        <f t="shared" si="283"/>
        <v>#N/A</v>
      </c>
      <c r="AQ735" s="11" t="str">
        <f t="shared" si="284"/>
        <v/>
      </c>
      <c r="AS735" s="202">
        <f t="shared" si="285"/>
        <v>0</v>
      </c>
      <c r="AT735" s="11" t="str">
        <f t="shared" si="286"/>
        <v/>
      </c>
      <c r="AW735" s="116"/>
      <c r="AX735" s="115" t="e">
        <f t="shared" si="287"/>
        <v>#VALUE!</v>
      </c>
      <c r="AY735" s="278" t="str">
        <f t="shared" si="288"/>
        <v/>
      </c>
      <c r="BC735" s="115" t="str">
        <f>IF(E735="","",_xlfn.XLOOKUP(E735,'Summarized Plan'!A:A,'Summarized Plan'!K:K))</f>
        <v/>
      </c>
    </row>
    <row r="736" spans="1:55" ht="14.4" customHeight="1">
      <c r="A736" s="190" t="str">
        <f>IF(L736="","",VLOOKUP(L736,'Truck Utilization'!B$3:C$300,2,FALSE))</f>
        <v/>
      </c>
      <c r="B736" s="191"/>
      <c r="C736" s="192" t="str">
        <f>IF($B736="","",VLOOKUP($B736,'DSR Attendance'!$A$3:$E$273,5,FALSE))</f>
        <v/>
      </c>
      <c r="D736" s="193"/>
      <c r="E736" s="637"/>
      <c r="F736" s="195"/>
      <c r="G736" s="195"/>
      <c r="H736" s="195"/>
      <c r="I736" s="196" t="str">
        <f>IF(E736="","",VLOOKUP(E736,'Summarized Plan'!A:B,2,0))</f>
        <v/>
      </c>
      <c r="J736" s="194"/>
      <c r="K736" s="194" t="s">
        <v>378</v>
      </c>
      <c r="L736" s="195"/>
      <c r="M736" s="194" t="str">
        <f t="shared" si="270"/>
        <v/>
      </c>
      <c r="N736" s="195" t="str">
        <f>IF(E736="","",VLOOKUP(E736,'Summarized Plan'!$A:$C,3,0))</f>
        <v/>
      </c>
      <c r="O736" s="195" t="str">
        <f>IF(E736="","",VLOOKUP(E736,'Summarized Plan'!$A:$G,7,0))</f>
        <v/>
      </c>
      <c r="P736" s="196"/>
      <c r="Q736" s="198">
        <f t="shared" si="271"/>
        <v>0</v>
      </c>
      <c r="R736" s="197" t="str">
        <f>IF($B736="","",VLOOKUP($Q736,'DSR Attendance'!$A$3:$D$179,4,FALSE))</f>
        <v/>
      </c>
      <c r="S736" s="197"/>
      <c r="T736" s="197">
        <f t="shared" si="272"/>
        <v>0</v>
      </c>
      <c r="U736" s="197">
        <f t="shared" si="273"/>
        <v>0</v>
      </c>
      <c r="V736" s="197" t="str">
        <f t="shared" si="274"/>
        <v/>
      </c>
      <c r="W736" s="197"/>
      <c r="X736" s="197" t="str">
        <f>_xlfn.IFNA(IF(L736="","",VLOOKUP(L736,'Truck Utilization'!B$3:D$147,3,FALSE)),"")</f>
        <v/>
      </c>
      <c r="Y736" s="197" t="str">
        <f>IF(X736="","",IF(E736="","",VLOOKUP(E736,'Summarized Plan'!$A:$E,5,0)))</f>
        <v/>
      </c>
      <c r="Z736" s="197">
        <f t="shared" si="275"/>
        <v>0</v>
      </c>
      <c r="AA736" s="197">
        <f t="shared" si="276"/>
        <v>0</v>
      </c>
      <c r="AB736" s="197" t="str">
        <f t="shared" si="277"/>
        <v/>
      </c>
      <c r="AC736" s="197"/>
      <c r="AD736" s="197">
        <f t="shared" si="278"/>
        <v>0</v>
      </c>
      <c r="AE736" s="197">
        <f t="shared" si="279"/>
        <v>0</v>
      </c>
      <c r="AF736" s="197" t="str">
        <f t="shared" si="280"/>
        <v/>
      </c>
      <c r="AG736" s="194"/>
      <c r="AH736" s="194"/>
      <c r="AI736" s="194"/>
      <c r="AJ736" s="193"/>
      <c r="AK736" s="199"/>
      <c r="AL736" s="194"/>
      <c r="AM736" s="115" t="e">
        <f t="shared" si="281"/>
        <v>#VALUE!</v>
      </c>
      <c r="AO736" s="11">
        <f t="shared" si="282"/>
        <v>0</v>
      </c>
      <c r="AP736" s="11" t="e">
        <f t="shared" si="283"/>
        <v>#N/A</v>
      </c>
      <c r="AQ736" s="11" t="str">
        <f t="shared" si="284"/>
        <v/>
      </c>
      <c r="AS736" s="202">
        <f t="shared" si="285"/>
        <v>0</v>
      </c>
      <c r="AT736" s="11" t="str">
        <f t="shared" si="286"/>
        <v/>
      </c>
      <c r="AW736" s="116"/>
      <c r="AX736" s="115" t="e">
        <f t="shared" si="287"/>
        <v>#VALUE!</v>
      </c>
      <c r="AY736" s="278" t="str">
        <f t="shared" si="288"/>
        <v/>
      </c>
      <c r="BC736" s="115" t="str">
        <f>IF(E736="","",_xlfn.XLOOKUP(E736,'Summarized Plan'!A:A,'Summarized Plan'!K:K))</f>
        <v/>
      </c>
    </row>
    <row r="737" spans="1:55" ht="14.4" customHeight="1">
      <c r="A737" s="190" t="str">
        <f>IF(L737="","",VLOOKUP(L737,'Truck Utilization'!B$3:C$300,2,FALSE))</f>
        <v/>
      </c>
      <c r="B737" s="191"/>
      <c r="C737" s="192" t="str">
        <f>IF($B737="","",VLOOKUP($B737,'DSR Attendance'!$A$3:$E$273,5,FALSE))</f>
        <v/>
      </c>
      <c r="D737" s="193"/>
      <c r="E737" s="637"/>
      <c r="F737" s="195"/>
      <c r="G737" s="195"/>
      <c r="H737" s="195"/>
      <c r="I737" s="196" t="str">
        <f>IF(E737="","",VLOOKUP(E737,'Summarized Plan'!A:B,2,0))</f>
        <v/>
      </c>
      <c r="J737" s="194"/>
      <c r="K737" s="194" t="s">
        <v>378</v>
      </c>
      <c r="L737" s="195"/>
      <c r="M737" s="194" t="str">
        <f t="shared" si="270"/>
        <v/>
      </c>
      <c r="N737" s="195" t="str">
        <f>IF(E737="","",VLOOKUP(E737,'Summarized Plan'!$A:$C,3,0))</f>
        <v/>
      </c>
      <c r="O737" s="195" t="str">
        <f>IF(E737="","",VLOOKUP(E737,'Summarized Plan'!$A:$G,7,0))</f>
        <v/>
      </c>
      <c r="P737" s="196"/>
      <c r="Q737" s="198">
        <f t="shared" si="271"/>
        <v>0</v>
      </c>
      <c r="R737" s="197" t="str">
        <f>IF($B737="","",VLOOKUP($Q737,'DSR Attendance'!$A$3:$D$179,4,FALSE))</f>
        <v/>
      </c>
      <c r="S737" s="197"/>
      <c r="T737" s="197">
        <f t="shared" si="272"/>
        <v>0</v>
      </c>
      <c r="U737" s="197">
        <f t="shared" si="273"/>
        <v>0</v>
      </c>
      <c r="V737" s="197" t="str">
        <f t="shared" si="274"/>
        <v/>
      </c>
      <c r="W737" s="197"/>
      <c r="X737" s="197" t="str">
        <f>_xlfn.IFNA(IF(L737="","",VLOOKUP(L737,'Truck Utilization'!B$3:D$147,3,FALSE)),"")</f>
        <v/>
      </c>
      <c r="Y737" s="197" t="str">
        <f>IF(X737="","",IF(E737="","",VLOOKUP(E737,'Summarized Plan'!$A:$E,5,0)))</f>
        <v/>
      </c>
      <c r="Z737" s="197">
        <f t="shared" si="275"/>
        <v>0</v>
      </c>
      <c r="AA737" s="197">
        <f t="shared" si="276"/>
        <v>0</v>
      </c>
      <c r="AB737" s="197" t="str">
        <f t="shared" si="277"/>
        <v/>
      </c>
      <c r="AC737" s="197"/>
      <c r="AD737" s="197">
        <f t="shared" si="278"/>
        <v>0</v>
      </c>
      <c r="AE737" s="197">
        <f t="shared" si="279"/>
        <v>0</v>
      </c>
      <c r="AF737" s="197" t="str">
        <f t="shared" si="280"/>
        <v/>
      </c>
      <c r="AG737" s="194"/>
      <c r="AH737" s="194"/>
      <c r="AI737" s="194"/>
      <c r="AJ737" s="193"/>
      <c r="AK737" s="199"/>
      <c r="AL737" s="194"/>
      <c r="AM737" s="115" t="e">
        <f t="shared" si="281"/>
        <v>#VALUE!</v>
      </c>
      <c r="AO737" s="11">
        <f t="shared" si="282"/>
        <v>0</v>
      </c>
      <c r="AP737" s="11" t="e">
        <f t="shared" si="283"/>
        <v>#N/A</v>
      </c>
      <c r="AQ737" s="11" t="str">
        <f t="shared" si="284"/>
        <v/>
      </c>
      <c r="AS737" s="202">
        <f t="shared" si="285"/>
        <v>0</v>
      </c>
      <c r="AT737" s="11" t="str">
        <f t="shared" si="286"/>
        <v/>
      </c>
      <c r="AW737" s="116"/>
      <c r="AX737" s="115" t="e">
        <f t="shared" si="287"/>
        <v>#VALUE!</v>
      </c>
      <c r="AY737" s="278" t="str">
        <f t="shared" si="288"/>
        <v/>
      </c>
      <c r="BC737" s="115" t="str">
        <f>IF(E737="","",_xlfn.XLOOKUP(E737,'Summarized Plan'!A:A,'Summarized Plan'!K:K))</f>
        <v/>
      </c>
    </row>
    <row r="738" spans="1:55" ht="14.4" customHeight="1">
      <c r="A738" s="190" t="str">
        <f>IF(L738="","",VLOOKUP(L738,'Truck Utilization'!B$3:C$300,2,FALSE))</f>
        <v/>
      </c>
      <c r="B738" s="191"/>
      <c r="C738" s="192" t="str">
        <f>IF($B738="","",VLOOKUP($B738,'DSR Attendance'!$A$3:$E$273,5,FALSE))</f>
        <v/>
      </c>
      <c r="D738" s="193"/>
      <c r="E738" s="637"/>
      <c r="F738" s="195"/>
      <c r="G738" s="195"/>
      <c r="H738" s="195"/>
      <c r="I738" s="196" t="str">
        <f>IF(E738="","",VLOOKUP(E738,'Summarized Plan'!A:B,2,0))</f>
        <v/>
      </c>
      <c r="J738" s="194"/>
      <c r="K738" s="194" t="s">
        <v>378</v>
      </c>
      <c r="L738" s="195"/>
      <c r="M738" s="194" t="str">
        <f t="shared" si="270"/>
        <v/>
      </c>
      <c r="N738" s="195" t="str">
        <f>IF(E738="","",VLOOKUP(E738,'Summarized Plan'!$A:$C,3,0))</f>
        <v/>
      </c>
      <c r="O738" s="195" t="str">
        <f>IF(E738="","",VLOOKUP(E738,'Summarized Plan'!$A:$G,7,0))</f>
        <v/>
      </c>
      <c r="P738" s="196"/>
      <c r="Q738" s="198">
        <f t="shared" si="271"/>
        <v>0</v>
      </c>
      <c r="R738" s="197" t="str">
        <f>IF($B738="","",VLOOKUP($Q738,'DSR Attendance'!$A$3:$D$179,4,FALSE))</f>
        <v/>
      </c>
      <c r="S738" s="197"/>
      <c r="T738" s="197">
        <f t="shared" si="272"/>
        <v>0</v>
      </c>
      <c r="U738" s="197">
        <f t="shared" si="273"/>
        <v>0</v>
      </c>
      <c r="V738" s="197" t="str">
        <f t="shared" si="274"/>
        <v/>
      </c>
      <c r="W738" s="197"/>
      <c r="X738" s="197" t="str">
        <f>_xlfn.IFNA(IF(L738="","",VLOOKUP(L738,'Truck Utilization'!B$3:D$147,3,FALSE)),"")</f>
        <v/>
      </c>
      <c r="Y738" s="197" t="str">
        <f>IF(X738="","",IF(E738="","",VLOOKUP(E738,'Summarized Plan'!$A:$E,5,0)))</f>
        <v/>
      </c>
      <c r="Z738" s="197">
        <f t="shared" si="275"/>
        <v>0</v>
      </c>
      <c r="AA738" s="197">
        <f t="shared" si="276"/>
        <v>0</v>
      </c>
      <c r="AB738" s="197" t="str">
        <f t="shared" si="277"/>
        <v/>
      </c>
      <c r="AC738" s="197"/>
      <c r="AD738" s="197">
        <f t="shared" si="278"/>
        <v>0</v>
      </c>
      <c r="AE738" s="197">
        <f t="shared" si="279"/>
        <v>0</v>
      </c>
      <c r="AF738" s="197" t="str">
        <f t="shared" si="280"/>
        <v/>
      </c>
      <c r="AG738" s="194"/>
      <c r="AH738" s="194"/>
      <c r="AI738" s="194"/>
      <c r="AJ738" s="193"/>
      <c r="AK738" s="199"/>
      <c r="AL738" s="194"/>
      <c r="AM738" s="115" t="e">
        <f t="shared" si="281"/>
        <v>#VALUE!</v>
      </c>
      <c r="AO738" s="11">
        <f t="shared" si="282"/>
        <v>0</v>
      </c>
      <c r="AP738" s="11" t="e">
        <f t="shared" si="283"/>
        <v>#N/A</v>
      </c>
      <c r="AQ738" s="11" t="str">
        <f t="shared" si="284"/>
        <v/>
      </c>
      <c r="AS738" s="202">
        <f t="shared" si="285"/>
        <v>0</v>
      </c>
      <c r="AT738" s="11" t="str">
        <f t="shared" si="286"/>
        <v/>
      </c>
      <c r="AW738" s="116"/>
      <c r="AX738" s="115" t="e">
        <f t="shared" si="287"/>
        <v>#VALUE!</v>
      </c>
      <c r="AY738" s="278" t="str">
        <f t="shared" si="288"/>
        <v/>
      </c>
      <c r="BC738" s="115" t="str">
        <f>IF(E738="","",_xlfn.XLOOKUP(E738,'Summarized Plan'!A:A,'Summarized Plan'!K:K))</f>
        <v/>
      </c>
    </row>
    <row r="739" spans="1:55" ht="14.4" customHeight="1">
      <c r="A739" s="190" t="str">
        <f>IF(L739="","",VLOOKUP(L739,'Truck Utilization'!B$3:C$300,2,FALSE))</f>
        <v/>
      </c>
      <c r="B739" s="191"/>
      <c r="C739" s="192" t="str">
        <f>IF($B739="","",VLOOKUP($B739,'DSR Attendance'!$A$3:$E$273,5,FALSE))</f>
        <v/>
      </c>
      <c r="D739" s="193"/>
      <c r="E739" s="637"/>
      <c r="F739" s="195"/>
      <c r="G739" s="195"/>
      <c r="H739" s="195"/>
      <c r="I739" s="196" t="str">
        <f>IF(E739="","",VLOOKUP(E739,'Summarized Plan'!A:B,2,0))</f>
        <v/>
      </c>
      <c r="J739" s="194"/>
      <c r="K739" s="194" t="s">
        <v>378</v>
      </c>
      <c r="L739" s="195"/>
      <c r="M739" s="194" t="str">
        <f t="shared" si="270"/>
        <v/>
      </c>
      <c r="N739" s="195" t="str">
        <f>IF(E739="","",VLOOKUP(E739,'Summarized Plan'!$A:$C,3,0))</f>
        <v/>
      </c>
      <c r="O739" s="195" t="str">
        <f>IF(E739="","",VLOOKUP(E739,'Summarized Plan'!$A:$G,7,0))</f>
        <v/>
      </c>
      <c r="P739" s="196"/>
      <c r="Q739" s="198">
        <f t="shared" si="271"/>
        <v>0</v>
      </c>
      <c r="R739" s="197" t="str">
        <f>IF($B739="","",VLOOKUP($Q739,'DSR Attendance'!$A$3:$D$179,4,FALSE))</f>
        <v/>
      </c>
      <c r="S739" s="197"/>
      <c r="T739" s="197">
        <f t="shared" si="272"/>
        <v>0</v>
      </c>
      <c r="U739" s="197">
        <f t="shared" si="273"/>
        <v>0</v>
      </c>
      <c r="V739" s="197" t="str">
        <f t="shared" si="274"/>
        <v/>
      </c>
      <c r="W739" s="197"/>
      <c r="X739" s="197" t="str">
        <f>_xlfn.IFNA(IF(L739="","",VLOOKUP(L739,'Truck Utilization'!B$3:D$147,3,FALSE)),"")</f>
        <v/>
      </c>
      <c r="Y739" s="197" t="str">
        <f>IF(X739="","",IF(E739="","",VLOOKUP(E739,'Summarized Plan'!$A:$E,5,0)))</f>
        <v/>
      </c>
      <c r="Z739" s="197">
        <f t="shared" si="275"/>
        <v>0</v>
      </c>
      <c r="AA739" s="197">
        <f t="shared" si="276"/>
        <v>0</v>
      </c>
      <c r="AB739" s="197" t="str">
        <f t="shared" si="277"/>
        <v/>
      </c>
      <c r="AC739" s="197"/>
      <c r="AD739" s="197">
        <f t="shared" si="278"/>
        <v>0</v>
      </c>
      <c r="AE739" s="197">
        <f t="shared" si="279"/>
        <v>0</v>
      </c>
      <c r="AF739" s="197" t="str">
        <f t="shared" si="280"/>
        <v/>
      </c>
      <c r="AG739" s="194"/>
      <c r="AH739" s="194"/>
      <c r="AI739" s="194"/>
      <c r="AJ739" s="193"/>
      <c r="AK739" s="199"/>
      <c r="AL739" s="194"/>
      <c r="AM739" s="115" t="e">
        <f t="shared" si="281"/>
        <v>#VALUE!</v>
      </c>
      <c r="AO739" s="11">
        <f t="shared" si="282"/>
        <v>0</v>
      </c>
      <c r="AP739" s="11" t="e">
        <f t="shared" si="283"/>
        <v>#N/A</v>
      </c>
      <c r="AQ739" s="11" t="str">
        <f t="shared" si="284"/>
        <v/>
      </c>
      <c r="AS739" s="202">
        <f t="shared" si="285"/>
        <v>0</v>
      </c>
      <c r="AT739" s="11" t="str">
        <f t="shared" si="286"/>
        <v/>
      </c>
      <c r="AW739" s="116"/>
      <c r="AX739" s="115" t="e">
        <f t="shared" si="287"/>
        <v>#VALUE!</v>
      </c>
      <c r="AY739" s="278" t="str">
        <f t="shared" si="288"/>
        <v/>
      </c>
      <c r="BC739" s="115" t="str">
        <f>IF(E739="","",_xlfn.XLOOKUP(E739,'Summarized Plan'!A:A,'Summarized Plan'!K:K))</f>
        <v/>
      </c>
    </row>
    <row r="740" spans="1:55" ht="14.4" customHeight="1">
      <c r="A740" s="190" t="str">
        <f>IF(L740="","",VLOOKUP(L740,'Truck Utilization'!B$3:C$300,2,FALSE))</f>
        <v/>
      </c>
      <c r="B740" s="191"/>
      <c r="C740" s="192" t="str">
        <f>IF($B740="","",VLOOKUP($B740,'DSR Attendance'!$A$3:$E$273,5,FALSE))</f>
        <v/>
      </c>
      <c r="D740" s="193"/>
      <c r="E740" s="637"/>
      <c r="F740" s="195"/>
      <c r="G740" s="195"/>
      <c r="H740" s="195"/>
      <c r="I740" s="196" t="str">
        <f>IF(E740="","",VLOOKUP(E740,'Summarized Plan'!A:B,2,0))</f>
        <v/>
      </c>
      <c r="J740" s="194"/>
      <c r="K740" s="194" t="s">
        <v>378</v>
      </c>
      <c r="L740" s="195"/>
      <c r="M740" s="194" t="str">
        <f t="shared" si="270"/>
        <v/>
      </c>
      <c r="N740" s="195" t="str">
        <f>IF(E740="","",VLOOKUP(E740,'Summarized Plan'!$A:$C,3,0))</f>
        <v/>
      </c>
      <c r="O740" s="195" t="str">
        <f>IF(E740="","",VLOOKUP(E740,'Summarized Plan'!$A:$G,7,0))</f>
        <v/>
      </c>
      <c r="P740" s="196"/>
      <c r="Q740" s="198">
        <f t="shared" si="271"/>
        <v>0</v>
      </c>
      <c r="R740" s="197" t="str">
        <f>IF($B740="","",VLOOKUP($Q740,'DSR Attendance'!$A$3:$D$179,4,FALSE))</f>
        <v/>
      </c>
      <c r="S740" s="197"/>
      <c r="T740" s="197">
        <f t="shared" si="272"/>
        <v>0</v>
      </c>
      <c r="U740" s="197">
        <f t="shared" si="273"/>
        <v>0</v>
      </c>
      <c r="V740" s="197" t="str">
        <f t="shared" si="274"/>
        <v/>
      </c>
      <c r="W740" s="197"/>
      <c r="X740" s="197" t="str">
        <f>_xlfn.IFNA(IF(L740="","",VLOOKUP(L740,'Truck Utilization'!B$3:D$147,3,FALSE)),"")</f>
        <v/>
      </c>
      <c r="Y740" s="197" t="str">
        <f>IF(X740="","",IF(E740="","",VLOOKUP(E740,'Summarized Plan'!$A:$E,5,0)))</f>
        <v/>
      </c>
      <c r="Z740" s="197">
        <f t="shared" si="275"/>
        <v>0</v>
      </c>
      <c r="AA740" s="197">
        <f t="shared" si="276"/>
        <v>0</v>
      </c>
      <c r="AB740" s="197" t="str">
        <f t="shared" si="277"/>
        <v/>
      </c>
      <c r="AC740" s="197"/>
      <c r="AD740" s="197">
        <f t="shared" si="278"/>
        <v>0</v>
      </c>
      <c r="AE740" s="197">
        <f t="shared" si="279"/>
        <v>0</v>
      </c>
      <c r="AF740" s="197" t="str">
        <f t="shared" si="280"/>
        <v/>
      </c>
      <c r="AG740" s="194"/>
      <c r="AH740" s="194"/>
      <c r="AI740" s="194"/>
      <c r="AJ740" s="193"/>
      <c r="AK740" s="199"/>
      <c r="AL740" s="194"/>
      <c r="AM740" s="115" t="e">
        <f t="shared" si="281"/>
        <v>#VALUE!</v>
      </c>
      <c r="AO740" s="11">
        <f t="shared" si="282"/>
        <v>0</v>
      </c>
      <c r="AP740" s="11" t="e">
        <f t="shared" si="283"/>
        <v>#N/A</v>
      </c>
      <c r="AQ740" s="11" t="str">
        <f t="shared" si="284"/>
        <v/>
      </c>
      <c r="AS740" s="202">
        <f t="shared" si="285"/>
        <v>0</v>
      </c>
      <c r="AT740" s="11" t="str">
        <f t="shared" si="286"/>
        <v/>
      </c>
      <c r="AW740" s="116"/>
      <c r="AX740" s="115" t="e">
        <f t="shared" si="287"/>
        <v>#VALUE!</v>
      </c>
      <c r="AY740" s="278" t="str">
        <f t="shared" si="288"/>
        <v/>
      </c>
      <c r="BC740" s="115" t="str">
        <f>IF(E740="","",_xlfn.XLOOKUP(E740,'Summarized Plan'!A:A,'Summarized Plan'!K:K))</f>
        <v/>
      </c>
    </row>
    <row r="741" spans="1:55" ht="14.4" customHeight="1">
      <c r="A741" s="190" t="str">
        <f>IF(L741="","",VLOOKUP(L741,'Truck Utilization'!B$3:C$300,2,FALSE))</f>
        <v/>
      </c>
      <c r="B741" s="191"/>
      <c r="C741" s="192" t="str">
        <f>IF($B741="","",VLOOKUP($B741,'DSR Attendance'!$A$3:$E$273,5,FALSE))</f>
        <v/>
      </c>
      <c r="D741" s="193"/>
      <c r="E741" s="637"/>
      <c r="F741" s="195"/>
      <c r="G741" s="195"/>
      <c r="H741" s="195"/>
      <c r="I741" s="196" t="str">
        <f>IF(E741="","",VLOOKUP(E741,'Summarized Plan'!A:B,2,0))</f>
        <v/>
      </c>
      <c r="J741" s="194"/>
      <c r="K741" s="194" t="s">
        <v>378</v>
      </c>
      <c r="L741" s="195"/>
      <c r="M741" s="194" t="str">
        <f t="shared" si="270"/>
        <v/>
      </c>
      <c r="N741" s="195" t="str">
        <f>IF(E741="","",VLOOKUP(E741,'Summarized Plan'!$A:$C,3,0))</f>
        <v/>
      </c>
      <c r="O741" s="195" t="str">
        <f>IF(E741="","",VLOOKUP(E741,'Summarized Plan'!$A:$G,7,0))</f>
        <v/>
      </c>
      <c r="P741" s="196"/>
      <c r="Q741" s="198">
        <f t="shared" si="271"/>
        <v>0</v>
      </c>
      <c r="R741" s="197" t="str">
        <f>IF($B741="","",VLOOKUP($Q741,'DSR Attendance'!$A$3:$D$179,4,FALSE))</f>
        <v/>
      </c>
      <c r="S741" s="197"/>
      <c r="T741" s="197">
        <f t="shared" si="272"/>
        <v>0</v>
      </c>
      <c r="U741" s="197">
        <f t="shared" si="273"/>
        <v>0</v>
      </c>
      <c r="V741" s="197" t="str">
        <f t="shared" si="274"/>
        <v/>
      </c>
      <c r="W741" s="197"/>
      <c r="X741" s="197" t="str">
        <f>_xlfn.IFNA(IF(L741="","",VLOOKUP(L741,'Truck Utilization'!B$3:D$147,3,FALSE)),"")</f>
        <v/>
      </c>
      <c r="Y741" s="197" t="str">
        <f>IF(X741="","",IF(E741="","",VLOOKUP(E741,'Summarized Plan'!$A:$E,5,0)))</f>
        <v/>
      </c>
      <c r="Z741" s="197">
        <f t="shared" si="275"/>
        <v>0</v>
      </c>
      <c r="AA741" s="197">
        <f t="shared" si="276"/>
        <v>0</v>
      </c>
      <c r="AB741" s="197" t="str">
        <f t="shared" si="277"/>
        <v/>
      </c>
      <c r="AC741" s="197"/>
      <c r="AD741" s="197">
        <f t="shared" si="278"/>
        <v>0</v>
      </c>
      <c r="AE741" s="197">
        <f t="shared" si="279"/>
        <v>0</v>
      </c>
      <c r="AF741" s="197" t="str">
        <f t="shared" si="280"/>
        <v/>
      </c>
      <c r="AG741" s="194"/>
      <c r="AH741" s="194"/>
      <c r="AI741" s="194"/>
      <c r="AJ741" s="193"/>
      <c r="AK741" s="199"/>
      <c r="AL741" s="194"/>
      <c r="AM741" s="115" t="e">
        <f t="shared" si="281"/>
        <v>#VALUE!</v>
      </c>
      <c r="AO741" s="11">
        <f t="shared" si="282"/>
        <v>0</v>
      </c>
      <c r="AP741" s="11" t="e">
        <f t="shared" si="283"/>
        <v>#N/A</v>
      </c>
      <c r="AQ741" s="11" t="str">
        <f t="shared" si="284"/>
        <v/>
      </c>
      <c r="AS741" s="202">
        <f t="shared" si="285"/>
        <v>0</v>
      </c>
      <c r="AT741" s="11" t="str">
        <f t="shared" si="286"/>
        <v/>
      </c>
      <c r="AW741" s="116"/>
      <c r="AX741" s="115" t="e">
        <f t="shared" si="287"/>
        <v>#VALUE!</v>
      </c>
      <c r="AY741" s="278" t="str">
        <f t="shared" si="288"/>
        <v/>
      </c>
      <c r="BC741" s="115" t="str">
        <f>IF(E741="","",_xlfn.XLOOKUP(E741,'Summarized Plan'!A:A,'Summarized Plan'!K:K))</f>
        <v/>
      </c>
    </row>
    <row r="742" spans="1:55" ht="14.4" customHeight="1">
      <c r="A742" s="190" t="str">
        <f>IF(L742="","",VLOOKUP(L742,'Truck Utilization'!B$3:C$300,2,FALSE))</f>
        <v/>
      </c>
      <c r="B742" s="191"/>
      <c r="C742" s="192" t="str">
        <f>IF($B742="","",VLOOKUP($B742,'DSR Attendance'!$A$3:$E$273,5,FALSE))</f>
        <v/>
      </c>
      <c r="D742" s="193"/>
      <c r="E742" s="637"/>
      <c r="F742" s="195"/>
      <c r="G742" s="195"/>
      <c r="H742" s="195"/>
      <c r="I742" s="196" t="str">
        <f>IF(E742="","",VLOOKUP(E742,'Summarized Plan'!A:B,2,0))</f>
        <v/>
      </c>
      <c r="J742" s="194"/>
      <c r="K742" s="194" t="s">
        <v>378</v>
      </c>
      <c r="L742" s="195"/>
      <c r="M742" s="194" t="str">
        <f t="shared" si="270"/>
        <v/>
      </c>
      <c r="N742" s="195" t="str">
        <f>IF(E742="","",VLOOKUP(E742,'Summarized Plan'!$A:$C,3,0))</f>
        <v/>
      </c>
      <c r="O742" s="195" t="str">
        <f>IF(E742="","",VLOOKUP(E742,'Summarized Plan'!$A:$G,7,0))</f>
        <v/>
      </c>
      <c r="P742" s="196"/>
      <c r="Q742" s="198">
        <f t="shared" si="271"/>
        <v>0</v>
      </c>
      <c r="R742" s="197" t="str">
        <f>IF($B742="","",VLOOKUP($Q742,'DSR Attendance'!$A$3:$D$179,4,FALSE))</f>
        <v/>
      </c>
      <c r="S742" s="197"/>
      <c r="T742" s="197">
        <f t="shared" si="272"/>
        <v>0</v>
      </c>
      <c r="U742" s="197">
        <f t="shared" si="273"/>
        <v>0</v>
      </c>
      <c r="V742" s="197" t="str">
        <f t="shared" si="274"/>
        <v/>
      </c>
      <c r="W742" s="197"/>
      <c r="X742" s="197" t="str">
        <f>_xlfn.IFNA(IF(L742="","",VLOOKUP(L742,'Truck Utilization'!B$3:D$147,3,FALSE)),"")</f>
        <v/>
      </c>
      <c r="Y742" s="197" t="str">
        <f>IF(X742="","",IF(E742="","",VLOOKUP(E742,'Summarized Plan'!$A:$E,5,0)))</f>
        <v/>
      </c>
      <c r="Z742" s="197">
        <f t="shared" si="275"/>
        <v>0</v>
      </c>
      <c r="AA742" s="197">
        <f t="shared" si="276"/>
        <v>0</v>
      </c>
      <c r="AB742" s="197" t="str">
        <f t="shared" si="277"/>
        <v/>
      </c>
      <c r="AC742" s="197"/>
      <c r="AD742" s="197">
        <f t="shared" si="278"/>
        <v>0</v>
      </c>
      <c r="AE742" s="197">
        <f t="shared" si="279"/>
        <v>0</v>
      </c>
      <c r="AF742" s="197" t="str">
        <f t="shared" si="280"/>
        <v/>
      </c>
      <c r="AG742" s="194"/>
      <c r="AH742" s="194"/>
      <c r="AI742" s="194"/>
      <c r="AJ742" s="193"/>
      <c r="AK742" s="199"/>
      <c r="AL742" s="194"/>
      <c r="AM742" s="115" t="e">
        <f t="shared" si="281"/>
        <v>#VALUE!</v>
      </c>
      <c r="AO742" s="11">
        <f t="shared" si="282"/>
        <v>0</v>
      </c>
      <c r="AP742" s="11" t="e">
        <f t="shared" si="283"/>
        <v>#N/A</v>
      </c>
      <c r="AQ742" s="11" t="str">
        <f t="shared" si="284"/>
        <v/>
      </c>
      <c r="AS742" s="202">
        <f t="shared" si="285"/>
        <v>0</v>
      </c>
      <c r="AT742" s="11" t="str">
        <f t="shared" si="286"/>
        <v/>
      </c>
      <c r="AW742" s="116"/>
      <c r="AX742" s="115" t="e">
        <f t="shared" si="287"/>
        <v>#VALUE!</v>
      </c>
      <c r="AY742" s="278" t="str">
        <f t="shared" si="288"/>
        <v/>
      </c>
      <c r="BC742" s="115" t="str">
        <f>IF(E742="","",_xlfn.XLOOKUP(E742,'Summarized Plan'!A:A,'Summarized Plan'!K:K))</f>
        <v/>
      </c>
    </row>
    <row r="743" spans="1:55" ht="14.4" customHeight="1">
      <c r="A743" s="190" t="str">
        <f>IF(L743="","",VLOOKUP(L743,'Truck Utilization'!B$3:C$300,2,FALSE))</f>
        <v/>
      </c>
      <c r="B743" s="191"/>
      <c r="C743" s="192" t="str">
        <f>IF($B743="","",VLOOKUP($B743,'DSR Attendance'!$A$3:$E$273,5,FALSE))</f>
        <v/>
      </c>
      <c r="D743" s="193"/>
      <c r="E743" s="637"/>
      <c r="F743" s="195"/>
      <c r="G743" s="195"/>
      <c r="H743" s="195"/>
      <c r="I743" s="196" t="str">
        <f>IF(E743="","",VLOOKUP(E743,'Summarized Plan'!A:B,2,0))</f>
        <v/>
      </c>
      <c r="J743" s="194"/>
      <c r="K743" s="194" t="s">
        <v>378</v>
      </c>
      <c r="L743" s="195"/>
      <c r="M743" s="194" t="str">
        <f t="shared" si="270"/>
        <v/>
      </c>
      <c r="N743" s="195" t="str">
        <f>IF(E743="","",VLOOKUP(E743,'Summarized Plan'!$A:$C,3,0))</f>
        <v/>
      </c>
      <c r="O743" s="195" t="str">
        <f>IF(E743="","",VLOOKUP(E743,'Summarized Plan'!$A:$G,7,0))</f>
        <v/>
      </c>
      <c r="P743" s="196"/>
      <c r="Q743" s="198">
        <f t="shared" si="271"/>
        <v>0</v>
      </c>
      <c r="R743" s="197" t="str">
        <f>IF($B743="","",VLOOKUP($Q743,'DSR Attendance'!$A$3:$D$179,4,FALSE))</f>
        <v/>
      </c>
      <c r="S743" s="197"/>
      <c r="T743" s="197">
        <f t="shared" si="272"/>
        <v>0</v>
      </c>
      <c r="U743" s="197">
        <f t="shared" si="273"/>
        <v>0</v>
      </c>
      <c r="V743" s="197" t="str">
        <f t="shared" si="274"/>
        <v/>
      </c>
      <c r="W743" s="197"/>
      <c r="X743" s="197" t="str">
        <f>_xlfn.IFNA(IF(L743="","",VLOOKUP(L743,'Truck Utilization'!B$3:D$147,3,FALSE)),"")</f>
        <v/>
      </c>
      <c r="Y743" s="197" t="str">
        <f>IF(X743="","",IF(E743="","",VLOOKUP(E743,'Summarized Plan'!$A:$E,5,0)))</f>
        <v/>
      </c>
      <c r="Z743" s="197">
        <f t="shared" si="275"/>
        <v>0</v>
      </c>
      <c r="AA743" s="197">
        <f t="shared" si="276"/>
        <v>0</v>
      </c>
      <c r="AB743" s="197" t="str">
        <f t="shared" si="277"/>
        <v/>
      </c>
      <c r="AC743" s="197"/>
      <c r="AD743" s="197">
        <f t="shared" si="278"/>
        <v>0</v>
      </c>
      <c r="AE743" s="197">
        <f t="shared" si="279"/>
        <v>0</v>
      </c>
      <c r="AF743" s="197" t="str">
        <f t="shared" si="280"/>
        <v/>
      </c>
      <c r="AG743" s="194"/>
      <c r="AH743" s="194"/>
      <c r="AI743" s="194"/>
      <c r="AJ743" s="193"/>
      <c r="AK743" s="199"/>
      <c r="AL743" s="194"/>
      <c r="AM743" s="115" t="e">
        <f t="shared" si="281"/>
        <v>#VALUE!</v>
      </c>
      <c r="AO743" s="11">
        <f t="shared" si="282"/>
        <v>0</v>
      </c>
      <c r="AP743" s="11" t="e">
        <f t="shared" si="283"/>
        <v>#N/A</v>
      </c>
      <c r="AQ743" s="11" t="str">
        <f t="shared" si="284"/>
        <v/>
      </c>
      <c r="AS743" s="202">
        <f t="shared" si="285"/>
        <v>0</v>
      </c>
      <c r="AT743" s="11" t="str">
        <f t="shared" si="286"/>
        <v/>
      </c>
      <c r="AW743" s="116"/>
      <c r="AX743" s="115" t="e">
        <f t="shared" si="287"/>
        <v>#VALUE!</v>
      </c>
      <c r="AY743" s="278" t="str">
        <f t="shared" si="288"/>
        <v/>
      </c>
      <c r="BC743" s="115" t="str">
        <f>IF(E743="","",_xlfn.XLOOKUP(E743,'Summarized Plan'!A:A,'Summarized Plan'!K:K))</f>
        <v/>
      </c>
    </row>
    <row r="744" spans="1:55" ht="14.4" customHeight="1">
      <c r="A744" s="190" t="str">
        <f>IF(L744="","",VLOOKUP(L744,'Truck Utilization'!B$3:C$300,2,FALSE))</f>
        <v/>
      </c>
      <c r="B744" s="191"/>
      <c r="C744" s="192" t="str">
        <f>IF($B744="","",VLOOKUP($B744,'DSR Attendance'!$A$3:$E$273,5,FALSE))</f>
        <v/>
      </c>
      <c r="D744" s="193"/>
      <c r="E744" s="637"/>
      <c r="F744" s="195"/>
      <c r="G744" s="195"/>
      <c r="H744" s="195"/>
      <c r="I744" s="196" t="str">
        <f>IF(E744="","",VLOOKUP(E744,'Summarized Plan'!A:B,2,0))</f>
        <v/>
      </c>
      <c r="J744" s="194"/>
      <c r="K744" s="194" t="s">
        <v>378</v>
      </c>
      <c r="L744" s="195"/>
      <c r="M744" s="194" t="str">
        <f t="shared" si="270"/>
        <v/>
      </c>
      <c r="N744" s="195" t="str">
        <f>IF(E744="","",VLOOKUP(E744,'Summarized Plan'!$A:$C,3,0))</f>
        <v/>
      </c>
      <c r="O744" s="195" t="str">
        <f>IF(E744="","",VLOOKUP(E744,'Summarized Plan'!$A:$G,7,0))</f>
        <v/>
      </c>
      <c r="P744" s="196"/>
      <c r="Q744" s="198">
        <f t="shared" si="271"/>
        <v>0</v>
      </c>
      <c r="R744" s="197" t="str">
        <f>IF($B744="","",VLOOKUP($Q744,'DSR Attendance'!$A$3:$D$179,4,FALSE))</f>
        <v/>
      </c>
      <c r="S744" s="197"/>
      <c r="T744" s="197">
        <f t="shared" si="272"/>
        <v>0</v>
      </c>
      <c r="U744" s="197">
        <f t="shared" si="273"/>
        <v>0</v>
      </c>
      <c r="V744" s="197" t="str">
        <f t="shared" si="274"/>
        <v/>
      </c>
      <c r="W744" s="197"/>
      <c r="X744" s="197" t="str">
        <f>_xlfn.IFNA(IF(L744="","",VLOOKUP(L744,'Truck Utilization'!B$3:D$147,3,FALSE)),"")</f>
        <v/>
      </c>
      <c r="Y744" s="197" t="str">
        <f>IF(X744="","",IF(E744="","",VLOOKUP(E744,'Summarized Plan'!$A:$E,5,0)))</f>
        <v/>
      </c>
      <c r="Z744" s="197">
        <f t="shared" si="275"/>
        <v>0</v>
      </c>
      <c r="AA744" s="197">
        <f t="shared" si="276"/>
        <v>0</v>
      </c>
      <c r="AB744" s="197" t="str">
        <f t="shared" si="277"/>
        <v/>
      </c>
      <c r="AC744" s="197"/>
      <c r="AD744" s="197">
        <f t="shared" si="278"/>
        <v>0</v>
      </c>
      <c r="AE744" s="197">
        <f t="shared" si="279"/>
        <v>0</v>
      </c>
      <c r="AF744" s="197" t="str">
        <f t="shared" si="280"/>
        <v/>
      </c>
      <c r="AG744" s="194"/>
      <c r="AH744" s="194"/>
      <c r="AI744" s="194"/>
      <c r="AJ744" s="193"/>
      <c r="AK744" s="199"/>
      <c r="AL744" s="194"/>
      <c r="AM744" s="115" t="e">
        <f t="shared" si="281"/>
        <v>#VALUE!</v>
      </c>
      <c r="AO744" s="11">
        <f t="shared" si="282"/>
        <v>0</v>
      </c>
      <c r="AP744" s="11" t="e">
        <f t="shared" si="283"/>
        <v>#N/A</v>
      </c>
      <c r="AQ744" s="11" t="str">
        <f t="shared" si="284"/>
        <v/>
      </c>
      <c r="AS744" s="202">
        <f t="shared" si="285"/>
        <v>0</v>
      </c>
      <c r="AT744" s="11" t="str">
        <f t="shared" si="286"/>
        <v/>
      </c>
      <c r="AW744" s="116"/>
      <c r="AX744" s="115" t="e">
        <f t="shared" si="287"/>
        <v>#VALUE!</v>
      </c>
      <c r="AY744" s="278" t="str">
        <f t="shared" si="288"/>
        <v/>
      </c>
      <c r="BC744" s="115" t="str">
        <f>IF(E744="","",_xlfn.XLOOKUP(E744,'Summarized Plan'!A:A,'Summarized Plan'!K:K))</f>
        <v/>
      </c>
    </row>
    <row r="745" spans="1:55" ht="14.4" customHeight="1">
      <c r="A745" s="190" t="str">
        <f>IF(L745="","",VLOOKUP(L745,'Truck Utilization'!B$3:C$300,2,FALSE))</f>
        <v/>
      </c>
      <c r="B745" s="191"/>
      <c r="C745" s="192" t="str">
        <f>IF($B745="","",VLOOKUP($B745,'DSR Attendance'!$A$3:$E$273,5,FALSE))</f>
        <v/>
      </c>
      <c r="D745" s="193"/>
      <c r="E745" s="637"/>
      <c r="F745" s="195"/>
      <c r="G745" s="195"/>
      <c r="H745" s="195"/>
      <c r="I745" s="196" t="str">
        <f>IF(E745="","",VLOOKUP(E745,'Summarized Plan'!A:B,2,0))</f>
        <v/>
      </c>
      <c r="J745" s="194"/>
      <c r="K745" s="194" t="s">
        <v>378</v>
      </c>
      <c r="L745" s="195"/>
      <c r="M745" s="194" t="str">
        <f t="shared" si="270"/>
        <v/>
      </c>
      <c r="N745" s="195" t="str">
        <f>IF(E745="","",VLOOKUP(E745,'Summarized Plan'!$A:$C,3,0))</f>
        <v/>
      </c>
      <c r="O745" s="195" t="str">
        <f>IF(E745="","",VLOOKUP(E745,'Summarized Plan'!$A:$G,7,0))</f>
        <v/>
      </c>
      <c r="P745" s="196"/>
      <c r="Q745" s="198">
        <f t="shared" si="271"/>
        <v>0</v>
      </c>
      <c r="R745" s="197" t="str">
        <f>IF($B745="","",VLOOKUP($Q745,'DSR Attendance'!$A$3:$D$179,4,FALSE))</f>
        <v/>
      </c>
      <c r="S745" s="197"/>
      <c r="T745" s="197">
        <f t="shared" si="272"/>
        <v>0</v>
      </c>
      <c r="U745" s="197">
        <f t="shared" si="273"/>
        <v>0</v>
      </c>
      <c r="V745" s="197" t="str">
        <f t="shared" si="274"/>
        <v/>
      </c>
      <c r="W745" s="197"/>
      <c r="X745" s="197" t="str">
        <f>_xlfn.IFNA(IF(L745="","",VLOOKUP(L745,'Truck Utilization'!B$3:D$147,3,FALSE)),"")</f>
        <v/>
      </c>
      <c r="Y745" s="197" t="str">
        <f>IF(X745="","",IF(E745="","",VLOOKUP(E745,'Summarized Plan'!$A:$E,5,0)))</f>
        <v/>
      </c>
      <c r="Z745" s="197">
        <f t="shared" si="275"/>
        <v>0</v>
      </c>
      <c r="AA745" s="197">
        <f t="shared" si="276"/>
        <v>0</v>
      </c>
      <c r="AB745" s="197" t="str">
        <f t="shared" si="277"/>
        <v/>
      </c>
      <c r="AC745" s="197"/>
      <c r="AD745" s="197">
        <f t="shared" si="278"/>
        <v>0</v>
      </c>
      <c r="AE745" s="197">
        <f t="shared" si="279"/>
        <v>0</v>
      </c>
      <c r="AF745" s="197" t="str">
        <f t="shared" si="280"/>
        <v/>
      </c>
      <c r="AG745" s="194"/>
      <c r="AH745" s="194"/>
      <c r="AI745" s="194"/>
      <c r="AJ745" s="193"/>
      <c r="AK745" s="199"/>
      <c r="AL745" s="194"/>
      <c r="AM745" s="115" t="e">
        <f t="shared" si="281"/>
        <v>#VALUE!</v>
      </c>
      <c r="AO745" s="11">
        <f t="shared" si="282"/>
        <v>0</v>
      </c>
      <c r="AP745" s="11" t="e">
        <f t="shared" si="283"/>
        <v>#N/A</v>
      </c>
      <c r="AQ745" s="11" t="str">
        <f t="shared" si="284"/>
        <v/>
      </c>
      <c r="AS745" s="202">
        <f t="shared" si="285"/>
        <v>0</v>
      </c>
      <c r="AT745" s="11" t="str">
        <f t="shared" si="286"/>
        <v/>
      </c>
      <c r="AW745" s="116"/>
      <c r="AX745" s="115" t="e">
        <f t="shared" si="287"/>
        <v>#VALUE!</v>
      </c>
      <c r="AY745" s="278" t="str">
        <f t="shared" si="288"/>
        <v/>
      </c>
      <c r="BC745" s="115" t="str">
        <f>IF(E745="","",_xlfn.XLOOKUP(E745,'Summarized Plan'!A:A,'Summarized Plan'!K:K))</f>
        <v/>
      </c>
    </row>
    <row r="746" spans="1:55" ht="14.4" customHeight="1">
      <c r="A746" s="190" t="str">
        <f>IF(L746="","",VLOOKUP(L746,'Truck Utilization'!B$3:C$300,2,FALSE))</f>
        <v/>
      </c>
      <c r="B746" s="191"/>
      <c r="C746" s="192" t="str">
        <f>IF($B746="","",VLOOKUP($B746,'DSR Attendance'!$A$3:$E$273,5,FALSE))</f>
        <v/>
      </c>
      <c r="D746" s="193"/>
      <c r="E746" s="637"/>
      <c r="F746" s="195"/>
      <c r="G746" s="195"/>
      <c r="H746" s="195"/>
      <c r="I746" s="196" t="str">
        <f>IF(E746="","",VLOOKUP(E746,'Summarized Plan'!A:B,2,0))</f>
        <v/>
      </c>
      <c r="J746" s="194"/>
      <c r="K746" s="194" t="s">
        <v>378</v>
      </c>
      <c r="L746" s="195"/>
      <c r="M746" s="194" t="str">
        <f t="shared" si="270"/>
        <v/>
      </c>
      <c r="N746" s="195" t="str">
        <f>IF(E746="","",VLOOKUP(E746,'Summarized Plan'!$A:$C,3,0))</f>
        <v/>
      </c>
      <c r="O746" s="195" t="str">
        <f>IF(E746="","",VLOOKUP(E746,'Summarized Plan'!$A:$G,7,0))</f>
        <v/>
      </c>
      <c r="P746" s="196"/>
      <c r="Q746" s="198">
        <f t="shared" si="271"/>
        <v>0</v>
      </c>
      <c r="R746" s="197" t="str">
        <f>IF($B746="","",VLOOKUP($Q746,'DSR Attendance'!$A$3:$D$179,4,FALSE))</f>
        <v/>
      </c>
      <c r="S746" s="197"/>
      <c r="T746" s="197">
        <f t="shared" si="272"/>
        <v>0</v>
      </c>
      <c r="U746" s="197">
        <f t="shared" si="273"/>
        <v>0</v>
      </c>
      <c r="V746" s="197" t="str">
        <f t="shared" si="274"/>
        <v/>
      </c>
      <c r="W746" s="197"/>
      <c r="X746" s="197" t="str">
        <f>_xlfn.IFNA(IF(L746="","",VLOOKUP(L746,'Truck Utilization'!B$3:D$147,3,FALSE)),"")</f>
        <v/>
      </c>
      <c r="Y746" s="197" t="str">
        <f>IF(X746="","",IF(E746="","",VLOOKUP(E746,'Summarized Plan'!$A:$E,5,0)))</f>
        <v/>
      </c>
      <c r="Z746" s="197">
        <f t="shared" si="275"/>
        <v>0</v>
      </c>
      <c r="AA746" s="197">
        <f t="shared" si="276"/>
        <v>0</v>
      </c>
      <c r="AB746" s="197" t="str">
        <f t="shared" si="277"/>
        <v/>
      </c>
      <c r="AC746" s="197"/>
      <c r="AD746" s="197">
        <f t="shared" si="278"/>
        <v>0</v>
      </c>
      <c r="AE746" s="197">
        <f t="shared" si="279"/>
        <v>0</v>
      </c>
      <c r="AF746" s="197" t="str">
        <f t="shared" si="280"/>
        <v/>
      </c>
      <c r="AG746" s="194"/>
      <c r="AH746" s="194"/>
      <c r="AI746" s="194"/>
      <c r="AJ746" s="193"/>
      <c r="AK746" s="199"/>
      <c r="AL746" s="194"/>
      <c r="AM746" s="115" t="e">
        <f t="shared" si="281"/>
        <v>#VALUE!</v>
      </c>
      <c r="AO746" s="11">
        <f t="shared" si="282"/>
        <v>0</v>
      </c>
      <c r="AP746" s="11" t="e">
        <f t="shared" si="283"/>
        <v>#N/A</v>
      </c>
      <c r="AQ746" s="11" t="str">
        <f t="shared" si="284"/>
        <v/>
      </c>
      <c r="AS746" s="202">
        <f t="shared" si="285"/>
        <v>0</v>
      </c>
      <c r="AT746" s="11" t="str">
        <f t="shared" si="286"/>
        <v/>
      </c>
      <c r="AW746" s="116"/>
      <c r="AX746" s="115" t="e">
        <f t="shared" si="287"/>
        <v>#VALUE!</v>
      </c>
      <c r="AY746" s="278" t="str">
        <f t="shared" si="288"/>
        <v/>
      </c>
      <c r="BC746" s="115" t="str">
        <f>IF(E746="","",_xlfn.XLOOKUP(E746,'Summarized Plan'!A:A,'Summarized Plan'!K:K))</f>
        <v/>
      </c>
    </row>
    <row r="747" spans="1:55" ht="14.4" customHeight="1">
      <c r="A747" s="190" t="str">
        <f>IF(L747="","",VLOOKUP(L747,'Truck Utilization'!B$3:C$300,2,FALSE))</f>
        <v/>
      </c>
      <c r="B747" s="191"/>
      <c r="C747" s="192" t="str">
        <f>IF($B747="","",VLOOKUP($B747,'DSR Attendance'!$A$3:$E$273,5,FALSE))</f>
        <v/>
      </c>
      <c r="D747" s="193"/>
      <c r="E747" s="637"/>
      <c r="F747" s="195"/>
      <c r="G747" s="195"/>
      <c r="H747" s="195"/>
      <c r="I747" s="196" t="str">
        <f>IF(E747="","",VLOOKUP(E747,'Summarized Plan'!A:B,2,0))</f>
        <v/>
      </c>
      <c r="J747" s="194"/>
      <c r="K747" s="194" t="s">
        <v>378</v>
      </c>
      <c r="L747" s="195"/>
      <c r="M747" s="194" t="str">
        <f t="shared" si="270"/>
        <v/>
      </c>
      <c r="N747" s="195" t="str">
        <f>IF(E747="","",VLOOKUP(E747,'Summarized Plan'!$A:$C,3,0))</f>
        <v/>
      </c>
      <c r="O747" s="195" t="str">
        <f>IF(E747="","",VLOOKUP(E747,'Summarized Plan'!$A:$G,7,0))</f>
        <v/>
      </c>
      <c r="P747" s="196"/>
      <c r="Q747" s="198">
        <f t="shared" si="271"/>
        <v>0</v>
      </c>
      <c r="R747" s="197" t="str">
        <f>IF($B747="","",VLOOKUP($Q747,'DSR Attendance'!$A$3:$D$179,4,FALSE))</f>
        <v/>
      </c>
      <c r="S747" s="197"/>
      <c r="T747" s="197">
        <f t="shared" si="272"/>
        <v>0</v>
      </c>
      <c r="U747" s="197">
        <f t="shared" si="273"/>
        <v>0</v>
      </c>
      <c r="V747" s="197" t="str">
        <f t="shared" si="274"/>
        <v/>
      </c>
      <c r="W747" s="197"/>
      <c r="X747" s="197" t="str">
        <f>_xlfn.IFNA(IF(L747="","",VLOOKUP(L747,'Truck Utilization'!B$3:D$147,3,FALSE)),"")</f>
        <v/>
      </c>
      <c r="Y747" s="197" t="str">
        <f>IF(X747="","",IF(E747="","",VLOOKUP(E747,'Summarized Plan'!$A:$E,5,0)))</f>
        <v/>
      </c>
      <c r="Z747" s="197">
        <f t="shared" si="275"/>
        <v>0</v>
      </c>
      <c r="AA747" s="197">
        <f t="shared" si="276"/>
        <v>0</v>
      </c>
      <c r="AB747" s="197" t="str">
        <f t="shared" si="277"/>
        <v/>
      </c>
      <c r="AC747" s="197"/>
      <c r="AD747" s="197">
        <f t="shared" si="278"/>
        <v>0</v>
      </c>
      <c r="AE747" s="197">
        <f t="shared" si="279"/>
        <v>0</v>
      </c>
      <c r="AF747" s="197" t="str">
        <f t="shared" si="280"/>
        <v/>
      </c>
      <c r="AG747" s="194"/>
      <c r="AH747" s="194"/>
      <c r="AI747" s="194"/>
      <c r="AJ747" s="193"/>
      <c r="AK747" s="199"/>
      <c r="AL747" s="194"/>
      <c r="AM747" s="115" t="e">
        <f t="shared" si="281"/>
        <v>#VALUE!</v>
      </c>
      <c r="AO747" s="11">
        <f t="shared" si="282"/>
        <v>0</v>
      </c>
      <c r="AP747" s="11" t="e">
        <f t="shared" si="283"/>
        <v>#N/A</v>
      </c>
      <c r="AQ747" s="11" t="str">
        <f t="shared" si="284"/>
        <v/>
      </c>
      <c r="AS747" s="202">
        <f t="shared" si="285"/>
        <v>0</v>
      </c>
      <c r="AT747" s="11" t="str">
        <f t="shared" si="286"/>
        <v/>
      </c>
      <c r="AW747" s="116"/>
      <c r="AX747" s="115" t="e">
        <f t="shared" si="287"/>
        <v>#VALUE!</v>
      </c>
      <c r="AY747" s="278" t="str">
        <f t="shared" si="288"/>
        <v/>
      </c>
      <c r="BC747" s="115" t="str">
        <f>IF(E747="","",_xlfn.XLOOKUP(E747,'Summarized Plan'!A:A,'Summarized Plan'!K:K))</f>
        <v/>
      </c>
    </row>
    <row r="748" spans="1:55" ht="14.4" customHeight="1">
      <c r="A748" s="190" t="str">
        <f>IF(L748="","",VLOOKUP(L748,'Truck Utilization'!B$3:C$300,2,FALSE))</f>
        <v/>
      </c>
      <c r="B748" s="191"/>
      <c r="C748" s="192" t="str">
        <f>IF($B748="","",VLOOKUP($B748,'DSR Attendance'!$A$3:$E$273,5,FALSE))</f>
        <v/>
      </c>
      <c r="D748" s="193"/>
      <c r="E748" s="637"/>
      <c r="F748" s="195"/>
      <c r="G748" s="195"/>
      <c r="H748" s="195"/>
      <c r="I748" s="196" t="str">
        <f>IF(E748="","",VLOOKUP(E748,'Summarized Plan'!A:B,2,0))</f>
        <v/>
      </c>
      <c r="J748" s="194"/>
      <c r="K748" s="194" t="s">
        <v>378</v>
      </c>
      <c r="L748" s="195"/>
      <c r="M748" s="194" t="str">
        <f t="shared" si="270"/>
        <v/>
      </c>
      <c r="N748" s="195" t="str">
        <f>IF(E748="","",VLOOKUP(E748,'Summarized Plan'!$A:$C,3,0))</f>
        <v/>
      </c>
      <c r="O748" s="195" t="str">
        <f>IF(E748="","",VLOOKUP(E748,'Summarized Plan'!$A:$G,7,0))</f>
        <v/>
      </c>
      <c r="P748" s="196"/>
      <c r="Q748" s="198">
        <f t="shared" si="271"/>
        <v>0</v>
      </c>
      <c r="R748" s="197" t="str">
        <f>IF($B748="","",VLOOKUP($Q748,'DSR Attendance'!$A$3:$D$179,4,FALSE))</f>
        <v/>
      </c>
      <c r="S748" s="197"/>
      <c r="T748" s="197">
        <f t="shared" si="272"/>
        <v>0</v>
      </c>
      <c r="U748" s="197">
        <f t="shared" si="273"/>
        <v>0</v>
      </c>
      <c r="V748" s="197" t="str">
        <f t="shared" si="274"/>
        <v/>
      </c>
      <c r="W748" s="197"/>
      <c r="X748" s="197" t="str">
        <f>_xlfn.IFNA(IF(L748="","",VLOOKUP(L748,'Truck Utilization'!B$3:D$147,3,FALSE)),"")</f>
        <v/>
      </c>
      <c r="Y748" s="197" t="str">
        <f>IF(X748="","",IF(E748="","",VLOOKUP(E748,'Summarized Plan'!$A:$E,5,0)))</f>
        <v/>
      </c>
      <c r="Z748" s="197">
        <f t="shared" si="275"/>
        <v>0</v>
      </c>
      <c r="AA748" s="197">
        <f t="shared" si="276"/>
        <v>0</v>
      </c>
      <c r="AB748" s="197" t="str">
        <f t="shared" si="277"/>
        <v/>
      </c>
      <c r="AC748" s="197"/>
      <c r="AD748" s="197">
        <f t="shared" si="278"/>
        <v>0</v>
      </c>
      <c r="AE748" s="197">
        <f t="shared" si="279"/>
        <v>0</v>
      </c>
      <c r="AF748" s="197" t="str">
        <f t="shared" si="280"/>
        <v/>
      </c>
      <c r="AG748" s="194"/>
      <c r="AH748" s="194"/>
      <c r="AI748" s="194"/>
      <c r="AJ748" s="193"/>
      <c r="AK748" s="199"/>
      <c r="AL748" s="194"/>
      <c r="AM748" s="115" t="e">
        <f t="shared" si="281"/>
        <v>#VALUE!</v>
      </c>
      <c r="AO748" s="11">
        <f t="shared" si="282"/>
        <v>0</v>
      </c>
      <c r="AP748" s="11" t="e">
        <f t="shared" si="283"/>
        <v>#N/A</v>
      </c>
      <c r="AQ748" s="11" t="str">
        <f t="shared" si="284"/>
        <v/>
      </c>
      <c r="AS748" s="202">
        <f t="shared" si="285"/>
        <v>0</v>
      </c>
      <c r="AT748" s="11" t="str">
        <f t="shared" si="286"/>
        <v/>
      </c>
      <c r="AW748" s="116"/>
      <c r="AX748" s="115" t="e">
        <f t="shared" si="287"/>
        <v>#VALUE!</v>
      </c>
      <c r="AY748" s="278" t="str">
        <f t="shared" si="288"/>
        <v/>
      </c>
      <c r="BC748" s="115" t="str">
        <f>IF(E748="","",_xlfn.XLOOKUP(E748,'Summarized Plan'!A:A,'Summarized Plan'!K:K))</f>
        <v/>
      </c>
    </row>
    <row r="749" spans="1:55" ht="14.4" customHeight="1">
      <c r="A749" s="190" t="str">
        <f>IF(L749="","",VLOOKUP(L749,'Truck Utilization'!B$3:C$300,2,FALSE))</f>
        <v/>
      </c>
      <c r="B749" s="191"/>
      <c r="C749" s="192" t="str">
        <f>IF($B749="","",VLOOKUP($B749,'DSR Attendance'!$A$3:$E$273,5,FALSE))</f>
        <v/>
      </c>
      <c r="D749" s="193"/>
      <c r="E749" s="637"/>
      <c r="F749" s="195"/>
      <c r="G749" s="195"/>
      <c r="H749" s="195"/>
      <c r="I749" s="196" t="str">
        <f>IF(E749="","",VLOOKUP(E749,'Summarized Plan'!A:B,2,0))</f>
        <v/>
      </c>
      <c r="J749" s="194"/>
      <c r="K749" s="194" t="s">
        <v>378</v>
      </c>
      <c r="L749" s="195"/>
      <c r="M749" s="194" t="str">
        <f t="shared" si="270"/>
        <v/>
      </c>
      <c r="N749" s="195" t="str">
        <f>IF(E749="","",VLOOKUP(E749,'Summarized Plan'!$A:$C,3,0))</f>
        <v/>
      </c>
      <c r="O749" s="195" t="str">
        <f>IF(E749="","",VLOOKUP(E749,'Summarized Plan'!$A:$G,7,0))</f>
        <v/>
      </c>
      <c r="P749" s="196"/>
      <c r="Q749" s="198">
        <f t="shared" si="271"/>
        <v>0</v>
      </c>
      <c r="R749" s="197" t="str">
        <f>IF($B749="","",VLOOKUP($Q749,'DSR Attendance'!$A$3:$D$179,4,FALSE))</f>
        <v/>
      </c>
      <c r="S749" s="197"/>
      <c r="T749" s="197">
        <f t="shared" si="272"/>
        <v>0</v>
      </c>
      <c r="U749" s="197">
        <f t="shared" si="273"/>
        <v>0</v>
      </c>
      <c r="V749" s="197" t="str">
        <f t="shared" si="274"/>
        <v/>
      </c>
      <c r="W749" s="197"/>
      <c r="X749" s="197" t="str">
        <f>_xlfn.IFNA(IF(L749="","",VLOOKUP(L749,'Truck Utilization'!B$3:D$147,3,FALSE)),"")</f>
        <v/>
      </c>
      <c r="Y749" s="197" t="str">
        <f>IF(X749="","",IF(E749="","",VLOOKUP(E749,'Summarized Plan'!$A:$E,5,0)))</f>
        <v/>
      </c>
      <c r="Z749" s="197">
        <f t="shared" si="275"/>
        <v>0</v>
      </c>
      <c r="AA749" s="197">
        <f t="shared" si="276"/>
        <v>0</v>
      </c>
      <c r="AB749" s="197" t="str">
        <f t="shared" si="277"/>
        <v/>
      </c>
      <c r="AC749" s="197"/>
      <c r="AD749" s="197">
        <f t="shared" si="278"/>
        <v>0</v>
      </c>
      <c r="AE749" s="197">
        <f t="shared" si="279"/>
        <v>0</v>
      </c>
      <c r="AF749" s="197" t="str">
        <f t="shared" si="280"/>
        <v/>
      </c>
      <c r="AG749" s="194"/>
      <c r="AH749" s="194"/>
      <c r="AI749" s="194"/>
      <c r="AJ749" s="193"/>
      <c r="AK749" s="199"/>
      <c r="AL749" s="194"/>
      <c r="AM749" s="115" t="e">
        <f t="shared" si="281"/>
        <v>#VALUE!</v>
      </c>
      <c r="AO749" s="11">
        <f t="shared" si="282"/>
        <v>0</v>
      </c>
      <c r="AP749" s="11" t="e">
        <f t="shared" si="283"/>
        <v>#N/A</v>
      </c>
      <c r="AQ749" s="11" t="str">
        <f t="shared" si="284"/>
        <v/>
      </c>
      <c r="AS749" s="202">
        <f t="shared" si="285"/>
        <v>0</v>
      </c>
      <c r="AT749" s="11" t="str">
        <f t="shared" si="286"/>
        <v/>
      </c>
      <c r="AW749" s="116"/>
      <c r="AX749" s="115" t="e">
        <f t="shared" si="287"/>
        <v>#VALUE!</v>
      </c>
      <c r="AY749" s="278" t="str">
        <f t="shared" si="288"/>
        <v/>
      </c>
      <c r="BC749" s="115" t="str">
        <f>IF(E749="","",_xlfn.XLOOKUP(E749,'Summarized Plan'!A:A,'Summarized Plan'!K:K))</f>
        <v/>
      </c>
    </row>
    <row r="750" spans="1:55" ht="14.4" customHeight="1">
      <c r="A750" s="190" t="str">
        <f>IF(L750="","",VLOOKUP(L750,'Truck Utilization'!B$3:C$300,2,FALSE))</f>
        <v/>
      </c>
      <c r="B750" s="191"/>
      <c r="C750" s="192" t="str">
        <f>IF($B750="","",VLOOKUP($B750,'DSR Attendance'!$A$3:$E$273,5,FALSE))</f>
        <v/>
      </c>
      <c r="D750" s="193"/>
      <c r="E750" s="637"/>
      <c r="F750" s="195"/>
      <c r="G750" s="195"/>
      <c r="H750" s="195"/>
      <c r="I750" s="196" t="str">
        <f>IF(E750="","",VLOOKUP(E750,'Summarized Plan'!A:B,2,0))</f>
        <v/>
      </c>
      <c r="J750" s="194"/>
      <c r="K750" s="194" t="s">
        <v>378</v>
      </c>
      <c r="L750" s="195"/>
      <c r="M750" s="194" t="str">
        <f t="shared" si="270"/>
        <v/>
      </c>
      <c r="N750" s="195" t="str">
        <f>IF(E750="","",VLOOKUP(E750,'Summarized Plan'!$A:$C,3,0))</f>
        <v/>
      </c>
      <c r="O750" s="195" t="str">
        <f>IF(E750="","",VLOOKUP(E750,'Summarized Plan'!$A:$G,7,0))</f>
        <v/>
      </c>
      <c r="P750" s="196"/>
      <c r="Q750" s="198">
        <f t="shared" si="271"/>
        <v>0</v>
      </c>
      <c r="R750" s="197" t="str">
        <f>IF($B750="","",VLOOKUP($Q750,'DSR Attendance'!$A$3:$D$179,4,FALSE))</f>
        <v/>
      </c>
      <c r="S750" s="197"/>
      <c r="T750" s="197">
        <f t="shared" si="272"/>
        <v>0</v>
      </c>
      <c r="U750" s="197">
        <f t="shared" si="273"/>
        <v>0</v>
      </c>
      <c r="V750" s="197" t="str">
        <f t="shared" si="274"/>
        <v/>
      </c>
      <c r="W750" s="197"/>
      <c r="X750" s="197" t="str">
        <f>_xlfn.IFNA(IF(L750="","",VLOOKUP(L750,'Truck Utilization'!B$3:D$147,3,FALSE)),"")</f>
        <v/>
      </c>
      <c r="Y750" s="197" t="str">
        <f>IF(X750="","",IF(E750="","",VLOOKUP(E750,'Summarized Plan'!$A:$E,5,0)))</f>
        <v/>
      </c>
      <c r="Z750" s="197">
        <f t="shared" si="275"/>
        <v>0</v>
      </c>
      <c r="AA750" s="197">
        <f t="shared" si="276"/>
        <v>0</v>
      </c>
      <c r="AB750" s="197" t="str">
        <f t="shared" si="277"/>
        <v/>
      </c>
      <c r="AC750" s="197"/>
      <c r="AD750" s="197">
        <f t="shared" si="278"/>
        <v>0</v>
      </c>
      <c r="AE750" s="197">
        <f t="shared" si="279"/>
        <v>0</v>
      </c>
      <c r="AF750" s="197" t="str">
        <f t="shared" si="280"/>
        <v/>
      </c>
      <c r="AG750" s="194"/>
      <c r="AH750" s="194"/>
      <c r="AI750" s="194"/>
      <c r="AJ750" s="193"/>
      <c r="AK750" s="199"/>
      <c r="AL750" s="194"/>
      <c r="AM750" s="115" t="e">
        <f t="shared" si="281"/>
        <v>#VALUE!</v>
      </c>
      <c r="AO750" s="11">
        <f t="shared" si="282"/>
        <v>0</v>
      </c>
      <c r="AP750" s="11" t="e">
        <f t="shared" si="283"/>
        <v>#N/A</v>
      </c>
      <c r="AQ750" s="11" t="str">
        <f t="shared" si="284"/>
        <v/>
      </c>
      <c r="AS750" s="202">
        <f t="shared" si="285"/>
        <v>0</v>
      </c>
      <c r="AT750" s="11" t="str">
        <f t="shared" si="286"/>
        <v/>
      </c>
      <c r="AW750" s="116"/>
      <c r="AX750" s="115" t="e">
        <f t="shared" si="287"/>
        <v>#VALUE!</v>
      </c>
      <c r="AY750" s="278" t="str">
        <f t="shared" si="288"/>
        <v/>
      </c>
      <c r="BC750" s="115" t="str">
        <f>IF(E750="","",_xlfn.XLOOKUP(E750,'Summarized Plan'!A:A,'Summarized Plan'!K:K))</f>
        <v/>
      </c>
    </row>
    <row r="751" spans="1:55" ht="14.4" customHeight="1">
      <c r="A751" s="190" t="str">
        <f>IF(L751="","",VLOOKUP(L751,'Truck Utilization'!B$3:C$300,2,FALSE))</f>
        <v/>
      </c>
      <c r="B751" s="191"/>
      <c r="C751" s="192" t="str">
        <f>IF($B751="","",VLOOKUP($B751,'DSR Attendance'!$A$3:$E$273,5,FALSE))</f>
        <v/>
      </c>
      <c r="D751" s="193"/>
      <c r="E751" s="637"/>
      <c r="F751" s="195"/>
      <c r="G751" s="195"/>
      <c r="H751" s="195"/>
      <c r="I751" s="196" t="str">
        <f>IF(E751="","",VLOOKUP(E751,'Summarized Plan'!A:B,2,0))</f>
        <v/>
      </c>
      <c r="J751" s="194"/>
      <c r="K751" s="194" t="s">
        <v>378</v>
      </c>
      <c r="L751" s="195"/>
      <c r="M751" s="194" t="str">
        <f t="shared" si="270"/>
        <v/>
      </c>
      <c r="N751" s="195" t="str">
        <f>IF(E751="","",VLOOKUP(E751,'Summarized Plan'!$A:$C,3,0))</f>
        <v/>
      </c>
      <c r="O751" s="195" t="str">
        <f>IF(E751="","",VLOOKUP(E751,'Summarized Plan'!$A:$G,7,0))</f>
        <v/>
      </c>
      <c r="P751" s="196"/>
      <c r="Q751" s="198">
        <f t="shared" si="271"/>
        <v>0</v>
      </c>
      <c r="R751" s="197" t="str">
        <f>IF($B751="","",VLOOKUP($Q751,'DSR Attendance'!$A$3:$D$179,4,FALSE))</f>
        <v/>
      </c>
      <c r="S751" s="197"/>
      <c r="T751" s="197">
        <f t="shared" si="272"/>
        <v>0</v>
      </c>
      <c r="U751" s="197">
        <f t="shared" si="273"/>
        <v>0</v>
      </c>
      <c r="V751" s="197" t="str">
        <f t="shared" si="274"/>
        <v/>
      </c>
      <c r="W751" s="197"/>
      <c r="X751" s="197" t="str">
        <f>_xlfn.IFNA(IF(L751="","",VLOOKUP(L751,'Truck Utilization'!B$3:D$147,3,FALSE)),"")</f>
        <v/>
      </c>
      <c r="Y751" s="197" t="str">
        <f>IF(X751="","",IF(E751="","",VLOOKUP(E751,'Summarized Plan'!$A:$E,5,0)))</f>
        <v/>
      </c>
      <c r="Z751" s="197">
        <f t="shared" si="275"/>
        <v>0</v>
      </c>
      <c r="AA751" s="197">
        <f t="shared" si="276"/>
        <v>0</v>
      </c>
      <c r="AB751" s="197" t="str">
        <f t="shared" si="277"/>
        <v/>
      </c>
      <c r="AC751" s="197"/>
      <c r="AD751" s="197">
        <f t="shared" si="278"/>
        <v>0</v>
      </c>
      <c r="AE751" s="197">
        <f t="shared" si="279"/>
        <v>0</v>
      </c>
      <c r="AF751" s="197" t="str">
        <f t="shared" si="280"/>
        <v/>
      </c>
      <c r="AG751" s="194"/>
      <c r="AH751" s="194"/>
      <c r="AI751" s="194"/>
      <c r="AJ751" s="193"/>
      <c r="AK751" s="199"/>
      <c r="AL751" s="194"/>
      <c r="AM751" s="115" t="e">
        <f t="shared" si="281"/>
        <v>#VALUE!</v>
      </c>
      <c r="AO751" s="11">
        <f t="shared" si="282"/>
        <v>0</v>
      </c>
      <c r="AP751" s="11" t="e">
        <f t="shared" si="283"/>
        <v>#N/A</v>
      </c>
      <c r="AQ751" s="11" t="str">
        <f t="shared" si="284"/>
        <v/>
      </c>
      <c r="AS751" s="202">
        <f t="shared" si="285"/>
        <v>0</v>
      </c>
      <c r="AT751" s="11" t="str">
        <f t="shared" si="286"/>
        <v/>
      </c>
      <c r="AW751" s="116"/>
      <c r="AX751" s="115" t="e">
        <f t="shared" si="287"/>
        <v>#VALUE!</v>
      </c>
      <c r="AY751" s="278" t="str">
        <f t="shared" si="288"/>
        <v/>
      </c>
      <c r="BC751" s="115" t="str">
        <f>IF(E751="","",_xlfn.XLOOKUP(E751,'Summarized Plan'!A:A,'Summarized Plan'!K:K))</f>
        <v/>
      </c>
    </row>
    <row r="752" spans="1:55" ht="14.4" customHeight="1">
      <c r="A752" s="190" t="str">
        <f>IF(L752="","",VLOOKUP(L752,'Truck Utilization'!B$3:C$300,2,FALSE))</f>
        <v/>
      </c>
      <c r="B752" s="191"/>
      <c r="C752" s="192" t="str">
        <f>IF($B752="","",VLOOKUP($B752,'DSR Attendance'!$A$3:$E$273,5,FALSE))</f>
        <v/>
      </c>
      <c r="D752" s="193"/>
      <c r="E752" s="637"/>
      <c r="F752" s="195"/>
      <c r="G752" s="195"/>
      <c r="H752" s="195"/>
      <c r="I752" s="196" t="str">
        <f>IF(E752="","",VLOOKUP(E752,'Summarized Plan'!A:B,2,0))</f>
        <v/>
      </c>
      <c r="J752" s="194"/>
      <c r="K752" s="194" t="s">
        <v>378</v>
      </c>
      <c r="L752" s="195"/>
      <c r="M752" s="194" t="str">
        <f t="shared" si="270"/>
        <v/>
      </c>
      <c r="N752" s="195" t="str">
        <f>IF(E752="","",VLOOKUP(E752,'Summarized Plan'!$A:$C,3,0))</f>
        <v/>
      </c>
      <c r="O752" s="195" t="str">
        <f>IF(E752="","",VLOOKUP(E752,'Summarized Plan'!$A:$G,7,0))</f>
        <v/>
      </c>
      <c r="P752" s="196"/>
      <c r="Q752" s="198">
        <f t="shared" si="271"/>
        <v>0</v>
      </c>
      <c r="R752" s="197" t="str">
        <f>IF($B752="","",VLOOKUP($Q752,'DSR Attendance'!$A$3:$D$179,4,FALSE))</f>
        <v/>
      </c>
      <c r="S752" s="197"/>
      <c r="T752" s="197">
        <f t="shared" si="272"/>
        <v>0</v>
      </c>
      <c r="U752" s="197">
        <f t="shared" si="273"/>
        <v>0</v>
      </c>
      <c r="V752" s="197" t="str">
        <f t="shared" si="274"/>
        <v/>
      </c>
      <c r="W752" s="197"/>
      <c r="X752" s="197" t="str">
        <f>_xlfn.IFNA(IF(L752="","",VLOOKUP(L752,'Truck Utilization'!B$3:D$147,3,FALSE)),"")</f>
        <v/>
      </c>
      <c r="Y752" s="197" t="str">
        <f>IF(X752="","",IF(E752="","",VLOOKUP(E752,'Summarized Plan'!$A:$E,5,0)))</f>
        <v/>
      </c>
      <c r="Z752" s="197">
        <f t="shared" si="275"/>
        <v>0</v>
      </c>
      <c r="AA752" s="197">
        <f t="shared" si="276"/>
        <v>0</v>
      </c>
      <c r="AB752" s="197" t="str">
        <f t="shared" si="277"/>
        <v/>
      </c>
      <c r="AC752" s="197"/>
      <c r="AD752" s="197">
        <f t="shared" si="278"/>
        <v>0</v>
      </c>
      <c r="AE752" s="197">
        <f t="shared" si="279"/>
        <v>0</v>
      </c>
      <c r="AF752" s="197" t="str">
        <f t="shared" si="280"/>
        <v/>
      </c>
      <c r="AG752" s="194"/>
      <c r="AH752" s="194"/>
      <c r="AI752" s="194"/>
      <c r="AJ752" s="193"/>
      <c r="AK752" s="199"/>
      <c r="AL752" s="194"/>
      <c r="AM752" s="115" t="e">
        <f t="shared" si="281"/>
        <v>#VALUE!</v>
      </c>
      <c r="AO752" s="11">
        <f t="shared" si="282"/>
        <v>0</v>
      </c>
      <c r="AP752" s="11" t="e">
        <f t="shared" si="283"/>
        <v>#N/A</v>
      </c>
      <c r="AQ752" s="11" t="str">
        <f t="shared" si="284"/>
        <v/>
      </c>
      <c r="AS752" s="202">
        <f t="shared" si="285"/>
        <v>0</v>
      </c>
      <c r="AT752" s="11" t="str">
        <f t="shared" si="286"/>
        <v/>
      </c>
      <c r="AW752" s="116"/>
      <c r="AX752" s="115" t="e">
        <f t="shared" si="287"/>
        <v>#VALUE!</v>
      </c>
      <c r="AY752" s="278" t="str">
        <f t="shared" si="288"/>
        <v/>
      </c>
      <c r="BC752" s="115" t="str">
        <f>IF(E752="","",_xlfn.XLOOKUP(E752,'Summarized Plan'!A:A,'Summarized Plan'!K:K))</f>
        <v/>
      </c>
    </row>
    <row r="753" spans="1:55" ht="14.4" customHeight="1">
      <c r="A753" s="190" t="str">
        <f>IF(L753="","",VLOOKUP(L753,'Truck Utilization'!B$3:C$300,2,FALSE))</f>
        <v/>
      </c>
      <c r="B753" s="191"/>
      <c r="C753" s="192" t="str">
        <f>IF($B753="","",VLOOKUP($B753,'DSR Attendance'!$A$3:$E$273,5,FALSE))</f>
        <v/>
      </c>
      <c r="D753" s="193"/>
      <c r="E753" s="637"/>
      <c r="F753" s="195"/>
      <c r="G753" s="195"/>
      <c r="H753" s="195"/>
      <c r="I753" s="196" t="str">
        <f>IF(E753="","",VLOOKUP(E753,'Summarized Plan'!A:B,2,0))</f>
        <v/>
      </c>
      <c r="J753" s="194"/>
      <c r="K753" s="194" t="s">
        <v>378</v>
      </c>
      <c r="L753" s="195"/>
      <c r="M753" s="194" t="str">
        <f t="shared" si="270"/>
        <v/>
      </c>
      <c r="N753" s="195" t="str">
        <f>IF(E753="","",VLOOKUP(E753,'Summarized Plan'!$A:$C,3,0))</f>
        <v/>
      </c>
      <c r="O753" s="195" t="str">
        <f>IF(E753="","",VLOOKUP(E753,'Summarized Plan'!$A:$G,7,0))</f>
        <v/>
      </c>
      <c r="P753" s="196"/>
      <c r="Q753" s="198">
        <f t="shared" si="271"/>
        <v>0</v>
      </c>
      <c r="R753" s="197" t="str">
        <f>IF($B753="","",VLOOKUP($Q753,'DSR Attendance'!$A$3:$D$179,4,FALSE))</f>
        <v/>
      </c>
      <c r="S753" s="197"/>
      <c r="T753" s="197">
        <f t="shared" si="272"/>
        <v>0</v>
      </c>
      <c r="U753" s="197">
        <f t="shared" si="273"/>
        <v>0</v>
      </c>
      <c r="V753" s="197" t="str">
        <f t="shared" si="274"/>
        <v/>
      </c>
      <c r="W753" s="197"/>
      <c r="X753" s="197" t="str">
        <f>_xlfn.IFNA(IF(L753="","",VLOOKUP(L753,'Truck Utilization'!B$3:D$147,3,FALSE)),"")</f>
        <v/>
      </c>
      <c r="Y753" s="197" t="str">
        <f>IF(X753="","",IF(E753="","",VLOOKUP(E753,'Summarized Plan'!$A:$E,5,0)))</f>
        <v/>
      </c>
      <c r="Z753" s="197">
        <f t="shared" si="275"/>
        <v>0</v>
      </c>
      <c r="AA753" s="197">
        <f t="shared" si="276"/>
        <v>0</v>
      </c>
      <c r="AB753" s="197" t="str">
        <f t="shared" si="277"/>
        <v/>
      </c>
      <c r="AC753" s="197"/>
      <c r="AD753" s="197">
        <f t="shared" si="278"/>
        <v>0</v>
      </c>
      <c r="AE753" s="197">
        <f t="shared" si="279"/>
        <v>0</v>
      </c>
      <c r="AF753" s="197" t="str">
        <f t="shared" si="280"/>
        <v/>
      </c>
      <c r="AG753" s="194"/>
      <c r="AH753" s="194"/>
      <c r="AI753" s="194"/>
      <c r="AJ753" s="193"/>
      <c r="AK753" s="199"/>
      <c r="AL753" s="194"/>
      <c r="AM753" s="115" t="e">
        <f t="shared" si="281"/>
        <v>#VALUE!</v>
      </c>
      <c r="AO753" s="11">
        <f t="shared" si="282"/>
        <v>0</v>
      </c>
      <c r="AP753" s="11" t="e">
        <f t="shared" si="283"/>
        <v>#N/A</v>
      </c>
      <c r="AQ753" s="11" t="str">
        <f t="shared" si="284"/>
        <v/>
      </c>
      <c r="AS753" s="202">
        <f t="shared" si="285"/>
        <v>0</v>
      </c>
      <c r="AT753" s="11" t="str">
        <f t="shared" si="286"/>
        <v/>
      </c>
      <c r="AW753" s="116"/>
      <c r="AX753" s="115" t="e">
        <f t="shared" si="287"/>
        <v>#VALUE!</v>
      </c>
      <c r="AY753" s="278" t="str">
        <f t="shared" si="288"/>
        <v/>
      </c>
      <c r="BC753" s="115" t="str">
        <f>IF(E753="","",_xlfn.XLOOKUP(E753,'Summarized Plan'!A:A,'Summarized Plan'!K:K))</f>
        <v/>
      </c>
    </row>
    <row r="754" spans="1:55" ht="14.4" customHeight="1">
      <c r="A754" s="190" t="str">
        <f>IF(L754="","",VLOOKUP(L754,'Truck Utilization'!B$3:C$300,2,FALSE))</f>
        <v/>
      </c>
      <c r="B754" s="191"/>
      <c r="C754" s="192" t="str">
        <f>IF($B754="","",VLOOKUP($B754,'DSR Attendance'!$A$3:$E$273,5,FALSE))</f>
        <v/>
      </c>
      <c r="D754" s="193"/>
      <c r="E754" s="637"/>
      <c r="F754" s="195"/>
      <c r="G754" s="195"/>
      <c r="H754" s="195"/>
      <c r="I754" s="196" t="str">
        <f>IF(E754="","",VLOOKUP(E754,'Summarized Plan'!A:B,2,0))</f>
        <v/>
      </c>
      <c r="J754" s="194"/>
      <c r="K754" s="194" t="s">
        <v>378</v>
      </c>
      <c r="L754" s="195"/>
      <c r="M754" s="194" t="str">
        <f t="shared" si="270"/>
        <v/>
      </c>
      <c r="N754" s="195" t="str">
        <f>IF(E754="","",VLOOKUP(E754,'Summarized Plan'!$A:$C,3,0))</f>
        <v/>
      </c>
      <c r="O754" s="195" t="str">
        <f>IF(E754="","",VLOOKUP(E754,'Summarized Plan'!$A:$G,7,0))</f>
        <v/>
      </c>
      <c r="P754" s="196"/>
      <c r="Q754" s="198">
        <f t="shared" si="271"/>
        <v>0</v>
      </c>
      <c r="R754" s="197" t="str">
        <f>IF($B754="","",VLOOKUP($Q754,'DSR Attendance'!$A$3:$D$179,4,FALSE))</f>
        <v/>
      </c>
      <c r="S754" s="197"/>
      <c r="T754" s="197">
        <f t="shared" si="272"/>
        <v>0</v>
      </c>
      <c r="U754" s="197">
        <f t="shared" si="273"/>
        <v>0</v>
      </c>
      <c r="V754" s="197" t="str">
        <f t="shared" si="274"/>
        <v/>
      </c>
      <c r="W754" s="197"/>
      <c r="X754" s="197" t="str">
        <f>_xlfn.IFNA(IF(L754="","",VLOOKUP(L754,'Truck Utilization'!B$3:D$147,3,FALSE)),"")</f>
        <v/>
      </c>
      <c r="Y754" s="197" t="str">
        <f>IF(X754="","",IF(E754="","",VLOOKUP(E754,'Summarized Plan'!$A:$E,5,0)))</f>
        <v/>
      </c>
      <c r="Z754" s="197">
        <f t="shared" si="275"/>
        <v>0</v>
      </c>
      <c r="AA754" s="197">
        <f t="shared" si="276"/>
        <v>0</v>
      </c>
      <c r="AB754" s="197" t="str">
        <f t="shared" si="277"/>
        <v/>
      </c>
      <c r="AC754" s="197"/>
      <c r="AD754" s="197">
        <f t="shared" si="278"/>
        <v>0</v>
      </c>
      <c r="AE754" s="197">
        <f t="shared" si="279"/>
        <v>0</v>
      </c>
      <c r="AF754" s="197" t="str">
        <f t="shared" si="280"/>
        <v/>
      </c>
      <c r="AG754" s="194"/>
      <c r="AH754" s="194"/>
      <c r="AI754" s="194"/>
      <c r="AJ754" s="193"/>
      <c r="AK754" s="199"/>
      <c r="AL754" s="194"/>
      <c r="AM754" s="115" t="e">
        <f t="shared" si="281"/>
        <v>#VALUE!</v>
      </c>
      <c r="AO754" s="11">
        <f t="shared" si="282"/>
        <v>0</v>
      </c>
      <c r="AP754" s="11" t="e">
        <f t="shared" si="283"/>
        <v>#N/A</v>
      </c>
      <c r="AQ754" s="11" t="str">
        <f t="shared" si="284"/>
        <v/>
      </c>
      <c r="AS754" s="202">
        <f t="shared" si="285"/>
        <v>0</v>
      </c>
      <c r="AT754" s="11" t="str">
        <f t="shared" si="286"/>
        <v/>
      </c>
      <c r="AW754" s="116"/>
      <c r="AX754" s="115" t="e">
        <f t="shared" si="287"/>
        <v>#VALUE!</v>
      </c>
      <c r="AY754" s="278" t="str">
        <f t="shared" si="288"/>
        <v/>
      </c>
      <c r="BC754" s="115" t="str">
        <f>IF(E754="","",_xlfn.XLOOKUP(E754,'Summarized Plan'!A:A,'Summarized Plan'!K:K))</f>
        <v/>
      </c>
    </row>
    <row r="755" spans="1:55" ht="14.4" customHeight="1">
      <c r="A755" s="190" t="str">
        <f>IF(L755="","",VLOOKUP(L755,'Truck Utilization'!B$3:C$300,2,FALSE))</f>
        <v/>
      </c>
      <c r="B755" s="191"/>
      <c r="C755" s="192" t="str">
        <f>IF($B755="","",VLOOKUP($B755,'DSR Attendance'!$A$3:$E$273,5,FALSE))</f>
        <v/>
      </c>
      <c r="D755" s="193"/>
      <c r="E755" s="637"/>
      <c r="F755" s="195"/>
      <c r="G755" s="195"/>
      <c r="H755" s="195"/>
      <c r="I755" s="196" t="str">
        <f>IF(E755="","",VLOOKUP(E755,'Summarized Plan'!A:B,2,0))</f>
        <v/>
      </c>
      <c r="J755" s="194"/>
      <c r="K755" s="194" t="s">
        <v>378</v>
      </c>
      <c r="L755" s="195"/>
      <c r="M755" s="194" t="str">
        <f t="shared" si="270"/>
        <v/>
      </c>
      <c r="N755" s="195" t="str">
        <f>IF(E755="","",VLOOKUP(E755,'Summarized Plan'!$A:$C,3,0))</f>
        <v/>
      </c>
      <c r="O755" s="195" t="str">
        <f>IF(E755="","",VLOOKUP(E755,'Summarized Plan'!$A:$G,7,0))</f>
        <v/>
      </c>
      <c r="P755" s="196"/>
      <c r="Q755" s="198">
        <f t="shared" si="271"/>
        <v>0</v>
      </c>
      <c r="R755" s="197" t="str">
        <f>IF($B755="","",VLOOKUP($Q755,'DSR Attendance'!$A$3:$D$179,4,FALSE))</f>
        <v/>
      </c>
      <c r="S755" s="197"/>
      <c r="T755" s="197">
        <f t="shared" si="272"/>
        <v>0</v>
      </c>
      <c r="U755" s="197">
        <f t="shared" si="273"/>
        <v>0</v>
      </c>
      <c r="V755" s="197" t="str">
        <f t="shared" si="274"/>
        <v/>
      </c>
      <c r="W755" s="197"/>
      <c r="X755" s="197" t="str">
        <f>_xlfn.IFNA(IF(L755="","",VLOOKUP(L755,'Truck Utilization'!B$3:D$147,3,FALSE)),"")</f>
        <v/>
      </c>
      <c r="Y755" s="197" t="str">
        <f>IF(X755="","",IF(E755="","",VLOOKUP(E755,'Summarized Plan'!$A:$E,5,0)))</f>
        <v/>
      </c>
      <c r="Z755" s="197">
        <f t="shared" si="275"/>
        <v>0</v>
      </c>
      <c r="AA755" s="197">
        <f t="shared" si="276"/>
        <v>0</v>
      </c>
      <c r="AB755" s="197" t="str">
        <f t="shared" si="277"/>
        <v/>
      </c>
      <c r="AC755" s="197"/>
      <c r="AD755" s="197">
        <f t="shared" si="278"/>
        <v>0</v>
      </c>
      <c r="AE755" s="197">
        <f t="shared" si="279"/>
        <v>0</v>
      </c>
      <c r="AF755" s="197" t="str">
        <f t="shared" si="280"/>
        <v/>
      </c>
      <c r="AG755" s="194"/>
      <c r="AH755" s="194"/>
      <c r="AI755" s="194"/>
      <c r="AJ755" s="193"/>
      <c r="AK755" s="199"/>
      <c r="AL755" s="194"/>
      <c r="AM755" s="115" t="e">
        <f t="shared" si="281"/>
        <v>#VALUE!</v>
      </c>
      <c r="AO755" s="11">
        <f t="shared" si="282"/>
        <v>0</v>
      </c>
      <c r="AP755" s="11" t="e">
        <f t="shared" si="283"/>
        <v>#N/A</v>
      </c>
      <c r="AQ755" s="11" t="str">
        <f t="shared" si="284"/>
        <v/>
      </c>
      <c r="AS755" s="202">
        <f t="shared" si="285"/>
        <v>0</v>
      </c>
      <c r="AT755" s="11" t="str">
        <f t="shared" si="286"/>
        <v/>
      </c>
      <c r="AW755" s="116"/>
      <c r="AX755" s="115" t="e">
        <f t="shared" si="287"/>
        <v>#VALUE!</v>
      </c>
      <c r="AY755" s="278" t="str">
        <f t="shared" si="288"/>
        <v/>
      </c>
      <c r="BC755" s="115" t="str">
        <f>IF(E755="","",_xlfn.XLOOKUP(E755,'Summarized Plan'!A:A,'Summarized Plan'!K:K))</f>
        <v/>
      </c>
    </row>
    <row r="756" spans="1:55" ht="14.4" customHeight="1">
      <c r="A756" s="190" t="str">
        <f>IF(L756="","",VLOOKUP(L756,'Truck Utilization'!B$3:C$300,2,FALSE))</f>
        <v/>
      </c>
      <c r="B756" s="191"/>
      <c r="C756" s="192" t="str">
        <f>IF($B756="","",VLOOKUP($B756,'DSR Attendance'!$A$3:$E$273,5,FALSE))</f>
        <v/>
      </c>
      <c r="D756" s="193"/>
      <c r="E756" s="637"/>
      <c r="F756" s="195"/>
      <c r="G756" s="195"/>
      <c r="H756" s="195"/>
      <c r="I756" s="196" t="str">
        <f>IF(E756="","",VLOOKUP(E756,'Summarized Plan'!A:B,2,0))</f>
        <v/>
      </c>
      <c r="J756" s="194"/>
      <c r="K756" s="194" t="s">
        <v>378</v>
      </c>
      <c r="L756" s="195"/>
      <c r="M756" s="194" t="str">
        <f t="shared" si="270"/>
        <v/>
      </c>
      <c r="N756" s="195" t="str">
        <f>IF(E756="","",VLOOKUP(E756,'Summarized Plan'!$A:$C,3,0))</f>
        <v/>
      </c>
      <c r="O756" s="195" t="str">
        <f>IF(E756="","",VLOOKUP(E756,'Summarized Plan'!$A:$G,7,0))</f>
        <v/>
      </c>
      <c r="P756" s="196"/>
      <c r="Q756" s="198">
        <f t="shared" si="271"/>
        <v>0</v>
      </c>
      <c r="R756" s="197" t="str">
        <f>IF($B756="","",VLOOKUP($Q756,'DSR Attendance'!$A$3:$D$179,4,FALSE))</f>
        <v/>
      </c>
      <c r="S756" s="197"/>
      <c r="T756" s="197">
        <f t="shared" si="272"/>
        <v>0</v>
      </c>
      <c r="U756" s="197">
        <f t="shared" si="273"/>
        <v>0</v>
      </c>
      <c r="V756" s="197" t="str">
        <f t="shared" si="274"/>
        <v/>
      </c>
      <c r="W756" s="197"/>
      <c r="X756" s="197" t="str">
        <f>_xlfn.IFNA(IF(L756="","",VLOOKUP(L756,'Truck Utilization'!B$3:D$147,3,FALSE)),"")</f>
        <v/>
      </c>
      <c r="Y756" s="197" t="str">
        <f>IF(X756="","",IF(E756="","",VLOOKUP(E756,'Summarized Plan'!$A:$E,5,0)))</f>
        <v/>
      </c>
      <c r="Z756" s="197">
        <f t="shared" si="275"/>
        <v>0</v>
      </c>
      <c r="AA756" s="197">
        <f t="shared" si="276"/>
        <v>0</v>
      </c>
      <c r="AB756" s="197" t="str">
        <f t="shared" si="277"/>
        <v/>
      </c>
      <c r="AC756" s="197"/>
      <c r="AD756" s="197">
        <f t="shared" si="278"/>
        <v>0</v>
      </c>
      <c r="AE756" s="197">
        <f t="shared" si="279"/>
        <v>0</v>
      </c>
      <c r="AF756" s="197" t="str">
        <f t="shared" si="280"/>
        <v/>
      </c>
      <c r="AG756" s="194"/>
      <c r="AH756" s="194"/>
      <c r="AI756" s="194"/>
      <c r="AJ756" s="193"/>
      <c r="AK756" s="199"/>
      <c r="AL756" s="194"/>
      <c r="AM756" s="115" t="e">
        <f t="shared" si="281"/>
        <v>#VALUE!</v>
      </c>
      <c r="AO756" s="11">
        <f t="shared" si="282"/>
        <v>0</v>
      </c>
      <c r="AP756" s="11" t="e">
        <f t="shared" si="283"/>
        <v>#N/A</v>
      </c>
      <c r="AQ756" s="11" t="str">
        <f t="shared" si="284"/>
        <v/>
      </c>
      <c r="AS756" s="202">
        <f t="shared" si="285"/>
        <v>0</v>
      </c>
      <c r="AT756" s="11" t="str">
        <f t="shared" si="286"/>
        <v/>
      </c>
      <c r="AW756" s="116"/>
      <c r="AX756" s="115" t="e">
        <f t="shared" si="287"/>
        <v>#VALUE!</v>
      </c>
      <c r="AY756" s="278" t="str">
        <f t="shared" si="288"/>
        <v/>
      </c>
      <c r="BC756" s="115" t="str">
        <f>IF(E756="","",_xlfn.XLOOKUP(E756,'Summarized Plan'!A:A,'Summarized Plan'!K:K))</f>
        <v/>
      </c>
    </row>
    <row r="757" spans="1:55" ht="14.4" customHeight="1">
      <c r="A757" s="190" t="str">
        <f>IF(L757="","",VLOOKUP(L757,'Truck Utilization'!B$3:C$300,2,FALSE))</f>
        <v/>
      </c>
      <c r="B757" s="191"/>
      <c r="C757" s="192" t="str">
        <f>IF($B757="","",VLOOKUP($B757,'DSR Attendance'!$A$3:$E$273,5,FALSE))</f>
        <v/>
      </c>
      <c r="D757" s="193"/>
      <c r="E757" s="637"/>
      <c r="F757" s="195"/>
      <c r="G757" s="195"/>
      <c r="H757" s="195"/>
      <c r="I757" s="196" t="str">
        <f>IF(E757="","",VLOOKUP(E757,'Summarized Plan'!A:B,2,0))</f>
        <v/>
      </c>
      <c r="J757" s="194"/>
      <c r="K757" s="194" t="s">
        <v>378</v>
      </c>
      <c r="L757" s="195"/>
      <c r="M757" s="194" t="str">
        <f t="shared" si="270"/>
        <v/>
      </c>
      <c r="N757" s="195" t="str">
        <f>IF(E757="","",VLOOKUP(E757,'Summarized Plan'!$A:$C,3,0))</f>
        <v/>
      </c>
      <c r="O757" s="195" t="str">
        <f>IF(E757="","",VLOOKUP(E757,'Summarized Plan'!$A:$G,7,0))</f>
        <v/>
      </c>
      <c r="P757" s="196"/>
      <c r="Q757" s="198">
        <f t="shared" si="271"/>
        <v>0</v>
      </c>
      <c r="R757" s="197" t="str">
        <f>IF($B757="","",VLOOKUP($Q757,'DSR Attendance'!$A$3:$D$179,4,FALSE))</f>
        <v/>
      </c>
      <c r="S757" s="197"/>
      <c r="T757" s="197">
        <f t="shared" si="272"/>
        <v>0</v>
      </c>
      <c r="U757" s="197">
        <f t="shared" si="273"/>
        <v>0</v>
      </c>
      <c r="V757" s="197" t="str">
        <f t="shared" si="274"/>
        <v/>
      </c>
      <c r="W757" s="197"/>
      <c r="X757" s="197" t="str">
        <f>_xlfn.IFNA(IF(L757="","",VLOOKUP(L757,'Truck Utilization'!B$3:D$147,3,FALSE)),"")</f>
        <v/>
      </c>
      <c r="Y757" s="197" t="str">
        <f>IF(X757="","",IF(E757="","",VLOOKUP(E757,'Summarized Plan'!$A:$E,5,0)))</f>
        <v/>
      </c>
      <c r="Z757" s="197">
        <f t="shared" si="275"/>
        <v>0</v>
      </c>
      <c r="AA757" s="197">
        <f t="shared" si="276"/>
        <v>0</v>
      </c>
      <c r="AB757" s="197" t="str">
        <f t="shared" si="277"/>
        <v/>
      </c>
      <c r="AC757" s="197"/>
      <c r="AD757" s="197">
        <f t="shared" si="278"/>
        <v>0</v>
      </c>
      <c r="AE757" s="197">
        <f t="shared" si="279"/>
        <v>0</v>
      </c>
      <c r="AF757" s="197" t="str">
        <f t="shared" si="280"/>
        <v/>
      </c>
      <c r="AG757" s="194"/>
      <c r="AH757" s="194"/>
      <c r="AI757" s="194"/>
      <c r="AJ757" s="193"/>
      <c r="AK757" s="199"/>
      <c r="AL757" s="194"/>
      <c r="AM757" s="115" t="e">
        <f t="shared" si="281"/>
        <v>#VALUE!</v>
      </c>
      <c r="AO757" s="11">
        <f t="shared" si="282"/>
        <v>0</v>
      </c>
      <c r="AP757" s="11" t="e">
        <f t="shared" si="283"/>
        <v>#N/A</v>
      </c>
      <c r="AQ757" s="11" t="str">
        <f t="shared" si="284"/>
        <v/>
      </c>
      <c r="AS757" s="202">
        <f t="shared" si="285"/>
        <v>0</v>
      </c>
      <c r="AT757" s="11" t="str">
        <f t="shared" si="286"/>
        <v/>
      </c>
      <c r="AW757" s="116"/>
      <c r="AX757" s="115" t="e">
        <f t="shared" si="287"/>
        <v>#VALUE!</v>
      </c>
      <c r="AY757" s="278" t="str">
        <f t="shared" si="288"/>
        <v/>
      </c>
      <c r="BC757" s="115" t="str">
        <f>IF(E757="","",_xlfn.XLOOKUP(E757,'Summarized Plan'!A:A,'Summarized Plan'!K:K))</f>
        <v/>
      </c>
    </row>
    <row r="758" spans="1:55" ht="14.4" customHeight="1">
      <c r="A758" s="190" t="str">
        <f>IF(L758="","",VLOOKUP(L758,'Truck Utilization'!B$3:C$300,2,FALSE))</f>
        <v/>
      </c>
      <c r="B758" s="191"/>
      <c r="C758" s="192" t="str">
        <f>IF($B758="","",VLOOKUP($B758,'DSR Attendance'!$A$3:$E$273,5,FALSE))</f>
        <v/>
      </c>
      <c r="D758" s="193"/>
      <c r="E758" s="637"/>
      <c r="F758" s="195"/>
      <c r="G758" s="195"/>
      <c r="H758" s="195"/>
      <c r="I758" s="196" t="str">
        <f>IF(E758="","",VLOOKUP(E758,'Summarized Plan'!A:B,2,0))</f>
        <v/>
      </c>
      <c r="J758" s="194"/>
      <c r="K758" s="194" t="s">
        <v>378</v>
      </c>
      <c r="L758" s="195"/>
      <c r="M758" s="194" t="str">
        <f t="shared" si="270"/>
        <v/>
      </c>
      <c r="N758" s="195" t="str">
        <f>IF(E758="","",VLOOKUP(E758,'Summarized Plan'!$A:$C,3,0))</f>
        <v/>
      </c>
      <c r="O758" s="195" t="str">
        <f>IF(E758="","",VLOOKUP(E758,'Summarized Plan'!$A:$G,7,0))</f>
        <v/>
      </c>
      <c r="P758" s="196"/>
      <c r="Q758" s="198">
        <f t="shared" si="271"/>
        <v>0</v>
      </c>
      <c r="R758" s="197" t="str">
        <f>IF($B758="","",VLOOKUP($Q758,'DSR Attendance'!$A$3:$D$179,4,FALSE))</f>
        <v/>
      </c>
      <c r="S758" s="197"/>
      <c r="T758" s="197">
        <f t="shared" si="272"/>
        <v>0</v>
      </c>
      <c r="U758" s="197">
        <f t="shared" si="273"/>
        <v>0</v>
      </c>
      <c r="V758" s="197" t="str">
        <f t="shared" si="274"/>
        <v/>
      </c>
      <c r="W758" s="197"/>
      <c r="X758" s="197" t="str">
        <f>_xlfn.IFNA(IF(L758="","",VLOOKUP(L758,'Truck Utilization'!B$3:D$147,3,FALSE)),"")</f>
        <v/>
      </c>
      <c r="Y758" s="197" t="str">
        <f>IF(X758="","",IF(E758="","",VLOOKUP(E758,'Summarized Plan'!$A:$E,5,0)))</f>
        <v/>
      </c>
      <c r="Z758" s="197">
        <f t="shared" si="275"/>
        <v>0</v>
      </c>
      <c r="AA758" s="197">
        <f t="shared" si="276"/>
        <v>0</v>
      </c>
      <c r="AB758" s="197" t="str">
        <f t="shared" si="277"/>
        <v/>
      </c>
      <c r="AC758" s="197"/>
      <c r="AD758" s="197">
        <f t="shared" si="278"/>
        <v>0</v>
      </c>
      <c r="AE758" s="197">
        <f t="shared" si="279"/>
        <v>0</v>
      </c>
      <c r="AF758" s="197" t="str">
        <f t="shared" si="280"/>
        <v/>
      </c>
      <c r="AG758" s="194"/>
      <c r="AH758" s="194"/>
      <c r="AI758" s="194"/>
      <c r="AJ758" s="193"/>
      <c r="AK758" s="199"/>
      <c r="AL758" s="194"/>
      <c r="AM758" s="115" t="e">
        <f t="shared" si="281"/>
        <v>#VALUE!</v>
      </c>
      <c r="AO758" s="11">
        <f t="shared" si="282"/>
        <v>0</v>
      </c>
      <c r="AP758" s="11" t="e">
        <f t="shared" si="283"/>
        <v>#N/A</v>
      </c>
      <c r="AQ758" s="11" t="str">
        <f t="shared" si="284"/>
        <v/>
      </c>
      <c r="AS758" s="202">
        <f t="shared" si="285"/>
        <v>0</v>
      </c>
      <c r="AT758" s="11" t="str">
        <f t="shared" si="286"/>
        <v/>
      </c>
      <c r="AW758" s="116"/>
      <c r="AX758" s="115" t="e">
        <f t="shared" si="287"/>
        <v>#VALUE!</v>
      </c>
      <c r="AY758" s="278" t="str">
        <f t="shared" si="288"/>
        <v/>
      </c>
      <c r="BC758" s="115" t="str">
        <f>IF(E758="","",_xlfn.XLOOKUP(E758,'Summarized Plan'!A:A,'Summarized Plan'!K:K))</f>
        <v/>
      </c>
    </row>
    <row r="759" spans="1:55" ht="14.4" customHeight="1">
      <c r="A759" s="190" t="str">
        <f>IF(L759="","",VLOOKUP(L759,'Truck Utilization'!B$3:C$300,2,FALSE))</f>
        <v/>
      </c>
      <c r="B759" s="191"/>
      <c r="C759" s="192" t="str">
        <f>IF($B759="","",VLOOKUP($B759,'DSR Attendance'!$A$3:$E$273,5,FALSE))</f>
        <v/>
      </c>
      <c r="D759" s="193"/>
      <c r="E759" s="637"/>
      <c r="F759" s="195"/>
      <c r="G759" s="195"/>
      <c r="H759" s="195"/>
      <c r="I759" s="196" t="str">
        <f>IF(E759="","",VLOOKUP(E759,'Summarized Plan'!A:B,2,0))</f>
        <v/>
      </c>
      <c r="J759" s="194"/>
      <c r="K759" s="194" t="s">
        <v>378</v>
      </c>
      <c r="L759" s="195"/>
      <c r="M759" s="194" t="str">
        <f t="shared" si="270"/>
        <v/>
      </c>
      <c r="N759" s="195" t="str">
        <f>IF(E759="","",VLOOKUP(E759,'Summarized Plan'!$A:$C,3,0))</f>
        <v/>
      </c>
      <c r="O759" s="195" t="str">
        <f>IF(E759="","",VLOOKUP(E759,'Summarized Plan'!$A:$G,7,0))</f>
        <v/>
      </c>
      <c r="P759" s="196"/>
      <c r="Q759" s="198">
        <f t="shared" si="271"/>
        <v>0</v>
      </c>
      <c r="R759" s="197" t="str">
        <f>IF($B759="","",VLOOKUP($Q759,'DSR Attendance'!$A$3:$D$179,4,FALSE))</f>
        <v/>
      </c>
      <c r="S759" s="197"/>
      <c r="T759" s="197">
        <f t="shared" si="272"/>
        <v>0</v>
      </c>
      <c r="U759" s="197">
        <f t="shared" si="273"/>
        <v>0</v>
      </c>
      <c r="V759" s="197" t="str">
        <f t="shared" si="274"/>
        <v/>
      </c>
      <c r="W759" s="197"/>
      <c r="X759" s="197" t="str">
        <f>_xlfn.IFNA(IF(L759="","",VLOOKUP(L759,'Truck Utilization'!B$3:D$147,3,FALSE)),"")</f>
        <v/>
      </c>
      <c r="Y759" s="197" t="str">
        <f>IF(X759="","",IF(E759="","",VLOOKUP(E759,'Summarized Plan'!$A:$E,5,0)))</f>
        <v/>
      </c>
      <c r="Z759" s="197">
        <f t="shared" si="275"/>
        <v>0</v>
      </c>
      <c r="AA759" s="197">
        <f t="shared" si="276"/>
        <v>0</v>
      </c>
      <c r="AB759" s="197" t="str">
        <f t="shared" si="277"/>
        <v/>
      </c>
      <c r="AC759" s="197"/>
      <c r="AD759" s="197">
        <f t="shared" si="278"/>
        <v>0</v>
      </c>
      <c r="AE759" s="197">
        <f t="shared" si="279"/>
        <v>0</v>
      </c>
      <c r="AF759" s="197" t="str">
        <f t="shared" si="280"/>
        <v/>
      </c>
      <c r="AG759" s="194"/>
      <c r="AH759" s="194"/>
      <c r="AI759" s="194"/>
      <c r="AJ759" s="193"/>
      <c r="AK759" s="199"/>
      <c r="AL759" s="194"/>
      <c r="AM759" s="115" t="e">
        <f t="shared" si="281"/>
        <v>#VALUE!</v>
      </c>
      <c r="AO759" s="11">
        <f t="shared" si="282"/>
        <v>0</v>
      </c>
      <c r="AP759" s="11" t="e">
        <f t="shared" si="283"/>
        <v>#N/A</v>
      </c>
      <c r="AQ759" s="11" t="str">
        <f t="shared" si="284"/>
        <v/>
      </c>
      <c r="AS759" s="202">
        <f t="shared" si="285"/>
        <v>0</v>
      </c>
      <c r="AT759" s="11" t="str">
        <f t="shared" si="286"/>
        <v/>
      </c>
      <c r="AW759" s="116"/>
      <c r="AX759" s="115" t="e">
        <f t="shared" si="287"/>
        <v>#VALUE!</v>
      </c>
      <c r="AY759" s="278" t="str">
        <f t="shared" si="288"/>
        <v/>
      </c>
      <c r="BC759" s="115" t="str">
        <f>IF(E759="","",_xlfn.XLOOKUP(E759,'Summarized Plan'!A:A,'Summarized Plan'!K:K))</f>
        <v/>
      </c>
    </row>
    <row r="760" spans="1:55" ht="14.4" customHeight="1">
      <c r="A760" s="190" t="str">
        <f>IF(L760="","",VLOOKUP(L760,'Truck Utilization'!B$3:C$300,2,FALSE))</f>
        <v/>
      </c>
      <c r="B760" s="191"/>
      <c r="C760" s="192" t="str">
        <f>IF($B760="","",VLOOKUP($B760,'DSR Attendance'!$A$3:$E$273,5,FALSE))</f>
        <v/>
      </c>
      <c r="D760" s="193"/>
      <c r="E760" s="637"/>
      <c r="F760" s="195"/>
      <c r="G760" s="195"/>
      <c r="H760" s="195"/>
      <c r="I760" s="196" t="str">
        <f>IF(E760="","",VLOOKUP(E760,'Summarized Plan'!A:B,2,0))</f>
        <v/>
      </c>
      <c r="J760" s="194"/>
      <c r="K760" s="194" t="s">
        <v>378</v>
      </c>
      <c r="L760" s="195"/>
      <c r="M760" s="194" t="str">
        <f t="shared" si="270"/>
        <v/>
      </c>
      <c r="N760" s="195" t="str">
        <f>IF(E760="","",VLOOKUP(E760,'Summarized Plan'!$A:$C,3,0))</f>
        <v/>
      </c>
      <c r="O760" s="195" t="str">
        <f>IF(E760="","",VLOOKUP(E760,'Summarized Plan'!$A:$G,7,0))</f>
        <v/>
      </c>
      <c r="P760" s="196"/>
      <c r="Q760" s="198">
        <f t="shared" si="271"/>
        <v>0</v>
      </c>
      <c r="R760" s="197" t="str">
        <f>IF($B760="","",VLOOKUP($Q760,'DSR Attendance'!$A$3:$D$179,4,FALSE))</f>
        <v/>
      </c>
      <c r="S760" s="197"/>
      <c r="T760" s="197">
        <f t="shared" si="272"/>
        <v>0</v>
      </c>
      <c r="U760" s="197">
        <f t="shared" si="273"/>
        <v>0</v>
      </c>
      <c r="V760" s="197" t="str">
        <f t="shared" si="274"/>
        <v/>
      </c>
      <c r="W760" s="197"/>
      <c r="X760" s="197" t="str">
        <f>_xlfn.IFNA(IF(L760="","",VLOOKUP(L760,'Truck Utilization'!B$3:D$147,3,FALSE)),"")</f>
        <v/>
      </c>
      <c r="Y760" s="197" t="str">
        <f>IF(X760="","",IF(E760="","",VLOOKUP(E760,'Summarized Plan'!$A:$E,5,0)))</f>
        <v/>
      </c>
      <c r="Z760" s="197">
        <f t="shared" si="275"/>
        <v>0</v>
      </c>
      <c r="AA760" s="197">
        <f t="shared" si="276"/>
        <v>0</v>
      </c>
      <c r="AB760" s="197" t="str">
        <f t="shared" si="277"/>
        <v/>
      </c>
      <c r="AC760" s="197"/>
      <c r="AD760" s="197">
        <f t="shared" si="278"/>
        <v>0</v>
      </c>
      <c r="AE760" s="197">
        <f t="shared" si="279"/>
        <v>0</v>
      </c>
      <c r="AF760" s="197" t="str">
        <f t="shared" si="280"/>
        <v/>
      </c>
      <c r="AG760" s="194"/>
      <c r="AH760" s="194"/>
      <c r="AI760" s="194"/>
      <c r="AJ760" s="193"/>
      <c r="AK760" s="199"/>
      <c r="AL760" s="194"/>
      <c r="AM760" s="115" t="e">
        <f t="shared" si="281"/>
        <v>#VALUE!</v>
      </c>
      <c r="AO760" s="11">
        <f t="shared" si="282"/>
        <v>0</v>
      </c>
      <c r="AP760" s="11" t="e">
        <f t="shared" si="283"/>
        <v>#N/A</v>
      </c>
      <c r="AQ760" s="11" t="str">
        <f t="shared" si="284"/>
        <v/>
      </c>
      <c r="AS760" s="202">
        <f t="shared" si="285"/>
        <v>0</v>
      </c>
      <c r="AT760" s="11" t="str">
        <f t="shared" si="286"/>
        <v/>
      </c>
      <c r="AW760" s="116"/>
      <c r="AX760" s="115" t="e">
        <f t="shared" si="287"/>
        <v>#VALUE!</v>
      </c>
      <c r="AY760" s="278" t="str">
        <f t="shared" si="288"/>
        <v/>
      </c>
      <c r="BC760" s="115" t="str">
        <f>IF(E760="","",_xlfn.XLOOKUP(E760,'Summarized Plan'!A:A,'Summarized Plan'!K:K))</f>
        <v/>
      </c>
    </row>
    <row r="761" spans="1:55" ht="14.4" customHeight="1">
      <c r="A761" s="190" t="str">
        <f>IF(L761="","",VLOOKUP(L761,'Truck Utilization'!B$3:C$300,2,FALSE))</f>
        <v/>
      </c>
      <c r="B761" s="191"/>
      <c r="C761" s="192" t="str">
        <f>IF($B761="","",VLOOKUP($B761,'DSR Attendance'!$A$3:$E$273,5,FALSE))</f>
        <v/>
      </c>
      <c r="D761" s="193"/>
      <c r="E761" s="637"/>
      <c r="F761" s="195"/>
      <c r="G761" s="195"/>
      <c r="H761" s="195"/>
      <c r="I761" s="196" t="str">
        <f>IF(E761="","",VLOOKUP(E761,'Summarized Plan'!A:B,2,0))</f>
        <v/>
      </c>
      <c r="J761" s="194"/>
      <c r="K761" s="194" t="s">
        <v>378</v>
      </c>
      <c r="L761" s="195"/>
      <c r="M761" s="194" t="str">
        <f t="shared" si="270"/>
        <v/>
      </c>
      <c r="N761" s="195" t="str">
        <f>IF(E761="","",VLOOKUP(E761,'Summarized Plan'!$A:$C,3,0))</f>
        <v/>
      </c>
      <c r="O761" s="195" t="str">
        <f>IF(E761="","",VLOOKUP(E761,'Summarized Plan'!$A:$G,7,0))</f>
        <v/>
      </c>
      <c r="P761" s="196"/>
      <c r="Q761" s="198">
        <f t="shared" si="271"/>
        <v>0</v>
      </c>
      <c r="R761" s="197" t="str">
        <f>IF($B761="","",VLOOKUP($Q761,'DSR Attendance'!$A$3:$D$179,4,FALSE))</f>
        <v/>
      </c>
      <c r="S761" s="197"/>
      <c r="T761" s="197">
        <f t="shared" si="272"/>
        <v>0</v>
      </c>
      <c r="U761" s="197">
        <f t="shared" si="273"/>
        <v>0</v>
      </c>
      <c r="V761" s="197" t="str">
        <f t="shared" si="274"/>
        <v/>
      </c>
      <c r="W761" s="197"/>
      <c r="X761" s="197" t="str">
        <f>_xlfn.IFNA(IF(L761="","",VLOOKUP(L761,'Truck Utilization'!B$3:D$147,3,FALSE)),"")</f>
        <v/>
      </c>
      <c r="Y761" s="197" t="str">
        <f>IF(X761="","",IF(E761="","",VLOOKUP(E761,'Summarized Plan'!$A:$E,5,0)))</f>
        <v/>
      </c>
      <c r="Z761" s="197">
        <f t="shared" si="275"/>
        <v>0</v>
      </c>
      <c r="AA761" s="197">
        <f t="shared" si="276"/>
        <v>0</v>
      </c>
      <c r="AB761" s="197" t="str">
        <f t="shared" si="277"/>
        <v/>
      </c>
      <c r="AC761" s="197"/>
      <c r="AD761" s="197">
        <f t="shared" si="278"/>
        <v>0</v>
      </c>
      <c r="AE761" s="197">
        <f t="shared" si="279"/>
        <v>0</v>
      </c>
      <c r="AF761" s="197" t="str">
        <f t="shared" si="280"/>
        <v/>
      </c>
      <c r="AG761" s="194"/>
      <c r="AH761" s="194"/>
      <c r="AI761" s="194"/>
      <c r="AJ761" s="193"/>
      <c r="AK761" s="199"/>
      <c r="AL761" s="194"/>
      <c r="AM761" s="115" t="e">
        <f t="shared" si="281"/>
        <v>#VALUE!</v>
      </c>
      <c r="AO761" s="11">
        <f t="shared" si="282"/>
        <v>0</v>
      </c>
      <c r="AP761" s="11" t="e">
        <f t="shared" si="283"/>
        <v>#N/A</v>
      </c>
      <c r="AQ761" s="11" t="str">
        <f t="shared" si="284"/>
        <v/>
      </c>
      <c r="AS761" s="202">
        <f t="shared" si="285"/>
        <v>0</v>
      </c>
      <c r="AT761" s="11" t="str">
        <f t="shared" si="286"/>
        <v/>
      </c>
      <c r="AW761" s="116"/>
      <c r="AX761" s="115" t="e">
        <f t="shared" si="287"/>
        <v>#VALUE!</v>
      </c>
      <c r="AY761" s="278" t="str">
        <f t="shared" si="288"/>
        <v/>
      </c>
      <c r="BC761" s="115" t="str">
        <f>IF(E761="","",_xlfn.XLOOKUP(E761,'Summarized Plan'!A:A,'Summarized Plan'!K:K))</f>
        <v/>
      </c>
    </row>
    <row r="762" spans="1:55" ht="14.4" customHeight="1">
      <c r="A762" s="190" t="str">
        <f>IF(L762="","",VLOOKUP(L762,'Truck Utilization'!B$3:C$300,2,FALSE))</f>
        <v/>
      </c>
      <c r="B762" s="191"/>
      <c r="C762" s="192" t="str">
        <f>IF($B762="","",VLOOKUP($B762,'DSR Attendance'!$A$3:$E$273,5,FALSE))</f>
        <v/>
      </c>
      <c r="D762" s="193"/>
      <c r="E762" s="637"/>
      <c r="F762" s="195"/>
      <c r="G762" s="195"/>
      <c r="H762" s="195"/>
      <c r="I762" s="196" t="str">
        <f>IF(E762="","",VLOOKUP(E762,'Summarized Plan'!A:B,2,0))</f>
        <v/>
      </c>
      <c r="J762" s="194"/>
      <c r="K762" s="194" t="s">
        <v>378</v>
      </c>
      <c r="L762" s="195"/>
      <c r="M762" s="194" t="str">
        <f t="shared" si="270"/>
        <v/>
      </c>
      <c r="N762" s="195" t="str">
        <f>IF(E762="","",VLOOKUP(E762,'Summarized Plan'!$A:$C,3,0))</f>
        <v/>
      </c>
      <c r="O762" s="195" t="str">
        <f>IF(E762="","",VLOOKUP(E762,'Summarized Plan'!$A:$G,7,0))</f>
        <v/>
      </c>
      <c r="P762" s="196"/>
      <c r="Q762" s="198">
        <f t="shared" si="271"/>
        <v>0</v>
      </c>
      <c r="R762" s="197" t="str">
        <f>IF($B762="","",VLOOKUP($Q762,'DSR Attendance'!$A$3:$D$179,4,FALSE))</f>
        <v/>
      </c>
      <c r="S762" s="197"/>
      <c r="T762" s="197">
        <f t="shared" si="272"/>
        <v>0</v>
      </c>
      <c r="U762" s="197">
        <f t="shared" si="273"/>
        <v>0</v>
      </c>
      <c r="V762" s="197" t="str">
        <f t="shared" si="274"/>
        <v/>
      </c>
      <c r="W762" s="197"/>
      <c r="X762" s="197" t="str">
        <f>_xlfn.IFNA(IF(L762="","",VLOOKUP(L762,'Truck Utilization'!B$3:D$147,3,FALSE)),"")</f>
        <v/>
      </c>
      <c r="Y762" s="197" t="str">
        <f>IF(X762="","",IF(E762="","",VLOOKUP(E762,'Summarized Plan'!$A:$E,5,0)))</f>
        <v/>
      </c>
      <c r="Z762" s="197">
        <f t="shared" si="275"/>
        <v>0</v>
      </c>
      <c r="AA762" s="197">
        <f t="shared" si="276"/>
        <v>0</v>
      </c>
      <c r="AB762" s="197" t="str">
        <f t="shared" si="277"/>
        <v/>
      </c>
      <c r="AC762" s="197"/>
      <c r="AD762" s="197">
        <f t="shared" si="278"/>
        <v>0</v>
      </c>
      <c r="AE762" s="197">
        <f t="shared" si="279"/>
        <v>0</v>
      </c>
      <c r="AF762" s="197" t="str">
        <f t="shared" si="280"/>
        <v/>
      </c>
      <c r="AG762" s="194"/>
      <c r="AH762" s="194"/>
      <c r="AI762" s="194"/>
      <c r="AJ762" s="193"/>
      <c r="AK762" s="199"/>
      <c r="AL762" s="194"/>
      <c r="AM762" s="115" t="e">
        <f t="shared" si="281"/>
        <v>#VALUE!</v>
      </c>
      <c r="AO762" s="11">
        <f t="shared" si="282"/>
        <v>0</v>
      </c>
      <c r="AP762" s="11" t="e">
        <f t="shared" si="283"/>
        <v>#N/A</v>
      </c>
      <c r="AQ762" s="11" t="str">
        <f t="shared" si="284"/>
        <v/>
      </c>
      <c r="AS762" s="202">
        <f t="shared" si="285"/>
        <v>0</v>
      </c>
      <c r="AT762" s="11" t="str">
        <f t="shared" si="286"/>
        <v/>
      </c>
      <c r="AW762" s="116"/>
      <c r="AX762" s="115" t="e">
        <f t="shared" si="287"/>
        <v>#VALUE!</v>
      </c>
      <c r="AY762" s="278" t="str">
        <f t="shared" si="288"/>
        <v/>
      </c>
      <c r="BC762" s="115" t="str">
        <f>IF(E762="","",_xlfn.XLOOKUP(E762,'Summarized Plan'!A:A,'Summarized Plan'!K:K))</f>
        <v/>
      </c>
    </row>
    <row r="763" spans="1:55" ht="14.4" customHeight="1">
      <c r="A763" s="190" t="str">
        <f>IF(L763="","",VLOOKUP(L763,'Truck Utilization'!B$3:C$300,2,FALSE))</f>
        <v/>
      </c>
      <c r="B763" s="191"/>
      <c r="C763" s="192" t="str">
        <f>IF($B763="","",VLOOKUP($B763,'DSR Attendance'!$A$3:$E$273,5,FALSE))</f>
        <v/>
      </c>
      <c r="D763" s="193"/>
      <c r="E763" s="637"/>
      <c r="F763" s="195"/>
      <c r="G763" s="195"/>
      <c r="H763" s="195"/>
      <c r="I763" s="196" t="str">
        <f>IF(E763="","",VLOOKUP(E763,'Summarized Plan'!A:B,2,0))</f>
        <v/>
      </c>
      <c r="J763" s="194"/>
      <c r="K763" s="194" t="s">
        <v>378</v>
      </c>
      <c r="L763" s="195"/>
      <c r="M763" s="194" t="str">
        <f t="shared" si="270"/>
        <v/>
      </c>
      <c r="N763" s="195" t="str">
        <f>IF(E763="","",VLOOKUP(E763,'Summarized Plan'!$A:$C,3,0))</f>
        <v/>
      </c>
      <c r="O763" s="195" t="str">
        <f>IF(E763="","",VLOOKUP(E763,'Summarized Plan'!$A:$G,7,0))</f>
        <v/>
      </c>
      <c r="P763" s="196"/>
      <c r="Q763" s="198">
        <f t="shared" si="271"/>
        <v>0</v>
      </c>
      <c r="R763" s="197" t="str">
        <f>IF($B763="","",VLOOKUP($Q763,'DSR Attendance'!$A$3:$D$179,4,FALSE))</f>
        <v/>
      </c>
      <c r="S763" s="197"/>
      <c r="T763" s="197">
        <f t="shared" si="272"/>
        <v>0</v>
      </c>
      <c r="U763" s="197">
        <f t="shared" si="273"/>
        <v>0</v>
      </c>
      <c r="V763" s="197" t="str">
        <f t="shared" si="274"/>
        <v/>
      </c>
      <c r="W763" s="197"/>
      <c r="X763" s="197" t="str">
        <f>_xlfn.IFNA(IF(L763="","",VLOOKUP(L763,'Truck Utilization'!B$3:D$147,3,FALSE)),"")</f>
        <v/>
      </c>
      <c r="Y763" s="197" t="str">
        <f>IF(X763="","",IF(E763="","",VLOOKUP(E763,'Summarized Plan'!$A:$E,5,0)))</f>
        <v/>
      </c>
      <c r="Z763" s="197">
        <f t="shared" si="275"/>
        <v>0</v>
      </c>
      <c r="AA763" s="197">
        <f t="shared" si="276"/>
        <v>0</v>
      </c>
      <c r="AB763" s="197" t="str">
        <f t="shared" si="277"/>
        <v/>
      </c>
      <c r="AC763" s="197"/>
      <c r="AD763" s="197">
        <f t="shared" si="278"/>
        <v>0</v>
      </c>
      <c r="AE763" s="197">
        <f t="shared" si="279"/>
        <v>0</v>
      </c>
      <c r="AF763" s="197" t="str">
        <f t="shared" si="280"/>
        <v/>
      </c>
      <c r="AG763" s="194"/>
      <c r="AH763" s="194"/>
      <c r="AI763" s="194"/>
      <c r="AJ763" s="193"/>
      <c r="AK763" s="199"/>
      <c r="AL763" s="194"/>
      <c r="AM763" s="115" t="e">
        <f t="shared" si="281"/>
        <v>#VALUE!</v>
      </c>
      <c r="AO763" s="11">
        <f t="shared" si="282"/>
        <v>0</v>
      </c>
      <c r="AP763" s="11" t="e">
        <f t="shared" si="283"/>
        <v>#N/A</v>
      </c>
      <c r="AQ763" s="11" t="str">
        <f t="shared" si="284"/>
        <v/>
      </c>
      <c r="AS763" s="202">
        <f t="shared" si="285"/>
        <v>0</v>
      </c>
      <c r="AT763" s="11" t="str">
        <f t="shared" si="286"/>
        <v/>
      </c>
      <c r="AW763" s="116"/>
      <c r="AX763" s="115" t="e">
        <f t="shared" si="287"/>
        <v>#VALUE!</v>
      </c>
      <c r="AY763" s="278" t="str">
        <f t="shared" si="288"/>
        <v/>
      </c>
      <c r="BC763" s="115" t="str">
        <f>IF(E763="","",_xlfn.XLOOKUP(E763,'Summarized Plan'!A:A,'Summarized Plan'!K:K))</f>
        <v/>
      </c>
    </row>
    <row r="764" spans="1:55" ht="14.4" customHeight="1">
      <c r="A764" s="190" t="str">
        <f>IF(L764="","",VLOOKUP(L764,'Truck Utilization'!B$3:C$300,2,FALSE))</f>
        <v/>
      </c>
      <c r="B764" s="191"/>
      <c r="C764" s="192" t="str">
        <f>IF($B764="","",VLOOKUP($B764,'DSR Attendance'!$A$3:$E$273,5,FALSE))</f>
        <v/>
      </c>
      <c r="D764" s="193"/>
      <c r="E764" s="637"/>
      <c r="F764" s="195"/>
      <c r="G764" s="195"/>
      <c r="H764" s="195"/>
      <c r="I764" s="196" t="str">
        <f>IF(E764="","",VLOOKUP(E764,'Summarized Plan'!A:B,2,0))</f>
        <v/>
      </c>
      <c r="J764" s="194"/>
      <c r="K764" s="194" t="s">
        <v>378</v>
      </c>
      <c r="L764" s="195"/>
      <c r="M764" s="194" t="str">
        <f t="shared" si="270"/>
        <v/>
      </c>
      <c r="N764" s="195" t="str">
        <f>IF(E764="","",VLOOKUP(E764,'Summarized Plan'!$A:$C,3,0))</f>
        <v/>
      </c>
      <c r="O764" s="195" t="str">
        <f>IF(E764="","",VLOOKUP(E764,'Summarized Plan'!$A:$G,7,0))</f>
        <v/>
      </c>
      <c r="P764" s="196"/>
      <c r="Q764" s="198">
        <f t="shared" si="271"/>
        <v>0</v>
      </c>
      <c r="R764" s="197" t="str">
        <f>IF($B764="","",VLOOKUP($Q764,'DSR Attendance'!$A$3:$D$179,4,FALSE))</f>
        <v/>
      </c>
      <c r="S764" s="197"/>
      <c r="T764" s="197">
        <f t="shared" si="272"/>
        <v>0</v>
      </c>
      <c r="U764" s="197">
        <f t="shared" si="273"/>
        <v>0</v>
      </c>
      <c r="V764" s="197" t="str">
        <f t="shared" si="274"/>
        <v/>
      </c>
      <c r="W764" s="197"/>
      <c r="X764" s="197" t="str">
        <f>_xlfn.IFNA(IF(L764="","",VLOOKUP(L764,'Truck Utilization'!B$3:D$147,3,FALSE)),"")</f>
        <v/>
      </c>
      <c r="Y764" s="197" t="str">
        <f>IF(X764="","",IF(E764="","",VLOOKUP(E764,'Summarized Plan'!$A:$E,5,0)))</f>
        <v/>
      </c>
      <c r="Z764" s="197">
        <f t="shared" si="275"/>
        <v>0</v>
      </c>
      <c r="AA764" s="197">
        <f t="shared" si="276"/>
        <v>0</v>
      </c>
      <c r="AB764" s="197" t="str">
        <f t="shared" si="277"/>
        <v/>
      </c>
      <c r="AC764" s="197"/>
      <c r="AD764" s="197">
        <f t="shared" si="278"/>
        <v>0</v>
      </c>
      <c r="AE764" s="197">
        <f t="shared" si="279"/>
        <v>0</v>
      </c>
      <c r="AF764" s="197" t="str">
        <f t="shared" si="280"/>
        <v/>
      </c>
      <c r="AG764" s="194"/>
      <c r="AH764" s="194"/>
      <c r="AI764" s="194"/>
      <c r="AJ764" s="193"/>
      <c r="AK764" s="199"/>
      <c r="AL764" s="194"/>
      <c r="AM764" s="115" t="e">
        <f t="shared" si="281"/>
        <v>#VALUE!</v>
      </c>
      <c r="AO764" s="11">
        <f t="shared" si="282"/>
        <v>0</v>
      </c>
      <c r="AP764" s="11" t="e">
        <f t="shared" si="283"/>
        <v>#N/A</v>
      </c>
      <c r="AQ764" s="11" t="str">
        <f t="shared" si="284"/>
        <v/>
      </c>
      <c r="AS764" s="202">
        <f t="shared" si="285"/>
        <v>0</v>
      </c>
      <c r="AT764" s="11" t="str">
        <f t="shared" si="286"/>
        <v/>
      </c>
      <c r="AW764" s="116"/>
      <c r="AX764" s="115" t="e">
        <f t="shared" si="287"/>
        <v>#VALUE!</v>
      </c>
      <c r="AY764" s="278" t="str">
        <f t="shared" si="288"/>
        <v/>
      </c>
      <c r="BC764" s="115" t="str">
        <f>IF(E764="","",_xlfn.XLOOKUP(E764,'Summarized Plan'!A:A,'Summarized Plan'!K:K))</f>
        <v/>
      </c>
    </row>
    <row r="765" spans="1:55" ht="14.4" customHeight="1">
      <c r="A765" s="190" t="str">
        <f>IF(L765="","",VLOOKUP(L765,'Truck Utilization'!B$3:C$300,2,FALSE))</f>
        <v/>
      </c>
      <c r="B765" s="191"/>
      <c r="C765" s="192" t="str">
        <f>IF($B765="","",VLOOKUP($B765,'DSR Attendance'!$A$3:$E$273,5,FALSE))</f>
        <v/>
      </c>
      <c r="D765" s="193"/>
      <c r="E765" s="637"/>
      <c r="F765" s="195"/>
      <c r="G765" s="195"/>
      <c r="H765" s="195"/>
      <c r="I765" s="196" t="str">
        <f>IF(E765="","",VLOOKUP(E765,'Summarized Plan'!A:B,2,0))</f>
        <v/>
      </c>
      <c r="J765" s="194"/>
      <c r="K765" s="194" t="s">
        <v>378</v>
      </c>
      <c r="L765" s="195"/>
      <c r="M765" s="194" t="str">
        <f t="shared" si="270"/>
        <v/>
      </c>
      <c r="N765" s="195" t="str">
        <f>IF(E765="","",VLOOKUP(E765,'Summarized Plan'!$A:$C,3,0))</f>
        <v/>
      </c>
      <c r="O765" s="195" t="str">
        <f>IF(E765="","",VLOOKUP(E765,'Summarized Plan'!$A:$G,7,0))</f>
        <v/>
      </c>
      <c r="P765" s="196"/>
      <c r="Q765" s="198">
        <f t="shared" si="271"/>
        <v>0</v>
      </c>
      <c r="R765" s="197" t="str">
        <f>IF($B765="","",VLOOKUP($Q765,'DSR Attendance'!$A$3:$D$179,4,FALSE))</f>
        <v/>
      </c>
      <c r="S765" s="197"/>
      <c r="T765" s="197">
        <f t="shared" si="272"/>
        <v>0</v>
      </c>
      <c r="U765" s="197">
        <f t="shared" si="273"/>
        <v>0</v>
      </c>
      <c r="V765" s="197" t="str">
        <f t="shared" si="274"/>
        <v/>
      </c>
      <c r="W765" s="197"/>
      <c r="X765" s="197" t="str">
        <f>_xlfn.IFNA(IF(L765="","",VLOOKUP(L765,'Truck Utilization'!B$3:D$147,3,FALSE)),"")</f>
        <v/>
      </c>
      <c r="Y765" s="197" t="str">
        <f>IF(X765="","",IF(E765="","",VLOOKUP(E765,'Summarized Plan'!$A:$E,5,0)))</f>
        <v/>
      </c>
      <c r="Z765" s="197">
        <f t="shared" si="275"/>
        <v>0</v>
      </c>
      <c r="AA765" s="197">
        <f t="shared" si="276"/>
        <v>0</v>
      </c>
      <c r="AB765" s="197" t="str">
        <f t="shared" si="277"/>
        <v/>
      </c>
      <c r="AC765" s="197"/>
      <c r="AD765" s="197">
        <f t="shared" si="278"/>
        <v>0</v>
      </c>
      <c r="AE765" s="197">
        <f t="shared" si="279"/>
        <v>0</v>
      </c>
      <c r="AF765" s="197" t="str">
        <f t="shared" si="280"/>
        <v/>
      </c>
      <c r="AG765" s="194"/>
      <c r="AH765" s="194"/>
      <c r="AI765" s="194"/>
      <c r="AJ765" s="193"/>
      <c r="AK765" s="199"/>
      <c r="AL765" s="194"/>
      <c r="AM765" s="115" t="e">
        <f t="shared" si="281"/>
        <v>#VALUE!</v>
      </c>
      <c r="AO765" s="11">
        <f t="shared" si="282"/>
        <v>0</v>
      </c>
      <c r="AP765" s="11" t="e">
        <f t="shared" si="283"/>
        <v>#N/A</v>
      </c>
      <c r="AQ765" s="11" t="str">
        <f t="shared" si="284"/>
        <v/>
      </c>
      <c r="AS765" s="202">
        <f t="shared" si="285"/>
        <v>0</v>
      </c>
      <c r="AT765" s="11" t="str">
        <f t="shared" si="286"/>
        <v/>
      </c>
      <c r="AW765" s="116"/>
      <c r="AX765" s="115" t="e">
        <f t="shared" si="287"/>
        <v>#VALUE!</v>
      </c>
      <c r="AY765" s="278" t="str">
        <f t="shared" si="288"/>
        <v/>
      </c>
      <c r="BC765" s="115" t="str">
        <f>IF(E765="","",_xlfn.XLOOKUP(E765,'Summarized Plan'!A:A,'Summarized Plan'!K:K))</f>
        <v/>
      </c>
    </row>
    <row r="766" spans="1:55" ht="14.4" customHeight="1">
      <c r="A766" s="190" t="str">
        <f>IF(L766="","",VLOOKUP(L766,'Truck Utilization'!B$3:C$300,2,FALSE))</f>
        <v/>
      </c>
      <c r="B766" s="191"/>
      <c r="C766" s="192" t="str">
        <f>IF($B766="","",VLOOKUP($B766,'DSR Attendance'!$A$3:$E$273,5,FALSE))</f>
        <v/>
      </c>
      <c r="D766" s="193"/>
      <c r="E766" s="637"/>
      <c r="F766" s="195"/>
      <c r="G766" s="195"/>
      <c r="H766" s="195"/>
      <c r="I766" s="196" t="str">
        <f>IF(E766="","",VLOOKUP(E766,'Summarized Plan'!A:B,2,0))</f>
        <v/>
      </c>
      <c r="J766" s="194"/>
      <c r="K766" s="194" t="s">
        <v>378</v>
      </c>
      <c r="L766" s="195"/>
      <c r="M766" s="194" t="str">
        <f t="shared" si="270"/>
        <v/>
      </c>
      <c r="N766" s="195" t="str">
        <f>IF(E766="","",VLOOKUP(E766,'Summarized Plan'!$A:$C,3,0))</f>
        <v/>
      </c>
      <c r="O766" s="195" t="str">
        <f>IF(E766="","",VLOOKUP(E766,'Summarized Plan'!$A:$G,7,0))</f>
        <v/>
      </c>
      <c r="P766" s="196"/>
      <c r="Q766" s="198">
        <f t="shared" si="271"/>
        <v>0</v>
      </c>
      <c r="R766" s="197" t="str">
        <f>IF($B766="","",VLOOKUP($Q766,'DSR Attendance'!$A$3:$D$179,4,FALSE))</f>
        <v/>
      </c>
      <c r="S766" s="197"/>
      <c r="T766" s="197">
        <f t="shared" si="272"/>
        <v>0</v>
      </c>
      <c r="U766" s="197">
        <f t="shared" si="273"/>
        <v>0</v>
      </c>
      <c r="V766" s="197" t="str">
        <f t="shared" si="274"/>
        <v/>
      </c>
      <c r="W766" s="197"/>
      <c r="X766" s="197" t="str">
        <f>_xlfn.IFNA(IF(L766="","",VLOOKUP(L766,'Truck Utilization'!B$3:D$147,3,FALSE)),"")</f>
        <v/>
      </c>
      <c r="Y766" s="197" t="str">
        <f>IF(X766="","",IF(E766="","",VLOOKUP(E766,'Summarized Plan'!$A:$E,5,0)))</f>
        <v/>
      </c>
      <c r="Z766" s="197">
        <f t="shared" si="275"/>
        <v>0</v>
      </c>
      <c r="AA766" s="197">
        <f t="shared" si="276"/>
        <v>0</v>
      </c>
      <c r="AB766" s="197" t="str">
        <f t="shared" si="277"/>
        <v/>
      </c>
      <c r="AC766" s="197"/>
      <c r="AD766" s="197">
        <f t="shared" si="278"/>
        <v>0</v>
      </c>
      <c r="AE766" s="197">
        <f t="shared" si="279"/>
        <v>0</v>
      </c>
      <c r="AF766" s="197" t="str">
        <f t="shared" si="280"/>
        <v/>
      </c>
      <c r="AG766" s="194"/>
      <c r="AH766" s="194"/>
      <c r="AI766" s="194"/>
      <c r="AJ766" s="193"/>
      <c r="AK766" s="199"/>
      <c r="AL766" s="194"/>
      <c r="AM766" s="115" t="e">
        <f t="shared" si="281"/>
        <v>#VALUE!</v>
      </c>
      <c r="AO766" s="11">
        <f t="shared" si="282"/>
        <v>0</v>
      </c>
      <c r="AP766" s="11" t="e">
        <f t="shared" si="283"/>
        <v>#N/A</v>
      </c>
      <c r="AQ766" s="11" t="str">
        <f t="shared" si="284"/>
        <v/>
      </c>
      <c r="AS766" s="202">
        <f t="shared" si="285"/>
        <v>0</v>
      </c>
      <c r="AT766" s="11" t="str">
        <f t="shared" si="286"/>
        <v/>
      </c>
      <c r="AW766" s="116"/>
      <c r="AX766" s="115" t="e">
        <f t="shared" si="287"/>
        <v>#VALUE!</v>
      </c>
      <c r="AY766" s="278" t="str">
        <f t="shared" si="288"/>
        <v/>
      </c>
      <c r="BC766" s="115" t="str">
        <f>IF(E766="","",_xlfn.XLOOKUP(E766,'Summarized Plan'!A:A,'Summarized Plan'!K:K))</f>
        <v/>
      </c>
    </row>
    <row r="767" spans="1:55" ht="14.4" customHeight="1">
      <c r="A767" s="190" t="str">
        <f>IF(L767="","",VLOOKUP(L767,'Truck Utilization'!B$3:C$300,2,FALSE))</f>
        <v/>
      </c>
      <c r="B767" s="191"/>
      <c r="C767" s="192" t="str">
        <f>IF($B767="","",VLOOKUP($B767,'DSR Attendance'!$A$3:$E$273,5,FALSE))</f>
        <v/>
      </c>
      <c r="D767" s="193"/>
      <c r="E767" s="637"/>
      <c r="F767" s="195"/>
      <c r="G767" s="195"/>
      <c r="H767" s="195"/>
      <c r="I767" s="196" t="str">
        <f>IF(E767="","",VLOOKUP(E767,'Summarized Plan'!A:B,2,0))</f>
        <v/>
      </c>
      <c r="J767" s="194"/>
      <c r="K767" s="194" t="s">
        <v>378</v>
      </c>
      <c r="L767" s="195"/>
      <c r="M767" s="194" t="str">
        <f t="shared" si="270"/>
        <v/>
      </c>
      <c r="N767" s="195" t="str">
        <f>IF(E767="","",VLOOKUP(E767,'Summarized Plan'!$A:$C,3,0))</f>
        <v/>
      </c>
      <c r="O767" s="195" t="str">
        <f>IF(E767="","",VLOOKUP(E767,'Summarized Plan'!$A:$G,7,0))</f>
        <v/>
      </c>
      <c r="P767" s="196"/>
      <c r="Q767" s="198">
        <f t="shared" si="271"/>
        <v>0</v>
      </c>
      <c r="R767" s="197" t="str">
        <f>IF($B767="","",VLOOKUP($Q767,'DSR Attendance'!$A$3:$D$179,4,FALSE))</f>
        <v/>
      </c>
      <c r="S767" s="197"/>
      <c r="T767" s="197">
        <f t="shared" si="272"/>
        <v>0</v>
      </c>
      <c r="U767" s="197">
        <f t="shared" si="273"/>
        <v>0</v>
      </c>
      <c r="V767" s="197" t="str">
        <f t="shared" si="274"/>
        <v/>
      </c>
      <c r="W767" s="197"/>
      <c r="X767" s="197" t="str">
        <f>_xlfn.IFNA(IF(L767="","",VLOOKUP(L767,'Truck Utilization'!B$3:D$147,3,FALSE)),"")</f>
        <v/>
      </c>
      <c r="Y767" s="197" t="str">
        <f>IF(X767="","",IF(E767="","",VLOOKUP(E767,'Summarized Plan'!$A:$E,5,0)))</f>
        <v/>
      </c>
      <c r="Z767" s="197">
        <f t="shared" si="275"/>
        <v>0</v>
      </c>
      <c r="AA767" s="197">
        <f t="shared" si="276"/>
        <v>0</v>
      </c>
      <c r="AB767" s="197" t="str">
        <f t="shared" si="277"/>
        <v/>
      </c>
      <c r="AC767" s="197"/>
      <c r="AD767" s="197">
        <f t="shared" si="278"/>
        <v>0</v>
      </c>
      <c r="AE767" s="197">
        <f t="shared" si="279"/>
        <v>0</v>
      </c>
      <c r="AF767" s="197" t="str">
        <f t="shared" si="280"/>
        <v/>
      </c>
      <c r="AG767" s="194"/>
      <c r="AH767" s="194"/>
      <c r="AI767" s="194"/>
      <c r="AJ767" s="193"/>
      <c r="AK767" s="199"/>
      <c r="AL767" s="194"/>
      <c r="AM767" s="115" t="e">
        <f t="shared" si="281"/>
        <v>#VALUE!</v>
      </c>
      <c r="AO767" s="11">
        <f t="shared" si="282"/>
        <v>0</v>
      </c>
      <c r="AP767" s="11" t="e">
        <f t="shared" si="283"/>
        <v>#N/A</v>
      </c>
      <c r="AQ767" s="11" t="str">
        <f t="shared" si="284"/>
        <v/>
      </c>
      <c r="AS767" s="202">
        <f t="shared" si="285"/>
        <v>0</v>
      </c>
      <c r="AT767" s="11" t="str">
        <f t="shared" si="286"/>
        <v/>
      </c>
      <c r="AW767" s="116"/>
      <c r="AX767" s="115" t="e">
        <f t="shared" si="287"/>
        <v>#VALUE!</v>
      </c>
      <c r="AY767" s="278" t="str">
        <f t="shared" si="288"/>
        <v/>
      </c>
      <c r="BC767" s="115" t="str">
        <f>IF(E767="","",_xlfn.XLOOKUP(E767,'Summarized Plan'!A:A,'Summarized Plan'!K:K))</f>
        <v/>
      </c>
    </row>
    <row r="768" spans="1:55" ht="14.4" customHeight="1">
      <c r="A768" s="190" t="str">
        <f>IF(L768="","",VLOOKUP(L768,'Truck Utilization'!B$3:C$300,2,FALSE))</f>
        <v/>
      </c>
      <c r="B768" s="191"/>
      <c r="C768" s="192" t="str">
        <f>IF($B768="","",VLOOKUP($B768,'DSR Attendance'!$A$3:$E$273,5,FALSE))</f>
        <v/>
      </c>
      <c r="D768" s="193"/>
      <c r="E768" s="637"/>
      <c r="F768" s="195"/>
      <c r="G768" s="195"/>
      <c r="H768" s="195"/>
      <c r="I768" s="196" t="str">
        <f>IF(E768="","",VLOOKUP(E768,'Summarized Plan'!A:B,2,0))</f>
        <v/>
      </c>
      <c r="J768" s="194"/>
      <c r="K768" s="194" t="s">
        <v>378</v>
      </c>
      <c r="L768" s="195"/>
      <c r="M768" s="194" t="str">
        <f t="shared" si="270"/>
        <v/>
      </c>
      <c r="N768" s="195" t="str">
        <f>IF(E768="","",VLOOKUP(E768,'Summarized Plan'!$A:$C,3,0))</f>
        <v/>
      </c>
      <c r="O768" s="195" t="str">
        <f>IF(E768="","",VLOOKUP(E768,'Summarized Plan'!$A:$G,7,0))</f>
        <v/>
      </c>
      <c r="P768" s="196"/>
      <c r="Q768" s="198">
        <f t="shared" si="271"/>
        <v>0</v>
      </c>
      <c r="R768" s="197" t="str">
        <f>IF($B768="","",VLOOKUP($Q768,'DSR Attendance'!$A$3:$D$179,4,FALSE))</f>
        <v/>
      </c>
      <c r="S768" s="197"/>
      <c r="T768" s="197">
        <f t="shared" si="272"/>
        <v>0</v>
      </c>
      <c r="U768" s="197">
        <f t="shared" si="273"/>
        <v>0</v>
      </c>
      <c r="V768" s="197" t="str">
        <f t="shared" si="274"/>
        <v/>
      </c>
      <c r="W768" s="197"/>
      <c r="X768" s="197" t="str">
        <f>_xlfn.IFNA(IF(L768="","",VLOOKUP(L768,'Truck Utilization'!B$3:D$147,3,FALSE)),"")</f>
        <v/>
      </c>
      <c r="Y768" s="197" t="str">
        <f>IF(X768="","",IF(E768="","",VLOOKUP(E768,'Summarized Plan'!$A:$E,5,0)))</f>
        <v/>
      </c>
      <c r="Z768" s="197">
        <f t="shared" si="275"/>
        <v>0</v>
      </c>
      <c r="AA768" s="197">
        <f t="shared" si="276"/>
        <v>0</v>
      </c>
      <c r="AB768" s="197" t="str">
        <f t="shared" si="277"/>
        <v/>
      </c>
      <c r="AC768" s="197"/>
      <c r="AD768" s="197">
        <f t="shared" si="278"/>
        <v>0</v>
      </c>
      <c r="AE768" s="197">
        <f t="shared" si="279"/>
        <v>0</v>
      </c>
      <c r="AF768" s="197" t="str">
        <f t="shared" si="280"/>
        <v/>
      </c>
      <c r="AG768" s="194"/>
      <c r="AH768" s="194"/>
      <c r="AI768" s="194"/>
      <c r="AJ768" s="193"/>
      <c r="AK768" s="199"/>
      <c r="AL768" s="194"/>
      <c r="AM768" s="115" t="e">
        <f t="shared" si="281"/>
        <v>#VALUE!</v>
      </c>
      <c r="AO768" s="11">
        <f t="shared" si="282"/>
        <v>0</v>
      </c>
      <c r="AP768" s="11" t="e">
        <f t="shared" si="283"/>
        <v>#N/A</v>
      </c>
      <c r="AQ768" s="11" t="str">
        <f t="shared" si="284"/>
        <v/>
      </c>
      <c r="AS768" s="202">
        <f t="shared" si="285"/>
        <v>0</v>
      </c>
      <c r="AT768" s="11" t="str">
        <f t="shared" si="286"/>
        <v/>
      </c>
      <c r="AW768" s="116"/>
      <c r="AX768" s="115" t="e">
        <f t="shared" si="287"/>
        <v>#VALUE!</v>
      </c>
      <c r="AY768" s="278" t="str">
        <f t="shared" si="288"/>
        <v/>
      </c>
      <c r="BC768" s="115" t="str">
        <f>IF(E768="","",_xlfn.XLOOKUP(E768,'Summarized Plan'!A:A,'Summarized Plan'!K:K))</f>
        <v/>
      </c>
    </row>
    <row r="769" spans="1:55" ht="14.4" customHeight="1">
      <c r="A769" s="190" t="str">
        <f>IF(L769="","",VLOOKUP(L769,'Truck Utilization'!B$3:C$300,2,FALSE))</f>
        <v/>
      </c>
      <c r="B769" s="191"/>
      <c r="C769" s="192" t="str">
        <f>IF($B769="","",VLOOKUP($B769,'DSR Attendance'!$A$3:$E$273,5,FALSE))</f>
        <v/>
      </c>
      <c r="D769" s="193"/>
      <c r="E769" s="637"/>
      <c r="F769" s="195"/>
      <c r="G769" s="195"/>
      <c r="H769" s="195"/>
      <c r="I769" s="196" t="str">
        <f>IF(E769="","",VLOOKUP(E769,'Summarized Plan'!A:B,2,0))</f>
        <v/>
      </c>
      <c r="J769" s="194"/>
      <c r="K769" s="194" t="s">
        <v>378</v>
      </c>
      <c r="L769" s="195"/>
      <c r="M769" s="194" t="str">
        <f t="shared" si="270"/>
        <v/>
      </c>
      <c r="N769" s="195" t="str">
        <f>IF(E769="","",VLOOKUP(E769,'Summarized Plan'!$A:$C,3,0))</f>
        <v/>
      </c>
      <c r="O769" s="195" t="str">
        <f>IF(E769="","",VLOOKUP(E769,'Summarized Plan'!$A:$G,7,0))</f>
        <v/>
      </c>
      <c r="P769" s="196"/>
      <c r="Q769" s="198">
        <f t="shared" si="271"/>
        <v>0</v>
      </c>
      <c r="R769" s="197" t="str">
        <f>IF($B769="","",VLOOKUP($Q769,'DSR Attendance'!$A$3:$D$179,4,FALSE))</f>
        <v/>
      </c>
      <c r="S769" s="197"/>
      <c r="T769" s="197">
        <f t="shared" si="272"/>
        <v>0</v>
      </c>
      <c r="U769" s="197">
        <f t="shared" si="273"/>
        <v>0</v>
      </c>
      <c r="V769" s="197" t="str">
        <f t="shared" si="274"/>
        <v/>
      </c>
      <c r="W769" s="197"/>
      <c r="X769" s="197" t="str">
        <f>_xlfn.IFNA(IF(L769="","",VLOOKUP(L769,'Truck Utilization'!B$3:D$147,3,FALSE)),"")</f>
        <v/>
      </c>
      <c r="Y769" s="197" t="str">
        <f>IF(X769="","",IF(E769="","",VLOOKUP(E769,'Summarized Plan'!$A:$E,5,0)))</f>
        <v/>
      </c>
      <c r="Z769" s="197">
        <f t="shared" si="275"/>
        <v>0</v>
      </c>
      <c r="AA769" s="197">
        <f t="shared" si="276"/>
        <v>0</v>
      </c>
      <c r="AB769" s="197" t="str">
        <f t="shared" si="277"/>
        <v/>
      </c>
      <c r="AC769" s="197"/>
      <c r="AD769" s="197">
        <f t="shared" si="278"/>
        <v>0</v>
      </c>
      <c r="AE769" s="197">
        <f t="shared" si="279"/>
        <v>0</v>
      </c>
      <c r="AF769" s="197" t="str">
        <f t="shared" si="280"/>
        <v/>
      </c>
      <c r="AG769" s="194"/>
      <c r="AH769" s="194"/>
      <c r="AI769" s="194"/>
      <c r="AJ769" s="193"/>
      <c r="AK769" s="199"/>
      <c r="AL769" s="194"/>
      <c r="AM769" s="115" t="e">
        <f t="shared" si="281"/>
        <v>#VALUE!</v>
      </c>
      <c r="AO769" s="11">
        <f t="shared" si="282"/>
        <v>0</v>
      </c>
      <c r="AP769" s="11" t="e">
        <f t="shared" si="283"/>
        <v>#N/A</v>
      </c>
      <c r="AQ769" s="11" t="str">
        <f t="shared" si="284"/>
        <v/>
      </c>
      <c r="AS769" s="202">
        <f t="shared" si="285"/>
        <v>0</v>
      </c>
      <c r="AT769" s="11" t="str">
        <f t="shared" si="286"/>
        <v/>
      </c>
      <c r="AW769" s="116"/>
      <c r="AX769" s="115" t="e">
        <f t="shared" si="287"/>
        <v>#VALUE!</v>
      </c>
      <c r="AY769" s="278" t="str">
        <f t="shared" si="288"/>
        <v/>
      </c>
      <c r="BC769" s="115" t="str">
        <f>IF(E769="","",_xlfn.XLOOKUP(E769,'Summarized Plan'!A:A,'Summarized Plan'!K:K))</f>
        <v/>
      </c>
    </row>
    <row r="770" spans="1:55" ht="14.4" customHeight="1">
      <c r="A770" s="190" t="str">
        <f>IF(L770="","",VLOOKUP(L770,'Truck Utilization'!B$3:C$300,2,FALSE))</f>
        <v/>
      </c>
      <c r="B770" s="191"/>
      <c r="C770" s="192" t="str">
        <f>IF($B770="","",VLOOKUP($B770,'DSR Attendance'!$A$3:$E$273,5,FALSE))</f>
        <v/>
      </c>
      <c r="D770" s="193"/>
      <c r="E770" s="637"/>
      <c r="F770" s="195"/>
      <c r="G770" s="195"/>
      <c r="H770" s="195"/>
      <c r="I770" s="196" t="str">
        <f>IF(E770="","",VLOOKUP(E770,'Summarized Plan'!A:B,2,0))</f>
        <v/>
      </c>
      <c r="J770" s="194"/>
      <c r="K770" s="194" t="s">
        <v>378</v>
      </c>
      <c r="L770" s="195"/>
      <c r="M770" s="194" t="str">
        <f t="shared" si="270"/>
        <v/>
      </c>
      <c r="N770" s="195" t="str">
        <f>IF(E770="","",VLOOKUP(E770,'Summarized Plan'!$A:$C,3,0))</f>
        <v/>
      </c>
      <c r="O770" s="195" t="str">
        <f>IF(E770="","",VLOOKUP(E770,'Summarized Plan'!$A:$G,7,0))</f>
        <v/>
      </c>
      <c r="P770" s="196"/>
      <c r="Q770" s="198">
        <f t="shared" si="271"/>
        <v>0</v>
      </c>
      <c r="R770" s="197" t="str">
        <f>IF($B770="","",VLOOKUP($Q770,'DSR Attendance'!$A$3:$D$179,4,FALSE))</f>
        <v/>
      </c>
      <c r="S770" s="197"/>
      <c r="T770" s="197">
        <f t="shared" si="272"/>
        <v>0</v>
      </c>
      <c r="U770" s="197">
        <f t="shared" si="273"/>
        <v>0</v>
      </c>
      <c r="V770" s="197" t="str">
        <f t="shared" si="274"/>
        <v/>
      </c>
      <c r="W770" s="197"/>
      <c r="X770" s="197" t="str">
        <f>_xlfn.IFNA(IF(L770="","",VLOOKUP(L770,'Truck Utilization'!B$3:D$147,3,FALSE)),"")</f>
        <v/>
      </c>
      <c r="Y770" s="197" t="str">
        <f>IF(X770="","",IF(E770="","",VLOOKUP(E770,'Summarized Plan'!$A:$E,5,0)))</f>
        <v/>
      </c>
      <c r="Z770" s="197">
        <f t="shared" si="275"/>
        <v>0</v>
      </c>
      <c r="AA770" s="197">
        <f t="shared" si="276"/>
        <v>0</v>
      </c>
      <c r="AB770" s="197" t="str">
        <f t="shared" si="277"/>
        <v/>
      </c>
      <c r="AC770" s="197"/>
      <c r="AD770" s="197">
        <f t="shared" si="278"/>
        <v>0</v>
      </c>
      <c r="AE770" s="197">
        <f t="shared" si="279"/>
        <v>0</v>
      </c>
      <c r="AF770" s="197" t="str">
        <f t="shared" si="280"/>
        <v/>
      </c>
      <c r="AG770" s="194"/>
      <c r="AH770" s="194"/>
      <c r="AI770" s="194"/>
      <c r="AJ770" s="193"/>
      <c r="AK770" s="199"/>
      <c r="AL770" s="194"/>
      <c r="AM770" s="115" t="e">
        <f t="shared" si="281"/>
        <v>#VALUE!</v>
      </c>
      <c r="AO770" s="11">
        <f t="shared" si="282"/>
        <v>0</v>
      </c>
      <c r="AP770" s="11" t="e">
        <f t="shared" si="283"/>
        <v>#N/A</v>
      </c>
      <c r="AQ770" s="11" t="str">
        <f t="shared" si="284"/>
        <v/>
      </c>
      <c r="AS770" s="202">
        <f t="shared" si="285"/>
        <v>0</v>
      </c>
      <c r="AT770" s="11" t="str">
        <f t="shared" si="286"/>
        <v/>
      </c>
      <c r="AW770" s="116"/>
      <c r="AX770" s="115" t="e">
        <f t="shared" si="287"/>
        <v>#VALUE!</v>
      </c>
      <c r="AY770" s="278" t="str">
        <f t="shared" si="288"/>
        <v/>
      </c>
      <c r="BC770" s="115" t="str">
        <f>IF(E770="","",_xlfn.XLOOKUP(E770,'Summarized Plan'!A:A,'Summarized Plan'!K:K))</f>
        <v/>
      </c>
    </row>
    <row r="771" spans="1:55" ht="14.4" customHeight="1">
      <c r="A771" s="190" t="str">
        <f>IF(L771="","",VLOOKUP(L771,'Truck Utilization'!B$3:C$300,2,FALSE))</f>
        <v/>
      </c>
      <c r="B771" s="191"/>
      <c r="C771" s="192" t="str">
        <f>IF($B771="","",VLOOKUP($B771,'DSR Attendance'!$A$3:$E$273,5,FALSE))</f>
        <v/>
      </c>
      <c r="D771" s="193"/>
      <c r="E771" s="637"/>
      <c r="F771" s="195"/>
      <c r="G771" s="195"/>
      <c r="H771" s="195"/>
      <c r="I771" s="196" t="str">
        <f>IF(E771="","",VLOOKUP(E771,'Summarized Plan'!A:B,2,0))</f>
        <v/>
      </c>
      <c r="J771" s="194"/>
      <c r="K771" s="194" t="s">
        <v>378</v>
      </c>
      <c r="L771" s="195"/>
      <c r="M771" s="194" t="str">
        <f t="shared" si="270"/>
        <v/>
      </c>
      <c r="N771" s="195" t="str">
        <f>IF(E771="","",VLOOKUP(E771,'Summarized Plan'!$A:$C,3,0))</f>
        <v/>
      </c>
      <c r="O771" s="195" t="str">
        <f>IF(E771="","",VLOOKUP(E771,'Summarized Plan'!$A:$G,7,0))</f>
        <v/>
      </c>
      <c r="P771" s="196"/>
      <c r="Q771" s="198">
        <f t="shared" si="271"/>
        <v>0</v>
      </c>
      <c r="R771" s="197" t="str">
        <f>IF($B771="","",VLOOKUP($Q771,'DSR Attendance'!$A$3:$D$179,4,FALSE))</f>
        <v/>
      </c>
      <c r="S771" s="197"/>
      <c r="T771" s="197">
        <f t="shared" si="272"/>
        <v>0</v>
      </c>
      <c r="U771" s="197">
        <f t="shared" si="273"/>
        <v>0</v>
      </c>
      <c r="V771" s="197" t="str">
        <f t="shared" si="274"/>
        <v/>
      </c>
      <c r="W771" s="197"/>
      <c r="X771" s="197" t="str">
        <f>_xlfn.IFNA(IF(L771="","",VLOOKUP(L771,'Truck Utilization'!B$3:D$147,3,FALSE)),"")</f>
        <v/>
      </c>
      <c r="Y771" s="197" t="str">
        <f>IF(X771="","",IF(E771="","",VLOOKUP(E771,'Summarized Plan'!$A:$E,5,0)))</f>
        <v/>
      </c>
      <c r="Z771" s="197">
        <f t="shared" si="275"/>
        <v>0</v>
      </c>
      <c r="AA771" s="197">
        <f t="shared" si="276"/>
        <v>0</v>
      </c>
      <c r="AB771" s="197" t="str">
        <f t="shared" si="277"/>
        <v/>
      </c>
      <c r="AC771" s="197"/>
      <c r="AD771" s="197">
        <f t="shared" si="278"/>
        <v>0</v>
      </c>
      <c r="AE771" s="197">
        <f t="shared" si="279"/>
        <v>0</v>
      </c>
      <c r="AF771" s="197" t="str">
        <f t="shared" si="280"/>
        <v/>
      </c>
      <c r="AG771" s="194"/>
      <c r="AH771" s="194"/>
      <c r="AI771" s="194"/>
      <c r="AJ771" s="193"/>
      <c r="AK771" s="199"/>
      <c r="AL771" s="194"/>
      <c r="AM771" s="115" t="e">
        <f t="shared" si="281"/>
        <v>#VALUE!</v>
      </c>
      <c r="AO771" s="11">
        <f t="shared" si="282"/>
        <v>0</v>
      </c>
      <c r="AP771" s="11" t="e">
        <f t="shared" si="283"/>
        <v>#N/A</v>
      </c>
      <c r="AQ771" s="11" t="str">
        <f t="shared" si="284"/>
        <v/>
      </c>
      <c r="AS771" s="202">
        <f t="shared" si="285"/>
        <v>0</v>
      </c>
      <c r="AT771" s="11" t="str">
        <f t="shared" si="286"/>
        <v/>
      </c>
      <c r="AW771" s="116"/>
      <c r="AX771" s="115" t="e">
        <f t="shared" si="287"/>
        <v>#VALUE!</v>
      </c>
      <c r="AY771" s="278" t="str">
        <f t="shared" si="288"/>
        <v/>
      </c>
      <c r="BC771" s="115" t="str">
        <f>IF(E771="","",_xlfn.XLOOKUP(E771,'Summarized Plan'!A:A,'Summarized Plan'!K:K))</f>
        <v/>
      </c>
    </row>
    <row r="772" spans="1:55" ht="14.4" customHeight="1">
      <c r="A772" s="190" t="str">
        <f>IF(L772="","",VLOOKUP(L772,'Truck Utilization'!B$3:C$300,2,FALSE))</f>
        <v/>
      </c>
      <c r="B772" s="191"/>
      <c r="C772" s="192" t="str">
        <f>IF($B772="","",VLOOKUP($B772,'DSR Attendance'!$A$3:$E$273,5,FALSE))</f>
        <v/>
      </c>
      <c r="D772" s="193"/>
      <c r="E772" s="637"/>
      <c r="F772" s="195"/>
      <c r="G772" s="195"/>
      <c r="H772" s="195"/>
      <c r="I772" s="196" t="str">
        <f>IF(E772="","",VLOOKUP(E772,'Summarized Plan'!A:B,2,0))</f>
        <v/>
      </c>
      <c r="J772" s="194"/>
      <c r="K772" s="194" t="s">
        <v>378</v>
      </c>
      <c r="L772" s="195"/>
      <c r="M772" s="194" t="str">
        <f t="shared" si="270"/>
        <v/>
      </c>
      <c r="N772" s="195" t="str">
        <f>IF(E772="","",VLOOKUP(E772,'Summarized Plan'!$A:$C,3,0))</f>
        <v/>
      </c>
      <c r="O772" s="195" t="str">
        <f>IF(E772="","",VLOOKUP(E772,'Summarized Plan'!$A:$G,7,0))</f>
        <v/>
      </c>
      <c r="P772" s="196"/>
      <c r="Q772" s="198">
        <f t="shared" si="271"/>
        <v>0</v>
      </c>
      <c r="R772" s="197" t="str">
        <f>IF($B772="","",VLOOKUP($Q772,'DSR Attendance'!$A$3:$D$179,4,FALSE))</f>
        <v/>
      </c>
      <c r="S772" s="197"/>
      <c r="T772" s="197">
        <f t="shared" si="272"/>
        <v>0</v>
      </c>
      <c r="U772" s="197">
        <f t="shared" si="273"/>
        <v>0</v>
      </c>
      <c r="V772" s="197" t="str">
        <f t="shared" si="274"/>
        <v/>
      </c>
      <c r="W772" s="197"/>
      <c r="X772" s="197" t="str">
        <f>_xlfn.IFNA(IF(L772="","",VLOOKUP(L772,'Truck Utilization'!B$3:D$147,3,FALSE)),"")</f>
        <v/>
      </c>
      <c r="Y772" s="197" t="str">
        <f>IF(X772="","",IF(E772="","",VLOOKUP(E772,'Summarized Plan'!$A:$E,5,0)))</f>
        <v/>
      </c>
      <c r="Z772" s="197">
        <f t="shared" si="275"/>
        <v>0</v>
      </c>
      <c r="AA772" s="197">
        <f t="shared" si="276"/>
        <v>0</v>
      </c>
      <c r="AB772" s="197" t="str">
        <f t="shared" si="277"/>
        <v/>
      </c>
      <c r="AC772" s="197"/>
      <c r="AD772" s="197">
        <f t="shared" si="278"/>
        <v>0</v>
      </c>
      <c r="AE772" s="197">
        <f t="shared" si="279"/>
        <v>0</v>
      </c>
      <c r="AF772" s="197" t="str">
        <f t="shared" si="280"/>
        <v/>
      </c>
      <c r="AG772" s="194"/>
      <c r="AH772" s="194"/>
      <c r="AI772" s="194"/>
      <c r="AJ772" s="193"/>
      <c r="AK772" s="199"/>
      <c r="AL772" s="194"/>
      <c r="AM772" s="115" t="e">
        <f t="shared" si="281"/>
        <v>#VALUE!</v>
      </c>
      <c r="AO772" s="11">
        <f t="shared" si="282"/>
        <v>0</v>
      </c>
      <c r="AP772" s="11" t="e">
        <f t="shared" si="283"/>
        <v>#N/A</v>
      </c>
      <c r="AQ772" s="11" t="str">
        <f t="shared" si="284"/>
        <v/>
      </c>
      <c r="AS772" s="202">
        <f t="shared" si="285"/>
        <v>0</v>
      </c>
      <c r="AT772" s="11" t="str">
        <f t="shared" si="286"/>
        <v/>
      </c>
      <c r="AW772" s="116"/>
      <c r="AX772" s="115" t="e">
        <f t="shared" si="287"/>
        <v>#VALUE!</v>
      </c>
      <c r="AY772" s="278" t="str">
        <f t="shared" si="288"/>
        <v/>
      </c>
      <c r="BC772" s="115" t="str">
        <f>IF(E772="","",_xlfn.XLOOKUP(E772,'Summarized Plan'!A:A,'Summarized Plan'!K:K))</f>
        <v/>
      </c>
    </row>
    <row r="773" spans="1:55" ht="14.4" customHeight="1">
      <c r="A773" s="190" t="str">
        <f>IF(L773="","",VLOOKUP(L773,'Truck Utilization'!B$3:C$300,2,FALSE))</f>
        <v/>
      </c>
      <c r="B773" s="191"/>
      <c r="C773" s="192" t="str">
        <f>IF($B773="","",VLOOKUP($B773,'DSR Attendance'!$A$3:$E$273,5,FALSE))</f>
        <v/>
      </c>
      <c r="D773" s="193"/>
      <c r="E773" s="637"/>
      <c r="F773" s="195"/>
      <c r="G773" s="195"/>
      <c r="H773" s="195"/>
      <c r="I773" s="196" t="str">
        <f>IF(E773="","",VLOOKUP(E773,'Summarized Plan'!A:B,2,0))</f>
        <v/>
      </c>
      <c r="J773" s="194"/>
      <c r="K773" s="194" t="s">
        <v>378</v>
      </c>
      <c r="L773" s="195"/>
      <c r="M773" s="194" t="str">
        <f t="shared" si="270"/>
        <v/>
      </c>
      <c r="N773" s="195" t="str">
        <f>IF(E773="","",VLOOKUP(E773,'Summarized Plan'!$A:$C,3,0))</f>
        <v/>
      </c>
      <c r="O773" s="195" t="str">
        <f>IF(E773="","",VLOOKUP(E773,'Summarized Plan'!$A:$G,7,0))</f>
        <v/>
      </c>
      <c r="P773" s="196"/>
      <c r="Q773" s="198">
        <f t="shared" si="271"/>
        <v>0</v>
      </c>
      <c r="R773" s="197" t="str">
        <f>IF($B773="","",VLOOKUP($Q773,'DSR Attendance'!$A$3:$D$179,4,FALSE))</f>
        <v/>
      </c>
      <c r="S773" s="197"/>
      <c r="T773" s="197">
        <f t="shared" si="272"/>
        <v>0</v>
      </c>
      <c r="U773" s="197">
        <f t="shared" si="273"/>
        <v>0</v>
      </c>
      <c r="V773" s="197" t="str">
        <f t="shared" si="274"/>
        <v/>
      </c>
      <c r="W773" s="197"/>
      <c r="X773" s="197" t="str">
        <f>_xlfn.IFNA(IF(L773="","",VLOOKUP(L773,'Truck Utilization'!B$3:D$147,3,FALSE)),"")</f>
        <v/>
      </c>
      <c r="Y773" s="197" t="str">
        <f>IF(X773="","",IF(E773="","",VLOOKUP(E773,'Summarized Plan'!$A:$E,5,0)))</f>
        <v/>
      </c>
      <c r="Z773" s="197">
        <f t="shared" si="275"/>
        <v>0</v>
      </c>
      <c r="AA773" s="197">
        <f t="shared" si="276"/>
        <v>0</v>
      </c>
      <c r="AB773" s="197" t="str">
        <f t="shared" si="277"/>
        <v/>
      </c>
      <c r="AC773" s="197"/>
      <c r="AD773" s="197">
        <f t="shared" si="278"/>
        <v>0</v>
      </c>
      <c r="AE773" s="197">
        <f t="shared" si="279"/>
        <v>0</v>
      </c>
      <c r="AF773" s="197" t="str">
        <f t="shared" si="280"/>
        <v/>
      </c>
      <c r="AG773" s="194"/>
      <c r="AH773" s="194"/>
      <c r="AI773" s="194"/>
      <c r="AJ773" s="193"/>
      <c r="AK773" s="199"/>
      <c r="AL773" s="194"/>
      <c r="AM773" s="115" t="e">
        <f t="shared" si="281"/>
        <v>#VALUE!</v>
      </c>
      <c r="AO773" s="11">
        <f t="shared" si="282"/>
        <v>0</v>
      </c>
      <c r="AP773" s="11" t="e">
        <f t="shared" si="283"/>
        <v>#N/A</v>
      </c>
      <c r="AQ773" s="11" t="str">
        <f t="shared" si="284"/>
        <v/>
      </c>
      <c r="AS773" s="202">
        <f t="shared" si="285"/>
        <v>0</v>
      </c>
      <c r="AT773" s="11" t="str">
        <f t="shared" si="286"/>
        <v/>
      </c>
      <c r="AW773" s="116"/>
      <c r="AX773" s="115" t="e">
        <f t="shared" si="287"/>
        <v>#VALUE!</v>
      </c>
      <c r="AY773" s="278" t="str">
        <f t="shared" si="288"/>
        <v/>
      </c>
      <c r="BC773" s="115" t="str">
        <f>IF(E773="","",_xlfn.XLOOKUP(E773,'Summarized Plan'!A:A,'Summarized Plan'!K:K))</f>
        <v/>
      </c>
    </row>
    <row r="774" spans="1:55" ht="14.4" customHeight="1">
      <c r="A774" s="190" t="str">
        <f>IF(L774="","",VLOOKUP(L774,'Truck Utilization'!B$3:C$300,2,FALSE))</f>
        <v/>
      </c>
      <c r="B774" s="191"/>
      <c r="C774" s="192" t="str">
        <f>IF($B774="","",VLOOKUP($B774,'DSR Attendance'!$A$3:$E$273,5,FALSE))</f>
        <v/>
      </c>
      <c r="D774" s="193"/>
      <c r="E774" s="637"/>
      <c r="F774" s="195"/>
      <c r="G774" s="195"/>
      <c r="H774" s="195"/>
      <c r="I774" s="196" t="str">
        <f>IF(E774="","",VLOOKUP(E774,'Summarized Plan'!A:B,2,0))</f>
        <v/>
      </c>
      <c r="J774" s="194"/>
      <c r="K774" s="194" t="s">
        <v>378</v>
      </c>
      <c r="L774" s="195"/>
      <c r="M774" s="194" t="str">
        <f t="shared" si="270"/>
        <v/>
      </c>
      <c r="N774" s="195" t="str">
        <f>IF(E774="","",VLOOKUP(E774,'Summarized Plan'!$A:$C,3,0))</f>
        <v/>
      </c>
      <c r="O774" s="195" t="str">
        <f>IF(E774="","",VLOOKUP(E774,'Summarized Plan'!$A:$G,7,0))</f>
        <v/>
      </c>
      <c r="P774" s="196"/>
      <c r="Q774" s="198">
        <f t="shared" si="271"/>
        <v>0</v>
      </c>
      <c r="R774" s="197" t="str">
        <f>IF($B774="","",VLOOKUP($Q774,'DSR Attendance'!$A$3:$D$179,4,FALSE))</f>
        <v/>
      </c>
      <c r="S774" s="197"/>
      <c r="T774" s="197">
        <f t="shared" si="272"/>
        <v>0</v>
      </c>
      <c r="U774" s="197">
        <f t="shared" si="273"/>
        <v>0</v>
      </c>
      <c r="V774" s="197" t="str">
        <f t="shared" si="274"/>
        <v/>
      </c>
      <c r="W774" s="197"/>
      <c r="X774" s="197" t="str">
        <f>_xlfn.IFNA(IF(L774="","",VLOOKUP(L774,'Truck Utilization'!B$3:D$147,3,FALSE)),"")</f>
        <v/>
      </c>
      <c r="Y774" s="197" t="str">
        <f>IF(X774="","",IF(E774="","",VLOOKUP(E774,'Summarized Plan'!$A:$E,5,0)))</f>
        <v/>
      </c>
      <c r="Z774" s="197">
        <f t="shared" si="275"/>
        <v>0</v>
      </c>
      <c r="AA774" s="197">
        <f t="shared" si="276"/>
        <v>0</v>
      </c>
      <c r="AB774" s="197" t="str">
        <f t="shared" si="277"/>
        <v/>
      </c>
      <c r="AC774" s="197"/>
      <c r="AD774" s="197">
        <f t="shared" si="278"/>
        <v>0</v>
      </c>
      <c r="AE774" s="197">
        <f t="shared" si="279"/>
        <v>0</v>
      </c>
      <c r="AF774" s="197" t="str">
        <f t="shared" si="280"/>
        <v/>
      </c>
      <c r="AG774" s="194"/>
      <c r="AH774" s="194"/>
      <c r="AI774" s="194"/>
      <c r="AJ774" s="193"/>
      <c r="AK774" s="199"/>
      <c r="AL774" s="194"/>
      <c r="AM774" s="115" t="e">
        <f t="shared" si="281"/>
        <v>#VALUE!</v>
      </c>
      <c r="AO774" s="11">
        <f t="shared" si="282"/>
        <v>0</v>
      </c>
      <c r="AP774" s="11" t="e">
        <f t="shared" si="283"/>
        <v>#N/A</v>
      </c>
      <c r="AQ774" s="11" t="str">
        <f t="shared" si="284"/>
        <v/>
      </c>
      <c r="AS774" s="202">
        <f t="shared" si="285"/>
        <v>0</v>
      </c>
      <c r="AT774" s="11" t="str">
        <f t="shared" si="286"/>
        <v/>
      </c>
      <c r="AW774" s="116"/>
      <c r="AX774" s="115" t="e">
        <f t="shared" si="287"/>
        <v>#VALUE!</v>
      </c>
      <c r="AY774" s="278" t="str">
        <f t="shared" si="288"/>
        <v/>
      </c>
      <c r="BC774" s="115" t="str">
        <f>IF(E774="","",_xlfn.XLOOKUP(E774,'Summarized Plan'!A:A,'Summarized Plan'!K:K))</f>
        <v/>
      </c>
    </row>
    <row r="775" spans="1:55" ht="14.4" customHeight="1">
      <c r="A775" s="190" t="str">
        <f>IF(L775="","",VLOOKUP(L775,'Truck Utilization'!B$3:C$300,2,FALSE))</f>
        <v/>
      </c>
      <c r="B775" s="191"/>
      <c r="C775" s="192" t="str">
        <f>IF($B775="","",VLOOKUP($B775,'DSR Attendance'!$A$3:$E$273,5,FALSE))</f>
        <v/>
      </c>
      <c r="D775" s="193"/>
      <c r="E775" s="637"/>
      <c r="F775" s="195"/>
      <c r="G775" s="195"/>
      <c r="H775" s="195"/>
      <c r="I775" s="196" t="str">
        <f>IF(E775="","",VLOOKUP(E775,'Summarized Plan'!A:B,2,0))</f>
        <v/>
      </c>
      <c r="J775" s="194"/>
      <c r="K775" s="194" t="s">
        <v>378</v>
      </c>
      <c r="L775" s="195"/>
      <c r="M775" s="194" t="str">
        <f t="shared" si="270"/>
        <v/>
      </c>
      <c r="N775" s="195" t="str">
        <f>IF(E775="","",VLOOKUP(E775,'Summarized Plan'!$A:$C,3,0))</f>
        <v/>
      </c>
      <c r="O775" s="195" t="str">
        <f>IF(E775="","",VLOOKUP(E775,'Summarized Plan'!$A:$G,7,0))</f>
        <v/>
      </c>
      <c r="P775" s="196"/>
      <c r="Q775" s="198">
        <f t="shared" si="271"/>
        <v>0</v>
      </c>
      <c r="R775" s="197" t="str">
        <f>IF($B775="","",VLOOKUP($Q775,'DSR Attendance'!$A$3:$D$179,4,FALSE))</f>
        <v/>
      </c>
      <c r="S775" s="197"/>
      <c r="T775" s="197">
        <f t="shared" si="272"/>
        <v>0</v>
      </c>
      <c r="U775" s="197">
        <f t="shared" si="273"/>
        <v>0</v>
      </c>
      <c r="V775" s="197" t="str">
        <f t="shared" si="274"/>
        <v/>
      </c>
      <c r="W775" s="197"/>
      <c r="X775" s="197" t="str">
        <f>_xlfn.IFNA(IF(L775="","",VLOOKUP(L775,'Truck Utilization'!B$3:D$147,3,FALSE)),"")</f>
        <v/>
      </c>
      <c r="Y775" s="197" t="str">
        <f>IF(X775="","",IF(E775="","",VLOOKUP(E775,'Summarized Plan'!$A:$E,5,0)))</f>
        <v/>
      </c>
      <c r="Z775" s="197">
        <f t="shared" si="275"/>
        <v>0</v>
      </c>
      <c r="AA775" s="197">
        <f t="shared" si="276"/>
        <v>0</v>
      </c>
      <c r="AB775" s="197" t="str">
        <f t="shared" si="277"/>
        <v/>
      </c>
      <c r="AC775" s="197"/>
      <c r="AD775" s="197">
        <f t="shared" si="278"/>
        <v>0</v>
      </c>
      <c r="AE775" s="197">
        <f t="shared" si="279"/>
        <v>0</v>
      </c>
      <c r="AF775" s="197" t="str">
        <f t="shared" si="280"/>
        <v/>
      </c>
      <c r="AG775" s="194"/>
      <c r="AH775" s="194"/>
      <c r="AI775" s="194"/>
      <c r="AJ775" s="193"/>
      <c r="AK775" s="199"/>
      <c r="AL775" s="194"/>
      <c r="AM775" s="115" t="e">
        <f t="shared" si="281"/>
        <v>#VALUE!</v>
      </c>
      <c r="AO775" s="11">
        <f t="shared" si="282"/>
        <v>0</v>
      </c>
      <c r="AP775" s="11" t="e">
        <f t="shared" si="283"/>
        <v>#N/A</v>
      </c>
      <c r="AQ775" s="11" t="str">
        <f t="shared" si="284"/>
        <v/>
      </c>
      <c r="AS775" s="202">
        <f t="shared" si="285"/>
        <v>0</v>
      </c>
      <c r="AT775" s="11" t="str">
        <f t="shared" si="286"/>
        <v/>
      </c>
      <c r="AW775" s="116"/>
      <c r="AX775" s="115" t="e">
        <f t="shared" si="287"/>
        <v>#VALUE!</v>
      </c>
      <c r="AY775" s="278" t="str">
        <f t="shared" si="288"/>
        <v/>
      </c>
      <c r="BC775" s="115" t="str">
        <f>IF(E775="","",_xlfn.XLOOKUP(E775,'Summarized Plan'!A:A,'Summarized Plan'!K:K))</f>
        <v/>
      </c>
    </row>
    <row r="776" spans="1:55" ht="14.4" customHeight="1">
      <c r="A776" s="190" t="str">
        <f>IF(L776="","",VLOOKUP(L776,'Truck Utilization'!B$3:C$300,2,FALSE))</f>
        <v/>
      </c>
      <c r="B776" s="191"/>
      <c r="C776" s="192" t="str">
        <f>IF($B776="","",VLOOKUP($B776,'DSR Attendance'!$A$3:$E$273,5,FALSE))</f>
        <v/>
      </c>
      <c r="D776" s="193"/>
      <c r="E776" s="637"/>
      <c r="F776" s="195"/>
      <c r="G776" s="195"/>
      <c r="H776" s="195"/>
      <c r="I776" s="196" t="str">
        <f>IF(E776="","",VLOOKUP(E776,'Summarized Plan'!A:B,2,0))</f>
        <v/>
      </c>
      <c r="J776" s="194"/>
      <c r="K776" s="194" t="s">
        <v>378</v>
      </c>
      <c r="L776" s="195"/>
      <c r="M776" s="194" t="str">
        <f t="shared" ref="M776:M839" si="289">N776</f>
        <v/>
      </c>
      <c r="N776" s="195" t="str">
        <f>IF(E776="","",VLOOKUP(E776,'Summarized Plan'!$A:$C,3,0))</f>
        <v/>
      </c>
      <c r="O776" s="195" t="str">
        <f>IF(E776="","",VLOOKUP(E776,'Summarized Plan'!$A:$G,7,0))</f>
        <v/>
      </c>
      <c r="P776" s="196"/>
      <c r="Q776" s="198">
        <f t="shared" ref="Q776:Q839" si="290">B776</f>
        <v>0</v>
      </c>
      <c r="R776" s="197" t="str">
        <f>IF($B776="","",VLOOKUP($Q776,'DSR Attendance'!$A$3:$D$179,4,FALSE))</f>
        <v/>
      </c>
      <c r="S776" s="197"/>
      <c r="T776" s="197">
        <f t="shared" ref="T776:T839" si="291">+L776</f>
        <v>0</v>
      </c>
      <c r="U776" s="197">
        <f t="shared" ref="U776:U839" si="292">+B776</f>
        <v>0</v>
      </c>
      <c r="V776" s="197" t="str">
        <f t="shared" ref="V776:V839" si="293">+O776</f>
        <v/>
      </c>
      <c r="W776" s="197"/>
      <c r="X776" s="197" t="str">
        <f>_xlfn.IFNA(IF(L776="","",VLOOKUP(L776,'Truck Utilization'!B$3:D$147,3,FALSE)),"")</f>
        <v/>
      </c>
      <c r="Y776" s="197" t="str">
        <f>IF(X776="","",IF(E776="","",VLOOKUP(E776,'Summarized Plan'!$A:$E,5,0)))</f>
        <v/>
      </c>
      <c r="Z776" s="197">
        <f t="shared" ref="Z776:Z839" si="294">+E776</f>
        <v>0</v>
      </c>
      <c r="AA776" s="197">
        <f t="shared" ref="AA776:AA839" si="295">+L776</f>
        <v>0</v>
      </c>
      <c r="AB776" s="197" t="str">
        <f t="shared" ref="AB776:AB839" si="296">+N776</f>
        <v/>
      </c>
      <c r="AC776" s="197"/>
      <c r="AD776" s="197">
        <f t="shared" ref="AD776:AD839" si="297">+Q776</f>
        <v>0</v>
      </c>
      <c r="AE776" s="197">
        <f t="shared" ref="AE776:AE839" si="298">+F776</f>
        <v>0</v>
      </c>
      <c r="AF776" s="197" t="str">
        <f t="shared" ref="AF776:AF839" si="299">+I776</f>
        <v/>
      </c>
      <c r="AG776" s="194"/>
      <c r="AH776" s="194"/>
      <c r="AI776" s="194"/>
      <c r="AJ776" s="193"/>
      <c r="AK776" s="199"/>
      <c r="AL776" s="194"/>
      <c r="AM776" s="115" t="e">
        <f t="shared" ref="AM776:AM839" si="300">N776-M776</f>
        <v>#VALUE!</v>
      </c>
      <c r="AO776" s="11">
        <f t="shared" ref="AO776:AO839" si="301">E776</f>
        <v>0</v>
      </c>
      <c r="AP776" s="11" t="e">
        <f t="shared" ref="AP776:AP839" si="302">VLOOKUP(O776,AV:AW,2,0)</f>
        <v>#N/A</v>
      </c>
      <c r="AQ776" s="11" t="str">
        <f t="shared" ref="AQ776:AQ839" si="303">N776</f>
        <v/>
      </c>
      <c r="AS776" s="202">
        <f t="shared" ref="AS776:AS839" si="304">B776</f>
        <v>0</v>
      </c>
      <c r="AT776" s="11" t="str">
        <f t="shared" ref="AT776:AT839" si="305">A776</f>
        <v/>
      </c>
      <c r="AW776" s="116"/>
      <c r="AX776" s="115" t="e">
        <f t="shared" ref="AX776:AX839" si="306">Y776/X776</f>
        <v>#VALUE!</v>
      </c>
      <c r="AY776" s="278" t="str">
        <f t="shared" ref="AY776:AY839" si="307">IF(X776="","",Y776/X776)</f>
        <v/>
      </c>
      <c r="BC776" s="115" t="str">
        <f>IF(E776="","",_xlfn.XLOOKUP(E776,'Summarized Plan'!A:A,'Summarized Plan'!K:K))</f>
        <v/>
      </c>
    </row>
    <row r="777" spans="1:55" ht="14.4" customHeight="1">
      <c r="A777" s="190" t="str">
        <f>IF(L777="","",VLOOKUP(L777,'Truck Utilization'!B$3:C$300,2,FALSE))</f>
        <v/>
      </c>
      <c r="B777" s="191"/>
      <c r="C777" s="192" t="str">
        <f>IF($B777="","",VLOOKUP($B777,'DSR Attendance'!$A$3:$E$273,5,FALSE))</f>
        <v/>
      </c>
      <c r="D777" s="193"/>
      <c r="E777" s="637"/>
      <c r="F777" s="195"/>
      <c r="G777" s="195"/>
      <c r="H777" s="195"/>
      <c r="I777" s="196" t="str">
        <f>IF(E777="","",VLOOKUP(E777,'Summarized Plan'!A:B,2,0))</f>
        <v/>
      </c>
      <c r="J777" s="194"/>
      <c r="K777" s="194" t="s">
        <v>378</v>
      </c>
      <c r="L777" s="195"/>
      <c r="M777" s="194" t="str">
        <f t="shared" si="289"/>
        <v/>
      </c>
      <c r="N777" s="195" t="str">
        <f>IF(E777="","",VLOOKUP(E777,'Summarized Plan'!$A:$C,3,0))</f>
        <v/>
      </c>
      <c r="O777" s="195" t="str">
        <f>IF(E777="","",VLOOKUP(E777,'Summarized Plan'!$A:$G,7,0))</f>
        <v/>
      </c>
      <c r="P777" s="196"/>
      <c r="Q777" s="198">
        <f t="shared" si="290"/>
        <v>0</v>
      </c>
      <c r="R777" s="197" t="str">
        <f>IF($B777="","",VLOOKUP($Q777,'DSR Attendance'!$A$3:$D$179,4,FALSE))</f>
        <v/>
      </c>
      <c r="S777" s="197"/>
      <c r="T777" s="197">
        <f t="shared" si="291"/>
        <v>0</v>
      </c>
      <c r="U777" s="197">
        <f t="shared" si="292"/>
        <v>0</v>
      </c>
      <c r="V777" s="197" t="str">
        <f t="shared" si="293"/>
        <v/>
      </c>
      <c r="W777" s="197"/>
      <c r="X777" s="197" t="str">
        <f>_xlfn.IFNA(IF(L777="","",VLOOKUP(L777,'Truck Utilization'!B$3:D$147,3,FALSE)),"")</f>
        <v/>
      </c>
      <c r="Y777" s="197" t="str">
        <f>IF(X777="","",IF(E777="","",VLOOKUP(E777,'Summarized Plan'!$A:$E,5,0)))</f>
        <v/>
      </c>
      <c r="Z777" s="197">
        <f t="shared" si="294"/>
        <v>0</v>
      </c>
      <c r="AA777" s="197">
        <f t="shared" si="295"/>
        <v>0</v>
      </c>
      <c r="AB777" s="197" t="str">
        <f t="shared" si="296"/>
        <v/>
      </c>
      <c r="AC777" s="197"/>
      <c r="AD777" s="197">
        <f t="shared" si="297"/>
        <v>0</v>
      </c>
      <c r="AE777" s="197">
        <f t="shared" si="298"/>
        <v>0</v>
      </c>
      <c r="AF777" s="197" t="str">
        <f t="shared" si="299"/>
        <v/>
      </c>
      <c r="AG777" s="194"/>
      <c r="AH777" s="194"/>
      <c r="AI777" s="194"/>
      <c r="AJ777" s="193"/>
      <c r="AK777" s="199"/>
      <c r="AL777" s="194"/>
      <c r="AM777" s="115" t="e">
        <f t="shared" si="300"/>
        <v>#VALUE!</v>
      </c>
      <c r="AO777" s="11">
        <f t="shared" si="301"/>
        <v>0</v>
      </c>
      <c r="AP777" s="11" t="e">
        <f t="shared" si="302"/>
        <v>#N/A</v>
      </c>
      <c r="AQ777" s="11" t="str">
        <f t="shared" si="303"/>
        <v/>
      </c>
      <c r="AS777" s="202">
        <f t="shared" si="304"/>
        <v>0</v>
      </c>
      <c r="AT777" s="11" t="str">
        <f t="shared" si="305"/>
        <v/>
      </c>
      <c r="AW777" s="116"/>
      <c r="AX777" s="115" t="e">
        <f t="shared" si="306"/>
        <v>#VALUE!</v>
      </c>
      <c r="AY777" s="278" t="str">
        <f t="shared" si="307"/>
        <v/>
      </c>
      <c r="BC777" s="115" t="str">
        <f>IF(E777="","",_xlfn.XLOOKUP(E777,'Summarized Plan'!A:A,'Summarized Plan'!K:K))</f>
        <v/>
      </c>
    </row>
    <row r="778" spans="1:55" ht="14.4" customHeight="1">
      <c r="A778" s="190" t="str">
        <f>IF(L778="","",VLOOKUP(L778,'Truck Utilization'!B$3:C$300,2,FALSE))</f>
        <v/>
      </c>
      <c r="B778" s="191"/>
      <c r="C778" s="192" t="str">
        <f>IF($B778="","",VLOOKUP($B778,'DSR Attendance'!$A$3:$E$273,5,FALSE))</f>
        <v/>
      </c>
      <c r="D778" s="193"/>
      <c r="E778" s="637"/>
      <c r="F778" s="195"/>
      <c r="G778" s="195"/>
      <c r="H778" s="195"/>
      <c r="I778" s="196" t="str">
        <f>IF(E778="","",VLOOKUP(E778,'Summarized Plan'!A:B,2,0))</f>
        <v/>
      </c>
      <c r="J778" s="194"/>
      <c r="K778" s="194" t="s">
        <v>378</v>
      </c>
      <c r="L778" s="195"/>
      <c r="M778" s="194" t="str">
        <f t="shared" si="289"/>
        <v/>
      </c>
      <c r="N778" s="195" t="str">
        <f>IF(E778="","",VLOOKUP(E778,'Summarized Plan'!$A:$C,3,0))</f>
        <v/>
      </c>
      <c r="O778" s="195" t="str">
        <f>IF(E778="","",VLOOKUP(E778,'Summarized Plan'!$A:$G,7,0))</f>
        <v/>
      </c>
      <c r="P778" s="196"/>
      <c r="Q778" s="198">
        <f t="shared" si="290"/>
        <v>0</v>
      </c>
      <c r="R778" s="197" t="str">
        <f>IF($B778="","",VLOOKUP($Q778,'DSR Attendance'!$A$3:$D$179,4,FALSE))</f>
        <v/>
      </c>
      <c r="S778" s="197"/>
      <c r="T778" s="197">
        <f t="shared" si="291"/>
        <v>0</v>
      </c>
      <c r="U778" s="197">
        <f t="shared" si="292"/>
        <v>0</v>
      </c>
      <c r="V778" s="197" t="str">
        <f t="shared" si="293"/>
        <v/>
      </c>
      <c r="W778" s="197"/>
      <c r="X778" s="197" t="str">
        <f>_xlfn.IFNA(IF(L778="","",VLOOKUP(L778,'Truck Utilization'!B$3:D$147,3,FALSE)),"")</f>
        <v/>
      </c>
      <c r="Y778" s="197" t="str">
        <f>IF(X778="","",IF(E778="","",VLOOKUP(E778,'Summarized Plan'!$A:$E,5,0)))</f>
        <v/>
      </c>
      <c r="Z778" s="197">
        <f t="shared" si="294"/>
        <v>0</v>
      </c>
      <c r="AA778" s="197">
        <f t="shared" si="295"/>
        <v>0</v>
      </c>
      <c r="AB778" s="197" t="str">
        <f t="shared" si="296"/>
        <v/>
      </c>
      <c r="AC778" s="197"/>
      <c r="AD778" s="197">
        <f t="shared" si="297"/>
        <v>0</v>
      </c>
      <c r="AE778" s="197">
        <f t="shared" si="298"/>
        <v>0</v>
      </c>
      <c r="AF778" s="197" t="str">
        <f t="shared" si="299"/>
        <v/>
      </c>
      <c r="AG778" s="194"/>
      <c r="AH778" s="194"/>
      <c r="AI778" s="194"/>
      <c r="AJ778" s="193"/>
      <c r="AK778" s="199"/>
      <c r="AL778" s="194"/>
      <c r="AM778" s="115" t="e">
        <f t="shared" si="300"/>
        <v>#VALUE!</v>
      </c>
      <c r="AO778" s="11">
        <f t="shared" si="301"/>
        <v>0</v>
      </c>
      <c r="AP778" s="11" t="e">
        <f t="shared" si="302"/>
        <v>#N/A</v>
      </c>
      <c r="AQ778" s="11" t="str">
        <f t="shared" si="303"/>
        <v/>
      </c>
      <c r="AS778" s="202">
        <f t="shared" si="304"/>
        <v>0</v>
      </c>
      <c r="AT778" s="11" t="str">
        <f t="shared" si="305"/>
        <v/>
      </c>
      <c r="AW778" s="116"/>
      <c r="AX778" s="115" t="e">
        <f t="shared" si="306"/>
        <v>#VALUE!</v>
      </c>
      <c r="AY778" s="278" t="str">
        <f t="shared" si="307"/>
        <v/>
      </c>
      <c r="BC778" s="115" t="str">
        <f>IF(E778="","",_xlfn.XLOOKUP(E778,'Summarized Plan'!A:A,'Summarized Plan'!K:K))</f>
        <v/>
      </c>
    </row>
    <row r="779" spans="1:55" ht="14.4" customHeight="1">
      <c r="A779" s="190" t="str">
        <f>IF(L779="","",VLOOKUP(L779,'Truck Utilization'!B$3:C$300,2,FALSE))</f>
        <v/>
      </c>
      <c r="B779" s="191"/>
      <c r="C779" s="192" t="str">
        <f>IF($B779="","",VLOOKUP($B779,'DSR Attendance'!$A$3:$E$273,5,FALSE))</f>
        <v/>
      </c>
      <c r="D779" s="193"/>
      <c r="E779" s="637"/>
      <c r="F779" s="195"/>
      <c r="G779" s="195"/>
      <c r="H779" s="195"/>
      <c r="I779" s="196" t="str">
        <f>IF(E779="","",VLOOKUP(E779,'Summarized Plan'!A:B,2,0))</f>
        <v/>
      </c>
      <c r="J779" s="194"/>
      <c r="K779" s="194" t="s">
        <v>378</v>
      </c>
      <c r="L779" s="195"/>
      <c r="M779" s="194" t="str">
        <f t="shared" si="289"/>
        <v/>
      </c>
      <c r="N779" s="195" t="str">
        <f>IF(E779="","",VLOOKUP(E779,'Summarized Plan'!$A:$C,3,0))</f>
        <v/>
      </c>
      <c r="O779" s="195" t="str">
        <f>IF(E779="","",VLOOKUP(E779,'Summarized Plan'!$A:$G,7,0))</f>
        <v/>
      </c>
      <c r="P779" s="196"/>
      <c r="Q779" s="198">
        <f t="shared" si="290"/>
        <v>0</v>
      </c>
      <c r="R779" s="197" t="str">
        <f>IF($B779="","",VLOOKUP($Q779,'DSR Attendance'!$A$3:$D$179,4,FALSE))</f>
        <v/>
      </c>
      <c r="S779" s="197"/>
      <c r="T779" s="197">
        <f t="shared" si="291"/>
        <v>0</v>
      </c>
      <c r="U779" s="197">
        <f t="shared" si="292"/>
        <v>0</v>
      </c>
      <c r="V779" s="197" t="str">
        <f t="shared" si="293"/>
        <v/>
      </c>
      <c r="W779" s="197"/>
      <c r="X779" s="197" t="str">
        <f>_xlfn.IFNA(IF(L779="","",VLOOKUP(L779,'Truck Utilization'!B$3:D$147,3,FALSE)),"")</f>
        <v/>
      </c>
      <c r="Y779" s="197" t="str">
        <f>IF(X779="","",IF(E779="","",VLOOKUP(E779,'Summarized Plan'!$A:$E,5,0)))</f>
        <v/>
      </c>
      <c r="Z779" s="197">
        <f t="shared" si="294"/>
        <v>0</v>
      </c>
      <c r="AA779" s="197">
        <f t="shared" si="295"/>
        <v>0</v>
      </c>
      <c r="AB779" s="197" t="str">
        <f t="shared" si="296"/>
        <v/>
      </c>
      <c r="AC779" s="197"/>
      <c r="AD779" s="197">
        <f t="shared" si="297"/>
        <v>0</v>
      </c>
      <c r="AE779" s="197">
        <f t="shared" si="298"/>
        <v>0</v>
      </c>
      <c r="AF779" s="197" t="str">
        <f t="shared" si="299"/>
        <v/>
      </c>
      <c r="AG779" s="194"/>
      <c r="AH779" s="194"/>
      <c r="AI779" s="194"/>
      <c r="AJ779" s="193"/>
      <c r="AK779" s="199"/>
      <c r="AL779" s="194"/>
      <c r="AM779" s="115" t="e">
        <f t="shared" si="300"/>
        <v>#VALUE!</v>
      </c>
      <c r="AO779" s="11">
        <f t="shared" si="301"/>
        <v>0</v>
      </c>
      <c r="AP779" s="11" t="e">
        <f t="shared" si="302"/>
        <v>#N/A</v>
      </c>
      <c r="AQ779" s="11" t="str">
        <f t="shared" si="303"/>
        <v/>
      </c>
      <c r="AS779" s="202">
        <f t="shared" si="304"/>
        <v>0</v>
      </c>
      <c r="AT779" s="11" t="str">
        <f t="shared" si="305"/>
        <v/>
      </c>
      <c r="AW779" s="116"/>
      <c r="AX779" s="115" t="e">
        <f t="shared" si="306"/>
        <v>#VALUE!</v>
      </c>
      <c r="AY779" s="278" t="str">
        <f t="shared" si="307"/>
        <v/>
      </c>
      <c r="BC779" s="115" t="str">
        <f>IF(E779="","",_xlfn.XLOOKUP(E779,'Summarized Plan'!A:A,'Summarized Plan'!K:K))</f>
        <v/>
      </c>
    </row>
    <row r="780" spans="1:55" ht="14.4" customHeight="1">
      <c r="A780" s="190" t="str">
        <f>IF(L780="","",VLOOKUP(L780,'Truck Utilization'!B$3:C$300,2,FALSE))</f>
        <v/>
      </c>
      <c r="B780" s="191"/>
      <c r="C780" s="192" t="str">
        <f>IF($B780="","",VLOOKUP($B780,'DSR Attendance'!$A$3:$E$273,5,FALSE))</f>
        <v/>
      </c>
      <c r="D780" s="193"/>
      <c r="E780" s="637"/>
      <c r="F780" s="195"/>
      <c r="G780" s="195"/>
      <c r="H780" s="195"/>
      <c r="I780" s="196" t="str">
        <f>IF(E780="","",VLOOKUP(E780,'Summarized Plan'!A:B,2,0))</f>
        <v/>
      </c>
      <c r="J780" s="194"/>
      <c r="K780" s="194" t="s">
        <v>378</v>
      </c>
      <c r="L780" s="195"/>
      <c r="M780" s="194" t="str">
        <f t="shared" si="289"/>
        <v/>
      </c>
      <c r="N780" s="195" t="str">
        <f>IF(E780="","",VLOOKUP(E780,'Summarized Plan'!$A:$C,3,0))</f>
        <v/>
      </c>
      <c r="O780" s="195" t="str">
        <f>IF(E780="","",VLOOKUP(E780,'Summarized Plan'!$A:$G,7,0))</f>
        <v/>
      </c>
      <c r="P780" s="196"/>
      <c r="Q780" s="198">
        <f t="shared" si="290"/>
        <v>0</v>
      </c>
      <c r="R780" s="197" t="str">
        <f>IF($B780="","",VLOOKUP($Q780,'DSR Attendance'!$A$3:$D$179,4,FALSE))</f>
        <v/>
      </c>
      <c r="S780" s="197"/>
      <c r="T780" s="197">
        <f t="shared" si="291"/>
        <v>0</v>
      </c>
      <c r="U780" s="197">
        <f t="shared" si="292"/>
        <v>0</v>
      </c>
      <c r="V780" s="197" t="str">
        <f t="shared" si="293"/>
        <v/>
      </c>
      <c r="W780" s="197"/>
      <c r="X780" s="197" t="str">
        <f>_xlfn.IFNA(IF(L780="","",VLOOKUP(L780,'Truck Utilization'!B$3:D$147,3,FALSE)),"")</f>
        <v/>
      </c>
      <c r="Y780" s="197" t="str">
        <f>IF(X780="","",IF(E780="","",VLOOKUP(E780,'Summarized Plan'!$A:$E,5,0)))</f>
        <v/>
      </c>
      <c r="Z780" s="197">
        <f t="shared" si="294"/>
        <v>0</v>
      </c>
      <c r="AA780" s="197">
        <f t="shared" si="295"/>
        <v>0</v>
      </c>
      <c r="AB780" s="197" t="str">
        <f t="shared" si="296"/>
        <v/>
      </c>
      <c r="AC780" s="197"/>
      <c r="AD780" s="197">
        <f t="shared" si="297"/>
        <v>0</v>
      </c>
      <c r="AE780" s="197">
        <f t="shared" si="298"/>
        <v>0</v>
      </c>
      <c r="AF780" s="197" t="str">
        <f t="shared" si="299"/>
        <v/>
      </c>
      <c r="AG780" s="194"/>
      <c r="AH780" s="194"/>
      <c r="AI780" s="194"/>
      <c r="AJ780" s="193"/>
      <c r="AK780" s="199"/>
      <c r="AL780" s="194"/>
      <c r="AM780" s="115" t="e">
        <f t="shared" si="300"/>
        <v>#VALUE!</v>
      </c>
      <c r="AO780" s="11">
        <f t="shared" si="301"/>
        <v>0</v>
      </c>
      <c r="AP780" s="11" t="e">
        <f t="shared" si="302"/>
        <v>#N/A</v>
      </c>
      <c r="AQ780" s="11" t="str">
        <f t="shared" si="303"/>
        <v/>
      </c>
      <c r="AS780" s="202">
        <f t="shared" si="304"/>
        <v>0</v>
      </c>
      <c r="AT780" s="11" t="str">
        <f t="shared" si="305"/>
        <v/>
      </c>
      <c r="AW780" s="116"/>
      <c r="AX780" s="115" t="e">
        <f t="shared" si="306"/>
        <v>#VALUE!</v>
      </c>
      <c r="AY780" s="278" t="str">
        <f t="shared" si="307"/>
        <v/>
      </c>
      <c r="BC780" s="115" t="str">
        <f>IF(E780="","",_xlfn.XLOOKUP(E780,'Summarized Plan'!A:A,'Summarized Plan'!K:K))</f>
        <v/>
      </c>
    </row>
    <row r="781" spans="1:55" ht="14.4" customHeight="1">
      <c r="A781" s="190" t="str">
        <f>IF(L781="","",VLOOKUP(L781,'Truck Utilization'!B$3:C$300,2,FALSE))</f>
        <v/>
      </c>
      <c r="B781" s="191"/>
      <c r="C781" s="192" t="str">
        <f>IF($B781="","",VLOOKUP($B781,'DSR Attendance'!$A$3:$E$273,5,FALSE))</f>
        <v/>
      </c>
      <c r="D781" s="193"/>
      <c r="E781" s="637"/>
      <c r="F781" s="195"/>
      <c r="G781" s="195"/>
      <c r="H781" s="195"/>
      <c r="I781" s="196" t="str">
        <f>IF(E781="","",VLOOKUP(E781,'Summarized Plan'!A:B,2,0))</f>
        <v/>
      </c>
      <c r="J781" s="194"/>
      <c r="K781" s="194" t="s">
        <v>378</v>
      </c>
      <c r="L781" s="195"/>
      <c r="M781" s="194" t="str">
        <f t="shared" si="289"/>
        <v/>
      </c>
      <c r="N781" s="195" t="str">
        <f>IF(E781="","",VLOOKUP(E781,'Summarized Plan'!$A:$C,3,0))</f>
        <v/>
      </c>
      <c r="O781" s="195" t="str">
        <f>IF(E781="","",VLOOKUP(E781,'Summarized Plan'!$A:$G,7,0))</f>
        <v/>
      </c>
      <c r="P781" s="196"/>
      <c r="Q781" s="198">
        <f t="shared" si="290"/>
        <v>0</v>
      </c>
      <c r="R781" s="197" t="str">
        <f>IF($B781="","",VLOOKUP($Q781,'DSR Attendance'!$A$3:$D$179,4,FALSE))</f>
        <v/>
      </c>
      <c r="S781" s="197"/>
      <c r="T781" s="197">
        <f t="shared" si="291"/>
        <v>0</v>
      </c>
      <c r="U781" s="197">
        <f t="shared" si="292"/>
        <v>0</v>
      </c>
      <c r="V781" s="197" t="str">
        <f t="shared" si="293"/>
        <v/>
      </c>
      <c r="W781" s="197"/>
      <c r="X781" s="197" t="str">
        <f>_xlfn.IFNA(IF(L781="","",VLOOKUP(L781,'Truck Utilization'!B$3:D$147,3,FALSE)),"")</f>
        <v/>
      </c>
      <c r="Y781" s="197" t="str">
        <f>IF(X781="","",IF(E781="","",VLOOKUP(E781,'Summarized Plan'!$A:$E,5,0)))</f>
        <v/>
      </c>
      <c r="Z781" s="197">
        <f t="shared" si="294"/>
        <v>0</v>
      </c>
      <c r="AA781" s="197">
        <f t="shared" si="295"/>
        <v>0</v>
      </c>
      <c r="AB781" s="197" t="str">
        <f t="shared" si="296"/>
        <v/>
      </c>
      <c r="AC781" s="197"/>
      <c r="AD781" s="197">
        <f t="shared" si="297"/>
        <v>0</v>
      </c>
      <c r="AE781" s="197">
        <f t="shared" si="298"/>
        <v>0</v>
      </c>
      <c r="AF781" s="197" t="str">
        <f t="shared" si="299"/>
        <v/>
      </c>
      <c r="AG781" s="194"/>
      <c r="AH781" s="194"/>
      <c r="AI781" s="194"/>
      <c r="AJ781" s="193"/>
      <c r="AK781" s="199"/>
      <c r="AL781" s="194"/>
      <c r="AM781" s="115" t="e">
        <f t="shared" si="300"/>
        <v>#VALUE!</v>
      </c>
      <c r="AO781" s="11">
        <f t="shared" si="301"/>
        <v>0</v>
      </c>
      <c r="AP781" s="11" t="e">
        <f t="shared" si="302"/>
        <v>#N/A</v>
      </c>
      <c r="AQ781" s="11" t="str">
        <f t="shared" si="303"/>
        <v/>
      </c>
      <c r="AS781" s="202">
        <f t="shared" si="304"/>
        <v>0</v>
      </c>
      <c r="AT781" s="11" t="str">
        <f t="shared" si="305"/>
        <v/>
      </c>
      <c r="AW781" s="116"/>
      <c r="AX781" s="115" t="e">
        <f t="shared" si="306"/>
        <v>#VALUE!</v>
      </c>
      <c r="AY781" s="278" t="str">
        <f t="shared" si="307"/>
        <v/>
      </c>
      <c r="BC781" s="115" t="str">
        <f>IF(E781="","",_xlfn.XLOOKUP(E781,'Summarized Plan'!A:A,'Summarized Plan'!K:K))</f>
        <v/>
      </c>
    </row>
    <row r="782" spans="1:55" ht="14.4" customHeight="1">
      <c r="A782" s="190" t="str">
        <f>IF(L782="","",VLOOKUP(L782,'Truck Utilization'!B$3:C$300,2,FALSE))</f>
        <v/>
      </c>
      <c r="B782" s="191"/>
      <c r="C782" s="192" t="str">
        <f>IF($B782="","",VLOOKUP($B782,'DSR Attendance'!$A$3:$E$273,5,FALSE))</f>
        <v/>
      </c>
      <c r="D782" s="193"/>
      <c r="E782" s="637"/>
      <c r="F782" s="195"/>
      <c r="G782" s="195"/>
      <c r="H782" s="195"/>
      <c r="I782" s="196" t="str">
        <f>IF(E782="","",VLOOKUP(E782,'Summarized Plan'!A:B,2,0))</f>
        <v/>
      </c>
      <c r="J782" s="194"/>
      <c r="K782" s="194" t="s">
        <v>378</v>
      </c>
      <c r="L782" s="195"/>
      <c r="M782" s="194" t="str">
        <f t="shared" si="289"/>
        <v/>
      </c>
      <c r="N782" s="195" t="str">
        <f>IF(E782="","",VLOOKUP(E782,'Summarized Plan'!$A:$C,3,0))</f>
        <v/>
      </c>
      <c r="O782" s="195" t="str">
        <f>IF(E782="","",VLOOKUP(E782,'Summarized Plan'!$A:$G,7,0))</f>
        <v/>
      </c>
      <c r="P782" s="196"/>
      <c r="Q782" s="198">
        <f t="shared" si="290"/>
        <v>0</v>
      </c>
      <c r="R782" s="197" t="str">
        <f>IF($B782="","",VLOOKUP($Q782,'DSR Attendance'!$A$3:$D$179,4,FALSE))</f>
        <v/>
      </c>
      <c r="S782" s="197"/>
      <c r="T782" s="197">
        <f t="shared" si="291"/>
        <v>0</v>
      </c>
      <c r="U782" s="197">
        <f t="shared" si="292"/>
        <v>0</v>
      </c>
      <c r="V782" s="197" t="str">
        <f t="shared" si="293"/>
        <v/>
      </c>
      <c r="W782" s="197"/>
      <c r="X782" s="197" t="str">
        <f>_xlfn.IFNA(IF(L782="","",VLOOKUP(L782,'Truck Utilization'!B$3:D$147,3,FALSE)),"")</f>
        <v/>
      </c>
      <c r="Y782" s="197" t="str">
        <f>IF(X782="","",IF(E782="","",VLOOKUP(E782,'Summarized Plan'!$A:$E,5,0)))</f>
        <v/>
      </c>
      <c r="Z782" s="197">
        <f t="shared" si="294"/>
        <v>0</v>
      </c>
      <c r="AA782" s="197">
        <f t="shared" si="295"/>
        <v>0</v>
      </c>
      <c r="AB782" s="197" t="str">
        <f t="shared" si="296"/>
        <v/>
      </c>
      <c r="AC782" s="197"/>
      <c r="AD782" s="197">
        <f t="shared" si="297"/>
        <v>0</v>
      </c>
      <c r="AE782" s="197">
        <f t="shared" si="298"/>
        <v>0</v>
      </c>
      <c r="AF782" s="197" t="str">
        <f t="shared" si="299"/>
        <v/>
      </c>
      <c r="AG782" s="194"/>
      <c r="AH782" s="194"/>
      <c r="AI782" s="194"/>
      <c r="AJ782" s="193"/>
      <c r="AK782" s="199"/>
      <c r="AL782" s="194"/>
      <c r="AM782" s="115" t="e">
        <f t="shared" si="300"/>
        <v>#VALUE!</v>
      </c>
      <c r="AO782" s="11">
        <f t="shared" si="301"/>
        <v>0</v>
      </c>
      <c r="AP782" s="11" t="e">
        <f t="shared" si="302"/>
        <v>#N/A</v>
      </c>
      <c r="AQ782" s="11" t="str">
        <f t="shared" si="303"/>
        <v/>
      </c>
      <c r="AS782" s="202">
        <f t="shared" si="304"/>
        <v>0</v>
      </c>
      <c r="AT782" s="11" t="str">
        <f t="shared" si="305"/>
        <v/>
      </c>
      <c r="AW782" s="116"/>
      <c r="AX782" s="115" t="e">
        <f t="shared" si="306"/>
        <v>#VALUE!</v>
      </c>
      <c r="AY782" s="278" t="str">
        <f t="shared" si="307"/>
        <v/>
      </c>
      <c r="BC782" s="115" t="str">
        <f>IF(E782="","",_xlfn.XLOOKUP(E782,'Summarized Plan'!A:A,'Summarized Plan'!K:K))</f>
        <v/>
      </c>
    </row>
    <row r="783" spans="1:55" ht="14.4" customHeight="1">
      <c r="A783" s="190" t="str">
        <f>IF(L783="","",VLOOKUP(L783,'Truck Utilization'!B$3:C$300,2,FALSE))</f>
        <v/>
      </c>
      <c r="B783" s="191"/>
      <c r="C783" s="192" t="str">
        <f>IF($B783="","",VLOOKUP($B783,'DSR Attendance'!$A$3:$E$273,5,FALSE))</f>
        <v/>
      </c>
      <c r="D783" s="193"/>
      <c r="E783" s="637"/>
      <c r="F783" s="195"/>
      <c r="G783" s="195"/>
      <c r="H783" s="195"/>
      <c r="I783" s="196" t="str">
        <f>IF(E783="","",VLOOKUP(E783,'Summarized Plan'!A:B,2,0))</f>
        <v/>
      </c>
      <c r="J783" s="194"/>
      <c r="K783" s="194" t="s">
        <v>378</v>
      </c>
      <c r="L783" s="195"/>
      <c r="M783" s="194" t="str">
        <f t="shared" si="289"/>
        <v/>
      </c>
      <c r="N783" s="195" t="str">
        <f>IF(E783="","",VLOOKUP(E783,'Summarized Plan'!$A:$C,3,0))</f>
        <v/>
      </c>
      <c r="O783" s="195" t="str">
        <f>IF(E783="","",VLOOKUP(E783,'Summarized Plan'!$A:$G,7,0))</f>
        <v/>
      </c>
      <c r="P783" s="196"/>
      <c r="Q783" s="198">
        <f t="shared" si="290"/>
        <v>0</v>
      </c>
      <c r="R783" s="197" t="str">
        <f>IF($B783="","",VLOOKUP($Q783,'DSR Attendance'!$A$3:$D$179,4,FALSE))</f>
        <v/>
      </c>
      <c r="S783" s="197"/>
      <c r="T783" s="197">
        <f t="shared" si="291"/>
        <v>0</v>
      </c>
      <c r="U783" s="197">
        <f t="shared" si="292"/>
        <v>0</v>
      </c>
      <c r="V783" s="197" t="str">
        <f t="shared" si="293"/>
        <v/>
      </c>
      <c r="W783" s="197"/>
      <c r="X783" s="197" t="str">
        <f>_xlfn.IFNA(IF(L783="","",VLOOKUP(L783,'Truck Utilization'!B$3:D$147,3,FALSE)),"")</f>
        <v/>
      </c>
      <c r="Y783" s="197" t="str">
        <f>IF(X783="","",IF(E783="","",VLOOKUP(E783,'Summarized Plan'!$A:$E,5,0)))</f>
        <v/>
      </c>
      <c r="Z783" s="197">
        <f t="shared" si="294"/>
        <v>0</v>
      </c>
      <c r="AA783" s="197">
        <f t="shared" si="295"/>
        <v>0</v>
      </c>
      <c r="AB783" s="197" t="str">
        <f t="shared" si="296"/>
        <v/>
      </c>
      <c r="AC783" s="197"/>
      <c r="AD783" s="197">
        <f t="shared" si="297"/>
        <v>0</v>
      </c>
      <c r="AE783" s="197">
        <f t="shared" si="298"/>
        <v>0</v>
      </c>
      <c r="AF783" s="197" t="str">
        <f t="shared" si="299"/>
        <v/>
      </c>
      <c r="AG783" s="194"/>
      <c r="AH783" s="194"/>
      <c r="AI783" s="194"/>
      <c r="AJ783" s="193"/>
      <c r="AK783" s="199"/>
      <c r="AL783" s="194"/>
      <c r="AM783" s="115" t="e">
        <f t="shared" si="300"/>
        <v>#VALUE!</v>
      </c>
      <c r="AO783" s="11">
        <f t="shared" si="301"/>
        <v>0</v>
      </c>
      <c r="AP783" s="11" t="e">
        <f t="shared" si="302"/>
        <v>#N/A</v>
      </c>
      <c r="AQ783" s="11" t="str">
        <f t="shared" si="303"/>
        <v/>
      </c>
      <c r="AS783" s="202">
        <f t="shared" si="304"/>
        <v>0</v>
      </c>
      <c r="AT783" s="11" t="str">
        <f t="shared" si="305"/>
        <v/>
      </c>
      <c r="AW783" s="116"/>
      <c r="AX783" s="115" t="e">
        <f t="shared" si="306"/>
        <v>#VALUE!</v>
      </c>
      <c r="AY783" s="278" t="str">
        <f t="shared" si="307"/>
        <v/>
      </c>
      <c r="BC783" s="115" t="str">
        <f>IF(E783="","",_xlfn.XLOOKUP(E783,'Summarized Plan'!A:A,'Summarized Plan'!K:K))</f>
        <v/>
      </c>
    </row>
    <row r="784" spans="1:55" ht="14.4" customHeight="1">
      <c r="A784" s="190" t="str">
        <f>IF(L784="","",VLOOKUP(L784,'Truck Utilization'!B$3:C$300,2,FALSE))</f>
        <v/>
      </c>
      <c r="B784" s="191"/>
      <c r="C784" s="192" t="str">
        <f>IF($B784="","",VLOOKUP($B784,'DSR Attendance'!$A$3:$E$273,5,FALSE))</f>
        <v/>
      </c>
      <c r="D784" s="193"/>
      <c r="E784" s="637"/>
      <c r="F784" s="195"/>
      <c r="G784" s="195"/>
      <c r="H784" s="195"/>
      <c r="I784" s="196" t="str">
        <f>IF(E784="","",VLOOKUP(E784,'Summarized Plan'!A:B,2,0))</f>
        <v/>
      </c>
      <c r="J784" s="194"/>
      <c r="K784" s="194" t="s">
        <v>378</v>
      </c>
      <c r="L784" s="195"/>
      <c r="M784" s="194" t="str">
        <f t="shared" si="289"/>
        <v/>
      </c>
      <c r="N784" s="195" t="str">
        <f>IF(E784="","",VLOOKUP(E784,'Summarized Plan'!$A:$C,3,0))</f>
        <v/>
      </c>
      <c r="O784" s="195" t="str">
        <f>IF(E784="","",VLOOKUP(E784,'Summarized Plan'!$A:$G,7,0))</f>
        <v/>
      </c>
      <c r="P784" s="196"/>
      <c r="Q784" s="198">
        <f t="shared" si="290"/>
        <v>0</v>
      </c>
      <c r="R784" s="197" t="str">
        <f>IF($B784="","",VLOOKUP($Q784,'DSR Attendance'!$A$3:$D$179,4,FALSE))</f>
        <v/>
      </c>
      <c r="S784" s="197"/>
      <c r="T784" s="197">
        <f t="shared" si="291"/>
        <v>0</v>
      </c>
      <c r="U784" s="197">
        <f t="shared" si="292"/>
        <v>0</v>
      </c>
      <c r="V784" s="197" t="str">
        <f t="shared" si="293"/>
        <v/>
      </c>
      <c r="W784" s="197"/>
      <c r="X784" s="197" t="str">
        <f>_xlfn.IFNA(IF(L784="","",VLOOKUP(L784,'Truck Utilization'!B$3:D$147,3,FALSE)),"")</f>
        <v/>
      </c>
      <c r="Y784" s="197" t="str">
        <f>IF(X784="","",IF(E784="","",VLOOKUP(E784,'Summarized Plan'!$A:$E,5,0)))</f>
        <v/>
      </c>
      <c r="Z784" s="197">
        <f t="shared" si="294"/>
        <v>0</v>
      </c>
      <c r="AA784" s="197">
        <f t="shared" si="295"/>
        <v>0</v>
      </c>
      <c r="AB784" s="197" t="str">
        <f t="shared" si="296"/>
        <v/>
      </c>
      <c r="AC784" s="197"/>
      <c r="AD784" s="197">
        <f t="shared" si="297"/>
        <v>0</v>
      </c>
      <c r="AE784" s="197">
        <f t="shared" si="298"/>
        <v>0</v>
      </c>
      <c r="AF784" s="197" t="str">
        <f t="shared" si="299"/>
        <v/>
      </c>
      <c r="AG784" s="194"/>
      <c r="AH784" s="194"/>
      <c r="AI784" s="194"/>
      <c r="AJ784" s="193"/>
      <c r="AK784" s="199"/>
      <c r="AL784" s="194"/>
      <c r="AM784" s="115" t="e">
        <f t="shared" si="300"/>
        <v>#VALUE!</v>
      </c>
      <c r="AO784" s="11">
        <f t="shared" si="301"/>
        <v>0</v>
      </c>
      <c r="AP784" s="11" t="e">
        <f t="shared" si="302"/>
        <v>#N/A</v>
      </c>
      <c r="AQ784" s="11" t="str">
        <f t="shared" si="303"/>
        <v/>
      </c>
      <c r="AS784" s="202">
        <f t="shared" si="304"/>
        <v>0</v>
      </c>
      <c r="AT784" s="11" t="str">
        <f t="shared" si="305"/>
        <v/>
      </c>
      <c r="AW784" s="116"/>
      <c r="AX784" s="115" t="e">
        <f t="shared" si="306"/>
        <v>#VALUE!</v>
      </c>
      <c r="AY784" s="278" t="str">
        <f t="shared" si="307"/>
        <v/>
      </c>
      <c r="BC784" s="115" t="str">
        <f>IF(E784="","",_xlfn.XLOOKUP(E784,'Summarized Plan'!A:A,'Summarized Plan'!K:K))</f>
        <v/>
      </c>
    </row>
    <row r="785" spans="1:55" ht="14.4" customHeight="1">
      <c r="A785" s="190" t="str">
        <f>IF(L785="","",VLOOKUP(L785,'Truck Utilization'!B$3:C$300,2,FALSE))</f>
        <v/>
      </c>
      <c r="B785" s="191"/>
      <c r="C785" s="192" t="str">
        <f>IF($B785="","",VLOOKUP($B785,'DSR Attendance'!$A$3:$E$273,5,FALSE))</f>
        <v/>
      </c>
      <c r="D785" s="193"/>
      <c r="E785" s="637"/>
      <c r="F785" s="195"/>
      <c r="G785" s="195"/>
      <c r="H785" s="195"/>
      <c r="I785" s="196" t="str">
        <f>IF(E785="","",VLOOKUP(E785,'Summarized Plan'!A:B,2,0))</f>
        <v/>
      </c>
      <c r="J785" s="194"/>
      <c r="K785" s="194" t="s">
        <v>378</v>
      </c>
      <c r="L785" s="195"/>
      <c r="M785" s="194" t="str">
        <f t="shared" si="289"/>
        <v/>
      </c>
      <c r="N785" s="195" t="str">
        <f>IF(E785="","",VLOOKUP(E785,'Summarized Plan'!$A:$C,3,0))</f>
        <v/>
      </c>
      <c r="O785" s="195" t="str">
        <f>IF(E785="","",VLOOKUP(E785,'Summarized Plan'!$A:$G,7,0))</f>
        <v/>
      </c>
      <c r="P785" s="196"/>
      <c r="Q785" s="198">
        <f t="shared" si="290"/>
        <v>0</v>
      </c>
      <c r="R785" s="197" t="str">
        <f>IF($B785="","",VLOOKUP($Q785,'DSR Attendance'!$A$3:$D$179,4,FALSE))</f>
        <v/>
      </c>
      <c r="S785" s="197"/>
      <c r="T785" s="197">
        <f t="shared" si="291"/>
        <v>0</v>
      </c>
      <c r="U785" s="197">
        <f t="shared" si="292"/>
        <v>0</v>
      </c>
      <c r="V785" s="197" t="str">
        <f t="shared" si="293"/>
        <v/>
      </c>
      <c r="W785" s="197"/>
      <c r="X785" s="197" t="str">
        <f>_xlfn.IFNA(IF(L785="","",VLOOKUP(L785,'Truck Utilization'!B$3:D$147,3,FALSE)),"")</f>
        <v/>
      </c>
      <c r="Y785" s="197" t="str">
        <f>IF(X785="","",IF(E785="","",VLOOKUP(E785,'Summarized Plan'!$A:$E,5,0)))</f>
        <v/>
      </c>
      <c r="Z785" s="197">
        <f t="shared" si="294"/>
        <v>0</v>
      </c>
      <c r="AA785" s="197">
        <f t="shared" si="295"/>
        <v>0</v>
      </c>
      <c r="AB785" s="197" t="str">
        <f t="shared" si="296"/>
        <v/>
      </c>
      <c r="AC785" s="197"/>
      <c r="AD785" s="197">
        <f t="shared" si="297"/>
        <v>0</v>
      </c>
      <c r="AE785" s="197">
        <f t="shared" si="298"/>
        <v>0</v>
      </c>
      <c r="AF785" s="197" t="str">
        <f t="shared" si="299"/>
        <v/>
      </c>
      <c r="AG785" s="194"/>
      <c r="AH785" s="194"/>
      <c r="AI785" s="194"/>
      <c r="AJ785" s="193"/>
      <c r="AK785" s="199"/>
      <c r="AL785" s="194"/>
      <c r="AM785" s="115" t="e">
        <f t="shared" si="300"/>
        <v>#VALUE!</v>
      </c>
      <c r="AO785" s="11">
        <f t="shared" si="301"/>
        <v>0</v>
      </c>
      <c r="AP785" s="11" t="e">
        <f t="shared" si="302"/>
        <v>#N/A</v>
      </c>
      <c r="AQ785" s="11" t="str">
        <f t="shared" si="303"/>
        <v/>
      </c>
      <c r="AS785" s="202">
        <f t="shared" si="304"/>
        <v>0</v>
      </c>
      <c r="AT785" s="11" t="str">
        <f t="shared" si="305"/>
        <v/>
      </c>
      <c r="AW785" s="116"/>
      <c r="AX785" s="115" t="e">
        <f t="shared" si="306"/>
        <v>#VALUE!</v>
      </c>
      <c r="AY785" s="278" t="str">
        <f t="shared" si="307"/>
        <v/>
      </c>
      <c r="BC785" s="115" t="str">
        <f>IF(E785="","",_xlfn.XLOOKUP(E785,'Summarized Plan'!A:A,'Summarized Plan'!K:K))</f>
        <v/>
      </c>
    </row>
    <row r="786" spans="1:55" ht="14.4" customHeight="1">
      <c r="A786" s="190" t="str">
        <f>IF(L786="","",VLOOKUP(L786,'Truck Utilization'!B$3:C$300,2,FALSE))</f>
        <v/>
      </c>
      <c r="B786" s="191"/>
      <c r="C786" s="192" t="str">
        <f>IF($B786="","",VLOOKUP($B786,'DSR Attendance'!$A$3:$E$273,5,FALSE))</f>
        <v/>
      </c>
      <c r="D786" s="193"/>
      <c r="E786" s="637"/>
      <c r="F786" s="195"/>
      <c r="G786" s="195"/>
      <c r="H786" s="195"/>
      <c r="I786" s="196" t="str">
        <f>IF(E786="","",VLOOKUP(E786,'Summarized Plan'!A:B,2,0))</f>
        <v/>
      </c>
      <c r="J786" s="194"/>
      <c r="K786" s="194" t="s">
        <v>378</v>
      </c>
      <c r="L786" s="195"/>
      <c r="M786" s="194" t="str">
        <f t="shared" si="289"/>
        <v/>
      </c>
      <c r="N786" s="195" t="str">
        <f>IF(E786="","",VLOOKUP(E786,'Summarized Plan'!$A:$C,3,0))</f>
        <v/>
      </c>
      <c r="O786" s="195" t="str">
        <f>IF(E786="","",VLOOKUP(E786,'Summarized Plan'!$A:$G,7,0))</f>
        <v/>
      </c>
      <c r="P786" s="196"/>
      <c r="Q786" s="198">
        <f t="shared" si="290"/>
        <v>0</v>
      </c>
      <c r="R786" s="197" t="str">
        <f>IF($B786="","",VLOOKUP($Q786,'DSR Attendance'!$A$3:$D$179,4,FALSE))</f>
        <v/>
      </c>
      <c r="S786" s="197"/>
      <c r="T786" s="197">
        <f t="shared" si="291"/>
        <v>0</v>
      </c>
      <c r="U786" s="197">
        <f t="shared" si="292"/>
        <v>0</v>
      </c>
      <c r="V786" s="197" t="str">
        <f t="shared" si="293"/>
        <v/>
      </c>
      <c r="W786" s="197"/>
      <c r="X786" s="197" t="str">
        <f>_xlfn.IFNA(IF(L786="","",VLOOKUP(L786,'Truck Utilization'!B$3:D$147,3,FALSE)),"")</f>
        <v/>
      </c>
      <c r="Y786" s="197" t="str">
        <f>IF(X786="","",IF(E786="","",VLOOKUP(E786,'Summarized Plan'!$A:$E,5,0)))</f>
        <v/>
      </c>
      <c r="Z786" s="197">
        <f t="shared" si="294"/>
        <v>0</v>
      </c>
      <c r="AA786" s="197">
        <f t="shared" si="295"/>
        <v>0</v>
      </c>
      <c r="AB786" s="197" t="str">
        <f t="shared" si="296"/>
        <v/>
      </c>
      <c r="AC786" s="197"/>
      <c r="AD786" s="197">
        <f t="shared" si="297"/>
        <v>0</v>
      </c>
      <c r="AE786" s="197">
        <f t="shared" si="298"/>
        <v>0</v>
      </c>
      <c r="AF786" s="197" t="str">
        <f t="shared" si="299"/>
        <v/>
      </c>
      <c r="AG786" s="194"/>
      <c r="AH786" s="194"/>
      <c r="AI786" s="194"/>
      <c r="AJ786" s="193"/>
      <c r="AK786" s="199"/>
      <c r="AL786" s="194"/>
      <c r="AM786" s="115" t="e">
        <f t="shared" si="300"/>
        <v>#VALUE!</v>
      </c>
      <c r="AO786" s="11">
        <f t="shared" si="301"/>
        <v>0</v>
      </c>
      <c r="AP786" s="11" t="e">
        <f t="shared" si="302"/>
        <v>#N/A</v>
      </c>
      <c r="AQ786" s="11" t="str">
        <f t="shared" si="303"/>
        <v/>
      </c>
      <c r="AS786" s="202">
        <f t="shared" si="304"/>
        <v>0</v>
      </c>
      <c r="AT786" s="11" t="str">
        <f t="shared" si="305"/>
        <v/>
      </c>
      <c r="AW786" s="116"/>
      <c r="AX786" s="115" t="e">
        <f t="shared" si="306"/>
        <v>#VALUE!</v>
      </c>
      <c r="AY786" s="278" t="str">
        <f t="shared" si="307"/>
        <v/>
      </c>
      <c r="BC786" s="115" t="str">
        <f>IF(E786="","",_xlfn.XLOOKUP(E786,'Summarized Plan'!A:A,'Summarized Plan'!K:K))</f>
        <v/>
      </c>
    </row>
    <row r="787" spans="1:55" ht="14.4" customHeight="1">
      <c r="A787" s="190" t="str">
        <f>IF(L787="","",VLOOKUP(L787,'Truck Utilization'!B$3:C$300,2,FALSE))</f>
        <v/>
      </c>
      <c r="B787" s="191"/>
      <c r="C787" s="192" t="str">
        <f>IF($B787="","",VLOOKUP($B787,'DSR Attendance'!$A$3:$E$273,5,FALSE))</f>
        <v/>
      </c>
      <c r="D787" s="193"/>
      <c r="E787" s="637"/>
      <c r="F787" s="195"/>
      <c r="G787" s="195"/>
      <c r="H787" s="195"/>
      <c r="I787" s="196" t="str">
        <f>IF(E787="","",VLOOKUP(E787,'Summarized Plan'!A:B,2,0))</f>
        <v/>
      </c>
      <c r="J787" s="194"/>
      <c r="K787" s="194" t="s">
        <v>378</v>
      </c>
      <c r="L787" s="195"/>
      <c r="M787" s="194" t="str">
        <f t="shared" si="289"/>
        <v/>
      </c>
      <c r="N787" s="195" t="str">
        <f>IF(E787="","",VLOOKUP(E787,'Summarized Plan'!$A:$C,3,0))</f>
        <v/>
      </c>
      <c r="O787" s="195" t="str">
        <f>IF(E787="","",VLOOKUP(E787,'Summarized Plan'!$A:$G,7,0))</f>
        <v/>
      </c>
      <c r="P787" s="196"/>
      <c r="Q787" s="198">
        <f t="shared" si="290"/>
        <v>0</v>
      </c>
      <c r="R787" s="197" t="str">
        <f>IF($B787="","",VLOOKUP($Q787,'DSR Attendance'!$A$3:$D$179,4,FALSE))</f>
        <v/>
      </c>
      <c r="S787" s="197"/>
      <c r="T787" s="197">
        <f t="shared" si="291"/>
        <v>0</v>
      </c>
      <c r="U787" s="197">
        <f t="shared" si="292"/>
        <v>0</v>
      </c>
      <c r="V787" s="197" t="str">
        <f t="shared" si="293"/>
        <v/>
      </c>
      <c r="W787" s="197"/>
      <c r="X787" s="197" t="str">
        <f>_xlfn.IFNA(IF(L787="","",VLOOKUP(L787,'Truck Utilization'!B$3:D$147,3,FALSE)),"")</f>
        <v/>
      </c>
      <c r="Y787" s="197" t="str">
        <f>IF(X787="","",IF(E787="","",VLOOKUP(E787,'Summarized Plan'!$A:$E,5,0)))</f>
        <v/>
      </c>
      <c r="Z787" s="197">
        <f t="shared" si="294"/>
        <v>0</v>
      </c>
      <c r="AA787" s="197">
        <f t="shared" si="295"/>
        <v>0</v>
      </c>
      <c r="AB787" s="197" t="str">
        <f t="shared" si="296"/>
        <v/>
      </c>
      <c r="AC787" s="197"/>
      <c r="AD787" s="197">
        <f t="shared" si="297"/>
        <v>0</v>
      </c>
      <c r="AE787" s="197">
        <f t="shared" si="298"/>
        <v>0</v>
      </c>
      <c r="AF787" s="197" t="str">
        <f t="shared" si="299"/>
        <v/>
      </c>
      <c r="AG787" s="194"/>
      <c r="AH787" s="194"/>
      <c r="AI787" s="194"/>
      <c r="AJ787" s="193"/>
      <c r="AK787" s="199"/>
      <c r="AL787" s="194"/>
      <c r="AM787" s="115" t="e">
        <f t="shared" si="300"/>
        <v>#VALUE!</v>
      </c>
      <c r="AO787" s="11">
        <f t="shared" si="301"/>
        <v>0</v>
      </c>
      <c r="AP787" s="11" t="e">
        <f t="shared" si="302"/>
        <v>#N/A</v>
      </c>
      <c r="AQ787" s="11" t="str">
        <f t="shared" si="303"/>
        <v/>
      </c>
      <c r="AS787" s="202">
        <f t="shared" si="304"/>
        <v>0</v>
      </c>
      <c r="AT787" s="11" t="str">
        <f t="shared" si="305"/>
        <v/>
      </c>
      <c r="AW787" s="116"/>
      <c r="AX787" s="115" t="e">
        <f t="shared" si="306"/>
        <v>#VALUE!</v>
      </c>
      <c r="AY787" s="278" t="str">
        <f t="shared" si="307"/>
        <v/>
      </c>
      <c r="BC787" s="115" t="str">
        <f>IF(E787="","",_xlfn.XLOOKUP(E787,'Summarized Plan'!A:A,'Summarized Plan'!K:K))</f>
        <v/>
      </c>
    </row>
    <row r="788" spans="1:55" ht="14.4" customHeight="1">
      <c r="A788" s="190" t="str">
        <f>IF(L788="","",VLOOKUP(L788,'Truck Utilization'!B$3:C$300,2,FALSE))</f>
        <v/>
      </c>
      <c r="B788" s="191"/>
      <c r="C788" s="192" t="str">
        <f>IF($B788="","",VLOOKUP($B788,'DSR Attendance'!$A$3:$E$273,5,FALSE))</f>
        <v/>
      </c>
      <c r="D788" s="193"/>
      <c r="E788" s="637"/>
      <c r="F788" s="195"/>
      <c r="G788" s="195"/>
      <c r="H788" s="195"/>
      <c r="I788" s="196" t="str">
        <f>IF(E788="","",VLOOKUP(E788,'Summarized Plan'!A:B,2,0))</f>
        <v/>
      </c>
      <c r="J788" s="194"/>
      <c r="K788" s="194" t="s">
        <v>378</v>
      </c>
      <c r="L788" s="195"/>
      <c r="M788" s="194" t="str">
        <f t="shared" si="289"/>
        <v/>
      </c>
      <c r="N788" s="195" t="str">
        <f>IF(E788="","",VLOOKUP(E788,'Summarized Plan'!$A:$C,3,0))</f>
        <v/>
      </c>
      <c r="O788" s="195" t="str">
        <f>IF(E788="","",VLOOKUP(E788,'Summarized Plan'!$A:$G,7,0))</f>
        <v/>
      </c>
      <c r="P788" s="196"/>
      <c r="Q788" s="198">
        <f t="shared" si="290"/>
        <v>0</v>
      </c>
      <c r="R788" s="197" t="str">
        <f>IF($B788="","",VLOOKUP($Q788,'DSR Attendance'!$A$3:$D$179,4,FALSE))</f>
        <v/>
      </c>
      <c r="S788" s="197"/>
      <c r="T788" s="197">
        <f t="shared" si="291"/>
        <v>0</v>
      </c>
      <c r="U788" s="197">
        <f t="shared" si="292"/>
        <v>0</v>
      </c>
      <c r="V788" s="197" t="str">
        <f t="shared" si="293"/>
        <v/>
      </c>
      <c r="W788" s="197"/>
      <c r="X788" s="197" t="str">
        <f>_xlfn.IFNA(IF(L788="","",VLOOKUP(L788,'Truck Utilization'!B$3:D$147,3,FALSE)),"")</f>
        <v/>
      </c>
      <c r="Y788" s="197" t="str">
        <f>IF(X788="","",IF(E788="","",VLOOKUP(E788,'Summarized Plan'!$A:$E,5,0)))</f>
        <v/>
      </c>
      <c r="Z788" s="197">
        <f t="shared" si="294"/>
        <v>0</v>
      </c>
      <c r="AA788" s="197">
        <f t="shared" si="295"/>
        <v>0</v>
      </c>
      <c r="AB788" s="197" t="str">
        <f t="shared" si="296"/>
        <v/>
      </c>
      <c r="AC788" s="197"/>
      <c r="AD788" s="197">
        <f t="shared" si="297"/>
        <v>0</v>
      </c>
      <c r="AE788" s="197">
        <f t="shared" si="298"/>
        <v>0</v>
      </c>
      <c r="AF788" s="197" t="str">
        <f t="shared" si="299"/>
        <v/>
      </c>
      <c r="AG788" s="194"/>
      <c r="AH788" s="194"/>
      <c r="AI788" s="194"/>
      <c r="AJ788" s="193"/>
      <c r="AK788" s="199"/>
      <c r="AL788" s="194"/>
      <c r="AM788" s="115" t="e">
        <f t="shared" si="300"/>
        <v>#VALUE!</v>
      </c>
      <c r="AO788" s="11">
        <f t="shared" si="301"/>
        <v>0</v>
      </c>
      <c r="AP788" s="11" t="e">
        <f t="shared" si="302"/>
        <v>#N/A</v>
      </c>
      <c r="AQ788" s="11" t="str">
        <f t="shared" si="303"/>
        <v/>
      </c>
      <c r="AS788" s="202">
        <f t="shared" si="304"/>
        <v>0</v>
      </c>
      <c r="AT788" s="11" t="str">
        <f t="shared" si="305"/>
        <v/>
      </c>
      <c r="AW788" s="116"/>
      <c r="AX788" s="115" t="e">
        <f t="shared" si="306"/>
        <v>#VALUE!</v>
      </c>
      <c r="AY788" s="278" t="str">
        <f t="shared" si="307"/>
        <v/>
      </c>
      <c r="BC788" s="115" t="str">
        <f>IF(E788="","",_xlfn.XLOOKUP(E788,'Summarized Plan'!A:A,'Summarized Plan'!K:K))</f>
        <v/>
      </c>
    </row>
    <row r="789" spans="1:55" ht="14.4" customHeight="1">
      <c r="A789" s="190" t="str">
        <f>IF(L789="","",VLOOKUP(L789,'Truck Utilization'!B$3:C$300,2,FALSE))</f>
        <v/>
      </c>
      <c r="B789" s="191"/>
      <c r="C789" s="192" t="str">
        <f>IF($B789="","",VLOOKUP($B789,'DSR Attendance'!$A$3:$E$273,5,FALSE))</f>
        <v/>
      </c>
      <c r="D789" s="193"/>
      <c r="E789" s="637"/>
      <c r="F789" s="195"/>
      <c r="G789" s="195"/>
      <c r="H789" s="195"/>
      <c r="I789" s="196" t="str">
        <f>IF(E789="","",VLOOKUP(E789,'Summarized Plan'!A:B,2,0))</f>
        <v/>
      </c>
      <c r="J789" s="194"/>
      <c r="K789" s="194" t="s">
        <v>378</v>
      </c>
      <c r="L789" s="195"/>
      <c r="M789" s="194" t="str">
        <f t="shared" si="289"/>
        <v/>
      </c>
      <c r="N789" s="195" t="str">
        <f>IF(E789="","",VLOOKUP(E789,'Summarized Plan'!$A:$C,3,0))</f>
        <v/>
      </c>
      <c r="O789" s="195" t="str">
        <f>IF(E789="","",VLOOKUP(E789,'Summarized Plan'!$A:$G,7,0))</f>
        <v/>
      </c>
      <c r="P789" s="196"/>
      <c r="Q789" s="198">
        <f t="shared" si="290"/>
        <v>0</v>
      </c>
      <c r="R789" s="197" t="str">
        <f>IF($B789="","",VLOOKUP($Q789,'DSR Attendance'!$A$3:$D$179,4,FALSE))</f>
        <v/>
      </c>
      <c r="S789" s="197"/>
      <c r="T789" s="197">
        <f t="shared" si="291"/>
        <v>0</v>
      </c>
      <c r="U789" s="197">
        <f t="shared" si="292"/>
        <v>0</v>
      </c>
      <c r="V789" s="197" t="str">
        <f t="shared" si="293"/>
        <v/>
      </c>
      <c r="W789" s="197"/>
      <c r="X789" s="197" t="str">
        <f>_xlfn.IFNA(IF(L789="","",VLOOKUP(L789,'Truck Utilization'!B$3:D$147,3,FALSE)),"")</f>
        <v/>
      </c>
      <c r="Y789" s="197" t="str">
        <f>IF(X789="","",IF(E789="","",VLOOKUP(E789,'Summarized Plan'!$A:$E,5,0)))</f>
        <v/>
      </c>
      <c r="Z789" s="197">
        <f t="shared" si="294"/>
        <v>0</v>
      </c>
      <c r="AA789" s="197">
        <f t="shared" si="295"/>
        <v>0</v>
      </c>
      <c r="AB789" s="197" t="str">
        <f t="shared" si="296"/>
        <v/>
      </c>
      <c r="AC789" s="197"/>
      <c r="AD789" s="197">
        <f t="shared" si="297"/>
        <v>0</v>
      </c>
      <c r="AE789" s="197">
        <f t="shared" si="298"/>
        <v>0</v>
      </c>
      <c r="AF789" s="197" t="str">
        <f t="shared" si="299"/>
        <v/>
      </c>
      <c r="AG789" s="194"/>
      <c r="AH789" s="194"/>
      <c r="AI789" s="194"/>
      <c r="AJ789" s="193"/>
      <c r="AK789" s="199"/>
      <c r="AL789" s="194"/>
      <c r="AM789" s="115" t="e">
        <f t="shared" si="300"/>
        <v>#VALUE!</v>
      </c>
      <c r="AO789" s="11">
        <f t="shared" si="301"/>
        <v>0</v>
      </c>
      <c r="AP789" s="11" t="e">
        <f t="shared" si="302"/>
        <v>#N/A</v>
      </c>
      <c r="AQ789" s="11" t="str">
        <f t="shared" si="303"/>
        <v/>
      </c>
      <c r="AS789" s="202">
        <f t="shared" si="304"/>
        <v>0</v>
      </c>
      <c r="AT789" s="11" t="str">
        <f t="shared" si="305"/>
        <v/>
      </c>
      <c r="AW789" s="116"/>
      <c r="AX789" s="115" t="e">
        <f t="shared" si="306"/>
        <v>#VALUE!</v>
      </c>
      <c r="AY789" s="278" t="str">
        <f t="shared" si="307"/>
        <v/>
      </c>
      <c r="BC789" s="115" t="str">
        <f>IF(E789="","",_xlfn.XLOOKUP(E789,'Summarized Plan'!A:A,'Summarized Plan'!K:K))</f>
        <v/>
      </c>
    </row>
    <row r="790" spans="1:55" ht="14.4" customHeight="1">
      <c r="A790" s="190" t="str">
        <f>IF(L790="","",VLOOKUP(L790,'Truck Utilization'!B$3:C$300,2,FALSE))</f>
        <v/>
      </c>
      <c r="B790" s="191"/>
      <c r="C790" s="192" t="str">
        <f>IF($B790="","",VLOOKUP($B790,'DSR Attendance'!$A$3:$E$273,5,FALSE))</f>
        <v/>
      </c>
      <c r="D790" s="193"/>
      <c r="E790" s="637"/>
      <c r="F790" s="195"/>
      <c r="G790" s="195"/>
      <c r="H790" s="195"/>
      <c r="I790" s="196" t="str">
        <f>IF(E790="","",VLOOKUP(E790,'Summarized Plan'!A:B,2,0))</f>
        <v/>
      </c>
      <c r="J790" s="194"/>
      <c r="K790" s="194" t="s">
        <v>378</v>
      </c>
      <c r="L790" s="195"/>
      <c r="M790" s="194" t="str">
        <f t="shared" si="289"/>
        <v/>
      </c>
      <c r="N790" s="195" t="str">
        <f>IF(E790="","",VLOOKUP(E790,'Summarized Plan'!$A:$C,3,0))</f>
        <v/>
      </c>
      <c r="O790" s="195" t="str">
        <f>IF(E790="","",VLOOKUP(E790,'Summarized Plan'!$A:$G,7,0))</f>
        <v/>
      </c>
      <c r="P790" s="196"/>
      <c r="Q790" s="198">
        <f t="shared" si="290"/>
        <v>0</v>
      </c>
      <c r="R790" s="197" t="str">
        <f>IF($B790="","",VLOOKUP($Q790,'DSR Attendance'!$A$3:$D$179,4,FALSE))</f>
        <v/>
      </c>
      <c r="S790" s="197"/>
      <c r="T790" s="197">
        <f t="shared" si="291"/>
        <v>0</v>
      </c>
      <c r="U790" s="197">
        <f t="shared" si="292"/>
        <v>0</v>
      </c>
      <c r="V790" s="197" t="str">
        <f t="shared" si="293"/>
        <v/>
      </c>
      <c r="W790" s="197"/>
      <c r="X790" s="197" t="str">
        <f>_xlfn.IFNA(IF(L790="","",VLOOKUP(L790,'Truck Utilization'!B$3:D$147,3,FALSE)),"")</f>
        <v/>
      </c>
      <c r="Y790" s="197" t="str">
        <f>IF(X790="","",IF(E790="","",VLOOKUP(E790,'Summarized Plan'!$A:$E,5,0)))</f>
        <v/>
      </c>
      <c r="Z790" s="197">
        <f t="shared" si="294"/>
        <v>0</v>
      </c>
      <c r="AA790" s="197">
        <f t="shared" si="295"/>
        <v>0</v>
      </c>
      <c r="AB790" s="197" t="str">
        <f t="shared" si="296"/>
        <v/>
      </c>
      <c r="AC790" s="197"/>
      <c r="AD790" s="197">
        <f t="shared" si="297"/>
        <v>0</v>
      </c>
      <c r="AE790" s="197">
        <f t="shared" si="298"/>
        <v>0</v>
      </c>
      <c r="AF790" s="197" t="str">
        <f t="shared" si="299"/>
        <v/>
      </c>
      <c r="AG790" s="194"/>
      <c r="AH790" s="194"/>
      <c r="AI790" s="194"/>
      <c r="AJ790" s="193"/>
      <c r="AK790" s="199"/>
      <c r="AL790" s="194"/>
      <c r="AM790" s="115" t="e">
        <f t="shared" si="300"/>
        <v>#VALUE!</v>
      </c>
      <c r="AO790" s="11">
        <f t="shared" si="301"/>
        <v>0</v>
      </c>
      <c r="AP790" s="11" t="e">
        <f t="shared" si="302"/>
        <v>#N/A</v>
      </c>
      <c r="AQ790" s="11" t="str">
        <f t="shared" si="303"/>
        <v/>
      </c>
      <c r="AS790" s="202">
        <f t="shared" si="304"/>
        <v>0</v>
      </c>
      <c r="AT790" s="11" t="str">
        <f t="shared" si="305"/>
        <v/>
      </c>
      <c r="AW790" s="116"/>
      <c r="AX790" s="115" t="e">
        <f t="shared" si="306"/>
        <v>#VALUE!</v>
      </c>
      <c r="AY790" s="278" t="str">
        <f t="shared" si="307"/>
        <v/>
      </c>
      <c r="BC790" s="115" t="str">
        <f>IF(E790="","",_xlfn.XLOOKUP(E790,'Summarized Plan'!A:A,'Summarized Plan'!K:K))</f>
        <v/>
      </c>
    </row>
    <row r="791" spans="1:55" ht="14.4" customHeight="1">
      <c r="A791" s="190" t="str">
        <f>IF(L791="","",VLOOKUP(L791,'Truck Utilization'!B$3:C$300,2,FALSE))</f>
        <v/>
      </c>
      <c r="B791" s="191"/>
      <c r="C791" s="192" t="str">
        <f>IF($B791="","",VLOOKUP($B791,'DSR Attendance'!$A$3:$E$273,5,FALSE))</f>
        <v/>
      </c>
      <c r="D791" s="193"/>
      <c r="E791" s="637"/>
      <c r="F791" s="195"/>
      <c r="G791" s="195"/>
      <c r="H791" s="195"/>
      <c r="I791" s="196" t="str">
        <f>IF(E791="","",VLOOKUP(E791,'Summarized Plan'!A:B,2,0))</f>
        <v/>
      </c>
      <c r="J791" s="194"/>
      <c r="K791" s="194" t="s">
        <v>378</v>
      </c>
      <c r="L791" s="195"/>
      <c r="M791" s="194" t="str">
        <f t="shared" si="289"/>
        <v/>
      </c>
      <c r="N791" s="195" t="str">
        <f>IF(E791="","",VLOOKUP(E791,'Summarized Plan'!$A:$C,3,0))</f>
        <v/>
      </c>
      <c r="O791" s="195" t="str">
        <f>IF(E791="","",VLOOKUP(E791,'Summarized Plan'!$A:$G,7,0))</f>
        <v/>
      </c>
      <c r="P791" s="196"/>
      <c r="Q791" s="198">
        <f t="shared" si="290"/>
        <v>0</v>
      </c>
      <c r="R791" s="197" t="str">
        <f>IF($B791="","",VLOOKUP($Q791,'DSR Attendance'!$A$3:$D$179,4,FALSE))</f>
        <v/>
      </c>
      <c r="S791" s="197"/>
      <c r="T791" s="197">
        <f t="shared" si="291"/>
        <v>0</v>
      </c>
      <c r="U791" s="197">
        <f t="shared" si="292"/>
        <v>0</v>
      </c>
      <c r="V791" s="197" t="str">
        <f t="shared" si="293"/>
        <v/>
      </c>
      <c r="W791" s="197"/>
      <c r="X791" s="197" t="str">
        <f>_xlfn.IFNA(IF(L791="","",VLOOKUP(L791,'Truck Utilization'!B$3:D$147,3,FALSE)),"")</f>
        <v/>
      </c>
      <c r="Y791" s="197" t="str">
        <f>IF(X791="","",IF(E791="","",VLOOKUP(E791,'Summarized Plan'!$A:$E,5,0)))</f>
        <v/>
      </c>
      <c r="Z791" s="197">
        <f t="shared" si="294"/>
        <v>0</v>
      </c>
      <c r="AA791" s="197">
        <f t="shared" si="295"/>
        <v>0</v>
      </c>
      <c r="AB791" s="197" t="str">
        <f t="shared" si="296"/>
        <v/>
      </c>
      <c r="AC791" s="197"/>
      <c r="AD791" s="197">
        <f t="shared" si="297"/>
        <v>0</v>
      </c>
      <c r="AE791" s="197">
        <f t="shared" si="298"/>
        <v>0</v>
      </c>
      <c r="AF791" s="197" t="str">
        <f t="shared" si="299"/>
        <v/>
      </c>
      <c r="AG791" s="194"/>
      <c r="AH791" s="194"/>
      <c r="AI791" s="194"/>
      <c r="AJ791" s="193"/>
      <c r="AK791" s="199"/>
      <c r="AL791" s="194"/>
      <c r="AM791" s="115" t="e">
        <f t="shared" si="300"/>
        <v>#VALUE!</v>
      </c>
      <c r="AO791" s="11">
        <f t="shared" si="301"/>
        <v>0</v>
      </c>
      <c r="AP791" s="11" t="e">
        <f t="shared" si="302"/>
        <v>#N/A</v>
      </c>
      <c r="AQ791" s="11" t="str">
        <f t="shared" si="303"/>
        <v/>
      </c>
      <c r="AS791" s="202">
        <f t="shared" si="304"/>
        <v>0</v>
      </c>
      <c r="AT791" s="11" t="str">
        <f t="shared" si="305"/>
        <v/>
      </c>
      <c r="AW791" s="116"/>
      <c r="AX791" s="115" t="e">
        <f t="shared" si="306"/>
        <v>#VALUE!</v>
      </c>
      <c r="AY791" s="278" t="str">
        <f t="shared" si="307"/>
        <v/>
      </c>
      <c r="BC791" s="115" t="str">
        <f>IF(E791="","",_xlfn.XLOOKUP(E791,'Summarized Plan'!A:A,'Summarized Plan'!K:K))</f>
        <v/>
      </c>
    </row>
    <row r="792" spans="1:55" ht="14.4" customHeight="1">
      <c r="A792" s="190" t="str">
        <f>IF(L792="","",VLOOKUP(L792,'Truck Utilization'!B$3:C$300,2,FALSE))</f>
        <v/>
      </c>
      <c r="B792" s="191"/>
      <c r="C792" s="192" t="str">
        <f>IF($B792="","",VLOOKUP($B792,'DSR Attendance'!$A$3:$E$273,5,FALSE))</f>
        <v/>
      </c>
      <c r="D792" s="193"/>
      <c r="E792" s="637"/>
      <c r="F792" s="195"/>
      <c r="G792" s="195"/>
      <c r="H792" s="195"/>
      <c r="I792" s="196" t="str">
        <f>IF(E792="","",VLOOKUP(E792,'Summarized Plan'!A:B,2,0))</f>
        <v/>
      </c>
      <c r="J792" s="194"/>
      <c r="K792" s="194" t="s">
        <v>378</v>
      </c>
      <c r="L792" s="195"/>
      <c r="M792" s="194" t="str">
        <f t="shared" si="289"/>
        <v/>
      </c>
      <c r="N792" s="195" t="str">
        <f>IF(E792="","",VLOOKUP(E792,'Summarized Plan'!$A:$C,3,0))</f>
        <v/>
      </c>
      <c r="O792" s="195" t="str">
        <f>IF(E792="","",VLOOKUP(E792,'Summarized Plan'!$A:$G,7,0))</f>
        <v/>
      </c>
      <c r="P792" s="196"/>
      <c r="Q792" s="198">
        <f t="shared" si="290"/>
        <v>0</v>
      </c>
      <c r="R792" s="197" t="str">
        <f>IF($B792="","",VLOOKUP($Q792,'DSR Attendance'!$A$3:$D$179,4,FALSE))</f>
        <v/>
      </c>
      <c r="S792" s="197"/>
      <c r="T792" s="197">
        <f t="shared" si="291"/>
        <v>0</v>
      </c>
      <c r="U792" s="197">
        <f t="shared" si="292"/>
        <v>0</v>
      </c>
      <c r="V792" s="197" t="str">
        <f t="shared" si="293"/>
        <v/>
      </c>
      <c r="W792" s="197"/>
      <c r="X792" s="197" t="str">
        <f>_xlfn.IFNA(IF(L792="","",VLOOKUP(L792,'Truck Utilization'!B$3:D$147,3,FALSE)),"")</f>
        <v/>
      </c>
      <c r="Y792" s="197" t="str">
        <f>IF(X792="","",IF(E792="","",VLOOKUP(E792,'Summarized Plan'!$A:$E,5,0)))</f>
        <v/>
      </c>
      <c r="Z792" s="197">
        <f t="shared" si="294"/>
        <v>0</v>
      </c>
      <c r="AA792" s="197">
        <f t="shared" si="295"/>
        <v>0</v>
      </c>
      <c r="AB792" s="197" t="str">
        <f t="shared" si="296"/>
        <v/>
      </c>
      <c r="AC792" s="197"/>
      <c r="AD792" s="197">
        <f t="shared" si="297"/>
        <v>0</v>
      </c>
      <c r="AE792" s="197">
        <f t="shared" si="298"/>
        <v>0</v>
      </c>
      <c r="AF792" s="197" t="str">
        <f t="shared" si="299"/>
        <v/>
      </c>
      <c r="AG792" s="194"/>
      <c r="AH792" s="194"/>
      <c r="AI792" s="194"/>
      <c r="AJ792" s="193"/>
      <c r="AK792" s="199"/>
      <c r="AL792" s="194"/>
      <c r="AM792" s="115" t="e">
        <f t="shared" si="300"/>
        <v>#VALUE!</v>
      </c>
      <c r="AO792" s="11">
        <f t="shared" si="301"/>
        <v>0</v>
      </c>
      <c r="AP792" s="11" t="e">
        <f t="shared" si="302"/>
        <v>#N/A</v>
      </c>
      <c r="AQ792" s="11" t="str">
        <f t="shared" si="303"/>
        <v/>
      </c>
      <c r="AS792" s="202">
        <f t="shared" si="304"/>
        <v>0</v>
      </c>
      <c r="AT792" s="11" t="str">
        <f t="shared" si="305"/>
        <v/>
      </c>
      <c r="AW792" s="116"/>
      <c r="AX792" s="115" t="e">
        <f t="shared" si="306"/>
        <v>#VALUE!</v>
      </c>
      <c r="AY792" s="278" t="str">
        <f t="shared" si="307"/>
        <v/>
      </c>
      <c r="BC792" s="115" t="str">
        <f>IF(E792="","",_xlfn.XLOOKUP(E792,'Summarized Plan'!A:A,'Summarized Plan'!K:K))</f>
        <v/>
      </c>
    </row>
    <row r="793" spans="1:55" ht="14.4" customHeight="1">
      <c r="A793" s="190" t="str">
        <f>IF(L793="","",VLOOKUP(L793,'Truck Utilization'!B$3:C$300,2,FALSE))</f>
        <v/>
      </c>
      <c r="B793" s="191"/>
      <c r="C793" s="192" t="str">
        <f>IF($B793="","",VLOOKUP($B793,'DSR Attendance'!$A$3:$E$273,5,FALSE))</f>
        <v/>
      </c>
      <c r="D793" s="193"/>
      <c r="E793" s="637"/>
      <c r="F793" s="195"/>
      <c r="G793" s="195"/>
      <c r="H793" s="195"/>
      <c r="I793" s="196" t="str">
        <f>IF(E793="","",VLOOKUP(E793,'Summarized Plan'!A:B,2,0))</f>
        <v/>
      </c>
      <c r="J793" s="194"/>
      <c r="K793" s="194" t="s">
        <v>378</v>
      </c>
      <c r="L793" s="195"/>
      <c r="M793" s="194" t="str">
        <f t="shared" si="289"/>
        <v/>
      </c>
      <c r="N793" s="195" t="str">
        <f>IF(E793="","",VLOOKUP(E793,'Summarized Plan'!$A:$C,3,0))</f>
        <v/>
      </c>
      <c r="O793" s="195" t="str">
        <f>IF(E793="","",VLOOKUP(E793,'Summarized Plan'!$A:$G,7,0))</f>
        <v/>
      </c>
      <c r="P793" s="196"/>
      <c r="Q793" s="198">
        <f t="shared" si="290"/>
        <v>0</v>
      </c>
      <c r="R793" s="197" t="str">
        <f>IF($B793="","",VLOOKUP($Q793,'DSR Attendance'!$A$3:$D$179,4,FALSE))</f>
        <v/>
      </c>
      <c r="S793" s="197"/>
      <c r="T793" s="197">
        <f t="shared" si="291"/>
        <v>0</v>
      </c>
      <c r="U793" s="197">
        <f t="shared" si="292"/>
        <v>0</v>
      </c>
      <c r="V793" s="197" t="str">
        <f t="shared" si="293"/>
        <v/>
      </c>
      <c r="W793" s="197"/>
      <c r="X793" s="197" t="str">
        <f>_xlfn.IFNA(IF(L793="","",VLOOKUP(L793,'Truck Utilization'!B$3:D$147,3,FALSE)),"")</f>
        <v/>
      </c>
      <c r="Y793" s="197" t="str">
        <f>IF(X793="","",IF(E793="","",VLOOKUP(E793,'Summarized Plan'!$A:$E,5,0)))</f>
        <v/>
      </c>
      <c r="Z793" s="197">
        <f t="shared" si="294"/>
        <v>0</v>
      </c>
      <c r="AA793" s="197">
        <f t="shared" si="295"/>
        <v>0</v>
      </c>
      <c r="AB793" s="197" t="str">
        <f t="shared" si="296"/>
        <v/>
      </c>
      <c r="AC793" s="197"/>
      <c r="AD793" s="197">
        <f t="shared" si="297"/>
        <v>0</v>
      </c>
      <c r="AE793" s="197">
        <f t="shared" si="298"/>
        <v>0</v>
      </c>
      <c r="AF793" s="197" t="str">
        <f t="shared" si="299"/>
        <v/>
      </c>
      <c r="AG793" s="194"/>
      <c r="AH793" s="194"/>
      <c r="AI793" s="194"/>
      <c r="AJ793" s="193"/>
      <c r="AK793" s="199"/>
      <c r="AL793" s="194"/>
      <c r="AM793" s="115" t="e">
        <f t="shared" si="300"/>
        <v>#VALUE!</v>
      </c>
      <c r="AO793" s="11">
        <f t="shared" si="301"/>
        <v>0</v>
      </c>
      <c r="AP793" s="11" t="e">
        <f t="shared" si="302"/>
        <v>#N/A</v>
      </c>
      <c r="AQ793" s="11" t="str">
        <f t="shared" si="303"/>
        <v/>
      </c>
      <c r="AS793" s="202">
        <f t="shared" si="304"/>
        <v>0</v>
      </c>
      <c r="AT793" s="11" t="str">
        <f t="shared" si="305"/>
        <v/>
      </c>
      <c r="AW793" s="116"/>
      <c r="AX793" s="115" t="e">
        <f t="shared" si="306"/>
        <v>#VALUE!</v>
      </c>
      <c r="AY793" s="278" t="str">
        <f t="shared" si="307"/>
        <v/>
      </c>
      <c r="BC793" s="115" t="str">
        <f>IF(E793="","",_xlfn.XLOOKUP(E793,'Summarized Plan'!A:A,'Summarized Plan'!K:K))</f>
        <v/>
      </c>
    </row>
    <row r="794" spans="1:55" ht="14.4" customHeight="1">
      <c r="A794" s="190" t="str">
        <f>IF(L794="","",VLOOKUP(L794,'Truck Utilization'!B$3:C$300,2,FALSE))</f>
        <v/>
      </c>
      <c r="B794" s="191"/>
      <c r="C794" s="192" t="str">
        <f>IF($B794="","",VLOOKUP($B794,'DSR Attendance'!$A$3:$E$273,5,FALSE))</f>
        <v/>
      </c>
      <c r="D794" s="193"/>
      <c r="E794" s="637"/>
      <c r="F794" s="195"/>
      <c r="G794" s="195"/>
      <c r="H794" s="195"/>
      <c r="I794" s="196" t="str">
        <f>IF(E794="","",VLOOKUP(E794,'Summarized Plan'!A:B,2,0))</f>
        <v/>
      </c>
      <c r="J794" s="194"/>
      <c r="K794" s="194" t="s">
        <v>378</v>
      </c>
      <c r="L794" s="195"/>
      <c r="M794" s="194" t="str">
        <f t="shared" si="289"/>
        <v/>
      </c>
      <c r="N794" s="195" t="str">
        <f>IF(E794="","",VLOOKUP(E794,'Summarized Plan'!$A:$C,3,0))</f>
        <v/>
      </c>
      <c r="O794" s="195" t="str">
        <f>IF(E794="","",VLOOKUP(E794,'Summarized Plan'!$A:$G,7,0))</f>
        <v/>
      </c>
      <c r="P794" s="196"/>
      <c r="Q794" s="198">
        <f t="shared" si="290"/>
        <v>0</v>
      </c>
      <c r="R794" s="197" t="str">
        <f>IF($B794="","",VLOOKUP($Q794,'DSR Attendance'!$A$3:$D$179,4,FALSE))</f>
        <v/>
      </c>
      <c r="S794" s="197"/>
      <c r="T794" s="197">
        <f t="shared" si="291"/>
        <v>0</v>
      </c>
      <c r="U794" s="197">
        <f t="shared" si="292"/>
        <v>0</v>
      </c>
      <c r="V794" s="197" t="str">
        <f t="shared" si="293"/>
        <v/>
      </c>
      <c r="W794" s="197"/>
      <c r="X794" s="197" t="str">
        <f>_xlfn.IFNA(IF(L794="","",VLOOKUP(L794,'Truck Utilization'!B$3:D$147,3,FALSE)),"")</f>
        <v/>
      </c>
      <c r="Y794" s="197" t="str">
        <f>IF(X794="","",IF(E794="","",VLOOKUP(E794,'Summarized Plan'!$A:$E,5,0)))</f>
        <v/>
      </c>
      <c r="Z794" s="197">
        <f t="shared" si="294"/>
        <v>0</v>
      </c>
      <c r="AA794" s="197">
        <f t="shared" si="295"/>
        <v>0</v>
      </c>
      <c r="AB794" s="197" t="str">
        <f t="shared" si="296"/>
        <v/>
      </c>
      <c r="AC794" s="197"/>
      <c r="AD794" s="197">
        <f t="shared" si="297"/>
        <v>0</v>
      </c>
      <c r="AE794" s="197">
        <f t="shared" si="298"/>
        <v>0</v>
      </c>
      <c r="AF794" s="197" t="str">
        <f t="shared" si="299"/>
        <v/>
      </c>
      <c r="AG794" s="194"/>
      <c r="AH794" s="194"/>
      <c r="AI794" s="194"/>
      <c r="AJ794" s="193"/>
      <c r="AK794" s="199"/>
      <c r="AL794" s="194"/>
      <c r="AM794" s="115" t="e">
        <f t="shared" si="300"/>
        <v>#VALUE!</v>
      </c>
      <c r="AO794" s="11">
        <f t="shared" si="301"/>
        <v>0</v>
      </c>
      <c r="AP794" s="11" t="e">
        <f t="shared" si="302"/>
        <v>#N/A</v>
      </c>
      <c r="AQ794" s="11" t="str">
        <f t="shared" si="303"/>
        <v/>
      </c>
      <c r="AS794" s="202">
        <f t="shared" si="304"/>
        <v>0</v>
      </c>
      <c r="AT794" s="11" t="str">
        <f t="shared" si="305"/>
        <v/>
      </c>
      <c r="AW794" s="116"/>
      <c r="AX794" s="115" t="e">
        <f t="shared" si="306"/>
        <v>#VALUE!</v>
      </c>
      <c r="AY794" s="278" t="str">
        <f t="shared" si="307"/>
        <v/>
      </c>
      <c r="BC794" s="115" t="str">
        <f>IF(E794="","",_xlfn.XLOOKUP(E794,'Summarized Plan'!A:A,'Summarized Plan'!K:K))</f>
        <v/>
      </c>
    </row>
    <row r="795" spans="1:55" ht="14.4" customHeight="1">
      <c r="A795" s="190" t="str">
        <f>IF(L795="","",VLOOKUP(L795,'Truck Utilization'!B$3:C$300,2,FALSE))</f>
        <v/>
      </c>
      <c r="B795" s="191"/>
      <c r="C795" s="192" t="str">
        <f>IF($B795="","",VLOOKUP($B795,'DSR Attendance'!$A$3:$E$273,5,FALSE))</f>
        <v/>
      </c>
      <c r="D795" s="193"/>
      <c r="E795" s="637"/>
      <c r="F795" s="195"/>
      <c r="G795" s="195"/>
      <c r="H795" s="195"/>
      <c r="I795" s="196" t="str">
        <f>IF(E795="","",VLOOKUP(E795,'Summarized Plan'!A:B,2,0))</f>
        <v/>
      </c>
      <c r="J795" s="194"/>
      <c r="K795" s="194" t="s">
        <v>378</v>
      </c>
      <c r="L795" s="195"/>
      <c r="M795" s="194" t="str">
        <f t="shared" si="289"/>
        <v/>
      </c>
      <c r="N795" s="195" t="str">
        <f>IF(E795="","",VLOOKUP(E795,'Summarized Plan'!$A:$C,3,0))</f>
        <v/>
      </c>
      <c r="O795" s="195" t="str">
        <f>IF(E795="","",VLOOKUP(E795,'Summarized Plan'!$A:$G,7,0))</f>
        <v/>
      </c>
      <c r="P795" s="196"/>
      <c r="Q795" s="198">
        <f t="shared" si="290"/>
        <v>0</v>
      </c>
      <c r="R795" s="197" t="str">
        <f>IF($B795="","",VLOOKUP($Q795,'DSR Attendance'!$A$3:$D$179,4,FALSE))</f>
        <v/>
      </c>
      <c r="S795" s="197"/>
      <c r="T795" s="197">
        <f t="shared" si="291"/>
        <v>0</v>
      </c>
      <c r="U795" s="197">
        <f t="shared" si="292"/>
        <v>0</v>
      </c>
      <c r="V795" s="197" t="str">
        <f t="shared" si="293"/>
        <v/>
      </c>
      <c r="W795" s="197"/>
      <c r="X795" s="197" t="str">
        <f>_xlfn.IFNA(IF(L795="","",VLOOKUP(L795,'Truck Utilization'!B$3:D$147,3,FALSE)),"")</f>
        <v/>
      </c>
      <c r="Y795" s="197" t="str">
        <f>IF(X795="","",IF(E795="","",VLOOKUP(E795,'Summarized Plan'!$A:$E,5,0)))</f>
        <v/>
      </c>
      <c r="Z795" s="197">
        <f t="shared" si="294"/>
        <v>0</v>
      </c>
      <c r="AA795" s="197">
        <f t="shared" si="295"/>
        <v>0</v>
      </c>
      <c r="AB795" s="197" t="str">
        <f t="shared" si="296"/>
        <v/>
      </c>
      <c r="AC795" s="197"/>
      <c r="AD795" s="197">
        <f t="shared" si="297"/>
        <v>0</v>
      </c>
      <c r="AE795" s="197">
        <f t="shared" si="298"/>
        <v>0</v>
      </c>
      <c r="AF795" s="197" t="str">
        <f t="shared" si="299"/>
        <v/>
      </c>
      <c r="AG795" s="194"/>
      <c r="AH795" s="194"/>
      <c r="AI795" s="194"/>
      <c r="AJ795" s="193"/>
      <c r="AK795" s="199"/>
      <c r="AL795" s="194"/>
      <c r="AM795" s="115" t="e">
        <f t="shared" si="300"/>
        <v>#VALUE!</v>
      </c>
      <c r="AO795" s="11">
        <f t="shared" si="301"/>
        <v>0</v>
      </c>
      <c r="AP795" s="11" t="e">
        <f t="shared" si="302"/>
        <v>#N/A</v>
      </c>
      <c r="AQ795" s="11" t="str">
        <f t="shared" si="303"/>
        <v/>
      </c>
      <c r="AS795" s="202">
        <f t="shared" si="304"/>
        <v>0</v>
      </c>
      <c r="AT795" s="11" t="str">
        <f t="shared" si="305"/>
        <v/>
      </c>
      <c r="AW795" s="116"/>
      <c r="AX795" s="115" t="e">
        <f t="shared" si="306"/>
        <v>#VALUE!</v>
      </c>
      <c r="AY795" s="278" t="str">
        <f t="shared" si="307"/>
        <v/>
      </c>
      <c r="BC795" s="115" t="str">
        <f>IF(E795="","",_xlfn.XLOOKUP(E795,'Summarized Plan'!A:A,'Summarized Plan'!K:K))</f>
        <v/>
      </c>
    </row>
    <row r="796" spans="1:55" ht="14.4" customHeight="1">
      <c r="A796" s="190" t="str">
        <f>IF(L796="","",VLOOKUP(L796,'Truck Utilization'!B$3:C$300,2,FALSE))</f>
        <v/>
      </c>
      <c r="B796" s="191"/>
      <c r="C796" s="192" t="str">
        <f>IF($B796="","",VLOOKUP($B796,'DSR Attendance'!$A$3:$E$273,5,FALSE))</f>
        <v/>
      </c>
      <c r="D796" s="193"/>
      <c r="E796" s="637"/>
      <c r="F796" s="195"/>
      <c r="G796" s="195"/>
      <c r="H796" s="195"/>
      <c r="I796" s="196" t="str">
        <f>IF(E796="","",VLOOKUP(E796,'Summarized Plan'!A:B,2,0))</f>
        <v/>
      </c>
      <c r="J796" s="194"/>
      <c r="K796" s="194" t="s">
        <v>378</v>
      </c>
      <c r="L796" s="195"/>
      <c r="M796" s="194" t="str">
        <f t="shared" si="289"/>
        <v/>
      </c>
      <c r="N796" s="195" t="str">
        <f>IF(E796="","",VLOOKUP(E796,'Summarized Plan'!$A:$C,3,0))</f>
        <v/>
      </c>
      <c r="O796" s="195" t="str">
        <f>IF(E796="","",VLOOKUP(E796,'Summarized Plan'!$A:$G,7,0))</f>
        <v/>
      </c>
      <c r="P796" s="196"/>
      <c r="Q796" s="198">
        <f t="shared" si="290"/>
        <v>0</v>
      </c>
      <c r="R796" s="197" t="str">
        <f>IF($B796="","",VLOOKUP($Q796,'DSR Attendance'!$A$3:$D$179,4,FALSE))</f>
        <v/>
      </c>
      <c r="S796" s="197"/>
      <c r="T796" s="197">
        <f t="shared" si="291"/>
        <v>0</v>
      </c>
      <c r="U796" s="197">
        <f t="shared" si="292"/>
        <v>0</v>
      </c>
      <c r="V796" s="197" t="str">
        <f t="shared" si="293"/>
        <v/>
      </c>
      <c r="W796" s="197"/>
      <c r="X796" s="197" t="str">
        <f>_xlfn.IFNA(IF(L796="","",VLOOKUP(L796,'Truck Utilization'!B$3:D$147,3,FALSE)),"")</f>
        <v/>
      </c>
      <c r="Y796" s="197" t="str">
        <f>IF(X796="","",IF(E796="","",VLOOKUP(E796,'Summarized Plan'!$A:$E,5,0)))</f>
        <v/>
      </c>
      <c r="Z796" s="197">
        <f t="shared" si="294"/>
        <v>0</v>
      </c>
      <c r="AA796" s="197">
        <f t="shared" si="295"/>
        <v>0</v>
      </c>
      <c r="AB796" s="197" t="str">
        <f t="shared" si="296"/>
        <v/>
      </c>
      <c r="AC796" s="197"/>
      <c r="AD796" s="197">
        <f t="shared" si="297"/>
        <v>0</v>
      </c>
      <c r="AE796" s="197">
        <f t="shared" si="298"/>
        <v>0</v>
      </c>
      <c r="AF796" s="197" t="str">
        <f t="shared" si="299"/>
        <v/>
      </c>
      <c r="AG796" s="194"/>
      <c r="AH796" s="194"/>
      <c r="AI796" s="194"/>
      <c r="AJ796" s="193"/>
      <c r="AK796" s="199"/>
      <c r="AL796" s="194"/>
      <c r="AM796" s="115" t="e">
        <f t="shared" si="300"/>
        <v>#VALUE!</v>
      </c>
      <c r="AO796" s="11">
        <f t="shared" si="301"/>
        <v>0</v>
      </c>
      <c r="AP796" s="11" t="e">
        <f t="shared" si="302"/>
        <v>#N/A</v>
      </c>
      <c r="AQ796" s="11" t="str">
        <f t="shared" si="303"/>
        <v/>
      </c>
      <c r="AS796" s="202">
        <f t="shared" si="304"/>
        <v>0</v>
      </c>
      <c r="AT796" s="11" t="str">
        <f t="shared" si="305"/>
        <v/>
      </c>
      <c r="AW796" s="116"/>
      <c r="AX796" s="115" t="e">
        <f t="shared" si="306"/>
        <v>#VALUE!</v>
      </c>
      <c r="AY796" s="278" t="str">
        <f t="shared" si="307"/>
        <v/>
      </c>
      <c r="BC796" s="115" t="str">
        <f>IF(E796="","",_xlfn.XLOOKUP(E796,'Summarized Plan'!A:A,'Summarized Plan'!K:K))</f>
        <v/>
      </c>
    </row>
    <row r="797" spans="1:55" ht="14.4" customHeight="1">
      <c r="A797" s="190" t="str">
        <f>IF(L797="","",VLOOKUP(L797,'Truck Utilization'!B$3:C$300,2,FALSE))</f>
        <v/>
      </c>
      <c r="B797" s="191"/>
      <c r="C797" s="192" t="str">
        <f>IF($B797="","",VLOOKUP($B797,'DSR Attendance'!$A$3:$E$273,5,FALSE))</f>
        <v/>
      </c>
      <c r="D797" s="193"/>
      <c r="E797" s="637"/>
      <c r="F797" s="195"/>
      <c r="G797" s="195"/>
      <c r="H797" s="195"/>
      <c r="I797" s="196" t="str">
        <f>IF(E797="","",VLOOKUP(E797,'Summarized Plan'!A:B,2,0))</f>
        <v/>
      </c>
      <c r="J797" s="194"/>
      <c r="K797" s="194" t="s">
        <v>378</v>
      </c>
      <c r="L797" s="195"/>
      <c r="M797" s="194" t="str">
        <f t="shared" si="289"/>
        <v/>
      </c>
      <c r="N797" s="195" t="str">
        <f>IF(E797="","",VLOOKUP(E797,'Summarized Plan'!$A:$C,3,0))</f>
        <v/>
      </c>
      <c r="O797" s="195" t="str">
        <f>IF(E797="","",VLOOKUP(E797,'Summarized Plan'!$A:$G,7,0))</f>
        <v/>
      </c>
      <c r="P797" s="196"/>
      <c r="Q797" s="198">
        <f t="shared" si="290"/>
        <v>0</v>
      </c>
      <c r="R797" s="197" t="str">
        <f>IF($B797="","",VLOOKUP($Q797,'DSR Attendance'!$A$3:$D$179,4,FALSE))</f>
        <v/>
      </c>
      <c r="S797" s="197"/>
      <c r="T797" s="197">
        <f t="shared" si="291"/>
        <v>0</v>
      </c>
      <c r="U797" s="197">
        <f t="shared" si="292"/>
        <v>0</v>
      </c>
      <c r="V797" s="197" t="str">
        <f t="shared" si="293"/>
        <v/>
      </c>
      <c r="W797" s="197"/>
      <c r="X797" s="197" t="str">
        <f>_xlfn.IFNA(IF(L797="","",VLOOKUP(L797,'Truck Utilization'!B$3:D$147,3,FALSE)),"")</f>
        <v/>
      </c>
      <c r="Y797" s="197" t="str">
        <f>IF(X797="","",IF(E797="","",VLOOKUP(E797,'Summarized Plan'!$A:$E,5,0)))</f>
        <v/>
      </c>
      <c r="Z797" s="197">
        <f t="shared" si="294"/>
        <v>0</v>
      </c>
      <c r="AA797" s="197">
        <f t="shared" si="295"/>
        <v>0</v>
      </c>
      <c r="AB797" s="197" t="str">
        <f t="shared" si="296"/>
        <v/>
      </c>
      <c r="AC797" s="197"/>
      <c r="AD797" s="197">
        <f t="shared" si="297"/>
        <v>0</v>
      </c>
      <c r="AE797" s="197">
        <f t="shared" si="298"/>
        <v>0</v>
      </c>
      <c r="AF797" s="197" t="str">
        <f t="shared" si="299"/>
        <v/>
      </c>
      <c r="AG797" s="194"/>
      <c r="AH797" s="194"/>
      <c r="AI797" s="194"/>
      <c r="AJ797" s="193"/>
      <c r="AK797" s="199"/>
      <c r="AL797" s="194"/>
      <c r="AM797" s="115" t="e">
        <f t="shared" si="300"/>
        <v>#VALUE!</v>
      </c>
      <c r="AO797" s="11">
        <f t="shared" si="301"/>
        <v>0</v>
      </c>
      <c r="AP797" s="11" t="e">
        <f t="shared" si="302"/>
        <v>#N/A</v>
      </c>
      <c r="AQ797" s="11" t="str">
        <f t="shared" si="303"/>
        <v/>
      </c>
      <c r="AS797" s="202">
        <f t="shared" si="304"/>
        <v>0</v>
      </c>
      <c r="AT797" s="11" t="str">
        <f t="shared" si="305"/>
        <v/>
      </c>
      <c r="AW797" s="116"/>
      <c r="AX797" s="115" t="e">
        <f t="shared" si="306"/>
        <v>#VALUE!</v>
      </c>
      <c r="AY797" s="278" t="str">
        <f t="shared" si="307"/>
        <v/>
      </c>
      <c r="BC797" s="115" t="str">
        <f>IF(E797="","",_xlfn.XLOOKUP(E797,'Summarized Plan'!A:A,'Summarized Plan'!K:K))</f>
        <v/>
      </c>
    </row>
    <row r="798" spans="1:55" ht="14.4" customHeight="1">
      <c r="A798" s="190" t="str">
        <f>IF(L798="","",VLOOKUP(L798,'Truck Utilization'!B$3:C$300,2,FALSE))</f>
        <v/>
      </c>
      <c r="B798" s="191"/>
      <c r="C798" s="192" t="str">
        <f>IF($B798="","",VLOOKUP($B798,'DSR Attendance'!$A$3:$E$273,5,FALSE))</f>
        <v/>
      </c>
      <c r="D798" s="193"/>
      <c r="E798" s="637"/>
      <c r="F798" s="195"/>
      <c r="G798" s="195"/>
      <c r="H798" s="195"/>
      <c r="I798" s="196" t="str">
        <f>IF(E798="","",VLOOKUP(E798,'Summarized Plan'!A:B,2,0))</f>
        <v/>
      </c>
      <c r="J798" s="194"/>
      <c r="K798" s="194" t="s">
        <v>378</v>
      </c>
      <c r="L798" s="195"/>
      <c r="M798" s="194" t="str">
        <f t="shared" si="289"/>
        <v/>
      </c>
      <c r="N798" s="195" t="str">
        <f>IF(E798="","",VLOOKUP(E798,'Summarized Plan'!$A:$C,3,0))</f>
        <v/>
      </c>
      <c r="O798" s="195" t="str">
        <f>IF(E798="","",VLOOKUP(E798,'Summarized Plan'!$A:$G,7,0))</f>
        <v/>
      </c>
      <c r="P798" s="196"/>
      <c r="Q798" s="198">
        <f t="shared" si="290"/>
        <v>0</v>
      </c>
      <c r="R798" s="197" t="str">
        <f>IF($B798="","",VLOOKUP($Q798,'DSR Attendance'!$A$3:$D$179,4,FALSE))</f>
        <v/>
      </c>
      <c r="S798" s="197"/>
      <c r="T798" s="197">
        <f t="shared" si="291"/>
        <v>0</v>
      </c>
      <c r="U798" s="197">
        <f t="shared" si="292"/>
        <v>0</v>
      </c>
      <c r="V798" s="197" t="str">
        <f t="shared" si="293"/>
        <v/>
      </c>
      <c r="W798" s="197"/>
      <c r="X798" s="197" t="str">
        <f>_xlfn.IFNA(IF(L798="","",VLOOKUP(L798,'Truck Utilization'!B$3:D$147,3,FALSE)),"")</f>
        <v/>
      </c>
      <c r="Y798" s="197" t="str">
        <f>IF(X798="","",IF(E798="","",VLOOKUP(E798,'Summarized Plan'!$A:$E,5,0)))</f>
        <v/>
      </c>
      <c r="Z798" s="197">
        <f t="shared" si="294"/>
        <v>0</v>
      </c>
      <c r="AA798" s="197">
        <f t="shared" si="295"/>
        <v>0</v>
      </c>
      <c r="AB798" s="197" t="str">
        <f t="shared" si="296"/>
        <v/>
      </c>
      <c r="AC798" s="197"/>
      <c r="AD798" s="197">
        <f t="shared" si="297"/>
        <v>0</v>
      </c>
      <c r="AE798" s="197">
        <f t="shared" si="298"/>
        <v>0</v>
      </c>
      <c r="AF798" s="197" t="str">
        <f t="shared" si="299"/>
        <v/>
      </c>
      <c r="AG798" s="194"/>
      <c r="AH798" s="194"/>
      <c r="AI798" s="194"/>
      <c r="AJ798" s="193"/>
      <c r="AK798" s="199"/>
      <c r="AL798" s="194"/>
      <c r="AM798" s="115" t="e">
        <f t="shared" si="300"/>
        <v>#VALUE!</v>
      </c>
      <c r="AO798" s="11">
        <f t="shared" si="301"/>
        <v>0</v>
      </c>
      <c r="AP798" s="11" t="e">
        <f t="shared" si="302"/>
        <v>#N/A</v>
      </c>
      <c r="AQ798" s="11" t="str">
        <f t="shared" si="303"/>
        <v/>
      </c>
      <c r="AS798" s="202">
        <f t="shared" si="304"/>
        <v>0</v>
      </c>
      <c r="AT798" s="11" t="str">
        <f t="shared" si="305"/>
        <v/>
      </c>
      <c r="AW798" s="116"/>
      <c r="AX798" s="115" t="e">
        <f t="shared" si="306"/>
        <v>#VALUE!</v>
      </c>
      <c r="AY798" s="278" t="str">
        <f t="shared" si="307"/>
        <v/>
      </c>
      <c r="BC798" s="115" t="str">
        <f>IF(E798="","",_xlfn.XLOOKUP(E798,'Summarized Plan'!A:A,'Summarized Plan'!K:K))</f>
        <v/>
      </c>
    </row>
    <row r="799" spans="1:55" ht="14.4" customHeight="1">
      <c r="A799" s="190" t="str">
        <f>IF(L799="","",VLOOKUP(L799,'Truck Utilization'!B$3:C$300,2,FALSE))</f>
        <v/>
      </c>
      <c r="B799" s="191"/>
      <c r="C799" s="192" t="str">
        <f>IF($B799="","",VLOOKUP($B799,'DSR Attendance'!$A$3:$E$273,5,FALSE))</f>
        <v/>
      </c>
      <c r="D799" s="193"/>
      <c r="E799" s="637"/>
      <c r="F799" s="195"/>
      <c r="G799" s="195"/>
      <c r="H799" s="195"/>
      <c r="I799" s="196" t="str">
        <f>IF(E799="","",VLOOKUP(E799,'Summarized Plan'!A:B,2,0))</f>
        <v/>
      </c>
      <c r="J799" s="194"/>
      <c r="K799" s="194" t="s">
        <v>378</v>
      </c>
      <c r="L799" s="195"/>
      <c r="M799" s="194" t="str">
        <f t="shared" si="289"/>
        <v/>
      </c>
      <c r="N799" s="195" t="str">
        <f>IF(E799="","",VLOOKUP(E799,'Summarized Plan'!$A:$C,3,0))</f>
        <v/>
      </c>
      <c r="O799" s="195" t="str">
        <f>IF(E799="","",VLOOKUP(E799,'Summarized Plan'!$A:$G,7,0))</f>
        <v/>
      </c>
      <c r="P799" s="196"/>
      <c r="Q799" s="198">
        <f t="shared" si="290"/>
        <v>0</v>
      </c>
      <c r="R799" s="197" t="str">
        <f>IF($B799="","",VLOOKUP($Q799,'DSR Attendance'!$A$3:$D$179,4,FALSE))</f>
        <v/>
      </c>
      <c r="S799" s="197"/>
      <c r="T799" s="197">
        <f t="shared" si="291"/>
        <v>0</v>
      </c>
      <c r="U799" s="197">
        <f t="shared" si="292"/>
        <v>0</v>
      </c>
      <c r="V799" s="197" t="str">
        <f t="shared" si="293"/>
        <v/>
      </c>
      <c r="W799" s="197"/>
      <c r="X799" s="197" t="str">
        <f>_xlfn.IFNA(IF(L799="","",VLOOKUP(L799,'Truck Utilization'!B$3:D$147,3,FALSE)),"")</f>
        <v/>
      </c>
      <c r="Y799" s="197" t="str">
        <f>IF(X799="","",IF(E799="","",VLOOKUP(E799,'Summarized Plan'!$A:$E,5,0)))</f>
        <v/>
      </c>
      <c r="Z799" s="197">
        <f t="shared" si="294"/>
        <v>0</v>
      </c>
      <c r="AA799" s="197">
        <f t="shared" si="295"/>
        <v>0</v>
      </c>
      <c r="AB799" s="197" t="str">
        <f t="shared" si="296"/>
        <v/>
      </c>
      <c r="AC799" s="197"/>
      <c r="AD799" s="197">
        <f t="shared" si="297"/>
        <v>0</v>
      </c>
      <c r="AE799" s="197">
        <f t="shared" si="298"/>
        <v>0</v>
      </c>
      <c r="AF799" s="197" t="str">
        <f t="shared" si="299"/>
        <v/>
      </c>
      <c r="AG799" s="194"/>
      <c r="AH799" s="194"/>
      <c r="AI799" s="194"/>
      <c r="AJ799" s="193"/>
      <c r="AK799" s="199"/>
      <c r="AL799" s="194"/>
      <c r="AM799" s="115" t="e">
        <f t="shared" si="300"/>
        <v>#VALUE!</v>
      </c>
      <c r="AO799" s="11">
        <f t="shared" si="301"/>
        <v>0</v>
      </c>
      <c r="AP799" s="11" t="e">
        <f t="shared" si="302"/>
        <v>#N/A</v>
      </c>
      <c r="AQ799" s="11" t="str">
        <f t="shared" si="303"/>
        <v/>
      </c>
      <c r="AS799" s="202">
        <f t="shared" si="304"/>
        <v>0</v>
      </c>
      <c r="AT799" s="11" t="str">
        <f t="shared" si="305"/>
        <v/>
      </c>
      <c r="AW799" s="116"/>
      <c r="AX799" s="115" t="e">
        <f t="shared" si="306"/>
        <v>#VALUE!</v>
      </c>
      <c r="AY799" s="278" t="str">
        <f t="shared" si="307"/>
        <v/>
      </c>
      <c r="BC799" s="115" t="str">
        <f>IF(E799="","",_xlfn.XLOOKUP(E799,'Summarized Plan'!A:A,'Summarized Plan'!K:K))</f>
        <v/>
      </c>
    </row>
    <row r="800" spans="1:55" ht="14.4" customHeight="1">
      <c r="A800" s="190" t="str">
        <f>IF(L800="","",VLOOKUP(L800,'Truck Utilization'!B$3:C$300,2,FALSE))</f>
        <v/>
      </c>
      <c r="B800" s="191"/>
      <c r="C800" s="192" t="str">
        <f>IF($B800="","",VLOOKUP($B800,'DSR Attendance'!$A$3:$E$273,5,FALSE))</f>
        <v/>
      </c>
      <c r="D800" s="193"/>
      <c r="E800" s="637"/>
      <c r="F800" s="195"/>
      <c r="G800" s="195"/>
      <c r="H800" s="195"/>
      <c r="I800" s="196" t="str">
        <f>IF(E800="","",VLOOKUP(E800,'Summarized Plan'!A:B,2,0))</f>
        <v/>
      </c>
      <c r="J800" s="194"/>
      <c r="K800" s="194" t="s">
        <v>378</v>
      </c>
      <c r="L800" s="195"/>
      <c r="M800" s="194" t="str">
        <f t="shared" si="289"/>
        <v/>
      </c>
      <c r="N800" s="195" t="str">
        <f>IF(E800="","",VLOOKUP(E800,'Summarized Plan'!$A:$C,3,0))</f>
        <v/>
      </c>
      <c r="O800" s="195" t="str">
        <f>IF(E800="","",VLOOKUP(E800,'Summarized Plan'!$A:$G,7,0))</f>
        <v/>
      </c>
      <c r="P800" s="196"/>
      <c r="Q800" s="198">
        <f t="shared" si="290"/>
        <v>0</v>
      </c>
      <c r="R800" s="197" t="str">
        <f>IF($B800="","",VLOOKUP($Q800,'DSR Attendance'!$A$3:$D$179,4,FALSE))</f>
        <v/>
      </c>
      <c r="S800" s="197"/>
      <c r="T800" s="197">
        <f t="shared" si="291"/>
        <v>0</v>
      </c>
      <c r="U800" s="197">
        <f t="shared" si="292"/>
        <v>0</v>
      </c>
      <c r="V800" s="197" t="str">
        <f t="shared" si="293"/>
        <v/>
      </c>
      <c r="W800" s="197"/>
      <c r="X800" s="197" t="str">
        <f>_xlfn.IFNA(IF(L800="","",VLOOKUP(L800,'Truck Utilization'!B$3:D$147,3,FALSE)),"")</f>
        <v/>
      </c>
      <c r="Y800" s="197" t="str">
        <f>IF(X800="","",IF(E800="","",VLOOKUP(E800,'Summarized Plan'!$A:$E,5,0)))</f>
        <v/>
      </c>
      <c r="Z800" s="197">
        <f t="shared" si="294"/>
        <v>0</v>
      </c>
      <c r="AA800" s="197">
        <f t="shared" si="295"/>
        <v>0</v>
      </c>
      <c r="AB800" s="197" t="str">
        <f t="shared" si="296"/>
        <v/>
      </c>
      <c r="AC800" s="197"/>
      <c r="AD800" s="197">
        <f t="shared" si="297"/>
        <v>0</v>
      </c>
      <c r="AE800" s="197">
        <f t="shared" si="298"/>
        <v>0</v>
      </c>
      <c r="AF800" s="197" t="str">
        <f t="shared" si="299"/>
        <v/>
      </c>
      <c r="AG800" s="194"/>
      <c r="AH800" s="194"/>
      <c r="AI800" s="194"/>
      <c r="AJ800" s="193"/>
      <c r="AK800" s="199"/>
      <c r="AL800" s="194"/>
      <c r="AM800" s="115" t="e">
        <f t="shared" si="300"/>
        <v>#VALUE!</v>
      </c>
      <c r="AO800" s="11">
        <f t="shared" si="301"/>
        <v>0</v>
      </c>
      <c r="AP800" s="11" t="e">
        <f t="shared" si="302"/>
        <v>#N/A</v>
      </c>
      <c r="AQ800" s="11" t="str">
        <f t="shared" si="303"/>
        <v/>
      </c>
      <c r="AS800" s="202">
        <f t="shared" si="304"/>
        <v>0</v>
      </c>
      <c r="AT800" s="11" t="str">
        <f t="shared" si="305"/>
        <v/>
      </c>
      <c r="AW800" s="116"/>
      <c r="AX800" s="115" t="e">
        <f t="shared" si="306"/>
        <v>#VALUE!</v>
      </c>
      <c r="AY800" s="278" t="str">
        <f t="shared" si="307"/>
        <v/>
      </c>
      <c r="BC800" s="115" t="str">
        <f>IF(E800="","",_xlfn.XLOOKUP(E800,'Summarized Plan'!A:A,'Summarized Plan'!K:K))</f>
        <v/>
      </c>
    </row>
    <row r="801" spans="1:55" ht="14.4" customHeight="1">
      <c r="A801" s="190" t="str">
        <f>IF(L801="","",VLOOKUP(L801,'Truck Utilization'!B$3:C$300,2,FALSE))</f>
        <v/>
      </c>
      <c r="B801" s="191"/>
      <c r="C801" s="192" t="str">
        <f>IF($B801="","",VLOOKUP($B801,'DSR Attendance'!$A$3:$E$273,5,FALSE))</f>
        <v/>
      </c>
      <c r="D801" s="193"/>
      <c r="E801" s="637"/>
      <c r="F801" s="195"/>
      <c r="G801" s="195"/>
      <c r="H801" s="195"/>
      <c r="I801" s="196" t="str">
        <f>IF(E801="","",VLOOKUP(E801,'Summarized Plan'!A:B,2,0))</f>
        <v/>
      </c>
      <c r="J801" s="194"/>
      <c r="K801" s="194" t="s">
        <v>378</v>
      </c>
      <c r="L801" s="195"/>
      <c r="M801" s="194" t="str">
        <f t="shared" si="289"/>
        <v/>
      </c>
      <c r="N801" s="195" t="str">
        <f>IF(E801="","",VLOOKUP(E801,'Summarized Plan'!$A:$C,3,0))</f>
        <v/>
      </c>
      <c r="O801" s="195" t="str">
        <f>IF(E801="","",VLOOKUP(E801,'Summarized Plan'!$A:$G,7,0))</f>
        <v/>
      </c>
      <c r="P801" s="196"/>
      <c r="Q801" s="198">
        <f t="shared" si="290"/>
        <v>0</v>
      </c>
      <c r="R801" s="197" t="str">
        <f>IF($B801="","",VLOOKUP($Q801,'DSR Attendance'!$A$3:$D$179,4,FALSE))</f>
        <v/>
      </c>
      <c r="S801" s="197"/>
      <c r="T801" s="197">
        <f t="shared" si="291"/>
        <v>0</v>
      </c>
      <c r="U801" s="197">
        <f t="shared" si="292"/>
        <v>0</v>
      </c>
      <c r="V801" s="197" t="str">
        <f t="shared" si="293"/>
        <v/>
      </c>
      <c r="W801" s="197"/>
      <c r="X801" s="197" t="str">
        <f>_xlfn.IFNA(IF(L801="","",VLOOKUP(L801,'Truck Utilization'!B$3:D$147,3,FALSE)),"")</f>
        <v/>
      </c>
      <c r="Y801" s="197" t="str">
        <f>IF(X801="","",IF(E801="","",VLOOKUP(E801,'Summarized Plan'!$A:$E,5,0)))</f>
        <v/>
      </c>
      <c r="Z801" s="197">
        <f t="shared" si="294"/>
        <v>0</v>
      </c>
      <c r="AA801" s="197">
        <f t="shared" si="295"/>
        <v>0</v>
      </c>
      <c r="AB801" s="197" t="str">
        <f t="shared" si="296"/>
        <v/>
      </c>
      <c r="AC801" s="197"/>
      <c r="AD801" s="197">
        <f t="shared" si="297"/>
        <v>0</v>
      </c>
      <c r="AE801" s="197">
        <f t="shared" si="298"/>
        <v>0</v>
      </c>
      <c r="AF801" s="197" t="str">
        <f t="shared" si="299"/>
        <v/>
      </c>
      <c r="AG801" s="194"/>
      <c r="AH801" s="194"/>
      <c r="AI801" s="194"/>
      <c r="AJ801" s="193"/>
      <c r="AK801" s="199"/>
      <c r="AL801" s="194"/>
      <c r="AM801" s="115" t="e">
        <f t="shared" si="300"/>
        <v>#VALUE!</v>
      </c>
      <c r="AO801" s="11">
        <f t="shared" si="301"/>
        <v>0</v>
      </c>
      <c r="AP801" s="11" t="e">
        <f t="shared" si="302"/>
        <v>#N/A</v>
      </c>
      <c r="AQ801" s="11" t="str">
        <f t="shared" si="303"/>
        <v/>
      </c>
      <c r="AS801" s="202">
        <f t="shared" si="304"/>
        <v>0</v>
      </c>
      <c r="AT801" s="11" t="str">
        <f t="shared" si="305"/>
        <v/>
      </c>
      <c r="AW801" s="116"/>
      <c r="AX801" s="115" t="e">
        <f t="shared" si="306"/>
        <v>#VALUE!</v>
      </c>
      <c r="AY801" s="278" t="str">
        <f t="shared" si="307"/>
        <v/>
      </c>
      <c r="BC801" s="115" t="str">
        <f>IF(E801="","",_xlfn.XLOOKUP(E801,'Summarized Plan'!A:A,'Summarized Plan'!K:K))</f>
        <v/>
      </c>
    </row>
    <row r="802" spans="1:55" ht="14.4" customHeight="1">
      <c r="A802" s="190" t="str">
        <f>IF(L802="","",VLOOKUP(L802,'Truck Utilization'!B$3:C$300,2,FALSE))</f>
        <v/>
      </c>
      <c r="B802" s="191"/>
      <c r="C802" s="192" t="str">
        <f>IF($B802="","",VLOOKUP($B802,'DSR Attendance'!$A$3:$E$273,5,FALSE))</f>
        <v/>
      </c>
      <c r="D802" s="193"/>
      <c r="E802" s="637"/>
      <c r="F802" s="195"/>
      <c r="G802" s="195"/>
      <c r="H802" s="195"/>
      <c r="I802" s="196" t="str">
        <f>IF(E802="","",VLOOKUP(E802,'Summarized Plan'!A:B,2,0))</f>
        <v/>
      </c>
      <c r="J802" s="194"/>
      <c r="K802" s="194" t="s">
        <v>378</v>
      </c>
      <c r="L802" s="195"/>
      <c r="M802" s="194" t="str">
        <f t="shared" si="289"/>
        <v/>
      </c>
      <c r="N802" s="195" t="str">
        <f>IF(E802="","",VLOOKUP(E802,'Summarized Plan'!$A:$C,3,0))</f>
        <v/>
      </c>
      <c r="O802" s="195" t="str">
        <f>IF(E802="","",VLOOKUP(E802,'Summarized Plan'!$A:$G,7,0))</f>
        <v/>
      </c>
      <c r="P802" s="196"/>
      <c r="Q802" s="198">
        <f t="shared" si="290"/>
        <v>0</v>
      </c>
      <c r="R802" s="197" t="str">
        <f>IF($B802="","",VLOOKUP($Q802,'DSR Attendance'!$A$3:$D$179,4,FALSE))</f>
        <v/>
      </c>
      <c r="S802" s="197"/>
      <c r="T802" s="197">
        <f t="shared" si="291"/>
        <v>0</v>
      </c>
      <c r="U802" s="197">
        <f t="shared" si="292"/>
        <v>0</v>
      </c>
      <c r="V802" s="197" t="str">
        <f t="shared" si="293"/>
        <v/>
      </c>
      <c r="W802" s="197"/>
      <c r="X802" s="197" t="str">
        <f>_xlfn.IFNA(IF(L802="","",VLOOKUP(L802,'Truck Utilization'!B$3:D$147,3,FALSE)),"")</f>
        <v/>
      </c>
      <c r="Y802" s="197" t="str">
        <f>IF(X802="","",IF(E802="","",VLOOKUP(E802,'Summarized Plan'!$A:$E,5,0)))</f>
        <v/>
      </c>
      <c r="Z802" s="197">
        <f t="shared" si="294"/>
        <v>0</v>
      </c>
      <c r="AA802" s="197">
        <f t="shared" si="295"/>
        <v>0</v>
      </c>
      <c r="AB802" s="197" t="str">
        <f t="shared" si="296"/>
        <v/>
      </c>
      <c r="AC802" s="197"/>
      <c r="AD802" s="197">
        <f t="shared" si="297"/>
        <v>0</v>
      </c>
      <c r="AE802" s="197">
        <f t="shared" si="298"/>
        <v>0</v>
      </c>
      <c r="AF802" s="197" t="str">
        <f t="shared" si="299"/>
        <v/>
      </c>
      <c r="AG802" s="194"/>
      <c r="AH802" s="194"/>
      <c r="AI802" s="194"/>
      <c r="AJ802" s="193"/>
      <c r="AK802" s="199"/>
      <c r="AL802" s="194"/>
      <c r="AM802" s="115" t="e">
        <f t="shared" si="300"/>
        <v>#VALUE!</v>
      </c>
      <c r="AO802" s="11">
        <f t="shared" si="301"/>
        <v>0</v>
      </c>
      <c r="AP802" s="11" t="e">
        <f t="shared" si="302"/>
        <v>#N/A</v>
      </c>
      <c r="AQ802" s="11" t="str">
        <f t="shared" si="303"/>
        <v/>
      </c>
      <c r="AS802" s="202">
        <f t="shared" si="304"/>
        <v>0</v>
      </c>
      <c r="AT802" s="11" t="str">
        <f t="shared" si="305"/>
        <v/>
      </c>
      <c r="AW802" s="116"/>
      <c r="AX802" s="115" t="e">
        <f t="shared" si="306"/>
        <v>#VALUE!</v>
      </c>
      <c r="AY802" s="278" t="str">
        <f t="shared" si="307"/>
        <v/>
      </c>
      <c r="BC802" s="115" t="str">
        <f>IF(E802="","",_xlfn.XLOOKUP(E802,'Summarized Plan'!A:A,'Summarized Plan'!K:K))</f>
        <v/>
      </c>
    </row>
    <row r="803" spans="1:55" ht="14.4" customHeight="1">
      <c r="A803" s="190" t="str">
        <f>IF(L803="","",VLOOKUP(L803,'Truck Utilization'!B$3:C$300,2,FALSE))</f>
        <v/>
      </c>
      <c r="B803" s="191"/>
      <c r="C803" s="192" t="str">
        <f>IF($B803="","",VLOOKUP($B803,'DSR Attendance'!$A$3:$E$273,5,FALSE))</f>
        <v/>
      </c>
      <c r="D803" s="193"/>
      <c r="E803" s="637"/>
      <c r="F803" s="195"/>
      <c r="G803" s="195"/>
      <c r="H803" s="195"/>
      <c r="I803" s="196" t="str">
        <f>IF(E803="","",VLOOKUP(E803,'Summarized Plan'!A:B,2,0))</f>
        <v/>
      </c>
      <c r="J803" s="194"/>
      <c r="K803" s="194" t="s">
        <v>378</v>
      </c>
      <c r="L803" s="195"/>
      <c r="M803" s="194" t="str">
        <f t="shared" si="289"/>
        <v/>
      </c>
      <c r="N803" s="195" t="str">
        <f>IF(E803="","",VLOOKUP(E803,'Summarized Plan'!$A:$C,3,0))</f>
        <v/>
      </c>
      <c r="O803" s="195" t="str">
        <f>IF(E803="","",VLOOKUP(E803,'Summarized Plan'!$A:$G,7,0))</f>
        <v/>
      </c>
      <c r="P803" s="196"/>
      <c r="Q803" s="198">
        <f t="shared" si="290"/>
        <v>0</v>
      </c>
      <c r="R803" s="197" t="str">
        <f>IF($B803="","",VLOOKUP($Q803,'DSR Attendance'!$A$3:$D$179,4,FALSE))</f>
        <v/>
      </c>
      <c r="S803" s="197"/>
      <c r="T803" s="197">
        <f t="shared" si="291"/>
        <v>0</v>
      </c>
      <c r="U803" s="197">
        <f t="shared" si="292"/>
        <v>0</v>
      </c>
      <c r="V803" s="197" t="str">
        <f t="shared" si="293"/>
        <v/>
      </c>
      <c r="W803" s="197"/>
      <c r="X803" s="197" t="str">
        <f>_xlfn.IFNA(IF(L803="","",VLOOKUP(L803,'Truck Utilization'!B$3:D$147,3,FALSE)),"")</f>
        <v/>
      </c>
      <c r="Y803" s="197" t="str">
        <f>IF(X803="","",IF(E803="","",VLOOKUP(E803,'Summarized Plan'!$A:$E,5,0)))</f>
        <v/>
      </c>
      <c r="Z803" s="197">
        <f t="shared" si="294"/>
        <v>0</v>
      </c>
      <c r="AA803" s="197">
        <f t="shared" si="295"/>
        <v>0</v>
      </c>
      <c r="AB803" s="197" t="str">
        <f t="shared" si="296"/>
        <v/>
      </c>
      <c r="AC803" s="197"/>
      <c r="AD803" s="197">
        <f t="shared" si="297"/>
        <v>0</v>
      </c>
      <c r="AE803" s="197">
        <f t="shared" si="298"/>
        <v>0</v>
      </c>
      <c r="AF803" s="197" t="str">
        <f t="shared" si="299"/>
        <v/>
      </c>
      <c r="AG803" s="194"/>
      <c r="AH803" s="194"/>
      <c r="AI803" s="194"/>
      <c r="AJ803" s="193"/>
      <c r="AK803" s="199"/>
      <c r="AL803" s="194"/>
      <c r="AM803" s="115" t="e">
        <f t="shared" si="300"/>
        <v>#VALUE!</v>
      </c>
      <c r="AO803" s="11">
        <f t="shared" si="301"/>
        <v>0</v>
      </c>
      <c r="AP803" s="11" t="e">
        <f t="shared" si="302"/>
        <v>#N/A</v>
      </c>
      <c r="AQ803" s="11" t="str">
        <f t="shared" si="303"/>
        <v/>
      </c>
      <c r="AS803" s="202">
        <f t="shared" si="304"/>
        <v>0</v>
      </c>
      <c r="AT803" s="11" t="str">
        <f t="shared" si="305"/>
        <v/>
      </c>
      <c r="AW803" s="116"/>
      <c r="AX803" s="115" t="e">
        <f t="shared" si="306"/>
        <v>#VALUE!</v>
      </c>
      <c r="AY803" s="278" t="str">
        <f t="shared" si="307"/>
        <v/>
      </c>
      <c r="BC803" s="115" t="str">
        <f>IF(E803="","",_xlfn.XLOOKUP(E803,'Summarized Plan'!A:A,'Summarized Plan'!K:K))</f>
        <v/>
      </c>
    </row>
    <row r="804" spans="1:55" ht="14.4" customHeight="1">
      <c r="A804" s="190" t="str">
        <f>IF(L804="","",VLOOKUP(L804,'Truck Utilization'!B$3:C$300,2,FALSE))</f>
        <v/>
      </c>
      <c r="B804" s="191"/>
      <c r="C804" s="192" t="str">
        <f>IF($B804="","",VLOOKUP($B804,'DSR Attendance'!$A$3:$E$273,5,FALSE))</f>
        <v/>
      </c>
      <c r="D804" s="193"/>
      <c r="E804" s="637"/>
      <c r="F804" s="195"/>
      <c r="G804" s="195"/>
      <c r="H804" s="195"/>
      <c r="I804" s="196" t="str">
        <f>IF(E804="","",VLOOKUP(E804,'Summarized Plan'!A:B,2,0))</f>
        <v/>
      </c>
      <c r="J804" s="194"/>
      <c r="K804" s="194" t="s">
        <v>378</v>
      </c>
      <c r="L804" s="195"/>
      <c r="M804" s="194" t="str">
        <f t="shared" si="289"/>
        <v/>
      </c>
      <c r="N804" s="195" t="str">
        <f>IF(E804="","",VLOOKUP(E804,'Summarized Plan'!$A:$C,3,0))</f>
        <v/>
      </c>
      <c r="O804" s="195" t="str">
        <f>IF(E804="","",VLOOKUP(E804,'Summarized Plan'!$A:$G,7,0))</f>
        <v/>
      </c>
      <c r="P804" s="196"/>
      <c r="Q804" s="198">
        <f t="shared" si="290"/>
        <v>0</v>
      </c>
      <c r="R804" s="197" t="str">
        <f>IF($B804="","",VLOOKUP($Q804,'DSR Attendance'!$A$3:$D$179,4,FALSE))</f>
        <v/>
      </c>
      <c r="S804" s="197"/>
      <c r="T804" s="197">
        <f t="shared" si="291"/>
        <v>0</v>
      </c>
      <c r="U804" s="197">
        <f t="shared" si="292"/>
        <v>0</v>
      </c>
      <c r="V804" s="197" t="str">
        <f t="shared" si="293"/>
        <v/>
      </c>
      <c r="W804" s="197"/>
      <c r="X804" s="197" t="str">
        <f>_xlfn.IFNA(IF(L804="","",VLOOKUP(L804,'Truck Utilization'!B$3:D$147,3,FALSE)),"")</f>
        <v/>
      </c>
      <c r="Y804" s="197" t="str">
        <f>IF(X804="","",IF(E804="","",VLOOKUP(E804,'Summarized Plan'!$A:$E,5,0)))</f>
        <v/>
      </c>
      <c r="Z804" s="197">
        <f t="shared" si="294"/>
        <v>0</v>
      </c>
      <c r="AA804" s="197">
        <f t="shared" si="295"/>
        <v>0</v>
      </c>
      <c r="AB804" s="197" t="str">
        <f t="shared" si="296"/>
        <v/>
      </c>
      <c r="AC804" s="197"/>
      <c r="AD804" s="197">
        <f t="shared" si="297"/>
        <v>0</v>
      </c>
      <c r="AE804" s="197">
        <f t="shared" si="298"/>
        <v>0</v>
      </c>
      <c r="AF804" s="197" t="str">
        <f t="shared" si="299"/>
        <v/>
      </c>
      <c r="AG804" s="194"/>
      <c r="AH804" s="194"/>
      <c r="AI804" s="194"/>
      <c r="AJ804" s="193"/>
      <c r="AK804" s="199"/>
      <c r="AL804" s="194"/>
      <c r="AM804" s="115" t="e">
        <f t="shared" si="300"/>
        <v>#VALUE!</v>
      </c>
      <c r="AO804" s="11">
        <f t="shared" si="301"/>
        <v>0</v>
      </c>
      <c r="AP804" s="11" t="e">
        <f t="shared" si="302"/>
        <v>#N/A</v>
      </c>
      <c r="AQ804" s="11" t="str">
        <f t="shared" si="303"/>
        <v/>
      </c>
      <c r="AS804" s="202">
        <f t="shared" si="304"/>
        <v>0</v>
      </c>
      <c r="AT804" s="11" t="str">
        <f t="shared" si="305"/>
        <v/>
      </c>
      <c r="AW804" s="116"/>
      <c r="AX804" s="115" t="e">
        <f t="shared" si="306"/>
        <v>#VALUE!</v>
      </c>
      <c r="AY804" s="278" t="str">
        <f t="shared" si="307"/>
        <v/>
      </c>
      <c r="BC804" s="115" t="str">
        <f>IF(E804="","",_xlfn.XLOOKUP(E804,'Summarized Plan'!A:A,'Summarized Plan'!K:K))</f>
        <v/>
      </c>
    </row>
    <row r="805" spans="1:55" ht="14.4" customHeight="1">
      <c r="A805" s="190" t="str">
        <f>IF(L805="","",VLOOKUP(L805,'Truck Utilization'!B$3:C$300,2,FALSE))</f>
        <v/>
      </c>
      <c r="B805" s="191"/>
      <c r="C805" s="192" t="str">
        <f>IF($B805="","",VLOOKUP($B805,'DSR Attendance'!$A$3:$E$273,5,FALSE))</f>
        <v/>
      </c>
      <c r="D805" s="193"/>
      <c r="E805" s="637"/>
      <c r="F805" s="195"/>
      <c r="G805" s="195"/>
      <c r="H805" s="195"/>
      <c r="I805" s="196" t="str">
        <f>IF(E805="","",VLOOKUP(E805,'Summarized Plan'!A:B,2,0))</f>
        <v/>
      </c>
      <c r="J805" s="194"/>
      <c r="K805" s="194" t="s">
        <v>378</v>
      </c>
      <c r="L805" s="195"/>
      <c r="M805" s="194" t="str">
        <f t="shared" si="289"/>
        <v/>
      </c>
      <c r="N805" s="195" t="str">
        <f>IF(E805="","",VLOOKUP(E805,'Summarized Plan'!$A:$C,3,0))</f>
        <v/>
      </c>
      <c r="O805" s="195" t="str">
        <f>IF(E805="","",VLOOKUP(E805,'Summarized Plan'!$A:$G,7,0))</f>
        <v/>
      </c>
      <c r="P805" s="196"/>
      <c r="Q805" s="198">
        <f t="shared" si="290"/>
        <v>0</v>
      </c>
      <c r="R805" s="197" t="str">
        <f>IF($B805="","",VLOOKUP($Q805,'DSR Attendance'!$A$3:$D$179,4,FALSE))</f>
        <v/>
      </c>
      <c r="S805" s="197"/>
      <c r="T805" s="197">
        <f t="shared" si="291"/>
        <v>0</v>
      </c>
      <c r="U805" s="197">
        <f t="shared" si="292"/>
        <v>0</v>
      </c>
      <c r="V805" s="197" t="str">
        <f t="shared" si="293"/>
        <v/>
      </c>
      <c r="W805" s="197"/>
      <c r="X805" s="197" t="str">
        <f>_xlfn.IFNA(IF(L805="","",VLOOKUP(L805,'Truck Utilization'!B$3:D$147,3,FALSE)),"")</f>
        <v/>
      </c>
      <c r="Y805" s="197" t="str">
        <f>IF(X805="","",IF(E805="","",VLOOKUP(E805,'Summarized Plan'!$A:$E,5,0)))</f>
        <v/>
      </c>
      <c r="Z805" s="197">
        <f t="shared" si="294"/>
        <v>0</v>
      </c>
      <c r="AA805" s="197">
        <f t="shared" si="295"/>
        <v>0</v>
      </c>
      <c r="AB805" s="197" t="str">
        <f t="shared" si="296"/>
        <v/>
      </c>
      <c r="AC805" s="197"/>
      <c r="AD805" s="197">
        <f t="shared" si="297"/>
        <v>0</v>
      </c>
      <c r="AE805" s="197">
        <f t="shared" si="298"/>
        <v>0</v>
      </c>
      <c r="AF805" s="197" t="str">
        <f t="shared" si="299"/>
        <v/>
      </c>
      <c r="AG805" s="194"/>
      <c r="AH805" s="194"/>
      <c r="AI805" s="194"/>
      <c r="AJ805" s="193"/>
      <c r="AK805" s="199"/>
      <c r="AL805" s="194"/>
      <c r="AM805" s="115" t="e">
        <f t="shared" si="300"/>
        <v>#VALUE!</v>
      </c>
      <c r="AO805" s="11">
        <f t="shared" si="301"/>
        <v>0</v>
      </c>
      <c r="AP805" s="11" t="e">
        <f t="shared" si="302"/>
        <v>#N/A</v>
      </c>
      <c r="AQ805" s="11" t="str">
        <f t="shared" si="303"/>
        <v/>
      </c>
      <c r="AS805" s="202">
        <f t="shared" si="304"/>
        <v>0</v>
      </c>
      <c r="AT805" s="11" t="str">
        <f t="shared" si="305"/>
        <v/>
      </c>
      <c r="AW805" s="116"/>
      <c r="AX805" s="115" t="e">
        <f t="shared" si="306"/>
        <v>#VALUE!</v>
      </c>
      <c r="AY805" s="278" t="str">
        <f t="shared" si="307"/>
        <v/>
      </c>
      <c r="BC805" s="115" t="str">
        <f>IF(E805="","",_xlfn.XLOOKUP(E805,'Summarized Plan'!A:A,'Summarized Plan'!K:K))</f>
        <v/>
      </c>
    </row>
    <row r="806" spans="1:55" ht="14.4" customHeight="1">
      <c r="A806" s="190" t="str">
        <f>IF(L806="","",VLOOKUP(L806,'Truck Utilization'!B$3:C$300,2,FALSE))</f>
        <v/>
      </c>
      <c r="B806" s="191"/>
      <c r="C806" s="192" t="str">
        <f>IF($B806="","",VLOOKUP($B806,'DSR Attendance'!$A$3:$E$273,5,FALSE))</f>
        <v/>
      </c>
      <c r="D806" s="193"/>
      <c r="E806" s="637"/>
      <c r="F806" s="195"/>
      <c r="G806" s="195"/>
      <c r="H806" s="195"/>
      <c r="I806" s="196" t="str">
        <f>IF(E806="","",VLOOKUP(E806,'Summarized Plan'!A:B,2,0))</f>
        <v/>
      </c>
      <c r="J806" s="194"/>
      <c r="K806" s="194" t="s">
        <v>378</v>
      </c>
      <c r="L806" s="195"/>
      <c r="M806" s="194" t="str">
        <f t="shared" si="289"/>
        <v/>
      </c>
      <c r="N806" s="195" t="str">
        <f>IF(E806="","",VLOOKUP(E806,'Summarized Plan'!$A:$C,3,0))</f>
        <v/>
      </c>
      <c r="O806" s="195" t="str">
        <f>IF(E806="","",VLOOKUP(E806,'Summarized Plan'!$A:$G,7,0))</f>
        <v/>
      </c>
      <c r="P806" s="196"/>
      <c r="Q806" s="198">
        <f t="shared" si="290"/>
        <v>0</v>
      </c>
      <c r="R806" s="197" t="str">
        <f>IF($B806="","",VLOOKUP($Q806,'DSR Attendance'!$A$3:$D$179,4,FALSE))</f>
        <v/>
      </c>
      <c r="S806" s="197"/>
      <c r="T806" s="197">
        <f t="shared" si="291"/>
        <v>0</v>
      </c>
      <c r="U806" s="197">
        <f t="shared" si="292"/>
        <v>0</v>
      </c>
      <c r="V806" s="197" t="str">
        <f t="shared" si="293"/>
        <v/>
      </c>
      <c r="W806" s="197"/>
      <c r="X806" s="197" t="str">
        <f>_xlfn.IFNA(IF(L806="","",VLOOKUP(L806,'Truck Utilization'!B$3:D$147,3,FALSE)),"")</f>
        <v/>
      </c>
      <c r="Y806" s="197" t="str">
        <f>IF(X806="","",IF(E806="","",VLOOKUP(E806,'Summarized Plan'!$A:$E,5,0)))</f>
        <v/>
      </c>
      <c r="Z806" s="197">
        <f t="shared" si="294"/>
        <v>0</v>
      </c>
      <c r="AA806" s="197">
        <f t="shared" si="295"/>
        <v>0</v>
      </c>
      <c r="AB806" s="197" t="str">
        <f t="shared" si="296"/>
        <v/>
      </c>
      <c r="AC806" s="197"/>
      <c r="AD806" s="197">
        <f t="shared" si="297"/>
        <v>0</v>
      </c>
      <c r="AE806" s="197">
        <f t="shared" si="298"/>
        <v>0</v>
      </c>
      <c r="AF806" s="197" t="str">
        <f t="shared" si="299"/>
        <v/>
      </c>
      <c r="AG806" s="194"/>
      <c r="AH806" s="194"/>
      <c r="AI806" s="194"/>
      <c r="AJ806" s="193"/>
      <c r="AK806" s="199"/>
      <c r="AL806" s="194"/>
      <c r="AM806" s="115" t="e">
        <f t="shared" si="300"/>
        <v>#VALUE!</v>
      </c>
      <c r="AO806" s="11">
        <f t="shared" si="301"/>
        <v>0</v>
      </c>
      <c r="AP806" s="11" t="e">
        <f t="shared" si="302"/>
        <v>#N/A</v>
      </c>
      <c r="AQ806" s="11" t="str">
        <f t="shared" si="303"/>
        <v/>
      </c>
      <c r="AS806" s="202">
        <f t="shared" si="304"/>
        <v>0</v>
      </c>
      <c r="AT806" s="11" t="str">
        <f t="shared" si="305"/>
        <v/>
      </c>
      <c r="AW806" s="116"/>
      <c r="AX806" s="115" t="e">
        <f t="shared" si="306"/>
        <v>#VALUE!</v>
      </c>
      <c r="AY806" s="278" t="str">
        <f t="shared" si="307"/>
        <v/>
      </c>
      <c r="BC806" s="115" t="str">
        <f>IF(E806="","",_xlfn.XLOOKUP(E806,'Summarized Plan'!A:A,'Summarized Plan'!K:K))</f>
        <v/>
      </c>
    </row>
    <row r="807" spans="1:55" ht="14.4" customHeight="1">
      <c r="A807" s="190" t="str">
        <f>IF(L807="","",VLOOKUP(L807,'Truck Utilization'!B$3:C$300,2,FALSE))</f>
        <v/>
      </c>
      <c r="B807" s="191"/>
      <c r="C807" s="192" t="str">
        <f>IF($B807="","",VLOOKUP($B807,'DSR Attendance'!$A$3:$E$273,5,FALSE))</f>
        <v/>
      </c>
      <c r="D807" s="193"/>
      <c r="E807" s="637"/>
      <c r="F807" s="195"/>
      <c r="G807" s="195"/>
      <c r="H807" s="195"/>
      <c r="I807" s="196" t="str">
        <f>IF(E807="","",VLOOKUP(E807,'Summarized Plan'!A:B,2,0))</f>
        <v/>
      </c>
      <c r="J807" s="194"/>
      <c r="K807" s="194" t="s">
        <v>378</v>
      </c>
      <c r="L807" s="195"/>
      <c r="M807" s="194" t="str">
        <f t="shared" si="289"/>
        <v/>
      </c>
      <c r="N807" s="195" t="str">
        <f>IF(E807="","",VLOOKUP(E807,'Summarized Plan'!$A:$C,3,0))</f>
        <v/>
      </c>
      <c r="O807" s="195" t="str">
        <f>IF(E807="","",VLOOKUP(E807,'Summarized Plan'!$A:$G,7,0))</f>
        <v/>
      </c>
      <c r="P807" s="196"/>
      <c r="Q807" s="198">
        <f t="shared" si="290"/>
        <v>0</v>
      </c>
      <c r="R807" s="197" t="str">
        <f>IF($B807="","",VLOOKUP($Q807,'DSR Attendance'!$A$3:$D$179,4,FALSE))</f>
        <v/>
      </c>
      <c r="S807" s="197"/>
      <c r="T807" s="197">
        <f t="shared" si="291"/>
        <v>0</v>
      </c>
      <c r="U807" s="197">
        <f t="shared" si="292"/>
        <v>0</v>
      </c>
      <c r="V807" s="197" t="str">
        <f t="shared" si="293"/>
        <v/>
      </c>
      <c r="W807" s="197"/>
      <c r="X807" s="197" t="str">
        <f>_xlfn.IFNA(IF(L807="","",VLOOKUP(L807,'Truck Utilization'!B$3:D$147,3,FALSE)),"")</f>
        <v/>
      </c>
      <c r="Y807" s="197" t="str">
        <f>IF(X807="","",IF(E807="","",VLOOKUP(E807,'Summarized Plan'!$A:$E,5,0)))</f>
        <v/>
      </c>
      <c r="Z807" s="197">
        <f t="shared" si="294"/>
        <v>0</v>
      </c>
      <c r="AA807" s="197">
        <f t="shared" si="295"/>
        <v>0</v>
      </c>
      <c r="AB807" s="197" t="str">
        <f t="shared" si="296"/>
        <v/>
      </c>
      <c r="AC807" s="197"/>
      <c r="AD807" s="197">
        <f t="shared" si="297"/>
        <v>0</v>
      </c>
      <c r="AE807" s="197">
        <f t="shared" si="298"/>
        <v>0</v>
      </c>
      <c r="AF807" s="197" t="str">
        <f t="shared" si="299"/>
        <v/>
      </c>
      <c r="AG807" s="194"/>
      <c r="AH807" s="194"/>
      <c r="AI807" s="194"/>
      <c r="AJ807" s="193"/>
      <c r="AK807" s="199"/>
      <c r="AL807" s="194"/>
      <c r="AM807" s="115" t="e">
        <f t="shared" si="300"/>
        <v>#VALUE!</v>
      </c>
      <c r="AO807" s="11">
        <f t="shared" si="301"/>
        <v>0</v>
      </c>
      <c r="AP807" s="11" t="e">
        <f t="shared" si="302"/>
        <v>#N/A</v>
      </c>
      <c r="AQ807" s="11" t="str">
        <f t="shared" si="303"/>
        <v/>
      </c>
      <c r="AS807" s="202">
        <f t="shared" si="304"/>
        <v>0</v>
      </c>
      <c r="AT807" s="11" t="str">
        <f t="shared" si="305"/>
        <v/>
      </c>
      <c r="AW807" s="116"/>
      <c r="AX807" s="115" t="e">
        <f t="shared" si="306"/>
        <v>#VALUE!</v>
      </c>
      <c r="AY807" s="278" t="str">
        <f t="shared" si="307"/>
        <v/>
      </c>
      <c r="BC807" s="115" t="str">
        <f>IF(E807="","",_xlfn.XLOOKUP(E807,'Summarized Plan'!A:A,'Summarized Plan'!K:K))</f>
        <v/>
      </c>
    </row>
    <row r="808" spans="1:55" ht="14.4" customHeight="1">
      <c r="A808" s="190" t="str">
        <f>IF(L808="","",VLOOKUP(L808,'Truck Utilization'!B$3:C$300,2,FALSE))</f>
        <v/>
      </c>
      <c r="B808" s="191"/>
      <c r="C808" s="192" t="str">
        <f>IF($B808="","",VLOOKUP($B808,'DSR Attendance'!$A$3:$E$273,5,FALSE))</f>
        <v/>
      </c>
      <c r="D808" s="193"/>
      <c r="E808" s="637"/>
      <c r="F808" s="195"/>
      <c r="G808" s="195"/>
      <c r="H808" s="195"/>
      <c r="I808" s="196" t="str">
        <f>IF(E808="","",VLOOKUP(E808,'Summarized Plan'!A:B,2,0))</f>
        <v/>
      </c>
      <c r="J808" s="194"/>
      <c r="K808" s="194" t="s">
        <v>378</v>
      </c>
      <c r="L808" s="195"/>
      <c r="M808" s="194" t="str">
        <f t="shared" si="289"/>
        <v/>
      </c>
      <c r="N808" s="195" t="str">
        <f>IF(E808="","",VLOOKUP(E808,'Summarized Plan'!$A:$C,3,0))</f>
        <v/>
      </c>
      <c r="O808" s="195" t="str">
        <f>IF(E808="","",VLOOKUP(E808,'Summarized Plan'!$A:$G,7,0))</f>
        <v/>
      </c>
      <c r="P808" s="196"/>
      <c r="Q808" s="198">
        <f t="shared" si="290"/>
        <v>0</v>
      </c>
      <c r="R808" s="197" t="str">
        <f>IF($B808="","",VLOOKUP($Q808,'DSR Attendance'!$A$3:$D$179,4,FALSE))</f>
        <v/>
      </c>
      <c r="S808" s="197"/>
      <c r="T808" s="197">
        <f t="shared" si="291"/>
        <v>0</v>
      </c>
      <c r="U808" s="197">
        <f t="shared" si="292"/>
        <v>0</v>
      </c>
      <c r="V808" s="197" t="str">
        <f t="shared" si="293"/>
        <v/>
      </c>
      <c r="W808" s="197"/>
      <c r="X808" s="197" t="str">
        <f>_xlfn.IFNA(IF(L808="","",VLOOKUP(L808,'Truck Utilization'!B$3:D$147,3,FALSE)),"")</f>
        <v/>
      </c>
      <c r="Y808" s="197" t="str">
        <f>IF(X808="","",IF(E808="","",VLOOKUP(E808,'Summarized Plan'!$A:$E,5,0)))</f>
        <v/>
      </c>
      <c r="Z808" s="197">
        <f t="shared" si="294"/>
        <v>0</v>
      </c>
      <c r="AA808" s="197">
        <f t="shared" si="295"/>
        <v>0</v>
      </c>
      <c r="AB808" s="197" t="str">
        <f t="shared" si="296"/>
        <v/>
      </c>
      <c r="AC808" s="197"/>
      <c r="AD808" s="197">
        <f t="shared" si="297"/>
        <v>0</v>
      </c>
      <c r="AE808" s="197">
        <f t="shared" si="298"/>
        <v>0</v>
      </c>
      <c r="AF808" s="197" t="str">
        <f t="shared" si="299"/>
        <v/>
      </c>
      <c r="AG808" s="194"/>
      <c r="AH808" s="194"/>
      <c r="AI808" s="194"/>
      <c r="AJ808" s="193"/>
      <c r="AK808" s="199"/>
      <c r="AL808" s="194"/>
      <c r="AM808" s="115" t="e">
        <f t="shared" si="300"/>
        <v>#VALUE!</v>
      </c>
      <c r="AO808" s="11">
        <f t="shared" si="301"/>
        <v>0</v>
      </c>
      <c r="AP808" s="11" t="e">
        <f t="shared" si="302"/>
        <v>#N/A</v>
      </c>
      <c r="AQ808" s="11" t="str">
        <f t="shared" si="303"/>
        <v/>
      </c>
      <c r="AS808" s="202">
        <f t="shared" si="304"/>
        <v>0</v>
      </c>
      <c r="AT808" s="11" t="str">
        <f t="shared" si="305"/>
        <v/>
      </c>
      <c r="AW808" s="116"/>
      <c r="AX808" s="115" t="e">
        <f t="shared" si="306"/>
        <v>#VALUE!</v>
      </c>
      <c r="AY808" s="278" t="str">
        <f t="shared" si="307"/>
        <v/>
      </c>
      <c r="BC808" s="115" t="str">
        <f>IF(E808="","",_xlfn.XLOOKUP(E808,'Summarized Plan'!A:A,'Summarized Plan'!K:K))</f>
        <v/>
      </c>
    </row>
    <row r="809" spans="1:55" ht="14.4" customHeight="1">
      <c r="A809" s="190" t="str">
        <f>IF(L809="","",VLOOKUP(L809,'Truck Utilization'!B$3:C$300,2,FALSE))</f>
        <v/>
      </c>
      <c r="B809" s="191"/>
      <c r="C809" s="192" t="str">
        <f>IF($B809="","",VLOOKUP($B809,'DSR Attendance'!$A$3:$E$273,5,FALSE))</f>
        <v/>
      </c>
      <c r="D809" s="193"/>
      <c r="E809" s="637"/>
      <c r="F809" s="195"/>
      <c r="G809" s="195"/>
      <c r="H809" s="195"/>
      <c r="I809" s="196" t="str">
        <f>IF(E809="","",VLOOKUP(E809,'Summarized Plan'!A:B,2,0))</f>
        <v/>
      </c>
      <c r="J809" s="194"/>
      <c r="K809" s="194" t="s">
        <v>378</v>
      </c>
      <c r="L809" s="195"/>
      <c r="M809" s="194" t="str">
        <f t="shared" si="289"/>
        <v/>
      </c>
      <c r="N809" s="195" t="str">
        <f>IF(E809="","",VLOOKUP(E809,'Summarized Plan'!$A:$C,3,0))</f>
        <v/>
      </c>
      <c r="O809" s="195" t="str">
        <f>IF(E809="","",VLOOKUP(E809,'Summarized Plan'!$A:$G,7,0))</f>
        <v/>
      </c>
      <c r="P809" s="196"/>
      <c r="Q809" s="198">
        <f t="shared" si="290"/>
        <v>0</v>
      </c>
      <c r="R809" s="197" t="str">
        <f>IF($B809="","",VLOOKUP($Q809,'DSR Attendance'!$A$3:$D$179,4,FALSE))</f>
        <v/>
      </c>
      <c r="S809" s="197"/>
      <c r="T809" s="197">
        <f t="shared" si="291"/>
        <v>0</v>
      </c>
      <c r="U809" s="197">
        <f t="shared" si="292"/>
        <v>0</v>
      </c>
      <c r="V809" s="197" t="str">
        <f t="shared" si="293"/>
        <v/>
      </c>
      <c r="W809" s="197"/>
      <c r="X809" s="197" t="str">
        <f>_xlfn.IFNA(IF(L809="","",VLOOKUP(L809,'Truck Utilization'!B$3:D$147,3,FALSE)),"")</f>
        <v/>
      </c>
      <c r="Y809" s="197" t="str">
        <f>IF(X809="","",IF(E809="","",VLOOKUP(E809,'Summarized Plan'!$A:$E,5,0)))</f>
        <v/>
      </c>
      <c r="Z809" s="197">
        <f t="shared" si="294"/>
        <v>0</v>
      </c>
      <c r="AA809" s="197">
        <f t="shared" si="295"/>
        <v>0</v>
      </c>
      <c r="AB809" s="197" t="str">
        <f t="shared" si="296"/>
        <v/>
      </c>
      <c r="AC809" s="197"/>
      <c r="AD809" s="197">
        <f t="shared" si="297"/>
        <v>0</v>
      </c>
      <c r="AE809" s="197">
        <f t="shared" si="298"/>
        <v>0</v>
      </c>
      <c r="AF809" s="197" t="str">
        <f t="shared" si="299"/>
        <v/>
      </c>
      <c r="AG809" s="194"/>
      <c r="AH809" s="194"/>
      <c r="AI809" s="194"/>
      <c r="AJ809" s="193"/>
      <c r="AK809" s="199"/>
      <c r="AL809" s="194"/>
      <c r="AM809" s="115" t="e">
        <f t="shared" si="300"/>
        <v>#VALUE!</v>
      </c>
      <c r="AO809" s="11">
        <f t="shared" si="301"/>
        <v>0</v>
      </c>
      <c r="AP809" s="11" t="e">
        <f t="shared" si="302"/>
        <v>#N/A</v>
      </c>
      <c r="AQ809" s="11" t="str">
        <f t="shared" si="303"/>
        <v/>
      </c>
      <c r="AS809" s="202">
        <f t="shared" si="304"/>
        <v>0</v>
      </c>
      <c r="AT809" s="11" t="str">
        <f t="shared" si="305"/>
        <v/>
      </c>
      <c r="AW809" s="116"/>
      <c r="AX809" s="115" t="e">
        <f t="shared" si="306"/>
        <v>#VALUE!</v>
      </c>
      <c r="AY809" s="278" t="str">
        <f t="shared" si="307"/>
        <v/>
      </c>
      <c r="BC809" s="115" t="str">
        <f>IF(E809="","",_xlfn.XLOOKUP(E809,'Summarized Plan'!A:A,'Summarized Plan'!K:K))</f>
        <v/>
      </c>
    </row>
    <row r="810" spans="1:55" ht="14.4" customHeight="1">
      <c r="A810" s="190" t="str">
        <f>IF(L810="","",VLOOKUP(L810,'Truck Utilization'!B$3:C$300,2,FALSE))</f>
        <v/>
      </c>
      <c r="B810" s="191"/>
      <c r="C810" s="192" t="str">
        <f>IF($B810="","",VLOOKUP($B810,'DSR Attendance'!$A$3:$E$273,5,FALSE))</f>
        <v/>
      </c>
      <c r="D810" s="193"/>
      <c r="E810" s="637"/>
      <c r="F810" s="195"/>
      <c r="G810" s="195"/>
      <c r="H810" s="195"/>
      <c r="I810" s="196" t="str">
        <f>IF(E810="","",VLOOKUP(E810,'Summarized Plan'!A:B,2,0))</f>
        <v/>
      </c>
      <c r="J810" s="194"/>
      <c r="K810" s="194" t="s">
        <v>378</v>
      </c>
      <c r="L810" s="195"/>
      <c r="M810" s="194" t="str">
        <f t="shared" si="289"/>
        <v/>
      </c>
      <c r="N810" s="195" t="str">
        <f>IF(E810="","",VLOOKUP(E810,'Summarized Plan'!$A:$C,3,0))</f>
        <v/>
      </c>
      <c r="O810" s="195" t="str">
        <f>IF(E810="","",VLOOKUP(E810,'Summarized Plan'!$A:$G,7,0))</f>
        <v/>
      </c>
      <c r="P810" s="196"/>
      <c r="Q810" s="198">
        <f t="shared" si="290"/>
        <v>0</v>
      </c>
      <c r="R810" s="197" t="str">
        <f>IF($B810="","",VLOOKUP($Q810,'DSR Attendance'!$A$3:$D$179,4,FALSE))</f>
        <v/>
      </c>
      <c r="S810" s="197"/>
      <c r="T810" s="197">
        <f t="shared" si="291"/>
        <v>0</v>
      </c>
      <c r="U810" s="197">
        <f t="shared" si="292"/>
        <v>0</v>
      </c>
      <c r="V810" s="197" t="str">
        <f t="shared" si="293"/>
        <v/>
      </c>
      <c r="W810" s="197"/>
      <c r="X810" s="197" t="str">
        <f>_xlfn.IFNA(IF(L810="","",VLOOKUP(L810,'Truck Utilization'!B$3:D$147,3,FALSE)),"")</f>
        <v/>
      </c>
      <c r="Y810" s="197" t="str">
        <f>IF(X810="","",IF(E810="","",VLOOKUP(E810,'Summarized Plan'!$A:$E,5,0)))</f>
        <v/>
      </c>
      <c r="Z810" s="197">
        <f t="shared" si="294"/>
        <v>0</v>
      </c>
      <c r="AA810" s="197">
        <f t="shared" si="295"/>
        <v>0</v>
      </c>
      <c r="AB810" s="197" t="str">
        <f t="shared" si="296"/>
        <v/>
      </c>
      <c r="AC810" s="197"/>
      <c r="AD810" s="197">
        <f t="shared" si="297"/>
        <v>0</v>
      </c>
      <c r="AE810" s="197">
        <f t="shared" si="298"/>
        <v>0</v>
      </c>
      <c r="AF810" s="197" t="str">
        <f t="shared" si="299"/>
        <v/>
      </c>
      <c r="AG810" s="194"/>
      <c r="AH810" s="194"/>
      <c r="AI810" s="194"/>
      <c r="AJ810" s="193"/>
      <c r="AK810" s="199"/>
      <c r="AL810" s="194"/>
      <c r="AM810" s="115" t="e">
        <f t="shared" si="300"/>
        <v>#VALUE!</v>
      </c>
      <c r="AO810" s="11">
        <f t="shared" si="301"/>
        <v>0</v>
      </c>
      <c r="AP810" s="11" t="e">
        <f t="shared" si="302"/>
        <v>#N/A</v>
      </c>
      <c r="AQ810" s="11" t="str">
        <f t="shared" si="303"/>
        <v/>
      </c>
      <c r="AS810" s="202">
        <f t="shared" si="304"/>
        <v>0</v>
      </c>
      <c r="AT810" s="11" t="str">
        <f t="shared" si="305"/>
        <v/>
      </c>
      <c r="AW810" s="116"/>
      <c r="AX810" s="115" t="e">
        <f t="shared" si="306"/>
        <v>#VALUE!</v>
      </c>
      <c r="AY810" s="278" t="str">
        <f t="shared" si="307"/>
        <v/>
      </c>
      <c r="BC810" s="115" t="str">
        <f>IF(E810="","",_xlfn.XLOOKUP(E810,'Summarized Plan'!A:A,'Summarized Plan'!K:K))</f>
        <v/>
      </c>
    </row>
    <row r="811" spans="1:55" ht="14.4" customHeight="1">
      <c r="A811" s="190" t="str">
        <f>IF(L811="","",VLOOKUP(L811,'Truck Utilization'!B$3:C$300,2,FALSE))</f>
        <v/>
      </c>
      <c r="B811" s="191"/>
      <c r="C811" s="192" t="str">
        <f>IF($B811="","",VLOOKUP($B811,'DSR Attendance'!$A$3:$E$273,5,FALSE))</f>
        <v/>
      </c>
      <c r="D811" s="193"/>
      <c r="E811" s="637"/>
      <c r="F811" s="195"/>
      <c r="G811" s="195"/>
      <c r="H811" s="195"/>
      <c r="I811" s="196" t="str">
        <f>IF(E811="","",VLOOKUP(E811,'Summarized Plan'!A:B,2,0))</f>
        <v/>
      </c>
      <c r="J811" s="194"/>
      <c r="K811" s="194" t="s">
        <v>378</v>
      </c>
      <c r="L811" s="195"/>
      <c r="M811" s="194" t="str">
        <f t="shared" si="289"/>
        <v/>
      </c>
      <c r="N811" s="195" t="str">
        <f>IF(E811="","",VLOOKUP(E811,'Summarized Plan'!$A:$C,3,0))</f>
        <v/>
      </c>
      <c r="O811" s="195" t="str">
        <f>IF(E811="","",VLOOKUP(E811,'Summarized Plan'!$A:$G,7,0))</f>
        <v/>
      </c>
      <c r="P811" s="196"/>
      <c r="Q811" s="198">
        <f t="shared" si="290"/>
        <v>0</v>
      </c>
      <c r="R811" s="197" t="str">
        <f>IF($B811="","",VLOOKUP($Q811,'DSR Attendance'!$A$3:$D$179,4,FALSE))</f>
        <v/>
      </c>
      <c r="S811" s="197"/>
      <c r="T811" s="197">
        <f t="shared" si="291"/>
        <v>0</v>
      </c>
      <c r="U811" s="197">
        <f t="shared" si="292"/>
        <v>0</v>
      </c>
      <c r="V811" s="197" t="str">
        <f t="shared" si="293"/>
        <v/>
      </c>
      <c r="W811" s="197"/>
      <c r="X811" s="197" t="str">
        <f>_xlfn.IFNA(IF(L811="","",VLOOKUP(L811,'Truck Utilization'!B$3:D$147,3,FALSE)),"")</f>
        <v/>
      </c>
      <c r="Y811" s="197" t="str">
        <f>IF(X811="","",IF(E811="","",VLOOKUP(E811,'Summarized Plan'!$A:$E,5,0)))</f>
        <v/>
      </c>
      <c r="Z811" s="197">
        <f t="shared" si="294"/>
        <v>0</v>
      </c>
      <c r="AA811" s="197">
        <f t="shared" si="295"/>
        <v>0</v>
      </c>
      <c r="AB811" s="197" t="str">
        <f t="shared" si="296"/>
        <v/>
      </c>
      <c r="AC811" s="197"/>
      <c r="AD811" s="197">
        <f t="shared" si="297"/>
        <v>0</v>
      </c>
      <c r="AE811" s="197">
        <f t="shared" si="298"/>
        <v>0</v>
      </c>
      <c r="AF811" s="197" t="str">
        <f t="shared" si="299"/>
        <v/>
      </c>
      <c r="AG811" s="194"/>
      <c r="AH811" s="194"/>
      <c r="AI811" s="194"/>
      <c r="AJ811" s="193"/>
      <c r="AK811" s="199"/>
      <c r="AL811" s="194"/>
      <c r="AM811" s="115" t="e">
        <f t="shared" si="300"/>
        <v>#VALUE!</v>
      </c>
      <c r="AO811" s="11">
        <f t="shared" si="301"/>
        <v>0</v>
      </c>
      <c r="AP811" s="11" t="e">
        <f t="shared" si="302"/>
        <v>#N/A</v>
      </c>
      <c r="AQ811" s="11" t="str">
        <f t="shared" si="303"/>
        <v/>
      </c>
      <c r="AS811" s="202">
        <f t="shared" si="304"/>
        <v>0</v>
      </c>
      <c r="AT811" s="11" t="str">
        <f t="shared" si="305"/>
        <v/>
      </c>
      <c r="AW811" s="116"/>
      <c r="AX811" s="115" t="e">
        <f t="shared" si="306"/>
        <v>#VALUE!</v>
      </c>
      <c r="AY811" s="278" t="str">
        <f t="shared" si="307"/>
        <v/>
      </c>
      <c r="BC811" s="115" t="str">
        <f>IF(E811="","",_xlfn.XLOOKUP(E811,'Summarized Plan'!A:A,'Summarized Plan'!K:K))</f>
        <v/>
      </c>
    </row>
    <row r="812" spans="1:55" ht="14.4" customHeight="1">
      <c r="A812" s="190" t="str">
        <f>IF(L812="","",VLOOKUP(L812,'Truck Utilization'!B$3:C$300,2,FALSE))</f>
        <v/>
      </c>
      <c r="B812" s="191"/>
      <c r="C812" s="192" t="str">
        <f>IF($B812="","",VLOOKUP($B812,'DSR Attendance'!$A$3:$E$273,5,FALSE))</f>
        <v/>
      </c>
      <c r="D812" s="193"/>
      <c r="E812" s="637"/>
      <c r="F812" s="195"/>
      <c r="G812" s="195"/>
      <c r="H812" s="195"/>
      <c r="I812" s="196" t="str">
        <f>IF(E812="","",VLOOKUP(E812,'Summarized Plan'!A:B,2,0))</f>
        <v/>
      </c>
      <c r="J812" s="194"/>
      <c r="K812" s="194" t="s">
        <v>378</v>
      </c>
      <c r="L812" s="195"/>
      <c r="M812" s="194" t="str">
        <f t="shared" si="289"/>
        <v/>
      </c>
      <c r="N812" s="195" t="str">
        <f>IF(E812="","",VLOOKUP(E812,'Summarized Plan'!$A:$C,3,0))</f>
        <v/>
      </c>
      <c r="O812" s="195" t="str">
        <f>IF(E812="","",VLOOKUP(E812,'Summarized Plan'!$A:$G,7,0))</f>
        <v/>
      </c>
      <c r="P812" s="196"/>
      <c r="Q812" s="198">
        <f t="shared" si="290"/>
        <v>0</v>
      </c>
      <c r="R812" s="197" t="str">
        <f>IF($B812="","",VLOOKUP($Q812,'DSR Attendance'!$A$3:$D$179,4,FALSE))</f>
        <v/>
      </c>
      <c r="S812" s="197"/>
      <c r="T812" s="197">
        <f t="shared" si="291"/>
        <v>0</v>
      </c>
      <c r="U812" s="197">
        <f t="shared" si="292"/>
        <v>0</v>
      </c>
      <c r="V812" s="197" t="str">
        <f t="shared" si="293"/>
        <v/>
      </c>
      <c r="W812" s="197"/>
      <c r="X812" s="197" t="str">
        <f>_xlfn.IFNA(IF(L812="","",VLOOKUP(L812,'Truck Utilization'!B$3:D$147,3,FALSE)),"")</f>
        <v/>
      </c>
      <c r="Y812" s="197" t="str">
        <f>IF(X812="","",IF(E812="","",VLOOKUP(E812,'Summarized Plan'!$A:$E,5,0)))</f>
        <v/>
      </c>
      <c r="Z812" s="197">
        <f t="shared" si="294"/>
        <v>0</v>
      </c>
      <c r="AA812" s="197">
        <f t="shared" si="295"/>
        <v>0</v>
      </c>
      <c r="AB812" s="197" t="str">
        <f t="shared" si="296"/>
        <v/>
      </c>
      <c r="AC812" s="197"/>
      <c r="AD812" s="197">
        <f t="shared" si="297"/>
        <v>0</v>
      </c>
      <c r="AE812" s="197">
        <f t="shared" si="298"/>
        <v>0</v>
      </c>
      <c r="AF812" s="197" t="str">
        <f t="shared" si="299"/>
        <v/>
      </c>
      <c r="AG812" s="194"/>
      <c r="AH812" s="194"/>
      <c r="AI812" s="194"/>
      <c r="AJ812" s="193"/>
      <c r="AK812" s="199"/>
      <c r="AL812" s="194"/>
      <c r="AM812" s="115" t="e">
        <f t="shared" si="300"/>
        <v>#VALUE!</v>
      </c>
      <c r="AO812" s="11">
        <f t="shared" si="301"/>
        <v>0</v>
      </c>
      <c r="AP812" s="11" t="e">
        <f t="shared" si="302"/>
        <v>#N/A</v>
      </c>
      <c r="AQ812" s="11" t="str">
        <f t="shared" si="303"/>
        <v/>
      </c>
      <c r="AS812" s="202">
        <f t="shared" si="304"/>
        <v>0</v>
      </c>
      <c r="AT812" s="11" t="str">
        <f t="shared" si="305"/>
        <v/>
      </c>
      <c r="AW812" s="116"/>
      <c r="AX812" s="115" t="e">
        <f t="shared" si="306"/>
        <v>#VALUE!</v>
      </c>
      <c r="AY812" s="278" t="str">
        <f t="shared" si="307"/>
        <v/>
      </c>
      <c r="BC812" s="115" t="str">
        <f>IF(E812="","",_xlfn.XLOOKUP(E812,'Summarized Plan'!A:A,'Summarized Plan'!K:K))</f>
        <v/>
      </c>
    </row>
    <row r="813" spans="1:55" ht="14.4" customHeight="1">
      <c r="A813" s="190" t="str">
        <f>IF(L813="","",VLOOKUP(L813,'Truck Utilization'!B$3:C$300,2,FALSE))</f>
        <v/>
      </c>
      <c r="B813" s="191"/>
      <c r="C813" s="192" t="str">
        <f>IF($B813="","",VLOOKUP($B813,'DSR Attendance'!$A$3:$E$273,5,FALSE))</f>
        <v/>
      </c>
      <c r="D813" s="193"/>
      <c r="E813" s="637"/>
      <c r="F813" s="195"/>
      <c r="G813" s="195"/>
      <c r="H813" s="195"/>
      <c r="I813" s="196" t="str">
        <f>IF(E813="","",VLOOKUP(E813,'Summarized Plan'!A:B,2,0))</f>
        <v/>
      </c>
      <c r="J813" s="194"/>
      <c r="K813" s="194" t="s">
        <v>378</v>
      </c>
      <c r="L813" s="195"/>
      <c r="M813" s="194" t="str">
        <f t="shared" si="289"/>
        <v/>
      </c>
      <c r="N813" s="195" t="str">
        <f>IF(E813="","",VLOOKUP(E813,'Summarized Plan'!$A:$C,3,0))</f>
        <v/>
      </c>
      <c r="O813" s="195" t="str">
        <f>IF(E813="","",VLOOKUP(E813,'Summarized Plan'!$A:$G,7,0))</f>
        <v/>
      </c>
      <c r="P813" s="196"/>
      <c r="Q813" s="198">
        <f t="shared" si="290"/>
        <v>0</v>
      </c>
      <c r="R813" s="197" t="str">
        <f>IF($B813="","",VLOOKUP($Q813,'DSR Attendance'!$A$3:$D$179,4,FALSE))</f>
        <v/>
      </c>
      <c r="S813" s="197"/>
      <c r="T813" s="197">
        <f t="shared" si="291"/>
        <v>0</v>
      </c>
      <c r="U813" s="197">
        <f t="shared" si="292"/>
        <v>0</v>
      </c>
      <c r="V813" s="197" t="str">
        <f t="shared" si="293"/>
        <v/>
      </c>
      <c r="W813" s="197"/>
      <c r="X813" s="197" t="str">
        <f>_xlfn.IFNA(IF(L813="","",VLOOKUP(L813,'Truck Utilization'!B$3:D$147,3,FALSE)),"")</f>
        <v/>
      </c>
      <c r="Y813" s="197" t="str">
        <f>IF(X813="","",IF(E813="","",VLOOKUP(E813,'Summarized Plan'!$A:$E,5,0)))</f>
        <v/>
      </c>
      <c r="Z813" s="197">
        <f t="shared" si="294"/>
        <v>0</v>
      </c>
      <c r="AA813" s="197">
        <f t="shared" si="295"/>
        <v>0</v>
      </c>
      <c r="AB813" s="197" t="str">
        <f t="shared" si="296"/>
        <v/>
      </c>
      <c r="AC813" s="197"/>
      <c r="AD813" s="197">
        <f t="shared" si="297"/>
        <v>0</v>
      </c>
      <c r="AE813" s="197">
        <f t="shared" si="298"/>
        <v>0</v>
      </c>
      <c r="AF813" s="197" t="str">
        <f t="shared" si="299"/>
        <v/>
      </c>
      <c r="AG813" s="194"/>
      <c r="AH813" s="194"/>
      <c r="AI813" s="194"/>
      <c r="AJ813" s="193"/>
      <c r="AK813" s="199"/>
      <c r="AL813" s="194"/>
      <c r="AM813" s="115" t="e">
        <f t="shared" si="300"/>
        <v>#VALUE!</v>
      </c>
      <c r="AO813" s="11">
        <f t="shared" si="301"/>
        <v>0</v>
      </c>
      <c r="AP813" s="11" t="e">
        <f t="shared" si="302"/>
        <v>#N/A</v>
      </c>
      <c r="AQ813" s="11" t="str">
        <f t="shared" si="303"/>
        <v/>
      </c>
      <c r="AS813" s="202">
        <f t="shared" si="304"/>
        <v>0</v>
      </c>
      <c r="AT813" s="11" t="str">
        <f t="shared" si="305"/>
        <v/>
      </c>
      <c r="AW813" s="116"/>
      <c r="AX813" s="115" t="e">
        <f t="shared" si="306"/>
        <v>#VALUE!</v>
      </c>
      <c r="AY813" s="278" t="str">
        <f t="shared" si="307"/>
        <v/>
      </c>
      <c r="BC813" s="115" t="str">
        <f>IF(E813="","",_xlfn.XLOOKUP(E813,'Summarized Plan'!A:A,'Summarized Plan'!K:K))</f>
        <v/>
      </c>
    </row>
    <row r="814" spans="1:55" ht="14.4" customHeight="1">
      <c r="A814" s="190" t="str">
        <f>IF(L814="","",VLOOKUP(L814,'Truck Utilization'!B$3:C$300,2,FALSE))</f>
        <v/>
      </c>
      <c r="B814" s="191"/>
      <c r="C814" s="192" t="str">
        <f>IF($B814="","",VLOOKUP($B814,'DSR Attendance'!$A$3:$E$273,5,FALSE))</f>
        <v/>
      </c>
      <c r="D814" s="193"/>
      <c r="E814" s="637"/>
      <c r="F814" s="195"/>
      <c r="G814" s="195"/>
      <c r="H814" s="195"/>
      <c r="I814" s="196" t="str">
        <f>IF(E814="","",VLOOKUP(E814,'Summarized Plan'!A:B,2,0))</f>
        <v/>
      </c>
      <c r="J814" s="194"/>
      <c r="K814" s="194" t="s">
        <v>378</v>
      </c>
      <c r="L814" s="195"/>
      <c r="M814" s="194" t="str">
        <f t="shared" si="289"/>
        <v/>
      </c>
      <c r="N814" s="195" t="str">
        <f>IF(E814="","",VLOOKUP(E814,'Summarized Plan'!$A:$C,3,0))</f>
        <v/>
      </c>
      <c r="O814" s="195" t="str">
        <f>IF(E814="","",VLOOKUP(E814,'Summarized Plan'!$A:$G,7,0))</f>
        <v/>
      </c>
      <c r="P814" s="196"/>
      <c r="Q814" s="198">
        <f t="shared" si="290"/>
        <v>0</v>
      </c>
      <c r="R814" s="197" t="str">
        <f>IF($B814="","",VLOOKUP($Q814,'DSR Attendance'!$A$3:$D$179,4,FALSE))</f>
        <v/>
      </c>
      <c r="S814" s="197"/>
      <c r="T814" s="197">
        <f t="shared" si="291"/>
        <v>0</v>
      </c>
      <c r="U814" s="197">
        <f t="shared" si="292"/>
        <v>0</v>
      </c>
      <c r="V814" s="197" t="str">
        <f t="shared" si="293"/>
        <v/>
      </c>
      <c r="W814" s="197"/>
      <c r="X814" s="197" t="str">
        <f>_xlfn.IFNA(IF(L814="","",VLOOKUP(L814,'Truck Utilization'!B$3:D$147,3,FALSE)),"")</f>
        <v/>
      </c>
      <c r="Y814" s="197" t="str">
        <f>IF(X814="","",IF(E814="","",VLOOKUP(E814,'Summarized Plan'!$A:$E,5,0)))</f>
        <v/>
      </c>
      <c r="Z814" s="197">
        <f t="shared" si="294"/>
        <v>0</v>
      </c>
      <c r="AA814" s="197">
        <f t="shared" si="295"/>
        <v>0</v>
      </c>
      <c r="AB814" s="197" t="str">
        <f t="shared" si="296"/>
        <v/>
      </c>
      <c r="AC814" s="197"/>
      <c r="AD814" s="197">
        <f t="shared" si="297"/>
        <v>0</v>
      </c>
      <c r="AE814" s="197">
        <f t="shared" si="298"/>
        <v>0</v>
      </c>
      <c r="AF814" s="197" t="str">
        <f t="shared" si="299"/>
        <v/>
      </c>
      <c r="AG814" s="194"/>
      <c r="AH814" s="194"/>
      <c r="AI814" s="194"/>
      <c r="AJ814" s="193"/>
      <c r="AK814" s="199"/>
      <c r="AL814" s="194"/>
      <c r="AM814" s="115" t="e">
        <f t="shared" si="300"/>
        <v>#VALUE!</v>
      </c>
      <c r="AO814" s="11">
        <f t="shared" si="301"/>
        <v>0</v>
      </c>
      <c r="AP814" s="11" t="e">
        <f t="shared" si="302"/>
        <v>#N/A</v>
      </c>
      <c r="AQ814" s="11" t="str">
        <f t="shared" si="303"/>
        <v/>
      </c>
      <c r="AS814" s="202">
        <f t="shared" si="304"/>
        <v>0</v>
      </c>
      <c r="AT814" s="11" t="str">
        <f t="shared" si="305"/>
        <v/>
      </c>
      <c r="AW814" s="116"/>
      <c r="AX814" s="115" t="e">
        <f t="shared" si="306"/>
        <v>#VALUE!</v>
      </c>
      <c r="AY814" s="278" t="str">
        <f t="shared" si="307"/>
        <v/>
      </c>
      <c r="BC814" s="115" t="str">
        <f>IF(E814="","",_xlfn.XLOOKUP(E814,'Summarized Plan'!A:A,'Summarized Plan'!K:K))</f>
        <v/>
      </c>
    </row>
    <row r="815" spans="1:55" ht="14.4" customHeight="1">
      <c r="A815" s="190" t="str">
        <f>IF(L815="","",VLOOKUP(L815,'Truck Utilization'!B$3:C$300,2,FALSE))</f>
        <v/>
      </c>
      <c r="B815" s="191"/>
      <c r="C815" s="192" t="str">
        <f>IF($B815="","",VLOOKUP($B815,'DSR Attendance'!$A$3:$E$273,5,FALSE))</f>
        <v/>
      </c>
      <c r="D815" s="193"/>
      <c r="E815" s="637"/>
      <c r="F815" s="195"/>
      <c r="G815" s="195"/>
      <c r="H815" s="195"/>
      <c r="I815" s="196" t="str">
        <f>IF(E815="","",VLOOKUP(E815,'Summarized Plan'!A:B,2,0))</f>
        <v/>
      </c>
      <c r="J815" s="194"/>
      <c r="K815" s="194" t="s">
        <v>378</v>
      </c>
      <c r="L815" s="195"/>
      <c r="M815" s="194" t="str">
        <f t="shared" si="289"/>
        <v/>
      </c>
      <c r="N815" s="195" t="str">
        <f>IF(E815="","",VLOOKUP(E815,'Summarized Plan'!$A:$C,3,0))</f>
        <v/>
      </c>
      <c r="O815" s="195" t="str">
        <f>IF(E815="","",VLOOKUP(E815,'Summarized Plan'!$A:$G,7,0))</f>
        <v/>
      </c>
      <c r="P815" s="196"/>
      <c r="Q815" s="198">
        <f t="shared" si="290"/>
        <v>0</v>
      </c>
      <c r="R815" s="197" t="str">
        <f>IF($B815="","",VLOOKUP($Q815,'DSR Attendance'!$A$3:$D$179,4,FALSE))</f>
        <v/>
      </c>
      <c r="S815" s="197"/>
      <c r="T815" s="197">
        <f t="shared" si="291"/>
        <v>0</v>
      </c>
      <c r="U815" s="197">
        <f t="shared" si="292"/>
        <v>0</v>
      </c>
      <c r="V815" s="197" t="str">
        <f t="shared" si="293"/>
        <v/>
      </c>
      <c r="W815" s="197"/>
      <c r="X815" s="197" t="str">
        <f>_xlfn.IFNA(IF(L815="","",VLOOKUP(L815,'Truck Utilization'!B$3:D$147,3,FALSE)),"")</f>
        <v/>
      </c>
      <c r="Y815" s="197" t="str">
        <f>IF(X815="","",IF(E815="","",VLOOKUP(E815,'Summarized Plan'!$A:$E,5,0)))</f>
        <v/>
      </c>
      <c r="Z815" s="197">
        <f t="shared" si="294"/>
        <v>0</v>
      </c>
      <c r="AA815" s="197">
        <f t="shared" si="295"/>
        <v>0</v>
      </c>
      <c r="AB815" s="197" t="str">
        <f t="shared" si="296"/>
        <v/>
      </c>
      <c r="AC815" s="197"/>
      <c r="AD815" s="197">
        <f t="shared" si="297"/>
        <v>0</v>
      </c>
      <c r="AE815" s="197">
        <f t="shared" si="298"/>
        <v>0</v>
      </c>
      <c r="AF815" s="197" t="str">
        <f t="shared" si="299"/>
        <v/>
      </c>
      <c r="AG815" s="194"/>
      <c r="AH815" s="194"/>
      <c r="AI815" s="194"/>
      <c r="AJ815" s="193"/>
      <c r="AK815" s="199"/>
      <c r="AL815" s="194"/>
      <c r="AM815" s="115" t="e">
        <f t="shared" si="300"/>
        <v>#VALUE!</v>
      </c>
      <c r="AO815" s="11">
        <f t="shared" si="301"/>
        <v>0</v>
      </c>
      <c r="AP815" s="11" t="e">
        <f t="shared" si="302"/>
        <v>#N/A</v>
      </c>
      <c r="AQ815" s="11" t="str">
        <f t="shared" si="303"/>
        <v/>
      </c>
      <c r="AS815" s="202">
        <f t="shared" si="304"/>
        <v>0</v>
      </c>
      <c r="AT815" s="11" t="str">
        <f t="shared" si="305"/>
        <v/>
      </c>
      <c r="AW815" s="116"/>
      <c r="AX815" s="115" t="e">
        <f t="shared" si="306"/>
        <v>#VALUE!</v>
      </c>
      <c r="AY815" s="278" t="str">
        <f t="shared" si="307"/>
        <v/>
      </c>
      <c r="BC815" s="115" t="str">
        <f>IF(E815="","",_xlfn.XLOOKUP(E815,'Summarized Plan'!A:A,'Summarized Plan'!K:K))</f>
        <v/>
      </c>
    </row>
    <row r="816" spans="1:55" ht="14.4" customHeight="1">
      <c r="A816" s="190" t="str">
        <f>IF(L816="","",VLOOKUP(L816,'Truck Utilization'!B$3:C$300,2,FALSE))</f>
        <v/>
      </c>
      <c r="B816" s="191"/>
      <c r="C816" s="192" t="str">
        <f>IF($B816="","",VLOOKUP($B816,'DSR Attendance'!$A$3:$E$273,5,FALSE))</f>
        <v/>
      </c>
      <c r="D816" s="193"/>
      <c r="E816" s="637"/>
      <c r="F816" s="195"/>
      <c r="G816" s="195"/>
      <c r="H816" s="195"/>
      <c r="I816" s="196" t="str">
        <f>IF(E816="","",VLOOKUP(E816,'Summarized Plan'!A:B,2,0))</f>
        <v/>
      </c>
      <c r="J816" s="194"/>
      <c r="K816" s="194" t="s">
        <v>378</v>
      </c>
      <c r="L816" s="195"/>
      <c r="M816" s="194" t="str">
        <f t="shared" si="289"/>
        <v/>
      </c>
      <c r="N816" s="195" t="str">
        <f>IF(E816="","",VLOOKUP(E816,'Summarized Plan'!$A:$C,3,0))</f>
        <v/>
      </c>
      <c r="O816" s="195" t="str">
        <f>IF(E816="","",VLOOKUP(E816,'Summarized Plan'!$A:$G,7,0))</f>
        <v/>
      </c>
      <c r="P816" s="196"/>
      <c r="Q816" s="198">
        <f t="shared" si="290"/>
        <v>0</v>
      </c>
      <c r="R816" s="197" t="str">
        <f>IF($B816="","",VLOOKUP($Q816,'DSR Attendance'!$A$3:$D$179,4,FALSE))</f>
        <v/>
      </c>
      <c r="S816" s="197"/>
      <c r="T816" s="197">
        <f t="shared" si="291"/>
        <v>0</v>
      </c>
      <c r="U816" s="197">
        <f t="shared" si="292"/>
        <v>0</v>
      </c>
      <c r="V816" s="197" t="str">
        <f t="shared" si="293"/>
        <v/>
      </c>
      <c r="W816" s="197"/>
      <c r="X816" s="197" t="str">
        <f>_xlfn.IFNA(IF(L816="","",VLOOKUP(L816,'Truck Utilization'!B$3:D$147,3,FALSE)),"")</f>
        <v/>
      </c>
      <c r="Y816" s="197" t="str">
        <f>IF(X816="","",IF(E816="","",VLOOKUP(E816,'Summarized Plan'!$A:$E,5,0)))</f>
        <v/>
      </c>
      <c r="Z816" s="197">
        <f t="shared" si="294"/>
        <v>0</v>
      </c>
      <c r="AA816" s="197">
        <f t="shared" si="295"/>
        <v>0</v>
      </c>
      <c r="AB816" s="197" t="str">
        <f t="shared" si="296"/>
        <v/>
      </c>
      <c r="AC816" s="197"/>
      <c r="AD816" s="197">
        <f t="shared" si="297"/>
        <v>0</v>
      </c>
      <c r="AE816" s="197">
        <f t="shared" si="298"/>
        <v>0</v>
      </c>
      <c r="AF816" s="197" t="str">
        <f t="shared" si="299"/>
        <v/>
      </c>
      <c r="AG816" s="194"/>
      <c r="AH816" s="194"/>
      <c r="AI816" s="194"/>
      <c r="AJ816" s="193"/>
      <c r="AK816" s="199"/>
      <c r="AL816" s="194"/>
      <c r="AM816" s="115" t="e">
        <f t="shared" si="300"/>
        <v>#VALUE!</v>
      </c>
      <c r="AO816" s="11">
        <f t="shared" si="301"/>
        <v>0</v>
      </c>
      <c r="AP816" s="11" t="e">
        <f t="shared" si="302"/>
        <v>#N/A</v>
      </c>
      <c r="AQ816" s="11" t="str">
        <f t="shared" si="303"/>
        <v/>
      </c>
      <c r="AS816" s="202">
        <f t="shared" si="304"/>
        <v>0</v>
      </c>
      <c r="AT816" s="11" t="str">
        <f t="shared" si="305"/>
        <v/>
      </c>
      <c r="AW816" s="116"/>
      <c r="AX816" s="115" t="e">
        <f t="shared" si="306"/>
        <v>#VALUE!</v>
      </c>
      <c r="AY816" s="278" t="str">
        <f t="shared" si="307"/>
        <v/>
      </c>
      <c r="BC816" s="115" t="str">
        <f>IF(E816="","",_xlfn.XLOOKUP(E816,'Summarized Plan'!A:A,'Summarized Plan'!K:K))</f>
        <v/>
      </c>
    </row>
    <row r="817" spans="1:55" ht="14.4" customHeight="1">
      <c r="A817" s="190" t="str">
        <f>IF(L817="","",VLOOKUP(L817,'Truck Utilization'!B$3:C$300,2,FALSE))</f>
        <v/>
      </c>
      <c r="B817" s="191"/>
      <c r="C817" s="192" t="str">
        <f>IF($B817="","",VLOOKUP($B817,'DSR Attendance'!$A$3:$E$273,5,FALSE))</f>
        <v/>
      </c>
      <c r="D817" s="193"/>
      <c r="E817" s="637"/>
      <c r="F817" s="195"/>
      <c r="G817" s="195"/>
      <c r="H817" s="195"/>
      <c r="I817" s="196" t="str">
        <f>IF(E817="","",VLOOKUP(E817,'Summarized Plan'!A:B,2,0))</f>
        <v/>
      </c>
      <c r="J817" s="194"/>
      <c r="K817" s="194" t="s">
        <v>378</v>
      </c>
      <c r="L817" s="195"/>
      <c r="M817" s="194" t="str">
        <f t="shared" si="289"/>
        <v/>
      </c>
      <c r="N817" s="195" t="str">
        <f>IF(E817="","",VLOOKUP(E817,'Summarized Plan'!$A:$C,3,0))</f>
        <v/>
      </c>
      <c r="O817" s="195" t="str">
        <f>IF(E817="","",VLOOKUP(E817,'Summarized Plan'!$A:$G,7,0))</f>
        <v/>
      </c>
      <c r="P817" s="196"/>
      <c r="Q817" s="198">
        <f t="shared" si="290"/>
        <v>0</v>
      </c>
      <c r="R817" s="197" t="str">
        <f>IF($B817="","",VLOOKUP($Q817,'DSR Attendance'!$A$3:$D$179,4,FALSE))</f>
        <v/>
      </c>
      <c r="S817" s="197"/>
      <c r="T817" s="197">
        <f t="shared" si="291"/>
        <v>0</v>
      </c>
      <c r="U817" s="197">
        <f t="shared" si="292"/>
        <v>0</v>
      </c>
      <c r="V817" s="197" t="str">
        <f t="shared" si="293"/>
        <v/>
      </c>
      <c r="W817" s="197"/>
      <c r="X817" s="197" t="str">
        <f>_xlfn.IFNA(IF(L817="","",VLOOKUP(L817,'Truck Utilization'!B$3:D$147,3,FALSE)),"")</f>
        <v/>
      </c>
      <c r="Y817" s="197" t="str">
        <f>IF(X817="","",IF(E817="","",VLOOKUP(E817,'Summarized Plan'!$A:$E,5,0)))</f>
        <v/>
      </c>
      <c r="Z817" s="197">
        <f t="shared" si="294"/>
        <v>0</v>
      </c>
      <c r="AA817" s="197">
        <f t="shared" si="295"/>
        <v>0</v>
      </c>
      <c r="AB817" s="197" t="str">
        <f t="shared" si="296"/>
        <v/>
      </c>
      <c r="AC817" s="197"/>
      <c r="AD817" s="197">
        <f t="shared" si="297"/>
        <v>0</v>
      </c>
      <c r="AE817" s="197">
        <f t="shared" si="298"/>
        <v>0</v>
      </c>
      <c r="AF817" s="197" t="str">
        <f t="shared" si="299"/>
        <v/>
      </c>
      <c r="AG817" s="194"/>
      <c r="AH817" s="194"/>
      <c r="AI817" s="194"/>
      <c r="AJ817" s="193"/>
      <c r="AK817" s="199"/>
      <c r="AL817" s="194"/>
      <c r="AM817" s="115" t="e">
        <f t="shared" si="300"/>
        <v>#VALUE!</v>
      </c>
      <c r="AO817" s="11">
        <f t="shared" si="301"/>
        <v>0</v>
      </c>
      <c r="AP817" s="11" t="e">
        <f t="shared" si="302"/>
        <v>#N/A</v>
      </c>
      <c r="AQ817" s="11" t="str">
        <f t="shared" si="303"/>
        <v/>
      </c>
      <c r="AS817" s="202">
        <f t="shared" si="304"/>
        <v>0</v>
      </c>
      <c r="AT817" s="11" t="str">
        <f t="shared" si="305"/>
        <v/>
      </c>
      <c r="AW817" s="116"/>
      <c r="AX817" s="115" t="e">
        <f t="shared" si="306"/>
        <v>#VALUE!</v>
      </c>
      <c r="AY817" s="278" t="str">
        <f t="shared" si="307"/>
        <v/>
      </c>
      <c r="BC817" s="115" t="str">
        <f>IF(E817="","",_xlfn.XLOOKUP(E817,'Summarized Plan'!A:A,'Summarized Plan'!K:K))</f>
        <v/>
      </c>
    </row>
    <row r="818" spans="1:55" ht="14.4" customHeight="1">
      <c r="A818" s="190" t="str">
        <f>IF(L818="","",VLOOKUP(L818,'Truck Utilization'!B$3:C$300,2,FALSE))</f>
        <v/>
      </c>
      <c r="B818" s="191"/>
      <c r="C818" s="192" t="str">
        <f>IF($B818="","",VLOOKUP($B818,'DSR Attendance'!$A$3:$E$273,5,FALSE))</f>
        <v/>
      </c>
      <c r="D818" s="193"/>
      <c r="E818" s="637"/>
      <c r="F818" s="195"/>
      <c r="G818" s="195"/>
      <c r="H818" s="195"/>
      <c r="I818" s="196" t="str">
        <f>IF(E818="","",VLOOKUP(E818,'Summarized Plan'!A:B,2,0))</f>
        <v/>
      </c>
      <c r="J818" s="194"/>
      <c r="K818" s="194" t="s">
        <v>378</v>
      </c>
      <c r="L818" s="195"/>
      <c r="M818" s="194" t="str">
        <f t="shared" si="289"/>
        <v/>
      </c>
      <c r="N818" s="195" t="str">
        <f>IF(E818="","",VLOOKUP(E818,'Summarized Plan'!$A:$C,3,0))</f>
        <v/>
      </c>
      <c r="O818" s="195" t="str">
        <f>IF(E818="","",VLOOKUP(E818,'Summarized Plan'!$A:$G,7,0))</f>
        <v/>
      </c>
      <c r="P818" s="196"/>
      <c r="Q818" s="198">
        <f t="shared" si="290"/>
        <v>0</v>
      </c>
      <c r="R818" s="197" t="str">
        <f>IF($B818="","",VLOOKUP($Q818,'DSR Attendance'!$A$3:$D$179,4,FALSE))</f>
        <v/>
      </c>
      <c r="S818" s="197"/>
      <c r="T818" s="197">
        <f t="shared" si="291"/>
        <v>0</v>
      </c>
      <c r="U818" s="197">
        <f t="shared" si="292"/>
        <v>0</v>
      </c>
      <c r="V818" s="197" t="str">
        <f t="shared" si="293"/>
        <v/>
      </c>
      <c r="W818" s="197"/>
      <c r="X818" s="197" t="str">
        <f>_xlfn.IFNA(IF(L818="","",VLOOKUP(L818,'Truck Utilization'!B$3:D$147,3,FALSE)),"")</f>
        <v/>
      </c>
      <c r="Y818" s="197" t="str">
        <f>IF(X818="","",IF(E818="","",VLOOKUP(E818,'Summarized Plan'!$A:$E,5,0)))</f>
        <v/>
      </c>
      <c r="Z818" s="197">
        <f t="shared" si="294"/>
        <v>0</v>
      </c>
      <c r="AA818" s="197">
        <f t="shared" si="295"/>
        <v>0</v>
      </c>
      <c r="AB818" s="197" t="str">
        <f t="shared" si="296"/>
        <v/>
      </c>
      <c r="AC818" s="197"/>
      <c r="AD818" s="197">
        <f t="shared" si="297"/>
        <v>0</v>
      </c>
      <c r="AE818" s="197">
        <f t="shared" si="298"/>
        <v>0</v>
      </c>
      <c r="AF818" s="197" t="str">
        <f t="shared" si="299"/>
        <v/>
      </c>
      <c r="AG818" s="194"/>
      <c r="AH818" s="194"/>
      <c r="AI818" s="194"/>
      <c r="AJ818" s="193"/>
      <c r="AK818" s="199"/>
      <c r="AL818" s="194"/>
      <c r="AM818" s="115" t="e">
        <f t="shared" si="300"/>
        <v>#VALUE!</v>
      </c>
      <c r="AO818" s="11">
        <f t="shared" si="301"/>
        <v>0</v>
      </c>
      <c r="AP818" s="11" t="e">
        <f t="shared" si="302"/>
        <v>#N/A</v>
      </c>
      <c r="AQ818" s="11" t="str">
        <f t="shared" si="303"/>
        <v/>
      </c>
      <c r="AS818" s="202">
        <f t="shared" si="304"/>
        <v>0</v>
      </c>
      <c r="AT818" s="11" t="str">
        <f t="shared" si="305"/>
        <v/>
      </c>
      <c r="AW818" s="116"/>
      <c r="AX818" s="115" t="e">
        <f t="shared" si="306"/>
        <v>#VALUE!</v>
      </c>
      <c r="AY818" s="278" t="str">
        <f t="shared" si="307"/>
        <v/>
      </c>
      <c r="BC818" s="115" t="str">
        <f>IF(E818="","",_xlfn.XLOOKUP(E818,'Summarized Plan'!A:A,'Summarized Plan'!K:K))</f>
        <v/>
      </c>
    </row>
    <row r="819" spans="1:55" ht="14.4" customHeight="1">
      <c r="A819" s="190" t="str">
        <f>IF(L819="","",VLOOKUP(L819,'Truck Utilization'!B$3:C$300,2,FALSE))</f>
        <v/>
      </c>
      <c r="B819" s="191"/>
      <c r="C819" s="192" t="str">
        <f>IF($B819="","",VLOOKUP($B819,'DSR Attendance'!$A$3:$E$273,5,FALSE))</f>
        <v/>
      </c>
      <c r="D819" s="193"/>
      <c r="E819" s="637"/>
      <c r="F819" s="195"/>
      <c r="G819" s="195"/>
      <c r="H819" s="195"/>
      <c r="I819" s="196" t="str">
        <f>IF(E819="","",VLOOKUP(E819,'Summarized Plan'!A:B,2,0))</f>
        <v/>
      </c>
      <c r="J819" s="194"/>
      <c r="K819" s="194" t="s">
        <v>378</v>
      </c>
      <c r="L819" s="195"/>
      <c r="M819" s="194" t="str">
        <f t="shared" si="289"/>
        <v/>
      </c>
      <c r="N819" s="195" t="str">
        <f>IF(E819="","",VLOOKUP(E819,'Summarized Plan'!$A:$C,3,0))</f>
        <v/>
      </c>
      <c r="O819" s="195" t="str">
        <f>IF(E819="","",VLOOKUP(E819,'Summarized Plan'!$A:$G,7,0))</f>
        <v/>
      </c>
      <c r="P819" s="196"/>
      <c r="Q819" s="198">
        <f t="shared" si="290"/>
        <v>0</v>
      </c>
      <c r="R819" s="197" t="str">
        <f>IF($B819="","",VLOOKUP($Q819,'DSR Attendance'!$A$3:$D$179,4,FALSE))</f>
        <v/>
      </c>
      <c r="S819" s="197"/>
      <c r="T819" s="197">
        <f t="shared" si="291"/>
        <v>0</v>
      </c>
      <c r="U819" s="197">
        <f t="shared" si="292"/>
        <v>0</v>
      </c>
      <c r="V819" s="197" t="str">
        <f t="shared" si="293"/>
        <v/>
      </c>
      <c r="W819" s="197"/>
      <c r="X819" s="197" t="str">
        <f>_xlfn.IFNA(IF(L819="","",VLOOKUP(L819,'Truck Utilization'!B$3:D$147,3,FALSE)),"")</f>
        <v/>
      </c>
      <c r="Y819" s="197" t="str">
        <f>IF(X819="","",IF(E819="","",VLOOKUP(E819,'Summarized Plan'!$A:$E,5,0)))</f>
        <v/>
      </c>
      <c r="Z819" s="197">
        <f t="shared" si="294"/>
        <v>0</v>
      </c>
      <c r="AA819" s="197">
        <f t="shared" si="295"/>
        <v>0</v>
      </c>
      <c r="AB819" s="197" t="str">
        <f t="shared" si="296"/>
        <v/>
      </c>
      <c r="AC819" s="197"/>
      <c r="AD819" s="197">
        <f t="shared" si="297"/>
        <v>0</v>
      </c>
      <c r="AE819" s="197">
        <f t="shared" si="298"/>
        <v>0</v>
      </c>
      <c r="AF819" s="197" t="str">
        <f t="shared" si="299"/>
        <v/>
      </c>
      <c r="AG819" s="194"/>
      <c r="AH819" s="194"/>
      <c r="AI819" s="194"/>
      <c r="AJ819" s="193"/>
      <c r="AK819" s="199"/>
      <c r="AL819" s="194"/>
      <c r="AM819" s="115" t="e">
        <f t="shared" si="300"/>
        <v>#VALUE!</v>
      </c>
      <c r="AO819" s="11">
        <f t="shared" si="301"/>
        <v>0</v>
      </c>
      <c r="AP819" s="11" t="e">
        <f t="shared" si="302"/>
        <v>#N/A</v>
      </c>
      <c r="AQ819" s="11" t="str">
        <f t="shared" si="303"/>
        <v/>
      </c>
      <c r="AS819" s="202">
        <f t="shared" si="304"/>
        <v>0</v>
      </c>
      <c r="AT819" s="11" t="str">
        <f t="shared" si="305"/>
        <v/>
      </c>
      <c r="AW819" s="116"/>
      <c r="AX819" s="115" t="e">
        <f t="shared" si="306"/>
        <v>#VALUE!</v>
      </c>
      <c r="AY819" s="278" t="str">
        <f t="shared" si="307"/>
        <v/>
      </c>
      <c r="BC819" s="115" t="str">
        <f>IF(E819="","",_xlfn.XLOOKUP(E819,'Summarized Plan'!A:A,'Summarized Plan'!K:K))</f>
        <v/>
      </c>
    </row>
    <row r="820" spans="1:55" ht="14.4" customHeight="1">
      <c r="A820" s="190" t="str">
        <f>IF(L820="","",VLOOKUP(L820,'Truck Utilization'!B$3:C$300,2,FALSE))</f>
        <v/>
      </c>
      <c r="B820" s="191"/>
      <c r="C820" s="192" t="str">
        <f>IF($B820="","",VLOOKUP($B820,'DSR Attendance'!$A$3:$E$273,5,FALSE))</f>
        <v/>
      </c>
      <c r="D820" s="193"/>
      <c r="E820" s="637"/>
      <c r="F820" s="195"/>
      <c r="G820" s="195"/>
      <c r="H820" s="195"/>
      <c r="I820" s="196" t="str">
        <f>IF(E820="","",VLOOKUP(E820,'Summarized Plan'!A:B,2,0))</f>
        <v/>
      </c>
      <c r="J820" s="194"/>
      <c r="K820" s="194" t="s">
        <v>378</v>
      </c>
      <c r="L820" s="195"/>
      <c r="M820" s="194" t="str">
        <f t="shared" si="289"/>
        <v/>
      </c>
      <c r="N820" s="195" t="str">
        <f>IF(E820="","",VLOOKUP(E820,'Summarized Plan'!$A:$C,3,0))</f>
        <v/>
      </c>
      <c r="O820" s="195" t="str">
        <f>IF(E820="","",VLOOKUP(E820,'Summarized Plan'!$A:$G,7,0))</f>
        <v/>
      </c>
      <c r="P820" s="196"/>
      <c r="Q820" s="198">
        <f t="shared" si="290"/>
        <v>0</v>
      </c>
      <c r="R820" s="197" t="str">
        <f>IF($B820="","",VLOOKUP($Q820,'DSR Attendance'!$A$3:$D$179,4,FALSE))</f>
        <v/>
      </c>
      <c r="S820" s="197"/>
      <c r="T820" s="197">
        <f t="shared" si="291"/>
        <v>0</v>
      </c>
      <c r="U820" s="197">
        <f t="shared" si="292"/>
        <v>0</v>
      </c>
      <c r="V820" s="197" t="str">
        <f t="shared" si="293"/>
        <v/>
      </c>
      <c r="W820" s="197"/>
      <c r="X820" s="197" t="str">
        <f>_xlfn.IFNA(IF(L820="","",VLOOKUP(L820,'Truck Utilization'!B$3:D$147,3,FALSE)),"")</f>
        <v/>
      </c>
      <c r="Y820" s="197" t="str">
        <f>IF(X820="","",IF(E820="","",VLOOKUP(E820,'Summarized Plan'!$A:$E,5,0)))</f>
        <v/>
      </c>
      <c r="Z820" s="197">
        <f t="shared" si="294"/>
        <v>0</v>
      </c>
      <c r="AA820" s="197">
        <f t="shared" si="295"/>
        <v>0</v>
      </c>
      <c r="AB820" s="197" t="str">
        <f t="shared" si="296"/>
        <v/>
      </c>
      <c r="AC820" s="197"/>
      <c r="AD820" s="197">
        <f t="shared" si="297"/>
        <v>0</v>
      </c>
      <c r="AE820" s="197">
        <f t="shared" si="298"/>
        <v>0</v>
      </c>
      <c r="AF820" s="197" t="str">
        <f t="shared" si="299"/>
        <v/>
      </c>
      <c r="AG820" s="194"/>
      <c r="AH820" s="194"/>
      <c r="AI820" s="194"/>
      <c r="AJ820" s="193"/>
      <c r="AK820" s="199"/>
      <c r="AL820" s="194"/>
      <c r="AM820" s="115" t="e">
        <f t="shared" si="300"/>
        <v>#VALUE!</v>
      </c>
      <c r="AO820" s="11">
        <f t="shared" si="301"/>
        <v>0</v>
      </c>
      <c r="AP820" s="11" t="e">
        <f t="shared" si="302"/>
        <v>#N/A</v>
      </c>
      <c r="AQ820" s="11" t="str">
        <f t="shared" si="303"/>
        <v/>
      </c>
      <c r="AS820" s="202">
        <f t="shared" si="304"/>
        <v>0</v>
      </c>
      <c r="AT820" s="11" t="str">
        <f t="shared" si="305"/>
        <v/>
      </c>
      <c r="AW820" s="116"/>
      <c r="AX820" s="115" t="e">
        <f t="shared" si="306"/>
        <v>#VALUE!</v>
      </c>
      <c r="AY820" s="278" t="str">
        <f t="shared" si="307"/>
        <v/>
      </c>
      <c r="BC820" s="115" t="str">
        <f>IF(E820="","",_xlfn.XLOOKUP(E820,'Summarized Plan'!A:A,'Summarized Plan'!K:K))</f>
        <v/>
      </c>
    </row>
    <row r="821" spans="1:55" ht="14.4" customHeight="1">
      <c r="A821" s="190" t="str">
        <f>IF(L821="","",VLOOKUP(L821,'Truck Utilization'!B$3:C$300,2,FALSE))</f>
        <v/>
      </c>
      <c r="B821" s="191"/>
      <c r="C821" s="192" t="str">
        <f>IF($B821="","",VLOOKUP($B821,'DSR Attendance'!$A$3:$E$273,5,FALSE))</f>
        <v/>
      </c>
      <c r="D821" s="193"/>
      <c r="E821" s="637"/>
      <c r="F821" s="195"/>
      <c r="G821" s="195"/>
      <c r="H821" s="195"/>
      <c r="I821" s="196" t="str">
        <f>IF(E821="","",VLOOKUP(E821,'Summarized Plan'!A:B,2,0))</f>
        <v/>
      </c>
      <c r="J821" s="194"/>
      <c r="K821" s="194" t="s">
        <v>378</v>
      </c>
      <c r="L821" s="195"/>
      <c r="M821" s="194" t="str">
        <f t="shared" si="289"/>
        <v/>
      </c>
      <c r="N821" s="195" t="str">
        <f>IF(E821="","",VLOOKUP(E821,'Summarized Plan'!$A:$C,3,0))</f>
        <v/>
      </c>
      <c r="O821" s="195" t="str">
        <f>IF(E821="","",VLOOKUP(E821,'Summarized Plan'!$A:$G,7,0))</f>
        <v/>
      </c>
      <c r="P821" s="196"/>
      <c r="Q821" s="198">
        <f t="shared" si="290"/>
        <v>0</v>
      </c>
      <c r="R821" s="197" t="str">
        <f>IF($B821="","",VLOOKUP($Q821,'DSR Attendance'!$A$3:$D$179,4,FALSE))</f>
        <v/>
      </c>
      <c r="S821" s="197"/>
      <c r="T821" s="197">
        <f t="shared" si="291"/>
        <v>0</v>
      </c>
      <c r="U821" s="197">
        <f t="shared" si="292"/>
        <v>0</v>
      </c>
      <c r="V821" s="197" t="str">
        <f t="shared" si="293"/>
        <v/>
      </c>
      <c r="W821" s="197"/>
      <c r="X821" s="197" t="str">
        <f>_xlfn.IFNA(IF(L821="","",VLOOKUP(L821,'Truck Utilization'!B$3:D$147,3,FALSE)),"")</f>
        <v/>
      </c>
      <c r="Y821" s="197" t="str">
        <f>IF(X821="","",IF(E821="","",VLOOKUP(E821,'Summarized Plan'!$A:$E,5,0)))</f>
        <v/>
      </c>
      <c r="Z821" s="197">
        <f t="shared" si="294"/>
        <v>0</v>
      </c>
      <c r="AA821" s="197">
        <f t="shared" si="295"/>
        <v>0</v>
      </c>
      <c r="AB821" s="197" t="str">
        <f t="shared" si="296"/>
        <v/>
      </c>
      <c r="AC821" s="197"/>
      <c r="AD821" s="197">
        <f t="shared" si="297"/>
        <v>0</v>
      </c>
      <c r="AE821" s="197">
        <f t="shared" si="298"/>
        <v>0</v>
      </c>
      <c r="AF821" s="197" t="str">
        <f t="shared" si="299"/>
        <v/>
      </c>
      <c r="AG821" s="194"/>
      <c r="AH821" s="194"/>
      <c r="AI821" s="194"/>
      <c r="AJ821" s="193"/>
      <c r="AK821" s="199"/>
      <c r="AL821" s="194"/>
      <c r="AM821" s="115" t="e">
        <f t="shared" si="300"/>
        <v>#VALUE!</v>
      </c>
      <c r="AO821" s="11">
        <f t="shared" si="301"/>
        <v>0</v>
      </c>
      <c r="AP821" s="11" t="e">
        <f t="shared" si="302"/>
        <v>#N/A</v>
      </c>
      <c r="AQ821" s="11" t="str">
        <f t="shared" si="303"/>
        <v/>
      </c>
      <c r="AS821" s="202">
        <f t="shared" si="304"/>
        <v>0</v>
      </c>
      <c r="AT821" s="11" t="str">
        <f t="shared" si="305"/>
        <v/>
      </c>
      <c r="AW821" s="116"/>
      <c r="AX821" s="115" t="e">
        <f t="shared" si="306"/>
        <v>#VALUE!</v>
      </c>
      <c r="AY821" s="278" t="str">
        <f t="shared" si="307"/>
        <v/>
      </c>
      <c r="BC821" s="115" t="str">
        <f>IF(E821="","",_xlfn.XLOOKUP(E821,'Summarized Plan'!A:A,'Summarized Plan'!K:K))</f>
        <v/>
      </c>
    </row>
    <row r="822" spans="1:55" ht="14.4" customHeight="1">
      <c r="A822" s="190" t="str">
        <f>IF(L822="","",VLOOKUP(L822,'Truck Utilization'!B$3:C$300,2,FALSE))</f>
        <v/>
      </c>
      <c r="B822" s="191"/>
      <c r="C822" s="192" t="str">
        <f>IF($B822="","",VLOOKUP($B822,'DSR Attendance'!$A$3:$E$273,5,FALSE))</f>
        <v/>
      </c>
      <c r="D822" s="193"/>
      <c r="E822" s="637"/>
      <c r="F822" s="195"/>
      <c r="G822" s="195"/>
      <c r="H822" s="195"/>
      <c r="I822" s="196" t="str">
        <f>IF(E822="","",VLOOKUP(E822,'Summarized Plan'!A:B,2,0))</f>
        <v/>
      </c>
      <c r="J822" s="194"/>
      <c r="K822" s="194" t="s">
        <v>378</v>
      </c>
      <c r="L822" s="195"/>
      <c r="M822" s="194" t="str">
        <f t="shared" si="289"/>
        <v/>
      </c>
      <c r="N822" s="195" t="str">
        <f>IF(E822="","",VLOOKUP(E822,'Summarized Plan'!$A:$C,3,0))</f>
        <v/>
      </c>
      <c r="O822" s="195" t="str">
        <f>IF(E822="","",VLOOKUP(E822,'Summarized Plan'!$A:$G,7,0))</f>
        <v/>
      </c>
      <c r="P822" s="196"/>
      <c r="Q822" s="198">
        <f t="shared" si="290"/>
        <v>0</v>
      </c>
      <c r="R822" s="197" t="str">
        <f>IF($B822="","",VLOOKUP($Q822,'DSR Attendance'!$A$3:$D$179,4,FALSE))</f>
        <v/>
      </c>
      <c r="S822" s="197"/>
      <c r="T822" s="197">
        <f t="shared" si="291"/>
        <v>0</v>
      </c>
      <c r="U822" s="197">
        <f t="shared" si="292"/>
        <v>0</v>
      </c>
      <c r="V822" s="197" t="str">
        <f t="shared" si="293"/>
        <v/>
      </c>
      <c r="W822" s="197"/>
      <c r="X822" s="197" t="str">
        <f>_xlfn.IFNA(IF(L822="","",VLOOKUP(L822,'Truck Utilization'!B$3:D$147,3,FALSE)),"")</f>
        <v/>
      </c>
      <c r="Y822" s="197" t="str">
        <f>IF(X822="","",IF(E822="","",VLOOKUP(E822,'Summarized Plan'!$A:$E,5,0)))</f>
        <v/>
      </c>
      <c r="Z822" s="197">
        <f t="shared" si="294"/>
        <v>0</v>
      </c>
      <c r="AA822" s="197">
        <f t="shared" si="295"/>
        <v>0</v>
      </c>
      <c r="AB822" s="197" t="str">
        <f t="shared" si="296"/>
        <v/>
      </c>
      <c r="AC822" s="197"/>
      <c r="AD822" s="197">
        <f t="shared" si="297"/>
        <v>0</v>
      </c>
      <c r="AE822" s="197">
        <f t="shared" si="298"/>
        <v>0</v>
      </c>
      <c r="AF822" s="197" t="str">
        <f t="shared" si="299"/>
        <v/>
      </c>
      <c r="AG822" s="194"/>
      <c r="AH822" s="194"/>
      <c r="AI822" s="194"/>
      <c r="AJ822" s="193"/>
      <c r="AK822" s="199"/>
      <c r="AL822" s="194"/>
      <c r="AM822" s="115" t="e">
        <f t="shared" si="300"/>
        <v>#VALUE!</v>
      </c>
      <c r="AO822" s="11">
        <f t="shared" si="301"/>
        <v>0</v>
      </c>
      <c r="AP822" s="11" t="e">
        <f t="shared" si="302"/>
        <v>#N/A</v>
      </c>
      <c r="AQ822" s="11" t="str">
        <f t="shared" si="303"/>
        <v/>
      </c>
      <c r="AS822" s="202">
        <f t="shared" si="304"/>
        <v>0</v>
      </c>
      <c r="AT822" s="11" t="str">
        <f t="shared" si="305"/>
        <v/>
      </c>
      <c r="AW822" s="116"/>
      <c r="AX822" s="115" t="e">
        <f t="shared" si="306"/>
        <v>#VALUE!</v>
      </c>
      <c r="AY822" s="278" t="str">
        <f t="shared" si="307"/>
        <v/>
      </c>
      <c r="BC822" s="115" t="str">
        <f>IF(E822="","",_xlfn.XLOOKUP(E822,'Summarized Plan'!A:A,'Summarized Plan'!K:K))</f>
        <v/>
      </c>
    </row>
    <row r="823" spans="1:55" ht="14.4" customHeight="1">
      <c r="A823" s="190" t="str">
        <f>IF(L823="","",VLOOKUP(L823,'Truck Utilization'!B$3:C$300,2,FALSE))</f>
        <v/>
      </c>
      <c r="B823" s="191"/>
      <c r="C823" s="192" t="str">
        <f>IF($B823="","",VLOOKUP($B823,'DSR Attendance'!$A$3:$E$273,5,FALSE))</f>
        <v/>
      </c>
      <c r="D823" s="193"/>
      <c r="E823" s="637"/>
      <c r="F823" s="195"/>
      <c r="G823" s="195"/>
      <c r="H823" s="195"/>
      <c r="I823" s="196" t="str">
        <f>IF(E823="","",VLOOKUP(E823,'Summarized Plan'!A:B,2,0))</f>
        <v/>
      </c>
      <c r="J823" s="194"/>
      <c r="K823" s="194" t="s">
        <v>378</v>
      </c>
      <c r="L823" s="195"/>
      <c r="M823" s="194" t="str">
        <f t="shared" si="289"/>
        <v/>
      </c>
      <c r="N823" s="195" t="str">
        <f>IF(E823="","",VLOOKUP(E823,'Summarized Plan'!$A:$C,3,0))</f>
        <v/>
      </c>
      <c r="O823" s="195" t="str">
        <f>IF(E823="","",VLOOKUP(E823,'Summarized Plan'!$A:$G,7,0))</f>
        <v/>
      </c>
      <c r="P823" s="196"/>
      <c r="Q823" s="198">
        <f t="shared" si="290"/>
        <v>0</v>
      </c>
      <c r="R823" s="197" t="str">
        <f>IF($B823="","",VLOOKUP($Q823,'DSR Attendance'!$A$3:$D$179,4,FALSE))</f>
        <v/>
      </c>
      <c r="S823" s="197"/>
      <c r="T823" s="197">
        <f t="shared" si="291"/>
        <v>0</v>
      </c>
      <c r="U823" s="197">
        <f t="shared" si="292"/>
        <v>0</v>
      </c>
      <c r="V823" s="197" t="str">
        <f t="shared" si="293"/>
        <v/>
      </c>
      <c r="W823" s="197"/>
      <c r="X823" s="197" t="str">
        <f>_xlfn.IFNA(IF(L823="","",VLOOKUP(L823,'Truck Utilization'!B$3:D$147,3,FALSE)),"")</f>
        <v/>
      </c>
      <c r="Y823" s="197" t="str">
        <f>IF(X823="","",IF(E823="","",VLOOKUP(E823,'Summarized Plan'!$A:$E,5,0)))</f>
        <v/>
      </c>
      <c r="Z823" s="197">
        <f t="shared" si="294"/>
        <v>0</v>
      </c>
      <c r="AA823" s="197">
        <f t="shared" si="295"/>
        <v>0</v>
      </c>
      <c r="AB823" s="197" t="str">
        <f t="shared" si="296"/>
        <v/>
      </c>
      <c r="AC823" s="197"/>
      <c r="AD823" s="197">
        <f t="shared" si="297"/>
        <v>0</v>
      </c>
      <c r="AE823" s="197">
        <f t="shared" si="298"/>
        <v>0</v>
      </c>
      <c r="AF823" s="197" t="str">
        <f t="shared" si="299"/>
        <v/>
      </c>
      <c r="AG823" s="194"/>
      <c r="AH823" s="194"/>
      <c r="AI823" s="194"/>
      <c r="AJ823" s="193"/>
      <c r="AK823" s="199"/>
      <c r="AL823" s="194"/>
      <c r="AM823" s="115" t="e">
        <f t="shared" si="300"/>
        <v>#VALUE!</v>
      </c>
      <c r="AO823" s="11">
        <f t="shared" si="301"/>
        <v>0</v>
      </c>
      <c r="AP823" s="11" t="e">
        <f t="shared" si="302"/>
        <v>#N/A</v>
      </c>
      <c r="AQ823" s="11" t="str">
        <f t="shared" si="303"/>
        <v/>
      </c>
      <c r="AS823" s="202">
        <f t="shared" si="304"/>
        <v>0</v>
      </c>
      <c r="AT823" s="11" t="str">
        <f t="shared" si="305"/>
        <v/>
      </c>
      <c r="AW823" s="116"/>
      <c r="AX823" s="115" t="e">
        <f t="shared" si="306"/>
        <v>#VALUE!</v>
      </c>
      <c r="AY823" s="278" t="str">
        <f t="shared" si="307"/>
        <v/>
      </c>
      <c r="BC823" s="115" t="str">
        <f>IF(E823="","",_xlfn.XLOOKUP(E823,'Summarized Plan'!A:A,'Summarized Plan'!K:K))</f>
        <v/>
      </c>
    </row>
    <row r="824" spans="1:55" ht="14.4" customHeight="1">
      <c r="A824" s="190" t="str">
        <f>IF(L824="","",VLOOKUP(L824,'Truck Utilization'!B$3:C$300,2,FALSE))</f>
        <v/>
      </c>
      <c r="B824" s="191"/>
      <c r="C824" s="192" t="str">
        <f>IF($B824="","",VLOOKUP($B824,'DSR Attendance'!$A$3:$E$273,5,FALSE))</f>
        <v/>
      </c>
      <c r="D824" s="193"/>
      <c r="E824" s="637"/>
      <c r="F824" s="195"/>
      <c r="G824" s="195"/>
      <c r="H824" s="195"/>
      <c r="I824" s="196" t="str">
        <f>IF(E824="","",VLOOKUP(E824,'Summarized Plan'!A:B,2,0))</f>
        <v/>
      </c>
      <c r="J824" s="194"/>
      <c r="K824" s="194" t="s">
        <v>378</v>
      </c>
      <c r="L824" s="195"/>
      <c r="M824" s="194" t="str">
        <f t="shared" si="289"/>
        <v/>
      </c>
      <c r="N824" s="195" t="str">
        <f>IF(E824="","",VLOOKUP(E824,'Summarized Plan'!$A:$C,3,0))</f>
        <v/>
      </c>
      <c r="O824" s="195" t="str">
        <f>IF(E824="","",VLOOKUP(E824,'Summarized Plan'!$A:$G,7,0))</f>
        <v/>
      </c>
      <c r="P824" s="196"/>
      <c r="Q824" s="198">
        <f t="shared" si="290"/>
        <v>0</v>
      </c>
      <c r="R824" s="197" t="str">
        <f>IF($B824="","",VLOOKUP($Q824,'DSR Attendance'!$A$3:$D$179,4,FALSE))</f>
        <v/>
      </c>
      <c r="S824" s="197"/>
      <c r="T824" s="197">
        <f t="shared" si="291"/>
        <v>0</v>
      </c>
      <c r="U824" s="197">
        <f t="shared" si="292"/>
        <v>0</v>
      </c>
      <c r="V824" s="197" t="str">
        <f t="shared" si="293"/>
        <v/>
      </c>
      <c r="W824" s="197"/>
      <c r="X824" s="197" t="str">
        <f>_xlfn.IFNA(IF(L824="","",VLOOKUP(L824,'Truck Utilization'!B$3:D$147,3,FALSE)),"")</f>
        <v/>
      </c>
      <c r="Y824" s="197" t="str">
        <f>IF(X824="","",IF(E824="","",VLOOKUP(E824,'Summarized Plan'!$A:$E,5,0)))</f>
        <v/>
      </c>
      <c r="Z824" s="197">
        <f t="shared" si="294"/>
        <v>0</v>
      </c>
      <c r="AA824" s="197">
        <f t="shared" si="295"/>
        <v>0</v>
      </c>
      <c r="AB824" s="197" t="str">
        <f t="shared" si="296"/>
        <v/>
      </c>
      <c r="AC824" s="197"/>
      <c r="AD824" s="197">
        <f t="shared" si="297"/>
        <v>0</v>
      </c>
      <c r="AE824" s="197">
        <f t="shared" si="298"/>
        <v>0</v>
      </c>
      <c r="AF824" s="197" t="str">
        <f t="shared" si="299"/>
        <v/>
      </c>
      <c r="AG824" s="194"/>
      <c r="AH824" s="194"/>
      <c r="AI824" s="194"/>
      <c r="AJ824" s="193"/>
      <c r="AK824" s="199"/>
      <c r="AL824" s="194"/>
      <c r="AM824" s="115" t="e">
        <f t="shared" si="300"/>
        <v>#VALUE!</v>
      </c>
      <c r="AO824" s="11">
        <f t="shared" si="301"/>
        <v>0</v>
      </c>
      <c r="AP824" s="11" t="e">
        <f t="shared" si="302"/>
        <v>#N/A</v>
      </c>
      <c r="AQ824" s="11" t="str">
        <f t="shared" si="303"/>
        <v/>
      </c>
      <c r="AS824" s="202">
        <f t="shared" si="304"/>
        <v>0</v>
      </c>
      <c r="AT824" s="11" t="str">
        <f t="shared" si="305"/>
        <v/>
      </c>
      <c r="AW824" s="116"/>
      <c r="AX824" s="115" t="e">
        <f t="shared" si="306"/>
        <v>#VALUE!</v>
      </c>
      <c r="AY824" s="278" t="str">
        <f t="shared" si="307"/>
        <v/>
      </c>
      <c r="BC824" s="115" t="str">
        <f>IF(E824="","",_xlfn.XLOOKUP(E824,'Summarized Plan'!A:A,'Summarized Plan'!K:K))</f>
        <v/>
      </c>
    </row>
    <row r="825" spans="1:55" ht="14.4" customHeight="1">
      <c r="A825" s="190" t="str">
        <f>IF(L825="","",VLOOKUP(L825,'Truck Utilization'!B$3:C$300,2,FALSE))</f>
        <v/>
      </c>
      <c r="B825" s="191"/>
      <c r="C825" s="192" t="str">
        <f>IF($B825="","",VLOOKUP($B825,'DSR Attendance'!$A$3:$E$273,5,FALSE))</f>
        <v/>
      </c>
      <c r="D825" s="193"/>
      <c r="E825" s="637"/>
      <c r="F825" s="195"/>
      <c r="G825" s="195"/>
      <c r="H825" s="195"/>
      <c r="I825" s="196" t="str">
        <f>IF(E825="","",VLOOKUP(E825,'Summarized Plan'!A:B,2,0))</f>
        <v/>
      </c>
      <c r="J825" s="194"/>
      <c r="K825" s="194" t="s">
        <v>378</v>
      </c>
      <c r="L825" s="195"/>
      <c r="M825" s="194" t="str">
        <f t="shared" si="289"/>
        <v/>
      </c>
      <c r="N825" s="195" t="str">
        <f>IF(E825="","",VLOOKUP(E825,'Summarized Plan'!$A:$C,3,0))</f>
        <v/>
      </c>
      <c r="O825" s="195" t="str">
        <f>IF(E825="","",VLOOKUP(E825,'Summarized Plan'!$A:$G,7,0))</f>
        <v/>
      </c>
      <c r="P825" s="196"/>
      <c r="Q825" s="198">
        <f t="shared" si="290"/>
        <v>0</v>
      </c>
      <c r="R825" s="197" t="str">
        <f>IF($B825="","",VLOOKUP($Q825,'DSR Attendance'!$A$3:$D$179,4,FALSE))</f>
        <v/>
      </c>
      <c r="S825" s="197"/>
      <c r="T825" s="197">
        <f t="shared" si="291"/>
        <v>0</v>
      </c>
      <c r="U825" s="197">
        <f t="shared" si="292"/>
        <v>0</v>
      </c>
      <c r="V825" s="197" t="str">
        <f t="shared" si="293"/>
        <v/>
      </c>
      <c r="W825" s="197"/>
      <c r="X825" s="197" t="str">
        <f>_xlfn.IFNA(IF(L825="","",VLOOKUP(L825,'Truck Utilization'!B$3:D$147,3,FALSE)),"")</f>
        <v/>
      </c>
      <c r="Y825" s="197" t="str">
        <f>IF(X825="","",IF(E825="","",VLOOKUP(E825,'Summarized Plan'!$A:$E,5,0)))</f>
        <v/>
      </c>
      <c r="Z825" s="197">
        <f t="shared" si="294"/>
        <v>0</v>
      </c>
      <c r="AA825" s="197">
        <f t="shared" si="295"/>
        <v>0</v>
      </c>
      <c r="AB825" s="197" t="str">
        <f t="shared" si="296"/>
        <v/>
      </c>
      <c r="AC825" s="197"/>
      <c r="AD825" s="197">
        <f t="shared" si="297"/>
        <v>0</v>
      </c>
      <c r="AE825" s="197">
        <f t="shared" si="298"/>
        <v>0</v>
      </c>
      <c r="AF825" s="197" t="str">
        <f t="shared" si="299"/>
        <v/>
      </c>
      <c r="AG825" s="194"/>
      <c r="AH825" s="194"/>
      <c r="AI825" s="194"/>
      <c r="AJ825" s="193"/>
      <c r="AK825" s="199"/>
      <c r="AL825" s="194"/>
      <c r="AM825" s="115" t="e">
        <f t="shared" si="300"/>
        <v>#VALUE!</v>
      </c>
      <c r="AO825" s="11">
        <f t="shared" si="301"/>
        <v>0</v>
      </c>
      <c r="AP825" s="11" t="e">
        <f t="shared" si="302"/>
        <v>#N/A</v>
      </c>
      <c r="AQ825" s="11" t="str">
        <f t="shared" si="303"/>
        <v/>
      </c>
      <c r="AS825" s="202">
        <f t="shared" si="304"/>
        <v>0</v>
      </c>
      <c r="AT825" s="11" t="str">
        <f t="shared" si="305"/>
        <v/>
      </c>
      <c r="AW825" s="116"/>
      <c r="AX825" s="115" t="e">
        <f t="shared" si="306"/>
        <v>#VALUE!</v>
      </c>
      <c r="AY825" s="278" t="str">
        <f t="shared" si="307"/>
        <v/>
      </c>
      <c r="BC825" s="115" t="str">
        <f>IF(E825="","",_xlfn.XLOOKUP(E825,'Summarized Plan'!A:A,'Summarized Plan'!K:K))</f>
        <v/>
      </c>
    </row>
    <row r="826" spans="1:55" ht="14.4" customHeight="1">
      <c r="A826" s="190" t="str">
        <f>IF(L826="","",VLOOKUP(L826,'Truck Utilization'!B$3:C$300,2,FALSE))</f>
        <v/>
      </c>
      <c r="B826" s="191"/>
      <c r="C826" s="192" t="str">
        <f>IF($B826="","",VLOOKUP($B826,'DSR Attendance'!$A$3:$E$273,5,FALSE))</f>
        <v/>
      </c>
      <c r="D826" s="193"/>
      <c r="E826" s="637"/>
      <c r="F826" s="195"/>
      <c r="G826" s="195"/>
      <c r="H826" s="195"/>
      <c r="I826" s="196" t="str">
        <f>IF(E826="","",VLOOKUP(E826,'Summarized Plan'!A:B,2,0))</f>
        <v/>
      </c>
      <c r="J826" s="194"/>
      <c r="K826" s="194" t="s">
        <v>378</v>
      </c>
      <c r="L826" s="195"/>
      <c r="M826" s="194" t="str">
        <f t="shared" si="289"/>
        <v/>
      </c>
      <c r="N826" s="195" t="str">
        <f>IF(E826="","",VLOOKUP(E826,'Summarized Plan'!$A:$C,3,0))</f>
        <v/>
      </c>
      <c r="O826" s="195" t="str">
        <f>IF(E826="","",VLOOKUP(E826,'Summarized Plan'!$A:$G,7,0))</f>
        <v/>
      </c>
      <c r="P826" s="196"/>
      <c r="Q826" s="198">
        <f t="shared" si="290"/>
        <v>0</v>
      </c>
      <c r="R826" s="197" t="str">
        <f>IF($B826="","",VLOOKUP($Q826,'DSR Attendance'!$A$3:$D$179,4,FALSE))</f>
        <v/>
      </c>
      <c r="S826" s="197"/>
      <c r="T826" s="197">
        <f t="shared" si="291"/>
        <v>0</v>
      </c>
      <c r="U826" s="197">
        <f t="shared" si="292"/>
        <v>0</v>
      </c>
      <c r="V826" s="197" t="str">
        <f t="shared" si="293"/>
        <v/>
      </c>
      <c r="W826" s="197"/>
      <c r="X826" s="197" t="str">
        <f>_xlfn.IFNA(IF(L826="","",VLOOKUP(L826,'Truck Utilization'!B$3:D$147,3,FALSE)),"")</f>
        <v/>
      </c>
      <c r="Y826" s="197" t="str">
        <f>IF(X826="","",IF(E826="","",VLOOKUP(E826,'Summarized Plan'!$A:$E,5,0)))</f>
        <v/>
      </c>
      <c r="Z826" s="197">
        <f t="shared" si="294"/>
        <v>0</v>
      </c>
      <c r="AA826" s="197">
        <f t="shared" si="295"/>
        <v>0</v>
      </c>
      <c r="AB826" s="197" t="str">
        <f t="shared" si="296"/>
        <v/>
      </c>
      <c r="AC826" s="197"/>
      <c r="AD826" s="197">
        <f t="shared" si="297"/>
        <v>0</v>
      </c>
      <c r="AE826" s="197">
        <f t="shared" si="298"/>
        <v>0</v>
      </c>
      <c r="AF826" s="197" t="str">
        <f t="shared" si="299"/>
        <v/>
      </c>
      <c r="AG826" s="194"/>
      <c r="AH826" s="194"/>
      <c r="AI826" s="194"/>
      <c r="AJ826" s="193"/>
      <c r="AK826" s="199"/>
      <c r="AL826" s="194"/>
      <c r="AM826" s="115" t="e">
        <f t="shared" si="300"/>
        <v>#VALUE!</v>
      </c>
      <c r="AO826" s="11">
        <f t="shared" si="301"/>
        <v>0</v>
      </c>
      <c r="AP826" s="11" t="e">
        <f t="shared" si="302"/>
        <v>#N/A</v>
      </c>
      <c r="AQ826" s="11" t="str">
        <f t="shared" si="303"/>
        <v/>
      </c>
      <c r="AS826" s="202">
        <f t="shared" si="304"/>
        <v>0</v>
      </c>
      <c r="AT826" s="11" t="str">
        <f t="shared" si="305"/>
        <v/>
      </c>
      <c r="AW826" s="116"/>
      <c r="AX826" s="115" t="e">
        <f t="shared" si="306"/>
        <v>#VALUE!</v>
      </c>
      <c r="AY826" s="278" t="str">
        <f t="shared" si="307"/>
        <v/>
      </c>
      <c r="BC826" s="115" t="str">
        <f>IF(E826="","",_xlfn.XLOOKUP(E826,'Summarized Plan'!A:A,'Summarized Plan'!K:K))</f>
        <v/>
      </c>
    </row>
    <row r="827" spans="1:55" ht="14.4" customHeight="1">
      <c r="A827" s="190" t="str">
        <f>IF(L827="","",VLOOKUP(L827,'Truck Utilization'!B$3:C$300,2,FALSE))</f>
        <v/>
      </c>
      <c r="B827" s="191"/>
      <c r="C827" s="192" t="str">
        <f>IF($B827="","",VLOOKUP($B827,'DSR Attendance'!$A$3:$E$273,5,FALSE))</f>
        <v/>
      </c>
      <c r="D827" s="193"/>
      <c r="E827" s="637"/>
      <c r="F827" s="195"/>
      <c r="G827" s="195"/>
      <c r="H827" s="195"/>
      <c r="I827" s="196" t="str">
        <f>IF(E827="","",VLOOKUP(E827,'Summarized Plan'!A:B,2,0))</f>
        <v/>
      </c>
      <c r="J827" s="194"/>
      <c r="K827" s="194" t="s">
        <v>378</v>
      </c>
      <c r="L827" s="195"/>
      <c r="M827" s="194" t="str">
        <f t="shared" si="289"/>
        <v/>
      </c>
      <c r="N827" s="195" t="str">
        <f>IF(E827="","",VLOOKUP(E827,'Summarized Plan'!$A:$C,3,0))</f>
        <v/>
      </c>
      <c r="O827" s="195" t="str">
        <f>IF(E827="","",VLOOKUP(E827,'Summarized Plan'!$A:$G,7,0))</f>
        <v/>
      </c>
      <c r="P827" s="196"/>
      <c r="Q827" s="198">
        <f t="shared" si="290"/>
        <v>0</v>
      </c>
      <c r="R827" s="197" t="str">
        <f>IF($B827="","",VLOOKUP($Q827,'DSR Attendance'!$A$3:$D$179,4,FALSE))</f>
        <v/>
      </c>
      <c r="S827" s="197"/>
      <c r="T827" s="197">
        <f t="shared" si="291"/>
        <v>0</v>
      </c>
      <c r="U827" s="197">
        <f t="shared" si="292"/>
        <v>0</v>
      </c>
      <c r="V827" s="197" t="str">
        <f t="shared" si="293"/>
        <v/>
      </c>
      <c r="W827" s="197"/>
      <c r="X827" s="197" t="str">
        <f>_xlfn.IFNA(IF(L827="","",VLOOKUP(L827,'Truck Utilization'!B$3:D$147,3,FALSE)),"")</f>
        <v/>
      </c>
      <c r="Y827" s="197" t="str">
        <f>IF(X827="","",IF(E827="","",VLOOKUP(E827,'Summarized Plan'!$A:$E,5,0)))</f>
        <v/>
      </c>
      <c r="Z827" s="197">
        <f t="shared" si="294"/>
        <v>0</v>
      </c>
      <c r="AA827" s="197">
        <f t="shared" si="295"/>
        <v>0</v>
      </c>
      <c r="AB827" s="197" t="str">
        <f t="shared" si="296"/>
        <v/>
      </c>
      <c r="AC827" s="197"/>
      <c r="AD827" s="197">
        <f t="shared" si="297"/>
        <v>0</v>
      </c>
      <c r="AE827" s="197">
        <f t="shared" si="298"/>
        <v>0</v>
      </c>
      <c r="AF827" s="197" t="str">
        <f t="shared" si="299"/>
        <v/>
      </c>
      <c r="AG827" s="194"/>
      <c r="AH827" s="194"/>
      <c r="AI827" s="194"/>
      <c r="AJ827" s="193"/>
      <c r="AK827" s="199"/>
      <c r="AL827" s="194"/>
      <c r="AM827" s="115" t="e">
        <f t="shared" si="300"/>
        <v>#VALUE!</v>
      </c>
      <c r="AO827" s="11">
        <f t="shared" si="301"/>
        <v>0</v>
      </c>
      <c r="AP827" s="11" t="e">
        <f t="shared" si="302"/>
        <v>#N/A</v>
      </c>
      <c r="AQ827" s="11" t="str">
        <f t="shared" si="303"/>
        <v/>
      </c>
      <c r="AS827" s="202">
        <f t="shared" si="304"/>
        <v>0</v>
      </c>
      <c r="AT827" s="11" t="str">
        <f t="shared" si="305"/>
        <v/>
      </c>
      <c r="AW827" s="116"/>
      <c r="AX827" s="115" t="e">
        <f t="shared" si="306"/>
        <v>#VALUE!</v>
      </c>
      <c r="AY827" s="278" t="str">
        <f t="shared" si="307"/>
        <v/>
      </c>
      <c r="BC827" s="115" t="str">
        <f>IF(E827="","",_xlfn.XLOOKUP(E827,'Summarized Plan'!A:A,'Summarized Plan'!K:K))</f>
        <v/>
      </c>
    </row>
    <row r="828" spans="1:55" ht="14.4" customHeight="1">
      <c r="A828" s="190" t="str">
        <f>IF(L828="","",VLOOKUP(L828,'Truck Utilization'!B$3:C$300,2,FALSE))</f>
        <v/>
      </c>
      <c r="B828" s="191"/>
      <c r="C828" s="192" t="str">
        <f>IF($B828="","",VLOOKUP($B828,'DSR Attendance'!$A$3:$E$273,5,FALSE))</f>
        <v/>
      </c>
      <c r="D828" s="193"/>
      <c r="E828" s="637"/>
      <c r="F828" s="195"/>
      <c r="G828" s="195"/>
      <c r="H828" s="195"/>
      <c r="I828" s="196" t="str">
        <f>IF(E828="","",VLOOKUP(E828,'Summarized Plan'!A:B,2,0))</f>
        <v/>
      </c>
      <c r="J828" s="194"/>
      <c r="K828" s="194" t="s">
        <v>378</v>
      </c>
      <c r="L828" s="195"/>
      <c r="M828" s="194" t="str">
        <f t="shared" si="289"/>
        <v/>
      </c>
      <c r="N828" s="195" t="str">
        <f>IF(E828="","",VLOOKUP(E828,'Summarized Plan'!$A:$C,3,0))</f>
        <v/>
      </c>
      <c r="O828" s="195" t="str">
        <f>IF(E828="","",VLOOKUP(E828,'Summarized Plan'!$A:$G,7,0))</f>
        <v/>
      </c>
      <c r="P828" s="196"/>
      <c r="Q828" s="198">
        <f t="shared" si="290"/>
        <v>0</v>
      </c>
      <c r="R828" s="197" t="str">
        <f>IF($B828="","",VLOOKUP($Q828,'DSR Attendance'!$A$3:$D$179,4,FALSE))</f>
        <v/>
      </c>
      <c r="S828" s="197"/>
      <c r="T828" s="197">
        <f t="shared" si="291"/>
        <v>0</v>
      </c>
      <c r="U828" s="197">
        <f t="shared" si="292"/>
        <v>0</v>
      </c>
      <c r="V828" s="197" t="str">
        <f t="shared" si="293"/>
        <v/>
      </c>
      <c r="W828" s="197"/>
      <c r="X828" s="197" t="str">
        <f>_xlfn.IFNA(IF(L828="","",VLOOKUP(L828,'Truck Utilization'!B$3:D$147,3,FALSE)),"")</f>
        <v/>
      </c>
      <c r="Y828" s="197" t="str">
        <f>IF(X828="","",IF(E828="","",VLOOKUP(E828,'Summarized Plan'!$A:$E,5,0)))</f>
        <v/>
      </c>
      <c r="Z828" s="197">
        <f t="shared" si="294"/>
        <v>0</v>
      </c>
      <c r="AA828" s="197">
        <f t="shared" si="295"/>
        <v>0</v>
      </c>
      <c r="AB828" s="197" t="str">
        <f t="shared" si="296"/>
        <v/>
      </c>
      <c r="AC828" s="197"/>
      <c r="AD828" s="197">
        <f t="shared" si="297"/>
        <v>0</v>
      </c>
      <c r="AE828" s="197">
        <f t="shared" si="298"/>
        <v>0</v>
      </c>
      <c r="AF828" s="197" t="str">
        <f t="shared" si="299"/>
        <v/>
      </c>
      <c r="AG828" s="194"/>
      <c r="AH828" s="194"/>
      <c r="AI828" s="194"/>
      <c r="AJ828" s="193"/>
      <c r="AK828" s="199"/>
      <c r="AL828" s="194"/>
      <c r="AM828" s="115" t="e">
        <f t="shared" si="300"/>
        <v>#VALUE!</v>
      </c>
      <c r="AO828" s="11">
        <f t="shared" si="301"/>
        <v>0</v>
      </c>
      <c r="AP828" s="11" t="e">
        <f t="shared" si="302"/>
        <v>#N/A</v>
      </c>
      <c r="AQ828" s="11" t="str">
        <f t="shared" si="303"/>
        <v/>
      </c>
      <c r="AS828" s="202">
        <f t="shared" si="304"/>
        <v>0</v>
      </c>
      <c r="AT828" s="11" t="str">
        <f t="shared" si="305"/>
        <v/>
      </c>
      <c r="AW828" s="116"/>
      <c r="AX828" s="115" t="e">
        <f t="shared" si="306"/>
        <v>#VALUE!</v>
      </c>
      <c r="AY828" s="278" t="str">
        <f t="shared" si="307"/>
        <v/>
      </c>
      <c r="BC828" s="115" t="str">
        <f>IF(E828="","",_xlfn.XLOOKUP(E828,'Summarized Plan'!A:A,'Summarized Plan'!K:K))</f>
        <v/>
      </c>
    </row>
    <row r="829" spans="1:55" ht="14.4" customHeight="1">
      <c r="A829" s="190" t="str">
        <f>IF(L829="","",VLOOKUP(L829,'Truck Utilization'!B$3:C$300,2,FALSE))</f>
        <v/>
      </c>
      <c r="B829" s="191"/>
      <c r="C829" s="192" t="str">
        <f>IF($B829="","",VLOOKUP($B829,'DSR Attendance'!$A$3:$E$273,5,FALSE))</f>
        <v/>
      </c>
      <c r="D829" s="193"/>
      <c r="E829" s="637"/>
      <c r="F829" s="195"/>
      <c r="G829" s="195"/>
      <c r="H829" s="195"/>
      <c r="I829" s="196" t="str">
        <f>IF(E829="","",VLOOKUP(E829,'Summarized Plan'!A:B,2,0))</f>
        <v/>
      </c>
      <c r="J829" s="194"/>
      <c r="K829" s="194" t="s">
        <v>378</v>
      </c>
      <c r="L829" s="195"/>
      <c r="M829" s="194" t="str">
        <f t="shared" si="289"/>
        <v/>
      </c>
      <c r="N829" s="195" t="str">
        <f>IF(E829="","",VLOOKUP(E829,'Summarized Plan'!$A:$C,3,0))</f>
        <v/>
      </c>
      <c r="O829" s="195" t="str">
        <f>IF(E829="","",VLOOKUP(E829,'Summarized Plan'!$A:$G,7,0))</f>
        <v/>
      </c>
      <c r="P829" s="196"/>
      <c r="Q829" s="198">
        <f t="shared" si="290"/>
        <v>0</v>
      </c>
      <c r="R829" s="197" t="str">
        <f>IF($B829="","",VLOOKUP($Q829,'DSR Attendance'!$A$3:$D$179,4,FALSE))</f>
        <v/>
      </c>
      <c r="S829" s="197"/>
      <c r="T829" s="197">
        <f t="shared" si="291"/>
        <v>0</v>
      </c>
      <c r="U829" s="197">
        <f t="shared" si="292"/>
        <v>0</v>
      </c>
      <c r="V829" s="197" t="str">
        <f t="shared" si="293"/>
        <v/>
      </c>
      <c r="W829" s="197"/>
      <c r="X829" s="197" t="str">
        <f>_xlfn.IFNA(IF(L829="","",VLOOKUP(L829,'Truck Utilization'!B$3:D$147,3,FALSE)),"")</f>
        <v/>
      </c>
      <c r="Y829" s="197" t="str">
        <f>IF(X829="","",IF(E829="","",VLOOKUP(E829,'Summarized Plan'!$A:$E,5,0)))</f>
        <v/>
      </c>
      <c r="Z829" s="197">
        <f t="shared" si="294"/>
        <v>0</v>
      </c>
      <c r="AA829" s="197">
        <f t="shared" si="295"/>
        <v>0</v>
      </c>
      <c r="AB829" s="197" t="str">
        <f t="shared" si="296"/>
        <v/>
      </c>
      <c r="AC829" s="197"/>
      <c r="AD829" s="197">
        <f t="shared" si="297"/>
        <v>0</v>
      </c>
      <c r="AE829" s="197">
        <f t="shared" si="298"/>
        <v>0</v>
      </c>
      <c r="AF829" s="197" t="str">
        <f t="shared" si="299"/>
        <v/>
      </c>
      <c r="AG829" s="194"/>
      <c r="AH829" s="194"/>
      <c r="AI829" s="194"/>
      <c r="AJ829" s="193"/>
      <c r="AK829" s="199"/>
      <c r="AL829" s="194"/>
      <c r="AM829" s="115" t="e">
        <f t="shared" si="300"/>
        <v>#VALUE!</v>
      </c>
      <c r="AO829" s="11">
        <f t="shared" si="301"/>
        <v>0</v>
      </c>
      <c r="AP829" s="11" t="e">
        <f t="shared" si="302"/>
        <v>#N/A</v>
      </c>
      <c r="AQ829" s="11" t="str">
        <f t="shared" si="303"/>
        <v/>
      </c>
      <c r="AS829" s="202">
        <f t="shared" si="304"/>
        <v>0</v>
      </c>
      <c r="AT829" s="11" t="str">
        <f t="shared" si="305"/>
        <v/>
      </c>
      <c r="AW829" s="116"/>
      <c r="AX829" s="115" t="e">
        <f t="shared" si="306"/>
        <v>#VALUE!</v>
      </c>
      <c r="AY829" s="278" t="str">
        <f t="shared" si="307"/>
        <v/>
      </c>
      <c r="BC829" s="115" t="str">
        <f>IF(E829="","",_xlfn.XLOOKUP(E829,'Summarized Plan'!A:A,'Summarized Plan'!K:K))</f>
        <v/>
      </c>
    </row>
    <row r="830" spans="1:55" ht="14.4" customHeight="1">
      <c r="A830" s="190" t="str">
        <f>IF(L830="","",VLOOKUP(L830,'Truck Utilization'!B$3:C$300,2,FALSE))</f>
        <v/>
      </c>
      <c r="B830" s="191"/>
      <c r="C830" s="192" t="str">
        <f>IF($B830="","",VLOOKUP($B830,'DSR Attendance'!$A$3:$E$273,5,FALSE))</f>
        <v/>
      </c>
      <c r="D830" s="193"/>
      <c r="E830" s="637"/>
      <c r="F830" s="195"/>
      <c r="G830" s="195"/>
      <c r="H830" s="195"/>
      <c r="I830" s="196" t="str">
        <f>IF(E830="","",VLOOKUP(E830,'Summarized Plan'!A:B,2,0))</f>
        <v/>
      </c>
      <c r="J830" s="194"/>
      <c r="K830" s="194" t="s">
        <v>378</v>
      </c>
      <c r="L830" s="195"/>
      <c r="M830" s="194" t="str">
        <f t="shared" si="289"/>
        <v/>
      </c>
      <c r="N830" s="195" t="str">
        <f>IF(E830="","",VLOOKUP(E830,'Summarized Plan'!$A:$C,3,0))</f>
        <v/>
      </c>
      <c r="O830" s="195" t="str">
        <f>IF(E830="","",VLOOKUP(E830,'Summarized Plan'!$A:$G,7,0))</f>
        <v/>
      </c>
      <c r="P830" s="196"/>
      <c r="Q830" s="198">
        <f t="shared" si="290"/>
        <v>0</v>
      </c>
      <c r="R830" s="197" t="str">
        <f>IF($B830="","",VLOOKUP($Q830,'DSR Attendance'!$A$3:$D$179,4,FALSE))</f>
        <v/>
      </c>
      <c r="S830" s="197"/>
      <c r="T830" s="197">
        <f t="shared" si="291"/>
        <v>0</v>
      </c>
      <c r="U830" s="197">
        <f t="shared" si="292"/>
        <v>0</v>
      </c>
      <c r="V830" s="197" t="str">
        <f t="shared" si="293"/>
        <v/>
      </c>
      <c r="W830" s="197"/>
      <c r="X830" s="197" t="str">
        <f>_xlfn.IFNA(IF(L830="","",VLOOKUP(L830,'Truck Utilization'!B$3:D$147,3,FALSE)),"")</f>
        <v/>
      </c>
      <c r="Y830" s="197" t="str">
        <f>IF(X830="","",IF(E830="","",VLOOKUP(E830,'Summarized Plan'!$A:$E,5,0)))</f>
        <v/>
      </c>
      <c r="Z830" s="197">
        <f t="shared" si="294"/>
        <v>0</v>
      </c>
      <c r="AA830" s="197">
        <f t="shared" si="295"/>
        <v>0</v>
      </c>
      <c r="AB830" s="197" t="str">
        <f t="shared" si="296"/>
        <v/>
      </c>
      <c r="AC830" s="197"/>
      <c r="AD830" s="197">
        <f t="shared" si="297"/>
        <v>0</v>
      </c>
      <c r="AE830" s="197">
        <f t="shared" si="298"/>
        <v>0</v>
      </c>
      <c r="AF830" s="197" t="str">
        <f t="shared" si="299"/>
        <v/>
      </c>
      <c r="AG830" s="194"/>
      <c r="AH830" s="194"/>
      <c r="AI830" s="194"/>
      <c r="AJ830" s="193"/>
      <c r="AK830" s="199"/>
      <c r="AL830" s="194"/>
      <c r="AM830" s="115" t="e">
        <f t="shared" si="300"/>
        <v>#VALUE!</v>
      </c>
      <c r="AO830" s="11">
        <f t="shared" si="301"/>
        <v>0</v>
      </c>
      <c r="AP830" s="11" t="e">
        <f t="shared" si="302"/>
        <v>#N/A</v>
      </c>
      <c r="AQ830" s="11" t="str">
        <f t="shared" si="303"/>
        <v/>
      </c>
      <c r="AS830" s="202">
        <f t="shared" si="304"/>
        <v>0</v>
      </c>
      <c r="AT830" s="11" t="str">
        <f t="shared" si="305"/>
        <v/>
      </c>
      <c r="AW830" s="116"/>
      <c r="AX830" s="115" t="e">
        <f t="shared" si="306"/>
        <v>#VALUE!</v>
      </c>
      <c r="AY830" s="278" t="str">
        <f t="shared" si="307"/>
        <v/>
      </c>
      <c r="BC830" s="115" t="str">
        <f>IF(E830="","",_xlfn.XLOOKUP(E830,'Summarized Plan'!A:A,'Summarized Plan'!K:K))</f>
        <v/>
      </c>
    </row>
    <row r="831" spans="1:55" ht="14.4" customHeight="1">
      <c r="A831" s="190" t="str">
        <f>IF(L831="","",VLOOKUP(L831,'Truck Utilization'!B$3:C$300,2,FALSE))</f>
        <v/>
      </c>
      <c r="B831" s="191"/>
      <c r="C831" s="192" t="str">
        <f>IF($B831="","",VLOOKUP($B831,'DSR Attendance'!$A$3:$E$273,5,FALSE))</f>
        <v/>
      </c>
      <c r="D831" s="193"/>
      <c r="E831" s="637"/>
      <c r="F831" s="195"/>
      <c r="G831" s="195"/>
      <c r="H831" s="195"/>
      <c r="I831" s="196" t="str">
        <f>IF(E831="","",VLOOKUP(E831,'Summarized Plan'!A:B,2,0))</f>
        <v/>
      </c>
      <c r="J831" s="194"/>
      <c r="K831" s="194" t="s">
        <v>378</v>
      </c>
      <c r="L831" s="195"/>
      <c r="M831" s="194" t="str">
        <f t="shared" si="289"/>
        <v/>
      </c>
      <c r="N831" s="195" t="str">
        <f>IF(E831="","",VLOOKUP(E831,'Summarized Plan'!$A:$C,3,0))</f>
        <v/>
      </c>
      <c r="O831" s="195" t="str">
        <f>IF(E831="","",VLOOKUP(E831,'Summarized Plan'!$A:$G,7,0))</f>
        <v/>
      </c>
      <c r="P831" s="196"/>
      <c r="Q831" s="198">
        <f t="shared" si="290"/>
        <v>0</v>
      </c>
      <c r="R831" s="197" t="str">
        <f>IF($B831="","",VLOOKUP($Q831,'DSR Attendance'!$A$3:$D$179,4,FALSE))</f>
        <v/>
      </c>
      <c r="S831" s="197"/>
      <c r="T831" s="197">
        <f t="shared" si="291"/>
        <v>0</v>
      </c>
      <c r="U831" s="197">
        <f t="shared" si="292"/>
        <v>0</v>
      </c>
      <c r="V831" s="197" t="str">
        <f t="shared" si="293"/>
        <v/>
      </c>
      <c r="W831" s="197"/>
      <c r="X831" s="197" t="str">
        <f>_xlfn.IFNA(IF(L831="","",VLOOKUP(L831,'Truck Utilization'!B$3:D$147,3,FALSE)),"")</f>
        <v/>
      </c>
      <c r="Y831" s="197" t="str">
        <f>IF(X831="","",IF(E831="","",VLOOKUP(E831,'Summarized Plan'!$A:$E,5,0)))</f>
        <v/>
      </c>
      <c r="Z831" s="197">
        <f t="shared" si="294"/>
        <v>0</v>
      </c>
      <c r="AA831" s="197">
        <f t="shared" si="295"/>
        <v>0</v>
      </c>
      <c r="AB831" s="197" t="str">
        <f t="shared" si="296"/>
        <v/>
      </c>
      <c r="AC831" s="197"/>
      <c r="AD831" s="197">
        <f t="shared" si="297"/>
        <v>0</v>
      </c>
      <c r="AE831" s="197">
        <f t="shared" si="298"/>
        <v>0</v>
      </c>
      <c r="AF831" s="197" t="str">
        <f t="shared" si="299"/>
        <v/>
      </c>
      <c r="AG831" s="194"/>
      <c r="AH831" s="194"/>
      <c r="AI831" s="194"/>
      <c r="AJ831" s="193"/>
      <c r="AK831" s="199"/>
      <c r="AL831" s="194"/>
      <c r="AM831" s="115" t="e">
        <f t="shared" si="300"/>
        <v>#VALUE!</v>
      </c>
      <c r="AO831" s="11">
        <f t="shared" si="301"/>
        <v>0</v>
      </c>
      <c r="AP831" s="11" t="e">
        <f t="shared" si="302"/>
        <v>#N/A</v>
      </c>
      <c r="AQ831" s="11" t="str">
        <f t="shared" si="303"/>
        <v/>
      </c>
      <c r="AS831" s="202">
        <f t="shared" si="304"/>
        <v>0</v>
      </c>
      <c r="AT831" s="11" t="str">
        <f t="shared" si="305"/>
        <v/>
      </c>
      <c r="AW831" s="116"/>
      <c r="AX831" s="115" t="e">
        <f t="shared" si="306"/>
        <v>#VALUE!</v>
      </c>
      <c r="AY831" s="278" t="str">
        <f t="shared" si="307"/>
        <v/>
      </c>
      <c r="BC831" s="115" t="str">
        <f>IF(E831="","",_xlfn.XLOOKUP(E831,'Summarized Plan'!A:A,'Summarized Plan'!K:K))</f>
        <v/>
      </c>
    </row>
    <row r="832" spans="1:55" ht="14.4" customHeight="1">
      <c r="A832" s="190" t="str">
        <f>IF(L832="","",VLOOKUP(L832,'Truck Utilization'!B$3:C$300,2,FALSE))</f>
        <v/>
      </c>
      <c r="B832" s="191"/>
      <c r="C832" s="192" t="str">
        <f>IF($B832="","",VLOOKUP($B832,'DSR Attendance'!$A$3:$E$273,5,FALSE))</f>
        <v/>
      </c>
      <c r="D832" s="193"/>
      <c r="E832" s="637"/>
      <c r="F832" s="195"/>
      <c r="G832" s="195"/>
      <c r="H832" s="195"/>
      <c r="I832" s="196" t="str">
        <f>IF(E832="","",VLOOKUP(E832,'Summarized Plan'!A:B,2,0))</f>
        <v/>
      </c>
      <c r="J832" s="194"/>
      <c r="K832" s="194" t="s">
        <v>378</v>
      </c>
      <c r="L832" s="195"/>
      <c r="M832" s="194" t="str">
        <f t="shared" si="289"/>
        <v/>
      </c>
      <c r="N832" s="195" t="str">
        <f>IF(E832="","",VLOOKUP(E832,'Summarized Plan'!$A:$C,3,0))</f>
        <v/>
      </c>
      <c r="O832" s="195" t="str">
        <f>IF(E832="","",VLOOKUP(E832,'Summarized Plan'!$A:$G,7,0))</f>
        <v/>
      </c>
      <c r="P832" s="196"/>
      <c r="Q832" s="198">
        <f t="shared" si="290"/>
        <v>0</v>
      </c>
      <c r="R832" s="197" t="str">
        <f>IF($B832="","",VLOOKUP($Q832,'DSR Attendance'!$A$3:$D$179,4,FALSE))</f>
        <v/>
      </c>
      <c r="S832" s="197"/>
      <c r="T832" s="197">
        <f t="shared" si="291"/>
        <v>0</v>
      </c>
      <c r="U832" s="197">
        <f t="shared" si="292"/>
        <v>0</v>
      </c>
      <c r="V832" s="197" t="str">
        <f t="shared" si="293"/>
        <v/>
      </c>
      <c r="W832" s="197"/>
      <c r="X832" s="197" t="str">
        <f>_xlfn.IFNA(IF(L832="","",VLOOKUP(L832,'Truck Utilization'!B$3:D$147,3,FALSE)),"")</f>
        <v/>
      </c>
      <c r="Y832" s="197" t="str">
        <f>IF(X832="","",IF(E832="","",VLOOKUP(E832,'Summarized Plan'!$A:$E,5,0)))</f>
        <v/>
      </c>
      <c r="Z832" s="197">
        <f t="shared" si="294"/>
        <v>0</v>
      </c>
      <c r="AA832" s="197">
        <f t="shared" si="295"/>
        <v>0</v>
      </c>
      <c r="AB832" s="197" t="str">
        <f t="shared" si="296"/>
        <v/>
      </c>
      <c r="AC832" s="197"/>
      <c r="AD832" s="197">
        <f t="shared" si="297"/>
        <v>0</v>
      </c>
      <c r="AE832" s="197">
        <f t="shared" si="298"/>
        <v>0</v>
      </c>
      <c r="AF832" s="197" t="str">
        <f t="shared" si="299"/>
        <v/>
      </c>
      <c r="AG832" s="194"/>
      <c r="AH832" s="194"/>
      <c r="AI832" s="194"/>
      <c r="AJ832" s="193"/>
      <c r="AK832" s="199"/>
      <c r="AL832" s="194"/>
      <c r="AM832" s="115" t="e">
        <f t="shared" si="300"/>
        <v>#VALUE!</v>
      </c>
      <c r="AO832" s="11">
        <f t="shared" si="301"/>
        <v>0</v>
      </c>
      <c r="AP832" s="11" t="e">
        <f t="shared" si="302"/>
        <v>#N/A</v>
      </c>
      <c r="AQ832" s="11" t="str">
        <f t="shared" si="303"/>
        <v/>
      </c>
      <c r="AS832" s="202">
        <f t="shared" si="304"/>
        <v>0</v>
      </c>
      <c r="AT832" s="11" t="str">
        <f t="shared" si="305"/>
        <v/>
      </c>
      <c r="AW832" s="116"/>
      <c r="AX832" s="115" t="e">
        <f t="shared" si="306"/>
        <v>#VALUE!</v>
      </c>
      <c r="AY832" s="278" t="str">
        <f t="shared" si="307"/>
        <v/>
      </c>
      <c r="BC832" s="115" t="str">
        <f>IF(E832="","",_xlfn.XLOOKUP(E832,'Summarized Plan'!A:A,'Summarized Plan'!K:K))</f>
        <v/>
      </c>
    </row>
    <row r="833" spans="1:55" ht="14.4" customHeight="1">
      <c r="A833" s="190" t="str">
        <f>IF(L833="","",VLOOKUP(L833,'Truck Utilization'!B$3:C$300,2,FALSE))</f>
        <v/>
      </c>
      <c r="B833" s="191"/>
      <c r="C833" s="192" t="str">
        <f>IF($B833="","",VLOOKUP($B833,'DSR Attendance'!$A$3:$E$273,5,FALSE))</f>
        <v/>
      </c>
      <c r="D833" s="193"/>
      <c r="E833" s="637"/>
      <c r="F833" s="195"/>
      <c r="G833" s="195"/>
      <c r="H833" s="195"/>
      <c r="I833" s="196" t="str">
        <f>IF(E833="","",VLOOKUP(E833,'Summarized Plan'!A:B,2,0))</f>
        <v/>
      </c>
      <c r="J833" s="194"/>
      <c r="K833" s="194" t="s">
        <v>378</v>
      </c>
      <c r="L833" s="195"/>
      <c r="M833" s="194" t="str">
        <f t="shared" si="289"/>
        <v/>
      </c>
      <c r="N833" s="195" t="str">
        <f>IF(E833="","",VLOOKUP(E833,'Summarized Plan'!$A:$C,3,0))</f>
        <v/>
      </c>
      <c r="O833" s="195" t="str">
        <f>IF(E833="","",VLOOKUP(E833,'Summarized Plan'!$A:$G,7,0))</f>
        <v/>
      </c>
      <c r="P833" s="196"/>
      <c r="Q833" s="198">
        <f t="shared" si="290"/>
        <v>0</v>
      </c>
      <c r="R833" s="197" t="str">
        <f>IF($B833="","",VLOOKUP($Q833,'DSR Attendance'!$A$3:$D$179,4,FALSE))</f>
        <v/>
      </c>
      <c r="S833" s="197"/>
      <c r="T833" s="197">
        <f t="shared" si="291"/>
        <v>0</v>
      </c>
      <c r="U833" s="197">
        <f t="shared" si="292"/>
        <v>0</v>
      </c>
      <c r="V833" s="197" t="str">
        <f t="shared" si="293"/>
        <v/>
      </c>
      <c r="W833" s="197"/>
      <c r="X833" s="197" t="str">
        <f>_xlfn.IFNA(IF(L833="","",VLOOKUP(L833,'Truck Utilization'!B$3:D$147,3,FALSE)),"")</f>
        <v/>
      </c>
      <c r="Y833" s="197" t="str">
        <f>IF(X833="","",IF(E833="","",VLOOKUP(E833,'Summarized Plan'!$A:$E,5,0)))</f>
        <v/>
      </c>
      <c r="Z833" s="197">
        <f t="shared" si="294"/>
        <v>0</v>
      </c>
      <c r="AA833" s="197">
        <f t="shared" si="295"/>
        <v>0</v>
      </c>
      <c r="AB833" s="197" t="str">
        <f t="shared" si="296"/>
        <v/>
      </c>
      <c r="AC833" s="197"/>
      <c r="AD833" s="197">
        <f t="shared" si="297"/>
        <v>0</v>
      </c>
      <c r="AE833" s="197">
        <f t="shared" si="298"/>
        <v>0</v>
      </c>
      <c r="AF833" s="197" t="str">
        <f t="shared" si="299"/>
        <v/>
      </c>
      <c r="AG833" s="194"/>
      <c r="AH833" s="194"/>
      <c r="AI833" s="194"/>
      <c r="AJ833" s="193"/>
      <c r="AK833" s="199"/>
      <c r="AL833" s="194"/>
      <c r="AM833" s="115" t="e">
        <f t="shared" si="300"/>
        <v>#VALUE!</v>
      </c>
      <c r="AO833" s="11">
        <f t="shared" si="301"/>
        <v>0</v>
      </c>
      <c r="AP833" s="11" t="e">
        <f t="shared" si="302"/>
        <v>#N/A</v>
      </c>
      <c r="AQ833" s="11" t="str">
        <f t="shared" si="303"/>
        <v/>
      </c>
      <c r="AS833" s="202">
        <f t="shared" si="304"/>
        <v>0</v>
      </c>
      <c r="AT833" s="11" t="str">
        <f t="shared" si="305"/>
        <v/>
      </c>
      <c r="AW833" s="116"/>
      <c r="AX833" s="115" t="e">
        <f t="shared" si="306"/>
        <v>#VALUE!</v>
      </c>
      <c r="AY833" s="278" t="str">
        <f t="shared" si="307"/>
        <v/>
      </c>
      <c r="BC833" s="115" t="str">
        <f>IF(E833="","",_xlfn.XLOOKUP(E833,'Summarized Plan'!A:A,'Summarized Plan'!K:K))</f>
        <v/>
      </c>
    </row>
    <row r="834" spans="1:55" ht="14.4" customHeight="1">
      <c r="A834" s="190" t="str">
        <f>IF(L834="","",VLOOKUP(L834,'Truck Utilization'!B$3:C$300,2,FALSE))</f>
        <v/>
      </c>
      <c r="B834" s="191"/>
      <c r="C834" s="192" t="str">
        <f>IF($B834="","",VLOOKUP($B834,'DSR Attendance'!$A$3:$E$273,5,FALSE))</f>
        <v/>
      </c>
      <c r="D834" s="193"/>
      <c r="E834" s="637"/>
      <c r="F834" s="195"/>
      <c r="G834" s="195"/>
      <c r="H834" s="195"/>
      <c r="I834" s="196" t="str">
        <f>IF(E834="","",VLOOKUP(E834,'Summarized Plan'!A:B,2,0))</f>
        <v/>
      </c>
      <c r="J834" s="194"/>
      <c r="K834" s="194" t="s">
        <v>378</v>
      </c>
      <c r="L834" s="195"/>
      <c r="M834" s="194" t="str">
        <f t="shared" si="289"/>
        <v/>
      </c>
      <c r="N834" s="195" t="str">
        <f>IF(E834="","",VLOOKUP(E834,'Summarized Plan'!$A:$C,3,0))</f>
        <v/>
      </c>
      <c r="O834" s="195" t="str">
        <f>IF(E834="","",VLOOKUP(E834,'Summarized Plan'!$A:$G,7,0))</f>
        <v/>
      </c>
      <c r="P834" s="196"/>
      <c r="Q834" s="198">
        <f t="shared" si="290"/>
        <v>0</v>
      </c>
      <c r="R834" s="197" t="str">
        <f>IF($B834="","",VLOOKUP($Q834,'DSR Attendance'!$A$3:$D$179,4,FALSE))</f>
        <v/>
      </c>
      <c r="S834" s="197"/>
      <c r="T834" s="197">
        <f t="shared" si="291"/>
        <v>0</v>
      </c>
      <c r="U834" s="197">
        <f t="shared" si="292"/>
        <v>0</v>
      </c>
      <c r="V834" s="197" t="str">
        <f t="shared" si="293"/>
        <v/>
      </c>
      <c r="W834" s="197"/>
      <c r="X834" s="197" t="str">
        <f>_xlfn.IFNA(IF(L834="","",VLOOKUP(L834,'Truck Utilization'!B$3:D$147,3,FALSE)),"")</f>
        <v/>
      </c>
      <c r="Y834" s="197" t="str">
        <f>IF(X834="","",IF(E834="","",VLOOKUP(E834,'Summarized Plan'!$A:$E,5,0)))</f>
        <v/>
      </c>
      <c r="Z834" s="197">
        <f t="shared" si="294"/>
        <v>0</v>
      </c>
      <c r="AA834" s="197">
        <f t="shared" si="295"/>
        <v>0</v>
      </c>
      <c r="AB834" s="197" t="str">
        <f t="shared" si="296"/>
        <v/>
      </c>
      <c r="AC834" s="197"/>
      <c r="AD834" s="197">
        <f t="shared" si="297"/>
        <v>0</v>
      </c>
      <c r="AE834" s="197">
        <f t="shared" si="298"/>
        <v>0</v>
      </c>
      <c r="AF834" s="197" t="str">
        <f t="shared" si="299"/>
        <v/>
      </c>
      <c r="AG834" s="194"/>
      <c r="AH834" s="194"/>
      <c r="AI834" s="194"/>
      <c r="AJ834" s="193"/>
      <c r="AK834" s="199"/>
      <c r="AL834" s="194"/>
      <c r="AM834" s="115" t="e">
        <f t="shared" si="300"/>
        <v>#VALUE!</v>
      </c>
      <c r="AO834" s="11">
        <f t="shared" si="301"/>
        <v>0</v>
      </c>
      <c r="AP834" s="11" t="e">
        <f t="shared" si="302"/>
        <v>#N/A</v>
      </c>
      <c r="AQ834" s="11" t="str">
        <f t="shared" si="303"/>
        <v/>
      </c>
      <c r="AS834" s="202">
        <f t="shared" si="304"/>
        <v>0</v>
      </c>
      <c r="AT834" s="11" t="str">
        <f t="shared" si="305"/>
        <v/>
      </c>
      <c r="AW834" s="116"/>
      <c r="AX834" s="115" t="e">
        <f t="shared" si="306"/>
        <v>#VALUE!</v>
      </c>
      <c r="AY834" s="278" t="str">
        <f t="shared" si="307"/>
        <v/>
      </c>
      <c r="BC834" s="115" t="str">
        <f>IF(E834="","",_xlfn.XLOOKUP(E834,'Summarized Plan'!A:A,'Summarized Plan'!K:K))</f>
        <v/>
      </c>
    </row>
    <row r="835" spans="1:55" ht="14.4" customHeight="1">
      <c r="A835" s="190" t="str">
        <f>IF(L835="","",VLOOKUP(L835,'Truck Utilization'!B$3:C$300,2,FALSE))</f>
        <v/>
      </c>
      <c r="B835" s="191"/>
      <c r="C835" s="192" t="str">
        <f>IF($B835="","",VLOOKUP($B835,'DSR Attendance'!$A$3:$E$273,5,FALSE))</f>
        <v/>
      </c>
      <c r="D835" s="193"/>
      <c r="E835" s="637"/>
      <c r="F835" s="195"/>
      <c r="G835" s="195"/>
      <c r="H835" s="195"/>
      <c r="I835" s="196" t="str">
        <f>IF(E835="","",VLOOKUP(E835,'Summarized Plan'!A:B,2,0))</f>
        <v/>
      </c>
      <c r="J835" s="194"/>
      <c r="K835" s="194" t="s">
        <v>378</v>
      </c>
      <c r="L835" s="195"/>
      <c r="M835" s="194" t="str">
        <f t="shared" si="289"/>
        <v/>
      </c>
      <c r="N835" s="195" t="str">
        <f>IF(E835="","",VLOOKUP(E835,'Summarized Plan'!$A:$C,3,0))</f>
        <v/>
      </c>
      <c r="O835" s="195" t="str">
        <f>IF(E835="","",VLOOKUP(E835,'Summarized Plan'!$A:$G,7,0))</f>
        <v/>
      </c>
      <c r="P835" s="196"/>
      <c r="Q835" s="198">
        <f t="shared" si="290"/>
        <v>0</v>
      </c>
      <c r="R835" s="197" t="str">
        <f>IF($B835="","",VLOOKUP($Q835,'DSR Attendance'!$A$3:$D$179,4,FALSE))</f>
        <v/>
      </c>
      <c r="S835" s="197"/>
      <c r="T835" s="197">
        <f t="shared" si="291"/>
        <v>0</v>
      </c>
      <c r="U835" s="197">
        <f t="shared" si="292"/>
        <v>0</v>
      </c>
      <c r="V835" s="197" t="str">
        <f t="shared" si="293"/>
        <v/>
      </c>
      <c r="W835" s="197"/>
      <c r="X835" s="197" t="str">
        <f>_xlfn.IFNA(IF(L835="","",VLOOKUP(L835,'Truck Utilization'!B$3:D$147,3,FALSE)),"")</f>
        <v/>
      </c>
      <c r="Y835" s="197" t="str">
        <f>IF(X835="","",IF(E835="","",VLOOKUP(E835,'Summarized Plan'!$A:$E,5,0)))</f>
        <v/>
      </c>
      <c r="Z835" s="197">
        <f t="shared" si="294"/>
        <v>0</v>
      </c>
      <c r="AA835" s="197">
        <f t="shared" si="295"/>
        <v>0</v>
      </c>
      <c r="AB835" s="197" t="str">
        <f t="shared" si="296"/>
        <v/>
      </c>
      <c r="AC835" s="197"/>
      <c r="AD835" s="197">
        <f t="shared" si="297"/>
        <v>0</v>
      </c>
      <c r="AE835" s="197">
        <f t="shared" si="298"/>
        <v>0</v>
      </c>
      <c r="AF835" s="197" t="str">
        <f t="shared" si="299"/>
        <v/>
      </c>
      <c r="AG835" s="194"/>
      <c r="AH835" s="194"/>
      <c r="AI835" s="194"/>
      <c r="AJ835" s="193"/>
      <c r="AK835" s="199"/>
      <c r="AL835" s="194"/>
      <c r="AM835" s="115" t="e">
        <f t="shared" si="300"/>
        <v>#VALUE!</v>
      </c>
      <c r="AO835" s="11">
        <f t="shared" si="301"/>
        <v>0</v>
      </c>
      <c r="AP835" s="11" t="e">
        <f t="shared" si="302"/>
        <v>#N/A</v>
      </c>
      <c r="AQ835" s="11" t="str">
        <f t="shared" si="303"/>
        <v/>
      </c>
      <c r="AS835" s="202">
        <f t="shared" si="304"/>
        <v>0</v>
      </c>
      <c r="AT835" s="11" t="str">
        <f t="shared" si="305"/>
        <v/>
      </c>
      <c r="AW835" s="116"/>
      <c r="AX835" s="115" t="e">
        <f t="shared" si="306"/>
        <v>#VALUE!</v>
      </c>
      <c r="AY835" s="278" t="str">
        <f t="shared" si="307"/>
        <v/>
      </c>
      <c r="BC835" s="115" t="str">
        <f>IF(E835="","",_xlfn.XLOOKUP(E835,'Summarized Plan'!A:A,'Summarized Plan'!K:K))</f>
        <v/>
      </c>
    </row>
    <row r="836" spans="1:55" ht="14.4" customHeight="1">
      <c r="A836" s="190" t="str">
        <f>IF(L836="","",VLOOKUP(L836,'Truck Utilization'!B$3:C$300,2,FALSE))</f>
        <v/>
      </c>
      <c r="B836" s="191"/>
      <c r="C836" s="192" t="str">
        <f>IF($B836="","",VLOOKUP($B836,'DSR Attendance'!$A$3:$E$273,5,FALSE))</f>
        <v/>
      </c>
      <c r="D836" s="193"/>
      <c r="E836" s="637"/>
      <c r="F836" s="195"/>
      <c r="G836" s="195"/>
      <c r="H836" s="195"/>
      <c r="I836" s="196" t="str">
        <f>IF(E836="","",VLOOKUP(E836,'Summarized Plan'!A:B,2,0))</f>
        <v/>
      </c>
      <c r="J836" s="194"/>
      <c r="K836" s="194" t="s">
        <v>378</v>
      </c>
      <c r="L836" s="195"/>
      <c r="M836" s="194" t="str">
        <f t="shared" si="289"/>
        <v/>
      </c>
      <c r="N836" s="195" t="str">
        <f>IF(E836="","",VLOOKUP(E836,'Summarized Plan'!$A:$C,3,0))</f>
        <v/>
      </c>
      <c r="O836" s="195" t="str">
        <f>IF(E836="","",VLOOKUP(E836,'Summarized Plan'!$A:$G,7,0))</f>
        <v/>
      </c>
      <c r="P836" s="196"/>
      <c r="Q836" s="198">
        <f t="shared" si="290"/>
        <v>0</v>
      </c>
      <c r="R836" s="197" t="str">
        <f>IF($B836="","",VLOOKUP($Q836,'DSR Attendance'!$A$3:$D$179,4,FALSE))</f>
        <v/>
      </c>
      <c r="S836" s="197"/>
      <c r="T836" s="197">
        <f t="shared" si="291"/>
        <v>0</v>
      </c>
      <c r="U836" s="197">
        <f t="shared" si="292"/>
        <v>0</v>
      </c>
      <c r="V836" s="197" t="str">
        <f t="shared" si="293"/>
        <v/>
      </c>
      <c r="W836" s="197"/>
      <c r="X836" s="197" t="str">
        <f>_xlfn.IFNA(IF(L836="","",VLOOKUP(L836,'Truck Utilization'!B$3:D$147,3,FALSE)),"")</f>
        <v/>
      </c>
      <c r="Y836" s="197" t="str">
        <f>IF(X836="","",IF(E836="","",VLOOKUP(E836,'Summarized Plan'!$A:$E,5,0)))</f>
        <v/>
      </c>
      <c r="Z836" s="197">
        <f t="shared" si="294"/>
        <v>0</v>
      </c>
      <c r="AA836" s="197">
        <f t="shared" si="295"/>
        <v>0</v>
      </c>
      <c r="AB836" s="197" t="str">
        <f t="shared" si="296"/>
        <v/>
      </c>
      <c r="AC836" s="197"/>
      <c r="AD836" s="197">
        <f t="shared" si="297"/>
        <v>0</v>
      </c>
      <c r="AE836" s="197">
        <f t="shared" si="298"/>
        <v>0</v>
      </c>
      <c r="AF836" s="197" t="str">
        <f t="shared" si="299"/>
        <v/>
      </c>
      <c r="AG836" s="194"/>
      <c r="AH836" s="194"/>
      <c r="AI836" s="194"/>
      <c r="AJ836" s="193"/>
      <c r="AK836" s="199"/>
      <c r="AL836" s="194"/>
      <c r="AM836" s="115" t="e">
        <f t="shared" si="300"/>
        <v>#VALUE!</v>
      </c>
      <c r="AO836" s="11">
        <f t="shared" si="301"/>
        <v>0</v>
      </c>
      <c r="AP836" s="11" t="e">
        <f t="shared" si="302"/>
        <v>#N/A</v>
      </c>
      <c r="AQ836" s="11" t="str">
        <f t="shared" si="303"/>
        <v/>
      </c>
      <c r="AS836" s="202">
        <f t="shared" si="304"/>
        <v>0</v>
      </c>
      <c r="AT836" s="11" t="str">
        <f t="shared" si="305"/>
        <v/>
      </c>
      <c r="AW836" s="116"/>
      <c r="AX836" s="115" t="e">
        <f t="shared" si="306"/>
        <v>#VALUE!</v>
      </c>
      <c r="AY836" s="278" t="str">
        <f t="shared" si="307"/>
        <v/>
      </c>
      <c r="BC836" s="115" t="str">
        <f>IF(E836="","",_xlfn.XLOOKUP(E836,'Summarized Plan'!A:A,'Summarized Plan'!K:K))</f>
        <v/>
      </c>
    </row>
    <row r="837" spans="1:55" ht="14.4" customHeight="1">
      <c r="A837" s="190" t="str">
        <f>IF(L837="","",VLOOKUP(L837,'Truck Utilization'!B$3:C$300,2,FALSE))</f>
        <v/>
      </c>
      <c r="B837" s="191"/>
      <c r="C837" s="192" t="str">
        <f>IF($B837="","",VLOOKUP($B837,'DSR Attendance'!$A$3:$E$273,5,FALSE))</f>
        <v/>
      </c>
      <c r="D837" s="193"/>
      <c r="E837" s="637"/>
      <c r="F837" s="195"/>
      <c r="G837" s="195"/>
      <c r="H837" s="195"/>
      <c r="I837" s="196" t="str">
        <f>IF(E837="","",VLOOKUP(E837,'Summarized Plan'!A:B,2,0))</f>
        <v/>
      </c>
      <c r="J837" s="194"/>
      <c r="K837" s="194" t="s">
        <v>378</v>
      </c>
      <c r="L837" s="195"/>
      <c r="M837" s="194" t="str">
        <f t="shared" si="289"/>
        <v/>
      </c>
      <c r="N837" s="195" t="str">
        <f>IF(E837="","",VLOOKUP(E837,'Summarized Plan'!$A:$C,3,0))</f>
        <v/>
      </c>
      <c r="O837" s="195" t="str">
        <f>IF(E837="","",VLOOKUP(E837,'Summarized Plan'!$A:$G,7,0))</f>
        <v/>
      </c>
      <c r="P837" s="196"/>
      <c r="Q837" s="198">
        <f t="shared" si="290"/>
        <v>0</v>
      </c>
      <c r="R837" s="197" t="str">
        <f>IF($B837="","",VLOOKUP($Q837,'DSR Attendance'!$A$3:$D$179,4,FALSE))</f>
        <v/>
      </c>
      <c r="S837" s="197"/>
      <c r="T837" s="197">
        <f t="shared" si="291"/>
        <v>0</v>
      </c>
      <c r="U837" s="197">
        <f t="shared" si="292"/>
        <v>0</v>
      </c>
      <c r="V837" s="197" t="str">
        <f t="shared" si="293"/>
        <v/>
      </c>
      <c r="W837" s="197"/>
      <c r="X837" s="197" t="str">
        <f>_xlfn.IFNA(IF(L837="","",VLOOKUP(L837,'Truck Utilization'!B$3:D$147,3,FALSE)),"")</f>
        <v/>
      </c>
      <c r="Y837" s="197" t="str">
        <f>IF(X837="","",IF(E837="","",VLOOKUP(E837,'Summarized Plan'!$A:$E,5,0)))</f>
        <v/>
      </c>
      <c r="Z837" s="197">
        <f t="shared" si="294"/>
        <v>0</v>
      </c>
      <c r="AA837" s="197">
        <f t="shared" si="295"/>
        <v>0</v>
      </c>
      <c r="AB837" s="197" t="str">
        <f t="shared" si="296"/>
        <v/>
      </c>
      <c r="AC837" s="197"/>
      <c r="AD837" s="197">
        <f t="shared" si="297"/>
        <v>0</v>
      </c>
      <c r="AE837" s="197">
        <f t="shared" si="298"/>
        <v>0</v>
      </c>
      <c r="AF837" s="197" t="str">
        <f t="shared" si="299"/>
        <v/>
      </c>
      <c r="AG837" s="194"/>
      <c r="AH837" s="194"/>
      <c r="AI837" s="194"/>
      <c r="AJ837" s="193"/>
      <c r="AK837" s="199"/>
      <c r="AL837" s="194"/>
      <c r="AM837" s="115" t="e">
        <f t="shared" si="300"/>
        <v>#VALUE!</v>
      </c>
      <c r="AO837" s="11">
        <f t="shared" si="301"/>
        <v>0</v>
      </c>
      <c r="AP837" s="11" t="e">
        <f t="shared" si="302"/>
        <v>#N/A</v>
      </c>
      <c r="AQ837" s="11" t="str">
        <f t="shared" si="303"/>
        <v/>
      </c>
      <c r="AS837" s="202">
        <f t="shared" si="304"/>
        <v>0</v>
      </c>
      <c r="AT837" s="11" t="str">
        <f t="shared" si="305"/>
        <v/>
      </c>
      <c r="AW837" s="116"/>
      <c r="AX837" s="115" t="e">
        <f t="shared" si="306"/>
        <v>#VALUE!</v>
      </c>
      <c r="AY837" s="278" t="str">
        <f t="shared" si="307"/>
        <v/>
      </c>
      <c r="BC837" s="115" t="str">
        <f>IF(E837="","",_xlfn.XLOOKUP(E837,'Summarized Plan'!A:A,'Summarized Plan'!K:K))</f>
        <v/>
      </c>
    </row>
    <row r="838" spans="1:55" ht="14.4" customHeight="1">
      <c r="A838" s="190" t="str">
        <f>IF(L838="","",VLOOKUP(L838,'Truck Utilization'!B$3:C$300,2,FALSE))</f>
        <v/>
      </c>
      <c r="B838" s="191"/>
      <c r="C838" s="192" t="str">
        <f>IF($B838="","",VLOOKUP($B838,'DSR Attendance'!$A$3:$E$273,5,FALSE))</f>
        <v/>
      </c>
      <c r="D838" s="193"/>
      <c r="E838" s="637"/>
      <c r="F838" s="195"/>
      <c r="G838" s="195"/>
      <c r="H838" s="195"/>
      <c r="I838" s="196" t="str">
        <f>IF(E838="","",VLOOKUP(E838,'Summarized Plan'!A:B,2,0))</f>
        <v/>
      </c>
      <c r="J838" s="194"/>
      <c r="K838" s="194" t="s">
        <v>378</v>
      </c>
      <c r="L838" s="195"/>
      <c r="M838" s="194" t="str">
        <f t="shared" si="289"/>
        <v/>
      </c>
      <c r="N838" s="195" t="str">
        <f>IF(E838="","",VLOOKUP(E838,'Summarized Plan'!$A:$C,3,0))</f>
        <v/>
      </c>
      <c r="O838" s="195" t="str">
        <f>IF(E838="","",VLOOKUP(E838,'Summarized Plan'!$A:$G,7,0))</f>
        <v/>
      </c>
      <c r="P838" s="196"/>
      <c r="Q838" s="198">
        <f t="shared" si="290"/>
        <v>0</v>
      </c>
      <c r="R838" s="197" t="str">
        <f>IF($B838="","",VLOOKUP($Q838,'DSR Attendance'!$A$3:$D$179,4,FALSE))</f>
        <v/>
      </c>
      <c r="S838" s="197"/>
      <c r="T838" s="197">
        <f t="shared" si="291"/>
        <v>0</v>
      </c>
      <c r="U838" s="197">
        <f t="shared" si="292"/>
        <v>0</v>
      </c>
      <c r="V838" s="197" t="str">
        <f t="shared" si="293"/>
        <v/>
      </c>
      <c r="W838" s="197"/>
      <c r="X838" s="197" t="str">
        <f>_xlfn.IFNA(IF(L838="","",VLOOKUP(L838,'Truck Utilization'!B$3:D$147,3,FALSE)),"")</f>
        <v/>
      </c>
      <c r="Y838" s="197" t="str">
        <f>IF(X838="","",IF(E838="","",VLOOKUP(E838,'Summarized Plan'!$A:$E,5,0)))</f>
        <v/>
      </c>
      <c r="Z838" s="197">
        <f t="shared" si="294"/>
        <v>0</v>
      </c>
      <c r="AA838" s="197">
        <f t="shared" si="295"/>
        <v>0</v>
      </c>
      <c r="AB838" s="197" t="str">
        <f t="shared" si="296"/>
        <v/>
      </c>
      <c r="AC838" s="197"/>
      <c r="AD838" s="197">
        <f t="shared" si="297"/>
        <v>0</v>
      </c>
      <c r="AE838" s="197">
        <f t="shared" si="298"/>
        <v>0</v>
      </c>
      <c r="AF838" s="197" t="str">
        <f t="shared" si="299"/>
        <v/>
      </c>
      <c r="AG838" s="194"/>
      <c r="AH838" s="194"/>
      <c r="AI838" s="194"/>
      <c r="AJ838" s="193"/>
      <c r="AK838" s="199"/>
      <c r="AL838" s="194"/>
      <c r="AM838" s="115" t="e">
        <f t="shared" si="300"/>
        <v>#VALUE!</v>
      </c>
      <c r="AO838" s="11">
        <f t="shared" si="301"/>
        <v>0</v>
      </c>
      <c r="AP838" s="11" t="e">
        <f t="shared" si="302"/>
        <v>#N/A</v>
      </c>
      <c r="AQ838" s="11" t="str">
        <f t="shared" si="303"/>
        <v/>
      </c>
      <c r="AS838" s="202">
        <f t="shared" si="304"/>
        <v>0</v>
      </c>
      <c r="AT838" s="11" t="str">
        <f t="shared" si="305"/>
        <v/>
      </c>
      <c r="AW838" s="116"/>
      <c r="AX838" s="115" t="e">
        <f t="shared" si="306"/>
        <v>#VALUE!</v>
      </c>
      <c r="AY838" s="278" t="str">
        <f t="shared" si="307"/>
        <v/>
      </c>
      <c r="BC838" s="115" t="str">
        <f>IF(E838="","",_xlfn.XLOOKUP(E838,'Summarized Plan'!A:A,'Summarized Plan'!K:K))</f>
        <v/>
      </c>
    </row>
    <row r="839" spans="1:55" ht="14.4" customHeight="1">
      <c r="A839" s="190" t="str">
        <f>IF(L839="","",VLOOKUP(L839,'Truck Utilization'!B$3:C$300,2,FALSE))</f>
        <v/>
      </c>
      <c r="B839" s="191"/>
      <c r="C839" s="192" t="str">
        <f>IF($B839="","",VLOOKUP($B839,'DSR Attendance'!$A$3:$E$273,5,FALSE))</f>
        <v/>
      </c>
      <c r="D839" s="193"/>
      <c r="E839" s="637"/>
      <c r="F839" s="195"/>
      <c r="G839" s="195"/>
      <c r="H839" s="195"/>
      <c r="I839" s="196" t="str">
        <f>IF(E839="","",VLOOKUP(E839,'Summarized Plan'!A:B,2,0))</f>
        <v/>
      </c>
      <c r="J839" s="194"/>
      <c r="K839" s="194" t="s">
        <v>378</v>
      </c>
      <c r="L839" s="195"/>
      <c r="M839" s="194" t="str">
        <f t="shared" si="289"/>
        <v/>
      </c>
      <c r="N839" s="195" t="str">
        <f>IF(E839="","",VLOOKUP(E839,'Summarized Plan'!$A:$C,3,0))</f>
        <v/>
      </c>
      <c r="O839" s="195" t="str">
        <f>IF(E839="","",VLOOKUP(E839,'Summarized Plan'!$A:$G,7,0))</f>
        <v/>
      </c>
      <c r="P839" s="196"/>
      <c r="Q839" s="198">
        <f t="shared" si="290"/>
        <v>0</v>
      </c>
      <c r="R839" s="197" t="str">
        <f>IF($B839="","",VLOOKUP($Q839,'DSR Attendance'!$A$3:$D$179,4,FALSE))</f>
        <v/>
      </c>
      <c r="S839" s="197"/>
      <c r="T839" s="197">
        <f t="shared" si="291"/>
        <v>0</v>
      </c>
      <c r="U839" s="197">
        <f t="shared" si="292"/>
        <v>0</v>
      </c>
      <c r="V839" s="197" t="str">
        <f t="shared" si="293"/>
        <v/>
      </c>
      <c r="W839" s="197"/>
      <c r="X839" s="197" t="str">
        <f>_xlfn.IFNA(IF(L839="","",VLOOKUP(L839,'Truck Utilization'!B$3:D$147,3,FALSE)),"")</f>
        <v/>
      </c>
      <c r="Y839" s="197" t="str">
        <f>IF(X839="","",IF(E839="","",VLOOKUP(E839,'Summarized Plan'!$A:$E,5,0)))</f>
        <v/>
      </c>
      <c r="Z839" s="197">
        <f t="shared" si="294"/>
        <v>0</v>
      </c>
      <c r="AA839" s="197">
        <f t="shared" si="295"/>
        <v>0</v>
      </c>
      <c r="AB839" s="197" t="str">
        <f t="shared" si="296"/>
        <v/>
      </c>
      <c r="AC839" s="197"/>
      <c r="AD839" s="197">
        <f t="shared" si="297"/>
        <v>0</v>
      </c>
      <c r="AE839" s="197">
        <f t="shared" si="298"/>
        <v>0</v>
      </c>
      <c r="AF839" s="197" t="str">
        <f t="shared" si="299"/>
        <v/>
      </c>
      <c r="AG839" s="194"/>
      <c r="AH839" s="194"/>
      <c r="AI839" s="194"/>
      <c r="AJ839" s="193"/>
      <c r="AK839" s="199"/>
      <c r="AL839" s="194"/>
      <c r="AM839" s="115" t="e">
        <f t="shared" si="300"/>
        <v>#VALUE!</v>
      </c>
      <c r="AO839" s="11">
        <f t="shared" si="301"/>
        <v>0</v>
      </c>
      <c r="AP839" s="11" t="e">
        <f t="shared" si="302"/>
        <v>#N/A</v>
      </c>
      <c r="AQ839" s="11" t="str">
        <f t="shared" si="303"/>
        <v/>
      </c>
      <c r="AS839" s="202">
        <f t="shared" si="304"/>
        <v>0</v>
      </c>
      <c r="AT839" s="11" t="str">
        <f t="shared" si="305"/>
        <v/>
      </c>
      <c r="AW839" s="116"/>
      <c r="AX839" s="115" t="e">
        <f t="shared" si="306"/>
        <v>#VALUE!</v>
      </c>
      <c r="AY839" s="278" t="str">
        <f t="shared" si="307"/>
        <v/>
      </c>
      <c r="BC839" s="115" t="str">
        <f>IF(E839="","",_xlfn.XLOOKUP(E839,'Summarized Plan'!A:A,'Summarized Plan'!K:K))</f>
        <v/>
      </c>
    </row>
    <row r="840" spans="1:55" ht="14.4" customHeight="1">
      <c r="A840" s="190" t="str">
        <f>IF(L840="","",VLOOKUP(L840,'Truck Utilization'!B$3:C$300,2,FALSE))</f>
        <v/>
      </c>
      <c r="B840" s="191"/>
      <c r="C840" s="192" t="str">
        <f>IF($B840="","",VLOOKUP($B840,'DSR Attendance'!$A$3:$E$273,5,FALSE))</f>
        <v/>
      </c>
      <c r="D840" s="193"/>
      <c r="E840" s="637"/>
      <c r="F840" s="195"/>
      <c r="G840" s="195"/>
      <c r="H840" s="195"/>
      <c r="I840" s="196" t="str">
        <f>IF(E840="","",VLOOKUP(E840,'Summarized Plan'!A:B,2,0))</f>
        <v/>
      </c>
      <c r="J840" s="194"/>
      <c r="K840" s="194" t="s">
        <v>378</v>
      </c>
      <c r="L840" s="195"/>
      <c r="M840" s="194" t="str">
        <f t="shared" ref="M840:M903" si="308">N840</f>
        <v/>
      </c>
      <c r="N840" s="195" t="str">
        <f>IF(E840="","",VLOOKUP(E840,'Summarized Plan'!$A:$C,3,0))</f>
        <v/>
      </c>
      <c r="O840" s="195" t="str">
        <f>IF(E840="","",VLOOKUP(E840,'Summarized Plan'!$A:$G,7,0))</f>
        <v/>
      </c>
      <c r="P840" s="196"/>
      <c r="Q840" s="198">
        <f t="shared" ref="Q840:Q903" si="309">B840</f>
        <v>0</v>
      </c>
      <c r="R840" s="197" t="str">
        <f>IF($B840="","",VLOOKUP($Q840,'DSR Attendance'!$A$3:$D$179,4,FALSE))</f>
        <v/>
      </c>
      <c r="S840" s="197"/>
      <c r="T840" s="197">
        <f t="shared" ref="T840:T903" si="310">+L840</f>
        <v>0</v>
      </c>
      <c r="U840" s="197">
        <f t="shared" ref="U840:U903" si="311">+B840</f>
        <v>0</v>
      </c>
      <c r="V840" s="197" t="str">
        <f t="shared" ref="V840:V903" si="312">+O840</f>
        <v/>
      </c>
      <c r="W840" s="197"/>
      <c r="X840" s="197" t="str">
        <f>_xlfn.IFNA(IF(L840="","",VLOOKUP(L840,'Truck Utilization'!B$3:D$147,3,FALSE)),"")</f>
        <v/>
      </c>
      <c r="Y840" s="197" t="str">
        <f>IF(X840="","",IF(E840="","",VLOOKUP(E840,'Summarized Plan'!$A:$E,5,0)))</f>
        <v/>
      </c>
      <c r="Z840" s="197">
        <f t="shared" ref="Z840:Z903" si="313">+E840</f>
        <v>0</v>
      </c>
      <c r="AA840" s="197">
        <f t="shared" ref="AA840:AA903" si="314">+L840</f>
        <v>0</v>
      </c>
      <c r="AB840" s="197" t="str">
        <f t="shared" ref="AB840:AB903" si="315">+N840</f>
        <v/>
      </c>
      <c r="AC840" s="197"/>
      <c r="AD840" s="197">
        <f t="shared" ref="AD840:AD903" si="316">+Q840</f>
        <v>0</v>
      </c>
      <c r="AE840" s="197">
        <f t="shared" ref="AE840:AE903" si="317">+F840</f>
        <v>0</v>
      </c>
      <c r="AF840" s="197" t="str">
        <f t="shared" ref="AF840:AF903" si="318">+I840</f>
        <v/>
      </c>
      <c r="AG840" s="194"/>
      <c r="AH840" s="194"/>
      <c r="AI840" s="194"/>
      <c r="AJ840" s="193"/>
      <c r="AK840" s="199"/>
      <c r="AL840" s="194"/>
      <c r="AM840" s="115" t="e">
        <f t="shared" ref="AM840:AM903" si="319">N840-M840</f>
        <v>#VALUE!</v>
      </c>
      <c r="AO840" s="11">
        <f t="shared" ref="AO840:AO903" si="320">E840</f>
        <v>0</v>
      </c>
      <c r="AP840" s="11" t="e">
        <f t="shared" ref="AP840:AP903" si="321">VLOOKUP(O840,AV:AW,2,0)</f>
        <v>#N/A</v>
      </c>
      <c r="AQ840" s="11" t="str">
        <f t="shared" ref="AQ840:AQ903" si="322">N840</f>
        <v/>
      </c>
      <c r="AS840" s="202">
        <f t="shared" ref="AS840:AS903" si="323">B840</f>
        <v>0</v>
      </c>
      <c r="AT840" s="11" t="str">
        <f t="shared" ref="AT840:AT903" si="324">A840</f>
        <v/>
      </c>
      <c r="AW840" s="116"/>
      <c r="AX840" s="115" t="e">
        <f t="shared" ref="AX840:AX903" si="325">Y840/X840</f>
        <v>#VALUE!</v>
      </c>
      <c r="AY840" s="278" t="str">
        <f t="shared" ref="AY840:AY903" si="326">IF(X840="","",Y840/X840)</f>
        <v/>
      </c>
      <c r="BC840" s="115" t="str">
        <f>IF(E840="","",_xlfn.XLOOKUP(E840,'Summarized Plan'!A:A,'Summarized Plan'!K:K))</f>
        <v/>
      </c>
    </row>
    <row r="841" spans="1:55" ht="14.4" customHeight="1">
      <c r="A841" s="190" t="str">
        <f>IF(L841="","",VLOOKUP(L841,'Truck Utilization'!B$3:C$300,2,FALSE))</f>
        <v/>
      </c>
      <c r="B841" s="191"/>
      <c r="C841" s="192" t="str">
        <f>IF($B841="","",VLOOKUP($B841,'DSR Attendance'!$A$3:$E$273,5,FALSE))</f>
        <v/>
      </c>
      <c r="D841" s="193"/>
      <c r="E841" s="637"/>
      <c r="F841" s="195"/>
      <c r="G841" s="195"/>
      <c r="H841" s="195"/>
      <c r="I841" s="196" t="str">
        <f>IF(E841="","",VLOOKUP(E841,'Summarized Plan'!A:B,2,0))</f>
        <v/>
      </c>
      <c r="J841" s="194"/>
      <c r="K841" s="194" t="s">
        <v>378</v>
      </c>
      <c r="L841" s="195"/>
      <c r="M841" s="194" t="str">
        <f t="shared" si="308"/>
        <v/>
      </c>
      <c r="N841" s="195" t="str">
        <f>IF(E841="","",VLOOKUP(E841,'Summarized Plan'!$A:$C,3,0))</f>
        <v/>
      </c>
      <c r="O841" s="195" t="str">
        <f>IF(E841="","",VLOOKUP(E841,'Summarized Plan'!$A:$G,7,0))</f>
        <v/>
      </c>
      <c r="P841" s="196"/>
      <c r="Q841" s="198">
        <f t="shared" si="309"/>
        <v>0</v>
      </c>
      <c r="R841" s="197" t="str">
        <f>IF($B841="","",VLOOKUP($Q841,'DSR Attendance'!$A$3:$D$179,4,FALSE))</f>
        <v/>
      </c>
      <c r="S841" s="197"/>
      <c r="T841" s="197">
        <f t="shared" si="310"/>
        <v>0</v>
      </c>
      <c r="U841" s="197">
        <f t="shared" si="311"/>
        <v>0</v>
      </c>
      <c r="V841" s="197" t="str">
        <f t="shared" si="312"/>
        <v/>
      </c>
      <c r="W841" s="197"/>
      <c r="X841" s="197" t="str">
        <f>_xlfn.IFNA(IF(L841="","",VLOOKUP(L841,'Truck Utilization'!B$3:D$147,3,FALSE)),"")</f>
        <v/>
      </c>
      <c r="Y841" s="197" t="str">
        <f>IF(X841="","",IF(E841="","",VLOOKUP(E841,'Summarized Plan'!$A:$E,5,0)))</f>
        <v/>
      </c>
      <c r="Z841" s="197">
        <f t="shared" si="313"/>
        <v>0</v>
      </c>
      <c r="AA841" s="197">
        <f t="shared" si="314"/>
        <v>0</v>
      </c>
      <c r="AB841" s="197" t="str">
        <f t="shared" si="315"/>
        <v/>
      </c>
      <c r="AC841" s="197"/>
      <c r="AD841" s="197">
        <f t="shared" si="316"/>
        <v>0</v>
      </c>
      <c r="AE841" s="197">
        <f t="shared" si="317"/>
        <v>0</v>
      </c>
      <c r="AF841" s="197" t="str">
        <f t="shared" si="318"/>
        <v/>
      </c>
      <c r="AG841" s="194"/>
      <c r="AH841" s="194"/>
      <c r="AI841" s="194"/>
      <c r="AJ841" s="193"/>
      <c r="AK841" s="199"/>
      <c r="AL841" s="194"/>
      <c r="AM841" s="115" t="e">
        <f t="shared" si="319"/>
        <v>#VALUE!</v>
      </c>
      <c r="AO841" s="11">
        <f t="shared" si="320"/>
        <v>0</v>
      </c>
      <c r="AP841" s="11" t="e">
        <f t="shared" si="321"/>
        <v>#N/A</v>
      </c>
      <c r="AQ841" s="11" t="str">
        <f t="shared" si="322"/>
        <v/>
      </c>
      <c r="AS841" s="202">
        <f t="shared" si="323"/>
        <v>0</v>
      </c>
      <c r="AT841" s="11" t="str">
        <f t="shared" si="324"/>
        <v/>
      </c>
      <c r="AW841" s="116"/>
      <c r="AX841" s="115" t="e">
        <f t="shared" si="325"/>
        <v>#VALUE!</v>
      </c>
      <c r="AY841" s="278" t="str">
        <f t="shared" si="326"/>
        <v/>
      </c>
      <c r="BC841" s="115" t="str">
        <f>IF(E841="","",_xlfn.XLOOKUP(E841,'Summarized Plan'!A:A,'Summarized Plan'!K:K))</f>
        <v/>
      </c>
    </row>
    <row r="842" spans="1:55" ht="14.4" customHeight="1">
      <c r="A842" s="190" t="str">
        <f>IF(L842="","",VLOOKUP(L842,'Truck Utilization'!B$3:C$300,2,FALSE))</f>
        <v/>
      </c>
      <c r="B842" s="191"/>
      <c r="C842" s="192" t="str">
        <f>IF($B842="","",VLOOKUP($B842,'DSR Attendance'!$A$3:$E$273,5,FALSE))</f>
        <v/>
      </c>
      <c r="D842" s="193"/>
      <c r="E842" s="637"/>
      <c r="F842" s="195"/>
      <c r="G842" s="195"/>
      <c r="H842" s="195"/>
      <c r="I842" s="196" t="str">
        <f>IF(E842="","",VLOOKUP(E842,'Summarized Plan'!A:B,2,0))</f>
        <v/>
      </c>
      <c r="J842" s="194"/>
      <c r="K842" s="194" t="s">
        <v>378</v>
      </c>
      <c r="L842" s="195"/>
      <c r="M842" s="194" t="str">
        <f t="shared" si="308"/>
        <v/>
      </c>
      <c r="N842" s="195" t="str">
        <f>IF(E842="","",VLOOKUP(E842,'Summarized Plan'!$A:$C,3,0))</f>
        <v/>
      </c>
      <c r="O842" s="195" t="str">
        <f>IF(E842="","",VLOOKUP(E842,'Summarized Plan'!$A:$G,7,0))</f>
        <v/>
      </c>
      <c r="P842" s="196"/>
      <c r="Q842" s="198">
        <f t="shared" si="309"/>
        <v>0</v>
      </c>
      <c r="R842" s="197" t="str">
        <f>IF($B842="","",VLOOKUP($Q842,'DSR Attendance'!$A$3:$D$179,4,FALSE))</f>
        <v/>
      </c>
      <c r="S842" s="197"/>
      <c r="T842" s="197">
        <f t="shared" si="310"/>
        <v>0</v>
      </c>
      <c r="U842" s="197">
        <f t="shared" si="311"/>
        <v>0</v>
      </c>
      <c r="V842" s="197" t="str">
        <f t="shared" si="312"/>
        <v/>
      </c>
      <c r="W842" s="197"/>
      <c r="X842" s="197" t="str">
        <f>_xlfn.IFNA(IF(L842="","",VLOOKUP(L842,'Truck Utilization'!B$3:D$147,3,FALSE)),"")</f>
        <v/>
      </c>
      <c r="Y842" s="197" t="str">
        <f>IF(X842="","",IF(E842="","",VLOOKUP(E842,'Summarized Plan'!$A:$E,5,0)))</f>
        <v/>
      </c>
      <c r="Z842" s="197">
        <f t="shared" si="313"/>
        <v>0</v>
      </c>
      <c r="AA842" s="197">
        <f t="shared" si="314"/>
        <v>0</v>
      </c>
      <c r="AB842" s="197" t="str">
        <f t="shared" si="315"/>
        <v/>
      </c>
      <c r="AC842" s="197"/>
      <c r="AD842" s="197">
        <f t="shared" si="316"/>
        <v>0</v>
      </c>
      <c r="AE842" s="197">
        <f t="shared" si="317"/>
        <v>0</v>
      </c>
      <c r="AF842" s="197" t="str">
        <f t="shared" si="318"/>
        <v/>
      </c>
      <c r="AG842" s="194"/>
      <c r="AH842" s="194"/>
      <c r="AI842" s="194"/>
      <c r="AJ842" s="193"/>
      <c r="AK842" s="199"/>
      <c r="AL842" s="194"/>
      <c r="AM842" s="115" t="e">
        <f t="shared" si="319"/>
        <v>#VALUE!</v>
      </c>
      <c r="AO842" s="11">
        <f t="shared" si="320"/>
        <v>0</v>
      </c>
      <c r="AP842" s="11" t="e">
        <f t="shared" si="321"/>
        <v>#N/A</v>
      </c>
      <c r="AQ842" s="11" t="str">
        <f t="shared" si="322"/>
        <v/>
      </c>
      <c r="AS842" s="202">
        <f t="shared" si="323"/>
        <v>0</v>
      </c>
      <c r="AT842" s="11" t="str">
        <f t="shared" si="324"/>
        <v/>
      </c>
      <c r="AW842" s="116"/>
      <c r="AX842" s="115" t="e">
        <f t="shared" si="325"/>
        <v>#VALUE!</v>
      </c>
      <c r="AY842" s="278" t="str">
        <f t="shared" si="326"/>
        <v/>
      </c>
      <c r="BC842" s="115" t="str">
        <f>IF(E842="","",_xlfn.XLOOKUP(E842,'Summarized Plan'!A:A,'Summarized Plan'!K:K))</f>
        <v/>
      </c>
    </row>
    <row r="843" spans="1:55" ht="14.4" customHeight="1">
      <c r="A843" s="190" t="str">
        <f>IF(L843="","",VLOOKUP(L843,'Truck Utilization'!B$3:C$300,2,FALSE))</f>
        <v/>
      </c>
      <c r="B843" s="191"/>
      <c r="C843" s="192" t="str">
        <f>IF($B843="","",VLOOKUP($B843,'DSR Attendance'!$A$3:$E$273,5,FALSE))</f>
        <v/>
      </c>
      <c r="D843" s="193"/>
      <c r="E843" s="637"/>
      <c r="F843" s="195"/>
      <c r="G843" s="195"/>
      <c r="H843" s="195"/>
      <c r="I843" s="196" t="str">
        <f>IF(E843="","",VLOOKUP(E843,'Summarized Plan'!A:B,2,0))</f>
        <v/>
      </c>
      <c r="J843" s="194"/>
      <c r="K843" s="194" t="s">
        <v>378</v>
      </c>
      <c r="L843" s="195"/>
      <c r="M843" s="194" t="str">
        <f t="shared" si="308"/>
        <v/>
      </c>
      <c r="N843" s="195" t="str">
        <f>IF(E843="","",VLOOKUP(E843,'Summarized Plan'!$A:$C,3,0))</f>
        <v/>
      </c>
      <c r="O843" s="195" t="str">
        <f>IF(E843="","",VLOOKUP(E843,'Summarized Plan'!$A:$G,7,0))</f>
        <v/>
      </c>
      <c r="P843" s="196"/>
      <c r="Q843" s="198">
        <f t="shared" si="309"/>
        <v>0</v>
      </c>
      <c r="R843" s="197" t="str">
        <f>IF($B843="","",VLOOKUP($Q843,'DSR Attendance'!$A$3:$D$179,4,FALSE))</f>
        <v/>
      </c>
      <c r="S843" s="197"/>
      <c r="T843" s="197">
        <f t="shared" si="310"/>
        <v>0</v>
      </c>
      <c r="U843" s="197">
        <f t="shared" si="311"/>
        <v>0</v>
      </c>
      <c r="V843" s="197" t="str">
        <f t="shared" si="312"/>
        <v/>
      </c>
      <c r="W843" s="197"/>
      <c r="X843" s="197" t="str">
        <f>_xlfn.IFNA(IF(L843="","",VLOOKUP(L843,'Truck Utilization'!B$3:D$147,3,FALSE)),"")</f>
        <v/>
      </c>
      <c r="Y843" s="197" t="str">
        <f>IF(X843="","",IF(E843="","",VLOOKUP(E843,'Summarized Plan'!$A:$E,5,0)))</f>
        <v/>
      </c>
      <c r="Z843" s="197">
        <f t="shared" si="313"/>
        <v>0</v>
      </c>
      <c r="AA843" s="197">
        <f t="shared" si="314"/>
        <v>0</v>
      </c>
      <c r="AB843" s="197" t="str">
        <f t="shared" si="315"/>
        <v/>
      </c>
      <c r="AC843" s="197"/>
      <c r="AD843" s="197">
        <f t="shared" si="316"/>
        <v>0</v>
      </c>
      <c r="AE843" s="197">
        <f t="shared" si="317"/>
        <v>0</v>
      </c>
      <c r="AF843" s="197" t="str">
        <f t="shared" si="318"/>
        <v/>
      </c>
      <c r="AG843" s="194"/>
      <c r="AH843" s="194"/>
      <c r="AI843" s="194"/>
      <c r="AJ843" s="193"/>
      <c r="AK843" s="199"/>
      <c r="AL843" s="194"/>
      <c r="AM843" s="115" t="e">
        <f t="shared" si="319"/>
        <v>#VALUE!</v>
      </c>
      <c r="AO843" s="11">
        <f t="shared" si="320"/>
        <v>0</v>
      </c>
      <c r="AP843" s="11" t="e">
        <f t="shared" si="321"/>
        <v>#N/A</v>
      </c>
      <c r="AQ843" s="11" t="str">
        <f t="shared" si="322"/>
        <v/>
      </c>
      <c r="AS843" s="202">
        <f t="shared" si="323"/>
        <v>0</v>
      </c>
      <c r="AT843" s="11" t="str">
        <f t="shared" si="324"/>
        <v/>
      </c>
      <c r="AW843" s="116"/>
      <c r="AX843" s="115" t="e">
        <f t="shared" si="325"/>
        <v>#VALUE!</v>
      </c>
      <c r="AY843" s="278" t="str">
        <f t="shared" si="326"/>
        <v/>
      </c>
      <c r="BC843" s="115" t="str">
        <f>IF(E843="","",_xlfn.XLOOKUP(E843,'Summarized Plan'!A:A,'Summarized Plan'!K:K))</f>
        <v/>
      </c>
    </row>
    <row r="844" spans="1:55" ht="14.4" customHeight="1">
      <c r="A844" s="190" t="str">
        <f>IF(L844="","",VLOOKUP(L844,'Truck Utilization'!B$3:C$300,2,FALSE))</f>
        <v/>
      </c>
      <c r="B844" s="191"/>
      <c r="C844" s="192" t="str">
        <f>IF($B844="","",VLOOKUP($B844,'DSR Attendance'!$A$3:$E$273,5,FALSE))</f>
        <v/>
      </c>
      <c r="D844" s="193"/>
      <c r="E844" s="637"/>
      <c r="F844" s="195"/>
      <c r="G844" s="195"/>
      <c r="H844" s="195"/>
      <c r="I844" s="196" t="str">
        <f>IF(E844="","",VLOOKUP(E844,'Summarized Plan'!A:B,2,0))</f>
        <v/>
      </c>
      <c r="J844" s="194"/>
      <c r="K844" s="194" t="s">
        <v>378</v>
      </c>
      <c r="L844" s="195"/>
      <c r="M844" s="194" t="str">
        <f t="shared" si="308"/>
        <v/>
      </c>
      <c r="N844" s="195" t="str">
        <f>IF(E844="","",VLOOKUP(E844,'Summarized Plan'!$A:$C,3,0))</f>
        <v/>
      </c>
      <c r="O844" s="195" t="str">
        <f>IF(E844="","",VLOOKUP(E844,'Summarized Plan'!$A:$G,7,0))</f>
        <v/>
      </c>
      <c r="P844" s="196"/>
      <c r="Q844" s="198">
        <f t="shared" si="309"/>
        <v>0</v>
      </c>
      <c r="R844" s="197" t="str">
        <f>IF($B844="","",VLOOKUP($Q844,'DSR Attendance'!$A$3:$D$179,4,FALSE))</f>
        <v/>
      </c>
      <c r="S844" s="197"/>
      <c r="T844" s="197">
        <f t="shared" si="310"/>
        <v>0</v>
      </c>
      <c r="U844" s="197">
        <f t="shared" si="311"/>
        <v>0</v>
      </c>
      <c r="V844" s="197" t="str">
        <f t="shared" si="312"/>
        <v/>
      </c>
      <c r="W844" s="197"/>
      <c r="X844" s="197" t="str">
        <f>_xlfn.IFNA(IF(L844="","",VLOOKUP(L844,'Truck Utilization'!B$3:D$147,3,FALSE)),"")</f>
        <v/>
      </c>
      <c r="Y844" s="197" t="str">
        <f>IF(X844="","",IF(E844="","",VLOOKUP(E844,'Summarized Plan'!$A:$E,5,0)))</f>
        <v/>
      </c>
      <c r="Z844" s="197">
        <f t="shared" si="313"/>
        <v>0</v>
      </c>
      <c r="AA844" s="197">
        <f t="shared" si="314"/>
        <v>0</v>
      </c>
      <c r="AB844" s="197" t="str">
        <f t="shared" si="315"/>
        <v/>
      </c>
      <c r="AC844" s="197"/>
      <c r="AD844" s="197">
        <f t="shared" si="316"/>
        <v>0</v>
      </c>
      <c r="AE844" s="197">
        <f t="shared" si="317"/>
        <v>0</v>
      </c>
      <c r="AF844" s="197" t="str">
        <f t="shared" si="318"/>
        <v/>
      </c>
      <c r="AG844" s="194"/>
      <c r="AH844" s="194"/>
      <c r="AI844" s="194"/>
      <c r="AJ844" s="193"/>
      <c r="AK844" s="199"/>
      <c r="AL844" s="194"/>
      <c r="AM844" s="115" t="e">
        <f t="shared" si="319"/>
        <v>#VALUE!</v>
      </c>
      <c r="AO844" s="11">
        <f t="shared" si="320"/>
        <v>0</v>
      </c>
      <c r="AP844" s="11" t="e">
        <f t="shared" si="321"/>
        <v>#N/A</v>
      </c>
      <c r="AQ844" s="11" t="str">
        <f t="shared" si="322"/>
        <v/>
      </c>
      <c r="AS844" s="202">
        <f t="shared" si="323"/>
        <v>0</v>
      </c>
      <c r="AT844" s="11" t="str">
        <f t="shared" si="324"/>
        <v/>
      </c>
      <c r="AW844" s="116"/>
      <c r="AX844" s="115" t="e">
        <f t="shared" si="325"/>
        <v>#VALUE!</v>
      </c>
      <c r="AY844" s="278" t="str">
        <f t="shared" si="326"/>
        <v/>
      </c>
      <c r="BC844" s="115" t="str">
        <f>IF(E844="","",_xlfn.XLOOKUP(E844,'Summarized Plan'!A:A,'Summarized Plan'!K:K))</f>
        <v/>
      </c>
    </row>
    <row r="845" spans="1:55" ht="14.4" customHeight="1">
      <c r="A845" s="190" t="str">
        <f>IF(L845="","",VLOOKUP(L845,'Truck Utilization'!B$3:C$300,2,FALSE))</f>
        <v/>
      </c>
      <c r="B845" s="191"/>
      <c r="C845" s="192" t="str">
        <f>IF($B845="","",VLOOKUP($B845,'DSR Attendance'!$A$3:$E$273,5,FALSE))</f>
        <v/>
      </c>
      <c r="D845" s="193"/>
      <c r="E845" s="637"/>
      <c r="F845" s="195"/>
      <c r="G845" s="195"/>
      <c r="H845" s="195"/>
      <c r="I845" s="196" t="str">
        <f>IF(E845="","",VLOOKUP(E845,'Summarized Plan'!A:B,2,0))</f>
        <v/>
      </c>
      <c r="J845" s="194"/>
      <c r="K845" s="194" t="s">
        <v>378</v>
      </c>
      <c r="L845" s="195"/>
      <c r="M845" s="194" t="str">
        <f t="shared" si="308"/>
        <v/>
      </c>
      <c r="N845" s="195" t="str">
        <f>IF(E845="","",VLOOKUP(E845,'Summarized Plan'!$A:$C,3,0))</f>
        <v/>
      </c>
      <c r="O845" s="195" t="str">
        <f>IF(E845="","",VLOOKUP(E845,'Summarized Plan'!$A:$G,7,0))</f>
        <v/>
      </c>
      <c r="P845" s="196"/>
      <c r="Q845" s="198">
        <f t="shared" si="309"/>
        <v>0</v>
      </c>
      <c r="R845" s="197" t="str">
        <f>IF($B845="","",VLOOKUP($Q845,'DSR Attendance'!$A$3:$D$179,4,FALSE))</f>
        <v/>
      </c>
      <c r="S845" s="197"/>
      <c r="T845" s="197">
        <f t="shared" si="310"/>
        <v>0</v>
      </c>
      <c r="U845" s="197">
        <f t="shared" si="311"/>
        <v>0</v>
      </c>
      <c r="V845" s="197" t="str">
        <f t="shared" si="312"/>
        <v/>
      </c>
      <c r="W845" s="197"/>
      <c r="X845" s="197" t="str">
        <f>_xlfn.IFNA(IF(L845="","",VLOOKUP(L845,'Truck Utilization'!B$3:D$147,3,FALSE)),"")</f>
        <v/>
      </c>
      <c r="Y845" s="197" t="str">
        <f>IF(X845="","",IF(E845="","",VLOOKUP(E845,'Summarized Plan'!$A:$E,5,0)))</f>
        <v/>
      </c>
      <c r="Z845" s="197">
        <f t="shared" si="313"/>
        <v>0</v>
      </c>
      <c r="AA845" s="197">
        <f t="shared" si="314"/>
        <v>0</v>
      </c>
      <c r="AB845" s="197" t="str">
        <f t="shared" si="315"/>
        <v/>
      </c>
      <c r="AC845" s="197"/>
      <c r="AD845" s="197">
        <f t="shared" si="316"/>
        <v>0</v>
      </c>
      <c r="AE845" s="197">
        <f t="shared" si="317"/>
        <v>0</v>
      </c>
      <c r="AF845" s="197" t="str">
        <f t="shared" si="318"/>
        <v/>
      </c>
      <c r="AG845" s="194"/>
      <c r="AH845" s="194"/>
      <c r="AI845" s="194"/>
      <c r="AJ845" s="193"/>
      <c r="AK845" s="199"/>
      <c r="AL845" s="194"/>
      <c r="AM845" s="115" t="e">
        <f t="shared" si="319"/>
        <v>#VALUE!</v>
      </c>
      <c r="AO845" s="11">
        <f t="shared" si="320"/>
        <v>0</v>
      </c>
      <c r="AP845" s="11" t="e">
        <f t="shared" si="321"/>
        <v>#N/A</v>
      </c>
      <c r="AQ845" s="11" t="str">
        <f t="shared" si="322"/>
        <v/>
      </c>
      <c r="AS845" s="202">
        <f t="shared" si="323"/>
        <v>0</v>
      </c>
      <c r="AT845" s="11" t="str">
        <f t="shared" si="324"/>
        <v/>
      </c>
      <c r="AW845" s="116"/>
      <c r="AX845" s="115" t="e">
        <f t="shared" si="325"/>
        <v>#VALUE!</v>
      </c>
      <c r="AY845" s="278" t="str">
        <f t="shared" si="326"/>
        <v/>
      </c>
      <c r="BC845" s="115" t="str">
        <f>IF(E845="","",_xlfn.XLOOKUP(E845,'Summarized Plan'!A:A,'Summarized Plan'!K:K))</f>
        <v/>
      </c>
    </row>
    <row r="846" spans="1:55" ht="14.4" customHeight="1">
      <c r="A846" s="190" t="str">
        <f>IF(L846="","",VLOOKUP(L846,'Truck Utilization'!B$3:C$300,2,FALSE))</f>
        <v/>
      </c>
      <c r="B846" s="191"/>
      <c r="C846" s="192" t="str">
        <f>IF($B846="","",VLOOKUP($B846,'DSR Attendance'!$A$3:$E$273,5,FALSE))</f>
        <v/>
      </c>
      <c r="D846" s="193"/>
      <c r="E846" s="637"/>
      <c r="F846" s="195"/>
      <c r="G846" s="195"/>
      <c r="H846" s="195"/>
      <c r="I846" s="196" t="str">
        <f>IF(E846="","",VLOOKUP(E846,'Summarized Plan'!A:B,2,0))</f>
        <v/>
      </c>
      <c r="J846" s="194"/>
      <c r="K846" s="194" t="s">
        <v>378</v>
      </c>
      <c r="L846" s="195"/>
      <c r="M846" s="194" t="str">
        <f t="shared" si="308"/>
        <v/>
      </c>
      <c r="N846" s="195" t="str">
        <f>IF(E846="","",VLOOKUP(E846,'Summarized Plan'!$A:$C,3,0))</f>
        <v/>
      </c>
      <c r="O846" s="195" t="str">
        <f>IF(E846="","",VLOOKUP(E846,'Summarized Plan'!$A:$G,7,0))</f>
        <v/>
      </c>
      <c r="P846" s="196"/>
      <c r="Q846" s="198">
        <f t="shared" si="309"/>
        <v>0</v>
      </c>
      <c r="R846" s="197" t="str">
        <f>IF($B846="","",VLOOKUP($Q846,'DSR Attendance'!$A$3:$D$179,4,FALSE))</f>
        <v/>
      </c>
      <c r="S846" s="197"/>
      <c r="T846" s="197">
        <f t="shared" si="310"/>
        <v>0</v>
      </c>
      <c r="U846" s="197">
        <f t="shared" si="311"/>
        <v>0</v>
      </c>
      <c r="V846" s="197" t="str">
        <f t="shared" si="312"/>
        <v/>
      </c>
      <c r="W846" s="197"/>
      <c r="X846" s="197" t="str">
        <f>_xlfn.IFNA(IF(L846="","",VLOOKUP(L846,'Truck Utilization'!B$3:D$147,3,FALSE)),"")</f>
        <v/>
      </c>
      <c r="Y846" s="197" t="str">
        <f>IF(X846="","",IF(E846="","",VLOOKUP(E846,'Summarized Plan'!$A:$E,5,0)))</f>
        <v/>
      </c>
      <c r="Z846" s="197">
        <f t="shared" si="313"/>
        <v>0</v>
      </c>
      <c r="AA846" s="197">
        <f t="shared" si="314"/>
        <v>0</v>
      </c>
      <c r="AB846" s="197" t="str">
        <f t="shared" si="315"/>
        <v/>
      </c>
      <c r="AC846" s="197"/>
      <c r="AD846" s="197">
        <f t="shared" si="316"/>
        <v>0</v>
      </c>
      <c r="AE846" s="197">
        <f t="shared" si="317"/>
        <v>0</v>
      </c>
      <c r="AF846" s="197" t="str">
        <f t="shared" si="318"/>
        <v/>
      </c>
      <c r="AG846" s="194"/>
      <c r="AH846" s="194"/>
      <c r="AI846" s="194"/>
      <c r="AJ846" s="193"/>
      <c r="AK846" s="199"/>
      <c r="AL846" s="194"/>
      <c r="AM846" s="115" t="e">
        <f t="shared" si="319"/>
        <v>#VALUE!</v>
      </c>
      <c r="AO846" s="11">
        <f t="shared" si="320"/>
        <v>0</v>
      </c>
      <c r="AP846" s="11" t="e">
        <f t="shared" si="321"/>
        <v>#N/A</v>
      </c>
      <c r="AQ846" s="11" t="str">
        <f t="shared" si="322"/>
        <v/>
      </c>
      <c r="AS846" s="202">
        <f t="shared" si="323"/>
        <v>0</v>
      </c>
      <c r="AT846" s="11" t="str">
        <f t="shared" si="324"/>
        <v/>
      </c>
      <c r="AW846" s="116"/>
      <c r="AX846" s="115" t="e">
        <f t="shared" si="325"/>
        <v>#VALUE!</v>
      </c>
      <c r="AY846" s="278" t="str">
        <f t="shared" si="326"/>
        <v/>
      </c>
      <c r="BC846" s="115" t="str">
        <f>IF(E846="","",_xlfn.XLOOKUP(E846,'Summarized Plan'!A:A,'Summarized Plan'!K:K))</f>
        <v/>
      </c>
    </row>
    <row r="847" spans="1:55" ht="14.4" customHeight="1">
      <c r="A847" s="190" t="str">
        <f>IF(L847="","",VLOOKUP(L847,'Truck Utilization'!B$3:C$300,2,FALSE))</f>
        <v/>
      </c>
      <c r="B847" s="191"/>
      <c r="C847" s="192" t="str">
        <f>IF($B847="","",VLOOKUP($B847,'DSR Attendance'!$A$3:$E$273,5,FALSE))</f>
        <v/>
      </c>
      <c r="D847" s="193"/>
      <c r="E847" s="637"/>
      <c r="F847" s="195"/>
      <c r="G847" s="195"/>
      <c r="H847" s="195"/>
      <c r="I847" s="196" t="str">
        <f>IF(E847="","",VLOOKUP(E847,'Summarized Plan'!A:B,2,0))</f>
        <v/>
      </c>
      <c r="J847" s="194"/>
      <c r="K847" s="194" t="s">
        <v>378</v>
      </c>
      <c r="L847" s="195"/>
      <c r="M847" s="194" t="str">
        <f t="shared" si="308"/>
        <v/>
      </c>
      <c r="N847" s="195" t="str">
        <f>IF(E847="","",VLOOKUP(E847,'Summarized Plan'!$A:$C,3,0))</f>
        <v/>
      </c>
      <c r="O847" s="195" t="str">
        <f>IF(E847="","",VLOOKUP(E847,'Summarized Plan'!$A:$G,7,0))</f>
        <v/>
      </c>
      <c r="P847" s="196"/>
      <c r="Q847" s="198">
        <f t="shared" si="309"/>
        <v>0</v>
      </c>
      <c r="R847" s="197" t="str">
        <f>IF($B847="","",VLOOKUP($Q847,'DSR Attendance'!$A$3:$D$179,4,FALSE))</f>
        <v/>
      </c>
      <c r="S847" s="197"/>
      <c r="T847" s="197">
        <f t="shared" si="310"/>
        <v>0</v>
      </c>
      <c r="U847" s="197">
        <f t="shared" si="311"/>
        <v>0</v>
      </c>
      <c r="V847" s="197" t="str">
        <f t="shared" si="312"/>
        <v/>
      </c>
      <c r="W847" s="197"/>
      <c r="X847" s="197" t="str">
        <f>_xlfn.IFNA(IF(L847="","",VLOOKUP(L847,'Truck Utilization'!B$3:D$147,3,FALSE)),"")</f>
        <v/>
      </c>
      <c r="Y847" s="197" t="str">
        <f>IF(X847="","",IF(E847="","",VLOOKUP(E847,'Summarized Plan'!$A:$E,5,0)))</f>
        <v/>
      </c>
      <c r="Z847" s="197">
        <f t="shared" si="313"/>
        <v>0</v>
      </c>
      <c r="AA847" s="197">
        <f t="shared" si="314"/>
        <v>0</v>
      </c>
      <c r="AB847" s="197" t="str">
        <f t="shared" si="315"/>
        <v/>
      </c>
      <c r="AC847" s="197"/>
      <c r="AD847" s="197">
        <f t="shared" si="316"/>
        <v>0</v>
      </c>
      <c r="AE847" s="197">
        <f t="shared" si="317"/>
        <v>0</v>
      </c>
      <c r="AF847" s="197" t="str">
        <f t="shared" si="318"/>
        <v/>
      </c>
      <c r="AG847" s="194"/>
      <c r="AH847" s="194"/>
      <c r="AI847" s="194"/>
      <c r="AJ847" s="193"/>
      <c r="AK847" s="199"/>
      <c r="AL847" s="194"/>
      <c r="AM847" s="115" t="e">
        <f t="shared" si="319"/>
        <v>#VALUE!</v>
      </c>
      <c r="AO847" s="11">
        <f t="shared" si="320"/>
        <v>0</v>
      </c>
      <c r="AP847" s="11" t="e">
        <f t="shared" si="321"/>
        <v>#N/A</v>
      </c>
      <c r="AQ847" s="11" t="str">
        <f t="shared" si="322"/>
        <v/>
      </c>
      <c r="AS847" s="202">
        <f t="shared" si="323"/>
        <v>0</v>
      </c>
      <c r="AT847" s="11" t="str">
        <f t="shared" si="324"/>
        <v/>
      </c>
      <c r="AW847" s="116"/>
      <c r="AX847" s="115" t="e">
        <f t="shared" si="325"/>
        <v>#VALUE!</v>
      </c>
      <c r="AY847" s="278" t="str">
        <f t="shared" si="326"/>
        <v/>
      </c>
      <c r="BC847" s="115" t="str">
        <f>IF(E847="","",_xlfn.XLOOKUP(E847,'Summarized Plan'!A:A,'Summarized Plan'!K:K))</f>
        <v/>
      </c>
    </row>
    <row r="848" spans="1:55" ht="14.4" customHeight="1">
      <c r="A848" s="190" t="str">
        <f>IF(L848="","",VLOOKUP(L848,'Truck Utilization'!B$3:C$300,2,FALSE))</f>
        <v/>
      </c>
      <c r="B848" s="191"/>
      <c r="C848" s="192" t="str">
        <f>IF($B848="","",VLOOKUP($B848,'DSR Attendance'!$A$3:$E$273,5,FALSE))</f>
        <v/>
      </c>
      <c r="D848" s="193"/>
      <c r="E848" s="637"/>
      <c r="F848" s="195"/>
      <c r="G848" s="195"/>
      <c r="H848" s="195"/>
      <c r="I848" s="196" t="str">
        <f>IF(E848="","",VLOOKUP(E848,'Summarized Plan'!A:B,2,0))</f>
        <v/>
      </c>
      <c r="J848" s="194"/>
      <c r="K848" s="194" t="s">
        <v>378</v>
      </c>
      <c r="L848" s="195"/>
      <c r="M848" s="194" t="str">
        <f t="shared" si="308"/>
        <v/>
      </c>
      <c r="N848" s="195" t="str">
        <f>IF(E848="","",VLOOKUP(E848,'Summarized Plan'!$A:$C,3,0))</f>
        <v/>
      </c>
      <c r="O848" s="195" t="str">
        <f>IF(E848="","",VLOOKUP(E848,'Summarized Plan'!$A:$G,7,0))</f>
        <v/>
      </c>
      <c r="P848" s="196"/>
      <c r="Q848" s="198">
        <f t="shared" si="309"/>
        <v>0</v>
      </c>
      <c r="R848" s="197" t="str">
        <f>IF($B848="","",VLOOKUP($Q848,'DSR Attendance'!$A$3:$D$179,4,FALSE))</f>
        <v/>
      </c>
      <c r="S848" s="197"/>
      <c r="T848" s="197">
        <f t="shared" si="310"/>
        <v>0</v>
      </c>
      <c r="U848" s="197">
        <f t="shared" si="311"/>
        <v>0</v>
      </c>
      <c r="V848" s="197" t="str">
        <f t="shared" si="312"/>
        <v/>
      </c>
      <c r="W848" s="197"/>
      <c r="X848" s="197" t="str">
        <f>_xlfn.IFNA(IF(L848="","",VLOOKUP(L848,'Truck Utilization'!B$3:D$147,3,FALSE)),"")</f>
        <v/>
      </c>
      <c r="Y848" s="197" t="str">
        <f>IF(X848="","",IF(E848="","",VLOOKUP(E848,'Summarized Plan'!$A:$E,5,0)))</f>
        <v/>
      </c>
      <c r="Z848" s="197">
        <f t="shared" si="313"/>
        <v>0</v>
      </c>
      <c r="AA848" s="197">
        <f t="shared" si="314"/>
        <v>0</v>
      </c>
      <c r="AB848" s="197" t="str">
        <f t="shared" si="315"/>
        <v/>
      </c>
      <c r="AC848" s="197"/>
      <c r="AD848" s="197">
        <f t="shared" si="316"/>
        <v>0</v>
      </c>
      <c r="AE848" s="197">
        <f t="shared" si="317"/>
        <v>0</v>
      </c>
      <c r="AF848" s="197" t="str">
        <f t="shared" si="318"/>
        <v/>
      </c>
      <c r="AG848" s="194"/>
      <c r="AH848" s="194"/>
      <c r="AI848" s="194"/>
      <c r="AJ848" s="193"/>
      <c r="AK848" s="199"/>
      <c r="AL848" s="194"/>
      <c r="AM848" s="115" t="e">
        <f t="shared" si="319"/>
        <v>#VALUE!</v>
      </c>
      <c r="AO848" s="11">
        <f t="shared" si="320"/>
        <v>0</v>
      </c>
      <c r="AP848" s="11" t="e">
        <f t="shared" si="321"/>
        <v>#N/A</v>
      </c>
      <c r="AQ848" s="11" t="str">
        <f t="shared" si="322"/>
        <v/>
      </c>
      <c r="AS848" s="202">
        <f t="shared" si="323"/>
        <v>0</v>
      </c>
      <c r="AT848" s="11" t="str">
        <f t="shared" si="324"/>
        <v/>
      </c>
      <c r="AW848" s="116"/>
      <c r="AX848" s="115" t="e">
        <f t="shared" si="325"/>
        <v>#VALUE!</v>
      </c>
      <c r="AY848" s="278" t="str">
        <f t="shared" si="326"/>
        <v/>
      </c>
      <c r="BC848" s="115" t="str">
        <f>IF(E848="","",_xlfn.XLOOKUP(E848,'Summarized Plan'!A:A,'Summarized Plan'!K:K))</f>
        <v/>
      </c>
    </row>
    <row r="849" spans="1:55" ht="14.4" customHeight="1">
      <c r="A849" s="190" t="str">
        <f>IF(L849="","",VLOOKUP(L849,'Truck Utilization'!B$3:C$300,2,FALSE))</f>
        <v/>
      </c>
      <c r="B849" s="191"/>
      <c r="C849" s="192" t="str">
        <f>IF($B849="","",VLOOKUP($B849,'DSR Attendance'!$A$3:$E$273,5,FALSE))</f>
        <v/>
      </c>
      <c r="D849" s="193"/>
      <c r="E849" s="637"/>
      <c r="F849" s="195"/>
      <c r="G849" s="195"/>
      <c r="H849" s="195"/>
      <c r="I849" s="196" t="str">
        <f>IF(E849="","",VLOOKUP(E849,'Summarized Plan'!A:B,2,0))</f>
        <v/>
      </c>
      <c r="J849" s="194"/>
      <c r="K849" s="194" t="s">
        <v>378</v>
      </c>
      <c r="L849" s="195"/>
      <c r="M849" s="194" t="str">
        <f t="shared" si="308"/>
        <v/>
      </c>
      <c r="N849" s="195" t="str">
        <f>IF(E849="","",VLOOKUP(E849,'Summarized Plan'!$A:$C,3,0))</f>
        <v/>
      </c>
      <c r="O849" s="195" t="str">
        <f>IF(E849="","",VLOOKUP(E849,'Summarized Plan'!$A:$G,7,0))</f>
        <v/>
      </c>
      <c r="P849" s="196"/>
      <c r="Q849" s="198">
        <f t="shared" si="309"/>
        <v>0</v>
      </c>
      <c r="R849" s="197" t="str">
        <f>IF($B849="","",VLOOKUP($Q849,'DSR Attendance'!$A$3:$D$179,4,FALSE))</f>
        <v/>
      </c>
      <c r="S849" s="197"/>
      <c r="T849" s="197">
        <f t="shared" si="310"/>
        <v>0</v>
      </c>
      <c r="U849" s="197">
        <f t="shared" si="311"/>
        <v>0</v>
      </c>
      <c r="V849" s="197" t="str">
        <f t="shared" si="312"/>
        <v/>
      </c>
      <c r="W849" s="197"/>
      <c r="X849" s="197" t="str">
        <f>_xlfn.IFNA(IF(L849="","",VLOOKUP(L849,'Truck Utilization'!B$3:D$147,3,FALSE)),"")</f>
        <v/>
      </c>
      <c r="Y849" s="197" t="str">
        <f>IF(X849="","",IF(E849="","",VLOOKUP(E849,'Summarized Plan'!$A:$E,5,0)))</f>
        <v/>
      </c>
      <c r="Z849" s="197">
        <f t="shared" si="313"/>
        <v>0</v>
      </c>
      <c r="AA849" s="197">
        <f t="shared" si="314"/>
        <v>0</v>
      </c>
      <c r="AB849" s="197" t="str">
        <f t="shared" si="315"/>
        <v/>
      </c>
      <c r="AC849" s="197"/>
      <c r="AD849" s="197">
        <f t="shared" si="316"/>
        <v>0</v>
      </c>
      <c r="AE849" s="197">
        <f t="shared" si="317"/>
        <v>0</v>
      </c>
      <c r="AF849" s="197" t="str">
        <f t="shared" si="318"/>
        <v/>
      </c>
      <c r="AG849" s="194"/>
      <c r="AH849" s="194"/>
      <c r="AI849" s="194"/>
      <c r="AJ849" s="193"/>
      <c r="AK849" s="199"/>
      <c r="AL849" s="194"/>
      <c r="AM849" s="115" t="e">
        <f t="shared" si="319"/>
        <v>#VALUE!</v>
      </c>
      <c r="AO849" s="11">
        <f t="shared" si="320"/>
        <v>0</v>
      </c>
      <c r="AP849" s="11" t="e">
        <f t="shared" si="321"/>
        <v>#N/A</v>
      </c>
      <c r="AQ849" s="11" t="str">
        <f t="shared" si="322"/>
        <v/>
      </c>
      <c r="AS849" s="202">
        <f t="shared" si="323"/>
        <v>0</v>
      </c>
      <c r="AT849" s="11" t="str">
        <f t="shared" si="324"/>
        <v/>
      </c>
      <c r="AW849" s="116"/>
      <c r="AX849" s="115" t="e">
        <f t="shared" si="325"/>
        <v>#VALUE!</v>
      </c>
      <c r="AY849" s="278" t="str">
        <f t="shared" si="326"/>
        <v/>
      </c>
      <c r="BC849" s="115" t="str">
        <f>IF(E849="","",_xlfn.XLOOKUP(E849,'Summarized Plan'!A:A,'Summarized Plan'!K:K))</f>
        <v/>
      </c>
    </row>
    <row r="850" spans="1:55" ht="14.4" customHeight="1">
      <c r="A850" s="190" t="str">
        <f>IF(L850="","",VLOOKUP(L850,'Truck Utilization'!B$3:C$300,2,FALSE))</f>
        <v/>
      </c>
      <c r="B850" s="191"/>
      <c r="C850" s="192" t="str">
        <f>IF($B850="","",VLOOKUP($B850,'DSR Attendance'!$A$3:$E$273,5,FALSE))</f>
        <v/>
      </c>
      <c r="D850" s="193"/>
      <c r="E850" s="637"/>
      <c r="F850" s="195"/>
      <c r="G850" s="195"/>
      <c r="H850" s="195"/>
      <c r="I850" s="196" t="str">
        <f>IF(E850="","",VLOOKUP(E850,'Summarized Plan'!A:B,2,0))</f>
        <v/>
      </c>
      <c r="J850" s="194"/>
      <c r="K850" s="194" t="s">
        <v>378</v>
      </c>
      <c r="L850" s="195"/>
      <c r="M850" s="194" t="str">
        <f t="shared" si="308"/>
        <v/>
      </c>
      <c r="N850" s="195" t="str">
        <f>IF(E850="","",VLOOKUP(E850,'Summarized Plan'!$A:$C,3,0))</f>
        <v/>
      </c>
      <c r="O850" s="195" t="str">
        <f>IF(E850="","",VLOOKUP(E850,'Summarized Plan'!$A:$G,7,0))</f>
        <v/>
      </c>
      <c r="P850" s="196"/>
      <c r="Q850" s="198">
        <f t="shared" si="309"/>
        <v>0</v>
      </c>
      <c r="R850" s="197" t="str">
        <f>IF($B850="","",VLOOKUP($Q850,'DSR Attendance'!$A$3:$D$179,4,FALSE))</f>
        <v/>
      </c>
      <c r="S850" s="197"/>
      <c r="T850" s="197">
        <f t="shared" si="310"/>
        <v>0</v>
      </c>
      <c r="U850" s="197">
        <f t="shared" si="311"/>
        <v>0</v>
      </c>
      <c r="V850" s="197" t="str">
        <f t="shared" si="312"/>
        <v/>
      </c>
      <c r="W850" s="197"/>
      <c r="X850" s="197" t="str">
        <f>_xlfn.IFNA(IF(L850="","",VLOOKUP(L850,'Truck Utilization'!B$3:D$147,3,FALSE)),"")</f>
        <v/>
      </c>
      <c r="Y850" s="197" t="str">
        <f>IF(X850="","",IF(E850="","",VLOOKUP(E850,'Summarized Plan'!$A:$E,5,0)))</f>
        <v/>
      </c>
      <c r="Z850" s="197">
        <f t="shared" si="313"/>
        <v>0</v>
      </c>
      <c r="AA850" s="197">
        <f t="shared" si="314"/>
        <v>0</v>
      </c>
      <c r="AB850" s="197" t="str">
        <f t="shared" si="315"/>
        <v/>
      </c>
      <c r="AC850" s="197"/>
      <c r="AD850" s="197">
        <f t="shared" si="316"/>
        <v>0</v>
      </c>
      <c r="AE850" s="197">
        <f t="shared" si="317"/>
        <v>0</v>
      </c>
      <c r="AF850" s="197" t="str">
        <f t="shared" si="318"/>
        <v/>
      </c>
      <c r="AG850" s="194"/>
      <c r="AH850" s="194"/>
      <c r="AI850" s="194"/>
      <c r="AJ850" s="193"/>
      <c r="AK850" s="199"/>
      <c r="AL850" s="194"/>
      <c r="AM850" s="115" t="e">
        <f t="shared" si="319"/>
        <v>#VALUE!</v>
      </c>
      <c r="AO850" s="11">
        <f t="shared" si="320"/>
        <v>0</v>
      </c>
      <c r="AP850" s="11" t="e">
        <f t="shared" si="321"/>
        <v>#N/A</v>
      </c>
      <c r="AQ850" s="11" t="str">
        <f t="shared" si="322"/>
        <v/>
      </c>
      <c r="AS850" s="202">
        <f t="shared" si="323"/>
        <v>0</v>
      </c>
      <c r="AT850" s="11" t="str">
        <f t="shared" si="324"/>
        <v/>
      </c>
      <c r="AW850" s="116"/>
      <c r="AX850" s="115" t="e">
        <f t="shared" si="325"/>
        <v>#VALUE!</v>
      </c>
      <c r="AY850" s="278" t="str">
        <f t="shared" si="326"/>
        <v/>
      </c>
      <c r="BC850" s="115" t="str">
        <f>IF(E850="","",_xlfn.XLOOKUP(E850,'Summarized Plan'!A:A,'Summarized Plan'!K:K))</f>
        <v/>
      </c>
    </row>
    <row r="851" spans="1:55" ht="14.4" customHeight="1">
      <c r="A851" s="190" t="str">
        <f>IF(L851="","",VLOOKUP(L851,'Truck Utilization'!B$3:C$300,2,FALSE))</f>
        <v/>
      </c>
      <c r="B851" s="191"/>
      <c r="C851" s="192" t="str">
        <f>IF($B851="","",VLOOKUP($B851,'DSR Attendance'!$A$3:$E$273,5,FALSE))</f>
        <v/>
      </c>
      <c r="D851" s="193"/>
      <c r="E851" s="637"/>
      <c r="F851" s="195"/>
      <c r="G851" s="195"/>
      <c r="H851" s="195"/>
      <c r="I851" s="196" t="str">
        <f>IF(E851="","",VLOOKUP(E851,'Summarized Plan'!A:B,2,0))</f>
        <v/>
      </c>
      <c r="J851" s="194"/>
      <c r="K851" s="194" t="s">
        <v>378</v>
      </c>
      <c r="L851" s="195"/>
      <c r="M851" s="194" t="str">
        <f t="shared" si="308"/>
        <v/>
      </c>
      <c r="N851" s="195" t="str">
        <f>IF(E851="","",VLOOKUP(E851,'Summarized Plan'!$A:$C,3,0))</f>
        <v/>
      </c>
      <c r="O851" s="195" t="str">
        <f>IF(E851="","",VLOOKUP(E851,'Summarized Plan'!$A:$G,7,0))</f>
        <v/>
      </c>
      <c r="P851" s="196"/>
      <c r="Q851" s="198">
        <f t="shared" si="309"/>
        <v>0</v>
      </c>
      <c r="R851" s="197" t="str">
        <f>IF($B851="","",VLOOKUP($Q851,'DSR Attendance'!$A$3:$D$179,4,FALSE))</f>
        <v/>
      </c>
      <c r="S851" s="197"/>
      <c r="T851" s="197">
        <f t="shared" si="310"/>
        <v>0</v>
      </c>
      <c r="U851" s="197">
        <f t="shared" si="311"/>
        <v>0</v>
      </c>
      <c r="V851" s="197" t="str">
        <f t="shared" si="312"/>
        <v/>
      </c>
      <c r="W851" s="197"/>
      <c r="X851" s="197" t="str">
        <f>_xlfn.IFNA(IF(L851="","",VLOOKUP(L851,'Truck Utilization'!B$3:D$147,3,FALSE)),"")</f>
        <v/>
      </c>
      <c r="Y851" s="197" t="str">
        <f>IF(X851="","",IF(E851="","",VLOOKUP(E851,'Summarized Plan'!$A:$E,5,0)))</f>
        <v/>
      </c>
      <c r="Z851" s="197">
        <f t="shared" si="313"/>
        <v>0</v>
      </c>
      <c r="AA851" s="197">
        <f t="shared" si="314"/>
        <v>0</v>
      </c>
      <c r="AB851" s="197" t="str">
        <f t="shared" si="315"/>
        <v/>
      </c>
      <c r="AC851" s="197"/>
      <c r="AD851" s="197">
        <f t="shared" si="316"/>
        <v>0</v>
      </c>
      <c r="AE851" s="197">
        <f t="shared" si="317"/>
        <v>0</v>
      </c>
      <c r="AF851" s="197" t="str">
        <f t="shared" si="318"/>
        <v/>
      </c>
      <c r="AG851" s="194"/>
      <c r="AH851" s="194"/>
      <c r="AI851" s="194"/>
      <c r="AJ851" s="193"/>
      <c r="AK851" s="199"/>
      <c r="AL851" s="194"/>
      <c r="AM851" s="115" t="e">
        <f t="shared" si="319"/>
        <v>#VALUE!</v>
      </c>
      <c r="AO851" s="11">
        <f t="shared" si="320"/>
        <v>0</v>
      </c>
      <c r="AP851" s="11" t="e">
        <f t="shared" si="321"/>
        <v>#N/A</v>
      </c>
      <c r="AQ851" s="11" t="str">
        <f t="shared" si="322"/>
        <v/>
      </c>
      <c r="AS851" s="202">
        <f t="shared" si="323"/>
        <v>0</v>
      </c>
      <c r="AT851" s="11" t="str">
        <f t="shared" si="324"/>
        <v/>
      </c>
      <c r="AW851" s="116"/>
      <c r="AX851" s="115" t="e">
        <f t="shared" si="325"/>
        <v>#VALUE!</v>
      </c>
      <c r="AY851" s="278" t="str">
        <f t="shared" si="326"/>
        <v/>
      </c>
      <c r="BC851" s="115" t="str">
        <f>IF(E851="","",_xlfn.XLOOKUP(E851,'Summarized Plan'!A:A,'Summarized Plan'!K:K))</f>
        <v/>
      </c>
    </row>
    <row r="852" spans="1:55" ht="14.4" customHeight="1">
      <c r="A852" s="190" t="str">
        <f>IF(L852="","",VLOOKUP(L852,'Truck Utilization'!B$3:C$300,2,FALSE))</f>
        <v/>
      </c>
      <c r="B852" s="191"/>
      <c r="C852" s="192" t="str">
        <f>IF($B852="","",VLOOKUP($B852,'DSR Attendance'!$A$3:$E$273,5,FALSE))</f>
        <v/>
      </c>
      <c r="D852" s="193"/>
      <c r="E852" s="637"/>
      <c r="F852" s="195"/>
      <c r="G852" s="195"/>
      <c r="H852" s="195"/>
      <c r="I852" s="196" t="str">
        <f>IF(E852="","",VLOOKUP(E852,'Summarized Plan'!A:B,2,0))</f>
        <v/>
      </c>
      <c r="J852" s="194"/>
      <c r="K852" s="194" t="s">
        <v>378</v>
      </c>
      <c r="L852" s="195"/>
      <c r="M852" s="194" t="str">
        <f t="shared" si="308"/>
        <v/>
      </c>
      <c r="N852" s="195" t="str">
        <f>IF(E852="","",VLOOKUP(E852,'Summarized Plan'!$A:$C,3,0))</f>
        <v/>
      </c>
      <c r="O852" s="195" t="str">
        <f>IF(E852="","",VLOOKUP(E852,'Summarized Plan'!$A:$G,7,0))</f>
        <v/>
      </c>
      <c r="P852" s="196"/>
      <c r="Q852" s="198">
        <f t="shared" si="309"/>
        <v>0</v>
      </c>
      <c r="R852" s="197" t="str">
        <f>IF($B852="","",VLOOKUP($Q852,'DSR Attendance'!$A$3:$D$179,4,FALSE))</f>
        <v/>
      </c>
      <c r="S852" s="197"/>
      <c r="T852" s="197">
        <f t="shared" si="310"/>
        <v>0</v>
      </c>
      <c r="U852" s="197">
        <f t="shared" si="311"/>
        <v>0</v>
      </c>
      <c r="V852" s="197" t="str">
        <f t="shared" si="312"/>
        <v/>
      </c>
      <c r="W852" s="197"/>
      <c r="X852" s="197" t="str">
        <f>_xlfn.IFNA(IF(L852="","",VLOOKUP(L852,'Truck Utilization'!B$3:D$147,3,FALSE)),"")</f>
        <v/>
      </c>
      <c r="Y852" s="197" t="str">
        <f>IF(X852="","",IF(E852="","",VLOOKUP(E852,'Summarized Plan'!$A:$E,5,0)))</f>
        <v/>
      </c>
      <c r="Z852" s="197">
        <f t="shared" si="313"/>
        <v>0</v>
      </c>
      <c r="AA852" s="197">
        <f t="shared" si="314"/>
        <v>0</v>
      </c>
      <c r="AB852" s="197" t="str">
        <f t="shared" si="315"/>
        <v/>
      </c>
      <c r="AC852" s="197"/>
      <c r="AD852" s="197">
        <f t="shared" si="316"/>
        <v>0</v>
      </c>
      <c r="AE852" s="197">
        <f t="shared" si="317"/>
        <v>0</v>
      </c>
      <c r="AF852" s="197" t="str">
        <f t="shared" si="318"/>
        <v/>
      </c>
      <c r="AG852" s="194"/>
      <c r="AH852" s="194"/>
      <c r="AI852" s="194"/>
      <c r="AJ852" s="193"/>
      <c r="AK852" s="199"/>
      <c r="AL852" s="194"/>
      <c r="AM852" s="115" t="e">
        <f t="shared" si="319"/>
        <v>#VALUE!</v>
      </c>
      <c r="AO852" s="11">
        <f t="shared" si="320"/>
        <v>0</v>
      </c>
      <c r="AP852" s="11" t="e">
        <f t="shared" si="321"/>
        <v>#N/A</v>
      </c>
      <c r="AQ852" s="11" t="str">
        <f t="shared" si="322"/>
        <v/>
      </c>
      <c r="AS852" s="202">
        <f t="shared" si="323"/>
        <v>0</v>
      </c>
      <c r="AT852" s="11" t="str">
        <f t="shared" si="324"/>
        <v/>
      </c>
      <c r="AW852" s="116"/>
      <c r="AX852" s="115" t="e">
        <f t="shared" si="325"/>
        <v>#VALUE!</v>
      </c>
      <c r="AY852" s="278" t="str">
        <f t="shared" si="326"/>
        <v/>
      </c>
      <c r="BC852" s="115" t="str">
        <f>IF(E852="","",_xlfn.XLOOKUP(E852,'Summarized Plan'!A:A,'Summarized Plan'!K:K))</f>
        <v/>
      </c>
    </row>
    <row r="853" spans="1:55" ht="14.4" customHeight="1">
      <c r="A853" s="190" t="str">
        <f>IF(L853="","",VLOOKUP(L853,'Truck Utilization'!B$3:C$300,2,FALSE))</f>
        <v/>
      </c>
      <c r="B853" s="191"/>
      <c r="C853" s="192" t="str">
        <f>IF($B853="","",VLOOKUP($B853,'DSR Attendance'!$A$3:$E$273,5,FALSE))</f>
        <v/>
      </c>
      <c r="D853" s="193"/>
      <c r="E853" s="637"/>
      <c r="F853" s="195"/>
      <c r="G853" s="195"/>
      <c r="H853" s="195"/>
      <c r="I853" s="196" t="str">
        <f>IF(E853="","",VLOOKUP(E853,'Summarized Plan'!A:B,2,0))</f>
        <v/>
      </c>
      <c r="J853" s="194"/>
      <c r="K853" s="194" t="s">
        <v>378</v>
      </c>
      <c r="L853" s="195"/>
      <c r="M853" s="194" t="str">
        <f t="shared" si="308"/>
        <v/>
      </c>
      <c r="N853" s="195" t="str">
        <f>IF(E853="","",VLOOKUP(E853,'Summarized Plan'!$A:$C,3,0))</f>
        <v/>
      </c>
      <c r="O853" s="195" t="str">
        <f>IF(E853="","",VLOOKUP(E853,'Summarized Plan'!$A:$G,7,0))</f>
        <v/>
      </c>
      <c r="P853" s="196"/>
      <c r="Q853" s="198">
        <f t="shared" si="309"/>
        <v>0</v>
      </c>
      <c r="R853" s="197" t="str">
        <f>IF($B853="","",VLOOKUP($Q853,'DSR Attendance'!$A$3:$D$179,4,FALSE))</f>
        <v/>
      </c>
      <c r="S853" s="197"/>
      <c r="T853" s="197">
        <f t="shared" si="310"/>
        <v>0</v>
      </c>
      <c r="U853" s="197">
        <f t="shared" si="311"/>
        <v>0</v>
      </c>
      <c r="V853" s="197" t="str">
        <f t="shared" si="312"/>
        <v/>
      </c>
      <c r="W853" s="197"/>
      <c r="X853" s="197" t="str">
        <f>_xlfn.IFNA(IF(L853="","",VLOOKUP(L853,'Truck Utilization'!B$3:D$147,3,FALSE)),"")</f>
        <v/>
      </c>
      <c r="Y853" s="197" t="str">
        <f>IF(X853="","",IF(E853="","",VLOOKUP(E853,'Summarized Plan'!$A:$E,5,0)))</f>
        <v/>
      </c>
      <c r="Z853" s="197">
        <f t="shared" si="313"/>
        <v>0</v>
      </c>
      <c r="AA853" s="197">
        <f t="shared" si="314"/>
        <v>0</v>
      </c>
      <c r="AB853" s="197" t="str">
        <f t="shared" si="315"/>
        <v/>
      </c>
      <c r="AC853" s="197"/>
      <c r="AD853" s="197">
        <f t="shared" si="316"/>
        <v>0</v>
      </c>
      <c r="AE853" s="197">
        <f t="shared" si="317"/>
        <v>0</v>
      </c>
      <c r="AF853" s="197" t="str">
        <f t="shared" si="318"/>
        <v/>
      </c>
      <c r="AG853" s="194"/>
      <c r="AH853" s="194"/>
      <c r="AI853" s="194"/>
      <c r="AJ853" s="193"/>
      <c r="AK853" s="199"/>
      <c r="AL853" s="194"/>
      <c r="AM853" s="115" t="e">
        <f t="shared" si="319"/>
        <v>#VALUE!</v>
      </c>
      <c r="AO853" s="11">
        <f t="shared" si="320"/>
        <v>0</v>
      </c>
      <c r="AP853" s="11" t="e">
        <f t="shared" si="321"/>
        <v>#N/A</v>
      </c>
      <c r="AQ853" s="11" t="str">
        <f t="shared" si="322"/>
        <v/>
      </c>
      <c r="AS853" s="202">
        <f t="shared" si="323"/>
        <v>0</v>
      </c>
      <c r="AT853" s="11" t="str">
        <f t="shared" si="324"/>
        <v/>
      </c>
      <c r="AW853" s="116"/>
      <c r="AX853" s="115" t="e">
        <f t="shared" si="325"/>
        <v>#VALUE!</v>
      </c>
      <c r="AY853" s="278" t="str">
        <f t="shared" si="326"/>
        <v/>
      </c>
      <c r="BC853" s="115" t="str">
        <f>IF(E853="","",_xlfn.XLOOKUP(E853,'Summarized Plan'!A:A,'Summarized Plan'!K:K))</f>
        <v/>
      </c>
    </row>
    <row r="854" spans="1:55" ht="14.4" customHeight="1">
      <c r="A854" s="190" t="str">
        <f>IF(L854="","",VLOOKUP(L854,'Truck Utilization'!B$3:C$300,2,FALSE))</f>
        <v/>
      </c>
      <c r="B854" s="191"/>
      <c r="C854" s="192" t="str">
        <f>IF($B854="","",VLOOKUP($B854,'DSR Attendance'!$A$3:$E$273,5,FALSE))</f>
        <v/>
      </c>
      <c r="D854" s="193"/>
      <c r="E854" s="637"/>
      <c r="F854" s="195"/>
      <c r="G854" s="195"/>
      <c r="H854" s="195"/>
      <c r="I854" s="196" t="str">
        <f>IF(E854="","",VLOOKUP(E854,'Summarized Plan'!A:B,2,0))</f>
        <v/>
      </c>
      <c r="J854" s="194"/>
      <c r="K854" s="194" t="s">
        <v>378</v>
      </c>
      <c r="L854" s="195"/>
      <c r="M854" s="194" t="str">
        <f t="shared" si="308"/>
        <v/>
      </c>
      <c r="N854" s="195" t="str">
        <f>IF(E854="","",VLOOKUP(E854,'Summarized Plan'!$A:$C,3,0))</f>
        <v/>
      </c>
      <c r="O854" s="195" t="str">
        <f>IF(E854="","",VLOOKUP(E854,'Summarized Plan'!$A:$G,7,0))</f>
        <v/>
      </c>
      <c r="P854" s="196"/>
      <c r="Q854" s="198">
        <f t="shared" si="309"/>
        <v>0</v>
      </c>
      <c r="R854" s="197" t="str">
        <f>IF($B854="","",VLOOKUP($Q854,'DSR Attendance'!$A$3:$D$179,4,FALSE))</f>
        <v/>
      </c>
      <c r="S854" s="197"/>
      <c r="T854" s="197">
        <f t="shared" si="310"/>
        <v>0</v>
      </c>
      <c r="U854" s="197">
        <f t="shared" si="311"/>
        <v>0</v>
      </c>
      <c r="V854" s="197" t="str">
        <f t="shared" si="312"/>
        <v/>
      </c>
      <c r="W854" s="197"/>
      <c r="X854" s="197" t="str">
        <f>_xlfn.IFNA(IF(L854="","",VLOOKUP(L854,'Truck Utilization'!B$3:D$147,3,FALSE)),"")</f>
        <v/>
      </c>
      <c r="Y854" s="197" t="str">
        <f>IF(X854="","",IF(E854="","",VLOOKUP(E854,'Summarized Plan'!$A:$E,5,0)))</f>
        <v/>
      </c>
      <c r="Z854" s="197">
        <f t="shared" si="313"/>
        <v>0</v>
      </c>
      <c r="AA854" s="197">
        <f t="shared" si="314"/>
        <v>0</v>
      </c>
      <c r="AB854" s="197" t="str">
        <f t="shared" si="315"/>
        <v/>
      </c>
      <c r="AC854" s="197"/>
      <c r="AD854" s="197">
        <f t="shared" si="316"/>
        <v>0</v>
      </c>
      <c r="AE854" s="197">
        <f t="shared" si="317"/>
        <v>0</v>
      </c>
      <c r="AF854" s="197" t="str">
        <f t="shared" si="318"/>
        <v/>
      </c>
      <c r="AG854" s="194"/>
      <c r="AH854" s="194"/>
      <c r="AI854" s="194"/>
      <c r="AJ854" s="193"/>
      <c r="AK854" s="199"/>
      <c r="AL854" s="194"/>
      <c r="AM854" s="115" t="e">
        <f t="shared" si="319"/>
        <v>#VALUE!</v>
      </c>
      <c r="AO854" s="11">
        <f t="shared" si="320"/>
        <v>0</v>
      </c>
      <c r="AP854" s="11" t="e">
        <f t="shared" si="321"/>
        <v>#N/A</v>
      </c>
      <c r="AQ854" s="11" t="str">
        <f t="shared" si="322"/>
        <v/>
      </c>
      <c r="AS854" s="202">
        <f t="shared" si="323"/>
        <v>0</v>
      </c>
      <c r="AT854" s="11" t="str">
        <f t="shared" si="324"/>
        <v/>
      </c>
      <c r="AW854" s="116"/>
      <c r="AX854" s="115" t="e">
        <f t="shared" si="325"/>
        <v>#VALUE!</v>
      </c>
      <c r="AY854" s="278" t="str">
        <f t="shared" si="326"/>
        <v/>
      </c>
      <c r="BC854" s="115" t="str">
        <f>IF(E854="","",_xlfn.XLOOKUP(E854,'Summarized Plan'!A:A,'Summarized Plan'!K:K))</f>
        <v/>
      </c>
    </row>
    <row r="855" spans="1:55" ht="14.4" customHeight="1">
      <c r="A855" s="190" t="str">
        <f>IF(L855="","",VLOOKUP(L855,'Truck Utilization'!B$3:C$300,2,FALSE))</f>
        <v/>
      </c>
      <c r="B855" s="191"/>
      <c r="C855" s="192" t="str">
        <f>IF($B855="","",VLOOKUP($B855,'DSR Attendance'!$A$3:$E$273,5,FALSE))</f>
        <v/>
      </c>
      <c r="D855" s="193"/>
      <c r="E855" s="637"/>
      <c r="F855" s="195"/>
      <c r="G855" s="195"/>
      <c r="H855" s="195"/>
      <c r="I855" s="196" t="str">
        <f>IF(E855="","",VLOOKUP(E855,'Summarized Plan'!A:B,2,0))</f>
        <v/>
      </c>
      <c r="J855" s="194"/>
      <c r="K855" s="194" t="s">
        <v>378</v>
      </c>
      <c r="L855" s="195"/>
      <c r="M855" s="194" t="str">
        <f t="shared" si="308"/>
        <v/>
      </c>
      <c r="N855" s="195" t="str">
        <f>IF(E855="","",VLOOKUP(E855,'Summarized Plan'!$A:$C,3,0))</f>
        <v/>
      </c>
      <c r="O855" s="195" t="str">
        <f>IF(E855="","",VLOOKUP(E855,'Summarized Plan'!$A:$G,7,0))</f>
        <v/>
      </c>
      <c r="P855" s="196"/>
      <c r="Q855" s="198">
        <f t="shared" si="309"/>
        <v>0</v>
      </c>
      <c r="R855" s="197" t="str">
        <f>IF($B855="","",VLOOKUP($Q855,'DSR Attendance'!$A$3:$D$179,4,FALSE))</f>
        <v/>
      </c>
      <c r="S855" s="197"/>
      <c r="T855" s="197">
        <f t="shared" si="310"/>
        <v>0</v>
      </c>
      <c r="U855" s="197">
        <f t="shared" si="311"/>
        <v>0</v>
      </c>
      <c r="V855" s="197" t="str">
        <f t="shared" si="312"/>
        <v/>
      </c>
      <c r="W855" s="197"/>
      <c r="X855" s="197" t="str">
        <f>_xlfn.IFNA(IF(L855="","",VLOOKUP(L855,'Truck Utilization'!B$3:D$147,3,FALSE)),"")</f>
        <v/>
      </c>
      <c r="Y855" s="197" t="str">
        <f>IF(X855="","",IF(E855="","",VLOOKUP(E855,'Summarized Plan'!$A:$E,5,0)))</f>
        <v/>
      </c>
      <c r="Z855" s="197">
        <f t="shared" si="313"/>
        <v>0</v>
      </c>
      <c r="AA855" s="197">
        <f t="shared" si="314"/>
        <v>0</v>
      </c>
      <c r="AB855" s="197" t="str">
        <f t="shared" si="315"/>
        <v/>
      </c>
      <c r="AC855" s="197"/>
      <c r="AD855" s="197">
        <f t="shared" si="316"/>
        <v>0</v>
      </c>
      <c r="AE855" s="197">
        <f t="shared" si="317"/>
        <v>0</v>
      </c>
      <c r="AF855" s="197" t="str">
        <f t="shared" si="318"/>
        <v/>
      </c>
      <c r="AG855" s="194"/>
      <c r="AH855" s="194"/>
      <c r="AI855" s="194"/>
      <c r="AJ855" s="193"/>
      <c r="AK855" s="199"/>
      <c r="AL855" s="194"/>
      <c r="AM855" s="115" t="e">
        <f t="shared" si="319"/>
        <v>#VALUE!</v>
      </c>
      <c r="AO855" s="11">
        <f t="shared" si="320"/>
        <v>0</v>
      </c>
      <c r="AP855" s="11" t="e">
        <f t="shared" si="321"/>
        <v>#N/A</v>
      </c>
      <c r="AQ855" s="11" t="str">
        <f t="shared" si="322"/>
        <v/>
      </c>
      <c r="AS855" s="202">
        <f t="shared" si="323"/>
        <v>0</v>
      </c>
      <c r="AT855" s="11" t="str">
        <f t="shared" si="324"/>
        <v/>
      </c>
      <c r="AW855" s="116"/>
      <c r="AX855" s="115" t="e">
        <f t="shared" si="325"/>
        <v>#VALUE!</v>
      </c>
      <c r="AY855" s="278" t="str">
        <f t="shared" si="326"/>
        <v/>
      </c>
      <c r="BC855" s="115" t="str">
        <f>IF(E855="","",_xlfn.XLOOKUP(E855,'Summarized Plan'!A:A,'Summarized Plan'!K:K))</f>
        <v/>
      </c>
    </row>
    <row r="856" spans="1:55" ht="14.4" customHeight="1">
      <c r="A856" s="190" t="str">
        <f>IF(L856="","",VLOOKUP(L856,'Truck Utilization'!B$3:C$300,2,FALSE))</f>
        <v/>
      </c>
      <c r="B856" s="191"/>
      <c r="C856" s="192" t="str">
        <f>IF($B856="","",VLOOKUP($B856,'DSR Attendance'!$A$3:$E$273,5,FALSE))</f>
        <v/>
      </c>
      <c r="D856" s="193"/>
      <c r="E856" s="637"/>
      <c r="F856" s="195"/>
      <c r="G856" s="195"/>
      <c r="H856" s="195"/>
      <c r="I856" s="196" t="str">
        <f>IF(E856="","",VLOOKUP(E856,'Summarized Plan'!A:B,2,0))</f>
        <v/>
      </c>
      <c r="J856" s="194"/>
      <c r="K856" s="194" t="s">
        <v>378</v>
      </c>
      <c r="L856" s="195"/>
      <c r="M856" s="194" t="str">
        <f t="shared" si="308"/>
        <v/>
      </c>
      <c r="N856" s="195" t="str">
        <f>IF(E856="","",VLOOKUP(E856,'Summarized Plan'!$A:$C,3,0))</f>
        <v/>
      </c>
      <c r="O856" s="195" t="str">
        <f>IF(E856="","",VLOOKUP(E856,'Summarized Plan'!$A:$G,7,0))</f>
        <v/>
      </c>
      <c r="P856" s="196"/>
      <c r="Q856" s="198">
        <f t="shared" si="309"/>
        <v>0</v>
      </c>
      <c r="R856" s="197" t="str">
        <f>IF($B856="","",VLOOKUP($Q856,'DSR Attendance'!$A$3:$D$179,4,FALSE))</f>
        <v/>
      </c>
      <c r="S856" s="197"/>
      <c r="T856" s="197">
        <f t="shared" si="310"/>
        <v>0</v>
      </c>
      <c r="U856" s="197">
        <f t="shared" si="311"/>
        <v>0</v>
      </c>
      <c r="V856" s="197" t="str">
        <f t="shared" si="312"/>
        <v/>
      </c>
      <c r="W856" s="197"/>
      <c r="X856" s="197" t="str">
        <f>_xlfn.IFNA(IF(L856="","",VLOOKUP(L856,'Truck Utilization'!B$3:D$147,3,FALSE)),"")</f>
        <v/>
      </c>
      <c r="Y856" s="197" t="str">
        <f>IF(X856="","",IF(E856="","",VLOOKUP(E856,'Summarized Plan'!$A:$E,5,0)))</f>
        <v/>
      </c>
      <c r="Z856" s="197">
        <f t="shared" si="313"/>
        <v>0</v>
      </c>
      <c r="AA856" s="197">
        <f t="shared" si="314"/>
        <v>0</v>
      </c>
      <c r="AB856" s="197" t="str">
        <f t="shared" si="315"/>
        <v/>
      </c>
      <c r="AC856" s="197"/>
      <c r="AD856" s="197">
        <f t="shared" si="316"/>
        <v>0</v>
      </c>
      <c r="AE856" s="197">
        <f t="shared" si="317"/>
        <v>0</v>
      </c>
      <c r="AF856" s="197" t="str">
        <f t="shared" si="318"/>
        <v/>
      </c>
      <c r="AG856" s="194"/>
      <c r="AH856" s="194"/>
      <c r="AI856" s="194"/>
      <c r="AJ856" s="193"/>
      <c r="AK856" s="199"/>
      <c r="AL856" s="194"/>
      <c r="AM856" s="115" t="e">
        <f t="shared" si="319"/>
        <v>#VALUE!</v>
      </c>
      <c r="AO856" s="11">
        <f t="shared" si="320"/>
        <v>0</v>
      </c>
      <c r="AP856" s="11" t="e">
        <f t="shared" si="321"/>
        <v>#N/A</v>
      </c>
      <c r="AQ856" s="11" t="str">
        <f t="shared" si="322"/>
        <v/>
      </c>
      <c r="AS856" s="202">
        <f t="shared" si="323"/>
        <v>0</v>
      </c>
      <c r="AT856" s="11" t="str">
        <f t="shared" si="324"/>
        <v/>
      </c>
      <c r="AW856" s="116"/>
      <c r="AX856" s="115" t="e">
        <f t="shared" si="325"/>
        <v>#VALUE!</v>
      </c>
      <c r="AY856" s="278" t="str">
        <f t="shared" si="326"/>
        <v/>
      </c>
      <c r="BC856" s="115" t="str">
        <f>IF(E856="","",_xlfn.XLOOKUP(E856,'Summarized Plan'!A:A,'Summarized Plan'!K:K))</f>
        <v/>
      </c>
    </row>
    <row r="857" spans="1:55" ht="14.4" customHeight="1">
      <c r="A857" s="190" t="str">
        <f>IF(L857="","",VLOOKUP(L857,'Truck Utilization'!B$3:C$300,2,FALSE))</f>
        <v/>
      </c>
      <c r="B857" s="191"/>
      <c r="C857" s="192" t="str">
        <f>IF($B857="","",VLOOKUP($B857,'DSR Attendance'!$A$3:$E$273,5,FALSE))</f>
        <v/>
      </c>
      <c r="D857" s="193"/>
      <c r="E857" s="637"/>
      <c r="F857" s="195"/>
      <c r="G857" s="195"/>
      <c r="H857" s="195"/>
      <c r="I857" s="196" t="str">
        <f>IF(E857="","",VLOOKUP(E857,'Summarized Plan'!A:B,2,0))</f>
        <v/>
      </c>
      <c r="J857" s="194"/>
      <c r="K857" s="194" t="s">
        <v>378</v>
      </c>
      <c r="L857" s="195"/>
      <c r="M857" s="194" t="str">
        <f t="shared" si="308"/>
        <v/>
      </c>
      <c r="N857" s="195" t="str">
        <f>IF(E857="","",VLOOKUP(E857,'Summarized Plan'!$A:$C,3,0))</f>
        <v/>
      </c>
      <c r="O857" s="195" t="str">
        <f>IF(E857="","",VLOOKUP(E857,'Summarized Plan'!$A:$G,7,0))</f>
        <v/>
      </c>
      <c r="P857" s="196"/>
      <c r="Q857" s="198">
        <f t="shared" si="309"/>
        <v>0</v>
      </c>
      <c r="R857" s="197" t="str">
        <f>IF($B857="","",VLOOKUP($Q857,'DSR Attendance'!$A$3:$D$179,4,FALSE))</f>
        <v/>
      </c>
      <c r="S857" s="197"/>
      <c r="T857" s="197">
        <f t="shared" si="310"/>
        <v>0</v>
      </c>
      <c r="U857" s="197">
        <f t="shared" si="311"/>
        <v>0</v>
      </c>
      <c r="V857" s="197" t="str">
        <f t="shared" si="312"/>
        <v/>
      </c>
      <c r="W857" s="197"/>
      <c r="X857" s="197" t="str">
        <f>_xlfn.IFNA(IF(L857="","",VLOOKUP(L857,'Truck Utilization'!B$3:D$147,3,FALSE)),"")</f>
        <v/>
      </c>
      <c r="Y857" s="197" t="str">
        <f>IF(X857="","",IF(E857="","",VLOOKUP(E857,'Summarized Plan'!$A:$E,5,0)))</f>
        <v/>
      </c>
      <c r="Z857" s="197">
        <f t="shared" si="313"/>
        <v>0</v>
      </c>
      <c r="AA857" s="197">
        <f t="shared" si="314"/>
        <v>0</v>
      </c>
      <c r="AB857" s="197" t="str">
        <f t="shared" si="315"/>
        <v/>
      </c>
      <c r="AC857" s="197"/>
      <c r="AD857" s="197">
        <f t="shared" si="316"/>
        <v>0</v>
      </c>
      <c r="AE857" s="197">
        <f t="shared" si="317"/>
        <v>0</v>
      </c>
      <c r="AF857" s="197" t="str">
        <f t="shared" si="318"/>
        <v/>
      </c>
      <c r="AG857" s="194"/>
      <c r="AH857" s="194"/>
      <c r="AI857" s="194"/>
      <c r="AJ857" s="193"/>
      <c r="AK857" s="199"/>
      <c r="AL857" s="194"/>
      <c r="AM857" s="115" t="e">
        <f t="shared" si="319"/>
        <v>#VALUE!</v>
      </c>
      <c r="AO857" s="11">
        <f t="shared" si="320"/>
        <v>0</v>
      </c>
      <c r="AP857" s="11" t="e">
        <f t="shared" si="321"/>
        <v>#N/A</v>
      </c>
      <c r="AQ857" s="11" t="str">
        <f t="shared" si="322"/>
        <v/>
      </c>
      <c r="AS857" s="202">
        <f t="shared" si="323"/>
        <v>0</v>
      </c>
      <c r="AT857" s="11" t="str">
        <f t="shared" si="324"/>
        <v/>
      </c>
      <c r="AW857" s="116"/>
      <c r="AX857" s="115" t="e">
        <f t="shared" si="325"/>
        <v>#VALUE!</v>
      </c>
      <c r="AY857" s="278" t="str">
        <f t="shared" si="326"/>
        <v/>
      </c>
      <c r="BC857" s="115" t="str">
        <f>IF(E857="","",_xlfn.XLOOKUP(E857,'Summarized Plan'!A:A,'Summarized Plan'!K:K))</f>
        <v/>
      </c>
    </row>
    <row r="858" spans="1:55" ht="14.4" customHeight="1">
      <c r="A858" s="190" t="str">
        <f>IF(L858="","",VLOOKUP(L858,'Truck Utilization'!B$3:C$300,2,FALSE))</f>
        <v/>
      </c>
      <c r="B858" s="191"/>
      <c r="C858" s="192" t="str">
        <f>IF($B858="","",VLOOKUP($B858,'DSR Attendance'!$A$3:$E$273,5,FALSE))</f>
        <v/>
      </c>
      <c r="D858" s="193"/>
      <c r="E858" s="637"/>
      <c r="F858" s="195"/>
      <c r="G858" s="195"/>
      <c r="H858" s="195"/>
      <c r="I858" s="196" t="str">
        <f>IF(E858="","",VLOOKUP(E858,'Summarized Plan'!A:B,2,0))</f>
        <v/>
      </c>
      <c r="J858" s="194"/>
      <c r="K858" s="194" t="s">
        <v>378</v>
      </c>
      <c r="L858" s="195"/>
      <c r="M858" s="194" t="str">
        <f t="shared" si="308"/>
        <v/>
      </c>
      <c r="N858" s="195" t="str">
        <f>IF(E858="","",VLOOKUP(E858,'Summarized Plan'!$A:$C,3,0))</f>
        <v/>
      </c>
      <c r="O858" s="195" t="str">
        <f>IF(E858="","",VLOOKUP(E858,'Summarized Plan'!$A:$G,7,0))</f>
        <v/>
      </c>
      <c r="P858" s="196"/>
      <c r="Q858" s="198">
        <f t="shared" si="309"/>
        <v>0</v>
      </c>
      <c r="R858" s="197" t="str">
        <f>IF($B858="","",VLOOKUP($Q858,'DSR Attendance'!$A$3:$D$179,4,FALSE))</f>
        <v/>
      </c>
      <c r="S858" s="197"/>
      <c r="T858" s="197">
        <f t="shared" si="310"/>
        <v>0</v>
      </c>
      <c r="U858" s="197">
        <f t="shared" si="311"/>
        <v>0</v>
      </c>
      <c r="V858" s="197" t="str">
        <f t="shared" si="312"/>
        <v/>
      </c>
      <c r="W858" s="197"/>
      <c r="X858" s="197" t="str">
        <f>_xlfn.IFNA(IF(L858="","",VLOOKUP(L858,'Truck Utilization'!B$3:D$147,3,FALSE)),"")</f>
        <v/>
      </c>
      <c r="Y858" s="197" t="str">
        <f>IF(X858="","",IF(E858="","",VLOOKUP(E858,'Summarized Plan'!$A:$E,5,0)))</f>
        <v/>
      </c>
      <c r="Z858" s="197">
        <f t="shared" si="313"/>
        <v>0</v>
      </c>
      <c r="AA858" s="197">
        <f t="shared" si="314"/>
        <v>0</v>
      </c>
      <c r="AB858" s="197" t="str">
        <f t="shared" si="315"/>
        <v/>
      </c>
      <c r="AC858" s="197"/>
      <c r="AD858" s="197">
        <f t="shared" si="316"/>
        <v>0</v>
      </c>
      <c r="AE858" s="197">
        <f t="shared" si="317"/>
        <v>0</v>
      </c>
      <c r="AF858" s="197" t="str">
        <f t="shared" si="318"/>
        <v/>
      </c>
      <c r="AG858" s="194"/>
      <c r="AH858" s="194"/>
      <c r="AI858" s="194"/>
      <c r="AJ858" s="193"/>
      <c r="AK858" s="199"/>
      <c r="AL858" s="194"/>
      <c r="AM858" s="115" t="e">
        <f t="shared" si="319"/>
        <v>#VALUE!</v>
      </c>
      <c r="AO858" s="11">
        <f t="shared" si="320"/>
        <v>0</v>
      </c>
      <c r="AP858" s="11" t="e">
        <f t="shared" si="321"/>
        <v>#N/A</v>
      </c>
      <c r="AQ858" s="11" t="str">
        <f t="shared" si="322"/>
        <v/>
      </c>
      <c r="AS858" s="202">
        <f t="shared" si="323"/>
        <v>0</v>
      </c>
      <c r="AT858" s="11" t="str">
        <f t="shared" si="324"/>
        <v/>
      </c>
      <c r="AW858" s="116"/>
      <c r="AX858" s="115" t="e">
        <f t="shared" si="325"/>
        <v>#VALUE!</v>
      </c>
      <c r="AY858" s="278" t="str">
        <f t="shared" si="326"/>
        <v/>
      </c>
      <c r="BC858" s="115" t="str">
        <f>IF(E858="","",_xlfn.XLOOKUP(E858,'Summarized Plan'!A:A,'Summarized Plan'!K:K))</f>
        <v/>
      </c>
    </row>
    <row r="859" spans="1:55" ht="14.4" customHeight="1">
      <c r="A859" s="190" t="str">
        <f>IF(L859="","",VLOOKUP(L859,'Truck Utilization'!B$3:C$300,2,FALSE))</f>
        <v/>
      </c>
      <c r="B859" s="191"/>
      <c r="C859" s="192" t="str">
        <f>IF($B859="","",VLOOKUP($B859,'DSR Attendance'!$A$3:$E$273,5,FALSE))</f>
        <v/>
      </c>
      <c r="D859" s="193"/>
      <c r="E859" s="637"/>
      <c r="F859" s="195"/>
      <c r="G859" s="195"/>
      <c r="H859" s="195"/>
      <c r="I859" s="196" t="str">
        <f>IF(E859="","",VLOOKUP(E859,'Summarized Plan'!A:B,2,0))</f>
        <v/>
      </c>
      <c r="J859" s="194"/>
      <c r="K859" s="194" t="s">
        <v>378</v>
      </c>
      <c r="L859" s="195"/>
      <c r="M859" s="194" t="str">
        <f t="shared" si="308"/>
        <v/>
      </c>
      <c r="N859" s="195" t="str">
        <f>IF(E859="","",VLOOKUP(E859,'Summarized Plan'!$A:$C,3,0))</f>
        <v/>
      </c>
      <c r="O859" s="195" t="str">
        <f>IF(E859="","",VLOOKUP(E859,'Summarized Plan'!$A:$G,7,0))</f>
        <v/>
      </c>
      <c r="P859" s="196"/>
      <c r="Q859" s="198">
        <f t="shared" si="309"/>
        <v>0</v>
      </c>
      <c r="R859" s="197" t="str">
        <f>IF($B859="","",VLOOKUP($Q859,'DSR Attendance'!$A$3:$D$179,4,FALSE))</f>
        <v/>
      </c>
      <c r="S859" s="197"/>
      <c r="T859" s="197">
        <f t="shared" si="310"/>
        <v>0</v>
      </c>
      <c r="U859" s="197">
        <f t="shared" si="311"/>
        <v>0</v>
      </c>
      <c r="V859" s="197" t="str">
        <f t="shared" si="312"/>
        <v/>
      </c>
      <c r="W859" s="197"/>
      <c r="X859" s="197" t="str">
        <f>_xlfn.IFNA(IF(L859="","",VLOOKUP(L859,'Truck Utilization'!B$3:D$147,3,FALSE)),"")</f>
        <v/>
      </c>
      <c r="Y859" s="197" t="str">
        <f>IF(X859="","",IF(E859="","",VLOOKUP(E859,'Summarized Plan'!$A:$E,5,0)))</f>
        <v/>
      </c>
      <c r="Z859" s="197">
        <f t="shared" si="313"/>
        <v>0</v>
      </c>
      <c r="AA859" s="197">
        <f t="shared" si="314"/>
        <v>0</v>
      </c>
      <c r="AB859" s="197" t="str">
        <f t="shared" si="315"/>
        <v/>
      </c>
      <c r="AC859" s="197"/>
      <c r="AD859" s="197">
        <f t="shared" si="316"/>
        <v>0</v>
      </c>
      <c r="AE859" s="197">
        <f t="shared" si="317"/>
        <v>0</v>
      </c>
      <c r="AF859" s="197" t="str">
        <f t="shared" si="318"/>
        <v/>
      </c>
      <c r="AG859" s="194"/>
      <c r="AH859" s="194"/>
      <c r="AI859" s="194"/>
      <c r="AJ859" s="193"/>
      <c r="AK859" s="199"/>
      <c r="AL859" s="194"/>
      <c r="AM859" s="115" t="e">
        <f t="shared" si="319"/>
        <v>#VALUE!</v>
      </c>
      <c r="AO859" s="11">
        <f t="shared" si="320"/>
        <v>0</v>
      </c>
      <c r="AP859" s="11" t="e">
        <f t="shared" si="321"/>
        <v>#N/A</v>
      </c>
      <c r="AQ859" s="11" t="str">
        <f t="shared" si="322"/>
        <v/>
      </c>
      <c r="AS859" s="202">
        <f t="shared" si="323"/>
        <v>0</v>
      </c>
      <c r="AT859" s="11" t="str">
        <f t="shared" si="324"/>
        <v/>
      </c>
      <c r="AW859" s="116"/>
      <c r="AX859" s="115" t="e">
        <f t="shared" si="325"/>
        <v>#VALUE!</v>
      </c>
      <c r="AY859" s="278" t="str">
        <f t="shared" si="326"/>
        <v/>
      </c>
      <c r="BC859" s="115" t="str">
        <f>IF(E859="","",_xlfn.XLOOKUP(E859,'Summarized Plan'!A:A,'Summarized Plan'!K:K))</f>
        <v/>
      </c>
    </row>
    <row r="860" spans="1:55" ht="14.4" customHeight="1">
      <c r="A860" s="190" t="str">
        <f>IF(L860="","",VLOOKUP(L860,'Truck Utilization'!B$3:C$300,2,FALSE))</f>
        <v/>
      </c>
      <c r="B860" s="191"/>
      <c r="C860" s="192" t="str">
        <f>IF($B860="","",VLOOKUP($B860,'DSR Attendance'!$A$3:$E$273,5,FALSE))</f>
        <v/>
      </c>
      <c r="D860" s="193"/>
      <c r="E860" s="637"/>
      <c r="F860" s="195"/>
      <c r="G860" s="195"/>
      <c r="H860" s="195"/>
      <c r="I860" s="196" t="str">
        <f>IF(E860="","",VLOOKUP(E860,'Summarized Plan'!A:B,2,0))</f>
        <v/>
      </c>
      <c r="J860" s="194"/>
      <c r="K860" s="194" t="s">
        <v>378</v>
      </c>
      <c r="L860" s="195"/>
      <c r="M860" s="194" t="str">
        <f t="shared" si="308"/>
        <v/>
      </c>
      <c r="N860" s="195" t="str">
        <f>IF(E860="","",VLOOKUP(E860,'Summarized Plan'!$A:$C,3,0))</f>
        <v/>
      </c>
      <c r="O860" s="195" t="str">
        <f>IF(E860="","",VLOOKUP(E860,'Summarized Plan'!$A:$G,7,0))</f>
        <v/>
      </c>
      <c r="P860" s="196"/>
      <c r="Q860" s="198">
        <f t="shared" si="309"/>
        <v>0</v>
      </c>
      <c r="R860" s="197" t="str">
        <f>IF($B860="","",VLOOKUP($Q860,'DSR Attendance'!$A$3:$D$179,4,FALSE))</f>
        <v/>
      </c>
      <c r="S860" s="197"/>
      <c r="T860" s="197">
        <f t="shared" si="310"/>
        <v>0</v>
      </c>
      <c r="U860" s="197">
        <f t="shared" si="311"/>
        <v>0</v>
      </c>
      <c r="V860" s="197" t="str">
        <f t="shared" si="312"/>
        <v/>
      </c>
      <c r="W860" s="197"/>
      <c r="X860" s="197" t="str">
        <f>_xlfn.IFNA(IF(L860="","",VLOOKUP(L860,'Truck Utilization'!B$3:D$147,3,FALSE)),"")</f>
        <v/>
      </c>
      <c r="Y860" s="197" t="str">
        <f>IF(X860="","",IF(E860="","",VLOOKUP(E860,'Summarized Plan'!$A:$E,5,0)))</f>
        <v/>
      </c>
      <c r="Z860" s="197">
        <f t="shared" si="313"/>
        <v>0</v>
      </c>
      <c r="AA860" s="197">
        <f t="shared" si="314"/>
        <v>0</v>
      </c>
      <c r="AB860" s="197" t="str">
        <f t="shared" si="315"/>
        <v/>
      </c>
      <c r="AC860" s="197"/>
      <c r="AD860" s="197">
        <f t="shared" si="316"/>
        <v>0</v>
      </c>
      <c r="AE860" s="197">
        <f t="shared" si="317"/>
        <v>0</v>
      </c>
      <c r="AF860" s="197" t="str">
        <f t="shared" si="318"/>
        <v/>
      </c>
      <c r="AG860" s="194"/>
      <c r="AH860" s="194"/>
      <c r="AI860" s="194"/>
      <c r="AJ860" s="193"/>
      <c r="AK860" s="199"/>
      <c r="AL860" s="194"/>
      <c r="AM860" s="115" t="e">
        <f t="shared" si="319"/>
        <v>#VALUE!</v>
      </c>
      <c r="AO860" s="11">
        <f t="shared" si="320"/>
        <v>0</v>
      </c>
      <c r="AP860" s="11" t="e">
        <f t="shared" si="321"/>
        <v>#N/A</v>
      </c>
      <c r="AQ860" s="11" t="str">
        <f t="shared" si="322"/>
        <v/>
      </c>
      <c r="AS860" s="202">
        <f t="shared" si="323"/>
        <v>0</v>
      </c>
      <c r="AT860" s="11" t="str">
        <f t="shared" si="324"/>
        <v/>
      </c>
      <c r="AW860" s="116"/>
      <c r="AX860" s="115" t="e">
        <f t="shared" si="325"/>
        <v>#VALUE!</v>
      </c>
      <c r="AY860" s="278" t="str">
        <f t="shared" si="326"/>
        <v/>
      </c>
      <c r="BC860" s="115" t="str">
        <f>IF(E860="","",_xlfn.XLOOKUP(E860,'Summarized Plan'!A:A,'Summarized Plan'!K:K))</f>
        <v/>
      </c>
    </row>
    <row r="861" spans="1:55" ht="14.4" customHeight="1">
      <c r="A861" s="190" t="str">
        <f>IF(L861="","",VLOOKUP(L861,'Truck Utilization'!B$3:C$300,2,FALSE))</f>
        <v/>
      </c>
      <c r="B861" s="191"/>
      <c r="C861" s="192" t="str">
        <f>IF($B861="","",VLOOKUP($B861,'DSR Attendance'!$A$3:$E$273,5,FALSE))</f>
        <v/>
      </c>
      <c r="D861" s="193"/>
      <c r="E861" s="637"/>
      <c r="F861" s="195"/>
      <c r="G861" s="195"/>
      <c r="H861" s="195"/>
      <c r="I861" s="196" t="str">
        <f>IF(E861="","",VLOOKUP(E861,'Summarized Plan'!A:B,2,0))</f>
        <v/>
      </c>
      <c r="J861" s="194"/>
      <c r="K861" s="194" t="s">
        <v>378</v>
      </c>
      <c r="L861" s="195"/>
      <c r="M861" s="194" t="str">
        <f t="shared" si="308"/>
        <v/>
      </c>
      <c r="N861" s="195" t="str">
        <f>IF(E861="","",VLOOKUP(E861,'Summarized Plan'!$A:$C,3,0))</f>
        <v/>
      </c>
      <c r="O861" s="195" t="str">
        <f>IF(E861="","",VLOOKUP(E861,'Summarized Plan'!$A:$G,7,0))</f>
        <v/>
      </c>
      <c r="P861" s="196"/>
      <c r="Q861" s="198">
        <f t="shared" si="309"/>
        <v>0</v>
      </c>
      <c r="R861" s="197" t="str">
        <f>IF($B861="","",VLOOKUP($Q861,'DSR Attendance'!$A$3:$D$179,4,FALSE))</f>
        <v/>
      </c>
      <c r="S861" s="197"/>
      <c r="T861" s="197">
        <f t="shared" si="310"/>
        <v>0</v>
      </c>
      <c r="U861" s="197">
        <f t="shared" si="311"/>
        <v>0</v>
      </c>
      <c r="V861" s="197" t="str">
        <f t="shared" si="312"/>
        <v/>
      </c>
      <c r="W861" s="197"/>
      <c r="X861" s="197" t="str">
        <f>_xlfn.IFNA(IF(L861="","",VLOOKUP(L861,'Truck Utilization'!B$3:D$147,3,FALSE)),"")</f>
        <v/>
      </c>
      <c r="Y861" s="197" t="str">
        <f>IF(X861="","",IF(E861="","",VLOOKUP(E861,'Summarized Plan'!$A:$E,5,0)))</f>
        <v/>
      </c>
      <c r="Z861" s="197">
        <f t="shared" si="313"/>
        <v>0</v>
      </c>
      <c r="AA861" s="197">
        <f t="shared" si="314"/>
        <v>0</v>
      </c>
      <c r="AB861" s="197" t="str">
        <f t="shared" si="315"/>
        <v/>
      </c>
      <c r="AC861" s="197"/>
      <c r="AD861" s="197">
        <f t="shared" si="316"/>
        <v>0</v>
      </c>
      <c r="AE861" s="197">
        <f t="shared" si="317"/>
        <v>0</v>
      </c>
      <c r="AF861" s="197" t="str">
        <f t="shared" si="318"/>
        <v/>
      </c>
      <c r="AG861" s="194"/>
      <c r="AH861" s="194"/>
      <c r="AI861" s="194"/>
      <c r="AJ861" s="193"/>
      <c r="AK861" s="199"/>
      <c r="AL861" s="194"/>
      <c r="AM861" s="115" t="e">
        <f t="shared" si="319"/>
        <v>#VALUE!</v>
      </c>
      <c r="AO861" s="11">
        <f t="shared" si="320"/>
        <v>0</v>
      </c>
      <c r="AP861" s="11" t="e">
        <f t="shared" si="321"/>
        <v>#N/A</v>
      </c>
      <c r="AQ861" s="11" t="str">
        <f t="shared" si="322"/>
        <v/>
      </c>
      <c r="AS861" s="202">
        <f t="shared" si="323"/>
        <v>0</v>
      </c>
      <c r="AT861" s="11" t="str">
        <f t="shared" si="324"/>
        <v/>
      </c>
      <c r="AW861" s="116"/>
      <c r="AX861" s="115" t="e">
        <f t="shared" si="325"/>
        <v>#VALUE!</v>
      </c>
      <c r="AY861" s="278" t="str">
        <f t="shared" si="326"/>
        <v/>
      </c>
      <c r="BC861" s="115" t="str">
        <f>IF(E861="","",_xlfn.XLOOKUP(E861,'Summarized Plan'!A:A,'Summarized Plan'!K:K))</f>
        <v/>
      </c>
    </row>
    <row r="862" spans="1:55" ht="14.4" customHeight="1">
      <c r="A862" s="190" t="str">
        <f>IF(L862="","",VLOOKUP(L862,'Truck Utilization'!B$3:C$300,2,FALSE))</f>
        <v/>
      </c>
      <c r="B862" s="191"/>
      <c r="C862" s="192" t="str">
        <f>IF($B862="","",VLOOKUP($B862,'DSR Attendance'!$A$3:$E$273,5,FALSE))</f>
        <v/>
      </c>
      <c r="D862" s="193"/>
      <c r="E862" s="637"/>
      <c r="F862" s="195"/>
      <c r="G862" s="195"/>
      <c r="H862" s="195"/>
      <c r="I862" s="196" t="str">
        <f>IF(E862="","",VLOOKUP(E862,'Summarized Plan'!A:B,2,0))</f>
        <v/>
      </c>
      <c r="J862" s="194"/>
      <c r="K862" s="194" t="s">
        <v>378</v>
      </c>
      <c r="L862" s="195"/>
      <c r="M862" s="194" t="str">
        <f t="shared" si="308"/>
        <v/>
      </c>
      <c r="N862" s="195" t="str">
        <f>IF(E862="","",VLOOKUP(E862,'Summarized Plan'!$A:$C,3,0))</f>
        <v/>
      </c>
      <c r="O862" s="195" t="str">
        <f>IF(E862="","",VLOOKUP(E862,'Summarized Plan'!$A:$G,7,0))</f>
        <v/>
      </c>
      <c r="P862" s="196"/>
      <c r="Q862" s="198">
        <f t="shared" si="309"/>
        <v>0</v>
      </c>
      <c r="R862" s="197" t="str">
        <f>IF($B862="","",VLOOKUP($Q862,'DSR Attendance'!$A$3:$D$179,4,FALSE))</f>
        <v/>
      </c>
      <c r="S862" s="197"/>
      <c r="T862" s="197">
        <f t="shared" si="310"/>
        <v>0</v>
      </c>
      <c r="U862" s="197">
        <f t="shared" si="311"/>
        <v>0</v>
      </c>
      <c r="V862" s="197" t="str">
        <f t="shared" si="312"/>
        <v/>
      </c>
      <c r="W862" s="197"/>
      <c r="X862" s="197" t="str">
        <f>_xlfn.IFNA(IF(L862="","",VLOOKUP(L862,'Truck Utilization'!B$3:D$147,3,FALSE)),"")</f>
        <v/>
      </c>
      <c r="Y862" s="197" t="str">
        <f>IF(X862="","",IF(E862="","",VLOOKUP(E862,'Summarized Plan'!$A:$E,5,0)))</f>
        <v/>
      </c>
      <c r="Z862" s="197">
        <f t="shared" si="313"/>
        <v>0</v>
      </c>
      <c r="AA862" s="197">
        <f t="shared" si="314"/>
        <v>0</v>
      </c>
      <c r="AB862" s="197" t="str">
        <f t="shared" si="315"/>
        <v/>
      </c>
      <c r="AC862" s="197"/>
      <c r="AD862" s="197">
        <f t="shared" si="316"/>
        <v>0</v>
      </c>
      <c r="AE862" s="197">
        <f t="shared" si="317"/>
        <v>0</v>
      </c>
      <c r="AF862" s="197" t="str">
        <f t="shared" si="318"/>
        <v/>
      </c>
      <c r="AG862" s="194"/>
      <c r="AH862" s="194"/>
      <c r="AI862" s="194"/>
      <c r="AJ862" s="193"/>
      <c r="AK862" s="199"/>
      <c r="AL862" s="194"/>
      <c r="AM862" s="115" t="e">
        <f t="shared" si="319"/>
        <v>#VALUE!</v>
      </c>
      <c r="AO862" s="11">
        <f t="shared" si="320"/>
        <v>0</v>
      </c>
      <c r="AP862" s="11" t="e">
        <f t="shared" si="321"/>
        <v>#N/A</v>
      </c>
      <c r="AQ862" s="11" t="str">
        <f t="shared" si="322"/>
        <v/>
      </c>
      <c r="AS862" s="202">
        <f t="shared" si="323"/>
        <v>0</v>
      </c>
      <c r="AT862" s="11" t="str">
        <f t="shared" si="324"/>
        <v/>
      </c>
      <c r="AW862" s="116"/>
      <c r="AX862" s="115" t="e">
        <f t="shared" si="325"/>
        <v>#VALUE!</v>
      </c>
      <c r="AY862" s="278" t="str">
        <f t="shared" si="326"/>
        <v/>
      </c>
      <c r="BC862" s="115" t="str">
        <f>IF(E862="","",_xlfn.XLOOKUP(E862,'Summarized Plan'!A:A,'Summarized Plan'!K:K))</f>
        <v/>
      </c>
    </row>
    <row r="863" spans="1:55" ht="14.4" customHeight="1">
      <c r="A863" s="190" t="str">
        <f>IF(L863="","",VLOOKUP(L863,'Truck Utilization'!B$3:C$300,2,FALSE))</f>
        <v/>
      </c>
      <c r="B863" s="191"/>
      <c r="C863" s="192" t="str">
        <f>IF($B863="","",VLOOKUP($B863,'DSR Attendance'!$A$3:$E$273,5,FALSE))</f>
        <v/>
      </c>
      <c r="D863" s="193"/>
      <c r="E863" s="637"/>
      <c r="F863" s="195"/>
      <c r="G863" s="195"/>
      <c r="H863" s="195"/>
      <c r="I863" s="196" t="str">
        <f>IF(E863="","",VLOOKUP(E863,'Summarized Plan'!A:B,2,0))</f>
        <v/>
      </c>
      <c r="J863" s="194"/>
      <c r="K863" s="194" t="s">
        <v>378</v>
      </c>
      <c r="L863" s="195"/>
      <c r="M863" s="194" t="str">
        <f t="shared" si="308"/>
        <v/>
      </c>
      <c r="N863" s="195" t="str">
        <f>IF(E863="","",VLOOKUP(E863,'Summarized Plan'!$A:$C,3,0))</f>
        <v/>
      </c>
      <c r="O863" s="195" t="str">
        <f>IF(E863="","",VLOOKUP(E863,'Summarized Plan'!$A:$G,7,0))</f>
        <v/>
      </c>
      <c r="P863" s="196"/>
      <c r="Q863" s="198">
        <f t="shared" si="309"/>
        <v>0</v>
      </c>
      <c r="R863" s="197" t="str">
        <f>IF($B863="","",VLOOKUP($Q863,'DSR Attendance'!$A$3:$D$179,4,FALSE))</f>
        <v/>
      </c>
      <c r="S863" s="197"/>
      <c r="T863" s="197">
        <f t="shared" si="310"/>
        <v>0</v>
      </c>
      <c r="U863" s="197">
        <f t="shared" si="311"/>
        <v>0</v>
      </c>
      <c r="V863" s="197" t="str">
        <f t="shared" si="312"/>
        <v/>
      </c>
      <c r="W863" s="197"/>
      <c r="X863" s="197" t="str">
        <f>_xlfn.IFNA(IF(L863="","",VLOOKUP(L863,'Truck Utilization'!B$3:D$147,3,FALSE)),"")</f>
        <v/>
      </c>
      <c r="Y863" s="197" t="str">
        <f>IF(X863="","",IF(E863="","",VLOOKUP(E863,'Summarized Plan'!$A:$E,5,0)))</f>
        <v/>
      </c>
      <c r="Z863" s="197">
        <f t="shared" si="313"/>
        <v>0</v>
      </c>
      <c r="AA863" s="197">
        <f t="shared" si="314"/>
        <v>0</v>
      </c>
      <c r="AB863" s="197" t="str">
        <f t="shared" si="315"/>
        <v/>
      </c>
      <c r="AC863" s="197"/>
      <c r="AD863" s="197">
        <f t="shared" si="316"/>
        <v>0</v>
      </c>
      <c r="AE863" s="197">
        <f t="shared" si="317"/>
        <v>0</v>
      </c>
      <c r="AF863" s="197" t="str">
        <f t="shared" si="318"/>
        <v/>
      </c>
      <c r="AG863" s="194"/>
      <c r="AH863" s="194"/>
      <c r="AI863" s="194"/>
      <c r="AJ863" s="193"/>
      <c r="AK863" s="199"/>
      <c r="AL863" s="194"/>
      <c r="AM863" s="115" t="e">
        <f t="shared" si="319"/>
        <v>#VALUE!</v>
      </c>
      <c r="AO863" s="11">
        <f t="shared" si="320"/>
        <v>0</v>
      </c>
      <c r="AP863" s="11" t="e">
        <f t="shared" si="321"/>
        <v>#N/A</v>
      </c>
      <c r="AQ863" s="11" t="str">
        <f t="shared" si="322"/>
        <v/>
      </c>
      <c r="AS863" s="202">
        <f t="shared" si="323"/>
        <v>0</v>
      </c>
      <c r="AT863" s="11" t="str">
        <f t="shared" si="324"/>
        <v/>
      </c>
      <c r="AW863" s="116"/>
      <c r="AX863" s="115" t="e">
        <f t="shared" si="325"/>
        <v>#VALUE!</v>
      </c>
      <c r="AY863" s="278" t="str">
        <f t="shared" si="326"/>
        <v/>
      </c>
      <c r="BC863" s="115" t="str">
        <f>IF(E863="","",_xlfn.XLOOKUP(E863,'Summarized Plan'!A:A,'Summarized Plan'!K:K))</f>
        <v/>
      </c>
    </row>
    <row r="864" spans="1:55" ht="14.4" customHeight="1">
      <c r="A864" s="190" t="str">
        <f>IF(L864="","",VLOOKUP(L864,'Truck Utilization'!B$3:C$300,2,FALSE))</f>
        <v/>
      </c>
      <c r="B864" s="191"/>
      <c r="C864" s="192" t="str">
        <f>IF($B864="","",VLOOKUP($B864,'DSR Attendance'!$A$3:$E$273,5,FALSE))</f>
        <v/>
      </c>
      <c r="D864" s="193"/>
      <c r="E864" s="637"/>
      <c r="F864" s="195"/>
      <c r="G864" s="195"/>
      <c r="H864" s="195"/>
      <c r="I864" s="196" t="str">
        <f>IF(E864="","",VLOOKUP(E864,'Summarized Plan'!A:B,2,0))</f>
        <v/>
      </c>
      <c r="J864" s="194"/>
      <c r="K864" s="194" t="s">
        <v>378</v>
      </c>
      <c r="L864" s="195"/>
      <c r="M864" s="194" t="str">
        <f t="shared" si="308"/>
        <v/>
      </c>
      <c r="N864" s="195" t="str">
        <f>IF(E864="","",VLOOKUP(E864,'Summarized Plan'!$A:$C,3,0))</f>
        <v/>
      </c>
      <c r="O864" s="195" t="str">
        <f>IF(E864="","",VLOOKUP(E864,'Summarized Plan'!$A:$G,7,0))</f>
        <v/>
      </c>
      <c r="P864" s="196"/>
      <c r="Q864" s="198">
        <f t="shared" si="309"/>
        <v>0</v>
      </c>
      <c r="R864" s="197" t="str">
        <f>IF($B864="","",VLOOKUP($Q864,'DSR Attendance'!$A$3:$D$179,4,FALSE))</f>
        <v/>
      </c>
      <c r="S864" s="197"/>
      <c r="T864" s="197">
        <f t="shared" si="310"/>
        <v>0</v>
      </c>
      <c r="U864" s="197">
        <f t="shared" si="311"/>
        <v>0</v>
      </c>
      <c r="V864" s="197" t="str">
        <f t="shared" si="312"/>
        <v/>
      </c>
      <c r="W864" s="197"/>
      <c r="X864" s="197" t="str">
        <f>_xlfn.IFNA(IF(L864="","",VLOOKUP(L864,'Truck Utilization'!B$3:D$147,3,FALSE)),"")</f>
        <v/>
      </c>
      <c r="Y864" s="197" t="str">
        <f>IF(X864="","",IF(E864="","",VLOOKUP(E864,'Summarized Plan'!$A:$E,5,0)))</f>
        <v/>
      </c>
      <c r="Z864" s="197">
        <f t="shared" si="313"/>
        <v>0</v>
      </c>
      <c r="AA864" s="197">
        <f t="shared" si="314"/>
        <v>0</v>
      </c>
      <c r="AB864" s="197" t="str">
        <f t="shared" si="315"/>
        <v/>
      </c>
      <c r="AC864" s="197"/>
      <c r="AD864" s="197">
        <f t="shared" si="316"/>
        <v>0</v>
      </c>
      <c r="AE864" s="197">
        <f t="shared" si="317"/>
        <v>0</v>
      </c>
      <c r="AF864" s="197" t="str">
        <f t="shared" si="318"/>
        <v/>
      </c>
      <c r="AG864" s="194"/>
      <c r="AH864" s="194"/>
      <c r="AI864" s="194"/>
      <c r="AJ864" s="193"/>
      <c r="AK864" s="199"/>
      <c r="AL864" s="194"/>
      <c r="AM864" s="115" t="e">
        <f t="shared" si="319"/>
        <v>#VALUE!</v>
      </c>
      <c r="AO864" s="11">
        <f t="shared" si="320"/>
        <v>0</v>
      </c>
      <c r="AP864" s="11" t="e">
        <f t="shared" si="321"/>
        <v>#N/A</v>
      </c>
      <c r="AQ864" s="11" t="str">
        <f t="shared" si="322"/>
        <v/>
      </c>
      <c r="AS864" s="202">
        <f t="shared" si="323"/>
        <v>0</v>
      </c>
      <c r="AT864" s="11" t="str">
        <f t="shared" si="324"/>
        <v/>
      </c>
      <c r="AW864" s="116"/>
      <c r="AX864" s="115" t="e">
        <f t="shared" si="325"/>
        <v>#VALUE!</v>
      </c>
      <c r="AY864" s="278" t="str">
        <f t="shared" si="326"/>
        <v/>
      </c>
      <c r="BC864" s="115" t="str">
        <f>IF(E864="","",_xlfn.XLOOKUP(E864,'Summarized Plan'!A:A,'Summarized Plan'!K:K))</f>
        <v/>
      </c>
    </row>
    <row r="865" spans="1:55" ht="14.4" customHeight="1">
      <c r="A865" s="190" t="str">
        <f>IF(L865="","",VLOOKUP(L865,'Truck Utilization'!B$3:C$300,2,FALSE))</f>
        <v/>
      </c>
      <c r="B865" s="191"/>
      <c r="C865" s="192" t="str">
        <f>IF($B865="","",VLOOKUP($B865,'DSR Attendance'!$A$3:$E$273,5,FALSE))</f>
        <v/>
      </c>
      <c r="D865" s="193"/>
      <c r="E865" s="637"/>
      <c r="F865" s="195"/>
      <c r="G865" s="195"/>
      <c r="H865" s="195"/>
      <c r="I865" s="196" t="str">
        <f>IF(E865="","",VLOOKUP(E865,'Summarized Plan'!A:B,2,0))</f>
        <v/>
      </c>
      <c r="J865" s="194"/>
      <c r="K865" s="194" t="s">
        <v>378</v>
      </c>
      <c r="L865" s="195"/>
      <c r="M865" s="194" t="str">
        <f t="shared" si="308"/>
        <v/>
      </c>
      <c r="N865" s="195" t="str">
        <f>IF(E865="","",VLOOKUP(E865,'Summarized Plan'!$A:$C,3,0))</f>
        <v/>
      </c>
      <c r="O865" s="195" t="str">
        <f>IF(E865="","",VLOOKUP(E865,'Summarized Plan'!$A:$G,7,0))</f>
        <v/>
      </c>
      <c r="P865" s="196"/>
      <c r="Q865" s="198">
        <f t="shared" si="309"/>
        <v>0</v>
      </c>
      <c r="R865" s="197" t="str">
        <f>IF($B865="","",VLOOKUP($Q865,'DSR Attendance'!$A$3:$D$179,4,FALSE))</f>
        <v/>
      </c>
      <c r="S865" s="197"/>
      <c r="T865" s="197">
        <f t="shared" si="310"/>
        <v>0</v>
      </c>
      <c r="U865" s="197">
        <f t="shared" si="311"/>
        <v>0</v>
      </c>
      <c r="V865" s="197" t="str">
        <f t="shared" si="312"/>
        <v/>
      </c>
      <c r="W865" s="197"/>
      <c r="X865" s="197" t="str">
        <f>_xlfn.IFNA(IF(L865="","",VLOOKUP(L865,'Truck Utilization'!B$3:D$147,3,FALSE)),"")</f>
        <v/>
      </c>
      <c r="Y865" s="197" t="str">
        <f>IF(X865="","",IF(E865="","",VLOOKUP(E865,'Summarized Plan'!$A:$E,5,0)))</f>
        <v/>
      </c>
      <c r="Z865" s="197">
        <f t="shared" si="313"/>
        <v>0</v>
      </c>
      <c r="AA865" s="197">
        <f t="shared" si="314"/>
        <v>0</v>
      </c>
      <c r="AB865" s="197" t="str">
        <f t="shared" si="315"/>
        <v/>
      </c>
      <c r="AC865" s="197"/>
      <c r="AD865" s="197">
        <f t="shared" si="316"/>
        <v>0</v>
      </c>
      <c r="AE865" s="197">
        <f t="shared" si="317"/>
        <v>0</v>
      </c>
      <c r="AF865" s="197" t="str">
        <f t="shared" si="318"/>
        <v/>
      </c>
      <c r="AG865" s="194"/>
      <c r="AH865" s="194"/>
      <c r="AI865" s="194"/>
      <c r="AJ865" s="193"/>
      <c r="AK865" s="199"/>
      <c r="AL865" s="194"/>
      <c r="AM865" s="115" t="e">
        <f t="shared" si="319"/>
        <v>#VALUE!</v>
      </c>
      <c r="AO865" s="11">
        <f t="shared" si="320"/>
        <v>0</v>
      </c>
      <c r="AP865" s="11" t="e">
        <f t="shared" si="321"/>
        <v>#N/A</v>
      </c>
      <c r="AQ865" s="11" t="str">
        <f t="shared" si="322"/>
        <v/>
      </c>
      <c r="AS865" s="202">
        <f t="shared" si="323"/>
        <v>0</v>
      </c>
      <c r="AT865" s="11" t="str">
        <f t="shared" si="324"/>
        <v/>
      </c>
      <c r="AW865" s="116"/>
      <c r="AX865" s="115" t="e">
        <f t="shared" si="325"/>
        <v>#VALUE!</v>
      </c>
      <c r="AY865" s="278" t="str">
        <f t="shared" si="326"/>
        <v/>
      </c>
      <c r="BC865" s="115" t="str">
        <f>IF(E865="","",_xlfn.XLOOKUP(E865,'Summarized Plan'!A:A,'Summarized Plan'!K:K))</f>
        <v/>
      </c>
    </row>
    <row r="866" spans="1:55" ht="14.4" customHeight="1">
      <c r="A866" s="190" t="str">
        <f>IF(L866="","",VLOOKUP(L866,'Truck Utilization'!B$3:C$300,2,FALSE))</f>
        <v/>
      </c>
      <c r="B866" s="191"/>
      <c r="C866" s="192" t="str">
        <f>IF($B866="","",VLOOKUP($B866,'DSR Attendance'!$A$3:$E$273,5,FALSE))</f>
        <v/>
      </c>
      <c r="D866" s="193"/>
      <c r="E866" s="637"/>
      <c r="F866" s="195"/>
      <c r="G866" s="195"/>
      <c r="H866" s="195"/>
      <c r="I866" s="196" t="str">
        <f>IF(E866="","",VLOOKUP(E866,'Summarized Plan'!A:B,2,0))</f>
        <v/>
      </c>
      <c r="J866" s="194"/>
      <c r="K866" s="194" t="s">
        <v>378</v>
      </c>
      <c r="L866" s="195"/>
      <c r="M866" s="194" t="str">
        <f t="shared" si="308"/>
        <v/>
      </c>
      <c r="N866" s="195" t="str">
        <f>IF(E866="","",VLOOKUP(E866,'Summarized Plan'!$A:$C,3,0))</f>
        <v/>
      </c>
      <c r="O866" s="195" t="str">
        <f>IF(E866="","",VLOOKUP(E866,'Summarized Plan'!$A:$G,7,0))</f>
        <v/>
      </c>
      <c r="P866" s="196"/>
      <c r="Q866" s="198">
        <f t="shared" si="309"/>
        <v>0</v>
      </c>
      <c r="R866" s="197" t="str">
        <f>IF($B866="","",VLOOKUP($Q866,'DSR Attendance'!$A$3:$D$179,4,FALSE))</f>
        <v/>
      </c>
      <c r="S866" s="197"/>
      <c r="T866" s="197">
        <f t="shared" si="310"/>
        <v>0</v>
      </c>
      <c r="U866" s="197">
        <f t="shared" si="311"/>
        <v>0</v>
      </c>
      <c r="V866" s="197" t="str">
        <f t="shared" si="312"/>
        <v/>
      </c>
      <c r="W866" s="197"/>
      <c r="X866" s="197" t="str">
        <f>_xlfn.IFNA(IF(L866="","",VLOOKUP(L866,'Truck Utilization'!B$3:D$147,3,FALSE)),"")</f>
        <v/>
      </c>
      <c r="Y866" s="197" t="str">
        <f>IF(X866="","",IF(E866="","",VLOOKUP(E866,'Summarized Plan'!$A:$E,5,0)))</f>
        <v/>
      </c>
      <c r="Z866" s="197">
        <f t="shared" si="313"/>
        <v>0</v>
      </c>
      <c r="AA866" s="197">
        <f t="shared" si="314"/>
        <v>0</v>
      </c>
      <c r="AB866" s="197" t="str">
        <f t="shared" si="315"/>
        <v/>
      </c>
      <c r="AC866" s="197"/>
      <c r="AD866" s="197">
        <f t="shared" si="316"/>
        <v>0</v>
      </c>
      <c r="AE866" s="197">
        <f t="shared" si="317"/>
        <v>0</v>
      </c>
      <c r="AF866" s="197" t="str">
        <f t="shared" si="318"/>
        <v/>
      </c>
      <c r="AG866" s="194"/>
      <c r="AH866" s="194"/>
      <c r="AI866" s="194"/>
      <c r="AJ866" s="193"/>
      <c r="AK866" s="199"/>
      <c r="AL866" s="194"/>
      <c r="AM866" s="115" t="e">
        <f t="shared" si="319"/>
        <v>#VALUE!</v>
      </c>
      <c r="AO866" s="11">
        <f t="shared" si="320"/>
        <v>0</v>
      </c>
      <c r="AP866" s="11" t="e">
        <f t="shared" si="321"/>
        <v>#N/A</v>
      </c>
      <c r="AQ866" s="11" t="str">
        <f t="shared" si="322"/>
        <v/>
      </c>
      <c r="AS866" s="202">
        <f t="shared" si="323"/>
        <v>0</v>
      </c>
      <c r="AT866" s="11" t="str">
        <f t="shared" si="324"/>
        <v/>
      </c>
      <c r="AW866" s="116"/>
      <c r="AX866" s="115" t="e">
        <f t="shared" si="325"/>
        <v>#VALUE!</v>
      </c>
      <c r="AY866" s="278" t="str">
        <f t="shared" si="326"/>
        <v/>
      </c>
      <c r="BC866" s="115" t="str">
        <f>IF(E866="","",_xlfn.XLOOKUP(E866,'Summarized Plan'!A:A,'Summarized Plan'!K:K))</f>
        <v/>
      </c>
    </row>
    <row r="867" spans="1:55" ht="14.4" customHeight="1">
      <c r="A867" s="190" t="str">
        <f>IF(L867="","",VLOOKUP(L867,'Truck Utilization'!B$3:C$300,2,FALSE))</f>
        <v/>
      </c>
      <c r="B867" s="191"/>
      <c r="C867" s="192" t="str">
        <f>IF($B867="","",VLOOKUP($B867,'DSR Attendance'!$A$3:$E$273,5,FALSE))</f>
        <v/>
      </c>
      <c r="D867" s="193"/>
      <c r="E867" s="637"/>
      <c r="F867" s="195"/>
      <c r="G867" s="195"/>
      <c r="H867" s="195"/>
      <c r="I867" s="196" t="str">
        <f>IF(E867="","",VLOOKUP(E867,'Summarized Plan'!A:B,2,0))</f>
        <v/>
      </c>
      <c r="J867" s="194"/>
      <c r="K867" s="194" t="s">
        <v>378</v>
      </c>
      <c r="L867" s="195"/>
      <c r="M867" s="194" t="str">
        <f t="shared" si="308"/>
        <v/>
      </c>
      <c r="N867" s="195" t="str">
        <f>IF(E867="","",VLOOKUP(E867,'Summarized Plan'!$A:$C,3,0))</f>
        <v/>
      </c>
      <c r="O867" s="195" t="str">
        <f>IF(E867="","",VLOOKUP(E867,'Summarized Plan'!$A:$G,7,0))</f>
        <v/>
      </c>
      <c r="P867" s="196"/>
      <c r="Q867" s="198">
        <f t="shared" si="309"/>
        <v>0</v>
      </c>
      <c r="R867" s="197" t="str">
        <f>IF($B867="","",VLOOKUP($Q867,'DSR Attendance'!$A$3:$D$179,4,FALSE))</f>
        <v/>
      </c>
      <c r="S867" s="197"/>
      <c r="T867" s="197">
        <f t="shared" si="310"/>
        <v>0</v>
      </c>
      <c r="U867" s="197">
        <f t="shared" si="311"/>
        <v>0</v>
      </c>
      <c r="V867" s="197" t="str">
        <f t="shared" si="312"/>
        <v/>
      </c>
      <c r="W867" s="197"/>
      <c r="X867" s="197" t="str">
        <f>_xlfn.IFNA(IF(L867="","",VLOOKUP(L867,'Truck Utilization'!B$3:D$147,3,FALSE)),"")</f>
        <v/>
      </c>
      <c r="Y867" s="197" t="str">
        <f>IF(X867="","",IF(E867="","",VLOOKUP(E867,'Summarized Plan'!$A:$E,5,0)))</f>
        <v/>
      </c>
      <c r="Z867" s="197">
        <f t="shared" si="313"/>
        <v>0</v>
      </c>
      <c r="AA867" s="197">
        <f t="shared" si="314"/>
        <v>0</v>
      </c>
      <c r="AB867" s="197" t="str">
        <f t="shared" si="315"/>
        <v/>
      </c>
      <c r="AC867" s="197"/>
      <c r="AD867" s="197">
        <f t="shared" si="316"/>
        <v>0</v>
      </c>
      <c r="AE867" s="197">
        <f t="shared" si="317"/>
        <v>0</v>
      </c>
      <c r="AF867" s="197" t="str">
        <f t="shared" si="318"/>
        <v/>
      </c>
      <c r="AG867" s="194"/>
      <c r="AH867" s="194"/>
      <c r="AI867" s="194"/>
      <c r="AJ867" s="193"/>
      <c r="AK867" s="199"/>
      <c r="AL867" s="194"/>
      <c r="AM867" s="115" t="e">
        <f t="shared" si="319"/>
        <v>#VALUE!</v>
      </c>
      <c r="AO867" s="11">
        <f t="shared" si="320"/>
        <v>0</v>
      </c>
      <c r="AP867" s="11" t="e">
        <f t="shared" si="321"/>
        <v>#N/A</v>
      </c>
      <c r="AQ867" s="11" t="str">
        <f t="shared" si="322"/>
        <v/>
      </c>
      <c r="AS867" s="202">
        <f t="shared" si="323"/>
        <v>0</v>
      </c>
      <c r="AT867" s="11" t="str">
        <f t="shared" si="324"/>
        <v/>
      </c>
      <c r="AW867" s="116"/>
      <c r="AX867" s="115" t="e">
        <f t="shared" si="325"/>
        <v>#VALUE!</v>
      </c>
      <c r="AY867" s="278" t="str">
        <f t="shared" si="326"/>
        <v/>
      </c>
      <c r="BC867" s="115" t="str">
        <f>IF(E867="","",_xlfn.XLOOKUP(E867,'Summarized Plan'!A:A,'Summarized Plan'!K:K))</f>
        <v/>
      </c>
    </row>
    <row r="868" spans="1:55" ht="14.4" customHeight="1">
      <c r="A868" s="190" t="str">
        <f>IF(L868="","",VLOOKUP(L868,'Truck Utilization'!B$3:C$300,2,FALSE))</f>
        <v/>
      </c>
      <c r="B868" s="191"/>
      <c r="C868" s="192" t="str">
        <f>IF($B868="","",VLOOKUP($B868,'DSR Attendance'!$A$3:$E$273,5,FALSE))</f>
        <v/>
      </c>
      <c r="D868" s="193"/>
      <c r="E868" s="637"/>
      <c r="F868" s="195"/>
      <c r="G868" s="195"/>
      <c r="H868" s="195"/>
      <c r="I868" s="196" t="str">
        <f>IF(E868="","",VLOOKUP(E868,'Summarized Plan'!A:B,2,0))</f>
        <v/>
      </c>
      <c r="J868" s="194"/>
      <c r="K868" s="194" t="s">
        <v>378</v>
      </c>
      <c r="L868" s="195"/>
      <c r="M868" s="194" t="str">
        <f t="shared" si="308"/>
        <v/>
      </c>
      <c r="N868" s="195" t="str">
        <f>IF(E868="","",VLOOKUP(E868,'Summarized Plan'!$A:$C,3,0))</f>
        <v/>
      </c>
      <c r="O868" s="195" t="str">
        <f>IF(E868="","",VLOOKUP(E868,'Summarized Plan'!$A:$G,7,0))</f>
        <v/>
      </c>
      <c r="P868" s="196"/>
      <c r="Q868" s="198">
        <f t="shared" si="309"/>
        <v>0</v>
      </c>
      <c r="R868" s="197" t="str">
        <f>IF($B868="","",VLOOKUP($Q868,'DSR Attendance'!$A$3:$D$179,4,FALSE))</f>
        <v/>
      </c>
      <c r="S868" s="197"/>
      <c r="T868" s="197">
        <f t="shared" si="310"/>
        <v>0</v>
      </c>
      <c r="U868" s="197">
        <f t="shared" si="311"/>
        <v>0</v>
      </c>
      <c r="V868" s="197" t="str">
        <f t="shared" si="312"/>
        <v/>
      </c>
      <c r="W868" s="197"/>
      <c r="X868" s="197" t="str">
        <f>_xlfn.IFNA(IF(L868="","",VLOOKUP(L868,'Truck Utilization'!B$3:D$147,3,FALSE)),"")</f>
        <v/>
      </c>
      <c r="Y868" s="197" t="str">
        <f>IF(X868="","",IF(E868="","",VLOOKUP(E868,'Summarized Plan'!$A:$E,5,0)))</f>
        <v/>
      </c>
      <c r="Z868" s="197">
        <f t="shared" si="313"/>
        <v>0</v>
      </c>
      <c r="AA868" s="197">
        <f t="shared" si="314"/>
        <v>0</v>
      </c>
      <c r="AB868" s="197" t="str">
        <f t="shared" si="315"/>
        <v/>
      </c>
      <c r="AC868" s="197"/>
      <c r="AD868" s="197">
        <f t="shared" si="316"/>
        <v>0</v>
      </c>
      <c r="AE868" s="197">
        <f t="shared" si="317"/>
        <v>0</v>
      </c>
      <c r="AF868" s="197" t="str">
        <f t="shared" si="318"/>
        <v/>
      </c>
      <c r="AG868" s="194"/>
      <c r="AH868" s="194"/>
      <c r="AI868" s="194"/>
      <c r="AJ868" s="193"/>
      <c r="AK868" s="199"/>
      <c r="AL868" s="194"/>
      <c r="AM868" s="115" t="e">
        <f t="shared" si="319"/>
        <v>#VALUE!</v>
      </c>
      <c r="AO868" s="11">
        <f t="shared" si="320"/>
        <v>0</v>
      </c>
      <c r="AP868" s="11" t="e">
        <f t="shared" si="321"/>
        <v>#N/A</v>
      </c>
      <c r="AQ868" s="11" t="str">
        <f t="shared" si="322"/>
        <v/>
      </c>
      <c r="AS868" s="202">
        <f t="shared" si="323"/>
        <v>0</v>
      </c>
      <c r="AT868" s="11" t="str">
        <f t="shared" si="324"/>
        <v/>
      </c>
      <c r="AW868" s="116"/>
      <c r="AX868" s="115" t="e">
        <f t="shared" si="325"/>
        <v>#VALUE!</v>
      </c>
      <c r="AY868" s="278" t="str">
        <f t="shared" si="326"/>
        <v/>
      </c>
      <c r="BC868" s="115" t="str">
        <f>IF(E868="","",_xlfn.XLOOKUP(E868,'Summarized Plan'!A:A,'Summarized Plan'!K:K))</f>
        <v/>
      </c>
    </row>
    <row r="869" spans="1:55" ht="14.4" customHeight="1">
      <c r="A869" s="190" t="str">
        <f>IF(L869="","",VLOOKUP(L869,'Truck Utilization'!B$3:C$300,2,FALSE))</f>
        <v/>
      </c>
      <c r="B869" s="191"/>
      <c r="C869" s="192" t="str">
        <f>IF($B869="","",VLOOKUP($B869,'DSR Attendance'!$A$3:$E$273,5,FALSE))</f>
        <v/>
      </c>
      <c r="D869" s="193"/>
      <c r="E869" s="637"/>
      <c r="F869" s="195"/>
      <c r="G869" s="195"/>
      <c r="H869" s="195"/>
      <c r="I869" s="196" t="str">
        <f>IF(E869="","",VLOOKUP(E869,'Summarized Plan'!A:B,2,0))</f>
        <v/>
      </c>
      <c r="J869" s="194"/>
      <c r="K869" s="194" t="s">
        <v>378</v>
      </c>
      <c r="L869" s="195"/>
      <c r="M869" s="194" t="str">
        <f t="shared" si="308"/>
        <v/>
      </c>
      <c r="N869" s="195" t="str">
        <f>IF(E869="","",VLOOKUP(E869,'Summarized Plan'!$A:$C,3,0))</f>
        <v/>
      </c>
      <c r="O869" s="195" t="str">
        <f>IF(E869="","",VLOOKUP(E869,'Summarized Plan'!$A:$G,7,0))</f>
        <v/>
      </c>
      <c r="P869" s="196"/>
      <c r="Q869" s="198">
        <f t="shared" si="309"/>
        <v>0</v>
      </c>
      <c r="R869" s="197" t="str">
        <f>IF($B869="","",VLOOKUP($Q869,'DSR Attendance'!$A$3:$D$179,4,FALSE))</f>
        <v/>
      </c>
      <c r="S869" s="197"/>
      <c r="T869" s="197">
        <f t="shared" si="310"/>
        <v>0</v>
      </c>
      <c r="U869" s="197">
        <f t="shared" si="311"/>
        <v>0</v>
      </c>
      <c r="V869" s="197" t="str">
        <f t="shared" si="312"/>
        <v/>
      </c>
      <c r="W869" s="197"/>
      <c r="X869" s="197" t="str">
        <f>_xlfn.IFNA(IF(L869="","",VLOOKUP(L869,'Truck Utilization'!B$3:D$147,3,FALSE)),"")</f>
        <v/>
      </c>
      <c r="Y869" s="197" t="str">
        <f>IF(X869="","",IF(E869="","",VLOOKUP(E869,'Summarized Plan'!$A:$E,5,0)))</f>
        <v/>
      </c>
      <c r="Z869" s="197">
        <f t="shared" si="313"/>
        <v>0</v>
      </c>
      <c r="AA869" s="197">
        <f t="shared" si="314"/>
        <v>0</v>
      </c>
      <c r="AB869" s="197" t="str">
        <f t="shared" si="315"/>
        <v/>
      </c>
      <c r="AC869" s="197"/>
      <c r="AD869" s="197">
        <f t="shared" si="316"/>
        <v>0</v>
      </c>
      <c r="AE869" s="197">
        <f t="shared" si="317"/>
        <v>0</v>
      </c>
      <c r="AF869" s="197" t="str">
        <f t="shared" si="318"/>
        <v/>
      </c>
      <c r="AG869" s="194"/>
      <c r="AH869" s="194"/>
      <c r="AI869" s="194"/>
      <c r="AJ869" s="193"/>
      <c r="AK869" s="199"/>
      <c r="AL869" s="194"/>
      <c r="AM869" s="115" t="e">
        <f t="shared" si="319"/>
        <v>#VALUE!</v>
      </c>
      <c r="AO869" s="11">
        <f t="shared" si="320"/>
        <v>0</v>
      </c>
      <c r="AP869" s="11" t="e">
        <f t="shared" si="321"/>
        <v>#N/A</v>
      </c>
      <c r="AQ869" s="11" t="str">
        <f t="shared" si="322"/>
        <v/>
      </c>
      <c r="AS869" s="202">
        <f t="shared" si="323"/>
        <v>0</v>
      </c>
      <c r="AT869" s="11" t="str">
        <f t="shared" si="324"/>
        <v/>
      </c>
      <c r="AW869" s="116"/>
      <c r="AX869" s="115" t="e">
        <f t="shared" si="325"/>
        <v>#VALUE!</v>
      </c>
      <c r="AY869" s="278" t="str">
        <f t="shared" si="326"/>
        <v/>
      </c>
      <c r="BC869" s="115" t="str">
        <f>IF(E869="","",_xlfn.XLOOKUP(E869,'Summarized Plan'!A:A,'Summarized Plan'!K:K))</f>
        <v/>
      </c>
    </row>
    <row r="870" spans="1:55" ht="14.4" customHeight="1">
      <c r="A870" s="190" t="str">
        <f>IF(L870="","",VLOOKUP(L870,'Truck Utilization'!B$3:C$300,2,FALSE))</f>
        <v/>
      </c>
      <c r="B870" s="191"/>
      <c r="C870" s="192" t="str">
        <f>IF($B870="","",VLOOKUP($B870,'DSR Attendance'!$A$3:$E$273,5,FALSE))</f>
        <v/>
      </c>
      <c r="D870" s="193"/>
      <c r="E870" s="637"/>
      <c r="F870" s="195"/>
      <c r="G870" s="195"/>
      <c r="H870" s="195"/>
      <c r="I870" s="196" t="str">
        <f>IF(E870="","",VLOOKUP(E870,'Summarized Plan'!A:B,2,0))</f>
        <v/>
      </c>
      <c r="J870" s="194"/>
      <c r="K870" s="194" t="s">
        <v>378</v>
      </c>
      <c r="L870" s="195"/>
      <c r="M870" s="194" t="str">
        <f t="shared" si="308"/>
        <v/>
      </c>
      <c r="N870" s="195" t="str">
        <f>IF(E870="","",VLOOKUP(E870,'Summarized Plan'!$A:$C,3,0))</f>
        <v/>
      </c>
      <c r="O870" s="195" t="str">
        <f>IF(E870="","",VLOOKUP(E870,'Summarized Plan'!$A:$G,7,0))</f>
        <v/>
      </c>
      <c r="P870" s="196"/>
      <c r="Q870" s="198">
        <f t="shared" si="309"/>
        <v>0</v>
      </c>
      <c r="R870" s="197" t="str">
        <f>IF($B870="","",VLOOKUP($Q870,'DSR Attendance'!$A$3:$D$179,4,FALSE))</f>
        <v/>
      </c>
      <c r="S870" s="197"/>
      <c r="T870" s="197">
        <f t="shared" si="310"/>
        <v>0</v>
      </c>
      <c r="U870" s="197">
        <f t="shared" si="311"/>
        <v>0</v>
      </c>
      <c r="V870" s="197" t="str">
        <f t="shared" si="312"/>
        <v/>
      </c>
      <c r="W870" s="197"/>
      <c r="X870" s="197" t="str">
        <f>_xlfn.IFNA(IF(L870="","",VLOOKUP(L870,'Truck Utilization'!B$3:D$147,3,FALSE)),"")</f>
        <v/>
      </c>
      <c r="Y870" s="197" t="str">
        <f>IF(X870="","",IF(E870="","",VLOOKUP(E870,'Summarized Plan'!$A:$E,5,0)))</f>
        <v/>
      </c>
      <c r="Z870" s="197">
        <f t="shared" si="313"/>
        <v>0</v>
      </c>
      <c r="AA870" s="197">
        <f t="shared" si="314"/>
        <v>0</v>
      </c>
      <c r="AB870" s="197" t="str">
        <f t="shared" si="315"/>
        <v/>
      </c>
      <c r="AC870" s="197"/>
      <c r="AD870" s="197">
        <f t="shared" si="316"/>
        <v>0</v>
      </c>
      <c r="AE870" s="197">
        <f t="shared" si="317"/>
        <v>0</v>
      </c>
      <c r="AF870" s="197" t="str">
        <f t="shared" si="318"/>
        <v/>
      </c>
      <c r="AG870" s="194"/>
      <c r="AH870" s="194"/>
      <c r="AI870" s="194"/>
      <c r="AJ870" s="193"/>
      <c r="AK870" s="199"/>
      <c r="AL870" s="194"/>
      <c r="AM870" s="115" t="e">
        <f t="shared" si="319"/>
        <v>#VALUE!</v>
      </c>
      <c r="AO870" s="11">
        <f t="shared" si="320"/>
        <v>0</v>
      </c>
      <c r="AP870" s="11" t="e">
        <f t="shared" si="321"/>
        <v>#N/A</v>
      </c>
      <c r="AQ870" s="11" t="str">
        <f t="shared" si="322"/>
        <v/>
      </c>
      <c r="AS870" s="202">
        <f t="shared" si="323"/>
        <v>0</v>
      </c>
      <c r="AT870" s="11" t="str">
        <f t="shared" si="324"/>
        <v/>
      </c>
      <c r="AW870" s="116"/>
      <c r="AX870" s="115" t="e">
        <f t="shared" si="325"/>
        <v>#VALUE!</v>
      </c>
      <c r="AY870" s="278" t="str">
        <f t="shared" si="326"/>
        <v/>
      </c>
      <c r="BC870" s="115" t="str">
        <f>IF(E870="","",_xlfn.XLOOKUP(E870,'Summarized Plan'!A:A,'Summarized Plan'!K:K))</f>
        <v/>
      </c>
    </row>
    <row r="871" spans="1:55" ht="14.4" customHeight="1">
      <c r="A871" s="190" t="str">
        <f>IF(L871="","",VLOOKUP(L871,'Truck Utilization'!B$3:C$300,2,FALSE))</f>
        <v/>
      </c>
      <c r="B871" s="191"/>
      <c r="C871" s="192" t="str">
        <f>IF($B871="","",VLOOKUP($B871,'DSR Attendance'!$A$3:$E$273,5,FALSE))</f>
        <v/>
      </c>
      <c r="D871" s="193"/>
      <c r="E871" s="637"/>
      <c r="F871" s="195"/>
      <c r="G871" s="195"/>
      <c r="H871" s="195"/>
      <c r="I871" s="196" t="str">
        <f>IF(E871="","",VLOOKUP(E871,'Summarized Plan'!A:B,2,0))</f>
        <v/>
      </c>
      <c r="J871" s="194"/>
      <c r="K871" s="194" t="s">
        <v>378</v>
      </c>
      <c r="L871" s="195"/>
      <c r="M871" s="194" t="str">
        <f t="shared" si="308"/>
        <v/>
      </c>
      <c r="N871" s="195" t="str">
        <f>IF(E871="","",VLOOKUP(E871,'Summarized Plan'!$A:$C,3,0))</f>
        <v/>
      </c>
      <c r="O871" s="195" t="str">
        <f>IF(E871="","",VLOOKUP(E871,'Summarized Plan'!$A:$G,7,0))</f>
        <v/>
      </c>
      <c r="P871" s="196"/>
      <c r="Q871" s="198">
        <f t="shared" si="309"/>
        <v>0</v>
      </c>
      <c r="R871" s="197" t="str">
        <f>IF($B871="","",VLOOKUP($Q871,'DSR Attendance'!$A$3:$D$179,4,FALSE))</f>
        <v/>
      </c>
      <c r="S871" s="197"/>
      <c r="T871" s="197">
        <f t="shared" si="310"/>
        <v>0</v>
      </c>
      <c r="U871" s="197">
        <f t="shared" si="311"/>
        <v>0</v>
      </c>
      <c r="V871" s="197" t="str">
        <f t="shared" si="312"/>
        <v/>
      </c>
      <c r="W871" s="197"/>
      <c r="X871" s="197" t="str">
        <f>_xlfn.IFNA(IF(L871="","",VLOOKUP(L871,'Truck Utilization'!B$3:D$147,3,FALSE)),"")</f>
        <v/>
      </c>
      <c r="Y871" s="197" t="str">
        <f>IF(X871="","",IF(E871="","",VLOOKUP(E871,'Summarized Plan'!$A:$E,5,0)))</f>
        <v/>
      </c>
      <c r="Z871" s="197">
        <f t="shared" si="313"/>
        <v>0</v>
      </c>
      <c r="AA871" s="197">
        <f t="shared" si="314"/>
        <v>0</v>
      </c>
      <c r="AB871" s="197" t="str">
        <f t="shared" si="315"/>
        <v/>
      </c>
      <c r="AC871" s="197"/>
      <c r="AD871" s="197">
        <f t="shared" si="316"/>
        <v>0</v>
      </c>
      <c r="AE871" s="197">
        <f t="shared" si="317"/>
        <v>0</v>
      </c>
      <c r="AF871" s="197" t="str">
        <f t="shared" si="318"/>
        <v/>
      </c>
      <c r="AG871" s="194"/>
      <c r="AH871" s="194"/>
      <c r="AI871" s="194"/>
      <c r="AJ871" s="193"/>
      <c r="AK871" s="199"/>
      <c r="AL871" s="194"/>
      <c r="AM871" s="115" t="e">
        <f t="shared" si="319"/>
        <v>#VALUE!</v>
      </c>
      <c r="AO871" s="11">
        <f t="shared" si="320"/>
        <v>0</v>
      </c>
      <c r="AP871" s="11" t="e">
        <f t="shared" si="321"/>
        <v>#N/A</v>
      </c>
      <c r="AQ871" s="11" t="str">
        <f t="shared" si="322"/>
        <v/>
      </c>
      <c r="AS871" s="202">
        <f t="shared" si="323"/>
        <v>0</v>
      </c>
      <c r="AT871" s="11" t="str">
        <f t="shared" si="324"/>
        <v/>
      </c>
      <c r="AW871" s="116"/>
      <c r="AX871" s="115" t="e">
        <f t="shared" si="325"/>
        <v>#VALUE!</v>
      </c>
      <c r="AY871" s="278" t="str">
        <f t="shared" si="326"/>
        <v/>
      </c>
      <c r="BC871" s="115" t="str">
        <f>IF(E871="","",_xlfn.XLOOKUP(E871,'Summarized Plan'!A:A,'Summarized Plan'!K:K))</f>
        <v/>
      </c>
    </row>
    <row r="872" spans="1:55" ht="14.4" customHeight="1">
      <c r="A872" s="190" t="str">
        <f>IF(L872="","",VLOOKUP(L872,'Truck Utilization'!B$3:C$300,2,FALSE))</f>
        <v/>
      </c>
      <c r="B872" s="191"/>
      <c r="C872" s="192" t="str">
        <f>IF($B872="","",VLOOKUP($B872,'DSR Attendance'!$A$3:$E$273,5,FALSE))</f>
        <v/>
      </c>
      <c r="D872" s="193"/>
      <c r="E872" s="637"/>
      <c r="F872" s="195"/>
      <c r="G872" s="195"/>
      <c r="H872" s="195"/>
      <c r="I872" s="196" t="str">
        <f>IF(E872="","",VLOOKUP(E872,'Summarized Plan'!A:B,2,0))</f>
        <v/>
      </c>
      <c r="J872" s="194"/>
      <c r="K872" s="194" t="s">
        <v>378</v>
      </c>
      <c r="L872" s="195"/>
      <c r="M872" s="194" t="str">
        <f t="shared" si="308"/>
        <v/>
      </c>
      <c r="N872" s="195" t="str">
        <f>IF(E872="","",VLOOKUP(E872,'Summarized Plan'!$A:$C,3,0))</f>
        <v/>
      </c>
      <c r="O872" s="195" t="str">
        <f>IF(E872="","",VLOOKUP(E872,'Summarized Plan'!$A:$G,7,0))</f>
        <v/>
      </c>
      <c r="P872" s="196"/>
      <c r="Q872" s="198">
        <f t="shared" si="309"/>
        <v>0</v>
      </c>
      <c r="R872" s="197" t="str">
        <f>IF($B872="","",VLOOKUP($Q872,'DSR Attendance'!$A$3:$D$179,4,FALSE))</f>
        <v/>
      </c>
      <c r="S872" s="197"/>
      <c r="T872" s="197">
        <f t="shared" si="310"/>
        <v>0</v>
      </c>
      <c r="U872" s="197">
        <f t="shared" si="311"/>
        <v>0</v>
      </c>
      <c r="V872" s="197" t="str">
        <f t="shared" si="312"/>
        <v/>
      </c>
      <c r="W872" s="197"/>
      <c r="X872" s="197" t="str">
        <f>_xlfn.IFNA(IF(L872="","",VLOOKUP(L872,'Truck Utilization'!B$3:D$147,3,FALSE)),"")</f>
        <v/>
      </c>
      <c r="Y872" s="197" t="str">
        <f>IF(X872="","",IF(E872="","",VLOOKUP(E872,'Summarized Plan'!$A:$E,5,0)))</f>
        <v/>
      </c>
      <c r="Z872" s="197">
        <f t="shared" si="313"/>
        <v>0</v>
      </c>
      <c r="AA872" s="197">
        <f t="shared" si="314"/>
        <v>0</v>
      </c>
      <c r="AB872" s="197" t="str">
        <f t="shared" si="315"/>
        <v/>
      </c>
      <c r="AC872" s="197"/>
      <c r="AD872" s="197">
        <f t="shared" si="316"/>
        <v>0</v>
      </c>
      <c r="AE872" s="197">
        <f t="shared" si="317"/>
        <v>0</v>
      </c>
      <c r="AF872" s="197" t="str">
        <f t="shared" si="318"/>
        <v/>
      </c>
      <c r="AG872" s="194"/>
      <c r="AH872" s="194"/>
      <c r="AI872" s="194"/>
      <c r="AJ872" s="193"/>
      <c r="AK872" s="199"/>
      <c r="AL872" s="194"/>
      <c r="AM872" s="115" t="e">
        <f t="shared" si="319"/>
        <v>#VALUE!</v>
      </c>
      <c r="AO872" s="11">
        <f t="shared" si="320"/>
        <v>0</v>
      </c>
      <c r="AP872" s="11" t="e">
        <f t="shared" si="321"/>
        <v>#N/A</v>
      </c>
      <c r="AQ872" s="11" t="str">
        <f t="shared" si="322"/>
        <v/>
      </c>
      <c r="AS872" s="202">
        <f t="shared" si="323"/>
        <v>0</v>
      </c>
      <c r="AT872" s="11" t="str">
        <f t="shared" si="324"/>
        <v/>
      </c>
      <c r="AW872" s="116"/>
      <c r="AX872" s="115" t="e">
        <f t="shared" si="325"/>
        <v>#VALUE!</v>
      </c>
      <c r="AY872" s="278" t="str">
        <f t="shared" si="326"/>
        <v/>
      </c>
      <c r="BC872" s="115" t="str">
        <f>IF(E872="","",_xlfn.XLOOKUP(E872,'Summarized Plan'!A:A,'Summarized Plan'!K:K))</f>
        <v/>
      </c>
    </row>
    <row r="873" spans="1:55" ht="14.4" customHeight="1">
      <c r="A873" s="190" t="str">
        <f>IF(L873="","",VLOOKUP(L873,'Truck Utilization'!B$3:C$300,2,FALSE))</f>
        <v/>
      </c>
      <c r="B873" s="191"/>
      <c r="C873" s="192" t="str">
        <f>IF($B873="","",VLOOKUP($B873,'DSR Attendance'!$A$3:$E$273,5,FALSE))</f>
        <v/>
      </c>
      <c r="D873" s="193"/>
      <c r="E873" s="637"/>
      <c r="F873" s="195"/>
      <c r="G873" s="195"/>
      <c r="H873" s="195"/>
      <c r="I873" s="196" t="str">
        <f>IF(E873="","",VLOOKUP(E873,'Summarized Plan'!A:B,2,0))</f>
        <v/>
      </c>
      <c r="J873" s="194"/>
      <c r="K873" s="194" t="s">
        <v>378</v>
      </c>
      <c r="L873" s="195"/>
      <c r="M873" s="194" t="str">
        <f t="shared" si="308"/>
        <v/>
      </c>
      <c r="N873" s="195" t="str">
        <f>IF(E873="","",VLOOKUP(E873,'Summarized Plan'!$A:$C,3,0))</f>
        <v/>
      </c>
      <c r="O873" s="195" t="str">
        <f>IF(E873="","",VLOOKUP(E873,'Summarized Plan'!$A:$G,7,0))</f>
        <v/>
      </c>
      <c r="P873" s="196"/>
      <c r="Q873" s="198">
        <f t="shared" si="309"/>
        <v>0</v>
      </c>
      <c r="R873" s="197" t="str">
        <f>IF($B873="","",VLOOKUP($Q873,'DSR Attendance'!$A$3:$D$179,4,FALSE))</f>
        <v/>
      </c>
      <c r="S873" s="197"/>
      <c r="T873" s="197">
        <f t="shared" si="310"/>
        <v>0</v>
      </c>
      <c r="U873" s="197">
        <f t="shared" si="311"/>
        <v>0</v>
      </c>
      <c r="V873" s="197" t="str">
        <f t="shared" si="312"/>
        <v/>
      </c>
      <c r="W873" s="197"/>
      <c r="X873" s="197" t="str">
        <f>_xlfn.IFNA(IF(L873="","",VLOOKUP(L873,'Truck Utilization'!B$3:D$147,3,FALSE)),"")</f>
        <v/>
      </c>
      <c r="Y873" s="197" t="str">
        <f>IF(X873="","",IF(E873="","",VLOOKUP(E873,'Summarized Plan'!$A:$E,5,0)))</f>
        <v/>
      </c>
      <c r="Z873" s="197">
        <f t="shared" si="313"/>
        <v>0</v>
      </c>
      <c r="AA873" s="197">
        <f t="shared" si="314"/>
        <v>0</v>
      </c>
      <c r="AB873" s="197" t="str">
        <f t="shared" si="315"/>
        <v/>
      </c>
      <c r="AC873" s="197"/>
      <c r="AD873" s="197">
        <f t="shared" si="316"/>
        <v>0</v>
      </c>
      <c r="AE873" s="197">
        <f t="shared" si="317"/>
        <v>0</v>
      </c>
      <c r="AF873" s="197" t="str">
        <f t="shared" si="318"/>
        <v/>
      </c>
      <c r="AG873" s="194"/>
      <c r="AH873" s="194"/>
      <c r="AI873" s="194"/>
      <c r="AJ873" s="193"/>
      <c r="AK873" s="199"/>
      <c r="AL873" s="194"/>
      <c r="AM873" s="115" t="e">
        <f t="shared" si="319"/>
        <v>#VALUE!</v>
      </c>
      <c r="AO873" s="11">
        <f t="shared" si="320"/>
        <v>0</v>
      </c>
      <c r="AP873" s="11" t="e">
        <f t="shared" si="321"/>
        <v>#N/A</v>
      </c>
      <c r="AQ873" s="11" t="str">
        <f t="shared" si="322"/>
        <v/>
      </c>
      <c r="AS873" s="202">
        <f t="shared" si="323"/>
        <v>0</v>
      </c>
      <c r="AT873" s="11" t="str">
        <f t="shared" si="324"/>
        <v/>
      </c>
      <c r="AW873" s="116"/>
      <c r="AX873" s="115" t="e">
        <f t="shared" si="325"/>
        <v>#VALUE!</v>
      </c>
      <c r="AY873" s="278" t="str">
        <f t="shared" si="326"/>
        <v/>
      </c>
      <c r="BC873" s="115" t="str">
        <f>IF(E873="","",_xlfn.XLOOKUP(E873,'Summarized Plan'!A:A,'Summarized Plan'!K:K))</f>
        <v/>
      </c>
    </row>
    <row r="874" spans="1:55" ht="14.4" customHeight="1">
      <c r="A874" s="190" t="str">
        <f>IF(L874="","",VLOOKUP(L874,'Truck Utilization'!B$3:C$300,2,FALSE))</f>
        <v/>
      </c>
      <c r="B874" s="191"/>
      <c r="C874" s="192" t="str">
        <f>IF($B874="","",VLOOKUP($B874,'DSR Attendance'!$A$3:$E$273,5,FALSE))</f>
        <v/>
      </c>
      <c r="D874" s="193"/>
      <c r="E874" s="637"/>
      <c r="F874" s="195"/>
      <c r="G874" s="195"/>
      <c r="H874" s="195"/>
      <c r="I874" s="196" t="str">
        <f>IF(E874="","",VLOOKUP(E874,'Summarized Plan'!A:B,2,0))</f>
        <v/>
      </c>
      <c r="J874" s="194"/>
      <c r="K874" s="194" t="s">
        <v>378</v>
      </c>
      <c r="L874" s="195"/>
      <c r="M874" s="194" t="str">
        <f t="shared" si="308"/>
        <v/>
      </c>
      <c r="N874" s="195" t="str">
        <f>IF(E874="","",VLOOKUP(E874,'Summarized Plan'!$A:$C,3,0))</f>
        <v/>
      </c>
      <c r="O874" s="195" t="str">
        <f>IF(E874="","",VLOOKUP(E874,'Summarized Plan'!$A:$G,7,0))</f>
        <v/>
      </c>
      <c r="P874" s="196"/>
      <c r="Q874" s="198">
        <f t="shared" si="309"/>
        <v>0</v>
      </c>
      <c r="R874" s="197" t="str">
        <f>IF($B874="","",VLOOKUP($Q874,'DSR Attendance'!$A$3:$D$179,4,FALSE))</f>
        <v/>
      </c>
      <c r="S874" s="197"/>
      <c r="T874" s="197">
        <f t="shared" si="310"/>
        <v>0</v>
      </c>
      <c r="U874" s="197">
        <f t="shared" si="311"/>
        <v>0</v>
      </c>
      <c r="V874" s="197" t="str">
        <f t="shared" si="312"/>
        <v/>
      </c>
      <c r="W874" s="197"/>
      <c r="X874" s="197" t="str">
        <f>_xlfn.IFNA(IF(L874="","",VLOOKUP(L874,'Truck Utilization'!B$3:D$147,3,FALSE)),"")</f>
        <v/>
      </c>
      <c r="Y874" s="197" t="str">
        <f>IF(X874="","",IF(E874="","",VLOOKUP(E874,'Summarized Plan'!$A:$E,5,0)))</f>
        <v/>
      </c>
      <c r="Z874" s="197">
        <f t="shared" si="313"/>
        <v>0</v>
      </c>
      <c r="AA874" s="197">
        <f t="shared" si="314"/>
        <v>0</v>
      </c>
      <c r="AB874" s="197" t="str">
        <f t="shared" si="315"/>
        <v/>
      </c>
      <c r="AC874" s="197"/>
      <c r="AD874" s="197">
        <f t="shared" si="316"/>
        <v>0</v>
      </c>
      <c r="AE874" s="197">
        <f t="shared" si="317"/>
        <v>0</v>
      </c>
      <c r="AF874" s="197" t="str">
        <f t="shared" si="318"/>
        <v/>
      </c>
      <c r="AG874" s="194"/>
      <c r="AH874" s="194"/>
      <c r="AI874" s="194"/>
      <c r="AJ874" s="193"/>
      <c r="AK874" s="199"/>
      <c r="AL874" s="194"/>
      <c r="AM874" s="115" t="e">
        <f t="shared" si="319"/>
        <v>#VALUE!</v>
      </c>
      <c r="AO874" s="11">
        <f t="shared" si="320"/>
        <v>0</v>
      </c>
      <c r="AP874" s="11" t="e">
        <f t="shared" si="321"/>
        <v>#N/A</v>
      </c>
      <c r="AQ874" s="11" t="str">
        <f t="shared" si="322"/>
        <v/>
      </c>
      <c r="AS874" s="202">
        <f t="shared" si="323"/>
        <v>0</v>
      </c>
      <c r="AT874" s="11" t="str">
        <f t="shared" si="324"/>
        <v/>
      </c>
      <c r="AW874" s="116"/>
      <c r="AX874" s="115" t="e">
        <f t="shared" si="325"/>
        <v>#VALUE!</v>
      </c>
      <c r="AY874" s="278" t="str">
        <f t="shared" si="326"/>
        <v/>
      </c>
      <c r="BC874" s="115" t="str">
        <f>IF(E874="","",_xlfn.XLOOKUP(E874,'Summarized Plan'!A:A,'Summarized Plan'!K:K))</f>
        <v/>
      </c>
    </row>
    <row r="875" spans="1:55" ht="14.4" customHeight="1">
      <c r="A875" s="190" t="str">
        <f>IF(L875="","",VLOOKUP(L875,'Truck Utilization'!B$3:C$300,2,FALSE))</f>
        <v/>
      </c>
      <c r="B875" s="191"/>
      <c r="C875" s="192" t="str">
        <f>IF($B875="","",VLOOKUP($B875,'DSR Attendance'!$A$3:$E$273,5,FALSE))</f>
        <v/>
      </c>
      <c r="D875" s="193"/>
      <c r="E875" s="637"/>
      <c r="F875" s="195"/>
      <c r="G875" s="195"/>
      <c r="H875" s="195"/>
      <c r="I875" s="196" t="str">
        <f>IF(E875="","",VLOOKUP(E875,'Summarized Plan'!A:B,2,0))</f>
        <v/>
      </c>
      <c r="J875" s="194"/>
      <c r="K875" s="194" t="s">
        <v>378</v>
      </c>
      <c r="L875" s="195"/>
      <c r="M875" s="194" t="str">
        <f t="shared" si="308"/>
        <v/>
      </c>
      <c r="N875" s="195" t="str">
        <f>IF(E875="","",VLOOKUP(E875,'Summarized Plan'!$A:$C,3,0))</f>
        <v/>
      </c>
      <c r="O875" s="195" t="str">
        <f>IF(E875="","",VLOOKUP(E875,'Summarized Plan'!$A:$G,7,0))</f>
        <v/>
      </c>
      <c r="P875" s="196"/>
      <c r="Q875" s="198">
        <f t="shared" si="309"/>
        <v>0</v>
      </c>
      <c r="R875" s="197" t="str">
        <f>IF($B875="","",VLOOKUP($Q875,'DSR Attendance'!$A$3:$D$179,4,FALSE))</f>
        <v/>
      </c>
      <c r="S875" s="197"/>
      <c r="T875" s="197">
        <f t="shared" si="310"/>
        <v>0</v>
      </c>
      <c r="U875" s="197">
        <f t="shared" si="311"/>
        <v>0</v>
      </c>
      <c r="V875" s="197" t="str">
        <f t="shared" si="312"/>
        <v/>
      </c>
      <c r="W875" s="197"/>
      <c r="X875" s="197" t="str">
        <f>_xlfn.IFNA(IF(L875="","",VLOOKUP(L875,'Truck Utilization'!B$3:D$147,3,FALSE)),"")</f>
        <v/>
      </c>
      <c r="Y875" s="197" t="str">
        <f>IF(X875="","",IF(E875="","",VLOOKUP(E875,'Summarized Plan'!$A:$E,5,0)))</f>
        <v/>
      </c>
      <c r="Z875" s="197">
        <f t="shared" si="313"/>
        <v>0</v>
      </c>
      <c r="AA875" s="197">
        <f t="shared" si="314"/>
        <v>0</v>
      </c>
      <c r="AB875" s="197" t="str">
        <f t="shared" si="315"/>
        <v/>
      </c>
      <c r="AC875" s="197"/>
      <c r="AD875" s="197">
        <f t="shared" si="316"/>
        <v>0</v>
      </c>
      <c r="AE875" s="197">
        <f t="shared" si="317"/>
        <v>0</v>
      </c>
      <c r="AF875" s="197" t="str">
        <f t="shared" si="318"/>
        <v/>
      </c>
      <c r="AG875" s="194"/>
      <c r="AH875" s="194"/>
      <c r="AI875" s="194"/>
      <c r="AJ875" s="193"/>
      <c r="AK875" s="199"/>
      <c r="AL875" s="194"/>
      <c r="AM875" s="115" t="e">
        <f t="shared" si="319"/>
        <v>#VALUE!</v>
      </c>
      <c r="AO875" s="11">
        <f t="shared" si="320"/>
        <v>0</v>
      </c>
      <c r="AP875" s="11" t="e">
        <f t="shared" si="321"/>
        <v>#N/A</v>
      </c>
      <c r="AQ875" s="11" t="str">
        <f t="shared" si="322"/>
        <v/>
      </c>
      <c r="AS875" s="202">
        <f t="shared" si="323"/>
        <v>0</v>
      </c>
      <c r="AT875" s="11" t="str">
        <f t="shared" si="324"/>
        <v/>
      </c>
      <c r="AW875" s="116"/>
      <c r="AX875" s="115" t="e">
        <f t="shared" si="325"/>
        <v>#VALUE!</v>
      </c>
      <c r="AY875" s="278" t="str">
        <f t="shared" si="326"/>
        <v/>
      </c>
      <c r="BC875" s="115" t="str">
        <f>IF(E875="","",_xlfn.XLOOKUP(E875,'Summarized Plan'!A:A,'Summarized Plan'!K:K))</f>
        <v/>
      </c>
    </row>
    <row r="876" spans="1:55" ht="14.4" customHeight="1">
      <c r="A876" s="190" t="str">
        <f>IF(L876="","",VLOOKUP(L876,'Truck Utilization'!B$3:C$300,2,FALSE))</f>
        <v/>
      </c>
      <c r="B876" s="191"/>
      <c r="C876" s="192" t="str">
        <f>IF($B876="","",VLOOKUP($B876,'DSR Attendance'!$A$3:$E$273,5,FALSE))</f>
        <v/>
      </c>
      <c r="D876" s="193"/>
      <c r="E876" s="637"/>
      <c r="F876" s="195"/>
      <c r="G876" s="195"/>
      <c r="H876" s="195"/>
      <c r="I876" s="196" t="str">
        <f>IF(E876="","",VLOOKUP(E876,'Summarized Plan'!A:B,2,0))</f>
        <v/>
      </c>
      <c r="J876" s="194"/>
      <c r="K876" s="194" t="s">
        <v>378</v>
      </c>
      <c r="L876" s="195"/>
      <c r="M876" s="194" t="str">
        <f t="shared" si="308"/>
        <v/>
      </c>
      <c r="N876" s="195" t="str">
        <f>IF(E876="","",VLOOKUP(E876,'Summarized Plan'!$A:$C,3,0))</f>
        <v/>
      </c>
      <c r="O876" s="195" t="str">
        <f>IF(E876="","",VLOOKUP(E876,'Summarized Plan'!$A:$G,7,0))</f>
        <v/>
      </c>
      <c r="P876" s="196"/>
      <c r="Q876" s="198">
        <f t="shared" si="309"/>
        <v>0</v>
      </c>
      <c r="R876" s="197" t="str">
        <f>IF($B876="","",VLOOKUP($Q876,'DSR Attendance'!$A$3:$D$179,4,FALSE))</f>
        <v/>
      </c>
      <c r="S876" s="197"/>
      <c r="T876" s="197">
        <f t="shared" si="310"/>
        <v>0</v>
      </c>
      <c r="U876" s="197">
        <f t="shared" si="311"/>
        <v>0</v>
      </c>
      <c r="V876" s="197" t="str">
        <f t="shared" si="312"/>
        <v/>
      </c>
      <c r="W876" s="197"/>
      <c r="X876" s="197" t="str">
        <f>_xlfn.IFNA(IF(L876="","",VLOOKUP(L876,'Truck Utilization'!B$3:D$147,3,FALSE)),"")</f>
        <v/>
      </c>
      <c r="Y876" s="197" t="str">
        <f>IF(X876="","",IF(E876="","",VLOOKUP(E876,'Summarized Plan'!$A:$E,5,0)))</f>
        <v/>
      </c>
      <c r="Z876" s="197">
        <f t="shared" si="313"/>
        <v>0</v>
      </c>
      <c r="AA876" s="197">
        <f t="shared" si="314"/>
        <v>0</v>
      </c>
      <c r="AB876" s="197" t="str">
        <f t="shared" si="315"/>
        <v/>
      </c>
      <c r="AC876" s="197"/>
      <c r="AD876" s="197">
        <f t="shared" si="316"/>
        <v>0</v>
      </c>
      <c r="AE876" s="197">
        <f t="shared" si="317"/>
        <v>0</v>
      </c>
      <c r="AF876" s="197" t="str">
        <f t="shared" si="318"/>
        <v/>
      </c>
      <c r="AG876" s="194"/>
      <c r="AH876" s="194"/>
      <c r="AI876" s="194"/>
      <c r="AJ876" s="193"/>
      <c r="AK876" s="199"/>
      <c r="AL876" s="194"/>
      <c r="AM876" s="115" t="e">
        <f t="shared" si="319"/>
        <v>#VALUE!</v>
      </c>
      <c r="AO876" s="11">
        <f t="shared" si="320"/>
        <v>0</v>
      </c>
      <c r="AP876" s="11" t="e">
        <f t="shared" si="321"/>
        <v>#N/A</v>
      </c>
      <c r="AQ876" s="11" t="str">
        <f t="shared" si="322"/>
        <v/>
      </c>
      <c r="AS876" s="202">
        <f t="shared" si="323"/>
        <v>0</v>
      </c>
      <c r="AT876" s="11" t="str">
        <f t="shared" si="324"/>
        <v/>
      </c>
      <c r="AW876" s="116"/>
      <c r="AX876" s="115" t="e">
        <f t="shared" si="325"/>
        <v>#VALUE!</v>
      </c>
      <c r="AY876" s="278" t="str">
        <f t="shared" si="326"/>
        <v/>
      </c>
      <c r="BC876" s="115" t="str">
        <f>IF(E876="","",_xlfn.XLOOKUP(E876,'Summarized Plan'!A:A,'Summarized Plan'!K:K))</f>
        <v/>
      </c>
    </row>
    <row r="877" spans="1:55" ht="14.4" customHeight="1">
      <c r="A877" s="190" t="str">
        <f>IF(L877="","",VLOOKUP(L877,'Truck Utilization'!B$3:C$300,2,FALSE))</f>
        <v/>
      </c>
      <c r="B877" s="191"/>
      <c r="C877" s="192" t="str">
        <f>IF($B877="","",VLOOKUP($B877,'DSR Attendance'!$A$3:$E$273,5,FALSE))</f>
        <v/>
      </c>
      <c r="D877" s="193"/>
      <c r="E877" s="637"/>
      <c r="F877" s="195"/>
      <c r="G877" s="195"/>
      <c r="H877" s="195"/>
      <c r="I877" s="196" t="str">
        <f>IF(E877="","",VLOOKUP(E877,'Summarized Plan'!A:B,2,0))</f>
        <v/>
      </c>
      <c r="J877" s="194"/>
      <c r="K877" s="194" t="s">
        <v>378</v>
      </c>
      <c r="L877" s="195"/>
      <c r="M877" s="194" t="str">
        <f t="shared" si="308"/>
        <v/>
      </c>
      <c r="N877" s="195" t="str">
        <f>IF(E877="","",VLOOKUP(E877,'Summarized Plan'!$A:$C,3,0))</f>
        <v/>
      </c>
      <c r="O877" s="195" t="str">
        <f>IF(E877="","",VLOOKUP(E877,'Summarized Plan'!$A:$G,7,0))</f>
        <v/>
      </c>
      <c r="P877" s="196"/>
      <c r="Q877" s="198">
        <f t="shared" si="309"/>
        <v>0</v>
      </c>
      <c r="R877" s="197" t="str">
        <f>IF($B877="","",VLOOKUP($Q877,'DSR Attendance'!$A$3:$D$179,4,FALSE))</f>
        <v/>
      </c>
      <c r="S877" s="197"/>
      <c r="T877" s="197">
        <f t="shared" si="310"/>
        <v>0</v>
      </c>
      <c r="U877" s="197">
        <f t="shared" si="311"/>
        <v>0</v>
      </c>
      <c r="V877" s="197" t="str">
        <f t="shared" si="312"/>
        <v/>
      </c>
      <c r="W877" s="197"/>
      <c r="X877" s="197" t="str">
        <f>_xlfn.IFNA(IF(L877="","",VLOOKUP(L877,'Truck Utilization'!B$3:D$147,3,FALSE)),"")</f>
        <v/>
      </c>
      <c r="Y877" s="197" t="str">
        <f>IF(X877="","",IF(E877="","",VLOOKUP(E877,'Summarized Plan'!$A:$E,5,0)))</f>
        <v/>
      </c>
      <c r="Z877" s="197">
        <f t="shared" si="313"/>
        <v>0</v>
      </c>
      <c r="AA877" s="197">
        <f t="shared" si="314"/>
        <v>0</v>
      </c>
      <c r="AB877" s="197" t="str">
        <f t="shared" si="315"/>
        <v/>
      </c>
      <c r="AC877" s="197"/>
      <c r="AD877" s="197">
        <f t="shared" si="316"/>
        <v>0</v>
      </c>
      <c r="AE877" s="197">
        <f t="shared" si="317"/>
        <v>0</v>
      </c>
      <c r="AF877" s="197" t="str">
        <f t="shared" si="318"/>
        <v/>
      </c>
      <c r="AG877" s="194"/>
      <c r="AH877" s="194"/>
      <c r="AI877" s="194"/>
      <c r="AJ877" s="193"/>
      <c r="AK877" s="199"/>
      <c r="AL877" s="194"/>
      <c r="AM877" s="115" t="e">
        <f t="shared" si="319"/>
        <v>#VALUE!</v>
      </c>
      <c r="AO877" s="11">
        <f t="shared" si="320"/>
        <v>0</v>
      </c>
      <c r="AP877" s="11" t="e">
        <f t="shared" si="321"/>
        <v>#N/A</v>
      </c>
      <c r="AQ877" s="11" t="str">
        <f t="shared" si="322"/>
        <v/>
      </c>
      <c r="AS877" s="202">
        <f t="shared" si="323"/>
        <v>0</v>
      </c>
      <c r="AT877" s="11" t="str">
        <f t="shared" si="324"/>
        <v/>
      </c>
      <c r="AW877" s="116"/>
      <c r="AX877" s="115" t="e">
        <f t="shared" si="325"/>
        <v>#VALUE!</v>
      </c>
      <c r="AY877" s="278" t="str">
        <f t="shared" si="326"/>
        <v/>
      </c>
      <c r="BC877" s="115" t="str">
        <f>IF(E877="","",_xlfn.XLOOKUP(E877,'Summarized Plan'!A:A,'Summarized Plan'!K:K))</f>
        <v/>
      </c>
    </row>
    <row r="878" spans="1:55" ht="14.4" customHeight="1">
      <c r="A878" s="190" t="str">
        <f>IF(L878="","",VLOOKUP(L878,'Truck Utilization'!B$3:C$300,2,FALSE))</f>
        <v/>
      </c>
      <c r="B878" s="191"/>
      <c r="C878" s="192" t="str">
        <f>IF($B878="","",VLOOKUP($B878,'DSR Attendance'!$A$3:$E$273,5,FALSE))</f>
        <v/>
      </c>
      <c r="D878" s="193"/>
      <c r="E878" s="637"/>
      <c r="F878" s="195"/>
      <c r="G878" s="195"/>
      <c r="H878" s="195"/>
      <c r="I878" s="196" t="str">
        <f>IF(E878="","",VLOOKUP(E878,'Summarized Plan'!A:B,2,0))</f>
        <v/>
      </c>
      <c r="J878" s="194"/>
      <c r="K878" s="194" t="s">
        <v>378</v>
      </c>
      <c r="L878" s="195"/>
      <c r="M878" s="194" t="str">
        <f t="shared" si="308"/>
        <v/>
      </c>
      <c r="N878" s="195" t="str">
        <f>IF(E878="","",VLOOKUP(E878,'Summarized Plan'!$A:$C,3,0))</f>
        <v/>
      </c>
      <c r="O878" s="195" t="str">
        <f>IF(E878="","",VLOOKUP(E878,'Summarized Plan'!$A:$G,7,0))</f>
        <v/>
      </c>
      <c r="P878" s="196"/>
      <c r="Q878" s="198">
        <f t="shared" si="309"/>
        <v>0</v>
      </c>
      <c r="R878" s="197" t="str">
        <f>IF($B878="","",VLOOKUP($Q878,'DSR Attendance'!$A$3:$D$179,4,FALSE))</f>
        <v/>
      </c>
      <c r="S878" s="197"/>
      <c r="T878" s="197">
        <f t="shared" si="310"/>
        <v>0</v>
      </c>
      <c r="U878" s="197">
        <f t="shared" si="311"/>
        <v>0</v>
      </c>
      <c r="V878" s="197" t="str">
        <f t="shared" si="312"/>
        <v/>
      </c>
      <c r="W878" s="197"/>
      <c r="X878" s="197" t="str">
        <f>_xlfn.IFNA(IF(L878="","",VLOOKUP(L878,'Truck Utilization'!B$3:D$147,3,FALSE)),"")</f>
        <v/>
      </c>
      <c r="Y878" s="197" t="str">
        <f>IF(X878="","",IF(E878="","",VLOOKUP(E878,'Summarized Plan'!$A:$E,5,0)))</f>
        <v/>
      </c>
      <c r="Z878" s="197">
        <f t="shared" si="313"/>
        <v>0</v>
      </c>
      <c r="AA878" s="197">
        <f t="shared" si="314"/>
        <v>0</v>
      </c>
      <c r="AB878" s="197" t="str">
        <f t="shared" si="315"/>
        <v/>
      </c>
      <c r="AC878" s="197"/>
      <c r="AD878" s="197">
        <f t="shared" si="316"/>
        <v>0</v>
      </c>
      <c r="AE878" s="197">
        <f t="shared" si="317"/>
        <v>0</v>
      </c>
      <c r="AF878" s="197" t="str">
        <f t="shared" si="318"/>
        <v/>
      </c>
      <c r="AG878" s="194"/>
      <c r="AH878" s="194"/>
      <c r="AI878" s="194"/>
      <c r="AJ878" s="193"/>
      <c r="AK878" s="199"/>
      <c r="AL878" s="194"/>
      <c r="AM878" s="115" t="e">
        <f t="shared" si="319"/>
        <v>#VALUE!</v>
      </c>
      <c r="AO878" s="11">
        <f t="shared" si="320"/>
        <v>0</v>
      </c>
      <c r="AP878" s="11" t="e">
        <f t="shared" si="321"/>
        <v>#N/A</v>
      </c>
      <c r="AQ878" s="11" t="str">
        <f t="shared" si="322"/>
        <v/>
      </c>
      <c r="AS878" s="202">
        <f t="shared" si="323"/>
        <v>0</v>
      </c>
      <c r="AT878" s="11" t="str">
        <f t="shared" si="324"/>
        <v/>
      </c>
      <c r="AW878" s="116"/>
      <c r="AX878" s="115" t="e">
        <f t="shared" si="325"/>
        <v>#VALUE!</v>
      </c>
      <c r="AY878" s="278" t="str">
        <f t="shared" si="326"/>
        <v/>
      </c>
      <c r="BC878" s="115" t="str">
        <f>IF(E878="","",_xlfn.XLOOKUP(E878,'Summarized Plan'!A:A,'Summarized Plan'!K:K))</f>
        <v/>
      </c>
    </row>
    <row r="879" spans="1:55" ht="14.4" customHeight="1">
      <c r="A879" s="190" t="str">
        <f>IF(L879="","",VLOOKUP(L879,'Truck Utilization'!B$3:C$300,2,FALSE))</f>
        <v/>
      </c>
      <c r="B879" s="191"/>
      <c r="C879" s="192" t="str">
        <f>IF($B879="","",VLOOKUP($B879,'DSR Attendance'!$A$3:$E$273,5,FALSE))</f>
        <v/>
      </c>
      <c r="D879" s="193"/>
      <c r="E879" s="637"/>
      <c r="F879" s="195"/>
      <c r="G879" s="195"/>
      <c r="H879" s="195"/>
      <c r="I879" s="196" t="str">
        <f>IF(E879="","",VLOOKUP(E879,'Summarized Plan'!A:B,2,0))</f>
        <v/>
      </c>
      <c r="J879" s="194"/>
      <c r="K879" s="194" t="s">
        <v>378</v>
      </c>
      <c r="L879" s="195"/>
      <c r="M879" s="194" t="str">
        <f t="shared" si="308"/>
        <v/>
      </c>
      <c r="N879" s="195" t="str">
        <f>IF(E879="","",VLOOKUP(E879,'Summarized Plan'!$A:$C,3,0))</f>
        <v/>
      </c>
      <c r="O879" s="195" t="str">
        <f>IF(E879="","",VLOOKUP(E879,'Summarized Plan'!$A:$G,7,0))</f>
        <v/>
      </c>
      <c r="P879" s="196"/>
      <c r="Q879" s="198">
        <f t="shared" si="309"/>
        <v>0</v>
      </c>
      <c r="R879" s="197" t="str">
        <f>IF($B879="","",VLOOKUP($Q879,'DSR Attendance'!$A$3:$D$179,4,FALSE))</f>
        <v/>
      </c>
      <c r="S879" s="197"/>
      <c r="T879" s="197">
        <f t="shared" si="310"/>
        <v>0</v>
      </c>
      <c r="U879" s="197">
        <f t="shared" si="311"/>
        <v>0</v>
      </c>
      <c r="V879" s="197" t="str">
        <f t="shared" si="312"/>
        <v/>
      </c>
      <c r="W879" s="197"/>
      <c r="X879" s="197" t="str">
        <f>_xlfn.IFNA(IF(L879="","",VLOOKUP(L879,'Truck Utilization'!B$3:D$147,3,FALSE)),"")</f>
        <v/>
      </c>
      <c r="Y879" s="197" t="str">
        <f>IF(X879="","",IF(E879="","",VLOOKUP(E879,'Summarized Plan'!$A:$E,5,0)))</f>
        <v/>
      </c>
      <c r="Z879" s="197">
        <f t="shared" si="313"/>
        <v>0</v>
      </c>
      <c r="AA879" s="197">
        <f t="shared" si="314"/>
        <v>0</v>
      </c>
      <c r="AB879" s="197" t="str">
        <f t="shared" si="315"/>
        <v/>
      </c>
      <c r="AC879" s="197"/>
      <c r="AD879" s="197">
        <f t="shared" si="316"/>
        <v>0</v>
      </c>
      <c r="AE879" s="197">
        <f t="shared" si="317"/>
        <v>0</v>
      </c>
      <c r="AF879" s="197" t="str">
        <f t="shared" si="318"/>
        <v/>
      </c>
      <c r="AG879" s="194"/>
      <c r="AH879" s="194"/>
      <c r="AI879" s="194"/>
      <c r="AJ879" s="193"/>
      <c r="AK879" s="199"/>
      <c r="AL879" s="194"/>
      <c r="AM879" s="115" t="e">
        <f t="shared" si="319"/>
        <v>#VALUE!</v>
      </c>
      <c r="AO879" s="11">
        <f t="shared" si="320"/>
        <v>0</v>
      </c>
      <c r="AP879" s="11" t="e">
        <f t="shared" si="321"/>
        <v>#N/A</v>
      </c>
      <c r="AQ879" s="11" t="str">
        <f t="shared" si="322"/>
        <v/>
      </c>
      <c r="AS879" s="202">
        <f t="shared" si="323"/>
        <v>0</v>
      </c>
      <c r="AT879" s="11" t="str">
        <f t="shared" si="324"/>
        <v/>
      </c>
      <c r="AW879" s="116"/>
      <c r="AX879" s="115" t="e">
        <f t="shared" si="325"/>
        <v>#VALUE!</v>
      </c>
      <c r="AY879" s="278" t="str">
        <f t="shared" si="326"/>
        <v/>
      </c>
      <c r="BC879" s="115" t="str">
        <f>IF(E879="","",_xlfn.XLOOKUP(E879,'Summarized Plan'!A:A,'Summarized Plan'!K:K))</f>
        <v/>
      </c>
    </row>
    <row r="880" spans="1:55" ht="14.4" customHeight="1">
      <c r="A880" s="190" t="str">
        <f>IF(L880="","",VLOOKUP(L880,'Truck Utilization'!B$3:C$300,2,FALSE))</f>
        <v/>
      </c>
      <c r="B880" s="191"/>
      <c r="C880" s="192" t="str">
        <f>IF($B880="","",VLOOKUP($B880,'DSR Attendance'!$A$3:$E$273,5,FALSE))</f>
        <v/>
      </c>
      <c r="D880" s="193"/>
      <c r="E880" s="637"/>
      <c r="F880" s="195"/>
      <c r="G880" s="195"/>
      <c r="H880" s="195"/>
      <c r="I880" s="196" t="str">
        <f>IF(E880="","",VLOOKUP(E880,'Summarized Plan'!A:B,2,0))</f>
        <v/>
      </c>
      <c r="J880" s="194"/>
      <c r="K880" s="194" t="s">
        <v>378</v>
      </c>
      <c r="L880" s="195"/>
      <c r="M880" s="194" t="str">
        <f t="shared" si="308"/>
        <v/>
      </c>
      <c r="N880" s="195" t="str">
        <f>IF(E880="","",VLOOKUP(E880,'Summarized Plan'!$A:$C,3,0))</f>
        <v/>
      </c>
      <c r="O880" s="195" t="str">
        <f>IF(E880="","",VLOOKUP(E880,'Summarized Plan'!$A:$G,7,0))</f>
        <v/>
      </c>
      <c r="P880" s="196"/>
      <c r="Q880" s="198">
        <f t="shared" si="309"/>
        <v>0</v>
      </c>
      <c r="R880" s="197" t="str">
        <f>IF($B880="","",VLOOKUP($Q880,'DSR Attendance'!$A$3:$D$179,4,FALSE))</f>
        <v/>
      </c>
      <c r="S880" s="197"/>
      <c r="T880" s="197">
        <f t="shared" si="310"/>
        <v>0</v>
      </c>
      <c r="U880" s="197">
        <f t="shared" si="311"/>
        <v>0</v>
      </c>
      <c r="V880" s="197" t="str">
        <f t="shared" si="312"/>
        <v/>
      </c>
      <c r="W880" s="197"/>
      <c r="X880" s="197" t="str">
        <f>_xlfn.IFNA(IF(L880="","",VLOOKUP(L880,'Truck Utilization'!B$3:D$147,3,FALSE)),"")</f>
        <v/>
      </c>
      <c r="Y880" s="197" t="str">
        <f>IF(X880="","",IF(E880="","",VLOOKUP(E880,'Summarized Plan'!$A:$E,5,0)))</f>
        <v/>
      </c>
      <c r="Z880" s="197">
        <f t="shared" si="313"/>
        <v>0</v>
      </c>
      <c r="AA880" s="197">
        <f t="shared" si="314"/>
        <v>0</v>
      </c>
      <c r="AB880" s="197" t="str">
        <f t="shared" si="315"/>
        <v/>
      </c>
      <c r="AC880" s="197"/>
      <c r="AD880" s="197">
        <f t="shared" si="316"/>
        <v>0</v>
      </c>
      <c r="AE880" s="197">
        <f t="shared" si="317"/>
        <v>0</v>
      </c>
      <c r="AF880" s="197" t="str">
        <f t="shared" si="318"/>
        <v/>
      </c>
      <c r="AG880" s="194"/>
      <c r="AH880" s="194"/>
      <c r="AI880" s="194"/>
      <c r="AJ880" s="193"/>
      <c r="AK880" s="199"/>
      <c r="AL880" s="194"/>
      <c r="AM880" s="115" t="e">
        <f t="shared" si="319"/>
        <v>#VALUE!</v>
      </c>
      <c r="AO880" s="11">
        <f t="shared" si="320"/>
        <v>0</v>
      </c>
      <c r="AP880" s="11" t="e">
        <f t="shared" si="321"/>
        <v>#N/A</v>
      </c>
      <c r="AQ880" s="11" t="str">
        <f t="shared" si="322"/>
        <v/>
      </c>
      <c r="AS880" s="202">
        <f t="shared" si="323"/>
        <v>0</v>
      </c>
      <c r="AT880" s="11" t="str">
        <f t="shared" si="324"/>
        <v/>
      </c>
      <c r="AW880" s="116"/>
      <c r="AX880" s="115" t="e">
        <f t="shared" si="325"/>
        <v>#VALUE!</v>
      </c>
      <c r="AY880" s="278" t="str">
        <f t="shared" si="326"/>
        <v/>
      </c>
      <c r="BC880" s="115" t="str">
        <f>IF(E880="","",_xlfn.XLOOKUP(E880,'Summarized Plan'!A:A,'Summarized Plan'!K:K))</f>
        <v/>
      </c>
    </row>
    <row r="881" spans="1:55" ht="14.4" customHeight="1">
      <c r="A881" s="190" t="str">
        <f>IF(L881="","",VLOOKUP(L881,'Truck Utilization'!B$3:C$300,2,FALSE))</f>
        <v/>
      </c>
      <c r="B881" s="191"/>
      <c r="C881" s="192" t="str">
        <f>IF($B881="","",VLOOKUP($B881,'DSR Attendance'!$A$3:$E$273,5,FALSE))</f>
        <v/>
      </c>
      <c r="D881" s="193"/>
      <c r="E881" s="637"/>
      <c r="F881" s="195"/>
      <c r="G881" s="195"/>
      <c r="H881" s="195"/>
      <c r="I881" s="196" t="str">
        <f>IF(E881="","",VLOOKUP(E881,'Summarized Plan'!A:B,2,0))</f>
        <v/>
      </c>
      <c r="J881" s="194"/>
      <c r="K881" s="194" t="s">
        <v>378</v>
      </c>
      <c r="L881" s="195"/>
      <c r="M881" s="194" t="str">
        <f t="shared" si="308"/>
        <v/>
      </c>
      <c r="N881" s="195" t="str">
        <f>IF(E881="","",VLOOKUP(E881,'Summarized Plan'!$A:$C,3,0))</f>
        <v/>
      </c>
      <c r="O881" s="195" t="str">
        <f>IF(E881="","",VLOOKUP(E881,'Summarized Plan'!$A:$G,7,0))</f>
        <v/>
      </c>
      <c r="P881" s="196"/>
      <c r="Q881" s="198">
        <f t="shared" si="309"/>
        <v>0</v>
      </c>
      <c r="R881" s="197" t="str">
        <f>IF($B881="","",VLOOKUP($Q881,'DSR Attendance'!$A$3:$D$179,4,FALSE))</f>
        <v/>
      </c>
      <c r="S881" s="197"/>
      <c r="T881" s="197">
        <f t="shared" si="310"/>
        <v>0</v>
      </c>
      <c r="U881" s="197">
        <f t="shared" si="311"/>
        <v>0</v>
      </c>
      <c r="V881" s="197" t="str">
        <f t="shared" si="312"/>
        <v/>
      </c>
      <c r="W881" s="197"/>
      <c r="X881" s="197" t="str">
        <f>_xlfn.IFNA(IF(L881="","",VLOOKUP(L881,'Truck Utilization'!B$3:D$147,3,FALSE)),"")</f>
        <v/>
      </c>
      <c r="Y881" s="197" t="str">
        <f>IF(X881="","",IF(E881="","",VLOOKUP(E881,'Summarized Plan'!$A:$E,5,0)))</f>
        <v/>
      </c>
      <c r="Z881" s="197">
        <f t="shared" si="313"/>
        <v>0</v>
      </c>
      <c r="AA881" s="197">
        <f t="shared" si="314"/>
        <v>0</v>
      </c>
      <c r="AB881" s="197" t="str">
        <f t="shared" si="315"/>
        <v/>
      </c>
      <c r="AC881" s="197"/>
      <c r="AD881" s="197">
        <f t="shared" si="316"/>
        <v>0</v>
      </c>
      <c r="AE881" s="197">
        <f t="shared" si="317"/>
        <v>0</v>
      </c>
      <c r="AF881" s="197" t="str">
        <f t="shared" si="318"/>
        <v/>
      </c>
      <c r="AG881" s="194"/>
      <c r="AH881" s="194"/>
      <c r="AI881" s="194"/>
      <c r="AJ881" s="193"/>
      <c r="AK881" s="199"/>
      <c r="AL881" s="194"/>
      <c r="AM881" s="115" t="e">
        <f t="shared" si="319"/>
        <v>#VALUE!</v>
      </c>
      <c r="AO881" s="11">
        <f t="shared" si="320"/>
        <v>0</v>
      </c>
      <c r="AP881" s="11" t="e">
        <f t="shared" si="321"/>
        <v>#N/A</v>
      </c>
      <c r="AQ881" s="11" t="str">
        <f t="shared" si="322"/>
        <v/>
      </c>
      <c r="AS881" s="202">
        <f t="shared" si="323"/>
        <v>0</v>
      </c>
      <c r="AT881" s="11" t="str">
        <f t="shared" si="324"/>
        <v/>
      </c>
      <c r="AW881" s="116"/>
      <c r="AX881" s="115" t="e">
        <f t="shared" si="325"/>
        <v>#VALUE!</v>
      </c>
      <c r="AY881" s="278" t="str">
        <f t="shared" si="326"/>
        <v/>
      </c>
      <c r="BC881" s="115" t="str">
        <f>IF(E881="","",_xlfn.XLOOKUP(E881,'Summarized Plan'!A:A,'Summarized Plan'!K:K))</f>
        <v/>
      </c>
    </row>
    <row r="882" spans="1:55" ht="14.4" customHeight="1">
      <c r="A882" s="190" t="str">
        <f>IF(L882="","",VLOOKUP(L882,'Truck Utilization'!B$3:C$300,2,FALSE))</f>
        <v/>
      </c>
      <c r="B882" s="191"/>
      <c r="C882" s="192" t="str">
        <f>IF($B882="","",VLOOKUP($B882,'DSR Attendance'!$A$3:$E$273,5,FALSE))</f>
        <v/>
      </c>
      <c r="D882" s="193"/>
      <c r="E882" s="637"/>
      <c r="F882" s="195"/>
      <c r="G882" s="195"/>
      <c r="H882" s="195"/>
      <c r="I882" s="196" t="str">
        <f>IF(E882="","",VLOOKUP(E882,'Summarized Plan'!A:B,2,0))</f>
        <v/>
      </c>
      <c r="J882" s="194"/>
      <c r="K882" s="194" t="s">
        <v>378</v>
      </c>
      <c r="L882" s="195"/>
      <c r="M882" s="194" t="str">
        <f t="shared" si="308"/>
        <v/>
      </c>
      <c r="N882" s="195" t="str">
        <f>IF(E882="","",VLOOKUP(E882,'Summarized Plan'!$A:$C,3,0))</f>
        <v/>
      </c>
      <c r="O882" s="195" t="str">
        <f>IF(E882="","",VLOOKUP(E882,'Summarized Plan'!$A:$G,7,0))</f>
        <v/>
      </c>
      <c r="P882" s="196"/>
      <c r="Q882" s="198">
        <f t="shared" si="309"/>
        <v>0</v>
      </c>
      <c r="R882" s="197" t="str">
        <f>IF($B882="","",VLOOKUP($Q882,'DSR Attendance'!$A$3:$D$179,4,FALSE))</f>
        <v/>
      </c>
      <c r="S882" s="197"/>
      <c r="T882" s="197">
        <f t="shared" si="310"/>
        <v>0</v>
      </c>
      <c r="U882" s="197">
        <f t="shared" si="311"/>
        <v>0</v>
      </c>
      <c r="V882" s="197" t="str">
        <f t="shared" si="312"/>
        <v/>
      </c>
      <c r="W882" s="197"/>
      <c r="X882" s="197" t="str">
        <f>_xlfn.IFNA(IF(L882="","",VLOOKUP(L882,'Truck Utilization'!B$3:D$147,3,FALSE)),"")</f>
        <v/>
      </c>
      <c r="Y882" s="197" t="str">
        <f>IF(X882="","",IF(E882="","",VLOOKUP(E882,'Summarized Plan'!$A:$E,5,0)))</f>
        <v/>
      </c>
      <c r="Z882" s="197">
        <f t="shared" si="313"/>
        <v>0</v>
      </c>
      <c r="AA882" s="197">
        <f t="shared" si="314"/>
        <v>0</v>
      </c>
      <c r="AB882" s="197" t="str">
        <f t="shared" si="315"/>
        <v/>
      </c>
      <c r="AC882" s="197"/>
      <c r="AD882" s="197">
        <f t="shared" si="316"/>
        <v>0</v>
      </c>
      <c r="AE882" s="197">
        <f t="shared" si="317"/>
        <v>0</v>
      </c>
      <c r="AF882" s="197" t="str">
        <f t="shared" si="318"/>
        <v/>
      </c>
      <c r="AG882" s="194"/>
      <c r="AH882" s="194"/>
      <c r="AI882" s="194"/>
      <c r="AJ882" s="193"/>
      <c r="AK882" s="199"/>
      <c r="AL882" s="194"/>
      <c r="AM882" s="115" t="e">
        <f t="shared" si="319"/>
        <v>#VALUE!</v>
      </c>
      <c r="AO882" s="11">
        <f t="shared" si="320"/>
        <v>0</v>
      </c>
      <c r="AP882" s="11" t="e">
        <f t="shared" si="321"/>
        <v>#N/A</v>
      </c>
      <c r="AQ882" s="11" t="str">
        <f t="shared" si="322"/>
        <v/>
      </c>
      <c r="AS882" s="202">
        <f t="shared" si="323"/>
        <v>0</v>
      </c>
      <c r="AT882" s="11" t="str">
        <f t="shared" si="324"/>
        <v/>
      </c>
      <c r="AW882" s="116"/>
      <c r="AX882" s="115" t="e">
        <f t="shared" si="325"/>
        <v>#VALUE!</v>
      </c>
      <c r="AY882" s="278" t="str">
        <f t="shared" si="326"/>
        <v/>
      </c>
      <c r="BC882" s="115" t="str">
        <f>IF(E882="","",_xlfn.XLOOKUP(E882,'Summarized Plan'!A:A,'Summarized Plan'!K:K))</f>
        <v/>
      </c>
    </row>
    <row r="883" spans="1:55" ht="14.4" customHeight="1">
      <c r="A883" s="190" t="str">
        <f>IF(L883="","",VLOOKUP(L883,'Truck Utilization'!B$3:C$300,2,FALSE))</f>
        <v/>
      </c>
      <c r="B883" s="191"/>
      <c r="C883" s="192" t="str">
        <f>IF($B883="","",VLOOKUP($B883,'DSR Attendance'!$A$3:$E$273,5,FALSE))</f>
        <v/>
      </c>
      <c r="D883" s="193"/>
      <c r="E883" s="637"/>
      <c r="F883" s="195"/>
      <c r="G883" s="195"/>
      <c r="H883" s="195"/>
      <c r="I883" s="196" t="str">
        <f>IF(E883="","",VLOOKUP(E883,'Summarized Plan'!A:B,2,0))</f>
        <v/>
      </c>
      <c r="J883" s="194"/>
      <c r="K883" s="194" t="s">
        <v>378</v>
      </c>
      <c r="L883" s="195"/>
      <c r="M883" s="194" t="str">
        <f t="shared" si="308"/>
        <v/>
      </c>
      <c r="N883" s="195" t="str">
        <f>IF(E883="","",VLOOKUP(E883,'Summarized Plan'!$A:$C,3,0))</f>
        <v/>
      </c>
      <c r="O883" s="195" t="str">
        <f>IF(E883="","",VLOOKUP(E883,'Summarized Plan'!$A:$G,7,0))</f>
        <v/>
      </c>
      <c r="P883" s="196"/>
      <c r="Q883" s="198">
        <f t="shared" si="309"/>
        <v>0</v>
      </c>
      <c r="R883" s="197" t="str">
        <f>IF($B883="","",VLOOKUP($Q883,'DSR Attendance'!$A$3:$D$179,4,FALSE))</f>
        <v/>
      </c>
      <c r="S883" s="197"/>
      <c r="T883" s="197">
        <f t="shared" si="310"/>
        <v>0</v>
      </c>
      <c r="U883" s="197">
        <f t="shared" si="311"/>
        <v>0</v>
      </c>
      <c r="V883" s="197" t="str">
        <f t="shared" si="312"/>
        <v/>
      </c>
      <c r="W883" s="197"/>
      <c r="X883" s="197" t="str">
        <f>_xlfn.IFNA(IF(L883="","",VLOOKUP(L883,'Truck Utilization'!B$3:D$147,3,FALSE)),"")</f>
        <v/>
      </c>
      <c r="Y883" s="197" t="str">
        <f>IF(X883="","",IF(E883="","",VLOOKUP(E883,'Summarized Plan'!$A:$E,5,0)))</f>
        <v/>
      </c>
      <c r="Z883" s="197">
        <f t="shared" si="313"/>
        <v>0</v>
      </c>
      <c r="AA883" s="197">
        <f t="shared" si="314"/>
        <v>0</v>
      </c>
      <c r="AB883" s="197" t="str">
        <f t="shared" si="315"/>
        <v/>
      </c>
      <c r="AC883" s="197"/>
      <c r="AD883" s="197">
        <f t="shared" si="316"/>
        <v>0</v>
      </c>
      <c r="AE883" s="197">
        <f t="shared" si="317"/>
        <v>0</v>
      </c>
      <c r="AF883" s="197" t="str">
        <f t="shared" si="318"/>
        <v/>
      </c>
      <c r="AG883" s="194"/>
      <c r="AH883" s="194"/>
      <c r="AI883" s="194"/>
      <c r="AJ883" s="193"/>
      <c r="AK883" s="199"/>
      <c r="AL883" s="194"/>
      <c r="AM883" s="115" t="e">
        <f t="shared" si="319"/>
        <v>#VALUE!</v>
      </c>
      <c r="AO883" s="11">
        <f t="shared" si="320"/>
        <v>0</v>
      </c>
      <c r="AP883" s="11" t="e">
        <f t="shared" si="321"/>
        <v>#N/A</v>
      </c>
      <c r="AQ883" s="11" t="str">
        <f t="shared" si="322"/>
        <v/>
      </c>
      <c r="AS883" s="202">
        <f t="shared" si="323"/>
        <v>0</v>
      </c>
      <c r="AT883" s="11" t="str">
        <f t="shared" si="324"/>
        <v/>
      </c>
      <c r="AW883" s="116"/>
      <c r="AX883" s="115" t="e">
        <f t="shared" si="325"/>
        <v>#VALUE!</v>
      </c>
      <c r="AY883" s="278" t="str">
        <f t="shared" si="326"/>
        <v/>
      </c>
      <c r="BC883" s="115" t="str">
        <f>IF(E883="","",_xlfn.XLOOKUP(E883,'Summarized Plan'!A:A,'Summarized Plan'!K:K))</f>
        <v/>
      </c>
    </row>
    <row r="884" spans="1:55" ht="14.4" customHeight="1">
      <c r="A884" s="190" t="str">
        <f>IF(L884="","",VLOOKUP(L884,'Truck Utilization'!B$3:C$300,2,FALSE))</f>
        <v/>
      </c>
      <c r="B884" s="191"/>
      <c r="C884" s="192" t="str">
        <f>IF($B884="","",VLOOKUP($B884,'DSR Attendance'!$A$3:$E$273,5,FALSE))</f>
        <v/>
      </c>
      <c r="D884" s="193"/>
      <c r="E884" s="637"/>
      <c r="F884" s="195"/>
      <c r="G884" s="195"/>
      <c r="H884" s="195"/>
      <c r="I884" s="196" t="str">
        <f>IF(E884="","",VLOOKUP(E884,'Summarized Plan'!A:B,2,0))</f>
        <v/>
      </c>
      <c r="J884" s="194"/>
      <c r="K884" s="194" t="s">
        <v>378</v>
      </c>
      <c r="L884" s="195"/>
      <c r="M884" s="194" t="str">
        <f t="shared" si="308"/>
        <v/>
      </c>
      <c r="N884" s="195" t="str">
        <f>IF(E884="","",VLOOKUP(E884,'Summarized Plan'!$A:$C,3,0))</f>
        <v/>
      </c>
      <c r="O884" s="195" t="str">
        <f>IF(E884="","",VLOOKUP(E884,'Summarized Plan'!$A:$G,7,0))</f>
        <v/>
      </c>
      <c r="P884" s="196"/>
      <c r="Q884" s="198">
        <f t="shared" si="309"/>
        <v>0</v>
      </c>
      <c r="R884" s="197" t="str">
        <f>IF($B884="","",VLOOKUP($Q884,'DSR Attendance'!$A$3:$D$179,4,FALSE))</f>
        <v/>
      </c>
      <c r="S884" s="197"/>
      <c r="T884" s="197">
        <f t="shared" si="310"/>
        <v>0</v>
      </c>
      <c r="U884" s="197">
        <f t="shared" si="311"/>
        <v>0</v>
      </c>
      <c r="V884" s="197" t="str">
        <f t="shared" si="312"/>
        <v/>
      </c>
      <c r="W884" s="197"/>
      <c r="X884" s="197" t="str">
        <f>_xlfn.IFNA(IF(L884="","",VLOOKUP(L884,'Truck Utilization'!B$3:D$147,3,FALSE)),"")</f>
        <v/>
      </c>
      <c r="Y884" s="197" t="str">
        <f>IF(X884="","",IF(E884="","",VLOOKUP(E884,'Summarized Plan'!$A:$E,5,0)))</f>
        <v/>
      </c>
      <c r="Z884" s="197">
        <f t="shared" si="313"/>
        <v>0</v>
      </c>
      <c r="AA884" s="197">
        <f t="shared" si="314"/>
        <v>0</v>
      </c>
      <c r="AB884" s="197" t="str">
        <f t="shared" si="315"/>
        <v/>
      </c>
      <c r="AC884" s="197"/>
      <c r="AD884" s="197">
        <f t="shared" si="316"/>
        <v>0</v>
      </c>
      <c r="AE884" s="197">
        <f t="shared" si="317"/>
        <v>0</v>
      </c>
      <c r="AF884" s="197" t="str">
        <f t="shared" si="318"/>
        <v/>
      </c>
      <c r="AG884" s="194"/>
      <c r="AH884" s="194"/>
      <c r="AI884" s="194"/>
      <c r="AJ884" s="193"/>
      <c r="AK884" s="199"/>
      <c r="AL884" s="194"/>
      <c r="AM884" s="115" t="e">
        <f t="shared" si="319"/>
        <v>#VALUE!</v>
      </c>
      <c r="AO884" s="11">
        <f t="shared" si="320"/>
        <v>0</v>
      </c>
      <c r="AP884" s="11" t="e">
        <f t="shared" si="321"/>
        <v>#N/A</v>
      </c>
      <c r="AQ884" s="11" t="str">
        <f t="shared" si="322"/>
        <v/>
      </c>
      <c r="AS884" s="202">
        <f t="shared" si="323"/>
        <v>0</v>
      </c>
      <c r="AT884" s="11" t="str">
        <f t="shared" si="324"/>
        <v/>
      </c>
      <c r="AW884" s="116"/>
      <c r="AX884" s="115" t="e">
        <f t="shared" si="325"/>
        <v>#VALUE!</v>
      </c>
      <c r="AY884" s="278" t="str">
        <f t="shared" si="326"/>
        <v/>
      </c>
      <c r="BC884" s="115" t="str">
        <f>IF(E884="","",_xlfn.XLOOKUP(E884,'Summarized Plan'!A:A,'Summarized Plan'!K:K))</f>
        <v/>
      </c>
    </row>
    <row r="885" spans="1:55" ht="14.4" customHeight="1">
      <c r="A885" s="190" t="str">
        <f>IF(L885="","",VLOOKUP(L885,'Truck Utilization'!B$3:C$300,2,FALSE))</f>
        <v/>
      </c>
      <c r="B885" s="191"/>
      <c r="C885" s="192" t="str">
        <f>IF($B885="","",VLOOKUP($B885,'DSR Attendance'!$A$3:$E$273,5,FALSE))</f>
        <v/>
      </c>
      <c r="D885" s="193"/>
      <c r="E885" s="637"/>
      <c r="F885" s="195"/>
      <c r="G885" s="195"/>
      <c r="H885" s="195"/>
      <c r="I885" s="196" t="str">
        <f>IF(E885="","",VLOOKUP(E885,'Summarized Plan'!A:B,2,0))</f>
        <v/>
      </c>
      <c r="J885" s="194"/>
      <c r="K885" s="194" t="s">
        <v>378</v>
      </c>
      <c r="L885" s="195"/>
      <c r="M885" s="194" t="str">
        <f t="shared" si="308"/>
        <v/>
      </c>
      <c r="N885" s="195" t="str">
        <f>IF(E885="","",VLOOKUP(E885,'Summarized Plan'!$A:$C,3,0))</f>
        <v/>
      </c>
      <c r="O885" s="195" t="str">
        <f>IF(E885="","",VLOOKUP(E885,'Summarized Plan'!$A:$G,7,0))</f>
        <v/>
      </c>
      <c r="P885" s="196"/>
      <c r="Q885" s="198">
        <f t="shared" si="309"/>
        <v>0</v>
      </c>
      <c r="R885" s="197" t="str">
        <f>IF($B885="","",VLOOKUP($Q885,'DSR Attendance'!$A$3:$D$179,4,FALSE))</f>
        <v/>
      </c>
      <c r="S885" s="197"/>
      <c r="T885" s="197">
        <f t="shared" si="310"/>
        <v>0</v>
      </c>
      <c r="U885" s="197">
        <f t="shared" si="311"/>
        <v>0</v>
      </c>
      <c r="V885" s="197" t="str">
        <f t="shared" si="312"/>
        <v/>
      </c>
      <c r="W885" s="197"/>
      <c r="X885" s="197" t="str">
        <f>_xlfn.IFNA(IF(L885="","",VLOOKUP(L885,'Truck Utilization'!B$3:D$147,3,FALSE)),"")</f>
        <v/>
      </c>
      <c r="Y885" s="197" t="str">
        <f>IF(X885="","",IF(E885="","",VLOOKUP(E885,'Summarized Plan'!$A:$E,5,0)))</f>
        <v/>
      </c>
      <c r="Z885" s="197">
        <f t="shared" si="313"/>
        <v>0</v>
      </c>
      <c r="AA885" s="197">
        <f t="shared" si="314"/>
        <v>0</v>
      </c>
      <c r="AB885" s="197" t="str">
        <f t="shared" si="315"/>
        <v/>
      </c>
      <c r="AC885" s="197"/>
      <c r="AD885" s="197">
        <f t="shared" si="316"/>
        <v>0</v>
      </c>
      <c r="AE885" s="197">
        <f t="shared" si="317"/>
        <v>0</v>
      </c>
      <c r="AF885" s="197" t="str">
        <f t="shared" si="318"/>
        <v/>
      </c>
      <c r="AG885" s="194"/>
      <c r="AH885" s="194"/>
      <c r="AI885" s="194"/>
      <c r="AJ885" s="193"/>
      <c r="AK885" s="199"/>
      <c r="AL885" s="194"/>
      <c r="AM885" s="115" t="e">
        <f t="shared" si="319"/>
        <v>#VALUE!</v>
      </c>
      <c r="AO885" s="11">
        <f t="shared" si="320"/>
        <v>0</v>
      </c>
      <c r="AP885" s="11" t="e">
        <f t="shared" si="321"/>
        <v>#N/A</v>
      </c>
      <c r="AQ885" s="11" t="str">
        <f t="shared" si="322"/>
        <v/>
      </c>
      <c r="AS885" s="202">
        <f t="shared" si="323"/>
        <v>0</v>
      </c>
      <c r="AT885" s="11" t="str">
        <f t="shared" si="324"/>
        <v/>
      </c>
      <c r="AW885" s="116"/>
      <c r="AX885" s="115" t="e">
        <f t="shared" si="325"/>
        <v>#VALUE!</v>
      </c>
      <c r="AY885" s="278" t="str">
        <f t="shared" si="326"/>
        <v/>
      </c>
      <c r="BC885" s="115" t="str">
        <f>IF(E885="","",_xlfn.XLOOKUP(E885,'Summarized Plan'!A:A,'Summarized Plan'!K:K))</f>
        <v/>
      </c>
    </row>
    <row r="886" spans="1:55" ht="14.4" customHeight="1">
      <c r="A886" s="190" t="str">
        <f>IF(L886="","",VLOOKUP(L886,'Truck Utilization'!B$3:C$300,2,FALSE))</f>
        <v/>
      </c>
      <c r="B886" s="191"/>
      <c r="C886" s="192" t="str">
        <f>IF($B886="","",VLOOKUP($B886,'DSR Attendance'!$A$3:$E$273,5,FALSE))</f>
        <v/>
      </c>
      <c r="D886" s="193"/>
      <c r="E886" s="637"/>
      <c r="F886" s="195"/>
      <c r="G886" s="195"/>
      <c r="H886" s="195"/>
      <c r="I886" s="196" t="str">
        <f>IF(E886="","",VLOOKUP(E886,'Summarized Plan'!A:B,2,0))</f>
        <v/>
      </c>
      <c r="J886" s="194"/>
      <c r="K886" s="194" t="s">
        <v>378</v>
      </c>
      <c r="L886" s="195"/>
      <c r="M886" s="194" t="str">
        <f t="shared" si="308"/>
        <v/>
      </c>
      <c r="N886" s="195" t="str">
        <f>IF(E886="","",VLOOKUP(E886,'Summarized Plan'!$A:$C,3,0))</f>
        <v/>
      </c>
      <c r="O886" s="195" t="str">
        <f>IF(E886="","",VLOOKUP(E886,'Summarized Plan'!$A:$G,7,0))</f>
        <v/>
      </c>
      <c r="P886" s="196"/>
      <c r="Q886" s="198">
        <f t="shared" si="309"/>
        <v>0</v>
      </c>
      <c r="R886" s="197" t="str">
        <f>IF($B886="","",VLOOKUP($Q886,'DSR Attendance'!$A$3:$D$179,4,FALSE))</f>
        <v/>
      </c>
      <c r="S886" s="197"/>
      <c r="T886" s="197">
        <f t="shared" si="310"/>
        <v>0</v>
      </c>
      <c r="U886" s="197">
        <f t="shared" si="311"/>
        <v>0</v>
      </c>
      <c r="V886" s="197" t="str">
        <f t="shared" si="312"/>
        <v/>
      </c>
      <c r="W886" s="197"/>
      <c r="X886" s="197" t="str">
        <f>_xlfn.IFNA(IF(L886="","",VLOOKUP(L886,'Truck Utilization'!B$3:D$147,3,FALSE)),"")</f>
        <v/>
      </c>
      <c r="Y886" s="197" t="str">
        <f>IF(X886="","",IF(E886="","",VLOOKUP(E886,'Summarized Plan'!$A:$E,5,0)))</f>
        <v/>
      </c>
      <c r="Z886" s="197">
        <f t="shared" si="313"/>
        <v>0</v>
      </c>
      <c r="AA886" s="197">
        <f t="shared" si="314"/>
        <v>0</v>
      </c>
      <c r="AB886" s="197" t="str">
        <f t="shared" si="315"/>
        <v/>
      </c>
      <c r="AC886" s="197"/>
      <c r="AD886" s="197">
        <f t="shared" si="316"/>
        <v>0</v>
      </c>
      <c r="AE886" s="197">
        <f t="shared" si="317"/>
        <v>0</v>
      </c>
      <c r="AF886" s="197" t="str">
        <f t="shared" si="318"/>
        <v/>
      </c>
      <c r="AG886" s="194"/>
      <c r="AH886" s="194"/>
      <c r="AI886" s="194"/>
      <c r="AJ886" s="193"/>
      <c r="AK886" s="199"/>
      <c r="AL886" s="194"/>
      <c r="AM886" s="115" t="e">
        <f t="shared" si="319"/>
        <v>#VALUE!</v>
      </c>
      <c r="AO886" s="11">
        <f t="shared" si="320"/>
        <v>0</v>
      </c>
      <c r="AP886" s="11" t="e">
        <f t="shared" si="321"/>
        <v>#N/A</v>
      </c>
      <c r="AQ886" s="11" t="str">
        <f t="shared" si="322"/>
        <v/>
      </c>
      <c r="AS886" s="202">
        <f t="shared" si="323"/>
        <v>0</v>
      </c>
      <c r="AT886" s="11" t="str">
        <f t="shared" si="324"/>
        <v/>
      </c>
      <c r="AW886" s="116"/>
      <c r="AX886" s="115" t="e">
        <f t="shared" si="325"/>
        <v>#VALUE!</v>
      </c>
      <c r="AY886" s="278" t="str">
        <f t="shared" si="326"/>
        <v/>
      </c>
      <c r="BC886" s="115" t="str">
        <f>IF(E886="","",_xlfn.XLOOKUP(E886,'Summarized Plan'!A:A,'Summarized Plan'!K:K))</f>
        <v/>
      </c>
    </row>
    <row r="887" spans="1:55" ht="14.4" customHeight="1">
      <c r="A887" s="190" t="str">
        <f>IF(L887="","",VLOOKUP(L887,'Truck Utilization'!B$3:C$300,2,FALSE))</f>
        <v/>
      </c>
      <c r="B887" s="191"/>
      <c r="C887" s="192" t="str">
        <f>IF($B887="","",VLOOKUP($B887,'DSR Attendance'!$A$3:$E$273,5,FALSE))</f>
        <v/>
      </c>
      <c r="D887" s="193"/>
      <c r="E887" s="637"/>
      <c r="F887" s="195"/>
      <c r="G887" s="195"/>
      <c r="H887" s="195"/>
      <c r="I887" s="196" t="str">
        <f>IF(E887="","",VLOOKUP(E887,'Summarized Plan'!A:B,2,0))</f>
        <v/>
      </c>
      <c r="J887" s="194"/>
      <c r="K887" s="194" t="s">
        <v>378</v>
      </c>
      <c r="L887" s="195"/>
      <c r="M887" s="194" t="str">
        <f t="shared" si="308"/>
        <v/>
      </c>
      <c r="N887" s="195" t="str">
        <f>IF(E887="","",VLOOKUP(E887,'Summarized Plan'!$A:$C,3,0))</f>
        <v/>
      </c>
      <c r="O887" s="195" t="str">
        <f>IF(E887="","",VLOOKUP(E887,'Summarized Plan'!$A:$G,7,0))</f>
        <v/>
      </c>
      <c r="P887" s="196"/>
      <c r="Q887" s="198">
        <f t="shared" si="309"/>
        <v>0</v>
      </c>
      <c r="R887" s="197" t="str">
        <f>IF($B887="","",VLOOKUP($Q887,'DSR Attendance'!$A$3:$D$179,4,FALSE))</f>
        <v/>
      </c>
      <c r="S887" s="197"/>
      <c r="T887" s="197">
        <f t="shared" si="310"/>
        <v>0</v>
      </c>
      <c r="U887" s="197">
        <f t="shared" si="311"/>
        <v>0</v>
      </c>
      <c r="V887" s="197" t="str">
        <f t="shared" si="312"/>
        <v/>
      </c>
      <c r="W887" s="197"/>
      <c r="X887" s="197" t="str">
        <f>_xlfn.IFNA(IF(L887="","",VLOOKUP(L887,'Truck Utilization'!B$3:D$147,3,FALSE)),"")</f>
        <v/>
      </c>
      <c r="Y887" s="197" t="str">
        <f>IF(X887="","",IF(E887="","",VLOOKUP(E887,'Summarized Plan'!$A:$E,5,0)))</f>
        <v/>
      </c>
      <c r="Z887" s="197">
        <f t="shared" si="313"/>
        <v>0</v>
      </c>
      <c r="AA887" s="197">
        <f t="shared" si="314"/>
        <v>0</v>
      </c>
      <c r="AB887" s="197" t="str">
        <f t="shared" si="315"/>
        <v/>
      </c>
      <c r="AC887" s="197"/>
      <c r="AD887" s="197">
        <f t="shared" si="316"/>
        <v>0</v>
      </c>
      <c r="AE887" s="197">
        <f t="shared" si="317"/>
        <v>0</v>
      </c>
      <c r="AF887" s="197" t="str">
        <f t="shared" si="318"/>
        <v/>
      </c>
      <c r="AG887" s="194"/>
      <c r="AH887" s="194"/>
      <c r="AI887" s="194"/>
      <c r="AJ887" s="193"/>
      <c r="AK887" s="199"/>
      <c r="AL887" s="194"/>
      <c r="AM887" s="115" t="e">
        <f t="shared" si="319"/>
        <v>#VALUE!</v>
      </c>
      <c r="AO887" s="11">
        <f t="shared" si="320"/>
        <v>0</v>
      </c>
      <c r="AP887" s="11" t="e">
        <f t="shared" si="321"/>
        <v>#N/A</v>
      </c>
      <c r="AQ887" s="11" t="str">
        <f t="shared" si="322"/>
        <v/>
      </c>
      <c r="AS887" s="202">
        <f t="shared" si="323"/>
        <v>0</v>
      </c>
      <c r="AT887" s="11" t="str">
        <f t="shared" si="324"/>
        <v/>
      </c>
      <c r="AW887" s="116"/>
      <c r="AX887" s="115" t="e">
        <f t="shared" si="325"/>
        <v>#VALUE!</v>
      </c>
      <c r="AY887" s="278" t="str">
        <f t="shared" si="326"/>
        <v/>
      </c>
      <c r="BC887" s="115" t="str">
        <f>IF(E887="","",_xlfn.XLOOKUP(E887,'Summarized Plan'!A:A,'Summarized Plan'!K:K))</f>
        <v/>
      </c>
    </row>
    <row r="888" spans="1:55" ht="14.4" customHeight="1">
      <c r="A888" s="190" t="str">
        <f>IF(L888="","",VLOOKUP(L888,'Truck Utilization'!B$3:C$300,2,FALSE))</f>
        <v/>
      </c>
      <c r="B888" s="191"/>
      <c r="C888" s="192" t="str">
        <f>IF($B888="","",VLOOKUP($B888,'DSR Attendance'!$A$3:$E$273,5,FALSE))</f>
        <v/>
      </c>
      <c r="D888" s="193"/>
      <c r="E888" s="637"/>
      <c r="F888" s="195"/>
      <c r="G888" s="195"/>
      <c r="H888" s="195"/>
      <c r="I888" s="196" t="str">
        <f>IF(E888="","",VLOOKUP(E888,'Summarized Plan'!A:B,2,0))</f>
        <v/>
      </c>
      <c r="J888" s="194"/>
      <c r="K888" s="194" t="s">
        <v>378</v>
      </c>
      <c r="L888" s="195"/>
      <c r="M888" s="194" t="str">
        <f t="shared" si="308"/>
        <v/>
      </c>
      <c r="N888" s="195" t="str">
        <f>IF(E888="","",VLOOKUP(E888,'Summarized Plan'!$A:$C,3,0))</f>
        <v/>
      </c>
      <c r="O888" s="195" t="str">
        <f>IF(E888="","",VLOOKUP(E888,'Summarized Plan'!$A:$G,7,0))</f>
        <v/>
      </c>
      <c r="P888" s="196"/>
      <c r="Q888" s="198">
        <f t="shared" si="309"/>
        <v>0</v>
      </c>
      <c r="R888" s="197" t="str">
        <f>IF($B888="","",VLOOKUP($Q888,'DSR Attendance'!$A$3:$D$179,4,FALSE))</f>
        <v/>
      </c>
      <c r="S888" s="197"/>
      <c r="T888" s="197">
        <f t="shared" si="310"/>
        <v>0</v>
      </c>
      <c r="U888" s="197">
        <f t="shared" si="311"/>
        <v>0</v>
      </c>
      <c r="V888" s="197" t="str">
        <f t="shared" si="312"/>
        <v/>
      </c>
      <c r="W888" s="197"/>
      <c r="X888" s="197" t="str">
        <f>_xlfn.IFNA(IF(L888="","",VLOOKUP(L888,'Truck Utilization'!B$3:D$147,3,FALSE)),"")</f>
        <v/>
      </c>
      <c r="Y888" s="197" t="str">
        <f>IF(X888="","",IF(E888="","",VLOOKUP(E888,'Summarized Plan'!$A:$E,5,0)))</f>
        <v/>
      </c>
      <c r="Z888" s="197">
        <f t="shared" si="313"/>
        <v>0</v>
      </c>
      <c r="AA888" s="197">
        <f t="shared" si="314"/>
        <v>0</v>
      </c>
      <c r="AB888" s="197" t="str">
        <f t="shared" si="315"/>
        <v/>
      </c>
      <c r="AC888" s="197"/>
      <c r="AD888" s="197">
        <f t="shared" si="316"/>
        <v>0</v>
      </c>
      <c r="AE888" s="197">
        <f t="shared" si="317"/>
        <v>0</v>
      </c>
      <c r="AF888" s="197" t="str">
        <f t="shared" si="318"/>
        <v/>
      </c>
      <c r="AG888" s="194"/>
      <c r="AH888" s="194"/>
      <c r="AI888" s="194"/>
      <c r="AJ888" s="193"/>
      <c r="AK888" s="199"/>
      <c r="AL888" s="194"/>
      <c r="AM888" s="115" t="e">
        <f t="shared" si="319"/>
        <v>#VALUE!</v>
      </c>
      <c r="AO888" s="11">
        <f t="shared" si="320"/>
        <v>0</v>
      </c>
      <c r="AP888" s="11" t="e">
        <f t="shared" si="321"/>
        <v>#N/A</v>
      </c>
      <c r="AQ888" s="11" t="str">
        <f t="shared" si="322"/>
        <v/>
      </c>
      <c r="AS888" s="202">
        <f t="shared" si="323"/>
        <v>0</v>
      </c>
      <c r="AT888" s="11" t="str">
        <f t="shared" si="324"/>
        <v/>
      </c>
      <c r="AW888" s="116"/>
      <c r="AX888" s="115" t="e">
        <f t="shared" si="325"/>
        <v>#VALUE!</v>
      </c>
      <c r="AY888" s="278" t="str">
        <f t="shared" si="326"/>
        <v/>
      </c>
      <c r="BC888" s="115" t="str">
        <f>IF(E888="","",_xlfn.XLOOKUP(E888,'Summarized Plan'!A:A,'Summarized Plan'!K:K))</f>
        <v/>
      </c>
    </row>
    <row r="889" spans="1:55" ht="14.4" customHeight="1">
      <c r="A889" s="190" t="str">
        <f>IF(L889="","",VLOOKUP(L889,'Truck Utilization'!B$3:C$300,2,FALSE))</f>
        <v/>
      </c>
      <c r="B889" s="191"/>
      <c r="C889" s="192" t="str">
        <f>IF($B889="","",VLOOKUP($B889,'DSR Attendance'!$A$3:$E$273,5,FALSE))</f>
        <v/>
      </c>
      <c r="D889" s="193"/>
      <c r="E889" s="637"/>
      <c r="F889" s="195"/>
      <c r="G889" s="195"/>
      <c r="H889" s="195"/>
      <c r="I889" s="196" t="str">
        <f>IF(E889="","",VLOOKUP(E889,'Summarized Plan'!A:B,2,0))</f>
        <v/>
      </c>
      <c r="J889" s="194"/>
      <c r="K889" s="194" t="s">
        <v>378</v>
      </c>
      <c r="L889" s="195"/>
      <c r="M889" s="194" t="str">
        <f t="shared" si="308"/>
        <v/>
      </c>
      <c r="N889" s="195" t="str">
        <f>IF(E889="","",VLOOKUP(E889,'Summarized Plan'!$A:$C,3,0))</f>
        <v/>
      </c>
      <c r="O889" s="195" t="str">
        <f>IF(E889="","",VLOOKUP(E889,'Summarized Plan'!$A:$G,7,0))</f>
        <v/>
      </c>
      <c r="P889" s="196"/>
      <c r="Q889" s="198">
        <f t="shared" si="309"/>
        <v>0</v>
      </c>
      <c r="R889" s="197" t="str">
        <f>IF($B889="","",VLOOKUP($Q889,'DSR Attendance'!$A$3:$D$179,4,FALSE))</f>
        <v/>
      </c>
      <c r="S889" s="197"/>
      <c r="T889" s="197">
        <f t="shared" si="310"/>
        <v>0</v>
      </c>
      <c r="U889" s="197">
        <f t="shared" si="311"/>
        <v>0</v>
      </c>
      <c r="V889" s="197" t="str">
        <f t="shared" si="312"/>
        <v/>
      </c>
      <c r="W889" s="197"/>
      <c r="X889" s="197" t="str">
        <f>_xlfn.IFNA(IF(L889="","",VLOOKUP(L889,'Truck Utilization'!B$3:D$147,3,FALSE)),"")</f>
        <v/>
      </c>
      <c r="Y889" s="197" t="str">
        <f>IF(X889="","",IF(E889="","",VLOOKUP(E889,'Summarized Plan'!$A:$E,5,0)))</f>
        <v/>
      </c>
      <c r="Z889" s="197">
        <f t="shared" si="313"/>
        <v>0</v>
      </c>
      <c r="AA889" s="197">
        <f t="shared" si="314"/>
        <v>0</v>
      </c>
      <c r="AB889" s="197" t="str">
        <f t="shared" si="315"/>
        <v/>
      </c>
      <c r="AC889" s="197"/>
      <c r="AD889" s="197">
        <f t="shared" si="316"/>
        <v>0</v>
      </c>
      <c r="AE889" s="197">
        <f t="shared" si="317"/>
        <v>0</v>
      </c>
      <c r="AF889" s="197" t="str">
        <f t="shared" si="318"/>
        <v/>
      </c>
      <c r="AG889" s="194"/>
      <c r="AH889" s="194"/>
      <c r="AI889" s="194"/>
      <c r="AJ889" s="193"/>
      <c r="AK889" s="199"/>
      <c r="AL889" s="194"/>
      <c r="AM889" s="115" t="e">
        <f t="shared" si="319"/>
        <v>#VALUE!</v>
      </c>
      <c r="AO889" s="11">
        <f t="shared" si="320"/>
        <v>0</v>
      </c>
      <c r="AP889" s="11" t="e">
        <f t="shared" si="321"/>
        <v>#N/A</v>
      </c>
      <c r="AQ889" s="11" t="str">
        <f t="shared" si="322"/>
        <v/>
      </c>
      <c r="AS889" s="202">
        <f t="shared" si="323"/>
        <v>0</v>
      </c>
      <c r="AT889" s="11" t="str">
        <f t="shared" si="324"/>
        <v/>
      </c>
      <c r="AW889" s="116"/>
      <c r="AX889" s="115" t="e">
        <f t="shared" si="325"/>
        <v>#VALUE!</v>
      </c>
      <c r="AY889" s="278" t="str">
        <f t="shared" si="326"/>
        <v/>
      </c>
      <c r="BC889" s="115" t="str">
        <f>IF(E889="","",_xlfn.XLOOKUP(E889,'Summarized Plan'!A:A,'Summarized Plan'!K:K))</f>
        <v/>
      </c>
    </row>
    <row r="890" spans="1:55" ht="14.4" customHeight="1">
      <c r="A890" s="190" t="str">
        <f>IF(L890="","",VLOOKUP(L890,'Truck Utilization'!B$3:C$300,2,FALSE))</f>
        <v/>
      </c>
      <c r="B890" s="191"/>
      <c r="C890" s="192" t="str">
        <f>IF($B890="","",VLOOKUP($B890,'DSR Attendance'!$A$3:$E$273,5,FALSE))</f>
        <v/>
      </c>
      <c r="D890" s="193"/>
      <c r="E890" s="637"/>
      <c r="F890" s="195"/>
      <c r="G890" s="195"/>
      <c r="H890" s="195"/>
      <c r="I890" s="196" t="str">
        <f>IF(E890="","",VLOOKUP(E890,'Summarized Plan'!A:B,2,0))</f>
        <v/>
      </c>
      <c r="J890" s="194"/>
      <c r="K890" s="194" t="s">
        <v>378</v>
      </c>
      <c r="L890" s="195"/>
      <c r="M890" s="194" t="str">
        <f t="shared" si="308"/>
        <v/>
      </c>
      <c r="N890" s="195" t="str">
        <f>IF(E890="","",VLOOKUP(E890,'Summarized Plan'!$A:$C,3,0))</f>
        <v/>
      </c>
      <c r="O890" s="195" t="str">
        <f>IF(E890="","",VLOOKUP(E890,'Summarized Plan'!$A:$G,7,0))</f>
        <v/>
      </c>
      <c r="P890" s="196"/>
      <c r="Q890" s="198">
        <f t="shared" si="309"/>
        <v>0</v>
      </c>
      <c r="R890" s="197" t="str">
        <f>IF($B890="","",VLOOKUP($Q890,'DSR Attendance'!$A$3:$D$179,4,FALSE))</f>
        <v/>
      </c>
      <c r="S890" s="197"/>
      <c r="T890" s="197">
        <f t="shared" si="310"/>
        <v>0</v>
      </c>
      <c r="U890" s="197">
        <f t="shared" si="311"/>
        <v>0</v>
      </c>
      <c r="V890" s="197" t="str">
        <f t="shared" si="312"/>
        <v/>
      </c>
      <c r="W890" s="197"/>
      <c r="X890" s="197" t="str">
        <f>_xlfn.IFNA(IF(L890="","",VLOOKUP(L890,'Truck Utilization'!B$3:D$147,3,FALSE)),"")</f>
        <v/>
      </c>
      <c r="Y890" s="197" t="str">
        <f>IF(X890="","",IF(E890="","",VLOOKUP(E890,'Summarized Plan'!$A:$E,5,0)))</f>
        <v/>
      </c>
      <c r="Z890" s="197">
        <f t="shared" si="313"/>
        <v>0</v>
      </c>
      <c r="AA890" s="197">
        <f t="shared" si="314"/>
        <v>0</v>
      </c>
      <c r="AB890" s="197" t="str">
        <f t="shared" si="315"/>
        <v/>
      </c>
      <c r="AC890" s="197"/>
      <c r="AD890" s="197">
        <f t="shared" si="316"/>
        <v>0</v>
      </c>
      <c r="AE890" s="197">
        <f t="shared" si="317"/>
        <v>0</v>
      </c>
      <c r="AF890" s="197" t="str">
        <f t="shared" si="318"/>
        <v/>
      </c>
      <c r="AG890" s="194"/>
      <c r="AH890" s="194"/>
      <c r="AI890" s="194"/>
      <c r="AJ890" s="193"/>
      <c r="AK890" s="199"/>
      <c r="AL890" s="194"/>
      <c r="AM890" s="115" t="e">
        <f t="shared" si="319"/>
        <v>#VALUE!</v>
      </c>
      <c r="AO890" s="11">
        <f t="shared" si="320"/>
        <v>0</v>
      </c>
      <c r="AP890" s="11" t="e">
        <f t="shared" si="321"/>
        <v>#N/A</v>
      </c>
      <c r="AQ890" s="11" t="str">
        <f t="shared" si="322"/>
        <v/>
      </c>
      <c r="AS890" s="202">
        <f t="shared" si="323"/>
        <v>0</v>
      </c>
      <c r="AT890" s="11" t="str">
        <f t="shared" si="324"/>
        <v/>
      </c>
      <c r="AW890" s="116"/>
      <c r="AX890" s="115" t="e">
        <f t="shared" si="325"/>
        <v>#VALUE!</v>
      </c>
      <c r="AY890" s="278" t="str">
        <f t="shared" si="326"/>
        <v/>
      </c>
      <c r="BC890" s="115" t="str">
        <f>IF(E890="","",_xlfn.XLOOKUP(E890,'Summarized Plan'!A:A,'Summarized Plan'!K:K))</f>
        <v/>
      </c>
    </row>
    <row r="891" spans="1:55" ht="14.4" customHeight="1">
      <c r="A891" s="190" t="str">
        <f>IF(L891="","",VLOOKUP(L891,'Truck Utilization'!B$3:C$300,2,FALSE))</f>
        <v/>
      </c>
      <c r="B891" s="191"/>
      <c r="C891" s="192" t="str">
        <f>IF($B891="","",VLOOKUP($B891,'DSR Attendance'!$A$3:$E$273,5,FALSE))</f>
        <v/>
      </c>
      <c r="D891" s="193"/>
      <c r="E891" s="637"/>
      <c r="F891" s="195"/>
      <c r="G891" s="195"/>
      <c r="H891" s="195"/>
      <c r="I891" s="196" t="str">
        <f>IF(E891="","",VLOOKUP(E891,'Summarized Plan'!A:B,2,0))</f>
        <v/>
      </c>
      <c r="J891" s="194"/>
      <c r="K891" s="194" t="s">
        <v>378</v>
      </c>
      <c r="L891" s="195"/>
      <c r="M891" s="194" t="str">
        <f t="shared" si="308"/>
        <v/>
      </c>
      <c r="N891" s="195" t="str">
        <f>IF(E891="","",VLOOKUP(E891,'Summarized Plan'!$A:$C,3,0))</f>
        <v/>
      </c>
      <c r="O891" s="195" t="str">
        <f>IF(E891="","",VLOOKUP(E891,'Summarized Plan'!$A:$G,7,0))</f>
        <v/>
      </c>
      <c r="P891" s="196"/>
      <c r="Q891" s="198">
        <f t="shared" si="309"/>
        <v>0</v>
      </c>
      <c r="R891" s="197" t="str">
        <f>IF($B891="","",VLOOKUP($Q891,'DSR Attendance'!$A$3:$D$179,4,FALSE))</f>
        <v/>
      </c>
      <c r="S891" s="197"/>
      <c r="T891" s="197">
        <f t="shared" si="310"/>
        <v>0</v>
      </c>
      <c r="U891" s="197">
        <f t="shared" si="311"/>
        <v>0</v>
      </c>
      <c r="V891" s="197" t="str">
        <f t="shared" si="312"/>
        <v/>
      </c>
      <c r="W891" s="197"/>
      <c r="X891" s="197" t="str">
        <f>_xlfn.IFNA(IF(L891="","",VLOOKUP(L891,'Truck Utilization'!B$3:D$147,3,FALSE)),"")</f>
        <v/>
      </c>
      <c r="Y891" s="197" t="str">
        <f>IF(X891="","",IF(E891="","",VLOOKUP(E891,'Summarized Plan'!$A:$E,5,0)))</f>
        <v/>
      </c>
      <c r="Z891" s="197">
        <f t="shared" si="313"/>
        <v>0</v>
      </c>
      <c r="AA891" s="197">
        <f t="shared" si="314"/>
        <v>0</v>
      </c>
      <c r="AB891" s="197" t="str">
        <f t="shared" si="315"/>
        <v/>
      </c>
      <c r="AC891" s="197"/>
      <c r="AD891" s="197">
        <f t="shared" si="316"/>
        <v>0</v>
      </c>
      <c r="AE891" s="197">
        <f t="shared" si="317"/>
        <v>0</v>
      </c>
      <c r="AF891" s="197" t="str">
        <f t="shared" si="318"/>
        <v/>
      </c>
      <c r="AG891" s="194"/>
      <c r="AH891" s="194"/>
      <c r="AI891" s="194"/>
      <c r="AJ891" s="193"/>
      <c r="AK891" s="199"/>
      <c r="AL891" s="194"/>
      <c r="AM891" s="115" t="e">
        <f t="shared" si="319"/>
        <v>#VALUE!</v>
      </c>
      <c r="AO891" s="11">
        <f t="shared" si="320"/>
        <v>0</v>
      </c>
      <c r="AP891" s="11" t="e">
        <f t="shared" si="321"/>
        <v>#N/A</v>
      </c>
      <c r="AQ891" s="11" t="str">
        <f t="shared" si="322"/>
        <v/>
      </c>
      <c r="AS891" s="202">
        <f t="shared" si="323"/>
        <v>0</v>
      </c>
      <c r="AT891" s="11" t="str">
        <f t="shared" si="324"/>
        <v/>
      </c>
      <c r="AW891" s="116"/>
      <c r="AX891" s="115" t="e">
        <f t="shared" si="325"/>
        <v>#VALUE!</v>
      </c>
      <c r="AY891" s="278" t="str">
        <f t="shared" si="326"/>
        <v/>
      </c>
      <c r="BC891" s="115" t="str">
        <f>IF(E891="","",_xlfn.XLOOKUP(E891,'Summarized Plan'!A:A,'Summarized Plan'!K:K))</f>
        <v/>
      </c>
    </row>
    <row r="892" spans="1:55" ht="14.4" customHeight="1">
      <c r="A892" s="190" t="str">
        <f>IF(L892="","",VLOOKUP(L892,'Truck Utilization'!B$3:C$300,2,FALSE))</f>
        <v/>
      </c>
      <c r="B892" s="191"/>
      <c r="C892" s="192" t="str">
        <f>IF($B892="","",VLOOKUP($B892,'DSR Attendance'!$A$3:$E$273,5,FALSE))</f>
        <v/>
      </c>
      <c r="D892" s="193"/>
      <c r="E892" s="637"/>
      <c r="F892" s="195"/>
      <c r="G892" s="195"/>
      <c r="H892" s="195"/>
      <c r="I892" s="196" t="str">
        <f>IF(E892="","",VLOOKUP(E892,'Summarized Plan'!A:B,2,0))</f>
        <v/>
      </c>
      <c r="J892" s="194"/>
      <c r="K892" s="194" t="s">
        <v>378</v>
      </c>
      <c r="L892" s="195"/>
      <c r="M892" s="194" t="str">
        <f t="shared" si="308"/>
        <v/>
      </c>
      <c r="N892" s="195" t="str">
        <f>IF(E892="","",VLOOKUP(E892,'Summarized Plan'!$A:$C,3,0))</f>
        <v/>
      </c>
      <c r="O892" s="195" t="str">
        <f>IF(E892="","",VLOOKUP(E892,'Summarized Plan'!$A:$G,7,0))</f>
        <v/>
      </c>
      <c r="P892" s="196"/>
      <c r="Q892" s="198">
        <f t="shared" si="309"/>
        <v>0</v>
      </c>
      <c r="R892" s="197" t="str">
        <f>IF($B892="","",VLOOKUP($Q892,'DSR Attendance'!$A$3:$D$179,4,FALSE))</f>
        <v/>
      </c>
      <c r="S892" s="197"/>
      <c r="T892" s="197">
        <f t="shared" si="310"/>
        <v>0</v>
      </c>
      <c r="U892" s="197">
        <f t="shared" si="311"/>
        <v>0</v>
      </c>
      <c r="V892" s="197" t="str">
        <f t="shared" si="312"/>
        <v/>
      </c>
      <c r="W892" s="197"/>
      <c r="X892" s="197" t="str">
        <f>_xlfn.IFNA(IF(L892="","",VLOOKUP(L892,'Truck Utilization'!B$3:D$147,3,FALSE)),"")</f>
        <v/>
      </c>
      <c r="Y892" s="197" t="str">
        <f>IF(X892="","",IF(E892="","",VLOOKUP(E892,'Summarized Plan'!$A:$E,5,0)))</f>
        <v/>
      </c>
      <c r="Z892" s="197">
        <f t="shared" si="313"/>
        <v>0</v>
      </c>
      <c r="AA892" s="197">
        <f t="shared" si="314"/>
        <v>0</v>
      </c>
      <c r="AB892" s="197" t="str">
        <f t="shared" si="315"/>
        <v/>
      </c>
      <c r="AC892" s="197"/>
      <c r="AD892" s="197">
        <f t="shared" si="316"/>
        <v>0</v>
      </c>
      <c r="AE892" s="197">
        <f t="shared" si="317"/>
        <v>0</v>
      </c>
      <c r="AF892" s="197" t="str">
        <f t="shared" si="318"/>
        <v/>
      </c>
      <c r="AG892" s="194"/>
      <c r="AH892" s="194"/>
      <c r="AI892" s="194"/>
      <c r="AJ892" s="193"/>
      <c r="AK892" s="199"/>
      <c r="AL892" s="194"/>
      <c r="AM892" s="115" t="e">
        <f t="shared" si="319"/>
        <v>#VALUE!</v>
      </c>
      <c r="AO892" s="11">
        <f t="shared" si="320"/>
        <v>0</v>
      </c>
      <c r="AP892" s="11" t="e">
        <f t="shared" si="321"/>
        <v>#N/A</v>
      </c>
      <c r="AQ892" s="11" t="str">
        <f t="shared" si="322"/>
        <v/>
      </c>
      <c r="AS892" s="202">
        <f t="shared" si="323"/>
        <v>0</v>
      </c>
      <c r="AT892" s="11" t="str">
        <f t="shared" si="324"/>
        <v/>
      </c>
      <c r="AW892" s="116"/>
      <c r="AX892" s="115" t="e">
        <f t="shared" si="325"/>
        <v>#VALUE!</v>
      </c>
      <c r="AY892" s="278" t="str">
        <f t="shared" si="326"/>
        <v/>
      </c>
      <c r="BC892" s="115" t="str">
        <f>IF(E892="","",_xlfn.XLOOKUP(E892,'Summarized Plan'!A:A,'Summarized Plan'!K:K))</f>
        <v/>
      </c>
    </row>
    <row r="893" spans="1:55" ht="14.4" customHeight="1">
      <c r="A893" s="190" t="str">
        <f>IF(L893="","",VLOOKUP(L893,'Truck Utilization'!B$3:C$300,2,FALSE))</f>
        <v/>
      </c>
      <c r="B893" s="191"/>
      <c r="C893" s="192" t="str">
        <f>IF($B893="","",VLOOKUP($B893,'DSR Attendance'!$A$3:$E$273,5,FALSE))</f>
        <v/>
      </c>
      <c r="D893" s="193"/>
      <c r="E893" s="637"/>
      <c r="F893" s="195"/>
      <c r="G893" s="195"/>
      <c r="H893" s="195"/>
      <c r="I893" s="196" t="str">
        <f>IF(E893="","",VLOOKUP(E893,'Summarized Plan'!A:B,2,0))</f>
        <v/>
      </c>
      <c r="J893" s="194"/>
      <c r="K893" s="194" t="s">
        <v>378</v>
      </c>
      <c r="L893" s="195"/>
      <c r="M893" s="194" t="str">
        <f t="shared" si="308"/>
        <v/>
      </c>
      <c r="N893" s="195" t="str">
        <f>IF(E893="","",VLOOKUP(E893,'Summarized Plan'!$A:$C,3,0))</f>
        <v/>
      </c>
      <c r="O893" s="195" t="str">
        <f>IF(E893="","",VLOOKUP(E893,'Summarized Plan'!$A:$G,7,0))</f>
        <v/>
      </c>
      <c r="P893" s="196"/>
      <c r="Q893" s="198">
        <f t="shared" si="309"/>
        <v>0</v>
      </c>
      <c r="R893" s="197" t="str">
        <f>IF($B893="","",VLOOKUP($Q893,'DSR Attendance'!$A$3:$D$179,4,FALSE))</f>
        <v/>
      </c>
      <c r="S893" s="197"/>
      <c r="T893" s="197">
        <f t="shared" si="310"/>
        <v>0</v>
      </c>
      <c r="U893" s="197">
        <f t="shared" si="311"/>
        <v>0</v>
      </c>
      <c r="V893" s="197" t="str">
        <f t="shared" si="312"/>
        <v/>
      </c>
      <c r="W893" s="197"/>
      <c r="X893" s="197" t="str">
        <f>_xlfn.IFNA(IF(L893="","",VLOOKUP(L893,'Truck Utilization'!B$3:D$147,3,FALSE)),"")</f>
        <v/>
      </c>
      <c r="Y893" s="197" t="str">
        <f>IF(X893="","",IF(E893="","",VLOOKUP(E893,'Summarized Plan'!$A:$E,5,0)))</f>
        <v/>
      </c>
      <c r="Z893" s="197">
        <f t="shared" si="313"/>
        <v>0</v>
      </c>
      <c r="AA893" s="197">
        <f t="shared" si="314"/>
        <v>0</v>
      </c>
      <c r="AB893" s="197" t="str">
        <f t="shared" si="315"/>
        <v/>
      </c>
      <c r="AC893" s="197"/>
      <c r="AD893" s="197">
        <f t="shared" si="316"/>
        <v>0</v>
      </c>
      <c r="AE893" s="197">
        <f t="shared" si="317"/>
        <v>0</v>
      </c>
      <c r="AF893" s="197" t="str">
        <f t="shared" si="318"/>
        <v/>
      </c>
      <c r="AG893" s="194"/>
      <c r="AH893" s="194"/>
      <c r="AI893" s="194"/>
      <c r="AJ893" s="193"/>
      <c r="AK893" s="199"/>
      <c r="AL893" s="194"/>
      <c r="AM893" s="115" t="e">
        <f t="shared" si="319"/>
        <v>#VALUE!</v>
      </c>
      <c r="AO893" s="11">
        <f t="shared" si="320"/>
        <v>0</v>
      </c>
      <c r="AP893" s="11" t="e">
        <f t="shared" si="321"/>
        <v>#N/A</v>
      </c>
      <c r="AQ893" s="11" t="str">
        <f t="shared" si="322"/>
        <v/>
      </c>
      <c r="AS893" s="202">
        <f t="shared" si="323"/>
        <v>0</v>
      </c>
      <c r="AT893" s="11" t="str">
        <f t="shared" si="324"/>
        <v/>
      </c>
      <c r="AW893" s="116"/>
      <c r="AX893" s="115" t="e">
        <f t="shared" si="325"/>
        <v>#VALUE!</v>
      </c>
      <c r="AY893" s="278" t="str">
        <f t="shared" si="326"/>
        <v/>
      </c>
      <c r="BC893" s="115" t="str">
        <f>IF(E893="","",_xlfn.XLOOKUP(E893,'Summarized Plan'!A:A,'Summarized Plan'!K:K))</f>
        <v/>
      </c>
    </row>
    <row r="894" spans="1:55" ht="14.4" customHeight="1">
      <c r="A894" s="190" t="str">
        <f>IF(L894="","",VLOOKUP(L894,'Truck Utilization'!B$3:C$300,2,FALSE))</f>
        <v/>
      </c>
      <c r="B894" s="191"/>
      <c r="C894" s="192" t="str">
        <f>IF($B894="","",VLOOKUP($B894,'DSR Attendance'!$A$3:$E$273,5,FALSE))</f>
        <v/>
      </c>
      <c r="D894" s="193"/>
      <c r="E894" s="637"/>
      <c r="F894" s="195"/>
      <c r="G894" s="195"/>
      <c r="H894" s="195"/>
      <c r="I894" s="196" t="str">
        <f>IF(E894="","",VLOOKUP(E894,'Summarized Plan'!A:B,2,0))</f>
        <v/>
      </c>
      <c r="J894" s="194"/>
      <c r="K894" s="194" t="s">
        <v>378</v>
      </c>
      <c r="L894" s="195"/>
      <c r="M894" s="194" t="str">
        <f t="shared" si="308"/>
        <v/>
      </c>
      <c r="N894" s="195" t="str">
        <f>IF(E894="","",VLOOKUP(E894,'Summarized Plan'!$A:$C,3,0))</f>
        <v/>
      </c>
      <c r="O894" s="195" t="str">
        <f>IF(E894="","",VLOOKUP(E894,'Summarized Plan'!$A:$G,7,0))</f>
        <v/>
      </c>
      <c r="P894" s="196"/>
      <c r="Q894" s="198">
        <f t="shared" si="309"/>
        <v>0</v>
      </c>
      <c r="R894" s="197" t="str">
        <f>IF($B894="","",VLOOKUP($Q894,'DSR Attendance'!$A$3:$D$179,4,FALSE))</f>
        <v/>
      </c>
      <c r="S894" s="197"/>
      <c r="T894" s="197">
        <f t="shared" si="310"/>
        <v>0</v>
      </c>
      <c r="U894" s="197">
        <f t="shared" si="311"/>
        <v>0</v>
      </c>
      <c r="V894" s="197" t="str">
        <f t="shared" si="312"/>
        <v/>
      </c>
      <c r="W894" s="197"/>
      <c r="X894" s="197" t="str">
        <f>_xlfn.IFNA(IF(L894="","",VLOOKUP(L894,'Truck Utilization'!B$3:D$147,3,FALSE)),"")</f>
        <v/>
      </c>
      <c r="Y894" s="197" t="str">
        <f>IF(X894="","",IF(E894="","",VLOOKUP(E894,'Summarized Plan'!$A:$E,5,0)))</f>
        <v/>
      </c>
      <c r="Z894" s="197">
        <f t="shared" si="313"/>
        <v>0</v>
      </c>
      <c r="AA894" s="197">
        <f t="shared" si="314"/>
        <v>0</v>
      </c>
      <c r="AB894" s="197" t="str">
        <f t="shared" si="315"/>
        <v/>
      </c>
      <c r="AC894" s="197"/>
      <c r="AD894" s="197">
        <f t="shared" si="316"/>
        <v>0</v>
      </c>
      <c r="AE894" s="197">
        <f t="shared" si="317"/>
        <v>0</v>
      </c>
      <c r="AF894" s="197" t="str">
        <f t="shared" si="318"/>
        <v/>
      </c>
      <c r="AG894" s="194"/>
      <c r="AH894" s="194"/>
      <c r="AI894" s="194"/>
      <c r="AJ894" s="193"/>
      <c r="AK894" s="199"/>
      <c r="AL894" s="194"/>
      <c r="AM894" s="115" t="e">
        <f t="shared" si="319"/>
        <v>#VALUE!</v>
      </c>
      <c r="AO894" s="11">
        <f t="shared" si="320"/>
        <v>0</v>
      </c>
      <c r="AP894" s="11" t="e">
        <f t="shared" si="321"/>
        <v>#N/A</v>
      </c>
      <c r="AQ894" s="11" t="str">
        <f t="shared" si="322"/>
        <v/>
      </c>
      <c r="AS894" s="202">
        <f t="shared" si="323"/>
        <v>0</v>
      </c>
      <c r="AT894" s="11" t="str">
        <f t="shared" si="324"/>
        <v/>
      </c>
      <c r="AW894" s="116"/>
      <c r="AX894" s="115" t="e">
        <f t="shared" si="325"/>
        <v>#VALUE!</v>
      </c>
      <c r="AY894" s="278" t="str">
        <f t="shared" si="326"/>
        <v/>
      </c>
      <c r="BC894" s="115" t="str">
        <f>IF(E894="","",_xlfn.XLOOKUP(E894,'Summarized Plan'!A:A,'Summarized Plan'!K:K))</f>
        <v/>
      </c>
    </row>
    <row r="895" spans="1:55" ht="14.4" customHeight="1">
      <c r="A895" s="190" t="str">
        <f>IF(L895="","",VLOOKUP(L895,'Truck Utilization'!B$3:C$300,2,FALSE))</f>
        <v/>
      </c>
      <c r="B895" s="191"/>
      <c r="C895" s="192" t="str">
        <f>IF($B895="","",VLOOKUP($B895,'DSR Attendance'!$A$3:$E$273,5,FALSE))</f>
        <v/>
      </c>
      <c r="D895" s="193"/>
      <c r="E895" s="637"/>
      <c r="F895" s="195"/>
      <c r="G895" s="195"/>
      <c r="H895" s="195"/>
      <c r="I895" s="196" t="str">
        <f>IF(E895="","",VLOOKUP(E895,'Summarized Plan'!A:B,2,0))</f>
        <v/>
      </c>
      <c r="J895" s="194"/>
      <c r="K895" s="194" t="s">
        <v>378</v>
      </c>
      <c r="L895" s="195"/>
      <c r="M895" s="194" t="str">
        <f t="shared" si="308"/>
        <v/>
      </c>
      <c r="N895" s="195" t="str">
        <f>IF(E895="","",VLOOKUP(E895,'Summarized Plan'!$A:$C,3,0))</f>
        <v/>
      </c>
      <c r="O895" s="195" t="str">
        <f>IF(E895="","",VLOOKUP(E895,'Summarized Plan'!$A:$G,7,0))</f>
        <v/>
      </c>
      <c r="P895" s="196"/>
      <c r="Q895" s="198">
        <f t="shared" si="309"/>
        <v>0</v>
      </c>
      <c r="R895" s="197" t="str">
        <f>IF($B895="","",VLOOKUP($Q895,'DSR Attendance'!$A$3:$D$179,4,FALSE))</f>
        <v/>
      </c>
      <c r="S895" s="197"/>
      <c r="T895" s="197">
        <f t="shared" si="310"/>
        <v>0</v>
      </c>
      <c r="U895" s="197">
        <f t="shared" si="311"/>
        <v>0</v>
      </c>
      <c r="V895" s="197" t="str">
        <f t="shared" si="312"/>
        <v/>
      </c>
      <c r="W895" s="197"/>
      <c r="X895" s="197" t="str">
        <f>_xlfn.IFNA(IF(L895="","",VLOOKUP(L895,'Truck Utilization'!B$3:D$147,3,FALSE)),"")</f>
        <v/>
      </c>
      <c r="Y895" s="197" t="str">
        <f>IF(X895="","",IF(E895="","",VLOOKUP(E895,'Summarized Plan'!$A:$E,5,0)))</f>
        <v/>
      </c>
      <c r="Z895" s="197">
        <f t="shared" si="313"/>
        <v>0</v>
      </c>
      <c r="AA895" s="197">
        <f t="shared" si="314"/>
        <v>0</v>
      </c>
      <c r="AB895" s="197" t="str">
        <f t="shared" si="315"/>
        <v/>
      </c>
      <c r="AC895" s="197"/>
      <c r="AD895" s="197">
        <f t="shared" si="316"/>
        <v>0</v>
      </c>
      <c r="AE895" s="197">
        <f t="shared" si="317"/>
        <v>0</v>
      </c>
      <c r="AF895" s="197" t="str">
        <f t="shared" si="318"/>
        <v/>
      </c>
      <c r="AG895" s="194"/>
      <c r="AH895" s="194"/>
      <c r="AI895" s="194"/>
      <c r="AJ895" s="193"/>
      <c r="AK895" s="199"/>
      <c r="AL895" s="194"/>
      <c r="AM895" s="115" t="e">
        <f t="shared" si="319"/>
        <v>#VALUE!</v>
      </c>
      <c r="AO895" s="11">
        <f t="shared" si="320"/>
        <v>0</v>
      </c>
      <c r="AP895" s="11" t="e">
        <f t="shared" si="321"/>
        <v>#N/A</v>
      </c>
      <c r="AQ895" s="11" t="str">
        <f t="shared" si="322"/>
        <v/>
      </c>
      <c r="AS895" s="202">
        <f t="shared" si="323"/>
        <v>0</v>
      </c>
      <c r="AT895" s="11" t="str">
        <f t="shared" si="324"/>
        <v/>
      </c>
      <c r="AW895" s="116"/>
      <c r="AX895" s="115" t="e">
        <f t="shared" si="325"/>
        <v>#VALUE!</v>
      </c>
      <c r="AY895" s="278" t="str">
        <f t="shared" si="326"/>
        <v/>
      </c>
      <c r="BC895" s="115" t="str">
        <f>IF(E895="","",_xlfn.XLOOKUP(E895,'Summarized Plan'!A:A,'Summarized Plan'!K:K))</f>
        <v/>
      </c>
    </row>
    <row r="896" spans="1:55" ht="14.4" customHeight="1">
      <c r="A896" s="190" t="str">
        <f>IF(L896="","",VLOOKUP(L896,'Truck Utilization'!B$3:C$300,2,FALSE))</f>
        <v/>
      </c>
      <c r="B896" s="191"/>
      <c r="C896" s="192" t="str">
        <f>IF($B896="","",VLOOKUP($B896,'DSR Attendance'!$A$3:$E$273,5,FALSE))</f>
        <v/>
      </c>
      <c r="D896" s="193"/>
      <c r="E896" s="637"/>
      <c r="F896" s="195"/>
      <c r="G896" s="195"/>
      <c r="H896" s="195"/>
      <c r="I896" s="196" t="str">
        <f>IF(E896="","",VLOOKUP(E896,'Summarized Plan'!A:B,2,0))</f>
        <v/>
      </c>
      <c r="J896" s="194"/>
      <c r="K896" s="194" t="s">
        <v>378</v>
      </c>
      <c r="L896" s="195"/>
      <c r="M896" s="194" t="str">
        <f t="shared" si="308"/>
        <v/>
      </c>
      <c r="N896" s="195" t="str">
        <f>IF(E896="","",VLOOKUP(E896,'Summarized Plan'!$A:$C,3,0))</f>
        <v/>
      </c>
      <c r="O896" s="195" t="str">
        <f>IF(E896="","",VLOOKUP(E896,'Summarized Plan'!$A:$G,7,0))</f>
        <v/>
      </c>
      <c r="P896" s="196"/>
      <c r="Q896" s="198">
        <f t="shared" si="309"/>
        <v>0</v>
      </c>
      <c r="R896" s="197" t="str">
        <f>IF($B896="","",VLOOKUP($Q896,'DSR Attendance'!$A$3:$D$179,4,FALSE))</f>
        <v/>
      </c>
      <c r="S896" s="197"/>
      <c r="T896" s="197">
        <f t="shared" si="310"/>
        <v>0</v>
      </c>
      <c r="U896" s="197">
        <f t="shared" si="311"/>
        <v>0</v>
      </c>
      <c r="V896" s="197" t="str">
        <f t="shared" si="312"/>
        <v/>
      </c>
      <c r="W896" s="197"/>
      <c r="X896" s="197" t="str">
        <f>_xlfn.IFNA(IF(L896="","",VLOOKUP(L896,'Truck Utilization'!B$3:D$147,3,FALSE)),"")</f>
        <v/>
      </c>
      <c r="Y896" s="197" t="str">
        <f>IF(X896="","",IF(E896="","",VLOOKUP(E896,'Summarized Plan'!$A:$E,5,0)))</f>
        <v/>
      </c>
      <c r="Z896" s="197">
        <f t="shared" si="313"/>
        <v>0</v>
      </c>
      <c r="AA896" s="197">
        <f t="shared" si="314"/>
        <v>0</v>
      </c>
      <c r="AB896" s="197" t="str">
        <f t="shared" si="315"/>
        <v/>
      </c>
      <c r="AC896" s="197"/>
      <c r="AD896" s="197">
        <f t="shared" si="316"/>
        <v>0</v>
      </c>
      <c r="AE896" s="197">
        <f t="shared" si="317"/>
        <v>0</v>
      </c>
      <c r="AF896" s="197" t="str">
        <f t="shared" si="318"/>
        <v/>
      </c>
      <c r="AG896" s="194"/>
      <c r="AH896" s="194"/>
      <c r="AI896" s="194"/>
      <c r="AJ896" s="193"/>
      <c r="AK896" s="199"/>
      <c r="AL896" s="194"/>
      <c r="AM896" s="115" t="e">
        <f t="shared" si="319"/>
        <v>#VALUE!</v>
      </c>
      <c r="AO896" s="11">
        <f t="shared" si="320"/>
        <v>0</v>
      </c>
      <c r="AP896" s="11" t="e">
        <f t="shared" si="321"/>
        <v>#N/A</v>
      </c>
      <c r="AQ896" s="11" t="str">
        <f t="shared" si="322"/>
        <v/>
      </c>
      <c r="AS896" s="202">
        <f t="shared" si="323"/>
        <v>0</v>
      </c>
      <c r="AT896" s="11" t="str">
        <f t="shared" si="324"/>
        <v/>
      </c>
      <c r="AW896" s="116"/>
      <c r="AX896" s="115" t="e">
        <f t="shared" si="325"/>
        <v>#VALUE!</v>
      </c>
      <c r="AY896" s="278" t="str">
        <f t="shared" si="326"/>
        <v/>
      </c>
      <c r="BC896" s="115" t="str">
        <f>IF(E896="","",_xlfn.XLOOKUP(E896,'Summarized Plan'!A:A,'Summarized Plan'!K:K))</f>
        <v/>
      </c>
    </row>
    <row r="897" spans="1:55" ht="14.4" customHeight="1">
      <c r="A897" s="190" t="str">
        <f>IF(L897="","",VLOOKUP(L897,'Truck Utilization'!B$3:C$300,2,FALSE))</f>
        <v/>
      </c>
      <c r="B897" s="191"/>
      <c r="C897" s="192" t="str">
        <f>IF($B897="","",VLOOKUP($B897,'DSR Attendance'!$A$3:$E$273,5,FALSE))</f>
        <v/>
      </c>
      <c r="D897" s="193"/>
      <c r="E897" s="637"/>
      <c r="F897" s="195"/>
      <c r="G897" s="195"/>
      <c r="H897" s="195"/>
      <c r="I897" s="196" t="str">
        <f>IF(E897="","",VLOOKUP(E897,'Summarized Plan'!A:B,2,0))</f>
        <v/>
      </c>
      <c r="J897" s="194"/>
      <c r="K897" s="194" t="s">
        <v>378</v>
      </c>
      <c r="L897" s="195"/>
      <c r="M897" s="194" t="str">
        <f t="shared" si="308"/>
        <v/>
      </c>
      <c r="N897" s="195" t="str">
        <f>IF(E897="","",VLOOKUP(E897,'Summarized Plan'!$A:$C,3,0))</f>
        <v/>
      </c>
      <c r="O897" s="195" t="str">
        <f>IF(E897="","",VLOOKUP(E897,'Summarized Plan'!$A:$G,7,0))</f>
        <v/>
      </c>
      <c r="P897" s="196"/>
      <c r="Q897" s="198">
        <f t="shared" si="309"/>
        <v>0</v>
      </c>
      <c r="R897" s="197" t="str">
        <f>IF($B897="","",VLOOKUP($Q897,'DSR Attendance'!$A$3:$D$179,4,FALSE))</f>
        <v/>
      </c>
      <c r="S897" s="197"/>
      <c r="T897" s="197">
        <f t="shared" si="310"/>
        <v>0</v>
      </c>
      <c r="U897" s="197">
        <f t="shared" si="311"/>
        <v>0</v>
      </c>
      <c r="V897" s="197" t="str">
        <f t="shared" si="312"/>
        <v/>
      </c>
      <c r="W897" s="197"/>
      <c r="X897" s="197" t="str">
        <f>_xlfn.IFNA(IF(L897="","",VLOOKUP(L897,'Truck Utilization'!B$3:D$147,3,FALSE)),"")</f>
        <v/>
      </c>
      <c r="Y897" s="197" t="str">
        <f>IF(X897="","",IF(E897="","",VLOOKUP(E897,'Summarized Plan'!$A:$E,5,0)))</f>
        <v/>
      </c>
      <c r="Z897" s="197">
        <f t="shared" si="313"/>
        <v>0</v>
      </c>
      <c r="AA897" s="197">
        <f t="shared" si="314"/>
        <v>0</v>
      </c>
      <c r="AB897" s="197" t="str">
        <f t="shared" si="315"/>
        <v/>
      </c>
      <c r="AC897" s="197"/>
      <c r="AD897" s="197">
        <f t="shared" si="316"/>
        <v>0</v>
      </c>
      <c r="AE897" s="197">
        <f t="shared" si="317"/>
        <v>0</v>
      </c>
      <c r="AF897" s="197" t="str">
        <f t="shared" si="318"/>
        <v/>
      </c>
      <c r="AG897" s="194"/>
      <c r="AH897" s="194"/>
      <c r="AI897" s="194"/>
      <c r="AJ897" s="193"/>
      <c r="AK897" s="199"/>
      <c r="AL897" s="194"/>
      <c r="AM897" s="115" t="e">
        <f t="shared" si="319"/>
        <v>#VALUE!</v>
      </c>
      <c r="AO897" s="11">
        <f t="shared" si="320"/>
        <v>0</v>
      </c>
      <c r="AP897" s="11" t="e">
        <f t="shared" si="321"/>
        <v>#N/A</v>
      </c>
      <c r="AQ897" s="11" t="str">
        <f t="shared" si="322"/>
        <v/>
      </c>
      <c r="AS897" s="202">
        <f t="shared" si="323"/>
        <v>0</v>
      </c>
      <c r="AT897" s="11" t="str">
        <f t="shared" si="324"/>
        <v/>
      </c>
      <c r="AW897" s="116"/>
      <c r="AX897" s="115" t="e">
        <f t="shared" si="325"/>
        <v>#VALUE!</v>
      </c>
      <c r="AY897" s="278" t="str">
        <f t="shared" si="326"/>
        <v/>
      </c>
      <c r="BC897" s="115" t="str">
        <f>IF(E897="","",_xlfn.XLOOKUP(E897,'Summarized Plan'!A:A,'Summarized Plan'!K:K))</f>
        <v/>
      </c>
    </row>
    <row r="898" spans="1:55" ht="14.4" customHeight="1">
      <c r="A898" s="190" t="str">
        <f>IF(L898="","",VLOOKUP(L898,'Truck Utilization'!B$3:C$300,2,FALSE))</f>
        <v/>
      </c>
      <c r="B898" s="191"/>
      <c r="C898" s="192" t="str">
        <f>IF($B898="","",VLOOKUP($B898,'DSR Attendance'!$A$3:$E$273,5,FALSE))</f>
        <v/>
      </c>
      <c r="D898" s="193"/>
      <c r="E898" s="637"/>
      <c r="F898" s="195"/>
      <c r="G898" s="195"/>
      <c r="H898" s="195"/>
      <c r="I898" s="196" t="str">
        <f>IF(E898="","",VLOOKUP(E898,'Summarized Plan'!A:B,2,0))</f>
        <v/>
      </c>
      <c r="J898" s="194"/>
      <c r="K898" s="194" t="s">
        <v>378</v>
      </c>
      <c r="L898" s="195"/>
      <c r="M898" s="194" t="str">
        <f t="shared" si="308"/>
        <v/>
      </c>
      <c r="N898" s="195" t="str">
        <f>IF(E898="","",VLOOKUP(E898,'Summarized Plan'!$A:$C,3,0))</f>
        <v/>
      </c>
      <c r="O898" s="195" t="str">
        <f>IF(E898="","",VLOOKUP(E898,'Summarized Plan'!$A:$G,7,0))</f>
        <v/>
      </c>
      <c r="P898" s="196"/>
      <c r="Q898" s="198">
        <f t="shared" si="309"/>
        <v>0</v>
      </c>
      <c r="R898" s="197" t="str">
        <f>IF($B898="","",VLOOKUP($Q898,'DSR Attendance'!$A$3:$D$179,4,FALSE))</f>
        <v/>
      </c>
      <c r="S898" s="197"/>
      <c r="T898" s="197">
        <f t="shared" si="310"/>
        <v>0</v>
      </c>
      <c r="U898" s="197">
        <f t="shared" si="311"/>
        <v>0</v>
      </c>
      <c r="V898" s="197" t="str">
        <f t="shared" si="312"/>
        <v/>
      </c>
      <c r="W898" s="197"/>
      <c r="X898" s="197" t="str">
        <f>_xlfn.IFNA(IF(L898="","",VLOOKUP(L898,'Truck Utilization'!B$3:D$147,3,FALSE)),"")</f>
        <v/>
      </c>
      <c r="Y898" s="197" t="str">
        <f>IF(X898="","",IF(E898="","",VLOOKUP(E898,'Summarized Plan'!$A:$E,5,0)))</f>
        <v/>
      </c>
      <c r="Z898" s="197">
        <f t="shared" si="313"/>
        <v>0</v>
      </c>
      <c r="AA898" s="197">
        <f t="shared" si="314"/>
        <v>0</v>
      </c>
      <c r="AB898" s="197" t="str">
        <f t="shared" si="315"/>
        <v/>
      </c>
      <c r="AC898" s="197"/>
      <c r="AD898" s="197">
        <f t="shared" si="316"/>
        <v>0</v>
      </c>
      <c r="AE898" s="197">
        <f t="shared" si="317"/>
        <v>0</v>
      </c>
      <c r="AF898" s="197" t="str">
        <f t="shared" si="318"/>
        <v/>
      </c>
      <c r="AG898" s="194"/>
      <c r="AH898" s="194"/>
      <c r="AI898" s="194"/>
      <c r="AJ898" s="193"/>
      <c r="AK898" s="199"/>
      <c r="AL898" s="194"/>
      <c r="AM898" s="115" t="e">
        <f t="shared" si="319"/>
        <v>#VALUE!</v>
      </c>
      <c r="AO898" s="11">
        <f t="shared" si="320"/>
        <v>0</v>
      </c>
      <c r="AP898" s="11" t="e">
        <f t="shared" si="321"/>
        <v>#N/A</v>
      </c>
      <c r="AQ898" s="11" t="str">
        <f t="shared" si="322"/>
        <v/>
      </c>
      <c r="AS898" s="202">
        <f t="shared" si="323"/>
        <v>0</v>
      </c>
      <c r="AT898" s="11" t="str">
        <f t="shared" si="324"/>
        <v/>
      </c>
      <c r="AW898" s="116"/>
      <c r="AX898" s="115" t="e">
        <f t="shared" si="325"/>
        <v>#VALUE!</v>
      </c>
      <c r="AY898" s="278" t="str">
        <f t="shared" si="326"/>
        <v/>
      </c>
      <c r="BC898" s="115" t="str">
        <f>IF(E898="","",_xlfn.XLOOKUP(E898,'Summarized Plan'!A:A,'Summarized Plan'!K:K))</f>
        <v/>
      </c>
    </row>
    <row r="899" spans="1:55" ht="14.4" customHeight="1">
      <c r="A899" s="190" t="str">
        <f>IF(L899="","",VLOOKUP(L899,'Truck Utilization'!B$3:C$300,2,FALSE))</f>
        <v/>
      </c>
      <c r="B899" s="191"/>
      <c r="C899" s="192" t="str">
        <f>IF($B899="","",VLOOKUP($B899,'DSR Attendance'!$A$3:$E$273,5,FALSE))</f>
        <v/>
      </c>
      <c r="D899" s="193"/>
      <c r="E899" s="637"/>
      <c r="F899" s="195"/>
      <c r="G899" s="195"/>
      <c r="H899" s="195"/>
      <c r="I899" s="196" t="str">
        <f>IF(E899="","",VLOOKUP(E899,'Summarized Plan'!A:B,2,0))</f>
        <v/>
      </c>
      <c r="J899" s="194"/>
      <c r="K899" s="194" t="s">
        <v>378</v>
      </c>
      <c r="L899" s="195"/>
      <c r="M899" s="194" t="str">
        <f t="shared" si="308"/>
        <v/>
      </c>
      <c r="N899" s="195" t="str">
        <f>IF(E899="","",VLOOKUP(E899,'Summarized Plan'!$A:$C,3,0))</f>
        <v/>
      </c>
      <c r="O899" s="195" t="str">
        <f>IF(E899="","",VLOOKUP(E899,'Summarized Plan'!$A:$G,7,0))</f>
        <v/>
      </c>
      <c r="P899" s="196"/>
      <c r="Q899" s="198">
        <f t="shared" si="309"/>
        <v>0</v>
      </c>
      <c r="R899" s="197" t="str">
        <f>IF($B899="","",VLOOKUP($Q899,'DSR Attendance'!$A$3:$D$179,4,FALSE))</f>
        <v/>
      </c>
      <c r="S899" s="197"/>
      <c r="T899" s="197">
        <f t="shared" si="310"/>
        <v>0</v>
      </c>
      <c r="U899" s="197">
        <f t="shared" si="311"/>
        <v>0</v>
      </c>
      <c r="V899" s="197" t="str">
        <f t="shared" si="312"/>
        <v/>
      </c>
      <c r="W899" s="197"/>
      <c r="X899" s="197" t="str">
        <f>_xlfn.IFNA(IF(L899="","",VLOOKUP(L899,'Truck Utilization'!B$3:D$147,3,FALSE)),"")</f>
        <v/>
      </c>
      <c r="Y899" s="197" t="str">
        <f>IF(X899="","",IF(E899="","",VLOOKUP(E899,'Summarized Plan'!$A:$E,5,0)))</f>
        <v/>
      </c>
      <c r="Z899" s="197">
        <f t="shared" si="313"/>
        <v>0</v>
      </c>
      <c r="AA899" s="197">
        <f t="shared" si="314"/>
        <v>0</v>
      </c>
      <c r="AB899" s="197" t="str">
        <f t="shared" si="315"/>
        <v/>
      </c>
      <c r="AC899" s="197"/>
      <c r="AD899" s="197">
        <f t="shared" si="316"/>
        <v>0</v>
      </c>
      <c r="AE899" s="197">
        <f t="shared" si="317"/>
        <v>0</v>
      </c>
      <c r="AF899" s="197" t="str">
        <f t="shared" si="318"/>
        <v/>
      </c>
      <c r="AG899" s="194"/>
      <c r="AH899" s="194"/>
      <c r="AI899" s="194"/>
      <c r="AJ899" s="193"/>
      <c r="AK899" s="199"/>
      <c r="AL899" s="194"/>
      <c r="AM899" s="115" t="e">
        <f t="shared" si="319"/>
        <v>#VALUE!</v>
      </c>
      <c r="AO899" s="11">
        <f t="shared" si="320"/>
        <v>0</v>
      </c>
      <c r="AP899" s="11" t="e">
        <f t="shared" si="321"/>
        <v>#N/A</v>
      </c>
      <c r="AQ899" s="11" t="str">
        <f t="shared" si="322"/>
        <v/>
      </c>
      <c r="AS899" s="202">
        <f t="shared" si="323"/>
        <v>0</v>
      </c>
      <c r="AT899" s="11" t="str">
        <f t="shared" si="324"/>
        <v/>
      </c>
      <c r="AW899" s="116"/>
      <c r="AX899" s="115" t="e">
        <f t="shared" si="325"/>
        <v>#VALUE!</v>
      </c>
      <c r="AY899" s="278" t="str">
        <f t="shared" si="326"/>
        <v/>
      </c>
      <c r="BC899" s="115" t="str">
        <f>IF(E899="","",_xlfn.XLOOKUP(E899,'Summarized Plan'!A:A,'Summarized Plan'!K:K))</f>
        <v/>
      </c>
    </row>
    <row r="900" spans="1:55" ht="14.4" customHeight="1">
      <c r="A900" s="190" t="str">
        <f>IF(L900="","",VLOOKUP(L900,'Truck Utilization'!B$3:C$300,2,FALSE))</f>
        <v/>
      </c>
      <c r="B900" s="191"/>
      <c r="C900" s="192" t="str">
        <f>IF($B900="","",VLOOKUP($B900,'DSR Attendance'!$A$3:$E$273,5,FALSE))</f>
        <v/>
      </c>
      <c r="D900" s="193"/>
      <c r="E900" s="637"/>
      <c r="F900" s="195"/>
      <c r="G900" s="195"/>
      <c r="H900" s="195"/>
      <c r="I900" s="196" t="str">
        <f>IF(E900="","",VLOOKUP(E900,'Summarized Plan'!A:B,2,0))</f>
        <v/>
      </c>
      <c r="J900" s="194"/>
      <c r="K900" s="194" t="s">
        <v>378</v>
      </c>
      <c r="L900" s="195"/>
      <c r="M900" s="194" t="str">
        <f t="shared" si="308"/>
        <v/>
      </c>
      <c r="N900" s="195" t="str">
        <f>IF(E900="","",VLOOKUP(E900,'Summarized Plan'!$A:$C,3,0))</f>
        <v/>
      </c>
      <c r="O900" s="195" t="str">
        <f>IF(E900="","",VLOOKUP(E900,'Summarized Plan'!$A:$G,7,0))</f>
        <v/>
      </c>
      <c r="P900" s="196"/>
      <c r="Q900" s="198">
        <f t="shared" si="309"/>
        <v>0</v>
      </c>
      <c r="R900" s="197" t="str">
        <f>IF($B900="","",VLOOKUP($Q900,'DSR Attendance'!$A$3:$D$179,4,FALSE))</f>
        <v/>
      </c>
      <c r="S900" s="197"/>
      <c r="T900" s="197">
        <f t="shared" si="310"/>
        <v>0</v>
      </c>
      <c r="U900" s="197">
        <f t="shared" si="311"/>
        <v>0</v>
      </c>
      <c r="V900" s="197" t="str">
        <f t="shared" si="312"/>
        <v/>
      </c>
      <c r="W900" s="197"/>
      <c r="X900" s="197" t="str">
        <f>_xlfn.IFNA(IF(L900="","",VLOOKUP(L900,'Truck Utilization'!B$3:D$147,3,FALSE)),"")</f>
        <v/>
      </c>
      <c r="Y900" s="197" t="str">
        <f>IF(X900="","",IF(E900="","",VLOOKUP(E900,'Summarized Plan'!$A:$E,5,0)))</f>
        <v/>
      </c>
      <c r="Z900" s="197">
        <f t="shared" si="313"/>
        <v>0</v>
      </c>
      <c r="AA900" s="197">
        <f t="shared" si="314"/>
        <v>0</v>
      </c>
      <c r="AB900" s="197" t="str">
        <f t="shared" si="315"/>
        <v/>
      </c>
      <c r="AC900" s="197"/>
      <c r="AD900" s="197">
        <f t="shared" si="316"/>
        <v>0</v>
      </c>
      <c r="AE900" s="197">
        <f t="shared" si="317"/>
        <v>0</v>
      </c>
      <c r="AF900" s="197" t="str">
        <f t="shared" si="318"/>
        <v/>
      </c>
      <c r="AG900" s="194"/>
      <c r="AH900" s="194"/>
      <c r="AI900" s="194"/>
      <c r="AJ900" s="193"/>
      <c r="AK900" s="199"/>
      <c r="AL900" s="194"/>
      <c r="AM900" s="115" t="e">
        <f t="shared" si="319"/>
        <v>#VALUE!</v>
      </c>
      <c r="AO900" s="11">
        <f t="shared" si="320"/>
        <v>0</v>
      </c>
      <c r="AP900" s="11" t="e">
        <f t="shared" si="321"/>
        <v>#N/A</v>
      </c>
      <c r="AQ900" s="11" t="str">
        <f t="shared" si="322"/>
        <v/>
      </c>
      <c r="AS900" s="202">
        <f t="shared" si="323"/>
        <v>0</v>
      </c>
      <c r="AT900" s="11" t="str">
        <f t="shared" si="324"/>
        <v/>
      </c>
      <c r="AW900" s="116"/>
      <c r="AX900" s="115" t="e">
        <f t="shared" si="325"/>
        <v>#VALUE!</v>
      </c>
      <c r="AY900" s="278" t="str">
        <f t="shared" si="326"/>
        <v/>
      </c>
      <c r="BC900" s="115" t="str">
        <f>IF(E900="","",_xlfn.XLOOKUP(E900,'Summarized Plan'!A:A,'Summarized Plan'!K:K))</f>
        <v/>
      </c>
    </row>
    <row r="901" spans="1:55" ht="14.4" customHeight="1">
      <c r="A901" s="190" t="str">
        <f>IF(L901="","",VLOOKUP(L901,'Truck Utilization'!B$3:C$300,2,FALSE))</f>
        <v/>
      </c>
      <c r="B901" s="191"/>
      <c r="C901" s="192" t="str">
        <f>IF($B901="","",VLOOKUP($B901,'DSR Attendance'!$A$3:$E$273,5,FALSE))</f>
        <v/>
      </c>
      <c r="D901" s="193"/>
      <c r="E901" s="637"/>
      <c r="F901" s="195"/>
      <c r="G901" s="195"/>
      <c r="H901" s="195"/>
      <c r="I901" s="196" t="str">
        <f>IF(E901="","",VLOOKUP(E901,'Summarized Plan'!A:B,2,0))</f>
        <v/>
      </c>
      <c r="J901" s="194"/>
      <c r="K901" s="194" t="s">
        <v>378</v>
      </c>
      <c r="L901" s="195"/>
      <c r="M901" s="194" t="str">
        <f t="shared" si="308"/>
        <v/>
      </c>
      <c r="N901" s="195" t="str">
        <f>IF(E901="","",VLOOKUP(E901,'Summarized Plan'!$A:$C,3,0))</f>
        <v/>
      </c>
      <c r="O901" s="195" t="str">
        <f>IF(E901="","",VLOOKUP(E901,'Summarized Plan'!$A:$G,7,0))</f>
        <v/>
      </c>
      <c r="P901" s="196"/>
      <c r="Q901" s="198">
        <f t="shared" si="309"/>
        <v>0</v>
      </c>
      <c r="R901" s="197" t="str">
        <f>IF($B901="","",VLOOKUP($Q901,'DSR Attendance'!$A$3:$D$179,4,FALSE))</f>
        <v/>
      </c>
      <c r="S901" s="197"/>
      <c r="T901" s="197">
        <f t="shared" si="310"/>
        <v>0</v>
      </c>
      <c r="U901" s="197">
        <f t="shared" si="311"/>
        <v>0</v>
      </c>
      <c r="V901" s="197" t="str">
        <f t="shared" si="312"/>
        <v/>
      </c>
      <c r="W901" s="197"/>
      <c r="X901" s="197" t="str">
        <f>_xlfn.IFNA(IF(L901="","",VLOOKUP(L901,'Truck Utilization'!B$3:D$147,3,FALSE)),"")</f>
        <v/>
      </c>
      <c r="Y901" s="197" t="str">
        <f>IF(X901="","",IF(E901="","",VLOOKUP(E901,'Summarized Plan'!$A:$E,5,0)))</f>
        <v/>
      </c>
      <c r="Z901" s="197">
        <f t="shared" si="313"/>
        <v>0</v>
      </c>
      <c r="AA901" s="197">
        <f t="shared" si="314"/>
        <v>0</v>
      </c>
      <c r="AB901" s="197" t="str">
        <f t="shared" si="315"/>
        <v/>
      </c>
      <c r="AC901" s="197"/>
      <c r="AD901" s="197">
        <f t="shared" si="316"/>
        <v>0</v>
      </c>
      <c r="AE901" s="197">
        <f t="shared" si="317"/>
        <v>0</v>
      </c>
      <c r="AF901" s="197" t="str">
        <f t="shared" si="318"/>
        <v/>
      </c>
      <c r="AG901" s="194"/>
      <c r="AH901" s="194"/>
      <c r="AI901" s="194"/>
      <c r="AJ901" s="193"/>
      <c r="AK901" s="199"/>
      <c r="AL901" s="194"/>
      <c r="AM901" s="115" t="e">
        <f t="shared" si="319"/>
        <v>#VALUE!</v>
      </c>
      <c r="AO901" s="11">
        <f t="shared" si="320"/>
        <v>0</v>
      </c>
      <c r="AP901" s="11" t="e">
        <f t="shared" si="321"/>
        <v>#N/A</v>
      </c>
      <c r="AQ901" s="11" t="str">
        <f t="shared" si="322"/>
        <v/>
      </c>
      <c r="AS901" s="202">
        <f t="shared" si="323"/>
        <v>0</v>
      </c>
      <c r="AT901" s="11" t="str">
        <f t="shared" si="324"/>
        <v/>
      </c>
      <c r="AW901" s="116"/>
      <c r="AX901" s="115" t="e">
        <f t="shared" si="325"/>
        <v>#VALUE!</v>
      </c>
      <c r="AY901" s="278" t="str">
        <f t="shared" si="326"/>
        <v/>
      </c>
      <c r="BC901" s="115" t="str">
        <f>IF(E901="","",_xlfn.XLOOKUP(E901,'Summarized Plan'!A:A,'Summarized Plan'!K:K))</f>
        <v/>
      </c>
    </row>
    <row r="902" spans="1:55" ht="14.4" customHeight="1">
      <c r="A902" s="190" t="str">
        <f>IF(L902="","",VLOOKUP(L902,'Truck Utilization'!B$3:C$300,2,FALSE))</f>
        <v/>
      </c>
      <c r="B902" s="191"/>
      <c r="C902" s="192" t="str">
        <f>IF($B902="","",VLOOKUP($B902,'DSR Attendance'!$A$3:$E$273,5,FALSE))</f>
        <v/>
      </c>
      <c r="D902" s="193"/>
      <c r="E902" s="637"/>
      <c r="F902" s="195"/>
      <c r="G902" s="195"/>
      <c r="H902" s="195"/>
      <c r="I902" s="196" t="str">
        <f>IF(E902="","",VLOOKUP(E902,'Summarized Plan'!A:B,2,0))</f>
        <v/>
      </c>
      <c r="J902" s="194"/>
      <c r="K902" s="194" t="s">
        <v>378</v>
      </c>
      <c r="L902" s="195"/>
      <c r="M902" s="194" t="str">
        <f t="shared" si="308"/>
        <v/>
      </c>
      <c r="N902" s="195" t="str">
        <f>IF(E902="","",VLOOKUP(E902,'Summarized Plan'!$A:$C,3,0))</f>
        <v/>
      </c>
      <c r="O902" s="195" t="str">
        <f>IF(E902="","",VLOOKUP(E902,'Summarized Plan'!$A:$G,7,0))</f>
        <v/>
      </c>
      <c r="P902" s="196"/>
      <c r="Q902" s="198">
        <f t="shared" si="309"/>
        <v>0</v>
      </c>
      <c r="R902" s="197" t="str">
        <f>IF($B902="","",VLOOKUP($Q902,'DSR Attendance'!$A$3:$D$179,4,FALSE))</f>
        <v/>
      </c>
      <c r="S902" s="197"/>
      <c r="T902" s="197">
        <f t="shared" si="310"/>
        <v>0</v>
      </c>
      <c r="U902" s="197">
        <f t="shared" si="311"/>
        <v>0</v>
      </c>
      <c r="V902" s="197" t="str">
        <f t="shared" si="312"/>
        <v/>
      </c>
      <c r="W902" s="197"/>
      <c r="X902" s="197" t="str">
        <f>_xlfn.IFNA(IF(L902="","",VLOOKUP(L902,'Truck Utilization'!B$3:D$147,3,FALSE)),"")</f>
        <v/>
      </c>
      <c r="Y902" s="197" t="str">
        <f>IF(X902="","",IF(E902="","",VLOOKUP(E902,'Summarized Plan'!$A:$E,5,0)))</f>
        <v/>
      </c>
      <c r="Z902" s="197">
        <f t="shared" si="313"/>
        <v>0</v>
      </c>
      <c r="AA902" s="197">
        <f t="shared" si="314"/>
        <v>0</v>
      </c>
      <c r="AB902" s="197" t="str">
        <f t="shared" si="315"/>
        <v/>
      </c>
      <c r="AC902" s="197"/>
      <c r="AD902" s="197">
        <f t="shared" si="316"/>
        <v>0</v>
      </c>
      <c r="AE902" s="197">
        <f t="shared" si="317"/>
        <v>0</v>
      </c>
      <c r="AF902" s="197" t="str">
        <f t="shared" si="318"/>
        <v/>
      </c>
      <c r="AG902" s="194"/>
      <c r="AH902" s="194"/>
      <c r="AI902" s="194"/>
      <c r="AJ902" s="193"/>
      <c r="AK902" s="199"/>
      <c r="AL902" s="194"/>
      <c r="AM902" s="115" t="e">
        <f t="shared" si="319"/>
        <v>#VALUE!</v>
      </c>
      <c r="AO902" s="11">
        <f t="shared" si="320"/>
        <v>0</v>
      </c>
      <c r="AP902" s="11" t="e">
        <f t="shared" si="321"/>
        <v>#N/A</v>
      </c>
      <c r="AQ902" s="11" t="str">
        <f t="shared" si="322"/>
        <v/>
      </c>
      <c r="AS902" s="202">
        <f t="shared" si="323"/>
        <v>0</v>
      </c>
      <c r="AT902" s="11" t="str">
        <f t="shared" si="324"/>
        <v/>
      </c>
      <c r="AW902" s="116"/>
      <c r="AX902" s="115" t="e">
        <f t="shared" si="325"/>
        <v>#VALUE!</v>
      </c>
      <c r="AY902" s="278" t="str">
        <f t="shared" si="326"/>
        <v/>
      </c>
      <c r="BC902" s="115" t="str">
        <f>IF(E902="","",_xlfn.XLOOKUP(E902,'Summarized Plan'!A:A,'Summarized Plan'!K:K))</f>
        <v/>
      </c>
    </row>
    <row r="903" spans="1:55" ht="14.4" customHeight="1">
      <c r="A903" s="190" t="str">
        <f>IF(L903="","",VLOOKUP(L903,'Truck Utilization'!B$3:C$300,2,FALSE))</f>
        <v/>
      </c>
      <c r="B903" s="191"/>
      <c r="C903" s="192" t="str">
        <f>IF($B903="","",VLOOKUP($B903,'DSR Attendance'!$A$3:$E$273,5,FALSE))</f>
        <v/>
      </c>
      <c r="D903" s="193"/>
      <c r="E903" s="637"/>
      <c r="F903" s="195"/>
      <c r="G903" s="195"/>
      <c r="H903" s="195"/>
      <c r="I903" s="196" t="str">
        <f>IF(E903="","",VLOOKUP(E903,'Summarized Plan'!A:B,2,0))</f>
        <v/>
      </c>
      <c r="J903" s="194"/>
      <c r="K903" s="194" t="s">
        <v>378</v>
      </c>
      <c r="L903" s="195"/>
      <c r="M903" s="194" t="str">
        <f t="shared" si="308"/>
        <v/>
      </c>
      <c r="N903" s="195" t="str">
        <f>IF(E903="","",VLOOKUP(E903,'Summarized Plan'!$A:$C,3,0))</f>
        <v/>
      </c>
      <c r="O903" s="195" t="str">
        <f>IF(E903="","",VLOOKUP(E903,'Summarized Plan'!$A:$G,7,0))</f>
        <v/>
      </c>
      <c r="P903" s="196"/>
      <c r="Q903" s="198">
        <f t="shared" si="309"/>
        <v>0</v>
      </c>
      <c r="R903" s="197" t="str">
        <f>IF($B903="","",VLOOKUP($Q903,'DSR Attendance'!$A$3:$D$179,4,FALSE))</f>
        <v/>
      </c>
      <c r="S903" s="197"/>
      <c r="T903" s="197">
        <f t="shared" si="310"/>
        <v>0</v>
      </c>
      <c r="U903" s="197">
        <f t="shared" si="311"/>
        <v>0</v>
      </c>
      <c r="V903" s="197" t="str">
        <f t="shared" si="312"/>
        <v/>
      </c>
      <c r="W903" s="197"/>
      <c r="X903" s="197" t="str">
        <f>_xlfn.IFNA(IF(L903="","",VLOOKUP(L903,'Truck Utilization'!B$3:D$147,3,FALSE)),"")</f>
        <v/>
      </c>
      <c r="Y903" s="197" t="str">
        <f>IF(X903="","",IF(E903="","",VLOOKUP(E903,'Summarized Plan'!$A:$E,5,0)))</f>
        <v/>
      </c>
      <c r="Z903" s="197">
        <f t="shared" si="313"/>
        <v>0</v>
      </c>
      <c r="AA903" s="197">
        <f t="shared" si="314"/>
        <v>0</v>
      </c>
      <c r="AB903" s="197" t="str">
        <f t="shared" si="315"/>
        <v/>
      </c>
      <c r="AC903" s="197"/>
      <c r="AD903" s="197">
        <f t="shared" si="316"/>
        <v>0</v>
      </c>
      <c r="AE903" s="197">
        <f t="shared" si="317"/>
        <v>0</v>
      </c>
      <c r="AF903" s="197" t="str">
        <f t="shared" si="318"/>
        <v/>
      </c>
      <c r="AG903" s="194"/>
      <c r="AH903" s="194"/>
      <c r="AI903" s="194"/>
      <c r="AJ903" s="193"/>
      <c r="AK903" s="199"/>
      <c r="AL903" s="194"/>
      <c r="AM903" s="115" t="e">
        <f t="shared" si="319"/>
        <v>#VALUE!</v>
      </c>
      <c r="AO903" s="11">
        <f t="shared" si="320"/>
        <v>0</v>
      </c>
      <c r="AP903" s="11" t="e">
        <f t="shared" si="321"/>
        <v>#N/A</v>
      </c>
      <c r="AQ903" s="11" t="str">
        <f t="shared" si="322"/>
        <v/>
      </c>
      <c r="AS903" s="202">
        <f t="shared" si="323"/>
        <v>0</v>
      </c>
      <c r="AT903" s="11" t="str">
        <f t="shared" si="324"/>
        <v/>
      </c>
      <c r="AW903" s="116"/>
      <c r="AX903" s="115" t="e">
        <f t="shared" si="325"/>
        <v>#VALUE!</v>
      </c>
      <c r="AY903" s="278" t="str">
        <f t="shared" si="326"/>
        <v/>
      </c>
      <c r="BC903" s="115" t="str">
        <f>IF(E903="","",_xlfn.XLOOKUP(E903,'Summarized Plan'!A:A,'Summarized Plan'!K:K))</f>
        <v/>
      </c>
    </row>
    <row r="904" spans="1:55" ht="14.4" customHeight="1">
      <c r="A904" s="190" t="str">
        <f>IF(L904="","",VLOOKUP(L904,'Truck Utilization'!B$3:C$300,2,FALSE))</f>
        <v/>
      </c>
      <c r="B904" s="191"/>
      <c r="C904" s="192" t="str">
        <f>IF($B904="","",VLOOKUP($B904,'DSR Attendance'!$A$3:$E$273,5,FALSE))</f>
        <v/>
      </c>
      <c r="D904" s="193"/>
      <c r="E904" s="637"/>
      <c r="F904" s="195"/>
      <c r="G904" s="195"/>
      <c r="H904" s="195"/>
      <c r="I904" s="196" t="str">
        <f>IF(E904="","",VLOOKUP(E904,'Summarized Plan'!A:B,2,0))</f>
        <v/>
      </c>
      <c r="J904" s="194"/>
      <c r="K904" s="194" t="s">
        <v>378</v>
      </c>
      <c r="L904" s="195"/>
      <c r="M904" s="194" t="str">
        <f t="shared" ref="M904:M967" si="327">N904</f>
        <v/>
      </c>
      <c r="N904" s="195" t="str">
        <f>IF(E904="","",VLOOKUP(E904,'Summarized Plan'!$A:$C,3,0))</f>
        <v/>
      </c>
      <c r="O904" s="195" t="str">
        <f>IF(E904="","",VLOOKUP(E904,'Summarized Plan'!$A:$G,7,0))</f>
        <v/>
      </c>
      <c r="P904" s="196"/>
      <c r="Q904" s="198">
        <f t="shared" ref="Q904:Q967" si="328">B904</f>
        <v>0</v>
      </c>
      <c r="R904" s="197" t="str">
        <f>IF($B904="","",VLOOKUP($Q904,'DSR Attendance'!$A$3:$D$179,4,FALSE))</f>
        <v/>
      </c>
      <c r="S904" s="197"/>
      <c r="T904" s="197">
        <f t="shared" ref="T904:T967" si="329">+L904</f>
        <v>0</v>
      </c>
      <c r="U904" s="197">
        <f t="shared" ref="U904:U967" si="330">+B904</f>
        <v>0</v>
      </c>
      <c r="V904" s="197" t="str">
        <f t="shared" ref="V904:V967" si="331">+O904</f>
        <v/>
      </c>
      <c r="W904" s="197"/>
      <c r="X904" s="197" t="str">
        <f>_xlfn.IFNA(IF(L904="","",VLOOKUP(L904,'Truck Utilization'!B$3:D$147,3,FALSE)),"")</f>
        <v/>
      </c>
      <c r="Y904" s="197" t="str">
        <f>IF(X904="","",IF(E904="","",VLOOKUP(E904,'Summarized Plan'!$A:$E,5,0)))</f>
        <v/>
      </c>
      <c r="Z904" s="197">
        <f t="shared" ref="Z904:Z967" si="332">+E904</f>
        <v>0</v>
      </c>
      <c r="AA904" s="197">
        <f t="shared" ref="AA904:AA967" si="333">+L904</f>
        <v>0</v>
      </c>
      <c r="AB904" s="197" t="str">
        <f t="shared" ref="AB904:AB967" si="334">+N904</f>
        <v/>
      </c>
      <c r="AC904" s="197"/>
      <c r="AD904" s="197">
        <f t="shared" ref="AD904:AD967" si="335">+Q904</f>
        <v>0</v>
      </c>
      <c r="AE904" s="197">
        <f t="shared" ref="AE904:AE967" si="336">+F904</f>
        <v>0</v>
      </c>
      <c r="AF904" s="197" t="str">
        <f t="shared" ref="AF904:AF967" si="337">+I904</f>
        <v/>
      </c>
      <c r="AG904" s="194"/>
      <c r="AH904" s="194"/>
      <c r="AI904" s="194"/>
      <c r="AJ904" s="193"/>
      <c r="AK904" s="199"/>
      <c r="AL904" s="194"/>
      <c r="AM904" s="115" t="e">
        <f t="shared" ref="AM904:AM967" si="338">N904-M904</f>
        <v>#VALUE!</v>
      </c>
      <c r="AO904" s="11">
        <f t="shared" ref="AO904:AO967" si="339">E904</f>
        <v>0</v>
      </c>
      <c r="AP904" s="11" t="e">
        <f t="shared" ref="AP904:AP967" si="340">VLOOKUP(O904,AV:AW,2,0)</f>
        <v>#N/A</v>
      </c>
      <c r="AQ904" s="11" t="str">
        <f t="shared" ref="AQ904:AQ967" si="341">N904</f>
        <v/>
      </c>
      <c r="AS904" s="202">
        <f t="shared" ref="AS904:AS967" si="342">B904</f>
        <v>0</v>
      </c>
      <c r="AT904" s="11" t="str">
        <f t="shared" ref="AT904:AT967" si="343">A904</f>
        <v/>
      </c>
      <c r="AW904" s="116"/>
      <c r="AX904" s="115" t="e">
        <f t="shared" ref="AX904:AX967" si="344">Y904/X904</f>
        <v>#VALUE!</v>
      </c>
      <c r="AY904" s="278" t="str">
        <f t="shared" ref="AY904:AY967" si="345">IF(X904="","",Y904/X904)</f>
        <v/>
      </c>
      <c r="BC904" s="115" t="str">
        <f>IF(E904="","",_xlfn.XLOOKUP(E904,'Summarized Plan'!A:A,'Summarized Plan'!K:K))</f>
        <v/>
      </c>
    </row>
    <row r="905" spans="1:55" ht="14.4" customHeight="1">
      <c r="A905" s="190" t="str">
        <f>IF(L905="","",VLOOKUP(L905,'Truck Utilization'!B$3:C$300,2,FALSE))</f>
        <v/>
      </c>
      <c r="B905" s="191"/>
      <c r="C905" s="192" t="str">
        <f>IF($B905="","",VLOOKUP($B905,'DSR Attendance'!$A$3:$E$273,5,FALSE))</f>
        <v/>
      </c>
      <c r="D905" s="193"/>
      <c r="E905" s="637"/>
      <c r="F905" s="195"/>
      <c r="G905" s="195"/>
      <c r="H905" s="195"/>
      <c r="I905" s="196" t="str">
        <f>IF(E905="","",VLOOKUP(E905,'Summarized Plan'!A:B,2,0))</f>
        <v/>
      </c>
      <c r="J905" s="194"/>
      <c r="K905" s="194" t="s">
        <v>378</v>
      </c>
      <c r="L905" s="195"/>
      <c r="M905" s="194" t="str">
        <f t="shared" si="327"/>
        <v/>
      </c>
      <c r="N905" s="195" t="str">
        <f>IF(E905="","",VLOOKUP(E905,'Summarized Plan'!$A:$C,3,0))</f>
        <v/>
      </c>
      <c r="O905" s="195" t="str">
        <f>IF(E905="","",VLOOKUP(E905,'Summarized Plan'!$A:$G,7,0))</f>
        <v/>
      </c>
      <c r="P905" s="196"/>
      <c r="Q905" s="198">
        <f t="shared" si="328"/>
        <v>0</v>
      </c>
      <c r="R905" s="197" t="str">
        <f>IF($B905="","",VLOOKUP($Q905,'DSR Attendance'!$A$3:$D$179,4,FALSE))</f>
        <v/>
      </c>
      <c r="S905" s="197"/>
      <c r="T905" s="197">
        <f t="shared" si="329"/>
        <v>0</v>
      </c>
      <c r="U905" s="197">
        <f t="shared" si="330"/>
        <v>0</v>
      </c>
      <c r="V905" s="197" t="str">
        <f t="shared" si="331"/>
        <v/>
      </c>
      <c r="W905" s="197"/>
      <c r="X905" s="197" t="str">
        <f>_xlfn.IFNA(IF(L905="","",VLOOKUP(L905,'Truck Utilization'!B$3:D$147,3,FALSE)),"")</f>
        <v/>
      </c>
      <c r="Y905" s="197" t="str">
        <f>IF(X905="","",IF(E905="","",VLOOKUP(E905,'Summarized Plan'!$A:$E,5,0)))</f>
        <v/>
      </c>
      <c r="Z905" s="197">
        <f t="shared" si="332"/>
        <v>0</v>
      </c>
      <c r="AA905" s="197">
        <f t="shared" si="333"/>
        <v>0</v>
      </c>
      <c r="AB905" s="197" t="str">
        <f t="shared" si="334"/>
        <v/>
      </c>
      <c r="AC905" s="197"/>
      <c r="AD905" s="197">
        <f t="shared" si="335"/>
        <v>0</v>
      </c>
      <c r="AE905" s="197">
        <f t="shared" si="336"/>
        <v>0</v>
      </c>
      <c r="AF905" s="197" t="str">
        <f t="shared" si="337"/>
        <v/>
      </c>
      <c r="AG905" s="194"/>
      <c r="AH905" s="194"/>
      <c r="AI905" s="194"/>
      <c r="AJ905" s="193"/>
      <c r="AK905" s="199"/>
      <c r="AL905" s="194"/>
      <c r="AM905" s="115" t="e">
        <f t="shared" si="338"/>
        <v>#VALUE!</v>
      </c>
      <c r="AO905" s="11">
        <f t="shared" si="339"/>
        <v>0</v>
      </c>
      <c r="AP905" s="11" t="e">
        <f t="shared" si="340"/>
        <v>#N/A</v>
      </c>
      <c r="AQ905" s="11" t="str">
        <f t="shared" si="341"/>
        <v/>
      </c>
      <c r="AS905" s="202">
        <f t="shared" si="342"/>
        <v>0</v>
      </c>
      <c r="AT905" s="11" t="str">
        <f t="shared" si="343"/>
        <v/>
      </c>
      <c r="AW905" s="116"/>
      <c r="AX905" s="115" t="e">
        <f t="shared" si="344"/>
        <v>#VALUE!</v>
      </c>
      <c r="AY905" s="278" t="str">
        <f t="shared" si="345"/>
        <v/>
      </c>
      <c r="BC905" s="115" t="str">
        <f>IF(E905="","",_xlfn.XLOOKUP(E905,'Summarized Plan'!A:A,'Summarized Plan'!K:K))</f>
        <v/>
      </c>
    </row>
    <row r="906" spans="1:55" ht="14.4" customHeight="1">
      <c r="A906" s="190" t="str">
        <f>IF(L906="","",VLOOKUP(L906,'Truck Utilization'!B$3:C$300,2,FALSE))</f>
        <v/>
      </c>
      <c r="B906" s="191"/>
      <c r="C906" s="192" t="str">
        <f>IF($B906="","",VLOOKUP($B906,'DSR Attendance'!$A$3:$E$273,5,FALSE))</f>
        <v/>
      </c>
      <c r="D906" s="193"/>
      <c r="E906" s="637"/>
      <c r="F906" s="195"/>
      <c r="G906" s="195"/>
      <c r="H906" s="195"/>
      <c r="I906" s="196" t="str">
        <f>IF(E906="","",VLOOKUP(E906,'Summarized Plan'!A:B,2,0))</f>
        <v/>
      </c>
      <c r="J906" s="194"/>
      <c r="K906" s="194" t="s">
        <v>378</v>
      </c>
      <c r="L906" s="195"/>
      <c r="M906" s="194" t="str">
        <f t="shared" si="327"/>
        <v/>
      </c>
      <c r="N906" s="195" t="str">
        <f>IF(E906="","",VLOOKUP(E906,'Summarized Plan'!$A:$C,3,0))</f>
        <v/>
      </c>
      <c r="O906" s="195" t="str">
        <f>IF(E906="","",VLOOKUP(E906,'Summarized Plan'!$A:$G,7,0))</f>
        <v/>
      </c>
      <c r="P906" s="196"/>
      <c r="Q906" s="198">
        <f t="shared" si="328"/>
        <v>0</v>
      </c>
      <c r="R906" s="197" t="str">
        <f>IF($B906="","",VLOOKUP($Q906,'DSR Attendance'!$A$3:$D$179,4,FALSE))</f>
        <v/>
      </c>
      <c r="S906" s="197"/>
      <c r="T906" s="197">
        <f t="shared" si="329"/>
        <v>0</v>
      </c>
      <c r="U906" s="197">
        <f t="shared" si="330"/>
        <v>0</v>
      </c>
      <c r="V906" s="197" t="str">
        <f t="shared" si="331"/>
        <v/>
      </c>
      <c r="W906" s="197"/>
      <c r="X906" s="197" t="str">
        <f>_xlfn.IFNA(IF(L906="","",VLOOKUP(L906,'Truck Utilization'!B$3:D$147,3,FALSE)),"")</f>
        <v/>
      </c>
      <c r="Y906" s="197" t="str">
        <f>IF(X906="","",IF(E906="","",VLOOKUP(E906,'Summarized Plan'!$A:$E,5,0)))</f>
        <v/>
      </c>
      <c r="Z906" s="197">
        <f t="shared" si="332"/>
        <v>0</v>
      </c>
      <c r="AA906" s="197">
        <f t="shared" si="333"/>
        <v>0</v>
      </c>
      <c r="AB906" s="197" t="str">
        <f t="shared" si="334"/>
        <v/>
      </c>
      <c r="AC906" s="197"/>
      <c r="AD906" s="197">
        <f t="shared" si="335"/>
        <v>0</v>
      </c>
      <c r="AE906" s="197">
        <f t="shared" si="336"/>
        <v>0</v>
      </c>
      <c r="AF906" s="197" t="str">
        <f t="shared" si="337"/>
        <v/>
      </c>
      <c r="AG906" s="194"/>
      <c r="AH906" s="194"/>
      <c r="AI906" s="194"/>
      <c r="AJ906" s="193"/>
      <c r="AK906" s="199"/>
      <c r="AL906" s="194"/>
      <c r="AM906" s="115" t="e">
        <f t="shared" si="338"/>
        <v>#VALUE!</v>
      </c>
      <c r="AO906" s="11">
        <f t="shared" si="339"/>
        <v>0</v>
      </c>
      <c r="AP906" s="11" t="e">
        <f t="shared" si="340"/>
        <v>#N/A</v>
      </c>
      <c r="AQ906" s="11" t="str">
        <f t="shared" si="341"/>
        <v/>
      </c>
      <c r="AS906" s="202">
        <f t="shared" si="342"/>
        <v>0</v>
      </c>
      <c r="AT906" s="11" t="str">
        <f t="shared" si="343"/>
        <v/>
      </c>
      <c r="AW906" s="116"/>
      <c r="AX906" s="115" t="e">
        <f t="shared" si="344"/>
        <v>#VALUE!</v>
      </c>
      <c r="AY906" s="278" t="str">
        <f t="shared" si="345"/>
        <v/>
      </c>
      <c r="BC906" s="115" t="str">
        <f>IF(E906="","",_xlfn.XLOOKUP(E906,'Summarized Plan'!A:A,'Summarized Plan'!K:K))</f>
        <v/>
      </c>
    </row>
    <row r="907" spans="1:55" ht="14.4" customHeight="1">
      <c r="A907" s="190" t="str">
        <f>IF(L907="","",VLOOKUP(L907,'Truck Utilization'!B$3:C$300,2,FALSE))</f>
        <v/>
      </c>
      <c r="B907" s="191"/>
      <c r="C907" s="192" t="str">
        <f>IF($B907="","",VLOOKUP($B907,'DSR Attendance'!$A$3:$E$273,5,FALSE))</f>
        <v/>
      </c>
      <c r="D907" s="193"/>
      <c r="E907" s="637"/>
      <c r="F907" s="195"/>
      <c r="G907" s="195"/>
      <c r="H907" s="195"/>
      <c r="I907" s="196" t="str">
        <f>IF(E907="","",VLOOKUP(E907,'Summarized Plan'!A:B,2,0))</f>
        <v/>
      </c>
      <c r="J907" s="194"/>
      <c r="K907" s="194" t="s">
        <v>378</v>
      </c>
      <c r="L907" s="195"/>
      <c r="M907" s="194" t="str">
        <f t="shared" si="327"/>
        <v/>
      </c>
      <c r="N907" s="195" t="str">
        <f>IF(E907="","",VLOOKUP(E907,'Summarized Plan'!$A:$C,3,0))</f>
        <v/>
      </c>
      <c r="O907" s="195" t="str">
        <f>IF(E907="","",VLOOKUP(E907,'Summarized Plan'!$A:$G,7,0))</f>
        <v/>
      </c>
      <c r="P907" s="196"/>
      <c r="Q907" s="198">
        <f t="shared" si="328"/>
        <v>0</v>
      </c>
      <c r="R907" s="197" t="str">
        <f>IF($B907="","",VLOOKUP($Q907,'DSR Attendance'!$A$3:$D$179,4,FALSE))</f>
        <v/>
      </c>
      <c r="S907" s="197"/>
      <c r="T907" s="197">
        <f t="shared" si="329"/>
        <v>0</v>
      </c>
      <c r="U907" s="197">
        <f t="shared" si="330"/>
        <v>0</v>
      </c>
      <c r="V907" s="197" t="str">
        <f t="shared" si="331"/>
        <v/>
      </c>
      <c r="W907" s="197"/>
      <c r="X907" s="197" t="str">
        <f>_xlfn.IFNA(IF(L907="","",VLOOKUP(L907,'Truck Utilization'!B$3:D$147,3,FALSE)),"")</f>
        <v/>
      </c>
      <c r="Y907" s="197" t="str">
        <f>IF(X907="","",IF(E907="","",VLOOKUP(E907,'Summarized Plan'!$A:$E,5,0)))</f>
        <v/>
      </c>
      <c r="Z907" s="197">
        <f t="shared" si="332"/>
        <v>0</v>
      </c>
      <c r="AA907" s="197">
        <f t="shared" si="333"/>
        <v>0</v>
      </c>
      <c r="AB907" s="197" t="str">
        <f t="shared" si="334"/>
        <v/>
      </c>
      <c r="AC907" s="197"/>
      <c r="AD907" s="197">
        <f t="shared" si="335"/>
        <v>0</v>
      </c>
      <c r="AE907" s="197">
        <f t="shared" si="336"/>
        <v>0</v>
      </c>
      <c r="AF907" s="197" t="str">
        <f t="shared" si="337"/>
        <v/>
      </c>
      <c r="AG907" s="194"/>
      <c r="AH907" s="194"/>
      <c r="AI907" s="194"/>
      <c r="AJ907" s="193"/>
      <c r="AK907" s="199"/>
      <c r="AL907" s="194"/>
      <c r="AM907" s="115" t="e">
        <f t="shared" si="338"/>
        <v>#VALUE!</v>
      </c>
      <c r="AO907" s="11">
        <f t="shared" si="339"/>
        <v>0</v>
      </c>
      <c r="AP907" s="11" t="e">
        <f t="shared" si="340"/>
        <v>#N/A</v>
      </c>
      <c r="AQ907" s="11" t="str">
        <f t="shared" si="341"/>
        <v/>
      </c>
      <c r="AS907" s="202">
        <f t="shared" si="342"/>
        <v>0</v>
      </c>
      <c r="AT907" s="11" t="str">
        <f t="shared" si="343"/>
        <v/>
      </c>
      <c r="AW907" s="116"/>
      <c r="AX907" s="115" t="e">
        <f t="shared" si="344"/>
        <v>#VALUE!</v>
      </c>
      <c r="AY907" s="278" t="str">
        <f t="shared" si="345"/>
        <v/>
      </c>
      <c r="BC907" s="115" t="str">
        <f>IF(E907="","",_xlfn.XLOOKUP(E907,'Summarized Plan'!A:A,'Summarized Plan'!K:K))</f>
        <v/>
      </c>
    </row>
    <row r="908" spans="1:55" ht="14.4" customHeight="1">
      <c r="A908" s="190" t="str">
        <f>IF(L908="","",VLOOKUP(L908,'Truck Utilization'!B$3:C$300,2,FALSE))</f>
        <v/>
      </c>
      <c r="B908" s="191"/>
      <c r="C908" s="192" t="str">
        <f>IF($B908="","",VLOOKUP($B908,'DSR Attendance'!$A$3:$E$273,5,FALSE))</f>
        <v/>
      </c>
      <c r="D908" s="193"/>
      <c r="E908" s="637"/>
      <c r="F908" s="195"/>
      <c r="G908" s="195"/>
      <c r="H908" s="195"/>
      <c r="I908" s="196" t="str">
        <f>IF(E908="","",VLOOKUP(E908,'Summarized Plan'!A:B,2,0))</f>
        <v/>
      </c>
      <c r="J908" s="194"/>
      <c r="K908" s="194" t="s">
        <v>378</v>
      </c>
      <c r="L908" s="195"/>
      <c r="M908" s="194" t="str">
        <f t="shared" si="327"/>
        <v/>
      </c>
      <c r="N908" s="195" t="str">
        <f>IF(E908="","",VLOOKUP(E908,'Summarized Plan'!$A:$C,3,0))</f>
        <v/>
      </c>
      <c r="O908" s="195" t="str">
        <f>IF(E908="","",VLOOKUP(E908,'Summarized Plan'!$A:$G,7,0))</f>
        <v/>
      </c>
      <c r="P908" s="196"/>
      <c r="Q908" s="198">
        <f t="shared" si="328"/>
        <v>0</v>
      </c>
      <c r="R908" s="197" t="str">
        <f>IF($B908="","",VLOOKUP($Q908,'DSR Attendance'!$A$3:$D$179,4,FALSE))</f>
        <v/>
      </c>
      <c r="S908" s="197"/>
      <c r="T908" s="197">
        <f t="shared" si="329"/>
        <v>0</v>
      </c>
      <c r="U908" s="197">
        <f t="shared" si="330"/>
        <v>0</v>
      </c>
      <c r="V908" s="197" t="str">
        <f t="shared" si="331"/>
        <v/>
      </c>
      <c r="W908" s="197"/>
      <c r="X908" s="197" t="str">
        <f>_xlfn.IFNA(IF(L908="","",VLOOKUP(L908,'Truck Utilization'!B$3:D$147,3,FALSE)),"")</f>
        <v/>
      </c>
      <c r="Y908" s="197" t="str">
        <f>IF(X908="","",IF(E908="","",VLOOKUP(E908,'Summarized Plan'!$A:$E,5,0)))</f>
        <v/>
      </c>
      <c r="Z908" s="197">
        <f t="shared" si="332"/>
        <v>0</v>
      </c>
      <c r="AA908" s="197">
        <f t="shared" si="333"/>
        <v>0</v>
      </c>
      <c r="AB908" s="197" t="str">
        <f t="shared" si="334"/>
        <v/>
      </c>
      <c r="AC908" s="197"/>
      <c r="AD908" s="197">
        <f t="shared" si="335"/>
        <v>0</v>
      </c>
      <c r="AE908" s="197">
        <f t="shared" si="336"/>
        <v>0</v>
      </c>
      <c r="AF908" s="197" t="str">
        <f t="shared" si="337"/>
        <v/>
      </c>
      <c r="AG908" s="194"/>
      <c r="AH908" s="194"/>
      <c r="AI908" s="194"/>
      <c r="AJ908" s="193"/>
      <c r="AK908" s="199"/>
      <c r="AL908" s="194"/>
      <c r="AM908" s="115" t="e">
        <f t="shared" si="338"/>
        <v>#VALUE!</v>
      </c>
      <c r="AO908" s="11">
        <f t="shared" si="339"/>
        <v>0</v>
      </c>
      <c r="AP908" s="11" t="e">
        <f t="shared" si="340"/>
        <v>#N/A</v>
      </c>
      <c r="AQ908" s="11" t="str">
        <f t="shared" si="341"/>
        <v/>
      </c>
      <c r="AS908" s="202">
        <f t="shared" si="342"/>
        <v>0</v>
      </c>
      <c r="AT908" s="11" t="str">
        <f t="shared" si="343"/>
        <v/>
      </c>
      <c r="AW908" s="116"/>
      <c r="AX908" s="115" t="e">
        <f t="shared" si="344"/>
        <v>#VALUE!</v>
      </c>
      <c r="AY908" s="278" t="str">
        <f t="shared" si="345"/>
        <v/>
      </c>
      <c r="BC908" s="115" t="str">
        <f>IF(E908="","",_xlfn.XLOOKUP(E908,'Summarized Plan'!A:A,'Summarized Plan'!K:K))</f>
        <v/>
      </c>
    </row>
    <row r="909" spans="1:55" ht="14.4" customHeight="1">
      <c r="A909" s="190" t="str">
        <f>IF(L909="","",VLOOKUP(L909,'Truck Utilization'!B$3:C$300,2,FALSE))</f>
        <v/>
      </c>
      <c r="B909" s="191"/>
      <c r="C909" s="192" t="str">
        <f>IF($B909="","",VLOOKUP($B909,'DSR Attendance'!$A$3:$E$273,5,FALSE))</f>
        <v/>
      </c>
      <c r="D909" s="193"/>
      <c r="E909" s="637"/>
      <c r="F909" s="195"/>
      <c r="G909" s="195"/>
      <c r="H909" s="195"/>
      <c r="I909" s="196" t="str">
        <f>IF(E909="","",VLOOKUP(E909,'Summarized Plan'!A:B,2,0))</f>
        <v/>
      </c>
      <c r="J909" s="194"/>
      <c r="K909" s="194" t="s">
        <v>378</v>
      </c>
      <c r="L909" s="195"/>
      <c r="M909" s="194" t="str">
        <f t="shared" si="327"/>
        <v/>
      </c>
      <c r="N909" s="195" t="str">
        <f>IF(E909="","",VLOOKUP(E909,'Summarized Plan'!$A:$C,3,0))</f>
        <v/>
      </c>
      <c r="O909" s="195" t="str">
        <f>IF(E909="","",VLOOKUP(E909,'Summarized Plan'!$A:$G,7,0))</f>
        <v/>
      </c>
      <c r="P909" s="196"/>
      <c r="Q909" s="198">
        <f t="shared" si="328"/>
        <v>0</v>
      </c>
      <c r="R909" s="197" t="str">
        <f>IF($B909="","",VLOOKUP($Q909,'DSR Attendance'!$A$3:$D$179,4,FALSE))</f>
        <v/>
      </c>
      <c r="S909" s="197"/>
      <c r="T909" s="197">
        <f t="shared" si="329"/>
        <v>0</v>
      </c>
      <c r="U909" s="197">
        <f t="shared" si="330"/>
        <v>0</v>
      </c>
      <c r="V909" s="197" t="str">
        <f t="shared" si="331"/>
        <v/>
      </c>
      <c r="W909" s="197"/>
      <c r="X909" s="197" t="str">
        <f>_xlfn.IFNA(IF(L909="","",VLOOKUP(L909,'Truck Utilization'!B$3:D$147,3,FALSE)),"")</f>
        <v/>
      </c>
      <c r="Y909" s="197" t="str">
        <f>IF(X909="","",IF(E909="","",VLOOKUP(E909,'Summarized Plan'!$A:$E,5,0)))</f>
        <v/>
      </c>
      <c r="Z909" s="197">
        <f t="shared" si="332"/>
        <v>0</v>
      </c>
      <c r="AA909" s="197">
        <f t="shared" si="333"/>
        <v>0</v>
      </c>
      <c r="AB909" s="197" t="str">
        <f t="shared" si="334"/>
        <v/>
      </c>
      <c r="AC909" s="197"/>
      <c r="AD909" s="197">
        <f t="shared" si="335"/>
        <v>0</v>
      </c>
      <c r="AE909" s="197">
        <f t="shared" si="336"/>
        <v>0</v>
      </c>
      <c r="AF909" s="197" t="str">
        <f t="shared" si="337"/>
        <v/>
      </c>
      <c r="AG909" s="194"/>
      <c r="AH909" s="194"/>
      <c r="AI909" s="194"/>
      <c r="AJ909" s="193"/>
      <c r="AK909" s="199"/>
      <c r="AL909" s="194"/>
      <c r="AM909" s="115" t="e">
        <f t="shared" si="338"/>
        <v>#VALUE!</v>
      </c>
      <c r="AO909" s="11">
        <f t="shared" si="339"/>
        <v>0</v>
      </c>
      <c r="AP909" s="11" t="e">
        <f t="shared" si="340"/>
        <v>#N/A</v>
      </c>
      <c r="AQ909" s="11" t="str">
        <f t="shared" si="341"/>
        <v/>
      </c>
      <c r="AS909" s="202">
        <f t="shared" si="342"/>
        <v>0</v>
      </c>
      <c r="AT909" s="11" t="str">
        <f t="shared" si="343"/>
        <v/>
      </c>
      <c r="AW909" s="116"/>
      <c r="AX909" s="115" t="e">
        <f t="shared" si="344"/>
        <v>#VALUE!</v>
      </c>
      <c r="AY909" s="278" t="str">
        <f t="shared" si="345"/>
        <v/>
      </c>
      <c r="BC909" s="115" t="str">
        <f>IF(E909="","",_xlfn.XLOOKUP(E909,'Summarized Plan'!A:A,'Summarized Plan'!K:K))</f>
        <v/>
      </c>
    </row>
    <row r="910" spans="1:55" ht="14.4" customHeight="1">
      <c r="A910" s="190" t="str">
        <f>IF(L910="","",VLOOKUP(L910,'Truck Utilization'!B$3:C$300,2,FALSE))</f>
        <v/>
      </c>
      <c r="B910" s="191"/>
      <c r="C910" s="192" t="str">
        <f>IF($B910="","",VLOOKUP($B910,'DSR Attendance'!$A$3:$E$273,5,FALSE))</f>
        <v/>
      </c>
      <c r="D910" s="193"/>
      <c r="E910" s="637"/>
      <c r="F910" s="195"/>
      <c r="G910" s="195"/>
      <c r="H910" s="195"/>
      <c r="I910" s="196" t="str">
        <f>IF(E910="","",VLOOKUP(E910,'Summarized Plan'!A:B,2,0))</f>
        <v/>
      </c>
      <c r="J910" s="194"/>
      <c r="K910" s="194" t="s">
        <v>378</v>
      </c>
      <c r="L910" s="195"/>
      <c r="M910" s="194" t="str">
        <f t="shared" si="327"/>
        <v/>
      </c>
      <c r="N910" s="195" t="str">
        <f>IF(E910="","",VLOOKUP(E910,'Summarized Plan'!$A:$C,3,0))</f>
        <v/>
      </c>
      <c r="O910" s="195" t="str">
        <f>IF(E910="","",VLOOKUP(E910,'Summarized Plan'!$A:$G,7,0))</f>
        <v/>
      </c>
      <c r="P910" s="196"/>
      <c r="Q910" s="198">
        <f t="shared" si="328"/>
        <v>0</v>
      </c>
      <c r="R910" s="197" t="str">
        <f>IF($B910="","",VLOOKUP($Q910,'DSR Attendance'!$A$3:$D$179,4,FALSE))</f>
        <v/>
      </c>
      <c r="S910" s="197"/>
      <c r="T910" s="197">
        <f t="shared" si="329"/>
        <v>0</v>
      </c>
      <c r="U910" s="197">
        <f t="shared" si="330"/>
        <v>0</v>
      </c>
      <c r="V910" s="197" t="str">
        <f t="shared" si="331"/>
        <v/>
      </c>
      <c r="W910" s="197"/>
      <c r="X910" s="197" t="str">
        <f>_xlfn.IFNA(IF(L910="","",VLOOKUP(L910,'Truck Utilization'!B$3:D$147,3,FALSE)),"")</f>
        <v/>
      </c>
      <c r="Y910" s="197" t="str">
        <f>IF(X910="","",IF(E910="","",VLOOKUP(E910,'Summarized Plan'!$A:$E,5,0)))</f>
        <v/>
      </c>
      <c r="Z910" s="197">
        <f t="shared" si="332"/>
        <v>0</v>
      </c>
      <c r="AA910" s="197">
        <f t="shared" si="333"/>
        <v>0</v>
      </c>
      <c r="AB910" s="197" t="str">
        <f t="shared" si="334"/>
        <v/>
      </c>
      <c r="AC910" s="197"/>
      <c r="AD910" s="197">
        <f t="shared" si="335"/>
        <v>0</v>
      </c>
      <c r="AE910" s="197">
        <f t="shared" si="336"/>
        <v>0</v>
      </c>
      <c r="AF910" s="197" t="str">
        <f t="shared" si="337"/>
        <v/>
      </c>
      <c r="AG910" s="194"/>
      <c r="AH910" s="194"/>
      <c r="AI910" s="194"/>
      <c r="AJ910" s="193"/>
      <c r="AK910" s="199"/>
      <c r="AL910" s="194"/>
      <c r="AM910" s="115" t="e">
        <f t="shared" si="338"/>
        <v>#VALUE!</v>
      </c>
      <c r="AO910" s="11">
        <f t="shared" si="339"/>
        <v>0</v>
      </c>
      <c r="AP910" s="11" t="e">
        <f t="shared" si="340"/>
        <v>#N/A</v>
      </c>
      <c r="AQ910" s="11" t="str">
        <f t="shared" si="341"/>
        <v/>
      </c>
      <c r="AS910" s="202">
        <f t="shared" si="342"/>
        <v>0</v>
      </c>
      <c r="AT910" s="11" t="str">
        <f t="shared" si="343"/>
        <v/>
      </c>
      <c r="AW910" s="116"/>
      <c r="AX910" s="115" t="e">
        <f t="shared" si="344"/>
        <v>#VALUE!</v>
      </c>
      <c r="AY910" s="278" t="str">
        <f t="shared" si="345"/>
        <v/>
      </c>
      <c r="BC910" s="115" t="str">
        <f>IF(E910="","",_xlfn.XLOOKUP(E910,'Summarized Plan'!A:A,'Summarized Plan'!K:K))</f>
        <v/>
      </c>
    </row>
    <row r="911" spans="1:55" ht="14.4" customHeight="1">
      <c r="A911" s="190" t="str">
        <f>IF(L911="","",VLOOKUP(L911,'Truck Utilization'!B$3:C$300,2,FALSE))</f>
        <v/>
      </c>
      <c r="B911" s="191"/>
      <c r="C911" s="192" t="str">
        <f>IF($B911="","",VLOOKUP($B911,'DSR Attendance'!$A$3:$E$273,5,FALSE))</f>
        <v/>
      </c>
      <c r="D911" s="193"/>
      <c r="E911" s="637"/>
      <c r="F911" s="195"/>
      <c r="G911" s="195"/>
      <c r="H911" s="195"/>
      <c r="I911" s="196" t="str">
        <f>IF(E911="","",VLOOKUP(E911,'Summarized Plan'!A:B,2,0))</f>
        <v/>
      </c>
      <c r="J911" s="194"/>
      <c r="K911" s="194" t="s">
        <v>378</v>
      </c>
      <c r="L911" s="195"/>
      <c r="M911" s="194" t="str">
        <f t="shared" si="327"/>
        <v/>
      </c>
      <c r="N911" s="195" t="str">
        <f>IF(E911="","",VLOOKUP(E911,'Summarized Plan'!$A:$C,3,0))</f>
        <v/>
      </c>
      <c r="O911" s="195" t="str">
        <f>IF(E911="","",VLOOKUP(E911,'Summarized Plan'!$A:$G,7,0))</f>
        <v/>
      </c>
      <c r="P911" s="196"/>
      <c r="Q911" s="198">
        <f t="shared" si="328"/>
        <v>0</v>
      </c>
      <c r="R911" s="197" t="str">
        <f>IF($B911="","",VLOOKUP($Q911,'DSR Attendance'!$A$3:$D$179,4,FALSE))</f>
        <v/>
      </c>
      <c r="S911" s="197"/>
      <c r="T911" s="197">
        <f t="shared" si="329"/>
        <v>0</v>
      </c>
      <c r="U911" s="197">
        <f t="shared" si="330"/>
        <v>0</v>
      </c>
      <c r="V911" s="197" t="str">
        <f t="shared" si="331"/>
        <v/>
      </c>
      <c r="W911" s="197"/>
      <c r="X911" s="197" t="str">
        <f>_xlfn.IFNA(IF(L911="","",VLOOKUP(L911,'Truck Utilization'!B$3:D$147,3,FALSE)),"")</f>
        <v/>
      </c>
      <c r="Y911" s="197" t="str">
        <f>IF(X911="","",IF(E911="","",VLOOKUP(E911,'Summarized Plan'!$A:$E,5,0)))</f>
        <v/>
      </c>
      <c r="Z911" s="197">
        <f t="shared" si="332"/>
        <v>0</v>
      </c>
      <c r="AA911" s="197">
        <f t="shared" si="333"/>
        <v>0</v>
      </c>
      <c r="AB911" s="197" t="str">
        <f t="shared" si="334"/>
        <v/>
      </c>
      <c r="AC911" s="197"/>
      <c r="AD911" s="197">
        <f t="shared" si="335"/>
        <v>0</v>
      </c>
      <c r="AE911" s="197">
        <f t="shared" si="336"/>
        <v>0</v>
      </c>
      <c r="AF911" s="197" t="str">
        <f t="shared" si="337"/>
        <v/>
      </c>
      <c r="AG911" s="194"/>
      <c r="AH911" s="194"/>
      <c r="AI911" s="194"/>
      <c r="AJ911" s="193"/>
      <c r="AK911" s="199"/>
      <c r="AL911" s="194"/>
      <c r="AM911" s="115" t="e">
        <f t="shared" si="338"/>
        <v>#VALUE!</v>
      </c>
      <c r="AO911" s="11">
        <f t="shared" si="339"/>
        <v>0</v>
      </c>
      <c r="AP911" s="11" t="e">
        <f t="shared" si="340"/>
        <v>#N/A</v>
      </c>
      <c r="AQ911" s="11" t="str">
        <f t="shared" si="341"/>
        <v/>
      </c>
      <c r="AS911" s="202">
        <f t="shared" si="342"/>
        <v>0</v>
      </c>
      <c r="AT911" s="11" t="str">
        <f t="shared" si="343"/>
        <v/>
      </c>
      <c r="AW911" s="116"/>
      <c r="AX911" s="115" t="e">
        <f t="shared" si="344"/>
        <v>#VALUE!</v>
      </c>
      <c r="AY911" s="278" t="str">
        <f t="shared" si="345"/>
        <v/>
      </c>
      <c r="BC911" s="115" t="str">
        <f>IF(E911="","",_xlfn.XLOOKUP(E911,'Summarized Plan'!A:A,'Summarized Plan'!K:K))</f>
        <v/>
      </c>
    </row>
    <row r="912" spans="1:55" ht="14.4" customHeight="1">
      <c r="A912" s="190" t="str">
        <f>IF(L912="","",VLOOKUP(L912,'Truck Utilization'!B$3:C$300,2,FALSE))</f>
        <v/>
      </c>
      <c r="B912" s="191"/>
      <c r="C912" s="192" t="str">
        <f>IF($B912="","",VLOOKUP($B912,'DSR Attendance'!$A$3:$E$273,5,FALSE))</f>
        <v/>
      </c>
      <c r="D912" s="193"/>
      <c r="E912" s="637"/>
      <c r="F912" s="195"/>
      <c r="G912" s="195"/>
      <c r="H912" s="195"/>
      <c r="I912" s="196" t="str">
        <f>IF(E912="","",VLOOKUP(E912,'Summarized Plan'!A:B,2,0))</f>
        <v/>
      </c>
      <c r="J912" s="194"/>
      <c r="K912" s="194" t="s">
        <v>378</v>
      </c>
      <c r="L912" s="195"/>
      <c r="M912" s="194" t="str">
        <f t="shared" si="327"/>
        <v/>
      </c>
      <c r="N912" s="195" t="str">
        <f>IF(E912="","",VLOOKUP(E912,'Summarized Plan'!$A:$C,3,0))</f>
        <v/>
      </c>
      <c r="O912" s="195" t="str">
        <f>IF(E912="","",VLOOKUP(E912,'Summarized Plan'!$A:$G,7,0))</f>
        <v/>
      </c>
      <c r="P912" s="196"/>
      <c r="Q912" s="198">
        <f t="shared" si="328"/>
        <v>0</v>
      </c>
      <c r="R912" s="197" t="str">
        <f>IF($B912="","",VLOOKUP($Q912,'DSR Attendance'!$A$3:$D$179,4,FALSE))</f>
        <v/>
      </c>
      <c r="S912" s="197"/>
      <c r="T912" s="197">
        <f t="shared" si="329"/>
        <v>0</v>
      </c>
      <c r="U912" s="197">
        <f t="shared" si="330"/>
        <v>0</v>
      </c>
      <c r="V912" s="197" t="str">
        <f t="shared" si="331"/>
        <v/>
      </c>
      <c r="W912" s="197"/>
      <c r="X912" s="197" t="str">
        <f>_xlfn.IFNA(IF(L912="","",VLOOKUP(L912,'Truck Utilization'!B$3:D$147,3,FALSE)),"")</f>
        <v/>
      </c>
      <c r="Y912" s="197" t="str">
        <f>IF(X912="","",IF(E912="","",VLOOKUP(E912,'Summarized Plan'!$A:$E,5,0)))</f>
        <v/>
      </c>
      <c r="Z912" s="197">
        <f t="shared" si="332"/>
        <v>0</v>
      </c>
      <c r="AA912" s="197">
        <f t="shared" si="333"/>
        <v>0</v>
      </c>
      <c r="AB912" s="197" t="str">
        <f t="shared" si="334"/>
        <v/>
      </c>
      <c r="AC912" s="197"/>
      <c r="AD912" s="197">
        <f t="shared" si="335"/>
        <v>0</v>
      </c>
      <c r="AE912" s="197">
        <f t="shared" si="336"/>
        <v>0</v>
      </c>
      <c r="AF912" s="197" t="str">
        <f t="shared" si="337"/>
        <v/>
      </c>
      <c r="AG912" s="194"/>
      <c r="AH912" s="194"/>
      <c r="AI912" s="194"/>
      <c r="AJ912" s="193"/>
      <c r="AK912" s="199"/>
      <c r="AL912" s="194"/>
      <c r="AM912" s="115" t="e">
        <f t="shared" si="338"/>
        <v>#VALUE!</v>
      </c>
      <c r="AO912" s="11">
        <f t="shared" si="339"/>
        <v>0</v>
      </c>
      <c r="AP912" s="11" t="e">
        <f t="shared" si="340"/>
        <v>#N/A</v>
      </c>
      <c r="AQ912" s="11" t="str">
        <f t="shared" si="341"/>
        <v/>
      </c>
      <c r="AS912" s="202">
        <f t="shared" si="342"/>
        <v>0</v>
      </c>
      <c r="AT912" s="11" t="str">
        <f t="shared" si="343"/>
        <v/>
      </c>
      <c r="AW912" s="116"/>
      <c r="AX912" s="115" t="e">
        <f t="shared" si="344"/>
        <v>#VALUE!</v>
      </c>
      <c r="AY912" s="278" t="str">
        <f t="shared" si="345"/>
        <v/>
      </c>
      <c r="BC912" s="115" t="str">
        <f>IF(E912="","",_xlfn.XLOOKUP(E912,'Summarized Plan'!A:A,'Summarized Plan'!K:K))</f>
        <v/>
      </c>
    </row>
    <row r="913" spans="1:55" ht="14.4" customHeight="1">
      <c r="A913" s="190" t="str">
        <f>IF(L913="","",VLOOKUP(L913,'Truck Utilization'!B$3:C$300,2,FALSE))</f>
        <v/>
      </c>
      <c r="B913" s="191"/>
      <c r="C913" s="192" t="str">
        <f>IF($B913="","",VLOOKUP($B913,'DSR Attendance'!$A$3:$E$273,5,FALSE))</f>
        <v/>
      </c>
      <c r="D913" s="193"/>
      <c r="E913" s="637"/>
      <c r="F913" s="195"/>
      <c r="G913" s="195"/>
      <c r="H913" s="195"/>
      <c r="I913" s="196" t="str">
        <f>IF(E913="","",VLOOKUP(E913,'Summarized Plan'!A:B,2,0))</f>
        <v/>
      </c>
      <c r="J913" s="194"/>
      <c r="K913" s="194" t="s">
        <v>378</v>
      </c>
      <c r="L913" s="195"/>
      <c r="M913" s="194" t="str">
        <f t="shared" si="327"/>
        <v/>
      </c>
      <c r="N913" s="195" t="str">
        <f>IF(E913="","",VLOOKUP(E913,'Summarized Plan'!$A:$C,3,0))</f>
        <v/>
      </c>
      <c r="O913" s="195" t="str">
        <f>IF(E913="","",VLOOKUP(E913,'Summarized Plan'!$A:$G,7,0))</f>
        <v/>
      </c>
      <c r="P913" s="196"/>
      <c r="Q913" s="198">
        <f t="shared" si="328"/>
        <v>0</v>
      </c>
      <c r="R913" s="197" t="str">
        <f>IF($B913="","",VLOOKUP($Q913,'DSR Attendance'!$A$3:$D$179,4,FALSE))</f>
        <v/>
      </c>
      <c r="S913" s="197"/>
      <c r="T913" s="197">
        <f t="shared" si="329"/>
        <v>0</v>
      </c>
      <c r="U913" s="197">
        <f t="shared" si="330"/>
        <v>0</v>
      </c>
      <c r="V913" s="197" t="str">
        <f t="shared" si="331"/>
        <v/>
      </c>
      <c r="W913" s="197"/>
      <c r="X913" s="197" t="str">
        <f>_xlfn.IFNA(IF(L913="","",VLOOKUP(L913,'Truck Utilization'!B$3:D$147,3,FALSE)),"")</f>
        <v/>
      </c>
      <c r="Y913" s="197" t="str">
        <f>IF(X913="","",IF(E913="","",VLOOKUP(E913,'Summarized Plan'!$A:$E,5,0)))</f>
        <v/>
      </c>
      <c r="Z913" s="197">
        <f t="shared" si="332"/>
        <v>0</v>
      </c>
      <c r="AA913" s="197">
        <f t="shared" si="333"/>
        <v>0</v>
      </c>
      <c r="AB913" s="197" t="str">
        <f t="shared" si="334"/>
        <v/>
      </c>
      <c r="AC913" s="197"/>
      <c r="AD913" s="197">
        <f t="shared" si="335"/>
        <v>0</v>
      </c>
      <c r="AE913" s="197">
        <f t="shared" si="336"/>
        <v>0</v>
      </c>
      <c r="AF913" s="197" t="str">
        <f t="shared" si="337"/>
        <v/>
      </c>
      <c r="AG913" s="194"/>
      <c r="AH913" s="194"/>
      <c r="AI913" s="194"/>
      <c r="AJ913" s="193"/>
      <c r="AK913" s="199"/>
      <c r="AL913" s="194"/>
      <c r="AM913" s="115" t="e">
        <f t="shared" si="338"/>
        <v>#VALUE!</v>
      </c>
      <c r="AO913" s="11">
        <f t="shared" si="339"/>
        <v>0</v>
      </c>
      <c r="AP913" s="11" t="e">
        <f t="shared" si="340"/>
        <v>#N/A</v>
      </c>
      <c r="AQ913" s="11" t="str">
        <f t="shared" si="341"/>
        <v/>
      </c>
      <c r="AS913" s="202">
        <f t="shared" si="342"/>
        <v>0</v>
      </c>
      <c r="AT913" s="11" t="str">
        <f t="shared" si="343"/>
        <v/>
      </c>
      <c r="AW913" s="116"/>
      <c r="AX913" s="115" t="e">
        <f t="shared" si="344"/>
        <v>#VALUE!</v>
      </c>
      <c r="AY913" s="278" t="str">
        <f t="shared" si="345"/>
        <v/>
      </c>
      <c r="BC913" s="115" t="str">
        <f>IF(E913="","",_xlfn.XLOOKUP(E913,'Summarized Plan'!A:A,'Summarized Plan'!K:K))</f>
        <v/>
      </c>
    </row>
    <row r="914" spans="1:55" ht="14.4" customHeight="1">
      <c r="A914" s="190" t="str">
        <f>IF(L914="","",VLOOKUP(L914,'Truck Utilization'!B$3:C$300,2,FALSE))</f>
        <v/>
      </c>
      <c r="B914" s="191"/>
      <c r="C914" s="192" t="str">
        <f>IF($B914="","",VLOOKUP($B914,'DSR Attendance'!$A$3:$E$273,5,FALSE))</f>
        <v/>
      </c>
      <c r="D914" s="193"/>
      <c r="E914" s="637"/>
      <c r="F914" s="195"/>
      <c r="G914" s="195"/>
      <c r="H914" s="195"/>
      <c r="I914" s="196" t="str">
        <f>IF(E914="","",VLOOKUP(E914,'Summarized Plan'!A:B,2,0))</f>
        <v/>
      </c>
      <c r="J914" s="194"/>
      <c r="K914" s="194" t="s">
        <v>378</v>
      </c>
      <c r="L914" s="195"/>
      <c r="M914" s="194" t="str">
        <f t="shared" si="327"/>
        <v/>
      </c>
      <c r="N914" s="195" t="str">
        <f>IF(E914="","",VLOOKUP(E914,'Summarized Plan'!$A:$C,3,0))</f>
        <v/>
      </c>
      <c r="O914" s="195" t="str">
        <f>IF(E914="","",VLOOKUP(E914,'Summarized Plan'!$A:$G,7,0))</f>
        <v/>
      </c>
      <c r="P914" s="196"/>
      <c r="Q914" s="198">
        <f t="shared" si="328"/>
        <v>0</v>
      </c>
      <c r="R914" s="197" t="str">
        <f>IF($B914="","",VLOOKUP($Q914,'DSR Attendance'!$A$3:$D$179,4,FALSE))</f>
        <v/>
      </c>
      <c r="S914" s="197"/>
      <c r="T914" s="197">
        <f t="shared" si="329"/>
        <v>0</v>
      </c>
      <c r="U914" s="197">
        <f t="shared" si="330"/>
        <v>0</v>
      </c>
      <c r="V914" s="197" t="str">
        <f t="shared" si="331"/>
        <v/>
      </c>
      <c r="W914" s="197"/>
      <c r="X914" s="197" t="str">
        <f>_xlfn.IFNA(IF(L914="","",VLOOKUP(L914,'Truck Utilization'!B$3:D$147,3,FALSE)),"")</f>
        <v/>
      </c>
      <c r="Y914" s="197" t="str">
        <f>IF(X914="","",IF(E914="","",VLOOKUP(E914,'Summarized Plan'!$A:$E,5,0)))</f>
        <v/>
      </c>
      <c r="Z914" s="197">
        <f t="shared" si="332"/>
        <v>0</v>
      </c>
      <c r="AA914" s="197">
        <f t="shared" si="333"/>
        <v>0</v>
      </c>
      <c r="AB914" s="197" t="str">
        <f t="shared" si="334"/>
        <v/>
      </c>
      <c r="AC914" s="197"/>
      <c r="AD914" s="197">
        <f t="shared" si="335"/>
        <v>0</v>
      </c>
      <c r="AE914" s="197">
        <f t="shared" si="336"/>
        <v>0</v>
      </c>
      <c r="AF914" s="197" t="str">
        <f t="shared" si="337"/>
        <v/>
      </c>
      <c r="AG914" s="194"/>
      <c r="AH914" s="194"/>
      <c r="AI914" s="194"/>
      <c r="AJ914" s="193"/>
      <c r="AK914" s="199"/>
      <c r="AL914" s="194"/>
      <c r="AM914" s="115" t="e">
        <f t="shared" si="338"/>
        <v>#VALUE!</v>
      </c>
      <c r="AO914" s="11">
        <f t="shared" si="339"/>
        <v>0</v>
      </c>
      <c r="AP914" s="11" t="e">
        <f t="shared" si="340"/>
        <v>#N/A</v>
      </c>
      <c r="AQ914" s="11" t="str">
        <f t="shared" si="341"/>
        <v/>
      </c>
      <c r="AS914" s="202">
        <f t="shared" si="342"/>
        <v>0</v>
      </c>
      <c r="AT914" s="11" t="str">
        <f t="shared" si="343"/>
        <v/>
      </c>
      <c r="AW914" s="116"/>
      <c r="AX914" s="115" t="e">
        <f t="shared" si="344"/>
        <v>#VALUE!</v>
      </c>
      <c r="AY914" s="278" t="str">
        <f t="shared" si="345"/>
        <v/>
      </c>
      <c r="BC914" s="115" t="str">
        <f>IF(E914="","",_xlfn.XLOOKUP(E914,'Summarized Plan'!A:A,'Summarized Plan'!K:K))</f>
        <v/>
      </c>
    </row>
    <row r="915" spans="1:55" ht="14.4" customHeight="1">
      <c r="A915" s="190" t="str">
        <f>IF(L915="","",VLOOKUP(L915,'Truck Utilization'!B$3:C$300,2,FALSE))</f>
        <v/>
      </c>
      <c r="B915" s="191"/>
      <c r="C915" s="192" t="str">
        <f>IF($B915="","",VLOOKUP($B915,'DSR Attendance'!$A$3:$E$273,5,FALSE))</f>
        <v/>
      </c>
      <c r="D915" s="193"/>
      <c r="E915" s="637"/>
      <c r="F915" s="195"/>
      <c r="G915" s="195"/>
      <c r="H915" s="195"/>
      <c r="I915" s="196" t="str">
        <f>IF(E915="","",VLOOKUP(E915,'Summarized Plan'!A:B,2,0))</f>
        <v/>
      </c>
      <c r="J915" s="194"/>
      <c r="K915" s="194" t="s">
        <v>378</v>
      </c>
      <c r="L915" s="195"/>
      <c r="M915" s="194" t="str">
        <f t="shared" si="327"/>
        <v/>
      </c>
      <c r="N915" s="195" t="str">
        <f>IF(E915="","",VLOOKUP(E915,'Summarized Plan'!$A:$C,3,0))</f>
        <v/>
      </c>
      <c r="O915" s="195" t="str">
        <f>IF(E915="","",VLOOKUP(E915,'Summarized Plan'!$A:$G,7,0))</f>
        <v/>
      </c>
      <c r="P915" s="196"/>
      <c r="Q915" s="198">
        <f t="shared" si="328"/>
        <v>0</v>
      </c>
      <c r="R915" s="197" t="str">
        <f>IF($B915="","",VLOOKUP($Q915,'DSR Attendance'!$A$3:$D$179,4,FALSE))</f>
        <v/>
      </c>
      <c r="S915" s="197"/>
      <c r="T915" s="197">
        <f t="shared" si="329"/>
        <v>0</v>
      </c>
      <c r="U915" s="197">
        <f t="shared" si="330"/>
        <v>0</v>
      </c>
      <c r="V915" s="197" t="str">
        <f t="shared" si="331"/>
        <v/>
      </c>
      <c r="W915" s="197"/>
      <c r="X915" s="197" t="str">
        <f>_xlfn.IFNA(IF(L915="","",VLOOKUP(L915,'Truck Utilization'!B$3:D$147,3,FALSE)),"")</f>
        <v/>
      </c>
      <c r="Y915" s="197" t="str">
        <f>IF(X915="","",IF(E915="","",VLOOKUP(E915,'Summarized Plan'!$A:$E,5,0)))</f>
        <v/>
      </c>
      <c r="Z915" s="197">
        <f t="shared" si="332"/>
        <v>0</v>
      </c>
      <c r="AA915" s="197">
        <f t="shared" si="333"/>
        <v>0</v>
      </c>
      <c r="AB915" s="197" t="str">
        <f t="shared" si="334"/>
        <v/>
      </c>
      <c r="AC915" s="197"/>
      <c r="AD915" s="197">
        <f t="shared" si="335"/>
        <v>0</v>
      </c>
      <c r="AE915" s="197">
        <f t="shared" si="336"/>
        <v>0</v>
      </c>
      <c r="AF915" s="197" t="str">
        <f t="shared" si="337"/>
        <v/>
      </c>
      <c r="AG915" s="194"/>
      <c r="AH915" s="194"/>
      <c r="AI915" s="194"/>
      <c r="AJ915" s="193"/>
      <c r="AK915" s="199"/>
      <c r="AL915" s="194"/>
      <c r="AM915" s="115" t="e">
        <f t="shared" si="338"/>
        <v>#VALUE!</v>
      </c>
      <c r="AO915" s="11">
        <f t="shared" si="339"/>
        <v>0</v>
      </c>
      <c r="AP915" s="11" t="e">
        <f t="shared" si="340"/>
        <v>#N/A</v>
      </c>
      <c r="AQ915" s="11" t="str">
        <f t="shared" si="341"/>
        <v/>
      </c>
      <c r="AS915" s="202">
        <f t="shared" si="342"/>
        <v>0</v>
      </c>
      <c r="AT915" s="11" t="str">
        <f t="shared" si="343"/>
        <v/>
      </c>
      <c r="AW915" s="116"/>
      <c r="AX915" s="115" t="e">
        <f t="shared" si="344"/>
        <v>#VALUE!</v>
      </c>
      <c r="AY915" s="278" t="str">
        <f t="shared" si="345"/>
        <v/>
      </c>
      <c r="BC915" s="115" t="str">
        <f>IF(E915="","",_xlfn.XLOOKUP(E915,'Summarized Plan'!A:A,'Summarized Plan'!K:K))</f>
        <v/>
      </c>
    </row>
    <row r="916" spans="1:55" ht="14.4" customHeight="1">
      <c r="A916" s="190" t="str">
        <f>IF(L916="","",VLOOKUP(L916,'Truck Utilization'!B$3:C$300,2,FALSE))</f>
        <v/>
      </c>
      <c r="B916" s="191"/>
      <c r="C916" s="192" t="str">
        <f>IF($B916="","",VLOOKUP($B916,'DSR Attendance'!$A$3:$E$273,5,FALSE))</f>
        <v/>
      </c>
      <c r="D916" s="193"/>
      <c r="E916" s="637"/>
      <c r="F916" s="195"/>
      <c r="G916" s="195"/>
      <c r="H916" s="195"/>
      <c r="I916" s="196" t="str">
        <f>IF(E916="","",VLOOKUP(E916,'Summarized Plan'!A:B,2,0))</f>
        <v/>
      </c>
      <c r="J916" s="194"/>
      <c r="K916" s="194" t="s">
        <v>378</v>
      </c>
      <c r="L916" s="195"/>
      <c r="M916" s="194" t="str">
        <f t="shared" si="327"/>
        <v/>
      </c>
      <c r="N916" s="195" t="str">
        <f>IF(E916="","",VLOOKUP(E916,'Summarized Plan'!$A:$C,3,0))</f>
        <v/>
      </c>
      <c r="O916" s="195" t="str">
        <f>IF(E916="","",VLOOKUP(E916,'Summarized Plan'!$A:$G,7,0))</f>
        <v/>
      </c>
      <c r="P916" s="196"/>
      <c r="Q916" s="198">
        <f t="shared" si="328"/>
        <v>0</v>
      </c>
      <c r="R916" s="197" t="str">
        <f>IF($B916="","",VLOOKUP($Q916,'DSR Attendance'!$A$3:$D$179,4,FALSE))</f>
        <v/>
      </c>
      <c r="S916" s="197"/>
      <c r="T916" s="197">
        <f t="shared" si="329"/>
        <v>0</v>
      </c>
      <c r="U916" s="197">
        <f t="shared" si="330"/>
        <v>0</v>
      </c>
      <c r="V916" s="197" t="str">
        <f t="shared" si="331"/>
        <v/>
      </c>
      <c r="W916" s="197"/>
      <c r="X916" s="197" t="str">
        <f>_xlfn.IFNA(IF(L916="","",VLOOKUP(L916,'Truck Utilization'!B$3:D$147,3,FALSE)),"")</f>
        <v/>
      </c>
      <c r="Y916" s="197" t="str">
        <f>IF(X916="","",IF(E916="","",VLOOKUP(E916,'Summarized Plan'!$A:$E,5,0)))</f>
        <v/>
      </c>
      <c r="Z916" s="197">
        <f t="shared" si="332"/>
        <v>0</v>
      </c>
      <c r="AA916" s="197">
        <f t="shared" si="333"/>
        <v>0</v>
      </c>
      <c r="AB916" s="197" t="str">
        <f t="shared" si="334"/>
        <v/>
      </c>
      <c r="AC916" s="197"/>
      <c r="AD916" s="197">
        <f t="shared" si="335"/>
        <v>0</v>
      </c>
      <c r="AE916" s="197">
        <f t="shared" si="336"/>
        <v>0</v>
      </c>
      <c r="AF916" s="197" t="str">
        <f t="shared" si="337"/>
        <v/>
      </c>
      <c r="AG916" s="194"/>
      <c r="AH916" s="194"/>
      <c r="AI916" s="194"/>
      <c r="AJ916" s="193"/>
      <c r="AK916" s="199"/>
      <c r="AL916" s="194"/>
      <c r="AM916" s="115" t="e">
        <f t="shared" si="338"/>
        <v>#VALUE!</v>
      </c>
      <c r="AO916" s="11">
        <f t="shared" si="339"/>
        <v>0</v>
      </c>
      <c r="AP916" s="11" t="e">
        <f t="shared" si="340"/>
        <v>#N/A</v>
      </c>
      <c r="AQ916" s="11" t="str">
        <f t="shared" si="341"/>
        <v/>
      </c>
      <c r="AS916" s="202">
        <f t="shared" si="342"/>
        <v>0</v>
      </c>
      <c r="AT916" s="11" t="str">
        <f t="shared" si="343"/>
        <v/>
      </c>
      <c r="AW916" s="116"/>
      <c r="AX916" s="115" t="e">
        <f t="shared" si="344"/>
        <v>#VALUE!</v>
      </c>
      <c r="AY916" s="278" t="str">
        <f t="shared" si="345"/>
        <v/>
      </c>
      <c r="BC916" s="115" t="str">
        <f>IF(E916="","",_xlfn.XLOOKUP(E916,'Summarized Plan'!A:A,'Summarized Plan'!K:K))</f>
        <v/>
      </c>
    </row>
    <row r="917" spans="1:55" ht="14.4" customHeight="1">
      <c r="A917" s="190" t="str">
        <f>IF(L917="","",VLOOKUP(L917,'Truck Utilization'!B$3:C$300,2,FALSE))</f>
        <v/>
      </c>
      <c r="B917" s="191"/>
      <c r="C917" s="192" t="str">
        <f>IF($B917="","",VLOOKUP($B917,'DSR Attendance'!$A$3:$E$273,5,FALSE))</f>
        <v/>
      </c>
      <c r="D917" s="193"/>
      <c r="E917" s="637"/>
      <c r="F917" s="195"/>
      <c r="G917" s="195"/>
      <c r="H917" s="195"/>
      <c r="I917" s="196" t="str">
        <f>IF(E917="","",VLOOKUP(E917,'Summarized Plan'!A:B,2,0))</f>
        <v/>
      </c>
      <c r="J917" s="194"/>
      <c r="K917" s="194" t="s">
        <v>378</v>
      </c>
      <c r="L917" s="195"/>
      <c r="M917" s="194" t="str">
        <f t="shared" si="327"/>
        <v/>
      </c>
      <c r="N917" s="195" t="str">
        <f>IF(E917="","",VLOOKUP(E917,'Summarized Plan'!$A:$C,3,0))</f>
        <v/>
      </c>
      <c r="O917" s="195" t="str">
        <f>IF(E917="","",VLOOKUP(E917,'Summarized Plan'!$A:$G,7,0))</f>
        <v/>
      </c>
      <c r="P917" s="196"/>
      <c r="Q917" s="198">
        <f t="shared" si="328"/>
        <v>0</v>
      </c>
      <c r="R917" s="197" t="str">
        <f>IF($B917="","",VLOOKUP($Q917,'DSR Attendance'!$A$3:$D$179,4,FALSE))</f>
        <v/>
      </c>
      <c r="S917" s="197"/>
      <c r="T917" s="197">
        <f t="shared" si="329"/>
        <v>0</v>
      </c>
      <c r="U917" s="197">
        <f t="shared" si="330"/>
        <v>0</v>
      </c>
      <c r="V917" s="197" t="str">
        <f t="shared" si="331"/>
        <v/>
      </c>
      <c r="W917" s="197"/>
      <c r="X917" s="197" t="str">
        <f>_xlfn.IFNA(IF(L917="","",VLOOKUP(L917,'Truck Utilization'!B$3:D$147,3,FALSE)),"")</f>
        <v/>
      </c>
      <c r="Y917" s="197" t="str">
        <f>IF(X917="","",IF(E917="","",VLOOKUP(E917,'Summarized Plan'!$A:$E,5,0)))</f>
        <v/>
      </c>
      <c r="Z917" s="197">
        <f t="shared" si="332"/>
        <v>0</v>
      </c>
      <c r="AA917" s="197">
        <f t="shared" si="333"/>
        <v>0</v>
      </c>
      <c r="AB917" s="197" t="str">
        <f t="shared" si="334"/>
        <v/>
      </c>
      <c r="AC917" s="197"/>
      <c r="AD917" s="197">
        <f t="shared" si="335"/>
        <v>0</v>
      </c>
      <c r="AE917" s="197">
        <f t="shared" si="336"/>
        <v>0</v>
      </c>
      <c r="AF917" s="197" t="str">
        <f t="shared" si="337"/>
        <v/>
      </c>
      <c r="AG917" s="194"/>
      <c r="AH917" s="194"/>
      <c r="AI917" s="194"/>
      <c r="AJ917" s="193"/>
      <c r="AK917" s="199"/>
      <c r="AL917" s="194"/>
      <c r="AM917" s="115" t="e">
        <f t="shared" si="338"/>
        <v>#VALUE!</v>
      </c>
      <c r="AO917" s="11">
        <f t="shared" si="339"/>
        <v>0</v>
      </c>
      <c r="AP917" s="11" t="e">
        <f t="shared" si="340"/>
        <v>#N/A</v>
      </c>
      <c r="AQ917" s="11" t="str">
        <f t="shared" si="341"/>
        <v/>
      </c>
      <c r="AS917" s="202">
        <f t="shared" si="342"/>
        <v>0</v>
      </c>
      <c r="AT917" s="11" t="str">
        <f t="shared" si="343"/>
        <v/>
      </c>
      <c r="AW917" s="116"/>
      <c r="AX917" s="115" t="e">
        <f t="shared" si="344"/>
        <v>#VALUE!</v>
      </c>
      <c r="AY917" s="278" t="str">
        <f t="shared" si="345"/>
        <v/>
      </c>
      <c r="BC917" s="115" t="str">
        <f>IF(E917="","",_xlfn.XLOOKUP(E917,'Summarized Plan'!A:A,'Summarized Plan'!K:K))</f>
        <v/>
      </c>
    </row>
    <row r="918" spans="1:55" ht="14.4" customHeight="1">
      <c r="A918" s="190" t="str">
        <f>IF(L918="","",VLOOKUP(L918,'Truck Utilization'!B$3:C$300,2,FALSE))</f>
        <v/>
      </c>
      <c r="B918" s="191"/>
      <c r="C918" s="192" t="str">
        <f>IF($B918="","",VLOOKUP($B918,'DSR Attendance'!$A$3:$E$273,5,FALSE))</f>
        <v/>
      </c>
      <c r="D918" s="193"/>
      <c r="E918" s="637"/>
      <c r="F918" s="195"/>
      <c r="G918" s="195"/>
      <c r="H918" s="195"/>
      <c r="I918" s="196" t="str">
        <f>IF(E918="","",VLOOKUP(E918,'Summarized Plan'!A:B,2,0))</f>
        <v/>
      </c>
      <c r="J918" s="194"/>
      <c r="K918" s="194" t="s">
        <v>378</v>
      </c>
      <c r="L918" s="195"/>
      <c r="M918" s="194" t="str">
        <f t="shared" si="327"/>
        <v/>
      </c>
      <c r="N918" s="195" t="str">
        <f>IF(E918="","",VLOOKUP(E918,'Summarized Plan'!$A:$C,3,0))</f>
        <v/>
      </c>
      <c r="O918" s="195" t="str">
        <f>IF(E918="","",VLOOKUP(E918,'Summarized Plan'!$A:$G,7,0))</f>
        <v/>
      </c>
      <c r="P918" s="196"/>
      <c r="Q918" s="198">
        <f t="shared" si="328"/>
        <v>0</v>
      </c>
      <c r="R918" s="197" t="str">
        <f>IF($B918="","",VLOOKUP($Q918,'DSR Attendance'!$A$3:$D$179,4,FALSE))</f>
        <v/>
      </c>
      <c r="S918" s="197"/>
      <c r="T918" s="197">
        <f t="shared" si="329"/>
        <v>0</v>
      </c>
      <c r="U918" s="197">
        <f t="shared" si="330"/>
        <v>0</v>
      </c>
      <c r="V918" s="197" t="str">
        <f t="shared" si="331"/>
        <v/>
      </c>
      <c r="W918" s="197"/>
      <c r="X918" s="197" t="str">
        <f>_xlfn.IFNA(IF(L918="","",VLOOKUP(L918,'Truck Utilization'!B$3:D$147,3,FALSE)),"")</f>
        <v/>
      </c>
      <c r="Y918" s="197" t="str">
        <f>IF(X918="","",IF(E918="","",VLOOKUP(E918,'Summarized Plan'!$A:$E,5,0)))</f>
        <v/>
      </c>
      <c r="Z918" s="197">
        <f t="shared" si="332"/>
        <v>0</v>
      </c>
      <c r="AA918" s="197">
        <f t="shared" si="333"/>
        <v>0</v>
      </c>
      <c r="AB918" s="197" t="str">
        <f t="shared" si="334"/>
        <v/>
      </c>
      <c r="AC918" s="197"/>
      <c r="AD918" s="197">
        <f t="shared" si="335"/>
        <v>0</v>
      </c>
      <c r="AE918" s="197">
        <f t="shared" si="336"/>
        <v>0</v>
      </c>
      <c r="AF918" s="197" t="str">
        <f t="shared" si="337"/>
        <v/>
      </c>
      <c r="AG918" s="194"/>
      <c r="AH918" s="194"/>
      <c r="AI918" s="194"/>
      <c r="AJ918" s="193"/>
      <c r="AK918" s="199"/>
      <c r="AL918" s="194"/>
      <c r="AM918" s="115" t="e">
        <f t="shared" si="338"/>
        <v>#VALUE!</v>
      </c>
      <c r="AO918" s="11">
        <f t="shared" si="339"/>
        <v>0</v>
      </c>
      <c r="AP918" s="11" t="e">
        <f t="shared" si="340"/>
        <v>#N/A</v>
      </c>
      <c r="AQ918" s="11" t="str">
        <f t="shared" si="341"/>
        <v/>
      </c>
      <c r="AS918" s="202">
        <f t="shared" si="342"/>
        <v>0</v>
      </c>
      <c r="AT918" s="11" t="str">
        <f t="shared" si="343"/>
        <v/>
      </c>
      <c r="AW918" s="116"/>
      <c r="AX918" s="115" t="e">
        <f t="shared" si="344"/>
        <v>#VALUE!</v>
      </c>
      <c r="AY918" s="278" t="str">
        <f t="shared" si="345"/>
        <v/>
      </c>
      <c r="BC918" s="115" t="str">
        <f>IF(E918="","",_xlfn.XLOOKUP(E918,'Summarized Plan'!A:A,'Summarized Plan'!K:K))</f>
        <v/>
      </c>
    </row>
    <row r="919" spans="1:55" ht="14.4" customHeight="1">
      <c r="A919" s="190" t="str">
        <f>IF(L919="","",VLOOKUP(L919,'Truck Utilization'!B$3:C$300,2,FALSE))</f>
        <v/>
      </c>
      <c r="B919" s="191"/>
      <c r="C919" s="192" t="str">
        <f>IF($B919="","",VLOOKUP($B919,'DSR Attendance'!$A$3:$E$273,5,FALSE))</f>
        <v/>
      </c>
      <c r="D919" s="193"/>
      <c r="E919" s="637"/>
      <c r="F919" s="195"/>
      <c r="G919" s="195"/>
      <c r="H919" s="195"/>
      <c r="I919" s="196" t="str">
        <f>IF(E919="","",VLOOKUP(E919,'Summarized Plan'!A:B,2,0))</f>
        <v/>
      </c>
      <c r="J919" s="194"/>
      <c r="K919" s="194" t="s">
        <v>378</v>
      </c>
      <c r="L919" s="195"/>
      <c r="M919" s="194" t="str">
        <f t="shared" si="327"/>
        <v/>
      </c>
      <c r="N919" s="195" t="str">
        <f>IF(E919="","",VLOOKUP(E919,'Summarized Plan'!$A:$C,3,0))</f>
        <v/>
      </c>
      <c r="O919" s="195" t="str">
        <f>IF(E919="","",VLOOKUP(E919,'Summarized Plan'!$A:$G,7,0))</f>
        <v/>
      </c>
      <c r="P919" s="196"/>
      <c r="Q919" s="198">
        <f t="shared" si="328"/>
        <v>0</v>
      </c>
      <c r="R919" s="197" t="str">
        <f>IF($B919="","",VLOOKUP($Q919,'DSR Attendance'!$A$3:$D$179,4,FALSE))</f>
        <v/>
      </c>
      <c r="S919" s="197"/>
      <c r="T919" s="197">
        <f t="shared" si="329"/>
        <v>0</v>
      </c>
      <c r="U919" s="197">
        <f t="shared" si="330"/>
        <v>0</v>
      </c>
      <c r="V919" s="197" t="str">
        <f t="shared" si="331"/>
        <v/>
      </c>
      <c r="W919" s="197"/>
      <c r="X919" s="197" t="str">
        <f>_xlfn.IFNA(IF(L919="","",VLOOKUP(L919,'Truck Utilization'!B$3:D$147,3,FALSE)),"")</f>
        <v/>
      </c>
      <c r="Y919" s="197" t="str">
        <f>IF(X919="","",IF(E919="","",VLOOKUP(E919,'Summarized Plan'!$A:$E,5,0)))</f>
        <v/>
      </c>
      <c r="Z919" s="197">
        <f t="shared" si="332"/>
        <v>0</v>
      </c>
      <c r="AA919" s="197">
        <f t="shared" si="333"/>
        <v>0</v>
      </c>
      <c r="AB919" s="197" t="str">
        <f t="shared" si="334"/>
        <v/>
      </c>
      <c r="AC919" s="197"/>
      <c r="AD919" s="197">
        <f t="shared" si="335"/>
        <v>0</v>
      </c>
      <c r="AE919" s="197">
        <f t="shared" si="336"/>
        <v>0</v>
      </c>
      <c r="AF919" s="197" t="str">
        <f t="shared" si="337"/>
        <v/>
      </c>
      <c r="AG919" s="194"/>
      <c r="AH919" s="194"/>
      <c r="AI919" s="194"/>
      <c r="AJ919" s="193"/>
      <c r="AK919" s="199"/>
      <c r="AL919" s="194"/>
      <c r="AM919" s="115" t="e">
        <f t="shared" si="338"/>
        <v>#VALUE!</v>
      </c>
      <c r="AO919" s="11">
        <f t="shared" si="339"/>
        <v>0</v>
      </c>
      <c r="AP919" s="11" t="e">
        <f t="shared" si="340"/>
        <v>#N/A</v>
      </c>
      <c r="AQ919" s="11" t="str">
        <f t="shared" si="341"/>
        <v/>
      </c>
      <c r="AS919" s="202">
        <f t="shared" si="342"/>
        <v>0</v>
      </c>
      <c r="AT919" s="11" t="str">
        <f t="shared" si="343"/>
        <v/>
      </c>
      <c r="AW919" s="116"/>
      <c r="AX919" s="115" t="e">
        <f t="shared" si="344"/>
        <v>#VALUE!</v>
      </c>
      <c r="AY919" s="278" t="str">
        <f t="shared" si="345"/>
        <v/>
      </c>
      <c r="BC919" s="115" t="str">
        <f>IF(E919="","",_xlfn.XLOOKUP(E919,'Summarized Plan'!A:A,'Summarized Plan'!K:K))</f>
        <v/>
      </c>
    </row>
    <row r="920" spans="1:55" ht="14.4" customHeight="1">
      <c r="A920" s="190" t="str">
        <f>IF(L920="","",VLOOKUP(L920,'Truck Utilization'!B$3:C$300,2,FALSE))</f>
        <v/>
      </c>
      <c r="B920" s="191"/>
      <c r="C920" s="192" t="str">
        <f>IF($B920="","",VLOOKUP($B920,'DSR Attendance'!$A$3:$E$273,5,FALSE))</f>
        <v/>
      </c>
      <c r="D920" s="193"/>
      <c r="E920" s="637"/>
      <c r="F920" s="195"/>
      <c r="G920" s="195"/>
      <c r="H920" s="195"/>
      <c r="I920" s="196" t="str">
        <f>IF(E920="","",VLOOKUP(E920,'Summarized Plan'!A:B,2,0))</f>
        <v/>
      </c>
      <c r="J920" s="194"/>
      <c r="K920" s="194" t="s">
        <v>378</v>
      </c>
      <c r="L920" s="195"/>
      <c r="M920" s="194" t="str">
        <f t="shared" si="327"/>
        <v/>
      </c>
      <c r="N920" s="195" t="str">
        <f>IF(E920="","",VLOOKUP(E920,'Summarized Plan'!$A:$C,3,0))</f>
        <v/>
      </c>
      <c r="O920" s="195" t="str">
        <f>IF(E920="","",VLOOKUP(E920,'Summarized Plan'!$A:$G,7,0))</f>
        <v/>
      </c>
      <c r="P920" s="196"/>
      <c r="Q920" s="198">
        <f t="shared" si="328"/>
        <v>0</v>
      </c>
      <c r="R920" s="197" t="str">
        <f>IF($B920="","",VLOOKUP($Q920,'DSR Attendance'!$A$3:$D$179,4,FALSE))</f>
        <v/>
      </c>
      <c r="S920" s="197"/>
      <c r="T920" s="197">
        <f t="shared" si="329"/>
        <v>0</v>
      </c>
      <c r="U920" s="197">
        <f t="shared" si="330"/>
        <v>0</v>
      </c>
      <c r="V920" s="197" t="str">
        <f t="shared" si="331"/>
        <v/>
      </c>
      <c r="W920" s="197"/>
      <c r="X920" s="197" t="str">
        <f>_xlfn.IFNA(IF(L920="","",VLOOKUP(L920,'Truck Utilization'!B$3:D$147,3,FALSE)),"")</f>
        <v/>
      </c>
      <c r="Y920" s="197" t="str">
        <f>IF(X920="","",IF(E920="","",VLOOKUP(E920,'Summarized Plan'!$A:$E,5,0)))</f>
        <v/>
      </c>
      <c r="Z920" s="197">
        <f t="shared" si="332"/>
        <v>0</v>
      </c>
      <c r="AA920" s="197">
        <f t="shared" si="333"/>
        <v>0</v>
      </c>
      <c r="AB920" s="197" t="str">
        <f t="shared" si="334"/>
        <v/>
      </c>
      <c r="AC920" s="197"/>
      <c r="AD920" s="197">
        <f t="shared" si="335"/>
        <v>0</v>
      </c>
      <c r="AE920" s="197">
        <f t="shared" si="336"/>
        <v>0</v>
      </c>
      <c r="AF920" s="197" t="str">
        <f t="shared" si="337"/>
        <v/>
      </c>
      <c r="AG920" s="194"/>
      <c r="AH920" s="194"/>
      <c r="AI920" s="194"/>
      <c r="AJ920" s="193"/>
      <c r="AK920" s="199"/>
      <c r="AL920" s="194"/>
      <c r="AM920" s="115" t="e">
        <f t="shared" si="338"/>
        <v>#VALUE!</v>
      </c>
      <c r="AO920" s="11">
        <f t="shared" si="339"/>
        <v>0</v>
      </c>
      <c r="AP920" s="11" t="e">
        <f t="shared" si="340"/>
        <v>#N/A</v>
      </c>
      <c r="AQ920" s="11" t="str">
        <f t="shared" si="341"/>
        <v/>
      </c>
      <c r="AS920" s="202">
        <f t="shared" si="342"/>
        <v>0</v>
      </c>
      <c r="AT920" s="11" t="str">
        <f t="shared" si="343"/>
        <v/>
      </c>
      <c r="AW920" s="116"/>
      <c r="AX920" s="115" t="e">
        <f t="shared" si="344"/>
        <v>#VALUE!</v>
      </c>
      <c r="AY920" s="278" t="str">
        <f t="shared" si="345"/>
        <v/>
      </c>
      <c r="BC920" s="115" t="str">
        <f>IF(E920="","",_xlfn.XLOOKUP(E920,'Summarized Plan'!A:A,'Summarized Plan'!K:K))</f>
        <v/>
      </c>
    </row>
    <row r="921" spans="1:55" ht="14.4" customHeight="1">
      <c r="A921" s="190" t="str">
        <f>IF(L921="","",VLOOKUP(L921,'Truck Utilization'!B$3:C$300,2,FALSE))</f>
        <v/>
      </c>
      <c r="B921" s="191"/>
      <c r="C921" s="192" t="str">
        <f>IF($B921="","",VLOOKUP($B921,'DSR Attendance'!$A$3:$E$273,5,FALSE))</f>
        <v/>
      </c>
      <c r="D921" s="193"/>
      <c r="E921" s="637"/>
      <c r="F921" s="195"/>
      <c r="G921" s="195"/>
      <c r="H921" s="195"/>
      <c r="I921" s="196" t="str">
        <f>IF(E921="","",VLOOKUP(E921,'Summarized Plan'!A:B,2,0))</f>
        <v/>
      </c>
      <c r="J921" s="194"/>
      <c r="K921" s="194" t="s">
        <v>378</v>
      </c>
      <c r="L921" s="195"/>
      <c r="M921" s="194" t="str">
        <f t="shared" si="327"/>
        <v/>
      </c>
      <c r="N921" s="195" t="str">
        <f>IF(E921="","",VLOOKUP(E921,'Summarized Plan'!$A:$C,3,0))</f>
        <v/>
      </c>
      <c r="O921" s="195" t="str">
        <f>IF(E921="","",VLOOKUP(E921,'Summarized Plan'!$A:$G,7,0))</f>
        <v/>
      </c>
      <c r="P921" s="196"/>
      <c r="Q921" s="198">
        <f t="shared" si="328"/>
        <v>0</v>
      </c>
      <c r="R921" s="197" t="str">
        <f>IF($B921="","",VLOOKUP($Q921,'DSR Attendance'!$A$3:$D$179,4,FALSE))</f>
        <v/>
      </c>
      <c r="S921" s="197"/>
      <c r="T921" s="197">
        <f t="shared" si="329"/>
        <v>0</v>
      </c>
      <c r="U921" s="197">
        <f t="shared" si="330"/>
        <v>0</v>
      </c>
      <c r="V921" s="197" t="str">
        <f t="shared" si="331"/>
        <v/>
      </c>
      <c r="W921" s="197"/>
      <c r="X921" s="197" t="str">
        <f>_xlfn.IFNA(IF(L921="","",VLOOKUP(L921,'Truck Utilization'!B$3:D$147,3,FALSE)),"")</f>
        <v/>
      </c>
      <c r="Y921" s="197" t="str">
        <f>IF(X921="","",IF(E921="","",VLOOKUP(E921,'Summarized Plan'!$A:$E,5,0)))</f>
        <v/>
      </c>
      <c r="Z921" s="197">
        <f t="shared" si="332"/>
        <v>0</v>
      </c>
      <c r="AA921" s="197">
        <f t="shared" si="333"/>
        <v>0</v>
      </c>
      <c r="AB921" s="197" t="str">
        <f t="shared" si="334"/>
        <v/>
      </c>
      <c r="AC921" s="197"/>
      <c r="AD921" s="197">
        <f t="shared" si="335"/>
        <v>0</v>
      </c>
      <c r="AE921" s="197">
        <f t="shared" si="336"/>
        <v>0</v>
      </c>
      <c r="AF921" s="197" t="str">
        <f t="shared" si="337"/>
        <v/>
      </c>
      <c r="AG921" s="194"/>
      <c r="AH921" s="194"/>
      <c r="AI921" s="194"/>
      <c r="AJ921" s="193"/>
      <c r="AK921" s="199"/>
      <c r="AL921" s="194"/>
      <c r="AM921" s="115" t="e">
        <f t="shared" si="338"/>
        <v>#VALUE!</v>
      </c>
      <c r="AO921" s="11">
        <f t="shared" si="339"/>
        <v>0</v>
      </c>
      <c r="AP921" s="11" t="e">
        <f t="shared" si="340"/>
        <v>#N/A</v>
      </c>
      <c r="AQ921" s="11" t="str">
        <f t="shared" si="341"/>
        <v/>
      </c>
      <c r="AS921" s="202">
        <f t="shared" si="342"/>
        <v>0</v>
      </c>
      <c r="AT921" s="11" t="str">
        <f t="shared" si="343"/>
        <v/>
      </c>
      <c r="AW921" s="116"/>
      <c r="AX921" s="115" t="e">
        <f t="shared" si="344"/>
        <v>#VALUE!</v>
      </c>
      <c r="AY921" s="278" t="str">
        <f t="shared" si="345"/>
        <v/>
      </c>
      <c r="BC921" s="115" t="str">
        <f>IF(E921="","",_xlfn.XLOOKUP(E921,'Summarized Plan'!A:A,'Summarized Plan'!K:K))</f>
        <v/>
      </c>
    </row>
    <row r="922" spans="1:55" ht="14.4" customHeight="1">
      <c r="A922" s="190" t="str">
        <f>IF(L922="","",VLOOKUP(L922,'Truck Utilization'!B$3:C$300,2,FALSE))</f>
        <v/>
      </c>
      <c r="B922" s="191"/>
      <c r="C922" s="192" t="str">
        <f>IF($B922="","",VLOOKUP($B922,'DSR Attendance'!$A$3:$E$273,5,FALSE))</f>
        <v/>
      </c>
      <c r="D922" s="193"/>
      <c r="E922" s="637"/>
      <c r="F922" s="195"/>
      <c r="G922" s="195"/>
      <c r="H922" s="195"/>
      <c r="I922" s="196" t="str">
        <f>IF(E922="","",VLOOKUP(E922,'Summarized Plan'!A:B,2,0))</f>
        <v/>
      </c>
      <c r="J922" s="194"/>
      <c r="K922" s="194" t="s">
        <v>378</v>
      </c>
      <c r="L922" s="195"/>
      <c r="M922" s="194" t="str">
        <f t="shared" si="327"/>
        <v/>
      </c>
      <c r="N922" s="195" t="str">
        <f>IF(E922="","",VLOOKUP(E922,'Summarized Plan'!$A:$C,3,0))</f>
        <v/>
      </c>
      <c r="O922" s="195" t="str">
        <f>IF(E922="","",VLOOKUP(E922,'Summarized Plan'!$A:$G,7,0))</f>
        <v/>
      </c>
      <c r="P922" s="196"/>
      <c r="Q922" s="198">
        <f t="shared" si="328"/>
        <v>0</v>
      </c>
      <c r="R922" s="197" t="str">
        <f>IF($B922="","",VLOOKUP($Q922,'DSR Attendance'!$A$3:$D$179,4,FALSE))</f>
        <v/>
      </c>
      <c r="S922" s="197"/>
      <c r="T922" s="197">
        <f t="shared" si="329"/>
        <v>0</v>
      </c>
      <c r="U922" s="197">
        <f t="shared" si="330"/>
        <v>0</v>
      </c>
      <c r="V922" s="197" t="str">
        <f t="shared" si="331"/>
        <v/>
      </c>
      <c r="W922" s="197"/>
      <c r="X922" s="197" t="str">
        <f>_xlfn.IFNA(IF(L922="","",VLOOKUP(L922,'Truck Utilization'!B$3:D$147,3,FALSE)),"")</f>
        <v/>
      </c>
      <c r="Y922" s="197" t="str">
        <f>IF(X922="","",IF(E922="","",VLOOKUP(E922,'Summarized Plan'!$A:$E,5,0)))</f>
        <v/>
      </c>
      <c r="Z922" s="197">
        <f t="shared" si="332"/>
        <v>0</v>
      </c>
      <c r="AA922" s="197">
        <f t="shared" si="333"/>
        <v>0</v>
      </c>
      <c r="AB922" s="197" t="str">
        <f t="shared" si="334"/>
        <v/>
      </c>
      <c r="AC922" s="197"/>
      <c r="AD922" s="197">
        <f t="shared" si="335"/>
        <v>0</v>
      </c>
      <c r="AE922" s="197">
        <f t="shared" si="336"/>
        <v>0</v>
      </c>
      <c r="AF922" s="197" t="str">
        <f t="shared" si="337"/>
        <v/>
      </c>
      <c r="AG922" s="194"/>
      <c r="AH922" s="194"/>
      <c r="AI922" s="194"/>
      <c r="AJ922" s="193"/>
      <c r="AK922" s="199"/>
      <c r="AL922" s="194"/>
      <c r="AM922" s="115" t="e">
        <f t="shared" si="338"/>
        <v>#VALUE!</v>
      </c>
      <c r="AO922" s="11">
        <f t="shared" si="339"/>
        <v>0</v>
      </c>
      <c r="AP922" s="11" t="e">
        <f t="shared" si="340"/>
        <v>#N/A</v>
      </c>
      <c r="AQ922" s="11" t="str">
        <f t="shared" si="341"/>
        <v/>
      </c>
      <c r="AS922" s="202">
        <f t="shared" si="342"/>
        <v>0</v>
      </c>
      <c r="AT922" s="11" t="str">
        <f t="shared" si="343"/>
        <v/>
      </c>
      <c r="AW922" s="116"/>
      <c r="AX922" s="115" t="e">
        <f t="shared" si="344"/>
        <v>#VALUE!</v>
      </c>
      <c r="AY922" s="278" t="str">
        <f t="shared" si="345"/>
        <v/>
      </c>
      <c r="BC922" s="115" t="str">
        <f>IF(E922="","",_xlfn.XLOOKUP(E922,'Summarized Plan'!A:A,'Summarized Plan'!K:K))</f>
        <v/>
      </c>
    </row>
    <row r="923" spans="1:55" ht="14.4" customHeight="1">
      <c r="A923" s="190" t="str">
        <f>IF(L923="","",VLOOKUP(L923,'Truck Utilization'!B$3:C$300,2,FALSE))</f>
        <v/>
      </c>
      <c r="B923" s="191"/>
      <c r="C923" s="192" t="str">
        <f>IF($B923="","",VLOOKUP($B923,'DSR Attendance'!$A$3:$E$273,5,FALSE))</f>
        <v/>
      </c>
      <c r="D923" s="193"/>
      <c r="E923" s="637"/>
      <c r="F923" s="195"/>
      <c r="G923" s="195"/>
      <c r="H923" s="195"/>
      <c r="I923" s="196" t="str">
        <f>IF(E923="","",VLOOKUP(E923,'Summarized Plan'!A:B,2,0))</f>
        <v/>
      </c>
      <c r="J923" s="194"/>
      <c r="K923" s="194" t="s">
        <v>378</v>
      </c>
      <c r="L923" s="195"/>
      <c r="M923" s="194" t="str">
        <f t="shared" si="327"/>
        <v/>
      </c>
      <c r="N923" s="195" t="str">
        <f>IF(E923="","",VLOOKUP(E923,'Summarized Plan'!$A:$C,3,0))</f>
        <v/>
      </c>
      <c r="O923" s="195" t="str">
        <f>IF(E923="","",VLOOKUP(E923,'Summarized Plan'!$A:$G,7,0))</f>
        <v/>
      </c>
      <c r="P923" s="196"/>
      <c r="Q923" s="198">
        <f t="shared" si="328"/>
        <v>0</v>
      </c>
      <c r="R923" s="197" t="str">
        <f>IF($B923="","",VLOOKUP($Q923,'DSR Attendance'!$A$3:$D$179,4,FALSE))</f>
        <v/>
      </c>
      <c r="S923" s="197"/>
      <c r="T923" s="197">
        <f t="shared" si="329"/>
        <v>0</v>
      </c>
      <c r="U923" s="197">
        <f t="shared" si="330"/>
        <v>0</v>
      </c>
      <c r="V923" s="197" t="str">
        <f t="shared" si="331"/>
        <v/>
      </c>
      <c r="W923" s="197"/>
      <c r="X923" s="197" t="str">
        <f>_xlfn.IFNA(IF(L923="","",VLOOKUP(L923,'Truck Utilization'!B$3:D$147,3,FALSE)),"")</f>
        <v/>
      </c>
      <c r="Y923" s="197" t="str">
        <f>IF(X923="","",IF(E923="","",VLOOKUP(E923,'Summarized Plan'!$A:$E,5,0)))</f>
        <v/>
      </c>
      <c r="Z923" s="197">
        <f t="shared" si="332"/>
        <v>0</v>
      </c>
      <c r="AA923" s="197">
        <f t="shared" si="333"/>
        <v>0</v>
      </c>
      <c r="AB923" s="197" t="str">
        <f t="shared" si="334"/>
        <v/>
      </c>
      <c r="AC923" s="197"/>
      <c r="AD923" s="197">
        <f t="shared" si="335"/>
        <v>0</v>
      </c>
      <c r="AE923" s="197">
        <f t="shared" si="336"/>
        <v>0</v>
      </c>
      <c r="AF923" s="197" t="str">
        <f t="shared" si="337"/>
        <v/>
      </c>
      <c r="AG923" s="194"/>
      <c r="AH923" s="194"/>
      <c r="AI923" s="194"/>
      <c r="AJ923" s="193"/>
      <c r="AK923" s="199"/>
      <c r="AL923" s="194"/>
      <c r="AM923" s="115" t="e">
        <f t="shared" si="338"/>
        <v>#VALUE!</v>
      </c>
      <c r="AO923" s="11">
        <f t="shared" si="339"/>
        <v>0</v>
      </c>
      <c r="AP923" s="11" t="e">
        <f t="shared" si="340"/>
        <v>#N/A</v>
      </c>
      <c r="AQ923" s="11" t="str">
        <f t="shared" si="341"/>
        <v/>
      </c>
      <c r="AS923" s="202">
        <f t="shared" si="342"/>
        <v>0</v>
      </c>
      <c r="AT923" s="11" t="str">
        <f t="shared" si="343"/>
        <v/>
      </c>
      <c r="AW923" s="116"/>
      <c r="AX923" s="115" t="e">
        <f t="shared" si="344"/>
        <v>#VALUE!</v>
      </c>
      <c r="AY923" s="278" t="str">
        <f t="shared" si="345"/>
        <v/>
      </c>
      <c r="BC923" s="115" t="str">
        <f>IF(E923="","",_xlfn.XLOOKUP(E923,'Summarized Plan'!A:A,'Summarized Plan'!K:K))</f>
        <v/>
      </c>
    </row>
    <row r="924" spans="1:55" ht="14.4" customHeight="1">
      <c r="A924" s="190" t="str">
        <f>IF(L924="","",VLOOKUP(L924,'Truck Utilization'!B$3:C$300,2,FALSE))</f>
        <v/>
      </c>
      <c r="B924" s="191"/>
      <c r="C924" s="192" t="str">
        <f>IF($B924="","",VLOOKUP($B924,'DSR Attendance'!$A$3:$E$273,5,FALSE))</f>
        <v/>
      </c>
      <c r="D924" s="193"/>
      <c r="E924" s="637"/>
      <c r="F924" s="195"/>
      <c r="G924" s="195"/>
      <c r="H924" s="195"/>
      <c r="I924" s="196" t="str">
        <f>IF(E924="","",VLOOKUP(E924,'Summarized Plan'!A:B,2,0))</f>
        <v/>
      </c>
      <c r="J924" s="194"/>
      <c r="K924" s="194" t="s">
        <v>378</v>
      </c>
      <c r="L924" s="195"/>
      <c r="M924" s="194" t="str">
        <f t="shared" si="327"/>
        <v/>
      </c>
      <c r="N924" s="195" t="str">
        <f>IF(E924="","",VLOOKUP(E924,'Summarized Plan'!$A:$C,3,0))</f>
        <v/>
      </c>
      <c r="O924" s="195" t="str">
        <f>IF(E924="","",VLOOKUP(E924,'Summarized Plan'!$A:$G,7,0))</f>
        <v/>
      </c>
      <c r="P924" s="196"/>
      <c r="Q924" s="198">
        <f t="shared" si="328"/>
        <v>0</v>
      </c>
      <c r="R924" s="197" t="str">
        <f>IF($B924="","",VLOOKUP($Q924,'DSR Attendance'!$A$3:$D$179,4,FALSE))</f>
        <v/>
      </c>
      <c r="S924" s="197"/>
      <c r="T924" s="197">
        <f t="shared" si="329"/>
        <v>0</v>
      </c>
      <c r="U924" s="197">
        <f t="shared" si="330"/>
        <v>0</v>
      </c>
      <c r="V924" s="197" t="str">
        <f t="shared" si="331"/>
        <v/>
      </c>
      <c r="W924" s="197"/>
      <c r="X924" s="197" t="str">
        <f>_xlfn.IFNA(IF(L924="","",VLOOKUP(L924,'Truck Utilization'!B$3:D$147,3,FALSE)),"")</f>
        <v/>
      </c>
      <c r="Y924" s="197" t="str">
        <f>IF(X924="","",IF(E924="","",VLOOKUP(E924,'Summarized Plan'!$A:$E,5,0)))</f>
        <v/>
      </c>
      <c r="Z924" s="197">
        <f t="shared" si="332"/>
        <v>0</v>
      </c>
      <c r="AA924" s="197">
        <f t="shared" si="333"/>
        <v>0</v>
      </c>
      <c r="AB924" s="197" t="str">
        <f t="shared" si="334"/>
        <v/>
      </c>
      <c r="AC924" s="197"/>
      <c r="AD924" s="197">
        <f t="shared" si="335"/>
        <v>0</v>
      </c>
      <c r="AE924" s="197">
        <f t="shared" si="336"/>
        <v>0</v>
      </c>
      <c r="AF924" s="197" t="str">
        <f t="shared" si="337"/>
        <v/>
      </c>
      <c r="AG924" s="194"/>
      <c r="AH924" s="194"/>
      <c r="AI924" s="194"/>
      <c r="AJ924" s="193"/>
      <c r="AK924" s="199"/>
      <c r="AL924" s="194"/>
      <c r="AM924" s="115" t="e">
        <f t="shared" si="338"/>
        <v>#VALUE!</v>
      </c>
      <c r="AO924" s="11">
        <f t="shared" si="339"/>
        <v>0</v>
      </c>
      <c r="AP924" s="11" t="e">
        <f t="shared" si="340"/>
        <v>#N/A</v>
      </c>
      <c r="AQ924" s="11" t="str">
        <f t="shared" si="341"/>
        <v/>
      </c>
      <c r="AS924" s="202">
        <f t="shared" si="342"/>
        <v>0</v>
      </c>
      <c r="AT924" s="11" t="str">
        <f t="shared" si="343"/>
        <v/>
      </c>
      <c r="AW924" s="116"/>
      <c r="AX924" s="115" t="e">
        <f t="shared" si="344"/>
        <v>#VALUE!</v>
      </c>
      <c r="AY924" s="278" t="str">
        <f t="shared" si="345"/>
        <v/>
      </c>
      <c r="BC924" s="115" t="str">
        <f>IF(E924="","",_xlfn.XLOOKUP(E924,'Summarized Plan'!A:A,'Summarized Plan'!K:K))</f>
        <v/>
      </c>
    </row>
    <row r="925" spans="1:55" ht="14.4" customHeight="1">
      <c r="A925" s="190" t="str">
        <f>IF(L925="","",VLOOKUP(L925,'Truck Utilization'!B$3:C$300,2,FALSE))</f>
        <v/>
      </c>
      <c r="B925" s="191"/>
      <c r="C925" s="192" t="str">
        <f>IF($B925="","",VLOOKUP($B925,'DSR Attendance'!$A$3:$E$273,5,FALSE))</f>
        <v/>
      </c>
      <c r="D925" s="193"/>
      <c r="E925" s="637"/>
      <c r="F925" s="195"/>
      <c r="G925" s="195"/>
      <c r="H925" s="195"/>
      <c r="I925" s="196" t="str">
        <f>IF(E925="","",VLOOKUP(E925,'Summarized Plan'!A:B,2,0))</f>
        <v/>
      </c>
      <c r="J925" s="194"/>
      <c r="K925" s="194" t="s">
        <v>378</v>
      </c>
      <c r="L925" s="195"/>
      <c r="M925" s="194" t="str">
        <f t="shared" si="327"/>
        <v/>
      </c>
      <c r="N925" s="195" t="str">
        <f>IF(E925="","",VLOOKUP(E925,'Summarized Plan'!$A:$C,3,0))</f>
        <v/>
      </c>
      <c r="O925" s="195" t="str">
        <f>IF(E925="","",VLOOKUP(E925,'Summarized Plan'!$A:$G,7,0))</f>
        <v/>
      </c>
      <c r="P925" s="196"/>
      <c r="Q925" s="198">
        <f t="shared" si="328"/>
        <v>0</v>
      </c>
      <c r="R925" s="197" t="str">
        <f>IF($B925="","",VLOOKUP($Q925,'DSR Attendance'!$A$3:$D$179,4,FALSE))</f>
        <v/>
      </c>
      <c r="S925" s="197"/>
      <c r="T925" s="197">
        <f t="shared" si="329"/>
        <v>0</v>
      </c>
      <c r="U925" s="197">
        <f t="shared" si="330"/>
        <v>0</v>
      </c>
      <c r="V925" s="197" t="str">
        <f t="shared" si="331"/>
        <v/>
      </c>
      <c r="W925" s="197"/>
      <c r="X925" s="197" t="str">
        <f>_xlfn.IFNA(IF(L925="","",VLOOKUP(L925,'Truck Utilization'!B$3:D$147,3,FALSE)),"")</f>
        <v/>
      </c>
      <c r="Y925" s="197" t="str">
        <f>IF(X925="","",IF(E925="","",VLOOKUP(E925,'Summarized Plan'!$A:$E,5,0)))</f>
        <v/>
      </c>
      <c r="Z925" s="197">
        <f t="shared" si="332"/>
        <v>0</v>
      </c>
      <c r="AA925" s="197">
        <f t="shared" si="333"/>
        <v>0</v>
      </c>
      <c r="AB925" s="197" t="str">
        <f t="shared" si="334"/>
        <v/>
      </c>
      <c r="AC925" s="197"/>
      <c r="AD925" s="197">
        <f t="shared" si="335"/>
        <v>0</v>
      </c>
      <c r="AE925" s="197">
        <f t="shared" si="336"/>
        <v>0</v>
      </c>
      <c r="AF925" s="197" t="str">
        <f t="shared" si="337"/>
        <v/>
      </c>
      <c r="AG925" s="194"/>
      <c r="AH925" s="194"/>
      <c r="AI925" s="194"/>
      <c r="AJ925" s="193"/>
      <c r="AK925" s="199"/>
      <c r="AL925" s="194"/>
      <c r="AM925" s="115" t="e">
        <f t="shared" si="338"/>
        <v>#VALUE!</v>
      </c>
      <c r="AO925" s="11">
        <f t="shared" si="339"/>
        <v>0</v>
      </c>
      <c r="AP925" s="11" t="e">
        <f t="shared" si="340"/>
        <v>#N/A</v>
      </c>
      <c r="AQ925" s="11" t="str">
        <f t="shared" si="341"/>
        <v/>
      </c>
      <c r="AS925" s="202">
        <f t="shared" si="342"/>
        <v>0</v>
      </c>
      <c r="AT925" s="11" t="str">
        <f t="shared" si="343"/>
        <v/>
      </c>
      <c r="AW925" s="116"/>
      <c r="AX925" s="115" t="e">
        <f t="shared" si="344"/>
        <v>#VALUE!</v>
      </c>
      <c r="AY925" s="278" t="str">
        <f t="shared" si="345"/>
        <v/>
      </c>
      <c r="BC925" s="115" t="str">
        <f>IF(E925="","",_xlfn.XLOOKUP(E925,'Summarized Plan'!A:A,'Summarized Plan'!K:K))</f>
        <v/>
      </c>
    </row>
    <row r="926" spans="1:55" ht="14.4" customHeight="1">
      <c r="A926" s="190" t="str">
        <f>IF(L926="","",VLOOKUP(L926,'Truck Utilization'!B$3:C$300,2,FALSE))</f>
        <v/>
      </c>
      <c r="B926" s="191"/>
      <c r="C926" s="192" t="str">
        <f>IF($B926="","",VLOOKUP($B926,'DSR Attendance'!$A$3:$E$273,5,FALSE))</f>
        <v/>
      </c>
      <c r="D926" s="193"/>
      <c r="E926" s="637"/>
      <c r="F926" s="195"/>
      <c r="G926" s="195"/>
      <c r="H926" s="195"/>
      <c r="I926" s="196" t="str">
        <f>IF(E926="","",VLOOKUP(E926,'Summarized Plan'!A:B,2,0))</f>
        <v/>
      </c>
      <c r="J926" s="194"/>
      <c r="K926" s="194" t="s">
        <v>378</v>
      </c>
      <c r="L926" s="195"/>
      <c r="M926" s="194" t="str">
        <f t="shared" si="327"/>
        <v/>
      </c>
      <c r="N926" s="195" t="str">
        <f>IF(E926="","",VLOOKUP(E926,'Summarized Plan'!$A:$C,3,0))</f>
        <v/>
      </c>
      <c r="O926" s="195" t="str">
        <f>IF(E926="","",VLOOKUP(E926,'Summarized Plan'!$A:$G,7,0))</f>
        <v/>
      </c>
      <c r="P926" s="196"/>
      <c r="Q926" s="198">
        <f t="shared" si="328"/>
        <v>0</v>
      </c>
      <c r="R926" s="197" t="str">
        <f>IF($B926="","",VLOOKUP($Q926,'DSR Attendance'!$A$3:$D$179,4,FALSE))</f>
        <v/>
      </c>
      <c r="S926" s="197"/>
      <c r="T926" s="197">
        <f t="shared" si="329"/>
        <v>0</v>
      </c>
      <c r="U926" s="197">
        <f t="shared" si="330"/>
        <v>0</v>
      </c>
      <c r="V926" s="197" t="str">
        <f t="shared" si="331"/>
        <v/>
      </c>
      <c r="W926" s="197"/>
      <c r="X926" s="197" t="str">
        <f>_xlfn.IFNA(IF(L926="","",VLOOKUP(L926,'Truck Utilization'!B$3:D$147,3,FALSE)),"")</f>
        <v/>
      </c>
      <c r="Y926" s="197" t="str">
        <f>IF(X926="","",IF(E926="","",VLOOKUP(E926,'Summarized Plan'!$A:$E,5,0)))</f>
        <v/>
      </c>
      <c r="Z926" s="197">
        <f t="shared" si="332"/>
        <v>0</v>
      </c>
      <c r="AA926" s="197">
        <f t="shared" si="333"/>
        <v>0</v>
      </c>
      <c r="AB926" s="197" t="str">
        <f t="shared" si="334"/>
        <v/>
      </c>
      <c r="AC926" s="197"/>
      <c r="AD926" s="197">
        <f t="shared" si="335"/>
        <v>0</v>
      </c>
      <c r="AE926" s="197">
        <f t="shared" si="336"/>
        <v>0</v>
      </c>
      <c r="AF926" s="197" t="str">
        <f t="shared" si="337"/>
        <v/>
      </c>
      <c r="AG926" s="194"/>
      <c r="AH926" s="194"/>
      <c r="AI926" s="194"/>
      <c r="AJ926" s="193"/>
      <c r="AK926" s="199"/>
      <c r="AL926" s="194"/>
      <c r="AM926" s="115" t="e">
        <f t="shared" si="338"/>
        <v>#VALUE!</v>
      </c>
      <c r="AO926" s="11">
        <f t="shared" si="339"/>
        <v>0</v>
      </c>
      <c r="AP926" s="11" t="e">
        <f t="shared" si="340"/>
        <v>#N/A</v>
      </c>
      <c r="AQ926" s="11" t="str">
        <f t="shared" si="341"/>
        <v/>
      </c>
      <c r="AS926" s="202">
        <f t="shared" si="342"/>
        <v>0</v>
      </c>
      <c r="AT926" s="11" t="str">
        <f t="shared" si="343"/>
        <v/>
      </c>
      <c r="AW926" s="116"/>
      <c r="AX926" s="115" t="e">
        <f t="shared" si="344"/>
        <v>#VALUE!</v>
      </c>
      <c r="AY926" s="278" t="str">
        <f t="shared" si="345"/>
        <v/>
      </c>
      <c r="BC926" s="115" t="str">
        <f>IF(E926="","",_xlfn.XLOOKUP(E926,'Summarized Plan'!A:A,'Summarized Plan'!K:K))</f>
        <v/>
      </c>
    </row>
    <row r="927" spans="1:55" ht="14.4" customHeight="1">
      <c r="A927" s="190" t="str">
        <f>IF(L927="","",VLOOKUP(L927,'Truck Utilization'!B$3:C$300,2,FALSE))</f>
        <v/>
      </c>
      <c r="B927" s="191"/>
      <c r="C927" s="192" t="str">
        <f>IF($B927="","",VLOOKUP($B927,'DSR Attendance'!$A$3:$E$273,5,FALSE))</f>
        <v/>
      </c>
      <c r="D927" s="193"/>
      <c r="E927" s="637"/>
      <c r="F927" s="195"/>
      <c r="G927" s="195"/>
      <c r="H927" s="195"/>
      <c r="I927" s="196" t="str">
        <f>IF(E927="","",VLOOKUP(E927,'Summarized Plan'!A:B,2,0))</f>
        <v/>
      </c>
      <c r="J927" s="194"/>
      <c r="K927" s="194" t="s">
        <v>378</v>
      </c>
      <c r="L927" s="195"/>
      <c r="M927" s="194" t="str">
        <f t="shared" si="327"/>
        <v/>
      </c>
      <c r="N927" s="195" t="str">
        <f>IF(E927="","",VLOOKUP(E927,'Summarized Plan'!$A:$C,3,0))</f>
        <v/>
      </c>
      <c r="O927" s="195" t="str">
        <f>IF(E927="","",VLOOKUP(E927,'Summarized Plan'!$A:$G,7,0))</f>
        <v/>
      </c>
      <c r="P927" s="196"/>
      <c r="Q927" s="198">
        <f t="shared" si="328"/>
        <v>0</v>
      </c>
      <c r="R927" s="197" t="str">
        <f>IF($B927="","",VLOOKUP($Q927,'DSR Attendance'!$A$3:$D$179,4,FALSE))</f>
        <v/>
      </c>
      <c r="S927" s="197"/>
      <c r="T927" s="197">
        <f t="shared" si="329"/>
        <v>0</v>
      </c>
      <c r="U927" s="197">
        <f t="shared" si="330"/>
        <v>0</v>
      </c>
      <c r="V927" s="197" t="str">
        <f t="shared" si="331"/>
        <v/>
      </c>
      <c r="W927" s="197"/>
      <c r="X927" s="197" t="str">
        <f>_xlfn.IFNA(IF(L927="","",VLOOKUP(L927,'Truck Utilization'!B$3:D$147,3,FALSE)),"")</f>
        <v/>
      </c>
      <c r="Y927" s="197" t="str">
        <f>IF(X927="","",IF(E927="","",VLOOKUP(E927,'Summarized Plan'!$A:$E,5,0)))</f>
        <v/>
      </c>
      <c r="Z927" s="197">
        <f t="shared" si="332"/>
        <v>0</v>
      </c>
      <c r="AA927" s="197">
        <f t="shared" si="333"/>
        <v>0</v>
      </c>
      <c r="AB927" s="197" t="str">
        <f t="shared" si="334"/>
        <v/>
      </c>
      <c r="AC927" s="197"/>
      <c r="AD927" s="197">
        <f t="shared" si="335"/>
        <v>0</v>
      </c>
      <c r="AE927" s="197">
        <f t="shared" si="336"/>
        <v>0</v>
      </c>
      <c r="AF927" s="197" t="str">
        <f t="shared" si="337"/>
        <v/>
      </c>
      <c r="AG927" s="194"/>
      <c r="AH927" s="194"/>
      <c r="AI927" s="194"/>
      <c r="AJ927" s="193"/>
      <c r="AK927" s="199"/>
      <c r="AL927" s="194"/>
      <c r="AM927" s="115" t="e">
        <f t="shared" si="338"/>
        <v>#VALUE!</v>
      </c>
      <c r="AO927" s="11">
        <f t="shared" si="339"/>
        <v>0</v>
      </c>
      <c r="AP927" s="11" t="e">
        <f t="shared" si="340"/>
        <v>#N/A</v>
      </c>
      <c r="AQ927" s="11" t="str">
        <f t="shared" si="341"/>
        <v/>
      </c>
      <c r="AS927" s="202">
        <f t="shared" si="342"/>
        <v>0</v>
      </c>
      <c r="AT927" s="11" t="str">
        <f t="shared" si="343"/>
        <v/>
      </c>
      <c r="AW927" s="116"/>
      <c r="AX927" s="115" t="e">
        <f t="shared" si="344"/>
        <v>#VALUE!</v>
      </c>
      <c r="AY927" s="278" t="str">
        <f t="shared" si="345"/>
        <v/>
      </c>
      <c r="BC927" s="115" t="str">
        <f>IF(E927="","",_xlfn.XLOOKUP(E927,'Summarized Plan'!A:A,'Summarized Plan'!K:K))</f>
        <v/>
      </c>
    </row>
    <row r="928" spans="1:55" ht="14.4" customHeight="1">
      <c r="A928" s="190" t="str">
        <f>IF(L928="","",VLOOKUP(L928,'Truck Utilization'!B$3:C$300,2,FALSE))</f>
        <v/>
      </c>
      <c r="B928" s="191"/>
      <c r="C928" s="192" t="str">
        <f>IF($B928="","",VLOOKUP($B928,'DSR Attendance'!$A$3:$E$273,5,FALSE))</f>
        <v/>
      </c>
      <c r="D928" s="193"/>
      <c r="E928" s="637"/>
      <c r="F928" s="195"/>
      <c r="G928" s="195"/>
      <c r="H928" s="195"/>
      <c r="I928" s="196" t="str">
        <f>IF(E928="","",VLOOKUP(E928,'Summarized Plan'!A:B,2,0))</f>
        <v/>
      </c>
      <c r="J928" s="194"/>
      <c r="K928" s="194" t="s">
        <v>378</v>
      </c>
      <c r="L928" s="195"/>
      <c r="M928" s="194" t="str">
        <f t="shared" si="327"/>
        <v/>
      </c>
      <c r="N928" s="195" t="str">
        <f>IF(E928="","",VLOOKUP(E928,'Summarized Plan'!$A:$C,3,0))</f>
        <v/>
      </c>
      <c r="O928" s="195" t="str">
        <f>IF(E928="","",VLOOKUP(E928,'Summarized Plan'!$A:$G,7,0))</f>
        <v/>
      </c>
      <c r="P928" s="196"/>
      <c r="Q928" s="198">
        <f t="shared" si="328"/>
        <v>0</v>
      </c>
      <c r="R928" s="197" t="str">
        <f>IF($B928="","",VLOOKUP($Q928,'DSR Attendance'!$A$3:$D$179,4,FALSE))</f>
        <v/>
      </c>
      <c r="S928" s="197"/>
      <c r="T928" s="197">
        <f t="shared" si="329"/>
        <v>0</v>
      </c>
      <c r="U928" s="197">
        <f t="shared" si="330"/>
        <v>0</v>
      </c>
      <c r="V928" s="197" t="str">
        <f t="shared" si="331"/>
        <v/>
      </c>
      <c r="W928" s="197"/>
      <c r="X928" s="197" t="str">
        <f>_xlfn.IFNA(IF(L928="","",VLOOKUP(L928,'Truck Utilization'!B$3:D$147,3,FALSE)),"")</f>
        <v/>
      </c>
      <c r="Y928" s="197" t="str">
        <f>IF(X928="","",IF(E928="","",VLOOKUP(E928,'Summarized Plan'!$A:$E,5,0)))</f>
        <v/>
      </c>
      <c r="Z928" s="197">
        <f t="shared" si="332"/>
        <v>0</v>
      </c>
      <c r="AA928" s="197">
        <f t="shared" si="333"/>
        <v>0</v>
      </c>
      <c r="AB928" s="197" t="str">
        <f t="shared" si="334"/>
        <v/>
      </c>
      <c r="AC928" s="197"/>
      <c r="AD928" s="197">
        <f t="shared" si="335"/>
        <v>0</v>
      </c>
      <c r="AE928" s="197">
        <f t="shared" si="336"/>
        <v>0</v>
      </c>
      <c r="AF928" s="197" t="str">
        <f t="shared" si="337"/>
        <v/>
      </c>
      <c r="AG928" s="194"/>
      <c r="AH928" s="194"/>
      <c r="AI928" s="194"/>
      <c r="AJ928" s="193"/>
      <c r="AK928" s="199"/>
      <c r="AL928" s="194"/>
      <c r="AM928" s="115" t="e">
        <f t="shared" si="338"/>
        <v>#VALUE!</v>
      </c>
      <c r="AO928" s="11">
        <f t="shared" si="339"/>
        <v>0</v>
      </c>
      <c r="AP928" s="11" t="e">
        <f t="shared" si="340"/>
        <v>#N/A</v>
      </c>
      <c r="AQ928" s="11" t="str">
        <f t="shared" si="341"/>
        <v/>
      </c>
      <c r="AS928" s="202">
        <f t="shared" si="342"/>
        <v>0</v>
      </c>
      <c r="AT928" s="11" t="str">
        <f t="shared" si="343"/>
        <v/>
      </c>
      <c r="AW928" s="116"/>
      <c r="AX928" s="115" t="e">
        <f t="shared" si="344"/>
        <v>#VALUE!</v>
      </c>
      <c r="AY928" s="278" t="str">
        <f t="shared" si="345"/>
        <v/>
      </c>
      <c r="BC928" s="115" t="str">
        <f>IF(E928="","",_xlfn.XLOOKUP(E928,'Summarized Plan'!A:A,'Summarized Plan'!K:K))</f>
        <v/>
      </c>
    </row>
    <row r="929" spans="1:55" ht="14.4" customHeight="1">
      <c r="A929" s="190" t="str">
        <f>IF(L929="","",VLOOKUP(L929,'Truck Utilization'!B$3:C$300,2,FALSE))</f>
        <v/>
      </c>
      <c r="B929" s="191"/>
      <c r="C929" s="192" t="str">
        <f>IF($B929="","",VLOOKUP($B929,'DSR Attendance'!$A$3:$E$273,5,FALSE))</f>
        <v/>
      </c>
      <c r="D929" s="193"/>
      <c r="E929" s="637"/>
      <c r="F929" s="195"/>
      <c r="G929" s="195"/>
      <c r="H929" s="195"/>
      <c r="I929" s="196" t="str">
        <f>IF(E929="","",VLOOKUP(E929,'Summarized Plan'!A:B,2,0))</f>
        <v/>
      </c>
      <c r="J929" s="194"/>
      <c r="K929" s="194" t="s">
        <v>378</v>
      </c>
      <c r="L929" s="195"/>
      <c r="M929" s="194" t="str">
        <f t="shared" si="327"/>
        <v/>
      </c>
      <c r="N929" s="195" t="str">
        <f>IF(E929="","",VLOOKUP(E929,'Summarized Plan'!$A:$C,3,0))</f>
        <v/>
      </c>
      <c r="O929" s="195" t="str">
        <f>IF(E929="","",VLOOKUP(E929,'Summarized Plan'!$A:$G,7,0))</f>
        <v/>
      </c>
      <c r="P929" s="196"/>
      <c r="Q929" s="198">
        <f t="shared" si="328"/>
        <v>0</v>
      </c>
      <c r="R929" s="197" t="str">
        <f>IF($B929="","",VLOOKUP($Q929,'DSR Attendance'!$A$3:$D$179,4,FALSE))</f>
        <v/>
      </c>
      <c r="S929" s="197"/>
      <c r="T929" s="197">
        <f t="shared" si="329"/>
        <v>0</v>
      </c>
      <c r="U929" s="197">
        <f t="shared" si="330"/>
        <v>0</v>
      </c>
      <c r="V929" s="197" t="str">
        <f t="shared" si="331"/>
        <v/>
      </c>
      <c r="W929" s="197"/>
      <c r="X929" s="197" t="str">
        <f>_xlfn.IFNA(IF(L929="","",VLOOKUP(L929,'Truck Utilization'!B$3:D$147,3,FALSE)),"")</f>
        <v/>
      </c>
      <c r="Y929" s="197" t="str">
        <f>IF(X929="","",IF(E929="","",VLOOKUP(E929,'Summarized Plan'!$A:$E,5,0)))</f>
        <v/>
      </c>
      <c r="Z929" s="197">
        <f t="shared" si="332"/>
        <v>0</v>
      </c>
      <c r="AA929" s="197">
        <f t="shared" si="333"/>
        <v>0</v>
      </c>
      <c r="AB929" s="197" t="str">
        <f t="shared" si="334"/>
        <v/>
      </c>
      <c r="AC929" s="197"/>
      <c r="AD929" s="197">
        <f t="shared" si="335"/>
        <v>0</v>
      </c>
      <c r="AE929" s="197">
        <f t="shared" si="336"/>
        <v>0</v>
      </c>
      <c r="AF929" s="197" t="str">
        <f t="shared" si="337"/>
        <v/>
      </c>
      <c r="AG929" s="194"/>
      <c r="AH929" s="194"/>
      <c r="AI929" s="194"/>
      <c r="AJ929" s="193"/>
      <c r="AK929" s="199"/>
      <c r="AL929" s="194"/>
      <c r="AM929" s="115" t="e">
        <f t="shared" si="338"/>
        <v>#VALUE!</v>
      </c>
      <c r="AO929" s="11">
        <f t="shared" si="339"/>
        <v>0</v>
      </c>
      <c r="AP929" s="11" t="e">
        <f t="shared" si="340"/>
        <v>#N/A</v>
      </c>
      <c r="AQ929" s="11" t="str">
        <f t="shared" si="341"/>
        <v/>
      </c>
      <c r="AS929" s="202">
        <f t="shared" si="342"/>
        <v>0</v>
      </c>
      <c r="AT929" s="11" t="str">
        <f t="shared" si="343"/>
        <v/>
      </c>
      <c r="AW929" s="116"/>
      <c r="AX929" s="115" t="e">
        <f t="shared" si="344"/>
        <v>#VALUE!</v>
      </c>
      <c r="AY929" s="278" t="str">
        <f t="shared" si="345"/>
        <v/>
      </c>
      <c r="BC929" s="115" t="str">
        <f>IF(E929="","",_xlfn.XLOOKUP(E929,'Summarized Plan'!A:A,'Summarized Plan'!K:K))</f>
        <v/>
      </c>
    </row>
    <row r="930" spans="1:55" ht="14.4" customHeight="1">
      <c r="A930" s="190" t="str">
        <f>IF(L930="","",VLOOKUP(L930,'Truck Utilization'!B$3:C$300,2,FALSE))</f>
        <v/>
      </c>
      <c r="B930" s="191"/>
      <c r="C930" s="192" t="str">
        <f>IF($B930="","",VLOOKUP($B930,'DSR Attendance'!$A$3:$E$273,5,FALSE))</f>
        <v/>
      </c>
      <c r="D930" s="193"/>
      <c r="E930" s="637"/>
      <c r="F930" s="195"/>
      <c r="G930" s="195"/>
      <c r="H930" s="195"/>
      <c r="I930" s="196" t="str">
        <f>IF(E930="","",VLOOKUP(E930,'Summarized Plan'!A:B,2,0))</f>
        <v/>
      </c>
      <c r="J930" s="194"/>
      <c r="K930" s="194" t="s">
        <v>378</v>
      </c>
      <c r="L930" s="195"/>
      <c r="M930" s="194" t="str">
        <f t="shared" si="327"/>
        <v/>
      </c>
      <c r="N930" s="195" t="str">
        <f>IF(E930="","",VLOOKUP(E930,'Summarized Plan'!$A:$C,3,0))</f>
        <v/>
      </c>
      <c r="O930" s="195" t="str">
        <f>IF(E930="","",VLOOKUP(E930,'Summarized Plan'!$A:$G,7,0))</f>
        <v/>
      </c>
      <c r="P930" s="196"/>
      <c r="Q930" s="198">
        <f t="shared" si="328"/>
        <v>0</v>
      </c>
      <c r="R930" s="197" t="str">
        <f>IF($B930="","",VLOOKUP($Q930,'DSR Attendance'!$A$3:$D$179,4,FALSE))</f>
        <v/>
      </c>
      <c r="S930" s="197"/>
      <c r="T930" s="197">
        <f t="shared" si="329"/>
        <v>0</v>
      </c>
      <c r="U930" s="197">
        <f t="shared" si="330"/>
        <v>0</v>
      </c>
      <c r="V930" s="197" t="str">
        <f t="shared" si="331"/>
        <v/>
      </c>
      <c r="W930" s="197"/>
      <c r="X930" s="197" t="str">
        <f>_xlfn.IFNA(IF(L930="","",VLOOKUP(L930,'Truck Utilization'!B$3:D$147,3,FALSE)),"")</f>
        <v/>
      </c>
      <c r="Y930" s="197" t="str">
        <f>IF(X930="","",IF(E930="","",VLOOKUP(E930,'Summarized Plan'!$A:$E,5,0)))</f>
        <v/>
      </c>
      <c r="Z930" s="197">
        <f t="shared" si="332"/>
        <v>0</v>
      </c>
      <c r="AA930" s="197">
        <f t="shared" si="333"/>
        <v>0</v>
      </c>
      <c r="AB930" s="197" t="str">
        <f t="shared" si="334"/>
        <v/>
      </c>
      <c r="AC930" s="197"/>
      <c r="AD930" s="197">
        <f t="shared" si="335"/>
        <v>0</v>
      </c>
      <c r="AE930" s="197">
        <f t="shared" si="336"/>
        <v>0</v>
      </c>
      <c r="AF930" s="197" t="str">
        <f t="shared" si="337"/>
        <v/>
      </c>
      <c r="AG930" s="194"/>
      <c r="AH930" s="194"/>
      <c r="AI930" s="194"/>
      <c r="AJ930" s="193"/>
      <c r="AK930" s="199"/>
      <c r="AL930" s="194"/>
      <c r="AM930" s="115" t="e">
        <f t="shared" si="338"/>
        <v>#VALUE!</v>
      </c>
      <c r="AO930" s="11">
        <f t="shared" si="339"/>
        <v>0</v>
      </c>
      <c r="AP930" s="11" t="e">
        <f t="shared" si="340"/>
        <v>#N/A</v>
      </c>
      <c r="AQ930" s="11" t="str">
        <f t="shared" si="341"/>
        <v/>
      </c>
      <c r="AS930" s="202">
        <f t="shared" si="342"/>
        <v>0</v>
      </c>
      <c r="AT930" s="11" t="str">
        <f t="shared" si="343"/>
        <v/>
      </c>
      <c r="AW930" s="116"/>
      <c r="AX930" s="115" t="e">
        <f t="shared" si="344"/>
        <v>#VALUE!</v>
      </c>
      <c r="AY930" s="278" t="str">
        <f t="shared" si="345"/>
        <v/>
      </c>
      <c r="BC930" s="115" t="str">
        <f>IF(E930="","",_xlfn.XLOOKUP(E930,'Summarized Plan'!A:A,'Summarized Plan'!K:K))</f>
        <v/>
      </c>
    </row>
    <row r="931" spans="1:55" ht="14.4" customHeight="1">
      <c r="A931" s="190" t="str">
        <f>IF(L931="","",VLOOKUP(L931,'Truck Utilization'!B$3:C$300,2,FALSE))</f>
        <v/>
      </c>
      <c r="B931" s="191"/>
      <c r="C931" s="192" t="str">
        <f>IF($B931="","",VLOOKUP($B931,'DSR Attendance'!$A$3:$E$273,5,FALSE))</f>
        <v/>
      </c>
      <c r="D931" s="193"/>
      <c r="E931" s="637"/>
      <c r="F931" s="195"/>
      <c r="G931" s="195"/>
      <c r="H931" s="195"/>
      <c r="I931" s="196" t="str">
        <f>IF(E931="","",VLOOKUP(E931,'Summarized Plan'!A:B,2,0))</f>
        <v/>
      </c>
      <c r="J931" s="194"/>
      <c r="K931" s="194" t="s">
        <v>378</v>
      </c>
      <c r="L931" s="195"/>
      <c r="M931" s="194" t="str">
        <f t="shared" si="327"/>
        <v/>
      </c>
      <c r="N931" s="195" t="str">
        <f>IF(E931="","",VLOOKUP(E931,'Summarized Plan'!$A:$C,3,0))</f>
        <v/>
      </c>
      <c r="O931" s="195" t="str">
        <f>IF(E931="","",VLOOKUP(E931,'Summarized Plan'!$A:$G,7,0))</f>
        <v/>
      </c>
      <c r="P931" s="196"/>
      <c r="Q931" s="198">
        <f t="shared" si="328"/>
        <v>0</v>
      </c>
      <c r="R931" s="197" t="str">
        <f>IF($B931="","",VLOOKUP($Q931,'DSR Attendance'!$A$3:$D$179,4,FALSE))</f>
        <v/>
      </c>
      <c r="S931" s="197"/>
      <c r="T931" s="197">
        <f t="shared" si="329"/>
        <v>0</v>
      </c>
      <c r="U931" s="197">
        <f t="shared" si="330"/>
        <v>0</v>
      </c>
      <c r="V931" s="197" t="str">
        <f t="shared" si="331"/>
        <v/>
      </c>
      <c r="W931" s="197"/>
      <c r="X931" s="197" t="str">
        <f>_xlfn.IFNA(IF(L931="","",VLOOKUP(L931,'Truck Utilization'!B$3:D$147,3,FALSE)),"")</f>
        <v/>
      </c>
      <c r="Y931" s="197" t="str">
        <f>IF(X931="","",IF(E931="","",VLOOKUP(E931,'Summarized Plan'!$A:$E,5,0)))</f>
        <v/>
      </c>
      <c r="Z931" s="197">
        <f t="shared" si="332"/>
        <v>0</v>
      </c>
      <c r="AA931" s="197">
        <f t="shared" si="333"/>
        <v>0</v>
      </c>
      <c r="AB931" s="197" t="str">
        <f t="shared" si="334"/>
        <v/>
      </c>
      <c r="AC931" s="197"/>
      <c r="AD931" s="197">
        <f t="shared" si="335"/>
        <v>0</v>
      </c>
      <c r="AE931" s="197">
        <f t="shared" si="336"/>
        <v>0</v>
      </c>
      <c r="AF931" s="197" t="str">
        <f t="shared" si="337"/>
        <v/>
      </c>
      <c r="AG931" s="194"/>
      <c r="AH931" s="194"/>
      <c r="AI931" s="194"/>
      <c r="AJ931" s="193"/>
      <c r="AK931" s="199"/>
      <c r="AL931" s="194"/>
      <c r="AM931" s="115" t="e">
        <f t="shared" si="338"/>
        <v>#VALUE!</v>
      </c>
      <c r="AO931" s="11">
        <f t="shared" si="339"/>
        <v>0</v>
      </c>
      <c r="AP931" s="11" t="e">
        <f t="shared" si="340"/>
        <v>#N/A</v>
      </c>
      <c r="AQ931" s="11" t="str">
        <f t="shared" si="341"/>
        <v/>
      </c>
      <c r="AS931" s="202">
        <f t="shared" si="342"/>
        <v>0</v>
      </c>
      <c r="AT931" s="11" t="str">
        <f t="shared" si="343"/>
        <v/>
      </c>
      <c r="AW931" s="116"/>
      <c r="AX931" s="115" t="e">
        <f t="shared" si="344"/>
        <v>#VALUE!</v>
      </c>
      <c r="AY931" s="278" t="str">
        <f t="shared" si="345"/>
        <v/>
      </c>
      <c r="BC931" s="115" t="str">
        <f>IF(E931="","",_xlfn.XLOOKUP(E931,'Summarized Plan'!A:A,'Summarized Plan'!K:K))</f>
        <v/>
      </c>
    </row>
    <row r="932" spans="1:55" ht="14.4" customHeight="1">
      <c r="A932" s="190" t="str">
        <f>IF(L932="","",VLOOKUP(L932,'Truck Utilization'!B$3:C$300,2,FALSE))</f>
        <v/>
      </c>
      <c r="B932" s="191"/>
      <c r="C932" s="192" t="str">
        <f>IF($B932="","",VLOOKUP($B932,'DSR Attendance'!$A$3:$E$273,5,FALSE))</f>
        <v/>
      </c>
      <c r="D932" s="193"/>
      <c r="E932" s="637"/>
      <c r="F932" s="195"/>
      <c r="G932" s="195"/>
      <c r="H932" s="195"/>
      <c r="I932" s="196" t="str">
        <f>IF(E932="","",VLOOKUP(E932,'Summarized Plan'!A:B,2,0))</f>
        <v/>
      </c>
      <c r="J932" s="194"/>
      <c r="K932" s="194" t="s">
        <v>378</v>
      </c>
      <c r="L932" s="195"/>
      <c r="M932" s="194" t="str">
        <f t="shared" si="327"/>
        <v/>
      </c>
      <c r="N932" s="195" t="str">
        <f>IF(E932="","",VLOOKUP(E932,'Summarized Plan'!$A:$C,3,0))</f>
        <v/>
      </c>
      <c r="O932" s="195" t="str">
        <f>IF(E932="","",VLOOKUP(E932,'Summarized Plan'!$A:$G,7,0))</f>
        <v/>
      </c>
      <c r="P932" s="196"/>
      <c r="Q932" s="198">
        <f t="shared" si="328"/>
        <v>0</v>
      </c>
      <c r="R932" s="197" t="str">
        <f>IF($B932="","",VLOOKUP($Q932,'DSR Attendance'!$A$3:$D$179,4,FALSE))</f>
        <v/>
      </c>
      <c r="S932" s="197"/>
      <c r="T932" s="197">
        <f t="shared" si="329"/>
        <v>0</v>
      </c>
      <c r="U932" s="197">
        <f t="shared" si="330"/>
        <v>0</v>
      </c>
      <c r="V932" s="197" t="str">
        <f t="shared" si="331"/>
        <v/>
      </c>
      <c r="W932" s="197"/>
      <c r="X932" s="197" t="str">
        <f>_xlfn.IFNA(IF(L932="","",VLOOKUP(L932,'Truck Utilization'!B$3:D$147,3,FALSE)),"")</f>
        <v/>
      </c>
      <c r="Y932" s="197" t="str">
        <f>IF(X932="","",IF(E932="","",VLOOKUP(E932,'Summarized Plan'!$A:$E,5,0)))</f>
        <v/>
      </c>
      <c r="Z932" s="197">
        <f t="shared" si="332"/>
        <v>0</v>
      </c>
      <c r="AA932" s="197">
        <f t="shared" si="333"/>
        <v>0</v>
      </c>
      <c r="AB932" s="197" t="str">
        <f t="shared" si="334"/>
        <v/>
      </c>
      <c r="AC932" s="197"/>
      <c r="AD932" s="197">
        <f t="shared" si="335"/>
        <v>0</v>
      </c>
      <c r="AE932" s="197">
        <f t="shared" si="336"/>
        <v>0</v>
      </c>
      <c r="AF932" s="197" t="str">
        <f t="shared" si="337"/>
        <v/>
      </c>
      <c r="AG932" s="194"/>
      <c r="AH932" s="194"/>
      <c r="AI932" s="194"/>
      <c r="AJ932" s="193"/>
      <c r="AK932" s="199"/>
      <c r="AL932" s="194"/>
      <c r="AM932" s="115" t="e">
        <f t="shared" si="338"/>
        <v>#VALUE!</v>
      </c>
      <c r="AO932" s="11">
        <f t="shared" si="339"/>
        <v>0</v>
      </c>
      <c r="AP932" s="11" t="e">
        <f t="shared" si="340"/>
        <v>#N/A</v>
      </c>
      <c r="AQ932" s="11" t="str">
        <f t="shared" si="341"/>
        <v/>
      </c>
      <c r="AS932" s="202">
        <f t="shared" si="342"/>
        <v>0</v>
      </c>
      <c r="AT932" s="11" t="str">
        <f t="shared" si="343"/>
        <v/>
      </c>
      <c r="AW932" s="116"/>
      <c r="AX932" s="115" t="e">
        <f t="shared" si="344"/>
        <v>#VALUE!</v>
      </c>
      <c r="AY932" s="278" t="str">
        <f t="shared" si="345"/>
        <v/>
      </c>
      <c r="BC932" s="115" t="str">
        <f>IF(E932="","",_xlfn.XLOOKUP(E932,'Summarized Plan'!A:A,'Summarized Plan'!K:K))</f>
        <v/>
      </c>
    </row>
    <row r="933" spans="1:55" ht="14.4" customHeight="1">
      <c r="A933" s="190" t="str">
        <f>IF(L933="","",VLOOKUP(L933,'Truck Utilization'!B$3:C$300,2,FALSE))</f>
        <v/>
      </c>
      <c r="B933" s="191"/>
      <c r="C933" s="192" t="str">
        <f>IF($B933="","",VLOOKUP($B933,'DSR Attendance'!$A$3:$E$273,5,FALSE))</f>
        <v/>
      </c>
      <c r="D933" s="193"/>
      <c r="E933" s="637"/>
      <c r="F933" s="195"/>
      <c r="G933" s="195"/>
      <c r="H933" s="195"/>
      <c r="I933" s="196" t="str">
        <f>IF(E933="","",VLOOKUP(E933,'Summarized Plan'!A:B,2,0))</f>
        <v/>
      </c>
      <c r="J933" s="194"/>
      <c r="K933" s="194" t="s">
        <v>378</v>
      </c>
      <c r="L933" s="195"/>
      <c r="M933" s="194" t="str">
        <f t="shared" si="327"/>
        <v/>
      </c>
      <c r="N933" s="195" t="str">
        <f>IF(E933="","",VLOOKUP(E933,'Summarized Plan'!$A:$C,3,0))</f>
        <v/>
      </c>
      <c r="O933" s="195" t="str">
        <f>IF(E933="","",VLOOKUP(E933,'Summarized Plan'!$A:$G,7,0))</f>
        <v/>
      </c>
      <c r="P933" s="196"/>
      <c r="Q933" s="198">
        <f t="shared" si="328"/>
        <v>0</v>
      </c>
      <c r="R933" s="197" t="str">
        <f>IF($B933="","",VLOOKUP($Q933,'DSR Attendance'!$A$3:$D$179,4,FALSE))</f>
        <v/>
      </c>
      <c r="S933" s="197"/>
      <c r="T933" s="197">
        <f t="shared" si="329"/>
        <v>0</v>
      </c>
      <c r="U933" s="197">
        <f t="shared" si="330"/>
        <v>0</v>
      </c>
      <c r="V933" s="197" t="str">
        <f t="shared" si="331"/>
        <v/>
      </c>
      <c r="W933" s="197"/>
      <c r="X933" s="197" t="str">
        <f>_xlfn.IFNA(IF(L933="","",VLOOKUP(L933,'Truck Utilization'!B$3:D$147,3,FALSE)),"")</f>
        <v/>
      </c>
      <c r="Y933" s="197" t="str">
        <f>IF(X933="","",IF(E933="","",VLOOKUP(E933,'Summarized Plan'!$A:$E,5,0)))</f>
        <v/>
      </c>
      <c r="Z933" s="197">
        <f t="shared" si="332"/>
        <v>0</v>
      </c>
      <c r="AA933" s="197">
        <f t="shared" si="333"/>
        <v>0</v>
      </c>
      <c r="AB933" s="197" t="str">
        <f t="shared" si="334"/>
        <v/>
      </c>
      <c r="AC933" s="197"/>
      <c r="AD933" s="197">
        <f t="shared" si="335"/>
        <v>0</v>
      </c>
      <c r="AE933" s="197">
        <f t="shared" si="336"/>
        <v>0</v>
      </c>
      <c r="AF933" s="197" t="str">
        <f t="shared" si="337"/>
        <v/>
      </c>
      <c r="AG933" s="194"/>
      <c r="AH933" s="194"/>
      <c r="AI933" s="194"/>
      <c r="AJ933" s="193"/>
      <c r="AK933" s="199"/>
      <c r="AL933" s="194"/>
      <c r="AM933" s="115" t="e">
        <f t="shared" si="338"/>
        <v>#VALUE!</v>
      </c>
      <c r="AO933" s="11">
        <f t="shared" si="339"/>
        <v>0</v>
      </c>
      <c r="AP933" s="11" t="e">
        <f t="shared" si="340"/>
        <v>#N/A</v>
      </c>
      <c r="AQ933" s="11" t="str">
        <f t="shared" si="341"/>
        <v/>
      </c>
      <c r="AS933" s="202">
        <f t="shared" si="342"/>
        <v>0</v>
      </c>
      <c r="AT933" s="11" t="str">
        <f t="shared" si="343"/>
        <v/>
      </c>
      <c r="AW933" s="116"/>
      <c r="AX933" s="115" t="e">
        <f t="shared" si="344"/>
        <v>#VALUE!</v>
      </c>
      <c r="AY933" s="278" t="str">
        <f t="shared" si="345"/>
        <v/>
      </c>
      <c r="BC933" s="115" t="str">
        <f>IF(E933="","",_xlfn.XLOOKUP(E933,'Summarized Plan'!A:A,'Summarized Plan'!K:K))</f>
        <v/>
      </c>
    </row>
    <row r="934" spans="1:55" ht="14.4" customHeight="1">
      <c r="A934" s="190" t="str">
        <f>IF(L934="","",VLOOKUP(L934,'Truck Utilization'!B$3:C$300,2,FALSE))</f>
        <v/>
      </c>
      <c r="B934" s="191"/>
      <c r="C934" s="192" t="str">
        <f>IF($B934="","",VLOOKUP($B934,'DSR Attendance'!$A$3:$E$273,5,FALSE))</f>
        <v/>
      </c>
      <c r="D934" s="193"/>
      <c r="E934" s="637"/>
      <c r="F934" s="195"/>
      <c r="G934" s="195"/>
      <c r="H934" s="195"/>
      <c r="I934" s="196" t="str">
        <f>IF(E934="","",VLOOKUP(E934,'Summarized Plan'!A:B,2,0))</f>
        <v/>
      </c>
      <c r="J934" s="194"/>
      <c r="K934" s="194" t="s">
        <v>378</v>
      </c>
      <c r="L934" s="195"/>
      <c r="M934" s="194" t="str">
        <f t="shared" si="327"/>
        <v/>
      </c>
      <c r="N934" s="195" t="str">
        <f>IF(E934="","",VLOOKUP(E934,'Summarized Plan'!$A:$C,3,0))</f>
        <v/>
      </c>
      <c r="O934" s="195" t="str">
        <f>IF(E934="","",VLOOKUP(E934,'Summarized Plan'!$A:$G,7,0))</f>
        <v/>
      </c>
      <c r="P934" s="196"/>
      <c r="Q934" s="198">
        <f t="shared" si="328"/>
        <v>0</v>
      </c>
      <c r="R934" s="197" t="str">
        <f>IF($B934="","",VLOOKUP($Q934,'DSR Attendance'!$A$3:$D$179,4,FALSE))</f>
        <v/>
      </c>
      <c r="S934" s="197"/>
      <c r="T934" s="197">
        <f t="shared" si="329"/>
        <v>0</v>
      </c>
      <c r="U934" s="197">
        <f t="shared" si="330"/>
        <v>0</v>
      </c>
      <c r="V934" s="197" t="str">
        <f t="shared" si="331"/>
        <v/>
      </c>
      <c r="W934" s="197"/>
      <c r="X934" s="197" t="str">
        <f>_xlfn.IFNA(IF(L934="","",VLOOKUP(L934,'Truck Utilization'!B$3:D$147,3,FALSE)),"")</f>
        <v/>
      </c>
      <c r="Y934" s="197" t="str">
        <f>IF(X934="","",IF(E934="","",VLOOKUP(E934,'Summarized Plan'!$A:$E,5,0)))</f>
        <v/>
      </c>
      <c r="Z934" s="197">
        <f t="shared" si="332"/>
        <v>0</v>
      </c>
      <c r="AA934" s="197">
        <f t="shared" si="333"/>
        <v>0</v>
      </c>
      <c r="AB934" s="197" t="str">
        <f t="shared" si="334"/>
        <v/>
      </c>
      <c r="AC934" s="197"/>
      <c r="AD934" s="197">
        <f t="shared" si="335"/>
        <v>0</v>
      </c>
      <c r="AE934" s="197">
        <f t="shared" si="336"/>
        <v>0</v>
      </c>
      <c r="AF934" s="197" t="str">
        <f t="shared" si="337"/>
        <v/>
      </c>
      <c r="AG934" s="194"/>
      <c r="AH934" s="194"/>
      <c r="AI934" s="194"/>
      <c r="AJ934" s="193"/>
      <c r="AK934" s="199"/>
      <c r="AL934" s="194"/>
      <c r="AM934" s="115" t="e">
        <f t="shared" si="338"/>
        <v>#VALUE!</v>
      </c>
      <c r="AO934" s="11">
        <f t="shared" si="339"/>
        <v>0</v>
      </c>
      <c r="AP934" s="11" t="e">
        <f t="shared" si="340"/>
        <v>#N/A</v>
      </c>
      <c r="AQ934" s="11" t="str">
        <f t="shared" si="341"/>
        <v/>
      </c>
      <c r="AS934" s="202">
        <f t="shared" si="342"/>
        <v>0</v>
      </c>
      <c r="AT934" s="11" t="str">
        <f t="shared" si="343"/>
        <v/>
      </c>
      <c r="AW934" s="116"/>
      <c r="AX934" s="115" t="e">
        <f t="shared" si="344"/>
        <v>#VALUE!</v>
      </c>
      <c r="AY934" s="278" t="str">
        <f t="shared" si="345"/>
        <v/>
      </c>
      <c r="BC934" s="115" t="str">
        <f>IF(E934="","",_xlfn.XLOOKUP(E934,'Summarized Plan'!A:A,'Summarized Plan'!K:K))</f>
        <v/>
      </c>
    </row>
    <row r="935" spans="1:55" ht="14.4" customHeight="1">
      <c r="A935" s="190" t="str">
        <f>IF(L935="","",VLOOKUP(L935,'Truck Utilization'!B$3:C$300,2,FALSE))</f>
        <v/>
      </c>
      <c r="B935" s="191"/>
      <c r="C935" s="192" t="str">
        <f>IF($B935="","",VLOOKUP($B935,'DSR Attendance'!$A$3:$E$273,5,FALSE))</f>
        <v/>
      </c>
      <c r="D935" s="193"/>
      <c r="E935" s="637"/>
      <c r="F935" s="195"/>
      <c r="G935" s="195"/>
      <c r="H935" s="195"/>
      <c r="I935" s="196" t="str">
        <f>IF(E935="","",VLOOKUP(E935,'Summarized Plan'!A:B,2,0))</f>
        <v/>
      </c>
      <c r="J935" s="194"/>
      <c r="K935" s="194" t="s">
        <v>378</v>
      </c>
      <c r="L935" s="195"/>
      <c r="M935" s="194" t="str">
        <f t="shared" si="327"/>
        <v/>
      </c>
      <c r="N935" s="195" t="str">
        <f>IF(E935="","",VLOOKUP(E935,'Summarized Plan'!$A:$C,3,0))</f>
        <v/>
      </c>
      <c r="O935" s="195" t="str">
        <f>IF(E935="","",VLOOKUP(E935,'Summarized Plan'!$A:$G,7,0))</f>
        <v/>
      </c>
      <c r="P935" s="196"/>
      <c r="Q935" s="198">
        <f t="shared" si="328"/>
        <v>0</v>
      </c>
      <c r="R935" s="197" t="str">
        <f>IF($B935="","",VLOOKUP($Q935,'DSR Attendance'!$A$3:$D$179,4,FALSE))</f>
        <v/>
      </c>
      <c r="S935" s="197"/>
      <c r="T935" s="197">
        <f t="shared" si="329"/>
        <v>0</v>
      </c>
      <c r="U935" s="197">
        <f t="shared" si="330"/>
        <v>0</v>
      </c>
      <c r="V935" s="197" t="str">
        <f t="shared" si="331"/>
        <v/>
      </c>
      <c r="W935" s="197"/>
      <c r="X935" s="197" t="str">
        <f>_xlfn.IFNA(IF(L935="","",VLOOKUP(L935,'Truck Utilization'!B$3:D$147,3,FALSE)),"")</f>
        <v/>
      </c>
      <c r="Y935" s="197" t="str">
        <f>IF(X935="","",IF(E935="","",VLOOKUP(E935,'Summarized Plan'!$A:$E,5,0)))</f>
        <v/>
      </c>
      <c r="Z935" s="197">
        <f t="shared" si="332"/>
        <v>0</v>
      </c>
      <c r="AA935" s="197">
        <f t="shared" si="333"/>
        <v>0</v>
      </c>
      <c r="AB935" s="197" t="str">
        <f t="shared" si="334"/>
        <v/>
      </c>
      <c r="AC935" s="197"/>
      <c r="AD935" s="197">
        <f t="shared" si="335"/>
        <v>0</v>
      </c>
      <c r="AE935" s="197">
        <f t="shared" si="336"/>
        <v>0</v>
      </c>
      <c r="AF935" s="197" t="str">
        <f t="shared" si="337"/>
        <v/>
      </c>
      <c r="AG935" s="194"/>
      <c r="AH935" s="194"/>
      <c r="AI935" s="194"/>
      <c r="AJ935" s="193"/>
      <c r="AK935" s="199"/>
      <c r="AL935" s="194"/>
      <c r="AM935" s="115" t="e">
        <f t="shared" si="338"/>
        <v>#VALUE!</v>
      </c>
      <c r="AO935" s="11">
        <f t="shared" si="339"/>
        <v>0</v>
      </c>
      <c r="AP935" s="11" t="e">
        <f t="shared" si="340"/>
        <v>#N/A</v>
      </c>
      <c r="AQ935" s="11" t="str">
        <f t="shared" si="341"/>
        <v/>
      </c>
      <c r="AS935" s="202">
        <f t="shared" si="342"/>
        <v>0</v>
      </c>
      <c r="AT935" s="11" t="str">
        <f t="shared" si="343"/>
        <v/>
      </c>
      <c r="AW935" s="116"/>
      <c r="AX935" s="115" t="e">
        <f t="shared" si="344"/>
        <v>#VALUE!</v>
      </c>
      <c r="AY935" s="278" t="str">
        <f t="shared" si="345"/>
        <v/>
      </c>
      <c r="BC935" s="115" t="str">
        <f>IF(E935="","",_xlfn.XLOOKUP(E935,'Summarized Plan'!A:A,'Summarized Plan'!K:K))</f>
        <v/>
      </c>
    </row>
    <row r="936" spans="1:55" ht="14.4" customHeight="1">
      <c r="A936" s="190" t="str">
        <f>IF(L936="","",VLOOKUP(L936,'Truck Utilization'!B$3:C$300,2,FALSE))</f>
        <v/>
      </c>
      <c r="B936" s="191"/>
      <c r="C936" s="192" t="str">
        <f>IF($B936="","",VLOOKUP($B936,'DSR Attendance'!$A$3:$E$273,5,FALSE))</f>
        <v/>
      </c>
      <c r="D936" s="193"/>
      <c r="E936" s="637"/>
      <c r="F936" s="195"/>
      <c r="G936" s="195"/>
      <c r="H936" s="195"/>
      <c r="I936" s="196" t="str">
        <f>IF(E936="","",VLOOKUP(E936,'Summarized Plan'!A:B,2,0))</f>
        <v/>
      </c>
      <c r="J936" s="194"/>
      <c r="K936" s="194" t="s">
        <v>378</v>
      </c>
      <c r="L936" s="195"/>
      <c r="M936" s="194" t="str">
        <f t="shared" si="327"/>
        <v/>
      </c>
      <c r="N936" s="195" t="str">
        <f>IF(E936="","",VLOOKUP(E936,'Summarized Plan'!$A:$C,3,0))</f>
        <v/>
      </c>
      <c r="O936" s="195" t="str">
        <f>IF(E936="","",VLOOKUP(E936,'Summarized Plan'!$A:$G,7,0))</f>
        <v/>
      </c>
      <c r="P936" s="196"/>
      <c r="Q936" s="198">
        <f t="shared" si="328"/>
        <v>0</v>
      </c>
      <c r="R936" s="197" t="str">
        <f>IF($B936="","",VLOOKUP($Q936,'DSR Attendance'!$A$3:$D$179,4,FALSE))</f>
        <v/>
      </c>
      <c r="S936" s="197"/>
      <c r="T936" s="197">
        <f t="shared" si="329"/>
        <v>0</v>
      </c>
      <c r="U936" s="197">
        <f t="shared" si="330"/>
        <v>0</v>
      </c>
      <c r="V936" s="197" t="str">
        <f t="shared" si="331"/>
        <v/>
      </c>
      <c r="W936" s="197"/>
      <c r="X936" s="197" t="str">
        <f>_xlfn.IFNA(IF(L936="","",VLOOKUP(L936,'Truck Utilization'!B$3:D$147,3,FALSE)),"")</f>
        <v/>
      </c>
      <c r="Y936" s="197" t="str">
        <f>IF(X936="","",IF(E936="","",VLOOKUP(E936,'Summarized Plan'!$A:$E,5,0)))</f>
        <v/>
      </c>
      <c r="Z936" s="197">
        <f t="shared" si="332"/>
        <v>0</v>
      </c>
      <c r="AA936" s="197">
        <f t="shared" si="333"/>
        <v>0</v>
      </c>
      <c r="AB936" s="197" t="str">
        <f t="shared" si="334"/>
        <v/>
      </c>
      <c r="AC936" s="197"/>
      <c r="AD936" s="197">
        <f t="shared" si="335"/>
        <v>0</v>
      </c>
      <c r="AE936" s="197">
        <f t="shared" si="336"/>
        <v>0</v>
      </c>
      <c r="AF936" s="197" t="str">
        <f t="shared" si="337"/>
        <v/>
      </c>
      <c r="AG936" s="194"/>
      <c r="AH936" s="194"/>
      <c r="AI936" s="194"/>
      <c r="AJ936" s="193"/>
      <c r="AK936" s="199"/>
      <c r="AL936" s="194"/>
      <c r="AM936" s="115" t="e">
        <f t="shared" si="338"/>
        <v>#VALUE!</v>
      </c>
      <c r="AO936" s="11">
        <f t="shared" si="339"/>
        <v>0</v>
      </c>
      <c r="AP936" s="11" t="e">
        <f t="shared" si="340"/>
        <v>#N/A</v>
      </c>
      <c r="AQ936" s="11" t="str">
        <f t="shared" si="341"/>
        <v/>
      </c>
      <c r="AS936" s="202">
        <f t="shared" si="342"/>
        <v>0</v>
      </c>
      <c r="AT936" s="11" t="str">
        <f t="shared" si="343"/>
        <v/>
      </c>
      <c r="AW936" s="116"/>
      <c r="AX936" s="115" t="e">
        <f t="shared" si="344"/>
        <v>#VALUE!</v>
      </c>
      <c r="AY936" s="278" t="str">
        <f t="shared" si="345"/>
        <v/>
      </c>
      <c r="BC936" s="115" t="str">
        <f>IF(E936="","",_xlfn.XLOOKUP(E936,'Summarized Plan'!A:A,'Summarized Plan'!K:K))</f>
        <v/>
      </c>
    </row>
    <row r="937" spans="1:55" ht="14.4" customHeight="1">
      <c r="A937" s="190" t="str">
        <f>IF(L937="","",VLOOKUP(L937,'Truck Utilization'!B$3:C$300,2,FALSE))</f>
        <v/>
      </c>
      <c r="B937" s="191"/>
      <c r="C937" s="192" t="str">
        <f>IF($B937="","",VLOOKUP($B937,'DSR Attendance'!$A$3:$E$273,5,FALSE))</f>
        <v/>
      </c>
      <c r="D937" s="193"/>
      <c r="E937" s="637"/>
      <c r="F937" s="195"/>
      <c r="G937" s="195"/>
      <c r="H937" s="195"/>
      <c r="I937" s="196" t="str">
        <f>IF(E937="","",VLOOKUP(E937,'Summarized Plan'!A:B,2,0))</f>
        <v/>
      </c>
      <c r="J937" s="194"/>
      <c r="K937" s="194" t="s">
        <v>378</v>
      </c>
      <c r="L937" s="195"/>
      <c r="M937" s="194" t="str">
        <f t="shared" si="327"/>
        <v/>
      </c>
      <c r="N937" s="195" t="str">
        <f>IF(E937="","",VLOOKUP(E937,'Summarized Plan'!$A:$C,3,0))</f>
        <v/>
      </c>
      <c r="O937" s="195" t="str">
        <f>IF(E937="","",VLOOKUP(E937,'Summarized Plan'!$A:$G,7,0))</f>
        <v/>
      </c>
      <c r="P937" s="196"/>
      <c r="Q937" s="198">
        <f t="shared" si="328"/>
        <v>0</v>
      </c>
      <c r="R937" s="197" t="str">
        <f>IF($B937="","",VLOOKUP($Q937,'DSR Attendance'!$A$3:$D$179,4,FALSE))</f>
        <v/>
      </c>
      <c r="S937" s="197"/>
      <c r="T937" s="197">
        <f t="shared" si="329"/>
        <v>0</v>
      </c>
      <c r="U937" s="197">
        <f t="shared" si="330"/>
        <v>0</v>
      </c>
      <c r="V937" s="197" t="str">
        <f t="shared" si="331"/>
        <v/>
      </c>
      <c r="W937" s="197"/>
      <c r="X937" s="197" t="str">
        <f>_xlfn.IFNA(IF(L937="","",VLOOKUP(L937,'Truck Utilization'!B$3:D$147,3,FALSE)),"")</f>
        <v/>
      </c>
      <c r="Y937" s="197" t="str">
        <f>IF(X937="","",IF(E937="","",VLOOKUP(E937,'Summarized Plan'!$A:$E,5,0)))</f>
        <v/>
      </c>
      <c r="Z937" s="197">
        <f t="shared" si="332"/>
        <v>0</v>
      </c>
      <c r="AA937" s="197">
        <f t="shared" si="333"/>
        <v>0</v>
      </c>
      <c r="AB937" s="197" t="str">
        <f t="shared" si="334"/>
        <v/>
      </c>
      <c r="AC937" s="197"/>
      <c r="AD937" s="197">
        <f t="shared" si="335"/>
        <v>0</v>
      </c>
      <c r="AE937" s="197">
        <f t="shared" si="336"/>
        <v>0</v>
      </c>
      <c r="AF937" s="197" t="str">
        <f t="shared" si="337"/>
        <v/>
      </c>
      <c r="AG937" s="194"/>
      <c r="AH937" s="194"/>
      <c r="AI937" s="194"/>
      <c r="AJ937" s="193"/>
      <c r="AK937" s="199"/>
      <c r="AL937" s="194"/>
      <c r="AM937" s="115" t="e">
        <f t="shared" si="338"/>
        <v>#VALUE!</v>
      </c>
      <c r="AO937" s="11">
        <f t="shared" si="339"/>
        <v>0</v>
      </c>
      <c r="AP937" s="11" t="e">
        <f t="shared" si="340"/>
        <v>#N/A</v>
      </c>
      <c r="AQ937" s="11" t="str">
        <f t="shared" si="341"/>
        <v/>
      </c>
      <c r="AS937" s="202">
        <f t="shared" si="342"/>
        <v>0</v>
      </c>
      <c r="AT937" s="11" t="str">
        <f t="shared" si="343"/>
        <v/>
      </c>
      <c r="AW937" s="116"/>
      <c r="AX937" s="115" t="e">
        <f t="shared" si="344"/>
        <v>#VALUE!</v>
      </c>
      <c r="AY937" s="278" t="str">
        <f t="shared" si="345"/>
        <v/>
      </c>
      <c r="BC937" s="115" t="str">
        <f>IF(E937="","",_xlfn.XLOOKUP(E937,'Summarized Plan'!A:A,'Summarized Plan'!K:K))</f>
        <v/>
      </c>
    </row>
    <row r="938" spans="1:55" ht="14.4" customHeight="1">
      <c r="A938" s="190" t="str">
        <f>IF(L938="","",VLOOKUP(L938,'Truck Utilization'!B$3:C$300,2,FALSE))</f>
        <v/>
      </c>
      <c r="B938" s="191"/>
      <c r="C938" s="192" t="str">
        <f>IF($B938="","",VLOOKUP($B938,'DSR Attendance'!$A$3:$E$273,5,FALSE))</f>
        <v/>
      </c>
      <c r="D938" s="193"/>
      <c r="E938" s="637"/>
      <c r="F938" s="195"/>
      <c r="G938" s="195"/>
      <c r="H938" s="195"/>
      <c r="I938" s="196" t="str">
        <f>IF(E938="","",VLOOKUP(E938,'Summarized Plan'!A:B,2,0))</f>
        <v/>
      </c>
      <c r="J938" s="194"/>
      <c r="K938" s="194" t="s">
        <v>378</v>
      </c>
      <c r="L938" s="195"/>
      <c r="M938" s="194" t="str">
        <f t="shared" si="327"/>
        <v/>
      </c>
      <c r="N938" s="195" t="str">
        <f>IF(E938="","",VLOOKUP(E938,'Summarized Plan'!$A:$C,3,0))</f>
        <v/>
      </c>
      <c r="O938" s="195" t="str">
        <f>IF(E938="","",VLOOKUP(E938,'Summarized Plan'!$A:$G,7,0))</f>
        <v/>
      </c>
      <c r="P938" s="196"/>
      <c r="Q938" s="198">
        <f t="shared" si="328"/>
        <v>0</v>
      </c>
      <c r="R938" s="197" t="str">
        <f>IF($B938="","",VLOOKUP($Q938,'DSR Attendance'!$A$3:$D$179,4,FALSE))</f>
        <v/>
      </c>
      <c r="S938" s="197"/>
      <c r="T938" s="197">
        <f t="shared" si="329"/>
        <v>0</v>
      </c>
      <c r="U938" s="197">
        <f t="shared" si="330"/>
        <v>0</v>
      </c>
      <c r="V938" s="197" t="str">
        <f t="shared" si="331"/>
        <v/>
      </c>
      <c r="W938" s="197"/>
      <c r="X938" s="197" t="str">
        <f>_xlfn.IFNA(IF(L938="","",VLOOKUP(L938,'Truck Utilization'!B$3:D$147,3,FALSE)),"")</f>
        <v/>
      </c>
      <c r="Y938" s="197" t="str">
        <f>IF(X938="","",IF(E938="","",VLOOKUP(E938,'Summarized Plan'!$A:$E,5,0)))</f>
        <v/>
      </c>
      <c r="Z938" s="197">
        <f t="shared" si="332"/>
        <v>0</v>
      </c>
      <c r="AA938" s="197">
        <f t="shared" si="333"/>
        <v>0</v>
      </c>
      <c r="AB938" s="197" t="str">
        <f t="shared" si="334"/>
        <v/>
      </c>
      <c r="AC938" s="197"/>
      <c r="AD938" s="197">
        <f t="shared" si="335"/>
        <v>0</v>
      </c>
      <c r="AE938" s="197">
        <f t="shared" si="336"/>
        <v>0</v>
      </c>
      <c r="AF938" s="197" t="str">
        <f t="shared" si="337"/>
        <v/>
      </c>
      <c r="AG938" s="194"/>
      <c r="AH938" s="194"/>
      <c r="AI938" s="194"/>
      <c r="AJ938" s="193"/>
      <c r="AK938" s="199"/>
      <c r="AL938" s="194"/>
      <c r="AM938" s="115" t="e">
        <f t="shared" si="338"/>
        <v>#VALUE!</v>
      </c>
      <c r="AO938" s="11">
        <f t="shared" si="339"/>
        <v>0</v>
      </c>
      <c r="AP938" s="11" t="e">
        <f t="shared" si="340"/>
        <v>#N/A</v>
      </c>
      <c r="AQ938" s="11" t="str">
        <f t="shared" si="341"/>
        <v/>
      </c>
      <c r="AS938" s="202">
        <f t="shared" si="342"/>
        <v>0</v>
      </c>
      <c r="AT938" s="11" t="str">
        <f t="shared" si="343"/>
        <v/>
      </c>
      <c r="AW938" s="116"/>
      <c r="AX938" s="115" t="e">
        <f t="shared" si="344"/>
        <v>#VALUE!</v>
      </c>
      <c r="AY938" s="278" t="str">
        <f t="shared" si="345"/>
        <v/>
      </c>
      <c r="BC938" s="115" t="str">
        <f>IF(E938="","",_xlfn.XLOOKUP(E938,'Summarized Plan'!A:A,'Summarized Plan'!K:K))</f>
        <v/>
      </c>
    </row>
    <row r="939" spans="1:55" ht="14.4" customHeight="1">
      <c r="A939" s="190" t="str">
        <f>IF(L939="","",VLOOKUP(L939,'Truck Utilization'!B$3:C$300,2,FALSE))</f>
        <v/>
      </c>
      <c r="B939" s="191"/>
      <c r="C939" s="192" t="str">
        <f>IF($B939="","",VLOOKUP($B939,'DSR Attendance'!$A$3:$E$273,5,FALSE))</f>
        <v/>
      </c>
      <c r="D939" s="193"/>
      <c r="E939" s="637"/>
      <c r="F939" s="195"/>
      <c r="G939" s="195"/>
      <c r="H939" s="195"/>
      <c r="I939" s="196" t="str">
        <f>IF(E939="","",VLOOKUP(E939,'Summarized Plan'!A:B,2,0))</f>
        <v/>
      </c>
      <c r="J939" s="194"/>
      <c r="K939" s="194" t="s">
        <v>378</v>
      </c>
      <c r="L939" s="195"/>
      <c r="M939" s="194" t="str">
        <f t="shared" si="327"/>
        <v/>
      </c>
      <c r="N939" s="195" t="str">
        <f>IF(E939="","",VLOOKUP(E939,'Summarized Plan'!$A:$C,3,0))</f>
        <v/>
      </c>
      <c r="O939" s="195" t="str">
        <f>IF(E939="","",VLOOKUP(E939,'Summarized Plan'!$A:$G,7,0))</f>
        <v/>
      </c>
      <c r="P939" s="196"/>
      <c r="Q939" s="198">
        <f t="shared" si="328"/>
        <v>0</v>
      </c>
      <c r="R939" s="197" t="str">
        <f>IF($B939="","",VLOOKUP($Q939,'DSR Attendance'!$A$3:$D$179,4,FALSE))</f>
        <v/>
      </c>
      <c r="S939" s="197"/>
      <c r="T939" s="197">
        <f t="shared" si="329"/>
        <v>0</v>
      </c>
      <c r="U939" s="197">
        <f t="shared" si="330"/>
        <v>0</v>
      </c>
      <c r="V939" s="197" t="str">
        <f t="shared" si="331"/>
        <v/>
      </c>
      <c r="W939" s="197"/>
      <c r="X939" s="197" t="str">
        <f>_xlfn.IFNA(IF(L939="","",VLOOKUP(L939,'Truck Utilization'!B$3:D$147,3,FALSE)),"")</f>
        <v/>
      </c>
      <c r="Y939" s="197" t="str">
        <f>IF(X939="","",IF(E939="","",VLOOKUP(E939,'Summarized Plan'!$A:$E,5,0)))</f>
        <v/>
      </c>
      <c r="Z939" s="197">
        <f t="shared" si="332"/>
        <v>0</v>
      </c>
      <c r="AA939" s="197">
        <f t="shared" si="333"/>
        <v>0</v>
      </c>
      <c r="AB939" s="197" t="str">
        <f t="shared" si="334"/>
        <v/>
      </c>
      <c r="AC939" s="197"/>
      <c r="AD939" s="197">
        <f t="shared" si="335"/>
        <v>0</v>
      </c>
      <c r="AE939" s="197">
        <f t="shared" si="336"/>
        <v>0</v>
      </c>
      <c r="AF939" s="197" t="str">
        <f t="shared" si="337"/>
        <v/>
      </c>
      <c r="AG939" s="194"/>
      <c r="AH939" s="194"/>
      <c r="AI939" s="194"/>
      <c r="AJ939" s="193"/>
      <c r="AK939" s="199"/>
      <c r="AL939" s="194"/>
      <c r="AM939" s="115" t="e">
        <f t="shared" si="338"/>
        <v>#VALUE!</v>
      </c>
      <c r="AO939" s="11">
        <f t="shared" si="339"/>
        <v>0</v>
      </c>
      <c r="AP939" s="11" t="e">
        <f t="shared" si="340"/>
        <v>#N/A</v>
      </c>
      <c r="AQ939" s="11" t="str">
        <f t="shared" si="341"/>
        <v/>
      </c>
      <c r="AS939" s="202">
        <f t="shared" si="342"/>
        <v>0</v>
      </c>
      <c r="AT939" s="11" t="str">
        <f t="shared" si="343"/>
        <v/>
      </c>
      <c r="AW939" s="116"/>
      <c r="AX939" s="115" t="e">
        <f t="shared" si="344"/>
        <v>#VALUE!</v>
      </c>
      <c r="AY939" s="278" t="str">
        <f t="shared" si="345"/>
        <v/>
      </c>
      <c r="BC939" s="115" t="str">
        <f>IF(E939="","",_xlfn.XLOOKUP(E939,'Summarized Plan'!A:A,'Summarized Plan'!K:K))</f>
        <v/>
      </c>
    </row>
    <row r="940" spans="1:55" ht="14.4" customHeight="1">
      <c r="A940" s="190" t="str">
        <f>IF(L940="","",VLOOKUP(L940,'Truck Utilization'!B$3:C$300,2,FALSE))</f>
        <v/>
      </c>
      <c r="B940" s="191"/>
      <c r="C940" s="192" t="str">
        <f>IF($B940="","",VLOOKUP($B940,'DSR Attendance'!$A$3:$E$273,5,FALSE))</f>
        <v/>
      </c>
      <c r="D940" s="193"/>
      <c r="E940" s="637"/>
      <c r="F940" s="195"/>
      <c r="G940" s="195"/>
      <c r="H940" s="195"/>
      <c r="I940" s="196" t="str">
        <f>IF(E940="","",VLOOKUP(E940,'Summarized Plan'!A:B,2,0))</f>
        <v/>
      </c>
      <c r="J940" s="194"/>
      <c r="K940" s="194" t="s">
        <v>378</v>
      </c>
      <c r="L940" s="195"/>
      <c r="M940" s="194" t="str">
        <f t="shared" si="327"/>
        <v/>
      </c>
      <c r="N940" s="195" t="str">
        <f>IF(E940="","",VLOOKUP(E940,'Summarized Plan'!$A:$C,3,0))</f>
        <v/>
      </c>
      <c r="O940" s="195" t="str">
        <f>IF(E940="","",VLOOKUP(E940,'Summarized Plan'!$A:$G,7,0))</f>
        <v/>
      </c>
      <c r="P940" s="196"/>
      <c r="Q940" s="198">
        <f t="shared" si="328"/>
        <v>0</v>
      </c>
      <c r="R940" s="197" t="str">
        <f>IF($B940="","",VLOOKUP($Q940,'DSR Attendance'!$A$3:$D$179,4,FALSE))</f>
        <v/>
      </c>
      <c r="S940" s="197"/>
      <c r="T940" s="197">
        <f t="shared" si="329"/>
        <v>0</v>
      </c>
      <c r="U940" s="197">
        <f t="shared" si="330"/>
        <v>0</v>
      </c>
      <c r="V940" s="197" t="str">
        <f t="shared" si="331"/>
        <v/>
      </c>
      <c r="W940" s="197"/>
      <c r="X940" s="197" t="str">
        <f>_xlfn.IFNA(IF(L940="","",VLOOKUP(L940,'Truck Utilization'!B$3:D$147,3,FALSE)),"")</f>
        <v/>
      </c>
      <c r="Y940" s="197" t="str">
        <f>IF(X940="","",IF(E940="","",VLOOKUP(E940,'Summarized Plan'!$A:$E,5,0)))</f>
        <v/>
      </c>
      <c r="Z940" s="197">
        <f t="shared" si="332"/>
        <v>0</v>
      </c>
      <c r="AA940" s="197">
        <f t="shared" si="333"/>
        <v>0</v>
      </c>
      <c r="AB940" s="197" t="str">
        <f t="shared" si="334"/>
        <v/>
      </c>
      <c r="AC940" s="197"/>
      <c r="AD940" s="197">
        <f t="shared" si="335"/>
        <v>0</v>
      </c>
      <c r="AE940" s="197">
        <f t="shared" si="336"/>
        <v>0</v>
      </c>
      <c r="AF940" s="197" t="str">
        <f t="shared" si="337"/>
        <v/>
      </c>
      <c r="AG940" s="194"/>
      <c r="AH940" s="194"/>
      <c r="AI940" s="194"/>
      <c r="AJ940" s="193"/>
      <c r="AK940" s="199"/>
      <c r="AL940" s="194"/>
      <c r="AM940" s="115" t="e">
        <f t="shared" si="338"/>
        <v>#VALUE!</v>
      </c>
      <c r="AO940" s="11">
        <f t="shared" si="339"/>
        <v>0</v>
      </c>
      <c r="AP940" s="11" t="e">
        <f t="shared" si="340"/>
        <v>#N/A</v>
      </c>
      <c r="AQ940" s="11" t="str">
        <f t="shared" si="341"/>
        <v/>
      </c>
      <c r="AS940" s="202">
        <f t="shared" si="342"/>
        <v>0</v>
      </c>
      <c r="AT940" s="11" t="str">
        <f t="shared" si="343"/>
        <v/>
      </c>
      <c r="AW940" s="116"/>
      <c r="AX940" s="115" t="e">
        <f t="shared" si="344"/>
        <v>#VALUE!</v>
      </c>
      <c r="AY940" s="278" t="str">
        <f t="shared" si="345"/>
        <v/>
      </c>
      <c r="BC940" s="115" t="str">
        <f>IF(E940="","",_xlfn.XLOOKUP(E940,'Summarized Plan'!A:A,'Summarized Plan'!K:K))</f>
        <v/>
      </c>
    </row>
    <row r="941" spans="1:55" ht="14.4" customHeight="1">
      <c r="A941" s="190" t="str">
        <f>IF(L941="","",VLOOKUP(L941,'Truck Utilization'!B$3:C$300,2,FALSE))</f>
        <v/>
      </c>
      <c r="B941" s="191"/>
      <c r="C941" s="192" t="str">
        <f>IF($B941="","",VLOOKUP($B941,'DSR Attendance'!$A$3:$E$273,5,FALSE))</f>
        <v/>
      </c>
      <c r="D941" s="193"/>
      <c r="E941" s="637"/>
      <c r="F941" s="195"/>
      <c r="G941" s="195"/>
      <c r="H941" s="195"/>
      <c r="I941" s="196" t="str">
        <f>IF(E941="","",VLOOKUP(E941,'Summarized Plan'!A:B,2,0))</f>
        <v/>
      </c>
      <c r="J941" s="194"/>
      <c r="K941" s="194" t="s">
        <v>378</v>
      </c>
      <c r="L941" s="195"/>
      <c r="M941" s="194" t="str">
        <f t="shared" si="327"/>
        <v/>
      </c>
      <c r="N941" s="195" t="str">
        <f>IF(E941="","",VLOOKUP(E941,'Summarized Plan'!$A:$C,3,0))</f>
        <v/>
      </c>
      <c r="O941" s="195" t="str">
        <f>IF(E941="","",VLOOKUP(E941,'Summarized Plan'!$A:$G,7,0))</f>
        <v/>
      </c>
      <c r="P941" s="196"/>
      <c r="Q941" s="198">
        <f t="shared" si="328"/>
        <v>0</v>
      </c>
      <c r="R941" s="197" t="str">
        <f>IF($B941="","",VLOOKUP($Q941,'DSR Attendance'!$A$3:$D$179,4,FALSE))</f>
        <v/>
      </c>
      <c r="S941" s="197"/>
      <c r="T941" s="197">
        <f t="shared" si="329"/>
        <v>0</v>
      </c>
      <c r="U941" s="197">
        <f t="shared" si="330"/>
        <v>0</v>
      </c>
      <c r="V941" s="197" t="str">
        <f t="shared" si="331"/>
        <v/>
      </c>
      <c r="W941" s="197"/>
      <c r="X941" s="197" t="str">
        <f>_xlfn.IFNA(IF(L941="","",VLOOKUP(L941,'Truck Utilization'!B$3:D$147,3,FALSE)),"")</f>
        <v/>
      </c>
      <c r="Y941" s="197" t="str">
        <f>IF(X941="","",IF(E941="","",VLOOKUP(E941,'Summarized Plan'!$A:$E,5,0)))</f>
        <v/>
      </c>
      <c r="Z941" s="197">
        <f t="shared" si="332"/>
        <v>0</v>
      </c>
      <c r="AA941" s="197">
        <f t="shared" si="333"/>
        <v>0</v>
      </c>
      <c r="AB941" s="197" t="str">
        <f t="shared" si="334"/>
        <v/>
      </c>
      <c r="AC941" s="197"/>
      <c r="AD941" s="197">
        <f t="shared" si="335"/>
        <v>0</v>
      </c>
      <c r="AE941" s="197">
        <f t="shared" si="336"/>
        <v>0</v>
      </c>
      <c r="AF941" s="197" t="str">
        <f t="shared" si="337"/>
        <v/>
      </c>
      <c r="AG941" s="194"/>
      <c r="AH941" s="194"/>
      <c r="AI941" s="194"/>
      <c r="AJ941" s="193"/>
      <c r="AK941" s="199"/>
      <c r="AL941" s="194"/>
      <c r="AM941" s="115" t="e">
        <f t="shared" si="338"/>
        <v>#VALUE!</v>
      </c>
      <c r="AO941" s="11">
        <f t="shared" si="339"/>
        <v>0</v>
      </c>
      <c r="AP941" s="11" t="e">
        <f t="shared" si="340"/>
        <v>#N/A</v>
      </c>
      <c r="AQ941" s="11" t="str">
        <f t="shared" si="341"/>
        <v/>
      </c>
      <c r="AS941" s="202">
        <f t="shared" si="342"/>
        <v>0</v>
      </c>
      <c r="AT941" s="11" t="str">
        <f t="shared" si="343"/>
        <v/>
      </c>
      <c r="AW941" s="116"/>
      <c r="AX941" s="115" t="e">
        <f t="shared" si="344"/>
        <v>#VALUE!</v>
      </c>
      <c r="AY941" s="278" t="str">
        <f t="shared" si="345"/>
        <v/>
      </c>
      <c r="BC941" s="115" t="str">
        <f>IF(E941="","",_xlfn.XLOOKUP(E941,'Summarized Plan'!A:A,'Summarized Plan'!K:K))</f>
        <v/>
      </c>
    </row>
    <row r="942" spans="1:55" ht="14.4" customHeight="1">
      <c r="A942" s="190" t="str">
        <f>IF(L942="","",VLOOKUP(L942,'Truck Utilization'!B$3:C$300,2,FALSE))</f>
        <v/>
      </c>
      <c r="B942" s="191"/>
      <c r="C942" s="192" t="str">
        <f>IF($B942="","",VLOOKUP($B942,'DSR Attendance'!$A$3:$E$273,5,FALSE))</f>
        <v/>
      </c>
      <c r="D942" s="193"/>
      <c r="E942" s="637"/>
      <c r="F942" s="195"/>
      <c r="G942" s="195"/>
      <c r="H942" s="195"/>
      <c r="I942" s="196" t="str">
        <f>IF(E942="","",VLOOKUP(E942,'Summarized Plan'!A:B,2,0))</f>
        <v/>
      </c>
      <c r="J942" s="194"/>
      <c r="K942" s="194" t="s">
        <v>378</v>
      </c>
      <c r="L942" s="195"/>
      <c r="M942" s="194" t="str">
        <f t="shared" si="327"/>
        <v/>
      </c>
      <c r="N942" s="195" t="str">
        <f>IF(E942="","",VLOOKUP(E942,'Summarized Plan'!$A:$C,3,0))</f>
        <v/>
      </c>
      <c r="O942" s="195" t="str">
        <f>IF(E942="","",VLOOKUP(E942,'Summarized Plan'!$A:$G,7,0))</f>
        <v/>
      </c>
      <c r="P942" s="196"/>
      <c r="Q942" s="198">
        <f t="shared" si="328"/>
        <v>0</v>
      </c>
      <c r="R942" s="197" t="str">
        <f>IF($B942="","",VLOOKUP($Q942,'DSR Attendance'!$A$3:$D$179,4,FALSE))</f>
        <v/>
      </c>
      <c r="S942" s="197"/>
      <c r="T942" s="197">
        <f t="shared" si="329"/>
        <v>0</v>
      </c>
      <c r="U942" s="197">
        <f t="shared" si="330"/>
        <v>0</v>
      </c>
      <c r="V942" s="197" t="str">
        <f t="shared" si="331"/>
        <v/>
      </c>
      <c r="W942" s="197"/>
      <c r="X942" s="197" t="str">
        <f>_xlfn.IFNA(IF(L942="","",VLOOKUP(L942,'Truck Utilization'!B$3:D$147,3,FALSE)),"")</f>
        <v/>
      </c>
      <c r="Y942" s="197" t="str">
        <f>IF(X942="","",IF(E942="","",VLOOKUP(E942,'Summarized Plan'!$A:$E,5,0)))</f>
        <v/>
      </c>
      <c r="Z942" s="197">
        <f t="shared" si="332"/>
        <v>0</v>
      </c>
      <c r="AA942" s="197">
        <f t="shared" si="333"/>
        <v>0</v>
      </c>
      <c r="AB942" s="197" t="str">
        <f t="shared" si="334"/>
        <v/>
      </c>
      <c r="AC942" s="197"/>
      <c r="AD942" s="197">
        <f t="shared" si="335"/>
        <v>0</v>
      </c>
      <c r="AE942" s="197">
        <f t="shared" si="336"/>
        <v>0</v>
      </c>
      <c r="AF942" s="197" t="str">
        <f t="shared" si="337"/>
        <v/>
      </c>
      <c r="AG942" s="194"/>
      <c r="AH942" s="194"/>
      <c r="AI942" s="194"/>
      <c r="AJ942" s="193"/>
      <c r="AK942" s="199"/>
      <c r="AL942" s="194"/>
      <c r="AM942" s="115" t="e">
        <f t="shared" si="338"/>
        <v>#VALUE!</v>
      </c>
      <c r="AO942" s="11">
        <f t="shared" si="339"/>
        <v>0</v>
      </c>
      <c r="AP942" s="11" t="e">
        <f t="shared" si="340"/>
        <v>#N/A</v>
      </c>
      <c r="AQ942" s="11" t="str">
        <f t="shared" si="341"/>
        <v/>
      </c>
      <c r="AS942" s="202">
        <f t="shared" si="342"/>
        <v>0</v>
      </c>
      <c r="AT942" s="11" t="str">
        <f t="shared" si="343"/>
        <v/>
      </c>
      <c r="AW942" s="116"/>
      <c r="AX942" s="115" t="e">
        <f t="shared" si="344"/>
        <v>#VALUE!</v>
      </c>
      <c r="AY942" s="278" t="str">
        <f t="shared" si="345"/>
        <v/>
      </c>
      <c r="BC942" s="115" t="str">
        <f>IF(E942="","",_xlfn.XLOOKUP(E942,'Summarized Plan'!A:A,'Summarized Plan'!K:K))</f>
        <v/>
      </c>
    </row>
    <row r="943" spans="1:55" ht="14.4" customHeight="1">
      <c r="A943" s="190" t="str">
        <f>IF(L943="","",VLOOKUP(L943,'Truck Utilization'!B$3:C$300,2,FALSE))</f>
        <v/>
      </c>
      <c r="B943" s="191"/>
      <c r="C943" s="192" t="str">
        <f>IF($B943="","",VLOOKUP($B943,'DSR Attendance'!$A$3:$E$273,5,FALSE))</f>
        <v/>
      </c>
      <c r="D943" s="193"/>
      <c r="E943" s="637"/>
      <c r="F943" s="195"/>
      <c r="G943" s="195"/>
      <c r="H943" s="195"/>
      <c r="I943" s="196" t="str">
        <f>IF(E943="","",VLOOKUP(E943,'Summarized Plan'!A:B,2,0))</f>
        <v/>
      </c>
      <c r="J943" s="194"/>
      <c r="K943" s="194" t="s">
        <v>378</v>
      </c>
      <c r="L943" s="195"/>
      <c r="M943" s="194" t="str">
        <f t="shared" si="327"/>
        <v/>
      </c>
      <c r="N943" s="195" t="str">
        <f>IF(E943="","",VLOOKUP(E943,'Summarized Plan'!$A:$C,3,0))</f>
        <v/>
      </c>
      <c r="O943" s="195" t="str">
        <f>IF(E943="","",VLOOKUP(E943,'Summarized Plan'!$A:$G,7,0))</f>
        <v/>
      </c>
      <c r="P943" s="196"/>
      <c r="Q943" s="198">
        <f t="shared" si="328"/>
        <v>0</v>
      </c>
      <c r="R943" s="197" t="str">
        <f>IF($B943="","",VLOOKUP($Q943,'DSR Attendance'!$A$3:$D$179,4,FALSE))</f>
        <v/>
      </c>
      <c r="S943" s="197"/>
      <c r="T943" s="197">
        <f t="shared" si="329"/>
        <v>0</v>
      </c>
      <c r="U943" s="197">
        <f t="shared" si="330"/>
        <v>0</v>
      </c>
      <c r="V943" s="197" t="str">
        <f t="shared" si="331"/>
        <v/>
      </c>
      <c r="W943" s="197"/>
      <c r="X943" s="197" t="str">
        <f>_xlfn.IFNA(IF(L943="","",VLOOKUP(L943,'Truck Utilization'!B$3:D$147,3,FALSE)),"")</f>
        <v/>
      </c>
      <c r="Y943" s="197" t="str">
        <f>IF(X943="","",IF(E943="","",VLOOKUP(E943,'Summarized Plan'!$A:$E,5,0)))</f>
        <v/>
      </c>
      <c r="Z943" s="197">
        <f t="shared" si="332"/>
        <v>0</v>
      </c>
      <c r="AA943" s="197">
        <f t="shared" si="333"/>
        <v>0</v>
      </c>
      <c r="AB943" s="197" t="str">
        <f t="shared" si="334"/>
        <v/>
      </c>
      <c r="AC943" s="197"/>
      <c r="AD943" s="197">
        <f t="shared" si="335"/>
        <v>0</v>
      </c>
      <c r="AE943" s="197">
        <f t="shared" si="336"/>
        <v>0</v>
      </c>
      <c r="AF943" s="197" t="str">
        <f t="shared" si="337"/>
        <v/>
      </c>
      <c r="AG943" s="194"/>
      <c r="AH943" s="194"/>
      <c r="AI943" s="194"/>
      <c r="AJ943" s="193"/>
      <c r="AK943" s="199"/>
      <c r="AL943" s="194"/>
      <c r="AM943" s="115" t="e">
        <f t="shared" si="338"/>
        <v>#VALUE!</v>
      </c>
      <c r="AO943" s="11">
        <f t="shared" si="339"/>
        <v>0</v>
      </c>
      <c r="AP943" s="11" t="e">
        <f t="shared" si="340"/>
        <v>#N/A</v>
      </c>
      <c r="AQ943" s="11" t="str">
        <f t="shared" si="341"/>
        <v/>
      </c>
      <c r="AS943" s="202">
        <f t="shared" si="342"/>
        <v>0</v>
      </c>
      <c r="AT943" s="11" t="str">
        <f t="shared" si="343"/>
        <v/>
      </c>
      <c r="AW943" s="116"/>
      <c r="AX943" s="115" t="e">
        <f t="shared" si="344"/>
        <v>#VALUE!</v>
      </c>
      <c r="AY943" s="278" t="str">
        <f t="shared" si="345"/>
        <v/>
      </c>
      <c r="BC943" s="115" t="str">
        <f>IF(E943="","",_xlfn.XLOOKUP(E943,'Summarized Plan'!A:A,'Summarized Plan'!K:K))</f>
        <v/>
      </c>
    </row>
    <row r="944" spans="1:55" ht="14.4" customHeight="1">
      <c r="A944" s="190" t="str">
        <f>IF(L944="","",VLOOKUP(L944,'Truck Utilization'!B$3:C$300,2,FALSE))</f>
        <v/>
      </c>
      <c r="B944" s="191"/>
      <c r="C944" s="192" t="str">
        <f>IF($B944="","",VLOOKUP($B944,'DSR Attendance'!$A$3:$E$273,5,FALSE))</f>
        <v/>
      </c>
      <c r="D944" s="193"/>
      <c r="E944" s="637"/>
      <c r="F944" s="195"/>
      <c r="G944" s="195"/>
      <c r="H944" s="195"/>
      <c r="I944" s="196" t="str">
        <f>IF(E944="","",VLOOKUP(E944,'Summarized Plan'!A:B,2,0))</f>
        <v/>
      </c>
      <c r="J944" s="194"/>
      <c r="K944" s="194" t="s">
        <v>378</v>
      </c>
      <c r="L944" s="195"/>
      <c r="M944" s="194" t="str">
        <f t="shared" si="327"/>
        <v/>
      </c>
      <c r="N944" s="195" t="str">
        <f>IF(E944="","",VLOOKUP(E944,'Summarized Plan'!$A:$C,3,0))</f>
        <v/>
      </c>
      <c r="O944" s="195" t="str">
        <f>IF(E944="","",VLOOKUP(E944,'Summarized Plan'!$A:$G,7,0))</f>
        <v/>
      </c>
      <c r="P944" s="196"/>
      <c r="Q944" s="198">
        <f t="shared" si="328"/>
        <v>0</v>
      </c>
      <c r="R944" s="197" t="str">
        <f>IF($B944="","",VLOOKUP($Q944,'DSR Attendance'!$A$3:$D$179,4,FALSE))</f>
        <v/>
      </c>
      <c r="S944" s="197"/>
      <c r="T944" s="197">
        <f t="shared" si="329"/>
        <v>0</v>
      </c>
      <c r="U944" s="197">
        <f t="shared" si="330"/>
        <v>0</v>
      </c>
      <c r="V944" s="197" t="str">
        <f t="shared" si="331"/>
        <v/>
      </c>
      <c r="W944" s="197"/>
      <c r="X944" s="197" t="str">
        <f>_xlfn.IFNA(IF(L944="","",VLOOKUP(L944,'Truck Utilization'!B$3:D$147,3,FALSE)),"")</f>
        <v/>
      </c>
      <c r="Y944" s="197" t="str">
        <f>IF(X944="","",IF(E944="","",VLOOKUP(E944,'Summarized Plan'!$A:$E,5,0)))</f>
        <v/>
      </c>
      <c r="Z944" s="197">
        <f t="shared" si="332"/>
        <v>0</v>
      </c>
      <c r="AA944" s="197">
        <f t="shared" si="333"/>
        <v>0</v>
      </c>
      <c r="AB944" s="197" t="str">
        <f t="shared" si="334"/>
        <v/>
      </c>
      <c r="AC944" s="197"/>
      <c r="AD944" s="197">
        <f t="shared" si="335"/>
        <v>0</v>
      </c>
      <c r="AE944" s="197">
        <f t="shared" si="336"/>
        <v>0</v>
      </c>
      <c r="AF944" s="197" t="str">
        <f t="shared" si="337"/>
        <v/>
      </c>
      <c r="AG944" s="194"/>
      <c r="AH944" s="194"/>
      <c r="AI944" s="194"/>
      <c r="AJ944" s="193"/>
      <c r="AK944" s="199"/>
      <c r="AL944" s="194"/>
      <c r="AM944" s="115" t="e">
        <f t="shared" si="338"/>
        <v>#VALUE!</v>
      </c>
      <c r="AO944" s="11">
        <f t="shared" si="339"/>
        <v>0</v>
      </c>
      <c r="AP944" s="11" t="e">
        <f t="shared" si="340"/>
        <v>#N/A</v>
      </c>
      <c r="AQ944" s="11" t="str">
        <f t="shared" si="341"/>
        <v/>
      </c>
      <c r="AS944" s="202">
        <f t="shared" si="342"/>
        <v>0</v>
      </c>
      <c r="AT944" s="11" t="str">
        <f t="shared" si="343"/>
        <v/>
      </c>
      <c r="AW944" s="116"/>
      <c r="AX944" s="115" t="e">
        <f t="shared" si="344"/>
        <v>#VALUE!</v>
      </c>
      <c r="AY944" s="278" t="str">
        <f t="shared" si="345"/>
        <v/>
      </c>
      <c r="BC944" s="115" t="str">
        <f>IF(E944="","",_xlfn.XLOOKUP(E944,'Summarized Plan'!A:A,'Summarized Plan'!K:K))</f>
        <v/>
      </c>
    </row>
    <row r="945" spans="1:55" ht="14.4" customHeight="1">
      <c r="A945" s="190" t="str">
        <f>IF(L945="","",VLOOKUP(L945,'Truck Utilization'!B$3:C$300,2,FALSE))</f>
        <v/>
      </c>
      <c r="B945" s="191"/>
      <c r="C945" s="192" t="str">
        <f>IF($B945="","",VLOOKUP($B945,'DSR Attendance'!$A$3:$E$273,5,FALSE))</f>
        <v/>
      </c>
      <c r="D945" s="193"/>
      <c r="E945" s="637"/>
      <c r="F945" s="195"/>
      <c r="G945" s="195"/>
      <c r="H945" s="195"/>
      <c r="I945" s="196" t="str">
        <f>IF(E945="","",VLOOKUP(E945,'Summarized Plan'!A:B,2,0))</f>
        <v/>
      </c>
      <c r="J945" s="194"/>
      <c r="K945" s="194" t="s">
        <v>378</v>
      </c>
      <c r="L945" s="195"/>
      <c r="M945" s="194" t="str">
        <f t="shared" si="327"/>
        <v/>
      </c>
      <c r="N945" s="195" t="str">
        <f>IF(E945="","",VLOOKUP(E945,'Summarized Plan'!$A:$C,3,0))</f>
        <v/>
      </c>
      <c r="O945" s="195" t="str">
        <f>IF(E945="","",VLOOKUP(E945,'Summarized Plan'!$A:$G,7,0))</f>
        <v/>
      </c>
      <c r="P945" s="196"/>
      <c r="Q945" s="198">
        <f t="shared" si="328"/>
        <v>0</v>
      </c>
      <c r="R945" s="197" t="str">
        <f>IF($B945="","",VLOOKUP($Q945,'DSR Attendance'!$A$3:$D$179,4,FALSE))</f>
        <v/>
      </c>
      <c r="S945" s="197"/>
      <c r="T945" s="197">
        <f t="shared" si="329"/>
        <v>0</v>
      </c>
      <c r="U945" s="197">
        <f t="shared" si="330"/>
        <v>0</v>
      </c>
      <c r="V945" s="197" t="str">
        <f t="shared" si="331"/>
        <v/>
      </c>
      <c r="W945" s="197"/>
      <c r="X945" s="197" t="str">
        <f>_xlfn.IFNA(IF(L945="","",VLOOKUP(L945,'Truck Utilization'!B$3:D$147,3,FALSE)),"")</f>
        <v/>
      </c>
      <c r="Y945" s="197" t="str">
        <f>IF(X945="","",IF(E945="","",VLOOKUP(E945,'Summarized Plan'!$A:$E,5,0)))</f>
        <v/>
      </c>
      <c r="Z945" s="197">
        <f t="shared" si="332"/>
        <v>0</v>
      </c>
      <c r="AA945" s="197">
        <f t="shared" si="333"/>
        <v>0</v>
      </c>
      <c r="AB945" s="197" t="str">
        <f t="shared" si="334"/>
        <v/>
      </c>
      <c r="AC945" s="197"/>
      <c r="AD945" s="197">
        <f t="shared" si="335"/>
        <v>0</v>
      </c>
      <c r="AE945" s="197">
        <f t="shared" si="336"/>
        <v>0</v>
      </c>
      <c r="AF945" s="197" t="str">
        <f t="shared" si="337"/>
        <v/>
      </c>
      <c r="AG945" s="194"/>
      <c r="AH945" s="194"/>
      <c r="AI945" s="194"/>
      <c r="AJ945" s="193"/>
      <c r="AK945" s="199"/>
      <c r="AL945" s="194"/>
      <c r="AM945" s="115" t="e">
        <f t="shared" si="338"/>
        <v>#VALUE!</v>
      </c>
      <c r="AO945" s="11">
        <f t="shared" si="339"/>
        <v>0</v>
      </c>
      <c r="AP945" s="11" t="e">
        <f t="shared" si="340"/>
        <v>#N/A</v>
      </c>
      <c r="AQ945" s="11" t="str">
        <f t="shared" si="341"/>
        <v/>
      </c>
      <c r="AS945" s="202">
        <f t="shared" si="342"/>
        <v>0</v>
      </c>
      <c r="AT945" s="11" t="str">
        <f t="shared" si="343"/>
        <v/>
      </c>
      <c r="AW945" s="116"/>
      <c r="AX945" s="115" t="e">
        <f t="shared" si="344"/>
        <v>#VALUE!</v>
      </c>
      <c r="AY945" s="278" t="str">
        <f t="shared" si="345"/>
        <v/>
      </c>
      <c r="BC945" s="115" t="str">
        <f>IF(E945="","",_xlfn.XLOOKUP(E945,'Summarized Plan'!A:A,'Summarized Plan'!K:K))</f>
        <v/>
      </c>
    </row>
    <row r="946" spans="1:55" ht="14.4" customHeight="1">
      <c r="A946" s="190" t="str">
        <f>IF(L946="","",VLOOKUP(L946,'Truck Utilization'!B$3:C$300,2,FALSE))</f>
        <v/>
      </c>
      <c r="B946" s="191"/>
      <c r="C946" s="192" t="str">
        <f>IF($B946="","",VLOOKUP($B946,'DSR Attendance'!$A$3:$E$273,5,FALSE))</f>
        <v/>
      </c>
      <c r="D946" s="193"/>
      <c r="E946" s="637"/>
      <c r="F946" s="195"/>
      <c r="G946" s="195"/>
      <c r="H946" s="195"/>
      <c r="I946" s="196" t="str">
        <f>IF(E946="","",VLOOKUP(E946,'Summarized Plan'!A:B,2,0))</f>
        <v/>
      </c>
      <c r="J946" s="194"/>
      <c r="K946" s="194" t="s">
        <v>378</v>
      </c>
      <c r="L946" s="195"/>
      <c r="M946" s="194" t="str">
        <f t="shared" si="327"/>
        <v/>
      </c>
      <c r="N946" s="195" t="str">
        <f>IF(E946="","",VLOOKUP(E946,'Summarized Plan'!$A:$C,3,0))</f>
        <v/>
      </c>
      <c r="O946" s="195" t="str">
        <f>IF(E946="","",VLOOKUP(E946,'Summarized Plan'!$A:$G,7,0))</f>
        <v/>
      </c>
      <c r="P946" s="196"/>
      <c r="Q946" s="198">
        <f t="shared" si="328"/>
        <v>0</v>
      </c>
      <c r="R946" s="197" t="str">
        <f>IF($B946="","",VLOOKUP($Q946,'DSR Attendance'!$A$3:$D$179,4,FALSE))</f>
        <v/>
      </c>
      <c r="S946" s="197"/>
      <c r="T946" s="197">
        <f t="shared" si="329"/>
        <v>0</v>
      </c>
      <c r="U946" s="197">
        <f t="shared" si="330"/>
        <v>0</v>
      </c>
      <c r="V946" s="197" t="str">
        <f t="shared" si="331"/>
        <v/>
      </c>
      <c r="W946" s="197"/>
      <c r="X946" s="197" t="str">
        <f>_xlfn.IFNA(IF(L946="","",VLOOKUP(L946,'Truck Utilization'!B$3:D$147,3,FALSE)),"")</f>
        <v/>
      </c>
      <c r="Y946" s="197" t="str">
        <f>IF(X946="","",IF(E946="","",VLOOKUP(E946,'Summarized Plan'!$A:$E,5,0)))</f>
        <v/>
      </c>
      <c r="Z946" s="197">
        <f t="shared" si="332"/>
        <v>0</v>
      </c>
      <c r="AA946" s="197">
        <f t="shared" si="333"/>
        <v>0</v>
      </c>
      <c r="AB946" s="197" t="str">
        <f t="shared" si="334"/>
        <v/>
      </c>
      <c r="AC946" s="197"/>
      <c r="AD946" s="197">
        <f t="shared" si="335"/>
        <v>0</v>
      </c>
      <c r="AE946" s="197">
        <f t="shared" si="336"/>
        <v>0</v>
      </c>
      <c r="AF946" s="197" t="str">
        <f t="shared" si="337"/>
        <v/>
      </c>
      <c r="AG946" s="194"/>
      <c r="AH946" s="194"/>
      <c r="AI946" s="194"/>
      <c r="AJ946" s="193"/>
      <c r="AK946" s="199"/>
      <c r="AL946" s="194"/>
      <c r="AM946" s="115" t="e">
        <f t="shared" si="338"/>
        <v>#VALUE!</v>
      </c>
      <c r="AO946" s="11">
        <f t="shared" si="339"/>
        <v>0</v>
      </c>
      <c r="AP946" s="11" t="e">
        <f t="shared" si="340"/>
        <v>#N/A</v>
      </c>
      <c r="AQ946" s="11" t="str">
        <f t="shared" si="341"/>
        <v/>
      </c>
      <c r="AS946" s="202">
        <f t="shared" si="342"/>
        <v>0</v>
      </c>
      <c r="AT946" s="11" t="str">
        <f t="shared" si="343"/>
        <v/>
      </c>
      <c r="AW946" s="116"/>
      <c r="AX946" s="115" t="e">
        <f t="shared" si="344"/>
        <v>#VALUE!</v>
      </c>
      <c r="AY946" s="278" t="str">
        <f t="shared" si="345"/>
        <v/>
      </c>
      <c r="BC946" s="115" t="str">
        <f>IF(E946="","",_xlfn.XLOOKUP(E946,'Summarized Plan'!A:A,'Summarized Plan'!K:K))</f>
        <v/>
      </c>
    </row>
    <row r="947" spans="1:55" ht="14.4" customHeight="1">
      <c r="A947" s="190" t="str">
        <f>IF(L947="","",VLOOKUP(L947,'Truck Utilization'!B$3:C$300,2,FALSE))</f>
        <v/>
      </c>
      <c r="B947" s="191"/>
      <c r="C947" s="192" t="str">
        <f>IF($B947="","",VLOOKUP($B947,'DSR Attendance'!$A$3:$E$273,5,FALSE))</f>
        <v/>
      </c>
      <c r="D947" s="193"/>
      <c r="E947" s="637"/>
      <c r="F947" s="195"/>
      <c r="G947" s="195"/>
      <c r="H947" s="195"/>
      <c r="I947" s="196" t="str">
        <f>IF(E947="","",VLOOKUP(E947,'Summarized Plan'!A:B,2,0))</f>
        <v/>
      </c>
      <c r="J947" s="194"/>
      <c r="K947" s="194" t="s">
        <v>378</v>
      </c>
      <c r="L947" s="195"/>
      <c r="M947" s="194" t="str">
        <f t="shared" si="327"/>
        <v/>
      </c>
      <c r="N947" s="195" t="str">
        <f>IF(E947="","",VLOOKUP(E947,'Summarized Plan'!$A:$C,3,0))</f>
        <v/>
      </c>
      <c r="O947" s="195" t="str">
        <f>IF(E947="","",VLOOKUP(E947,'Summarized Plan'!$A:$G,7,0))</f>
        <v/>
      </c>
      <c r="P947" s="196"/>
      <c r="Q947" s="198">
        <f t="shared" si="328"/>
        <v>0</v>
      </c>
      <c r="R947" s="197" t="str">
        <f>IF($B947="","",VLOOKUP($Q947,'DSR Attendance'!$A$3:$D$179,4,FALSE))</f>
        <v/>
      </c>
      <c r="S947" s="197"/>
      <c r="T947" s="197">
        <f t="shared" si="329"/>
        <v>0</v>
      </c>
      <c r="U947" s="197">
        <f t="shared" si="330"/>
        <v>0</v>
      </c>
      <c r="V947" s="197" t="str">
        <f t="shared" si="331"/>
        <v/>
      </c>
      <c r="W947" s="197"/>
      <c r="X947" s="197" t="str">
        <f>_xlfn.IFNA(IF(L947="","",VLOOKUP(L947,'Truck Utilization'!B$3:D$147,3,FALSE)),"")</f>
        <v/>
      </c>
      <c r="Y947" s="197" t="str">
        <f>IF(X947="","",IF(E947="","",VLOOKUP(E947,'Summarized Plan'!$A:$E,5,0)))</f>
        <v/>
      </c>
      <c r="Z947" s="197">
        <f t="shared" si="332"/>
        <v>0</v>
      </c>
      <c r="AA947" s="197">
        <f t="shared" si="333"/>
        <v>0</v>
      </c>
      <c r="AB947" s="197" t="str">
        <f t="shared" si="334"/>
        <v/>
      </c>
      <c r="AC947" s="197"/>
      <c r="AD947" s="197">
        <f t="shared" si="335"/>
        <v>0</v>
      </c>
      <c r="AE947" s="197">
        <f t="shared" si="336"/>
        <v>0</v>
      </c>
      <c r="AF947" s="197" t="str">
        <f t="shared" si="337"/>
        <v/>
      </c>
      <c r="AG947" s="194"/>
      <c r="AH947" s="194"/>
      <c r="AI947" s="194"/>
      <c r="AJ947" s="193"/>
      <c r="AK947" s="199"/>
      <c r="AL947" s="194"/>
      <c r="AM947" s="115" t="e">
        <f t="shared" si="338"/>
        <v>#VALUE!</v>
      </c>
      <c r="AO947" s="11">
        <f t="shared" si="339"/>
        <v>0</v>
      </c>
      <c r="AP947" s="11" t="e">
        <f t="shared" si="340"/>
        <v>#N/A</v>
      </c>
      <c r="AQ947" s="11" t="str">
        <f t="shared" si="341"/>
        <v/>
      </c>
      <c r="AS947" s="202">
        <f t="shared" si="342"/>
        <v>0</v>
      </c>
      <c r="AT947" s="11" t="str">
        <f t="shared" si="343"/>
        <v/>
      </c>
      <c r="AW947" s="116"/>
      <c r="AX947" s="115" t="e">
        <f t="shared" si="344"/>
        <v>#VALUE!</v>
      </c>
      <c r="AY947" s="278" t="str">
        <f t="shared" si="345"/>
        <v/>
      </c>
      <c r="BC947" s="115" t="str">
        <f>IF(E947="","",_xlfn.XLOOKUP(E947,'Summarized Plan'!A:A,'Summarized Plan'!K:K))</f>
        <v/>
      </c>
    </row>
    <row r="948" spans="1:55" ht="14.4" customHeight="1">
      <c r="A948" s="190" t="str">
        <f>IF(L948="","",VLOOKUP(L948,'Truck Utilization'!B$3:C$300,2,FALSE))</f>
        <v/>
      </c>
      <c r="B948" s="191"/>
      <c r="C948" s="192" t="str">
        <f>IF($B948="","",VLOOKUP($B948,'DSR Attendance'!$A$3:$E$273,5,FALSE))</f>
        <v/>
      </c>
      <c r="D948" s="193"/>
      <c r="E948" s="637"/>
      <c r="F948" s="195"/>
      <c r="G948" s="195"/>
      <c r="H948" s="195"/>
      <c r="I948" s="196" t="str">
        <f>IF(E948="","",VLOOKUP(E948,'Summarized Plan'!A:B,2,0))</f>
        <v/>
      </c>
      <c r="J948" s="194"/>
      <c r="K948" s="194" t="s">
        <v>378</v>
      </c>
      <c r="L948" s="195"/>
      <c r="M948" s="194" t="str">
        <f t="shared" si="327"/>
        <v/>
      </c>
      <c r="N948" s="195" t="str">
        <f>IF(E948="","",VLOOKUP(E948,'Summarized Plan'!$A:$C,3,0))</f>
        <v/>
      </c>
      <c r="O948" s="195" t="str">
        <f>IF(E948="","",VLOOKUP(E948,'Summarized Plan'!$A:$G,7,0))</f>
        <v/>
      </c>
      <c r="P948" s="196"/>
      <c r="Q948" s="198">
        <f t="shared" si="328"/>
        <v>0</v>
      </c>
      <c r="R948" s="197" t="str">
        <f>IF($B948="","",VLOOKUP($Q948,'DSR Attendance'!$A$3:$D$179,4,FALSE))</f>
        <v/>
      </c>
      <c r="S948" s="197"/>
      <c r="T948" s="197">
        <f t="shared" si="329"/>
        <v>0</v>
      </c>
      <c r="U948" s="197">
        <f t="shared" si="330"/>
        <v>0</v>
      </c>
      <c r="V948" s="197" t="str">
        <f t="shared" si="331"/>
        <v/>
      </c>
      <c r="W948" s="197"/>
      <c r="X948" s="197" t="str">
        <f>_xlfn.IFNA(IF(L948="","",VLOOKUP(L948,'Truck Utilization'!B$3:D$147,3,FALSE)),"")</f>
        <v/>
      </c>
      <c r="Y948" s="197" t="str">
        <f>IF(X948="","",IF(E948="","",VLOOKUP(E948,'Summarized Plan'!$A:$E,5,0)))</f>
        <v/>
      </c>
      <c r="Z948" s="197">
        <f t="shared" si="332"/>
        <v>0</v>
      </c>
      <c r="AA948" s="197">
        <f t="shared" si="333"/>
        <v>0</v>
      </c>
      <c r="AB948" s="197" t="str">
        <f t="shared" si="334"/>
        <v/>
      </c>
      <c r="AC948" s="197"/>
      <c r="AD948" s="197">
        <f t="shared" si="335"/>
        <v>0</v>
      </c>
      <c r="AE948" s="197">
        <f t="shared" si="336"/>
        <v>0</v>
      </c>
      <c r="AF948" s="197" t="str">
        <f t="shared" si="337"/>
        <v/>
      </c>
      <c r="AG948" s="194"/>
      <c r="AH948" s="194"/>
      <c r="AI948" s="194"/>
      <c r="AJ948" s="193"/>
      <c r="AK948" s="199"/>
      <c r="AL948" s="194"/>
      <c r="AM948" s="115" t="e">
        <f t="shared" si="338"/>
        <v>#VALUE!</v>
      </c>
      <c r="AO948" s="11">
        <f t="shared" si="339"/>
        <v>0</v>
      </c>
      <c r="AP948" s="11" t="e">
        <f t="shared" si="340"/>
        <v>#N/A</v>
      </c>
      <c r="AQ948" s="11" t="str">
        <f t="shared" si="341"/>
        <v/>
      </c>
      <c r="AS948" s="202">
        <f t="shared" si="342"/>
        <v>0</v>
      </c>
      <c r="AT948" s="11" t="str">
        <f t="shared" si="343"/>
        <v/>
      </c>
      <c r="AW948" s="116"/>
      <c r="AX948" s="115" t="e">
        <f t="shared" si="344"/>
        <v>#VALUE!</v>
      </c>
      <c r="AY948" s="278" t="str">
        <f t="shared" si="345"/>
        <v/>
      </c>
      <c r="BC948" s="115" t="str">
        <f>IF(E948="","",_xlfn.XLOOKUP(E948,'Summarized Plan'!A:A,'Summarized Plan'!K:K))</f>
        <v/>
      </c>
    </row>
    <row r="949" spans="1:55" ht="14.4" customHeight="1">
      <c r="A949" s="190" t="str">
        <f>IF(L949="","",VLOOKUP(L949,'Truck Utilization'!B$3:C$300,2,FALSE))</f>
        <v/>
      </c>
      <c r="B949" s="191"/>
      <c r="C949" s="192" t="str">
        <f>IF($B949="","",VLOOKUP($B949,'DSR Attendance'!$A$3:$E$273,5,FALSE))</f>
        <v/>
      </c>
      <c r="D949" s="193"/>
      <c r="E949" s="637"/>
      <c r="F949" s="195"/>
      <c r="G949" s="195"/>
      <c r="H949" s="195"/>
      <c r="I949" s="196" t="str">
        <f>IF(E949="","",VLOOKUP(E949,'Summarized Plan'!A:B,2,0))</f>
        <v/>
      </c>
      <c r="J949" s="194"/>
      <c r="K949" s="194" t="s">
        <v>378</v>
      </c>
      <c r="L949" s="195"/>
      <c r="M949" s="194" t="str">
        <f t="shared" si="327"/>
        <v/>
      </c>
      <c r="N949" s="195" t="str">
        <f>IF(E949="","",VLOOKUP(E949,'Summarized Plan'!$A:$C,3,0))</f>
        <v/>
      </c>
      <c r="O949" s="195" t="str">
        <f>IF(E949="","",VLOOKUP(E949,'Summarized Plan'!$A:$G,7,0))</f>
        <v/>
      </c>
      <c r="P949" s="196"/>
      <c r="Q949" s="198">
        <f t="shared" si="328"/>
        <v>0</v>
      </c>
      <c r="R949" s="197" t="str">
        <f>IF($B949="","",VLOOKUP($Q949,'DSR Attendance'!$A$3:$D$179,4,FALSE))</f>
        <v/>
      </c>
      <c r="S949" s="197"/>
      <c r="T949" s="197">
        <f t="shared" si="329"/>
        <v>0</v>
      </c>
      <c r="U949" s="197">
        <f t="shared" si="330"/>
        <v>0</v>
      </c>
      <c r="V949" s="197" t="str">
        <f t="shared" si="331"/>
        <v/>
      </c>
      <c r="W949" s="197"/>
      <c r="X949" s="197" t="str">
        <f>_xlfn.IFNA(IF(L949="","",VLOOKUP(L949,'Truck Utilization'!B$3:D$147,3,FALSE)),"")</f>
        <v/>
      </c>
      <c r="Y949" s="197" t="str">
        <f>IF(X949="","",IF(E949="","",VLOOKUP(E949,'Summarized Plan'!$A:$E,5,0)))</f>
        <v/>
      </c>
      <c r="Z949" s="197">
        <f t="shared" si="332"/>
        <v>0</v>
      </c>
      <c r="AA949" s="197">
        <f t="shared" si="333"/>
        <v>0</v>
      </c>
      <c r="AB949" s="197" t="str">
        <f t="shared" si="334"/>
        <v/>
      </c>
      <c r="AC949" s="197"/>
      <c r="AD949" s="197">
        <f t="shared" si="335"/>
        <v>0</v>
      </c>
      <c r="AE949" s="197">
        <f t="shared" si="336"/>
        <v>0</v>
      </c>
      <c r="AF949" s="197" t="str">
        <f t="shared" si="337"/>
        <v/>
      </c>
      <c r="AG949" s="194"/>
      <c r="AH949" s="194"/>
      <c r="AI949" s="194"/>
      <c r="AJ949" s="193"/>
      <c r="AK949" s="199"/>
      <c r="AL949" s="194"/>
      <c r="AM949" s="115" t="e">
        <f t="shared" si="338"/>
        <v>#VALUE!</v>
      </c>
      <c r="AO949" s="11">
        <f t="shared" si="339"/>
        <v>0</v>
      </c>
      <c r="AP949" s="11" t="e">
        <f t="shared" si="340"/>
        <v>#N/A</v>
      </c>
      <c r="AQ949" s="11" t="str">
        <f t="shared" si="341"/>
        <v/>
      </c>
      <c r="AS949" s="202">
        <f t="shared" si="342"/>
        <v>0</v>
      </c>
      <c r="AT949" s="11" t="str">
        <f t="shared" si="343"/>
        <v/>
      </c>
      <c r="AW949" s="116"/>
      <c r="AX949" s="115" t="e">
        <f t="shared" si="344"/>
        <v>#VALUE!</v>
      </c>
      <c r="AY949" s="278" t="str">
        <f t="shared" si="345"/>
        <v/>
      </c>
      <c r="BC949" s="115" t="str">
        <f>IF(E949="","",_xlfn.XLOOKUP(E949,'Summarized Plan'!A:A,'Summarized Plan'!K:K))</f>
        <v/>
      </c>
    </row>
    <row r="950" spans="1:55" ht="14.4" customHeight="1">
      <c r="A950" s="190" t="str">
        <f>IF(L950="","",VLOOKUP(L950,'Truck Utilization'!B$3:C$300,2,FALSE))</f>
        <v/>
      </c>
      <c r="B950" s="191"/>
      <c r="C950" s="192" t="str">
        <f>IF($B950="","",VLOOKUP($B950,'DSR Attendance'!$A$3:$E$273,5,FALSE))</f>
        <v/>
      </c>
      <c r="D950" s="193"/>
      <c r="E950" s="637"/>
      <c r="F950" s="195"/>
      <c r="G950" s="195"/>
      <c r="H950" s="195"/>
      <c r="I950" s="196" t="str">
        <f>IF(E950="","",VLOOKUP(E950,'Summarized Plan'!A:B,2,0))</f>
        <v/>
      </c>
      <c r="J950" s="194"/>
      <c r="K950" s="194" t="s">
        <v>378</v>
      </c>
      <c r="L950" s="195"/>
      <c r="M950" s="194" t="str">
        <f t="shared" si="327"/>
        <v/>
      </c>
      <c r="N950" s="195" t="str">
        <f>IF(E950="","",VLOOKUP(E950,'Summarized Plan'!$A:$C,3,0))</f>
        <v/>
      </c>
      <c r="O950" s="195" t="str">
        <f>IF(E950="","",VLOOKUP(E950,'Summarized Plan'!$A:$G,7,0))</f>
        <v/>
      </c>
      <c r="P950" s="196"/>
      <c r="Q950" s="198">
        <f t="shared" si="328"/>
        <v>0</v>
      </c>
      <c r="R950" s="197" t="str">
        <f>IF($B950="","",VLOOKUP($Q950,'DSR Attendance'!$A$3:$D$179,4,FALSE))</f>
        <v/>
      </c>
      <c r="S950" s="197"/>
      <c r="T950" s="197">
        <f t="shared" si="329"/>
        <v>0</v>
      </c>
      <c r="U950" s="197">
        <f t="shared" si="330"/>
        <v>0</v>
      </c>
      <c r="V950" s="197" t="str">
        <f t="shared" si="331"/>
        <v/>
      </c>
      <c r="W950" s="197"/>
      <c r="X950" s="197" t="str">
        <f>_xlfn.IFNA(IF(L950="","",VLOOKUP(L950,'Truck Utilization'!B$3:D$147,3,FALSE)),"")</f>
        <v/>
      </c>
      <c r="Y950" s="197" t="str">
        <f>IF(X950="","",IF(E950="","",VLOOKUP(E950,'Summarized Plan'!$A:$E,5,0)))</f>
        <v/>
      </c>
      <c r="Z950" s="197">
        <f t="shared" si="332"/>
        <v>0</v>
      </c>
      <c r="AA950" s="197">
        <f t="shared" si="333"/>
        <v>0</v>
      </c>
      <c r="AB950" s="197" t="str">
        <f t="shared" si="334"/>
        <v/>
      </c>
      <c r="AC950" s="197"/>
      <c r="AD950" s="197">
        <f t="shared" si="335"/>
        <v>0</v>
      </c>
      <c r="AE950" s="197">
        <f t="shared" si="336"/>
        <v>0</v>
      </c>
      <c r="AF950" s="197" t="str">
        <f t="shared" si="337"/>
        <v/>
      </c>
      <c r="AG950" s="194"/>
      <c r="AH950" s="194"/>
      <c r="AI950" s="194"/>
      <c r="AJ950" s="193"/>
      <c r="AK950" s="199"/>
      <c r="AL950" s="194"/>
      <c r="AM950" s="115" t="e">
        <f t="shared" si="338"/>
        <v>#VALUE!</v>
      </c>
      <c r="AO950" s="11">
        <f t="shared" si="339"/>
        <v>0</v>
      </c>
      <c r="AP950" s="11" t="e">
        <f t="shared" si="340"/>
        <v>#N/A</v>
      </c>
      <c r="AQ950" s="11" t="str">
        <f t="shared" si="341"/>
        <v/>
      </c>
      <c r="AS950" s="202">
        <f t="shared" si="342"/>
        <v>0</v>
      </c>
      <c r="AT950" s="11" t="str">
        <f t="shared" si="343"/>
        <v/>
      </c>
      <c r="AW950" s="116"/>
      <c r="AX950" s="115" t="e">
        <f t="shared" si="344"/>
        <v>#VALUE!</v>
      </c>
      <c r="AY950" s="278" t="str">
        <f t="shared" si="345"/>
        <v/>
      </c>
      <c r="BC950" s="115" t="str">
        <f>IF(E950="","",_xlfn.XLOOKUP(E950,'Summarized Plan'!A:A,'Summarized Plan'!K:K))</f>
        <v/>
      </c>
    </row>
    <row r="951" spans="1:55" ht="14.4" customHeight="1">
      <c r="A951" s="190" t="str">
        <f>IF(L951="","",VLOOKUP(L951,'Truck Utilization'!B$3:C$300,2,FALSE))</f>
        <v/>
      </c>
      <c r="B951" s="191"/>
      <c r="C951" s="192" t="str">
        <f>IF($B951="","",VLOOKUP($B951,'DSR Attendance'!$A$3:$E$273,5,FALSE))</f>
        <v/>
      </c>
      <c r="D951" s="193"/>
      <c r="E951" s="637"/>
      <c r="F951" s="195"/>
      <c r="G951" s="195"/>
      <c r="H951" s="195"/>
      <c r="I951" s="196" t="str">
        <f>IF(E951="","",VLOOKUP(E951,'Summarized Plan'!A:B,2,0))</f>
        <v/>
      </c>
      <c r="J951" s="194"/>
      <c r="K951" s="194" t="s">
        <v>378</v>
      </c>
      <c r="L951" s="195"/>
      <c r="M951" s="194" t="str">
        <f t="shared" si="327"/>
        <v/>
      </c>
      <c r="N951" s="195" t="str">
        <f>IF(E951="","",VLOOKUP(E951,'Summarized Plan'!$A:$C,3,0))</f>
        <v/>
      </c>
      <c r="O951" s="195" t="str">
        <f>IF(E951="","",VLOOKUP(E951,'Summarized Plan'!$A:$G,7,0))</f>
        <v/>
      </c>
      <c r="P951" s="196"/>
      <c r="Q951" s="198">
        <f t="shared" si="328"/>
        <v>0</v>
      </c>
      <c r="R951" s="197" t="str">
        <f>IF($B951="","",VLOOKUP($Q951,'DSR Attendance'!$A$3:$D$179,4,FALSE))</f>
        <v/>
      </c>
      <c r="S951" s="197"/>
      <c r="T951" s="197">
        <f t="shared" si="329"/>
        <v>0</v>
      </c>
      <c r="U951" s="197">
        <f t="shared" si="330"/>
        <v>0</v>
      </c>
      <c r="V951" s="197" t="str">
        <f t="shared" si="331"/>
        <v/>
      </c>
      <c r="W951" s="197"/>
      <c r="X951" s="197" t="str">
        <f>_xlfn.IFNA(IF(L951="","",VLOOKUP(L951,'Truck Utilization'!B$3:D$147,3,FALSE)),"")</f>
        <v/>
      </c>
      <c r="Y951" s="197" t="str">
        <f>IF(X951="","",IF(E951="","",VLOOKUP(E951,'Summarized Plan'!$A:$E,5,0)))</f>
        <v/>
      </c>
      <c r="Z951" s="197">
        <f t="shared" si="332"/>
        <v>0</v>
      </c>
      <c r="AA951" s="197">
        <f t="shared" si="333"/>
        <v>0</v>
      </c>
      <c r="AB951" s="197" t="str">
        <f t="shared" si="334"/>
        <v/>
      </c>
      <c r="AC951" s="197"/>
      <c r="AD951" s="197">
        <f t="shared" si="335"/>
        <v>0</v>
      </c>
      <c r="AE951" s="197">
        <f t="shared" si="336"/>
        <v>0</v>
      </c>
      <c r="AF951" s="197" t="str">
        <f t="shared" si="337"/>
        <v/>
      </c>
      <c r="AG951" s="194"/>
      <c r="AH951" s="194"/>
      <c r="AI951" s="194"/>
      <c r="AJ951" s="193"/>
      <c r="AK951" s="199"/>
      <c r="AL951" s="194"/>
      <c r="AM951" s="115" t="e">
        <f t="shared" si="338"/>
        <v>#VALUE!</v>
      </c>
      <c r="AO951" s="11">
        <f t="shared" si="339"/>
        <v>0</v>
      </c>
      <c r="AP951" s="11" t="e">
        <f t="shared" si="340"/>
        <v>#N/A</v>
      </c>
      <c r="AQ951" s="11" t="str">
        <f t="shared" si="341"/>
        <v/>
      </c>
      <c r="AS951" s="202">
        <f t="shared" si="342"/>
        <v>0</v>
      </c>
      <c r="AT951" s="11" t="str">
        <f t="shared" si="343"/>
        <v/>
      </c>
      <c r="AW951" s="116"/>
      <c r="AX951" s="115" t="e">
        <f t="shared" si="344"/>
        <v>#VALUE!</v>
      </c>
      <c r="AY951" s="278" t="str">
        <f t="shared" si="345"/>
        <v/>
      </c>
      <c r="BC951" s="115" t="str">
        <f>IF(E951="","",_xlfn.XLOOKUP(E951,'Summarized Plan'!A:A,'Summarized Plan'!K:K))</f>
        <v/>
      </c>
    </row>
    <row r="952" spans="1:55" ht="14.4" customHeight="1">
      <c r="A952" s="190" t="str">
        <f>IF(L952="","",VLOOKUP(L952,'Truck Utilization'!B$3:C$300,2,FALSE))</f>
        <v/>
      </c>
      <c r="B952" s="191"/>
      <c r="C952" s="192" t="str">
        <f>IF($B952="","",VLOOKUP($B952,'DSR Attendance'!$A$3:$E$273,5,FALSE))</f>
        <v/>
      </c>
      <c r="D952" s="193"/>
      <c r="E952" s="637"/>
      <c r="F952" s="195"/>
      <c r="G952" s="195"/>
      <c r="H952" s="195"/>
      <c r="I952" s="196" t="str">
        <f>IF(E952="","",VLOOKUP(E952,'Summarized Plan'!A:B,2,0))</f>
        <v/>
      </c>
      <c r="J952" s="194"/>
      <c r="K952" s="194" t="s">
        <v>378</v>
      </c>
      <c r="L952" s="195"/>
      <c r="M952" s="194" t="str">
        <f t="shared" si="327"/>
        <v/>
      </c>
      <c r="N952" s="195" t="str">
        <f>IF(E952="","",VLOOKUP(E952,'Summarized Plan'!$A:$C,3,0))</f>
        <v/>
      </c>
      <c r="O952" s="195" t="str">
        <f>IF(E952="","",VLOOKUP(E952,'Summarized Plan'!$A:$G,7,0))</f>
        <v/>
      </c>
      <c r="P952" s="196"/>
      <c r="Q952" s="198">
        <f t="shared" si="328"/>
        <v>0</v>
      </c>
      <c r="R952" s="197" t="str">
        <f>IF($B952="","",VLOOKUP($Q952,'DSR Attendance'!$A$3:$D$179,4,FALSE))</f>
        <v/>
      </c>
      <c r="S952" s="197"/>
      <c r="T952" s="197">
        <f t="shared" si="329"/>
        <v>0</v>
      </c>
      <c r="U952" s="197">
        <f t="shared" si="330"/>
        <v>0</v>
      </c>
      <c r="V952" s="197" t="str">
        <f t="shared" si="331"/>
        <v/>
      </c>
      <c r="W952" s="197"/>
      <c r="X952" s="197" t="str">
        <f>_xlfn.IFNA(IF(L952="","",VLOOKUP(L952,'Truck Utilization'!B$3:D$147,3,FALSE)),"")</f>
        <v/>
      </c>
      <c r="Y952" s="197" t="str">
        <f>IF(X952="","",IF(E952="","",VLOOKUP(E952,'Summarized Plan'!$A:$E,5,0)))</f>
        <v/>
      </c>
      <c r="Z952" s="197">
        <f t="shared" si="332"/>
        <v>0</v>
      </c>
      <c r="AA952" s="197">
        <f t="shared" si="333"/>
        <v>0</v>
      </c>
      <c r="AB952" s="197" t="str">
        <f t="shared" si="334"/>
        <v/>
      </c>
      <c r="AC952" s="197"/>
      <c r="AD952" s="197">
        <f t="shared" si="335"/>
        <v>0</v>
      </c>
      <c r="AE952" s="197">
        <f t="shared" si="336"/>
        <v>0</v>
      </c>
      <c r="AF952" s="197" t="str">
        <f t="shared" si="337"/>
        <v/>
      </c>
      <c r="AG952" s="194"/>
      <c r="AH952" s="194"/>
      <c r="AI952" s="194"/>
      <c r="AJ952" s="193"/>
      <c r="AK952" s="199"/>
      <c r="AL952" s="194"/>
      <c r="AM952" s="115" t="e">
        <f t="shared" si="338"/>
        <v>#VALUE!</v>
      </c>
      <c r="AO952" s="11">
        <f t="shared" si="339"/>
        <v>0</v>
      </c>
      <c r="AP952" s="11" t="e">
        <f t="shared" si="340"/>
        <v>#N/A</v>
      </c>
      <c r="AQ952" s="11" t="str">
        <f t="shared" si="341"/>
        <v/>
      </c>
      <c r="AS952" s="202">
        <f t="shared" si="342"/>
        <v>0</v>
      </c>
      <c r="AT952" s="11" t="str">
        <f t="shared" si="343"/>
        <v/>
      </c>
      <c r="AW952" s="116"/>
      <c r="AX952" s="115" t="e">
        <f t="shared" si="344"/>
        <v>#VALUE!</v>
      </c>
      <c r="AY952" s="278" t="str">
        <f t="shared" si="345"/>
        <v/>
      </c>
      <c r="BC952" s="115" t="str">
        <f>IF(E952="","",_xlfn.XLOOKUP(E952,'Summarized Plan'!A:A,'Summarized Plan'!K:K))</f>
        <v/>
      </c>
    </row>
    <row r="953" spans="1:55" ht="14.4" customHeight="1">
      <c r="A953" s="190" t="str">
        <f>IF(L953="","",VLOOKUP(L953,'Truck Utilization'!B$3:C$300,2,FALSE))</f>
        <v/>
      </c>
      <c r="B953" s="191"/>
      <c r="C953" s="192" t="str">
        <f>IF($B953="","",VLOOKUP($B953,'DSR Attendance'!$A$3:$E$273,5,FALSE))</f>
        <v/>
      </c>
      <c r="D953" s="193"/>
      <c r="E953" s="637"/>
      <c r="F953" s="195"/>
      <c r="G953" s="195"/>
      <c r="H953" s="195"/>
      <c r="I953" s="196" t="str">
        <f>IF(E953="","",VLOOKUP(E953,'Summarized Plan'!A:B,2,0))</f>
        <v/>
      </c>
      <c r="J953" s="194"/>
      <c r="K953" s="194" t="s">
        <v>378</v>
      </c>
      <c r="L953" s="195"/>
      <c r="M953" s="194" t="str">
        <f t="shared" si="327"/>
        <v/>
      </c>
      <c r="N953" s="195" t="str">
        <f>IF(E953="","",VLOOKUP(E953,'Summarized Plan'!$A:$C,3,0))</f>
        <v/>
      </c>
      <c r="O953" s="195" t="str">
        <f>IF(E953="","",VLOOKUP(E953,'Summarized Plan'!$A:$G,7,0))</f>
        <v/>
      </c>
      <c r="P953" s="196"/>
      <c r="Q953" s="198">
        <f t="shared" si="328"/>
        <v>0</v>
      </c>
      <c r="R953" s="197" t="str">
        <f>IF($B953="","",VLOOKUP($Q953,'DSR Attendance'!$A$3:$D$179,4,FALSE))</f>
        <v/>
      </c>
      <c r="S953" s="197"/>
      <c r="T953" s="197">
        <f t="shared" si="329"/>
        <v>0</v>
      </c>
      <c r="U953" s="197">
        <f t="shared" si="330"/>
        <v>0</v>
      </c>
      <c r="V953" s="197" t="str">
        <f t="shared" si="331"/>
        <v/>
      </c>
      <c r="W953" s="197"/>
      <c r="X953" s="197" t="str">
        <f>_xlfn.IFNA(IF(L953="","",VLOOKUP(L953,'Truck Utilization'!B$3:D$147,3,FALSE)),"")</f>
        <v/>
      </c>
      <c r="Y953" s="197" t="str">
        <f>IF(X953="","",IF(E953="","",VLOOKUP(E953,'Summarized Plan'!$A:$E,5,0)))</f>
        <v/>
      </c>
      <c r="Z953" s="197">
        <f t="shared" si="332"/>
        <v>0</v>
      </c>
      <c r="AA953" s="197">
        <f t="shared" si="333"/>
        <v>0</v>
      </c>
      <c r="AB953" s="197" t="str">
        <f t="shared" si="334"/>
        <v/>
      </c>
      <c r="AC953" s="197"/>
      <c r="AD953" s="197">
        <f t="shared" si="335"/>
        <v>0</v>
      </c>
      <c r="AE953" s="197">
        <f t="shared" si="336"/>
        <v>0</v>
      </c>
      <c r="AF953" s="197" t="str">
        <f t="shared" si="337"/>
        <v/>
      </c>
      <c r="AG953" s="194"/>
      <c r="AH953" s="194"/>
      <c r="AI953" s="194"/>
      <c r="AJ953" s="193"/>
      <c r="AK953" s="199"/>
      <c r="AL953" s="194"/>
      <c r="AM953" s="115" t="e">
        <f t="shared" si="338"/>
        <v>#VALUE!</v>
      </c>
      <c r="AO953" s="11">
        <f t="shared" si="339"/>
        <v>0</v>
      </c>
      <c r="AP953" s="11" t="e">
        <f t="shared" si="340"/>
        <v>#N/A</v>
      </c>
      <c r="AQ953" s="11" t="str">
        <f t="shared" si="341"/>
        <v/>
      </c>
      <c r="AS953" s="202">
        <f t="shared" si="342"/>
        <v>0</v>
      </c>
      <c r="AT953" s="11" t="str">
        <f t="shared" si="343"/>
        <v/>
      </c>
      <c r="AW953" s="116"/>
      <c r="AX953" s="115" t="e">
        <f t="shared" si="344"/>
        <v>#VALUE!</v>
      </c>
      <c r="AY953" s="278" t="str">
        <f t="shared" si="345"/>
        <v/>
      </c>
      <c r="BC953" s="115" t="str">
        <f>IF(E953="","",_xlfn.XLOOKUP(E953,'Summarized Plan'!A:A,'Summarized Plan'!K:K))</f>
        <v/>
      </c>
    </row>
    <row r="954" spans="1:55" ht="14.4" customHeight="1">
      <c r="A954" s="190" t="str">
        <f>IF(L954="","",VLOOKUP(L954,'Truck Utilization'!B$3:C$300,2,FALSE))</f>
        <v/>
      </c>
      <c r="B954" s="191"/>
      <c r="C954" s="192" t="str">
        <f>IF($B954="","",VLOOKUP($B954,'DSR Attendance'!$A$3:$E$273,5,FALSE))</f>
        <v/>
      </c>
      <c r="D954" s="193"/>
      <c r="E954" s="637"/>
      <c r="F954" s="195"/>
      <c r="G954" s="195"/>
      <c r="H954" s="195"/>
      <c r="I954" s="196" t="str">
        <f>IF(E954="","",VLOOKUP(E954,'Summarized Plan'!A:B,2,0))</f>
        <v/>
      </c>
      <c r="J954" s="194"/>
      <c r="K954" s="194" t="s">
        <v>378</v>
      </c>
      <c r="L954" s="195"/>
      <c r="M954" s="194" t="str">
        <f t="shared" si="327"/>
        <v/>
      </c>
      <c r="N954" s="195" t="str">
        <f>IF(E954="","",VLOOKUP(E954,'Summarized Plan'!$A:$C,3,0))</f>
        <v/>
      </c>
      <c r="O954" s="195" t="str">
        <f>IF(E954="","",VLOOKUP(E954,'Summarized Plan'!$A:$G,7,0))</f>
        <v/>
      </c>
      <c r="P954" s="196"/>
      <c r="Q954" s="198">
        <f t="shared" si="328"/>
        <v>0</v>
      </c>
      <c r="R954" s="197" t="str">
        <f>IF($B954="","",VLOOKUP($Q954,'DSR Attendance'!$A$3:$D$179,4,FALSE))</f>
        <v/>
      </c>
      <c r="S954" s="197"/>
      <c r="T954" s="197">
        <f t="shared" si="329"/>
        <v>0</v>
      </c>
      <c r="U954" s="197">
        <f t="shared" si="330"/>
        <v>0</v>
      </c>
      <c r="V954" s="197" t="str">
        <f t="shared" si="331"/>
        <v/>
      </c>
      <c r="W954" s="197"/>
      <c r="X954" s="197" t="str">
        <f>_xlfn.IFNA(IF(L954="","",VLOOKUP(L954,'Truck Utilization'!B$3:D$147,3,FALSE)),"")</f>
        <v/>
      </c>
      <c r="Y954" s="197" t="str">
        <f>IF(X954="","",IF(E954="","",VLOOKUP(E954,'Summarized Plan'!$A:$E,5,0)))</f>
        <v/>
      </c>
      <c r="Z954" s="197">
        <f t="shared" si="332"/>
        <v>0</v>
      </c>
      <c r="AA954" s="197">
        <f t="shared" si="333"/>
        <v>0</v>
      </c>
      <c r="AB954" s="197" t="str">
        <f t="shared" si="334"/>
        <v/>
      </c>
      <c r="AC954" s="197"/>
      <c r="AD954" s="197">
        <f t="shared" si="335"/>
        <v>0</v>
      </c>
      <c r="AE954" s="197">
        <f t="shared" si="336"/>
        <v>0</v>
      </c>
      <c r="AF954" s="197" t="str">
        <f t="shared" si="337"/>
        <v/>
      </c>
      <c r="AG954" s="194"/>
      <c r="AH954" s="194"/>
      <c r="AI954" s="194"/>
      <c r="AJ954" s="193"/>
      <c r="AK954" s="199"/>
      <c r="AL954" s="194"/>
      <c r="AM954" s="115" t="e">
        <f t="shared" si="338"/>
        <v>#VALUE!</v>
      </c>
      <c r="AO954" s="11">
        <f t="shared" si="339"/>
        <v>0</v>
      </c>
      <c r="AP954" s="11" t="e">
        <f t="shared" si="340"/>
        <v>#N/A</v>
      </c>
      <c r="AQ954" s="11" t="str">
        <f t="shared" si="341"/>
        <v/>
      </c>
      <c r="AS954" s="202">
        <f t="shared" si="342"/>
        <v>0</v>
      </c>
      <c r="AT954" s="11" t="str">
        <f t="shared" si="343"/>
        <v/>
      </c>
      <c r="AW954" s="116"/>
      <c r="AX954" s="115" t="e">
        <f t="shared" si="344"/>
        <v>#VALUE!</v>
      </c>
      <c r="AY954" s="278" t="str">
        <f t="shared" si="345"/>
        <v/>
      </c>
      <c r="BC954" s="115" t="str">
        <f>IF(E954="","",_xlfn.XLOOKUP(E954,'Summarized Plan'!A:A,'Summarized Plan'!K:K))</f>
        <v/>
      </c>
    </row>
    <row r="955" spans="1:55" ht="14.4" customHeight="1">
      <c r="A955" s="190" t="str">
        <f>IF(L955="","",VLOOKUP(L955,'Truck Utilization'!B$3:C$300,2,FALSE))</f>
        <v/>
      </c>
      <c r="B955" s="191"/>
      <c r="C955" s="192" t="str">
        <f>IF($B955="","",VLOOKUP($B955,'DSR Attendance'!$A$3:$E$273,5,FALSE))</f>
        <v/>
      </c>
      <c r="D955" s="193"/>
      <c r="E955" s="637"/>
      <c r="F955" s="195"/>
      <c r="G955" s="195"/>
      <c r="H955" s="195"/>
      <c r="I955" s="196" t="str">
        <f>IF(E955="","",VLOOKUP(E955,'Summarized Plan'!A:B,2,0))</f>
        <v/>
      </c>
      <c r="J955" s="194"/>
      <c r="K955" s="194" t="s">
        <v>378</v>
      </c>
      <c r="L955" s="195"/>
      <c r="M955" s="194" t="str">
        <f t="shared" si="327"/>
        <v/>
      </c>
      <c r="N955" s="195" t="str">
        <f>IF(E955="","",VLOOKUP(E955,'Summarized Plan'!$A:$C,3,0))</f>
        <v/>
      </c>
      <c r="O955" s="195" t="str">
        <f>IF(E955="","",VLOOKUP(E955,'Summarized Plan'!$A:$G,7,0))</f>
        <v/>
      </c>
      <c r="P955" s="196"/>
      <c r="Q955" s="198">
        <f t="shared" si="328"/>
        <v>0</v>
      </c>
      <c r="R955" s="197" t="str">
        <f>IF($B955="","",VLOOKUP($Q955,'DSR Attendance'!$A$3:$D$179,4,FALSE))</f>
        <v/>
      </c>
      <c r="S955" s="197"/>
      <c r="T955" s="197">
        <f t="shared" si="329"/>
        <v>0</v>
      </c>
      <c r="U955" s="197">
        <f t="shared" si="330"/>
        <v>0</v>
      </c>
      <c r="V955" s="197" t="str">
        <f t="shared" si="331"/>
        <v/>
      </c>
      <c r="W955" s="197"/>
      <c r="X955" s="197" t="str">
        <f>_xlfn.IFNA(IF(L955="","",VLOOKUP(L955,'Truck Utilization'!B$3:D$147,3,FALSE)),"")</f>
        <v/>
      </c>
      <c r="Y955" s="197" t="str">
        <f>IF(X955="","",IF(E955="","",VLOOKUP(E955,'Summarized Plan'!$A:$E,5,0)))</f>
        <v/>
      </c>
      <c r="Z955" s="197">
        <f t="shared" si="332"/>
        <v>0</v>
      </c>
      <c r="AA955" s="197">
        <f t="shared" si="333"/>
        <v>0</v>
      </c>
      <c r="AB955" s="197" t="str">
        <f t="shared" si="334"/>
        <v/>
      </c>
      <c r="AC955" s="197"/>
      <c r="AD955" s="197">
        <f t="shared" si="335"/>
        <v>0</v>
      </c>
      <c r="AE955" s="197">
        <f t="shared" si="336"/>
        <v>0</v>
      </c>
      <c r="AF955" s="197" t="str">
        <f t="shared" si="337"/>
        <v/>
      </c>
      <c r="AG955" s="194"/>
      <c r="AH955" s="194"/>
      <c r="AI955" s="194"/>
      <c r="AJ955" s="193"/>
      <c r="AK955" s="199"/>
      <c r="AL955" s="194"/>
      <c r="AM955" s="115" t="e">
        <f t="shared" si="338"/>
        <v>#VALUE!</v>
      </c>
      <c r="AO955" s="11">
        <f t="shared" si="339"/>
        <v>0</v>
      </c>
      <c r="AP955" s="11" t="e">
        <f t="shared" si="340"/>
        <v>#N/A</v>
      </c>
      <c r="AQ955" s="11" t="str">
        <f t="shared" si="341"/>
        <v/>
      </c>
      <c r="AS955" s="202">
        <f t="shared" si="342"/>
        <v>0</v>
      </c>
      <c r="AT955" s="11" t="str">
        <f t="shared" si="343"/>
        <v/>
      </c>
      <c r="AW955" s="116"/>
      <c r="AX955" s="115" t="e">
        <f t="shared" si="344"/>
        <v>#VALUE!</v>
      </c>
      <c r="AY955" s="278" t="str">
        <f t="shared" si="345"/>
        <v/>
      </c>
      <c r="BC955" s="115" t="str">
        <f>IF(E955="","",_xlfn.XLOOKUP(E955,'Summarized Plan'!A:A,'Summarized Plan'!K:K))</f>
        <v/>
      </c>
    </row>
    <row r="956" spans="1:55" ht="14.4" customHeight="1">
      <c r="A956" s="190" t="str">
        <f>IF(L956="","",VLOOKUP(L956,'Truck Utilization'!B$3:C$300,2,FALSE))</f>
        <v/>
      </c>
      <c r="B956" s="191"/>
      <c r="C956" s="192" t="str">
        <f>IF($B956="","",VLOOKUP($B956,'DSR Attendance'!$A$3:$E$273,5,FALSE))</f>
        <v/>
      </c>
      <c r="D956" s="193"/>
      <c r="E956" s="637"/>
      <c r="F956" s="195"/>
      <c r="G956" s="195"/>
      <c r="H956" s="195"/>
      <c r="I956" s="196" t="str">
        <f>IF(E956="","",VLOOKUP(E956,'Summarized Plan'!A:B,2,0))</f>
        <v/>
      </c>
      <c r="J956" s="194"/>
      <c r="K956" s="194" t="s">
        <v>378</v>
      </c>
      <c r="L956" s="195"/>
      <c r="M956" s="194" t="str">
        <f t="shared" si="327"/>
        <v/>
      </c>
      <c r="N956" s="195" t="str">
        <f>IF(E956="","",VLOOKUP(E956,'Summarized Plan'!$A:$C,3,0))</f>
        <v/>
      </c>
      <c r="O956" s="195" t="str">
        <f>IF(E956="","",VLOOKUP(E956,'Summarized Plan'!$A:$G,7,0))</f>
        <v/>
      </c>
      <c r="P956" s="196"/>
      <c r="Q956" s="198">
        <f t="shared" si="328"/>
        <v>0</v>
      </c>
      <c r="R956" s="197" t="str">
        <f>IF($B956="","",VLOOKUP($Q956,'DSR Attendance'!$A$3:$D$179,4,FALSE))</f>
        <v/>
      </c>
      <c r="S956" s="197"/>
      <c r="T956" s="197">
        <f t="shared" si="329"/>
        <v>0</v>
      </c>
      <c r="U956" s="197">
        <f t="shared" si="330"/>
        <v>0</v>
      </c>
      <c r="V956" s="197" t="str">
        <f t="shared" si="331"/>
        <v/>
      </c>
      <c r="W956" s="197"/>
      <c r="X956" s="197" t="str">
        <f>_xlfn.IFNA(IF(L956="","",VLOOKUP(L956,'Truck Utilization'!B$3:D$147,3,FALSE)),"")</f>
        <v/>
      </c>
      <c r="Y956" s="197" t="str">
        <f>IF(X956="","",IF(E956="","",VLOOKUP(E956,'Summarized Plan'!$A:$E,5,0)))</f>
        <v/>
      </c>
      <c r="Z956" s="197">
        <f t="shared" si="332"/>
        <v>0</v>
      </c>
      <c r="AA956" s="197">
        <f t="shared" si="333"/>
        <v>0</v>
      </c>
      <c r="AB956" s="197" t="str">
        <f t="shared" si="334"/>
        <v/>
      </c>
      <c r="AC956" s="197"/>
      <c r="AD956" s="197">
        <f t="shared" si="335"/>
        <v>0</v>
      </c>
      <c r="AE956" s="197">
        <f t="shared" si="336"/>
        <v>0</v>
      </c>
      <c r="AF956" s="197" t="str">
        <f t="shared" si="337"/>
        <v/>
      </c>
      <c r="AG956" s="194"/>
      <c r="AH956" s="194"/>
      <c r="AI956" s="194"/>
      <c r="AJ956" s="193"/>
      <c r="AK956" s="199"/>
      <c r="AL956" s="194"/>
      <c r="AM956" s="115" t="e">
        <f t="shared" si="338"/>
        <v>#VALUE!</v>
      </c>
      <c r="AO956" s="11">
        <f t="shared" si="339"/>
        <v>0</v>
      </c>
      <c r="AP956" s="11" t="e">
        <f t="shared" si="340"/>
        <v>#N/A</v>
      </c>
      <c r="AQ956" s="11" t="str">
        <f t="shared" si="341"/>
        <v/>
      </c>
      <c r="AS956" s="202">
        <f t="shared" si="342"/>
        <v>0</v>
      </c>
      <c r="AT956" s="11" t="str">
        <f t="shared" si="343"/>
        <v/>
      </c>
      <c r="AW956" s="116"/>
      <c r="AX956" s="115" t="e">
        <f t="shared" si="344"/>
        <v>#VALUE!</v>
      </c>
      <c r="AY956" s="278" t="str">
        <f t="shared" si="345"/>
        <v/>
      </c>
      <c r="BC956" s="115" t="str">
        <f>IF(E956="","",_xlfn.XLOOKUP(E956,'Summarized Plan'!A:A,'Summarized Plan'!K:K))</f>
        <v/>
      </c>
    </row>
    <row r="957" spans="1:55" ht="14.4" customHeight="1">
      <c r="A957" s="190" t="str">
        <f>IF(L957="","",VLOOKUP(L957,'Truck Utilization'!B$3:C$300,2,FALSE))</f>
        <v/>
      </c>
      <c r="B957" s="191"/>
      <c r="C957" s="192" t="str">
        <f>IF($B957="","",VLOOKUP($B957,'DSR Attendance'!$A$3:$E$273,5,FALSE))</f>
        <v/>
      </c>
      <c r="D957" s="193"/>
      <c r="E957" s="637"/>
      <c r="F957" s="195"/>
      <c r="G957" s="195"/>
      <c r="H957" s="195"/>
      <c r="I957" s="196" t="str">
        <f>IF(E957="","",VLOOKUP(E957,'Summarized Plan'!A:B,2,0))</f>
        <v/>
      </c>
      <c r="J957" s="194"/>
      <c r="K957" s="194" t="s">
        <v>378</v>
      </c>
      <c r="L957" s="195"/>
      <c r="M957" s="194" t="str">
        <f t="shared" si="327"/>
        <v/>
      </c>
      <c r="N957" s="195" t="str">
        <f>IF(E957="","",VLOOKUP(E957,'Summarized Plan'!$A:$C,3,0))</f>
        <v/>
      </c>
      <c r="O957" s="195" t="str">
        <f>IF(E957="","",VLOOKUP(E957,'Summarized Plan'!$A:$G,7,0))</f>
        <v/>
      </c>
      <c r="P957" s="196"/>
      <c r="Q957" s="198">
        <f t="shared" si="328"/>
        <v>0</v>
      </c>
      <c r="R957" s="197" t="str">
        <f>IF($B957="","",VLOOKUP($Q957,'DSR Attendance'!$A$3:$D$179,4,FALSE))</f>
        <v/>
      </c>
      <c r="S957" s="197"/>
      <c r="T957" s="197">
        <f t="shared" si="329"/>
        <v>0</v>
      </c>
      <c r="U957" s="197">
        <f t="shared" si="330"/>
        <v>0</v>
      </c>
      <c r="V957" s="197" t="str">
        <f t="shared" si="331"/>
        <v/>
      </c>
      <c r="W957" s="197"/>
      <c r="X957" s="197" t="str">
        <f>_xlfn.IFNA(IF(L957="","",VLOOKUP(L957,'Truck Utilization'!B$3:D$147,3,FALSE)),"")</f>
        <v/>
      </c>
      <c r="Y957" s="197" t="str">
        <f>IF(X957="","",IF(E957="","",VLOOKUP(E957,'Summarized Plan'!$A:$E,5,0)))</f>
        <v/>
      </c>
      <c r="Z957" s="197">
        <f t="shared" si="332"/>
        <v>0</v>
      </c>
      <c r="AA957" s="197">
        <f t="shared" si="333"/>
        <v>0</v>
      </c>
      <c r="AB957" s="197" t="str">
        <f t="shared" si="334"/>
        <v/>
      </c>
      <c r="AC957" s="197"/>
      <c r="AD957" s="197">
        <f t="shared" si="335"/>
        <v>0</v>
      </c>
      <c r="AE957" s="197">
        <f t="shared" si="336"/>
        <v>0</v>
      </c>
      <c r="AF957" s="197" t="str">
        <f t="shared" si="337"/>
        <v/>
      </c>
      <c r="AG957" s="194"/>
      <c r="AH957" s="194"/>
      <c r="AI957" s="194"/>
      <c r="AJ957" s="193"/>
      <c r="AK957" s="199"/>
      <c r="AL957" s="194"/>
      <c r="AM957" s="115" t="e">
        <f t="shared" si="338"/>
        <v>#VALUE!</v>
      </c>
      <c r="AO957" s="11">
        <f t="shared" si="339"/>
        <v>0</v>
      </c>
      <c r="AP957" s="11" t="e">
        <f t="shared" si="340"/>
        <v>#N/A</v>
      </c>
      <c r="AQ957" s="11" t="str">
        <f t="shared" si="341"/>
        <v/>
      </c>
      <c r="AS957" s="202">
        <f t="shared" si="342"/>
        <v>0</v>
      </c>
      <c r="AT957" s="11" t="str">
        <f t="shared" si="343"/>
        <v/>
      </c>
      <c r="AW957" s="116"/>
      <c r="AX957" s="115" t="e">
        <f t="shared" si="344"/>
        <v>#VALUE!</v>
      </c>
      <c r="AY957" s="278" t="str">
        <f t="shared" si="345"/>
        <v/>
      </c>
      <c r="BC957" s="115" t="str">
        <f>IF(E957="","",_xlfn.XLOOKUP(E957,'Summarized Plan'!A:A,'Summarized Plan'!K:K))</f>
        <v/>
      </c>
    </row>
    <row r="958" spans="1:55" ht="14.4" customHeight="1">
      <c r="A958" s="190" t="str">
        <f>IF(L958="","",VLOOKUP(L958,'Truck Utilization'!B$3:C$300,2,FALSE))</f>
        <v/>
      </c>
      <c r="B958" s="191"/>
      <c r="C958" s="192" t="str">
        <f>IF($B958="","",VLOOKUP($B958,'DSR Attendance'!$A$3:$E$273,5,FALSE))</f>
        <v/>
      </c>
      <c r="D958" s="193"/>
      <c r="E958" s="637"/>
      <c r="F958" s="195"/>
      <c r="G958" s="195"/>
      <c r="H958" s="195"/>
      <c r="I958" s="196" t="str">
        <f>IF(E958="","",VLOOKUP(E958,'Summarized Plan'!A:B,2,0))</f>
        <v/>
      </c>
      <c r="J958" s="194"/>
      <c r="K958" s="194" t="s">
        <v>378</v>
      </c>
      <c r="L958" s="195"/>
      <c r="M958" s="194" t="str">
        <f t="shared" si="327"/>
        <v/>
      </c>
      <c r="N958" s="195" t="str">
        <f>IF(E958="","",VLOOKUP(E958,'Summarized Plan'!$A:$C,3,0))</f>
        <v/>
      </c>
      <c r="O958" s="195" t="str">
        <f>IF(E958="","",VLOOKUP(E958,'Summarized Plan'!$A:$G,7,0))</f>
        <v/>
      </c>
      <c r="P958" s="196"/>
      <c r="Q958" s="198">
        <f t="shared" si="328"/>
        <v>0</v>
      </c>
      <c r="R958" s="197" t="str">
        <f>IF($B958="","",VLOOKUP($Q958,'DSR Attendance'!$A$3:$D$179,4,FALSE))</f>
        <v/>
      </c>
      <c r="S958" s="197"/>
      <c r="T958" s="197">
        <f t="shared" si="329"/>
        <v>0</v>
      </c>
      <c r="U958" s="197">
        <f t="shared" si="330"/>
        <v>0</v>
      </c>
      <c r="V958" s="197" t="str">
        <f t="shared" si="331"/>
        <v/>
      </c>
      <c r="W958" s="197"/>
      <c r="X958" s="197" t="str">
        <f>_xlfn.IFNA(IF(L958="","",VLOOKUP(L958,'Truck Utilization'!B$3:D$147,3,FALSE)),"")</f>
        <v/>
      </c>
      <c r="Y958" s="197" t="str">
        <f>IF(X958="","",IF(E958="","",VLOOKUP(E958,'Summarized Plan'!$A:$E,5,0)))</f>
        <v/>
      </c>
      <c r="Z958" s="197">
        <f t="shared" si="332"/>
        <v>0</v>
      </c>
      <c r="AA958" s="197">
        <f t="shared" si="333"/>
        <v>0</v>
      </c>
      <c r="AB958" s="197" t="str">
        <f t="shared" si="334"/>
        <v/>
      </c>
      <c r="AC958" s="197"/>
      <c r="AD958" s="197">
        <f t="shared" si="335"/>
        <v>0</v>
      </c>
      <c r="AE958" s="197">
        <f t="shared" si="336"/>
        <v>0</v>
      </c>
      <c r="AF958" s="197" t="str">
        <f t="shared" si="337"/>
        <v/>
      </c>
      <c r="AG958" s="194"/>
      <c r="AH958" s="194"/>
      <c r="AI958" s="194"/>
      <c r="AJ958" s="193"/>
      <c r="AK958" s="199"/>
      <c r="AL958" s="194"/>
      <c r="AM958" s="115" t="e">
        <f t="shared" si="338"/>
        <v>#VALUE!</v>
      </c>
      <c r="AO958" s="11">
        <f t="shared" si="339"/>
        <v>0</v>
      </c>
      <c r="AP958" s="11" t="e">
        <f t="shared" si="340"/>
        <v>#N/A</v>
      </c>
      <c r="AQ958" s="11" t="str">
        <f t="shared" si="341"/>
        <v/>
      </c>
      <c r="AS958" s="202">
        <f t="shared" si="342"/>
        <v>0</v>
      </c>
      <c r="AT958" s="11" t="str">
        <f t="shared" si="343"/>
        <v/>
      </c>
      <c r="AW958" s="116"/>
      <c r="AX958" s="115" t="e">
        <f t="shared" si="344"/>
        <v>#VALUE!</v>
      </c>
      <c r="AY958" s="278" t="str">
        <f t="shared" si="345"/>
        <v/>
      </c>
      <c r="BC958" s="115" t="str">
        <f>IF(E958="","",_xlfn.XLOOKUP(E958,'Summarized Plan'!A:A,'Summarized Plan'!K:K))</f>
        <v/>
      </c>
    </row>
    <row r="959" spans="1:55" ht="14.4" customHeight="1">
      <c r="A959" s="190" t="str">
        <f>IF(L959="","",VLOOKUP(L959,'Truck Utilization'!B$3:C$300,2,FALSE))</f>
        <v/>
      </c>
      <c r="B959" s="191"/>
      <c r="C959" s="192" t="str">
        <f>IF($B959="","",VLOOKUP($B959,'DSR Attendance'!$A$3:$E$273,5,FALSE))</f>
        <v/>
      </c>
      <c r="D959" s="193"/>
      <c r="E959" s="637"/>
      <c r="F959" s="195"/>
      <c r="G959" s="195"/>
      <c r="H959" s="195"/>
      <c r="I959" s="196" t="str">
        <f>IF(E959="","",VLOOKUP(E959,'Summarized Plan'!A:B,2,0))</f>
        <v/>
      </c>
      <c r="J959" s="194"/>
      <c r="K959" s="194" t="s">
        <v>378</v>
      </c>
      <c r="L959" s="195"/>
      <c r="M959" s="194" t="str">
        <f t="shared" si="327"/>
        <v/>
      </c>
      <c r="N959" s="195" t="str">
        <f>IF(E959="","",VLOOKUP(E959,'Summarized Plan'!$A:$C,3,0))</f>
        <v/>
      </c>
      <c r="O959" s="195" t="str">
        <f>IF(E959="","",VLOOKUP(E959,'Summarized Plan'!$A:$G,7,0))</f>
        <v/>
      </c>
      <c r="P959" s="196"/>
      <c r="Q959" s="198">
        <f t="shared" si="328"/>
        <v>0</v>
      </c>
      <c r="R959" s="197" t="str">
        <f>IF($B959="","",VLOOKUP($Q959,'DSR Attendance'!$A$3:$D$179,4,FALSE))</f>
        <v/>
      </c>
      <c r="S959" s="197"/>
      <c r="T959" s="197">
        <f t="shared" si="329"/>
        <v>0</v>
      </c>
      <c r="U959" s="197">
        <f t="shared" si="330"/>
        <v>0</v>
      </c>
      <c r="V959" s="197" t="str">
        <f t="shared" si="331"/>
        <v/>
      </c>
      <c r="W959" s="197"/>
      <c r="X959" s="197" t="str">
        <f>_xlfn.IFNA(IF(L959="","",VLOOKUP(L959,'Truck Utilization'!B$3:D$147,3,FALSE)),"")</f>
        <v/>
      </c>
      <c r="Y959" s="197" t="str">
        <f>IF(X959="","",IF(E959="","",VLOOKUP(E959,'Summarized Plan'!$A:$E,5,0)))</f>
        <v/>
      </c>
      <c r="Z959" s="197">
        <f t="shared" si="332"/>
        <v>0</v>
      </c>
      <c r="AA959" s="197">
        <f t="shared" si="333"/>
        <v>0</v>
      </c>
      <c r="AB959" s="197" t="str">
        <f t="shared" si="334"/>
        <v/>
      </c>
      <c r="AC959" s="197"/>
      <c r="AD959" s="197">
        <f t="shared" si="335"/>
        <v>0</v>
      </c>
      <c r="AE959" s="197">
        <f t="shared" si="336"/>
        <v>0</v>
      </c>
      <c r="AF959" s="197" t="str">
        <f t="shared" si="337"/>
        <v/>
      </c>
      <c r="AG959" s="194"/>
      <c r="AH959" s="194"/>
      <c r="AI959" s="194"/>
      <c r="AJ959" s="193"/>
      <c r="AK959" s="199"/>
      <c r="AL959" s="194"/>
      <c r="AM959" s="115" t="e">
        <f t="shared" si="338"/>
        <v>#VALUE!</v>
      </c>
      <c r="AO959" s="11">
        <f t="shared" si="339"/>
        <v>0</v>
      </c>
      <c r="AP959" s="11" t="e">
        <f t="shared" si="340"/>
        <v>#N/A</v>
      </c>
      <c r="AQ959" s="11" t="str">
        <f t="shared" si="341"/>
        <v/>
      </c>
      <c r="AS959" s="202">
        <f t="shared" si="342"/>
        <v>0</v>
      </c>
      <c r="AT959" s="11" t="str">
        <f t="shared" si="343"/>
        <v/>
      </c>
      <c r="AW959" s="116"/>
      <c r="AX959" s="115" t="e">
        <f t="shared" si="344"/>
        <v>#VALUE!</v>
      </c>
      <c r="AY959" s="278" t="str">
        <f t="shared" si="345"/>
        <v/>
      </c>
      <c r="BC959" s="115" t="str">
        <f>IF(E959="","",_xlfn.XLOOKUP(E959,'Summarized Plan'!A:A,'Summarized Plan'!K:K))</f>
        <v/>
      </c>
    </row>
    <row r="960" spans="1:55" ht="14.4" customHeight="1">
      <c r="A960" s="190" t="str">
        <f>IF(L960="","",VLOOKUP(L960,'Truck Utilization'!B$3:C$300,2,FALSE))</f>
        <v/>
      </c>
      <c r="B960" s="191"/>
      <c r="C960" s="192" t="str">
        <f>IF($B960="","",VLOOKUP($B960,'DSR Attendance'!$A$3:$E$273,5,FALSE))</f>
        <v/>
      </c>
      <c r="D960" s="193"/>
      <c r="E960" s="637"/>
      <c r="F960" s="195"/>
      <c r="G960" s="195"/>
      <c r="H960" s="195"/>
      <c r="I960" s="196" t="str">
        <f>IF(E960="","",VLOOKUP(E960,'Summarized Plan'!A:B,2,0))</f>
        <v/>
      </c>
      <c r="J960" s="194"/>
      <c r="K960" s="194" t="s">
        <v>378</v>
      </c>
      <c r="L960" s="195"/>
      <c r="M960" s="194" t="str">
        <f t="shared" si="327"/>
        <v/>
      </c>
      <c r="N960" s="195" t="str">
        <f>IF(E960="","",VLOOKUP(E960,'Summarized Plan'!$A:$C,3,0))</f>
        <v/>
      </c>
      <c r="O960" s="195" t="str">
        <f>IF(E960="","",VLOOKUP(E960,'Summarized Plan'!$A:$G,7,0))</f>
        <v/>
      </c>
      <c r="P960" s="196"/>
      <c r="Q960" s="198">
        <f t="shared" si="328"/>
        <v>0</v>
      </c>
      <c r="R960" s="197" t="str">
        <f>IF($B960="","",VLOOKUP($Q960,'DSR Attendance'!$A$3:$D$179,4,FALSE))</f>
        <v/>
      </c>
      <c r="S960" s="197"/>
      <c r="T960" s="197">
        <f t="shared" si="329"/>
        <v>0</v>
      </c>
      <c r="U960" s="197">
        <f t="shared" si="330"/>
        <v>0</v>
      </c>
      <c r="V960" s="197" t="str">
        <f t="shared" si="331"/>
        <v/>
      </c>
      <c r="W960" s="197"/>
      <c r="X960" s="197" t="str">
        <f>_xlfn.IFNA(IF(L960="","",VLOOKUP(L960,'Truck Utilization'!B$3:D$147,3,FALSE)),"")</f>
        <v/>
      </c>
      <c r="Y960" s="197" t="str">
        <f>IF(X960="","",IF(E960="","",VLOOKUP(E960,'Summarized Plan'!$A:$E,5,0)))</f>
        <v/>
      </c>
      <c r="Z960" s="197">
        <f t="shared" si="332"/>
        <v>0</v>
      </c>
      <c r="AA960" s="197">
        <f t="shared" si="333"/>
        <v>0</v>
      </c>
      <c r="AB960" s="197" t="str">
        <f t="shared" si="334"/>
        <v/>
      </c>
      <c r="AC960" s="197"/>
      <c r="AD960" s="197">
        <f t="shared" si="335"/>
        <v>0</v>
      </c>
      <c r="AE960" s="197">
        <f t="shared" si="336"/>
        <v>0</v>
      </c>
      <c r="AF960" s="197" t="str">
        <f t="shared" si="337"/>
        <v/>
      </c>
      <c r="AG960" s="194"/>
      <c r="AH960" s="194"/>
      <c r="AI960" s="194"/>
      <c r="AJ960" s="193"/>
      <c r="AK960" s="199"/>
      <c r="AL960" s="194"/>
      <c r="AM960" s="115" t="e">
        <f t="shared" si="338"/>
        <v>#VALUE!</v>
      </c>
      <c r="AO960" s="11">
        <f t="shared" si="339"/>
        <v>0</v>
      </c>
      <c r="AP960" s="11" t="e">
        <f t="shared" si="340"/>
        <v>#N/A</v>
      </c>
      <c r="AQ960" s="11" t="str">
        <f t="shared" si="341"/>
        <v/>
      </c>
      <c r="AS960" s="202">
        <f t="shared" si="342"/>
        <v>0</v>
      </c>
      <c r="AT960" s="11" t="str">
        <f t="shared" si="343"/>
        <v/>
      </c>
      <c r="AW960" s="116"/>
      <c r="AX960" s="115" t="e">
        <f t="shared" si="344"/>
        <v>#VALUE!</v>
      </c>
      <c r="AY960" s="278" t="str">
        <f t="shared" si="345"/>
        <v/>
      </c>
      <c r="BC960" s="115" t="str">
        <f>IF(E960="","",_xlfn.XLOOKUP(E960,'Summarized Plan'!A:A,'Summarized Plan'!K:K))</f>
        <v/>
      </c>
    </row>
    <row r="961" spans="1:55" ht="14.4" customHeight="1">
      <c r="A961" s="190" t="str">
        <f>IF(L961="","",VLOOKUP(L961,'Truck Utilization'!B$3:C$300,2,FALSE))</f>
        <v/>
      </c>
      <c r="B961" s="191"/>
      <c r="C961" s="192" t="str">
        <f>IF($B961="","",VLOOKUP($B961,'DSR Attendance'!$A$3:$E$273,5,FALSE))</f>
        <v/>
      </c>
      <c r="D961" s="193"/>
      <c r="E961" s="637"/>
      <c r="F961" s="195"/>
      <c r="G961" s="195"/>
      <c r="H961" s="195"/>
      <c r="I961" s="196" t="str">
        <f>IF(E961="","",VLOOKUP(E961,'Summarized Plan'!A:B,2,0))</f>
        <v/>
      </c>
      <c r="J961" s="194"/>
      <c r="K961" s="194" t="s">
        <v>378</v>
      </c>
      <c r="L961" s="195"/>
      <c r="M961" s="194" t="str">
        <f t="shared" si="327"/>
        <v/>
      </c>
      <c r="N961" s="195" t="str">
        <f>IF(E961="","",VLOOKUP(E961,'Summarized Plan'!$A:$C,3,0))</f>
        <v/>
      </c>
      <c r="O961" s="195" t="str">
        <f>IF(E961="","",VLOOKUP(E961,'Summarized Plan'!$A:$G,7,0))</f>
        <v/>
      </c>
      <c r="P961" s="196"/>
      <c r="Q961" s="198">
        <f t="shared" si="328"/>
        <v>0</v>
      </c>
      <c r="R961" s="197" t="str">
        <f>IF($B961="","",VLOOKUP($Q961,'DSR Attendance'!$A$3:$D$179,4,FALSE))</f>
        <v/>
      </c>
      <c r="S961" s="197"/>
      <c r="T961" s="197">
        <f t="shared" si="329"/>
        <v>0</v>
      </c>
      <c r="U961" s="197">
        <f t="shared" si="330"/>
        <v>0</v>
      </c>
      <c r="V961" s="197" t="str">
        <f t="shared" si="331"/>
        <v/>
      </c>
      <c r="W961" s="197"/>
      <c r="X961" s="197" t="str">
        <f>_xlfn.IFNA(IF(L961="","",VLOOKUP(L961,'Truck Utilization'!B$3:D$147,3,FALSE)),"")</f>
        <v/>
      </c>
      <c r="Y961" s="197" t="str">
        <f>IF(X961="","",IF(E961="","",VLOOKUP(E961,'Summarized Plan'!$A:$E,5,0)))</f>
        <v/>
      </c>
      <c r="Z961" s="197">
        <f t="shared" si="332"/>
        <v>0</v>
      </c>
      <c r="AA961" s="197">
        <f t="shared" si="333"/>
        <v>0</v>
      </c>
      <c r="AB961" s="197" t="str">
        <f t="shared" si="334"/>
        <v/>
      </c>
      <c r="AC961" s="197"/>
      <c r="AD961" s="197">
        <f t="shared" si="335"/>
        <v>0</v>
      </c>
      <c r="AE961" s="197">
        <f t="shared" si="336"/>
        <v>0</v>
      </c>
      <c r="AF961" s="197" t="str">
        <f t="shared" si="337"/>
        <v/>
      </c>
      <c r="AG961" s="194"/>
      <c r="AH961" s="194"/>
      <c r="AI961" s="194"/>
      <c r="AJ961" s="193"/>
      <c r="AK961" s="199"/>
      <c r="AL961" s="194"/>
      <c r="AM961" s="115" t="e">
        <f t="shared" si="338"/>
        <v>#VALUE!</v>
      </c>
      <c r="AO961" s="11">
        <f t="shared" si="339"/>
        <v>0</v>
      </c>
      <c r="AP961" s="11" t="e">
        <f t="shared" si="340"/>
        <v>#N/A</v>
      </c>
      <c r="AQ961" s="11" t="str">
        <f t="shared" si="341"/>
        <v/>
      </c>
      <c r="AS961" s="202">
        <f t="shared" si="342"/>
        <v>0</v>
      </c>
      <c r="AT961" s="11" t="str">
        <f t="shared" si="343"/>
        <v/>
      </c>
      <c r="AW961" s="116"/>
      <c r="AX961" s="115" t="e">
        <f t="shared" si="344"/>
        <v>#VALUE!</v>
      </c>
      <c r="AY961" s="278" t="str">
        <f t="shared" si="345"/>
        <v/>
      </c>
      <c r="BC961" s="115" t="str">
        <f>IF(E961="","",_xlfn.XLOOKUP(E961,'Summarized Plan'!A:A,'Summarized Plan'!K:K))</f>
        <v/>
      </c>
    </row>
    <row r="962" spans="1:55" ht="14.4" customHeight="1">
      <c r="A962" s="190" t="str">
        <f>IF(L962="","",VLOOKUP(L962,'Truck Utilization'!B$3:C$300,2,FALSE))</f>
        <v/>
      </c>
      <c r="B962" s="191"/>
      <c r="C962" s="192" t="str">
        <f>IF($B962="","",VLOOKUP($B962,'DSR Attendance'!$A$3:$E$273,5,FALSE))</f>
        <v/>
      </c>
      <c r="D962" s="193"/>
      <c r="E962" s="637"/>
      <c r="F962" s="195"/>
      <c r="G962" s="195"/>
      <c r="H962" s="195"/>
      <c r="I962" s="196" t="str">
        <f>IF(E962="","",VLOOKUP(E962,'Summarized Plan'!A:B,2,0))</f>
        <v/>
      </c>
      <c r="J962" s="194"/>
      <c r="K962" s="194" t="s">
        <v>378</v>
      </c>
      <c r="L962" s="195"/>
      <c r="M962" s="194" t="str">
        <f t="shared" si="327"/>
        <v/>
      </c>
      <c r="N962" s="195" t="str">
        <f>IF(E962="","",VLOOKUP(E962,'Summarized Plan'!$A:$C,3,0))</f>
        <v/>
      </c>
      <c r="O962" s="195" t="str">
        <f>IF(E962="","",VLOOKUP(E962,'Summarized Plan'!$A:$G,7,0))</f>
        <v/>
      </c>
      <c r="P962" s="196"/>
      <c r="Q962" s="198">
        <f t="shared" si="328"/>
        <v>0</v>
      </c>
      <c r="R962" s="197" t="str">
        <f>IF($B962="","",VLOOKUP($Q962,'DSR Attendance'!$A$3:$D$179,4,FALSE))</f>
        <v/>
      </c>
      <c r="S962" s="197"/>
      <c r="T962" s="197">
        <f t="shared" si="329"/>
        <v>0</v>
      </c>
      <c r="U962" s="197">
        <f t="shared" si="330"/>
        <v>0</v>
      </c>
      <c r="V962" s="197" t="str">
        <f t="shared" si="331"/>
        <v/>
      </c>
      <c r="W962" s="197"/>
      <c r="X962" s="197" t="str">
        <f>_xlfn.IFNA(IF(L962="","",VLOOKUP(L962,'Truck Utilization'!B$3:D$147,3,FALSE)),"")</f>
        <v/>
      </c>
      <c r="Y962" s="197" t="str">
        <f>IF(X962="","",IF(E962="","",VLOOKUP(E962,'Summarized Plan'!$A:$E,5,0)))</f>
        <v/>
      </c>
      <c r="Z962" s="197">
        <f t="shared" si="332"/>
        <v>0</v>
      </c>
      <c r="AA962" s="197">
        <f t="shared" si="333"/>
        <v>0</v>
      </c>
      <c r="AB962" s="197" t="str">
        <f t="shared" si="334"/>
        <v/>
      </c>
      <c r="AC962" s="197"/>
      <c r="AD962" s="197">
        <f t="shared" si="335"/>
        <v>0</v>
      </c>
      <c r="AE962" s="197">
        <f t="shared" si="336"/>
        <v>0</v>
      </c>
      <c r="AF962" s="197" t="str">
        <f t="shared" si="337"/>
        <v/>
      </c>
      <c r="AG962" s="194"/>
      <c r="AH962" s="194"/>
      <c r="AI962" s="194"/>
      <c r="AJ962" s="193"/>
      <c r="AK962" s="199"/>
      <c r="AL962" s="194"/>
      <c r="AM962" s="115" t="e">
        <f t="shared" si="338"/>
        <v>#VALUE!</v>
      </c>
      <c r="AO962" s="11">
        <f t="shared" si="339"/>
        <v>0</v>
      </c>
      <c r="AP962" s="11" t="e">
        <f t="shared" si="340"/>
        <v>#N/A</v>
      </c>
      <c r="AQ962" s="11" t="str">
        <f t="shared" si="341"/>
        <v/>
      </c>
      <c r="AS962" s="202">
        <f t="shared" si="342"/>
        <v>0</v>
      </c>
      <c r="AT962" s="11" t="str">
        <f t="shared" si="343"/>
        <v/>
      </c>
      <c r="AW962" s="116"/>
      <c r="AX962" s="115" t="e">
        <f t="shared" si="344"/>
        <v>#VALUE!</v>
      </c>
      <c r="AY962" s="278" t="str">
        <f t="shared" si="345"/>
        <v/>
      </c>
      <c r="BC962" s="115" t="str">
        <f>IF(E962="","",_xlfn.XLOOKUP(E962,'Summarized Plan'!A:A,'Summarized Plan'!K:K))</f>
        <v/>
      </c>
    </row>
    <row r="963" spans="1:55" ht="14.4" customHeight="1">
      <c r="A963" s="190" t="str">
        <f>IF(L963="","",VLOOKUP(L963,'Truck Utilization'!B$3:C$300,2,FALSE))</f>
        <v/>
      </c>
      <c r="B963" s="191"/>
      <c r="C963" s="192" t="str">
        <f>IF($B963="","",VLOOKUP($B963,'DSR Attendance'!$A$3:$E$273,5,FALSE))</f>
        <v/>
      </c>
      <c r="D963" s="193"/>
      <c r="E963" s="637"/>
      <c r="F963" s="195"/>
      <c r="G963" s="195"/>
      <c r="H963" s="195"/>
      <c r="I963" s="196" t="str">
        <f>IF(E963="","",VLOOKUP(E963,'Summarized Plan'!A:B,2,0))</f>
        <v/>
      </c>
      <c r="J963" s="194"/>
      <c r="K963" s="194" t="s">
        <v>378</v>
      </c>
      <c r="L963" s="195"/>
      <c r="M963" s="194" t="str">
        <f t="shared" si="327"/>
        <v/>
      </c>
      <c r="N963" s="195" t="str">
        <f>IF(E963="","",VLOOKUP(E963,'Summarized Plan'!$A:$C,3,0))</f>
        <v/>
      </c>
      <c r="O963" s="195" t="str">
        <f>IF(E963="","",VLOOKUP(E963,'Summarized Plan'!$A:$G,7,0))</f>
        <v/>
      </c>
      <c r="P963" s="196"/>
      <c r="Q963" s="198">
        <f t="shared" si="328"/>
        <v>0</v>
      </c>
      <c r="R963" s="197" t="str">
        <f>IF($B963="","",VLOOKUP($Q963,'DSR Attendance'!$A$3:$D$179,4,FALSE))</f>
        <v/>
      </c>
      <c r="S963" s="197"/>
      <c r="T963" s="197">
        <f t="shared" si="329"/>
        <v>0</v>
      </c>
      <c r="U963" s="197">
        <f t="shared" si="330"/>
        <v>0</v>
      </c>
      <c r="V963" s="197" t="str">
        <f t="shared" si="331"/>
        <v/>
      </c>
      <c r="W963" s="197"/>
      <c r="X963" s="197" t="str">
        <f>_xlfn.IFNA(IF(L963="","",VLOOKUP(L963,'Truck Utilization'!B$3:D$147,3,FALSE)),"")</f>
        <v/>
      </c>
      <c r="Y963" s="197" t="str">
        <f>IF(X963="","",IF(E963="","",VLOOKUP(E963,'Summarized Plan'!$A:$E,5,0)))</f>
        <v/>
      </c>
      <c r="Z963" s="197">
        <f t="shared" si="332"/>
        <v>0</v>
      </c>
      <c r="AA963" s="197">
        <f t="shared" si="333"/>
        <v>0</v>
      </c>
      <c r="AB963" s="197" t="str">
        <f t="shared" si="334"/>
        <v/>
      </c>
      <c r="AC963" s="197"/>
      <c r="AD963" s="197">
        <f t="shared" si="335"/>
        <v>0</v>
      </c>
      <c r="AE963" s="197">
        <f t="shared" si="336"/>
        <v>0</v>
      </c>
      <c r="AF963" s="197" t="str">
        <f t="shared" si="337"/>
        <v/>
      </c>
      <c r="AG963" s="194"/>
      <c r="AH963" s="194"/>
      <c r="AI963" s="194"/>
      <c r="AJ963" s="193"/>
      <c r="AK963" s="199"/>
      <c r="AL963" s="194"/>
      <c r="AM963" s="115" t="e">
        <f t="shared" si="338"/>
        <v>#VALUE!</v>
      </c>
      <c r="AO963" s="11">
        <f t="shared" si="339"/>
        <v>0</v>
      </c>
      <c r="AP963" s="11" t="e">
        <f t="shared" si="340"/>
        <v>#N/A</v>
      </c>
      <c r="AQ963" s="11" t="str">
        <f t="shared" si="341"/>
        <v/>
      </c>
      <c r="AS963" s="202">
        <f t="shared" si="342"/>
        <v>0</v>
      </c>
      <c r="AT963" s="11" t="str">
        <f t="shared" si="343"/>
        <v/>
      </c>
      <c r="AW963" s="116"/>
      <c r="AX963" s="115" t="e">
        <f t="shared" si="344"/>
        <v>#VALUE!</v>
      </c>
      <c r="AY963" s="278" t="str">
        <f t="shared" si="345"/>
        <v/>
      </c>
      <c r="BC963" s="115" t="str">
        <f>IF(E963="","",_xlfn.XLOOKUP(E963,'Summarized Plan'!A:A,'Summarized Plan'!K:K))</f>
        <v/>
      </c>
    </row>
    <row r="964" spans="1:55" ht="14.4" customHeight="1">
      <c r="A964" s="190" t="str">
        <f>IF(L964="","",VLOOKUP(L964,'Truck Utilization'!B$3:C$300,2,FALSE))</f>
        <v/>
      </c>
      <c r="B964" s="191"/>
      <c r="C964" s="192" t="str">
        <f>IF($B964="","",VLOOKUP($B964,'DSR Attendance'!$A$3:$E$273,5,FALSE))</f>
        <v/>
      </c>
      <c r="D964" s="193"/>
      <c r="E964" s="637"/>
      <c r="F964" s="195"/>
      <c r="G964" s="195"/>
      <c r="H964" s="195"/>
      <c r="I964" s="196" t="str">
        <f>IF(E964="","",VLOOKUP(E964,'Summarized Plan'!A:B,2,0))</f>
        <v/>
      </c>
      <c r="J964" s="194"/>
      <c r="K964" s="194" t="s">
        <v>378</v>
      </c>
      <c r="L964" s="195"/>
      <c r="M964" s="194" t="str">
        <f t="shared" si="327"/>
        <v/>
      </c>
      <c r="N964" s="195" t="str">
        <f>IF(E964="","",VLOOKUP(E964,'Summarized Plan'!$A:$C,3,0))</f>
        <v/>
      </c>
      <c r="O964" s="195" t="str">
        <f>IF(E964="","",VLOOKUP(E964,'Summarized Plan'!$A:$G,7,0))</f>
        <v/>
      </c>
      <c r="P964" s="196"/>
      <c r="Q964" s="198">
        <f t="shared" si="328"/>
        <v>0</v>
      </c>
      <c r="R964" s="197" t="str">
        <f>IF($B964="","",VLOOKUP($Q964,'DSR Attendance'!$A$3:$D$179,4,FALSE))</f>
        <v/>
      </c>
      <c r="S964" s="197"/>
      <c r="T964" s="197">
        <f t="shared" si="329"/>
        <v>0</v>
      </c>
      <c r="U964" s="197">
        <f t="shared" si="330"/>
        <v>0</v>
      </c>
      <c r="V964" s="197" t="str">
        <f t="shared" si="331"/>
        <v/>
      </c>
      <c r="W964" s="197"/>
      <c r="X964" s="197" t="str">
        <f>_xlfn.IFNA(IF(L964="","",VLOOKUP(L964,'Truck Utilization'!B$3:D$147,3,FALSE)),"")</f>
        <v/>
      </c>
      <c r="Y964" s="197" t="str">
        <f>IF(X964="","",IF(E964="","",VLOOKUP(E964,'Summarized Plan'!$A:$E,5,0)))</f>
        <v/>
      </c>
      <c r="Z964" s="197">
        <f t="shared" si="332"/>
        <v>0</v>
      </c>
      <c r="AA964" s="197">
        <f t="shared" si="333"/>
        <v>0</v>
      </c>
      <c r="AB964" s="197" t="str">
        <f t="shared" si="334"/>
        <v/>
      </c>
      <c r="AC964" s="197"/>
      <c r="AD964" s="197">
        <f t="shared" si="335"/>
        <v>0</v>
      </c>
      <c r="AE964" s="197">
        <f t="shared" si="336"/>
        <v>0</v>
      </c>
      <c r="AF964" s="197" t="str">
        <f t="shared" si="337"/>
        <v/>
      </c>
      <c r="AG964" s="194"/>
      <c r="AH964" s="194"/>
      <c r="AI964" s="194"/>
      <c r="AJ964" s="193"/>
      <c r="AK964" s="199"/>
      <c r="AL964" s="194"/>
      <c r="AM964" s="115" t="e">
        <f t="shared" si="338"/>
        <v>#VALUE!</v>
      </c>
      <c r="AO964" s="11">
        <f t="shared" si="339"/>
        <v>0</v>
      </c>
      <c r="AP964" s="11" t="e">
        <f t="shared" si="340"/>
        <v>#N/A</v>
      </c>
      <c r="AQ964" s="11" t="str">
        <f t="shared" si="341"/>
        <v/>
      </c>
      <c r="AS964" s="202">
        <f t="shared" si="342"/>
        <v>0</v>
      </c>
      <c r="AT964" s="11" t="str">
        <f t="shared" si="343"/>
        <v/>
      </c>
      <c r="AW964" s="116"/>
      <c r="AX964" s="115" t="e">
        <f t="shared" si="344"/>
        <v>#VALUE!</v>
      </c>
      <c r="AY964" s="278" t="str">
        <f t="shared" si="345"/>
        <v/>
      </c>
      <c r="BC964" s="115" t="str">
        <f>IF(E964="","",_xlfn.XLOOKUP(E964,'Summarized Plan'!A:A,'Summarized Plan'!K:K))</f>
        <v/>
      </c>
    </row>
    <row r="965" spans="1:55" ht="14.4" customHeight="1">
      <c r="A965" s="190" t="str">
        <f>IF(L965="","",VLOOKUP(L965,'Truck Utilization'!B$3:C$300,2,FALSE))</f>
        <v/>
      </c>
      <c r="B965" s="191"/>
      <c r="C965" s="192" t="str">
        <f>IF($B965="","",VLOOKUP($B965,'DSR Attendance'!$A$3:$E$273,5,FALSE))</f>
        <v/>
      </c>
      <c r="D965" s="193"/>
      <c r="E965" s="637"/>
      <c r="F965" s="195"/>
      <c r="G965" s="195"/>
      <c r="H965" s="195"/>
      <c r="I965" s="196" t="str">
        <f>IF(E965="","",VLOOKUP(E965,'Summarized Plan'!A:B,2,0))</f>
        <v/>
      </c>
      <c r="J965" s="194"/>
      <c r="K965" s="194" t="s">
        <v>378</v>
      </c>
      <c r="L965" s="195"/>
      <c r="M965" s="194" t="str">
        <f t="shared" si="327"/>
        <v/>
      </c>
      <c r="N965" s="195" t="str">
        <f>IF(E965="","",VLOOKUP(E965,'Summarized Plan'!$A:$C,3,0))</f>
        <v/>
      </c>
      <c r="O965" s="195" t="str">
        <f>IF(E965="","",VLOOKUP(E965,'Summarized Plan'!$A:$G,7,0))</f>
        <v/>
      </c>
      <c r="P965" s="196"/>
      <c r="Q965" s="198">
        <f t="shared" si="328"/>
        <v>0</v>
      </c>
      <c r="R965" s="197" t="str">
        <f>IF($B965="","",VLOOKUP($Q965,'DSR Attendance'!$A$3:$D$179,4,FALSE))</f>
        <v/>
      </c>
      <c r="S965" s="197"/>
      <c r="T965" s="197">
        <f t="shared" si="329"/>
        <v>0</v>
      </c>
      <c r="U965" s="197">
        <f t="shared" si="330"/>
        <v>0</v>
      </c>
      <c r="V965" s="197" t="str">
        <f t="shared" si="331"/>
        <v/>
      </c>
      <c r="W965" s="197"/>
      <c r="X965" s="197" t="str">
        <f>_xlfn.IFNA(IF(L965="","",VLOOKUP(L965,'Truck Utilization'!B$3:D$147,3,FALSE)),"")</f>
        <v/>
      </c>
      <c r="Y965" s="197" t="str">
        <f>IF(X965="","",IF(E965="","",VLOOKUP(E965,'Summarized Plan'!$A:$E,5,0)))</f>
        <v/>
      </c>
      <c r="Z965" s="197">
        <f t="shared" si="332"/>
        <v>0</v>
      </c>
      <c r="AA965" s="197">
        <f t="shared" si="333"/>
        <v>0</v>
      </c>
      <c r="AB965" s="197" t="str">
        <f t="shared" si="334"/>
        <v/>
      </c>
      <c r="AC965" s="197"/>
      <c r="AD965" s="197">
        <f t="shared" si="335"/>
        <v>0</v>
      </c>
      <c r="AE965" s="197">
        <f t="shared" si="336"/>
        <v>0</v>
      </c>
      <c r="AF965" s="197" t="str">
        <f t="shared" si="337"/>
        <v/>
      </c>
      <c r="AG965" s="194"/>
      <c r="AH965" s="194"/>
      <c r="AI965" s="194"/>
      <c r="AJ965" s="193"/>
      <c r="AK965" s="199"/>
      <c r="AL965" s="194"/>
      <c r="AM965" s="115" t="e">
        <f t="shared" si="338"/>
        <v>#VALUE!</v>
      </c>
      <c r="AO965" s="11">
        <f t="shared" si="339"/>
        <v>0</v>
      </c>
      <c r="AP965" s="11" t="e">
        <f t="shared" si="340"/>
        <v>#N/A</v>
      </c>
      <c r="AQ965" s="11" t="str">
        <f t="shared" si="341"/>
        <v/>
      </c>
      <c r="AS965" s="202">
        <f t="shared" si="342"/>
        <v>0</v>
      </c>
      <c r="AT965" s="11" t="str">
        <f t="shared" si="343"/>
        <v/>
      </c>
      <c r="AW965" s="116"/>
      <c r="AX965" s="115" t="e">
        <f t="shared" si="344"/>
        <v>#VALUE!</v>
      </c>
      <c r="AY965" s="278" t="str">
        <f t="shared" si="345"/>
        <v/>
      </c>
      <c r="BC965" s="115" t="str">
        <f>IF(E965="","",_xlfn.XLOOKUP(E965,'Summarized Plan'!A:A,'Summarized Plan'!K:K))</f>
        <v/>
      </c>
    </row>
    <row r="966" spans="1:55" ht="14.4" customHeight="1">
      <c r="A966" s="190" t="str">
        <f>IF(L966="","",VLOOKUP(L966,'Truck Utilization'!B$3:C$300,2,FALSE))</f>
        <v/>
      </c>
      <c r="B966" s="191"/>
      <c r="C966" s="192" t="str">
        <f>IF($B966="","",VLOOKUP($B966,'DSR Attendance'!$A$3:$E$273,5,FALSE))</f>
        <v/>
      </c>
      <c r="D966" s="193"/>
      <c r="E966" s="637"/>
      <c r="F966" s="195"/>
      <c r="G966" s="195"/>
      <c r="H966" s="195"/>
      <c r="I966" s="196" t="str">
        <f>IF(E966="","",VLOOKUP(E966,'Summarized Plan'!A:B,2,0))</f>
        <v/>
      </c>
      <c r="J966" s="194"/>
      <c r="K966" s="194" t="s">
        <v>378</v>
      </c>
      <c r="L966" s="195"/>
      <c r="M966" s="194" t="str">
        <f t="shared" si="327"/>
        <v/>
      </c>
      <c r="N966" s="195" t="str">
        <f>IF(E966="","",VLOOKUP(E966,'Summarized Plan'!$A:$C,3,0))</f>
        <v/>
      </c>
      <c r="O966" s="195" t="str">
        <f>IF(E966="","",VLOOKUP(E966,'Summarized Plan'!$A:$G,7,0))</f>
        <v/>
      </c>
      <c r="P966" s="196"/>
      <c r="Q966" s="198">
        <f t="shared" si="328"/>
        <v>0</v>
      </c>
      <c r="R966" s="197" t="str">
        <f>IF($B966="","",VLOOKUP($Q966,'DSR Attendance'!$A$3:$D$179,4,FALSE))</f>
        <v/>
      </c>
      <c r="S966" s="197"/>
      <c r="T966" s="197">
        <f t="shared" si="329"/>
        <v>0</v>
      </c>
      <c r="U966" s="197">
        <f t="shared" si="330"/>
        <v>0</v>
      </c>
      <c r="V966" s="197" t="str">
        <f t="shared" si="331"/>
        <v/>
      </c>
      <c r="W966" s="197"/>
      <c r="X966" s="197" t="str">
        <f>_xlfn.IFNA(IF(L966="","",VLOOKUP(L966,'Truck Utilization'!B$3:D$147,3,FALSE)),"")</f>
        <v/>
      </c>
      <c r="Y966" s="197" t="str">
        <f>IF(X966="","",IF(E966="","",VLOOKUP(E966,'Summarized Plan'!$A:$E,5,0)))</f>
        <v/>
      </c>
      <c r="Z966" s="197">
        <f t="shared" si="332"/>
        <v>0</v>
      </c>
      <c r="AA966" s="197">
        <f t="shared" si="333"/>
        <v>0</v>
      </c>
      <c r="AB966" s="197" t="str">
        <f t="shared" si="334"/>
        <v/>
      </c>
      <c r="AC966" s="197"/>
      <c r="AD966" s="197">
        <f t="shared" si="335"/>
        <v>0</v>
      </c>
      <c r="AE966" s="197">
        <f t="shared" si="336"/>
        <v>0</v>
      </c>
      <c r="AF966" s="197" t="str">
        <f t="shared" si="337"/>
        <v/>
      </c>
      <c r="AG966" s="194"/>
      <c r="AH966" s="194"/>
      <c r="AI966" s="194"/>
      <c r="AJ966" s="193"/>
      <c r="AK966" s="199"/>
      <c r="AL966" s="194"/>
      <c r="AM966" s="115" t="e">
        <f t="shared" si="338"/>
        <v>#VALUE!</v>
      </c>
      <c r="AO966" s="11">
        <f t="shared" si="339"/>
        <v>0</v>
      </c>
      <c r="AP966" s="11" t="e">
        <f t="shared" si="340"/>
        <v>#N/A</v>
      </c>
      <c r="AQ966" s="11" t="str">
        <f t="shared" si="341"/>
        <v/>
      </c>
      <c r="AS966" s="202">
        <f t="shared" si="342"/>
        <v>0</v>
      </c>
      <c r="AT966" s="11" t="str">
        <f t="shared" si="343"/>
        <v/>
      </c>
      <c r="AW966" s="116"/>
      <c r="AX966" s="115" t="e">
        <f t="shared" si="344"/>
        <v>#VALUE!</v>
      </c>
      <c r="AY966" s="278" t="str">
        <f t="shared" si="345"/>
        <v/>
      </c>
      <c r="BC966" s="115" t="str">
        <f>IF(E966="","",_xlfn.XLOOKUP(E966,'Summarized Plan'!A:A,'Summarized Plan'!K:K))</f>
        <v/>
      </c>
    </row>
    <row r="967" spans="1:55" ht="14.4" customHeight="1">
      <c r="A967" s="190" t="str">
        <f>IF(L967="","",VLOOKUP(L967,'Truck Utilization'!B$3:C$300,2,FALSE))</f>
        <v/>
      </c>
      <c r="B967" s="191"/>
      <c r="C967" s="192" t="str">
        <f>IF($B967="","",VLOOKUP($B967,'DSR Attendance'!$A$3:$E$273,5,FALSE))</f>
        <v/>
      </c>
      <c r="D967" s="193"/>
      <c r="E967" s="637"/>
      <c r="F967" s="195"/>
      <c r="G967" s="195"/>
      <c r="H967" s="195"/>
      <c r="I967" s="196" t="str">
        <f>IF(E967="","",VLOOKUP(E967,'Summarized Plan'!A:B,2,0))</f>
        <v/>
      </c>
      <c r="J967" s="194"/>
      <c r="K967" s="194" t="s">
        <v>378</v>
      </c>
      <c r="L967" s="195"/>
      <c r="M967" s="194" t="str">
        <f t="shared" si="327"/>
        <v/>
      </c>
      <c r="N967" s="195" t="str">
        <f>IF(E967="","",VLOOKUP(E967,'Summarized Plan'!$A:$C,3,0))</f>
        <v/>
      </c>
      <c r="O967" s="195" t="str">
        <f>IF(E967="","",VLOOKUP(E967,'Summarized Plan'!$A:$G,7,0))</f>
        <v/>
      </c>
      <c r="P967" s="196"/>
      <c r="Q967" s="198">
        <f t="shared" si="328"/>
        <v>0</v>
      </c>
      <c r="R967" s="197" t="str">
        <f>IF($B967="","",VLOOKUP($Q967,'DSR Attendance'!$A$3:$D$179,4,FALSE))</f>
        <v/>
      </c>
      <c r="S967" s="197"/>
      <c r="T967" s="197">
        <f t="shared" si="329"/>
        <v>0</v>
      </c>
      <c r="U967" s="197">
        <f t="shared" si="330"/>
        <v>0</v>
      </c>
      <c r="V967" s="197" t="str">
        <f t="shared" si="331"/>
        <v/>
      </c>
      <c r="W967" s="197"/>
      <c r="X967" s="197" t="str">
        <f>_xlfn.IFNA(IF(L967="","",VLOOKUP(L967,'Truck Utilization'!B$3:D$147,3,FALSE)),"")</f>
        <v/>
      </c>
      <c r="Y967" s="197" t="str">
        <f>IF(X967="","",IF(E967="","",VLOOKUP(E967,'Summarized Plan'!$A:$E,5,0)))</f>
        <v/>
      </c>
      <c r="Z967" s="197">
        <f t="shared" si="332"/>
        <v>0</v>
      </c>
      <c r="AA967" s="197">
        <f t="shared" si="333"/>
        <v>0</v>
      </c>
      <c r="AB967" s="197" t="str">
        <f t="shared" si="334"/>
        <v/>
      </c>
      <c r="AC967" s="197"/>
      <c r="AD967" s="197">
        <f t="shared" si="335"/>
        <v>0</v>
      </c>
      <c r="AE967" s="197">
        <f t="shared" si="336"/>
        <v>0</v>
      </c>
      <c r="AF967" s="197" t="str">
        <f t="shared" si="337"/>
        <v/>
      </c>
      <c r="AG967" s="194"/>
      <c r="AH967" s="194"/>
      <c r="AI967" s="194"/>
      <c r="AJ967" s="193"/>
      <c r="AK967" s="199"/>
      <c r="AL967" s="194"/>
      <c r="AM967" s="115" t="e">
        <f t="shared" si="338"/>
        <v>#VALUE!</v>
      </c>
      <c r="AO967" s="11">
        <f t="shared" si="339"/>
        <v>0</v>
      </c>
      <c r="AP967" s="11" t="e">
        <f t="shared" si="340"/>
        <v>#N/A</v>
      </c>
      <c r="AQ967" s="11" t="str">
        <f t="shared" si="341"/>
        <v/>
      </c>
      <c r="AS967" s="202">
        <f t="shared" si="342"/>
        <v>0</v>
      </c>
      <c r="AT967" s="11" t="str">
        <f t="shared" si="343"/>
        <v/>
      </c>
      <c r="AW967" s="116"/>
      <c r="AX967" s="115" t="e">
        <f t="shared" si="344"/>
        <v>#VALUE!</v>
      </c>
      <c r="AY967" s="278" t="str">
        <f t="shared" si="345"/>
        <v/>
      </c>
      <c r="BC967" s="115" t="str">
        <f>IF(E967="","",_xlfn.XLOOKUP(E967,'Summarized Plan'!A:A,'Summarized Plan'!K:K))</f>
        <v/>
      </c>
    </row>
    <row r="968" spans="1:55" ht="14.4" customHeight="1">
      <c r="A968" s="190" t="str">
        <f>IF(L968="","",VLOOKUP(L968,'Truck Utilization'!B$3:C$300,2,FALSE))</f>
        <v/>
      </c>
      <c r="B968" s="191"/>
      <c r="C968" s="192" t="str">
        <f>IF($B968="","",VLOOKUP($B968,'DSR Attendance'!$A$3:$E$273,5,FALSE))</f>
        <v/>
      </c>
      <c r="D968" s="193"/>
      <c r="E968" s="637"/>
      <c r="F968" s="195"/>
      <c r="G968" s="195"/>
      <c r="H968" s="195"/>
      <c r="I968" s="196" t="str">
        <f>IF(E968="","",VLOOKUP(E968,'Summarized Plan'!A:B,2,0))</f>
        <v/>
      </c>
      <c r="J968" s="194"/>
      <c r="K968" s="194" t="s">
        <v>378</v>
      </c>
      <c r="L968" s="195"/>
      <c r="M968" s="194" t="str">
        <f t="shared" ref="M968:M1031" si="346">N968</f>
        <v/>
      </c>
      <c r="N968" s="195" t="str">
        <f>IF(E968="","",VLOOKUP(E968,'Summarized Plan'!$A:$C,3,0))</f>
        <v/>
      </c>
      <c r="O968" s="195" t="str">
        <f>IF(E968="","",VLOOKUP(E968,'Summarized Plan'!$A:$G,7,0))</f>
        <v/>
      </c>
      <c r="P968" s="196"/>
      <c r="Q968" s="198">
        <f t="shared" ref="Q968:Q1031" si="347">B968</f>
        <v>0</v>
      </c>
      <c r="R968" s="197" t="str">
        <f>IF($B968="","",VLOOKUP($Q968,'DSR Attendance'!$A$3:$D$179,4,FALSE))</f>
        <v/>
      </c>
      <c r="S968" s="197"/>
      <c r="T968" s="197">
        <f t="shared" ref="T968:T1031" si="348">+L968</f>
        <v>0</v>
      </c>
      <c r="U968" s="197">
        <f t="shared" ref="U968:U1031" si="349">+B968</f>
        <v>0</v>
      </c>
      <c r="V968" s="197" t="str">
        <f t="shared" ref="V968:V1031" si="350">+O968</f>
        <v/>
      </c>
      <c r="W968" s="197"/>
      <c r="X968" s="197" t="str">
        <f>_xlfn.IFNA(IF(L968="","",VLOOKUP(L968,'Truck Utilization'!B$3:D$147,3,FALSE)),"")</f>
        <v/>
      </c>
      <c r="Y968" s="197" t="str">
        <f>IF(X968="","",IF(E968="","",VLOOKUP(E968,'Summarized Plan'!$A:$E,5,0)))</f>
        <v/>
      </c>
      <c r="Z968" s="197">
        <f t="shared" ref="Z968:Z1031" si="351">+E968</f>
        <v>0</v>
      </c>
      <c r="AA968" s="197">
        <f t="shared" ref="AA968:AA1031" si="352">+L968</f>
        <v>0</v>
      </c>
      <c r="AB968" s="197" t="str">
        <f t="shared" ref="AB968:AB1031" si="353">+N968</f>
        <v/>
      </c>
      <c r="AC968" s="197"/>
      <c r="AD968" s="197">
        <f t="shared" ref="AD968:AD1031" si="354">+Q968</f>
        <v>0</v>
      </c>
      <c r="AE968" s="197">
        <f t="shared" ref="AE968:AE1031" si="355">+F968</f>
        <v>0</v>
      </c>
      <c r="AF968" s="197" t="str">
        <f t="shared" ref="AF968:AF1031" si="356">+I968</f>
        <v/>
      </c>
      <c r="AG968" s="194"/>
      <c r="AH968" s="194"/>
      <c r="AI968" s="194"/>
      <c r="AJ968" s="193"/>
      <c r="AK968" s="199"/>
      <c r="AL968" s="194"/>
      <c r="AM968" s="115" t="e">
        <f t="shared" ref="AM968:AM1031" si="357">N968-M968</f>
        <v>#VALUE!</v>
      </c>
      <c r="AO968" s="11">
        <f t="shared" ref="AO968:AO1031" si="358">E968</f>
        <v>0</v>
      </c>
      <c r="AP968" s="11" t="e">
        <f t="shared" ref="AP968:AP1031" si="359">VLOOKUP(O968,AV:AW,2,0)</f>
        <v>#N/A</v>
      </c>
      <c r="AQ968" s="11" t="str">
        <f t="shared" ref="AQ968:AQ1031" si="360">N968</f>
        <v/>
      </c>
      <c r="AS968" s="202">
        <f t="shared" ref="AS968:AS1031" si="361">B968</f>
        <v>0</v>
      </c>
      <c r="AT968" s="11" t="str">
        <f t="shared" ref="AT968:AT1031" si="362">A968</f>
        <v/>
      </c>
      <c r="AW968" s="116"/>
      <c r="AX968" s="115" t="e">
        <f t="shared" ref="AX968:AX1031" si="363">Y968/X968</f>
        <v>#VALUE!</v>
      </c>
      <c r="AY968" s="278" t="str">
        <f t="shared" ref="AY968:AY1031" si="364">IF(X968="","",Y968/X968)</f>
        <v/>
      </c>
      <c r="BC968" s="115" t="str">
        <f>IF(E968="","",_xlfn.XLOOKUP(E968,'Summarized Plan'!A:A,'Summarized Plan'!K:K))</f>
        <v/>
      </c>
    </row>
    <row r="969" spans="1:55" ht="14.4" customHeight="1">
      <c r="A969" s="190" t="str">
        <f>IF(L969="","",VLOOKUP(L969,'Truck Utilization'!B$3:C$300,2,FALSE))</f>
        <v/>
      </c>
      <c r="B969" s="191"/>
      <c r="C969" s="192" t="str">
        <f>IF($B969="","",VLOOKUP($B969,'DSR Attendance'!$A$3:$E$273,5,FALSE))</f>
        <v/>
      </c>
      <c r="D969" s="193"/>
      <c r="E969" s="637"/>
      <c r="F969" s="195"/>
      <c r="G969" s="195"/>
      <c r="H969" s="195"/>
      <c r="I969" s="196" t="str">
        <f>IF(E969="","",VLOOKUP(E969,'Summarized Plan'!A:B,2,0))</f>
        <v/>
      </c>
      <c r="J969" s="194"/>
      <c r="K969" s="194" t="s">
        <v>378</v>
      </c>
      <c r="L969" s="195"/>
      <c r="M969" s="194" t="str">
        <f t="shared" si="346"/>
        <v/>
      </c>
      <c r="N969" s="195" t="str">
        <f>IF(E969="","",VLOOKUP(E969,'Summarized Plan'!$A:$C,3,0))</f>
        <v/>
      </c>
      <c r="O969" s="195" t="str">
        <f>IF(E969="","",VLOOKUP(E969,'Summarized Plan'!$A:$G,7,0))</f>
        <v/>
      </c>
      <c r="P969" s="196"/>
      <c r="Q969" s="198">
        <f t="shared" si="347"/>
        <v>0</v>
      </c>
      <c r="R969" s="197" t="str">
        <f>IF($B969="","",VLOOKUP($Q969,'DSR Attendance'!$A$3:$D$179,4,FALSE))</f>
        <v/>
      </c>
      <c r="S969" s="197"/>
      <c r="T969" s="197">
        <f t="shared" si="348"/>
        <v>0</v>
      </c>
      <c r="U969" s="197">
        <f t="shared" si="349"/>
        <v>0</v>
      </c>
      <c r="V969" s="197" t="str">
        <f t="shared" si="350"/>
        <v/>
      </c>
      <c r="W969" s="197"/>
      <c r="X969" s="197" t="str">
        <f>_xlfn.IFNA(IF(L969="","",VLOOKUP(L969,'Truck Utilization'!B$3:D$147,3,FALSE)),"")</f>
        <v/>
      </c>
      <c r="Y969" s="197" t="str">
        <f>IF(X969="","",IF(E969="","",VLOOKUP(E969,'Summarized Plan'!$A:$E,5,0)))</f>
        <v/>
      </c>
      <c r="Z969" s="197">
        <f t="shared" si="351"/>
        <v>0</v>
      </c>
      <c r="AA969" s="197">
        <f t="shared" si="352"/>
        <v>0</v>
      </c>
      <c r="AB969" s="197" t="str">
        <f t="shared" si="353"/>
        <v/>
      </c>
      <c r="AC969" s="197"/>
      <c r="AD969" s="197">
        <f t="shared" si="354"/>
        <v>0</v>
      </c>
      <c r="AE969" s="197">
        <f t="shared" si="355"/>
        <v>0</v>
      </c>
      <c r="AF969" s="197" t="str">
        <f t="shared" si="356"/>
        <v/>
      </c>
      <c r="AG969" s="194"/>
      <c r="AH969" s="194"/>
      <c r="AI969" s="194"/>
      <c r="AJ969" s="193"/>
      <c r="AK969" s="199"/>
      <c r="AL969" s="194"/>
      <c r="AM969" s="115" t="e">
        <f t="shared" si="357"/>
        <v>#VALUE!</v>
      </c>
      <c r="AO969" s="11">
        <f t="shared" si="358"/>
        <v>0</v>
      </c>
      <c r="AP969" s="11" t="e">
        <f t="shared" si="359"/>
        <v>#N/A</v>
      </c>
      <c r="AQ969" s="11" t="str">
        <f t="shared" si="360"/>
        <v/>
      </c>
      <c r="AS969" s="202">
        <f t="shared" si="361"/>
        <v>0</v>
      </c>
      <c r="AT969" s="11" t="str">
        <f t="shared" si="362"/>
        <v/>
      </c>
      <c r="AW969" s="116"/>
      <c r="AX969" s="115" t="e">
        <f t="shared" si="363"/>
        <v>#VALUE!</v>
      </c>
      <c r="AY969" s="278" t="str">
        <f t="shared" si="364"/>
        <v/>
      </c>
      <c r="BC969" s="115" t="str">
        <f>IF(E969="","",_xlfn.XLOOKUP(E969,'Summarized Plan'!A:A,'Summarized Plan'!K:K))</f>
        <v/>
      </c>
    </row>
    <row r="970" spans="1:55" ht="14.4" customHeight="1">
      <c r="A970" s="190" t="str">
        <f>IF(L970="","",VLOOKUP(L970,'Truck Utilization'!B$3:C$300,2,FALSE))</f>
        <v/>
      </c>
      <c r="B970" s="191"/>
      <c r="C970" s="192" t="str">
        <f>IF($B970="","",VLOOKUP($B970,'DSR Attendance'!$A$3:$E$273,5,FALSE))</f>
        <v/>
      </c>
      <c r="D970" s="193"/>
      <c r="E970" s="637"/>
      <c r="F970" s="195"/>
      <c r="G970" s="195"/>
      <c r="H970" s="195"/>
      <c r="I970" s="196" t="str">
        <f>IF(E970="","",VLOOKUP(E970,'Summarized Plan'!A:B,2,0))</f>
        <v/>
      </c>
      <c r="J970" s="194"/>
      <c r="K970" s="194" t="s">
        <v>378</v>
      </c>
      <c r="L970" s="195"/>
      <c r="M970" s="194" t="str">
        <f t="shared" si="346"/>
        <v/>
      </c>
      <c r="N970" s="195" t="str">
        <f>IF(E970="","",VLOOKUP(E970,'Summarized Plan'!$A:$C,3,0))</f>
        <v/>
      </c>
      <c r="O970" s="195" t="str">
        <f>IF(E970="","",VLOOKUP(E970,'Summarized Plan'!$A:$G,7,0))</f>
        <v/>
      </c>
      <c r="P970" s="196"/>
      <c r="Q970" s="198">
        <f t="shared" si="347"/>
        <v>0</v>
      </c>
      <c r="R970" s="197" t="str">
        <f>IF($B970="","",VLOOKUP($Q970,'DSR Attendance'!$A$3:$D$179,4,FALSE))</f>
        <v/>
      </c>
      <c r="S970" s="197"/>
      <c r="T970" s="197">
        <f t="shared" si="348"/>
        <v>0</v>
      </c>
      <c r="U970" s="197">
        <f t="shared" si="349"/>
        <v>0</v>
      </c>
      <c r="V970" s="197" t="str">
        <f t="shared" si="350"/>
        <v/>
      </c>
      <c r="W970" s="197"/>
      <c r="X970" s="197" t="str">
        <f>_xlfn.IFNA(IF(L970="","",VLOOKUP(L970,'Truck Utilization'!B$3:D$147,3,FALSE)),"")</f>
        <v/>
      </c>
      <c r="Y970" s="197" t="str">
        <f>IF(X970="","",IF(E970="","",VLOOKUP(E970,'Summarized Plan'!$A:$E,5,0)))</f>
        <v/>
      </c>
      <c r="Z970" s="197">
        <f t="shared" si="351"/>
        <v>0</v>
      </c>
      <c r="AA970" s="197">
        <f t="shared" si="352"/>
        <v>0</v>
      </c>
      <c r="AB970" s="197" t="str">
        <f t="shared" si="353"/>
        <v/>
      </c>
      <c r="AC970" s="197"/>
      <c r="AD970" s="197">
        <f t="shared" si="354"/>
        <v>0</v>
      </c>
      <c r="AE970" s="197">
        <f t="shared" si="355"/>
        <v>0</v>
      </c>
      <c r="AF970" s="197" t="str">
        <f t="shared" si="356"/>
        <v/>
      </c>
      <c r="AG970" s="194"/>
      <c r="AH970" s="194"/>
      <c r="AI970" s="194"/>
      <c r="AJ970" s="193"/>
      <c r="AK970" s="199"/>
      <c r="AL970" s="194"/>
      <c r="AM970" s="115" t="e">
        <f t="shared" si="357"/>
        <v>#VALUE!</v>
      </c>
      <c r="AO970" s="11">
        <f t="shared" si="358"/>
        <v>0</v>
      </c>
      <c r="AP970" s="11" t="e">
        <f t="shared" si="359"/>
        <v>#N/A</v>
      </c>
      <c r="AQ970" s="11" t="str">
        <f t="shared" si="360"/>
        <v/>
      </c>
      <c r="AS970" s="202">
        <f t="shared" si="361"/>
        <v>0</v>
      </c>
      <c r="AT970" s="11" t="str">
        <f t="shared" si="362"/>
        <v/>
      </c>
      <c r="AW970" s="116"/>
      <c r="AX970" s="115" t="e">
        <f t="shared" si="363"/>
        <v>#VALUE!</v>
      </c>
      <c r="AY970" s="278" t="str">
        <f t="shared" si="364"/>
        <v/>
      </c>
      <c r="BC970" s="115" t="str">
        <f>IF(E970="","",_xlfn.XLOOKUP(E970,'Summarized Plan'!A:A,'Summarized Plan'!K:K))</f>
        <v/>
      </c>
    </row>
    <row r="971" spans="1:55" ht="14.4" customHeight="1">
      <c r="A971" s="190" t="str">
        <f>IF(L971="","",VLOOKUP(L971,'Truck Utilization'!B$3:C$300,2,FALSE))</f>
        <v/>
      </c>
      <c r="B971" s="191"/>
      <c r="C971" s="192" t="str">
        <f>IF($B971="","",VLOOKUP($B971,'DSR Attendance'!$A$3:$E$273,5,FALSE))</f>
        <v/>
      </c>
      <c r="D971" s="193"/>
      <c r="E971" s="637"/>
      <c r="F971" s="195"/>
      <c r="G971" s="195"/>
      <c r="H971" s="195"/>
      <c r="I971" s="196" t="str">
        <f>IF(E971="","",VLOOKUP(E971,'Summarized Plan'!A:B,2,0))</f>
        <v/>
      </c>
      <c r="J971" s="194"/>
      <c r="K971" s="194" t="s">
        <v>378</v>
      </c>
      <c r="L971" s="195"/>
      <c r="M971" s="194" t="str">
        <f t="shared" si="346"/>
        <v/>
      </c>
      <c r="N971" s="195" t="str">
        <f>IF(E971="","",VLOOKUP(E971,'Summarized Plan'!$A:$C,3,0))</f>
        <v/>
      </c>
      <c r="O971" s="195" t="str">
        <f>IF(E971="","",VLOOKUP(E971,'Summarized Plan'!$A:$G,7,0))</f>
        <v/>
      </c>
      <c r="P971" s="196"/>
      <c r="Q971" s="198">
        <f t="shared" si="347"/>
        <v>0</v>
      </c>
      <c r="R971" s="197" t="str">
        <f>IF($B971="","",VLOOKUP($Q971,'DSR Attendance'!$A$3:$D$179,4,FALSE))</f>
        <v/>
      </c>
      <c r="S971" s="197"/>
      <c r="T971" s="197">
        <f t="shared" si="348"/>
        <v>0</v>
      </c>
      <c r="U971" s="197">
        <f t="shared" si="349"/>
        <v>0</v>
      </c>
      <c r="V971" s="197" t="str">
        <f t="shared" si="350"/>
        <v/>
      </c>
      <c r="W971" s="197"/>
      <c r="X971" s="197" t="str">
        <f>_xlfn.IFNA(IF(L971="","",VLOOKUP(L971,'Truck Utilization'!B$3:D$147,3,FALSE)),"")</f>
        <v/>
      </c>
      <c r="Y971" s="197" t="str">
        <f>IF(X971="","",IF(E971="","",VLOOKUP(E971,'Summarized Plan'!$A:$E,5,0)))</f>
        <v/>
      </c>
      <c r="Z971" s="197">
        <f t="shared" si="351"/>
        <v>0</v>
      </c>
      <c r="AA971" s="197">
        <f t="shared" si="352"/>
        <v>0</v>
      </c>
      <c r="AB971" s="197" t="str">
        <f t="shared" si="353"/>
        <v/>
      </c>
      <c r="AC971" s="197"/>
      <c r="AD971" s="197">
        <f t="shared" si="354"/>
        <v>0</v>
      </c>
      <c r="AE971" s="197">
        <f t="shared" si="355"/>
        <v>0</v>
      </c>
      <c r="AF971" s="197" t="str">
        <f t="shared" si="356"/>
        <v/>
      </c>
      <c r="AG971" s="194"/>
      <c r="AH971" s="194"/>
      <c r="AI971" s="194"/>
      <c r="AJ971" s="193"/>
      <c r="AK971" s="199"/>
      <c r="AL971" s="194"/>
      <c r="AM971" s="115" t="e">
        <f t="shared" si="357"/>
        <v>#VALUE!</v>
      </c>
      <c r="AO971" s="11">
        <f t="shared" si="358"/>
        <v>0</v>
      </c>
      <c r="AP971" s="11" t="e">
        <f t="shared" si="359"/>
        <v>#N/A</v>
      </c>
      <c r="AQ971" s="11" t="str">
        <f t="shared" si="360"/>
        <v/>
      </c>
      <c r="AS971" s="202">
        <f t="shared" si="361"/>
        <v>0</v>
      </c>
      <c r="AT971" s="11" t="str">
        <f t="shared" si="362"/>
        <v/>
      </c>
      <c r="AW971" s="116"/>
      <c r="AX971" s="115" t="e">
        <f t="shared" si="363"/>
        <v>#VALUE!</v>
      </c>
      <c r="AY971" s="278" t="str">
        <f t="shared" si="364"/>
        <v/>
      </c>
      <c r="BC971" s="115" t="str">
        <f>IF(E971="","",_xlfn.XLOOKUP(E971,'Summarized Plan'!A:A,'Summarized Plan'!K:K))</f>
        <v/>
      </c>
    </row>
    <row r="972" spans="1:55" ht="14.4" customHeight="1">
      <c r="A972" s="190" t="str">
        <f>IF(L972="","",VLOOKUP(L972,'Truck Utilization'!B$3:C$300,2,FALSE))</f>
        <v/>
      </c>
      <c r="B972" s="191"/>
      <c r="C972" s="192" t="str">
        <f>IF($B972="","",VLOOKUP($B972,'DSR Attendance'!$A$3:$E$273,5,FALSE))</f>
        <v/>
      </c>
      <c r="D972" s="193"/>
      <c r="E972" s="637"/>
      <c r="F972" s="195"/>
      <c r="G972" s="195"/>
      <c r="H972" s="195"/>
      <c r="I972" s="196" t="str">
        <f>IF(E972="","",VLOOKUP(E972,'Summarized Plan'!A:B,2,0))</f>
        <v/>
      </c>
      <c r="J972" s="194"/>
      <c r="K972" s="194" t="s">
        <v>378</v>
      </c>
      <c r="L972" s="195"/>
      <c r="M972" s="194" t="str">
        <f t="shared" si="346"/>
        <v/>
      </c>
      <c r="N972" s="195" t="str">
        <f>IF(E972="","",VLOOKUP(E972,'Summarized Plan'!$A:$C,3,0))</f>
        <v/>
      </c>
      <c r="O972" s="195" t="str">
        <f>IF(E972="","",VLOOKUP(E972,'Summarized Plan'!$A:$G,7,0))</f>
        <v/>
      </c>
      <c r="P972" s="196"/>
      <c r="Q972" s="198">
        <f t="shared" si="347"/>
        <v>0</v>
      </c>
      <c r="R972" s="197" t="str">
        <f>IF($B972="","",VLOOKUP($Q972,'DSR Attendance'!$A$3:$D$179,4,FALSE))</f>
        <v/>
      </c>
      <c r="S972" s="197"/>
      <c r="T972" s="197">
        <f t="shared" si="348"/>
        <v>0</v>
      </c>
      <c r="U972" s="197">
        <f t="shared" si="349"/>
        <v>0</v>
      </c>
      <c r="V972" s="197" t="str">
        <f t="shared" si="350"/>
        <v/>
      </c>
      <c r="W972" s="197"/>
      <c r="X972" s="197" t="str">
        <f>_xlfn.IFNA(IF(L972="","",VLOOKUP(L972,'Truck Utilization'!B$3:D$147,3,FALSE)),"")</f>
        <v/>
      </c>
      <c r="Y972" s="197" t="str">
        <f>IF(X972="","",IF(E972="","",VLOOKUP(E972,'Summarized Plan'!$A:$E,5,0)))</f>
        <v/>
      </c>
      <c r="Z972" s="197">
        <f t="shared" si="351"/>
        <v>0</v>
      </c>
      <c r="AA972" s="197">
        <f t="shared" si="352"/>
        <v>0</v>
      </c>
      <c r="AB972" s="197" t="str">
        <f t="shared" si="353"/>
        <v/>
      </c>
      <c r="AC972" s="197"/>
      <c r="AD972" s="197">
        <f t="shared" si="354"/>
        <v>0</v>
      </c>
      <c r="AE972" s="197">
        <f t="shared" si="355"/>
        <v>0</v>
      </c>
      <c r="AF972" s="197" t="str">
        <f t="shared" si="356"/>
        <v/>
      </c>
      <c r="AG972" s="194"/>
      <c r="AH972" s="194"/>
      <c r="AI972" s="194"/>
      <c r="AJ972" s="193"/>
      <c r="AK972" s="199"/>
      <c r="AL972" s="194"/>
      <c r="AM972" s="115" t="e">
        <f t="shared" si="357"/>
        <v>#VALUE!</v>
      </c>
      <c r="AO972" s="11">
        <f t="shared" si="358"/>
        <v>0</v>
      </c>
      <c r="AP972" s="11" t="e">
        <f t="shared" si="359"/>
        <v>#N/A</v>
      </c>
      <c r="AQ972" s="11" t="str">
        <f t="shared" si="360"/>
        <v/>
      </c>
      <c r="AS972" s="202">
        <f t="shared" si="361"/>
        <v>0</v>
      </c>
      <c r="AT972" s="11" t="str">
        <f t="shared" si="362"/>
        <v/>
      </c>
      <c r="AW972" s="116"/>
      <c r="AX972" s="115" t="e">
        <f t="shared" si="363"/>
        <v>#VALUE!</v>
      </c>
      <c r="AY972" s="278" t="str">
        <f t="shared" si="364"/>
        <v/>
      </c>
      <c r="BC972" s="115" t="str">
        <f>IF(E972="","",_xlfn.XLOOKUP(E972,'Summarized Plan'!A:A,'Summarized Plan'!K:K))</f>
        <v/>
      </c>
    </row>
    <row r="973" spans="1:55" ht="14.4" customHeight="1">
      <c r="A973" s="190" t="str">
        <f>IF(L973="","",VLOOKUP(L973,'Truck Utilization'!B$3:C$300,2,FALSE))</f>
        <v/>
      </c>
      <c r="B973" s="191"/>
      <c r="C973" s="192" t="str">
        <f>IF($B973="","",VLOOKUP($B973,'DSR Attendance'!$A$3:$E$273,5,FALSE))</f>
        <v/>
      </c>
      <c r="D973" s="193"/>
      <c r="E973" s="637"/>
      <c r="F973" s="195"/>
      <c r="G973" s="195"/>
      <c r="H973" s="195"/>
      <c r="I973" s="196" t="str">
        <f>IF(E973="","",VLOOKUP(E973,'Summarized Plan'!A:B,2,0))</f>
        <v/>
      </c>
      <c r="J973" s="194"/>
      <c r="K973" s="194" t="s">
        <v>378</v>
      </c>
      <c r="L973" s="195"/>
      <c r="M973" s="194" t="str">
        <f t="shared" si="346"/>
        <v/>
      </c>
      <c r="N973" s="195" t="str">
        <f>IF(E973="","",VLOOKUP(E973,'Summarized Plan'!$A:$C,3,0))</f>
        <v/>
      </c>
      <c r="O973" s="195" t="str">
        <f>IF(E973="","",VLOOKUP(E973,'Summarized Plan'!$A:$G,7,0))</f>
        <v/>
      </c>
      <c r="P973" s="196"/>
      <c r="Q973" s="198">
        <f t="shared" si="347"/>
        <v>0</v>
      </c>
      <c r="R973" s="197" t="str">
        <f>IF($B973="","",VLOOKUP($Q973,'DSR Attendance'!$A$3:$D$179,4,FALSE))</f>
        <v/>
      </c>
      <c r="S973" s="197"/>
      <c r="T973" s="197">
        <f t="shared" si="348"/>
        <v>0</v>
      </c>
      <c r="U973" s="197">
        <f t="shared" si="349"/>
        <v>0</v>
      </c>
      <c r="V973" s="197" t="str">
        <f t="shared" si="350"/>
        <v/>
      </c>
      <c r="W973" s="197"/>
      <c r="X973" s="197" t="str">
        <f>_xlfn.IFNA(IF(L973="","",VLOOKUP(L973,'Truck Utilization'!B$3:D$147,3,FALSE)),"")</f>
        <v/>
      </c>
      <c r="Y973" s="197" t="str">
        <f>IF(X973="","",IF(E973="","",VLOOKUP(E973,'Summarized Plan'!$A:$E,5,0)))</f>
        <v/>
      </c>
      <c r="Z973" s="197">
        <f t="shared" si="351"/>
        <v>0</v>
      </c>
      <c r="AA973" s="197">
        <f t="shared" si="352"/>
        <v>0</v>
      </c>
      <c r="AB973" s="197" t="str">
        <f t="shared" si="353"/>
        <v/>
      </c>
      <c r="AC973" s="197"/>
      <c r="AD973" s="197">
        <f t="shared" si="354"/>
        <v>0</v>
      </c>
      <c r="AE973" s="197">
        <f t="shared" si="355"/>
        <v>0</v>
      </c>
      <c r="AF973" s="197" t="str">
        <f t="shared" si="356"/>
        <v/>
      </c>
      <c r="AG973" s="194"/>
      <c r="AH973" s="194"/>
      <c r="AI973" s="194"/>
      <c r="AJ973" s="193"/>
      <c r="AK973" s="199"/>
      <c r="AL973" s="194"/>
      <c r="AM973" s="115" t="e">
        <f t="shared" si="357"/>
        <v>#VALUE!</v>
      </c>
      <c r="AO973" s="11">
        <f t="shared" si="358"/>
        <v>0</v>
      </c>
      <c r="AP973" s="11" t="e">
        <f t="shared" si="359"/>
        <v>#N/A</v>
      </c>
      <c r="AQ973" s="11" t="str">
        <f t="shared" si="360"/>
        <v/>
      </c>
      <c r="AS973" s="202">
        <f t="shared" si="361"/>
        <v>0</v>
      </c>
      <c r="AT973" s="11" t="str">
        <f t="shared" si="362"/>
        <v/>
      </c>
      <c r="AW973" s="116"/>
      <c r="AX973" s="115" t="e">
        <f t="shared" si="363"/>
        <v>#VALUE!</v>
      </c>
      <c r="AY973" s="278" t="str">
        <f t="shared" si="364"/>
        <v/>
      </c>
      <c r="BC973" s="115" t="str">
        <f>IF(E973="","",_xlfn.XLOOKUP(E973,'Summarized Plan'!A:A,'Summarized Plan'!K:K))</f>
        <v/>
      </c>
    </row>
    <row r="974" spans="1:55" ht="14.4" customHeight="1">
      <c r="A974" s="190" t="str">
        <f>IF(L974="","",VLOOKUP(L974,'Truck Utilization'!B$3:C$300,2,FALSE))</f>
        <v/>
      </c>
      <c r="B974" s="191"/>
      <c r="C974" s="192" t="str">
        <f>IF($B974="","",VLOOKUP($B974,'DSR Attendance'!$A$3:$E$273,5,FALSE))</f>
        <v/>
      </c>
      <c r="D974" s="193"/>
      <c r="E974" s="637"/>
      <c r="F974" s="195"/>
      <c r="G974" s="195"/>
      <c r="H974" s="195"/>
      <c r="I974" s="196" t="str">
        <f>IF(E974="","",VLOOKUP(E974,'Summarized Plan'!A:B,2,0))</f>
        <v/>
      </c>
      <c r="J974" s="194"/>
      <c r="K974" s="194" t="s">
        <v>378</v>
      </c>
      <c r="L974" s="195"/>
      <c r="M974" s="194" t="str">
        <f t="shared" si="346"/>
        <v/>
      </c>
      <c r="N974" s="195" t="str">
        <f>IF(E974="","",VLOOKUP(E974,'Summarized Plan'!$A:$C,3,0))</f>
        <v/>
      </c>
      <c r="O974" s="195" t="str">
        <f>IF(E974="","",VLOOKUP(E974,'Summarized Plan'!$A:$G,7,0))</f>
        <v/>
      </c>
      <c r="P974" s="196"/>
      <c r="Q974" s="198">
        <f t="shared" si="347"/>
        <v>0</v>
      </c>
      <c r="R974" s="197" t="str">
        <f>IF($B974="","",VLOOKUP($Q974,'DSR Attendance'!$A$3:$D$179,4,FALSE))</f>
        <v/>
      </c>
      <c r="S974" s="197"/>
      <c r="T974" s="197">
        <f t="shared" si="348"/>
        <v>0</v>
      </c>
      <c r="U974" s="197">
        <f t="shared" si="349"/>
        <v>0</v>
      </c>
      <c r="V974" s="197" t="str">
        <f t="shared" si="350"/>
        <v/>
      </c>
      <c r="W974" s="197"/>
      <c r="X974" s="197" t="str">
        <f>_xlfn.IFNA(IF(L974="","",VLOOKUP(L974,'Truck Utilization'!B$3:D$147,3,FALSE)),"")</f>
        <v/>
      </c>
      <c r="Y974" s="197" t="str">
        <f>IF(X974="","",IF(E974="","",VLOOKUP(E974,'Summarized Plan'!$A:$E,5,0)))</f>
        <v/>
      </c>
      <c r="Z974" s="197">
        <f t="shared" si="351"/>
        <v>0</v>
      </c>
      <c r="AA974" s="197">
        <f t="shared" si="352"/>
        <v>0</v>
      </c>
      <c r="AB974" s="197" t="str">
        <f t="shared" si="353"/>
        <v/>
      </c>
      <c r="AC974" s="197"/>
      <c r="AD974" s="197">
        <f t="shared" si="354"/>
        <v>0</v>
      </c>
      <c r="AE974" s="197">
        <f t="shared" si="355"/>
        <v>0</v>
      </c>
      <c r="AF974" s="197" t="str">
        <f t="shared" si="356"/>
        <v/>
      </c>
      <c r="AG974" s="194"/>
      <c r="AH974" s="194"/>
      <c r="AI974" s="194"/>
      <c r="AJ974" s="193"/>
      <c r="AK974" s="199"/>
      <c r="AL974" s="194"/>
      <c r="AM974" s="115" t="e">
        <f t="shared" si="357"/>
        <v>#VALUE!</v>
      </c>
      <c r="AO974" s="11">
        <f t="shared" si="358"/>
        <v>0</v>
      </c>
      <c r="AP974" s="11" t="e">
        <f t="shared" si="359"/>
        <v>#N/A</v>
      </c>
      <c r="AQ974" s="11" t="str">
        <f t="shared" si="360"/>
        <v/>
      </c>
      <c r="AS974" s="202">
        <f t="shared" si="361"/>
        <v>0</v>
      </c>
      <c r="AT974" s="11" t="str">
        <f t="shared" si="362"/>
        <v/>
      </c>
      <c r="AW974" s="116"/>
      <c r="AX974" s="115" t="e">
        <f t="shared" si="363"/>
        <v>#VALUE!</v>
      </c>
      <c r="AY974" s="278" t="str">
        <f t="shared" si="364"/>
        <v/>
      </c>
      <c r="BC974" s="115" t="str">
        <f>IF(E974="","",_xlfn.XLOOKUP(E974,'Summarized Plan'!A:A,'Summarized Plan'!K:K))</f>
        <v/>
      </c>
    </row>
    <row r="975" spans="1:55" ht="14.4" customHeight="1">
      <c r="A975" s="190" t="str">
        <f>IF(L975="","",VLOOKUP(L975,'Truck Utilization'!B$3:C$300,2,FALSE))</f>
        <v/>
      </c>
      <c r="B975" s="191"/>
      <c r="C975" s="192" t="str">
        <f>IF($B975="","",VLOOKUP($B975,'DSR Attendance'!$A$3:$E$273,5,FALSE))</f>
        <v/>
      </c>
      <c r="D975" s="193"/>
      <c r="E975" s="637"/>
      <c r="F975" s="195"/>
      <c r="G975" s="195"/>
      <c r="H975" s="195"/>
      <c r="I975" s="196" t="str">
        <f>IF(E975="","",VLOOKUP(E975,'Summarized Plan'!A:B,2,0))</f>
        <v/>
      </c>
      <c r="J975" s="194"/>
      <c r="K975" s="194" t="s">
        <v>378</v>
      </c>
      <c r="L975" s="195"/>
      <c r="M975" s="194" t="str">
        <f t="shared" si="346"/>
        <v/>
      </c>
      <c r="N975" s="195" t="str">
        <f>IF(E975="","",VLOOKUP(E975,'Summarized Plan'!$A:$C,3,0))</f>
        <v/>
      </c>
      <c r="O975" s="195" t="str">
        <f>IF(E975="","",VLOOKUP(E975,'Summarized Plan'!$A:$G,7,0))</f>
        <v/>
      </c>
      <c r="P975" s="196"/>
      <c r="Q975" s="198">
        <f t="shared" si="347"/>
        <v>0</v>
      </c>
      <c r="R975" s="197" t="str">
        <f>IF($B975="","",VLOOKUP($Q975,'DSR Attendance'!$A$3:$D$179,4,FALSE))</f>
        <v/>
      </c>
      <c r="S975" s="197"/>
      <c r="T975" s="197">
        <f t="shared" si="348"/>
        <v>0</v>
      </c>
      <c r="U975" s="197">
        <f t="shared" si="349"/>
        <v>0</v>
      </c>
      <c r="V975" s="197" t="str">
        <f t="shared" si="350"/>
        <v/>
      </c>
      <c r="W975" s="197"/>
      <c r="X975" s="197" t="str">
        <f>_xlfn.IFNA(IF(L975="","",VLOOKUP(L975,'Truck Utilization'!B$3:D$147,3,FALSE)),"")</f>
        <v/>
      </c>
      <c r="Y975" s="197" t="str">
        <f>IF(X975="","",IF(E975="","",VLOOKUP(E975,'Summarized Plan'!$A:$E,5,0)))</f>
        <v/>
      </c>
      <c r="Z975" s="197">
        <f t="shared" si="351"/>
        <v>0</v>
      </c>
      <c r="AA975" s="197">
        <f t="shared" si="352"/>
        <v>0</v>
      </c>
      <c r="AB975" s="197" t="str">
        <f t="shared" si="353"/>
        <v/>
      </c>
      <c r="AC975" s="197"/>
      <c r="AD975" s="197">
        <f t="shared" si="354"/>
        <v>0</v>
      </c>
      <c r="AE975" s="197">
        <f t="shared" si="355"/>
        <v>0</v>
      </c>
      <c r="AF975" s="197" t="str">
        <f t="shared" si="356"/>
        <v/>
      </c>
      <c r="AG975" s="194"/>
      <c r="AH975" s="194"/>
      <c r="AI975" s="194"/>
      <c r="AJ975" s="193"/>
      <c r="AK975" s="199"/>
      <c r="AL975" s="194"/>
      <c r="AM975" s="115" t="e">
        <f t="shared" si="357"/>
        <v>#VALUE!</v>
      </c>
      <c r="AO975" s="11">
        <f t="shared" si="358"/>
        <v>0</v>
      </c>
      <c r="AP975" s="11" t="e">
        <f t="shared" si="359"/>
        <v>#N/A</v>
      </c>
      <c r="AQ975" s="11" t="str">
        <f t="shared" si="360"/>
        <v/>
      </c>
      <c r="AS975" s="202">
        <f t="shared" si="361"/>
        <v>0</v>
      </c>
      <c r="AT975" s="11" t="str">
        <f t="shared" si="362"/>
        <v/>
      </c>
      <c r="AW975" s="116"/>
      <c r="AX975" s="115" t="e">
        <f t="shared" si="363"/>
        <v>#VALUE!</v>
      </c>
      <c r="AY975" s="278" t="str">
        <f t="shared" si="364"/>
        <v/>
      </c>
      <c r="BC975" s="115" t="str">
        <f>IF(E975="","",_xlfn.XLOOKUP(E975,'Summarized Plan'!A:A,'Summarized Plan'!K:K))</f>
        <v/>
      </c>
    </row>
    <row r="976" spans="1:55" ht="14.4" customHeight="1">
      <c r="A976" s="190" t="str">
        <f>IF(L976="","",VLOOKUP(L976,'Truck Utilization'!B$3:C$300,2,FALSE))</f>
        <v/>
      </c>
      <c r="B976" s="191"/>
      <c r="C976" s="192" t="str">
        <f>IF($B976="","",VLOOKUP($B976,'DSR Attendance'!$A$3:$E$273,5,FALSE))</f>
        <v/>
      </c>
      <c r="D976" s="193"/>
      <c r="E976" s="637"/>
      <c r="F976" s="195"/>
      <c r="G976" s="195"/>
      <c r="H976" s="195"/>
      <c r="I976" s="196" t="str">
        <f>IF(E976="","",VLOOKUP(E976,'Summarized Plan'!A:B,2,0))</f>
        <v/>
      </c>
      <c r="J976" s="194"/>
      <c r="K976" s="194" t="s">
        <v>378</v>
      </c>
      <c r="L976" s="195"/>
      <c r="M976" s="194" t="str">
        <f t="shared" si="346"/>
        <v/>
      </c>
      <c r="N976" s="195" t="str">
        <f>IF(E976="","",VLOOKUP(E976,'Summarized Plan'!$A:$C,3,0))</f>
        <v/>
      </c>
      <c r="O976" s="195" t="str">
        <f>IF(E976="","",VLOOKUP(E976,'Summarized Plan'!$A:$G,7,0))</f>
        <v/>
      </c>
      <c r="P976" s="196"/>
      <c r="Q976" s="198">
        <f t="shared" si="347"/>
        <v>0</v>
      </c>
      <c r="R976" s="197" t="str">
        <f>IF($B976="","",VLOOKUP($Q976,'DSR Attendance'!$A$3:$D$179,4,FALSE))</f>
        <v/>
      </c>
      <c r="S976" s="197"/>
      <c r="T976" s="197">
        <f t="shared" si="348"/>
        <v>0</v>
      </c>
      <c r="U976" s="197">
        <f t="shared" si="349"/>
        <v>0</v>
      </c>
      <c r="V976" s="197" t="str">
        <f t="shared" si="350"/>
        <v/>
      </c>
      <c r="W976" s="197"/>
      <c r="X976" s="197" t="str">
        <f>_xlfn.IFNA(IF(L976="","",VLOOKUP(L976,'Truck Utilization'!B$3:D$147,3,FALSE)),"")</f>
        <v/>
      </c>
      <c r="Y976" s="197" t="str">
        <f>IF(X976="","",IF(E976="","",VLOOKUP(E976,'Summarized Plan'!$A:$E,5,0)))</f>
        <v/>
      </c>
      <c r="Z976" s="197">
        <f t="shared" si="351"/>
        <v>0</v>
      </c>
      <c r="AA976" s="197">
        <f t="shared" si="352"/>
        <v>0</v>
      </c>
      <c r="AB976" s="197" t="str">
        <f t="shared" si="353"/>
        <v/>
      </c>
      <c r="AC976" s="197"/>
      <c r="AD976" s="197">
        <f t="shared" si="354"/>
        <v>0</v>
      </c>
      <c r="AE976" s="197">
        <f t="shared" si="355"/>
        <v>0</v>
      </c>
      <c r="AF976" s="197" t="str">
        <f t="shared" si="356"/>
        <v/>
      </c>
      <c r="AG976" s="194"/>
      <c r="AH976" s="194"/>
      <c r="AI976" s="194"/>
      <c r="AJ976" s="193"/>
      <c r="AK976" s="199"/>
      <c r="AL976" s="194"/>
      <c r="AM976" s="115" t="e">
        <f t="shared" si="357"/>
        <v>#VALUE!</v>
      </c>
      <c r="AO976" s="11">
        <f t="shared" si="358"/>
        <v>0</v>
      </c>
      <c r="AP976" s="11" t="e">
        <f t="shared" si="359"/>
        <v>#N/A</v>
      </c>
      <c r="AQ976" s="11" t="str">
        <f t="shared" si="360"/>
        <v/>
      </c>
      <c r="AS976" s="202">
        <f t="shared" si="361"/>
        <v>0</v>
      </c>
      <c r="AT976" s="11" t="str">
        <f t="shared" si="362"/>
        <v/>
      </c>
      <c r="AW976" s="116"/>
      <c r="AX976" s="115" t="e">
        <f t="shared" si="363"/>
        <v>#VALUE!</v>
      </c>
      <c r="AY976" s="278" t="str">
        <f t="shared" si="364"/>
        <v/>
      </c>
      <c r="BC976" s="115" t="str">
        <f>IF(E976="","",_xlfn.XLOOKUP(E976,'Summarized Plan'!A:A,'Summarized Plan'!K:K))</f>
        <v/>
      </c>
    </row>
    <row r="977" spans="1:55" ht="14.4" customHeight="1">
      <c r="A977" s="190" t="str">
        <f>IF(L977="","",VLOOKUP(L977,'Truck Utilization'!B$3:C$300,2,FALSE))</f>
        <v/>
      </c>
      <c r="B977" s="191"/>
      <c r="C977" s="192" t="str">
        <f>IF($B977="","",VLOOKUP($B977,'DSR Attendance'!$A$3:$E$273,5,FALSE))</f>
        <v/>
      </c>
      <c r="D977" s="193"/>
      <c r="E977" s="637"/>
      <c r="F977" s="195"/>
      <c r="G977" s="195"/>
      <c r="H977" s="195"/>
      <c r="I977" s="196" t="str">
        <f>IF(E977="","",VLOOKUP(E977,'Summarized Plan'!A:B,2,0))</f>
        <v/>
      </c>
      <c r="J977" s="194"/>
      <c r="K977" s="194" t="s">
        <v>378</v>
      </c>
      <c r="L977" s="195"/>
      <c r="M977" s="194" t="str">
        <f t="shared" si="346"/>
        <v/>
      </c>
      <c r="N977" s="195" t="str">
        <f>IF(E977="","",VLOOKUP(E977,'Summarized Plan'!$A:$C,3,0))</f>
        <v/>
      </c>
      <c r="O977" s="195" t="str">
        <f>IF(E977="","",VLOOKUP(E977,'Summarized Plan'!$A:$G,7,0))</f>
        <v/>
      </c>
      <c r="P977" s="196"/>
      <c r="Q977" s="198">
        <f t="shared" si="347"/>
        <v>0</v>
      </c>
      <c r="R977" s="197" t="str">
        <f>IF($B977="","",VLOOKUP($Q977,'DSR Attendance'!$A$3:$D$179,4,FALSE))</f>
        <v/>
      </c>
      <c r="S977" s="197"/>
      <c r="T977" s="197">
        <f t="shared" si="348"/>
        <v>0</v>
      </c>
      <c r="U977" s="197">
        <f t="shared" si="349"/>
        <v>0</v>
      </c>
      <c r="V977" s="197" t="str">
        <f t="shared" si="350"/>
        <v/>
      </c>
      <c r="W977" s="197"/>
      <c r="X977" s="197" t="str">
        <f>_xlfn.IFNA(IF(L977="","",VLOOKUP(L977,'Truck Utilization'!B$3:D$147,3,FALSE)),"")</f>
        <v/>
      </c>
      <c r="Y977" s="197" t="str">
        <f>IF(X977="","",IF(E977="","",VLOOKUP(E977,'Summarized Plan'!$A:$E,5,0)))</f>
        <v/>
      </c>
      <c r="Z977" s="197">
        <f t="shared" si="351"/>
        <v>0</v>
      </c>
      <c r="AA977" s="197">
        <f t="shared" si="352"/>
        <v>0</v>
      </c>
      <c r="AB977" s="197" t="str">
        <f t="shared" si="353"/>
        <v/>
      </c>
      <c r="AC977" s="197"/>
      <c r="AD977" s="197">
        <f t="shared" si="354"/>
        <v>0</v>
      </c>
      <c r="AE977" s="197">
        <f t="shared" si="355"/>
        <v>0</v>
      </c>
      <c r="AF977" s="197" t="str">
        <f t="shared" si="356"/>
        <v/>
      </c>
      <c r="AG977" s="194"/>
      <c r="AH977" s="194"/>
      <c r="AI977" s="194"/>
      <c r="AJ977" s="193"/>
      <c r="AK977" s="199"/>
      <c r="AL977" s="194"/>
      <c r="AM977" s="115" t="e">
        <f t="shared" si="357"/>
        <v>#VALUE!</v>
      </c>
      <c r="AO977" s="11">
        <f t="shared" si="358"/>
        <v>0</v>
      </c>
      <c r="AP977" s="11" t="e">
        <f t="shared" si="359"/>
        <v>#N/A</v>
      </c>
      <c r="AQ977" s="11" t="str">
        <f t="shared" si="360"/>
        <v/>
      </c>
      <c r="AS977" s="202">
        <f t="shared" si="361"/>
        <v>0</v>
      </c>
      <c r="AT977" s="11" t="str">
        <f t="shared" si="362"/>
        <v/>
      </c>
      <c r="AW977" s="116"/>
      <c r="AX977" s="115" t="e">
        <f t="shared" si="363"/>
        <v>#VALUE!</v>
      </c>
      <c r="AY977" s="278" t="str">
        <f t="shared" si="364"/>
        <v/>
      </c>
      <c r="BC977" s="115" t="str">
        <f>IF(E977="","",_xlfn.XLOOKUP(E977,'Summarized Plan'!A:A,'Summarized Plan'!K:K))</f>
        <v/>
      </c>
    </row>
    <row r="978" spans="1:55" ht="14.4" customHeight="1">
      <c r="A978" s="190" t="str">
        <f>IF(L978="","",VLOOKUP(L978,'Truck Utilization'!B$3:C$300,2,FALSE))</f>
        <v/>
      </c>
      <c r="B978" s="191"/>
      <c r="C978" s="192" t="str">
        <f>IF($B978="","",VLOOKUP($B978,'DSR Attendance'!$A$3:$E$273,5,FALSE))</f>
        <v/>
      </c>
      <c r="D978" s="193"/>
      <c r="E978" s="637"/>
      <c r="F978" s="195"/>
      <c r="G978" s="195"/>
      <c r="H978" s="195"/>
      <c r="I978" s="196" t="str">
        <f>IF(E978="","",VLOOKUP(E978,'Summarized Plan'!A:B,2,0))</f>
        <v/>
      </c>
      <c r="J978" s="194"/>
      <c r="K978" s="194" t="s">
        <v>378</v>
      </c>
      <c r="L978" s="195"/>
      <c r="M978" s="194" t="str">
        <f t="shared" si="346"/>
        <v/>
      </c>
      <c r="N978" s="195" t="str">
        <f>IF(E978="","",VLOOKUP(E978,'Summarized Plan'!$A:$C,3,0))</f>
        <v/>
      </c>
      <c r="O978" s="195" t="str">
        <f>IF(E978="","",VLOOKUP(E978,'Summarized Plan'!$A:$G,7,0))</f>
        <v/>
      </c>
      <c r="P978" s="196"/>
      <c r="Q978" s="198">
        <f t="shared" si="347"/>
        <v>0</v>
      </c>
      <c r="R978" s="197" t="str">
        <f>IF($B978="","",VLOOKUP($Q978,'DSR Attendance'!$A$3:$D$179,4,FALSE))</f>
        <v/>
      </c>
      <c r="S978" s="197"/>
      <c r="T978" s="197">
        <f t="shared" si="348"/>
        <v>0</v>
      </c>
      <c r="U978" s="197">
        <f t="shared" si="349"/>
        <v>0</v>
      </c>
      <c r="V978" s="197" t="str">
        <f t="shared" si="350"/>
        <v/>
      </c>
      <c r="W978" s="197"/>
      <c r="X978" s="197" t="str">
        <f>_xlfn.IFNA(IF(L978="","",VLOOKUP(L978,'Truck Utilization'!B$3:D$147,3,FALSE)),"")</f>
        <v/>
      </c>
      <c r="Y978" s="197" t="str">
        <f>IF(X978="","",IF(E978="","",VLOOKUP(E978,'Summarized Plan'!$A:$E,5,0)))</f>
        <v/>
      </c>
      <c r="Z978" s="197">
        <f t="shared" si="351"/>
        <v>0</v>
      </c>
      <c r="AA978" s="197">
        <f t="shared" si="352"/>
        <v>0</v>
      </c>
      <c r="AB978" s="197" t="str">
        <f t="shared" si="353"/>
        <v/>
      </c>
      <c r="AC978" s="197"/>
      <c r="AD978" s="197">
        <f t="shared" si="354"/>
        <v>0</v>
      </c>
      <c r="AE978" s="197">
        <f t="shared" si="355"/>
        <v>0</v>
      </c>
      <c r="AF978" s="197" t="str">
        <f t="shared" si="356"/>
        <v/>
      </c>
      <c r="AG978" s="194"/>
      <c r="AH978" s="194"/>
      <c r="AI978" s="194"/>
      <c r="AJ978" s="193"/>
      <c r="AK978" s="199"/>
      <c r="AL978" s="194"/>
      <c r="AM978" s="115" t="e">
        <f t="shared" si="357"/>
        <v>#VALUE!</v>
      </c>
      <c r="AO978" s="11">
        <f t="shared" si="358"/>
        <v>0</v>
      </c>
      <c r="AP978" s="11" t="e">
        <f t="shared" si="359"/>
        <v>#N/A</v>
      </c>
      <c r="AQ978" s="11" t="str">
        <f t="shared" si="360"/>
        <v/>
      </c>
      <c r="AS978" s="202">
        <f t="shared" si="361"/>
        <v>0</v>
      </c>
      <c r="AT978" s="11" t="str">
        <f t="shared" si="362"/>
        <v/>
      </c>
      <c r="AW978" s="116"/>
      <c r="AX978" s="115" t="e">
        <f t="shared" si="363"/>
        <v>#VALUE!</v>
      </c>
      <c r="AY978" s="278" t="str">
        <f t="shared" si="364"/>
        <v/>
      </c>
      <c r="BC978" s="115" t="str">
        <f>IF(E978="","",_xlfn.XLOOKUP(E978,'Summarized Plan'!A:A,'Summarized Plan'!K:K))</f>
        <v/>
      </c>
    </row>
    <row r="979" spans="1:55" ht="14.4" customHeight="1">
      <c r="A979" s="190" t="str">
        <f>IF(L979="","",VLOOKUP(L979,'Truck Utilization'!B$3:C$300,2,FALSE))</f>
        <v/>
      </c>
      <c r="B979" s="191"/>
      <c r="C979" s="192" t="str">
        <f>IF($B979="","",VLOOKUP($B979,'DSR Attendance'!$A$3:$E$273,5,FALSE))</f>
        <v/>
      </c>
      <c r="D979" s="193"/>
      <c r="E979" s="637"/>
      <c r="F979" s="195"/>
      <c r="G979" s="195"/>
      <c r="H979" s="195"/>
      <c r="I979" s="196" t="str">
        <f>IF(E979="","",VLOOKUP(E979,'Summarized Plan'!A:B,2,0))</f>
        <v/>
      </c>
      <c r="J979" s="194"/>
      <c r="K979" s="194" t="s">
        <v>378</v>
      </c>
      <c r="L979" s="195"/>
      <c r="M979" s="194" t="str">
        <f t="shared" si="346"/>
        <v/>
      </c>
      <c r="N979" s="195" t="str">
        <f>IF(E979="","",VLOOKUP(E979,'Summarized Plan'!$A:$C,3,0))</f>
        <v/>
      </c>
      <c r="O979" s="195" t="str">
        <f>IF(E979="","",VLOOKUP(E979,'Summarized Plan'!$A:$G,7,0))</f>
        <v/>
      </c>
      <c r="P979" s="196"/>
      <c r="Q979" s="198">
        <f t="shared" si="347"/>
        <v>0</v>
      </c>
      <c r="R979" s="197" t="str">
        <f>IF($B979="","",VLOOKUP($Q979,'DSR Attendance'!$A$3:$D$179,4,FALSE))</f>
        <v/>
      </c>
      <c r="S979" s="197"/>
      <c r="T979" s="197">
        <f t="shared" si="348"/>
        <v>0</v>
      </c>
      <c r="U979" s="197">
        <f t="shared" si="349"/>
        <v>0</v>
      </c>
      <c r="V979" s="197" t="str">
        <f t="shared" si="350"/>
        <v/>
      </c>
      <c r="W979" s="197"/>
      <c r="X979" s="197" t="str">
        <f>_xlfn.IFNA(IF(L979="","",VLOOKUP(L979,'Truck Utilization'!B$3:D$147,3,FALSE)),"")</f>
        <v/>
      </c>
      <c r="Y979" s="197" t="str">
        <f>IF(X979="","",IF(E979="","",VLOOKUP(E979,'Summarized Plan'!$A:$E,5,0)))</f>
        <v/>
      </c>
      <c r="Z979" s="197">
        <f t="shared" si="351"/>
        <v>0</v>
      </c>
      <c r="AA979" s="197">
        <f t="shared" si="352"/>
        <v>0</v>
      </c>
      <c r="AB979" s="197" t="str">
        <f t="shared" si="353"/>
        <v/>
      </c>
      <c r="AC979" s="197"/>
      <c r="AD979" s="197">
        <f t="shared" si="354"/>
        <v>0</v>
      </c>
      <c r="AE979" s="197">
        <f t="shared" si="355"/>
        <v>0</v>
      </c>
      <c r="AF979" s="197" t="str">
        <f t="shared" si="356"/>
        <v/>
      </c>
      <c r="AG979" s="194"/>
      <c r="AH979" s="194"/>
      <c r="AI979" s="194"/>
      <c r="AJ979" s="193"/>
      <c r="AK979" s="199"/>
      <c r="AL979" s="194"/>
      <c r="AM979" s="115" t="e">
        <f t="shared" si="357"/>
        <v>#VALUE!</v>
      </c>
      <c r="AO979" s="11">
        <f t="shared" si="358"/>
        <v>0</v>
      </c>
      <c r="AP979" s="11" t="e">
        <f t="shared" si="359"/>
        <v>#N/A</v>
      </c>
      <c r="AQ979" s="11" t="str">
        <f t="shared" si="360"/>
        <v/>
      </c>
      <c r="AS979" s="202">
        <f t="shared" si="361"/>
        <v>0</v>
      </c>
      <c r="AT979" s="11" t="str">
        <f t="shared" si="362"/>
        <v/>
      </c>
      <c r="AW979" s="116"/>
      <c r="AX979" s="115" t="e">
        <f t="shared" si="363"/>
        <v>#VALUE!</v>
      </c>
      <c r="AY979" s="278" t="str">
        <f t="shared" si="364"/>
        <v/>
      </c>
      <c r="BC979" s="115" t="str">
        <f>IF(E979="","",_xlfn.XLOOKUP(E979,'Summarized Plan'!A:A,'Summarized Plan'!K:K))</f>
        <v/>
      </c>
    </row>
    <row r="980" spans="1:55" ht="14.4" customHeight="1">
      <c r="A980" s="190" t="str">
        <f>IF(L980="","",VLOOKUP(L980,'Truck Utilization'!B$3:C$300,2,FALSE))</f>
        <v/>
      </c>
      <c r="B980" s="191"/>
      <c r="C980" s="192" t="str">
        <f>IF($B980="","",VLOOKUP($B980,'DSR Attendance'!$A$3:$E$273,5,FALSE))</f>
        <v/>
      </c>
      <c r="D980" s="193"/>
      <c r="E980" s="637"/>
      <c r="F980" s="195"/>
      <c r="G980" s="195"/>
      <c r="H980" s="195"/>
      <c r="I980" s="196" t="str">
        <f>IF(E980="","",VLOOKUP(E980,'Summarized Plan'!A:B,2,0))</f>
        <v/>
      </c>
      <c r="J980" s="194"/>
      <c r="K980" s="194" t="s">
        <v>378</v>
      </c>
      <c r="L980" s="195"/>
      <c r="M980" s="194" t="str">
        <f t="shared" si="346"/>
        <v/>
      </c>
      <c r="N980" s="195" t="str">
        <f>IF(E980="","",VLOOKUP(E980,'Summarized Plan'!$A:$C,3,0))</f>
        <v/>
      </c>
      <c r="O980" s="195" t="str">
        <f>IF(E980="","",VLOOKUP(E980,'Summarized Plan'!$A:$G,7,0))</f>
        <v/>
      </c>
      <c r="P980" s="196"/>
      <c r="Q980" s="198">
        <f t="shared" si="347"/>
        <v>0</v>
      </c>
      <c r="R980" s="197" t="str">
        <f>IF($B980="","",VLOOKUP($Q980,'DSR Attendance'!$A$3:$D$179,4,FALSE))</f>
        <v/>
      </c>
      <c r="S980" s="197"/>
      <c r="T980" s="197">
        <f t="shared" si="348"/>
        <v>0</v>
      </c>
      <c r="U980" s="197">
        <f t="shared" si="349"/>
        <v>0</v>
      </c>
      <c r="V980" s="197" t="str">
        <f t="shared" si="350"/>
        <v/>
      </c>
      <c r="W980" s="197"/>
      <c r="X980" s="197" t="str">
        <f>_xlfn.IFNA(IF(L980="","",VLOOKUP(L980,'Truck Utilization'!B$3:D$147,3,FALSE)),"")</f>
        <v/>
      </c>
      <c r="Y980" s="197" t="str">
        <f>IF(X980="","",IF(E980="","",VLOOKUP(E980,'Summarized Plan'!$A:$E,5,0)))</f>
        <v/>
      </c>
      <c r="Z980" s="197">
        <f t="shared" si="351"/>
        <v>0</v>
      </c>
      <c r="AA980" s="197">
        <f t="shared" si="352"/>
        <v>0</v>
      </c>
      <c r="AB980" s="197" t="str">
        <f t="shared" si="353"/>
        <v/>
      </c>
      <c r="AC980" s="197"/>
      <c r="AD980" s="197">
        <f t="shared" si="354"/>
        <v>0</v>
      </c>
      <c r="AE980" s="197">
        <f t="shared" si="355"/>
        <v>0</v>
      </c>
      <c r="AF980" s="197" t="str">
        <f t="shared" si="356"/>
        <v/>
      </c>
      <c r="AG980" s="194"/>
      <c r="AH980" s="194"/>
      <c r="AI980" s="194"/>
      <c r="AJ980" s="193"/>
      <c r="AK980" s="199"/>
      <c r="AL980" s="194"/>
      <c r="AM980" s="115" t="e">
        <f t="shared" si="357"/>
        <v>#VALUE!</v>
      </c>
      <c r="AO980" s="11">
        <f t="shared" si="358"/>
        <v>0</v>
      </c>
      <c r="AP980" s="11" t="e">
        <f t="shared" si="359"/>
        <v>#N/A</v>
      </c>
      <c r="AQ980" s="11" t="str">
        <f t="shared" si="360"/>
        <v/>
      </c>
      <c r="AS980" s="202">
        <f t="shared" si="361"/>
        <v>0</v>
      </c>
      <c r="AT980" s="11" t="str">
        <f t="shared" si="362"/>
        <v/>
      </c>
      <c r="AW980" s="116"/>
      <c r="AX980" s="115" t="e">
        <f t="shared" si="363"/>
        <v>#VALUE!</v>
      </c>
      <c r="AY980" s="278" t="str">
        <f t="shared" si="364"/>
        <v/>
      </c>
      <c r="BC980" s="115" t="str">
        <f>IF(E980="","",_xlfn.XLOOKUP(E980,'Summarized Plan'!A:A,'Summarized Plan'!K:K))</f>
        <v/>
      </c>
    </row>
    <row r="981" spans="1:55" ht="14.4" customHeight="1">
      <c r="A981" s="190" t="str">
        <f>IF(L981="","",VLOOKUP(L981,'Truck Utilization'!B$3:C$300,2,FALSE))</f>
        <v/>
      </c>
      <c r="B981" s="191"/>
      <c r="C981" s="192" t="str">
        <f>IF($B981="","",VLOOKUP($B981,'DSR Attendance'!$A$3:$E$273,5,FALSE))</f>
        <v/>
      </c>
      <c r="D981" s="193"/>
      <c r="E981" s="637"/>
      <c r="F981" s="195"/>
      <c r="G981" s="195"/>
      <c r="H981" s="195"/>
      <c r="I981" s="196" t="str">
        <f>IF(E981="","",VLOOKUP(E981,'Summarized Plan'!A:B,2,0))</f>
        <v/>
      </c>
      <c r="J981" s="194"/>
      <c r="K981" s="194" t="s">
        <v>378</v>
      </c>
      <c r="L981" s="195"/>
      <c r="M981" s="194" t="str">
        <f t="shared" si="346"/>
        <v/>
      </c>
      <c r="N981" s="195" t="str">
        <f>IF(E981="","",VLOOKUP(E981,'Summarized Plan'!$A:$C,3,0))</f>
        <v/>
      </c>
      <c r="O981" s="195" t="str">
        <f>IF(E981="","",VLOOKUP(E981,'Summarized Plan'!$A:$G,7,0))</f>
        <v/>
      </c>
      <c r="P981" s="196"/>
      <c r="Q981" s="198">
        <f t="shared" si="347"/>
        <v>0</v>
      </c>
      <c r="R981" s="197" t="str">
        <f>IF($B981="","",VLOOKUP($Q981,'DSR Attendance'!$A$3:$D$179,4,FALSE))</f>
        <v/>
      </c>
      <c r="S981" s="197"/>
      <c r="T981" s="197">
        <f t="shared" si="348"/>
        <v>0</v>
      </c>
      <c r="U981" s="197">
        <f t="shared" si="349"/>
        <v>0</v>
      </c>
      <c r="V981" s="197" t="str">
        <f t="shared" si="350"/>
        <v/>
      </c>
      <c r="W981" s="197"/>
      <c r="X981" s="197" t="str">
        <f>_xlfn.IFNA(IF(L981="","",VLOOKUP(L981,'Truck Utilization'!B$3:D$147,3,FALSE)),"")</f>
        <v/>
      </c>
      <c r="Y981" s="197" t="str">
        <f>IF(X981="","",IF(E981="","",VLOOKUP(E981,'Summarized Plan'!$A:$E,5,0)))</f>
        <v/>
      </c>
      <c r="Z981" s="197">
        <f t="shared" si="351"/>
        <v>0</v>
      </c>
      <c r="AA981" s="197">
        <f t="shared" si="352"/>
        <v>0</v>
      </c>
      <c r="AB981" s="197" t="str">
        <f t="shared" si="353"/>
        <v/>
      </c>
      <c r="AC981" s="197"/>
      <c r="AD981" s="197">
        <f t="shared" si="354"/>
        <v>0</v>
      </c>
      <c r="AE981" s="197">
        <f t="shared" si="355"/>
        <v>0</v>
      </c>
      <c r="AF981" s="197" t="str">
        <f t="shared" si="356"/>
        <v/>
      </c>
      <c r="AG981" s="194"/>
      <c r="AH981" s="194"/>
      <c r="AI981" s="194"/>
      <c r="AJ981" s="193"/>
      <c r="AK981" s="199"/>
      <c r="AL981" s="194"/>
      <c r="AM981" s="115" t="e">
        <f t="shared" si="357"/>
        <v>#VALUE!</v>
      </c>
      <c r="AO981" s="11">
        <f t="shared" si="358"/>
        <v>0</v>
      </c>
      <c r="AP981" s="11" t="e">
        <f t="shared" si="359"/>
        <v>#N/A</v>
      </c>
      <c r="AQ981" s="11" t="str">
        <f t="shared" si="360"/>
        <v/>
      </c>
      <c r="AS981" s="202">
        <f t="shared" si="361"/>
        <v>0</v>
      </c>
      <c r="AT981" s="11" t="str">
        <f t="shared" si="362"/>
        <v/>
      </c>
      <c r="AW981" s="116"/>
      <c r="AX981" s="115" t="e">
        <f t="shared" si="363"/>
        <v>#VALUE!</v>
      </c>
      <c r="AY981" s="278" t="str">
        <f t="shared" si="364"/>
        <v/>
      </c>
      <c r="BC981" s="115" t="str">
        <f>IF(E981="","",_xlfn.XLOOKUP(E981,'Summarized Plan'!A:A,'Summarized Plan'!K:K))</f>
        <v/>
      </c>
    </row>
    <row r="982" spans="1:55" ht="14.4" customHeight="1">
      <c r="A982" s="190" t="str">
        <f>IF(L982="","",VLOOKUP(L982,'Truck Utilization'!B$3:C$300,2,FALSE))</f>
        <v/>
      </c>
      <c r="B982" s="191"/>
      <c r="C982" s="192" t="str">
        <f>IF($B982="","",VLOOKUP($B982,'DSR Attendance'!$A$3:$E$273,5,FALSE))</f>
        <v/>
      </c>
      <c r="D982" s="193"/>
      <c r="E982" s="637"/>
      <c r="F982" s="195"/>
      <c r="G982" s="195"/>
      <c r="H982" s="195"/>
      <c r="I982" s="196" t="str">
        <f>IF(E982="","",VLOOKUP(E982,'Summarized Plan'!A:B,2,0))</f>
        <v/>
      </c>
      <c r="J982" s="194"/>
      <c r="K982" s="194" t="s">
        <v>378</v>
      </c>
      <c r="L982" s="195"/>
      <c r="M982" s="194" t="str">
        <f t="shared" si="346"/>
        <v/>
      </c>
      <c r="N982" s="195" t="str">
        <f>IF(E982="","",VLOOKUP(E982,'Summarized Plan'!$A:$C,3,0))</f>
        <v/>
      </c>
      <c r="O982" s="195" t="str">
        <f>IF(E982="","",VLOOKUP(E982,'Summarized Plan'!$A:$G,7,0))</f>
        <v/>
      </c>
      <c r="P982" s="196"/>
      <c r="Q982" s="198">
        <f t="shared" si="347"/>
        <v>0</v>
      </c>
      <c r="R982" s="197" t="str">
        <f>IF($B982="","",VLOOKUP($Q982,'DSR Attendance'!$A$3:$D$179,4,FALSE))</f>
        <v/>
      </c>
      <c r="S982" s="197"/>
      <c r="T982" s="197">
        <f t="shared" si="348"/>
        <v>0</v>
      </c>
      <c r="U982" s="197">
        <f t="shared" si="349"/>
        <v>0</v>
      </c>
      <c r="V982" s="197" t="str">
        <f t="shared" si="350"/>
        <v/>
      </c>
      <c r="W982" s="197"/>
      <c r="X982" s="197" t="str">
        <f>_xlfn.IFNA(IF(L982="","",VLOOKUP(L982,'Truck Utilization'!B$3:D$147,3,FALSE)),"")</f>
        <v/>
      </c>
      <c r="Y982" s="197" t="str">
        <f>IF(X982="","",IF(E982="","",VLOOKUP(E982,'Summarized Plan'!$A:$E,5,0)))</f>
        <v/>
      </c>
      <c r="Z982" s="197">
        <f t="shared" si="351"/>
        <v>0</v>
      </c>
      <c r="AA982" s="197">
        <f t="shared" si="352"/>
        <v>0</v>
      </c>
      <c r="AB982" s="197" t="str">
        <f t="shared" si="353"/>
        <v/>
      </c>
      <c r="AC982" s="197"/>
      <c r="AD982" s="197">
        <f t="shared" si="354"/>
        <v>0</v>
      </c>
      <c r="AE982" s="197">
        <f t="shared" si="355"/>
        <v>0</v>
      </c>
      <c r="AF982" s="197" t="str">
        <f t="shared" si="356"/>
        <v/>
      </c>
      <c r="AG982" s="194"/>
      <c r="AH982" s="194"/>
      <c r="AI982" s="194"/>
      <c r="AJ982" s="193"/>
      <c r="AK982" s="199"/>
      <c r="AL982" s="194"/>
      <c r="AM982" s="115" t="e">
        <f t="shared" si="357"/>
        <v>#VALUE!</v>
      </c>
      <c r="AO982" s="11">
        <f t="shared" si="358"/>
        <v>0</v>
      </c>
      <c r="AP982" s="11" t="e">
        <f t="shared" si="359"/>
        <v>#N/A</v>
      </c>
      <c r="AQ982" s="11" t="str">
        <f t="shared" si="360"/>
        <v/>
      </c>
      <c r="AS982" s="202">
        <f t="shared" si="361"/>
        <v>0</v>
      </c>
      <c r="AT982" s="11" t="str">
        <f t="shared" si="362"/>
        <v/>
      </c>
      <c r="AW982" s="116"/>
      <c r="AX982" s="115" t="e">
        <f t="shared" si="363"/>
        <v>#VALUE!</v>
      </c>
      <c r="AY982" s="278" t="str">
        <f t="shared" si="364"/>
        <v/>
      </c>
      <c r="BC982" s="115" t="str">
        <f>IF(E982="","",_xlfn.XLOOKUP(E982,'Summarized Plan'!A:A,'Summarized Plan'!K:K))</f>
        <v/>
      </c>
    </row>
    <row r="983" spans="1:55" ht="14.4" customHeight="1">
      <c r="A983" s="190" t="str">
        <f>IF(L983="","",VLOOKUP(L983,'Truck Utilization'!B$3:C$300,2,FALSE))</f>
        <v/>
      </c>
      <c r="B983" s="191"/>
      <c r="C983" s="192" t="str">
        <f>IF($B983="","",VLOOKUP($B983,'DSR Attendance'!$A$3:$E$273,5,FALSE))</f>
        <v/>
      </c>
      <c r="D983" s="193"/>
      <c r="E983" s="637"/>
      <c r="F983" s="195"/>
      <c r="G983" s="195"/>
      <c r="H983" s="195"/>
      <c r="I983" s="196" t="str">
        <f>IF(E983="","",VLOOKUP(E983,'Summarized Plan'!A:B,2,0))</f>
        <v/>
      </c>
      <c r="J983" s="194"/>
      <c r="K983" s="194" t="s">
        <v>378</v>
      </c>
      <c r="L983" s="195"/>
      <c r="M983" s="194" t="str">
        <f t="shared" si="346"/>
        <v/>
      </c>
      <c r="N983" s="195" t="str">
        <f>IF(E983="","",VLOOKUP(E983,'Summarized Plan'!$A:$C,3,0))</f>
        <v/>
      </c>
      <c r="O983" s="195" t="str">
        <f>IF(E983="","",VLOOKUP(E983,'Summarized Plan'!$A:$G,7,0))</f>
        <v/>
      </c>
      <c r="P983" s="196"/>
      <c r="Q983" s="198">
        <f t="shared" si="347"/>
        <v>0</v>
      </c>
      <c r="R983" s="197" t="str">
        <f>IF($B983="","",VLOOKUP($Q983,'DSR Attendance'!$A$3:$D$179,4,FALSE))</f>
        <v/>
      </c>
      <c r="S983" s="197"/>
      <c r="T983" s="197">
        <f t="shared" si="348"/>
        <v>0</v>
      </c>
      <c r="U983" s="197">
        <f t="shared" si="349"/>
        <v>0</v>
      </c>
      <c r="V983" s="197" t="str">
        <f t="shared" si="350"/>
        <v/>
      </c>
      <c r="W983" s="197"/>
      <c r="X983" s="197" t="str">
        <f>_xlfn.IFNA(IF(L983="","",VLOOKUP(L983,'Truck Utilization'!B$3:D$147,3,FALSE)),"")</f>
        <v/>
      </c>
      <c r="Y983" s="197" t="str">
        <f>IF(X983="","",IF(E983="","",VLOOKUP(E983,'Summarized Plan'!$A:$E,5,0)))</f>
        <v/>
      </c>
      <c r="Z983" s="197">
        <f t="shared" si="351"/>
        <v>0</v>
      </c>
      <c r="AA983" s="197">
        <f t="shared" si="352"/>
        <v>0</v>
      </c>
      <c r="AB983" s="197" t="str">
        <f t="shared" si="353"/>
        <v/>
      </c>
      <c r="AC983" s="197"/>
      <c r="AD983" s="197">
        <f t="shared" si="354"/>
        <v>0</v>
      </c>
      <c r="AE983" s="197">
        <f t="shared" si="355"/>
        <v>0</v>
      </c>
      <c r="AF983" s="197" t="str">
        <f t="shared" si="356"/>
        <v/>
      </c>
      <c r="AG983" s="194"/>
      <c r="AH983" s="194"/>
      <c r="AI983" s="194"/>
      <c r="AJ983" s="193"/>
      <c r="AK983" s="199"/>
      <c r="AL983" s="194"/>
      <c r="AM983" s="115" t="e">
        <f t="shared" si="357"/>
        <v>#VALUE!</v>
      </c>
      <c r="AO983" s="11">
        <f t="shared" si="358"/>
        <v>0</v>
      </c>
      <c r="AP983" s="11" t="e">
        <f t="shared" si="359"/>
        <v>#N/A</v>
      </c>
      <c r="AQ983" s="11" t="str">
        <f t="shared" si="360"/>
        <v/>
      </c>
      <c r="AS983" s="202">
        <f t="shared" si="361"/>
        <v>0</v>
      </c>
      <c r="AT983" s="11" t="str">
        <f t="shared" si="362"/>
        <v/>
      </c>
      <c r="AW983" s="116"/>
      <c r="AX983" s="115" t="e">
        <f t="shared" si="363"/>
        <v>#VALUE!</v>
      </c>
      <c r="AY983" s="278" t="str">
        <f t="shared" si="364"/>
        <v/>
      </c>
      <c r="BC983" s="115" t="str">
        <f>IF(E983="","",_xlfn.XLOOKUP(E983,'Summarized Plan'!A:A,'Summarized Plan'!K:K))</f>
        <v/>
      </c>
    </row>
    <row r="984" spans="1:55" ht="14.4" customHeight="1">
      <c r="A984" s="190" t="str">
        <f>IF(L984="","",VLOOKUP(L984,'Truck Utilization'!B$3:C$300,2,FALSE))</f>
        <v/>
      </c>
      <c r="B984" s="191"/>
      <c r="C984" s="192" t="str">
        <f>IF($B984="","",VLOOKUP($B984,'DSR Attendance'!$A$3:$E$273,5,FALSE))</f>
        <v/>
      </c>
      <c r="D984" s="193"/>
      <c r="E984" s="637"/>
      <c r="F984" s="195"/>
      <c r="G984" s="195"/>
      <c r="H984" s="195"/>
      <c r="I984" s="196" t="str">
        <f>IF(E984="","",VLOOKUP(E984,'Summarized Plan'!A:B,2,0))</f>
        <v/>
      </c>
      <c r="J984" s="194"/>
      <c r="K984" s="194" t="s">
        <v>378</v>
      </c>
      <c r="L984" s="195"/>
      <c r="M984" s="194" t="str">
        <f t="shared" si="346"/>
        <v/>
      </c>
      <c r="N984" s="195" t="str">
        <f>IF(E984="","",VLOOKUP(E984,'Summarized Plan'!$A:$C,3,0))</f>
        <v/>
      </c>
      <c r="O984" s="195" t="str">
        <f>IF(E984="","",VLOOKUP(E984,'Summarized Plan'!$A:$G,7,0))</f>
        <v/>
      </c>
      <c r="P984" s="196"/>
      <c r="Q984" s="198">
        <f t="shared" si="347"/>
        <v>0</v>
      </c>
      <c r="R984" s="197" t="str">
        <f>IF($B984="","",VLOOKUP($Q984,'DSR Attendance'!$A$3:$D$179,4,FALSE))</f>
        <v/>
      </c>
      <c r="S984" s="197"/>
      <c r="T984" s="197">
        <f t="shared" si="348"/>
        <v>0</v>
      </c>
      <c r="U984" s="197">
        <f t="shared" si="349"/>
        <v>0</v>
      </c>
      <c r="V984" s="197" t="str">
        <f t="shared" si="350"/>
        <v/>
      </c>
      <c r="W984" s="197"/>
      <c r="X984" s="197" t="str">
        <f>_xlfn.IFNA(IF(L984="","",VLOOKUP(L984,'Truck Utilization'!B$3:D$147,3,FALSE)),"")</f>
        <v/>
      </c>
      <c r="Y984" s="197" t="str">
        <f>IF(X984="","",IF(E984="","",VLOOKUP(E984,'Summarized Plan'!$A:$E,5,0)))</f>
        <v/>
      </c>
      <c r="Z984" s="197">
        <f t="shared" si="351"/>
        <v>0</v>
      </c>
      <c r="AA984" s="197">
        <f t="shared" si="352"/>
        <v>0</v>
      </c>
      <c r="AB984" s="197" t="str">
        <f t="shared" si="353"/>
        <v/>
      </c>
      <c r="AC984" s="197"/>
      <c r="AD984" s="197">
        <f t="shared" si="354"/>
        <v>0</v>
      </c>
      <c r="AE984" s="197">
        <f t="shared" si="355"/>
        <v>0</v>
      </c>
      <c r="AF984" s="197" t="str">
        <f t="shared" si="356"/>
        <v/>
      </c>
      <c r="AG984" s="194"/>
      <c r="AH984" s="194"/>
      <c r="AI984" s="194"/>
      <c r="AJ984" s="193"/>
      <c r="AK984" s="199"/>
      <c r="AL984" s="194"/>
      <c r="AM984" s="115" t="e">
        <f t="shared" si="357"/>
        <v>#VALUE!</v>
      </c>
      <c r="AO984" s="11">
        <f t="shared" si="358"/>
        <v>0</v>
      </c>
      <c r="AP984" s="11" t="e">
        <f t="shared" si="359"/>
        <v>#N/A</v>
      </c>
      <c r="AQ984" s="11" t="str">
        <f t="shared" si="360"/>
        <v/>
      </c>
      <c r="AS984" s="202">
        <f t="shared" si="361"/>
        <v>0</v>
      </c>
      <c r="AT984" s="11" t="str">
        <f t="shared" si="362"/>
        <v/>
      </c>
      <c r="AW984" s="116"/>
      <c r="AX984" s="115" t="e">
        <f t="shared" si="363"/>
        <v>#VALUE!</v>
      </c>
      <c r="AY984" s="278" t="str">
        <f t="shared" si="364"/>
        <v/>
      </c>
      <c r="BC984" s="115" t="str">
        <f>IF(E984="","",_xlfn.XLOOKUP(E984,'Summarized Plan'!A:A,'Summarized Plan'!K:K))</f>
        <v/>
      </c>
    </row>
    <row r="985" spans="1:55" ht="14.4" customHeight="1">
      <c r="A985" s="190" t="str">
        <f>IF(L985="","",VLOOKUP(L985,'Truck Utilization'!B$3:C$300,2,FALSE))</f>
        <v/>
      </c>
      <c r="B985" s="191"/>
      <c r="C985" s="192" t="str">
        <f>IF($B985="","",VLOOKUP($B985,'DSR Attendance'!$A$3:$E$273,5,FALSE))</f>
        <v/>
      </c>
      <c r="D985" s="193"/>
      <c r="E985" s="637"/>
      <c r="F985" s="195"/>
      <c r="G985" s="195"/>
      <c r="H985" s="195"/>
      <c r="I985" s="196" t="str">
        <f>IF(E985="","",VLOOKUP(E985,'Summarized Plan'!A:B,2,0))</f>
        <v/>
      </c>
      <c r="J985" s="194"/>
      <c r="K985" s="194" t="s">
        <v>378</v>
      </c>
      <c r="L985" s="195"/>
      <c r="M985" s="194" t="str">
        <f t="shared" si="346"/>
        <v/>
      </c>
      <c r="N985" s="195" t="str">
        <f>IF(E985="","",VLOOKUP(E985,'Summarized Plan'!$A:$C,3,0))</f>
        <v/>
      </c>
      <c r="O985" s="195" t="str">
        <f>IF(E985="","",VLOOKUP(E985,'Summarized Plan'!$A:$G,7,0))</f>
        <v/>
      </c>
      <c r="P985" s="196"/>
      <c r="Q985" s="198">
        <f t="shared" si="347"/>
        <v>0</v>
      </c>
      <c r="R985" s="197" t="str">
        <f>IF($B985="","",VLOOKUP($Q985,'DSR Attendance'!$A$3:$D$179,4,FALSE))</f>
        <v/>
      </c>
      <c r="S985" s="197"/>
      <c r="T985" s="197">
        <f t="shared" si="348"/>
        <v>0</v>
      </c>
      <c r="U985" s="197">
        <f t="shared" si="349"/>
        <v>0</v>
      </c>
      <c r="V985" s="197" t="str">
        <f t="shared" si="350"/>
        <v/>
      </c>
      <c r="W985" s="197"/>
      <c r="X985" s="197" t="str">
        <f>_xlfn.IFNA(IF(L985="","",VLOOKUP(L985,'Truck Utilization'!B$3:D$147,3,FALSE)),"")</f>
        <v/>
      </c>
      <c r="Y985" s="197" t="str">
        <f>IF(X985="","",IF(E985="","",VLOOKUP(E985,'Summarized Plan'!$A:$E,5,0)))</f>
        <v/>
      </c>
      <c r="Z985" s="197">
        <f t="shared" si="351"/>
        <v>0</v>
      </c>
      <c r="AA985" s="197">
        <f t="shared" si="352"/>
        <v>0</v>
      </c>
      <c r="AB985" s="197" t="str">
        <f t="shared" si="353"/>
        <v/>
      </c>
      <c r="AC985" s="197"/>
      <c r="AD985" s="197">
        <f t="shared" si="354"/>
        <v>0</v>
      </c>
      <c r="AE985" s="197">
        <f t="shared" si="355"/>
        <v>0</v>
      </c>
      <c r="AF985" s="197" t="str">
        <f t="shared" si="356"/>
        <v/>
      </c>
      <c r="AG985" s="194"/>
      <c r="AH985" s="194"/>
      <c r="AI985" s="194"/>
      <c r="AJ985" s="193"/>
      <c r="AK985" s="199"/>
      <c r="AL985" s="194"/>
      <c r="AM985" s="115" t="e">
        <f t="shared" si="357"/>
        <v>#VALUE!</v>
      </c>
      <c r="AO985" s="11">
        <f t="shared" si="358"/>
        <v>0</v>
      </c>
      <c r="AP985" s="11" t="e">
        <f t="shared" si="359"/>
        <v>#N/A</v>
      </c>
      <c r="AQ985" s="11" t="str">
        <f t="shared" si="360"/>
        <v/>
      </c>
      <c r="AS985" s="202">
        <f t="shared" si="361"/>
        <v>0</v>
      </c>
      <c r="AT985" s="11" t="str">
        <f t="shared" si="362"/>
        <v/>
      </c>
      <c r="AW985" s="116"/>
      <c r="AX985" s="115" t="e">
        <f t="shared" si="363"/>
        <v>#VALUE!</v>
      </c>
      <c r="AY985" s="278" t="str">
        <f t="shared" si="364"/>
        <v/>
      </c>
      <c r="BC985" s="115" t="str">
        <f>IF(E985="","",_xlfn.XLOOKUP(E985,'Summarized Plan'!A:A,'Summarized Plan'!K:K))</f>
        <v/>
      </c>
    </row>
    <row r="986" spans="1:55" ht="14.4" customHeight="1">
      <c r="A986" s="190" t="str">
        <f>IF(L986="","",VLOOKUP(L986,'Truck Utilization'!B$3:C$300,2,FALSE))</f>
        <v/>
      </c>
      <c r="B986" s="191"/>
      <c r="C986" s="192" t="str">
        <f>IF($B986="","",VLOOKUP($B986,'DSR Attendance'!$A$3:$E$273,5,FALSE))</f>
        <v/>
      </c>
      <c r="D986" s="193"/>
      <c r="E986" s="637"/>
      <c r="F986" s="195"/>
      <c r="G986" s="195"/>
      <c r="H986" s="195"/>
      <c r="I986" s="196" t="str">
        <f>IF(E986="","",VLOOKUP(E986,'Summarized Plan'!A:B,2,0))</f>
        <v/>
      </c>
      <c r="J986" s="194"/>
      <c r="K986" s="194" t="s">
        <v>378</v>
      </c>
      <c r="L986" s="195"/>
      <c r="M986" s="194" t="str">
        <f t="shared" si="346"/>
        <v/>
      </c>
      <c r="N986" s="195" t="str">
        <f>IF(E986="","",VLOOKUP(E986,'Summarized Plan'!$A:$C,3,0))</f>
        <v/>
      </c>
      <c r="O986" s="195" t="str">
        <f>IF(E986="","",VLOOKUP(E986,'Summarized Plan'!$A:$G,7,0))</f>
        <v/>
      </c>
      <c r="P986" s="196"/>
      <c r="Q986" s="198">
        <f t="shared" si="347"/>
        <v>0</v>
      </c>
      <c r="R986" s="197" t="str">
        <f>IF($B986="","",VLOOKUP($Q986,'DSR Attendance'!$A$3:$D$179,4,FALSE))</f>
        <v/>
      </c>
      <c r="S986" s="197"/>
      <c r="T986" s="197">
        <f t="shared" si="348"/>
        <v>0</v>
      </c>
      <c r="U986" s="197">
        <f t="shared" si="349"/>
        <v>0</v>
      </c>
      <c r="V986" s="197" t="str">
        <f t="shared" si="350"/>
        <v/>
      </c>
      <c r="W986" s="197"/>
      <c r="X986" s="197" t="str">
        <f>_xlfn.IFNA(IF(L986="","",VLOOKUP(L986,'Truck Utilization'!B$3:D$147,3,FALSE)),"")</f>
        <v/>
      </c>
      <c r="Y986" s="197" t="str">
        <f>IF(X986="","",IF(E986="","",VLOOKUP(E986,'Summarized Plan'!$A:$E,5,0)))</f>
        <v/>
      </c>
      <c r="Z986" s="197">
        <f t="shared" si="351"/>
        <v>0</v>
      </c>
      <c r="AA986" s="197">
        <f t="shared" si="352"/>
        <v>0</v>
      </c>
      <c r="AB986" s="197" t="str">
        <f t="shared" si="353"/>
        <v/>
      </c>
      <c r="AC986" s="197"/>
      <c r="AD986" s="197">
        <f t="shared" si="354"/>
        <v>0</v>
      </c>
      <c r="AE986" s="197">
        <f t="shared" si="355"/>
        <v>0</v>
      </c>
      <c r="AF986" s="197" t="str">
        <f t="shared" si="356"/>
        <v/>
      </c>
      <c r="AG986" s="194"/>
      <c r="AH986" s="194"/>
      <c r="AI986" s="194"/>
      <c r="AJ986" s="193"/>
      <c r="AK986" s="199"/>
      <c r="AL986" s="194"/>
      <c r="AM986" s="115" t="e">
        <f t="shared" si="357"/>
        <v>#VALUE!</v>
      </c>
      <c r="AO986" s="11">
        <f t="shared" si="358"/>
        <v>0</v>
      </c>
      <c r="AP986" s="11" t="e">
        <f t="shared" si="359"/>
        <v>#N/A</v>
      </c>
      <c r="AQ986" s="11" t="str">
        <f t="shared" si="360"/>
        <v/>
      </c>
      <c r="AS986" s="202">
        <f t="shared" si="361"/>
        <v>0</v>
      </c>
      <c r="AT986" s="11" t="str">
        <f t="shared" si="362"/>
        <v/>
      </c>
      <c r="AW986" s="116"/>
      <c r="AX986" s="115" t="e">
        <f t="shared" si="363"/>
        <v>#VALUE!</v>
      </c>
      <c r="AY986" s="278" t="str">
        <f t="shared" si="364"/>
        <v/>
      </c>
      <c r="BC986" s="115" t="str">
        <f>IF(E986="","",_xlfn.XLOOKUP(E986,'Summarized Plan'!A:A,'Summarized Plan'!K:K))</f>
        <v/>
      </c>
    </row>
    <row r="987" spans="1:55" ht="14.4" customHeight="1">
      <c r="A987" s="190" t="str">
        <f>IF(L987="","",VLOOKUP(L987,'Truck Utilization'!B$3:C$300,2,FALSE))</f>
        <v/>
      </c>
      <c r="B987" s="191"/>
      <c r="C987" s="192" t="str">
        <f>IF($B987="","",VLOOKUP($B987,'DSR Attendance'!$A$3:$E$273,5,FALSE))</f>
        <v/>
      </c>
      <c r="D987" s="193"/>
      <c r="E987" s="637"/>
      <c r="F987" s="195"/>
      <c r="G987" s="195"/>
      <c r="H987" s="195"/>
      <c r="I987" s="196" t="str">
        <f>IF(E987="","",VLOOKUP(E987,'Summarized Plan'!A:B,2,0))</f>
        <v/>
      </c>
      <c r="J987" s="194"/>
      <c r="K987" s="194" t="s">
        <v>378</v>
      </c>
      <c r="L987" s="195"/>
      <c r="M987" s="194" t="str">
        <f t="shared" si="346"/>
        <v/>
      </c>
      <c r="N987" s="195" t="str">
        <f>IF(E987="","",VLOOKUP(E987,'Summarized Plan'!$A:$C,3,0))</f>
        <v/>
      </c>
      <c r="O987" s="195" t="str">
        <f>IF(E987="","",VLOOKUP(E987,'Summarized Plan'!$A:$G,7,0))</f>
        <v/>
      </c>
      <c r="P987" s="196"/>
      <c r="Q987" s="198">
        <f t="shared" si="347"/>
        <v>0</v>
      </c>
      <c r="R987" s="197" t="str">
        <f>IF($B987="","",VLOOKUP($Q987,'DSR Attendance'!$A$3:$D$179,4,FALSE))</f>
        <v/>
      </c>
      <c r="S987" s="197"/>
      <c r="T987" s="197">
        <f t="shared" si="348"/>
        <v>0</v>
      </c>
      <c r="U987" s="197">
        <f t="shared" si="349"/>
        <v>0</v>
      </c>
      <c r="V987" s="197" t="str">
        <f t="shared" si="350"/>
        <v/>
      </c>
      <c r="W987" s="197"/>
      <c r="X987" s="197" t="str">
        <f>_xlfn.IFNA(IF(L987="","",VLOOKUP(L987,'Truck Utilization'!B$3:D$147,3,FALSE)),"")</f>
        <v/>
      </c>
      <c r="Y987" s="197" t="str">
        <f>IF(X987="","",IF(E987="","",VLOOKUP(E987,'Summarized Plan'!$A:$E,5,0)))</f>
        <v/>
      </c>
      <c r="Z987" s="197">
        <f t="shared" si="351"/>
        <v>0</v>
      </c>
      <c r="AA987" s="197">
        <f t="shared" si="352"/>
        <v>0</v>
      </c>
      <c r="AB987" s="197" t="str">
        <f t="shared" si="353"/>
        <v/>
      </c>
      <c r="AC987" s="197"/>
      <c r="AD987" s="197">
        <f t="shared" si="354"/>
        <v>0</v>
      </c>
      <c r="AE987" s="197">
        <f t="shared" si="355"/>
        <v>0</v>
      </c>
      <c r="AF987" s="197" t="str">
        <f t="shared" si="356"/>
        <v/>
      </c>
      <c r="AG987" s="194"/>
      <c r="AH987" s="194"/>
      <c r="AI987" s="194"/>
      <c r="AJ987" s="193"/>
      <c r="AK987" s="199"/>
      <c r="AL987" s="194"/>
      <c r="AM987" s="115" t="e">
        <f t="shared" si="357"/>
        <v>#VALUE!</v>
      </c>
      <c r="AO987" s="11">
        <f t="shared" si="358"/>
        <v>0</v>
      </c>
      <c r="AP987" s="11" t="e">
        <f t="shared" si="359"/>
        <v>#N/A</v>
      </c>
      <c r="AQ987" s="11" t="str">
        <f t="shared" si="360"/>
        <v/>
      </c>
      <c r="AS987" s="202">
        <f t="shared" si="361"/>
        <v>0</v>
      </c>
      <c r="AT987" s="11" t="str">
        <f t="shared" si="362"/>
        <v/>
      </c>
      <c r="AW987" s="116"/>
      <c r="AX987" s="115" t="e">
        <f t="shared" si="363"/>
        <v>#VALUE!</v>
      </c>
      <c r="AY987" s="278" t="str">
        <f t="shared" si="364"/>
        <v/>
      </c>
      <c r="BC987" s="115" t="str">
        <f>IF(E987="","",_xlfn.XLOOKUP(E987,'Summarized Plan'!A:A,'Summarized Plan'!K:K))</f>
        <v/>
      </c>
    </row>
    <row r="988" spans="1:55" ht="14.4" customHeight="1">
      <c r="A988" s="190" t="str">
        <f>IF(L988="","",VLOOKUP(L988,'Truck Utilization'!B$3:C$300,2,FALSE))</f>
        <v/>
      </c>
      <c r="B988" s="191"/>
      <c r="C988" s="192" t="str">
        <f>IF($B988="","",VLOOKUP($B988,'DSR Attendance'!$A$3:$E$273,5,FALSE))</f>
        <v/>
      </c>
      <c r="D988" s="193"/>
      <c r="E988" s="637"/>
      <c r="F988" s="195"/>
      <c r="G988" s="195"/>
      <c r="H988" s="195"/>
      <c r="I988" s="196" t="str">
        <f>IF(E988="","",VLOOKUP(E988,'Summarized Plan'!A:B,2,0))</f>
        <v/>
      </c>
      <c r="J988" s="194"/>
      <c r="K988" s="194" t="s">
        <v>378</v>
      </c>
      <c r="L988" s="195"/>
      <c r="M988" s="194" t="str">
        <f t="shared" si="346"/>
        <v/>
      </c>
      <c r="N988" s="195" t="str">
        <f>IF(E988="","",VLOOKUP(E988,'Summarized Plan'!$A:$C,3,0))</f>
        <v/>
      </c>
      <c r="O988" s="195" t="str">
        <f>IF(E988="","",VLOOKUP(E988,'Summarized Plan'!$A:$G,7,0))</f>
        <v/>
      </c>
      <c r="P988" s="196"/>
      <c r="Q988" s="198">
        <f t="shared" si="347"/>
        <v>0</v>
      </c>
      <c r="R988" s="197" t="str">
        <f>IF($B988="","",VLOOKUP($Q988,'DSR Attendance'!$A$3:$D$179,4,FALSE))</f>
        <v/>
      </c>
      <c r="S988" s="197"/>
      <c r="T988" s="197">
        <f t="shared" si="348"/>
        <v>0</v>
      </c>
      <c r="U988" s="197">
        <f t="shared" si="349"/>
        <v>0</v>
      </c>
      <c r="V988" s="197" t="str">
        <f t="shared" si="350"/>
        <v/>
      </c>
      <c r="W988" s="197"/>
      <c r="X988" s="197" t="str">
        <f>_xlfn.IFNA(IF(L988="","",VLOOKUP(L988,'Truck Utilization'!B$3:D$147,3,FALSE)),"")</f>
        <v/>
      </c>
      <c r="Y988" s="197" t="str">
        <f>IF(X988="","",IF(E988="","",VLOOKUP(E988,'Summarized Plan'!$A:$E,5,0)))</f>
        <v/>
      </c>
      <c r="Z988" s="197">
        <f t="shared" si="351"/>
        <v>0</v>
      </c>
      <c r="AA988" s="197">
        <f t="shared" si="352"/>
        <v>0</v>
      </c>
      <c r="AB988" s="197" t="str">
        <f t="shared" si="353"/>
        <v/>
      </c>
      <c r="AC988" s="197"/>
      <c r="AD988" s="197">
        <f t="shared" si="354"/>
        <v>0</v>
      </c>
      <c r="AE988" s="197">
        <f t="shared" si="355"/>
        <v>0</v>
      </c>
      <c r="AF988" s="197" t="str">
        <f t="shared" si="356"/>
        <v/>
      </c>
      <c r="AG988" s="194"/>
      <c r="AH988" s="194"/>
      <c r="AI988" s="194"/>
      <c r="AJ988" s="193"/>
      <c r="AK988" s="199"/>
      <c r="AL988" s="194"/>
      <c r="AM988" s="115" t="e">
        <f t="shared" si="357"/>
        <v>#VALUE!</v>
      </c>
      <c r="AO988" s="11">
        <f t="shared" si="358"/>
        <v>0</v>
      </c>
      <c r="AP988" s="11" t="e">
        <f t="shared" si="359"/>
        <v>#N/A</v>
      </c>
      <c r="AQ988" s="11" t="str">
        <f t="shared" si="360"/>
        <v/>
      </c>
      <c r="AS988" s="202">
        <f t="shared" si="361"/>
        <v>0</v>
      </c>
      <c r="AT988" s="11" t="str">
        <f t="shared" si="362"/>
        <v/>
      </c>
      <c r="AW988" s="116"/>
      <c r="AX988" s="115" t="e">
        <f t="shared" si="363"/>
        <v>#VALUE!</v>
      </c>
      <c r="AY988" s="278" t="str">
        <f t="shared" si="364"/>
        <v/>
      </c>
      <c r="BC988" s="115" t="str">
        <f>IF(E988="","",_xlfn.XLOOKUP(E988,'Summarized Plan'!A:A,'Summarized Plan'!K:K))</f>
        <v/>
      </c>
    </row>
    <row r="989" spans="1:55" ht="14.4" customHeight="1">
      <c r="A989" s="190" t="str">
        <f>IF(L989="","",VLOOKUP(L989,'Truck Utilization'!B$3:C$300,2,FALSE))</f>
        <v/>
      </c>
      <c r="B989" s="191"/>
      <c r="C989" s="192" t="str">
        <f>IF($B989="","",VLOOKUP($B989,'DSR Attendance'!$A$3:$E$273,5,FALSE))</f>
        <v/>
      </c>
      <c r="D989" s="193"/>
      <c r="E989" s="637"/>
      <c r="F989" s="195"/>
      <c r="G989" s="195"/>
      <c r="H989" s="195"/>
      <c r="I989" s="196" t="str">
        <f>IF(E989="","",VLOOKUP(E989,'Summarized Plan'!A:B,2,0))</f>
        <v/>
      </c>
      <c r="J989" s="194"/>
      <c r="K989" s="194" t="s">
        <v>378</v>
      </c>
      <c r="L989" s="195"/>
      <c r="M989" s="194" t="str">
        <f t="shared" si="346"/>
        <v/>
      </c>
      <c r="N989" s="195" t="str">
        <f>IF(E989="","",VLOOKUP(E989,'Summarized Plan'!$A:$C,3,0))</f>
        <v/>
      </c>
      <c r="O989" s="195" t="str">
        <f>IF(E989="","",VLOOKUP(E989,'Summarized Plan'!$A:$G,7,0))</f>
        <v/>
      </c>
      <c r="P989" s="196"/>
      <c r="Q989" s="198">
        <f t="shared" si="347"/>
        <v>0</v>
      </c>
      <c r="R989" s="197" t="str">
        <f>IF($B989="","",VLOOKUP($Q989,'DSR Attendance'!$A$3:$D$179,4,FALSE))</f>
        <v/>
      </c>
      <c r="S989" s="197"/>
      <c r="T989" s="197">
        <f t="shared" si="348"/>
        <v>0</v>
      </c>
      <c r="U989" s="197">
        <f t="shared" si="349"/>
        <v>0</v>
      </c>
      <c r="V989" s="197" t="str">
        <f t="shared" si="350"/>
        <v/>
      </c>
      <c r="W989" s="197"/>
      <c r="X989" s="197" t="str">
        <f>_xlfn.IFNA(IF(L989="","",VLOOKUP(L989,'Truck Utilization'!B$3:D$147,3,FALSE)),"")</f>
        <v/>
      </c>
      <c r="Y989" s="197" t="str">
        <f>IF(X989="","",IF(E989="","",VLOOKUP(E989,'Summarized Plan'!$A:$E,5,0)))</f>
        <v/>
      </c>
      <c r="Z989" s="197">
        <f t="shared" si="351"/>
        <v>0</v>
      </c>
      <c r="AA989" s="197">
        <f t="shared" si="352"/>
        <v>0</v>
      </c>
      <c r="AB989" s="197" t="str">
        <f t="shared" si="353"/>
        <v/>
      </c>
      <c r="AC989" s="197"/>
      <c r="AD989" s="197">
        <f t="shared" si="354"/>
        <v>0</v>
      </c>
      <c r="AE989" s="197">
        <f t="shared" si="355"/>
        <v>0</v>
      </c>
      <c r="AF989" s="197" t="str">
        <f t="shared" si="356"/>
        <v/>
      </c>
      <c r="AG989" s="194"/>
      <c r="AH989" s="194"/>
      <c r="AI989" s="194"/>
      <c r="AJ989" s="193"/>
      <c r="AK989" s="199"/>
      <c r="AL989" s="194"/>
      <c r="AM989" s="115" t="e">
        <f t="shared" si="357"/>
        <v>#VALUE!</v>
      </c>
      <c r="AO989" s="11">
        <f t="shared" si="358"/>
        <v>0</v>
      </c>
      <c r="AP989" s="11" t="e">
        <f t="shared" si="359"/>
        <v>#N/A</v>
      </c>
      <c r="AQ989" s="11" t="str">
        <f t="shared" si="360"/>
        <v/>
      </c>
      <c r="AS989" s="202">
        <f t="shared" si="361"/>
        <v>0</v>
      </c>
      <c r="AT989" s="11" t="str">
        <f t="shared" si="362"/>
        <v/>
      </c>
      <c r="AW989" s="116"/>
      <c r="AX989" s="115" t="e">
        <f t="shared" si="363"/>
        <v>#VALUE!</v>
      </c>
      <c r="AY989" s="278" t="str">
        <f t="shared" si="364"/>
        <v/>
      </c>
      <c r="BC989" s="115" t="str">
        <f>IF(E989="","",_xlfn.XLOOKUP(E989,'Summarized Plan'!A:A,'Summarized Plan'!K:K))</f>
        <v/>
      </c>
    </row>
    <row r="990" spans="1:55" ht="14.4" customHeight="1">
      <c r="A990" s="190" t="str">
        <f>IF(L990="","",VLOOKUP(L990,'Truck Utilization'!B$3:C$300,2,FALSE))</f>
        <v/>
      </c>
      <c r="B990" s="191"/>
      <c r="C990" s="192" t="str">
        <f>IF($B990="","",VLOOKUP($B990,'DSR Attendance'!$A$3:$E$273,5,FALSE))</f>
        <v/>
      </c>
      <c r="D990" s="193"/>
      <c r="E990" s="637"/>
      <c r="F990" s="195"/>
      <c r="G990" s="195"/>
      <c r="H990" s="195"/>
      <c r="I990" s="196" t="str">
        <f>IF(E990="","",VLOOKUP(E990,'Summarized Plan'!A:B,2,0))</f>
        <v/>
      </c>
      <c r="J990" s="194"/>
      <c r="K990" s="194" t="s">
        <v>378</v>
      </c>
      <c r="L990" s="195"/>
      <c r="M990" s="194" t="str">
        <f t="shared" si="346"/>
        <v/>
      </c>
      <c r="N990" s="195" t="str">
        <f>IF(E990="","",VLOOKUP(E990,'Summarized Plan'!$A:$C,3,0))</f>
        <v/>
      </c>
      <c r="O990" s="195" t="str">
        <f>IF(E990="","",VLOOKUP(E990,'Summarized Plan'!$A:$G,7,0))</f>
        <v/>
      </c>
      <c r="P990" s="196"/>
      <c r="Q990" s="198">
        <f t="shared" si="347"/>
        <v>0</v>
      </c>
      <c r="R990" s="197" t="str">
        <f>IF($B990="","",VLOOKUP($Q990,'DSR Attendance'!$A$3:$D$179,4,FALSE))</f>
        <v/>
      </c>
      <c r="S990" s="197"/>
      <c r="T990" s="197">
        <f t="shared" si="348"/>
        <v>0</v>
      </c>
      <c r="U990" s="197">
        <f t="shared" si="349"/>
        <v>0</v>
      </c>
      <c r="V990" s="197" t="str">
        <f t="shared" si="350"/>
        <v/>
      </c>
      <c r="W990" s="197"/>
      <c r="X990" s="197" t="str">
        <f>_xlfn.IFNA(IF(L990="","",VLOOKUP(L990,'Truck Utilization'!B$3:D$147,3,FALSE)),"")</f>
        <v/>
      </c>
      <c r="Y990" s="197" t="str">
        <f>IF(X990="","",IF(E990="","",VLOOKUP(E990,'Summarized Plan'!$A:$E,5,0)))</f>
        <v/>
      </c>
      <c r="Z990" s="197">
        <f t="shared" si="351"/>
        <v>0</v>
      </c>
      <c r="AA990" s="197">
        <f t="shared" si="352"/>
        <v>0</v>
      </c>
      <c r="AB990" s="197" t="str">
        <f t="shared" si="353"/>
        <v/>
      </c>
      <c r="AC990" s="197"/>
      <c r="AD990" s="197">
        <f t="shared" si="354"/>
        <v>0</v>
      </c>
      <c r="AE990" s="197">
        <f t="shared" si="355"/>
        <v>0</v>
      </c>
      <c r="AF990" s="197" t="str">
        <f t="shared" si="356"/>
        <v/>
      </c>
      <c r="AG990" s="194"/>
      <c r="AH990" s="194"/>
      <c r="AI990" s="194"/>
      <c r="AJ990" s="193"/>
      <c r="AK990" s="199"/>
      <c r="AL990" s="194"/>
      <c r="AM990" s="115" t="e">
        <f t="shared" si="357"/>
        <v>#VALUE!</v>
      </c>
      <c r="AO990" s="11">
        <f t="shared" si="358"/>
        <v>0</v>
      </c>
      <c r="AP990" s="11" t="e">
        <f t="shared" si="359"/>
        <v>#N/A</v>
      </c>
      <c r="AQ990" s="11" t="str">
        <f t="shared" si="360"/>
        <v/>
      </c>
      <c r="AS990" s="202">
        <f t="shared" si="361"/>
        <v>0</v>
      </c>
      <c r="AT990" s="11" t="str">
        <f t="shared" si="362"/>
        <v/>
      </c>
      <c r="AW990" s="116"/>
      <c r="AX990" s="115" t="e">
        <f t="shared" si="363"/>
        <v>#VALUE!</v>
      </c>
      <c r="AY990" s="278" t="str">
        <f t="shared" si="364"/>
        <v/>
      </c>
      <c r="BC990" s="115" t="str">
        <f>IF(E990="","",_xlfn.XLOOKUP(E990,'Summarized Plan'!A:A,'Summarized Plan'!K:K))</f>
        <v/>
      </c>
    </row>
    <row r="991" spans="1:55" ht="14.4" customHeight="1">
      <c r="A991" s="190" t="str">
        <f>IF(L991="","",VLOOKUP(L991,'Truck Utilization'!B$3:C$300,2,FALSE))</f>
        <v/>
      </c>
      <c r="B991" s="191"/>
      <c r="C991" s="192" t="str">
        <f>IF($B991="","",VLOOKUP($B991,'DSR Attendance'!$A$3:$E$273,5,FALSE))</f>
        <v/>
      </c>
      <c r="D991" s="193"/>
      <c r="E991" s="637"/>
      <c r="F991" s="195"/>
      <c r="G991" s="195"/>
      <c r="H991" s="195"/>
      <c r="I991" s="196" t="str">
        <f>IF(E991="","",VLOOKUP(E991,'Summarized Plan'!A:B,2,0))</f>
        <v/>
      </c>
      <c r="J991" s="194"/>
      <c r="K991" s="194" t="s">
        <v>378</v>
      </c>
      <c r="L991" s="195"/>
      <c r="M991" s="194" t="str">
        <f t="shared" si="346"/>
        <v/>
      </c>
      <c r="N991" s="195" t="str">
        <f>IF(E991="","",VLOOKUP(E991,'Summarized Plan'!$A:$C,3,0))</f>
        <v/>
      </c>
      <c r="O991" s="195" t="str">
        <f>IF(E991="","",VLOOKUP(E991,'Summarized Plan'!$A:$G,7,0))</f>
        <v/>
      </c>
      <c r="P991" s="196"/>
      <c r="Q991" s="198">
        <f t="shared" si="347"/>
        <v>0</v>
      </c>
      <c r="R991" s="197" t="str">
        <f>IF($B991="","",VLOOKUP($Q991,'DSR Attendance'!$A$3:$D$179,4,FALSE))</f>
        <v/>
      </c>
      <c r="S991" s="197"/>
      <c r="T991" s="197">
        <f t="shared" si="348"/>
        <v>0</v>
      </c>
      <c r="U991" s="197">
        <f t="shared" si="349"/>
        <v>0</v>
      </c>
      <c r="V991" s="197" t="str">
        <f t="shared" si="350"/>
        <v/>
      </c>
      <c r="W991" s="197"/>
      <c r="X991" s="197" t="str">
        <f>_xlfn.IFNA(IF(L991="","",VLOOKUP(L991,'Truck Utilization'!B$3:D$147,3,FALSE)),"")</f>
        <v/>
      </c>
      <c r="Y991" s="197" t="str">
        <f>IF(X991="","",IF(E991="","",VLOOKUP(E991,'Summarized Plan'!$A:$E,5,0)))</f>
        <v/>
      </c>
      <c r="Z991" s="197">
        <f t="shared" si="351"/>
        <v>0</v>
      </c>
      <c r="AA991" s="197">
        <f t="shared" si="352"/>
        <v>0</v>
      </c>
      <c r="AB991" s="197" t="str">
        <f t="shared" si="353"/>
        <v/>
      </c>
      <c r="AC991" s="197"/>
      <c r="AD991" s="197">
        <f t="shared" si="354"/>
        <v>0</v>
      </c>
      <c r="AE991" s="197">
        <f t="shared" si="355"/>
        <v>0</v>
      </c>
      <c r="AF991" s="197" t="str">
        <f t="shared" si="356"/>
        <v/>
      </c>
      <c r="AG991" s="194"/>
      <c r="AH991" s="194"/>
      <c r="AI991" s="194"/>
      <c r="AJ991" s="193"/>
      <c r="AK991" s="199"/>
      <c r="AL991" s="194"/>
      <c r="AM991" s="115" t="e">
        <f t="shared" si="357"/>
        <v>#VALUE!</v>
      </c>
      <c r="AO991" s="11">
        <f t="shared" si="358"/>
        <v>0</v>
      </c>
      <c r="AP991" s="11" t="e">
        <f t="shared" si="359"/>
        <v>#N/A</v>
      </c>
      <c r="AQ991" s="11" t="str">
        <f t="shared" si="360"/>
        <v/>
      </c>
      <c r="AS991" s="202">
        <f t="shared" si="361"/>
        <v>0</v>
      </c>
      <c r="AT991" s="11" t="str">
        <f t="shared" si="362"/>
        <v/>
      </c>
      <c r="AW991" s="116"/>
      <c r="AX991" s="115" t="e">
        <f t="shared" si="363"/>
        <v>#VALUE!</v>
      </c>
      <c r="AY991" s="278" t="str">
        <f t="shared" si="364"/>
        <v/>
      </c>
      <c r="BC991" s="115" t="str">
        <f>IF(E991="","",_xlfn.XLOOKUP(E991,'Summarized Plan'!A:A,'Summarized Plan'!K:K))</f>
        <v/>
      </c>
    </row>
    <row r="992" spans="1:55" ht="14.4" customHeight="1">
      <c r="A992" s="190" t="str">
        <f>IF(L992="","",VLOOKUP(L992,'Truck Utilization'!B$3:C$300,2,FALSE))</f>
        <v/>
      </c>
      <c r="B992" s="191"/>
      <c r="C992" s="192" t="str">
        <f>IF($B992="","",VLOOKUP($B992,'DSR Attendance'!$A$3:$E$273,5,FALSE))</f>
        <v/>
      </c>
      <c r="D992" s="193"/>
      <c r="E992" s="637"/>
      <c r="F992" s="195"/>
      <c r="G992" s="195"/>
      <c r="H992" s="195"/>
      <c r="I992" s="196" t="str">
        <f>IF(E992="","",VLOOKUP(E992,'Summarized Plan'!A:B,2,0))</f>
        <v/>
      </c>
      <c r="J992" s="194"/>
      <c r="K992" s="194" t="s">
        <v>378</v>
      </c>
      <c r="L992" s="195"/>
      <c r="M992" s="194" t="str">
        <f t="shared" si="346"/>
        <v/>
      </c>
      <c r="N992" s="195" t="str">
        <f>IF(E992="","",VLOOKUP(E992,'Summarized Plan'!$A:$C,3,0))</f>
        <v/>
      </c>
      <c r="O992" s="195" t="str">
        <f>IF(E992="","",VLOOKUP(E992,'Summarized Plan'!$A:$G,7,0))</f>
        <v/>
      </c>
      <c r="P992" s="196"/>
      <c r="Q992" s="198">
        <f t="shared" si="347"/>
        <v>0</v>
      </c>
      <c r="R992" s="197" t="str">
        <f>IF($B992="","",VLOOKUP($Q992,'DSR Attendance'!$A$3:$D$179,4,FALSE))</f>
        <v/>
      </c>
      <c r="S992" s="197"/>
      <c r="T992" s="197">
        <f t="shared" si="348"/>
        <v>0</v>
      </c>
      <c r="U992" s="197">
        <f t="shared" si="349"/>
        <v>0</v>
      </c>
      <c r="V992" s="197" t="str">
        <f t="shared" si="350"/>
        <v/>
      </c>
      <c r="W992" s="197"/>
      <c r="X992" s="197" t="str">
        <f>_xlfn.IFNA(IF(L992="","",VLOOKUP(L992,'Truck Utilization'!B$3:D$147,3,FALSE)),"")</f>
        <v/>
      </c>
      <c r="Y992" s="197" t="str">
        <f>IF(X992="","",IF(E992="","",VLOOKUP(E992,'Summarized Plan'!$A:$E,5,0)))</f>
        <v/>
      </c>
      <c r="Z992" s="197">
        <f t="shared" si="351"/>
        <v>0</v>
      </c>
      <c r="AA992" s="197">
        <f t="shared" si="352"/>
        <v>0</v>
      </c>
      <c r="AB992" s="197" t="str">
        <f t="shared" si="353"/>
        <v/>
      </c>
      <c r="AC992" s="197"/>
      <c r="AD992" s="197">
        <f t="shared" si="354"/>
        <v>0</v>
      </c>
      <c r="AE992" s="197">
        <f t="shared" si="355"/>
        <v>0</v>
      </c>
      <c r="AF992" s="197" t="str">
        <f t="shared" si="356"/>
        <v/>
      </c>
      <c r="AG992" s="194"/>
      <c r="AH992" s="194"/>
      <c r="AI992" s="194"/>
      <c r="AJ992" s="193"/>
      <c r="AK992" s="199"/>
      <c r="AL992" s="194"/>
      <c r="AM992" s="115" t="e">
        <f t="shared" si="357"/>
        <v>#VALUE!</v>
      </c>
      <c r="AO992" s="11">
        <f t="shared" si="358"/>
        <v>0</v>
      </c>
      <c r="AP992" s="11" t="e">
        <f t="shared" si="359"/>
        <v>#N/A</v>
      </c>
      <c r="AQ992" s="11" t="str">
        <f t="shared" si="360"/>
        <v/>
      </c>
      <c r="AS992" s="202">
        <f t="shared" si="361"/>
        <v>0</v>
      </c>
      <c r="AT992" s="11" t="str">
        <f t="shared" si="362"/>
        <v/>
      </c>
      <c r="AW992" s="116"/>
      <c r="AX992" s="115" t="e">
        <f t="shared" si="363"/>
        <v>#VALUE!</v>
      </c>
      <c r="AY992" s="278" t="str">
        <f t="shared" si="364"/>
        <v/>
      </c>
      <c r="BC992" s="115" t="str">
        <f>IF(E992="","",_xlfn.XLOOKUP(E992,'Summarized Plan'!A:A,'Summarized Plan'!K:K))</f>
        <v/>
      </c>
    </row>
    <row r="993" spans="1:55" ht="14.4" customHeight="1">
      <c r="A993" s="190" t="str">
        <f>IF(L993="","",VLOOKUP(L993,'Truck Utilization'!B$3:C$300,2,FALSE))</f>
        <v/>
      </c>
      <c r="B993" s="191"/>
      <c r="C993" s="192" t="str">
        <f>IF($B993="","",VLOOKUP($B993,'DSR Attendance'!$A$3:$E$273,5,FALSE))</f>
        <v/>
      </c>
      <c r="D993" s="193"/>
      <c r="E993" s="637"/>
      <c r="F993" s="195"/>
      <c r="G993" s="195"/>
      <c r="H993" s="195"/>
      <c r="I993" s="196" t="str">
        <f>IF(E993="","",VLOOKUP(E993,'Summarized Plan'!A:B,2,0))</f>
        <v/>
      </c>
      <c r="J993" s="194"/>
      <c r="K993" s="194" t="s">
        <v>378</v>
      </c>
      <c r="L993" s="195"/>
      <c r="M993" s="194" t="str">
        <f t="shared" si="346"/>
        <v/>
      </c>
      <c r="N993" s="195" t="str">
        <f>IF(E993="","",VLOOKUP(E993,'Summarized Plan'!$A:$C,3,0))</f>
        <v/>
      </c>
      <c r="O993" s="195" t="str">
        <f>IF(E993="","",VLOOKUP(E993,'Summarized Plan'!$A:$G,7,0))</f>
        <v/>
      </c>
      <c r="P993" s="196"/>
      <c r="Q993" s="198">
        <f t="shared" si="347"/>
        <v>0</v>
      </c>
      <c r="R993" s="197" t="str">
        <f>IF($B993="","",VLOOKUP($Q993,'DSR Attendance'!$A$3:$D$179,4,FALSE))</f>
        <v/>
      </c>
      <c r="S993" s="197"/>
      <c r="T993" s="197">
        <f t="shared" si="348"/>
        <v>0</v>
      </c>
      <c r="U993" s="197">
        <f t="shared" si="349"/>
        <v>0</v>
      </c>
      <c r="V993" s="197" t="str">
        <f t="shared" si="350"/>
        <v/>
      </c>
      <c r="W993" s="197"/>
      <c r="X993" s="197" t="str">
        <f>_xlfn.IFNA(IF(L993="","",VLOOKUP(L993,'Truck Utilization'!B$3:D$147,3,FALSE)),"")</f>
        <v/>
      </c>
      <c r="Y993" s="197" t="str">
        <f>IF(X993="","",IF(E993="","",VLOOKUP(E993,'Summarized Plan'!$A:$E,5,0)))</f>
        <v/>
      </c>
      <c r="Z993" s="197">
        <f t="shared" si="351"/>
        <v>0</v>
      </c>
      <c r="AA993" s="197">
        <f t="shared" si="352"/>
        <v>0</v>
      </c>
      <c r="AB993" s="197" t="str">
        <f t="shared" si="353"/>
        <v/>
      </c>
      <c r="AC993" s="197"/>
      <c r="AD993" s="197">
        <f t="shared" si="354"/>
        <v>0</v>
      </c>
      <c r="AE993" s="197">
        <f t="shared" si="355"/>
        <v>0</v>
      </c>
      <c r="AF993" s="197" t="str">
        <f t="shared" si="356"/>
        <v/>
      </c>
      <c r="AG993" s="194"/>
      <c r="AH993" s="194"/>
      <c r="AI993" s="194"/>
      <c r="AJ993" s="193"/>
      <c r="AK993" s="199"/>
      <c r="AL993" s="194"/>
      <c r="AM993" s="115" t="e">
        <f t="shared" si="357"/>
        <v>#VALUE!</v>
      </c>
      <c r="AO993" s="11">
        <f t="shared" si="358"/>
        <v>0</v>
      </c>
      <c r="AP993" s="11" t="e">
        <f t="shared" si="359"/>
        <v>#N/A</v>
      </c>
      <c r="AQ993" s="11" t="str">
        <f t="shared" si="360"/>
        <v/>
      </c>
      <c r="AS993" s="202">
        <f t="shared" si="361"/>
        <v>0</v>
      </c>
      <c r="AT993" s="11" t="str">
        <f t="shared" si="362"/>
        <v/>
      </c>
      <c r="AW993" s="116"/>
      <c r="AX993" s="115" t="e">
        <f t="shared" si="363"/>
        <v>#VALUE!</v>
      </c>
      <c r="AY993" s="278" t="str">
        <f t="shared" si="364"/>
        <v/>
      </c>
      <c r="BC993" s="115" t="str">
        <f>IF(E993="","",_xlfn.XLOOKUP(E993,'Summarized Plan'!A:A,'Summarized Plan'!K:K))</f>
        <v/>
      </c>
    </row>
    <row r="994" spans="1:55" ht="14.4" customHeight="1">
      <c r="A994" s="190" t="str">
        <f>IF(L994="","",VLOOKUP(L994,'Truck Utilization'!B$3:C$300,2,FALSE))</f>
        <v/>
      </c>
      <c r="B994" s="191"/>
      <c r="C994" s="192" t="str">
        <f>IF($B994="","",VLOOKUP($B994,'DSR Attendance'!$A$3:$E$273,5,FALSE))</f>
        <v/>
      </c>
      <c r="D994" s="193"/>
      <c r="E994" s="637"/>
      <c r="F994" s="195"/>
      <c r="G994" s="195"/>
      <c r="H994" s="195"/>
      <c r="I994" s="196" t="str">
        <f>IF(E994="","",VLOOKUP(E994,'Summarized Plan'!A:B,2,0))</f>
        <v/>
      </c>
      <c r="J994" s="194"/>
      <c r="K994" s="194" t="s">
        <v>378</v>
      </c>
      <c r="L994" s="195"/>
      <c r="M994" s="194" t="str">
        <f t="shared" si="346"/>
        <v/>
      </c>
      <c r="N994" s="195" t="str">
        <f>IF(E994="","",VLOOKUP(E994,'Summarized Plan'!$A:$C,3,0))</f>
        <v/>
      </c>
      <c r="O994" s="195" t="str">
        <f>IF(E994="","",VLOOKUP(E994,'Summarized Plan'!$A:$G,7,0))</f>
        <v/>
      </c>
      <c r="P994" s="196"/>
      <c r="Q994" s="198">
        <f t="shared" si="347"/>
        <v>0</v>
      </c>
      <c r="R994" s="197" t="str">
        <f>IF($B994="","",VLOOKUP($Q994,'DSR Attendance'!$A$3:$D$179,4,FALSE))</f>
        <v/>
      </c>
      <c r="S994" s="197"/>
      <c r="T994" s="197">
        <f t="shared" si="348"/>
        <v>0</v>
      </c>
      <c r="U994" s="197">
        <f t="shared" si="349"/>
        <v>0</v>
      </c>
      <c r="V994" s="197" t="str">
        <f t="shared" si="350"/>
        <v/>
      </c>
      <c r="W994" s="197"/>
      <c r="X994" s="197" t="str">
        <f>_xlfn.IFNA(IF(L994="","",VLOOKUP(L994,'Truck Utilization'!B$3:D$147,3,FALSE)),"")</f>
        <v/>
      </c>
      <c r="Y994" s="197" t="str">
        <f>IF(X994="","",IF(E994="","",VLOOKUP(E994,'Summarized Plan'!$A:$E,5,0)))</f>
        <v/>
      </c>
      <c r="Z994" s="197">
        <f t="shared" si="351"/>
        <v>0</v>
      </c>
      <c r="AA994" s="197">
        <f t="shared" si="352"/>
        <v>0</v>
      </c>
      <c r="AB994" s="197" t="str">
        <f t="shared" si="353"/>
        <v/>
      </c>
      <c r="AC994" s="197"/>
      <c r="AD994" s="197">
        <f t="shared" si="354"/>
        <v>0</v>
      </c>
      <c r="AE994" s="197">
        <f t="shared" si="355"/>
        <v>0</v>
      </c>
      <c r="AF994" s="197" t="str">
        <f t="shared" si="356"/>
        <v/>
      </c>
      <c r="AG994" s="194"/>
      <c r="AH994" s="194"/>
      <c r="AI994" s="194"/>
      <c r="AJ994" s="193"/>
      <c r="AK994" s="199"/>
      <c r="AL994" s="194"/>
      <c r="AM994" s="115" t="e">
        <f t="shared" si="357"/>
        <v>#VALUE!</v>
      </c>
      <c r="AO994" s="11">
        <f t="shared" si="358"/>
        <v>0</v>
      </c>
      <c r="AP994" s="11" t="e">
        <f t="shared" si="359"/>
        <v>#N/A</v>
      </c>
      <c r="AQ994" s="11" t="str">
        <f t="shared" si="360"/>
        <v/>
      </c>
      <c r="AS994" s="202">
        <f t="shared" si="361"/>
        <v>0</v>
      </c>
      <c r="AT994" s="11" t="str">
        <f t="shared" si="362"/>
        <v/>
      </c>
      <c r="AW994" s="116"/>
      <c r="AX994" s="115" t="e">
        <f t="shared" si="363"/>
        <v>#VALUE!</v>
      </c>
      <c r="AY994" s="278" t="str">
        <f t="shared" si="364"/>
        <v/>
      </c>
      <c r="BC994" s="115" t="str">
        <f>IF(E994="","",_xlfn.XLOOKUP(E994,'Summarized Plan'!A:A,'Summarized Plan'!K:K))</f>
        <v/>
      </c>
    </row>
    <row r="995" spans="1:55" ht="14.4" customHeight="1">
      <c r="A995" s="190" t="str">
        <f>IF(L995="","",VLOOKUP(L995,'Truck Utilization'!B$3:C$300,2,FALSE))</f>
        <v/>
      </c>
      <c r="B995" s="191"/>
      <c r="C995" s="192" t="str">
        <f>IF($B995="","",VLOOKUP($B995,'DSR Attendance'!$A$3:$E$273,5,FALSE))</f>
        <v/>
      </c>
      <c r="D995" s="193"/>
      <c r="E995" s="637"/>
      <c r="F995" s="195"/>
      <c r="G995" s="195"/>
      <c r="H995" s="195"/>
      <c r="I995" s="196" t="str">
        <f>IF(E995="","",VLOOKUP(E995,'Summarized Plan'!A:B,2,0))</f>
        <v/>
      </c>
      <c r="J995" s="194"/>
      <c r="K995" s="194" t="s">
        <v>378</v>
      </c>
      <c r="L995" s="195"/>
      <c r="M995" s="194" t="str">
        <f t="shared" si="346"/>
        <v/>
      </c>
      <c r="N995" s="195" t="str">
        <f>IF(E995="","",VLOOKUP(E995,'Summarized Plan'!$A:$C,3,0))</f>
        <v/>
      </c>
      <c r="O995" s="195" t="str">
        <f>IF(E995="","",VLOOKUP(E995,'Summarized Plan'!$A:$G,7,0))</f>
        <v/>
      </c>
      <c r="P995" s="196"/>
      <c r="Q995" s="198">
        <f t="shared" si="347"/>
        <v>0</v>
      </c>
      <c r="R995" s="197" t="str">
        <f>IF($B995="","",VLOOKUP($Q995,'DSR Attendance'!$A$3:$D$179,4,FALSE))</f>
        <v/>
      </c>
      <c r="S995" s="197"/>
      <c r="T995" s="197">
        <f t="shared" si="348"/>
        <v>0</v>
      </c>
      <c r="U995" s="197">
        <f t="shared" si="349"/>
        <v>0</v>
      </c>
      <c r="V995" s="197" t="str">
        <f t="shared" si="350"/>
        <v/>
      </c>
      <c r="W995" s="197"/>
      <c r="X995" s="197" t="str">
        <f>_xlfn.IFNA(IF(L995="","",VLOOKUP(L995,'Truck Utilization'!B$3:D$147,3,FALSE)),"")</f>
        <v/>
      </c>
      <c r="Y995" s="197" t="str">
        <f>IF(X995="","",IF(E995="","",VLOOKUP(E995,'Summarized Plan'!$A:$E,5,0)))</f>
        <v/>
      </c>
      <c r="Z995" s="197">
        <f t="shared" si="351"/>
        <v>0</v>
      </c>
      <c r="AA995" s="197">
        <f t="shared" si="352"/>
        <v>0</v>
      </c>
      <c r="AB995" s="197" t="str">
        <f t="shared" si="353"/>
        <v/>
      </c>
      <c r="AC995" s="197"/>
      <c r="AD995" s="197">
        <f t="shared" si="354"/>
        <v>0</v>
      </c>
      <c r="AE995" s="197">
        <f t="shared" si="355"/>
        <v>0</v>
      </c>
      <c r="AF995" s="197" t="str">
        <f t="shared" si="356"/>
        <v/>
      </c>
      <c r="AG995" s="194"/>
      <c r="AH995" s="194"/>
      <c r="AI995" s="194"/>
      <c r="AJ995" s="193"/>
      <c r="AK995" s="199"/>
      <c r="AL995" s="194"/>
      <c r="AM995" s="115" t="e">
        <f t="shared" si="357"/>
        <v>#VALUE!</v>
      </c>
      <c r="AO995" s="11">
        <f t="shared" si="358"/>
        <v>0</v>
      </c>
      <c r="AP995" s="11" t="e">
        <f t="shared" si="359"/>
        <v>#N/A</v>
      </c>
      <c r="AQ995" s="11" t="str">
        <f t="shared" si="360"/>
        <v/>
      </c>
      <c r="AS995" s="202">
        <f t="shared" si="361"/>
        <v>0</v>
      </c>
      <c r="AT995" s="11" t="str">
        <f t="shared" si="362"/>
        <v/>
      </c>
      <c r="AW995" s="116"/>
      <c r="AX995" s="115" t="e">
        <f t="shared" si="363"/>
        <v>#VALUE!</v>
      </c>
      <c r="AY995" s="278" t="str">
        <f t="shared" si="364"/>
        <v/>
      </c>
      <c r="BC995" s="115" t="str">
        <f>IF(E995="","",_xlfn.XLOOKUP(E995,'Summarized Plan'!A:A,'Summarized Plan'!K:K))</f>
        <v/>
      </c>
    </row>
    <row r="996" spans="1:55" ht="14.4" customHeight="1">
      <c r="A996" s="190" t="str">
        <f>IF(L996="","",VLOOKUP(L996,'Truck Utilization'!B$3:C$300,2,FALSE))</f>
        <v/>
      </c>
      <c r="B996" s="191"/>
      <c r="C996" s="192" t="str">
        <f>IF($B996="","",VLOOKUP($B996,'DSR Attendance'!$A$3:$E$273,5,FALSE))</f>
        <v/>
      </c>
      <c r="D996" s="193"/>
      <c r="E996" s="637"/>
      <c r="F996" s="195"/>
      <c r="G996" s="195"/>
      <c r="H996" s="195"/>
      <c r="I996" s="196" t="str">
        <f>IF(E996="","",VLOOKUP(E996,'Summarized Plan'!A:B,2,0))</f>
        <v/>
      </c>
      <c r="J996" s="194"/>
      <c r="K996" s="194" t="s">
        <v>378</v>
      </c>
      <c r="L996" s="195"/>
      <c r="M996" s="194" t="str">
        <f t="shared" si="346"/>
        <v/>
      </c>
      <c r="N996" s="195" t="str">
        <f>IF(E996="","",VLOOKUP(E996,'Summarized Plan'!$A:$C,3,0))</f>
        <v/>
      </c>
      <c r="O996" s="195" t="str">
        <f>IF(E996="","",VLOOKUP(E996,'Summarized Plan'!$A:$G,7,0))</f>
        <v/>
      </c>
      <c r="P996" s="196"/>
      <c r="Q996" s="198">
        <f t="shared" si="347"/>
        <v>0</v>
      </c>
      <c r="R996" s="197" t="str">
        <f>IF($B996="","",VLOOKUP($Q996,'DSR Attendance'!$A$3:$D$179,4,FALSE))</f>
        <v/>
      </c>
      <c r="S996" s="197"/>
      <c r="T996" s="197">
        <f t="shared" si="348"/>
        <v>0</v>
      </c>
      <c r="U996" s="197">
        <f t="shared" si="349"/>
        <v>0</v>
      </c>
      <c r="V996" s="197" t="str">
        <f t="shared" si="350"/>
        <v/>
      </c>
      <c r="W996" s="197"/>
      <c r="X996" s="197" t="str">
        <f>_xlfn.IFNA(IF(L996="","",VLOOKUP(L996,'Truck Utilization'!B$3:D$147,3,FALSE)),"")</f>
        <v/>
      </c>
      <c r="Y996" s="197" t="str">
        <f>IF(X996="","",IF(E996="","",VLOOKUP(E996,'Summarized Plan'!$A:$E,5,0)))</f>
        <v/>
      </c>
      <c r="Z996" s="197">
        <f t="shared" si="351"/>
        <v>0</v>
      </c>
      <c r="AA996" s="197">
        <f t="shared" si="352"/>
        <v>0</v>
      </c>
      <c r="AB996" s="197" t="str">
        <f t="shared" si="353"/>
        <v/>
      </c>
      <c r="AC996" s="197"/>
      <c r="AD996" s="197">
        <f t="shared" si="354"/>
        <v>0</v>
      </c>
      <c r="AE996" s="197">
        <f t="shared" si="355"/>
        <v>0</v>
      </c>
      <c r="AF996" s="197" t="str">
        <f t="shared" si="356"/>
        <v/>
      </c>
      <c r="AG996" s="194"/>
      <c r="AH996" s="194"/>
      <c r="AI996" s="194"/>
      <c r="AJ996" s="193"/>
      <c r="AK996" s="199"/>
      <c r="AL996" s="194"/>
      <c r="AM996" s="115" t="e">
        <f t="shared" si="357"/>
        <v>#VALUE!</v>
      </c>
      <c r="AO996" s="11">
        <f t="shared" si="358"/>
        <v>0</v>
      </c>
      <c r="AP996" s="11" t="e">
        <f t="shared" si="359"/>
        <v>#N/A</v>
      </c>
      <c r="AQ996" s="11" t="str">
        <f t="shared" si="360"/>
        <v/>
      </c>
      <c r="AS996" s="202">
        <f t="shared" si="361"/>
        <v>0</v>
      </c>
      <c r="AT996" s="11" t="str">
        <f t="shared" si="362"/>
        <v/>
      </c>
      <c r="AW996" s="116"/>
      <c r="AX996" s="115" t="e">
        <f t="shared" si="363"/>
        <v>#VALUE!</v>
      </c>
      <c r="AY996" s="278" t="str">
        <f t="shared" si="364"/>
        <v/>
      </c>
      <c r="BC996" s="115" t="str">
        <f>IF(E996="","",_xlfn.XLOOKUP(E996,'Summarized Plan'!A:A,'Summarized Plan'!K:K))</f>
        <v/>
      </c>
    </row>
    <row r="997" spans="1:55" ht="14.4" customHeight="1">
      <c r="A997" s="190" t="str">
        <f>IF(L997="","",VLOOKUP(L997,'Truck Utilization'!B$3:C$300,2,FALSE))</f>
        <v/>
      </c>
      <c r="B997" s="191"/>
      <c r="C997" s="192" t="str">
        <f>IF($B997="","",VLOOKUP($B997,'DSR Attendance'!$A$3:$E$273,5,FALSE))</f>
        <v/>
      </c>
      <c r="D997" s="193"/>
      <c r="E997" s="637"/>
      <c r="F997" s="195"/>
      <c r="G997" s="195"/>
      <c r="H997" s="195"/>
      <c r="I997" s="196" t="str">
        <f>IF(E997="","",VLOOKUP(E997,'Summarized Plan'!A:B,2,0))</f>
        <v/>
      </c>
      <c r="J997" s="194"/>
      <c r="K997" s="194" t="s">
        <v>378</v>
      </c>
      <c r="L997" s="195"/>
      <c r="M997" s="194" t="str">
        <f t="shared" si="346"/>
        <v/>
      </c>
      <c r="N997" s="195" t="str">
        <f>IF(E997="","",VLOOKUP(E997,'Summarized Plan'!$A:$C,3,0))</f>
        <v/>
      </c>
      <c r="O997" s="195" t="str">
        <f>IF(E997="","",VLOOKUP(E997,'Summarized Plan'!$A:$G,7,0))</f>
        <v/>
      </c>
      <c r="P997" s="196"/>
      <c r="Q997" s="198">
        <f t="shared" si="347"/>
        <v>0</v>
      </c>
      <c r="R997" s="197" t="str">
        <f>IF($B997="","",VLOOKUP($Q997,'DSR Attendance'!$A$3:$D$179,4,FALSE))</f>
        <v/>
      </c>
      <c r="S997" s="197"/>
      <c r="T997" s="197">
        <f t="shared" si="348"/>
        <v>0</v>
      </c>
      <c r="U997" s="197">
        <f t="shared" si="349"/>
        <v>0</v>
      </c>
      <c r="V997" s="197" t="str">
        <f t="shared" si="350"/>
        <v/>
      </c>
      <c r="W997" s="197"/>
      <c r="X997" s="197" t="str">
        <f>_xlfn.IFNA(IF(L997="","",VLOOKUP(L997,'Truck Utilization'!B$3:D$147,3,FALSE)),"")</f>
        <v/>
      </c>
      <c r="Y997" s="197" t="str">
        <f>IF(X997="","",IF(E997="","",VLOOKUP(E997,'Summarized Plan'!$A:$E,5,0)))</f>
        <v/>
      </c>
      <c r="Z997" s="197">
        <f t="shared" si="351"/>
        <v>0</v>
      </c>
      <c r="AA997" s="197">
        <f t="shared" si="352"/>
        <v>0</v>
      </c>
      <c r="AB997" s="197" t="str">
        <f t="shared" si="353"/>
        <v/>
      </c>
      <c r="AC997" s="197"/>
      <c r="AD997" s="197">
        <f t="shared" si="354"/>
        <v>0</v>
      </c>
      <c r="AE997" s="197">
        <f t="shared" si="355"/>
        <v>0</v>
      </c>
      <c r="AF997" s="197" t="str">
        <f t="shared" si="356"/>
        <v/>
      </c>
      <c r="AG997" s="194"/>
      <c r="AH997" s="194"/>
      <c r="AI997" s="194"/>
      <c r="AJ997" s="193"/>
      <c r="AK997" s="199"/>
      <c r="AL997" s="194"/>
      <c r="AM997" s="115" t="e">
        <f t="shared" si="357"/>
        <v>#VALUE!</v>
      </c>
      <c r="AO997" s="11">
        <f t="shared" si="358"/>
        <v>0</v>
      </c>
      <c r="AP997" s="11" t="e">
        <f t="shared" si="359"/>
        <v>#N/A</v>
      </c>
      <c r="AQ997" s="11" t="str">
        <f t="shared" si="360"/>
        <v/>
      </c>
      <c r="AS997" s="202">
        <f t="shared" si="361"/>
        <v>0</v>
      </c>
      <c r="AT997" s="11" t="str">
        <f t="shared" si="362"/>
        <v/>
      </c>
      <c r="AW997" s="116"/>
      <c r="AX997" s="115" t="e">
        <f t="shared" si="363"/>
        <v>#VALUE!</v>
      </c>
      <c r="AY997" s="278" t="str">
        <f t="shared" si="364"/>
        <v/>
      </c>
      <c r="BC997" s="115" t="str">
        <f>IF(E997="","",_xlfn.XLOOKUP(E997,'Summarized Plan'!A:A,'Summarized Plan'!K:K))</f>
        <v/>
      </c>
    </row>
    <row r="998" spans="1:55" ht="14.4" customHeight="1">
      <c r="A998" s="190" t="str">
        <f>IF(L998="","",VLOOKUP(L998,'Truck Utilization'!B$3:C$300,2,FALSE))</f>
        <v/>
      </c>
      <c r="B998" s="191"/>
      <c r="C998" s="192" t="str">
        <f>IF($B998="","",VLOOKUP($B998,'DSR Attendance'!$A$3:$E$273,5,FALSE))</f>
        <v/>
      </c>
      <c r="D998" s="193"/>
      <c r="E998" s="637"/>
      <c r="F998" s="195"/>
      <c r="G998" s="195"/>
      <c r="H998" s="195"/>
      <c r="I998" s="196" t="str">
        <f>IF(E998="","",VLOOKUP(E998,'Summarized Plan'!A:B,2,0))</f>
        <v/>
      </c>
      <c r="J998" s="194"/>
      <c r="K998" s="194" t="s">
        <v>378</v>
      </c>
      <c r="L998" s="195"/>
      <c r="M998" s="194" t="str">
        <f t="shared" si="346"/>
        <v/>
      </c>
      <c r="N998" s="195" t="str">
        <f>IF(E998="","",VLOOKUP(E998,'Summarized Plan'!$A:$C,3,0))</f>
        <v/>
      </c>
      <c r="O998" s="195" t="str">
        <f>IF(E998="","",VLOOKUP(E998,'Summarized Plan'!$A:$G,7,0))</f>
        <v/>
      </c>
      <c r="P998" s="196"/>
      <c r="Q998" s="198">
        <f t="shared" si="347"/>
        <v>0</v>
      </c>
      <c r="R998" s="197" t="str">
        <f>IF($B998="","",VLOOKUP($Q998,'DSR Attendance'!$A$3:$D$179,4,FALSE))</f>
        <v/>
      </c>
      <c r="S998" s="197"/>
      <c r="T998" s="197">
        <f t="shared" si="348"/>
        <v>0</v>
      </c>
      <c r="U998" s="197">
        <f t="shared" si="349"/>
        <v>0</v>
      </c>
      <c r="V998" s="197" t="str">
        <f t="shared" si="350"/>
        <v/>
      </c>
      <c r="W998" s="197"/>
      <c r="X998" s="197" t="str">
        <f>_xlfn.IFNA(IF(L998="","",VLOOKUP(L998,'Truck Utilization'!B$3:D$147,3,FALSE)),"")</f>
        <v/>
      </c>
      <c r="Y998" s="197" t="str">
        <f>IF(X998="","",IF(E998="","",VLOOKUP(E998,'Summarized Plan'!$A:$E,5,0)))</f>
        <v/>
      </c>
      <c r="Z998" s="197">
        <f t="shared" si="351"/>
        <v>0</v>
      </c>
      <c r="AA998" s="197">
        <f t="shared" si="352"/>
        <v>0</v>
      </c>
      <c r="AB998" s="197" t="str">
        <f t="shared" si="353"/>
        <v/>
      </c>
      <c r="AC998" s="197"/>
      <c r="AD998" s="197">
        <f t="shared" si="354"/>
        <v>0</v>
      </c>
      <c r="AE998" s="197">
        <f t="shared" si="355"/>
        <v>0</v>
      </c>
      <c r="AF998" s="197" t="str">
        <f t="shared" si="356"/>
        <v/>
      </c>
      <c r="AG998" s="194"/>
      <c r="AH998" s="194"/>
      <c r="AI998" s="194"/>
      <c r="AJ998" s="193"/>
      <c r="AK998" s="199"/>
      <c r="AL998" s="194"/>
      <c r="AM998" s="115" t="e">
        <f t="shared" si="357"/>
        <v>#VALUE!</v>
      </c>
      <c r="AO998" s="11">
        <f t="shared" si="358"/>
        <v>0</v>
      </c>
      <c r="AP998" s="11" t="e">
        <f t="shared" si="359"/>
        <v>#N/A</v>
      </c>
      <c r="AQ998" s="11" t="str">
        <f t="shared" si="360"/>
        <v/>
      </c>
      <c r="AS998" s="202">
        <f t="shared" si="361"/>
        <v>0</v>
      </c>
      <c r="AT998" s="11" t="str">
        <f t="shared" si="362"/>
        <v/>
      </c>
      <c r="AW998" s="116"/>
      <c r="AX998" s="115" t="e">
        <f t="shared" si="363"/>
        <v>#VALUE!</v>
      </c>
      <c r="AY998" s="278" t="str">
        <f t="shared" si="364"/>
        <v/>
      </c>
      <c r="BC998" s="115" t="str">
        <f>IF(E998="","",_xlfn.XLOOKUP(E998,'Summarized Plan'!A:A,'Summarized Plan'!K:K))</f>
        <v/>
      </c>
    </row>
    <row r="999" spans="1:55" ht="14.4" customHeight="1">
      <c r="A999" s="190" t="str">
        <f>IF(L999="","",VLOOKUP(L999,'Truck Utilization'!B$3:C$300,2,FALSE))</f>
        <v/>
      </c>
      <c r="B999" s="191"/>
      <c r="C999" s="192" t="str">
        <f>IF($B999="","",VLOOKUP($B999,'DSR Attendance'!$A$3:$E$273,5,FALSE))</f>
        <v/>
      </c>
      <c r="D999" s="193"/>
      <c r="E999" s="637"/>
      <c r="F999" s="195"/>
      <c r="G999" s="195"/>
      <c r="H999" s="195"/>
      <c r="I999" s="196" t="str">
        <f>IF(E999="","",VLOOKUP(E999,'Summarized Plan'!A:B,2,0))</f>
        <v/>
      </c>
      <c r="J999" s="194"/>
      <c r="K999" s="194" t="s">
        <v>378</v>
      </c>
      <c r="L999" s="195"/>
      <c r="M999" s="194" t="str">
        <f t="shared" si="346"/>
        <v/>
      </c>
      <c r="N999" s="195" t="str">
        <f>IF(E999="","",VLOOKUP(E999,'Summarized Plan'!$A:$C,3,0))</f>
        <v/>
      </c>
      <c r="O999" s="195" t="str">
        <f>IF(E999="","",VLOOKUP(E999,'Summarized Plan'!$A:$G,7,0))</f>
        <v/>
      </c>
      <c r="P999" s="196"/>
      <c r="Q999" s="198">
        <f t="shared" si="347"/>
        <v>0</v>
      </c>
      <c r="R999" s="197" t="str">
        <f>IF($B999="","",VLOOKUP($Q999,'DSR Attendance'!$A$3:$D$179,4,FALSE))</f>
        <v/>
      </c>
      <c r="S999" s="197"/>
      <c r="T999" s="197">
        <f t="shared" si="348"/>
        <v>0</v>
      </c>
      <c r="U999" s="197">
        <f t="shared" si="349"/>
        <v>0</v>
      </c>
      <c r="V999" s="197" t="str">
        <f t="shared" si="350"/>
        <v/>
      </c>
      <c r="W999" s="197"/>
      <c r="X999" s="197" t="str">
        <f>_xlfn.IFNA(IF(L999="","",VLOOKUP(L999,'Truck Utilization'!B$3:D$147,3,FALSE)),"")</f>
        <v/>
      </c>
      <c r="Y999" s="197" t="str">
        <f>IF(X999="","",IF(E999="","",VLOOKUP(E999,'Summarized Plan'!$A:$E,5,0)))</f>
        <v/>
      </c>
      <c r="Z999" s="197">
        <f t="shared" si="351"/>
        <v>0</v>
      </c>
      <c r="AA999" s="197">
        <f t="shared" si="352"/>
        <v>0</v>
      </c>
      <c r="AB999" s="197" t="str">
        <f t="shared" si="353"/>
        <v/>
      </c>
      <c r="AC999" s="197"/>
      <c r="AD999" s="197">
        <f t="shared" si="354"/>
        <v>0</v>
      </c>
      <c r="AE999" s="197">
        <f t="shared" si="355"/>
        <v>0</v>
      </c>
      <c r="AF999" s="197" t="str">
        <f t="shared" si="356"/>
        <v/>
      </c>
      <c r="AG999" s="194"/>
      <c r="AH999" s="194"/>
      <c r="AI999" s="194"/>
      <c r="AJ999" s="193"/>
      <c r="AK999" s="199"/>
      <c r="AL999" s="194"/>
      <c r="AM999" s="115" t="e">
        <f t="shared" si="357"/>
        <v>#VALUE!</v>
      </c>
      <c r="AO999" s="11">
        <f t="shared" si="358"/>
        <v>0</v>
      </c>
      <c r="AP999" s="11" t="e">
        <f t="shared" si="359"/>
        <v>#N/A</v>
      </c>
      <c r="AQ999" s="11" t="str">
        <f t="shared" si="360"/>
        <v/>
      </c>
      <c r="AS999" s="202">
        <f t="shared" si="361"/>
        <v>0</v>
      </c>
      <c r="AT999" s="11" t="str">
        <f t="shared" si="362"/>
        <v/>
      </c>
      <c r="AW999" s="116"/>
      <c r="AX999" s="115" t="e">
        <f t="shared" si="363"/>
        <v>#VALUE!</v>
      </c>
      <c r="AY999" s="278" t="str">
        <f t="shared" si="364"/>
        <v/>
      </c>
      <c r="BC999" s="115" t="str">
        <f>IF(E999="","",_xlfn.XLOOKUP(E999,'Summarized Plan'!A:A,'Summarized Plan'!K:K))</f>
        <v/>
      </c>
    </row>
    <row r="1000" spans="1:55" ht="14.4" customHeight="1">
      <c r="A1000" s="190" t="str">
        <f>IF(L1000="","",VLOOKUP(L1000,'Truck Utilization'!B$3:C$300,2,FALSE))</f>
        <v/>
      </c>
      <c r="B1000" s="191"/>
      <c r="C1000" s="192" t="str">
        <f>IF($B1000="","",VLOOKUP($B1000,'DSR Attendance'!$A$3:$E$273,5,FALSE))</f>
        <v/>
      </c>
      <c r="D1000" s="193"/>
      <c r="E1000" s="637"/>
      <c r="F1000" s="195"/>
      <c r="G1000" s="195"/>
      <c r="H1000" s="195"/>
      <c r="I1000" s="196" t="str">
        <f>IF(E1000="","",VLOOKUP(E1000,'Summarized Plan'!A:B,2,0))</f>
        <v/>
      </c>
      <c r="J1000" s="194"/>
      <c r="K1000" s="194" t="s">
        <v>378</v>
      </c>
      <c r="L1000" s="195"/>
      <c r="M1000" s="194" t="str">
        <f t="shared" si="346"/>
        <v/>
      </c>
      <c r="N1000" s="195" t="str">
        <f>IF(E1000="","",VLOOKUP(E1000,'Summarized Plan'!$A:$C,3,0))</f>
        <v/>
      </c>
      <c r="O1000" s="195" t="str">
        <f>IF(E1000="","",VLOOKUP(E1000,'Summarized Plan'!$A:$G,7,0))</f>
        <v/>
      </c>
      <c r="P1000" s="196"/>
      <c r="Q1000" s="198">
        <f t="shared" si="347"/>
        <v>0</v>
      </c>
      <c r="R1000" s="197" t="str">
        <f>IF($B1000="","",VLOOKUP($Q1000,'DSR Attendance'!$A$3:$D$179,4,FALSE))</f>
        <v/>
      </c>
      <c r="S1000" s="197"/>
      <c r="T1000" s="197">
        <f t="shared" si="348"/>
        <v>0</v>
      </c>
      <c r="U1000" s="197">
        <f t="shared" si="349"/>
        <v>0</v>
      </c>
      <c r="V1000" s="197" t="str">
        <f t="shared" si="350"/>
        <v/>
      </c>
      <c r="W1000" s="197"/>
      <c r="X1000" s="197" t="str">
        <f>_xlfn.IFNA(IF(L1000="","",VLOOKUP(L1000,'Truck Utilization'!B$3:D$147,3,FALSE)),"")</f>
        <v/>
      </c>
      <c r="Y1000" s="197" t="str">
        <f>IF(X1000="","",IF(E1000="","",VLOOKUP(E1000,'Summarized Plan'!$A:$E,5,0)))</f>
        <v/>
      </c>
      <c r="Z1000" s="197">
        <f t="shared" si="351"/>
        <v>0</v>
      </c>
      <c r="AA1000" s="197">
        <f t="shared" si="352"/>
        <v>0</v>
      </c>
      <c r="AB1000" s="197" t="str">
        <f t="shared" si="353"/>
        <v/>
      </c>
      <c r="AC1000" s="197"/>
      <c r="AD1000" s="197">
        <f t="shared" si="354"/>
        <v>0</v>
      </c>
      <c r="AE1000" s="197">
        <f t="shared" si="355"/>
        <v>0</v>
      </c>
      <c r="AF1000" s="197" t="str">
        <f t="shared" si="356"/>
        <v/>
      </c>
      <c r="AG1000" s="194"/>
      <c r="AH1000" s="194"/>
      <c r="AI1000" s="194"/>
      <c r="AJ1000" s="193"/>
      <c r="AK1000" s="199"/>
      <c r="AL1000" s="194"/>
      <c r="AM1000" s="115" t="e">
        <f t="shared" si="357"/>
        <v>#VALUE!</v>
      </c>
      <c r="AO1000" s="11">
        <f t="shared" si="358"/>
        <v>0</v>
      </c>
      <c r="AP1000" s="11" t="e">
        <f t="shared" si="359"/>
        <v>#N/A</v>
      </c>
      <c r="AQ1000" s="11" t="str">
        <f t="shared" si="360"/>
        <v/>
      </c>
      <c r="AS1000" s="202">
        <f t="shared" si="361"/>
        <v>0</v>
      </c>
      <c r="AT1000" s="11" t="str">
        <f t="shared" si="362"/>
        <v/>
      </c>
      <c r="AW1000" s="116"/>
      <c r="AX1000" s="115" t="e">
        <f t="shared" si="363"/>
        <v>#VALUE!</v>
      </c>
      <c r="AY1000" s="278" t="str">
        <f t="shared" si="364"/>
        <v/>
      </c>
      <c r="BC1000" s="115" t="str">
        <f>IF(E1000="","",_xlfn.XLOOKUP(E1000,'Summarized Plan'!A:A,'Summarized Plan'!K:K))</f>
        <v/>
      </c>
    </row>
    <row r="1001" spans="1:55" ht="14.4" customHeight="1">
      <c r="A1001" s="190" t="str">
        <f>IF(L1001="","",VLOOKUP(L1001,'Truck Utilization'!B$3:C$300,2,FALSE))</f>
        <v/>
      </c>
      <c r="B1001" s="191"/>
      <c r="C1001" s="192" t="str">
        <f>IF($B1001="","",VLOOKUP($B1001,'DSR Attendance'!$A$3:$E$273,5,FALSE))</f>
        <v/>
      </c>
      <c r="D1001" s="193"/>
      <c r="E1001" s="637"/>
      <c r="F1001" s="195"/>
      <c r="G1001" s="195"/>
      <c r="H1001" s="195"/>
      <c r="I1001" s="196" t="str">
        <f>IF(E1001="","",VLOOKUP(E1001,'Summarized Plan'!A:B,2,0))</f>
        <v/>
      </c>
      <c r="J1001" s="194"/>
      <c r="K1001" s="194" t="s">
        <v>378</v>
      </c>
      <c r="L1001" s="195"/>
      <c r="M1001" s="194" t="str">
        <f t="shared" si="346"/>
        <v/>
      </c>
      <c r="N1001" s="195" t="str">
        <f>IF(E1001="","",VLOOKUP(E1001,'Summarized Plan'!$A:$C,3,0))</f>
        <v/>
      </c>
      <c r="O1001" s="195" t="str">
        <f>IF(E1001="","",VLOOKUP(E1001,'Summarized Plan'!$A:$G,7,0))</f>
        <v/>
      </c>
      <c r="P1001" s="196"/>
      <c r="Q1001" s="198">
        <f t="shared" si="347"/>
        <v>0</v>
      </c>
      <c r="R1001" s="197" t="str">
        <f>IF($B1001="","",VLOOKUP($Q1001,'DSR Attendance'!$A$3:$D$179,4,FALSE))</f>
        <v/>
      </c>
      <c r="S1001" s="197"/>
      <c r="T1001" s="197">
        <f t="shared" si="348"/>
        <v>0</v>
      </c>
      <c r="U1001" s="197">
        <f t="shared" si="349"/>
        <v>0</v>
      </c>
      <c r="V1001" s="197" t="str">
        <f t="shared" si="350"/>
        <v/>
      </c>
      <c r="W1001" s="197"/>
      <c r="X1001" s="197" t="str">
        <f>_xlfn.IFNA(IF(L1001="","",VLOOKUP(L1001,'Truck Utilization'!B$3:D$147,3,FALSE)),"")</f>
        <v/>
      </c>
      <c r="Y1001" s="197" t="str">
        <f>IF(X1001="","",IF(E1001="","",VLOOKUP(E1001,'Summarized Plan'!$A:$E,5,0)))</f>
        <v/>
      </c>
      <c r="Z1001" s="197">
        <f t="shared" si="351"/>
        <v>0</v>
      </c>
      <c r="AA1001" s="197">
        <f t="shared" si="352"/>
        <v>0</v>
      </c>
      <c r="AB1001" s="197" t="str">
        <f t="shared" si="353"/>
        <v/>
      </c>
      <c r="AC1001" s="197"/>
      <c r="AD1001" s="197">
        <f t="shared" si="354"/>
        <v>0</v>
      </c>
      <c r="AE1001" s="197">
        <f t="shared" si="355"/>
        <v>0</v>
      </c>
      <c r="AF1001" s="197" t="str">
        <f t="shared" si="356"/>
        <v/>
      </c>
      <c r="AG1001" s="194"/>
      <c r="AH1001" s="194"/>
      <c r="AI1001" s="194"/>
      <c r="AJ1001" s="193"/>
      <c r="AK1001" s="199"/>
      <c r="AL1001" s="194"/>
      <c r="AM1001" s="115" t="e">
        <f t="shared" si="357"/>
        <v>#VALUE!</v>
      </c>
      <c r="AO1001" s="11">
        <f t="shared" si="358"/>
        <v>0</v>
      </c>
      <c r="AP1001" s="11" t="e">
        <f t="shared" si="359"/>
        <v>#N/A</v>
      </c>
      <c r="AQ1001" s="11" t="str">
        <f t="shared" si="360"/>
        <v/>
      </c>
      <c r="AS1001" s="202">
        <f t="shared" si="361"/>
        <v>0</v>
      </c>
      <c r="AT1001" s="11" t="str">
        <f t="shared" si="362"/>
        <v/>
      </c>
      <c r="AW1001" s="116"/>
      <c r="AX1001" s="115" t="e">
        <f t="shared" si="363"/>
        <v>#VALUE!</v>
      </c>
      <c r="AY1001" s="278" t="str">
        <f t="shared" si="364"/>
        <v/>
      </c>
      <c r="BC1001" s="115" t="str">
        <f>IF(E1001="","",_xlfn.XLOOKUP(E1001,'Summarized Plan'!A:A,'Summarized Plan'!K:K))</f>
        <v/>
      </c>
    </row>
    <row r="1002" spans="1:55" ht="14.4" customHeight="1">
      <c r="A1002" s="190" t="str">
        <f>IF(L1002="","",VLOOKUP(L1002,'Truck Utilization'!B$3:C$300,2,FALSE))</f>
        <v/>
      </c>
      <c r="B1002" s="191"/>
      <c r="C1002" s="192" t="str">
        <f>IF($B1002="","",VLOOKUP($B1002,'DSR Attendance'!$A$3:$E$273,5,FALSE))</f>
        <v/>
      </c>
      <c r="D1002" s="193"/>
      <c r="E1002" s="637"/>
      <c r="F1002" s="195"/>
      <c r="G1002" s="195"/>
      <c r="H1002" s="195"/>
      <c r="I1002" s="196" t="str">
        <f>IF(E1002="","",VLOOKUP(E1002,'Summarized Plan'!A:B,2,0))</f>
        <v/>
      </c>
      <c r="J1002" s="194"/>
      <c r="K1002" s="194" t="s">
        <v>378</v>
      </c>
      <c r="L1002" s="195"/>
      <c r="M1002" s="194" t="str">
        <f t="shared" si="346"/>
        <v/>
      </c>
      <c r="N1002" s="195" t="str">
        <f>IF(E1002="","",VLOOKUP(E1002,'Summarized Plan'!$A:$C,3,0))</f>
        <v/>
      </c>
      <c r="O1002" s="195" t="str">
        <f>IF(E1002="","",VLOOKUP(E1002,'Summarized Plan'!$A:$G,7,0))</f>
        <v/>
      </c>
      <c r="P1002" s="196"/>
      <c r="Q1002" s="198">
        <f t="shared" si="347"/>
        <v>0</v>
      </c>
      <c r="R1002" s="197" t="str">
        <f>IF($B1002="","",VLOOKUP($Q1002,'DSR Attendance'!$A$3:$D$179,4,FALSE))</f>
        <v/>
      </c>
      <c r="S1002" s="197"/>
      <c r="T1002" s="197">
        <f t="shared" si="348"/>
        <v>0</v>
      </c>
      <c r="U1002" s="197">
        <f t="shared" si="349"/>
        <v>0</v>
      </c>
      <c r="V1002" s="197" t="str">
        <f t="shared" si="350"/>
        <v/>
      </c>
      <c r="W1002" s="197"/>
      <c r="X1002" s="197" t="str">
        <f>_xlfn.IFNA(IF(L1002="","",VLOOKUP(L1002,'Truck Utilization'!B$3:D$147,3,FALSE)),"")</f>
        <v/>
      </c>
      <c r="Y1002" s="197" t="str">
        <f>IF(X1002="","",IF(E1002="","",VLOOKUP(E1002,'Summarized Plan'!$A:$E,5,0)))</f>
        <v/>
      </c>
      <c r="Z1002" s="197">
        <f t="shared" si="351"/>
        <v>0</v>
      </c>
      <c r="AA1002" s="197">
        <f t="shared" si="352"/>
        <v>0</v>
      </c>
      <c r="AB1002" s="197" t="str">
        <f t="shared" si="353"/>
        <v/>
      </c>
      <c r="AC1002" s="197"/>
      <c r="AD1002" s="197">
        <f t="shared" si="354"/>
        <v>0</v>
      </c>
      <c r="AE1002" s="197">
        <f t="shared" si="355"/>
        <v>0</v>
      </c>
      <c r="AF1002" s="197" t="str">
        <f t="shared" si="356"/>
        <v/>
      </c>
      <c r="AG1002" s="194"/>
      <c r="AH1002" s="194"/>
      <c r="AI1002" s="194"/>
      <c r="AJ1002" s="193"/>
      <c r="AK1002" s="199"/>
      <c r="AL1002" s="194"/>
      <c r="AM1002" s="115" t="e">
        <f t="shared" si="357"/>
        <v>#VALUE!</v>
      </c>
      <c r="AO1002" s="11">
        <f t="shared" si="358"/>
        <v>0</v>
      </c>
      <c r="AP1002" s="11" t="e">
        <f t="shared" si="359"/>
        <v>#N/A</v>
      </c>
      <c r="AQ1002" s="11" t="str">
        <f t="shared" si="360"/>
        <v/>
      </c>
      <c r="AS1002" s="202">
        <f t="shared" si="361"/>
        <v>0</v>
      </c>
      <c r="AT1002" s="11" t="str">
        <f t="shared" si="362"/>
        <v/>
      </c>
      <c r="AW1002" s="116"/>
      <c r="AX1002" s="115" t="e">
        <f t="shared" si="363"/>
        <v>#VALUE!</v>
      </c>
      <c r="AY1002" s="278" t="str">
        <f t="shared" si="364"/>
        <v/>
      </c>
      <c r="BC1002" s="115" t="str">
        <f>IF(E1002="","",_xlfn.XLOOKUP(E1002,'Summarized Plan'!A:A,'Summarized Plan'!K:K))</f>
        <v/>
      </c>
    </row>
    <row r="1003" spans="1:55" ht="14.4" customHeight="1">
      <c r="A1003" s="190" t="str">
        <f>IF(L1003="","",VLOOKUP(L1003,'Truck Utilization'!B$3:C$300,2,FALSE))</f>
        <v/>
      </c>
      <c r="B1003" s="191"/>
      <c r="C1003" s="192" t="str">
        <f>IF($B1003="","",VLOOKUP($B1003,'DSR Attendance'!$A$3:$E$273,5,FALSE))</f>
        <v/>
      </c>
      <c r="D1003" s="193"/>
      <c r="E1003" s="637"/>
      <c r="F1003" s="195"/>
      <c r="G1003" s="195"/>
      <c r="H1003" s="195"/>
      <c r="I1003" s="196" t="str">
        <f>IF(E1003="","",VLOOKUP(E1003,'Summarized Plan'!A:B,2,0))</f>
        <v/>
      </c>
      <c r="J1003" s="194"/>
      <c r="K1003" s="194" t="s">
        <v>378</v>
      </c>
      <c r="L1003" s="195"/>
      <c r="M1003" s="194" t="str">
        <f t="shared" si="346"/>
        <v/>
      </c>
      <c r="N1003" s="195" t="str">
        <f>IF(E1003="","",VLOOKUP(E1003,'Summarized Plan'!$A:$C,3,0))</f>
        <v/>
      </c>
      <c r="O1003" s="195" t="str">
        <f>IF(E1003="","",VLOOKUP(E1003,'Summarized Plan'!$A:$G,7,0))</f>
        <v/>
      </c>
      <c r="P1003" s="196"/>
      <c r="Q1003" s="198">
        <f t="shared" si="347"/>
        <v>0</v>
      </c>
      <c r="R1003" s="197" t="str">
        <f>IF($B1003="","",VLOOKUP($Q1003,'DSR Attendance'!$A$3:$D$179,4,FALSE))</f>
        <v/>
      </c>
      <c r="S1003" s="197"/>
      <c r="T1003" s="197">
        <f t="shared" si="348"/>
        <v>0</v>
      </c>
      <c r="U1003" s="197">
        <f t="shared" si="349"/>
        <v>0</v>
      </c>
      <c r="V1003" s="197" t="str">
        <f t="shared" si="350"/>
        <v/>
      </c>
      <c r="W1003" s="197"/>
      <c r="X1003" s="197" t="str">
        <f>_xlfn.IFNA(IF(L1003="","",VLOOKUP(L1003,'Truck Utilization'!B$3:D$147,3,FALSE)),"")</f>
        <v/>
      </c>
      <c r="Y1003" s="197" t="str">
        <f>IF(X1003="","",IF(E1003="","",VLOOKUP(E1003,'Summarized Plan'!$A:$E,5,0)))</f>
        <v/>
      </c>
      <c r="Z1003" s="197">
        <f t="shared" si="351"/>
        <v>0</v>
      </c>
      <c r="AA1003" s="197">
        <f t="shared" si="352"/>
        <v>0</v>
      </c>
      <c r="AB1003" s="197" t="str">
        <f t="shared" si="353"/>
        <v/>
      </c>
      <c r="AC1003" s="197"/>
      <c r="AD1003" s="197">
        <f t="shared" si="354"/>
        <v>0</v>
      </c>
      <c r="AE1003" s="197">
        <f t="shared" si="355"/>
        <v>0</v>
      </c>
      <c r="AF1003" s="197" t="str">
        <f t="shared" si="356"/>
        <v/>
      </c>
      <c r="AG1003" s="194"/>
      <c r="AH1003" s="194"/>
      <c r="AI1003" s="194"/>
      <c r="AJ1003" s="193"/>
      <c r="AK1003" s="199"/>
      <c r="AL1003" s="194"/>
      <c r="AM1003" s="115" t="e">
        <f t="shared" si="357"/>
        <v>#VALUE!</v>
      </c>
      <c r="AO1003" s="11">
        <f t="shared" si="358"/>
        <v>0</v>
      </c>
      <c r="AP1003" s="11" t="e">
        <f t="shared" si="359"/>
        <v>#N/A</v>
      </c>
      <c r="AQ1003" s="11" t="str">
        <f t="shared" si="360"/>
        <v/>
      </c>
      <c r="AS1003" s="202">
        <f t="shared" si="361"/>
        <v>0</v>
      </c>
      <c r="AT1003" s="11" t="str">
        <f t="shared" si="362"/>
        <v/>
      </c>
      <c r="AW1003" s="116"/>
      <c r="AX1003" s="115" t="e">
        <f t="shared" si="363"/>
        <v>#VALUE!</v>
      </c>
      <c r="AY1003" s="278" t="str">
        <f t="shared" si="364"/>
        <v/>
      </c>
      <c r="BC1003" s="115" t="str">
        <f>IF(E1003="","",_xlfn.XLOOKUP(E1003,'Summarized Plan'!A:A,'Summarized Plan'!K:K))</f>
        <v/>
      </c>
    </row>
    <row r="1004" spans="1:55" ht="14.4" customHeight="1">
      <c r="A1004" s="190" t="str">
        <f>IF(L1004="","",VLOOKUP(L1004,'Truck Utilization'!B$3:C$300,2,FALSE))</f>
        <v/>
      </c>
      <c r="B1004" s="191"/>
      <c r="C1004" s="192" t="str">
        <f>IF($B1004="","",VLOOKUP($B1004,'DSR Attendance'!$A$3:$E$273,5,FALSE))</f>
        <v/>
      </c>
      <c r="D1004" s="193"/>
      <c r="E1004" s="637"/>
      <c r="F1004" s="195"/>
      <c r="G1004" s="195"/>
      <c r="H1004" s="195"/>
      <c r="I1004" s="196" t="str">
        <f>IF(E1004="","",VLOOKUP(E1004,'Summarized Plan'!A:B,2,0))</f>
        <v/>
      </c>
      <c r="J1004" s="194"/>
      <c r="K1004" s="194" t="s">
        <v>378</v>
      </c>
      <c r="L1004" s="195"/>
      <c r="M1004" s="194" t="str">
        <f t="shared" si="346"/>
        <v/>
      </c>
      <c r="N1004" s="195" t="str">
        <f>IF(E1004="","",VLOOKUP(E1004,'Summarized Plan'!$A:$C,3,0))</f>
        <v/>
      </c>
      <c r="O1004" s="195" t="str">
        <f>IF(E1004="","",VLOOKUP(E1004,'Summarized Plan'!$A:$G,7,0))</f>
        <v/>
      </c>
      <c r="P1004" s="196"/>
      <c r="Q1004" s="198">
        <f t="shared" si="347"/>
        <v>0</v>
      </c>
      <c r="R1004" s="197" t="str">
        <f>IF($B1004="","",VLOOKUP($Q1004,'DSR Attendance'!$A$3:$D$179,4,FALSE))</f>
        <v/>
      </c>
      <c r="S1004" s="197"/>
      <c r="T1004" s="197">
        <f t="shared" si="348"/>
        <v>0</v>
      </c>
      <c r="U1004" s="197">
        <f t="shared" si="349"/>
        <v>0</v>
      </c>
      <c r="V1004" s="197" t="str">
        <f t="shared" si="350"/>
        <v/>
      </c>
      <c r="W1004" s="197"/>
      <c r="X1004" s="197" t="str">
        <f>_xlfn.IFNA(IF(L1004="","",VLOOKUP(L1004,'Truck Utilization'!B$3:D$147,3,FALSE)),"")</f>
        <v/>
      </c>
      <c r="Y1004" s="197" t="str">
        <f>IF(X1004="","",IF(E1004="","",VLOOKUP(E1004,'Summarized Plan'!$A:$E,5,0)))</f>
        <v/>
      </c>
      <c r="Z1004" s="197">
        <f t="shared" si="351"/>
        <v>0</v>
      </c>
      <c r="AA1004" s="197">
        <f t="shared" si="352"/>
        <v>0</v>
      </c>
      <c r="AB1004" s="197" t="str">
        <f t="shared" si="353"/>
        <v/>
      </c>
      <c r="AC1004" s="197"/>
      <c r="AD1004" s="197">
        <f t="shared" si="354"/>
        <v>0</v>
      </c>
      <c r="AE1004" s="197">
        <f t="shared" si="355"/>
        <v>0</v>
      </c>
      <c r="AF1004" s="197" t="str">
        <f t="shared" si="356"/>
        <v/>
      </c>
      <c r="AG1004" s="194"/>
      <c r="AH1004" s="194"/>
      <c r="AI1004" s="194"/>
      <c r="AJ1004" s="193"/>
      <c r="AK1004" s="199"/>
      <c r="AL1004" s="194"/>
      <c r="AM1004" s="115" t="e">
        <f t="shared" si="357"/>
        <v>#VALUE!</v>
      </c>
      <c r="AO1004" s="11">
        <f t="shared" si="358"/>
        <v>0</v>
      </c>
      <c r="AP1004" s="11" t="e">
        <f t="shared" si="359"/>
        <v>#N/A</v>
      </c>
      <c r="AQ1004" s="11" t="str">
        <f t="shared" si="360"/>
        <v/>
      </c>
      <c r="AS1004" s="202">
        <f t="shared" si="361"/>
        <v>0</v>
      </c>
      <c r="AT1004" s="11" t="str">
        <f t="shared" si="362"/>
        <v/>
      </c>
      <c r="AW1004" s="116"/>
      <c r="AX1004" s="115" t="e">
        <f t="shared" si="363"/>
        <v>#VALUE!</v>
      </c>
      <c r="AY1004" s="278" t="str">
        <f t="shared" si="364"/>
        <v/>
      </c>
      <c r="BC1004" s="115" t="str">
        <f>IF(E1004="","",_xlfn.XLOOKUP(E1004,'Summarized Plan'!A:A,'Summarized Plan'!K:K))</f>
        <v/>
      </c>
    </row>
    <row r="1005" spans="1:55" ht="14.4" customHeight="1">
      <c r="A1005" s="190" t="str">
        <f>IF(L1005="","",VLOOKUP(L1005,'Truck Utilization'!B$3:C$300,2,FALSE))</f>
        <v/>
      </c>
      <c r="B1005" s="191"/>
      <c r="C1005" s="192" t="str">
        <f>IF($B1005="","",VLOOKUP($B1005,'DSR Attendance'!$A$3:$E$273,5,FALSE))</f>
        <v/>
      </c>
      <c r="D1005" s="193"/>
      <c r="E1005" s="637"/>
      <c r="F1005" s="195"/>
      <c r="G1005" s="195"/>
      <c r="H1005" s="195"/>
      <c r="I1005" s="196" t="str">
        <f>IF(E1005="","",VLOOKUP(E1005,'Summarized Plan'!A:B,2,0))</f>
        <v/>
      </c>
      <c r="J1005" s="194"/>
      <c r="K1005" s="194" t="s">
        <v>378</v>
      </c>
      <c r="L1005" s="195"/>
      <c r="M1005" s="194" t="str">
        <f t="shared" si="346"/>
        <v/>
      </c>
      <c r="N1005" s="195" t="str">
        <f>IF(E1005="","",VLOOKUP(E1005,'Summarized Plan'!$A:$C,3,0))</f>
        <v/>
      </c>
      <c r="O1005" s="195" t="str">
        <f>IF(E1005="","",VLOOKUP(E1005,'Summarized Plan'!$A:$G,7,0))</f>
        <v/>
      </c>
      <c r="P1005" s="196"/>
      <c r="Q1005" s="198">
        <f t="shared" si="347"/>
        <v>0</v>
      </c>
      <c r="R1005" s="197" t="str">
        <f>IF($B1005="","",VLOOKUP($Q1005,'DSR Attendance'!$A$3:$D$179,4,FALSE))</f>
        <v/>
      </c>
      <c r="S1005" s="197"/>
      <c r="T1005" s="197">
        <f t="shared" si="348"/>
        <v>0</v>
      </c>
      <c r="U1005" s="197">
        <f t="shared" si="349"/>
        <v>0</v>
      </c>
      <c r="V1005" s="197" t="str">
        <f t="shared" si="350"/>
        <v/>
      </c>
      <c r="W1005" s="197"/>
      <c r="X1005" s="197" t="str">
        <f>_xlfn.IFNA(IF(L1005="","",VLOOKUP(L1005,'Truck Utilization'!B$3:D$147,3,FALSE)),"")</f>
        <v/>
      </c>
      <c r="Y1005" s="197" t="str">
        <f>IF(X1005="","",IF(E1005="","",VLOOKUP(E1005,'Summarized Plan'!$A:$E,5,0)))</f>
        <v/>
      </c>
      <c r="Z1005" s="197">
        <f t="shared" si="351"/>
        <v>0</v>
      </c>
      <c r="AA1005" s="197">
        <f t="shared" si="352"/>
        <v>0</v>
      </c>
      <c r="AB1005" s="197" t="str">
        <f t="shared" si="353"/>
        <v/>
      </c>
      <c r="AC1005" s="197"/>
      <c r="AD1005" s="197">
        <f t="shared" si="354"/>
        <v>0</v>
      </c>
      <c r="AE1005" s="197">
        <f t="shared" si="355"/>
        <v>0</v>
      </c>
      <c r="AF1005" s="197" t="str">
        <f t="shared" si="356"/>
        <v/>
      </c>
      <c r="AG1005" s="194"/>
      <c r="AH1005" s="194"/>
      <c r="AI1005" s="194"/>
      <c r="AJ1005" s="193"/>
      <c r="AK1005" s="199"/>
      <c r="AL1005" s="194"/>
      <c r="AM1005" s="115" t="e">
        <f t="shared" si="357"/>
        <v>#VALUE!</v>
      </c>
      <c r="AO1005" s="11">
        <f t="shared" si="358"/>
        <v>0</v>
      </c>
      <c r="AP1005" s="11" t="e">
        <f t="shared" si="359"/>
        <v>#N/A</v>
      </c>
      <c r="AQ1005" s="11" t="str">
        <f t="shared" si="360"/>
        <v/>
      </c>
      <c r="AS1005" s="202">
        <f t="shared" si="361"/>
        <v>0</v>
      </c>
      <c r="AT1005" s="11" t="str">
        <f t="shared" si="362"/>
        <v/>
      </c>
      <c r="AW1005" s="116"/>
      <c r="AX1005" s="115" t="e">
        <f t="shared" si="363"/>
        <v>#VALUE!</v>
      </c>
      <c r="AY1005" s="278" t="str">
        <f t="shared" si="364"/>
        <v/>
      </c>
      <c r="BC1005" s="115" t="str">
        <f>IF(E1005="","",_xlfn.XLOOKUP(E1005,'Summarized Plan'!A:A,'Summarized Plan'!K:K))</f>
        <v/>
      </c>
    </row>
    <row r="1006" spans="1:55" ht="14.4" customHeight="1">
      <c r="A1006" s="190" t="str">
        <f>IF(L1006="","",VLOOKUP(L1006,'Truck Utilization'!B$3:C$300,2,FALSE))</f>
        <v/>
      </c>
      <c r="B1006" s="191"/>
      <c r="C1006" s="192" t="str">
        <f>IF($B1006="","",VLOOKUP($B1006,'DSR Attendance'!$A$3:$E$273,5,FALSE))</f>
        <v/>
      </c>
      <c r="D1006" s="193"/>
      <c r="E1006" s="637"/>
      <c r="F1006" s="195"/>
      <c r="G1006" s="195"/>
      <c r="H1006" s="195"/>
      <c r="I1006" s="196" t="str">
        <f>IF(E1006="","",VLOOKUP(E1006,'Summarized Plan'!A:B,2,0))</f>
        <v/>
      </c>
      <c r="J1006" s="194"/>
      <c r="K1006" s="194" t="s">
        <v>378</v>
      </c>
      <c r="L1006" s="195"/>
      <c r="M1006" s="194" t="str">
        <f t="shared" si="346"/>
        <v/>
      </c>
      <c r="N1006" s="195" t="str">
        <f>IF(E1006="","",VLOOKUP(E1006,'Summarized Plan'!$A:$C,3,0))</f>
        <v/>
      </c>
      <c r="O1006" s="195" t="str">
        <f>IF(E1006="","",VLOOKUP(E1006,'Summarized Plan'!$A:$G,7,0))</f>
        <v/>
      </c>
      <c r="P1006" s="196"/>
      <c r="Q1006" s="198">
        <f t="shared" si="347"/>
        <v>0</v>
      </c>
      <c r="R1006" s="197" t="str">
        <f>IF($B1006="","",VLOOKUP($Q1006,'DSR Attendance'!$A$3:$D$179,4,FALSE))</f>
        <v/>
      </c>
      <c r="S1006" s="197"/>
      <c r="T1006" s="197">
        <f t="shared" si="348"/>
        <v>0</v>
      </c>
      <c r="U1006" s="197">
        <f t="shared" si="349"/>
        <v>0</v>
      </c>
      <c r="V1006" s="197" t="str">
        <f t="shared" si="350"/>
        <v/>
      </c>
      <c r="W1006" s="197"/>
      <c r="X1006" s="197" t="str">
        <f>_xlfn.IFNA(IF(L1006="","",VLOOKUP(L1006,'Truck Utilization'!B$3:D$147,3,FALSE)),"")</f>
        <v/>
      </c>
      <c r="Y1006" s="197" t="str">
        <f>IF(X1006="","",IF(E1006="","",VLOOKUP(E1006,'Summarized Plan'!$A:$E,5,0)))</f>
        <v/>
      </c>
      <c r="Z1006" s="197">
        <f t="shared" si="351"/>
        <v>0</v>
      </c>
      <c r="AA1006" s="197">
        <f t="shared" si="352"/>
        <v>0</v>
      </c>
      <c r="AB1006" s="197" t="str">
        <f t="shared" si="353"/>
        <v/>
      </c>
      <c r="AC1006" s="197"/>
      <c r="AD1006" s="197">
        <f t="shared" si="354"/>
        <v>0</v>
      </c>
      <c r="AE1006" s="197">
        <f t="shared" si="355"/>
        <v>0</v>
      </c>
      <c r="AF1006" s="197" t="str">
        <f t="shared" si="356"/>
        <v/>
      </c>
      <c r="AG1006" s="194"/>
      <c r="AH1006" s="194"/>
      <c r="AI1006" s="194"/>
      <c r="AJ1006" s="193"/>
      <c r="AK1006" s="199"/>
      <c r="AL1006" s="194"/>
      <c r="AM1006" s="115" t="e">
        <f t="shared" si="357"/>
        <v>#VALUE!</v>
      </c>
      <c r="AO1006" s="11">
        <f t="shared" si="358"/>
        <v>0</v>
      </c>
      <c r="AP1006" s="11" t="e">
        <f t="shared" si="359"/>
        <v>#N/A</v>
      </c>
      <c r="AQ1006" s="11" t="str">
        <f t="shared" si="360"/>
        <v/>
      </c>
      <c r="AS1006" s="202">
        <f t="shared" si="361"/>
        <v>0</v>
      </c>
      <c r="AT1006" s="11" t="str">
        <f t="shared" si="362"/>
        <v/>
      </c>
      <c r="AW1006" s="116"/>
      <c r="AX1006" s="115" t="e">
        <f t="shared" si="363"/>
        <v>#VALUE!</v>
      </c>
      <c r="AY1006" s="278" t="str">
        <f t="shared" si="364"/>
        <v/>
      </c>
      <c r="BC1006" s="115" t="str">
        <f>IF(E1006="","",_xlfn.XLOOKUP(E1006,'Summarized Plan'!A:A,'Summarized Plan'!K:K))</f>
        <v/>
      </c>
    </row>
    <row r="1007" spans="1:55" ht="14.4" customHeight="1">
      <c r="A1007" s="190" t="str">
        <f>IF(L1007="","",VLOOKUP(L1007,'Truck Utilization'!B$3:C$300,2,FALSE))</f>
        <v/>
      </c>
      <c r="B1007" s="191"/>
      <c r="C1007" s="192" t="str">
        <f>IF($B1007="","",VLOOKUP($B1007,'DSR Attendance'!$A$3:$E$273,5,FALSE))</f>
        <v/>
      </c>
      <c r="D1007" s="193"/>
      <c r="E1007" s="637"/>
      <c r="F1007" s="195"/>
      <c r="G1007" s="195"/>
      <c r="H1007" s="195"/>
      <c r="I1007" s="196" t="str">
        <f>IF(E1007="","",VLOOKUP(E1007,'Summarized Plan'!A:B,2,0))</f>
        <v/>
      </c>
      <c r="J1007" s="194"/>
      <c r="K1007" s="194" t="s">
        <v>378</v>
      </c>
      <c r="L1007" s="195"/>
      <c r="M1007" s="194" t="str">
        <f t="shared" si="346"/>
        <v/>
      </c>
      <c r="N1007" s="195" t="str">
        <f>IF(E1007="","",VLOOKUP(E1007,'Summarized Plan'!$A:$C,3,0))</f>
        <v/>
      </c>
      <c r="O1007" s="195" t="str">
        <f>IF(E1007="","",VLOOKUP(E1007,'Summarized Plan'!$A:$G,7,0))</f>
        <v/>
      </c>
      <c r="P1007" s="196"/>
      <c r="Q1007" s="198">
        <f t="shared" si="347"/>
        <v>0</v>
      </c>
      <c r="R1007" s="197" t="str">
        <f>IF($B1007="","",VLOOKUP($Q1007,'DSR Attendance'!$A$3:$D$179,4,FALSE))</f>
        <v/>
      </c>
      <c r="S1007" s="197"/>
      <c r="T1007" s="197">
        <f t="shared" si="348"/>
        <v>0</v>
      </c>
      <c r="U1007" s="197">
        <f t="shared" si="349"/>
        <v>0</v>
      </c>
      <c r="V1007" s="197" t="str">
        <f t="shared" si="350"/>
        <v/>
      </c>
      <c r="W1007" s="197"/>
      <c r="X1007" s="197" t="str">
        <f>_xlfn.IFNA(IF(L1007="","",VLOOKUP(L1007,'Truck Utilization'!B$3:D$147,3,FALSE)),"")</f>
        <v/>
      </c>
      <c r="Y1007" s="197" t="str">
        <f>IF(X1007="","",IF(E1007="","",VLOOKUP(E1007,'Summarized Plan'!$A:$E,5,0)))</f>
        <v/>
      </c>
      <c r="Z1007" s="197">
        <f t="shared" si="351"/>
        <v>0</v>
      </c>
      <c r="AA1007" s="197">
        <f t="shared" si="352"/>
        <v>0</v>
      </c>
      <c r="AB1007" s="197" t="str">
        <f t="shared" si="353"/>
        <v/>
      </c>
      <c r="AC1007" s="197"/>
      <c r="AD1007" s="197">
        <f t="shared" si="354"/>
        <v>0</v>
      </c>
      <c r="AE1007" s="197">
        <f t="shared" si="355"/>
        <v>0</v>
      </c>
      <c r="AF1007" s="197" t="str">
        <f t="shared" si="356"/>
        <v/>
      </c>
      <c r="AG1007" s="194"/>
      <c r="AH1007" s="194"/>
      <c r="AI1007" s="194"/>
      <c r="AJ1007" s="193"/>
      <c r="AK1007" s="199"/>
      <c r="AL1007" s="194"/>
      <c r="AM1007" s="115" t="e">
        <f t="shared" si="357"/>
        <v>#VALUE!</v>
      </c>
      <c r="AO1007" s="11">
        <f t="shared" si="358"/>
        <v>0</v>
      </c>
      <c r="AP1007" s="11" t="e">
        <f t="shared" si="359"/>
        <v>#N/A</v>
      </c>
      <c r="AQ1007" s="11" t="str">
        <f t="shared" si="360"/>
        <v/>
      </c>
      <c r="AS1007" s="202">
        <f t="shared" si="361"/>
        <v>0</v>
      </c>
      <c r="AT1007" s="11" t="str">
        <f t="shared" si="362"/>
        <v/>
      </c>
      <c r="AW1007" s="116"/>
      <c r="AX1007" s="115" t="e">
        <f t="shared" si="363"/>
        <v>#VALUE!</v>
      </c>
      <c r="AY1007" s="278" t="str">
        <f t="shared" si="364"/>
        <v/>
      </c>
      <c r="BC1007" s="115" t="str">
        <f>IF(E1007="","",_xlfn.XLOOKUP(E1007,'Summarized Plan'!A:A,'Summarized Plan'!K:K))</f>
        <v/>
      </c>
    </row>
    <row r="1008" spans="1:55" ht="14.4" customHeight="1">
      <c r="A1008" s="190" t="str">
        <f>IF(L1008="","",VLOOKUP(L1008,'Truck Utilization'!B$3:C$300,2,FALSE))</f>
        <v/>
      </c>
      <c r="B1008" s="191"/>
      <c r="C1008" s="192" t="str">
        <f>IF($B1008="","",VLOOKUP($B1008,'DSR Attendance'!$A$3:$E$273,5,FALSE))</f>
        <v/>
      </c>
      <c r="D1008" s="193"/>
      <c r="E1008" s="637"/>
      <c r="F1008" s="195"/>
      <c r="G1008" s="195"/>
      <c r="H1008" s="195"/>
      <c r="I1008" s="196" t="str">
        <f>IF(E1008="","",VLOOKUP(E1008,'Summarized Plan'!A:B,2,0))</f>
        <v/>
      </c>
      <c r="J1008" s="194"/>
      <c r="K1008" s="194" t="s">
        <v>378</v>
      </c>
      <c r="L1008" s="195"/>
      <c r="M1008" s="194" t="str">
        <f t="shared" si="346"/>
        <v/>
      </c>
      <c r="N1008" s="195" t="str">
        <f>IF(E1008="","",VLOOKUP(E1008,'Summarized Plan'!$A:$C,3,0))</f>
        <v/>
      </c>
      <c r="O1008" s="195" t="str">
        <f>IF(E1008="","",VLOOKUP(E1008,'Summarized Plan'!$A:$G,7,0))</f>
        <v/>
      </c>
      <c r="P1008" s="196"/>
      <c r="Q1008" s="198">
        <f t="shared" si="347"/>
        <v>0</v>
      </c>
      <c r="R1008" s="197" t="str">
        <f>IF($B1008="","",VLOOKUP($Q1008,'DSR Attendance'!$A$3:$D$179,4,FALSE))</f>
        <v/>
      </c>
      <c r="S1008" s="197"/>
      <c r="T1008" s="197">
        <f t="shared" si="348"/>
        <v>0</v>
      </c>
      <c r="U1008" s="197">
        <f t="shared" si="349"/>
        <v>0</v>
      </c>
      <c r="V1008" s="197" t="str">
        <f t="shared" si="350"/>
        <v/>
      </c>
      <c r="W1008" s="197"/>
      <c r="X1008" s="197" t="str">
        <f>_xlfn.IFNA(IF(L1008="","",VLOOKUP(L1008,'Truck Utilization'!B$3:D$147,3,FALSE)),"")</f>
        <v/>
      </c>
      <c r="Y1008" s="197" t="str">
        <f>IF(X1008="","",IF(E1008="","",VLOOKUP(E1008,'Summarized Plan'!$A:$E,5,0)))</f>
        <v/>
      </c>
      <c r="Z1008" s="197">
        <f t="shared" si="351"/>
        <v>0</v>
      </c>
      <c r="AA1008" s="197">
        <f t="shared" si="352"/>
        <v>0</v>
      </c>
      <c r="AB1008" s="197" t="str">
        <f t="shared" si="353"/>
        <v/>
      </c>
      <c r="AC1008" s="197"/>
      <c r="AD1008" s="197">
        <f t="shared" si="354"/>
        <v>0</v>
      </c>
      <c r="AE1008" s="197">
        <f t="shared" si="355"/>
        <v>0</v>
      </c>
      <c r="AF1008" s="197" t="str">
        <f t="shared" si="356"/>
        <v/>
      </c>
      <c r="AG1008" s="194"/>
      <c r="AH1008" s="194"/>
      <c r="AI1008" s="194"/>
      <c r="AJ1008" s="193"/>
      <c r="AK1008" s="199"/>
      <c r="AL1008" s="194"/>
      <c r="AM1008" s="115" t="e">
        <f t="shared" si="357"/>
        <v>#VALUE!</v>
      </c>
      <c r="AO1008" s="11">
        <f t="shared" si="358"/>
        <v>0</v>
      </c>
      <c r="AP1008" s="11" t="e">
        <f t="shared" si="359"/>
        <v>#N/A</v>
      </c>
      <c r="AQ1008" s="11" t="str">
        <f t="shared" si="360"/>
        <v/>
      </c>
      <c r="AS1008" s="202">
        <f t="shared" si="361"/>
        <v>0</v>
      </c>
      <c r="AT1008" s="11" t="str">
        <f t="shared" si="362"/>
        <v/>
      </c>
      <c r="AW1008" s="116"/>
      <c r="AX1008" s="115" t="e">
        <f t="shared" si="363"/>
        <v>#VALUE!</v>
      </c>
      <c r="AY1008" s="278" t="str">
        <f t="shared" si="364"/>
        <v/>
      </c>
      <c r="BC1008" s="115" t="str">
        <f>IF(E1008="","",_xlfn.XLOOKUP(E1008,'Summarized Plan'!A:A,'Summarized Plan'!K:K))</f>
        <v/>
      </c>
    </row>
    <row r="1009" spans="1:55" ht="14.4" customHeight="1">
      <c r="A1009" s="190" t="str">
        <f>IF(L1009="","",VLOOKUP(L1009,'Truck Utilization'!B$3:C$300,2,FALSE))</f>
        <v/>
      </c>
      <c r="B1009" s="191"/>
      <c r="C1009" s="192" t="str">
        <f>IF($B1009="","",VLOOKUP($B1009,'DSR Attendance'!$A$3:$E$273,5,FALSE))</f>
        <v/>
      </c>
      <c r="D1009" s="193"/>
      <c r="E1009" s="637"/>
      <c r="F1009" s="195"/>
      <c r="G1009" s="195"/>
      <c r="H1009" s="195"/>
      <c r="I1009" s="196" t="str">
        <f>IF(E1009="","",VLOOKUP(E1009,'Summarized Plan'!A:B,2,0))</f>
        <v/>
      </c>
      <c r="J1009" s="194"/>
      <c r="K1009" s="194" t="s">
        <v>378</v>
      </c>
      <c r="L1009" s="195"/>
      <c r="M1009" s="194" t="str">
        <f t="shared" si="346"/>
        <v/>
      </c>
      <c r="N1009" s="195" t="str">
        <f>IF(E1009="","",VLOOKUP(E1009,'Summarized Plan'!$A:$C,3,0))</f>
        <v/>
      </c>
      <c r="O1009" s="195" t="str">
        <f>IF(E1009="","",VLOOKUP(E1009,'Summarized Plan'!$A:$G,7,0))</f>
        <v/>
      </c>
      <c r="P1009" s="196"/>
      <c r="Q1009" s="198">
        <f t="shared" si="347"/>
        <v>0</v>
      </c>
      <c r="R1009" s="197" t="str">
        <f>IF($B1009="","",VLOOKUP($Q1009,'DSR Attendance'!$A$3:$D$179,4,FALSE))</f>
        <v/>
      </c>
      <c r="S1009" s="197"/>
      <c r="T1009" s="197">
        <f t="shared" si="348"/>
        <v>0</v>
      </c>
      <c r="U1009" s="197">
        <f t="shared" si="349"/>
        <v>0</v>
      </c>
      <c r="V1009" s="197" t="str">
        <f t="shared" si="350"/>
        <v/>
      </c>
      <c r="W1009" s="197"/>
      <c r="X1009" s="197" t="str">
        <f>_xlfn.IFNA(IF(L1009="","",VLOOKUP(L1009,'Truck Utilization'!B$3:D$147,3,FALSE)),"")</f>
        <v/>
      </c>
      <c r="Y1009" s="197" t="str">
        <f>IF(X1009="","",IF(E1009="","",VLOOKUP(E1009,'Summarized Plan'!$A:$E,5,0)))</f>
        <v/>
      </c>
      <c r="Z1009" s="197">
        <f t="shared" si="351"/>
        <v>0</v>
      </c>
      <c r="AA1009" s="197">
        <f t="shared" si="352"/>
        <v>0</v>
      </c>
      <c r="AB1009" s="197" t="str">
        <f t="shared" si="353"/>
        <v/>
      </c>
      <c r="AC1009" s="197"/>
      <c r="AD1009" s="197">
        <f t="shared" si="354"/>
        <v>0</v>
      </c>
      <c r="AE1009" s="197">
        <f t="shared" si="355"/>
        <v>0</v>
      </c>
      <c r="AF1009" s="197" t="str">
        <f t="shared" si="356"/>
        <v/>
      </c>
      <c r="AG1009" s="194"/>
      <c r="AH1009" s="194"/>
      <c r="AI1009" s="194"/>
      <c r="AJ1009" s="193"/>
      <c r="AK1009" s="199"/>
      <c r="AL1009" s="194"/>
      <c r="AM1009" s="115" t="e">
        <f t="shared" si="357"/>
        <v>#VALUE!</v>
      </c>
      <c r="AO1009" s="11">
        <f t="shared" si="358"/>
        <v>0</v>
      </c>
      <c r="AP1009" s="11" t="e">
        <f t="shared" si="359"/>
        <v>#N/A</v>
      </c>
      <c r="AQ1009" s="11" t="str">
        <f t="shared" si="360"/>
        <v/>
      </c>
      <c r="AS1009" s="202">
        <f t="shared" si="361"/>
        <v>0</v>
      </c>
      <c r="AT1009" s="11" t="str">
        <f t="shared" si="362"/>
        <v/>
      </c>
      <c r="AW1009" s="116"/>
      <c r="AX1009" s="115" t="e">
        <f t="shared" si="363"/>
        <v>#VALUE!</v>
      </c>
      <c r="AY1009" s="278" t="str">
        <f t="shared" si="364"/>
        <v/>
      </c>
      <c r="BC1009" s="115" t="str">
        <f>IF(E1009="","",_xlfn.XLOOKUP(E1009,'Summarized Plan'!A:A,'Summarized Plan'!K:K))</f>
        <v/>
      </c>
    </row>
    <row r="1010" spans="1:55" ht="14.4" customHeight="1">
      <c r="A1010" s="190" t="str">
        <f>IF(L1010="","",VLOOKUP(L1010,'Truck Utilization'!B$3:C$300,2,FALSE))</f>
        <v/>
      </c>
      <c r="B1010" s="191"/>
      <c r="C1010" s="192" t="str">
        <f>IF($B1010="","",VLOOKUP($B1010,'DSR Attendance'!$A$3:$E$273,5,FALSE))</f>
        <v/>
      </c>
      <c r="D1010" s="193"/>
      <c r="E1010" s="637"/>
      <c r="F1010" s="195"/>
      <c r="G1010" s="195"/>
      <c r="H1010" s="195"/>
      <c r="I1010" s="196" t="str">
        <f>IF(E1010="","",VLOOKUP(E1010,'Summarized Plan'!A:B,2,0))</f>
        <v/>
      </c>
      <c r="J1010" s="194"/>
      <c r="K1010" s="194" t="s">
        <v>378</v>
      </c>
      <c r="L1010" s="195"/>
      <c r="M1010" s="194" t="str">
        <f t="shared" si="346"/>
        <v/>
      </c>
      <c r="N1010" s="195" t="str">
        <f>IF(E1010="","",VLOOKUP(E1010,'Summarized Plan'!$A:$C,3,0))</f>
        <v/>
      </c>
      <c r="O1010" s="195" t="str">
        <f>IF(E1010="","",VLOOKUP(E1010,'Summarized Plan'!$A:$G,7,0))</f>
        <v/>
      </c>
      <c r="P1010" s="196"/>
      <c r="Q1010" s="198">
        <f t="shared" si="347"/>
        <v>0</v>
      </c>
      <c r="R1010" s="197" t="str">
        <f>IF($B1010="","",VLOOKUP($Q1010,'DSR Attendance'!$A$3:$D$179,4,FALSE))</f>
        <v/>
      </c>
      <c r="S1010" s="197"/>
      <c r="T1010" s="197">
        <f t="shared" si="348"/>
        <v>0</v>
      </c>
      <c r="U1010" s="197">
        <f t="shared" si="349"/>
        <v>0</v>
      </c>
      <c r="V1010" s="197" t="str">
        <f t="shared" si="350"/>
        <v/>
      </c>
      <c r="W1010" s="197"/>
      <c r="X1010" s="197" t="str">
        <f>_xlfn.IFNA(IF(L1010="","",VLOOKUP(L1010,'Truck Utilization'!B$3:D$147,3,FALSE)),"")</f>
        <v/>
      </c>
      <c r="Y1010" s="197" t="str">
        <f>IF(X1010="","",IF(E1010="","",VLOOKUP(E1010,'Summarized Plan'!$A:$E,5,0)))</f>
        <v/>
      </c>
      <c r="Z1010" s="197">
        <f t="shared" si="351"/>
        <v>0</v>
      </c>
      <c r="AA1010" s="197">
        <f t="shared" si="352"/>
        <v>0</v>
      </c>
      <c r="AB1010" s="197" t="str">
        <f t="shared" si="353"/>
        <v/>
      </c>
      <c r="AC1010" s="197"/>
      <c r="AD1010" s="197">
        <f t="shared" si="354"/>
        <v>0</v>
      </c>
      <c r="AE1010" s="197">
        <f t="shared" si="355"/>
        <v>0</v>
      </c>
      <c r="AF1010" s="197" t="str">
        <f t="shared" si="356"/>
        <v/>
      </c>
      <c r="AG1010" s="194"/>
      <c r="AH1010" s="194"/>
      <c r="AI1010" s="194"/>
      <c r="AJ1010" s="193"/>
      <c r="AK1010" s="199"/>
      <c r="AL1010" s="194"/>
      <c r="AM1010" s="115" t="e">
        <f t="shared" si="357"/>
        <v>#VALUE!</v>
      </c>
      <c r="AO1010" s="11">
        <f t="shared" si="358"/>
        <v>0</v>
      </c>
      <c r="AP1010" s="11" t="e">
        <f t="shared" si="359"/>
        <v>#N/A</v>
      </c>
      <c r="AQ1010" s="11" t="str">
        <f t="shared" si="360"/>
        <v/>
      </c>
      <c r="AS1010" s="202">
        <f t="shared" si="361"/>
        <v>0</v>
      </c>
      <c r="AT1010" s="11" t="str">
        <f t="shared" si="362"/>
        <v/>
      </c>
      <c r="AW1010" s="116"/>
      <c r="AX1010" s="115" t="e">
        <f t="shared" si="363"/>
        <v>#VALUE!</v>
      </c>
      <c r="AY1010" s="278" t="str">
        <f t="shared" si="364"/>
        <v/>
      </c>
      <c r="BC1010" s="115" t="str">
        <f>IF(E1010="","",_xlfn.XLOOKUP(E1010,'Summarized Plan'!A:A,'Summarized Plan'!K:K))</f>
        <v/>
      </c>
    </row>
    <row r="1011" spans="1:55" ht="14.4" customHeight="1">
      <c r="A1011" s="190" t="str">
        <f>IF(L1011="","",VLOOKUP(L1011,'Truck Utilization'!B$3:C$300,2,FALSE))</f>
        <v/>
      </c>
      <c r="B1011" s="191"/>
      <c r="C1011" s="192" t="str">
        <f>IF($B1011="","",VLOOKUP($B1011,'DSR Attendance'!$A$3:$E$273,5,FALSE))</f>
        <v/>
      </c>
      <c r="D1011" s="193"/>
      <c r="E1011" s="637"/>
      <c r="F1011" s="195"/>
      <c r="G1011" s="195"/>
      <c r="H1011" s="195"/>
      <c r="I1011" s="196" t="str">
        <f>IF(E1011="","",VLOOKUP(E1011,'Summarized Plan'!A:B,2,0))</f>
        <v/>
      </c>
      <c r="J1011" s="194"/>
      <c r="K1011" s="194" t="s">
        <v>378</v>
      </c>
      <c r="L1011" s="195"/>
      <c r="M1011" s="194" t="str">
        <f t="shared" si="346"/>
        <v/>
      </c>
      <c r="N1011" s="195" t="str">
        <f>IF(E1011="","",VLOOKUP(E1011,'Summarized Plan'!$A:$C,3,0))</f>
        <v/>
      </c>
      <c r="O1011" s="195" t="str">
        <f>IF(E1011="","",VLOOKUP(E1011,'Summarized Plan'!$A:$G,7,0))</f>
        <v/>
      </c>
      <c r="P1011" s="196"/>
      <c r="Q1011" s="198">
        <f t="shared" si="347"/>
        <v>0</v>
      </c>
      <c r="R1011" s="197" t="str">
        <f>IF($B1011="","",VLOOKUP($Q1011,'DSR Attendance'!$A$3:$D$179,4,FALSE))</f>
        <v/>
      </c>
      <c r="S1011" s="197"/>
      <c r="T1011" s="197">
        <f t="shared" si="348"/>
        <v>0</v>
      </c>
      <c r="U1011" s="197">
        <f t="shared" si="349"/>
        <v>0</v>
      </c>
      <c r="V1011" s="197" t="str">
        <f t="shared" si="350"/>
        <v/>
      </c>
      <c r="W1011" s="197"/>
      <c r="X1011" s="197" t="str">
        <f>_xlfn.IFNA(IF(L1011="","",VLOOKUP(L1011,'Truck Utilization'!B$3:D$147,3,FALSE)),"")</f>
        <v/>
      </c>
      <c r="Y1011" s="197" t="str">
        <f>IF(X1011="","",IF(E1011="","",VLOOKUP(E1011,'Summarized Plan'!$A:$E,5,0)))</f>
        <v/>
      </c>
      <c r="Z1011" s="197">
        <f t="shared" si="351"/>
        <v>0</v>
      </c>
      <c r="AA1011" s="197">
        <f t="shared" si="352"/>
        <v>0</v>
      </c>
      <c r="AB1011" s="197" t="str">
        <f t="shared" si="353"/>
        <v/>
      </c>
      <c r="AC1011" s="197"/>
      <c r="AD1011" s="197">
        <f t="shared" si="354"/>
        <v>0</v>
      </c>
      <c r="AE1011" s="197">
        <f t="shared" si="355"/>
        <v>0</v>
      </c>
      <c r="AF1011" s="197" t="str">
        <f t="shared" si="356"/>
        <v/>
      </c>
      <c r="AG1011" s="194"/>
      <c r="AH1011" s="194"/>
      <c r="AI1011" s="194"/>
      <c r="AJ1011" s="193"/>
      <c r="AK1011" s="199"/>
      <c r="AL1011" s="194"/>
      <c r="AM1011" s="115" t="e">
        <f t="shared" si="357"/>
        <v>#VALUE!</v>
      </c>
      <c r="AO1011" s="11">
        <f t="shared" si="358"/>
        <v>0</v>
      </c>
      <c r="AP1011" s="11" t="e">
        <f t="shared" si="359"/>
        <v>#N/A</v>
      </c>
      <c r="AQ1011" s="11" t="str">
        <f t="shared" si="360"/>
        <v/>
      </c>
      <c r="AS1011" s="202">
        <f t="shared" si="361"/>
        <v>0</v>
      </c>
      <c r="AT1011" s="11" t="str">
        <f t="shared" si="362"/>
        <v/>
      </c>
      <c r="AW1011" s="116"/>
      <c r="AX1011" s="115" t="e">
        <f t="shared" si="363"/>
        <v>#VALUE!</v>
      </c>
      <c r="AY1011" s="278" t="str">
        <f t="shared" si="364"/>
        <v/>
      </c>
      <c r="BC1011" s="115" t="str">
        <f>IF(E1011="","",_xlfn.XLOOKUP(E1011,'Summarized Plan'!A:A,'Summarized Plan'!K:K))</f>
        <v/>
      </c>
    </row>
    <row r="1012" spans="1:55" ht="14.4" customHeight="1">
      <c r="A1012" s="190" t="str">
        <f>IF(L1012="","",VLOOKUP(L1012,'Truck Utilization'!B$3:C$300,2,FALSE))</f>
        <v/>
      </c>
      <c r="B1012" s="191"/>
      <c r="C1012" s="192" t="str">
        <f>IF($B1012="","",VLOOKUP($B1012,'DSR Attendance'!$A$3:$E$273,5,FALSE))</f>
        <v/>
      </c>
      <c r="D1012" s="193"/>
      <c r="E1012" s="637"/>
      <c r="F1012" s="195"/>
      <c r="G1012" s="195"/>
      <c r="H1012" s="195"/>
      <c r="I1012" s="196" t="str">
        <f>IF(E1012="","",VLOOKUP(E1012,'Summarized Plan'!A:B,2,0))</f>
        <v/>
      </c>
      <c r="J1012" s="194"/>
      <c r="K1012" s="194" t="s">
        <v>378</v>
      </c>
      <c r="L1012" s="195"/>
      <c r="M1012" s="194" t="str">
        <f t="shared" si="346"/>
        <v/>
      </c>
      <c r="N1012" s="195" t="str">
        <f>IF(E1012="","",VLOOKUP(E1012,'Summarized Plan'!$A:$C,3,0))</f>
        <v/>
      </c>
      <c r="O1012" s="195" t="str">
        <f>IF(E1012="","",VLOOKUP(E1012,'Summarized Plan'!$A:$G,7,0))</f>
        <v/>
      </c>
      <c r="P1012" s="196"/>
      <c r="Q1012" s="198">
        <f t="shared" si="347"/>
        <v>0</v>
      </c>
      <c r="R1012" s="197" t="str">
        <f>IF($B1012="","",VLOOKUP($Q1012,'DSR Attendance'!$A$3:$D$179,4,FALSE))</f>
        <v/>
      </c>
      <c r="S1012" s="197"/>
      <c r="T1012" s="197">
        <f t="shared" si="348"/>
        <v>0</v>
      </c>
      <c r="U1012" s="197">
        <f t="shared" si="349"/>
        <v>0</v>
      </c>
      <c r="V1012" s="197" t="str">
        <f t="shared" si="350"/>
        <v/>
      </c>
      <c r="W1012" s="197"/>
      <c r="X1012" s="197" t="str">
        <f>_xlfn.IFNA(IF(L1012="","",VLOOKUP(L1012,'Truck Utilization'!B$3:D$147,3,FALSE)),"")</f>
        <v/>
      </c>
      <c r="Y1012" s="197" t="str">
        <f>IF(X1012="","",IF(E1012="","",VLOOKUP(E1012,'Summarized Plan'!$A:$E,5,0)))</f>
        <v/>
      </c>
      <c r="Z1012" s="197">
        <f t="shared" si="351"/>
        <v>0</v>
      </c>
      <c r="AA1012" s="197">
        <f t="shared" si="352"/>
        <v>0</v>
      </c>
      <c r="AB1012" s="197" t="str">
        <f t="shared" si="353"/>
        <v/>
      </c>
      <c r="AC1012" s="197"/>
      <c r="AD1012" s="197">
        <f t="shared" si="354"/>
        <v>0</v>
      </c>
      <c r="AE1012" s="197">
        <f t="shared" si="355"/>
        <v>0</v>
      </c>
      <c r="AF1012" s="197" t="str">
        <f t="shared" si="356"/>
        <v/>
      </c>
      <c r="AG1012" s="194"/>
      <c r="AH1012" s="194"/>
      <c r="AI1012" s="194"/>
      <c r="AJ1012" s="193"/>
      <c r="AK1012" s="199"/>
      <c r="AL1012" s="194"/>
      <c r="AM1012" s="115" t="e">
        <f t="shared" si="357"/>
        <v>#VALUE!</v>
      </c>
      <c r="AO1012" s="11">
        <f t="shared" si="358"/>
        <v>0</v>
      </c>
      <c r="AP1012" s="11" t="e">
        <f t="shared" si="359"/>
        <v>#N/A</v>
      </c>
      <c r="AQ1012" s="11" t="str">
        <f t="shared" si="360"/>
        <v/>
      </c>
      <c r="AS1012" s="202">
        <f t="shared" si="361"/>
        <v>0</v>
      </c>
      <c r="AT1012" s="11" t="str">
        <f t="shared" si="362"/>
        <v/>
      </c>
      <c r="AW1012" s="116"/>
      <c r="AX1012" s="115" t="e">
        <f t="shared" si="363"/>
        <v>#VALUE!</v>
      </c>
      <c r="AY1012" s="278" t="str">
        <f t="shared" si="364"/>
        <v/>
      </c>
      <c r="BC1012" s="115" t="str">
        <f>IF(E1012="","",_xlfn.XLOOKUP(E1012,'Summarized Plan'!A:A,'Summarized Plan'!K:K))</f>
        <v/>
      </c>
    </row>
    <row r="1013" spans="1:55" ht="14.4" customHeight="1">
      <c r="A1013" s="190" t="str">
        <f>IF(L1013="","",VLOOKUP(L1013,'Truck Utilization'!B$3:C$300,2,FALSE))</f>
        <v/>
      </c>
      <c r="B1013" s="191"/>
      <c r="C1013" s="192" t="str">
        <f>IF($B1013="","",VLOOKUP($B1013,'DSR Attendance'!$A$3:$E$273,5,FALSE))</f>
        <v/>
      </c>
      <c r="D1013" s="193"/>
      <c r="E1013" s="637"/>
      <c r="F1013" s="195"/>
      <c r="G1013" s="195"/>
      <c r="H1013" s="195"/>
      <c r="I1013" s="196" t="str">
        <f>IF(E1013="","",VLOOKUP(E1013,'Summarized Plan'!A:B,2,0))</f>
        <v/>
      </c>
      <c r="J1013" s="194"/>
      <c r="K1013" s="194" t="s">
        <v>378</v>
      </c>
      <c r="L1013" s="195"/>
      <c r="M1013" s="194" t="str">
        <f t="shared" si="346"/>
        <v/>
      </c>
      <c r="N1013" s="195" t="str">
        <f>IF(E1013="","",VLOOKUP(E1013,'Summarized Plan'!$A:$C,3,0))</f>
        <v/>
      </c>
      <c r="O1013" s="195" t="str">
        <f>IF(E1013="","",VLOOKUP(E1013,'Summarized Plan'!$A:$G,7,0))</f>
        <v/>
      </c>
      <c r="P1013" s="196"/>
      <c r="Q1013" s="198">
        <f t="shared" si="347"/>
        <v>0</v>
      </c>
      <c r="R1013" s="197" t="str">
        <f>IF($B1013="","",VLOOKUP($Q1013,'DSR Attendance'!$A$3:$D$179,4,FALSE))</f>
        <v/>
      </c>
      <c r="S1013" s="197"/>
      <c r="T1013" s="197">
        <f t="shared" si="348"/>
        <v>0</v>
      </c>
      <c r="U1013" s="197">
        <f t="shared" si="349"/>
        <v>0</v>
      </c>
      <c r="V1013" s="197" t="str">
        <f t="shared" si="350"/>
        <v/>
      </c>
      <c r="W1013" s="197"/>
      <c r="X1013" s="197" t="str">
        <f>_xlfn.IFNA(IF(L1013="","",VLOOKUP(L1013,'Truck Utilization'!B$3:D$147,3,FALSE)),"")</f>
        <v/>
      </c>
      <c r="Y1013" s="197" t="str">
        <f>IF(X1013="","",IF(E1013="","",VLOOKUP(E1013,'Summarized Plan'!$A:$E,5,0)))</f>
        <v/>
      </c>
      <c r="Z1013" s="197">
        <f t="shared" si="351"/>
        <v>0</v>
      </c>
      <c r="AA1013" s="197">
        <f t="shared" si="352"/>
        <v>0</v>
      </c>
      <c r="AB1013" s="197" t="str">
        <f t="shared" si="353"/>
        <v/>
      </c>
      <c r="AC1013" s="197"/>
      <c r="AD1013" s="197">
        <f t="shared" si="354"/>
        <v>0</v>
      </c>
      <c r="AE1013" s="197">
        <f t="shared" si="355"/>
        <v>0</v>
      </c>
      <c r="AF1013" s="197" t="str">
        <f t="shared" si="356"/>
        <v/>
      </c>
      <c r="AG1013" s="194"/>
      <c r="AH1013" s="194"/>
      <c r="AI1013" s="194"/>
      <c r="AJ1013" s="193"/>
      <c r="AK1013" s="199"/>
      <c r="AL1013" s="194"/>
      <c r="AM1013" s="115" t="e">
        <f t="shared" si="357"/>
        <v>#VALUE!</v>
      </c>
      <c r="AO1013" s="11">
        <f t="shared" si="358"/>
        <v>0</v>
      </c>
      <c r="AP1013" s="11" t="e">
        <f t="shared" si="359"/>
        <v>#N/A</v>
      </c>
      <c r="AQ1013" s="11" t="str">
        <f t="shared" si="360"/>
        <v/>
      </c>
      <c r="AS1013" s="202">
        <f t="shared" si="361"/>
        <v>0</v>
      </c>
      <c r="AT1013" s="11" t="str">
        <f t="shared" si="362"/>
        <v/>
      </c>
      <c r="AW1013" s="116"/>
      <c r="AX1013" s="115" t="e">
        <f t="shared" si="363"/>
        <v>#VALUE!</v>
      </c>
      <c r="AY1013" s="278" t="str">
        <f t="shared" si="364"/>
        <v/>
      </c>
      <c r="BC1013" s="115" t="str">
        <f>IF(E1013="","",_xlfn.XLOOKUP(E1013,'Summarized Plan'!A:A,'Summarized Plan'!K:K))</f>
        <v/>
      </c>
    </row>
    <row r="1014" spans="1:55" ht="14.4" customHeight="1">
      <c r="A1014" s="190" t="str">
        <f>IF(L1014="","",VLOOKUP(L1014,'Truck Utilization'!B$3:C$300,2,FALSE))</f>
        <v/>
      </c>
      <c r="B1014" s="191"/>
      <c r="C1014" s="192" t="str">
        <f>IF($B1014="","",VLOOKUP($B1014,'DSR Attendance'!$A$3:$E$273,5,FALSE))</f>
        <v/>
      </c>
      <c r="D1014" s="193"/>
      <c r="E1014" s="637"/>
      <c r="F1014" s="195"/>
      <c r="G1014" s="195"/>
      <c r="H1014" s="195"/>
      <c r="I1014" s="196" t="str">
        <f>IF(E1014="","",VLOOKUP(E1014,'Summarized Plan'!A:B,2,0))</f>
        <v/>
      </c>
      <c r="J1014" s="194"/>
      <c r="K1014" s="194" t="s">
        <v>378</v>
      </c>
      <c r="L1014" s="195"/>
      <c r="M1014" s="194" t="str">
        <f t="shared" si="346"/>
        <v/>
      </c>
      <c r="N1014" s="195" t="str">
        <f>IF(E1014="","",VLOOKUP(E1014,'Summarized Plan'!$A:$C,3,0))</f>
        <v/>
      </c>
      <c r="O1014" s="195" t="str">
        <f>IF(E1014="","",VLOOKUP(E1014,'Summarized Plan'!$A:$G,7,0))</f>
        <v/>
      </c>
      <c r="P1014" s="196"/>
      <c r="Q1014" s="198">
        <f t="shared" si="347"/>
        <v>0</v>
      </c>
      <c r="R1014" s="197" t="str">
        <f>IF($B1014="","",VLOOKUP($Q1014,'DSR Attendance'!$A$3:$D$179,4,FALSE))</f>
        <v/>
      </c>
      <c r="S1014" s="197"/>
      <c r="T1014" s="197">
        <f t="shared" si="348"/>
        <v>0</v>
      </c>
      <c r="U1014" s="197">
        <f t="shared" si="349"/>
        <v>0</v>
      </c>
      <c r="V1014" s="197" t="str">
        <f t="shared" si="350"/>
        <v/>
      </c>
      <c r="W1014" s="197"/>
      <c r="X1014" s="197" t="str">
        <f>_xlfn.IFNA(IF(L1014="","",VLOOKUP(L1014,'Truck Utilization'!B$3:D$147,3,FALSE)),"")</f>
        <v/>
      </c>
      <c r="Y1014" s="197" t="str">
        <f>IF(X1014="","",IF(E1014="","",VLOOKUP(E1014,'Summarized Plan'!$A:$E,5,0)))</f>
        <v/>
      </c>
      <c r="Z1014" s="197">
        <f t="shared" si="351"/>
        <v>0</v>
      </c>
      <c r="AA1014" s="197">
        <f t="shared" si="352"/>
        <v>0</v>
      </c>
      <c r="AB1014" s="197" t="str">
        <f t="shared" si="353"/>
        <v/>
      </c>
      <c r="AC1014" s="197"/>
      <c r="AD1014" s="197">
        <f t="shared" si="354"/>
        <v>0</v>
      </c>
      <c r="AE1014" s="197">
        <f t="shared" si="355"/>
        <v>0</v>
      </c>
      <c r="AF1014" s="197" t="str">
        <f t="shared" si="356"/>
        <v/>
      </c>
      <c r="AG1014" s="194"/>
      <c r="AH1014" s="194"/>
      <c r="AI1014" s="194"/>
      <c r="AJ1014" s="193"/>
      <c r="AK1014" s="199"/>
      <c r="AL1014" s="194"/>
      <c r="AM1014" s="115" t="e">
        <f t="shared" si="357"/>
        <v>#VALUE!</v>
      </c>
      <c r="AO1014" s="11">
        <f t="shared" si="358"/>
        <v>0</v>
      </c>
      <c r="AP1014" s="11" t="e">
        <f t="shared" si="359"/>
        <v>#N/A</v>
      </c>
      <c r="AQ1014" s="11" t="str">
        <f t="shared" si="360"/>
        <v/>
      </c>
      <c r="AS1014" s="202">
        <f t="shared" si="361"/>
        <v>0</v>
      </c>
      <c r="AT1014" s="11" t="str">
        <f t="shared" si="362"/>
        <v/>
      </c>
      <c r="AW1014" s="116"/>
      <c r="AX1014" s="115" t="e">
        <f t="shared" si="363"/>
        <v>#VALUE!</v>
      </c>
      <c r="AY1014" s="278" t="str">
        <f t="shared" si="364"/>
        <v/>
      </c>
      <c r="BC1014" s="115" t="str">
        <f>IF(E1014="","",_xlfn.XLOOKUP(E1014,'Summarized Plan'!A:A,'Summarized Plan'!K:K))</f>
        <v/>
      </c>
    </row>
    <row r="1015" spans="1:55" ht="14.4" customHeight="1">
      <c r="A1015" s="190" t="str">
        <f>IF(L1015="","",VLOOKUP(L1015,'Truck Utilization'!B$3:C$300,2,FALSE))</f>
        <v/>
      </c>
      <c r="B1015" s="191"/>
      <c r="C1015" s="192" t="str">
        <f>IF($B1015="","",VLOOKUP($B1015,'DSR Attendance'!$A$3:$E$273,5,FALSE))</f>
        <v/>
      </c>
      <c r="D1015" s="193"/>
      <c r="E1015" s="637"/>
      <c r="F1015" s="195"/>
      <c r="G1015" s="195"/>
      <c r="H1015" s="195"/>
      <c r="I1015" s="196" t="str">
        <f>IF(E1015="","",VLOOKUP(E1015,'Summarized Plan'!A:B,2,0))</f>
        <v/>
      </c>
      <c r="J1015" s="194"/>
      <c r="K1015" s="194" t="s">
        <v>378</v>
      </c>
      <c r="L1015" s="195"/>
      <c r="M1015" s="194" t="str">
        <f t="shared" si="346"/>
        <v/>
      </c>
      <c r="N1015" s="195" t="str">
        <f>IF(E1015="","",VLOOKUP(E1015,'Summarized Plan'!$A:$C,3,0))</f>
        <v/>
      </c>
      <c r="O1015" s="195" t="str">
        <f>IF(E1015="","",VLOOKUP(E1015,'Summarized Plan'!$A:$G,7,0))</f>
        <v/>
      </c>
      <c r="P1015" s="196"/>
      <c r="Q1015" s="198">
        <f t="shared" si="347"/>
        <v>0</v>
      </c>
      <c r="R1015" s="197" t="str">
        <f>IF($B1015="","",VLOOKUP($Q1015,'DSR Attendance'!$A$3:$D$179,4,FALSE))</f>
        <v/>
      </c>
      <c r="S1015" s="197"/>
      <c r="T1015" s="197">
        <f t="shared" si="348"/>
        <v>0</v>
      </c>
      <c r="U1015" s="197">
        <f t="shared" si="349"/>
        <v>0</v>
      </c>
      <c r="V1015" s="197" t="str">
        <f t="shared" si="350"/>
        <v/>
      </c>
      <c r="W1015" s="197"/>
      <c r="X1015" s="197" t="str">
        <f>_xlfn.IFNA(IF(L1015="","",VLOOKUP(L1015,'Truck Utilization'!B$3:D$147,3,FALSE)),"")</f>
        <v/>
      </c>
      <c r="Y1015" s="197" t="str">
        <f>IF(X1015="","",IF(E1015="","",VLOOKUP(E1015,'Summarized Plan'!$A:$E,5,0)))</f>
        <v/>
      </c>
      <c r="Z1015" s="197">
        <f t="shared" si="351"/>
        <v>0</v>
      </c>
      <c r="AA1015" s="197">
        <f t="shared" si="352"/>
        <v>0</v>
      </c>
      <c r="AB1015" s="197" t="str">
        <f t="shared" si="353"/>
        <v/>
      </c>
      <c r="AC1015" s="197"/>
      <c r="AD1015" s="197">
        <f t="shared" si="354"/>
        <v>0</v>
      </c>
      <c r="AE1015" s="197">
        <f t="shared" si="355"/>
        <v>0</v>
      </c>
      <c r="AF1015" s="197" t="str">
        <f t="shared" si="356"/>
        <v/>
      </c>
      <c r="AG1015" s="194"/>
      <c r="AH1015" s="194"/>
      <c r="AI1015" s="194"/>
      <c r="AJ1015" s="193"/>
      <c r="AK1015" s="199"/>
      <c r="AL1015" s="194"/>
      <c r="AM1015" s="115" t="e">
        <f t="shared" si="357"/>
        <v>#VALUE!</v>
      </c>
      <c r="AO1015" s="11">
        <f t="shared" si="358"/>
        <v>0</v>
      </c>
      <c r="AP1015" s="11" t="e">
        <f t="shared" si="359"/>
        <v>#N/A</v>
      </c>
      <c r="AQ1015" s="11" t="str">
        <f t="shared" si="360"/>
        <v/>
      </c>
      <c r="AS1015" s="202">
        <f t="shared" si="361"/>
        <v>0</v>
      </c>
      <c r="AT1015" s="11" t="str">
        <f t="shared" si="362"/>
        <v/>
      </c>
      <c r="AW1015" s="116"/>
      <c r="AX1015" s="115" t="e">
        <f t="shared" si="363"/>
        <v>#VALUE!</v>
      </c>
      <c r="AY1015" s="278" t="str">
        <f t="shared" si="364"/>
        <v/>
      </c>
      <c r="BC1015" s="115" t="str">
        <f>IF(E1015="","",_xlfn.XLOOKUP(E1015,'Summarized Plan'!A:A,'Summarized Plan'!K:K))</f>
        <v/>
      </c>
    </row>
    <row r="1016" spans="1:55" ht="14.4" customHeight="1">
      <c r="A1016" s="190" t="str">
        <f>IF(L1016="","",VLOOKUP(L1016,'Truck Utilization'!B$3:C$300,2,FALSE))</f>
        <v/>
      </c>
      <c r="B1016" s="191"/>
      <c r="C1016" s="192" t="str">
        <f>IF($B1016="","",VLOOKUP($B1016,'DSR Attendance'!$A$3:$E$273,5,FALSE))</f>
        <v/>
      </c>
      <c r="D1016" s="193"/>
      <c r="E1016" s="637"/>
      <c r="F1016" s="195"/>
      <c r="G1016" s="195"/>
      <c r="H1016" s="195"/>
      <c r="I1016" s="196" t="str">
        <f>IF(E1016="","",VLOOKUP(E1016,'Summarized Plan'!A:B,2,0))</f>
        <v/>
      </c>
      <c r="J1016" s="194"/>
      <c r="K1016" s="194" t="s">
        <v>378</v>
      </c>
      <c r="L1016" s="195"/>
      <c r="M1016" s="194" t="str">
        <f t="shared" si="346"/>
        <v/>
      </c>
      <c r="N1016" s="195" t="str">
        <f>IF(E1016="","",VLOOKUP(E1016,'Summarized Plan'!$A:$C,3,0))</f>
        <v/>
      </c>
      <c r="O1016" s="195" t="str">
        <f>IF(E1016="","",VLOOKUP(E1016,'Summarized Plan'!$A:$G,7,0))</f>
        <v/>
      </c>
      <c r="P1016" s="196"/>
      <c r="Q1016" s="198">
        <f t="shared" si="347"/>
        <v>0</v>
      </c>
      <c r="R1016" s="197" t="str">
        <f>IF($B1016="","",VLOOKUP($Q1016,'DSR Attendance'!$A$3:$D$179,4,FALSE))</f>
        <v/>
      </c>
      <c r="S1016" s="197"/>
      <c r="T1016" s="197">
        <f t="shared" si="348"/>
        <v>0</v>
      </c>
      <c r="U1016" s="197">
        <f t="shared" si="349"/>
        <v>0</v>
      </c>
      <c r="V1016" s="197" t="str">
        <f t="shared" si="350"/>
        <v/>
      </c>
      <c r="W1016" s="197"/>
      <c r="X1016" s="197" t="str">
        <f>_xlfn.IFNA(IF(L1016="","",VLOOKUP(L1016,'Truck Utilization'!B$3:D$147,3,FALSE)),"")</f>
        <v/>
      </c>
      <c r="Y1016" s="197" t="str">
        <f>IF(X1016="","",IF(E1016="","",VLOOKUP(E1016,'Summarized Plan'!$A:$E,5,0)))</f>
        <v/>
      </c>
      <c r="Z1016" s="197">
        <f t="shared" si="351"/>
        <v>0</v>
      </c>
      <c r="AA1016" s="197">
        <f t="shared" si="352"/>
        <v>0</v>
      </c>
      <c r="AB1016" s="197" t="str">
        <f t="shared" si="353"/>
        <v/>
      </c>
      <c r="AC1016" s="197"/>
      <c r="AD1016" s="197">
        <f t="shared" si="354"/>
        <v>0</v>
      </c>
      <c r="AE1016" s="197">
        <f t="shared" si="355"/>
        <v>0</v>
      </c>
      <c r="AF1016" s="197" t="str">
        <f t="shared" si="356"/>
        <v/>
      </c>
      <c r="AG1016" s="194"/>
      <c r="AH1016" s="194"/>
      <c r="AI1016" s="194"/>
      <c r="AJ1016" s="193"/>
      <c r="AK1016" s="199"/>
      <c r="AL1016" s="194"/>
      <c r="AM1016" s="115" t="e">
        <f t="shared" si="357"/>
        <v>#VALUE!</v>
      </c>
      <c r="AO1016" s="11">
        <f t="shared" si="358"/>
        <v>0</v>
      </c>
      <c r="AP1016" s="11" t="e">
        <f t="shared" si="359"/>
        <v>#N/A</v>
      </c>
      <c r="AQ1016" s="11" t="str">
        <f t="shared" si="360"/>
        <v/>
      </c>
      <c r="AS1016" s="202">
        <f t="shared" si="361"/>
        <v>0</v>
      </c>
      <c r="AT1016" s="11" t="str">
        <f t="shared" si="362"/>
        <v/>
      </c>
      <c r="AW1016" s="116"/>
      <c r="AX1016" s="115" t="e">
        <f t="shared" si="363"/>
        <v>#VALUE!</v>
      </c>
      <c r="AY1016" s="278" t="str">
        <f t="shared" si="364"/>
        <v/>
      </c>
      <c r="BC1016" s="115" t="str">
        <f>IF(E1016="","",_xlfn.XLOOKUP(E1016,'Summarized Plan'!A:A,'Summarized Plan'!K:K))</f>
        <v/>
      </c>
    </row>
    <row r="1017" spans="1:55" ht="14.4" customHeight="1">
      <c r="A1017" s="190" t="str">
        <f>IF(L1017="","",VLOOKUP(L1017,'Truck Utilization'!B$3:C$300,2,FALSE))</f>
        <v/>
      </c>
      <c r="B1017" s="191"/>
      <c r="C1017" s="192" t="str">
        <f>IF($B1017="","",VLOOKUP($B1017,'DSR Attendance'!$A$3:$E$273,5,FALSE))</f>
        <v/>
      </c>
      <c r="D1017" s="193"/>
      <c r="E1017" s="637"/>
      <c r="F1017" s="195"/>
      <c r="G1017" s="195"/>
      <c r="H1017" s="195"/>
      <c r="I1017" s="196" t="str">
        <f>IF(E1017="","",VLOOKUP(E1017,'Summarized Plan'!A:B,2,0))</f>
        <v/>
      </c>
      <c r="J1017" s="194"/>
      <c r="K1017" s="194" t="s">
        <v>378</v>
      </c>
      <c r="L1017" s="195"/>
      <c r="M1017" s="194" t="str">
        <f t="shared" si="346"/>
        <v/>
      </c>
      <c r="N1017" s="195" t="str">
        <f>IF(E1017="","",VLOOKUP(E1017,'Summarized Plan'!$A:$C,3,0))</f>
        <v/>
      </c>
      <c r="O1017" s="195" t="str">
        <f>IF(E1017="","",VLOOKUP(E1017,'Summarized Plan'!$A:$G,7,0))</f>
        <v/>
      </c>
      <c r="P1017" s="196"/>
      <c r="Q1017" s="198">
        <f t="shared" si="347"/>
        <v>0</v>
      </c>
      <c r="R1017" s="197" t="str">
        <f>IF($B1017="","",VLOOKUP($Q1017,'DSR Attendance'!$A$3:$D$179,4,FALSE))</f>
        <v/>
      </c>
      <c r="S1017" s="197"/>
      <c r="T1017" s="197">
        <f t="shared" si="348"/>
        <v>0</v>
      </c>
      <c r="U1017" s="197">
        <f t="shared" si="349"/>
        <v>0</v>
      </c>
      <c r="V1017" s="197" t="str">
        <f t="shared" si="350"/>
        <v/>
      </c>
      <c r="W1017" s="197"/>
      <c r="X1017" s="197" t="str">
        <f>_xlfn.IFNA(IF(L1017="","",VLOOKUP(L1017,'Truck Utilization'!B$3:D$147,3,FALSE)),"")</f>
        <v/>
      </c>
      <c r="Y1017" s="197" t="str">
        <f>IF(X1017="","",IF(E1017="","",VLOOKUP(E1017,'Summarized Plan'!$A:$E,5,0)))</f>
        <v/>
      </c>
      <c r="Z1017" s="197">
        <f t="shared" si="351"/>
        <v>0</v>
      </c>
      <c r="AA1017" s="197">
        <f t="shared" si="352"/>
        <v>0</v>
      </c>
      <c r="AB1017" s="197" t="str">
        <f t="shared" si="353"/>
        <v/>
      </c>
      <c r="AC1017" s="197"/>
      <c r="AD1017" s="197">
        <f t="shared" si="354"/>
        <v>0</v>
      </c>
      <c r="AE1017" s="197">
        <f t="shared" si="355"/>
        <v>0</v>
      </c>
      <c r="AF1017" s="197" t="str">
        <f t="shared" si="356"/>
        <v/>
      </c>
      <c r="AG1017" s="194"/>
      <c r="AH1017" s="194"/>
      <c r="AI1017" s="194"/>
      <c r="AJ1017" s="193"/>
      <c r="AK1017" s="199"/>
      <c r="AL1017" s="194"/>
      <c r="AM1017" s="115" t="e">
        <f t="shared" si="357"/>
        <v>#VALUE!</v>
      </c>
      <c r="AO1017" s="11">
        <f t="shared" si="358"/>
        <v>0</v>
      </c>
      <c r="AP1017" s="11" t="e">
        <f t="shared" si="359"/>
        <v>#N/A</v>
      </c>
      <c r="AQ1017" s="11" t="str">
        <f t="shared" si="360"/>
        <v/>
      </c>
      <c r="AS1017" s="202">
        <f t="shared" si="361"/>
        <v>0</v>
      </c>
      <c r="AT1017" s="11" t="str">
        <f t="shared" si="362"/>
        <v/>
      </c>
      <c r="AW1017" s="116"/>
      <c r="AX1017" s="115" t="e">
        <f t="shared" si="363"/>
        <v>#VALUE!</v>
      </c>
      <c r="AY1017" s="278" t="str">
        <f t="shared" si="364"/>
        <v/>
      </c>
      <c r="BC1017" s="115" t="str">
        <f>IF(E1017="","",_xlfn.XLOOKUP(E1017,'Summarized Plan'!A:A,'Summarized Plan'!K:K))</f>
        <v/>
      </c>
    </row>
    <row r="1018" spans="1:55" ht="14.4" customHeight="1">
      <c r="A1018" s="190" t="str">
        <f>IF(L1018="","",VLOOKUP(L1018,'Truck Utilization'!B$3:C$300,2,FALSE))</f>
        <v/>
      </c>
      <c r="B1018" s="191"/>
      <c r="C1018" s="192" t="str">
        <f>IF($B1018="","",VLOOKUP($B1018,'DSR Attendance'!$A$3:$E$273,5,FALSE))</f>
        <v/>
      </c>
      <c r="D1018" s="193"/>
      <c r="E1018" s="637"/>
      <c r="F1018" s="195"/>
      <c r="G1018" s="195"/>
      <c r="H1018" s="195"/>
      <c r="I1018" s="196" t="str">
        <f>IF(E1018="","",VLOOKUP(E1018,'Summarized Plan'!A:B,2,0))</f>
        <v/>
      </c>
      <c r="J1018" s="194"/>
      <c r="K1018" s="194" t="s">
        <v>378</v>
      </c>
      <c r="L1018" s="195"/>
      <c r="M1018" s="194" t="str">
        <f t="shared" si="346"/>
        <v/>
      </c>
      <c r="N1018" s="195" t="str">
        <f>IF(E1018="","",VLOOKUP(E1018,'Summarized Plan'!$A:$C,3,0))</f>
        <v/>
      </c>
      <c r="O1018" s="195" t="str">
        <f>IF(E1018="","",VLOOKUP(E1018,'Summarized Plan'!$A:$G,7,0))</f>
        <v/>
      </c>
      <c r="P1018" s="196"/>
      <c r="Q1018" s="198">
        <f t="shared" si="347"/>
        <v>0</v>
      </c>
      <c r="R1018" s="197" t="str">
        <f>IF($B1018="","",VLOOKUP($Q1018,'DSR Attendance'!$A$3:$D$179,4,FALSE))</f>
        <v/>
      </c>
      <c r="S1018" s="197"/>
      <c r="T1018" s="197">
        <f t="shared" si="348"/>
        <v>0</v>
      </c>
      <c r="U1018" s="197">
        <f t="shared" si="349"/>
        <v>0</v>
      </c>
      <c r="V1018" s="197" t="str">
        <f t="shared" si="350"/>
        <v/>
      </c>
      <c r="W1018" s="197"/>
      <c r="X1018" s="197" t="str">
        <f>_xlfn.IFNA(IF(L1018="","",VLOOKUP(L1018,'Truck Utilization'!B$3:D$147,3,FALSE)),"")</f>
        <v/>
      </c>
      <c r="Y1018" s="197" t="str">
        <f>IF(X1018="","",IF(E1018="","",VLOOKUP(E1018,'Summarized Plan'!$A:$E,5,0)))</f>
        <v/>
      </c>
      <c r="Z1018" s="197">
        <f t="shared" si="351"/>
        <v>0</v>
      </c>
      <c r="AA1018" s="197">
        <f t="shared" si="352"/>
        <v>0</v>
      </c>
      <c r="AB1018" s="197" t="str">
        <f t="shared" si="353"/>
        <v/>
      </c>
      <c r="AC1018" s="197"/>
      <c r="AD1018" s="197">
        <f t="shared" si="354"/>
        <v>0</v>
      </c>
      <c r="AE1018" s="197">
        <f t="shared" si="355"/>
        <v>0</v>
      </c>
      <c r="AF1018" s="197" t="str">
        <f t="shared" si="356"/>
        <v/>
      </c>
      <c r="AG1018" s="194"/>
      <c r="AH1018" s="194"/>
      <c r="AI1018" s="194"/>
      <c r="AJ1018" s="193"/>
      <c r="AK1018" s="199"/>
      <c r="AL1018" s="194"/>
      <c r="AM1018" s="115" t="e">
        <f t="shared" si="357"/>
        <v>#VALUE!</v>
      </c>
      <c r="AO1018" s="11">
        <f t="shared" si="358"/>
        <v>0</v>
      </c>
      <c r="AP1018" s="11" t="e">
        <f t="shared" si="359"/>
        <v>#N/A</v>
      </c>
      <c r="AQ1018" s="11" t="str">
        <f t="shared" si="360"/>
        <v/>
      </c>
      <c r="AS1018" s="202">
        <f t="shared" si="361"/>
        <v>0</v>
      </c>
      <c r="AT1018" s="11" t="str">
        <f t="shared" si="362"/>
        <v/>
      </c>
      <c r="AW1018" s="116"/>
      <c r="AX1018" s="115" t="e">
        <f t="shared" si="363"/>
        <v>#VALUE!</v>
      </c>
      <c r="AY1018" s="278" t="str">
        <f t="shared" si="364"/>
        <v/>
      </c>
      <c r="BC1018" s="115" t="str">
        <f>IF(E1018="","",_xlfn.XLOOKUP(E1018,'Summarized Plan'!A:A,'Summarized Plan'!K:K))</f>
        <v/>
      </c>
    </row>
    <row r="1019" spans="1:55" ht="14.4" customHeight="1">
      <c r="A1019" s="190" t="str">
        <f>IF(L1019="","",VLOOKUP(L1019,'Truck Utilization'!B$3:C$300,2,FALSE))</f>
        <v/>
      </c>
      <c r="B1019" s="191"/>
      <c r="C1019" s="192" t="str">
        <f>IF($B1019="","",VLOOKUP($B1019,'DSR Attendance'!$A$3:$E$273,5,FALSE))</f>
        <v/>
      </c>
      <c r="D1019" s="193"/>
      <c r="E1019" s="637"/>
      <c r="F1019" s="195"/>
      <c r="G1019" s="195"/>
      <c r="H1019" s="195"/>
      <c r="I1019" s="196" t="str">
        <f>IF(E1019="","",VLOOKUP(E1019,'Summarized Plan'!A:B,2,0))</f>
        <v/>
      </c>
      <c r="J1019" s="194"/>
      <c r="K1019" s="194" t="s">
        <v>378</v>
      </c>
      <c r="L1019" s="195"/>
      <c r="M1019" s="194" t="str">
        <f t="shared" si="346"/>
        <v/>
      </c>
      <c r="N1019" s="195" t="str">
        <f>IF(E1019="","",VLOOKUP(E1019,'Summarized Plan'!$A:$C,3,0))</f>
        <v/>
      </c>
      <c r="O1019" s="195" t="str">
        <f>IF(E1019="","",VLOOKUP(E1019,'Summarized Plan'!$A:$G,7,0))</f>
        <v/>
      </c>
      <c r="P1019" s="196"/>
      <c r="Q1019" s="198">
        <f t="shared" si="347"/>
        <v>0</v>
      </c>
      <c r="R1019" s="197" t="str">
        <f>IF($B1019="","",VLOOKUP($Q1019,'DSR Attendance'!$A$3:$D$179,4,FALSE))</f>
        <v/>
      </c>
      <c r="S1019" s="197"/>
      <c r="T1019" s="197">
        <f t="shared" si="348"/>
        <v>0</v>
      </c>
      <c r="U1019" s="197">
        <f t="shared" si="349"/>
        <v>0</v>
      </c>
      <c r="V1019" s="197" t="str">
        <f t="shared" si="350"/>
        <v/>
      </c>
      <c r="W1019" s="197"/>
      <c r="X1019" s="197" t="str">
        <f>_xlfn.IFNA(IF(L1019="","",VLOOKUP(L1019,'Truck Utilization'!B$3:D$147,3,FALSE)),"")</f>
        <v/>
      </c>
      <c r="Y1019" s="197" t="str">
        <f>IF(X1019="","",IF(E1019="","",VLOOKUP(E1019,'Summarized Plan'!$A:$E,5,0)))</f>
        <v/>
      </c>
      <c r="Z1019" s="197">
        <f t="shared" si="351"/>
        <v>0</v>
      </c>
      <c r="AA1019" s="197">
        <f t="shared" si="352"/>
        <v>0</v>
      </c>
      <c r="AB1019" s="197" t="str">
        <f t="shared" si="353"/>
        <v/>
      </c>
      <c r="AC1019" s="197"/>
      <c r="AD1019" s="197">
        <f t="shared" si="354"/>
        <v>0</v>
      </c>
      <c r="AE1019" s="197">
        <f t="shared" si="355"/>
        <v>0</v>
      </c>
      <c r="AF1019" s="197" t="str">
        <f t="shared" si="356"/>
        <v/>
      </c>
      <c r="AG1019" s="194"/>
      <c r="AH1019" s="194"/>
      <c r="AI1019" s="194"/>
      <c r="AJ1019" s="193"/>
      <c r="AK1019" s="199"/>
      <c r="AL1019" s="194"/>
      <c r="AM1019" s="115" t="e">
        <f t="shared" si="357"/>
        <v>#VALUE!</v>
      </c>
      <c r="AO1019" s="11">
        <f t="shared" si="358"/>
        <v>0</v>
      </c>
      <c r="AP1019" s="11" t="e">
        <f t="shared" si="359"/>
        <v>#N/A</v>
      </c>
      <c r="AQ1019" s="11" t="str">
        <f t="shared" si="360"/>
        <v/>
      </c>
      <c r="AS1019" s="202">
        <f t="shared" si="361"/>
        <v>0</v>
      </c>
      <c r="AT1019" s="11" t="str">
        <f t="shared" si="362"/>
        <v/>
      </c>
      <c r="AW1019" s="116"/>
      <c r="AX1019" s="115" t="e">
        <f t="shared" si="363"/>
        <v>#VALUE!</v>
      </c>
      <c r="AY1019" s="278" t="str">
        <f t="shared" si="364"/>
        <v/>
      </c>
      <c r="BC1019" s="115" t="str">
        <f>IF(E1019="","",_xlfn.XLOOKUP(E1019,'Summarized Plan'!A:A,'Summarized Plan'!K:K))</f>
        <v/>
      </c>
    </row>
    <row r="1020" spans="1:55" ht="14.4" customHeight="1">
      <c r="A1020" s="190" t="str">
        <f>IF(L1020="","",VLOOKUP(L1020,'Truck Utilization'!B$3:C$300,2,FALSE))</f>
        <v/>
      </c>
      <c r="B1020" s="191"/>
      <c r="C1020" s="192" t="str">
        <f>IF($B1020="","",VLOOKUP($B1020,'DSR Attendance'!$A$3:$E$273,5,FALSE))</f>
        <v/>
      </c>
      <c r="D1020" s="193"/>
      <c r="E1020" s="637"/>
      <c r="F1020" s="195"/>
      <c r="G1020" s="195"/>
      <c r="H1020" s="195"/>
      <c r="I1020" s="196" t="str">
        <f>IF(E1020="","",VLOOKUP(E1020,'Summarized Plan'!A:B,2,0))</f>
        <v/>
      </c>
      <c r="J1020" s="194"/>
      <c r="K1020" s="194" t="s">
        <v>378</v>
      </c>
      <c r="L1020" s="195"/>
      <c r="M1020" s="194" t="str">
        <f t="shared" si="346"/>
        <v/>
      </c>
      <c r="N1020" s="195" t="str">
        <f>IF(E1020="","",VLOOKUP(E1020,'Summarized Plan'!$A:$C,3,0))</f>
        <v/>
      </c>
      <c r="O1020" s="195" t="str">
        <f>IF(E1020="","",VLOOKUP(E1020,'Summarized Plan'!$A:$G,7,0))</f>
        <v/>
      </c>
      <c r="P1020" s="196"/>
      <c r="Q1020" s="198">
        <f t="shared" si="347"/>
        <v>0</v>
      </c>
      <c r="R1020" s="197" t="str">
        <f>IF($B1020="","",VLOOKUP($Q1020,'DSR Attendance'!$A$3:$D$179,4,FALSE))</f>
        <v/>
      </c>
      <c r="S1020" s="197"/>
      <c r="T1020" s="197">
        <f t="shared" si="348"/>
        <v>0</v>
      </c>
      <c r="U1020" s="197">
        <f t="shared" si="349"/>
        <v>0</v>
      </c>
      <c r="V1020" s="197" t="str">
        <f t="shared" si="350"/>
        <v/>
      </c>
      <c r="W1020" s="197"/>
      <c r="X1020" s="197" t="str">
        <f>_xlfn.IFNA(IF(L1020="","",VLOOKUP(L1020,'Truck Utilization'!B$3:D$147,3,FALSE)),"")</f>
        <v/>
      </c>
      <c r="Y1020" s="197" t="str">
        <f>IF(X1020="","",IF(E1020="","",VLOOKUP(E1020,'Summarized Plan'!$A:$E,5,0)))</f>
        <v/>
      </c>
      <c r="Z1020" s="197">
        <f t="shared" si="351"/>
        <v>0</v>
      </c>
      <c r="AA1020" s="197">
        <f t="shared" si="352"/>
        <v>0</v>
      </c>
      <c r="AB1020" s="197" t="str">
        <f t="shared" si="353"/>
        <v/>
      </c>
      <c r="AC1020" s="197"/>
      <c r="AD1020" s="197">
        <f t="shared" si="354"/>
        <v>0</v>
      </c>
      <c r="AE1020" s="197">
        <f t="shared" si="355"/>
        <v>0</v>
      </c>
      <c r="AF1020" s="197" t="str">
        <f t="shared" si="356"/>
        <v/>
      </c>
      <c r="AG1020" s="194"/>
      <c r="AH1020" s="194"/>
      <c r="AI1020" s="194"/>
      <c r="AJ1020" s="193"/>
      <c r="AK1020" s="199"/>
      <c r="AL1020" s="194"/>
      <c r="AM1020" s="115" t="e">
        <f t="shared" si="357"/>
        <v>#VALUE!</v>
      </c>
      <c r="AO1020" s="11">
        <f t="shared" si="358"/>
        <v>0</v>
      </c>
      <c r="AP1020" s="11" t="e">
        <f t="shared" si="359"/>
        <v>#N/A</v>
      </c>
      <c r="AQ1020" s="11" t="str">
        <f t="shared" si="360"/>
        <v/>
      </c>
      <c r="AS1020" s="202">
        <f t="shared" si="361"/>
        <v>0</v>
      </c>
      <c r="AT1020" s="11" t="str">
        <f t="shared" si="362"/>
        <v/>
      </c>
      <c r="AW1020" s="116"/>
      <c r="AX1020" s="115" t="e">
        <f t="shared" si="363"/>
        <v>#VALUE!</v>
      </c>
      <c r="AY1020" s="278" t="str">
        <f t="shared" si="364"/>
        <v/>
      </c>
      <c r="BC1020" s="115" t="str">
        <f>IF(E1020="","",_xlfn.XLOOKUP(E1020,'Summarized Plan'!A:A,'Summarized Plan'!K:K))</f>
        <v/>
      </c>
    </row>
    <row r="1021" spans="1:55" ht="14.4" customHeight="1">
      <c r="A1021" s="190" t="str">
        <f>IF(L1021="","",VLOOKUP(L1021,'Truck Utilization'!B$3:C$300,2,FALSE))</f>
        <v/>
      </c>
      <c r="B1021" s="191"/>
      <c r="C1021" s="192" t="str">
        <f>IF($B1021="","",VLOOKUP($B1021,'DSR Attendance'!$A$3:$E$273,5,FALSE))</f>
        <v/>
      </c>
      <c r="D1021" s="193"/>
      <c r="E1021" s="637"/>
      <c r="F1021" s="195"/>
      <c r="G1021" s="195"/>
      <c r="H1021" s="195"/>
      <c r="I1021" s="196" t="str">
        <f>IF(E1021="","",VLOOKUP(E1021,'Summarized Plan'!A:B,2,0))</f>
        <v/>
      </c>
      <c r="J1021" s="194"/>
      <c r="K1021" s="194" t="s">
        <v>378</v>
      </c>
      <c r="L1021" s="195"/>
      <c r="M1021" s="194" t="str">
        <f t="shared" si="346"/>
        <v/>
      </c>
      <c r="N1021" s="195" t="str">
        <f>IF(E1021="","",VLOOKUP(E1021,'Summarized Plan'!$A:$C,3,0))</f>
        <v/>
      </c>
      <c r="O1021" s="195" t="str">
        <f>IF(E1021="","",VLOOKUP(E1021,'Summarized Plan'!$A:$G,7,0))</f>
        <v/>
      </c>
      <c r="P1021" s="196"/>
      <c r="Q1021" s="198">
        <f t="shared" si="347"/>
        <v>0</v>
      </c>
      <c r="R1021" s="197" t="str">
        <f>IF($B1021="","",VLOOKUP($Q1021,'DSR Attendance'!$A$3:$D$179,4,FALSE))</f>
        <v/>
      </c>
      <c r="S1021" s="197"/>
      <c r="T1021" s="197">
        <f t="shared" si="348"/>
        <v>0</v>
      </c>
      <c r="U1021" s="197">
        <f t="shared" si="349"/>
        <v>0</v>
      </c>
      <c r="V1021" s="197" t="str">
        <f t="shared" si="350"/>
        <v/>
      </c>
      <c r="W1021" s="197"/>
      <c r="X1021" s="197" t="str">
        <f>_xlfn.IFNA(IF(L1021="","",VLOOKUP(L1021,'Truck Utilization'!B$3:D$147,3,FALSE)),"")</f>
        <v/>
      </c>
      <c r="Y1021" s="197" t="str">
        <f>IF(X1021="","",IF(E1021="","",VLOOKUP(E1021,'Summarized Plan'!$A:$E,5,0)))</f>
        <v/>
      </c>
      <c r="Z1021" s="197">
        <f t="shared" si="351"/>
        <v>0</v>
      </c>
      <c r="AA1021" s="197">
        <f t="shared" si="352"/>
        <v>0</v>
      </c>
      <c r="AB1021" s="197" t="str">
        <f t="shared" si="353"/>
        <v/>
      </c>
      <c r="AC1021" s="197"/>
      <c r="AD1021" s="197">
        <f t="shared" si="354"/>
        <v>0</v>
      </c>
      <c r="AE1021" s="197">
        <f t="shared" si="355"/>
        <v>0</v>
      </c>
      <c r="AF1021" s="197" t="str">
        <f t="shared" si="356"/>
        <v/>
      </c>
      <c r="AG1021" s="194"/>
      <c r="AH1021" s="194"/>
      <c r="AI1021" s="194"/>
      <c r="AJ1021" s="193"/>
      <c r="AK1021" s="199"/>
      <c r="AL1021" s="194"/>
      <c r="AM1021" s="115" t="e">
        <f t="shared" si="357"/>
        <v>#VALUE!</v>
      </c>
      <c r="AO1021" s="11">
        <f t="shared" si="358"/>
        <v>0</v>
      </c>
      <c r="AP1021" s="11" t="e">
        <f t="shared" si="359"/>
        <v>#N/A</v>
      </c>
      <c r="AQ1021" s="11" t="str">
        <f t="shared" si="360"/>
        <v/>
      </c>
      <c r="AS1021" s="202">
        <f t="shared" si="361"/>
        <v>0</v>
      </c>
      <c r="AT1021" s="11" t="str">
        <f t="shared" si="362"/>
        <v/>
      </c>
      <c r="AW1021" s="116"/>
      <c r="AX1021" s="115" t="e">
        <f t="shared" si="363"/>
        <v>#VALUE!</v>
      </c>
      <c r="AY1021" s="278" t="str">
        <f t="shared" si="364"/>
        <v/>
      </c>
      <c r="BC1021" s="115" t="str">
        <f>IF(E1021="","",_xlfn.XLOOKUP(E1021,'Summarized Plan'!A:A,'Summarized Plan'!K:K))</f>
        <v/>
      </c>
    </row>
    <row r="1022" spans="1:55" ht="14.4" customHeight="1">
      <c r="A1022" s="190" t="str">
        <f>IF(L1022="","",VLOOKUP(L1022,'Truck Utilization'!B$3:C$300,2,FALSE))</f>
        <v/>
      </c>
      <c r="B1022" s="191"/>
      <c r="C1022" s="192" t="str">
        <f>IF($B1022="","",VLOOKUP($B1022,'DSR Attendance'!$A$3:$E$273,5,FALSE))</f>
        <v/>
      </c>
      <c r="D1022" s="193"/>
      <c r="E1022" s="637"/>
      <c r="F1022" s="195"/>
      <c r="G1022" s="195"/>
      <c r="H1022" s="195"/>
      <c r="I1022" s="196" t="str">
        <f>IF(E1022="","",VLOOKUP(E1022,'Summarized Plan'!A:B,2,0))</f>
        <v/>
      </c>
      <c r="J1022" s="194"/>
      <c r="K1022" s="194" t="s">
        <v>378</v>
      </c>
      <c r="L1022" s="195"/>
      <c r="M1022" s="194" t="str">
        <f t="shared" si="346"/>
        <v/>
      </c>
      <c r="N1022" s="195" t="str">
        <f>IF(E1022="","",VLOOKUP(E1022,'Summarized Plan'!$A:$C,3,0))</f>
        <v/>
      </c>
      <c r="O1022" s="195" t="str">
        <f>IF(E1022="","",VLOOKUP(E1022,'Summarized Plan'!$A:$G,7,0))</f>
        <v/>
      </c>
      <c r="P1022" s="196"/>
      <c r="Q1022" s="198">
        <f t="shared" si="347"/>
        <v>0</v>
      </c>
      <c r="R1022" s="197" t="str">
        <f>IF($B1022="","",VLOOKUP($Q1022,'DSR Attendance'!$A$3:$D$179,4,FALSE))</f>
        <v/>
      </c>
      <c r="S1022" s="197"/>
      <c r="T1022" s="197">
        <f t="shared" si="348"/>
        <v>0</v>
      </c>
      <c r="U1022" s="197">
        <f t="shared" si="349"/>
        <v>0</v>
      </c>
      <c r="V1022" s="197" t="str">
        <f t="shared" si="350"/>
        <v/>
      </c>
      <c r="W1022" s="197"/>
      <c r="X1022" s="197" t="str">
        <f>_xlfn.IFNA(IF(L1022="","",VLOOKUP(L1022,'Truck Utilization'!B$3:D$147,3,FALSE)),"")</f>
        <v/>
      </c>
      <c r="Y1022" s="197" t="str">
        <f>IF(X1022="","",IF(E1022="","",VLOOKUP(E1022,'Summarized Plan'!$A:$E,5,0)))</f>
        <v/>
      </c>
      <c r="Z1022" s="197">
        <f t="shared" si="351"/>
        <v>0</v>
      </c>
      <c r="AA1022" s="197">
        <f t="shared" si="352"/>
        <v>0</v>
      </c>
      <c r="AB1022" s="197" t="str">
        <f t="shared" si="353"/>
        <v/>
      </c>
      <c r="AC1022" s="197"/>
      <c r="AD1022" s="197">
        <f t="shared" si="354"/>
        <v>0</v>
      </c>
      <c r="AE1022" s="197">
        <f t="shared" si="355"/>
        <v>0</v>
      </c>
      <c r="AF1022" s="197" t="str">
        <f t="shared" si="356"/>
        <v/>
      </c>
      <c r="AG1022" s="194"/>
      <c r="AH1022" s="194"/>
      <c r="AI1022" s="194"/>
      <c r="AJ1022" s="193"/>
      <c r="AK1022" s="199"/>
      <c r="AL1022" s="194"/>
      <c r="AM1022" s="115" t="e">
        <f t="shared" si="357"/>
        <v>#VALUE!</v>
      </c>
      <c r="AO1022" s="11">
        <f t="shared" si="358"/>
        <v>0</v>
      </c>
      <c r="AP1022" s="11" t="e">
        <f t="shared" si="359"/>
        <v>#N/A</v>
      </c>
      <c r="AQ1022" s="11" t="str">
        <f t="shared" si="360"/>
        <v/>
      </c>
      <c r="AS1022" s="202">
        <f t="shared" si="361"/>
        <v>0</v>
      </c>
      <c r="AT1022" s="11" t="str">
        <f t="shared" si="362"/>
        <v/>
      </c>
      <c r="AW1022" s="116"/>
      <c r="AX1022" s="115" t="e">
        <f t="shared" si="363"/>
        <v>#VALUE!</v>
      </c>
      <c r="AY1022" s="278" t="str">
        <f t="shared" si="364"/>
        <v/>
      </c>
      <c r="BC1022" s="115" t="str">
        <f>IF(E1022="","",_xlfn.XLOOKUP(E1022,'Summarized Plan'!A:A,'Summarized Plan'!K:K))</f>
        <v/>
      </c>
    </row>
    <row r="1023" spans="1:55" ht="14.4" customHeight="1">
      <c r="A1023" s="190" t="str">
        <f>IF(L1023="","",VLOOKUP(L1023,'Truck Utilization'!B$3:C$300,2,FALSE))</f>
        <v/>
      </c>
      <c r="B1023" s="191"/>
      <c r="C1023" s="192" t="str">
        <f>IF($B1023="","",VLOOKUP($B1023,'DSR Attendance'!$A$3:$E$273,5,FALSE))</f>
        <v/>
      </c>
      <c r="D1023" s="193"/>
      <c r="E1023" s="637"/>
      <c r="F1023" s="195"/>
      <c r="G1023" s="195"/>
      <c r="H1023" s="195"/>
      <c r="I1023" s="196" t="str">
        <f>IF(E1023="","",VLOOKUP(E1023,'Summarized Plan'!A:B,2,0))</f>
        <v/>
      </c>
      <c r="J1023" s="194"/>
      <c r="K1023" s="194" t="s">
        <v>378</v>
      </c>
      <c r="L1023" s="195"/>
      <c r="M1023" s="194" t="str">
        <f t="shared" si="346"/>
        <v/>
      </c>
      <c r="N1023" s="195" t="str">
        <f>IF(E1023="","",VLOOKUP(E1023,'Summarized Plan'!$A:$C,3,0))</f>
        <v/>
      </c>
      <c r="O1023" s="195" t="str">
        <f>IF(E1023="","",VLOOKUP(E1023,'Summarized Plan'!$A:$G,7,0))</f>
        <v/>
      </c>
      <c r="P1023" s="196"/>
      <c r="Q1023" s="198">
        <f t="shared" si="347"/>
        <v>0</v>
      </c>
      <c r="R1023" s="197" t="str">
        <f>IF($B1023="","",VLOOKUP($Q1023,'DSR Attendance'!$A$3:$D$179,4,FALSE))</f>
        <v/>
      </c>
      <c r="S1023" s="197"/>
      <c r="T1023" s="197">
        <f t="shared" si="348"/>
        <v>0</v>
      </c>
      <c r="U1023" s="197">
        <f t="shared" si="349"/>
        <v>0</v>
      </c>
      <c r="V1023" s="197" t="str">
        <f t="shared" si="350"/>
        <v/>
      </c>
      <c r="W1023" s="197"/>
      <c r="X1023" s="197" t="str">
        <f>_xlfn.IFNA(IF(L1023="","",VLOOKUP(L1023,'Truck Utilization'!B$3:D$147,3,FALSE)),"")</f>
        <v/>
      </c>
      <c r="Y1023" s="197" t="str">
        <f>IF(X1023="","",IF(E1023="","",VLOOKUP(E1023,'Summarized Plan'!$A:$E,5,0)))</f>
        <v/>
      </c>
      <c r="Z1023" s="197">
        <f t="shared" si="351"/>
        <v>0</v>
      </c>
      <c r="AA1023" s="197">
        <f t="shared" si="352"/>
        <v>0</v>
      </c>
      <c r="AB1023" s="197" t="str">
        <f t="shared" si="353"/>
        <v/>
      </c>
      <c r="AC1023" s="197"/>
      <c r="AD1023" s="197">
        <f t="shared" si="354"/>
        <v>0</v>
      </c>
      <c r="AE1023" s="197">
        <f t="shared" si="355"/>
        <v>0</v>
      </c>
      <c r="AF1023" s="197" t="str">
        <f t="shared" si="356"/>
        <v/>
      </c>
      <c r="AG1023" s="194"/>
      <c r="AH1023" s="194"/>
      <c r="AI1023" s="194"/>
      <c r="AJ1023" s="193"/>
      <c r="AK1023" s="199"/>
      <c r="AL1023" s="194"/>
      <c r="AM1023" s="115" t="e">
        <f t="shared" si="357"/>
        <v>#VALUE!</v>
      </c>
      <c r="AO1023" s="11">
        <f t="shared" si="358"/>
        <v>0</v>
      </c>
      <c r="AP1023" s="11" t="e">
        <f t="shared" si="359"/>
        <v>#N/A</v>
      </c>
      <c r="AQ1023" s="11" t="str">
        <f t="shared" si="360"/>
        <v/>
      </c>
      <c r="AS1023" s="202">
        <f t="shared" si="361"/>
        <v>0</v>
      </c>
      <c r="AT1023" s="11" t="str">
        <f t="shared" si="362"/>
        <v/>
      </c>
      <c r="AW1023" s="116"/>
      <c r="AX1023" s="115" t="e">
        <f t="shared" si="363"/>
        <v>#VALUE!</v>
      </c>
      <c r="AY1023" s="278" t="str">
        <f t="shared" si="364"/>
        <v/>
      </c>
      <c r="BC1023" s="115" t="str">
        <f>IF(E1023="","",_xlfn.XLOOKUP(E1023,'Summarized Plan'!A:A,'Summarized Plan'!K:K))</f>
        <v/>
      </c>
    </row>
    <row r="1024" spans="1:55" ht="14.4" customHeight="1">
      <c r="A1024" s="190" t="str">
        <f>IF(L1024="","",VLOOKUP(L1024,'Truck Utilization'!B$3:C$300,2,FALSE))</f>
        <v/>
      </c>
      <c r="B1024" s="191"/>
      <c r="C1024" s="192" t="str">
        <f>IF($B1024="","",VLOOKUP($B1024,'DSR Attendance'!$A$3:$E$273,5,FALSE))</f>
        <v/>
      </c>
      <c r="D1024" s="193"/>
      <c r="E1024" s="637"/>
      <c r="F1024" s="195"/>
      <c r="G1024" s="195"/>
      <c r="H1024" s="195"/>
      <c r="I1024" s="196" t="str">
        <f>IF(E1024="","",VLOOKUP(E1024,'Summarized Plan'!A:B,2,0))</f>
        <v/>
      </c>
      <c r="J1024" s="194"/>
      <c r="K1024" s="194" t="s">
        <v>378</v>
      </c>
      <c r="L1024" s="195"/>
      <c r="M1024" s="194" t="str">
        <f t="shared" si="346"/>
        <v/>
      </c>
      <c r="N1024" s="195" t="str">
        <f>IF(E1024="","",VLOOKUP(E1024,'Summarized Plan'!$A:$C,3,0))</f>
        <v/>
      </c>
      <c r="O1024" s="195" t="str">
        <f>IF(E1024="","",VLOOKUP(E1024,'Summarized Plan'!$A:$G,7,0))</f>
        <v/>
      </c>
      <c r="P1024" s="196"/>
      <c r="Q1024" s="198">
        <f t="shared" si="347"/>
        <v>0</v>
      </c>
      <c r="R1024" s="197" t="str">
        <f>IF($B1024="","",VLOOKUP($Q1024,'DSR Attendance'!$A$3:$D$179,4,FALSE))</f>
        <v/>
      </c>
      <c r="S1024" s="197"/>
      <c r="T1024" s="197">
        <f t="shared" si="348"/>
        <v>0</v>
      </c>
      <c r="U1024" s="197">
        <f t="shared" si="349"/>
        <v>0</v>
      </c>
      <c r="V1024" s="197" t="str">
        <f t="shared" si="350"/>
        <v/>
      </c>
      <c r="W1024" s="197"/>
      <c r="X1024" s="197" t="str">
        <f>_xlfn.IFNA(IF(L1024="","",VLOOKUP(L1024,'Truck Utilization'!B$3:D$147,3,FALSE)),"")</f>
        <v/>
      </c>
      <c r="Y1024" s="197" t="str">
        <f>IF(X1024="","",IF(E1024="","",VLOOKUP(E1024,'Summarized Plan'!$A:$E,5,0)))</f>
        <v/>
      </c>
      <c r="Z1024" s="197">
        <f t="shared" si="351"/>
        <v>0</v>
      </c>
      <c r="AA1024" s="197">
        <f t="shared" si="352"/>
        <v>0</v>
      </c>
      <c r="AB1024" s="197" t="str">
        <f t="shared" si="353"/>
        <v/>
      </c>
      <c r="AC1024" s="197"/>
      <c r="AD1024" s="197">
        <f t="shared" si="354"/>
        <v>0</v>
      </c>
      <c r="AE1024" s="197">
        <f t="shared" si="355"/>
        <v>0</v>
      </c>
      <c r="AF1024" s="197" t="str">
        <f t="shared" si="356"/>
        <v/>
      </c>
      <c r="AG1024" s="194"/>
      <c r="AH1024" s="194"/>
      <c r="AI1024" s="194"/>
      <c r="AJ1024" s="193"/>
      <c r="AK1024" s="199"/>
      <c r="AL1024" s="194"/>
      <c r="AM1024" s="115" t="e">
        <f t="shared" si="357"/>
        <v>#VALUE!</v>
      </c>
      <c r="AO1024" s="11">
        <f t="shared" si="358"/>
        <v>0</v>
      </c>
      <c r="AP1024" s="11" t="e">
        <f t="shared" si="359"/>
        <v>#N/A</v>
      </c>
      <c r="AQ1024" s="11" t="str">
        <f t="shared" si="360"/>
        <v/>
      </c>
      <c r="AS1024" s="202">
        <f t="shared" si="361"/>
        <v>0</v>
      </c>
      <c r="AT1024" s="11" t="str">
        <f t="shared" si="362"/>
        <v/>
      </c>
      <c r="AW1024" s="116"/>
      <c r="AX1024" s="115" t="e">
        <f t="shared" si="363"/>
        <v>#VALUE!</v>
      </c>
      <c r="AY1024" s="278" t="str">
        <f t="shared" si="364"/>
        <v/>
      </c>
      <c r="BC1024" s="115" t="str">
        <f>IF(E1024="","",_xlfn.XLOOKUP(E1024,'Summarized Plan'!A:A,'Summarized Plan'!K:K))</f>
        <v/>
      </c>
    </row>
    <row r="1025" spans="1:55" ht="14.4" customHeight="1">
      <c r="A1025" s="190" t="str">
        <f>IF(L1025="","",VLOOKUP(L1025,'Truck Utilization'!B$3:C$300,2,FALSE))</f>
        <v/>
      </c>
      <c r="B1025" s="191"/>
      <c r="C1025" s="192" t="str">
        <f>IF($B1025="","",VLOOKUP($B1025,'DSR Attendance'!$A$3:$E$273,5,FALSE))</f>
        <v/>
      </c>
      <c r="D1025" s="193"/>
      <c r="E1025" s="637"/>
      <c r="F1025" s="195"/>
      <c r="G1025" s="195"/>
      <c r="H1025" s="195"/>
      <c r="I1025" s="196" t="str">
        <f>IF(E1025="","",VLOOKUP(E1025,'Summarized Plan'!A:B,2,0))</f>
        <v/>
      </c>
      <c r="J1025" s="194"/>
      <c r="K1025" s="194" t="s">
        <v>378</v>
      </c>
      <c r="L1025" s="195"/>
      <c r="M1025" s="194" t="str">
        <f t="shared" si="346"/>
        <v/>
      </c>
      <c r="N1025" s="195" t="str">
        <f>IF(E1025="","",VLOOKUP(E1025,'Summarized Plan'!$A:$C,3,0))</f>
        <v/>
      </c>
      <c r="O1025" s="195" t="str">
        <f>IF(E1025="","",VLOOKUP(E1025,'Summarized Plan'!$A:$G,7,0))</f>
        <v/>
      </c>
      <c r="P1025" s="196"/>
      <c r="Q1025" s="198">
        <f t="shared" si="347"/>
        <v>0</v>
      </c>
      <c r="R1025" s="197" t="str">
        <f>IF($B1025="","",VLOOKUP($Q1025,'DSR Attendance'!$A$3:$D$179,4,FALSE))</f>
        <v/>
      </c>
      <c r="S1025" s="197"/>
      <c r="T1025" s="197">
        <f t="shared" si="348"/>
        <v>0</v>
      </c>
      <c r="U1025" s="197">
        <f t="shared" si="349"/>
        <v>0</v>
      </c>
      <c r="V1025" s="197" t="str">
        <f t="shared" si="350"/>
        <v/>
      </c>
      <c r="W1025" s="197"/>
      <c r="X1025" s="197" t="str">
        <f>_xlfn.IFNA(IF(L1025="","",VLOOKUP(L1025,'Truck Utilization'!B$3:D$147,3,FALSE)),"")</f>
        <v/>
      </c>
      <c r="Y1025" s="197" t="str">
        <f>IF(X1025="","",IF(E1025="","",VLOOKUP(E1025,'Summarized Plan'!$A:$E,5,0)))</f>
        <v/>
      </c>
      <c r="Z1025" s="197">
        <f t="shared" si="351"/>
        <v>0</v>
      </c>
      <c r="AA1025" s="197">
        <f t="shared" si="352"/>
        <v>0</v>
      </c>
      <c r="AB1025" s="197" t="str">
        <f t="shared" si="353"/>
        <v/>
      </c>
      <c r="AC1025" s="197"/>
      <c r="AD1025" s="197">
        <f t="shared" si="354"/>
        <v>0</v>
      </c>
      <c r="AE1025" s="197">
        <f t="shared" si="355"/>
        <v>0</v>
      </c>
      <c r="AF1025" s="197" t="str">
        <f t="shared" si="356"/>
        <v/>
      </c>
      <c r="AG1025" s="194"/>
      <c r="AH1025" s="194"/>
      <c r="AI1025" s="194"/>
      <c r="AJ1025" s="193"/>
      <c r="AK1025" s="199"/>
      <c r="AL1025" s="194"/>
      <c r="AM1025" s="115" t="e">
        <f t="shared" si="357"/>
        <v>#VALUE!</v>
      </c>
      <c r="AO1025" s="11">
        <f t="shared" si="358"/>
        <v>0</v>
      </c>
      <c r="AP1025" s="11" t="e">
        <f t="shared" si="359"/>
        <v>#N/A</v>
      </c>
      <c r="AQ1025" s="11" t="str">
        <f t="shared" si="360"/>
        <v/>
      </c>
      <c r="AS1025" s="202">
        <f t="shared" si="361"/>
        <v>0</v>
      </c>
      <c r="AT1025" s="11" t="str">
        <f t="shared" si="362"/>
        <v/>
      </c>
      <c r="AW1025" s="116"/>
      <c r="AX1025" s="115" t="e">
        <f t="shared" si="363"/>
        <v>#VALUE!</v>
      </c>
      <c r="AY1025" s="278" t="str">
        <f t="shared" si="364"/>
        <v/>
      </c>
      <c r="BC1025" s="115" t="str">
        <f>IF(E1025="","",_xlfn.XLOOKUP(E1025,'Summarized Plan'!A:A,'Summarized Plan'!K:K))</f>
        <v/>
      </c>
    </row>
    <row r="1026" spans="1:55" ht="14.4" customHeight="1">
      <c r="A1026" s="190" t="str">
        <f>IF(L1026="","",VLOOKUP(L1026,'Truck Utilization'!B$3:C$300,2,FALSE))</f>
        <v/>
      </c>
      <c r="B1026" s="191"/>
      <c r="C1026" s="192" t="str">
        <f>IF($B1026="","",VLOOKUP($B1026,'DSR Attendance'!$A$3:$E$273,5,FALSE))</f>
        <v/>
      </c>
      <c r="D1026" s="193"/>
      <c r="E1026" s="637"/>
      <c r="F1026" s="195"/>
      <c r="G1026" s="195"/>
      <c r="H1026" s="195"/>
      <c r="I1026" s="196" t="str">
        <f>IF(E1026="","",VLOOKUP(E1026,'Summarized Plan'!A:B,2,0))</f>
        <v/>
      </c>
      <c r="J1026" s="194"/>
      <c r="K1026" s="194" t="s">
        <v>378</v>
      </c>
      <c r="L1026" s="195"/>
      <c r="M1026" s="194" t="str">
        <f t="shared" si="346"/>
        <v/>
      </c>
      <c r="N1026" s="195" t="str">
        <f>IF(E1026="","",VLOOKUP(E1026,'Summarized Plan'!$A:$C,3,0))</f>
        <v/>
      </c>
      <c r="O1026" s="195" t="str">
        <f>IF(E1026="","",VLOOKUP(E1026,'Summarized Plan'!$A:$G,7,0))</f>
        <v/>
      </c>
      <c r="P1026" s="196"/>
      <c r="Q1026" s="198">
        <f t="shared" si="347"/>
        <v>0</v>
      </c>
      <c r="R1026" s="197" t="str">
        <f>IF($B1026="","",VLOOKUP($Q1026,'DSR Attendance'!$A$3:$D$179,4,FALSE))</f>
        <v/>
      </c>
      <c r="S1026" s="197"/>
      <c r="T1026" s="197">
        <f t="shared" si="348"/>
        <v>0</v>
      </c>
      <c r="U1026" s="197">
        <f t="shared" si="349"/>
        <v>0</v>
      </c>
      <c r="V1026" s="197" t="str">
        <f t="shared" si="350"/>
        <v/>
      </c>
      <c r="W1026" s="197"/>
      <c r="X1026" s="197" t="str">
        <f>_xlfn.IFNA(IF(L1026="","",VLOOKUP(L1026,'Truck Utilization'!B$3:D$147,3,FALSE)),"")</f>
        <v/>
      </c>
      <c r="Y1026" s="197" t="str">
        <f>IF(X1026="","",IF(E1026="","",VLOOKUP(E1026,'Summarized Plan'!$A:$E,5,0)))</f>
        <v/>
      </c>
      <c r="Z1026" s="197">
        <f t="shared" si="351"/>
        <v>0</v>
      </c>
      <c r="AA1026" s="197">
        <f t="shared" si="352"/>
        <v>0</v>
      </c>
      <c r="AB1026" s="197" t="str">
        <f t="shared" si="353"/>
        <v/>
      </c>
      <c r="AC1026" s="197"/>
      <c r="AD1026" s="197">
        <f t="shared" si="354"/>
        <v>0</v>
      </c>
      <c r="AE1026" s="197">
        <f t="shared" si="355"/>
        <v>0</v>
      </c>
      <c r="AF1026" s="197" t="str">
        <f t="shared" si="356"/>
        <v/>
      </c>
      <c r="AG1026" s="194"/>
      <c r="AH1026" s="194"/>
      <c r="AI1026" s="194"/>
      <c r="AJ1026" s="193"/>
      <c r="AK1026" s="199"/>
      <c r="AL1026" s="194"/>
      <c r="AM1026" s="115" t="e">
        <f t="shared" si="357"/>
        <v>#VALUE!</v>
      </c>
      <c r="AO1026" s="11">
        <f t="shared" si="358"/>
        <v>0</v>
      </c>
      <c r="AP1026" s="11" t="e">
        <f t="shared" si="359"/>
        <v>#N/A</v>
      </c>
      <c r="AQ1026" s="11" t="str">
        <f t="shared" si="360"/>
        <v/>
      </c>
      <c r="AS1026" s="202">
        <f t="shared" si="361"/>
        <v>0</v>
      </c>
      <c r="AT1026" s="11" t="str">
        <f t="shared" si="362"/>
        <v/>
      </c>
      <c r="AW1026" s="116"/>
      <c r="AX1026" s="115" t="e">
        <f t="shared" si="363"/>
        <v>#VALUE!</v>
      </c>
      <c r="AY1026" s="278" t="str">
        <f t="shared" si="364"/>
        <v/>
      </c>
      <c r="BC1026" s="115" t="str">
        <f>IF(E1026="","",_xlfn.XLOOKUP(E1026,'Summarized Plan'!A:A,'Summarized Plan'!K:K))</f>
        <v/>
      </c>
    </row>
    <row r="1027" spans="1:55" ht="14.4" customHeight="1">
      <c r="A1027" s="190" t="str">
        <f>IF(L1027="","",VLOOKUP(L1027,'Truck Utilization'!B$3:C$300,2,FALSE))</f>
        <v/>
      </c>
      <c r="B1027" s="191"/>
      <c r="C1027" s="192" t="str">
        <f>IF($B1027="","",VLOOKUP($B1027,'DSR Attendance'!$A$3:$E$273,5,FALSE))</f>
        <v/>
      </c>
      <c r="D1027" s="193"/>
      <c r="E1027" s="637"/>
      <c r="F1027" s="195"/>
      <c r="G1027" s="195"/>
      <c r="H1027" s="195"/>
      <c r="I1027" s="196" t="str">
        <f>IF(E1027="","",VLOOKUP(E1027,'Summarized Plan'!A:B,2,0))</f>
        <v/>
      </c>
      <c r="J1027" s="194"/>
      <c r="K1027" s="194" t="s">
        <v>378</v>
      </c>
      <c r="L1027" s="195"/>
      <c r="M1027" s="194" t="str">
        <f t="shared" si="346"/>
        <v/>
      </c>
      <c r="N1027" s="195" t="str">
        <f>IF(E1027="","",VLOOKUP(E1027,'Summarized Plan'!$A:$C,3,0))</f>
        <v/>
      </c>
      <c r="O1027" s="195" t="str">
        <f>IF(E1027="","",VLOOKUP(E1027,'Summarized Plan'!$A:$G,7,0))</f>
        <v/>
      </c>
      <c r="P1027" s="196"/>
      <c r="Q1027" s="198">
        <f t="shared" si="347"/>
        <v>0</v>
      </c>
      <c r="R1027" s="197" t="str">
        <f>IF($B1027="","",VLOOKUP($Q1027,'DSR Attendance'!$A$3:$D$179,4,FALSE))</f>
        <v/>
      </c>
      <c r="S1027" s="197"/>
      <c r="T1027" s="197">
        <f t="shared" si="348"/>
        <v>0</v>
      </c>
      <c r="U1027" s="197">
        <f t="shared" si="349"/>
        <v>0</v>
      </c>
      <c r="V1027" s="197" t="str">
        <f t="shared" si="350"/>
        <v/>
      </c>
      <c r="W1027" s="197"/>
      <c r="X1027" s="197" t="str">
        <f>_xlfn.IFNA(IF(L1027="","",VLOOKUP(L1027,'Truck Utilization'!B$3:D$147,3,FALSE)),"")</f>
        <v/>
      </c>
      <c r="Y1027" s="197" t="str">
        <f>IF(X1027="","",IF(E1027="","",VLOOKUP(E1027,'Summarized Plan'!$A:$E,5,0)))</f>
        <v/>
      </c>
      <c r="Z1027" s="197">
        <f t="shared" si="351"/>
        <v>0</v>
      </c>
      <c r="AA1027" s="197">
        <f t="shared" si="352"/>
        <v>0</v>
      </c>
      <c r="AB1027" s="197" t="str">
        <f t="shared" si="353"/>
        <v/>
      </c>
      <c r="AC1027" s="197"/>
      <c r="AD1027" s="197">
        <f t="shared" si="354"/>
        <v>0</v>
      </c>
      <c r="AE1027" s="197">
        <f t="shared" si="355"/>
        <v>0</v>
      </c>
      <c r="AF1027" s="197" t="str">
        <f t="shared" si="356"/>
        <v/>
      </c>
      <c r="AG1027" s="194"/>
      <c r="AH1027" s="194"/>
      <c r="AI1027" s="194"/>
      <c r="AJ1027" s="193"/>
      <c r="AK1027" s="199"/>
      <c r="AL1027" s="194"/>
      <c r="AM1027" s="115" t="e">
        <f t="shared" si="357"/>
        <v>#VALUE!</v>
      </c>
      <c r="AO1027" s="11">
        <f t="shared" si="358"/>
        <v>0</v>
      </c>
      <c r="AP1027" s="11" t="e">
        <f t="shared" si="359"/>
        <v>#N/A</v>
      </c>
      <c r="AQ1027" s="11" t="str">
        <f t="shared" si="360"/>
        <v/>
      </c>
      <c r="AS1027" s="202">
        <f t="shared" si="361"/>
        <v>0</v>
      </c>
      <c r="AT1027" s="11" t="str">
        <f t="shared" si="362"/>
        <v/>
      </c>
      <c r="AW1027" s="116"/>
      <c r="AX1027" s="115" t="e">
        <f t="shared" si="363"/>
        <v>#VALUE!</v>
      </c>
      <c r="AY1027" s="278" t="str">
        <f t="shared" si="364"/>
        <v/>
      </c>
      <c r="BC1027" s="115" t="str">
        <f>IF(E1027="","",_xlfn.XLOOKUP(E1027,'Summarized Plan'!A:A,'Summarized Plan'!K:K))</f>
        <v/>
      </c>
    </row>
    <row r="1028" spans="1:55" ht="14.4" customHeight="1">
      <c r="A1028" s="190" t="str">
        <f>IF(L1028="","",VLOOKUP(L1028,'Truck Utilization'!B$3:C$300,2,FALSE))</f>
        <v/>
      </c>
      <c r="B1028" s="191"/>
      <c r="C1028" s="192" t="str">
        <f>IF($B1028="","",VLOOKUP($B1028,'DSR Attendance'!$A$3:$E$273,5,FALSE))</f>
        <v/>
      </c>
      <c r="D1028" s="193"/>
      <c r="E1028" s="637"/>
      <c r="F1028" s="195"/>
      <c r="G1028" s="195"/>
      <c r="H1028" s="195"/>
      <c r="I1028" s="196" t="str">
        <f>IF(E1028="","",VLOOKUP(E1028,'Summarized Plan'!A:B,2,0))</f>
        <v/>
      </c>
      <c r="J1028" s="194"/>
      <c r="K1028" s="194" t="s">
        <v>378</v>
      </c>
      <c r="L1028" s="195"/>
      <c r="M1028" s="194" t="str">
        <f t="shared" si="346"/>
        <v/>
      </c>
      <c r="N1028" s="195" t="str">
        <f>IF(E1028="","",VLOOKUP(E1028,'Summarized Plan'!$A:$C,3,0))</f>
        <v/>
      </c>
      <c r="O1028" s="195" t="str">
        <f>IF(E1028="","",VLOOKUP(E1028,'Summarized Plan'!$A:$G,7,0))</f>
        <v/>
      </c>
      <c r="P1028" s="196"/>
      <c r="Q1028" s="198">
        <f t="shared" si="347"/>
        <v>0</v>
      </c>
      <c r="R1028" s="197" t="str">
        <f>IF($B1028="","",VLOOKUP($Q1028,'DSR Attendance'!$A$3:$D$179,4,FALSE))</f>
        <v/>
      </c>
      <c r="S1028" s="197"/>
      <c r="T1028" s="197">
        <f t="shared" si="348"/>
        <v>0</v>
      </c>
      <c r="U1028" s="197">
        <f t="shared" si="349"/>
        <v>0</v>
      </c>
      <c r="V1028" s="197" t="str">
        <f t="shared" si="350"/>
        <v/>
      </c>
      <c r="W1028" s="197"/>
      <c r="X1028" s="197" t="str">
        <f>_xlfn.IFNA(IF(L1028="","",VLOOKUP(L1028,'Truck Utilization'!B$3:D$147,3,FALSE)),"")</f>
        <v/>
      </c>
      <c r="Y1028" s="197" t="str">
        <f>IF(X1028="","",IF(E1028="","",VLOOKUP(E1028,'Summarized Plan'!$A:$E,5,0)))</f>
        <v/>
      </c>
      <c r="Z1028" s="197">
        <f t="shared" si="351"/>
        <v>0</v>
      </c>
      <c r="AA1028" s="197">
        <f t="shared" si="352"/>
        <v>0</v>
      </c>
      <c r="AB1028" s="197" t="str">
        <f t="shared" si="353"/>
        <v/>
      </c>
      <c r="AC1028" s="197"/>
      <c r="AD1028" s="197">
        <f t="shared" si="354"/>
        <v>0</v>
      </c>
      <c r="AE1028" s="197">
        <f t="shared" si="355"/>
        <v>0</v>
      </c>
      <c r="AF1028" s="197" t="str">
        <f t="shared" si="356"/>
        <v/>
      </c>
      <c r="AG1028" s="194"/>
      <c r="AH1028" s="194"/>
      <c r="AI1028" s="194"/>
      <c r="AJ1028" s="193"/>
      <c r="AK1028" s="199"/>
      <c r="AL1028" s="194"/>
      <c r="AM1028" s="115" t="e">
        <f t="shared" si="357"/>
        <v>#VALUE!</v>
      </c>
      <c r="AO1028" s="11">
        <f t="shared" si="358"/>
        <v>0</v>
      </c>
      <c r="AP1028" s="11" t="e">
        <f t="shared" si="359"/>
        <v>#N/A</v>
      </c>
      <c r="AQ1028" s="11" t="str">
        <f t="shared" si="360"/>
        <v/>
      </c>
      <c r="AS1028" s="202">
        <f t="shared" si="361"/>
        <v>0</v>
      </c>
      <c r="AT1028" s="11" t="str">
        <f t="shared" si="362"/>
        <v/>
      </c>
      <c r="AW1028" s="116"/>
      <c r="AX1028" s="115" t="e">
        <f t="shared" si="363"/>
        <v>#VALUE!</v>
      </c>
      <c r="AY1028" s="278" t="str">
        <f t="shared" si="364"/>
        <v/>
      </c>
      <c r="BC1028" s="115" t="str">
        <f>IF(E1028="","",_xlfn.XLOOKUP(E1028,'Summarized Plan'!A:A,'Summarized Plan'!K:K))</f>
        <v/>
      </c>
    </row>
    <row r="1029" spans="1:55" ht="14.4" customHeight="1">
      <c r="A1029" s="190" t="str">
        <f>IF(L1029="","",VLOOKUP(L1029,'Truck Utilization'!B$3:C$300,2,FALSE))</f>
        <v/>
      </c>
      <c r="B1029" s="191"/>
      <c r="C1029" s="192" t="str">
        <f>IF($B1029="","",VLOOKUP($B1029,'DSR Attendance'!$A$3:$E$273,5,FALSE))</f>
        <v/>
      </c>
      <c r="D1029" s="193"/>
      <c r="E1029" s="637"/>
      <c r="F1029" s="195"/>
      <c r="G1029" s="195"/>
      <c r="H1029" s="195"/>
      <c r="I1029" s="196" t="str">
        <f>IF(E1029="","",VLOOKUP(E1029,'Summarized Plan'!A:B,2,0))</f>
        <v/>
      </c>
      <c r="J1029" s="194"/>
      <c r="K1029" s="194" t="s">
        <v>378</v>
      </c>
      <c r="L1029" s="195"/>
      <c r="M1029" s="194" t="str">
        <f t="shared" si="346"/>
        <v/>
      </c>
      <c r="N1029" s="195" t="str">
        <f>IF(E1029="","",VLOOKUP(E1029,'Summarized Plan'!$A:$C,3,0))</f>
        <v/>
      </c>
      <c r="O1029" s="195" t="str">
        <f>IF(E1029="","",VLOOKUP(E1029,'Summarized Plan'!$A:$G,7,0))</f>
        <v/>
      </c>
      <c r="P1029" s="196"/>
      <c r="Q1029" s="198">
        <f t="shared" si="347"/>
        <v>0</v>
      </c>
      <c r="R1029" s="197" t="str">
        <f>IF($B1029="","",VLOOKUP($Q1029,'DSR Attendance'!$A$3:$D$179,4,FALSE))</f>
        <v/>
      </c>
      <c r="S1029" s="197"/>
      <c r="T1029" s="197">
        <f t="shared" si="348"/>
        <v>0</v>
      </c>
      <c r="U1029" s="197">
        <f t="shared" si="349"/>
        <v>0</v>
      </c>
      <c r="V1029" s="197" t="str">
        <f t="shared" si="350"/>
        <v/>
      </c>
      <c r="W1029" s="197"/>
      <c r="X1029" s="197" t="str">
        <f>_xlfn.IFNA(IF(L1029="","",VLOOKUP(L1029,'Truck Utilization'!B$3:D$147,3,FALSE)),"")</f>
        <v/>
      </c>
      <c r="Y1029" s="197" t="str">
        <f>IF(X1029="","",IF(E1029="","",VLOOKUP(E1029,'Summarized Plan'!$A:$E,5,0)))</f>
        <v/>
      </c>
      <c r="Z1029" s="197">
        <f t="shared" si="351"/>
        <v>0</v>
      </c>
      <c r="AA1029" s="197">
        <f t="shared" si="352"/>
        <v>0</v>
      </c>
      <c r="AB1029" s="197" t="str">
        <f t="shared" si="353"/>
        <v/>
      </c>
      <c r="AC1029" s="197"/>
      <c r="AD1029" s="197">
        <f t="shared" si="354"/>
        <v>0</v>
      </c>
      <c r="AE1029" s="197">
        <f t="shared" si="355"/>
        <v>0</v>
      </c>
      <c r="AF1029" s="197" t="str">
        <f t="shared" si="356"/>
        <v/>
      </c>
      <c r="AG1029" s="194"/>
      <c r="AH1029" s="194"/>
      <c r="AI1029" s="194"/>
      <c r="AJ1029" s="193"/>
      <c r="AK1029" s="199"/>
      <c r="AL1029" s="194"/>
      <c r="AM1029" s="115" t="e">
        <f t="shared" si="357"/>
        <v>#VALUE!</v>
      </c>
      <c r="AO1029" s="11">
        <f t="shared" si="358"/>
        <v>0</v>
      </c>
      <c r="AP1029" s="11" t="e">
        <f t="shared" si="359"/>
        <v>#N/A</v>
      </c>
      <c r="AQ1029" s="11" t="str">
        <f t="shared" si="360"/>
        <v/>
      </c>
      <c r="AS1029" s="202">
        <f t="shared" si="361"/>
        <v>0</v>
      </c>
      <c r="AT1029" s="11" t="str">
        <f t="shared" si="362"/>
        <v/>
      </c>
      <c r="AW1029" s="116"/>
      <c r="AX1029" s="115" t="e">
        <f t="shared" si="363"/>
        <v>#VALUE!</v>
      </c>
      <c r="AY1029" s="278" t="str">
        <f t="shared" si="364"/>
        <v/>
      </c>
      <c r="BC1029" s="115" t="str">
        <f>IF(E1029="","",_xlfn.XLOOKUP(E1029,'Summarized Plan'!A:A,'Summarized Plan'!K:K))</f>
        <v/>
      </c>
    </row>
    <row r="1030" spans="1:55" ht="14.4" customHeight="1">
      <c r="A1030" s="190" t="str">
        <f>IF(L1030="","",VLOOKUP(L1030,'Truck Utilization'!B$3:C$300,2,FALSE))</f>
        <v/>
      </c>
      <c r="B1030" s="191"/>
      <c r="C1030" s="192" t="str">
        <f>IF($B1030="","",VLOOKUP($B1030,'DSR Attendance'!$A$3:$E$273,5,FALSE))</f>
        <v/>
      </c>
      <c r="D1030" s="193"/>
      <c r="E1030" s="637"/>
      <c r="F1030" s="195"/>
      <c r="G1030" s="195"/>
      <c r="H1030" s="195"/>
      <c r="I1030" s="196" t="str">
        <f>IF(E1030="","",VLOOKUP(E1030,'Summarized Plan'!A:B,2,0))</f>
        <v/>
      </c>
      <c r="J1030" s="194"/>
      <c r="K1030" s="194" t="s">
        <v>378</v>
      </c>
      <c r="L1030" s="195"/>
      <c r="M1030" s="194" t="str">
        <f t="shared" si="346"/>
        <v/>
      </c>
      <c r="N1030" s="195" t="str">
        <f>IF(E1030="","",VLOOKUP(E1030,'Summarized Plan'!$A:$C,3,0))</f>
        <v/>
      </c>
      <c r="O1030" s="195" t="str">
        <f>IF(E1030="","",VLOOKUP(E1030,'Summarized Plan'!$A:$G,7,0))</f>
        <v/>
      </c>
      <c r="P1030" s="196"/>
      <c r="Q1030" s="198">
        <f t="shared" si="347"/>
        <v>0</v>
      </c>
      <c r="R1030" s="197" t="str">
        <f>IF($B1030="","",VLOOKUP($Q1030,'DSR Attendance'!$A$3:$D$179,4,FALSE))</f>
        <v/>
      </c>
      <c r="S1030" s="197"/>
      <c r="T1030" s="197">
        <f t="shared" si="348"/>
        <v>0</v>
      </c>
      <c r="U1030" s="197">
        <f t="shared" si="349"/>
        <v>0</v>
      </c>
      <c r="V1030" s="197" t="str">
        <f t="shared" si="350"/>
        <v/>
      </c>
      <c r="W1030" s="197"/>
      <c r="X1030" s="197" t="str">
        <f>_xlfn.IFNA(IF(L1030="","",VLOOKUP(L1030,'Truck Utilization'!B$3:D$147,3,FALSE)),"")</f>
        <v/>
      </c>
      <c r="Y1030" s="197" t="str">
        <f>IF(X1030="","",IF(E1030="","",VLOOKUP(E1030,'Summarized Plan'!$A:$E,5,0)))</f>
        <v/>
      </c>
      <c r="Z1030" s="197">
        <f t="shared" si="351"/>
        <v>0</v>
      </c>
      <c r="AA1030" s="197">
        <f t="shared" si="352"/>
        <v>0</v>
      </c>
      <c r="AB1030" s="197" t="str">
        <f t="shared" si="353"/>
        <v/>
      </c>
      <c r="AC1030" s="197"/>
      <c r="AD1030" s="197">
        <f t="shared" si="354"/>
        <v>0</v>
      </c>
      <c r="AE1030" s="197">
        <f t="shared" si="355"/>
        <v>0</v>
      </c>
      <c r="AF1030" s="197" t="str">
        <f t="shared" si="356"/>
        <v/>
      </c>
      <c r="AG1030" s="194"/>
      <c r="AH1030" s="194"/>
      <c r="AI1030" s="194"/>
      <c r="AJ1030" s="193"/>
      <c r="AK1030" s="199"/>
      <c r="AL1030" s="194"/>
      <c r="AM1030" s="115" t="e">
        <f t="shared" si="357"/>
        <v>#VALUE!</v>
      </c>
      <c r="AO1030" s="11">
        <f t="shared" si="358"/>
        <v>0</v>
      </c>
      <c r="AP1030" s="11" t="e">
        <f t="shared" si="359"/>
        <v>#N/A</v>
      </c>
      <c r="AQ1030" s="11" t="str">
        <f t="shared" si="360"/>
        <v/>
      </c>
      <c r="AS1030" s="202">
        <f t="shared" si="361"/>
        <v>0</v>
      </c>
      <c r="AT1030" s="11" t="str">
        <f t="shared" si="362"/>
        <v/>
      </c>
      <c r="AW1030" s="116"/>
      <c r="AX1030" s="115" t="e">
        <f t="shared" si="363"/>
        <v>#VALUE!</v>
      </c>
      <c r="AY1030" s="278" t="str">
        <f t="shared" si="364"/>
        <v/>
      </c>
      <c r="BC1030" s="115" t="str">
        <f>IF(E1030="","",_xlfn.XLOOKUP(E1030,'Summarized Plan'!A:A,'Summarized Plan'!K:K))</f>
        <v/>
      </c>
    </row>
    <row r="1031" spans="1:55" ht="14.4" customHeight="1">
      <c r="A1031" s="190" t="str">
        <f>IF(L1031="","",VLOOKUP(L1031,'Truck Utilization'!B$3:C$300,2,FALSE))</f>
        <v/>
      </c>
      <c r="B1031" s="191"/>
      <c r="C1031" s="192" t="str">
        <f>IF($B1031="","",VLOOKUP($B1031,'DSR Attendance'!$A$3:$E$273,5,FALSE))</f>
        <v/>
      </c>
      <c r="D1031" s="193"/>
      <c r="E1031" s="637"/>
      <c r="F1031" s="195"/>
      <c r="G1031" s="195"/>
      <c r="H1031" s="195"/>
      <c r="I1031" s="196" t="str">
        <f>IF(E1031="","",VLOOKUP(E1031,'Summarized Plan'!A:B,2,0))</f>
        <v/>
      </c>
      <c r="J1031" s="194"/>
      <c r="K1031" s="194" t="s">
        <v>378</v>
      </c>
      <c r="L1031" s="195"/>
      <c r="M1031" s="194" t="str">
        <f t="shared" si="346"/>
        <v/>
      </c>
      <c r="N1031" s="195" t="str">
        <f>IF(E1031="","",VLOOKUP(E1031,'Summarized Plan'!$A:$C,3,0))</f>
        <v/>
      </c>
      <c r="O1031" s="195" t="str">
        <f>IF(E1031="","",VLOOKUP(E1031,'Summarized Plan'!$A:$G,7,0))</f>
        <v/>
      </c>
      <c r="P1031" s="196"/>
      <c r="Q1031" s="198">
        <f t="shared" si="347"/>
        <v>0</v>
      </c>
      <c r="R1031" s="197" t="str">
        <f>IF($B1031="","",VLOOKUP($Q1031,'DSR Attendance'!$A$3:$D$179,4,FALSE))</f>
        <v/>
      </c>
      <c r="S1031" s="197"/>
      <c r="T1031" s="197">
        <f t="shared" si="348"/>
        <v>0</v>
      </c>
      <c r="U1031" s="197">
        <f t="shared" si="349"/>
        <v>0</v>
      </c>
      <c r="V1031" s="197" t="str">
        <f t="shared" si="350"/>
        <v/>
      </c>
      <c r="W1031" s="197"/>
      <c r="X1031" s="197" t="str">
        <f>_xlfn.IFNA(IF(L1031="","",VLOOKUP(L1031,'Truck Utilization'!B$3:D$147,3,FALSE)),"")</f>
        <v/>
      </c>
      <c r="Y1031" s="197" t="str">
        <f>IF(X1031="","",IF(E1031="","",VLOOKUP(E1031,'Summarized Plan'!$A:$E,5,0)))</f>
        <v/>
      </c>
      <c r="Z1031" s="197">
        <f t="shared" si="351"/>
        <v>0</v>
      </c>
      <c r="AA1031" s="197">
        <f t="shared" si="352"/>
        <v>0</v>
      </c>
      <c r="AB1031" s="197" t="str">
        <f t="shared" si="353"/>
        <v/>
      </c>
      <c r="AC1031" s="197"/>
      <c r="AD1031" s="197">
        <f t="shared" si="354"/>
        <v>0</v>
      </c>
      <c r="AE1031" s="197">
        <f t="shared" si="355"/>
        <v>0</v>
      </c>
      <c r="AF1031" s="197" t="str">
        <f t="shared" si="356"/>
        <v/>
      </c>
      <c r="AG1031" s="194"/>
      <c r="AH1031" s="194"/>
      <c r="AI1031" s="194"/>
      <c r="AJ1031" s="193"/>
      <c r="AK1031" s="199"/>
      <c r="AL1031" s="194"/>
      <c r="AM1031" s="115" t="e">
        <f t="shared" si="357"/>
        <v>#VALUE!</v>
      </c>
      <c r="AO1031" s="11">
        <f t="shared" si="358"/>
        <v>0</v>
      </c>
      <c r="AP1031" s="11" t="e">
        <f t="shared" si="359"/>
        <v>#N/A</v>
      </c>
      <c r="AQ1031" s="11" t="str">
        <f t="shared" si="360"/>
        <v/>
      </c>
      <c r="AS1031" s="202">
        <f t="shared" si="361"/>
        <v>0</v>
      </c>
      <c r="AT1031" s="11" t="str">
        <f t="shared" si="362"/>
        <v/>
      </c>
      <c r="AW1031" s="116"/>
      <c r="AX1031" s="115" t="e">
        <f t="shared" si="363"/>
        <v>#VALUE!</v>
      </c>
      <c r="AY1031" s="278" t="str">
        <f t="shared" si="364"/>
        <v/>
      </c>
      <c r="BC1031" s="115" t="str">
        <f>IF(E1031="","",_xlfn.XLOOKUP(E1031,'Summarized Plan'!A:A,'Summarized Plan'!K:K))</f>
        <v/>
      </c>
    </row>
    <row r="1032" spans="1:55" ht="14.4" customHeight="1">
      <c r="A1032" s="190" t="str">
        <f>IF(L1032="","",VLOOKUP(L1032,'Truck Utilization'!B$3:C$300,2,FALSE))</f>
        <v/>
      </c>
      <c r="B1032" s="191"/>
      <c r="C1032" s="192" t="str">
        <f>IF($B1032="","",VLOOKUP($B1032,'DSR Attendance'!$A$3:$E$273,5,FALSE))</f>
        <v/>
      </c>
      <c r="D1032" s="193"/>
      <c r="E1032" s="637"/>
      <c r="F1032" s="195"/>
      <c r="G1032" s="195"/>
      <c r="H1032" s="195"/>
      <c r="I1032" s="196" t="str">
        <f>IF(E1032="","",VLOOKUP(E1032,'Summarized Plan'!A:B,2,0))</f>
        <v/>
      </c>
      <c r="J1032" s="194"/>
      <c r="K1032" s="194" t="s">
        <v>378</v>
      </c>
      <c r="L1032" s="195"/>
      <c r="M1032" s="194" t="str">
        <f t="shared" ref="M1032:M1056" si="365">N1032</f>
        <v/>
      </c>
      <c r="N1032" s="195" t="str">
        <f>IF(E1032="","",VLOOKUP(E1032,'Summarized Plan'!$A:$C,3,0))</f>
        <v/>
      </c>
      <c r="O1032" s="195" t="str">
        <f>IF(E1032="","",VLOOKUP(E1032,'Summarized Plan'!$A:$G,7,0))</f>
        <v/>
      </c>
      <c r="P1032" s="196"/>
      <c r="Q1032" s="198">
        <f t="shared" ref="Q1032:Q1056" si="366">B1032</f>
        <v>0</v>
      </c>
      <c r="R1032" s="197" t="str">
        <f>IF($B1032="","",VLOOKUP($Q1032,'DSR Attendance'!$A$3:$D$179,4,FALSE))</f>
        <v/>
      </c>
      <c r="S1032" s="197"/>
      <c r="T1032" s="197">
        <f t="shared" ref="T1032:T1056" si="367">+L1032</f>
        <v>0</v>
      </c>
      <c r="U1032" s="197">
        <f t="shared" ref="U1032:U1056" si="368">+B1032</f>
        <v>0</v>
      </c>
      <c r="V1032" s="197" t="str">
        <f t="shared" ref="V1032:V1056" si="369">+O1032</f>
        <v/>
      </c>
      <c r="W1032" s="197"/>
      <c r="X1032" s="197" t="str">
        <f>_xlfn.IFNA(IF(L1032="","",VLOOKUP(L1032,'Truck Utilization'!B$3:D$147,3,FALSE)),"")</f>
        <v/>
      </c>
      <c r="Y1032" s="197" t="str">
        <f>IF(X1032="","",IF(E1032="","",VLOOKUP(E1032,'Summarized Plan'!$A:$E,5,0)))</f>
        <v/>
      </c>
      <c r="Z1032" s="197">
        <f t="shared" ref="Z1032:Z1056" si="370">+E1032</f>
        <v>0</v>
      </c>
      <c r="AA1032" s="197">
        <f t="shared" ref="AA1032:AA1056" si="371">+L1032</f>
        <v>0</v>
      </c>
      <c r="AB1032" s="197" t="str">
        <f t="shared" ref="AB1032:AB1056" si="372">+N1032</f>
        <v/>
      </c>
      <c r="AC1032" s="197"/>
      <c r="AD1032" s="197">
        <f t="shared" ref="AD1032:AD1056" si="373">+Q1032</f>
        <v>0</v>
      </c>
      <c r="AE1032" s="197">
        <f t="shared" ref="AE1032:AE1056" si="374">+F1032</f>
        <v>0</v>
      </c>
      <c r="AF1032" s="197" t="str">
        <f t="shared" ref="AF1032:AF1056" si="375">+I1032</f>
        <v/>
      </c>
      <c r="AG1032" s="194"/>
      <c r="AH1032" s="194"/>
      <c r="AI1032" s="194"/>
      <c r="AJ1032" s="193"/>
      <c r="AK1032" s="199"/>
      <c r="AL1032" s="194"/>
      <c r="AM1032" s="115" t="e">
        <f t="shared" ref="AM1032:AM1056" si="376">N1032-M1032</f>
        <v>#VALUE!</v>
      </c>
      <c r="AO1032" s="11">
        <f t="shared" ref="AO1032:AO1056" si="377">E1032</f>
        <v>0</v>
      </c>
      <c r="AP1032" s="11" t="e">
        <f t="shared" ref="AP1032:AP1056" si="378">VLOOKUP(O1032,AV:AW,2,0)</f>
        <v>#N/A</v>
      </c>
      <c r="AQ1032" s="11" t="str">
        <f t="shared" ref="AQ1032:AQ1056" si="379">N1032</f>
        <v/>
      </c>
      <c r="AS1032" s="202">
        <f t="shared" ref="AS1032:AS1056" si="380">B1032</f>
        <v>0</v>
      </c>
      <c r="AT1032" s="11" t="str">
        <f t="shared" ref="AT1032:AT1056" si="381">A1032</f>
        <v/>
      </c>
      <c r="AW1032" s="116"/>
      <c r="AX1032" s="115" t="e">
        <f t="shared" ref="AX1032:AX1056" si="382">Y1032/X1032</f>
        <v>#VALUE!</v>
      </c>
      <c r="AY1032" s="278" t="str">
        <f t="shared" ref="AY1032:AY1056" si="383">IF(X1032="","",Y1032/X1032)</f>
        <v/>
      </c>
      <c r="BC1032" s="115" t="str">
        <f>IF(E1032="","",_xlfn.XLOOKUP(E1032,'Summarized Plan'!A:A,'Summarized Plan'!K:K))</f>
        <v/>
      </c>
    </row>
    <row r="1033" spans="1:55" ht="14.4" customHeight="1">
      <c r="A1033" s="190" t="str">
        <f>IF(L1033="","",VLOOKUP(L1033,'Truck Utilization'!B$3:C$300,2,FALSE))</f>
        <v/>
      </c>
      <c r="B1033" s="191"/>
      <c r="C1033" s="192" t="str">
        <f>IF($B1033="","",VLOOKUP($B1033,'DSR Attendance'!$A$3:$E$273,5,FALSE))</f>
        <v/>
      </c>
      <c r="D1033" s="193"/>
      <c r="E1033" s="637"/>
      <c r="F1033" s="195"/>
      <c r="G1033" s="195"/>
      <c r="H1033" s="195"/>
      <c r="I1033" s="196" t="str">
        <f>IF(E1033="","",VLOOKUP(E1033,'Summarized Plan'!A:B,2,0))</f>
        <v/>
      </c>
      <c r="J1033" s="194"/>
      <c r="K1033" s="194" t="s">
        <v>378</v>
      </c>
      <c r="L1033" s="195"/>
      <c r="M1033" s="194" t="str">
        <f t="shared" si="365"/>
        <v/>
      </c>
      <c r="N1033" s="195" t="str">
        <f>IF(E1033="","",VLOOKUP(E1033,'Summarized Plan'!$A:$C,3,0))</f>
        <v/>
      </c>
      <c r="O1033" s="195" t="str">
        <f>IF(E1033="","",VLOOKUP(E1033,'Summarized Plan'!$A:$G,7,0))</f>
        <v/>
      </c>
      <c r="P1033" s="196"/>
      <c r="Q1033" s="198">
        <f t="shared" si="366"/>
        <v>0</v>
      </c>
      <c r="R1033" s="197" t="str">
        <f>IF($B1033="","",VLOOKUP($Q1033,'DSR Attendance'!$A$3:$D$179,4,FALSE))</f>
        <v/>
      </c>
      <c r="S1033" s="197"/>
      <c r="T1033" s="197">
        <f t="shared" si="367"/>
        <v>0</v>
      </c>
      <c r="U1033" s="197">
        <f t="shared" si="368"/>
        <v>0</v>
      </c>
      <c r="V1033" s="197" t="str">
        <f t="shared" si="369"/>
        <v/>
      </c>
      <c r="W1033" s="197"/>
      <c r="X1033" s="197" t="str">
        <f>_xlfn.IFNA(IF(L1033="","",VLOOKUP(L1033,'Truck Utilization'!B$3:D$147,3,FALSE)),"")</f>
        <v/>
      </c>
      <c r="Y1033" s="197" t="str">
        <f>IF(X1033="","",IF(E1033="","",VLOOKUP(E1033,'Summarized Plan'!$A:$E,5,0)))</f>
        <v/>
      </c>
      <c r="Z1033" s="197">
        <f t="shared" si="370"/>
        <v>0</v>
      </c>
      <c r="AA1033" s="197">
        <f t="shared" si="371"/>
        <v>0</v>
      </c>
      <c r="AB1033" s="197" t="str">
        <f t="shared" si="372"/>
        <v/>
      </c>
      <c r="AC1033" s="197"/>
      <c r="AD1033" s="197">
        <f t="shared" si="373"/>
        <v>0</v>
      </c>
      <c r="AE1033" s="197">
        <f t="shared" si="374"/>
        <v>0</v>
      </c>
      <c r="AF1033" s="197" t="str">
        <f t="shared" si="375"/>
        <v/>
      </c>
      <c r="AG1033" s="194"/>
      <c r="AH1033" s="194"/>
      <c r="AI1033" s="194"/>
      <c r="AJ1033" s="193"/>
      <c r="AK1033" s="199"/>
      <c r="AL1033" s="194"/>
      <c r="AM1033" s="115" t="e">
        <f t="shared" si="376"/>
        <v>#VALUE!</v>
      </c>
      <c r="AO1033" s="11">
        <f t="shared" si="377"/>
        <v>0</v>
      </c>
      <c r="AP1033" s="11" t="e">
        <f t="shared" si="378"/>
        <v>#N/A</v>
      </c>
      <c r="AQ1033" s="11" t="str">
        <f t="shared" si="379"/>
        <v/>
      </c>
      <c r="AS1033" s="202">
        <f t="shared" si="380"/>
        <v>0</v>
      </c>
      <c r="AT1033" s="11" t="str">
        <f t="shared" si="381"/>
        <v/>
      </c>
      <c r="AW1033" s="116"/>
      <c r="AX1033" s="115" t="e">
        <f t="shared" si="382"/>
        <v>#VALUE!</v>
      </c>
      <c r="AY1033" s="278" t="str">
        <f t="shared" si="383"/>
        <v/>
      </c>
      <c r="BC1033" s="115" t="str">
        <f>IF(E1033="","",_xlfn.XLOOKUP(E1033,'Summarized Plan'!A:A,'Summarized Plan'!K:K))</f>
        <v/>
      </c>
    </row>
    <row r="1034" spans="1:55" ht="14.4" customHeight="1">
      <c r="A1034" s="190" t="str">
        <f>IF(L1034="","",VLOOKUP(L1034,'Truck Utilization'!B$3:C$300,2,FALSE))</f>
        <v/>
      </c>
      <c r="B1034" s="191"/>
      <c r="C1034" s="192" t="str">
        <f>IF($B1034="","",VLOOKUP($B1034,'DSR Attendance'!$A$3:$E$273,5,FALSE))</f>
        <v/>
      </c>
      <c r="D1034" s="193"/>
      <c r="E1034" s="637"/>
      <c r="F1034" s="195"/>
      <c r="G1034" s="195"/>
      <c r="H1034" s="195"/>
      <c r="I1034" s="196" t="str">
        <f>IF(E1034="","",VLOOKUP(E1034,'Summarized Plan'!A:B,2,0))</f>
        <v/>
      </c>
      <c r="J1034" s="194"/>
      <c r="K1034" s="194" t="s">
        <v>378</v>
      </c>
      <c r="L1034" s="195"/>
      <c r="M1034" s="194" t="str">
        <f t="shared" si="365"/>
        <v/>
      </c>
      <c r="N1034" s="195" t="str">
        <f>IF(E1034="","",VLOOKUP(E1034,'Summarized Plan'!$A:$C,3,0))</f>
        <v/>
      </c>
      <c r="O1034" s="195" t="str">
        <f>IF(E1034="","",VLOOKUP(E1034,'Summarized Plan'!$A:$G,7,0))</f>
        <v/>
      </c>
      <c r="P1034" s="196"/>
      <c r="Q1034" s="198">
        <f t="shared" si="366"/>
        <v>0</v>
      </c>
      <c r="R1034" s="197" t="str">
        <f>IF($B1034="","",VLOOKUP($Q1034,'DSR Attendance'!$A$3:$D$179,4,FALSE))</f>
        <v/>
      </c>
      <c r="S1034" s="197"/>
      <c r="T1034" s="197">
        <f t="shared" si="367"/>
        <v>0</v>
      </c>
      <c r="U1034" s="197">
        <f t="shared" si="368"/>
        <v>0</v>
      </c>
      <c r="V1034" s="197" t="str">
        <f t="shared" si="369"/>
        <v/>
      </c>
      <c r="W1034" s="197"/>
      <c r="X1034" s="197" t="str">
        <f>_xlfn.IFNA(IF(L1034="","",VLOOKUP(L1034,'Truck Utilization'!B$3:D$147,3,FALSE)),"")</f>
        <v/>
      </c>
      <c r="Y1034" s="197" t="str">
        <f>IF(X1034="","",IF(E1034="","",VLOOKUP(E1034,'Summarized Plan'!$A:$E,5,0)))</f>
        <v/>
      </c>
      <c r="Z1034" s="197">
        <f t="shared" si="370"/>
        <v>0</v>
      </c>
      <c r="AA1034" s="197">
        <f t="shared" si="371"/>
        <v>0</v>
      </c>
      <c r="AB1034" s="197" t="str">
        <f t="shared" si="372"/>
        <v/>
      </c>
      <c r="AC1034" s="197"/>
      <c r="AD1034" s="197">
        <f t="shared" si="373"/>
        <v>0</v>
      </c>
      <c r="AE1034" s="197">
        <f t="shared" si="374"/>
        <v>0</v>
      </c>
      <c r="AF1034" s="197" t="str">
        <f t="shared" si="375"/>
        <v/>
      </c>
      <c r="AG1034" s="194"/>
      <c r="AH1034" s="194"/>
      <c r="AI1034" s="194"/>
      <c r="AJ1034" s="193"/>
      <c r="AK1034" s="199"/>
      <c r="AL1034" s="194"/>
      <c r="AM1034" s="115" t="e">
        <f t="shared" si="376"/>
        <v>#VALUE!</v>
      </c>
      <c r="AO1034" s="11">
        <f t="shared" si="377"/>
        <v>0</v>
      </c>
      <c r="AP1034" s="11" t="e">
        <f t="shared" si="378"/>
        <v>#N/A</v>
      </c>
      <c r="AQ1034" s="11" t="str">
        <f t="shared" si="379"/>
        <v/>
      </c>
      <c r="AS1034" s="202">
        <f t="shared" si="380"/>
        <v>0</v>
      </c>
      <c r="AT1034" s="11" t="str">
        <f t="shared" si="381"/>
        <v/>
      </c>
      <c r="AW1034" s="116"/>
      <c r="AX1034" s="115" t="e">
        <f t="shared" si="382"/>
        <v>#VALUE!</v>
      </c>
      <c r="AY1034" s="278" t="str">
        <f t="shared" si="383"/>
        <v/>
      </c>
      <c r="BC1034" s="115" t="str">
        <f>IF(E1034="","",_xlfn.XLOOKUP(E1034,'Summarized Plan'!A:A,'Summarized Plan'!K:K))</f>
        <v/>
      </c>
    </row>
    <row r="1035" spans="1:55" ht="14.4" customHeight="1">
      <c r="A1035" s="190" t="str">
        <f>IF(L1035="","",VLOOKUP(L1035,'Truck Utilization'!B$3:C$300,2,FALSE))</f>
        <v/>
      </c>
      <c r="B1035" s="191"/>
      <c r="C1035" s="192" t="str">
        <f>IF($B1035="","",VLOOKUP($B1035,'DSR Attendance'!$A$3:$E$273,5,FALSE))</f>
        <v/>
      </c>
      <c r="D1035" s="193"/>
      <c r="E1035" s="637"/>
      <c r="F1035" s="195"/>
      <c r="G1035" s="195"/>
      <c r="H1035" s="195"/>
      <c r="I1035" s="196" t="str">
        <f>IF(E1035="","",VLOOKUP(E1035,'Summarized Plan'!A:B,2,0))</f>
        <v/>
      </c>
      <c r="J1035" s="194"/>
      <c r="K1035" s="194" t="s">
        <v>378</v>
      </c>
      <c r="L1035" s="195"/>
      <c r="M1035" s="194" t="str">
        <f t="shared" si="365"/>
        <v/>
      </c>
      <c r="N1035" s="195" t="str">
        <f>IF(E1035="","",VLOOKUP(E1035,'Summarized Plan'!$A:$C,3,0))</f>
        <v/>
      </c>
      <c r="O1035" s="195" t="str">
        <f>IF(E1035="","",VLOOKUP(E1035,'Summarized Plan'!$A:$G,7,0))</f>
        <v/>
      </c>
      <c r="P1035" s="196"/>
      <c r="Q1035" s="198">
        <f t="shared" si="366"/>
        <v>0</v>
      </c>
      <c r="R1035" s="197" t="str">
        <f>IF($B1035="","",VLOOKUP($Q1035,'DSR Attendance'!$A$3:$D$179,4,FALSE))</f>
        <v/>
      </c>
      <c r="S1035" s="197"/>
      <c r="T1035" s="197">
        <f t="shared" si="367"/>
        <v>0</v>
      </c>
      <c r="U1035" s="197">
        <f t="shared" si="368"/>
        <v>0</v>
      </c>
      <c r="V1035" s="197" t="str">
        <f t="shared" si="369"/>
        <v/>
      </c>
      <c r="W1035" s="197"/>
      <c r="X1035" s="197" t="str">
        <f>_xlfn.IFNA(IF(L1035="","",VLOOKUP(L1035,'Truck Utilization'!B$3:D$147,3,FALSE)),"")</f>
        <v/>
      </c>
      <c r="Y1035" s="197" t="str">
        <f>IF(X1035="","",IF(E1035="","",VLOOKUP(E1035,'Summarized Plan'!$A:$E,5,0)))</f>
        <v/>
      </c>
      <c r="Z1035" s="197">
        <f t="shared" si="370"/>
        <v>0</v>
      </c>
      <c r="AA1035" s="197">
        <f t="shared" si="371"/>
        <v>0</v>
      </c>
      <c r="AB1035" s="197" t="str">
        <f t="shared" si="372"/>
        <v/>
      </c>
      <c r="AC1035" s="197"/>
      <c r="AD1035" s="197">
        <f t="shared" si="373"/>
        <v>0</v>
      </c>
      <c r="AE1035" s="197">
        <f t="shared" si="374"/>
        <v>0</v>
      </c>
      <c r="AF1035" s="197" t="str">
        <f t="shared" si="375"/>
        <v/>
      </c>
      <c r="AG1035" s="194"/>
      <c r="AH1035" s="194"/>
      <c r="AI1035" s="194"/>
      <c r="AJ1035" s="193"/>
      <c r="AK1035" s="199"/>
      <c r="AL1035" s="194"/>
      <c r="AM1035" s="115" t="e">
        <f t="shared" si="376"/>
        <v>#VALUE!</v>
      </c>
      <c r="AO1035" s="11">
        <f t="shared" si="377"/>
        <v>0</v>
      </c>
      <c r="AP1035" s="11" t="e">
        <f t="shared" si="378"/>
        <v>#N/A</v>
      </c>
      <c r="AQ1035" s="11" t="str">
        <f t="shared" si="379"/>
        <v/>
      </c>
      <c r="AS1035" s="202">
        <f t="shared" si="380"/>
        <v>0</v>
      </c>
      <c r="AT1035" s="11" t="str">
        <f t="shared" si="381"/>
        <v/>
      </c>
      <c r="AW1035" s="116"/>
      <c r="AX1035" s="115" t="e">
        <f t="shared" si="382"/>
        <v>#VALUE!</v>
      </c>
      <c r="AY1035" s="278" t="str">
        <f t="shared" si="383"/>
        <v/>
      </c>
      <c r="BC1035" s="115" t="str">
        <f>IF(E1035="","",_xlfn.XLOOKUP(E1035,'Summarized Plan'!A:A,'Summarized Plan'!K:K))</f>
        <v/>
      </c>
    </row>
    <row r="1036" spans="1:55" ht="14.4" customHeight="1">
      <c r="A1036" s="190" t="str">
        <f>IF(L1036="","",VLOOKUP(L1036,'Truck Utilization'!B$3:C$300,2,FALSE))</f>
        <v/>
      </c>
      <c r="B1036" s="191"/>
      <c r="C1036" s="192" t="str">
        <f>IF($B1036="","",VLOOKUP($B1036,'DSR Attendance'!$A$3:$E$273,5,FALSE))</f>
        <v/>
      </c>
      <c r="D1036" s="193"/>
      <c r="E1036" s="637"/>
      <c r="F1036" s="195"/>
      <c r="G1036" s="195"/>
      <c r="H1036" s="195"/>
      <c r="I1036" s="196" t="str">
        <f>IF(E1036="","",VLOOKUP(E1036,'Summarized Plan'!A:B,2,0))</f>
        <v/>
      </c>
      <c r="J1036" s="194"/>
      <c r="K1036" s="194" t="s">
        <v>378</v>
      </c>
      <c r="L1036" s="195"/>
      <c r="M1036" s="194" t="str">
        <f t="shared" si="365"/>
        <v/>
      </c>
      <c r="N1036" s="195" t="str">
        <f>IF(E1036="","",VLOOKUP(E1036,'Summarized Plan'!$A:$C,3,0))</f>
        <v/>
      </c>
      <c r="O1036" s="195" t="str">
        <f>IF(E1036="","",VLOOKUP(E1036,'Summarized Plan'!$A:$G,7,0))</f>
        <v/>
      </c>
      <c r="P1036" s="196"/>
      <c r="Q1036" s="198">
        <f t="shared" si="366"/>
        <v>0</v>
      </c>
      <c r="R1036" s="197" t="str">
        <f>IF($B1036="","",VLOOKUP($Q1036,'DSR Attendance'!$A$3:$D$179,4,FALSE))</f>
        <v/>
      </c>
      <c r="S1036" s="197"/>
      <c r="T1036" s="197">
        <f t="shared" si="367"/>
        <v>0</v>
      </c>
      <c r="U1036" s="197">
        <f t="shared" si="368"/>
        <v>0</v>
      </c>
      <c r="V1036" s="197" t="str">
        <f t="shared" si="369"/>
        <v/>
      </c>
      <c r="W1036" s="197"/>
      <c r="X1036" s="197" t="str">
        <f>_xlfn.IFNA(IF(L1036="","",VLOOKUP(L1036,'Truck Utilization'!B$3:D$147,3,FALSE)),"")</f>
        <v/>
      </c>
      <c r="Y1036" s="197" t="str">
        <f>IF(X1036="","",IF(E1036="","",VLOOKUP(E1036,'Summarized Plan'!$A:$E,5,0)))</f>
        <v/>
      </c>
      <c r="Z1036" s="197">
        <f t="shared" si="370"/>
        <v>0</v>
      </c>
      <c r="AA1036" s="197">
        <f t="shared" si="371"/>
        <v>0</v>
      </c>
      <c r="AB1036" s="197" t="str">
        <f t="shared" si="372"/>
        <v/>
      </c>
      <c r="AC1036" s="197"/>
      <c r="AD1036" s="197">
        <f t="shared" si="373"/>
        <v>0</v>
      </c>
      <c r="AE1036" s="197">
        <f t="shared" si="374"/>
        <v>0</v>
      </c>
      <c r="AF1036" s="197" t="str">
        <f t="shared" si="375"/>
        <v/>
      </c>
      <c r="AG1036" s="194"/>
      <c r="AH1036" s="194"/>
      <c r="AI1036" s="194"/>
      <c r="AJ1036" s="193"/>
      <c r="AK1036" s="199"/>
      <c r="AL1036" s="194"/>
      <c r="AM1036" s="115" t="e">
        <f t="shared" si="376"/>
        <v>#VALUE!</v>
      </c>
      <c r="AO1036" s="11">
        <f t="shared" si="377"/>
        <v>0</v>
      </c>
      <c r="AP1036" s="11" t="e">
        <f t="shared" si="378"/>
        <v>#N/A</v>
      </c>
      <c r="AQ1036" s="11" t="str">
        <f t="shared" si="379"/>
        <v/>
      </c>
      <c r="AS1036" s="202">
        <f t="shared" si="380"/>
        <v>0</v>
      </c>
      <c r="AT1036" s="11" t="str">
        <f t="shared" si="381"/>
        <v/>
      </c>
      <c r="AW1036" s="116"/>
      <c r="AX1036" s="115" t="e">
        <f t="shared" si="382"/>
        <v>#VALUE!</v>
      </c>
      <c r="AY1036" s="278" t="str">
        <f t="shared" si="383"/>
        <v/>
      </c>
      <c r="BC1036" s="115" t="str">
        <f>IF(E1036="","",_xlfn.XLOOKUP(E1036,'Summarized Plan'!A:A,'Summarized Plan'!K:K))</f>
        <v/>
      </c>
    </row>
    <row r="1037" spans="1:55" ht="14.4" customHeight="1">
      <c r="A1037" s="190" t="str">
        <f>IF(L1037="","",VLOOKUP(L1037,'Truck Utilization'!B$3:C$300,2,FALSE))</f>
        <v/>
      </c>
      <c r="B1037" s="191"/>
      <c r="C1037" s="192" t="str">
        <f>IF($B1037="","",VLOOKUP($B1037,'DSR Attendance'!$A$3:$E$273,5,FALSE))</f>
        <v/>
      </c>
      <c r="D1037" s="193"/>
      <c r="E1037" s="637"/>
      <c r="F1037" s="195"/>
      <c r="G1037" s="195"/>
      <c r="H1037" s="195"/>
      <c r="I1037" s="196" t="str">
        <f>IF(E1037="","",VLOOKUP(E1037,'Summarized Plan'!A:B,2,0))</f>
        <v/>
      </c>
      <c r="J1037" s="194"/>
      <c r="K1037" s="194" t="s">
        <v>378</v>
      </c>
      <c r="L1037" s="195"/>
      <c r="M1037" s="194" t="str">
        <f t="shared" si="365"/>
        <v/>
      </c>
      <c r="N1037" s="195" t="str">
        <f>IF(E1037="","",VLOOKUP(E1037,'Summarized Plan'!$A:$C,3,0))</f>
        <v/>
      </c>
      <c r="O1037" s="195" t="str">
        <f>IF(E1037="","",VLOOKUP(E1037,'Summarized Plan'!$A:$G,7,0))</f>
        <v/>
      </c>
      <c r="P1037" s="196"/>
      <c r="Q1037" s="198">
        <f t="shared" si="366"/>
        <v>0</v>
      </c>
      <c r="R1037" s="197" t="str">
        <f>IF($B1037="","",VLOOKUP($Q1037,'DSR Attendance'!$A$3:$D$179,4,FALSE))</f>
        <v/>
      </c>
      <c r="S1037" s="197"/>
      <c r="T1037" s="197">
        <f t="shared" si="367"/>
        <v>0</v>
      </c>
      <c r="U1037" s="197">
        <f t="shared" si="368"/>
        <v>0</v>
      </c>
      <c r="V1037" s="197" t="str">
        <f t="shared" si="369"/>
        <v/>
      </c>
      <c r="W1037" s="197"/>
      <c r="X1037" s="197" t="str">
        <f>_xlfn.IFNA(IF(L1037="","",VLOOKUP(L1037,'Truck Utilization'!B$3:D$147,3,FALSE)),"")</f>
        <v/>
      </c>
      <c r="Y1037" s="197" t="str">
        <f>IF(X1037="","",IF(E1037="","",VLOOKUP(E1037,'Summarized Plan'!$A:$E,5,0)))</f>
        <v/>
      </c>
      <c r="Z1037" s="197">
        <f t="shared" si="370"/>
        <v>0</v>
      </c>
      <c r="AA1037" s="197">
        <f t="shared" si="371"/>
        <v>0</v>
      </c>
      <c r="AB1037" s="197" t="str">
        <f t="shared" si="372"/>
        <v/>
      </c>
      <c r="AC1037" s="197"/>
      <c r="AD1037" s="197">
        <f t="shared" si="373"/>
        <v>0</v>
      </c>
      <c r="AE1037" s="197">
        <f t="shared" si="374"/>
        <v>0</v>
      </c>
      <c r="AF1037" s="197" t="str">
        <f t="shared" si="375"/>
        <v/>
      </c>
      <c r="AG1037" s="194"/>
      <c r="AH1037" s="194"/>
      <c r="AI1037" s="194"/>
      <c r="AJ1037" s="193"/>
      <c r="AK1037" s="199"/>
      <c r="AL1037" s="194"/>
      <c r="AM1037" s="115" t="e">
        <f t="shared" si="376"/>
        <v>#VALUE!</v>
      </c>
      <c r="AO1037" s="11">
        <f t="shared" si="377"/>
        <v>0</v>
      </c>
      <c r="AP1037" s="11" t="e">
        <f t="shared" si="378"/>
        <v>#N/A</v>
      </c>
      <c r="AQ1037" s="11" t="str">
        <f t="shared" si="379"/>
        <v/>
      </c>
      <c r="AS1037" s="202">
        <f t="shared" si="380"/>
        <v>0</v>
      </c>
      <c r="AT1037" s="11" t="str">
        <f t="shared" si="381"/>
        <v/>
      </c>
      <c r="AW1037" s="116"/>
      <c r="AX1037" s="115" t="e">
        <f t="shared" si="382"/>
        <v>#VALUE!</v>
      </c>
      <c r="AY1037" s="278" t="str">
        <f t="shared" si="383"/>
        <v/>
      </c>
      <c r="BC1037" s="115" t="str">
        <f>IF(E1037="","",_xlfn.XLOOKUP(E1037,'Summarized Plan'!A:A,'Summarized Plan'!K:K))</f>
        <v/>
      </c>
    </row>
    <row r="1038" spans="1:55" ht="14.4" customHeight="1">
      <c r="A1038" s="190" t="str">
        <f>IF(L1038="","",VLOOKUP(L1038,'Truck Utilization'!B$3:C$300,2,FALSE))</f>
        <v/>
      </c>
      <c r="B1038" s="191"/>
      <c r="C1038" s="192" t="str">
        <f>IF($B1038="","",VLOOKUP($B1038,'DSR Attendance'!$A$3:$E$273,5,FALSE))</f>
        <v/>
      </c>
      <c r="D1038" s="193"/>
      <c r="E1038" s="637"/>
      <c r="F1038" s="195"/>
      <c r="G1038" s="195"/>
      <c r="H1038" s="195"/>
      <c r="I1038" s="196" t="str">
        <f>IF(E1038="","",VLOOKUP(E1038,'Summarized Plan'!A:B,2,0))</f>
        <v/>
      </c>
      <c r="J1038" s="194"/>
      <c r="K1038" s="194" t="s">
        <v>378</v>
      </c>
      <c r="L1038" s="195"/>
      <c r="M1038" s="194" t="str">
        <f t="shared" si="365"/>
        <v/>
      </c>
      <c r="N1038" s="195" t="str">
        <f>IF(E1038="","",VLOOKUP(E1038,'Summarized Plan'!$A:$C,3,0))</f>
        <v/>
      </c>
      <c r="O1038" s="195" t="str">
        <f>IF(E1038="","",VLOOKUP(E1038,'Summarized Plan'!$A:$G,7,0))</f>
        <v/>
      </c>
      <c r="P1038" s="196"/>
      <c r="Q1038" s="198">
        <f t="shared" si="366"/>
        <v>0</v>
      </c>
      <c r="R1038" s="197" t="str">
        <f>IF($B1038="","",VLOOKUP($Q1038,'DSR Attendance'!$A$3:$D$179,4,FALSE))</f>
        <v/>
      </c>
      <c r="S1038" s="197"/>
      <c r="T1038" s="197">
        <f t="shared" si="367"/>
        <v>0</v>
      </c>
      <c r="U1038" s="197">
        <f t="shared" si="368"/>
        <v>0</v>
      </c>
      <c r="V1038" s="197" t="str">
        <f t="shared" si="369"/>
        <v/>
      </c>
      <c r="W1038" s="197"/>
      <c r="X1038" s="197" t="str">
        <f>_xlfn.IFNA(IF(L1038="","",VLOOKUP(L1038,'Truck Utilization'!B$3:D$147,3,FALSE)),"")</f>
        <v/>
      </c>
      <c r="Y1038" s="197" t="str">
        <f>IF(X1038="","",IF(E1038="","",VLOOKUP(E1038,'Summarized Plan'!$A:$E,5,0)))</f>
        <v/>
      </c>
      <c r="Z1038" s="197">
        <f t="shared" si="370"/>
        <v>0</v>
      </c>
      <c r="AA1038" s="197">
        <f t="shared" si="371"/>
        <v>0</v>
      </c>
      <c r="AB1038" s="197" t="str">
        <f t="shared" si="372"/>
        <v/>
      </c>
      <c r="AC1038" s="197"/>
      <c r="AD1038" s="197">
        <f t="shared" si="373"/>
        <v>0</v>
      </c>
      <c r="AE1038" s="197">
        <f t="shared" si="374"/>
        <v>0</v>
      </c>
      <c r="AF1038" s="197" t="str">
        <f t="shared" si="375"/>
        <v/>
      </c>
      <c r="AG1038" s="194"/>
      <c r="AH1038" s="194"/>
      <c r="AI1038" s="194"/>
      <c r="AJ1038" s="193"/>
      <c r="AK1038" s="199"/>
      <c r="AL1038" s="194"/>
      <c r="AM1038" s="115" t="e">
        <f t="shared" si="376"/>
        <v>#VALUE!</v>
      </c>
      <c r="AO1038" s="11">
        <f t="shared" si="377"/>
        <v>0</v>
      </c>
      <c r="AP1038" s="11" t="e">
        <f t="shared" si="378"/>
        <v>#N/A</v>
      </c>
      <c r="AQ1038" s="11" t="str">
        <f t="shared" si="379"/>
        <v/>
      </c>
      <c r="AS1038" s="202">
        <f t="shared" si="380"/>
        <v>0</v>
      </c>
      <c r="AT1038" s="11" t="str">
        <f t="shared" si="381"/>
        <v/>
      </c>
      <c r="AW1038" s="116"/>
      <c r="AX1038" s="115" t="e">
        <f t="shared" si="382"/>
        <v>#VALUE!</v>
      </c>
      <c r="AY1038" s="278" t="str">
        <f t="shared" si="383"/>
        <v/>
      </c>
      <c r="BC1038" s="115" t="str">
        <f>IF(E1038="","",_xlfn.XLOOKUP(E1038,'Summarized Plan'!A:A,'Summarized Plan'!K:K))</f>
        <v/>
      </c>
    </row>
    <row r="1039" spans="1:55" ht="14.4" customHeight="1">
      <c r="A1039" s="190" t="str">
        <f>IF(L1039="","",VLOOKUP(L1039,'Truck Utilization'!B$3:C$300,2,FALSE))</f>
        <v/>
      </c>
      <c r="B1039" s="191"/>
      <c r="C1039" s="192" t="str">
        <f>IF($B1039="","",VLOOKUP($B1039,'DSR Attendance'!$A$3:$E$273,5,FALSE))</f>
        <v/>
      </c>
      <c r="D1039" s="193"/>
      <c r="E1039" s="637"/>
      <c r="F1039" s="195"/>
      <c r="G1039" s="195"/>
      <c r="H1039" s="195"/>
      <c r="I1039" s="196" t="str">
        <f>IF(E1039="","",VLOOKUP(E1039,'Summarized Plan'!A:B,2,0))</f>
        <v/>
      </c>
      <c r="J1039" s="194"/>
      <c r="K1039" s="194" t="s">
        <v>378</v>
      </c>
      <c r="L1039" s="195"/>
      <c r="M1039" s="194" t="str">
        <f t="shared" si="365"/>
        <v/>
      </c>
      <c r="N1039" s="195" t="str">
        <f>IF(E1039="","",VLOOKUP(E1039,'Summarized Plan'!$A:$C,3,0))</f>
        <v/>
      </c>
      <c r="O1039" s="195" t="str">
        <f>IF(E1039="","",VLOOKUP(E1039,'Summarized Plan'!$A:$G,7,0))</f>
        <v/>
      </c>
      <c r="P1039" s="196"/>
      <c r="Q1039" s="198">
        <f t="shared" si="366"/>
        <v>0</v>
      </c>
      <c r="R1039" s="197" t="str">
        <f>IF($B1039="","",VLOOKUP($Q1039,'DSR Attendance'!$A$3:$D$179,4,FALSE))</f>
        <v/>
      </c>
      <c r="S1039" s="197"/>
      <c r="T1039" s="197">
        <f t="shared" si="367"/>
        <v>0</v>
      </c>
      <c r="U1039" s="197">
        <f t="shared" si="368"/>
        <v>0</v>
      </c>
      <c r="V1039" s="197" t="str">
        <f t="shared" si="369"/>
        <v/>
      </c>
      <c r="W1039" s="197"/>
      <c r="X1039" s="197" t="str">
        <f>_xlfn.IFNA(IF(L1039="","",VLOOKUP(L1039,'Truck Utilization'!B$3:D$147,3,FALSE)),"")</f>
        <v/>
      </c>
      <c r="Y1039" s="197" t="str">
        <f>IF(X1039="","",IF(E1039="","",VLOOKUP(E1039,'Summarized Plan'!$A:$E,5,0)))</f>
        <v/>
      </c>
      <c r="Z1039" s="197">
        <f t="shared" si="370"/>
        <v>0</v>
      </c>
      <c r="AA1039" s="197">
        <f t="shared" si="371"/>
        <v>0</v>
      </c>
      <c r="AB1039" s="197" t="str">
        <f t="shared" si="372"/>
        <v/>
      </c>
      <c r="AC1039" s="197"/>
      <c r="AD1039" s="197">
        <f t="shared" si="373"/>
        <v>0</v>
      </c>
      <c r="AE1039" s="197">
        <f t="shared" si="374"/>
        <v>0</v>
      </c>
      <c r="AF1039" s="197" t="str">
        <f t="shared" si="375"/>
        <v/>
      </c>
      <c r="AG1039" s="194"/>
      <c r="AH1039" s="194"/>
      <c r="AI1039" s="194"/>
      <c r="AJ1039" s="193"/>
      <c r="AK1039" s="199"/>
      <c r="AL1039" s="194"/>
      <c r="AM1039" s="115" t="e">
        <f t="shared" si="376"/>
        <v>#VALUE!</v>
      </c>
      <c r="AO1039" s="11">
        <f t="shared" si="377"/>
        <v>0</v>
      </c>
      <c r="AP1039" s="11" t="e">
        <f t="shared" si="378"/>
        <v>#N/A</v>
      </c>
      <c r="AQ1039" s="11" t="str">
        <f t="shared" si="379"/>
        <v/>
      </c>
      <c r="AS1039" s="202">
        <f t="shared" si="380"/>
        <v>0</v>
      </c>
      <c r="AT1039" s="11" t="str">
        <f t="shared" si="381"/>
        <v/>
      </c>
      <c r="AW1039" s="116"/>
      <c r="AX1039" s="115" t="e">
        <f t="shared" si="382"/>
        <v>#VALUE!</v>
      </c>
      <c r="AY1039" s="278" t="str">
        <f t="shared" si="383"/>
        <v/>
      </c>
      <c r="BC1039" s="115" t="str">
        <f>IF(E1039="","",_xlfn.XLOOKUP(E1039,'Summarized Plan'!A:A,'Summarized Plan'!K:K))</f>
        <v/>
      </c>
    </row>
    <row r="1040" spans="1:55" ht="14.4" customHeight="1">
      <c r="A1040" s="190" t="str">
        <f>IF(L1040="","",VLOOKUP(L1040,'Truck Utilization'!B$3:C$300,2,FALSE))</f>
        <v/>
      </c>
      <c r="B1040" s="191"/>
      <c r="C1040" s="192" t="str">
        <f>IF($B1040="","",VLOOKUP($B1040,'DSR Attendance'!$A$3:$E$273,5,FALSE))</f>
        <v/>
      </c>
      <c r="D1040" s="193"/>
      <c r="E1040" s="637"/>
      <c r="F1040" s="195"/>
      <c r="G1040" s="195"/>
      <c r="H1040" s="195"/>
      <c r="I1040" s="196" t="str">
        <f>IF(E1040="","",VLOOKUP(E1040,'Summarized Plan'!A:B,2,0))</f>
        <v/>
      </c>
      <c r="J1040" s="194"/>
      <c r="K1040" s="194" t="s">
        <v>378</v>
      </c>
      <c r="L1040" s="195"/>
      <c r="M1040" s="194" t="str">
        <f t="shared" si="365"/>
        <v/>
      </c>
      <c r="N1040" s="195" t="str">
        <f>IF(E1040="","",VLOOKUP(E1040,'Summarized Plan'!$A:$C,3,0))</f>
        <v/>
      </c>
      <c r="O1040" s="195" t="str">
        <f>IF(E1040="","",VLOOKUP(E1040,'Summarized Plan'!$A:$G,7,0))</f>
        <v/>
      </c>
      <c r="P1040" s="196"/>
      <c r="Q1040" s="198">
        <f t="shared" si="366"/>
        <v>0</v>
      </c>
      <c r="R1040" s="197" t="str">
        <f>IF($B1040="","",VLOOKUP($Q1040,'DSR Attendance'!$A$3:$D$179,4,FALSE))</f>
        <v/>
      </c>
      <c r="S1040" s="197"/>
      <c r="T1040" s="197">
        <f t="shared" si="367"/>
        <v>0</v>
      </c>
      <c r="U1040" s="197">
        <f t="shared" si="368"/>
        <v>0</v>
      </c>
      <c r="V1040" s="197" t="str">
        <f t="shared" si="369"/>
        <v/>
      </c>
      <c r="W1040" s="197"/>
      <c r="X1040" s="197" t="str">
        <f>_xlfn.IFNA(IF(L1040="","",VLOOKUP(L1040,'Truck Utilization'!B$3:D$147,3,FALSE)),"")</f>
        <v/>
      </c>
      <c r="Y1040" s="197" t="str">
        <f>IF(X1040="","",IF(E1040="","",VLOOKUP(E1040,'Summarized Plan'!$A:$E,5,0)))</f>
        <v/>
      </c>
      <c r="Z1040" s="197">
        <f t="shared" si="370"/>
        <v>0</v>
      </c>
      <c r="AA1040" s="197">
        <f t="shared" si="371"/>
        <v>0</v>
      </c>
      <c r="AB1040" s="197" t="str">
        <f t="shared" si="372"/>
        <v/>
      </c>
      <c r="AC1040" s="197"/>
      <c r="AD1040" s="197">
        <f t="shared" si="373"/>
        <v>0</v>
      </c>
      <c r="AE1040" s="197">
        <f t="shared" si="374"/>
        <v>0</v>
      </c>
      <c r="AF1040" s="197" t="str">
        <f t="shared" si="375"/>
        <v/>
      </c>
      <c r="AG1040" s="194"/>
      <c r="AH1040" s="194"/>
      <c r="AI1040" s="194"/>
      <c r="AJ1040" s="193"/>
      <c r="AK1040" s="199"/>
      <c r="AL1040" s="194"/>
      <c r="AM1040" s="115" t="e">
        <f t="shared" si="376"/>
        <v>#VALUE!</v>
      </c>
      <c r="AO1040" s="11">
        <f t="shared" si="377"/>
        <v>0</v>
      </c>
      <c r="AP1040" s="11" t="e">
        <f t="shared" si="378"/>
        <v>#N/A</v>
      </c>
      <c r="AQ1040" s="11" t="str">
        <f t="shared" si="379"/>
        <v/>
      </c>
      <c r="AS1040" s="202">
        <f t="shared" si="380"/>
        <v>0</v>
      </c>
      <c r="AT1040" s="11" t="str">
        <f t="shared" si="381"/>
        <v/>
      </c>
      <c r="AW1040" s="116"/>
      <c r="AX1040" s="115" t="e">
        <f t="shared" si="382"/>
        <v>#VALUE!</v>
      </c>
      <c r="AY1040" s="278" t="str">
        <f t="shared" si="383"/>
        <v/>
      </c>
      <c r="BC1040" s="115" t="str">
        <f>IF(E1040="","",_xlfn.XLOOKUP(E1040,'Summarized Plan'!A:A,'Summarized Plan'!K:K))</f>
        <v/>
      </c>
    </row>
    <row r="1041" spans="1:55" ht="14.4" customHeight="1">
      <c r="A1041" s="190" t="str">
        <f>IF(L1041="","",VLOOKUP(L1041,'Truck Utilization'!B$3:C$300,2,FALSE))</f>
        <v/>
      </c>
      <c r="B1041" s="191"/>
      <c r="C1041" s="192" t="str">
        <f>IF($B1041="","",VLOOKUP($B1041,'DSR Attendance'!$A$3:$E$273,5,FALSE))</f>
        <v/>
      </c>
      <c r="D1041" s="193"/>
      <c r="E1041" s="637"/>
      <c r="F1041" s="195"/>
      <c r="G1041" s="195"/>
      <c r="H1041" s="195"/>
      <c r="I1041" s="196" t="str">
        <f>IF(E1041="","",VLOOKUP(E1041,'Summarized Plan'!A:B,2,0))</f>
        <v/>
      </c>
      <c r="J1041" s="194"/>
      <c r="K1041" s="194" t="s">
        <v>378</v>
      </c>
      <c r="L1041" s="195"/>
      <c r="M1041" s="194" t="str">
        <f t="shared" si="365"/>
        <v/>
      </c>
      <c r="N1041" s="195" t="str">
        <f>IF(E1041="","",VLOOKUP(E1041,'Summarized Plan'!$A:$C,3,0))</f>
        <v/>
      </c>
      <c r="O1041" s="195" t="str">
        <f>IF(E1041="","",VLOOKUP(E1041,'Summarized Plan'!$A:$G,7,0))</f>
        <v/>
      </c>
      <c r="P1041" s="196"/>
      <c r="Q1041" s="198">
        <f t="shared" si="366"/>
        <v>0</v>
      </c>
      <c r="R1041" s="197" t="str">
        <f>IF($B1041="","",VLOOKUP($Q1041,'DSR Attendance'!$A$3:$D$179,4,FALSE))</f>
        <v/>
      </c>
      <c r="S1041" s="197"/>
      <c r="T1041" s="197">
        <f t="shared" si="367"/>
        <v>0</v>
      </c>
      <c r="U1041" s="197">
        <f t="shared" si="368"/>
        <v>0</v>
      </c>
      <c r="V1041" s="197" t="str">
        <f t="shared" si="369"/>
        <v/>
      </c>
      <c r="W1041" s="197"/>
      <c r="X1041" s="197" t="str">
        <f>_xlfn.IFNA(IF(L1041="","",VLOOKUP(L1041,'Truck Utilization'!B$3:D$147,3,FALSE)),"")</f>
        <v/>
      </c>
      <c r="Y1041" s="197" t="str">
        <f>IF(X1041="","",IF(E1041="","",VLOOKUP(E1041,'Summarized Plan'!$A:$E,5,0)))</f>
        <v/>
      </c>
      <c r="Z1041" s="197">
        <f t="shared" si="370"/>
        <v>0</v>
      </c>
      <c r="AA1041" s="197">
        <f t="shared" si="371"/>
        <v>0</v>
      </c>
      <c r="AB1041" s="197" t="str">
        <f t="shared" si="372"/>
        <v/>
      </c>
      <c r="AC1041" s="197"/>
      <c r="AD1041" s="197">
        <f t="shared" si="373"/>
        <v>0</v>
      </c>
      <c r="AE1041" s="197">
        <f t="shared" si="374"/>
        <v>0</v>
      </c>
      <c r="AF1041" s="197" t="str">
        <f t="shared" si="375"/>
        <v/>
      </c>
      <c r="AG1041" s="194"/>
      <c r="AH1041" s="194"/>
      <c r="AI1041" s="194"/>
      <c r="AJ1041" s="193"/>
      <c r="AK1041" s="199"/>
      <c r="AL1041" s="194"/>
      <c r="AM1041" s="115" t="e">
        <f t="shared" si="376"/>
        <v>#VALUE!</v>
      </c>
      <c r="AO1041" s="11">
        <f t="shared" si="377"/>
        <v>0</v>
      </c>
      <c r="AP1041" s="11" t="e">
        <f t="shared" si="378"/>
        <v>#N/A</v>
      </c>
      <c r="AQ1041" s="11" t="str">
        <f t="shared" si="379"/>
        <v/>
      </c>
      <c r="AS1041" s="202">
        <f t="shared" si="380"/>
        <v>0</v>
      </c>
      <c r="AT1041" s="11" t="str">
        <f t="shared" si="381"/>
        <v/>
      </c>
      <c r="AW1041" s="116"/>
      <c r="AX1041" s="115" t="e">
        <f t="shared" si="382"/>
        <v>#VALUE!</v>
      </c>
      <c r="AY1041" s="278" t="str">
        <f t="shared" si="383"/>
        <v/>
      </c>
      <c r="BC1041" s="115" t="str">
        <f>IF(E1041="","",_xlfn.XLOOKUP(E1041,'Summarized Plan'!A:A,'Summarized Plan'!K:K))</f>
        <v/>
      </c>
    </row>
    <row r="1042" spans="1:55" ht="14.4" customHeight="1">
      <c r="A1042" s="190" t="str">
        <f>IF(L1042="","",VLOOKUP(L1042,'Truck Utilization'!B$3:C$300,2,FALSE))</f>
        <v/>
      </c>
      <c r="B1042" s="191"/>
      <c r="C1042" s="192" t="str">
        <f>IF($B1042="","",VLOOKUP($B1042,'DSR Attendance'!$A$3:$E$273,5,FALSE))</f>
        <v/>
      </c>
      <c r="D1042" s="193"/>
      <c r="E1042" s="637"/>
      <c r="F1042" s="195"/>
      <c r="G1042" s="195"/>
      <c r="H1042" s="195"/>
      <c r="I1042" s="196" t="str">
        <f>IF(E1042="","",VLOOKUP(E1042,'Summarized Plan'!A:B,2,0))</f>
        <v/>
      </c>
      <c r="J1042" s="194"/>
      <c r="K1042" s="194" t="s">
        <v>378</v>
      </c>
      <c r="L1042" s="195"/>
      <c r="M1042" s="194" t="str">
        <f t="shared" si="365"/>
        <v/>
      </c>
      <c r="N1042" s="195" t="str">
        <f>IF(E1042="","",VLOOKUP(E1042,'Summarized Plan'!$A:$C,3,0))</f>
        <v/>
      </c>
      <c r="O1042" s="195" t="str">
        <f>IF(E1042="","",VLOOKUP(E1042,'Summarized Plan'!$A:$G,7,0))</f>
        <v/>
      </c>
      <c r="P1042" s="196"/>
      <c r="Q1042" s="198">
        <f t="shared" si="366"/>
        <v>0</v>
      </c>
      <c r="R1042" s="197" t="str">
        <f>IF($B1042="","",VLOOKUP($Q1042,'DSR Attendance'!$A$3:$D$179,4,FALSE))</f>
        <v/>
      </c>
      <c r="S1042" s="197"/>
      <c r="T1042" s="197">
        <f t="shared" si="367"/>
        <v>0</v>
      </c>
      <c r="U1042" s="197">
        <f t="shared" si="368"/>
        <v>0</v>
      </c>
      <c r="V1042" s="197" t="str">
        <f t="shared" si="369"/>
        <v/>
      </c>
      <c r="W1042" s="197"/>
      <c r="X1042" s="197" t="str">
        <f>_xlfn.IFNA(IF(L1042="","",VLOOKUP(L1042,'Truck Utilization'!B$3:D$147,3,FALSE)),"")</f>
        <v/>
      </c>
      <c r="Y1042" s="197" t="str">
        <f>IF(X1042="","",IF(E1042="","",VLOOKUP(E1042,'Summarized Plan'!$A:$E,5,0)))</f>
        <v/>
      </c>
      <c r="Z1042" s="197">
        <f t="shared" si="370"/>
        <v>0</v>
      </c>
      <c r="AA1042" s="197">
        <f t="shared" si="371"/>
        <v>0</v>
      </c>
      <c r="AB1042" s="197" t="str">
        <f t="shared" si="372"/>
        <v/>
      </c>
      <c r="AC1042" s="197"/>
      <c r="AD1042" s="197">
        <f t="shared" si="373"/>
        <v>0</v>
      </c>
      <c r="AE1042" s="197">
        <f t="shared" si="374"/>
        <v>0</v>
      </c>
      <c r="AF1042" s="197" t="str">
        <f t="shared" si="375"/>
        <v/>
      </c>
      <c r="AG1042" s="194"/>
      <c r="AH1042" s="194"/>
      <c r="AI1042" s="194"/>
      <c r="AJ1042" s="193"/>
      <c r="AK1042" s="199"/>
      <c r="AL1042" s="194"/>
      <c r="AM1042" s="115" t="e">
        <f t="shared" si="376"/>
        <v>#VALUE!</v>
      </c>
      <c r="AO1042" s="11">
        <f t="shared" si="377"/>
        <v>0</v>
      </c>
      <c r="AP1042" s="11" t="e">
        <f t="shared" si="378"/>
        <v>#N/A</v>
      </c>
      <c r="AQ1042" s="11" t="str">
        <f t="shared" si="379"/>
        <v/>
      </c>
      <c r="AS1042" s="202">
        <f t="shared" si="380"/>
        <v>0</v>
      </c>
      <c r="AT1042" s="11" t="str">
        <f t="shared" si="381"/>
        <v/>
      </c>
      <c r="AW1042" s="116"/>
      <c r="AX1042" s="115" t="e">
        <f t="shared" si="382"/>
        <v>#VALUE!</v>
      </c>
      <c r="AY1042" s="278" t="str">
        <f t="shared" si="383"/>
        <v/>
      </c>
      <c r="BC1042" s="115" t="str">
        <f>IF(E1042="","",_xlfn.XLOOKUP(E1042,'Summarized Plan'!A:A,'Summarized Plan'!K:K))</f>
        <v/>
      </c>
    </row>
    <row r="1043" spans="1:55" ht="14.4" customHeight="1">
      <c r="A1043" s="190" t="str">
        <f>IF(L1043="","",VLOOKUP(L1043,'Truck Utilization'!B$3:C$300,2,FALSE))</f>
        <v/>
      </c>
      <c r="B1043" s="191"/>
      <c r="C1043" s="192" t="str">
        <f>IF($B1043="","",VLOOKUP($B1043,'DSR Attendance'!$A$3:$E$273,5,FALSE))</f>
        <v/>
      </c>
      <c r="D1043" s="193"/>
      <c r="E1043" s="637"/>
      <c r="F1043" s="195"/>
      <c r="G1043" s="195"/>
      <c r="H1043" s="195"/>
      <c r="I1043" s="196" t="str">
        <f>IF(E1043="","",VLOOKUP(E1043,'Summarized Plan'!A:B,2,0))</f>
        <v/>
      </c>
      <c r="J1043" s="194"/>
      <c r="K1043" s="194" t="s">
        <v>378</v>
      </c>
      <c r="L1043" s="195"/>
      <c r="M1043" s="194" t="str">
        <f t="shared" si="365"/>
        <v/>
      </c>
      <c r="N1043" s="195" t="str">
        <f>IF(E1043="","",VLOOKUP(E1043,'Summarized Plan'!$A:$C,3,0))</f>
        <v/>
      </c>
      <c r="O1043" s="195" t="str">
        <f>IF(E1043="","",VLOOKUP(E1043,'Summarized Plan'!$A:$G,7,0))</f>
        <v/>
      </c>
      <c r="P1043" s="196"/>
      <c r="Q1043" s="198">
        <f t="shared" si="366"/>
        <v>0</v>
      </c>
      <c r="R1043" s="197" t="str">
        <f>IF($B1043="","",VLOOKUP($Q1043,'DSR Attendance'!$A$3:$D$179,4,FALSE))</f>
        <v/>
      </c>
      <c r="S1043" s="197"/>
      <c r="T1043" s="197">
        <f t="shared" si="367"/>
        <v>0</v>
      </c>
      <c r="U1043" s="197">
        <f t="shared" si="368"/>
        <v>0</v>
      </c>
      <c r="V1043" s="197" t="str">
        <f t="shared" si="369"/>
        <v/>
      </c>
      <c r="W1043" s="197"/>
      <c r="X1043" s="197" t="str">
        <f>_xlfn.IFNA(IF(L1043="","",VLOOKUP(L1043,'Truck Utilization'!B$3:D$147,3,FALSE)),"")</f>
        <v/>
      </c>
      <c r="Y1043" s="197" t="str">
        <f>IF(X1043="","",IF(E1043="","",VLOOKUP(E1043,'Summarized Plan'!$A:$E,5,0)))</f>
        <v/>
      </c>
      <c r="Z1043" s="197">
        <f t="shared" si="370"/>
        <v>0</v>
      </c>
      <c r="AA1043" s="197">
        <f t="shared" si="371"/>
        <v>0</v>
      </c>
      <c r="AB1043" s="197" t="str">
        <f t="shared" si="372"/>
        <v/>
      </c>
      <c r="AC1043" s="197"/>
      <c r="AD1043" s="197">
        <f t="shared" si="373"/>
        <v>0</v>
      </c>
      <c r="AE1043" s="197">
        <f t="shared" si="374"/>
        <v>0</v>
      </c>
      <c r="AF1043" s="197" t="str">
        <f t="shared" si="375"/>
        <v/>
      </c>
      <c r="AG1043" s="194"/>
      <c r="AH1043" s="194"/>
      <c r="AI1043" s="194"/>
      <c r="AJ1043" s="193"/>
      <c r="AK1043" s="199"/>
      <c r="AL1043" s="194"/>
      <c r="AM1043" s="115" t="e">
        <f t="shared" si="376"/>
        <v>#VALUE!</v>
      </c>
      <c r="AO1043" s="11">
        <f t="shared" si="377"/>
        <v>0</v>
      </c>
      <c r="AP1043" s="11" t="e">
        <f t="shared" si="378"/>
        <v>#N/A</v>
      </c>
      <c r="AQ1043" s="11" t="str">
        <f t="shared" si="379"/>
        <v/>
      </c>
      <c r="AS1043" s="202">
        <f t="shared" si="380"/>
        <v>0</v>
      </c>
      <c r="AT1043" s="11" t="str">
        <f t="shared" si="381"/>
        <v/>
      </c>
      <c r="AW1043" s="116"/>
      <c r="AX1043" s="115" t="e">
        <f t="shared" si="382"/>
        <v>#VALUE!</v>
      </c>
      <c r="AY1043" s="278" t="str">
        <f t="shared" si="383"/>
        <v/>
      </c>
      <c r="BC1043" s="115" t="str">
        <f>IF(E1043="","",_xlfn.XLOOKUP(E1043,'Summarized Plan'!A:A,'Summarized Plan'!K:K))</f>
        <v/>
      </c>
    </row>
    <row r="1044" spans="1:55" ht="14.4" customHeight="1">
      <c r="A1044" s="190" t="str">
        <f>IF(L1044="","",VLOOKUP(L1044,'Truck Utilization'!B$3:C$300,2,FALSE))</f>
        <v/>
      </c>
      <c r="B1044" s="191"/>
      <c r="C1044" s="192" t="str">
        <f>IF($B1044="","",VLOOKUP($B1044,'DSR Attendance'!$A$3:$E$273,5,FALSE))</f>
        <v/>
      </c>
      <c r="D1044" s="193"/>
      <c r="E1044" s="637"/>
      <c r="F1044" s="195"/>
      <c r="G1044" s="195"/>
      <c r="H1044" s="195"/>
      <c r="I1044" s="196" t="str">
        <f>IF(E1044="","",VLOOKUP(E1044,'Summarized Plan'!A:B,2,0))</f>
        <v/>
      </c>
      <c r="J1044" s="194"/>
      <c r="K1044" s="194" t="s">
        <v>378</v>
      </c>
      <c r="L1044" s="195"/>
      <c r="M1044" s="194" t="str">
        <f t="shared" si="365"/>
        <v/>
      </c>
      <c r="N1044" s="195" t="str">
        <f>IF(E1044="","",VLOOKUP(E1044,'Summarized Plan'!$A:$C,3,0))</f>
        <v/>
      </c>
      <c r="O1044" s="195" t="str">
        <f>IF(E1044="","",VLOOKUP(E1044,'Summarized Plan'!$A:$G,7,0))</f>
        <v/>
      </c>
      <c r="P1044" s="196"/>
      <c r="Q1044" s="198">
        <f t="shared" si="366"/>
        <v>0</v>
      </c>
      <c r="R1044" s="197" t="str">
        <f>IF($B1044="","",VLOOKUP($Q1044,'DSR Attendance'!$A$3:$D$179,4,FALSE))</f>
        <v/>
      </c>
      <c r="S1044" s="197"/>
      <c r="T1044" s="197">
        <f t="shared" si="367"/>
        <v>0</v>
      </c>
      <c r="U1044" s="197">
        <f t="shared" si="368"/>
        <v>0</v>
      </c>
      <c r="V1044" s="197" t="str">
        <f t="shared" si="369"/>
        <v/>
      </c>
      <c r="W1044" s="197"/>
      <c r="X1044" s="197" t="str">
        <f>_xlfn.IFNA(IF(L1044="","",VLOOKUP(L1044,'Truck Utilization'!B$3:D$147,3,FALSE)),"")</f>
        <v/>
      </c>
      <c r="Y1044" s="197" t="str">
        <f>IF(X1044="","",IF(E1044="","",VLOOKUP(E1044,'Summarized Plan'!$A:$E,5,0)))</f>
        <v/>
      </c>
      <c r="Z1044" s="197">
        <f t="shared" si="370"/>
        <v>0</v>
      </c>
      <c r="AA1044" s="197">
        <f t="shared" si="371"/>
        <v>0</v>
      </c>
      <c r="AB1044" s="197" t="str">
        <f t="shared" si="372"/>
        <v/>
      </c>
      <c r="AC1044" s="197"/>
      <c r="AD1044" s="197">
        <f t="shared" si="373"/>
        <v>0</v>
      </c>
      <c r="AE1044" s="197">
        <f t="shared" si="374"/>
        <v>0</v>
      </c>
      <c r="AF1044" s="197" t="str">
        <f t="shared" si="375"/>
        <v/>
      </c>
      <c r="AG1044" s="194"/>
      <c r="AH1044" s="194"/>
      <c r="AI1044" s="194"/>
      <c r="AJ1044" s="193"/>
      <c r="AK1044" s="199"/>
      <c r="AL1044" s="194"/>
      <c r="AM1044" s="115" t="e">
        <f t="shared" si="376"/>
        <v>#VALUE!</v>
      </c>
      <c r="AO1044" s="11">
        <f t="shared" si="377"/>
        <v>0</v>
      </c>
      <c r="AP1044" s="11" t="e">
        <f t="shared" si="378"/>
        <v>#N/A</v>
      </c>
      <c r="AQ1044" s="11" t="str">
        <f t="shared" si="379"/>
        <v/>
      </c>
      <c r="AS1044" s="202">
        <f t="shared" si="380"/>
        <v>0</v>
      </c>
      <c r="AT1044" s="11" t="str">
        <f t="shared" si="381"/>
        <v/>
      </c>
      <c r="AW1044" s="116"/>
      <c r="AX1044" s="115" t="e">
        <f t="shared" si="382"/>
        <v>#VALUE!</v>
      </c>
      <c r="AY1044" s="278" t="str">
        <f t="shared" si="383"/>
        <v/>
      </c>
      <c r="BC1044" s="115" t="str">
        <f>IF(E1044="","",_xlfn.XLOOKUP(E1044,'Summarized Plan'!A:A,'Summarized Plan'!K:K))</f>
        <v/>
      </c>
    </row>
    <row r="1045" spans="1:55" ht="14.4" customHeight="1">
      <c r="A1045" s="190" t="str">
        <f>IF(L1045="","",VLOOKUP(L1045,'Truck Utilization'!B$3:C$300,2,FALSE))</f>
        <v/>
      </c>
      <c r="B1045" s="191"/>
      <c r="C1045" s="192" t="str">
        <f>IF($B1045="","",VLOOKUP($B1045,'DSR Attendance'!$A$3:$E$273,5,FALSE))</f>
        <v/>
      </c>
      <c r="D1045" s="193"/>
      <c r="E1045" s="637"/>
      <c r="F1045" s="195"/>
      <c r="G1045" s="195"/>
      <c r="H1045" s="195"/>
      <c r="I1045" s="196" t="str">
        <f>IF(E1045="","",VLOOKUP(E1045,'Summarized Plan'!A:B,2,0))</f>
        <v/>
      </c>
      <c r="J1045" s="194"/>
      <c r="K1045" s="194" t="s">
        <v>378</v>
      </c>
      <c r="L1045" s="195"/>
      <c r="M1045" s="194" t="str">
        <f t="shared" si="365"/>
        <v/>
      </c>
      <c r="N1045" s="195" t="str">
        <f>IF(E1045="","",VLOOKUP(E1045,'Summarized Plan'!$A:$C,3,0))</f>
        <v/>
      </c>
      <c r="O1045" s="195" t="str">
        <f>IF(E1045="","",VLOOKUP(E1045,'Summarized Plan'!$A:$G,7,0))</f>
        <v/>
      </c>
      <c r="P1045" s="196"/>
      <c r="Q1045" s="198">
        <f t="shared" si="366"/>
        <v>0</v>
      </c>
      <c r="R1045" s="197" t="str">
        <f>IF($B1045="","",VLOOKUP($Q1045,'DSR Attendance'!$A$3:$D$179,4,FALSE))</f>
        <v/>
      </c>
      <c r="S1045" s="197"/>
      <c r="T1045" s="197">
        <f t="shared" si="367"/>
        <v>0</v>
      </c>
      <c r="U1045" s="197">
        <f t="shared" si="368"/>
        <v>0</v>
      </c>
      <c r="V1045" s="197" t="str">
        <f t="shared" si="369"/>
        <v/>
      </c>
      <c r="W1045" s="197"/>
      <c r="X1045" s="197" t="str">
        <f>_xlfn.IFNA(IF(L1045="","",VLOOKUP(L1045,'Truck Utilization'!B$3:D$147,3,FALSE)),"")</f>
        <v/>
      </c>
      <c r="Y1045" s="197" t="str">
        <f>IF(X1045="","",IF(E1045="","",VLOOKUP(E1045,'Summarized Plan'!$A:$E,5,0)))</f>
        <v/>
      </c>
      <c r="Z1045" s="197">
        <f t="shared" si="370"/>
        <v>0</v>
      </c>
      <c r="AA1045" s="197">
        <f t="shared" si="371"/>
        <v>0</v>
      </c>
      <c r="AB1045" s="197" t="str">
        <f t="shared" si="372"/>
        <v/>
      </c>
      <c r="AC1045" s="197"/>
      <c r="AD1045" s="197">
        <f t="shared" si="373"/>
        <v>0</v>
      </c>
      <c r="AE1045" s="197">
        <f t="shared" si="374"/>
        <v>0</v>
      </c>
      <c r="AF1045" s="197" t="str">
        <f t="shared" si="375"/>
        <v/>
      </c>
      <c r="AG1045" s="194"/>
      <c r="AH1045" s="194"/>
      <c r="AI1045" s="194"/>
      <c r="AJ1045" s="193"/>
      <c r="AK1045" s="199"/>
      <c r="AL1045" s="194"/>
      <c r="AM1045" s="115" t="e">
        <f t="shared" si="376"/>
        <v>#VALUE!</v>
      </c>
      <c r="AO1045" s="11">
        <f t="shared" si="377"/>
        <v>0</v>
      </c>
      <c r="AP1045" s="11" t="e">
        <f t="shared" si="378"/>
        <v>#N/A</v>
      </c>
      <c r="AQ1045" s="11" t="str">
        <f t="shared" si="379"/>
        <v/>
      </c>
      <c r="AS1045" s="202">
        <f t="shared" si="380"/>
        <v>0</v>
      </c>
      <c r="AT1045" s="11" t="str">
        <f t="shared" si="381"/>
        <v/>
      </c>
      <c r="AW1045" s="116"/>
      <c r="AX1045" s="115" t="e">
        <f t="shared" si="382"/>
        <v>#VALUE!</v>
      </c>
      <c r="AY1045" s="278" t="str">
        <f t="shared" si="383"/>
        <v/>
      </c>
      <c r="BC1045" s="115" t="str">
        <f>IF(E1045="","",_xlfn.XLOOKUP(E1045,'Summarized Plan'!A:A,'Summarized Plan'!K:K))</f>
        <v/>
      </c>
    </row>
    <row r="1046" spans="1:55" ht="14.4" customHeight="1">
      <c r="A1046" s="190" t="str">
        <f>IF(L1046="","",VLOOKUP(L1046,'Truck Utilization'!B$3:C$300,2,FALSE))</f>
        <v/>
      </c>
      <c r="B1046" s="191"/>
      <c r="C1046" s="192" t="str">
        <f>IF($B1046="","",VLOOKUP($B1046,'DSR Attendance'!$A$3:$E$273,5,FALSE))</f>
        <v/>
      </c>
      <c r="D1046" s="193"/>
      <c r="E1046" s="637"/>
      <c r="F1046" s="195"/>
      <c r="G1046" s="195"/>
      <c r="H1046" s="195"/>
      <c r="I1046" s="196" t="str">
        <f>IF(E1046="","",VLOOKUP(E1046,'Summarized Plan'!A:B,2,0))</f>
        <v/>
      </c>
      <c r="J1046" s="194"/>
      <c r="K1046" s="194" t="s">
        <v>378</v>
      </c>
      <c r="L1046" s="195"/>
      <c r="M1046" s="194" t="str">
        <f t="shared" si="365"/>
        <v/>
      </c>
      <c r="N1046" s="195" t="str">
        <f>IF(E1046="","",VLOOKUP(E1046,'Summarized Plan'!$A:$C,3,0))</f>
        <v/>
      </c>
      <c r="O1046" s="195" t="str">
        <f>IF(E1046="","",VLOOKUP(E1046,'Summarized Plan'!$A:$G,7,0))</f>
        <v/>
      </c>
      <c r="P1046" s="196"/>
      <c r="Q1046" s="198">
        <f t="shared" si="366"/>
        <v>0</v>
      </c>
      <c r="R1046" s="197" t="str">
        <f>IF($B1046="","",VLOOKUP($Q1046,'DSR Attendance'!$A$3:$D$179,4,FALSE))</f>
        <v/>
      </c>
      <c r="S1046" s="197"/>
      <c r="T1046" s="197">
        <f t="shared" si="367"/>
        <v>0</v>
      </c>
      <c r="U1046" s="197">
        <f t="shared" si="368"/>
        <v>0</v>
      </c>
      <c r="V1046" s="197" t="str">
        <f t="shared" si="369"/>
        <v/>
      </c>
      <c r="W1046" s="197"/>
      <c r="X1046" s="197" t="str">
        <f>_xlfn.IFNA(IF(L1046="","",VLOOKUP(L1046,'Truck Utilization'!B$3:D$147,3,FALSE)),"")</f>
        <v/>
      </c>
      <c r="Y1046" s="197" t="str">
        <f>IF(X1046="","",IF(E1046="","",VLOOKUP(E1046,'Summarized Plan'!$A:$E,5,0)))</f>
        <v/>
      </c>
      <c r="Z1046" s="197">
        <f t="shared" si="370"/>
        <v>0</v>
      </c>
      <c r="AA1046" s="197">
        <f t="shared" si="371"/>
        <v>0</v>
      </c>
      <c r="AB1046" s="197" t="str">
        <f t="shared" si="372"/>
        <v/>
      </c>
      <c r="AC1046" s="197"/>
      <c r="AD1046" s="197">
        <f t="shared" si="373"/>
        <v>0</v>
      </c>
      <c r="AE1046" s="197">
        <f t="shared" si="374"/>
        <v>0</v>
      </c>
      <c r="AF1046" s="197" t="str">
        <f t="shared" si="375"/>
        <v/>
      </c>
      <c r="AG1046" s="194"/>
      <c r="AH1046" s="194"/>
      <c r="AI1046" s="194"/>
      <c r="AJ1046" s="193"/>
      <c r="AK1046" s="199"/>
      <c r="AL1046" s="194"/>
      <c r="AM1046" s="115" t="e">
        <f t="shared" si="376"/>
        <v>#VALUE!</v>
      </c>
      <c r="AO1046" s="11">
        <f t="shared" si="377"/>
        <v>0</v>
      </c>
      <c r="AP1046" s="11" t="e">
        <f t="shared" si="378"/>
        <v>#N/A</v>
      </c>
      <c r="AQ1046" s="11" t="str">
        <f t="shared" si="379"/>
        <v/>
      </c>
      <c r="AS1046" s="202">
        <f t="shared" si="380"/>
        <v>0</v>
      </c>
      <c r="AT1046" s="11" t="str">
        <f t="shared" si="381"/>
        <v/>
      </c>
      <c r="AW1046" s="116"/>
      <c r="AX1046" s="115" t="e">
        <f t="shared" si="382"/>
        <v>#VALUE!</v>
      </c>
      <c r="AY1046" s="278" t="str">
        <f t="shared" si="383"/>
        <v/>
      </c>
      <c r="BC1046" s="115" t="str">
        <f>IF(E1046="","",_xlfn.XLOOKUP(E1046,'Summarized Plan'!A:A,'Summarized Plan'!K:K))</f>
        <v/>
      </c>
    </row>
    <row r="1047" spans="1:55" ht="14.4" customHeight="1">
      <c r="A1047" s="190" t="str">
        <f>IF(L1047="","",VLOOKUP(L1047,'Truck Utilization'!B$3:C$300,2,FALSE))</f>
        <v/>
      </c>
      <c r="B1047" s="191"/>
      <c r="C1047" s="192" t="str">
        <f>IF($B1047="","",VLOOKUP($B1047,'DSR Attendance'!$A$3:$E$273,5,FALSE))</f>
        <v/>
      </c>
      <c r="D1047" s="193"/>
      <c r="E1047" s="637"/>
      <c r="F1047" s="195"/>
      <c r="G1047" s="195"/>
      <c r="H1047" s="195"/>
      <c r="I1047" s="196" t="str">
        <f>IF(E1047="","",VLOOKUP(E1047,'Summarized Plan'!A:B,2,0))</f>
        <v/>
      </c>
      <c r="J1047" s="194"/>
      <c r="K1047" s="194" t="s">
        <v>378</v>
      </c>
      <c r="L1047" s="195"/>
      <c r="M1047" s="194" t="str">
        <f t="shared" si="365"/>
        <v/>
      </c>
      <c r="N1047" s="195" t="str">
        <f>IF(E1047="","",VLOOKUP(E1047,'Summarized Plan'!$A:$C,3,0))</f>
        <v/>
      </c>
      <c r="O1047" s="195" t="str">
        <f>IF(E1047="","",VLOOKUP(E1047,'Summarized Plan'!$A:$G,7,0))</f>
        <v/>
      </c>
      <c r="P1047" s="196"/>
      <c r="Q1047" s="198">
        <f t="shared" si="366"/>
        <v>0</v>
      </c>
      <c r="R1047" s="197" t="str">
        <f>IF($B1047="","",VLOOKUP($Q1047,'DSR Attendance'!$A$3:$D$179,4,FALSE))</f>
        <v/>
      </c>
      <c r="S1047" s="197"/>
      <c r="T1047" s="197">
        <f t="shared" si="367"/>
        <v>0</v>
      </c>
      <c r="U1047" s="197">
        <f t="shared" si="368"/>
        <v>0</v>
      </c>
      <c r="V1047" s="197" t="str">
        <f t="shared" si="369"/>
        <v/>
      </c>
      <c r="W1047" s="197"/>
      <c r="X1047" s="197" t="str">
        <f>_xlfn.IFNA(IF(L1047="","",VLOOKUP(L1047,'Truck Utilization'!B$3:D$147,3,FALSE)),"")</f>
        <v/>
      </c>
      <c r="Y1047" s="197" t="str">
        <f>IF(X1047="","",IF(E1047="","",VLOOKUP(E1047,'Summarized Plan'!$A:$E,5,0)))</f>
        <v/>
      </c>
      <c r="Z1047" s="197">
        <f t="shared" si="370"/>
        <v>0</v>
      </c>
      <c r="AA1047" s="197">
        <f t="shared" si="371"/>
        <v>0</v>
      </c>
      <c r="AB1047" s="197" t="str">
        <f t="shared" si="372"/>
        <v/>
      </c>
      <c r="AC1047" s="197"/>
      <c r="AD1047" s="197">
        <f t="shared" si="373"/>
        <v>0</v>
      </c>
      <c r="AE1047" s="197">
        <f t="shared" si="374"/>
        <v>0</v>
      </c>
      <c r="AF1047" s="197" t="str">
        <f t="shared" si="375"/>
        <v/>
      </c>
      <c r="AG1047" s="194"/>
      <c r="AH1047" s="194"/>
      <c r="AI1047" s="194"/>
      <c r="AJ1047" s="193"/>
      <c r="AK1047" s="199"/>
      <c r="AL1047" s="194"/>
      <c r="AM1047" s="115" t="e">
        <f t="shared" si="376"/>
        <v>#VALUE!</v>
      </c>
      <c r="AO1047" s="11">
        <f t="shared" si="377"/>
        <v>0</v>
      </c>
      <c r="AP1047" s="11" t="e">
        <f t="shared" si="378"/>
        <v>#N/A</v>
      </c>
      <c r="AQ1047" s="11" t="str">
        <f t="shared" si="379"/>
        <v/>
      </c>
      <c r="AS1047" s="202">
        <f t="shared" si="380"/>
        <v>0</v>
      </c>
      <c r="AT1047" s="11" t="str">
        <f t="shared" si="381"/>
        <v/>
      </c>
      <c r="AW1047" s="116"/>
      <c r="AX1047" s="115" t="e">
        <f t="shared" si="382"/>
        <v>#VALUE!</v>
      </c>
      <c r="AY1047" s="278" t="str">
        <f t="shared" si="383"/>
        <v/>
      </c>
      <c r="BC1047" s="115" t="str">
        <f>IF(E1047="","",_xlfn.XLOOKUP(E1047,'Summarized Plan'!A:A,'Summarized Plan'!K:K))</f>
        <v/>
      </c>
    </row>
    <row r="1048" spans="1:55" ht="14.4" customHeight="1">
      <c r="A1048" s="190" t="str">
        <f>IF(L1048="","",VLOOKUP(L1048,'Truck Utilization'!B$3:C$300,2,FALSE))</f>
        <v/>
      </c>
      <c r="B1048" s="191"/>
      <c r="C1048" s="192" t="str">
        <f>IF($B1048="","",VLOOKUP($B1048,'DSR Attendance'!$A$3:$E$273,5,FALSE))</f>
        <v/>
      </c>
      <c r="D1048" s="193"/>
      <c r="E1048" s="637"/>
      <c r="F1048" s="195"/>
      <c r="G1048" s="195"/>
      <c r="H1048" s="195"/>
      <c r="I1048" s="196" t="str">
        <f>IF(E1048="","",VLOOKUP(E1048,'Summarized Plan'!A:B,2,0))</f>
        <v/>
      </c>
      <c r="J1048" s="194"/>
      <c r="K1048" s="194" t="s">
        <v>378</v>
      </c>
      <c r="L1048" s="195"/>
      <c r="M1048" s="194" t="str">
        <f t="shared" si="365"/>
        <v/>
      </c>
      <c r="N1048" s="195" t="str">
        <f>IF(E1048="","",VLOOKUP(E1048,'Summarized Plan'!$A:$C,3,0))</f>
        <v/>
      </c>
      <c r="O1048" s="195" t="str">
        <f>IF(E1048="","",VLOOKUP(E1048,'Summarized Plan'!$A:$G,7,0))</f>
        <v/>
      </c>
      <c r="P1048" s="196"/>
      <c r="Q1048" s="198">
        <f t="shared" si="366"/>
        <v>0</v>
      </c>
      <c r="R1048" s="197" t="str">
        <f>IF($B1048="","",VLOOKUP($Q1048,'DSR Attendance'!$A$3:$D$179,4,FALSE))</f>
        <v/>
      </c>
      <c r="S1048" s="197"/>
      <c r="T1048" s="197">
        <f t="shared" si="367"/>
        <v>0</v>
      </c>
      <c r="U1048" s="197">
        <f t="shared" si="368"/>
        <v>0</v>
      </c>
      <c r="V1048" s="197" t="str">
        <f t="shared" si="369"/>
        <v/>
      </c>
      <c r="W1048" s="197"/>
      <c r="X1048" s="197" t="str">
        <f>_xlfn.IFNA(IF(L1048="","",VLOOKUP(L1048,'Truck Utilization'!B$3:D$147,3,FALSE)),"")</f>
        <v/>
      </c>
      <c r="Y1048" s="197" t="str">
        <f>IF(X1048="","",IF(E1048="","",VLOOKUP(E1048,'Summarized Plan'!$A:$E,5,0)))</f>
        <v/>
      </c>
      <c r="Z1048" s="197">
        <f t="shared" si="370"/>
        <v>0</v>
      </c>
      <c r="AA1048" s="197">
        <f t="shared" si="371"/>
        <v>0</v>
      </c>
      <c r="AB1048" s="197" t="str">
        <f t="shared" si="372"/>
        <v/>
      </c>
      <c r="AC1048" s="197"/>
      <c r="AD1048" s="197">
        <f t="shared" si="373"/>
        <v>0</v>
      </c>
      <c r="AE1048" s="197">
        <f t="shared" si="374"/>
        <v>0</v>
      </c>
      <c r="AF1048" s="197" t="str">
        <f t="shared" si="375"/>
        <v/>
      </c>
      <c r="AG1048" s="194"/>
      <c r="AH1048" s="194"/>
      <c r="AI1048" s="194"/>
      <c r="AJ1048" s="193"/>
      <c r="AK1048" s="199"/>
      <c r="AL1048" s="194"/>
      <c r="AM1048" s="115" t="e">
        <f t="shared" si="376"/>
        <v>#VALUE!</v>
      </c>
      <c r="AO1048" s="11">
        <f t="shared" si="377"/>
        <v>0</v>
      </c>
      <c r="AP1048" s="11" t="e">
        <f t="shared" si="378"/>
        <v>#N/A</v>
      </c>
      <c r="AQ1048" s="11" t="str">
        <f t="shared" si="379"/>
        <v/>
      </c>
      <c r="AS1048" s="202">
        <f t="shared" si="380"/>
        <v>0</v>
      </c>
      <c r="AT1048" s="11" t="str">
        <f t="shared" si="381"/>
        <v/>
      </c>
      <c r="AW1048" s="116"/>
      <c r="AX1048" s="115" t="e">
        <f t="shared" si="382"/>
        <v>#VALUE!</v>
      </c>
      <c r="AY1048" s="278" t="str">
        <f t="shared" si="383"/>
        <v/>
      </c>
      <c r="BC1048" s="115" t="str">
        <f>IF(E1048="","",_xlfn.XLOOKUP(E1048,'Summarized Plan'!A:A,'Summarized Plan'!K:K))</f>
        <v/>
      </c>
    </row>
    <row r="1049" spans="1:55" ht="14.4" customHeight="1">
      <c r="A1049" s="190" t="str">
        <f>IF(L1049="","",VLOOKUP(L1049,'Truck Utilization'!B$3:C$300,2,FALSE))</f>
        <v/>
      </c>
      <c r="B1049" s="191"/>
      <c r="C1049" s="192" t="str">
        <f>IF($B1049="","",VLOOKUP($B1049,'DSR Attendance'!$A$3:$E$273,5,FALSE))</f>
        <v/>
      </c>
      <c r="D1049" s="193"/>
      <c r="E1049" s="637"/>
      <c r="F1049" s="195"/>
      <c r="G1049" s="195"/>
      <c r="H1049" s="195"/>
      <c r="I1049" s="196" t="str">
        <f>IF(E1049="","",VLOOKUP(E1049,'Summarized Plan'!A:B,2,0))</f>
        <v/>
      </c>
      <c r="J1049" s="194"/>
      <c r="K1049" s="194" t="s">
        <v>378</v>
      </c>
      <c r="L1049" s="195"/>
      <c r="M1049" s="194" t="str">
        <f t="shared" si="365"/>
        <v/>
      </c>
      <c r="N1049" s="195" t="str">
        <f>IF(E1049="","",VLOOKUP(E1049,'Summarized Plan'!$A:$C,3,0))</f>
        <v/>
      </c>
      <c r="O1049" s="195" t="str">
        <f>IF(E1049="","",VLOOKUP(E1049,'Summarized Plan'!$A:$G,7,0))</f>
        <v/>
      </c>
      <c r="P1049" s="196"/>
      <c r="Q1049" s="198">
        <f t="shared" si="366"/>
        <v>0</v>
      </c>
      <c r="R1049" s="197" t="str">
        <f>IF($B1049="","",VLOOKUP($Q1049,'DSR Attendance'!$A$3:$D$179,4,FALSE))</f>
        <v/>
      </c>
      <c r="S1049" s="197"/>
      <c r="T1049" s="197">
        <f t="shared" si="367"/>
        <v>0</v>
      </c>
      <c r="U1049" s="197">
        <f t="shared" si="368"/>
        <v>0</v>
      </c>
      <c r="V1049" s="197" t="str">
        <f t="shared" si="369"/>
        <v/>
      </c>
      <c r="W1049" s="197"/>
      <c r="X1049" s="197" t="str">
        <f>_xlfn.IFNA(IF(L1049="","",VLOOKUP(L1049,'Truck Utilization'!B$3:D$147,3,FALSE)),"")</f>
        <v/>
      </c>
      <c r="Y1049" s="197" t="str">
        <f>IF(X1049="","",IF(E1049="","",VLOOKUP(E1049,'Summarized Plan'!$A:$E,5,0)))</f>
        <v/>
      </c>
      <c r="Z1049" s="197">
        <f t="shared" si="370"/>
        <v>0</v>
      </c>
      <c r="AA1049" s="197">
        <f t="shared" si="371"/>
        <v>0</v>
      </c>
      <c r="AB1049" s="197" t="str">
        <f t="shared" si="372"/>
        <v/>
      </c>
      <c r="AC1049" s="197"/>
      <c r="AD1049" s="197">
        <f t="shared" si="373"/>
        <v>0</v>
      </c>
      <c r="AE1049" s="197">
        <f t="shared" si="374"/>
        <v>0</v>
      </c>
      <c r="AF1049" s="197" t="str">
        <f t="shared" si="375"/>
        <v/>
      </c>
      <c r="AG1049" s="194"/>
      <c r="AH1049" s="194"/>
      <c r="AI1049" s="194"/>
      <c r="AJ1049" s="193"/>
      <c r="AK1049" s="199"/>
      <c r="AL1049" s="194"/>
      <c r="AM1049" s="115" t="e">
        <f t="shared" si="376"/>
        <v>#VALUE!</v>
      </c>
      <c r="AO1049" s="11">
        <f t="shared" si="377"/>
        <v>0</v>
      </c>
      <c r="AP1049" s="11" t="e">
        <f t="shared" si="378"/>
        <v>#N/A</v>
      </c>
      <c r="AQ1049" s="11" t="str">
        <f t="shared" si="379"/>
        <v/>
      </c>
      <c r="AS1049" s="202">
        <f t="shared" si="380"/>
        <v>0</v>
      </c>
      <c r="AT1049" s="11" t="str">
        <f t="shared" si="381"/>
        <v/>
      </c>
      <c r="AW1049" s="116"/>
      <c r="AX1049" s="115" t="e">
        <f t="shared" si="382"/>
        <v>#VALUE!</v>
      </c>
      <c r="AY1049" s="278" t="str">
        <f t="shared" si="383"/>
        <v/>
      </c>
      <c r="BC1049" s="115" t="str">
        <f>IF(E1049="","",_xlfn.XLOOKUP(E1049,'Summarized Plan'!A:A,'Summarized Plan'!K:K))</f>
        <v/>
      </c>
    </row>
    <row r="1050" spans="1:55" ht="14.4" customHeight="1">
      <c r="A1050" s="190" t="str">
        <f>IF(L1050="","",VLOOKUP(L1050,'Truck Utilization'!B$3:C$300,2,FALSE))</f>
        <v/>
      </c>
      <c r="B1050" s="191"/>
      <c r="C1050" s="192" t="str">
        <f>IF($B1050="","",VLOOKUP($B1050,'DSR Attendance'!$A$3:$E$273,5,FALSE))</f>
        <v/>
      </c>
      <c r="D1050" s="193"/>
      <c r="E1050" s="637"/>
      <c r="F1050" s="195"/>
      <c r="G1050" s="195"/>
      <c r="H1050" s="195"/>
      <c r="I1050" s="196" t="str">
        <f>IF(E1050="","",VLOOKUP(E1050,'Summarized Plan'!A:B,2,0))</f>
        <v/>
      </c>
      <c r="J1050" s="194"/>
      <c r="K1050" s="194" t="s">
        <v>378</v>
      </c>
      <c r="L1050" s="195"/>
      <c r="M1050" s="194" t="str">
        <f t="shared" si="365"/>
        <v/>
      </c>
      <c r="N1050" s="195" t="str">
        <f>IF(E1050="","",VLOOKUP(E1050,'Summarized Plan'!$A:$C,3,0))</f>
        <v/>
      </c>
      <c r="O1050" s="195" t="str">
        <f>IF(E1050="","",VLOOKUP(E1050,'Summarized Plan'!$A:$G,7,0))</f>
        <v/>
      </c>
      <c r="P1050" s="196"/>
      <c r="Q1050" s="198">
        <f t="shared" si="366"/>
        <v>0</v>
      </c>
      <c r="R1050" s="197" t="str">
        <f>IF($B1050="","",VLOOKUP($Q1050,'DSR Attendance'!$A$3:$D$179,4,FALSE))</f>
        <v/>
      </c>
      <c r="S1050" s="197"/>
      <c r="T1050" s="197">
        <f t="shared" si="367"/>
        <v>0</v>
      </c>
      <c r="U1050" s="197">
        <f t="shared" si="368"/>
        <v>0</v>
      </c>
      <c r="V1050" s="197" t="str">
        <f t="shared" si="369"/>
        <v/>
      </c>
      <c r="W1050" s="197"/>
      <c r="X1050" s="197" t="str">
        <f>_xlfn.IFNA(IF(L1050="","",VLOOKUP(L1050,'Truck Utilization'!B$3:D$147,3,FALSE)),"")</f>
        <v/>
      </c>
      <c r="Y1050" s="197" t="str">
        <f>IF(X1050="","",IF(E1050="","",VLOOKUP(E1050,'Summarized Plan'!$A:$E,5,0)))</f>
        <v/>
      </c>
      <c r="Z1050" s="197">
        <f t="shared" si="370"/>
        <v>0</v>
      </c>
      <c r="AA1050" s="197">
        <f t="shared" si="371"/>
        <v>0</v>
      </c>
      <c r="AB1050" s="197" t="str">
        <f t="shared" si="372"/>
        <v/>
      </c>
      <c r="AC1050" s="197"/>
      <c r="AD1050" s="197">
        <f t="shared" si="373"/>
        <v>0</v>
      </c>
      <c r="AE1050" s="197">
        <f t="shared" si="374"/>
        <v>0</v>
      </c>
      <c r="AF1050" s="197" t="str">
        <f t="shared" si="375"/>
        <v/>
      </c>
      <c r="AG1050" s="194"/>
      <c r="AH1050" s="194"/>
      <c r="AI1050" s="194"/>
      <c r="AJ1050" s="193"/>
      <c r="AK1050" s="199"/>
      <c r="AL1050" s="194"/>
      <c r="AM1050" s="115" t="e">
        <f t="shared" si="376"/>
        <v>#VALUE!</v>
      </c>
      <c r="AO1050" s="11">
        <f t="shared" si="377"/>
        <v>0</v>
      </c>
      <c r="AP1050" s="11" t="e">
        <f t="shared" si="378"/>
        <v>#N/A</v>
      </c>
      <c r="AQ1050" s="11" t="str">
        <f t="shared" si="379"/>
        <v/>
      </c>
      <c r="AS1050" s="202">
        <f t="shared" si="380"/>
        <v>0</v>
      </c>
      <c r="AT1050" s="11" t="str">
        <f t="shared" si="381"/>
        <v/>
      </c>
      <c r="AW1050" s="116"/>
      <c r="AX1050" s="115" t="e">
        <f t="shared" si="382"/>
        <v>#VALUE!</v>
      </c>
      <c r="AY1050" s="278" t="str">
        <f t="shared" si="383"/>
        <v/>
      </c>
      <c r="BC1050" s="115" t="str">
        <f>IF(E1050="","",_xlfn.XLOOKUP(E1050,'Summarized Plan'!A:A,'Summarized Plan'!K:K))</f>
        <v/>
      </c>
    </row>
    <row r="1051" spans="1:55" ht="14.4" customHeight="1">
      <c r="A1051" s="190" t="str">
        <f>IF(L1051="","",VLOOKUP(L1051,'Truck Utilization'!B$3:C$300,2,FALSE))</f>
        <v/>
      </c>
      <c r="B1051" s="191"/>
      <c r="C1051" s="192" t="str">
        <f>IF($B1051="","",VLOOKUP($B1051,'DSR Attendance'!$A$3:$E$273,5,FALSE))</f>
        <v/>
      </c>
      <c r="D1051" s="193"/>
      <c r="E1051" s="637"/>
      <c r="F1051" s="195"/>
      <c r="G1051" s="195"/>
      <c r="H1051" s="195"/>
      <c r="I1051" s="196" t="str">
        <f>IF(E1051="","",VLOOKUP(E1051,'Summarized Plan'!A:B,2,0))</f>
        <v/>
      </c>
      <c r="J1051" s="194"/>
      <c r="K1051" s="194" t="s">
        <v>378</v>
      </c>
      <c r="L1051" s="195"/>
      <c r="M1051" s="194" t="str">
        <f t="shared" si="365"/>
        <v/>
      </c>
      <c r="N1051" s="195" t="str">
        <f>IF(E1051="","",VLOOKUP(E1051,'Summarized Plan'!$A:$C,3,0))</f>
        <v/>
      </c>
      <c r="O1051" s="195" t="str">
        <f>IF(E1051="","",VLOOKUP(E1051,'Summarized Plan'!$A:$G,7,0))</f>
        <v/>
      </c>
      <c r="P1051" s="196"/>
      <c r="Q1051" s="198">
        <f t="shared" si="366"/>
        <v>0</v>
      </c>
      <c r="R1051" s="197" t="str">
        <f>IF($B1051="","",VLOOKUP($Q1051,'DSR Attendance'!$A$3:$D$179,4,FALSE))</f>
        <v/>
      </c>
      <c r="S1051" s="197"/>
      <c r="T1051" s="197">
        <f t="shared" si="367"/>
        <v>0</v>
      </c>
      <c r="U1051" s="197">
        <f t="shared" si="368"/>
        <v>0</v>
      </c>
      <c r="V1051" s="197" t="str">
        <f t="shared" si="369"/>
        <v/>
      </c>
      <c r="W1051" s="197"/>
      <c r="X1051" s="197" t="str">
        <f>_xlfn.IFNA(IF(L1051="","",VLOOKUP(L1051,'Truck Utilization'!B$3:D$147,3,FALSE)),"")</f>
        <v/>
      </c>
      <c r="Y1051" s="197" t="str">
        <f>IF(X1051="","",IF(E1051="","",VLOOKUP(E1051,'Summarized Plan'!$A:$E,5,0)))</f>
        <v/>
      </c>
      <c r="Z1051" s="197">
        <f t="shared" si="370"/>
        <v>0</v>
      </c>
      <c r="AA1051" s="197">
        <f t="shared" si="371"/>
        <v>0</v>
      </c>
      <c r="AB1051" s="197" t="str">
        <f t="shared" si="372"/>
        <v/>
      </c>
      <c r="AC1051" s="197"/>
      <c r="AD1051" s="197">
        <f t="shared" si="373"/>
        <v>0</v>
      </c>
      <c r="AE1051" s="197">
        <f t="shared" si="374"/>
        <v>0</v>
      </c>
      <c r="AF1051" s="197" t="str">
        <f t="shared" si="375"/>
        <v/>
      </c>
      <c r="AG1051" s="194"/>
      <c r="AH1051" s="194"/>
      <c r="AI1051" s="194"/>
      <c r="AJ1051" s="193"/>
      <c r="AK1051" s="199"/>
      <c r="AL1051" s="194"/>
      <c r="AM1051" s="115" t="e">
        <f t="shared" si="376"/>
        <v>#VALUE!</v>
      </c>
      <c r="AO1051" s="11">
        <f t="shared" si="377"/>
        <v>0</v>
      </c>
      <c r="AP1051" s="11" t="e">
        <f t="shared" si="378"/>
        <v>#N/A</v>
      </c>
      <c r="AQ1051" s="11" t="str">
        <f t="shared" si="379"/>
        <v/>
      </c>
      <c r="AS1051" s="202">
        <f t="shared" si="380"/>
        <v>0</v>
      </c>
      <c r="AT1051" s="11" t="str">
        <f t="shared" si="381"/>
        <v/>
      </c>
      <c r="AW1051" s="116"/>
      <c r="AX1051" s="115" t="e">
        <f t="shared" si="382"/>
        <v>#VALUE!</v>
      </c>
      <c r="AY1051" s="278" t="str">
        <f t="shared" si="383"/>
        <v/>
      </c>
      <c r="BC1051" s="115" t="str">
        <f>IF(E1051="","",_xlfn.XLOOKUP(E1051,'Summarized Plan'!A:A,'Summarized Plan'!K:K))</f>
        <v/>
      </c>
    </row>
    <row r="1052" spans="1:55" ht="14.4" customHeight="1">
      <c r="A1052" s="190" t="str">
        <f>IF(L1052="","",VLOOKUP(L1052,'Truck Utilization'!B$3:C$300,2,FALSE))</f>
        <v/>
      </c>
      <c r="B1052" s="191"/>
      <c r="C1052" s="192" t="str">
        <f>IF($B1052="","",VLOOKUP($B1052,'DSR Attendance'!$A$3:$E$273,5,FALSE))</f>
        <v/>
      </c>
      <c r="D1052" s="193"/>
      <c r="E1052" s="637"/>
      <c r="F1052" s="195"/>
      <c r="G1052" s="195"/>
      <c r="H1052" s="195"/>
      <c r="I1052" s="196" t="str">
        <f>IF(E1052="","",VLOOKUP(E1052,'Summarized Plan'!A:B,2,0))</f>
        <v/>
      </c>
      <c r="J1052" s="194"/>
      <c r="K1052" s="194" t="s">
        <v>378</v>
      </c>
      <c r="L1052" s="195"/>
      <c r="M1052" s="194" t="str">
        <f t="shared" si="365"/>
        <v/>
      </c>
      <c r="N1052" s="195" t="str">
        <f>IF(E1052="","",VLOOKUP(E1052,'Summarized Plan'!$A:$C,3,0))</f>
        <v/>
      </c>
      <c r="O1052" s="195" t="str">
        <f>IF(E1052="","",VLOOKUP(E1052,'Summarized Plan'!$A:$G,7,0))</f>
        <v/>
      </c>
      <c r="P1052" s="196"/>
      <c r="Q1052" s="198">
        <f t="shared" si="366"/>
        <v>0</v>
      </c>
      <c r="R1052" s="197" t="str">
        <f>IF($B1052="","",VLOOKUP($Q1052,'DSR Attendance'!$A$3:$D$179,4,FALSE))</f>
        <v/>
      </c>
      <c r="S1052" s="197"/>
      <c r="T1052" s="197">
        <f t="shared" si="367"/>
        <v>0</v>
      </c>
      <c r="U1052" s="197">
        <f t="shared" si="368"/>
        <v>0</v>
      </c>
      <c r="V1052" s="197" t="str">
        <f t="shared" si="369"/>
        <v/>
      </c>
      <c r="W1052" s="197"/>
      <c r="X1052" s="197" t="str">
        <f>_xlfn.IFNA(IF(L1052="","",VLOOKUP(L1052,'Truck Utilization'!B$3:D$147,3,FALSE)),"")</f>
        <v/>
      </c>
      <c r="Y1052" s="197" t="str">
        <f>IF(X1052="","",IF(E1052="","",VLOOKUP(E1052,'Summarized Plan'!$A:$E,5,0)))</f>
        <v/>
      </c>
      <c r="Z1052" s="197">
        <f t="shared" si="370"/>
        <v>0</v>
      </c>
      <c r="AA1052" s="197">
        <f t="shared" si="371"/>
        <v>0</v>
      </c>
      <c r="AB1052" s="197" t="str">
        <f t="shared" si="372"/>
        <v/>
      </c>
      <c r="AC1052" s="197"/>
      <c r="AD1052" s="197">
        <f t="shared" si="373"/>
        <v>0</v>
      </c>
      <c r="AE1052" s="197">
        <f t="shared" si="374"/>
        <v>0</v>
      </c>
      <c r="AF1052" s="197" t="str">
        <f t="shared" si="375"/>
        <v/>
      </c>
      <c r="AG1052" s="194"/>
      <c r="AH1052" s="194"/>
      <c r="AI1052" s="194"/>
      <c r="AJ1052" s="193"/>
      <c r="AK1052" s="199"/>
      <c r="AL1052" s="194"/>
      <c r="AM1052" s="115" t="e">
        <f t="shared" si="376"/>
        <v>#VALUE!</v>
      </c>
      <c r="AO1052" s="11">
        <f t="shared" si="377"/>
        <v>0</v>
      </c>
      <c r="AP1052" s="11" t="e">
        <f t="shared" si="378"/>
        <v>#N/A</v>
      </c>
      <c r="AQ1052" s="11" t="str">
        <f t="shared" si="379"/>
        <v/>
      </c>
      <c r="AS1052" s="202">
        <f t="shared" si="380"/>
        <v>0</v>
      </c>
      <c r="AT1052" s="11" t="str">
        <f t="shared" si="381"/>
        <v/>
      </c>
      <c r="AW1052" s="116"/>
      <c r="AX1052" s="115" t="e">
        <f t="shared" si="382"/>
        <v>#VALUE!</v>
      </c>
      <c r="AY1052" s="278" t="str">
        <f t="shared" si="383"/>
        <v/>
      </c>
      <c r="BC1052" s="115" t="str">
        <f>IF(E1052="","",_xlfn.XLOOKUP(E1052,'Summarized Plan'!A:A,'Summarized Plan'!K:K))</f>
        <v/>
      </c>
    </row>
    <row r="1053" spans="1:55" ht="14.4" customHeight="1">
      <c r="A1053" s="190" t="str">
        <f>IF(L1053="","",VLOOKUP(L1053,'Truck Utilization'!B$3:C$300,2,FALSE))</f>
        <v/>
      </c>
      <c r="B1053" s="191"/>
      <c r="C1053" s="192" t="str">
        <f>IF($B1053="","",VLOOKUP($B1053,'DSR Attendance'!$A$3:$E$273,5,FALSE))</f>
        <v/>
      </c>
      <c r="D1053" s="193"/>
      <c r="E1053" s="637"/>
      <c r="F1053" s="195"/>
      <c r="G1053" s="195"/>
      <c r="H1053" s="195"/>
      <c r="I1053" s="196" t="str">
        <f>IF(E1053="","",VLOOKUP(E1053,'Summarized Plan'!A:B,2,0))</f>
        <v/>
      </c>
      <c r="J1053" s="194"/>
      <c r="K1053" s="194" t="s">
        <v>378</v>
      </c>
      <c r="L1053" s="195"/>
      <c r="M1053" s="194" t="str">
        <f t="shared" si="365"/>
        <v/>
      </c>
      <c r="N1053" s="195" t="str">
        <f>IF(E1053="","",VLOOKUP(E1053,'Summarized Plan'!$A:$C,3,0))</f>
        <v/>
      </c>
      <c r="O1053" s="195" t="str">
        <f>IF(E1053="","",VLOOKUP(E1053,'Summarized Plan'!$A:$G,7,0))</f>
        <v/>
      </c>
      <c r="P1053" s="196"/>
      <c r="Q1053" s="198">
        <f t="shared" si="366"/>
        <v>0</v>
      </c>
      <c r="R1053" s="197" t="str">
        <f>IF($B1053="","",VLOOKUP($Q1053,'DSR Attendance'!$A$3:$D$179,4,FALSE))</f>
        <v/>
      </c>
      <c r="S1053" s="197"/>
      <c r="T1053" s="197">
        <f t="shared" si="367"/>
        <v>0</v>
      </c>
      <c r="U1053" s="197">
        <f t="shared" si="368"/>
        <v>0</v>
      </c>
      <c r="V1053" s="197" t="str">
        <f t="shared" si="369"/>
        <v/>
      </c>
      <c r="W1053" s="197"/>
      <c r="X1053" s="197" t="str">
        <f>_xlfn.IFNA(IF(L1053="","",VLOOKUP(L1053,'Truck Utilization'!B$3:D$147,3,FALSE)),"")</f>
        <v/>
      </c>
      <c r="Y1053" s="197" t="str">
        <f>IF(X1053="","",IF(E1053="","",VLOOKUP(E1053,'Summarized Plan'!$A:$E,5,0)))</f>
        <v/>
      </c>
      <c r="Z1053" s="197">
        <f t="shared" si="370"/>
        <v>0</v>
      </c>
      <c r="AA1053" s="197">
        <f t="shared" si="371"/>
        <v>0</v>
      </c>
      <c r="AB1053" s="197" t="str">
        <f t="shared" si="372"/>
        <v/>
      </c>
      <c r="AC1053" s="197"/>
      <c r="AD1053" s="197">
        <f t="shared" si="373"/>
        <v>0</v>
      </c>
      <c r="AE1053" s="197">
        <f t="shared" si="374"/>
        <v>0</v>
      </c>
      <c r="AF1053" s="197" t="str">
        <f t="shared" si="375"/>
        <v/>
      </c>
      <c r="AG1053" s="194"/>
      <c r="AH1053" s="194"/>
      <c r="AI1053" s="194"/>
      <c r="AJ1053" s="193"/>
      <c r="AK1053" s="199"/>
      <c r="AL1053" s="194"/>
      <c r="AM1053" s="115" t="e">
        <f t="shared" si="376"/>
        <v>#VALUE!</v>
      </c>
      <c r="AO1053" s="11">
        <f t="shared" si="377"/>
        <v>0</v>
      </c>
      <c r="AP1053" s="11" t="e">
        <f t="shared" si="378"/>
        <v>#N/A</v>
      </c>
      <c r="AQ1053" s="11" t="str">
        <f t="shared" si="379"/>
        <v/>
      </c>
      <c r="AS1053" s="202">
        <f t="shared" si="380"/>
        <v>0</v>
      </c>
      <c r="AT1053" s="11" t="str">
        <f t="shared" si="381"/>
        <v/>
      </c>
      <c r="AW1053" s="116"/>
      <c r="AX1053" s="115" t="e">
        <f t="shared" si="382"/>
        <v>#VALUE!</v>
      </c>
      <c r="AY1053" s="278" t="str">
        <f t="shared" si="383"/>
        <v/>
      </c>
      <c r="BC1053" s="115" t="str">
        <f>IF(E1053="","",_xlfn.XLOOKUP(E1053,'Summarized Plan'!A:A,'Summarized Plan'!K:K))</f>
        <v/>
      </c>
    </row>
    <row r="1054" spans="1:55" ht="14.4" customHeight="1">
      <c r="A1054" s="190" t="str">
        <f>IF(L1054="","",VLOOKUP(L1054,'Truck Utilization'!B$3:C$300,2,FALSE))</f>
        <v/>
      </c>
      <c r="B1054" s="191"/>
      <c r="C1054" s="192" t="str">
        <f>IF($B1054="","",VLOOKUP($B1054,'DSR Attendance'!$A$3:$E$273,5,FALSE))</f>
        <v/>
      </c>
      <c r="D1054" s="193"/>
      <c r="E1054" s="637"/>
      <c r="F1054" s="195"/>
      <c r="G1054" s="195"/>
      <c r="H1054" s="195"/>
      <c r="I1054" s="196" t="str">
        <f>IF(E1054="","",VLOOKUP(E1054,'Summarized Plan'!A:B,2,0))</f>
        <v/>
      </c>
      <c r="J1054" s="194"/>
      <c r="K1054" s="194" t="s">
        <v>378</v>
      </c>
      <c r="L1054" s="195"/>
      <c r="M1054" s="194" t="str">
        <f t="shared" si="365"/>
        <v/>
      </c>
      <c r="N1054" s="195" t="str">
        <f>IF(E1054="","",VLOOKUP(E1054,'Summarized Plan'!$A:$C,3,0))</f>
        <v/>
      </c>
      <c r="O1054" s="195" t="str">
        <f>IF(E1054="","",VLOOKUP(E1054,'Summarized Plan'!$A:$G,7,0))</f>
        <v/>
      </c>
      <c r="P1054" s="196"/>
      <c r="Q1054" s="198">
        <f t="shared" si="366"/>
        <v>0</v>
      </c>
      <c r="R1054" s="197" t="str">
        <f>IF($B1054="","",VLOOKUP($Q1054,'DSR Attendance'!$A$3:$D$179,4,FALSE))</f>
        <v/>
      </c>
      <c r="S1054" s="197"/>
      <c r="T1054" s="197">
        <f t="shared" si="367"/>
        <v>0</v>
      </c>
      <c r="U1054" s="197">
        <f t="shared" si="368"/>
        <v>0</v>
      </c>
      <c r="V1054" s="197" t="str">
        <f t="shared" si="369"/>
        <v/>
      </c>
      <c r="W1054" s="197"/>
      <c r="X1054" s="197" t="str">
        <f>_xlfn.IFNA(IF(L1054="","",VLOOKUP(L1054,'Truck Utilization'!B$3:D$147,3,FALSE)),"")</f>
        <v/>
      </c>
      <c r="Y1054" s="197" t="str">
        <f>IF(X1054="","",IF(E1054="","",VLOOKUP(E1054,'Summarized Plan'!$A:$E,5,0)))</f>
        <v/>
      </c>
      <c r="Z1054" s="197">
        <f t="shared" si="370"/>
        <v>0</v>
      </c>
      <c r="AA1054" s="197">
        <f t="shared" si="371"/>
        <v>0</v>
      </c>
      <c r="AB1054" s="197" t="str">
        <f t="shared" si="372"/>
        <v/>
      </c>
      <c r="AC1054" s="197"/>
      <c r="AD1054" s="197">
        <f t="shared" si="373"/>
        <v>0</v>
      </c>
      <c r="AE1054" s="197">
        <f t="shared" si="374"/>
        <v>0</v>
      </c>
      <c r="AF1054" s="197" t="str">
        <f t="shared" si="375"/>
        <v/>
      </c>
      <c r="AG1054" s="194"/>
      <c r="AH1054" s="194"/>
      <c r="AI1054" s="194"/>
      <c r="AJ1054" s="193"/>
      <c r="AK1054" s="199"/>
      <c r="AL1054" s="194"/>
      <c r="AM1054" s="115" t="e">
        <f t="shared" si="376"/>
        <v>#VALUE!</v>
      </c>
      <c r="AO1054" s="11">
        <f t="shared" si="377"/>
        <v>0</v>
      </c>
      <c r="AP1054" s="11" t="e">
        <f t="shared" si="378"/>
        <v>#N/A</v>
      </c>
      <c r="AQ1054" s="11" t="str">
        <f t="shared" si="379"/>
        <v/>
      </c>
      <c r="AS1054" s="202">
        <f t="shared" si="380"/>
        <v>0</v>
      </c>
      <c r="AT1054" s="11" t="str">
        <f t="shared" si="381"/>
        <v/>
      </c>
      <c r="AW1054" s="116"/>
      <c r="AX1054" s="115" t="e">
        <f t="shared" si="382"/>
        <v>#VALUE!</v>
      </c>
      <c r="AY1054" s="278" t="str">
        <f t="shared" si="383"/>
        <v/>
      </c>
      <c r="BC1054" s="115" t="str">
        <f>IF(E1054="","",_xlfn.XLOOKUP(E1054,'Summarized Plan'!A:A,'Summarized Plan'!K:K))</f>
        <v/>
      </c>
    </row>
    <row r="1055" spans="1:55" ht="14.4" customHeight="1">
      <c r="A1055" s="190" t="str">
        <f>IF(L1055="","",VLOOKUP(L1055,'Truck Utilization'!B$3:C$300,2,FALSE))</f>
        <v/>
      </c>
      <c r="B1055" s="191"/>
      <c r="C1055" s="192" t="str">
        <f>IF($B1055="","",VLOOKUP($B1055,'DSR Attendance'!$A$3:$E$273,5,FALSE))</f>
        <v/>
      </c>
      <c r="D1055" s="193"/>
      <c r="E1055" s="637"/>
      <c r="F1055" s="195"/>
      <c r="G1055" s="195"/>
      <c r="H1055" s="195"/>
      <c r="I1055" s="196" t="str">
        <f>IF(E1055="","",VLOOKUP(E1055,'Summarized Plan'!A:B,2,0))</f>
        <v/>
      </c>
      <c r="J1055" s="194"/>
      <c r="K1055" s="194" t="s">
        <v>378</v>
      </c>
      <c r="L1055" s="195"/>
      <c r="M1055" s="194" t="str">
        <f t="shared" si="365"/>
        <v/>
      </c>
      <c r="N1055" s="195" t="str">
        <f>IF(E1055="","",VLOOKUP(E1055,'Summarized Plan'!$A:$C,3,0))</f>
        <v/>
      </c>
      <c r="O1055" s="195" t="str">
        <f>IF(E1055="","",VLOOKUP(E1055,'Summarized Plan'!$A:$G,7,0))</f>
        <v/>
      </c>
      <c r="P1055" s="196"/>
      <c r="Q1055" s="198">
        <f t="shared" si="366"/>
        <v>0</v>
      </c>
      <c r="R1055" s="197" t="str">
        <f>IF($B1055="","",VLOOKUP($Q1055,'DSR Attendance'!$A$3:$D$179,4,FALSE))</f>
        <v/>
      </c>
      <c r="S1055" s="197"/>
      <c r="T1055" s="197">
        <f t="shared" si="367"/>
        <v>0</v>
      </c>
      <c r="U1055" s="197">
        <f t="shared" si="368"/>
        <v>0</v>
      </c>
      <c r="V1055" s="197" t="str">
        <f t="shared" si="369"/>
        <v/>
      </c>
      <c r="W1055" s="197"/>
      <c r="X1055" s="197" t="str">
        <f>_xlfn.IFNA(IF(L1055="","",VLOOKUP(L1055,'Truck Utilization'!B$3:D$147,3,FALSE)),"")</f>
        <v/>
      </c>
      <c r="Y1055" s="197" t="str">
        <f>IF(X1055="","",IF(E1055="","",VLOOKUP(E1055,'Summarized Plan'!$A:$E,5,0)))</f>
        <v/>
      </c>
      <c r="Z1055" s="197">
        <f t="shared" si="370"/>
        <v>0</v>
      </c>
      <c r="AA1055" s="197">
        <f t="shared" si="371"/>
        <v>0</v>
      </c>
      <c r="AB1055" s="197" t="str">
        <f t="shared" si="372"/>
        <v/>
      </c>
      <c r="AC1055" s="197"/>
      <c r="AD1055" s="197">
        <f t="shared" si="373"/>
        <v>0</v>
      </c>
      <c r="AE1055" s="197">
        <f t="shared" si="374"/>
        <v>0</v>
      </c>
      <c r="AF1055" s="197" t="str">
        <f t="shared" si="375"/>
        <v/>
      </c>
      <c r="AG1055" s="194"/>
      <c r="AH1055" s="194"/>
      <c r="AI1055" s="194"/>
      <c r="AJ1055" s="193"/>
      <c r="AK1055" s="199"/>
      <c r="AL1055" s="194"/>
      <c r="AM1055" s="115" t="e">
        <f t="shared" si="376"/>
        <v>#VALUE!</v>
      </c>
      <c r="AO1055" s="11">
        <f t="shared" si="377"/>
        <v>0</v>
      </c>
      <c r="AP1055" s="11" t="e">
        <f t="shared" si="378"/>
        <v>#N/A</v>
      </c>
      <c r="AQ1055" s="11" t="str">
        <f t="shared" si="379"/>
        <v/>
      </c>
      <c r="AS1055" s="202">
        <f t="shared" si="380"/>
        <v>0</v>
      </c>
      <c r="AT1055" s="11" t="str">
        <f t="shared" si="381"/>
        <v/>
      </c>
      <c r="AW1055" s="116"/>
      <c r="AX1055" s="115" t="e">
        <f t="shared" si="382"/>
        <v>#VALUE!</v>
      </c>
      <c r="AY1055" s="278" t="str">
        <f t="shared" si="383"/>
        <v/>
      </c>
      <c r="BC1055" s="115" t="str">
        <f>IF(E1055="","",_xlfn.XLOOKUP(E1055,'Summarized Plan'!A:A,'Summarized Plan'!K:K))</f>
        <v/>
      </c>
    </row>
    <row r="1056" spans="1:55" ht="14.4" customHeight="1">
      <c r="A1056" s="190" t="str">
        <f>IF(L1056="","",VLOOKUP(L1056,'Truck Utilization'!B$3:C$300,2,FALSE))</f>
        <v/>
      </c>
      <c r="B1056" s="191"/>
      <c r="C1056" s="192" t="str">
        <f>IF($B1056="","",VLOOKUP($B1056,'DSR Attendance'!$A$3:$E$273,5,FALSE))</f>
        <v/>
      </c>
      <c r="D1056" s="193"/>
      <c r="E1056" s="637"/>
      <c r="F1056" s="195"/>
      <c r="G1056" s="195"/>
      <c r="H1056" s="195"/>
      <c r="I1056" s="196" t="str">
        <f>IF(E1056="","",VLOOKUP(E1056,'Summarized Plan'!A:B,2,0))</f>
        <v/>
      </c>
      <c r="J1056" s="194"/>
      <c r="K1056" s="194" t="s">
        <v>378</v>
      </c>
      <c r="L1056" s="195"/>
      <c r="M1056" s="194" t="str">
        <f t="shared" si="365"/>
        <v/>
      </c>
      <c r="N1056" s="195" t="str">
        <f>IF(E1056="","",VLOOKUP(E1056,'Summarized Plan'!$A:$C,3,0))</f>
        <v/>
      </c>
      <c r="O1056" s="195" t="str">
        <f>IF(E1056="","",VLOOKUP(E1056,'Summarized Plan'!$A:$G,7,0))</f>
        <v/>
      </c>
      <c r="P1056" s="196"/>
      <c r="Q1056" s="198">
        <f t="shared" si="366"/>
        <v>0</v>
      </c>
      <c r="R1056" s="197" t="str">
        <f>IF($B1056="","",VLOOKUP($Q1056,'DSR Attendance'!$A$3:$D$179,4,FALSE))</f>
        <v/>
      </c>
      <c r="S1056" s="197"/>
      <c r="T1056" s="197">
        <f t="shared" si="367"/>
        <v>0</v>
      </c>
      <c r="U1056" s="197">
        <f t="shared" si="368"/>
        <v>0</v>
      </c>
      <c r="V1056" s="197" t="str">
        <f t="shared" si="369"/>
        <v/>
      </c>
      <c r="W1056" s="197"/>
      <c r="X1056" s="197" t="str">
        <f>_xlfn.IFNA(IF(L1056="","",VLOOKUP(L1056,'Truck Utilization'!B$3:D$147,3,FALSE)),"")</f>
        <v/>
      </c>
      <c r="Y1056" s="197" t="str">
        <f>IF(X1056="","",IF(E1056="","",VLOOKUP(E1056,'Summarized Plan'!$A:$E,5,0)))</f>
        <v/>
      </c>
      <c r="Z1056" s="197">
        <f t="shared" si="370"/>
        <v>0</v>
      </c>
      <c r="AA1056" s="197">
        <f t="shared" si="371"/>
        <v>0</v>
      </c>
      <c r="AB1056" s="197" t="str">
        <f t="shared" si="372"/>
        <v/>
      </c>
      <c r="AC1056" s="197"/>
      <c r="AD1056" s="197">
        <f t="shared" si="373"/>
        <v>0</v>
      </c>
      <c r="AE1056" s="197">
        <f t="shared" si="374"/>
        <v>0</v>
      </c>
      <c r="AF1056" s="197" t="str">
        <f t="shared" si="375"/>
        <v/>
      </c>
      <c r="AG1056" s="194"/>
      <c r="AH1056" s="194"/>
      <c r="AI1056" s="194"/>
      <c r="AJ1056" s="193"/>
      <c r="AK1056" s="199"/>
      <c r="AL1056" s="194"/>
      <c r="AM1056" s="115" t="e">
        <f t="shared" si="376"/>
        <v>#VALUE!</v>
      </c>
      <c r="AO1056" s="11">
        <f t="shared" si="377"/>
        <v>0</v>
      </c>
      <c r="AP1056" s="11" t="e">
        <f t="shared" si="378"/>
        <v>#N/A</v>
      </c>
      <c r="AQ1056" s="11" t="str">
        <f t="shared" si="379"/>
        <v/>
      </c>
      <c r="AS1056" s="202">
        <f t="shared" si="380"/>
        <v>0</v>
      </c>
      <c r="AT1056" s="11" t="str">
        <f t="shared" si="381"/>
        <v/>
      </c>
      <c r="AW1056" s="116"/>
      <c r="AX1056" s="115" t="e">
        <f t="shared" si="382"/>
        <v>#VALUE!</v>
      </c>
      <c r="AY1056" s="278" t="str">
        <f t="shared" si="383"/>
        <v/>
      </c>
      <c r="BC1056" s="115" t="str">
        <f>IF(E1056="","",_xlfn.XLOOKUP(E1056,'Summarized Plan'!A:A,'Summarized Plan'!K:K))</f>
        <v/>
      </c>
    </row>
    <row r="1057" spans="1:46">
      <c r="AO1057" s="11" t="s">
        <v>561</v>
      </c>
      <c r="AP1057" s="11" t="s">
        <v>561</v>
      </c>
      <c r="AQ1057" s="11" t="s">
        <v>561</v>
      </c>
      <c r="AR1057" s="11" t="s">
        <v>561</v>
      </c>
      <c r="AS1057" s="11" t="s">
        <v>561</v>
      </c>
      <c r="AT1057" s="11" t="s">
        <v>561</v>
      </c>
    </row>
    <row r="1058" spans="1:46">
      <c r="A1058" s="115" t="s">
        <v>562</v>
      </c>
    </row>
    <row r="1067" spans="1:46">
      <c r="F1067" s="11"/>
    </row>
  </sheetData>
  <autoFilter ref="A6:AU1058" xr:uid="{00000000-0001-0000-0200-000000000000}">
    <filterColumn colId="10" showButton="0"/>
    <filterColumn colId="25" showButton="0"/>
    <filterColumn colId="26" showButton="0"/>
    <filterColumn colId="27" showButton="0"/>
    <filterColumn colId="28" showButton="0"/>
    <filterColumn colId="29" showButton="0"/>
    <filterColumn colId="30" showButton="0"/>
  </autoFilter>
  <sortState xmlns:xlrd2="http://schemas.microsoft.com/office/spreadsheetml/2017/richdata2" ref="E194:E203">
    <sortCondition ref="E194:E203"/>
  </sortState>
  <mergeCells count="3">
    <mergeCell ref="C4:E4"/>
    <mergeCell ref="Z6:AF6"/>
    <mergeCell ref="K6:L6"/>
  </mergeCells>
  <phoneticPr fontId="180" type="noConversion"/>
  <conditionalFormatting sqref="B7:B1056">
    <cfRule type="duplicateValues" dxfId="886" priority="313"/>
  </conditionalFormatting>
  <conditionalFormatting sqref="B1057:B1048576 B1:B6">
    <cfRule type="duplicateValues" dxfId="885" priority="102731"/>
    <cfRule type="duplicateValues" dxfId="884" priority="231994"/>
  </conditionalFormatting>
  <conditionalFormatting sqref="B1057:B1048576">
    <cfRule type="duplicateValues" dxfId="883" priority="209112"/>
  </conditionalFormatting>
  <conditionalFormatting sqref="E7:E1056">
    <cfRule type="duplicateValues" dxfId="882" priority="303"/>
    <cfRule type="duplicateValues" dxfId="881" priority="306"/>
    <cfRule type="duplicateValues" dxfId="880" priority="307"/>
    <cfRule type="duplicateValues" dxfId="879" priority="308"/>
    <cfRule type="duplicateValues" dxfId="878" priority="309"/>
    <cfRule type="duplicateValues" dxfId="877" priority="310"/>
  </conditionalFormatting>
  <conditionalFormatting sqref="E1057:E1048576 E1:E6">
    <cfRule type="duplicateValues" dxfId="876" priority="3612"/>
  </conditionalFormatting>
  <conditionalFormatting sqref="E1057:E1048576 F1067 E1:E6">
    <cfRule type="duplicateValues" dxfId="875" priority="166195"/>
    <cfRule type="duplicateValues" dxfId="874" priority="284145"/>
  </conditionalFormatting>
  <conditionalFormatting sqref="E1057:E1048576 F1067">
    <cfRule type="duplicateValues" dxfId="873" priority="191392"/>
  </conditionalFormatting>
  <conditionalFormatting sqref="E7:I7">
    <cfRule type="expression" dxfId="872" priority="311">
      <formula>$XEU7&gt;=2</formula>
    </cfRule>
    <cfRule type="expression" dxfId="871" priority="312">
      <formula>$XEX7=1</formula>
    </cfRule>
  </conditionalFormatting>
  <conditionalFormatting sqref="E8:I1056">
    <cfRule type="expression" dxfId="870" priority="1">
      <formula>$XEU8&gt;=2</formula>
    </cfRule>
    <cfRule type="expression" dxfId="869" priority="2">
      <formula>$XEX8=1</formula>
    </cfRule>
  </conditionalFormatting>
  <conditionalFormatting sqref="J7:N1056">
    <cfRule type="expression" dxfId="868" priority="368">
      <formula>$XEU7&gt;=2</formula>
    </cfRule>
    <cfRule type="expression" dxfId="867" priority="369">
      <formula>$XEX7=1</formula>
    </cfRule>
  </conditionalFormatting>
  <conditionalFormatting sqref="L2">
    <cfRule type="duplicateValues" dxfId="866" priority="50740"/>
    <cfRule type="duplicateValues" dxfId="865" priority="50741"/>
    <cfRule type="duplicateValues" dxfId="864" priority="50742"/>
    <cfRule type="duplicateValues" dxfId="863" priority="50743"/>
    <cfRule type="duplicateValues" dxfId="862" priority="50744"/>
    <cfRule type="duplicateValues" dxfId="861" priority="50745"/>
    <cfRule type="duplicateValues" dxfId="860" priority="50746"/>
    <cfRule type="duplicateValues" dxfId="859" priority="50747"/>
    <cfRule type="duplicateValues" dxfId="858" priority="50748"/>
    <cfRule type="duplicateValues" dxfId="857" priority="50749"/>
    <cfRule type="duplicateValues" dxfId="856" priority="50750"/>
    <cfRule type="duplicateValues" dxfId="855" priority="50751"/>
    <cfRule type="duplicateValues" dxfId="854" priority="50752"/>
    <cfRule type="duplicateValues" dxfId="853" priority="50753"/>
    <cfRule type="duplicateValues" dxfId="852" priority="50754"/>
    <cfRule type="duplicateValues" dxfId="851" priority="50755"/>
    <cfRule type="duplicateValues" dxfId="850" priority="50756"/>
    <cfRule type="duplicateValues" dxfId="849" priority="50757"/>
    <cfRule type="duplicateValues" dxfId="848" priority="50758"/>
    <cfRule type="duplicateValues" dxfId="847" priority="50759"/>
    <cfRule type="duplicateValues" dxfId="846" priority="50760"/>
    <cfRule type="duplicateValues" dxfId="845" priority="50761"/>
    <cfRule type="duplicateValues" dxfId="844" priority="50762"/>
    <cfRule type="duplicateValues" dxfId="843" priority="50763"/>
    <cfRule type="duplicateValues" dxfId="842" priority="50764"/>
    <cfRule type="duplicateValues" dxfId="841" priority="50765"/>
    <cfRule type="expression" dxfId="840" priority="50766">
      <formula>$N2=1</formula>
    </cfRule>
    <cfRule type="duplicateValues" dxfId="839" priority="50767"/>
    <cfRule type="duplicateValues" dxfId="838" priority="50768"/>
    <cfRule type="duplicateValues" dxfId="837" priority="50769"/>
    <cfRule type="duplicateValues" dxfId="836" priority="50770"/>
    <cfRule type="duplicateValues" dxfId="835" priority="50771"/>
    <cfRule type="duplicateValues" dxfId="834" priority="50772"/>
    <cfRule type="duplicateValues" dxfId="833" priority="50773"/>
    <cfRule type="duplicateValues" dxfId="832" priority="50774"/>
    <cfRule type="duplicateValues" dxfId="831" priority="50775"/>
    <cfRule type="duplicateValues" dxfId="830" priority="50776"/>
    <cfRule type="duplicateValues" dxfId="829" priority="50777"/>
    <cfRule type="duplicateValues" dxfId="828" priority="50778"/>
    <cfRule type="duplicateValues" dxfId="827" priority="50779"/>
    <cfRule type="duplicateValues" dxfId="826" priority="50780"/>
    <cfRule type="duplicateValues" dxfId="825" priority="50781"/>
    <cfRule type="duplicateValues" dxfId="824" priority="50782"/>
    <cfRule type="duplicateValues" dxfId="823" priority="50783"/>
    <cfRule type="duplicateValues" dxfId="822" priority="50784"/>
    <cfRule type="duplicateValues" dxfId="821" priority="50785"/>
    <cfRule type="duplicateValues" dxfId="820" priority="50786"/>
    <cfRule type="duplicateValues" dxfId="819" priority="50787"/>
    <cfRule type="duplicateValues" dxfId="818" priority="50788"/>
    <cfRule type="duplicateValues" dxfId="817" priority="50789"/>
    <cfRule type="duplicateValues" dxfId="816" priority="50790"/>
    <cfRule type="duplicateValues" dxfId="815" priority="50791"/>
    <cfRule type="expression" dxfId="814" priority="50792">
      <formula>$N2=1</formula>
    </cfRule>
    <cfRule type="duplicateValues" dxfId="813" priority="50468"/>
    <cfRule type="duplicateValues" dxfId="812" priority="50469"/>
    <cfRule type="duplicateValues" dxfId="811" priority="50470"/>
    <cfRule type="duplicateValues" dxfId="810" priority="50471"/>
    <cfRule type="duplicateValues" dxfId="809" priority="50472"/>
    <cfRule type="duplicateValues" dxfId="808" priority="50473"/>
    <cfRule type="duplicateValues" dxfId="807" priority="50474"/>
    <cfRule type="duplicateValues" dxfId="806" priority="50475"/>
    <cfRule type="duplicateValues" dxfId="805" priority="50476"/>
    <cfRule type="duplicateValues" dxfId="804" priority="50477"/>
    <cfRule type="duplicateValues" dxfId="803" priority="50478"/>
    <cfRule type="duplicateValues" dxfId="802" priority="50479"/>
    <cfRule type="duplicateValues" dxfId="801" priority="50480"/>
    <cfRule type="duplicateValues" dxfId="800" priority="50481"/>
    <cfRule type="duplicateValues" dxfId="799" priority="50482"/>
    <cfRule type="duplicateValues" dxfId="798" priority="50483"/>
    <cfRule type="duplicateValues" dxfId="797" priority="50484"/>
    <cfRule type="duplicateValues" dxfId="796" priority="50485"/>
    <cfRule type="duplicateValues" dxfId="795" priority="50486"/>
    <cfRule type="duplicateValues" dxfId="794" priority="50487"/>
    <cfRule type="duplicateValues" dxfId="793" priority="50488"/>
    <cfRule type="duplicateValues" dxfId="792" priority="50489"/>
    <cfRule type="duplicateValues" dxfId="791" priority="50490"/>
    <cfRule type="duplicateValues" dxfId="790" priority="50491"/>
    <cfRule type="duplicateValues" dxfId="789" priority="50492"/>
    <cfRule type="duplicateValues" dxfId="788" priority="50493"/>
    <cfRule type="duplicateValues" dxfId="787" priority="50494"/>
    <cfRule type="expression" dxfId="786" priority="50495">
      <formula>$N2=1</formula>
    </cfRule>
    <cfRule type="duplicateValues" dxfId="785" priority="50496"/>
    <cfRule type="duplicateValues" dxfId="784" priority="50497"/>
    <cfRule type="duplicateValues" dxfId="783" priority="50498"/>
    <cfRule type="duplicateValues" dxfId="782" priority="50499"/>
    <cfRule type="duplicateValues" dxfId="781" priority="50500"/>
    <cfRule type="duplicateValues" dxfId="780" priority="50501"/>
    <cfRule type="duplicateValues" dxfId="779" priority="50502"/>
    <cfRule type="duplicateValues" dxfId="778" priority="50503"/>
    <cfRule type="duplicateValues" dxfId="777" priority="50504"/>
    <cfRule type="duplicateValues" dxfId="776" priority="50505"/>
    <cfRule type="duplicateValues" dxfId="775" priority="50506"/>
    <cfRule type="duplicateValues" dxfId="774" priority="50507"/>
    <cfRule type="duplicateValues" dxfId="773" priority="50508"/>
    <cfRule type="duplicateValues" dxfId="772" priority="50509"/>
    <cfRule type="duplicateValues" dxfId="771" priority="50510"/>
    <cfRule type="duplicateValues" dxfId="770" priority="50511"/>
    <cfRule type="duplicateValues" dxfId="769" priority="50512"/>
    <cfRule type="duplicateValues" dxfId="768" priority="50513"/>
    <cfRule type="duplicateValues" dxfId="767" priority="50514"/>
    <cfRule type="duplicateValues" dxfId="766" priority="50515"/>
    <cfRule type="duplicateValues" dxfId="765" priority="50516"/>
    <cfRule type="duplicateValues" dxfId="764" priority="50517"/>
    <cfRule type="duplicateValues" dxfId="763" priority="50518"/>
    <cfRule type="duplicateValues" dxfId="762" priority="50519"/>
    <cfRule type="duplicateValues" dxfId="761" priority="50520"/>
    <cfRule type="expression" dxfId="760" priority="50521">
      <formula>$N2=1</formula>
    </cfRule>
    <cfRule type="duplicateValues" dxfId="759" priority="50522"/>
    <cfRule type="duplicateValues" dxfId="758" priority="50523"/>
    <cfRule type="duplicateValues" dxfId="757" priority="50524"/>
    <cfRule type="duplicateValues" dxfId="756" priority="50525"/>
    <cfRule type="duplicateValues" dxfId="755" priority="50526"/>
    <cfRule type="duplicateValues" dxfId="754" priority="50527"/>
    <cfRule type="duplicateValues" dxfId="753" priority="50528"/>
    <cfRule type="duplicateValues" dxfId="752" priority="50529"/>
    <cfRule type="duplicateValues" dxfId="751" priority="50530"/>
    <cfRule type="duplicateValues" dxfId="750" priority="50531"/>
    <cfRule type="duplicateValues" dxfId="749" priority="50532"/>
    <cfRule type="duplicateValues" dxfId="748" priority="50533"/>
    <cfRule type="duplicateValues" dxfId="747" priority="50534"/>
    <cfRule type="duplicateValues" dxfId="746" priority="50535"/>
    <cfRule type="duplicateValues" dxfId="745" priority="50536"/>
    <cfRule type="duplicateValues" dxfId="744" priority="50537"/>
    <cfRule type="duplicateValues" dxfId="743" priority="50538"/>
    <cfRule type="duplicateValues" dxfId="742" priority="50539"/>
    <cfRule type="duplicateValues" dxfId="741" priority="50540"/>
    <cfRule type="duplicateValues" dxfId="740" priority="50541"/>
    <cfRule type="duplicateValues" dxfId="739" priority="50542"/>
    <cfRule type="duplicateValues" dxfId="738" priority="50543"/>
    <cfRule type="duplicateValues" dxfId="737" priority="50544"/>
    <cfRule type="duplicateValues" dxfId="736" priority="50545"/>
    <cfRule type="duplicateValues" dxfId="735" priority="50546"/>
    <cfRule type="duplicateValues" dxfId="734" priority="50547"/>
    <cfRule type="duplicateValues" dxfId="733" priority="50548"/>
    <cfRule type="expression" dxfId="732" priority="50549">
      <formula>$N2=1</formula>
    </cfRule>
    <cfRule type="duplicateValues" dxfId="731" priority="50550"/>
    <cfRule type="duplicateValues" dxfId="730" priority="50551"/>
    <cfRule type="duplicateValues" dxfId="729" priority="50552"/>
    <cfRule type="duplicateValues" dxfId="728" priority="50553"/>
    <cfRule type="duplicateValues" dxfId="727" priority="50554"/>
    <cfRule type="duplicateValues" dxfId="726" priority="50555"/>
    <cfRule type="duplicateValues" dxfId="725" priority="50556"/>
    <cfRule type="duplicateValues" dxfId="724" priority="50557"/>
    <cfRule type="duplicateValues" dxfId="723" priority="50558"/>
    <cfRule type="duplicateValues" dxfId="722" priority="50559"/>
    <cfRule type="duplicateValues" dxfId="721" priority="50560"/>
    <cfRule type="duplicateValues" dxfId="720" priority="50561"/>
    <cfRule type="duplicateValues" dxfId="719" priority="50562"/>
    <cfRule type="duplicateValues" dxfId="718" priority="50563"/>
    <cfRule type="duplicateValues" dxfId="717" priority="50564"/>
    <cfRule type="duplicateValues" dxfId="716" priority="50565"/>
    <cfRule type="duplicateValues" dxfId="715" priority="50566"/>
    <cfRule type="duplicateValues" dxfId="714" priority="50567"/>
    <cfRule type="duplicateValues" dxfId="713" priority="50568"/>
    <cfRule type="duplicateValues" dxfId="712" priority="50569"/>
    <cfRule type="duplicateValues" dxfId="711" priority="50570"/>
    <cfRule type="duplicateValues" dxfId="710" priority="50571"/>
    <cfRule type="duplicateValues" dxfId="709" priority="50572"/>
    <cfRule type="duplicateValues" dxfId="708" priority="50573"/>
    <cfRule type="duplicateValues" dxfId="707" priority="50574"/>
    <cfRule type="expression" dxfId="706" priority="50575">
      <formula>$N2=1</formula>
    </cfRule>
    <cfRule type="duplicateValues" dxfId="705" priority="50576"/>
    <cfRule type="duplicateValues" dxfId="704" priority="50577"/>
    <cfRule type="duplicateValues" dxfId="703" priority="50578"/>
    <cfRule type="duplicateValues" dxfId="702" priority="50579"/>
    <cfRule type="duplicateValues" dxfId="701" priority="50580"/>
    <cfRule type="duplicateValues" dxfId="700" priority="50581"/>
    <cfRule type="duplicateValues" dxfId="699" priority="50582"/>
    <cfRule type="duplicateValues" dxfId="698" priority="50583"/>
    <cfRule type="duplicateValues" dxfId="697" priority="50584"/>
    <cfRule type="duplicateValues" dxfId="696" priority="50585"/>
    <cfRule type="duplicateValues" dxfId="695" priority="50586"/>
    <cfRule type="duplicateValues" dxfId="694" priority="50587"/>
    <cfRule type="duplicateValues" dxfId="693" priority="50588"/>
    <cfRule type="duplicateValues" dxfId="692" priority="50589"/>
    <cfRule type="duplicateValues" dxfId="691" priority="50590"/>
    <cfRule type="duplicateValues" dxfId="690" priority="50591"/>
    <cfRule type="duplicateValues" dxfId="689" priority="50592"/>
    <cfRule type="duplicateValues" dxfId="688" priority="50593"/>
    <cfRule type="duplicateValues" dxfId="687" priority="50594"/>
    <cfRule type="duplicateValues" dxfId="686" priority="50595"/>
    <cfRule type="duplicateValues" dxfId="685" priority="50596"/>
    <cfRule type="duplicateValues" dxfId="684" priority="50597"/>
    <cfRule type="duplicateValues" dxfId="683" priority="50598"/>
    <cfRule type="duplicateValues" dxfId="682" priority="50599"/>
    <cfRule type="duplicateValues" dxfId="681" priority="50600"/>
    <cfRule type="duplicateValues" dxfId="680" priority="50601"/>
    <cfRule type="duplicateValues" dxfId="679" priority="50602"/>
    <cfRule type="duplicateValues" dxfId="678" priority="50603"/>
    <cfRule type="expression" dxfId="677" priority="50604">
      <formula>$N2=1</formula>
    </cfRule>
    <cfRule type="duplicateValues" dxfId="676" priority="50605"/>
    <cfRule type="duplicateValues" dxfId="675" priority="50606"/>
    <cfRule type="duplicateValues" dxfId="674" priority="50607"/>
    <cfRule type="duplicateValues" dxfId="673" priority="50608"/>
    <cfRule type="duplicateValues" dxfId="672" priority="50609"/>
    <cfRule type="duplicateValues" dxfId="671" priority="50610"/>
    <cfRule type="duplicateValues" dxfId="670" priority="50611"/>
    <cfRule type="duplicateValues" dxfId="669" priority="50612"/>
    <cfRule type="duplicateValues" dxfId="668" priority="50613"/>
    <cfRule type="duplicateValues" dxfId="667" priority="50614"/>
    <cfRule type="duplicateValues" dxfId="666" priority="50615"/>
    <cfRule type="duplicateValues" dxfId="665" priority="50616"/>
    <cfRule type="duplicateValues" dxfId="664" priority="50617"/>
    <cfRule type="duplicateValues" dxfId="663" priority="50618"/>
    <cfRule type="duplicateValues" dxfId="662" priority="50619"/>
    <cfRule type="duplicateValues" dxfId="661" priority="50620"/>
    <cfRule type="duplicateValues" dxfId="660" priority="50621"/>
    <cfRule type="duplicateValues" dxfId="659" priority="50622"/>
    <cfRule type="duplicateValues" dxfId="658" priority="50623"/>
    <cfRule type="duplicateValues" dxfId="657" priority="50624"/>
    <cfRule type="duplicateValues" dxfId="656" priority="50625"/>
    <cfRule type="duplicateValues" dxfId="655" priority="50626"/>
    <cfRule type="duplicateValues" dxfId="654" priority="50627"/>
    <cfRule type="duplicateValues" dxfId="653" priority="50628"/>
    <cfRule type="duplicateValues" dxfId="652" priority="50629"/>
    <cfRule type="expression" dxfId="651" priority="50630">
      <formula>$N2=1</formula>
    </cfRule>
    <cfRule type="duplicateValues" dxfId="650" priority="50631"/>
    <cfRule type="duplicateValues" dxfId="649" priority="50632"/>
    <cfRule type="duplicateValues" dxfId="648" priority="50633"/>
    <cfRule type="duplicateValues" dxfId="647" priority="50634"/>
    <cfRule type="duplicateValues" dxfId="646" priority="50635"/>
    <cfRule type="duplicateValues" dxfId="645" priority="50636"/>
    <cfRule type="duplicateValues" dxfId="644" priority="50637"/>
    <cfRule type="duplicateValues" dxfId="643" priority="50638"/>
    <cfRule type="duplicateValues" dxfId="642" priority="50639"/>
    <cfRule type="duplicateValues" dxfId="641" priority="50640"/>
    <cfRule type="duplicateValues" dxfId="640" priority="50641"/>
    <cfRule type="duplicateValues" dxfId="639" priority="50642"/>
    <cfRule type="duplicateValues" dxfId="638" priority="50643"/>
    <cfRule type="duplicateValues" dxfId="637" priority="50644"/>
    <cfRule type="duplicateValues" dxfId="636" priority="50645"/>
    <cfRule type="duplicateValues" dxfId="635" priority="50646"/>
    <cfRule type="duplicateValues" dxfId="634" priority="50647"/>
    <cfRule type="duplicateValues" dxfId="633" priority="50648"/>
    <cfRule type="duplicateValues" dxfId="632" priority="50649"/>
    <cfRule type="duplicateValues" dxfId="631" priority="50650"/>
    <cfRule type="duplicateValues" dxfId="630" priority="50651"/>
    <cfRule type="duplicateValues" dxfId="629" priority="50652"/>
    <cfRule type="duplicateValues" dxfId="628" priority="50653"/>
    <cfRule type="duplicateValues" dxfId="627" priority="50654"/>
    <cfRule type="duplicateValues" dxfId="626" priority="50655"/>
    <cfRule type="duplicateValues" dxfId="625" priority="50656"/>
    <cfRule type="duplicateValues" dxfId="624" priority="50657"/>
    <cfRule type="expression" dxfId="623" priority="50658">
      <formula>$N2=1</formula>
    </cfRule>
    <cfRule type="duplicateValues" dxfId="622" priority="50659"/>
    <cfRule type="duplicateValues" dxfId="621" priority="50660"/>
    <cfRule type="duplicateValues" dxfId="620" priority="50661"/>
    <cfRule type="duplicateValues" dxfId="619" priority="50662"/>
    <cfRule type="duplicateValues" dxfId="618" priority="50663"/>
    <cfRule type="duplicateValues" dxfId="617" priority="50664"/>
    <cfRule type="duplicateValues" dxfId="616" priority="50665"/>
    <cfRule type="duplicateValues" dxfId="615" priority="50666"/>
    <cfRule type="duplicateValues" dxfId="614" priority="50667"/>
    <cfRule type="duplicateValues" dxfId="613" priority="50668"/>
    <cfRule type="duplicateValues" dxfId="612" priority="50669"/>
    <cfRule type="duplicateValues" dxfId="611" priority="50670"/>
    <cfRule type="duplicateValues" dxfId="610" priority="50671"/>
    <cfRule type="duplicateValues" dxfId="609" priority="50672"/>
    <cfRule type="duplicateValues" dxfId="608" priority="50673"/>
    <cfRule type="duplicateValues" dxfId="607" priority="50674"/>
    <cfRule type="duplicateValues" dxfId="606" priority="50675"/>
    <cfRule type="duplicateValues" dxfId="605" priority="50676"/>
    <cfRule type="duplicateValues" dxfId="604" priority="50677"/>
    <cfRule type="duplicateValues" dxfId="603" priority="50678"/>
    <cfRule type="duplicateValues" dxfId="602" priority="50679"/>
    <cfRule type="duplicateValues" dxfId="601" priority="50680"/>
    <cfRule type="duplicateValues" dxfId="600" priority="50681"/>
    <cfRule type="duplicateValues" dxfId="599" priority="50682"/>
    <cfRule type="duplicateValues" dxfId="598" priority="50683"/>
    <cfRule type="expression" dxfId="597" priority="50684">
      <formula>$N2=1</formula>
    </cfRule>
    <cfRule type="duplicateValues" dxfId="596" priority="50685"/>
    <cfRule type="duplicateValues" dxfId="595" priority="50686"/>
    <cfRule type="duplicateValues" dxfId="594" priority="50687"/>
    <cfRule type="duplicateValues" dxfId="593" priority="50688"/>
    <cfRule type="duplicateValues" dxfId="592" priority="50689"/>
    <cfRule type="duplicateValues" dxfId="591" priority="50690"/>
    <cfRule type="duplicateValues" dxfId="590" priority="50691"/>
    <cfRule type="duplicateValues" dxfId="589" priority="50692"/>
    <cfRule type="duplicateValues" dxfId="588" priority="50693"/>
    <cfRule type="duplicateValues" dxfId="587" priority="50694"/>
    <cfRule type="duplicateValues" dxfId="586" priority="50695"/>
    <cfRule type="duplicateValues" dxfId="585" priority="50696"/>
    <cfRule type="duplicateValues" dxfId="584" priority="50697"/>
    <cfRule type="duplicateValues" dxfId="583" priority="50698"/>
    <cfRule type="duplicateValues" dxfId="582" priority="50699"/>
    <cfRule type="duplicateValues" dxfId="581" priority="50700"/>
    <cfRule type="duplicateValues" dxfId="580" priority="50701"/>
    <cfRule type="duplicateValues" dxfId="579" priority="50702"/>
    <cfRule type="duplicateValues" dxfId="578" priority="50703"/>
    <cfRule type="duplicateValues" dxfId="577" priority="50704"/>
    <cfRule type="duplicateValues" dxfId="576" priority="50705"/>
    <cfRule type="duplicateValues" dxfId="575" priority="50706"/>
    <cfRule type="duplicateValues" dxfId="574" priority="50707"/>
    <cfRule type="duplicateValues" dxfId="573" priority="50708"/>
    <cfRule type="duplicateValues" dxfId="572" priority="50709"/>
    <cfRule type="duplicateValues" dxfId="571" priority="50710"/>
    <cfRule type="duplicateValues" dxfId="570" priority="50711"/>
    <cfRule type="expression" dxfId="569" priority="50712">
      <formula>$N2=1</formula>
    </cfRule>
    <cfRule type="duplicateValues" dxfId="568" priority="50713"/>
    <cfRule type="duplicateValues" dxfId="567" priority="50714"/>
    <cfRule type="duplicateValues" dxfId="566" priority="50715"/>
    <cfRule type="duplicateValues" dxfId="565" priority="50716"/>
    <cfRule type="duplicateValues" dxfId="564" priority="50717"/>
    <cfRule type="duplicateValues" dxfId="563" priority="50718"/>
    <cfRule type="duplicateValues" dxfId="562" priority="50719"/>
    <cfRule type="duplicateValues" dxfId="561" priority="50720"/>
    <cfRule type="duplicateValues" dxfId="560" priority="50721"/>
    <cfRule type="duplicateValues" dxfId="559" priority="50722"/>
    <cfRule type="duplicateValues" dxfId="558" priority="50723"/>
    <cfRule type="duplicateValues" dxfId="557" priority="50724"/>
    <cfRule type="duplicateValues" dxfId="556" priority="50725"/>
    <cfRule type="duplicateValues" dxfId="555" priority="50726"/>
    <cfRule type="duplicateValues" dxfId="554" priority="50727"/>
    <cfRule type="duplicateValues" dxfId="553" priority="50728"/>
    <cfRule type="duplicateValues" dxfId="552" priority="50729"/>
    <cfRule type="duplicateValues" dxfId="551" priority="50730"/>
    <cfRule type="duplicateValues" dxfId="550" priority="50731"/>
    <cfRule type="duplicateValues" dxfId="549" priority="50732"/>
    <cfRule type="duplicateValues" dxfId="548" priority="50733"/>
    <cfRule type="duplicateValues" dxfId="547" priority="50734"/>
    <cfRule type="duplicateValues" dxfId="546" priority="50735"/>
    <cfRule type="duplicateValues" dxfId="545" priority="50736"/>
    <cfRule type="duplicateValues" dxfId="544" priority="50737"/>
    <cfRule type="expression" dxfId="543" priority="50738">
      <formula>$N2=1</formula>
    </cfRule>
    <cfRule type="duplicateValues" dxfId="542" priority="50739"/>
  </conditionalFormatting>
  <conditionalFormatting sqref="L7:L1056">
    <cfRule type="expression" dxfId="541" priority="346">
      <formula>$XEU7&gt;=2</formula>
    </cfRule>
    <cfRule type="expression" dxfId="540" priority="365">
      <formula>$XEX7=1</formula>
    </cfRule>
    <cfRule type="expression" dxfId="539" priority="314">
      <formula>$XEU7&gt;=2</formula>
    </cfRule>
    <cfRule type="expression" dxfId="538" priority="315">
      <formula>$XEX7=1</formula>
    </cfRule>
    <cfRule type="expression" dxfId="537" priority="316">
      <formula>$XEU7&gt;=2</formula>
    </cfRule>
    <cfRule type="expression" dxfId="536" priority="317">
      <formula>$XEX7=1</formula>
    </cfRule>
    <cfRule type="expression" dxfId="535" priority="318">
      <formula>$XEU7&gt;=2</formula>
    </cfRule>
    <cfRule type="expression" dxfId="534" priority="319">
      <formula>$XEX7=1</formula>
    </cfRule>
    <cfRule type="expression" dxfId="533" priority="320">
      <formula>$XEU7&gt;=2</formula>
    </cfRule>
    <cfRule type="expression" dxfId="532" priority="321">
      <formula>$XEX7=1</formula>
    </cfRule>
    <cfRule type="expression" dxfId="531" priority="322">
      <formula>$XEU7&gt;=2</formula>
    </cfRule>
    <cfRule type="expression" dxfId="530" priority="323">
      <formula>$XEX7=1</formula>
    </cfRule>
    <cfRule type="expression" dxfId="529" priority="324">
      <formula>$XEU7&gt;=2</formula>
    </cfRule>
    <cfRule type="expression" dxfId="528" priority="325">
      <formula>$XEX7=1</formula>
    </cfRule>
    <cfRule type="expression" dxfId="527" priority="326">
      <formula>$XEU7&gt;=2</formula>
    </cfRule>
    <cfRule type="expression" dxfId="526" priority="327">
      <formula>$XEX7=1</formula>
    </cfRule>
    <cfRule type="expression" dxfId="525" priority="328">
      <formula>$XEU7&gt;=2</formula>
    </cfRule>
    <cfRule type="expression" dxfId="524" priority="329">
      <formula>$XEX7=1</formula>
    </cfRule>
    <cfRule type="expression" dxfId="523" priority="330">
      <formula>$XEU7&gt;=2</formula>
    </cfRule>
    <cfRule type="expression" dxfId="522" priority="331">
      <formula>$XEX7=1</formula>
    </cfRule>
    <cfRule type="expression" dxfId="521" priority="332">
      <formula>$XEU7&gt;=2</formula>
    </cfRule>
    <cfRule type="expression" dxfId="520" priority="333">
      <formula>$XEX7=1</formula>
    </cfRule>
    <cfRule type="expression" dxfId="519" priority="334">
      <formula>$XEU7&gt;=2</formula>
    </cfRule>
    <cfRule type="expression" dxfId="518" priority="335">
      <formula>$XEX7=1</formula>
    </cfRule>
    <cfRule type="expression" dxfId="517" priority="336">
      <formula>$XEU7&gt;=2</formula>
    </cfRule>
    <cfRule type="expression" dxfId="516" priority="337">
      <formula>$XEX7=1</formula>
    </cfRule>
    <cfRule type="expression" dxfId="515" priority="338">
      <formula>$XEU7&gt;=2</formula>
    </cfRule>
    <cfRule type="expression" dxfId="514" priority="339">
      <formula>$XEX7=1</formula>
    </cfRule>
    <cfRule type="expression" dxfId="513" priority="340">
      <formula>$XEU7&gt;=2</formula>
    </cfRule>
    <cfRule type="expression" dxfId="512" priority="341">
      <formula>$XEX7=1</formula>
    </cfRule>
    <cfRule type="expression" dxfId="511" priority="342">
      <formula>$XEU7&gt;=2</formula>
    </cfRule>
    <cfRule type="expression" dxfId="510" priority="343">
      <formula>$XEX7=1</formula>
    </cfRule>
    <cfRule type="expression" dxfId="509" priority="344">
      <formula>$XEU7&gt;=2</formula>
    </cfRule>
    <cfRule type="expression" dxfId="508" priority="345">
      <formula>$XEX7=1</formula>
    </cfRule>
    <cfRule type="expression" dxfId="507" priority="366">
      <formula>$XEU7&gt;=2</formula>
    </cfRule>
    <cfRule type="expression" dxfId="506" priority="347">
      <formula>$XEX7=1</formula>
    </cfRule>
    <cfRule type="expression" dxfId="505" priority="348">
      <formula>$XEU7&gt;=2</formula>
    </cfRule>
    <cfRule type="expression" dxfId="504" priority="349">
      <formula>$XEX7=1</formula>
    </cfRule>
    <cfRule type="expression" dxfId="503" priority="350">
      <formula>$XEU7&gt;=2</formula>
    </cfRule>
    <cfRule type="expression" dxfId="502" priority="351">
      <formula>$XEX7=1</formula>
    </cfRule>
    <cfRule type="expression" dxfId="501" priority="352">
      <formula>$XEU7&gt;=2</formula>
    </cfRule>
    <cfRule type="expression" dxfId="500" priority="353">
      <formula>$XEX7=1</formula>
    </cfRule>
    <cfRule type="expression" dxfId="499" priority="354">
      <formula>$XEU7&gt;=2</formula>
    </cfRule>
    <cfRule type="expression" dxfId="498" priority="355">
      <formula>$XEX7=1</formula>
    </cfRule>
    <cfRule type="expression" dxfId="497" priority="356">
      <formula>$XEU7&gt;=2</formula>
    </cfRule>
    <cfRule type="expression" dxfId="496" priority="357">
      <formula>$XEX7=1</formula>
    </cfRule>
    <cfRule type="expression" dxfId="495" priority="358">
      <formula>$XEU7&gt;=2</formula>
    </cfRule>
    <cfRule type="expression" dxfId="494" priority="359">
      <formula>$XEX7=1</formula>
    </cfRule>
    <cfRule type="expression" dxfId="493" priority="360">
      <formula>$XEU7&gt;=2</formula>
    </cfRule>
    <cfRule type="expression" dxfId="492" priority="361">
      <formula>$XEX7=1</formula>
    </cfRule>
    <cfRule type="expression" dxfId="491" priority="362">
      <formula>$XEU7&gt;=2</formula>
    </cfRule>
    <cfRule type="expression" dxfId="490" priority="363">
      <formula>$XEX7=1</formula>
    </cfRule>
    <cfRule type="expression" dxfId="489" priority="364">
      <formula>$XEU7&gt;=2</formula>
    </cfRule>
    <cfRule type="expression" dxfId="488" priority="367">
      <formula>$XEX7=1</formula>
    </cfRule>
  </conditionalFormatting>
  <conditionalFormatting sqref="N2">
    <cfRule type="duplicateValues" dxfId="487" priority="50810"/>
    <cfRule type="duplicateValues" dxfId="486" priority="50795"/>
    <cfRule type="duplicateValues" dxfId="485" priority="50796"/>
    <cfRule type="duplicateValues" dxfId="484" priority="50797"/>
    <cfRule type="duplicateValues" dxfId="483" priority="50798"/>
    <cfRule type="duplicateValues" dxfId="482" priority="50799"/>
    <cfRule type="duplicateValues" dxfId="481" priority="50800"/>
    <cfRule type="duplicateValues" dxfId="480" priority="50801"/>
    <cfRule type="duplicateValues" dxfId="479" priority="50802"/>
    <cfRule type="duplicateValues" dxfId="478" priority="50803"/>
    <cfRule type="duplicateValues" dxfId="477" priority="50804"/>
    <cfRule type="duplicateValues" dxfId="476" priority="50805"/>
    <cfRule type="duplicateValues" dxfId="475" priority="50806"/>
    <cfRule type="duplicateValues" dxfId="474" priority="50807"/>
    <cfRule type="duplicateValues" dxfId="473" priority="50808"/>
    <cfRule type="duplicateValues" dxfId="472" priority="50809"/>
    <cfRule type="duplicateValues" dxfId="471" priority="50811"/>
    <cfRule type="duplicateValues" dxfId="470" priority="50812"/>
    <cfRule type="duplicateValues" dxfId="469" priority="50813"/>
    <cfRule type="duplicateValues" dxfId="468" priority="50814"/>
    <cfRule type="duplicateValues" dxfId="467" priority="50815"/>
    <cfRule type="duplicateValues" dxfId="466" priority="50816"/>
    <cfRule type="duplicateValues" dxfId="465" priority="50817"/>
    <cfRule type="duplicateValues" dxfId="464" priority="50818"/>
    <cfRule type="duplicateValues" dxfId="463" priority="50819"/>
    <cfRule type="duplicateValues" dxfId="462" priority="50820"/>
    <cfRule type="duplicateValues" dxfId="461" priority="50821"/>
    <cfRule type="expression" dxfId="460" priority="50822">
      <formula>$N2=1</formula>
    </cfRule>
    <cfRule type="duplicateValues" dxfId="459" priority="50823"/>
    <cfRule type="duplicateValues" dxfId="458" priority="50824"/>
    <cfRule type="duplicateValues" dxfId="457" priority="50825"/>
    <cfRule type="duplicateValues" dxfId="456" priority="50826"/>
    <cfRule type="duplicateValues" dxfId="455" priority="50827"/>
    <cfRule type="duplicateValues" dxfId="454" priority="50828"/>
    <cfRule type="duplicateValues" dxfId="453" priority="50829"/>
    <cfRule type="duplicateValues" dxfId="452" priority="50830"/>
    <cfRule type="duplicateValues" dxfId="451" priority="50831"/>
    <cfRule type="duplicateValues" dxfId="450" priority="50832"/>
    <cfRule type="duplicateValues" dxfId="449" priority="50833"/>
    <cfRule type="duplicateValues" dxfId="448" priority="50834"/>
    <cfRule type="duplicateValues" dxfId="447" priority="50835"/>
    <cfRule type="duplicateValues" dxfId="446" priority="50836"/>
    <cfRule type="duplicateValues" dxfId="445" priority="50837"/>
    <cfRule type="duplicateValues" dxfId="444" priority="50838"/>
    <cfRule type="duplicateValues" dxfId="443" priority="50839"/>
    <cfRule type="duplicateValues" dxfId="442" priority="50840"/>
    <cfRule type="duplicateValues" dxfId="441" priority="50841"/>
    <cfRule type="duplicateValues" dxfId="440" priority="50842"/>
    <cfRule type="duplicateValues" dxfId="439" priority="50843"/>
    <cfRule type="duplicateValues" dxfId="438" priority="50844"/>
    <cfRule type="duplicateValues" dxfId="437" priority="50845"/>
    <cfRule type="duplicateValues" dxfId="436" priority="50846"/>
    <cfRule type="duplicateValues" dxfId="435" priority="50847"/>
    <cfRule type="expression" dxfId="434" priority="50848">
      <formula>$N2=1</formula>
    </cfRule>
    <cfRule type="duplicateValues" dxfId="433" priority="50849"/>
    <cfRule type="duplicateValues" dxfId="432" priority="50850"/>
    <cfRule type="duplicateValues" dxfId="431" priority="50851"/>
    <cfRule type="duplicateValues" dxfId="430" priority="50852"/>
    <cfRule type="duplicateValues" dxfId="429" priority="50853"/>
    <cfRule type="duplicateValues" dxfId="428" priority="50854"/>
    <cfRule type="duplicateValues" dxfId="427" priority="50855"/>
    <cfRule type="duplicateValues" dxfId="426" priority="50856"/>
    <cfRule type="duplicateValues" dxfId="425" priority="50857"/>
    <cfRule type="duplicateValues" dxfId="424" priority="50858"/>
    <cfRule type="duplicateValues" dxfId="423" priority="50859"/>
    <cfRule type="duplicateValues" dxfId="422" priority="50860"/>
    <cfRule type="duplicateValues" dxfId="421" priority="50861"/>
    <cfRule type="duplicateValues" dxfId="420" priority="50862"/>
    <cfRule type="duplicateValues" dxfId="419" priority="50863"/>
    <cfRule type="duplicateValues" dxfId="418" priority="50865"/>
    <cfRule type="duplicateValues" dxfId="417" priority="50866"/>
    <cfRule type="duplicateValues" dxfId="416" priority="50867"/>
    <cfRule type="duplicateValues" dxfId="415" priority="50868"/>
    <cfRule type="duplicateValues" dxfId="414" priority="50869"/>
    <cfRule type="duplicateValues" dxfId="413" priority="50870"/>
    <cfRule type="duplicateValues" dxfId="412" priority="50871"/>
    <cfRule type="duplicateValues" dxfId="411" priority="50872"/>
    <cfRule type="duplicateValues" dxfId="410" priority="50873"/>
    <cfRule type="duplicateValues" dxfId="409" priority="50874"/>
    <cfRule type="duplicateValues" dxfId="408" priority="50875"/>
    <cfRule type="expression" dxfId="407" priority="50876">
      <formula>$N2=1</formula>
    </cfRule>
    <cfRule type="duplicateValues" dxfId="406" priority="50877"/>
    <cfRule type="duplicateValues" dxfId="405" priority="50878"/>
    <cfRule type="duplicateValues" dxfId="404" priority="50879"/>
    <cfRule type="duplicateValues" dxfId="403" priority="50880"/>
    <cfRule type="duplicateValues" dxfId="402" priority="50881"/>
    <cfRule type="duplicateValues" dxfId="401" priority="50882"/>
    <cfRule type="duplicateValues" dxfId="400" priority="50883"/>
    <cfRule type="duplicateValues" dxfId="399" priority="50884"/>
    <cfRule type="duplicateValues" dxfId="398" priority="50885"/>
    <cfRule type="duplicateValues" dxfId="397" priority="50886"/>
    <cfRule type="duplicateValues" dxfId="396" priority="50887"/>
    <cfRule type="duplicateValues" dxfId="395" priority="50888"/>
    <cfRule type="duplicateValues" dxfId="394" priority="50889"/>
    <cfRule type="duplicateValues" dxfId="393" priority="50890"/>
    <cfRule type="duplicateValues" dxfId="392" priority="50891"/>
    <cfRule type="duplicateValues" dxfId="391" priority="50892"/>
    <cfRule type="duplicateValues" dxfId="390" priority="50893"/>
    <cfRule type="duplicateValues" dxfId="389" priority="50894"/>
    <cfRule type="duplicateValues" dxfId="388" priority="50895"/>
    <cfRule type="duplicateValues" dxfId="387" priority="50896"/>
    <cfRule type="duplicateValues" dxfId="386" priority="50897"/>
    <cfRule type="duplicateValues" dxfId="385" priority="50898"/>
    <cfRule type="duplicateValues" dxfId="384" priority="50899"/>
    <cfRule type="duplicateValues" dxfId="383" priority="50900"/>
    <cfRule type="duplicateValues" dxfId="382" priority="50901"/>
    <cfRule type="expression" dxfId="381" priority="50902">
      <formula>$N2=1</formula>
    </cfRule>
    <cfRule type="duplicateValues" dxfId="380" priority="50903"/>
    <cfRule type="duplicateValues" dxfId="379" priority="50904"/>
    <cfRule type="duplicateValues" dxfId="378" priority="50905"/>
    <cfRule type="duplicateValues" dxfId="377" priority="50906"/>
    <cfRule type="duplicateValues" dxfId="376" priority="50907"/>
    <cfRule type="duplicateValues" dxfId="375" priority="50908"/>
    <cfRule type="duplicateValues" dxfId="374" priority="50909"/>
    <cfRule type="duplicateValues" dxfId="373" priority="50910"/>
    <cfRule type="duplicateValues" dxfId="372" priority="50911"/>
    <cfRule type="duplicateValues" dxfId="371" priority="50912"/>
    <cfRule type="duplicateValues" dxfId="370" priority="50913"/>
    <cfRule type="duplicateValues" dxfId="369" priority="50914"/>
    <cfRule type="duplicateValues" dxfId="368" priority="50915"/>
    <cfRule type="duplicateValues" dxfId="367" priority="50916"/>
    <cfRule type="duplicateValues" dxfId="366" priority="50917"/>
    <cfRule type="duplicateValues" dxfId="365" priority="50918"/>
    <cfRule type="duplicateValues" dxfId="364" priority="50919"/>
    <cfRule type="duplicateValues" dxfId="363" priority="50920"/>
    <cfRule type="duplicateValues" dxfId="362" priority="50921"/>
    <cfRule type="duplicateValues" dxfId="361" priority="50922"/>
    <cfRule type="duplicateValues" dxfId="360" priority="50923"/>
    <cfRule type="duplicateValues" dxfId="359" priority="50924"/>
    <cfRule type="duplicateValues" dxfId="358" priority="50925"/>
    <cfRule type="duplicateValues" dxfId="357" priority="50926"/>
    <cfRule type="duplicateValues" dxfId="356" priority="50927"/>
    <cfRule type="duplicateValues" dxfId="355" priority="50928"/>
    <cfRule type="duplicateValues" dxfId="354" priority="50929"/>
    <cfRule type="duplicateValues" dxfId="353" priority="50930"/>
    <cfRule type="expression" dxfId="352" priority="50931">
      <formula>$N2=1</formula>
    </cfRule>
    <cfRule type="duplicateValues" dxfId="351" priority="50932"/>
    <cfRule type="duplicateValues" dxfId="350" priority="50933"/>
    <cfRule type="duplicateValues" dxfId="349" priority="50934"/>
    <cfRule type="duplicateValues" dxfId="348" priority="50935"/>
    <cfRule type="duplicateValues" dxfId="347" priority="50936"/>
    <cfRule type="duplicateValues" dxfId="346" priority="50937"/>
    <cfRule type="duplicateValues" dxfId="345" priority="50938"/>
    <cfRule type="duplicateValues" dxfId="344" priority="50939"/>
    <cfRule type="duplicateValues" dxfId="343" priority="50940"/>
    <cfRule type="duplicateValues" dxfId="342" priority="50864"/>
    <cfRule type="duplicateValues" dxfId="341" priority="50942"/>
    <cfRule type="duplicateValues" dxfId="340" priority="50943"/>
    <cfRule type="duplicateValues" dxfId="339" priority="50944"/>
    <cfRule type="duplicateValues" dxfId="338" priority="50945"/>
    <cfRule type="duplicateValues" dxfId="337" priority="50946"/>
    <cfRule type="duplicateValues" dxfId="336" priority="50947"/>
    <cfRule type="duplicateValues" dxfId="335" priority="50948"/>
    <cfRule type="duplicateValues" dxfId="334" priority="50949"/>
    <cfRule type="duplicateValues" dxfId="333" priority="50950"/>
    <cfRule type="duplicateValues" dxfId="332" priority="50951"/>
    <cfRule type="duplicateValues" dxfId="331" priority="50952"/>
    <cfRule type="duplicateValues" dxfId="330" priority="50953"/>
    <cfRule type="duplicateValues" dxfId="329" priority="50954"/>
    <cfRule type="duplicateValues" dxfId="328" priority="50955"/>
    <cfRule type="duplicateValues" dxfId="327" priority="50956"/>
    <cfRule type="expression" dxfId="326" priority="50957">
      <formula>$N2=1</formula>
    </cfRule>
    <cfRule type="duplicateValues" dxfId="325" priority="50958"/>
    <cfRule type="duplicateValues" dxfId="324" priority="50959"/>
    <cfRule type="duplicateValues" dxfId="323" priority="50960"/>
    <cfRule type="duplicateValues" dxfId="322" priority="50961"/>
    <cfRule type="duplicateValues" dxfId="321" priority="50962"/>
    <cfRule type="duplicateValues" dxfId="320" priority="50963"/>
    <cfRule type="duplicateValues" dxfId="319" priority="50964"/>
    <cfRule type="duplicateValues" dxfId="318" priority="50965"/>
    <cfRule type="duplicateValues" dxfId="317" priority="50966"/>
    <cfRule type="duplicateValues" dxfId="316" priority="50967"/>
    <cfRule type="duplicateValues" dxfId="315" priority="50968"/>
    <cfRule type="duplicateValues" dxfId="314" priority="50969"/>
    <cfRule type="duplicateValues" dxfId="313" priority="50970"/>
    <cfRule type="duplicateValues" dxfId="312" priority="50971"/>
    <cfRule type="duplicateValues" dxfId="311" priority="50972"/>
    <cfRule type="duplicateValues" dxfId="310" priority="50973"/>
    <cfRule type="duplicateValues" dxfId="309" priority="50974"/>
    <cfRule type="duplicateValues" dxfId="308" priority="50975"/>
    <cfRule type="duplicateValues" dxfId="307" priority="50976"/>
    <cfRule type="duplicateValues" dxfId="306" priority="50977"/>
    <cfRule type="duplicateValues" dxfId="305" priority="50978"/>
    <cfRule type="duplicateValues" dxfId="304" priority="50979"/>
    <cfRule type="duplicateValues" dxfId="303" priority="50980"/>
    <cfRule type="duplicateValues" dxfId="302" priority="50981"/>
    <cfRule type="duplicateValues" dxfId="301" priority="50982"/>
    <cfRule type="duplicateValues" dxfId="300" priority="50983"/>
    <cfRule type="duplicateValues" dxfId="299" priority="50984"/>
    <cfRule type="expression" dxfId="298" priority="50985">
      <formula>$N2=1</formula>
    </cfRule>
    <cfRule type="duplicateValues" dxfId="297" priority="50986"/>
    <cfRule type="duplicateValues" dxfId="296" priority="50987"/>
    <cfRule type="duplicateValues" dxfId="295" priority="50988"/>
    <cfRule type="duplicateValues" dxfId="294" priority="50989"/>
    <cfRule type="duplicateValues" dxfId="293" priority="50990"/>
    <cfRule type="duplicateValues" dxfId="292" priority="50991"/>
    <cfRule type="duplicateValues" dxfId="291" priority="50992"/>
    <cfRule type="duplicateValues" dxfId="290" priority="50993"/>
    <cfRule type="duplicateValues" dxfId="289" priority="50994"/>
    <cfRule type="duplicateValues" dxfId="288" priority="50995"/>
    <cfRule type="duplicateValues" dxfId="287" priority="50996"/>
    <cfRule type="duplicateValues" dxfId="286" priority="50997"/>
    <cfRule type="duplicateValues" dxfId="285" priority="50998"/>
    <cfRule type="duplicateValues" dxfId="284" priority="50999"/>
    <cfRule type="duplicateValues" dxfId="283" priority="51000"/>
    <cfRule type="duplicateValues" dxfId="282" priority="51001"/>
    <cfRule type="duplicateValues" dxfId="281" priority="51002"/>
    <cfRule type="duplicateValues" dxfId="280" priority="51003"/>
    <cfRule type="duplicateValues" dxfId="279" priority="51004"/>
    <cfRule type="duplicateValues" dxfId="278" priority="51005"/>
    <cfRule type="duplicateValues" dxfId="277" priority="51006"/>
    <cfRule type="duplicateValues" dxfId="276" priority="51007"/>
    <cfRule type="duplicateValues" dxfId="275" priority="51008"/>
    <cfRule type="duplicateValues" dxfId="274" priority="51009"/>
    <cfRule type="duplicateValues" dxfId="273" priority="51010"/>
    <cfRule type="expression" dxfId="272" priority="51011">
      <formula>$N2=1</formula>
    </cfRule>
    <cfRule type="duplicateValues" dxfId="271" priority="50941"/>
  </conditionalFormatting>
  <conditionalFormatting sqref="O7:P1056">
    <cfRule type="expression" dxfId="270" priority="297">
      <formula>$XEU7&gt;=2</formula>
    </cfRule>
    <cfRule type="expression" dxfId="269" priority="298">
      <formula>$XEX7=1</formula>
    </cfRule>
  </conditionalFormatting>
  <conditionalFormatting sqref="AI7:AI1056">
    <cfRule type="duplicateValues" dxfId="268" priority="1615"/>
  </conditionalFormatting>
  <conditionalFormatting sqref="AI1057:AI1048576 AI1:AI6">
    <cfRule type="duplicateValues" dxfId="267" priority="240325"/>
  </conditionalFormatting>
  <conditionalFormatting sqref="AL1:AL6 AL1057:AL1048576">
    <cfRule type="duplicateValues" dxfId="266" priority="16598"/>
  </conditionalFormatting>
  <conditionalFormatting sqref="AL7:AL1056">
    <cfRule type="duplicateValues" dxfId="265" priority="1218"/>
  </conditionalFormatting>
  <pageMargins left="1.0899999999999999" right="0.7" top="0.75" bottom="0.75" header="0.3" footer="0.3"/>
  <pageSetup scale="92" orientation="portrait" horizontalDpi="4294967295" verticalDpi="4294967295" r:id="rId1"/>
  <headerFooter>
    <oddFooter>&amp;C_x000D_&amp;1#&amp;"Calibri"&amp;10&amp;K000000 Classification -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5"/>
  <dimension ref="A1:M358"/>
  <sheetViews>
    <sheetView workbookViewId="0">
      <pane ySplit="1" topLeftCell="A40" activePane="bottomLeft" state="frozen"/>
      <selection activeCell="B85" sqref="B85"/>
      <selection pane="bottomLeft" activeCell="C57" sqref="C57"/>
    </sheetView>
  </sheetViews>
  <sheetFormatPr defaultRowHeight="14.4"/>
  <cols>
    <col min="1" max="1" width="41.44140625" bestFit="1" customWidth="1"/>
    <col min="2" max="2" width="21.88671875" bestFit="1" customWidth="1"/>
    <col min="3" max="3" width="16.88671875" style="43" customWidth="1"/>
    <col min="4" max="4" width="20.6640625" bestFit="1" customWidth="1"/>
    <col min="5" max="5" width="35.44140625" bestFit="1" customWidth="1"/>
    <col min="6" max="6" width="19.33203125" customWidth="1"/>
    <col min="7" max="7" width="19" bestFit="1" customWidth="1"/>
    <col min="8" max="8" width="14.33203125" customWidth="1"/>
    <col min="10" max="10" width="16.44140625" customWidth="1"/>
    <col min="11" max="11" width="38.88671875" bestFit="1" customWidth="1"/>
    <col min="12" max="12" width="10.6640625" style="249" bestFit="1" customWidth="1"/>
    <col min="13" max="13" width="12" style="249" customWidth="1"/>
  </cols>
  <sheetData>
    <row r="1" spans="1:5">
      <c r="A1" t="s">
        <v>815</v>
      </c>
      <c r="B1" t="s">
        <v>816</v>
      </c>
      <c r="C1" s="43" t="s">
        <v>48</v>
      </c>
      <c r="D1" t="s">
        <v>817</v>
      </c>
      <c r="E1" t="s">
        <v>818</v>
      </c>
    </row>
    <row r="2" spans="1:5">
      <c r="A2" t="s">
        <v>585</v>
      </c>
      <c r="B2" t="s">
        <v>1496</v>
      </c>
      <c r="C2" s="43" t="s">
        <v>9</v>
      </c>
      <c r="D2" t="s">
        <v>1497</v>
      </c>
    </row>
    <row r="3" spans="1:5">
      <c r="A3" t="s">
        <v>575</v>
      </c>
      <c r="B3" t="s">
        <v>1496</v>
      </c>
      <c r="C3" s="43" t="s">
        <v>9</v>
      </c>
      <c r="D3" t="s">
        <v>1497</v>
      </c>
    </row>
    <row r="4" spans="1:5">
      <c r="A4" t="s">
        <v>572</v>
      </c>
      <c r="B4" t="s">
        <v>1496</v>
      </c>
      <c r="C4" s="43" t="s">
        <v>9</v>
      </c>
      <c r="D4" t="s">
        <v>1497</v>
      </c>
    </row>
    <row r="5" spans="1:5">
      <c r="A5" t="s">
        <v>595</v>
      </c>
      <c r="B5" t="s">
        <v>819</v>
      </c>
      <c r="C5" s="43" t="s">
        <v>200</v>
      </c>
      <c r="D5" t="s">
        <v>1491</v>
      </c>
      <c r="E5" t="s">
        <v>821</v>
      </c>
    </row>
    <row r="6" spans="1:5">
      <c r="A6" t="s">
        <v>822</v>
      </c>
      <c r="B6" t="s">
        <v>819</v>
      </c>
      <c r="C6" s="43" t="s">
        <v>200</v>
      </c>
      <c r="D6" t="s">
        <v>820</v>
      </c>
      <c r="E6" t="s">
        <v>821</v>
      </c>
    </row>
    <row r="7" spans="1:5">
      <c r="A7" t="s">
        <v>1224</v>
      </c>
      <c r="B7" t="s">
        <v>1225</v>
      </c>
      <c r="C7" s="43" t="s">
        <v>197</v>
      </c>
      <c r="D7" t="s">
        <v>1226</v>
      </c>
      <c r="E7" t="s">
        <v>1227</v>
      </c>
    </row>
    <row r="8" spans="1:5">
      <c r="A8" t="s">
        <v>1228</v>
      </c>
      <c r="B8" t="s">
        <v>819</v>
      </c>
      <c r="C8" s="43" t="s">
        <v>200</v>
      </c>
      <c r="D8" t="s">
        <v>1491</v>
      </c>
      <c r="E8" t="s">
        <v>1357</v>
      </c>
    </row>
    <row r="9" spans="1:5">
      <c r="A9" t="s">
        <v>1230</v>
      </c>
      <c r="B9" t="s">
        <v>819</v>
      </c>
      <c r="C9" s="43" t="s">
        <v>200</v>
      </c>
      <c r="D9" t="s">
        <v>1491</v>
      </c>
      <c r="E9" t="s">
        <v>1357</v>
      </c>
    </row>
    <row r="10" spans="1:5">
      <c r="A10" t="s">
        <v>1231</v>
      </c>
      <c r="B10" t="s">
        <v>819</v>
      </c>
      <c r="C10" s="43" t="s">
        <v>200</v>
      </c>
      <c r="D10" t="s">
        <v>1491</v>
      </c>
      <c r="E10" t="s">
        <v>1357</v>
      </c>
    </row>
    <row r="11" spans="1:5">
      <c r="A11" t="s">
        <v>823</v>
      </c>
      <c r="B11" t="s">
        <v>1232</v>
      </c>
      <c r="C11" s="43" t="s">
        <v>196</v>
      </c>
      <c r="D11" t="s">
        <v>1233</v>
      </c>
      <c r="E11" t="s">
        <v>1234</v>
      </c>
    </row>
    <row r="12" spans="1:5">
      <c r="A12" t="s">
        <v>1235</v>
      </c>
      <c r="B12" t="s">
        <v>1498</v>
      </c>
      <c r="C12" s="43" t="s">
        <v>1222</v>
      </c>
      <c r="D12" t="s">
        <v>820</v>
      </c>
      <c r="E12" t="s">
        <v>1236</v>
      </c>
    </row>
    <row r="13" spans="1:5">
      <c r="A13" t="s">
        <v>1237</v>
      </c>
      <c r="B13" t="s">
        <v>1498</v>
      </c>
      <c r="C13" s="43" t="s">
        <v>1222</v>
      </c>
      <c r="D13" t="s">
        <v>820</v>
      </c>
      <c r="E13" t="s">
        <v>1236</v>
      </c>
    </row>
    <row r="14" spans="1:5">
      <c r="A14" t="s">
        <v>824</v>
      </c>
      <c r="B14" t="s">
        <v>1498</v>
      </c>
      <c r="C14" s="43" t="s">
        <v>1222</v>
      </c>
      <c r="D14" t="s">
        <v>820</v>
      </c>
      <c r="E14" t="s">
        <v>1236</v>
      </c>
    </row>
    <row r="15" spans="1:5">
      <c r="A15" t="s">
        <v>1239</v>
      </c>
      <c r="B15" t="s">
        <v>1498</v>
      </c>
      <c r="C15" s="43" t="s">
        <v>1222</v>
      </c>
      <c r="D15" t="s">
        <v>820</v>
      </c>
      <c r="E15" t="s">
        <v>1236</v>
      </c>
    </row>
    <row r="16" spans="1:5">
      <c r="A16" t="s">
        <v>1240</v>
      </c>
      <c r="B16" t="s">
        <v>1498</v>
      </c>
      <c r="C16" s="43" t="s">
        <v>1222</v>
      </c>
      <c r="D16" t="s">
        <v>820</v>
      </c>
      <c r="E16" t="s">
        <v>1236</v>
      </c>
    </row>
    <row r="17" spans="1:5">
      <c r="A17" t="s">
        <v>1241</v>
      </c>
      <c r="B17" t="s">
        <v>1498</v>
      </c>
      <c r="C17" s="43" t="s">
        <v>1222</v>
      </c>
      <c r="D17" t="s">
        <v>820</v>
      </c>
      <c r="E17" t="s">
        <v>1236</v>
      </c>
    </row>
    <row r="18" spans="1:5">
      <c r="A18" t="s">
        <v>1242</v>
      </c>
      <c r="B18" t="s">
        <v>1498</v>
      </c>
      <c r="C18" s="43" t="s">
        <v>1222</v>
      </c>
      <c r="D18" t="s">
        <v>820</v>
      </c>
      <c r="E18" t="s">
        <v>1236</v>
      </c>
    </row>
    <row r="19" spans="1:5">
      <c r="A19" t="s">
        <v>1243</v>
      </c>
      <c r="B19" t="s">
        <v>1498</v>
      </c>
      <c r="C19" s="43" t="s">
        <v>1222</v>
      </c>
      <c r="D19" t="s">
        <v>820</v>
      </c>
      <c r="E19" t="s">
        <v>1236</v>
      </c>
    </row>
    <row r="20" spans="1:5">
      <c r="A20" t="s">
        <v>825</v>
      </c>
      <c r="B20" t="s">
        <v>1498</v>
      </c>
      <c r="C20" s="43" t="s">
        <v>1222</v>
      </c>
      <c r="D20" t="s">
        <v>820</v>
      </c>
      <c r="E20" t="s">
        <v>1236</v>
      </c>
    </row>
    <row r="21" spans="1:5">
      <c r="A21" t="s">
        <v>1244</v>
      </c>
      <c r="B21" t="s">
        <v>1498</v>
      </c>
      <c r="C21" s="43" t="s">
        <v>1221</v>
      </c>
      <c r="D21" t="s">
        <v>820</v>
      </c>
      <c r="E21" t="s">
        <v>1236</v>
      </c>
    </row>
    <row r="22" spans="1:5">
      <c r="A22" t="s">
        <v>1245</v>
      </c>
      <c r="B22" t="s">
        <v>1498</v>
      </c>
      <c r="C22" s="43" t="s">
        <v>1222</v>
      </c>
      <c r="D22" t="s">
        <v>820</v>
      </c>
      <c r="E22" t="s">
        <v>1236</v>
      </c>
    </row>
    <row r="23" spans="1:5">
      <c r="A23" t="s">
        <v>1246</v>
      </c>
      <c r="B23" t="s">
        <v>1498</v>
      </c>
      <c r="C23" s="43" t="s">
        <v>1222</v>
      </c>
      <c r="D23" t="s">
        <v>820</v>
      </c>
      <c r="E23" t="s">
        <v>1236</v>
      </c>
    </row>
    <row r="24" spans="1:5">
      <c r="A24" t="s">
        <v>593</v>
      </c>
      <c r="B24" t="s">
        <v>1498</v>
      </c>
      <c r="C24" s="43" t="s">
        <v>1222</v>
      </c>
      <c r="D24" t="s">
        <v>820</v>
      </c>
      <c r="E24" t="s">
        <v>1236</v>
      </c>
    </row>
    <row r="25" spans="1:5">
      <c r="A25" t="s">
        <v>1247</v>
      </c>
      <c r="B25" t="s">
        <v>1498</v>
      </c>
      <c r="C25" s="43" t="s">
        <v>1222</v>
      </c>
      <c r="D25" t="s">
        <v>820</v>
      </c>
      <c r="E25" t="s">
        <v>1236</v>
      </c>
    </row>
    <row r="26" spans="1:5">
      <c r="A26" t="s">
        <v>1248</v>
      </c>
      <c r="B26" t="s">
        <v>1498</v>
      </c>
      <c r="C26" s="43" t="s">
        <v>1222</v>
      </c>
      <c r="D26" t="s">
        <v>820</v>
      </c>
      <c r="E26" t="s">
        <v>1236</v>
      </c>
    </row>
    <row r="27" spans="1:5">
      <c r="A27" t="s">
        <v>1249</v>
      </c>
      <c r="B27" t="s">
        <v>1498</v>
      </c>
      <c r="C27" s="43" t="s">
        <v>1222</v>
      </c>
      <c r="D27" t="s">
        <v>820</v>
      </c>
      <c r="E27" t="s">
        <v>1236</v>
      </c>
    </row>
    <row r="28" spans="1:5">
      <c r="A28" t="s">
        <v>1250</v>
      </c>
      <c r="B28" t="s">
        <v>1232</v>
      </c>
      <c r="C28" s="43" t="s">
        <v>196</v>
      </c>
      <c r="D28" t="s">
        <v>1233</v>
      </c>
      <c r="E28" t="s">
        <v>1234</v>
      </c>
    </row>
    <row r="29" spans="1:5">
      <c r="A29" t="s">
        <v>1251</v>
      </c>
      <c r="B29" t="s">
        <v>1498</v>
      </c>
      <c r="C29" s="43" t="s">
        <v>1222</v>
      </c>
      <c r="D29" t="s">
        <v>820</v>
      </c>
      <c r="E29" t="s">
        <v>1236</v>
      </c>
    </row>
    <row r="30" spans="1:5">
      <c r="A30" t="s">
        <v>1252</v>
      </c>
      <c r="B30" t="s">
        <v>1225</v>
      </c>
      <c r="C30" s="43" t="s">
        <v>197</v>
      </c>
      <c r="D30" t="s">
        <v>1226</v>
      </c>
      <c r="E30" t="s">
        <v>1253</v>
      </c>
    </row>
    <row r="31" spans="1:5">
      <c r="A31" t="s">
        <v>1254</v>
      </c>
      <c r="B31" t="s">
        <v>1225</v>
      </c>
      <c r="C31" s="43" t="s">
        <v>197</v>
      </c>
      <c r="D31" t="s">
        <v>1226</v>
      </c>
      <c r="E31" t="s">
        <v>1253</v>
      </c>
    </row>
    <row r="32" spans="1:5">
      <c r="A32" t="s">
        <v>1255</v>
      </c>
      <c r="B32" t="s">
        <v>1225</v>
      </c>
      <c r="C32" s="43" t="s">
        <v>197</v>
      </c>
      <c r="D32" t="s">
        <v>1226</v>
      </c>
      <c r="E32" t="s">
        <v>1253</v>
      </c>
    </row>
    <row r="33" spans="1:5">
      <c r="A33" t="s">
        <v>1256</v>
      </c>
      <c r="B33" t="s">
        <v>1225</v>
      </c>
      <c r="C33" s="43" t="s">
        <v>197</v>
      </c>
      <c r="D33" t="s">
        <v>1226</v>
      </c>
      <c r="E33" t="s">
        <v>1253</v>
      </c>
    </row>
    <row r="34" spans="1:5">
      <c r="A34" t="s">
        <v>826</v>
      </c>
      <c r="B34" t="s">
        <v>1225</v>
      </c>
      <c r="C34" s="43" t="s">
        <v>197</v>
      </c>
      <c r="D34" t="s">
        <v>1226</v>
      </c>
      <c r="E34" t="s">
        <v>1253</v>
      </c>
    </row>
    <row r="35" spans="1:5">
      <c r="A35" t="s">
        <v>1257</v>
      </c>
      <c r="B35" t="s">
        <v>1225</v>
      </c>
      <c r="C35" s="43" t="s">
        <v>197</v>
      </c>
      <c r="D35" t="s">
        <v>1226</v>
      </c>
      <c r="E35" t="s">
        <v>1253</v>
      </c>
    </row>
    <row r="36" spans="1:5">
      <c r="A36" t="s">
        <v>1258</v>
      </c>
      <c r="B36" t="s">
        <v>1225</v>
      </c>
      <c r="C36" s="43" t="s">
        <v>197</v>
      </c>
      <c r="D36" t="s">
        <v>1226</v>
      </c>
      <c r="E36" t="s">
        <v>1253</v>
      </c>
    </row>
    <row r="37" spans="1:5">
      <c r="A37" t="s">
        <v>1259</v>
      </c>
      <c r="B37" t="s">
        <v>1225</v>
      </c>
      <c r="C37" s="43" t="s">
        <v>197</v>
      </c>
      <c r="D37" t="s">
        <v>1226</v>
      </c>
      <c r="E37" t="s">
        <v>1253</v>
      </c>
    </row>
    <row r="38" spans="1:5">
      <c r="A38" t="s">
        <v>1260</v>
      </c>
      <c r="B38" t="s">
        <v>1225</v>
      </c>
      <c r="C38" s="43" t="s">
        <v>197</v>
      </c>
      <c r="D38" t="s">
        <v>1226</v>
      </c>
      <c r="E38" t="s">
        <v>1253</v>
      </c>
    </row>
    <row r="39" spans="1:5">
      <c r="A39" t="s">
        <v>1261</v>
      </c>
      <c r="B39" t="s">
        <v>1225</v>
      </c>
      <c r="C39" s="43" t="s">
        <v>197</v>
      </c>
      <c r="D39" t="s">
        <v>1226</v>
      </c>
      <c r="E39" t="s">
        <v>1253</v>
      </c>
    </row>
    <row r="40" spans="1:5">
      <c r="A40" t="s">
        <v>827</v>
      </c>
      <c r="B40" t="s">
        <v>1225</v>
      </c>
      <c r="C40" s="43" t="s">
        <v>197</v>
      </c>
      <c r="D40" t="s">
        <v>1226</v>
      </c>
      <c r="E40" t="s">
        <v>1253</v>
      </c>
    </row>
    <row r="41" spans="1:5">
      <c r="A41" t="s">
        <v>1262</v>
      </c>
      <c r="B41" t="s">
        <v>1225</v>
      </c>
      <c r="C41" s="43" t="s">
        <v>197</v>
      </c>
      <c r="D41" t="s">
        <v>1226</v>
      </c>
      <c r="E41" t="s">
        <v>1253</v>
      </c>
    </row>
    <row r="42" spans="1:5">
      <c r="A42" t="s">
        <v>1263</v>
      </c>
      <c r="B42" t="s">
        <v>1225</v>
      </c>
      <c r="C42" s="43" t="s">
        <v>197</v>
      </c>
      <c r="D42" t="s">
        <v>1226</v>
      </c>
      <c r="E42" t="s">
        <v>1253</v>
      </c>
    </row>
    <row r="43" spans="1:5">
      <c r="A43" t="s">
        <v>1264</v>
      </c>
      <c r="B43" t="s">
        <v>1225</v>
      </c>
      <c r="C43" s="43" t="s">
        <v>197</v>
      </c>
      <c r="D43" t="s">
        <v>1226</v>
      </c>
      <c r="E43" t="s">
        <v>1253</v>
      </c>
    </row>
    <row r="44" spans="1:5">
      <c r="A44" t="s">
        <v>1265</v>
      </c>
      <c r="B44" t="s">
        <v>1225</v>
      </c>
      <c r="C44" s="43" t="s">
        <v>197</v>
      </c>
      <c r="D44" t="s">
        <v>1226</v>
      </c>
      <c r="E44" t="s">
        <v>1253</v>
      </c>
    </row>
    <row r="45" spans="1:5">
      <c r="A45" t="s">
        <v>1266</v>
      </c>
      <c r="B45" t="s">
        <v>1225</v>
      </c>
      <c r="C45" s="43" t="s">
        <v>197</v>
      </c>
      <c r="D45" t="s">
        <v>1226</v>
      </c>
      <c r="E45" t="s">
        <v>1253</v>
      </c>
    </row>
    <row r="46" spans="1:5">
      <c r="A46" t="s">
        <v>828</v>
      </c>
      <c r="B46" t="s">
        <v>1225</v>
      </c>
      <c r="C46" s="43" t="s">
        <v>197</v>
      </c>
      <c r="D46" t="s">
        <v>1226</v>
      </c>
      <c r="E46" t="s">
        <v>1253</v>
      </c>
    </row>
    <row r="47" spans="1:5">
      <c r="A47" t="s">
        <v>829</v>
      </c>
      <c r="B47" t="s">
        <v>1225</v>
      </c>
      <c r="C47" s="43" t="s">
        <v>197</v>
      </c>
      <c r="D47" t="s">
        <v>1226</v>
      </c>
      <c r="E47" t="s">
        <v>1253</v>
      </c>
    </row>
    <row r="48" spans="1:5">
      <c r="A48" t="s">
        <v>1267</v>
      </c>
      <c r="B48" t="s">
        <v>1225</v>
      </c>
      <c r="C48" s="43" t="s">
        <v>197</v>
      </c>
      <c r="D48" t="s">
        <v>1226</v>
      </c>
      <c r="E48" t="s">
        <v>1253</v>
      </c>
    </row>
    <row r="49" spans="1:5">
      <c r="A49" t="s">
        <v>599</v>
      </c>
      <c r="B49" t="s">
        <v>1225</v>
      </c>
      <c r="C49" s="43" t="s">
        <v>197</v>
      </c>
      <c r="D49" t="s">
        <v>1226</v>
      </c>
      <c r="E49" t="s">
        <v>1253</v>
      </c>
    </row>
    <row r="50" spans="1:5">
      <c r="A50" t="s">
        <v>1268</v>
      </c>
      <c r="B50" t="s">
        <v>1225</v>
      </c>
      <c r="C50" s="43" t="s">
        <v>197</v>
      </c>
      <c r="D50" t="s">
        <v>1226</v>
      </c>
      <c r="E50" t="s">
        <v>1253</v>
      </c>
    </row>
    <row r="51" spans="1:5">
      <c r="A51" t="s">
        <v>1269</v>
      </c>
      <c r="B51" t="s">
        <v>1225</v>
      </c>
      <c r="C51" s="43" t="s">
        <v>197</v>
      </c>
      <c r="D51" t="s">
        <v>1226</v>
      </c>
      <c r="E51" t="s">
        <v>1253</v>
      </c>
    </row>
    <row r="52" spans="1:5">
      <c r="A52" t="s">
        <v>1270</v>
      </c>
      <c r="B52" t="s">
        <v>1225</v>
      </c>
      <c r="C52" s="43" t="s">
        <v>197</v>
      </c>
      <c r="D52" t="s">
        <v>1226</v>
      </c>
      <c r="E52" t="s">
        <v>1253</v>
      </c>
    </row>
    <row r="53" spans="1:5">
      <c r="A53" t="s">
        <v>1271</v>
      </c>
      <c r="B53" t="s">
        <v>1225</v>
      </c>
      <c r="C53" s="43" t="s">
        <v>197</v>
      </c>
      <c r="D53" t="s">
        <v>1226</v>
      </c>
      <c r="E53" t="s">
        <v>1253</v>
      </c>
    </row>
    <row r="54" spans="1:5">
      <c r="A54" t="s">
        <v>830</v>
      </c>
      <c r="B54" t="s">
        <v>1225</v>
      </c>
      <c r="C54" s="43" t="s">
        <v>197</v>
      </c>
      <c r="D54" t="s">
        <v>1226</v>
      </c>
      <c r="E54" t="s">
        <v>1253</v>
      </c>
    </row>
    <row r="55" spans="1:5">
      <c r="A55" t="s">
        <v>831</v>
      </c>
      <c r="B55" t="s">
        <v>1225</v>
      </c>
      <c r="C55" s="43" t="s">
        <v>197</v>
      </c>
      <c r="D55" t="s">
        <v>1226</v>
      </c>
      <c r="E55" t="s">
        <v>1253</v>
      </c>
    </row>
    <row r="56" spans="1:5">
      <c r="A56" t="s">
        <v>579</v>
      </c>
      <c r="B56" t="s">
        <v>1225</v>
      </c>
      <c r="C56" s="43" t="s">
        <v>202</v>
      </c>
      <c r="D56" t="s">
        <v>1226</v>
      </c>
      <c r="E56" t="s">
        <v>1253</v>
      </c>
    </row>
    <row r="57" spans="1:5">
      <c r="A57" t="s">
        <v>1272</v>
      </c>
      <c r="B57" t="s">
        <v>1225</v>
      </c>
      <c r="C57" s="43" t="s">
        <v>197</v>
      </c>
      <c r="D57" t="s">
        <v>1226</v>
      </c>
      <c r="E57" t="s">
        <v>1253</v>
      </c>
    </row>
    <row r="58" spans="1:5">
      <c r="A58" t="s">
        <v>832</v>
      </c>
      <c r="B58" t="s">
        <v>1225</v>
      </c>
      <c r="C58" s="43" t="s">
        <v>197</v>
      </c>
      <c r="D58" t="s">
        <v>1226</v>
      </c>
      <c r="E58" t="s">
        <v>1253</v>
      </c>
    </row>
    <row r="59" spans="1:5">
      <c r="A59" t="s">
        <v>1273</v>
      </c>
      <c r="B59" t="s">
        <v>1225</v>
      </c>
      <c r="C59" s="43" t="s">
        <v>202</v>
      </c>
      <c r="D59" t="s">
        <v>1226</v>
      </c>
      <c r="E59" t="s">
        <v>1227</v>
      </c>
    </row>
    <row r="60" spans="1:5">
      <c r="A60" t="s">
        <v>1274</v>
      </c>
      <c r="B60" t="s">
        <v>1225</v>
      </c>
      <c r="C60" s="43" t="s">
        <v>197</v>
      </c>
      <c r="D60" t="s">
        <v>1226</v>
      </c>
      <c r="E60" t="s">
        <v>1253</v>
      </c>
    </row>
    <row r="61" spans="1:5">
      <c r="A61" t="s">
        <v>580</v>
      </c>
      <c r="B61" t="s">
        <v>1225</v>
      </c>
      <c r="C61" s="43" t="s">
        <v>202</v>
      </c>
      <c r="D61" t="s">
        <v>1226</v>
      </c>
      <c r="E61" t="s">
        <v>1229</v>
      </c>
    </row>
    <row r="62" spans="1:5">
      <c r="A62" t="s">
        <v>1275</v>
      </c>
      <c r="B62" t="s">
        <v>1225</v>
      </c>
      <c r="C62" s="43" t="s">
        <v>197</v>
      </c>
      <c r="D62" t="s">
        <v>1226</v>
      </c>
      <c r="E62" t="s">
        <v>1229</v>
      </c>
    </row>
    <row r="63" spans="1:5">
      <c r="A63" t="s">
        <v>597</v>
      </c>
      <c r="B63" t="s">
        <v>1225</v>
      </c>
      <c r="C63" s="43" t="s">
        <v>197</v>
      </c>
      <c r="D63" t="s">
        <v>1226</v>
      </c>
      <c r="E63" t="s">
        <v>1229</v>
      </c>
    </row>
    <row r="64" spans="1:5">
      <c r="A64" t="s">
        <v>1276</v>
      </c>
      <c r="B64" t="s">
        <v>1225</v>
      </c>
      <c r="C64" s="43" t="s">
        <v>197</v>
      </c>
      <c r="D64" t="s">
        <v>1226</v>
      </c>
      <c r="E64" t="s">
        <v>1229</v>
      </c>
    </row>
    <row r="65" spans="1:5">
      <c r="A65" t="s">
        <v>1277</v>
      </c>
      <c r="B65" t="s">
        <v>1225</v>
      </c>
      <c r="C65" s="43" t="s">
        <v>197</v>
      </c>
      <c r="D65" t="s">
        <v>1226</v>
      </c>
      <c r="E65" t="s">
        <v>1229</v>
      </c>
    </row>
    <row r="66" spans="1:5">
      <c r="A66" t="s">
        <v>833</v>
      </c>
      <c r="B66" t="s">
        <v>1225</v>
      </c>
      <c r="C66" s="43" t="s">
        <v>197</v>
      </c>
      <c r="D66" t="s">
        <v>1226</v>
      </c>
      <c r="E66" t="s">
        <v>1229</v>
      </c>
    </row>
    <row r="67" spans="1:5">
      <c r="A67" t="s">
        <v>1278</v>
      </c>
      <c r="B67" t="s">
        <v>1225</v>
      </c>
      <c r="C67" s="43" t="s">
        <v>197</v>
      </c>
      <c r="D67" t="s">
        <v>1226</v>
      </c>
      <c r="E67" t="s">
        <v>1253</v>
      </c>
    </row>
    <row r="68" spans="1:5">
      <c r="A68" t="s">
        <v>1279</v>
      </c>
      <c r="B68" t="s">
        <v>819</v>
      </c>
      <c r="C68" s="43" t="s">
        <v>200</v>
      </c>
      <c r="D68" t="s">
        <v>1491</v>
      </c>
      <c r="E68" t="s">
        <v>1367</v>
      </c>
    </row>
    <row r="69" spans="1:5">
      <c r="A69" t="s">
        <v>834</v>
      </c>
      <c r="B69" t="s">
        <v>1225</v>
      </c>
      <c r="C69" s="43" t="s">
        <v>164</v>
      </c>
      <c r="D69" t="s">
        <v>1226</v>
      </c>
      <c r="E69" t="s">
        <v>1229</v>
      </c>
    </row>
    <row r="70" spans="1:5">
      <c r="A70" t="s">
        <v>1280</v>
      </c>
      <c r="B70" t="s">
        <v>1225</v>
      </c>
      <c r="C70" s="43" t="s">
        <v>197</v>
      </c>
      <c r="D70" t="s">
        <v>1226</v>
      </c>
      <c r="E70" t="s">
        <v>1229</v>
      </c>
    </row>
    <row r="71" spans="1:5">
      <c r="A71" t="s">
        <v>1281</v>
      </c>
      <c r="B71" t="s">
        <v>1225</v>
      </c>
      <c r="C71" s="43" t="s">
        <v>197</v>
      </c>
      <c r="D71" t="s">
        <v>1226</v>
      </c>
      <c r="E71" t="s">
        <v>1253</v>
      </c>
    </row>
    <row r="72" spans="1:5">
      <c r="A72" t="s">
        <v>835</v>
      </c>
      <c r="B72" t="s">
        <v>1225</v>
      </c>
      <c r="C72" s="43" t="s">
        <v>197</v>
      </c>
      <c r="D72" t="s">
        <v>1226</v>
      </c>
      <c r="E72" t="s">
        <v>1229</v>
      </c>
    </row>
    <row r="73" spans="1:5">
      <c r="A73" t="s">
        <v>1282</v>
      </c>
      <c r="B73" t="s">
        <v>819</v>
      </c>
      <c r="C73" s="43" t="s">
        <v>200</v>
      </c>
      <c r="D73" t="s">
        <v>1491</v>
      </c>
      <c r="E73" t="s">
        <v>1367</v>
      </c>
    </row>
    <row r="74" spans="1:5">
      <c r="A74" t="s">
        <v>1283</v>
      </c>
      <c r="B74" t="s">
        <v>1225</v>
      </c>
      <c r="C74" s="43" t="s">
        <v>197</v>
      </c>
      <c r="D74" t="s">
        <v>1226</v>
      </c>
      <c r="E74" t="s">
        <v>1253</v>
      </c>
    </row>
    <row r="75" spans="1:5">
      <c r="A75" t="s">
        <v>1284</v>
      </c>
      <c r="B75" t="s">
        <v>1225</v>
      </c>
      <c r="C75" s="43" t="s">
        <v>197</v>
      </c>
      <c r="D75" t="s">
        <v>1226</v>
      </c>
      <c r="E75" t="s">
        <v>1253</v>
      </c>
    </row>
    <row r="76" spans="1:5">
      <c r="A76" t="s">
        <v>1285</v>
      </c>
      <c r="B76" t="s">
        <v>1225</v>
      </c>
      <c r="C76" s="43" t="s">
        <v>197</v>
      </c>
      <c r="D76" t="s">
        <v>1226</v>
      </c>
      <c r="E76" t="s">
        <v>1229</v>
      </c>
    </row>
    <row r="77" spans="1:5">
      <c r="A77" t="s">
        <v>836</v>
      </c>
      <c r="B77" t="s">
        <v>1225</v>
      </c>
      <c r="C77" s="43" t="s">
        <v>197</v>
      </c>
      <c r="D77" t="s">
        <v>1226</v>
      </c>
      <c r="E77" t="s">
        <v>1229</v>
      </c>
    </row>
    <row r="78" spans="1:5">
      <c r="A78" t="s">
        <v>837</v>
      </c>
      <c r="B78" t="s">
        <v>1225</v>
      </c>
      <c r="C78" s="43" t="s">
        <v>197</v>
      </c>
      <c r="D78" t="s">
        <v>1226</v>
      </c>
      <c r="E78" t="s">
        <v>1229</v>
      </c>
    </row>
    <row r="79" spans="1:5">
      <c r="A79" t="s">
        <v>1286</v>
      </c>
      <c r="B79" t="s">
        <v>1225</v>
      </c>
      <c r="C79" s="43" t="s">
        <v>197</v>
      </c>
      <c r="D79" t="s">
        <v>1226</v>
      </c>
      <c r="E79" t="s">
        <v>1229</v>
      </c>
    </row>
    <row r="80" spans="1:5">
      <c r="A80" t="s">
        <v>1287</v>
      </c>
      <c r="B80" t="s">
        <v>1225</v>
      </c>
      <c r="C80" s="43" t="s">
        <v>197</v>
      </c>
      <c r="D80" t="s">
        <v>1226</v>
      </c>
      <c r="E80" t="s">
        <v>1229</v>
      </c>
    </row>
    <row r="81" spans="1:5">
      <c r="A81" t="s">
        <v>1288</v>
      </c>
      <c r="B81" t="s">
        <v>819</v>
      </c>
      <c r="C81" s="43" t="s">
        <v>200</v>
      </c>
      <c r="D81" t="s">
        <v>1491</v>
      </c>
      <c r="E81" t="s">
        <v>1367</v>
      </c>
    </row>
    <row r="82" spans="1:5">
      <c r="A82" t="s">
        <v>1289</v>
      </c>
      <c r="B82" t="s">
        <v>819</v>
      </c>
      <c r="C82" s="43" t="s">
        <v>200</v>
      </c>
      <c r="D82" t="s">
        <v>1491</v>
      </c>
      <c r="E82" t="s">
        <v>1367</v>
      </c>
    </row>
    <row r="83" spans="1:5">
      <c r="A83" t="s">
        <v>1290</v>
      </c>
      <c r="B83" t="s">
        <v>1225</v>
      </c>
      <c r="C83" s="43" t="s">
        <v>197</v>
      </c>
      <c r="D83" t="s">
        <v>1226</v>
      </c>
      <c r="E83" t="s">
        <v>1229</v>
      </c>
    </row>
    <row r="84" spans="1:5">
      <c r="A84" t="s">
        <v>1291</v>
      </c>
      <c r="B84" t="s">
        <v>819</v>
      </c>
      <c r="C84" s="43" t="s">
        <v>200</v>
      </c>
      <c r="D84" t="s">
        <v>1491</v>
      </c>
      <c r="E84" t="s">
        <v>1367</v>
      </c>
    </row>
    <row r="85" spans="1:5">
      <c r="A85" t="s">
        <v>1292</v>
      </c>
      <c r="B85" t="s">
        <v>1225</v>
      </c>
      <c r="C85" s="43" t="s">
        <v>197</v>
      </c>
      <c r="D85" t="s">
        <v>1226</v>
      </c>
      <c r="E85" t="s">
        <v>1229</v>
      </c>
    </row>
    <row r="86" spans="1:5">
      <c r="A86" t="s">
        <v>1293</v>
      </c>
      <c r="B86" t="s">
        <v>819</v>
      </c>
      <c r="C86" s="43" t="s">
        <v>200</v>
      </c>
      <c r="D86" t="s">
        <v>1491</v>
      </c>
      <c r="E86" t="s">
        <v>1367</v>
      </c>
    </row>
    <row r="87" spans="1:5">
      <c r="A87" t="s">
        <v>1294</v>
      </c>
      <c r="B87" t="s">
        <v>1225</v>
      </c>
      <c r="C87" s="43" t="s">
        <v>197</v>
      </c>
      <c r="D87" t="s">
        <v>1226</v>
      </c>
      <c r="E87" t="s">
        <v>1229</v>
      </c>
    </row>
    <row r="88" spans="1:5">
      <c r="A88" t="s">
        <v>1295</v>
      </c>
      <c r="B88" t="s">
        <v>1225</v>
      </c>
      <c r="C88" s="43" t="s">
        <v>197</v>
      </c>
      <c r="D88" t="s">
        <v>1226</v>
      </c>
      <c r="E88" t="s">
        <v>1229</v>
      </c>
    </row>
    <row r="89" spans="1:5">
      <c r="A89" t="s">
        <v>1296</v>
      </c>
      <c r="B89" t="s">
        <v>1225</v>
      </c>
      <c r="C89" s="43" t="s">
        <v>197</v>
      </c>
      <c r="D89" t="s">
        <v>1226</v>
      </c>
      <c r="E89" t="s">
        <v>1253</v>
      </c>
    </row>
    <row r="90" spans="1:5">
      <c r="A90" t="s">
        <v>573</v>
      </c>
      <c r="B90" t="s">
        <v>1225</v>
      </c>
      <c r="C90" s="43" t="s">
        <v>197</v>
      </c>
      <c r="D90" t="s">
        <v>1226</v>
      </c>
      <c r="E90" t="s">
        <v>1229</v>
      </c>
    </row>
    <row r="91" spans="1:5">
      <c r="A91" t="s">
        <v>1297</v>
      </c>
      <c r="B91" t="s">
        <v>1225</v>
      </c>
      <c r="C91" s="43" t="s">
        <v>197</v>
      </c>
      <c r="D91" t="s">
        <v>1226</v>
      </c>
      <c r="E91" t="s">
        <v>1229</v>
      </c>
    </row>
    <row r="92" spans="1:5">
      <c r="A92" t="s">
        <v>1298</v>
      </c>
      <c r="B92" t="s">
        <v>1225</v>
      </c>
      <c r="C92" s="43" t="s">
        <v>197</v>
      </c>
      <c r="D92" t="s">
        <v>1226</v>
      </c>
      <c r="E92" t="s">
        <v>1229</v>
      </c>
    </row>
    <row r="93" spans="1:5">
      <c r="A93" t="s">
        <v>838</v>
      </c>
      <c r="B93" t="s">
        <v>1225</v>
      </c>
      <c r="C93" s="43" t="s">
        <v>197</v>
      </c>
      <c r="D93" t="s">
        <v>1226</v>
      </c>
      <c r="E93" t="s">
        <v>1229</v>
      </c>
    </row>
    <row r="94" spans="1:5">
      <c r="A94" t="s">
        <v>1299</v>
      </c>
      <c r="B94" t="s">
        <v>1225</v>
      </c>
      <c r="C94" s="43" t="s">
        <v>197</v>
      </c>
      <c r="D94" t="s">
        <v>1226</v>
      </c>
      <c r="E94" t="s">
        <v>1229</v>
      </c>
    </row>
    <row r="95" spans="1:5">
      <c r="A95" t="s">
        <v>1300</v>
      </c>
      <c r="B95" t="s">
        <v>1225</v>
      </c>
      <c r="C95" s="43" t="s">
        <v>197</v>
      </c>
      <c r="D95" t="s">
        <v>1226</v>
      </c>
      <c r="E95" t="s">
        <v>1229</v>
      </c>
    </row>
    <row r="96" spans="1:5">
      <c r="A96" t="s">
        <v>1301</v>
      </c>
      <c r="B96" t="s">
        <v>819</v>
      </c>
      <c r="C96" s="43" t="s">
        <v>200</v>
      </c>
      <c r="D96" t="s">
        <v>1491</v>
      </c>
      <c r="E96" t="s">
        <v>1367</v>
      </c>
    </row>
    <row r="97" spans="1:5">
      <c r="A97" t="s">
        <v>596</v>
      </c>
      <c r="B97" t="s">
        <v>1225</v>
      </c>
      <c r="C97" s="43" t="s">
        <v>197</v>
      </c>
      <c r="D97" t="s">
        <v>1226</v>
      </c>
      <c r="E97" t="s">
        <v>1229</v>
      </c>
    </row>
    <row r="98" spans="1:5">
      <c r="A98" t="s">
        <v>1302</v>
      </c>
      <c r="B98" t="s">
        <v>1225</v>
      </c>
      <c r="C98" s="43" t="s">
        <v>197</v>
      </c>
      <c r="D98" t="s">
        <v>1226</v>
      </c>
      <c r="E98" t="s">
        <v>1227</v>
      </c>
    </row>
    <row r="99" spans="1:5">
      <c r="A99" t="s">
        <v>1303</v>
      </c>
      <c r="B99" t="s">
        <v>1225</v>
      </c>
      <c r="C99" s="43" t="s">
        <v>164</v>
      </c>
      <c r="D99" t="s">
        <v>1226</v>
      </c>
      <c r="E99" t="s">
        <v>1227</v>
      </c>
    </row>
    <row r="100" spans="1:5">
      <c r="A100" t="s">
        <v>1304</v>
      </c>
      <c r="B100" t="s">
        <v>1225</v>
      </c>
      <c r="C100" s="43" t="s">
        <v>197</v>
      </c>
      <c r="D100" t="s">
        <v>1226</v>
      </c>
      <c r="E100" t="s">
        <v>1227</v>
      </c>
    </row>
    <row r="101" spans="1:5">
      <c r="A101" t="s">
        <v>1305</v>
      </c>
      <c r="B101" t="s">
        <v>1225</v>
      </c>
      <c r="C101" s="43" t="s">
        <v>197</v>
      </c>
      <c r="D101" t="s">
        <v>1226</v>
      </c>
      <c r="E101" t="s">
        <v>1227</v>
      </c>
    </row>
    <row r="102" spans="1:5">
      <c r="A102" t="s">
        <v>1306</v>
      </c>
      <c r="B102" t="s">
        <v>1225</v>
      </c>
      <c r="C102" s="43" t="s">
        <v>197</v>
      </c>
      <c r="D102" t="s">
        <v>1226</v>
      </c>
      <c r="E102" t="s">
        <v>1227</v>
      </c>
    </row>
    <row r="103" spans="1:5">
      <c r="A103" t="s">
        <v>1307</v>
      </c>
      <c r="B103" t="s">
        <v>1225</v>
      </c>
      <c r="C103" s="43" t="s">
        <v>197</v>
      </c>
      <c r="D103" t="s">
        <v>1226</v>
      </c>
      <c r="E103" t="s">
        <v>1227</v>
      </c>
    </row>
    <row r="104" spans="1:5">
      <c r="A104" t="s">
        <v>1308</v>
      </c>
      <c r="B104" t="s">
        <v>1225</v>
      </c>
      <c r="C104" s="43" t="s">
        <v>197</v>
      </c>
      <c r="D104" t="s">
        <v>1226</v>
      </c>
      <c r="E104" t="s">
        <v>1227</v>
      </c>
    </row>
    <row r="105" spans="1:5">
      <c r="A105" t="s">
        <v>1309</v>
      </c>
      <c r="B105" t="s">
        <v>1225</v>
      </c>
      <c r="C105" s="43" t="s">
        <v>197</v>
      </c>
      <c r="D105" t="s">
        <v>1226</v>
      </c>
      <c r="E105" t="s">
        <v>1227</v>
      </c>
    </row>
    <row r="106" spans="1:5">
      <c r="A106" t="s">
        <v>1310</v>
      </c>
      <c r="B106" t="s">
        <v>1225</v>
      </c>
      <c r="C106" s="43" t="s">
        <v>197</v>
      </c>
      <c r="D106" t="s">
        <v>1226</v>
      </c>
      <c r="E106" t="s">
        <v>1227</v>
      </c>
    </row>
    <row r="107" spans="1:5">
      <c r="A107" t="s">
        <v>839</v>
      </c>
      <c r="B107" t="s">
        <v>1225</v>
      </c>
      <c r="C107" s="43" t="s">
        <v>197</v>
      </c>
      <c r="D107" t="s">
        <v>1226</v>
      </c>
      <c r="E107" t="s">
        <v>1227</v>
      </c>
    </row>
    <row r="108" spans="1:5">
      <c r="A108" t="s">
        <v>1311</v>
      </c>
      <c r="B108" t="s">
        <v>819</v>
      </c>
      <c r="C108" s="43" t="s">
        <v>200</v>
      </c>
      <c r="D108" t="s">
        <v>1491</v>
      </c>
      <c r="E108" t="s">
        <v>1367</v>
      </c>
    </row>
    <row r="109" spans="1:5">
      <c r="A109" t="s">
        <v>1312</v>
      </c>
      <c r="B109" t="s">
        <v>1225</v>
      </c>
      <c r="C109" s="43" t="s">
        <v>197</v>
      </c>
      <c r="D109" t="s">
        <v>1226</v>
      </c>
      <c r="E109" t="s">
        <v>1229</v>
      </c>
    </row>
    <row r="110" spans="1:5">
      <c r="A110" t="s">
        <v>840</v>
      </c>
      <c r="B110" t="s">
        <v>1225</v>
      </c>
      <c r="C110" s="43" t="s">
        <v>197</v>
      </c>
      <c r="D110" t="s">
        <v>1226</v>
      </c>
      <c r="E110" t="s">
        <v>1229</v>
      </c>
    </row>
    <row r="111" spans="1:5">
      <c r="A111" t="s">
        <v>1313</v>
      </c>
      <c r="B111" t="s">
        <v>819</v>
      </c>
      <c r="C111" s="43" t="s">
        <v>200</v>
      </c>
      <c r="D111" t="s">
        <v>1491</v>
      </c>
      <c r="E111" t="s">
        <v>1357</v>
      </c>
    </row>
    <row r="112" spans="1:5">
      <c r="A112" t="s">
        <v>1314</v>
      </c>
      <c r="B112" t="s">
        <v>819</v>
      </c>
      <c r="C112" s="43" t="s">
        <v>200</v>
      </c>
      <c r="D112" t="s">
        <v>1491</v>
      </c>
      <c r="E112" t="s">
        <v>1357</v>
      </c>
    </row>
    <row r="113" spans="1:5">
      <c r="A113" t="s">
        <v>1315</v>
      </c>
      <c r="B113" t="s">
        <v>1225</v>
      </c>
      <c r="C113" s="43" t="s">
        <v>197</v>
      </c>
      <c r="D113" t="s">
        <v>1226</v>
      </c>
      <c r="E113" t="s">
        <v>1229</v>
      </c>
    </row>
    <row r="114" spans="1:5">
      <c r="A114" t="s">
        <v>600</v>
      </c>
      <c r="B114" t="s">
        <v>1225</v>
      </c>
      <c r="C114" s="43" t="s">
        <v>197</v>
      </c>
      <c r="D114" t="s">
        <v>1226</v>
      </c>
      <c r="E114" t="s">
        <v>1229</v>
      </c>
    </row>
    <row r="115" spans="1:5">
      <c r="A115" t="s">
        <v>1316</v>
      </c>
      <c r="B115" t="s">
        <v>1225</v>
      </c>
      <c r="C115" s="43" t="s">
        <v>197</v>
      </c>
      <c r="D115" t="s">
        <v>1226</v>
      </c>
      <c r="E115" t="s">
        <v>1229</v>
      </c>
    </row>
    <row r="116" spans="1:5">
      <c r="A116" t="s">
        <v>1317</v>
      </c>
      <c r="B116" t="s">
        <v>1225</v>
      </c>
      <c r="C116" s="43" t="s">
        <v>197</v>
      </c>
      <c r="D116" t="s">
        <v>1226</v>
      </c>
      <c r="E116" t="s">
        <v>1229</v>
      </c>
    </row>
    <row r="117" spans="1:5">
      <c r="A117" t="s">
        <v>841</v>
      </c>
      <c r="B117" t="s">
        <v>1225</v>
      </c>
      <c r="C117" s="43" t="s">
        <v>197</v>
      </c>
      <c r="D117" t="s">
        <v>1226</v>
      </c>
      <c r="E117" t="s">
        <v>1229</v>
      </c>
    </row>
    <row r="118" spans="1:5">
      <c r="A118" t="s">
        <v>842</v>
      </c>
      <c r="B118" t="s">
        <v>1225</v>
      </c>
      <c r="C118" s="43" t="s">
        <v>197</v>
      </c>
      <c r="D118" t="s">
        <v>1226</v>
      </c>
      <c r="E118" t="s">
        <v>1229</v>
      </c>
    </row>
    <row r="119" spans="1:5">
      <c r="A119" t="s">
        <v>1318</v>
      </c>
      <c r="B119" t="s">
        <v>1225</v>
      </c>
      <c r="C119" s="43" t="s">
        <v>197</v>
      </c>
      <c r="D119" t="s">
        <v>1226</v>
      </c>
      <c r="E119" t="s">
        <v>1227</v>
      </c>
    </row>
    <row r="120" spans="1:5">
      <c r="A120" t="s">
        <v>1319</v>
      </c>
      <c r="B120" t="s">
        <v>1320</v>
      </c>
      <c r="C120" s="43" t="s">
        <v>198</v>
      </c>
      <c r="D120" t="s">
        <v>1321</v>
      </c>
      <c r="E120" t="s">
        <v>1322</v>
      </c>
    </row>
    <row r="121" spans="1:5">
      <c r="A121" t="s">
        <v>594</v>
      </c>
      <c r="B121" t="s">
        <v>1498</v>
      </c>
      <c r="C121" s="43" t="s">
        <v>1221</v>
      </c>
      <c r="D121" t="s">
        <v>820</v>
      </c>
      <c r="E121" t="s">
        <v>1236</v>
      </c>
    </row>
    <row r="122" spans="1:5">
      <c r="A122" t="s">
        <v>1324</v>
      </c>
      <c r="B122" t="s">
        <v>1498</v>
      </c>
      <c r="C122" s="43" t="s">
        <v>1222</v>
      </c>
      <c r="D122" t="s">
        <v>820</v>
      </c>
      <c r="E122" t="s">
        <v>1236</v>
      </c>
    </row>
    <row r="123" spans="1:5">
      <c r="A123" t="s">
        <v>1325</v>
      </c>
      <c r="B123" t="s">
        <v>1320</v>
      </c>
      <c r="C123" s="43" t="s">
        <v>198</v>
      </c>
      <c r="D123" t="s">
        <v>1321</v>
      </c>
      <c r="E123" t="s">
        <v>1323</v>
      </c>
    </row>
    <row r="124" spans="1:5">
      <c r="A124" t="s">
        <v>1326</v>
      </c>
      <c r="B124" t="s">
        <v>1498</v>
      </c>
      <c r="C124" s="43" t="s">
        <v>1222</v>
      </c>
      <c r="D124" t="s">
        <v>820</v>
      </c>
      <c r="E124" t="s">
        <v>1236</v>
      </c>
    </row>
    <row r="125" spans="1:5">
      <c r="A125" t="s">
        <v>598</v>
      </c>
      <c r="B125" t="s">
        <v>1498</v>
      </c>
      <c r="C125" s="43" t="s">
        <v>1222</v>
      </c>
      <c r="D125" t="s">
        <v>820</v>
      </c>
      <c r="E125" t="s">
        <v>1236</v>
      </c>
    </row>
    <row r="126" spans="1:5">
      <c r="A126" t="s">
        <v>843</v>
      </c>
      <c r="B126" t="s">
        <v>1320</v>
      </c>
      <c r="C126" s="43" t="s">
        <v>198</v>
      </c>
      <c r="D126" t="s">
        <v>1321</v>
      </c>
      <c r="E126" t="s">
        <v>1323</v>
      </c>
    </row>
    <row r="127" spans="1:5">
      <c r="A127" t="s">
        <v>1327</v>
      </c>
      <c r="B127" t="s">
        <v>1320</v>
      </c>
      <c r="C127" s="43" t="s">
        <v>198</v>
      </c>
      <c r="D127" t="s">
        <v>1321</v>
      </c>
      <c r="E127" t="s">
        <v>1328</v>
      </c>
    </row>
    <row r="128" spans="1:5">
      <c r="A128" t="s">
        <v>1329</v>
      </c>
      <c r="B128" t="s">
        <v>1320</v>
      </c>
      <c r="C128" s="43" t="s">
        <v>171</v>
      </c>
      <c r="D128" t="s">
        <v>1321</v>
      </c>
      <c r="E128" t="s">
        <v>1328</v>
      </c>
    </row>
    <row r="129" spans="1:5">
      <c r="A129" t="s">
        <v>1330</v>
      </c>
      <c r="B129" t="s">
        <v>1331</v>
      </c>
      <c r="C129" s="43" t="s">
        <v>185</v>
      </c>
      <c r="D129" t="s">
        <v>1332</v>
      </c>
      <c r="E129" t="s">
        <v>1333</v>
      </c>
    </row>
    <row r="130" spans="1:5">
      <c r="A130" t="s">
        <v>1334</v>
      </c>
      <c r="B130" t="s">
        <v>1331</v>
      </c>
      <c r="C130" s="43" t="s">
        <v>185</v>
      </c>
      <c r="D130" t="s">
        <v>1332</v>
      </c>
      <c r="E130" t="s">
        <v>1333</v>
      </c>
    </row>
    <row r="131" spans="1:5">
      <c r="A131" t="s">
        <v>1335</v>
      </c>
      <c r="B131" t="s">
        <v>1331</v>
      </c>
      <c r="C131" s="43" t="s">
        <v>199</v>
      </c>
      <c r="D131" t="s">
        <v>1332</v>
      </c>
      <c r="E131" t="s">
        <v>1333</v>
      </c>
    </row>
    <row r="132" spans="1:5">
      <c r="A132" t="s">
        <v>1336</v>
      </c>
      <c r="B132" t="s">
        <v>1331</v>
      </c>
      <c r="C132" s="43" t="s">
        <v>199</v>
      </c>
      <c r="D132" t="s">
        <v>1332</v>
      </c>
      <c r="E132" t="s">
        <v>1333</v>
      </c>
    </row>
    <row r="133" spans="1:5">
      <c r="A133" t="s">
        <v>1337</v>
      </c>
      <c r="B133" t="s">
        <v>1331</v>
      </c>
      <c r="C133" s="43" t="s">
        <v>199</v>
      </c>
      <c r="D133" t="s">
        <v>1332</v>
      </c>
      <c r="E133" t="s">
        <v>1333</v>
      </c>
    </row>
    <row r="134" spans="1:5">
      <c r="A134" t="s">
        <v>1338</v>
      </c>
      <c r="B134" t="s">
        <v>1331</v>
      </c>
      <c r="C134" s="43" t="s">
        <v>199</v>
      </c>
      <c r="D134" t="s">
        <v>1332</v>
      </c>
      <c r="E134" t="s">
        <v>1333</v>
      </c>
    </row>
    <row r="135" spans="1:5">
      <c r="A135" t="s">
        <v>844</v>
      </c>
      <c r="B135" t="s">
        <v>1331</v>
      </c>
      <c r="C135" s="43" t="s">
        <v>199</v>
      </c>
      <c r="D135" t="s">
        <v>1332</v>
      </c>
      <c r="E135" t="s">
        <v>1333</v>
      </c>
    </row>
    <row r="136" spans="1:5">
      <c r="A136" t="s">
        <v>1339</v>
      </c>
      <c r="B136" t="s">
        <v>1331</v>
      </c>
      <c r="C136" s="43" t="s">
        <v>199</v>
      </c>
      <c r="D136" t="s">
        <v>1332</v>
      </c>
      <c r="E136" t="s">
        <v>1333</v>
      </c>
    </row>
    <row r="137" spans="1:5">
      <c r="A137" t="s">
        <v>1340</v>
      </c>
      <c r="B137" t="s">
        <v>1331</v>
      </c>
      <c r="C137" s="43" t="s">
        <v>199</v>
      </c>
      <c r="D137" t="s">
        <v>1332</v>
      </c>
      <c r="E137" t="s">
        <v>1333</v>
      </c>
    </row>
    <row r="138" spans="1:5">
      <c r="A138" t="s">
        <v>1341</v>
      </c>
      <c r="B138" t="s">
        <v>1331</v>
      </c>
      <c r="C138" s="43" t="s">
        <v>199</v>
      </c>
      <c r="D138" t="s">
        <v>1332</v>
      </c>
      <c r="E138" t="s">
        <v>1342</v>
      </c>
    </row>
    <row r="139" spans="1:5">
      <c r="A139" t="s">
        <v>1343</v>
      </c>
      <c r="B139" t="s">
        <v>1331</v>
      </c>
      <c r="C139" s="43" t="s">
        <v>199</v>
      </c>
      <c r="D139" t="s">
        <v>1332</v>
      </c>
      <c r="E139" t="s">
        <v>1342</v>
      </c>
    </row>
    <row r="140" spans="1:5">
      <c r="A140" t="s">
        <v>1344</v>
      </c>
      <c r="B140" t="s">
        <v>1498</v>
      </c>
      <c r="C140" s="43" t="s">
        <v>1222</v>
      </c>
      <c r="D140" t="s">
        <v>820</v>
      </c>
      <c r="E140" t="s">
        <v>1236</v>
      </c>
    </row>
    <row r="141" spans="1:5">
      <c r="A141" t="s">
        <v>1345</v>
      </c>
      <c r="B141" t="s">
        <v>1498</v>
      </c>
      <c r="C141" s="43" t="s">
        <v>1222</v>
      </c>
      <c r="D141" t="s">
        <v>820</v>
      </c>
      <c r="E141" t="s">
        <v>1236</v>
      </c>
    </row>
    <row r="142" spans="1:5">
      <c r="A142" t="s">
        <v>1346</v>
      </c>
      <c r="B142" t="s">
        <v>1498</v>
      </c>
      <c r="C142" s="43" t="s">
        <v>1222</v>
      </c>
      <c r="D142" t="s">
        <v>820</v>
      </c>
      <c r="E142" t="s">
        <v>1236</v>
      </c>
    </row>
    <row r="143" spans="1:5">
      <c r="A143" t="s">
        <v>845</v>
      </c>
      <c r="B143" t="s">
        <v>1498</v>
      </c>
      <c r="C143" s="43" t="s">
        <v>1222</v>
      </c>
      <c r="D143" t="s">
        <v>820</v>
      </c>
      <c r="E143" t="s">
        <v>1236</v>
      </c>
    </row>
    <row r="144" spans="1:5">
      <c r="A144" t="s">
        <v>846</v>
      </c>
      <c r="B144" t="s">
        <v>1498</v>
      </c>
      <c r="C144" s="43" t="s">
        <v>1222</v>
      </c>
      <c r="D144" t="s">
        <v>820</v>
      </c>
      <c r="E144" t="s">
        <v>1236</v>
      </c>
    </row>
    <row r="145" spans="1:5">
      <c r="A145" t="s">
        <v>1347</v>
      </c>
      <c r="B145" t="s">
        <v>1498</v>
      </c>
      <c r="C145" s="43" t="s">
        <v>1222</v>
      </c>
      <c r="D145" t="s">
        <v>820</v>
      </c>
      <c r="E145" t="s">
        <v>1236</v>
      </c>
    </row>
    <row r="146" spans="1:5">
      <c r="A146" t="s">
        <v>1348</v>
      </c>
      <c r="B146" t="s">
        <v>1498</v>
      </c>
      <c r="C146" s="43" t="s">
        <v>1222</v>
      </c>
      <c r="D146" t="s">
        <v>820</v>
      </c>
      <c r="E146" t="s">
        <v>1236</v>
      </c>
    </row>
    <row r="147" spans="1:5">
      <c r="A147" t="s">
        <v>1349</v>
      </c>
      <c r="B147" t="s">
        <v>1498</v>
      </c>
      <c r="C147" s="43" t="s">
        <v>1222</v>
      </c>
      <c r="D147" t="s">
        <v>820</v>
      </c>
      <c r="E147" t="s">
        <v>1236</v>
      </c>
    </row>
    <row r="148" spans="1:5">
      <c r="A148" t="s">
        <v>1350</v>
      </c>
      <c r="B148" t="s">
        <v>1498</v>
      </c>
      <c r="C148" s="43" t="s">
        <v>1222</v>
      </c>
      <c r="D148" t="s">
        <v>820</v>
      </c>
      <c r="E148" t="s">
        <v>1236</v>
      </c>
    </row>
    <row r="149" spans="1:5">
      <c r="A149" t="s">
        <v>1351</v>
      </c>
      <c r="B149" t="s">
        <v>1498</v>
      </c>
      <c r="C149" s="43" t="s">
        <v>1222</v>
      </c>
      <c r="D149" t="s">
        <v>820</v>
      </c>
      <c r="E149" t="s">
        <v>1236</v>
      </c>
    </row>
    <row r="150" spans="1:5">
      <c r="A150" t="s">
        <v>1352</v>
      </c>
      <c r="B150" t="s">
        <v>1498</v>
      </c>
      <c r="C150" s="43" t="s">
        <v>1222</v>
      </c>
      <c r="D150" t="s">
        <v>820</v>
      </c>
      <c r="E150" t="s">
        <v>1236</v>
      </c>
    </row>
    <row r="151" spans="1:5">
      <c r="A151" t="s">
        <v>1353</v>
      </c>
      <c r="B151" t="s">
        <v>819</v>
      </c>
      <c r="C151" s="43" t="s">
        <v>1222</v>
      </c>
      <c r="D151" t="s">
        <v>820</v>
      </c>
      <c r="E151" t="s">
        <v>1354</v>
      </c>
    </row>
    <row r="152" spans="1:5">
      <c r="A152" t="s">
        <v>1355</v>
      </c>
      <c r="B152" t="s">
        <v>819</v>
      </c>
      <c r="C152" s="43" t="s">
        <v>1222</v>
      </c>
      <c r="D152" t="s">
        <v>820</v>
      </c>
      <c r="E152" t="s">
        <v>1354</v>
      </c>
    </row>
    <row r="153" spans="1:5">
      <c r="A153" t="s">
        <v>602</v>
      </c>
      <c r="B153" t="s">
        <v>1498</v>
      </c>
      <c r="C153" s="43" t="s">
        <v>1222</v>
      </c>
      <c r="D153" t="s">
        <v>820</v>
      </c>
      <c r="E153" t="s">
        <v>1236</v>
      </c>
    </row>
    <row r="154" spans="1:5">
      <c r="A154" t="s">
        <v>1356</v>
      </c>
      <c r="B154" t="s">
        <v>1498</v>
      </c>
      <c r="C154" s="43" t="s">
        <v>1222</v>
      </c>
      <c r="D154" t="s">
        <v>820</v>
      </c>
      <c r="E154" t="s">
        <v>1236</v>
      </c>
    </row>
    <row r="155" spans="1:5">
      <c r="A155" t="s">
        <v>847</v>
      </c>
      <c r="B155" t="s">
        <v>1225</v>
      </c>
      <c r="C155" s="43" t="s">
        <v>197</v>
      </c>
      <c r="D155" t="s">
        <v>820</v>
      </c>
      <c r="E155" t="s">
        <v>1253</v>
      </c>
    </row>
    <row r="156" spans="1:5">
      <c r="A156" t="s">
        <v>1358</v>
      </c>
      <c r="B156" t="s">
        <v>1225</v>
      </c>
      <c r="C156" s="43" t="s">
        <v>197</v>
      </c>
      <c r="D156" t="s">
        <v>820</v>
      </c>
      <c r="E156" t="s">
        <v>1253</v>
      </c>
    </row>
    <row r="157" spans="1:5">
      <c r="A157" t="s">
        <v>848</v>
      </c>
      <c r="B157" t="s">
        <v>1225</v>
      </c>
      <c r="C157" s="43" t="s">
        <v>197</v>
      </c>
      <c r="D157" t="s">
        <v>820</v>
      </c>
      <c r="E157" t="s">
        <v>1253</v>
      </c>
    </row>
    <row r="158" spans="1:5">
      <c r="A158" t="s">
        <v>849</v>
      </c>
      <c r="B158" t="s">
        <v>1225</v>
      </c>
      <c r="C158" s="43" t="s">
        <v>202</v>
      </c>
      <c r="D158" t="s">
        <v>820</v>
      </c>
      <c r="E158" t="s">
        <v>1253</v>
      </c>
    </row>
    <row r="159" spans="1:5">
      <c r="A159" t="s">
        <v>1359</v>
      </c>
      <c r="B159" t="s">
        <v>1225</v>
      </c>
      <c r="C159" s="43" t="s">
        <v>197</v>
      </c>
      <c r="D159" t="s">
        <v>820</v>
      </c>
      <c r="E159" t="s">
        <v>1253</v>
      </c>
    </row>
    <row r="160" spans="1:5">
      <c r="A160" t="s">
        <v>1360</v>
      </c>
      <c r="B160" t="s">
        <v>1225</v>
      </c>
      <c r="C160" s="43" t="s">
        <v>197</v>
      </c>
      <c r="D160" t="s">
        <v>820</v>
      </c>
      <c r="E160" t="s">
        <v>1253</v>
      </c>
    </row>
    <row r="161" spans="1:5">
      <c r="A161" t="s">
        <v>850</v>
      </c>
      <c r="B161" t="s">
        <v>1225</v>
      </c>
      <c r="C161" s="43" t="s">
        <v>197</v>
      </c>
      <c r="D161" t="s">
        <v>820</v>
      </c>
      <c r="E161" t="s">
        <v>1253</v>
      </c>
    </row>
    <row r="162" spans="1:5">
      <c r="A162" t="s">
        <v>851</v>
      </c>
      <c r="B162" t="s">
        <v>1225</v>
      </c>
      <c r="C162" s="43" t="s">
        <v>197</v>
      </c>
      <c r="D162" t="s">
        <v>820</v>
      </c>
      <c r="E162" t="s">
        <v>1253</v>
      </c>
    </row>
    <row r="163" spans="1:5">
      <c r="A163" t="s">
        <v>1361</v>
      </c>
      <c r="B163" t="s">
        <v>819</v>
      </c>
      <c r="C163" s="43" t="s">
        <v>1222</v>
      </c>
      <c r="D163" t="s">
        <v>820</v>
      </c>
      <c r="E163" t="s">
        <v>1354</v>
      </c>
    </row>
    <row r="164" spans="1:5">
      <c r="A164" t="s">
        <v>1362</v>
      </c>
      <c r="B164" t="s">
        <v>819</v>
      </c>
      <c r="C164" s="43" t="s">
        <v>1222</v>
      </c>
      <c r="D164" t="s">
        <v>820</v>
      </c>
      <c r="E164" t="s">
        <v>1354</v>
      </c>
    </row>
    <row r="165" spans="1:5">
      <c r="A165" t="s">
        <v>1363</v>
      </c>
      <c r="B165" t="s">
        <v>819</v>
      </c>
      <c r="C165" s="43" t="s">
        <v>1222</v>
      </c>
      <c r="D165" t="s">
        <v>820</v>
      </c>
      <c r="E165" t="s">
        <v>1354</v>
      </c>
    </row>
    <row r="166" spans="1:5">
      <c r="A166" t="s">
        <v>1364</v>
      </c>
      <c r="B166" t="s">
        <v>1498</v>
      </c>
      <c r="C166" s="43" t="s">
        <v>1222</v>
      </c>
      <c r="D166" t="s">
        <v>820</v>
      </c>
      <c r="E166" t="s">
        <v>1238</v>
      </c>
    </row>
    <row r="167" spans="1:5">
      <c r="A167" t="s">
        <v>1365</v>
      </c>
      <c r="B167" t="s">
        <v>819</v>
      </c>
      <c r="C167" s="43" t="s">
        <v>200</v>
      </c>
      <c r="D167" t="s">
        <v>1491</v>
      </c>
      <c r="E167" t="s">
        <v>1367</v>
      </c>
    </row>
    <row r="168" spans="1:5">
      <c r="A168" t="s">
        <v>1366</v>
      </c>
      <c r="B168" t="s">
        <v>819</v>
      </c>
      <c r="C168" s="43" t="s">
        <v>200</v>
      </c>
      <c r="D168" t="s">
        <v>1491</v>
      </c>
      <c r="E168" t="s">
        <v>1367</v>
      </c>
    </row>
    <row r="169" spans="1:5">
      <c r="A169" t="s">
        <v>852</v>
      </c>
      <c r="B169" t="s">
        <v>1498</v>
      </c>
      <c r="C169" s="43" t="s">
        <v>1222</v>
      </c>
      <c r="D169" t="s">
        <v>820</v>
      </c>
      <c r="E169" t="s">
        <v>1238</v>
      </c>
    </row>
    <row r="170" spans="1:5">
      <c r="A170" t="s">
        <v>1368</v>
      </c>
      <c r="B170" t="s">
        <v>819</v>
      </c>
      <c r="C170" s="43" t="s">
        <v>200</v>
      </c>
      <c r="D170" t="s">
        <v>1491</v>
      </c>
      <c r="E170" t="s">
        <v>1367</v>
      </c>
    </row>
    <row r="171" spans="1:5">
      <c r="A171" t="s">
        <v>1369</v>
      </c>
      <c r="B171" t="s">
        <v>819</v>
      </c>
      <c r="C171" s="43" t="s">
        <v>200</v>
      </c>
      <c r="D171" t="s">
        <v>1491</v>
      </c>
      <c r="E171" t="s">
        <v>1367</v>
      </c>
    </row>
    <row r="172" spans="1:5">
      <c r="A172" t="s">
        <v>1370</v>
      </c>
      <c r="B172" t="s">
        <v>1498</v>
      </c>
      <c r="C172" s="43" t="s">
        <v>1222</v>
      </c>
      <c r="D172" t="s">
        <v>820</v>
      </c>
      <c r="E172" t="s">
        <v>1238</v>
      </c>
    </row>
    <row r="173" spans="1:5">
      <c r="A173" t="s">
        <v>853</v>
      </c>
      <c r="B173" t="s">
        <v>1498</v>
      </c>
      <c r="C173" s="43" t="s">
        <v>1222</v>
      </c>
      <c r="D173" t="s">
        <v>820</v>
      </c>
      <c r="E173" t="s">
        <v>1238</v>
      </c>
    </row>
    <row r="174" spans="1:5">
      <c r="A174" t="s">
        <v>591</v>
      </c>
      <c r="B174" t="s">
        <v>1498</v>
      </c>
      <c r="C174" s="43" t="s">
        <v>1222</v>
      </c>
      <c r="D174" t="s">
        <v>820</v>
      </c>
      <c r="E174" t="s">
        <v>1238</v>
      </c>
    </row>
    <row r="175" spans="1:5">
      <c r="A175" t="s">
        <v>1371</v>
      </c>
      <c r="B175" t="s">
        <v>1498</v>
      </c>
      <c r="C175" s="43" t="s">
        <v>1222</v>
      </c>
      <c r="D175" t="s">
        <v>820</v>
      </c>
      <c r="E175" t="s">
        <v>1238</v>
      </c>
    </row>
    <row r="176" spans="1:5">
      <c r="A176" t="s">
        <v>588</v>
      </c>
      <c r="B176" t="s">
        <v>1498</v>
      </c>
      <c r="C176" s="43" t="s">
        <v>1221</v>
      </c>
      <c r="D176" t="s">
        <v>820</v>
      </c>
      <c r="E176" t="s">
        <v>1238</v>
      </c>
    </row>
    <row r="177" spans="1:5">
      <c r="A177" t="s">
        <v>1372</v>
      </c>
      <c r="B177" t="s">
        <v>819</v>
      </c>
      <c r="C177" s="43" t="s">
        <v>200</v>
      </c>
      <c r="D177" t="s">
        <v>1491</v>
      </c>
      <c r="E177" t="s">
        <v>1367</v>
      </c>
    </row>
    <row r="178" spans="1:5">
      <c r="A178" t="s">
        <v>854</v>
      </c>
      <c r="B178" t="s">
        <v>1498</v>
      </c>
      <c r="C178" s="43" t="s">
        <v>1222</v>
      </c>
      <c r="D178" t="s">
        <v>820</v>
      </c>
      <c r="E178" t="s">
        <v>1238</v>
      </c>
    </row>
    <row r="179" spans="1:5">
      <c r="A179" t="s">
        <v>1373</v>
      </c>
      <c r="B179" t="s">
        <v>819</v>
      </c>
      <c r="C179" s="43" t="s">
        <v>200</v>
      </c>
      <c r="D179" t="s">
        <v>1491</v>
      </c>
      <c r="E179" t="s">
        <v>1367</v>
      </c>
    </row>
    <row r="180" spans="1:5">
      <c r="A180" t="s">
        <v>1374</v>
      </c>
      <c r="B180" t="s">
        <v>1498</v>
      </c>
      <c r="C180" s="43" t="s">
        <v>1222</v>
      </c>
      <c r="D180" t="s">
        <v>820</v>
      </c>
      <c r="E180" t="s">
        <v>1238</v>
      </c>
    </row>
    <row r="181" spans="1:5">
      <c r="A181" t="s">
        <v>592</v>
      </c>
      <c r="B181" t="s">
        <v>1498</v>
      </c>
      <c r="C181" s="43" t="s">
        <v>1222</v>
      </c>
      <c r="D181" t="s">
        <v>820</v>
      </c>
      <c r="E181" t="s">
        <v>1238</v>
      </c>
    </row>
    <row r="182" spans="1:5">
      <c r="A182" t="s">
        <v>1375</v>
      </c>
      <c r="B182" t="s">
        <v>1498</v>
      </c>
      <c r="C182" s="43" t="s">
        <v>1222</v>
      </c>
      <c r="D182" t="s">
        <v>820</v>
      </c>
      <c r="E182" t="s">
        <v>1238</v>
      </c>
    </row>
    <row r="183" spans="1:5">
      <c r="A183" t="s">
        <v>1376</v>
      </c>
      <c r="B183" t="s">
        <v>1498</v>
      </c>
      <c r="C183" s="43" t="s">
        <v>1222</v>
      </c>
      <c r="D183" t="s">
        <v>820</v>
      </c>
      <c r="E183" t="s">
        <v>1238</v>
      </c>
    </row>
    <row r="184" spans="1:5">
      <c r="A184" t="s">
        <v>1377</v>
      </c>
      <c r="B184" t="s">
        <v>819</v>
      </c>
      <c r="C184" s="43" t="s">
        <v>200</v>
      </c>
      <c r="D184" t="s">
        <v>1491</v>
      </c>
      <c r="E184" t="s">
        <v>1367</v>
      </c>
    </row>
    <row r="185" spans="1:5">
      <c r="A185" t="s">
        <v>1378</v>
      </c>
      <c r="B185" t="s">
        <v>1498</v>
      </c>
      <c r="C185" s="43" t="s">
        <v>1223</v>
      </c>
      <c r="D185" t="s">
        <v>820</v>
      </c>
      <c r="E185" t="s">
        <v>1238</v>
      </c>
    </row>
    <row r="186" spans="1:5">
      <c r="A186" t="s">
        <v>1379</v>
      </c>
      <c r="B186" t="s">
        <v>1498</v>
      </c>
      <c r="C186" s="43" t="s">
        <v>1222</v>
      </c>
      <c r="D186" t="s">
        <v>820</v>
      </c>
      <c r="E186" t="s">
        <v>1238</v>
      </c>
    </row>
    <row r="187" spans="1:5">
      <c r="A187" t="s">
        <v>1380</v>
      </c>
      <c r="B187" t="s">
        <v>1498</v>
      </c>
      <c r="C187" s="43" t="s">
        <v>1222</v>
      </c>
      <c r="D187" t="s">
        <v>820</v>
      </c>
      <c r="E187" t="s">
        <v>1238</v>
      </c>
    </row>
    <row r="188" spans="1:5">
      <c r="A188" t="s">
        <v>855</v>
      </c>
      <c r="B188" t="s">
        <v>1498</v>
      </c>
      <c r="C188" s="43" t="s">
        <v>1222</v>
      </c>
      <c r="D188" t="s">
        <v>820</v>
      </c>
      <c r="E188" t="s">
        <v>1238</v>
      </c>
    </row>
    <row r="189" spans="1:5">
      <c r="A189" t="s">
        <v>1381</v>
      </c>
      <c r="B189" t="s">
        <v>1498</v>
      </c>
      <c r="C189" s="43" t="s">
        <v>1222</v>
      </c>
      <c r="D189" t="s">
        <v>820</v>
      </c>
      <c r="E189" t="s">
        <v>1238</v>
      </c>
    </row>
    <row r="190" spans="1:5">
      <c r="A190" t="s">
        <v>584</v>
      </c>
      <c r="B190" t="s">
        <v>1498</v>
      </c>
      <c r="C190" s="43" t="s">
        <v>1222</v>
      </c>
      <c r="D190" t="s">
        <v>820</v>
      </c>
      <c r="E190" t="s">
        <v>1238</v>
      </c>
    </row>
    <row r="191" spans="1:5">
      <c r="A191" t="s">
        <v>1382</v>
      </c>
      <c r="B191" t="s">
        <v>819</v>
      </c>
      <c r="C191" s="43" t="s">
        <v>200</v>
      </c>
      <c r="D191" t="s">
        <v>1491</v>
      </c>
      <c r="E191" t="s">
        <v>1367</v>
      </c>
    </row>
    <row r="192" spans="1:5">
      <c r="A192" t="s">
        <v>1383</v>
      </c>
      <c r="B192" t="s">
        <v>1498</v>
      </c>
      <c r="C192" s="43" t="s">
        <v>1222</v>
      </c>
      <c r="D192" t="s">
        <v>820</v>
      </c>
      <c r="E192" t="s">
        <v>1238</v>
      </c>
    </row>
    <row r="193" spans="1:5">
      <c r="A193" t="s">
        <v>1384</v>
      </c>
      <c r="B193" t="s">
        <v>819</v>
      </c>
      <c r="C193" s="43" t="s">
        <v>200</v>
      </c>
      <c r="D193" t="s">
        <v>1491</v>
      </c>
      <c r="E193" t="s">
        <v>1367</v>
      </c>
    </row>
    <row r="194" spans="1:5">
      <c r="A194" t="s">
        <v>1385</v>
      </c>
      <c r="B194" t="s">
        <v>1498</v>
      </c>
      <c r="C194" s="43" t="s">
        <v>1222</v>
      </c>
      <c r="D194" t="s">
        <v>820</v>
      </c>
      <c r="E194" t="s">
        <v>1238</v>
      </c>
    </row>
    <row r="195" spans="1:5">
      <c r="A195" t="s">
        <v>1386</v>
      </c>
      <c r="B195" t="s">
        <v>1498</v>
      </c>
      <c r="C195" s="43" t="s">
        <v>1222</v>
      </c>
      <c r="D195" t="s">
        <v>820</v>
      </c>
      <c r="E195" t="s">
        <v>1238</v>
      </c>
    </row>
    <row r="196" spans="1:5">
      <c r="A196" t="s">
        <v>1387</v>
      </c>
      <c r="B196" t="s">
        <v>1498</v>
      </c>
      <c r="C196" s="43" t="s">
        <v>1222</v>
      </c>
      <c r="D196" t="s">
        <v>820</v>
      </c>
      <c r="E196" t="s">
        <v>1238</v>
      </c>
    </row>
    <row r="197" spans="1:5">
      <c r="A197" t="s">
        <v>1388</v>
      </c>
      <c r="B197" t="s">
        <v>1498</v>
      </c>
      <c r="C197" s="43" t="s">
        <v>1222</v>
      </c>
      <c r="D197" t="s">
        <v>820</v>
      </c>
      <c r="E197" t="s">
        <v>1238</v>
      </c>
    </row>
    <row r="198" spans="1:5">
      <c r="A198" t="s">
        <v>1389</v>
      </c>
      <c r="B198" t="s">
        <v>1498</v>
      </c>
      <c r="C198" s="43" t="s">
        <v>1222</v>
      </c>
      <c r="D198" t="s">
        <v>820</v>
      </c>
      <c r="E198" t="s">
        <v>1238</v>
      </c>
    </row>
    <row r="199" spans="1:5">
      <c r="A199" t="s">
        <v>1390</v>
      </c>
      <c r="B199" t="s">
        <v>1498</v>
      </c>
      <c r="C199" s="43" t="s">
        <v>1222</v>
      </c>
      <c r="D199" t="s">
        <v>820</v>
      </c>
      <c r="E199" t="s">
        <v>1238</v>
      </c>
    </row>
    <row r="200" spans="1:5">
      <c r="A200" t="s">
        <v>1391</v>
      </c>
      <c r="B200" t="s">
        <v>1498</v>
      </c>
      <c r="C200" s="43" t="s">
        <v>1222</v>
      </c>
      <c r="D200" t="s">
        <v>820</v>
      </c>
      <c r="E200" t="s">
        <v>1238</v>
      </c>
    </row>
    <row r="201" spans="1:5">
      <c r="A201" t="s">
        <v>1392</v>
      </c>
      <c r="B201" t="s">
        <v>1498</v>
      </c>
      <c r="C201" s="43" t="s">
        <v>1222</v>
      </c>
      <c r="D201" t="s">
        <v>820</v>
      </c>
      <c r="E201" t="s">
        <v>1238</v>
      </c>
    </row>
    <row r="202" spans="1:5">
      <c r="A202" t="s">
        <v>1393</v>
      </c>
      <c r="B202" t="s">
        <v>1498</v>
      </c>
      <c r="C202" s="43" t="s">
        <v>1222</v>
      </c>
      <c r="D202" t="s">
        <v>820</v>
      </c>
      <c r="E202" t="s">
        <v>1238</v>
      </c>
    </row>
    <row r="203" spans="1:5">
      <c r="A203" t="s">
        <v>1394</v>
      </c>
      <c r="B203" t="s">
        <v>819</v>
      </c>
      <c r="C203" s="43" t="s">
        <v>200</v>
      </c>
      <c r="D203" t="s">
        <v>1491</v>
      </c>
      <c r="E203" t="s">
        <v>1367</v>
      </c>
    </row>
    <row r="204" spans="1:5">
      <c r="A204" t="s">
        <v>1395</v>
      </c>
      <c r="B204" t="s">
        <v>819</v>
      </c>
      <c r="C204" s="43" t="s">
        <v>1222</v>
      </c>
      <c r="D204" t="s">
        <v>820</v>
      </c>
      <c r="E204" t="s">
        <v>1354</v>
      </c>
    </row>
    <row r="205" spans="1:5">
      <c r="A205" t="s">
        <v>1396</v>
      </c>
      <c r="B205" t="s">
        <v>819</v>
      </c>
      <c r="C205" s="43" t="s">
        <v>1222</v>
      </c>
      <c r="D205" t="s">
        <v>820</v>
      </c>
      <c r="E205" t="s">
        <v>1354</v>
      </c>
    </row>
    <row r="206" spans="1:5">
      <c r="A206" t="s">
        <v>1397</v>
      </c>
      <c r="B206" t="s">
        <v>819</v>
      </c>
      <c r="C206" s="43" t="s">
        <v>1222</v>
      </c>
      <c r="D206" t="s">
        <v>820</v>
      </c>
      <c r="E206" t="s">
        <v>1354</v>
      </c>
    </row>
    <row r="207" spans="1:5">
      <c r="A207" t="s">
        <v>1398</v>
      </c>
      <c r="B207" t="s">
        <v>819</v>
      </c>
      <c r="C207" s="43" t="s">
        <v>1222</v>
      </c>
      <c r="D207" t="s">
        <v>820</v>
      </c>
      <c r="E207" t="s">
        <v>1354</v>
      </c>
    </row>
    <row r="208" spans="1:5">
      <c r="A208" t="s">
        <v>1399</v>
      </c>
      <c r="B208" t="s">
        <v>819</v>
      </c>
      <c r="C208" s="43" t="s">
        <v>1222</v>
      </c>
      <c r="D208" t="s">
        <v>820</v>
      </c>
      <c r="E208" t="s">
        <v>1354</v>
      </c>
    </row>
    <row r="209" spans="1:5">
      <c r="A209" t="s">
        <v>1400</v>
      </c>
      <c r="B209" t="s">
        <v>1498</v>
      </c>
      <c r="C209" s="43" t="s">
        <v>1220</v>
      </c>
      <c r="D209" t="s">
        <v>820</v>
      </c>
      <c r="E209" t="s">
        <v>1238</v>
      </c>
    </row>
    <row r="210" spans="1:5">
      <c r="A210" t="s">
        <v>1401</v>
      </c>
      <c r="B210" t="s">
        <v>1498</v>
      </c>
      <c r="C210" s="43" t="s">
        <v>1222</v>
      </c>
      <c r="D210" t="s">
        <v>820</v>
      </c>
      <c r="E210" t="s">
        <v>1238</v>
      </c>
    </row>
    <row r="211" spans="1:5">
      <c r="A211" t="s">
        <v>1402</v>
      </c>
      <c r="B211" t="s">
        <v>819</v>
      </c>
      <c r="C211" s="43" t="s">
        <v>200</v>
      </c>
      <c r="D211" t="s">
        <v>1491</v>
      </c>
      <c r="E211" t="s">
        <v>1367</v>
      </c>
    </row>
    <row r="212" spans="1:5">
      <c r="A212" t="s">
        <v>1403</v>
      </c>
      <c r="B212" t="s">
        <v>819</v>
      </c>
      <c r="C212" s="43" t="s">
        <v>1222</v>
      </c>
      <c r="D212" t="s">
        <v>820</v>
      </c>
      <c r="E212" t="s">
        <v>821</v>
      </c>
    </row>
    <row r="213" spans="1:5">
      <c r="A213" t="s">
        <v>1404</v>
      </c>
      <c r="B213" t="s">
        <v>819</v>
      </c>
      <c r="C213" s="43" t="s">
        <v>1222</v>
      </c>
      <c r="D213" t="s">
        <v>820</v>
      </c>
      <c r="E213" t="s">
        <v>821</v>
      </c>
    </row>
    <row r="214" spans="1:5">
      <c r="A214" t="s">
        <v>1405</v>
      </c>
      <c r="B214" t="s">
        <v>819</v>
      </c>
      <c r="C214" s="43" t="s">
        <v>200</v>
      </c>
      <c r="D214" t="s">
        <v>1491</v>
      </c>
      <c r="E214" t="s">
        <v>821</v>
      </c>
    </row>
    <row r="215" spans="1:5">
      <c r="A215" t="s">
        <v>1406</v>
      </c>
      <c r="B215" t="s">
        <v>819</v>
      </c>
      <c r="C215" s="43" t="s">
        <v>1222</v>
      </c>
      <c r="D215" t="s">
        <v>820</v>
      </c>
      <c r="E215" t="s">
        <v>821</v>
      </c>
    </row>
    <row r="216" spans="1:5">
      <c r="A216" t="s">
        <v>1407</v>
      </c>
      <c r="B216" t="s">
        <v>819</v>
      </c>
      <c r="C216" s="43" t="s">
        <v>200</v>
      </c>
      <c r="D216" t="s">
        <v>1491</v>
      </c>
      <c r="E216" t="s">
        <v>821</v>
      </c>
    </row>
    <row r="217" spans="1:5">
      <c r="A217" t="s">
        <v>1408</v>
      </c>
      <c r="B217" t="s">
        <v>819</v>
      </c>
      <c r="C217" s="43" t="s">
        <v>1222</v>
      </c>
      <c r="D217" t="s">
        <v>820</v>
      </c>
      <c r="E217" t="s">
        <v>821</v>
      </c>
    </row>
    <row r="218" spans="1:5">
      <c r="A218" t="s">
        <v>1409</v>
      </c>
      <c r="B218" t="s">
        <v>819</v>
      </c>
      <c r="C218" s="43" t="s">
        <v>1222</v>
      </c>
      <c r="D218" t="s">
        <v>820</v>
      </c>
      <c r="E218" t="s">
        <v>821</v>
      </c>
    </row>
    <row r="219" spans="1:5">
      <c r="A219" t="s">
        <v>1410</v>
      </c>
      <c r="B219" t="s">
        <v>819</v>
      </c>
      <c r="C219" s="43" t="s">
        <v>1222</v>
      </c>
      <c r="D219" t="s">
        <v>820</v>
      </c>
      <c r="E219" t="s">
        <v>821</v>
      </c>
    </row>
    <row r="220" spans="1:5">
      <c r="A220" t="s">
        <v>1411</v>
      </c>
      <c r="B220" t="s">
        <v>819</v>
      </c>
      <c r="C220" s="43" t="s">
        <v>1222</v>
      </c>
      <c r="D220" t="s">
        <v>820</v>
      </c>
      <c r="E220" t="s">
        <v>821</v>
      </c>
    </row>
    <row r="221" spans="1:5">
      <c r="A221" t="s">
        <v>1412</v>
      </c>
      <c r="B221" t="s">
        <v>819</v>
      </c>
      <c r="C221" s="43" t="s">
        <v>200</v>
      </c>
      <c r="D221" t="s">
        <v>1491</v>
      </c>
      <c r="E221" t="s">
        <v>821</v>
      </c>
    </row>
    <row r="222" spans="1:5">
      <c r="A222" t="s">
        <v>1413</v>
      </c>
      <c r="B222" t="s">
        <v>819</v>
      </c>
      <c r="C222" s="43" t="s">
        <v>1222</v>
      </c>
      <c r="D222" t="s">
        <v>820</v>
      </c>
      <c r="E222" t="s">
        <v>821</v>
      </c>
    </row>
    <row r="223" spans="1:5">
      <c r="A223" t="s">
        <v>1414</v>
      </c>
      <c r="B223" t="s">
        <v>819</v>
      </c>
      <c r="C223" s="43" t="s">
        <v>200</v>
      </c>
      <c r="D223" t="s">
        <v>1491</v>
      </c>
      <c r="E223" t="s">
        <v>821</v>
      </c>
    </row>
    <row r="224" spans="1:5">
      <c r="A224" t="s">
        <v>1415</v>
      </c>
      <c r="B224" t="s">
        <v>819</v>
      </c>
      <c r="C224" s="43" t="s">
        <v>1222</v>
      </c>
      <c r="D224" t="s">
        <v>820</v>
      </c>
      <c r="E224" t="s">
        <v>821</v>
      </c>
    </row>
    <row r="225" spans="1:5">
      <c r="A225" t="s">
        <v>1416</v>
      </c>
      <c r="B225" t="s">
        <v>819</v>
      </c>
      <c r="C225" s="43" t="s">
        <v>1222</v>
      </c>
      <c r="D225" t="s">
        <v>820</v>
      </c>
      <c r="E225" t="s">
        <v>821</v>
      </c>
    </row>
    <row r="226" spans="1:5">
      <c r="A226" t="s">
        <v>1417</v>
      </c>
      <c r="B226" t="s">
        <v>819</v>
      </c>
      <c r="C226" s="43" t="s">
        <v>200</v>
      </c>
      <c r="D226" t="s">
        <v>1491</v>
      </c>
      <c r="E226" t="s">
        <v>821</v>
      </c>
    </row>
    <row r="227" spans="1:5">
      <c r="A227" t="s">
        <v>1418</v>
      </c>
      <c r="B227" t="s">
        <v>819</v>
      </c>
      <c r="C227" s="43" t="s">
        <v>194</v>
      </c>
      <c r="D227" t="s">
        <v>820</v>
      </c>
      <c r="E227" t="s">
        <v>821</v>
      </c>
    </row>
    <row r="228" spans="1:5">
      <c r="A228" t="s">
        <v>856</v>
      </c>
      <c r="B228" t="s">
        <v>819</v>
      </c>
      <c r="C228" s="43" t="s">
        <v>200</v>
      </c>
      <c r="D228" t="s">
        <v>1491</v>
      </c>
      <c r="E228" t="s">
        <v>1367</v>
      </c>
    </row>
    <row r="229" spans="1:5">
      <c r="A229" t="s">
        <v>857</v>
      </c>
      <c r="B229" t="s">
        <v>819</v>
      </c>
      <c r="C229" s="43" t="s">
        <v>200</v>
      </c>
      <c r="D229" t="s">
        <v>1491</v>
      </c>
      <c r="E229" t="s">
        <v>821</v>
      </c>
    </row>
    <row r="230" spans="1:5">
      <c r="A230" t="s">
        <v>589</v>
      </c>
      <c r="B230" t="s">
        <v>819</v>
      </c>
      <c r="C230" s="43" t="s">
        <v>200</v>
      </c>
      <c r="D230" t="s">
        <v>1491</v>
      </c>
      <c r="E230" t="s">
        <v>1367</v>
      </c>
    </row>
    <row r="231" spans="1:5">
      <c r="A231" t="s">
        <v>1419</v>
      </c>
      <c r="B231" t="s">
        <v>819</v>
      </c>
      <c r="C231" s="43" t="s">
        <v>200</v>
      </c>
      <c r="D231" t="s">
        <v>1491</v>
      </c>
      <c r="E231" t="s">
        <v>821</v>
      </c>
    </row>
    <row r="232" spans="1:5">
      <c r="A232" t="s">
        <v>1420</v>
      </c>
      <c r="B232" t="s">
        <v>819</v>
      </c>
      <c r="C232" s="43" t="s">
        <v>200</v>
      </c>
      <c r="D232" t="s">
        <v>1491</v>
      </c>
      <c r="E232" t="s">
        <v>821</v>
      </c>
    </row>
    <row r="233" spans="1:5">
      <c r="A233" t="s">
        <v>1421</v>
      </c>
      <c r="B233" t="s">
        <v>819</v>
      </c>
      <c r="C233" s="43" t="s">
        <v>200</v>
      </c>
      <c r="D233" t="s">
        <v>1491</v>
      </c>
      <c r="E233" t="s">
        <v>1367</v>
      </c>
    </row>
    <row r="234" spans="1:5">
      <c r="A234" t="s">
        <v>1422</v>
      </c>
      <c r="B234" t="s">
        <v>819</v>
      </c>
      <c r="C234" s="43" t="s">
        <v>200</v>
      </c>
      <c r="D234" t="s">
        <v>1491</v>
      </c>
      <c r="E234" t="s">
        <v>821</v>
      </c>
    </row>
    <row r="235" spans="1:5">
      <c r="A235" t="s">
        <v>1423</v>
      </c>
      <c r="B235" t="s">
        <v>819</v>
      </c>
      <c r="C235" s="43" t="s">
        <v>194</v>
      </c>
      <c r="D235" t="s">
        <v>1491</v>
      </c>
      <c r="E235" t="s">
        <v>1367</v>
      </c>
    </row>
    <row r="236" spans="1:5">
      <c r="A236" t="s">
        <v>1424</v>
      </c>
      <c r="B236" t="s">
        <v>819</v>
      </c>
      <c r="C236" s="43" t="s">
        <v>200</v>
      </c>
      <c r="D236" t="s">
        <v>1491</v>
      </c>
      <c r="E236" t="s">
        <v>821</v>
      </c>
    </row>
    <row r="237" spans="1:5">
      <c r="A237" t="s">
        <v>1425</v>
      </c>
      <c r="B237" t="s">
        <v>819</v>
      </c>
      <c r="C237" s="43" t="s">
        <v>200</v>
      </c>
      <c r="D237" t="s">
        <v>1491</v>
      </c>
      <c r="E237" t="s">
        <v>821</v>
      </c>
    </row>
    <row r="238" spans="1:5">
      <c r="A238" t="s">
        <v>1426</v>
      </c>
      <c r="B238" t="s">
        <v>819</v>
      </c>
      <c r="C238" s="43" t="s">
        <v>200</v>
      </c>
      <c r="D238" t="s">
        <v>1491</v>
      </c>
      <c r="E238" t="s">
        <v>821</v>
      </c>
    </row>
    <row r="239" spans="1:5">
      <c r="A239" t="s">
        <v>582</v>
      </c>
      <c r="B239" t="s">
        <v>819</v>
      </c>
      <c r="C239" s="43" t="s">
        <v>200</v>
      </c>
      <c r="D239" t="s">
        <v>1491</v>
      </c>
      <c r="E239" t="s">
        <v>821</v>
      </c>
    </row>
    <row r="240" spans="1:5">
      <c r="A240" t="s">
        <v>1427</v>
      </c>
      <c r="B240" t="s">
        <v>819</v>
      </c>
      <c r="C240" s="43" t="s">
        <v>200</v>
      </c>
      <c r="D240" t="s">
        <v>820</v>
      </c>
      <c r="E240" t="s">
        <v>821</v>
      </c>
    </row>
    <row r="241" spans="1:5">
      <c r="A241" t="s">
        <v>581</v>
      </c>
      <c r="B241" t="s">
        <v>819</v>
      </c>
      <c r="C241" s="43" t="s">
        <v>205</v>
      </c>
      <c r="D241" t="s">
        <v>1491</v>
      </c>
      <c r="E241" t="s">
        <v>1367</v>
      </c>
    </row>
    <row r="242" spans="1:5">
      <c r="A242" t="s">
        <v>601</v>
      </c>
      <c r="B242" t="s">
        <v>819</v>
      </c>
      <c r="C242" s="43" t="s">
        <v>200</v>
      </c>
      <c r="D242" t="s">
        <v>1491</v>
      </c>
      <c r="E242" t="s">
        <v>1367</v>
      </c>
    </row>
    <row r="243" spans="1:5">
      <c r="A243" t="s">
        <v>1428</v>
      </c>
      <c r="B243" t="s">
        <v>819</v>
      </c>
      <c r="C243" s="43" t="s">
        <v>200</v>
      </c>
      <c r="D243" t="s">
        <v>1491</v>
      </c>
      <c r="E243" t="s">
        <v>821</v>
      </c>
    </row>
    <row r="244" spans="1:5">
      <c r="A244" t="s">
        <v>1429</v>
      </c>
      <c r="B244" t="s">
        <v>819</v>
      </c>
      <c r="C244" s="43" t="s">
        <v>205</v>
      </c>
      <c r="D244" t="s">
        <v>820</v>
      </c>
      <c r="E244" t="s">
        <v>1354</v>
      </c>
    </row>
    <row r="245" spans="1:5">
      <c r="A245" t="s">
        <v>1430</v>
      </c>
      <c r="B245" t="s">
        <v>819</v>
      </c>
      <c r="C245" s="43" t="s">
        <v>200</v>
      </c>
      <c r="D245" t="s">
        <v>1491</v>
      </c>
      <c r="E245" t="s">
        <v>821</v>
      </c>
    </row>
    <row r="246" spans="1:5">
      <c r="A246" t="s">
        <v>1431</v>
      </c>
      <c r="B246" t="s">
        <v>819</v>
      </c>
      <c r="C246" s="43" t="s">
        <v>200</v>
      </c>
      <c r="D246" t="s">
        <v>1491</v>
      </c>
      <c r="E246" t="s">
        <v>1367</v>
      </c>
    </row>
    <row r="247" spans="1:5">
      <c r="A247" t="s">
        <v>1432</v>
      </c>
      <c r="B247" t="s">
        <v>819</v>
      </c>
      <c r="C247" s="43" t="s">
        <v>200</v>
      </c>
      <c r="D247" t="s">
        <v>1491</v>
      </c>
      <c r="E247" t="s">
        <v>1367</v>
      </c>
    </row>
    <row r="248" spans="1:5">
      <c r="A248" t="s">
        <v>1433</v>
      </c>
      <c r="B248" t="s">
        <v>819</v>
      </c>
      <c r="C248" s="43" t="s">
        <v>200</v>
      </c>
      <c r="D248" t="s">
        <v>1491</v>
      </c>
      <c r="E248" t="s">
        <v>1357</v>
      </c>
    </row>
    <row r="249" spans="1:5">
      <c r="A249" t="s">
        <v>1434</v>
      </c>
      <c r="B249" t="s">
        <v>819</v>
      </c>
      <c r="C249" s="43" t="s">
        <v>200</v>
      </c>
      <c r="D249" t="s">
        <v>1491</v>
      </c>
      <c r="E249" t="s">
        <v>1357</v>
      </c>
    </row>
    <row r="250" spans="1:5">
      <c r="A250" t="s">
        <v>858</v>
      </c>
      <c r="B250" t="s">
        <v>819</v>
      </c>
      <c r="C250" s="43" t="s">
        <v>200</v>
      </c>
      <c r="D250" t="s">
        <v>1491</v>
      </c>
      <c r="E250" t="s">
        <v>1357</v>
      </c>
    </row>
    <row r="251" spans="1:5">
      <c r="A251" t="s">
        <v>1435</v>
      </c>
      <c r="B251" t="s">
        <v>819</v>
      </c>
      <c r="C251" s="43" t="s">
        <v>200</v>
      </c>
      <c r="D251" t="s">
        <v>1491</v>
      </c>
      <c r="E251" t="s">
        <v>1357</v>
      </c>
    </row>
    <row r="252" spans="1:5">
      <c r="A252" t="s">
        <v>1436</v>
      </c>
      <c r="B252" t="s">
        <v>819</v>
      </c>
      <c r="C252" s="43" t="s">
        <v>200</v>
      </c>
      <c r="D252" t="s">
        <v>1491</v>
      </c>
      <c r="E252" t="s">
        <v>1357</v>
      </c>
    </row>
    <row r="253" spans="1:5">
      <c r="A253" t="s">
        <v>859</v>
      </c>
      <c r="B253" t="s">
        <v>819</v>
      </c>
      <c r="C253" s="43" t="s">
        <v>200</v>
      </c>
      <c r="D253" t="s">
        <v>1491</v>
      </c>
      <c r="E253" t="s">
        <v>1357</v>
      </c>
    </row>
    <row r="254" spans="1:5">
      <c r="A254" t="s">
        <v>860</v>
      </c>
      <c r="B254" t="s">
        <v>819</v>
      </c>
      <c r="C254" s="43" t="s">
        <v>200</v>
      </c>
      <c r="D254" t="s">
        <v>1491</v>
      </c>
      <c r="E254" t="s">
        <v>1357</v>
      </c>
    </row>
    <row r="255" spans="1:5">
      <c r="A255" t="s">
        <v>1437</v>
      </c>
      <c r="B255" t="s">
        <v>819</v>
      </c>
      <c r="C255" s="43" t="s">
        <v>200</v>
      </c>
      <c r="D255" t="s">
        <v>1491</v>
      </c>
      <c r="E255" t="s">
        <v>1357</v>
      </c>
    </row>
    <row r="256" spans="1:5">
      <c r="A256" t="s">
        <v>1438</v>
      </c>
      <c r="B256" t="s">
        <v>819</v>
      </c>
      <c r="C256" s="43" t="s">
        <v>200</v>
      </c>
      <c r="D256" t="s">
        <v>1491</v>
      </c>
      <c r="E256" t="s">
        <v>1357</v>
      </c>
    </row>
    <row r="257" spans="1:5">
      <c r="A257" t="s">
        <v>1439</v>
      </c>
      <c r="B257" t="s">
        <v>819</v>
      </c>
      <c r="C257" s="43" t="s">
        <v>200</v>
      </c>
      <c r="D257" t="s">
        <v>1491</v>
      </c>
      <c r="E257" t="s">
        <v>1357</v>
      </c>
    </row>
    <row r="258" spans="1:5">
      <c r="A258" t="s">
        <v>1440</v>
      </c>
      <c r="B258" t="s">
        <v>819</v>
      </c>
      <c r="C258" s="43" t="s">
        <v>200</v>
      </c>
      <c r="D258" t="s">
        <v>1491</v>
      </c>
      <c r="E258" t="s">
        <v>1357</v>
      </c>
    </row>
    <row r="259" spans="1:5">
      <c r="A259" t="s">
        <v>586</v>
      </c>
      <c r="B259" t="s">
        <v>819</v>
      </c>
      <c r="C259" s="43" t="s">
        <v>200</v>
      </c>
      <c r="D259" t="s">
        <v>1491</v>
      </c>
      <c r="E259" t="s">
        <v>1357</v>
      </c>
    </row>
    <row r="260" spans="1:5">
      <c r="A260" t="s">
        <v>1441</v>
      </c>
      <c r="B260" t="s">
        <v>819</v>
      </c>
      <c r="C260" s="43" t="s">
        <v>200</v>
      </c>
      <c r="D260" t="s">
        <v>1491</v>
      </c>
      <c r="E260" t="s">
        <v>1357</v>
      </c>
    </row>
    <row r="261" spans="1:5">
      <c r="A261" t="s">
        <v>1442</v>
      </c>
      <c r="B261" t="s">
        <v>819</v>
      </c>
      <c r="C261" s="43" t="s">
        <v>200</v>
      </c>
      <c r="D261" t="s">
        <v>1491</v>
      </c>
      <c r="E261" t="s">
        <v>1357</v>
      </c>
    </row>
    <row r="262" spans="1:5">
      <c r="A262" t="s">
        <v>1443</v>
      </c>
      <c r="B262" t="s">
        <v>819</v>
      </c>
      <c r="C262" s="43" t="s">
        <v>200</v>
      </c>
      <c r="D262" t="s">
        <v>1491</v>
      </c>
      <c r="E262" t="s">
        <v>1357</v>
      </c>
    </row>
    <row r="263" spans="1:5">
      <c r="A263" t="s">
        <v>1444</v>
      </c>
      <c r="B263" t="s">
        <v>819</v>
      </c>
      <c r="C263" s="43" t="s">
        <v>200</v>
      </c>
      <c r="D263" t="s">
        <v>1491</v>
      </c>
      <c r="E263" t="s">
        <v>1357</v>
      </c>
    </row>
    <row r="264" spans="1:5">
      <c r="A264" t="s">
        <v>1445</v>
      </c>
      <c r="B264" t="s">
        <v>819</v>
      </c>
      <c r="C264" s="43" t="s">
        <v>200</v>
      </c>
      <c r="D264" t="s">
        <v>1491</v>
      </c>
      <c r="E264" t="s">
        <v>1357</v>
      </c>
    </row>
    <row r="265" spans="1:5">
      <c r="A265" t="s">
        <v>1446</v>
      </c>
      <c r="B265" t="s">
        <v>1225</v>
      </c>
      <c r="C265" s="43" t="s">
        <v>197</v>
      </c>
      <c r="D265" t="s">
        <v>1226</v>
      </c>
      <c r="E265" t="s">
        <v>1229</v>
      </c>
    </row>
    <row r="266" spans="1:5">
      <c r="A266" t="s">
        <v>1447</v>
      </c>
      <c r="B266" t="s">
        <v>819</v>
      </c>
      <c r="C266" s="43" t="s">
        <v>200</v>
      </c>
      <c r="D266" t="s">
        <v>1491</v>
      </c>
      <c r="E266" t="s">
        <v>1357</v>
      </c>
    </row>
    <row r="267" spans="1:5">
      <c r="A267" t="s">
        <v>1448</v>
      </c>
      <c r="B267" t="s">
        <v>819</v>
      </c>
      <c r="C267" s="43" t="s">
        <v>200</v>
      </c>
      <c r="D267" t="s">
        <v>1491</v>
      </c>
      <c r="E267" t="s">
        <v>1357</v>
      </c>
    </row>
    <row r="268" spans="1:5">
      <c r="A268" t="s">
        <v>1449</v>
      </c>
      <c r="B268" t="s">
        <v>819</v>
      </c>
      <c r="C268" s="43" t="s">
        <v>200</v>
      </c>
      <c r="D268" t="s">
        <v>1491</v>
      </c>
      <c r="E268" t="s">
        <v>1354</v>
      </c>
    </row>
    <row r="269" spans="1:5">
      <c r="A269" t="s">
        <v>861</v>
      </c>
      <c r="B269" t="s">
        <v>819</v>
      </c>
      <c r="C269" s="43" t="s">
        <v>200</v>
      </c>
      <c r="D269" t="s">
        <v>1491</v>
      </c>
      <c r="E269" t="s">
        <v>1357</v>
      </c>
    </row>
    <row r="270" spans="1:5">
      <c r="A270" t="s">
        <v>1450</v>
      </c>
      <c r="B270" t="s">
        <v>819</v>
      </c>
      <c r="C270" s="43" t="s">
        <v>200</v>
      </c>
      <c r="D270" t="s">
        <v>1491</v>
      </c>
      <c r="E270" t="s">
        <v>1367</v>
      </c>
    </row>
    <row r="271" spans="1:5">
      <c r="A271" t="s">
        <v>1451</v>
      </c>
      <c r="B271" t="s">
        <v>819</v>
      </c>
      <c r="C271" s="43" t="s">
        <v>200</v>
      </c>
      <c r="D271" t="s">
        <v>1491</v>
      </c>
      <c r="E271" t="s">
        <v>1357</v>
      </c>
    </row>
    <row r="272" spans="1:5">
      <c r="A272" t="s">
        <v>1452</v>
      </c>
      <c r="B272" t="s">
        <v>819</v>
      </c>
      <c r="C272" s="43" t="s">
        <v>200</v>
      </c>
      <c r="D272" t="s">
        <v>1491</v>
      </c>
      <c r="E272" t="s">
        <v>1367</v>
      </c>
    </row>
    <row r="273" spans="1:5">
      <c r="A273" t="s">
        <v>1453</v>
      </c>
      <c r="B273" t="s">
        <v>819</v>
      </c>
      <c r="C273" s="43" t="s">
        <v>200</v>
      </c>
      <c r="D273" t="s">
        <v>1491</v>
      </c>
      <c r="E273" t="s">
        <v>1367</v>
      </c>
    </row>
    <row r="274" spans="1:5">
      <c r="A274" t="s">
        <v>862</v>
      </c>
      <c r="B274" t="s">
        <v>1225</v>
      </c>
      <c r="C274" s="43" t="s">
        <v>197</v>
      </c>
      <c r="D274" t="s">
        <v>1226</v>
      </c>
      <c r="E274" t="s">
        <v>1229</v>
      </c>
    </row>
    <row r="275" spans="1:5">
      <c r="A275" t="s">
        <v>1454</v>
      </c>
      <c r="B275" t="s">
        <v>819</v>
      </c>
      <c r="C275" s="43" t="s">
        <v>200</v>
      </c>
      <c r="D275" t="s">
        <v>1491</v>
      </c>
      <c r="E275" t="s">
        <v>1357</v>
      </c>
    </row>
    <row r="276" spans="1:5">
      <c r="A276" t="s">
        <v>863</v>
      </c>
      <c r="B276" t="s">
        <v>819</v>
      </c>
      <c r="C276" s="43" t="s">
        <v>200</v>
      </c>
      <c r="D276" t="s">
        <v>1491</v>
      </c>
      <c r="E276" t="s">
        <v>1367</v>
      </c>
    </row>
    <row r="277" spans="1:5">
      <c r="A277" t="s">
        <v>864</v>
      </c>
      <c r="B277" t="s">
        <v>819</v>
      </c>
      <c r="C277" s="43" t="s">
        <v>200</v>
      </c>
      <c r="D277" t="s">
        <v>1491</v>
      </c>
      <c r="E277" t="s">
        <v>1367</v>
      </c>
    </row>
    <row r="278" spans="1:5">
      <c r="A278" t="s">
        <v>1455</v>
      </c>
      <c r="B278" t="s">
        <v>819</v>
      </c>
      <c r="C278" s="43" t="s">
        <v>200</v>
      </c>
      <c r="D278" t="s">
        <v>1491</v>
      </c>
      <c r="E278" t="s">
        <v>1367</v>
      </c>
    </row>
    <row r="279" spans="1:5">
      <c r="A279" t="s">
        <v>1456</v>
      </c>
      <c r="B279" t="s">
        <v>819</v>
      </c>
      <c r="C279" s="43" t="s">
        <v>200</v>
      </c>
      <c r="D279" t="s">
        <v>1491</v>
      </c>
    </row>
    <row r="280" spans="1:5">
      <c r="A280" t="s">
        <v>577</v>
      </c>
      <c r="B280" t="s">
        <v>819</v>
      </c>
      <c r="C280" s="43" t="s">
        <v>205</v>
      </c>
      <c r="D280" t="s">
        <v>1491</v>
      </c>
    </row>
    <row r="281" spans="1:5">
      <c r="A281" t="s">
        <v>1457</v>
      </c>
      <c r="B281" t="s">
        <v>1232</v>
      </c>
      <c r="C281" s="43" t="s">
        <v>159</v>
      </c>
      <c r="D281" t="s">
        <v>1233</v>
      </c>
    </row>
    <row r="282" spans="1:5">
      <c r="A282" t="s">
        <v>121</v>
      </c>
      <c r="B282" t="s">
        <v>1498</v>
      </c>
      <c r="C282" s="43" t="s">
        <v>1223</v>
      </c>
      <c r="D282" t="s">
        <v>820</v>
      </c>
    </row>
    <row r="283" spans="1:5">
      <c r="A283" t="s">
        <v>576</v>
      </c>
      <c r="B283" t="s">
        <v>1498</v>
      </c>
      <c r="C283" s="43" t="s">
        <v>1223</v>
      </c>
      <c r="D283" t="s">
        <v>820</v>
      </c>
    </row>
    <row r="284" spans="1:5">
      <c r="A284" t="s">
        <v>117</v>
      </c>
      <c r="B284" t="s">
        <v>1225</v>
      </c>
      <c r="C284" s="43" t="s">
        <v>202</v>
      </c>
      <c r="D284" t="s">
        <v>1226</v>
      </c>
    </row>
    <row r="285" spans="1:5">
      <c r="A285" t="s">
        <v>1458</v>
      </c>
      <c r="B285" t="s">
        <v>1225</v>
      </c>
      <c r="C285" s="43" t="s">
        <v>164</v>
      </c>
      <c r="D285" t="s">
        <v>1226</v>
      </c>
      <c r="E285" t="s">
        <v>1229</v>
      </c>
    </row>
    <row r="286" spans="1:5">
      <c r="A286" t="s">
        <v>108</v>
      </c>
      <c r="B286" t="s">
        <v>1225</v>
      </c>
      <c r="C286" s="43" t="s">
        <v>112</v>
      </c>
      <c r="D286" t="s">
        <v>1226</v>
      </c>
    </row>
    <row r="287" spans="1:5">
      <c r="A287" t="s">
        <v>1459</v>
      </c>
      <c r="B287" t="s">
        <v>1225</v>
      </c>
      <c r="C287" s="43" t="s">
        <v>202</v>
      </c>
      <c r="D287" t="s">
        <v>1226</v>
      </c>
    </row>
    <row r="288" spans="1:5">
      <c r="A288" t="s">
        <v>1460</v>
      </c>
      <c r="B288" t="s">
        <v>1225</v>
      </c>
      <c r="C288" s="43" t="s">
        <v>202</v>
      </c>
      <c r="D288" t="s">
        <v>1226</v>
      </c>
      <c r="E288" t="s">
        <v>1253</v>
      </c>
    </row>
    <row r="289" spans="1:5">
      <c r="A289" t="s">
        <v>119</v>
      </c>
      <c r="B289" t="s">
        <v>1225</v>
      </c>
      <c r="C289" s="43" t="s">
        <v>202</v>
      </c>
      <c r="D289" t="s">
        <v>1226</v>
      </c>
    </row>
    <row r="290" spans="1:5">
      <c r="A290" t="s">
        <v>107</v>
      </c>
      <c r="B290" t="s">
        <v>819</v>
      </c>
      <c r="C290" s="43" t="s">
        <v>145</v>
      </c>
      <c r="D290" t="s">
        <v>1491</v>
      </c>
    </row>
    <row r="291" spans="1:5">
      <c r="A291" t="s">
        <v>1461</v>
      </c>
      <c r="B291" t="s">
        <v>1225</v>
      </c>
      <c r="C291" s="43" t="s">
        <v>164</v>
      </c>
      <c r="D291" t="s">
        <v>1226</v>
      </c>
    </row>
    <row r="292" spans="1:5">
      <c r="A292" t="s">
        <v>102</v>
      </c>
      <c r="B292" t="s">
        <v>1320</v>
      </c>
      <c r="C292" s="43" t="s">
        <v>124</v>
      </c>
      <c r="D292" t="s">
        <v>1321</v>
      </c>
      <c r="E292" t="s">
        <v>1322</v>
      </c>
    </row>
    <row r="293" spans="1:5">
      <c r="A293" t="s">
        <v>1462</v>
      </c>
      <c r="B293" t="s">
        <v>1498</v>
      </c>
      <c r="C293" s="43" t="s">
        <v>1220</v>
      </c>
      <c r="D293" t="s">
        <v>820</v>
      </c>
    </row>
    <row r="294" spans="1:5">
      <c r="A294" t="s">
        <v>1463</v>
      </c>
      <c r="B294" t="s">
        <v>1331</v>
      </c>
      <c r="C294" s="43" t="s">
        <v>137</v>
      </c>
      <c r="D294" t="s">
        <v>1332</v>
      </c>
    </row>
    <row r="295" spans="1:5">
      <c r="A295" t="s">
        <v>590</v>
      </c>
      <c r="B295" t="s">
        <v>1331</v>
      </c>
      <c r="C295" s="43" t="s">
        <v>185</v>
      </c>
      <c r="D295" t="s">
        <v>1332</v>
      </c>
    </row>
    <row r="296" spans="1:5">
      <c r="A296" t="s">
        <v>1464</v>
      </c>
      <c r="B296" t="s">
        <v>819</v>
      </c>
      <c r="C296" s="43" t="s">
        <v>145</v>
      </c>
      <c r="D296" t="s">
        <v>1491</v>
      </c>
    </row>
    <row r="297" spans="1:5">
      <c r="A297" t="s">
        <v>574</v>
      </c>
      <c r="B297" t="s">
        <v>819</v>
      </c>
      <c r="C297" s="43" t="s">
        <v>194</v>
      </c>
      <c r="D297" t="s">
        <v>1491</v>
      </c>
      <c r="E297" t="s">
        <v>821</v>
      </c>
    </row>
    <row r="298" spans="1:5">
      <c r="A298" t="s">
        <v>1465</v>
      </c>
      <c r="B298" t="s">
        <v>1498</v>
      </c>
      <c r="C298" s="43" t="s">
        <v>1221</v>
      </c>
      <c r="D298" t="s">
        <v>820</v>
      </c>
    </row>
    <row r="299" spans="1:5">
      <c r="A299" t="s">
        <v>105</v>
      </c>
      <c r="B299" t="s">
        <v>1498</v>
      </c>
      <c r="C299" s="43" t="s">
        <v>1220</v>
      </c>
      <c r="D299" t="s">
        <v>820</v>
      </c>
    </row>
    <row r="300" spans="1:5">
      <c r="A300" t="s">
        <v>104</v>
      </c>
      <c r="B300" t="s">
        <v>819</v>
      </c>
      <c r="C300" s="43" t="s">
        <v>145</v>
      </c>
      <c r="D300" t="s">
        <v>1491</v>
      </c>
    </row>
    <row r="301" spans="1:5">
      <c r="A301" t="s">
        <v>578</v>
      </c>
      <c r="B301" t="s">
        <v>1498</v>
      </c>
      <c r="C301" s="43" t="s">
        <v>1223</v>
      </c>
      <c r="D301" t="s">
        <v>820</v>
      </c>
    </row>
    <row r="302" spans="1:5">
      <c r="A302" t="s">
        <v>1466</v>
      </c>
      <c r="B302" t="s">
        <v>1498</v>
      </c>
      <c r="C302" s="43" t="s">
        <v>1221</v>
      </c>
      <c r="D302" t="s">
        <v>820</v>
      </c>
      <c r="E302" t="s">
        <v>1238</v>
      </c>
    </row>
    <row r="303" spans="1:5">
      <c r="A303" t="s">
        <v>1467</v>
      </c>
      <c r="B303" t="s">
        <v>819</v>
      </c>
      <c r="C303" s="43" t="s">
        <v>205</v>
      </c>
      <c r="D303" t="s">
        <v>1491</v>
      </c>
      <c r="E303" t="s">
        <v>1367</v>
      </c>
    </row>
    <row r="304" spans="1:5">
      <c r="A304" t="s">
        <v>644</v>
      </c>
      <c r="B304" t="s">
        <v>819</v>
      </c>
      <c r="C304" s="43" t="s">
        <v>194</v>
      </c>
      <c r="D304" t="s">
        <v>1491</v>
      </c>
      <c r="E304" t="s">
        <v>821</v>
      </c>
    </row>
    <row r="305" spans="1:5">
      <c r="A305" t="s">
        <v>1468</v>
      </c>
      <c r="B305" t="s">
        <v>819</v>
      </c>
      <c r="C305" s="43" t="s">
        <v>194</v>
      </c>
      <c r="D305" t="s">
        <v>1491</v>
      </c>
      <c r="E305" t="s">
        <v>821</v>
      </c>
    </row>
    <row r="306" spans="1:5">
      <c r="A306" t="s">
        <v>1469</v>
      </c>
      <c r="B306" t="s">
        <v>819</v>
      </c>
      <c r="C306" s="43" t="s">
        <v>194</v>
      </c>
      <c r="D306" t="s">
        <v>1491</v>
      </c>
      <c r="E306" t="s">
        <v>1367</v>
      </c>
    </row>
    <row r="307" spans="1:5">
      <c r="A307" t="s">
        <v>865</v>
      </c>
      <c r="B307" t="s">
        <v>286</v>
      </c>
      <c r="C307" s="43" t="s">
        <v>206</v>
      </c>
      <c r="D307" t="s">
        <v>1499</v>
      </c>
      <c r="E307" t="s">
        <v>1500</v>
      </c>
    </row>
    <row r="308" spans="1:5">
      <c r="A308" t="s">
        <v>866</v>
      </c>
      <c r="B308" t="s">
        <v>286</v>
      </c>
      <c r="C308" s="43" t="s">
        <v>206</v>
      </c>
      <c r="D308" t="s">
        <v>1499</v>
      </c>
      <c r="E308" t="s">
        <v>1500</v>
      </c>
    </row>
    <row r="309" spans="1:5">
      <c r="A309" t="s">
        <v>1470</v>
      </c>
      <c r="B309" t="s">
        <v>286</v>
      </c>
      <c r="C309" s="43" t="s">
        <v>206</v>
      </c>
      <c r="D309" t="s">
        <v>1499</v>
      </c>
      <c r="E309" t="s">
        <v>1500</v>
      </c>
    </row>
    <row r="310" spans="1:5">
      <c r="A310" t="s">
        <v>1471</v>
      </c>
      <c r="B310" t="s">
        <v>286</v>
      </c>
      <c r="C310" s="43" t="s">
        <v>206</v>
      </c>
      <c r="D310" t="s">
        <v>1499</v>
      </c>
      <c r="E310" t="s">
        <v>1500</v>
      </c>
    </row>
    <row r="311" spans="1:5">
      <c r="A311" t="s">
        <v>1472</v>
      </c>
      <c r="B311" t="s">
        <v>286</v>
      </c>
      <c r="C311" s="43" t="s">
        <v>206</v>
      </c>
      <c r="D311" t="s">
        <v>1499</v>
      </c>
      <c r="E311" t="s">
        <v>1500</v>
      </c>
    </row>
    <row r="312" spans="1:5">
      <c r="A312" t="s">
        <v>1473</v>
      </c>
      <c r="B312" t="s">
        <v>286</v>
      </c>
      <c r="C312" s="43" t="s">
        <v>206</v>
      </c>
      <c r="D312" t="s">
        <v>1499</v>
      </c>
      <c r="E312" t="s">
        <v>1500</v>
      </c>
    </row>
    <row r="313" spans="1:5">
      <c r="A313" t="s">
        <v>1474</v>
      </c>
      <c r="B313" t="s">
        <v>286</v>
      </c>
      <c r="C313" s="43" t="s">
        <v>206</v>
      </c>
      <c r="D313" t="s">
        <v>1499</v>
      </c>
      <c r="E313" t="s">
        <v>1500</v>
      </c>
    </row>
    <row r="314" spans="1:5">
      <c r="A314" t="s">
        <v>1475</v>
      </c>
      <c r="B314" t="s">
        <v>286</v>
      </c>
      <c r="C314" s="43" t="s">
        <v>206</v>
      </c>
      <c r="D314" t="s">
        <v>1499</v>
      </c>
      <c r="E314" t="s">
        <v>1500</v>
      </c>
    </row>
    <row r="315" spans="1:5">
      <c r="A315" t="s">
        <v>867</v>
      </c>
      <c r="B315" t="s">
        <v>286</v>
      </c>
      <c r="C315" s="43" t="s">
        <v>206</v>
      </c>
      <c r="D315" t="s">
        <v>1499</v>
      </c>
      <c r="E315" t="s">
        <v>1500</v>
      </c>
    </row>
    <row r="316" spans="1:5">
      <c r="A316" t="s">
        <v>1476</v>
      </c>
      <c r="B316" t="s">
        <v>286</v>
      </c>
      <c r="C316" s="43" t="s">
        <v>206</v>
      </c>
      <c r="D316" t="s">
        <v>1499</v>
      </c>
      <c r="E316" t="s">
        <v>1500</v>
      </c>
    </row>
    <row r="317" spans="1:5">
      <c r="A317" t="s">
        <v>1477</v>
      </c>
      <c r="B317" t="s">
        <v>286</v>
      </c>
      <c r="C317" s="43" t="s">
        <v>206</v>
      </c>
      <c r="D317" t="s">
        <v>1499</v>
      </c>
      <c r="E317" t="s">
        <v>1500</v>
      </c>
    </row>
    <row r="318" spans="1:5">
      <c r="A318" t="s">
        <v>1478</v>
      </c>
      <c r="B318" t="s">
        <v>286</v>
      </c>
      <c r="C318" s="43" t="s">
        <v>206</v>
      </c>
      <c r="D318" t="s">
        <v>1499</v>
      </c>
      <c r="E318" t="s">
        <v>1500</v>
      </c>
    </row>
    <row r="319" spans="1:5">
      <c r="A319" t="s">
        <v>1479</v>
      </c>
      <c r="B319" t="s">
        <v>286</v>
      </c>
      <c r="C319" s="43" t="s">
        <v>206</v>
      </c>
      <c r="D319" t="s">
        <v>1499</v>
      </c>
      <c r="E319" t="s">
        <v>1500</v>
      </c>
    </row>
    <row r="320" spans="1:5">
      <c r="A320" t="s">
        <v>868</v>
      </c>
      <c r="B320" t="s">
        <v>1320</v>
      </c>
      <c r="C320" s="43" t="s">
        <v>124</v>
      </c>
      <c r="D320" t="s">
        <v>1321</v>
      </c>
    </row>
    <row r="321" spans="1:5">
      <c r="A321" t="s">
        <v>1480</v>
      </c>
      <c r="B321" t="s">
        <v>1320</v>
      </c>
      <c r="C321" s="43" t="s">
        <v>198</v>
      </c>
      <c r="D321" t="s">
        <v>1321</v>
      </c>
      <c r="E321" t="s">
        <v>1322</v>
      </c>
    </row>
    <row r="322" spans="1:5">
      <c r="A322" t="s">
        <v>869</v>
      </c>
      <c r="B322" t="s">
        <v>819</v>
      </c>
      <c r="C322" s="43" t="s">
        <v>145</v>
      </c>
      <c r="D322" t="s">
        <v>1491</v>
      </c>
    </row>
    <row r="323" spans="1:5">
      <c r="A323" t="s">
        <v>1481</v>
      </c>
      <c r="B323" t="s">
        <v>1498</v>
      </c>
      <c r="C323" s="43" t="s">
        <v>1220</v>
      </c>
      <c r="D323" t="s">
        <v>820</v>
      </c>
    </row>
    <row r="324" spans="1:5">
      <c r="A324" t="s">
        <v>1482</v>
      </c>
      <c r="B324" t="s">
        <v>1225</v>
      </c>
      <c r="C324" s="43" t="s">
        <v>197</v>
      </c>
      <c r="D324" t="s">
        <v>1226</v>
      </c>
      <c r="E324" t="s">
        <v>1253</v>
      </c>
    </row>
    <row r="325" spans="1:5">
      <c r="A325" t="s">
        <v>1483</v>
      </c>
      <c r="B325" t="s">
        <v>1501</v>
      </c>
      <c r="C325" s="43" t="s">
        <v>207</v>
      </c>
    </row>
    <row r="326" spans="1:5">
      <c r="A326" t="s">
        <v>1484</v>
      </c>
      <c r="B326" t="s">
        <v>1501</v>
      </c>
      <c r="C326" s="43" t="s">
        <v>207</v>
      </c>
    </row>
    <row r="327" spans="1:5">
      <c r="A327" t="s">
        <v>1485</v>
      </c>
      <c r="B327" t="s">
        <v>1501</v>
      </c>
      <c r="C327" s="43" t="s">
        <v>207</v>
      </c>
    </row>
    <row r="328" spans="1:5">
      <c r="A328" t="s">
        <v>1486</v>
      </c>
      <c r="B328" t="s">
        <v>1501</v>
      </c>
      <c r="C328" s="43" t="s">
        <v>207</v>
      </c>
    </row>
    <row r="329" spans="1:5">
      <c r="A329" t="s">
        <v>1487</v>
      </c>
      <c r="B329" t="s">
        <v>1501</v>
      </c>
      <c r="C329" s="43" t="s">
        <v>207</v>
      </c>
    </row>
    <row r="330" spans="1:5">
      <c r="A330" t="s">
        <v>587</v>
      </c>
      <c r="B330" t="s">
        <v>819</v>
      </c>
      <c r="C330" s="43" t="s">
        <v>145</v>
      </c>
      <c r="D330" t="s">
        <v>1491</v>
      </c>
    </row>
    <row r="331" spans="1:5">
      <c r="A331" t="s">
        <v>1488</v>
      </c>
      <c r="B331" t="s">
        <v>1498</v>
      </c>
      <c r="C331" s="43" t="s">
        <v>1502</v>
      </c>
      <c r="D331" t="s">
        <v>820</v>
      </c>
    </row>
    <row r="332" spans="1:5">
      <c r="A332" t="s">
        <v>1489</v>
      </c>
      <c r="B332" t="s">
        <v>1498</v>
      </c>
      <c r="C332" s="43" t="s">
        <v>1502</v>
      </c>
      <c r="D332" t="s">
        <v>820</v>
      </c>
    </row>
    <row r="333" spans="1:5">
      <c r="A333" t="s">
        <v>1490</v>
      </c>
      <c r="B333" t="s">
        <v>1331</v>
      </c>
      <c r="C333" s="43" t="s">
        <v>137</v>
      </c>
      <c r="D333" t="s">
        <v>1332</v>
      </c>
    </row>
    <row r="334" spans="1:5">
      <c r="A334" t="s">
        <v>1503</v>
      </c>
      <c r="B334" t="s">
        <v>1504</v>
      </c>
      <c r="C334" s="43" t="s">
        <v>1502</v>
      </c>
      <c r="D334" t="s">
        <v>820</v>
      </c>
      <c r="E334" t="s">
        <v>1236</v>
      </c>
    </row>
    <row r="335" spans="1:5">
      <c r="A335" t="s">
        <v>1505</v>
      </c>
      <c r="B335" t="s">
        <v>1504</v>
      </c>
      <c r="C335" s="43" t="s">
        <v>1502</v>
      </c>
      <c r="D335" t="s">
        <v>820</v>
      </c>
      <c r="E335" t="s">
        <v>1236</v>
      </c>
    </row>
    <row r="336" spans="1:5">
      <c r="A336" t="s">
        <v>1506</v>
      </c>
      <c r="B336" t="s">
        <v>1504</v>
      </c>
      <c r="C336" s="43" t="s">
        <v>1502</v>
      </c>
      <c r="D336" t="s">
        <v>820</v>
      </c>
      <c r="E336" t="s">
        <v>1236</v>
      </c>
    </row>
    <row r="337" spans="1:5">
      <c r="A337" t="s">
        <v>1507</v>
      </c>
      <c r="B337" t="s">
        <v>1504</v>
      </c>
      <c r="C337" s="43" t="s">
        <v>1502</v>
      </c>
      <c r="D337" t="s">
        <v>820</v>
      </c>
      <c r="E337" t="s">
        <v>1236</v>
      </c>
    </row>
    <row r="338" spans="1:5">
      <c r="A338" t="s">
        <v>1508</v>
      </c>
      <c r="B338" t="s">
        <v>1504</v>
      </c>
      <c r="C338" s="43" t="s">
        <v>1222</v>
      </c>
      <c r="D338" t="s">
        <v>820</v>
      </c>
      <c r="E338" t="s">
        <v>1238</v>
      </c>
    </row>
    <row r="339" spans="1:5">
      <c r="A339" t="s">
        <v>1509</v>
      </c>
      <c r="B339" t="s">
        <v>1225</v>
      </c>
      <c r="C339" s="43" t="s">
        <v>197</v>
      </c>
      <c r="D339" t="s">
        <v>1226</v>
      </c>
      <c r="E339" t="s">
        <v>1229</v>
      </c>
    </row>
    <row r="340" spans="1:5">
      <c r="A340" t="s">
        <v>1510</v>
      </c>
      <c r="B340" t="s">
        <v>1225</v>
      </c>
      <c r="C340" s="43" t="s">
        <v>197</v>
      </c>
      <c r="D340" t="s">
        <v>1226</v>
      </c>
      <c r="E340" t="s">
        <v>1229</v>
      </c>
    </row>
    <row r="341" spans="1:5">
      <c r="A341" t="s">
        <v>1511</v>
      </c>
      <c r="B341" t="s">
        <v>1225</v>
      </c>
      <c r="C341" s="43" t="s">
        <v>197</v>
      </c>
      <c r="D341" t="s">
        <v>1226</v>
      </c>
      <c r="E341" t="s">
        <v>1229</v>
      </c>
    </row>
    <row r="342" spans="1:5">
      <c r="A342" t="s">
        <v>1512</v>
      </c>
      <c r="B342" t="s">
        <v>1225</v>
      </c>
      <c r="C342" s="43" t="s">
        <v>197</v>
      </c>
      <c r="D342" t="s">
        <v>1226</v>
      </c>
      <c r="E342" t="s">
        <v>1229</v>
      </c>
    </row>
    <row r="343" spans="1:5">
      <c r="A343" t="s">
        <v>1513</v>
      </c>
      <c r="B343" t="s">
        <v>1225</v>
      </c>
      <c r="C343" s="43" t="s">
        <v>197</v>
      </c>
      <c r="D343" t="s">
        <v>1226</v>
      </c>
      <c r="E343" t="s">
        <v>1229</v>
      </c>
    </row>
    <row r="344" spans="1:5">
      <c r="A344" t="s">
        <v>1514</v>
      </c>
      <c r="B344" t="s">
        <v>1225</v>
      </c>
      <c r="C344" s="43" t="s">
        <v>197</v>
      </c>
      <c r="D344" t="s">
        <v>1226</v>
      </c>
      <c r="E344" t="s">
        <v>1229</v>
      </c>
    </row>
    <row r="345" spans="1:5">
      <c r="A345" t="s">
        <v>1515</v>
      </c>
      <c r="B345" t="s">
        <v>1225</v>
      </c>
      <c r="C345" s="43" t="s">
        <v>197</v>
      </c>
      <c r="D345" t="s">
        <v>1226</v>
      </c>
      <c r="E345" t="s">
        <v>1229</v>
      </c>
    </row>
    <row r="346" spans="1:5">
      <c r="A346" t="s">
        <v>1516</v>
      </c>
      <c r="B346" t="s">
        <v>1225</v>
      </c>
      <c r="C346" s="43" t="s">
        <v>197</v>
      </c>
      <c r="D346" t="s">
        <v>1226</v>
      </c>
      <c r="E346" t="s">
        <v>1229</v>
      </c>
    </row>
    <row r="347" spans="1:5">
      <c r="A347" t="s">
        <v>1517</v>
      </c>
      <c r="B347" t="s">
        <v>1225</v>
      </c>
      <c r="C347" s="43" t="s">
        <v>197</v>
      </c>
      <c r="D347" t="s">
        <v>1226</v>
      </c>
      <c r="E347" t="s">
        <v>1253</v>
      </c>
    </row>
    <row r="348" spans="1:5">
      <c r="A348" t="s">
        <v>1518</v>
      </c>
      <c r="B348" t="s">
        <v>1225</v>
      </c>
      <c r="C348" s="43" t="s">
        <v>197</v>
      </c>
      <c r="D348" t="s">
        <v>1226</v>
      </c>
      <c r="E348" t="s">
        <v>1253</v>
      </c>
    </row>
    <row r="349" spans="1:5">
      <c r="A349" t="s">
        <v>1519</v>
      </c>
      <c r="B349" t="s">
        <v>819</v>
      </c>
      <c r="C349" s="43" t="s">
        <v>200</v>
      </c>
      <c r="D349" t="s">
        <v>1491</v>
      </c>
      <c r="E349" t="s">
        <v>1367</v>
      </c>
    </row>
    <row r="350" spans="1:5">
      <c r="A350" t="s">
        <v>1520</v>
      </c>
      <c r="B350" t="s">
        <v>819</v>
      </c>
      <c r="C350" s="43" t="s">
        <v>200</v>
      </c>
      <c r="D350" t="s">
        <v>1491</v>
      </c>
      <c r="E350" t="s">
        <v>821</v>
      </c>
    </row>
    <row r="351" spans="1:5">
      <c r="A351" t="s">
        <v>1521</v>
      </c>
      <c r="B351" t="s">
        <v>819</v>
      </c>
      <c r="C351" s="43" t="s">
        <v>200</v>
      </c>
      <c r="D351" t="s">
        <v>1491</v>
      </c>
      <c r="E351" t="s">
        <v>821</v>
      </c>
    </row>
    <row r="352" spans="1:5">
      <c r="A352" t="s">
        <v>1522</v>
      </c>
      <c r="B352" t="s">
        <v>819</v>
      </c>
      <c r="C352" s="43" t="s">
        <v>200</v>
      </c>
      <c r="D352" t="s">
        <v>1491</v>
      </c>
      <c r="E352" t="s">
        <v>821</v>
      </c>
    </row>
    <row r="353" spans="1:5">
      <c r="A353" t="s">
        <v>1138</v>
      </c>
      <c r="B353" t="s">
        <v>1331</v>
      </c>
      <c r="C353" s="43" t="s">
        <v>185</v>
      </c>
      <c r="D353" t="s">
        <v>1332</v>
      </c>
      <c r="E353" t="s">
        <v>1333</v>
      </c>
    </row>
    <row r="358" spans="1:5">
      <c r="A358" t="s">
        <v>561</v>
      </c>
    </row>
  </sheetData>
  <autoFilter ref="A1:E352" xr:uid="{00000000-0001-0000-0500-000000000000}"/>
  <sortState xmlns:xlrd2="http://schemas.microsoft.com/office/spreadsheetml/2017/richdata2" ref="A5:P180">
    <sortCondition ref="A5:A180"/>
  </sortState>
  <conditionalFormatting sqref="A1:A600">
    <cfRule type="duplicateValues" dxfId="264" priority="1"/>
    <cfRule type="duplicateValues" dxfId="263" priority="2"/>
  </conditionalFormatting>
  <conditionalFormatting sqref="A601:A1048576">
    <cfRule type="duplicateValues" dxfId="262" priority="7"/>
    <cfRule type="duplicateValues" dxfId="261" priority="298495"/>
  </conditionalFormatting>
  <pageMargins left="0.7" right="0.7" top="0.75" bottom="0.75" header="0.3" footer="0.3"/>
  <pageSetup orientation="portrait" r:id="rId1"/>
  <headerFooter>
    <oddFooter>&amp;C_x000D_&amp;1#&amp;"Calibri"&amp;10&amp;K000000 Classification -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0BAD6-CE91-4226-8E30-950123FA43FE}">
  <dimension ref="A1:I8"/>
  <sheetViews>
    <sheetView workbookViewId="0">
      <selection activeCell="G28" sqref="G28"/>
    </sheetView>
  </sheetViews>
  <sheetFormatPr defaultRowHeight="14.4"/>
  <cols>
    <col min="1" max="1" width="13.109375" bestFit="1" customWidth="1"/>
    <col min="2" max="2" width="51.5546875" bestFit="1" customWidth="1"/>
    <col min="4" max="4" width="20.88671875" customWidth="1"/>
    <col min="5" max="5" width="3.44140625" customWidth="1"/>
    <col min="6" max="6" width="13.109375" bestFit="1" customWidth="1"/>
    <col min="7" max="7" width="25.44140625" customWidth="1"/>
    <col min="8" max="8" width="20.6640625" customWidth="1"/>
    <col min="9" max="9" width="22.44140625" bestFit="1" customWidth="1"/>
  </cols>
  <sheetData>
    <row r="1" spans="1:9">
      <c r="A1" s="864" t="s">
        <v>1682</v>
      </c>
      <c r="B1" s="864"/>
      <c r="C1" s="864"/>
      <c r="D1" s="864"/>
      <c r="E1" s="675"/>
      <c r="F1" s="864" t="s">
        <v>1680</v>
      </c>
      <c r="G1" s="864"/>
      <c r="H1" s="864"/>
      <c r="I1" s="864"/>
    </row>
    <row r="2" spans="1:9">
      <c r="A2" s="674" t="s">
        <v>1681</v>
      </c>
      <c r="B2" s="674" t="s">
        <v>632</v>
      </c>
      <c r="C2" s="674" t="s">
        <v>649</v>
      </c>
      <c r="D2" s="674" t="s">
        <v>227</v>
      </c>
      <c r="E2" s="675"/>
      <c r="F2" s="674" t="s">
        <v>1681</v>
      </c>
      <c r="G2" s="674" t="s">
        <v>632</v>
      </c>
      <c r="H2" s="674" t="s">
        <v>649</v>
      </c>
      <c r="I2" s="674" t="s">
        <v>227</v>
      </c>
    </row>
    <row r="3" spans="1:9">
      <c r="A3" s="678">
        <v>30977046</v>
      </c>
      <c r="B3" s="678" t="s">
        <v>1475</v>
      </c>
      <c r="C3" s="678">
        <v>276</v>
      </c>
      <c r="D3" s="678" t="s">
        <v>604</v>
      </c>
      <c r="E3" s="675"/>
      <c r="F3" s="679">
        <v>30984413</v>
      </c>
      <c r="G3" s="678" t="s">
        <v>1476</v>
      </c>
      <c r="H3" s="679">
        <v>180</v>
      </c>
      <c r="I3" s="679" t="s">
        <v>604</v>
      </c>
    </row>
    <row r="4" spans="1:9">
      <c r="A4" s="678">
        <v>30978425</v>
      </c>
      <c r="B4" s="678" t="s">
        <v>1677</v>
      </c>
      <c r="C4" s="678">
        <v>226</v>
      </c>
      <c r="D4" s="678" t="s">
        <v>604</v>
      </c>
      <c r="E4" s="675"/>
      <c r="F4" s="679">
        <v>30984414</v>
      </c>
      <c r="G4" s="678" t="s">
        <v>1477</v>
      </c>
      <c r="H4" s="679">
        <v>285</v>
      </c>
      <c r="I4" s="679" t="s">
        <v>604</v>
      </c>
    </row>
    <row r="5" spans="1:9">
      <c r="A5" s="678">
        <v>30978426</v>
      </c>
      <c r="B5" s="678" t="s">
        <v>1678</v>
      </c>
      <c r="C5" s="678">
        <v>435</v>
      </c>
      <c r="D5" s="678" t="s">
        <v>604</v>
      </c>
      <c r="E5" s="675"/>
      <c r="F5" s="679">
        <v>30984461</v>
      </c>
      <c r="G5" s="678" t="s">
        <v>867</v>
      </c>
      <c r="H5" s="679">
        <v>160</v>
      </c>
      <c r="I5" s="679" t="s">
        <v>604</v>
      </c>
    </row>
    <row r="6" spans="1:9">
      <c r="A6" s="678">
        <v>30978427</v>
      </c>
      <c r="B6" s="678" t="s">
        <v>1679</v>
      </c>
      <c r="C6" s="678">
        <v>316</v>
      </c>
      <c r="D6" s="678" t="s">
        <v>604</v>
      </c>
      <c r="E6" s="675"/>
      <c r="F6" s="679">
        <v>30984462</v>
      </c>
      <c r="G6" s="678" t="s">
        <v>1476</v>
      </c>
      <c r="H6" s="679">
        <v>213</v>
      </c>
      <c r="I6" s="679" t="s">
        <v>604</v>
      </c>
    </row>
    <row r="7" spans="1:9">
      <c r="A7" s="231"/>
      <c r="B7" s="231"/>
      <c r="C7" s="231"/>
      <c r="D7" s="231"/>
      <c r="E7" s="675"/>
      <c r="F7" s="679">
        <v>30984463</v>
      </c>
      <c r="G7" s="678" t="s">
        <v>865</v>
      </c>
      <c r="H7" s="679">
        <v>164</v>
      </c>
      <c r="I7" s="679" t="s">
        <v>604</v>
      </c>
    </row>
    <row r="8" spans="1:9">
      <c r="B8" s="676" t="s">
        <v>298</v>
      </c>
      <c r="C8" s="677">
        <f>SUM(C3:C7)</f>
        <v>1253</v>
      </c>
      <c r="G8" s="676" t="s">
        <v>298</v>
      </c>
      <c r="H8" s="677">
        <f>SUM(H3:H7)</f>
        <v>1002</v>
      </c>
    </row>
  </sheetData>
  <mergeCells count="2">
    <mergeCell ref="F1:I1"/>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8702F-F76A-4D5E-99CC-F640217676DB}">
  <sheetPr>
    <tabColor rgb="FF00B050"/>
  </sheetPr>
  <dimension ref="A1:M28"/>
  <sheetViews>
    <sheetView workbookViewId="0">
      <selection activeCell="F31" sqref="F31"/>
    </sheetView>
  </sheetViews>
  <sheetFormatPr defaultRowHeight="14.4"/>
  <cols>
    <col min="1" max="1" width="6" bestFit="1" customWidth="1"/>
    <col min="2" max="2" width="11.88671875" bestFit="1" customWidth="1"/>
    <col min="3" max="3" width="13.88671875" bestFit="1" customWidth="1"/>
    <col min="4" max="4" width="18" bestFit="1" customWidth="1"/>
    <col min="5" max="5" width="36.44140625" bestFit="1" customWidth="1"/>
    <col min="6" max="6" width="63" bestFit="1" customWidth="1"/>
    <col min="7" max="7" width="18.88671875" bestFit="1" customWidth="1"/>
    <col min="8" max="8" width="22.88671875" bestFit="1" customWidth="1"/>
    <col min="9" max="9" width="19.109375" customWidth="1"/>
  </cols>
  <sheetData>
    <row r="1" spans="1:13">
      <c r="A1" s="665" t="s">
        <v>1636</v>
      </c>
      <c r="B1" s="665" t="s">
        <v>607</v>
      </c>
      <c r="C1" s="665" t="s">
        <v>695</v>
      </c>
      <c r="D1" s="666" t="s">
        <v>1637</v>
      </c>
      <c r="E1" s="666" t="s">
        <v>1638</v>
      </c>
      <c r="F1" s="665" t="s">
        <v>1639</v>
      </c>
      <c r="G1" s="665" t="s">
        <v>1640</v>
      </c>
      <c r="H1" s="665" t="s">
        <v>1641</v>
      </c>
      <c r="I1" s="669" t="s">
        <v>368</v>
      </c>
    </row>
    <row r="2" spans="1:13">
      <c r="A2" s="667" t="s">
        <v>25</v>
      </c>
      <c r="B2" s="667" t="s">
        <v>1576</v>
      </c>
      <c r="C2" s="667" t="s">
        <v>1642</v>
      </c>
      <c r="D2" s="668">
        <v>505380393</v>
      </c>
      <c r="E2" s="673" t="s">
        <v>1437</v>
      </c>
      <c r="F2" s="667" t="s">
        <v>1643</v>
      </c>
      <c r="G2" s="667" t="s">
        <v>1644</v>
      </c>
      <c r="H2" s="667" t="s">
        <v>1645</v>
      </c>
      <c r="I2" s="670" t="s">
        <v>550</v>
      </c>
    </row>
    <row r="3" spans="1:13">
      <c r="A3" s="667" t="s">
        <v>25</v>
      </c>
      <c r="B3" s="667" t="s">
        <v>1576</v>
      </c>
      <c r="C3" s="667" t="s">
        <v>1642</v>
      </c>
      <c r="D3" s="668">
        <v>505492095</v>
      </c>
      <c r="E3" s="668" t="s">
        <v>1454</v>
      </c>
      <c r="F3" s="667" t="s">
        <v>1646</v>
      </c>
      <c r="G3" s="667" t="s">
        <v>1644</v>
      </c>
      <c r="H3" s="667" t="s">
        <v>1645</v>
      </c>
      <c r="I3" s="670" t="s">
        <v>1675</v>
      </c>
    </row>
    <row r="4" spans="1:13">
      <c r="A4" s="667" t="s">
        <v>25</v>
      </c>
      <c r="B4" s="667" t="s">
        <v>1576</v>
      </c>
      <c r="C4" s="667" t="s">
        <v>1642</v>
      </c>
      <c r="D4" s="668">
        <v>505294598</v>
      </c>
      <c r="E4" s="668" t="s">
        <v>861</v>
      </c>
      <c r="F4" s="667" t="s">
        <v>1647</v>
      </c>
      <c r="G4" s="667" t="s">
        <v>1644</v>
      </c>
      <c r="H4" s="667" t="s">
        <v>1645</v>
      </c>
      <c r="I4" s="672" t="s">
        <v>1635</v>
      </c>
    </row>
    <row r="5" spans="1:13">
      <c r="A5" s="667" t="s">
        <v>25</v>
      </c>
      <c r="B5" s="667" t="s">
        <v>1576</v>
      </c>
      <c r="C5" s="667" t="s">
        <v>1642</v>
      </c>
      <c r="D5" s="668">
        <v>505567348</v>
      </c>
      <c r="E5" s="668" t="s">
        <v>1230</v>
      </c>
      <c r="F5" s="667" t="s">
        <v>1648</v>
      </c>
      <c r="G5" s="667" t="s">
        <v>1644</v>
      </c>
      <c r="H5" s="667" t="s">
        <v>1645</v>
      </c>
      <c r="I5" s="671" t="s">
        <v>131</v>
      </c>
    </row>
    <row r="6" spans="1:13">
      <c r="A6" s="667" t="s">
        <v>25</v>
      </c>
      <c r="B6" s="667" t="s">
        <v>1576</v>
      </c>
      <c r="C6" s="667" t="s">
        <v>1642</v>
      </c>
      <c r="D6" s="668">
        <v>505401541</v>
      </c>
      <c r="E6" s="668" t="s">
        <v>1368</v>
      </c>
      <c r="F6" s="667" t="s">
        <v>1649</v>
      </c>
      <c r="G6" s="667" t="s">
        <v>1644</v>
      </c>
      <c r="H6" s="667" t="s">
        <v>1650</v>
      </c>
      <c r="I6" s="671"/>
      <c r="M6">
        <f>150+50</f>
        <v>200</v>
      </c>
    </row>
    <row r="7" spans="1:13">
      <c r="A7" s="667" t="s">
        <v>25</v>
      </c>
      <c r="B7" s="667" t="s">
        <v>1576</v>
      </c>
      <c r="C7" s="667" t="s">
        <v>1642</v>
      </c>
      <c r="D7" s="668">
        <v>505419464</v>
      </c>
      <c r="E7" s="668" t="s">
        <v>1366</v>
      </c>
      <c r="F7" s="667" t="s">
        <v>1651</v>
      </c>
      <c r="G7" s="667" t="s">
        <v>1644</v>
      </c>
      <c r="H7" s="667" t="s">
        <v>1650</v>
      </c>
      <c r="M7">
        <v>1000</v>
      </c>
    </row>
    <row r="8" spans="1:13">
      <c r="A8" s="667" t="s">
        <v>25</v>
      </c>
      <c r="B8" s="667" t="s">
        <v>1576</v>
      </c>
      <c r="C8" s="667" t="s">
        <v>1642</v>
      </c>
      <c r="D8" s="668">
        <v>505006546</v>
      </c>
      <c r="E8" s="668" t="s">
        <v>1377</v>
      </c>
      <c r="F8" s="667" t="s">
        <v>1652</v>
      </c>
      <c r="G8" s="667" t="s">
        <v>1644</v>
      </c>
      <c r="H8" s="667" t="s">
        <v>1650</v>
      </c>
      <c r="M8">
        <v>100</v>
      </c>
    </row>
    <row r="9" spans="1:13">
      <c r="A9" s="667" t="s">
        <v>25</v>
      </c>
      <c r="B9" s="667" t="s">
        <v>1576</v>
      </c>
      <c r="C9" s="667" t="s">
        <v>1642</v>
      </c>
      <c r="D9" s="668">
        <v>505362764</v>
      </c>
      <c r="E9" s="668" t="s">
        <v>1394</v>
      </c>
      <c r="F9" s="667" t="s">
        <v>1653</v>
      </c>
      <c r="G9" s="667" t="s">
        <v>1644</v>
      </c>
      <c r="H9" s="667" t="s">
        <v>1650</v>
      </c>
      <c r="M9">
        <v>100</v>
      </c>
    </row>
    <row r="10" spans="1:13">
      <c r="A10" s="667" t="s">
        <v>25</v>
      </c>
      <c r="B10" s="667" t="s">
        <v>1576</v>
      </c>
      <c r="C10" s="667" t="s">
        <v>1642</v>
      </c>
      <c r="D10" s="668">
        <v>503901550</v>
      </c>
      <c r="E10" s="668" t="s">
        <v>601</v>
      </c>
      <c r="F10" s="667" t="s">
        <v>1654</v>
      </c>
      <c r="G10" s="667" t="s">
        <v>1644</v>
      </c>
      <c r="H10" s="667" t="s">
        <v>1655</v>
      </c>
      <c r="M10">
        <v>60</v>
      </c>
    </row>
    <row r="11" spans="1:13">
      <c r="A11" s="667" t="s">
        <v>25</v>
      </c>
      <c r="B11" s="667" t="s">
        <v>1576</v>
      </c>
      <c r="C11" s="667" t="s">
        <v>1642</v>
      </c>
      <c r="D11" s="668">
        <v>504983830</v>
      </c>
      <c r="E11" s="668" t="s">
        <v>582</v>
      </c>
      <c r="F11" s="667" t="s">
        <v>1656</v>
      </c>
      <c r="G11" s="667" t="s">
        <v>1644</v>
      </c>
      <c r="H11" s="667" t="s">
        <v>1657</v>
      </c>
      <c r="M11">
        <v>500</v>
      </c>
    </row>
    <row r="12" spans="1:13">
      <c r="A12" s="667" t="s">
        <v>25</v>
      </c>
      <c r="B12" s="667" t="s">
        <v>1576</v>
      </c>
      <c r="C12" s="667" t="s">
        <v>1549</v>
      </c>
      <c r="D12" s="668">
        <v>505385754</v>
      </c>
      <c r="E12" s="668" t="s">
        <v>590</v>
      </c>
      <c r="F12" s="667" t="s">
        <v>1658</v>
      </c>
      <c r="G12" s="667" t="s">
        <v>1644</v>
      </c>
      <c r="H12" s="667" t="s">
        <v>1650</v>
      </c>
      <c r="M12">
        <v>500</v>
      </c>
    </row>
    <row r="13" spans="1:13">
      <c r="A13" s="667" t="s">
        <v>25</v>
      </c>
      <c r="B13" s="667" t="s">
        <v>1550</v>
      </c>
      <c r="C13" s="667" t="s">
        <v>1642</v>
      </c>
      <c r="D13" s="668">
        <v>505278635</v>
      </c>
      <c r="E13" s="668" t="s">
        <v>596</v>
      </c>
      <c r="F13" s="667" t="s">
        <v>1659</v>
      </c>
      <c r="G13" s="667" t="s">
        <v>1644</v>
      </c>
      <c r="H13" s="667" t="s">
        <v>1655</v>
      </c>
      <c r="M13">
        <v>100</v>
      </c>
    </row>
    <row r="14" spans="1:13">
      <c r="A14" s="667" t="s">
        <v>25</v>
      </c>
      <c r="B14" s="667" t="s">
        <v>1550</v>
      </c>
      <c r="C14" s="667" t="s">
        <v>1642</v>
      </c>
      <c r="D14" s="668">
        <v>503806524</v>
      </c>
      <c r="E14" s="668" t="s">
        <v>835</v>
      </c>
      <c r="F14" s="667" t="s">
        <v>1660</v>
      </c>
      <c r="G14" s="667" t="s">
        <v>1644</v>
      </c>
      <c r="H14" s="667" t="s">
        <v>1655</v>
      </c>
      <c r="M14">
        <v>200</v>
      </c>
    </row>
    <row r="15" spans="1:13">
      <c r="A15" s="667" t="s">
        <v>25</v>
      </c>
      <c r="B15" s="667" t="s">
        <v>1550</v>
      </c>
      <c r="C15" s="667" t="s">
        <v>1642</v>
      </c>
      <c r="D15" s="668">
        <v>505371625</v>
      </c>
      <c r="E15" s="668" t="s">
        <v>1295</v>
      </c>
      <c r="F15" s="667" t="s">
        <v>1661</v>
      </c>
      <c r="G15" s="667" t="s">
        <v>1644</v>
      </c>
      <c r="H15" s="667" t="s">
        <v>1645</v>
      </c>
      <c r="M15">
        <v>200</v>
      </c>
    </row>
    <row r="16" spans="1:13">
      <c r="A16" s="667" t="s">
        <v>25</v>
      </c>
      <c r="B16" s="667" t="s">
        <v>1550</v>
      </c>
      <c r="C16" s="667" t="s">
        <v>1642</v>
      </c>
      <c r="D16" s="668">
        <v>503805262</v>
      </c>
      <c r="E16" s="668" t="s">
        <v>573</v>
      </c>
      <c r="F16" s="667" t="s">
        <v>1662</v>
      </c>
      <c r="G16" s="667" t="s">
        <v>1644</v>
      </c>
      <c r="H16" s="667" t="s">
        <v>1657</v>
      </c>
      <c r="M16">
        <v>100</v>
      </c>
    </row>
    <row r="17" spans="1:13">
      <c r="A17" s="667" t="s">
        <v>25</v>
      </c>
      <c r="B17" s="667" t="s">
        <v>1550</v>
      </c>
      <c r="C17" s="667" t="s">
        <v>1642</v>
      </c>
      <c r="D17" s="668">
        <v>503880276</v>
      </c>
      <c r="E17" s="668" t="s">
        <v>1297</v>
      </c>
      <c r="F17" s="667" t="s">
        <v>1663</v>
      </c>
      <c r="G17" s="667" t="s">
        <v>1644</v>
      </c>
      <c r="H17" s="667" t="s">
        <v>1650</v>
      </c>
      <c r="M17">
        <v>100</v>
      </c>
    </row>
    <row r="18" spans="1:13">
      <c r="A18" s="667" t="s">
        <v>25</v>
      </c>
      <c r="B18" s="667" t="s">
        <v>1178</v>
      </c>
      <c r="C18" s="667" t="s">
        <v>1642</v>
      </c>
      <c r="D18" s="668">
        <v>505365880</v>
      </c>
      <c r="E18" s="668" t="s">
        <v>1235</v>
      </c>
      <c r="F18" s="667" t="s">
        <v>1664</v>
      </c>
      <c r="G18" s="667" t="s">
        <v>1644</v>
      </c>
      <c r="H18" s="667" t="s">
        <v>1645</v>
      </c>
      <c r="M18">
        <v>100</v>
      </c>
    </row>
    <row r="19" spans="1:13">
      <c r="A19" s="667" t="s">
        <v>25</v>
      </c>
      <c r="B19" s="667" t="s">
        <v>1178</v>
      </c>
      <c r="C19" s="667" t="s">
        <v>1642</v>
      </c>
      <c r="D19" s="668">
        <v>505407366</v>
      </c>
      <c r="E19" s="668" t="s">
        <v>1243</v>
      </c>
      <c r="F19" s="667" t="s">
        <v>1665</v>
      </c>
      <c r="G19" s="667" t="s">
        <v>1644</v>
      </c>
      <c r="H19" s="667" t="s">
        <v>1645</v>
      </c>
      <c r="M19">
        <v>154</v>
      </c>
    </row>
    <row r="20" spans="1:13">
      <c r="A20" s="667" t="s">
        <v>25</v>
      </c>
      <c r="B20" s="667" t="s">
        <v>1178</v>
      </c>
      <c r="C20" s="667" t="s">
        <v>1642</v>
      </c>
      <c r="D20" s="668">
        <v>505422823</v>
      </c>
      <c r="E20" s="668" t="s">
        <v>1346</v>
      </c>
      <c r="F20" s="667" t="s">
        <v>1666</v>
      </c>
      <c r="G20" s="667" t="s">
        <v>1644</v>
      </c>
      <c r="H20" s="667" t="s">
        <v>1645</v>
      </c>
      <c r="M20">
        <f>SUM(M6:M19)</f>
        <v>3414</v>
      </c>
    </row>
    <row r="21" spans="1:13">
      <c r="A21" s="667" t="s">
        <v>25</v>
      </c>
      <c r="B21" s="667" t="s">
        <v>1178</v>
      </c>
      <c r="C21" s="667" t="s">
        <v>1642</v>
      </c>
      <c r="D21" s="668">
        <v>505486682</v>
      </c>
      <c r="E21" s="668" t="s">
        <v>1349</v>
      </c>
      <c r="F21" s="667" t="s">
        <v>1667</v>
      </c>
      <c r="G21" s="667" t="s">
        <v>1644</v>
      </c>
      <c r="H21" s="667" t="s">
        <v>1645</v>
      </c>
      <c r="M21">
        <v>1400</v>
      </c>
    </row>
    <row r="22" spans="1:13">
      <c r="A22" s="667" t="s">
        <v>25</v>
      </c>
      <c r="B22" s="667" t="s">
        <v>1178</v>
      </c>
      <c r="C22" s="667" t="s">
        <v>1642</v>
      </c>
      <c r="D22" s="668">
        <v>505305004</v>
      </c>
      <c r="E22" s="668" t="s">
        <v>1244</v>
      </c>
      <c r="F22" s="667" t="s">
        <v>1668</v>
      </c>
      <c r="G22" s="667" t="s">
        <v>1644</v>
      </c>
      <c r="H22" s="667" t="s">
        <v>1645</v>
      </c>
      <c r="M22">
        <f>+M21+M20</f>
        <v>4814</v>
      </c>
    </row>
    <row r="23" spans="1:13">
      <c r="A23" s="667" t="s">
        <v>25</v>
      </c>
      <c r="B23" s="667" t="s">
        <v>1178</v>
      </c>
      <c r="C23" s="667" t="s">
        <v>1642</v>
      </c>
      <c r="D23" s="668">
        <v>505016772</v>
      </c>
      <c r="E23" s="668" t="s">
        <v>598</v>
      </c>
      <c r="F23" s="667" t="s">
        <v>1669</v>
      </c>
      <c r="G23" s="667" t="s">
        <v>1644</v>
      </c>
      <c r="H23" s="667" t="s">
        <v>1645</v>
      </c>
    </row>
    <row r="24" spans="1:13">
      <c r="A24" s="667" t="s">
        <v>25</v>
      </c>
      <c r="B24" s="667" t="s">
        <v>1178</v>
      </c>
      <c r="C24" s="667" t="s">
        <v>1642</v>
      </c>
      <c r="D24" s="668">
        <v>505366283</v>
      </c>
      <c r="E24" s="668" t="s">
        <v>1324</v>
      </c>
      <c r="F24" s="667" t="s">
        <v>1670</v>
      </c>
      <c r="G24" s="667" t="s">
        <v>1644</v>
      </c>
      <c r="H24" s="667" t="s">
        <v>1645</v>
      </c>
    </row>
    <row r="25" spans="1:13">
      <c r="A25" s="667" t="s">
        <v>25</v>
      </c>
      <c r="B25" s="667" t="s">
        <v>1178</v>
      </c>
      <c r="C25" s="667" t="s">
        <v>1642</v>
      </c>
      <c r="D25" s="668">
        <v>505308276</v>
      </c>
      <c r="E25" s="668" t="s">
        <v>591</v>
      </c>
      <c r="F25" s="667" t="s">
        <v>1671</v>
      </c>
      <c r="G25" s="667" t="s">
        <v>1644</v>
      </c>
      <c r="H25" s="667" t="s">
        <v>1645</v>
      </c>
    </row>
    <row r="26" spans="1:13">
      <c r="A26" s="667" t="s">
        <v>25</v>
      </c>
      <c r="B26" s="667" t="s">
        <v>1178</v>
      </c>
      <c r="C26" s="667" t="s">
        <v>1642</v>
      </c>
      <c r="D26" s="668">
        <v>505384829</v>
      </c>
      <c r="E26" s="668" t="s">
        <v>853</v>
      </c>
      <c r="F26" s="667" t="s">
        <v>1672</v>
      </c>
      <c r="G26" s="667" t="s">
        <v>1644</v>
      </c>
      <c r="H26" s="667" t="s">
        <v>1645</v>
      </c>
    </row>
    <row r="27" spans="1:13">
      <c r="A27" s="667" t="s">
        <v>25</v>
      </c>
      <c r="B27" s="667" t="s">
        <v>1178</v>
      </c>
      <c r="C27" s="667" t="s">
        <v>1642</v>
      </c>
      <c r="D27" s="668">
        <v>505386126</v>
      </c>
      <c r="E27" s="668" t="s">
        <v>1400</v>
      </c>
      <c r="F27" s="667" t="s">
        <v>1673</v>
      </c>
      <c r="G27" s="667" t="s">
        <v>1644</v>
      </c>
      <c r="H27" s="667" t="s">
        <v>1645</v>
      </c>
    </row>
    <row r="28" spans="1:13">
      <c r="A28" s="667" t="s">
        <v>25</v>
      </c>
      <c r="B28" s="667" t="s">
        <v>1178</v>
      </c>
      <c r="C28" s="667" t="s">
        <v>1642</v>
      </c>
      <c r="D28" s="668">
        <v>504449764</v>
      </c>
      <c r="E28" s="668" t="s">
        <v>588</v>
      </c>
      <c r="F28" s="667" t="s">
        <v>1674</v>
      </c>
      <c r="G28" s="667" t="s">
        <v>1644</v>
      </c>
      <c r="H28" s="667" t="s">
        <v>1645</v>
      </c>
    </row>
  </sheetData>
  <pageMargins left="0.7" right="0.7"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B09EA-4D01-4801-ABEA-A1FE6D3A8FA5}">
  <dimension ref="A1:E300"/>
  <sheetViews>
    <sheetView topLeftCell="A266" workbookViewId="0">
      <selection activeCell="A288" sqref="A288"/>
    </sheetView>
  </sheetViews>
  <sheetFormatPr defaultRowHeight="14.4"/>
  <cols>
    <col min="2" max="2" width="41.109375" bestFit="1" customWidth="1"/>
    <col min="3" max="3" width="9.88671875" bestFit="1" customWidth="1"/>
    <col min="4" max="4" width="35.44140625" bestFit="1" customWidth="1"/>
    <col min="5" max="5" width="19" bestFit="1" customWidth="1"/>
  </cols>
  <sheetData>
    <row r="1" spans="1:5">
      <c r="A1" t="s">
        <v>1629</v>
      </c>
      <c r="B1" t="s">
        <v>815</v>
      </c>
      <c r="C1" t="s">
        <v>1630</v>
      </c>
      <c r="D1" t="s">
        <v>1631</v>
      </c>
      <c r="E1" t="s">
        <v>1628</v>
      </c>
    </row>
    <row r="2" spans="1:5">
      <c r="A2">
        <v>93</v>
      </c>
      <c r="B2" t="s">
        <v>1364</v>
      </c>
      <c r="C2" t="s">
        <v>1222</v>
      </c>
      <c r="D2" t="s">
        <v>1238</v>
      </c>
    </row>
    <row r="3" spans="1:5">
      <c r="A3">
        <v>138</v>
      </c>
      <c r="B3" t="s">
        <v>865</v>
      </c>
      <c r="C3" t="s">
        <v>206</v>
      </c>
      <c r="D3" t="s">
        <v>1500</v>
      </c>
    </row>
    <row r="4" spans="1:5">
      <c r="A4">
        <v>94</v>
      </c>
      <c r="B4" t="s">
        <v>1365</v>
      </c>
      <c r="C4" t="s">
        <v>200</v>
      </c>
      <c r="D4" t="s">
        <v>1367</v>
      </c>
    </row>
    <row r="5" spans="1:5">
      <c r="A5">
        <v>9</v>
      </c>
      <c r="B5" t="s">
        <v>1235</v>
      </c>
      <c r="C5" t="s">
        <v>1222</v>
      </c>
      <c r="D5" t="s">
        <v>1236</v>
      </c>
    </row>
    <row r="6" spans="1:5">
      <c r="A6">
        <v>50</v>
      </c>
      <c r="B6" t="s">
        <v>1318</v>
      </c>
      <c r="C6" t="s">
        <v>197</v>
      </c>
      <c r="D6" t="s">
        <v>1227</v>
      </c>
    </row>
    <row r="7" spans="1:5">
      <c r="A7">
        <v>111</v>
      </c>
      <c r="B7" t="s">
        <v>1396</v>
      </c>
      <c r="C7" t="s">
        <v>1222</v>
      </c>
      <c r="D7" t="s">
        <v>1354</v>
      </c>
    </row>
    <row r="8" spans="1:5">
      <c r="A8">
        <v>69</v>
      </c>
      <c r="B8" t="s">
        <v>1344</v>
      </c>
      <c r="C8" t="s">
        <v>1222</v>
      </c>
      <c r="D8" t="s">
        <v>1236</v>
      </c>
    </row>
    <row r="9" spans="1:5">
      <c r="A9">
        <v>95</v>
      </c>
      <c r="B9" t="s">
        <v>1366</v>
      </c>
      <c r="C9" t="s">
        <v>200</v>
      </c>
      <c r="D9" t="s">
        <v>1367</v>
      </c>
    </row>
    <row r="10" spans="1:5">
      <c r="A10">
        <v>96</v>
      </c>
      <c r="B10" t="s">
        <v>852</v>
      </c>
      <c r="C10" t="s">
        <v>1222</v>
      </c>
      <c r="D10" t="s">
        <v>1238</v>
      </c>
    </row>
    <row r="11" spans="1:5">
      <c r="A11">
        <v>97</v>
      </c>
      <c r="B11" t="s">
        <v>1368</v>
      </c>
      <c r="C11" t="s">
        <v>200</v>
      </c>
      <c r="D11" t="s">
        <v>1367</v>
      </c>
    </row>
    <row r="12" spans="1:5">
      <c r="A12">
        <v>70</v>
      </c>
      <c r="B12" t="s">
        <v>1345</v>
      </c>
      <c r="C12" t="s">
        <v>1222</v>
      </c>
      <c r="D12" t="s">
        <v>1236</v>
      </c>
    </row>
    <row r="13" spans="1:5">
      <c r="A13">
        <v>71</v>
      </c>
      <c r="B13" t="s">
        <v>1346</v>
      </c>
      <c r="C13" t="s">
        <v>1222</v>
      </c>
      <c r="D13" t="s">
        <v>1236</v>
      </c>
    </row>
    <row r="14" spans="1:5">
      <c r="A14">
        <v>1</v>
      </c>
      <c r="B14" t="s">
        <v>585</v>
      </c>
      <c r="C14" t="s">
        <v>9</v>
      </c>
    </row>
    <row r="15" spans="1:5">
      <c r="A15">
        <v>2</v>
      </c>
      <c r="B15" t="s">
        <v>575</v>
      </c>
      <c r="C15" t="s">
        <v>9</v>
      </c>
    </row>
    <row r="16" spans="1:5">
      <c r="A16">
        <v>49</v>
      </c>
      <c r="B16" t="s">
        <v>596</v>
      </c>
      <c r="C16" t="s">
        <v>197</v>
      </c>
      <c r="D16" t="s">
        <v>1229</v>
      </c>
    </row>
    <row r="17" spans="1:4">
      <c r="A17">
        <v>10</v>
      </c>
      <c r="B17" t="s">
        <v>824</v>
      </c>
      <c r="C17" t="s">
        <v>1222</v>
      </c>
      <c r="D17" t="s">
        <v>1236</v>
      </c>
    </row>
    <row r="18" spans="1:4">
      <c r="A18">
        <v>132</v>
      </c>
      <c r="B18" t="s">
        <v>590</v>
      </c>
      <c r="C18" t="s">
        <v>185</v>
      </c>
    </row>
    <row r="19" spans="1:4">
      <c r="A19">
        <v>98</v>
      </c>
      <c r="B19" t="s">
        <v>1369</v>
      </c>
      <c r="C19" t="s">
        <v>200</v>
      </c>
      <c r="D19" t="s">
        <v>1367</v>
      </c>
    </row>
    <row r="20" spans="1:4">
      <c r="A20">
        <v>58</v>
      </c>
      <c r="B20" t="s">
        <v>1327</v>
      </c>
      <c r="C20" t="s">
        <v>198</v>
      </c>
      <c r="D20" t="s">
        <v>1328</v>
      </c>
    </row>
    <row r="21" spans="1:4">
      <c r="A21">
        <v>150</v>
      </c>
      <c r="B21" t="s">
        <v>1480</v>
      </c>
      <c r="C21" t="s">
        <v>198</v>
      </c>
      <c r="D21" t="s">
        <v>1322</v>
      </c>
    </row>
    <row r="22" spans="1:4">
      <c r="A22">
        <v>115</v>
      </c>
      <c r="B22" t="s">
        <v>1418</v>
      </c>
      <c r="C22" t="s">
        <v>194</v>
      </c>
      <c r="D22" t="s">
        <v>821</v>
      </c>
    </row>
    <row r="23" spans="1:4">
      <c r="A23">
        <v>116</v>
      </c>
      <c r="B23" t="s">
        <v>856</v>
      </c>
      <c r="C23" t="s">
        <v>200</v>
      </c>
      <c r="D23" t="s">
        <v>1367</v>
      </c>
    </row>
    <row r="24" spans="1:4">
      <c r="A24">
        <v>23</v>
      </c>
      <c r="B24" t="s">
        <v>1252</v>
      </c>
      <c r="C24" t="s">
        <v>197</v>
      </c>
      <c r="D24" t="s">
        <v>1253</v>
      </c>
    </row>
    <row r="25" spans="1:4">
      <c r="A25">
        <v>139</v>
      </c>
      <c r="B25" t="s">
        <v>866</v>
      </c>
      <c r="C25" t="s">
        <v>206</v>
      </c>
      <c r="D25" t="s">
        <v>1500</v>
      </c>
    </row>
    <row r="26" spans="1:4">
      <c r="A26">
        <v>116</v>
      </c>
      <c r="B26" t="s">
        <v>1431</v>
      </c>
      <c r="C26" t="s">
        <v>200</v>
      </c>
      <c r="D26" t="s">
        <v>1367</v>
      </c>
    </row>
    <row r="27" spans="1:4">
      <c r="A27">
        <v>99</v>
      </c>
      <c r="B27" t="s">
        <v>853</v>
      </c>
      <c r="C27" t="s">
        <v>1222</v>
      </c>
      <c r="D27" t="s">
        <v>1238</v>
      </c>
    </row>
    <row r="28" spans="1:4">
      <c r="A28">
        <v>24</v>
      </c>
      <c r="B28" t="s">
        <v>1254</v>
      </c>
      <c r="C28" t="s">
        <v>197</v>
      </c>
      <c r="D28" t="s">
        <v>1253</v>
      </c>
    </row>
    <row r="29" spans="1:4">
      <c r="A29">
        <v>118</v>
      </c>
      <c r="B29" t="s">
        <v>1433</v>
      </c>
      <c r="C29" t="s">
        <v>200</v>
      </c>
      <c r="D29" t="s">
        <v>1357</v>
      </c>
    </row>
    <row r="30" spans="1:4">
      <c r="A30">
        <v>19</v>
      </c>
      <c r="B30" t="s">
        <v>1247</v>
      </c>
      <c r="C30" t="s">
        <v>1222</v>
      </c>
      <c r="D30" t="s">
        <v>1236</v>
      </c>
    </row>
    <row r="31" spans="1:4">
      <c r="A31">
        <v>100</v>
      </c>
      <c r="B31" t="s">
        <v>591</v>
      </c>
      <c r="C31" t="s">
        <v>1222</v>
      </c>
      <c r="D31" t="s">
        <v>1238</v>
      </c>
    </row>
    <row r="32" spans="1:4">
      <c r="A32">
        <v>84</v>
      </c>
      <c r="B32" t="s">
        <v>847</v>
      </c>
      <c r="C32" t="s">
        <v>197</v>
      </c>
      <c r="D32" t="s">
        <v>1253</v>
      </c>
    </row>
    <row r="33" spans="1:4">
      <c r="A33">
        <v>117</v>
      </c>
      <c r="B33" t="s">
        <v>857</v>
      </c>
      <c r="C33" t="s">
        <v>200</v>
      </c>
      <c r="D33" t="s">
        <v>821</v>
      </c>
    </row>
    <row r="34" spans="1:4">
      <c r="A34">
        <v>85</v>
      </c>
      <c r="B34" t="s">
        <v>1358</v>
      </c>
      <c r="C34" t="s">
        <v>197</v>
      </c>
      <c r="D34" t="s">
        <v>1253</v>
      </c>
    </row>
    <row r="35" spans="1:4">
      <c r="A35">
        <v>119</v>
      </c>
      <c r="B35" t="s">
        <v>1434</v>
      </c>
      <c r="C35" t="s">
        <v>200</v>
      </c>
      <c r="D35" t="s">
        <v>1357</v>
      </c>
    </row>
    <row r="36" spans="1:4">
      <c r="A36">
        <v>52</v>
      </c>
      <c r="B36" t="s">
        <v>594</v>
      </c>
      <c r="C36" t="s">
        <v>1221</v>
      </c>
      <c r="D36" t="s">
        <v>1236</v>
      </c>
    </row>
    <row r="37" spans="1:4">
      <c r="A37">
        <v>35</v>
      </c>
      <c r="B37" t="s">
        <v>1275</v>
      </c>
      <c r="C37" t="s">
        <v>197</v>
      </c>
      <c r="D37" t="s">
        <v>1229</v>
      </c>
    </row>
    <row r="38" spans="1:4">
      <c r="A38">
        <v>119</v>
      </c>
      <c r="B38" t="s">
        <v>1450</v>
      </c>
      <c r="C38" t="s">
        <v>200</v>
      </c>
      <c r="D38" t="s">
        <v>1367</v>
      </c>
    </row>
    <row r="39" spans="1:4">
      <c r="A39">
        <v>120</v>
      </c>
      <c r="B39" t="s">
        <v>1451</v>
      </c>
      <c r="C39" t="s">
        <v>200</v>
      </c>
      <c r="D39" t="s">
        <v>1357</v>
      </c>
    </row>
    <row r="40" spans="1:4">
      <c r="A40">
        <v>101</v>
      </c>
      <c r="B40" t="s">
        <v>1371</v>
      </c>
      <c r="C40" t="s">
        <v>1222</v>
      </c>
      <c r="D40" t="s">
        <v>1238</v>
      </c>
    </row>
    <row r="41" spans="1:4">
      <c r="B41" t="s">
        <v>1404</v>
      </c>
      <c r="C41" t="s">
        <v>1222</v>
      </c>
      <c r="D41" t="s">
        <v>821</v>
      </c>
    </row>
    <row r="42" spans="1:4">
      <c r="A42">
        <v>110</v>
      </c>
      <c r="B42" t="s">
        <v>858</v>
      </c>
      <c r="C42" t="s">
        <v>200</v>
      </c>
      <c r="D42" t="s">
        <v>1357</v>
      </c>
    </row>
    <row r="43" spans="1:4">
      <c r="B43" t="s">
        <v>1435</v>
      </c>
      <c r="C43" t="s">
        <v>200</v>
      </c>
      <c r="D43" t="s">
        <v>1357</v>
      </c>
    </row>
    <row r="44" spans="1:4">
      <c r="A44">
        <v>102</v>
      </c>
      <c r="B44" t="s">
        <v>588</v>
      </c>
      <c r="C44" t="s">
        <v>1221</v>
      </c>
      <c r="D44" t="s">
        <v>1238</v>
      </c>
    </row>
    <row r="45" spans="1:4">
      <c r="B45" t="s">
        <v>1521</v>
      </c>
      <c r="C45" t="s">
        <v>200</v>
      </c>
      <c r="D45" t="s">
        <v>821</v>
      </c>
    </row>
    <row r="46" spans="1:4">
      <c r="A46">
        <v>72</v>
      </c>
      <c r="B46" t="s">
        <v>845</v>
      </c>
      <c r="C46" t="s">
        <v>1222</v>
      </c>
      <c r="D46" t="s">
        <v>1236</v>
      </c>
    </row>
    <row r="47" spans="1:4">
      <c r="A47">
        <v>140</v>
      </c>
      <c r="B47" t="s">
        <v>1470</v>
      </c>
      <c r="C47" t="s">
        <v>206</v>
      </c>
      <c r="D47" t="s">
        <v>1500</v>
      </c>
    </row>
    <row r="48" spans="1:4">
      <c r="B48" t="s">
        <v>121</v>
      </c>
      <c r="C48" t="s">
        <v>1223</v>
      </c>
    </row>
    <row r="49" spans="1:4">
      <c r="A49">
        <v>36</v>
      </c>
      <c r="B49" t="s">
        <v>597</v>
      </c>
      <c r="C49" t="s">
        <v>197</v>
      </c>
      <c r="D49" t="s">
        <v>1229</v>
      </c>
    </row>
    <row r="50" spans="1:4">
      <c r="B50" t="s">
        <v>1485</v>
      </c>
      <c r="C50" t="s">
        <v>207</v>
      </c>
    </row>
    <row r="51" spans="1:4">
      <c r="B51" t="s">
        <v>1372</v>
      </c>
      <c r="C51" t="s">
        <v>200</v>
      </c>
      <c r="D51" t="s">
        <v>1367</v>
      </c>
    </row>
    <row r="52" spans="1:4">
      <c r="B52" t="s">
        <v>854</v>
      </c>
      <c r="C52" t="s">
        <v>1222</v>
      </c>
      <c r="D52" t="s">
        <v>1238</v>
      </c>
    </row>
    <row r="53" spans="1:4">
      <c r="A53">
        <v>50</v>
      </c>
      <c r="B53" t="s">
        <v>1302</v>
      </c>
      <c r="C53" t="s">
        <v>197</v>
      </c>
      <c r="D53" t="s">
        <v>1227</v>
      </c>
    </row>
    <row r="54" spans="1:4">
      <c r="A54">
        <v>12</v>
      </c>
      <c r="B54" t="s">
        <v>1241</v>
      </c>
      <c r="C54" t="s">
        <v>1222</v>
      </c>
      <c r="D54" t="s">
        <v>1236</v>
      </c>
    </row>
    <row r="55" spans="1:4">
      <c r="B55" t="s">
        <v>1405</v>
      </c>
      <c r="C55" t="s">
        <v>200</v>
      </c>
      <c r="D55" t="s">
        <v>821</v>
      </c>
    </row>
    <row r="56" spans="1:4">
      <c r="B56" t="s">
        <v>1312</v>
      </c>
      <c r="C56" t="s">
        <v>197</v>
      </c>
      <c r="D56" t="s">
        <v>1229</v>
      </c>
    </row>
    <row r="57" spans="1:4">
      <c r="A57">
        <v>111</v>
      </c>
      <c r="B57" t="s">
        <v>1436</v>
      </c>
      <c r="C57" t="s">
        <v>200</v>
      </c>
      <c r="D57" t="s">
        <v>1357</v>
      </c>
    </row>
    <row r="58" spans="1:4">
      <c r="B58" t="s">
        <v>822</v>
      </c>
      <c r="C58" t="s">
        <v>200</v>
      </c>
      <c r="D58" t="s">
        <v>821</v>
      </c>
    </row>
    <row r="59" spans="1:4">
      <c r="A59">
        <v>118</v>
      </c>
      <c r="B59" t="s">
        <v>861</v>
      </c>
      <c r="C59" t="s">
        <v>200</v>
      </c>
      <c r="D59" t="s">
        <v>1357</v>
      </c>
    </row>
    <row r="60" spans="1:4">
      <c r="B60" t="s">
        <v>1489</v>
      </c>
      <c r="C60" t="s">
        <v>1502</v>
      </c>
    </row>
    <row r="61" spans="1:4">
      <c r="A61">
        <v>37</v>
      </c>
      <c r="B61" t="s">
        <v>1276</v>
      </c>
      <c r="C61" t="s">
        <v>197</v>
      </c>
      <c r="D61" t="s">
        <v>1229</v>
      </c>
    </row>
    <row r="62" spans="1:4">
      <c r="B62" t="s">
        <v>1373</v>
      </c>
      <c r="C62" t="s">
        <v>200</v>
      </c>
      <c r="D62" t="s">
        <v>1367</v>
      </c>
    </row>
    <row r="63" spans="1:4">
      <c r="A63">
        <v>112</v>
      </c>
      <c r="B63" t="s">
        <v>859</v>
      </c>
      <c r="C63" t="s">
        <v>200</v>
      </c>
      <c r="D63" t="s">
        <v>1357</v>
      </c>
    </row>
    <row r="64" spans="1:4">
      <c r="A64">
        <v>83</v>
      </c>
      <c r="B64" t="s">
        <v>1356</v>
      </c>
      <c r="C64" t="s">
        <v>1222</v>
      </c>
      <c r="D64" t="s">
        <v>1236</v>
      </c>
    </row>
    <row r="65" spans="1:4">
      <c r="A65">
        <v>113</v>
      </c>
      <c r="B65" t="s">
        <v>860</v>
      </c>
      <c r="C65" t="s">
        <v>200</v>
      </c>
      <c r="D65" t="s">
        <v>1357</v>
      </c>
    </row>
    <row r="66" spans="1:4">
      <c r="B66" t="s">
        <v>1277</v>
      </c>
      <c r="C66" t="s">
        <v>197</v>
      </c>
      <c r="D66" t="s">
        <v>1229</v>
      </c>
    </row>
    <row r="67" spans="1:4">
      <c r="B67" t="s">
        <v>644</v>
      </c>
      <c r="C67" t="s">
        <v>194</v>
      </c>
      <c r="D67" t="s">
        <v>821</v>
      </c>
    </row>
    <row r="68" spans="1:4">
      <c r="A68">
        <v>60</v>
      </c>
      <c r="B68" t="s">
        <v>1335</v>
      </c>
      <c r="C68" t="s">
        <v>199</v>
      </c>
      <c r="D68" t="s">
        <v>1333</v>
      </c>
    </row>
    <row r="69" spans="1:4">
      <c r="A69">
        <v>38</v>
      </c>
      <c r="B69" t="s">
        <v>833</v>
      </c>
      <c r="C69" t="s">
        <v>197</v>
      </c>
      <c r="D69" t="s">
        <v>1229</v>
      </c>
    </row>
    <row r="70" spans="1:4">
      <c r="B70" t="s">
        <v>1278</v>
      </c>
      <c r="C70" t="s">
        <v>197</v>
      </c>
      <c r="D70" t="s">
        <v>1253</v>
      </c>
    </row>
    <row r="71" spans="1:4">
      <c r="A71">
        <v>53</v>
      </c>
      <c r="B71" t="s">
        <v>1324</v>
      </c>
      <c r="C71" t="s">
        <v>1222</v>
      </c>
      <c r="D71" t="s">
        <v>1236</v>
      </c>
    </row>
    <row r="72" spans="1:4">
      <c r="B72" t="s">
        <v>1401</v>
      </c>
      <c r="C72" t="s">
        <v>1222</v>
      </c>
      <c r="D72" t="s">
        <v>1238</v>
      </c>
    </row>
    <row r="73" spans="1:4">
      <c r="B73" t="s">
        <v>1406</v>
      </c>
      <c r="C73" t="s">
        <v>1222</v>
      </c>
      <c r="D73" t="s">
        <v>821</v>
      </c>
    </row>
    <row r="74" spans="1:4">
      <c r="B74" t="s">
        <v>576</v>
      </c>
      <c r="C74" t="s">
        <v>1223</v>
      </c>
    </row>
    <row r="75" spans="1:4">
      <c r="A75">
        <v>4</v>
      </c>
      <c r="B75" t="s">
        <v>595</v>
      </c>
      <c r="C75" t="s">
        <v>200</v>
      </c>
      <c r="D75" t="s">
        <v>821</v>
      </c>
    </row>
    <row r="76" spans="1:4">
      <c r="B76" t="s">
        <v>1334</v>
      </c>
      <c r="C76" t="s">
        <v>185</v>
      </c>
      <c r="D76" t="s">
        <v>1333</v>
      </c>
    </row>
    <row r="77" spans="1:4">
      <c r="B77" t="s">
        <v>1256</v>
      </c>
      <c r="C77" t="s">
        <v>197</v>
      </c>
      <c r="D77" t="s">
        <v>1253</v>
      </c>
    </row>
    <row r="78" spans="1:4">
      <c r="A78">
        <v>135</v>
      </c>
      <c r="B78" t="s">
        <v>104</v>
      </c>
      <c r="C78" t="s">
        <v>145</v>
      </c>
    </row>
    <row r="79" spans="1:4">
      <c r="B79" t="s">
        <v>117</v>
      </c>
      <c r="C79" t="s">
        <v>202</v>
      </c>
    </row>
    <row r="80" spans="1:4">
      <c r="B80" t="s">
        <v>119</v>
      </c>
      <c r="C80" t="s">
        <v>202</v>
      </c>
    </row>
    <row r="81" spans="1:4">
      <c r="A81">
        <v>134</v>
      </c>
      <c r="B81" t="s">
        <v>105</v>
      </c>
      <c r="C81" t="s">
        <v>1220</v>
      </c>
    </row>
    <row r="82" spans="1:4">
      <c r="A82">
        <v>130</v>
      </c>
      <c r="B82" t="s">
        <v>102</v>
      </c>
      <c r="C82" t="s">
        <v>124</v>
      </c>
      <c r="D82" t="s">
        <v>1322</v>
      </c>
    </row>
    <row r="83" spans="1:4">
      <c r="A83">
        <v>129</v>
      </c>
      <c r="B83" t="s">
        <v>107</v>
      </c>
      <c r="C83" t="s">
        <v>145</v>
      </c>
    </row>
    <row r="84" spans="1:4">
      <c r="A84">
        <v>128</v>
      </c>
      <c r="B84" t="s">
        <v>108</v>
      </c>
      <c r="C84" t="s">
        <v>112</v>
      </c>
    </row>
    <row r="85" spans="1:4">
      <c r="B85" t="s">
        <v>1490</v>
      </c>
      <c r="C85" t="s">
        <v>137</v>
      </c>
    </row>
    <row r="86" spans="1:4">
      <c r="B86" t="s">
        <v>1279</v>
      </c>
      <c r="C86" t="s">
        <v>200</v>
      </c>
      <c r="D86" t="s">
        <v>1367</v>
      </c>
    </row>
    <row r="87" spans="1:4">
      <c r="B87" t="s">
        <v>1459</v>
      </c>
      <c r="C87" t="s">
        <v>202</v>
      </c>
    </row>
    <row r="88" spans="1:4">
      <c r="A88">
        <v>39</v>
      </c>
      <c r="B88" t="s">
        <v>834</v>
      </c>
      <c r="C88" t="s">
        <v>164</v>
      </c>
      <c r="D88" t="s">
        <v>1229</v>
      </c>
    </row>
    <row r="89" spans="1:4">
      <c r="B89" t="s">
        <v>1303</v>
      </c>
      <c r="C89" t="s">
        <v>164</v>
      </c>
      <c r="D89" t="s">
        <v>1227</v>
      </c>
    </row>
    <row r="90" spans="1:4">
      <c r="A90">
        <v>133</v>
      </c>
      <c r="B90" t="s">
        <v>574</v>
      </c>
      <c r="C90" t="s">
        <v>194</v>
      </c>
      <c r="D90" t="s">
        <v>821</v>
      </c>
    </row>
    <row r="91" spans="1:4">
      <c r="A91">
        <v>86</v>
      </c>
      <c r="B91" t="s">
        <v>848</v>
      </c>
      <c r="C91" t="s">
        <v>197</v>
      </c>
      <c r="D91" t="s">
        <v>1253</v>
      </c>
    </row>
    <row r="92" spans="1:4">
      <c r="A92">
        <v>67</v>
      </c>
      <c r="B92" t="s">
        <v>1341</v>
      </c>
      <c r="C92" t="s">
        <v>199</v>
      </c>
      <c r="D92" t="s">
        <v>1342</v>
      </c>
    </row>
    <row r="93" spans="1:4">
      <c r="A93">
        <v>3</v>
      </c>
      <c r="B93" t="s">
        <v>1280</v>
      </c>
      <c r="C93" t="s">
        <v>197</v>
      </c>
      <c r="D93" t="s">
        <v>1229</v>
      </c>
    </row>
    <row r="94" spans="1:4">
      <c r="A94">
        <v>25</v>
      </c>
      <c r="B94" t="s">
        <v>826</v>
      </c>
      <c r="C94" t="s">
        <v>197</v>
      </c>
      <c r="D94" t="s">
        <v>1253</v>
      </c>
    </row>
    <row r="95" spans="1:4">
      <c r="A95">
        <v>137</v>
      </c>
      <c r="B95" t="s">
        <v>1469</v>
      </c>
      <c r="C95" t="s">
        <v>194</v>
      </c>
      <c r="D95" t="s">
        <v>1367</v>
      </c>
    </row>
    <row r="96" spans="1:4">
      <c r="B96" t="s">
        <v>1519</v>
      </c>
      <c r="C96" t="s">
        <v>200</v>
      </c>
      <c r="D96" t="s">
        <v>1367</v>
      </c>
    </row>
    <row r="97" spans="1:4">
      <c r="B97" t="s">
        <v>1281</v>
      </c>
      <c r="C97" t="s">
        <v>197</v>
      </c>
      <c r="D97" t="s">
        <v>1253</v>
      </c>
    </row>
    <row r="98" spans="1:4">
      <c r="B98" t="s">
        <v>1374</v>
      </c>
      <c r="C98" t="s">
        <v>1222</v>
      </c>
      <c r="D98" t="s">
        <v>1238</v>
      </c>
    </row>
    <row r="99" spans="1:4">
      <c r="B99" t="s">
        <v>1304</v>
      </c>
      <c r="C99" t="s">
        <v>197</v>
      </c>
      <c r="D99" t="s">
        <v>1227</v>
      </c>
    </row>
    <row r="100" spans="1:4">
      <c r="A100">
        <v>31</v>
      </c>
      <c r="B100" t="s">
        <v>835</v>
      </c>
      <c r="C100" t="s">
        <v>197</v>
      </c>
      <c r="D100" t="s">
        <v>1229</v>
      </c>
    </row>
    <row r="101" spans="1:4">
      <c r="B101" t="s">
        <v>1257</v>
      </c>
      <c r="C101" t="s">
        <v>197</v>
      </c>
      <c r="D101" t="s">
        <v>1253</v>
      </c>
    </row>
    <row r="102" spans="1:4">
      <c r="A102">
        <v>61</v>
      </c>
      <c r="B102" t="s">
        <v>1336</v>
      </c>
      <c r="C102" t="s">
        <v>199</v>
      </c>
      <c r="D102" t="s">
        <v>1333</v>
      </c>
    </row>
    <row r="103" spans="1:4">
      <c r="B103" t="s">
        <v>849</v>
      </c>
      <c r="C103" t="s">
        <v>202</v>
      </c>
      <c r="D103" t="s">
        <v>1253</v>
      </c>
    </row>
    <row r="104" spans="1:4">
      <c r="A104">
        <v>131</v>
      </c>
      <c r="B104" t="s">
        <v>1462</v>
      </c>
      <c r="C104" t="s">
        <v>1220</v>
      </c>
    </row>
    <row r="105" spans="1:4">
      <c r="A105">
        <v>32</v>
      </c>
      <c r="B105" t="s">
        <v>1282</v>
      </c>
      <c r="C105" t="s">
        <v>200</v>
      </c>
      <c r="D105" t="s">
        <v>1367</v>
      </c>
    </row>
    <row r="106" spans="1:4">
      <c r="A106">
        <v>103</v>
      </c>
      <c r="B106" t="s">
        <v>592</v>
      </c>
      <c r="C106" t="s">
        <v>1222</v>
      </c>
      <c r="D106" t="s">
        <v>1238</v>
      </c>
    </row>
    <row r="107" spans="1:4">
      <c r="A107">
        <v>121</v>
      </c>
      <c r="B107" t="s">
        <v>1452</v>
      </c>
      <c r="C107" t="s">
        <v>200</v>
      </c>
      <c r="D107" t="s">
        <v>1367</v>
      </c>
    </row>
    <row r="108" spans="1:4">
      <c r="B108" t="s">
        <v>1511</v>
      </c>
      <c r="C108" t="s">
        <v>197</v>
      </c>
      <c r="D108" t="s">
        <v>1229</v>
      </c>
    </row>
    <row r="109" spans="1:4">
      <c r="B109" t="s">
        <v>1375</v>
      </c>
      <c r="C109" t="s">
        <v>1222</v>
      </c>
      <c r="D109" t="s">
        <v>1238</v>
      </c>
    </row>
    <row r="110" spans="1:4">
      <c r="A110">
        <v>114</v>
      </c>
      <c r="B110" t="s">
        <v>1437</v>
      </c>
      <c r="C110" t="s">
        <v>200</v>
      </c>
      <c r="D110" t="s">
        <v>1357</v>
      </c>
    </row>
    <row r="111" spans="1:4">
      <c r="A111">
        <v>104</v>
      </c>
      <c r="B111" t="s">
        <v>1376</v>
      </c>
      <c r="C111" t="s">
        <v>1222</v>
      </c>
      <c r="D111" t="s">
        <v>1238</v>
      </c>
    </row>
    <row r="112" spans="1:4">
      <c r="A112">
        <v>112</v>
      </c>
      <c r="B112" t="s">
        <v>1397</v>
      </c>
      <c r="C112" t="s">
        <v>1222</v>
      </c>
      <c r="D112" t="s">
        <v>1354</v>
      </c>
    </row>
    <row r="113" spans="1:4">
      <c r="A113">
        <v>117</v>
      </c>
      <c r="B113" t="s">
        <v>1449</v>
      </c>
      <c r="C113" t="s">
        <v>200</v>
      </c>
      <c r="D113" t="s">
        <v>1354</v>
      </c>
    </row>
    <row r="114" spans="1:4">
      <c r="A114">
        <v>56</v>
      </c>
      <c r="B114" t="s">
        <v>840</v>
      </c>
      <c r="C114" t="s">
        <v>197</v>
      </c>
      <c r="D114" t="s">
        <v>1229</v>
      </c>
    </row>
    <row r="115" spans="1:4">
      <c r="A115">
        <v>105</v>
      </c>
      <c r="B115" t="s">
        <v>1377</v>
      </c>
      <c r="C115" t="s">
        <v>200</v>
      </c>
      <c r="D115" t="s">
        <v>1367</v>
      </c>
    </row>
    <row r="116" spans="1:4">
      <c r="B116" t="s">
        <v>1512</v>
      </c>
      <c r="C116" t="s">
        <v>197</v>
      </c>
      <c r="D116" t="s">
        <v>1229</v>
      </c>
    </row>
    <row r="117" spans="1:4">
      <c r="B117" t="s">
        <v>1258</v>
      </c>
      <c r="C117" t="s">
        <v>197</v>
      </c>
      <c r="D117" t="s">
        <v>1253</v>
      </c>
    </row>
    <row r="118" spans="1:4">
      <c r="B118" t="s">
        <v>1283</v>
      </c>
      <c r="C118" t="s">
        <v>197</v>
      </c>
      <c r="D118" t="s">
        <v>1253</v>
      </c>
    </row>
    <row r="119" spans="1:4">
      <c r="B119" t="s">
        <v>1378</v>
      </c>
      <c r="C119" t="s">
        <v>1223</v>
      </c>
      <c r="D119" t="s">
        <v>1238</v>
      </c>
    </row>
    <row r="120" spans="1:4">
      <c r="A120">
        <v>141</v>
      </c>
      <c r="B120" t="s">
        <v>1471</v>
      </c>
      <c r="C120" t="s">
        <v>206</v>
      </c>
      <c r="D120" t="s">
        <v>1500</v>
      </c>
    </row>
    <row r="121" spans="1:4">
      <c r="B121" t="s">
        <v>1465</v>
      </c>
      <c r="C121" t="s">
        <v>1221</v>
      </c>
    </row>
    <row r="122" spans="1:4">
      <c r="A122">
        <v>62</v>
      </c>
      <c r="B122" t="s">
        <v>1337</v>
      </c>
      <c r="C122" t="s">
        <v>199</v>
      </c>
      <c r="D122" t="s">
        <v>1333</v>
      </c>
    </row>
    <row r="123" spans="1:4">
      <c r="A123">
        <v>122</v>
      </c>
      <c r="B123" t="s">
        <v>1453</v>
      </c>
      <c r="C123" t="s">
        <v>200</v>
      </c>
      <c r="D123" t="s">
        <v>1367</v>
      </c>
    </row>
    <row r="124" spans="1:4">
      <c r="A124">
        <v>57</v>
      </c>
      <c r="B124" t="s">
        <v>1313</v>
      </c>
      <c r="C124" t="s">
        <v>200</v>
      </c>
      <c r="D124" t="s">
        <v>1357</v>
      </c>
    </row>
    <row r="125" spans="1:4">
      <c r="B125" t="s">
        <v>1259</v>
      </c>
      <c r="C125" t="s">
        <v>197</v>
      </c>
      <c r="D125" t="s">
        <v>1253</v>
      </c>
    </row>
    <row r="126" spans="1:4">
      <c r="A126">
        <v>142</v>
      </c>
      <c r="B126" t="s">
        <v>1472</v>
      </c>
      <c r="C126" t="s">
        <v>206</v>
      </c>
      <c r="D126" t="s">
        <v>1500</v>
      </c>
    </row>
    <row r="127" spans="1:4">
      <c r="B127" t="s">
        <v>1379</v>
      </c>
      <c r="C127" t="s">
        <v>1222</v>
      </c>
      <c r="D127" t="s">
        <v>1238</v>
      </c>
    </row>
    <row r="128" spans="1:4">
      <c r="A128">
        <v>59</v>
      </c>
      <c r="B128" t="s">
        <v>1330</v>
      </c>
      <c r="C128" t="s">
        <v>185</v>
      </c>
      <c r="D128" t="s">
        <v>1333</v>
      </c>
    </row>
    <row r="129" spans="1:4">
      <c r="B129" t="s">
        <v>1260</v>
      </c>
      <c r="C129" t="s">
        <v>197</v>
      </c>
      <c r="D129" t="s">
        <v>1253</v>
      </c>
    </row>
    <row r="130" spans="1:4">
      <c r="B130" t="s">
        <v>1284</v>
      </c>
      <c r="C130" t="s">
        <v>197</v>
      </c>
      <c r="D130" t="s">
        <v>1253</v>
      </c>
    </row>
    <row r="131" spans="1:4">
      <c r="A131">
        <v>33</v>
      </c>
      <c r="B131" t="s">
        <v>1285</v>
      </c>
      <c r="C131" t="s">
        <v>197</v>
      </c>
      <c r="D131" t="s">
        <v>1229</v>
      </c>
    </row>
    <row r="132" spans="1:4">
      <c r="B132" t="s">
        <v>1261</v>
      </c>
      <c r="C132" t="s">
        <v>197</v>
      </c>
      <c r="D132" t="s">
        <v>1253</v>
      </c>
    </row>
    <row r="133" spans="1:4">
      <c r="A133">
        <v>13</v>
      </c>
      <c r="B133" t="s">
        <v>1242</v>
      </c>
      <c r="C133" t="s">
        <v>1222</v>
      </c>
      <c r="D133" t="s">
        <v>1236</v>
      </c>
    </row>
    <row r="134" spans="1:4">
      <c r="B134" t="s">
        <v>1407</v>
      </c>
      <c r="C134" t="s">
        <v>200</v>
      </c>
      <c r="D134" t="s">
        <v>821</v>
      </c>
    </row>
    <row r="135" spans="1:4">
      <c r="A135">
        <v>26</v>
      </c>
      <c r="B135" t="s">
        <v>827</v>
      </c>
      <c r="C135" t="s">
        <v>197</v>
      </c>
      <c r="D135" t="s">
        <v>1253</v>
      </c>
    </row>
    <row r="136" spans="1:4">
      <c r="A136">
        <v>123</v>
      </c>
      <c r="B136" t="s">
        <v>862</v>
      </c>
      <c r="C136" t="s">
        <v>197</v>
      </c>
      <c r="D136" t="s">
        <v>1229</v>
      </c>
    </row>
    <row r="137" spans="1:4">
      <c r="A137">
        <v>14</v>
      </c>
      <c r="B137" t="s">
        <v>1243</v>
      </c>
      <c r="C137" t="s">
        <v>1222</v>
      </c>
      <c r="D137" t="s">
        <v>1236</v>
      </c>
    </row>
    <row r="138" spans="1:4">
      <c r="A138">
        <v>34</v>
      </c>
      <c r="B138" t="s">
        <v>836</v>
      </c>
      <c r="C138" t="s">
        <v>197</v>
      </c>
      <c r="D138" t="s">
        <v>1229</v>
      </c>
    </row>
    <row r="139" spans="1:4">
      <c r="A139">
        <v>35</v>
      </c>
      <c r="B139" t="s">
        <v>837</v>
      </c>
      <c r="C139" t="s">
        <v>197</v>
      </c>
      <c r="D139" t="s">
        <v>1229</v>
      </c>
    </row>
    <row r="140" spans="1:4">
      <c r="B140" t="s">
        <v>1305</v>
      </c>
      <c r="C140" t="s">
        <v>197</v>
      </c>
      <c r="D140" t="s">
        <v>1227</v>
      </c>
    </row>
    <row r="141" spans="1:4">
      <c r="A141">
        <v>73</v>
      </c>
      <c r="B141" t="s">
        <v>846</v>
      </c>
      <c r="C141" t="s">
        <v>1222</v>
      </c>
      <c r="D141" t="s">
        <v>1236</v>
      </c>
    </row>
    <row r="142" spans="1:4">
      <c r="A142">
        <v>36</v>
      </c>
      <c r="B142" t="s">
        <v>1286</v>
      </c>
      <c r="C142" t="s">
        <v>197</v>
      </c>
      <c r="D142" t="s">
        <v>1229</v>
      </c>
    </row>
    <row r="143" spans="1:4">
      <c r="B143" t="s">
        <v>1408</v>
      </c>
      <c r="C143" t="s">
        <v>1222</v>
      </c>
      <c r="D143" t="s">
        <v>821</v>
      </c>
    </row>
    <row r="144" spans="1:4">
      <c r="B144" t="s">
        <v>1262</v>
      </c>
      <c r="C144" t="s">
        <v>197</v>
      </c>
      <c r="D144" t="s">
        <v>1253</v>
      </c>
    </row>
    <row r="145" spans="1:4">
      <c r="A145">
        <v>91</v>
      </c>
      <c r="B145" t="s">
        <v>1361</v>
      </c>
      <c r="C145" t="s">
        <v>1222</v>
      </c>
      <c r="D145" t="s">
        <v>1354</v>
      </c>
    </row>
    <row r="146" spans="1:4">
      <c r="B146" t="s">
        <v>1402</v>
      </c>
      <c r="C146" t="s">
        <v>200</v>
      </c>
      <c r="D146" t="s">
        <v>1367</v>
      </c>
    </row>
    <row r="147" spans="1:4">
      <c r="A147">
        <v>106</v>
      </c>
      <c r="B147" t="s">
        <v>1380</v>
      </c>
      <c r="C147" t="s">
        <v>1222</v>
      </c>
      <c r="D147" t="s">
        <v>1238</v>
      </c>
    </row>
    <row r="148" spans="1:4">
      <c r="A148">
        <v>74</v>
      </c>
      <c r="B148" t="s">
        <v>1347</v>
      </c>
      <c r="C148" t="s">
        <v>1222</v>
      </c>
      <c r="D148" t="s">
        <v>1236</v>
      </c>
    </row>
    <row r="149" spans="1:4">
      <c r="B149" t="s">
        <v>1467</v>
      </c>
      <c r="C149" t="s">
        <v>205</v>
      </c>
      <c r="D149" t="s">
        <v>1367</v>
      </c>
    </row>
    <row r="150" spans="1:4">
      <c r="B150" t="s">
        <v>1409</v>
      </c>
      <c r="C150" t="s">
        <v>1222</v>
      </c>
      <c r="D150" t="s">
        <v>821</v>
      </c>
    </row>
    <row r="151" spans="1:4">
      <c r="B151" t="s">
        <v>1517</v>
      </c>
      <c r="C151" t="s">
        <v>197</v>
      </c>
      <c r="D151" t="s">
        <v>1253</v>
      </c>
    </row>
    <row r="152" spans="1:4">
      <c r="B152" t="s">
        <v>1438</v>
      </c>
      <c r="C152" t="s">
        <v>200</v>
      </c>
      <c r="D152" t="s">
        <v>1357</v>
      </c>
    </row>
    <row r="153" spans="1:4">
      <c r="B153" t="s">
        <v>1274</v>
      </c>
      <c r="C153" t="s">
        <v>197</v>
      </c>
      <c r="D153" t="s">
        <v>1253</v>
      </c>
    </row>
    <row r="154" spans="1:4">
      <c r="B154" t="s">
        <v>1410</v>
      </c>
      <c r="C154" t="s">
        <v>1222</v>
      </c>
      <c r="D154" t="s">
        <v>821</v>
      </c>
    </row>
    <row r="155" spans="1:4">
      <c r="B155" t="s">
        <v>1314</v>
      </c>
      <c r="C155" t="s">
        <v>200</v>
      </c>
      <c r="D155" t="s">
        <v>1357</v>
      </c>
    </row>
    <row r="156" spans="1:4">
      <c r="B156" t="s">
        <v>1398</v>
      </c>
      <c r="C156" t="s">
        <v>1222</v>
      </c>
      <c r="D156" t="s">
        <v>1354</v>
      </c>
    </row>
    <row r="157" spans="1:4">
      <c r="B157" t="s">
        <v>1287</v>
      </c>
      <c r="C157" t="s">
        <v>197</v>
      </c>
      <c r="D157" t="s">
        <v>1229</v>
      </c>
    </row>
    <row r="158" spans="1:4">
      <c r="B158" t="s">
        <v>855</v>
      </c>
      <c r="C158" t="s">
        <v>1222</v>
      </c>
      <c r="D158" t="s">
        <v>1238</v>
      </c>
    </row>
    <row r="159" spans="1:4">
      <c r="A159">
        <v>124</v>
      </c>
      <c r="B159" t="s">
        <v>1454</v>
      </c>
      <c r="C159" t="s">
        <v>200</v>
      </c>
      <c r="D159" t="s">
        <v>1357</v>
      </c>
    </row>
    <row r="160" spans="1:4">
      <c r="A160">
        <v>75</v>
      </c>
      <c r="B160" t="s">
        <v>1348</v>
      </c>
      <c r="C160" t="s">
        <v>1222</v>
      </c>
      <c r="D160" t="s">
        <v>1236</v>
      </c>
    </row>
    <row r="161" spans="1:4">
      <c r="A161">
        <v>80</v>
      </c>
      <c r="B161" t="s">
        <v>1353</v>
      </c>
      <c r="C161" t="s">
        <v>1222</v>
      </c>
      <c r="D161" t="s">
        <v>1354</v>
      </c>
    </row>
    <row r="162" spans="1:4">
      <c r="B162" t="s">
        <v>1263</v>
      </c>
      <c r="C162" t="s">
        <v>197</v>
      </c>
      <c r="D162" t="s">
        <v>1253</v>
      </c>
    </row>
    <row r="163" spans="1:4">
      <c r="A163">
        <v>54</v>
      </c>
      <c r="B163" t="s">
        <v>1325</v>
      </c>
      <c r="C163" t="s">
        <v>198</v>
      </c>
      <c r="D163" t="s">
        <v>1323</v>
      </c>
    </row>
    <row r="164" spans="1:4">
      <c r="A164">
        <v>76</v>
      </c>
      <c r="B164" t="s">
        <v>1349</v>
      </c>
      <c r="C164" t="s">
        <v>1222</v>
      </c>
      <c r="D164" t="s">
        <v>1236</v>
      </c>
    </row>
    <row r="165" spans="1:4">
      <c r="A165">
        <v>37</v>
      </c>
      <c r="B165" t="s">
        <v>1288</v>
      </c>
      <c r="C165" t="s">
        <v>200</v>
      </c>
      <c r="D165" t="s">
        <v>1367</v>
      </c>
    </row>
    <row r="166" spans="1:4">
      <c r="B166" t="s">
        <v>1306</v>
      </c>
      <c r="C166" t="s">
        <v>197</v>
      </c>
      <c r="D166" t="s">
        <v>1227</v>
      </c>
    </row>
    <row r="167" spans="1:4">
      <c r="A167">
        <v>38</v>
      </c>
      <c r="B167" t="s">
        <v>1289</v>
      </c>
      <c r="C167" t="s">
        <v>200</v>
      </c>
      <c r="D167" t="s">
        <v>1367</v>
      </c>
    </row>
    <row r="168" spans="1:4">
      <c r="B168" t="s">
        <v>1228</v>
      </c>
      <c r="C168" t="s">
        <v>200</v>
      </c>
      <c r="D168" t="s">
        <v>1357</v>
      </c>
    </row>
    <row r="169" spans="1:4">
      <c r="A169">
        <v>118</v>
      </c>
      <c r="B169" t="s">
        <v>589</v>
      </c>
      <c r="C169" t="s">
        <v>200</v>
      </c>
      <c r="D169" t="s">
        <v>1367</v>
      </c>
    </row>
    <row r="170" spans="1:4">
      <c r="A170">
        <v>39</v>
      </c>
      <c r="B170" t="s">
        <v>1290</v>
      </c>
      <c r="C170" t="s">
        <v>197</v>
      </c>
      <c r="D170" t="s">
        <v>1229</v>
      </c>
    </row>
    <row r="171" spans="1:4">
      <c r="B171" t="s">
        <v>1457</v>
      </c>
      <c r="C171" t="s">
        <v>159</v>
      </c>
    </row>
    <row r="172" spans="1:4">
      <c r="B172" t="s">
        <v>1264</v>
      </c>
      <c r="C172" t="s">
        <v>197</v>
      </c>
      <c r="D172" t="s">
        <v>1253</v>
      </c>
    </row>
    <row r="173" spans="1:4">
      <c r="A173">
        <v>63</v>
      </c>
      <c r="B173" t="s">
        <v>1338</v>
      </c>
      <c r="C173" t="s">
        <v>199</v>
      </c>
      <c r="D173" t="s">
        <v>1333</v>
      </c>
    </row>
    <row r="174" spans="1:4">
      <c r="B174" t="s">
        <v>587</v>
      </c>
      <c r="C174" t="s">
        <v>145</v>
      </c>
    </row>
    <row r="175" spans="1:4">
      <c r="B175" t="s">
        <v>1265</v>
      </c>
      <c r="C175" t="s">
        <v>197</v>
      </c>
      <c r="D175" t="s">
        <v>1253</v>
      </c>
    </row>
    <row r="176" spans="1:4">
      <c r="B176" t="s">
        <v>1481</v>
      </c>
      <c r="C176" t="s">
        <v>1220</v>
      </c>
    </row>
    <row r="177" spans="1:4">
      <c r="B177" t="s">
        <v>1381</v>
      </c>
      <c r="C177" t="s">
        <v>1222</v>
      </c>
      <c r="D177" t="s">
        <v>1238</v>
      </c>
    </row>
    <row r="178" spans="1:4">
      <c r="A178">
        <v>40</v>
      </c>
      <c r="B178" t="s">
        <v>1291</v>
      </c>
      <c r="C178" t="s">
        <v>200</v>
      </c>
      <c r="D178" t="s">
        <v>1367</v>
      </c>
    </row>
    <row r="179" spans="1:4">
      <c r="B179" t="s">
        <v>1419</v>
      </c>
      <c r="C179" t="s">
        <v>200</v>
      </c>
      <c r="D179" t="s">
        <v>821</v>
      </c>
    </row>
    <row r="180" spans="1:4">
      <c r="A180">
        <v>15</v>
      </c>
      <c r="B180" t="s">
        <v>825</v>
      </c>
      <c r="C180" t="s">
        <v>1222</v>
      </c>
      <c r="D180" t="s">
        <v>1236</v>
      </c>
    </row>
    <row r="181" spans="1:4">
      <c r="A181">
        <v>20</v>
      </c>
      <c r="B181" t="s">
        <v>1248</v>
      </c>
      <c r="C181" t="s">
        <v>1222</v>
      </c>
      <c r="D181" t="s">
        <v>1236</v>
      </c>
    </row>
    <row r="182" spans="1:4">
      <c r="A182">
        <v>41</v>
      </c>
      <c r="B182" t="s">
        <v>1292</v>
      </c>
      <c r="C182" t="s">
        <v>197</v>
      </c>
      <c r="D182" t="s">
        <v>1229</v>
      </c>
    </row>
    <row r="183" spans="1:4">
      <c r="B183" t="s">
        <v>1415</v>
      </c>
      <c r="C183" t="s">
        <v>1222</v>
      </c>
      <c r="D183" t="s">
        <v>821</v>
      </c>
    </row>
    <row r="184" spans="1:4">
      <c r="B184" t="s">
        <v>1266</v>
      </c>
      <c r="C184" t="s">
        <v>197</v>
      </c>
      <c r="D184" t="s">
        <v>1253</v>
      </c>
    </row>
    <row r="185" spans="1:4">
      <c r="A185">
        <v>119</v>
      </c>
      <c r="B185" t="s">
        <v>1420</v>
      </c>
      <c r="C185" t="s">
        <v>200</v>
      </c>
      <c r="D185" t="s">
        <v>821</v>
      </c>
    </row>
    <row r="186" spans="1:4">
      <c r="A186">
        <v>55</v>
      </c>
      <c r="B186" t="s">
        <v>1326</v>
      </c>
      <c r="C186" t="s">
        <v>1222</v>
      </c>
      <c r="D186" t="s">
        <v>1236</v>
      </c>
    </row>
    <row r="187" spans="1:4">
      <c r="B187" t="s">
        <v>1468</v>
      </c>
      <c r="C187" t="s">
        <v>194</v>
      </c>
      <c r="D187" t="s">
        <v>821</v>
      </c>
    </row>
    <row r="188" spans="1:4">
      <c r="A188">
        <v>125</v>
      </c>
      <c r="B188" t="s">
        <v>863</v>
      </c>
      <c r="C188" t="s">
        <v>200</v>
      </c>
      <c r="D188" t="s">
        <v>1367</v>
      </c>
    </row>
    <row r="189" spans="1:4">
      <c r="B189" t="s">
        <v>1522</v>
      </c>
      <c r="C189" t="s">
        <v>200</v>
      </c>
      <c r="D189" t="s">
        <v>821</v>
      </c>
    </row>
    <row r="190" spans="1:4">
      <c r="B190" t="s">
        <v>1293</v>
      </c>
      <c r="C190" t="s">
        <v>200</v>
      </c>
      <c r="D190" t="s">
        <v>1367</v>
      </c>
    </row>
    <row r="191" spans="1:4">
      <c r="A191">
        <v>143</v>
      </c>
      <c r="B191" t="s">
        <v>1473</v>
      </c>
      <c r="C191" t="s">
        <v>206</v>
      </c>
      <c r="D191" t="s">
        <v>1500</v>
      </c>
    </row>
    <row r="192" spans="1:4">
      <c r="A192">
        <v>8</v>
      </c>
      <c r="B192" t="s">
        <v>823</v>
      </c>
      <c r="C192" t="s">
        <v>196</v>
      </c>
      <c r="D192" t="s">
        <v>1234</v>
      </c>
    </row>
    <row r="193" spans="1:4">
      <c r="B193" t="s">
        <v>828</v>
      </c>
      <c r="C193" t="s">
        <v>197</v>
      </c>
      <c r="D193" t="s">
        <v>1253</v>
      </c>
    </row>
    <row r="194" spans="1:4">
      <c r="A194">
        <v>87</v>
      </c>
      <c r="B194" t="s">
        <v>1359</v>
      </c>
      <c r="C194" t="s">
        <v>197</v>
      </c>
      <c r="D194" t="s">
        <v>1253</v>
      </c>
    </row>
    <row r="195" spans="1:4">
      <c r="A195">
        <v>107</v>
      </c>
      <c r="B195" t="s">
        <v>584</v>
      </c>
      <c r="C195" t="s">
        <v>1222</v>
      </c>
      <c r="D195" t="s">
        <v>1238</v>
      </c>
    </row>
    <row r="196" spans="1:4">
      <c r="A196">
        <v>64</v>
      </c>
      <c r="B196" t="s">
        <v>844</v>
      </c>
      <c r="C196" t="s">
        <v>199</v>
      </c>
      <c r="D196" t="s">
        <v>1333</v>
      </c>
    </row>
    <row r="197" spans="1:4">
      <c r="A197">
        <v>81</v>
      </c>
      <c r="B197" t="s">
        <v>1355</v>
      </c>
      <c r="C197" t="s">
        <v>1222</v>
      </c>
      <c r="D197" t="s">
        <v>1354</v>
      </c>
    </row>
    <row r="198" spans="1:4">
      <c r="A198">
        <v>77</v>
      </c>
      <c r="B198" t="s">
        <v>1350</v>
      </c>
      <c r="C198" t="s">
        <v>1222</v>
      </c>
      <c r="D198" t="s">
        <v>1236</v>
      </c>
    </row>
    <row r="199" spans="1:4">
      <c r="A199">
        <v>108</v>
      </c>
      <c r="B199" t="s">
        <v>1382</v>
      </c>
      <c r="C199" t="s">
        <v>200</v>
      </c>
      <c r="D199" t="s">
        <v>1367</v>
      </c>
    </row>
    <row r="200" spans="1:4">
      <c r="B200" t="s">
        <v>868</v>
      </c>
      <c r="C200" t="s">
        <v>124</v>
      </c>
    </row>
    <row r="201" spans="1:4">
      <c r="B201" t="s">
        <v>1416</v>
      </c>
      <c r="C201" t="s">
        <v>1222</v>
      </c>
      <c r="D201" t="s">
        <v>821</v>
      </c>
    </row>
    <row r="202" spans="1:4">
      <c r="A202">
        <v>136</v>
      </c>
      <c r="B202" t="s">
        <v>1466</v>
      </c>
      <c r="C202" t="s">
        <v>1221</v>
      </c>
      <c r="D202" t="s">
        <v>1238</v>
      </c>
    </row>
    <row r="203" spans="1:4">
      <c r="B203" t="s">
        <v>1503</v>
      </c>
      <c r="C203" t="s">
        <v>1502</v>
      </c>
      <c r="D203" t="s">
        <v>1236</v>
      </c>
    </row>
    <row r="204" spans="1:4">
      <c r="B204" t="s">
        <v>1294</v>
      </c>
      <c r="C204" t="s">
        <v>197</v>
      </c>
      <c r="D204" t="s">
        <v>1229</v>
      </c>
    </row>
    <row r="205" spans="1:4">
      <c r="A205">
        <v>65</v>
      </c>
      <c r="B205" t="s">
        <v>1339</v>
      </c>
      <c r="C205" t="s">
        <v>199</v>
      </c>
      <c r="D205" t="s">
        <v>1333</v>
      </c>
    </row>
    <row r="206" spans="1:4">
      <c r="A206">
        <v>126</v>
      </c>
      <c r="B206" t="s">
        <v>864</v>
      </c>
      <c r="C206" t="s">
        <v>200</v>
      </c>
      <c r="D206" t="s">
        <v>1367</v>
      </c>
    </row>
    <row r="207" spans="1:4">
      <c r="A207">
        <v>56</v>
      </c>
      <c r="B207" t="s">
        <v>598</v>
      </c>
      <c r="C207" t="s">
        <v>1222</v>
      </c>
      <c r="D207" t="s">
        <v>1236</v>
      </c>
    </row>
    <row r="208" spans="1:4">
      <c r="A208">
        <v>27</v>
      </c>
      <c r="B208" t="s">
        <v>829</v>
      </c>
      <c r="C208" t="s">
        <v>197</v>
      </c>
      <c r="D208" t="s">
        <v>1253</v>
      </c>
    </row>
    <row r="209" spans="1:4">
      <c r="A209">
        <v>91</v>
      </c>
      <c r="B209" t="s">
        <v>1362</v>
      </c>
      <c r="C209" t="s">
        <v>1222</v>
      </c>
      <c r="D209" t="s">
        <v>1354</v>
      </c>
    </row>
    <row r="210" spans="1:4">
      <c r="A210">
        <v>82</v>
      </c>
      <c r="B210" t="s">
        <v>602</v>
      </c>
      <c r="C210" t="s">
        <v>1222</v>
      </c>
      <c r="D210" t="s">
        <v>1236</v>
      </c>
    </row>
    <row r="211" spans="1:4">
      <c r="A211">
        <v>88</v>
      </c>
      <c r="B211" t="s">
        <v>1360</v>
      </c>
      <c r="C211" t="s">
        <v>197</v>
      </c>
      <c r="D211" t="s">
        <v>1253</v>
      </c>
    </row>
    <row r="212" spans="1:4">
      <c r="B212" t="s">
        <v>869</v>
      </c>
      <c r="C212" t="s">
        <v>145</v>
      </c>
    </row>
    <row r="213" spans="1:4">
      <c r="B213" t="s">
        <v>1461</v>
      </c>
      <c r="C213" t="s">
        <v>164</v>
      </c>
    </row>
    <row r="214" spans="1:4">
      <c r="B214" t="s">
        <v>1460</v>
      </c>
      <c r="C214" t="s">
        <v>202</v>
      </c>
      <c r="D214" t="s">
        <v>1253</v>
      </c>
    </row>
    <row r="215" spans="1:4">
      <c r="B215" t="s">
        <v>1383</v>
      </c>
      <c r="C215" t="s">
        <v>1222</v>
      </c>
      <c r="D215" t="s">
        <v>1238</v>
      </c>
    </row>
    <row r="216" spans="1:4">
      <c r="A216">
        <v>113</v>
      </c>
      <c r="B216" t="s">
        <v>1399</v>
      </c>
      <c r="C216" t="s">
        <v>1222</v>
      </c>
      <c r="D216" t="s">
        <v>1354</v>
      </c>
    </row>
    <row r="217" spans="1:4">
      <c r="A217">
        <v>42</v>
      </c>
      <c r="B217" t="s">
        <v>1295</v>
      </c>
      <c r="C217" t="s">
        <v>197</v>
      </c>
      <c r="D217" t="s">
        <v>1229</v>
      </c>
    </row>
    <row r="218" spans="1:4">
      <c r="B218" t="s">
        <v>1505</v>
      </c>
      <c r="C218" t="s">
        <v>1502</v>
      </c>
      <c r="D218" t="s">
        <v>1236</v>
      </c>
    </row>
    <row r="219" spans="1:4">
      <c r="B219" t="s">
        <v>1384</v>
      </c>
      <c r="C219" t="s">
        <v>200</v>
      </c>
      <c r="D219" t="s">
        <v>1367</v>
      </c>
    </row>
    <row r="220" spans="1:4">
      <c r="A220">
        <v>110</v>
      </c>
      <c r="B220" t="s">
        <v>1421</v>
      </c>
      <c r="C220" t="s">
        <v>200</v>
      </c>
      <c r="D220" t="s">
        <v>1367</v>
      </c>
    </row>
    <row r="221" spans="1:4">
      <c r="B221" t="s">
        <v>1315</v>
      </c>
      <c r="C221" t="s">
        <v>197</v>
      </c>
      <c r="D221" t="s">
        <v>1229</v>
      </c>
    </row>
    <row r="222" spans="1:4">
      <c r="B222" t="s">
        <v>1455</v>
      </c>
      <c r="C222" t="s">
        <v>200</v>
      </c>
      <c r="D222" t="s">
        <v>1367</v>
      </c>
    </row>
    <row r="223" spans="1:4">
      <c r="A223">
        <v>109</v>
      </c>
      <c r="B223" t="s">
        <v>1385</v>
      </c>
      <c r="C223" t="s">
        <v>1222</v>
      </c>
      <c r="D223" t="s">
        <v>1238</v>
      </c>
    </row>
    <row r="224" spans="1:4">
      <c r="A224">
        <v>78</v>
      </c>
      <c r="B224" t="s">
        <v>1351</v>
      </c>
      <c r="C224" t="s">
        <v>1222</v>
      </c>
      <c r="D224" t="s">
        <v>1236</v>
      </c>
    </row>
    <row r="225" spans="1:4">
      <c r="B225" t="s">
        <v>1422</v>
      </c>
      <c r="C225" t="s">
        <v>200</v>
      </c>
      <c r="D225" t="s">
        <v>821</v>
      </c>
    </row>
    <row r="226" spans="1:4">
      <c r="B226" t="s">
        <v>1488</v>
      </c>
      <c r="C226" t="s">
        <v>1502</v>
      </c>
    </row>
    <row r="227" spans="1:4">
      <c r="A227">
        <v>16</v>
      </c>
      <c r="B227" t="s">
        <v>1244</v>
      </c>
      <c r="C227" t="s">
        <v>1221</v>
      </c>
      <c r="D227" t="s">
        <v>1236</v>
      </c>
    </row>
    <row r="228" spans="1:4">
      <c r="A228">
        <v>28</v>
      </c>
      <c r="B228" t="s">
        <v>1267</v>
      </c>
      <c r="C228" t="s">
        <v>197</v>
      </c>
      <c r="D228" t="s">
        <v>1253</v>
      </c>
    </row>
    <row r="229" spans="1:4">
      <c r="B229" t="s">
        <v>1296</v>
      </c>
      <c r="C229" t="s">
        <v>197</v>
      </c>
      <c r="D229" t="s">
        <v>1253</v>
      </c>
    </row>
    <row r="230" spans="1:4">
      <c r="A230">
        <v>51</v>
      </c>
      <c r="B230" t="s">
        <v>1307</v>
      </c>
      <c r="C230" t="s">
        <v>197</v>
      </c>
      <c r="D230" t="s">
        <v>1227</v>
      </c>
    </row>
    <row r="231" spans="1:4">
      <c r="A231">
        <v>29</v>
      </c>
      <c r="B231" t="s">
        <v>599</v>
      </c>
      <c r="C231" t="s">
        <v>197</v>
      </c>
      <c r="D231" t="s">
        <v>1253</v>
      </c>
    </row>
    <row r="232" spans="1:4">
      <c r="A232">
        <v>92</v>
      </c>
      <c r="B232" t="s">
        <v>1363</v>
      </c>
      <c r="C232" t="s">
        <v>1222</v>
      </c>
      <c r="D232" t="s">
        <v>1354</v>
      </c>
    </row>
    <row r="233" spans="1:4">
      <c r="A233">
        <v>89</v>
      </c>
      <c r="B233" t="s">
        <v>850</v>
      </c>
      <c r="C233" t="s">
        <v>197</v>
      </c>
      <c r="D233" t="s">
        <v>1253</v>
      </c>
    </row>
    <row r="234" spans="1:4">
      <c r="B234" t="s">
        <v>1456</v>
      </c>
      <c r="C234" t="s">
        <v>200</v>
      </c>
    </row>
    <row r="235" spans="1:4">
      <c r="A235">
        <v>111</v>
      </c>
      <c r="B235" t="s">
        <v>1423</v>
      </c>
      <c r="C235" t="s">
        <v>194</v>
      </c>
      <c r="D235" t="s">
        <v>1367</v>
      </c>
    </row>
    <row r="236" spans="1:4">
      <c r="A236">
        <v>21</v>
      </c>
      <c r="B236" t="s">
        <v>1249</v>
      </c>
      <c r="C236" t="s">
        <v>1222</v>
      </c>
      <c r="D236" t="s">
        <v>1236</v>
      </c>
    </row>
    <row r="237" spans="1:4">
      <c r="B237" t="s">
        <v>1411</v>
      </c>
      <c r="C237" t="s">
        <v>1222</v>
      </c>
      <c r="D237" t="s">
        <v>821</v>
      </c>
    </row>
    <row r="238" spans="1:4">
      <c r="A238">
        <v>52</v>
      </c>
      <c r="B238" t="s">
        <v>1308</v>
      </c>
      <c r="C238" t="s">
        <v>197</v>
      </c>
      <c r="D238" t="s">
        <v>1227</v>
      </c>
    </row>
    <row r="239" spans="1:4">
      <c r="A239">
        <v>144</v>
      </c>
      <c r="B239" t="s">
        <v>1474</v>
      </c>
      <c r="C239" t="s">
        <v>206</v>
      </c>
      <c r="D239" t="s">
        <v>1500</v>
      </c>
    </row>
    <row r="240" spans="1:4">
      <c r="A240">
        <v>115</v>
      </c>
      <c r="B240" t="s">
        <v>1439</v>
      </c>
      <c r="C240" t="s">
        <v>200</v>
      </c>
      <c r="D240" t="s">
        <v>1357</v>
      </c>
    </row>
    <row r="241" spans="1:4">
      <c r="B241" t="s">
        <v>1250</v>
      </c>
      <c r="C241" t="s">
        <v>196</v>
      </c>
      <c r="D241" t="s">
        <v>1234</v>
      </c>
    </row>
    <row r="242" spans="1:4">
      <c r="B242" t="s">
        <v>1245</v>
      </c>
      <c r="C242" t="s">
        <v>1222</v>
      </c>
      <c r="D242" t="s">
        <v>1236</v>
      </c>
    </row>
    <row r="243" spans="1:4">
      <c r="B243" t="s">
        <v>1424</v>
      </c>
      <c r="C243" t="s">
        <v>200</v>
      </c>
      <c r="D243" t="s">
        <v>821</v>
      </c>
    </row>
    <row r="244" spans="1:4">
      <c r="A244">
        <v>30</v>
      </c>
      <c r="B244" t="s">
        <v>1268</v>
      </c>
      <c r="C244" t="s">
        <v>197</v>
      </c>
      <c r="D244" t="s">
        <v>1253</v>
      </c>
    </row>
    <row r="245" spans="1:4">
      <c r="A245">
        <v>114</v>
      </c>
      <c r="B245" t="s">
        <v>1400</v>
      </c>
      <c r="C245" t="s">
        <v>200</v>
      </c>
      <c r="D245" t="s">
        <v>1238</v>
      </c>
    </row>
    <row r="246" spans="1:4">
      <c r="A246">
        <v>116</v>
      </c>
      <c r="B246" t="s">
        <v>586</v>
      </c>
      <c r="C246" t="s">
        <v>200</v>
      </c>
      <c r="D246" t="s">
        <v>1357</v>
      </c>
    </row>
    <row r="247" spans="1:4">
      <c r="A247">
        <v>112</v>
      </c>
      <c r="B247" t="s">
        <v>1425</v>
      </c>
      <c r="C247" t="s">
        <v>200</v>
      </c>
      <c r="D247" t="s">
        <v>821</v>
      </c>
    </row>
    <row r="248" spans="1:4">
      <c r="A248">
        <v>43</v>
      </c>
      <c r="B248" t="s">
        <v>573</v>
      </c>
      <c r="C248" t="s">
        <v>197</v>
      </c>
      <c r="D248" t="s">
        <v>1229</v>
      </c>
    </row>
    <row r="249" spans="1:4">
      <c r="B249" t="s">
        <v>1269</v>
      </c>
      <c r="C249" t="s">
        <v>197</v>
      </c>
      <c r="D249" t="s">
        <v>1253</v>
      </c>
    </row>
    <row r="250" spans="1:4">
      <c r="B250" t="s">
        <v>1412</v>
      </c>
      <c r="C250" t="s">
        <v>200</v>
      </c>
      <c r="D250" t="s">
        <v>821</v>
      </c>
    </row>
    <row r="251" spans="1:4">
      <c r="B251" t="s">
        <v>1513</v>
      </c>
      <c r="C251" t="s">
        <v>197</v>
      </c>
      <c r="D251" t="s">
        <v>1229</v>
      </c>
    </row>
    <row r="252" spans="1:4">
      <c r="A252">
        <v>145</v>
      </c>
      <c r="B252" t="s">
        <v>1475</v>
      </c>
      <c r="C252" t="s">
        <v>206</v>
      </c>
      <c r="D252" t="s">
        <v>1500</v>
      </c>
    </row>
    <row r="253" spans="1:4">
      <c r="A253">
        <v>44</v>
      </c>
      <c r="B253" t="s">
        <v>1297</v>
      </c>
      <c r="C253" t="s">
        <v>197</v>
      </c>
      <c r="D253" t="s">
        <v>1229</v>
      </c>
    </row>
    <row r="254" spans="1:4">
      <c r="A254">
        <v>68</v>
      </c>
      <c r="B254" t="s">
        <v>1343</v>
      </c>
      <c r="C254" t="s">
        <v>199</v>
      </c>
      <c r="D254" t="s">
        <v>1342</v>
      </c>
    </row>
    <row r="255" spans="1:4">
      <c r="B255" t="s">
        <v>1386</v>
      </c>
      <c r="C255" t="s">
        <v>1222</v>
      </c>
      <c r="D255" t="s">
        <v>1238</v>
      </c>
    </row>
    <row r="256" spans="1:4">
      <c r="B256" t="s">
        <v>577</v>
      </c>
      <c r="C256" t="s">
        <v>205</v>
      </c>
    </row>
    <row r="257" spans="1:4">
      <c r="A257">
        <v>45</v>
      </c>
      <c r="B257" t="s">
        <v>1298</v>
      </c>
      <c r="C257" t="s">
        <v>197</v>
      </c>
      <c r="D257" t="s">
        <v>1229</v>
      </c>
    </row>
    <row r="258" spans="1:4">
      <c r="A258">
        <v>58</v>
      </c>
      <c r="B258" t="s">
        <v>600</v>
      </c>
      <c r="C258" t="s">
        <v>197</v>
      </c>
      <c r="D258" t="s">
        <v>1229</v>
      </c>
    </row>
    <row r="259" spans="1:4">
      <c r="A259">
        <v>57</v>
      </c>
      <c r="B259" t="s">
        <v>843</v>
      </c>
      <c r="C259" t="s">
        <v>198</v>
      </c>
      <c r="D259" t="s">
        <v>1323</v>
      </c>
    </row>
    <row r="260" spans="1:4">
      <c r="A260">
        <v>53</v>
      </c>
      <c r="B260" t="s">
        <v>1309</v>
      </c>
      <c r="C260" t="s">
        <v>197</v>
      </c>
      <c r="D260" t="s">
        <v>1227</v>
      </c>
    </row>
    <row r="261" spans="1:4">
      <c r="A261">
        <v>22</v>
      </c>
      <c r="B261" t="s">
        <v>1251</v>
      </c>
      <c r="C261" t="s">
        <v>1222</v>
      </c>
      <c r="D261" t="s">
        <v>1236</v>
      </c>
    </row>
    <row r="262" spans="1:4">
      <c r="A262">
        <v>17</v>
      </c>
      <c r="B262" t="s">
        <v>1246</v>
      </c>
      <c r="C262" t="s">
        <v>1222</v>
      </c>
      <c r="D262" t="s">
        <v>1236</v>
      </c>
    </row>
    <row r="263" spans="1:4">
      <c r="A263">
        <v>18</v>
      </c>
      <c r="B263" t="s">
        <v>593</v>
      </c>
      <c r="C263" t="s">
        <v>1222</v>
      </c>
      <c r="D263" t="s">
        <v>1236</v>
      </c>
    </row>
    <row r="264" spans="1:4">
      <c r="B264" t="s">
        <v>1316</v>
      </c>
      <c r="C264" t="s">
        <v>197</v>
      </c>
      <c r="D264" t="s">
        <v>1229</v>
      </c>
    </row>
    <row r="265" spans="1:4">
      <c r="A265">
        <v>66</v>
      </c>
      <c r="B265" t="s">
        <v>1340</v>
      </c>
      <c r="C265" t="s">
        <v>199</v>
      </c>
      <c r="D265" t="s">
        <v>1333</v>
      </c>
    </row>
    <row r="266" spans="1:4">
      <c r="A266">
        <v>46</v>
      </c>
      <c r="B266" t="s">
        <v>838</v>
      </c>
      <c r="C266" t="s">
        <v>197</v>
      </c>
      <c r="D266" t="s">
        <v>1229</v>
      </c>
    </row>
    <row r="267" spans="1:4">
      <c r="A267">
        <v>54</v>
      </c>
      <c r="B267" t="s">
        <v>1310</v>
      </c>
      <c r="C267" t="s">
        <v>197</v>
      </c>
      <c r="D267" t="s">
        <v>1227</v>
      </c>
    </row>
    <row r="268" spans="1:4">
      <c r="A268">
        <v>55</v>
      </c>
      <c r="B268" t="s">
        <v>839</v>
      </c>
      <c r="C268" t="s">
        <v>197</v>
      </c>
      <c r="D268" t="s">
        <v>1227</v>
      </c>
    </row>
    <row r="269" spans="1:4">
      <c r="A269">
        <v>117</v>
      </c>
      <c r="B269" t="s">
        <v>1432</v>
      </c>
      <c r="C269" t="s">
        <v>200</v>
      </c>
      <c r="D269" t="s">
        <v>1367</v>
      </c>
    </row>
    <row r="270" spans="1:4">
      <c r="B270" t="s">
        <v>578</v>
      </c>
      <c r="C270" t="s">
        <v>1223</v>
      </c>
    </row>
    <row r="271" spans="1:4">
      <c r="A271">
        <v>31</v>
      </c>
      <c r="B271" t="s">
        <v>830</v>
      </c>
      <c r="C271" t="s">
        <v>197</v>
      </c>
      <c r="D271" t="s">
        <v>1253</v>
      </c>
    </row>
    <row r="272" spans="1:4">
      <c r="A272">
        <v>32</v>
      </c>
      <c r="B272" t="s">
        <v>831</v>
      </c>
      <c r="C272" t="s">
        <v>197</v>
      </c>
      <c r="D272" t="s">
        <v>1253</v>
      </c>
    </row>
    <row r="273" spans="1:4">
      <c r="A273">
        <v>151</v>
      </c>
      <c r="B273" t="s">
        <v>1482</v>
      </c>
      <c r="C273" t="s">
        <v>197</v>
      </c>
      <c r="D273" t="s">
        <v>1253</v>
      </c>
    </row>
    <row r="274" spans="1:4">
      <c r="A274">
        <v>146</v>
      </c>
      <c r="B274" t="s">
        <v>867</v>
      </c>
      <c r="C274" t="s">
        <v>206</v>
      </c>
      <c r="D274" t="s">
        <v>1500</v>
      </c>
    </row>
    <row r="275" spans="1:4">
      <c r="B275" t="s">
        <v>1445</v>
      </c>
      <c r="C275" t="s">
        <v>200</v>
      </c>
      <c r="D275" t="s">
        <v>1357</v>
      </c>
    </row>
    <row r="276" spans="1:4">
      <c r="B276" t="s">
        <v>841</v>
      </c>
      <c r="C276" t="s">
        <v>197</v>
      </c>
      <c r="D276" t="s">
        <v>1229</v>
      </c>
    </row>
    <row r="277" spans="1:4">
      <c r="B277" t="s">
        <v>1515</v>
      </c>
      <c r="C277" t="s">
        <v>197</v>
      </c>
      <c r="D277" t="s">
        <v>1229</v>
      </c>
    </row>
    <row r="278" spans="1:4">
      <c r="A278">
        <v>3</v>
      </c>
      <c r="B278" t="s">
        <v>572</v>
      </c>
      <c r="C278" t="s">
        <v>9</v>
      </c>
    </row>
    <row r="279" spans="1:4">
      <c r="A279">
        <v>47</v>
      </c>
      <c r="B279" t="s">
        <v>1299</v>
      </c>
      <c r="C279" t="s">
        <v>197</v>
      </c>
      <c r="D279" t="s">
        <v>1229</v>
      </c>
    </row>
    <row r="280" spans="1:4">
      <c r="B280" t="s">
        <v>1390</v>
      </c>
      <c r="C280" t="s">
        <v>1222</v>
      </c>
      <c r="D280" t="s">
        <v>1238</v>
      </c>
    </row>
    <row r="281" spans="1:4">
      <c r="A281">
        <v>127</v>
      </c>
      <c r="B281" t="s">
        <v>1458</v>
      </c>
      <c r="C281" t="s">
        <v>164</v>
      </c>
      <c r="D281" t="s">
        <v>1229</v>
      </c>
    </row>
    <row r="282" spans="1:4">
      <c r="B282" t="s">
        <v>1446</v>
      </c>
      <c r="C282" t="s">
        <v>197</v>
      </c>
      <c r="D282" t="s">
        <v>1229</v>
      </c>
    </row>
    <row r="283" spans="1:4">
      <c r="A283">
        <v>6</v>
      </c>
      <c r="B283" t="s">
        <v>1230</v>
      </c>
      <c r="C283" t="s">
        <v>200</v>
      </c>
      <c r="D283" t="s">
        <v>1357</v>
      </c>
    </row>
    <row r="284" spans="1:4">
      <c r="B284" t="s">
        <v>1273</v>
      </c>
      <c r="C284" t="s">
        <v>202</v>
      </c>
      <c r="D284" t="s">
        <v>1227</v>
      </c>
    </row>
    <row r="285" spans="1:4">
      <c r="B285" t="s">
        <v>579</v>
      </c>
      <c r="C285" t="s">
        <v>202</v>
      </c>
      <c r="D285" t="s">
        <v>1253</v>
      </c>
    </row>
    <row r="286" spans="1:4">
      <c r="B286" t="s">
        <v>1464</v>
      </c>
      <c r="C286" t="s">
        <v>145</v>
      </c>
    </row>
    <row r="287" spans="1:4">
      <c r="A287">
        <v>113</v>
      </c>
      <c r="B287" t="s">
        <v>582</v>
      </c>
      <c r="C287" t="s">
        <v>200</v>
      </c>
      <c r="D287" t="s">
        <v>821</v>
      </c>
    </row>
    <row r="288" spans="1:4">
      <c r="A288">
        <v>147</v>
      </c>
      <c r="B288" t="s">
        <v>1476</v>
      </c>
      <c r="C288" t="s">
        <v>206</v>
      </c>
      <c r="D288" t="s">
        <v>1500</v>
      </c>
    </row>
    <row r="289" spans="1:5">
      <c r="A289">
        <v>33</v>
      </c>
      <c r="B289" t="s">
        <v>1272</v>
      </c>
      <c r="C289" t="s">
        <v>197</v>
      </c>
      <c r="D289" t="s">
        <v>1253</v>
      </c>
    </row>
    <row r="290" spans="1:5">
      <c r="A290">
        <v>51</v>
      </c>
      <c r="B290" t="s">
        <v>1319</v>
      </c>
      <c r="C290" t="s">
        <v>198</v>
      </c>
      <c r="D290" t="s">
        <v>1322</v>
      </c>
    </row>
    <row r="291" spans="1:5">
      <c r="A291">
        <v>114</v>
      </c>
      <c r="B291" t="s">
        <v>601</v>
      </c>
      <c r="C291" t="s">
        <v>200</v>
      </c>
      <c r="D291" t="s">
        <v>1367</v>
      </c>
    </row>
    <row r="292" spans="1:5">
      <c r="A292">
        <v>148</v>
      </c>
      <c r="B292" t="s">
        <v>1477</v>
      </c>
      <c r="C292" t="s">
        <v>206</v>
      </c>
      <c r="D292" t="s">
        <v>1500</v>
      </c>
    </row>
    <row r="293" spans="1:5">
      <c r="A293">
        <v>115</v>
      </c>
      <c r="B293" t="s">
        <v>1428</v>
      </c>
      <c r="C293" t="s">
        <v>200</v>
      </c>
      <c r="D293" t="s">
        <v>821</v>
      </c>
    </row>
    <row r="294" spans="1:5">
      <c r="A294">
        <v>90</v>
      </c>
      <c r="B294" t="s">
        <v>851</v>
      </c>
      <c r="C294" t="s">
        <v>197</v>
      </c>
      <c r="D294" t="s">
        <v>1253</v>
      </c>
    </row>
    <row r="295" spans="1:5">
      <c r="A295">
        <v>59</v>
      </c>
      <c r="B295" t="s">
        <v>842</v>
      </c>
      <c r="C295" t="s">
        <v>197</v>
      </c>
      <c r="D295" t="s">
        <v>1229</v>
      </c>
    </row>
    <row r="296" spans="1:5">
      <c r="A296">
        <v>79</v>
      </c>
      <c r="B296" t="s">
        <v>1352</v>
      </c>
      <c r="C296" t="s">
        <v>1222</v>
      </c>
      <c r="D296" t="s">
        <v>1236</v>
      </c>
    </row>
    <row r="297" spans="1:5">
      <c r="A297">
        <v>149</v>
      </c>
      <c r="B297" t="s">
        <v>1478</v>
      </c>
      <c r="C297" t="s">
        <v>206</v>
      </c>
      <c r="D297" t="s">
        <v>1500</v>
      </c>
    </row>
    <row r="298" spans="1:5">
      <c r="A298">
        <v>48</v>
      </c>
      <c r="B298" t="s">
        <v>1301</v>
      </c>
      <c r="C298" t="s">
        <v>200</v>
      </c>
      <c r="D298" t="s">
        <v>1367</v>
      </c>
      <c r="E298" t="s">
        <v>1627</v>
      </c>
    </row>
    <row r="299" spans="1:5">
      <c r="A299">
        <v>34</v>
      </c>
      <c r="B299" t="s">
        <v>832</v>
      </c>
      <c r="C299" t="s">
        <v>197</v>
      </c>
      <c r="D299" t="s">
        <v>1253</v>
      </c>
    </row>
    <row r="300" spans="1:5">
      <c r="A300">
        <v>5</v>
      </c>
      <c r="B300" t="s">
        <v>1224</v>
      </c>
      <c r="C300" t="s">
        <v>197</v>
      </c>
      <c r="D300" t="s">
        <v>1227</v>
      </c>
    </row>
  </sheetData>
  <sortState xmlns:xlrd2="http://schemas.microsoft.com/office/spreadsheetml/2017/richdata2" ref="A1:E300">
    <sortCondition ref="B2:B300"/>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70614-153E-4946-8848-E03C6D49FF1B}">
  <dimension ref="A1:X17"/>
  <sheetViews>
    <sheetView workbookViewId="0">
      <selection activeCell="L32" sqref="L32"/>
    </sheetView>
  </sheetViews>
  <sheetFormatPr defaultRowHeight="14.4"/>
  <cols>
    <col min="2" max="2" width="62.33203125" bestFit="1" customWidth="1"/>
    <col min="4" max="4" width="12" bestFit="1" customWidth="1"/>
    <col min="5" max="5" width="23.33203125" bestFit="1" customWidth="1"/>
  </cols>
  <sheetData>
    <row r="1" spans="1:24">
      <c r="A1" s="643" t="s">
        <v>1523</v>
      </c>
      <c r="B1" s="644" t="s">
        <v>1524</v>
      </c>
      <c r="C1" s="644" t="s">
        <v>1525</v>
      </c>
      <c r="D1" s="644" t="s">
        <v>1526</v>
      </c>
      <c r="E1" s="645" t="s">
        <v>1527</v>
      </c>
      <c r="F1" s="644" t="s">
        <v>1528</v>
      </c>
      <c r="G1" s="644" t="s">
        <v>1529</v>
      </c>
      <c r="H1" s="644" t="s">
        <v>1530</v>
      </c>
      <c r="I1" s="644" t="s">
        <v>695</v>
      </c>
      <c r="J1" s="644" t="s">
        <v>816</v>
      </c>
      <c r="K1" s="644" t="s">
        <v>1531</v>
      </c>
      <c r="L1" s="644" t="s">
        <v>1532</v>
      </c>
      <c r="M1" s="644" t="s">
        <v>1533</v>
      </c>
      <c r="N1" s="644" t="s">
        <v>1534</v>
      </c>
      <c r="O1" s="644" t="s">
        <v>1535</v>
      </c>
      <c r="P1" s="644" t="s">
        <v>1536</v>
      </c>
      <c r="Q1" s="645" t="s">
        <v>1537</v>
      </c>
      <c r="R1" s="644" t="s">
        <v>210</v>
      </c>
      <c r="S1" s="644" t="s">
        <v>1538</v>
      </c>
      <c r="T1" s="644" t="s">
        <v>1539</v>
      </c>
      <c r="U1" s="644" t="s">
        <v>1540</v>
      </c>
      <c r="V1" s="644" t="s">
        <v>1541</v>
      </c>
      <c r="W1" s="644" t="s">
        <v>1542</v>
      </c>
      <c r="X1" s="644" t="s">
        <v>1543</v>
      </c>
    </row>
    <row r="2" spans="1:24">
      <c r="A2" s="646">
        <v>503620177</v>
      </c>
      <c r="B2" s="647" t="s">
        <v>1544</v>
      </c>
      <c r="C2" s="647">
        <v>505309139</v>
      </c>
      <c r="D2" s="648"/>
      <c r="E2" s="649" t="s">
        <v>1545</v>
      </c>
      <c r="F2" s="650" t="s">
        <v>1546</v>
      </c>
      <c r="G2" s="650" t="s">
        <v>1547</v>
      </c>
      <c r="H2" s="650" t="s">
        <v>1548</v>
      </c>
      <c r="I2" s="650" t="s">
        <v>1549</v>
      </c>
      <c r="J2" s="651" t="s">
        <v>1550</v>
      </c>
      <c r="K2" s="650" t="s">
        <v>25</v>
      </c>
      <c r="L2" s="650" t="s">
        <v>1551</v>
      </c>
      <c r="M2" s="650" t="s">
        <v>1552</v>
      </c>
      <c r="N2" s="652" t="s">
        <v>1553</v>
      </c>
      <c r="O2" s="653" t="s">
        <v>1554</v>
      </c>
      <c r="P2" s="653" t="s">
        <v>1555</v>
      </c>
      <c r="Q2" s="650"/>
      <c r="R2" s="650" t="s">
        <v>1556</v>
      </c>
      <c r="S2" s="650" t="s">
        <v>1557</v>
      </c>
      <c r="T2" s="650" t="s">
        <v>1558</v>
      </c>
      <c r="U2" s="650" t="s">
        <v>1559</v>
      </c>
      <c r="V2" s="650" t="s">
        <v>1560</v>
      </c>
      <c r="W2" s="650">
        <v>1</v>
      </c>
      <c r="X2" s="650" t="s">
        <v>1561</v>
      </c>
    </row>
    <row r="3" spans="1:24" ht="24">
      <c r="A3" s="646">
        <v>505394860</v>
      </c>
      <c r="B3" s="647" t="s">
        <v>1461</v>
      </c>
      <c r="C3" s="647">
        <v>505353495</v>
      </c>
      <c r="D3" s="648" t="s">
        <v>1562</v>
      </c>
      <c r="E3" s="649" t="s">
        <v>1563</v>
      </c>
      <c r="F3" s="650" t="s">
        <v>1564</v>
      </c>
      <c r="G3" s="650"/>
      <c r="H3" s="650"/>
      <c r="I3" s="650" t="s">
        <v>1549</v>
      </c>
      <c r="J3" s="651" t="s">
        <v>1550</v>
      </c>
      <c r="K3" s="650" t="s">
        <v>25</v>
      </c>
      <c r="L3" s="650" t="s">
        <v>1551</v>
      </c>
      <c r="M3" s="650" t="s">
        <v>1565</v>
      </c>
      <c r="N3" s="652" t="s">
        <v>1553</v>
      </c>
      <c r="O3" s="653" t="s">
        <v>1554</v>
      </c>
      <c r="P3" s="653" t="s">
        <v>1555</v>
      </c>
      <c r="Q3" s="650"/>
      <c r="R3" s="650" t="s">
        <v>1556</v>
      </c>
      <c r="S3" s="650" t="s">
        <v>1558</v>
      </c>
      <c r="T3" s="650" t="s">
        <v>1557</v>
      </c>
      <c r="U3" s="650" t="s">
        <v>1566</v>
      </c>
      <c r="V3" s="650" t="s">
        <v>1560</v>
      </c>
      <c r="W3" s="650">
        <v>2</v>
      </c>
      <c r="X3" s="650" t="s">
        <v>1567</v>
      </c>
    </row>
    <row r="4" spans="1:24">
      <c r="A4" s="646">
        <v>505363591</v>
      </c>
      <c r="B4" s="647" t="s">
        <v>1219</v>
      </c>
      <c r="C4" s="647">
        <v>505364149</v>
      </c>
      <c r="D4" s="648"/>
      <c r="E4" s="649" t="s">
        <v>1568</v>
      </c>
      <c r="F4" s="650" t="s">
        <v>1569</v>
      </c>
      <c r="G4" s="650"/>
      <c r="H4" s="650"/>
      <c r="I4" s="650" t="s">
        <v>1549</v>
      </c>
      <c r="J4" s="651" t="s">
        <v>1550</v>
      </c>
      <c r="K4" s="650" t="s">
        <v>25</v>
      </c>
      <c r="L4" s="650" t="s">
        <v>1551</v>
      </c>
      <c r="M4" s="650" t="s">
        <v>1552</v>
      </c>
      <c r="N4" s="652" t="s">
        <v>1553</v>
      </c>
      <c r="O4" s="653" t="s">
        <v>1554</v>
      </c>
      <c r="P4" s="653" t="s">
        <v>1555</v>
      </c>
      <c r="Q4" s="650"/>
      <c r="R4" s="650" t="s">
        <v>1556</v>
      </c>
      <c r="S4" s="650" t="s">
        <v>1557</v>
      </c>
      <c r="T4" s="650" t="s">
        <v>1557</v>
      </c>
      <c r="U4" s="650" t="s">
        <v>1559</v>
      </c>
      <c r="V4" s="650" t="s">
        <v>1560</v>
      </c>
      <c r="W4" s="650">
        <v>1</v>
      </c>
      <c r="X4" s="650" t="s">
        <v>1570</v>
      </c>
    </row>
    <row r="5" spans="1:24" ht="24">
      <c r="A5" s="654">
        <v>502361713</v>
      </c>
      <c r="B5" s="655" t="s">
        <v>869</v>
      </c>
      <c r="C5" s="655">
        <v>505331678</v>
      </c>
      <c r="D5" s="656" t="s">
        <v>1571</v>
      </c>
      <c r="E5" s="649" t="s">
        <v>1572</v>
      </c>
      <c r="F5" s="650" t="s">
        <v>1573</v>
      </c>
      <c r="G5" s="650" t="s">
        <v>1574</v>
      </c>
      <c r="H5" s="650" t="s">
        <v>1575</v>
      </c>
      <c r="I5" s="650" t="s">
        <v>1549</v>
      </c>
      <c r="J5" s="651" t="s">
        <v>1576</v>
      </c>
      <c r="K5" s="650" t="s">
        <v>25</v>
      </c>
      <c r="L5" s="650" t="s">
        <v>1551</v>
      </c>
      <c r="M5" s="650" t="s">
        <v>1552</v>
      </c>
      <c r="N5" s="652" t="s">
        <v>1577</v>
      </c>
      <c r="O5" s="653" t="s">
        <v>1554</v>
      </c>
      <c r="P5" s="653" t="s">
        <v>1555</v>
      </c>
      <c r="Q5" s="650"/>
      <c r="R5" s="650" t="s">
        <v>1556</v>
      </c>
      <c r="S5" s="650" t="s">
        <v>1557</v>
      </c>
      <c r="T5" s="650" t="s">
        <v>1558</v>
      </c>
      <c r="U5" s="650" t="s">
        <v>1559</v>
      </c>
      <c r="V5" s="650" t="s">
        <v>1560</v>
      </c>
      <c r="W5" s="650">
        <v>0</v>
      </c>
      <c r="X5" s="650" t="s">
        <v>1570</v>
      </c>
    </row>
    <row r="6" spans="1:24">
      <c r="A6" s="654">
        <v>502361705</v>
      </c>
      <c r="B6" s="655" t="s">
        <v>1578</v>
      </c>
      <c r="C6" s="655">
        <v>505341032</v>
      </c>
      <c r="D6" s="656"/>
      <c r="E6" s="649" t="s">
        <v>1579</v>
      </c>
      <c r="F6" s="650" t="s">
        <v>1580</v>
      </c>
      <c r="G6" s="650" t="s">
        <v>1581</v>
      </c>
      <c r="H6" s="650"/>
      <c r="I6" s="650" t="s">
        <v>1549</v>
      </c>
      <c r="J6" s="651" t="s">
        <v>1576</v>
      </c>
      <c r="K6" s="650" t="s">
        <v>25</v>
      </c>
      <c r="L6" s="650" t="s">
        <v>1551</v>
      </c>
      <c r="M6" s="650" t="s">
        <v>1552</v>
      </c>
      <c r="N6" s="652" t="s">
        <v>1577</v>
      </c>
      <c r="O6" s="653" t="s">
        <v>1582</v>
      </c>
      <c r="P6" s="653" t="s">
        <v>1555</v>
      </c>
      <c r="Q6" s="650"/>
      <c r="R6" s="650" t="s">
        <v>1556</v>
      </c>
      <c r="S6" s="650" t="s">
        <v>1557</v>
      </c>
      <c r="T6" s="650" t="s">
        <v>1558</v>
      </c>
      <c r="U6" s="650" t="s">
        <v>1559</v>
      </c>
      <c r="V6" s="650" t="s">
        <v>1560</v>
      </c>
      <c r="W6" s="650">
        <v>4</v>
      </c>
      <c r="X6" s="650" t="s">
        <v>1570</v>
      </c>
    </row>
    <row r="7" spans="1:24">
      <c r="A7" s="654">
        <v>505385754</v>
      </c>
      <c r="B7" s="655" t="s">
        <v>590</v>
      </c>
      <c r="C7" s="655">
        <v>505339742</v>
      </c>
      <c r="D7" s="656">
        <v>505345140</v>
      </c>
      <c r="E7" s="649" t="s">
        <v>1583</v>
      </c>
      <c r="F7" s="650" t="s">
        <v>1584</v>
      </c>
      <c r="G7" s="650" t="s">
        <v>1584</v>
      </c>
      <c r="H7" s="650"/>
      <c r="I7" s="650" t="s">
        <v>1549</v>
      </c>
      <c r="J7" s="651" t="s">
        <v>1576</v>
      </c>
      <c r="K7" s="650" t="s">
        <v>25</v>
      </c>
      <c r="L7" s="650" t="s">
        <v>1551</v>
      </c>
      <c r="M7" s="650" t="s">
        <v>1552</v>
      </c>
      <c r="N7" s="652" t="s">
        <v>1577</v>
      </c>
      <c r="O7" s="653" t="s">
        <v>1582</v>
      </c>
      <c r="P7" s="653" t="s">
        <v>1555</v>
      </c>
      <c r="Q7" s="650"/>
      <c r="R7" s="650" t="s">
        <v>1556</v>
      </c>
      <c r="S7" s="650" t="s">
        <v>1557</v>
      </c>
      <c r="T7" s="650" t="s">
        <v>1557</v>
      </c>
      <c r="U7" s="650" t="s">
        <v>1566</v>
      </c>
      <c r="V7" s="650" t="s">
        <v>1560</v>
      </c>
      <c r="W7" s="650">
        <v>2</v>
      </c>
      <c r="X7" s="650" t="s">
        <v>1570</v>
      </c>
    </row>
    <row r="8" spans="1:24" ht="24">
      <c r="A8" s="654">
        <v>505369306</v>
      </c>
      <c r="B8" s="655" t="s">
        <v>577</v>
      </c>
      <c r="C8" s="655">
        <v>505324413</v>
      </c>
      <c r="D8" s="656" t="s">
        <v>1585</v>
      </c>
      <c r="E8" s="649" t="s">
        <v>1586</v>
      </c>
      <c r="F8" s="650" t="s">
        <v>1587</v>
      </c>
      <c r="G8" s="650"/>
      <c r="H8" s="650"/>
      <c r="I8" s="650" t="s">
        <v>254</v>
      </c>
      <c r="J8" s="651" t="s">
        <v>1576</v>
      </c>
      <c r="K8" s="650" t="s">
        <v>25</v>
      </c>
      <c r="L8" s="650" t="s">
        <v>269</v>
      </c>
      <c r="M8" s="650" t="s">
        <v>1588</v>
      </c>
      <c r="N8" s="652" t="s">
        <v>1577</v>
      </c>
      <c r="O8" s="653" t="s">
        <v>1582</v>
      </c>
      <c r="P8" s="653" t="s">
        <v>1555</v>
      </c>
      <c r="Q8" s="650"/>
      <c r="R8" s="650"/>
      <c r="S8" s="650" t="s">
        <v>1558</v>
      </c>
      <c r="T8" s="650"/>
      <c r="U8" s="650" t="s">
        <v>1559</v>
      </c>
      <c r="V8" s="650"/>
      <c r="W8" s="650">
        <v>2</v>
      </c>
      <c r="X8" s="650"/>
    </row>
    <row r="9" spans="1:24">
      <c r="A9" s="654">
        <v>505342679</v>
      </c>
      <c r="B9" s="655" t="s">
        <v>1481</v>
      </c>
      <c r="C9" s="655">
        <v>505345093</v>
      </c>
      <c r="D9" s="656"/>
      <c r="E9" s="649" t="s">
        <v>1589</v>
      </c>
      <c r="F9" s="650" t="s">
        <v>1590</v>
      </c>
      <c r="G9" s="650" t="s">
        <v>1573</v>
      </c>
      <c r="H9" s="650"/>
      <c r="I9" s="650" t="s">
        <v>1549</v>
      </c>
      <c r="J9" s="651" t="s">
        <v>1178</v>
      </c>
      <c r="K9" s="650" t="s">
        <v>25</v>
      </c>
      <c r="L9" s="650" t="s">
        <v>1551</v>
      </c>
      <c r="M9" s="650" t="s">
        <v>1552</v>
      </c>
      <c r="N9" s="652" t="s">
        <v>1591</v>
      </c>
      <c r="O9" s="653" t="s">
        <v>1582</v>
      </c>
      <c r="P9" s="653" t="s">
        <v>1555</v>
      </c>
      <c r="Q9" s="650"/>
      <c r="R9" s="650" t="s">
        <v>1556</v>
      </c>
      <c r="S9" s="650" t="s">
        <v>1557</v>
      </c>
      <c r="T9" s="650" t="s">
        <v>1558</v>
      </c>
      <c r="U9" s="650" t="s">
        <v>1566</v>
      </c>
      <c r="V9" s="650" t="s">
        <v>1560</v>
      </c>
      <c r="W9" s="650">
        <v>3</v>
      </c>
      <c r="X9" s="650" t="s">
        <v>1570</v>
      </c>
    </row>
    <row r="10" spans="1:24">
      <c r="A10" s="654">
        <v>505384114</v>
      </c>
      <c r="B10" s="655" t="s">
        <v>1465</v>
      </c>
      <c r="C10" s="655">
        <v>505609629</v>
      </c>
      <c r="D10" s="656"/>
      <c r="E10" s="649" t="s">
        <v>1592</v>
      </c>
      <c r="F10" s="650" t="s">
        <v>1593</v>
      </c>
      <c r="G10" s="650"/>
      <c r="H10" s="650"/>
      <c r="I10" s="650" t="s">
        <v>254</v>
      </c>
      <c r="J10" s="651" t="s">
        <v>1178</v>
      </c>
      <c r="K10" s="650" t="s">
        <v>25</v>
      </c>
      <c r="L10" s="650" t="s">
        <v>269</v>
      </c>
      <c r="M10" s="650" t="s">
        <v>1588</v>
      </c>
      <c r="N10" s="652" t="s">
        <v>1591</v>
      </c>
      <c r="O10" s="653" t="s">
        <v>1582</v>
      </c>
      <c r="P10" s="653" t="s">
        <v>1555</v>
      </c>
      <c r="Q10" s="650"/>
      <c r="R10" s="650"/>
      <c r="S10" s="650" t="s">
        <v>1557</v>
      </c>
      <c r="T10" s="650"/>
      <c r="U10" s="650" t="s">
        <v>1559</v>
      </c>
      <c r="V10" s="650"/>
      <c r="W10" s="650">
        <v>2</v>
      </c>
      <c r="X10" s="650"/>
    </row>
    <row r="11" spans="1:24">
      <c r="A11" s="654">
        <v>505346698</v>
      </c>
      <c r="B11" s="655" t="s">
        <v>578</v>
      </c>
      <c r="C11" s="655">
        <v>505322346</v>
      </c>
      <c r="D11" s="656"/>
      <c r="E11" s="649" t="s">
        <v>1594</v>
      </c>
      <c r="F11" s="650" t="s">
        <v>1595</v>
      </c>
      <c r="G11" s="650"/>
      <c r="H11" s="650"/>
      <c r="I11" s="650" t="s">
        <v>1549</v>
      </c>
      <c r="J11" s="651" t="s">
        <v>1178</v>
      </c>
      <c r="K11" s="650" t="s">
        <v>25</v>
      </c>
      <c r="L11" s="650" t="s">
        <v>269</v>
      </c>
      <c r="M11" s="650" t="s">
        <v>1588</v>
      </c>
      <c r="N11" s="652" t="s">
        <v>1591</v>
      </c>
      <c r="O11" s="653" t="s">
        <v>1582</v>
      </c>
      <c r="P11" s="653" t="s">
        <v>1555</v>
      </c>
      <c r="Q11" s="650" t="s">
        <v>1596</v>
      </c>
      <c r="R11" s="650"/>
      <c r="S11" s="650" t="s">
        <v>1557</v>
      </c>
      <c r="T11" s="650"/>
      <c r="U11" s="650"/>
      <c r="V11" s="650"/>
      <c r="W11" s="650">
        <v>2</v>
      </c>
      <c r="X11" s="650"/>
    </row>
    <row r="12" spans="1:24" ht="41.4">
      <c r="A12" s="657">
        <v>505324693</v>
      </c>
      <c r="B12" s="658" t="s">
        <v>1597</v>
      </c>
      <c r="C12" s="658">
        <v>505325378</v>
      </c>
      <c r="D12" s="659" t="s">
        <v>1598</v>
      </c>
      <c r="E12" s="649" t="s">
        <v>1599</v>
      </c>
      <c r="F12" s="650">
        <v>9173151444</v>
      </c>
      <c r="G12" s="650">
        <v>986428123</v>
      </c>
      <c r="H12" s="650">
        <v>9450959206</v>
      </c>
      <c r="I12" s="650" t="s">
        <v>1549</v>
      </c>
      <c r="J12" s="651" t="s">
        <v>1178</v>
      </c>
      <c r="K12" s="650" t="s">
        <v>25</v>
      </c>
      <c r="L12" s="650" t="s">
        <v>1551</v>
      </c>
      <c r="M12" s="650" t="s">
        <v>1552</v>
      </c>
      <c r="N12" s="652" t="s">
        <v>1591</v>
      </c>
      <c r="O12" s="653" t="s">
        <v>1600</v>
      </c>
      <c r="P12" s="653" t="s">
        <v>1555</v>
      </c>
      <c r="Q12" s="650"/>
      <c r="R12" s="650" t="s">
        <v>1556</v>
      </c>
      <c r="S12" s="650" t="s">
        <v>1558</v>
      </c>
      <c r="T12" s="650" t="s">
        <v>1558</v>
      </c>
      <c r="U12" s="650" t="s">
        <v>1559</v>
      </c>
      <c r="V12" s="650" t="s">
        <v>1560</v>
      </c>
      <c r="W12" s="650">
        <v>0</v>
      </c>
      <c r="X12" s="650" t="s">
        <v>1601</v>
      </c>
    </row>
    <row r="13" spans="1:24">
      <c r="A13" s="657">
        <v>505019931</v>
      </c>
      <c r="B13" s="658" t="s">
        <v>576</v>
      </c>
      <c r="C13" s="658">
        <v>505344276</v>
      </c>
      <c r="D13" s="659"/>
      <c r="E13" s="649" t="s">
        <v>1602</v>
      </c>
      <c r="F13" s="650">
        <v>9122384485</v>
      </c>
      <c r="G13" s="650">
        <v>0</v>
      </c>
      <c r="H13" s="650">
        <v>0</v>
      </c>
      <c r="I13" s="650" t="s">
        <v>1549</v>
      </c>
      <c r="J13" s="651" t="s">
        <v>1178</v>
      </c>
      <c r="K13" s="650" t="s">
        <v>25</v>
      </c>
      <c r="L13" s="650" t="s">
        <v>1551</v>
      </c>
      <c r="M13" s="650" t="s">
        <v>1552</v>
      </c>
      <c r="N13" s="652" t="s">
        <v>1591</v>
      </c>
      <c r="O13" s="653" t="s">
        <v>1600</v>
      </c>
      <c r="P13" s="653" t="s">
        <v>1555</v>
      </c>
      <c r="Q13" s="650"/>
      <c r="R13" s="650" t="s">
        <v>1556</v>
      </c>
      <c r="S13" s="650" t="s">
        <v>1558</v>
      </c>
      <c r="T13" s="650" t="s">
        <v>1558</v>
      </c>
      <c r="U13" s="650" t="s">
        <v>1559</v>
      </c>
      <c r="V13" s="650" t="s">
        <v>1560</v>
      </c>
      <c r="W13" s="650">
        <v>0</v>
      </c>
      <c r="X13" s="650" t="s">
        <v>1601</v>
      </c>
    </row>
    <row r="14" spans="1:24">
      <c r="A14" s="657">
        <v>505357371</v>
      </c>
      <c r="B14" s="658" t="s">
        <v>1603</v>
      </c>
      <c r="C14" s="658">
        <v>505375255</v>
      </c>
      <c r="D14" s="659"/>
      <c r="E14" s="649" t="s">
        <v>1604</v>
      </c>
      <c r="F14" s="650">
        <v>9614978872</v>
      </c>
      <c r="G14" s="650">
        <v>9568431359</v>
      </c>
      <c r="H14" s="650">
        <v>9952900769</v>
      </c>
      <c r="I14" s="650"/>
      <c r="J14" s="651" t="s">
        <v>1178</v>
      </c>
      <c r="K14" s="650" t="s">
        <v>25</v>
      </c>
      <c r="L14" s="650" t="s">
        <v>269</v>
      </c>
      <c r="M14" s="650" t="s">
        <v>1605</v>
      </c>
      <c r="N14" s="652" t="s">
        <v>1591</v>
      </c>
      <c r="O14" s="653" t="s">
        <v>1606</v>
      </c>
      <c r="P14" s="653" t="s">
        <v>1555</v>
      </c>
      <c r="Q14" s="650"/>
      <c r="R14" s="650"/>
      <c r="S14" s="650" t="s">
        <v>1557</v>
      </c>
      <c r="T14" s="650"/>
      <c r="U14" s="650"/>
      <c r="V14" s="650"/>
      <c r="W14" s="650">
        <v>0</v>
      </c>
      <c r="X14" s="650"/>
    </row>
    <row r="15" spans="1:24" ht="55.2">
      <c r="A15" s="657">
        <v>503132840</v>
      </c>
      <c r="B15" s="658" t="s">
        <v>1607</v>
      </c>
      <c r="C15" s="658">
        <v>505324220</v>
      </c>
      <c r="D15" s="659" t="s">
        <v>1608</v>
      </c>
      <c r="E15" s="649" t="s">
        <v>1609</v>
      </c>
      <c r="F15" s="650">
        <v>9267848846</v>
      </c>
      <c r="G15" s="650">
        <v>9175682168</v>
      </c>
      <c r="H15" s="650">
        <v>984636608</v>
      </c>
      <c r="I15" s="650" t="s">
        <v>1549</v>
      </c>
      <c r="J15" s="651" t="s">
        <v>1610</v>
      </c>
      <c r="K15" s="650" t="s">
        <v>1611</v>
      </c>
      <c r="L15" s="650" t="s">
        <v>1551</v>
      </c>
      <c r="M15" s="650" t="s">
        <v>1552</v>
      </c>
      <c r="N15" s="652" t="s">
        <v>1612</v>
      </c>
      <c r="O15" s="653" t="s">
        <v>1606</v>
      </c>
      <c r="P15" s="653" t="s">
        <v>1555</v>
      </c>
      <c r="Q15" s="650"/>
      <c r="R15" s="650" t="s">
        <v>1556</v>
      </c>
      <c r="S15" s="650" t="s">
        <v>1557</v>
      </c>
      <c r="T15" s="650" t="s">
        <v>1558</v>
      </c>
      <c r="U15" s="650" t="s">
        <v>1566</v>
      </c>
      <c r="V15" s="650" t="s">
        <v>1560</v>
      </c>
      <c r="W15" s="650">
        <v>0</v>
      </c>
      <c r="X15" s="650" t="s">
        <v>1613</v>
      </c>
    </row>
    <row r="16" spans="1:24">
      <c r="A16" s="660">
        <v>505344932</v>
      </c>
      <c r="B16" s="661" t="s">
        <v>1614</v>
      </c>
      <c r="E16" s="662" t="s">
        <v>1615</v>
      </c>
      <c r="F16" s="664" t="s">
        <v>1616</v>
      </c>
      <c r="G16" s="664" t="s">
        <v>1617</v>
      </c>
      <c r="H16" s="661"/>
      <c r="I16" s="662" t="s">
        <v>1618</v>
      </c>
      <c r="J16" s="662" t="s">
        <v>1619</v>
      </c>
      <c r="K16" s="662" t="s">
        <v>1611</v>
      </c>
      <c r="L16" s="662" t="s">
        <v>269</v>
      </c>
      <c r="M16" s="662" t="s">
        <v>1620</v>
      </c>
      <c r="N16" s="662" t="s">
        <v>1621</v>
      </c>
      <c r="O16" s="662" t="s">
        <v>1622</v>
      </c>
      <c r="P16" s="662" t="s">
        <v>1555</v>
      </c>
      <c r="Q16" s="662" t="s">
        <v>1623</v>
      </c>
      <c r="S16" s="662" t="s">
        <v>1558</v>
      </c>
      <c r="T16" s="662" t="s">
        <v>1557</v>
      </c>
      <c r="V16" s="662" t="s">
        <v>1560</v>
      </c>
    </row>
    <row r="17" spans="1:22">
      <c r="A17" s="660">
        <v>505299303</v>
      </c>
      <c r="B17" s="661" t="s">
        <v>1469</v>
      </c>
      <c r="E17" s="662" t="s">
        <v>1624</v>
      </c>
      <c r="F17" s="664" t="s">
        <v>1625</v>
      </c>
      <c r="G17" s="663"/>
      <c r="H17" s="663"/>
      <c r="I17" s="662" t="s">
        <v>1618</v>
      </c>
      <c r="J17" s="662" t="s">
        <v>1576</v>
      </c>
      <c r="K17" s="662" t="s">
        <v>25</v>
      </c>
      <c r="L17" s="662" t="s">
        <v>269</v>
      </c>
      <c r="M17" s="662" t="s">
        <v>1620</v>
      </c>
      <c r="N17" s="662" t="s">
        <v>1626</v>
      </c>
      <c r="O17" s="662" t="s">
        <v>1554</v>
      </c>
      <c r="P17" s="662" t="s">
        <v>1555</v>
      </c>
      <c r="Q17" s="662" t="s">
        <v>1554</v>
      </c>
      <c r="S17" s="662" t="s">
        <v>1557</v>
      </c>
      <c r="T17" s="662" t="s">
        <v>1557</v>
      </c>
      <c r="V17" s="662" t="s">
        <v>1560</v>
      </c>
    </row>
  </sheetData>
  <conditionalFormatting sqref="A1">
    <cfRule type="duplicateValues" dxfId="260" priority="172"/>
    <cfRule type="duplicateValues" dxfId="259" priority="199"/>
    <cfRule type="duplicateValues" dxfId="258" priority="179"/>
    <cfRule type="duplicateValues" dxfId="257" priority="171"/>
    <cfRule type="duplicateValues" dxfId="256" priority="176"/>
    <cfRule type="duplicateValues" dxfId="255" priority="190"/>
    <cfRule type="duplicateValues" dxfId="254" priority="181"/>
    <cfRule type="duplicateValues" dxfId="253" priority="182"/>
    <cfRule type="duplicateValues" dxfId="252" priority="186"/>
    <cfRule type="duplicateValues" dxfId="251" priority="185"/>
    <cfRule type="duplicateValues" dxfId="250" priority="184"/>
    <cfRule type="duplicateValues" dxfId="249" priority="183"/>
    <cfRule type="duplicateValues" dxfId="248" priority="180"/>
    <cfRule type="duplicateValues" dxfId="247" priority="177"/>
    <cfRule type="duplicateValues" dxfId="246" priority="178"/>
    <cfRule type="duplicateValues" dxfId="245" priority="175"/>
    <cfRule type="duplicateValues" dxfId="244" priority="174"/>
    <cfRule type="duplicateValues" dxfId="243" priority="187"/>
    <cfRule type="duplicateValues" dxfId="242" priority="188"/>
    <cfRule type="duplicateValues" dxfId="241" priority="189"/>
    <cfRule type="duplicateValues" dxfId="240" priority="191"/>
    <cfRule type="duplicateValues" dxfId="239" priority="192"/>
    <cfRule type="duplicateValues" dxfId="238" priority="193"/>
    <cfRule type="duplicateValues" dxfId="237" priority="195"/>
  </conditionalFormatting>
  <conditionalFormatting sqref="A1:A15">
    <cfRule type="duplicateValues" dxfId="236" priority="161"/>
    <cfRule type="duplicateValues" dxfId="235" priority="160"/>
    <cfRule type="duplicateValues" dxfId="234" priority="169"/>
    <cfRule type="duplicateValues" dxfId="233" priority="168"/>
    <cfRule type="duplicateValues" dxfId="232" priority="167"/>
    <cfRule type="duplicateValues" dxfId="231" priority="166"/>
    <cfRule type="duplicateValues" dxfId="230" priority="165"/>
    <cfRule type="duplicateValues" dxfId="229" priority="164"/>
    <cfRule type="duplicateValues" dxfId="228" priority="170"/>
  </conditionalFormatting>
  <conditionalFormatting sqref="A2:A4 C2:C4">
    <cfRule type="duplicateValues" dxfId="227" priority="80"/>
  </conditionalFormatting>
  <conditionalFormatting sqref="A2:A4 C2:D4">
    <cfRule type="duplicateValues" dxfId="226" priority="81"/>
    <cfRule type="duplicateValues" dxfId="225" priority="92"/>
    <cfRule type="duplicateValues" dxfId="224" priority="89"/>
    <cfRule type="duplicateValues" dxfId="223" priority="87"/>
    <cfRule type="duplicateValues" dxfId="222" priority="90"/>
    <cfRule type="duplicateValues" dxfId="221" priority="86"/>
    <cfRule type="duplicateValues" dxfId="220" priority="85"/>
    <cfRule type="duplicateValues" dxfId="219" priority="88"/>
    <cfRule type="duplicateValues" dxfId="218" priority="84"/>
    <cfRule type="duplicateValues" dxfId="217" priority="91"/>
    <cfRule type="duplicateValues" dxfId="216" priority="83"/>
    <cfRule type="duplicateValues" dxfId="215" priority="82"/>
    <cfRule type="duplicateValues" dxfId="214" priority="93"/>
  </conditionalFormatting>
  <conditionalFormatting sqref="A2:A4">
    <cfRule type="duplicateValues" dxfId="213" priority="143"/>
    <cfRule type="duplicateValues" dxfId="212" priority="142"/>
    <cfRule type="duplicateValues" dxfId="211" priority="141"/>
    <cfRule type="duplicateValues" dxfId="210" priority="139"/>
    <cfRule type="duplicateValues" dxfId="209" priority="138"/>
    <cfRule type="duplicateValues" dxfId="208" priority="137"/>
    <cfRule type="duplicateValues" dxfId="207" priority="151"/>
    <cfRule type="duplicateValues" dxfId="206" priority="136"/>
    <cfRule type="duplicateValues" dxfId="205" priority="135"/>
    <cfRule type="duplicateValues" dxfId="204" priority="134"/>
    <cfRule type="duplicateValues" dxfId="203" priority="132"/>
    <cfRule type="duplicateValues" dxfId="202" priority="131"/>
    <cfRule type="duplicateValues" dxfId="201" priority="130"/>
    <cfRule type="duplicateValues" dxfId="200" priority="129"/>
    <cfRule type="duplicateValues" dxfId="199" priority="133"/>
    <cfRule type="duplicateValues" dxfId="198" priority="140"/>
    <cfRule type="duplicateValues" dxfId="197" priority="152"/>
    <cfRule type="duplicateValues" dxfId="196" priority="150"/>
    <cfRule type="duplicateValues" dxfId="195" priority="149"/>
    <cfRule type="duplicateValues" dxfId="194" priority="148"/>
    <cfRule type="duplicateValues" dxfId="193" priority="147"/>
    <cfRule type="duplicateValues" dxfId="192" priority="146"/>
    <cfRule type="duplicateValues" dxfId="191" priority="145"/>
    <cfRule type="duplicateValues" dxfId="190" priority="144"/>
  </conditionalFormatting>
  <conditionalFormatting sqref="A2:A5">
    <cfRule type="duplicateValues" dxfId="189" priority="79"/>
  </conditionalFormatting>
  <conditionalFormatting sqref="A2:A11">
    <cfRule type="duplicateValues" dxfId="188" priority="107"/>
    <cfRule type="duplicateValues" dxfId="187" priority="106"/>
    <cfRule type="duplicateValues" dxfId="186" priority="101"/>
    <cfRule type="duplicateValues" dxfId="185" priority="117"/>
    <cfRule type="duplicateValues" dxfId="184" priority="114"/>
    <cfRule type="duplicateValues" dxfId="183" priority="118"/>
    <cfRule type="duplicateValues" dxfId="182" priority="105"/>
    <cfRule type="duplicateValues" dxfId="181" priority="119"/>
    <cfRule type="duplicateValues" dxfId="180" priority="120"/>
    <cfRule type="duplicateValues" dxfId="179" priority="100"/>
    <cfRule type="duplicateValues" dxfId="178" priority="99"/>
    <cfRule type="duplicateValues" dxfId="177" priority="98"/>
    <cfRule type="duplicateValues" dxfId="176" priority="97"/>
    <cfRule type="duplicateValues" dxfId="175" priority="102"/>
    <cfRule type="duplicateValues" dxfId="174" priority="103"/>
    <cfRule type="duplicateValues" dxfId="173" priority="104"/>
    <cfRule type="duplicateValues" dxfId="172" priority="116"/>
    <cfRule type="duplicateValues" dxfId="171" priority="115"/>
    <cfRule type="duplicateValues" dxfId="170" priority="113"/>
    <cfRule type="duplicateValues" dxfId="169" priority="112"/>
    <cfRule type="duplicateValues" dxfId="168" priority="111"/>
    <cfRule type="duplicateValues" dxfId="167" priority="110"/>
    <cfRule type="duplicateValues" dxfId="166" priority="109"/>
    <cfRule type="duplicateValues" dxfId="165" priority="108"/>
  </conditionalFormatting>
  <conditionalFormatting sqref="A9 A2:A6">
    <cfRule type="duplicateValues" dxfId="164" priority="78"/>
  </conditionalFormatting>
  <conditionalFormatting sqref="A10:A11 A7:A8">
    <cfRule type="duplicateValues" dxfId="163" priority="75"/>
  </conditionalFormatting>
  <conditionalFormatting sqref="A12:A15">
    <cfRule type="duplicateValues" dxfId="162" priority="42"/>
    <cfRule type="duplicateValues" dxfId="161" priority="41"/>
    <cfRule type="duplicateValues" dxfId="160" priority="40"/>
    <cfRule type="duplicateValues" dxfId="159" priority="39"/>
    <cfRule type="duplicateValues" dxfId="158" priority="43"/>
    <cfRule type="duplicateValues" dxfId="157" priority="62"/>
    <cfRule type="duplicateValues" dxfId="156" priority="51"/>
    <cfRule type="duplicateValues" dxfId="155" priority="61"/>
    <cfRule type="duplicateValues" dxfId="154" priority="47"/>
    <cfRule type="duplicateValues" dxfId="153" priority="60"/>
    <cfRule type="duplicateValues" dxfId="152" priority="59"/>
    <cfRule type="duplicateValues" dxfId="151" priority="58"/>
    <cfRule type="duplicateValues" dxfId="150" priority="56"/>
    <cfRule type="duplicateValues" dxfId="149" priority="55"/>
    <cfRule type="duplicateValues" dxfId="148" priority="54"/>
    <cfRule type="duplicateValues" dxfId="147" priority="53"/>
    <cfRule type="duplicateValues" dxfId="146" priority="52"/>
    <cfRule type="duplicateValues" dxfId="145" priority="49"/>
    <cfRule type="duplicateValues" dxfId="144" priority="50"/>
    <cfRule type="duplicateValues" dxfId="143" priority="48"/>
    <cfRule type="duplicateValues" dxfId="142" priority="46"/>
    <cfRule type="duplicateValues" dxfId="141" priority="45"/>
    <cfRule type="duplicateValues" dxfId="140" priority="44"/>
    <cfRule type="duplicateValues" dxfId="139" priority="57"/>
  </conditionalFormatting>
  <conditionalFormatting sqref="A13">
    <cfRule type="duplicateValues" dxfId="138" priority="72"/>
  </conditionalFormatting>
  <conditionalFormatting sqref="A14">
    <cfRule type="duplicateValues" dxfId="137" priority="27"/>
    <cfRule type="duplicateValues" dxfId="136" priority="26"/>
    <cfRule type="duplicateValues" dxfId="135" priority="20"/>
    <cfRule type="duplicateValues" dxfId="134" priority="21"/>
    <cfRule type="duplicateValues" dxfId="133" priority="22"/>
    <cfRule type="duplicateValues" dxfId="132" priority="23"/>
    <cfRule type="duplicateValues" dxfId="131" priority="24"/>
    <cfRule type="duplicateValues" dxfId="130" priority="25"/>
  </conditionalFormatting>
  <conditionalFormatting sqref="A15 D15 A12:A13 D12:D13">
    <cfRule type="duplicateValues" dxfId="129" priority="38"/>
  </conditionalFormatting>
  <conditionalFormatting sqref="A15">
    <cfRule type="duplicateValues" dxfId="128" priority="11"/>
  </conditionalFormatting>
  <conditionalFormatting sqref="A16:A17">
    <cfRule type="duplicateValues" dxfId="127" priority="2"/>
    <cfRule type="duplicateValues" dxfId="126" priority="1"/>
    <cfRule type="duplicateValues" dxfId="125" priority="4"/>
    <cfRule type="duplicateValues" dxfId="124" priority="3"/>
    <cfRule type="duplicateValues" dxfId="123" priority="7"/>
    <cfRule type="duplicateValues" dxfId="122" priority="6"/>
    <cfRule type="duplicateValues" dxfId="121" priority="5"/>
  </conditionalFormatting>
  <conditionalFormatting sqref="A1:B1">
    <cfRule type="duplicateValues" dxfId="120" priority="200"/>
  </conditionalFormatting>
  <conditionalFormatting sqref="A2:B4">
    <cfRule type="duplicateValues" dxfId="119" priority="153"/>
  </conditionalFormatting>
  <conditionalFormatting sqref="A2:B11">
    <cfRule type="duplicateValues" dxfId="118" priority="121"/>
  </conditionalFormatting>
  <conditionalFormatting sqref="A12:B15">
    <cfRule type="duplicateValues" dxfId="117" priority="63"/>
  </conditionalFormatting>
  <conditionalFormatting sqref="A16:B17">
    <cfRule type="duplicateValues" dxfId="116" priority="8"/>
    <cfRule type="duplicateValues" dxfId="115" priority="9"/>
  </conditionalFormatting>
  <conditionalFormatting sqref="A2:D4">
    <cfRule type="duplicateValues" dxfId="114" priority="94"/>
  </conditionalFormatting>
  <conditionalFormatting sqref="A14:D14">
    <cfRule type="duplicateValues" dxfId="113" priority="29"/>
    <cfRule type="duplicateValues" dxfId="112" priority="28"/>
  </conditionalFormatting>
  <conditionalFormatting sqref="B1">
    <cfRule type="duplicateValues" dxfId="111" priority="198"/>
  </conditionalFormatting>
  <conditionalFormatting sqref="B2:B4">
    <cfRule type="duplicateValues" dxfId="110" priority="154"/>
  </conditionalFormatting>
  <conditionalFormatting sqref="B2:B11">
    <cfRule type="duplicateValues" dxfId="109" priority="122"/>
  </conditionalFormatting>
  <conditionalFormatting sqref="B12:B15">
    <cfRule type="duplicateValues" dxfId="108" priority="64"/>
  </conditionalFormatting>
  <conditionalFormatting sqref="B16:B17">
    <cfRule type="duplicateValues" dxfId="107" priority="10"/>
  </conditionalFormatting>
  <conditionalFormatting sqref="C1">
    <cfRule type="duplicateValues" dxfId="106" priority="173"/>
    <cfRule type="duplicateValues" dxfId="105" priority="194"/>
    <cfRule type="duplicateValues" dxfId="104" priority="197"/>
    <cfRule type="duplicateValues" dxfId="103" priority="201"/>
  </conditionalFormatting>
  <conditionalFormatting sqref="C1:C15">
    <cfRule type="duplicateValues" dxfId="102" priority="163"/>
  </conditionalFormatting>
  <conditionalFormatting sqref="C2:C4">
    <cfRule type="duplicateValues" dxfId="101" priority="155"/>
    <cfRule type="duplicateValues" dxfId="100" priority="158"/>
    <cfRule type="duplicateValues" dxfId="99" priority="156"/>
    <cfRule type="duplicateValues" dxfId="98" priority="157"/>
  </conditionalFormatting>
  <conditionalFormatting sqref="C2:C11 A2:A11">
    <cfRule type="duplicateValues" dxfId="97" priority="123"/>
  </conditionalFormatting>
  <conditionalFormatting sqref="C2:C11">
    <cfRule type="duplicateValues" dxfId="96" priority="124"/>
    <cfRule type="duplicateValues" dxfId="95" priority="127"/>
    <cfRule type="duplicateValues" dxfId="94" priority="126"/>
    <cfRule type="duplicateValues" dxfId="93" priority="125"/>
  </conditionalFormatting>
  <conditionalFormatting sqref="C12:C15">
    <cfRule type="duplicateValues" dxfId="92" priority="67"/>
    <cfRule type="duplicateValues" dxfId="91" priority="68"/>
    <cfRule type="duplicateValues" dxfId="90" priority="66"/>
    <cfRule type="duplicateValues" dxfId="89" priority="69"/>
  </conditionalFormatting>
  <conditionalFormatting sqref="C14">
    <cfRule type="duplicateValues" dxfId="88" priority="30"/>
  </conditionalFormatting>
  <conditionalFormatting sqref="C15 A15 C12:C13 A12:A13">
    <cfRule type="duplicateValues" dxfId="87" priority="65"/>
  </conditionalFormatting>
  <conditionalFormatting sqref="C14:D14">
    <cfRule type="duplicateValues" dxfId="86" priority="32"/>
    <cfRule type="duplicateValues" dxfId="85" priority="34"/>
    <cfRule type="duplicateValues" dxfId="84" priority="37"/>
    <cfRule type="duplicateValues" dxfId="83" priority="36"/>
    <cfRule type="duplicateValues" dxfId="82" priority="33"/>
    <cfRule type="duplicateValues" dxfId="81" priority="31"/>
    <cfRule type="duplicateValues" dxfId="80" priority="35"/>
  </conditionalFormatting>
  <conditionalFormatting sqref="D1">
    <cfRule type="duplicateValues" dxfId="79" priority="196"/>
  </conditionalFormatting>
  <conditionalFormatting sqref="D1:D15">
    <cfRule type="duplicateValues" dxfId="78" priority="162"/>
  </conditionalFormatting>
  <conditionalFormatting sqref="D2:D4">
    <cfRule type="duplicateValues" dxfId="77" priority="159"/>
  </conditionalFormatting>
  <conditionalFormatting sqref="D2:D5">
    <cfRule type="duplicateValues" dxfId="76" priority="77"/>
  </conditionalFormatting>
  <conditionalFormatting sqref="D2:D11">
    <cfRule type="duplicateValues" dxfId="75" priority="128"/>
  </conditionalFormatting>
  <conditionalFormatting sqref="D9 D2:D6">
    <cfRule type="duplicateValues" dxfId="74" priority="95"/>
    <cfRule type="duplicateValues" dxfId="73" priority="96"/>
    <cfRule type="duplicateValues" dxfId="72" priority="76"/>
  </conditionalFormatting>
  <conditionalFormatting sqref="D10">
    <cfRule type="duplicateValues" dxfId="71" priority="18"/>
    <cfRule type="duplicateValues" dxfId="70" priority="19"/>
    <cfRule type="duplicateValues" dxfId="69" priority="17"/>
  </conditionalFormatting>
  <conditionalFormatting sqref="D10:D11 D7:D8">
    <cfRule type="duplicateValues" dxfId="68" priority="74"/>
  </conditionalFormatting>
  <conditionalFormatting sqref="D11">
    <cfRule type="duplicateValues" dxfId="67" priority="16"/>
    <cfRule type="duplicateValues" dxfId="66" priority="14"/>
    <cfRule type="duplicateValues" dxfId="65" priority="15"/>
  </conditionalFormatting>
  <conditionalFormatting sqref="D12:D15">
    <cfRule type="duplicateValues" dxfId="64" priority="70"/>
  </conditionalFormatting>
  <conditionalFormatting sqref="D13">
    <cfRule type="duplicateValues" dxfId="63" priority="73"/>
  </conditionalFormatting>
  <conditionalFormatting sqref="D15 D12 A12">
    <cfRule type="duplicateValues" dxfId="62" priority="71"/>
  </conditionalFormatting>
  <conditionalFormatting sqref="D15">
    <cfRule type="duplicateValues" dxfId="61" priority="12"/>
    <cfRule type="duplicateValues" dxfId="60" priority="13"/>
  </conditionalFormatting>
  <hyperlinks>
    <hyperlink ref="F16" r:id="rId1" display="tel:+639178453788" xr:uid="{26CF98CF-6C56-45D8-8A9F-12E086D50D3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84C5-0F79-4FD8-B959-C5694737A56B}">
  <sheetPr codeName="Sheet9"/>
  <dimension ref="A1:N59"/>
  <sheetViews>
    <sheetView zoomScale="90" zoomScaleNormal="90" workbookViewId="0">
      <selection activeCell="F3" sqref="F3"/>
    </sheetView>
  </sheetViews>
  <sheetFormatPr defaultRowHeight="14.4"/>
  <cols>
    <col min="1" max="1" width="11.33203125" style="43" bestFit="1" customWidth="1"/>
    <col min="2" max="2" width="14.33203125" style="43" bestFit="1" customWidth="1"/>
    <col min="3" max="3" width="14.6640625" style="43" customWidth="1"/>
    <col min="4" max="4" width="42.44140625" style="43" customWidth="1"/>
    <col min="5" max="5" width="14" style="43" customWidth="1"/>
    <col min="6" max="6" width="25.109375" style="43" bestFit="1" customWidth="1"/>
    <col min="7" max="7" width="14" style="471" customWidth="1"/>
    <col min="8" max="8" width="19.88671875" style="43" customWidth="1"/>
    <col min="9" max="9" width="39.109375" style="43" customWidth="1"/>
    <col min="10" max="10" width="18.33203125" style="43" customWidth="1"/>
  </cols>
  <sheetData>
    <row r="1" spans="1:14" s="476" customFormat="1" ht="20.25" customHeight="1">
      <c r="A1" s="474" t="s">
        <v>603</v>
      </c>
      <c r="B1" s="475"/>
      <c r="C1" s="506" t="s">
        <v>604</v>
      </c>
      <c r="D1" s="479" t="s">
        <v>605</v>
      </c>
      <c r="E1" s="475">
        <f>SUBTOTAL(109,E3:E100)</f>
        <v>0</v>
      </c>
      <c r="F1" s="477">
        <v>45677</v>
      </c>
      <c r="G1" s="497">
        <f>(SUMIF(F3:F100,C1,E3:E100)+K1)</f>
        <v>0</v>
      </c>
      <c r="H1" s="474" t="s">
        <v>606</v>
      </c>
      <c r="I1" s="475"/>
      <c r="J1" s="477">
        <v>45677</v>
      </c>
      <c r="K1" s="476">
        <f>SUM(J3:J100)</f>
        <v>0</v>
      </c>
    </row>
    <row r="2" spans="1:14" ht="31.2">
      <c r="A2" s="350" t="s">
        <v>607</v>
      </c>
      <c r="B2" s="351" t="s">
        <v>277</v>
      </c>
      <c r="C2" s="351" t="s">
        <v>608</v>
      </c>
      <c r="D2" s="351" t="s">
        <v>609</v>
      </c>
      <c r="E2" s="351" t="s">
        <v>610</v>
      </c>
      <c r="F2" s="351" t="s">
        <v>611</v>
      </c>
      <c r="H2" s="351" t="s">
        <v>608</v>
      </c>
      <c r="I2" s="351" t="s">
        <v>609</v>
      </c>
      <c r="J2" s="351" t="s">
        <v>610</v>
      </c>
    </row>
    <row r="3" spans="1:14">
      <c r="A3" s="499" t="s">
        <v>612</v>
      </c>
      <c r="B3" s="499" t="s">
        <v>269</v>
      </c>
      <c r="C3" s="542"/>
      <c r="D3" s="542"/>
      <c r="E3" s="542"/>
      <c r="F3" s="499"/>
      <c r="H3" s="541"/>
      <c r="I3" s="541"/>
      <c r="J3" s="541"/>
    </row>
    <row r="4" spans="1:14">
      <c r="A4" s="499"/>
      <c r="B4" s="499"/>
      <c r="C4" s="542"/>
      <c r="D4" s="542"/>
      <c r="E4" s="542"/>
      <c r="F4" s="499"/>
      <c r="H4" s="541"/>
      <c r="I4" s="541"/>
      <c r="J4" s="541"/>
    </row>
    <row r="5" spans="1:14">
      <c r="A5" s="499"/>
      <c r="B5" s="499"/>
      <c r="C5" s="542"/>
      <c r="D5" s="542"/>
      <c r="E5" s="542"/>
      <c r="F5" s="499"/>
      <c r="H5" s="541"/>
      <c r="I5" s="541"/>
      <c r="J5" s="541"/>
    </row>
    <row r="6" spans="1:14">
      <c r="A6" s="499"/>
      <c r="B6" s="499"/>
      <c r="C6" s="542"/>
      <c r="D6" s="542"/>
      <c r="E6" s="542"/>
      <c r="F6" s="499"/>
      <c r="H6" s="541"/>
      <c r="I6" s="541"/>
      <c r="J6" s="541"/>
    </row>
    <row r="7" spans="1:14">
      <c r="A7" s="499"/>
      <c r="B7" s="499"/>
      <c r="C7" s="542"/>
      <c r="D7" s="542"/>
      <c r="E7" s="542"/>
      <c r="F7" s="499"/>
      <c r="H7" s="541"/>
      <c r="I7" s="541"/>
      <c r="J7" s="541"/>
    </row>
    <row r="8" spans="1:14">
      <c r="A8" s="499"/>
      <c r="B8" s="499"/>
      <c r="C8" s="499"/>
      <c r="D8" s="499"/>
      <c r="E8" s="499"/>
      <c r="F8" s="499"/>
      <c r="H8" s="541"/>
      <c r="I8" s="541"/>
      <c r="J8" s="541"/>
    </row>
    <row r="9" spans="1:14">
      <c r="A9" s="499"/>
      <c r="B9" s="499"/>
      <c r="C9" s="542"/>
      <c r="D9" s="542"/>
      <c r="E9" s="542"/>
      <c r="F9" s="499"/>
      <c r="H9" s="541"/>
      <c r="I9" s="541"/>
      <c r="J9" s="541"/>
    </row>
    <row r="10" spans="1:14">
      <c r="A10" s="499"/>
      <c r="B10" s="499"/>
      <c r="C10" s="542"/>
      <c r="D10" s="542"/>
      <c r="E10" s="542"/>
      <c r="F10" s="499"/>
      <c r="H10" s="541"/>
      <c r="I10" s="541"/>
      <c r="J10" s="541"/>
      <c r="N10" s="43"/>
    </row>
    <row r="11" spans="1:14">
      <c r="A11" s="499"/>
      <c r="B11" s="499"/>
      <c r="C11" s="542"/>
      <c r="D11" s="542"/>
      <c r="E11" s="542"/>
      <c r="F11" s="499"/>
      <c r="H11" s="541"/>
      <c r="I11" s="541"/>
      <c r="J11" s="541"/>
      <c r="N11" s="43"/>
    </row>
    <row r="12" spans="1:14">
      <c r="A12" s="499"/>
      <c r="B12" s="499"/>
      <c r="C12" s="542"/>
      <c r="D12" s="542"/>
      <c r="E12" s="542"/>
      <c r="F12" s="499"/>
      <c r="H12" s="541"/>
      <c r="I12" s="541"/>
      <c r="J12" s="541"/>
      <c r="N12" s="43"/>
    </row>
    <row r="13" spans="1:14">
      <c r="A13" s="499"/>
      <c r="B13" s="499"/>
      <c r="C13" s="542"/>
      <c r="D13" s="542"/>
      <c r="E13" s="542"/>
      <c r="F13" s="499"/>
      <c r="H13" s="541"/>
      <c r="I13" s="541"/>
      <c r="J13" s="541"/>
      <c r="N13" s="43"/>
    </row>
    <row r="14" spans="1:14">
      <c r="A14" s="499"/>
      <c r="B14" s="499"/>
      <c r="C14" s="542"/>
      <c r="D14" s="542"/>
      <c r="E14" s="542"/>
      <c r="F14" s="499"/>
      <c r="H14" s="426"/>
      <c r="I14" s="426"/>
      <c r="J14" s="426"/>
      <c r="N14" s="43"/>
    </row>
    <row r="15" spans="1:14">
      <c r="A15" s="499"/>
      <c r="B15" s="499"/>
      <c r="C15" s="499"/>
      <c r="D15" s="499"/>
      <c r="E15" s="499"/>
      <c r="F15" s="499"/>
      <c r="N15" s="43"/>
    </row>
    <row r="16" spans="1:14">
      <c r="A16" s="499"/>
      <c r="B16" s="499"/>
      <c r="C16" s="499"/>
      <c r="D16" s="499"/>
      <c r="E16" s="499"/>
      <c r="F16" s="499"/>
      <c r="N16" s="43"/>
    </row>
    <row r="17" spans="1:14">
      <c r="A17" s="499"/>
      <c r="B17" s="499"/>
      <c r="C17" s="499"/>
      <c r="D17" s="499"/>
      <c r="E17" s="542"/>
      <c r="F17" s="499"/>
      <c r="N17" s="43"/>
    </row>
    <row r="18" spans="1:14">
      <c r="A18" s="499"/>
      <c r="B18" s="499"/>
      <c r="C18" s="499"/>
      <c r="D18" s="499"/>
      <c r="E18" s="542"/>
      <c r="F18" s="499"/>
      <c r="N18" s="43"/>
    </row>
    <row r="19" spans="1:14">
      <c r="A19" s="499"/>
      <c r="B19" s="499"/>
      <c r="C19" s="499"/>
      <c r="D19" s="499"/>
      <c r="E19" s="542"/>
      <c r="F19" s="499"/>
      <c r="N19" s="43"/>
    </row>
    <row r="20" spans="1:14">
      <c r="A20" s="499"/>
      <c r="B20" s="499"/>
      <c r="C20" s="499"/>
      <c r="D20" s="499"/>
      <c r="E20" s="499"/>
      <c r="F20" s="499"/>
      <c r="N20" s="43"/>
    </row>
    <row r="21" spans="1:14">
      <c r="A21" s="499"/>
      <c r="B21" s="499"/>
      <c r="C21" s="499"/>
      <c r="D21" s="499"/>
      <c r="E21" s="499"/>
      <c r="F21" s="499"/>
      <c r="N21" s="43"/>
    </row>
    <row r="22" spans="1:14">
      <c r="A22" s="499"/>
      <c r="B22" s="499"/>
      <c r="C22" s="499"/>
      <c r="D22" s="499"/>
      <c r="E22" s="499"/>
      <c r="F22" s="499"/>
      <c r="N22" s="43"/>
    </row>
    <row r="23" spans="1:14">
      <c r="A23" s="499"/>
      <c r="B23" s="499"/>
      <c r="C23" s="499"/>
      <c r="D23" s="499"/>
      <c r="E23" s="543"/>
      <c r="F23" s="499"/>
    </row>
    <row r="24" spans="1:14">
      <c r="A24" s="499"/>
      <c r="B24" s="499"/>
      <c r="C24" s="499"/>
      <c r="D24" s="499"/>
      <c r="E24" s="499"/>
      <c r="F24" s="499"/>
    </row>
    <row r="25" spans="1:14">
      <c r="A25" s="499"/>
      <c r="B25" s="499"/>
      <c r="C25" s="499"/>
      <c r="D25" s="499"/>
      <c r="E25" s="499"/>
      <c r="F25" s="499"/>
    </row>
    <row r="26" spans="1:14">
      <c r="A26" s="499"/>
      <c r="B26" s="499"/>
      <c r="C26" s="499"/>
      <c r="D26" s="499"/>
      <c r="E26" s="499"/>
      <c r="F26" s="499"/>
    </row>
    <row r="27" spans="1:14">
      <c r="A27" s="499"/>
      <c r="B27" s="499"/>
      <c r="C27" s="499"/>
      <c r="D27" s="499"/>
      <c r="E27" s="499"/>
      <c r="F27" s="499"/>
    </row>
    <row r="28" spans="1:14">
      <c r="A28" s="499"/>
      <c r="B28" s="499"/>
      <c r="C28" s="499"/>
      <c r="D28" s="499"/>
      <c r="E28" s="499"/>
      <c r="F28" s="499"/>
    </row>
    <row r="29" spans="1:14">
      <c r="A29" s="499"/>
      <c r="B29" s="499"/>
      <c r="C29" s="499"/>
      <c r="D29" s="499"/>
      <c r="E29" s="499"/>
      <c r="F29" s="499"/>
    </row>
    <row r="30" spans="1:14">
      <c r="A30" s="499"/>
      <c r="B30" s="499"/>
      <c r="C30" s="499"/>
      <c r="D30" s="499"/>
      <c r="E30" s="499"/>
      <c r="F30" s="499"/>
    </row>
    <row r="31" spans="1:14">
      <c r="A31" s="499"/>
      <c r="B31" s="499"/>
      <c r="C31" s="499"/>
      <c r="D31" s="499"/>
      <c r="E31" s="499"/>
      <c r="F31" s="499"/>
    </row>
    <row r="39" spans="3:10">
      <c r="H39" s="469"/>
      <c r="I39" s="469"/>
      <c r="J39" s="469"/>
    </row>
    <row r="40" spans="3:10">
      <c r="H40" s="469"/>
      <c r="I40" s="469"/>
      <c r="J40" s="469"/>
    </row>
    <row r="41" spans="3:10">
      <c r="C41" s="469"/>
      <c r="D41" s="469"/>
      <c r="E41" s="469"/>
      <c r="H41" s="469"/>
      <c r="I41" s="469"/>
      <c r="J41" s="469"/>
    </row>
    <row r="42" spans="3:10">
      <c r="H42" s="469"/>
      <c r="I42" s="469"/>
      <c r="J42" s="469"/>
    </row>
    <row r="43" spans="3:10">
      <c r="H43" s="469"/>
      <c r="I43" s="469"/>
      <c r="J43" s="469"/>
    </row>
    <row r="44" spans="3:10">
      <c r="E44" s="469"/>
      <c r="H44" s="469"/>
      <c r="I44" s="469"/>
      <c r="J44" s="469"/>
    </row>
    <row r="45" spans="3:10">
      <c r="H45" s="469"/>
      <c r="I45" s="469"/>
      <c r="J45" s="469"/>
    </row>
    <row r="46" spans="3:10">
      <c r="H46" s="469"/>
      <c r="I46" s="469"/>
      <c r="J46" s="469"/>
    </row>
    <row r="47" spans="3:10">
      <c r="H47" s="469"/>
      <c r="I47" s="469"/>
      <c r="J47" s="469"/>
    </row>
    <row r="48" spans="3:10">
      <c r="H48" s="469"/>
      <c r="I48" s="469"/>
      <c r="J48" s="469"/>
    </row>
    <row r="49" spans="5:10">
      <c r="H49" s="469"/>
      <c r="I49" s="469"/>
      <c r="J49" s="469"/>
    </row>
    <row r="50" spans="5:10">
      <c r="H50" s="469"/>
      <c r="I50" s="469"/>
      <c r="J50" s="469"/>
    </row>
    <row r="51" spans="5:10">
      <c r="H51" s="469"/>
      <c r="I51" s="469"/>
      <c r="J51" s="469"/>
    </row>
    <row r="52" spans="5:10">
      <c r="E52" s="470"/>
      <c r="H52" s="469"/>
      <c r="I52" s="469"/>
      <c r="J52" s="469"/>
    </row>
    <row r="53" spans="5:10">
      <c r="H53" s="469"/>
      <c r="I53" s="469"/>
      <c r="J53" s="469"/>
    </row>
    <row r="54" spans="5:10">
      <c r="H54" s="469"/>
      <c r="I54" s="469"/>
      <c r="J54" s="469"/>
    </row>
    <row r="55" spans="5:10">
      <c r="H55" s="469"/>
      <c r="I55" s="469"/>
      <c r="J55" s="469"/>
    </row>
    <row r="56" spans="5:10">
      <c r="H56" s="469"/>
      <c r="I56" s="469"/>
      <c r="J56" s="469"/>
    </row>
    <row r="57" spans="5:10">
      <c r="H57" s="469"/>
      <c r="I57" s="469"/>
      <c r="J57" s="469"/>
    </row>
    <row r="58" spans="5:10">
      <c r="H58" s="469"/>
      <c r="I58" s="469"/>
      <c r="J58" s="469"/>
    </row>
    <row r="59" spans="5:10">
      <c r="H59" s="469"/>
      <c r="I59" s="469"/>
      <c r="J59" s="469"/>
    </row>
  </sheetData>
  <autoFilter ref="A2:F48" xr:uid="{B9AD84C5-0F79-4FD8-B959-C5694737A56B}"/>
  <sortState xmlns:xlrd2="http://schemas.microsoft.com/office/spreadsheetml/2017/richdata2" ref="C25:C40">
    <sortCondition ref="C25:C40"/>
  </sortState>
  <conditionalFormatting sqref="C2">
    <cfRule type="duplicateValues" dxfId="59" priority="18"/>
  </conditionalFormatting>
  <conditionalFormatting sqref="C41 C31 C48:C1048576 C44 H3:H13 C1:C7 C9:C25">
    <cfRule type="duplicateValues" dxfId="58" priority="303448"/>
    <cfRule type="duplicateValues" dxfId="57" priority="303449"/>
    <cfRule type="duplicateValues" dxfId="56" priority="303450"/>
  </conditionalFormatting>
  <conditionalFormatting sqref="C41:C1048576 C38 H13:H14 C1:C32">
    <cfRule type="duplicateValues" dxfId="55" priority="303435"/>
  </conditionalFormatting>
  <conditionalFormatting sqref="D11">
    <cfRule type="duplicateValues" dxfId="54" priority="1"/>
    <cfRule type="duplicateValues" dxfId="53" priority="2"/>
    <cfRule type="duplicateValues" dxfId="52" priority="3"/>
    <cfRule type="duplicateValues" dxfId="51" priority="4"/>
  </conditionalFormatting>
  <conditionalFormatting sqref="H34:H1048576 H19:H31 H1:H2 H15:H17">
    <cfRule type="duplicateValues" dxfId="50" priority="302957"/>
  </conditionalFormatting>
  <conditionalFormatting sqref="H39:H59">
    <cfRule type="duplicateValues" dxfId="49" priority="302980"/>
    <cfRule type="duplicateValues" dxfId="48" priority="302981"/>
  </conditionalFormatting>
  <conditionalFormatting sqref="H60:H1048576 H2 H34:H38 H25:H31">
    <cfRule type="duplicateValues" dxfId="47" priority="302952"/>
  </conditionalFormatting>
  <conditionalFormatting sqref="H60:H1048576 H34:H38 H27:H31 H2">
    <cfRule type="duplicateValues" dxfId="46" priority="302962"/>
  </conditionalFormatting>
  <pageMargins left="0.7" right="0.7" top="0.75" bottom="0.75" header="0.3" footer="0.3"/>
  <pageSetup orientation="portrait" r:id="rId1"/>
  <headerFooter>
    <oddFooter>&amp;C_x000D_&amp;1#&amp;"Calibri"&amp;10&amp;K000000 Classification -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ED65-A629-439C-9DBE-BF8CCD646654}">
  <sheetPr codeName="Sheet11"/>
  <dimension ref="A1:P154"/>
  <sheetViews>
    <sheetView showGridLines="0" topLeftCell="A10" zoomScale="96" zoomScaleNormal="96" workbookViewId="0">
      <selection activeCell="I38" sqref="I38"/>
    </sheetView>
  </sheetViews>
  <sheetFormatPr defaultRowHeight="14.4"/>
  <cols>
    <col min="1" max="1" width="28.109375" style="43" bestFit="1" customWidth="1"/>
    <col min="2" max="5" width="10.6640625" customWidth="1"/>
    <col min="6" max="7" width="10.6640625" style="43" customWidth="1"/>
    <col min="8" max="8" width="12.44140625" customWidth="1"/>
    <col min="9" max="9" width="10.6640625" customWidth="1"/>
    <col min="10" max="10" width="2" bestFit="1" customWidth="1"/>
    <col min="11" max="11" width="28.33203125" bestFit="1" customWidth="1"/>
    <col min="12" max="13" width="21.6640625" bestFit="1" customWidth="1"/>
    <col min="14" max="14" width="16.88671875" customWidth="1"/>
    <col min="16" max="16" width="2.109375" bestFit="1" customWidth="1"/>
    <col min="17" max="17" width="9.6640625" bestFit="1" customWidth="1"/>
    <col min="19" max="19" width="9.33203125" bestFit="1" customWidth="1"/>
  </cols>
  <sheetData>
    <row r="1" spans="1:14" ht="21">
      <c r="A1" s="865" t="s">
        <v>613</v>
      </c>
      <c r="B1" s="865"/>
      <c r="C1" s="865"/>
      <c r="D1" s="865"/>
      <c r="E1" s="865"/>
      <c r="F1" s="865"/>
      <c r="G1" s="865"/>
      <c r="H1" s="865"/>
      <c r="I1" s="865"/>
      <c r="J1" s="255"/>
      <c r="K1" s="255"/>
      <c r="L1" s="255"/>
      <c r="M1" s="255"/>
      <c r="N1" s="255"/>
    </row>
    <row r="2" spans="1:14" ht="21">
      <c r="A2" s="865" t="s">
        <v>614</v>
      </c>
      <c r="B2" s="865"/>
      <c r="C2" s="865"/>
      <c r="D2" s="865"/>
      <c r="E2" s="865"/>
      <c r="F2" s="865"/>
      <c r="G2" s="865"/>
      <c r="H2" s="865"/>
      <c r="I2" s="865"/>
      <c r="J2" s="255"/>
      <c r="K2" s="255"/>
      <c r="L2" s="255"/>
      <c r="M2" s="255"/>
      <c r="N2" s="255"/>
    </row>
    <row r="3" spans="1:14" ht="21">
      <c r="A3" s="264">
        <f>'DISPATCHED (VT11)'!C4</f>
        <v>46125</v>
      </c>
      <c r="B3" s="873" t="s">
        <v>615</v>
      </c>
      <c r="C3" s="873"/>
      <c r="D3" s="873"/>
      <c r="E3" s="873"/>
      <c r="F3" s="267"/>
      <c r="G3" s="265"/>
      <c r="H3" s="265"/>
      <c r="I3" s="265"/>
      <c r="J3" s="255"/>
      <c r="K3" s="255"/>
      <c r="L3" s="255"/>
      <c r="M3" s="255"/>
      <c r="N3" s="255"/>
    </row>
    <row r="4" spans="1:14" ht="21">
      <c r="A4" s="256"/>
      <c r="B4" s="266"/>
      <c r="C4" s="266"/>
      <c r="D4" s="266"/>
      <c r="E4" s="266"/>
      <c r="F4" s="256"/>
      <c r="G4" s="256"/>
      <c r="H4" s="257"/>
      <c r="I4" s="257"/>
      <c r="J4" s="257"/>
      <c r="K4" s="257"/>
      <c r="L4" s="257"/>
      <c r="M4" s="257"/>
      <c r="N4" s="257"/>
    </row>
    <row r="5" spans="1:14" ht="21">
      <c r="A5" s="866" t="s">
        <v>616</v>
      </c>
      <c r="B5" s="866"/>
      <c r="C5" s="866"/>
      <c r="D5" s="866"/>
      <c r="E5" s="866"/>
      <c r="F5" s="866"/>
      <c r="G5" s="866"/>
      <c r="H5" s="866"/>
      <c r="I5" s="866"/>
      <c r="J5" s="257"/>
    </row>
    <row r="7" spans="1:14" ht="14.4" customHeight="1">
      <c r="A7" s="867" t="s">
        <v>617</v>
      </c>
      <c r="B7" s="868" t="s">
        <v>618</v>
      </c>
      <c r="C7" s="869"/>
      <c r="D7" s="869"/>
      <c r="E7" s="870"/>
      <c r="F7" s="871" t="s">
        <v>301</v>
      </c>
      <c r="G7" s="872"/>
      <c r="H7" s="872"/>
      <c r="I7" s="872"/>
    </row>
    <row r="8" spans="1:14" ht="14.4" customHeight="1">
      <c r="A8" s="867"/>
      <c r="B8" s="258" t="s">
        <v>61</v>
      </c>
      <c r="C8" s="259" t="s">
        <v>62</v>
      </c>
      <c r="D8" s="259" t="s">
        <v>63</v>
      </c>
      <c r="E8" s="260" t="s">
        <v>213</v>
      </c>
      <c r="F8" s="258" t="s">
        <v>61</v>
      </c>
      <c r="G8" s="259" t="s">
        <v>62</v>
      </c>
      <c r="H8" s="259" t="s">
        <v>63</v>
      </c>
      <c r="I8" s="259" t="s">
        <v>213</v>
      </c>
      <c r="K8" s="419" t="s">
        <v>619</v>
      </c>
      <c r="L8" s="419" t="s">
        <v>3</v>
      </c>
      <c r="M8" s="419" t="s">
        <v>620</v>
      </c>
      <c r="N8" s="419" t="s">
        <v>125</v>
      </c>
    </row>
    <row r="9" spans="1:14" ht="14.4" customHeight="1">
      <c r="A9" s="263" t="s">
        <v>621</v>
      </c>
      <c r="B9" s="420">
        <f>Data!B4</f>
        <v>20</v>
      </c>
      <c r="C9" s="420">
        <f>Data!C4</f>
        <v>3</v>
      </c>
      <c r="D9" s="420">
        <f>B9-C9</f>
        <v>17</v>
      </c>
      <c r="E9" s="421">
        <f>C9/B9</f>
        <v>0.15</v>
      </c>
      <c r="F9" s="420">
        <f>Data!D4</f>
        <v>5594</v>
      </c>
      <c r="G9" s="420">
        <f>Data!E4</f>
        <v>852</v>
      </c>
      <c r="H9" s="420">
        <f>F9-G9</f>
        <v>4742</v>
      </c>
      <c r="I9" s="421">
        <f>G9/F9</f>
        <v>0.15230604218805863</v>
      </c>
      <c r="K9" s="422" t="s">
        <v>622</v>
      </c>
      <c r="L9" s="426" t="e">
        <f>SUMIF('Summarized Plan'!#REF!,'Final Loadout'!K9,'Summarized Plan'!#REF!)</f>
        <v>#REF!</v>
      </c>
      <c r="M9" s="420">
        <f t="shared" ref="M9:M14" si="0">SUMIF(H:H,K9,G:G)</f>
        <v>0</v>
      </c>
      <c r="N9" s="426" t="e">
        <f t="shared" ref="N9:N14" si="1">SUM(L9:M9)</f>
        <v>#REF!</v>
      </c>
    </row>
    <row r="10" spans="1:14">
      <c r="A10" s="423" t="s">
        <v>623</v>
      </c>
      <c r="B10" s="420">
        <f>Data!B18</f>
        <v>3</v>
      </c>
      <c r="C10" s="420">
        <f>Data!C18</f>
        <v>2</v>
      </c>
      <c r="D10" s="420">
        <f t="shared" ref="D10:D17" si="2">B10-C10</f>
        <v>1</v>
      </c>
      <c r="E10" s="421">
        <f t="shared" ref="E10:E17" si="3">C10/B10</f>
        <v>0.66666666666666663</v>
      </c>
      <c r="F10" s="420">
        <f>Data!D18</f>
        <v>540</v>
      </c>
      <c r="G10" s="420">
        <f>Data!E18</f>
        <v>360</v>
      </c>
      <c r="H10" s="420">
        <f t="shared" ref="H10:H17" si="4">F10-G10</f>
        <v>180</v>
      </c>
      <c r="I10" s="421">
        <f t="shared" ref="I10:I17" si="5">G10/F10</f>
        <v>0.66666666666666663</v>
      </c>
      <c r="K10" s="422" t="s">
        <v>624</v>
      </c>
      <c r="L10" s="426" t="e">
        <f>SUMIF('Summarized Plan'!#REF!,'Final Loadout'!K10,'Summarized Plan'!#REF!)</f>
        <v>#REF!</v>
      </c>
      <c r="M10" s="420">
        <f t="shared" si="0"/>
        <v>0</v>
      </c>
      <c r="N10" s="426" t="e">
        <f t="shared" si="1"/>
        <v>#REF!</v>
      </c>
    </row>
    <row r="11" spans="1:14">
      <c r="A11" s="423" t="s">
        <v>288</v>
      </c>
      <c r="B11" s="420">
        <f>Data!B39+Data!B53</f>
        <v>3</v>
      </c>
      <c r="C11" s="420">
        <f>Data!C39+Data!C53</f>
        <v>1</v>
      </c>
      <c r="D11" s="420">
        <f t="shared" si="2"/>
        <v>2</v>
      </c>
      <c r="E11" s="421">
        <f t="shared" si="3"/>
        <v>0.33333333333333331</v>
      </c>
      <c r="F11" s="420">
        <f>Data!D39+Data!D53</f>
        <v>557</v>
      </c>
      <c r="G11" s="420">
        <f>Data!E39+Data!E53</f>
        <v>224</v>
      </c>
      <c r="H11" s="420">
        <f t="shared" si="4"/>
        <v>333</v>
      </c>
      <c r="I11" s="421">
        <f t="shared" si="5"/>
        <v>0.40215439856373431</v>
      </c>
      <c r="K11" s="422" t="s">
        <v>625</v>
      </c>
      <c r="L11" s="426" t="e">
        <f>SUMIF('Summarized Plan'!#REF!,'Final Loadout'!K11,'Summarized Plan'!#REF!)</f>
        <v>#REF!</v>
      </c>
      <c r="M11" s="420">
        <f t="shared" si="0"/>
        <v>0</v>
      </c>
      <c r="N11" s="426" t="e">
        <f t="shared" si="1"/>
        <v>#REF!</v>
      </c>
    </row>
    <row r="12" spans="1:14">
      <c r="A12" s="423" t="s">
        <v>626</v>
      </c>
      <c r="B12" s="420">
        <f>Data!B60</f>
        <v>2</v>
      </c>
      <c r="C12" s="420">
        <f>Data!C60</f>
        <v>1</v>
      </c>
      <c r="D12" s="420">
        <f t="shared" si="2"/>
        <v>1</v>
      </c>
      <c r="E12" s="421">
        <f t="shared" si="3"/>
        <v>0.5</v>
      </c>
      <c r="F12" s="420">
        <f>Data!D60</f>
        <v>519</v>
      </c>
      <c r="G12" s="420">
        <f>Data!E60</f>
        <v>182</v>
      </c>
      <c r="H12" s="420">
        <f t="shared" si="4"/>
        <v>337</v>
      </c>
      <c r="I12" s="421">
        <f t="shared" si="5"/>
        <v>0.35067437379576105</v>
      </c>
      <c r="K12" s="422" t="s">
        <v>627</v>
      </c>
      <c r="L12" s="426" t="e">
        <f>SUMIF('Summarized Plan'!#REF!,'Final Loadout'!K12,'Summarized Plan'!#REF!)</f>
        <v>#REF!</v>
      </c>
      <c r="M12" s="420">
        <f t="shared" si="0"/>
        <v>0</v>
      </c>
      <c r="N12" s="426" t="e">
        <f t="shared" si="1"/>
        <v>#REF!</v>
      </c>
    </row>
    <row r="13" spans="1:14">
      <c r="A13" s="423" t="s">
        <v>628</v>
      </c>
      <c r="B13" s="420" t="e">
        <f>Data!B6+Data!B20+Data!B41+Data!B55+Data!B62</f>
        <v>#REF!</v>
      </c>
      <c r="C13" s="420">
        <f>Data!C6+Data!C20+Data!C41+Data!C55+Data!C62</f>
        <v>0</v>
      </c>
      <c r="D13" s="420" t="e">
        <f t="shared" si="2"/>
        <v>#REF!</v>
      </c>
      <c r="E13" s="421" t="e">
        <f t="shared" si="3"/>
        <v>#REF!</v>
      </c>
      <c r="F13" s="420">
        <f>Data!D6+Data!D20+Data!D41+Data!D55+Data!D62</f>
        <v>0</v>
      </c>
      <c r="G13" s="420">
        <f>Data!E6+Data!E20+Data!E41+Data!E55+Data!E62</f>
        <v>0</v>
      </c>
      <c r="H13" s="420">
        <f t="shared" si="4"/>
        <v>0</v>
      </c>
      <c r="I13" s="421" t="e">
        <f t="shared" si="5"/>
        <v>#DIV/0!</v>
      </c>
      <c r="K13" s="422" t="s">
        <v>629</v>
      </c>
      <c r="L13" s="426" t="e">
        <f>SUMIF('Summarized Plan'!#REF!,'Final Loadout'!K13,'Summarized Plan'!#REF!)</f>
        <v>#REF!</v>
      </c>
      <c r="M13" s="420">
        <f t="shared" si="0"/>
        <v>0</v>
      </c>
      <c r="N13" s="426" t="e">
        <f t="shared" si="1"/>
        <v>#REF!</v>
      </c>
    </row>
    <row r="14" spans="1:14">
      <c r="A14" s="261"/>
      <c r="B14" s="228"/>
      <c r="C14" s="228"/>
      <c r="D14" s="228"/>
      <c r="E14" s="123"/>
      <c r="F14" s="228"/>
      <c r="G14" s="228"/>
      <c r="H14" s="228"/>
      <c r="I14" s="123"/>
      <c r="K14" s="422" t="s">
        <v>630</v>
      </c>
      <c r="L14" s="426" t="e">
        <f>SUMIF('Summarized Plan'!#REF!,'Final Loadout'!K14,'Summarized Plan'!#REF!)</f>
        <v>#REF!</v>
      </c>
      <c r="M14" s="420">
        <f t="shared" si="0"/>
        <v>0</v>
      </c>
      <c r="N14" s="426" t="e">
        <f t="shared" si="1"/>
        <v>#REF!</v>
      </c>
    </row>
    <row r="15" spans="1:14">
      <c r="A15" s="423" t="s">
        <v>631</v>
      </c>
      <c r="B15" s="420" t="e">
        <f>'Report Summary'!J30+'Report Summary'!J51+'Report Summary'!J72+'Report Summary'!J86+'Report Summary'!J93</f>
        <v>#REF!</v>
      </c>
      <c r="C15" s="420">
        <f>'Report Summary'!K30+'Report Summary'!K51+'Report Summary'!K72+'Report Summary'!K86+'Report Summary'!K93</f>
        <v>0</v>
      </c>
      <c r="D15" s="420" t="e">
        <f>B15-C15</f>
        <v>#REF!</v>
      </c>
      <c r="E15" s="421" t="e">
        <f>C15/B15</f>
        <v>#REF!</v>
      </c>
      <c r="F15" s="420" t="e">
        <f>'Report Summary'!L30+'Report Summary'!L51+'Report Summary'!L72+'Report Summary'!L86+'Report Summary'!L93+'Report Summary'!#REF!</f>
        <v>#REF!</v>
      </c>
      <c r="G15" s="420" t="e">
        <f>'Report Summary'!M30+'Report Summary'!M51+'Report Summary'!M72+'Report Summary'!M86+'Report Summary'!M93+'Report Summary'!#REF!</f>
        <v>#REF!</v>
      </c>
      <c r="H15" s="420" t="e">
        <f t="shared" si="4"/>
        <v>#REF!</v>
      </c>
      <c r="I15" s="421" t="e">
        <f t="shared" si="5"/>
        <v>#REF!</v>
      </c>
      <c r="L15" s="228" t="e">
        <f>SUM(L9:L14)</f>
        <v>#REF!</v>
      </c>
      <c r="M15" s="228">
        <f>SUM(M9:M14)</f>
        <v>0</v>
      </c>
      <c r="N15" s="228" t="e">
        <f>SUM(N9:N14)</f>
        <v>#REF!</v>
      </c>
    </row>
    <row r="16" spans="1:14">
      <c r="A16" s="261"/>
      <c r="B16" s="228"/>
      <c r="C16" s="228"/>
      <c r="D16" s="228"/>
      <c r="E16" s="123"/>
      <c r="F16" s="228"/>
      <c r="G16" s="228"/>
      <c r="H16" s="228"/>
      <c r="I16" s="123"/>
    </row>
    <row r="17" spans="1:14">
      <c r="A17" s="419" t="s">
        <v>78</v>
      </c>
      <c r="B17" s="424" t="e">
        <f>SUM(B9:B15)</f>
        <v>#REF!</v>
      </c>
      <c r="C17" s="424">
        <f>SUM(C9:C15)</f>
        <v>7</v>
      </c>
      <c r="D17" s="424" t="e">
        <f t="shared" si="2"/>
        <v>#REF!</v>
      </c>
      <c r="E17" s="425" t="e">
        <f t="shared" si="3"/>
        <v>#REF!</v>
      </c>
      <c r="F17" s="424" t="e">
        <f>SUM(F9:F15)</f>
        <v>#REF!</v>
      </c>
      <c r="G17" s="424" t="e">
        <f>SUM(G9:G15)</f>
        <v>#REF!</v>
      </c>
      <c r="H17" s="424" t="e">
        <f t="shared" si="4"/>
        <v>#REF!</v>
      </c>
      <c r="I17" s="425" t="e">
        <f t="shared" si="5"/>
        <v>#REF!</v>
      </c>
    </row>
    <row r="18" spans="1:14">
      <c r="D18" s="500"/>
    </row>
    <row r="19" spans="1:14" ht="14.4" customHeight="1">
      <c r="A19" s="875" t="s">
        <v>632</v>
      </c>
      <c r="B19" s="875" t="s">
        <v>633</v>
      </c>
      <c r="C19" s="875"/>
      <c r="D19" s="875"/>
      <c r="E19" s="875" t="s">
        <v>218</v>
      </c>
      <c r="F19" s="875"/>
      <c r="G19" s="875"/>
      <c r="H19" s="876" t="s">
        <v>634</v>
      </c>
      <c r="I19" s="877"/>
      <c r="J19" s="221"/>
      <c r="K19" s="472" t="s">
        <v>228</v>
      </c>
      <c r="L19" s="426">
        <v>35000</v>
      </c>
      <c r="N19" s="478">
        <f>L19-N23</f>
        <v>28358</v>
      </c>
    </row>
    <row r="20" spans="1:14">
      <c r="A20" s="875"/>
      <c r="B20" s="503" t="s">
        <v>635</v>
      </c>
      <c r="C20" s="503" t="s">
        <v>636</v>
      </c>
      <c r="D20" s="503" t="s">
        <v>168</v>
      </c>
      <c r="E20" s="503" t="s">
        <v>635</v>
      </c>
      <c r="F20" s="503" t="s">
        <v>636</v>
      </c>
      <c r="G20" s="503" t="s">
        <v>168</v>
      </c>
      <c r="H20" s="507" t="s">
        <v>618</v>
      </c>
      <c r="I20" s="507" t="s">
        <v>637</v>
      </c>
      <c r="K20" s="472" t="s">
        <v>617</v>
      </c>
      <c r="L20" s="420">
        <f>SUM(F9:F11)</f>
        <v>6691</v>
      </c>
    </row>
    <row r="21" spans="1:14">
      <c r="A21" s="501" t="s">
        <v>104</v>
      </c>
      <c r="B21" s="502" t="e">
        <f>SUMIF('Summarized Plan'!#REF!,'Final Loadout'!A21,'Summarized Plan'!#REF!)+SUMIF('Summarized Plan'!#REF!,'Final Loadout'!A21,'Summarized Plan'!#REF!)</f>
        <v>#REF!</v>
      </c>
      <c r="C21" s="502" t="e">
        <f>SUMIF('Summarized Plan'!#REF!,'Final Loadout'!A21,'Summarized Plan'!#REF!)-E21</f>
        <v>#REF!</v>
      </c>
      <c r="D21" s="502" t="e">
        <f>B21-C21</f>
        <v>#REF!</v>
      </c>
      <c r="E21" s="502" t="e">
        <f>SUMIF('Summarized Plan'!#REF!,'Final Loadout'!A21,'Summarized Plan'!#REF!)</f>
        <v>#REF!</v>
      </c>
      <c r="F21" s="502" t="e">
        <f>IF(E21=0,0,-(B21-SUMIF('Summarized Plan'!#REF!,'Final Loadout'!A21,'Summarized Plan'!#REF!)))</f>
        <v>#REF!</v>
      </c>
      <c r="G21" s="502" t="e">
        <f>E21-F21</f>
        <v>#REF!</v>
      </c>
      <c r="H21" s="426" t="e">
        <f t="shared" ref="H21:H28" si="6">SUM(C21+F21)</f>
        <v>#REF!</v>
      </c>
      <c r="I21" s="502" t="e">
        <f>SUMIF('Summarized Plan'!#REF!,$A21,'Summarized Plan'!#REF!)</f>
        <v>#REF!</v>
      </c>
      <c r="K21" s="472" t="s">
        <v>638</v>
      </c>
      <c r="L21" s="420">
        <f>L19-L20</f>
        <v>28309</v>
      </c>
    </row>
    <row r="22" spans="1:14">
      <c r="A22" s="399" t="s">
        <v>119</v>
      </c>
      <c r="B22" s="502" t="e">
        <f>SUMIF('Summarized Plan'!#REF!,'Final Loadout'!A22,'Summarized Plan'!#REF!)+SUMIF('Summarized Plan'!#REF!,'Final Loadout'!A22,'Summarized Plan'!#REF!)</f>
        <v>#REF!</v>
      </c>
      <c r="C22" s="502" t="e">
        <f>SUMIF('Summarized Plan'!#REF!,'Final Loadout'!A22,'Summarized Plan'!#REF!)-E22</f>
        <v>#REF!</v>
      </c>
      <c r="D22" s="499" t="e">
        <f t="shared" ref="D22:D28" si="7">B22-C22</f>
        <v>#REF!</v>
      </c>
      <c r="E22" s="502" t="e">
        <f>SUMIF('Summarized Plan'!#REF!,'Final Loadout'!A22,'Summarized Plan'!#REF!)</f>
        <v>#REF!</v>
      </c>
      <c r="F22" s="502" t="e">
        <f>IF(E22=0,0,-(B22-SUMIF('Summarized Plan'!#REF!,'Final Loadout'!A22,'Summarized Plan'!#REF!)))</f>
        <v>#REF!</v>
      </c>
      <c r="G22" s="499" t="e">
        <f t="shared" ref="G22:G28" si="8">E22-F22</f>
        <v>#REF!</v>
      </c>
      <c r="H22" s="426" t="e">
        <f t="shared" si="6"/>
        <v>#REF!</v>
      </c>
      <c r="I22" s="499" t="e">
        <f>SUMIF('Summarized Plan'!#REF!,$A22,'Summarized Plan'!#REF!)</f>
        <v>#REF!</v>
      </c>
      <c r="K22" s="221"/>
      <c r="L22" s="43"/>
    </row>
    <row r="23" spans="1:14">
      <c r="A23" s="399" t="s">
        <v>105</v>
      </c>
      <c r="B23" s="502" t="e">
        <f>SUMIF('Summarized Plan'!#REF!,'Final Loadout'!A23,'Summarized Plan'!#REF!)+SUMIF('Summarized Plan'!#REF!,'Final Loadout'!A23,'Summarized Plan'!#REF!)</f>
        <v>#REF!</v>
      </c>
      <c r="C23" s="502" t="e">
        <f>SUMIF('Summarized Plan'!#REF!,'Final Loadout'!A23,'Summarized Plan'!#REF!)-E23</f>
        <v>#REF!</v>
      </c>
      <c r="D23" s="499" t="e">
        <f t="shared" si="7"/>
        <v>#REF!</v>
      </c>
      <c r="E23" s="502" t="e">
        <f>SUMIF('Summarized Plan'!#REF!,'Final Loadout'!A23,'Summarized Plan'!#REF!)</f>
        <v>#REF!</v>
      </c>
      <c r="F23" s="502" t="e">
        <f>IF(E23=0,0,-(B23-SUMIF('Summarized Plan'!#REF!,'Final Loadout'!A23,'Summarized Plan'!#REF!)))</f>
        <v>#REF!</v>
      </c>
      <c r="G23" s="499" t="e">
        <f t="shared" si="8"/>
        <v>#REF!</v>
      </c>
      <c r="H23" s="426" t="e">
        <f t="shared" si="6"/>
        <v>#REF!</v>
      </c>
      <c r="I23" s="499" t="e">
        <f>SUMIF('Summarized Plan'!#REF!,$A23,'Summarized Plan'!#REF!)</f>
        <v>#REF!</v>
      </c>
      <c r="K23" s="472" t="s">
        <v>639</v>
      </c>
      <c r="L23" s="420">
        <f>SUM('For RSM'!C6:C8)</f>
        <v>1387</v>
      </c>
      <c r="M23" s="473">
        <f>L23/L19</f>
        <v>3.962857142857143E-2</v>
      </c>
      <c r="N23" s="478">
        <f>SUM(H9:H11)+L23+H13</f>
        <v>6642</v>
      </c>
    </row>
    <row r="24" spans="1:14">
      <c r="A24" s="399" t="s">
        <v>107</v>
      </c>
      <c r="B24" s="502" t="e">
        <f>SUMIF('Summarized Plan'!#REF!,'Final Loadout'!A24,'Summarized Plan'!#REF!)+SUMIF('Summarized Plan'!#REF!,'Final Loadout'!A24,'Summarized Plan'!#REF!)</f>
        <v>#REF!</v>
      </c>
      <c r="C24" s="502" t="e">
        <f>SUMIF('Summarized Plan'!#REF!,'Final Loadout'!A24,'Summarized Plan'!#REF!)-E24</f>
        <v>#REF!</v>
      </c>
      <c r="D24" s="499" t="e">
        <f t="shared" si="7"/>
        <v>#REF!</v>
      </c>
      <c r="E24" s="502" t="e">
        <f>SUMIF('Summarized Plan'!#REF!,'Final Loadout'!A24,'Summarized Plan'!#REF!)</f>
        <v>#REF!</v>
      </c>
      <c r="F24" s="502" t="e">
        <f>IF(E24=0,0,-(B24-SUMIF('Summarized Plan'!#REF!,'Final Loadout'!A24,'Summarized Plan'!#REF!)))</f>
        <v>#REF!</v>
      </c>
      <c r="G24" s="499" t="e">
        <f t="shared" si="8"/>
        <v>#REF!</v>
      </c>
      <c r="H24" s="426" t="e">
        <f t="shared" si="6"/>
        <v>#REF!</v>
      </c>
      <c r="I24" s="499" t="e">
        <f>SUMIF('Summarized Plan'!#REF!,$A24,'Summarized Plan'!#REF!)</f>
        <v>#REF!</v>
      </c>
      <c r="K24" s="472" t="s">
        <v>640</v>
      </c>
      <c r="L24" s="420">
        <f>L19-L23</f>
        <v>33613</v>
      </c>
    </row>
    <row r="25" spans="1:14">
      <c r="A25" s="399" t="s">
        <v>641</v>
      </c>
      <c r="B25" s="502" t="e">
        <f>SUMIF('Summarized Plan'!#REF!,'Final Loadout'!A25,'Summarized Plan'!#REF!)+SUMIF('Summarized Plan'!#REF!,'Final Loadout'!A25,'Summarized Plan'!#REF!)</f>
        <v>#REF!</v>
      </c>
      <c r="C25" s="502" t="e">
        <f>SUMIF('Summarized Plan'!#REF!,'Final Loadout'!A25,'Summarized Plan'!#REF!)-E25</f>
        <v>#REF!</v>
      </c>
      <c r="D25" s="499" t="e">
        <f t="shared" si="7"/>
        <v>#REF!</v>
      </c>
      <c r="E25" s="502" t="e">
        <f>SUMIF('Summarized Plan'!#REF!,'Final Loadout'!A25,'Summarized Plan'!#REF!)</f>
        <v>#REF!</v>
      </c>
      <c r="F25" s="502" t="e">
        <f>IF(E25=0,0,-(B25-SUMIF('Summarized Plan'!#REF!,'Final Loadout'!A25,'Summarized Plan'!#REF!)))</f>
        <v>#REF!</v>
      </c>
      <c r="G25" s="499" t="e">
        <f t="shared" si="8"/>
        <v>#REF!</v>
      </c>
      <c r="H25" s="426" t="e">
        <f t="shared" si="6"/>
        <v>#REF!</v>
      </c>
      <c r="I25" s="499" t="e">
        <f>SUMIF('Summarized Plan'!#REF!,$A25,'Summarized Plan'!#REF!)</f>
        <v>#REF!</v>
      </c>
    </row>
    <row r="26" spans="1:14">
      <c r="A26" s="399" t="s">
        <v>642</v>
      </c>
      <c r="B26" s="502" t="e">
        <f>SUMIF('Summarized Plan'!#REF!,'Final Loadout'!A26,'Summarized Plan'!#REF!)+SUMIF('Summarized Plan'!#REF!,'Final Loadout'!A26,'Summarized Plan'!#REF!)</f>
        <v>#REF!</v>
      </c>
      <c r="C26" s="502" t="e">
        <f>SUMIF('Summarized Plan'!#REF!,'Final Loadout'!A26,'Summarized Plan'!#REF!)-E26</f>
        <v>#REF!</v>
      </c>
      <c r="D26" s="499" t="e">
        <f t="shared" si="7"/>
        <v>#REF!</v>
      </c>
      <c r="E26" s="502" t="e">
        <f>SUMIF('Summarized Plan'!#REF!,'Final Loadout'!A26,'Summarized Plan'!#REF!)</f>
        <v>#REF!</v>
      </c>
      <c r="F26" s="502" t="e">
        <f>IF(E26=0,0,-(B26-SUMIF('Summarized Plan'!#REF!,'Final Loadout'!A26,'Summarized Plan'!#REF!)))</f>
        <v>#REF!</v>
      </c>
      <c r="G26" s="499" t="e">
        <f t="shared" si="8"/>
        <v>#REF!</v>
      </c>
      <c r="H26" s="426" t="e">
        <f t="shared" si="6"/>
        <v>#REF!</v>
      </c>
      <c r="I26" s="499" t="e">
        <f>SUMIF('Summarized Plan'!#REF!,$A26,'Summarized Plan'!#REF!)</f>
        <v>#REF!</v>
      </c>
      <c r="K26" s="472" t="s">
        <v>643</v>
      </c>
      <c r="L26" s="420">
        <f>Data!M31+Data!M52+Data!M73</f>
        <v>0</v>
      </c>
      <c r="M26" s="473">
        <f>L26/L21</f>
        <v>0</v>
      </c>
    </row>
    <row r="27" spans="1:14">
      <c r="A27" s="399" t="s">
        <v>644</v>
      </c>
      <c r="B27" s="502" t="e">
        <f>SUMIF('Summarized Plan'!#REF!,'Final Loadout'!A27,'Summarized Plan'!#REF!)+SUMIF('Summarized Plan'!#REF!,'Final Loadout'!A27,'Summarized Plan'!#REF!)</f>
        <v>#REF!</v>
      </c>
      <c r="C27" s="502" t="e">
        <f>SUMIF('Summarized Plan'!#REF!,'Final Loadout'!A27,'Summarized Plan'!#REF!)-E27</f>
        <v>#REF!</v>
      </c>
      <c r="D27" s="499" t="e">
        <f t="shared" si="7"/>
        <v>#REF!</v>
      </c>
      <c r="E27" s="502" t="e">
        <f>SUMIF('Summarized Plan'!#REF!,'Final Loadout'!A27,'Summarized Plan'!#REF!)</f>
        <v>#REF!</v>
      </c>
      <c r="F27" s="502" t="e">
        <f>IF(E27=0,0,-(B27-SUMIF('Summarized Plan'!#REF!,'Final Loadout'!A27,'Summarized Plan'!#REF!)))</f>
        <v>#REF!</v>
      </c>
      <c r="G27" s="499" t="e">
        <f t="shared" si="8"/>
        <v>#REF!</v>
      </c>
      <c r="H27" s="426" t="e">
        <f t="shared" si="6"/>
        <v>#REF!</v>
      </c>
      <c r="I27" s="499" t="e">
        <f>SUMIF('Summarized Plan'!#REF!,$A27,'Summarized Plan'!#REF!)</f>
        <v>#REF!</v>
      </c>
      <c r="K27" s="221"/>
      <c r="L27" s="228"/>
      <c r="M27" s="473"/>
    </row>
    <row r="28" spans="1:14">
      <c r="A28" s="504"/>
      <c r="B28" s="502" t="e">
        <f>SUMIF('Summarized Plan'!#REF!,'Final Loadout'!A28,'Summarized Plan'!#REF!)+SUMIF('Summarized Plan'!#REF!,'Final Loadout'!A28,'Summarized Plan'!#REF!)</f>
        <v>#REF!</v>
      </c>
      <c r="C28" s="502" t="e">
        <f>SUMIF('Summarized Plan'!#REF!,'Final Loadout'!A28,'Summarized Plan'!#REF!)-E28</f>
        <v>#REF!</v>
      </c>
      <c r="D28" s="499" t="e">
        <f t="shared" si="7"/>
        <v>#REF!</v>
      </c>
      <c r="E28" s="502" t="e">
        <f>SUMIF('Summarized Plan'!#REF!,'Final Loadout'!A28,'Summarized Plan'!#REF!)</f>
        <v>#REF!</v>
      </c>
      <c r="F28" s="502" t="e">
        <f>IF(E28=0,0,-(B28-SUMIF('Summarized Plan'!#REF!,'Final Loadout'!A28,'Summarized Plan'!#REF!)))</f>
        <v>#REF!</v>
      </c>
      <c r="G28" s="499" t="e">
        <f t="shared" si="8"/>
        <v>#REF!</v>
      </c>
      <c r="H28" s="426" t="e">
        <f t="shared" si="6"/>
        <v>#REF!</v>
      </c>
      <c r="I28" s="499" t="e">
        <f>SUMIF('Summarized Plan'!#REF!,$A28,'Summarized Plan'!#REF!)</f>
        <v>#REF!</v>
      </c>
      <c r="K28" s="472" t="s">
        <v>645</v>
      </c>
      <c r="L28" s="420">
        <f>M15-L26</f>
        <v>0</v>
      </c>
      <c r="M28" s="473"/>
    </row>
    <row r="29" spans="1:14">
      <c r="A29" s="505"/>
      <c r="B29" s="505" t="e">
        <f t="shared" ref="B29:I29" si="9">SUM(B21:B28)</f>
        <v>#REF!</v>
      </c>
      <c r="C29" s="505" t="e">
        <f t="shared" si="9"/>
        <v>#REF!</v>
      </c>
      <c r="D29" s="505" t="e">
        <f t="shared" si="9"/>
        <v>#REF!</v>
      </c>
      <c r="E29" s="505" t="e">
        <f t="shared" si="9"/>
        <v>#REF!</v>
      </c>
      <c r="F29" s="505" t="e">
        <f t="shared" si="9"/>
        <v>#REF!</v>
      </c>
      <c r="G29" s="505" t="e">
        <f t="shared" si="9"/>
        <v>#REF!</v>
      </c>
      <c r="H29" s="505" t="e">
        <f t="shared" si="9"/>
        <v>#REF!</v>
      </c>
      <c r="I29" s="505" t="e">
        <f t="shared" si="9"/>
        <v>#REF!</v>
      </c>
      <c r="K29" s="221"/>
      <c r="L29" s="228"/>
      <c r="M29" s="473"/>
    </row>
    <row r="30" spans="1:14">
      <c r="K30" s="472" t="s">
        <v>255</v>
      </c>
      <c r="L30" s="420">
        <f>SUM('For RSM'!B6:B8)-L20</f>
        <v>-4520</v>
      </c>
      <c r="M30" s="473"/>
    </row>
    <row r="31" spans="1:14">
      <c r="A31" s="261" t="s">
        <v>646</v>
      </c>
      <c r="H31" s="231"/>
      <c r="I31" s="231"/>
    </row>
    <row r="32" spans="1:14">
      <c r="A32" s="261"/>
      <c r="H32" s="231"/>
      <c r="I32" s="231"/>
    </row>
    <row r="33" spans="1:16">
      <c r="A33" s="496" t="s">
        <v>647</v>
      </c>
      <c r="B33" s="509" t="s">
        <v>648</v>
      </c>
      <c r="C33" s="496" t="s">
        <v>649</v>
      </c>
      <c r="D33" s="496" t="s">
        <v>650</v>
      </c>
      <c r="E33" s="508"/>
      <c r="F33" s="496"/>
      <c r="G33" s="496"/>
      <c r="H33" s="874" t="s">
        <v>651</v>
      </c>
      <c r="I33" s="874"/>
    </row>
    <row r="34" spans="1:16">
      <c r="G34" s="510" t="str">
        <f t="shared" ref="G34:G65" si="10">IF(C34="","",C34)</f>
        <v/>
      </c>
      <c r="H34" s="494" t="str">
        <f>IF(B34="","",(VLOOKUP(B34,REFERENCE!A$2:D$243,4,FALSE)))</f>
        <v/>
      </c>
      <c r="I34" s="494"/>
      <c r="P34" s="498"/>
    </row>
    <row r="35" spans="1:16">
      <c r="G35" s="510" t="str">
        <f t="shared" si="10"/>
        <v/>
      </c>
      <c r="H35" s="494" t="str">
        <f>IF(B35="","",(VLOOKUP(B35,REFERENCE!A$2:D$243,4,FALSE)))</f>
        <v/>
      </c>
      <c r="I35" s="495"/>
      <c r="P35" s="43"/>
    </row>
    <row r="36" spans="1:16">
      <c r="G36" s="510" t="str">
        <f t="shared" si="10"/>
        <v/>
      </c>
      <c r="H36" s="494" t="str">
        <f>IF(B36="","",(VLOOKUP(B36,REFERENCE!A$2:D$243,4,FALSE)))</f>
        <v/>
      </c>
      <c r="I36" s="495"/>
      <c r="P36" s="43"/>
    </row>
    <row r="37" spans="1:16">
      <c r="G37" s="510" t="str">
        <f t="shared" si="10"/>
        <v/>
      </c>
      <c r="H37" s="494" t="str">
        <f>IF(B37="","",(VLOOKUP(B37,REFERENCE!A$2:D$243,4,FALSE)))</f>
        <v/>
      </c>
      <c r="I37" s="495"/>
      <c r="P37" s="43"/>
    </row>
    <row r="38" spans="1:16">
      <c r="G38" s="510" t="str">
        <f t="shared" si="10"/>
        <v/>
      </c>
      <c r="H38" s="494" t="str">
        <f>IF(B38="","",(VLOOKUP(B38,REFERENCE!A$2:D$243,4,FALSE)))</f>
        <v/>
      </c>
      <c r="I38" s="495"/>
      <c r="P38" s="43"/>
    </row>
    <row r="39" spans="1:16">
      <c r="G39" s="510" t="str">
        <f t="shared" si="10"/>
        <v/>
      </c>
      <c r="H39" s="494" t="str">
        <f>IF(B39="","",(VLOOKUP(B39,REFERENCE!A$2:D$243,4,FALSE)))</f>
        <v/>
      </c>
      <c r="I39" s="495"/>
      <c r="P39" s="43"/>
    </row>
    <row r="40" spans="1:16">
      <c r="G40" s="510" t="str">
        <f t="shared" si="10"/>
        <v/>
      </c>
      <c r="H40" s="494" t="str">
        <f>IF(B40="","",(VLOOKUP(B40,REFERENCE!A$2:D$243,4,FALSE)))</f>
        <v/>
      </c>
      <c r="I40" s="495"/>
      <c r="P40" s="43"/>
    </row>
    <row r="41" spans="1:16">
      <c r="G41" s="510" t="str">
        <f t="shared" si="10"/>
        <v/>
      </c>
      <c r="H41" s="494" t="str">
        <f>IF(B41="","",(VLOOKUP(B41,REFERENCE!A$2:D$243,4,FALSE)))</f>
        <v/>
      </c>
      <c r="I41" s="495"/>
      <c r="P41" s="43"/>
    </row>
    <row r="42" spans="1:16">
      <c r="G42" s="510" t="str">
        <f t="shared" si="10"/>
        <v/>
      </c>
      <c r="H42" s="494" t="str">
        <f>IF(B42="","",(VLOOKUP(B42,REFERENCE!A$2:D$243,4,FALSE)))</f>
        <v/>
      </c>
      <c r="I42" s="495"/>
    </row>
    <row r="43" spans="1:16">
      <c r="G43" s="510" t="str">
        <f t="shared" si="10"/>
        <v/>
      </c>
      <c r="H43" s="494" t="str">
        <f>IF(B43="","",(VLOOKUP(B43,REFERENCE!A$2:D$243,4,FALSE)))</f>
        <v/>
      </c>
      <c r="I43" s="495"/>
    </row>
    <row r="44" spans="1:16">
      <c r="G44" s="510" t="str">
        <f t="shared" si="10"/>
        <v/>
      </c>
      <c r="H44" s="494" t="str">
        <f>IF(B44="","",(VLOOKUP(B44,REFERENCE!A$2:D$243,4,FALSE)))</f>
        <v/>
      </c>
      <c r="I44" s="495"/>
    </row>
    <row r="45" spans="1:16">
      <c r="G45" s="510" t="str">
        <f t="shared" si="10"/>
        <v/>
      </c>
      <c r="H45" s="494" t="str">
        <f>IF(B45="","",(VLOOKUP(B45,REFERENCE!A$2:D$243,4,FALSE)))</f>
        <v/>
      </c>
      <c r="I45" s="495"/>
    </row>
    <row r="46" spans="1:16">
      <c r="G46" s="510" t="str">
        <f t="shared" si="10"/>
        <v/>
      </c>
      <c r="H46" s="494" t="str">
        <f>IF(B46="","",(VLOOKUP(B46,REFERENCE!A$2:D$243,4,FALSE)))</f>
        <v/>
      </c>
      <c r="I46" s="495"/>
    </row>
    <row r="47" spans="1:16">
      <c r="G47" s="510" t="str">
        <f t="shared" si="10"/>
        <v/>
      </c>
      <c r="H47" s="494" t="str">
        <f>IF(B47="","",(VLOOKUP(B47,REFERENCE!A$2:D$243,4,FALSE)))</f>
        <v/>
      </c>
      <c r="I47" s="495"/>
    </row>
    <row r="48" spans="1:16">
      <c r="G48" s="510" t="str">
        <f t="shared" si="10"/>
        <v/>
      </c>
      <c r="H48" s="494" t="str">
        <f>IF(B48="","",(VLOOKUP(B48,REFERENCE!A$2:D$243,4,FALSE)))</f>
        <v/>
      </c>
      <c r="I48" s="495"/>
    </row>
    <row r="49" spans="7:9">
      <c r="G49" s="510" t="str">
        <f t="shared" si="10"/>
        <v/>
      </c>
      <c r="H49" s="494" t="str">
        <f>IF(B49="","",(VLOOKUP(B49,REFERENCE!A$2:D$243,4,FALSE)))</f>
        <v/>
      </c>
      <c r="I49" s="495"/>
    </row>
    <row r="50" spans="7:9">
      <c r="G50" s="510" t="str">
        <f t="shared" si="10"/>
        <v/>
      </c>
      <c r="H50" s="494" t="str">
        <f>IF(B50="","",(VLOOKUP(B50,REFERENCE!A$2:D$243,4,FALSE)))</f>
        <v/>
      </c>
      <c r="I50" s="495"/>
    </row>
    <row r="51" spans="7:9">
      <c r="G51" s="510" t="str">
        <f t="shared" si="10"/>
        <v/>
      </c>
      <c r="H51" s="494" t="str">
        <f>IF(B51="","",(VLOOKUP(B51,REFERENCE!A$2:D$243,4,FALSE)))</f>
        <v/>
      </c>
      <c r="I51" s="495"/>
    </row>
    <row r="52" spans="7:9">
      <c r="G52" s="510" t="str">
        <f t="shared" si="10"/>
        <v/>
      </c>
      <c r="H52" s="494" t="str">
        <f>IF(B52="","",(VLOOKUP(B52,REFERENCE!A$2:D$243,4,FALSE)))</f>
        <v/>
      </c>
      <c r="I52" s="495"/>
    </row>
    <row r="53" spans="7:9">
      <c r="G53" s="510" t="str">
        <f t="shared" si="10"/>
        <v/>
      </c>
      <c r="H53" s="494" t="str">
        <f>IF(B53="","",(VLOOKUP(B53,REFERENCE!A$2:D$243,4,FALSE)))</f>
        <v/>
      </c>
      <c r="I53" s="495"/>
    </row>
    <row r="54" spans="7:9">
      <c r="G54" s="510" t="str">
        <f t="shared" si="10"/>
        <v/>
      </c>
      <c r="H54" s="494" t="str">
        <f>IF(B54="","",(VLOOKUP(B54,REFERENCE!A$2:D$243,4,FALSE)))</f>
        <v/>
      </c>
      <c r="I54" s="495"/>
    </row>
    <row r="55" spans="7:9">
      <c r="G55" s="510" t="str">
        <f t="shared" si="10"/>
        <v/>
      </c>
      <c r="H55" s="494" t="str">
        <f>IF(B55="","",(VLOOKUP(B55,REFERENCE!A$2:D$243,4,FALSE)))</f>
        <v/>
      </c>
      <c r="I55" s="495"/>
    </row>
    <row r="56" spans="7:9">
      <c r="G56" s="510" t="str">
        <f t="shared" si="10"/>
        <v/>
      </c>
      <c r="H56" s="494" t="str">
        <f>IF(B56="","",(VLOOKUP(B56,REFERENCE!A$2:D$243,4,FALSE)))</f>
        <v/>
      </c>
      <c r="I56" s="495"/>
    </row>
    <row r="57" spans="7:9">
      <c r="G57" s="510" t="str">
        <f t="shared" si="10"/>
        <v/>
      </c>
      <c r="H57" s="494" t="str">
        <f>IF(B57="","",(VLOOKUP(B57,REFERENCE!A$2:D$243,4,FALSE)))</f>
        <v/>
      </c>
      <c r="I57" s="495"/>
    </row>
    <row r="58" spans="7:9">
      <c r="G58" s="510" t="str">
        <f t="shared" si="10"/>
        <v/>
      </c>
      <c r="H58" s="494" t="str">
        <f>IF(B58="","",(VLOOKUP(B58,REFERENCE!A$2:D$243,4,FALSE)))</f>
        <v/>
      </c>
      <c r="I58" s="495"/>
    </row>
    <row r="59" spans="7:9">
      <c r="G59" s="510" t="str">
        <f t="shared" si="10"/>
        <v/>
      </c>
      <c r="H59" s="494" t="str">
        <f>IF(B59="","",(VLOOKUP(B59,REFERENCE!A$2:D$243,4,FALSE)))</f>
        <v/>
      </c>
      <c r="I59" s="495"/>
    </row>
    <row r="60" spans="7:9">
      <c r="G60" s="510" t="str">
        <f t="shared" si="10"/>
        <v/>
      </c>
      <c r="H60" s="494" t="str">
        <f>IF(B60="","",(VLOOKUP(B60,REFERENCE!A$2:D$243,4,FALSE)))</f>
        <v/>
      </c>
      <c r="I60" s="495"/>
    </row>
    <row r="61" spans="7:9">
      <c r="G61" s="510" t="str">
        <f t="shared" si="10"/>
        <v/>
      </c>
      <c r="H61" s="494" t="str">
        <f>IF(B61="","",(VLOOKUP(B61,REFERENCE!A$2:D$243,4,FALSE)))</f>
        <v/>
      </c>
      <c r="I61" s="495"/>
    </row>
    <row r="62" spans="7:9">
      <c r="G62" s="510" t="str">
        <f t="shared" si="10"/>
        <v/>
      </c>
      <c r="H62" s="494" t="str">
        <f>IF(B62="","",(VLOOKUP(B62,REFERENCE!A$2:D$243,4,FALSE)))</f>
        <v/>
      </c>
      <c r="I62" s="495"/>
    </row>
    <row r="63" spans="7:9">
      <c r="G63" s="510" t="str">
        <f t="shared" si="10"/>
        <v/>
      </c>
      <c r="H63" s="494" t="str">
        <f>IF(B63="","",(VLOOKUP(B63,REFERENCE!A$2:D$243,4,FALSE)))</f>
        <v/>
      </c>
      <c r="I63" s="495"/>
    </row>
    <row r="64" spans="7:9">
      <c r="G64" s="510" t="str">
        <f t="shared" si="10"/>
        <v/>
      </c>
      <c r="H64" s="494" t="str">
        <f>IF(B64="","",(VLOOKUP(B64,REFERENCE!A$2:D$243,4,FALSE)))</f>
        <v/>
      </c>
      <c r="I64" s="495"/>
    </row>
    <row r="65" spans="7:9">
      <c r="G65" s="510" t="str">
        <f t="shared" si="10"/>
        <v/>
      </c>
      <c r="H65" s="494" t="str">
        <f>IF(B65="","",(VLOOKUP(B65,REFERENCE!A$2:D$243,4,FALSE)))</f>
        <v/>
      </c>
      <c r="I65" s="495"/>
    </row>
    <row r="66" spans="7:9">
      <c r="G66" s="510" t="str">
        <f t="shared" ref="G66:G97" si="11">IF(C66="","",C66)</f>
        <v/>
      </c>
      <c r="H66" s="494" t="str">
        <f>IF(B66="","",(VLOOKUP(B66,REFERENCE!A$2:D$243,4,FALSE)))</f>
        <v/>
      </c>
      <c r="I66" s="495"/>
    </row>
    <row r="67" spans="7:9">
      <c r="G67" s="510" t="str">
        <f t="shared" si="11"/>
        <v/>
      </c>
      <c r="H67" s="494" t="str">
        <f>IF(B67="","",(VLOOKUP(B67,REFERENCE!A$2:D$243,4,FALSE)))</f>
        <v/>
      </c>
      <c r="I67" s="495"/>
    </row>
    <row r="68" spans="7:9">
      <c r="G68" s="510" t="str">
        <f t="shared" si="11"/>
        <v/>
      </c>
      <c r="H68" s="494" t="str">
        <f>IF(B68="","",(VLOOKUP(B68,REFERENCE!A$2:D$243,4,FALSE)))</f>
        <v/>
      </c>
      <c r="I68" s="495"/>
    </row>
    <row r="69" spans="7:9">
      <c r="G69" s="510" t="str">
        <f t="shared" si="11"/>
        <v/>
      </c>
      <c r="H69" s="494" t="str">
        <f>IF(B69="","",(VLOOKUP(B69,REFERENCE!A$2:D$243,4,FALSE)))</f>
        <v/>
      </c>
      <c r="I69" s="495"/>
    </row>
    <row r="70" spans="7:9">
      <c r="G70" s="510" t="str">
        <f t="shared" si="11"/>
        <v/>
      </c>
      <c r="H70" s="494" t="str">
        <f>IF(B70="","",(VLOOKUP(B70,REFERENCE!A$2:D$243,4,FALSE)))</f>
        <v/>
      </c>
      <c r="I70" s="495"/>
    </row>
    <row r="71" spans="7:9">
      <c r="G71" s="510" t="str">
        <f t="shared" si="11"/>
        <v/>
      </c>
      <c r="H71" s="494" t="str">
        <f>IF(B71="","",(VLOOKUP(B71,REFERENCE!A$2:D$243,4,FALSE)))</f>
        <v/>
      </c>
      <c r="I71" s="495"/>
    </row>
    <row r="72" spans="7:9">
      <c r="G72" s="510" t="str">
        <f t="shared" si="11"/>
        <v/>
      </c>
      <c r="H72" s="494" t="str">
        <f>IF(B72="","",(VLOOKUP(B72,REFERENCE!A$2:D$243,4,FALSE)))</f>
        <v/>
      </c>
      <c r="I72" s="495"/>
    </row>
    <row r="73" spans="7:9">
      <c r="G73" s="510" t="str">
        <f t="shared" si="11"/>
        <v/>
      </c>
      <c r="H73" s="494" t="str">
        <f>IF(B73="","",(VLOOKUP(B73,REFERENCE!A$2:D$243,4,FALSE)))</f>
        <v/>
      </c>
      <c r="I73" s="495"/>
    </row>
    <row r="74" spans="7:9">
      <c r="G74" s="510" t="str">
        <f t="shared" si="11"/>
        <v/>
      </c>
      <c r="H74" s="494" t="str">
        <f>IF(B74="","",(VLOOKUP(B74,REFERENCE!A$2:D$243,4,FALSE)))</f>
        <v/>
      </c>
      <c r="I74" s="495"/>
    </row>
    <row r="75" spans="7:9">
      <c r="G75" s="510" t="str">
        <f t="shared" si="11"/>
        <v/>
      </c>
      <c r="H75" s="494" t="str">
        <f>IF(B75="","",(VLOOKUP(B75,REFERENCE!A$2:D$243,4,FALSE)))</f>
        <v/>
      </c>
      <c r="I75" s="495"/>
    </row>
    <row r="76" spans="7:9">
      <c r="G76" s="510" t="str">
        <f t="shared" si="11"/>
        <v/>
      </c>
      <c r="H76" s="494" t="str">
        <f>IF(B76="","",(VLOOKUP(B76,REFERENCE!A$2:D$243,4,FALSE)))</f>
        <v/>
      </c>
      <c r="I76" s="495"/>
    </row>
    <row r="77" spans="7:9">
      <c r="G77" s="510" t="str">
        <f t="shared" si="11"/>
        <v/>
      </c>
      <c r="H77" s="494" t="str">
        <f>IF(B77="","",(VLOOKUP(B77,REFERENCE!A$2:D$243,4,FALSE)))</f>
        <v/>
      </c>
      <c r="I77" s="495"/>
    </row>
    <row r="78" spans="7:9">
      <c r="G78" s="510" t="str">
        <f t="shared" si="11"/>
        <v/>
      </c>
      <c r="H78" s="494" t="str">
        <f>IF(B78="","",(VLOOKUP(B78,REFERENCE!A$2:D$243,4,FALSE)))</f>
        <v/>
      </c>
      <c r="I78" s="495"/>
    </row>
    <row r="79" spans="7:9">
      <c r="G79" s="510" t="str">
        <f t="shared" si="11"/>
        <v/>
      </c>
      <c r="H79" s="494" t="str">
        <f>IF(B79="","",(VLOOKUP(B79,REFERENCE!A$2:D$243,4,FALSE)))</f>
        <v/>
      </c>
      <c r="I79" s="495"/>
    </row>
    <row r="80" spans="7:9">
      <c r="G80" s="510" t="str">
        <f t="shared" si="11"/>
        <v/>
      </c>
      <c r="H80" s="494" t="str">
        <f>IF(B80="","",(VLOOKUP(B80,REFERENCE!A$2:D$243,4,FALSE)))</f>
        <v/>
      </c>
      <c r="I80" s="495"/>
    </row>
    <row r="81" spans="7:9">
      <c r="G81" s="510" t="str">
        <f t="shared" si="11"/>
        <v/>
      </c>
      <c r="H81" s="494" t="str">
        <f>IF(B81="","",(VLOOKUP(B81,REFERENCE!A$2:D$243,4,FALSE)))</f>
        <v/>
      </c>
      <c r="I81" s="495"/>
    </row>
    <row r="82" spans="7:9">
      <c r="G82" s="510" t="str">
        <f t="shared" si="11"/>
        <v/>
      </c>
      <c r="H82" s="494" t="str">
        <f>IF(B82="","",(VLOOKUP(B82,REFERENCE!A$2:D$243,4,FALSE)))</f>
        <v/>
      </c>
      <c r="I82" s="495"/>
    </row>
    <row r="83" spans="7:9">
      <c r="G83" s="510" t="str">
        <f t="shared" si="11"/>
        <v/>
      </c>
      <c r="H83" s="494" t="str">
        <f>IF(B83="","",(VLOOKUP(B83,REFERENCE!A$2:D$243,4,FALSE)))</f>
        <v/>
      </c>
      <c r="I83" s="495"/>
    </row>
    <row r="84" spans="7:9">
      <c r="G84" s="510" t="str">
        <f t="shared" si="11"/>
        <v/>
      </c>
      <c r="H84" s="494" t="str">
        <f>IF(B84="","",(VLOOKUP(B84,REFERENCE!A$2:D$243,4,FALSE)))</f>
        <v/>
      </c>
      <c r="I84" s="495"/>
    </row>
    <row r="85" spans="7:9">
      <c r="G85" s="510" t="str">
        <f t="shared" si="11"/>
        <v/>
      </c>
      <c r="H85" s="494" t="str">
        <f>IF(B85="","",(VLOOKUP(B85,REFERENCE!A$2:D$243,4,FALSE)))</f>
        <v/>
      </c>
      <c r="I85" s="495"/>
    </row>
    <row r="86" spans="7:9">
      <c r="G86" s="510" t="str">
        <f t="shared" si="11"/>
        <v/>
      </c>
      <c r="H86" s="494" t="str">
        <f>IF(B86="","",(VLOOKUP(B86,REFERENCE!A$2:D$243,4,FALSE)))</f>
        <v/>
      </c>
      <c r="I86" s="495"/>
    </row>
    <row r="87" spans="7:9">
      <c r="G87" s="510" t="str">
        <f t="shared" si="11"/>
        <v/>
      </c>
      <c r="H87" s="494" t="str">
        <f>IF(B87="","",(VLOOKUP(B87,REFERENCE!A$2:D$243,4,FALSE)))</f>
        <v/>
      </c>
      <c r="I87" s="495"/>
    </row>
    <row r="88" spans="7:9">
      <c r="G88" s="510" t="str">
        <f t="shared" si="11"/>
        <v/>
      </c>
      <c r="H88" s="494" t="str">
        <f>IF(B88="","",(VLOOKUP(B88,REFERENCE!A$2:D$243,4,FALSE)))</f>
        <v/>
      </c>
      <c r="I88" s="495"/>
    </row>
    <row r="89" spans="7:9">
      <c r="G89" s="510" t="str">
        <f t="shared" si="11"/>
        <v/>
      </c>
      <c r="H89" s="494" t="str">
        <f>IF(B89="","",(VLOOKUP(B89,REFERENCE!A$2:D$243,4,FALSE)))</f>
        <v/>
      </c>
      <c r="I89" s="495"/>
    </row>
    <row r="90" spans="7:9">
      <c r="G90" s="510" t="str">
        <f t="shared" si="11"/>
        <v/>
      </c>
      <c r="H90" s="494" t="str">
        <f>IF(B90="","",(VLOOKUP(B90,REFERENCE!A$2:D$243,4,FALSE)))</f>
        <v/>
      </c>
      <c r="I90" s="495"/>
    </row>
    <row r="91" spans="7:9">
      <c r="G91" s="510" t="str">
        <f t="shared" si="11"/>
        <v/>
      </c>
      <c r="H91" s="494" t="str">
        <f>IF(B91="","",(VLOOKUP(B91,REFERENCE!A$2:D$243,4,FALSE)))</f>
        <v/>
      </c>
      <c r="I91" s="495"/>
    </row>
    <row r="92" spans="7:9">
      <c r="G92" s="510" t="str">
        <f t="shared" si="11"/>
        <v/>
      </c>
      <c r="H92" s="494" t="str">
        <f>IF(B92="","",(VLOOKUP(B92,REFERENCE!A$2:D$243,4,FALSE)))</f>
        <v/>
      </c>
      <c r="I92" s="495"/>
    </row>
    <row r="93" spans="7:9">
      <c r="G93" s="510" t="str">
        <f t="shared" si="11"/>
        <v/>
      </c>
      <c r="H93" s="494" t="str">
        <f>IF(B93="","",(VLOOKUP(B93,REFERENCE!A$2:D$243,4,FALSE)))</f>
        <v/>
      </c>
      <c r="I93" s="495"/>
    </row>
    <row r="94" spans="7:9">
      <c r="G94" s="510" t="str">
        <f t="shared" si="11"/>
        <v/>
      </c>
      <c r="H94" s="494" t="str">
        <f>IF(B94="","",(VLOOKUP(B94,REFERENCE!A$2:D$243,4,FALSE)))</f>
        <v/>
      </c>
      <c r="I94" s="495"/>
    </row>
    <row r="95" spans="7:9">
      <c r="G95" s="510" t="str">
        <f t="shared" si="11"/>
        <v/>
      </c>
      <c r="H95" s="494" t="str">
        <f>IF(B95="","",(VLOOKUP(B95,REFERENCE!A$2:D$243,4,FALSE)))</f>
        <v/>
      </c>
      <c r="I95" s="495"/>
    </row>
    <row r="96" spans="7:9">
      <c r="G96" s="510" t="str">
        <f t="shared" si="11"/>
        <v/>
      </c>
      <c r="H96" s="494" t="str">
        <f>IF(B96="","",(VLOOKUP(B96,REFERENCE!A$2:D$243,4,FALSE)))</f>
        <v/>
      </c>
      <c r="I96" s="495"/>
    </row>
    <row r="97" spans="7:9">
      <c r="G97" s="510" t="str">
        <f t="shared" si="11"/>
        <v/>
      </c>
      <c r="H97" s="494" t="str">
        <f>IF(B97="","",(VLOOKUP(B97,REFERENCE!A$2:D$243,4,FALSE)))</f>
        <v/>
      </c>
      <c r="I97" s="495"/>
    </row>
    <row r="98" spans="7:9">
      <c r="G98" s="510" t="str">
        <f t="shared" ref="G98:G129" si="12">IF(C98="","",C98)</f>
        <v/>
      </c>
      <c r="H98" s="494" t="str">
        <f>IF(B98="","",(VLOOKUP(B98,REFERENCE!A$2:D$243,4,FALSE)))</f>
        <v/>
      </c>
      <c r="I98" s="495"/>
    </row>
    <row r="99" spans="7:9">
      <c r="G99" s="510" t="str">
        <f t="shared" si="12"/>
        <v/>
      </c>
      <c r="H99" s="494" t="str">
        <f>IF(B99="","",(VLOOKUP(B99,REFERENCE!A$2:D$243,4,FALSE)))</f>
        <v/>
      </c>
      <c r="I99" s="495"/>
    </row>
    <row r="100" spans="7:9">
      <c r="G100" s="510" t="str">
        <f t="shared" si="12"/>
        <v/>
      </c>
      <c r="H100" s="494" t="str">
        <f>IF(B100="","",(VLOOKUP(B100,REFERENCE!A$2:D$243,4,FALSE)))</f>
        <v/>
      </c>
      <c r="I100" s="495"/>
    </row>
    <row r="101" spans="7:9">
      <c r="G101" s="510" t="str">
        <f t="shared" si="12"/>
        <v/>
      </c>
      <c r="H101" s="494" t="str">
        <f>IF(B101="","",(VLOOKUP(B101,REFERENCE!A$2:D$243,4,FALSE)))</f>
        <v/>
      </c>
      <c r="I101" s="495"/>
    </row>
    <row r="102" spans="7:9">
      <c r="G102" s="510" t="str">
        <f t="shared" si="12"/>
        <v/>
      </c>
      <c r="H102" s="494" t="str">
        <f>IF(B102="","",(VLOOKUP(B102,REFERENCE!A$2:D$243,4,FALSE)))</f>
        <v/>
      </c>
      <c r="I102" s="495"/>
    </row>
    <row r="103" spans="7:9">
      <c r="G103" s="510" t="str">
        <f t="shared" si="12"/>
        <v/>
      </c>
      <c r="H103" s="494" t="str">
        <f>IF(B103="","",(VLOOKUP(B103,REFERENCE!A$2:D$243,4,FALSE)))</f>
        <v/>
      </c>
      <c r="I103" s="495"/>
    </row>
    <row r="104" spans="7:9">
      <c r="G104" s="510" t="str">
        <f t="shared" si="12"/>
        <v/>
      </c>
      <c r="H104" s="494" t="str">
        <f>IF(B104="","",(VLOOKUP(B104,REFERENCE!A$2:D$243,4,FALSE)))</f>
        <v/>
      </c>
      <c r="I104" s="495"/>
    </row>
    <row r="105" spans="7:9">
      <c r="G105" s="510" t="str">
        <f t="shared" si="12"/>
        <v/>
      </c>
      <c r="H105" s="494" t="str">
        <f>IF(B105="","",(VLOOKUP(B105,REFERENCE!A$2:D$243,4,FALSE)))</f>
        <v/>
      </c>
      <c r="I105" s="495"/>
    </row>
    <row r="106" spans="7:9">
      <c r="G106" s="510" t="str">
        <f t="shared" si="12"/>
        <v/>
      </c>
      <c r="H106" s="494" t="str">
        <f>IF(B106="","",(VLOOKUP(B106,REFERENCE!A$2:D$243,4,FALSE)))</f>
        <v/>
      </c>
      <c r="I106" s="495"/>
    </row>
    <row r="107" spans="7:9">
      <c r="G107" s="510" t="str">
        <f t="shared" si="12"/>
        <v/>
      </c>
      <c r="H107" s="494" t="str">
        <f>IF(B107="","",(VLOOKUP(B107,REFERENCE!A$2:D$243,4,FALSE)))</f>
        <v/>
      </c>
      <c r="I107" s="495"/>
    </row>
    <row r="108" spans="7:9">
      <c r="G108" s="510" t="str">
        <f t="shared" si="12"/>
        <v/>
      </c>
      <c r="H108" s="494" t="str">
        <f>IF(B108="","",(VLOOKUP(B108,REFERENCE!A$2:D$243,4,FALSE)))</f>
        <v/>
      </c>
      <c r="I108" s="495"/>
    </row>
    <row r="109" spans="7:9">
      <c r="G109" s="510" t="str">
        <f t="shared" si="12"/>
        <v/>
      </c>
      <c r="H109" s="494" t="str">
        <f>IF(B109="","",(VLOOKUP(B109,REFERENCE!A$2:D$243,4,FALSE)))</f>
        <v/>
      </c>
      <c r="I109" s="495"/>
    </row>
    <row r="110" spans="7:9">
      <c r="G110" s="510" t="str">
        <f t="shared" si="12"/>
        <v/>
      </c>
      <c r="H110" s="494" t="str">
        <f>IF(B110="","",(VLOOKUP(B110,REFERENCE!A$2:D$243,4,FALSE)))</f>
        <v/>
      </c>
      <c r="I110" s="495"/>
    </row>
    <row r="111" spans="7:9">
      <c r="G111" s="510" t="str">
        <f t="shared" si="12"/>
        <v/>
      </c>
      <c r="H111" s="494" t="str">
        <f>IF(B111="","",(VLOOKUP(B111,REFERENCE!A$2:D$243,4,FALSE)))</f>
        <v/>
      </c>
      <c r="I111" s="495"/>
    </row>
    <row r="112" spans="7:9">
      <c r="G112" s="510" t="str">
        <f t="shared" si="12"/>
        <v/>
      </c>
      <c r="H112" s="494" t="str">
        <f>IF(B112="","",(VLOOKUP(B112,REFERENCE!A$2:D$243,4,FALSE)))</f>
        <v/>
      </c>
      <c r="I112" s="495"/>
    </row>
    <row r="113" spans="7:9">
      <c r="G113" s="510" t="str">
        <f t="shared" si="12"/>
        <v/>
      </c>
      <c r="H113" s="494" t="str">
        <f>IF(B113="","",(VLOOKUP(B113,REFERENCE!A$2:D$243,4,FALSE)))</f>
        <v/>
      </c>
      <c r="I113" s="495"/>
    </row>
    <row r="114" spans="7:9">
      <c r="G114" s="510" t="str">
        <f t="shared" si="12"/>
        <v/>
      </c>
      <c r="H114" s="494" t="str">
        <f>IF(B114="","",(VLOOKUP(B114,REFERENCE!A$2:D$243,4,FALSE)))</f>
        <v/>
      </c>
      <c r="I114" s="495"/>
    </row>
    <row r="115" spans="7:9">
      <c r="G115" s="510" t="str">
        <f t="shared" si="12"/>
        <v/>
      </c>
      <c r="H115" s="494" t="str">
        <f>IF(B115="","",(VLOOKUP(B115,REFERENCE!A$2:D$243,4,FALSE)))</f>
        <v/>
      </c>
      <c r="I115" s="495"/>
    </row>
    <row r="116" spans="7:9">
      <c r="G116" s="510" t="str">
        <f t="shared" si="12"/>
        <v/>
      </c>
      <c r="H116" s="494" t="str">
        <f>IF(B116="","",(VLOOKUP(B116,REFERENCE!A$2:D$243,4,FALSE)))</f>
        <v/>
      </c>
      <c r="I116" s="495"/>
    </row>
    <row r="117" spans="7:9">
      <c r="G117" s="510" t="str">
        <f t="shared" si="12"/>
        <v/>
      </c>
      <c r="H117" s="494" t="str">
        <f>IF(B117="","",(VLOOKUP(B117,REFERENCE!A$2:D$243,4,FALSE)))</f>
        <v/>
      </c>
      <c r="I117" s="495"/>
    </row>
    <row r="118" spans="7:9">
      <c r="G118" s="510" t="str">
        <f t="shared" si="12"/>
        <v/>
      </c>
      <c r="H118" s="494" t="str">
        <f>IF(B118="","",(VLOOKUP(B118,REFERENCE!A$2:D$243,4,FALSE)))</f>
        <v/>
      </c>
      <c r="I118" s="495"/>
    </row>
    <row r="119" spans="7:9">
      <c r="G119" s="510" t="str">
        <f t="shared" si="12"/>
        <v/>
      </c>
      <c r="H119" s="494" t="str">
        <f>IF(B119="","",(VLOOKUP(B119,REFERENCE!A$2:D$243,4,FALSE)))</f>
        <v/>
      </c>
      <c r="I119" s="495"/>
    </row>
    <row r="120" spans="7:9">
      <c r="G120" s="510" t="str">
        <f t="shared" si="12"/>
        <v/>
      </c>
      <c r="H120" s="494" t="str">
        <f>IF(B120="","",(VLOOKUP(B120,REFERENCE!A$2:D$243,4,FALSE)))</f>
        <v/>
      </c>
      <c r="I120" s="495"/>
    </row>
    <row r="121" spans="7:9">
      <c r="G121" s="510" t="str">
        <f t="shared" si="12"/>
        <v/>
      </c>
      <c r="H121" s="494" t="str">
        <f>IF(B121="","",(VLOOKUP(B121,REFERENCE!A$2:D$243,4,FALSE)))</f>
        <v/>
      </c>
      <c r="I121" s="495"/>
    </row>
    <row r="122" spans="7:9">
      <c r="G122" s="510" t="str">
        <f t="shared" si="12"/>
        <v/>
      </c>
      <c r="H122" s="494" t="str">
        <f>IF(B122="","",(VLOOKUP(B122,REFERENCE!A$2:D$243,4,FALSE)))</f>
        <v/>
      </c>
      <c r="I122" s="495"/>
    </row>
    <row r="123" spans="7:9">
      <c r="G123" s="510" t="str">
        <f t="shared" si="12"/>
        <v/>
      </c>
      <c r="H123" s="494" t="str">
        <f>IF(B123="","",(VLOOKUP(B123,REFERENCE!A$2:D$243,4,FALSE)))</f>
        <v/>
      </c>
      <c r="I123" s="495"/>
    </row>
    <row r="124" spans="7:9">
      <c r="G124" s="510" t="str">
        <f t="shared" si="12"/>
        <v/>
      </c>
      <c r="H124" s="494" t="str">
        <f>IF(B124="","",(VLOOKUP(B124,REFERENCE!A$2:D$243,4,FALSE)))</f>
        <v/>
      </c>
      <c r="I124" s="495"/>
    </row>
    <row r="125" spans="7:9">
      <c r="G125" s="510" t="str">
        <f t="shared" si="12"/>
        <v/>
      </c>
      <c r="H125" s="494" t="str">
        <f>IF(B125="","",(VLOOKUP(B125,REFERENCE!A$2:D$243,4,FALSE)))</f>
        <v/>
      </c>
      <c r="I125" s="495"/>
    </row>
    <row r="126" spans="7:9">
      <c r="G126" s="510" t="str">
        <f t="shared" si="12"/>
        <v/>
      </c>
      <c r="H126" s="494" t="str">
        <f>IF(B126="","",(VLOOKUP(B126,REFERENCE!A$2:D$243,4,FALSE)))</f>
        <v/>
      </c>
      <c r="I126" s="495"/>
    </row>
    <row r="127" spans="7:9">
      <c r="G127" s="510" t="str">
        <f t="shared" si="12"/>
        <v/>
      </c>
      <c r="H127" s="494" t="str">
        <f>IF(B127="","",(VLOOKUP(B127,REFERENCE!A$2:D$243,4,FALSE)))</f>
        <v/>
      </c>
      <c r="I127" s="495"/>
    </row>
    <row r="128" spans="7:9">
      <c r="G128" s="510" t="str">
        <f t="shared" si="12"/>
        <v/>
      </c>
      <c r="H128" s="494" t="str">
        <f>IF(B128="","",(VLOOKUP(B128,REFERENCE!A$2:D$243,4,FALSE)))</f>
        <v/>
      </c>
      <c r="I128" s="495"/>
    </row>
    <row r="129" spans="7:9">
      <c r="G129" s="510" t="str">
        <f t="shared" si="12"/>
        <v/>
      </c>
      <c r="H129" s="494" t="str">
        <f>IF(B129="","",(VLOOKUP(B129,REFERENCE!A$2:D$243,4,FALSE)))</f>
        <v/>
      </c>
      <c r="I129" s="495"/>
    </row>
    <row r="130" spans="7:9">
      <c r="G130" s="510" t="str">
        <f t="shared" ref="G130:G154" si="13">IF(C130="","",C130)</f>
        <v/>
      </c>
      <c r="H130" s="494" t="str">
        <f>IF(B130="","",(VLOOKUP(B130,REFERENCE!A$2:D$243,4,FALSE)))</f>
        <v/>
      </c>
      <c r="I130" s="495"/>
    </row>
    <row r="131" spans="7:9">
      <c r="G131" s="510" t="str">
        <f t="shared" si="13"/>
        <v/>
      </c>
      <c r="H131" s="494" t="str">
        <f>IF(B131="","",(VLOOKUP(B131,REFERENCE!A$2:D$243,4,FALSE)))</f>
        <v/>
      </c>
      <c r="I131" s="495"/>
    </row>
    <row r="132" spans="7:9">
      <c r="G132" s="510" t="str">
        <f t="shared" si="13"/>
        <v/>
      </c>
      <c r="H132" s="494" t="str">
        <f>IF(B132="","",(VLOOKUP(B132,REFERENCE!A$2:D$243,4,FALSE)))</f>
        <v/>
      </c>
      <c r="I132" s="495"/>
    </row>
    <row r="133" spans="7:9">
      <c r="G133" s="510" t="str">
        <f t="shared" si="13"/>
        <v/>
      </c>
      <c r="H133" s="494" t="str">
        <f>IF(B133="","",(VLOOKUP(B133,REFERENCE!A$2:D$243,4,FALSE)))</f>
        <v/>
      </c>
      <c r="I133" s="495"/>
    </row>
    <row r="134" spans="7:9">
      <c r="G134" s="510" t="str">
        <f t="shared" si="13"/>
        <v/>
      </c>
      <c r="H134" s="494" t="str">
        <f>IF(B134="","",(VLOOKUP(B134,REFERENCE!A$2:D$243,4,FALSE)))</f>
        <v/>
      </c>
      <c r="I134" s="495"/>
    </row>
    <row r="135" spans="7:9">
      <c r="G135" s="510" t="str">
        <f t="shared" si="13"/>
        <v/>
      </c>
      <c r="H135" s="494" t="str">
        <f>IF(B135="","",(VLOOKUP(B135,REFERENCE!A$2:D$243,4,FALSE)))</f>
        <v/>
      </c>
      <c r="I135" s="495"/>
    </row>
    <row r="136" spans="7:9">
      <c r="G136" s="510" t="str">
        <f t="shared" si="13"/>
        <v/>
      </c>
      <c r="H136" s="494" t="str">
        <f>IF(B136="","",(VLOOKUP(B136,REFERENCE!A$2:D$243,4,FALSE)))</f>
        <v/>
      </c>
      <c r="I136" s="495"/>
    </row>
    <row r="137" spans="7:9">
      <c r="G137" s="510" t="str">
        <f t="shared" si="13"/>
        <v/>
      </c>
      <c r="H137" s="494" t="str">
        <f>IF(B137="","",(VLOOKUP(B137,REFERENCE!A$2:D$243,4,FALSE)))</f>
        <v/>
      </c>
      <c r="I137" s="495"/>
    </row>
    <row r="138" spans="7:9">
      <c r="G138" s="510" t="str">
        <f t="shared" si="13"/>
        <v/>
      </c>
      <c r="H138" s="494" t="str">
        <f>IF(B138="","",(VLOOKUP(B138,REFERENCE!A$2:D$243,4,FALSE)))</f>
        <v/>
      </c>
      <c r="I138" s="495"/>
    </row>
    <row r="139" spans="7:9">
      <c r="G139" s="510" t="str">
        <f t="shared" si="13"/>
        <v/>
      </c>
      <c r="H139" s="494" t="str">
        <f>IF(B139="","",(VLOOKUP(B139,REFERENCE!A$2:D$243,4,FALSE)))</f>
        <v/>
      </c>
      <c r="I139" s="495"/>
    </row>
    <row r="140" spans="7:9">
      <c r="G140" s="510" t="str">
        <f t="shared" si="13"/>
        <v/>
      </c>
      <c r="H140" s="494" t="str">
        <f>IF(B140="","",(VLOOKUP(B140,REFERENCE!A$2:D$243,4,FALSE)))</f>
        <v/>
      </c>
      <c r="I140" s="495"/>
    </row>
    <row r="141" spans="7:9">
      <c r="G141" s="510" t="str">
        <f t="shared" si="13"/>
        <v/>
      </c>
      <c r="H141" s="494" t="str">
        <f>IF(B141="","",(VLOOKUP(B141,REFERENCE!A$2:D$243,4,FALSE)))</f>
        <v/>
      </c>
      <c r="I141" s="495"/>
    </row>
    <row r="142" spans="7:9">
      <c r="G142" s="510" t="str">
        <f t="shared" si="13"/>
        <v/>
      </c>
      <c r="H142" s="494" t="str">
        <f>IF(B142="","",(VLOOKUP(B142,REFERENCE!A$2:D$243,4,FALSE)))</f>
        <v/>
      </c>
      <c r="I142" s="495"/>
    </row>
    <row r="143" spans="7:9">
      <c r="G143" s="510" t="str">
        <f t="shared" si="13"/>
        <v/>
      </c>
      <c r="H143" s="494" t="str">
        <f>IF(B143="","",(VLOOKUP(B143,REFERENCE!A$2:D$243,4,FALSE)))</f>
        <v/>
      </c>
      <c r="I143" s="495"/>
    </row>
    <row r="144" spans="7:9">
      <c r="G144" s="510" t="str">
        <f t="shared" si="13"/>
        <v/>
      </c>
      <c r="H144" s="494" t="str">
        <f>IF(B144="","",(VLOOKUP(B144,REFERENCE!A$2:D$243,4,FALSE)))</f>
        <v/>
      </c>
      <c r="I144" s="495"/>
    </row>
    <row r="145" spans="7:9">
      <c r="G145" s="510" t="str">
        <f t="shared" si="13"/>
        <v/>
      </c>
      <c r="H145" s="494" t="str">
        <f>IF(B145="","",(VLOOKUP(B145,REFERENCE!A$2:D$243,4,FALSE)))</f>
        <v/>
      </c>
      <c r="I145" s="495"/>
    </row>
    <row r="146" spans="7:9">
      <c r="G146" s="510" t="str">
        <f t="shared" si="13"/>
        <v/>
      </c>
      <c r="H146" s="494" t="str">
        <f>IF(B146="","",(VLOOKUP(B146,REFERENCE!A$2:D$243,4,FALSE)))</f>
        <v/>
      </c>
      <c r="I146" s="495"/>
    </row>
    <row r="147" spans="7:9">
      <c r="G147" s="510" t="str">
        <f t="shared" si="13"/>
        <v/>
      </c>
      <c r="H147" s="494" t="str">
        <f>IF(B147="","",(VLOOKUP(B147,REFERENCE!A$2:D$243,4,FALSE)))</f>
        <v/>
      </c>
      <c r="I147" s="495"/>
    </row>
    <row r="148" spans="7:9">
      <c r="G148" s="510" t="str">
        <f t="shared" si="13"/>
        <v/>
      </c>
      <c r="H148" s="494" t="str">
        <f>IF(B148="","",(VLOOKUP(B148,REFERENCE!A$2:D$243,4,FALSE)))</f>
        <v/>
      </c>
      <c r="I148" s="495"/>
    </row>
    <row r="149" spans="7:9">
      <c r="G149" s="510" t="str">
        <f t="shared" si="13"/>
        <v/>
      </c>
      <c r="H149" s="494" t="str">
        <f>IF(B149="","",(VLOOKUP(B149,REFERENCE!A$2:D$243,4,FALSE)))</f>
        <v/>
      </c>
      <c r="I149" s="495"/>
    </row>
    <row r="150" spans="7:9">
      <c r="G150" s="510" t="str">
        <f t="shared" si="13"/>
        <v/>
      </c>
      <c r="H150" s="494" t="str">
        <f>IF(B150="","",(VLOOKUP(B150,REFERENCE!A$2:D$243,4,FALSE)))</f>
        <v/>
      </c>
      <c r="I150" s="495"/>
    </row>
    <row r="151" spans="7:9">
      <c r="G151" s="510" t="str">
        <f t="shared" si="13"/>
        <v/>
      </c>
      <c r="H151" s="494" t="str">
        <f>IF(B151="","",(VLOOKUP(B151,REFERENCE!A$2:D$243,4,FALSE)))</f>
        <v/>
      </c>
      <c r="I151" s="495"/>
    </row>
    <row r="152" spans="7:9">
      <c r="G152" s="510" t="str">
        <f t="shared" si="13"/>
        <v/>
      </c>
      <c r="H152" s="494" t="str">
        <f>IF(B152="","",(VLOOKUP(B152,REFERENCE!A$2:D$243,4,FALSE)))</f>
        <v/>
      </c>
      <c r="I152" s="495"/>
    </row>
    <row r="153" spans="7:9">
      <c r="G153" s="510" t="str">
        <f t="shared" si="13"/>
        <v/>
      </c>
      <c r="H153" s="494" t="str">
        <f>IF(B153="","",(VLOOKUP(B153,REFERENCE!A$2:D$243,4,FALSE)))</f>
        <v/>
      </c>
      <c r="I153" s="495"/>
    </row>
    <row r="154" spans="7:9">
      <c r="G154" s="510" t="str">
        <f t="shared" si="13"/>
        <v/>
      </c>
      <c r="H154" s="494" t="str">
        <f>IF(B154="","",(VLOOKUP(B154,REFERENCE!A$2:D$243,4,FALSE)))</f>
        <v/>
      </c>
      <c r="I154" s="495"/>
    </row>
  </sheetData>
  <sortState xmlns:xlrd2="http://schemas.microsoft.com/office/spreadsheetml/2017/richdata2" ref="K9:K14">
    <sortCondition ref="K9:K14"/>
  </sortState>
  <mergeCells count="12">
    <mergeCell ref="H33:I33"/>
    <mergeCell ref="A19:A20"/>
    <mergeCell ref="B19:D19"/>
    <mergeCell ref="E19:G19"/>
    <mergeCell ref="H19:I19"/>
    <mergeCell ref="A1:I1"/>
    <mergeCell ref="A2:I2"/>
    <mergeCell ref="A5:I5"/>
    <mergeCell ref="A7:A8"/>
    <mergeCell ref="B7:E7"/>
    <mergeCell ref="F7:I7"/>
    <mergeCell ref="B3:E3"/>
  </mergeCells>
  <conditionalFormatting sqref="N15">
    <cfRule type="cellIs" dxfId="45" priority="1" operator="greaterThan">
      <formula>$G$17</formula>
    </cfRule>
    <cfRule type="cellIs" dxfId="44" priority="2" operator="lessThan">
      <formula>$G$17</formula>
    </cfRule>
    <cfRule type="cellIs" dxfId="43" priority="3" operator="equal">
      <formula>$G$17</formula>
    </cfRule>
  </conditionalFormatting>
  <pageMargins left="0.7" right="0.7" top="0.75" bottom="0.75" header="0.3" footer="0.3"/>
  <pageSetup orientation="portrait" r:id="rId1"/>
  <headerFooter>
    <oddFooter>&amp;C_x000D_&amp;1#&amp;"Calibri"&amp;10&amp;K000000 Classification -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tabColor rgb="FFFF0000"/>
  </sheetPr>
  <dimension ref="A1:XFD5000"/>
  <sheetViews>
    <sheetView showGridLines="0" zoomScaleNormal="100" zoomScaleSheetLayoutView="100" workbookViewId="0">
      <pane ySplit="5" topLeftCell="A6" activePane="bottomLeft" state="frozen"/>
      <selection activeCell="A39" sqref="A39"/>
      <selection pane="bottomLeft" activeCell="F28" sqref="F28"/>
    </sheetView>
  </sheetViews>
  <sheetFormatPr defaultColWidth="0" defaultRowHeight="13.8" zeroHeight="1"/>
  <cols>
    <col min="1" max="1" width="13.44140625" style="11" customWidth="1"/>
    <col min="2" max="2" width="9.109375" style="2" customWidth="1"/>
    <col min="3" max="3" width="29.5546875" style="11" bestFit="1" customWidth="1"/>
    <col min="4" max="5" width="10.6640625" style="2" customWidth="1"/>
    <col min="6" max="6" width="45.88671875" style="2" bestFit="1" customWidth="1"/>
    <col min="7" max="7" width="11.6640625" style="2" bestFit="1" customWidth="1"/>
    <col min="8" max="9" width="9.109375" style="2" customWidth="1"/>
    <col min="10" max="10" width="10.5546875" style="2" customWidth="1"/>
    <col min="11" max="11" width="27.5546875" style="2" customWidth="1"/>
    <col min="12" max="12" width="57.5546875" style="2" bestFit="1" customWidth="1"/>
    <col min="13" max="13" width="20.5546875" style="2" bestFit="1" customWidth="1"/>
    <col min="14" max="14" width="47.88671875" style="2" customWidth="1"/>
    <col min="15" max="16381" width="20.5546875" style="2" hidden="1"/>
    <col min="16382" max="16382" width="7.109375" style="2" hidden="1"/>
    <col min="16383" max="16383" width="82.33203125" style="2" hidden="1"/>
    <col min="16384" max="16384" width="20.5546875" style="2" hidden="1"/>
  </cols>
  <sheetData>
    <row r="1" spans="1:14 16382:16384">
      <c r="A1" s="20" t="e">
        <f>'Summarized Plan'!#REF!</f>
        <v>#REF!</v>
      </c>
      <c r="B1" s="3"/>
      <c r="C1" s="19"/>
      <c r="D1" s="3"/>
      <c r="E1" s="3"/>
      <c r="F1" s="3" t="s">
        <v>316</v>
      </c>
    </row>
    <row r="2" spans="1:14 16382:16384">
      <c r="A2" s="20" t="e">
        <f>'Summarized Plan'!#REF!</f>
        <v>#REF!</v>
      </c>
      <c r="B2" s="3"/>
      <c r="C2" s="19"/>
      <c r="D2" s="3"/>
      <c r="E2" s="3"/>
      <c r="F2" s="416" t="s">
        <v>62</v>
      </c>
    </row>
    <row r="3" spans="1:14 16382:16384">
      <c r="A3" s="20" t="e">
        <f>'Summarized Plan'!#REF!</f>
        <v>#REF!</v>
      </c>
      <c r="B3" s="878" t="e">
        <f>'Summarized Plan'!#REF!</f>
        <v>#REF!</v>
      </c>
      <c r="C3" s="879"/>
      <c r="D3" s="880"/>
      <c r="E3" s="15"/>
      <c r="F3" s="417" t="s">
        <v>564</v>
      </c>
    </row>
    <row r="4" spans="1:14 16382:16384" ht="14.4" thickBot="1">
      <c r="F4" s="21" t="s">
        <v>652</v>
      </c>
    </row>
    <row r="5" spans="1:14 16382:16384" s="6" customFormat="1" ht="28.2" thickBot="1">
      <c r="A5" s="346" t="s">
        <v>653</v>
      </c>
      <c r="B5" s="347" t="s">
        <v>345</v>
      </c>
      <c r="C5" s="347" t="s">
        <v>337</v>
      </c>
      <c r="D5" s="347" t="s">
        <v>339</v>
      </c>
      <c r="E5" s="347" t="s">
        <v>654</v>
      </c>
      <c r="F5" s="347" t="s">
        <v>655</v>
      </c>
      <c r="G5" s="347" t="s">
        <v>656</v>
      </c>
      <c r="H5" s="347" t="s">
        <v>657</v>
      </c>
      <c r="I5" s="347" t="s">
        <v>658</v>
      </c>
      <c r="J5" s="348" t="s">
        <v>659</v>
      </c>
      <c r="K5" s="348" t="s">
        <v>660</v>
      </c>
      <c r="L5" s="348" t="s">
        <v>661</v>
      </c>
      <c r="M5" s="348" t="s">
        <v>662</v>
      </c>
      <c r="N5" s="349" t="s">
        <v>663</v>
      </c>
      <c r="XFB5" s="6" t="s">
        <v>664</v>
      </c>
    </row>
    <row r="6" spans="1:14 16382:16384">
      <c r="A6" s="18" t="str">
        <f>IF(D6="","",VLOOKUP(D6,'DISPATCHED (VT11)'!$E:$XEV,16373,0))</f>
        <v/>
      </c>
      <c r="B6" s="13" t="str">
        <f>IF(D6="","",VLOOKUP(D6,'DISPATCHED (VT11)'!$E:$L,8,0))</f>
        <v/>
      </c>
      <c r="C6" s="16" t="str">
        <f>IF(A6="","",IF(VLOOKUP(A6,'DSR Attendance'!$A:$E,5,0)=0,VLOOKUP(A6,'DSR Attendance'!$A:$D,4,0),CONCATENATE(VLOOKUP(A6,'DSR Attendance'!$A:$D,4,0)," / ",VLOOKUP('Per Outlet Plan'!A6,'DSR Attendance'!$A:$E,5,0))))</f>
        <v/>
      </c>
      <c r="J6" s="418"/>
      <c r="M6" s="13" t="str">
        <f t="shared" ref="M6:M69" si="0">IF(L6="","",VLOOKUP(L6,$XFC$6:$XFD$30,2,0))</f>
        <v/>
      </c>
      <c r="N6" s="8"/>
      <c r="XFB6" s="13" t="str">
        <f>IF(D6="","",COUNTIF('DISPATCHED (VT11)'!$E:$E,'Per Outlet Plan'!D6))</f>
        <v/>
      </c>
      <c r="XFC6" s="2" t="s">
        <v>665</v>
      </c>
      <c r="XFD6" s="2" t="s">
        <v>666</v>
      </c>
    </row>
    <row r="7" spans="1:14 16382:16384">
      <c r="A7" s="18" t="str">
        <f>IF(D7="","",VLOOKUP(D7,'DISPATCHED (VT11)'!$E:$XEV,16373,0))</f>
        <v/>
      </c>
      <c r="B7" s="13" t="str">
        <f>IF(D7="","",VLOOKUP(D7,'DISPATCHED (VT11)'!$E:$L,8,0))</f>
        <v/>
      </c>
      <c r="C7" s="16" t="str">
        <f>IF(A7="","",IF(VLOOKUP(A7,'DSR Attendance'!$A:$E,5,0)=0,VLOOKUP(A7,'DSR Attendance'!$A:$D,4,0),CONCATENATE(VLOOKUP(A7,'DSR Attendance'!$A:$D,4,0)," / ",VLOOKUP('Per Outlet Plan'!A7,'DSR Attendance'!$A:$E,5,0))))</f>
        <v/>
      </c>
      <c r="J7" s="418"/>
      <c r="M7" s="13" t="str">
        <f t="shared" si="0"/>
        <v/>
      </c>
      <c r="N7" s="8"/>
      <c r="XFB7" s="13" t="str">
        <f>IF(D7="","",COUNTIF('DISPATCHED (VT11)'!$E:$E,'Per Outlet Plan'!D7))</f>
        <v/>
      </c>
      <c r="XFC7" s="2" t="s">
        <v>667</v>
      </c>
      <c r="XFD7" s="2" t="s">
        <v>666</v>
      </c>
    </row>
    <row r="8" spans="1:14 16382:16384">
      <c r="A8" s="18" t="str">
        <f>IF(D8="","",VLOOKUP(D8,'DISPATCHED (VT11)'!$E:$XEV,16373,0))</f>
        <v/>
      </c>
      <c r="B8" s="13" t="str">
        <f>IF(D8="","",VLOOKUP(D8,'DISPATCHED (VT11)'!$E:$L,8,0))</f>
        <v/>
      </c>
      <c r="C8" s="16" t="str">
        <f>IF(A8="","",IF(VLOOKUP(A8,'DSR Attendance'!$A:$E,5,0)=0,VLOOKUP(A8,'DSR Attendance'!$A:$D,4,0),CONCATENATE(VLOOKUP(A8,'DSR Attendance'!$A:$D,4,0)," / ",VLOOKUP('Per Outlet Plan'!A8,'DSR Attendance'!$A:$E,5,0))))</f>
        <v/>
      </c>
      <c r="J8" s="418"/>
      <c r="M8" s="13" t="str">
        <f t="shared" si="0"/>
        <v/>
      </c>
      <c r="N8" s="8"/>
      <c r="XFB8" s="13" t="str">
        <f>IF(D8="","",COUNTIF('DISPATCHED (VT11)'!$E:$E,'Per Outlet Plan'!D8))</f>
        <v/>
      </c>
      <c r="XFC8" s="2" t="s">
        <v>668</v>
      </c>
      <c r="XFD8" s="2" t="s">
        <v>666</v>
      </c>
    </row>
    <row r="9" spans="1:14 16382:16384">
      <c r="A9" s="18" t="str">
        <f>IF(D9="","",VLOOKUP(D9,'DISPATCHED (VT11)'!$E:$XEV,16373,0))</f>
        <v/>
      </c>
      <c r="B9" s="13" t="str">
        <f>IF(D9="","",VLOOKUP(D9,'DISPATCHED (VT11)'!$E:$L,8,0))</f>
        <v/>
      </c>
      <c r="C9" s="16" t="str">
        <f>IF(A9="","",IF(VLOOKUP(A9,'DSR Attendance'!$A:$E,5,0)=0,VLOOKUP(A9,'DSR Attendance'!$A:$D,4,0),CONCATENATE(VLOOKUP(A9,'DSR Attendance'!$A:$D,4,0)," / ",VLOOKUP('Per Outlet Plan'!A9,'DSR Attendance'!$A:$E,5,0))))</f>
        <v/>
      </c>
      <c r="J9" s="418"/>
      <c r="M9" s="13" t="str">
        <f t="shared" si="0"/>
        <v/>
      </c>
      <c r="N9" s="8"/>
      <c r="XFB9" s="13" t="str">
        <f>IF(D9="","",COUNTIF('DISPATCHED (VT11)'!$E:$E,'Per Outlet Plan'!D9))</f>
        <v/>
      </c>
      <c r="XFC9" s="2" t="s">
        <v>669</v>
      </c>
      <c r="XFD9" s="2" t="s">
        <v>666</v>
      </c>
    </row>
    <row r="10" spans="1:14 16382:16384">
      <c r="A10" s="18" t="str">
        <f>IF(D10="","",VLOOKUP(D10,'DISPATCHED (VT11)'!$E:$XEV,16373,0))</f>
        <v/>
      </c>
      <c r="B10" s="13" t="str">
        <f>IF(D10="","",VLOOKUP(D10,'DISPATCHED (VT11)'!$E:$L,8,0))</f>
        <v/>
      </c>
      <c r="C10" s="16" t="str">
        <f>IF(A10="","",IF(VLOOKUP(A10,'DSR Attendance'!$A:$E,5,0)=0,VLOOKUP(A10,'DSR Attendance'!$A:$D,4,0),CONCATENATE(VLOOKUP(A10,'DSR Attendance'!$A:$D,4,0)," / ",VLOOKUP('Per Outlet Plan'!A10,'DSR Attendance'!$A:$E,5,0))))</f>
        <v/>
      </c>
      <c r="J10" s="418"/>
      <c r="M10" s="13" t="str">
        <f t="shared" si="0"/>
        <v/>
      </c>
      <c r="N10" s="8"/>
      <c r="XFB10" s="13" t="str">
        <f>IF(D10="","",COUNTIF('DISPATCHED (VT11)'!$E:$E,'Per Outlet Plan'!D10))</f>
        <v/>
      </c>
      <c r="XFC10" s="2" t="s">
        <v>670</v>
      </c>
      <c r="XFD10" s="2" t="s">
        <v>666</v>
      </c>
    </row>
    <row r="11" spans="1:14 16382:16384">
      <c r="A11" s="18" t="str">
        <f>IF(D11="","",VLOOKUP(D11,'DISPATCHED (VT11)'!$E:$XEV,16373,0))</f>
        <v/>
      </c>
      <c r="B11" s="13" t="str">
        <f>IF(D11="","",VLOOKUP(D11,'DISPATCHED (VT11)'!$E:$L,8,0))</f>
        <v/>
      </c>
      <c r="C11" s="16" t="str">
        <f>IF(A11="","",IF(VLOOKUP(A11,'DSR Attendance'!$A:$E,5,0)=0,VLOOKUP(A11,'DSR Attendance'!$A:$D,4,0),CONCATENATE(VLOOKUP(A11,'DSR Attendance'!$A:$D,4,0)," / ",VLOOKUP('Per Outlet Plan'!A11,'DSR Attendance'!$A:$E,5,0))))</f>
        <v/>
      </c>
      <c r="J11" s="418"/>
      <c r="M11" s="13" t="str">
        <f t="shared" si="0"/>
        <v/>
      </c>
      <c r="N11" s="8"/>
      <c r="XFB11" s="13" t="str">
        <f>IF(D11="","",COUNTIF('DISPATCHED (VT11)'!$E:$E,'Per Outlet Plan'!D11))</f>
        <v/>
      </c>
      <c r="XFC11" s="2" t="s">
        <v>671</v>
      </c>
      <c r="XFD11" s="2" t="s">
        <v>666</v>
      </c>
    </row>
    <row r="12" spans="1:14 16382:16384">
      <c r="A12" s="18" t="str">
        <f>IF(D12="","",VLOOKUP(D12,'DISPATCHED (VT11)'!$E:$XEV,16373,0))</f>
        <v/>
      </c>
      <c r="B12" s="13" t="str">
        <f>IF(D12="","",VLOOKUP(D12,'DISPATCHED (VT11)'!$E:$L,8,0))</f>
        <v/>
      </c>
      <c r="C12" s="16" t="str">
        <f>IF(A12="","",IF(VLOOKUP(A12,'DSR Attendance'!$A:$E,5,0)=0,VLOOKUP(A12,'DSR Attendance'!$A:$D,4,0),CONCATENATE(VLOOKUP(A12,'DSR Attendance'!$A:$D,4,0)," / ",VLOOKUP('Per Outlet Plan'!A12,'DSR Attendance'!$A:$E,5,0))))</f>
        <v/>
      </c>
      <c r="J12" s="418"/>
      <c r="M12" s="13" t="str">
        <f t="shared" si="0"/>
        <v/>
      </c>
      <c r="N12" s="8"/>
      <c r="XFB12" s="13" t="str">
        <f>IF(D12="","",COUNTIF('DISPATCHED (VT11)'!$E:$E,'Per Outlet Plan'!D12))</f>
        <v/>
      </c>
      <c r="XFC12" s="2" t="s">
        <v>672</v>
      </c>
      <c r="XFD12" s="2" t="s">
        <v>666</v>
      </c>
    </row>
    <row r="13" spans="1:14 16382:16384">
      <c r="A13" s="18" t="str">
        <f>IF(D13="","",VLOOKUP(D13,'DISPATCHED (VT11)'!$E:$XEV,16373,0))</f>
        <v/>
      </c>
      <c r="B13" s="13" t="str">
        <f>IF(D13="","",VLOOKUP(D13,'DISPATCHED (VT11)'!$E:$L,8,0))</f>
        <v/>
      </c>
      <c r="C13" s="16" t="str">
        <f>IF(A13="","",IF(VLOOKUP(A13,'DSR Attendance'!$A:$E,5,0)=0,VLOOKUP(A13,'DSR Attendance'!$A:$D,4,0),CONCATENATE(VLOOKUP(A13,'DSR Attendance'!$A:$D,4,0)," / ",VLOOKUP('Per Outlet Plan'!A13,'DSR Attendance'!$A:$E,5,0))))</f>
        <v/>
      </c>
      <c r="J13" s="418"/>
      <c r="M13" s="13" t="str">
        <f t="shared" si="0"/>
        <v/>
      </c>
      <c r="N13" s="8"/>
      <c r="XFB13" s="13" t="str">
        <f>IF(D13="","",COUNTIF('DISPATCHED (VT11)'!$E:$E,'Per Outlet Plan'!D13))</f>
        <v/>
      </c>
      <c r="XFC13" s="2" t="s">
        <v>673</v>
      </c>
      <c r="XFD13" s="2" t="s">
        <v>666</v>
      </c>
    </row>
    <row r="14" spans="1:14 16382:16384">
      <c r="A14" s="18" t="str">
        <f>IF(D14="","",VLOOKUP(D14,'DISPATCHED (VT11)'!$E:$XEV,16373,0))</f>
        <v/>
      </c>
      <c r="B14" s="13" t="str">
        <f>IF(D14="","",VLOOKUP(D14,'DISPATCHED (VT11)'!$E:$L,8,0))</f>
        <v/>
      </c>
      <c r="C14" s="16" t="str">
        <f>IF(A14="","",IF(VLOOKUP(A14,'DSR Attendance'!$A:$E,5,0)=0,VLOOKUP(A14,'DSR Attendance'!$A:$D,4,0),CONCATENATE(VLOOKUP(A14,'DSR Attendance'!$A:$D,4,0)," / ",VLOOKUP('Per Outlet Plan'!A14,'DSR Attendance'!$A:$E,5,0))))</f>
        <v/>
      </c>
      <c r="J14" s="418"/>
      <c r="M14" s="13" t="str">
        <f t="shared" si="0"/>
        <v/>
      </c>
      <c r="N14" s="8"/>
      <c r="XFB14" s="13" t="str">
        <f>IF(D14="","",COUNTIF('DISPATCHED (VT11)'!$E:$E,'Per Outlet Plan'!D14))</f>
        <v/>
      </c>
      <c r="XFC14" s="2" t="s">
        <v>674</v>
      </c>
      <c r="XFD14" s="2" t="s">
        <v>666</v>
      </c>
    </row>
    <row r="15" spans="1:14 16382:16384">
      <c r="A15" s="18" t="str">
        <f>IF(D15="","",VLOOKUP(D15,'DISPATCHED (VT11)'!$E:$XEV,16373,0))</f>
        <v/>
      </c>
      <c r="B15" s="13" t="str">
        <f>IF(D15="","",VLOOKUP(D15,'DISPATCHED (VT11)'!$E:$L,8,0))</f>
        <v/>
      </c>
      <c r="C15" s="16" t="str">
        <f>IF(A15="","",IF(VLOOKUP(A15,'DSR Attendance'!$A:$E,5,0)=0,VLOOKUP(A15,'DSR Attendance'!$A:$D,4,0),CONCATENATE(VLOOKUP(A15,'DSR Attendance'!$A:$D,4,0)," / ",VLOOKUP('Per Outlet Plan'!A15,'DSR Attendance'!$A:$E,5,0))))</f>
        <v/>
      </c>
      <c r="J15" s="418"/>
      <c r="M15" s="13" t="str">
        <f t="shared" si="0"/>
        <v/>
      </c>
      <c r="N15" s="8"/>
      <c r="XFB15" s="13" t="str">
        <f>IF(D15="","",COUNTIF('DISPATCHED (VT11)'!$E:$E,'Per Outlet Plan'!D15))</f>
        <v/>
      </c>
      <c r="XFC15" s="2" t="s">
        <v>675</v>
      </c>
      <c r="XFD15" s="2" t="s">
        <v>666</v>
      </c>
    </row>
    <row r="16" spans="1:14 16382:16384">
      <c r="A16" s="18" t="str">
        <f>IF(D16="","",VLOOKUP(D16,'DISPATCHED (VT11)'!$E:$XEV,16373,0))</f>
        <v/>
      </c>
      <c r="B16" s="13" t="str">
        <f>IF(D16="","",VLOOKUP(D16,'DISPATCHED (VT11)'!$E:$L,8,0))</f>
        <v/>
      </c>
      <c r="C16" s="16" t="str">
        <f>IF(A16="","",IF(VLOOKUP(A16,'DSR Attendance'!$A:$E,5,0)=0,VLOOKUP(A16,'DSR Attendance'!$A:$D,4,0),CONCATENATE(VLOOKUP(A16,'DSR Attendance'!$A:$D,4,0)," / ",VLOOKUP('Per Outlet Plan'!A16,'DSR Attendance'!$A:$E,5,0))))</f>
        <v/>
      </c>
      <c r="J16" s="418"/>
      <c r="M16" s="13" t="str">
        <f t="shared" si="0"/>
        <v/>
      </c>
      <c r="N16" s="8"/>
      <c r="XFB16" s="13" t="str">
        <f>IF(D16="","",COUNTIF('DISPATCHED (VT11)'!$E:$E,'Per Outlet Plan'!D16))</f>
        <v/>
      </c>
      <c r="XFC16" s="2" t="s">
        <v>676</v>
      </c>
      <c r="XFD16" s="2" t="s">
        <v>666</v>
      </c>
    </row>
    <row r="17" spans="1:14 16382:16384">
      <c r="A17" s="18" t="str">
        <f>IF(D17="","",VLOOKUP(D17,'DISPATCHED (VT11)'!$E:$XEV,16373,0))</f>
        <v/>
      </c>
      <c r="B17" s="13" t="str">
        <f>IF(D17="","",VLOOKUP(D17,'DISPATCHED (VT11)'!$E:$L,8,0))</f>
        <v/>
      </c>
      <c r="C17" s="16" t="str">
        <f>IF(A17="","",IF(VLOOKUP(A17,'DSR Attendance'!$A:$E,5,0)=0,VLOOKUP(A17,'DSR Attendance'!$A:$D,4,0),CONCATENATE(VLOOKUP(A17,'DSR Attendance'!$A:$D,4,0)," / ",VLOOKUP('Per Outlet Plan'!A17,'DSR Attendance'!$A:$E,5,0))))</f>
        <v/>
      </c>
      <c r="J17" s="418"/>
      <c r="M17" s="13" t="str">
        <f t="shared" si="0"/>
        <v/>
      </c>
      <c r="N17" s="8"/>
      <c r="XFB17" s="13" t="str">
        <f>IF(D17="","",COUNTIF('DISPATCHED (VT11)'!$E:$E,'Per Outlet Plan'!D17))</f>
        <v/>
      </c>
      <c r="XFC17" s="2" t="s">
        <v>677</v>
      </c>
      <c r="XFD17" s="2" t="s">
        <v>666</v>
      </c>
    </row>
    <row r="18" spans="1:14 16382:16384">
      <c r="A18" s="18" t="str">
        <f>IF(D18="","",VLOOKUP(D18,'DISPATCHED (VT11)'!$E:$XEV,16373,0))</f>
        <v/>
      </c>
      <c r="B18" s="13" t="str">
        <f>IF(D18="","",VLOOKUP(D18,'DISPATCHED (VT11)'!$E:$L,8,0))</f>
        <v/>
      </c>
      <c r="C18" s="16" t="str">
        <f>IF(A18="","",IF(VLOOKUP(A18,'DSR Attendance'!$A:$E,5,0)=0,VLOOKUP(A18,'DSR Attendance'!$A:$D,4,0),CONCATENATE(VLOOKUP(A18,'DSR Attendance'!$A:$D,4,0)," / ",VLOOKUP('Per Outlet Plan'!A18,'DSR Attendance'!$A:$E,5,0))))</f>
        <v/>
      </c>
      <c r="J18" s="418"/>
      <c r="M18" s="13" t="str">
        <f t="shared" si="0"/>
        <v/>
      </c>
      <c r="N18" s="8"/>
      <c r="XFB18" s="13" t="str">
        <f>IF(D18="","",COUNTIF('DISPATCHED (VT11)'!$E:$E,'Per Outlet Plan'!D18))</f>
        <v/>
      </c>
      <c r="XFC18" s="2" t="s">
        <v>678</v>
      </c>
      <c r="XFD18" s="2" t="s">
        <v>666</v>
      </c>
    </row>
    <row r="19" spans="1:14 16382:16384">
      <c r="A19" s="18" t="str">
        <f>IF(D19="","",VLOOKUP(D19,'DISPATCHED (VT11)'!$E:$XEV,16373,0))</f>
        <v/>
      </c>
      <c r="B19" s="13" t="str">
        <f>IF(D19="","",VLOOKUP(D19,'DISPATCHED (VT11)'!$E:$L,8,0))</f>
        <v/>
      </c>
      <c r="C19" s="16" t="str">
        <f>IF(A19="","",IF(VLOOKUP(A19,'DSR Attendance'!$A:$E,5,0)=0,VLOOKUP(A19,'DSR Attendance'!$A:$D,4,0),CONCATENATE(VLOOKUP(A19,'DSR Attendance'!$A:$D,4,0)," / ",VLOOKUP('Per Outlet Plan'!A19,'DSR Attendance'!$A:$E,5,0))))</f>
        <v/>
      </c>
      <c r="J19" s="418"/>
      <c r="M19" s="13" t="str">
        <f t="shared" si="0"/>
        <v/>
      </c>
      <c r="N19" s="8"/>
      <c r="XFB19" s="13" t="str">
        <f>IF(D19="","",COUNTIF('DISPATCHED (VT11)'!$E:$E,'Per Outlet Plan'!D19))</f>
        <v/>
      </c>
      <c r="XFC19" s="2" t="s">
        <v>679</v>
      </c>
      <c r="XFD19" s="2" t="s">
        <v>666</v>
      </c>
    </row>
    <row r="20" spans="1:14 16382:16384">
      <c r="A20" s="18" t="str">
        <f>IF(D20="","",VLOOKUP(D20,'DISPATCHED (VT11)'!$E:$XEV,16373,0))</f>
        <v/>
      </c>
      <c r="B20" s="13" t="str">
        <f>IF(D20="","",VLOOKUP(D20,'DISPATCHED (VT11)'!$E:$L,8,0))</f>
        <v/>
      </c>
      <c r="C20" s="16" t="str">
        <f>IF(A20="","",IF(VLOOKUP(A20,'DSR Attendance'!$A:$E,5,0)=0,VLOOKUP(A20,'DSR Attendance'!$A:$D,4,0),CONCATENATE(VLOOKUP(A20,'DSR Attendance'!$A:$D,4,0)," / ",VLOOKUP('Per Outlet Plan'!A20,'DSR Attendance'!$A:$E,5,0))))</f>
        <v/>
      </c>
      <c r="J20" s="418"/>
      <c r="M20" s="13" t="str">
        <f t="shared" si="0"/>
        <v/>
      </c>
      <c r="N20" s="8"/>
      <c r="XFB20" s="13" t="str">
        <f>IF(D20="","",COUNTIF('DISPATCHED (VT11)'!$E:$E,'Per Outlet Plan'!D20))</f>
        <v/>
      </c>
    </row>
    <row r="21" spans="1:14 16382:16384">
      <c r="A21" s="18" t="str">
        <f>IF(D21="","",VLOOKUP(D21,'DISPATCHED (VT11)'!$E:$XEV,16373,0))</f>
        <v/>
      </c>
      <c r="B21" s="13" t="str">
        <f>IF(D21="","",VLOOKUP(D21,'DISPATCHED (VT11)'!$E:$L,8,0))</f>
        <v/>
      </c>
      <c r="C21" s="16" t="str">
        <f>IF(A21="","",IF(VLOOKUP(A21,'DSR Attendance'!$A:$E,5,0)=0,VLOOKUP(A21,'DSR Attendance'!$A:$D,4,0),CONCATENATE(VLOOKUP(A21,'DSR Attendance'!$A:$D,4,0)," / ",VLOOKUP('Per Outlet Plan'!A21,'DSR Attendance'!$A:$E,5,0))))</f>
        <v/>
      </c>
      <c r="J21" s="418"/>
      <c r="M21" s="13" t="str">
        <f t="shared" si="0"/>
        <v/>
      </c>
      <c r="N21" s="8"/>
      <c r="XFB21" s="13" t="str">
        <f>IF(D21="","",COUNTIF('DISPATCHED (VT11)'!$E:$E,'Per Outlet Plan'!D21))</f>
        <v/>
      </c>
      <c r="XFC21" s="2" t="s">
        <v>680</v>
      </c>
      <c r="XFD21" s="2" t="s">
        <v>681</v>
      </c>
    </row>
    <row r="22" spans="1:14 16382:16384">
      <c r="A22" s="18" t="str">
        <f>IF(D22="","",VLOOKUP(D22,'DISPATCHED (VT11)'!$E:$XEV,16373,0))</f>
        <v/>
      </c>
      <c r="B22" s="13" t="str">
        <f>IF(D22="","",VLOOKUP(D22,'DISPATCHED (VT11)'!$E:$L,8,0))</f>
        <v/>
      </c>
      <c r="C22" s="16" t="str">
        <f>IF(A22="","",IF(VLOOKUP(A22,'DSR Attendance'!$A:$E,5,0)=0,VLOOKUP(A22,'DSR Attendance'!$A:$D,4,0),CONCATENATE(VLOOKUP(A22,'DSR Attendance'!$A:$D,4,0)," / ",VLOOKUP('Per Outlet Plan'!A22,'DSR Attendance'!$A:$E,5,0))))</f>
        <v/>
      </c>
      <c r="J22" s="418"/>
      <c r="M22" s="13" t="str">
        <f t="shared" si="0"/>
        <v/>
      </c>
      <c r="N22" s="8"/>
      <c r="XFB22" s="13" t="str">
        <f>IF(D22="","",COUNTIF('DISPATCHED (VT11)'!$E:$E,'Per Outlet Plan'!D22))</f>
        <v/>
      </c>
      <c r="XFC22" s="2" t="s">
        <v>682</v>
      </c>
      <c r="XFD22" s="2" t="s">
        <v>681</v>
      </c>
    </row>
    <row r="23" spans="1:14 16382:16384">
      <c r="A23" s="18" t="str">
        <f>IF(D23="","",VLOOKUP(D23,'DISPATCHED (VT11)'!$E:$XEV,16373,0))</f>
        <v/>
      </c>
      <c r="B23" s="13" t="str">
        <f>IF(D23="","",VLOOKUP(D23,'DISPATCHED (VT11)'!$E:$L,8,0))</f>
        <v/>
      </c>
      <c r="C23" s="16" t="str">
        <f>IF(A23="","",IF(VLOOKUP(A23,'DSR Attendance'!$A:$E,5,0)=0,VLOOKUP(A23,'DSR Attendance'!$A:$D,4,0),CONCATENATE(VLOOKUP(A23,'DSR Attendance'!$A:$D,4,0)," / ",VLOOKUP('Per Outlet Plan'!A23,'DSR Attendance'!$A:$E,5,0))))</f>
        <v/>
      </c>
      <c r="J23" s="418"/>
      <c r="M23" s="13" t="str">
        <f t="shared" si="0"/>
        <v/>
      </c>
      <c r="N23" s="8"/>
      <c r="XFB23" s="13" t="str">
        <f>IF(D23="","",COUNTIF('DISPATCHED (VT11)'!$E:$E,'Per Outlet Plan'!D23))</f>
        <v/>
      </c>
      <c r="XFC23" s="2" t="s">
        <v>683</v>
      </c>
      <c r="XFD23" s="2" t="s">
        <v>681</v>
      </c>
    </row>
    <row r="24" spans="1:14 16382:16384">
      <c r="A24" s="18" t="str">
        <f>IF(D24="","",VLOOKUP(D24,'DISPATCHED (VT11)'!$E:$XEV,16373,0))</f>
        <v/>
      </c>
      <c r="B24" s="13" t="str">
        <f>IF(D24="","",VLOOKUP(D24,'DISPATCHED (VT11)'!$E:$L,8,0))</f>
        <v/>
      </c>
      <c r="C24" s="16" t="str">
        <f>IF(A24="","",IF(VLOOKUP(A24,'DSR Attendance'!$A:$E,5,0)=0,VLOOKUP(A24,'DSR Attendance'!$A:$D,4,0),CONCATENATE(VLOOKUP(A24,'DSR Attendance'!$A:$D,4,0)," / ",VLOOKUP('Per Outlet Plan'!A24,'DSR Attendance'!$A:$E,5,0))))</f>
        <v/>
      </c>
      <c r="J24" s="418"/>
      <c r="M24" s="13" t="str">
        <f t="shared" si="0"/>
        <v/>
      </c>
      <c r="N24" s="8"/>
      <c r="XFB24" s="13" t="str">
        <f>IF(D24="","",COUNTIF('DISPATCHED (VT11)'!$E:$E,'Per Outlet Plan'!D24))</f>
        <v/>
      </c>
      <c r="XFC24" s="2" t="s">
        <v>684</v>
      </c>
      <c r="XFD24" s="2" t="s">
        <v>681</v>
      </c>
    </row>
    <row r="25" spans="1:14 16382:16384">
      <c r="A25" s="18" t="str">
        <f>IF(D25="","",VLOOKUP(D25,'DISPATCHED (VT11)'!$E:$XEV,16373,0))</f>
        <v/>
      </c>
      <c r="B25" s="13" t="str">
        <f>IF(D25="","",VLOOKUP(D25,'DISPATCHED (VT11)'!$E:$L,8,0))</f>
        <v/>
      </c>
      <c r="C25" s="16" t="str">
        <f>IF(A25="","",IF(VLOOKUP(A25,'DSR Attendance'!$A:$E,5,0)=0,VLOOKUP(A25,'DSR Attendance'!$A:$D,4,0),CONCATENATE(VLOOKUP(A25,'DSR Attendance'!$A:$D,4,0)," / ",VLOOKUP('Per Outlet Plan'!A25,'DSR Attendance'!$A:$E,5,0))))</f>
        <v/>
      </c>
      <c r="J25" s="418"/>
      <c r="M25" s="13" t="str">
        <f t="shared" si="0"/>
        <v/>
      </c>
      <c r="N25" s="8"/>
      <c r="XFB25" s="13" t="str">
        <f>IF(D25="","",COUNTIF('DISPATCHED (VT11)'!$E:$E,'Per Outlet Plan'!D25))</f>
        <v/>
      </c>
      <c r="XFC25" s="2" t="s">
        <v>685</v>
      </c>
      <c r="XFD25" s="2" t="s">
        <v>681</v>
      </c>
    </row>
    <row r="26" spans="1:14 16382:16384">
      <c r="A26" s="18" t="str">
        <f>IF(D26="","",VLOOKUP(D26,'DISPATCHED (VT11)'!$E:$XEV,16373,0))</f>
        <v/>
      </c>
      <c r="B26" s="13" t="str">
        <f>IF(D26="","",VLOOKUP(D26,'DISPATCHED (VT11)'!$E:$L,8,0))</f>
        <v/>
      </c>
      <c r="C26" s="16" t="str">
        <f>IF(A26="","",IF(VLOOKUP(A26,'DSR Attendance'!$A:$E,5,0)=0,VLOOKUP(A26,'DSR Attendance'!$A:$D,4,0),CONCATENATE(VLOOKUP(A26,'DSR Attendance'!$A:$D,4,0)," / ",VLOOKUP('Per Outlet Plan'!A26,'DSR Attendance'!$A:$E,5,0))))</f>
        <v/>
      </c>
      <c r="J26" s="418"/>
      <c r="M26" s="13" t="str">
        <f t="shared" si="0"/>
        <v/>
      </c>
      <c r="N26" s="8"/>
      <c r="XFB26" s="13" t="str">
        <f>IF(D26="","",COUNTIF('DISPATCHED (VT11)'!$E:$E,'Per Outlet Plan'!D26))</f>
        <v/>
      </c>
      <c r="XFC26" s="2" t="s">
        <v>686</v>
      </c>
      <c r="XFD26" s="2" t="s">
        <v>681</v>
      </c>
    </row>
    <row r="27" spans="1:14 16382:16384">
      <c r="A27" s="18" t="str">
        <f>IF(D27="","",VLOOKUP(D27,'DISPATCHED (VT11)'!$E:$XEV,16373,0))</f>
        <v/>
      </c>
      <c r="B27" s="13" t="str">
        <f>IF(D27="","",VLOOKUP(D27,'DISPATCHED (VT11)'!$E:$L,8,0))</f>
        <v/>
      </c>
      <c r="C27" s="16" t="str">
        <f>IF(A27="","",IF(VLOOKUP(A27,'DSR Attendance'!$A:$E,5,0)=0,VLOOKUP(A27,'DSR Attendance'!$A:$D,4,0),CONCATENATE(VLOOKUP(A27,'DSR Attendance'!$A:$D,4,0)," / ",VLOOKUP('Per Outlet Plan'!A27,'DSR Attendance'!$A:$E,5,0))))</f>
        <v/>
      </c>
      <c r="J27" s="418"/>
      <c r="M27" s="13" t="str">
        <f t="shared" si="0"/>
        <v/>
      </c>
      <c r="N27" s="8"/>
      <c r="XFB27" s="13" t="str">
        <f>IF(D27="","",COUNTIF('DISPATCHED (VT11)'!$E:$E,'Per Outlet Plan'!D27))</f>
        <v/>
      </c>
      <c r="XFC27" s="2" t="s">
        <v>687</v>
      </c>
      <c r="XFD27" s="2" t="s">
        <v>681</v>
      </c>
    </row>
    <row r="28" spans="1:14 16382:16384">
      <c r="A28" s="18" t="str">
        <f>IF(D28="","",VLOOKUP(D28,'DISPATCHED (VT11)'!$E:$XEV,16373,0))</f>
        <v/>
      </c>
      <c r="B28" s="13" t="str">
        <f>IF(D28="","",VLOOKUP(D28,'DISPATCHED (VT11)'!$E:$L,8,0))</f>
        <v/>
      </c>
      <c r="C28" s="16" t="str">
        <f>IF(A28="","",IF(VLOOKUP(A28,'DSR Attendance'!$A:$E,5,0)=0,VLOOKUP(A28,'DSR Attendance'!$A:$D,4,0),CONCATENATE(VLOOKUP(A28,'DSR Attendance'!$A:$D,4,0)," / ",VLOOKUP('Per Outlet Plan'!A28,'DSR Attendance'!$A:$E,5,0))))</f>
        <v/>
      </c>
      <c r="J28" s="418"/>
      <c r="M28" s="13" t="str">
        <f t="shared" si="0"/>
        <v/>
      </c>
      <c r="N28" s="8"/>
      <c r="XFB28" s="13" t="str">
        <f>IF(D28="","",COUNTIF('DISPATCHED (VT11)'!$E:$E,'Per Outlet Plan'!D28))</f>
        <v/>
      </c>
      <c r="XFC28" s="2" t="s">
        <v>688</v>
      </c>
      <c r="XFD28" s="2" t="s">
        <v>681</v>
      </c>
    </row>
    <row r="29" spans="1:14 16382:16384">
      <c r="A29" s="18" t="str">
        <f>IF(D29="","",VLOOKUP(D29,'DISPATCHED (VT11)'!$E:$XEV,16373,0))</f>
        <v/>
      </c>
      <c r="B29" s="13" t="str">
        <f>IF(D29="","",VLOOKUP(D29,'DISPATCHED (VT11)'!$E:$L,8,0))</f>
        <v/>
      </c>
      <c r="C29" s="16" t="str">
        <f>IF(A29="","",IF(VLOOKUP(A29,'DSR Attendance'!$A:$E,5,0)=0,VLOOKUP(A29,'DSR Attendance'!$A:$D,4,0),CONCATENATE(VLOOKUP(A29,'DSR Attendance'!$A:$D,4,0)," / ",VLOOKUP('Per Outlet Plan'!A29,'DSR Attendance'!$A:$E,5,0))))</f>
        <v/>
      </c>
      <c r="J29" s="418"/>
      <c r="M29" s="13" t="str">
        <f t="shared" si="0"/>
        <v/>
      </c>
      <c r="N29" s="8"/>
      <c r="XFB29" s="13" t="str">
        <f>IF(D29="","",COUNTIF('DISPATCHED (VT11)'!$E:$E,'Per Outlet Plan'!D29))</f>
        <v/>
      </c>
      <c r="XFC29" s="2" t="s">
        <v>689</v>
      </c>
      <c r="XFD29" s="2" t="s">
        <v>681</v>
      </c>
    </row>
    <row r="30" spans="1:14 16382:16384">
      <c r="A30" s="18" t="str">
        <f>IF(D30="","",VLOOKUP(D30,'DISPATCHED (VT11)'!$E:$XEV,16373,0))</f>
        <v/>
      </c>
      <c r="B30" s="13" t="str">
        <f>IF(D30="","",VLOOKUP(D30,'DISPATCHED (VT11)'!$E:$L,8,0))</f>
        <v/>
      </c>
      <c r="C30" s="16" t="str">
        <f>IF(A30="","",IF(VLOOKUP(A30,'DSR Attendance'!$A:$E,5,0)=0,VLOOKUP(A30,'DSR Attendance'!$A:$D,4,0),CONCATENATE(VLOOKUP(A30,'DSR Attendance'!$A:$D,4,0)," / ",VLOOKUP('Per Outlet Plan'!A30,'DSR Attendance'!$A:$E,5,0))))</f>
        <v/>
      </c>
      <c r="J30" s="418"/>
      <c r="M30" s="13" t="str">
        <f t="shared" si="0"/>
        <v/>
      </c>
      <c r="N30" s="8"/>
      <c r="XFB30" s="13" t="str">
        <f>IF(D30="","",COUNTIF('DISPATCHED (VT11)'!$E:$E,'Per Outlet Plan'!D30))</f>
        <v/>
      </c>
      <c r="XFC30" s="2" t="s">
        <v>690</v>
      </c>
      <c r="XFD30" s="2" t="s">
        <v>681</v>
      </c>
    </row>
    <row r="31" spans="1:14 16382:16384">
      <c r="A31" s="18" t="str">
        <f>IF(D31="","",VLOOKUP(D31,'DISPATCHED (VT11)'!$E:$XEV,16373,0))</f>
        <v/>
      </c>
      <c r="B31" s="13" t="str">
        <f>IF(D31="","",VLOOKUP(D31,'DISPATCHED (VT11)'!$E:$L,8,0))</f>
        <v/>
      </c>
      <c r="C31" s="16" t="str">
        <f>IF(A31="","",IF(VLOOKUP(A31,'DSR Attendance'!$A:$E,5,0)=0,VLOOKUP(A31,'DSR Attendance'!$A:$D,4,0),CONCATENATE(VLOOKUP(A31,'DSR Attendance'!$A:$D,4,0)," / ",VLOOKUP('Per Outlet Plan'!A31,'DSR Attendance'!$A:$E,5,0))))</f>
        <v/>
      </c>
      <c r="J31" s="418"/>
      <c r="M31" s="13" t="str">
        <f t="shared" si="0"/>
        <v/>
      </c>
      <c r="N31" s="8"/>
      <c r="XFB31" s="13" t="str">
        <f>IF(D31="","",COUNTIF('DISPATCHED (VT11)'!$E:$E,'Per Outlet Plan'!D31))</f>
        <v/>
      </c>
    </row>
    <row r="32" spans="1:14 16382:16384">
      <c r="A32" s="18" t="str">
        <f>IF(D32="","",VLOOKUP(D32,'DISPATCHED (VT11)'!$E:$XEV,16373,0))</f>
        <v/>
      </c>
      <c r="B32" s="13" t="str">
        <f>IF(D32="","",VLOOKUP(D32,'DISPATCHED (VT11)'!$E:$L,8,0))</f>
        <v/>
      </c>
      <c r="C32" s="16" t="str">
        <f>IF(A32="","",IF(VLOOKUP(A32,'DSR Attendance'!$A:$E,5,0)=0,VLOOKUP(A32,'DSR Attendance'!$A:$D,4,0),CONCATENATE(VLOOKUP(A32,'DSR Attendance'!$A:$D,4,0)," / ",VLOOKUP('Per Outlet Plan'!A32,'DSR Attendance'!$A:$E,5,0))))</f>
        <v/>
      </c>
      <c r="J32" s="418"/>
      <c r="M32" s="13" t="str">
        <f t="shared" si="0"/>
        <v/>
      </c>
      <c r="N32" s="8"/>
      <c r="XFB32" s="13" t="str">
        <f>IF(D32="","",COUNTIF('DISPATCHED (VT11)'!$E:$E,'Per Outlet Plan'!D32))</f>
        <v/>
      </c>
    </row>
    <row r="33" spans="1:14 16382:16382">
      <c r="A33" s="18" t="str">
        <f>IF(D33="","",VLOOKUP(D33,'DISPATCHED (VT11)'!$E:$XEV,16373,0))</f>
        <v/>
      </c>
      <c r="B33" s="13" t="str">
        <f>IF(D33="","",VLOOKUP(D33,'DISPATCHED (VT11)'!$E:$L,8,0))</f>
        <v/>
      </c>
      <c r="C33" s="16" t="str">
        <f>IF(A33="","",IF(VLOOKUP(A33,'DSR Attendance'!$A:$E,5,0)=0,VLOOKUP(A33,'DSR Attendance'!$A:$D,4,0),CONCATENATE(VLOOKUP(A33,'DSR Attendance'!$A:$D,4,0)," / ",VLOOKUP('Per Outlet Plan'!A33,'DSR Attendance'!$A:$E,5,0))))</f>
        <v/>
      </c>
      <c r="J33" s="418"/>
      <c r="M33" s="13" t="str">
        <f t="shared" si="0"/>
        <v/>
      </c>
      <c r="N33" s="8"/>
      <c r="XFB33" s="13" t="str">
        <f>IF(D33="","",COUNTIF('DISPATCHED (VT11)'!$E:$E,'Per Outlet Plan'!D33))</f>
        <v/>
      </c>
    </row>
    <row r="34" spans="1:14 16382:16382">
      <c r="A34" s="18" t="str">
        <f>IF(D34="","",VLOOKUP(D34,'DISPATCHED (VT11)'!$E:$XEV,16373,0))</f>
        <v/>
      </c>
      <c r="B34" s="13" t="str">
        <f>IF(D34="","",VLOOKUP(D34,'DISPATCHED (VT11)'!$E:$L,8,0))</f>
        <v/>
      </c>
      <c r="C34" s="16" t="str">
        <f>IF(A34="","",IF(VLOOKUP(A34,'DSR Attendance'!$A:$E,5,0)=0,VLOOKUP(A34,'DSR Attendance'!$A:$D,4,0),CONCATENATE(VLOOKUP(A34,'DSR Attendance'!$A:$D,4,0)," / ",VLOOKUP('Per Outlet Plan'!A34,'DSR Attendance'!$A:$E,5,0))))</f>
        <v/>
      </c>
      <c r="J34" s="418"/>
      <c r="M34" s="13" t="str">
        <f t="shared" si="0"/>
        <v/>
      </c>
      <c r="N34" s="8"/>
      <c r="XFB34" s="13" t="str">
        <f>IF(D34="","",COUNTIF('DISPATCHED (VT11)'!$E:$E,'Per Outlet Plan'!D34))</f>
        <v/>
      </c>
    </row>
    <row r="35" spans="1:14 16382:16382">
      <c r="A35" s="18" t="str">
        <f>IF(D35="","",VLOOKUP(D35,'DISPATCHED (VT11)'!$E:$XEV,16373,0))</f>
        <v/>
      </c>
      <c r="B35" s="13" t="str">
        <f>IF(D35="","",VLOOKUP(D35,'DISPATCHED (VT11)'!$E:$L,8,0))</f>
        <v/>
      </c>
      <c r="C35" s="16" t="str">
        <f>IF(A35="","",IF(VLOOKUP(A35,'DSR Attendance'!$A:$E,5,0)=0,VLOOKUP(A35,'DSR Attendance'!$A:$D,4,0),CONCATENATE(VLOOKUP(A35,'DSR Attendance'!$A:$D,4,0)," / ",VLOOKUP('Per Outlet Plan'!A35,'DSR Attendance'!$A:$E,5,0))))</f>
        <v/>
      </c>
      <c r="J35" s="418"/>
      <c r="M35" s="13" t="str">
        <f t="shared" si="0"/>
        <v/>
      </c>
      <c r="N35" s="8"/>
      <c r="XFB35" s="13" t="str">
        <f>IF(D35="","",COUNTIF('DISPATCHED (VT11)'!$E:$E,'Per Outlet Plan'!D35))</f>
        <v/>
      </c>
    </row>
    <row r="36" spans="1:14 16382:16382">
      <c r="A36" s="18" t="str">
        <f>IF(D36="","",VLOOKUP(D36,'DISPATCHED (VT11)'!$E:$XEV,16373,0))</f>
        <v/>
      </c>
      <c r="B36" s="13" t="str">
        <f>IF(D36="","",VLOOKUP(D36,'DISPATCHED (VT11)'!$E:$L,8,0))</f>
        <v/>
      </c>
      <c r="C36" s="16" t="str">
        <f>IF(A36="","",IF(VLOOKUP(A36,'DSR Attendance'!$A:$E,5,0)=0,VLOOKUP(A36,'DSR Attendance'!$A:$D,4,0),CONCATENATE(VLOOKUP(A36,'DSR Attendance'!$A:$D,4,0)," / ",VLOOKUP('Per Outlet Plan'!A36,'DSR Attendance'!$A:$E,5,0))))</f>
        <v/>
      </c>
      <c r="J36" s="418"/>
      <c r="M36" s="13" t="str">
        <f t="shared" si="0"/>
        <v/>
      </c>
      <c r="N36" s="8"/>
      <c r="XFB36" s="13" t="str">
        <f>IF(D36="","",COUNTIF('DISPATCHED (VT11)'!$E:$E,'Per Outlet Plan'!D36))</f>
        <v/>
      </c>
    </row>
    <row r="37" spans="1:14 16382:16382">
      <c r="A37" s="18" t="str">
        <f>IF(D37="","",VLOOKUP(D37,'DISPATCHED (VT11)'!$E:$XEV,16373,0))</f>
        <v/>
      </c>
      <c r="B37" s="13" t="str">
        <f>IF(D37="","",VLOOKUP(D37,'DISPATCHED (VT11)'!$E:$L,8,0))</f>
        <v/>
      </c>
      <c r="C37" s="16" t="str">
        <f>IF(A37="","",IF(VLOOKUP(A37,'DSR Attendance'!$A:$E,5,0)=0,VLOOKUP(A37,'DSR Attendance'!$A:$D,4,0),CONCATENATE(VLOOKUP(A37,'DSR Attendance'!$A:$D,4,0)," / ",VLOOKUP('Per Outlet Plan'!A37,'DSR Attendance'!$A:$E,5,0))))</f>
        <v/>
      </c>
      <c r="J37" s="418"/>
      <c r="M37" s="13" t="str">
        <f t="shared" si="0"/>
        <v/>
      </c>
      <c r="N37" s="8"/>
      <c r="XFB37" s="13" t="str">
        <f>IF(D37="","",COUNTIF('DISPATCHED (VT11)'!$E:$E,'Per Outlet Plan'!D37))</f>
        <v/>
      </c>
    </row>
    <row r="38" spans="1:14 16382:16382">
      <c r="A38" s="18" t="str">
        <f>IF(D38="","",VLOOKUP(D38,'DISPATCHED (VT11)'!$E:$XEV,16373,0))</f>
        <v/>
      </c>
      <c r="B38" s="13" t="str">
        <f>IF(D38="","",VLOOKUP(D38,'DISPATCHED (VT11)'!$E:$L,8,0))</f>
        <v/>
      </c>
      <c r="C38" s="16" t="str">
        <f>IF(A38="","",IF(VLOOKUP(A38,'DSR Attendance'!$A:$E,5,0)=0,VLOOKUP(A38,'DSR Attendance'!$A:$D,4,0),CONCATENATE(VLOOKUP(A38,'DSR Attendance'!$A:$D,4,0)," / ",VLOOKUP('Per Outlet Plan'!A38,'DSR Attendance'!$A:$E,5,0))))</f>
        <v/>
      </c>
      <c r="J38" s="418"/>
      <c r="M38" s="13" t="str">
        <f t="shared" si="0"/>
        <v/>
      </c>
      <c r="N38" s="8"/>
      <c r="XFB38" s="13" t="str">
        <f>IF(D38="","",COUNTIF('DISPATCHED (VT11)'!$E:$E,'Per Outlet Plan'!D38))</f>
        <v/>
      </c>
    </row>
    <row r="39" spans="1:14 16382:16382">
      <c r="A39" s="18" t="str">
        <f>IF(D39="","",VLOOKUP(D39,'DISPATCHED (VT11)'!$E:$XEV,16373,0))</f>
        <v/>
      </c>
      <c r="B39" s="13" t="str">
        <f>IF(D39="","",VLOOKUP(D39,'DISPATCHED (VT11)'!$E:$L,8,0))</f>
        <v/>
      </c>
      <c r="C39" s="16" t="str">
        <f>IF(A39="","",IF(VLOOKUP(A39,'DSR Attendance'!$A:$E,5,0)=0,VLOOKUP(A39,'DSR Attendance'!$A:$D,4,0),CONCATENATE(VLOOKUP(A39,'DSR Attendance'!$A:$D,4,0)," / ",VLOOKUP('Per Outlet Plan'!A39,'DSR Attendance'!$A:$E,5,0))))</f>
        <v/>
      </c>
      <c r="J39" s="418"/>
      <c r="M39" s="13" t="str">
        <f t="shared" si="0"/>
        <v/>
      </c>
      <c r="N39" s="8"/>
      <c r="XFB39" s="13" t="str">
        <f>IF(D39="","",COUNTIF('DISPATCHED (VT11)'!$E:$E,'Per Outlet Plan'!D39))</f>
        <v/>
      </c>
    </row>
    <row r="40" spans="1:14 16382:16382">
      <c r="A40" s="18" t="str">
        <f>IF(D40="","",VLOOKUP(D40,'DISPATCHED (VT11)'!$E:$XEV,16373,0))</f>
        <v/>
      </c>
      <c r="B40" s="13" t="str">
        <f>IF(D40="","",VLOOKUP(D40,'DISPATCHED (VT11)'!$E:$L,8,0))</f>
        <v/>
      </c>
      <c r="C40" s="16" t="str">
        <f>IF(A40="","",IF(VLOOKUP(A40,'DSR Attendance'!$A:$E,5,0)=0,VLOOKUP(A40,'DSR Attendance'!$A:$D,4,0),CONCATENATE(VLOOKUP(A40,'DSR Attendance'!$A:$D,4,0)," / ",VLOOKUP('Per Outlet Plan'!A40,'DSR Attendance'!$A:$E,5,0))))</f>
        <v/>
      </c>
      <c r="J40" s="418"/>
      <c r="M40" s="13" t="str">
        <f t="shared" si="0"/>
        <v/>
      </c>
      <c r="N40" s="8"/>
      <c r="XFB40" s="13" t="str">
        <f>IF(D40="","",COUNTIF('DISPATCHED (VT11)'!$E:$E,'Per Outlet Plan'!D40))</f>
        <v/>
      </c>
    </row>
    <row r="41" spans="1:14 16382:16382">
      <c r="A41" s="18" t="str">
        <f>IF(D41="","",VLOOKUP(D41,'DISPATCHED (VT11)'!$E:$XEV,16373,0))</f>
        <v/>
      </c>
      <c r="B41" s="13" t="str">
        <f>IF(D41="","",VLOOKUP(D41,'DISPATCHED (VT11)'!$E:$L,8,0))</f>
        <v/>
      </c>
      <c r="C41" s="16" t="str">
        <f>IF(A41="","",IF(VLOOKUP(A41,'DSR Attendance'!$A:$E,5,0)=0,VLOOKUP(A41,'DSR Attendance'!$A:$D,4,0),CONCATENATE(VLOOKUP(A41,'DSR Attendance'!$A:$D,4,0)," / ",VLOOKUP('Per Outlet Plan'!A41,'DSR Attendance'!$A:$E,5,0))))</f>
        <v/>
      </c>
      <c r="J41" s="418"/>
      <c r="M41" s="13" t="str">
        <f t="shared" si="0"/>
        <v/>
      </c>
      <c r="N41" s="8"/>
      <c r="XFB41" s="13" t="str">
        <f>IF(D41="","",COUNTIF('DISPATCHED (VT11)'!$E:$E,'Per Outlet Plan'!D41))</f>
        <v/>
      </c>
    </row>
    <row r="42" spans="1:14 16382:16382">
      <c r="A42" s="18" t="str">
        <f>IF(D42="","",VLOOKUP(D42,'DISPATCHED (VT11)'!$E:$XEV,16373,0))</f>
        <v/>
      </c>
      <c r="B42" s="13" t="str">
        <f>IF(D42="","",VLOOKUP(D42,'DISPATCHED (VT11)'!$E:$L,8,0))</f>
        <v/>
      </c>
      <c r="C42" s="16" t="str">
        <f>IF(A42="","",IF(VLOOKUP(A42,'DSR Attendance'!$A:$E,5,0)=0,VLOOKUP(A42,'DSR Attendance'!$A:$D,4,0),CONCATENATE(VLOOKUP(A42,'DSR Attendance'!$A:$D,4,0)," / ",VLOOKUP('Per Outlet Plan'!A42,'DSR Attendance'!$A:$E,5,0))))</f>
        <v/>
      </c>
      <c r="J42" s="418"/>
      <c r="M42" s="13" t="str">
        <f t="shared" si="0"/>
        <v/>
      </c>
      <c r="N42" s="8"/>
      <c r="XFB42" s="13" t="str">
        <f>IF(D42="","",COUNTIF('DISPATCHED (VT11)'!$E:$E,'Per Outlet Plan'!D42))</f>
        <v/>
      </c>
    </row>
    <row r="43" spans="1:14 16382:16382">
      <c r="A43" s="18" t="str">
        <f>IF(D43="","",VLOOKUP(D43,'DISPATCHED (VT11)'!$E:$XEV,16373,0))</f>
        <v/>
      </c>
      <c r="B43" s="13" t="str">
        <f>IF(D43="","",VLOOKUP(D43,'DISPATCHED (VT11)'!$E:$L,8,0))</f>
        <v/>
      </c>
      <c r="C43" s="16" t="str">
        <f>IF(A43="","",IF(VLOOKUP(A43,'DSR Attendance'!$A:$E,5,0)=0,VLOOKUP(A43,'DSR Attendance'!$A:$D,4,0),CONCATENATE(VLOOKUP(A43,'DSR Attendance'!$A:$D,4,0)," / ",VLOOKUP('Per Outlet Plan'!A43,'DSR Attendance'!$A:$E,5,0))))</f>
        <v/>
      </c>
      <c r="J43" s="418"/>
      <c r="M43" s="13" t="str">
        <f t="shared" si="0"/>
        <v/>
      </c>
      <c r="N43" s="8"/>
      <c r="XFB43" s="13" t="str">
        <f>IF(D43="","",COUNTIF('DISPATCHED (VT11)'!$E:$E,'Per Outlet Plan'!D43))</f>
        <v/>
      </c>
    </row>
    <row r="44" spans="1:14 16382:16382">
      <c r="A44" s="18" t="str">
        <f>IF(D44="","",VLOOKUP(D44,'DISPATCHED (VT11)'!$E:$XEV,16373,0))</f>
        <v/>
      </c>
      <c r="B44" s="13" t="str">
        <f>IF(D44="","",VLOOKUP(D44,'DISPATCHED (VT11)'!$E:$L,8,0))</f>
        <v/>
      </c>
      <c r="C44" s="16" t="str">
        <f>IF(A44="","",IF(VLOOKUP(A44,'DSR Attendance'!$A:$E,5,0)=0,VLOOKUP(A44,'DSR Attendance'!$A:$D,4,0),CONCATENATE(VLOOKUP(A44,'DSR Attendance'!$A:$D,4,0)," / ",VLOOKUP('Per Outlet Plan'!A44,'DSR Attendance'!$A:$E,5,0))))</f>
        <v/>
      </c>
      <c r="J44" s="418"/>
      <c r="M44" s="13" t="str">
        <f t="shared" si="0"/>
        <v/>
      </c>
      <c r="N44" s="8"/>
      <c r="XFB44" s="13" t="str">
        <f>IF(D44="","",COUNTIF('DISPATCHED (VT11)'!$E:$E,'Per Outlet Plan'!D44))</f>
        <v/>
      </c>
    </row>
    <row r="45" spans="1:14 16382:16382">
      <c r="A45" s="18" t="str">
        <f>IF(D45="","",VLOOKUP(D45,'DISPATCHED (VT11)'!$E:$XEV,16373,0))</f>
        <v/>
      </c>
      <c r="B45" s="13" t="str">
        <f>IF(D45="","",VLOOKUP(D45,'DISPATCHED (VT11)'!$E:$L,8,0))</f>
        <v/>
      </c>
      <c r="C45" s="16" t="str">
        <f>IF(A45="","",IF(VLOOKUP(A45,'DSR Attendance'!$A:$E,5,0)=0,VLOOKUP(A45,'DSR Attendance'!$A:$D,4,0),CONCATENATE(VLOOKUP(A45,'DSR Attendance'!$A:$D,4,0)," / ",VLOOKUP('Per Outlet Plan'!A45,'DSR Attendance'!$A:$E,5,0))))</f>
        <v/>
      </c>
      <c r="J45" s="418"/>
      <c r="M45" s="13" t="str">
        <f t="shared" si="0"/>
        <v/>
      </c>
      <c r="N45" s="8"/>
      <c r="XFB45" s="13" t="str">
        <f>IF(D45="","",COUNTIF('DISPATCHED (VT11)'!$E:$E,'Per Outlet Plan'!D45))</f>
        <v/>
      </c>
    </row>
    <row r="46" spans="1:14 16382:16382">
      <c r="A46" s="18" t="str">
        <f>IF(D46="","",VLOOKUP(D46,'DISPATCHED (VT11)'!$E:$XEV,16373,0))</f>
        <v/>
      </c>
      <c r="B46" s="13" t="str">
        <f>IF(D46="","",VLOOKUP(D46,'DISPATCHED (VT11)'!$E:$L,8,0))</f>
        <v/>
      </c>
      <c r="C46" s="16" t="str">
        <f>IF(A46="","",IF(VLOOKUP(A46,'DSR Attendance'!$A:$E,5,0)=0,VLOOKUP(A46,'DSR Attendance'!$A:$D,4,0),CONCATENATE(VLOOKUP(A46,'DSR Attendance'!$A:$D,4,0)," / ",VLOOKUP('Per Outlet Plan'!A46,'DSR Attendance'!$A:$E,5,0))))</f>
        <v/>
      </c>
      <c r="J46" s="418"/>
      <c r="M46" s="13" t="str">
        <f t="shared" si="0"/>
        <v/>
      </c>
      <c r="N46" s="8"/>
      <c r="XFB46" s="13" t="str">
        <f>IF(D46="","",COUNTIF('DISPATCHED (VT11)'!$E:$E,'Per Outlet Plan'!D46))</f>
        <v/>
      </c>
    </row>
    <row r="47" spans="1:14 16382:16382">
      <c r="A47" s="18" t="str">
        <f>IF(D47="","",VLOOKUP(D47,'DISPATCHED (VT11)'!$E:$XEV,16373,0))</f>
        <v/>
      </c>
      <c r="B47" s="13" t="str">
        <f>IF(D47="","",VLOOKUP(D47,'DISPATCHED (VT11)'!$E:$L,8,0))</f>
        <v/>
      </c>
      <c r="C47" s="16" t="str">
        <f>IF(A47="","",IF(VLOOKUP(A47,'DSR Attendance'!$A:$E,5,0)=0,VLOOKUP(A47,'DSR Attendance'!$A:$D,4,0),CONCATENATE(VLOOKUP(A47,'DSR Attendance'!$A:$D,4,0)," / ",VLOOKUP('Per Outlet Plan'!A47,'DSR Attendance'!$A:$E,5,0))))</f>
        <v/>
      </c>
      <c r="J47" s="418"/>
      <c r="M47" s="13" t="str">
        <f t="shared" si="0"/>
        <v/>
      </c>
      <c r="N47" s="8"/>
      <c r="XFB47" s="13" t="str">
        <f>IF(D47="","",COUNTIF('DISPATCHED (VT11)'!$E:$E,'Per Outlet Plan'!D47))</f>
        <v/>
      </c>
    </row>
    <row r="48" spans="1:14 16382:16382">
      <c r="A48" s="18" t="str">
        <f>IF(D48="","",VLOOKUP(D48,'DISPATCHED (VT11)'!$E:$XEV,16373,0))</f>
        <v/>
      </c>
      <c r="B48" s="13" t="str">
        <f>IF(D48="","",VLOOKUP(D48,'DISPATCHED (VT11)'!$E:$L,8,0))</f>
        <v/>
      </c>
      <c r="C48" s="16" t="str">
        <f>IF(A48="","",IF(VLOOKUP(A48,'DSR Attendance'!$A:$E,5,0)=0,VLOOKUP(A48,'DSR Attendance'!$A:$D,4,0),CONCATENATE(VLOOKUP(A48,'DSR Attendance'!$A:$D,4,0)," / ",VLOOKUP('Per Outlet Plan'!A48,'DSR Attendance'!$A:$E,5,0))))</f>
        <v/>
      </c>
      <c r="J48" s="418"/>
      <c r="M48" s="13" t="str">
        <f t="shared" si="0"/>
        <v/>
      </c>
      <c r="N48" s="8"/>
      <c r="XFB48" s="13" t="str">
        <f>IF(D48="","",COUNTIF('DISPATCHED (VT11)'!$E:$E,'Per Outlet Plan'!D48))</f>
        <v/>
      </c>
    </row>
    <row r="49" spans="1:14 16382:16382">
      <c r="A49" s="18" t="str">
        <f>IF(D49="","",VLOOKUP(D49,'DISPATCHED (VT11)'!$E:$XEV,16373,0))</f>
        <v/>
      </c>
      <c r="B49" s="13" t="str">
        <f>IF(D49="","",VLOOKUP(D49,'DISPATCHED (VT11)'!$E:$L,8,0))</f>
        <v/>
      </c>
      <c r="C49" s="16" t="str">
        <f>IF(A49="","",IF(VLOOKUP(A49,'DSR Attendance'!$A:$E,5,0)=0,VLOOKUP(A49,'DSR Attendance'!$A:$D,4,0),CONCATENATE(VLOOKUP(A49,'DSR Attendance'!$A:$D,4,0)," / ",VLOOKUP('Per Outlet Plan'!A49,'DSR Attendance'!$A:$E,5,0))))</f>
        <v/>
      </c>
      <c r="J49" s="418"/>
      <c r="M49" s="13" t="str">
        <f t="shared" si="0"/>
        <v/>
      </c>
      <c r="N49" s="8"/>
      <c r="XFB49" s="13" t="str">
        <f>IF(D49="","",COUNTIF('DISPATCHED (VT11)'!$E:$E,'Per Outlet Plan'!D49))</f>
        <v/>
      </c>
    </row>
    <row r="50" spans="1:14 16382:16382">
      <c r="A50" s="18" t="str">
        <f>IF(D50="","",VLOOKUP(D50,'DISPATCHED (VT11)'!$E:$XEV,16373,0))</f>
        <v/>
      </c>
      <c r="B50" s="13" t="str">
        <f>IF(D50="","",VLOOKUP(D50,'DISPATCHED (VT11)'!$E:$L,8,0))</f>
        <v/>
      </c>
      <c r="C50" s="16" t="str">
        <f>IF(A50="","",IF(VLOOKUP(A50,'DSR Attendance'!$A:$E,5,0)=0,VLOOKUP(A50,'DSR Attendance'!$A:$D,4,0),CONCATENATE(VLOOKUP(A50,'DSR Attendance'!$A:$D,4,0)," / ",VLOOKUP('Per Outlet Plan'!A50,'DSR Attendance'!$A:$E,5,0))))</f>
        <v/>
      </c>
      <c r="J50" s="418"/>
      <c r="M50" s="13" t="str">
        <f t="shared" si="0"/>
        <v/>
      </c>
      <c r="N50" s="8"/>
      <c r="XFB50" s="13" t="str">
        <f>IF(D50="","",COUNTIF('DISPATCHED (VT11)'!$E:$E,'Per Outlet Plan'!D50))</f>
        <v/>
      </c>
    </row>
    <row r="51" spans="1:14 16382:16382">
      <c r="A51" s="18" t="str">
        <f>IF(D51="","",VLOOKUP(D51,'DISPATCHED (VT11)'!$E:$XEV,16373,0))</f>
        <v/>
      </c>
      <c r="B51" s="13" t="str">
        <f>IF(D51="","",VLOOKUP(D51,'DISPATCHED (VT11)'!$E:$L,8,0))</f>
        <v/>
      </c>
      <c r="C51" s="16" t="str">
        <f>IF(A51="","",IF(VLOOKUP(A51,'DSR Attendance'!$A:$E,5,0)=0,VLOOKUP(A51,'DSR Attendance'!$A:$D,4,0),CONCATENATE(VLOOKUP(A51,'DSR Attendance'!$A:$D,4,0)," / ",VLOOKUP('Per Outlet Plan'!A51,'DSR Attendance'!$A:$E,5,0))))</f>
        <v/>
      </c>
      <c r="J51" s="418"/>
      <c r="M51" s="13" t="str">
        <f t="shared" si="0"/>
        <v/>
      </c>
      <c r="N51" s="8"/>
      <c r="XFB51" s="13" t="str">
        <f>IF(D51="","",COUNTIF('DISPATCHED (VT11)'!$E:$E,'Per Outlet Plan'!D51))</f>
        <v/>
      </c>
    </row>
    <row r="52" spans="1:14 16382:16382">
      <c r="A52" s="18" t="str">
        <f>IF(D52="","",VLOOKUP(D52,'DISPATCHED (VT11)'!$E:$XEV,16373,0))</f>
        <v/>
      </c>
      <c r="B52" s="13" t="str">
        <f>IF(D52="","",VLOOKUP(D52,'DISPATCHED (VT11)'!$E:$L,8,0))</f>
        <v/>
      </c>
      <c r="C52" s="16" t="str">
        <f>IF(A52="","",IF(VLOOKUP(A52,'DSR Attendance'!$A:$E,5,0)=0,VLOOKUP(A52,'DSR Attendance'!$A:$D,4,0),CONCATENATE(VLOOKUP(A52,'DSR Attendance'!$A:$D,4,0)," / ",VLOOKUP('Per Outlet Plan'!A52,'DSR Attendance'!$A:$E,5,0))))</f>
        <v/>
      </c>
      <c r="J52" s="418"/>
      <c r="M52" s="13" t="str">
        <f t="shared" si="0"/>
        <v/>
      </c>
      <c r="N52" s="8"/>
      <c r="XFB52" s="13" t="str">
        <f>IF(D52="","",COUNTIF('DISPATCHED (VT11)'!$E:$E,'Per Outlet Plan'!D52))</f>
        <v/>
      </c>
    </row>
    <row r="53" spans="1:14 16382:16382">
      <c r="A53" s="18" t="str">
        <f>IF(D53="","",VLOOKUP(D53,'DISPATCHED (VT11)'!$E:$XEV,16373,0))</f>
        <v/>
      </c>
      <c r="B53" s="13" t="str">
        <f>IF(D53="","",VLOOKUP(D53,'DISPATCHED (VT11)'!$E:$L,8,0))</f>
        <v/>
      </c>
      <c r="C53" s="16" t="str">
        <f>IF(A53="","",IF(VLOOKUP(A53,'DSR Attendance'!$A:$E,5,0)=0,VLOOKUP(A53,'DSR Attendance'!$A:$D,4,0),CONCATENATE(VLOOKUP(A53,'DSR Attendance'!$A:$D,4,0)," / ",VLOOKUP('Per Outlet Plan'!A53,'DSR Attendance'!$A:$E,5,0))))</f>
        <v/>
      </c>
      <c r="J53" s="418"/>
      <c r="M53" s="13" t="str">
        <f t="shared" si="0"/>
        <v/>
      </c>
      <c r="N53" s="8"/>
      <c r="XFB53" s="13" t="str">
        <f>IF(D53="","",COUNTIF('DISPATCHED (VT11)'!$E:$E,'Per Outlet Plan'!D53))</f>
        <v/>
      </c>
    </row>
    <row r="54" spans="1:14 16382:16382">
      <c r="A54" s="18" t="str">
        <f>IF(D54="","",VLOOKUP(D54,'DISPATCHED (VT11)'!$E:$XEV,16373,0))</f>
        <v/>
      </c>
      <c r="B54" s="13" t="str">
        <f>IF(D54="","",VLOOKUP(D54,'DISPATCHED (VT11)'!$E:$L,8,0))</f>
        <v/>
      </c>
      <c r="C54" s="16" t="str">
        <f>IF(A54="","",IF(VLOOKUP(A54,'DSR Attendance'!$A:$E,5,0)=0,VLOOKUP(A54,'DSR Attendance'!$A:$D,4,0),CONCATENATE(VLOOKUP(A54,'DSR Attendance'!$A:$D,4,0)," / ",VLOOKUP('Per Outlet Plan'!A54,'DSR Attendance'!$A:$E,5,0))))</f>
        <v/>
      </c>
      <c r="J54" s="418"/>
      <c r="M54" s="13" t="str">
        <f t="shared" si="0"/>
        <v/>
      </c>
      <c r="N54" s="8"/>
      <c r="XFB54" s="13" t="str">
        <f>IF(D54="","",COUNTIF('DISPATCHED (VT11)'!$E:$E,'Per Outlet Plan'!D54))</f>
        <v/>
      </c>
    </row>
    <row r="55" spans="1:14 16382:16382">
      <c r="A55" s="18" t="str">
        <f>IF(D55="","",VLOOKUP(D55,'DISPATCHED (VT11)'!$E:$XEV,16373,0))</f>
        <v/>
      </c>
      <c r="B55" s="13" t="str">
        <f>IF(D55="","",VLOOKUP(D55,'DISPATCHED (VT11)'!$E:$L,8,0))</f>
        <v/>
      </c>
      <c r="C55" s="16" t="str">
        <f>IF(A55="","",IF(VLOOKUP(A55,'DSR Attendance'!$A:$E,5,0)=0,VLOOKUP(A55,'DSR Attendance'!$A:$D,4,0),CONCATENATE(VLOOKUP(A55,'DSR Attendance'!$A:$D,4,0)," / ",VLOOKUP('Per Outlet Plan'!A55,'DSR Attendance'!$A:$E,5,0))))</f>
        <v/>
      </c>
      <c r="J55" s="418"/>
      <c r="M55" s="13" t="str">
        <f t="shared" si="0"/>
        <v/>
      </c>
      <c r="N55" s="8"/>
      <c r="XFB55" s="13" t="str">
        <f>IF(D55="","",COUNTIF('DISPATCHED (VT11)'!$E:$E,'Per Outlet Plan'!D55))</f>
        <v/>
      </c>
    </row>
    <row r="56" spans="1:14 16382:16382">
      <c r="A56" s="18" t="str">
        <f>IF(D56="","",VLOOKUP(D56,'DISPATCHED (VT11)'!$E:$XEV,16373,0))</f>
        <v/>
      </c>
      <c r="B56" s="13" t="str">
        <f>IF(D56="","",VLOOKUP(D56,'DISPATCHED (VT11)'!$E:$L,8,0))</f>
        <v/>
      </c>
      <c r="C56" s="16" t="str">
        <f>IF(A56="","",IF(VLOOKUP(A56,'DSR Attendance'!$A:$E,5,0)=0,VLOOKUP(A56,'DSR Attendance'!$A:$D,4,0),CONCATENATE(VLOOKUP(A56,'DSR Attendance'!$A:$D,4,0)," / ",VLOOKUP('Per Outlet Plan'!A56,'DSR Attendance'!$A:$E,5,0))))</f>
        <v/>
      </c>
      <c r="J56" s="418"/>
      <c r="M56" s="13" t="str">
        <f t="shared" si="0"/>
        <v/>
      </c>
      <c r="N56" s="8"/>
      <c r="XFB56" s="13" t="str">
        <f>IF(D56="","",COUNTIF('DISPATCHED (VT11)'!$E:$E,'Per Outlet Plan'!D56))</f>
        <v/>
      </c>
    </row>
    <row r="57" spans="1:14 16382:16382">
      <c r="A57" s="18" t="str">
        <f>IF(D57="","",VLOOKUP(D57,'DISPATCHED (VT11)'!$E:$XEV,16373,0))</f>
        <v/>
      </c>
      <c r="B57" s="13" t="str">
        <f>IF(D57="","",VLOOKUP(D57,'DISPATCHED (VT11)'!$E:$L,8,0))</f>
        <v/>
      </c>
      <c r="C57" s="16" t="str">
        <f>IF(A57="","",IF(VLOOKUP(A57,'DSR Attendance'!$A:$E,5,0)=0,VLOOKUP(A57,'DSR Attendance'!$A:$D,4,0),CONCATENATE(VLOOKUP(A57,'DSR Attendance'!$A:$D,4,0)," / ",VLOOKUP('Per Outlet Plan'!A57,'DSR Attendance'!$A:$E,5,0))))</f>
        <v/>
      </c>
      <c r="J57" s="418"/>
      <c r="M57" s="13" t="str">
        <f t="shared" si="0"/>
        <v/>
      </c>
      <c r="N57" s="8"/>
      <c r="XFB57" s="13" t="str">
        <f>IF(D57="","",COUNTIF('DISPATCHED (VT11)'!$E:$E,'Per Outlet Plan'!D57))</f>
        <v/>
      </c>
    </row>
    <row r="58" spans="1:14 16382:16382">
      <c r="A58" s="18" t="str">
        <f>IF(D58="","",VLOOKUP(D58,'DISPATCHED (VT11)'!$E:$XEV,16373,0))</f>
        <v/>
      </c>
      <c r="B58" s="13" t="str">
        <f>IF(D58="","",VLOOKUP(D58,'DISPATCHED (VT11)'!$E:$L,8,0))</f>
        <v/>
      </c>
      <c r="C58" s="16" t="str">
        <f>IF(A58="","",IF(VLOOKUP(A58,'DSR Attendance'!$A:$E,5,0)=0,VLOOKUP(A58,'DSR Attendance'!$A:$D,4,0),CONCATENATE(VLOOKUP(A58,'DSR Attendance'!$A:$D,4,0)," / ",VLOOKUP('Per Outlet Plan'!A58,'DSR Attendance'!$A:$E,5,0))))</f>
        <v/>
      </c>
      <c r="J58" s="418"/>
      <c r="M58" s="13" t="str">
        <f t="shared" si="0"/>
        <v/>
      </c>
      <c r="N58" s="8"/>
      <c r="XFB58" s="13" t="str">
        <f>IF(D58="","",COUNTIF('DISPATCHED (VT11)'!$E:$E,'Per Outlet Plan'!D58))</f>
        <v/>
      </c>
    </row>
    <row r="59" spans="1:14 16382:16382">
      <c r="A59" s="18" t="str">
        <f>IF(D59="","",VLOOKUP(D59,'DISPATCHED (VT11)'!$E:$XEV,16373,0))</f>
        <v/>
      </c>
      <c r="B59" s="13" t="str">
        <f>IF(D59="","",VLOOKUP(D59,'DISPATCHED (VT11)'!$E:$L,8,0))</f>
        <v/>
      </c>
      <c r="C59" s="16" t="str">
        <f>IF(A59="","",IF(VLOOKUP(A59,'DSR Attendance'!$A:$E,5,0)=0,VLOOKUP(A59,'DSR Attendance'!$A:$D,4,0),CONCATENATE(VLOOKUP(A59,'DSR Attendance'!$A:$D,4,0)," / ",VLOOKUP('Per Outlet Plan'!A59,'DSR Attendance'!$A:$E,5,0))))</f>
        <v/>
      </c>
      <c r="J59" s="418"/>
      <c r="M59" s="13" t="str">
        <f t="shared" si="0"/>
        <v/>
      </c>
      <c r="N59" s="8"/>
      <c r="XFB59" s="13" t="str">
        <f>IF(D59="","",COUNTIF('DISPATCHED (VT11)'!$E:$E,'Per Outlet Plan'!D59))</f>
        <v/>
      </c>
    </row>
    <row r="60" spans="1:14 16382:16382">
      <c r="A60" s="18" t="str">
        <f>IF(D60="","",VLOOKUP(D60,'DISPATCHED (VT11)'!$E:$XEV,16373,0))</f>
        <v/>
      </c>
      <c r="B60" s="13" t="str">
        <f>IF(D60="","",VLOOKUP(D60,'DISPATCHED (VT11)'!$E:$L,8,0))</f>
        <v/>
      </c>
      <c r="C60" s="16" t="str">
        <f>IF(A60="","",IF(VLOOKUP(A60,'DSR Attendance'!$A:$E,5,0)=0,VLOOKUP(A60,'DSR Attendance'!$A:$D,4,0),CONCATENATE(VLOOKUP(A60,'DSR Attendance'!$A:$D,4,0)," / ",VLOOKUP('Per Outlet Plan'!A60,'DSR Attendance'!$A:$E,5,0))))</f>
        <v/>
      </c>
      <c r="J60" s="418"/>
      <c r="M60" s="13" t="str">
        <f t="shared" si="0"/>
        <v/>
      </c>
      <c r="N60" s="8"/>
      <c r="XFB60" s="13" t="str">
        <f>IF(D60="","",COUNTIF('DISPATCHED (VT11)'!$E:$E,'Per Outlet Plan'!D60))</f>
        <v/>
      </c>
    </row>
    <row r="61" spans="1:14 16382:16382">
      <c r="A61" s="18" t="str">
        <f>IF(D61="","",VLOOKUP(D61,'DISPATCHED (VT11)'!$E:$XEV,16373,0))</f>
        <v/>
      </c>
      <c r="B61" s="13" t="str">
        <f>IF(D61="","",VLOOKUP(D61,'DISPATCHED (VT11)'!$E:$L,8,0))</f>
        <v/>
      </c>
      <c r="C61" s="16" t="str">
        <f>IF(A61="","",IF(VLOOKUP(A61,'DSR Attendance'!$A:$E,5,0)=0,VLOOKUP(A61,'DSR Attendance'!$A:$D,4,0),CONCATENATE(VLOOKUP(A61,'DSR Attendance'!$A:$D,4,0)," / ",VLOOKUP('Per Outlet Plan'!A61,'DSR Attendance'!$A:$E,5,0))))</f>
        <v/>
      </c>
      <c r="J61" s="418"/>
      <c r="M61" s="13" t="str">
        <f t="shared" si="0"/>
        <v/>
      </c>
      <c r="N61" s="8"/>
      <c r="XFB61" s="13" t="str">
        <f>IF(D61="","",COUNTIF('DISPATCHED (VT11)'!$E:$E,'Per Outlet Plan'!D61))</f>
        <v/>
      </c>
    </row>
    <row r="62" spans="1:14 16382:16382">
      <c r="A62" s="18" t="str">
        <f>IF(D62="","",VLOOKUP(D62,'DISPATCHED (VT11)'!$E:$XEV,16373,0))</f>
        <v/>
      </c>
      <c r="B62" s="13" t="str">
        <f>IF(D62="","",VLOOKUP(D62,'DISPATCHED (VT11)'!$E:$L,8,0))</f>
        <v/>
      </c>
      <c r="C62" s="16" t="str">
        <f>IF(A62="","",IF(VLOOKUP(A62,'DSR Attendance'!$A:$E,5,0)=0,VLOOKUP(A62,'DSR Attendance'!$A:$D,4,0),CONCATENATE(VLOOKUP(A62,'DSR Attendance'!$A:$D,4,0)," / ",VLOOKUP('Per Outlet Plan'!A62,'DSR Attendance'!$A:$E,5,0))))</f>
        <v/>
      </c>
      <c r="J62" s="418"/>
      <c r="M62" s="13" t="str">
        <f t="shared" si="0"/>
        <v/>
      </c>
      <c r="N62" s="8"/>
      <c r="XFB62" s="13" t="str">
        <f>IF(D62="","",COUNTIF('DISPATCHED (VT11)'!$E:$E,'Per Outlet Plan'!D62))</f>
        <v/>
      </c>
    </row>
    <row r="63" spans="1:14 16382:16382">
      <c r="A63" s="18" t="str">
        <f>IF(D63="","",VLOOKUP(D63,'DISPATCHED (VT11)'!$E:$XEV,16373,0))</f>
        <v/>
      </c>
      <c r="B63" s="13" t="str">
        <f>IF(D63="","",VLOOKUP(D63,'DISPATCHED (VT11)'!$E:$L,8,0))</f>
        <v/>
      </c>
      <c r="C63" s="16" t="str">
        <f>IF(A63="","",IF(VLOOKUP(A63,'DSR Attendance'!$A:$E,5,0)=0,VLOOKUP(A63,'DSR Attendance'!$A:$D,4,0),CONCATENATE(VLOOKUP(A63,'DSR Attendance'!$A:$D,4,0)," / ",VLOOKUP('Per Outlet Plan'!A63,'DSR Attendance'!$A:$E,5,0))))</f>
        <v/>
      </c>
      <c r="J63" s="418"/>
      <c r="M63" s="13" t="str">
        <f t="shared" si="0"/>
        <v/>
      </c>
      <c r="N63" s="8"/>
      <c r="XFB63" s="13" t="str">
        <f>IF(D63="","",COUNTIF('DISPATCHED (VT11)'!$E:$E,'Per Outlet Plan'!D63))</f>
        <v/>
      </c>
    </row>
    <row r="64" spans="1:14 16382:16382">
      <c r="A64" s="18" t="str">
        <f>IF(D64="","",VLOOKUP(D64,'DISPATCHED (VT11)'!$E:$XEV,16373,0))</f>
        <v/>
      </c>
      <c r="B64" s="13" t="str">
        <f>IF(D64="","",VLOOKUP(D64,'DISPATCHED (VT11)'!$E:$L,8,0))</f>
        <v/>
      </c>
      <c r="C64" s="16" t="str">
        <f>IF(A64="","",IF(VLOOKUP(A64,'DSR Attendance'!$A:$E,5,0)=0,VLOOKUP(A64,'DSR Attendance'!$A:$D,4,0),CONCATENATE(VLOOKUP(A64,'DSR Attendance'!$A:$D,4,0)," / ",VLOOKUP('Per Outlet Plan'!A64,'DSR Attendance'!$A:$E,5,0))))</f>
        <v/>
      </c>
      <c r="J64" s="418"/>
      <c r="M64" s="13" t="str">
        <f t="shared" si="0"/>
        <v/>
      </c>
      <c r="N64" s="8"/>
      <c r="XFB64" s="13" t="str">
        <f>IF(D64="","",COUNTIF('DISPATCHED (VT11)'!$E:$E,'Per Outlet Plan'!D64))</f>
        <v/>
      </c>
    </row>
    <row r="65" spans="1:14 16382:16382">
      <c r="A65" s="18" t="str">
        <f>IF(D65="","",VLOOKUP(D65,'DISPATCHED (VT11)'!$E:$XEV,16373,0))</f>
        <v/>
      </c>
      <c r="B65" s="13" t="str">
        <f>IF(D65="","",VLOOKUP(D65,'DISPATCHED (VT11)'!$E:$L,8,0))</f>
        <v/>
      </c>
      <c r="C65" s="16" t="str">
        <f>IF(A65="","",IF(VLOOKUP(A65,'DSR Attendance'!$A:$E,5,0)=0,VLOOKUP(A65,'DSR Attendance'!$A:$D,4,0),CONCATENATE(VLOOKUP(A65,'DSR Attendance'!$A:$D,4,0)," / ",VLOOKUP('Per Outlet Plan'!A65,'DSR Attendance'!$A:$E,5,0))))</f>
        <v/>
      </c>
      <c r="J65" s="418"/>
      <c r="M65" s="13" t="str">
        <f t="shared" si="0"/>
        <v/>
      </c>
      <c r="N65" s="8"/>
      <c r="XFB65" s="13" t="str">
        <f>IF(D65="","",COUNTIF('DISPATCHED (VT11)'!$E:$E,'Per Outlet Plan'!D65))</f>
        <v/>
      </c>
    </row>
    <row r="66" spans="1:14 16382:16382">
      <c r="A66" s="18" t="str">
        <f>IF(D66="","",VLOOKUP(D66,'DISPATCHED (VT11)'!$E:$XEV,16373,0))</f>
        <v/>
      </c>
      <c r="B66" s="13" t="str">
        <f>IF(D66="","",VLOOKUP(D66,'DISPATCHED (VT11)'!$E:$L,8,0))</f>
        <v/>
      </c>
      <c r="C66" s="16" t="str">
        <f>IF(A66="","",IF(VLOOKUP(A66,'DSR Attendance'!$A:$E,5,0)=0,VLOOKUP(A66,'DSR Attendance'!$A:$D,4,0),CONCATENATE(VLOOKUP(A66,'DSR Attendance'!$A:$D,4,0)," / ",VLOOKUP('Per Outlet Plan'!A66,'DSR Attendance'!$A:$E,5,0))))</f>
        <v/>
      </c>
      <c r="J66" s="418"/>
      <c r="M66" s="13" t="str">
        <f t="shared" si="0"/>
        <v/>
      </c>
      <c r="N66" s="8"/>
      <c r="XFB66" s="13" t="str">
        <f>IF(D66="","",COUNTIF('DISPATCHED (VT11)'!$E:$E,'Per Outlet Plan'!D66))</f>
        <v/>
      </c>
    </row>
    <row r="67" spans="1:14 16382:16382">
      <c r="A67" s="18" t="str">
        <f>IF(D67="","",VLOOKUP(D67,'DISPATCHED (VT11)'!$E:$XEV,16373,0))</f>
        <v/>
      </c>
      <c r="B67" s="13" t="str">
        <f>IF(D67="","",VLOOKUP(D67,'DISPATCHED (VT11)'!$E:$L,8,0))</f>
        <v/>
      </c>
      <c r="C67" s="16" t="str">
        <f>IF(A67="","",IF(VLOOKUP(A67,'DSR Attendance'!$A:$E,5,0)=0,VLOOKUP(A67,'DSR Attendance'!$A:$D,4,0),CONCATENATE(VLOOKUP(A67,'DSR Attendance'!$A:$D,4,0)," / ",VLOOKUP('Per Outlet Plan'!A67,'DSR Attendance'!$A:$E,5,0))))</f>
        <v/>
      </c>
      <c r="J67" s="418"/>
      <c r="M67" s="13" t="str">
        <f t="shared" si="0"/>
        <v/>
      </c>
      <c r="N67" s="8"/>
      <c r="XFB67" s="13" t="str">
        <f>IF(D67="","",COUNTIF('DISPATCHED (VT11)'!$E:$E,'Per Outlet Plan'!D67))</f>
        <v/>
      </c>
    </row>
    <row r="68" spans="1:14 16382:16382">
      <c r="A68" s="18" t="str">
        <f>IF(D68="","",VLOOKUP(D68,'DISPATCHED (VT11)'!$E:$XEV,16373,0))</f>
        <v/>
      </c>
      <c r="B68" s="13" t="str">
        <f>IF(D68="","",VLOOKUP(D68,'DISPATCHED (VT11)'!$E:$L,8,0))</f>
        <v/>
      </c>
      <c r="C68" s="16" t="str">
        <f>IF(A68="","",IF(VLOOKUP(A68,'DSR Attendance'!$A:$E,5,0)=0,VLOOKUP(A68,'DSR Attendance'!$A:$D,4,0),CONCATENATE(VLOOKUP(A68,'DSR Attendance'!$A:$D,4,0)," / ",VLOOKUP('Per Outlet Plan'!A68,'DSR Attendance'!$A:$E,5,0))))</f>
        <v/>
      </c>
      <c r="J68" s="418"/>
      <c r="M68" s="13" t="str">
        <f t="shared" si="0"/>
        <v/>
      </c>
      <c r="N68" s="8"/>
      <c r="XFB68" s="13" t="str">
        <f>IF(D68="","",COUNTIF('DISPATCHED (VT11)'!$E:$E,'Per Outlet Plan'!D68))</f>
        <v/>
      </c>
    </row>
    <row r="69" spans="1:14 16382:16382">
      <c r="A69" s="18" t="str">
        <f>IF(D69="","",VLOOKUP(D69,'DISPATCHED (VT11)'!$E:$XEV,16373,0))</f>
        <v/>
      </c>
      <c r="B69" s="13" t="str">
        <f>IF(D69="","",VLOOKUP(D69,'DISPATCHED (VT11)'!$E:$L,8,0))</f>
        <v/>
      </c>
      <c r="C69" s="16" t="str">
        <f>IF(A69="","",IF(VLOOKUP(A69,'DSR Attendance'!$A:$E,5,0)=0,VLOOKUP(A69,'DSR Attendance'!$A:$D,4,0),CONCATENATE(VLOOKUP(A69,'DSR Attendance'!$A:$D,4,0)," / ",VLOOKUP('Per Outlet Plan'!A69,'DSR Attendance'!$A:$E,5,0))))</f>
        <v/>
      </c>
      <c r="J69" s="418"/>
      <c r="M69" s="13" t="str">
        <f t="shared" si="0"/>
        <v/>
      </c>
      <c r="N69" s="8"/>
      <c r="XFB69" s="13" t="str">
        <f>IF(D69="","",COUNTIF('DISPATCHED (VT11)'!$E:$E,'Per Outlet Plan'!D69))</f>
        <v/>
      </c>
    </row>
    <row r="70" spans="1:14 16382:16382">
      <c r="A70" s="18" t="str">
        <f>IF(D70="","",VLOOKUP(D70,'DISPATCHED (VT11)'!$E:$XEV,16373,0))</f>
        <v/>
      </c>
      <c r="B70" s="13" t="str">
        <f>IF(D70="","",VLOOKUP(D70,'DISPATCHED (VT11)'!$E:$L,8,0))</f>
        <v/>
      </c>
      <c r="C70" s="16" t="str">
        <f>IF(A70="","",IF(VLOOKUP(A70,'DSR Attendance'!$A:$E,5,0)=0,VLOOKUP(A70,'DSR Attendance'!$A:$D,4,0),CONCATENATE(VLOOKUP(A70,'DSR Attendance'!$A:$D,4,0)," / ",VLOOKUP('Per Outlet Plan'!A70,'DSR Attendance'!$A:$E,5,0))))</f>
        <v/>
      </c>
      <c r="J70" s="418"/>
      <c r="M70" s="13" t="str">
        <f t="shared" ref="M70:M133" si="1">IF(L70="","",VLOOKUP(L70,$XFC$6:$XFD$30,2,0))</f>
        <v/>
      </c>
      <c r="N70" s="8"/>
      <c r="XFB70" s="13" t="str">
        <f>IF(D70="","",COUNTIF('DISPATCHED (VT11)'!$E:$E,'Per Outlet Plan'!D70))</f>
        <v/>
      </c>
    </row>
    <row r="71" spans="1:14 16382:16382">
      <c r="A71" s="18" t="str">
        <f>IF(D71="","",VLOOKUP(D71,'DISPATCHED (VT11)'!$E:$XEV,16373,0))</f>
        <v/>
      </c>
      <c r="B71" s="13" t="str">
        <f>IF(D71="","",VLOOKUP(D71,'DISPATCHED (VT11)'!$E:$L,8,0))</f>
        <v/>
      </c>
      <c r="C71" s="16" t="str">
        <f>IF(A71="","",IF(VLOOKUP(A71,'DSR Attendance'!$A:$E,5,0)=0,VLOOKUP(A71,'DSR Attendance'!$A:$D,4,0),CONCATENATE(VLOOKUP(A71,'DSR Attendance'!$A:$D,4,0)," / ",VLOOKUP('Per Outlet Plan'!A71,'DSR Attendance'!$A:$E,5,0))))</f>
        <v/>
      </c>
      <c r="J71" s="418"/>
      <c r="M71" s="13" t="str">
        <f t="shared" si="1"/>
        <v/>
      </c>
      <c r="N71" s="8"/>
      <c r="XFB71" s="13" t="str">
        <f>IF(D71="","",COUNTIF('DISPATCHED (VT11)'!$E:$E,'Per Outlet Plan'!D71))</f>
        <v/>
      </c>
    </row>
    <row r="72" spans="1:14 16382:16382">
      <c r="A72" s="18" t="str">
        <f>IF(D72="","",VLOOKUP(D72,'DISPATCHED (VT11)'!$E:$XEV,16373,0))</f>
        <v/>
      </c>
      <c r="B72" s="13" t="str">
        <f>IF(D72="","",VLOOKUP(D72,'DISPATCHED (VT11)'!$E:$L,8,0))</f>
        <v/>
      </c>
      <c r="C72" s="16" t="str">
        <f>IF(A72="","",IF(VLOOKUP(A72,'DSR Attendance'!$A:$E,5,0)=0,VLOOKUP(A72,'DSR Attendance'!$A:$D,4,0),CONCATENATE(VLOOKUP(A72,'DSR Attendance'!$A:$D,4,0)," / ",VLOOKUP('Per Outlet Plan'!A72,'DSR Attendance'!$A:$E,5,0))))</f>
        <v/>
      </c>
      <c r="J72" s="418"/>
      <c r="M72" s="13" t="str">
        <f t="shared" si="1"/>
        <v/>
      </c>
      <c r="N72" s="8"/>
      <c r="XFB72" s="13" t="str">
        <f>IF(D72="","",COUNTIF('DISPATCHED (VT11)'!$E:$E,'Per Outlet Plan'!D72))</f>
        <v/>
      </c>
    </row>
    <row r="73" spans="1:14 16382:16382">
      <c r="A73" s="18" t="str">
        <f>IF(D73="","",VLOOKUP(D73,'DISPATCHED (VT11)'!$E:$XEV,16373,0))</f>
        <v/>
      </c>
      <c r="B73" s="13" t="str">
        <f>IF(D73="","",VLOOKUP(D73,'DISPATCHED (VT11)'!$E:$L,8,0))</f>
        <v/>
      </c>
      <c r="C73" s="16" t="str">
        <f>IF(A73="","",IF(VLOOKUP(A73,'DSR Attendance'!$A:$E,5,0)=0,VLOOKUP(A73,'DSR Attendance'!$A:$D,4,0),CONCATENATE(VLOOKUP(A73,'DSR Attendance'!$A:$D,4,0)," / ",VLOOKUP('Per Outlet Plan'!A73,'DSR Attendance'!$A:$E,5,0))))</f>
        <v/>
      </c>
      <c r="J73" s="418"/>
      <c r="M73" s="13" t="str">
        <f t="shared" si="1"/>
        <v/>
      </c>
      <c r="N73" s="8"/>
      <c r="XFB73" s="13" t="str">
        <f>IF(D73="","",COUNTIF('DISPATCHED (VT11)'!$E:$E,'Per Outlet Plan'!D73))</f>
        <v/>
      </c>
    </row>
    <row r="74" spans="1:14 16382:16382">
      <c r="A74" s="18" t="str">
        <f>IF(D74="","",VLOOKUP(D74,'DISPATCHED (VT11)'!$E:$XEV,16373,0))</f>
        <v/>
      </c>
      <c r="B74" s="13" t="str">
        <f>IF(D74="","",VLOOKUP(D74,'DISPATCHED (VT11)'!$E:$L,8,0))</f>
        <v/>
      </c>
      <c r="C74" s="16" t="str">
        <f>IF(A74="","",IF(VLOOKUP(A74,'DSR Attendance'!$A:$E,5,0)=0,VLOOKUP(A74,'DSR Attendance'!$A:$D,4,0),CONCATENATE(VLOOKUP(A74,'DSR Attendance'!$A:$D,4,0)," / ",VLOOKUP('Per Outlet Plan'!A74,'DSR Attendance'!$A:$E,5,0))))</f>
        <v/>
      </c>
      <c r="J74" s="418"/>
      <c r="M74" s="13" t="str">
        <f t="shared" si="1"/>
        <v/>
      </c>
      <c r="N74" s="8"/>
      <c r="XFB74" s="13" t="str">
        <f>IF(D74="","",COUNTIF('DISPATCHED (VT11)'!$E:$E,'Per Outlet Plan'!D74))</f>
        <v/>
      </c>
    </row>
    <row r="75" spans="1:14 16382:16382">
      <c r="A75" s="18" t="str">
        <f>IF(D75="","",VLOOKUP(D75,'DISPATCHED (VT11)'!$E:$XEV,16373,0))</f>
        <v/>
      </c>
      <c r="B75" s="13" t="str">
        <f>IF(D75="","",VLOOKUP(D75,'DISPATCHED (VT11)'!$E:$L,8,0))</f>
        <v/>
      </c>
      <c r="C75" s="16" t="str">
        <f>IF(A75="","",IF(VLOOKUP(A75,'DSR Attendance'!$A:$E,5,0)=0,VLOOKUP(A75,'DSR Attendance'!$A:$D,4,0),CONCATENATE(VLOOKUP(A75,'DSR Attendance'!$A:$D,4,0)," / ",VLOOKUP('Per Outlet Plan'!A75,'DSR Attendance'!$A:$E,5,0))))</f>
        <v/>
      </c>
      <c r="J75" s="418"/>
      <c r="M75" s="13" t="str">
        <f t="shared" si="1"/>
        <v/>
      </c>
      <c r="N75" s="8"/>
      <c r="XFB75" s="13" t="str">
        <f>IF(D75="","",COUNTIF('DISPATCHED (VT11)'!$E:$E,'Per Outlet Plan'!D75))</f>
        <v/>
      </c>
    </row>
    <row r="76" spans="1:14 16382:16382">
      <c r="A76" s="18" t="str">
        <f>IF(D76="","",VLOOKUP(D76,'DISPATCHED (VT11)'!$E:$XEV,16373,0))</f>
        <v/>
      </c>
      <c r="B76" s="13" t="str">
        <f>IF(D76="","",VLOOKUP(D76,'DISPATCHED (VT11)'!$E:$L,8,0))</f>
        <v/>
      </c>
      <c r="C76" s="16" t="str">
        <f>IF(A76="","",IF(VLOOKUP(A76,'DSR Attendance'!$A:$E,5,0)=0,VLOOKUP(A76,'DSR Attendance'!$A:$D,4,0),CONCATENATE(VLOOKUP(A76,'DSR Attendance'!$A:$D,4,0)," / ",VLOOKUP('Per Outlet Plan'!A76,'DSR Attendance'!$A:$E,5,0))))</f>
        <v/>
      </c>
      <c r="J76" s="418"/>
      <c r="M76" s="13" t="str">
        <f t="shared" si="1"/>
        <v/>
      </c>
      <c r="N76" s="8"/>
      <c r="XFB76" s="13" t="str">
        <f>IF(D76="","",COUNTIF('DISPATCHED (VT11)'!$E:$E,'Per Outlet Plan'!D76))</f>
        <v/>
      </c>
    </row>
    <row r="77" spans="1:14 16382:16382">
      <c r="A77" s="18" t="str">
        <f>IF(D77="","",VLOOKUP(D77,'DISPATCHED (VT11)'!$E:$XEV,16373,0))</f>
        <v/>
      </c>
      <c r="B77" s="13" t="str">
        <f>IF(D77="","",VLOOKUP(D77,'DISPATCHED (VT11)'!$E:$L,8,0))</f>
        <v/>
      </c>
      <c r="C77" s="16" t="str">
        <f>IF(A77="","",IF(VLOOKUP(A77,'DSR Attendance'!$A:$E,5,0)=0,VLOOKUP(A77,'DSR Attendance'!$A:$D,4,0),CONCATENATE(VLOOKUP(A77,'DSR Attendance'!$A:$D,4,0)," / ",VLOOKUP('Per Outlet Plan'!A77,'DSR Attendance'!$A:$E,5,0))))</f>
        <v/>
      </c>
      <c r="J77" s="418"/>
      <c r="M77" s="13" t="str">
        <f t="shared" si="1"/>
        <v/>
      </c>
      <c r="N77" s="8"/>
      <c r="XFB77" s="13" t="str">
        <f>IF(D77="","",COUNTIF('DISPATCHED (VT11)'!$E:$E,'Per Outlet Plan'!D77))</f>
        <v/>
      </c>
    </row>
    <row r="78" spans="1:14 16382:16382">
      <c r="A78" s="18" t="str">
        <f>IF(D78="","",VLOOKUP(D78,'DISPATCHED (VT11)'!$E:$XEV,16373,0))</f>
        <v/>
      </c>
      <c r="B78" s="13" t="str">
        <f>IF(D78="","",VLOOKUP(D78,'DISPATCHED (VT11)'!$E:$L,8,0))</f>
        <v/>
      </c>
      <c r="C78" s="16" t="str">
        <f>IF(A78="","",IF(VLOOKUP(A78,'DSR Attendance'!$A:$E,5,0)=0,VLOOKUP(A78,'DSR Attendance'!$A:$D,4,0),CONCATENATE(VLOOKUP(A78,'DSR Attendance'!$A:$D,4,0)," / ",VLOOKUP('Per Outlet Plan'!A78,'DSR Attendance'!$A:$E,5,0))))</f>
        <v/>
      </c>
      <c r="J78" s="418"/>
      <c r="M78" s="13" t="str">
        <f t="shared" si="1"/>
        <v/>
      </c>
      <c r="N78" s="8"/>
      <c r="XFB78" s="13" t="str">
        <f>IF(D78="","",COUNTIF('DISPATCHED (VT11)'!$E:$E,'Per Outlet Plan'!D78))</f>
        <v/>
      </c>
    </row>
    <row r="79" spans="1:14 16382:16382">
      <c r="A79" s="18" t="str">
        <f>IF(D79="","",VLOOKUP(D79,'DISPATCHED (VT11)'!$E:$XEV,16373,0))</f>
        <v/>
      </c>
      <c r="B79" s="13" t="str">
        <f>IF(D79="","",VLOOKUP(D79,'DISPATCHED (VT11)'!$E:$L,8,0))</f>
        <v/>
      </c>
      <c r="C79" s="16" t="str">
        <f>IF(A79="","",IF(VLOOKUP(A79,'DSR Attendance'!$A:$E,5,0)=0,VLOOKUP(A79,'DSR Attendance'!$A:$D,4,0),CONCATENATE(VLOOKUP(A79,'DSR Attendance'!$A:$D,4,0)," / ",VLOOKUP('Per Outlet Plan'!A79,'DSR Attendance'!$A:$E,5,0))))</f>
        <v/>
      </c>
      <c r="J79" s="418"/>
      <c r="M79" s="13" t="str">
        <f t="shared" si="1"/>
        <v/>
      </c>
      <c r="N79" s="8"/>
      <c r="XFB79" s="13" t="str">
        <f>IF(D79="","",COUNTIF('DISPATCHED (VT11)'!$E:$E,'Per Outlet Plan'!D79))</f>
        <v/>
      </c>
    </row>
    <row r="80" spans="1:14 16382:16382">
      <c r="A80" s="18" t="str">
        <f>IF(D80="","",VLOOKUP(D80,'DISPATCHED (VT11)'!$E:$XEV,16373,0))</f>
        <v/>
      </c>
      <c r="B80" s="13" t="str">
        <f>IF(D80="","",VLOOKUP(D80,'DISPATCHED (VT11)'!$E:$L,8,0))</f>
        <v/>
      </c>
      <c r="C80" s="16" t="str">
        <f>IF(A80="","",IF(VLOOKUP(A80,'DSR Attendance'!$A:$E,5,0)=0,VLOOKUP(A80,'DSR Attendance'!$A:$D,4,0),CONCATENATE(VLOOKUP(A80,'DSR Attendance'!$A:$D,4,0)," / ",VLOOKUP('Per Outlet Plan'!A80,'DSR Attendance'!$A:$E,5,0))))</f>
        <v/>
      </c>
      <c r="J80" s="418"/>
      <c r="M80" s="13" t="str">
        <f t="shared" si="1"/>
        <v/>
      </c>
      <c r="N80" s="8"/>
      <c r="XFB80" s="13" t="str">
        <f>IF(D80="","",COUNTIF('DISPATCHED (VT11)'!$E:$E,'Per Outlet Plan'!D80))</f>
        <v/>
      </c>
    </row>
    <row r="81" spans="1:14 16382:16382">
      <c r="A81" s="18" t="str">
        <f>IF(D81="","",VLOOKUP(D81,'DISPATCHED (VT11)'!$E:$XEV,16373,0))</f>
        <v/>
      </c>
      <c r="B81" s="13" t="str">
        <f>IF(D81="","",VLOOKUP(D81,'DISPATCHED (VT11)'!$E:$L,8,0))</f>
        <v/>
      </c>
      <c r="C81" s="16" t="str">
        <f>IF(A81="","",IF(VLOOKUP(A81,'DSR Attendance'!$A:$E,5,0)=0,VLOOKUP(A81,'DSR Attendance'!$A:$D,4,0),CONCATENATE(VLOOKUP(A81,'DSR Attendance'!$A:$D,4,0)," / ",VLOOKUP('Per Outlet Plan'!A81,'DSR Attendance'!$A:$E,5,0))))</f>
        <v/>
      </c>
      <c r="J81" s="418"/>
      <c r="M81" s="13" t="str">
        <f t="shared" si="1"/>
        <v/>
      </c>
      <c r="N81" s="8"/>
      <c r="XFB81" s="13" t="str">
        <f>IF(D81="","",COUNTIF('DISPATCHED (VT11)'!$E:$E,'Per Outlet Plan'!D81))</f>
        <v/>
      </c>
    </row>
    <row r="82" spans="1:14 16382:16382">
      <c r="A82" s="18" t="str">
        <f>IF(D82="","",VLOOKUP(D82,'DISPATCHED (VT11)'!$E:$XEV,16373,0))</f>
        <v/>
      </c>
      <c r="B82" s="13" t="str">
        <f>IF(D82="","",VLOOKUP(D82,'DISPATCHED (VT11)'!$E:$L,8,0))</f>
        <v/>
      </c>
      <c r="C82" s="16" t="str">
        <f>IF(A82="","",IF(VLOOKUP(A82,'DSR Attendance'!$A:$E,5,0)=0,VLOOKUP(A82,'DSR Attendance'!$A:$D,4,0),CONCATENATE(VLOOKUP(A82,'DSR Attendance'!$A:$D,4,0)," / ",VLOOKUP('Per Outlet Plan'!A82,'DSR Attendance'!$A:$E,5,0))))</f>
        <v/>
      </c>
      <c r="J82" s="418"/>
      <c r="M82" s="13" t="str">
        <f t="shared" si="1"/>
        <v/>
      </c>
      <c r="N82" s="8"/>
      <c r="XFB82" s="13" t="str">
        <f>IF(D82="","",COUNTIF('DISPATCHED (VT11)'!$E:$E,'Per Outlet Plan'!D82))</f>
        <v/>
      </c>
    </row>
    <row r="83" spans="1:14 16382:16382">
      <c r="A83" s="18" t="str">
        <f>IF(D83="","",VLOOKUP(D83,'DISPATCHED (VT11)'!$E:$XEV,16373,0))</f>
        <v/>
      </c>
      <c r="B83" s="13" t="str">
        <f>IF(D83="","",VLOOKUP(D83,'DISPATCHED (VT11)'!$E:$L,8,0))</f>
        <v/>
      </c>
      <c r="C83" s="16" t="str">
        <f>IF(A83="","",IF(VLOOKUP(A83,'DSR Attendance'!$A:$E,5,0)=0,VLOOKUP(A83,'DSR Attendance'!$A:$D,4,0),CONCATENATE(VLOOKUP(A83,'DSR Attendance'!$A:$D,4,0)," / ",VLOOKUP('Per Outlet Plan'!A83,'DSR Attendance'!$A:$E,5,0))))</f>
        <v/>
      </c>
      <c r="J83" s="418"/>
      <c r="M83" s="13" t="str">
        <f t="shared" si="1"/>
        <v/>
      </c>
      <c r="N83" s="8"/>
      <c r="XFB83" s="13" t="str">
        <f>IF(D83="","",COUNTIF('DISPATCHED (VT11)'!$E:$E,'Per Outlet Plan'!D83))</f>
        <v/>
      </c>
    </row>
    <row r="84" spans="1:14 16382:16382">
      <c r="A84" s="18" t="str">
        <f>IF(D84="","",VLOOKUP(D84,'DISPATCHED (VT11)'!$E:$XEV,16373,0))</f>
        <v/>
      </c>
      <c r="B84" s="13" t="str">
        <f>IF(D84="","",VLOOKUP(D84,'DISPATCHED (VT11)'!$E:$L,8,0))</f>
        <v/>
      </c>
      <c r="C84" s="16" t="str">
        <f>IF(A84="","",IF(VLOOKUP(A84,'DSR Attendance'!$A:$E,5,0)=0,VLOOKUP(A84,'DSR Attendance'!$A:$D,4,0),CONCATENATE(VLOOKUP(A84,'DSR Attendance'!$A:$D,4,0)," / ",VLOOKUP('Per Outlet Plan'!A84,'DSR Attendance'!$A:$E,5,0))))</f>
        <v/>
      </c>
      <c r="J84" s="418"/>
      <c r="M84" s="13" t="str">
        <f t="shared" si="1"/>
        <v/>
      </c>
      <c r="N84" s="8"/>
      <c r="XFB84" s="13" t="str">
        <f>IF(D84="","",COUNTIF('DISPATCHED (VT11)'!$E:$E,'Per Outlet Plan'!D84))</f>
        <v/>
      </c>
    </row>
    <row r="85" spans="1:14 16382:16382">
      <c r="A85" s="18" t="str">
        <f>IF(D85="","",VLOOKUP(D85,'DISPATCHED (VT11)'!$E:$XEV,16373,0))</f>
        <v/>
      </c>
      <c r="B85" s="13" t="str">
        <f>IF(D85="","",VLOOKUP(D85,'DISPATCHED (VT11)'!$E:$L,8,0))</f>
        <v/>
      </c>
      <c r="C85" s="16" t="str">
        <f>IF(A85="","",IF(VLOOKUP(A85,'DSR Attendance'!$A:$E,5,0)=0,VLOOKUP(A85,'DSR Attendance'!$A:$D,4,0),CONCATENATE(VLOOKUP(A85,'DSR Attendance'!$A:$D,4,0)," / ",VLOOKUP('Per Outlet Plan'!A85,'DSR Attendance'!$A:$E,5,0))))</f>
        <v/>
      </c>
      <c r="J85" s="418"/>
      <c r="M85" s="13" t="str">
        <f t="shared" si="1"/>
        <v/>
      </c>
      <c r="N85" s="8"/>
      <c r="XFB85" s="13" t="str">
        <f>IF(D85="","",COUNTIF('DISPATCHED (VT11)'!$E:$E,'Per Outlet Plan'!D85))</f>
        <v/>
      </c>
    </row>
    <row r="86" spans="1:14 16382:16382">
      <c r="A86" s="18" t="str">
        <f>IF(D86="","",VLOOKUP(D86,'DISPATCHED (VT11)'!$E:$XEV,16373,0))</f>
        <v/>
      </c>
      <c r="B86" s="13" t="str">
        <f>IF(D86="","",VLOOKUP(D86,'DISPATCHED (VT11)'!$E:$L,8,0))</f>
        <v/>
      </c>
      <c r="C86" s="16" t="str">
        <f>IF(A86="","",IF(VLOOKUP(A86,'DSR Attendance'!$A:$E,5,0)=0,VLOOKUP(A86,'DSR Attendance'!$A:$D,4,0),CONCATENATE(VLOOKUP(A86,'DSR Attendance'!$A:$D,4,0)," / ",VLOOKUP('Per Outlet Plan'!A86,'DSR Attendance'!$A:$E,5,0))))</f>
        <v/>
      </c>
      <c r="J86" s="418"/>
      <c r="M86" s="13" t="str">
        <f t="shared" si="1"/>
        <v/>
      </c>
      <c r="N86" s="8"/>
      <c r="XFB86" s="13" t="str">
        <f>IF(D86="","",COUNTIF('DISPATCHED (VT11)'!$E:$E,'Per Outlet Plan'!D86))</f>
        <v/>
      </c>
    </row>
    <row r="87" spans="1:14 16382:16382">
      <c r="A87" s="18" t="str">
        <f>IF(D87="","",VLOOKUP(D87,'DISPATCHED (VT11)'!$E:$XEV,16373,0))</f>
        <v/>
      </c>
      <c r="B87" s="13" t="str">
        <f>IF(D87="","",VLOOKUP(D87,'DISPATCHED (VT11)'!$E:$L,8,0))</f>
        <v/>
      </c>
      <c r="C87" s="16" t="str">
        <f>IF(A87="","",IF(VLOOKUP(A87,'DSR Attendance'!$A:$E,5,0)=0,VLOOKUP(A87,'DSR Attendance'!$A:$D,4,0),CONCATENATE(VLOOKUP(A87,'DSR Attendance'!$A:$D,4,0)," / ",VLOOKUP('Per Outlet Plan'!A87,'DSR Attendance'!$A:$E,5,0))))</f>
        <v/>
      </c>
      <c r="J87" s="418"/>
      <c r="M87" s="13" t="str">
        <f t="shared" si="1"/>
        <v/>
      </c>
      <c r="N87" s="8"/>
      <c r="XFB87" s="13" t="str">
        <f>IF(D87="","",COUNTIF('DISPATCHED (VT11)'!$E:$E,'Per Outlet Plan'!D87))</f>
        <v/>
      </c>
    </row>
    <row r="88" spans="1:14 16382:16382">
      <c r="A88" s="18" t="str">
        <f>IF(D88="","",VLOOKUP(D88,'DISPATCHED (VT11)'!$E:$XEV,16373,0))</f>
        <v/>
      </c>
      <c r="B88" s="13" t="str">
        <f>IF(D88="","",VLOOKUP(D88,'DISPATCHED (VT11)'!$E:$L,8,0))</f>
        <v/>
      </c>
      <c r="C88" s="16" t="str">
        <f>IF(A88="","",IF(VLOOKUP(A88,'DSR Attendance'!$A:$E,5,0)=0,VLOOKUP(A88,'DSR Attendance'!$A:$D,4,0),CONCATENATE(VLOOKUP(A88,'DSR Attendance'!$A:$D,4,0)," / ",VLOOKUP('Per Outlet Plan'!A88,'DSR Attendance'!$A:$E,5,0))))</f>
        <v/>
      </c>
      <c r="J88" s="418"/>
      <c r="M88" s="13" t="str">
        <f t="shared" si="1"/>
        <v/>
      </c>
      <c r="N88" s="8"/>
      <c r="XFB88" s="13" t="str">
        <f>IF(D88="","",COUNTIF('DISPATCHED (VT11)'!$E:$E,'Per Outlet Plan'!D88))</f>
        <v/>
      </c>
    </row>
    <row r="89" spans="1:14 16382:16382">
      <c r="A89" s="18" t="str">
        <f>IF(D89="","",VLOOKUP(D89,'DISPATCHED (VT11)'!$E:$XEV,16373,0))</f>
        <v/>
      </c>
      <c r="B89" s="13" t="str">
        <f>IF(D89="","",VLOOKUP(D89,'DISPATCHED (VT11)'!$E:$L,8,0))</f>
        <v/>
      </c>
      <c r="C89" s="16" t="str">
        <f>IF(A89="","",IF(VLOOKUP(A89,'DSR Attendance'!$A:$E,5,0)=0,VLOOKUP(A89,'DSR Attendance'!$A:$D,4,0),CONCATENATE(VLOOKUP(A89,'DSR Attendance'!$A:$D,4,0)," / ",VLOOKUP('Per Outlet Plan'!A89,'DSR Attendance'!$A:$E,5,0))))</f>
        <v/>
      </c>
      <c r="J89" s="418"/>
      <c r="M89" s="13" t="str">
        <f t="shared" si="1"/>
        <v/>
      </c>
      <c r="N89" s="8"/>
      <c r="XFB89" s="13" t="str">
        <f>IF(D89="","",COUNTIF('DISPATCHED (VT11)'!$E:$E,'Per Outlet Plan'!D89))</f>
        <v/>
      </c>
    </row>
    <row r="90" spans="1:14 16382:16382">
      <c r="A90" s="18" t="str">
        <f>IF(D90="","",VLOOKUP(D90,'DISPATCHED (VT11)'!$E:$XEV,16373,0))</f>
        <v/>
      </c>
      <c r="B90" s="13" t="str">
        <f>IF(D90="","",VLOOKUP(D90,'DISPATCHED (VT11)'!$E:$L,8,0))</f>
        <v/>
      </c>
      <c r="C90" s="16" t="str">
        <f>IF(A90="","",IF(VLOOKUP(A90,'DSR Attendance'!$A:$E,5,0)=0,VLOOKUP(A90,'DSR Attendance'!$A:$D,4,0),CONCATENATE(VLOOKUP(A90,'DSR Attendance'!$A:$D,4,0)," / ",VLOOKUP('Per Outlet Plan'!A90,'DSR Attendance'!$A:$E,5,0))))</f>
        <v/>
      </c>
      <c r="J90" s="418"/>
      <c r="M90" s="13" t="str">
        <f t="shared" si="1"/>
        <v/>
      </c>
      <c r="N90" s="8"/>
      <c r="XFB90" s="13" t="str">
        <f>IF(D90="","",COUNTIF('DISPATCHED (VT11)'!$E:$E,'Per Outlet Plan'!D90))</f>
        <v/>
      </c>
    </row>
    <row r="91" spans="1:14 16382:16382">
      <c r="A91" s="18" t="str">
        <f>IF(D91="","",VLOOKUP(D91,'DISPATCHED (VT11)'!$E:$XEV,16373,0))</f>
        <v/>
      </c>
      <c r="B91" s="13" t="str">
        <f>IF(D91="","",VLOOKUP(D91,'DISPATCHED (VT11)'!$E:$L,8,0))</f>
        <v/>
      </c>
      <c r="C91" s="16" t="str">
        <f>IF(A91="","",IF(VLOOKUP(A91,'DSR Attendance'!$A:$E,5,0)=0,VLOOKUP(A91,'DSR Attendance'!$A:$D,4,0),CONCATENATE(VLOOKUP(A91,'DSR Attendance'!$A:$D,4,0)," / ",VLOOKUP('Per Outlet Plan'!A91,'DSR Attendance'!$A:$E,5,0))))</f>
        <v/>
      </c>
      <c r="J91" s="418"/>
      <c r="M91" s="13" t="str">
        <f t="shared" si="1"/>
        <v/>
      </c>
      <c r="N91" s="8"/>
      <c r="XFB91" s="13" t="str">
        <f>IF(D91="","",COUNTIF('DISPATCHED (VT11)'!$E:$E,'Per Outlet Plan'!D91))</f>
        <v/>
      </c>
    </row>
    <row r="92" spans="1:14 16382:16382">
      <c r="A92" s="18" t="str">
        <f>IF(D92="","",VLOOKUP(D92,'DISPATCHED (VT11)'!$E:$XEV,16373,0))</f>
        <v/>
      </c>
      <c r="B92" s="13" t="str">
        <f>IF(D92="","",VLOOKUP(D92,'DISPATCHED (VT11)'!$E:$L,8,0))</f>
        <v/>
      </c>
      <c r="C92" s="16" t="str">
        <f>IF(A92="","",IF(VLOOKUP(A92,'DSR Attendance'!$A:$E,5,0)=0,VLOOKUP(A92,'DSR Attendance'!$A:$D,4,0),CONCATENATE(VLOOKUP(A92,'DSR Attendance'!$A:$D,4,0)," / ",VLOOKUP('Per Outlet Plan'!A92,'DSR Attendance'!$A:$E,5,0))))</f>
        <v/>
      </c>
      <c r="J92" s="418"/>
      <c r="M92" s="13" t="str">
        <f t="shared" si="1"/>
        <v/>
      </c>
      <c r="N92" s="8"/>
      <c r="XFB92" s="13" t="str">
        <f>IF(D92="","",COUNTIF('DISPATCHED (VT11)'!$E:$E,'Per Outlet Plan'!D92))</f>
        <v/>
      </c>
    </row>
    <row r="93" spans="1:14 16382:16382">
      <c r="A93" s="18" t="str">
        <f>IF(D93="","",VLOOKUP(D93,'DISPATCHED (VT11)'!$E:$XEV,16373,0))</f>
        <v/>
      </c>
      <c r="B93" s="13" t="str">
        <f>IF(D93="","",VLOOKUP(D93,'DISPATCHED (VT11)'!$E:$L,8,0))</f>
        <v/>
      </c>
      <c r="C93" s="16" t="str">
        <f>IF(A93="","",IF(VLOOKUP(A93,'DSR Attendance'!$A:$E,5,0)=0,VLOOKUP(A93,'DSR Attendance'!$A:$D,4,0),CONCATENATE(VLOOKUP(A93,'DSR Attendance'!$A:$D,4,0)," / ",VLOOKUP('Per Outlet Plan'!A93,'DSR Attendance'!$A:$E,5,0))))</f>
        <v/>
      </c>
      <c r="F93" s="23"/>
      <c r="J93" s="418"/>
      <c r="M93" s="13" t="str">
        <f t="shared" si="1"/>
        <v/>
      </c>
      <c r="N93" s="8"/>
      <c r="XFB93" s="13" t="str">
        <f>IF(D93="","",COUNTIF('DISPATCHED (VT11)'!$E:$E,'Per Outlet Plan'!D93))</f>
        <v/>
      </c>
    </row>
    <row r="94" spans="1:14 16382:16382">
      <c r="A94" s="18" t="str">
        <f>IF(D94="","",VLOOKUP(D94,'DISPATCHED (VT11)'!$E:$XEV,16373,0))</f>
        <v/>
      </c>
      <c r="B94" s="13" t="str">
        <f>IF(D94="","",VLOOKUP(D94,'DISPATCHED (VT11)'!$E:$L,8,0))</f>
        <v/>
      </c>
      <c r="C94" s="16" t="str">
        <f>IF(A94="","",IF(VLOOKUP(A94,'DSR Attendance'!$A:$E,5,0)=0,VLOOKUP(A94,'DSR Attendance'!$A:$D,4,0),CONCATENATE(VLOOKUP(A94,'DSR Attendance'!$A:$D,4,0)," / ",VLOOKUP('Per Outlet Plan'!A94,'DSR Attendance'!$A:$E,5,0))))</f>
        <v/>
      </c>
      <c r="J94" s="418"/>
      <c r="M94" s="13" t="str">
        <f t="shared" si="1"/>
        <v/>
      </c>
      <c r="N94" s="8"/>
      <c r="XFB94" s="13" t="str">
        <f>IF(D94="","",COUNTIF('DISPATCHED (VT11)'!$E:$E,'Per Outlet Plan'!D94))</f>
        <v/>
      </c>
    </row>
    <row r="95" spans="1:14 16382:16382">
      <c r="A95" s="18" t="str">
        <f>IF(D95="","",VLOOKUP(D95,'DISPATCHED (VT11)'!$E:$XEV,16373,0))</f>
        <v/>
      </c>
      <c r="B95" s="13" t="str">
        <f>IF(D95="","",VLOOKUP(D95,'DISPATCHED (VT11)'!$E:$L,8,0))</f>
        <v/>
      </c>
      <c r="C95" s="16" t="str">
        <f>IF(A95="","",IF(VLOOKUP(A95,'DSR Attendance'!$A:$E,5,0)=0,VLOOKUP(A95,'DSR Attendance'!$A:$D,4,0),CONCATENATE(VLOOKUP(A95,'DSR Attendance'!$A:$D,4,0)," / ",VLOOKUP('Per Outlet Plan'!A95,'DSR Attendance'!$A:$E,5,0))))</f>
        <v/>
      </c>
      <c r="J95" s="418"/>
      <c r="M95" s="13" t="str">
        <f t="shared" si="1"/>
        <v/>
      </c>
      <c r="N95" s="8"/>
      <c r="XFB95" s="13" t="str">
        <f>IF(D95="","",COUNTIF('DISPATCHED (VT11)'!$E:$E,'Per Outlet Plan'!D95))</f>
        <v/>
      </c>
    </row>
    <row r="96" spans="1:14 16382:16382">
      <c r="A96" s="18" t="str">
        <f>IF(D96="","",VLOOKUP(D96,'DISPATCHED (VT11)'!$E:$XEV,16373,0))</f>
        <v/>
      </c>
      <c r="B96" s="13" t="str">
        <f>IF(D96="","",VLOOKUP(D96,'DISPATCHED (VT11)'!$E:$L,8,0))</f>
        <v/>
      </c>
      <c r="C96" s="16" t="str">
        <f>IF(A96="","",IF(VLOOKUP(A96,'DSR Attendance'!$A:$E,5,0)=0,VLOOKUP(A96,'DSR Attendance'!$A:$D,4,0),CONCATENATE(VLOOKUP(A96,'DSR Attendance'!$A:$D,4,0)," / ",VLOOKUP('Per Outlet Plan'!A96,'DSR Attendance'!$A:$E,5,0))))</f>
        <v/>
      </c>
      <c r="J96" s="418"/>
      <c r="M96" s="13" t="str">
        <f t="shared" si="1"/>
        <v/>
      </c>
      <c r="N96" s="8"/>
      <c r="XFB96" s="13" t="str">
        <f>IF(D96="","",COUNTIF('DISPATCHED (VT11)'!$E:$E,'Per Outlet Plan'!D96))</f>
        <v/>
      </c>
    </row>
    <row r="97" spans="1:14 16382:16382">
      <c r="A97" s="18" t="str">
        <f>IF(D97="","",VLOOKUP(D97,'DISPATCHED (VT11)'!$E:$XEV,16373,0))</f>
        <v/>
      </c>
      <c r="B97" s="13" t="str">
        <f>IF(D97="","",VLOOKUP(D97,'DISPATCHED (VT11)'!$E:$L,8,0))</f>
        <v/>
      </c>
      <c r="C97" s="16" t="str">
        <f>IF(A97="","",IF(VLOOKUP(A97,'DSR Attendance'!$A:$E,5,0)=0,VLOOKUP(A97,'DSR Attendance'!$A:$D,4,0),CONCATENATE(VLOOKUP(A97,'DSR Attendance'!$A:$D,4,0)," / ",VLOOKUP('Per Outlet Plan'!A97,'DSR Attendance'!$A:$E,5,0))))</f>
        <v/>
      </c>
      <c r="J97" s="418"/>
      <c r="M97" s="13" t="str">
        <f t="shared" si="1"/>
        <v/>
      </c>
      <c r="N97" s="8"/>
      <c r="XFB97" s="13" t="str">
        <f>IF(D97="","",COUNTIF('DISPATCHED (VT11)'!$E:$E,'Per Outlet Plan'!D97))</f>
        <v/>
      </c>
    </row>
    <row r="98" spans="1:14 16382:16382">
      <c r="A98" s="18" t="str">
        <f>IF(D98="","",VLOOKUP(D98,'DISPATCHED (VT11)'!$E:$XEV,16373,0))</f>
        <v/>
      </c>
      <c r="B98" s="13" t="str">
        <f>IF(D98="","",VLOOKUP(D98,'DISPATCHED (VT11)'!$E:$L,8,0))</f>
        <v/>
      </c>
      <c r="C98" s="16" t="str">
        <f>IF(A98="","",IF(VLOOKUP(A98,'DSR Attendance'!$A:$E,5,0)=0,VLOOKUP(A98,'DSR Attendance'!$A:$D,4,0),CONCATENATE(VLOOKUP(A98,'DSR Attendance'!$A:$D,4,0)," / ",VLOOKUP('Per Outlet Plan'!A98,'DSR Attendance'!$A:$E,5,0))))</f>
        <v/>
      </c>
      <c r="J98" s="418"/>
      <c r="M98" s="13" t="str">
        <f t="shared" si="1"/>
        <v/>
      </c>
      <c r="N98" s="8"/>
      <c r="XFB98" s="13" t="str">
        <f>IF(D98="","",COUNTIF('DISPATCHED (VT11)'!$E:$E,'Per Outlet Plan'!D98))</f>
        <v/>
      </c>
    </row>
    <row r="99" spans="1:14 16382:16382">
      <c r="A99" s="18" t="str">
        <f>IF(D99="","",VLOOKUP(D99,'DISPATCHED (VT11)'!$E:$XEV,16373,0))</f>
        <v/>
      </c>
      <c r="B99" s="13" t="str">
        <f>IF(D99="","",VLOOKUP(D99,'DISPATCHED (VT11)'!$E:$L,8,0))</f>
        <v/>
      </c>
      <c r="C99" s="16" t="str">
        <f>IF(A99="","",IF(VLOOKUP(A99,'DSR Attendance'!$A:$E,5,0)=0,VLOOKUP(A99,'DSR Attendance'!$A:$D,4,0),CONCATENATE(VLOOKUP(A99,'DSR Attendance'!$A:$D,4,0)," / ",VLOOKUP('Per Outlet Plan'!A99,'DSR Attendance'!$A:$E,5,0))))</f>
        <v/>
      </c>
      <c r="J99" s="418"/>
      <c r="M99" s="13" t="str">
        <f t="shared" si="1"/>
        <v/>
      </c>
      <c r="N99" s="8"/>
      <c r="XFB99" s="13" t="str">
        <f>IF(D99="","",COUNTIF('DISPATCHED (VT11)'!$E:$E,'Per Outlet Plan'!D99))</f>
        <v/>
      </c>
    </row>
    <row r="100" spans="1:14 16382:16382">
      <c r="A100" s="18" t="str">
        <f>IF(D100="","",VLOOKUP(D100,'DISPATCHED (VT11)'!$E:$XEV,16373,0))</f>
        <v/>
      </c>
      <c r="B100" s="13" t="str">
        <f>IF(D100="","",VLOOKUP(D100,'DISPATCHED (VT11)'!$E:$L,8,0))</f>
        <v/>
      </c>
      <c r="C100" s="16" t="str">
        <f>IF(A100="","",IF(VLOOKUP(A100,'DSR Attendance'!$A:$E,5,0)=0,VLOOKUP(A100,'DSR Attendance'!$A:$D,4,0),CONCATENATE(VLOOKUP(A100,'DSR Attendance'!$A:$D,4,0)," / ",VLOOKUP('Per Outlet Plan'!A100,'DSR Attendance'!$A:$E,5,0))))</f>
        <v/>
      </c>
      <c r="J100" s="418"/>
      <c r="M100" s="13" t="str">
        <f t="shared" si="1"/>
        <v/>
      </c>
      <c r="N100" s="8"/>
      <c r="XFB100" s="13" t="str">
        <f>IF(D100="","",COUNTIF('DISPATCHED (VT11)'!$E:$E,'Per Outlet Plan'!D100))</f>
        <v/>
      </c>
    </row>
    <row r="101" spans="1:14 16382:16382">
      <c r="A101" s="18" t="str">
        <f>IF(D101="","",VLOOKUP(D101,'DISPATCHED (VT11)'!$E:$XEV,16373,0))</f>
        <v/>
      </c>
      <c r="B101" s="13" t="str">
        <f>IF(D101="","",VLOOKUP(D101,'DISPATCHED (VT11)'!$E:$L,8,0))</f>
        <v/>
      </c>
      <c r="C101" s="16" t="str">
        <f>IF(A101="","",IF(VLOOKUP(A101,'DSR Attendance'!$A:$E,5,0)=0,VLOOKUP(A101,'DSR Attendance'!$A:$D,4,0),CONCATENATE(VLOOKUP(A101,'DSR Attendance'!$A:$D,4,0)," / ",VLOOKUP('Per Outlet Plan'!A101,'DSR Attendance'!$A:$E,5,0))))</f>
        <v/>
      </c>
      <c r="J101" s="418"/>
      <c r="M101" s="13" t="str">
        <f t="shared" si="1"/>
        <v/>
      </c>
      <c r="N101" s="8"/>
      <c r="XFB101" s="13" t="str">
        <f>IF(D101="","",COUNTIF('DISPATCHED (VT11)'!$E:$E,'Per Outlet Plan'!D101))</f>
        <v/>
      </c>
    </row>
    <row r="102" spans="1:14 16382:16382">
      <c r="A102" s="18" t="str">
        <f>IF(D102="","",VLOOKUP(D102,'DISPATCHED (VT11)'!$E:$XEV,16373,0))</f>
        <v/>
      </c>
      <c r="B102" s="13" t="str">
        <f>IF(D102="","",VLOOKUP(D102,'DISPATCHED (VT11)'!$E:$L,8,0))</f>
        <v/>
      </c>
      <c r="C102" s="16" t="str">
        <f>IF(A102="","",IF(VLOOKUP(A102,'DSR Attendance'!$A:$E,5,0)=0,VLOOKUP(A102,'DSR Attendance'!$A:$D,4,0),CONCATENATE(VLOOKUP(A102,'DSR Attendance'!$A:$D,4,0)," / ",VLOOKUP('Per Outlet Plan'!A102,'DSR Attendance'!$A:$E,5,0))))</f>
        <v/>
      </c>
      <c r="J102" s="418"/>
      <c r="M102" s="13" t="str">
        <f t="shared" si="1"/>
        <v/>
      </c>
      <c r="N102" s="8"/>
      <c r="XFB102" s="13" t="str">
        <f>IF(D102="","",COUNTIF('DISPATCHED (VT11)'!$E:$E,'Per Outlet Plan'!D102))</f>
        <v/>
      </c>
    </row>
    <row r="103" spans="1:14 16382:16382">
      <c r="A103" s="18" t="str">
        <f>IF(D103="","",VLOOKUP(D103,'DISPATCHED (VT11)'!$E:$XEV,16373,0))</f>
        <v/>
      </c>
      <c r="B103" s="13" t="str">
        <f>IF(D103="","",VLOOKUP(D103,'DISPATCHED (VT11)'!$E:$L,8,0))</f>
        <v/>
      </c>
      <c r="C103" s="16" t="str">
        <f>IF(A103="","",IF(VLOOKUP(A103,'DSR Attendance'!$A:$E,5,0)=0,VLOOKUP(A103,'DSR Attendance'!$A:$D,4,0),CONCATENATE(VLOOKUP(A103,'DSR Attendance'!$A:$D,4,0)," / ",VLOOKUP('Per Outlet Plan'!A103,'DSR Attendance'!$A:$E,5,0))))</f>
        <v/>
      </c>
      <c r="J103" s="418"/>
      <c r="M103" s="13" t="str">
        <f t="shared" si="1"/>
        <v/>
      </c>
      <c r="N103" s="8"/>
      <c r="XFB103" s="13" t="str">
        <f>IF(D103="","",COUNTIF('DISPATCHED (VT11)'!$E:$E,'Per Outlet Plan'!D103))</f>
        <v/>
      </c>
    </row>
    <row r="104" spans="1:14 16382:16382">
      <c r="A104" s="18" t="str">
        <f>IF(D104="","",VLOOKUP(D104,'DISPATCHED (VT11)'!$E:$XEV,16373,0))</f>
        <v/>
      </c>
      <c r="B104" s="13" t="str">
        <f>IF(D104="","",VLOOKUP(D104,'DISPATCHED (VT11)'!$E:$L,8,0))</f>
        <v/>
      </c>
      <c r="C104" s="16" t="str">
        <f>IF(A104="","",IF(VLOOKUP(A104,'DSR Attendance'!$A:$E,5,0)=0,VLOOKUP(A104,'DSR Attendance'!$A:$D,4,0),CONCATENATE(VLOOKUP(A104,'DSR Attendance'!$A:$D,4,0)," / ",VLOOKUP('Per Outlet Plan'!A104,'DSR Attendance'!$A:$E,5,0))))</f>
        <v/>
      </c>
      <c r="J104" s="418"/>
      <c r="M104" s="13" t="str">
        <f t="shared" si="1"/>
        <v/>
      </c>
      <c r="N104" s="8"/>
      <c r="XFB104" s="13" t="str">
        <f>IF(D104="","",COUNTIF('DISPATCHED (VT11)'!$E:$E,'Per Outlet Plan'!D104))</f>
        <v/>
      </c>
    </row>
    <row r="105" spans="1:14 16382:16382">
      <c r="A105" s="18" t="str">
        <f>IF(D105="","",VLOOKUP(D105,'DISPATCHED (VT11)'!$E:$XEV,16373,0))</f>
        <v/>
      </c>
      <c r="B105" s="13" t="str">
        <f>IF(D105="","",VLOOKUP(D105,'DISPATCHED (VT11)'!$E:$L,8,0))</f>
        <v/>
      </c>
      <c r="C105" s="16" t="str">
        <f>IF(A105="","",IF(VLOOKUP(A105,'DSR Attendance'!$A:$E,5,0)=0,VLOOKUP(A105,'DSR Attendance'!$A:$D,4,0),CONCATENATE(VLOOKUP(A105,'DSR Attendance'!$A:$D,4,0)," / ",VLOOKUP('Per Outlet Plan'!A105,'DSR Attendance'!$A:$E,5,0))))</f>
        <v/>
      </c>
      <c r="J105" s="418"/>
      <c r="M105" s="13" t="str">
        <f t="shared" si="1"/>
        <v/>
      </c>
      <c r="N105" s="8"/>
      <c r="XFB105" s="13" t="str">
        <f>IF(D105="","",COUNTIF('DISPATCHED (VT11)'!$E:$E,'Per Outlet Plan'!D105))</f>
        <v/>
      </c>
    </row>
    <row r="106" spans="1:14 16382:16382">
      <c r="A106" s="18" t="str">
        <f>IF(D106="","",VLOOKUP(D106,'DISPATCHED (VT11)'!$E:$XEV,16373,0))</f>
        <v/>
      </c>
      <c r="B106" s="13" t="str">
        <f>IF(D106="","",VLOOKUP(D106,'DISPATCHED (VT11)'!$E:$L,8,0))</f>
        <v/>
      </c>
      <c r="C106" s="16" t="str">
        <f>IF(A106="","",IF(VLOOKUP(A106,'DSR Attendance'!$A:$E,5,0)=0,VLOOKUP(A106,'DSR Attendance'!$A:$D,4,0),CONCATENATE(VLOOKUP(A106,'DSR Attendance'!$A:$D,4,0)," / ",VLOOKUP('Per Outlet Plan'!A106,'DSR Attendance'!$A:$E,5,0))))</f>
        <v/>
      </c>
      <c r="J106" s="418"/>
      <c r="M106" s="13" t="str">
        <f t="shared" si="1"/>
        <v/>
      </c>
      <c r="N106" s="8"/>
      <c r="XFB106" s="13" t="str">
        <f>IF(D106="","",COUNTIF('DISPATCHED (VT11)'!$E:$E,'Per Outlet Plan'!D106))</f>
        <v/>
      </c>
    </row>
    <row r="107" spans="1:14 16382:16382">
      <c r="A107" s="18" t="str">
        <f>IF(D107="","",VLOOKUP(D107,'DISPATCHED (VT11)'!$E:$XEV,16373,0))</f>
        <v/>
      </c>
      <c r="B107" s="13" t="str">
        <f>IF(D107="","",VLOOKUP(D107,'DISPATCHED (VT11)'!$E:$L,8,0))</f>
        <v/>
      </c>
      <c r="C107" s="16" t="str">
        <f>IF(A107="","",IF(VLOOKUP(A107,'DSR Attendance'!$A:$E,5,0)=0,VLOOKUP(A107,'DSR Attendance'!$A:$D,4,0),CONCATENATE(VLOOKUP(A107,'DSR Attendance'!$A:$D,4,0)," / ",VLOOKUP('Per Outlet Plan'!A107,'DSR Attendance'!$A:$E,5,0))))</f>
        <v/>
      </c>
      <c r="J107" s="418"/>
      <c r="M107" s="13" t="str">
        <f t="shared" si="1"/>
        <v/>
      </c>
      <c r="N107" s="8"/>
      <c r="XFB107" s="13" t="str">
        <f>IF(D107="","",COUNTIF('DISPATCHED (VT11)'!$E:$E,'Per Outlet Plan'!D107))</f>
        <v/>
      </c>
    </row>
    <row r="108" spans="1:14 16382:16382">
      <c r="A108" s="18" t="str">
        <f>IF(D108="","",VLOOKUP(D108,'DISPATCHED (VT11)'!$E:$XEV,16373,0))</f>
        <v/>
      </c>
      <c r="B108" s="13" t="str">
        <f>IF(D108="","",VLOOKUP(D108,'DISPATCHED (VT11)'!$E:$L,8,0))</f>
        <v/>
      </c>
      <c r="C108" s="16" t="str">
        <f>IF(A108="","",IF(VLOOKUP(A108,'DSR Attendance'!$A:$E,5,0)=0,VLOOKUP(A108,'DSR Attendance'!$A:$D,4,0),CONCATENATE(VLOOKUP(A108,'DSR Attendance'!$A:$D,4,0)," / ",VLOOKUP('Per Outlet Plan'!A108,'DSR Attendance'!$A:$E,5,0))))</f>
        <v/>
      </c>
      <c r="J108" s="418"/>
      <c r="M108" s="13" t="str">
        <f t="shared" si="1"/>
        <v/>
      </c>
      <c r="N108" s="8"/>
      <c r="XFB108" s="13" t="str">
        <f>IF(D108="","",COUNTIF('DISPATCHED (VT11)'!$E:$E,'Per Outlet Plan'!D108))</f>
        <v/>
      </c>
    </row>
    <row r="109" spans="1:14 16382:16382">
      <c r="A109" s="18" t="str">
        <f>IF(D109="","",VLOOKUP(D109,'DISPATCHED (VT11)'!$E:$XEV,16373,0))</f>
        <v/>
      </c>
      <c r="B109" s="13" t="str">
        <f>IF(D109="","",VLOOKUP(D109,'DISPATCHED (VT11)'!$E:$L,8,0))</f>
        <v/>
      </c>
      <c r="C109" s="16" t="str">
        <f>IF(A109="","",IF(VLOOKUP(A109,'DSR Attendance'!$A:$E,5,0)=0,VLOOKUP(A109,'DSR Attendance'!$A:$D,4,0),CONCATENATE(VLOOKUP(A109,'DSR Attendance'!$A:$D,4,0)," / ",VLOOKUP('Per Outlet Plan'!A109,'DSR Attendance'!$A:$E,5,0))))</f>
        <v/>
      </c>
      <c r="J109" s="418"/>
      <c r="M109" s="13" t="str">
        <f t="shared" si="1"/>
        <v/>
      </c>
      <c r="N109" s="8"/>
      <c r="XFB109" s="13" t="str">
        <f>IF(D109="","",COUNTIF('DISPATCHED (VT11)'!$E:$E,'Per Outlet Plan'!D109))</f>
        <v/>
      </c>
    </row>
    <row r="110" spans="1:14 16382:16382">
      <c r="A110" s="18" t="str">
        <f>IF(D110="","",VLOOKUP(D110,'DISPATCHED (VT11)'!$E:$XEV,16373,0))</f>
        <v/>
      </c>
      <c r="B110" s="13" t="str">
        <f>IF(D110="","",VLOOKUP(D110,'DISPATCHED (VT11)'!$E:$L,8,0))</f>
        <v/>
      </c>
      <c r="C110" s="16" t="str">
        <f>IF(A110="","",IF(VLOOKUP(A110,'DSR Attendance'!$A:$E,5,0)=0,VLOOKUP(A110,'DSR Attendance'!$A:$D,4,0),CONCATENATE(VLOOKUP(A110,'DSR Attendance'!$A:$D,4,0)," / ",VLOOKUP('Per Outlet Plan'!A110,'DSR Attendance'!$A:$E,5,0))))</f>
        <v/>
      </c>
      <c r="J110" s="418"/>
      <c r="M110" s="13" t="str">
        <f t="shared" si="1"/>
        <v/>
      </c>
      <c r="N110" s="8"/>
      <c r="XFB110" s="13" t="str">
        <f>IF(D110="","",COUNTIF('DISPATCHED (VT11)'!$E:$E,'Per Outlet Plan'!D110))</f>
        <v/>
      </c>
    </row>
    <row r="111" spans="1:14 16382:16382">
      <c r="A111" s="18" t="str">
        <f>IF(D111="","",VLOOKUP(D111,'DISPATCHED (VT11)'!$E:$XEV,16373,0))</f>
        <v/>
      </c>
      <c r="B111" s="13" t="str">
        <f>IF(D111="","",VLOOKUP(D111,'DISPATCHED (VT11)'!$E:$L,8,0))</f>
        <v/>
      </c>
      <c r="C111" s="16" t="str">
        <f>IF(A111="","",IF(VLOOKUP(A111,'DSR Attendance'!$A:$E,5,0)=0,VLOOKUP(A111,'DSR Attendance'!$A:$D,4,0),CONCATENATE(VLOOKUP(A111,'DSR Attendance'!$A:$D,4,0)," / ",VLOOKUP('Per Outlet Plan'!A111,'DSR Attendance'!$A:$E,5,0))))</f>
        <v/>
      </c>
      <c r="J111" s="418"/>
      <c r="M111" s="13" t="str">
        <f t="shared" si="1"/>
        <v/>
      </c>
      <c r="N111" s="8"/>
      <c r="XFB111" s="13" t="str">
        <f>IF(D111="","",COUNTIF('DISPATCHED (VT11)'!$E:$E,'Per Outlet Plan'!D111))</f>
        <v/>
      </c>
    </row>
    <row r="112" spans="1:14 16382:16382">
      <c r="A112" s="18" t="str">
        <f>IF(D112="","",VLOOKUP(D112,'DISPATCHED (VT11)'!$E:$XEV,16373,0))</f>
        <v/>
      </c>
      <c r="B112" s="13" t="str">
        <f>IF(D112="","",VLOOKUP(D112,'DISPATCHED (VT11)'!$E:$L,8,0))</f>
        <v/>
      </c>
      <c r="C112" s="16" t="str">
        <f>IF(A112="","",IF(VLOOKUP(A112,'DSR Attendance'!$A:$E,5,0)=0,VLOOKUP(A112,'DSR Attendance'!$A:$D,4,0),CONCATENATE(VLOOKUP(A112,'DSR Attendance'!$A:$D,4,0)," / ",VLOOKUP('Per Outlet Plan'!A112,'DSR Attendance'!$A:$E,5,0))))</f>
        <v/>
      </c>
      <c r="J112" s="418"/>
      <c r="M112" s="13" t="str">
        <f t="shared" si="1"/>
        <v/>
      </c>
      <c r="N112" s="8"/>
      <c r="XFB112" s="13" t="str">
        <f>IF(D112="","",COUNTIF('DISPATCHED (VT11)'!$E:$E,'Per Outlet Plan'!D112))</f>
        <v/>
      </c>
    </row>
    <row r="113" spans="1:14 16382:16382">
      <c r="A113" s="18" t="str">
        <f>IF(D113="","",VLOOKUP(D113,'DISPATCHED (VT11)'!$E:$XEV,16373,0))</f>
        <v/>
      </c>
      <c r="B113" s="13" t="str">
        <f>IF(D113="","",VLOOKUP(D113,'DISPATCHED (VT11)'!$E:$L,8,0))</f>
        <v/>
      </c>
      <c r="C113" s="16" t="str">
        <f>IF(A113="","",IF(VLOOKUP(A113,'DSR Attendance'!$A:$E,5,0)=0,VLOOKUP(A113,'DSR Attendance'!$A:$D,4,0),CONCATENATE(VLOOKUP(A113,'DSR Attendance'!$A:$D,4,0)," / ",VLOOKUP('Per Outlet Plan'!A113,'DSR Attendance'!$A:$E,5,0))))</f>
        <v/>
      </c>
      <c r="J113" s="418"/>
      <c r="M113" s="13" t="str">
        <f t="shared" si="1"/>
        <v/>
      </c>
      <c r="N113" s="8"/>
      <c r="XFB113" s="13" t="str">
        <f>IF(D113="","",COUNTIF('DISPATCHED (VT11)'!$E:$E,'Per Outlet Plan'!D113))</f>
        <v/>
      </c>
    </row>
    <row r="114" spans="1:14 16382:16382">
      <c r="A114" s="18" t="str">
        <f>IF(D114="","",VLOOKUP(D114,'DISPATCHED (VT11)'!$E:$XEV,16373,0))</f>
        <v/>
      </c>
      <c r="B114" s="13" t="str">
        <f>IF(D114="","",VLOOKUP(D114,'DISPATCHED (VT11)'!$E:$L,8,0))</f>
        <v/>
      </c>
      <c r="C114" s="16" t="str">
        <f>IF(A114="","",IF(VLOOKUP(A114,'DSR Attendance'!$A:$E,5,0)=0,VLOOKUP(A114,'DSR Attendance'!$A:$D,4,0),CONCATENATE(VLOOKUP(A114,'DSR Attendance'!$A:$D,4,0)," / ",VLOOKUP('Per Outlet Plan'!A114,'DSR Attendance'!$A:$E,5,0))))</f>
        <v/>
      </c>
      <c r="J114" s="418"/>
      <c r="M114" s="13" t="str">
        <f t="shared" si="1"/>
        <v/>
      </c>
      <c r="N114" s="8"/>
      <c r="XFB114" s="13" t="str">
        <f>IF(D114="","",COUNTIF('DISPATCHED (VT11)'!$E:$E,'Per Outlet Plan'!D114))</f>
        <v/>
      </c>
    </row>
    <row r="115" spans="1:14 16382:16382">
      <c r="A115" s="18" t="str">
        <f>IF(D115="","",VLOOKUP(D115,'DISPATCHED (VT11)'!$E:$XEV,16373,0))</f>
        <v/>
      </c>
      <c r="B115" s="13" t="str">
        <f>IF(D115="","",VLOOKUP(D115,'DISPATCHED (VT11)'!$E:$L,8,0))</f>
        <v/>
      </c>
      <c r="C115" s="16" t="str">
        <f>IF(A115="","",IF(VLOOKUP(A115,'DSR Attendance'!$A:$E,5,0)=0,VLOOKUP(A115,'DSR Attendance'!$A:$D,4,0),CONCATENATE(VLOOKUP(A115,'DSR Attendance'!$A:$D,4,0)," / ",VLOOKUP('Per Outlet Plan'!A115,'DSR Attendance'!$A:$E,5,0))))</f>
        <v/>
      </c>
      <c r="J115" s="418"/>
      <c r="M115" s="13" t="str">
        <f t="shared" si="1"/>
        <v/>
      </c>
      <c r="N115" s="8"/>
      <c r="XFB115" s="13" t="str">
        <f>IF(D115="","",COUNTIF('DISPATCHED (VT11)'!$E:$E,'Per Outlet Plan'!D115))</f>
        <v/>
      </c>
    </row>
    <row r="116" spans="1:14 16382:16382">
      <c r="A116" s="18" t="str">
        <f>IF(D116="","",VLOOKUP(D116,'DISPATCHED (VT11)'!$E:$XEV,16373,0))</f>
        <v/>
      </c>
      <c r="B116" s="13" t="str">
        <f>IF(D116="","",VLOOKUP(D116,'DISPATCHED (VT11)'!$E:$L,8,0))</f>
        <v/>
      </c>
      <c r="C116" s="16" t="str">
        <f>IF(A116="","",IF(VLOOKUP(A116,'DSR Attendance'!$A:$E,5,0)=0,VLOOKUP(A116,'DSR Attendance'!$A:$D,4,0),CONCATENATE(VLOOKUP(A116,'DSR Attendance'!$A:$D,4,0)," / ",VLOOKUP('Per Outlet Plan'!A116,'DSR Attendance'!$A:$E,5,0))))</f>
        <v/>
      </c>
      <c r="J116" s="418"/>
      <c r="M116" s="13" t="str">
        <f t="shared" si="1"/>
        <v/>
      </c>
      <c r="N116" s="8"/>
      <c r="XFB116" s="13" t="str">
        <f>IF(D116="","",COUNTIF('DISPATCHED (VT11)'!$E:$E,'Per Outlet Plan'!D116))</f>
        <v/>
      </c>
    </row>
    <row r="117" spans="1:14 16382:16382">
      <c r="A117" s="18" t="str">
        <f>IF(D117="","",VLOOKUP(D117,'DISPATCHED (VT11)'!$E:$XEV,16373,0))</f>
        <v/>
      </c>
      <c r="B117" s="13" t="str">
        <f>IF(D117="","",VLOOKUP(D117,'DISPATCHED (VT11)'!$E:$L,8,0))</f>
        <v/>
      </c>
      <c r="C117" s="16" t="str">
        <f>IF(A117="","",IF(VLOOKUP(A117,'DSR Attendance'!$A:$E,5,0)=0,VLOOKUP(A117,'DSR Attendance'!$A:$D,4,0),CONCATENATE(VLOOKUP(A117,'DSR Attendance'!$A:$D,4,0)," / ",VLOOKUP('Per Outlet Plan'!A117,'DSR Attendance'!$A:$E,5,0))))</f>
        <v/>
      </c>
      <c r="J117" s="418"/>
      <c r="M117" s="13" t="str">
        <f t="shared" si="1"/>
        <v/>
      </c>
      <c r="N117" s="8"/>
      <c r="XFB117" s="13" t="str">
        <f>IF(D117="","",COUNTIF('DISPATCHED (VT11)'!$E:$E,'Per Outlet Plan'!D117))</f>
        <v/>
      </c>
    </row>
    <row r="118" spans="1:14 16382:16382">
      <c r="A118" s="18" t="str">
        <f>IF(D118="","",VLOOKUP(D118,'DISPATCHED (VT11)'!$E:$XEV,16373,0))</f>
        <v/>
      </c>
      <c r="B118" s="13" t="str">
        <f>IF(D118="","",VLOOKUP(D118,'DISPATCHED (VT11)'!$E:$L,8,0))</f>
        <v/>
      </c>
      <c r="C118" s="16" t="str">
        <f>IF(A118="","",IF(VLOOKUP(A118,'DSR Attendance'!$A:$E,5,0)=0,VLOOKUP(A118,'DSR Attendance'!$A:$D,4,0),CONCATENATE(VLOOKUP(A118,'DSR Attendance'!$A:$D,4,0)," / ",VLOOKUP('Per Outlet Plan'!A118,'DSR Attendance'!$A:$E,5,0))))</f>
        <v/>
      </c>
      <c r="J118" s="418"/>
      <c r="M118" s="13" t="str">
        <f t="shared" si="1"/>
        <v/>
      </c>
      <c r="N118" s="8"/>
      <c r="XFB118" s="13" t="str">
        <f>IF(D118="","",COUNTIF('DISPATCHED (VT11)'!$E:$E,'Per Outlet Plan'!D118))</f>
        <v/>
      </c>
    </row>
    <row r="119" spans="1:14 16382:16382">
      <c r="A119" s="18" t="str">
        <f>IF(D119="","",VLOOKUP(D119,'DISPATCHED (VT11)'!$E:$XEV,16373,0))</f>
        <v/>
      </c>
      <c r="B119" s="13" t="str">
        <f>IF(D119="","",VLOOKUP(D119,'DISPATCHED (VT11)'!$E:$L,8,0))</f>
        <v/>
      </c>
      <c r="C119" s="16" t="str">
        <f>IF(A119="","",IF(VLOOKUP(A119,'DSR Attendance'!$A:$E,5,0)=0,VLOOKUP(A119,'DSR Attendance'!$A:$D,4,0),CONCATENATE(VLOOKUP(A119,'DSR Attendance'!$A:$D,4,0)," / ",VLOOKUP('Per Outlet Plan'!A119,'DSR Attendance'!$A:$E,5,0))))</f>
        <v/>
      </c>
      <c r="J119" s="418"/>
      <c r="M119" s="13" t="str">
        <f t="shared" si="1"/>
        <v/>
      </c>
      <c r="N119" s="8"/>
      <c r="XFB119" s="13" t="str">
        <f>IF(D119="","",COUNTIF('DISPATCHED (VT11)'!$E:$E,'Per Outlet Plan'!D119))</f>
        <v/>
      </c>
    </row>
    <row r="120" spans="1:14 16382:16382">
      <c r="A120" s="18" t="str">
        <f>IF(D120="","",VLOOKUP(D120,'DISPATCHED (VT11)'!$E:$XEV,16373,0))</f>
        <v/>
      </c>
      <c r="B120" s="13" t="str">
        <f>IF(D120="","",VLOOKUP(D120,'DISPATCHED (VT11)'!$E:$L,8,0))</f>
        <v/>
      </c>
      <c r="C120" s="16" t="str">
        <f>IF(A120="","",IF(VLOOKUP(A120,'DSR Attendance'!$A:$E,5,0)=0,VLOOKUP(A120,'DSR Attendance'!$A:$D,4,0),CONCATENATE(VLOOKUP(A120,'DSR Attendance'!$A:$D,4,0)," / ",VLOOKUP('Per Outlet Plan'!A120,'DSR Attendance'!$A:$E,5,0))))</f>
        <v/>
      </c>
      <c r="J120" s="418"/>
      <c r="M120" s="13" t="str">
        <f t="shared" si="1"/>
        <v/>
      </c>
      <c r="N120" s="8"/>
      <c r="XFB120" s="13" t="str">
        <f>IF(D120="","",COUNTIF('DISPATCHED (VT11)'!$E:$E,'Per Outlet Plan'!D120))</f>
        <v/>
      </c>
    </row>
    <row r="121" spans="1:14 16382:16382">
      <c r="A121" s="18" t="str">
        <f>IF(D121="","",VLOOKUP(D121,'DISPATCHED (VT11)'!$E:$XEV,16373,0))</f>
        <v/>
      </c>
      <c r="B121" s="13" t="str">
        <f>IF(D121="","",VLOOKUP(D121,'DISPATCHED (VT11)'!$E:$L,8,0))</f>
        <v/>
      </c>
      <c r="C121" s="16" t="str">
        <f>IF(A121="","",IF(VLOOKUP(A121,'DSR Attendance'!$A:$E,5,0)=0,VLOOKUP(A121,'DSR Attendance'!$A:$D,4,0),CONCATENATE(VLOOKUP(A121,'DSR Attendance'!$A:$D,4,0)," / ",VLOOKUP('Per Outlet Plan'!A121,'DSR Attendance'!$A:$E,5,0))))</f>
        <v/>
      </c>
      <c r="J121" s="418"/>
      <c r="M121" s="13" t="str">
        <f t="shared" si="1"/>
        <v/>
      </c>
      <c r="N121" s="8"/>
      <c r="XFB121" s="13" t="str">
        <f>IF(D121="","",COUNTIF('DISPATCHED (VT11)'!$E:$E,'Per Outlet Plan'!D121))</f>
        <v/>
      </c>
    </row>
    <row r="122" spans="1:14 16382:16382">
      <c r="A122" s="18" t="str">
        <f>IF(D122="","",VLOOKUP(D122,'DISPATCHED (VT11)'!$E:$XEV,16373,0))</f>
        <v/>
      </c>
      <c r="B122" s="13" t="str">
        <f>IF(D122="","",VLOOKUP(D122,'DISPATCHED (VT11)'!$E:$L,8,0))</f>
        <v/>
      </c>
      <c r="C122" s="16" t="str">
        <f>IF(A122="","",IF(VLOOKUP(A122,'DSR Attendance'!$A:$E,5,0)=0,VLOOKUP(A122,'DSR Attendance'!$A:$D,4,0),CONCATENATE(VLOOKUP(A122,'DSR Attendance'!$A:$D,4,0)," / ",VLOOKUP('Per Outlet Plan'!A122,'DSR Attendance'!$A:$E,5,0))))</f>
        <v/>
      </c>
      <c r="J122" s="418"/>
      <c r="M122" s="13" t="str">
        <f t="shared" si="1"/>
        <v/>
      </c>
      <c r="N122" s="8"/>
      <c r="XFB122" s="13" t="str">
        <f>IF(D122="","",COUNTIF('DISPATCHED (VT11)'!$E:$E,'Per Outlet Plan'!D122))</f>
        <v/>
      </c>
    </row>
    <row r="123" spans="1:14 16382:16382">
      <c r="A123" s="18" t="str">
        <f>IF(D123="","",VLOOKUP(D123,'DISPATCHED (VT11)'!$E:$XEV,16373,0))</f>
        <v/>
      </c>
      <c r="B123" s="13" t="str">
        <f>IF(D123="","",VLOOKUP(D123,'DISPATCHED (VT11)'!$E:$L,8,0))</f>
        <v/>
      </c>
      <c r="C123" s="16" t="str">
        <f>IF(A123="","",IF(VLOOKUP(A123,'DSR Attendance'!$A:$E,5,0)=0,VLOOKUP(A123,'DSR Attendance'!$A:$D,4,0),CONCATENATE(VLOOKUP(A123,'DSR Attendance'!$A:$D,4,0)," / ",VLOOKUP('Per Outlet Plan'!A123,'DSR Attendance'!$A:$E,5,0))))</f>
        <v/>
      </c>
      <c r="J123" s="418"/>
      <c r="M123" s="13" t="str">
        <f t="shared" si="1"/>
        <v/>
      </c>
      <c r="N123" s="8"/>
      <c r="XFB123" s="13" t="str">
        <f>IF(D123="","",COUNTIF('DISPATCHED (VT11)'!$E:$E,'Per Outlet Plan'!D123))</f>
        <v/>
      </c>
    </row>
    <row r="124" spans="1:14 16382:16382">
      <c r="A124" s="18" t="str">
        <f>IF(D124="","",VLOOKUP(D124,'DISPATCHED (VT11)'!$E:$XEV,16373,0))</f>
        <v/>
      </c>
      <c r="B124" s="13" t="str">
        <f>IF(D124="","",VLOOKUP(D124,'DISPATCHED (VT11)'!$E:$L,8,0))</f>
        <v/>
      </c>
      <c r="C124" s="16" t="str">
        <f>IF(A124="","",IF(VLOOKUP(A124,'DSR Attendance'!$A:$E,5,0)=0,VLOOKUP(A124,'DSR Attendance'!$A:$D,4,0),CONCATENATE(VLOOKUP(A124,'DSR Attendance'!$A:$D,4,0)," / ",VLOOKUP('Per Outlet Plan'!A124,'DSR Attendance'!$A:$E,5,0))))</f>
        <v/>
      </c>
      <c r="J124" s="418"/>
      <c r="M124" s="13" t="str">
        <f t="shared" si="1"/>
        <v/>
      </c>
      <c r="N124" s="8"/>
      <c r="XFB124" s="13" t="str">
        <f>IF(D124="","",COUNTIF('DISPATCHED (VT11)'!$E:$E,'Per Outlet Plan'!D124))</f>
        <v/>
      </c>
    </row>
    <row r="125" spans="1:14 16382:16382">
      <c r="A125" s="18" t="str">
        <f>IF(D125="","",VLOOKUP(D125,'DISPATCHED (VT11)'!$E:$XEV,16373,0))</f>
        <v/>
      </c>
      <c r="B125" s="13" t="str">
        <f>IF(D125="","",VLOOKUP(D125,'DISPATCHED (VT11)'!$E:$L,8,0))</f>
        <v/>
      </c>
      <c r="C125" s="16" t="str">
        <f>IF(A125="","",IF(VLOOKUP(A125,'DSR Attendance'!$A:$E,5,0)=0,VLOOKUP(A125,'DSR Attendance'!$A:$D,4,0),CONCATENATE(VLOOKUP(A125,'DSR Attendance'!$A:$D,4,0)," / ",VLOOKUP('Per Outlet Plan'!A125,'DSR Attendance'!$A:$E,5,0))))</f>
        <v/>
      </c>
      <c r="J125" s="418"/>
      <c r="M125" s="13" t="str">
        <f t="shared" si="1"/>
        <v/>
      </c>
      <c r="N125" s="8"/>
      <c r="XFB125" s="13" t="str">
        <f>IF(D125="","",COUNTIF('DISPATCHED (VT11)'!$E:$E,'Per Outlet Plan'!D125))</f>
        <v/>
      </c>
    </row>
    <row r="126" spans="1:14 16382:16382">
      <c r="A126" s="18" t="str">
        <f>IF(D126="","",VLOOKUP(D126,'DISPATCHED (VT11)'!$E:$XEV,16373,0))</f>
        <v/>
      </c>
      <c r="B126" s="13" t="str">
        <f>IF(D126="","",VLOOKUP(D126,'DISPATCHED (VT11)'!$E:$L,8,0))</f>
        <v/>
      </c>
      <c r="C126" s="16" t="str">
        <f>IF(A126="","",IF(VLOOKUP(A126,'DSR Attendance'!$A:$E,5,0)=0,VLOOKUP(A126,'DSR Attendance'!$A:$D,4,0),CONCATENATE(VLOOKUP(A126,'DSR Attendance'!$A:$D,4,0)," / ",VLOOKUP('Per Outlet Plan'!A126,'DSR Attendance'!$A:$E,5,0))))</f>
        <v/>
      </c>
      <c r="J126" s="418"/>
      <c r="M126" s="13" t="str">
        <f t="shared" si="1"/>
        <v/>
      </c>
      <c r="N126" s="8"/>
      <c r="XFB126" s="13" t="str">
        <f>IF(D126="","",COUNTIF('DISPATCHED (VT11)'!$E:$E,'Per Outlet Plan'!D126))</f>
        <v/>
      </c>
    </row>
    <row r="127" spans="1:14 16382:16382">
      <c r="A127" s="18" t="str">
        <f>IF(D127="","",VLOOKUP(D127,'DISPATCHED (VT11)'!$E:$XEV,16373,0))</f>
        <v/>
      </c>
      <c r="B127" s="13" t="str">
        <f>IF(D127="","",VLOOKUP(D127,'DISPATCHED (VT11)'!$E:$L,8,0))</f>
        <v/>
      </c>
      <c r="C127" s="16" t="str">
        <f>IF(A127="","",IF(VLOOKUP(A127,'DSR Attendance'!$A:$E,5,0)=0,VLOOKUP(A127,'DSR Attendance'!$A:$D,4,0),CONCATENATE(VLOOKUP(A127,'DSR Attendance'!$A:$D,4,0)," / ",VLOOKUP('Per Outlet Plan'!A127,'DSR Attendance'!$A:$E,5,0))))</f>
        <v/>
      </c>
      <c r="J127" s="418"/>
      <c r="M127" s="13" t="str">
        <f t="shared" si="1"/>
        <v/>
      </c>
      <c r="N127" s="8"/>
      <c r="XFB127" s="13" t="str">
        <f>IF(D127="","",COUNTIF('DISPATCHED (VT11)'!$E:$E,'Per Outlet Plan'!D127))</f>
        <v/>
      </c>
    </row>
    <row r="128" spans="1:14 16382:16382">
      <c r="A128" s="18" t="str">
        <f>IF(D128="","",VLOOKUP(D128,'DISPATCHED (VT11)'!$E:$XEV,16373,0))</f>
        <v/>
      </c>
      <c r="B128" s="13" t="str">
        <f>IF(D128="","",VLOOKUP(D128,'DISPATCHED (VT11)'!$E:$L,8,0))</f>
        <v/>
      </c>
      <c r="C128" s="16" t="str">
        <f>IF(A128="","",IF(VLOOKUP(A128,'DSR Attendance'!$A:$E,5,0)=0,VLOOKUP(A128,'DSR Attendance'!$A:$D,4,0),CONCATENATE(VLOOKUP(A128,'DSR Attendance'!$A:$D,4,0)," / ",VLOOKUP('Per Outlet Plan'!A128,'DSR Attendance'!$A:$E,5,0))))</f>
        <v/>
      </c>
      <c r="J128" s="418"/>
      <c r="M128" s="13" t="str">
        <f t="shared" si="1"/>
        <v/>
      </c>
      <c r="N128" s="8"/>
      <c r="XFB128" s="13" t="str">
        <f>IF(D128="","",COUNTIF('DISPATCHED (VT11)'!$E:$E,'Per Outlet Plan'!D128))</f>
        <v/>
      </c>
    </row>
    <row r="129" spans="1:14 16382:16382">
      <c r="A129" s="18" t="str">
        <f>IF(D129="","",VLOOKUP(D129,'DISPATCHED (VT11)'!$E:$XEV,16373,0))</f>
        <v/>
      </c>
      <c r="B129" s="13" t="str">
        <f>IF(D129="","",VLOOKUP(D129,'DISPATCHED (VT11)'!$E:$L,8,0))</f>
        <v/>
      </c>
      <c r="C129" s="16" t="str">
        <f>IF(A129="","",IF(VLOOKUP(A129,'DSR Attendance'!$A:$E,5,0)=0,VLOOKUP(A129,'DSR Attendance'!$A:$D,4,0),CONCATENATE(VLOOKUP(A129,'DSR Attendance'!$A:$D,4,0)," / ",VLOOKUP('Per Outlet Plan'!A129,'DSR Attendance'!$A:$E,5,0))))</f>
        <v/>
      </c>
      <c r="J129" s="418"/>
      <c r="M129" s="13" t="str">
        <f t="shared" si="1"/>
        <v/>
      </c>
      <c r="N129" s="8"/>
      <c r="XFB129" s="13" t="str">
        <f>IF(D129="","",COUNTIF('DISPATCHED (VT11)'!$E:$E,'Per Outlet Plan'!D129))</f>
        <v/>
      </c>
    </row>
    <row r="130" spans="1:14 16382:16382">
      <c r="A130" s="18" t="str">
        <f>IF(D130="","",VLOOKUP(D130,'DISPATCHED (VT11)'!$E:$XEV,16373,0))</f>
        <v/>
      </c>
      <c r="B130" s="13" t="str">
        <f>IF(D130="","",VLOOKUP(D130,'DISPATCHED (VT11)'!$E:$L,8,0))</f>
        <v/>
      </c>
      <c r="C130" s="16" t="str">
        <f>IF(A130="","",IF(VLOOKUP(A130,'DSR Attendance'!$A:$E,5,0)=0,VLOOKUP(A130,'DSR Attendance'!$A:$D,4,0),CONCATENATE(VLOOKUP(A130,'DSR Attendance'!$A:$D,4,0)," / ",VLOOKUP('Per Outlet Plan'!A130,'DSR Attendance'!$A:$E,5,0))))</f>
        <v/>
      </c>
      <c r="J130" s="418"/>
      <c r="M130" s="13" t="str">
        <f t="shared" si="1"/>
        <v/>
      </c>
      <c r="N130" s="8"/>
      <c r="XFB130" s="13" t="str">
        <f>IF(D130="","",COUNTIF('DISPATCHED (VT11)'!$E:$E,'Per Outlet Plan'!D130))</f>
        <v/>
      </c>
    </row>
    <row r="131" spans="1:14 16382:16382">
      <c r="A131" s="18" t="str">
        <f>IF(D131="","",VLOOKUP(D131,'DISPATCHED (VT11)'!$E:$XEV,16373,0))</f>
        <v/>
      </c>
      <c r="B131" s="13" t="str">
        <f>IF(D131="","",VLOOKUP(D131,'DISPATCHED (VT11)'!$E:$L,8,0))</f>
        <v/>
      </c>
      <c r="C131" s="16" t="str">
        <f>IF(A131="","",IF(VLOOKUP(A131,'DSR Attendance'!$A:$E,5,0)=0,VLOOKUP(A131,'DSR Attendance'!$A:$D,4,0),CONCATENATE(VLOOKUP(A131,'DSR Attendance'!$A:$D,4,0)," / ",VLOOKUP('Per Outlet Plan'!A131,'DSR Attendance'!$A:$E,5,0))))</f>
        <v/>
      </c>
      <c r="J131" s="418"/>
      <c r="M131" s="13" t="str">
        <f t="shared" si="1"/>
        <v/>
      </c>
      <c r="N131" s="8"/>
      <c r="XFB131" s="13" t="str">
        <f>IF(D131="","",COUNTIF('DISPATCHED (VT11)'!$E:$E,'Per Outlet Plan'!D131))</f>
        <v/>
      </c>
    </row>
    <row r="132" spans="1:14 16382:16382">
      <c r="A132" s="18" t="str">
        <f>IF(D132="","",VLOOKUP(D132,'DISPATCHED (VT11)'!$E:$XEV,16373,0))</f>
        <v/>
      </c>
      <c r="B132" s="13" t="str">
        <f>IF(D132="","",VLOOKUP(D132,'DISPATCHED (VT11)'!$E:$L,8,0))</f>
        <v/>
      </c>
      <c r="C132" s="16" t="str">
        <f>IF(A132="","",IF(VLOOKUP(A132,'DSR Attendance'!$A:$E,5,0)=0,VLOOKUP(A132,'DSR Attendance'!$A:$D,4,0),CONCATENATE(VLOOKUP(A132,'DSR Attendance'!$A:$D,4,0)," / ",VLOOKUP('Per Outlet Plan'!A132,'DSR Attendance'!$A:$E,5,0))))</f>
        <v/>
      </c>
      <c r="J132" s="418"/>
      <c r="M132" s="13" t="str">
        <f t="shared" si="1"/>
        <v/>
      </c>
      <c r="N132" s="8"/>
      <c r="XFB132" s="13" t="str">
        <f>IF(D132="","",COUNTIF('DISPATCHED (VT11)'!$E:$E,'Per Outlet Plan'!D132))</f>
        <v/>
      </c>
    </row>
    <row r="133" spans="1:14 16382:16382">
      <c r="A133" s="18" t="str">
        <f>IF(D133="","",VLOOKUP(D133,'DISPATCHED (VT11)'!$E:$XEV,16373,0))</f>
        <v/>
      </c>
      <c r="B133" s="13" t="str">
        <f>IF(D133="","",VLOOKUP(D133,'DISPATCHED (VT11)'!$E:$L,8,0))</f>
        <v/>
      </c>
      <c r="C133" s="16" t="str">
        <f>IF(A133="","",IF(VLOOKUP(A133,'DSR Attendance'!$A:$E,5,0)=0,VLOOKUP(A133,'DSR Attendance'!$A:$D,4,0),CONCATENATE(VLOOKUP(A133,'DSR Attendance'!$A:$D,4,0)," / ",VLOOKUP('Per Outlet Plan'!A133,'DSR Attendance'!$A:$E,5,0))))</f>
        <v/>
      </c>
      <c r="J133" s="418"/>
      <c r="M133" s="13" t="str">
        <f t="shared" si="1"/>
        <v/>
      </c>
      <c r="N133" s="8"/>
      <c r="XFB133" s="13" t="str">
        <f>IF(D133="","",COUNTIF('DISPATCHED (VT11)'!$E:$E,'Per Outlet Plan'!D133))</f>
        <v/>
      </c>
    </row>
    <row r="134" spans="1:14 16382:16382">
      <c r="A134" s="18" t="str">
        <f>IF(D134="","",VLOOKUP(D134,'DISPATCHED (VT11)'!$E:$XEV,16373,0))</f>
        <v/>
      </c>
      <c r="B134" s="13" t="str">
        <f>IF(D134="","",VLOOKUP(D134,'DISPATCHED (VT11)'!$E:$L,8,0))</f>
        <v/>
      </c>
      <c r="C134" s="16" t="str">
        <f>IF(A134="","",IF(VLOOKUP(A134,'DSR Attendance'!$A:$E,5,0)=0,VLOOKUP(A134,'DSR Attendance'!$A:$D,4,0),CONCATENATE(VLOOKUP(A134,'DSR Attendance'!$A:$D,4,0)," / ",VLOOKUP('Per Outlet Plan'!A134,'DSR Attendance'!$A:$E,5,0))))</f>
        <v/>
      </c>
      <c r="J134" s="418"/>
      <c r="M134" s="13" t="str">
        <f t="shared" ref="M134:M197" si="2">IF(L134="","",VLOOKUP(L134,$XFC$6:$XFD$30,2,0))</f>
        <v/>
      </c>
      <c r="N134" s="8"/>
      <c r="XFB134" s="13" t="str">
        <f>IF(D134="","",COUNTIF('DISPATCHED (VT11)'!$E:$E,'Per Outlet Plan'!D134))</f>
        <v/>
      </c>
    </row>
    <row r="135" spans="1:14 16382:16382">
      <c r="A135" s="18" t="str">
        <f>IF(D135="","",VLOOKUP(D135,'DISPATCHED (VT11)'!$E:$XEV,16373,0))</f>
        <v/>
      </c>
      <c r="B135" s="13" t="str">
        <f>IF(D135="","",VLOOKUP(D135,'DISPATCHED (VT11)'!$E:$L,8,0))</f>
        <v/>
      </c>
      <c r="C135" s="16" t="str">
        <f>IF(A135="","",IF(VLOOKUP(A135,'DSR Attendance'!$A:$E,5,0)=0,VLOOKUP(A135,'DSR Attendance'!$A:$D,4,0),CONCATENATE(VLOOKUP(A135,'DSR Attendance'!$A:$D,4,0)," / ",VLOOKUP('Per Outlet Plan'!A135,'DSR Attendance'!$A:$E,5,0))))</f>
        <v/>
      </c>
      <c r="J135" s="418"/>
      <c r="M135" s="13" t="str">
        <f t="shared" si="2"/>
        <v/>
      </c>
      <c r="N135" s="8"/>
      <c r="XFB135" s="13" t="str">
        <f>IF(D135="","",COUNTIF('DISPATCHED (VT11)'!$E:$E,'Per Outlet Plan'!D135))</f>
        <v/>
      </c>
    </row>
    <row r="136" spans="1:14 16382:16382">
      <c r="A136" s="18" t="str">
        <f>IF(D136="","",VLOOKUP(D136,'DISPATCHED (VT11)'!$E:$XEV,16373,0))</f>
        <v/>
      </c>
      <c r="B136" s="13" t="str">
        <f>IF(D136="","",VLOOKUP(D136,'DISPATCHED (VT11)'!$E:$L,8,0))</f>
        <v/>
      </c>
      <c r="C136" s="16" t="str">
        <f>IF(A136="","",IF(VLOOKUP(A136,'DSR Attendance'!$A:$E,5,0)=0,VLOOKUP(A136,'DSR Attendance'!$A:$D,4,0),CONCATENATE(VLOOKUP(A136,'DSR Attendance'!$A:$D,4,0)," / ",VLOOKUP('Per Outlet Plan'!A136,'DSR Attendance'!$A:$E,5,0))))</f>
        <v/>
      </c>
      <c r="J136" s="418"/>
      <c r="M136" s="13" t="str">
        <f t="shared" si="2"/>
        <v/>
      </c>
      <c r="N136" s="8"/>
      <c r="XFB136" s="13" t="str">
        <f>IF(D136="","",COUNTIF('DISPATCHED (VT11)'!$E:$E,'Per Outlet Plan'!D136))</f>
        <v/>
      </c>
    </row>
    <row r="137" spans="1:14 16382:16382">
      <c r="A137" s="18" t="str">
        <f>IF(D137="","",VLOOKUP(D137,'DISPATCHED (VT11)'!$E:$XEV,16373,0))</f>
        <v/>
      </c>
      <c r="B137" s="13" t="str">
        <f>IF(D137="","",VLOOKUP(D137,'DISPATCHED (VT11)'!$E:$L,8,0))</f>
        <v/>
      </c>
      <c r="C137" s="16" t="str">
        <f>IF(A137="","",IF(VLOOKUP(A137,'DSR Attendance'!$A:$E,5,0)=0,VLOOKUP(A137,'DSR Attendance'!$A:$D,4,0),CONCATENATE(VLOOKUP(A137,'DSR Attendance'!$A:$D,4,0)," / ",VLOOKUP('Per Outlet Plan'!A137,'DSR Attendance'!$A:$E,5,0))))</f>
        <v/>
      </c>
      <c r="J137" s="418"/>
      <c r="M137" s="13" t="str">
        <f t="shared" si="2"/>
        <v/>
      </c>
      <c r="N137" s="8"/>
      <c r="XFB137" s="13" t="str">
        <f>IF(D137="","",COUNTIF('DISPATCHED (VT11)'!$E:$E,'Per Outlet Plan'!D137))</f>
        <v/>
      </c>
    </row>
    <row r="138" spans="1:14 16382:16382">
      <c r="A138" s="18" t="str">
        <f>IF(D138="","",VLOOKUP(D138,'DISPATCHED (VT11)'!$E:$XEV,16373,0))</f>
        <v/>
      </c>
      <c r="B138" s="13" t="str">
        <f>IF(D138="","",VLOOKUP(D138,'DISPATCHED (VT11)'!$E:$L,8,0))</f>
        <v/>
      </c>
      <c r="C138" s="16" t="str">
        <f>IF(A138="","",IF(VLOOKUP(A138,'DSR Attendance'!$A:$E,5,0)=0,VLOOKUP(A138,'DSR Attendance'!$A:$D,4,0),CONCATENATE(VLOOKUP(A138,'DSR Attendance'!$A:$D,4,0)," / ",VLOOKUP('Per Outlet Plan'!A138,'DSR Attendance'!$A:$E,5,0))))</f>
        <v/>
      </c>
      <c r="J138" s="418"/>
      <c r="M138" s="13" t="str">
        <f t="shared" si="2"/>
        <v/>
      </c>
      <c r="N138" s="8"/>
      <c r="XFB138" s="13" t="str">
        <f>IF(D138="","",COUNTIF('DISPATCHED (VT11)'!$E:$E,'Per Outlet Plan'!D138))</f>
        <v/>
      </c>
    </row>
    <row r="139" spans="1:14 16382:16382">
      <c r="A139" s="18" t="str">
        <f>IF(D139="","",VLOOKUP(D139,'DISPATCHED (VT11)'!$E:$XEV,16373,0))</f>
        <v/>
      </c>
      <c r="B139" s="13" t="str">
        <f>IF(D139="","",VLOOKUP(D139,'DISPATCHED (VT11)'!$E:$L,8,0))</f>
        <v/>
      </c>
      <c r="C139" s="16" t="str">
        <f>IF(A139="","",IF(VLOOKUP(A139,'DSR Attendance'!$A:$E,5,0)=0,VLOOKUP(A139,'DSR Attendance'!$A:$D,4,0),CONCATENATE(VLOOKUP(A139,'DSR Attendance'!$A:$D,4,0)," / ",VLOOKUP('Per Outlet Plan'!A139,'DSR Attendance'!$A:$E,5,0))))</f>
        <v/>
      </c>
      <c r="J139" s="418"/>
      <c r="M139" s="13" t="str">
        <f t="shared" si="2"/>
        <v/>
      </c>
      <c r="N139" s="8"/>
      <c r="XFB139" s="13" t="str">
        <f>IF(D139="","",COUNTIF('DISPATCHED (VT11)'!$E:$E,'Per Outlet Plan'!D139))</f>
        <v/>
      </c>
    </row>
    <row r="140" spans="1:14 16382:16382">
      <c r="A140" s="18" t="str">
        <f>IF(D140="","",VLOOKUP(D140,'DISPATCHED (VT11)'!$E:$XEV,16373,0))</f>
        <v/>
      </c>
      <c r="B140" s="13" t="str">
        <f>IF(D140="","",VLOOKUP(D140,'DISPATCHED (VT11)'!$E:$L,8,0))</f>
        <v/>
      </c>
      <c r="C140" s="16" t="str">
        <f>IF(A140="","",IF(VLOOKUP(A140,'DSR Attendance'!$A:$E,5,0)=0,VLOOKUP(A140,'DSR Attendance'!$A:$D,4,0),CONCATENATE(VLOOKUP(A140,'DSR Attendance'!$A:$D,4,0)," / ",VLOOKUP('Per Outlet Plan'!A140,'DSR Attendance'!$A:$E,5,0))))</f>
        <v/>
      </c>
      <c r="J140" s="418"/>
      <c r="M140" s="13" t="str">
        <f t="shared" si="2"/>
        <v/>
      </c>
      <c r="N140" s="8"/>
      <c r="XFB140" s="13" t="str">
        <f>IF(D140="","",COUNTIF('DISPATCHED (VT11)'!$E:$E,'Per Outlet Plan'!D140))</f>
        <v/>
      </c>
    </row>
    <row r="141" spans="1:14 16382:16382">
      <c r="A141" s="18" t="str">
        <f>IF(D141="","",VLOOKUP(D141,'DISPATCHED (VT11)'!$E:$XEV,16373,0))</f>
        <v/>
      </c>
      <c r="B141" s="13" t="str">
        <f>IF(D141="","",VLOOKUP(D141,'DISPATCHED (VT11)'!$E:$L,8,0))</f>
        <v/>
      </c>
      <c r="C141" s="16" t="str">
        <f>IF(A141="","",IF(VLOOKUP(A141,'DSR Attendance'!$A:$E,5,0)=0,VLOOKUP(A141,'DSR Attendance'!$A:$D,4,0),CONCATENATE(VLOOKUP(A141,'DSR Attendance'!$A:$D,4,0)," / ",VLOOKUP('Per Outlet Plan'!A141,'DSR Attendance'!$A:$E,5,0))))</f>
        <v/>
      </c>
      <c r="J141" s="418"/>
      <c r="M141" s="13" t="str">
        <f t="shared" si="2"/>
        <v/>
      </c>
      <c r="N141" s="8"/>
      <c r="XFB141" s="13" t="str">
        <f>IF(D141="","",COUNTIF('DISPATCHED (VT11)'!$E:$E,'Per Outlet Plan'!D141))</f>
        <v/>
      </c>
    </row>
    <row r="142" spans="1:14 16382:16382">
      <c r="A142" s="18" t="str">
        <f>IF(D142="","",VLOOKUP(D142,'DISPATCHED (VT11)'!$E:$XEV,16373,0))</f>
        <v/>
      </c>
      <c r="B142" s="13" t="str">
        <f>IF(D142="","",VLOOKUP(D142,'DISPATCHED (VT11)'!$E:$L,8,0))</f>
        <v/>
      </c>
      <c r="C142" s="16" t="str">
        <f>IF(A142="","",IF(VLOOKUP(A142,'DSR Attendance'!$A:$E,5,0)=0,VLOOKUP(A142,'DSR Attendance'!$A:$D,4,0),CONCATENATE(VLOOKUP(A142,'DSR Attendance'!$A:$D,4,0)," / ",VLOOKUP('Per Outlet Plan'!A142,'DSR Attendance'!$A:$E,5,0))))</f>
        <v/>
      </c>
      <c r="J142" s="418"/>
      <c r="M142" s="13" t="str">
        <f t="shared" si="2"/>
        <v/>
      </c>
      <c r="N142" s="8"/>
      <c r="XFB142" s="13" t="str">
        <f>IF(D142="","",COUNTIF('DISPATCHED (VT11)'!$E:$E,'Per Outlet Plan'!D142))</f>
        <v/>
      </c>
    </row>
    <row r="143" spans="1:14 16382:16382">
      <c r="A143" s="18" t="str">
        <f>IF(D143="","",VLOOKUP(D143,'DISPATCHED (VT11)'!$E:$XEV,16373,0))</f>
        <v/>
      </c>
      <c r="B143" s="13" t="str">
        <f>IF(D143="","",VLOOKUP(D143,'DISPATCHED (VT11)'!$E:$L,8,0))</f>
        <v/>
      </c>
      <c r="C143" s="16" t="str">
        <f>IF(A143="","",IF(VLOOKUP(A143,'DSR Attendance'!$A:$E,5,0)=0,VLOOKUP(A143,'DSR Attendance'!$A:$D,4,0),CONCATENATE(VLOOKUP(A143,'DSR Attendance'!$A:$D,4,0)," / ",VLOOKUP('Per Outlet Plan'!A143,'DSR Attendance'!$A:$E,5,0))))</f>
        <v/>
      </c>
      <c r="J143" s="418"/>
      <c r="M143" s="13" t="str">
        <f t="shared" si="2"/>
        <v/>
      </c>
      <c r="N143" s="8"/>
      <c r="XFB143" s="13" t="str">
        <f>IF(D143="","",COUNTIF('DISPATCHED (VT11)'!$E:$E,'Per Outlet Plan'!D143))</f>
        <v/>
      </c>
    </row>
    <row r="144" spans="1:14 16382:16382">
      <c r="A144" s="18" t="str">
        <f>IF(D144="","",VLOOKUP(D144,'DISPATCHED (VT11)'!$E:$XEV,16373,0))</f>
        <v/>
      </c>
      <c r="B144" s="13" t="str">
        <f>IF(D144="","",VLOOKUP(D144,'DISPATCHED (VT11)'!$E:$L,8,0))</f>
        <v/>
      </c>
      <c r="C144" s="16" t="str">
        <f>IF(A144="","",IF(VLOOKUP(A144,'DSR Attendance'!$A:$E,5,0)=0,VLOOKUP(A144,'DSR Attendance'!$A:$D,4,0),CONCATENATE(VLOOKUP(A144,'DSR Attendance'!$A:$D,4,0)," / ",VLOOKUP('Per Outlet Plan'!A144,'DSR Attendance'!$A:$E,5,0))))</f>
        <v/>
      </c>
      <c r="J144" s="418"/>
      <c r="M144" s="13" t="str">
        <f t="shared" si="2"/>
        <v/>
      </c>
      <c r="N144" s="8"/>
      <c r="XFB144" s="13" t="str">
        <f>IF(D144="","",COUNTIF('DISPATCHED (VT11)'!$E:$E,'Per Outlet Plan'!D144))</f>
        <v/>
      </c>
    </row>
    <row r="145" spans="1:14 16382:16382">
      <c r="A145" s="18" t="str">
        <f>IF(D145="","",VLOOKUP(D145,'DISPATCHED (VT11)'!$E:$XEV,16373,0))</f>
        <v/>
      </c>
      <c r="B145" s="13" t="str">
        <f>IF(D145="","",VLOOKUP(D145,'DISPATCHED (VT11)'!$E:$L,8,0))</f>
        <v/>
      </c>
      <c r="C145" s="16" t="str">
        <f>IF(A145="","",IF(VLOOKUP(A145,'DSR Attendance'!$A:$E,5,0)=0,VLOOKUP(A145,'DSR Attendance'!$A:$D,4,0),CONCATENATE(VLOOKUP(A145,'DSR Attendance'!$A:$D,4,0)," / ",VLOOKUP('Per Outlet Plan'!A145,'DSR Attendance'!$A:$E,5,0))))</f>
        <v/>
      </c>
      <c r="J145" s="418"/>
      <c r="M145" s="13" t="str">
        <f t="shared" si="2"/>
        <v/>
      </c>
      <c r="N145" s="8"/>
      <c r="XFB145" s="13" t="str">
        <f>IF(D145="","",COUNTIF('DISPATCHED (VT11)'!$E:$E,'Per Outlet Plan'!D145))</f>
        <v/>
      </c>
    </row>
    <row r="146" spans="1:14 16382:16382">
      <c r="A146" s="18" t="str">
        <f>IF(D146="","",VLOOKUP(D146,'DISPATCHED (VT11)'!$E:$XEV,16373,0))</f>
        <v/>
      </c>
      <c r="B146" s="13" t="str">
        <f>IF(D146="","",VLOOKUP(D146,'DISPATCHED (VT11)'!$E:$L,8,0))</f>
        <v/>
      </c>
      <c r="C146" s="16" t="str">
        <f>IF(A146="","",IF(VLOOKUP(A146,'DSR Attendance'!$A:$E,5,0)=0,VLOOKUP(A146,'DSR Attendance'!$A:$D,4,0),CONCATENATE(VLOOKUP(A146,'DSR Attendance'!$A:$D,4,0)," / ",VLOOKUP('Per Outlet Plan'!A146,'DSR Attendance'!$A:$E,5,0))))</f>
        <v/>
      </c>
      <c r="J146" s="418"/>
      <c r="M146" s="13" t="str">
        <f t="shared" si="2"/>
        <v/>
      </c>
      <c r="N146" s="8"/>
      <c r="XFB146" s="13" t="str">
        <f>IF(D146="","",COUNTIF('DISPATCHED (VT11)'!$E:$E,'Per Outlet Plan'!D146))</f>
        <v/>
      </c>
    </row>
    <row r="147" spans="1:14 16382:16382">
      <c r="A147" s="18" t="str">
        <f>IF(D147="","",VLOOKUP(D147,'DISPATCHED (VT11)'!$E:$XEV,16373,0))</f>
        <v/>
      </c>
      <c r="B147" s="13" t="str">
        <f>IF(D147="","",VLOOKUP(D147,'DISPATCHED (VT11)'!$E:$L,8,0))</f>
        <v/>
      </c>
      <c r="C147" s="16" t="str">
        <f>IF(A147="","",IF(VLOOKUP(A147,'DSR Attendance'!$A:$E,5,0)=0,VLOOKUP(A147,'DSR Attendance'!$A:$D,4,0),CONCATENATE(VLOOKUP(A147,'DSR Attendance'!$A:$D,4,0)," / ",VLOOKUP('Per Outlet Plan'!A147,'DSR Attendance'!$A:$E,5,0))))</f>
        <v/>
      </c>
      <c r="J147" s="418"/>
      <c r="M147" s="13" t="str">
        <f t="shared" si="2"/>
        <v/>
      </c>
      <c r="N147" s="8"/>
      <c r="XFB147" s="13" t="str">
        <f>IF(D147="","",COUNTIF('DISPATCHED (VT11)'!$E:$E,'Per Outlet Plan'!D147))</f>
        <v/>
      </c>
    </row>
    <row r="148" spans="1:14 16382:16382">
      <c r="A148" s="18" t="str">
        <f>IF(D148="","",VLOOKUP(D148,'DISPATCHED (VT11)'!$E:$XEV,16373,0))</f>
        <v/>
      </c>
      <c r="B148" s="13" t="str">
        <f>IF(D148="","",VLOOKUP(D148,'DISPATCHED (VT11)'!$E:$L,8,0))</f>
        <v/>
      </c>
      <c r="C148" s="16" t="str">
        <f>IF(A148="","",IF(VLOOKUP(A148,'DSR Attendance'!$A:$E,5,0)=0,VLOOKUP(A148,'DSR Attendance'!$A:$D,4,0),CONCATENATE(VLOOKUP(A148,'DSR Attendance'!$A:$D,4,0)," / ",VLOOKUP('Per Outlet Plan'!A148,'DSR Attendance'!$A:$E,5,0))))</f>
        <v/>
      </c>
      <c r="J148" s="418"/>
      <c r="M148" s="13" t="str">
        <f t="shared" si="2"/>
        <v/>
      </c>
      <c r="N148" s="8"/>
      <c r="XFB148" s="13" t="str">
        <f>IF(D148="","",COUNTIF('DISPATCHED (VT11)'!$E:$E,'Per Outlet Plan'!D148))</f>
        <v/>
      </c>
    </row>
    <row r="149" spans="1:14 16382:16382">
      <c r="A149" s="18" t="str">
        <f>IF(D149="","",VLOOKUP(D149,'DISPATCHED (VT11)'!$E:$XEV,16373,0))</f>
        <v/>
      </c>
      <c r="B149" s="13" t="str">
        <f>IF(D149="","",VLOOKUP(D149,'DISPATCHED (VT11)'!$E:$L,8,0))</f>
        <v/>
      </c>
      <c r="C149" s="16" t="str">
        <f>IF(A149="","",IF(VLOOKUP(A149,'DSR Attendance'!$A:$E,5,0)=0,VLOOKUP(A149,'DSR Attendance'!$A:$D,4,0),CONCATENATE(VLOOKUP(A149,'DSR Attendance'!$A:$D,4,0)," / ",VLOOKUP('Per Outlet Plan'!A149,'DSR Attendance'!$A:$E,5,0))))</f>
        <v/>
      </c>
      <c r="J149" s="418"/>
      <c r="M149" s="13" t="str">
        <f t="shared" si="2"/>
        <v/>
      </c>
      <c r="N149" s="8"/>
      <c r="XFB149" s="13" t="str">
        <f>IF(D149="","",COUNTIF('DISPATCHED (VT11)'!$E:$E,'Per Outlet Plan'!D149))</f>
        <v/>
      </c>
    </row>
    <row r="150" spans="1:14 16382:16382">
      <c r="A150" s="18" t="str">
        <f>IF(D150="","",VLOOKUP(D150,'DISPATCHED (VT11)'!$E:$XEV,16373,0))</f>
        <v/>
      </c>
      <c r="B150" s="13" t="str">
        <f>IF(D150="","",VLOOKUP(D150,'DISPATCHED (VT11)'!$E:$L,8,0))</f>
        <v/>
      </c>
      <c r="C150" s="16" t="str">
        <f>IF(A150="","",IF(VLOOKUP(A150,'DSR Attendance'!$A:$E,5,0)=0,VLOOKUP(A150,'DSR Attendance'!$A:$D,4,0),CONCATENATE(VLOOKUP(A150,'DSR Attendance'!$A:$D,4,0)," / ",VLOOKUP('Per Outlet Plan'!A150,'DSR Attendance'!$A:$E,5,0))))</f>
        <v/>
      </c>
      <c r="J150" s="418"/>
      <c r="M150" s="13" t="str">
        <f t="shared" si="2"/>
        <v/>
      </c>
      <c r="N150" s="8"/>
      <c r="XFB150" s="13" t="str">
        <f>IF(D150="","",COUNTIF('DISPATCHED (VT11)'!$E:$E,'Per Outlet Plan'!D150))</f>
        <v/>
      </c>
    </row>
    <row r="151" spans="1:14 16382:16382">
      <c r="A151" s="18" t="str">
        <f>IF(D151="","",VLOOKUP(D151,'DISPATCHED (VT11)'!$E:$XEV,16373,0))</f>
        <v/>
      </c>
      <c r="B151" s="13" t="str">
        <f>IF(D151="","",VLOOKUP(D151,'DISPATCHED (VT11)'!$E:$L,8,0))</f>
        <v/>
      </c>
      <c r="C151" s="16" t="str">
        <f>IF(A151="","",IF(VLOOKUP(A151,'DSR Attendance'!$A:$E,5,0)=0,VLOOKUP(A151,'DSR Attendance'!$A:$D,4,0),CONCATENATE(VLOOKUP(A151,'DSR Attendance'!$A:$D,4,0)," / ",VLOOKUP('Per Outlet Plan'!A151,'DSR Attendance'!$A:$E,5,0))))</f>
        <v/>
      </c>
      <c r="J151" s="418"/>
      <c r="M151" s="13" t="str">
        <f t="shared" si="2"/>
        <v/>
      </c>
      <c r="N151" s="8"/>
      <c r="XFB151" s="13" t="str">
        <f>IF(D151="","",COUNTIF('DISPATCHED (VT11)'!$E:$E,'Per Outlet Plan'!D151))</f>
        <v/>
      </c>
    </row>
    <row r="152" spans="1:14 16382:16382">
      <c r="A152" s="18" t="str">
        <f>IF(D152="","",VLOOKUP(D152,'DISPATCHED (VT11)'!$E:$XEV,16373,0))</f>
        <v/>
      </c>
      <c r="B152" s="13" t="str">
        <f>IF(D152="","",VLOOKUP(D152,'DISPATCHED (VT11)'!$E:$L,8,0))</f>
        <v/>
      </c>
      <c r="C152" s="16" t="str">
        <f>IF(A152="","",IF(VLOOKUP(A152,'DSR Attendance'!$A:$E,5,0)=0,VLOOKUP(A152,'DSR Attendance'!$A:$D,4,0),CONCATENATE(VLOOKUP(A152,'DSR Attendance'!$A:$D,4,0)," / ",VLOOKUP('Per Outlet Plan'!A152,'DSR Attendance'!$A:$E,5,0))))</f>
        <v/>
      </c>
      <c r="J152" s="418"/>
      <c r="M152" s="13" t="str">
        <f t="shared" si="2"/>
        <v/>
      </c>
      <c r="N152" s="8"/>
      <c r="XFB152" s="13" t="str">
        <f>IF(D152="","",COUNTIF('DISPATCHED (VT11)'!$E:$E,'Per Outlet Plan'!D152))</f>
        <v/>
      </c>
    </row>
    <row r="153" spans="1:14 16382:16382">
      <c r="A153" s="18" t="str">
        <f>IF(D153="","",VLOOKUP(D153,'DISPATCHED (VT11)'!$E:$XEV,16373,0))</f>
        <v/>
      </c>
      <c r="B153" s="13" t="str">
        <f>IF(D153="","",VLOOKUP(D153,'DISPATCHED (VT11)'!$E:$L,8,0))</f>
        <v/>
      </c>
      <c r="C153" s="16" t="str">
        <f>IF(A153="","",IF(VLOOKUP(A153,'DSR Attendance'!$A:$E,5,0)=0,VLOOKUP(A153,'DSR Attendance'!$A:$D,4,0),CONCATENATE(VLOOKUP(A153,'DSR Attendance'!$A:$D,4,0)," / ",VLOOKUP('Per Outlet Plan'!A153,'DSR Attendance'!$A:$E,5,0))))</f>
        <v/>
      </c>
      <c r="J153" s="418"/>
      <c r="M153" s="13" t="str">
        <f t="shared" si="2"/>
        <v/>
      </c>
      <c r="N153" s="8"/>
      <c r="XFB153" s="13" t="str">
        <f>IF(D153="","",COUNTIF('DISPATCHED (VT11)'!$E:$E,'Per Outlet Plan'!D153))</f>
        <v/>
      </c>
    </row>
    <row r="154" spans="1:14 16382:16382">
      <c r="A154" s="18" t="str">
        <f>IF(D154="","",VLOOKUP(D154,'DISPATCHED (VT11)'!$E:$XEV,16373,0))</f>
        <v/>
      </c>
      <c r="B154" s="13" t="str">
        <f>IF(D154="","",VLOOKUP(D154,'DISPATCHED (VT11)'!$E:$L,8,0))</f>
        <v/>
      </c>
      <c r="C154" s="16" t="str">
        <f>IF(A154="","",IF(VLOOKUP(A154,'DSR Attendance'!$A:$E,5,0)=0,VLOOKUP(A154,'DSR Attendance'!$A:$D,4,0),CONCATENATE(VLOOKUP(A154,'DSR Attendance'!$A:$D,4,0)," / ",VLOOKUP('Per Outlet Plan'!A154,'DSR Attendance'!$A:$E,5,0))))</f>
        <v/>
      </c>
      <c r="J154" s="418"/>
      <c r="M154" s="13" t="str">
        <f t="shared" si="2"/>
        <v/>
      </c>
      <c r="N154" s="8"/>
      <c r="XFB154" s="13" t="str">
        <f>IF(D154="","",COUNTIF('DISPATCHED (VT11)'!$E:$E,'Per Outlet Plan'!D154))</f>
        <v/>
      </c>
    </row>
    <row r="155" spans="1:14 16382:16382">
      <c r="A155" s="18" t="str">
        <f>IF(D155="","",VLOOKUP(D155,'DISPATCHED (VT11)'!$E:$XEV,16373,0))</f>
        <v/>
      </c>
      <c r="B155" s="13" t="str">
        <f>IF(D155="","",VLOOKUP(D155,'DISPATCHED (VT11)'!$E:$L,8,0))</f>
        <v/>
      </c>
      <c r="C155" s="16" t="str">
        <f>IF(A155="","",IF(VLOOKUP(A155,'DSR Attendance'!$A:$E,5,0)=0,VLOOKUP(A155,'DSR Attendance'!$A:$D,4,0),CONCATENATE(VLOOKUP(A155,'DSR Attendance'!$A:$D,4,0)," / ",VLOOKUP('Per Outlet Plan'!A155,'DSR Attendance'!$A:$E,5,0))))</f>
        <v/>
      </c>
      <c r="J155" s="418"/>
      <c r="M155" s="13" t="str">
        <f t="shared" si="2"/>
        <v/>
      </c>
      <c r="N155" s="8"/>
      <c r="XFB155" s="13" t="str">
        <f>IF(D155="","",COUNTIF('DISPATCHED (VT11)'!$E:$E,'Per Outlet Plan'!D155))</f>
        <v/>
      </c>
    </row>
    <row r="156" spans="1:14 16382:16382">
      <c r="A156" s="18" t="str">
        <f>IF(D156="","",VLOOKUP(D156,'DISPATCHED (VT11)'!$E:$XEV,16373,0))</f>
        <v/>
      </c>
      <c r="B156" s="13" t="str">
        <f>IF(D156="","",VLOOKUP(D156,'DISPATCHED (VT11)'!$E:$L,8,0))</f>
        <v/>
      </c>
      <c r="C156" s="16" t="str">
        <f>IF(A156="","",IF(VLOOKUP(A156,'DSR Attendance'!$A:$E,5,0)=0,VLOOKUP(A156,'DSR Attendance'!$A:$D,4,0),CONCATENATE(VLOOKUP(A156,'DSR Attendance'!$A:$D,4,0)," / ",VLOOKUP('Per Outlet Plan'!A156,'DSR Attendance'!$A:$E,5,0))))</f>
        <v/>
      </c>
      <c r="J156" s="418"/>
      <c r="M156" s="13" t="str">
        <f t="shared" si="2"/>
        <v/>
      </c>
      <c r="N156" s="8"/>
      <c r="XFB156" s="13" t="str">
        <f>IF(D156="","",COUNTIF('DISPATCHED (VT11)'!$E:$E,'Per Outlet Plan'!D156))</f>
        <v/>
      </c>
    </row>
    <row r="157" spans="1:14 16382:16382">
      <c r="A157" s="18" t="str">
        <f>IF(D157="","",VLOOKUP(D157,'DISPATCHED (VT11)'!$E:$XEV,16373,0))</f>
        <v/>
      </c>
      <c r="B157" s="13" t="str">
        <f>IF(D157="","",VLOOKUP(D157,'DISPATCHED (VT11)'!$E:$L,8,0))</f>
        <v/>
      </c>
      <c r="C157" s="16" t="str">
        <f>IF(A157="","",IF(VLOOKUP(A157,'DSR Attendance'!$A:$E,5,0)=0,VLOOKUP(A157,'DSR Attendance'!$A:$D,4,0),CONCATENATE(VLOOKUP(A157,'DSR Attendance'!$A:$D,4,0)," / ",VLOOKUP('Per Outlet Plan'!A157,'DSR Attendance'!$A:$E,5,0))))</f>
        <v/>
      </c>
      <c r="F157" s="1"/>
      <c r="J157" s="418"/>
      <c r="M157" s="13" t="str">
        <f t="shared" si="2"/>
        <v/>
      </c>
      <c r="N157" s="8"/>
      <c r="XFB157" s="13" t="str">
        <f>IF(D157="","",COUNTIF('DISPATCHED (VT11)'!$E:$E,'Per Outlet Plan'!D157))</f>
        <v/>
      </c>
    </row>
    <row r="158" spans="1:14 16382:16382">
      <c r="A158" s="18" t="str">
        <f>IF(D158="","",VLOOKUP(D158,'DISPATCHED (VT11)'!$E:$XEV,16373,0))</f>
        <v/>
      </c>
      <c r="B158" s="13" t="str">
        <f>IF(D158="","",VLOOKUP(D158,'DISPATCHED (VT11)'!$E:$L,8,0))</f>
        <v/>
      </c>
      <c r="C158" s="16" t="str">
        <f>IF(A158="","",IF(VLOOKUP(A158,'DSR Attendance'!$A:$E,5,0)=0,VLOOKUP(A158,'DSR Attendance'!$A:$D,4,0),CONCATENATE(VLOOKUP(A158,'DSR Attendance'!$A:$D,4,0)," / ",VLOOKUP('Per Outlet Plan'!A158,'DSR Attendance'!$A:$E,5,0))))</f>
        <v/>
      </c>
      <c r="J158" s="418"/>
      <c r="M158" s="13" t="str">
        <f t="shared" si="2"/>
        <v/>
      </c>
      <c r="N158" s="8"/>
      <c r="XFB158" s="13" t="str">
        <f>IF(D158="","",COUNTIF('DISPATCHED (VT11)'!$E:$E,'Per Outlet Plan'!D158))</f>
        <v/>
      </c>
    </row>
    <row r="159" spans="1:14 16382:16382">
      <c r="A159" s="18" t="str">
        <f>IF(D159="","",VLOOKUP(D159,'DISPATCHED (VT11)'!$E:$XEV,16373,0))</f>
        <v/>
      </c>
      <c r="B159" s="13" t="str">
        <f>IF(D159="","",VLOOKUP(D159,'DISPATCHED (VT11)'!$E:$L,8,0))</f>
        <v/>
      </c>
      <c r="C159" s="16" t="str">
        <f>IF(A159="","",IF(VLOOKUP(A159,'DSR Attendance'!$A:$E,5,0)=0,VLOOKUP(A159,'DSR Attendance'!$A:$D,4,0),CONCATENATE(VLOOKUP(A159,'DSR Attendance'!$A:$D,4,0)," / ",VLOOKUP('Per Outlet Plan'!A159,'DSR Attendance'!$A:$E,5,0))))</f>
        <v/>
      </c>
      <c r="J159" s="418"/>
      <c r="M159" s="13" t="str">
        <f t="shared" si="2"/>
        <v/>
      </c>
      <c r="N159" s="8"/>
      <c r="XFB159" s="13" t="str">
        <f>IF(D159="","",COUNTIF('DISPATCHED (VT11)'!$E:$E,'Per Outlet Plan'!D159))</f>
        <v/>
      </c>
    </row>
    <row r="160" spans="1:14 16382:16382">
      <c r="A160" s="18" t="str">
        <f>IF(D160="","",VLOOKUP(D160,'DISPATCHED (VT11)'!$E:$XEV,16373,0))</f>
        <v/>
      </c>
      <c r="B160" s="13" t="str">
        <f>IF(D160="","",VLOOKUP(D160,'DISPATCHED (VT11)'!$E:$L,8,0))</f>
        <v/>
      </c>
      <c r="C160" s="16" t="str">
        <f>IF(A160="","",IF(VLOOKUP(A160,'DSR Attendance'!$A:$E,5,0)=0,VLOOKUP(A160,'DSR Attendance'!$A:$D,4,0),CONCATENATE(VLOOKUP(A160,'DSR Attendance'!$A:$D,4,0)," / ",VLOOKUP('Per Outlet Plan'!A160,'DSR Attendance'!$A:$E,5,0))))</f>
        <v/>
      </c>
      <c r="J160" s="418"/>
      <c r="M160" s="13" t="str">
        <f t="shared" si="2"/>
        <v/>
      </c>
      <c r="N160" s="8"/>
      <c r="XFB160" s="13" t="str">
        <f>IF(D160="","",COUNTIF('DISPATCHED (VT11)'!$E:$E,'Per Outlet Plan'!D160))</f>
        <v/>
      </c>
    </row>
    <row r="161" spans="1:14 16382:16382">
      <c r="A161" s="18" t="str">
        <f>IF(D161="","",VLOOKUP(D161,'DISPATCHED (VT11)'!$E:$XEV,16373,0))</f>
        <v/>
      </c>
      <c r="B161" s="13" t="str">
        <f>IF(D161="","",VLOOKUP(D161,'DISPATCHED (VT11)'!$E:$L,8,0))</f>
        <v/>
      </c>
      <c r="C161" s="16" t="str">
        <f>IF(A161="","",IF(VLOOKUP(A161,'DSR Attendance'!$A:$E,5,0)=0,VLOOKUP(A161,'DSR Attendance'!$A:$D,4,0),CONCATENATE(VLOOKUP(A161,'DSR Attendance'!$A:$D,4,0)," / ",VLOOKUP('Per Outlet Plan'!A161,'DSR Attendance'!$A:$E,5,0))))</f>
        <v/>
      </c>
      <c r="J161" s="418"/>
      <c r="M161" s="13" t="str">
        <f t="shared" si="2"/>
        <v/>
      </c>
      <c r="N161" s="8"/>
      <c r="XFB161" s="13" t="str">
        <f>IF(D161="","",COUNTIF('DISPATCHED (VT11)'!$E:$E,'Per Outlet Plan'!D161))</f>
        <v/>
      </c>
    </row>
    <row r="162" spans="1:14 16382:16382">
      <c r="A162" s="18" t="str">
        <f>IF(D162="","",VLOOKUP(D162,'DISPATCHED (VT11)'!$E:$XEV,16373,0))</f>
        <v/>
      </c>
      <c r="B162" s="13" t="str">
        <f>IF(D162="","",VLOOKUP(D162,'DISPATCHED (VT11)'!$E:$L,8,0))</f>
        <v/>
      </c>
      <c r="C162" s="16" t="str">
        <f>IF(A162="","",IF(VLOOKUP(A162,'DSR Attendance'!$A:$E,5,0)=0,VLOOKUP(A162,'DSR Attendance'!$A:$D,4,0),CONCATENATE(VLOOKUP(A162,'DSR Attendance'!$A:$D,4,0)," / ",VLOOKUP('Per Outlet Plan'!A162,'DSR Attendance'!$A:$E,5,0))))</f>
        <v/>
      </c>
      <c r="J162" s="418"/>
      <c r="M162" s="13" t="str">
        <f t="shared" si="2"/>
        <v/>
      </c>
      <c r="N162" s="8"/>
      <c r="XFB162" s="13" t="str">
        <f>IF(D162="","",COUNTIF('DISPATCHED (VT11)'!$E:$E,'Per Outlet Plan'!D162))</f>
        <v/>
      </c>
    </row>
    <row r="163" spans="1:14 16382:16382">
      <c r="A163" s="18" t="str">
        <f>IF(D163="","",VLOOKUP(D163,'DISPATCHED (VT11)'!$E:$XEV,16373,0))</f>
        <v/>
      </c>
      <c r="B163" s="13" t="str">
        <f>IF(D163="","",VLOOKUP(D163,'DISPATCHED (VT11)'!$E:$L,8,0))</f>
        <v/>
      </c>
      <c r="C163" s="16" t="str">
        <f>IF(A163="","",IF(VLOOKUP(A163,'DSR Attendance'!$A:$E,5,0)=0,VLOOKUP(A163,'DSR Attendance'!$A:$D,4,0),CONCATENATE(VLOOKUP(A163,'DSR Attendance'!$A:$D,4,0)," / ",VLOOKUP('Per Outlet Plan'!A163,'DSR Attendance'!$A:$E,5,0))))</f>
        <v/>
      </c>
      <c r="J163" s="418"/>
      <c r="M163" s="13" t="str">
        <f t="shared" si="2"/>
        <v/>
      </c>
      <c r="N163" s="8"/>
      <c r="XFB163" s="13" t="str">
        <f>IF(D163="","",COUNTIF('DISPATCHED (VT11)'!$E:$E,'Per Outlet Plan'!D163))</f>
        <v/>
      </c>
    </row>
    <row r="164" spans="1:14 16382:16382">
      <c r="A164" s="18" t="str">
        <f>IF(D164="","",VLOOKUP(D164,'DISPATCHED (VT11)'!$E:$XEV,16373,0))</f>
        <v/>
      </c>
      <c r="B164" s="13" t="str">
        <f>IF(D164="","",VLOOKUP(D164,'DISPATCHED (VT11)'!$E:$L,8,0))</f>
        <v/>
      </c>
      <c r="C164" s="16" t="str">
        <f>IF(A164="","",IF(VLOOKUP(A164,'DSR Attendance'!$A:$E,5,0)=0,VLOOKUP(A164,'DSR Attendance'!$A:$D,4,0),CONCATENATE(VLOOKUP(A164,'DSR Attendance'!$A:$D,4,0)," / ",VLOOKUP('Per Outlet Plan'!A164,'DSR Attendance'!$A:$E,5,0))))</f>
        <v/>
      </c>
      <c r="J164" s="418"/>
      <c r="M164" s="13" t="str">
        <f t="shared" si="2"/>
        <v/>
      </c>
      <c r="N164" s="8"/>
      <c r="XFB164" s="13" t="str">
        <f>IF(D164="","",COUNTIF('DISPATCHED (VT11)'!$E:$E,'Per Outlet Plan'!D164))</f>
        <v/>
      </c>
    </row>
    <row r="165" spans="1:14 16382:16382">
      <c r="A165" s="18" t="str">
        <f>IF(D165="","",VLOOKUP(D165,'DISPATCHED (VT11)'!$E:$XEV,16373,0))</f>
        <v/>
      </c>
      <c r="B165" s="13" t="str">
        <f>IF(D165="","",VLOOKUP(D165,'DISPATCHED (VT11)'!$E:$L,8,0))</f>
        <v/>
      </c>
      <c r="C165" s="16" t="str">
        <f>IF(A165="","",IF(VLOOKUP(A165,'DSR Attendance'!$A:$E,5,0)=0,VLOOKUP(A165,'DSR Attendance'!$A:$D,4,0),CONCATENATE(VLOOKUP(A165,'DSR Attendance'!$A:$D,4,0)," / ",VLOOKUP('Per Outlet Plan'!A165,'DSR Attendance'!$A:$E,5,0))))</f>
        <v/>
      </c>
      <c r="J165" s="418"/>
      <c r="M165" s="13" t="str">
        <f t="shared" si="2"/>
        <v/>
      </c>
      <c r="N165" s="8"/>
      <c r="XFB165" s="13" t="str">
        <f>IF(D165="","",COUNTIF('DISPATCHED (VT11)'!$E:$E,'Per Outlet Plan'!D165))</f>
        <v/>
      </c>
    </row>
    <row r="166" spans="1:14 16382:16382">
      <c r="A166" s="18" t="str">
        <f>IF(D166="","",VLOOKUP(D166,'DISPATCHED (VT11)'!$E:$XEV,16373,0))</f>
        <v/>
      </c>
      <c r="B166" s="13" t="str">
        <f>IF(D166="","",VLOOKUP(D166,'DISPATCHED (VT11)'!$E:$L,8,0))</f>
        <v/>
      </c>
      <c r="C166" s="16" t="str">
        <f>IF(A166="","",IF(VLOOKUP(A166,'DSR Attendance'!$A:$E,5,0)=0,VLOOKUP(A166,'DSR Attendance'!$A:$D,4,0),CONCATENATE(VLOOKUP(A166,'DSR Attendance'!$A:$D,4,0)," / ",VLOOKUP('Per Outlet Plan'!A166,'DSR Attendance'!$A:$E,5,0))))</f>
        <v/>
      </c>
      <c r="J166" s="418"/>
      <c r="M166" s="13" t="str">
        <f t="shared" si="2"/>
        <v/>
      </c>
      <c r="N166" s="8"/>
      <c r="XFB166" s="13" t="str">
        <f>IF(D166="","",COUNTIF('DISPATCHED (VT11)'!$E:$E,'Per Outlet Plan'!D166))</f>
        <v/>
      </c>
    </row>
    <row r="167" spans="1:14 16382:16382">
      <c r="A167" s="18" t="str">
        <f>IF(D167="","",VLOOKUP(D167,'DISPATCHED (VT11)'!$E:$XEV,16373,0))</f>
        <v/>
      </c>
      <c r="B167" s="13" t="str">
        <f>IF(D167="","",VLOOKUP(D167,'DISPATCHED (VT11)'!$E:$L,8,0))</f>
        <v/>
      </c>
      <c r="C167" s="16" t="str">
        <f>IF(A167="","",IF(VLOOKUP(A167,'DSR Attendance'!$A:$E,5,0)=0,VLOOKUP(A167,'DSR Attendance'!$A:$D,4,0),CONCATENATE(VLOOKUP(A167,'DSR Attendance'!$A:$D,4,0)," / ",VLOOKUP('Per Outlet Plan'!A167,'DSR Attendance'!$A:$E,5,0))))</f>
        <v/>
      </c>
      <c r="J167" s="418"/>
      <c r="M167" s="13" t="str">
        <f t="shared" si="2"/>
        <v/>
      </c>
      <c r="N167" s="8"/>
      <c r="XFB167" s="13" t="str">
        <f>IF(D167="","",COUNTIF('DISPATCHED (VT11)'!$E:$E,'Per Outlet Plan'!D167))</f>
        <v/>
      </c>
    </row>
    <row r="168" spans="1:14 16382:16382">
      <c r="A168" s="18" t="str">
        <f>IF(D168="","",VLOOKUP(D168,'DISPATCHED (VT11)'!$E:$XEV,16373,0))</f>
        <v/>
      </c>
      <c r="B168" s="13" t="str">
        <f>IF(D168="","",VLOOKUP(D168,'DISPATCHED (VT11)'!$E:$L,8,0))</f>
        <v/>
      </c>
      <c r="C168" s="16" t="str">
        <f>IF(A168="","",IF(VLOOKUP(A168,'DSR Attendance'!$A:$E,5,0)=0,VLOOKUP(A168,'DSR Attendance'!$A:$D,4,0),CONCATENATE(VLOOKUP(A168,'DSR Attendance'!$A:$D,4,0)," / ",VLOOKUP('Per Outlet Plan'!A168,'DSR Attendance'!$A:$E,5,0))))</f>
        <v/>
      </c>
      <c r="J168" s="418"/>
      <c r="M168" s="13" t="str">
        <f t="shared" si="2"/>
        <v/>
      </c>
      <c r="N168" s="8"/>
      <c r="XFB168" s="13" t="str">
        <f>IF(D168="","",COUNTIF('DISPATCHED (VT11)'!$E:$E,'Per Outlet Plan'!D168))</f>
        <v/>
      </c>
    </row>
    <row r="169" spans="1:14 16382:16382">
      <c r="A169" s="18" t="str">
        <f>IF(D169="","",VLOOKUP(D169,'DISPATCHED (VT11)'!$E:$XEV,16373,0))</f>
        <v/>
      </c>
      <c r="B169" s="13" t="str">
        <f>IF(D169="","",VLOOKUP(D169,'DISPATCHED (VT11)'!$E:$L,8,0))</f>
        <v/>
      </c>
      <c r="C169" s="16" t="str">
        <f>IF(A169="","",IF(VLOOKUP(A169,'DSR Attendance'!$A:$E,5,0)=0,VLOOKUP(A169,'DSR Attendance'!$A:$D,4,0),CONCATENATE(VLOOKUP(A169,'DSR Attendance'!$A:$D,4,0)," / ",VLOOKUP('Per Outlet Plan'!A169,'DSR Attendance'!$A:$E,5,0))))</f>
        <v/>
      </c>
      <c r="J169" s="418"/>
      <c r="M169" s="13" t="str">
        <f t="shared" si="2"/>
        <v/>
      </c>
      <c r="N169" s="8"/>
      <c r="XFB169" s="13" t="str">
        <f>IF(D169="","",COUNTIF('DISPATCHED (VT11)'!$E:$E,'Per Outlet Plan'!D169))</f>
        <v/>
      </c>
    </row>
    <row r="170" spans="1:14 16382:16382">
      <c r="A170" s="18" t="str">
        <f>IF(D170="","",VLOOKUP(D170,'DISPATCHED (VT11)'!$E:$XEV,16373,0))</f>
        <v/>
      </c>
      <c r="B170" s="13" t="str">
        <f>IF(D170="","",VLOOKUP(D170,'DISPATCHED (VT11)'!$E:$L,8,0))</f>
        <v/>
      </c>
      <c r="C170" s="16" t="str">
        <f>IF(A170="","",IF(VLOOKUP(A170,'DSR Attendance'!$A:$E,5,0)=0,VLOOKUP(A170,'DSR Attendance'!$A:$D,4,0),CONCATENATE(VLOOKUP(A170,'DSR Attendance'!$A:$D,4,0)," / ",VLOOKUP('Per Outlet Plan'!A170,'DSR Attendance'!$A:$E,5,0))))</f>
        <v/>
      </c>
      <c r="J170" s="418"/>
      <c r="M170" s="13" t="str">
        <f t="shared" si="2"/>
        <v/>
      </c>
      <c r="N170" s="8"/>
      <c r="XFB170" s="13" t="str">
        <f>IF(D170="","",COUNTIF('DISPATCHED (VT11)'!$E:$E,'Per Outlet Plan'!D170))</f>
        <v/>
      </c>
    </row>
    <row r="171" spans="1:14 16382:16382">
      <c r="A171" s="18" t="str">
        <f>IF(D171="","",VLOOKUP(D171,'DISPATCHED (VT11)'!$E:$XEV,16373,0))</f>
        <v/>
      </c>
      <c r="B171" s="13" t="str">
        <f>IF(D171="","",VLOOKUP(D171,'DISPATCHED (VT11)'!$E:$L,8,0))</f>
        <v/>
      </c>
      <c r="C171" s="16" t="str">
        <f>IF(A171="","",IF(VLOOKUP(A171,'DSR Attendance'!$A:$E,5,0)=0,VLOOKUP(A171,'DSR Attendance'!$A:$D,4,0),CONCATENATE(VLOOKUP(A171,'DSR Attendance'!$A:$D,4,0)," / ",VLOOKUP('Per Outlet Plan'!A171,'DSR Attendance'!$A:$E,5,0))))</f>
        <v/>
      </c>
      <c r="J171" s="418"/>
      <c r="M171" s="13" t="str">
        <f t="shared" si="2"/>
        <v/>
      </c>
      <c r="N171" s="8"/>
      <c r="XFB171" s="13" t="str">
        <f>IF(D171="","",COUNTIF('DISPATCHED (VT11)'!$E:$E,'Per Outlet Plan'!D171))</f>
        <v/>
      </c>
    </row>
    <row r="172" spans="1:14 16382:16382">
      <c r="A172" s="18" t="str">
        <f>IF(D172="","",VLOOKUP(D172,'DISPATCHED (VT11)'!$E:$XEV,16373,0))</f>
        <v/>
      </c>
      <c r="B172" s="13" t="str">
        <f>IF(D172="","",VLOOKUP(D172,'DISPATCHED (VT11)'!$E:$L,8,0))</f>
        <v/>
      </c>
      <c r="C172" s="16" t="str">
        <f>IF(A172="","",IF(VLOOKUP(A172,'DSR Attendance'!$A:$E,5,0)=0,VLOOKUP(A172,'DSR Attendance'!$A:$D,4,0),CONCATENATE(VLOOKUP(A172,'DSR Attendance'!$A:$D,4,0)," / ",VLOOKUP('Per Outlet Plan'!A172,'DSR Attendance'!$A:$E,5,0))))</f>
        <v/>
      </c>
      <c r="J172" s="418"/>
      <c r="M172" s="13" t="str">
        <f t="shared" si="2"/>
        <v/>
      </c>
      <c r="N172" s="8"/>
      <c r="XFB172" s="13" t="str">
        <f>IF(D172="","",COUNTIF('DISPATCHED (VT11)'!$E:$E,'Per Outlet Plan'!D172))</f>
        <v/>
      </c>
    </row>
    <row r="173" spans="1:14 16382:16382">
      <c r="A173" s="18" t="str">
        <f>IF(D173="","",VLOOKUP(D173,'DISPATCHED (VT11)'!$E:$XEV,16373,0))</f>
        <v/>
      </c>
      <c r="B173" s="13" t="str">
        <f>IF(D173="","",VLOOKUP(D173,'DISPATCHED (VT11)'!$E:$L,8,0))</f>
        <v/>
      </c>
      <c r="C173" s="16" t="str">
        <f>IF(A173="","",IF(VLOOKUP(A173,'DSR Attendance'!$A:$E,5,0)=0,VLOOKUP(A173,'DSR Attendance'!$A:$D,4,0),CONCATENATE(VLOOKUP(A173,'DSR Attendance'!$A:$D,4,0)," / ",VLOOKUP('Per Outlet Plan'!A173,'DSR Attendance'!$A:$E,5,0))))</f>
        <v/>
      </c>
      <c r="J173" s="418"/>
      <c r="M173" s="13" t="str">
        <f t="shared" si="2"/>
        <v/>
      </c>
      <c r="N173" s="8"/>
      <c r="XFB173" s="13" t="str">
        <f>IF(D173="","",COUNTIF('DISPATCHED (VT11)'!$E:$E,'Per Outlet Plan'!D173))</f>
        <v/>
      </c>
    </row>
    <row r="174" spans="1:14 16382:16382">
      <c r="A174" s="18" t="str">
        <f>IF(D174="","",VLOOKUP(D174,'DISPATCHED (VT11)'!$E:$XEV,16373,0))</f>
        <v/>
      </c>
      <c r="B174" s="13" t="str">
        <f>IF(D174="","",VLOOKUP(D174,'DISPATCHED (VT11)'!$E:$L,8,0))</f>
        <v/>
      </c>
      <c r="C174" s="16" t="str">
        <f>IF(A174="","",IF(VLOOKUP(A174,'DSR Attendance'!$A:$E,5,0)=0,VLOOKUP(A174,'DSR Attendance'!$A:$D,4,0),CONCATENATE(VLOOKUP(A174,'DSR Attendance'!$A:$D,4,0)," / ",VLOOKUP('Per Outlet Plan'!A174,'DSR Attendance'!$A:$E,5,0))))</f>
        <v/>
      </c>
      <c r="J174" s="418"/>
      <c r="M174" s="13" t="str">
        <f t="shared" si="2"/>
        <v/>
      </c>
      <c r="N174" s="8"/>
      <c r="XFB174" s="13" t="str">
        <f>IF(D174="","",COUNTIF('DISPATCHED (VT11)'!$E:$E,'Per Outlet Plan'!D174))</f>
        <v/>
      </c>
    </row>
    <row r="175" spans="1:14 16382:16382">
      <c r="A175" s="18" t="str">
        <f>IF(D175="","",VLOOKUP(D175,'DISPATCHED (VT11)'!$E:$XEV,16373,0))</f>
        <v/>
      </c>
      <c r="B175" s="13" t="str">
        <f>IF(D175="","",VLOOKUP(D175,'DISPATCHED (VT11)'!$E:$L,8,0))</f>
        <v/>
      </c>
      <c r="C175" s="16" t="str">
        <f>IF(A175="","",IF(VLOOKUP(A175,'DSR Attendance'!$A:$E,5,0)=0,VLOOKUP(A175,'DSR Attendance'!$A:$D,4,0),CONCATENATE(VLOOKUP(A175,'DSR Attendance'!$A:$D,4,0)," / ",VLOOKUP('Per Outlet Plan'!A175,'DSR Attendance'!$A:$E,5,0))))</f>
        <v/>
      </c>
      <c r="J175" s="418"/>
      <c r="M175" s="13" t="str">
        <f t="shared" si="2"/>
        <v/>
      </c>
      <c r="N175" s="8"/>
      <c r="XFB175" s="13" t="str">
        <f>IF(D175="","",COUNTIF('DISPATCHED (VT11)'!$E:$E,'Per Outlet Plan'!D175))</f>
        <v/>
      </c>
    </row>
    <row r="176" spans="1:14 16382:16382">
      <c r="A176" s="18" t="str">
        <f>IF(D176="","",VLOOKUP(D176,'DISPATCHED (VT11)'!$E:$XEV,16373,0))</f>
        <v/>
      </c>
      <c r="B176" s="13" t="str">
        <f>IF(D176="","",VLOOKUP(D176,'DISPATCHED (VT11)'!$E:$L,8,0))</f>
        <v/>
      </c>
      <c r="C176" s="16" t="str">
        <f>IF(A176="","",IF(VLOOKUP(A176,'DSR Attendance'!$A:$E,5,0)=0,VLOOKUP(A176,'DSR Attendance'!$A:$D,4,0),CONCATENATE(VLOOKUP(A176,'DSR Attendance'!$A:$D,4,0)," / ",VLOOKUP('Per Outlet Plan'!A176,'DSR Attendance'!$A:$E,5,0))))</f>
        <v/>
      </c>
      <c r="J176" s="418"/>
      <c r="M176" s="13" t="str">
        <f t="shared" si="2"/>
        <v/>
      </c>
      <c r="N176" s="8"/>
      <c r="XFB176" s="13" t="str">
        <f>IF(D176="","",COUNTIF('DISPATCHED (VT11)'!$E:$E,'Per Outlet Plan'!D176))</f>
        <v/>
      </c>
    </row>
    <row r="177" spans="1:14 16382:16382">
      <c r="A177" s="18" t="str">
        <f>IF(D177="","",VLOOKUP(D177,'DISPATCHED (VT11)'!$E:$XEV,16373,0))</f>
        <v/>
      </c>
      <c r="B177" s="13" t="str">
        <f>IF(D177="","",VLOOKUP(D177,'DISPATCHED (VT11)'!$E:$L,8,0))</f>
        <v/>
      </c>
      <c r="C177" s="16" t="str">
        <f>IF(A177="","",IF(VLOOKUP(A177,'DSR Attendance'!$A:$E,5,0)=0,VLOOKUP(A177,'DSR Attendance'!$A:$D,4,0),CONCATENATE(VLOOKUP(A177,'DSR Attendance'!$A:$D,4,0)," / ",VLOOKUP('Per Outlet Plan'!A177,'DSR Attendance'!$A:$E,5,0))))</f>
        <v/>
      </c>
      <c r="J177" s="418"/>
      <c r="M177" s="13" t="str">
        <f t="shared" si="2"/>
        <v/>
      </c>
      <c r="N177" s="8"/>
      <c r="XFB177" s="13" t="str">
        <f>IF(D177="","",COUNTIF('DISPATCHED (VT11)'!$E:$E,'Per Outlet Plan'!D177))</f>
        <v/>
      </c>
    </row>
    <row r="178" spans="1:14 16382:16382">
      <c r="A178" s="18" t="str">
        <f>IF(D178="","",VLOOKUP(D178,'DISPATCHED (VT11)'!$E:$XEV,16373,0))</f>
        <v/>
      </c>
      <c r="B178" s="13" t="str">
        <f>IF(D178="","",VLOOKUP(D178,'DISPATCHED (VT11)'!$E:$L,8,0))</f>
        <v/>
      </c>
      <c r="C178" s="16" t="str">
        <f>IF(A178="","",IF(VLOOKUP(A178,'DSR Attendance'!$A:$E,5,0)=0,VLOOKUP(A178,'DSR Attendance'!$A:$D,4,0),CONCATENATE(VLOOKUP(A178,'DSR Attendance'!$A:$D,4,0)," / ",VLOOKUP('Per Outlet Plan'!A178,'DSR Attendance'!$A:$E,5,0))))</f>
        <v/>
      </c>
      <c r="J178" s="418"/>
      <c r="M178" s="13" t="str">
        <f t="shared" si="2"/>
        <v/>
      </c>
      <c r="N178" s="8"/>
      <c r="XFB178" s="13" t="str">
        <f>IF(D178="","",COUNTIF('DISPATCHED (VT11)'!$E:$E,'Per Outlet Plan'!D178))</f>
        <v/>
      </c>
    </row>
    <row r="179" spans="1:14 16382:16382">
      <c r="A179" s="18" t="str">
        <f>IF(D179="","",VLOOKUP(D179,'DISPATCHED (VT11)'!$E:$XEV,16373,0))</f>
        <v/>
      </c>
      <c r="B179" s="13" t="str">
        <f>IF(D179="","",VLOOKUP(D179,'DISPATCHED (VT11)'!$E:$L,8,0))</f>
        <v/>
      </c>
      <c r="C179" s="16" t="str">
        <f>IF(A179="","",IF(VLOOKUP(A179,'DSR Attendance'!$A:$E,5,0)=0,VLOOKUP(A179,'DSR Attendance'!$A:$D,4,0),CONCATENATE(VLOOKUP(A179,'DSR Attendance'!$A:$D,4,0)," / ",VLOOKUP('Per Outlet Plan'!A179,'DSR Attendance'!$A:$E,5,0))))</f>
        <v/>
      </c>
      <c r="J179" s="418"/>
      <c r="M179" s="13" t="str">
        <f t="shared" si="2"/>
        <v/>
      </c>
      <c r="N179" s="8"/>
      <c r="XFB179" s="13" t="str">
        <f>IF(D179="","",COUNTIF('DISPATCHED (VT11)'!$E:$E,'Per Outlet Plan'!D179))</f>
        <v/>
      </c>
    </row>
    <row r="180" spans="1:14 16382:16382">
      <c r="A180" s="18" t="str">
        <f>IF(D180="","",VLOOKUP(D180,'DISPATCHED (VT11)'!$E:$XEV,16373,0))</f>
        <v/>
      </c>
      <c r="B180" s="13" t="str">
        <f>IF(D180="","",VLOOKUP(D180,'DISPATCHED (VT11)'!$E:$L,8,0))</f>
        <v/>
      </c>
      <c r="C180" s="16" t="str">
        <f>IF(A180="","",IF(VLOOKUP(A180,'DSR Attendance'!$A:$E,5,0)=0,VLOOKUP(A180,'DSR Attendance'!$A:$D,4,0),CONCATENATE(VLOOKUP(A180,'DSR Attendance'!$A:$D,4,0)," / ",VLOOKUP('Per Outlet Plan'!A180,'DSR Attendance'!$A:$E,5,0))))</f>
        <v/>
      </c>
      <c r="J180" s="418"/>
      <c r="M180" s="13" t="str">
        <f t="shared" si="2"/>
        <v/>
      </c>
      <c r="N180" s="8"/>
      <c r="XFB180" s="13" t="str">
        <f>IF(D180="","",COUNTIF('DISPATCHED (VT11)'!$E:$E,'Per Outlet Plan'!D180))</f>
        <v/>
      </c>
    </row>
    <row r="181" spans="1:14 16382:16382">
      <c r="A181" s="18" t="str">
        <f>IF(D181="","",VLOOKUP(D181,'DISPATCHED (VT11)'!$E:$XEV,16373,0))</f>
        <v/>
      </c>
      <c r="B181" s="13" t="str">
        <f>IF(D181="","",VLOOKUP(D181,'DISPATCHED (VT11)'!$E:$L,8,0))</f>
        <v/>
      </c>
      <c r="C181" s="16" t="str">
        <f>IF(A181="","",IF(VLOOKUP(A181,'DSR Attendance'!$A:$E,5,0)=0,VLOOKUP(A181,'DSR Attendance'!$A:$D,4,0),CONCATENATE(VLOOKUP(A181,'DSR Attendance'!$A:$D,4,0)," / ",VLOOKUP('Per Outlet Plan'!A181,'DSR Attendance'!$A:$E,5,0))))</f>
        <v/>
      </c>
      <c r="J181" s="418"/>
      <c r="M181" s="13" t="str">
        <f t="shared" si="2"/>
        <v/>
      </c>
      <c r="N181" s="8"/>
      <c r="XFB181" s="13" t="str">
        <f>IF(D181="","",COUNTIF('DISPATCHED (VT11)'!$E:$E,'Per Outlet Plan'!D181))</f>
        <v/>
      </c>
    </row>
    <row r="182" spans="1:14 16382:16382">
      <c r="A182" s="18" t="str">
        <f>IF(D182="","",VLOOKUP(D182,'DISPATCHED (VT11)'!$E:$XEV,16373,0))</f>
        <v/>
      </c>
      <c r="B182" s="13" t="str">
        <f>IF(D182="","",VLOOKUP(D182,'DISPATCHED (VT11)'!$E:$L,8,0))</f>
        <v/>
      </c>
      <c r="C182" s="16" t="str">
        <f>IF(A182="","",IF(VLOOKUP(A182,'DSR Attendance'!$A:$E,5,0)=0,VLOOKUP(A182,'DSR Attendance'!$A:$D,4,0),CONCATENATE(VLOOKUP(A182,'DSR Attendance'!$A:$D,4,0)," / ",VLOOKUP('Per Outlet Plan'!A182,'DSR Attendance'!$A:$E,5,0))))</f>
        <v/>
      </c>
      <c r="J182" s="418"/>
      <c r="M182" s="13" t="str">
        <f t="shared" si="2"/>
        <v/>
      </c>
      <c r="N182" s="8"/>
      <c r="XFB182" s="13" t="str">
        <f>IF(D182="","",COUNTIF('DISPATCHED (VT11)'!$E:$E,'Per Outlet Plan'!D182))</f>
        <v/>
      </c>
    </row>
    <row r="183" spans="1:14 16382:16382">
      <c r="A183" s="18" t="str">
        <f>IF(D183="","",VLOOKUP(D183,'DISPATCHED (VT11)'!$E:$XEV,16373,0))</f>
        <v/>
      </c>
      <c r="B183" s="13" t="str">
        <f>IF(D183="","",VLOOKUP(D183,'DISPATCHED (VT11)'!$E:$L,8,0))</f>
        <v/>
      </c>
      <c r="C183" s="16" t="str">
        <f>IF(A183="","",IF(VLOOKUP(A183,'DSR Attendance'!$A:$E,5,0)=0,VLOOKUP(A183,'DSR Attendance'!$A:$D,4,0),CONCATENATE(VLOOKUP(A183,'DSR Attendance'!$A:$D,4,0)," / ",VLOOKUP('Per Outlet Plan'!A183,'DSR Attendance'!$A:$E,5,0))))</f>
        <v/>
      </c>
      <c r="J183" s="418"/>
      <c r="M183" s="13" t="str">
        <f t="shared" si="2"/>
        <v/>
      </c>
      <c r="N183" s="8"/>
      <c r="XFB183" s="13" t="str">
        <f>IF(D183="","",COUNTIF('DISPATCHED (VT11)'!$E:$E,'Per Outlet Plan'!D183))</f>
        <v/>
      </c>
    </row>
    <row r="184" spans="1:14 16382:16382">
      <c r="A184" s="18" t="str">
        <f>IF(D184="","",VLOOKUP(D184,'DISPATCHED (VT11)'!$E:$XEV,16373,0))</f>
        <v/>
      </c>
      <c r="B184" s="13" t="str">
        <f>IF(D184="","",VLOOKUP(D184,'DISPATCHED (VT11)'!$E:$L,8,0))</f>
        <v/>
      </c>
      <c r="C184" s="16" t="str">
        <f>IF(A184="","",IF(VLOOKUP(A184,'DSR Attendance'!$A:$E,5,0)=0,VLOOKUP(A184,'DSR Attendance'!$A:$D,4,0),CONCATENATE(VLOOKUP(A184,'DSR Attendance'!$A:$D,4,0)," / ",VLOOKUP('Per Outlet Plan'!A184,'DSR Attendance'!$A:$E,5,0))))</f>
        <v/>
      </c>
      <c r="J184" s="418"/>
      <c r="M184" s="13" t="str">
        <f t="shared" si="2"/>
        <v/>
      </c>
      <c r="N184" s="8"/>
      <c r="XFB184" s="13" t="str">
        <f>IF(D184="","",COUNTIF('DISPATCHED (VT11)'!$E:$E,'Per Outlet Plan'!D184))</f>
        <v/>
      </c>
    </row>
    <row r="185" spans="1:14 16382:16382">
      <c r="A185" s="18" t="str">
        <f>IF(D185="","",VLOOKUP(D185,'DISPATCHED (VT11)'!$E:$XEV,16373,0))</f>
        <v/>
      </c>
      <c r="B185" s="13" t="str">
        <f>IF(D185="","",VLOOKUP(D185,'DISPATCHED (VT11)'!$E:$L,8,0))</f>
        <v/>
      </c>
      <c r="C185" s="16" t="str">
        <f>IF(A185="","",IF(VLOOKUP(A185,'DSR Attendance'!$A:$E,5,0)=0,VLOOKUP(A185,'DSR Attendance'!$A:$D,4,0),CONCATENATE(VLOOKUP(A185,'DSR Attendance'!$A:$D,4,0)," / ",VLOOKUP('Per Outlet Plan'!A185,'DSR Attendance'!$A:$E,5,0))))</f>
        <v/>
      </c>
      <c r="J185" s="418"/>
      <c r="M185" s="13" t="str">
        <f t="shared" si="2"/>
        <v/>
      </c>
      <c r="N185" s="8"/>
      <c r="XFB185" s="13" t="str">
        <f>IF(D185="","",COUNTIF('DISPATCHED (VT11)'!$E:$E,'Per Outlet Plan'!D185))</f>
        <v/>
      </c>
    </row>
    <row r="186" spans="1:14 16382:16382">
      <c r="A186" s="18" t="str">
        <f>IF(D186="","",VLOOKUP(D186,'DISPATCHED (VT11)'!$E:$XEV,16373,0))</f>
        <v/>
      </c>
      <c r="B186" s="13" t="str">
        <f>IF(D186="","",VLOOKUP(D186,'DISPATCHED (VT11)'!$E:$L,8,0))</f>
        <v/>
      </c>
      <c r="C186" s="16" t="str">
        <f>IF(A186="","",IF(VLOOKUP(A186,'DSR Attendance'!$A:$E,5,0)=0,VLOOKUP(A186,'DSR Attendance'!$A:$D,4,0),CONCATENATE(VLOOKUP(A186,'DSR Attendance'!$A:$D,4,0)," / ",VLOOKUP('Per Outlet Plan'!A186,'DSR Attendance'!$A:$E,5,0))))</f>
        <v/>
      </c>
      <c r="J186" s="418"/>
      <c r="M186" s="13" t="str">
        <f t="shared" si="2"/>
        <v/>
      </c>
      <c r="N186" s="8"/>
      <c r="XFB186" s="13" t="str">
        <f>IF(D186="","",COUNTIF('DISPATCHED (VT11)'!$E:$E,'Per Outlet Plan'!D186))</f>
        <v/>
      </c>
    </row>
    <row r="187" spans="1:14 16382:16382">
      <c r="A187" s="18" t="str">
        <f>IF(D187="","",VLOOKUP(D187,'DISPATCHED (VT11)'!$E:$XEV,16373,0))</f>
        <v/>
      </c>
      <c r="B187" s="13" t="str">
        <f>IF(D187="","",VLOOKUP(D187,'DISPATCHED (VT11)'!$E:$L,8,0))</f>
        <v/>
      </c>
      <c r="C187" s="16" t="str">
        <f>IF(A187="","",IF(VLOOKUP(A187,'DSR Attendance'!$A:$E,5,0)=0,VLOOKUP(A187,'DSR Attendance'!$A:$D,4,0),CONCATENATE(VLOOKUP(A187,'DSR Attendance'!$A:$D,4,0)," / ",VLOOKUP('Per Outlet Plan'!A187,'DSR Attendance'!$A:$E,5,0))))</f>
        <v/>
      </c>
      <c r="J187" s="418"/>
      <c r="M187" s="13" t="str">
        <f t="shared" si="2"/>
        <v/>
      </c>
      <c r="N187" s="8"/>
      <c r="XFB187" s="13" t="str">
        <f>IF(D187="","",COUNTIF('DISPATCHED (VT11)'!$E:$E,'Per Outlet Plan'!D187))</f>
        <v/>
      </c>
    </row>
    <row r="188" spans="1:14 16382:16382">
      <c r="A188" s="18" t="str">
        <f>IF(D188="","",VLOOKUP(D188,'DISPATCHED (VT11)'!$E:$XEV,16373,0))</f>
        <v/>
      </c>
      <c r="B188" s="13" t="str">
        <f>IF(D188="","",VLOOKUP(D188,'DISPATCHED (VT11)'!$E:$L,8,0))</f>
        <v/>
      </c>
      <c r="C188" s="16" t="str">
        <f>IF(A188="","",IF(VLOOKUP(A188,'DSR Attendance'!$A:$E,5,0)=0,VLOOKUP(A188,'DSR Attendance'!$A:$D,4,0),CONCATENATE(VLOOKUP(A188,'DSR Attendance'!$A:$D,4,0)," / ",VLOOKUP('Per Outlet Plan'!A188,'DSR Attendance'!$A:$E,5,0))))</f>
        <v/>
      </c>
      <c r="J188" s="418"/>
      <c r="M188" s="13" t="str">
        <f t="shared" si="2"/>
        <v/>
      </c>
      <c r="N188" s="8"/>
      <c r="XFB188" s="13" t="str">
        <f>IF(D188="","",COUNTIF('DISPATCHED (VT11)'!$E:$E,'Per Outlet Plan'!D188))</f>
        <v/>
      </c>
    </row>
    <row r="189" spans="1:14 16382:16382">
      <c r="A189" s="18" t="str">
        <f>IF(D189="","",VLOOKUP(D189,'DISPATCHED (VT11)'!$E:$XEV,16373,0))</f>
        <v/>
      </c>
      <c r="B189" s="13" t="str">
        <f>IF(D189="","",VLOOKUP(D189,'DISPATCHED (VT11)'!$E:$L,8,0))</f>
        <v/>
      </c>
      <c r="C189" s="16" t="str">
        <f>IF(A189="","",IF(VLOOKUP(A189,'DSR Attendance'!$A:$E,5,0)=0,VLOOKUP(A189,'DSR Attendance'!$A:$D,4,0),CONCATENATE(VLOOKUP(A189,'DSR Attendance'!$A:$D,4,0)," / ",VLOOKUP('Per Outlet Plan'!A189,'DSR Attendance'!$A:$E,5,0))))</f>
        <v/>
      </c>
      <c r="J189" s="418"/>
      <c r="M189" s="13" t="str">
        <f t="shared" si="2"/>
        <v/>
      </c>
      <c r="N189" s="8"/>
      <c r="XFB189" s="13" t="str">
        <f>IF(D189="","",COUNTIF('DISPATCHED (VT11)'!$E:$E,'Per Outlet Plan'!D189))</f>
        <v/>
      </c>
    </row>
    <row r="190" spans="1:14 16382:16382">
      <c r="A190" s="18" t="str">
        <f>IF(D190="","",VLOOKUP(D190,'DISPATCHED (VT11)'!$E:$XEV,16373,0))</f>
        <v/>
      </c>
      <c r="B190" s="13" t="str">
        <f>IF(D190="","",VLOOKUP(D190,'DISPATCHED (VT11)'!$E:$L,8,0))</f>
        <v/>
      </c>
      <c r="C190" s="16" t="str">
        <f>IF(A190="","",IF(VLOOKUP(A190,'DSR Attendance'!$A:$E,5,0)=0,VLOOKUP(A190,'DSR Attendance'!$A:$D,4,0),CONCATENATE(VLOOKUP(A190,'DSR Attendance'!$A:$D,4,0)," / ",VLOOKUP('Per Outlet Plan'!A190,'DSR Attendance'!$A:$E,5,0))))</f>
        <v/>
      </c>
      <c r="J190" s="418"/>
      <c r="M190" s="13" t="str">
        <f t="shared" si="2"/>
        <v/>
      </c>
      <c r="N190" s="8"/>
      <c r="XFB190" s="13" t="str">
        <f>IF(D190="","",COUNTIF('DISPATCHED (VT11)'!$E:$E,'Per Outlet Plan'!D190))</f>
        <v/>
      </c>
    </row>
    <row r="191" spans="1:14 16382:16382">
      <c r="A191" s="18" t="str">
        <f>IF(D191="","",VLOOKUP(D191,'DISPATCHED (VT11)'!$E:$XEV,16373,0))</f>
        <v/>
      </c>
      <c r="B191" s="13" t="str">
        <f>IF(D191="","",VLOOKUP(D191,'DISPATCHED (VT11)'!$E:$L,8,0))</f>
        <v/>
      </c>
      <c r="C191" s="16" t="str">
        <f>IF(A191="","",IF(VLOOKUP(A191,'DSR Attendance'!$A:$E,5,0)=0,VLOOKUP(A191,'DSR Attendance'!$A:$D,4,0),CONCATENATE(VLOOKUP(A191,'DSR Attendance'!$A:$D,4,0)," / ",VLOOKUP('Per Outlet Plan'!A191,'DSR Attendance'!$A:$E,5,0))))</f>
        <v/>
      </c>
      <c r="J191" s="418"/>
      <c r="M191" s="13" t="str">
        <f t="shared" si="2"/>
        <v/>
      </c>
      <c r="N191" s="8"/>
      <c r="XFB191" s="13" t="str">
        <f>IF(D191="","",COUNTIF('DISPATCHED (VT11)'!$E:$E,'Per Outlet Plan'!D191))</f>
        <v/>
      </c>
    </row>
    <row r="192" spans="1:14 16382:16382">
      <c r="A192" s="18" t="str">
        <f>IF(D192="","",VLOOKUP(D192,'DISPATCHED (VT11)'!$E:$XEV,16373,0))</f>
        <v/>
      </c>
      <c r="B192" s="13" t="str">
        <f>IF(D192="","",VLOOKUP(D192,'DISPATCHED (VT11)'!$E:$L,8,0))</f>
        <v/>
      </c>
      <c r="C192" s="16" t="str">
        <f>IF(A192="","",IF(VLOOKUP(A192,'DSR Attendance'!$A:$E,5,0)=0,VLOOKUP(A192,'DSR Attendance'!$A:$D,4,0),CONCATENATE(VLOOKUP(A192,'DSR Attendance'!$A:$D,4,0)," / ",VLOOKUP('Per Outlet Plan'!A192,'DSR Attendance'!$A:$E,5,0))))</f>
        <v/>
      </c>
      <c r="J192" s="418"/>
      <c r="M192" s="13" t="str">
        <f t="shared" si="2"/>
        <v/>
      </c>
      <c r="N192" s="8"/>
      <c r="XFB192" s="13" t="str">
        <f>IF(D192="","",COUNTIF('DISPATCHED (VT11)'!$E:$E,'Per Outlet Plan'!D192))</f>
        <v/>
      </c>
    </row>
    <row r="193" spans="1:14 16382:16382">
      <c r="A193" s="18" t="str">
        <f>IF(D193="","",VLOOKUP(D193,'DISPATCHED (VT11)'!$E:$XEV,16373,0))</f>
        <v/>
      </c>
      <c r="B193" s="13" t="str">
        <f>IF(D193="","",VLOOKUP(D193,'DISPATCHED (VT11)'!$E:$L,8,0))</f>
        <v/>
      </c>
      <c r="C193" s="16" t="str">
        <f>IF(A193="","",IF(VLOOKUP(A193,'DSR Attendance'!$A:$E,5,0)=0,VLOOKUP(A193,'DSR Attendance'!$A:$D,4,0),CONCATENATE(VLOOKUP(A193,'DSR Attendance'!$A:$D,4,0)," / ",VLOOKUP('Per Outlet Plan'!A193,'DSR Attendance'!$A:$E,5,0))))</f>
        <v/>
      </c>
      <c r="J193" s="418"/>
      <c r="M193" s="13" t="str">
        <f t="shared" si="2"/>
        <v/>
      </c>
      <c r="N193" s="8"/>
      <c r="XFB193" s="13" t="str">
        <f>IF(D193="","",COUNTIF('DISPATCHED (VT11)'!$E:$E,'Per Outlet Plan'!D193))</f>
        <v/>
      </c>
    </row>
    <row r="194" spans="1:14 16382:16382">
      <c r="A194" s="18" t="str">
        <f>IF(D194="","",VLOOKUP(D194,'DISPATCHED (VT11)'!$E:$XEV,16373,0))</f>
        <v/>
      </c>
      <c r="B194" s="13" t="str">
        <f>IF(D194="","",VLOOKUP(D194,'DISPATCHED (VT11)'!$E:$L,8,0))</f>
        <v/>
      </c>
      <c r="C194" s="16" t="str">
        <f>IF(A194="","",IF(VLOOKUP(A194,'DSR Attendance'!$A:$E,5,0)=0,VLOOKUP(A194,'DSR Attendance'!$A:$D,4,0),CONCATENATE(VLOOKUP(A194,'DSR Attendance'!$A:$D,4,0)," / ",VLOOKUP('Per Outlet Plan'!A194,'DSR Attendance'!$A:$E,5,0))))</f>
        <v/>
      </c>
      <c r="J194" s="418"/>
      <c r="M194" s="13" t="str">
        <f t="shared" si="2"/>
        <v/>
      </c>
      <c r="N194" s="8"/>
      <c r="XFB194" s="13" t="str">
        <f>IF(D194="","",COUNTIF('DISPATCHED (VT11)'!$E:$E,'Per Outlet Plan'!D194))</f>
        <v/>
      </c>
    </row>
    <row r="195" spans="1:14 16382:16382">
      <c r="A195" s="18" t="str">
        <f>IF(D195="","",VLOOKUP(D195,'DISPATCHED (VT11)'!$E:$XEV,16373,0))</f>
        <v/>
      </c>
      <c r="B195" s="13" t="str">
        <f>IF(D195="","",VLOOKUP(D195,'DISPATCHED (VT11)'!$E:$L,8,0))</f>
        <v/>
      </c>
      <c r="C195" s="16" t="str">
        <f>IF(A195="","",IF(VLOOKUP(A195,'DSR Attendance'!$A:$E,5,0)=0,VLOOKUP(A195,'DSR Attendance'!$A:$D,4,0),CONCATENATE(VLOOKUP(A195,'DSR Attendance'!$A:$D,4,0)," / ",VLOOKUP('Per Outlet Plan'!A195,'DSR Attendance'!$A:$E,5,0))))</f>
        <v/>
      </c>
      <c r="J195" s="418"/>
      <c r="M195" s="13" t="str">
        <f t="shared" si="2"/>
        <v/>
      </c>
      <c r="N195" s="8"/>
      <c r="XFB195" s="13" t="str">
        <f>IF(D195="","",COUNTIF('DISPATCHED (VT11)'!$E:$E,'Per Outlet Plan'!D195))</f>
        <v/>
      </c>
    </row>
    <row r="196" spans="1:14 16382:16382">
      <c r="A196" s="18" t="str">
        <f>IF(D196="","",VLOOKUP(D196,'DISPATCHED (VT11)'!$E:$XEV,16373,0))</f>
        <v/>
      </c>
      <c r="B196" s="13" t="str">
        <f>IF(D196="","",VLOOKUP(D196,'DISPATCHED (VT11)'!$E:$L,8,0))</f>
        <v/>
      </c>
      <c r="C196" s="16" t="str">
        <f>IF(A196="","",IF(VLOOKUP(A196,'DSR Attendance'!$A:$E,5,0)=0,VLOOKUP(A196,'DSR Attendance'!$A:$D,4,0),CONCATENATE(VLOOKUP(A196,'DSR Attendance'!$A:$D,4,0)," / ",VLOOKUP('Per Outlet Plan'!A196,'DSR Attendance'!$A:$E,5,0))))</f>
        <v/>
      </c>
      <c r="J196" s="418"/>
      <c r="M196" s="13" t="str">
        <f t="shared" si="2"/>
        <v/>
      </c>
      <c r="N196" s="8"/>
      <c r="XFB196" s="13" t="str">
        <f>IF(D196="","",COUNTIF('DISPATCHED (VT11)'!$E:$E,'Per Outlet Plan'!D196))</f>
        <v/>
      </c>
    </row>
    <row r="197" spans="1:14 16382:16382">
      <c r="A197" s="18" t="str">
        <f>IF(D197="","",VLOOKUP(D197,'DISPATCHED (VT11)'!$E:$XEV,16373,0))</f>
        <v/>
      </c>
      <c r="B197" s="13" t="str">
        <f>IF(D197="","",VLOOKUP(D197,'DISPATCHED (VT11)'!$E:$L,8,0))</f>
        <v/>
      </c>
      <c r="C197" s="16" t="str">
        <f>IF(A197="","",IF(VLOOKUP(A197,'DSR Attendance'!$A:$E,5,0)=0,VLOOKUP(A197,'DSR Attendance'!$A:$D,4,0),CONCATENATE(VLOOKUP(A197,'DSR Attendance'!$A:$D,4,0)," / ",VLOOKUP('Per Outlet Plan'!A197,'DSR Attendance'!$A:$E,5,0))))</f>
        <v/>
      </c>
      <c r="J197" s="418"/>
      <c r="M197" s="13" t="str">
        <f t="shared" si="2"/>
        <v/>
      </c>
      <c r="N197" s="8"/>
      <c r="XFB197" s="13" t="str">
        <f>IF(D197="","",COUNTIF('DISPATCHED (VT11)'!$E:$E,'Per Outlet Plan'!D197))</f>
        <v/>
      </c>
    </row>
    <row r="198" spans="1:14 16382:16382">
      <c r="A198" s="18" t="str">
        <f>IF(D198="","",VLOOKUP(D198,'DISPATCHED (VT11)'!$E:$XEV,16373,0))</f>
        <v/>
      </c>
      <c r="B198" s="13" t="str">
        <f>IF(D198="","",VLOOKUP(D198,'DISPATCHED (VT11)'!$E:$L,8,0))</f>
        <v/>
      </c>
      <c r="C198" s="16" t="str">
        <f>IF(A198="","",IF(VLOOKUP(A198,'DSR Attendance'!$A:$E,5,0)=0,VLOOKUP(A198,'DSR Attendance'!$A:$D,4,0),CONCATENATE(VLOOKUP(A198,'DSR Attendance'!$A:$D,4,0)," / ",VLOOKUP('Per Outlet Plan'!A198,'DSR Attendance'!$A:$E,5,0))))</f>
        <v/>
      </c>
      <c r="J198" s="418"/>
      <c r="M198" s="13" t="str">
        <f t="shared" ref="M198:M261" si="3">IF(L198="","",VLOOKUP(L198,$XFC$6:$XFD$30,2,0))</f>
        <v/>
      </c>
      <c r="N198" s="8"/>
      <c r="XFB198" s="13" t="str">
        <f>IF(D198="","",COUNTIF('DISPATCHED (VT11)'!$E:$E,'Per Outlet Plan'!D198))</f>
        <v/>
      </c>
    </row>
    <row r="199" spans="1:14 16382:16382">
      <c r="A199" s="18" t="str">
        <f>IF(D199="","",VLOOKUP(D199,'DISPATCHED (VT11)'!$E:$XEV,16373,0))</f>
        <v/>
      </c>
      <c r="B199" s="13" t="str">
        <f>IF(D199="","",VLOOKUP(D199,'DISPATCHED (VT11)'!$E:$L,8,0))</f>
        <v/>
      </c>
      <c r="C199" s="16" t="str">
        <f>IF(A199="","",IF(VLOOKUP(A199,'DSR Attendance'!$A:$E,5,0)=0,VLOOKUP(A199,'DSR Attendance'!$A:$D,4,0),CONCATENATE(VLOOKUP(A199,'DSR Attendance'!$A:$D,4,0)," / ",VLOOKUP('Per Outlet Plan'!A199,'DSR Attendance'!$A:$E,5,0))))</f>
        <v/>
      </c>
      <c r="J199" s="418"/>
      <c r="M199" s="13" t="str">
        <f t="shared" si="3"/>
        <v/>
      </c>
      <c r="N199" s="8"/>
      <c r="XFB199" s="13" t="str">
        <f>IF(D199="","",COUNTIF('DISPATCHED (VT11)'!$E:$E,'Per Outlet Plan'!D199))</f>
        <v/>
      </c>
    </row>
    <row r="200" spans="1:14 16382:16382">
      <c r="A200" s="18" t="str">
        <f>IF(D200="","",VLOOKUP(D200,'DISPATCHED (VT11)'!$E:$XEV,16373,0))</f>
        <v/>
      </c>
      <c r="B200" s="13" t="str">
        <f>IF(D200="","",VLOOKUP(D200,'DISPATCHED (VT11)'!$E:$L,8,0))</f>
        <v/>
      </c>
      <c r="C200" s="16" t="str">
        <f>IF(A200="","",IF(VLOOKUP(A200,'DSR Attendance'!$A:$E,5,0)=0,VLOOKUP(A200,'DSR Attendance'!$A:$D,4,0),CONCATENATE(VLOOKUP(A200,'DSR Attendance'!$A:$D,4,0)," / ",VLOOKUP('Per Outlet Plan'!A200,'DSR Attendance'!$A:$E,5,0))))</f>
        <v/>
      </c>
      <c r="J200" s="418"/>
      <c r="M200" s="13" t="str">
        <f t="shared" si="3"/>
        <v/>
      </c>
      <c r="N200" s="8"/>
      <c r="XFB200" s="13" t="str">
        <f>IF(D200="","",COUNTIF('DISPATCHED (VT11)'!$E:$E,'Per Outlet Plan'!D200))</f>
        <v/>
      </c>
    </row>
    <row r="201" spans="1:14 16382:16382">
      <c r="A201" s="18" t="str">
        <f>IF(D201="","",VLOOKUP(D201,'DISPATCHED (VT11)'!$E:$XEV,16373,0))</f>
        <v/>
      </c>
      <c r="B201" s="13" t="str">
        <f>IF(D201="","",VLOOKUP(D201,'DISPATCHED (VT11)'!$E:$L,8,0))</f>
        <v/>
      </c>
      <c r="C201" s="16" t="str">
        <f>IF(A201="","",IF(VLOOKUP(A201,'DSR Attendance'!$A:$E,5,0)=0,VLOOKUP(A201,'DSR Attendance'!$A:$D,4,0),CONCATENATE(VLOOKUP(A201,'DSR Attendance'!$A:$D,4,0)," / ",VLOOKUP('Per Outlet Plan'!A201,'DSR Attendance'!$A:$E,5,0))))</f>
        <v/>
      </c>
      <c r="J201" s="418"/>
      <c r="M201" s="13" t="str">
        <f t="shared" si="3"/>
        <v/>
      </c>
      <c r="N201" s="8"/>
      <c r="XFB201" s="13" t="str">
        <f>IF(D201="","",COUNTIF('DISPATCHED (VT11)'!$E:$E,'Per Outlet Plan'!D201))</f>
        <v/>
      </c>
    </row>
    <row r="202" spans="1:14 16382:16382">
      <c r="A202" s="18" t="str">
        <f>IF(D202="","",VLOOKUP(D202,'DISPATCHED (VT11)'!$E:$XEV,16373,0))</f>
        <v/>
      </c>
      <c r="B202" s="13" t="str">
        <f>IF(D202="","",VLOOKUP(D202,'DISPATCHED (VT11)'!$E:$L,8,0))</f>
        <v/>
      </c>
      <c r="C202" s="16" t="str">
        <f>IF(A202="","",IF(VLOOKUP(A202,'DSR Attendance'!$A:$E,5,0)=0,VLOOKUP(A202,'DSR Attendance'!$A:$D,4,0),CONCATENATE(VLOOKUP(A202,'DSR Attendance'!$A:$D,4,0)," / ",VLOOKUP('Per Outlet Plan'!A202,'DSR Attendance'!$A:$E,5,0))))</f>
        <v/>
      </c>
      <c r="J202" s="418"/>
      <c r="M202" s="13" t="str">
        <f t="shared" si="3"/>
        <v/>
      </c>
      <c r="N202" s="8"/>
      <c r="XFB202" s="13" t="str">
        <f>IF(D202="","",COUNTIF('DISPATCHED (VT11)'!$E:$E,'Per Outlet Plan'!D202))</f>
        <v/>
      </c>
    </row>
    <row r="203" spans="1:14 16382:16382">
      <c r="A203" s="18" t="str">
        <f>IF(D203="","",VLOOKUP(D203,'DISPATCHED (VT11)'!$E:$XEV,16373,0))</f>
        <v/>
      </c>
      <c r="B203" s="13" t="str">
        <f>IF(D203="","",VLOOKUP(D203,'DISPATCHED (VT11)'!$E:$L,8,0))</f>
        <v/>
      </c>
      <c r="C203" s="16" t="str">
        <f>IF(A203="","",IF(VLOOKUP(A203,'DSR Attendance'!$A:$E,5,0)=0,VLOOKUP(A203,'DSR Attendance'!$A:$D,4,0),CONCATENATE(VLOOKUP(A203,'DSR Attendance'!$A:$D,4,0)," / ",VLOOKUP('Per Outlet Plan'!A203,'DSR Attendance'!$A:$E,5,0))))</f>
        <v/>
      </c>
      <c r="J203" s="418"/>
      <c r="M203" s="13" t="str">
        <f t="shared" si="3"/>
        <v/>
      </c>
      <c r="N203" s="8"/>
      <c r="XFB203" s="13" t="str">
        <f>IF(D203="","",COUNTIF('DISPATCHED (VT11)'!$E:$E,'Per Outlet Plan'!D203))</f>
        <v/>
      </c>
    </row>
    <row r="204" spans="1:14 16382:16382">
      <c r="A204" s="18" t="str">
        <f>IF(D204="","",VLOOKUP(D204,'DISPATCHED (VT11)'!$E:$XEV,16373,0))</f>
        <v/>
      </c>
      <c r="B204" s="13" t="str">
        <f>IF(D204="","",VLOOKUP(D204,'DISPATCHED (VT11)'!$E:$L,8,0))</f>
        <v/>
      </c>
      <c r="C204" s="16" t="str">
        <f>IF(A204="","",IF(VLOOKUP(A204,'DSR Attendance'!$A:$E,5,0)=0,VLOOKUP(A204,'DSR Attendance'!$A:$D,4,0),CONCATENATE(VLOOKUP(A204,'DSR Attendance'!$A:$D,4,0)," / ",VLOOKUP('Per Outlet Plan'!A204,'DSR Attendance'!$A:$E,5,0))))</f>
        <v/>
      </c>
      <c r="J204" s="418"/>
      <c r="M204" s="13" t="str">
        <f t="shared" si="3"/>
        <v/>
      </c>
      <c r="N204" s="8"/>
      <c r="XFB204" s="13" t="str">
        <f>IF(D204="","",COUNTIF('DISPATCHED (VT11)'!$E:$E,'Per Outlet Plan'!D204))</f>
        <v/>
      </c>
    </row>
    <row r="205" spans="1:14 16382:16382">
      <c r="A205" s="18" t="str">
        <f>IF(D205="","",VLOOKUP(D205,'DISPATCHED (VT11)'!$E:$XEV,16373,0))</f>
        <v/>
      </c>
      <c r="B205" s="13" t="str">
        <f>IF(D205="","",VLOOKUP(D205,'DISPATCHED (VT11)'!$E:$L,8,0))</f>
        <v/>
      </c>
      <c r="C205" s="16" t="str">
        <f>IF(A205="","",IF(VLOOKUP(A205,'DSR Attendance'!$A:$E,5,0)=0,VLOOKUP(A205,'DSR Attendance'!$A:$D,4,0),CONCATENATE(VLOOKUP(A205,'DSR Attendance'!$A:$D,4,0)," / ",VLOOKUP('Per Outlet Plan'!A205,'DSR Attendance'!$A:$E,5,0))))</f>
        <v/>
      </c>
      <c r="J205" s="418"/>
      <c r="M205" s="13" t="str">
        <f t="shared" si="3"/>
        <v/>
      </c>
      <c r="N205" s="8"/>
      <c r="XFB205" s="13" t="str">
        <f>IF(D205="","",COUNTIF('DISPATCHED (VT11)'!$E:$E,'Per Outlet Plan'!D205))</f>
        <v/>
      </c>
    </row>
    <row r="206" spans="1:14 16382:16382">
      <c r="A206" s="18" t="str">
        <f>IF(D206="","",VLOOKUP(D206,'DISPATCHED (VT11)'!$E:$XEV,16373,0))</f>
        <v/>
      </c>
      <c r="B206" s="13" t="str">
        <f>IF(D206="","",VLOOKUP(D206,'DISPATCHED (VT11)'!$E:$L,8,0))</f>
        <v/>
      </c>
      <c r="C206" s="16" t="str">
        <f>IF(A206="","",IF(VLOOKUP(A206,'DSR Attendance'!$A:$E,5,0)=0,VLOOKUP(A206,'DSR Attendance'!$A:$D,4,0),CONCATENATE(VLOOKUP(A206,'DSR Attendance'!$A:$D,4,0)," / ",VLOOKUP('Per Outlet Plan'!A206,'DSR Attendance'!$A:$E,5,0))))</f>
        <v/>
      </c>
      <c r="J206" s="418"/>
      <c r="M206" s="13" t="str">
        <f t="shared" si="3"/>
        <v/>
      </c>
      <c r="N206" s="8"/>
      <c r="XFB206" s="13" t="str">
        <f>IF(D206="","",COUNTIF('DISPATCHED (VT11)'!$E:$E,'Per Outlet Plan'!D206))</f>
        <v/>
      </c>
    </row>
    <row r="207" spans="1:14 16382:16382">
      <c r="A207" s="18" t="str">
        <f>IF(D207="","",VLOOKUP(D207,'DISPATCHED (VT11)'!$E:$XEV,16373,0))</f>
        <v/>
      </c>
      <c r="B207" s="13" t="str">
        <f>IF(D207="","",VLOOKUP(D207,'DISPATCHED (VT11)'!$E:$L,8,0))</f>
        <v/>
      </c>
      <c r="C207" s="16" t="str">
        <f>IF(A207="","",IF(VLOOKUP(A207,'DSR Attendance'!$A:$E,5,0)=0,VLOOKUP(A207,'DSR Attendance'!$A:$D,4,0),CONCATENATE(VLOOKUP(A207,'DSR Attendance'!$A:$D,4,0)," / ",VLOOKUP('Per Outlet Plan'!A207,'DSR Attendance'!$A:$E,5,0))))</f>
        <v/>
      </c>
      <c r="J207" s="418"/>
      <c r="M207" s="13" t="str">
        <f t="shared" si="3"/>
        <v/>
      </c>
      <c r="N207" s="8"/>
      <c r="XFB207" s="13" t="str">
        <f>IF(D207="","",COUNTIF('DISPATCHED (VT11)'!$E:$E,'Per Outlet Plan'!D207))</f>
        <v/>
      </c>
    </row>
    <row r="208" spans="1:14 16382:16382">
      <c r="A208" s="18" t="str">
        <f>IF(D208="","",VLOOKUP(D208,'DISPATCHED (VT11)'!$E:$XEV,16373,0))</f>
        <v/>
      </c>
      <c r="B208" s="13" t="str">
        <f>IF(D208="","",VLOOKUP(D208,'DISPATCHED (VT11)'!$E:$L,8,0))</f>
        <v/>
      </c>
      <c r="C208" s="16" t="str">
        <f>IF(A208="","",IF(VLOOKUP(A208,'DSR Attendance'!$A:$E,5,0)=0,VLOOKUP(A208,'DSR Attendance'!$A:$D,4,0),CONCATENATE(VLOOKUP(A208,'DSR Attendance'!$A:$D,4,0)," / ",VLOOKUP('Per Outlet Plan'!A208,'DSR Attendance'!$A:$E,5,0))))</f>
        <v/>
      </c>
      <c r="J208" s="418"/>
      <c r="M208" s="13" t="str">
        <f t="shared" si="3"/>
        <v/>
      </c>
      <c r="N208" s="8"/>
      <c r="XFB208" s="13" t="str">
        <f>IF(D208="","",COUNTIF('DISPATCHED (VT11)'!$E:$E,'Per Outlet Plan'!D208))</f>
        <v/>
      </c>
    </row>
    <row r="209" spans="1:14 16382:16382">
      <c r="A209" s="18" t="str">
        <f>IF(D209="","",VLOOKUP(D209,'DISPATCHED (VT11)'!$E:$XEV,16373,0))</f>
        <v/>
      </c>
      <c r="B209" s="13" t="str">
        <f>IF(D209="","",VLOOKUP(D209,'DISPATCHED (VT11)'!$E:$L,8,0))</f>
        <v/>
      </c>
      <c r="C209" s="16" t="str">
        <f>IF(A209="","",IF(VLOOKUP(A209,'DSR Attendance'!$A:$E,5,0)=0,VLOOKUP(A209,'DSR Attendance'!$A:$D,4,0),CONCATENATE(VLOOKUP(A209,'DSR Attendance'!$A:$D,4,0)," / ",VLOOKUP('Per Outlet Plan'!A209,'DSR Attendance'!$A:$E,5,0))))</f>
        <v/>
      </c>
      <c r="J209" s="418"/>
      <c r="M209" s="13" t="str">
        <f t="shared" si="3"/>
        <v/>
      </c>
      <c r="N209" s="8"/>
      <c r="XFB209" s="13" t="str">
        <f>IF(D209="","",COUNTIF('DISPATCHED (VT11)'!$E:$E,'Per Outlet Plan'!D209))</f>
        <v/>
      </c>
    </row>
    <row r="210" spans="1:14 16382:16382">
      <c r="A210" s="18" t="str">
        <f>IF(D210="","",VLOOKUP(D210,'DISPATCHED (VT11)'!$E:$XEV,16373,0))</f>
        <v/>
      </c>
      <c r="B210" s="13" t="str">
        <f>IF(D210="","",VLOOKUP(D210,'DISPATCHED (VT11)'!$E:$L,8,0))</f>
        <v/>
      </c>
      <c r="C210" s="16" t="str">
        <f>IF(A210="","",IF(VLOOKUP(A210,'DSR Attendance'!$A:$E,5,0)=0,VLOOKUP(A210,'DSR Attendance'!$A:$D,4,0),CONCATENATE(VLOOKUP(A210,'DSR Attendance'!$A:$D,4,0)," / ",VLOOKUP('Per Outlet Plan'!A210,'DSR Attendance'!$A:$E,5,0))))</f>
        <v/>
      </c>
      <c r="J210" s="418"/>
      <c r="M210" s="13" t="str">
        <f t="shared" si="3"/>
        <v/>
      </c>
      <c r="N210" s="8"/>
      <c r="XFB210" s="13" t="str">
        <f>IF(D210="","",COUNTIF('DISPATCHED (VT11)'!$E:$E,'Per Outlet Plan'!D210))</f>
        <v/>
      </c>
    </row>
    <row r="211" spans="1:14 16382:16382">
      <c r="A211" s="18" t="str">
        <f>IF(D211="","",VLOOKUP(D211,'DISPATCHED (VT11)'!$E:$XEV,16373,0))</f>
        <v/>
      </c>
      <c r="B211" s="13" t="str">
        <f>IF(D211="","",VLOOKUP(D211,'DISPATCHED (VT11)'!$E:$L,8,0))</f>
        <v/>
      </c>
      <c r="C211" s="16" t="str">
        <f>IF(A211="","",IF(VLOOKUP(A211,'DSR Attendance'!$A:$E,5,0)=0,VLOOKUP(A211,'DSR Attendance'!$A:$D,4,0),CONCATENATE(VLOOKUP(A211,'DSR Attendance'!$A:$D,4,0)," / ",VLOOKUP('Per Outlet Plan'!A211,'DSR Attendance'!$A:$E,5,0))))</f>
        <v/>
      </c>
      <c r="J211" s="418"/>
      <c r="M211" s="13" t="str">
        <f t="shared" si="3"/>
        <v/>
      </c>
      <c r="N211" s="8"/>
      <c r="XFB211" s="13" t="str">
        <f>IF(D211="","",COUNTIF('DISPATCHED (VT11)'!$E:$E,'Per Outlet Plan'!D211))</f>
        <v/>
      </c>
    </row>
    <row r="212" spans="1:14 16382:16382">
      <c r="A212" s="18" t="str">
        <f>IF(D212="","",VLOOKUP(D212,'DISPATCHED (VT11)'!$E:$XEV,16373,0))</f>
        <v/>
      </c>
      <c r="B212" s="13" t="str">
        <f>IF(D212="","",VLOOKUP(D212,'DISPATCHED (VT11)'!$E:$L,8,0))</f>
        <v/>
      </c>
      <c r="C212" s="16" t="str">
        <f>IF(A212="","",IF(VLOOKUP(A212,'DSR Attendance'!$A:$E,5,0)=0,VLOOKUP(A212,'DSR Attendance'!$A:$D,4,0),CONCATENATE(VLOOKUP(A212,'DSR Attendance'!$A:$D,4,0)," / ",VLOOKUP('Per Outlet Plan'!A212,'DSR Attendance'!$A:$E,5,0))))</f>
        <v/>
      </c>
      <c r="J212" s="418"/>
      <c r="M212" s="13" t="str">
        <f t="shared" si="3"/>
        <v/>
      </c>
      <c r="N212" s="8"/>
      <c r="XFB212" s="13" t="str">
        <f>IF(D212="","",COUNTIF('DISPATCHED (VT11)'!$E:$E,'Per Outlet Plan'!D212))</f>
        <v/>
      </c>
    </row>
    <row r="213" spans="1:14 16382:16382">
      <c r="A213" s="18" t="str">
        <f>IF(D213="","",VLOOKUP(D213,'DISPATCHED (VT11)'!$E:$XEV,16373,0))</f>
        <v/>
      </c>
      <c r="B213" s="13" t="str">
        <f>IF(D213="","",VLOOKUP(D213,'DISPATCHED (VT11)'!$E:$L,8,0))</f>
        <v/>
      </c>
      <c r="C213" s="16" t="str">
        <f>IF(A213="","",IF(VLOOKUP(A213,'DSR Attendance'!$A:$E,5,0)=0,VLOOKUP(A213,'DSR Attendance'!$A:$D,4,0),CONCATENATE(VLOOKUP(A213,'DSR Attendance'!$A:$D,4,0)," / ",VLOOKUP('Per Outlet Plan'!A213,'DSR Attendance'!$A:$E,5,0))))</f>
        <v/>
      </c>
      <c r="J213" s="418"/>
      <c r="M213" s="13" t="str">
        <f t="shared" si="3"/>
        <v/>
      </c>
      <c r="N213" s="8"/>
      <c r="XFB213" s="13" t="str">
        <f>IF(D213="","",COUNTIF('DISPATCHED (VT11)'!$E:$E,'Per Outlet Plan'!D213))</f>
        <v/>
      </c>
    </row>
    <row r="214" spans="1:14 16382:16382">
      <c r="A214" s="18" t="str">
        <f>IF(D214="","",VLOOKUP(D214,'DISPATCHED (VT11)'!$E:$XEV,16373,0))</f>
        <v/>
      </c>
      <c r="B214" s="13" t="str">
        <f>IF(D214="","",VLOOKUP(D214,'DISPATCHED (VT11)'!$E:$L,8,0))</f>
        <v/>
      </c>
      <c r="C214" s="16" t="str">
        <f>IF(A214="","",IF(VLOOKUP(A214,'DSR Attendance'!$A:$E,5,0)=0,VLOOKUP(A214,'DSR Attendance'!$A:$D,4,0),CONCATENATE(VLOOKUP(A214,'DSR Attendance'!$A:$D,4,0)," / ",VLOOKUP('Per Outlet Plan'!A214,'DSR Attendance'!$A:$E,5,0))))</f>
        <v/>
      </c>
      <c r="J214" s="418"/>
      <c r="M214" s="13" t="str">
        <f t="shared" si="3"/>
        <v/>
      </c>
      <c r="N214" s="8"/>
      <c r="XFB214" s="13" t="str">
        <f>IF(D214="","",COUNTIF('DISPATCHED (VT11)'!$E:$E,'Per Outlet Plan'!D214))</f>
        <v/>
      </c>
    </row>
    <row r="215" spans="1:14 16382:16382">
      <c r="A215" s="18" t="str">
        <f>IF(D215="","",VLOOKUP(D215,'DISPATCHED (VT11)'!$E:$XEV,16373,0))</f>
        <v/>
      </c>
      <c r="B215" s="13" t="str">
        <f>IF(D215="","",VLOOKUP(D215,'DISPATCHED (VT11)'!$E:$L,8,0))</f>
        <v/>
      </c>
      <c r="C215" s="16" t="str">
        <f>IF(A215="","",IF(VLOOKUP(A215,'DSR Attendance'!$A:$E,5,0)=0,VLOOKUP(A215,'DSR Attendance'!$A:$D,4,0),CONCATENATE(VLOOKUP(A215,'DSR Attendance'!$A:$D,4,0)," / ",VLOOKUP('Per Outlet Plan'!A215,'DSR Attendance'!$A:$E,5,0))))</f>
        <v/>
      </c>
      <c r="J215" s="418"/>
      <c r="M215" s="13" t="str">
        <f t="shared" si="3"/>
        <v/>
      </c>
      <c r="N215" s="8"/>
      <c r="XFB215" s="13" t="str">
        <f>IF(D215="","",COUNTIF('DISPATCHED (VT11)'!$E:$E,'Per Outlet Plan'!D215))</f>
        <v/>
      </c>
    </row>
    <row r="216" spans="1:14 16382:16382">
      <c r="A216" s="18" t="str">
        <f>IF(D216="","",VLOOKUP(D216,'DISPATCHED (VT11)'!$E:$XEV,16373,0))</f>
        <v/>
      </c>
      <c r="B216" s="13" t="str">
        <f>IF(D216="","",VLOOKUP(D216,'DISPATCHED (VT11)'!$E:$L,8,0))</f>
        <v/>
      </c>
      <c r="C216" s="16" t="str">
        <f>IF(A216="","",IF(VLOOKUP(A216,'DSR Attendance'!$A:$E,5,0)=0,VLOOKUP(A216,'DSR Attendance'!$A:$D,4,0),CONCATENATE(VLOOKUP(A216,'DSR Attendance'!$A:$D,4,0)," / ",VLOOKUP('Per Outlet Plan'!A216,'DSR Attendance'!$A:$E,5,0))))</f>
        <v/>
      </c>
      <c r="J216" s="418"/>
      <c r="M216" s="13" t="str">
        <f t="shared" si="3"/>
        <v/>
      </c>
      <c r="N216" s="8"/>
      <c r="XFB216" s="13" t="str">
        <f>IF(D216="","",COUNTIF('DISPATCHED (VT11)'!$E:$E,'Per Outlet Plan'!D216))</f>
        <v/>
      </c>
    </row>
    <row r="217" spans="1:14 16382:16382">
      <c r="A217" s="18" t="str">
        <f>IF(D217="","",VLOOKUP(D217,'DISPATCHED (VT11)'!$E:$XEV,16373,0))</f>
        <v/>
      </c>
      <c r="B217" s="13" t="str">
        <f>IF(D217="","",VLOOKUP(D217,'DISPATCHED (VT11)'!$E:$L,8,0))</f>
        <v/>
      </c>
      <c r="C217" s="16" t="str">
        <f>IF(A217="","",IF(VLOOKUP(A217,'DSR Attendance'!$A:$E,5,0)=0,VLOOKUP(A217,'DSR Attendance'!$A:$D,4,0),CONCATENATE(VLOOKUP(A217,'DSR Attendance'!$A:$D,4,0)," / ",VLOOKUP('Per Outlet Plan'!A217,'DSR Attendance'!$A:$E,5,0))))</f>
        <v/>
      </c>
      <c r="J217" s="418"/>
      <c r="M217" s="13" t="str">
        <f t="shared" si="3"/>
        <v/>
      </c>
      <c r="N217" s="8"/>
      <c r="XFB217" s="13" t="str">
        <f>IF(D217="","",COUNTIF('DISPATCHED (VT11)'!$E:$E,'Per Outlet Plan'!D217))</f>
        <v/>
      </c>
    </row>
    <row r="218" spans="1:14 16382:16382">
      <c r="A218" s="18" t="str">
        <f>IF(D218="","",VLOOKUP(D218,'DISPATCHED (VT11)'!$E:$XEV,16373,0))</f>
        <v/>
      </c>
      <c r="B218" s="13" t="str">
        <f>IF(D218="","",VLOOKUP(D218,'DISPATCHED (VT11)'!$E:$L,8,0))</f>
        <v/>
      </c>
      <c r="C218" s="16" t="str">
        <f>IF(A218="","",IF(VLOOKUP(A218,'DSR Attendance'!$A:$E,5,0)=0,VLOOKUP(A218,'DSR Attendance'!$A:$D,4,0),CONCATENATE(VLOOKUP(A218,'DSR Attendance'!$A:$D,4,0)," / ",VLOOKUP('Per Outlet Plan'!A218,'DSR Attendance'!$A:$E,5,0))))</f>
        <v/>
      </c>
      <c r="J218" s="418"/>
      <c r="M218" s="13" t="str">
        <f t="shared" si="3"/>
        <v/>
      </c>
      <c r="N218" s="8"/>
      <c r="XFB218" s="13" t="str">
        <f>IF(D218="","",COUNTIF('DISPATCHED (VT11)'!$E:$E,'Per Outlet Plan'!D218))</f>
        <v/>
      </c>
    </row>
    <row r="219" spans="1:14 16382:16382">
      <c r="A219" s="18" t="str">
        <f>IF(D219="","",VLOOKUP(D219,'DISPATCHED (VT11)'!$E:$XEV,16373,0))</f>
        <v/>
      </c>
      <c r="B219" s="13" t="str">
        <f>IF(D219="","",VLOOKUP(D219,'DISPATCHED (VT11)'!$E:$L,8,0))</f>
        <v/>
      </c>
      <c r="C219" s="16" t="str">
        <f>IF(A219="","",IF(VLOOKUP(A219,'DSR Attendance'!$A:$E,5,0)=0,VLOOKUP(A219,'DSR Attendance'!$A:$D,4,0),CONCATENATE(VLOOKUP(A219,'DSR Attendance'!$A:$D,4,0)," / ",VLOOKUP('Per Outlet Plan'!A219,'DSR Attendance'!$A:$E,5,0))))</f>
        <v/>
      </c>
      <c r="J219" s="418"/>
      <c r="M219" s="13" t="str">
        <f t="shared" si="3"/>
        <v/>
      </c>
      <c r="N219" s="8"/>
      <c r="XFB219" s="13" t="str">
        <f>IF(D219="","",COUNTIF('DISPATCHED (VT11)'!$E:$E,'Per Outlet Plan'!D219))</f>
        <v/>
      </c>
    </row>
    <row r="220" spans="1:14 16382:16382">
      <c r="A220" s="18" t="str">
        <f>IF(D220="","",VLOOKUP(D220,'DISPATCHED (VT11)'!$E:$XEV,16373,0))</f>
        <v/>
      </c>
      <c r="B220" s="13" t="str">
        <f>IF(D220="","",VLOOKUP(D220,'DISPATCHED (VT11)'!$E:$L,8,0))</f>
        <v/>
      </c>
      <c r="C220" s="16" t="str">
        <f>IF(A220="","",IF(VLOOKUP(A220,'DSR Attendance'!$A:$E,5,0)=0,VLOOKUP(A220,'DSR Attendance'!$A:$D,4,0),CONCATENATE(VLOOKUP(A220,'DSR Attendance'!$A:$D,4,0)," / ",VLOOKUP('Per Outlet Plan'!A220,'DSR Attendance'!$A:$E,5,0))))</f>
        <v/>
      </c>
      <c r="J220" s="418"/>
      <c r="M220" s="13" t="str">
        <f t="shared" si="3"/>
        <v/>
      </c>
      <c r="N220" s="8"/>
      <c r="XFB220" s="13" t="str">
        <f>IF(D220="","",COUNTIF('DISPATCHED (VT11)'!$E:$E,'Per Outlet Plan'!D220))</f>
        <v/>
      </c>
    </row>
    <row r="221" spans="1:14 16382:16382">
      <c r="A221" s="18" t="str">
        <f>IF(D221="","",VLOOKUP(D221,'DISPATCHED (VT11)'!$E:$XEV,16373,0))</f>
        <v/>
      </c>
      <c r="B221" s="13" t="str">
        <f>IF(D221="","",VLOOKUP(D221,'DISPATCHED (VT11)'!$E:$L,8,0))</f>
        <v/>
      </c>
      <c r="C221" s="16" t="str">
        <f>IF(A221="","",IF(VLOOKUP(A221,'DSR Attendance'!$A:$E,5,0)=0,VLOOKUP(A221,'DSR Attendance'!$A:$D,4,0),CONCATENATE(VLOOKUP(A221,'DSR Attendance'!$A:$D,4,0)," / ",VLOOKUP('Per Outlet Plan'!A221,'DSR Attendance'!$A:$E,5,0))))</f>
        <v/>
      </c>
      <c r="J221" s="418"/>
      <c r="M221" s="13" t="str">
        <f t="shared" si="3"/>
        <v/>
      </c>
      <c r="N221" s="8"/>
      <c r="XFB221" s="13" t="str">
        <f>IF(D221="","",COUNTIF('DISPATCHED (VT11)'!$E:$E,'Per Outlet Plan'!D221))</f>
        <v/>
      </c>
    </row>
    <row r="222" spans="1:14 16382:16382">
      <c r="A222" s="18" t="str">
        <f>IF(D222="","",VLOOKUP(D222,'DISPATCHED (VT11)'!$E:$XEV,16373,0))</f>
        <v/>
      </c>
      <c r="B222" s="13" t="str">
        <f>IF(D222="","",VLOOKUP(D222,'DISPATCHED (VT11)'!$E:$L,8,0))</f>
        <v/>
      </c>
      <c r="C222" s="16" t="str">
        <f>IF(A222="","",IF(VLOOKUP(A222,'DSR Attendance'!$A:$E,5,0)=0,VLOOKUP(A222,'DSR Attendance'!$A:$D,4,0),CONCATENATE(VLOOKUP(A222,'DSR Attendance'!$A:$D,4,0)," / ",VLOOKUP('Per Outlet Plan'!A222,'DSR Attendance'!$A:$E,5,0))))</f>
        <v/>
      </c>
      <c r="J222" s="418"/>
      <c r="M222" s="13" t="str">
        <f t="shared" si="3"/>
        <v/>
      </c>
      <c r="N222" s="8"/>
      <c r="XFB222" s="13" t="str">
        <f>IF(D222="","",COUNTIF('DISPATCHED (VT11)'!$E:$E,'Per Outlet Plan'!D222))</f>
        <v/>
      </c>
    </row>
    <row r="223" spans="1:14 16382:16382">
      <c r="A223" s="18" t="str">
        <f>IF(D223="","",VLOOKUP(D223,'DISPATCHED (VT11)'!$E:$XEV,16373,0))</f>
        <v/>
      </c>
      <c r="B223" s="13" t="str">
        <f>IF(D223="","",VLOOKUP(D223,'DISPATCHED (VT11)'!$E:$L,8,0))</f>
        <v/>
      </c>
      <c r="C223" s="16" t="str">
        <f>IF(A223="","",IF(VLOOKUP(A223,'DSR Attendance'!$A:$E,5,0)=0,VLOOKUP(A223,'DSR Attendance'!$A:$D,4,0),CONCATENATE(VLOOKUP(A223,'DSR Attendance'!$A:$D,4,0)," / ",VLOOKUP('Per Outlet Plan'!A223,'DSR Attendance'!$A:$E,5,0))))</f>
        <v/>
      </c>
      <c r="J223" s="418"/>
      <c r="M223" s="13" t="str">
        <f t="shared" si="3"/>
        <v/>
      </c>
      <c r="N223" s="8"/>
      <c r="XFB223" s="13" t="str">
        <f>IF(D223="","",COUNTIF('DISPATCHED (VT11)'!$E:$E,'Per Outlet Plan'!D223))</f>
        <v/>
      </c>
    </row>
    <row r="224" spans="1:14 16382:16382">
      <c r="A224" s="18" t="str">
        <f>IF(D224="","",VLOOKUP(D224,'DISPATCHED (VT11)'!$E:$XEV,16373,0))</f>
        <v/>
      </c>
      <c r="B224" s="13" t="str">
        <f>IF(D224="","",VLOOKUP(D224,'DISPATCHED (VT11)'!$E:$L,8,0))</f>
        <v/>
      </c>
      <c r="C224" s="16" t="str">
        <f>IF(A224="","",IF(VLOOKUP(A224,'DSR Attendance'!$A:$E,5,0)=0,VLOOKUP(A224,'DSR Attendance'!$A:$D,4,0),CONCATENATE(VLOOKUP(A224,'DSR Attendance'!$A:$D,4,0)," / ",VLOOKUP('Per Outlet Plan'!A224,'DSR Attendance'!$A:$E,5,0))))</f>
        <v/>
      </c>
      <c r="J224" s="418"/>
      <c r="M224" s="13" t="str">
        <f t="shared" si="3"/>
        <v/>
      </c>
      <c r="N224" s="8"/>
      <c r="XFB224" s="13" t="str">
        <f>IF(D224="","",COUNTIF('DISPATCHED (VT11)'!$E:$E,'Per Outlet Plan'!D224))</f>
        <v/>
      </c>
    </row>
    <row r="225" spans="1:14 16382:16382">
      <c r="A225" s="18" t="str">
        <f>IF(D225="","",VLOOKUP(D225,'DISPATCHED (VT11)'!$E:$XEV,16373,0))</f>
        <v/>
      </c>
      <c r="B225" s="13" t="str">
        <f>IF(D225="","",VLOOKUP(D225,'DISPATCHED (VT11)'!$E:$L,8,0))</f>
        <v/>
      </c>
      <c r="C225" s="16" t="str">
        <f>IF(A225="","",IF(VLOOKUP(A225,'DSR Attendance'!$A:$E,5,0)=0,VLOOKUP(A225,'DSR Attendance'!$A:$D,4,0),CONCATENATE(VLOOKUP(A225,'DSR Attendance'!$A:$D,4,0)," / ",VLOOKUP('Per Outlet Plan'!A225,'DSR Attendance'!$A:$E,5,0))))</f>
        <v/>
      </c>
      <c r="J225" s="418"/>
      <c r="M225" s="13" t="str">
        <f t="shared" si="3"/>
        <v/>
      </c>
      <c r="N225" s="8"/>
      <c r="XFB225" s="13" t="str">
        <f>IF(D225="","",COUNTIF('DISPATCHED (VT11)'!$E:$E,'Per Outlet Plan'!D225))</f>
        <v/>
      </c>
    </row>
    <row r="226" spans="1:14 16382:16382">
      <c r="A226" s="18" t="str">
        <f>IF(D226="","",VLOOKUP(D226,'DISPATCHED (VT11)'!$E:$XEV,16373,0))</f>
        <v/>
      </c>
      <c r="B226" s="13" t="str">
        <f>IF(D226="","",VLOOKUP(D226,'DISPATCHED (VT11)'!$E:$L,8,0))</f>
        <v/>
      </c>
      <c r="C226" s="16" t="str">
        <f>IF(A226="","",IF(VLOOKUP(A226,'DSR Attendance'!$A:$E,5,0)=0,VLOOKUP(A226,'DSR Attendance'!$A:$D,4,0),CONCATENATE(VLOOKUP(A226,'DSR Attendance'!$A:$D,4,0)," / ",VLOOKUP('Per Outlet Plan'!A226,'DSR Attendance'!$A:$E,5,0))))</f>
        <v/>
      </c>
      <c r="J226" s="418"/>
      <c r="M226" s="13" t="str">
        <f t="shared" si="3"/>
        <v/>
      </c>
      <c r="N226" s="8"/>
      <c r="XFB226" s="13" t="str">
        <f>IF(D226="","",COUNTIF('DISPATCHED (VT11)'!$E:$E,'Per Outlet Plan'!D226))</f>
        <v/>
      </c>
    </row>
    <row r="227" spans="1:14 16382:16382">
      <c r="A227" s="18" t="str">
        <f>IF(D227="","",VLOOKUP(D227,'DISPATCHED (VT11)'!$E:$XEV,16373,0))</f>
        <v/>
      </c>
      <c r="B227" s="13" t="str">
        <f>IF(D227="","",VLOOKUP(D227,'DISPATCHED (VT11)'!$E:$L,8,0))</f>
        <v/>
      </c>
      <c r="C227" s="16" t="str">
        <f>IF(A227="","",IF(VLOOKUP(A227,'DSR Attendance'!$A:$E,5,0)=0,VLOOKUP(A227,'DSR Attendance'!$A:$D,4,0),CONCATENATE(VLOOKUP(A227,'DSR Attendance'!$A:$D,4,0)," / ",VLOOKUP('Per Outlet Plan'!A227,'DSR Attendance'!$A:$E,5,0))))</f>
        <v/>
      </c>
      <c r="J227" s="418"/>
      <c r="M227" s="13" t="str">
        <f t="shared" si="3"/>
        <v/>
      </c>
      <c r="N227" s="8"/>
      <c r="XFB227" s="13" t="str">
        <f>IF(D227="","",COUNTIF('DISPATCHED (VT11)'!$E:$E,'Per Outlet Plan'!D227))</f>
        <v/>
      </c>
    </row>
    <row r="228" spans="1:14 16382:16382">
      <c r="A228" s="18" t="str">
        <f>IF(D228="","",VLOOKUP(D228,'DISPATCHED (VT11)'!$E:$XEV,16373,0))</f>
        <v/>
      </c>
      <c r="B228" s="13" t="str">
        <f>IF(D228="","",VLOOKUP(D228,'DISPATCHED (VT11)'!$E:$L,8,0))</f>
        <v/>
      </c>
      <c r="C228" s="16" t="str">
        <f>IF(A228="","",IF(VLOOKUP(A228,'DSR Attendance'!$A:$E,5,0)=0,VLOOKUP(A228,'DSR Attendance'!$A:$D,4,0),CONCATENATE(VLOOKUP(A228,'DSR Attendance'!$A:$D,4,0)," / ",VLOOKUP('Per Outlet Plan'!A228,'DSR Attendance'!$A:$E,5,0))))</f>
        <v/>
      </c>
      <c r="J228" s="418"/>
      <c r="M228" s="13" t="str">
        <f t="shared" si="3"/>
        <v/>
      </c>
      <c r="N228" s="8"/>
      <c r="XFB228" s="13" t="str">
        <f>IF(D228="","",COUNTIF('DISPATCHED (VT11)'!$E:$E,'Per Outlet Plan'!D228))</f>
        <v/>
      </c>
    </row>
    <row r="229" spans="1:14 16382:16382">
      <c r="A229" s="18" t="str">
        <f>IF(D229="","",VLOOKUP(D229,'DISPATCHED (VT11)'!$E:$XEV,16373,0))</f>
        <v/>
      </c>
      <c r="B229" s="13" t="str">
        <f>IF(D229="","",VLOOKUP(D229,'DISPATCHED (VT11)'!$E:$L,8,0))</f>
        <v/>
      </c>
      <c r="C229" s="16" t="str">
        <f>IF(A229="","",IF(VLOOKUP(A229,'DSR Attendance'!$A:$E,5,0)=0,VLOOKUP(A229,'DSR Attendance'!$A:$D,4,0),CONCATENATE(VLOOKUP(A229,'DSR Attendance'!$A:$D,4,0)," / ",VLOOKUP('Per Outlet Plan'!A229,'DSR Attendance'!$A:$E,5,0))))</f>
        <v/>
      </c>
      <c r="J229" s="418"/>
      <c r="M229" s="13" t="str">
        <f t="shared" si="3"/>
        <v/>
      </c>
      <c r="N229" s="8"/>
      <c r="XFB229" s="13" t="str">
        <f>IF(D229="","",COUNTIF('DISPATCHED (VT11)'!$E:$E,'Per Outlet Plan'!D229))</f>
        <v/>
      </c>
    </row>
    <row r="230" spans="1:14 16382:16382">
      <c r="A230" s="18" t="str">
        <f>IF(D230="","",VLOOKUP(D230,'DISPATCHED (VT11)'!$E:$XEV,16373,0))</f>
        <v/>
      </c>
      <c r="B230" s="13" t="str">
        <f>IF(D230="","",VLOOKUP(D230,'DISPATCHED (VT11)'!$E:$L,8,0))</f>
        <v/>
      </c>
      <c r="C230" s="16" t="str">
        <f>IF(A230="","",IF(VLOOKUP(A230,'DSR Attendance'!$A:$E,5,0)=0,VLOOKUP(A230,'DSR Attendance'!$A:$D,4,0),CONCATENATE(VLOOKUP(A230,'DSR Attendance'!$A:$D,4,0)," / ",VLOOKUP('Per Outlet Plan'!A230,'DSR Attendance'!$A:$E,5,0))))</f>
        <v/>
      </c>
      <c r="J230" s="418"/>
      <c r="M230" s="13" t="str">
        <f t="shared" si="3"/>
        <v/>
      </c>
      <c r="N230" s="8"/>
      <c r="XFB230" s="13" t="str">
        <f>IF(D230="","",COUNTIF('DISPATCHED (VT11)'!$E:$E,'Per Outlet Plan'!D230))</f>
        <v/>
      </c>
    </row>
    <row r="231" spans="1:14 16382:16382">
      <c r="A231" s="18" t="str">
        <f>IF(D231="","",VLOOKUP(D231,'DISPATCHED (VT11)'!$E:$XEV,16373,0))</f>
        <v/>
      </c>
      <c r="B231" s="13" t="str">
        <f>IF(D231="","",VLOOKUP(D231,'DISPATCHED (VT11)'!$E:$L,8,0))</f>
        <v/>
      </c>
      <c r="C231" s="16" t="str">
        <f>IF(A231="","",IF(VLOOKUP(A231,'DSR Attendance'!$A:$E,5,0)=0,VLOOKUP(A231,'DSR Attendance'!$A:$D,4,0),CONCATENATE(VLOOKUP(A231,'DSR Attendance'!$A:$D,4,0)," / ",VLOOKUP('Per Outlet Plan'!A231,'DSR Attendance'!$A:$E,5,0))))</f>
        <v/>
      </c>
      <c r="J231" s="418"/>
      <c r="M231" s="13" t="str">
        <f t="shared" si="3"/>
        <v/>
      </c>
      <c r="N231" s="8"/>
      <c r="XFB231" s="13" t="str">
        <f>IF(D231="","",COUNTIF('DISPATCHED (VT11)'!$E:$E,'Per Outlet Plan'!D231))</f>
        <v/>
      </c>
    </row>
    <row r="232" spans="1:14 16382:16382">
      <c r="A232" s="18" t="str">
        <f>IF(D232="","",VLOOKUP(D232,'DISPATCHED (VT11)'!$E:$XEV,16373,0))</f>
        <v/>
      </c>
      <c r="B232" s="13" t="str">
        <f>IF(D232="","",VLOOKUP(D232,'DISPATCHED (VT11)'!$E:$L,8,0))</f>
        <v/>
      </c>
      <c r="C232" s="16" t="str">
        <f>IF(A232="","",IF(VLOOKUP(A232,'DSR Attendance'!$A:$E,5,0)=0,VLOOKUP(A232,'DSR Attendance'!$A:$D,4,0),CONCATENATE(VLOOKUP(A232,'DSR Attendance'!$A:$D,4,0)," / ",VLOOKUP('Per Outlet Plan'!A232,'DSR Attendance'!$A:$E,5,0))))</f>
        <v/>
      </c>
      <c r="J232" s="418"/>
      <c r="M232" s="13" t="str">
        <f t="shared" si="3"/>
        <v/>
      </c>
      <c r="N232" s="8"/>
      <c r="XFB232" s="13" t="str">
        <f>IF(D232="","",COUNTIF('DISPATCHED (VT11)'!$E:$E,'Per Outlet Plan'!D232))</f>
        <v/>
      </c>
    </row>
    <row r="233" spans="1:14 16382:16382">
      <c r="A233" s="18" t="str">
        <f>IF(D233="","",VLOOKUP(D233,'DISPATCHED (VT11)'!$E:$XEV,16373,0))</f>
        <v/>
      </c>
      <c r="B233" s="13" t="str">
        <f>IF(D233="","",VLOOKUP(D233,'DISPATCHED (VT11)'!$E:$L,8,0))</f>
        <v/>
      </c>
      <c r="C233" s="16" t="str">
        <f>IF(A233="","",IF(VLOOKUP(A233,'DSR Attendance'!$A:$E,5,0)=0,VLOOKUP(A233,'DSR Attendance'!$A:$D,4,0),CONCATENATE(VLOOKUP(A233,'DSR Attendance'!$A:$D,4,0)," / ",VLOOKUP('Per Outlet Plan'!A233,'DSR Attendance'!$A:$E,5,0))))</f>
        <v/>
      </c>
      <c r="J233" s="418"/>
      <c r="M233" s="13" t="str">
        <f t="shared" si="3"/>
        <v/>
      </c>
      <c r="N233" s="8"/>
      <c r="XFB233" s="13" t="str">
        <f>IF(D233="","",COUNTIF('DISPATCHED (VT11)'!$E:$E,'Per Outlet Plan'!D233))</f>
        <v/>
      </c>
    </row>
    <row r="234" spans="1:14 16382:16382">
      <c r="A234" s="18" t="str">
        <f>IF(D234="","",VLOOKUP(D234,'DISPATCHED (VT11)'!$E:$XEV,16373,0))</f>
        <v/>
      </c>
      <c r="B234" s="13" t="str">
        <f>IF(D234="","",VLOOKUP(D234,'DISPATCHED (VT11)'!$E:$L,8,0))</f>
        <v/>
      </c>
      <c r="C234" s="16" t="str">
        <f>IF(A234="","",IF(VLOOKUP(A234,'DSR Attendance'!$A:$E,5,0)=0,VLOOKUP(A234,'DSR Attendance'!$A:$D,4,0),CONCATENATE(VLOOKUP(A234,'DSR Attendance'!$A:$D,4,0)," / ",VLOOKUP('Per Outlet Plan'!A234,'DSR Attendance'!$A:$E,5,0))))</f>
        <v/>
      </c>
      <c r="J234" s="418"/>
      <c r="M234" s="13" t="str">
        <f t="shared" si="3"/>
        <v/>
      </c>
      <c r="N234" s="8"/>
      <c r="XFB234" s="13" t="str">
        <f>IF(D234="","",COUNTIF('DISPATCHED (VT11)'!$E:$E,'Per Outlet Plan'!D234))</f>
        <v/>
      </c>
    </row>
    <row r="235" spans="1:14 16382:16382">
      <c r="A235" s="18" t="str">
        <f>IF(D235="","",VLOOKUP(D235,'DISPATCHED (VT11)'!$E:$XEV,16373,0))</f>
        <v/>
      </c>
      <c r="B235" s="13" t="str">
        <f>IF(D235="","",VLOOKUP(D235,'DISPATCHED (VT11)'!$E:$L,8,0))</f>
        <v/>
      </c>
      <c r="C235" s="16" t="str">
        <f>IF(A235="","",IF(VLOOKUP(A235,'DSR Attendance'!$A:$E,5,0)=0,VLOOKUP(A235,'DSR Attendance'!$A:$D,4,0),CONCATENATE(VLOOKUP(A235,'DSR Attendance'!$A:$D,4,0)," / ",VLOOKUP('Per Outlet Plan'!A235,'DSR Attendance'!$A:$E,5,0))))</f>
        <v/>
      </c>
      <c r="J235" s="418"/>
      <c r="M235" s="13" t="str">
        <f t="shared" si="3"/>
        <v/>
      </c>
      <c r="N235" s="8"/>
      <c r="XFB235" s="13" t="str">
        <f>IF(D235="","",COUNTIF('DISPATCHED (VT11)'!$E:$E,'Per Outlet Plan'!D235))</f>
        <v/>
      </c>
    </row>
    <row r="236" spans="1:14 16382:16382">
      <c r="A236" s="18" t="str">
        <f>IF(D236="","",VLOOKUP(D236,'DISPATCHED (VT11)'!$E:$XEV,16373,0))</f>
        <v/>
      </c>
      <c r="B236" s="13" t="str">
        <f>IF(D236="","",VLOOKUP(D236,'DISPATCHED (VT11)'!$E:$L,8,0))</f>
        <v/>
      </c>
      <c r="C236" s="16" t="str">
        <f>IF(A236="","",IF(VLOOKUP(A236,'DSR Attendance'!$A:$E,5,0)=0,VLOOKUP(A236,'DSR Attendance'!$A:$D,4,0),CONCATENATE(VLOOKUP(A236,'DSR Attendance'!$A:$D,4,0)," / ",VLOOKUP('Per Outlet Plan'!A236,'DSR Attendance'!$A:$E,5,0))))</f>
        <v/>
      </c>
      <c r="J236" s="418"/>
      <c r="M236" s="13" t="str">
        <f t="shared" si="3"/>
        <v/>
      </c>
      <c r="N236" s="8"/>
      <c r="XFB236" s="13" t="str">
        <f>IF(D236="","",COUNTIF('DISPATCHED (VT11)'!$E:$E,'Per Outlet Plan'!D236))</f>
        <v/>
      </c>
    </row>
    <row r="237" spans="1:14 16382:16382">
      <c r="A237" s="18" t="str">
        <f>IF(D237="","",VLOOKUP(D237,'DISPATCHED (VT11)'!$E:$XEV,16373,0))</f>
        <v/>
      </c>
      <c r="B237" s="13" t="str">
        <f>IF(D237="","",VLOOKUP(D237,'DISPATCHED (VT11)'!$E:$L,8,0))</f>
        <v/>
      </c>
      <c r="C237" s="16" t="str">
        <f>IF(A237="","",IF(VLOOKUP(A237,'DSR Attendance'!$A:$E,5,0)=0,VLOOKUP(A237,'DSR Attendance'!$A:$D,4,0),CONCATENATE(VLOOKUP(A237,'DSR Attendance'!$A:$D,4,0)," / ",VLOOKUP('Per Outlet Plan'!A237,'DSR Attendance'!$A:$E,5,0))))</f>
        <v/>
      </c>
      <c r="J237" s="418"/>
      <c r="M237" s="13" t="str">
        <f t="shared" si="3"/>
        <v/>
      </c>
      <c r="N237" s="8"/>
      <c r="XFB237" s="13" t="str">
        <f>IF(D237="","",COUNTIF('DISPATCHED (VT11)'!$E:$E,'Per Outlet Plan'!D237))</f>
        <v/>
      </c>
    </row>
    <row r="238" spans="1:14 16382:16382">
      <c r="A238" s="18" t="str">
        <f>IF(D238="","",VLOOKUP(D238,'DISPATCHED (VT11)'!$E:$XEV,16373,0))</f>
        <v/>
      </c>
      <c r="B238" s="13" t="str">
        <f>IF(D238="","",VLOOKUP(D238,'DISPATCHED (VT11)'!$E:$L,8,0))</f>
        <v/>
      </c>
      <c r="C238" s="16" t="str">
        <f>IF(A238="","",IF(VLOOKUP(A238,'DSR Attendance'!$A:$E,5,0)=0,VLOOKUP(A238,'DSR Attendance'!$A:$D,4,0),CONCATENATE(VLOOKUP(A238,'DSR Attendance'!$A:$D,4,0)," / ",VLOOKUP('Per Outlet Plan'!A238,'DSR Attendance'!$A:$E,5,0))))</f>
        <v/>
      </c>
      <c r="J238" s="418"/>
      <c r="M238" s="13" t="str">
        <f t="shared" si="3"/>
        <v/>
      </c>
      <c r="N238" s="8"/>
      <c r="XFB238" s="13" t="str">
        <f>IF(D238="","",COUNTIF('DISPATCHED (VT11)'!$E:$E,'Per Outlet Plan'!D238))</f>
        <v/>
      </c>
    </row>
    <row r="239" spans="1:14 16382:16382">
      <c r="A239" s="18" t="str">
        <f>IF(D239="","",VLOOKUP(D239,'DISPATCHED (VT11)'!$E:$XEV,16373,0))</f>
        <v/>
      </c>
      <c r="B239" s="13" t="str">
        <f>IF(D239="","",VLOOKUP(D239,'DISPATCHED (VT11)'!$E:$L,8,0))</f>
        <v/>
      </c>
      <c r="C239" s="16" t="str">
        <f>IF(A239="","",IF(VLOOKUP(A239,'DSR Attendance'!$A:$E,5,0)=0,VLOOKUP(A239,'DSR Attendance'!$A:$D,4,0),CONCATENATE(VLOOKUP(A239,'DSR Attendance'!$A:$D,4,0)," / ",VLOOKUP('Per Outlet Plan'!A239,'DSR Attendance'!$A:$E,5,0))))</f>
        <v/>
      </c>
      <c r="J239" s="418"/>
      <c r="M239" s="13" t="str">
        <f t="shared" si="3"/>
        <v/>
      </c>
      <c r="N239" s="8"/>
      <c r="XFB239" s="13" t="str">
        <f>IF(D239="","",COUNTIF('DISPATCHED (VT11)'!$E:$E,'Per Outlet Plan'!D239))</f>
        <v/>
      </c>
    </row>
    <row r="240" spans="1:14 16382:16382">
      <c r="A240" s="18" t="str">
        <f>IF(D240="","",VLOOKUP(D240,'DISPATCHED (VT11)'!$E:$XEV,16373,0))</f>
        <v/>
      </c>
      <c r="B240" s="13" t="str">
        <f>IF(D240="","",VLOOKUP(D240,'DISPATCHED (VT11)'!$E:$L,8,0))</f>
        <v/>
      </c>
      <c r="C240" s="16" t="str">
        <f>IF(A240="","",IF(VLOOKUP(A240,'DSR Attendance'!$A:$E,5,0)=0,VLOOKUP(A240,'DSR Attendance'!$A:$D,4,0),CONCATENATE(VLOOKUP(A240,'DSR Attendance'!$A:$D,4,0)," / ",VLOOKUP('Per Outlet Plan'!A240,'DSR Attendance'!$A:$E,5,0))))</f>
        <v/>
      </c>
      <c r="J240" s="418"/>
      <c r="M240" s="13" t="str">
        <f t="shared" si="3"/>
        <v/>
      </c>
      <c r="N240" s="8"/>
      <c r="XFB240" s="13" t="str">
        <f>IF(D240="","",COUNTIF('DISPATCHED (VT11)'!$E:$E,'Per Outlet Plan'!D240))</f>
        <v/>
      </c>
    </row>
    <row r="241" spans="1:14 16382:16382">
      <c r="A241" s="18" t="str">
        <f>IF(D241="","",VLOOKUP(D241,'DISPATCHED (VT11)'!$E:$XEV,16373,0))</f>
        <v/>
      </c>
      <c r="B241" s="13" t="str">
        <f>IF(D241="","",VLOOKUP(D241,'DISPATCHED (VT11)'!$E:$L,8,0))</f>
        <v/>
      </c>
      <c r="C241" s="16" t="str">
        <f>IF(A241="","",IF(VLOOKUP(A241,'DSR Attendance'!$A:$E,5,0)=0,VLOOKUP(A241,'DSR Attendance'!$A:$D,4,0),CONCATENATE(VLOOKUP(A241,'DSR Attendance'!$A:$D,4,0)," / ",VLOOKUP('Per Outlet Plan'!A241,'DSR Attendance'!$A:$E,5,0))))</f>
        <v/>
      </c>
      <c r="J241" s="418"/>
      <c r="M241" s="13" t="str">
        <f t="shared" si="3"/>
        <v/>
      </c>
      <c r="N241" s="8"/>
      <c r="XFB241" s="13" t="str">
        <f>IF(D241="","",COUNTIF('DISPATCHED (VT11)'!$E:$E,'Per Outlet Plan'!D241))</f>
        <v/>
      </c>
    </row>
    <row r="242" spans="1:14 16382:16382">
      <c r="A242" s="18" t="str">
        <f>IF(D242="","",VLOOKUP(D242,'DISPATCHED (VT11)'!$E:$XEV,16373,0))</f>
        <v/>
      </c>
      <c r="B242" s="13" t="str">
        <f>IF(D242="","",VLOOKUP(D242,'DISPATCHED (VT11)'!$E:$L,8,0))</f>
        <v/>
      </c>
      <c r="C242" s="16" t="str">
        <f>IF(A242="","",IF(VLOOKUP(A242,'DSR Attendance'!$A:$E,5,0)=0,VLOOKUP(A242,'DSR Attendance'!$A:$D,4,0),CONCATENATE(VLOOKUP(A242,'DSR Attendance'!$A:$D,4,0)," / ",VLOOKUP('Per Outlet Plan'!A242,'DSR Attendance'!$A:$E,5,0))))</f>
        <v/>
      </c>
      <c r="J242" s="418"/>
      <c r="M242" s="13" t="str">
        <f t="shared" si="3"/>
        <v/>
      </c>
      <c r="N242" s="8"/>
      <c r="XFB242" s="13" t="str">
        <f>IF(D242="","",COUNTIF('DISPATCHED (VT11)'!$E:$E,'Per Outlet Plan'!D242))</f>
        <v/>
      </c>
    </row>
    <row r="243" spans="1:14 16382:16382">
      <c r="A243" s="18" t="str">
        <f>IF(D243="","",VLOOKUP(D243,'DISPATCHED (VT11)'!$E:$XEV,16373,0))</f>
        <v/>
      </c>
      <c r="B243" s="13" t="str">
        <f>IF(D243="","",VLOOKUP(D243,'DISPATCHED (VT11)'!$E:$L,8,0))</f>
        <v/>
      </c>
      <c r="C243" s="16" t="str">
        <f>IF(A243="","",IF(VLOOKUP(A243,'DSR Attendance'!$A:$E,5,0)=0,VLOOKUP(A243,'DSR Attendance'!$A:$D,4,0),CONCATENATE(VLOOKUP(A243,'DSR Attendance'!$A:$D,4,0)," / ",VLOOKUP('Per Outlet Plan'!A243,'DSR Attendance'!$A:$E,5,0))))</f>
        <v/>
      </c>
      <c r="J243" s="418"/>
      <c r="M243" s="13" t="str">
        <f t="shared" si="3"/>
        <v/>
      </c>
      <c r="N243" s="8"/>
      <c r="XFB243" s="13" t="str">
        <f>IF(D243="","",COUNTIF('DISPATCHED (VT11)'!$E:$E,'Per Outlet Plan'!D243))</f>
        <v/>
      </c>
    </row>
    <row r="244" spans="1:14 16382:16382">
      <c r="A244" s="18" t="str">
        <f>IF(D244="","",VLOOKUP(D244,'DISPATCHED (VT11)'!$E:$XEV,16373,0))</f>
        <v/>
      </c>
      <c r="B244" s="13" t="str">
        <f>IF(D244="","",VLOOKUP(D244,'DISPATCHED (VT11)'!$E:$L,8,0))</f>
        <v/>
      </c>
      <c r="C244" s="16" t="str">
        <f>IF(A244="","",IF(VLOOKUP(A244,'DSR Attendance'!$A:$E,5,0)=0,VLOOKUP(A244,'DSR Attendance'!$A:$D,4,0),CONCATENATE(VLOOKUP(A244,'DSR Attendance'!$A:$D,4,0)," / ",VLOOKUP('Per Outlet Plan'!A244,'DSR Attendance'!$A:$E,5,0))))</f>
        <v/>
      </c>
      <c r="J244" s="418"/>
      <c r="M244" s="13" t="str">
        <f t="shared" si="3"/>
        <v/>
      </c>
      <c r="N244" s="8"/>
      <c r="XFB244" s="13" t="str">
        <f>IF(D244="","",COUNTIF('DISPATCHED (VT11)'!$E:$E,'Per Outlet Plan'!D244))</f>
        <v/>
      </c>
    </row>
    <row r="245" spans="1:14 16382:16382">
      <c r="A245" s="18" t="str">
        <f>IF(D245="","",VLOOKUP(D245,'DISPATCHED (VT11)'!$E:$XEV,16373,0))</f>
        <v/>
      </c>
      <c r="B245" s="13" t="str">
        <f>IF(D245="","",VLOOKUP(D245,'DISPATCHED (VT11)'!$E:$L,8,0))</f>
        <v/>
      </c>
      <c r="C245" s="16" t="str">
        <f>IF(A245="","",IF(VLOOKUP(A245,'DSR Attendance'!$A:$E,5,0)=0,VLOOKUP(A245,'DSR Attendance'!$A:$D,4,0),CONCATENATE(VLOOKUP(A245,'DSR Attendance'!$A:$D,4,0)," / ",VLOOKUP('Per Outlet Plan'!A245,'DSR Attendance'!$A:$E,5,0))))</f>
        <v/>
      </c>
      <c r="J245" s="418"/>
      <c r="M245" s="13" t="str">
        <f t="shared" si="3"/>
        <v/>
      </c>
      <c r="N245" s="8"/>
      <c r="XFB245" s="13" t="str">
        <f>IF(D245="","",COUNTIF('DISPATCHED (VT11)'!$E:$E,'Per Outlet Plan'!D245))</f>
        <v/>
      </c>
    </row>
    <row r="246" spans="1:14 16382:16382">
      <c r="A246" s="18" t="str">
        <f>IF(D246="","",VLOOKUP(D246,'DISPATCHED (VT11)'!$E:$XEV,16373,0))</f>
        <v/>
      </c>
      <c r="B246" s="13" t="str">
        <f>IF(D246="","",VLOOKUP(D246,'DISPATCHED (VT11)'!$E:$L,8,0))</f>
        <v/>
      </c>
      <c r="C246" s="16" t="str">
        <f>IF(A246="","",IF(VLOOKUP(A246,'DSR Attendance'!$A:$E,5,0)=0,VLOOKUP(A246,'DSR Attendance'!$A:$D,4,0),CONCATENATE(VLOOKUP(A246,'DSR Attendance'!$A:$D,4,0)," / ",VLOOKUP('Per Outlet Plan'!A246,'DSR Attendance'!$A:$E,5,0))))</f>
        <v/>
      </c>
      <c r="J246" s="418"/>
      <c r="M246" s="13" t="str">
        <f t="shared" si="3"/>
        <v/>
      </c>
      <c r="N246" s="8"/>
      <c r="XFB246" s="13" t="str">
        <f>IF(D246="","",COUNTIF('DISPATCHED (VT11)'!$E:$E,'Per Outlet Plan'!D246))</f>
        <v/>
      </c>
    </row>
    <row r="247" spans="1:14 16382:16382">
      <c r="A247" s="18" t="str">
        <f>IF(D247="","",VLOOKUP(D247,'DISPATCHED (VT11)'!$E:$XEV,16373,0))</f>
        <v/>
      </c>
      <c r="B247" s="13" t="str">
        <f>IF(D247="","",VLOOKUP(D247,'DISPATCHED (VT11)'!$E:$L,8,0))</f>
        <v/>
      </c>
      <c r="C247" s="16" t="str">
        <f>IF(A247="","",IF(VLOOKUP(A247,'DSR Attendance'!$A:$E,5,0)=0,VLOOKUP(A247,'DSR Attendance'!$A:$D,4,0),CONCATENATE(VLOOKUP(A247,'DSR Attendance'!$A:$D,4,0)," / ",VLOOKUP('Per Outlet Plan'!A247,'DSR Attendance'!$A:$E,5,0))))</f>
        <v/>
      </c>
      <c r="J247" s="418"/>
      <c r="M247" s="13" t="str">
        <f t="shared" si="3"/>
        <v/>
      </c>
      <c r="N247" s="8"/>
      <c r="XFB247" s="13" t="str">
        <f>IF(D247="","",COUNTIF('DISPATCHED (VT11)'!$E:$E,'Per Outlet Plan'!D247))</f>
        <v/>
      </c>
    </row>
    <row r="248" spans="1:14 16382:16382">
      <c r="A248" s="18" t="str">
        <f>IF(D248="","",VLOOKUP(D248,'DISPATCHED (VT11)'!$E:$XEV,16373,0))</f>
        <v/>
      </c>
      <c r="B248" s="13" t="str">
        <f>IF(D248="","",VLOOKUP(D248,'DISPATCHED (VT11)'!$E:$L,8,0))</f>
        <v/>
      </c>
      <c r="C248" s="16" t="str">
        <f>IF(A248="","",IF(VLOOKUP(A248,'DSR Attendance'!$A:$E,5,0)=0,VLOOKUP(A248,'DSR Attendance'!$A:$D,4,0),CONCATENATE(VLOOKUP(A248,'DSR Attendance'!$A:$D,4,0)," / ",VLOOKUP('Per Outlet Plan'!A248,'DSR Attendance'!$A:$E,5,0))))</f>
        <v/>
      </c>
      <c r="J248" s="418"/>
      <c r="M248" s="13" t="str">
        <f t="shared" si="3"/>
        <v/>
      </c>
      <c r="N248" s="8"/>
      <c r="XFB248" s="13" t="str">
        <f>IF(D248="","",COUNTIF('DISPATCHED (VT11)'!$E:$E,'Per Outlet Plan'!D248))</f>
        <v/>
      </c>
    </row>
    <row r="249" spans="1:14 16382:16382">
      <c r="A249" s="18" t="str">
        <f>IF(D249="","",VLOOKUP(D249,'DISPATCHED (VT11)'!$E:$XEV,16373,0))</f>
        <v/>
      </c>
      <c r="B249" s="13" t="str">
        <f>IF(D249="","",VLOOKUP(D249,'DISPATCHED (VT11)'!$E:$L,8,0))</f>
        <v/>
      </c>
      <c r="C249" s="16" t="str">
        <f>IF(A249="","",IF(VLOOKUP(A249,'DSR Attendance'!$A:$E,5,0)=0,VLOOKUP(A249,'DSR Attendance'!$A:$D,4,0),CONCATENATE(VLOOKUP(A249,'DSR Attendance'!$A:$D,4,0)," / ",VLOOKUP('Per Outlet Plan'!A249,'DSR Attendance'!$A:$E,5,0))))</f>
        <v/>
      </c>
      <c r="J249" s="418"/>
      <c r="M249" s="13" t="str">
        <f t="shared" si="3"/>
        <v/>
      </c>
      <c r="N249" s="8"/>
      <c r="XFB249" s="13" t="str">
        <f>IF(D249="","",COUNTIF('DISPATCHED (VT11)'!$E:$E,'Per Outlet Plan'!D249))</f>
        <v/>
      </c>
    </row>
    <row r="250" spans="1:14 16382:16382">
      <c r="A250" s="18" t="str">
        <f>IF(D250="","",VLOOKUP(D250,'DISPATCHED (VT11)'!$E:$XEV,16373,0))</f>
        <v/>
      </c>
      <c r="B250" s="13" t="str">
        <f>IF(D250="","",VLOOKUP(D250,'DISPATCHED (VT11)'!$E:$L,8,0))</f>
        <v/>
      </c>
      <c r="C250" s="16" t="str">
        <f>IF(A250="","",IF(VLOOKUP(A250,'DSR Attendance'!$A:$E,5,0)=0,VLOOKUP(A250,'DSR Attendance'!$A:$D,4,0),CONCATENATE(VLOOKUP(A250,'DSR Attendance'!$A:$D,4,0)," / ",VLOOKUP('Per Outlet Plan'!A250,'DSR Attendance'!$A:$E,5,0))))</f>
        <v/>
      </c>
      <c r="J250" s="418"/>
      <c r="M250" s="13" t="str">
        <f t="shared" si="3"/>
        <v/>
      </c>
      <c r="N250" s="8"/>
      <c r="XFB250" s="13" t="str">
        <f>IF(D250="","",COUNTIF('DISPATCHED (VT11)'!$E:$E,'Per Outlet Plan'!D250))</f>
        <v/>
      </c>
    </row>
    <row r="251" spans="1:14 16382:16382">
      <c r="A251" s="18" t="str">
        <f>IF(D251="","",VLOOKUP(D251,'DISPATCHED (VT11)'!$E:$XEV,16373,0))</f>
        <v/>
      </c>
      <c r="B251" s="13" t="str">
        <f>IF(D251="","",VLOOKUP(D251,'DISPATCHED (VT11)'!$E:$L,8,0))</f>
        <v/>
      </c>
      <c r="C251" s="16" t="str">
        <f>IF(A251="","",IF(VLOOKUP(A251,'DSR Attendance'!$A:$E,5,0)=0,VLOOKUP(A251,'DSR Attendance'!$A:$D,4,0),CONCATENATE(VLOOKUP(A251,'DSR Attendance'!$A:$D,4,0)," / ",VLOOKUP('Per Outlet Plan'!A251,'DSR Attendance'!$A:$E,5,0))))</f>
        <v/>
      </c>
      <c r="J251" s="418"/>
      <c r="M251" s="13" t="str">
        <f t="shared" si="3"/>
        <v/>
      </c>
      <c r="N251" s="8"/>
      <c r="XFB251" s="13" t="str">
        <f>IF(D251="","",COUNTIF('DISPATCHED (VT11)'!$E:$E,'Per Outlet Plan'!D251))</f>
        <v/>
      </c>
    </row>
    <row r="252" spans="1:14 16382:16382">
      <c r="A252" s="18" t="str">
        <f>IF(D252="","",VLOOKUP(D252,'DISPATCHED (VT11)'!$E:$XEV,16373,0))</f>
        <v/>
      </c>
      <c r="B252" s="13" t="str">
        <f>IF(D252="","",VLOOKUP(D252,'DISPATCHED (VT11)'!$E:$L,8,0))</f>
        <v/>
      </c>
      <c r="C252" s="16" t="str">
        <f>IF(A252="","",IF(VLOOKUP(A252,'DSR Attendance'!$A:$E,5,0)=0,VLOOKUP(A252,'DSR Attendance'!$A:$D,4,0),CONCATENATE(VLOOKUP(A252,'DSR Attendance'!$A:$D,4,0)," / ",VLOOKUP('Per Outlet Plan'!A252,'DSR Attendance'!$A:$E,5,0))))</f>
        <v/>
      </c>
      <c r="J252" s="418"/>
      <c r="M252" s="13" t="str">
        <f t="shared" si="3"/>
        <v/>
      </c>
      <c r="N252" s="8"/>
      <c r="XFB252" s="13" t="str">
        <f>IF(D252="","",COUNTIF('DISPATCHED (VT11)'!$E:$E,'Per Outlet Plan'!D252))</f>
        <v/>
      </c>
    </row>
    <row r="253" spans="1:14 16382:16382">
      <c r="A253" s="18" t="str">
        <f>IF(D253="","",VLOOKUP(D253,'DISPATCHED (VT11)'!$E:$XEV,16373,0))</f>
        <v/>
      </c>
      <c r="B253" s="13" t="str">
        <f>IF(D253="","",VLOOKUP(D253,'DISPATCHED (VT11)'!$E:$L,8,0))</f>
        <v/>
      </c>
      <c r="C253" s="16" t="str">
        <f>IF(A253="","",IF(VLOOKUP(A253,'DSR Attendance'!$A:$E,5,0)=0,VLOOKUP(A253,'DSR Attendance'!$A:$D,4,0),CONCATENATE(VLOOKUP(A253,'DSR Attendance'!$A:$D,4,0)," / ",VLOOKUP('Per Outlet Plan'!A253,'DSR Attendance'!$A:$E,5,0))))</f>
        <v/>
      </c>
      <c r="J253" s="418"/>
      <c r="M253" s="13" t="str">
        <f t="shared" si="3"/>
        <v/>
      </c>
      <c r="N253" s="8"/>
      <c r="XFB253" s="13" t="str">
        <f>IF(D253="","",COUNTIF('DISPATCHED (VT11)'!$E:$E,'Per Outlet Plan'!D253))</f>
        <v/>
      </c>
    </row>
    <row r="254" spans="1:14 16382:16382">
      <c r="A254" s="18" t="str">
        <f>IF(D254="","",VLOOKUP(D254,'DISPATCHED (VT11)'!$E:$XEV,16373,0))</f>
        <v/>
      </c>
      <c r="B254" s="13" t="str">
        <f>IF(D254="","",VLOOKUP(D254,'DISPATCHED (VT11)'!$E:$L,8,0))</f>
        <v/>
      </c>
      <c r="C254" s="16" t="str">
        <f>IF(A254="","",IF(VLOOKUP(A254,'DSR Attendance'!$A:$E,5,0)=0,VLOOKUP(A254,'DSR Attendance'!$A:$D,4,0),CONCATENATE(VLOOKUP(A254,'DSR Attendance'!$A:$D,4,0)," / ",VLOOKUP('Per Outlet Plan'!A254,'DSR Attendance'!$A:$E,5,0))))</f>
        <v/>
      </c>
      <c r="J254" s="418"/>
      <c r="M254" s="13" t="str">
        <f t="shared" si="3"/>
        <v/>
      </c>
      <c r="N254" s="8"/>
      <c r="XFB254" s="13" t="str">
        <f>IF(D254="","",COUNTIF('DISPATCHED (VT11)'!$E:$E,'Per Outlet Plan'!D254))</f>
        <v/>
      </c>
    </row>
    <row r="255" spans="1:14 16382:16382">
      <c r="A255" s="18" t="str">
        <f>IF(D255="","",VLOOKUP(D255,'DISPATCHED (VT11)'!$E:$XEV,16373,0))</f>
        <v/>
      </c>
      <c r="B255" s="13" t="str">
        <f>IF(D255="","",VLOOKUP(D255,'DISPATCHED (VT11)'!$E:$L,8,0))</f>
        <v/>
      </c>
      <c r="C255" s="16" t="str">
        <f>IF(A255="","",IF(VLOOKUP(A255,'DSR Attendance'!$A:$E,5,0)=0,VLOOKUP(A255,'DSR Attendance'!$A:$D,4,0),CONCATENATE(VLOOKUP(A255,'DSR Attendance'!$A:$D,4,0)," / ",VLOOKUP('Per Outlet Plan'!A255,'DSR Attendance'!$A:$E,5,0))))</f>
        <v/>
      </c>
      <c r="J255" s="418"/>
      <c r="M255" s="13" t="str">
        <f t="shared" si="3"/>
        <v/>
      </c>
      <c r="N255" s="8"/>
      <c r="XFB255" s="13" t="str">
        <f>IF(D255="","",COUNTIF('DISPATCHED (VT11)'!$E:$E,'Per Outlet Plan'!D255))</f>
        <v/>
      </c>
    </row>
    <row r="256" spans="1:14 16382:16382">
      <c r="A256" s="18" t="str">
        <f>IF(D256="","",VLOOKUP(D256,'DISPATCHED (VT11)'!$E:$XEV,16373,0))</f>
        <v/>
      </c>
      <c r="B256" s="13" t="str">
        <f>IF(D256="","",VLOOKUP(D256,'DISPATCHED (VT11)'!$E:$L,8,0))</f>
        <v/>
      </c>
      <c r="C256" s="16" t="str">
        <f>IF(A256="","",IF(VLOOKUP(A256,'DSR Attendance'!$A:$E,5,0)=0,VLOOKUP(A256,'DSR Attendance'!$A:$D,4,0),CONCATENATE(VLOOKUP(A256,'DSR Attendance'!$A:$D,4,0)," / ",VLOOKUP('Per Outlet Plan'!A256,'DSR Attendance'!$A:$E,5,0))))</f>
        <v/>
      </c>
      <c r="J256" s="418"/>
      <c r="M256" s="13" t="str">
        <f t="shared" si="3"/>
        <v/>
      </c>
      <c r="N256" s="8"/>
      <c r="XFB256" s="13" t="str">
        <f>IF(D256="","",COUNTIF('DISPATCHED (VT11)'!$E:$E,'Per Outlet Plan'!D256))</f>
        <v/>
      </c>
    </row>
    <row r="257" spans="1:14 16382:16382">
      <c r="A257" s="18" t="str">
        <f>IF(D257="","",VLOOKUP(D257,'DISPATCHED (VT11)'!$E:$XEV,16373,0))</f>
        <v/>
      </c>
      <c r="B257" s="13" t="str">
        <f>IF(D257="","",VLOOKUP(D257,'DISPATCHED (VT11)'!$E:$L,8,0))</f>
        <v/>
      </c>
      <c r="C257" s="16" t="str">
        <f>IF(A257="","",IF(VLOOKUP(A257,'DSR Attendance'!$A:$E,5,0)=0,VLOOKUP(A257,'DSR Attendance'!$A:$D,4,0),CONCATENATE(VLOOKUP(A257,'DSR Attendance'!$A:$D,4,0)," / ",VLOOKUP('Per Outlet Plan'!A257,'DSR Attendance'!$A:$E,5,0))))</f>
        <v/>
      </c>
      <c r="J257" s="418"/>
      <c r="M257" s="13" t="str">
        <f t="shared" si="3"/>
        <v/>
      </c>
      <c r="N257" s="8"/>
      <c r="XFB257" s="13" t="str">
        <f>IF(D257="","",COUNTIF('DISPATCHED (VT11)'!$E:$E,'Per Outlet Plan'!D257))</f>
        <v/>
      </c>
    </row>
    <row r="258" spans="1:14 16382:16382">
      <c r="A258" s="18" t="str">
        <f>IF(D258="","",VLOOKUP(D258,'DISPATCHED (VT11)'!$E:$XEV,16373,0))</f>
        <v/>
      </c>
      <c r="B258" s="13" t="str">
        <f>IF(D258="","",VLOOKUP(D258,'DISPATCHED (VT11)'!$E:$L,8,0))</f>
        <v/>
      </c>
      <c r="C258" s="16" t="str">
        <f>IF(A258="","",IF(VLOOKUP(A258,'DSR Attendance'!$A:$E,5,0)=0,VLOOKUP(A258,'DSR Attendance'!$A:$D,4,0),CONCATENATE(VLOOKUP(A258,'DSR Attendance'!$A:$D,4,0)," / ",VLOOKUP('Per Outlet Plan'!A258,'DSR Attendance'!$A:$E,5,0))))</f>
        <v/>
      </c>
      <c r="J258" s="418"/>
      <c r="M258" s="13" t="str">
        <f t="shared" si="3"/>
        <v/>
      </c>
      <c r="N258" s="8"/>
      <c r="XFB258" s="13" t="str">
        <f>IF(D258="","",COUNTIF('DISPATCHED (VT11)'!$E:$E,'Per Outlet Plan'!D258))</f>
        <v/>
      </c>
    </row>
    <row r="259" spans="1:14 16382:16382">
      <c r="A259" s="18" t="str">
        <f>IF(D259="","",VLOOKUP(D259,'DISPATCHED (VT11)'!$E:$XEV,16373,0))</f>
        <v/>
      </c>
      <c r="B259" s="13" t="str">
        <f>IF(D259="","",VLOOKUP(D259,'DISPATCHED (VT11)'!$E:$L,8,0))</f>
        <v/>
      </c>
      <c r="C259" s="16" t="str">
        <f>IF(A259="","",IF(VLOOKUP(A259,'DSR Attendance'!$A:$E,5,0)=0,VLOOKUP(A259,'DSR Attendance'!$A:$D,4,0),CONCATENATE(VLOOKUP(A259,'DSR Attendance'!$A:$D,4,0)," / ",VLOOKUP('Per Outlet Plan'!A259,'DSR Attendance'!$A:$E,5,0))))</f>
        <v/>
      </c>
      <c r="J259" s="418"/>
      <c r="M259" s="13" t="str">
        <f t="shared" si="3"/>
        <v/>
      </c>
      <c r="N259" s="8"/>
      <c r="XFB259" s="13" t="str">
        <f>IF(D259="","",COUNTIF('DISPATCHED (VT11)'!$E:$E,'Per Outlet Plan'!D259))</f>
        <v/>
      </c>
    </row>
    <row r="260" spans="1:14 16382:16382">
      <c r="A260" s="18" t="str">
        <f>IF(D260="","",VLOOKUP(D260,'DISPATCHED (VT11)'!$E:$XEV,16373,0))</f>
        <v/>
      </c>
      <c r="B260" s="13" t="str">
        <f>IF(D260="","",VLOOKUP(D260,'DISPATCHED (VT11)'!$E:$L,8,0))</f>
        <v/>
      </c>
      <c r="C260" s="16" t="str">
        <f>IF(A260="","",IF(VLOOKUP(A260,'DSR Attendance'!$A:$E,5,0)=0,VLOOKUP(A260,'DSR Attendance'!$A:$D,4,0),CONCATENATE(VLOOKUP(A260,'DSR Attendance'!$A:$D,4,0)," / ",VLOOKUP('Per Outlet Plan'!A260,'DSR Attendance'!$A:$E,5,0))))</f>
        <v/>
      </c>
      <c r="J260" s="418"/>
      <c r="M260" s="13" t="str">
        <f t="shared" si="3"/>
        <v/>
      </c>
      <c r="N260" s="8"/>
      <c r="XFB260" s="13" t="str">
        <f>IF(D260="","",COUNTIF('DISPATCHED (VT11)'!$E:$E,'Per Outlet Plan'!D260))</f>
        <v/>
      </c>
    </row>
    <row r="261" spans="1:14 16382:16382">
      <c r="A261" s="18" t="str">
        <f>IF(D261="","",VLOOKUP(D261,'DISPATCHED (VT11)'!$E:$XEV,16373,0))</f>
        <v/>
      </c>
      <c r="B261" s="13" t="str">
        <f>IF(D261="","",VLOOKUP(D261,'DISPATCHED (VT11)'!$E:$L,8,0))</f>
        <v/>
      </c>
      <c r="C261" s="16" t="str">
        <f>IF(A261="","",IF(VLOOKUP(A261,'DSR Attendance'!$A:$E,5,0)=0,VLOOKUP(A261,'DSR Attendance'!$A:$D,4,0),CONCATENATE(VLOOKUP(A261,'DSR Attendance'!$A:$D,4,0)," / ",VLOOKUP('Per Outlet Plan'!A261,'DSR Attendance'!$A:$E,5,0))))</f>
        <v/>
      </c>
      <c r="J261" s="418"/>
      <c r="M261" s="13" t="str">
        <f t="shared" si="3"/>
        <v/>
      </c>
      <c r="N261" s="8"/>
      <c r="XFB261" s="13" t="str">
        <f>IF(D261="","",COUNTIF('DISPATCHED (VT11)'!$E:$E,'Per Outlet Plan'!D261))</f>
        <v/>
      </c>
    </row>
    <row r="262" spans="1:14 16382:16382">
      <c r="A262" s="18" t="str">
        <f>IF(D262="","",VLOOKUP(D262,'DISPATCHED (VT11)'!$E:$XEV,16373,0))</f>
        <v/>
      </c>
      <c r="B262" s="13" t="str">
        <f>IF(D262="","",VLOOKUP(D262,'DISPATCHED (VT11)'!$E:$L,8,0))</f>
        <v/>
      </c>
      <c r="C262" s="16" t="str">
        <f>IF(A262="","",IF(VLOOKUP(A262,'DSR Attendance'!$A:$E,5,0)=0,VLOOKUP(A262,'DSR Attendance'!$A:$D,4,0),CONCATENATE(VLOOKUP(A262,'DSR Attendance'!$A:$D,4,0)," / ",VLOOKUP('Per Outlet Plan'!A262,'DSR Attendance'!$A:$E,5,0))))</f>
        <v/>
      </c>
      <c r="J262" s="418"/>
      <c r="M262" s="13" t="str">
        <f t="shared" ref="M262:M325" si="4">IF(L262="","",VLOOKUP(L262,$XFC$6:$XFD$30,2,0))</f>
        <v/>
      </c>
      <c r="N262" s="8"/>
      <c r="XFB262" s="13" t="str">
        <f>IF(D262="","",COUNTIF('DISPATCHED (VT11)'!$E:$E,'Per Outlet Plan'!D262))</f>
        <v/>
      </c>
    </row>
    <row r="263" spans="1:14 16382:16382">
      <c r="A263" s="18" t="str">
        <f>IF(D263="","",VLOOKUP(D263,'DISPATCHED (VT11)'!$E:$XEV,16373,0))</f>
        <v/>
      </c>
      <c r="B263" s="13" t="str">
        <f>IF(D263="","",VLOOKUP(D263,'DISPATCHED (VT11)'!$E:$L,8,0))</f>
        <v/>
      </c>
      <c r="C263" s="16" t="str">
        <f>IF(A263="","",IF(VLOOKUP(A263,'DSR Attendance'!$A:$E,5,0)=0,VLOOKUP(A263,'DSR Attendance'!$A:$D,4,0),CONCATENATE(VLOOKUP(A263,'DSR Attendance'!$A:$D,4,0)," / ",VLOOKUP('Per Outlet Plan'!A263,'DSR Attendance'!$A:$E,5,0))))</f>
        <v/>
      </c>
      <c r="J263" s="418"/>
      <c r="M263" s="13" t="str">
        <f t="shared" si="4"/>
        <v/>
      </c>
      <c r="N263" s="8"/>
      <c r="XFB263" s="13" t="str">
        <f>IF(D263="","",COUNTIF('DISPATCHED (VT11)'!$E:$E,'Per Outlet Plan'!D263))</f>
        <v/>
      </c>
    </row>
    <row r="264" spans="1:14 16382:16382">
      <c r="A264" s="18" t="str">
        <f>IF(D264="","",VLOOKUP(D264,'DISPATCHED (VT11)'!$E:$XEV,16373,0))</f>
        <v/>
      </c>
      <c r="B264" s="13" t="str">
        <f>IF(D264="","",VLOOKUP(D264,'DISPATCHED (VT11)'!$E:$L,8,0))</f>
        <v/>
      </c>
      <c r="C264" s="16" t="str">
        <f>IF(A264="","",IF(VLOOKUP(A264,'DSR Attendance'!$A:$E,5,0)=0,VLOOKUP(A264,'DSR Attendance'!$A:$D,4,0),CONCATENATE(VLOOKUP(A264,'DSR Attendance'!$A:$D,4,0)," / ",VLOOKUP('Per Outlet Plan'!A264,'DSR Attendance'!$A:$E,5,0))))</f>
        <v/>
      </c>
      <c r="J264" s="418"/>
      <c r="M264" s="13" t="str">
        <f t="shared" si="4"/>
        <v/>
      </c>
      <c r="N264" s="8"/>
      <c r="XFB264" s="13" t="str">
        <f>IF(D264="","",COUNTIF('DISPATCHED (VT11)'!$E:$E,'Per Outlet Plan'!D264))</f>
        <v/>
      </c>
    </row>
    <row r="265" spans="1:14 16382:16382">
      <c r="A265" s="18" t="str">
        <f>IF(D265="","",VLOOKUP(D265,'DISPATCHED (VT11)'!$E:$XEV,16373,0))</f>
        <v/>
      </c>
      <c r="B265" s="13" t="str">
        <f>IF(D265="","",VLOOKUP(D265,'DISPATCHED (VT11)'!$E:$L,8,0))</f>
        <v/>
      </c>
      <c r="C265" s="16" t="str">
        <f>IF(A265="","",IF(VLOOKUP(A265,'DSR Attendance'!$A:$E,5,0)=0,VLOOKUP(A265,'DSR Attendance'!$A:$D,4,0),CONCATENATE(VLOOKUP(A265,'DSR Attendance'!$A:$D,4,0)," / ",VLOOKUP('Per Outlet Plan'!A265,'DSR Attendance'!$A:$E,5,0))))</f>
        <v/>
      </c>
      <c r="J265" s="418"/>
      <c r="M265" s="13" t="str">
        <f t="shared" si="4"/>
        <v/>
      </c>
      <c r="N265" s="8"/>
      <c r="XFB265" s="13" t="str">
        <f>IF(D265="","",COUNTIF('DISPATCHED (VT11)'!$E:$E,'Per Outlet Plan'!D265))</f>
        <v/>
      </c>
    </row>
    <row r="266" spans="1:14 16382:16382">
      <c r="A266" s="18" t="str">
        <f>IF(D266="","",VLOOKUP(D266,'DISPATCHED (VT11)'!$E:$XEV,16373,0))</f>
        <v/>
      </c>
      <c r="B266" s="13" t="str">
        <f>IF(D266="","",VLOOKUP(D266,'DISPATCHED (VT11)'!$E:$L,8,0))</f>
        <v/>
      </c>
      <c r="C266" s="16" t="str">
        <f>IF(A266="","",IF(VLOOKUP(A266,'DSR Attendance'!$A:$E,5,0)=0,VLOOKUP(A266,'DSR Attendance'!$A:$D,4,0),CONCATENATE(VLOOKUP(A266,'DSR Attendance'!$A:$D,4,0)," / ",VLOOKUP('Per Outlet Plan'!A266,'DSR Attendance'!$A:$E,5,0))))</f>
        <v/>
      </c>
      <c r="J266" s="418"/>
      <c r="M266" s="13" t="str">
        <f t="shared" si="4"/>
        <v/>
      </c>
      <c r="N266" s="8"/>
      <c r="XFB266" s="13" t="str">
        <f>IF(D266="","",COUNTIF('DISPATCHED (VT11)'!$E:$E,'Per Outlet Plan'!D266))</f>
        <v/>
      </c>
    </row>
    <row r="267" spans="1:14 16382:16382">
      <c r="A267" s="18" t="str">
        <f>IF(D267="","",VLOOKUP(D267,'DISPATCHED (VT11)'!$E:$XEV,16373,0))</f>
        <v/>
      </c>
      <c r="B267" s="13" t="str">
        <f>IF(D267="","",VLOOKUP(D267,'DISPATCHED (VT11)'!$E:$L,8,0))</f>
        <v/>
      </c>
      <c r="C267" s="16" t="str">
        <f>IF(A267="","",IF(VLOOKUP(A267,'DSR Attendance'!$A:$E,5,0)=0,VLOOKUP(A267,'DSR Attendance'!$A:$D,4,0),CONCATENATE(VLOOKUP(A267,'DSR Attendance'!$A:$D,4,0)," / ",VLOOKUP('Per Outlet Plan'!A267,'DSR Attendance'!$A:$E,5,0))))</f>
        <v/>
      </c>
      <c r="J267" s="418"/>
      <c r="M267" s="13" t="str">
        <f t="shared" si="4"/>
        <v/>
      </c>
      <c r="N267" s="8"/>
      <c r="XFB267" s="13" t="str">
        <f>IF(D267="","",COUNTIF('DISPATCHED (VT11)'!$E:$E,'Per Outlet Plan'!D267))</f>
        <v/>
      </c>
    </row>
    <row r="268" spans="1:14 16382:16382">
      <c r="A268" s="18" t="str">
        <f>IF(D268="","",VLOOKUP(D268,'DISPATCHED (VT11)'!$E:$XEV,16373,0))</f>
        <v/>
      </c>
      <c r="B268" s="13" t="str">
        <f>IF(D268="","",VLOOKUP(D268,'DISPATCHED (VT11)'!$E:$L,8,0))</f>
        <v/>
      </c>
      <c r="C268" s="16" t="str">
        <f>IF(A268="","",IF(VLOOKUP(A268,'DSR Attendance'!$A:$E,5,0)=0,VLOOKUP(A268,'DSR Attendance'!$A:$D,4,0),CONCATENATE(VLOOKUP(A268,'DSR Attendance'!$A:$D,4,0)," / ",VLOOKUP('Per Outlet Plan'!A268,'DSR Attendance'!$A:$E,5,0))))</f>
        <v/>
      </c>
      <c r="J268" s="418"/>
      <c r="M268" s="13" t="str">
        <f t="shared" si="4"/>
        <v/>
      </c>
      <c r="N268" s="8"/>
      <c r="XFB268" s="13" t="str">
        <f>IF(D268="","",COUNTIF('DISPATCHED (VT11)'!$E:$E,'Per Outlet Plan'!D268))</f>
        <v/>
      </c>
    </row>
    <row r="269" spans="1:14 16382:16382">
      <c r="A269" s="18" t="str">
        <f>IF(D269="","",VLOOKUP(D269,'DISPATCHED (VT11)'!$E:$XEV,16373,0))</f>
        <v/>
      </c>
      <c r="B269" s="13" t="str">
        <f>IF(D269="","",VLOOKUP(D269,'DISPATCHED (VT11)'!$E:$L,8,0))</f>
        <v/>
      </c>
      <c r="C269" s="16" t="str">
        <f>IF(A269="","",IF(VLOOKUP(A269,'DSR Attendance'!$A:$E,5,0)=0,VLOOKUP(A269,'DSR Attendance'!$A:$D,4,0),CONCATENATE(VLOOKUP(A269,'DSR Attendance'!$A:$D,4,0)," / ",VLOOKUP('Per Outlet Plan'!A269,'DSR Attendance'!$A:$E,5,0))))</f>
        <v/>
      </c>
      <c r="J269" s="418"/>
      <c r="M269" s="13" t="str">
        <f t="shared" si="4"/>
        <v/>
      </c>
      <c r="N269" s="8"/>
      <c r="XFB269" s="13" t="str">
        <f>IF(D269="","",COUNTIF('DISPATCHED (VT11)'!$E:$E,'Per Outlet Plan'!D269))</f>
        <v/>
      </c>
    </row>
    <row r="270" spans="1:14 16382:16382">
      <c r="A270" s="18" t="str">
        <f>IF(D270="","",VLOOKUP(D270,'DISPATCHED (VT11)'!$E:$XEV,16373,0))</f>
        <v/>
      </c>
      <c r="B270" s="13" t="str">
        <f>IF(D270="","",VLOOKUP(D270,'DISPATCHED (VT11)'!$E:$L,8,0))</f>
        <v/>
      </c>
      <c r="C270" s="16" t="str">
        <f>IF(A270="","",IF(VLOOKUP(A270,'DSR Attendance'!$A:$E,5,0)=0,VLOOKUP(A270,'DSR Attendance'!$A:$D,4,0),CONCATENATE(VLOOKUP(A270,'DSR Attendance'!$A:$D,4,0)," / ",VLOOKUP('Per Outlet Plan'!A270,'DSR Attendance'!$A:$E,5,0))))</f>
        <v/>
      </c>
      <c r="J270" s="418"/>
      <c r="M270" s="13" t="str">
        <f t="shared" si="4"/>
        <v/>
      </c>
      <c r="N270" s="8"/>
      <c r="XFB270" s="13" t="str">
        <f>IF(D270="","",COUNTIF('DISPATCHED (VT11)'!$E:$E,'Per Outlet Plan'!D270))</f>
        <v/>
      </c>
    </row>
    <row r="271" spans="1:14 16382:16382">
      <c r="A271" s="18" t="str">
        <f>IF(D271="","",VLOOKUP(D271,'DISPATCHED (VT11)'!$E:$XEV,16373,0))</f>
        <v/>
      </c>
      <c r="B271" s="13" t="str">
        <f>IF(D271="","",VLOOKUP(D271,'DISPATCHED (VT11)'!$E:$L,8,0))</f>
        <v/>
      </c>
      <c r="C271" s="16" t="str">
        <f>IF(A271="","",IF(VLOOKUP(A271,'DSR Attendance'!$A:$E,5,0)=0,VLOOKUP(A271,'DSR Attendance'!$A:$D,4,0),CONCATENATE(VLOOKUP(A271,'DSR Attendance'!$A:$D,4,0)," / ",VLOOKUP('Per Outlet Plan'!A271,'DSR Attendance'!$A:$E,5,0))))</f>
        <v/>
      </c>
      <c r="J271" s="418"/>
      <c r="M271" s="13" t="str">
        <f t="shared" si="4"/>
        <v/>
      </c>
      <c r="N271" s="8"/>
      <c r="XFB271" s="13" t="str">
        <f>IF(D271="","",COUNTIF('DISPATCHED (VT11)'!$E:$E,'Per Outlet Plan'!D271))</f>
        <v/>
      </c>
    </row>
    <row r="272" spans="1:14 16382:16382">
      <c r="A272" s="18" t="str">
        <f>IF(D272="","",VLOOKUP(D272,'DISPATCHED (VT11)'!$E:$XEV,16373,0))</f>
        <v/>
      </c>
      <c r="B272" s="13" t="str">
        <f>IF(D272="","",VLOOKUP(D272,'DISPATCHED (VT11)'!$E:$L,8,0))</f>
        <v/>
      </c>
      <c r="C272" s="16" t="str">
        <f>IF(A272="","",IF(VLOOKUP(A272,'DSR Attendance'!$A:$E,5,0)=0,VLOOKUP(A272,'DSR Attendance'!$A:$D,4,0),CONCATENATE(VLOOKUP(A272,'DSR Attendance'!$A:$D,4,0)," / ",VLOOKUP('Per Outlet Plan'!A272,'DSR Attendance'!$A:$E,5,0))))</f>
        <v/>
      </c>
      <c r="J272" s="418"/>
      <c r="M272" s="13" t="str">
        <f t="shared" si="4"/>
        <v/>
      </c>
      <c r="N272" s="8"/>
      <c r="XFB272" s="13" t="str">
        <f>IF(D272="","",COUNTIF('DISPATCHED (VT11)'!$E:$E,'Per Outlet Plan'!D272))</f>
        <v/>
      </c>
    </row>
    <row r="273" spans="1:14 16382:16382">
      <c r="A273" s="18" t="str">
        <f>IF(D273="","",VLOOKUP(D273,'DISPATCHED (VT11)'!$E:$XEV,16373,0))</f>
        <v/>
      </c>
      <c r="B273" s="13" t="str">
        <f>IF(D273="","",VLOOKUP(D273,'DISPATCHED (VT11)'!$E:$L,8,0))</f>
        <v/>
      </c>
      <c r="C273" s="16" t="str">
        <f>IF(A273="","",IF(VLOOKUP(A273,'DSR Attendance'!$A:$E,5,0)=0,VLOOKUP(A273,'DSR Attendance'!$A:$D,4,0),CONCATENATE(VLOOKUP(A273,'DSR Attendance'!$A:$D,4,0)," / ",VLOOKUP('Per Outlet Plan'!A273,'DSR Attendance'!$A:$E,5,0))))</f>
        <v/>
      </c>
      <c r="J273" s="418"/>
      <c r="M273" s="13" t="str">
        <f t="shared" si="4"/>
        <v/>
      </c>
      <c r="N273" s="8"/>
      <c r="XFB273" s="13" t="str">
        <f>IF(D273="","",COUNTIF('DISPATCHED (VT11)'!$E:$E,'Per Outlet Plan'!D273))</f>
        <v/>
      </c>
    </row>
    <row r="274" spans="1:14 16382:16382">
      <c r="A274" s="18" t="str">
        <f>IF(D274="","",VLOOKUP(D274,'DISPATCHED (VT11)'!$E:$XEV,16373,0))</f>
        <v/>
      </c>
      <c r="B274" s="13" t="str">
        <f>IF(D274="","",VLOOKUP(D274,'DISPATCHED (VT11)'!$E:$L,8,0))</f>
        <v/>
      </c>
      <c r="C274" s="16" t="str">
        <f>IF(A274="","",IF(VLOOKUP(A274,'DSR Attendance'!$A:$E,5,0)=0,VLOOKUP(A274,'DSR Attendance'!$A:$D,4,0),CONCATENATE(VLOOKUP(A274,'DSR Attendance'!$A:$D,4,0)," / ",VLOOKUP('Per Outlet Plan'!A274,'DSR Attendance'!$A:$E,5,0))))</f>
        <v/>
      </c>
      <c r="J274" s="418"/>
      <c r="M274" s="13" t="str">
        <f t="shared" si="4"/>
        <v/>
      </c>
      <c r="N274" s="8"/>
      <c r="XFB274" s="13" t="str">
        <f>IF(D274="","",COUNTIF('DISPATCHED (VT11)'!$E:$E,'Per Outlet Plan'!D274))</f>
        <v/>
      </c>
    </row>
    <row r="275" spans="1:14 16382:16382">
      <c r="A275" s="18" t="str">
        <f>IF(D275="","",VLOOKUP(D275,'DISPATCHED (VT11)'!$E:$XEV,16373,0))</f>
        <v/>
      </c>
      <c r="B275" s="13" t="str">
        <f>IF(D275="","",VLOOKUP(D275,'DISPATCHED (VT11)'!$E:$L,8,0))</f>
        <v/>
      </c>
      <c r="C275" s="16" t="str">
        <f>IF(A275="","",IF(VLOOKUP(A275,'DSR Attendance'!$A:$E,5,0)=0,VLOOKUP(A275,'DSR Attendance'!$A:$D,4,0),CONCATENATE(VLOOKUP(A275,'DSR Attendance'!$A:$D,4,0)," / ",VLOOKUP('Per Outlet Plan'!A275,'DSR Attendance'!$A:$E,5,0))))</f>
        <v/>
      </c>
      <c r="J275" s="418"/>
      <c r="M275" s="13" t="str">
        <f t="shared" si="4"/>
        <v/>
      </c>
      <c r="N275" s="8"/>
      <c r="XFB275" s="13" t="str">
        <f>IF(D275="","",COUNTIF('DISPATCHED (VT11)'!$E:$E,'Per Outlet Plan'!D275))</f>
        <v/>
      </c>
    </row>
    <row r="276" spans="1:14 16382:16382">
      <c r="A276" s="18" t="str">
        <f>IF(D276="","",VLOOKUP(D276,'DISPATCHED (VT11)'!$E:$XEV,16373,0))</f>
        <v/>
      </c>
      <c r="B276" s="13" t="str">
        <f>IF(D276="","",VLOOKUP(D276,'DISPATCHED (VT11)'!$E:$L,8,0))</f>
        <v/>
      </c>
      <c r="C276" s="16" t="str">
        <f>IF(A276="","",IF(VLOOKUP(A276,'DSR Attendance'!$A:$E,5,0)=0,VLOOKUP(A276,'DSR Attendance'!$A:$D,4,0),CONCATENATE(VLOOKUP(A276,'DSR Attendance'!$A:$D,4,0)," / ",VLOOKUP('Per Outlet Plan'!A276,'DSR Attendance'!$A:$E,5,0))))</f>
        <v/>
      </c>
      <c r="J276" s="418"/>
      <c r="M276" s="13" t="str">
        <f t="shared" si="4"/>
        <v/>
      </c>
      <c r="N276" s="8"/>
      <c r="XFB276" s="13" t="str">
        <f>IF(D276="","",COUNTIF('DISPATCHED (VT11)'!$E:$E,'Per Outlet Plan'!D276))</f>
        <v/>
      </c>
    </row>
    <row r="277" spans="1:14 16382:16382">
      <c r="A277" s="18" t="str">
        <f>IF(D277="","",VLOOKUP(D277,'DISPATCHED (VT11)'!$E:$XEV,16373,0))</f>
        <v/>
      </c>
      <c r="B277" s="13" t="str">
        <f>IF(D277="","",VLOOKUP(D277,'DISPATCHED (VT11)'!$E:$L,8,0))</f>
        <v/>
      </c>
      <c r="C277" s="16" t="str">
        <f>IF(A277="","",IF(VLOOKUP(A277,'DSR Attendance'!$A:$E,5,0)=0,VLOOKUP(A277,'DSR Attendance'!$A:$D,4,0),CONCATENATE(VLOOKUP(A277,'DSR Attendance'!$A:$D,4,0)," / ",VLOOKUP('Per Outlet Plan'!A277,'DSR Attendance'!$A:$E,5,0))))</f>
        <v/>
      </c>
      <c r="J277" s="418"/>
      <c r="M277" s="13" t="str">
        <f t="shared" si="4"/>
        <v/>
      </c>
      <c r="N277" s="8"/>
      <c r="XFB277" s="13" t="str">
        <f>IF(D277="","",COUNTIF('DISPATCHED (VT11)'!$E:$E,'Per Outlet Plan'!D277))</f>
        <v/>
      </c>
    </row>
    <row r="278" spans="1:14 16382:16382">
      <c r="A278" s="18" t="str">
        <f>IF(D278="","",VLOOKUP(D278,'DISPATCHED (VT11)'!$E:$XEV,16373,0))</f>
        <v/>
      </c>
      <c r="B278" s="13" t="str">
        <f>IF(D278="","",VLOOKUP(D278,'DISPATCHED (VT11)'!$E:$L,8,0))</f>
        <v/>
      </c>
      <c r="C278" s="16" t="str">
        <f>IF(A278="","",IF(VLOOKUP(A278,'DSR Attendance'!$A:$E,5,0)=0,VLOOKUP(A278,'DSR Attendance'!$A:$D,4,0),CONCATENATE(VLOOKUP(A278,'DSR Attendance'!$A:$D,4,0)," / ",VLOOKUP('Per Outlet Plan'!A278,'DSR Attendance'!$A:$E,5,0))))</f>
        <v/>
      </c>
      <c r="J278" s="418"/>
      <c r="M278" s="13" t="str">
        <f t="shared" si="4"/>
        <v/>
      </c>
      <c r="N278" s="8"/>
      <c r="XFB278" s="13" t="str">
        <f>IF(D278="","",COUNTIF('DISPATCHED (VT11)'!$E:$E,'Per Outlet Plan'!D278))</f>
        <v/>
      </c>
    </row>
    <row r="279" spans="1:14 16382:16382">
      <c r="A279" s="18" t="str">
        <f>IF(D279="","",VLOOKUP(D279,'DISPATCHED (VT11)'!$E:$XEV,16373,0))</f>
        <v/>
      </c>
      <c r="B279" s="13" t="str">
        <f>IF(D279="","",VLOOKUP(D279,'DISPATCHED (VT11)'!$E:$L,8,0))</f>
        <v/>
      </c>
      <c r="C279" s="16" t="str">
        <f>IF(A279="","",IF(VLOOKUP(A279,'DSR Attendance'!$A:$E,5,0)=0,VLOOKUP(A279,'DSR Attendance'!$A:$D,4,0),CONCATENATE(VLOOKUP(A279,'DSR Attendance'!$A:$D,4,0)," / ",VLOOKUP('Per Outlet Plan'!A279,'DSR Attendance'!$A:$E,5,0))))</f>
        <v/>
      </c>
      <c r="J279" s="418"/>
      <c r="M279" s="13" t="str">
        <f t="shared" si="4"/>
        <v/>
      </c>
      <c r="N279" s="8"/>
      <c r="XFB279" s="13" t="str">
        <f>IF(D279="","",COUNTIF('DISPATCHED (VT11)'!$E:$E,'Per Outlet Plan'!D279))</f>
        <v/>
      </c>
    </row>
    <row r="280" spans="1:14 16382:16382">
      <c r="A280" s="18" t="str">
        <f>IF(D280="","",VLOOKUP(D280,'DISPATCHED (VT11)'!$E:$XEV,16373,0))</f>
        <v/>
      </c>
      <c r="B280" s="13" t="str">
        <f>IF(D280="","",VLOOKUP(D280,'DISPATCHED (VT11)'!$E:$L,8,0))</f>
        <v/>
      </c>
      <c r="C280" s="16" t="str">
        <f>IF(A280="","",IF(VLOOKUP(A280,'DSR Attendance'!$A:$E,5,0)=0,VLOOKUP(A280,'DSR Attendance'!$A:$D,4,0),CONCATENATE(VLOOKUP(A280,'DSR Attendance'!$A:$D,4,0)," / ",VLOOKUP('Per Outlet Plan'!A280,'DSR Attendance'!$A:$E,5,0))))</f>
        <v/>
      </c>
      <c r="J280" s="418"/>
      <c r="M280" s="13" t="str">
        <f t="shared" si="4"/>
        <v/>
      </c>
      <c r="N280" s="8"/>
      <c r="XFB280" s="13" t="str">
        <f>IF(D280="","",COUNTIF('DISPATCHED (VT11)'!$E:$E,'Per Outlet Plan'!D280))</f>
        <v/>
      </c>
    </row>
    <row r="281" spans="1:14 16382:16382">
      <c r="A281" s="18" t="str">
        <f>IF(D281="","",VLOOKUP(D281,'DISPATCHED (VT11)'!$E:$XEV,16373,0))</f>
        <v/>
      </c>
      <c r="B281" s="13" t="str">
        <f>IF(D281="","",VLOOKUP(D281,'DISPATCHED (VT11)'!$E:$L,8,0))</f>
        <v/>
      </c>
      <c r="C281" s="16" t="str">
        <f>IF(A281="","",IF(VLOOKUP(A281,'DSR Attendance'!$A:$E,5,0)=0,VLOOKUP(A281,'DSR Attendance'!$A:$D,4,0),CONCATENATE(VLOOKUP(A281,'DSR Attendance'!$A:$D,4,0)," / ",VLOOKUP('Per Outlet Plan'!A281,'DSR Attendance'!$A:$E,5,0))))</f>
        <v/>
      </c>
      <c r="J281" s="418"/>
      <c r="M281" s="13" t="str">
        <f t="shared" si="4"/>
        <v/>
      </c>
      <c r="N281" s="8"/>
      <c r="XFB281" s="13" t="str">
        <f>IF(D281="","",COUNTIF('DISPATCHED (VT11)'!$E:$E,'Per Outlet Plan'!D281))</f>
        <v/>
      </c>
    </row>
    <row r="282" spans="1:14 16382:16382">
      <c r="A282" s="18" t="str">
        <f>IF(D282="","",VLOOKUP(D282,'DISPATCHED (VT11)'!$E:$XEV,16373,0))</f>
        <v/>
      </c>
      <c r="B282" s="13" t="str">
        <f>IF(D282="","",VLOOKUP(D282,'DISPATCHED (VT11)'!$E:$L,8,0))</f>
        <v/>
      </c>
      <c r="C282" s="16" t="str">
        <f>IF(A282="","",IF(VLOOKUP(A282,'DSR Attendance'!$A:$E,5,0)=0,VLOOKUP(A282,'DSR Attendance'!$A:$D,4,0),CONCATENATE(VLOOKUP(A282,'DSR Attendance'!$A:$D,4,0)," / ",VLOOKUP('Per Outlet Plan'!A282,'DSR Attendance'!$A:$E,5,0))))</f>
        <v/>
      </c>
      <c r="J282" s="418"/>
      <c r="M282" s="13" t="str">
        <f t="shared" si="4"/>
        <v/>
      </c>
      <c r="N282" s="8"/>
      <c r="XFB282" s="13" t="str">
        <f>IF(D282="","",COUNTIF('DISPATCHED (VT11)'!$E:$E,'Per Outlet Plan'!D282))</f>
        <v/>
      </c>
    </row>
    <row r="283" spans="1:14 16382:16382">
      <c r="A283" s="18" t="str">
        <f>IF(D283="","",VLOOKUP(D283,'DISPATCHED (VT11)'!$E:$XEV,16373,0))</f>
        <v/>
      </c>
      <c r="B283" s="13" t="str">
        <f>IF(D283="","",VLOOKUP(D283,'DISPATCHED (VT11)'!$E:$L,8,0))</f>
        <v/>
      </c>
      <c r="C283" s="16" t="str">
        <f>IF(A283="","",IF(VLOOKUP(A283,'DSR Attendance'!$A:$E,5,0)=0,VLOOKUP(A283,'DSR Attendance'!$A:$D,4,0),CONCATENATE(VLOOKUP(A283,'DSR Attendance'!$A:$D,4,0)," / ",VLOOKUP('Per Outlet Plan'!A283,'DSR Attendance'!$A:$E,5,0))))</f>
        <v/>
      </c>
      <c r="J283" s="418"/>
      <c r="M283" s="13" t="str">
        <f t="shared" si="4"/>
        <v/>
      </c>
      <c r="N283" s="8"/>
      <c r="XFB283" s="13" t="str">
        <f>IF(D283="","",COUNTIF('DISPATCHED (VT11)'!$E:$E,'Per Outlet Plan'!D283))</f>
        <v/>
      </c>
    </row>
    <row r="284" spans="1:14 16382:16382">
      <c r="A284" s="18" t="str">
        <f>IF(D284="","",VLOOKUP(D284,'DISPATCHED (VT11)'!$E:$XEV,16373,0))</f>
        <v/>
      </c>
      <c r="B284" s="13" t="str">
        <f>IF(D284="","",VLOOKUP(D284,'DISPATCHED (VT11)'!$E:$L,8,0))</f>
        <v/>
      </c>
      <c r="C284" s="16" t="str">
        <f>IF(A284="","",IF(VLOOKUP(A284,'DSR Attendance'!$A:$E,5,0)=0,VLOOKUP(A284,'DSR Attendance'!$A:$D,4,0),CONCATENATE(VLOOKUP(A284,'DSR Attendance'!$A:$D,4,0)," / ",VLOOKUP('Per Outlet Plan'!A284,'DSR Attendance'!$A:$E,5,0))))</f>
        <v/>
      </c>
      <c r="J284" s="418"/>
      <c r="M284" s="13" t="str">
        <f t="shared" si="4"/>
        <v/>
      </c>
      <c r="N284" s="8"/>
      <c r="XFB284" s="13" t="str">
        <f>IF(D284="","",COUNTIF('DISPATCHED (VT11)'!$E:$E,'Per Outlet Plan'!D284))</f>
        <v/>
      </c>
    </row>
    <row r="285" spans="1:14 16382:16382">
      <c r="A285" s="18" t="str">
        <f>IF(D285="","",VLOOKUP(D285,'DISPATCHED (VT11)'!$E:$XEV,16373,0))</f>
        <v/>
      </c>
      <c r="B285" s="13" t="str">
        <f>IF(D285="","",VLOOKUP(D285,'DISPATCHED (VT11)'!$E:$L,8,0))</f>
        <v/>
      </c>
      <c r="C285" s="16" t="str">
        <f>IF(A285="","",IF(VLOOKUP(A285,'DSR Attendance'!$A:$E,5,0)=0,VLOOKUP(A285,'DSR Attendance'!$A:$D,4,0),CONCATENATE(VLOOKUP(A285,'DSR Attendance'!$A:$D,4,0)," / ",VLOOKUP('Per Outlet Plan'!A285,'DSR Attendance'!$A:$E,5,0))))</f>
        <v/>
      </c>
      <c r="J285" s="418"/>
      <c r="M285" s="13" t="str">
        <f t="shared" si="4"/>
        <v/>
      </c>
      <c r="N285" s="8"/>
      <c r="XFB285" s="13" t="str">
        <f>IF(D285="","",COUNTIF('DISPATCHED (VT11)'!$E:$E,'Per Outlet Plan'!D285))</f>
        <v/>
      </c>
    </row>
    <row r="286" spans="1:14 16382:16382">
      <c r="A286" s="18" t="str">
        <f>IF(D286="","",VLOOKUP(D286,'DISPATCHED (VT11)'!$E:$XEV,16373,0))</f>
        <v/>
      </c>
      <c r="B286" s="13" t="str">
        <f>IF(D286="","",VLOOKUP(D286,'DISPATCHED (VT11)'!$E:$L,8,0))</f>
        <v/>
      </c>
      <c r="C286" s="16" t="str">
        <f>IF(A286="","",IF(VLOOKUP(A286,'DSR Attendance'!$A:$E,5,0)=0,VLOOKUP(A286,'DSR Attendance'!$A:$D,4,0),CONCATENATE(VLOOKUP(A286,'DSR Attendance'!$A:$D,4,0)," / ",VLOOKUP('Per Outlet Plan'!A286,'DSR Attendance'!$A:$E,5,0))))</f>
        <v/>
      </c>
      <c r="J286" s="418"/>
      <c r="M286" s="13" t="str">
        <f t="shared" si="4"/>
        <v/>
      </c>
      <c r="N286" s="8"/>
      <c r="XFB286" s="13" t="str">
        <f>IF(D286="","",COUNTIF('DISPATCHED (VT11)'!$E:$E,'Per Outlet Plan'!D286))</f>
        <v/>
      </c>
    </row>
    <row r="287" spans="1:14 16382:16382">
      <c r="A287" s="18" t="str">
        <f>IF(D287="","",VLOOKUP(D287,'DISPATCHED (VT11)'!$E:$XEV,16373,0))</f>
        <v/>
      </c>
      <c r="B287" s="13" t="str">
        <f>IF(D287="","",VLOOKUP(D287,'DISPATCHED (VT11)'!$E:$L,8,0))</f>
        <v/>
      </c>
      <c r="C287" s="16" t="str">
        <f>IF(A287="","",IF(VLOOKUP(A287,'DSR Attendance'!$A:$E,5,0)=0,VLOOKUP(A287,'DSR Attendance'!$A:$D,4,0),CONCATENATE(VLOOKUP(A287,'DSR Attendance'!$A:$D,4,0)," / ",VLOOKUP('Per Outlet Plan'!A287,'DSR Attendance'!$A:$E,5,0))))</f>
        <v/>
      </c>
      <c r="J287" s="418"/>
      <c r="M287" s="13" t="str">
        <f t="shared" si="4"/>
        <v/>
      </c>
      <c r="N287" s="8"/>
      <c r="XFB287" s="13" t="str">
        <f>IF(D287="","",COUNTIF('DISPATCHED (VT11)'!$E:$E,'Per Outlet Plan'!D287))</f>
        <v/>
      </c>
    </row>
    <row r="288" spans="1:14 16382:16382">
      <c r="A288" s="18" t="str">
        <f>IF(D288="","",VLOOKUP(D288,'DISPATCHED (VT11)'!$E:$XEV,16373,0))</f>
        <v/>
      </c>
      <c r="B288" s="13" t="str">
        <f>IF(D288="","",VLOOKUP(D288,'DISPATCHED (VT11)'!$E:$L,8,0))</f>
        <v/>
      </c>
      <c r="C288" s="16" t="str">
        <f>IF(A288="","",IF(VLOOKUP(A288,'DSR Attendance'!$A:$E,5,0)=0,VLOOKUP(A288,'DSR Attendance'!$A:$D,4,0),CONCATENATE(VLOOKUP(A288,'DSR Attendance'!$A:$D,4,0)," / ",VLOOKUP('Per Outlet Plan'!A288,'DSR Attendance'!$A:$E,5,0))))</f>
        <v/>
      </c>
      <c r="J288" s="418"/>
      <c r="M288" s="13" t="str">
        <f t="shared" si="4"/>
        <v/>
      </c>
      <c r="N288" s="8"/>
      <c r="XFB288" s="13" t="str">
        <f>IF(D288="","",COUNTIF('DISPATCHED (VT11)'!$E:$E,'Per Outlet Plan'!D288))</f>
        <v/>
      </c>
    </row>
    <row r="289" spans="1:14 16382:16382">
      <c r="A289" s="18" t="str">
        <f>IF(D289="","",VLOOKUP(D289,'DISPATCHED (VT11)'!$E:$XEV,16373,0))</f>
        <v/>
      </c>
      <c r="B289" s="13" t="str">
        <f>IF(D289="","",VLOOKUP(D289,'DISPATCHED (VT11)'!$E:$L,8,0))</f>
        <v/>
      </c>
      <c r="C289" s="16" t="str">
        <f>IF(A289="","",IF(VLOOKUP(A289,'DSR Attendance'!$A:$E,5,0)=0,VLOOKUP(A289,'DSR Attendance'!$A:$D,4,0),CONCATENATE(VLOOKUP(A289,'DSR Attendance'!$A:$D,4,0)," / ",VLOOKUP('Per Outlet Plan'!A289,'DSR Attendance'!$A:$E,5,0))))</f>
        <v/>
      </c>
      <c r="J289" s="418"/>
      <c r="M289" s="13" t="str">
        <f t="shared" si="4"/>
        <v/>
      </c>
      <c r="N289" s="8"/>
      <c r="XFB289" s="13" t="str">
        <f>IF(D289="","",COUNTIF('DISPATCHED (VT11)'!$E:$E,'Per Outlet Plan'!D289))</f>
        <v/>
      </c>
    </row>
    <row r="290" spans="1:14 16382:16382">
      <c r="A290" s="18" t="str">
        <f>IF(D290="","",VLOOKUP(D290,'DISPATCHED (VT11)'!$E:$XEV,16373,0))</f>
        <v/>
      </c>
      <c r="B290" s="13" t="str">
        <f>IF(D290="","",VLOOKUP(D290,'DISPATCHED (VT11)'!$E:$L,8,0))</f>
        <v/>
      </c>
      <c r="C290" s="16" t="str">
        <f>IF(A290="","",IF(VLOOKUP(A290,'DSR Attendance'!$A:$E,5,0)=0,VLOOKUP(A290,'DSR Attendance'!$A:$D,4,0),CONCATENATE(VLOOKUP(A290,'DSR Attendance'!$A:$D,4,0)," / ",VLOOKUP('Per Outlet Plan'!A290,'DSR Attendance'!$A:$E,5,0))))</f>
        <v/>
      </c>
      <c r="J290" s="418"/>
      <c r="M290" s="13" t="str">
        <f t="shared" si="4"/>
        <v/>
      </c>
      <c r="N290" s="8"/>
      <c r="XFB290" s="13" t="str">
        <f>IF(D290="","",COUNTIF('DISPATCHED (VT11)'!$E:$E,'Per Outlet Plan'!D290))</f>
        <v/>
      </c>
    </row>
    <row r="291" spans="1:14 16382:16382">
      <c r="A291" s="18" t="str">
        <f>IF(D291="","",VLOOKUP(D291,'DISPATCHED (VT11)'!$E:$XEV,16373,0))</f>
        <v/>
      </c>
      <c r="B291" s="13" t="str">
        <f>IF(D291="","",VLOOKUP(D291,'DISPATCHED (VT11)'!$E:$L,8,0))</f>
        <v/>
      </c>
      <c r="C291" s="16" t="str">
        <f>IF(A291="","",IF(VLOOKUP(A291,'DSR Attendance'!$A:$E,5,0)=0,VLOOKUP(A291,'DSR Attendance'!$A:$D,4,0),CONCATENATE(VLOOKUP(A291,'DSR Attendance'!$A:$D,4,0)," / ",VLOOKUP('Per Outlet Plan'!A291,'DSR Attendance'!$A:$E,5,0))))</f>
        <v/>
      </c>
      <c r="J291" s="418"/>
      <c r="M291" s="13" t="str">
        <f t="shared" si="4"/>
        <v/>
      </c>
      <c r="N291" s="8"/>
      <c r="XFB291" s="13" t="str">
        <f>IF(D291="","",COUNTIF('DISPATCHED (VT11)'!$E:$E,'Per Outlet Plan'!D291))</f>
        <v/>
      </c>
    </row>
    <row r="292" spans="1:14 16382:16382">
      <c r="A292" s="18" t="str">
        <f>IF(D292="","",VLOOKUP(D292,'DISPATCHED (VT11)'!$E:$XEV,16373,0))</f>
        <v/>
      </c>
      <c r="B292" s="13" t="str">
        <f>IF(D292="","",VLOOKUP(D292,'DISPATCHED (VT11)'!$E:$L,8,0))</f>
        <v/>
      </c>
      <c r="C292" s="16" t="str">
        <f>IF(A292="","",IF(VLOOKUP(A292,'DSR Attendance'!$A:$E,5,0)=0,VLOOKUP(A292,'DSR Attendance'!$A:$D,4,0),CONCATENATE(VLOOKUP(A292,'DSR Attendance'!$A:$D,4,0)," / ",VLOOKUP('Per Outlet Plan'!A292,'DSR Attendance'!$A:$E,5,0))))</f>
        <v/>
      </c>
      <c r="J292" s="418"/>
      <c r="M292" s="13" t="str">
        <f t="shared" si="4"/>
        <v/>
      </c>
      <c r="N292" s="8"/>
      <c r="XFB292" s="13" t="str">
        <f>IF(D292="","",COUNTIF('DISPATCHED (VT11)'!$E:$E,'Per Outlet Plan'!D292))</f>
        <v/>
      </c>
    </row>
    <row r="293" spans="1:14 16382:16382">
      <c r="A293" s="18" t="str">
        <f>IF(D293="","",VLOOKUP(D293,'DISPATCHED (VT11)'!$E:$XEV,16373,0))</f>
        <v/>
      </c>
      <c r="B293" s="13" t="str">
        <f>IF(D293="","",VLOOKUP(D293,'DISPATCHED (VT11)'!$E:$L,8,0))</f>
        <v/>
      </c>
      <c r="C293" s="16" t="str">
        <f>IF(A293="","",IF(VLOOKUP(A293,'DSR Attendance'!$A:$E,5,0)=0,VLOOKUP(A293,'DSR Attendance'!$A:$D,4,0),CONCATENATE(VLOOKUP(A293,'DSR Attendance'!$A:$D,4,0)," / ",VLOOKUP('Per Outlet Plan'!A293,'DSR Attendance'!$A:$E,5,0))))</f>
        <v/>
      </c>
      <c r="J293" s="418"/>
      <c r="M293" s="13" t="str">
        <f t="shared" si="4"/>
        <v/>
      </c>
      <c r="N293" s="8"/>
      <c r="XFB293" s="13" t="str">
        <f>IF(D293="","",COUNTIF('DISPATCHED (VT11)'!$E:$E,'Per Outlet Plan'!D293))</f>
        <v/>
      </c>
    </row>
    <row r="294" spans="1:14 16382:16382">
      <c r="A294" s="18" t="str">
        <f>IF(D294="","",VLOOKUP(D294,'DISPATCHED (VT11)'!$E:$XEV,16373,0))</f>
        <v/>
      </c>
      <c r="B294" s="13" t="str">
        <f>IF(D294="","",VLOOKUP(D294,'DISPATCHED (VT11)'!$E:$L,8,0))</f>
        <v/>
      </c>
      <c r="C294" s="16" t="str">
        <f>IF(A294="","",IF(VLOOKUP(A294,'DSR Attendance'!$A:$E,5,0)=0,VLOOKUP(A294,'DSR Attendance'!$A:$D,4,0),CONCATENATE(VLOOKUP(A294,'DSR Attendance'!$A:$D,4,0)," / ",VLOOKUP('Per Outlet Plan'!A294,'DSR Attendance'!$A:$E,5,0))))</f>
        <v/>
      </c>
      <c r="J294" s="418"/>
      <c r="M294" s="13" t="str">
        <f t="shared" si="4"/>
        <v/>
      </c>
      <c r="N294" s="8"/>
      <c r="XFB294" s="13" t="str">
        <f>IF(D294="","",COUNTIF('DISPATCHED (VT11)'!$E:$E,'Per Outlet Plan'!D294))</f>
        <v/>
      </c>
    </row>
    <row r="295" spans="1:14 16382:16382">
      <c r="A295" s="18" t="str">
        <f>IF(D295="","",VLOOKUP(D295,'DISPATCHED (VT11)'!$E:$XEV,16373,0))</f>
        <v/>
      </c>
      <c r="B295" s="13" t="str">
        <f>IF(D295="","",VLOOKUP(D295,'DISPATCHED (VT11)'!$E:$L,8,0))</f>
        <v/>
      </c>
      <c r="C295" s="16" t="str">
        <f>IF(A295="","",IF(VLOOKUP(A295,'DSR Attendance'!$A:$E,5,0)=0,VLOOKUP(A295,'DSR Attendance'!$A:$D,4,0),CONCATENATE(VLOOKUP(A295,'DSR Attendance'!$A:$D,4,0)," / ",VLOOKUP('Per Outlet Plan'!A295,'DSR Attendance'!$A:$E,5,0))))</f>
        <v/>
      </c>
      <c r="J295" s="418"/>
      <c r="M295" s="13" t="str">
        <f t="shared" si="4"/>
        <v/>
      </c>
      <c r="N295" s="8"/>
      <c r="XFB295" s="13" t="str">
        <f>IF(D295="","",COUNTIF('DISPATCHED (VT11)'!$E:$E,'Per Outlet Plan'!D295))</f>
        <v/>
      </c>
    </row>
    <row r="296" spans="1:14 16382:16382">
      <c r="A296" s="18" t="str">
        <f>IF(D296="","",VLOOKUP(D296,'DISPATCHED (VT11)'!$E:$XEV,16373,0))</f>
        <v/>
      </c>
      <c r="B296" s="13" t="str">
        <f>IF(D296="","",VLOOKUP(D296,'DISPATCHED (VT11)'!$E:$L,8,0))</f>
        <v/>
      </c>
      <c r="C296" s="16" t="str">
        <f>IF(A296="","",IF(VLOOKUP(A296,'DSR Attendance'!$A:$E,5,0)=0,VLOOKUP(A296,'DSR Attendance'!$A:$D,4,0),CONCATENATE(VLOOKUP(A296,'DSR Attendance'!$A:$D,4,0)," / ",VLOOKUP('Per Outlet Plan'!A296,'DSR Attendance'!$A:$E,5,0))))</f>
        <v/>
      </c>
      <c r="J296" s="418"/>
      <c r="M296" s="13" t="str">
        <f t="shared" si="4"/>
        <v/>
      </c>
      <c r="N296" s="8"/>
      <c r="XFB296" s="13" t="str">
        <f>IF(D296="","",COUNTIF('DISPATCHED (VT11)'!$E:$E,'Per Outlet Plan'!D296))</f>
        <v/>
      </c>
    </row>
    <row r="297" spans="1:14 16382:16382">
      <c r="A297" s="18" t="str">
        <f>IF(D297="","",VLOOKUP(D297,'DISPATCHED (VT11)'!$E:$XEV,16373,0))</f>
        <v/>
      </c>
      <c r="B297" s="13" t="str">
        <f>IF(D297="","",VLOOKUP(D297,'DISPATCHED (VT11)'!$E:$L,8,0))</f>
        <v/>
      </c>
      <c r="C297" s="16" t="str">
        <f>IF(A297="","",IF(VLOOKUP(A297,'DSR Attendance'!$A:$E,5,0)=0,VLOOKUP(A297,'DSR Attendance'!$A:$D,4,0),CONCATENATE(VLOOKUP(A297,'DSR Attendance'!$A:$D,4,0)," / ",VLOOKUP('Per Outlet Plan'!A297,'DSR Attendance'!$A:$E,5,0))))</f>
        <v/>
      </c>
      <c r="J297" s="418"/>
      <c r="M297" s="13" t="str">
        <f t="shared" si="4"/>
        <v/>
      </c>
      <c r="N297" s="8"/>
      <c r="XFB297" s="13" t="str">
        <f>IF(D297="","",COUNTIF('DISPATCHED (VT11)'!$E:$E,'Per Outlet Plan'!D297))</f>
        <v/>
      </c>
    </row>
    <row r="298" spans="1:14 16382:16382">
      <c r="A298" s="18" t="str">
        <f>IF(D298="","",VLOOKUP(D298,'DISPATCHED (VT11)'!$E:$XEV,16373,0))</f>
        <v/>
      </c>
      <c r="B298" s="13" t="str">
        <f>IF(D298="","",VLOOKUP(D298,'DISPATCHED (VT11)'!$E:$L,8,0))</f>
        <v/>
      </c>
      <c r="C298" s="16" t="str">
        <f>IF(A298="","",IF(VLOOKUP(A298,'DSR Attendance'!$A:$E,5,0)=0,VLOOKUP(A298,'DSR Attendance'!$A:$D,4,0),CONCATENATE(VLOOKUP(A298,'DSR Attendance'!$A:$D,4,0)," / ",VLOOKUP('Per Outlet Plan'!A298,'DSR Attendance'!$A:$E,5,0))))</f>
        <v/>
      </c>
      <c r="J298" s="418"/>
      <c r="M298" s="13" t="str">
        <f t="shared" si="4"/>
        <v/>
      </c>
      <c r="N298" s="8"/>
      <c r="XFB298" s="13" t="str">
        <f>IF(D298="","",COUNTIF('DISPATCHED (VT11)'!$E:$E,'Per Outlet Plan'!D298))</f>
        <v/>
      </c>
    </row>
    <row r="299" spans="1:14 16382:16382">
      <c r="A299" s="18" t="str">
        <f>IF(D299="","",VLOOKUP(D299,'DISPATCHED (VT11)'!$E:$XEV,16373,0))</f>
        <v/>
      </c>
      <c r="B299" s="13" t="str">
        <f>IF(D299="","",VLOOKUP(D299,'DISPATCHED (VT11)'!$E:$L,8,0))</f>
        <v/>
      </c>
      <c r="C299" s="16" t="str">
        <f>IF(A299="","",IF(VLOOKUP(A299,'DSR Attendance'!$A:$E,5,0)=0,VLOOKUP(A299,'DSR Attendance'!$A:$D,4,0),CONCATENATE(VLOOKUP(A299,'DSR Attendance'!$A:$D,4,0)," / ",VLOOKUP('Per Outlet Plan'!A299,'DSR Attendance'!$A:$E,5,0))))</f>
        <v/>
      </c>
      <c r="J299" s="418"/>
      <c r="M299" s="13" t="str">
        <f t="shared" si="4"/>
        <v/>
      </c>
      <c r="N299" s="8"/>
      <c r="XFB299" s="13" t="str">
        <f>IF(D299="","",COUNTIF('DISPATCHED (VT11)'!$E:$E,'Per Outlet Plan'!D299))</f>
        <v/>
      </c>
    </row>
    <row r="300" spans="1:14 16382:16382">
      <c r="A300" s="18" t="str">
        <f>IF(D300="","",VLOOKUP(D300,'DISPATCHED (VT11)'!$E:$XEV,16373,0))</f>
        <v/>
      </c>
      <c r="B300" s="13" t="str">
        <f>IF(D300="","",VLOOKUP(D300,'DISPATCHED (VT11)'!$E:$L,8,0))</f>
        <v/>
      </c>
      <c r="C300" s="16" t="str">
        <f>IF(A300="","",IF(VLOOKUP(A300,'DSR Attendance'!$A:$E,5,0)=0,VLOOKUP(A300,'DSR Attendance'!$A:$D,4,0),CONCATENATE(VLOOKUP(A300,'DSR Attendance'!$A:$D,4,0)," / ",VLOOKUP('Per Outlet Plan'!A300,'DSR Attendance'!$A:$E,5,0))))</f>
        <v/>
      </c>
      <c r="J300" s="418"/>
      <c r="M300" s="13" t="str">
        <f t="shared" si="4"/>
        <v/>
      </c>
      <c r="N300" s="8"/>
      <c r="XFB300" s="13" t="str">
        <f>IF(D300="","",COUNTIF('DISPATCHED (VT11)'!$E:$E,'Per Outlet Plan'!D300))</f>
        <v/>
      </c>
    </row>
    <row r="301" spans="1:14 16382:16382">
      <c r="A301" s="18" t="str">
        <f>IF(D301="","",VLOOKUP(D301,'DISPATCHED (VT11)'!$E:$XEV,16373,0))</f>
        <v/>
      </c>
      <c r="B301" s="13" t="str">
        <f>IF(D301="","",VLOOKUP(D301,'DISPATCHED (VT11)'!$E:$L,8,0))</f>
        <v/>
      </c>
      <c r="C301" s="16" t="str">
        <f>IF(A301="","",IF(VLOOKUP(A301,'DSR Attendance'!$A:$E,5,0)=0,VLOOKUP(A301,'DSR Attendance'!$A:$D,4,0),CONCATENATE(VLOOKUP(A301,'DSR Attendance'!$A:$D,4,0)," / ",VLOOKUP('Per Outlet Plan'!A301,'DSR Attendance'!$A:$E,5,0))))</f>
        <v/>
      </c>
      <c r="F301" s="1"/>
      <c r="J301" s="418"/>
      <c r="M301" s="13" t="str">
        <f t="shared" si="4"/>
        <v/>
      </c>
      <c r="N301" s="8"/>
      <c r="XFB301" s="13" t="str">
        <f>IF(D301="","",COUNTIF('DISPATCHED (VT11)'!$E:$E,'Per Outlet Plan'!D301))</f>
        <v/>
      </c>
    </row>
    <row r="302" spans="1:14 16382:16382">
      <c r="A302" s="18" t="str">
        <f>IF(D302="","",VLOOKUP(D302,'DISPATCHED (VT11)'!$E:$XEV,16373,0))</f>
        <v/>
      </c>
      <c r="B302" s="13" t="str">
        <f>IF(D302="","",VLOOKUP(D302,'DISPATCHED (VT11)'!$E:$L,8,0))</f>
        <v/>
      </c>
      <c r="C302" s="16" t="str">
        <f>IF(A302="","",IF(VLOOKUP(A302,'DSR Attendance'!$A:$E,5,0)=0,VLOOKUP(A302,'DSR Attendance'!$A:$D,4,0),CONCATENATE(VLOOKUP(A302,'DSR Attendance'!$A:$D,4,0)," / ",VLOOKUP('Per Outlet Plan'!A302,'DSR Attendance'!$A:$E,5,0))))</f>
        <v/>
      </c>
      <c r="J302" s="418"/>
      <c r="M302" s="13" t="str">
        <f t="shared" si="4"/>
        <v/>
      </c>
      <c r="N302" s="8"/>
      <c r="XFB302" s="13" t="str">
        <f>IF(D302="","",COUNTIF('DISPATCHED (VT11)'!$E:$E,'Per Outlet Plan'!D302))</f>
        <v/>
      </c>
    </row>
    <row r="303" spans="1:14 16382:16382">
      <c r="A303" s="18" t="str">
        <f>IF(D303="","",VLOOKUP(D303,'DISPATCHED (VT11)'!$E:$XEV,16373,0))</f>
        <v/>
      </c>
      <c r="B303" s="13" t="str">
        <f>IF(D303="","",VLOOKUP(D303,'DISPATCHED (VT11)'!$E:$L,8,0))</f>
        <v/>
      </c>
      <c r="C303" s="16" t="str">
        <f>IF(A303="","",IF(VLOOKUP(A303,'DSR Attendance'!$A:$E,5,0)=0,VLOOKUP(A303,'DSR Attendance'!$A:$D,4,0),CONCATENATE(VLOOKUP(A303,'DSR Attendance'!$A:$D,4,0)," / ",VLOOKUP('Per Outlet Plan'!A303,'DSR Attendance'!$A:$E,5,0))))</f>
        <v/>
      </c>
      <c r="J303" s="418"/>
      <c r="M303" s="13" t="str">
        <f t="shared" si="4"/>
        <v/>
      </c>
      <c r="N303" s="8"/>
      <c r="XFB303" s="13" t="str">
        <f>IF(D303="","",COUNTIF('DISPATCHED (VT11)'!$E:$E,'Per Outlet Plan'!D303))</f>
        <v/>
      </c>
    </row>
    <row r="304" spans="1:14 16382:16382">
      <c r="A304" s="18" t="str">
        <f>IF(D304="","",VLOOKUP(D304,'DISPATCHED (VT11)'!$E:$XEV,16373,0))</f>
        <v/>
      </c>
      <c r="B304" s="13" t="str">
        <f>IF(D304="","",VLOOKUP(D304,'DISPATCHED (VT11)'!$E:$L,8,0))</f>
        <v/>
      </c>
      <c r="C304" s="16" t="str">
        <f>IF(A304="","",IF(VLOOKUP(A304,'DSR Attendance'!$A:$E,5,0)=0,VLOOKUP(A304,'DSR Attendance'!$A:$D,4,0),CONCATENATE(VLOOKUP(A304,'DSR Attendance'!$A:$D,4,0)," / ",VLOOKUP('Per Outlet Plan'!A304,'DSR Attendance'!$A:$E,5,0))))</f>
        <v/>
      </c>
      <c r="J304" s="418"/>
      <c r="M304" s="13" t="str">
        <f t="shared" si="4"/>
        <v/>
      </c>
      <c r="N304" s="8"/>
      <c r="XFB304" s="13" t="str">
        <f>IF(D304="","",COUNTIF('DISPATCHED (VT11)'!$E:$E,'Per Outlet Plan'!D304))</f>
        <v/>
      </c>
    </row>
    <row r="305" spans="1:14 16382:16382">
      <c r="A305" s="18" t="str">
        <f>IF(D305="","",VLOOKUP(D305,'DISPATCHED (VT11)'!$E:$XEV,16373,0))</f>
        <v/>
      </c>
      <c r="B305" s="13" t="str">
        <f>IF(D305="","",VLOOKUP(D305,'DISPATCHED (VT11)'!$E:$L,8,0))</f>
        <v/>
      </c>
      <c r="C305" s="16" t="str">
        <f>IF(A305="","",IF(VLOOKUP(A305,'DSR Attendance'!$A:$E,5,0)=0,VLOOKUP(A305,'DSR Attendance'!$A:$D,4,0),CONCATENATE(VLOOKUP(A305,'DSR Attendance'!$A:$D,4,0)," / ",VLOOKUP('Per Outlet Plan'!A305,'DSR Attendance'!$A:$E,5,0))))</f>
        <v/>
      </c>
      <c r="J305" s="418"/>
      <c r="M305" s="13" t="str">
        <f t="shared" si="4"/>
        <v/>
      </c>
      <c r="N305" s="8"/>
      <c r="XFB305" s="13" t="str">
        <f>IF(D305="","",COUNTIF('DISPATCHED (VT11)'!$E:$E,'Per Outlet Plan'!D305))</f>
        <v/>
      </c>
    </row>
    <row r="306" spans="1:14 16382:16382">
      <c r="A306" s="18" t="str">
        <f>IF(D306="","",VLOOKUP(D306,'DISPATCHED (VT11)'!$E:$XEV,16373,0))</f>
        <v/>
      </c>
      <c r="B306" s="13" t="str">
        <f>IF(D306="","",VLOOKUP(D306,'DISPATCHED (VT11)'!$E:$L,8,0))</f>
        <v/>
      </c>
      <c r="C306" s="16" t="str">
        <f>IF(A306="","",IF(VLOOKUP(A306,'DSR Attendance'!$A:$E,5,0)=0,VLOOKUP(A306,'DSR Attendance'!$A:$D,4,0),CONCATENATE(VLOOKUP(A306,'DSR Attendance'!$A:$D,4,0)," / ",VLOOKUP('Per Outlet Plan'!A306,'DSR Attendance'!$A:$E,5,0))))</f>
        <v/>
      </c>
      <c r="J306" s="418"/>
      <c r="M306" s="13" t="str">
        <f t="shared" si="4"/>
        <v/>
      </c>
      <c r="N306" s="8"/>
      <c r="XFB306" s="13" t="str">
        <f>IF(D306="","",COUNTIF('DISPATCHED (VT11)'!$E:$E,'Per Outlet Plan'!D306))</f>
        <v/>
      </c>
    </row>
    <row r="307" spans="1:14 16382:16382">
      <c r="A307" s="18" t="str">
        <f>IF(D307="","",VLOOKUP(D307,'DISPATCHED (VT11)'!$E:$XEV,16373,0))</f>
        <v/>
      </c>
      <c r="B307" s="13" t="str">
        <f>IF(D307="","",VLOOKUP(D307,'DISPATCHED (VT11)'!$E:$L,8,0))</f>
        <v/>
      </c>
      <c r="C307" s="16" t="str">
        <f>IF(A307="","",IF(VLOOKUP(A307,'DSR Attendance'!$A:$E,5,0)=0,VLOOKUP(A307,'DSR Attendance'!$A:$D,4,0),CONCATENATE(VLOOKUP(A307,'DSR Attendance'!$A:$D,4,0)," / ",VLOOKUP('Per Outlet Plan'!A307,'DSR Attendance'!$A:$E,5,0))))</f>
        <v/>
      </c>
      <c r="J307" s="418"/>
      <c r="M307" s="13" t="str">
        <f t="shared" si="4"/>
        <v/>
      </c>
      <c r="N307" s="8"/>
      <c r="XFB307" s="13" t="str">
        <f>IF(D307="","",COUNTIF('DISPATCHED (VT11)'!$E:$E,'Per Outlet Plan'!D307))</f>
        <v/>
      </c>
    </row>
    <row r="308" spans="1:14 16382:16382">
      <c r="A308" s="18" t="str">
        <f>IF(D308="","",VLOOKUP(D308,'DISPATCHED (VT11)'!$E:$XEV,16373,0))</f>
        <v/>
      </c>
      <c r="B308" s="13" t="str">
        <f>IF(D308="","",VLOOKUP(D308,'DISPATCHED (VT11)'!$E:$L,8,0))</f>
        <v/>
      </c>
      <c r="C308" s="16" t="str">
        <f>IF(A308="","",IF(VLOOKUP(A308,'DSR Attendance'!$A:$E,5,0)=0,VLOOKUP(A308,'DSR Attendance'!$A:$D,4,0),CONCATENATE(VLOOKUP(A308,'DSR Attendance'!$A:$D,4,0)," / ",VLOOKUP('Per Outlet Plan'!A308,'DSR Attendance'!$A:$E,5,0))))</f>
        <v/>
      </c>
      <c r="J308" s="418"/>
      <c r="M308" s="13" t="str">
        <f t="shared" si="4"/>
        <v/>
      </c>
      <c r="N308" s="8"/>
      <c r="XFB308" s="13" t="str">
        <f>IF(D308="","",COUNTIF('DISPATCHED (VT11)'!$E:$E,'Per Outlet Plan'!D308))</f>
        <v/>
      </c>
    </row>
    <row r="309" spans="1:14 16382:16382">
      <c r="A309" s="18" t="str">
        <f>IF(D309="","",VLOOKUP(D309,'DISPATCHED (VT11)'!$E:$XEV,16373,0))</f>
        <v/>
      </c>
      <c r="B309" s="13" t="str">
        <f>IF(D309="","",VLOOKUP(D309,'DISPATCHED (VT11)'!$E:$L,8,0))</f>
        <v/>
      </c>
      <c r="C309" s="16" t="str">
        <f>IF(A309="","",IF(VLOOKUP(A309,'DSR Attendance'!$A:$E,5,0)=0,VLOOKUP(A309,'DSR Attendance'!$A:$D,4,0),CONCATENATE(VLOOKUP(A309,'DSR Attendance'!$A:$D,4,0)," / ",VLOOKUP('Per Outlet Plan'!A309,'DSR Attendance'!$A:$E,5,0))))</f>
        <v/>
      </c>
      <c r="J309" s="418"/>
      <c r="M309" s="13" t="str">
        <f t="shared" si="4"/>
        <v/>
      </c>
      <c r="N309" s="8"/>
      <c r="XFB309" s="13" t="str">
        <f>IF(D309="","",COUNTIF('DISPATCHED (VT11)'!$E:$E,'Per Outlet Plan'!D309))</f>
        <v/>
      </c>
    </row>
    <row r="310" spans="1:14 16382:16382">
      <c r="A310" s="18" t="str">
        <f>IF(D310="","",VLOOKUP(D310,'DISPATCHED (VT11)'!$E:$XEV,16373,0))</f>
        <v/>
      </c>
      <c r="B310" s="13" t="str">
        <f>IF(D310="","",VLOOKUP(D310,'DISPATCHED (VT11)'!$E:$L,8,0))</f>
        <v/>
      </c>
      <c r="C310" s="16" t="str">
        <f>IF(A310="","",IF(VLOOKUP(A310,'DSR Attendance'!$A:$E,5,0)=0,VLOOKUP(A310,'DSR Attendance'!$A:$D,4,0),CONCATENATE(VLOOKUP(A310,'DSR Attendance'!$A:$D,4,0)," / ",VLOOKUP('Per Outlet Plan'!A310,'DSR Attendance'!$A:$E,5,0))))</f>
        <v/>
      </c>
      <c r="J310" s="418"/>
      <c r="M310" s="13" t="str">
        <f t="shared" si="4"/>
        <v/>
      </c>
      <c r="N310" s="8"/>
      <c r="XFB310" s="13" t="str">
        <f>IF(D310="","",COUNTIF('DISPATCHED (VT11)'!$E:$E,'Per Outlet Plan'!D310))</f>
        <v/>
      </c>
    </row>
    <row r="311" spans="1:14 16382:16382">
      <c r="A311" s="18" t="str">
        <f>IF(D311="","",VLOOKUP(D311,'DISPATCHED (VT11)'!$E:$XEV,16373,0))</f>
        <v/>
      </c>
      <c r="B311" s="13" t="str">
        <f>IF(D311="","",VLOOKUP(D311,'DISPATCHED (VT11)'!$E:$L,8,0))</f>
        <v/>
      </c>
      <c r="C311" s="16" t="str">
        <f>IF(A311="","",IF(VLOOKUP(A311,'DSR Attendance'!$A:$E,5,0)=0,VLOOKUP(A311,'DSR Attendance'!$A:$D,4,0),CONCATENATE(VLOOKUP(A311,'DSR Attendance'!$A:$D,4,0)," / ",VLOOKUP('Per Outlet Plan'!A311,'DSR Attendance'!$A:$E,5,0))))</f>
        <v/>
      </c>
      <c r="J311" s="418"/>
      <c r="M311" s="13" t="str">
        <f t="shared" si="4"/>
        <v/>
      </c>
      <c r="N311" s="8"/>
      <c r="XFB311" s="13" t="str">
        <f>IF(D311="","",COUNTIF('DISPATCHED (VT11)'!$E:$E,'Per Outlet Plan'!D311))</f>
        <v/>
      </c>
    </row>
    <row r="312" spans="1:14 16382:16382">
      <c r="A312" s="18" t="str">
        <f>IF(D312="","",VLOOKUP(D312,'DISPATCHED (VT11)'!$E:$XEV,16373,0))</f>
        <v/>
      </c>
      <c r="B312" s="13" t="str">
        <f>IF(D312="","",VLOOKUP(D312,'DISPATCHED (VT11)'!$E:$L,8,0))</f>
        <v/>
      </c>
      <c r="C312" s="16" t="str">
        <f>IF(A312="","",IF(VLOOKUP(A312,'DSR Attendance'!$A:$E,5,0)=0,VLOOKUP(A312,'DSR Attendance'!$A:$D,4,0),CONCATENATE(VLOOKUP(A312,'DSR Attendance'!$A:$D,4,0)," / ",VLOOKUP('Per Outlet Plan'!A312,'DSR Attendance'!$A:$E,5,0))))</f>
        <v/>
      </c>
      <c r="J312" s="418"/>
      <c r="M312" s="13" t="str">
        <f t="shared" si="4"/>
        <v/>
      </c>
      <c r="N312" s="8"/>
      <c r="XFB312" s="13" t="str">
        <f>IF(D312="","",COUNTIF('DISPATCHED (VT11)'!$E:$E,'Per Outlet Plan'!D312))</f>
        <v/>
      </c>
    </row>
    <row r="313" spans="1:14 16382:16382">
      <c r="A313" s="18" t="str">
        <f>IF(D313="","",VLOOKUP(D313,'DISPATCHED (VT11)'!$E:$XEV,16373,0))</f>
        <v/>
      </c>
      <c r="B313" s="13" t="str">
        <f>IF(D313="","",VLOOKUP(D313,'DISPATCHED (VT11)'!$E:$L,8,0))</f>
        <v/>
      </c>
      <c r="C313" s="16" t="str">
        <f>IF(A313="","",IF(VLOOKUP(A313,'DSR Attendance'!$A:$E,5,0)=0,VLOOKUP(A313,'DSR Attendance'!$A:$D,4,0),CONCATENATE(VLOOKUP(A313,'DSR Attendance'!$A:$D,4,0)," / ",VLOOKUP('Per Outlet Plan'!A313,'DSR Attendance'!$A:$E,5,0))))</f>
        <v/>
      </c>
      <c r="J313" s="418"/>
      <c r="M313" s="13" t="str">
        <f t="shared" si="4"/>
        <v/>
      </c>
      <c r="N313" s="8"/>
      <c r="XFB313" s="13" t="str">
        <f>IF(D313="","",COUNTIF('DISPATCHED (VT11)'!$E:$E,'Per Outlet Plan'!D313))</f>
        <v/>
      </c>
    </row>
    <row r="314" spans="1:14 16382:16382">
      <c r="A314" s="18" t="str">
        <f>IF(D314="","",VLOOKUP(D314,'DISPATCHED (VT11)'!$E:$XEV,16373,0))</f>
        <v/>
      </c>
      <c r="B314" s="13" t="str">
        <f>IF(D314="","",VLOOKUP(D314,'DISPATCHED (VT11)'!$E:$L,8,0))</f>
        <v/>
      </c>
      <c r="C314" s="16" t="str">
        <f>IF(A314="","",IF(VLOOKUP(A314,'DSR Attendance'!$A:$E,5,0)=0,VLOOKUP(A314,'DSR Attendance'!$A:$D,4,0),CONCATENATE(VLOOKUP(A314,'DSR Attendance'!$A:$D,4,0)," / ",VLOOKUP('Per Outlet Plan'!A314,'DSR Attendance'!$A:$E,5,0))))</f>
        <v/>
      </c>
      <c r="J314" s="418"/>
      <c r="M314" s="13" t="str">
        <f t="shared" si="4"/>
        <v/>
      </c>
      <c r="N314" s="8"/>
      <c r="XFB314" s="13" t="str">
        <f>IF(D314="","",COUNTIF('DISPATCHED (VT11)'!$E:$E,'Per Outlet Plan'!D314))</f>
        <v/>
      </c>
    </row>
    <row r="315" spans="1:14 16382:16382">
      <c r="A315" s="18" t="str">
        <f>IF(D315="","",VLOOKUP(D315,'DISPATCHED (VT11)'!$E:$XEV,16373,0))</f>
        <v/>
      </c>
      <c r="B315" s="13" t="str">
        <f>IF(D315="","",VLOOKUP(D315,'DISPATCHED (VT11)'!$E:$L,8,0))</f>
        <v/>
      </c>
      <c r="C315" s="16" t="str">
        <f>IF(A315="","",IF(VLOOKUP(A315,'DSR Attendance'!$A:$E,5,0)=0,VLOOKUP(A315,'DSR Attendance'!$A:$D,4,0),CONCATENATE(VLOOKUP(A315,'DSR Attendance'!$A:$D,4,0)," / ",VLOOKUP('Per Outlet Plan'!A315,'DSR Attendance'!$A:$E,5,0))))</f>
        <v/>
      </c>
      <c r="J315" s="418"/>
      <c r="M315" s="13" t="str">
        <f t="shared" si="4"/>
        <v/>
      </c>
      <c r="N315" s="8"/>
      <c r="XFB315" s="13" t="str">
        <f>IF(D315="","",COUNTIF('DISPATCHED (VT11)'!$E:$E,'Per Outlet Plan'!D315))</f>
        <v/>
      </c>
    </row>
    <row r="316" spans="1:14 16382:16382">
      <c r="A316" s="18" t="str">
        <f>IF(D316="","",VLOOKUP(D316,'DISPATCHED (VT11)'!$E:$XEV,16373,0))</f>
        <v/>
      </c>
      <c r="B316" s="13" t="str">
        <f>IF(D316="","",VLOOKUP(D316,'DISPATCHED (VT11)'!$E:$L,8,0))</f>
        <v/>
      </c>
      <c r="C316" s="16" t="str">
        <f>IF(A316="","",IF(VLOOKUP(A316,'DSR Attendance'!$A:$E,5,0)=0,VLOOKUP(A316,'DSR Attendance'!$A:$D,4,0),CONCATENATE(VLOOKUP(A316,'DSR Attendance'!$A:$D,4,0)," / ",VLOOKUP('Per Outlet Plan'!A316,'DSR Attendance'!$A:$E,5,0))))</f>
        <v/>
      </c>
      <c r="J316" s="418"/>
      <c r="M316" s="13" t="str">
        <f t="shared" si="4"/>
        <v/>
      </c>
      <c r="N316" s="8"/>
      <c r="XFB316" s="13" t="str">
        <f>IF(D316="","",COUNTIF('DISPATCHED (VT11)'!$E:$E,'Per Outlet Plan'!D316))</f>
        <v/>
      </c>
    </row>
    <row r="317" spans="1:14 16382:16382">
      <c r="A317" s="18" t="str">
        <f>IF(D317="","",VLOOKUP(D317,'DISPATCHED (VT11)'!$E:$XEV,16373,0))</f>
        <v/>
      </c>
      <c r="B317" s="13" t="str">
        <f>IF(D317="","",VLOOKUP(D317,'DISPATCHED (VT11)'!$E:$L,8,0))</f>
        <v/>
      </c>
      <c r="C317" s="16" t="str">
        <f>IF(A317="","",IF(VLOOKUP(A317,'DSR Attendance'!$A:$E,5,0)=0,VLOOKUP(A317,'DSR Attendance'!$A:$D,4,0),CONCATENATE(VLOOKUP(A317,'DSR Attendance'!$A:$D,4,0)," / ",VLOOKUP('Per Outlet Plan'!A317,'DSR Attendance'!$A:$E,5,0))))</f>
        <v/>
      </c>
      <c r="J317" s="418"/>
      <c r="M317" s="13" t="str">
        <f t="shared" si="4"/>
        <v/>
      </c>
      <c r="N317" s="8"/>
      <c r="XFB317" s="13" t="str">
        <f>IF(D317="","",COUNTIF('DISPATCHED (VT11)'!$E:$E,'Per Outlet Plan'!D317))</f>
        <v/>
      </c>
    </row>
    <row r="318" spans="1:14 16382:16382">
      <c r="A318" s="18" t="str">
        <f>IF(D318="","",VLOOKUP(D318,'DISPATCHED (VT11)'!$E:$XEV,16373,0))</f>
        <v/>
      </c>
      <c r="B318" s="13" t="str">
        <f>IF(D318="","",VLOOKUP(D318,'DISPATCHED (VT11)'!$E:$L,8,0))</f>
        <v/>
      </c>
      <c r="C318" s="16" t="str">
        <f>IF(A318="","",IF(VLOOKUP(A318,'DSR Attendance'!$A:$E,5,0)=0,VLOOKUP(A318,'DSR Attendance'!$A:$D,4,0),CONCATENATE(VLOOKUP(A318,'DSR Attendance'!$A:$D,4,0)," / ",VLOOKUP('Per Outlet Plan'!A318,'DSR Attendance'!$A:$E,5,0))))</f>
        <v/>
      </c>
      <c r="J318" s="418"/>
      <c r="M318" s="13" t="str">
        <f t="shared" si="4"/>
        <v/>
      </c>
      <c r="N318" s="8"/>
      <c r="XFB318" s="13" t="str">
        <f>IF(D318="","",COUNTIF('DISPATCHED (VT11)'!$E:$E,'Per Outlet Plan'!D318))</f>
        <v/>
      </c>
    </row>
    <row r="319" spans="1:14 16382:16382">
      <c r="A319" s="18" t="str">
        <f>IF(D319="","",VLOOKUP(D319,'DISPATCHED (VT11)'!$E:$XEV,16373,0))</f>
        <v/>
      </c>
      <c r="B319" s="13" t="str">
        <f>IF(D319="","",VLOOKUP(D319,'DISPATCHED (VT11)'!$E:$L,8,0))</f>
        <v/>
      </c>
      <c r="C319" s="16" t="str">
        <f>IF(A319="","",IF(VLOOKUP(A319,'DSR Attendance'!$A:$E,5,0)=0,VLOOKUP(A319,'DSR Attendance'!$A:$D,4,0),CONCATENATE(VLOOKUP(A319,'DSR Attendance'!$A:$D,4,0)," / ",VLOOKUP('Per Outlet Plan'!A319,'DSR Attendance'!$A:$E,5,0))))</f>
        <v/>
      </c>
      <c r="J319" s="418"/>
      <c r="M319" s="13" t="str">
        <f t="shared" si="4"/>
        <v/>
      </c>
      <c r="N319" s="8"/>
      <c r="XFB319" s="13" t="str">
        <f>IF(D319="","",COUNTIF('DISPATCHED (VT11)'!$E:$E,'Per Outlet Plan'!D319))</f>
        <v/>
      </c>
    </row>
    <row r="320" spans="1:14 16382:16382">
      <c r="A320" s="18" t="str">
        <f>IF(D320="","",VLOOKUP(D320,'DISPATCHED (VT11)'!$E:$XEV,16373,0))</f>
        <v/>
      </c>
      <c r="B320" s="13" t="str">
        <f>IF(D320="","",VLOOKUP(D320,'DISPATCHED (VT11)'!$E:$L,8,0))</f>
        <v/>
      </c>
      <c r="C320" s="16" t="str">
        <f>IF(A320="","",IF(VLOOKUP(A320,'DSR Attendance'!$A:$E,5,0)=0,VLOOKUP(A320,'DSR Attendance'!$A:$D,4,0),CONCATENATE(VLOOKUP(A320,'DSR Attendance'!$A:$D,4,0)," / ",VLOOKUP('Per Outlet Plan'!A320,'DSR Attendance'!$A:$E,5,0))))</f>
        <v/>
      </c>
      <c r="J320" s="418"/>
      <c r="M320" s="13" t="str">
        <f t="shared" si="4"/>
        <v/>
      </c>
      <c r="N320" s="8"/>
      <c r="XFB320" s="13" t="str">
        <f>IF(D320="","",COUNTIF('DISPATCHED (VT11)'!$E:$E,'Per Outlet Plan'!D320))</f>
        <v/>
      </c>
    </row>
    <row r="321" spans="1:14 16382:16382">
      <c r="A321" s="18" t="str">
        <f>IF(D321="","",VLOOKUP(D321,'DISPATCHED (VT11)'!$E:$XEV,16373,0))</f>
        <v/>
      </c>
      <c r="B321" s="13" t="str">
        <f>IF(D321="","",VLOOKUP(D321,'DISPATCHED (VT11)'!$E:$L,8,0))</f>
        <v/>
      </c>
      <c r="C321" s="16" t="str">
        <f>IF(A321="","",IF(VLOOKUP(A321,'DSR Attendance'!$A:$E,5,0)=0,VLOOKUP(A321,'DSR Attendance'!$A:$D,4,0),CONCATENATE(VLOOKUP(A321,'DSR Attendance'!$A:$D,4,0)," / ",VLOOKUP('Per Outlet Plan'!A321,'DSR Attendance'!$A:$E,5,0))))</f>
        <v/>
      </c>
      <c r="J321" s="418"/>
      <c r="M321" s="13" t="str">
        <f t="shared" si="4"/>
        <v/>
      </c>
      <c r="N321" s="8"/>
      <c r="XFB321" s="13" t="str">
        <f>IF(D321="","",COUNTIF('DISPATCHED (VT11)'!$E:$E,'Per Outlet Plan'!D321))</f>
        <v/>
      </c>
    </row>
    <row r="322" spans="1:14 16382:16382">
      <c r="A322" s="18" t="str">
        <f>IF(D322="","",VLOOKUP(D322,'DISPATCHED (VT11)'!$E:$XEV,16373,0))</f>
        <v/>
      </c>
      <c r="B322" s="13" t="str">
        <f>IF(D322="","",VLOOKUP(D322,'DISPATCHED (VT11)'!$E:$L,8,0))</f>
        <v/>
      </c>
      <c r="C322" s="16" t="str">
        <f>IF(A322="","",IF(VLOOKUP(A322,'DSR Attendance'!$A:$E,5,0)=0,VLOOKUP(A322,'DSR Attendance'!$A:$D,4,0),CONCATENATE(VLOOKUP(A322,'DSR Attendance'!$A:$D,4,0)," / ",VLOOKUP('Per Outlet Plan'!A322,'DSR Attendance'!$A:$E,5,0))))</f>
        <v/>
      </c>
      <c r="J322" s="418"/>
      <c r="M322" s="13" t="str">
        <f t="shared" si="4"/>
        <v/>
      </c>
      <c r="N322" s="8"/>
      <c r="XFB322" s="13" t="str">
        <f>IF(D322="","",COUNTIF('DISPATCHED (VT11)'!$E:$E,'Per Outlet Plan'!D322))</f>
        <v/>
      </c>
    </row>
    <row r="323" spans="1:14 16382:16382">
      <c r="A323" s="18" t="str">
        <f>IF(D323="","",VLOOKUP(D323,'DISPATCHED (VT11)'!$E:$XEV,16373,0))</f>
        <v/>
      </c>
      <c r="B323" s="13" t="str">
        <f>IF(D323="","",VLOOKUP(D323,'DISPATCHED (VT11)'!$E:$L,8,0))</f>
        <v/>
      </c>
      <c r="C323" s="16" t="str">
        <f>IF(A323="","",IF(VLOOKUP(A323,'DSR Attendance'!$A:$E,5,0)=0,VLOOKUP(A323,'DSR Attendance'!$A:$D,4,0),CONCATENATE(VLOOKUP(A323,'DSR Attendance'!$A:$D,4,0)," / ",VLOOKUP('Per Outlet Plan'!A323,'DSR Attendance'!$A:$E,5,0))))</f>
        <v/>
      </c>
      <c r="J323" s="418"/>
      <c r="M323" s="13" t="str">
        <f t="shared" si="4"/>
        <v/>
      </c>
      <c r="N323" s="8"/>
      <c r="XFB323" s="13" t="str">
        <f>IF(D323="","",COUNTIF('DISPATCHED (VT11)'!$E:$E,'Per Outlet Plan'!D323))</f>
        <v/>
      </c>
    </row>
    <row r="324" spans="1:14 16382:16382">
      <c r="A324" s="18" t="str">
        <f>IF(D324="","",VLOOKUP(D324,'DISPATCHED (VT11)'!$E:$XEV,16373,0))</f>
        <v/>
      </c>
      <c r="B324" s="13" t="str">
        <f>IF(D324="","",VLOOKUP(D324,'DISPATCHED (VT11)'!$E:$L,8,0))</f>
        <v/>
      </c>
      <c r="C324" s="16" t="str">
        <f>IF(A324="","",IF(VLOOKUP(A324,'DSR Attendance'!$A:$E,5,0)=0,VLOOKUP(A324,'DSR Attendance'!$A:$D,4,0),CONCATENATE(VLOOKUP(A324,'DSR Attendance'!$A:$D,4,0)," / ",VLOOKUP('Per Outlet Plan'!A324,'DSR Attendance'!$A:$E,5,0))))</f>
        <v/>
      </c>
      <c r="J324" s="418"/>
      <c r="M324" s="13" t="str">
        <f t="shared" si="4"/>
        <v/>
      </c>
      <c r="N324" s="8"/>
      <c r="XFB324" s="13" t="str">
        <f>IF(D324="","",COUNTIF('DISPATCHED (VT11)'!$E:$E,'Per Outlet Plan'!D324))</f>
        <v/>
      </c>
    </row>
    <row r="325" spans="1:14 16382:16382">
      <c r="A325" s="18" t="str">
        <f>IF(D325="","",VLOOKUP(D325,'DISPATCHED (VT11)'!$E:$XEV,16373,0))</f>
        <v/>
      </c>
      <c r="B325" s="13" t="str">
        <f>IF(D325="","",VLOOKUP(D325,'DISPATCHED (VT11)'!$E:$L,8,0))</f>
        <v/>
      </c>
      <c r="C325" s="16" t="str">
        <f>IF(A325="","",IF(VLOOKUP(A325,'DSR Attendance'!$A:$E,5,0)=0,VLOOKUP(A325,'DSR Attendance'!$A:$D,4,0),CONCATENATE(VLOOKUP(A325,'DSR Attendance'!$A:$D,4,0)," / ",VLOOKUP('Per Outlet Plan'!A325,'DSR Attendance'!$A:$E,5,0))))</f>
        <v/>
      </c>
      <c r="J325" s="418"/>
      <c r="M325" s="13" t="str">
        <f t="shared" si="4"/>
        <v/>
      </c>
      <c r="N325" s="8"/>
      <c r="XFB325" s="13" t="str">
        <f>IF(D325="","",COUNTIF('DISPATCHED (VT11)'!$E:$E,'Per Outlet Plan'!D325))</f>
        <v/>
      </c>
    </row>
    <row r="326" spans="1:14 16382:16382">
      <c r="A326" s="18" t="str">
        <f>IF(D326="","",VLOOKUP(D326,'DISPATCHED (VT11)'!$E:$XEV,16373,0))</f>
        <v/>
      </c>
      <c r="B326" s="13" t="str">
        <f>IF(D326="","",VLOOKUP(D326,'DISPATCHED (VT11)'!$E:$L,8,0))</f>
        <v/>
      </c>
      <c r="C326" s="16" t="str">
        <f>IF(A326="","",IF(VLOOKUP(A326,'DSR Attendance'!$A:$E,5,0)=0,VLOOKUP(A326,'DSR Attendance'!$A:$D,4,0),CONCATENATE(VLOOKUP(A326,'DSR Attendance'!$A:$D,4,0)," / ",VLOOKUP('Per Outlet Plan'!A326,'DSR Attendance'!$A:$E,5,0))))</f>
        <v/>
      </c>
      <c r="J326" s="418"/>
      <c r="M326" s="13" t="str">
        <f t="shared" ref="M326:M389" si="5">IF(L326="","",VLOOKUP(L326,$XFC$6:$XFD$30,2,0))</f>
        <v/>
      </c>
      <c r="N326" s="8"/>
      <c r="XFB326" s="13" t="str">
        <f>IF(D326="","",COUNTIF('DISPATCHED (VT11)'!$E:$E,'Per Outlet Plan'!D326))</f>
        <v/>
      </c>
    </row>
    <row r="327" spans="1:14 16382:16382" ht="15">
      <c r="A327" s="18" t="str">
        <f>IF(D327="","",VLOOKUP(D327,'DISPATCHED (VT11)'!$E:$XEV,16373,0))</f>
        <v/>
      </c>
      <c r="B327" s="13" t="str">
        <f>IF(D327="","",VLOOKUP(D327,'DISPATCHED (VT11)'!$E:$L,8,0))</f>
        <v/>
      </c>
      <c r="C327" s="16" t="str">
        <f>IF(A327="","",IF(VLOOKUP(A327,'DSR Attendance'!$A:$E,5,0)=0,VLOOKUP(A327,'DSR Attendance'!$A:$D,4,0),CONCATENATE(VLOOKUP(A327,'DSR Attendance'!$A:$D,4,0)," / ",VLOOKUP('Per Outlet Plan'!A327,'DSR Attendance'!$A:$E,5,0))))</f>
        <v/>
      </c>
      <c r="F327" s="25"/>
      <c r="J327" s="418"/>
      <c r="M327" s="13" t="str">
        <f t="shared" si="5"/>
        <v/>
      </c>
      <c r="N327" s="8"/>
      <c r="XFB327" s="13" t="str">
        <f>IF(D327="","",COUNTIF('DISPATCHED (VT11)'!$E:$E,'Per Outlet Plan'!D327))</f>
        <v/>
      </c>
    </row>
    <row r="328" spans="1:14 16382:16382">
      <c r="A328" s="18" t="str">
        <f>IF(D328="","",VLOOKUP(D328,'DISPATCHED (VT11)'!$E:$XEV,16373,0))</f>
        <v/>
      </c>
      <c r="B328" s="13" t="str">
        <f>IF(D328="","",VLOOKUP(D328,'DISPATCHED (VT11)'!$E:$L,8,0))</f>
        <v/>
      </c>
      <c r="C328" s="16" t="str">
        <f>IF(A328="","",IF(VLOOKUP(A328,'DSR Attendance'!$A:$E,5,0)=0,VLOOKUP(A328,'DSR Attendance'!$A:$D,4,0),CONCATENATE(VLOOKUP(A328,'DSR Attendance'!$A:$D,4,0)," / ",VLOOKUP('Per Outlet Plan'!A328,'DSR Attendance'!$A:$E,5,0))))</f>
        <v/>
      </c>
      <c r="J328" s="418"/>
      <c r="M328" s="13" t="str">
        <f t="shared" si="5"/>
        <v/>
      </c>
      <c r="N328" s="8"/>
      <c r="XFB328" s="13" t="str">
        <f>IF(D328="","",COUNTIF('DISPATCHED (VT11)'!$E:$E,'Per Outlet Plan'!D328))</f>
        <v/>
      </c>
    </row>
    <row r="329" spans="1:14 16382:16382">
      <c r="A329" s="18" t="str">
        <f>IF(D329="","",VLOOKUP(D329,'DISPATCHED (VT11)'!$E:$XEV,16373,0))</f>
        <v/>
      </c>
      <c r="B329" s="13" t="str">
        <f>IF(D329="","",VLOOKUP(D329,'DISPATCHED (VT11)'!$E:$L,8,0))</f>
        <v/>
      </c>
      <c r="C329" s="16" t="str">
        <f>IF(A329="","",IF(VLOOKUP(A329,'DSR Attendance'!$A:$E,5,0)=0,VLOOKUP(A329,'DSR Attendance'!$A:$D,4,0),CONCATENATE(VLOOKUP(A329,'DSR Attendance'!$A:$D,4,0)," / ",VLOOKUP('Per Outlet Plan'!A329,'DSR Attendance'!$A:$E,5,0))))</f>
        <v/>
      </c>
      <c r="J329" s="418"/>
      <c r="M329" s="13" t="str">
        <f t="shared" si="5"/>
        <v/>
      </c>
      <c r="N329" s="8"/>
      <c r="XFB329" s="13" t="str">
        <f>IF(D329="","",COUNTIF('DISPATCHED (VT11)'!$E:$E,'Per Outlet Plan'!D329))</f>
        <v/>
      </c>
    </row>
    <row r="330" spans="1:14 16382:16382">
      <c r="A330" s="18" t="str">
        <f>IF(D330="","",VLOOKUP(D330,'DISPATCHED (VT11)'!$E:$XEV,16373,0))</f>
        <v/>
      </c>
      <c r="B330" s="13" t="str">
        <f>IF(D330="","",VLOOKUP(D330,'DISPATCHED (VT11)'!$E:$L,8,0))</f>
        <v/>
      </c>
      <c r="C330" s="16" t="str">
        <f>IF(A330="","",IF(VLOOKUP(A330,'DSR Attendance'!$A:$E,5,0)=0,VLOOKUP(A330,'DSR Attendance'!$A:$D,4,0),CONCATENATE(VLOOKUP(A330,'DSR Attendance'!$A:$D,4,0)," / ",VLOOKUP('Per Outlet Plan'!A330,'DSR Attendance'!$A:$E,5,0))))</f>
        <v/>
      </c>
      <c r="J330" s="418"/>
      <c r="M330" s="13" t="str">
        <f t="shared" si="5"/>
        <v/>
      </c>
      <c r="N330" s="8"/>
      <c r="XFB330" s="13" t="str">
        <f>IF(D330="","",COUNTIF('DISPATCHED (VT11)'!$E:$E,'Per Outlet Plan'!D330))</f>
        <v/>
      </c>
    </row>
    <row r="331" spans="1:14 16382:16382">
      <c r="A331" s="18" t="str">
        <f>IF(D331="","",VLOOKUP(D331,'DISPATCHED (VT11)'!$E:$XEV,16373,0))</f>
        <v/>
      </c>
      <c r="B331" s="13" t="str">
        <f>IF(D331="","",VLOOKUP(D331,'DISPATCHED (VT11)'!$E:$L,8,0))</f>
        <v/>
      </c>
      <c r="C331" s="16" t="str">
        <f>IF(A331="","",IF(VLOOKUP(A331,'DSR Attendance'!$A:$E,5,0)=0,VLOOKUP(A331,'DSR Attendance'!$A:$D,4,0),CONCATENATE(VLOOKUP(A331,'DSR Attendance'!$A:$D,4,0)," / ",VLOOKUP('Per Outlet Plan'!A331,'DSR Attendance'!$A:$E,5,0))))</f>
        <v/>
      </c>
      <c r="J331" s="418"/>
      <c r="M331" s="13" t="str">
        <f t="shared" si="5"/>
        <v/>
      </c>
      <c r="N331" s="8"/>
      <c r="XFB331" s="13" t="str">
        <f>IF(D331="","",COUNTIF('DISPATCHED (VT11)'!$E:$E,'Per Outlet Plan'!D331))</f>
        <v/>
      </c>
    </row>
    <row r="332" spans="1:14 16382:16382">
      <c r="A332" s="18" t="str">
        <f>IF(D332="","",VLOOKUP(D332,'DISPATCHED (VT11)'!$E:$XEV,16373,0))</f>
        <v/>
      </c>
      <c r="B332" s="13" t="str">
        <f>IF(D332="","",VLOOKUP(D332,'DISPATCHED (VT11)'!$E:$L,8,0))</f>
        <v/>
      </c>
      <c r="C332" s="16" t="str">
        <f>IF(A332="","",IF(VLOOKUP(A332,'DSR Attendance'!$A:$E,5,0)=0,VLOOKUP(A332,'DSR Attendance'!$A:$D,4,0),CONCATENATE(VLOOKUP(A332,'DSR Attendance'!$A:$D,4,0)," / ",VLOOKUP('Per Outlet Plan'!A332,'DSR Attendance'!$A:$E,5,0))))</f>
        <v/>
      </c>
      <c r="J332" s="418"/>
      <c r="M332" s="13" t="str">
        <f t="shared" si="5"/>
        <v/>
      </c>
      <c r="N332" s="8"/>
      <c r="XFB332" s="13" t="str">
        <f>IF(D332="","",COUNTIF('DISPATCHED (VT11)'!$E:$E,'Per Outlet Plan'!D332))</f>
        <v/>
      </c>
    </row>
    <row r="333" spans="1:14 16382:16382">
      <c r="A333" s="18" t="str">
        <f>IF(D333="","",VLOOKUP(D333,'DISPATCHED (VT11)'!$E:$XEV,16373,0))</f>
        <v/>
      </c>
      <c r="B333" s="13" t="str">
        <f>IF(D333="","",VLOOKUP(D333,'DISPATCHED (VT11)'!$E:$L,8,0))</f>
        <v/>
      </c>
      <c r="C333" s="16" t="str">
        <f>IF(A333="","",IF(VLOOKUP(A333,'DSR Attendance'!$A:$E,5,0)=0,VLOOKUP(A333,'DSR Attendance'!$A:$D,4,0),CONCATENATE(VLOOKUP(A333,'DSR Attendance'!$A:$D,4,0)," / ",VLOOKUP('Per Outlet Plan'!A333,'DSR Attendance'!$A:$E,5,0))))</f>
        <v/>
      </c>
      <c r="J333" s="418"/>
      <c r="M333" s="13" t="str">
        <f t="shared" si="5"/>
        <v/>
      </c>
      <c r="N333" s="8"/>
      <c r="XFB333" s="13" t="str">
        <f>IF(D333="","",COUNTIF('DISPATCHED (VT11)'!$E:$E,'Per Outlet Plan'!D333))</f>
        <v/>
      </c>
    </row>
    <row r="334" spans="1:14 16382:16382">
      <c r="A334" s="18" t="str">
        <f>IF(D334="","",VLOOKUP(D334,'DISPATCHED (VT11)'!$E:$XEV,16373,0))</f>
        <v/>
      </c>
      <c r="B334" s="13" t="str">
        <f>IF(D334="","",VLOOKUP(D334,'DISPATCHED (VT11)'!$E:$L,8,0))</f>
        <v/>
      </c>
      <c r="C334" s="16" t="str">
        <f>IF(A334="","",IF(VLOOKUP(A334,'DSR Attendance'!$A:$E,5,0)=0,VLOOKUP(A334,'DSR Attendance'!$A:$D,4,0),CONCATENATE(VLOOKUP(A334,'DSR Attendance'!$A:$D,4,0)," / ",VLOOKUP('Per Outlet Plan'!A334,'DSR Attendance'!$A:$E,5,0))))</f>
        <v/>
      </c>
      <c r="J334" s="418"/>
      <c r="M334" s="13" t="str">
        <f t="shared" si="5"/>
        <v/>
      </c>
      <c r="N334" s="8"/>
      <c r="XFB334" s="13" t="str">
        <f>IF(D334="","",COUNTIF('DISPATCHED (VT11)'!$E:$E,'Per Outlet Plan'!D334))</f>
        <v/>
      </c>
    </row>
    <row r="335" spans="1:14 16382:16382">
      <c r="A335" s="18" t="str">
        <f>IF(D335="","",VLOOKUP(D335,'DISPATCHED (VT11)'!$E:$XEV,16373,0))</f>
        <v/>
      </c>
      <c r="B335" s="13" t="str">
        <f>IF(D335="","",VLOOKUP(D335,'DISPATCHED (VT11)'!$E:$L,8,0))</f>
        <v/>
      </c>
      <c r="C335" s="16" t="str">
        <f>IF(A335="","",IF(VLOOKUP(A335,'DSR Attendance'!$A:$E,5,0)=0,VLOOKUP(A335,'DSR Attendance'!$A:$D,4,0),CONCATENATE(VLOOKUP(A335,'DSR Attendance'!$A:$D,4,0)," / ",VLOOKUP('Per Outlet Plan'!A335,'DSR Attendance'!$A:$E,5,0))))</f>
        <v/>
      </c>
      <c r="J335" s="418"/>
      <c r="M335" s="13" t="str">
        <f t="shared" si="5"/>
        <v/>
      </c>
      <c r="N335" s="8"/>
      <c r="XFB335" s="13" t="str">
        <f>IF(D335="","",COUNTIF('DISPATCHED (VT11)'!$E:$E,'Per Outlet Plan'!D335))</f>
        <v/>
      </c>
    </row>
    <row r="336" spans="1:14 16382:16382">
      <c r="A336" s="18" t="str">
        <f>IF(D336="","",VLOOKUP(D336,'DISPATCHED (VT11)'!$E:$XEV,16373,0))</f>
        <v/>
      </c>
      <c r="B336" s="13" t="str">
        <f>IF(D336="","",VLOOKUP(D336,'DISPATCHED (VT11)'!$E:$L,8,0))</f>
        <v/>
      </c>
      <c r="C336" s="16" t="str">
        <f>IF(A336="","",IF(VLOOKUP(A336,'DSR Attendance'!$A:$E,5,0)=0,VLOOKUP(A336,'DSR Attendance'!$A:$D,4,0),CONCATENATE(VLOOKUP(A336,'DSR Attendance'!$A:$D,4,0)," / ",VLOOKUP('Per Outlet Plan'!A336,'DSR Attendance'!$A:$E,5,0))))</f>
        <v/>
      </c>
      <c r="J336" s="418"/>
      <c r="M336" s="13" t="str">
        <f t="shared" si="5"/>
        <v/>
      </c>
      <c r="N336" s="8"/>
      <c r="XFB336" s="13" t="str">
        <f>IF(D336="","",COUNTIF('DISPATCHED (VT11)'!$E:$E,'Per Outlet Plan'!D336))</f>
        <v/>
      </c>
    </row>
    <row r="337" spans="1:14 16382:16382">
      <c r="A337" s="18" t="str">
        <f>IF(D337="","",VLOOKUP(D337,'DISPATCHED (VT11)'!$E:$XEV,16373,0))</f>
        <v/>
      </c>
      <c r="B337" s="13" t="str">
        <f>IF(D337="","",VLOOKUP(D337,'DISPATCHED (VT11)'!$E:$L,8,0))</f>
        <v/>
      </c>
      <c r="C337" s="16" t="str">
        <f>IF(A337="","",IF(VLOOKUP(A337,'DSR Attendance'!$A:$E,5,0)=0,VLOOKUP(A337,'DSR Attendance'!$A:$D,4,0),CONCATENATE(VLOOKUP(A337,'DSR Attendance'!$A:$D,4,0)," / ",VLOOKUP('Per Outlet Plan'!A337,'DSR Attendance'!$A:$E,5,0))))</f>
        <v/>
      </c>
      <c r="J337" s="418"/>
      <c r="M337" s="13" t="str">
        <f t="shared" si="5"/>
        <v/>
      </c>
      <c r="N337" s="8"/>
      <c r="XFB337" s="13" t="str">
        <f>IF(D337="","",COUNTIF('DISPATCHED (VT11)'!$E:$E,'Per Outlet Plan'!D337))</f>
        <v/>
      </c>
    </row>
    <row r="338" spans="1:14 16382:16382">
      <c r="A338" s="18" t="str">
        <f>IF(D338="","",VLOOKUP(D338,'DISPATCHED (VT11)'!$E:$XEV,16373,0))</f>
        <v/>
      </c>
      <c r="B338" s="13" t="str">
        <f>IF(D338="","",VLOOKUP(D338,'DISPATCHED (VT11)'!$E:$L,8,0))</f>
        <v/>
      </c>
      <c r="C338" s="16" t="str">
        <f>IF(A338="","",IF(VLOOKUP(A338,'DSR Attendance'!$A:$E,5,0)=0,VLOOKUP(A338,'DSR Attendance'!$A:$D,4,0),CONCATENATE(VLOOKUP(A338,'DSR Attendance'!$A:$D,4,0)," / ",VLOOKUP('Per Outlet Plan'!A338,'DSR Attendance'!$A:$E,5,0))))</f>
        <v/>
      </c>
      <c r="J338" s="418"/>
      <c r="M338" s="13" t="str">
        <f t="shared" si="5"/>
        <v/>
      </c>
      <c r="N338" s="8"/>
      <c r="XFB338" s="13" t="str">
        <f>IF(D338="","",COUNTIF('DISPATCHED (VT11)'!$E:$E,'Per Outlet Plan'!D338))</f>
        <v/>
      </c>
    </row>
    <row r="339" spans="1:14 16382:16382">
      <c r="A339" s="18" t="str">
        <f>IF(D339="","",VLOOKUP(D339,'DISPATCHED (VT11)'!$E:$XEV,16373,0))</f>
        <v/>
      </c>
      <c r="B339" s="13" t="str">
        <f>IF(D339="","",VLOOKUP(D339,'DISPATCHED (VT11)'!$E:$L,8,0))</f>
        <v/>
      </c>
      <c r="C339" s="16" t="str">
        <f>IF(A339="","",IF(VLOOKUP(A339,'DSR Attendance'!$A:$E,5,0)=0,VLOOKUP(A339,'DSR Attendance'!$A:$D,4,0),CONCATENATE(VLOOKUP(A339,'DSR Attendance'!$A:$D,4,0)," / ",VLOOKUP('Per Outlet Plan'!A339,'DSR Attendance'!$A:$E,5,0))))</f>
        <v/>
      </c>
      <c r="J339" s="418"/>
      <c r="M339" s="13" t="str">
        <f t="shared" si="5"/>
        <v/>
      </c>
      <c r="N339" s="8"/>
      <c r="XFB339" s="13" t="str">
        <f>IF(D339="","",COUNTIF('DISPATCHED (VT11)'!$E:$E,'Per Outlet Plan'!D339))</f>
        <v/>
      </c>
    </row>
    <row r="340" spans="1:14 16382:16382">
      <c r="A340" s="18" t="str">
        <f>IF(D340="","",VLOOKUP(D340,'DISPATCHED (VT11)'!$E:$XEV,16373,0))</f>
        <v/>
      </c>
      <c r="B340" s="13" t="str">
        <f>IF(D340="","",VLOOKUP(D340,'DISPATCHED (VT11)'!$E:$L,8,0))</f>
        <v/>
      </c>
      <c r="C340" s="16" t="str">
        <f>IF(A340="","",IF(VLOOKUP(A340,'DSR Attendance'!$A:$E,5,0)=0,VLOOKUP(A340,'DSR Attendance'!$A:$D,4,0),CONCATENATE(VLOOKUP(A340,'DSR Attendance'!$A:$D,4,0)," / ",VLOOKUP('Per Outlet Plan'!A340,'DSR Attendance'!$A:$E,5,0))))</f>
        <v/>
      </c>
      <c r="J340" s="418"/>
      <c r="M340" s="13" t="str">
        <f t="shared" si="5"/>
        <v/>
      </c>
      <c r="N340" s="8"/>
      <c r="XFB340" s="13" t="str">
        <f>IF(D340="","",COUNTIF('DISPATCHED (VT11)'!$E:$E,'Per Outlet Plan'!D340))</f>
        <v/>
      </c>
    </row>
    <row r="341" spans="1:14 16382:16382">
      <c r="A341" s="18" t="str">
        <f>IF(D341="","",VLOOKUP(D341,'DISPATCHED (VT11)'!$E:$XEV,16373,0))</f>
        <v/>
      </c>
      <c r="B341" s="13" t="str">
        <f>IF(D341="","",VLOOKUP(D341,'DISPATCHED (VT11)'!$E:$L,8,0))</f>
        <v/>
      </c>
      <c r="C341" s="16" t="str">
        <f>IF(A341="","",IF(VLOOKUP(A341,'DSR Attendance'!$A:$E,5,0)=0,VLOOKUP(A341,'DSR Attendance'!$A:$D,4,0),CONCATENATE(VLOOKUP(A341,'DSR Attendance'!$A:$D,4,0)," / ",VLOOKUP('Per Outlet Plan'!A341,'DSR Attendance'!$A:$E,5,0))))</f>
        <v/>
      </c>
      <c r="J341" s="418"/>
      <c r="M341" s="13" t="str">
        <f t="shared" si="5"/>
        <v/>
      </c>
      <c r="N341" s="8"/>
      <c r="XFB341" s="13" t="str">
        <f>IF(D341="","",COUNTIF('DISPATCHED (VT11)'!$E:$E,'Per Outlet Plan'!D341))</f>
        <v/>
      </c>
    </row>
    <row r="342" spans="1:14 16382:16382">
      <c r="A342" s="18" t="str">
        <f>IF(D342="","",VLOOKUP(D342,'DISPATCHED (VT11)'!$E:$XEV,16373,0))</f>
        <v/>
      </c>
      <c r="B342" s="13" t="str">
        <f>IF(D342="","",VLOOKUP(D342,'DISPATCHED (VT11)'!$E:$L,8,0))</f>
        <v/>
      </c>
      <c r="C342" s="16" t="str">
        <f>IF(A342="","",IF(VLOOKUP(A342,'DSR Attendance'!$A:$E,5,0)=0,VLOOKUP(A342,'DSR Attendance'!$A:$D,4,0),CONCATENATE(VLOOKUP(A342,'DSR Attendance'!$A:$D,4,0)," / ",VLOOKUP('Per Outlet Plan'!A342,'DSR Attendance'!$A:$E,5,0))))</f>
        <v/>
      </c>
      <c r="J342" s="418"/>
      <c r="M342" s="13" t="str">
        <f t="shared" si="5"/>
        <v/>
      </c>
      <c r="N342" s="8"/>
      <c r="XFB342" s="13" t="str">
        <f>IF(D342="","",COUNTIF('DISPATCHED (VT11)'!$E:$E,'Per Outlet Plan'!D342))</f>
        <v/>
      </c>
    </row>
    <row r="343" spans="1:14 16382:16382">
      <c r="A343" s="18" t="str">
        <f>IF(D343="","",VLOOKUP(D343,'DISPATCHED (VT11)'!$E:$XEV,16373,0))</f>
        <v/>
      </c>
      <c r="B343" s="13" t="str">
        <f>IF(D343="","",VLOOKUP(D343,'DISPATCHED (VT11)'!$E:$L,8,0))</f>
        <v/>
      </c>
      <c r="C343" s="16" t="str">
        <f>IF(A343="","",IF(VLOOKUP(A343,'DSR Attendance'!$A:$E,5,0)=0,VLOOKUP(A343,'DSR Attendance'!$A:$D,4,0),CONCATENATE(VLOOKUP(A343,'DSR Attendance'!$A:$D,4,0)," / ",VLOOKUP('Per Outlet Plan'!A343,'DSR Attendance'!$A:$E,5,0))))</f>
        <v/>
      </c>
      <c r="J343" s="418"/>
      <c r="M343" s="13" t="str">
        <f t="shared" si="5"/>
        <v/>
      </c>
      <c r="N343" s="8"/>
      <c r="XFB343" s="13" t="str">
        <f>IF(D343="","",COUNTIF('DISPATCHED (VT11)'!$E:$E,'Per Outlet Plan'!D343))</f>
        <v/>
      </c>
    </row>
    <row r="344" spans="1:14 16382:16382">
      <c r="A344" s="18" t="str">
        <f>IF(D344="","",VLOOKUP(D344,'DISPATCHED (VT11)'!$E:$XEV,16373,0))</f>
        <v/>
      </c>
      <c r="B344" s="13" t="str">
        <f>IF(D344="","",VLOOKUP(D344,'DISPATCHED (VT11)'!$E:$L,8,0))</f>
        <v/>
      </c>
      <c r="C344" s="16" t="str">
        <f>IF(A344="","",IF(VLOOKUP(A344,'DSR Attendance'!$A:$E,5,0)=0,VLOOKUP(A344,'DSR Attendance'!$A:$D,4,0),CONCATENATE(VLOOKUP(A344,'DSR Attendance'!$A:$D,4,0)," / ",VLOOKUP('Per Outlet Plan'!A344,'DSR Attendance'!$A:$E,5,0))))</f>
        <v/>
      </c>
      <c r="J344" s="418"/>
      <c r="M344" s="13" t="str">
        <f t="shared" si="5"/>
        <v/>
      </c>
      <c r="N344" s="8"/>
      <c r="XFB344" s="13" t="str">
        <f>IF(D344="","",COUNTIF('DISPATCHED (VT11)'!$E:$E,'Per Outlet Plan'!D344))</f>
        <v/>
      </c>
    </row>
    <row r="345" spans="1:14 16382:16382">
      <c r="A345" s="18" t="str">
        <f>IF(D345="","",VLOOKUP(D345,'DISPATCHED (VT11)'!$E:$XEV,16373,0))</f>
        <v/>
      </c>
      <c r="B345" s="13" t="str">
        <f>IF(D345="","",VLOOKUP(D345,'DISPATCHED (VT11)'!$E:$L,8,0))</f>
        <v/>
      </c>
      <c r="C345" s="16" t="str">
        <f>IF(A345="","",IF(VLOOKUP(A345,'DSR Attendance'!$A:$E,5,0)=0,VLOOKUP(A345,'DSR Attendance'!$A:$D,4,0),CONCATENATE(VLOOKUP(A345,'DSR Attendance'!$A:$D,4,0)," / ",VLOOKUP('Per Outlet Plan'!A345,'DSR Attendance'!$A:$E,5,0))))</f>
        <v/>
      </c>
      <c r="J345" s="418"/>
      <c r="M345" s="13" t="str">
        <f t="shared" si="5"/>
        <v/>
      </c>
      <c r="N345" s="8"/>
      <c r="XFB345" s="13" t="str">
        <f>IF(D345="","",COUNTIF('DISPATCHED (VT11)'!$E:$E,'Per Outlet Plan'!D345))</f>
        <v/>
      </c>
    </row>
    <row r="346" spans="1:14 16382:16382">
      <c r="A346" s="18" t="str">
        <f>IF(D346="","",VLOOKUP(D346,'DISPATCHED (VT11)'!$E:$XEV,16373,0))</f>
        <v/>
      </c>
      <c r="B346" s="13" t="str">
        <f>IF(D346="","",VLOOKUP(D346,'DISPATCHED (VT11)'!$E:$L,8,0))</f>
        <v/>
      </c>
      <c r="C346" s="16" t="str">
        <f>IF(A346="","",IF(VLOOKUP(A346,'DSR Attendance'!$A:$E,5,0)=0,VLOOKUP(A346,'DSR Attendance'!$A:$D,4,0),CONCATENATE(VLOOKUP(A346,'DSR Attendance'!$A:$D,4,0)," / ",VLOOKUP('Per Outlet Plan'!A346,'DSR Attendance'!$A:$E,5,0))))</f>
        <v/>
      </c>
      <c r="J346" s="418"/>
      <c r="M346" s="13" t="str">
        <f t="shared" si="5"/>
        <v/>
      </c>
      <c r="N346" s="8"/>
      <c r="XFB346" s="13" t="str">
        <f>IF(D346="","",COUNTIF('DISPATCHED (VT11)'!$E:$E,'Per Outlet Plan'!D346))</f>
        <v/>
      </c>
    </row>
    <row r="347" spans="1:14 16382:16382">
      <c r="A347" s="18" t="str">
        <f>IF(D347="","",VLOOKUP(D347,'DISPATCHED (VT11)'!$E:$XEV,16373,0))</f>
        <v/>
      </c>
      <c r="B347" s="13" t="str">
        <f>IF(D347="","",VLOOKUP(D347,'DISPATCHED (VT11)'!$E:$L,8,0))</f>
        <v/>
      </c>
      <c r="C347" s="16" t="str">
        <f>IF(A347="","",IF(VLOOKUP(A347,'DSR Attendance'!$A:$E,5,0)=0,VLOOKUP(A347,'DSR Attendance'!$A:$D,4,0),CONCATENATE(VLOOKUP(A347,'DSR Attendance'!$A:$D,4,0)," / ",VLOOKUP('Per Outlet Plan'!A347,'DSR Attendance'!$A:$E,5,0))))</f>
        <v/>
      </c>
      <c r="J347" s="418"/>
      <c r="M347" s="13" t="str">
        <f t="shared" si="5"/>
        <v/>
      </c>
      <c r="N347" s="8"/>
      <c r="XFB347" s="13" t="str">
        <f>IF(D347="","",COUNTIF('DISPATCHED (VT11)'!$E:$E,'Per Outlet Plan'!D347))</f>
        <v/>
      </c>
    </row>
    <row r="348" spans="1:14 16382:16382">
      <c r="A348" s="18" t="str">
        <f>IF(D348="","",VLOOKUP(D348,'DISPATCHED (VT11)'!$E:$XEV,16373,0))</f>
        <v/>
      </c>
      <c r="B348" s="13" t="str">
        <f>IF(D348="","",VLOOKUP(D348,'DISPATCHED (VT11)'!$E:$L,8,0))</f>
        <v/>
      </c>
      <c r="C348" s="16" t="str">
        <f>IF(A348="","",IF(VLOOKUP(A348,'DSR Attendance'!$A:$E,5,0)=0,VLOOKUP(A348,'DSR Attendance'!$A:$D,4,0),CONCATENATE(VLOOKUP(A348,'DSR Attendance'!$A:$D,4,0)," / ",VLOOKUP('Per Outlet Plan'!A348,'DSR Attendance'!$A:$E,5,0))))</f>
        <v/>
      </c>
      <c r="J348" s="418"/>
      <c r="M348" s="13" t="str">
        <f t="shared" si="5"/>
        <v/>
      </c>
      <c r="N348" s="8"/>
      <c r="XFB348" s="13" t="str">
        <f>IF(D348="","",COUNTIF('DISPATCHED (VT11)'!$E:$E,'Per Outlet Plan'!D348))</f>
        <v/>
      </c>
    </row>
    <row r="349" spans="1:14 16382:16382">
      <c r="A349" s="18" t="str">
        <f>IF(D349="","",VLOOKUP(D349,'DISPATCHED (VT11)'!$E:$XEV,16373,0))</f>
        <v/>
      </c>
      <c r="B349" s="13" t="str">
        <f>IF(D349="","",VLOOKUP(D349,'DISPATCHED (VT11)'!$E:$L,8,0))</f>
        <v/>
      </c>
      <c r="C349" s="16" t="str">
        <f>IF(A349="","",IF(VLOOKUP(A349,'DSR Attendance'!$A:$E,5,0)=0,VLOOKUP(A349,'DSR Attendance'!$A:$D,4,0),CONCATENATE(VLOOKUP(A349,'DSR Attendance'!$A:$D,4,0)," / ",VLOOKUP('Per Outlet Plan'!A349,'DSR Attendance'!$A:$E,5,0))))</f>
        <v/>
      </c>
      <c r="J349" s="418"/>
      <c r="M349" s="13" t="str">
        <f t="shared" si="5"/>
        <v/>
      </c>
      <c r="N349" s="8"/>
      <c r="XFB349" s="13" t="str">
        <f>IF(D349="","",COUNTIF('DISPATCHED (VT11)'!$E:$E,'Per Outlet Plan'!D349))</f>
        <v/>
      </c>
    </row>
    <row r="350" spans="1:14 16382:16382">
      <c r="A350" s="18" t="str">
        <f>IF(D350="","",VLOOKUP(D350,'DISPATCHED (VT11)'!$E:$XEV,16373,0))</f>
        <v/>
      </c>
      <c r="B350" s="13" t="str">
        <f>IF(D350="","",VLOOKUP(D350,'DISPATCHED (VT11)'!$E:$L,8,0))</f>
        <v/>
      </c>
      <c r="C350" s="16" t="str">
        <f>IF(A350="","",IF(VLOOKUP(A350,'DSR Attendance'!$A:$E,5,0)=0,VLOOKUP(A350,'DSR Attendance'!$A:$D,4,0),CONCATENATE(VLOOKUP(A350,'DSR Attendance'!$A:$D,4,0)," / ",VLOOKUP('Per Outlet Plan'!A350,'DSR Attendance'!$A:$E,5,0))))</f>
        <v/>
      </c>
      <c r="J350" s="418"/>
      <c r="M350" s="13" t="str">
        <f t="shared" si="5"/>
        <v/>
      </c>
      <c r="N350" s="8"/>
      <c r="XFB350" s="13" t="str">
        <f>IF(D350="","",COUNTIF('DISPATCHED (VT11)'!$E:$E,'Per Outlet Plan'!D350))</f>
        <v/>
      </c>
    </row>
    <row r="351" spans="1:14 16382:16382">
      <c r="A351" s="18" t="str">
        <f>IF(D351="","",VLOOKUP(D351,'DISPATCHED (VT11)'!$E:$XEV,16373,0))</f>
        <v/>
      </c>
      <c r="B351" s="13" t="str">
        <f>IF(D351="","",VLOOKUP(D351,'DISPATCHED (VT11)'!$E:$L,8,0))</f>
        <v/>
      </c>
      <c r="C351" s="16" t="str">
        <f>IF(A351="","",IF(VLOOKUP(A351,'DSR Attendance'!$A:$E,5,0)=0,VLOOKUP(A351,'DSR Attendance'!$A:$D,4,0),CONCATENATE(VLOOKUP(A351,'DSR Attendance'!$A:$D,4,0)," / ",VLOOKUP('Per Outlet Plan'!A351,'DSR Attendance'!$A:$E,5,0))))</f>
        <v/>
      </c>
      <c r="J351" s="418"/>
      <c r="M351" s="13" t="str">
        <f t="shared" si="5"/>
        <v/>
      </c>
      <c r="N351" s="8"/>
      <c r="XFB351" s="13" t="str">
        <f>IF(D351="","",COUNTIF('DISPATCHED (VT11)'!$E:$E,'Per Outlet Plan'!D351))</f>
        <v/>
      </c>
    </row>
    <row r="352" spans="1:14 16382:16382">
      <c r="A352" s="18" t="str">
        <f>IF(D352="","",VLOOKUP(D352,'DISPATCHED (VT11)'!$E:$XEV,16373,0))</f>
        <v/>
      </c>
      <c r="B352" s="13" t="str">
        <f>IF(D352="","",VLOOKUP(D352,'DISPATCHED (VT11)'!$E:$L,8,0))</f>
        <v/>
      </c>
      <c r="C352" s="16" t="str">
        <f>IF(A352="","",IF(VLOOKUP(A352,'DSR Attendance'!$A:$E,5,0)=0,VLOOKUP(A352,'DSR Attendance'!$A:$D,4,0),CONCATENATE(VLOOKUP(A352,'DSR Attendance'!$A:$D,4,0)," / ",VLOOKUP('Per Outlet Plan'!A352,'DSR Attendance'!$A:$E,5,0))))</f>
        <v/>
      </c>
      <c r="J352" s="418"/>
      <c r="M352" s="13" t="str">
        <f t="shared" si="5"/>
        <v/>
      </c>
      <c r="N352" s="8"/>
      <c r="XFB352" s="13" t="str">
        <f>IF(D352="","",COUNTIF('DISPATCHED (VT11)'!$E:$E,'Per Outlet Plan'!D352))</f>
        <v/>
      </c>
    </row>
    <row r="353" spans="1:14 16382:16382">
      <c r="A353" s="18" t="str">
        <f>IF(D353="","",VLOOKUP(D353,'DISPATCHED (VT11)'!$E:$XEV,16373,0))</f>
        <v/>
      </c>
      <c r="B353" s="13" t="str">
        <f>IF(D353="","",VLOOKUP(D353,'DISPATCHED (VT11)'!$E:$L,8,0))</f>
        <v/>
      </c>
      <c r="C353" s="16" t="str">
        <f>IF(A353="","",IF(VLOOKUP(A353,'DSR Attendance'!$A:$E,5,0)=0,VLOOKUP(A353,'DSR Attendance'!$A:$D,4,0),CONCATENATE(VLOOKUP(A353,'DSR Attendance'!$A:$D,4,0)," / ",VLOOKUP('Per Outlet Plan'!A353,'DSR Attendance'!$A:$E,5,0))))</f>
        <v/>
      </c>
      <c r="J353" s="418"/>
      <c r="M353" s="13" t="str">
        <f t="shared" si="5"/>
        <v/>
      </c>
      <c r="N353" s="8"/>
      <c r="XFB353" s="13" t="str">
        <f>IF(D353="","",COUNTIF('DISPATCHED (VT11)'!$E:$E,'Per Outlet Plan'!D353))</f>
        <v/>
      </c>
    </row>
    <row r="354" spans="1:14 16382:16382">
      <c r="A354" s="18" t="str">
        <f>IF(D354="","",VLOOKUP(D354,'DISPATCHED (VT11)'!$E:$XEV,16373,0))</f>
        <v/>
      </c>
      <c r="B354" s="13" t="str">
        <f>IF(D354="","",VLOOKUP(D354,'DISPATCHED (VT11)'!$E:$L,8,0))</f>
        <v/>
      </c>
      <c r="C354" s="16" t="str">
        <f>IF(A354="","",IF(VLOOKUP(A354,'DSR Attendance'!$A:$E,5,0)=0,VLOOKUP(A354,'DSR Attendance'!$A:$D,4,0),CONCATENATE(VLOOKUP(A354,'DSR Attendance'!$A:$D,4,0)," / ",VLOOKUP('Per Outlet Plan'!A354,'DSR Attendance'!$A:$E,5,0))))</f>
        <v/>
      </c>
      <c r="J354" s="418"/>
      <c r="M354" s="13" t="str">
        <f t="shared" si="5"/>
        <v/>
      </c>
      <c r="N354" s="8"/>
      <c r="XFB354" s="13" t="str">
        <f>IF(D354="","",COUNTIF('DISPATCHED (VT11)'!$E:$E,'Per Outlet Plan'!D354))</f>
        <v/>
      </c>
    </row>
    <row r="355" spans="1:14 16382:16382">
      <c r="A355" s="18" t="str">
        <f>IF(D355="","",VLOOKUP(D355,'DISPATCHED (VT11)'!$E:$XEV,16373,0))</f>
        <v/>
      </c>
      <c r="B355" s="13" t="str">
        <f>IF(D355="","",VLOOKUP(D355,'DISPATCHED (VT11)'!$E:$L,8,0))</f>
        <v/>
      </c>
      <c r="C355" s="16" t="str">
        <f>IF(A355="","",IF(VLOOKUP(A355,'DSR Attendance'!$A:$E,5,0)=0,VLOOKUP(A355,'DSR Attendance'!$A:$D,4,0),CONCATENATE(VLOOKUP(A355,'DSR Attendance'!$A:$D,4,0)," / ",VLOOKUP('Per Outlet Plan'!A355,'DSR Attendance'!$A:$E,5,0))))</f>
        <v/>
      </c>
      <c r="J355" s="418"/>
      <c r="M355" s="13" t="str">
        <f t="shared" si="5"/>
        <v/>
      </c>
      <c r="N355" s="8"/>
      <c r="XFB355" s="13" t="str">
        <f>IF(D355="","",COUNTIF('DISPATCHED (VT11)'!$E:$E,'Per Outlet Plan'!D355))</f>
        <v/>
      </c>
    </row>
    <row r="356" spans="1:14 16382:16382">
      <c r="A356" s="18" t="str">
        <f>IF(D356="","",VLOOKUP(D356,'DISPATCHED (VT11)'!$E:$XEV,16373,0))</f>
        <v/>
      </c>
      <c r="B356" s="13" t="str">
        <f>IF(D356="","",VLOOKUP(D356,'DISPATCHED (VT11)'!$E:$L,8,0))</f>
        <v/>
      </c>
      <c r="C356" s="16" t="str">
        <f>IF(A356="","",IF(VLOOKUP(A356,'DSR Attendance'!$A:$E,5,0)=0,VLOOKUP(A356,'DSR Attendance'!$A:$D,4,0),CONCATENATE(VLOOKUP(A356,'DSR Attendance'!$A:$D,4,0)," / ",VLOOKUP('Per Outlet Plan'!A356,'DSR Attendance'!$A:$E,5,0))))</f>
        <v/>
      </c>
      <c r="J356" s="418"/>
      <c r="M356" s="13" t="str">
        <f t="shared" si="5"/>
        <v/>
      </c>
      <c r="N356" s="8"/>
      <c r="XFB356" s="13" t="str">
        <f>IF(D356="","",COUNTIF('DISPATCHED (VT11)'!$E:$E,'Per Outlet Plan'!D356))</f>
        <v/>
      </c>
    </row>
    <row r="357" spans="1:14 16382:16382">
      <c r="A357" s="18" t="str">
        <f>IF(D357="","",VLOOKUP(D357,'DISPATCHED (VT11)'!$E:$XEV,16373,0))</f>
        <v/>
      </c>
      <c r="B357" s="13" t="str">
        <f>IF(D357="","",VLOOKUP(D357,'DISPATCHED (VT11)'!$E:$L,8,0))</f>
        <v/>
      </c>
      <c r="C357" s="16" t="str">
        <f>IF(A357="","",IF(VLOOKUP(A357,'DSR Attendance'!$A:$E,5,0)=0,VLOOKUP(A357,'DSR Attendance'!$A:$D,4,0),CONCATENATE(VLOOKUP(A357,'DSR Attendance'!$A:$D,4,0)," / ",VLOOKUP('Per Outlet Plan'!A357,'DSR Attendance'!$A:$E,5,0))))</f>
        <v/>
      </c>
      <c r="J357" s="418"/>
      <c r="M357" s="13" t="str">
        <f t="shared" si="5"/>
        <v/>
      </c>
      <c r="N357" s="8"/>
      <c r="XFB357" s="13" t="str">
        <f>IF(D357="","",COUNTIF('DISPATCHED (VT11)'!$E:$E,'Per Outlet Plan'!D357))</f>
        <v/>
      </c>
    </row>
    <row r="358" spans="1:14 16382:16382">
      <c r="A358" s="18" t="str">
        <f>IF(D358="","",VLOOKUP(D358,'DISPATCHED (VT11)'!$E:$XEV,16373,0))</f>
        <v/>
      </c>
      <c r="B358" s="13" t="str">
        <f>IF(D358="","",VLOOKUP(D358,'DISPATCHED (VT11)'!$E:$L,8,0))</f>
        <v/>
      </c>
      <c r="C358" s="16" t="str">
        <f>IF(A358="","",IF(VLOOKUP(A358,'DSR Attendance'!$A:$E,5,0)=0,VLOOKUP(A358,'DSR Attendance'!$A:$D,4,0),CONCATENATE(VLOOKUP(A358,'DSR Attendance'!$A:$D,4,0)," / ",VLOOKUP('Per Outlet Plan'!A358,'DSR Attendance'!$A:$E,5,0))))</f>
        <v/>
      </c>
      <c r="J358" s="418"/>
      <c r="M358" s="13" t="str">
        <f t="shared" si="5"/>
        <v/>
      </c>
      <c r="N358" s="8"/>
      <c r="XFB358" s="13" t="str">
        <f>IF(D358="","",COUNTIF('DISPATCHED (VT11)'!$E:$E,'Per Outlet Plan'!D358))</f>
        <v/>
      </c>
    </row>
    <row r="359" spans="1:14 16382:16382">
      <c r="A359" s="18" t="str">
        <f>IF(D359="","",VLOOKUP(D359,'DISPATCHED (VT11)'!$E:$XEV,16373,0))</f>
        <v/>
      </c>
      <c r="B359" s="13" t="str">
        <f>IF(D359="","",VLOOKUP(D359,'DISPATCHED (VT11)'!$E:$L,8,0))</f>
        <v/>
      </c>
      <c r="C359" s="16" t="str">
        <f>IF(A359="","",IF(VLOOKUP(A359,'DSR Attendance'!$A:$E,5,0)=0,VLOOKUP(A359,'DSR Attendance'!$A:$D,4,0),CONCATENATE(VLOOKUP(A359,'DSR Attendance'!$A:$D,4,0)," / ",VLOOKUP('Per Outlet Plan'!A359,'DSR Attendance'!$A:$E,5,0))))</f>
        <v/>
      </c>
      <c r="J359" s="418"/>
      <c r="M359" s="13" t="str">
        <f t="shared" si="5"/>
        <v/>
      </c>
      <c r="N359" s="8"/>
      <c r="XFB359" s="13" t="str">
        <f>IF(D359="","",COUNTIF('DISPATCHED (VT11)'!$E:$E,'Per Outlet Plan'!D359))</f>
        <v/>
      </c>
    </row>
    <row r="360" spans="1:14 16382:16382">
      <c r="A360" s="18" t="str">
        <f>IF(D360="","",VLOOKUP(D360,'DISPATCHED (VT11)'!$E:$XEV,16373,0))</f>
        <v/>
      </c>
      <c r="B360" s="13" t="str">
        <f>IF(D360="","",VLOOKUP(D360,'DISPATCHED (VT11)'!$E:$L,8,0))</f>
        <v/>
      </c>
      <c r="C360" s="16" t="str">
        <f>IF(A360="","",IF(VLOOKUP(A360,'DSR Attendance'!$A:$E,5,0)=0,VLOOKUP(A360,'DSR Attendance'!$A:$D,4,0),CONCATENATE(VLOOKUP(A360,'DSR Attendance'!$A:$D,4,0)," / ",VLOOKUP('Per Outlet Plan'!A360,'DSR Attendance'!$A:$E,5,0))))</f>
        <v/>
      </c>
      <c r="J360" s="418"/>
      <c r="M360" s="13" t="str">
        <f t="shared" si="5"/>
        <v/>
      </c>
      <c r="N360" s="8"/>
      <c r="XFB360" s="13" t="str">
        <f>IF(D360="","",COUNTIF('DISPATCHED (VT11)'!$E:$E,'Per Outlet Plan'!D360))</f>
        <v/>
      </c>
    </row>
    <row r="361" spans="1:14 16382:16382">
      <c r="A361" s="18" t="str">
        <f>IF(D361="","",VLOOKUP(D361,'DISPATCHED (VT11)'!$E:$XEV,16373,0))</f>
        <v/>
      </c>
      <c r="B361" s="13" t="str">
        <f>IF(D361="","",VLOOKUP(D361,'DISPATCHED (VT11)'!$E:$L,8,0))</f>
        <v/>
      </c>
      <c r="C361" s="16" t="str">
        <f>IF(A361="","",IF(VLOOKUP(A361,'DSR Attendance'!$A:$E,5,0)=0,VLOOKUP(A361,'DSR Attendance'!$A:$D,4,0),CONCATENATE(VLOOKUP(A361,'DSR Attendance'!$A:$D,4,0)," / ",VLOOKUP('Per Outlet Plan'!A361,'DSR Attendance'!$A:$E,5,0))))</f>
        <v/>
      </c>
      <c r="J361" s="418"/>
      <c r="M361" s="13" t="str">
        <f t="shared" si="5"/>
        <v/>
      </c>
      <c r="N361" s="8"/>
      <c r="XFB361" s="13" t="str">
        <f>IF(D361="","",COUNTIF('DISPATCHED (VT11)'!$E:$E,'Per Outlet Plan'!D361))</f>
        <v/>
      </c>
    </row>
    <row r="362" spans="1:14 16382:16382">
      <c r="A362" s="18" t="str">
        <f>IF(D362="","",VLOOKUP(D362,'DISPATCHED (VT11)'!$E:$XEV,16373,0))</f>
        <v/>
      </c>
      <c r="B362" s="13" t="str">
        <f>IF(D362="","",VLOOKUP(D362,'DISPATCHED (VT11)'!$E:$L,8,0))</f>
        <v/>
      </c>
      <c r="C362" s="16" t="str">
        <f>IF(A362="","",IF(VLOOKUP(A362,'DSR Attendance'!$A:$E,5,0)=0,VLOOKUP(A362,'DSR Attendance'!$A:$D,4,0),CONCATENATE(VLOOKUP(A362,'DSR Attendance'!$A:$D,4,0)," / ",VLOOKUP('Per Outlet Plan'!A362,'DSR Attendance'!$A:$E,5,0))))</f>
        <v/>
      </c>
      <c r="J362" s="418"/>
      <c r="M362" s="13" t="str">
        <f t="shared" si="5"/>
        <v/>
      </c>
      <c r="N362" s="8"/>
      <c r="XFB362" s="13" t="str">
        <f>IF(D362="","",COUNTIF('DISPATCHED (VT11)'!$E:$E,'Per Outlet Plan'!D362))</f>
        <v/>
      </c>
    </row>
    <row r="363" spans="1:14 16382:16382">
      <c r="A363" s="18" t="str">
        <f>IF(D363="","",VLOOKUP(D363,'DISPATCHED (VT11)'!$E:$XEV,16373,0))</f>
        <v/>
      </c>
      <c r="B363" s="13" t="str">
        <f>IF(D363="","",VLOOKUP(D363,'DISPATCHED (VT11)'!$E:$L,8,0))</f>
        <v/>
      </c>
      <c r="C363" s="16" t="str">
        <f>IF(A363="","",IF(VLOOKUP(A363,'DSR Attendance'!$A:$E,5,0)=0,VLOOKUP(A363,'DSR Attendance'!$A:$D,4,0),CONCATENATE(VLOOKUP(A363,'DSR Attendance'!$A:$D,4,0)," / ",VLOOKUP('Per Outlet Plan'!A363,'DSR Attendance'!$A:$E,5,0))))</f>
        <v/>
      </c>
      <c r="J363" s="418"/>
      <c r="M363" s="13" t="str">
        <f t="shared" si="5"/>
        <v/>
      </c>
      <c r="N363" s="8"/>
      <c r="XFB363" s="13" t="str">
        <f>IF(D363="","",COUNTIF('DISPATCHED (VT11)'!$E:$E,'Per Outlet Plan'!D363))</f>
        <v/>
      </c>
    </row>
    <row r="364" spans="1:14 16382:16382">
      <c r="A364" s="18" t="str">
        <f>IF(D364="","",VLOOKUP(D364,'DISPATCHED (VT11)'!$E:$XEV,16373,0))</f>
        <v/>
      </c>
      <c r="B364" s="13" t="str">
        <f>IF(D364="","",VLOOKUP(D364,'DISPATCHED (VT11)'!$E:$L,8,0))</f>
        <v/>
      </c>
      <c r="C364" s="16" t="str">
        <f>IF(A364="","",IF(VLOOKUP(A364,'DSR Attendance'!$A:$E,5,0)=0,VLOOKUP(A364,'DSR Attendance'!$A:$D,4,0),CONCATENATE(VLOOKUP(A364,'DSR Attendance'!$A:$D,4,0)," / ",VLOOKUP('Per Outlet Plan'!A364,'DSR Attendance'!$A:$E,5,0))))</f>
        <v/>
      </c>
      <c r="J364" s="418"/>
      <c r="M364" s="13" t="str">
        <f t="shared" si="5"/>
        <v/>
      </c>
      <c r="N364" s="8"/>
      <c r="XFB364" s="13" t="str">
        <f>IF(D364="","",COUNTIF('DISPATCHED (VT11)'!$E:$E,'Per Outlet Plan'!D364))</f>
        <v/>
      </c>
    </row>
    <row r="365" spans="1:14 16382:16382">
      <c r="A365" s="18" t="str">
        <f>IF(D365="","",VLOOKUP(D365,'DISPATCHED (VT11)'!$E:$XEV,16373,0))</f>
        <v/>
      </c>
      <c r="B365" s="13" t="str">
        <f>IF(D365="","",VLOOKUP(D365,'DISPATCHED (VT11)'!$E:$L,8,0))</f>
        <v/>
      </c>
      <c r="C365" s="16" t="str">
        <f>IF(A365="","",IF(VLOOKUP(A365,'DSR Attendance'!$A:$E,5,0)=0,VLOOKUP(A365,'DSR Attendance'!$A:$D,4,0),CONCATENATE(VLOOKUP(A365,'DSR Attendance'!$A:$D,4,0)," / ",VLOOKUP('Per Outlet Plan'!A365,'DSR Attendance'!$A:$E,5,0))))</f>
        <v/>
      </c>
      <c r="D365" s="40"/>
      <c r="E365" s="40"/>
      <c r="F365" s="41"/>
      <c r="G365" s="40"/>
      <c r="H365" s="40"/>
      <c r="J365" s="418"/>
      <c r="M365" s="24" t="str">
        <f t="shared" si="5"/>
        <v/>
      </c>
      <c r="N365" s="8"/>
      <c r="XFB365" s="24" t="str">
        <f>IF(D365="","",COUNTIF('DISPATCHED (VT11)'!$E:$E,'Per Outlet Plan'!D365))</f>
        <v/>
      </c>
    </row>
    <row r="366" spans="1:14 16382:16382">
      <c r="A366" s="18" t="str">
        <f>IF(D366="","",VLOOKUP(D366,'DISPATCHED (VT11)'!$E:$XEV,16373,0))</f>
        <v/>
      </c>
      <c r="B366" s="13" t="str">
        <f>IF(D366="","",VLOOKUP(D366,'DISPATCHED (VT11)'!$E:$L,8,0))</f>
        <v/>
      </c>
      <c r="C366" s="16" t="str">
        <f>IF(A366="","",IF(VLOOKUP(A366,'DSR Attendance'!$A:$E,5,0)=0,VLOOKUP(A366,'DSR Attendance'!$A:$D,4,0),CONCATENATE(VLOOKUP(A366,'DSR Attendance'!$A:$D,4,0)," / ",VLOOKUP('Per Outlet Plan'!A366,'DSR Attendance'!$A:$E,5,0))))</f>
        <v/>
      </c>
      <c r="J366" s="418"/>
      <c r="M366" s="13" t="str">
        <f t="shared" si="5"/>
        <v/>
      </c>
      <c r="N366" s="8"/>
      <c r="XFB366" s="13" t="str">
        <f>IF(D366="","",COUNTIF('DISPATCHED (VT11)'!$E:$E,'Per Outlet Plan'!D366))</f>
        <v/>
      </c>
    </row>
    <row r="367" spans="1:14 16382:16382">
      <c r="A367" s="18" t="str">
        <f>IF(D367="","",VLOOKUP(D367,'DISPATCHED (VT11)'!$E:$XEV,16373,0))</f>
        <v/>
      </c>
      <c r="B367" s="13" t="str">
        <f>IF(D367="","",VLOOKUP(D367,'DISPATCHED (VT11)'!$E:$L,8,0))</f>
        <v/>
      </c>
      <c r="C367" s="16" t="str">
        <f>IF(A367="","",IF(VLOOKUP(A367,'DSR Attendance'!$A:$E,5,0)=0,VLOOKUP(A367,'DSR Attendance'!$A:$D,4,0),CONCATENATE(VLOOKUP(A367,'DSR Attendance'!$A:$D,4,0)," / ",VLOOKUP('Per Outlet Plan'!A367,'DSR Attendance'!$A:$E,5,0))))</f>
        <v/>
      </c>
      <c r="J367" s="418"/>
      <c r="M367" s="13" t="str">
        <f t="shared" si="5"/>
        <v/>
      </c>
      <c r="N367" s="8"/>
      <c r="XFB367" s="13" t="str">
        <f>IF(D367="","",COUNTIF('DISPATCHED (VT11)'!$E:$E,'Per Outlet Plan'!D367))</f>
        <v/>
      </c>
    </row>
    <row r="368" spans="1:14 16382:16382">
      <c r="A368" s="18" t="str">
        <f>IF(D368="","",VLOOKUP(D368,'DISPATCHED (VT11)'!$E:$XEV,16373,0))</f>
        <v/>
      </c>
      <c r="B368" s="13" t="str">
        <f>IF(D368="","",VLOOKUP(D368,'DISPATCHED (VT11)'!$E:$L,8,0))</f>
        <v/>
      </c>
      <c r="C368" s="16" t="str">
        <f>IF(A368="","",IF(VLOOKUP(A368,'DSR Attendance'!$A:$E,5,0)=0,VLOOKUP(A368,'DSR Attendance'!$A:$D,4,0),CONCATENATE(VLOOKUP(A368,'DSR Attendance'!$A:$D,4,0)," / ",VLOOKUP('Per Outlet Plan'!A368,'DSR Attendance'!$A:$E,5,0))))</f>
        <v/>
      </c>
      <c r="J368" s="418"/>
      <c r="M368" s="13" t="str">
        <f t="shared" si="5"/>
        <v/>
      </c>
      <c r="N368" s="8"/>
      <c r="XFB368" s="13" t="str">
        <f>IF(D368="","",COUNTIF('DISPATCHED (VT11)'!$E:$E,'Per Outlet Plan'!D368))</f>
        <v/>
      </c>
    </row>
    <row r="369" spans="1:14 16382:16382">
      <c r="A369" s="18" t="str">
        <f>IF(D369="","",VLOOKUP(D369,'DISPATCHED (VT11)'!$E:$XEV,16373,0))</f>
        <v/>
      </c>
      <c r="B369" s="13" t="str">
        <f>IF(D369="","",VLOOKUP(D369,'DISPATCHED (VT11)'!$E:$L,8,0))</f>
        <v/>
      </c>
      <c r="C369" s="16" t="str">
        <f>IF(A369="","",IF(VLOOKUP(A369,'DSR Attendance'!$A:$E,5,0)=0,VLOOKUP(A369,'DSR Attendance'!$A:$D,4,0),CONCATENATE(VLOOKUP(A369,'DSR Attendance'!$A:$D,4,0)," / ",VLOOKUP('Per Outlet Plan'!A369,'DSR Attendance'!$A:$E,5,0))))</f>
        <v/>
      </c>
      <c r="J369" s="418"/>
      <c r="M369" s="13" t="str">
        <f t="shared" si="5"/>
        <v/>
      </c>
      <c r="N369" s="8"/>
      <c r="XFB369" s="13" t="str">
        <f>IF(D369="","",COUNTIF('DISPATCHED (VT11)'!$E:$E,'Per Outlet Plan'!D369))</f>
        <v/>
      </c>
    </row>
    <row r="370" spans="1:14 16382:16382">
      <c r="A370" s="18" t="str">
        <f>IF(D370="","",VLOOKUP(D370,'DISPATCHED (VT11)'!$E:$XEV,16373,0))</f>
        <v/>
      </c>
      <c r="B370" s="13" t="str">
        <f>IF(D370="","",VLOOKUP(D370,'DISPATCHED (VT11)'!$E:$L,8,0))</f>
        <v/>
      </c>
      <c r="C370" s="16" t="str">
        <f>IF(A370="","",IF(VLOOKUP(A370,'DSR Attendance'!$A:$E,5,0)=0,VLOOKUP(A370,'DSR Attendance'!$A:$D,4,0),CONCATENATE(VLOOKUP(A370,'DSR Attendance'!$A:$D,4,0)," / ",VLOOKUP('Per Outlet Plan'!A370,'DSR Attendance'!$A:$E,5,0))))</f>
        <v/>
      </c>
      <c r="J370" s="418"/>
      <c r="M370" s="13" t="str">
        <f t="shared" si="5"/>
        <v/>
      </c>
      <c r="N370" s="8"/>
      <c r="XFB370" s="13" t="str">
        <f>IF(D370="","",COUNTIF('DISPATCHED (VT11)'!$E:$E,'Per Outlet Plan'!D370))</f>
        <v/>
      </c>
    </row>
    <row r="371" spans="1:14 16382:16382">
      <c r="A371" s="18" t="str">
        <f>IF(D371="","",VLOOKUP(D371,'DISPATCHED (VT11)'!$E:$XEV,16373,0))</f>
        <v/>
      </c>
      <c r="B371" s="13" t="str">
        <f>IF(D371="","",VLOOKUP(D371,'DISPATCHED (VT11)'!$E:$L,8,0))</f>
        <v/>
      </c>
      <c r="C371" s="16" t="str">
        <f>IF(A371="","",IF(VLOOKUP(A371,'DSR Attendance'!$A:$E,5,0)=0,VLOOKUP(A371,'DSR Attendance'!$A:$D,4,0),CONCATENATE(VLOOKUP(A371,'DSR Attendance'!$A:$D,4,0)," / ",VLOOKUP('Per Outlet Plan'!A371,'DSR Attendance'!$A:$E,5,0))))</f>
        <v/>
      </c>
      <c r="J371" s="418"/>
      <c r="M371" s="13" t="str">
        <f t="shared" si="5"/>
        <v/>
      </c>
      <c r="N371" s="8"/>
      <c r="XFB371" s="13" t="str">
        <f>IF(D371="","",COUNTIF('DISPATCHED (VT11)'!$E:$E,'Per Outlet Plan'!D371))</f>
        <v/>
      </c>
    </row>
    <row r="372" spans="1:14 16382:16382">
      <c r="A372" s="18" t="str">
        <f>IF(D372="","",VLOOKUP(D372,'DISPATCHED (VT11)'!$E:$XEV,16373,0))</f>
        <v/>
      </c>
      <c r="B372" s="13" t="str">
        <f>IF(D372="","",VLOOKUP(D372,'DISPATCHED (VT11)'!$E:$L,8,0))</f>
        <v/>
      </c>
      <c r="C372" s="16" t="str">
        <f>IF(A372="","",IF(VLOOKUP(A372,'DSR Attendance'!$A:$E,5,0)=0,VLOOKUP(A372,'DSR Attendance'!$A:$D,4,0),CONCATENATE(VLOOKUP(A372,'DSR Attendance'!$A:$D,4,0)," / ",VLOOKUP('Per Outlet Plan'!A372,'DSR Attendance'!$A:$E,5,0))))</f>
        <v/>
      </c>
      <c r="D372" s="39"/>
      <c r="E372" s="39"/>
      <c r="F372" s="39"/>
      <c r="G372" s="39"/>
      <c r="H372" s="39"/>
      <c r="J372" s="418"/>
      <c r="M372" s="13" t="str">
        <f t="shared" si="5"/>
        <v/>
      </c>
      <c r="N372" s="8"/>
      <c r="XFB372" s="13" t="str">
        <f>IF(D372="","",COUNTIF('DISPATCHED (VT11)'!$E:$E,'Per Outlet Plan'!D372))</f>
        <v/>
      </c>
    </row>
    <row r="373" spans="1:14 16382:16382">
      <c r="A373" s="18" t="str">
        <f>IF(D373="","",VLOOKUP(D373,'DISPATCHED (VT11)'!$E:$XEV,16373,0))</f>
        <v/>
      </c>
      <c r="B373" s="13" t="str">
        <f>IF(D373="","",VLOOKUP(D373,'DISPATCHED (VT11)'!$E:$L,8,0))</f>
        <v/>
      </c>
      <c r="C373" s="16" t="str">
        <f>IF(A373="","",IF(VLOOKUP(A373,'DSR Attendance'!$A:$E,5,0)=0,VLOOKUP(A373,'DSR Attendance'!$A:$D,4,0),CONCATENATE(VLOOKUP(A373,'DSR Attendance'!$A:$D,4,0)," / ",VLOOKUP('Per Outlet Plan'!A373,'DSR Attendance'!$A:$E,5,0))))</f>
        <v/>
      </c>
      <c r="J373" s="418"/>
      <c r="M373" s="13" t="str">
        <f t="shared" si="5"/>
        <v/>
      </c>
      <c r="N373" s="8"/>
      <c r="XFB373" s="13" t="str">
        <f>IF(D373="","",COUNTIF('DISPATCHED (VT11)'!$E:$E,'Per Outlet Plan'!D373))</f>
        <v/>
      </c>
    </row>
    <row r="374" spans="1:14 16382:16382">
      <c r="A374" s="18" t="str">
        <f>IF(D374="","",VLOOKUP(D374,'DISPATCHED (VT11)'!$E:$XEV,16373,0))</f>
        <v/>
      </c>
      <c r="B374" s="13" t="str">
        <f>IF(D374="","",VLOOKUP(D374,'DISPATCHED (VT11)'!$E:$L,8,0))</f>
        <v/>
      </c>
      <c r="C374" s="16" t="str">
        <f>IF(A374="","",IF(VLOOKUP(A374,'DSR Attendance'!$A:$E,5,0)=0,VLOOKUP(A374,'DSR Attendance'!$A:$D,4,0),CONCATENATE(VLOOKUP(A374,'DSR Attendance'!$A:$D,4,0)," / ",VLOOKUP('Per Outlet Plan'!A374,'DSR Attendance'!$A:$E,5,0))))</f>
        <v/>
      </c>
      <c r="J374" s="418"/>
      <c r="M374" s="13" t="str">
        <f t="shared" si="5"/>
        <v/>
      </c>
      <c r="N374" s="8"/>
      <c r="XFB374" s="13" t="str">
        <f>IF(D374="","",COUNTIF('DISPATCHED (VT11)'!$E:$E,'Per Outlet Plan'!D374))</f>
        <v/>
      </c>
    </row>
    <row r="375" spans="1:14 16382:16382">
      <c r="A375" s="18" t="str">
        <f>IF(D375="","",VLOOKUP(D375,'DISPATCHED (VT11)'!$E:$XEV,16373,0))</f>
        <v/>
      </c>
      <c r="B375" s="13" t="str">
        <f>IF(D375="","",VLOOKUP(D375,'DISPATCHED (VT11)'!$E:$L,8,0))</f>
        <v/>
      </c>
      <c r="C375" s="16" t="str">
        <f>IF(A375="","",IF(VLOOKUP(A375,'DSR Attendance'!$A:$E,5,0)=0,VLOOKUP(A375,'DSR Attendance'!$A:$D,4,0),CONCATENATE(VLOOKUP(A375,'DSR Attendance'!$A:$D,4,0)," / ",VLOOKUP('Per Outlet Plan'!A375,'DSR Attendance'!$A:$E,5,0))))</f>
        <v/>
      </c>
      <c r="J375" s="418"/>
      <c r="M375" s="13" t="str">
        <f t="shared" si="5"/>
        <v/>
      </c>
      <c r="N375" s="8"/>
      <c r="XFB375" s="13" t="str">
        <f>IF(D375="","",COUNTIF('DISPATCHED (VT11)'!$E:$E,'Per Outlet Plan'!D375))</f>
        <v/>
      </c>
    </row>
    <row r="376" spans="1:14 16382:16382">
      <c r="A376" s="18" t="str">
        <f>IF(D376="","",VLOOKUP(D376,'DISPATCHED (VT11)'!$E:$XEV,16373,0))</f>
        <v/>
      </c>
      <c r="B376" s="13" t="str">
        <f>IF(D376="","",VLOOKUP(D376,'DISPATCHED (VT11)'!$E:$L,8,0))</f>
        <v/>
      </c>
      <c r="C376" s="16" t="str">
        <f>IF(A376="","",IF(VLOOKUP(A376,'DSR Attendance'!$A:$E,5,0)=0,VLOOKUP(A376,'DSR Attendance'!$A:$D,4,0),CONCATENATE(VLOOKUP(A376,'DSR Attendance'!$A:$D,4,0)," / ",VLOOKUP('Per Outlet Plan'!A376,'DSR Attendance'!$A:$E,5,0))))</f>
        <v/>
      </c>
      <c r="J376" s="418"/>
      <c r="M376" s="13" t="str">
        <f t="shared" si="5"/>
        <v/>
      </c>
      <c r="N376" s="8"/>
      <c r="XFB376" s="13" t="str">
        <f>IF(D376="","",COUNTIF('DISPATCHED (VT11)'!$E:$E,'Per Outlet Plan'!D376))</f>
        <v/>
      </c>
    </row>
    <row r="377" spans="1:14 16382:16382">
      <c r="A377" s="18" t="str">
        <f>IF(D377="","",VLOOKUP(D377,'DISPATCHED (VT11)'!$E:$XEV,16373,0))</f>
        <v/>
      </c>
      <c r="B377" s="13" t="str">
        <f>IF(D377="","",VLOOKUP(D377,'DISPATCHED (VT11)'!$E:$L,8,0))</f>
        <v/>
      </c>
      <c r="C377" s="16" t="str">
        <f>IF(A377="","",IF(VLOOKUP(A377,'DSR Attendance'!$A:$E,5,0)=0,VLOOKUP(A377,'DSR Attendance'!$A:$D,4,0),CONCATENATE(VLOOKUP(A377,'DSR Attendance'!$A:$D,4,0)," / ",VLOOKUP('Per Outlet Plan'!A377,'DSR Attendance'!$A:$E,5,0))))</f>
        <v/>
      </c>
      <c r="J377" s="418"/>
      <c r="M377" s="13" t="str">
        <f t="shared" si="5"/>
        <v/>
      </c>
      <c r="N377" s="8"/>
      <c r="XFB377" s="13" t="str">
        <f>IF(D377="","",COUNTIF('DISPATCHED (VT11)'!$E:$E,'Per Outlet Plan'!D377))</f>
        <v/>
      </c>
    </row>
    <row r="378" spans="1:14 16382:16382">
      <c r="A378" s="18" t="str">
        <f>IF(D378="","",VLOOKUP(D378,'DISPATCHED (VT11)'!$E:$XEV,16373,0))</f>
        <v/>
      </c>
      <c r="B378" s="13" t="str">
        <f>IF(D378="","",VLOOKUP(D378,'DISPATCHED (VT11)'!$E:$L,8,0))</f>
        <v/>
      </c>
      <c r="C378" s="16" t="str">
        <f>IF(A378="","",IF(VLOOKUP(A378,'DSR Attendance'!$A:$E,5,0)=0,VLOOKUP(A378,'DSR Attendance'!$A:$D,4,0),CONCATENATE(VLOOKUP(A378,'DSR Attendance'!$A:$D,4,0)," / ",VLOOKUP('Per Outlet Plan'!A378,'DSR Attendance'!$A:$E,5,0))))</f>
        <v/>
      </c>
      <c r="J378" s="418"/>
      <c r="M378" s="13" t="str">
        <f t="shared" si="5"/>
        <v/>
      </c>
      <c r="N378" s="8"/>
      <c r="XFB378" s="13" t="str">
        <f>IF(D378="","",COUNTIF('DISPATCHED (VT11)'!$E:$E,'Per Outlet Plan'!D378))</f>
        <v/>
      </c>
    </row>
    <row r="379" spans="1:14 16382:16382">
      <c r="A379" s="18" t="str">
        <f>IF(D379="","",VLOOKUP(D379,'DISPATCHED (VT11)'!$E:$XEV,16373,0))</f>
        <v/>
      </c>
      <c r="B379" s="13" t="str">
        <f>IF(D379="","",VLOOKUP(D379,'DISPATCHED (VT11)'!$E:$L,8,0))</f>
        <v/>
      </c>
      <c r="C379" s="16" t="str">
        <f>IF(A379="","",IF(VLOOKUP(A379,'DSR Attendance'!$A:$E,5,0)=0,VLOOKUP(A379,'DSR Attendance'!$A:$D,4,0),CONCATENATE(VLOOKUP(A379,'DSR Attendance'!$A:$D,4,0)," / ",VLOOKUP('Per Outlet Plan'!A379,'DSR Attendance'!$A:$E,5,0))))</f>
        <v/>
      </c>
      <c r="J379" s="418"/>
      <c r="M379" s="13" t="str">
        <f t="shared" si="5"/>
        <v/>
      </c>
      <c r="N379" s="8"/>
      <c r="XFB379" s="13" t="str">
        <f>IF(D379="","",COUNTIF('DISPATCHED (VT11)'!$E:$E,'Per Outlet Plan'!D379))</f>
        <v/>
      </c>
    </row>
    <row r="380" spans="1:14 16382:16382">
      <c r="A380" s="18" t="str">
        <f>IF(D380="","",VLOOKUP(D380,'DISPATCHED (VT11)'!$E:$XEV,16373,0))</f>
        <v/>
      </c>
      <c r="B380" s="13" t="str">
        <f>IF(D380="","",VLOOKUP(D380,'DISPATCHED (VT11)'!$E:$L,8,0))</f>
        <v/>
      </c>
      <c r="C380" s="16" t="str">
        <f>IF(A380="","",IF(VLOOKUP(A380,'DSR Attendance'!$A:$E,5,0)=0,VLOOKUP(A380,'DSR Attendance'!$A:$D,4,0),CONCATENATE(VLOOKUP(A380,'DSR Attendance'!$A:$D,4,0)," / ",VLOOKUP('Per Outlet Plan'!A380,'DSR Attendance'!$A:$E,5,0))))</f>
        <v/>
      </c>
      <c r="J380" s="418"/>
      <c r="M380" s="13" t="str">
        <f t="shared" si="5"/>
        <v/>
      </c>
      <c r="N380" s="8"/>
      <c r="XFB380" s="13" t="str">
        <f>IF(D380="","",COUNTIF('DISPATCHED (VT11)'!$E:$E,'Per Outlet Plan'!D380))</f>
        <v/>
      </c>
    </row>
    <row r="381" spans="1:14 16382:16382">
      <c r="A381" s="18" t="str">
        <f>IF(D381="","",VLOOKUP(D381,'DISPATCHED (VT11)'!$E:$XEV,16373,0))</f>
        <v/>
      </c>
      <c r="B381" s="13" t="str">
        <f>IF(D381="","",VLOOKUP(D381,'DISPATCHED (VT11)'!$E:$L,8,0))</f>
        <v/>
      </c>
      <c r="C381" s="16" t="str">
        <f>IF(A381="","",IF(VLOOKUP(A381,'DSR Attendance'!$A:$E,5,0)=0,VLOOKUP(A381,'DSR Attendance'!$A:$D,4,0),CONCATENATE(VLOOKUP(A381,'DSR Attendance'!$A:$D,4,0)," / ",VLOOKUP('Per Outlet Plan'!A381,'DSR Attendance'!$A:$E,5,0))))</f>
        <v/>
      </c>
      <c r="J381" s="418"/>
      <c r="M381" s="13" t="str">
        <f t="shared" si="5"/>
        <v/>
      </c>
      <c r="N381" s="8"/>
      <c r="XFB381" s="13" t="str">
        <f>IF(D381="","",COUNTIF('DISPATCHED (VT11)'!$E:$E,'Per Outlet Plan'!D381))</f>
        <v/>
      </c>
    </row>
    <row r="382" spans="1:14 16382:16382">
      <c r="A382" s="18" t="str">
        <f>IF(D382="","",VLOOKUP(D382,'DISPATCHED (VT11)'!$E:$XEV,16373,0))</f>
        <v/>
      </c>
      <c r="B382" s="13" t="str">
        <f>IF(D382="","",VLOOKUP(D382,'DISPATCHED (VT11)'!$E:$L,8,0))</f>
        <v/>
      </c>
      <c r="C382" s="16" t="str">
        <f>IF(A382="","",IF(VLOOKUP(A382,'DSR Attendance'!$A:$E,5,0)=0,VLOOKUP(A382,'DSR Attendance'!$A:$D,4,0),CONCATENATE(VLOOKUP(A382,'DSR Attendance'!$A:$D,4,0)," / ",VLOOKUP('Per Outlet Plan'!A382,'DSR Attendance'!$A:$E,5,0))))</f>
        <v/>
      </c>
      <c r="J382" s="418"/>
      <c r="M382" s="13" t="str">
        <f t="shared" si="5"/>
        <v/>
      </c>
      <c r="N382" s="8"/>
      <c r="XFB382" s="13" t="str">
        <f>IF(D382="","",COUNTIF('DISPATCHED (VT11)'!$E:$E,'Per Outlet Plan'!D382))</f>
        <v/>
      </c>
    </row>
    <row r="383" spans="1:14 16382:16382">
      <c r="A383" s="18" t="str">
        <f>IF(D383="","",VLOOKUP(D383,'DISPATCHED (VT11)'!$E:$XEV,16373,0))</f>
        <v/>
      </c>
      <c r="B383" s="13" t="str">
        <f>IF(D383="","",VLOOKUP(D383,'DISPATCHED (VT11)'!$E:$L,8,0))</f>
        <v/>
      </c>
      <c r="C383" s="16" t="str">
        <f>IF(A383="","",IF(VLOOKUP(A383,'DSR Attendance'!$A:$E,5,0)=0,VLOOKUP(A383,'DSR Attendance'!$A:$D,4,0),CONCATENATE(VLOOKUP(A383,'DSR Attendance'!$A:$D,4,0)," / ",VLOOKUP('Per Outlet Plan'!A383,'DSR Attendance'!$A:$E,5,0))))</f>
        <v/>
      </c>
      <c r="J383" s="418"/>
      <c r="M383" s="13" t="str">
        <f t="shared" si="5"/>
        <v/>
      </c>
      <c r="N383" s="8"/>
      <c r="XFB383" s="13" t="str">
        <f>IF(D383="","",COUNTIF('DISPATCHED (VT11)'!$E:$E,'Per Outlet Plan'!D383))</f>
        <v/>
      </c>
    </row>
    <row r="384" spans="1:14 16382:16382">
      <c r="A384" s="18" t="str">
        <f>IF(D384="","",VLOOKUP(D384,'DISPATCHED (VT11)'!$E:$XEV,16373,0))</f>
        <v/>
      </c>
      <c r="B384" s="13" t="str">
        <f>IF(D384="","",VLOOKUP(D384,'DISPATCHED (VT11)'!$E:$L,8,0))</f>
        <v/>
      </c>
      <c r="C384" s="16" t="str">
        <f>IF(A384="","",IF(VLOOKUP(A384,'DSR Attendance'!$A:$E,5,0)=0,VLOOKUP(A384,'DSR Attendance'!$A:$D,4,0),CONCATENATE(VLOOKUP(A384,'DSR Attendance'!$A:$D,4,0)," / ",VLOOKUP('Per Outlet Plan'!A384,'DSR Attendance'!$A:$E,5,0))))</f>
        <v/>
      </c>
      <c r="J384" s="418"/>
      <c r="M384" s="13" t="str">
        <f t="shared" si="5"/>
        <v/>
      </c>
      <c r="N384" s="8"/>
      <c r="XFB384" s="13" t="str">
        <f>IF(D384="","",COUNTIF('DISPATCHED (VT11)'!$E:$E,'Per Outlet Plan'!D384))</f>
        <v/>
      </c>
    </row>
    <row r="385" spans="1:14 16382:16382">
      <c r="A385" s="18" t="str">
        <f>IF(D385="","",VLOOKUP(D385,'DISPATCHED (VT11)'!$E:$XEV,16373,0))</f>
        <v/>
      </c>
      <c r="B385" s="13" t="str">
        <f>IF(D385="","",VLOOKUP(D385,'DISPATCHED (VT11)'!$E:$L,8,0))</f>
        <v/>
      </c>
      <c r="C385" s="16" t="str">
        <f>IF(A385="","",IF(VLOOKUP(A385,'DSR Attendance'!$A:$E,5,0)=0,VLOOKUP(A385,'DSR Attendance'!$A:$D,4,0),CONCATENATE(VLOOKUP(A385,'DSR Attendance'!$A:$D,4,0)," / ",VLOOKUP('Per Outlet Plan'!A385,'DSR Attendance'!$A:$E,5,0))))</f>
        <v/>
      </c>
      <c r="J385" s="418"/>
      <c r="M385" s="13" t="str">
        <f t="shared" si="5"/>
        <v/>
      </c>
      <c r="N385" s="8"/>
      <c r="XFB385" s="13" t="str">
        <f>IF(D385="","",COUNTIF('DISPATCHED (VT11)'!$E:$E,'Per Outlet Plan'!D385))</f>
        <v/>
      </c>
    </row>
    <row r="386" spans="1:14 16382:16382">
      <c r="A386" s="18" t="str">
        <f>IF(D386="","",VLOOKUP(D386,'DISPATCHED (VT11)'!$E:$XEV,16373,0))</f>
        <v/>
      </c>
      <c r="B386" s="13" t="str">
        <f>IF(D386="","",VLOOKUP(D386,'DISPATCHED (VT11)'!$E:$L,8,0))</f>
        <v/>
      </c>
      <c r="C386" s="16" t="str">
        <f>IF(A386="","",IF(VLOOKUP(A386,'DSR Attendance'!$A:$E,5,0)=0,VLOOKUP(A386,'DSR Attendance'!$A:$D,4,0),CONCATENATE(VLOOKUP(A386,'DSR Attendance'!$A:$D,4,0)," / ",VLOOKUP('Per Outlet Plan'!A386,'DSR Attendance'!$A:$E,5,0))))</f>
        <v/>
      </c>
      <c r="J386" s="418"/>
      <c r="M386" s="13" t="str">
        <f t="shared" si="5"/>
        <v/>
      </c>
      <c r="N386" s="8"/>
      <c r="XFB386" s="13" t="str">
        <f>IF(D386="","",COUNTIF('DISPATCHED (VT11)'!$E:$E,'Per Outlet Plan'!D386))</f>
        <v/>
      </c>
    </row>
    <row r="387" spans="1:14 16382:16382">
      <c r="A387" s="18" t="str">
        <f>IF(D387="","",VLOOKUP(D387,'DISPATCHED (VT11)'!$E:$XEV,16373,0))</f>
        <v/>
      </c>
      <c r="B387" s="13" t="str">
        <f>IF(D387="","",VLOOKUP(D387,'DISPATCHED (VT11)'!$E:$L,8,0))</f>
        <v/>
      </c>
      <c r="C387" s="16" t="str">
        <f>IF(A387="","",IF(VLOOKUP(A387,'DSR Attendance'!$A:$E,5,0)=0,VLOOKUP(A387,'DSR Attendance'!$A:$D,4,0),CONCATENATE(VLOOKUP(A387,'DSR Attendance'!$A:$D,4,0)," / ",VLOOKUP('Per Outlet Plan'!A387,'DSR Attendance'!$A:$E,5,0))))</f>
        <v/>
      </c>
      <c r="J387" s="418"/>
      <c r="M387" s="13" t="str">
        <f t="shared" si="5"/>
        <v/>
      </c>
      <c r="N387" s="8"/>
      <c r="XFB387" s="13" t="str">
        <f>IF(D387="","",COUNTIF('DISPATCHED (VT11)'!$E:$E,'Per Outlet Plan'!D387))</f>
        <v/>
      </c>
    </row>
    <row r="388" spans="1:14 16382:16382">
      <c r="A388" s="18" t="str">
        <f>IF(D388="","",VLOOKUP(D388,'DISPATCHED (VT11)'!$E:$XEV,16373,0))</f>
        <v/>
      </c>
      <c r="B388" s="13" t="str">
        <f>IF(D388="","",VLOOKUP(D388,'DISPATCHED (VT11)'!$E:$L,8,0))</f>
        <v/>
      </c>
      <c r="C388" s="16" t="str">
        <f>IF(A388="","",IF(VLOOKUP(A388,'DSR Attendance'!$A:$E,5,0)=0,VLOOKUP(A388,'DSR Attendance'!$A:$D,4,0),CONCATENATE(VLOOKUP(A388,'DSR Attendance'!$A:$D,4,0)," / ",VLOOKUP('Per Outlet Plan'!A388,'DSR Attendance'!$A:$E,5,0))))</f>
        <v/>
      </c>
      <c r="J388" s="418"/>
      <c r="M388" s="13" t="str">
        <f t="shared" si="5"/>
        <v/>
      </c>
      <c r="N388" s="8"/>
      <c r="XFB388" s="13" t="str">
        <f>IF(D388="","",COUNTIF('DISPATCHED (VT11)'!$E:$E,'Per Outlet Plan'!D388))</f>
        <v/>
      </c>
    </row>
    <row r="389" spans="1:14 16382:16382">
      <c r="A389" s="18" t="str">
        <f>IF(D389="","",VLOOKUP(D389,'DISPATCHED (VT11)'!$E:$XEV,16373,0))</f>
        <v/>
      </c>
      <c r="B389" s="13" t="str">
        <f>IF(D389="","",VLOOKUP(D389,'DISPATCHED (VT11)'!$E:$L,8,0))</f>
        <v/>
      </c>
      <c r="C389" s="16" t="str">
        <f>IF(A389="","",IF(VLOOKUP(A389,'DSR Attendance'!$A:$E,5,0)=0,VLOOKUP(A389,'DSR Attendance'!$A:$D,4,0),CONCATENATE(VLOOKUP(A389,'DSR Attendance'!$A:$D,4,0)," / ",VLOOKUP('Per Outlet Plan'!A389,'DSR Attendance'!$A:$E,5,0))))</f>
        <v/>
      </c>
      <c r="J389" s="418"/>
      <c r="M389" s="13" t="str">
        <f t="shared" si="5"/>
        <v/>
      </c>
      <c r="N389" s="8"/>
      <c r="XFB389" s="13" t="str">
        <f>IF(D389="","",COUNTIF('DISPATCHED (VT11)'!$E:$E,'Per Outlet Plan'!D389))</f>
        <v/>
      </c>
    </row>
    <row r="390" spans="1:14 16382:16382">
      <c r="A390" s="18" t="str">
        <f>IF(D390="","",VLOOKUP(D390,'DISPATCHED (VT11)'!$E:$XEV,16373,0))</f>
        <v/>
      </c>
      <c r="B390" s="13" t="str">
        <f>IF(D390="","",VLOOKUP(D390,'DISPATCHED (VT11)'!$E:$L,8,0))</f>
        <v/>
      </c>
      <c r="C390" s="16" t="str">
        <f>IF(A390="","",IF(VLOOKUP(A390,'DSR Attendance'!$A:$E,5,0)=0,VLOOKUP(A390,'DSR Attendance'!$A:$D,4,0),CONCATENATE(VLOOKUP(A390,'DSR Attendance'!$A:$D,4,0)," / ",VLOOKUP('Per Outlet Plan'!A390,'DSR Attendance'!$A:$E,5,0))))</f>
        <v/>
      </c>
      <c r="J390" s="418"/>
      <c r="M390" s="13" t="str">
        <f t="shared" ref="M390:M453" si="6">IF(L390="","",VLOOKUP(L390,$XFC$6:$XFD$30,2,0))</f>
        <v/>
      </c>
      <c r="N390" s="8"/>
      <c r="XFB390" s="13" t="str">
        <f>IF(D390="","",COUNTIF('DISPATCHED (VT11)'!$E:$E,'Per Outlet Plan'!D390))</f>
        <v/>
      </c>
    </row>
    <row r="391" spans="1:14 16382:16382">
      <c r="A391" s="18" t="str">
        <f>IF(D391="","",VLOOKUP(D391,'DISPATCHED (VT11)'!$E:$XEV,16373,0))</f>
        <v/>
      </c>
      <c r="B391" s="13" t="str">
        <f>IF(D391="","",VLOOKUP(D391,'DISPATCHED (VT11)'!$E:$L,8,0))</f>
        <v/>
      </c>
      <c r="C391" s="16" t="str">
        <f>IF(A391="","",IF(VLOOKUP(A391,'DSR Attendance'!$A:$E,5,0)=0,VLOOKUP(A391,'DSR Attendance'!$A:$D,4,0),CONCATENATE(VLOOKUP(A391,'DSR Attendance'!$A:$D,4,0)," / ",VLOOKUP('Per Outlet Plan'!A391,'DSR Attendance'!$A:$E,5,0))))</f>
        <v/>
      </c>
      <c r="J391" s="418"/>
      <c r="M391" s="13" t="str">
        <f t="shared" si="6"/>
        <v/>
      </c>
      <c r="N391" s="8"/>
      <c r="XFB391" s="13" t="str">
        <f>IF(D391="","",COUNTIF('DISPATCHED (VT11)'!$E:$E,'Per Outlet Plan'!D391))</f>
        <v/>
      </c>
    </row>
    <row r="392" spans="1:14 16382:16382">
      <c r="A392" s="18" t="str">
        <f>IF(D392="","",VLOOKUP(D392,'DISPATCHED (VT11)'!$E:$XEV,16373,0))</f>
        <v/>
      </c>
      <c r="B392" s="13" t="str">
        <f>IF(D392="","",VLOOKUP(D392,'DISPATCHED (VT11)'!$E:$L,8,0))</f>
        <v/>
      </c>
      <c r="C392" s="16" t="str">
        <f>IF(A392="","",IF(VLOOKUP(A392,'DSR Attendance'!$A:$E,5,0)=0,VLOOKUP(A392,'DSR Attendance'!$A:$D,4,0),CONCATENATE(VLOOKUP(A392,'DSR Attendance'!$A:$D,4,0)," / ",VLOOKUP('Per Outlet Plan'!A392,'DSR Attendance'!$A:$E,5,0))))</f>
        <v/>
      </c>
      <c r="J392" s="418"/>
      <c r="M392" s="13" t="str">
        <f t="shared" si="6"/>
        <v/>
      </c>
      <c r="N392" s="8"/>
      <c r="XFB392" s="13" t="str">
        <f>IF(D392="","",COUNTIF('DISPATCHED (VT11)'!$E:$E,'Per Outlet Plan'!D392))</f>
        <v/>
      </c>
    </row>
    <row r="393" spans="1:14 16382:16382">
      <c r="A393" s="18" t="str">
        <f>IF(D393="","",VLOOKUP(D393,'DISPATCHED (VT11)'!$E:$XEV,16373,0))</f>
        <v/>
      </c>
      <c r="B393" s="13" t="str">
        <f>IF(D393="","",VLOOKUP(D393,'DISPATCHED (VT11)'!$E:$L,8,0))</f>
        <v/>
      </c>
      <c r="C393" s="16" t="str">
        <f>IF(A393="","",IF(VLOOKUP(A393,'DSR Attendance'!$A:$E,5,0)=0,VLOOKUP(A393,'DSR Attendance'!$A:$D,4,0),CONCATENATE(VLOOKUP(A393,'DSR Attendance'!$A:$D,4,0)," / ",VLOOKUP('Per Outlet Plan'!A393,'DSR Attendance'!$A:$E,5,0))))</f>
        <v/>
      </c>
      <c r="J393" s="418"/>
      <c r="M393" s="13" t="str">
        <f t="shared" si="6"/>
        <v/>
      </c>
      <c r="N393" s="8"/>
      <c r="XFB393" s="13" t="str">
        <f>IF(D393="","",COUNTIF('DISPATCHED (VT11)'!$E:$E,'Per Outlet Plan'!D393))</f>
        <v/>
      </c>
    </row>
    <row r="394" spans="1:14 16382:16382">
      <c r="A394" s="18" t="str">
        <f>IF(D394="","",VLOOKUP(D394,'DISPATCHED (VT11)'!$E:$XEV,16373,0))</f>
        <v/>
      </c>
      <c r="B394" s="13" t="str">
        <f>IF(D394="","",VLOOKUP(D394,'DISPATCHED (VT11)'!$E:$L,8,0))</f>
        <v/>
      </c>
      <c r="C394" s="16" t="str">
        <f>IF(A394="","",IF(VLOOKUP(A394,'DSR Attendance'!$A:$E,5,0)=0,VLOOKUP(A394,'DSR Attendance'!$A:$D,4,0),CONCATENATE(VLOOKUP(A394,'DSR Attendance'!$A:$D,4,0)," / ",VLOOKUP('Per Outlet Plan'!A394,'DSR Attendance'!$A:$E,5,0))))</f>
        <v/>
      </c>
      <c r="J394" s="418"/>
      <c r="M394" s="13" t="str">
        <f t="shared" si="6"/>
        <v/>
      </c>
      <c r="N394" s="8"/>
      <c r="XFB394" s="13" t="str">
        <f>IF(D394="","",COUNTIF('DISPATCHED (VT11)'!$E:$E,'Per Outlet Plan'!D394))</f>
        <v/>
      </c>
    </row>
    <row r="395" spans="1:14 16382:16382">
      <c r="A395" s="18" t="str">
        <f>IF(D395="","",VLOOKUP(D395,'DISPATCHED (VT11)'!$E:$XEV,16373,0))</f>
        <v/>
      </c>
      <c r="B395" s="13" t="str">
        <f>IF(D395="","",VLOOKUP(D395,'DISPATCHED (VT11)'!$E:$L,8,0))</f>
        <v/>
      </c>
      <c r="C395" s="16" t="str">
        <f>IF(A395="","",IF(VLOOKUP(A395,'DSR Attendance'!$A:$E,5,0)=0,VLOOKUP(A395,'DSR Attendance'!$A:$D,4,0),CONCATENATE(VLOOKUP(A395,'DSR Attendance'!$A:$D,4,0)," / ",VLOOKUP('Per Outlet Plan'!A395,'DSR Attendance'!$A:$E,5,0))))</f>
        <v/>
      </c>
      <c r="D395" s="26"/>
      <c r="J395" s="418"/>
      <c r="M395" s="13" t="str">
        <f t="shared" si="6"/>
        <v/>
      </c>
      <c r="N395" s="8"/>
      <c r="XFB395" s="13" t="str">
        <f>IF(D395="","",COUNTIF('DISPATCHED (VT11)'!$E:$E,'Per Outlet Plan'!D395))</f>
        <v/>
      </c>
    </row>
    <row r="396" spans="1:14 16382:16382">
      <c r="A396" s="18" t="str">
        <f>IF(D396="","",VLOOKUP(D396,'DISPATCHED (VT11)'!$E:$XEV,16373,0))</f>
        <v/>
      </c>
      <c r="B396" s="13" t="str">
        <f>IF(D396="","",VLOOKUP(D396,'DISPATCHED (VT11)'!$E:$L,8,0))</f>
        <v/>
      </c>
      <c r="C396" s="16" t="str">
        <f>IF(A396="","",IF(VLOOKUP(A396,'DSR Attendance'!$A:$E,5,0)=0,VLOOKUP(A396,'DSR Attendance'!$A:$D,4,0),CONCATENATE(VLOOKUP(A396,'DSR Attendance'!$A:$D,4,0)," / ",VLOOKUP('Per Outlet Plan'!A396,'DSR Attendance'!$A:$E,5,0))))</f>
        <v/>
      </c>
      <c r="J396" s="418"/>
      <c r="M396" s="13" t="str">
        <f t="shared" si="6"/>
        <v/>
      </c>
      <c r="N396" s="8"/>
      <c r="XFB396" s="13" t="str">
        <f>IF(D396="","",COUNTIF('DISPATCHED (VT11)'!$E:$E,'Per Outlet Plan'!D396))</f>
        <v/>
      </c>
    </row>
    <row r="397" spans="1:14 16382:16382">
      <c r="A397" s="18" t="str">
        <f>IF(D397="","",VLOOKUP(D397,'DISPATCHED (VT11)'!$E:$XEV,16373,0))</f>
        <v/>
      </c>
      <c r="B397" s="13" t="str">
        <f>IF(D397="","",VLOOKUP(D397,'DISPATCHED (VT11)'!$E:$L,8,0))</f>
        <v/>
      </c>
      <c r="C397" s="16" t="str">
        <f>IF(A397="","",IF(VLOOKUP(A397,'DSR Attendance'!$A:$E,5,0)=0,VLOOKUP(A397,'DSR Attendance'!$A:$D,4,0),CONCATENATE(VLOOKUP(A397,'DSR Attendance'!$A:$D,4,0)," / ",VLOOKUP('Per Outlet Plan'!A397,'DSR Attendance'!$A:$E,5,0))))</f>
        <v/>
      </c>
      <c r="J397" s="418"/>
      <c r="M397" s="13" t="str">
        <f t="shared" si="6"/>
        <v/>
      </c>
      <c r="N397" s="8"/>
      <c r="XFB397" s="13" t="str">
        <f>IF(D397="","",COUNTIF('DISPATCHED (VT11)'!$E:$E,'Per Outlet Plan'!D397))</f>
        <v/>
      </c>
    </row>
    <row r="398" spans="1:14 16382:16382">
      <c r="A398" s="18" t="str">
        <f>IF(D398="","",VLOOKUP(D398,'DISPATCHED (VT11)'!$E:$XEV,16373,0))</f>
        <v/>
      </c>
      <c r="B398" s="13" t="str">
        <f>IF(D398="","",VLOOKUP(D398,'DISPATCHED (VT11)'!$E:$L,8,0))</f>
        <v/>
      </c>
      <c r="C398" s="16" t="str">
        <f>IF(A398="","",IF(VLOOKUP(A398,'DSR Attendance'!$A:$E,5,0)=0,VLOOKUP(A398,'DSR Attendance'!$A:$D,4,0),CONCATENATE(VLOOKUP(A398,'DSR Attendance'!$A:$D,4,0)," / ",VLOOKUP('Per Outlet Plan'!A398,'DSR Attendance'!$A:$E,5,0))))</f>
        <v/>
      </c>
      <c r="J398" s="418"/>
      <c r="M398" s="13" t="str">
        <f t="shared" si="6"/>
        <v/>
      </c>
      <c r="N398" s="8"/>
      <c r="XFB398" s="13" t="str">
        <f>IF(D398="","",COUNTIF('DISPATCHED (VT11)'!$E:$E,'Per Outlet Plan'!D398))</f>
        <v/>
      </c>
    </row>
    <row r="399" spans="1:14 16382:16382">
      <c r="A399" s="18" t="str">
        <f>IF(D399="","",VLOOKUP(D399,'DISPATCHED (VT11)'!$E:$XEV,16373,0))</f>
        <v/>
      </c>
      <c r="B399" s="13" t="str">
        <f>IF(D399="","",VLOOKUP(D399,'DISPATCHED (VT11)'!$E:$L,8,0))</f>
        <v/>
      </c>
      <c r="C399" s="16" t="str">
        <f>IF(A399="","",IF(VLOOKUP(A399,'DSR Attendance'!$A:$E,5,0)=0,VLOOKUP(A399,'DSR Attendance'!$A:$D,4,0),CONCATENATE(VLOOKUP(A399,'DSR Attendance'!$A:$D,4,0)," / ",VLOOKUP('Per Outlet Plan'!A399,'DSR Attendance'!$A:$E,5,0))))</f>
        <v/>
      </c>
      <c r="J399" s="418"/>
      <c r="M399" s="13" t="str">
        <f t="shared" si="6"/>
        <v/>
      </c>
      <c r="N399" s="8"/>
      <c r="XFB399" s="13" t="str">
        <f>IF(D399="","",COUNTIF('DISPATCHED (VT11)'!$E:$E,'Per Outlet Plan'!D399))</f>
        <v/>
      </c>
    </row>
    <row r="400" spans="1:14 16382:16382">
      <c r="A400" s="18" t="str">
        <f>IF(D400="","",VLOOKUP(D400,'DISPATCHED (VT11)'!$E:$XEV,16373,0))</f>
        <v/>
      </c>
      <c r="B400" s="13" t="str">
        <f>IF(D400="","",VLOOKUP(D400,'DISPATCHED (VT11)'!$E:$L,8,0))</f>
        <v/>
      </c>
      <c r="C400" s="16" t="str">
        <f>IF(A400="","",IF(VLOOKUP(A400,'DSR Attendance'!$A:$E,5,0)=0,VLOOKUP(A400,'DSR Attendance'!$A:$D,4,0),CONCATENATE(VLOOKUP(A400,'DSR Attendance'!$A:$D,4,0)," / ",VLOOKUP('Per Outlet Plan'!A400,'DSR Attendance'!$A:$E,5,0))))</f>
        <v/>
      </c>
      <c r="J400" s="418"/>
      <c r="M400" s="13" t="str">
        <f t="shared" si="6"/>
        <v/>
      </c>
      <c r="N400" s="8"/>
      <c r="XFB400" s="13" t="str">
        <f>IF(D400="","",COUNTIF('DISPATCHED (VT11)'!$E:$E,'Per Outlet Plan'!D400))</f>
        <v/>
      </c>
    </row>
    <row r="401" spans="1:14 16382:16382">
      <c r="A401" s="18" t="str">
        <f>IF(D401="","",VLOOKUP(D401,'DISPATCHED (VT11)'!$E:$XEV,16373,0))</f>
        <v/>
      </c>
      <c r="B401" s="13" t="str">
        <f>IF(D401="","",VLOOKUP(D401,'DISPATCHED (VT11)'!$E:$L,8,0))</f>
        <v/>
      </c>
      <c r="C401" s="16" t="str">
        <f>IF(A401="","",IF(VLOOKUP(A401,'DSR Attendance'!$A:$E,5,0)=0,VLOOKUP(A401,'DSR Attendance'!$A:$D,4,0),CONCATENATE(VLOOKUP(A401,'DSR Attendance'!$A:$D,4,0)," / ",VLOOKUP('Per Outlet Plan'!A401,'DSR Attendance'!$A:$E,5,0))))</f>
        <v/>
      </c>
      <c r="J401" s="418"/>
      <c r="M401" s="13" t="str">
        <f t="shared" si="6"/>
        <v/>
      </c>
      <c r="N401" s="8"/>
      <c r="XFB401" s="13" t="str">
        <f>IF(D401="","",COUNTIF('DISPATCHED (VT11)'!$E:$E,'Per Outlet Plan'!D401))</f>
        <v/>
      </c>
    </row>
    <row r="402" spans="1:14 16382:16382">
      <c r="A402" s="18" t="str">
        <f>IF(D402="","",VLOOKUP(D402,'DISPATCHED (VT11)'!$E:$XEV,16373,0))</f>
        <v/>
      </c>
      <c r="B402" s="13" t="str">
        <f>IF(D402="","",VLOOKUP(D402,'DISPATCHED (VT11)'!$E:$L,8,0))</f>
        <v/>
      </c>
      <c r="C402" s="16" t="str">
        <f>IF(A402="","",IF(VLOOKUP(A402,'DSR Attendance'!$A:$E,5,0)=0,VLOOKUP(A402,'DSR Attendance'!$A:$D,4,0),CONCATENATE(VLOOKUP(A402,'DSR Attendance'!$A:$D,4,0)," / ",VLOOKUP('Per Outlet Plan'!A402,'DSR Attendance'!$A:$E,5,0))))</f>
        <v/>
      </c>
      <c r="J402" s="418"/>
      <c r="M402" s="13" t="str">
        <f t="shared" si="6"/>
        <v/>
      </c>
      <c r="N402" s="8"/>
      <c r="XFB402" s="13" t="str">
        <f>IF(D402="","",COUNTIF('DISPATCHED (VT11)'!$E:$E,'Per Outlet Plan'!D402))</f>
        <v/>
      </c>
    </row>
    <row r="403" spans="1:14 16382:16382">
      <c r="A403" s="18" t="str">
        <f>IF(D403="","",VLOOKUP(D403,'DISPATCHED (VT11)'!$E:$XEV,16373,0))</f>
        <v/>
      </c>
      <c r="B403" s="13" t="str">
        <f>IF(D403="","",VLOOKUP(D403,'DISPATCHED (VT11)'!$E:$L,8,0))</f>
        <v/>
      </c>
      <c r="C403" s="16" t="str">
        <f>IF(A403="","",IF(VLOOKUP(A403,'DSR Attendance'!$A:$E,5,0)=0,VLOOKUP(A403,'DSR Attendance'!$A:$D,4,0),CONCATENATE(VLOOKUP(A403,'DSR Attendance'!$A:$D,4,0)," / ",VLOOKUP('Per Outlet Plan'!A403,'DSR Attendance'!$A:$E,5,0))))</f>
        <v/>
      </c>
      <c r="J403" s="418"/>
      <c r="M403" s="13" t="str">
        <f t="shared" si="6"/>
        <v/>
      </c>
      <c r="N403" s="8"/>
      <c r="XFB403" s="13" t="str">
        <f>IF(D403="","",COUNTIF('DISPATCHED (VT11)'!$E:$E,'Per Outlet Plan'!D403))</f>
        <v/>
      </c>
    </row>
    <row r="404" spans="1:14 16382:16382">
      <c r="A404" s="18" t="str">
        <f>IF(D404="","",VLOOKUP(D404,'DISPATCHED (VT11)'!$E:$XEV,16373,0))</f>
        <v/>
      </c>
      <c r="B404" s="13" t="str">
        <f>IF(D404="","",VLOOKUP(D404,'DISPATCHED (VT11)'!$E:$L,8,0))</f>
        <v/>
      </c>
      <c r="C404" s="16" t="str">
        <f>IF(A404="","",IF(VLOOKUP(A404,'DSR Attendance'!$A:$E,5,0)=0,VLOOKUP(A404,'DSR Attendance'!$A:$D,4,0),CONCATENATE(VLOOKUP(A404,'DSR Attendance'!$A:$D,4,0)," / ",VLOOKUP('Per Outlet Plan'!A404,'DSR Attendance'!$A:$E,5,0))))</f>
        <v/>
      </c>
      <c r="J404" s="418"/>
      <c r="M404" s="13" t="str">
        <f t="shared" si="6"/>
        <v/>
      </c>
      <c r="N404" s="8"/>
      <c r="XFB404" s="13" t="str">
        <f>IF(D404="","",COUNTIF('DISPATCHED (VT11)'!$E:$E,'Per Outlet Plan'!D404))</f>
        <v/>
      </c>
    </row>
    <row r="405" spans="1:14 16382:16382">
      <c r="A405" s="18" t="str">
        <f>IF(D405="","",VLOOKUP(D405,'DISPATCHED (VT11)'!$E:$XEV,16373,0))</f>
        <v/>
      </c>
      <c r="B405" s="13" t="str">
        <f>IF(D405="","",VLOOKUP(D405,'DISPATCHED (VT11)'!$E:$L,8,0))</f>
        <v/>
      </c>
      <c r="C405" s="16" t="str">
        <f>IF(A405="","",IF(VLOOKUP(A405,'DSR Attendance'!$A:$E,5,0)=0,VLOOKUP(A405,'DSR Attendance'!$A:$D,4,0),CONCATENATE(VLOOKUP(A405,'DSR Attendance'!$A:$D,4,0)," / ",VLOOKUP('Per Outlet Plan'!A405,'DSR Attendance'!$A:$E,5,0))))</f>
        <v/>
      </c>
      <c r="J405" s="418"/>
      <c r="M405" s="13" t="str">
        <f t="shared" si="6"/>
        <v/>
      </c>
      <c r="N405" s="8"/>
      <c r="XFB405" s="13" t="str">
        <f>IF(D405="","",COUNTIF('DISPATCHED (VT11)'!$E:$E,'Per Outlet Plan'!D405))</f>
        <v/>
      </c>
    </row>
    <row r="406" spans="1:14 16382:16382">
      <c r="A406" s="18" t="str">
        <f>IF(D406="","",VLOOKUP(D406,'DISPATCHED (VT11)'!$E:$XEV,16373,0))</f>
        <v/>
      </c>
      <c r="B406" s="13" t="str">
        <f>IF(D406="","",VLOOKUP(D406,'DISPATCHED (VT11)'!$E:$L,8,0))</f>
        <v/>
      </c>
      <c r="C406" s="16" t="str">
        <f>IF(A406="","",IF(VLOOKUP(A406,'DSR Attendance'!$A:$E,5,0)=0,VLOOKUP(A406,'DSR Attendance'!$A:$D,4,0),CONCATENATE(VLOOKUP(A406,'DSR Attendance'!$A:$D,4,0)," / ",VLOOKUP('Per Outlet Plan'!A406,'DSR Attendance'!$A:$E,5,0))))</f>
        <v/>
      </c>
      <c r="J406" s="418"/>
      <c r="M406" s="13" t="str">
        <f t="shared" si="6"/>
        <v/>
      </c>
      <c r="N406" s="8"/>
      <c r="XFB406" s="13" t="str">
        <f>IF(D406="","",COUNTIF('DISPATCHED (VT11)'!$E:$E,'Per Outlet Plan'!D406))</f>
        <v/>
      </c>
    </row>
    <row r="407" spans="1:14 16382:16382">
      <c r="A407" s="18" t="str">
        <f>IF(D407="","",VLOOKUP(D407,'DISPATCHED (VT11)'!$E:$XEV,16373,0))</f>
        <v/>
      </c>
      <c r="B407" s="13" t="str">
        <f>IF(D407="","",VLOOKUP(D407,'DISPATCHED (VT11)'!$E:$L,8,0))</f>
        <v/>
      </c>
      <c r="C407" s="16" t="str">
        <f>IF(A407="","",IF(VLOOKUP(A407,'DSR Attendance'!$A:$E,5,0)=0,VLOOKUP(A407,'DSR Attendance'!$A:$D,4,0),CONCATENATE(VLOOKUP(A407,'DSR Attendance'!$A:$D,4,0)," / ",VLOOKUP('Per Outlet Plan'!A407,'DSR Attendance'!$A:$E,5,0))))</f>
        <v/>
      </c>
      <c r="J407" s="418"/>
      <c r="M407" s="13" t="str">
        <f t="shared" si="6"/>
        <v/>
      </c>
      <c r="N407" s="8"/>
      <c r="XFB407" s="13" t="str">
        <f>IF(D407="","",COUNTIF('DISPATCHED (VT11)'!$E:$E,'Per Outlet Plan'!D407))</f>
        <v/>
      </c>
    </row>
    <row r="408" spans="1:14 16382:16382">
      <c r="A408" s="18" t="str">
        <f>IF(D408="","",VLOOKUP(D408,'DISPATCHED (VT11)'!$E:$XEV,16373,0))</f>
        <v/>
      </c>
      <c r="B408" s="13" t="str">
        <f>IF(D408="","",VLOOKUP(D408,'DISPATCHED (VT11)'!$E:$L,8,0))</f>
        <v/>
      </c>
      <c r="C408" s="16" t="str">
        <f>IF(A408="","",IF(VLOOKUP(A408,'DSR Attendance'!$A:$E,5,0)=0,VLOOKUP(A408,'DSR Attendance'!$A:$D,4,0),CONCATENATE(VLOOKUP(A408,'DSR Attendance'!$A:$D,4,0)," / ",VLOOKUP('Per Outlet Plan'!A408,'DSR Attendance'!$A:$E,5,0))))</f>
        <v/>
      </c>
      <c r="J408" s="418"/>
      <c r="M408" s="13" t="str">
        <f t="shared" si="6"/>
        <v/>
      </c>
      <c r="N408" s="8"/>
      <c r="XFB408" s="13" t="str">
        <f>IF(D408="","",COUNTIF('DISPATCHED (VT11)'!$E:$E,'Per Outlet Plan'!D408))</f>
        <v/>
      </c>
    </row>
    <row r="409" spans="1:14 16382:16382">
      <c r="A409" s="18" t="str">
        <f>IF(D409="","",VLOOKUP(D409,'DISPATCHED (VT11)'!$E:$XEV,16373,0))</f>
        <v/>
      </c>
      <c r="B409" s="13" t="str">
        <f>IF(D409="","",VLOOKUP(D409,'DISPATCHED (VT11)'!$E:$L,8,0))</f>
        <v/>
      </c>
      <c r="C409" s="16" t="str">
        <f>IF(A409="","",IF(VLOOKUP(A409,'DSR Attendance'!$A:$E,5,0)=0,VLOOKUP(A409,'DSR Attendance'!$A:$D,4,0),CONCATENATE(VLOOKUP(A409,'DSR Attendance'!$A:$D,4,0)," / ",VLOOKUP('Per Outlet Plan'!A409,'DSR Attendance'!$A:$E,5,0))))</f>
        <v/>
      </c>
      <c r="J409" s="418"/>
      <c r="M409" s="13" t="str">
        <f t="shared" si="6"/>
        <v/>
      </c>
      <c r="N409" s="8"/>
      <c r="XFB409" s="13" t="str">
        <f>IF(D409="","",COUNTIF('DISPATCHED (VT11)'!$E:$E,'Per Outlet Plan'!D409))</f>
        <v/>
      </c>
    </row>
    <row r="410" spans="1:14 16382:16382">
      <c r="A410" s="18" t="str">
        <f>IF(D410="","",VLOOKUP(D410,'DISPATCHED (VT11)'!$E:$XEV,16373,0))</f>
        <v/>
      </c>
      <c r="B410" s="13" t="str">
        <f>IF(D410="","",VLOOKUP(D410,'DISPATCHED (VT11)'!$E:$L,8,0))</f>
        <v/>
      </c>
      <c r="C410" s="16" t="str">
        <f>IF(A410="","",IF(VLOOKUP(A410,'DSR Attendance'!$A:$E,5,0)=0,VLOOKUP(A410,'DSR Attendance'!$A:$D,4,0),CONCATENATE(VLOOKUP(A410,'DSR Attendance'!$A:$D,4,0)," / ",VLOOKUP('Per Outlet Plan'!A410,'DSR Attendance'!$A:$E,5,0))))</f>
        <v/>
      </c>
      <c r="J410" s="418"/>
      <c r="M410" s="13" t="str">
        <f t="shared" si="6"/>
        <v/>
      </c>
      <c r="N410" s="8"/>
      <c r="XFB410" s="13" t="str">
        <f>IF(D410="","",COUNTIF('DISPATCHED (VT11)'!$E:$E,'Per Outlet Plan'!D410))</f>
        <v/>
      </c>
    </row>
    <row r="411" spans="1:14 16382:16382">
      <c r="A411" s="18" t="str">
        <f>IF(D411="","",VLOOKUP(D411,'DISPATCHED (VT11)'!$E:$XEV,16373,0))</f>
        <v/>
      </c>
      <c r="B411" s="13" t="str">
        <f>IF(D411="","",VLOOKUP(D411,'DISPATCHED (VT11)'!$E:$L,8,0))</f>
        <v/>
      </c>
      <c r="C411" s="16" t="str">
        <f>IF(A411="","",IF(VLOOKUP(A411,'DSR Attendance'!$A:$E,5,0)=0,VLOOKUP(A411,'DSR Attendance'!$A:$D,4,0),CONCATENATE(VLOOKUP(A411,'DSR Attendance'!$A:$D,4,0)," / ",VLOOKUP('Per Outlet Plan'!A411,'DSR Attendance'!$A:$E,5,0))))</f>
        <v/>
      </c>
      <c r="J411" s="418"/>
      <c r="M411" s="13" t="str">
        <f t="shared" si="6"/>
        <v/>
      </c>
      <c r="N411" s="8"/>
      <c r="XFB411" s="13" t="str">
        <f>IF(D411="","",COUNTIF('DISPATCHED (VT11)'!$E:$E,'Per Outlet Plan'!D411))</f>
        <v/>
      </c>
    </row>
    <row r="412" spans="1:14 16382:16382">
      <c r="A412" s="18" t="str">
        <f>IF(D412="","",VLOOKUP(D412,'DISPATCHED (VT11)'!$E:$XEV,16373,0))</f>
        <v/>
      </c>
      <c r="B412" s="13" t="str">
        <f>IF(D412="","",VLOOKUP(D412,'DISPATCHED (VT11)'!$E:$L,8,0))</f>
        <v/>
      </c>
      <c r="C412" s="16" t="str">
        <f>IF(A412="","",IF(VLOOKUP(A412,'DSR Attendance'!$A:$E,5,0)=0,VLOOKUP(A412,'DSR Attendance'!$A:$D,4,0),CONCATENATE(VLOOKUP(A412,'DSR Attendance'!$A:$D,4,0)," / ",VLOOKUP('Per Outlet Plan'!A412,'DSR Attendance'!$A:$E,5,0))))</f>
        <v/>
      </c>
      <c r="J412" s="418"/>
      <c r="M412" s="13" t="str">
        <f t="shared" si="6"/>
        <v/>
      </c>
      <c r="N412" s="8"/>
      <c r="XFB412" s="13" t="str">
        <f>IF(D412="","",COUNTIF('DISPATCHED (VT11)'!$E:$E,'Per Outlet Plan'!D412))</f>
        <v/>
      </c>
    </row>
    <row r="413" spans="1:14 16382:16382">
      <c r="A413" s="18" t="str">
        <f>IF(D413="","",VLOOKUP(D413,'DISPATCHED (VT11)'!$E:$XEV,16373,0))</f>
        <v/>
      </c>
      <c r="B413" s="13" t="str">
        <f>IF(D413="","",VLOOKUP(D413,'DISPATCHED (VT11)'!$E:$L,8,0))</f>
        <v/>
      </c>
      <c r="C413" s="16" t="str">
        <f>IF(A413="","",IF(VLOOKUP(A413,'DSR Attendance'!$A:$E,5,0)=0,VLOOKUP(A413,'DSR Attendance'!$A:$D,4,0),CONCATENATE(VLOOKUP(A413,'DSR Attendance'!$A:$D,4,0)," / ",VLOOKUP('Per Outlet Plan'!A413,'DSR Attendance'!$A:$E,5,0))))</f>
        <v/>
      </c>
      <c r="J413" s="418"/>
      <c r="M413" s="13" t="str">
        <f t="shared" si="6"/>
        <v/>
      </c>
      <c r="N413" s="8"/>
      <c r="XFB413" s="13" t="str">
        <f>IF(D413="","",COUNTIF('DISPATCHED (VT11)'!$E:$E,'Per Outlet Plan'!D413))</f>
        <v/>
      </c>
    </row>
    <row r="414" spans="1:14 16382:16382">
      <c r="A414" s="18" t="str">
        <f>IF(D414="","",VLOOKUP(D414,'DISPATCHED (VT11)'!$E:$XEV,16373,0))</f>
        <v/>
      </c>
      <c r="B414" s="13" t="str">
        <f>IF(D414="","",VLOOKUP(D414,'DISPATCHED (VT11)'!$E:$L,8,0))</f>
        <v/>
      </c>
      <c r="C414" s="16" t="str">
        <f>IF(A414="","",IF(VLOOKUP(A414,'DSR Attendance'!$A:$E,5,0)=0,VLOOKUP(A414,'DSR Attendance'!$A:$D,4,0),CONCATENATE(VLOOKUP(A414,'DSR Attendance'!$A:$D,4,0)," / ",VLOOKUP('Per Outlet Plan'!A414,'DSR Attendance'!$A:$E,5,0))))</f>
        <v/>
      </c>
      <c r="J414" s="418"/>
      <c r="M414" s="13" t="str">
        <f t="shared" si="6"/>
        <v/>
      </c>
      <c r="N414" s="8"/>
      <c r="XFB414" s="13" t="str">
        <f>IF(D414="","",COUNTIF('DISPATCHED (VT11)'!$E:$E,'Per Outlet Plan'!D414))</f>
        <v/>
      </c>
    </row>
    <row r="415" spans="1:14 16382:16382">
      <c r="A415" s="18" t="str">
        <f>IF(D415="","",VLOOKUP(D415,'DISPATCHED (VT11)'!$E:$XEV,16373,0))</f>
        <v/>
      </c>
      <c r="B415" s="13" t="str">
        <f>IF(D415="","",VLOOKUP(D415,'DISPATCHED (VT11)'!$E:$L,8,0))</f>
        <v/>
      </c>
      <c r="C415" s="16" t="str">
        <f>IF(A415="","",IF(VLOOKUP(A415,'DSR Attendance'!$A:$E,5,0)=0,VLOOKUP(A415,'DSR Attendance'!$A:$D,4,0),CONCATENATE(VLOOKUP(A415,'DSR Attendance'!$A:$D,4,0)," / ",VLOOKUP('Per Outlet Plan'!A415,'DSR Attendance'!$A:$E,5,0))))</f>
        <v/>
      </c>
      <c r="J415" s="418"/>
      <c r="M415" s="13" t="str">
        <f t="shared" si="6"/>
        <v/>
      </c>
      <c r="N415" s="8"/>
      <c r="XFB415" s="13" t="str">
        <f>IF(D415="","",COUNTIF('DISPATCHED (VT11)'!$E:$E,'Per Outlet Plan'!D415))</f>
        <v/>
      </c>
    </row>
    <row r="416" spans="1:14 16382:16382">
      <c r="A416" s="18" t="str">
        <f>IF(D416="","",VLOOKUP(D416,'DISPATCHED (VT11)'!$E:$XEV,16373,0))</f>
        <v/>
      </c>
      <c r="B416" s="13" t="str">
        <f>IF(D416="","",VLOOKUP(D416,'DISPATCHED (VT11)'!$E:$L,8,0))</f>
        <v/>
      </c>
      <c r="C416" s="16" t="str">
        <f>IF(A416="","",IF(VLOOKUP(A416,'DSR Attendance'!$A:$E,5,0)=0,VLOOKUP(A416,'DSR Attendance'!$A:$D,4,0),CONCATENATE(VLOOKUP(A416,'DSR Attendance'!$A:$D,4,0)," / ",VLOOKUP('Per Outlet Plan'!A416,'DSR Attendance'!$A:$E,5,0))))</f>
        <v/>
      </c>
      <c r="J416" s="418"/>
      <c r="M416" s="13" t="str">
        <f t="shared" si="6"/>
        <v/>
      </c>
      <c r="N416" s="8"/>
      <c r="XFB416" s="13" t="str">
        <f>IF(D416="","",COUNTIF('DISPATCHED (VT11)'!$E:$E,'Per Outlet Plan'!D416))</f>
        <v/>
      </c>
    </row>
    <row r="417" spans="1:14 16382:16382">
      <c r="A417" s="18" t="str">
        <f>IF(D417="","",VLOOKUP(D417,'DISPATCHED (VT11)'!$E:$XEV,16373,0))</f>
        <v/>
      </c>
      <c r="B417" s="13" t="str">
        <f>IF(D417="","",VLOOKUP(D417,'DISPATCHED (VT11)'!$E:$L,8,0))</f>
        <v/>
      </c>
      <c r="C417" s="16" t="str">
        <f>IF(A417="","",IF(VLOOKUP(A417,'DSR Attendance'!$A:$E,5,0)=0,VLOOKUP(A417,'DSR Attendance'!$A:$D,4,0),CONCATENATE(VLOOKUP(A417,'DSR Attendance'!$A:$D,4,0)," / ",VLOOKUP('Per Outlet Plan'!A417,'DSR Attendance'!$A:$E,5,0))))</f>
        <v/>
      </c>
      <c r="J417" s="418"/>
      <c r="M417" s="13" t="str">
        <f t="shared" si="6"/>
        <v/>
      </c>
      <c r="N417" s="8"/>
      <c r="XFB417" s="13" t="str">
        <f>IF(D417="","",COUNTIF('DISPATCHED (VT11)'!$E:$E,'Per Outlet Plan'!D417))</f>
        <v/>
      </c>
    </row>
    <row r="418" spans="1:14 16382:16382">
      <c r="A418" s="18" t="str">
        <f>IF(D418="","",VLOOKUP(D418,'DISPATCHED (VT11)'!$E:$XEV,16373,0))</f>
        <v/>
      </c>
      <c r="B418" s="13" t="str">
        <f>IF(D418="","",VLOOKUP(D418,'DISPATCHED (VT11)'!$E:$L,8,0))</f>
        <v/>
      </c>
      <c r="C418" s="16" t="str">
        <f>IF(A418="","",IF(VLOOKUP(A418,'DSR Attendance'!$A:$E,5,0)=0,VLOOKUP(A418,'DSR Attendance'!$A:$D,4,0),CONCATENATE(VLOOKUP(A418,'DSR Attendance'!$A:$D,4,0)," / ",VLOOKUP('Per Outlet Plan'!A418,'DSR Attendance'!$A:$E,5,0))))</f>
        <v/>
      </c>
      <c r="J418" s="418"/>
      <c r="M418" s="13" t="str">
        <f t="shared" si="6"/>
        <v/>
      </c>
      <c r="N418" s="8"/>
      <c r="XFB418" s="13" t="str">
        <f>IF(D418="","",COUNTIF('DISPATCHED (VT11)'!$E:$E,'Per Outlet Plan'!D418))</f>
        <v/>
      </c>
    </row>
    <row r="419" spans="1:14 16382:16382">
      <c r="A419" s="18" t="str">
        <f>IF(D419="","",VLOOKUP(D419,'DISPATCHED (VT11)'!$E:$XEV,16373,0))</f>
        <v/>
      </c>
      <c r="B419" s="13" t="str">
        <f>IF(D419="","",VLOOKUP(D419,'DISPATCHED (VT11)'!$E:$L,8,0))</f>
        <v/>
      </c>
      <c r="C419" s="16" t="str">
        <f>IF(A419="","",IF(VLOOKUP(A419,'DSR Attendance'!$A:$E,5,0)=0,VLOOKUP(A419,'DSR Attendance'!$A:$D,4,0),CONCATENATE(VLOOKUP(A419,'DSR Attendance'!$A:$D,4,0)," / ",VLOOKUP('Per Outlet Plan'!A419,'DSR Attendance'!$A:$E,5,0))))</f>
        <v/>
      </c>
      <c r="J419" s="418"/>
      <c r="M419" s="13" t="str">
        <f t="shared" si="6"/>
        <v/>
      </c>
      <c r="N419" s="8"/>
      <c r="XFB419" s="13" t="str">
        <f>IF(D419="","",COUNTIF('DISPATCHED (VT11)'!$E:$E,'Per Outlet Plan'!D419))</f>
        <v/>
      </c>
    </row>
    <row r="420" spans="1:14 16382:16382">
      <c r="A420" s="18" t="str">
        <f>IF(D420="","",VLOOKUP(D420,'DISPATCHED (VT11)'!$E:$XEV,16373,0))</f>
        <v/>
      </c>
      <c r="B420" s="13" t="str">
        <f>IF(D420="","",VLOOKUP(D420,'DISPATCHED (VT11)'!$E:$L,8,0))</f>
        <v/>
      </c>
      <c r="C420" s="16" t="str">
        <f>IF(A420="","",IF(VLOOKUP(A420,'DSR Attendance'!$A:$E,5,0)=0,VLOOKUP(A420,'DSR Attendance'!$A:$D,4,0),CONCATENATE(VLOOKUP(A420,'DSR Attendance'!$A:$D,4,0)," / ",VLOOKUP('Per Outlet Plan'!A420,'DSR Attendance'!$A:$E,5,0))))</f>
        <v/>
      </c>
      <c r="J420" s="418"/>
      <c r="M420" s="13" t="str">
        <f t="shared" si="6"/>
        <v/>
      </c>
      <c r="N420" s="8"/>
      <c r="XFB420" s="13" t="str">
        <f>IF(D420="","",COUNTIF('DISPATCHED (VT11)'!$E:$E,'Per Outlet Plan'!D420))</f>
        <v/>
      </c>
    </row>
    <row r="421" spans="1:14 16382:16382">
      <c r="A421" s="18" t="str">
        <f>IF(D421="","",VLOOKUP(D421,'DISPATCHED (VT11)'!$E:$XEV,16373,0))</f>
        <v/>
      </c>
      <c r="B421" s="13" t="str">
        <f>IF(D421="","",VLOOKUP(D421,'DISPATCHED (VT11)'!$E:$L,8,0))</f>
        <v/>
      </c>
      <c r="C421" s="16" t="str">
        <f>IF(A421="","",IF(VLOOKUP(A421,'DSR Attendance'!$A:$E,5,0)=0,VLOOKUP(A421,'DSR Attendance'!$A:$D,4,0),CONCATENATE(VLOOKUP(A421,'DSR Attendance'!$A:$D,4,0)," / ",VLOOKUP('Per Outlet Plan'!A421,'DSR Attendance'!$A:$E,5,0))))</f>
        <v/>
      </c>
      <c r="J421" s="418"/>
      <c r="M421" s="13" t="str">
        <f t="shared" si="6"/>
        <v/>
      </c>
      <c r="N421" s="8"/>
      <c r="XFB421" s="13" t="str">
        <f>IF(D421="","",COUNTIF('DISPATCHED (VT11)'!$E:$E,'Per Outlet Plan'!D421))</f>
        <v/>
      </c>
    </row>
    <row r="422" spans="1:14 16382:16382">
      <c r="A422" s="18" t="str">
        <f>IF(D422="","",VLOOKUP(D422,'DISPATCHED (VT11)'!$E:$XEV,16373,0))</f>
        <v/>
      </c>
      <c r="B422" s="13" t="str">
        <f>IF(D422="","",VLOOKUP(D422,'DISPATCHED (VT11)'!$E:$L,8,0))</f>
        <v/>
      </c>
      <c r="C422" s="16" t="str">
        <f>IF(A422="","",IF(VLOOKUP(A422,'DSR Attendance'!$A:$E,5,0)=0,VLOOKUP(A422,'DSR Attendance'!$A:$D,4,0),CONCATENATE(VLOOKUP(A422,'DSR Attendance'!$A:$D,4,0)," / ",VLOOKUP('Per Outlet Plan'!A422,'DSR Attendance'!$A:$E,5,0))))</f>
        <v/>
      </c>
      <c r="J422" s="418"/>
      <c r="M422" s="13" t="str">
        <f t="shared" si="6"/>
        <v/>
      </c>
      <c r="N422" s="8"/>
      <c r="XFB422" s="13" t="str">
        <f>IF(D422="","",COUNTIF('DISPATCHED (VT11)'!$E:$E,'Per Outlet Plan'!D422))</f>
        <v/>
      </c>
    </row>
    <row r="423" spans="1:14 16382:16382">
      <c r="A423" s="18" t="str">
        <f>IF(D423="","",VLOOKUP(D423,'DISPATCHED (VT11)'!$E:$XEV,16373,0))</f>
        <v/>
      </c>
      <c r="B423" s="13" t="str">
        <f>IF(D423="","",VLOOKUP(D423,'DISPATCHED (VT11)'!$E:$L,8,0))</f>
        <v/>
      </c>
      <c r="C423" s="16" t="str">
        <f>IF(A423="","",IF(VLOOKUP(A423,'DSR Attendance'!$A:$E,5,0)=0,VLOOKUP(A423,'DSR Attendance'!$A:$D,4,0),CONCATENATE(VLOOKUP(A423,'DSR Attendance'!$A:$D,4,0)," / ",VLOOKUP('Per Outlet Plan'!A423,'DSR Attendance'!$A:$E,5,0))))</f>
        <v/>
      </c>
      <c r="J423" s="418"/>
      <c r="M423" s="13" t="str">
        <f t="shared" si="6"/>
        <v/>
      </c>
      <c r="N423" s="8"/>
      <c r="XFB423" s="13" t="str">
        <f>IF(D423="","",COUNTIF('DISPATCHED (VT11)'!$E:$E,'Per Outlet Plan'!D423))</f>
        <v/>
      </c>
    </row>
    <row r="424" spans="1:14 16382:16382">
      <c r="A424" s="18" t="str">
        <f>IF(D424="","",VLOOKUP(D424,'DISPATCHED (VT11)'!$E:$XEV,16373,0))</f>
        <v/>
      </c>
      <c r="B424" s="13" t="str">
        <f>IF(D424="","",VLOOKUP(D424,'DISPATCHED (VT11)'!$E:$L,8,0))</f>
        <v/>
      </c>
      <c r="C424" s="16" t="str">
        <f>IF(A424="","",IF(VLOOKUP(A424,'DSR Attendance'!$A:$E,5,0)=0,VLOOKUP(A424,'DSR Attendance'!$A:$D,4,0),CONCATENATE(VLOOKUP(A424,'DSR Attendance'!$A:$D,4,0)," / ",VLOOKUP('Per Outlet Plan'!A424,'DSR Attendance'!$A:$E,5,0))))</f>
        <v/>
      </c>
      <c r="J424" s="418"/>
      <c r="M424" s="13" t="str">
        <f t="shared" si="6"/>
        <v/>
      </c>
      <c r="N424" s="8"/>
      <c r="XFB424" s="13" t="str">
        <f>IF(D424="","",COUNTIF('DISPATCHED (VT11)'!$E:$E,'Per Outlet Plan'!D424))</f>
        <v/>
      </c>
    </row>
    <row r="425" spans="1:14 16382:16382">
      <c r="A425" s="18" t="str">
        <f>IF(D425="","",VLOOKUP(D425,'DISPATCHED (VT11)'!$E:$XEV,16373,0))</f>
        <v/>
      </c>
      <c r="B425" s="13" t="str">
        <f>IF(D425="","",VLOOKUP(D425,'DISPATCHED (VT11)'!$E:$L,8,0))</f>
        <v/>
      </c>
      <c r="C425" s="16" t="str">
        <f>IF(A425="","",IF(VLOOKUP(A425,'DSR Attendance'!$A:$E,5,0)=0,VLOOKUP(A425,'DSR Attendance'!$A:$D,4,0),CONCATENATE(VLOOKUP(A425,'DSR Attendance'!$A:$D,4,0)," / ",VLOOKUP('Per Outlet Plan'!A425,'DSR Attendance'!$A:$E,5,0))))</f>
        <v/>
      </c>
      <c r="J425" s="418"/>
      <c r="M425" s="13" t="str">
        <f t="shared" si="6"/>
        <v/>
      </c>
      <c r="N425" s="8"/>
      <c r="XFB425" s="13" t="str">
        <f>IF(D425="","",COUNTIF('DISPATCHED (VT11)'!$E:$E,'Per Outlet Plan'!D425))</f>
        <v/>
      </c>
    </row>
    <row r="426" spans="1:14 16382:16382">
      <c r="A426" s="18" t="str">
        <f>IF(D426="","",VLOOKUP(D426,'DISPATCHED (VT11)'!$E:$XEV,16373,0))</f>
        <v/>
      </c>
      <c r="B426" s="13" t="str">
        <f>IF(D426="","",VLOOKUP(D426,'DISPATCHED (VT11)'!$E:$L,8,0))</f>
        <v/>
      </c>
      <c r="C426" s="16" t="str">
        <f>IF(A426="","",IF(VLOOKUP(A426,'DSR Attendance'!$A:$E,5,0)=0,VLOOKUP(A426,'DSR Attendance'!$A:$D,4,0),CONCATENATE(VLOOKUP(A426,'DSR Attendance'!$A:$D,4,0)," / ",VLOOKUP('Per Outlet Plan'!A426,'DSR Attendance'!$A:$E,5,0))))</f>
        <v/>
      </c>
      <c r="J426" s="418"/>
      <c r="M426" s="13" t="str">
        <f t="shared" si="6"/>
        <v/>
      </c>
      <c r="N426" s="8"/>
      <c r="XFB426" s="13" t="str">
        <f>IF(D426="","",COUNTIF('DISPATCHED (VT11)'!$E:$E,'Per Outlet Plan'!D426))</f>
        <v/>
      </c>
    </row>
    <row r="427" spans="1:14 16382:16382">
      <c r="A427" s="18" t="str">
        <f>IF(D427="","",VLOOKUP(D427,'DISPATCHED (VT11)'!$E:$XEV,16373,0))</f>
        <v/>
      </c>
      <c r="B427" s="13" t="str">
        <f>IF(D427="","",VLOOKUP(D427,'DISPATCHED (VT11)'!$E:$L,8,0))</f>
        <v/>
      </c>
      <c r="C427" s="16" t="str">
        <f>IF(A427="","",IF(VLOOKUP(A427,'DSR Attendance'!$A:$E,5,0)=0,VLOOKUP(A427,'DSR Attendance'!$A:$D,4,0),CONCATENATE(VLOOKUP(A427,'DSR Attendance'!$A:$D,4,0)," / ",VLOOKUP('Per Outlet Plan'!A427,'DSR Attendance'!$A:$E,5,0))))</f>
        <v/>
      </c>
      <c r="J427" s="418"/>
      <c r="M427" s="13" t="str">
        <f t="shared" si="6"/>
        <v/>
      </c>
      <c r="N427" s="8"/>
      <c r="XFB427" s="13" t="str">
        <f>IF(D427="","",COUNTIF('DISPATCHED (VT11)'!$E:$E,'Per Outlet Plan'!D427))</f>
        <v/>
      </c>
    </row>
    <row r="428" spans="1:14 16382:16382">
      <c r="A428" s="18" t="str">
        <f>IF(D428="","",VLOOKUP(D428,'DISPATCHED (VT11)'!$E:$XEV,16373,0))</f>
        <v/>
      </c>
      <c r="B428" s="13" t="str">
        <f>IF(D428="","",VLOOKUP(D428,'DISPATCHED (VT11)'!$E:$L,8,0))</f>
        <v/>
      </c>
      <c r="C428" s="16" t="str">
        <f>IF(A428="","",IF(VLOOKUP(A428,'DSR Attendance'!$A:$E,5,0)=0,VLOOKUP(A428,'DSR Attendance'!$A:$D,4,0),CONCATENATE(VLOOKUP(A428,'DSR Attendance'!$A:$D,4,0)," / ",VLOOKUP('Per Outlet Plan'!A428,'DSR Attendance'!$A:$E,5,0))))</f>
        <v/>
      </c>
      <c r="J428" s="418"/>
      <c r="M428" s="13" t="str">
        <f t="shared" si="6"/>
        <v/>
      </c>
      <c r="N428" s="8"/>
      <c r="XFB428" s="13" t="str">
        <f>IF(D428="","",COUNTIF('DISPATCHED (VT11)'!$E:$E,'Per Outlet Plan'!D428))</f>
        <v/>
      </c>
    </row>
    <row r="429" spans="1:14 16382:16382">
      <c r="A429" s="18" t="str">
        <f>IF(D429="","",VLOOKUP(D429,'DISPATCHED (VT11)'!$E:$XEV,16373,0))</f>
        <v/>
      </c>
      <c r="B429" s="13" t="str">
        <f>IF(D429="","",VLOOKUP(D429,'DISPATCHED (VT11)'!$E:$L,8,0))</f>
        <v/>
      </c>
      <c r="C429" s="16" t="str">
        <f>IF(A429="","",IF(VLOOKUP(A429,'DSR Attendance'!$A:$E,5,0)=0,VLOOKUP(A429,'DSR Attendance'!$A:$D,4,0),CONCATENATE(VLOOKUP(A429,'DSR Attendance'!$A:$D,4,0)," / ",VLOOKUP('Per Outlet Plan'!A429,'DSR Attendance'!$A:$E,5,0))))</f>
        <v/>
      </c>
      <c r="J429" s="418"/>
      <c r="M429" s="13" t="str">
        <f t="shared" si="6"/>
        <v/>
      </c>
      <c r="N429" s="8"/>
      <c r="XFB429" s="13" t="str">
        <f>IF(D429="","",COUNTIF('DISPATCHED (VT11)'!$E:$E,'Per Outlet Plan'!D429))</f>
        <v/>
      </c>
    </row>
    <row r="430" spans="1:14 16382:16382">
      <c r="A430" s="18" t="str">
        <f>IF(D430="","",VLOOKUP(D430,'DISPATCHED (VT11)'!$E:$XEV,16373,0))</f>
        <v/>
      </c>
      <c r="B430" s="13" t="str">
        <f>IF(D430="","",VLOOKUP(D430,'DISPATCHED (VT11)'!$E:$L,8,0))</f>
        <v/>
      </c>
      <c r="C430" s="16" t="str">
        <f>IF(A430="","",IF(VLOOKUP(A430,'DSR Attendance'!$A:$E,5,0)=0,VLOOKUP(A430,'DSR Attendance'!$A:$D,4,0),CONCATENATE(VLOOKUP(A430,'DSR Attendance'!$A:$D,4,0)," / ",VLOOKUP('Per Outlet Plan'!A430,'DSR Attendance'!$A:$E,5,0))))</f>
        <v/>
      </c>
      <c r="J430" s="418"/>
      <c r="M430" s="13" t="str">
        <f t="shared" si="6"/>
        <v/>
      </c>
      <c r="N430" s="8"/>
      <c r="XFB430" s="13" t="str">
        <f>IF(D430="","",COUNTIF('DISPATCHED (VT11)'!$E:$E,'Per Outlet Plan'!D430))</f>
        <v/>
      </c>
    </row>
    <row r="431" spans="1:14 16382:16382">
      <c r="A431" s="18" t="str">
        <f>IF(D431="","",VLOOKUP(D431,'DISPATCHED (VT11)'!$E:$XEV,16373,0))</f>
        <v/>
      </c>
      <c r="B431" s="13" t="str">
        <f>IF(D431="","",VLOOKUP(D431,'DISPATCHED (VT11)'!$E:$L,8,0))</f>
        <v/>
      </c>
      <c r="C431" s="16" t="str">
        <f>IF(A431="","",IF(VLOOKUP(A431,'DSR Attendance'!$A:$E,5,0)=0,VLOOKUP(A431,'DSR Attendance'!$A:$D,4,0),CONCATENATE(VLOOKUP(A431,'DSR Attendance'!$A:$D,4,0)," / ",VLOOKUP('Per Outlet Plan'!A431,'DSR Attendance'!$A:$E,5,0))))</f>
        <v/>
      </c>
      <c r="J431" s="418"/>
      <c r="M431" s="13" t="str">
        <f t="shared" si="6"/>
        <v/>
      </c>
      <c r="N431" s="8"/>
      <c r="XFB431" s="13" t="str">
        <f>IF(D431="","",COUNTIF('DISPATCHED (VT11)'!$E:$E,'Per Outlet Plan'!D431))</f>
        <v/>
      </c>
    </row>
    <row r="432" spans="1:14 16382:16382">
      <c r="A432" s="18" t="str">
        <f>IF(D432="","",VLOOKUP(D432,'DISPATCHED (VT11)'!$E:$XEV,16373,0))</f>
        <v/>
      </c>
      <c r="B432" s="13" t="str">
        <f>IF(D432="","",VLOOKUP(D432,'DISPATCHED (VT11)'!$E:$L,8,0))</f>
        <v/>
      </c>
      <c r="C432" s="16" t="str">
        <f>IF(A432="","",IF(VLOOKUP(A432,'DSR Attendance'!$A:$E,5,0)=0,VLOOKUP(A432,'DSR Attendance'!$A:$D,4,0),CONCATENATE(VLOOKUP(A432,'DSR Attendance'!$A:$D,4,0)," / ",VLOOKUP('Per Outlet Plan'!A432,'DSR Attendance'!$A:$E,5,0))))</f>
        <v/>
      </c>
      <c r="J432" s="418"/>
      <c r="M432" s="13" t="str">
        <f t="shared" si="6"/>
        <v/>
      </c>
      <c r="N432" s="8"/>
      <c r="XFB432" s="13" t="str">
        <f>IF(D432="","",COUNTIF('DISPATCHED (VT11)'!$E:$E,'Per Outlet Plan'!D432))</f>
        <v/>
      </c>
    </row>
    <row r="433" spans="1:14 16382:16382">
      <c r="A433" s="18" t="str">
        <f>IF(D433="","",VLOOKUP(D433,'DISPATCHED (VT11)'!$E:$XEV,16373,0))</f>
        <v/>
      </c>
      <c r="B433" s="13" t="str">
        <f>IF(D433="","",VLOOKUP(D433,'DISPATCHED (VT11)'!$E:$L,8,0))</f>
        <v/>
      </c>
      <c r="C433" s="16" t="str">
        <f>IF(A433="","",IF(VLOOKUP(A433,'DSR Attendance'!$A:$E,5,0)=0,VLOOKUP(A433,'DSR Attendance'!$A:$D,4,0),CONCATENATE(VLOOKUP(A433,'DSR Attendance'!$A:$D,4,0)," / ",VLOOKUP('Per Outlet Plan'!A433,'DSR Attendance'!$A:$E,5,0))))</f>
        <v/>
      </c>
      <c r="J433" s="418"/>
      <c r="M433" s="13" t="str">
        <f t="shared" si="6"/>
        <v/>
      </c>
      <c r="N433" s="8"/>
      <c r="XFB433" s="13" t="str">
        <f>IF(D433="","",COUNTIF('DISPATCHED (VT11)'!$E:$E,'Per Outlet Plan'!D433))</f>
        <v/>
      </c>
    </row>
    <row r="434" spans="1:14 16382:16382">
      <c r="A434" s="18" t="str">
        <f>IF(D434="","",VLOOKUP(D434,'DISPATCHED (VT11)'!$E:$XEV,16373,0))</f>
        <v/>
      </c>
      <c r="B434" s="13" t="str">
        <f>IF(D434="","",VLOOKUP(D434,'DISPATCHED (VT11)'!$E:$L,8,0))</f>
        <v/>
      </c>
      <c r="C434" s="16" t="str">
        <f>IF(A434="","",IF(VLOOKUP(A434,'DSR Attendance'!$A:$E,5,0)=0,VLOOKUP(A434,'DSR Attendance'!$A:$D,4,0),CONCATENATE(VLOOKUP(A434,'DSR Attendance'!$A:$D,4,0)," / ",VLOOKUP('Per Outlet Plan'!A434,'DSR Attendance'!$A:$E,5,0))))</f>
        <v/>
      </c>
      <c r="J434" s="418"/>
      <c r="M434" s="13" t="str">
        <f t="shared" si="6"/>
        <v/>
      </c>
      <c r="N434" s="8"/>
      <c r="XFB434" s="13" t="str">
        <f>IF(D434="","",COUNTIF('DISPATCHED (VT11)'!$E:$E,'Per Outlet Plan'!D434))</f>
        <v/>
      </c>
    </row>
    <row r="435" spans="1:14 16382:16382">
      <c r="A435" s="18" t="str">
        <f>IF(D435="","",VLOOKUP(D435,'DISPATCHED (VT11)'!$E:$XEV,16373,0))</f>
        <v/>
      </c>
      <c r="B435" s="13" t="str">
        <f>IF(D435="","",VLOOKUP(D435,'DISPATCHED (VT11)'!$E:$L,8,0))</f>
        <v/>
      </c>
      <c r="C435" s="16" t="str">
        <f>IF(A435="","",IF(VLOOKUP(A435,'DSR Attendance'!$A:$E,5,0)=0,VLOOKUP(A435,'DSR Attendance'!$A:$D,4,0),CONCATENATE(VLOOKUP(A435,'DSR Attendance'!$A:$D,4,0)," / ",VLOOKUP('Per Outlet Plan'!A435,'DSR Attendance'!$A:$E,5,0))))</f>
        <v/>
      </c>
      <c r="J435" s="418"/>
      <c r="M435" s="13" t="str">
        <f t="shared" si="6"/>
        <v/>
      </c>
      <c r="N435" s="8"/>
      <c r="XFB435" s="13" t="str">
        <f>IF(D435="","",COUNTIF('DISPATCHED (VT11)'!$E:$E,'Per Outlet Plan'!D435))</f>
        <v/>
      </c>
    </row>
    <row r="436" spans="1:14 16382:16382">
      <c r="A436" s="18" t="str">
        <f>IF(D436="","",VLOOKUP(D436,'DISPATCHED (VT11)'!$E:$XEV,16373,0))</f>
        <v/>
      </c>
      <c r="B436" s="13" t="str">
        <f>IF(D436="","",VLOOKUP(D436,'DISPATCHED (VT11)'!$E:$L,8,0))</f>
        <v/>
      </c>
      <c r="C436" s="16" t="str">
        <f>IF(A436="","",IF(VLOOKUP(A436,'DSR Attendance'!$A:$E,5,0)=0,VLOOKUP(A436,'DSR Attendance'!$A:$D,4,0),CONCATENATE(VLOOKUP(A436,'DSR Attendance'!$A:$D,4,0)," / ",VLOOKUP('Per Outlet Plan'!A436,'DSR Attendance'!$A:$E,5,0))))</f>
        <v/>
      </c>
      <c r="J436" s="418"/>
      <c r="M436" s="13" t="str">
        <f t="shared" si="6"/>
        <v/>
      </c>
      <c r="N436" s="8"/>
      <c r="XFB436" s="13" t="str">
        <f>IF(D436="","",COUNTIF('DISPATCHED (VT11)'!$E:$E,'Per Outlet Plan'!D436))</f>
        <v/>
      </c>
    </row>
    <row r="437" spans="1:14 16382:16382">
      <c r="A437" s="18" t="str">
        <f>IF(D437="","",VLOOKUP(D437,'DISPATCHED (VT11)'!$E:$XEV,16373,0))</f>
        <v/>
      </c>
      <c r="B437" s="13" t="str">
        <f>IF(D437="","",VLOOKUP(D437,'DISPATCHED (VT11)'!$E:$L,8,0))</f>
        <v/>
      </c>
      <c r="C437" s="16" t="str">
        <f>IF(A437="","",IF(VLOOKUP(A437,'DSR Attendance'!$A:$E,5,0)=0,VLOOKUP(A437,'DSR Attendance'!$A:$D,4,0),CONCATENATE(VLOOKUP(A437,'DSR Attendance'!$A:$D,4,0)," / ",VLOOKUP('Per Outlet Plan'!A437,'DSR Attendance'!$A:$E,5,0))))</f>
        <v/>
      </c>
      <c r="J437" s="418"/>
      <c r="M437" s="13" t="str">
        <f t="shared" si="6"/>
        <v/>
      </c>
      <c r="N437" s="8"/>
      <c r="XFB437" s="13" t="str">
        <f>IF(D437="","",COUNTIF('DISPATCHED (VT11)'!$E:$E,'Per Outlet Plan'!D437))</f>
        <v/>
      </c>
    </row>
    <row r="438" spans="1:14 16382:16382">
      <c r="A438" s="18" t="str">
        <f>IF(D438="","",VLOOKUP(D438,'DISPATCHED (VT11)'!$E:$XEV,16373,0))</f>
        <v/>
      </c>
      <c r="B438" s="13" t="str">
        <f>IF(D438="","",VLOOKUP(D438,'DISPATCHED (VT11)'!$E:$L,8,0))</f>
        <v/>
      </c>
      <c r="C438" s="16" t="str">
        <f>IF(A438="","",IF(VLOOKUP(A438,'DSR Attendance'!$A:$E,5,0)=0,VLOOKUP(A438,'DSR Attendance'!$A:$D,4,0),CONCATENATE(VLOOKUP(A438,'DSR Attendance'!$A:$D,4,0)," / ",VLOOKUP('Per Outlet Plan'!A438,'DSR Attendance'!$A:$E,5,0))))</f>
        <v/>
      </c>
      <c r="J438" s="418"/>
      <c r="M438" s="13" t="str">
        <f t="shared" si="6"/>
        <v/>
      </c>
      <c r="N438" s="8"/>
      <c r="XFB438" s="13" t="str">
        <f>IF(D438="","",COUNTIF('DISPATCHED (VT11)'!$E:$E,'Per Outlet Plan'!D438))</f>
        <v/>
      </c>
    </row>
    <row r="439" spans="1:14 16382:16382">
      <c r="A439" s="18" t="str">
        <f>IF(D439="","",VLOOKUP(D439,'DISPATCHED (VT11)'!$E:$XEV,16373,0))</f>
        <v/>
      </c>
      <c r="B439" s="13" t="str">
        <f>IF(D439="","",VLOOKUP(D439,'DISPATCHED (VT11)'!$E:$L,8,0))</f>
        <v/>
      </c>
      <c r="C439" s="16" t="str">
        <f>IF(A439="","",IF(VLOOKUP(A439,'DSR Attendance'!$A:$E,5,0)=0,VLOOKUP(A439,'DSR Attendance'!$A:$D,4,0),CONCATENATE(VLOOKUP(A439,'DSR Attendance'!$A:$D,4,0)," / ",VLOOKUP('Per Outlet Plan'!A439,'DSR Attendance'!$A:$E,5,0))))</f>
        <v/>
      </c>
      <c r="J439" s="418"/>
      <c r="M439" s="13" t="str">
        <f t="shared" si="6"/>
        <v/>
      </c>
      <c r="N439" s="8"/>
      <c r="XFB439" s="13" t="str">
        <f>IF(D439="","",COUNTIF('DISPATCHED (VT11)'!$E:$E,'Per Outlet Plan'!D439))</f>
        <v/>
      </c>
    </row>
    <row r="440" spans="1:14 16382:16382">
      <c r="A440" s="18" t="str">
        <f>IF(D440="","",VLOOKUP(D440,'DISPATCHED (VT11)'!$E:$XEV,16373,0))</f>
        <v/>
      </c>
      <c r="B440" s="13" t="str">
        <f>IF(D440="","",VLOOKUP(D440,'DISPATCHED (VT11)'!$E:$L,8,0))</f>
        <v/>
      </c>
      <c r="C440" s="16" t="str">
        <f>IF(A440="","",IF(VLOOKUP(A440,'DSR Attendance'!$A:$E,5,0)=0,VLOOKUP(A440,'DSR Attendance'!$A:$D,4,0),CONCATENATE(VLOOKUP(A440,'DSR Attendance'!$A:$D,4,0)," / ",VLOOKUP('Per Outlet Plan'!A440,'DSR Attendance'!$A:$E,5,0))))</f>
        <v/>
      </c>
      <c r="J440" s="418"/>
      <c r="M440" s="13" t="str">
        <f t="shared" si="6"/>
        <v/>
      </c>
      <c r="N440" s="8"/>
      <c r="XFB440" s="13" t="str">
        <f>IF(D440="","",COUNTIF('DISPATCHED (VT11)'!$E:$E,'Per Outlet Plan'!D440))</f>
        <v/>
      </c>
    </row>
    <row r="441" spans="1:14 16382:16382">
      <c r="A441" s="18" t="str">
        <f>IF(D441="","",VLOOKUP(D441,'DISPATCHED (VT11)'!$E:$XEV,16373,0))</f>
        <v/>
      </c>
      <c r="B441" s="13" t="str">
        <f>IF(D441="","",VLOOKUP(D441,'DISPATCHED (VT11)'!$E:$L,8,0))</f>
        <v/>
      </c>
      <c r="C441" s="16" t="str">
        <f>IF(A441="","",IF(VLOOKUP(A441,'DSR Attendance'!$A:$E,5,0)=0,VLOOKUP(A441,'DSR Attendance'!$A:$D,4,0),CONCATENATE(VLOOKUP(A441,'DSR Attendance'!$A:$D,4,0)," / ",VLOOKUP('Per Outlet Plan'!A441,'DSR Attendance'!$A:$E,5,0))))</f>
        <v/>
      </c>
      <c r="J441" s="418"/>
      <c r="M441" s="13" t="str">
        <f t="shared" si="6"/>
        <v/>
      </c>
      <c r="N441" s="8"/>
      <c r="XFB441" s="13" t="str">
        <f>IF(D441="","",COUNTIF('DISPATCHED (VT11)'!$E:$E,'Per Outlet Plan'!D441))</f>
        <v/>
      </c>
    </row>
    <row r="442" spans="1:14 16382:16382">
      <c r="A442" s="18" t="str">
        <f>IF(D442="","",VLOOKUP(D442,'DISPATCHED (VT11)'!$E:$XEV,16373,0))</f>
        <v/>
      </c>
      <c r="B442" s="13" t="str">
        <f>IF(D442="","",VLOOKUP(D442,'DISPATCHED (VT11)'!$E:$L,8,0))</f>
        <v/>
      </c>
      <c r="C442" s="16" t="str">
        <f>IF(A442="","",IF(VLOOKUP(A442,'DSR Attendance'!$A:$E,5,0)=0,VLOOKUP(A442,'DSR Attendance'!$A:$D,4,0),CONCATENATE(VLOOKUP(A442,'DSR Attendance'!$A:$D,4,0)," / ",VLOOKUP('Per Outlet Plan'!A442,'DSR Attendance'!$A:$E,5,0))))</f>
        <v/>
      </c>
      <c r="J442" s="418"/>
      <c r="M442" s="13" t="str">
        <f t="shared" si="6"/>
        <v/>
      </c>
      <c r="N442" s="8"/>
      <c r="XFB442" s="13" t="str">
        <f>IF(D442="","",COUNTIF('DISPATCHED (VT11)'!$E:$E,'Per Outlet Plan'!D442))</f>
        <v/>
      </c>
    </row>
    <row r="443" spans="1:14 16382:16382">
      <c r="A443" s="18" t="str">
        <f>IF(D443="","",VLOOKUP(D443,'DISPATCHED (VT11)'!$E:$XEV,16373,0))</f>
        <v/>
      </c>
      <c r="B443" s="13" t="str">
        <f>IF(D443="","",VLOOKUP(D443,'DISPATCHED (VT11)'!$E:$L,8,0))</f>
        <v/>
      </c>
      <c r="C443" s="16" t="str">
        <f>IF(A443="","",IF(VLOOKUP(A443,'DSR Attendance'!$A:$E,5,0)=0,VLOOKUP(A443,'DSR Attendance'!$A:$D,4,0),CONCATENATE(VLOOKUP(A443,'DSR Attendance'!$A:$D,4,0)," / ",VLOOKUP('Per Outlet Plan'!A443,'DSR Attendance'!$A:$E,5,0))))</f>
        <v/>
      </c>
      <c r="J443" s="418"/>
      <c r="M443" s="13" t="str">
        <f t="shared" si="6"/>
        <v/>
      </c>
      <c r="N443" s="8"/>
      <c r="XFB443" s="13" t="str">
        <f>IF(D443="","",COUNTIF('DISPATCHED (VT11)'!$E:$E,'Per Outlet Plan'!D443))</f>
        <v/>
      </c>
    </row>
    <row r="444" spans="1:14 16382:16382">
      <c r="A444" s="18" t="str">
        <f>IF(D444="","",VLOOKUP(D444,'DISPATCHED (VT11)'!$E:$XEV,16373,0))</f>
        <v/>
      </c>
      <c r="B444" s="13" t="str">
        <f>IF(D444="","",VLOOKUP(D444,'DISPATCHED (VT11)'!$E:$L,8,0))</f>
        <v/>
      </c>
      <c r="C444" s="16" t="str">
        <f>IF(A444="","",IF(VLOOKUP(A444,'DSR Attendance'!$A:$E,5,0)=0,VLOOKUP(A444,'DSR Attendance'!$A:$D,4,0),CONCATENATE(VLOOKUP(A444,'DSR Attendance'!$A:$D,4,0)," / ",VLOOKUP('Per Outlet Plan'!A444,'DSR Attendance'!$A:$E,5,0))))</f>
        <v/>
      </c>
      <c r="J444" s="418"/>
      <c r="M444" s="13" t="str">
        <f t="shared" si="6"/>
        <v/>
      </c>
      <c r="N444" s="8"/>
      <c r="XFB444" s="13" t="str">
        <f>IF(D444="","",COUNTIF('DISPATCHED (VT11)'!$E:$E,'Per Outlet Plan'!D444))</f>
        <v/>
      </c>
    </row>
    <row r="445" spans="1:14 16382:16382">
      <c r="A445" s="18" t="str">
        <f>IF(D445="","",VLOOKUP(D445,'DISPATCHED (VT11)'!$E:$XEV,16373,0))</f>
        <v/>
      </c>
      <c r="B445" s="13" t="str">
        <f>IF(D445="","",VLOOKUP(D445,'DISPATCHED (VT11)'!$E:$L,8,0))</f>
        <v/>
      </c>
      <c r="C445" s="16" t="str">
        <f>IF(A445="","",IF(VLOOKUP(A445,'DSR Attendance'!$A:$E,5,0)=0,VLOOKUP(A445,'DSR Attendance'!$A:$D,4,0),CONCATENATE(VLOOKUP(A445,'DSR Attendance'!$A:$D,4,0)," / ",VLOOKUP('Per Outlet Plan'!A445,'DSR Attendance'!$A:$E,5,0))))</f>
        <v/>
      </c>
      <c r="J445" s="418"/>
      <c r="M445" s="13" t="str">
        <f t="shared" si="6"/>
        <v/>
      </c>
      <c r="N445" s="8"/>
      <c r="XFB445" s="13" t="str">
        <f>IF(D445="","",COUNTIF('DISPATCHED (VT11)'!$E:$E,'Per Outlet Plan'!D445))</f>
        <v/>
      </c>
    </row>
    <row r="446" spans="1:14 16382:16382">
      <c r="A446" s="18" t="str">
        <f>IF(D446="","",VLOOKUP(D446,'DISPATCHED (VT11)'!$E:$XEV,16373,0))</f>
        <v/>
      </c>
      <c r="B446" s="13" t="str">
        <f>IF(D446="","",VLOOKUP(D446,'DISPATCHED (VT11)'!$E:$L,8,0))</f>
        <v/>
      </c>
      <c r="C446" s="16" t="str">
        <f>IF(A446="","",IF(VLOOKUP(A446,'DSR Attendance'!$A:$E,5,0)=0,VLOOKUP(A446,'DSR Attendance'!$A:$D,4,0),CONCATENATE(VLOOKUP(A446,'DSR Attendance'!$A:$D,4,0)," / ",VLOOKUP('Per Outlet Plan'!A446,'DSR Attendance'!$A:$E,5,0))))</f>
        <v/>
      </c>
      <c r="J446" s="418"/>
      <c r="M446" s="13" t="str">
        <f t="shared" si="6"/>
        <v/>
      </c>
      <c r="N446" s="8"/>
      <c r="XFB446" s="13" t="str">
        <f>IF(D446="","",COUNTIF('DISPATCHED (VT11)'!$E:$E,'Per Outlet Plan'!D446))</f>
        <v/>
      </c>
    </row>
    <row r="447" spans="1:14 16382:16382">
      <c r="A447" s="18" t="str">
        <f>IF(D447="","",VLOOKUP(D447,'DISPATCHED (VT11)'!$E:$XEV,16373,0))</f>
        <v/>
      </c>
      <c r="B447" s="13" t="str">
        <f>IF(D447="","",VLOOKUP(D447,'DISPATCHED (VT11)'!$E:$L,8,0))</f>
        <v/>
      </c>
      <c r="C447" s="16" t="str">
        <f>IF(A447="","",IF(VLOOKUP(A447,'DSR Attendance'!$A:$E,5,0)=0,VLOOKUP(A447,'DSR Attendance'!$A:$D,4,0),CONCATENATE(VLOOKUP(A447,'DSR Attendance'!$A:$D,4,0)," / ",VLOOKUP('Per Outlet Plan'!A447,'DSR Attendance'!$A:$E,5,0))))</f>
        <v/>
      </c>
      <c r="J447" s="418"/>
      <c r="M447" s="13" t="str">
        <f t="shared" si="6"/>
        <v/>
      </c>
      <c r="N447" s="8"/>
      <c r="XFB447" s="13" t="str">
        <f>IF(D447="","",COUNTIF('DISPATCHED (VT11)'!$E:$E,'Per Outlet Plan'!D447))</f>
        <v/>
      </c>
    </row>
    <row r="448" spans="1:14 16382:16382">
      <c r="A448" s="18" t="str">
        <f>IF(D448="","",VLOOKUP(D448,'DISPATCHED (VT11)'!$E:$XEV,16373,0))</f>
        <v/>
      </c>
      <c r="B448" s="13" t="str">
        <f>IF(D448="","",VLOOKUP(D448,'DISPATCHED (VT11)'!$E:$L,8,0))</f>
        <v/>
      </c>
      <c r="C448" s="16" t="str">
        <f>IF(A448="","",IF(VLOOKUP(A448,'DSR Attendance'!$A:$E,5,0)=0,VLOOKUP(A448,'DSR Attendance'!$A:$D,4,0),CONCATENATE(VLOOKUP(A448,'DSR Attendance'!$A:$D,4,0)," / ",VLOOKUP('Per Outlet Plan'!A448,'DSR Attendance'!$A:$E,5,0))))</f>
        <v/>
      </c>
      <c r="D448" s="22"/>
      <c r="E448" s="22"/>
      <c r="F448" s="22"/>
      <c r="G448" s="22"/>
      <c r="H448" s="22"/>
      <c r="I448" s="2">
        <f t="shared" ref="I448:I481" si="7">+H448-J448</f>
        <v>0</v>
      </c>
      <c r="J448" s="418"/>
      <c r="M448" s="13" t="str">
        <f t="shared" si="6"/>
        <v/>
      </c>
      <c r="N448" s="8"/>
      <c r="XFB448" s="13" t="str">
        <f>IF(D448="","",COUNTIF('DISPATCHED (VT11)'!$E:$E,'Per Outlet Plan'!D448))</f>
        <v/>
      </c>
    </row>
    <row r="449" spans="1:14 16382:16382">
      <c r="A449" s="18" t="str">
        <f>IF(D449="","",VLOOKUP(D449,'DISPATCHED (VT11)'!$E:$XEV,16373,0))</f>
        <v/>
      </c>
      <c r="B449" s="13" t="str">
        <f>IF(D449="","",VLOOKUP(D449,'DISPATCHED (VT11)'!$E:$L,8,0))</f>
        <v/>
      </c>
      <c r="C449" s="16" t="str">
        <f>IF(A449="","",IF(VLOOKUP(A449,'DSR Attendance'!$A:$E,5,0)=0,VLOOKUP(A449,'DSR Attendance'!$A:$D,4,0),CONCATENATE(VLOOKUP(A449,'DSR Attendance'!$A:$D,4,0)," / ",VLOOKUP('Per Outlet Plan'!A449,'DSR Attendance'!$A:$E,5,0))))</f>
        <v/>
      </c>
      <c r="I449" s="2">
        <f t="shared" si="7"/>
        <v>0</v>
      </c>
      <c r="J449" s="418"/>
      <c r="M449" s="13" t="str">
        <f t="shared" si="6"/>
        <v/>
      </c>
      <c r="N449" s="8"/>
      <c r="XFB449" s="13" t="str">
        <f>IF(D449="","",COUNTIF('DISPATCHED (VT11)'!$E:$E,'Per Outlet Plan'!D449))</f>
        <v/>
      </c>
    </row>
    <row r="450" spans="1:14 16382:16382">
      <c r="A450" s="18" t="str">
        <f>IF(D450="","",VLOOKUP(D450,'DISPATCHED (VT11)'!$E:$XEV,16373,0))</f>
        <v/>
      </c>
      <c r="B450" s="13" t="str">
        <f>IF(D450="","",VLOOKUP(D450,'DISPATCHED (VT11)'!$E:$L,8,0))</f>
        <v/>
      </c>
      <c r="C450" s="16" t="str">
        <f>IF(A450="","",IF(VLOOKUP(A450,'DSR Attendance'!$A:$E,5,0)=0,VLOOKUP(A450,'DSR Attendance'!$A:$D,4,0),CONCATENATE(VLOOKUP(A450,'DSR Attendance'!$A:$D,4,0)," / ",VLOOKUP('Per Outlet Plan'!A450,'DSR Attendance'!$A:$E,5,0))))</f>
        <v/>
      </c>
      <c r="I450" s="2">
        <f t="shared" si="7"/>
        <v>0</v>
      </c>
      <c r="J450" s="418"/>
      <c r="M450" s="13" t="str">
        <f t="shared" si="6"/>
        <v/>
      </c>
      <c r="N450" s="8"/>
      <c r="XFB450" s="13" t="str">
        <f>IF(D450="","",COUNTIF('DISPATCHED (VT11)'!$E:$E,'Per Outlet Plan'!D450))</f>
        <v/>
      </c>
    </row>
    <row r="451" spans="1:14 16382:16382">
      <c r="A451" s="18" t="str">
        <f>IF(D451="","",VLOOKUP(D451,'DISPATCHED (VT11)'!$E:$XEV,16373,0))</f>
        <v/>
      </c>
      <c r="B451" s="13" t="str">
        <f>IF(D451="","",VLOOKUP(D451,'DISPATCHED (VT11)'!$E:$L,8,0))</f>
        <v/>
      </c>
      <c r="C451" s="16" t="str">
        <f>IF(A451="","",IF(VLOOKUP(A451,'DSR Attendance'!$A:$E,5,0)=0,VLOOKUP(A451,'DSR Attendance'!$A:$D,4,0),CONCATENATE(VLOOKUP(A451,'DSR Attendance'!$A:$D,4,0)," / ",VLOOKUP('Per Outlet Plan'!A451,'DSR Attendance'!$A:$E,5,0))))</f>
        <v/>
      </c>
      <c r="I451" s="2">
        <f t="shared" si="7"/>
        <v>0</v>
      </c>
      <c r="J451" s="418"/>
      <c r="M451" s="13" t="str">
        <f t="shared" si="6"/>
        <v/>
      </c>
      <c r="N451" s="8"/>
      <c r="XFB451" s="13" t="str">
        <f>IF(D451="","",COUNTIF('DISPATCHED (VT11)'!$E:$E,'Per Outlet Plan'!D451))</f>
        <v/>
      </c>
    </row>
    <row r="452" spans="1:14 16382:16382">
      <c r="A452" s="18" t="str">
        <f>IF(D452="","",VLOOKUP(D452,'DISPATCHED (VT11)'!$E:$XEV,16373,0))</f>
        <v/>
      </c>
      <c r="B452" s="13" t="str">
        <f>IF(D452="","",VLOOKUP(D452,'DISPATCHED (VT11)'!$E:$L,8,0))</f>
        <v/>
      </c>
      <c r="C452" s="16" t="str">
        <f>IF(A452="","",IF(VLOOKUP(A452,'DSR Attendance'!$A:$E,5,0)=0,VLOOKUP(A452,'DSR Attendance'!$A:$D,4,0),CONCATENATE(VLOOKUP(A452,'DSR Attendance'!$A:$D,4,0)," / ",VLOOKUP('Per Outlet Plan'!A452,'DSR Attendance'!$A:$E,5,0))))</f>
        <v/>
      </c>
      <c r="I452" s="2">
        <f t="shared" si="7"/>
        <v>0</v>
      </c>
      <c r="J452" s="418"/>
      <c r="M452" s="13" t="str">
        <f t="shared" si="6"/>
        <v/>
      </c>
      <c r="N452" s="8"/>
      <c r="XFB452" s="13" t="str">
        <f>IF(D452="","",COUNTIF('DISPATCHED (VT11)'!$E:$E,'Per Outlet Plan'!D452))</f>
        <v/>
      </c>
    </row>
    <row r="453" spans="1:14 16382:16382">
      <c r="A453" s="18" t="str">
        <f>IF(D453="","",VLOOKUP(D453,'DISPATCHED (VT11)'!$E:$XEV,16373,0))</f>
        <v/>
      </c>
      <c r="B453" s="13" t="str">
        <f>IF(D453="","",VLOOKUP(D453,'DISPATCHED (VT11)'!$E:$L,8,0))</f>
        <v/>
      </c>
      <c r="C453" s="16" t="str">
        <f>IF(A453="","",IF(VLOOKUP(A453,'DSR Attendance'!$A:$E,5,0)=0,VLOOKUP(A453,'DSR Attendance'!$A:$D,4,0),CONCATENATE(VLOOKUP(A453,'DSR Attendance'!$A:$D,4,0)," / ",VLOOKUP('Per Outlet Plan'!A453,'DSR Attendance'!$A:$E,5,0))))</f>
        <v/>
      </c>
      <c r="I453" s="2">
        <f t="shared" si="7"/>
        <v>0</v>
      </c>
      <c r="J453" s="418"/>
      <c r="M453" s="13" t="str">
        <f t="shared" si="6"/>
        <v/>
      </c>
      <c r="N453" s="8"/>
      <c r="XFB453" s="13" t="str">
        <f>IF(D453="","",COUNTIF('DISPATCHED (VT11)'!$E:$E,'Per Outlet Plan'!D453))</f>
        <v/>
      </c>
    </row>
    <row r="454" spans="1:14 16382:16382">
      <c r="A454" s="18" t="str">
        <f>IF(D454="","",VLOOKUP(D454,'DISPATCHED (VT11)'!$E:$XEV,16373,0))</f>
        <v/>
      </c>
      <c r="B454" s="13" t="str">
        <f>IF(D454="","",VLOOKUP(D454,'DISPATCHED (VT11)'!$E:$L,8,0))</f>
        <v/>
      </c>
      <c r="C454" s="16" t="str">
        <f>IF(A454="","",IF(VLOOKUP(A454,'DSR Attendance'!$A:$E,5,0)=0,VLOOKUP(A454,'DSR Attendance'!$A:$D,4,0),CONCATENATE(VLOOKUP(A454,'DSR Attendance'!$A:$D,4,0)," / ",VLOOKUP('Per Outlet Plan'!A454,'DSR Attendance'!$A:$E,5,0))))</f>
        <v/>
      </c>
      <c r="I454" s="2">
        <f t="shared" si="7"/>
        <v>0</v>
      </c>
      <c r="J454" s="418"/>
      <c r="M454" s="13" t="str">
        <f t="shared" ref="M454:M517" si="8">IF(L454="","",VLOOKUP(L454,$XFC$6:$XFD$30,2,0))</f>
        <v/>
      </c>
      <c r="N454" s="8"/>
      <c r="XFB454" s="13" t="str">
        <f>IF(D454="","",COUNTIF('DISPATCHED (VT11)'!$E:$E,'Per Outlet Plan'!D454))</f>
        <v/>
      </c>
    </row>
    <row r="455" spans="1:14 16382:16382">
      <c r="A455" s="18" t="str">
        <f>IF(D455="","",VLOOKUP(D455,'DISPATCHED (VT11)'!$E:$XEV,16373,0))</f>
        <v/>
      </c>
      <c r="B455" s="13" t="str">
        <f>IF(D455="","",VLOOKUP(D455,'DISPATCHED (VT11)'!$E:$L,8,0))</f>
        <v/>
      </c>
      <c r="C455" s="16" t="str">
        <f>IF(A455="","",IF(VLOOKUP(A455,'DSR Attendance'!$A:$E,5,0)=0,VLOOKUP(A455,'DSR Attendance'!$A:$D,4,0),CONCATENATE(VLOOKUP(A455,'DSR Attendance'!$A:$D,4,0)," / ",VLOOKUP('Per Outlet Plan'!A455,'DSR Attendance'!$A:$E,5,0))))</f>
        <v/>
      </c>
      <c r="I455" s="2">
        <f t="shared" si="7"/>
        <v>0</v>
      </c>
      <c r="J455" s="418"/>
      <c r="M455" s="13" t="str">
        <f t="shared" si="8"/>
        <v/>
      </c>
      <c r="N455" s="8"/>
      <c r="XFB455" s="13" t="str">
        <f>IF(D455="","",COUNTIF('DISPATCHED (VT11)'!$E:$E,'Per Outlet Plan'!D455))</f>
        <v/>
      </c>
    </row>
    <row r="456" spans="1:14 16382:16382">
      <c r="A456" s="18" t="str">
        <f>IF(D456="","",VLOOKUP(D456,'DISPATCHED (VT11)'!$E:$XEV,16373,0))</f>
        <v/>
      </c>
      <c r="B456" s="13" t="str">
        <f>IF(D456="","",VLOOKUP(D456,'DISPATCHED (VT11)'!$E:$L,8,0))</f>
        <v/>
      </c>
      <c r="C456" s="16" t="str">
        <f>IF(A456="","",IF(VLOOKUP(A456,'DSR Attendance'!$A:$E,5,0)=0,VLOOKUP(A456,'DSR Attendance'!$A:$D,4,0),CONCATENATE(VLOOKUP(A456,'DSR Attendance'!$A:$D,4,0)," / ",VLOOKUP('Per Outlet Plan'!A456,'DSR Attendance'!$A:$E,5,0))))</f>
        <v/>
      </c>
      <c r="I456" s="2">
        <f t="shared" si="7"/>
        <v>0</v>
      </c>
      <c r="J456" s="418"/>
      <c r="M456" s="13" t="str">
        <f t="shared" si="8"/>
        <v/>
      </c>
      <c r="N456" s="8"/>
      <c r="XFB456" s="13" t="str">
        <f>IF(D456="","",COUNTIF('DISPATCHED (VT11)'!$E:$E,'Per Outlet Plan'!D456))</f>
        <v/>
      </c>
    </row>
    <row r="457" spans="1:14 16382:16382">
      <c r="A457" s="18" t="str">
        <f>IF(D457="","",VLOOKUP(D457,'DISPATCHED (VT11)'!$E:$XEV,16373,0))</f>
        <v/>
      </c>
      <c r="B457" s="13" t="str">
        <f>IF(D457="","",VLOOKUP(D457,'DISPATCHED (VT11)'!$E:$L,8,0))</f>
        <v/>
      </c>
      <c r="C457" s="16" t="str">
        <f>IF(A457="","",IF(VLOOKUP(A457,'DSR Attendance'!$A:$E,5,0)=0,VLOOKUP(A457,'DSR Attendance'!$A:$D,4,0),CONCATENATE(VLOOKUP(A457,'DSR Attendance'!$A:$D,4,0)," / ",VLOOKUP('Per Outlet Plan'!A457,'DSR Attendance'!$A:$E,5,0))))</f>
        <v/>
      </c>
      <c r="I457" s="2">
        <f t="shared" si="7"/>
        <v>0</v>
      </c>
      <c r="J457" s="418"/>
      <c r="M457" s="13" t="str">
        <f t="shared" si="8"/>
        <v/>
      </c>
      <c r="N457" s="8"/>
      <c r="XFB457" s="13" t="str">
        <f>IF(D457="","",COUNTIF('DISPATCHED (VT11)'!$E:$E,'Per Outlet Plan'!D457))</f>
        <v/>
      </c>
    </row>
    <row r="458" spans="1:14 16382:16382">
      <c r="A458" s="18" t="str">
        <f>IF(D458="","",VLOOKUP(D458,'DISPATCHED (VT11)'!$E:$XEV,16373,0))</f>
        <v/>
      </c>
      <c r="B458" s="13" t="str">
        <f>IF(D458="","",VLOOKUP(D458,'DISPATCHED (VT11)'!$E:$L,8,0))</f>
        <v/>
      </c>
      <c r="C458" s="16" t="str">
        <f>IF(A458="","",IF(VLOOKUP(A458,'DSR Attendance'!$A:$E,5,0)=0,VLOOKUP(A458,'DSR Attendance'!$A:$D,4,0),CONCATENATE(VLOOKUP(A458,'DSR Attendance'!$A:$D,4,0)," / ",VLOOKUP('Per Outlet Plan'!A458,'DSR Attendance'!$A:$E,5,0))))</f>
        <v/>
      </c>
      <c r="I458" s="2">
        <f t="shared" si="7"/>
        <v>0</v>
      </c>
      <c r="J458" s="418"/>
      <c r="M458" s="13" t="str">
        <f t="shared" si="8"/>
        <v/>
      </c>
      <c r="N458" s="8"/>
      <c r="XFB458" s="13" t="str">
        <f>IF(D458="","",COUNTIF('DISPATCHED (VT11)'!$E:$E,'Per Outlet Plan'!D458))</f>
        <v/>
      </c>
    </row>
    <row r="459" spans="1:14 16382:16382">
      <c r="A459" s="18" t="str">
        <f>IF(D459="","",VLOOKUP(D459,'DISPATCHED (VT11)'!$E:$XEV,16373,0))</f>
        <v/>
      </c>
      <c r="B459" s="13" t="str">
        <f>IF(D459="","",VLOOKUP(D459,'DISPATCHED (VT11)'!$E:$L,8,0))</f>
        <v/>
      </c>
      <c r="C459" s="16" t="str">
        <f>IF(A459="","",IF(VLOOKUP(A459,'DSR Attendance'!$A:$E,5,0)=0,VLOOKUP(A459,'DSR Attendance'!$A:$D,4,0),CONCATENATE(VLOOKUP(A459,'DSR Attendance'!$A:$D,4,0)," / ",VLOOKUP('Per Outlet Plan'!A459,'DSR Attendance'!$A:$E,5,0))))</f>
        <v/>
      </c>
      <c r="I459" s="2">
        <f t="shared" si="7"/>
        <v>0</v>
      </c>
      <c r="J459" s="418"/>
      <c r="M459" s="13" t="str">
        <f t="shared" si="8"/>
        <v/>
      </c>
      <c r="N459" s="8"/>
      <c r="XFB459" s="13" t="str">
        <f>IF(D459="","",COUNTIF('DISPATCHED (VT11)'!$E:$E,'Per Outlet Plan'!D459))</f>
        <v/>
      </c>
    </row>
    <row r="460" spans="1:14 16382:16382">
      <c r="A460" s="18" t="str">
        <f>IF(D460="","",VLOOKUP(D460,'DISPATCHED (VT11)'!$E:$XEV,16373,0))</f>
        <v/>
      </c>
      <c r="B460" s="13" t="str">
        <f>IF(D460="","",VLOOKUP(D460,'DISPATCHED (VT11)'!$E:$L,8,0))</f>
        <v/>
      </c>
      <c r="C460" s="16" t="str">
        <f>IF(A460="","",IF(VLOOKUP(A460,'DSR Attendance'!$A:$E,5,0)=0,VLOOKUP(A460,'DSR Attendance'!$A:$D,4,0),CONCATENATE(VLOOKUP(A460,'DSR Attendance'!$A:$D,4,0)," / ",VLOOKUP('Per Outlet Plan'!A460,'DSR Attendance'!$A:$E,5,0))))</f>
        <v/>
      </c>
      <c r="I460" s="2">
        <f t="shared" si="7"/>
        <v>0</v>
      </c>
      <c r="J460" s="418"/>
      <c r="M460" s="13" t="str">
        <f t="shared" si="8"/>
        <v/>
      </c>
      <c r="N460" s="8"/>
      <c r="XFB460" s="13" t="str">
        <f>IF(D460="","",COUNTIF('DISPATCHED (VT11)'!$E:$E,'Per Outlet Plan'!D460))</f>
        <v/>
      </c>
    </row>
    <row r="461" spans="1:14 16382:16382">
      <c r="A461" s="18" t="str">
        <f>IF(D461="","",VLOOKUP(D461,'DISPATCHED (VT11)'!$E:$XEV,16373,0))</f>
        <v/>
      </c>
      <c r="B461" s="13" t="str">
        <f>IF(D461="","",VLOOKUP(D461,'DISPATCHED (VT11)'!$E:$L,8,0))</f>
        <v/>
      </c>
      <c r="C461" s="16" t="str">
        <f>IF(A461="","",IF(VLOOKUP(A461,'DSR Attendance'!$A:$E,5,0)=0,VLOOKUP(A461,'DSR Attendance'!$A:$D,4,0),CONCATENATE(VLOOKUP(A461,'DSR Attendance'!$A:$D,4,0)," / ",VLOOKUP('Per Outlet Plan'!A461,'DSR Attendance'!$A:$E,5,0))))</f>
        <v/>
      </c>
      <c r="I461" s="2">
        <f t="shared" si="7"/>
        <v>0</v>
      </c>
      <c r="J461" s="418"/>
      <c r="M461" s="13" t="str">
        <f t="shared" si="8"/>
        <v/>
      </c>
      <c r="N461" s="8"/>
      <c r="XFB461" s="13" t="str">
        <f>IF(D461="","",COUNTIF('DISPATCHED (VT11)'!$E:$E,'Per Outlet Plan'!D461))</f>
        <v/>
      </c>
    </row>
    <row r="462" spans="1:14 16382:16382">
      <c r="A462" s="18" t="str">
        <f>IF(D462="","",VLOOKUP(D462,'DISPATCHED (VT11)'!$E:$XEV,16373,0))</f>
        <v/>
      </c>
      <c r="B462" s="13" t="str">
        <f>IF(D462="","",VLOOKUP(D462,'DISPATCHED (VT11)'!$E:$L,8,0))</f>
        <v/>
      </c>
      <c r="C462" s="16" t="str">
        <f>IF(A462="","",IF(VLOOKUP(A462,'DSR Attendance'!$A:$E,5,0)=0,VLOOKUP(A462,'DSR Attendance'!$A:$D,4,0),CONCATENATE(VLOOKUP(A462,'DSR Attendance'!$A:$D,4,0)," / ",VLOOKUP('Per Outlet Plan'!A462,'DSR Attendance'!$A:$E,5,0))))</f>
        <v/>
      </c>
      <c r="I462" s="2">
        <f t="shared" si="7"/>
        <v>0</v>
      </c>
      <c r="J462" s="418"/>
      <c r="M462" s="13" t="str">
        <f t="shared" si="8"/>
        <v/>
      </c>
      <c r="N462" s="8"/>
      <c r="XFB462" s="13" t="str">
        <f>IF(D462="","",COUNTIF('DISPATCHED (VT11)'!$E:$E,'Per Outlet Plan'!D462))</f>
        <v/>
      </c>
    </row>
    <row r="463" spans="1:14 16382:16382">
      <c r="A463" s="18" t="str">
        <f>IF(D463="","",VLOOKUP(D463,'DISPATCHED (VT11)'!$E:$XEV,16373,0))</f>
        <v/>
      </c>
      <c r="B463" s="13" t="str">
        <f>IF(D463="","",VLOOKUP(D463,'DISPATCHED (VT11)'!$E:$L,8,0))</f>
        <v/>
      </c>
      <c r="C463" s="16" t="str">
        <f>IF(A463="","",IF(VLOOKUP(A463,'DSR Attendance'!$A:$E,5,0)=0,VLOOKUP(A463,'DSR Attendance'!$A:$D,4,0),CONCATENATE(VLOOKUP(A463,'DSR Attendance'!$A:$D,4,0)," / ",VLOOKUP('Per Outlet Plan'!A463,'DSR Attendance'!$A:$E,5,0))))</f>
        <v/>
      </c>
      <c r="I463" s="2">
        <f t="shared" si="7"/>
        <v>0</v>
      </c>
      <c r="J463" s="418"/>
      <c r="M463" s="13" t="str">
        <f t="shared" si="8"/>
        <v/>
      </c>
      <c r="N463" s="8"/>
      <c r="XFB463" s="13" t="str">
        <f>IF(D463="","",COUNTIF('DISPATCHED (VT11)'!$E:$E,'Per Outlet Plan'!D463))</f>
        <v/>
      </c>
    </row>
    <row r="464" spans="1:14 16382:16382">
      <c r="A464" s="18" t="str">
        <f>IF(D464="","",VLOOKUP(D464,'DISPATCHED (VT11)'!$E:$XEV,16373,0))</f>
        <v/>
      </c>
      <c r="B464" s="13" t="str">
        <f>IF(D464="","",VLOOKUP(D464,'DISPATCHED (VT11)'!$E:$L,8,0))</f>
        <v/>
      </c>
      <c r="C464" s="16" t="str">
        <f>IF(A464="","",IF(VLOOKUP(A464,'DSR Attendance'!$A:$E,5,0)=0,VLOOKUP(A464,'DSR Attendance'!$A:$D,4,0),CONCATENATE(VLOOKUP(A464,'DSR Attendance'!$A:$D,4,0)," / ",VLOOKUP('Per Outlet Plan'!A464,'DSR Attendance'!$A:$E,5,0))))</f>
        <v/>
      </c>
      <c r="I464" s="2">
        <f t="shared" si="7"/>
        <v>0</v>
      </c>
      <c r="J464" s="418"/>
      <c r="M464" s="13" t="str">
        <f t="shared" si="8"/>
        <v/>
      </c>
      <c r="N464" s="8"/>
      <c r="XFB464" s="13" t="str">
        <f>IF(D464="","",COUNTIF('DISPATCHED (VT11)'!$E:$E,'Per Outlet Plan'!D464))</f>
        <v/>
      </c>
    </row>
    <row r="465" spans="1:14 16382:16382">
      <c r="A465" s="18" t="str">
        <f>IF(D465="","",VLOOKUP(D465,'DISPATCHED (VT11)'!$E:$XEV,16373,0))</f>
        <v/>
      </c>
      <c r="B465" s="13" t="str">
        <f>IF(D465="","",VLOOKUP(D465,'DISPATCHED (VT11)'!$E:$L,8,0))</f>
        <v/>
      </c>
      <c r="C465" s="16" t="str">
        <f>IF(A465="","",IF(VLOOKUP(A465,'DSR Attendance'!$A:$E,5,0)=0,VLOOKUP(A465,'DSR Attendance'!$A:$D,4,0),CONCATENATE(VLOOKUP(A465,'DSR Attendance'!$A:$D,4,0)," / ",VLOOKUP('Per Outlet Plan'!A465,'DSR Attendance'!$A:$E,5,0))))</f>
        <v/>
      </c>
      <c r="I465" s="2">
        <f t="shared" si="7"/>
        <v>0</v>
      </c>
      <c r="J465" s="418"/>
      <c r="M465" s="13" t="str">
        <f t="shared" si="8"/>
        <v/>
      </c>
      <c r="N465" s="8"/>
      <c r="XFB465" s="13" t="str">
        <f>IF(D465="","",COUNTIF('DISPATCHED (VT11)'!$E:$E,'Per Outlet Plan'!D465))</f>
        <v/>
      </c>
    </row>
    <row r="466" spans="1:14 16382:16382">
      <c r="A466" s="18" t="str">
        <f>IF(D466="","",VLOOKUP(D466,'DISPATCHED (VT11)'!$E:$XEV,16373,0))</f>
        <v/>
      </c>
      <c r="B466" s="13" t="str">
        <f>IF(D466="","",VLOOKUP(D466,'DISPATCHED (VT11)'!$E:$L,8,0))</f>
        <v/>
      </c>
      <c r="C466" s="16" t="str">
        <f>IF(A466="","",IF(VLOOKUP(A466,'DSR Attendance'!$A:$E,5,0)=0,VLOOKUP(A466,'DSR Attendance'!$A:$D,4,0),CONCATENATE(VLOOKUP(A466,'DSR Attendance'!$A:$D,4,0)," / ",VLOOKUP('Per Outlet Plan'!A466,'DSR Attendance'!$A:$E,5,0))))</f>
        <v/>
      </c>
      <c r="I466" s="2">
        <f t="shared" si="7"/>
        <v>0</v>
      </c>
      <c r="J466" s="418"/>
      <c r="M466" s="13" t="str">
        <f t="shared" si="8"/>
        <v/>
      </c>
      <c r="N466" s="8"/>
      <c r="XFB466" s="13" t="str">
        <f>IF(D466="","",COUNTIF('DISPATCHED (VT11)'!$E:$E,'Per Outlet Plan'!D466))</f>
        <v/>
      </c>
    </row>
    <row r="467" spans="1:14 16382:16382">
      <c r="A467" s="18" t="str">
        <f>IF(D467="","",VLOOKUP(D467,'DISPATCHED (VT11)'!$E:$XEV,16373,0))</f>
        <v/>
      </c>
      <c r="B467" s="13" t="str">
        <f>IF(D467="","",VLOOKUP(D467,'DISPATCHED (VT11)'!$E:$L,8,0))</f>
        <v/>
      </c>
      <c r="C467" s="16" t="str">
        <f>IF(A467="","",IF(VLOOKUP(A467,'DSR Attendance'!$A:$E,5,0)=0,VLOOKUP(A467,'DSR Attendance'!$A:$D,4,0),CONCATENATE(VLOOKUP(A467,'DSR Attendance'!$A:$D,4,0)," / ",VLOOKUP('Per Outlet Plan'!A467,'DSR Attendance'!$A:$E,5,0))))</f>
        <v/>
      </c>
      <c r="I467" s="2">
        <f t="shared" si="7"/>
        <v>0</v>
      </c>
      <c r="J467" s="418"/>
      <c r="M467" s="13" t="str">
        <f t="shared" si="8"/>
        <v/>
      </c>
      <c r="N467" s="8"/>
      <c r="XFB467" s="13" t="str">
        <f>IF(D467="","",COUNTIF('DISPATCHED (VT11)'!$E:$E,'Per Outlet Plan'!D467))</f>
        <v/>
      </c>
    </row>
    <row r="468" spans="1:14 16382:16382">
      <c r="A468" s="18" t="str">
        <f>IF(D468="","",VLOOKUP(D468,'DISPATCHED (VT11)'!$E:$XEV,16373,0))</f>
        <v/>
      </c>
      <c r="B468" s="13" t="str">
        <f>IF(D468="","",VLOOKUP(D468,'DISPATCHED (VT11)'!$E:$L,8,0))</f>
        <v/>
      </c>
      <c r="C468" s="16" t="str">
        <f>IF(A468="","",IF(VLOOKUP(A468,'DSR Attendance'!$A:$E,5,0)=0,VLOOKUP(A468,'DSR Attendance'!$A:$D,4,0),CONCATENATE(VLOOKUP(A468,'DSR Attendance'!$A:$D,4,0)," / ",VLOOKUP('Per Outlet Plan'!A468,'DSR Attendance'!$A:$E,5,0))))</f>
        <v/>
      </c>
      <c r="I468" s="2">
        <f t="shared" si="7"/>
        <v>0</v>
      </c>
      <c r="J468" s="418"/>
      <c r="M468" s="13" t="str">
        <f t="shared" si="8"/>
        <v/>
      </c>
      <c r="N468" s="8"/>
      <c r="XFB468" s="13" t="str">
        <f>IF(D468="","",COUNTIF('DISPATCHED (VT11)'!$E:$E,'Per Outlet Plan'!D468))</f>
        <v/>
      </c>
    </row>
    <row r="469" spans="1:14 16382:16382">
      <c r="A469" s="18" t="str">
        <f>IF(D469="","",VLOOKUP(D469,'DISPATCHED (VT11)'!$E:$XEV,16373,0))</f>
        <v/>
      </c>
      <c r="B469" s="13" t="str">
        <f>IF(D469="","",VLOOKUP(D469,'DISPATCHED (VT11)'!$E:$L,8,0))</f>
        <v/>
      </c>
      <c r="C469" s="16" t="str">
        <f>IF(A469="","",IF(VLOOKUP(A469,'DSR Attendance'!$A:$E,5,0)=0,VLOOKUP(A469,'DSR Attendance'!$A:$D,4,0),CONCATENATE(VLOOKUP(A469,'DSR Attendance'!$A:$D,4,0)," / ",VLOOKUP('Per Outlet Plan'!A469,'DSR Attendance'!$A:$E,5,0))))</f>
        <v/>
      </c>
      <c r="I469" s="2">
        <f t="shared" si="7"/>
        <v>0</v>
      </c>
      <c r="J469" s="418"/>
      <c r="M469" s="13" t="str">
        <f t="shared" si="8"/>
        <v/>
      </c>
      <c r="N469" s="8"/>
      <c r="XFB469" s="13" t="str">
        <f>IF(D469="","",COUNTIF('DISPATCHED (VT11)'!$E:$E,'Per Outlet Plan'!D469))</f>
        <v/>
      </c>
    </row>
    <row r="470" spans="1:14 16382:16382">
      <c r="A470" s="18" t="str">
        <f>IF(D470="","",VLOOKUP(D470,'DISPATCHED (VT11)'!$E:$XEV,16373,0))</f>
        <v/>
      </c>
      <c r="B470" s="13" t="str">
        <f>IF(D470="","",VLOOKUP(D470,'DISPATCHED (VT11)'!$E:$L,8,0))</f>
        <v/>
      </c>
      <c r="C470" s="16" t="str">
        <f>IF(A470="","",IF(VLOOKUP(A470,'DSR Attendance'!$A:$E,5,0)=0,VLOOKUP(A470,'DSR Attendance'!$A:$D,4,0),CONCATENATE(VLOOKUP(A470,'DSR Attendance'!$A:$D,4,0)," / ",VLOOKUP('Per Outlet Plan'!A470,'DSR Attendance'!$A:$E,5,0))))</f>
        <v/>
      </c>
      <c r="I470" s="2">
        <f t="shared" si="7"/>
        <v>0</v>
      </c>
      <c r="J470" s="418"/>
      <c r="M470" s="13" t="str">
        <f t="shared" si="8"/>
        <v/>
      </c>
      <c r="N470" s="8"/>
      <c r="XFB470" s="13" t="str">
        <f>IF(D470="","",COUNTIF('DISPATCHED (VT11)'!$E:$E,'Per Outlet Plan'!D470))</f>
        <v/>
      </c>
    </row>
    <row r="471" spans="1:14 16382:16382">
      <c r="A471" s="18" t="str">
        <f>IF(D471="","",VLOOKUP(D471,'DISPATCHED (VT11)'!$E:$XEV,16373,0))</f>
        <v/>
      </c>
      <c r="B471" s="13" t="str">
        <f>IF(D471="","",VLOOKUP(D471,'DISPATCHED (VT11)'!$E:$L,8,0))</f>
        <v/>
      </c>
      <c r="C471" s="16" t="str">
        <f>IF(A471="","",IF(VLOOKUP(A471,'DSR Attendance'!$A:$E,5,0)=0,VLOOKUP(A471,'DSR Attendance'!$A:$D,4,0),CONCATENATE(VLOOKUP(A471,'DSR Attendance'!$A:$D,4,0)," / ",VLOOKUP('Per Outlet Plan'!A471,'DSR Attendance'!$A:$E,5,0))))</f>
        <v/>
      </c>
      <c r="I471" s="2">
        <f t="shared" si="7"/>
        <v>0</v>
      </c>
      <c r="J471" s="418"/>
      <c r="M471" s="13" t="str">
        <f t="shared" si="8"/>
        <v/>
      </c>
      <c r="N471" s="8"/>
      <c r="XFB471" s="13" t="str">
        <f>IF(D471="","",COUNTIF('DISPATCHED (VT11)'!$E:$E,'Per Outlet Plan'!D471))</f>
        <v/>
      </c>
    </row>
    <row r="472" spans="1:14 16382:16382">
      <c r="A472" s="18" t="str">
        <f>IF(D472="","",VLOOKUP(D472,'DISPATCHED (VT11)'!$E:$XEV,16373,0))</f>
        <v/>
      </c>
      <c r="B472" s="13" t="str">
        <f>IF(D472="","",VLOOKUP(D472,'DISPATCHED (VT11)'!$E:$L,8,0))</f>
        <v/>
      </c>
      <c r="C472" s="16" t="str">
        <f>IF(A472="","",IF(VLOOKUP(A472,'DSR Attendance'!$A:$E,5,0)=0,VLOOKUP(A472,'DSR Attendance'!$A:$D,4,0),CONCATENATE(VLOOKUP(A472,'DSR Attendance'!$A:$D,4,0)," / ",VLOOKUP('Per Outlet Plan'!A472,'DSR Attendance'!$A:$E,5,0))))</f>
        <v/>
      </c>
      <c r="I472" s="2">
        <f t="shared" si="7"/>
        <v>0</v>
      </c>
      <c r="J472" s="418"/>
      <c r="M472" s="13" t="str">
        <f t="shared" si="8"/>
        <v/>
      </c>
      <c r="N472" s="8"/>
      <c r="XFB472" s="13" t="str">
        <f>IF(D472="","",COUNTIF('DISPATCHED (VT11)'!$E:$E,'Per Outlet Plan'!D472))</f>
        <v/>
      </c>
    </row>
    <row r="473" spans="1:14 16382:16382">
      <c r="A473" s="18" t="str">
        <f>IF(D473="","",VLOOKUP(D473,'DISPATCHED (VT11)'!$E:$XEV,16373,0))</f>
        <v/>
      </c>
      <c r="B473" s="13" t="str">
        <f>IF(D473="","",VLOOKUP(D473,'DISPATCHED (VT11)'!$E:$L,8,0))</f>
        <v/>
      </c>
      <c r="C473" s="16" t="str">
        <f>IF(A473="","",IF(VLOOKUP(A473,'DSR Attendance'!$A:$E,5,0)=0,VLOOKUP(A473,'DSR Attendance'!$A:$D,4,0),CONCATENATE(VLOOKUP(A473,'DSR Attendance'!$A:$D,4,0)," / ",VLOOKUP('Per Outlet Plan'!A473,'DSR Attendance'!$A:$E,5,0))))</f>
        <v/>
      </c>
      <c r="I473" s="2">
        <f t="shared" si="7"/>
        <v>0</v>
      </c>
      <c r="J473" s="418"/>
      <c r="M473" s="13" t="str">
        <f t="shared" si="8"/>
        <v/>
      </c>
      <c r="N473" s="8"/>
      <c r="XFB473" s="13" t="str">
        <f>IF(D473="","",COUNTIF('DISPATCHED (VT11)'!$E:$E,'Per Outlet Plan'!D473))</f>
        <v/>
      </c>
    </row>
    <row r="474" spans="1:14 16382:16382">
      <c r="A474" s="18" t="str">
        <f>IF(D474="","",VLOOKUP(D474,'DISPATCHED (VT11)'!$E:$XEV,16373,0))</f>
        <v/>
      </c>
      <c r="B474" s="13" t="str">
        <f>IF(D474="","",VLOOKUP(D474,'DISPATCHED (VT11)'!$E:$L,8,0))</f>
        <v/>
      </c>
      <c r="C474" s="16" t="str">
        <f>IF(A474="","",IF(VLOOKUP(A474,'DSR Attendance'!$A:$E,5,0)=0,VLOOKUP(A474,'DSR Attendance'!$A:$D,4,0),CONCATENATE(VLOOKUP(A474,'DSR Attendance'!$A:$D,4,0)," / ",VLOOKUP('Per Outlet Plan'!A474,'DSR Attendance'!$A:$E,5,0))))</f>
        <v/>
      </c>
      <c r="I474" s="2">
        <f t="shared" si="7"/>
        <v>0</v>
      </c>
      <c r="J474" s="418"/>
      <c r="M474" s="13" t="str">
        <f t="shared" si="8"/>
        <v/>
      </c>
      <c r="N474" s="8"/>
      <c r="XFB474" s="13" t="str">
        <f>IF(D474="","",COUNTIF('DISPATCHED (VT11)'!$E:$E,'Per Outlet Plan'!D474))</f>
        <v/>
      </c>
    </row>
    <row r="475" spans="1:14 16382:16382">
      <c r="A475" s="18" t="str">
        <f>IF(D475="","",VLOOKUP(D475,'DISPATCHED (VT11)'!$E:$XEV,16373,0))</f>
        <v/>
      </c>
      <c r="B475" s="13" t="str">
        <f>IF(D475="","",VLOOKUP(D475,'DISPATCHED (VT11)'!$E:$L,8,0))</f>
        <v/>
      </c>
      <c r="C475" s="16" t="str">
        <f>IF(A475="","",IF(VLOOKUP(A475,'DSR Attendance'!$A:$E,5,0)=0,VLOOKUP(A475,'DSR Attendance'!$A:$D,4,0),CONCATENATE(VLOOKUP(A475,'DSR Attendance'!$A:$D,4,0)," / ",VLOOKUP('Per Outlet Plan'!A475,'DSR Attendance'!$A:$E,5,0))))</f>
        <v/>
      </c>
      <c r="I475" s="2">
        <f t="shared" si="7"/>
        <v>0</v>
      </c>
      <c r="J475" s="418"/>
      <c r="M475" s="13" t="str">
        <f t="shared" si="8"/>
        <v/>
      </c>
      <c r="N475" s="8"/>
      <c r="XFB475" s="13" t="str">
        <f>IF(D475="","",COUNTIF('DISPATCHED (VT11)'!$E:$E,'Per Outlet Plan'!D475))</f>
        <v/>
      </c>
    </row>
    <row r="476" spans="1:14 16382:16382">
      <c r="A476" s="18" t="str">
        <f>IF(D476="","",VLOOKUP(D476,'DISPATCHED (VT11)'!$E:$XEV,16373,0))</f>
        <v/>
      </c>
      <c r="B476" s="13" t="str">
        <f>IF(D476="","",VLOOKUP(D476,'DISPATCHED (VT11)'!$E:$L,8,0))</f>
        <v/>
      </c>
      <c r="C476" s="16" t="str">
        <f>IF(A476="","",IF(VLOOKUP(A476,'DSR Attendance'!$A:$E,5,0)=0,VLOOKUP(A476,'DSR Attendance'!$A:$D,4,0),CONCATENATE(VLOOKUP(A476,'DSR Attendance'!$A:$D,4,0)," / ",VLOOKUP('Per Outlet Plan'!A476,'DSR Attendance'!$A:$E,5,0))))</f>
        <v/>
      </c>
      <c r="D476" s="22"/>
      <c r="E476" s="22"/>
      <c r="F476" s="22"/>
      <c r="G476" s="22"/>
      <c r="H476" s="22"/>
      <c r="I476" s="2">
        <f t="shared" si="7"/>
        <v>0</v>
      </c>
      <c r="M476" s="13" t="str">
        <f t="shared" si="8"/>
        <v/>
      </c>
      <c r="N476" s="8"/>
      <c r="XFB476" s="13" t="str">
        <f>IF(D476="","",COUNTIF('DISPATCHED (VT11)'!$E:$E,'Per Outlet Plan'!D476))</f>
        <v/>
      </c>
    </row>
    <row r="477" spans="1:14 16382:16382">
      <c r="A477" s="18" t="str">
        <f>IF(D477="","",VLOOKUP(D477,'DISPATCHED (VT11)'!$E:$XEV,16373,0))</f>
        <v/>
      </c>
      <c r="B477" s="13" t="str">
        <f>IF(D477="","",VLOOKUP(D477,'DISPATCHED (VT11)'!$E:$L,8,0))</f>
        <v/>
      </c>
      <c r="C477" s="16" t="str">
        <f>IF(A477="","",IF(VLOOKUP(A477,'DSR Attendance'!$A:$E,5,0)=0,VLOOKUP(A477,'DSR Attendance'!$A:$D,4,0),CONCATENATE(VLOOKUP(A477,'DSR Attendance'!$A:$D,4,0)," / ",VLOOKUP('Per Outlet Plan'!A477,'DSR Attendance'!$A:$E,5,0))))</f>
        <v/>
      </c>
      <c r="I477" s="2">
        <f t="shared" si="7"/>
        <v>0</v>
      </c>
      <c r="J477" s="418"/>
      <c r="M477" s="13" t="str">
        <f t="shared" si="8"/>
        <v/>
      </c>
      <c r="N477" s="8"/>
      <c r="XFB477" s="13" t="str">
        <f>IF(D477="","",COUNTIF('DISPATCHED (VT11)'!$E:$E,'Per Outlet Plan'!D477))</f>
        <v/>
      </c>
    </row>
    <row r="478" spans="1:14 16382:16382">
      <c r="A478" s="18" t="str">
        <f>IF(D478="","",VLOOKUP(D478,'DISPATCHED (VT11)'!$E:$XEV,16373,0))</f>
        <v/>
      </c>
      <c r="B478" s="13" t="str">
        <f>IF(D478="","",VLOOKUP(D478,'DISPATCHED (VT11)'!$E:$L,8,0))</f>
        <v/>
      </c>
      <c r="C478" s="16" t="str">
        <f>IF(A478="","",IF(VLOOKUP(A478,'DSR Attendance'!$A:$E,5,0)=0,VLOOKUP(A478,'DSR Attendance'!$A:$D,4,0),CONCATENATE(VLOOKUP(A478,'DSR Attendance'!$A:$D,4,0)," / ",VLOOKUP('Per Outlet Plan'!A478,'DSR Attendance'!$A:$E,5,0))))</f>
        <v/>
      </c>
      <c r="I478" s="2">
        <f t="shared" si="7"/>
        <v>0</v>
      </c>
      <c r="J478" s="418"/>
      <c r="M478" s="13" t="str">
        <f t="shared" si="8"/>
        <v/>
      </c>
      <c r="N478" s="8"/>
      <c r="XFB478" s="13" t="str">
        <f>IF(D478="","",COUNTIF('DISPATCHED (VT11)'!$E:$E,'Per Outlet Plan'!D478))</f>
        <v/>
      </c>
    </row>
    <row r="479" spans="1:14 16382:16382">
      <c r="A479" s="18" t="str">
        <f>IF(D479="","",VLOOKUP(D479,'DISPATCHED (VT11)'!$E:$XEV,16373,0))</f>
        <v/>
      </c>
      <c r="B479" s="13" t="str">
        <f>IF(D479="","",VLOOKUP(D479,'DISPATCHED (VT11)'!$E:$L,8,0))</f>
        <v/>
      </c>
      <c r="C479" s="16" t="str">
        <f>IF(A479="","",IF(VLOOKUP(A479,'DSR Attendance'!$A:$E,5,0)=0,VLOOKUP(A479,'DSR Attendance'!$A:$D,4,0),CONCATENATE(VLOOKUP(A479,'DSR Attendance'!$A:$D,4,0)," / ",VLOOKUP('Per Outlet Plan'!A479,'DSR Attendance'!$A:$E,5,0))))</f>
        <v/>
      </c>
      <c r="I479" s="2">
        <f t="shared" si="7"/>
        <v>0</v>
      </c>
      <c r="J479" s="418"/>
      <c r="M479" s="13" t="str">
        <f t="shared" si="8"/>
        <v/>
      </c>
      <c r="N479" s="8"/>
      <c r="XFB479" s="13" t="str">
        <f>IF(D479="","",COUNTIF('DISPATCHED (VT11)'!$E:$E,'Per Outlet Plan'!D479))</f>
        <v/>
      </c>
    </row>
    <row r="480" spans="1:14 16382:16382">
      <c r="A480" s="18" t="str">
        <f>IF(D480="","",VLOOKUP(D480,'DISPATCHED (VT11)'!$E:$XEV,16373,0))</f>
        <v/>
      </c>
      <c r="B480" s="13" t="str">
        <f>IF(D480="","",VLOOKUP(D480,'DISPATCHED (VT11)'!$E:$L,8,0))</f>
        <v/>
      </c>
      <c r="C480" s="16" t="str">
        <f>IF(A480="","",IF(VLOOKUP(A480,'DSR Attendance'!$A:$E,5,0)=0,VLOOKUP(A480,'DSR Attendance'!$A:$D,4,0),CONCATENATE(VLOOKUP(A480,'DSR Attendance'!$A:$D,4,0)," / ",VLOOKUP('Per Outlet Plan'!A480,'DSR Attendance'!$A:$E,5,0))))</f>
        <v/>
      </c>
      <c r="I480" s="2">
        <f t="shared" si="7"/>
        <v>0</v>
      </c>
      <c r="J480" s="418"/>
      <c r="M480" s="13" t="str">
        <f t="shared" si="8"/>
        <v/>
      </c>
      <c r="N480" s="8"/>
      <c r="XFB480" s="13" t="str">
        <f>IF(D480="","",COUNTIF('DISPATCHED (VT11)'!$E:$E,'Per Outlet Plan'!D480))</f>
        <v/>
      </c>
    </row>
    <row r="481" spans="1:14 16382:16382">
      <c r="A481" s="18" t="str">
        <f>IF(D481="","",VLOOKUP(D481,'DISPATCHED (VT11)'!$E:$XEV,16373,0))</f>
        <v/>
      </c>
      <c r="B481" s="13" t="str">
        <f>IF(D481="","",VLOOKUP(D481,'DISPATCHED (VT11)'!$E:$L,8,0))</f>
        <v/>
      </c>
      <c r="C481" s="16" t="str">
        <f>IF(A481="","",IF(VLOOKUP(A481,'DSR Attendance'!$A:$E,5,0)=0,VLOOKUP(A481,'DSR Attendance'!$A:$D,4,0),CONCATENATE(VLOOKUP(A481,'DSR Attendance'!$A:$D,4,0)," / ",VLOOKUP('Per Outlet Plan'!A481,'DSR Attendance'!$A:$E,5,0))))</f>
        <v/>
      </c>
      <c r="I481" s="2">
        <f t="shared" si="7"/>
        <v>0</v>
      </c>
      <c r="J481" s="418"/>
      <c r="M481" s="13" t="str">
        <f t="shared" si="8"/>
        <v/>
      </c>
      <c r="N481" s="8"/>
      <c r="XFB481" s="13" t="str">
        <f>IF(D481="","",COUNTIF('DISPATCHED (VT11)'!$E:$E,'Per Outlet Plan'!D481))</f>
        <v/>
      </c>
    </row>
    <row r="482" spans="1:14 16382:16382">
      <c r="A482" s="18" t="str">
        <f>IF(D482="","",VLOOKUP(D482,'DISPATCHED (VT11)'!$E:$XEV,16373,0))</f>
        <v/>
      </c>
      <c r="B482" s="13" t="str">
        <f>IF(D482="","",VLOOKUP(D482,'DISPATCHED (VT11)'!$E:$L,8,0))</f>
        <v/>
      </c>
      <c r="C482" s="16" t="str">
        <f>IF(A482="","",IF(VLOOKUP(A482,'DSR Attendance'!$A:$E,5,0)=0,VLOOKUP(A482,'DSR Attendance'!$A:$D,4,0),CONCATENATE(VLOOKUP(A482,'DSR Attendance'!$A:$D,4,0)," / ",VLOOKUP('Per Outlet Plan'!A482,'DSR Attendance'!$A:$E,5,0))))</f>
        <v/>
      </c>
      <c r="I482" s="2">
        <f t="shared" ref="I482:I539" si="9">+H482-J482</f>
        <v>0</v>
      </c>
      <c r="J482" s="418"/>
      <c r="M482" s="13" t="str">
        <f t="shared" si="8"/>
        <v/>
      </c>
      <c r="N482" s="8"/>
      <c r="XFB482" s="13" t="str">
        <f>IF(D482="","",COUNTIF('DISPATCHED (VT11)'!$E:$E,'Per Outlet Plan'!D482))</f>
        <v/>
      </c>
    </row>
    <row r="483" spans="1:14 16382:16382">
      <c r="A483" s="18" t="str">
        <f>IF(D483="","",VLOOKUP(D483,'DISPATCHED (VT11)'!$E:$XEV,16373,0))</f>
        <v/>
      </c>
      <c r="B483" s="13" t="str">
        <f>IF(D483="","",VLOOKUP(D483,'DISPATCHED (VT11)'!$E:$L,8,0))</f>
        <v/>
      </c>
      <c r="C483" s="16" t="str">
        <f>IF(A483="","",IF(VLOOKUP(A483,'DSR Attendance'!$A:$E,5,0)=0,VLOOKUP(A483,'DSR Attendance'!$A:$D,4,0),CONCATENATE(VLOOKUP(A483,'DSR Attendance'!$A:$D,4,0)," / ",VLOOKUP('Per Outlet Plan'!A483,'DSR Attendance'!$A:$E,5,0))))</f>
        <v/>
      </c>
      <c r="I483" s="2">
        <f t="shared" si="9"/>
        <v>0</v>
      </c>
      <c r="J483" s="418"/>
      <c r="M483" s="13" t="str">
        <f t="shared" si="8"/>
        <v/>
      </c>
      <c r="N483" s="8"/>
      <c r="XFB483" s="13" t="str">
        <f>IF(D483="","",COUNTIF('DISPATCHED (VT11)'!$E:$E,'Per Outlet Plan'!D483))</f>
        <v/>
      </c>
    </row>
    <row r="484" spans="1:14 16382:16382">
      <c r="A484" s="18" t="str">
        <f>IF(D484="","",VLOOKUP(D484,'DISPATCHED (VT11)'!$E:$XEV,16373,0))</f>
        <v/>
      </c>
      <c r="B484" s="13" t="str">
        <f>IF(D484="","",VLOOKUP(D484,'DISPATCHED (VT11)'!$E:$L,8,0))</f>
        <v/>
      </c>
      <c r="C484" s="16" t="str">
        <f>IF(A484="","",IF(VLOOKUP(A484,'DSR Attendance'!$A:$E,5,0)=0,VLOOKUP(A484,'DSR Attendance'!$A:$D,4,0),CONCATENATE(VLOOKUP(A484,'DSR Attendance'!$A:$D,4,0)," / ",VLOOKUP('Per Outlet Plan'!A484,'DSR Attendance'!$A:$E,5,0))))</f>
        <v/>
      </c>
      <c r="I484" s="2">
        <f t="shared" si="9"/>
        <v>0</v>
      </c>
      <c r="J484" s="418"/>
      <c r="M484" s="13" t="str">
        <f t="shared" si="8"/>
        <v/>
      </c>
      <c r="N484" s="8"/>
      <c r="XFB484" s="13" t="str">
        <f>IF(D484="","",COUNTIF('DISPATCHED (VT11)'!$E:$E,'Per Outlet Plan'!D484))</f>
        <v/>
      </c>
    </row>
    <row r="485" spans="1:14 16382:16382">
      <c r="A485" s="18" t="str">
        <f>IF(D485="","",VLOOKUP(D485,'DISPATCHED (VT11)'!$E:$XEV,16373,0))</f>
        <v/>
      </c>
      <c r="B485" s="13" t="str">
        <f>IF(D485="","",VLOOKUP(D485,'DISPATCHED (VT11)'!$E:$L,8,0))</f>
        <v/>
      </c>
      <c r="C485" s="16" t="str">
        <f>IF(A485="","",IF(VLOOKUP(A485,'DSR Attendance'!$A:$E,5,0)=0,VLOOKUP(A485,'DSR Attendance'!$A:$D,4,0),CONCATENATE(VLOOKUP(A485,'DSR Attendance'!$A:$D,4,0)," / ",VLOOKUP('Per Outlet Plan'!A485,'DSR Attendance'!$A:$E,5,0))))</f>
        <v/>
      </c>
      <c r="I485" s="2">
        <f t="shared" si="9"/>
        <v>0</v>
      </c>
      <c r="J485" s="418"/>
      <c r="M485" s="13" t="str">
        <f t="shared" si="8"/>
        <v/>
      </c>
      <c r="N485" s="8"/>
      <c r="XFB485" s="13" t="str">
        <f>IF(D485="","",COUNTIF('DISPATCHED (VT11)'!$E:$E,'Per Outlet Plan'!D485))</f>
        <v/>
      </c>
    </row>
    <row r="486" spans="1:14 16382:16382">
      <c r="A486" s="18" t="str">
        <f>IF(D486="","",VLOOKUP(D486,'DISPATCHED (VT11)'!$E:$XEV,16373,0))</f>
        <v/>
      </c>
      <c r="B486" s="13" t="str">
        <f>IF(D486="","",VLOOKUP(D486,'DISPATCHED (VT11)'!$E:$L,8,0))</f>
        <v/>
      </c>
      <c r="C486" s="16" t="str">
        <f>IF(A486="","",IF(VLOOKUP(A486,'DSR Attendance'!$A:$E,5,0)=0,VLOOKUP(A486,'DSR Attendance'!$A:$D,4,0),CONCATENATE(VLOOKUP(A486,'DSR Attendance'!$A:$D,4,0)," / ",VLOOKUP('Per Outlet Plan'!A486,'DSR Attendance'!$A:$E,5,0))))</f>
        <v/>
      </c>
      <c r="I486" s="2">
        <f t="shared" si="9"/>
        <v>0</v>
      </c>
      <c r="J486" s="418"/>
      <c r="M486" s="13" t="str">
        <f t="shared" si="8"/>
        <v/>
      </c>
      <c r="N486" s="8"/>
      <c r="XFB486" s="13" t="str">
        <f>IF(D486="","",COUNTIF('DISPATCHED (VT11)'!$E:$E,'Per Outlet Plan'!D486))</f>
        <v/>
      </c>
    </row>
    <row r="487" spans="1:14 16382:16382">
      <c r="A487" s="18" t="str">
        <f>IF(D487="","",VLOOKUP(D487,'DISPATCHED (VT11)'!$E:$XEV,16373,0))</f>
        <v/>
      </c>
      <c r="B487" s="13" t="str">
        <f>IF(D487="","",VLOOKUP(D487,'DISPATCHED (VT11)'!$E:$L,8,0))</f>
        <v/>
      </c>
      <c r="C487" s="16" t="str">
        <f>IF(A487="","",IF(VLOOKUP(A487,'DSR Attendance'!$A:$E,5,0)=0,VLOOKUP(A487,'DSR Attendance'!$A:$D,4,0),CONCATENATE(VLOOKUP(A487,'DSR Attendance'!$A:$D,4,0)," / ",VLOOKUP('Per Outlet Plan'!A487,'DSR Attendance'!$A:$E,5,0))))</f>
        <v/>
      </c>
      <c r="I487" s="2">
        <f t="shared" si="9"/>
        <v>0</v>
      </c>
      <c r="J487" s="418"/>
      <c r="M487" s="13" t="str">
        <f t="shared" si="8"/>
        <v/>
      </c>
      <c r="N487" s="8"/>
      <c r="XFB487" s="13" t="str">
        <f>IF(D487="","",COUNTIF('DISPATCHED (VT11)'!$E:$E,'Per Outlet Plan'!D487))</f>
        <v/>
      </c>
    </row>
    <row r="488" spans="1:14 16382:16382">
      <c r="A488" s="18" t="str">
        <f>IF(D488="","",VLOOKUP(D488,'DISPATCHED (VT11)'!$E:$XEV,16373,0))</f>
        <v/>
      </c>
      <c r="B488" s="13" t="str">
        <f>IF(D488="","",VLOOKUP(D488,'DISPATCHED (VT11)'!$E:$L,8,0))</f>
        <v/>
      </c>
      <c r="C488" s="16" t="str">
        <f>IF(A488="","",IF(VLOOKUP(A488,'DSR Attendance'!$A:$E,5,0)=0,VLOOKUP(A488,'DSR Attendance'!$A:$D,4,0),CONCATENATE(VLOOKUP(A488,'DSR Attendance'!$A:$D,4,0)," / ",VLOOKUP('Per Outlet Plan'!A488,'DSR Attendance'!$A:$E,5,0))))</f>
        <v/>
      </c>
      <c r="I488" s="2">
        <f t="shared" si="9"/>
        <v>0</v>
      </c>
      <c r="J488" s="418"/>
      <c r="M488" s="13" t="str">
        <f t="shared" si="8"/>
        <v/>
      </c>
      <c r="N488" s="8"/>
      <c r="XFB488" s="13" t="str">
        <f>IF(D488="","",COUNTIF('DISPATCHED (VT11)'!$E:$E,'Per Outlet Plan'!D488))</f>
        <v/>
      </c>
    </row>
    <row r="489" spans="1:14 16382:16382">
      <c r="A489" s="18" t="str">
        <f>IF(D489="","",VLOOKUP(D489,'DISPATCHED (VT11)'!$E:$XEV,16373,0))</f>
        <v/>
      </c>
      <c r="B489" s="13" t="str">
        <f>IF(D489="","",VLOOKUP(D489,'DISPATCHED (VT11)'!$E:$L,8,0))</f>
        <v/>
      </c>
      <c r="C489" s="16" t="str">
        <f>IF(A489="","",IF(VLOOKUP(A489,'DSR Attendance'!$A:$E,5,0)=0,VLOOKUP(A489,'DSR Attendance'!$A:$D,4,0),CONCATENATE(VLOOKUP(A489,'DSR Attendance'!$A:$D,4,0)," / ",VLOOKUP('Per Outlet Plan'!A489,'DSR Attendance'!$A:$E,5,0))))</f>
        <v/>
      </c>
      <c r="I489" s="2">
        <f t="shared" si="9"/>
        <v>0</v>
      </c>
      <c r="J489" s="418"/>
      <c r="M489" s="13" t="str">
        <f t="shared" si="8"/>
        <v/>
      </c>
      <c r="N489" s="8"/>
      <c r="XFB489" s="13" t="str">
        <f>IF(D489="","",COUNTIF('DISPATCHED (VT11)'!$E:$E,'Per Outlet Plan'!D489))</f>
        <v/>
      </c>
    </row>
    <row r="490" spans="1:14 16382:16382">
      <c r="A490" s="18" t="str">
        <f>IF(D490="","",VLOOKUP(D490,'DISPATCHED (VT11)'!$E:$XEV,16373,0))</f>
        <v/>
      </c>
      <c r="B490" s="13" t="str">
        <f>IF(D490="","",VLOOKUP(D490,'DISPATCHED (VT11)'!$E:$L,8,0))</f>
        <v/>
      </c>
      <c r="C490" s="16" t="str">
        <f>IF(A490="","",IF(VLOOKUP(A490,'DSR Attendance'!$A:$E,5,0)=0,VLOOKUP(A490,'DSR Attendance'!$A:$D,4,0),CONCATENATE(VLOOKUP(A490,'DSR Attendance'!$A:$D,4,0)," / ",VLOOKUP('Per Outlet Plan'!A490,'DSR Attendance'!$A:$E,5,0))))</f>
        <v/>
      </c>
      <c r="I490" s="2">
        <f t="shared" si="9"/>
        <v>0</v>
      </c>
      <c r="J490" s="418"/>
      <c r="M490" s="13" t="str">
        <f t="shared" si="8"/>
        <v/>
      </c>
      <c r="N490" s="8"/>
      <c r="XFB490" s="13" t="str">
        <f>IF(D490="","",COUNTIF('DISPATCHED (VT11)'!$E:$E,'Per Outlet Plan'!D490))</f>
        <v/>
      </c>
    </row>
    <row r="491" spans="1:14 16382:16382">
      <c r="A491" s="18" t="str">
        <f>IF(D491="","",VLOOKUP(D491,'DISPATCHED (VT11)'!$E:$XEV,16373,0))</f>
        <v/>
      </c>
      <c r="B491" s="13" t="str">
        <f>IF(D491="","",VLOOKUP(D491,'DISPATCHED (VT11)'!$E:$L,8,0))</f>
        <v/>
      </c>
      <c r="C491" s="16" t="str">
        <f>IF(A491="","",IF(VLOOKUP(A491,'DSR Attendance'!$A:$E,5,0)=0,VLOOKUP(A491,'DSR Attendance'!$A:$D,4,0),CONCATENATE(VLOOKUP(A491,'DSR Attendance'!$A:$D,4,0)," / ",VLOOKUP('Per Outlet Plan'!A491,'DSR Attendance'!$A:$E,5,0))))</f>
        <v/>
      </c>
      <c r="I491" s="2">
        <f t="shared" si="9"/>
        <v>0</v>
      </c>
      <c r="J491" s="418"/>
      <c r="M491" s="13" t="str">
        <f t="shared" si="8"/>
        <v/>
      </c>
      <c r="N491" s="8"/>
      <c r="XFB491" s="13" t="str">
        <f>IF(D491="","",COUNTIF('DISPATCHED (VT11)'!$E:$E,'Per Outlet Plan'!D491))</f>
        <v/>
      </c>
    </row>
    <row r="492" spans="1:14 16382:16382">
      <c r="A492" s="18" t="str">
        <f>IF(D492="","",VLOOKUP(D492,'DISPATCHED (VT11)'!$E:$XEV,16373,0))</f>
        <v/>
      </c>
      <c r="B492" s="13" t="str">
        <f>IF(D492="","",VLOOKUP(D492,'DISPATCHED (VT11)'!$E:$L,8,0))</f>
        <v/>
      </c>
      <c r="C492" s="16" t="str">
        <f>IF(A492="","",IF(VLOOKUP(A492,'DSR Attendance'!$A:$E,5,0)=0,VLOOKUP(A492,'DSR Attendance'!$A:$D,4,0),CONCATENATE(VLOOKUP(A492,'DSR Attendance'!$A:$D,4,0)," / ",VLOOKUP('Per Outlet Plan'!A492,'DSR Attendance'!$A:$E,5,0))))</f>
        <v/>
      </c>
      <c r="I492" s="2">
        <f t="shared" si="9"/>
        <v>0</v>
      </c>
      <c r="J492" s="418"/>
      <c r="M492" s="13" t="str">
        <f t="shared" si="8"/>
        <v/>
      </c>
      <c r="N492" s="8"/>
      <c r="XFB492" s="13" t="str">
        <f>IF(D492="","",COUNTIF('DISPATCHED (VT11)'!$E:$E,'Per Outlet Plan'!D492))</f>
        <v/>
      </c>
    </row>
    <row r="493" spans="1:14 16382:16382">
      <c r="A493" s="18" t="str">
        <f>IF(D493="","",VLOOKUP(D493,'DISPATCHED (VT11)'!$E:$XEV,16373,0))</f>
        <v/>
      </c>
      <c r="B493" s="13" t="str">
        <f>IF(D493="","",VLOOKUP(D493,'DISPATCHED (VT11)'!$E:$L,8,0))</f>
        <v/>
      </c>
      <c r="C493" s="16" t="str">
        <f>IF(A493="","",IF(VLOOKUP(A493,'DSR Attendance'!$A:$E,5,0)=0,VLOOKUP(A493,'DSR Attendance'!$A:$D,4,0),CONCATENATE(VLOOKUP(A493,'DSR Attendance'!$A:$D,4,0)," / ",VLOOKUP('Per Outlet Plan'!A493,'DSR Attendance'!$A:$E,5,0))))</f>
        <v/>
      </c>
      <c r="I493" s="2">
        <f t="shared" si="9"/>
        <v>0</v>
      </c>
      <c r="J493" s="418"/>
      <c r="M493" s="13" t="str">
        <f t="shared" si="8"/>
        <v/>
      </c>
      <c r="N493" s="8"/>
      <c r="XFB493" s="13" t="str">
        <f>IF(D493="","",COUNTIF('DISPATCHED (VT11)'!$E:$E,'Per Outlet Plan'!D493))</f>
        <v/>
      </c>
    </row>
    <row r="494" spans="1:14 16382:16382">
      <c r="A494" s="18" t="str">
        <f>IF(D494="","",VLOOKUP(D494,'DISPATCHED (VT11)'!$E:$XEV,16373,0))</f>
        <v/>
      </c>
      <c r="B494" s="13" t="str">
        <f>IF(D494="","",VLOOKUP(D494,'DISPATCHED (VT11)'!$E:$L,8,0))</f>
        <v/>
      </c>
      <c r="C494" s="16" t="str">
        <f>IF(A494="","",IF(VLOOKUP(A494,'DSR Attendance'!$A:$E,5,0)=0,VLOOKUP(A494,'DSR Attendance'!$A:$D,4,0),CONCATENATE(VLOOKUP(A494,'DSR Attendance'!$A:$D,4,0)," / ",VLOOKUP('Per Outlet Plan'!A494,'DSR Attendance'!$A:$E,5,0))))</f>
        <v/>
      </c>
      <c r="I494" s="2">
        <f t="shared" si="9"/>
        <v>0</v>
      </c>
      <c r="J494" s="418"/>
      <c r="M494" s="13" t="str">
        <f t="shared" si="8"/>
        <v/>
      </c>
      <c r="N494" s="8"/>
      <c r="XFB494" s="13" t="str">
        <f>IF(D494="","",COUNTIF('DISPATCHED (VT11)'!$E:$E,'Per Outlet Plan'!D494))</f>
        <v/>
      </c>
    </row>
    <row r="495" spans="1:14 16382:16382">
      <c r="A495" s="18" t="str">
        <f>IF(D495="","",VLOOKUP(D495,'DISPATCHED (VT11)'!$E:$XEV,16373,0))</f>
        <v/>
      </c>
      <c r="B495" s="13" t="str">
        <f>IF(D495="","",VLOOKUP(D495,'DISPATCHED (VT11)'!$E:$L,8,0))</f>
        <v/>
      </c>
      <c r="C495" s="16" t="str">
        <f>IF(A495="","",IF(VLOOKUP(A495,'DSR Attendance'!$A:$E,5,0)=0,VLOOKUP(A495,'DSR Attendance'!$A:$D,4,0),CONCATENATE(VLOOKUP(A495,'DSR Attendance'!$A:$D,4,0)," / ",VLOOKUP('Per Outlet Plan'!A495,'DSR Attendance'!$A:$E,5,0))))</f>
        <v/>
      </c>
      <c r="I495" s="2">
        <f t="shared" si="9"/>
        <v>0</v>
      </c>
      <c r="J495" s="418"/>
      <c r="M495" s="13" t="str">
        <f t="shared" si="8"/>
        <v/>
      </c>
      <c r="N495" s="8"/>
      <c r="XFB495" s="13" t="str">
        <f>IF(D495="","",COUNTIF('DISPATCHED (VT11)'!$E:$E,'Per Outlet Plan'!D495))</f>
        <v/>
      </c>
    </row>
    <row r="496" spans="1:14 16382:16382">
      <c r="A496" s="18" t="str">
        <f>IF(D496="","",VLOOKUP(D496,'DISPATCHED (VT11)'!$E:$XEV,16373,0))</f>
        <v/>
      </c>
      <c r="B496" s="13" t="str">
        <f>IF(D496="","",VLOOKUP(D496,'DISPATCHED (VT11)'!$E:$L,8,0))</f>
        <v/>
      </c>
      <c r="C496" s="16" t="str">
        <f>IF(A496="","",IF(VLOOKUP(A496,'DSR Attendance'!$A:$E,5,0)=0,VLOOKUP(A496,'DSR Attendance'!$A:$D,4,0),CONCATENATE(VLOOKUP(A496,'DSR Attendance'!$A:$D,4,0)," / ",VLOOKUP('Per Outlet Plan'!A496,'DSR Attendance'!$A:$E,5,0))))</f>
        <v/>
      </c>
      <c r="I496" s="2">
        <f t="shared" si="9"/>
        <v>0</v>
      </c>
      <c r="J496" s="418"/>
      <c r="M496" s="13" t="str">
        <f t="shared" si="8"/>
        <v/>
      </c>
      <c r="N496" s="8"/>
      <c r="XFB496" s="13" t="str">
        <f>IF(D496="","",COUNTIF('DISPATCHED (VT11)'!$E:$E,'Per Outlet Plan'!D496))</f>
        <v/>
      </c>
    </row>
    <row r="497" spans="1:14 16382:16382">
      <c r="A497" s="18" t="str">
        <f>IF(D497="","",VLOOKUP(D497,'DISPATCHED (VT11)'!$E:$XEV,16373,0))</f>
        <v/>
      </c>
      <c r="B497" s="13" t="str">
        <f>IF(D497="","",VLOOKUP(D497,'DISPATCHED (VT11)'!$E:$L,8,0))</f>
        <v/>
      </c>
      <c r="C497" s="16" t="str">
        <f>IF(A497="","",IF(VLOOKUP(A497,'DSR Attendance'!$A:$E,5,0)=0,VLOOKUP(A497,'DSR Attendance'!$A:$D,4,0),CONCATENATE(VLOOKUP(A497,'DSR Attendance'!$A:$D,4,0)," / ",VLOOKUP('Per Outlet Plan'!A497,'DSR Attendance'!$A:$E,5,0))))</f>
        <v/>
      </c>
      <c r="I497" s="2">
        <f t="shared" si="9"/>
        <v>0</v>
      </c>
      <c r="J497" s="418"/>
      <c r="M497" s="13" t="str">
        <f t="shared" si="8"/>
        <v/>
      </c>
      <c r="N497" s="8"/>
      <c r="XFB497" s="13" t="str">
        <f>IF(D497="","",COUNTIF('DISPATCHED (VT11)'!$E:$E,'Per Outlet Plan'!D497))</f>
        <v/>
      </c>
    </row>
    <row r="498" spans="1:14 16382:16382">
      <c r="A498" s="18" t="str">
        <f>IF(D498="","",VLOOKUP(D498,'DISPATCHED (VT11)'!$E:$XEV,16373,0))</f>
        <v/>
      </c>
      <c r="B498" s="13" t="str">
        <f>IF(D498="","",VLOOKUP(D498,'DISPATCHED (VT11)'!$E:$L,8,0))</f>
        <v/>
      </c>
      <c r="C498" s="16" t="str">
        <f>IF(A498="","",IF(VLOOKUP(A498,'DSR Attendance'!$A:$E,5,0)=0,VLOOKUP(A498,'DSR Attendance'!$A:$D,4,0),CONCATENATE(VLOOKUP(A498,'DSR Attendance'!$A:$D,4,0)," / ",VLOOKUP('Per Outlet Plan'!A498,'DSR Attendance'!$A:$E,5,0))))</f>
        <v/>
      </c>
      <c r="I498" s="2">
        <f t="shared" si="9"/>
        <v>0</v>
      </c>
      <c r="J498" s="418"/>
      <c r="M498" s="13" t="str">
        <f t="shared" si="8"/>
        <v/>
      </c>
      <c r="N498" s="8"/>
      <c r="XFB498" s="13" t="str">
        <f>IF(D498="","",COUNTIF('DISPATCHED (VT11)'!$E:$E,'Per Outlet Plan'!D498))</f>
        <v/>
      </c>
    </row>
    <row r="499" spans="1:14 16382:16382">
      <c r="A499" s="18" t="str">
        <f>IF(D499="","",VLOOKUP(D499,'DISPATCHED (VT11)'!$E:$XEV,16373,0))</f>
        <v/>
      </c>
      <c r="B499" s="13" t="str">
        <f>IF(D499="","",VLOOKUP(D499,'DISPATCHED (VT11)'!$E:$L,8,0))</f>
        <v/>
      </c>
      <c r="C499" s="16" t="str">
        <f>IF(A499="","",IF(VLOOKUP(A499,'DSR Attendance'!$A:$E,5,0)=0,VLOOKUP(A499,'DSR Attendance'!$A:$D,4,0),CONCATENATE(VLOOKUP(A499,'DSR Attendance'!$A:$D,4,0)," / ",VLOOKUP('Per Outlet Plan'!A499,'DSR Attendance'!$A:$E,5,0))))</f>
        <v/>
      </c>
      <c r="I499" s="2">
        <f t="shared" si="9"/>
        <v>0</v>
      </c>
      <c r="J499" s="418"/>
      <c r="M499" s="13" t="str">
        <f t="shared" si="8"/>
        <v/>
      </c>
      <c r="N499" s="8"/>
      <c r="XFB499" s="13" t="str">
        <f>IF(D499="","",COUNTIF('DISPATCHED (VT11)'!$E:$E,'Per Outlet Plan'!D499))</f>
        <v/>
      </c>
    </row>
    <row r="500" spans="1:14 16382:16382">
      <c r="A500" s="18" t="str">
        <f>IF(D500="","",VLOOKUP(D500,'DISPATCHED (VT11)'!$E:$XEV,16373,0))</f>
        <v/>
      </c>
      <c r="B500" s="13" t="str">
        <f>IF(D500="","",VLOOKUP(D500,'DISPATCHED (VT11)'!$E:$L,8,0))</f>
        <v/>
      </c>
      <c r="C500" s="16" t="str">
        <f>IF(A500="","",IF(VLOOKUP(A500,'DSR Attendance'!$A:$E,5,0)=0,VLOOKUP(A500,'DSR Attendance'!$A:$D,4,0),CONCATENATE(VLOOKUP(A500,'DSR Attendance'!$A:$D,4,0)," / ",VLOOKUP('Per Outlet Plan'!A500,'DSR Attendance'!$A:$E,5,0))))</f>
        <v/>
      </c>
      <c r="I500" s="2">
        <f t="shared" si="9"/>
        <v>0</v>
      </c>
      <c r="J500" s="418"/>
      <c r="M500" s="13" t="str">
        <f t="shared" si="8"/>
        <v/>
      </c>
      <c r="N500" s="8"/>
      <c r="XFB500" s="13" t="str">
        <f>IF(D500="","",COUNTIF('DISPATCHED (VT11)'!$E:$E,'Per Outlet Plan'!D500))</f>
        <v/>
      </c>
    </row>
    <row r="501" spans="1:14 16382:16382">
      <c r="A501" s="18" t="str">
        <f>IF(D501="","",VLOOKUP(D501,'DISPATCHED (VT11)'!$E:$XEV,16373,0))</f>
        <v/>
      </c>
      <c r="B501" s="13" t="str">
        <f>IF(D501="","",VLOOKUP(D501,'DISPATCHED (VT11)'!$E:$L,8,0))</f>
        <v/>
      </c>
      <c r="C501" s="16" t="str">
        <f>IF(A501="","",IF(VLOOKUP(A501,'DSR Attendance'!$A:$E,5,0)=0,VLOOKUP(A501,'DSR Attendance'!$A:$D,4,0),CONCATENATE(VLOOKUP(A501,'DSR Attendance'!$A:$D,4,0)," / ",VLOOKUP('Per Outlet Plan'!A501,'DSR Attendance'!$A:$E,5,0))))</f>
        <v/>
      </c>
      <c r="I501" s="2">
        <f t="shared" si="9"/>
        <v>0</v>
      </c>
      <c r="J501" s="418"/>
      <c r="M501" s="13" t="str">
        <f t="shared" si="8"/>
        <v/>
      </c>
      <c r="N501" s="8"/>
      <c r="XFB501" s="13" t="str">
        <f>IF(D501="","",COUNTIF('DISPATCHED (VT11)'!$E:$E,'Per Outlet Plan'!D501))</f>
        <v/>
      </c>
    </row>
    <row r="502" spans="1:14 16382:16382">
      <c r="A502" s="18" t="str">
        <f>IF(D502="","",VLOOKUP(D502,'DISPATCHED (VT11)'!$E:$XEV,16373,0))</f>
        <v/>
      </c>
      <c r="B502" s="13" t="str">
        <f>IF(D502="","",VLOOKUP(D502,'DISPATCHED (VT11)'!$E:$L,8,0))</f>
        <v/>
      </c>
      <c r="C502" s="16" t="str">
        <f>IF(A502="","",IF(VLOOKUP(A502,'DSR Attendance'!$A:$E,5,0)=0,VLOOKUP(A502,'DSR Attendance'!$A:$D,4,0),CONCATENATE(VLOOKUP(A502,'DSR Attendance'!$A:$D,4,0)," / ",VLOOKUP('Per Outlet Plan'!A502,'DSR Attendance'!$A:$E,5,0))))</f>
        <v/>
      </c>
      <c r="I502" s="2">
        <f t="shared" si="9"/>
        <v>0</v>
      </c>
      <c r="J502" s="418"/>
      <c r="M502" s="13" t="str">
        <f t="shared" si="8"/>
        <v/>
      </c>
      <c r="N502" s="8"/>
      <c r="XFB502" s="13" t="str">
        <f>IF(D502="","",COUNTIF('DISPATCHED (VT11)'!$E:$E,'Per Outlet Plan'!D502))</f>
        <v/>
      </c>
    </row>
    <row r="503" spans="1:14 16382:16382">
      <c r="A503" s="18" t="str">
        <f>IF(D503="","",VLOOKUP(D503,'DISPATCHED (VT11)'!$E:$XEV,16373,0))</f>
        <v/>
      </c>
      <c r="B503" s="13" t="str">
        <f>IF(D503="","",VLOOKUP(D503,'DISPATCHED (VT11)'!$E:$L,8,0))</f>
        <v/>
      </c>
      <c r="C503" s="16" t="str">
        <f>IF(A503="","",IF(VLOOKUP(A503,'DSR Attendance'!$A:$E,5,0)=0,VLOOKUP(A503,'DSR Attendance'!$A:$D,4,0),CONCATENATE(VLOOKUP(A503,'DSR Attendance'!$A:$D,4,0)," / ",VLOOKUP('Per Outlet Plan'!A503,'DSR Attendance'!$A:$E,5,0))))</f>
        <v/>
      </c>
      <c r="I503" s="2">
        <f t="shared" si="9"/>
        <v>0</v>
      </c>
      <c r="J503" s="418"/>
      <c r="M503" s="13" t="str">
        <f t="shared" si="8"/>
        <v/>
      </c>
      <c r="N503" s="8"/>
      <c r="XFB503" s="13" t="str">
        <f>IF(D503="","",COUNTIF('DISPATCHED (VT11)'!$E:$E,'Per Outlet Plan'!D503))</f>
        <v/>
      </c>
    </row>
    <row r="504" spans="1:14 16382:16382">
      <c r="A504" s="18" t="str">
        <f>IF(D504="","",VLOOKUP(D504,'DISPATCHED (VT11)'!$E:$XEV,16373,0))</f>
        <v/>
      </c>
      <c r="B504" s="13" t="str">
        <f>IF(D504="","",VLOOKUP(D504,'DISPATCHED (VT11)'!$E:$L,8,0))</f>
        <v/>
      </c>
      <c r="C504" s="16" t="str">
        <f>IF(A504="","",IF(VLOOKUP(A504,'DSR Attendance'!$A:$E,5,0)=0,VLOOKUP(A504,'DSR Attendance'!$A:$D,4,0),CONCATENATE(VLOOKUP(A504,'DSR Attendance'!$A:$D,4,0)," / ",VLOOKUP('Per Outlet Plan'!A504,'DSR Attendance'!$A:$E,5,0))))</f>
        <v/>
      </c>
      <c r="I504" s="2">
        <f t="shared" si="9"/>
        <v>0</v>
      </c>
      <c r="J504" s="418"/>
      <c r="M504" s="13" t="str">
        <f t="shared" si="8"/>
        <v/>
      </c>
      <c r="N504" s="8"/>
      <c r="XFB504" s="13" t="str">
        <f>IF(D504="","",COUNTIF('DISPATCHED (VT11)'!$E:$E,'Per Outlet Plan'!D504))</f>
        <v/>
      </c>
    </row>
    <row r="505" spans="1:14 16382:16382">
      <c r="A505" s="18" t="str">
        <f>IF(D505="","",VLOOKUP(D505,'DISPATCHED (VT11)'!$E:$XEV,16373,0))</f>
        <v/>
      </c>
      <c r="B505" s="13" t="str">
        <f>IF(D505="","",VLOOKUP(D505,'DISPATCHED (VT11)'!$E:$L,8,0))</f>
        <v/>
      </c>
      <c r="C505" s="16" t="str">
        <f>IF(A505="","",IF(VLOOKUP(A505,'DSR Attendance'!$A:$E,5,0)=0,VLOOKUP(A505,'DSR Attendance'!$A:$D,4,0),CONCATENATE(VLOOKUP(A505,'DSR Attendance'!$A:$D,4,0)," / ",VLOOKUP('Per Outlet Plan'!A505,'DSR Attendance'!$A:$E,5,0))))</f>
        <v/>
      </c>
      <c r="I505" s="2">
        <f t="shared" si="9"/>
        <v>0</v>
      </c>
      <c r="J505" s="418"/>
      <c r="M505" s="13" t="str">
        <f t="shared" si="8"/>
        <v/>
      </c>
      <c r="N505" s="8"/>
      <c r="XFB505" s="13" t="str">
        <f>IF(D505="","",COUNTIF('DISPATCHED (VT11)'!$E:$E,'Per Outlet Plan'!D505))</f>
        <v/>
      </c>
    </row>
    <row r="506" spans="1:14 16382:16382">
      <c r="A506" s="18" t="str">
        <f>IF(D506="","",VLOOKUP(D506,'DISPATCHED (VT11)'!$E:$XEV,16373,0))</f>
        <v/>
      </c>
      <c r="B506" s="13" t="str">
        <f>IF(D506="","",VLOOKUP(D506,'DISPATCHED (VT11)'!$E:$L,8,0))</f>
        <v/>
      </c>
      <c r="C506" s="16" t="str">
        <f>IF(A506="","",IF(VLOOKUP(A506,'DSR Attendance'!$A:$E,5,0)=0,VLOOKUP(A506,'DSR Attendance'!$A:$D,4,0),CONCATENATE(VLOOKUP(A506,'DSR Attendance'!$A:$D,4,0)," / ",VLOOKUP('Per Outlet Plan'!A506,'DSR Attendance'!$A:$E,5,0))))</f>
        <v/>
      </c>
      <c r="I506" s="2">
        <f t="shared" si="9"/>
        <v>0</v>
      </c>
      <c r="J506" s="418"/>
      <c r="M506" s="13" t="str">
        <f t="shared" si="8"/>
        <v/>
      </c>
      <c r="N506" s="8"/>
      <c r="XFB506" s="13" t="str">
        <f>IF(D506="","",COUNTIF('DISPATCHED (VT11)'!$E:$E,'Per Outlet Plan'!D506))</f>
        <v/>
      </c>
    </row>
    <row r="507" spans="1:14 16382:16382">
      <c r="A507" s="18" t="str">
        <f>IF(D507="","",VLOOKUP(D507,'DISPATCHED (VT11)'!$E:$XEV,16373,0))</f>
        <v/>
      </c>
      <c r="B507" s="13" t="str">
        <f>IF(D507="","",VLOOKUP(D507,'DISPATCHED (VT11)'!$E:$L,8,0))</f>
        <v/>
      </c>
      <c r="C507" s="16" t="str">
        <f>IF(A507="","",IF(VLOOKUP(A507,'DSR Attendance'!$A:$E,5,0)=0,VLOOKUP(A507,'DSR Attendance'!$A:$D,4,0),CONCATENATE(VLOOKUP(A507,'DSR Attendance'!$A:$D,4,0)," / ",VLOOKUP('Per Outlet Plan'!A507,'DSR Attendance'!$A:$E,5,0))))</f>
        <v/>
      </c>
      <c r="I507" s="2">
        <f t="shared" si="9"/>
        <v>0</v>
      </c>
      <c r="J507" s="418"/>
      <c r="M507" s="13" t="str">
        <f t="shared" si="8"/>
        <v/>
      </c>
      <c r="N507" s="8"/>
      <c r="XFB507" s="13" t="str">
        <f>IF(D507="","",COUNTIF('DISPATCHED (VT11)'!$E:$E,'Per Outlet Plan'!D507))</f>
        <v/>
      </c>
    </row>
    <row r="508" spans="1:14 16382:16382">
      <c r="A508" s="18" t="str">
        <f>IF(D508="","",VLOOKUP(D508,'DISPATCHED (VT11)'!$E:$XEV,16373,0))</f>
        <v/>
      </c>
      <c r="B508" s="13" t="str">
        <f>IF(D508="","",VLOOKUP(D508,'DISPATCHED (VT11)'!$E:$L,8,0))</f>
        <v/>
      </c>
      <c r="C508" s="16" t="str">
        <f>IF(A508="","",IF(VLOOKUP(A508,'DSR Attendance'!$A:$E,5,0)=0,VLOOKUP(A508,'DSR Attendance'!$A:$D,4,0),CONCATENATE(VLOOKUP(A508,'DSR Attendance'!$A:$D,4,0)," / ",VLOOKUP('Per Outlet Plan'!A508,'DSR Attendance'!$A:$E,5,0))))</f>
        <v/>
      </c>
      <c r="I508" s="2">
        <f t="shared" si="9"/>
        <v>0</v>
      </c>
      <c r="J508" s="418"/>
      <c r="M508" s="13" t="str">
        <f t="shared" si="8"/>
        <v/>
      </c>
      <c r="N508" s="8"/>
      <c r="XFB508" s="13" t="str">
        <f>IF(D508="","",COUNTIF('DISPATCHED (VT11)'!$E:$E,'Per Outlet Plan'!D508))</f>
        <v/>
      </c>
    </row>
    <row r="509" spans="1:14 16382:16382">
      <c r="A509" s="18" t="str">
        <f>IF(D509="","",VLOOKUP(D509,'DISPATCHED (VT11)'!$E:$XEV,16373,0))</f>
        <v/>
      </c>
      <c r="B509" s="13" t="str">
        <f>IF(D509="","",VLOOKUP(D509,'DISPATCHED (VT11)'!$E:$L,8,0))</f>
        <v/>
      </c>
      <c r="C509" s="16" t="str">
        <f>IF(A509="","",IF(VLOOKUP(A509,'DSR Attendance'!$A:$E,5,0)=0,VLOOKUP(A509,'DSR Attendance'!$A:$D,4,0),CONCATENATE(VLOOKUP(A509,'DSR Attendance'!$A:$D,4,0)," / ",VLOOKUP('Per Outlet Plan'!A509,'DSR Attendance'!$A:$E,5,0))))</f>
        <v/>
      </c>
      <c r="I509" s="2">
        <f t="shared" si="9"/>
        <v>0</v>
      </c>
      <c r="J509" s="418"/>
      <c r="M509" s="13" t="str">
        <f t="shared" si="8"/>
        <v/>
      </c>
      <c r="N509" s="8"/>
      <c r="XFB509" s="13" t="str">
        <f>IF(D509="","",COUNTIF('DISPATCHED (VT11)'!$E:$E,'Per Outlet Plan'!D509))</f>
        <v/>
      </c>
    </row>
    <row r="510" spans="1:14 16382:16382">
      <c r="A510" s="18" t="str">
        <f>IF(D510="","",VLOOKUP(D510,'DISPATCHED (VT11)'!$E:$XEV,16373,0))</f>
        <v/>
      </c>
      <c r="B510" s="13" t="str">
        <f>IF(D510="","",VLOOKUP(D510,'DISPATCHED (VT11)'!$E:$L,8,0))</f>
        <v/>
      </c>
      <c r="C510" s="16" t="str">
        <f>IF(A510="","",IF(VLOOKUP(A510,'DSR Attendance'!$A:$E,5,0)=0,VLOOKUP(A510,'DSR Attendance'!$A:$D,4,0),CONCATENATE(VLOOKUP(A510,'DSR Attendance'!$A:$D,4,0)," / ",VLOOKUP('Per Outlet Plan'!A510,'DSR Attendance'!$A:$E,5,0))))</f>
        <v/>
      </c>
      <c r="I510" s="2">
        <f t="shared" si="9"/>
        <v>0</v>
      </c>
      <c r="J510" s="418"/>
      <c r="M510" s="13" t="str">
        <f t="shared" si="8"/>
        <v/>
      </c>
      <c r="N510" s="8"/>
      <c r="XFB510" s="13" t="str">
        <f>IF(D510="","",COUNTIF('DISPATCHED (VT11)'!$E:$E,'Per Outlet Plan'!D510))</f>
        <v/>
      </c>
    </row>
    <row r="511" spans="1:14 16382:16382">
      <c r="A511" s="18" t="str">
        <f>IF(D511="","",VLOOKUP(D511,'DISPATCHED (VT11)'!$E:$XEV,16373,0))</f>
        <v/>
      </c>
      <c r="B511" s="13" t="str">
        <f>IF(D511="","",VLOOKUP(D511,'DISPATCHED (VT11)'!$E:$L,8,0))</f>
        <v/>
      </c>
      <c r="C511" s="16" t="str">
        <f>IF(A511="","",IF(VLOOKUP(A511,'DSR Attendance'!$A:$E,5,0)=0,VLOOKUP(A511,'DSR Attendance'!$A:$D,4,0),CONCATENATE(VLOOKUP(A511,'DSR Attendance'!$A:$D,4,0)," / ",VLOOKUP('Per Outlet Plan'!A511,'DSR Attendance'!$A:$E,5,0))))</f>
        <v/>
      </c>
      <c r="I511" s="2">
        <f t="shared" si="9"/>
        <v>0</v>
      </c>
      <c r="J511" s="418"/>
      <c r="M511" s="13" t="str">
        <f t="shared" si="8"/>
        <v/>
      </c>
      <c r="N511" s="8"/>
      <c r="XFB511" s="13" t="str">
        <f>IF(D511="","",COUNTIF('DISPATCHED (VT11)'!$E:$E,'Per Outlet Plan'!D511))</f>
        <v/>
      </c>
    </row>
    <row r="512" spans="1:14 16382:16382">
      <c r="A512" s="18" t="str">
        <f>IF(D512="","",VLOOKUP(D512,'DISPATCHED (VT11)'!$E:$XEV,16373,0))</f>
        <v/>
      </c>
      <c r="B512" s="13" t="str">
        <f>IF(D512="","",VLOOKUP(D512,'DISPATCHED (VT11)'!$E:$L,8,0))</f>
        <v/>
      </c>
      <c r="C512" s="16" t="str">
        <f>IF(A512="","",IF(VLOOKUP(A512,'DSR Attendance'!$A:$E,5,0)=0,VLOOKUP(A512,'DSR Attendance'!$A:$D,4,0),CONCATENATE(VLOOKUP(A512,'DSR Attendance'!$A:$D,4,0)," / ",VLOOKUP('Per Outlet Plan'!A512,'DSR Attendance'!$A:$E,5,0))))</f>
        <v/>
      </c>
      <c r="I512" s="2">
        <f t="shared" si="9"/>
        <v>0</v>
      </c>
      <c r="J512" s="418"/>
      <c r="M512" s="13" t="str">
        <f t="shared" si="8"/>
        <v/>
      </c>
      <c r="N512" s="8"/>
      <c r="XFB512" s="13" t="str">
        <f>IF(D512="","",COUNTIF('DISPATCHED (VT11)'!$E:$E,'Per Outlet Plan'!D512))</f>
        <v/>
      </c>
    </row>
    <row r="513" spans="1:14 16382:16382">
      <c r="A513" s="18" t="str">
        <f>IF(D513="","",VLOOKUP(D513,'DISPATCHED (VT11)'!$E:$XEV,16373,0))</f>
        <v/>
      </c>
      <c r="B513" s="13" t="str">
        <f>IF(D513="","",VLOOKUP(D513,'DISPATCHED (VT11)'!$E:$L,8,0))</f>
        <v/>
      </c>
      <c r="C513" s="16" t="str">
        <f>IF(A513="","",IF(VLOOKUP(A513,'DSR Attendance'!$A:$E,5,0)=0,VLOOKUP(A513,'DSR Attendance'!$A:$D,4,0),CONCATENATE(VLOOKUP(A513,'DSR Attendance'!$A:$D,4,0)," / ",VLOOKUP('Per Outlet Plan'!A513,'DSR Attendance'!$A:$E,5,0))))</f>
        <v/>
      </c>
      <c r="I513" s="2">
        <f t="shared" si="9"/>
        <v>0</v>
      </c>
      <c r="J513" s="418"/>
      <c r="M513" s="13" t="str">
        <f t="shared" si="8"/>
        <v/>
      </c>
      <c r="N513" s="8"/>
      <c r="XFB513" s="13" t="str">
        <f>IF(D513="","",COUNTIF('DISPATCHED (VT11)'!$E:$E,'Per Outlet Plan'!D513))</f>
        <v/>
      </c>
    </row>
    <row r="514" spans="1:14 16382:16382">
      <c r="A514" s="18" t="str">
        <f>IF(D514="","",VLOOKUP(D514,'DISPATCHED (VT11)'!$E:$XEV,16373,0))</f>
        <v/>
      </c>
      <c r="B514" s="13" t="str">
        <f>IF(D514="","",VLOOKUP(D514,'DISPATCHED (VT11)'!$E:$L,8,0))</f>
        <v/>
      </c>
      <c r="C514" s="16" t="str">
        <f>IF(A514="","",IF(VLOOKUP(A514,'DSR Attendance'!$A:$E,5,0)=0,VLOOKUP(A514,'DSR Attendance'!$A:$D,4,0),CONCATENATE(VLOOKUP(A514,'DSR Attendance'!$A:$D,4,0)," / ",VLOOKUP('Per Outlet Plan'!A514,'DSR Attendance'!$A:$E,5,0))))</f>
        <v/>
      </c>
      <c r="I514" s="2">
        <f t="shared" si="9"/>
        <v>0</v>
      </c>
      <c r="J514" s="418"/>
      <c r="M514" s="13" t="str">
        <f t="shared" si="8"/>
        <v/>
      </c>
      <c r="N514" s="8"/>
      <c r="XFB514" s="13" t="str">
        <f>IF(D514="","",COUNTIF('DISPATCHED (VT11)'!$E:$E,'Per Outlet Plan'!D514))</f>
        <v/>
      </c>
    </row>
    <row r="515" spans="1:14 16382:16382">
      <c r="A515" s="18" t="str">
        <f>IF(D515="","",VLOOKUP(D515,'DISPATCHED (VT11)'!$E:$XEV,16373,0))</f>
        <v/>
      </c>
      <c r="B515" s="13" t="str">
        <f>IF(D515="","",VLOOKUP(D515,'DISPATCHED (VT11)'!$E:$L,8,0))</f>
        <v/>
      </c>
      <c r="C515" s="16" t="str">
        <f>IF(A515="","",IF(VLOOKUP(A515,'DSR Attendance'!$A:$E,5,0)=0,VLOOKUP(A515,'DSR Attendance'!$A:$D,4,0),CONCATENATE(VLOOKUP(A515,'DSR Attendance'!$A:$D,4,0)," / ",VLOOKUP('Per Outlet Plan'!A515,'DSR Attendance'!$A:$E,5,0))))</f>
        <v/>
      </c>
      <c r="I515" s="2">
        <f t="shared" si="9"/>
        <v>0</v>
      </c>
      <c r="J515" s="418"/>
      <c r="M515" s="13" t="str">
        <f t="shared" si="8"/>
        <v/>
      </c>
      <c r="N515" s="8"/>
      <c r="XFB515" s="13" t="str">
        <f>IF(D515="","",COUNTIF('DISPATCHED (VT11)'!$E:$E,'Per Outlet Plan'!D515))</f>
        <v/>
      </c>
    </row>
    <row r="516" spans="1:14 16382:16382">
      <c r="A516" s="18" t="str">
        <f>IF(D516="","",VLOOKUP(D516,'DISPATCHED (VT11)'!$E:$XEV,16373,0))</f>
        <v/>
      </c>
      <c r="B516" s="13" t="str">
        <f>IF(D516="","",VLOOKUP(D516,'DISPATCHED (VT11)'!$E:$L,8,0))</f>
        <v/>
      </c>
      <c r="C516" s="16" t="str">
        <f>IF(A516="","",IF(VLOOKUP(A516,'DSR Attendance'!$A:$E,5,0)=0,VLOOKUP(A516,'DSR Attendance'!$A:$D,4,0),CONCATENATE(VLOOKUP(A516,'DSR Attendance'!$A:$D,4,0)," / ",VLOOKUP('Per Outlet Plan'!A516,'DSR Attendance'!$A:$E,5,0))))</f>
        <v/>
      </c>
      <c r="I516" s="2">
        <f t="shared" si="9"/>
        <v>0</v>
      </c>
      <c r="J516" s="418"/>
      <c r="M516" s="13" t="str">
        <f t="shared" si="8"/>
        <v/>
      </c>
      <c r="N516" s="8"/>
      <c r="XFB516" s="13" t="str">
        <f>IF(D516="","",COUNTIF('DISPATCHED (VT11)'!$E:$E,'Per Outlet Plan'!D516))</f>
        <v/>
      </c>
    </row>
    <row r="517" spans="1:14 16382:16382">
      <c r="A517" s="18" t="str">
        <f>IF(D517="","",VLOOKUP(D517,'DISPATCHED (VT11)'!$E:$XEV,16373,0))</f>
        <v/>
      </c>
      <c r="B517" s="13" t="str">
        <f>IF(D517="","",VLOOKUP(D517,'DISPATCHED (VT11)'!$E:$L,8,0))</f>
        <v/>
      </c>
      <c r="C517" s="16" t="str">
        <f>IF(A517="","",IF(VLOOKUP(A517,'DSR Attendance'!$A:$E,5,0)=0,VLOOKUP(A517,'DSR Attendance'!$A:$D,4,0),CONCATENATE(VLOOKUP(A517,'DSR Attendance'!$A:$D,4,0)," / ",VLOOKUP('Per Outlet Plan'!A517,'DSR Attendance'!$A:$E,5,0))))</f>
        <v/>
      </c>
      <c r="I517" s="2">
        <f t="shared" si="9"/>
        <v>0</v>
      </c>
      <c r="J517" s="418"/>
      <c r="M517" s="13" t="str">
        <f t="shared" si="8"/>
        <v/>
      </c>
      <c r="N517" s="8"/>
      <c r="XFB517" s="13" t="str">
        <f>IF(D517="","",COUNTIF('DISPATCHED (VT11)'!$E:$E,'Per Outlet Plan'!D517))</f>
        <v/>
      </c>
    </row>
    <row r="518" spans="1:14 16382:16382">
      <c r="A518" s="18" t="str">
        <f>IF(D518="","",VLOOKUP(D518,'DISPATCHED (VT11)'!$E:$XEV,16373,0))</f>
        <v/>
      </c>
      <c r="B518" s="13" t="str">
        <f>IF(D518="","",VLOOKUP(D518,'DISPATCHED (VT11)'!$E:$L,8,0))</f>
        <v/>
      </c>
      <c r="C518" s="16" t="str">
        <f>IF(A518="","",IF(VLOOKUP(A518,'DSR Attendance'!$A:$E,5,0)=0,VLOOKUP(A518,'DSR Attendance'!$A:$D,4,0),CONCATENATE(VLOOKUP(A518,'DSR Attendance'!$A:$D,4,0)," / ",VLOOKUP('Per Outlet Plan'!A518,'DSR Attendance'!$A:$E,5,0))))</f>
        <v/>
      </c>
      <c r="I518" s="2">
        <f t="shared" si="9"/>
        <v>0</v>
      </c>
      <c r="J518" s="418"/>
      <c r="M518" s="13" t="str">
        <f t="shared" ref="M518:M581" si="10">IF(L518="","",VLOOKUP(L518,$XFC$6:$XFD$30,2,0))</f>
        <v/>
      </c>
      <c r="N518" s="8"/>
      <c r="XFB518" s="13" t="str">
        <f>IF(D518="","",COUNTIF('DISPATCHED (VT11)'!$E:$E,'Per Outlet Plan'!D518))</f>
        <v/>
      </c>
    </row>
    <row r="519" spans="1:14 16382:16382">
      <c r="A519" s="18" t="str">
        <f>IF(D519="","",VLOOKUP(D519,'DISPATCHED (VT11)'!$E:$XEV,16373,0))</f>
        <v/>
      </c>
      <c r="B519" s="13" t="str">
        <f>IF(D519="","",VLOOKUP(D519,'DISPATCHED (VT11)'!$E:$L,8,0))</f>
        <v/>
      </c>
      <c r="C519" s="16" t="str">
        <f>IF(A519="","",IF(VLOOKUP(A519,'DSR Attendance'!$A:$E,5,0)=0,VLOOKUP(A519,'DSR Attendance'!$A:$D,4,0),CONCATENATE(VLOOKUP(A519,'DSR Attendance'!$A:$D,4,0)," / ",VLOOKUP('Per Outlet Plan'!A519,'DSR Attendance'!$A:$E,5,0))))</f>
        <v/>
      </c>
      <c r="I519" s="2">
        <f t="shared" si="9"/>
        <v>0</v>
      </c>
      <c r="J519" s="418"/>
      <c r="M519" s="13" t="str">
        <f t="shared" si="10"/>
        <v/>
      </c>
      <c r="N519" s="8"/>
      <c r="XFB519" s="13" t="str">
        <f>IF(D519="","",COUNTIF('DISPATCHED (VT11)'!$E:$E,'Per Outlet Plan'!D519))</f>
        <v/>
      </c>
    </row>
    <row r="520" spans="1:14 16382:16382">
      <c r="A520" s="18" t="str">
        <f>IF(D520="","",VLOOKUP(D520,'DISPATCHED (VT11)'!$E:$XEV,16373,0))</f>
        <v/>
      </c>
      <c r="B520" s="13" t="str">
        <f>IF(D520="","",VLOOKUP(D520,'DISPATCHED (VT11)'!$E:$L,8,0))</f>
        <v/>
      </c>
      <c r="C520" s="16" t="str">
        <f>IF(A520="","",IF(VLOOKUP(A520,'DSR Attendance'!$A:$E,5,0)=0,VLOOKUP(A520,'DSR Attendance'!$A:$D,4,0),CONCATENATE(VLOOKUP(A520,'DSR Attendance'!$A:$D,4,0)," / ",VLOOKUP('Per Outlet Plan'!A520,'DSR Attendance'!$A:$E,5,0))))</f>
        <v/>
      </c>
      <c r="I520" s="2">
        <f t="shared" si="9"/>
        <v>0</v>
      </c>
      <c r="J520" s="418"/>
      <c r="M520" s="13" t="str">
        <f t="shared" si="10"/>
        <v/>
      </c>
      <c r="N520" s="8"/>
      <c r="XFB520" s="13" t="str">
        <f>IF(D520="","",COUNTIF('DISPATCHED (VT11)'!$E:$E,'Per Outlet Plan'!D520))</f>
        <v/>
      </c>
    </row>
    <row r="521" spans="1:14 16382:16382">
      <c r="A521" s="18" t="str">
        <f>IF(D521="","",VLOOKUP(D521,'DISPATCHED (VT11)'!$E:$XEV,16373,0))</f>
        <v/>
      </c>
      <c r="B521" s="13" t="str">
        <f>IF(D521="","",VLOOKUP(D521,'DISPATCHED (VT11)'!$E:$L,8,0))</f>
        <v/>
      </c>
      <c r="C521" s="16" t="str">
        <f>IF(A521="","",IF(VLOOKUP(A521,'DSR Attendance'!$A:$E,5,0)=0,VLOOKUP(A521,'DSR Attendance'!$A:$D,4,0),CONCATENATE(VLOOKUP(A521,'DSR Attendance'!$A:$D,4,0)," / ",VLOOKUP('Per Outlet Plan'!A521,'DSR Attendance'!$A:$E,5,0))))</f>
        <v/>
      </c>
      <c r="I521" s="2">
        <f t="shared" si="9"/>
        <v>0</v>
      </c>
      <c r="J521" s="418"/>
      <c r="M521" s="13" t="str">
        <f t="shared" si="10"/>
        <v/>
      </c>
      <c r="N521" s="8"/>
      <c r="XFB521" s="13" t="str">
        <f>IF(D521="","",COUNTIF('DISPATCHED (VT11)'!$E:$E,'Per Outlet Plan'!D521))</f>
        <v/>
      </c>
    </row>
    <row r="522" spans="1:14 16382:16382">
      <c r="A522" s="18" t="str">
        <f>IF(D522="","",VLOOKUP(D522,'DISPATCHED (VT11)'!$E:$XEV,16373,0))</f>
        <v/>
      </c>
      <c r="B522" s="13" t="str">
        <f>IF(D522="","",VLOOKUP(D522,'DISPATCHED (VT11)'!$E:$L,8,0))</f>
        <v/>
      </c>
      <c r="C522" s="16" t="str">
        <f>IF(A522="","",IF(VLOOKUP(A522,'DSR Attendance'!$A:$E,5,0)=0,VLOOKUP(A522,'DSR Attendance'!$A:$D,4,0),CONCATENATE(VLOOKUP(A522,'DSR Attendance'!$A:$D,4,0)," / ",VLOOKUP('Per Outlet Plan'!A522,'DSR Attendance'!$A:$E,5,0))))</f>
        <v/>
      </c>
      <c r="I522" s="2">
        <f t="shared" si="9"/>
        <v>0</v>
      </c>
      <c r="J522" s="418"/>
      <c r="M522" s="13" t="str">
        <f t="shared" si="10"/>
        <v/>
      </c>
      <c r="N522" s="8"/>
      <c r="XFB522" s="13" t="str">
        <f>IF(D522="","",COUNTIF('DISPATCHED (VT11)'!$E:$E,'Per Outlet Plan'!D522))</f>
        <v/>
      </c>
    </row>
    <row r="523" spans="1:14 16382:16382">
      <c r="A523" s="18" t="str">
        <f>IF(D523="","",VLOOKUP(D523,'DISPATCHED (VT11)'!$E:$XEV,16373,0))</f>
        <v/>
      </c>
      <c r="B523" s="13" t="str">
        <f>IF(D523="","",VLOOKUP(D523,'DISPATCHED (VT11)'!$E:$L,8,0))</f>
        <v/>
      </c>
      <c r="C523" s="16" t="str">
        <f>IF(A523="","",IF(VLOOKUP(A523,'DSR Attendance'!$A:$E,5,0)=0,VLOOKUP(A523,'DSR Attendance'!$A:$D,4,0),CONCATENATE(VLOOKUP(A523,'DSR Attendance'!$A:$D,4,0)," / ",VLOOKUP('Per Outlet Plan'!A523,'DSR Attendance'!$A:$E,5,0))))</f>
        <v/>
      </c>
      <c r="I523" s="2">
        <f t="shared" si="9"/>
        <v>0</v>
      </c>
      <c r="J523" s="418"/>
      <c r="M523" s="13" t="str">
        <f t="shared" si="10"/>
        <v/>
      </c>
      <c r="N523" s="8"/>
      <c r="XFB523" s="13" t="str">
        <f>IF(D523="","",COUNTIF('DISPATCHED (VT11)'!$E:$E,'Per Outlet Plan'!D523))</f>
        <v/>
      </c>
    </row>
    <row r="524" spans="1:14 16382:16382">
      <c r="A524" s="18" t="str">
        <f>IF(D524="","",VLOOKUP(D524,'DISPATCHED (VT11)'!$E:$XEV,16373,0))</f>
        <v/>
      </c>
      <c r="B524" s="13" t="str">
        <f>IF(D524="","",VLOOKUP(D524,'DISPATCHED (VT11)'!$E:$L,8,0))</f>
        <v/>
      </c>
      <c r="C524" s="16" t="str">
        <f>IF(A524="","",IF(VLOOKUP(A524,'DSR Attendance'!$A:$E,5,0)=0,VLOOKUP(A524,'DSR Attendance'!$A:$D,4,0),CONCATENATE(VLOOKUP(A524,'DSR Attendance'!$A:$D,4,0)," / ",VLOOKUP('Per Outlet Plan'!A524,'DSR Attendance'!$A:$E,5,0))))</f>
        <v/>
      </c>
      <c r="I524" s="2">
        <f t="shared" si="9"/>
        <v>0</v>
      </c>
      <c r="J524" s="418"/>
      <c r="M524" s="13" t="str">
        <f t="shared" si="10"/>
        <v/>
      </c>
      <c r="N524" s="8"/>
      <c r="XFB524" s="13" t="str">
        <f>IF(D524="","",COUNTIF('DISPATCHED (VT11)'!$E:$E,'Per Outlet Plan'!D524))</f>
        <v/>
      </c>
    </row>
    <row r="525" spans="1:14 16382:16382">
      <c r="A525" s="18" t="str">
        <f>IF(D525="","",VLOOKUP(D525,'DISPATCHED (VT11)'!$E:$XEV,16373,0))</f>
        <v/>
      </c>
      <c r="B525" s="13" t="str">
        <f>IF(D525="","",VLOOKUP(D525,'DISPATCHED (VT11)'!$E:$L,8,0))</f>
        <v/>
      </c>
      <c r="C525" s="16" t="str">
        <f>IF(A525="","",IF(VLOOKUP(A525,'DSR Attendance'!$A:$E,5,0)=0,VLOOKUP(A525,'DSR Attendance'!$A:$D,4,0),CONCATENATE(VLOOKUP(A525,'DSR Attendance'!$A:$D,4,0)," / ",VLOOKUP('Per Outlet Plan'!A525,'DSR Attendance'!$A:$E,5,0))))</f>
        <v/>
      </c>
      <c r="I525" s="2">
        <f t="shared" si="9"/>
        <v>0</v>
      </c>
      <c r="J525" s="418"/>
      <c r="M525" s="13" t="str">
        <f t="shared" si="10"/>
        <v/>
      </c>
      <c r="N525" s="8"/>
      <c r="XFB525" s="13" t="str">
        <f>IF(D525="","",COUNTIF('DISPATCHED (VT11)'!$E:$E,'Per Outlet Plan'!D525))</f>
        <v/>
      </c>
    </row>
    <row r="526" spans="1:14 16382:16382">
      <c r="A526" s="18" t="str">
        <f>IF(D526="","",VLOOKUP(D526,'DISPATCHED (VT11)'!$E:$XEV,16373,0))</f>
        <v/>
      </c>
      <c r="B526" s="13" t="str">
        <f>IF(D526="","",VLOOKUP(D526,'DISPATCHED (VT11)'!$E:$L,8,0))</f>
        <v/>
      </c>
      <c r="C526" s="16" t="str">
        <f>IF(A526="","",IF(VLOOKUP(A526,'DSR Attendance'!$A:$E,5,0)=0,VLOOKUP(A526,'DSR Attendance'!$A:$D,4,0),CONCATENATE(VLOOKUP(A526,'DSR Attendance'!$A:$D,4,0)," / ",VLOOKUP('Per Outlet Plan'!A526,'DSR Attendance'!$A:$E,5,0))))</f>
        <v/>
      </c>
      <c r="I526" s="2">
        <f t="shared" si="9"/>
        <v>0</v>
      </c>
      <c r="J526" s="418"/>
      <c r="M526" s="13" t="str">
        <f t="shared" si="10"/>
        <v/>
      </c>
      <c r="N526" s="8"/>
      <c r="XFB526" s="13" t="str">
        <f>IF(D526="","",COUNTIF('DISPATCHED (VT11)'!$E:$E,'Per Outlet Plan'!D526))</f>
        <v/>
      </c>
    </row>
    <row r="527" spans="1:14 16382:16382">
      <c r="A527" s="18" t="str">
        <f>IF(D527="","",VLOOKUP(D527,'DISPATCHED (VT11)'!$E:$XEV,16373,0))</f>
        <v/>
      </c>
      <c r="B527" s="13" t="str">
        <f>IF(D527="","",VLOOKUP(D527,'DISPATCHED (VT11)'!$E:$L,8,0))</f>
        <v/>
      </c>
      <c r="C527" s="16" t="str">
        <f>IF(A527="","",IF(VLOOKUP(A527,'DSR Attendance'!$A:$E,5,0)=0,VLOOKUP(A527,'DSR Attendance'!$A:$D,4,0),CONCATENATE(VLOOKUP(A527,'DSR Attendance'!$A:$D,4,0)," / ",VLOOKUP('Per Outlet Plan'!A527,'DSR Attendance'!$A:$E,5,0))))</f>
        <v/>
      </c>
      <c r="I527" s="2">
        <f t="shared" si="9"/>
        <v>0</v>
      </c>
      <c r="J527" s="418"/>
      <c r="M527" s="13" t="str">
        <f t="shared" si="10"/>
        <v/>
      </c>
      <c r="N527" s="8"/>
      <c r="XFB527" s="13" t="str">
        <f>IF(D527="","",COUNTIF('DISPATCHED (VT11)'!$E:$E,'Per Outlet Plan'!D527))</f>
        <v/>
      </c>
    </row>
    <row r="528" spans="1:14 16382:16382">
      <c r="A528" s="18" t="str">
        <f>IF(D528="","",VLOOKUP(D528,'DISPATCHED (VT11)'!$E:$XEV,16373,0))</f>
        <v/>
      </c>
      <c r="B528" s="13" t="str">
        <f>IF(D528="","",VLOOKUP(D528,'DISPATCHED (VT11)'!$E:$L,8,0))</f>
        <v/>
      </c>
      <c r="C528" s="16" t="str">
        <f>IF(A528="","",IF(VLOOKUP(A528,'DSR Attendance'!$A:$E,5,0)=0,VLOOKUP(A528,'DSR Attendance'!$A:$D,4,0),CONCATENATE(VLOOKUP(A528,'DSR Attendance'!$A:$D,4,0)," / ",VLOOKUP('Per Outlet Plan'!A528,'DSR Attendance'!$A:$E,5,0))))</f>
        <v/>
      </c>
      <c r="I528" s="2">
        <f t="shared" si="9"/>
        <v>0</v>
      </c>
      <c r="J528" s="418"/>
      <c r="M528" s="13" t="str">
        <f t="shared" si="10"/>
        <v/>
      </c>
      <c r="N528" s="8"/>
      <c r="XFB528" s="13" t="str">
        <f>IF(D528="","",COUNTIF('DISPATCHED (VT11)'!$E:$E,'Per Outlet Plan'!D528))</f>
        <v/>
      </c>
    </row>
    <row r="529" spans="1:14 16382:16382">
      <c r="A529" s="18" t="str">
        <f>IF(D529="","",VLOOKUP(D529,'DISPATCHED (VT11)'!$E:$XEV,16373,0))</f>
        <v/>
      </c>
      <c r="B529" s="13" t="str">
        <f>IF(D529="","",VLOOKUP(D529,'DISPATCHED (VT11)'!$E:$L,8,0))</f>
        <v/>
      </c>
      <c r="C529" s="16" t="str">
        <f>IF(A529="","",IF(VLOOKUP(A529,'DSR Attendance'!$A:$E,5,0)=0,VLOOKUP(A529,'DSR Attendance'!$A:$D,4,0),CONCATENATE(VLOOKUP(A529,'DSR Attendance'!$A:$D,4,0)," / ",VLOOKUP('Per Outlet Plan'!A529,'DSR Attendance'!$A:$E,5,0))))</f>
        <v/>
      </c>
      <c r="I529" s="2">
        <f t="shared" si="9"/>
        <v>0</v>
      </c>
      <c r="J529" s="418"/>
      <c r="M529" s="13" t="str">
        <f t="shared" si="10"/>
        <v/>
      </c>
      <c r="N529" s="8"/>
      <c r="XFB529" s="13" t="str">
        <f>IF(D529="","",COUNTIF('DISPATCHED (VT11)'!$E:$E,'Per Outlet Plan'!D529))</f>
        <v/>
      </c>
    </row>
    <row r="530" spans="1:14 16382:16382">
      <c r="A530" s="18" t="str">
        <f>IF(D530="","",VLOOKUP(D530,'DISPATCHED (VT11)'!$E:$XEV,16373,0))</f>
        <v/>
      </c>
      <c r="B530" s="13" t="str">
        <f>IF(D530="","",VLOOKUP(D530,'DISPATCHED (VT11)'!$E:$L,8,0))</f>
        <v/>
      </c>
      <c r="C530" s="16" t="str">
        <f>IF(A530="","",IF(VLOOKUP(A530,'DSR Attendance'!$A:$E,5,0)=0,VLOOKUP(A530,'DSR Attendance'!$A:$D,4,0),CONCATENATE(VLOOKUP(A530,'DSR Attendance'!$A:$D,4,0)," / ",VLOOKUP('Per Outlet Plan'!A530,'DSR Attendance'!$A:$E,5,0))))</f>
        <v/>
      </c>
      <c r="I530" s="2">
        <f t="shared" si="9"/>
        <v>0</v>
      </c>
      <c r="J530" s="418"/>
      <c r="M530" s="13" t="str">
        <f t="shared" si="10"/>
        <v/>
      </c>
      <c r="N530" s="8"/>
      <c r="XFB530" s="13" t="str">
        <f>IF(D530="","",COUNTIF('DISPATCHED (VT11)'!$E:$E,'Per Outlet Plan'!D530))</f>
        <v/>
      </c>
    </row>
    <row r="531" spans="1:14 16382:16382">
      <c r="A531" s="18" t="str">
        <f>IF(D531="","",VLOOKUP(D531,'DISPATCHED (VT11)'!$E:$XEV,16373,0))</f>
        <v/>
      </c>
      <c r="B531" s="13" t="str">
        <f>IF(D531="","",VLOOKUP(D531,'DISPATCHED (VT11)'!$E:$L,8,0))</f>
        <v/>
      </c>
      <c r="C531" s="16" t="str">
        <f>IF(A531="","",IF(VLOOKUP(A531,'DSR Attendance'!$A:$E,5,0)=0,VLOOKUP(A531,'DSR Attendance'!$A:$D,4,0),CONCATENATE(VLOOKUP(A531,'DSR Attendance'!$A:$D,4,0)," / ",VLOOKUP('Per Outlet Plan'!A531,'DSR Attendance'!$A:$E,5,0))))</f>
        <v/>
      </c>
      <c r="I531" s="2">
        <f t="shared" si="9"/>
        <v>0</v>
      </c>
      <c r="J531" s="418"/>
      <c r="M531" s="13" t="str">
        <f t="shared" si="10"/>
        <v/>
      </c>
      <c r="N531" s="8"/>
      <c r="XFB531" s="13" t="str">
        <f>IF(D531="","",COUNTIF('DISPATCHED (VT11)'!$E:$E,'Per Outlet Plan'!D531))</f>
        <v/>
      </c>
    </row>
    <row r="532" spans="1:14 16382:16382">
      <c r="A532" s="18" t="str">
        <f>IF(D532="","",VLOOKUP(D532,'DISPATCHED (VT11)'!$E:$XEV,16373,0))</f>
        <v/>
      </c>
      <c r="B532" s="13" t="str">
        <f>IF(D532="","",VLOOKUP(D532,'DISPATCHED (VT11)'!$E:$L,8,0))</f>
        <v/>
      </c>
      <c r="C532" s="16" t="str">
        <f>IF(A532="","",IF(VLOOKUP(A532,'DSR Attendance'!$A:$E,5,0)=0,VLOOKUP(A532,'DSR Attendance'!$A:$D,4,0),CONCATENATE(VLOOKUP(A532,'DSR Attendance'!$A:$D,4,0)," / ",VLOOKUP('Per Outlet Plan'!A532,'DSR Attendance'!$A:$E,5,0))))</f>
        <v/>
      </c>
      <c r="I532" s="2">
        <f t="shared" si="9"/>
        <v>0</v>
      </c>
      <c r="J532" s="418"/>
      <c r="M532" s="13" t="str">
        <f t="shared" si="10"/>
        <v/>
      </c>
      <c r="N532" s="8"/>
      <c r="XFB532" s="13" t="str">
        <f>IF(D532="","",COUNTIF('DISPATCHED (VT11)'!$E:$E,'Per Outlet Plan'!D532))</f>
        <v/>
      </c>
    </row>
    <row r="533" spans="1:14 16382:16382">
      <c r="A533" s="18" t="str">
        <f>IF(D533="","",VLOOKUP(D533,'DISPATCHED (VT11)'!$E:$XEV,16373,0))</f>
        <v/>
      </c>
      <c r="B533" s="13" t="str">
        <f>IF(D533="","",VLOOKUP(D533,'DISPATCHED (VT11)'!$E:$L,8,0))</f>
        <v/>
      </c>
      <c r="C533" s="16" t="str">
        <f>IF(A533="","",IF(VLOOKUP(A533,'DSR Attendance'!$A:$E,5,0)=0,VLOOKUP(A533,'DSR Attendance'!$A:$D,4,0),CONCATENATE(VLOOKUP(A533,'DSR Attendance'!$A:$D,4,0)," / ",VLOOKUP('Per Outlet Plan'!A533,'DSR Attendance'!$A:$E,5,0))))</f>
        <v/>
      </c>
      <c r="I533" s="2">
        <f t="shared" si="9"/>
        <v>0</v>
      </c>
      <c r="J533" s="418"/>
      <c r="M533" s="13" t="str">
        <f t="shared" si="10"/>
        <v/>
      </c>
      <c r="N533" s="8"/>
      <c r="XFB533" s="13" t="str">
        <f>IF(D533="","",COUNTIF('DISPATCHED (VT11)'!$E:$E,'Per Outlet Plan'!D533))</f>
        <v/>
      </c>
    </row>
    <row r="534" spans="1:14 16382:16382">
      <c r="A534" s="18" t="str">
        <f>IF(D534="","",VLOOKUP(D534,'DISPATCHED (VT11)'!$E:$XEV,16373,0))</f>
        <v/>
      </c>
      <c r="B534" s="13" t="str">
        <f>IF(D534="","",VLOOKUP(D534,'DISPATCHED (VT11)'!$E:$L,8,0))</f>
        <v/>
      </c>
      <c r="C534" s="16" t="str">
        <f>IF(A534="","",IF(VLOOKUP(A534,'DSR Attendance'!$A:$E,5,0)=0,VLOOKUP(A534,'DSR Attendance'!$A:$D,4,0),CONCATENATE(VLOOKUP(A534,'DSR Attendance'!$A:$D,4,0)," / ",VLOOKUP('Per Outlet Plan'!A534,'DSR Attendance'!$A:$E,5,0))))</f>
        <v/>
      </c>
      <c r="I534" s="2">
        <f t="shared" si="9"/>
        <v>0</v>
      </c>
      <c r="J534" s="418"/>
      <c r="M534" s="13" t="str">
        <f t="shared" si="10"/>
        <v/>
      </c>
      <c r="N534" s="8"/>
      <c r="XFB534" s="13" t="str">
        <f>IF(D534="","",COUNTIF('DISPATCHED (VT11)'!$E:$E,'Per Outlet Plan'!D534))</f>
        <v/>
      </c>
    </row>
    <row r="535" spans="1:14 16382:16382">
      <c r="A535" s="18" t="str">
        <f>IF(D535="","",VLOOKUP(D535,'DISPATCHED (VT11)'!$E:$XEV,16373,0))</f>
        <v/>
      </c>
      <c r="B535" s="13" t="str">
        <f>IF(D535="","",VLOOKUP(D535,'DISPATCHED (VT11)'!$E:$L,8,0))</f>
        <v/>
      </c>
      <c r="C535" s="16" t="str">
        <f>IF(A535="","",IF(VLOOKUP(A535,'DSR Attendance'!$A:$E,5,0)=0,VLOOKUP(A535,'DSR Attendance'!$A:$D,4,0),CONCATENATE(VLOOKUP(A535,'DSR Attendance'!$A:$D,4,0)," / ",VLOOKUP('Per Outlet Plan'!A535,'DSR Attendance'!$A:$E,5,0))))</f>
        <v/>
      </c>
      <c r="I535" s="2">
        <f t="shared" si="9"/>
        <v>0</v>
      </c>
      <c r="J535" s="418"/>
      <c r="M535" s="13" t="str">
        <f t="shared" si="10"/>
        <v/>
      </c>
      <c r="N535" s="8"/>
      <c r="XFB535" s="13" t="str">
        <f>IF(D535="","",COUNTIF('DISPATCHED (VT11)'!$E:$E,'Per Outlet Plan'!D535))</f>
        <v/>
      </c>
    </row>
    <row r="536" spans="1:14 16382:16382">
      <c r="A536" s="18" t="str">
        <f>IF(D536="","",VLOOKUP(D536,'DISPATCHED (VT11)'!$E:$XEV,16373,0))</f>
        <v/>
      </c>
      <c r="B536" s="13" t="str">
        <f>IF(D536="","",VLOOKUP(D536,'DISPATCHED (VT11)'!$E:$L,8,0))</f>
        <v/>
      </c>
      <c r="C536" s="16" t="str">
        <f>IF(A536="","",IF(VLOOKUP(A536,'DSR Attendance'!$A:$E,5,0)=0,VLOOKUP(A536,'DSR Attendance'!$A:$D,4,0),CONCATENATE(VLOOKUP(A536,'DSR Attendance'!$A:$D,4,0)," / ",VLOOKUP('Per Outlet Plan'!A536,'DSR Attendance'!$A:$E,5,0))))</f>
        <v/>
      </c>
      <c r="I536" s="2">
        <f t="shared" si="9"/>
        <v>0</v>
      </c>
      <c r="J536" s="418"/>
      <c r="M536" s="13" t="str">
        <f t="shared" si="10"/>
        <v/>
      </c>
      <c r="N536" s="8"/>
      <c r="XFB536" s="13" t="str">
        <f>IF(D536="","",COUNTIF('DISPATCHED (VT11)'!$E:$E,'Per Outlet Plan'!D536))</f>
        <v/>
      </c>
    </row>
    <row r="537" spans="1:14 16382:16382">
      <c r="A537" s="18" t="str">
        <f>IF(D537="","",VLOOKUP(D537,'DISPATCHED (VT11)'!$E:$XEV,16373,0))</f>
        <v/>
      </c>
      <c r="B537" s="13" t="str">
        <f>IF(D537="","",VLOOKUP(D537,'DISPATCHED (VT11)'!$E:$L,8,0))</f>
        <v/>
      </c>
      <c r="C537" s="16" t="str">
        <f>IF(A537="","",IF(VLOOKUP(A537,'DSR Attendance'!$A:$E,5,0)=0,VLOOKUP(A537,'DSR Attendance'!$A:$D,4,0),CONCATENATE(VLOOKUP(A537,'DSR Attendance'!$A:$D,4,0)," / ",VLOOKUP('Per Outlet Plan'!A537,'DSR Attendance'!$A:$E,5,0))))</f>
        <v/>
      </c>
      <c r="I537" s="2">
        <f t="shared" si="9"/>
        <v>0</v>
      </c>
      <c r="J537" s="418"/>
      <c r="M537" s="13" t="str">
        <f t="shared" si="10"/>
        <v/>
      </c>
      <c r="N537" s="8"/>
      <c r="XFB537" s="13" t="str">
        <f>IF(D537="","",COUNTIF('DISPATCHED (VT11)'!$E:$E,'Per Outlet Plan'!D537))</f>
        <v/>
      </c>
    </row>
    <row r="538" spans="1:14 16382:16382">
      <c r="A538" s="18" t="str">
        <f>IF(D538="","",VLOOKUP(D538,'DISPATCHED (VT11)'!$E:$XEV,16373,0))</f>
        <v/>
      </c>
      <c r="B538" s="13" t="str">
        <f>IF(D538="","",VLOOKUP(D538,'DISPATCHED (VT11)'!$E:$L,8,0))</f>
        <v/>
      </c>
      <c r="C538" s="16" t="str">
        <f>IF(A538="","",IF(VLOOKUP(A538,'DSR Attendance'!$A:$E,5,0)=0,VLOOKUP(A538,'DSR Attendance'!$A:$D,4,0),CONCATENATE(VLOOKUP(A538,'DSR Attendance'!$A:$D,4,0)," / ",VLOOKUP('Per Outlet Plan'!A538,'DSR Attendance'!$A:$E,5,0))))</f>
        <v/>
      </c>
      <c r="I538" s="2">
        <f t="shared" si="9"/>
        <v>0</v>
      </c>
      <c r="J538" s="418"/>
      <c r="M538" s="13" t="str">
        <f t="shared" si="10"/>
        <v/>
      </c>
      <c r="N538" s="8"/>
      <c r="XFB538" s="13" t="str">
        <f>IF(D538="","",COUNTIF('DISPATCHED (VT11)'!$E:$E,'Per Outlet Plan'!D538))</f>
        <v/>
      </c>
    </row>
    <row r="539" spans="1:14 16382:16382">
      <c r="A539" s="18" t="str">
        <f>IF(D539="","",VLOOKUP(D539,'DISPATCHED (VT11)'!$E:$XEV,16373,0))</f>
        <v/>
      </c>
      <c r="B539" s="13" t="str">
        <f>IF(D539="","",VLOOKUP(D539,'DISPATCHED (VT11)'!$E:$L,8,0))</f>
        <v/>
      </c>
      <c r="C539" s="16" t="str">
        <f>IF(A539="","",IF(VLOOKUP(A539,'DSR Attendance'!$A:$E,5,0)=0,VLOOKUP(A539,'DSR Attendance'!$A:$D,4,0),CONCATENATE(VLOOKUP(A539,'DSR Attendance'!$A:$D,4,0)," / ",VLOOKUP('Per Outlet Plan'!A539,'DSR Attendance'!$A:$E,5,0))))</f>
        <v/>
      </c>
      <c r="I539" s="2">
        <f t="shared" si="9"/>
        <v>0</v>
      </c>
      <c r="J539" s="418"/>
      <c r="M539" s="13" t="str">
        <f t="shared" si="10"/>
        <v/>
      </c>
      <c r="N539" s="8"/>
      <c r="XFB539" s="13" t="str">
        <f>IF(D539="","",COUNTIF('DISPATCHED (VT11)'!$E:$E,'Per Outlet Plan'!D539))</f>
        <v/>
      </c>
    </row>
    <row r="540" spans="1:14 16382:16382">
      <c r="A540" s="18" t="str">
        <f>IF(D540="","",VLOOKUP(D540,'DISPATCHED (VT11)'!$E:$XEV,16373,0))</f>
        <v/>
      </c>
      <c r="B540" s="13" t="str">
        <f>IF(D540="","",VLOOKUP(D540,'DISPATCHED (VT11)'!$E:$L,8,0))</f>
        <v/>
      </c>
      <c r="C540" s="16" t="str">
        <f>IF(A540="","",IF(VLOOKUP(A540,'DSR Attendance'!$A:$E,5,0)=0,VLOOKUP(A540,'DSR Attendance'!$A:$D,4,0),CONCATENATE(VLOOKUP(A540,'DSR Attendance'!$A:$D,4,0)," / ",VLOOKUP('Per Outlet Plan'!A540,'DSR Attendance'!$A:$E,5,0))))</f>
        <v/>
      </c>
      <c r="D540" s="22"/>
      <c r="E540" s="22"/>
      <c r="F540" s="22"/>
      <c r="G540" s="22"/>
      <c r="H540" s="22"/>
      <c r="I540" s="22"/>
      <c r="J540" s="22"/>
      <c r="M540" s="13" t="str">
        <f t="shared" si="10"/>
        <v/>
      </c>
      <c r="N540" s="8"/>
      <c r="XFB540" s="13" t="str">
        <f>IF(D540="","",COUNTIF('DISPATCHED (VT11)'!$E:$E,'Per Outlet Plan'!D540))</f>
        <v/>
      </c>
    </row>
    <row r="541" spans="1:14 16382:16382">
      <c r="A541" s="18" t="str">
        <f>IF(D541="","",VLOOKUP(D541,'DISPATCHED (VT11)'!$E:$XEV,16373,0))</f>
        <v/>
      </c>
      <c r="B541" s="13" t="str">
        <f>IF(D541="","",VLOOKUP(D541,'DISPATCHED (VT11)'!$E:$L,8,0))</f>
        <v/>
      </c>
      <c r="C541" s="16" t="str">
        <f>IF(A541="","",IF(VLOOKUP(A541,'DSR Attendance'!$A:$E,5,0)=0,VLOOKUP(A541,'DSR Attendance'!$A:$D,4,0),CONCATENATE(VLOOKUP(A541,'DSR Attendance'!$A:$D,4,0)," / ",VLOOKUP('Per Outlet Plan'!A541,'DSR Attendance'!$A:$E,5,0))))</f>
        <v/>
      </c>
      <c r="M541" s="13" t="str">
        <f t="shared" si="10"/>
        <v/>
      </c>
      <c r="N541" s="8"/>
      <c r="XFB541" s="13" t="str">
        <f>IF(D541="","",COUNTIF('DISPATCHED (VT11)'!$E:$E,'Per Outlet Plan'!D541))</f>
        <v/>
      </c>
    </row>
    <row r="542" spans="1:14 16382:16382">
      <c r="A542" s="18" t="str">
        <f>IF(D542="","",VLOOKUP(D542,'DISPATCHED (VT11)'!$E:$XEV,16373,0))</f>
        <v/>
      </c>
      <c r="B542" s="13" t="str">
        <f>IF(D542="","",VLOOKUP(D542,'DISPATCHED (VT11)'!$E:$L,8,0))</f>
        <v/>
      </c>
      <c r="C542" s="16" t="str">
        <f>IF(A542="","",IF(VLOOKUP(A542,'DSR Attendance'!$A:$E,5,0)=0,VLOOKUP(A542,'DSR Attendance'!$A:$D,4,0),CONCATENATE(VLOOKUP(A542,'DSR Attendance'!$A:$D,4,0)," / ",VLOOKUP('Per Outlet Plan'!A542,'DSR Attendance'!$A:$E,5,0))))</f>
        <v/>
      </c>
      <c r="M542" s="13" t="str">
        <f t="shared" si="10"/>
        <v/>
      </c>
      <c r="N542" s="8"/>
      <c r="XFB542" s="13" t="str">
        <f>IF(D542="","",COUNTIF('DISPATCHED (VT11)'!$E:$E,'Per Outlet Plan'!D542))</f>
        <v/>
      </c>
    </row>
    <row r="543" spans="1:14 16382:16382">
      <c r="A543" s="18" t="str">
        <f>IF(D543="","",VLOOKUP(D543,'DISPATCHED (VT11)'!$E:$XEV,16373,0))</f>
        <v/>
      </c>
      <c r="B543" s="13" t="str">
        <f>IF(D543="","",VLOOKUP(D543,'DISPATCHED (VT11)'!$E:$L,8,0))</f>
        <v/>
      </c>
      <c r="C543" s="16" t="str">
        <f>IF(A543="","",IF(VLOOKUP(A543,'DSR Attendance'!$A:$E,5,0)=0,VLOOKUP(A543,'DSR Attendance'!$A:$D,4,0),CONCATENATE(VLOOKUP(A543,'DSR Attendance'!$A:$D,4,0)," / ",VLOOKUP('Per Outlet Plan'!A543,'DSR Attendance'!$A:$E,5,0))))</f>
        <v/>
      </c>
      <c r="M543" s="13" t="str">
        <f t="shared" si="10"/>
        <v/>
      </c>
      <c r="N543" s="8"/>
      <c r="XFB543" s="13" t="str">
        <f>IF(D543="","",COUNTIF('DISPATCHED (VT11)'!$E:$E,'Per Outlet Plan'!D543))</f>
        <v/>
      </c>
    </row>
    <row r="544" spans="1:14 16382:16382">
      <c r="A544" s="18" t="str">
        <f>IF(D544="","",VLOOKUP(D544,'DISPATCHED (VT11)'!$E:$XEV,16373,0))</f>
        <v/>
      </c>
      <c r="B544" s="13" t="str">
        <f>IF(D544="","",VLOOKUP(D544,'DISPATCHED (VT11)'!$E:$L,8,0))</f>
        <v/>
      </c>
      <c r="C544" s="16" t="str">
        <f>IF(A544="","",IF(VLOOKUP(A544,'DSR Attendance'!$A:$E,5,0)=0,VLOOKUP(A544,'DSR Attendance'!$A:$D,4,0),CONCATENATE(VLOOKUP(A544,'DSR Attendance'!$A:$D,4,0)," / ",VLOOKUP('Per Outlet Plan'!A544,'DSR Attendance'!$A:$E,5,0))))</f>
        <v/>
      </c>
      <c r="M544" s="13" t="str">
        <f t="shared" si="10"/>
        <v/>
      </c>
      <c r="N544" s="8"/>
      <c r="XFB544" s="13" t="str">
        <f>IF(D544="","",COUNTIF('DISPATCHED (VT11)'!$E:$E,'Per Outlet Plan'!D544))</f>
        <v/>
      </c>
    </row>
    <row r="545" spans="1:14 16382:16382">
      <c r="A545" s="18" t="str">
        <f>IF(D545="","",VLOOKUP(D545,'DISPATCHED (VT11)'!$E:$XEV,16373,0))</f>
        <v/>
      </c>
      <c r="B545" s="13" t="str">
        <f>IF(D545="","",VLOOKUP(D545,'DISPATCHED (VT11)'!$E:$L,8,0))</f>
        <v/>
      </c>
      <c r="C545" s="16" t="str">
        <f>IF(A545="","",IF(VLOOKUP(A545,'DSR Attendance'!$A:$E,5,0)=0,VLOOKUP(A545,'DSR Attendance'!$A:$D,4,0),CONCATENATE(VLOOKUP(A545,'DSR Attendance'!$A:$D,4,0)," / ",VLOOKUP('Per Outlet Plan'!A545,'DSR Attendance'!$A:$E,5,0))))</f>
        <v/>
      </c>
      <c r="M545" s="13" t="str">
        <f t="shared" si="10"/>
        <v/>
      </c>
      <c r="N545" s="8"/>
      <c r="XFB545" s="13" t="str">
        <f>IF(D545="","",COUNTIF('DISPATCHED (VT11)'!$E:$E,'Per Outlet Plan'!D545))</f>
        <v/>
      </c>
    </row>
    <row r="546" spans="1:14 16382:16382">
      <c r="A546" s="18" t="str">
        <f>IF(D546="","",VLOOKUP(D546,'DISPATCHED (VT11)'!$E:$XEV,16373,0))</f>
        <v/>
      </c>
      <c r="B546" s="13" t="str">
        <f>IF(D546="","",VLOOKUP(D546,'DISPATCHED (VT11)'!$E:$L,8,0))</f>
        <v/>
      </c>
      <c r="C546" s="16" t="str">
        <f>IF(A546="","",IF(VLOOKUP(A546,'DSR Attendance'!$A:$E,5,0)=0,VLOOKUP(A546,'DSR Attendance'!$A:$D,4,0),CONCATENATE(VLOOKUP(A546,'DSR Attendance'!$A:$D,4,0)," / ",VLOOKUP('Per Outlet Plan'!A546,'DSR Attendance'!$A:$E,5,0))))</f>
        <v/>
      </c>
      <c r="M546" s="13" t="str">
        <f t="shared" si="10"/>
        <v/>
      </c>
      <c r="N546" s="8"/>
      <c r="XFB546" s="13" t="str">
        <f>IF(D546="","",COUNTIF('DISPATCHED (VT11)'!$E:$E,'Per Outlet Plan'!D546))</f>
        <v/>
      </c>
    </row>
    <row r="547" spans="1:14 16382:16382">
      <c r="A547" s="18" t="str">
        <f>IF(D547="","",VLOOKUP(D547,'DISPATCHED (VT11)'!$E:$XEV,16373,0))</f>
        <v/>
      </c>
      <c r="B547" s="13" t="str">
        <f>IF(D547="","",VLOOKUP(D547,'DISPATCHED (VT11)'!$E:$L,8,0))</f>
        <v/>
      </c>
      <c r="C547" s="16" t="str">
        <f>IF(A547="","",IF(VLOOKUP(A547,'DSR Attendance'!$A:$E,5,0)=0,VLOOKUP(A547,'DSR Attendance'!$A:$D,4,0),CONCATENATE(VLOOKUP(A547,'DSR Attendance'!$A:$D,4,0)," / ",VLOOKUP('Per Outlet Plan'!A547,'DSR Attendance'!$A:$E,5,0))))</f>
        <v/>
      </c>
      <c r="M547" s="13" t="str">
        <f t="shared" si="10"/>
        <v/>
      </c>
      <c r="N547" s="8"/>
      <c r="XFB547" s="13" t="str">
        <f>IF(D547="","",COUNTIF('DISPATCHED (VT11)'!$E:$E,'Per Outlet Plan'!D547))</f>
        <v/>
      </c>
    </row>
    <row r="548" spans="1:14 16382:16382">
      <c r="A548" s="18" t="str">
        <f>IF(D548="","",VLOOKUP(D548,'DISPATCHED (VT11)'!$E:$XEV,16373,0))</f>
        <v/>
      </c>
      <c r="B548" s="13" t="str">
        <f>IF(D548="","",VLOOKUP(D548,'DISPATCHED (VT11)'!$E:$L,8,0))</f>
        <v/>
      </c>
      <c r="C548" s="16" t="str">
        <f>IF(A548="","",IF(VLOOKUP(A548,'DSR Attendance'!$A:$E,5,0)=0,VLOOKUP(A548,'DSR Attendance'!$A:$D,4,0),CONCATENATE(VLOOKUP(A548,'DSR Attendance'!$A:$D,4,0)," / ",VLOOKUP('Per Outlet Plan'!A548,'DSR Attendance'!$A:$E,5,0))))</f>
        <v/>
      </c>
      <c r="M548" s="13" t="str">
        <f t="shared" si="10"/>
        <v/>
      </c>
      <c r="N548" s="8"/>
      <c r="XFB548" s="13" t="str">
        <f>IF(D548="","",COUNTIF('DISPATCHED (VT11)'!$E:$E,'Per Outlet Plan'!D548))</f>
        <v/>
      </c>
    </row>
    <row r="549" spans="1:14 16382:16382">
      <c r="A549" s="18" t="str">
        <f>IF(D549="","",VLOOKUP(D549,'DISPATCHED (VT11)'!$E:$XEV,16373,0))</f>
        <v/>
      </c>
      <c r="B549" s="13" t="str">
        <f>IF(D549="","",VLOOKUP(D549,'DISPATCHED (VT11)'!$E:$L,8,0))</f>
        <v/>
      </c>
      <c r="C549" s="16" t="str">
        <f>IF(A549="","",IF(VLOOKUP(A549,'DSR Attendance'!$A:$E,5,0)=0,VLOOKUP(A549,'DSR Attendance'!$A:$D,4,0),CONCATENATE(VLOOKUP(A549,'DSR Attendance'!$A:$D,4,0)," / ",VLOOKUP('Per Outlet Plan'!A549,'DSR Attendance'!$A:$E,5,0))))</f>
        <v/>
      </c>
      <c r="M549" s="13" t="str">
        <f t="shared" si="10"/>
        <v/>
      </c>
      <c r="N549" s="8"/>
      <c r="XFB549" s="13" t="str">
        <f>IF(D549="","",COUNTIF('DISPATCHED (VT11)'!$E:$E,'Per Outlet Plan'!D549))</f>
        <v/>
      </c>
    </row>
    <row r="550" spans="1:14 16382:16382">
      <c r="A550" s="18" t="str">
        <f>IF(D550="","",VLOOKUP(D550,'DISPATCHED (VT11)'!$E:$XEV,16373,0))</f>
        <v/>
      </c>
      <c r="B550" s="13" t="str">
        <f>IF(D550="","",VLOOKUP(D550,'DISPATCHED (VT11)'!$E:$L,8,0))</f>
        <v/>
      </c>
      <c r="C550" s="16" t="str">
        <f>IF(A550="","",IF(VLOOKUP(A550,'DSR Attendance'!$A:$E,5,0)=0,VLOOKUP(A550,'DSR Attendance'!$A:$D,4,0),CONCATENATE(VLOOKUP(A550,'DSR Attendance'!$A:$D,4,0)," / ",VLOOKUP('Per Outlet Plan'!A550,'DSR Attendance'!$A:$E,5,0))))</f>
        <v/>
      </c>
      <c r="M550" s="13" t="str">
        <f t="shared" si="10"/>
        <v/>
      </c>
      <c r="N550" s="8"/>
      <c r="XFB550" s="13" t="str">
        <f>IF(D550="","",COUNTIF('DISPATCHED (VT11)'!$E:$E,'Per Outlet Plan'!D550))</f>
        <v/>
      </c>
    </row>
    <row r="551" spans="1:14 16382:16382">
      <c r="A551" s="18" t="str">
        <f>IF(D551="","",VLOOKUP(D551,'DISPATCHED (VT11)'!$E:$XEV,16373,0))</f>
        <v/>
      </c>
      <c r="B551" s="13" t="str">
        <f>IF(D551="","",VLOOKUP(D551,'DISPATCHED (VT11)'!$E:$L,8,0))</f>
        <v/>
      </c>
      <c r="C551" s="16" t="str">
        <f>IF(A551="","",IF(VLOOKUP(A551,'DSR Attendance'!$A:$E,5,0)=0,VLOOKUP(A551,'DSR Attendance'!$A:$D,4,0),CONCATENATE(VLOOKUP(A551,'DSR Attendance'!$A:$D,4,0)," / ",VLOOKUP('Per Outlet Plan'!A551,'DSR Attendance'!$A:$E,5,0))))</f>
        <v/>
      </c>
      <c r="M551" s="13" t="str">
        <f t="shared" si="10"/>
        <v/>
      </c>
      <c r="N551" s="8"/>
      <c r="XFB551" s="13" t="str">
        <f>IF(D551="","",COUNTIF('DISPATCHED (VT11)'!$E:$E,'Per Outlet Plan'!D551))</f>
        <v/>
      </c>
    </row>
    <row r="552" spans="1:14 16382:16382">
      <c r="A552" s="18" t="str">
        <f>IF(D552="","",VLOOKUP(D552,'DISPATCHED (VT11)'!$E:$XEV,16373,0))</f>
        <v/>
      </c>
      <c r="B552" s="13" t="str">
        <f>IF(D552="","",VLOOKUP(D552,'DISPATCHED (VT11)'!$E:$L,8,0))</f>
        <v/>
      </c>
      <c r="C552" s="16" t="str">
        <f>IF(A552="","",IF(VLOOKUP(A552,'DSR Attendance'!$A:$E,5,0)=0,VLOOKUP(A552,'DSR Attendance'!$A:$D,4,0),CONCATENATE(VLOOKUP(A552,'DSR Attendance'!$A:$D,4,0)," / ",VLOOKUP('Per Outlet Plan'!A552,'DSR Attendance'!$A:$E,5,0))))</f>
        <v/>
      </c>
      <c r="M552" s="13" t="str">
        <f t="shared" si="10"/>
        <v/>
      </c>
      <c r="N552" s="8"/>
      <c r="XFB552" s="13" t="str">
        <f>IF(D552="","",COUNTIF('DISPATCHED (VT11)'!$E:$E,'Per Outlet Plan'!D552))</f>
        <v/>
      </c>
    </row>
    <row r="553" spans="1:14 16382:16382">
      <c r="A553" s="18" t="str">
        <f>IF(D553="","",VLOOKUP(D553,'DISPATCHED (VT11)'!$E:$XEV,16373,0))</f>
        <v/>
      </c>
      <c r="B553" s="13" t="str">
        <f>IF(D553="","",VLOOKUP(D553,'DISPATCHED (VT11)'!$E:$L,8,0))</f>
        <v/>
      </c>
      <c r="C553" s="16" t="str">
        <f>IF(A553="","",IF(VLOOKUP(A553,'DSR Attendance'!$A:$E,5,0)=0,VLOOKUP(A553,'DSR Attendance'!$A:$D,4,0),CONCATENATE(VLOOKUP(A553,'DSR Attendance'!$A:$D,4,0)," / ",VLOOKUP('Per Outlet Plan'!A553,'DSR Attendance'!$A:$E,5,0))))</f>
        <v/>
      </c>
      <c r="M553" s="13" t="str">
        <f t="shared" si="10"/>
        <v/>
      </c>
      <c r="N553" s="8"/>
      <c r="XFB553" s="13" t="str">
        <f>IF(D553="","",COUNTIF('DISPATCHED (VT11)'!$E:$E,'Per Outlet Plan'!D553))</f>
        <v/>
      </c>
    </row>
    <row r="554" spans="1:14 16382:16382">
      <c r="A554" s="18" t="str">
        <f>IF(D554="","",VLOOKUP(D554,'DISPATCHED (VT11)'!$E:$XEV,16373,0))</f>
        <v/>
      </c>
      <c r="B554" s="13" t="str">
        <f>IF(D554="","",VLOOKUP(D554,'DISPATCHED (VT11)'!$E:$L,8,0))</f>
        <v/>
      </c>
      <c r="C554" s="16" t="str">
        <f>IF(A554="","",IF(VLOOKUP(A554,'DSR Attendance'!$A:$E,5,0)=0,VLOOKUP(A554,'DSR Attendance'!$A:$D,4,0),CONCATENATE(VLOOKUP(A554,'DSR Attendance'!$A:$D,4,0)," / ",VLOOKUP('Per Outlet Plan'!A554,'DSR Attendance'!$A:$E,5,0))))</f>
        <v/>
      </c>
      <c r="M554" s="13" t="str">
        <f t="shared" si="10"/>
        <v/>
      </c>
      <c r="N554" s="8"/>
      <c r="XFB554" s="13" t="str">
        <f>IF(D554="","",COUNTIF('DISPATCHED (VT11)'!$E:$E,'Per Outlet Plan'!D554))</f>
        <v/>
      </c>
    </row>
    <row r="555" spans="1:14 16382:16382">
      <c r="A555" s="18" t="str">
        <f>IF(D555="","",VLOOKUP(D555,'DISPATCHED (VT11)'!$E:$XEV,16373,0))</f>
        <v/>
      </c>
      <c r="B555" s="13" t="str">
        <f>IF(D555="","",VLOOKUP(D555,'DISPATCHED (VT11)'!$E:$L,8,0))</f>
        <v/>
      </c>
      <c r="C555" s="16" t="str">
        <f>IF(A555="","",IF(VLOOKUP(A555,'DSR Attendance'!$A:$E,5,0)=0,VLOOKUP(A555,'DSR Attendance'!$A:$D,4,0),CONCATENATE(VLOOKUP(A555,'DSR Attendance'!$A:$D,4,0)," / ",VLOOKUP('Per Outlet Plan'!A555,'DSR Attendance'!$A:$E,5,0))))</f>
        <v/>
      </c>
      <c r="M555" s="13" t="str">
        <f t="shared" si="10"/>
        <v/>
      </c>
      <c r="N555" s="8"/>
      <c r="XFB555" s="13" t="str">
        <f>IF(D555="","",COUNTIF('DISPATCHED (VT11)'!$E:$E,'Per Outlet Plan'!D555))</f>
        <v/>
      </c>
    </row>
    <row r="556" spans="1:14 16382:16382">
      <c r="A556" s="18" t="str">
        <f>IF(D556="","",VLOOKUP(D556,'DISPATCHED (VT11)'!$E:$XEV,16373,0))</f>
        <v/>
      </c>
      <c r="B556" s="13" t="str">
        <f>IF(D556="","",VLOOKUP(D556,'DISPATCHED (VT11)'!$E:$L,8,0))</f>
        <v/>
      </c>
      <c r="C556" s="16" t="str">
        <f>IF(A556="","",IF(VLOOKUP(A556,'DSR Attendance'!$A:$E,5,0)=0,VLOOKUP(A556,'DSR Attendance'!$A:$D,4,0),CONCATENATE(VLOOKUP(A556,'DSR Attendance'!$A:$D,4,0)," / ",VLOOKUP('Per Outlet Plan'!A556,'DSR Attendance'!$A:$E,5,0))))</f>
        <v/>
      </c>
      <c r="M556" s="13" t="str">
        <f t="shared" si="10"/>
        <v/>
      </c>
      <c r="N556" s="8"/>
      <c r="XFB556" s="13" t="str">
        <f>IF(D556="","",COUNTIF('DISPATCHED (VT11)'!$E:$E,'Per Outlet Plan'!D556))</f>
        <v/>
      </c>
    </row>
    <row r="557" spans="1:14 16382:16382">
      <c r="A557" s="18" t="str">
        <f>IF(D557="","",VLOOKUP(D557,'DISPATCHED (VT11)'!$E:$XEV,16373,0))</f>
        <v/>
      </c>
      <c r="B557" s="13" t="str">
        <f>IF(D557="","",VLOOKUP(D557,'DISPATCHED (VT11)'!$E:$L,8,0))</f>
        <v/>
      </c>
      <c r="C557" s="16" t="str">
        <f>IF(A557="","",IF(VLOOKUP(A557,'DSR Attendance'!$A:$E,5,0)=0,VLOOKUP(A557,'DSR Attendance'!$A:$D,4,0),CONCATENATE(VLOOKUP(A557,'DSR Attendance'!$A:$D,4,0)," / ",VLOOKUP('Per Outlet Plan'!A557,'DSR Attendance'!$A:$E,5,0))))</f>
        <v/>
      </c>
      <c r="M557" s="13" t="str">
        <f t="shared" si="10"/>
        <v/>
      </c>
      <c r="N557" s="8"/>
      <c r="XFB557" s="13" t="str">
        <f>IF(D557="","",COUNTIF('DISPATCHED (VT11)'!$E:$E,'Per Outlet Plan'!D557))</f>
        <v/>
      </c>
    </row>
    <row r="558" spans="1:14 16382:16382">
      <c r="A558" s="18" t="str">
        <f>IF(D558="","",VLOOKUP(D558,'DISPATCHED (VT11)'!$E:$XEV,16373,0))</f>
        <v/>
      </c>
      <c r="B558" s="13" t="str">
        <f>IF(D558="","",VLOOKUP(D558,'DISPATCHED (VT11)'!$E:$L,8,0))</f>
        <v/>
      </c>
      <c r="C558" s="16" t="str">
        <f>IF(A558="","",IF(VLOOKUP(A558,'DSR Attendance'!$A:$E,5,0)=0,VLOOKUP(A558,'DSR Attendance'!$A:$D,4,0),CONCATENATE(VLOOKUP(A558,'DSR Attendance'!$A:$D,4,0)," / ",VLOOKUP('Per Outlet Plan'!A558,'DSR Attendance'!$A:$E,5,0))))</f>
        <v/>
      </c>
      <c r="M558" s="13" t="str">
        <f t="shared" si="10"/>
        <v/>
      </c>
      <c r="N558" s="8"/>
      <c r="XFB558" s="13" t="str">
        <f>IF(D558="","",COUNTIF('DISPATCHED (VT11)'!$E:$E,'Per Outlet Plan'!D558))</f>
        <v/>
      </c>
    </row>
    <row r="559" spans="1:14 16382:16382">
      <c r="A559" s="18" t="str">
        <f>IF(D559="","",VLOOKUP(D559,'DISPATCHED (VT11)'!$E:$XEV,16373,0))</f>
        <v/>
      </c>
      <c r="B559" s="13" t="str">
        <f>IF(D559="","",VLOOKUP(D559,'DISPATCHED (VT11)'!$E:$L,8,0))</f>
        <v/>
      </c>
      <c r="C559" s="16" t="str">
        <f>IF(A559="","",IF(VLOOKUP(A559,'DSR Attendance'!$A:$E,5,0)=0,VLOOKUP(A559,'DSR Attendance'!$A:$D,4,0),CONCATENATE(VLOOKUP(A559,'DSR Attendance'!$A:$D,4,0)," / ",VLOOKUP('Per Outlet Plan'!A559,'DSR Attendance'!$A:$E,5,0))))</f>
        <v/>
      </c>
      <c r="M559" s="13" t="str">
        <f t="shared" si="10"/>
        <v/>
      </c>
      <c r="N559" s="8"/>
      <c r="XFB559" s="13" t="str">
        <f>IF(D559="","",COUNTIF('DISPATCHED (VT11)'!$E:$E,'Per Outlet Plan'!D559))</f>
        <v/>
      </c>
    </row>
    <row r="560" spans="1:14 16382:16382">
      <c r="A560" s="18" t="str">
        <f>IF(D560="","",VLOOKUP(D560,'DISPATCHED (VT11)'!$E:$XEV,16373,0))</f>
        <v/>
      </c>
      <c r="B560" s="13" t="str">
        <f>IF(D560="","",VLOOKUP(D560,'DISPATCHED (VT11)'!$E:$L,8,0))</f>
        <v/>
      </c>
      <c r="C560" s="16" t="str">
        <f>IF(A560="","",IF(VLOOKUP(A560,'DSR Attendance'!$A:$E,5,0)=0,VLOOKUP(A560,'DSR Attendance'!$A:$D,4,0),CONCATENATE(VLOOKUP(A560,'DSR Attendance'!$A:$D,4,0)," / ",VLOOKUP('Per Outlet Plan'!A560,'DSR Attendance'!$A:$E,5,0))))</f>
        <v/>
      </c>
      <c r="M560" s="13" t="str">
        <f t="shared" si="10"/>
        <v/>
      </c>
      <c r="N560" s="8"/>
      <c r="XFB560" s="13" t="str">
        <f>IF(D560="","",COUNTIF('DISPATCHED (VT11)'!$E:$E,'Per Outlet Plan'!D560))</f>
        <v/>
      </c>
    </row>
    <row r="561" spans="1:14 16382:16382">
      <c r="A561" s="18" t="str">
        <f>IF(D561="","",VLOOKUP(D561,'DISPATCHED (VT11)'!$E:$XEV,16373,0))</f>
        <v/>
      </c>
      <c r="B561" s="13" t="str">
        <f>IF(D561="","",VLOOKUP(D561,'DISPATCHED (VT11)'!$E:$L,8,0))</f>
        <v/>
      </c>
      <c r="C561" s="16" t="str">
        <f>IF(A561="","",IF(VLOOKUP(A561,'DSR Attendance'!$A:$E,5,0)=0,VLOOKUP(A561,'DSR Attendance'!$A:$D,4,0),CONCATENATE(VLOOKUP(A561,'DSR Attendance'!$A:$D,4,0)," / ",VLOOKUP('Per Outlet Plan'!A561,'DSR Attendance'!$A:$E,5,0))))</f>
        <v/>
      </c>
      <c r="M561" s="13" t="str">
        <f t="shared" si="10"/>
        <v/>
      </c>
      <c r="N561" s="8"/>
      <c r="XFB561" s="13" t="str">
        <f>IF(D561="","",COUNTIF('DISPATCHED (VT11)'!$E:$E,'Per Outlet Plan'!D561))</f>
        <v/>
      </c>
    </row>
    <row r="562" spans="1:14 16382:16382">
      <c r="A562" s="18" t="str">
        <f>IF(D562="","",VLOOKUP(D562,'DISPATCHED (VT11)'!$E:$XEV,16373,0))</f>
        <v/>
      </c>
      <c r="B562" s="13" t="str">
        <f>IF(D562="","",VLOOKUP(D562,'DISPATCHED (VT11)'!$E:$L,8,0))</f>
        <v/>
      </c>
      <c r="C562" s="16" t="str">
        <f>IF(A562="","",IF(VLOOKUP(A562,'DSR Attendance'!$A:$E,5,0)=0,VLOOKUP(A562,'DSR Attendance'!$A:$D,4,0),CONCATENATE(VLOOKUP(A562,'DSR Attendance'!$A:$D,4,0)," / ",VLOOKUP('Per Outlet Plan'!A562,'DSR Attendance'!$A:$E,5,0))))</f>
        <v/>
      </c>
      <c r="M562" s="13" t="str">
        <f t="shared" si="10"/>
        <v/>
      </c>
      <c r="N562" s="8"/>
      <c r="XFB562" s="13" t="str">
        <f>IF(D562="","",COUNTIF('DISPATCHED (VT11)'!$E:$E,'Per Outlet Plan'!D562))</f>
        <v/>
      </c>
    </row>
    <row r="563" spans="1:14 16382:16382">
      <c r="A563" s="18" t="str">
        <f>IF(D563="","",VLOOKUP(D563,'DISPATCHED (VT11)'!$E:$XEV,16373,0))</f>
        <v/>
      </c>
      <c r="B563" s="13" t="str">
        <f>IF(D563="","",VLOOKUP(D563,'DISPATCHED (VT11)'!$E:$L,8,0))</f>
        <v/>
      </c>
      <c r="C563" s="16" t="str">
        <f>IF(A563="","",IF(VLOOKUP(A563,'DSR Attendance'!$A:$E,5,0)=0,VLOOKUP(A563,'DSR Attendance'!$A:$D,4,0),CONCATENATE(VLOOKUP(A563,'DSR Attendance'!$A:$D,4,0)," / ",VLOOKUP('Per Outlet Plan'!A563,'DSR Attendance'!$A:$E,5,0))))</f>
        <v/>
      </c>
      <c r="M563" s="13" t="str">
        <f t="shared" si="10"/>
        <v/>
      </c>
      <c r="N563" s="8"/>
      <c r="XFB563" s="13" t="str">
        <f>IF(D563="","",COUNTIF('DISPATCHED (VT11)'!$E:$E,'Per Outlet Plan'!D563))</f>
        <v/>
      </c>
    </row>
    <row r="564" spans="1:14 16382:16382">
      <c r="A564" s="18" t="str">
        <f>IF(D564="","",VLOOKUP(D564,'DISPATCHED (VT11)'!$E:$XEV,16373,0))</f>
        <v/>
      </c>
      <c r="B564" s="13" t="str">
        <f>IF(D564="","",VLOOKUP(D564,'DISPATCHED (VT11)'!$E:$L,8,0))</f>
        <v/>
      </c>
      <c r="C564" s="16" t="str">
        <f>IF(A564="","",IF(VLOOKUP(A564,'DSR Attendance'!$A:$E,5,0)=0,VLOOKUP(A564,'DSR Attendance'!$A:$D,4,0),CONCATENATE(VLOOKUP(A564,'DSR Attendance'!$A:$D,4,0)," / ",VLOOKUP('Per Outlet Plan'!A564,'DSR Attendance'!$A:$E,5,0))))</f>
        <v/>
      </c>
      <c r="M564" s="13" t="str">
        <f t="shared" si="10"/>
        <v/>
      </c>
      <c r="N564" s="8"/>
      <c r="XFB564" s="13" t="str">
        <f>IF(D564="","",COUNTIF('DISPATCHED (VT11)'!$E:$E,'Per Outlet Plan'!D564))</f>
        <v/>
      </c>
    </row>
    <row r="565" spans="1:14 16382:16382">
      <c r="A565" s="18" t="str">
        <f>IF(D565="","",VLOOKUP(D565,'DISPATCHED (VT11)'!$E:$XEV,16373,0))</f>
        <v/>
      </c>
      <c r="B565" s="13" t="str">
        <f>IF(D565="","",VLOOKUP(D565,'DISPATCHED (VT11)'!$E:$L,8,0))</f>
        <v/>
      </c>
      <c r="C565" s="16" t="str">
        <f>IF(A565="","",IF(VLOOKUP(A565,'DSR Attendance'!$A:$E,5,0)=0,VLOOKUP(A565,'DSR Attendance'!$A:$D,4,0),CONCATENATE(VLOOKUP(A565,'DSR Attendance'!$A:$D,4,0)," / ",VLOOKUP('Per Outlet Plan'!A565,'DSR Attendance'!$A:$E,5,0))))</f>
        <v/>
      </c>
      <c r="M565" s="13" t="str">
        <f t="shared" si="10"/>
        <v/>
      </c>
      <c r="N565" s="8"/>
      <c r="XFB565" s="13" t="str">
        <f>IF(D565="","",COUNTIF('DISPATCHED (VT11)'!$E:$E,'Per Outlet Plan'!D565))</f>
        <v/>
      </c>
    </row>
    <row r="566" spans="1:14 16382:16382">
      <c r="A566" s="18" t="str">
        <f>IF(D566="","",VLOOKUP(D566,'DISPATCHED (VT11)'!$E:$XEV,16373,0))</f>
        <v/>
      </c>
      <c r="B566" s="13" t="str">
        <f>IF(D566="","",VLOOKUP(D566,'DISPATCHED (VT11)'!$E:$L,8,0))</f>
        <v/>
      </c>
      <c r="C566" s="16" t="str">
        <f>IF(A566="","",IF(VLOOKUP(A566,'DSR Attendance'!$A:$E,5,0)=0,VLOOKUP(A566,'DSR Attendance'!$A:$D,4,0),CONCATENATE(VLOOKUP(A566,'DSR Attendance'!$A:$D,4,0)," / ",VLOOKUP('Per Outlet Plan'!A566,'DSR Attendance'!$A:$E,5,0))))</f>
        <v/>
      </c>
      <c r="M566" s="13" t="str">
        <f t="shared" si="10"/>
        <v/>
      </c>
      <c r="N566" s="8"/>
      <c r="XFB566" s="13" t="str">
        <f>IF(D566="","",COUNTIF('DISPATCHED (VT11)'!$E:$E,'Per Outlet Plan'!D566))</f>
        <v/>
      </c>
    </row>
    <row r="567" spans="1:14 16382:16382">
      <c r="A567" s="18" t="str">
        <f>IF(D567="","",VLOOKUP(D567,'DISPATCHED (VT11)'!$E:$XEV,16373,0))</f>
        <v/>
      </c>
      <c r="B567" s="13" t="str">
        <f>IF(D567="","",VLOOKUP(D567,'DISPATCHED (VT11)'!$E:$L,8,0))</f>
        <v/>
      </c>
      <c r="C567" s="16" t="str">
        <f>IF(A567="","",IF(VLOOKUP(A567,'DSR Attendance'!$A:$E,5,0)=0,VLOOKUP(A567,'DSR Attendance'!$A:$D,4,0),CONCATENATE(VLOOKUP(A567,'DSR Attendance'!$A:$D,4,0)," / ",VLOOKUP('Per Outlet Plan'!A567,'DSR Attendance'!$A:$E,5,0))))</f>
        <v/>
      </c>
      <c r="M567" s="13" t="str">
        <f t="shared" si="10"/>
        <v/>
      </c>
      <c r="N567" s="8"/>
      <c r="XFB567" s="13" t="str">
        <f>IF(D567="","",COUNTIF('DISPATCHED (VT11)'!$E:$E,'Per Outlet Plan'!D567))</f>
        <v/>
      </c>
    </row>
    <row r="568" spans="1:14 16382:16382">
      <c r="A568" s="18" t="str">
        <f>IF(D568="","",VLOOKUP(D568,'DISPATCHED (VT11)'!$E:$XEV,16373,0))</f>
        <v/>
      </c>
      <c r="B568" s="13" t="str">
        <f>IF(D568="","",VLOOKUP(D568,'DISPATCHED (VT11)'!$E:$L,8,0))</f>
        <v/>
      </c>
      <c r="C568" s="16" t="str">
        <f>IF(A568="","",IF(VLOOKUP(A568,'DSR Attendance'!$A:$E,5,0)=0,VLOOKUP(A568,'DSR Attendance'!$A:$D,4,0),CONCATENATE(VLOOKUP(A568,'DSR Attendance'!$A:$D,4,0)," / ",VLOOKUP('Per Outlet Plan'!A568,'DSR Attendance'!$A:$E,5,0))))</f>
        <v/>
      </c>
      <c r="M568" s="13" t="str">
        <f t="shared" si="10"/>
        <v/>
      </c>
      <c r="N568" s="8"/>
      <c r="XFB568" s="13" t="str">
        <f>IF(D568="","",COUNTIF('DISPATCHED (VT11)'!$E:$E,'Per Outlet Plan'!D568))</f>
        <v/>
      </c>
    </row>
    <row r="569" spans="1:14 16382:16382">
      <c r="A569" s="18" t="str">
        <f>IF(D569="","",VLOOKUP(D569,'DISPATCHED (VT11)'!$E:$XEV,16373,0))</f>
        <v/>
      </c>
      <c r="B569" s="13" t="str">
        <f>IF(D569="","",VLOOKUP(D569,'DISPATCHED (VT11)'!$E:$L,8,0))</f>
        <v/>
      </c>
      <c r="C569" s="16" t="str">
        <f>IF(A569="","",IF(VLOOKUP(A569,'DSR Attendance'!$A:$E,5,0)=0,VLOOKUP(A569,'DSR Attendance'!$A:$D,4,0),CONCATENATE(VLOOKUP(A569,'DSR Attendance'!$A:$D,4,0)," / ",VLOOKUP('Per Outlet Plan'!A569,'DSR Attendance'!$A:$E,5,0))))</f>
        <v/>
      </c>
      <c r="M569" s="13" t="str">
        <f t="shared" si="10"/>
        <v/>
      </c>
      <c r="N569" s="8"/>
      <c r="XFB569" s="13" t="str">
        <f>IF(D569="","",COUNTIF('DISPATCHED (VT11)'!$E:$E,'Per Outlet Plan'!D569))</f>
        <v/>
      </c>
    </row>
    <row r="570" spans="1:14 16382:16382">
      <c r="A570" s="18" t="str">
        <f>IF(D570="","",VLOOKUP(D570,'DISPATCHED (VT11)'!$E:$XEV,16373,0))</f>
        <v/>
      </c>
      <c r="B570" s="13" t="str">
        <f>IF(D570="","",VLOOKUP(D570,'DISPATCHED (VT11)'!$E:$L,8,0))</f>
        <v/>
      </c>
      <c r="C570" s="16" t="str">
        <f>IF(A570="","",IF(VLOOKUP(A570,'DSR Attendance'!$A:$E,5,0)=0,VLOOKUP(A570,'DSR Attendance'!$A:$D,4,0),CONCATENATE(VLOOKUP(A570,'DSR Attendance'!$A:$D,4,0)," / ",VLOOKUP('Per Outlet Plan'!A570,'DSR Attendance'!$A:$E,5,0))))</f>
        <v/>
      </c>
      <c r="M570" s="13" t="str">
        <f t="shared" si="10"/>
        <v/>
      </c>
      <c r="N570" s="8"/>
      <c r="XFB570" s="13" t="str">
        <f>IF(D570="","",COUNTIF('DISPATCHED (VT11)'!$E:$E,'Per Outlet Plan'!D570))</f>
        <v/>
      </c>
    </row>
    <row r="571" spans="1:14 16382:16382">
      <c r="A571" s="18" t="str">
        <f>IF(D571="","",VLOOKUP(D571,'DISPATCHED (VT11)'!$E:$XEV,16373,0))</f>
        <v/>
      </c>
      <c r="B571" s="13" t="str">
        <f>IF(D571="","",VLOOKUP(D571,'DISPATCHED (VT11)'!$E:$L,8,0))</f>
        <v/>
      </c>
      <c r="C571" s="16" t="str">
        <f>IF(A571="","",IF(VLOOKUP(A571,'DSR Attendance'!$A:$E,5,0)=0,VLOOKUP(A571,'DSR Attendance'!$A:$D,4,0),CONCATENATE(VLOOKUP(A571,'DSR Attendance'!$A:$D,4,0)," / ",VLOOKUP('Per Outlet Plan'!A571,'DSR Attendance'!$A:$E,5,0))))</f>
        <v/>
      </c>
      <c r="M571" s="13" t="str">
        <f t="shared" si="10"/>
        <v/>
      </c>
      <c r="N571" s="8"/>
      <c r="XFB571" s="13" t="str">
        <f>IF(D571="","",COUNTIF('DISPATCHED (VT11)'!$E:$E,'Per Outlet Plan'!D571))</f>
        <v/>
      </c>
    </row>
    <row r="572" spans="1:14 16382:16382">
      <c r="A572" s="18" t="str">
        <f>IF(D572="","",VLOOKUP(D572,'DISPATCHED (VT11)'!$E:$XEV,16373,0))</f>
        <v/>
      </c>
      <c r="B572" s="13" t="str">
        <f>IF(D572="","",VLOOKUP(D572,'DISPATCHED (VT11)'!$E:$L,8,0))</f>
        <v/>
      </c>
      <c r="C572" s="16" t="str">
        <f>IF(A572="","",IF(VLOOKUP(A572,'DSR Attendance'!$A:$E,5,0)=0,VLOOKUP(A572,'DSR Attendance'!$A:$D,4,0),CONCATENATE(VLOOKUP(A572,'DSR Attendance'!$A:$D,4,0)," / ",VLOOKUP('Per Outlet Plan'!A572,'DSR Attendance'!$A:$E,5,0))))</f>
        <v/>
      </c>
      <c r="M572" s="13" t="str">
        <f t="shared" si="10"/>
        <v/>
      </c>
      <c r="N572" s="8"/>
      <c r="XFB572" s="13" t="str">
        <f>IF(D572="","",COUNTIF('DISPATCHED (VT11)'!$E:$E,'Per Outlet Plan'!D572))</f>
        <v/>
      </c>
    </row>
    <row r="573" spans="1:14 16382:16382">
      <c r="A573" s="18" t="str">
        <f>IF(D573="","",VLOOKUP(D573,'DISPATCHED (VT11)'!$E:$XEV,16373,0))</f>
        <v/>
      </c>
      <c r="B573" s="13" t="str">
        <f>IF(D573="","",VLOOKUP(D573,'DISPATCHED (VT11)'!$E:$L,8,0))</f>
        <v/>
      </c>
      <c r="C573" s="16" t="str">
        <f>IF(A573="","",IF(VLOOKUP(A573,'DSR Attendance'!$A:$E,5,0)=0,VLOOKUP(A573,'DSR Attendance'!$A:$D,4,0),CONCATENATE(VLOOKUP(A573,'DSR Attendance'!$A:$D,4,0)," / ",VLOOKUP('Per Outlet Plan'!A573,'DSR Attendance'!$A:$E,5,0))))</f>
        <v/>
      </c>
      <c r="M573" s="13" t="str">
        <f t="shared" si="10"/>
        <v/>
      </c>
      <c r="N573" s="8"/>
      <c r="XFB573" s="13" t="str">
        <f>IF(D573="","",COUNTIF('DISPATCHED (VT11)'!$E:$E,'Per Outlet Plan'!D573))</f>
        <v/>
      </c>
    </row>
    <row r="574" spans="1:14 16382:16382">
      <c r="A574" s="18" t="str">
        <f>IF(D574="","",VLOOKUP(D574,'DISPATCHED (VT11)'!$E:$XEV,16373,0))</f>
        <v/>
      </c>
      <c r="B574" s="13" t="str">
        <f>IF(D574="","",VLOOKUP(D574,'DISPATCHED (VT11)'!$E:$L,8,0))</f>
        <v/>
      </c>
      <c r="C574" s="16" t="str">
        <f>IF(A574="","",IF(VLOOKUP(A574,'DSR Attendance'!$A:$E,5,0)=0,VLOOKUP(A574,'DSR Attendance'!$A:$D,4,0),CONCATENATE(VLOOKUP(A574,'DSR Attendance'!$A:$D,4,0)," / ",VLOOKUP('Per Outlet Plan'!A574,'DSR Attendance'!$A:$E,5,0))))</f>
        <v/>
      </c>
      <c r="M574" s="13" t="str">
        <f t="shared" si="10"/>
        <v/>
      </c>
      <c r="N574" s="8"/>
      <c r="XFB574" s="13" t="str">
        <f>IF(D574="","",COUNTIF('DISPATCHED (VT11)'!$E:$E,'Per Outlet Plan'!D574))</f>
        <v/>
      </c>
    </row>
    <row r="575" spans="1:14 16382:16382">
      <c r="A575" s="18" t="str">
        <f>IF(D575="","",VLOOKUP(D575,'DISPATCHED (VT11)'!$E:$XEV,16373,0))</f>
        <v/>
      </c>
      <c r="B575" s="13" t="str">
        <f>IF(D575="","",VLOOKUP(D575,'DISPATCHED (VT11)'!$E:$L,8,0))</f>
        <v/>
      </c>
      <c r="C575" s="16" t="str">
        <f>IF(A575="","",IF(VLOOKUP(A575,'DSR Attendance'!$A:$E,5,0)=0,VLOOKUP(A575,'DSR Attendance'!$A:$D,4,0),CONCATENATE(VLOOKUP(A575,'DSR Attendance'!$A:$D,4,0)," / ",VLOOKUP('Per Outlet Plan'!A575,'DSR Attendance'!$A:$E,5,0))))</f>
        <v/>
      </c>
      <c r="M575" s="13" t="str">
        <f t="shared" si="10"/>
        <v/>
      </c>
      <c r="N575" s="8"/>
      <c r="XFB575" s="13" t="str">
        <f>IF(D575="","",COUNTIF('DISPATCHED (VT11)'!$E:$E,'Per Outlet Plan'!D575))</f>
        <v/>
      </c>
    </row>
    <row r="576" spans="1:14 16382:16382">
      <c r="A576" s="18" t="str">
        <f>IF(D576="","",VLOOKUP(D576,'DISPATCHED (VT11)'!$E:$XEV,16373,0))</f>
        <v/>
      </c>
      <c r="B576" s="13" t="str">
        <f>IF(D576="","",VLOOKUP(D576,'DISPATCHED (VT11)'!$E:$L,8,0))</f>
        <v/>
      </c>
      <c r="C576" s="16" t="str">
        <f>IF(A576="","",IF(VLOOKUP(A576,'DSR Attendance'!$A:$E,5,0)=0,VLOOKUP(A576,'DSR Attendance'!$A:$D,4,0),CONCATENATE(VLOOKUP(A576,'DSR Attendance'!$A:$D,4,0)," / ",VLOOKUP('Per Outlet Plan'!A576,'DSR Attendance'!$A:$E,5,0))))</f>
        <v/>
      </c>
      <c r="M576" s="13" t="str">
        <f t="shared" si="10"/>
        <v/>
      </c>
      <c r="N576" s="8"/>
      <c r="XFB576" s="13" t="str">
        <f>IF(D576="","",COUNTIF('DISPATCHED (VT11)'!$E:$E,'Per Outlet Plan'!D576))</f>
        <v/>
      </c>
    </row>
    <row r="577" spans="1:14 16382:16382">
      <c r="A577" s="18" t="str">
        <f>IF(D577="","",VLOOKUP(D577,'DISPATCHED (VT11)'!$E:$XEV,16373,0))</f>
        <v/>
      </c>
      <c r="B577" s="13" t="str">
        <f>IF(D577="","",VLOOKUP(D577,'DISPATCHED (VT11)'!$E:$L,8,0))</f>
        <v/>
      </c>
      <c r="C577" s="16" t="str">
        <f>IF(A577="","",IF(VLOOKUP(A577,'DSR Attendance'!$A:$E,5,0)=0,VLOOKUP(A577,'DSR Attendance'!$A:$D,4,0),CONCATENATE(VLOOKUP(A577,'DSR Attendance'!$A:$D,4,0)," / ",VLOOKUP('Per Outlet Plan'!A577,'DSR Attendance'!$A:$E,5,0))))</f>
        <v/>
      </c>
      <c r="M577" s="13" t="str">
        <f t="shared" si="10"/>
        <v/>
      </c>
      <c r="N577" s="8"/>
      <c r="XFB577" s="13" t="str">
        <f>IF(D577="","",COUNTIF('DISPATCHED (VT11)'!$E:$E,'Per Outlet Plan'!D577))</f>
        <v/>
      </c>
    </row>
    <row r="578" spans="1:14 16382:16382">
      <c r="A578" s="18" t="str">
        <f>IF(D578="","",VLOOKUP(D578,'DISPATCHED (VT11)'!$E:$XEV,16373,0))</f>
        <v/>
      </c>
      <c r="B578" s="13" t="str">
        <f>IF(D578="","",VLOOKUP(D578,'DISPATCHED (VT11)'!$E:$L,8,0))</f>
        <v/>
      </c>
      <c r="C578" s="16" t="str">
        <f>IF(A578="","",IF(VLOOKUP(A578,'DSR Attendance'!$A:$E,5,0)=0,VLOOKUP(A578,'DSR Attendance'!$A:$D,4,0),CONCATENATE(VLOOKUP(A578,'DSR Attendance'!$A:$D,4,0)," / ",VLOOKUP('Per Outlet Plan'!A578,'DSR Attendance'!$A:$E,5,0))))</f>
        <v/>
      </c>
      <c r="M578" s="13" t="str">
        <f t="shared" si="10"/>
        <v/>
      </c>
      <c r="N578" s="8"/>
      <c r="XFB578" s="13" t="str">
        <f>IF(D578="","",COUNTIF('DISPATCHED (VT11)'!$E:$E,'Per Outlet Plan'!D578))</f>
        <v/>
      </c>
    </row>
    <row r="579" spans="1:14 16382:16382">
      <c r="A579" s="18" t="str">
        <f>IF(D579="","",VLOOKUP(D579,'DISPATCHED (VT11)'!$E:$XEV,16373,0))</f>
        <v/>
      </c>
      <c r="B579" s="13" t="str">
        <f>IF(D579="","",VLOOKUP(D579,'DISPATCHED (VT11)'!$E:$L,8,0))</f>
        <v/>
      </c>
      <c r="C579" s="16" t="str">
        <f>IF(A579="","",IF(VLOOKUP(A579,'DSR Attendance'!$A:$E,5,0)=0,VLOOKUP(A579,'DSR Attendance'!$A:$D,4,0),CONCATENATE(VLOOKUP(A579,'DSR Attendance'!$A:$D,4,0)," / ",VLOOKUP('Per Outlet Plan'!A579,'DSR Attendance'!$A:$E,5,0))))</f>
        <v/>
      </c>
      <c r="M579" s="13" t="str">
        <f t="shared" si="10"/>
        <v/>
      </c>
      <c r="N579" s="8"/>
      <c r="XFB579" s="13" t="str">
        <f>IF(D579="","",COUNTIF('DISPATCHED (VT11)'!$E:$E,'Per Outlet Plan'!D579))</f>
        <v/>
      </c>
    </row>
    <row r="580" spans="1:14 16382:16382">
      <c r="A580" s="18" t="str">
        <f>IF(D580="","",VLOOKUP(D580,'DISPATCHED (VT11)'!$E:$XEV,16373,0))</f>
        <v/>
      </c>
      <c r="B580" s="13" t="str">
        <f>IF(D580="","",VLOOKUP(D580,'DISPATCHED (VT11)'!$E:$L,8,0))</f>
        <v/>
      </c>
      <c r="C580" s="16" t="str">
        <f>IF(A580="","",IF(VLOOKUP(A580,'DSR Attendance'!$A:$E,5,0)=0,VLOOKUP(A580,'DSR Attendance'!$A:$D,4,0),CONCATENATE(VLOOKUP(A580,'DSR Attendance'!$A:$D,4,0)," / ",VLOOKUP('Per Outlet Plan'!A580,'DSR Attendance'!$A:$E,5,0))))</f>
        <v/>
      </c>
      <c r="M580" s="13" t="str">
        <f t="shared" si="10"/>
        <v/>
      </c>
      <c r="N580" s="8"/>
      <c r="XFB580" s="13" t="str">
        <f>IF(D580="","",COUNTIF('DISPATCHED (VT11)'!$E:$E,'Per Outlet Plan'!D580))</f>
        <v/>
      </c>
    </row>
    <row r="581" spans="1:14 16382:16382">
      <c r="A581" s="18" t="str">
        <f>IF(D581="","",VLOOKUP(D581,'DISPATCHED (VT11)'!$E:$XEV,16373,0))</f>
        <v/>
      </c>
      <c r="B581" s="13" t="str">
        <f>IF(D581="","",VLOOKUP(D581,'DISPATCHED (VT11)'!$E:$L,8,0))</f>
        <v/>
      </c>
      <c r="C581" s="16" t="str">
        <f>IF(A581="","",IF(VLOOKUP(A581,'DSR Attendance'!$A:$E,5,0)=0,VLOOKUP(A581,'DSR Attendance'!$A:$D,4,0),CONCATENATE(VLOOKUP(A581,'DSR Attendance'!$A:$D,4,0)," / ",VLOOKUP('Per Outlet Plan'!A581,'DSR Attendance'!$A:$E,5,0))))</f>
        <v/>
      </c>
      <c r="M581" s="13" t="str">
        <f t="shared" si="10"/>
        <v/>
      </c>
      <c r="N581" s="8"/>
      <c r="XFB581" s="13" t="str">
        <f>IF(D581="","",COUNTIF('DISPATCHED (VT11)'!$E:$E,'Per Outlet Plan'!D581))</f>
        <v/>
      </c>
    </row>
    <row r="582" spans="1:14 16382:16382">
      <c r="A582" s="18" t="str">
        <f>IF(D582="","",VLOOKUP(D582,'DISPATCHED (VT11)'!$E:$XEV,16373,0))</f>
        <v/>
      </c>
      <c r="B582" s="13" t="str">
        <f>IF(D582="","",VLOOKUP(D582,'DISPATCHED (VT11)'!$E:$L,8,0))</f>
        <v/>
      </c>
      <c r="C582" s="16" t="str">
        <f>IF(A582="","",IF(VLOOKUP(A582,'DSR Attendance'!$A:$E,5,0)=0,VLOOKUP(A582,'DSR Attendance'!$A:$D,4,0),CONCATENATE(VLOOKUP(A582,'DSR Attendance'!$A:$D,4,0)," / ",VLOOKUP('Per Outlet Plan'!A582,'DSR Attendance'!$A:$E,5,0))))</f>
        <v/>
      </c>
      <c r="M582" s="13" t="str">
        <f t="shared" ref="M582:M645" si="11">IF(L582="","",VLOOKUP(L582,$XFC$6:$XFD$30,2,0))</f>
        <v/>
      </c>
      <c r="N582" s="8"/>
      <c r="XFB582" s="13" t="str">
        <f>IF(D582="","",COUNTIF('DISPATCHED (VT11)'!$E:$E,'Per Outlet Plan'!D582))</f>
        <v/>
      </c>
    </row>
    <row r="583" spans="1:14 16382:16382">
      <c r="A583" s="18" t="str">
        <f>IF(D583="","",VLOOKUP(D583,'DISPATCHED (VT11)'!$E:$XEV,16373,0))</f>
        <v/>
      </c>
      <c r="B583" s="13" t="str">
        <f>IF(D583="","",VLOOKUP(D583,'DISPATCHED (VT11)'!$E:$L,8,0))</f>
        <v/>
      </c>
      <c r="C583" s="16" t="str">
        <f>IF(A583="","",IF(VLOOKUP(A583,'DSR Attendance'!$A:$E,5,0)=0,VLOOKUP(A583,'DSR Attendance'!$A:$D,4,0),CONCATENATE(VLOOKUP(A583,'DSR Attendance'!$A:$D,4,0)," / ",VLOOKUP('Per Outlet Plan'!A583,'DSR Attendance'!$A:$E,5,0))))</f>
        <v/>
      </c>
      <c r="M583" s="13" t="str">
        <f t="shared" si="11"/>
        <v/>
      </c>
      <c r="N583" s="8"/>
      <c r="XFB583" s="13" t="str">
        <f>IF(D583="","",COUNTIF('DISPATCHED (VT11)'!$E:$E,'Per Outlet Plan'!D583))</f>
        <v/>
      </c>
    </row>
    <row r="584" spans="1:14 16382:16382">
      <c r="A584" s="18" t="str">
        <f>IF(D584="","",VLOOKUP(D584,'DISPATCHED (VT11)'!$E:$XEV,16373,0))</f>
        <v/>
      </c>
      <c r="B584" s="13" t="str">
        <f>IF(D584="","",VLOOKUP(D584,'DISPATCHED (VT11)'!$E:$L,8,0))</f>
        <v/>
      </c>
      <c r="C584" s="16" t="str">
        <f>IF(A584="","",IF(VLOOKUP(A584,'DSR Attendance'!$A:$E,5,0)=0,VLOOKUP(A584,'DSR Attendance'!$A:$D,4,0),CONCATENATE(VLOOKUP(A584,'DSR Attendance'!$A:$D,4,0)," / ",VLOOKUP('Per Outlet Plan'!A584,'DSR Attendance'!$A:$E,5,0))))</f>
        <v/>
      </c>
      <c r="M584" s="13" t="str">
        <f t="shared" si="11"/>
        <v/>
      </c>
      <c r="N584" s="8"/>
      <c r="XFB584" s="13" t="str">
        <f>IF(D584="","",COUNTIF('DISPATCHED (VT11)'!$E:$E,'Per Outlet Plan'!D584))</f>
        <v/>
      </c>
    </row>
    <row r="585" spans="1:14 16382:16382">
      <c r="A585" s="18" t="str">
        <f>IF(D585="","",VLOOKUP(D585,'DISPATCHED (VT11)'!$E:$XEV,16373,0))</f>
        <v/>
      </c>
      <c r="B585" s="13" t="str">
        <f>IF(D585="","",VLOOKUP(D585,'DISPATCHED (VT11)'!$E:$L,8,0))</f>
        <v/>
      </c>
      <c r="C585" s="16" t="str">
        <f>IF(A585="","",IF(VLOOKUP(A585,'DSR Attendance'!$A:$E,5,0)=0,VLOOKUP(A585,'DSR Attendance'!$A:$D,4,0),CONCATENATE(VLOOKUP(A585,'DSR Attendance'!$A:$D,4,0)," / ",VLOOKUP('Per Outlet Plan'!A585,'DSR Attendance'!$A:$E,5,0))))</f>
        <v/>
      </c>
      <c r="M585" s="13" t="str">
        <f t="shared" si="11"/>
        <v/>
      </c>
      <c r="N585" s="8"/>
      <c r="XFB585" s="13" t="str">
        <f>IF(D585="","",COUNTIF('DISPATCHED (VT11)'!$E:$E,'Per Outlet Plan'!D585))</f>
        <v/>
      </c>
    </row>
    <row r="586" spans="1:14 16382:16382">
      <c r="A586" s="18" t="str">
        <f>IF(D586="","",VLOOKUP(D586,'DISPATCHED (VT11)'!$E:$XEV,16373,0))</f>
        <v/>
      </c>
      <c r="B586" s="13" t="str">
        <f>IF(D586="","",VLOOKUP(D586,'DISPATCHED (VT11)'!$E:$L,8,0))</f>
        <v/>
      </c>
      <c r="C586" s="16" t="str">
        <f>IF(A586="","",IF(VLOOKUP(A586,'DSR Attendance'!$A:$E,5,0)=0,VLOOKUP(A586,'DSR Attendance'!$A:$D,4,0),CONCATENATE(VLOOKUP(A586,'DSR Attendance'!$A:$D,4,0)," / ",VLOOKUP('Per Outlet Plan'!A586,'DSR Attendance'!$A:$E,5,0))))</f>
        <v/>
      </c>
      <c r="M586" s="13" t="str">
        <f t="shared" si="11"/>
        <v/>
      </c>
      <c r="N586" s="8"/>
      <c r="XFB586" s="13" t="str">
        <f>IF(D586="","",COUNTIF('DISPATCHED (VT11)'!$E:$E,'Per Outlet Plan'!D586))</f>
        <v/>
      </c>
    </row>
    <row r="587" spans="1:14 16382:16382">
      <c r="A587" s="18" t="str">
        <f>IF(D587="","",VLOOKUP(D587,'DISPATCHED (VT11)'!$E:$XEV,16373,0))</f>
        <v/>
      </c>
      <c r="B587" s="13" t="str">
        <f>IF(D587="","",VLOOKUP(D587,'DISPATCHED (VT11)'!$E:$L,8,0))</f>
        <v/>
      </c>
      <c r="C587" s="16" t="str">
        <f>IF(A587="","",IF(VLOOKUP(A587,'DSR Attendance'!$A:$E,5,0)=0,VLOOKUP(A587,'DSR Attendance'!$A:$D,4,0),CONCATENATE(VLOOKUP(A587,'DSR Attendance'!$A:$D,4,0)," / ",VLOOKUP('Per Outlet Plan'!A587,'DSR Attendance'!$A:$E,5,0))))</f>
        <v/>
      </c>
      <c r="M587" s="13" t="str">
        <f t="shared" si="11"/>
        <v/>
      </c>
      <c r="N587" s="8"/>
      <c r="XFB587" s="13" t="str">
        <f>IF(D587="","",COUNTIF('DISPATCHED (VT11)'!$E:$E,'Per Outlet Plan'!D587))</f>
        <v/>
      </c>
    </row>
    <row r="588" spans="1:14 16382:16382">
      <c r="A588" s="18" t="str">
        <f>IF(D588="","",VLOOKUP(D588,'DISPATCHED (VT11)'!$E:$XEV,16373,0))</f>
        <v/>
      </c>
      <c r="B588" s="13" t="str">
        <f>IF(D588="","",VLOOKUP(D588,'DISPATCHED (VT11)'!$E:$L,8,0))</f>
        <v/>
      </c>
      <c r="C588" s="16" t="str">
        <f>IF(A588="","",IF(VLOOKUP(A588,'DSR Attendance'!$A:$E,5,0)=0,VLOOKUP(A588,'DSR Attendance'!$A:$D,4,0),CONCATENATE(VLOOKUP(A588,'DSR Attendance'!$A:$D,4,0)," / ",VLOOKUP('Per Outlet Plan'!A588,'DSR Attendance'!$A:$E,5,0))))</f>
        <v/>
      </c>
      <c r="M588" s="13" t="str">
        <f t="shared" si="11"/>
        <v/>
      </c>
      <c r="N588" s="8"/>
      <c r="XFB588" s="13" t="str">
        <f>IF(D588="","",COUNTIF('DISPATCHED (VT11)'!$E:$E,'Per Outlet Plan'!D588))</f>
        <v/>
      </c>
    </row>
    <row r="589" spans="1:14 16382:16382">
      <c r="A589" s="18" t="str">
        <f>IF(D589="","",VLOOKUP(D589,'DISPATCHED (VT11)'!$E:$XEV,16373,0))</f>
        <v/>
      </c>
      <c r="B589" s="13" t="str">
        <f>IF(D589="","",VLOOKUP(D589,'DISPATCHED (VT11)'!$E:$L,8,0))</f>
        <v/>
      </c>
      <c r="C589" s="16" t="str">
        <f>IF(A589="","",IF(VLOOKUP(A589,'DSR Attendance'!$A:$E,5,0)=0,VLOOKUP(A589,'DSR Attendance'!$A:$D,4,0),CONCATENATE(VLOOKUP(A589,'DSR Attendance'!$A:$D,4,0)," / ",VLOOKUP('Per Outlet Plan'!A589,'DSR Attendance'!$A:$E,5,0))))</f>
        <v/>
      </c>
      <c r="M589" s="13" t="str">
        <f t="shared" si="11"/>
        <v/>
      </c>
      <c r="N589" s="8"/>
      <c r="XFB589" s="13" t="str">
        <f>IF(D589="","",COUNTIF('DISPATCHED (VT11)'!$E:$E,'Per Outlet Plan'!D589))</f>
        <v/>
      </c>
    </row>
    <row r="590" spans="1:14 16382:16382">
      <c r="A590" s="18" t="str">
        <f>IF(D590="","",VLOOKUP(D590,'DISPATCHED (VT11)'!$E:$XEV,16373,0))</f>
        <v/>
      </c>
      <c r="B590" s="13" t="str">
        <f>IF(D590="","",VLOOKUP(D590,'DISPATCHED (VT11)'!$E:$L,8,0))</f>
        <v/>
      </c>
      <c r="C590" s="16" t="str">
        <f>IF(A590="","",IF(VLOOKUP(A590,'DSR Attendance'!$A:$E,5,0)=0,VLOOKUP(A590,'DSR Attendance'!$A:$D,4,0),CONCATENATE(VLOOKUP(A590,'DSR Attendance'!$A:$D,4,0)," / ",VLOOKUP('Per Outlet Plan'!A590,'DSR Attendance'!$A:$E,5,0))))</f>
        <v/>
      </c>
      <c r="M590" s="13" t="str">
        <f t="shared" si="11"/>
        <v/>
      </c>
      <c r="N590" s="8"/>
      <c r="XFB590" s="13" t="str">
        <f>IF(D590="","",COUNTIF('DISPATCHED (VT11)'!$E:$E,'Per Outlet Plan'!D590))</f>
        <v/>
      </c>
    </row>
    <row r="591" spans="1:14 16382:16382">
      <c r="A591" s="18" t="str">
        <f>IF(D591="","",VLOOKUP(D591,'DISPATCHED (VT11)'!$E:$XEV,16373,0))</f>
        <v/>
      </c>
      <c r="B591" s="13" t="str">
        <f>IF(D591="","",VLOOKUP(D591,'DISPATCHED (VT11)'!$E:$L,8,0))</f>
        <v/>
      </c>
      <c r="C591" s="16" t="str">
        <f>IF(A591="","",IF(VLOOKUP(A591,'DSR Attendance'!$A:$E,5,0)=0,VLOOKUP(A591,'DSR Attendance'!$A:$D,4,0),CONCATENATE(VLOOKUP(A591,'DSR Attendance'!$A:$D,4,0)," / ",VLOOKUP('Per Outlet Plan'!A591,'DSR Attendance'!$A:$E,5,0))))</f>
        <v/>
      </c>
      <c r="M591" s="13" t="str">
        <f t="shared" si="11"/>
        <v/>
      </c>
      <c r="N591" s="8"/>
      <c r="XFB591" s="13" t="str">
        <f>IF(D591="","",COUNTIF('DISPATCHED (VT11)'!$E:$E,'Per Outlet Plan'!D591))</f>
        <v/>
      </c>
    </row>
    <row r="592" spans="1:14 16382:16382">
      <c r="A592" s="18" t="str">
        <f>IF(D592="","",VLOOKUP(D592,'DISPATCHED (VT11)'!$E:$XEV,16373,0))</f>
        <v/>
      </c>
      <c r="B592" s="13" t="str">
        <f>IF(D592="","",VLOOKUP(D592,'DISPATCHED (VT11)'!$E:$L,8,0))</f>
        <v/>
      </c>
      <c r="C592" s="16" t="str">
        <f>IF(A592="","",IF(VLOOKUP(A592,'DSR Attendance'!$A:$E,5,0)=0,VLOOKUP(A592,'DSR Attendance'!$A:$D,4,0),CONCATENATE(VLOOKUP(A592,'DSR Attendance'!$A:$D,4,0)," / ",VLOOKUP('Per Outlet Plan'!A592,'DSR Attendance'!$A:$E,5,0))))</f>
        <v/>
      </c>
      <c r="M592" s="13" t="str">
        <f t="shared" si="11"/>
        <v/>
      </c>
      <c r="N592" s="8"/>
      <c r="XFB592" s="13" t="str">
        <f>IF(D592="","",COUNTIF('DISPATCHED (VT11)'!$E:$E,'Per Outlet Plan'!D592))</f>
        <v/>
      </c>
    </row>
    <row r="593" spans="1:14 16382:16382">
      <c r="A593" s="18" t="str">
        <f>IF(D593="","",VLOOKUP(D593,'DISPATCHED (VT11)'!$E:$XEV,16373,0))</f>
        <v/>
      </c>
      <c r="B593" s="13" t="str">
        <f>IF(D593="","",VLOOKUP(D593,'DISPATCHED (VT11)'!$E:$L,8,0))</f>
        <v/>
      </c>
      <c r="C593" s="16" t="str">
        <f>IF(A593="","",IF(VLOOKUP(A593,'DSR Attendance'!$A:$E,5,0)=0,VLOOKUP(A593,'DSR Attendance'!$A:$D,4,0),CONCATENATE(VLOOKUP(A593,'DSR Attendance'!$A:$D,4,0)," / ",VLOOKUP('Per Outlet Plan'!A593,'DSR Attendance'!$A:$E,5,0))))</f>
        <v/>
      </c>
      <c r="M593" s="13" t="str">
        <f t="shared" si="11"/>
        <v/>
      </c>
      <c r="N593" s="8"/>
      <c r="XFB593" s="13" t="str">
        <f>IF(D593="","",COUNTIF('DISPATCHED (VT11)'!$E:$E,'Per Outlet Plan'!D593))</f>
        <v/>
      </c>
    </row>
    <row r="594" spans="1:14 16382:16382">
      <c r="A594" s="18" t="str">
        <f>IF(D594="","",VLOOKUP(D594,'DISPATCHED (VT11)'!$E:$XEV,16373,0))</f>
        <v/>
      </c>
      <c r="B594" s="13" t="str">
        <f>IF(D594="","",VLOOKUP(D594,'DISPATCHED (VT11)'!$E:$L,8,0))</f>
        <v/>
      </c>
      <c r="C594" s="16" t="str">
        <f>IF(A594="","",IF(VLOOKUP(A594,'DSR Attendance'!$A:$E,5,0)=0,VLOOKUP(A594,'DSR Attendance'!$A:$D,4,0),CONCATENATE(VLOOKUP(A594,'DSR Attendance'!$A:$D,4,0)," / ",VLOOKUP('Per Outlet Plan'!A594,'DSR Attendance'!$A:$E,5,0))))</f>
        <v/>
      </c>
      <c r="M594" s="13" t="str">
        <f t="shared" si="11"/>
        <v/>
      </c>
      <c r="N594" s="8"/>
      <c r="XFB594" s="13" t="str">
        <f>IF(D594="","",COUNTIF('DISPATCHED (VT11)'!$E:$E,'Per Outlet Plan'!D594))</f>
        <v/>
      </c>
    </row>
    <row r="595" spans="1:14 16382:16382">
      <c r="A595" s="18" t="str">
        <f>IF(D595="","",VLOOKUP(D595,'DISPATCHED (VT11)'!$E:$XEV,16373,0))</f>
        <v/>
      </c>
      <c r="B595" s="13" t="str">
        <f>IF(D595="","",VLOOKUP(D595,'DISPATCHED (VT11)'!$E:$L,8,0))</f>
        <v/>
      </c>
      <c r="C595" s="16" t="str">
        <f>IF(A595="","",IF(VLOOKUP(A595,'DSR Attendance'!$A:$E,5,0)=0,VLOOKUP(A595,'DSR Attendance'!$A:$D,4,0),CONCATENATE(VLOOKUP(A595,'DSR Attendance'!$A:$D,4,0)," / ",VLOOKUP('Per Outlet Plan'!A595,'DSR Attendance'!$A:$E,5,0))))</f>
        <v/>
      </c>
      <c r="M595" s="13" t="str">
        <f t="shared" si="11"/>
        <v/>
      </c>
      <c r="N595" s="8"/>
      <c r="XFB595" s="13" t="str">
        <f>IF(D595="","",COUNTIF('DISPATCHED (VT11)'!$E:$E,'Per Outlet Plan'!D595))</f>
        <v/>
      </c>
    </row>
    <row r="596" spans="1:14 16382:16382">
      <c r="A596" s="18" t="str">
        <f>IF(D596="","",VLOOKUP(D596,'DISPATCHED (VT11)'!$E:$XEV,16373,0))</f>
        <v/>
      </c>
      <c r="B596" s="13" t="str">
        <f>IF(D596="","",VLOOKUP(D596,'DISPATCHED (VT11)'!$E:$L,8,0))</f>
        <v/>
      </c>
      <c r="C596" s="16" t="str">
        <f>IF(A596="","",IF(VLOOKUP(A596,'DSR Attendance'!$A:$E,5,0)=0,VLOOKUP(A596,'DSR Attendance'!$A:$D,4,0),CONCATENATE(VLOOKUP(A596,'DSR Attendance'!$A:$D,4,0)," / ",VLOOKUP('Per Outlet Plan'!A596,'DSR Attendance'!$A:$E,5,0))))</f>
        <v/>
      </c>
      <c r="M596" s="13" t="str">
        <f t="shared" si="11"/>
        <v/>
      </c>
      <c r="N596" s="8"/>
      <c r="XFB596" s="13" t="str">
        <f>IF(D596="","",COUNTIF('DISPATCHED (VT11)'!$E:$E,'Per Outlet Plan'!D596))</f>
        <v/>
      </c>
    </row>
    <row r="597" spans="1:14 16382:16382">
      <c r="A597" s="18" t="str">
        <f>IF(D597="","",VLOOKUP(D597,'DISPATCHED (VT11)'!$E:$XEV,16373,0))</f>
        <v/>
      </c>
      <c r="B597" s="13" t="str">
        <f>IF(D597="","",VLOOKUP(D597,'DISPATCHED (VT11)'!$E:$L,8,0))</f>
        <v/>
      </c>
      <c r="C597" s="16" t="str">
        <f>IF(A597="","",IF(VLOOKUP(A597,'DSR Attendance'!$A:$E,5,0)=0,VLOOKUP(A597,'DSR Attendance'!$A:$D,4,0),CONCATENATE(VLOOKUP(A597,'DSR Attendance'!$A:$D,4,0)," / ",VLOOKUP('Per Outlet Plan'!A597,'DSR Attendance'!$A:$E,5,0))))</f>
        <v/>
      </c>
      <c r="M597" s="13" t="str">
        <f t="shared" si="11"/>
        <v/>
      </c>
      <c r="N597" s="8"/>
      <c r="XFB597" s="13" t="str">
        <f>IF(D597="","",COUNTIF('DISPATCHED (VT11)'!$E:$E,'Per Outlet Plan'!D597))</f>
        <v/>
      </c>
    </row>
    <row r="598" spans="1:14 16382:16382">
      <c r="A598" s="18" t="str">
        <f>IF(D598="","",VLOOKUP(D598,'DISPATCHED (VT11)'!$E:$XEV,16373,0))</f>
        <v/>
      </c>
      <c r="B598" s="13" t="str">
        <f>IF(D598="","",VLOOKUP(D598,'DISPATCHED (VT11)'!$E:$L,8,0))</f>
        <v/>
      </c>
      <c r="C598" s="16" t="str">
        <f>IF(A598="","",IF(VLOOKUP(A598,'DSR Attendance'!$A:$E,5,0)=0,VLOOKUP(A598,'DSR Attendance'!$A:$D,4,0),CONCATENATE(VLOOKUP(A598,'DSR Attendance'!$A:$D,4,0)," / ",VLOOKUP('Per Outlet Plan'!A598,'DSR Attendance'!$A:$E,5,0))))</f>
        <v/>
      </c>
      <c r="M598" s="13" t="str">
        <f t="shared" si="11"/>
        <v/>
      </c>
      <c r="N598" s="8"/>
      <c r="XFB598" s="13" t="str">
        <f>IF(D598="","",COUNTIF('DISPATCHED (VT11)'!$E:$E,'Per Outlet Plan'!D598))</f>
        <v/>
      </c>
    </row>
    <row r="599" spans="1:14 16382:16382">
      <c r="A599" s="18" t="str">
        <f>IF(D599="","",VLOOKUP(D599,'DISPATCHED (VT11)'!$E:$XEV,16373,0))</f>
        <v/>
      </c>
      <c r="B599" s="13" t="str">
        <f>IF(D599="","",VLOOKUP(D599,'DISPATCHED (VT11)'!$E:$L,8,0))</f>
        <v/>
      </c>
      <c r="C599" s="16" t="str">
        <f>IF(A599="","",IF(VLOOKUP(A599,'DSR Attendance'!$A:$E,5,0)=0,VLOOKUP(A599,'DSR Attendance'!$A:$D,4,0),CONCATENATE(VLOOKUP(A599,'DSR Attendance'!$A:$D,4,0)," / ",VLOOKUP('Per Outlet Plan'!A599,'DSR Attendance'!$A:$E,5,0))))</f>
        <v/>
      </c>
      <c r="M599" s="13" t="str">
        <f t="shared" si="11"/>
        <v/>
      </c>
      <c r="N599" s="8"/>
      <c r="XFB599" s="13" t="str">
        <f>IF(D599="","",COUNTIF('DISPATCHED (VT11)'!$E:$E,'Per Outlet Plan'!D599))</f>
        <v/>
      </c>
    </row>
    <row r="600" spans="1:14 16382:16382">
      <c r="A600" s="18" t="str">
        <f>IF(D600="","",VLOOKUP(D600,'DISPATCHED (VT11)'!$E:$XEV,16373,0))</f>
        <v/>
      </c>
      <c r="B600" s="13" t="str">
        <f>IF(D600="","",VLOOKUP(D600,'DISPATCHED (VT11)'!$E:$L,8,0))</f>
        <v/>
      </c>
      <c r="C600" s="16" t="str">
        <f>IF(A600="","",IF(VLOOKUP(A600,'DSR Attendance'!$A:$E,5,0)=0,VLOOKUP(A600,'DSR Attendance'!$A:$D,4,0),CONCATENATE(VLOOKUP(A600,'DSR Attendance'!$A:$D,4,0)," / ",VLOOKUP('Per Outlet Plan'!A600,'DSR Attendance'!$A:$E,5,0))))</f>
        <v/>
      </c>
      <c r="M600" s="13" t="str">
        <f t="shared" si="11"/>
        <v/>
      </c>
      <c r="N600" s="8"/>
      <c r="XFB600" s="13" t="str">
        <f>IF(D600="","",COUNTIF('DISPATCHED (VT11)'!$E:$E,'Per Outlet Plan'!D600))</f>
        <v/>
      </c>
    </row>
    <row r="601" spans="1:14 16382:16382">
      <c r="A601" s="18" t="str">
        <f>IF(D601="","",VLOOKUP(D601,'DISPATCHED (VT11)'!$E:$XEV,16373,0))</f>
        <v/>
      </c>
      <c r="B601" s="13" t="str">
        <f>IF(D601="","",VLOOKUP(D601,'DISPATCHED (VT11)'!$E:$L,8,0))</f>
        <v/>
      </c>
      <c r="C601" s="16" t="str">
        <f>IF(A601="","",IF(VLOOKUP(A601,'DSR Attendance'!$A:$E,5,0)=0,VLOOKUP(A601,'DSR Attendance'!$A:$D,4,0),CONCATENATE(VLOOKUP(A601,'DSR Attendance'!$A:$D,4,0)," / ",VLOOKUP('Per Outlet Plan'!A601,'DSR Attendance'!$A:$E,5,0))))</f>
        <v/>
      </c>
      <c r="M601" s="13" t="str">
        <f t="shared" si="11"/>
        <v/>
      </c>
      <c r="N601" s="8"/>
      <c r="XFB601" s="13" t="str">
        <f>IF(D601="","",COUNTIF('DISPATCHED (VT11)'!$E:$E,'Per Outlet Plan'!D601))</f>
        <v/>
      </c>
    </row>
    <row r="602" spans="1:14 16382:16382">
      <c r="A602" s="18" t="str">
        <f>IF(D602="","",VLOOKUP(D602,'DISPATCHED (VT11)'!$E:$XEV,16373,0))</f>
        <v/>
      </c>
      <c r="B602" s="13" t="str">
        <f>IF(D602="","",VLOOKUP(D602,'DISPATCHED (VT11)'!$E:$L,8,0))</f>
        <v/>
      </c>
      <c r="C602" s="16" t="str">
        <f>IF(A602="","",IF(VLOOKUP(A602,'DSR Attendance'!$A:$E,5,0)=0,VLOOKUP(A602,'DSR Attendance'!$A:$D,4,0),CONCATENATE(VLOOKUP(A602,'DSR Attendance'!$A:$D,4,0)," / ",VLOOKUP('Per Outlet Plan'!A602,'DSR Attendance'!$A:$E,5,0))))</f>
        <v/>
      </c>
      <c r="M602" s="13" t="str">
        <f t="shared" si="11"/>
        <v/>
      </c>
      <c r="N602" s="8"/>
      <c r="XFB602" s="13" t="str">
        <f>IF(D602="","",COUNTIF('DISPATCHED (VT11)'!$E:$E,'Per Outlet Plan'!D602))</f>
        <v/>
      </c>
    </row>
    <row r="603" spans="1:14 16382:16382">
      <c r="A603" s="18" t="str">
        <f>IF(D603="","",VLOOKUP(D603,'DISPATCHED (VT11)'!$E:$XEV,16373,0))</f>
        <v/>
      </c>
      <c r="B603" s="13" t="str">
        <f>IF(D603="","",VLOOKUP(D603,'DISPATCHED (VT11)'!$E:$L,8,0))</f>
        <v/>
      </c>
      <c r="C603" s="16" t="str">
        <f>IF(A603="","",IF(VLOOKUP(A603,'DSR Attendance'!$A:$E,5,0)=0,VLOOKUP(A603,'DSR Attendance'!$A:$D,4,0),CONCATENATE(VLOOKUP(A603,'DSR Attendance'!$A:$D,4,0)," / ",VLOOKUP('Per Outlet Plan'!A603,'DSR Attendance'!$A:$E,5,0))))</f>
        <v/>
      </c>
      <c r="M603" s="13" t="str">
        <f t="shared" si="11"/>
        <v/>
      </c>
      <c r="N603" s="8"/>
      <c r="XFB603" s="13" t="str">
        <f>IF(D603="","",COUNTIF('DISPATCHED (VT11)'!$E:$E,'Per Outlet Plan'!D603))</f>
        <v/>
      </c>
    </row>
    <row r="604" spans="1:14 16382:16382">
      <c r="A604" s="18" t="str">
        <f>IF(D604="","",VLOOKUP(D604,'DISPATCHED (VT11)'!$E:$XEV,16373,0))</f>
        <v/>
      </c>
      <c r="B604" s="13" t="str">
        <f>IF(D604="","",VLOOKUP(D604,'DISPATCHED (VT11)'!$E:$L,8,0))</f>
        <v/>
      </c>
      <c r="C604" s="16" t="str">
        <f>IF(A604="","",IF(VLOOKUP(A604,'DSR Attendance'!$A:$E,5,0)=0,VLOOKUP(A604,'DSR Attendance'!$A:$D,4,0),CONCATENATE(VLOOKUP(A604,'DSR Attendance'!$A:$D,4,0)," / ",VLOOKUP('Per Outlet Plan'!A604,'DSR Attendance'!$A:$E,5,0))))</f>
        <v/>
      </c>
      <c r="M604" s="13" t="str">
        <f t="shared" si="11"/>
        <v/>
      </c>
      <c r="N604" s="8"/>
      <c r="XFB604" s="13" t="str">
        <f>IF(D604="","",COUNTIF('DISPATCHED (VT11)'!$E:$E,'Per Outlet Plan'!D604))</f>
        <v/>
      </c>
    </row>
    <row r="605" spans="1:14 16382:16382">
      <c r="A605" s="18" t="str">
        <f>IF(D605="","",VLOOKUP(D605,'DISPATCHED (VT11)'!$E:$XEV,16373,0))</f>
        <v/>
      </c>
      <c r="B605" s="13" t="str">
        <f>IF(D605="","",VLOOKUP(D605,'DISPATCHED (VT11)'!$E:$L,8,0))</f>
        <v/>
      </c>
      <c r="C605" s="16" t="str">
        <f>IF(A605="","",IF(VLOOKUP(A605,'DSR Attendance'!$A:$E,5,0)=0,VLOOKUP(A605,'DSR Attendance'!$A:$D,4,0),CONCATENATE(VLOOKUP(A605,'DSR Attendance'!$A:$D,4,0)," / ",VLOOKUP('Per Outlet Plan'!A605,'DSR Attendance'!$A:$E,5,0))))</f>
        <v/>
      </c>
      <c r="M605" s="13" t="str">
        <f t="shared" si="11"/>
        <v/>
      </c>
      <c r="N605" s="8"/>
      <c r="XFB605" s="13" t="str">
        <f>IF(D605="","",COUNTIF('DISPATCHED (VT11)'!$E:$E,'Per Outlet Plan'!D605))</f>
        <v/>
      </c>
    </row>
    <row r="606" spans="1:14 16382:16382">
      <c r="A606" s="18" t="str">
        <f>IF(D606="","",VLOOKUP(D606,'DISPATCHED (VT11)'!$E:$XEV,16373,0))</f>
        <v/>
      </c>
      <c r="B606" s="13" t="str">
        <f>IF(D606="","",VLOOKUP(D606,'DISPATCHED (VT11)'!$E:$L,8,0))</f>
        <v/>
      </c>
      <c r="C606" s="16" t="str">
        <f>IF(A606="","",IF(VLOOKUP(A606,'DSR Attendance'!$A:$E,5,0)=0,VLOOKUP(A606,'DSR Attendance'!$A:$D,4,0),CONCATENATE(VLOOKUP(A606,'DSR Attendance'!$A:$D,4,0)," / ",VLOOKUP('Per Outlet Plan'!A606,'DSR Attendance'!$A:$E,5,0))))</f>
        <v/>
      </c>
      <c r="M606" s="13" t="str">
        <f t="shared" si="11"/>
        <v/>
      </c>
      <c r="N606" s="8"/>
      <c r="XFB606" s="13" t="str">
        <f>IF(D606="","",COUNTIF('DISPATCHED (VT11)'!$E:$E,'Per Outlet Plan'!D606))</f>
        <v/>
      </c>
    </row>
    <row r="607" spans="1:14 16382:16382">
      <c r="A607" s="18" t="str">
        <f>IF(D607="","",VLOOKUP(D607,'DISPATCHED (VT11)'!$E:$XEV,16373,0))</f>
        <v/>
      </c>
      <c r="B607" s="13" t="str">
        <f>IF(D607="","",VLOOKUP(D607,'DISPATCHED (VT11)'!$E:$L,8,0))</f>
        <v/>
      </c>
      <c r="C607" s="16" t="str">
        <f>IF(A607="","",IF(VLOOKUP(A607,'DSR Attendance'!$A:$E,5,0)=0,VLOOKUP(A607,'DSR Attendance'!$A:$D,4,0),CONCATENATE(VLOOKUP(A607,'DSR Attendance'!$A:$D,4,0)," / ",VLOOKUP('Per Outlet Plan'!A607,'DSR Attendance'!$A:$E,5,0))))</f>
        <v/>
      </c>
      <c r="M607" s="13" t="str">
        <f t="shared" si="11"/>
        <v/>
      </c>
      <c r="N607" s="8"/>
      <c r="XFB607" s="13" t="str">
        <f>IF(D607="","",COUNTIF('DISPATCHED (VT11)'!$E:$E,'Per Outlet Plan'!D607))</f>
        <v/>
      </c>
    </row>
    <row r="608" spans="1:14 16382:16382">
      <c r="A608" s="18" t="str">
        <f>IF(D608="","",VLOOKUP(D608,'DISPATCHED (VT11)'!$E:$XEV,16373,0))</f>
        <v/>
      </c>
      <c r="B608" s="13" t="str">
        <f>IF(D608="","",VLOOKUP(D608,'DISPATCHED (VT11)'!$E:$L,8,0))</f>
        <v/>
      </c>
      <c r="C608" s="16" t="str">
        <f>IF(A608="","",IF(VLOOKUP(A608,'DSR Attendance'!$A:$E,5,0)=0,VLOOKUP(A608,'DSR Attendance'!$A:$D,4,0),CONCATENATE(VLOOKUP(A608,'DSR Attendance'!$A:$D,4,0)," / ",VLOOKUP('Per Outlet Plan'!A608,'DSR Attendance'!$A:$E,5,0))))</f>
        <v/>
      </c>
      <c r="M608" s="13" t="str">
        <f t="shared" si="11"/>
        <v/>
      </c>
      <c r="N608" s="8"/>
      <c r="XFB608" s="13" t="str">
        <f>IF(D608="","",COUNTIF('DISPATCHED (VT11)'!$E:$E,'Per Outlet Plan'!D608))</f>
        <v/>
      </c>
    </row>
    <row r="609" spans="1:14 16382:16382">
      <c r="A609" s="18" t="str">
        <f>IF(D609="","",VLOOKUP(D609,'DISPATCHED (VT11)'!$E:$XEV,16373,0))</f>
        <v/>
      </c>
      <c r="B609" s="13" t="str">
        <f>IF(D609="","",VLOOKUP(D609,'DISPATCHED (VT11)'!$E:$L,8,0))</f>
        <v/>
      </c>
      <c r="C609" s="16" t="str">
        <f>IF(A609="","",IF(VLOOKUP(A609,'DSR Attendance'!$A:$E,5,0)=0,VLOOKUP(A609,'DSR Attendance'!$A:$D,4,0),CONCATENATE(VLOOKUP(A609,'DSR Attendance'!$A:$D,4,0)," / ",VLOOKUP('Per Outlet Plan'!A609,'DSR Attendance'!$A:$E,5,0))))</f>
        <v/>
      </c>
      <c r="M609" s="13" t="str">
        <f t="shared" si="11"/>
        <v/>
      </c>
      <c r="N609" s="8"/>
      <c r="XFB609" s="13" t="str">
        <f>IF(D609="","",COUNTIF('DISPATCHED (VT11)'!$E:$E,'Per Outlet Plan'!D609))</f>
        <v/>
      </c>
    </row>
    <row r="610" spans="1:14 16382:16382">
      <c r="A610" s="18" t="str">
        <f>IF(D610="","",VLOOKUP(D610,'DISPATCHED (VT11)'!$E:$XEV,16373,0))</f>
        <v/>
      </c>
      <c r="B610" s="13" t="str">
        <f>IF(D610="","",VLOOKUP(D610,'DISPATCHED (VT11)'!$E:$L,8,0))</f>
        <v/>
      </c>
      <c r="C610" s="16" t="str">
        <f>IF(A610="","",IF(VLOOKUP(A610,'DSR Attendance'!$A:$E,5,0)=0,VLOOKUP(A610,'DSR Attendance'!$A:$D,4,0),CONCATENATE(VLOOKUP(A610,'DSR Attendance'!$A:$D,4,0)," / ",VLOOKUP('Per Outlet Plan'!A610,'DSR Attendance'!$A:$E,5,0))))</f>
        <v/>
      </c>
      <c r="M610" s="13" t="str">
        <f t="shared" si="11"/>
        <v/>
      </c>
      <c r="N610" s="8"/>
      <c r="XFB610" s="13" t="str">
        <f>IF(D610="","",COUNTIF('DISPATCHED (VT11)'!$E:$E,'Per Outlet Plan'!D610))</f>
        <v/>
      </c>
    </row>
    <row r="611" spans="1:14 16382:16382">
      <c r="A611" s="18" t="str">
        <f>IF(D611="","",VLOOKUP(D611,'DISPATCHED (VT11)'!$E:$XEV,16373,0))</f>
        <v/>
      </c>
      <c r="B611" s="13" t="str">
        <f>IF(D611="","",VLOOKUP(D611,'DISPATCHED (VT11)'!$E:$L,8,0))</f>
        <v/>
      </c>
      <c r="C611" s="16" t="str">
        <f>IF(A611="","",IF(VLOOKUP(A611,'DSR Attendance'!$A:$E,5,0)=0,VLOOKUP(A611,'DSR Attendance'!$A:$D,4,0),CONCATENATE(VLOOKUP(A611,'DSR Attendance'!$A:$D,4,0)," / ",VLOOKUP('Per Outlet Plan'!A611,'DSR Attendance'!$A:$E,5,0))))</f>
        <v/>
      </c>
      <c r="M611" s="13" t="str">
        <f t="shared" si="11"/>
        <v/>
      </c>
      <c r="N611" s="8"/>
      <c r="XFB611" s="13" t="str">
        <f>IF(D611="","",COUNTIF('DISPATCHED (VT11)'!$E:$E,'Per Outlet Plan'!D611))</f>
        <v/>
      </c>
    </row>
    <row r="612" spans="1:14 16382:16382">
      <c r="A612" s="18" t="str">
        <f>IF(D612="","",VLOOKUP(D612,'DISPATCHED (VT11)'!$E:$XEV,16373,0))</f>
        <v/>
      </c>
      <c r="B612" s="13" t="str">
        <f>IF(D612="","",VLOOKUP(D612,'DISPATCHED (VT11)'!$E:$L,8,0))</f>
        <v/>
      </c>
      <c r="C612" s="16" t="str">
        <f>IF(A612="","",IF(VLOOKUP(A612,'DSR Attendance'!$A:$E,5,0)=0,VLOOKUP(A612,'DSR Attendance'!$A:$D,4,0),CONCATENATE(VLOOKUP(A612,'DSR Attendance'!$A:$D,4,0)," / ",VLOOKUP('Per Outlet Plan'!A612,'DSR Attendance'!$A:$E,5,0))))</f>
        <v/>
      </c>
      <c r="M612" s="13" t="str">
        <f t="shared" si="11"/>
        <v/>
      </c>
      <c r="N612" s="8"/>
      <c r="XFB612" s="13" t="str">
        <f>IF(D612="","",COUNTIF('DISPATCHED (VT11)'!$E:$E,'Per Outlet Plan'!D612))</f>
        <v/>
      </c>
    </row>
    <row r="613" spans="1:14 16382:16382">
      <c r="A613" s="18" t="str">
        <f>IF(D613="","",VLOOKUP(D613,'DISPATCHED (VT11)'!$E:$XEV,16373,0))</f>
        <v/>
      </c>
      <c r="B613" s="13" t="str">
        <f>IF(D613="","",VLOOKUP(D613,'DISPATCHED (VT11)'!$E:$L,8,0))</f>
        <v/>
      </c>
      <c r="C613" s="16" t="str">
        <f>IF(A613="","",IF(VLOOKUP(A613,'DSR Attendance'!$A:$E,5,0)=0,VLOOKUP(A613,'DSR Attendance'!$A:$D,4,0),CONCATENATE(VLOOKUP(A613,'DSR Attendance'!$A:$D,4,0)," / ",VLOOKUP('Per Outlet Plan'!A613,'DSR Attendance'!$A:$E,5,0))))</f>
        <v/>
      </c>
      <c r="M613" s="13" t="str">
        <f t="shared" si="11"/>
        <v/>
      </c>
      <c r="N613" s="8"/>
      <c r="XFB613" s="13" t="str">
        <f>IF(D613="","",COUNTIF('DISPATCHED (VT11)'!$E:$E,'Per Outlet Plan'!D613))</f>
        <v/>
      </c>
    </row>
    <row r="614" spans="1:14 16382:16382">
      <c r="A614" s="18" t="str">
        <f>IF(D614="","",VLOOKUP(D614,'DISPATCHED (VT11)'!$E:$XEV,16373,0))</f>
        <v/>
      </c>
      <c r="B614" s="13" t="str">
        <f>IF(D614="","",VLOOKUP(D614,'DISPATCHED (VT11)'!$E:$L,8,0))</f>
        <v/>
      </c>
      <c r="C614" s="16" t="str">
        <f>IF(A614="","",IF(VLOOKUP(A614,'DSR Attendance'!$A:$E,5,0)=0,VLOOKUP(A614,'DSR Attendance'!$A:$D,4,0),CONCATENATE(VLOOKUP(A614,'DSR Attendance'!$A:$D,4,0)," / ",VLOOKUP('Per Outlet Plan'!A614,'DSR Attendance'!$A:$E,5,0))))</f>
        <v/>
      </c>
      <c r="M614" s="13" t="str">
        <f t="shared" si="11"/>
        <v/>
      </c>
      <c r="N614" s="8"/>
      <c r="XFB614" s="13" t="str">
        <f>IF(D614="","",COUNTIF('DISPATCHED (VT11)'!$E:$E,'Per Outlet Plan'!D614))</f>
        <v/>
      </c>
    </row>
    <row r="615" spans="1:14 16382:16382">
      <c r="A615" s="18" t="str">
        <f>IF(D615="","",VLOOKUP(D615,'DISPATCHED (VT11)'!$E:$XEV,16373,0))</f>
        <v/>
      </c>
      <c r="B615" s="13" t="str">
        <f>IF(D615="","",VLOOKUP(D615,'DISPATCHED (VT11)'!$E:$L,8,0))</f>
        <v/>
      </c>
      <c r="C615" s="16" t="str">
        <f>IF(A615="","",IF(VLOOKUP(A615,'DSR Attendance'!$A:$E,5,0)=0,VLOOKUP(A615,'DSR Attendance'!$A:$D,4,0),CONCATENATE(VLOOKUP(A615,'DSR Attendance'!$A:$D,4,0)," / ",VLOOKUP('Per Outlet Plan'!A615,'DSR Attendance'!$A:$E,5,0))))</f>
        <v/>
      </c>
      <c r="M615" s="13" t="str">
        <f t="shared" si="11"/>
        <v/>
      </c>
      <c r="N615" s="8"/>
      <c r="XFB615" s="13" t="str">
        <f>IF(D615="","",COUNTIF('DISPATCHED (VT11)'!$E:$E,'Per Outlet Plan'!D615))</f>
        <v/>
      </c>
    </row>
    <row r="616" spans="1:14 16382:16382">
      <c r="A616" s="18" t="str">
        <f>IF(D616="","",VLOOKUP(D616,'DISPATCHED (VT11)'!$E:$XEV,16373,0))</f>
        <v/>
      </c>
      <c r="B616" s="13" t="str">
        <f>IF(D616="","",VLOOKUP(D616,'DISPATCHED (VT11)'!$E:$L,8,0))</f>
        <v/>
      </c>
      <c r="C616" s="16" t="str">
        <f>IF(A616="","",IF(VLOOKUP(A616,'DSR Attendance'!$A:$E,5,0)=0,VLOOKUP(A616,'DSR Attendance'!$A:$D,4,0),CONCATENATE(VLOOKUP(A616,'DSR Attendance'!$A:$D,4,0)," / ",VLOOKUP('Per Outlet Plan'!A616,'DSR Attendance'!$A:$E,5,0))))</f>
        <v/>
      </c>
      <c r="M616" s="13" t="str">
        <f t="shared" si="11"/>
        <v/>
      </c>
      <c r="N616" s="8"/>
      <c r="XFB616" s="13" t="str">
        <f>IF(D616="","",COUNTIF('DISPATCHED (VT11)'!$E:$E,'Per Outlet Plan'!D616))</f>
        <v/>
      </c>
    </row>
    <row r="617" spans="1:14 16382:16382">
      <c r="A617" s="18" t="str">
        <f>IF(D617="","",VLOOKUP(D617,'DISPATCHED (VT11)'!$E:$XEV,16373,0))</f>
        <v/>
      </c>
      <c r="B617" s="13" t="str">
        <f>IF(D617="","",VLOOKUP(D617,'DISPATCHED (VT11)'!$E:$L,8,0))</f>
        <v/>
      </c>
      <c r="C617" s="16" t="str">
        <f>IF(A617="","",IF(VLOOKUP(A617,'DSR Attendance'!$A:$E,5,0)=0,VLOOKUP(A617,'DSR Attendance'!$A:$D,4,0),CONCATENATE(VLOOKUP(A617,'DSR Attendance'!$A:$D,4,0)," / ",VLOOKUP('Per Outlet Plan'!A617,'DSR Attendance'!$A:$E,5,0))))</f>
        <v/>
      </c>
      <c r="M617" s="13" t="str">
        <f t="shared" si="11"/>
        <v/>
      </c>
      <c r="N617" s="8"/>
      <c r="XFB617" s="13" t="str">
        <f>IF(D617="","",COUNTIF('DISPATCHED (VT11)'!$E:$E,'Per Outlet Plan'!D617))</f>
        <v/>
      </c>
    </row>
    <row r="618" spans="1:14 16382:16382">
      <c r="A618" s="18" t="str">
        <f>IF(D618="","",VLOOKUP(D618,'DISPATCHED (VT11)'!$E:$XEV,16373,0))</f>
        <v/>
      </c>
      <c r="B618" s="13" t="str">
        <f>IF(D618="","",VLOOKUP(D618,'DISPATCHED (VT11)'!$E:$L,8,0))</f>
        <v/>
      </c>
      <c r="C618" s="16" t="str">
        <f>IF(A618="","",IF(VLOOKUP(A618,'DSR Attendance'!$A:$E,5,0)=0,VLOOKUP(A618,'DSR Attendance'!$A:$D,4,0),CONCATENATE(VLOOKUP(A618,'DSR Attendance'!$A:$D,4,0)," / ",VLOOKUP('Per Outlet Plan'!A618,'DSR Attendance'!$A:$E,5,0))))</f>
        <v/>
      </c>
      <c r="M618" s="13" t="str">
        <f t="shared" si="11"/>
        <v/>
      </c>
      <c r="N618" s="8"/>
      <c r="XFB618" s="13" t="str">
        <f>IF(D618="","",COUNTIF('DISPATCHED (VT11)'!$E:$E,'Per Outlet Plan'!D618))</f>
        <v/>
      </c>
    </row>
    <row r="619" spans="1:14 16382:16382">
      <c r="A619" s="18" t="str">
        <f>IF(D619="","",VLOOKUP(D619,'DISPATCHED (VT11)'!$E:$XEV,16373,0))</f>
        <v/>
      </c>
      <c r="B619" s="13" t="str">
        <f>IF(D619="","",VLOOKUP(D619,'DISPATCHED (VT11)'!$E:$L,8,0))</f>
        <v/>
      </c>
      <c r="C619" s="16" t="str">
        <f>IF(A619="","",IF(VLOOKUP(A619,'DSR Attendance'!$A:$E,5,0)=0,VLOOKUP(A619,'DSR Attendance'!$A:$D,4,0),CONCATENATE(VLOOKUP(A619,'DSR Attendance'!$A:$D,4,0)," / ",VLOOKUP('Per Outlet Plan'!A619,'DSR Attendance'!$A:$E,5,0))))</f>
        <v/>
      </c>
      <c r="M619" s="13" t="str">
        <f t="shared" si="11"/>
        <v/>
      </c>
      <c r="N619" s="8"/>
      <c r="XFB619" s="13" t="str">
        <f>IF(D619="","",COUNTIF('DISPATCHED (VT11)'!$E:$E,'Per Outlet Plan'!D619))</f>
        <v/>
      </c>
    </row>
    <row r="620" spans="1:14 16382:16382">
      <c r="A620" s="18" t="str">
        <f>IF(D620="","",VLOOKUP(D620,'DISPATCHED (VT11)'!$E:$XEV,16373,0))</f>
        <v/>
      </c>
      <c r="B620" s="13" t="str">
        <f>IF(D620="","",VLOOKUP(D620,'DISPATCHED (VT11)'!$E:$L,8,0))</f>
        <v/>
      </c>
      <c r="C620" s="16" t="str">
        <f>IF(A620="","",IF(VLOOKUP(A620,'DSR Attendance'!$A:$E,5,0)=0,VLOOKUP(A620,'DSR Attendance'!$A:$D,4,0),CONCATENATE(VLOOKUP(A620,'DSR Attendance'!$A:$D,4,0)," / ",VLOOKUP('Per Outlet Plan'!A620,'DSR Attendance'!$A:$E,5,0))))</f>
        <v/>
      </c>
      <c r="M620" s="13" t="str">
        <f t="shared" si="11"/>
        <v/>
      </c>
      <c r="N620" s="8"/>
      <c r="XFB620" s="13" t="str">
        <f>IF(D620="","",COUNTIF('DISPATCHED (VT11)'!$E:$E,'Per Outlet Plan'!D620))</f>
        <v/>
      </c>
    </row>
    <row r="621" spans="1:14 16382:16382">
      <c r="A621" s="18" t="str">
        <f>IF(D621="","",VLOOKUP(D621,'DISPATCHED (VT11)'!$E:$XEV,16373,0))</f>
        <v/>
      </c>
      <c r="B621" s="13" t="str">
        <f>IF(D621="","",VLOOKUP(D621,'DISPATCHED (VT11)'!$E:$L,8,0))</f>
        <v/>
      </c>
      <c r="C621" s="16" t="str">
        <f>IF(A621="","",IF(VLOOKUP(A621,'DSR Attendance'!$A:$E,5,0)=0,VLOOKUP(A621,'DSR Attendance'!$A:$D,4,0),CONCATENATE(VLOOKUP(A621,'DSR Attendance'!$A:$D,4,0)," / ",VLOOKUP('Per Outlet Plan'!A621,'DSR Attendance'!$A:$E,5,0))))</f>
        <v/>
      </c>
      <c r="M621" s="13" t="str">
        <f t="shared" si="11"/>
        <v/>
      </c>
      <c r="N621" s="8"/>
      <c r="XFB621" s="13" t="str">
        <f>IF(D621="","",COUNTIF('DISPATCHED (VT11)'!$E:$E,'Per Outlet Plan'!D621))</f>
        <v/>
      </c>
    </row>
    <row r="622" spans="1:14 16382:16382">
      <c r="A622" s="18" t="str">
        <f>IF(D622="","",VLOOKUP(D622,'DISPATCHED (VT11)'!$E:$XEV,16373,0))</f>
        <v/>
      </c>
      <c r="B622" s="13" t="str">
        <f>IF(D622="","",VLOOKUP(D622,'DISPATCHED (VT11)'!$E:$L,8,0))</f>
        <v/>
      </c>
      <c r="C622" s="16" t="str">
        <f>IF(A622="","",IF(VLOOKUP(A622,'DSR Attendance'!$A:$E,5,0)=0,VLOOKUP(A622,'DSR Attendance'!$A:$D,4,0),CONCATENATE(VLOOKUP(A622,'DSR Attendance'!$A:$D,4,0)," / ",VLOOKUP('Per Outlet Plan'!A622,'DSR Attendance'!$A:$E,5,0))))</f>
        <v/>
      </c>
      <c r="M622" s="13" t="str">
        <f t="shared" si="11"/>
        <v/>
      </c>
      <c r="N622" s="8"/>
      <c r="XFB622" s="13" t="str">
        <f>IF(D622="","",COUNTIF('DISPATCHED (VT11)'!$E:$E,'Per Outlet Plan'!D622))</f>
        <v/>
      </c>
    </row>
    <row r="623" spans="1:14 16382:16382">
      <c r="A623" s="18" t="str">
        <f>IF(D623="","",VLOOKUP(D623,'DISPATCHED (VT11)'!$E:$XEV,16373,0))</f>
        <v/>
      </c>
      <c r="B623" s="13" t="str">
        <f>IF(D623="","",VLOOKUP(D623,'DISPATCHED (VT11)'!$E:$L,8,0))</f>
        <v/>
      </c>
      <c r="C623" s="16" t="str">
        <f>IF(A623="","",IF(VLOOKUP(A623,'DSR Attendance'!$A:$E,5,0)=0,VLOOKUP(A623,'DSR Attendance'!$A:$D,4,0),CONCATENATE(VLOOKUP(A623,'DSR Attendance'!$A:$D,4,0)," / ",VLOOKUP('Per Outlet Plan'!A623,'DSR Attendance'!$A:$E,5,0))))</f>
        <v/>
      </c>
      <c r="M623" s="13" t="str">
        <f t="shared" si="11"/>
        <v/>
      </c>
      <c r="N623" s="8"/>
      <c r="XFB623" s="13" t="str">
        <f>IF(D623="","",COUNTIF('DISPATCHED (VT11)'!$E:$E,'Per Outlet Plan'!D623))</f>
        <v/>
      </c>
    </row>
    <row r="624" spans="1:14 16382:16382">
      <c r="A624" s="18" t="str">
        <f>IF(D624="","",VLOOKUP(D624,'DISPATCHED (VT11)'!$E:$XEV,16373,0))</f>
        <v/>
      </c>
      <c r="B624" s="13" t="str">
        <f>IF(D624="","",VLOOKUP(D624,'DISPATCHED (VT11)'!$E:$L,8,0))</f>
        <v/>
      </c>
      <c r="C624" s="16" t="str">
        <f>IF(A624="","",IF(VLOOKUP(A624,'DSR Attendance'!$A:$E,5,0)=0,VLOOKUP(A624,'DSR Attendance'!$A:$D,4,0),CONCATENATE(VLOOKUP(A624,'DSR Attendance'!$A:$D,4,0)," / ",VLOOKUP('Per Outlet Plan'!A624,'DSR Attendance'!$A:$E,5,0))))</f>
        <v/>
      </c>
      <c r="M624" s="13" t="str">
        <f t="shared" si="11"/>
        <v/>
      </c>
      <c r="N624" s="8"/>
      <c r="XFB624" s="13" t="str">
        <f>IF(D624="","",COUNTIF('DISPATCHED (VT11)'!$E:$E,'Per Outlet Plan'!D624))</f>
        <v/>
      </c>
    </row>
    <row r="625" spans="1:14 16382:16382">
      <c r="A625" s="18" t="str">
        <f>IF(D625="","",VLOOKUP(D625,'DISPATCHED (VT11)'!$E:$XEV,16373,0))</f>
        <v/>
      </c>
      <c r="B625" s="13" t="str">
        <f>IF(D625="","",VLOOKUP(D625,'DISPATCHED (VT11)'!$E:$L,8,0))</f>
        <v/>
      </c>
      <c r="C625" s="16" t="str">
        <f>IF(A625="","",IF(VLOOKUP(A625,'DSR Attendance'!$A:$E,5,0)=0,VLOOKUP(A625,'DSR Attendance'!$A:$D,4,0),CONCATENATE(VLOOKUP(A625,'DSR Attendance'!$A:$D,4,0)," / ",VLOOKUP('Per Outlet Plan'!A625,'DSR Attendance'!$A:$E,5,0))))</f>
        <v/>
      </c>
      <c r="M625" s="13" t="str">
        <f t="shared" si="11"/>
        <v/>
      </c>
      <c r="N625" s="8"/>
      <c r="XFB625" s="13" t="str">
        <f>IF(D625="","",COUNTIF('DISPATCHED (VT11)'!$E:$E,'Per Outlet Plan'!D625))</f>
        <v/>
      </c>
    </row>
    <row r="626" spans="1:14 16382:16382">
      <c r="A626" s="18" t="str">
        <f>IF(D626="","",VLOOKUP(D626,'DISPATCHED (VT11)'!$E:$XEV,16373,0))</f>
        <v/>
      </c>
      <c r="B626" s="13" t="str">
        <f>IF(D626="","",VLOOKUP(D626,'DISPATCHED (VT11)'!$E:$L,8,0))</f>
        <v/>
      </c>
      <c r="C626" s="16" t="str">
        <f>IF(A626="","",IF(VLOOKUP(A626,'DSR Attendance'!$A:$E,5,0)=0,VLOOKUP(A626,'DSR Attendance'!$A:$D,4,0),CONCATENATE(VLOOKUP(A626,'DSR Attendance'!$A:$D,4,0)," / ",VLOOKUP('Per Outlet Plan'!A626,'DSR Attendance'!$A:$E,5,0))))</f>
        <v/>
      </c>
      <c r="M626" s="13" t="str">
        <f t="shared" si="11"/>
        <v/>
      </c>
      <c r="N626" s="8"/>
      <c r="XFB626" s="13" t="str">
        <f>IF(D626="","",COUNTIF('DISPATCHED (VT11)'!$E:$E,'Per Outlet Plan'!D626))</f>
        <v/>
      </c>
    </row>
    <row r="627" spans="1:14 16382:16382">
      <c r="A627" s="18" t="str">
        <f>IF(D627="","",VLOOKUP(D627,'DISPATCHED (VT11)'!$E:$XEV,16373,0))</f>
        <v/>
      </c>
      <c r="B627" s="13" t="str">
        <f>IF(D627="","",VLOOKUP(D627,'DISPATCHED (VT11)'!$E:$L,8,0))</f>
        <v/>
      </c>
      <c r="C627" s="16" t="str">
        <f>IF(A627="","",IF(VLOOKUP(A627,'DSR Attendance'!$A:$E,5,0)=0,VLOOKUP(A627,'DSR Attendance'!$A:$D,4,0),CONCATENATE(VLOOKUP(A627,'DSR Attendance'!$A:$D,4,0)," / ",VLOOKUP('Per Outlet Plan'!A627,'DSR Attendance'!$A:$E,5,0))))</f>
        <v/>
      </c>
      <c r="M627" s="13" t="str">
        <f t="shared" si="11"/>
        <v/>
      </c>
      <c r="N627" s="8"/>
      <c r="XFB627" s="13" t="str">
        <f>IF(D627="","",COUNTIF('DISPATCHED (VT11)'!$E:$E,'Per Outlet Plan'!D627))</f>
        <v/>
      </c>
    </row>
    <row r="628" spans="1:14 16382:16382">
      <c r="A628" s="18" t="str">
        <f>IF(D628="","",VLOOKUP(D628,'DISPATCHED (VT11)'!$E:$XEV,16373,0))</f>
        <v/>
      </c>
      <c r="B628" s="13" t="str">
        <f>IF(D628="","",VLOOKUP(D628,'DISPATCHED (VT11)'!$E:$L,8,0))</f>
        <v/>
      </c>
      <c r="C628" s="16" t="str">
        <f>IF(A628="","",IF(VLOOKUP(A628,'DSR Attendance'!$A:$E,5,0)=0,VLOOKUP(A628,'DSR Attendance'!$A:$D,4,0),CONCATENATE(VLOOKUP(A628,'DSR Attendance'!$A:$D,4,0)," / ",VLOOKUP('Per Outlet Plan'!A628,'DSR Attendance'!$A:$E,5,0))))</f>
        <v/>
      </c>
      <c r="M628" s="13" t="str">
        <f t="shared" si="11"/>
        <v/>
      </c>
      <c r="N628" s="8"/>
      <c r="XFB628" s="13" t="str">
        <f>IF(D628="","",COUNTIF('DISPATCHED (VT11)'!$E:$E,'Per Outlet Plan'!D628))</f>
        <v/>
      </c>
    </row>
    <row r="629" spans="1:14 16382:16382">
      <c r="A629" s="18" t="str">
        <f>IF(D629="","",VLOOKUP(D629,'DISPATCHED (VT11)'!$E:$XEV,16373,0))</f>
        <v/>
      </c>
      <c r="B629" s="13" t="str">
        <f>IF(D629="","",VLOOKUP(D629,'DISPATCHED (VT11)'!$E:$L,8,0))</f>
        <v/>
      </c>
      <c r="C629" s="16" t="str">
        <f>IF(A629="","",IF(VLOOKUP(A629,'DSR Attendance'!$A:$E,5,0)=0,VLOOKUP(A629,'DSR Attendance'!$A:$D,4,0),CONCATENATE(VLOOKUP(A629,'DSR Attendance'!$A:$D,4,0)," / ",VLOOKUP('Per Outlet Plan'!A629,'DSR Attendance'!$A:$E,5,0))))</f>
        <v/>
      </c>
      <c r="M629" s="13" t="str">
        <f t="shared" si="11"/>
        <v/>
      </c>
      <c r="N629" s="8"/>
      <c r="XFB629" s="13" t="str">
        <f>IF(D629="","",COUNTIF('DISPATCHED (VT11)'!$E:$E,'Per Outlet Plan'!D629))</f>
        <v/>
      </c>
    </row>
    <row r="630" spans="1:14 16382:16382">
      <c r="A630" s="18" t="str">
        <f>IF(D630="","",VLOOKUP(D630,'DISPATCHED (VT11)'!$E:$XEV,16373,0))</f>
        <v/>
      </c>
      <c r="B630" s="13" t="str">
        <f>IF(D630="","",VLOOKUP(D630,'DISPATCHED (VT11)'!$E:$L,8,0))</f>
        <v/>
      </c>
      <c r="C630" s="16" t="str">
        <f>IF(A630="","",IF(VLOOKUP(A630,'DSR Attendance'!$A:$E,5,0)=0,VLOOKUP(A630,'DSR Attendance'!$A:$D,4,0),CONCATENATE(VLOOKUP(A630,'DSR Attendance'!$A:$D,4,0)," / ",VLOOKUP('Per Outlet Plan'!A630,'DSR Attendance'!$A:$E,5,0))))</f>
        <v/>
      </c>
      <c r="M630" s="13" t="str">
        <f t="shared" si="11"/>
        <v/>
      </c>
      <c r="N630" s="8"/>
      <c r="XFB630" s="13" t="str">
        <f>IF(D630="","",COUNTIF('DISPATCHED (VT11)'!$E:$E,'Per Outlet Plan'!D630))</f>
        <v/>
      </c>
    </row>
    <row r="631" spans="1:14 16382:16382">
      <c r="A631" s="18" t="str">
        <f>IF(D631="","",VLOOKUP(D631,'DISPATCHED (VT11)'!$E:$XEV,16373,0))</f>
        <v/>
      </c>
      <c r="B631" s="13" t="str">
        <f>IF(D631="","",VLOOKUP(D631,'DISPATCHED (VT11)'!$E:$L,8,0))</f>
        <v/>
      </c>
      <c r="C631" s="16" t="str">
        <f>IF(A631="","",IF(VLOOKUP(A631,'DSR Attendance'!$A:$E,5,0)=0,VLOOKUP(A631,'DSR Attendance'!$A:$D,4,0),CONCATENATE(VLOOKUP(A631,'DSR Attendance'!$A:$D,4,0)," / ",VLOOKUP('Per Outlet Plan'!A631,'DSR Attendance'!$A:$E,5,0))))</f>
        <v/>
      </c>
      <c r="M631" s="13" t="str">
        <f t="shared" si="11"/>
        <v/>
      </c>
      <c r="N631" s="8"/>
      <c r="XFB631" s="13" t="str">
        <f>IF(D631="","",COUNTIF('DISPATCHED (VT11)'!$E:$E,'Per Outlet Plan'!D631))</f>
        <v/>
      </c>
    </row>
    <row r="632" spans="1:14 16382:16382">
      <c r="A632" s="18" t="str">
        <f>IF(D632="","",VLOOKUP(D632,'DISPATCHED (VT11)'!$E:$XEV,16373,0))</f>
        <v/>
      </c>
      <c r="B632" s="13" t="str">
        <f>IF(D632="","",VLOOKUP(D632,'DISPATCHED (VT11)'!$E:$L,8,0))</f>
        <v/>
      </c>
      <c r="C632" s="16" t="str">
        <f>IF(A632="","",IF(VLOOKUP(A632,'DSR Attendance'!$A:$E,5,0)=0,VLOOKUP(A632,'DSR Attendance'!$A:$D,4,0),CONCATENATE(VLOOKUP(A632,'DSR Attendance'!$A:$D,4,0)," / ",VLOOKUP('Per Outlet Plan'!A632,'DSR Attendance'!$A:$E,5,0))))</f>
        <v/>
      </c>
      <c r="M632" s="13" t="str">
        <f t="shared" si="11"/>
        <v/>
      </c>
      <c r="N632" s="8"/>
      <c r="XFB632" s="13" t="str">
        <f>IF(D632="","",COUNTIF('DISPATCHED (VT11)'!$E:$E,'Per Outlet Plan'!D632))</f>
        <v/>
      </c>
    </row>
    <row r="633" spans="1:14 16382:16382">
      <c r="A633" s="18" t="str">
        <f>IF(D633="","",VLOOKUP(D633,'DISPATCHED (VT11)'!$E:$XEV,16373,0))</f>
        <v/>
      </c>
      <c r="B633" s="13" t="str">
        <f>IF(D633="","",VLOOKUP(D633,'DISPATCHED (VT11)'!$E:$L,8,0))</f>
        <v/>
      </c>
      <c r="C633" s="16" t="str">
        <f>IF(A633="","",IF(VLOOKUP(A633,'DSR Attendance'!$A:$E,5,0)=0,VLOOKUP(A633,'DSR Attendance'!$A:$D,4,0),CONCATENATE(VLOOKUP(A633,'DSR Attendance'!$A:$D,4,0)," / ",VLOOKUP('Per Outlet Plan'!A633,'DSR Attendance'!$A:$E,5,0))))</f>
        <v/>
      </c>
      <c r="M633" s="13" t="str">
        <f t="shared" si="11"/>
        <v/>
      </c>
      <c r="N633" s="8"/>
      <c r="XFB633" s="13" t="str">
        <f>IF(D633="","",COUNTIF('DISPATCHED (VT11)'!$E:$E,'Per Outlet Plan'!D633))</f>
        <v/>
      </c>
    </row>
    <row r="634" spans="1:14 16382:16382">
      <c r="A634" s="18" t="str">
        <f>IF(D634="","",VLOOKUP(D634,'DISPATCHED (VT11)'!$E:$XEV,16373,0))</f>
        <v/>
      </c>
      <c r="B634" s="13" t="str">
        <f>IF(D634="","",VLOOKUP(D634,'DISPATCHED (VT11)'!$E:$L,8,0))</f>
        <v/>
      </c>
      <c r="C634" s="16" t="str">
        <f>IF(A634="","",IF(VLOOKUP(A634,'DSR Attendance'!$A:$E,5,0)=0,VLOOKUP(A634,'DSR Attendance'!$A:$D,4,0),CONCATENATE(VLOOKUP(A634,'DSR Attendance'!$A:$D,4,0)," / ",VLOOKUP('Per Outlet Plan'!A634,'DSR Attendance'!$A:$E,5,0))))</f>
        <v/>
      </c>
      <c r="M634" s="13" t="str">
        <f t="shared" si="11"/>
        <v/>
      </c>
      <c r="N634" s="8"/>
      <c r="XFB634" s="13" t="str">
        <f>IF(D634="","",COUNTIF('DISPATCHED (VT11)'!$E:$E,'Per Outlet Plan'!D634))</f>
        <v/>
      </c>
    </row>
    <row r="635" spans="1:14 16382:16382">
      <c r="A635" s="18" t="str">
        <f>IF(D635="","",VLOOKUP(D635,'DISPATCHED (VT11)'!$E:$XEV,16373,0))</f>
        <v/>
      </c>
      <c r="B635" s="13" t="str">
        <f>IF(D635="","",VLOOKUP(D635,'DISPATCHED (VT11)'!$E:$L,8,0))</f>
        <v/>
      </c>
      <c r="C635" s="16" t="str">
        <f>IF(A635="","",IF(VLOOKUP(A635,'DSR Attendance'!$A:$E,5,0)=0,VLOOKUP(A635,'DSR Attendance'!$A:$D,4,0),CONCATENATE(VLOOKUP(A635,'DSR Attendance'!$A:$D,4,0)," / ",VLOOKUP('Per Outlet Plan'!A635,'DSR Attendance'!$A:$E,5,0))))</f>
        <v/>
      </c>
      <c r="M635" s="13" t="str">
        <f t="shared" si="11"/>
        <v/>
      </c>
      <c r="N635" s="8"/>
      <c r="XFB635" s="13" t="str">
        <f>IF(D635="","",COUNTIF('DISPATCHED (VT11)'!$E:$E,'Per Outlet Plan'!D635))</f>
        <v/>
      </c>
    </row>
    <row r="636" spans="1:14 16382:16382">
      <c r="A636" s="18" t="str">
        <f>IF(D636="","",VLOOKUP(D636,'DISPATCHED (VT11)'!$E:$XEV,16373,0))</f>
        <v/>
      </c>
      <c r="B636" s="13" t="str">
        <f>IF(D636="","",VLOOKUP(D636,'DISPATCHED (VT11)'!$E:$L,8,0))</f>
        <v/>
      </c>
      <c r="C636" s="16" t="str">
        <f>IF(A636="","",IF(VLOOKUP(A636,'DSR Attendance'!$A:$E,5,0)=0,VLOOKUP(A636,'DSR Attendance'!$A:$D,4,0),CONCATENATE(VLOOKUP(A636,'DSR Attendance'!$A:$D,4,0)," / ",VLOOKUP('Per Outlet Plan'!A636,'DSR Attendance'!$A:$E,5,0))))</f>
        <v/>
      </c>
      <c r="M636" s="13" t="str">
        <f t="shared" si="11"/>
        <v/>
      </c>
      <c r="N636" s="8"/>
      <c r="XFB636" s="13" t="str">
        <f>IF(D636="","",COUNTIF('DISPATCHED (VT11)'!$E:$E,'Per Outlet Plan'!D636))</f>
        <v/>
      </c>
    </row>
    <row r="637" spans="1:14 16382:16382">
      <c r="A637" s="18" t="str">
        <f>IF(D637="","",VLOOKUP(D637,'DISPATCHED (VT11)'!$E:$XEV,16373,0))</f>
        <v/>
      </c>
      <c r="B637" s="13" t="str">
        <f>IF(D637="","",VLOOKUP(D637,'DISPATCHED (VT11)'!$E:$L,8,0))</f>
        <v/>
      </c>
      <c r="C637" s="16" t="str">
        <f>IF(A637="","",IF(VLOOKUP(A637,'DSR Attendance'!$A:$E,5,0)=0,VLOOKUP(A637,'DSR Attendance'!$A:$D,4,0),CONCATENATE(VLOOKUP(A637,'DSR Attendance'!$A:$D,4,0)," / ",VLOOKUP('Per Outlet Plan'!A637,'DSR Attendance'!$A:$E,5,0))))</f>
        <v/>
      </c>
      <c r="M637" s="13" t="str">
        <f t="shared" si="11"/>
        <v/>
      </c>
      <c r="N637" s="8"/>
      <c r="XFB637" s="13" t="str">
        <f>IF(D637="","",COUNTIF('DISPATCHED (VT11)'!$E:$E,'Per Outlet Plan'!D637))</f>
        <v/>
      </c>
    </row>
    <row r="638" spans="1:14 16382:16382">
      <c r="A638" s="18" t="str">
        <f>IF(D638="","",VLOOKUP(D638,'DISPATCHED (VT11)'!$E:$XEV,16373,0))</f>
        <v/>
      </c>
      <c r="B638" s="13" t="str">
        <f>IF(D638="","",VLOOKUP(D638,'DISPATCHED (VT11)'!$E:$L,8,0))</f>
        <v/>
      </c>
      <c r="C638" s="16" t="str">
        <f>IF(A638="","",IF(VLOOKUP(A638,'DSR Attendance'!$A:$E,5,0)=0,VLOOKUP(A638,'DSR Attendance'!$A:$D,4,0),CONCATENATE(VLOOKUP(A638,'DSR Attendance'!$A:$D,4,0)," / ",VLOOKUP('Per Outlet Plan'!A638,'DSR Attendance'!$A:$E,5,0))))</f>
        <v/>
      </c>
      <c r="M638" s="13" t="str">
        <f t="shared" si="11"/>
        <v/>
      </c>
      <c r="N638" s="8"/>
      <c r="XFB638" s="13" t="str">
        <f>IF(D638="","",COUNTIF('DISPATCHED (VT11)'!$E:$E,'Per Outlet Plan'!D638))</f>
        <v/>
      </c>
    </row>
    <row r="639" spans="1:14 16382:16382">
      <c r="A639" s="18" t="str">
        <f>IF(D639="","",VLOOKUP(D639,'DISPATCHED (VT11)'!$E:$XEV,16373,0))</f>
        <v/>
      </c>
      <c r="B639" s="13" t="str">
        <f>IF(D639="","",VLOOKUP(D639,'DISPATCHED (VT11)'!$E:$L,8,0))</f>
        <v/>
      </c>
      <c r="C639" s="16" t="str">
        <f>IF(A639="","",IF(VLOOKUP(A639,'DSR Attendance'!$A:$E,5,0)=0,VLOOKUP(A639,'DSR Attendance'!$A:$D,4,0),CONCATENATE(VLOOKUP(A639,'DSR Attendance'!$A:$D,4,0)," / ",VLOOKUP('Per Outlet Plan'!A639,'DSR Attendance'!$A:$E,5,0))))</f>
        <v/>
      </c>
      <c r="M639" s="13" t="str">
        <f t="shared" si="11"/>
        <v/>
      </c>
      <c r="N639" s="8"/>
      <c r="XFB639" s="13" t="str">
        <f>IF(D639="","",COUNTIF('DISPATCHED (VT11)'!$E:$E,'Per Outlet Plan'!D639))</f>
        <v/>
      </c>
    </row>
    <row r="640" spans="1:14 16382:16382">
      <c r="A640" s="18" t="str">
        <f>IF(D640="","",VLOOKUP(D640,'DISPATCHED (VT11)'!$E:$XEV,16373,0))</f>
        <v/>
      </c>
      <c r="B640" s="13" t="str">
        <f>IF(D640="","",VLOOKUP(D640,'DISPATCHED (VT11)'!$E:$L,8,0))</f>
        <v/>
      </c>
      <c r="C640" s="16" t="str">
        <f>IF(A640="","",IF(VLOOKUP(A640,'DSR Attendance'!$A:$E,5,0)=0,VLOOKUP(A640,'DSR Attendance'!$A:$D,4,0),CONCATENATE(VLOOKUP(A640,'DSR Attendance'!$A:$D,4,0)," / ",VLOOKUP('Per Outlet Plan'!A640,'DSR Attendance'!$A:$E,5,0))))</f>
        <v/>
      </c>
      <c r="M640" s="13" t="str">
        <f t="shared" si="11"/>
        <v/>
      </c>
      <c r="N640" s="8"/>
      <c r="XFB640" s="13" t="str">
        <f>IF(D640="","",COUNTIF('DISPATCHED (VT11)'!$E:$E,'Per Outlet Plan'!D640))</f>
        <v/>
      </c>
    </row>
    <row r="641" spans="1:14 16382:16382">
      <c r="A641" s="18" t="str">
        <f>IF(D641="","",VLOOKUP(D641,'DISPATCHED (VT11)'!$E:$XEV,16373,0))</f>
        <v/>
      </c>
      <c r="B641" s="13" t="str">
        <f>IF(D641="","",VLOOKUP(D641,'DISPATCHED (VT11)'!$E:$L,8,0))</f>
        <v/>
      </c>
      <c r="C641" s="16" t="str">
        <f>IF(A641="","",IF(VLOOKUP(A641,'DSR Attendance'!$A:$E,5,0)=0,VLOOKUP(A641,'DSR Attendance'!$A:$D,4,0),CONCATENATE(VLOOKUP(A641,'DSR Attendance'!$A:$D,4,0)," / ",VLOOKUP('Per Outlet Plan'!A641,'DSR Attendance'!$A:$E,5,0))))</f>
        <v/>
      </c>
      <c r="M641" s="13" t="str">
        <f t="shared" si="11"/>
        <v/>
      </c>
      <c r="N641" s="8"/>
      <c r="XFB641" s="13" t="str">
        <f>IF(D641="","",COUNTIF('DISPATCHED (VT11)'!$E:$E,'Per Outlet Plan'!D641))</f>
        <v/>
      </c>
    </row>
    <row r="642" spans="1:14 16382:16382">
      <c r="A642" s="18" t="str">
        <f>IF(D642="","",VLOOKUP(D642,'DISPATCHED (VT11)'!$E:$XEV,16373,0))</f>
        <v/>
      </c>
      <c r="B642" s="13" t="str">
        <f>IF(D642="","",VLOOKUP(D642,'DISPATCHED (VT11)'!$E:$L,8,0))</f>
        <v/>
      </c>
      <c r="C642" s="16" t="str">
        <f>IF(A642="","",IF(VLOOKUP(A642,'DSR Attendance'!$A:$E,5,0)=0,VLOOKUP(A642,'DSR Attendance'!$A:$D,4,0),CONCATENATE(VLOOKUP(A642,'DSR Attendance'!$A:$D,4,0)," / ",VLOOKUP('Per Outlet Plan'!A642,'DSR Attendance'!$A:$E,5,0))))</f>
        <v/>
      </c>
      <c r="M642" s="13" t="str">
        <f t="shared" si="11"/>
        <v/>
      </c>
      <c r="N642" s="8"/>
      <c r="XFB642" s="13" t="str">
        <f>IF(D642="","",COUNTIF('DISPATCHED (VT11)'!$E:$E,'Per Outlet Plan'!D642))</f>
        <v/>
      </c>
    </row>
    <row r="643" spans="1:14 16382:16382">
      <c r="A643" s="18" t="str">
        <f>IF(D643="","",VLOOKUP(D643,'DISPATCHED (VT11)'!$E:$XEV,16373,0))</f>
        <v/>
      </c>
      <c r="B643" s="13" t="str">
        <f>IF(D643="","",VLOOKUP(D643,'DISPATCHED (VT11)'!$E:$L,8,0))</f>
        <v/>
      </c>
      <c r="C643" s="16" t="str">
        <f>IF(A643="","",IF(VLOOKUP(A643,'DSR Attendance'!$A:$E,5,0)=0,VLOOKUP(A643,'DSR Attendance'!$A:$D,4,0),CONCATENATE(VLOOKUP(A643,'DSR Attendance'!$A:$D,4,0)," / ",VLOOKUP('Per Outlet Plan'!A643,'DSR Attendance'!$A:$E,5,0))))</f>
        <v/>
      </c>
      <c r="M643" s="13" t="str">
        <f t="shared" si="11"/>
        <v/>
      </c>
      <c r="N643" s="8"/>
      <c r="XFB643" s="13" t="str">
        <f>IF(D643="","",COUNTIF('DISPATCHED (VT11)'!$E:$E,'Per Outlet Plan'!D643))</f>
        <v/>
      </c>
    </row>
    <row r="644" spans="1:14 16382:16382">
      <c r="A644" s="18" t="str">
        <f>IF(D644="","",VLOOKUP(D644,'DISPATCHED (VT11)'!$E:$XEV,16373,0))</f>
        <v/>
      </c>
      <c r="B644" s="13" t="str">
        <f>IF(D644="","",VLOOKUP(D644,'DISPATCHED (VT11)'!$E:$L,8,0))</f>
        <v/>
      </c>
      <c r="C644" s="16" t="str">
        <f>IF(A644="","",IF(VLOOKUP(A644,'DSR Attendance'!$A:$E,5,0)=0,VLOOKUP(A644,'DSR Attendance'!$A:$D,4,0),CONCATENATE(VLOOKUP(A644,'DSR Attendance'!$A:$D,4,0)," / ",VLOOKUP('Per Outlet Plan'!A644,'DSR Attendance'!$A:$E,5,0))))</f>
        <v/>
      </c>
      <c r="M644" s="13" t="str">
        <f t="shared" si="11"/>
        <v/>
      </c>
      <c r="N644" s="8"/>
      <c r="XFB644" s="13" t="str">
        <f>IF(D644="","",COUNTIF('DISPATCHED (VT11)'!$E:$E,'Per Outlet Plan'!D644))</f>
        <v/>
      </c>
    </row>
    <row r="645" spans="1:14 16382:16382">
      <c r="A645" s="18" t="str">
        <f>IF(D645="","",VLOOKUP(D645,'DISPATCHED (VT11)'!$E:$XEV,16373,0))</f>
        <v/>
      </c>
      <c r="B645" s="13" t="str">
        <f>IF(D645="","",VLOOKUP(D645,'DISPATCHED (VT11)'!$E:$L,8,0))</f>
        <v/>
      </c>
      <c r="C645" s="16" t="str">
        <f>IF(A645="","",IF(VLOOKUP(A645,'DSR Attendance'!$A:$E,5,0)=0,VLOOKUP(A645,'DSR Attendance'!$A:$D,4,0),CONCATENATE(VLOOKUP(A645,'DSR Attendance'!$A:$D,4,0)," / ",VLOOKUP('Per Outlet Plan'!A645,'DSR Attendance'!$A:$E,5,0))))</f>
        <v/>
      </c>
      <c r="M645" s="13" t="str">
        <f t="shared" si="11"/>
        <v/>
      </c>
      <c r="N645" s="8"/>
      <c r="XFB645" s="13" t="str">
        <f>IF(D645="","",COUNTIF('DISPATCHED (VT11)'!$E:$E,'Per Outlet Plan'!D645))</f>
        <v/>
      </c>
    </row>
    <row r="646" spans="1:14 16382:16382">
      <c r="A646" s="18" t="str">
        <f>IF(D646="","",VLOOKUP(D646,'DISPATCHED (VT11)'!$E:$XEV,16373,0))</f>
        <v/>
      </c>
      <c r="B646" s="13" t="str">
        <f>IF(D646="","",VLOOKUP(D646,'DISPATCHED (VT11)'!$E:$L,8,0))</f>
        <v/>
      </c>
      <c r="C646" s="16" t="str">
        <f>IF(A646="","",IF(VLOOKUP(A646,'DSR Attendance'!$A:$E,5,0)=0,VLOOKUP(A646,'DSR Attendance'!$A:$D,4,0),CONCATENATE(VLOOKUP(A646,'DSR Attendance'!$A:$D,4,0)," / ",VLOOKUP('Per Outlet Plan'!A646,'DSR Attendance'!$A:$E,5,0))))</f>
        <v/>
      </c>
      <c r="M646" s="13" t="str">
        <f t="shared" ref="M646:M709" si="12">IF(L646="","",VLOOKUP(L646,$XFC$6:$XFD$30,2,0))</f>
        <v/>
      </c>
      <c r="N646" s="8"/>
      <c r="XFB646" s="13" t="str">
        <f>IF(D646="","",COUNTIF('DISPATCHED (VT11)'!$E:$E,'Per Outlet Plan'!D646))</f>
        <v/>
      </c>
    </row>
    <row r="647" spans="1:14 16382:16382">
      <c r="A647" s="18" t="str">
        <f>IF(D647="","",VLOOKUP(D647,'DISPATCHED (VT11)'!$E:$XEV,16373,0))</f>
        <v/>
      </c>
      <c r="B647" s="13" t="str">
        <f>IF(D647="","",VLOOKUP(D647,'DISPATCHED (VT11)'!$E:$L,8,0))</f>
        <v/>
      </c>
      <c r="C647" s="16" t="str">
        <f>IF(A647="","",IF(VLOOKUP(A647,'DSR Attendance'!$A:$E,5,0)=0,VLOOKUP(A647,'DSR Attendance'!$A:$D,4,0),CONCATENATE(VLOOKUP(A647,'DSR Attendance'!$A:$D,4,0)," / ",VLOOKUP('Per Outlet Plan'!A647,'DSR Attendance'!$A:$E,5,0))))</f>
        <v/>
      </c>
      <c r="M647" s="13" t="str">
        <f t="shared" si="12"/>
        <v/>
      </c>
      <c r="N647" s="8"/>
      <c r="XFB647" s="13" t="str">
        <f>IF(D647="","",COUNTIF('DISPATCHED (VT11)'!$E:$E,'Per Outlet Plan'!D647))</f>
        <v/>
      </c>
    </row>
    <row r="648" spans="1:14 16382:16382">
      <c r="A648" s="18" t="str">
        <f>IF(D648="","",VLOOKUP(D648,'DISPATCHED (VT11)'!$E:$XEV,16373,0))</f>
        <v/>
      </c>
      <c r="B648" s="13" t="str">
        <f>IF(D648="","",VLOOKUP(D648,'DISPATCHED (VT11)'!$E:$L,8,0))</f>
        <v/>
      </c>
      <c r="C648" s="16" t="str">
        <f>IF(A648="","",IF(VLOOKUP(A648,'DSR Attendance'!$A:$E,5,0)=0,VLOOKUP(A648,'DSR Attendance'!$A:$D,4,0),CONCATENATE(VLOOKUP(A648,'DSR Attendance'!$A:$D,4,0)," / ",VLOOKUP('Per Outlet Plan'!A648,'DSR Attendance'!$A:$E,5,0))))</f>
        <v/>
      </c>
      <c r="M648" s="13" t="str">
        <f t="shared" si="12"/>
        <v/>
      </c>
      <c r="N648" s="8"/>
      <c r="XFB648" s="13" t="str">
        <f>IF(D648="","",COUNTIF('DISPATCHED (VT11)'!$E:$E,'Per Outlet Plan'!D648))</f>
        <v/>
      </c>
    </row>
    <row r="649" spans="1:14 16382:16382">
      <c r="A649" s="18" t="str">
        <f>IF(D649="","",VLOOKUP(D649,'DISPATCHED (VT11)'!$E:$XEV,16373,0))</f>
        <v/>
      </c>
      <c r="B649" s="13" t="str">
        <f>IF(D649="","",VLOOKUP(D649,'DISPATCHED (VT11)'!$E:$L,8,0))</f>
        <v/>
      </c>
      <c r="C649" s="16" t="str">
        <f>IF(A649="","",IF(VLOOKUP(A649,'DSR Attendance'!$A:$E,5,0)=0,VLOOKUP(A649,'DSR Attendance'!$A:$D,4,0),CONCATENATE(VLOOKUP(A649,'DSR Attendance'!$A:$D,4,0)," / ",VLOOKUP('Per Outlet Plan'!A649,'DSR Attendance'!$A:$E,5,0))))</f>
        <v/>
      </c>
      <c r="M649" s="13" t="str">
        <f t="shared" si="12"/>
        <v/>
      </c>
      <c r="N649" s="8"/>
      <c r="XFB649" s="13" t="str">
        <f>IF(D649="","",COUNTIF('DISPATCHED (VT11)'!$E:$E,'Per Outlet Plan'!D649))</f>
        <v/>
      </c>
    </row>
    <row r="650" spans="1:14 16382:16382">
      <c r="A650" s="18" t="str">
        <f>IF(D650="","",VLOOKUP(D650,'DISPATCHED (VT11)'!$E:$XEV,16373,0))</f>
        <v/>
      </c>
      <c r="B650" s="13" t="str">
        <f>IF(D650="","",VLOOKUP(D650,'DISPATCHED (VT11)'!$E:$L,8,0))</f>
        <v/>
      </c>
      <c r="C650" s="16" t="str">
        <f>IF(A650="","",IF(VLOOKUP(A650,'DSR Attendance'!$A:$E,5,0)=0,VLOOKUP(A650,'DSR Attendance'!$A:$D,4,0),CONCATENATE(VLOOKUP(A650,'DSR Attendance'!$A:$D,4,0)," / ",VLOOKUP('Per Outlet Plan'!A650,'DSR Attendance'!$A:$E,5,0))))</f>
        <v/>
      </c>
      <c r="M650" s="13" t="str">
        <f t="shared" si="12"/>
        <v/>
      </c>
      <c r="N650" s="8"/>
      <c r="XFB650" s="13" t="str">
        <f>IF(D650="","",COUNTIF('DISPATCHED (VT11)'!$E:$E,'Per Outlet Plan'!D650))</f>
        <v/>
      </c>
    </row>
    <row r="651" spans="1:14 16382:16382">
      <c r="A651" s="18" t="str">
        <f>IF(D651="","",VLOOKUP(D651,'DISPATCHED (VT11)'!$E:$XEV,16373,0))</f>
        <v/>
      </c>
      <c r="B651" s="13" t="str">
        <f>IF(D651="","",VLOOKUP(D651,'DISPATCHED (VT11)'!$E:$L,8,0))</f>
        <v/>
      </c>
      <c r="C651" s="16" t="str">
        <f>IF(A651="","",IF(VLOOKUP(A651,'DSR Attendance'!$A:$E,5,0)=0,VLOOKUP(A651,'DSR Attendance'!$A:$D,4,0),CONCATENATE(VLOOKUP(A651,'DSR Attendance'!$A:$D,4,0)," / ",VLOOKUP('Per Outlet Plan'!A651,'DSR Attendance'!$A:$E,5,0))))</f>
        <v/>
      </c>
      <c r="M651" s="13" t="str">
        <f t="shared" si="12"/>
        <v/>
      </c>
      <c r="N651" s="8"/>
      <c r="XFB651" s="13" t="str">
        <f>IF(D651="","",COUNTIF('DISPATCHED (VT11)'!$E:$E,'Per Outlet Plan'!D651))</f>
        <v/>
      </c>
    </row>
    <row r="652" spans="1:14 16382:16382">
      <c r="A652" s="18" t="str">
        <f>IF(D652="","",VLOOKUP(D652,'DISPATCHED (VT11)'!$E:$XEV,16373,0))</f>
        <v/>
      </c>
      <c r="B652" s="13" t="str">
        <f>IF(D652="","",VLOOKUP(D652,'DISPATCHED (VT11)'!$E:$L,8,0))</f>
        <v/>
      </c>
      <c r="C652" s="16" t="str">
        <f>IF(A652="","",IF(VLOOKUP(A652,'DSR Attendance'!$A:$E,5,0)=0,VLOOKUP(A652,'DSR Attendance'!$A:$D,4,0),CONCATENATE(VLOOKUP(A652,'DSR Attendance'!$A:$D,4,0)," / ",VLOOKUP('Per Outlet Plan'!A652,'DSR Attendance'!$A:$E,5,0))))</f>
        <v/>
      </c>
      <c r="M652" s="13" t="str">
        <f t="shared" si="12"/>
        <v/>
      </c>
      <c r="N652" s="8"/>
      <c r="XFB652" s="13" t="str">
        <f>IF(D652="","",COUNTIF('DISPATCHED (VT11)'!$E:$E,'Per Outlet Plan'!D652))</f>
        <v/>
      </c>
    </row>
    <row r="653" spans="1:14 16382:16382">
      <c r="A653" s="18" t="str">
        <f>IF(D653="","",VLOOKUP(D653,'DISPATCHED (VT11)'!$E:$XEV,16373,0))</f>
        <v/>
      </c>
      <c r="B653" s="13" t="str">
        <f>IF(D653="","",VLOOKUP(D653,'DISPATCHED (VT11)'!$E:$L,8,0))</f>
        <v/>
      </c>
      <c r="C653" s="16" t="str">
        <f>IF(A653="","",IF(VLOOKUP(A653,'DSR Attendance'!$A:$E,5,0)=0,VLOOKUP(A653,'DSR Attendance'!$A:$D,4,0),CONCATENATE(VLOOKUP(A653,'DSR Attendance'!$A:$D,4,0)," / ",VLOOKUP('Per Outlet Plan'!A653,'DSR Attendance'!$A:$E,5,0))))</f>
        <v/>
      </c>
      <c r="M653" s="13" t="str">
        <f t="shared" si="12"/>
        <v/>
      </c>
      <c r="N653" s="8"/>
      <c r="XFB653" s="13" t="str">
        <f>IF(D653="","",COUNTIF('DISPATCHED (VT11)'!$E:$E,'Per Outlet Plan'!D653))</f>
        <v/>
      </c>
    </row>
    <row r="654" spans="1:14 16382:16382">
      <c r="A654" s="18" t="str">
        <f>IF(D654="","",VLOOKUP(D654,'DISPATCHED (VT11)'!$E:$XEV,16373,0))</f>
        <v/>
      </c>
      <c r="B654" s="13" t="str">
        <f>IF(D654="","",VLOOKUP(D654,'DISPATCHED (VT11)'!$E:$L,8,0))</f>
        <v/>
      </c>
      <c r="C654" s="16" t="str">
        <f>IF(A654="","",IF(VLOOKUP(A654,'DSR Attendance'!$A:$E,5,0)=0,VLOOKUP(A654,'DSR Attendance'!$A:$D,4,0),CONCATENATE(VLOOKUP(A654,'DSR Attendance'!$A:$D,4,0)," / ",VLOOKUP('Per Outlet Plan'!A654,'DSR Attendance'!$A:$E,5,0))))</f>
        <v/>
      </c>
      <c r="M654" s="13" t="str">
        <f t="shared" si="12"/>
        <v/>
      </c>
      <c r="N654" s="8"/>
      <c r="XFB654" s="13" t="str">
        <f>IF(D654="","",COUNTIF('DISPATCHED (VT11)'!$E:$E,'Per Outlet Plan'!D654))</f>
        <v/>
      </c>
    </row>
    <row r="655" spans="1:14 16382:16382">
      <c r="A655" s="18" t="str">
        <f>IF(D655="","",VLOOKUP(D655,'DISPATCHED (VT11)'!$E:$XEV,16373,0))</f>
        <v/>
      </c>
      <c r="B655" s="13" t="str">
        <f>IF(D655="","",VLOOKUP(D655,'DISPATCHED (VT11)'!$E:$L,8,0))</f>
        <v/>
      </c>
      <c r="C655" s="16" t="str">
        <f>IF(A655="","",IF(VLOOKUP(A655,'DSR Attendance'!$A:$E,5,0)=0,VLOOKUP(A655,'DSR Attendance'!$A:$D,4,0),CONCATENATE(VLOOKUP(A655,'DSR Attendance'!$A:$D,4,0)," / ",VLOOKUP('Per Outlet Plan'!A655,'DSR Attendance'!$A:$E,5,0))))</f>
        <v/>
      </c>
      <c r="M655" s="13" t="str">
        <f t="shared" si="12"/>
        <v/>
      </c>
      <c r="N655" s="8"/>
      <c r="XFB655" s="13" t="str">
        <f>IF(D655="","",COUNTIF('DISPATCHED (VT11)'!$E:$E,'Per Outlet Plan'!D655))</f>
        <v/>
      </c>
    </row>
    <row r="656" spans="1:14 16382:16382">
      <c r="A656" s="18" t="str">
        <f>IF(D656="","",VLOOKUP(D656,'DISPATCHED (VT11)'!$E:$XEV,16373,0))</f>
        <v/>
      </c>
      <c r="B656" s="13" t="str">
        <f>IF(D656="","",VLOOKUP(D656,'DISPATCHED (VT11)'!$E:$L,8,0))</f>
        <v/>
      </c>
      <c r="C656" s="16" t="str">
        <f>IF(A656="","",IF(VLOOKUP(A656,'DSR Attendance'!$A:$E,5,0)=0,VLOOKUP(A656,'DSR Attendance'!$A:$D,4,0),CONCATENATE(VLOOKUP(A656,'DSR Attendance'!$A:$D,4,0)," / ",VLOOKUP('Per Outlet Plan'!A656,'DSR Attendance'!$A:$E,5,0))))</f>
        <v/>
      </c>
      <c r="M656" s="13" t="str">
        <f t="shared" si="12"/>
        <v/>
      </c>
      <c r="N656" s="8"/>
      <c r="XFB656" s="13" t="str">
        <f>IF(D656="","",COUNTIF('DISPATCHED (VT11)'!$E:$E,'Per Outlet Plan'!D656))</f>
        <v/>
      </c>
    </row>
    <row r="657" spans="1:14 16382:16382">
      <c r="A657" s="18" t="str">
        <f>IF(D657="","",VLOOKUP(D657,'DISPATCHED (VT11)'!$E:$XEV,16373,0))</f>
        <v/>
      </c>
      <c r="B657" s="13" t="str">
        <f>IF(D657="","",VLOOKUP(D657,'DISPATCHED (VT11)'!$E:$L,8,0))</f>
        <v/>
      </c>
      <c r="C657" s="16" t="str">
        <f>IF(A657="","",IF(VLOOKUP(A657,'DSR Attendance'!$A:$E,5,0)=0,VLOOKUP(A657,'DSR Attendance'!$A:$D,4,0),CONCATENATE(VLOOKUP(A657,'DSR Attendance'!$A:$D,4,0)," / ",VLOOKUP('Per Outlet Plan'!A657,'DSR Attendance'!$A:$E,5,0))))</f>
        <v/>
      </c>
      <c r="M657" s="13" t="str">
        <f t="shared" si="12"/>
        <v/>
      </c>
      <c r="N657" s="8"/>
      <c r="XFB657" s="13" t="str">
        <f>IF(D657="","",COUNTIF('DISPATCHED (VT11)'!$E:$E,'Per Outlet Plan'!D657))</f>
        <v/>
      </c>
    </row>
    <row r="658" spans="1:14 16382:16382">
      <c r="A658" s="18" t="str">
        <f>IF(D658="","",VLOOKUP(D658,'DISPATCHED (VT11)'!$E:$XEV,16373,0))</f>
        <v/>
      </c>
      <c r="B658" s="13" t="str">
        <f>IF(D658="","",VLOOKUP(D658,'DISPATCHED (VT11)'!$E:$L,8,0))</f>
        <v/>
      </c>
      <c r="C658" s="16" t="str">
        <f>IF(A658="","",IF(VLOOKUP(A658,'DSR Attendance'!$A:$E,5,0)=0,VLOOKUP(A658,'DSR Attendance'!$A:$D,4,0),CONCATENATE(VLOOKUP(A658,'DSR Attendance'!$A:$D,4,0)," / ",VLOOKUP('Per Outlet Plan'!A658,'DSR Attendance'!$A:$E,5,0))))</f>
        <v/>
      </c>
      <c r="M658" s="13" t="str">
        <f t="shared" si="12"/>
        <v/>
      </c>
      <c r="N658" s="8"/>
      <c r="XFB658" s="13" t="str">
        <f>IF(D658="","",COUNTIF('DISPATCHED (VT11)'!$E:$E,'Per Outlet Plan'!D658))</f>
        <v/>
      </c>
    </row>
    <row r="659" spans="1:14 16382:16382">
      <c r="A659" s="18" t="str">
        <f>IF(D659="","",VLOOKUP(D659,'DISPATCHED (VT11)'!$E:$XEV,16373,0))</f>
        <v/>
      </c>
      <c r="B659" s="13" t="str">
        <f>IF(D659="","",VLOOKUP(D659,'DISPATCHED (VT11)'!$E:$L,8,0))</f>
        <v/>
      </c>
      <c r="C659" s="16" t="str">
        <f>IF(A659="","",IF(VLOOKUP(A659,'DSR Attendance'!$A:$E,5,0)=0,VLOOKUP(A659,'DSR Attendance'!$A:$D,4,0),CONCATENATE(VLOOKUP(A659,'DSR Attendance'!$A:$D,4,0)," / ",VLOOKUP('Per Outlet Plan'!A659,'DSR Attendance'!$A:$E,5,0))))</f>
        <v/>
      </c>
      <c r="M659" s="13" t="str">
        <f t="shared" si="12"/>
        <v/>
      </c>
      <c r="N659" s="8"/>
      <c r="XFB659" s="13" t="str">
        <f>IF(D659="","",COUNTIF('DISPATCHED (VT11)'!$E:$E,'Per Outlet Plan'!D659))</f>
        <v/>
      </c>
    </row>
    <row r="660" spans="1:14 16382:16382">
      <c r="A660" s="18" t="str">
        <f>IF(D660="","",VLOOKUP(D660,'DISPATCHED (VT11)'!$E:$XEV,16373,0))</f>
        <v/>
      </c>
      <c r="B660" s="13" t="str">
        <f>IF(D660="","",VLOOKUP(D660,'DISPATCHED (VT11)'!$E:$L,8,0))</f>
        <v/>
      </c>
      <c r="C660" s="16" t="str">
        <f>IF(A660="","",IF(VLOOKUP(A660,'DSR Attendance'!$A:$E,5,0)=0,VLOOKUP(A660,'DSR Attendance'!$A:$D,4,0),CONCATENATE(VLOOKUP(A660,'DSR Attendance'!$A:$D,4,0)," / ",VLOOKUP('Per Outlet Plan'!A660,'DSR Attendance'!$A:$E,5,0))))</f>
        <v/>
      </c>
      <c r="M660" s="13" t="str">
        <f t="shared" si="12"/>
        <v/>
      </c>
      <c r="N660" s="8"/>
      <c r="XFB660" s="13" t="str">
        <f>IF(D660="","",COUNTIF('DISPATCHED (VT11)'!$E:$E,'Per Outlet Plan'!D660))</f>
        <v/>
      </c>
    </row>
    <row r="661" spans="1:14 16382:16382">
      <c r="A661" s="18" t="str">
        <f>IF(D661="","",VLOOKUP(D661,'DISPATCHED (VT11)'!$E:$XEV,16373,0))</f>
        <v/>
      </c>
      <c r="B661" s="13" t="str">
        <f>IF(D661="","",VLOOKUP(D661,'DISPATCHED (VT11)'!$E:$L,8,0))</f>
        <v/>
      </c>
      <c r="C661" s="16" t="str">
        <f>IF(A661="","",IF(VLOOKUP(A661,'DSR Attendance'!$A:$E,5,0)=0,VLOOKUP(A661,'DSR Attendance'!$A:$D,4,0),CONCATENATE(VLOOKUP(A661,'DSR Attendance'!$A:$D,4,0)," / ",VLOOKUP('Per Outlet Plan'!A661,'DSR Attendance'!$A:$E,5,0))))</f>
        <v/>
      </c>
      <c r="M661" s="13" t="str">
        <f t="shared" si="12"/>
        <v/>
      </c>
      <c r="N661" s="8"/>
      <c r="XFB661" s="13" t="str">
        <f>IF(D661="","",COUNTIF('DISPATCHED (VT11)'!$E:$E,'Per Outlet Plan'!D661))</f>
        <v/>
      </c>
    </row>
    <row r="662" spans="1:14 16382:16382">
      <c r="A662" s="18" t="str">
        <f>IF(D662="","",VLOOKUP(D662,'DISPATCHED (VT11)'!$E:$XEV,16373,0))</f>
        <v/>
      </c>
      <c r="B662" s="13" t="str">
        <f>IF(D662="","",VLOOKUP(D662,'DISPATCHED (VT11)'!$E:$L,8,0))</f>
        <v/>
      </c>
      <c r="C662" s="16" t="str">
        <f>IF(A662="","",IF(VLOOKUP(A662,'DSR Attendance'!$A:$E,5,0)=0,VLOOKUP(A662,'DSR Attendance'!$A:$D,4,0),CONCATENATE(VLOOKUP(A662,'DSR Attendance'!$A:$D,4,0)," / ",VLOOKUP('Per Outlet Plan'!A662,'DSR Attendance'!$A:$E,5,0))))</f>
        <v/>
      </c>
      <c r="M662" s="13" t="str">
        <f t="shared" si="12"/>
        <v/>
      </c>
      <c r="N662" s="8"/>
      <c r="XFB662" s="13" t="str">
        <f>IF(D662="","",COUNTIF('DISPATCHED (VT11)'!$E:$E,'Per Outlet Plan'!D662))</f>
        <v/>
      </c>
    </row>
    <row r="663" spans="1:14 16382:16382">
      <c r="A663" s="18" t="str">
        <f>IF(D663="","",VLOOKUP(D663,'DISPATCHED (VT11)'!$E:$XEV,16373,0))</f>
        <v/>
      </c>
      <c r="B663" s="13" t="str">
        <f>IF(D663="","",VLOOKUP(D663,'DISPATCHED (VT11)'!$E:$L,8,0))</f>
        <v/>
      </c>
      <c r="C663" s="16" t="str">
        <f>IF(A663="","",IF(VLOOKUP(A663,'DSR Attendance'!$A:$E,5,0)=0,VLOOKUP(A663,'DSR Attendance'!$A:$D,4,0),CONCATENATE(VLOOKUP(A663,'DSR Attendance'!$A:$D,4,0)," / ",VLOOKUP('Per Outlet Plan'!A663,'DSR Attendance'!$A:$E,5,0))))</f>
        <v/>
      </c>
      <c r="M663" s="13" t="str">
        <f t="shared" si="12"/>
        <v/>
      </c>
      <c r="N663" s="8"/>
      <c r="XFB663" s="13" t="str">
        <f>IF(D663="","",COUNTIF('DISPATCHED (VT11)'!$E:$E,'Per Outlet Plan'!D663))</f>
        <v/>
      </c>
    </row>
    <row r="664" spans="1:14 16382:16382">
      <c r="A664" s="18" t="str">
        <f>IF(D664="","",VLOOKUP(D664,'DISPATCHED (VT11)'!$E:$XEV,16373,0))</f>
        <v/>
      </c>
      <c r="B664" s="13" t="str">
        <f>IF(D664="","",VLOOKUP(D664,'DISPATCHED (VT11)'!$E:$L,8,0))</f>
        <v/>
      </c>
      <c r="C664" s="16" t="str">
        <f>IF(A664="","",IF(VLOOKUP(A664,'DSR Attendance'!$A:$E,5,0)=0,VLOOKUP(A664,'DSR Attendance'!$A:$D,4,0),CONCATENATE(VLOOKUP(A664,'DSR Attendance'!$A:$D,4,0)," / ",VLOOKUP('Per Outlet Plan'!A664,'DSR Attendance'!$A:$E,5,0))))</f>
        <v/>
      </c>
      <c r="M664" s="13" t="str">
        <f t="shared" si="12"/>
        <v/>
      </c>
      <c r="N664" s="8"/>
      <c r="XFB664" s="13" t="str">
        <f>IF(D664="","",COUNTIF('DISPATCHED (VT11)'!$E:$E,'Per Outlet Plan'!D664))</f>
        <v/>
      </c>
    </row>
    <row r="665" spans="1:14 16382:16382">
      <c r="A665" s="18" t="str">
        <f>IF(D665="","",VLOOKUP(D665,'DISPATCHED (VT11)'!$E:$XEV,16373,0))</f>
        <v/>
      </c>
      <c r="B665" s="13" t="str">
        <f>IF(D665="","",VLOOKUP(D665,'DISPATCHED (VT11)'!$E:$L,8,0))</f>
        <v/>
      </c>
      <c r="C665" s="16" t="str">
        <f>IF(A665="","",IF(VLOOKUP(A665,'DSR Attendance'!$A:$E,5,0)=0,VLOOKUP(A665,'DSR Attendance'!$A:$D,4,0),CONCATENATE(VLOOKUP(A665,'DSR Attendance'!$A:$D,4,0)," / ",VLOOKUP('Per Outlet Plan'!A665,'DSR Attendance'!$A:$E,5,0))))</f>
        <v/>
      </c>
      <c r="M665" s="13" t="str">
        <f t="shared" si="12"/>
        <v/>
      </c>
      <c r="N665" s="8"/>
      <c r="XFB665" s="13" t="str">
        <f>IF(D665="","",COUNTIF('DISPATCHED (VT11)'!$E:$E,'Per Outlet Plan'!D665))</f>
        <v/>
      </c>
    </row>
    <row r="666" spans="1:14 16382:16382">
      <c r="A666" s="18" t="str">
        <f>IF(D666="","",VLOOKUP(D666,'DISPATCHED (VT11)'!$E:$XEV,16373,0))</f>
        <v/>
      </c>
      <c r="B666" s="13" t="str">
        <f>IF(D666="","",VLOOKUP(D666,'DISPATCHED (VT11)'!$E:$L,8,0))</f>
        <v/>
      </c>
      <c r="C666" s="16" t="str">
        <f>IF(A666="","",IF(VLOOKUP(A666,'DSR Attendance'!$A:$E,5,0)=0,VLOOKUP(A666,'DSR Attendance'!$A:$D,4,0),CONCATENATE(VLOOKUP(A666,'DSR Attendance'!$A:$D,4,0)," / ",VLOOKUP('Per Outlet Plan'!A666,'DSR Attendance'!$A:$E,5,0))))</f>
        <v/>
      </c>
      <c r="M666" s="13" t="str">
        <f t="shared" si="12"/>
        <v/>
      </c>
      <c r="N666" s="8"/>
      <c r="XFB666" s="13" t="str">
        <f>IF(D666="","",COUNTIF('DISPATCHED (VT11)'!$E:$E,'Per Outlet Plan'!D666))</f>
        <v/>
      </c>
    </row>
    <row r="667" spans="1:14 16382:16382">
      <c r="A667" s="18" t="str">
        <f>IF(D667="","",VLOOKUP(D667,'DISPATCHED (VT11)'!$E:$XEV,16373,0))</f>
        <v/>
      </c>
      <c r="B667" s="13" t="str">
        <f>IF(D667="","",VLOOKUP(D667,'DISPATCHED (VT11)'!$E:$L,8,0))</f>
        <v/>
      </c>
      <c r="C667" s="16" t="str">
        <f>IF(A667="","",IF(VLOOKUP(A667,'DSR Attendance'!$A:$E,5,0)=0,VLOOKUP(A667,'DSR Attendance'!$A:$D,4,0),CONCATENATE(VLOOKUP(A667,'DSR Attendance'!$A:$D,4,0)," / ",VLOOKUP('Per Outlet Plan'!A667,'DSR Attendance'!$A:$E,5,0))))</f>
        <v/>
      </c>
      <c r="M667" s="13" t="str">
        <f t="shared" si="12"/>
        <v/>
      </c>
      <c r="N667" s="8"/>
      <c r="XFB667" s="13" t="str">
        <f>IF(D667="","",COUNTIF('DISPATCHED (VT11)'!$E:$E,'Per Outlet Plan'!D667))</f>
        <v/>
      </c>
    </row>
    <row r="668" spans="1:14 16382:16382">
      <c r="A668" s="18" t="str">
        <f>IF(D668="","",VLOOKUP(D668,'DISPATCHED (VT11)'!$E:$XEV,16373,0))</f>
        <v/>
      </c>
      <c r="B668" s="13" t="str">
        <f>IF(D668="","",VLOOKUP(D668,'DISPATCHED (VT11)'!$E:$L,8,0))</f>
        <v/>
      </c>
      <c r="C668" s="16" t="str">
        <f>IF(A668="","",IF(VLOOKUP(A668,'DSR Attendance'!$A:$E,5,0)=0,VLOOKUP(A668,'DSR Attendance'!$A:$D,4,0),CONCATENATE(VLOOKUP(A668,'DSR Attendance'!$A:$D,4,0)," / ",VLOOKUP('Per Outlet Plan'!A668,'DSR Attendance'!$A:$E,5,0))))</f>
        <v/>
      </c>
      <c r="M668" s="13" t="str">
        <f t="shared" si="12"/>
        <v/>
      </c>
      <c r="N668" s="8"/>
      <c r="XFB668" s="13" t="str">
        <f>IF(D668="","",COUNTIF('DISPATCHED (VT11)'!$E:$E,'Per Outlet Plan'!D668))</f>
        <v/>
      </c>
    </row>
    <row r="669" spans="1:14 16382:16382">
      <c r="A669" s="18" t="str">
        <f>IF(D669="","",VLOOKUP(D669,'DISPATCHED (VT11)'!$E:$XEV,16373,0))</f>
        <v/>
      </c>
      <c r="B669" s="13" t="str">
        <f>IF(D669="","",VLOOKUP(D669,'DISPATCHED (VT11)'!$E:$L,8,0))</f>
        <v/>
      </c>
      <c r="C669" s="16" t="str">
        <f>IF(A669="","",IF(VLOOKUP(A669,'DSR Attendance'!$A:$E,5,0)=0,VLOOKUP(A669,'DSR Attendance'!$A:$D,4,0),CONCATENATE(VLOOKUP(A669,'DSR Attendance'!$A:$D,4,0)," / ",VLOOKUP('Per Outlet Plan'!A669,'DSR Attendance'!$A:$E,5,0))))</f>
        <v/>
      </c>
      <c r="M669" s="13" t="str">
        <f t="shared" si="12"/>
        <v/>
      </c>
      <c r="N669" s="8"/>
      <c r="XFB669" s="13" t="str">
        <f>IF(D669="","",COUNTIF('DISPATCHED (VT11)'!$E:$E,'Per Outlet Plan'!D669))</f>
        <v/>
      </c>
    </row>
    <row r="670" spans="1:14 16382:16382">
      <c r="A670" s="18" t="str">
        <f>IF(D670="","",VLOOKUP(D670,'DISPATCHED (VT11)'!$E:$XEV,16373,0))</f>
        <v/>
      </c>
      <c r="B670" s="13" t="str">
        <f>IF(D670="","",VLOOKUP(D670,'DISPATCHED (VT11)'!$E:$L,8,0))</f>
        <v/>
      </c>
      <c r="C670" s="16" t="str">
        <f>IF(A670="","",IF(VLOOKUP(A670,'DSR Attendance'!$A:$E,5,0)=0,VLOOKUP(A670,'DSR Attendance'!$A:$D,4,0),CONCATENATE(VLOOKUP(A670,'DSR Attendance'!$A:$D,4,0)," / ",VLOOKUP('Per Outlet Plan'!A670,'DSR Attendance'!$A:$E,5,0))))</f>
        <v/>
      </c>
      <c r="M670" s="13" t="str">
        <f t="shared" si="12"/>
        <v/>
      </c>
      <c r="N670" s="8"/>
      <c r="XFB670" s="13" t="str">
        <f>IF(D670="","",COUNTIF('DISPATCHED (VT11)'!$E:$E,'Per Outlet Plan'!D670))</f>
        <v/>
      </c>
    </row>
    <row r="671" spans="1:14 16382:16382">
      <c r="A671" s="18" t="str">
        <f>IF(D671="","",VLOOKUP(D671,'DISPATCHED (VT11)'!$E:$XEV,16373,0))</f>
        <v/>
      </c>
      <c r="B671" s="13" t="str">
        <f>IF(D671="","",VLOOKUP(D671,'DISPATCHED (VT11)'!$E:$L,8,0))</f>
        <v/>
      </c>
      <c r="C671" s="16" t="str">
        <f>IF(A671="","",IF(VLOOKUP(A671,'DSR Attendance'!$A:$E,5,0)=0,VLOOKUP(A671,'DSR Attendance'!$A:$D,4,0),CONCATENATE(VLOOKUP(A671,'DSR Attendance'!$A:$D,4,0)," / ",VLOOKUP('Per Outlet Plan'!A671,'DSR Attendance'!$A:$E,5,0))))</f>
        <v/>
      </c>
      <c r="M671" s="13" t="str">
        <f t="shared" si="12"/>
        <v/>
      </c>
      <c r="N671" s="8"/>
      <c r="XFB671" s="13" t="str">
        <f>IF(D671="","",COUNTIF('DISPATCHED (VT11)'!$E:$E,'Per Outlet Plan'!D671))</f>
        <v/>
      </c>
    </row>
    <row r="672" spans="1:14 16382:16382">
      <c r="A672" s="18" t="str">
        <f>IF(D672="","",VLOOKUP(D672,'DISPATCHED (VT11)'!$E:$XEV,16373,0))</f>
        <v/>
      </c>
      <c r="B672" s="13" t="str">
        <f>IF(D672="","",VLOOKUP(D672,'DISPATCHED (VT11)'!$E:$L,8,0))</f>
        <v/>
      </c>
      <c r="C672" s="16" t="str">
        <f>IF(A672="","",IF(VLOOKUP(A672,'DSR Attendance'!$A:$E,5,0)=0,VLOOKUP(A672,'DSR Attendance'!$A:$D,4,0),CONCATENATE(VLOOKUP(A672,'DSR Attendance'!$A:$D,4,0)," / ",VLOOKUP('Per Outlet Plan'!A672,'DSR Attendance'!$A:$E,5,0))))</f>
        <v/>
      </c>
      <c r="M672" s="13" t="str">
        <f t="shared" si="12"/>
        <v/>
      </c>
      <c r="N672" s="8"/>
      <c r="XFB672" s="13" t="str">
        <f>IF(D672="","",COUNTIF('DISPATCHED (VT11)'!$E:$E,'Per Outlet Plan'!D672))</f>
        <v/>
      </c>
    </row>
    <row r="673" spans="1:14 16382:16382">
      <c r="A673" s="18" t="str">
        <f>IF(D673="","",VLOOKUP(D673,'DISPATCHED (VT11)'!$E:$XEV,16373,0))</f>
        <v/>
      </c>
      <c r="B673" s="13" t="str">
        <f>IF(D673="","",VLOOKUP(D673,'DISPATCHED (VT11)'!$E:$L,8,0))</f>
        <v/>
      </c>
      <c r="C673" s="16" t="str">
        <f>IF(A673="","",IF(VLOOKUP(A673,'DSR Attendance'!$A:$E,5,0)=0,VLOOKUP(A673,'DSR Attendance'!$A:$D,4,0),CONCATENATE(VLOOKUP(A673,'DSR Attendance'!$A:$D,4,0)," / ",VLOOKUP('Per Outlet Plan'!A673,'DSR Attendance'!$A:$E,5,0))))</f>
        <v/>
      </c>
      <c r="M673" s="13" t="str">
        <f t="shared" si="12"/>
        <v/>
      </c>
      <c r="N673" s="8"/>
      <c r="XFB673" s="13" t="str">
        <f>IF(D673="","",COUNTIF('DISPATCHED (VT11)'!$E:$E,'Per Outlet Plan'!D673))</f>
        <v/>
      </c>
    </row>
    <row r="674" spans="1:14 16382:16382">
      <c r="A674" s="18" t="str">
        <f>IF(D674="","",VLOOKUP(D674,'DISPATCHED (VT11)'!$E:$XEV,16373,0))</f>
        <v/>
      </c>
      <c r="B674" s="13" t="str">
        <f>IF(D674="","",VLOOKUP(D674,'DISPATCHED (VT11)'!$E:$L,8,0))</f>
        <v/>
      </c>
      <c r="C674" s="16" t="str">
        <f>IF(A674="","",IF(VLOOKUP(A674,'DSR Attendance'!$A:$E,5,0)=0,VLOOKUP(A674,'DSR Attendance'!$A:$D,4,0),CONCATENATE(VLOOKUP(A674,'DSR Attendance'!$A:$D,4,0)," / ",VLOOKUP('Per Outlet Plan'!A674,'DSR Attendance'!$A:$E,5,0))))</f>
        <v/>
      </c>
      <c r="M674" s="13" t="str">
        <f t="shared" si="12"/>
        <v/>
      </c>
      <c r="N674" s="8"/>
      <c r="XFB674" s="13" t="str">
        <f>IF(D674="","",COUNTIF('DISPATCHED (VT11)'!$E:$E,'Per Outlet Plan'!D674))</f>
        <v/>
      </c>
    </row>
    <row r="675" spans="1:14 16382:16382">
      <c r="A675" s="18" t="str">
        <f>IF(D675="","",VLOOKUP(D675,'DISPATCHED (VT11)'!$E:$XEV,16373,0))</f>
        <v/>
      </c>
      <c r="B675" s="13" t="str">
        <f>IF(D675="","",VLOOKUP(D675,'DISPATCHED (VT11)'!$E:$L,8,0))</f>
        <v/>
      </c>
      <c r="C675" s="16" t="str">
        <f>IF(A675="","",IF(VLOOKUP(A675,'DSR Attendance'!$A:$E,5,0)=0,VLOOKUP(A675,'DSR Attendance'!$A:$D,4,0),CONCATENATE(VLOOKUP(A675,'DSR Attendance'!$A:$D,4,0)," / ",VLOOKUP('Per Outlet Plan'!A675,'DSR Attendance'!$A:$E,5,0))))</f>
        <v/>
      </c>
      <c r="M675" s="13" t="str">
        <f t="shared" si="12"/>
        <v/>
      </c>
      <c r="N675" s="8"/>
      <c r="XFB675" s="13" t="str">
        <f>IF(D675="","",COUNTIF('DISPATCHED (VT11)'!$E:$E,'Per Outlet Plan'!D675))</f>
        <v/>
      </c>
    </row>
    <row r="676" spans="1:14 16382:16382">
      <c r="A676" s="18" t="str">
        <f>IF(D676="","",VLOOKUP(D676,'DISPATCHED (VT11)'!$E:$XEV,16373,0))</f>
        <v/>
      </c>
      <c r="B676" s="13" t="str">
        <f>IF(D676="","",VLOOKUP(D676,'DISPATCHED (VT11)'!$E:$L,8,0))</f>
        <v/>
      </c>
      <c r="C676" s="16" t="str">
        <f>IF(A676="","",IF(VLOOKUP(A676,'DSR Attendance'!$A:$E,5,0)=0,VLOOKUP(A676,'DSR Attendance'!$A:$D,4,0),CONCATENATE(VLOOKUP(A676,'DSR Attendance'!$A:$D,4,0)," / ",VLOOKUP('Per Outlet Plan'!A676,'DSR Attendance'!$A:$E,5,0))))</f>
        <v/>
      </c>
      <c r="M676" s="13" t="str">
        <f t="shared" si="12"/>
        <v/>
      </c>
      <c r="N676" s="8"/>
      <c r="XFB676" s="13" t="str">
        <f>IF(D676="","",COUNTIF('DISPATCHED (VT11)'!$E:$E,'Per Outlet Plan'!D676))</f>
        <v/>
      </c>
    </row>
    <row r="677" spans="1:14 16382:16382">
      <c r="A677" s="18" t="str">
        <f>IF(D677="","",VLOOKUP(D677,'DISPATCHED (VT11)'!$E:$XEV,16373,0))</f>
        <v/>
      </c>
      <c r="B677" s="13" t="str">
        <f>IF(D677="","",VLOOKUP(D677,'DISPATCHED (VT11)'!$E:$L,8,0))</f>
        <v/>
      </c>
      <c r="C677" s="16" t="str">
        <f>IF(A677="","",IF(VLOOKUP(A677,'DSR Attendance'!$A:$E,5,0)=0,VLOOKUP(A677,'DSR Attendance'!$A:$D,4,0),CONCATENATE(VLOOKUP(A677,'DSR Attendance'!$A:$D,4,0)," / ",VLOOKUP('Per Outlet Plan'!A677,'DSR Attendance'!$A:$E,5,0))))</f>
        <v/>
      </c>
      <c r="M677" s="13" t="str">
        <f t="shared" si="12"/>
        <v/>
      </c>
      <c r="N677" s="8"/>
      <c r="XFB677" s="13" t="str">
        <f>IF(D677="","",COUNTIF('DISPATCHED (VT11)'!$E:$E,'Per Outlet Plan'!D677))</f>
        <v/>
      </c>
    </row>
    <row r="678" spans="1:14 16382:16382">
      <c r="A678" s="18" t="str">
        <f>IF(D678="","",VLOOKUP(D678,'DISPATCHED (VT11)'!$E:$XEV,16373,0))</f>
        <v/>
      </c>
      <c r="B678" s="13" t="str">
        <f>IF(D678="","",VLOOKUP(D678,'DISPATCHED (VT11)'!$E:$L,8,0))</f>
        <v/>
      </c>
      <c r="C678" s="16" t="str">
        <f>IF(A678="","",IF(VLOOKUP(A678,'DSR Attendance'!$A:$E,5,0)=0,VLOOKUP(A678,'DSR Attendance'!$A:$D,4,0),CONCATENATE(VLOOKUP(A678,'DSR Attendance'!$A:$D,4,0)," / ",VLOOKUP('Per Outlet Plan'!A678,'DSR Attendance'!$A:$E,5,0))))</f>
        <v/>
      </c>
      <c r="M678" s="13" t="str">
        <f t="shared" si="12"/>
        <v/>
      </c>
      <c r="N678" s="8"/>
      <c r="XFB678" s="13" t="str">
        <f>IF(D678="","",COUNTIF('DISPATCHED (VT11)'!$E:$E,'Per Outlet Plan'!D678))</f>
        <v/>
      </c>
    </row>
    <row r="679" spans="1:14 16382:16382">
      <c r="A679" s="18" t="str">
        <f>IF(D679="","",VLOOKUP(D679,'DISPATCHED (VT11)'!$E:$XEV,16373,0))</f>
        <v/>
      </c>
      <c r="B679" s="13" t="str">
        <f>IF(D679="","",VLOOKUP(D679,'DISPATCHED (VT11)'!$E:$L,8,0))</f>
        <v/>
      </c>
      <c r="C679" s="16" t="str">
        <f>IF(A679="","",IF(VLOOKUP(A679,'DSR Attendance'!$A:$E,5,0)=0,VLOOKUP(A679,'DSR Attendance'!$A:$D,4,0),CONCATENATE(VLOOKUP(A679,'DSR Attendance'!$A:$D,4,0)," / ",VLOOKUP('Per Outlet Plan'!A679,'DSR Attendance'!$A:$E,5,0))))</f>
        <v/>
      </c>
      <c r="M679" s="13" t="str">
        <f t="shared" si="12"/>
        <v/>
      </c>
      <c r="N679" s="8"/>
      <c r="XFB679" s="13" t="str">
        <f>IF(D679="","",COUNTIF('DISPATCHED (VT11)'!$E:$E,'Per Outlet Plan'!D679))</f>
        <v/>
      </c>
    </row>
    <row r="680" spans="1:14 16382:16382">
      <c r="A680" s="18" t="str">
        <f>IF(D680="","",VLOOKUP(D680,'DISPATCHED (VT11)'!$E:$XEV,16373,0))</f>
        <v/>
      </c>
      <c r="B680" s="13" t="str">
        <f>IF(D680="","",VLOOKUP(D680,'DISPATCHED (VT11)'!$E:$L,8,0))</f>
        <v/>
      </c>
      <c r="C680" s="16" t="str">
        <f>IF(A680="","",IF(VLOOKUP(A680,'DSR Attendance'!$A:$E,5,0)=0,VLOOKUP(A680,'DSR Attendance'!$A:$D,4,0),CONCATENATE(VLOOKUP(A680,'DSR Attendance'!$A:$D,4,0)," / ",VLOOKUP('Per Outlet Plan'!A680,'DSR Attendance'!$A:$E,5,0))))</f>
        <v/>
      </c>
      <c r="M680" s="13" t="str">
        <f t="shared" si="12"/>
        <v/>
      </c>
      <c r="N680" s="8"/>
      <c r="XFB680" s="13" t="str">
        <f>IF(D680="","",COUNTIF('DISPATCHED (VT11)'!$E:$E,'Per Outlet Plan'!D680))</f>
        <v/>
      </c>
    </row>
    <row r="681" spans="1:14 16382:16382">
      <c r="A681" s="18" t="str">
        <f>IF(D681="","",VLOOKUP(D681,'DISPATCHED (VT11)'!$E:$XEV,16373,0))</f>
        <v/>
      </c>
      <c r="B681" s="13" t="str">
        <f>IF(D681="","",VLOOKUP(D681,'DISPATCHED (VT11)'!$E:$L,8,0))</f>
        <v/>
      </c>
      <c r="C681" s="16" t="str">
        <f>IF(A681="","",IF(VLOOKUP(A681,'DSR Attendance'!$A:$E,5,0)=0,VLOOKUP(A681,'DSR Attendance'!$A:$D,4,0),CONCATENATE(VLOOKUP(A681,'DSR Attendance'!$A:$D,4,0)," / ",VLOOKUP('Per Outlet Plan'!A681,'DSR Attendance'!$A:$E,5,0))))</f>
        <v/>
      </c>
      <c r="M681" s="13" t="str">
        <f t="shared" si="12"/>
        <v/>
      </c>
      <c r="N681" s="8"/>
      <c r="XFB681" s="13" t="str">
        <f>IF(D681="","",COUNTIF('DISPATCHED (VT11)'!$E:$E,'Per Outlet Plan'!D681))</f>
        <v/>
      </c>
    </row>
    <row r="682" spans="1:14 16382:16382">
      <c r="A682" s="18" t="str">
        <f>IF(D682="","",VLOOKUP(D682,'DISPATCHED (VT11)'!$E:$XEV,16373,0))</f>
        <v/>
      </c>
      <c r="B682" s="13" t="str">
        <f>IF(D682="","",VLOOKUP(D682,'DISPATCHED (VT11)'!$E:$L,8,0))</f>
        <v/>
      </c>
      <c r="C682" s="16" t="str">
        <f>IF(A682="","",IF(VLOOKUP(A682,'DSR Attendance'!$A:$E,5,0)=0,VLOOKUP(A682,'DSR Attendance'!$A:$D,4,0),CONCATENATE(VLOOKUP(A682,'DSR Attendance'!$A:$D,4,0)," / ",VLOOKUP('Per Outlet Plan'!A682,'DSR Attendance'!$A:$E,5,0))))</f>
        <v/>
      </c>
      <c r="M682" s="13" t="str">
        <f t="shared" si="12"/>
        <v/>
      </c>
      <c r="N682" s="8"/>
      <c r="XFB682" s="13" t="str">
        <f>IF(D682="","",COUNTIF('DISPATCHED (VT11)'!$E:$E,'Per Outlet Plan'!D682))</f>
        <v/>
      </c>
    </row>
    <row r="683" spans="1:14 16382:16382">
      <c r="A683" s="18" t="str">
        <f>IF(D683="","",VLOOKUP(D683,'DISPATCHED (VT11)'!$E:$XEV,16373,0))</f>
        <v/>
      </c>
      <c r="B683" s="13" t="str">
        <f>IF(D683="","",VLOOKUP(D683,'DISPATCHED (VT11)'!$E:$L,8,0))</f>
        <v/>
      </c>
      <c r="C683" s="16" t="str">
        <f>IF(A683="","",IF(VLOOKUP(A683,'DSR Attendance'!$A:$E,5,0)=0,VLOOKUP(A683,'DSR Attendance'!$A:$D,4,0),CONCATENATE(VLOOKUP(A683,'DSR Attendance'!$A:$D,4,0)," / ",VLOOKUP('Per Outlet Plan'!A683,'DSR Attendance'!$A:$E,5,0))))</f>
        <v/>
      </c>
      <c r="M683" s="13" t="str">
        <f t="shared" si="12"/>
        <v/>
      </c>
      <c r="N683" s="8"/>
      <c r="XFB683" s="13" t="str">
        <f>IF(D683="","",COUNTIF('DISPATCHED (VT11)'!$E:$E,'Per Outlet Plan'!D683))</f>
        <v/>
      </c>
    </row>
    <row r="684" spans="1:14 16382:16382">
      <c r="A684" s="18" t="str">
        <f>IF(D684="","",VLOOKUP(D684,'DISPATCHED (VT11)'!$E:$XEV,16373,0))</f>
        <v/>
      </c>
      <c r="B684" s="13" t="str">
        <f>IF(D684="","",VLOOKUP(D684,'DISPATCHED (VT11)'!$E:$L,8,0))</f>
        <v/>
      </c>
      <c r="C684" s="16" t="str">
        <f>IF(A684="","",IF(VLOOKUP(A684,'DSR Attendance'!$A:$E,5,0)=0,VLOOKUP(A684,'DSR Attendance'!$A:$D,4,0),CONCATENATE(VLOOKUP(A684,'DSR Attendance'!$A:$D,4,0)," / ",VLOOKUP('Per Outlet Plan'!A684,'DSR Attendance'!$A:$E,5,0))))</f>
        <v/>
      </c>
      <c r="M684" s="13" t="str">
        <f t="shared" si="12"/>
        <v/>
      </c>
      <c r="N684" s="8"/>
      <c r="XFB684" s="13" t="str">
        <f>IF(D684="","",COUNTIF('DISPATCHED (VT11)'!$E:$E,'Per Outlet Plan'!D684))</f>
        <v/>
      </c>
    </row>
    <row r="685" spans="1:14 16382:16382">
      <c r="A685" s="18" t="str">
        <f>IF(D685="","",VLOOKUP(D685,'DISPATCHED (VT11)'!$E:$XEV,16373,0))</f>
        <v/>
      </c>
      <c r="B685" s="13" t="str">
        <f>IF(D685="","",VLOOKUP(D685,'DISPATCHED (VT11)'!$E:$L,8,0))</f>
        <v/>
      </c>
      <c r="C685" s="16" t="str">
        <f>IF(A685="","",IF(VLOOKUP(A685,'DSR Attendance'!$A:$E,5,0)=0,VLOOKUP(A685,'DSR Attendance'!$A:$D,4,0),CONCATENATE(VLOOKUP(A685,'DSR Attendance'!$A:$D,4,0)," / ",VLOOKUP('Per Outlet Plan'!A685,'DSR Attendance'!$A:$E,5,0))))</f>
        <v/>
      </c>
      <c r="M685" s="13" t="str">
        <f t="shared" si="12"/>
        <v/>
      </c>
      <c r="N685" s="8"/>
      <c r="XFB685" s="13" t="str">
        <f>IF(D685="","",COUNTIF('DISPATCHED (VT11)'!$E:$E,'Per Outlet Plan'!D685))</f>
        <v/>
      </c>
    </row>
    <row r="686" spans="1:14 16382:16382">
      <c r="A686" s="18" t="str">
        <f>IF(D686="","",VLOOKUP(D686,'DISPATCHED (VT11)'!$E:$XEV,16373,0))</f>
        <v/>
      </c>
      <c r="B686" s="13" t="str">
        <f>IF(D686="","",VLOOKUP(D686,'DISPATCHED (VT11)'!$E:$L,8,0))</f>
        <v/>
      </c>
      <c r="C686" s="16" t="str">
        <f>IF(A686="","",IF(VLOOKUP(A686,'DSR Attendance'!$A:$E,5,0)=0,VLOOKUP(A686,'DSR Attendance'!$A:$D,4,0),CONCATENATE(VLOOKUP(A686,'DSR Attendance'!$A:$D,4,0)," / ",VLOOKUP('Per Outlet Plan'!A686,'DSR Attendance'!$A:$E,5,0))))</f>
        <v/>
      </c>
      <c r="M686" s="13" t="str">
        <f t="shared" si="12"/>
        <v/>
      </c>
      <c r="N686" s="8"/>
      <c r="XFB686" s="13" t="str">
        <f>IF(D686="","",COUNTIF('DISPATCHED (VT11)'!$E:$E,'Per Outlet Plan'!D686))</f>
        <v/>
      </c>
    </row>
    <row r="687" spans="1:14 16382:16382">
      <c r="A687" s="18" t="str">
        <f>IF(D687="","",VLOOKUP(D687,'DISPATCHED (VT11)'!$E:$XEV,16373,0))</f>
        <v/>
      </c>
      <c r="B687" s="13" t="str">
        <f>IF(D687="","",VLOOKUP(D687,'DISPATCHED (VT11)'!$E:$L,8,0))</f>
        <v/>
      </c>
      <c r="C687" s="16" t="str">
        <f>IF(A687="","",IF(VLOOKUP(A687,'DSR Attendance'!$A:$E,5,0)=0,VLOOKUP(A687,'DSR Attendance'!$A:$D,4,0),CONCATENATE(VLOOKUP(A687,'DSR Attendance'!$A:$D,4,0)," / ",VLOOKUP('Per Outlet Plan'!A687,'DSR Attendance'!$A:$E,5,0))))</f>
        <v/>
      </c>
      <c r="M687" s="13" t="str">
        <f t="shared" si="12"/>
        <v/>
      </c>
      <c r="N687" s="8"/>
      <c r="XFB687" s="13" t="str">
        <f>IF(D687="","",COUNTIF('DISPATCHED (VT11)'!$E:$E,'Per Outlet Plan'!D687))</f>
        <v/>
      </c>
    </row>
    <row r="688" spans="1:14 16382:16382">
      <c r="A688" s="18" t="str">
        <f>IF(D688="","",VLOOKUP(D688,'DISPATCHED (VT11)'!$E:$XEV,16373,0))</f>
        <v/>
      </c>
      <c r="B688" s="13" t="str">
        <f>IF(D688="","",VLOOKUP(D688,'DISPATCHED (VT11)'!$E:$L,8,0))</f>
        <v/>
      </c>
      <c r="C688" s="16" t="str">
        <f>IF(A688="","",IF(VLOOKUP(A688,'DSR Attendance'!$A:$E,5,0)=0,VLOOKUP(A688,'DSR Attendance'!$A:$D,4,0),CONCATENATE(VLOOKUP(A688,'DSR Attendance'!$A:$D,4,0)," / ",VLOOKUP('Per Outlet Plan'!A688,'DSR Attendance'!$A:$E,5,0))))</f>
        <v/>
      </c>
      <c r="M688" s="13" t="str">
        <f t="shared" si="12"/>
        <v/>
      </c>
      <c r="N688" s="8"/>
      <c r="XFB688" s="13" t="str">
        <f>IF(D688="","",COUNTIF('DISPATCHED (VT11)'!$E:$E,'Per Outlet Plan'!D688))</f>
        <v/>
      </c>
    </row>
    <row r="689" spans="1:14 16382:16382">
      <c r="A689" s="18" t="str">
        <f>IF(D689="","",VLOOKUP(D689,'DISPATCHED (VT11)'!$E:$XEV,16373,0))</f>
        <v/>
      </c>
      <c r="B689" s="13" t="str">
        <f>IF(D689="","",VLOOKUP(D689,'DISPATCHED (VT11)'!$E:$L,8,0))</f>
        <v/>
      </c>
      <c r="C689" s="16" t="str">
        <f>IF(A689="","",IF(VLOOKUP(A689,'DSR Attendance'!$A:$E,5,0)=0,VLOOKUP(A689,'DSR Attendance'!$A:$D,4,0),CONCATENATE(VLOOKUP(A689,'DSR Attendance'!$A:$D,4,0)," / ",VLOOKUP('Per Outlet Plan'!A689,'DSR Attendance'!$A:$E,5,0))))</f>
        <v/>
      </c>
      <c r="M689" s="13" t="str">
        <f t="shared" si="12"/>
        <v/>
      </c>
      <c r="N689" s="8"/>
      <c r="XFB689" s="13" t="str">
        <f>IF(D689="","",COUNTIF('DISPATCHED (VT11)'!$E:$E,'Per Outlet Plan'!D689))</f>
        <v/>
      </c>
    </row>
    <row r="690" spans="1:14 16382:16382">
      <c r="A690" s="18" t="str">
        <f>IF(D690="","",VLOOKUP(D690,'DISPATCHED (VT11)'!$E:$XEV,16373,0))</f>
        <v/>
      </c>
      <c r="B690" s="13" t="str">
        <f>IF(D690="","",VLOOKUP(D690,'DISPATCHED (VT11)'!$E:$L,8,0))</f>
        <v/>
      </c>
      <c r="C690" s="16" t="str">
        <f>IF(A690="","",IF(VLOOKUP(A690,'DSR Attendance'!$A:$E,5,0)=0,VLOOKUP(A690,'DSR Attendance'!$A:$D,4,0),CONCATENATE(VLOOKUP(A690,'DSR Attendance'!$A:$D,4,0)," / ",VLOOKUP('Per Outlet Plan'!A690,'DSR Attendance'!$A:$E,5,0))))</f>
        <v/>
      </c>
      <c r="M690" s="13" t="str">
        <f t="shared" si="12"/>
        <v/>
      </c>
      <c r="N690" s="8"/>
      <c r="XFB690" s="13" t="str">
        <f>IF(D690="","",COUNTIF('DISPATCHED (VT11)'!$E:$E,'Per Outlet Plan'!D690))</f>
        <v/>
      </c>
    </row>
    <row r="691" spans="1:14 16382:16382">
      <c r="A691" s="18" t="str">
        <f>IF(D691="","",VLOOKUP(D691,'DISPATCHED (VT11)'!$E:$XEV,16373,0))</f>
        <v/>
      </c>
      <c r="B691" s="13" t="str">
        <f>IF(D691="","",VLOOKUP(D691,'DISPATCHED (VT11)'!$E:$L,8,0))</f>
        <v/>
      </c>
      <c r="C691" s="16" t="str">
        <f>IF(A691="","",IF(VLOOKUP(A691,'DSR Attendance'!$A:$E,5,0)=0,VLOOKUP(A691,'DSR Attendance'!$A:$D,4,0),CONCATENATE(VLOOKUP(A691,'DSR Attendance'!$A:$D,4,0)," / ",VLOOKUP('Per Outlet Plan'!A691,'DSR Attendance'!$A:$E,5,0))))</f>
        <v/>
      </c>
      <c r="M691" s="13" t="str">
        <f t="shared" si="12"/>
        <v/>
      </c>
      <c r="N691" s="8"/>
      <c r="XFB691" s="13" t="str">
        <f>IF(D691="","",COUNTIF('DISPATCHED (VT11)'!$E:$E,'Per Outlet Plan'!D691))</f>
        <v/>
      </c>
    </row>
    <row r="692" spans="1:14 16382:16382">
      <c r="A692" s="18" t="str">
        <f>IF(D692="","",VLOOKUP(D692,'DISPATCHED (VT11)'!$E:$XEV,16373,0))</f>
        <v/>
      </c>
      <c r="B692" s="13" t="str">
        <f>IF(D692="","",VLOOKUP(D692,'DISPATCHED (VT11)'!$E:$L,8,0))</f>
        <v/>
      </c>
      <c r="C692" s="16" t="str">
        <f>IF(A692="","",IF(VLOOKUP(A692,'DSR Attendance'!$A:$E,5,0)=0,VLOOKUP(A692,'DSR Attendance'!$A:$D,4,0),CONCATENATE(VLOOKUP(A692,'DSR Attendance'!$A:$D,4,0)," / ",VLOOKUP('Per Outlet Plan'!A692,'DSR Attendance'!$A:$E,5,0))))</f>
        <v/>
      </c>
      <c r="M692" s="13" t="str">
        <f t="shared" si="12"/>
        <v/>
      </c>
      <c r="N692" s="8"/>
      <c r="XFB692" s="13" t="str">
        <f>IF(D692="","",COUNTIF('DISPATCHED (VT11)'!$E:$E,'Per Outlet Plan'!D692))</f>
        <v/>
      </c>
    </row>
    <row r="693" spans="1:14 16382:16382">
      <c r="A693" s="18" t="str">
        <f>IF(D693="","",VLOOKUP(D693,'DISPATCHED (VT11)'!$E:$XEV,16373,0))</f>
        <v/>
      </c>
      <c r="B693" s="13" t="str">
        <f>IF(D693="","",VLOOKUP(D693,'DISPATCHED (VT11)'!$E:$L,8,0))</f>
        <v/>
      </c>
      <c r="C693" s="16" t="str">
        <f>IF(A693="","",IF(VLOOKUP(A693,'DSR Attendance'!$A:$E,5,0)=0,VLOOKUP(A693,'DSR Attendance'!$A:$D,4,0),CONCATENATE(VLOOKUP(A693,'DSR Attendance'!$A:$D,4,0)," / ",VLOOKUP('Per Outlet Plan'!A693,'DSR Attendance'!$A:$E,5,0))))</f>
        <v/>
      </c>
      <c r="M693" s="13" t="str">
        <f t="shared" si="12"/>
        <v/>
      </c>
      <c r="N693" s="8"/>
      <c r="XFB693" s="13" t="str">
        <f>IF(D693="","",COUNTIF('DISPATCHED (VT11)'!$E:$E,'Per Outlet Plan'!D693))</f>
        <v/>
      </c>
    </row>
    <row r="694" spans="1:14 16382:16382">
      <c r="A694" s="18" t="str">
        <f>IF(D694="","",VLOOKUP(D694,'DISPATCHED (VT11)'!$E:$XEV,16373,0))</f>
        <v/>
      </c>
      <c r="B694" s="13" t="str">
        <f>IF(D694="","",VLOOKUP(D694,'DISPATCHED (VT11)'!$E:$L,8,0))</f>
        <v/>
      </c>
      <c r="C694" s="16" t="str">
        <f>IF(A694="","",IF(VLOOKUP(A694,'DSR Attendance'!$A:$E,5,0)=0,VLOOKUP(A694,'DSR Attendance'!$A:$D,4,0),CONCATENATE(VLOOKUP(A694,'DSR Attendance'!$A:$D,4,0)," / ",VLOOKUP('Per Outlet Plan'!A694,'DSR Attendance'!$A:$E,5,0))))</f>
        <v/>
      </c>
      <c r="M694" s="13" t="str">
        <f t="shared" si="12"/>
        <v/>
      </c>
      <c r="N694" s="8"/>
      <c r="XFB694" s="13" t="str">
        <f>IF(D694="","",COUNTIF('DISPATCHED (VT11)'!$E:$E,'Per Outlet Plan'!D694))</f>
        <v/>
      </c>
    </row>
    <row r="695" spans="1:14 16382:16382">
      <c r="A695" s="18" t="str">
        <f>IF(D695="","",VLOOKUP(D695,'DISPATCHED (VT11)'!$E:$XEV,16373,0))</f>
        <v/>
      </c>
      <c r="B695" s="13" t="str">
        <f>IF(D695="","",VLOOKUP(D695,'DISPATCHED (VT11)'!$E:$L,8,0))</f>
        <v/>
      </c>
      <c r="C695" s="16" t="str">
        <f>IF(A695="","",IF(VLOOKUP(A695,'DSR Attendance'!$A:$E,5,0)=0,VLOOKUP(A695,'DSR Attendance'!$A:$D,4,0),CONCATENATE(VLOOKUP(A695,'DSR Attendance'!$A:$D,4,0)," / ",VLOOKUP('Per Outlet Plan'!A695,'DSR Attendance'!$A:$E,5,0))))</f>
        <v/>
      </c>
      <c r="M695" s="13" t="str">
        <f t="shared" si="12"/>
        <v/>
      </c>
      <c r="N695" s="8"/>
      <c r="XFB695" s="13" t="str">
        <f>IF(D695="","",COUNTIF('DISPATCHED (VT11)'!$E:$E,'Per Outlet Plan'!D695))</f>
        <v/>
      </c>
    </row>
    <row r="696" spans="1:14 16382:16382">
      <c r="A696" s="18" t="str">
        <f>IF(D696="","",VLOOKUP(D696,'DISPATCHED (VT11)'!$E:$XEV,16373,0))</f>
        <v/>
      </c>
      <c r="B696" s="13" t="str">
        <f>IF(D696="","",VLOOKUP(D696,'DISPATCHED (VT11)'!$E:$L,8,0))</f>
        <v/>
      </c>
      <c r="C696" s="16" t="str">
        <f>IF(A696="","",IF(VLOOKUP(A696,'DSR Attendance'!$A:$E,5,0)=0,VLOOKUP(A696,'DSR Attendance'!$A:$D,4,0),CONCATENATE(VLOOKUP(A696,'DSR Attendance'!$A:$D,4,0)," / ",VLOOKUP('Per Outlet Plan'!A696,'DSR Attendance'!$A:$E,5,0))))</f>
        <v/>
      </c>
      <c r="M696" s="13" t="str">
        <f t="shared" si="12"/>
        <v/>
      </c>
      <c r="N696" s="8"/>
      <c r="XFB696" s="13" t="str">
        <f>IF(D696="","",COUNTIF('DISPATCHED (VT11)'!$E:$E,'Per Outlet Plan'!D696))</f>
        <v/>
      </c>
    </row>
    <row r="697" spans="1:14 16382:16382">
      <c r="A697" s="18" t="str">
        <f>IF(D697="","",VLOOKUP(D697,'DISPATCHED (VT11)'!$E:$XEV,16373,0))</f>
        <v/>
      </c>
      <c r="B697" s="13" t="str">
        <f>IF(D697="","",VLOOKUP(D697,'DISPATCHED (VT11)'!$E:$L,8,0))</f>
        <v/>
      </c>
      <c r="C697" s="16" t="str">
        <f>IF(A697="","",IF(VLOOKUP(A697,'DSR Attendance'!$A:$E,5,0)=0,VLOOKUP(A697,'DSR Attendance'!$A:$D,4,0),CONCATENATE(VLOOKUP(A697,'DSR Attendance'!$A:$D,4,0)," / ",VLOOKUP('Per Outlet Plan'!A697,'DSR Attendance'!$A:$E,5,0))))</f>
        <v/>
      </c>
      <c r="M697" s="13" t="str">
        <f t="shared" si="12"/>
        <v/>
      </c>
      <c r="N697" s="8"/>
      <c r="XFB697" s="13" t="str">
        <f>IF(D697="","",COUNTIF('DISPATCHED (VT11)'!$E:$E,'Per Outlet Plan'!D697))</f>
        <v/>
      </c>
    </row>
    <row r="698" spans="1:14 16382:16382">
      <c r="A698" s="18" t="str">
        <f>IF(D698="","",VLOOKUP(D698,'DISPATCHED (VT11)'!$E:$XEV,16373,0))</f>
        <v/>
      </c>
      <c r="B698" s="13" t="str">
        <f>IF(D698="","",VLOOKUP(D698,'DISPATCHED (VT11)'!$E:$L,8,0))</f>
        <v/>
      </c>
      <c r="C698" s="16" t="str">
        <f>IF(A698="","",IF(VLOOKUP(A698,'DSR Attendance'!$A:$E,5,0)=0,VLOOKUP(A698,'DSR Attendance'!$A:$D,4,0),CONCATENATE(VLOOKUP(A698,'DSR Attendance'!$A:$D,4,0)," / ",VLOOKUP('Per Outlet Plan'!A698,'DSR Attendance'!$A:$E,5,0))))</f>
        <v/>
      </c>
      <c r="M698" s="13" t="str">
        <f t="shared" si="12"/>
        <v/>
      </c>
      <c r="N698" s="8"/>
      <c r="XFB698" s="13" t="str">
        <f>IF(D698="","",COUNTIF('DISPATCHED (VT11)'!$E:$E,'Per Outlet Plan'!D698))</f>
        <v/>
      </c>
    </row>
    <row r="699" spans="1:14 16382:16382">
      <c r="A699" s="18" t="str">
        <f>IF(D699="","",VLOOKUP(D699,'DISPATCHED (VT11)'!$E:$XEV,16373,0))</f>
        <v/>
      </c>
      <c r="B699" s="13" t="str">
        <f>IF(D699="","",VLOOKUP(D699,'DISPATCHED (VT11)'!$E:$L,8,0))</f>
        <v/>
      </c>
      <c r="C699" s="16" t="str">
        <f>IF(A699="","",IF(VLOOKUP(A699,'DSR Attendance'!$A:$E,5,0)=0,VLOOKUP(A699,'DSR Attendance'!$A:$D,4,0),CONCATENATE(VLOOKUP(A699,'DSR Attendance'!$A:$D,4,0)," / ",VLOOKUP('Per Outlet Plan'!A699,'DSR Attendance'!$A:$E,5,0))))</f>
        <v/>
      </c>
      <c r="M699" s="13" t="str">
        <f t="shared" si="12"/>
        <v/>
      </c>
      <c r="N699" s="8"/>
      <c r="XFB699" s="13" t="str">
        <f>IF(D699="","",COUNTIF('DISPATCHED (VT11)'!$E:$E,'Per Outlet Plan'!D699))</f>
        <v/>
      </c>
    </row>
    <row r="700" spans="1:14 16382:16382">
      <c r="A700" s="18" t="str">
        <f>IF(D700="","",VLOOKUP(D700,'DISPATCHED (VT11)'!$E:$XEV,16373,0))</f>
        <v/>
      </c>
      <c r="B700" s="13" t="str">
        <f>IF(D700="","",VLOOKUP(D700,'DISPATCHED (VT11)'!$E:$L,8,0))</f>
        <v/>
      </c>
      <c r="C700" s="16" t="str">
        <f>IF(A700="","",IF(VLOOKUP(A700,'DSR Attendance'!$A:$E,5,0)=0,VLOOKUP(A700,'DSR Attendance'!$A:$D,4,0),CONCATENATE(VLOOKUP(A700,'DSR Attendance'!$A:$D,4,0)," / ",VLOOKUP('Per Outlet Plan'!A700,'DSR Attendance'!$A:$E,5,0))))</f>
        <v/>
      </c>
      <c r="M700" s="13" t="str">
        <f t="shared" si="12"/>
        <v/>
      </c>
      <c r="N700" s="8"/>
      <c r="XFB700" s="13" t="str">
        <f>IF(D700="","",COUNTIF('DISPATCHED (VT11)'!$E:$E,'Per Outlet Plan'!D700))</f>
        <v/>
      </c>
    </row>
    <row r="701" spans="1:14 16382:16382">
      <c r="A701" s="18" t="str">
        <f>IF(D701="","",VLOOKUP(D701,'DISPATCHED (VT11)'!$E:$XEV,16373,0))</f>
        <v/>
      </c>
      <c r="B701" s="13" t="str">
        <f>IF(D701="","",VLOOKUP(D701,'DISPATCHED (VT11)'!$E:$L,8,0))</f>
        <v/>
      </c>
      <c r="C701" s="16" t="str">
        <f>IF(A701="","",IF(VLOOKUP(A701,'DSR Attendance'!$A:$E,5,0)=0,VLOOKUP(A701,'DSR Attendance'!$A:$D,4,0),CONCATENATE(VLOOKUP(A701,'DSR Attendance'!$A:$D,4,0)," / ",VLOOKUP('Per Outlet Plan'!A701,'DSR Attendance'!$A:$E,5,0))))</f>
        <v/>
      </c>
      <c r="M701" s="13" t="str">
        <f t="shared" si="12"/>
        <v/>
      </c>
      <c r="N701" s="8"/>
      <c r="XFB701" s="13" t="str">
        <f>IF(D701="","",COUNTIF('DISPATCHED (VT11)'!$E:$E,'Per Outlet Plan'!D701))</f>
        <v/>
      </c>
    </row>
    <row r="702" spans="1:14 16382:16382">
      <c r="A702" s="18" t="str">
        <f>IF(D702="","",VLOOKUP(D702,'DISPATCHED (VT11)'!$E:$XEV,16373,0))</f>
        <v/>
      </c>
      <c r="B702" s="13" t="str">
        <f>IF(D702="","",VLOOKUP(D702,'DISPATCHED (VT11)'!$E:$L,8,0))</f>
        <v/>
      </c>
      <c r="C702" s="16" t="str">
        <f>IF(A702="","",IF(VLOOKUP(A702,'DSR Attendance'!$A:$E,5,0)=0,VLOOKUP(A702,'DSR Attendance'!$A:$D,4,0),CONCATENATE(VLOOKUP(A702,'DSR Attendance'!$A:$D,4,0)," / ",VLOOKUP('Per Outlet Plan'!A702,'DSR Attendance'!$A:$E,5,0))))</f>
        <v/>
      </c>
      <c r="M702" s="13" t="str">
        <f t="shared" si="12"/>
        <v/>
      </c>
      <c r="N702" s="8"/>
      <c r="XFB702" s="13" t="str">
        <f>IF(D702="","",COUNTIF('DISPATCHED (VT11)'!$E:$E,'Per Outlet Plan'!D702))</f>
        <v/>
      </c>
    </row>
    <row r="703" spans="1:14 16382:16382">
      <c r="A703" s="18" t="str">
        <f>IF(D703="","",VLOOKUP(D703,'DISPATCHED (VT11)'!$E:$XEV,16373,0))</f>
        <v/>
      </c>
      <c r="B703" s="13" t="str">
        <f>IF(D703="","",VLOOKUP(D703,'DISPATCHED (VT11)'!$E:$L,8,0))</f>
        <v/>
      </c>
      <c r="C703" s="16" t="str">
        <f>IF(A703="","",IF(VLOOKUP(A703,'DSR Attendance'!$A:$E,5,0)=0,VLOOKUP(A703,'DSR Attendance'!$A:$D,4,0),CONCATENATE(VLOOKUP(A703,'DSR Attendance'!$A:$D,4,0)," / ",VLOOKUP('Per Outlet Plan'!A703,'DSR Attendance'!$A:$E,5,0))))</f>
        <v/>
      </c>
      <c r="M703" s="13" t="str">
        <f t="shared" si="12"/>
        <v/>
      </c>
      <c r="N703" s="8"/>
      <c r="XFB703" s="13" t="str">
        <f>IF(D703="","",COUNTIF('DISPATCHED (VT11)'!$E:$E,'Per Outlet Plan'!D703))</f>
        <v/>
      </c>
    </row>
    <row r="704" spans="1:14 16382:16382">
      <c r="A704" s="18" t="str">
        <f>IF(D704="","",VLOOKUP(D704,'DISPATCHED (VT11)'!$E:$XEV,16373,0))</f>
        <v/>
      </c>
      <c r="B704" s="13" t="str">
        <f>IF(D704="","",VLOOKUP(D704,'DISPATCHED (VT11)'!$E:$L,8,0))</f>
        <v/>
      </c>
      <c r="C704" s="16" t="str">
        <f>IF(A704="","",IF(VLOOKUP(A704,'DSR Attendance'!$A:$E,5,0)=0,VLOOKUP(A704,'DSR Attendance'!$A:$D,4,0),CONCATENATE(VLOOKUP(A704,'DSR Attendance'!$A:$D,4,0)," / ",VLOOKUP('Per Outlet Plan'!A704,'DSR Attendance'!$A:$E,5,0))))</f>
        <v/>
      </c>
      <c r="M704" s="13" t="str">
        <f t="shared" si="12"/>
        <v/>
      </c>
      <c r="N704" s="8"/>
      <c r="XFB704" s="13" t="str">
        <f>IF(D704="","",COUNTIF('DISPATCHED (VT11)'!$E:$E,'Per Outlet Plan'!D704))</f>
        <v/>
      </c>
    </row>
    <row r="705" spans="1:14 16382:16382">
      <c r="A705" s="18" t="str">
        <f>IF(D705="","",VLOOKUP(D705,'DISPATCHED (VT11)'!$E:$XEV,16373,0))</f>
        <v/>
      </c>
      <c r="B705" s="13" t="str">
        <f>IF(D705="","",VLOOKUP(D705,'DISPATCHED (VT11)'!$E:$L,8,0))</f>
        <v/>
      </c>
      <c r="C705" s="16" t="str">
        <f>IF(A705="","",IF(VLOOKUP(A705,'DSR Attendance'!$A:$E,5,0)=0,VLOOKUP(A705,'DSR Attendance'!$A:$D,4,0),CONCATENATE(VLOOKUP(A705,'DSR Attendance'!$A:$D,4,0)," / ",VLOOKUP('Per Outlet Plan'!A705,'DSR Attendance'!$A:$E,5,0))))</f>
        <v/>
      </c>
      <c r="M705" s="13" t="str">
        <f t="shared" si="12"/>
        <v/>
      </c>
      <c r="N705" s="8"/>
      <c r="XFB705" s="13" t="str">
        <f>IF(D705="","",COUNTIF('DISPATCHED (VT11)'!$E:$E,'Per Outlet Plan'!D705))</f>
        <v/>
      </c>
    </row>
    <row r="706" spans="1:14 16382:16382">
      <c r="A706" s="18" t="str">
        <f>IF(D706="","",VLOOKUP(D706,'DISPATCHED (VT11)'!$E:$XEV,16373,0))</f>
        <v/>
      </c>
      <c r="B706" s="13" t="str">
        <f>IF(D706="","",VLOOKUP(D706,'DISPATCHED (VT11)'!$E:$L,8,0))</f>
        <v/>
      </c>
      <c r="C706" s="16" t="str">
        <f>IF(A706="","",IF(VLOOKUP(A706,'DSR Attendance'!$A:$E,5,0)=0,VLOOKUP(A706,'DSR Attendance'!$A:$D,4,0),CONCATENATE(VLOOKUP(A706,'DSR Attendance'!$A:$D,4,0)," / ",VLOOKUP('Per Outlet Plan'!A706,'DSR Attendance'!$A:$E,5,0))))</f>
        <v/>
      </c>
      <c r="M706" s="13" t="str">
        <f t="shared" si="12"/>
        <v/>
      </c>
      <c r="N706" s="8"/>
      <c r="XFB706" s="13" t="str">
        <f>IF(D706="","",COUNTIF('DISPATCHED (VT11)'!$E:$E,'Per Outlet Plan'!D706))</f>
        <v/>
      </c>
    </row>
    <row r="707" spans="1:14 16382:16382">
      <c r="A707" s="18" t="str">
        <f>IF(D707="","",VLOOKUP(D707,'DISPATCHED (VT11)'!$E:$XEV,16373,0))</f>
        <v/>
      </c>
      <c r="B707" s="13" t="str">
        <f>IF(D707="","",VLOOKUP(D707,'DISPATCHED (VT11)'!$E:$L,8,0))</f>
        <v/>
      </c>
      <c r="C707" s="16" t="str">
        <f>IF(A707="","",IF(VLOOKUP(A707,'DSR Attendance'!$A:$E,5,0)=0,VLOOKUP(A707,'DSR Attendance'!$A:$D,4,0),CONCATENATE(VLOOKUP(A707,'DSR Attendance'!$A:$D,4,0)," / ",VLOOKUP('Per Outlet Plan'!A707,'DSR Attendance'!$A:$E,5,0))))</f>
        <v/>
      </c>
      <c r="M707" s="13" t="str">
        <f t="shared" si="12"/>
        <v/>
      </c>
      <c r="N707" s="8"/>
      <c r="XFB707" s="13" t="str">
        <f>IF(D707="","",COUNTIF('DISPATCHED (VT11)'!$E:$E,'Per Outlet Plan'!D707))</f>
        <v/>
      </c>
    </row>
    <row r="708" spans="1:14 16382:16382">
      <c r="A708" s="18" t="str">
        <f>IF(D708="","",VLOOKUP(D708,'DISPATCHED (VT11)'!$E:$XEV,16373,0))</f>
        <v/>
      </c>
      <c r="B708" s="13" t="str">
        <f>IF(D708="","",VLOOKUP(D708,'DISPATCHED (VT11)'!$E:$L,8,0))</f>
        <v/>
      </c>
      <c r="C708" s="16" t="str">
        <f>IF(A708="","",IF(VLOOKUP(A708,'DSR Attendance'!$A:$E,5,0)=0,VLOOKUP(A708,'DSR Attendance'!$A:$D,4,0),CONCATENATE(VLOOKUP(A708,'DSR Attendance'!$A:$D,4,0)," / ",VLOOKUP('Per Outlet Plan'!A708,'DSR Attendance'!$A:$E,5,0))))</f>
        <v/>
      </c>
      <c r="M708" s="13" t="str">
        <f t="shared" si="12"/>
        <v/>
      </c>
      <c r="N708" s="8"/>
      <c r="XFB708" s="13" t="str">
        <f>IF(D708="","",COUNTIF('DISPATCHED (VT11)'!$E:$E,'Per Outlet Plan'!D708))</f>
        <v/>
      </c>
    </row>
    <row r="709" spans="1:14 16382:16382">
      <c r="A709" s="18" t="str">
        <f>IF(D709="","",VLOOKUP(D709,'DISPATCHED (VT11)'!$E:$XEV,16373,0))</f>
        <v/>
      </c>
      <c r="B709" s="13" t="str">
        <f>IF(D709="","",VLOOKUP(D709,'DISPATCHED (VT11)'!$E:$L,8,0))</f>
        <v/>
      </c>
      <c r="C709" s="16" t="str">
        <f>IF(A709="","",IF(VLOOKUP(A709,'DSR Attendance'!$A:$E,5,0)=0,VLOOKUP(A709,'DSR Attendance'!$A:$D,4,0),CONCATENATE(VLOOKUP(A709,'DSR Attendance'!$A:$D,4,0)," / ",VLOOKUP('Per Outlet Plan'!A709,'DSR Attendance'!$A:$E,5,0))))</f>
        <v/>
      </c>
      <c r="M709" s="13" t="str">
        <f t="shared" si="12"/>
        <v/>
      </c>
      <c r="N709" s="8"/>
      <c r="XFB709" s="13" t="str">
        <f>IF(D709="","",COUNTIF('DISPATCHED (VT11)'!$E:$E,'Per Outlet Plan'!D709))</f>
        <v/>
      </c>
    </row>
    <row r="710" spans="1:14 16382:16382">
      <c r="A710" s="18" t="str">
        <f>IF(D710="","",VLOOKUP(D710,'DISPATCHED (VT11)'!$E:$XEV,16373,0))</f>
        <v/>
      </c>
      <c r="B710" s="13" t="str">
        <f>IF(D710="","",VLOOKUP(D710,'DISPATCHED (VT11)'!$E:$L,8,0))</f>
        <v/>
      </c>
      <c r="C710" s="16" t="str">
        <f>IF(A710="","",IF(VLOOKUP(A710,'DSR Attendance'!$A:$E,5,0)=0,VLOOKUP(A710,'DSR Attendance'!$A:$D,4,0),CONCATENATE(VLOOKUP(A710,'DSR Attendance'!$A:$D,4,0)," / ",VLOOKUP('Per Outlet Plan'!A710,'DSR Attendance'!$A:$E,5,0))))</f>
        <v/>
      </c>
      <c r="M710" s="13" t="str">
        <f t="shared" ref="M710:M773" si="13">IF(L710="","",VLOOKUP(L710,$XFC$6:$XFD$30,2,0))</f>
        <v/>
      </c>
      <c r="N710" s="8"/>
      <c r="XFB710" s="13" t="str">
        <f>IF(D710="","",COUNTIF('DISPATCHED (VT11)'!$E:$E,'Per Outlet Plan'!D710))</f>
        <v/>
      </c>
    </row>
    <row r="711" spans="1:14 16382:16382">
      <c r="A711" s="18" t="str">
        <f>IF(D711="","",VLOOKUP(D711,'DISPATCHED (VT11)'!$E:$XEV,16373,0))</f>
        <v/>
      </c>
      <c r="B711" s="13" t="str">
        <f>IF(D711="","",VLOOKUP(D711,'DISPATCHED (VT11)'!$E:$L,8,0))</f>
        <v/>
      </c>
      <c r="C711" s="16" t="str">
        <f>IF(A711="","",IF(VLOOKUP(A711,'DSR Attendance'!$A:$E,5,0)=0,VLOOKUP(A711,'DSR Attendance'!$A:$D,4,0),CONCATENATE(VLOOKUP(A711,'DSR Attendance'!$A:$D,4,0)," / ",VLOOKUP('Per Outlet Plan'!A711,'DSR Attendance'!$A:$E,5,0))))</f>
        <v/>
      </c>
      <c r="M711" s="13" t="str">
        <f t="shared" si="13"/>
        <v/>
      </c>
      <c r="N711" s="8"/>
      <c r="XFB711" s="13" t="str">
        <f>IF(D711="","",COUNTIF('DISPATCHED (VT11)'!$E:$E,'Per Outlet Plan'!D711))</f>
        <v/>
      </c>
    </row>
    <row r="712" spans="1:14 16382:16382">
      <c r="A712" s="18" t="str">
        <f>IF(D712="","",VLOOKUP(D712,'DISPATCHED (VT11)'!$E:$XEV,16373,0))</f>
        <v/>
      </c>
      <c r="B712" s="13" t="str">
        <f>IF(D712="","",VLOOKUP(D712,'DISPATCHED (VT11)'!$E:$L,8,0))</f>
        <v/>
      </c>
      <c r="C712" s="16" t="str">
        <f>IF(A712="","",IF(VLOOKUP(A712,'DSR Attendance'!$A:$E,5,0)=0,VLOOKUP(A712,'DSR Attendance'!$A:$D,4,0),CONCATENATE(VLOOKUP(A712,'DSR Attendance'!$A:$D,4,0)," / ",VLOOKUP('Per Outlet Plan'!A712,'DSR Attendance'!$A:$E,5,0))))</f>
        <v/>
      </c>
      <c r="M712" s="13" t="str">
        <f t="shared" si="13"/>
        <v/>
      </c>
      <c r="N712" s="8"/>
      <c r="XFB712" s="13" t="str">
        <f>IF(D712="","",COUNTIF('DISPATCHED (VT11)'!$E:$E,'Per Outlet Plan'!D712))</f>
        <v/>
      </c>
    </row>
    <row r="713" spans="1:14 16382:16382">
      <c r="A713" s="18" t="str">
        <f>IF(D713="","",VLOOKUP(D713,'DISPATCHED (VT11)'!$E:$XEV,16373,0))</f>
        <v/>
      </c>
      <c r="B713" s="13" t="str">
        <f>IF(D713="","",VLOOKUP(D713,'DISPATCHED (VT11)'!$E:$L,8,0))</f>
        <v/>
      </c>
      <c r="C713" s="16" t="str">
        <f>IF(A713="","",IF(VLOOKUP(A713,'DSR Attendance'!$A:$E,5,0)=0,VLOOKUP(A713,'DSR Attendance'!$A:$D,4,0),CONCATENATE(VLOOKUP(A713,'DSR Attendance'!$A:$D,4,0)," / ",VLOOKUP('Per Outlet Plan'!A713,'DSR Attendance'!$A:$E,5,0))))</f>
        <v/>
      </c>
      <c r="M713" s="13" t="str">
        <f t="shared" si="13"/>
        <v/>
      </c>
      <c r="N713" s="8"/>
      <c r="XFB713" s="13" t="str">
        <f>IF(D713="","",COUNTIF('DISPATCHED (VT11)'!$E:$E,'Per Outlet Plan'!D713))</f>
        <v/>
      </c>
    </row>
    <row r="714" spans="1:14 16382:16382">
      <c r="A714" s="18" t="str">
        <f>IF(D714="","",VLOOKUP(D714,'DISPATCHED (VT11)'!$E:$XEV,16373,0))</f>
        <v/>
      </c>
      <c r="B714" s="13" t="str">
        <f>IF(D714="","",VLOOKUP(D714,'DISPATCHED (VT11)'!$E:$L,8,0))</f>
        <v/>
      </c>
      <c r="C714" s="16" t="str">
        <f>IF(A714="","",IF(VLOOKUP(A714,'DSR Attendance'!$A:$E,5,0)=0,VLOOKUP(A714,'DSR Attendance'!$A:$D,4,0),CONCATENATE(VLOOKUP(A714,'DSR Attendance'!$A:$D,4,0)," / ",VLOOKUP('Per Outlet Plan'!A714,'DSR Attendance'!$A:$E,5,0))))</f>
        <v/>
      </c>
      <c r="M714" s="13" t="str">
        <f t="shared" si="13"/>
        <v/>
      </c>
      <c r="N714" s="8"/>
      <c r="XFB714" s="13" t="str">
        <f>IF(D714="","",COUNTIF('DISPATCHED (VT11)'!$E:$E,'Per Outlet Plan'!D714))</f>
        <v/>
      </c>
    </row>
    <row r="715" spans="1:14 16382:16382">
      <c r="A715" s="18" t="str">
        <f>IF(D715="","",VLOOKUP(D715,'DISPATCHED (VT11)'!$E:$XEV,16373,0))</f>
        <v/>
      </c>
      <c r="B715" s="13" t="str">
        <f>IF(D715="","",VLOOKUP(D715,'DISPATCHED (VT11)'!$E:$L,8,0))</f>
        <v/>
      </c>
      <c r="C715" s="16" t="str">
        <f>IF(A715="","",IF(VLOOKUP(A715,'DSR Attendance'!$A:$E,5,0)=0,VLOOKUP(A715,'DSR Attendance'!$A:$D,4,0),CONCATENATE(VLOOKUP(A715,'DSR Attendance'!$A:$D,4,0)," / ",VLOOKUP('Per Outlet Plan'!A715,'DSR Attendance'!$A:$E,5,0))))</f>
        <v/>
      </c>
      <c r="M715" s="13" t="str">
        <f t="shared" si="13"/>
        <v/>
      </c>
      <c r="N715" s="8"/>
      <c r="XFB715" s="13" t="str">
        <f>IF(D715="","",COUNTIF('DISPATCHED (VT11)'!$E:$E,'Per Outlet Plan'!D715))</f>
        <v/>
      </c>
    </row>
    <row r="716" spans="1:14 16382:16382">
      <c r="A716" s="18" t="str">
        <f>IF(D716="","",VLOOKUP(D716,'DISPATCHED (VT11)'!$E:$XEV,16373,0))</f>
        <v/>
      </c>
      <c r="B716" s="13" t="str">
        <f>IF(D716="","",VLOOKUP(D716,'DISPATCHED (VT11)'!$E:$L,8,0))</f>
        <v/>
      </c>
      <c r="C716" s="16" t="str">
        <f>IF(A716="","",IF(VLOOKUP(A716,'DSR Attendance'!$A:$E,5,0)=0,VLOOKUP(A716,'DSR Attendance'!$A:$D,4,0),CONCATENATE(VLOOKUP(A716,'DSR Attendance'!$A:$D,4,0)," / ",VLOOKUP('Per Outlet Plan'!A716,'DSR Attendance'!$A:$E,5,0))))</f>
        <v/>
      </c>
      <c r="M716" s="13" t="str">
        <f t="shared" si="13"/>
        <v/>
      </c>
      <c r="N716" s="8"/>
      <c r="XFB716" s="13" t="str">
        <f>IF(D716="","",COUNTIF('DISPATCHED (VT11)'!$E:$E,'Per Outlet Plan'!D716))</f>
        <v/>
      </c>
    </row>
    <row r="717" spans="1:14 16382:16382">
      <c r="A717" s="18" t="str">
        <f>IF(D717="","",VLOOKUP(D717,'DISPATCHED (VT11)'!$E:$XEV,16373,0))</f>
        <v/>
      </c>
      <c r="B717" s="13" t="str">
        <f>IF(D717="","",VLOOKUP(D717,'DISPATCHED (VT11)'!$E:$L,8,0))</f>
        <v/>
      </c>
      <c r="C717" s="16" t="str">
        <f>IF(A717="","",IF(VLOOKUP(A717,'DSR Attendance'!$A:$E,5,0)=0,VLOOKUP(A717,'DSR Attendance'!$A:$D,4,0),CONCATENATE(VLOOKUP(A717,'DSR Attendance'!$A:$D,4,0)," / ",VLOOKUP('Per Outlet Plan'!A717,'DSR Attendance'!$A:$E,5,0))))</f>
        <v/>
      </c>
      <c r="M717" s="13" t="str">
        <f t="shared" si="13"/>
        <v/>
      </c>
      <c r="N717" s="8"/>
      <c r="XFB717" s="13" t="str">
        <f>IF(D717="","",COUNTIF('DISPATCHED (VT11)'!$E:$E,'Per Outlet Plan'!D717))</f>
        <v/>
      </c>
    </row>
    <row r="718" spans="1:14 16382:16382">
      <c r="A718" s="18" t="str">
        <f>IF(D718="","",VLOOKUP(D718,'DISPATCHED (VT11)'!$E:$XEV,16373,0))</f>
        <v/>
      </c>
      <c r="B718" s="13" t="str">
        <f>IF(D718="","",VLOOKUP(D718,'DISPATCHED (VT11)'!$E:$L,8,0))</f>
        <v/>
      </c>
      <c r="C718" s="16" t="str">
        <f>IF(A718="","",IF(VLOOKUP(A718,'DSR Attendance'!$A:$E,5,0)=0,VLOOKUP(A718,'DSR Attendance'!$A:$D,4,0),CONCATENATE(VLOOKUP(A718,'DSR Attendance'!$A:$D,4,0)," / ",VLOOKUP('Per Outlet Plan'!A718,'DSR Attendance'!$A:$E,5,0))))</f>
        <v/>
      </c>
      <c r="M718" s="13" t="str">
        <f t="shared" si="13"/>
        <v/>
      </c>
      <c r="N718" s="8"/>
      <c r="XFB718" s="13" t="str">
        <f>IF(D718="","",COUNTIF('DISPATCHED (VT11)'!$E:$E,'Per Outlet Plan'!D718))</f>
        <v/>
      </c>
    </row>
    <row r="719" spans="1:14 16382:16382">
      <c r="A719" s="18" t="str">
        <f>IF(D719="","",VLOOKUP(D719,'DISPATCHED (VT11)'!$E:$XEV,16373,0))</f>
        <v/>
      </c>
      <c r="B719" s="13" t="str">
        <f>IF(D719="","",VLOOKUP(D719,'DISPATCHED (VT11)'!$E:$L,8,0))</f>
        <v/>
      </c>
      <c r="C719" s="16" t="str">
        <f>IF(A719="","",IF(VLOOKUP(A719,'DSR Attendance'!$A:$E,5,0)=0,VLOOKUP(A719,'DSR Attendance'!$A:$D,4,0),CONCATENATE(VLOOKUP(A719,'DSR Attendance'!$A:$D,4,0)," / ",VLOOKUP('Per Outlet Plan'!A719,'DSR Attendance'!$A:$E,5,0))))</f>
        <v/>
      </c>
      <c r="M719" s="13" t="str">
        <f t="shared" si="13"/>
        <v/>
      </c>
      <c r="N719" s="8"/>
      <c r="XFB719" s="13" t="str">
        <f>IF(D719="","",COUNTIF('DISPATCHED (VT11)'!$E:$E,'Per Outlet Plan'!D719))</f>
        <v/>
      </c>
    </row>
    <row r="720" spans="1:14 16382:16382">
      <c r="A720" s="18" t="str">
        <f>IF(D720="","",VLOOKUP(D720,'DISPATCHED (VT11)'!$E:$XEV,16373,0))</f>
        <v/>
      </c>
      <c r="B720" s="13" t="str">
        <f>IF(D720="","",VLOOKUP(D720,'DISPATCHED (VT11)'!$E:$L,8,0))</f>
        <v/>
      </c>
      <c r="C720" s="16" t="str">
        <f>IF(A720="","",IF(VLOOKUP(A720,'DSR Attendance'!$A:$E,5,0)=0,VLOOKUP(A720,'DSR Attendance'!$A:$D,4,0),CONCATENATE(VLOOKUP(A720,'DSR Attendance'!$A:$D,4,0)," / ",VLOOKUP('Per Outlet Plan'!A720,'DSR Attendance'!$A:$E,5,0))))</f>
        <v/>
      </c>
      <c r="M720" s="13" t="str">
        <f t="shared" si="13"/>
        <v/>
      </c>
      <c r="N720" s="8"/>
      <c r="XFB720" s="13" t="str">
        <f>IF(D720="","",COUNTIF('DISPATCHED (VT11)'!$E:$E,'Per Outlet Plan'!D720))</f>
        <v/>
      </c>
    </row>
    <row r="721" spans="1:14 16382:16382">
      <c r="A721" s="18" t="str">
        <f>IF(D721="","",VLOOKUP(D721,'DISPATCHED (VT11)'!$E:$XEV,16373,0))</f>
        <v/>
      </c>
      <c r="B721" s="13" t="str">
        <f>IF(D721="","",VLOOKUP(D721,'DISPATCHED (VT11)'!$E:$L,8,0))</f>
        <v/>
      </c>
      <c r="C721" s="16" t="str">
        <f>IF(A721="","",IF(VLOOKUP(A721,'DSR Attendance'!$A:$E,5,0)=0,VLOOKUP(A721,'DSR Attendance'!$A:$D,4,0),CONCATENATE(VLOOKUP(A721,'DSR Attendance'!$A:$D,4,0)," / ",VLOOKUP('Per Outlet Plan'!A721,'DSR Attendance'!$A:$E,5,0))))</f>
        <v/>
      </c>
      <c r="M721" s="13" t="str">
        <f t="shared" si="13"/>
        <v/>
      </c>
      <c r="N721" s="8"/>
      <c r="XFB721" s="13" t="str">
        <f>IF(D721="","",COUNTIF('DISPATCHED (VT11)'!$E:$E,'Per Outlet Plan'!D721))</f>
        <v/>
      </c>
    </row>
    <row r="722" spans="1:14 16382:16382">
      <c r="A722" s="18" t="str">
        <f>IF(D722="","",VLOOKUP(D722,'DISPATCHED (VT11)'!$E:$XEV,16373,0))</f>
        <v/>
      </c>
      <c r="B722" s="13" t="str">
        <f>IF(D722="","",VLOOKUP(D722,'DISPATCHED (VT11)'!$E:$L,8,0))</f>
        <v/>
      </c>
      <c r="C722" s="16" t="str">
        <f>IF(A722="","",IF(VLOOKUP(A722,'DSR Attendance'!$A:$E,5,0)=0,VLOOKUP(A722,'DSR Attendance'!$A:$D,4,0),CONCATENATE(VLOOKUP(A722,'DSR Attendance'!$A:$D,4,0)," / ",VLOOKUP('Per Outlet Plan'!A722,'DSR Attendance'!$A:$E,5,0))))</f>
        <v/>
      </c>
      <c r="M722" s="13" t="str">
        <f t="shared" si="13"/>
        <v/>
      </c>
      <c r="N722" s="8"/>
      <c r="XFB722" s="13" t="str">
        <f>IF(D722="","",COUNTIF('DISPATCHED (VT11)'!$E:$E,'Per Outlet Plan'!D722))</f>
        <v/>
      </c>
    </row>
    <row r="723" spans="1:14 16382:16382">
      <c r="A723" s="18" t="str">
        <f>IF(D723="","",VLOOKUP(D723,'DISPATCHED (VT11)'!$E:$XEV,16373,0))</f>
        <v/>
      </c>
      <c r="B723" s="13" t="str">
        <f>IF(D723="","",VLOOKUP(D723,'DISPATCHED (VT11)'!$E:$L,8,0))</f>
        <v/>
      </c>
      <c r="C723" s="16" t="str">
        <f>IF(A723="","",IF(VLOOKUP(A723,'DSR Attendance'!$A:$E,5,0)=0,VLOOKUP(A723,'DSR Attendance'!$A:$D,4,0),CONCATENATE(VLOOKUP(A723,'DSR Attendance'!$A:$D,4,0)," / ",VLOOKUP('Per Outlet Plan'!A723,'DSR Attendance'!$A:$E,5,0))))</f>
        <v/>
      </c>
      <c r="M723" s="13" t="str">
        <f t="shared" si="13"/>
        <v/>
      </c>
      <c r="N723" s="8"/>
      <c r="XFB723" s="13" t="str">
        <f>IF(D723="","",COUNTIF('DISPATCHED (VT11)'!$E:$E,'Per Outlet Plan'!D723))</f>
        <v/>
      </c>
    </row>
    <row r="724" spans="1:14 16382:16382">
      <c r="A724" s="18" t="str">
        <f>IF(D724="","",VLOOKUP(D724,'DISPATCHED (VT11)'!$E:$XEV,16373,0))</f>
        <v/>
      </c>
      <c r="B724" s="13" t="str">
        <f>IF(D724="","",VLOOKUP(D724,'DISPATCHED (VT11)'!$E:$L,8,0))</f>
        <v/>
      </c>
      <c r="C724" s="16" t="str">
        <f>IF(A724="","",IF(VLOOKUP(A724,'DSR Attendance'!$A:$E,5,0)=0,VLOOKUP(A724,'DSR Attendance'!$A:$D,4,0),CONCATENATE(VLOOKUP(A724,'DSR Attendance'!$A:$D,4,0)," / ",VLOOKUP('Per Outlet Plan'!A724,'DSR Attendance'!$A:$E,5,0))))</f>
        <v/>
      </c>
      <c r="M724" s="13" t="str">
        <f t="shared" si="13"/>
        <v/>
      </c>
      <c r="N724" s="8"/>
      <c r="XFB724" s="13" t="str">
        <f>IF(D724="","",COUNTIF('DISPATCHED (VT11)'!$E:$E,'Per Outlet Plan'!D724))</f>
        <v/>
      </c>
    </row>
    <row r="725" spans="1:14 16382:16382">
      <c r="A725" s="18" t="str">
        <f>IF(D725="","",VLOOKUP(D725,'DISPATCHED (VT11)'!$E:$XEV,16373,0))</f>
        <v/>
      </c>
      <c r="B725" s="13" t="str">
        <f>IF(D725="","",VLOOKUP(D725,'DISPATCHED (VT11)'!$E:$L,8,0))</f>
        <v/>
      </c>
      <c r="C725" s="16" t="str">
        <f>IF(A725="","",IF(VLOOKUP(A725,'DSR Attendance'!$A:$E,5,0)=0,VLOOKUP(A725,'DSR Attendance'!$A:$D,4,0),CONCATENATE(VLOOKUP(A725,'DSR Attendance'!$A:$D,4,0)," / ",VLOOKUP('Per Outlet Plan'!A725,'DSR Attendance'!$A:$E,5,0))))</f>
        <v/>
      </c>
      <c r="M725" s="13" t="str">
        <f t="shared" si="13"/>
        <v/>
      </c>
      <c r="N725" s="8"/>
      <c r="XFB725" s="13" t="str">
        <f>IF(D725="","",COUNTIF('DISPATCHED (VT11)'!$E:$E,'Per Outlet Plan'!D725))</f>
        <v/>
      </c>
    </row>
    <row r="726" spans="1:14 16382:16382">
      <c r="A726" s="18" t="str">
        <f>IF(D726="","",VLOOKUP(D726,'DISPATCHED (VT11)'!$E:$XEV,16373,0))</f>
        <v/>
      </c>
      <c r="B726" s="13" t="str">
        <f>IF(D726="","",VLOOKUP(D726,'DISPATCHED (VT11)'!$E:$L,8,0))</f>
        <v/>
      </c>
      <c r="C726" s="16" t="str">
        <f>IF(A726="","",IF(VLOOKUP(A726,'DSR Attendance'!$A:$E,5,0)=0,VLOOKUP(A726,'DSR Attendance'!$A:$D,4,0),CONCATENATE(VLOOKUP(A726,'DSR Attendance'!$A:$D,4,0)," / ",VLOOKUP('Per Outlet Plan'!A726,'DSR Attendance'!$A:$E,5,0))))</f>
        <v/>
      </c>
      <c r="M726" s="13" t="str">
        <f t="shared" si="13"/>
        <v/>
      </c>
      <c r="N726" s="8"/>
      <c r="XFB726" s="13" t="str">
        <f>IF(D726="","",COUNTIF('DISPATCHED (VT11)'!$E:$E,'Per Outlet Plan'!D726))</f>
        <v/>
      </c>
    </row>
    <row r="727" spans="1:14 16382:16382">
      <c r="A727" s="18" t="str">
        <f>IF(D727="","",VLOOKUP(D727,'DISPATCHED (VT11)'!$E:$XEV,16373,0))</f>
        <v/>
      </c>
      <c r="B727" s="13" t="str">
        <f>IF(D727="","",VLOOKUP(D727,'DISPATCHED (VT11)'!$E:$L,8,0))</f>
        <v/>
      </c>
      <c r="C727" s="16" t="str">
        <f>IF(A727="","",IF(VLOOKUP(A727,'DSR Attendance'!$A:$E,5,0)=0,VLOOKUP(A727,'DSR Attendance'!$A:$D,4,0),CONCATENATE(VLOOKUP(A727,'DSR Attendance'!$A:$D,4,0)," / ",VLOOKUP('Per Outlet Plan'!A727,'DSR Attendance'!$A:$E,5,0))))</f>
        <v/>
      </c>
      <c r="M727" s="13" t="str">
        <f t="shared" si="13"/>
        <v/>
      </c>
      <c r="N727" s="8"/>
      <c r="XFB727" s="13" t="str">
        <f>IF(D727="","",COUNTIF('DISPATCHED (VT11)'!$E:$E,'Per Outlet Plan'!D727))</f>
        <v/>
      </c>
    </row>
    <row r="728" spans="1:14 16382:16382">
      <c r="A728" s="18" t="str">
        <f>IF(D728="","",VLOOKUP(D728,'DISPATCHED (VT11)'!$E:$XEV,16373,0))</f>
        <v/>
      </c>
      <c r="B728" s="13" t="str">
        <f>IF(D728="","",VLOOKUP(D728,'DISPATCHED (VT11)'!$E:$L,8,0))</f>
        <v/>
      </c>
      <c r="C728" s="16" t="str">
        <f>IF(A728="","",IF(VLOOKUP(A728,'DSR Attendance'!$A:$E,5,0)=0,VLOOKUP(A728,'DSR Attendance'!$A:$D,4,0),CONCATENATE(VLOOKUP(A728,'DSR Attendance'!$A:$D,4,0)," / ",VLOOKUP('Per Outlet Plan'!A728,'DSR Attendance'!$A:$E,5,0))))</f>
        <v/>
      </c>
      <c r="M728" s="13" t="str">
        <f t="shared" si="13"/>
        <v/>
      </c>
      <c r="N728" s="8"/>
      <c r="XFB728" s="13" t="str">
        <f>IF(D728="","",COUNTIF('DISPATCHED (VT11)'!$E:$E,'Per Outlet Plan'!D728))</f>
        <v/>
      </c>
    </row>
    <row r="729" spans="1:14 16382:16382">
      <c r="A729" s="18" t="str">
        <f>IF(D729="","",VLOOKUP(D729,'DISPATCHED (VT11)'!$E:$XEV,16373,0))</f>
        <v/>
      </c>
      <c r="B729" s="13" t="str">
        <f>IF(D729="","",VLOOKUP(D729,'DISPATCHED (VT11)'!$E:$L,8,0))</f>
        <v/>
      </c>
      <c r="C729" s="16" t="str">
        <f>IF(A729="","",IF(VLOOKUP(A729,'DSR Attendance'!$A:$E,5,0)=0,VLOOKUP(A729,'DSR Attendance'!$A:$D,4,0),CONCATENATE(VLOOKUP(A729,'DSR Attendance'!$A:$D,4,0)," / ",VLOOKUP('Per Outlet Plan'!A729,'DSR Attendance'!$A:$E,5,0))))</f>
        <v/>
      </c>
      <c r="M729" s="13" t="str">
        <f t="shared" si="13"/>
        <v/>
      </c>
      <c r="N729" s="8"/>
      <c r="XFB729" s="13" t="str">
        <f>IF(D729="","",COUNTIF('DISPATCHED (VT11)'!$E:$E,'Per Outlet Plan'!D729))</f>
        <v/>
      </c>
    </row>
    <row r="730" spans="1:14 16382:16382">
      <c r="A730" s="18" t="str">
        <f>IF(D730="","",VLOOKUP(D730,'DISPATCHED (VT11)'!$E:$XEV,16373,0))</f>
        <v/>
      </c>
      <c r="B730" s="13" t="str">
        <f>IF(D730="","",VLOOKUP(D730,'DISPATCHED (VT11)'!$E:$L,8,0))</f>
        <v/>
      </c>
      <c r="C730" s="16" t="str">
        <f>IF(A730="","",IF(VLOOKUP(A730,'DSR Attendance'!$A:$E,5,0)=0,VLOOKUP(A730,'DSR Attendance'!$A:$D,4,0),CONCATENATE(VLOOKUP(A730,'DSR Attendance'!$A:$D,4,0)," / ",VLOOKUP('Per Outlet Plan'!A730,'DSR Attendance'!$A:$E,5,0))))</f>
        <v/>
      </c>
      <c r="M730" s="13" t="str">
        <f t="shared" si="13"/>
        <v/>
      </c>
      <c r="N730" s="8"/>
      <c r="XFB730" s="13" t="str">
        <f>IF(D730="","",COUNTIF('DISPATCHED (VT11)'!$E:$E,'Per Outlet Plan'!D730))</f>
        <v/>
      </c>
    </row>
    <row r="731" spans="1:14 16382:16382">
      <c r="A731" s="18" t="str">
        <f>IF(D731="","",VLOOKUP(D731,'DISPATCHED (VT11)'!$E:$XEV,16373,0))</f>
        <v/>
      </c>
      <c r="B731" s="13" t="str">
        <f>IF(D731="","",VLOOKUP(D731,'DISPATCHED (VT11)'!$E:$L,8,0))</f>
        <v/>
      </c>
      <c r="C731" s="16" t="str">
        <f>IF(A731="","",IF(VLOOKUP(A731,'DSR Attendance'!$A:$E,5,0)=0,VLOOKUP(A731,'DSR Attendance'!$A:$D,4,0),CONCATENATE(VLOOKUP(A731,'DSR Attendance'!$A:$D,4,0)," / ",VLOOKUP('Per Outlet Plan'!A731,'DSR Attendance'!$A:$E,5,0))))</f>
        <v/>
      </c>
      <c r="M731" s="13" t="str">
        <f t="shared" si="13"/>
        <v/>
      </c>
      <c r="N731" s="8"/>
      <c r="XFB731" s="13" t="str">
        <f>IF(D731="","",COUNTIF('DISPATCHED (VT11)'!$E:$E,'Per Outlet Plan'!D731))</f>
        <v/>
      </c>
    </row>
    <row r="732" spans="1:14 16382:16382">
      <c r="A732" s="18" t="str">
        <f>IF(D732="","",VLOOKUP(D732,'DISPATCHED (VT11)'!$E:$XEV,16373,0))</f>
        <v/>
      </c>
      <c r="B732" s="13" t="str">
        <f>IF(D732="","",VLOOKUP(D732,'DISPATCHED (VT11)'!$E:$L,8,0))</f>
        <v/>
      </c>
      <c r="C732" s="16" t="str">
        <f>IF(A732="","",IF(VLOOKUP(A732,'DSR Attendance'!$A:$E,5,0)=0,VLOOKUP(A732,'DSR Attendance'!$A:$D,4,0),CONCATENATE(VLOOKUP(A732,'DSR Attendance'!$A:$D,4,0)," / ",VLOOKUP('Per Outlet Plan'!A732,'DSR Attendance'!$A:$E,5,0))))</f>
        <v/>
      </c>
      <c r="M732" s="13" t="str">
        <f t="shared" si="13"/>
        <v/>
      </c>
      <c r="N732" s="8"/>
      <c r="XFB732" s="13" t="str">
        <f>IF(D732="","",COUNTIF('DISPATCHED (VT11)'!$E:$E,'Per Outlet Plan'!D732))</f>
        <v/>
      </c>
    </row>
    <row r="733" spans="1:14 16382:16382">
      <c r="A733" s="18" t="str">
        <f>IF(D733="","",VLOOKUP(D733,'DISPATCHED (VT11)'!$E:$XEV,16373,0))</f>
        <v/>
      </c>
      <c r="B733" s="13" t="str">
        <f>IF(D733="","",VLOOKUP(D733,'DISPATCHED (VT11)'!$E:$L,8,0))</f>
        <v/>
      </c>
      <c r="C733" s="16" t="str">
        <f>IF(A733="","",IF(VLOOKUP(A733,'DSR Attendance'!$A:$E,5,0)=0,VLOOKUP(A733,'DSR Attendance'!$A:$D,4,0),CONCATENATE(VLOOKUP(A733,'DSR Attendance'!$A:$D,4,0)," / ",VLOOKUP('Per Outlet Plan'!A733,'DSR Attendance'!$A:$E,5,0))))</f>
        <v/>
      </c>
      <c r="M733" s="13" t="str">
        <f t="shared" si="13"/>
        <v/>
      </c>
      <c r="N733" s="8"/>
      <c r="XFB733" s="13" t="str">
        <f>IF(D733="","",COUNTIF('DISPATCHED (VT11)'!$E:$E,'Per Outlet Plan'!D733))</f>
        <v/>
      </c>
    </row>
    <row r="734" spans="1:14 16382:16382">
      <c r="A734" s="18" t="str">
        <f>IF(D734="","",VLOOKUP(D734,'DISPATCHED (VT11)'!$E:$XEV,16373,0))</f>
        <v/>
      </c>
      <c r="B734" s="13" t="str">
        <f>IF(D734="","",VLOOKUP(D734,'DISPATCHED (VT11)'!$E:$L,8,0))</f>
        <v/>
      </c>
      <c r="C734" s="16" t="str">
        <f>IF(A734="","",IF(VLOOKUP(A734,'DSR Attendance'!$A:$E,5,0)=0,VLOOKUP(A734,'DSR Attendance'!$A:$D,4,0),CONCATENATE(VLOOKUP(A734,'DSR Attendance'!$A:$D,4,0)," / ",VLOOKUP('Per Outlet Plan'!A734,'DSR Attendance'!$A:$E,5,0))))</f>
        <v/>
      </c>
      <c r="M734" s="13" t="str">
        <f t="shared" si="13"/>
        <v/>
      </c>
      <c r="N734" s="8"/>
      <c r="XFB734" s="13" t="str">
        <f>IF(D734="","",COUNTIF('DISPATCHED (VT11)'!$E:$E,'Per Outlet Plan'!D734))</f>
        <v/>
      </c>
    </row>
    <row r="735" spans="1:14 16382:16382">
      <c r="A735" s="18" t="str">
        <f>IF(D735="","",VLOOKUP(D735,'DISPATCHED (VT11)'!$E:$XEV,16373,0))</f>
        <v/>
      </c>
      <c r="B735" s="13" t="str">
        <f>IF(D735="","",VLOOKUP(D735,'DISPATCHED (VT11)'!$E:$L,8,0))</f>
        <v/>
      </c>
      <c r="C735" s="16" t="str">
        <f>IF(A735="","",IF(VLOOKUP(A735,'DSR Attendance'!$A:$E,5,0)=0,VLOOKUP(A735,'DSR Attendance'!$A:$D,4,0),CONCATENATE(VLOOKUP(A735,'DSR Attendance'!$A:$D,4,0)," / ",VLOOKUP('Per Outlet Plan'!A735,'DSR Attendance'!$A:$E,5,0))))</f>
        <v/>
      </c>
      <c r="M735" s="13" t="str">
        <f t="shared" si="13"/>
        <v/>
      </c>
      <c r="N735" s="8"/>
      <c r="XFB735" s="13" t="str">
        <f>IF(D735="","",COUNTIF('DISPATCHED (VT11)'!$E:$E,'Per Outlet Plan'!D735))</f>
        <v/>
      </c>
    </row>
    <row r="736" spans="1:14 16382:16382">
      <c r="A736" s="18" t="str">
        <f>IF(D736="","",VLOOKUP(D736,'DISPATCHED (VT11)'!$E:$XEV,16373,0))</f>
        <v/>
      </c>
      <c r="B736" s="13" t="str">
        <f>IF(D736="","",VLOOKUP(D736,'DISPATCHED (VT11)'!$E:$L,8,0))</f>
        <v/>
      </c>
      <c r="C736" s="16" t="str">
        <f>IF(A736="","",IF(VLOOKUP(A736,'DSR Attendance'!$A:$E,5,0)=0,VLOOKUP(A736,'DSR Attendance'!$A:$D,4,0),CONCATENATE(VLOOKUP(A736,'DSR Attendance'!$A:$D,4,0)," / ",VLOOKUP('Per Outlet Plan'!A736,'DSR Attendance'!$A:$E,5,0))))</f>
        <v/>
      </c>
      <c r="M736" s="13" t="str">
        <f t="shared" si="13"/>
        <v/>
      </c>
      <c r="N736" s="8"/>
      <c r="XFB736" s="13" t="str">
        <f>IF(D736="","",COUNTIF('DISPATCHED (VT11)'!$E:$E,'Per Outlet Plan'!D736))</f>
        <v/>
      </c>
    </row>
    <row r="737" spans="1:14 16382:16382">
      <c r="A737" s="18" t="str">
        <f>IF(D737="","",VLOOKUP(D737,'DISPATCHED (VT11)'!$E:$XEV,16373,0))</f>
        <v/>
      </c>
      <c r="B737" s="13" t="str">
        <f>IF(D737="","",VLOOKUP(D737,'DISPATCHED (VT11)'!$E:$L,8,0))</f>
        <v/>
      </c>
      <c r="C737" s="16" t="str">
        <f>IF(A737="","",IF(VLOOKUP(A737,'DSR Attendance'!$A:$E,5,0)=0,VLOOKUP(A737,'DSR Attendance'!$A:$D,4,0),CONCATENATE(VLOOKUP(A737,'DSR Attendance'!$A:$D,4,0)," / ",VLOOKUP('Per Outlet Plan'!A737,'DSR Attendance'!$A:$E,5,0))))</f>
        <v/>
      </c>
      <c r="M737" s="13" t="str">
        <f t="shared" si="13"/>
        <v/>
      </c>
      <c r="N737" s="8"/>
      <c r="XFB737" s="13" t="str">
        <f>IF(D737="","",COUNTIF('DISPATCHED (VT11)'!$E:$E,'Per Outlet Plan'!D737))</f>
        <v/>
      </c>
    </row>
    <row r="738" spans="1:14 16382:16382">
      <c r="A738" s="18" t="str">
        <f>IF(D738="","",VLOOKUP(D738,'DISPATCHED (VT11)'!$E:$XEV,16373,0))</f>
        <v/>
      </c>
      <c r="B738" s="13" t="str">
        <f>IF(D738="","",VLOOKUP(D738,'DISPATCHED (VT11)'!$E:$L,8,0))</f>
        <v/>
      </c>
      <c r="C738" s="16" t="str">
        <f>IF(A738="","",IF(VLOOKUP(A738,'DSR Attendance'!$A:$E,5,0)=0,VLOOKUP(A738,'DSR Attendance'!$A:$D,4,0),CONCATENATE(VLOOKUP(A738,'DSR Attendance'!$A:$D,4,0)," / ",VLOOKUP('Per Outlet Plan'!A738,'DSR Attendance'!$A:$E,5,0))))</f>
        <v/>
      </c>
      <c r="M738" s="13" t="str">
        <f t="shared" si="13"/>
        <v/>
      </c>
      <c r="N738" s="8"/>
      <c r="XFB738" s="13" t="str">
        <f>IF(D738="","",COUNTIF('DISPATCHED (VT11)'!$E:$E,'Per Outlet Plan'!D738))</f>
        <v/>
      </c>
    </row>
    <row r="739" spans="1:14 16382:16382">
      <c r="A739" s="18" t="str">
        <f>IF(D739="","",VLOOKUP(D739,'DISPATCHED (VT11)'!$E:$XEV,16373,0))</f>
        <v/>
      </c>
      <c r="B739" s="13" t="str">
        <f>IF(D739="","",VLOOKUP(D739,'DISPATCHED (VT11)'!$E:$L,8,0))</f>
        <v/>
      </c>
      <c r="C739" s="16" t="str">
        <f>IF(A739="","",IF(VLOOKUP(A739,'DSR Attendance'!$A:$E,5,0)=0,VLOOKUP(A739,'DSR Attendance'!$A:$D,4,0),CONCATENATE(VLOOKUP(A739,'DSR Attendance'!$A:$D,4,0)," / ",VLOOKUP('Per Outlet Plan'!A739,'DSR Attendance'!$A:$E,5,0))))</f>
        <v/>
      </c>
      <c r="M739" s="13" t="str">
        <f t="shared" si="13"/>
        <v/>
      </c>
      <c r="N739" s="8"/>
      <c r="XFB739" s="13" t="str">
        <f>IF(D739="","",COUNTIF('DISPATCHED (VT11)'!$E:$E,'Per Outlet Plan'!D739))</f>
        <v/>
      </c>
    </row>
    <row r="740" spans="1:14 16382:16382">
      <c r="A740" s="18" t="str">
        <f>IF(D740="","",VLOOKUP(D740,'DISPATCHED (VT11)'!$E:$XEV,16373,0))</f>
        <v/>
      </c>
      <c r="B740" s="13" t="str">
        <f>IF(D740="","",VLOOKUP(D740,'DISPATCHED (VT11)'!$E:$L,8,0))</f>
        <v/>
      </c>
      <c r="C740" s="16" t="str">
        <f>IF(A740="","",IF(VLOOKUP(A740,'DSR Attendance'!$A:$E,5,0)=0,VLOOKUP(A740,'DSR Attendance'!$A:$D,4,0),CONCATENATE(VLOOKUP(A740,'DSR Attendance'!$A:$D,4,0)," / ",VLOOKUP('Per Outlet Plan'!A740,'DSR Attendance'!$A:$E,5,0))))</f>
        <v/>
      </c>
      <c r="M740" s="13" t="str">
        <f t="shared" si="13"/>
        <v/>
      </c>
      <c r="N740" s="8"/>
      <c r="XFB740" s="13" t="str">
        <f>IF(D740="","",COUNTIF('DISPATCHED (VT11)'!$E:$E,'Per Outlet Plan'!D740))</f>
        <v/>
      </c>
    </row>
    <row r="741" spans="1:14 16382:16382">
      <c r="A741" s="18" t="str">
        <f>IF(D741="","",VLOOKUP(D741,'DISPATCHED (VT11)'!$E:$XEV,16373,0))</f>
        <v/>
      </c>
      <c r="B741" s="13" t="str">
        <f>IF(D741="","",VLOOKUP(D741,'DISPATCHED (VT11)'!$E:$L,8,0))</f>
        <v/>
      </c>
      <c r="C741" s="16" t="str">
        <f>IF(A741="","",IF(VLOOKUP(A741,'DSR Attendance'!$A:$E,5,0)=0,VLOOKUP(A741,'DSR Attendance'!$A:$D,4,0),CONCATENATE(VLOOKUP(A741,'DSR Attendance'!$A:$D,4,0)," / ",VLOOKUP('Per Outlet Plan'!A741,'DSR Attendance'!$A:$E,5,0))))</f>
        <v/>
      </c>
      <c r="M741" s="13" t="str">
        <f t="shared" si="13"/>
        <v/>
      </c>
      <c r="N741" s="8"/>
      <c r="XFB741" s="13" t="str">
        <f>IF(D741="","",COUNTIF('DISPATCHED (VT11)'!$E:$E,'Per Outlet Plan'!D741))</f>
        <v/>
      </c>
    </row>
    <row r="742" spans="1:14 16382:16382">
      <c r="A742" s="18" t="str">
        <f>IF(D742="","",VLOOKUP(D742,'DISPATCHED (VT11)'!$E:$XEV,16373,0))</f>
        <v/>
      </c>
      <c r="B742" s="13" t="str">
        <f>IF(D742="","",VLOOKUP(D742,'DISPATCHED (VT11)'!$E:$L,8,0))</f>
        <v/>
      </c>
      <c r="C742" s="16" t="str">
        <f>IF(A742="","",IF(VLOOKUP(A742,'DSR Attendance'!$A:$E,5,0)=0,VLOOKUP(A742,'DSR Attendance'!$A:$D,4,0),CONCATENATE(VLOOKUP(A742,'DSR Attendance'!$A:$D,4,0)," / ",VLOOKUP('Per Outlet Plan'!A742,'DSR Attendance'!$A:$E,5,0))))</f>
        <v/>
      </c>
      <c r="M742" s="13" t="str">
        <f t="shared" si="13"/>
        <v/>
      </c>
      <c r="N742" s="8"/>
      <c r="XFB742" s="13" t="str">
        <f>IF(D742="","",COUNTIF('DISPATCHED (VT11)'!$E:$E,'Per Outlet Plan'!D742))</f>
        <v/>
      </c>
    </row>
    <row r="743" spans="1:14 16382:16382">
      <c r="A743" s="18" t="str">
        <f>IF(D743="","",VLOOKUP(D743,'DISPATCHED (VT11)'!$E:$XEV,16373,0))</f>
        <v/>
      </c>
      <c r="B743" s="13" t="str">
        <f>IF(D743="","",VLOOKUP(D743,'DISPATCHED (VT11)'!$E:$L,8,0))</f>
        <v/>
      </c>
      <c r="C743" s="16" t="str">
        <f>IF(A743="","",IF(VLOOKUP(A743,'DSR Attendance'!$A:$E,5,0)=0,VLOOKUP(A743,'DSR Attendance'!$A:$D,4,0),CONCATENATE(VLOOKUP(A743,'DSR Attendance'!$A:$D,4,0)," / ",VLOOKUP('Per Outlet Plan'!A743,'DSR Attendance'!$A:$E,5,0))))</f>
        <v/>
      </c>
      <c r="M743" s="13" t="str">
        <f t="shared" si="13"/>
        <v/>
      </c>
      <c r="N743" s="8"/>
      <c r="XFB743" s="13" t="str">
        <f>IF(D743="","",COUNTIF('DISPATCHED (VT11)'!$E:$E,'Per Outlet Plan'!D743))</f>
        <v/>
      </c>
    </row>
    <row r="744" spans="1:14 16382:16382">
      <c r="A744" s="18" t="str">
        <f>IF(D744="","",VLOOKUP(D744,'DISPATCHED (VT11)'!$E:$XEV,16373,0))</f>
        <v/>
      </c>
      <c r="B744" s="13" t="str">
        <f>IF(D744="","",VLOOKUP(D744,'DISPATCHED (VT11)'!$E:$L,8,0))</f>
        <v/>
      </c>
      <c r="C744" s="16" t="str">
        <f>IF(A744="","",IF(VLOOKUP(A744,'DSR Attendance'!$A:$E,5,0)=0,VLOOKUP(A744,'DSR Attendance'!$A:$D,4,0),CONCATENATE(VLOOKUP(A744,'DSR Attendance'!$A:$D,4,0)," / ",VLOOKUP('Per Outlet Plan'!A744,'DSR Attendance'!$A:$E,5,0))))</f>
        <v/>
      </c>
      <c r="M744" s="13" t="str">
        <f t="shared" si="13"/>
        <v/>
      </c>
      <c r="N744" s="8"/>
      <c r="XFB744" s="13" t="str">
        <f>IF(D744="","",COUNTIF('DISPATCHED (VT11)'!$E:$E,'Per Outlet Plan'!D744))</f>
        <v/>
      </c>
    </row>
    <row r="745" spans="1:14 16382:16382">
      <c r="A745" s="18" t="str">
        <f>IF(D745="","",VLOOKUP(D745,'DISPATCHED (VT11)'!$E:$XEV,16373,0))</f>
        <v/>
      </c>
      <c r="B745" s="13" t="str">
        <f>IF(D745="","",VLOOKUP(D745,'DISPATCHED (VT11)'!$E:$L,8,0))</f>
        <v/>
      </c>
      <c r="C745" s="16" t="str">
        <f>IF(A745="","",IF(VLOOKUP(A745,'DSR Attendance'!$A:$E,5,0)=0,VLOOKUP(A745,'DSR Attendance'!$A:$D,4,0),CONCATENATE(VLOOKUP(A745,'DSR Attendance'!$A:$D,4,0)," / ",VLOOKUP('Per Outlet Plan'!A745,'DSR Attendance'!$A:$E,5,0))))</f>
        <v/>
      </c>
      <c r="M745" s="13" t="str">
        <f t="shared" si="13"/>
        <v/>
      </c>
      <c r="N745" s="8"/>
      <c r="XFB745" s="13" t="str">
        <f>IF(D745="","",COUNTIF('DISPATCHED (VT11)'!$E:$E,'Per Outlet Plan'!D745))</f>
        <v/>
      </c>
    </row>
    <row r="746" spans="1:14 16382:16382">
      <c r="A746" s="18" t="str">
        <f>IF(D746="","",VLOOKUP(D746,'DISPATCHED (VT11)'!$E:$XEV,16373,0))</f>
        <v/>
      </c>
      <c r="B746" s="13" t="str">
        <f>IF(D746="","",VLOOKUP(D746,'DISPATCHED (VT11)'!$E:$L,8,0))</f>
        <v/>
      </c>
      <c r="C746" s="16" t="str">
        <f>IF(A746="","",IF(VLOOKUP(A746,'DSR Attendance'!$A:$E,5,0)=0,VLOOKUP(A746,'DSR Attendance'!$A:$D,4,0),CONCATENATE(VLOOKUP(A746,'DSR Attendance'!$A:$D,4,0)," / ",VLOOKUP('Per Outlet Plan'!A746,'DSR Attendance'!$A:$E,5,0))))</f>
        <v/>
      </c>
      <c r="M746" s="13" t="str">
        <f t="shared" si="13"/>
        <v/>
      </c>
      <c r="N746" s="8"/>
      <c r="XFB746" s="13" t="str">
        <f>IF(D746="","",COUNTIF('DISPATCHED (VT11)'!$E:$E,'Per Outlet Plan'!D746))</f>
        <v/>
      </c>
    </row>
    <row r="747" spans="1:14 16382:16382">
      <c r="A747" s="18" t="str">
        <f>IF(D747="","",VLOOKUP(D747,'DISPATCHED (VT11)'!$E:$XEV,16373,0))</f>
        <v/>
      </c>
      <c r="B747" s="13" t="str">
        <f>IF(D747="","",VLOOKUP(D747,'DISPATCHED (VT11)'!$E:$L,8,0))</f>
        <v/>
      </c>
      <c r="C747" s="16" t="str">
        <f>IF(A747="","",IF(VLOOKUP(A747,'DSR Attendance'!$A:$E,5,0)=0,VLOOKUP(A747,'DSR Attendance'!$A:$D,4,0),CONCATENATE(VLOOKUP(A747,'DSR Attendance'!$A:$D,4,0)," / ",VLOOKUP('Per Outlet Plan'!A747,'DSR Attendance'!$A:$E,5,0))))</f>
        <v/>
      </c>
      <c r="M747" s="13" t="str">
        <f t="shared" si="13"/>
        <v/>
      </c>
      <c r="N747" s="8"/>
      <c r="XFB747" s="13" t="str">
        <f>IF(D747="","",COUNTIF('DISPATCHED (VT11)'!$E:$E,'Per Outlet Plan'!D747))</f>
        <v/>
      </c>
    </row>
    <row r="748" spans="1:14 16382:16382">
      <c r="A748" s="18" t="str">
        <f>IF(D748="","",VLOOKUP(D748,'DISPATCHED (VT11)'!$E:$XEV,16373,0))</f>
        <v/>
      </c>
      <c r="B748" s="13" t="str">
        <f>IF(D748="","",VLOOKUP(D748,'DISPATCHED (VT11)'!$E:$L,8,0))</f>
        <v/>
      </c>
      <c r="C748" s="16" t="str">
        <f>IF(A748="","",IF(VLOOKUP(A748,'DSR Attendance'!$A:$E,5,0)=0,VLOOKUP(A748,'DSR Attendance'!$A:$D,4,0),CONCATENATE(VLOOKUP(A748,'DSR Attendance'!$A:$D,4,0)," / ",VLOOKUP('Per Outlet Plan'!A748,'DSR Attendance'!$A:$E,5,0))))</f>
        <v/>
      </c>
      <c r="M748" s="13" t="str">
        <f t="shared" si="13"/>
        <v/>
      </c>
      <c r="N748" s="8"/>
      <c r="XFB748" s="13" t="str">
        <f>IF(D748="","",COUNTIF('DISPATCHED (VT11)'!$E:$E,'Per Outlet Plan'!D748))</f>
        <v/>
      </c>
    </row>
    <row r="749" spans="1:14 16382:16382">
      <c r="A749" s="18" t="str">
        <f>IF(D749="","",VLOOKUP(D749,'DISPATCHED (VT11)'!$E:$XEV,16373,0))</f>
        <v/>
      </c>
      <c r="B749" s="13" t="str">
        <f>IF(D749="","",VLOOKUP(D749,'DISPATCHED (VT11)'!$E:$L,8,0))</f>
        <v/>
      </c>
      <c r="C749" s="16" t="str">
        <f>IF(A749="","",IF(VLOOKUP(A749,'DSR Attendance'!$A:$E,5,0)=0,VLOOKUP(A749,'DSR Attendance'!$A:$D,4,0),CONCATENATE(VLOOKUP(A749,'DSR Attendance'!$A:$D,4,0)," / ",VLOOKUP('Per Outlet Plan'!A749,'DSR Attendance'!$A:$E,5,0))))</f>
        <v/>
      </c>
      <c r="M749" s="13" t="str">
        <f t="shared" si="13"/>
        <v/>
      </c>
      <c r="N749" s="8"/>
      <c r="XFB749" s="13" t="str">
        <f>IF(D749="","",COUNTIF('DISPATCHED (VT11)'!$E:$E,'Per Outlet Plan'!D749))</f>
        <v/>
      </c>
    </row>
    <row r="750" spans="1:14 16382:16382">
      <c r="A750" s="18" t="str">
        <f>IF(D750="","",VLOOKUP(D750,'DISPATCHED (VT11)'!$E:$XEV,16373,0))</f>
        <v/>
      </c>
      <c r="B750" s="13" t="str">
        <f>IF(D750="","",VLOOKUP(D750,'DISPATCHED (VT11)'!$E:$L,8,0))</f>
        <v/>
      </c>
      <c r="C750" s="16" t="str">
        <f>IF(A750="","",IF(VLOOKUP(A750,'DSR Attendance'!$A:$E,5,0)=0,VLOOKUP(A750,'DSR Attendance'!$A:$D,4,0),CONCATENATE(VLOOKUP(A750,'DSR Attendance'!$A:$D,4,0)," / ",VLOOKUP('Per Outlet Plan'!A750,'DSR Attendance'!$A:$E,5,0))))</f>
        <v/>
      </c>
      <c r="M750" s="13" t="str">
        <f t="shared" si="13"/>
        <v/>
      </c>
      <c r="N750" s="8"/>
      <c r="XFB750" s="13" t="str">
        <f>IF(D750="","",COUNTIF('DISPATCHED (VT11)'!$E:$E,'Per Outlet Plan'!D750))</f>
        <v/>
      </c>
    </row>
    <row r="751" spans="1:14 16382:16382">
      <c r="A751" s="18" t="str">
        <f>IF(D751="","",VLOOKUP(D751,'DISPATCHED (VT11)'!$E:$XEV,16373,0))</f>
        <v/>
      </c>
      <c r="B751" s="13" t="str">
        <f>IF(D751="","",VLOOKUP(D751,'DISPATCHED (VT11)'!$E:$L,8,0))</f>
        <v/>
      </c>
      <c r="C751" s="16" t="str">
        <f>IF(A751="","",IF(VLOOKUP(A751,'DSR Attendance'!$A:$E,5,0)=0,VLOOKUP(A751,'DSR Attendance'!$A:$D,4,0),CONCATENATE(VLOOKUP(A751,'DSR Attendance'!$A:$D,4,0)," / ",VLOOKUP('Per Outlet Plan'!A751,'DSR Attendance'!$A:$E,5,0))))</f>
        <v/>
      </c>
      <c r="M751" s="13" t="str">
        <f t="shared" si="13"/>
        <v/>
      </c>
      <c r="N751" s="8"/>
      <c r="XFB751" s="13" t="str">
        <f>IF(D751="","",COUNTIF('DISPATCHED (VT11)'!$E:$E,'Per Outlet Plan'!D751))</f>
        <v/>
      </c>
    </row>
    <row r="752" spans="1:14 16382:16382">
      <c r="A752" s="18" t="str">
        <f>IF(D752="","",VLOOKUP(D752,'DISPATCHED (VT11)'!$E:$XEV,16373,0))</f>
        <v/>
      </c>
      <c r="B752" s="13" t="str">
        <f>IF(D752="","",VLOOKUP(D752,'DISPATCHED (VT11)'!$E:$L,8,0))</f>
        <v/>
      </c>
      <c r="C752" s="16" t="str">
        <f>IF(A752="","",IF(VLOOKUP(A752,'DSR Attendance'!$A:$E,5,0)=0,VLOOKUP(A752,'DSR Attendance'!$A:$D,4,0),CONCATENATE(VLOOKUP(A752,'DSR Attendance'!$A:$D,4,0)," / ",VLOOKUP('Per Outlet Plan'!A752,'DSR Attendance'!$A:$E,5,0))))</f>
        <v/>
      </c>
      <c r="M752" s="13" t="str">
        <f t="shared" si="13"/>
        <v/>
      </c>
      <c r="N752" s="8"/>
      <c r="XFB752" s="13" t="str">
        <f>IF(D752="","",COUNTIF('DISPATCHED (VT11)'!$E:$E,'Per Outlet Plan'!D752))</f>
        <v/>
      </c>
    </row>
    <row r="753" spans="1:14 16382:16382">
      <c r="A753" s="18" t="str">
        <f>IF(D753="","",VLOOKUP(D753,'DISPATCHED (VT11)'!$E:$XEV,16373,0))</f>
        <v/>
      </c>
      <c r="B753" s="13" t="str">
        <f>IF(D753="","",VLOOKUP(D753,'DISPATCHED (VT11)'!$E:$L,8,0))</f>
        <v/>
      </c>
      <c r="C753" s="16" t="str">
        <f>IF(A753="","",IF(VLOOKUP(A753,'DSR Attendance'!$A:$E,5,0)=0,VLOOKUP(A753,'DSR Attendance'!$A:$D,4,0),CONCATENATE(VLOOKUP(A753,'DSR Attendance'!$A:$D,4,0)," / ",VLOOKUP('Per Outlet Plan'!A753,'DSR Attendance'!$A:$E,5,0))))</f>
        <v/>
      </c>
      <c r="M753" s="13" t="str">
        <f t="shared" si="13"/>
        <v/>
      </c>
      <c r="N753" s="8"/>
      <c r="XFB753" s="13" t="str">
        <f>IF(D753="","",COUNTIF('DISPATCHED (VT11)'!$E:$E,'Per Outlet Plan'!D753))</f>
        <v/>
      </c>
    </row>
    <row r="754" spans="1:14 16382:16382">
      <c r="A754" s="18" t="str">
        <f>IF(D754="","",VLOOKUP(D754,'DISPATCHED (VT11)'!$E:$XEV,16373,0))</f>
        <v/>
      </c>
      <c r="B754" s="13" t="str">
        <f>IF(D754="","",VLOOKUP(D754,'DISPATCHED (VT11)'!$E:$L,8,0))</f>
        <v/>
      </c>
      <c r="C754" s="16" t="str">
        <f>IF(A754="","",IF(VLOOKUP(A754,'DSR Attendance'!$A:$E,5,0)=0,VLOOKUP(A754,'DSR Attendance'!$A:$D,4,0),CONCATENATE(VLOOKUP(A754,'DSR Attendance'!$A:$D,4,0)," / ",VLOOKUP('Per Outlet Plan'!A754,'DSR Attendance'!$A:$E,5,0))))</f>
        <v/>
      </c>
      <c r="M754" s="13" t="str">
        <f t="shared" si="13"/>
        <v/>
      </c>
      <c r="N754" s="8"/>
      <c r="XFB754" s="13" t="str">
        <f>IF(D754="","",COUNTIF('DISPATCHED (VT11)'!$E:$E,'Per Outlet Plan'!D754))</f>
        <v/>
      </c>
    </row>
    <row r="755" spans="1:14 16382:16382">
      <c r="A755" s="18" t="str">
        <f>IF(D755="","",VLOOKUP(D755,'DISPATCHED (VT11)'!$E:$XEV,16373,0))</f>
        <v/>
      </c>
      <c r="B755" s="13" t="str">
        <f>IF(D755="","",VLOOKUP(D755,'DISPATCHED (VT11)'!$E:$L,8,0))</f>
        <v/>
      </c>
      <c r="C755" s="16" t="str">
        <f>IF(A755="","",IF(VLOOKUP(A755,'DSR Attendance'!$A:$E,5,0)=0,VLOOKUP(A755,'DSR Attendance'!$A:$D,4,0),CONCATENATE(VLOOKUP(A755,'DSR Attendance'!$A:$D,4,0)," / ",VLOOKUP('Per Outlet Plan'!A755,'DSR Attendance'!$A:$E,5,0))))</f>
        <v/>
      </c>
      <c r="M755" s="13" t="str">
        <f t="shared" si="13"/>
        <v/>
      </c>
      <c r="N755" s="8"/>
      <c r="XFB755" s="13" t="str">
        <f>IF(D755="","",COUNTIF('DISPATCHED (VT11)'!$E:$E,'Per Outlet Plan'!D755))</f>
        <v/>
      </c>
    </row>
    <row r="756" spans="1:14 16382:16382">
      <c r="A756" s="18" t="str">
        <f>IF(D756="","",VLOOKUP(D756,'DISPATCHED (VT11)'!$E:$XEV,16373,0))</f>
        <v/>
      </c>
      <c r="B756" s="13" t="str">
        <f>IF(D756="","",VLOOKUP(D756,'DISPATCHED (VT11)'!$E:$L,8,0))</f>
        <v/>
      </c>
      <c r="C756" s="16" t="str">
        <f>IF(A756="","",IF(VLOOKUP(A756,'DSR Attendance'!$A:$E,5,0)=0,VLOOKUP(A756,'DSR Attendance'!$A:$D,4,0),CONCATENATE(VLOOKUP(A756,'DSR Attendance'!$A:$D,4,0)," / ",VLOOKUP('Per Outlet Plan'!A756,'DSR Attendance'!$A:$E,5,0))))</f>
        <v/>
      </c>
      <c r="M756" s="13" t="str">
        <f t="shared" si="13"/>
        <v/>
      </c>
      <c r="N756" s="8"/>
      <c r="XFB756" s="13" t="str">
        <f>IF(D756="","",COUNTIF('DISPATCHED (VT11)'!$E:$E,'Per Outlet Plan'!D756))</f>
        <v/>
      </c>
    </row>
    <row r="757" spans="1:14 16382:16382">
      <c r="A757" s="18" t="str">
        <f>IF(D757="","",VLOOKUP(D757,'DISPATCHED (VT11)'!$E:$XEV,16373,0))</f>
        <v/>
      </c>
      <c r="B757" s="13" t="str">
        <f>IF(D757="","",VLOOKUP(D757,'DISPATCHED (VT11)'!$E:$L,8,0))</f>
        <v/>
      </c>
      <c r="C757" s="16" t="str">
        <f>IF(A757="","",IF(VLOOKUP(A757,'DSR Attendance'!$A:$E,5,0)=0,VLOOKUP(A757,'DSR Attendance'!$A:$D,4,0),CONCATENATE(VLOOKUP(A757,'DSR Attendance'!$A:$D,4,0)," / ",VLOOKUP('Per Outlet Plan'!A757,'DSR Attendance'!$A:$E,5,0))))</f>
        <v/>
      </c>
      <c r="M757" s="13" t="str">
        <f t="shared" si="13"/>
        <v/>
      </c>
      <c r="N757" s="8"/>
      <c r="XFB757" s="13" t="str">
        <f>IF(D757="","",COUNTIF('DISPATCHED (VT11)'!$E:$E,'Per Outlet Plan'!D757))</f>
        <v/>
      </c>
    </row>
    <row r="758" spans="1:14 16382:16382">
      <c r="A758" s="18" t="str">
        <f>IF(D758="","",VLOOKUP(D758,'DISPATCHED (VT11)'!$E:$XEV,16373,0))</f>
        <v/>
      </c>
      <c r="B758" s="13" t="str">
        <f>IF(D758="","",VLOOKUP(D758,'DISPATCHED (VT11)'!$E:$L,8,0))</f>
        <v/>
      </c>
      <c r="C758" s="16" t="str">
        <f>IF(A758="","",IF(VLOOKUP(A758,'DSR Attendance'!$A:$E,5,0)=0,VLOOKUP(A758,'DSR Attendance'!$A:$D,4,0),CONCATENATE(VLOOKUP(A758,'DSR Attendance'!$A:$D,4,0)," / ",VLOOKUP('Per Outlet Plan'!A758,'DSR Attendance'!$A:$E,5,0))))</f>
        <v/>
      </c>
      <c r="M758" s="13" t="str">
        <f t="shared" si="13"/>
        <v/>
      </c>
      <c r="N758" s="8"/>
      <c r="XFB758" s="13" t="str">
        <f>IF(D758="","",COUNTIF('DISPATCHED (VT11)'!$E:$E,'Per Outlet Plan'!D758))</f>
        <v/>
      </c>
    </row>
    <row r="759" spans="1:14 16382:16382">
      <c r="A759" s="18" t="str">
        <f>IF(D759="","",VLOOKUP(D759,'DISPATCHED (VT11)'!$E:$XEV,16373,0))</f>
        <v/>
      </c>
      <c r="B759" s="13" t="str">
        <f>IF(D759="","",VLOOKUP(D759,'DISPATCHED (VT11)'!$E:$L,8,0))</f>
        <v/>
      </c>
      <c r="C759" s="16" t="str">
        <f>IF(A759="","",IF(VLOOKUP(A759,'DSR Attendance'!$A:$E,5,0)=0,VLOOKUP(A759,'DSR Attendance'!$A:$D,4,0),CONCATENATE(VLOOKUP(A759,'DSR Attendance'!$A:$D,4,0)," / ",VLOOKUP('Per Outlet Plan'!A759,'DSR Attendance'!$A:$E,5,0))))</f>
        <v/>
      </c>
      <c r="M759" s="13" t="str">
        <f t="shared" si="13"/>
        <v/>
      </c>
      <c r="N759" s="8"/>
      <c r="XFB759" s="13" t="str">
        <f>IF(D759="","",COUNTIF('DISPATCHED (VT11)'!$E:$E,'Per Outlet Plan'!D759))</f>
        <v/>
      </c>
    </row>
    <row r="760" spans="1:14 16382:16382">
      <c r="A760" s="18" t="str">
        <f>IF(D760="","",VLOOKUP(D760,'DISPATCHED (VT11)'!$E:$XEV,16373,0))</f>
        <v/>
      </c>
      <c r="B760" s="13" t="str">
        <f>IF(D760="","",VLOOKUP(D760,'DISPATCHED (VT11)'!$E:$L,8,0))</f>
        <v/>
      </c>
      <c r="C760" s="16" t="str">
        <f>IF(A760="","",IF(VLOOKUP(A760,'DSR Attendance'!$A:$E,5,0)=0,VLOOKUP(A760,'DSR Attendance'!$A:$D,4,0),CONCATENATE(VLOOKUP(A760,'DSR Attendance'!$A:$D,4,0)," / ",VLOOKUP('Per Outlet Plan'!A760,'DSR Attendance'!$A:$E,5,0))))</f>
        <v/>
      </c>
      <c r="M760" s="13" t="str">
        <f t="shared" si="13"/>
        <v/>
      </c>
      <c r="N760" s="8"/>
      <c r="XFB760" s="13" t="str">
        <f>IF(D760="","",COUNTIF('DISPATCHED (VT11)'!$E:$E,'Per Outlet Plan'!D760))</f>
        <v/>
      </c>
    </row>
    <row r="761" spans="1:14 16382:16382">
      <c r="A761" s="18" t="str">
        <f>IF(D761="","",VLOOKUP(D761,'DISPATCHED (VT11)'!$E:$XEV,16373,0))</f>
        <v/>
      </c>
      <c r="B761" s="13" t="str">
        <f>IF(D761="","",VLOOKUP(D761,'DISPATCHED (VT11)'!$E:$L,8,0))</f>
        <v/>
      </c>
      <c r="C761" s="16" t="str">
        <f>IF(A761="","",IF(VLOOKUP(A761,'DSR Attendance'!$A:$E,5,0)=0,VLOOKUP(A761,'DSR Attendance'!$A:$D,4,0),CONCATENATE(VLOOKUP(A761,'DSR Attendance'!$A:$D,4,0)," / ",VLOOKUP('Per Outlet Plan'!A761,'DSR Attendance'!$A:$E,5,0))))</f>
        <v/>
      </c>
      <c r="M761" s="13" t="str">
        <f t="shared" si="13"/>
        <v/>
      </c>
      <c r="N761" s="8"/>
      <c r="XFB761" s="13" t="str">
        <f>IF(D761="","",COUNTIF('DISPATCHED (VT11)'!$E:$E,'Per Outlet Plan'!D761))</f>
        <v/>
      </c>
    </row>
    <row r="762" spans="1:14 16382:16382">
      <c r="A762" s="18" t="str">
        <f>IF(D762="","",VLOOKUP(D762,'DISPATCHED (VT11)'!$E:$XEV,16373,0))</f>
        <v/>
      </c>
      <c r="B762" s="13" t="str">
        <f>IF(D762="","",VLOOKUP(D762,'DISPATCHED (VT11)'!$E:$L,8,0))</f>
        <v/>
      </c>
      <c r="C762" s="16" t="str">
        <f>IF(A762="","",IF(VLOOKUP(A762,'DSR Attendance'!$A:$E,5,0)=0,VLOOKUP(A762,'DSR Attendance'!$A:$D,4,0),CONCATENATE(VLOOKUP(A762,'DSR Attendance'!$A:$D,4,0)," / ",VLOOKUP('Per Outlet Plan'!A762,'DSR Attendance'!$A:$E,5,0))))</f>
        <v/>
      </c>
      <c r="M762" s="13" t="str">
        <f t="shared" si="13"/>
        <v/>
      </c>
      <c r="N762" s="8"/>
      <c r="XFB762" s="13" t="str">
        <f>IF(D762="","",COUNTIF('DISPATCHED (VT11)'!$E:$E,'Per Outlet Plan'!D762))</f>
        <v/>
      </c>
    </row>
    <row r="763" spans="1:14 16382:16382">
      <c r="A763" s="18" t="str">
        <f>IF(D763="","",VLOOKUP(D763,'DISPATCHED (VT11)'!$E:$XEV,16373,0))</f>
        <v/>
      </c>
      <c r="B763" s="13" t="str">
        <f>IF(D763="","",VLOOKUP(D763,'DISPATCHED (VT11)'!$E:$L,8,0))</f>
        <v/>
      </c>
      <c r="C763" s="16" t="str">
        <f>IF(A763="","",IF(VLOOKUP(A763,'DSR Attendance'!$A:$E,5,0)=0,VLOOKUP(A763,'DSR Attendance'!$A:$D,4,0),CONCATENATE(VLOOKUP(A763,'DSR Attendance'!$A:$D,4,0)," / ",VLOOKUP('Per Outlet Plan'!A763,'DSR Attendance'!$A:$E,5,0))))</f>
        <v/>
      </c>
      <c r="M763" s="13" t="str">
        <f t="shared" si="13"/>
        <v/>
      </c>
      <c r="N763" s="8"/>
      <c r="XFB763" s="13" t="str">
        <f>IF(D763="","",COUNTIF('DISPATCHED (VT11)'!$E:$E,'Per Outlet Plan'!D763))</f>
        <v/>
      </c>
    </row>
    <row r="764" spans="1:14 16382:16382">
      <c r="A764" s="18" t="str">
        <f>IF(D764="","",VLOOKUP(D764,'DISPATCHED (VT11)'!$E:$XEV,16373,0))</f>
        <v/>
      </c>
      <c r="B764" s="13" t="str">
        <f>IF(D764="","",VLOOKUP(D764,'DISPATCHED (VT11)'!$E:$L,8,0))</f>
        <v/>
      </c>
      <c r="C764" s="16" t="str">
        <f>IF(A764="","",IF(VLOOKUP(A764,'DSR Attendance'!$A:$E,5,0)=0,VLOOKUP(A764,'DSR Attendance'!$A:$D,4,0),CONCATENATE(VLOOKUP(A764,'DSR Attendance'!$A:$D,4,0)," / ",VLOOKUP('Per Outlet Plan'!A764,'DSR Attendance'!$A:$E,5,0))))</f>
        <v/>
      </c>
      <c r="M764" s="13" t="str">
        <f t="shared" si="13"/>
        <v/>
      </c>
      <c r="N764" s="8"/>
      <c r="XFB764" s="13" t="str">
        <f>IF(D764="","",COUNTIF('DISPATCHED (VT11)'!$E:$E,'Per Outlet Plan'!D764))</f>
        <v/>
      </c>
    </row>
    <row r="765" spans="1:14 16382:16382">
      <c r="A765" s="18" t="str">
        <f>IF(D765="","",VLOOKUP(D765,'DISPATCHED (VT11)'!$E:$XEV,16373,0))</f>
        <v/>
      </c>
      <c r="B765" s="13" t="str">
        <f>IF(D765="","",VLOOKUP(D765,'DISPATCHED (VT11)'!$E:$L,8,0))</f>
        <v/>
      </c>
      <c r="C765" s="16" t="str">
        <f>IF(A765="","",IF(VLOOKUP(A765,'DSR Attendance'!$A:$E,5,0)=0,VLOOKUP(A765,'DSR Attendance'!$A:$D,4,0),CONCATENATE(VLOOKUP(A765,'DSR Attendance'!$A:$D,4,0)," / ",VLOOKUP('Per Outlet Plan'!A765,'DSR Attendance'!$A:$E,5,0))))</f>
        <v/>
      </c>
      <c r="M765" s="13" t="str">
        <f t="shared" si="13"/>
        <v/>
      </c>
      <c r="N765" s="8"/>
      <c r="XFB765" s="13" t="str">
        <f>IF(D765="","",COUNTIF('DISPATCHED (VT11)'!$E:$E,'Per Outlet Plan'!D765))</f>
        <v/>
      </c>
    </row>
    <row r="766" spans="1:14 16382:16382">
      <c r="A766" s="18" t="str">
        <f>IF(D766="","",VLOOKUP(D766,'DISPATCHED (VT11)'!$E:$XEV,16373,0))</f>
        <v/>
      </c>
      <c r="B766" s="13" t="str">
        <f>IF(D766="","",VLOOKUP(D766,'DISPATCHED (VT11)'!$E:$L,8,0))</f>
        <v/>
      </c>
      <c r="C766" s="16" t="str">
        <f>IF(A766="","",IF(VLOOKUP(A766,'DSR Attendance'!$A:$E,5,0)=0,VLOOKUP(A766,'DSR Attendance'!$A:$D,4,0),CONCATENATE(VLOOKUP(A766,'DSR Attendance'!$A:$D,4,0)," / ",VLOOKUP('Per Outlet Plan'!A766,'DSR Attendance'!$A:$E,5,0))))</f>
        <v/>
      </c>
      <c r="M766" s="13" t="str">
        <f t="shared" si="13"/>
        <v/>
      </c>
      <c r="N766" s="8"/>
      <c r="XFB766" s="13" t="str">
        <f>IF(D766="","",COUNTIF('DISPATCHED (VT11)'!$E:$E,'Per Outlet Plan'!D766))</f>
        <v/>
      </c>
    </row>
    <row r="767" spans="1:14 16382:16382">
      <c r="A767" s="18" t="str">
        <f>IF(D767="","",VLOOKUP(D767,'DISPATCHED (VT11)'!$E:$XEV,16373,0))</f>
        <v/>
      </c>
      <c r="B767" s="13" t="str">
        <f>IF(D767="","",VLOOKUP(D767,'DISPATCHED (VT11)'!$E:$L,8,0))</f>
        <v/>
      </c>
      <c r="C767" s="16" t="str">
        <f>IF(A767="","",IF(VLOOKUP(A767,'DSR Attendance'!$A:$E,5,0)=0,VLOOKUP(A767,'DSR Attendance'!$A:$D,4,0),CONCATENATE(VLOOKUP(A767,'DSR Attendance'!$A:$D,4,0)," / ",VLOOKUP('Per Outlet Plan'!A767,'DSR Attendance'!$A:$E,5,0))))</f>
        <v/>
      </c>
      <c r="M767" s="13" t="str">
        <f t="shared" si="13"/>
        <v/>
      </c>
      <c r="N767" s="8"/>
      <c r="XFB767" s="13" t="str">
        <f>IF(D767="","",COUNTIF('DISPATCHED (VT11)'!$E:$E,'Per Outlet Plan'!D767))</f>
        <v/>
      </c>
    </row>
    <row r="768" spans="1:14 16382:16382">
      <c r="A768" s="18" t="str">
        <f>IF(D768="","",VLOOKUP(D768,'DISPATCHED (VT11)'!$E:$XEV,16373,0))</f>
        <v/>
      </c>
      <c r="B768" s="13" t="str">
        <f>IF(D768="","",VLOOKUP(D768,'DISPATCHED (VT11)'!$E:$L,8,0))</f>
        <v/>
      </c>
      <c r="C768" s="16" t="str">
        <f>IF(A768="","",IF(VLOOKUP(A768,'DSR Attendance'!$A:$E,5,0)=0,VLOOKUP(A768,'DSR Attendance'!$A:$D,4,0),CONCATENATE(VLOOKUP(A768,'DSR Attendance'!$A:$D,4,0)," / ",VLOOKUP('Per Outlet Plan'!A768,'DSR Attendance'!$A:$E,5,0))))</f>
        <v/>
      </c>
      <c r="M768" s="13" t="str">
        <f t="shared" si="13"/>
        <v/>
      </c>
      <c r="N768" s="8"/>
      <c r="XFB768" s="13" t="str">
        <f>IF(D768="","",COUNTIF('DISPATCHED (VT11)'!$E:$E,'Per Outlet Plan'!D768))</f>
        <v/>
      </c>
    </row>
    <row r="769" spans="1:14 16382:16382">
      <c r="A769" s="18" t="str">
        <f>IF(D769="","",VLOOKUP(D769,'DISPATCHED (VT11)'!$E:$XEV,16373,0))</f>
        <v/>
      </c>
      <c r="B769" s="13" t="str">
        <f>IF(D769="","",VLOOKUP(D769,'DISPATCHED (VT11)'!$E:$L,8,0))</f>
        <v/>
      </c>
      <c r="C769" s="16" t="str">
        <f>IF(A769="","",IF(VLOOKUP(A769,'DSR Attendance'!$A:$E,5,0)=0,VLOOKUP(A769,'DSR Attendance'!$A:$D,4,0),CONCATENATE(VLOOKUP(A769,'DSR Attendance'!$A:$D,4,0)," / ",VLOOKUP('Per Outlet Plan'!A769,'DSR Attendance'!$A:$E,5,0))))</f>
        <v/>
      </c>
      <c r="M769" s="13" t="str">
        <f t="shared" si="13"/>
        <v/>
      </c>
      <c r="N769" s="8"/>
      <c r="XFB769" s="13" t="str">
        <f>IF(D769="","",COUNTIF('DISPATCHED (VT11)'!$E:$E,'Per Outlet Plan'!D769))</f>
        <v/>
      </c>
    </row>
    <row r="770" spans="1:14 16382:16382">
      <c r="A770" s="18" t="str">
        <f>IF(D770="","",VLOOKUP(D770,'DISPATCHED (VT11)'!$E:$XEV,16373,0))</f>
        <v/>
      </c>
      <c r="B770" s="13" t="str">
        <f>IF(D770="","",VLOOKUP(D770,'DISPATCHED (VT11)'!$E:$L,8,0))</f>
        <v/>
      </c>
      <c r="C770" s="16" t="str">
        <f>IF(A770="","",IF(VLOOKUP(A770,'DSR Attendance'!$A:$E,5,0)=0,VLOOKUP(A770,'DSR Attendance'!$A:$D,4,0),CONCATENATE(VLOOKUP(A770,'DSR Attendance'!$A:$D,4,0)," / ",VLOOKUP('Per Outlet Plan'!A770,'DSR Attendance'!$A:$E,5,0))))</f>
        <v/>
      </c>
      <c r="M770" s="13" t="str">
        <f t="shared" si="13"/>
        <v/>
      </c>
      <c r="N770" s="8"/>
      <c r="XFB770" s="13" t="str">
        <f>IF(D770="","",COUNTIF('DISPATCHED (VT11)'!$E:$E,'Per Outlet Plan'!D770))</f>
        <v/>
      </c>
    </row>
    <row r="771" spans="1:14 16382:16382">
      <c r="A771" s="18" t="str">
        <f>IF(D771="","",VLOOKUP(D771,'DISPATCHED (VT11)'!$E:$XEV,16373,0))</f>
        <v/>
      </c>
      <c r="B771" s="13" t="str">
        <f>IF(D771="","",VLOOKUP(D771,'DISPATCHED (VT11)'!$E:$L,8,0))</f>
        <v/>
      </c>
      <c r="C771" s="16" t="str">
        <f>IF(A771="","",IF(VLOOKUP(A771,'DSR Attendance'!$A:$E,5,0)=0,VLOOKUP(A771,'DSR Attendance'!$A:$D,4,0),CONCATENATE(VLOOKUP(A771,'DSR Attendance'!$A:$D,4,0)," / ",VLOOKUP('Per Outlet Plan'!A771,'DSR Attendance'!$A:$E,5,0))))</f>
        <v/>
      </c>
      <c r="M771" s="13" t="str">
        <f t="shared" si="13"/>
        <v/>
      </c>
      <c r="N771" s="8"/>
      <c r="XFB771" s="13" t="str">
        <f>IF(D771="","",COUNTIF('DISPATCHED (VT11)'!$E:$E,'Per Outlet Plan'!D771))</f>
        <v/>
      </c>
    </row>
    <row r="772" spans="1:14 16382:16382">
      <c r="A772" s="18" t="str">
        <f>IF(D772="","",VLOOKUP(D772,'DISPATCHED (VT11)'!$E:$XEV,16373,0))</f>
        <v/>
      </c>
      <c r="B772" s="13" t="str">
        <f>IF(D772="","",VLOOKUP(D772,'DISPATCHED (VT11)'!$E:$L,8,0))</f>
        <v/>
      </c>
      <c r="C772" s="16" t="str">
        <f>IF(A772="","",IF(VLOOKUP(A772,'DSR Attendance'!$A:$E,5,0)=0,VLOOKUP(A772,'DSR Attendance'!$A:$D,4,0),CONCATENATE(VLOOKUP(A772,'DSR Attendance'!$A:$D,4,0)," / ",VLOOKUP('Per Outlet Plan'!A772,'DSR Attendance'!$A:$E,5,0))))</f>
        <v/>
      </c>
      <c r="M772" s="13" t="str">
        <f t="shared" si="13"/>
        <v/>
      </c>
      <c r="N772" s="8"/>
      <c r="XFB772" s="13" t="str">
        <f>IF(D772="","",COUNTIF('DISPATCHED (VT11)'!$E:$E,'Per Outlet Plan'!D772))</f>
        <v/>
      </c>
    </row>
    <row r="773" spans="1:14 16382:16382">
      <c r="A773" s="18" t="str">
        <f>IF(D773="","",VLOOKUP(D773,'DISPATCHED (VT11)'!$E:$XEV,16373,0))</f>
        <v/>
      </c>
      <c r="B773" s="13" t="str">
        <f>IF(D773="","",VLOOKUP(D773,'DISPATCHED (VT11)'!$E:$L,8,0))</f>
        <v/>
      </c>
      <c r="C773" s="16" t="str">
        <f>IF(A773="","",IF(VLOOKUP(A773,'DSR Attendance'!$A:$E,5,0)=0,VLOOKUP(A773,'DSR Attendance'!$A:$D,4,0),CONCATENATE(VLOOKUP(A773,'DSR Attendance'!$A:$D,4,0)," / ",VLOOKUP('Per Outlet Plan'!A773,'DSR Attendance'!$A:$E,5,0))))</f>
        <v/>
      </c>
      <c r="M773" s="13" t="str">
        <f t="shared" si="13"/>
        <v/>
      </c>
      <c r="N773" s="8"/>
      <c r="XFB773" s="13" t="str">
        <f>IF(D773="","",COUNTIF('DISPATCHED (VT11)'!$E:$E,'Per Outlet Plan'!D773))</f>
        <v/>
      </c>
    </row>
    <row r="774" spans="1:14 16382:16382">
      <c r="A774" s="18" t="str">
        <f>IF(D774="","",VLOOKUP(D774,'DISPATCHED (VT11)'!$E:$XEV,16373,0))</f>
        <v/>
      </c>
      <c r="B774" s="13" t="str">
        <f>IF(D774="","",VLOOKUP(D774,'DISPATCHED (VT11)'!$E:$L,8,0))</f>
        <v/>
      </c>
      <c r="C774" s="16" t="str">
        <f>IF(A774="","",IF(VLOOKUP(A774,'DSR Attendance'!$A:$E,5,0)=0,VLOOKUP(A774,'DSR Attendance'!$A:$D,4,0),CONCATENATE(VLOOKUP(A774,'DSR Attendance'!$A:$D,4,0)," / ",VLOOKUP('Per Outlet Plan'!A774,'DSR Attendance'!$A:$E,5,0))))</f>
        <v/>
      </c>
      <c r="M774" s="13" t="str">
        <f t="shared" ref="M774:M837" si="14">IF(L774="","",VLOOKUP(L774,$XFC$6:$XFD$30,2,0))</f>
        <v/>
      </c>
      <c r="N774" s="8"/>
      <c r="XFB774" s="13" t="str">
        <f>IF(D774="","",COUNTIF('DISPATCHED (VT11)'!$E:$E,'Per Outlet Plan'!D774))</f>
        <v/>
      </c>
    </row>
    <row r="775" spans="1:14 16382:16382">
      <c r="A775" s="18" t="str">
        <f>IF(D775="","",VLOOKUP(D775,'DISPATCHED (VT11)'!$E:$XEV,16373,0))</f>
        <v/>
      </c>
      <c r="B775" s="13" t="str">
        <f>IF(D775="","",VLOOKUP(D775,'DISPATCHED (VT11)'!$E:$L,8,0))</f>
        <v/>
      </c>
      <c r="C775" s="16" t="str">
        <f>IF(A775="","",IF(VLOOKUP(A775,'DSR Attendance'!$A:$E,5,0)=0,VLOOKUP(A775,'DSR Attendance'!$A:$D,4,0),CONCATENATE(VLOOKUP(A775,'DSR Attendance'!$A:$D,4,0)," / ",VLOOKUP('Per Outlet Plan'!A775,'DSR Attendance'!$A:$E,5,0))))</f>
        <v/>
      </c>
      <c r="M775" s="13" t="str">
        <f t="shared" si="14"/>
        <v/>
      </c>
      <c r="N775" s="8"/>
      <c r="XFB775" s="13" t="str">
        <f>IF(D775="","",COUNTIF('DISPATCHED (VT11)'!$E:$E,'Per Outlet Plan'!D775))</f>
        <v/>
      </c>
    </row>
    <row r="776" spans="1:14 16382:16382">
      <c r="A776" s="18" t="str">
        <f>IF(D776="","",VLOOKUP(D776,'DISPATCHED (VT11)'!$E:$XEV,16373,0))</f>
        <v/>
      </c>
      <c r="B776" s="13" t="str">
        <f>IF(D776="","",VLOOKUP(D776,'DISPATCHED (VT11)'!$E:$L,8,0))</f>
        <v/>
      </c>
      <c r="C776" s="16" t="str">
        <f>IF(A776="","",IF(VLOOKUP(A776,'DSR Attendance'!$A:$E,5,0)=0,VLOOKUP(A776,'DSR Attendance'!$A:$D,4,0),CONCATENATE(VLOOKUP(A776,'DSR Attendance'!$A:$D,4,0)," / ",VLOOKUP('Per Outlet Plan'!A776,'DSR Attendance'!$A:$E,5,0))))</f>
        <v/>
      </c>
      <c r="M776" s="13" t="str">
        <f t="shared" si="14"/>
        <v/>
      </c>
      <c r="N776" s="8"/>
      <c r="XFB776" s="13" t="str">
        <f>IF(D776="","",COUNTIF('DISPATCHED (VT11)'!$E:$E,'Per Outlet Plan'!D776))</f>
        <v/>
      </c>
    </row>
    <row r="777" spans="1:14 16382:16382">
      <c r="A777" s="18" t="str">
        <f>IF(D777="","",VLOOKUP(D777,'DISPATCHED (VT11)'!$E:$XEV,16373,0))</f>
        <v/>
      </c>
      <c r="B777" s="13" t="str">
        <f>IF(D777="","",VLOOKUP(D777,'DISPATCHED (VT11)'!$E:$L,8,0))</f>
        <v/>
      </c>
      <c r="C777" s="16" t="str">
        <f>IF(A777="","",IF(VLOOKUP(A777,'DSR Attendance'!$A:$E,5,0)=0,VLOOKUP(A777,'DSR Attendance'!$A:$D,4,0),CONCATENATE(VLOOKUP(A777,'DSR Attendance'!$A:$D,4,0)," / ",VLOOKUP('Per Outlet Plan'!A777,'DSR Attendance'!$A:$E,5,0))))</f>
        <v/>
      </c>
      <c r="M777" s="13" t="str">
        <f t="shared" si="14"/>
        <v/>
      </c>
      <c r="N777" s="8"/>
      <c r="XFB777" s="13" t="str">
        <f>IF(D777="","",COUNTIF('DISPATCHED (VT11)'!$E:$E,'Per Outlet Plan'!D777))</f>
        <v/>
      </c>
    </row>
    <row r="778" spans="1:14 16382:16382">
      <c r="A778" s="18" t="str">
        <f>IF(D778="","",VLOOKUP(D778,'DISPATCHED (VT11)'!$E:$XEV,16373,0))</f>
        <v/>
      </c>
      <c r="B778" s="13" t="str">
        <f>IF(D778="","",VLOOKUP(D778,'DISPATCHED (VT11)'!$E:$L,8,0))</f>
        <v/>
      </c>
      <c r="C778" s="16" t="str">
        <f>IF(A778="","",IF(VLOOKUP(A778,'DSR Attendance'!$A:$E,5,0)=0,VLOOKUP(A778,'DSR Attendance'!$A:$D,4,0),CONCATENATE(VLOOKUP(A778,'DSR Attendance'!$A:$D,4,0)," / ",VLOOKUP('Per Outlet Plan'!A778,'DSR Attendance'!$A:$E,5,0))))</f>
        <v/>
      </c>
      <c r="M778" s="13" t="str">
        <f t="shared" si="14"/>
        <v/>
      </c>
      <c r="N778" s="8"/>
      <c r="XFB778" s="13" t="str">
        <f>IF(D778="","",COUNTIF('DISPATCHED (VT11)'!$E:$E,'Per Outlet Plan'!D778))</f>
        <v/>
      </c>
    </row>
    <row r="779" spans="1:14 16382:16382">
      <c r="A779" s="18" t="str">
        <f>IF(D779="","",VLOOKUP(D779,'DISPATCHED (VT11)'!$E:$XEV,16373,0))</f>
        <v/>
      </c>
      <c r="B779" s="13" t="str">
        <f>IF(D779="","",VLOOKUP(D779,'DISPATCHED (VT11)'!$E:$L,8,0))</f>
        <v/>
      </c>
      <c r="C779" s="16" t="str">
        <f>IF(A779="","",IF(VLOOKUP(A779,'DSR Attendance'!$A:$E,5,0)=0,VLOOKUP(A779,'DSR Attendance'!$A:$D,4,0),CONCATENATE(VLOOKUP(A779,'DSR Attendance'!$A:$D,4,0)," / ",VLOOKUP('Per Outlet Plan'!A779,'DSR Attendance'!$A:$E,5,0))))</f>
        <v/>
      </c>
      <c r="M779" s="13" t="str">
        <f t="shared" si="14"/>
        <v/>
      </c>
      <c r="N779" s="8"/>
      <c r="XFB779" s="13" t="str">
        <f>IF(D779="","",COUNTIF('DISPATCHED (VT11)'!$E:$E,'Per Outlet Plan'!D779))</f>
        <v/>
      </c>
    </row>
    <row r="780" spans="1:14 16382:16382">
      <c r="A780" s="18" t="str">
        <f>IF(D780="","",VLOOKUP(D780,'DISPATCHED (VT11)'!$E:$XEV,16373,0))</f>
        <v/>
      </c>
      <c r="B780" s="13" t="str">
        <f>IF(D780="","",VLOOKUP(D780,'DISPATCHED (VT11)'!$E:$L,8,0))</f>
        <v/>
      </c>
      <c r="C780" s="16" t="str">
        <f>IF(A780="","",IF(VLOOKUP(A780,'DSR Attendance'!$A:$E,5,0)=0,VLOOKUP(A780,'DSR Attendance'!$A:$D,4,0),CONCATENATE(VLOOKUP(A780,'DSR Attendance'!$A:$D,4,0)," / ",VLOOKUP('Per Outlet Plan'!A780,'DSR Attendance'!$A:$E,5,0))))</f>
        <v/>
      </c>
      <c r="M780" s="13" t="str">
        <f t="shared" si="14"/>
        <v/>
      </c>
      <c r="N780" s="8"/>
      <c r="XFB780" s="13" t="str">
        <f>IF(D780="","",COUNTIF('DISPATCHED (VT11)'!$E:$E,'Per Outlet Plan'!D780))</f>
        <v/>
      </c>
    </row>
    <row r="781" spans="1:14 16382:16382">
      <c r="A781" s="18" t="str">
        <f>IF(D781="","",VLOOKUP(D781,'DISPATCHED (VT11)'!$E:$XEV,16373,0))</f>
        <v/>
      </c>
      <c r="B781" s="13" t="str">
        <f>IF(D781="","",VLOOKUP(D781,'DISPATCHED (VT11)'!$E:$L,8,0))</f>
        <v/>
      </c>
      <c r="C781" s="16" t="str">
        <f>IF(A781="","",IF(VLOOKUP(A781,'DSR Attendance'!$A:$E,5,0)=0,VLOOKUP(A781,'DSR Attendance'!$A:$D,4,0),CONCATENATE(VLOOKUP(A781,'DSR Attendance'!$A:$D,4,0)," / ",VLOOKUP('Per Outlet Plan'!A781,'DSR Attendance'!$A:$E,5,0))))</f>
        <v/>
      </c>
      <c r="M781" s="13" t="str">
        <f t="shared" si="14"/>
        <v/>
      </c>
      <c r="N781" s="8"/>
      <c r="XFB781" s="13" t="str">
        <f>IF(D781="","",COUNTIF('DISPATCHED (VT11)'!$E:$E,'Per Outlet Plan'!D781))</f>
        <v/>
      </c>
    </row>
    <row r="782" spans="1:14 16382:16382">
      <c r="A782" s="18" t="str">
        <f>IF(D782="","",VLOOKUP(D782,'DISPATCHED (VT11)'!$E:$XEV,16373,0))</f>
        <v/>
      </c>
      <c r="B782" s="13" t="str">
        <f>IF(D782="","",VLOOKUP(D782,'DISPATCHED (VT11)'!$E:$L,8,0))</f>
        <v/>
      </c>
      <c r="C782" s="16" t="str">
        <f>IF(A782="","",IF(VLOOKUP(A782,'DSR Attendance'!$A:$E,5,0)=0,VLOOKUP(A782,'DSR Attendance'!$A:$D,4,0),CONCATENATE(VLOOKUP(A782,'DSR Attendance'!$A:$D,4,0)," / ",VLOOKUP('Per Outlet Plan'!A782,'DSR Attendance'!$A:$E,5,0))))</f>
        <v/>
      </c>
      <c r="M782" s="13" t="str">
        <f t="shared" si="14"/>
        <v/>
      </c>
      <c r="N782" s="8"/>
      <c r="XFB782" s="13" t="str">
        <f>IF(D782="","",COUNTIF('DISPATCHED (VT11)'!$E:$E,'Per Outlet Plan'!D782))</f>
        <v/>
      </c>
    </row>
    <row r="783" spans="1:14 16382:16382">
      <c r="A783" s="18" t="str">
        <f>IF(D783="","",VLOOKUP(D783,'DISPATCHED (VT11)'!$E:$XEV,16373,0))</f>
        <v/>
      </c>
      <c r="B783" s="13" t="str">
        <f>IF(D783="","",VLOOKUP(D783,'DISPATCHED (VT11)'!$E:$L,8,0))</f>
        <v/>
      </c>
      <c r="C783" s="16" t="str">
        <f>IF(A783="","",IF(VLOOKUP(A783,'DSR Attendance'!$A:$E,5,0)=0,VLOOKUP(A783,'DSR Attendance'!$A:$D,4,0),CONCATENATE(VLOOKUP(A783,'DSR Attendance'!$A:$D,4,0)," / ",VLOOKUP('Per Outlet Plan'!A783,'DSR Attendance'!$A:$E,5,0))))</f>
        <v/>
      </c>
      <c r="M783" s="13" t="str">
        <f t="shared" si="14"/>
        <v/>
      </c>
      <c r="N783" s="8"/>
      <c r="XFB783" s="13" t="str">
        <f>IF(D783="","",COUNTIF('DISPATCHED (VT11)'!$E:$E,'Per Outlet Plan'!D783))</f>
        <v/>
      </c>
    </row>
    <row r="784" spans="1:14 16382:16382">
      <c r="A784" s="18" t="str">
        <f>IF(D784="","",VLOOKUP(D784,'DISPATCHED (VT11)'!$E:$XEV,16373,0))</f>
        <v/>
      </c>
      <c r="B784" s="13" t="str">
        <f>IF(D784="","",VLOOKUP(D784,'DISPATCHED (VT11)'!$E:$L,8,0))</f>
        <v/>
      </c>
      <c r="C784" s="16" t="str">
        <f>IF(A784="","",IF(VLOOKUP(A784,'DSR Attendance'!$A:$E,5,0)=0,VLOOKUP(A784,'DSR Attendance'!$A:$D,4,0),CONCATENATE(VLOOKUP(A784,'DSR Attendance'!$A:$D,4,0)," / ",VLOOKUP('Per Outlet Plan'!A784,'DSR Attendance'!$A:$E,5,0))))</f>
        <v/>
      </c>
      <c r="M784" s="13" t="str">
        <f t="shared" si="14"/>
        <v/>
      </c>
      <c r="N784" s="8"/>
      <c r="XFB784" s="13" t="str">
        <f>IF(D784="","",COUNTIF('DISPATCHED (VT11)'!$E:$E,'Per Outlet Plan'!D784))</f>
        <v/>
      </c>
    </row>
    <row r="785" spans="1:14 16382:16382">
      <c r="A785" s="18" t="str">
        <f>IF(D785="","",VLOOKUP(D785,'DISPATCHED (VT11)'!$E:$XEV,16373,0))</f>
        <v/>
      </c>
      <c r="B785" s="13" t="str">
        <f>IF(D785="","",VLOOKUP(D785,'DISPATCHED (VT11)'!$E:$L,8,0))</f>
        <v/>
      </c>
      <c r="C785" s="16" t="str">
        <f>IF(A785="","",IF(VLOOKUP(A785,'DSR Attendance'!$A:$E,5,0)=0,VLOOKUP(A785,'DSR Attendance'!$A:$D,4,0),CONCATENATE(VLOOKUP(A785,'DSR Attendance'!$A:$D,4,0)," / ",VLOOKUP('Per Outlet Plan'!A785,'DSR Attendance'!$A:$E,5,0))))</f>
        <v/>
      </c>
      <c r="M785" s="13" t="str">
        <f t="shared" si="14"/>
        <v/>
      </c>
      <c r="N785" s="8"/>
      <c r="XFB785" s="13" t="str">
        <f>IF(D785="","",COUNTIF('DISPATCHED (VT11)'!$E:$E,'Per Outlet Plan'!D785))</f>
        <v/>
      </c>
    </row>
    <row r="786" spans="1:14 16382:16382">
      <c r="A786" s="18" t="str">
        <f>IF(D786="","",VLOOKUP(D786,'DISPATCHED (VT11)'!$E:$XEV,16373,0))</f>
        <v/>
      </c>
      <c r="B786" s="13" t="str">
        <f>IF(D786="","",VLOOKUP(D786,'DISPATCHED (VT11)'!$E:$L,8,0))</f>
        <v/>
      </c>
      <c r="C786" s="16" t="str">
        <f>IF(A786="","",IF(VLOOKUP(A786,'DSR Attendance'!$A:$E,5,0)=0,VLOOKUP(A786,'DSR Attendance'!$A:$D,4,0),CONCATENATE(VLOOKUP(A786,'DSR Attendance'!$A:$D,4,0)," / ",VLOOKUP('Per Outlet Plan'!A786,'DSR Attendance'!$A:$E,5,0))))</f>
        <v/>
      </c>
      <c r="M786" s="13" t="str">
        <f t="shared" si="14"/>
        <v/>
      </c>
      <c r="N786" s="8"/>
      <c r="XFB786" s="13" t="str">
        <f>IF(D786="","",COUNTIF('DISPATCHED (VT11)'!$E:$E,'Per Outlet Plan'!D786))</f>
        <v/>
      </c>
    </row>
    <row r="787" spans="1:14 16382:16382">
      <c r="A787" s="18" t="str">
        <f>IF(D787="","",VLOOKUP(D787,'DISPATCHED (VT11)'!$E:$XEV,16373,0))</f>
        <v/>
      </c>
      <c r="B787" s="13" t="str">
        <f>IF(D787="","",VLOOKUP(D787,'DISPATCHED (VT11)'!$E:$L,8,0))</f>
        <v/>
      </c>
      <c r="C787" s="16" t="str">
        <f>IF(A787="","",IF(VLOOKUP(A787,'DSR Attendance'!$A:$E,5,0)=0,VLOOKUP(A787,'DSR Attendance'!$A:$D,4,0),CONCATENATE(VLOOKUP(A787,'DSR Attendance'!$A:$D,4,0)," / ",VLOOKUP('Per Outlet Plan'!A787,'DSR Attendance'!$A:$E,5,0))))</f>
        <v/>
      </c>
      <c r="M787" s="13" t="str">
        <f t="shared" si="14"/>
        <v/>
      </c>
      <c r="N787" s="8"/>
      <c r="XFB787" s="13" t="str">
        <f>IF(D787="","",COUNTIF('DISPATCHED (VT11)'!$E:$E,'Per Outlet Plan'!D787))</f>
        <v/>
      </c>
    </row>
    <row r="788" spans="1:14 16382:16382">
      <c r="A788" s="18" t="str">
        <f>IF(D788="","",VLOOKUP(D788,'DISPATCHED (VT11)'!$E:$XEV,16373,0))</f>
        <v/>
      </c>
      <c r="B788" s="13" t="str">
        <f>IF(D788="","",VLOOKUP(D788,'DISPATCHED (VT11)'!$E:$L,8,0))</f>
        <v/>
      </c>
      <c r="C788" s="16" t="str">
        <f>IF(A788="","",IF(VLOOKUP(A788,'DSR Attendance'!$A:$E,5,0)=0,VLOOKUP(A788,'DSR Attendance'!$A:$D,4,0),CONCATENATE(VLOOKUP(A788,'DSR Attendance'!$A:$D,4,0)," / ",VLOOKUP('Per Outlet Plan'!A788,'DSR Attendance'!$A:$E,5,0))))</f>
        <v/>
      </c>
      <c r="M788" s="13" t="str">
        <f t="shared" si="14"/>
        <v/>
      </c>
      <c r="N788" s="8"/>
      <c r="XFB788" s="13" t="str">
        <f>IF(D788="","",COUNTIF('DISPATCHED (VT11)'!$E:$E,'Per Outlet Plan'!D788))</f>
        <v/>
      </c>
    </row>
    <row r="789" spans="1:14 16382:16382">
      <c r="A789" s="18" t="str">
        <f>IF(D789="","",VLOOKUP(D789,'DISPATCHED (VT11)'!$E:$XEV,16373,0))</f>
        <v/>
      </c>
      <c r="B789" s="13" t="str">
        <f>IF(D789="","",VLOOKUP(D789,'DISPATCHED (VT11)'!$E:$L,8,0))</f>
        <v/>
      </c>
      <c r="C789" s="16" t="str">
        <f>IF(A789="","",IF(VLOOKUP(A789,'DSR Attendance'!$A:$E,5,0)=0,VLOOKUP(A789,'DSR Attendance'!$A:$D,4,0),CONCATENATE(VLOOKUP(A789,'DSR Attendance'!$A:$D,4,0)," / ",VLOOKUP('Per Outlet Plan'!A789,'DSR Attendance'!$A:$E,5,0))))</f>
        <v/>
      </c>
      <c r="M789" s="13" t="str">
        <f t="shared" si="14"/>
        <v/>
      </c>
      <c r="N789" s="8"/>
      <c r="XFB789" s="13" t="str">
        <f>IF(D789="","",COUNTIF('DISPATCHED (VT11)'!$E:$E,'Per Outlet Plan'!D789))</f>
        <v/>
      </c>
    </row>
    <row r="790" spans="1:14 16382:16382">
      <c r="A790" s="18" t="str">
        <f>IF(D790="","",VLOOKUP(D790,'DISPATCHED (VT11)'!$E:$XEV,16373,0))</f>
        <v/>
      </c>
      <c r="B790" s="13" t="str">
        <f>IF(D790="","",VLOOKUP(D790,'DISPATCHED (VT11)'!$E:$L,8,0))</f>
        <v/>
      </c>
      <c r="C790" s="16" t="str">
        <f>IF(A790="","",IF(VLOOKUP(A790,'DSR Attendance'!$A:$E,5,0)=0,VLOOKUP(A790,'DSR Attendance'!$A:$D,4,0),CONCATENATE(VLOOKUP(A790,'DSR Attendance'!$A:$D,4,0)," / ",VLOOKUP('Per Outlet Plan'!A790,'DSR Attendance'!$A:$E,5,0))))</f>
        <v/>
      </c>
      <c r="M790" s="13" t="str">
        <f t="shared" si="14"/>
        <v/>
      </c>
      <c r="N790" s="8"/>
      <c r="XFB790" s="13" t="str">
        <f>IF(D790="","",COUNTIF('DISPATCHED (VT11)'!$E:$E,'Per Outlet Plan'!D790))</f>
        <v/>
      </c>
    </row>
    <row r="791" spans="1:14 16382:16382">
      <c r="A791" s="18" t="str">
        <f>IF(D791="","",VLOOKUP(D791,'DISPATCHED (VT11)'!$E:$XEV,16373,0))</f>
        <v/>
      </c>
      <c r="B791" s="13" t="str">
        <f>IF(D791="","",VLOOKUP(D791,'DISPATCHED (VT11)'!$E:$L,8,0))</f>
        <v/>
      </c>
      <c r="C791" s="16" t="str">
        <f>IF(A791="","",IF(VLOOKUP(A791,'DSR Attendance'!$A:$E,5,0)=0,VLOOKUP(A791,'DSR Attendance'!$A:$D,4,0),CONCATENATE(VLOOKUP(A791,'DSR Attendance'!$A:$D,4,0)," / ",VLOOKUP('Per Outlet Plan'!A791,'DSR Attendance'!$A:$E,5,0))))</f>
        <v/>
      </c>
      <c r="M791" s="13" t="str">
        <f t="shared" si="14"/>
        <v/>
      </c>
      <c r="N791" s="8"/>
      <c r="XFB791" s="13" t="str">
        <f>IF(D791="","",COUNTIF('DISPATCHED (VT11)'!$E:$E,'Per Outlet Plan'!D791))</f>
        <v/>
      </c>
    </row>
    <row r="792" spans="1:14 16382:16382">
      <c r="A792" s="18" t="str">
        <f>IF(D792="","",VLOOKUP(D792,'DISPATCHED (VT11)'!$E:$XEV,16373,0))</f>
        <v/>
      </c>
      <c r="B792" s="13" t="str">
        <f>IF(D792="","",VLOOKUP(D792,'DISPATCHED (VT11)'!$E:$L,8,0))</f>
        <v/>
      </c>
      <c r="C792" s="16" t="str">
        <f>IF(A792="","",IF(VLOOKUP(A792,'DSR Attendance'!$A:$E,5,0)=0,VLOOKUP(A792,'DSR Attendance'!$A:$D,4,0),CONCATENATE(VLOOKUP(A792,'DSR Attendance'!$A:$D,4,0)," / ",VLOOKUP('Per Outlet Plan'!A792,'DSR Attendance'!$A:$E,5,0))))</f>
        <v/>
      </c>
      <c r="M792" s="13" t="str">
        <f t="shared" si="14"/>
        <v/>
      </c>
      <c r="N792" s="8"/>
      <c r="XFB792" s="13" t="str">
        <f>IF(D792="","",COUNTIF('DISPATCHED (VT11)'!$E:$E,'Per Outlet Plan'!D792))</f>
        <v/>
      </c>
    </row>
    <row r="793" spans="1:14 16382:16382">
      <c r="A793" s="18" t="str">
        <f>IF(D793="","",VLOOKUP(D793,'DISPATCHED (VT11)'!$E:$XEV,16373,0))</f>
        <v/>
      </c>
      <c r="B793" s="13" t="str">
        <f>IF(D793="","",VLOOKUP(D793,'DISPATCHED (VT11)'!$E:$L,8,0))</f>
        <v/>
      </c>
      <c r="C793" s="16" t="str">
        <f>IF(A793="","",IF(VLOOKUP(A793,'DSR Attendance'!$A:$E,5,0)=0,VLOOKUP(A793,'DSR Attendance'!$A:$D,4,0),CONCATENATE(VLOOKUP(A793,'DSR Attendance'!$A:$D,4,0)," / ",VLOOKUP('Per Outlet Plan'!A793,'DSR Attendance'!$A:$E,5,0))))</f>
        <v/>
      </c>
      <c r="M793" s="13" t="str">
        <f t="shared" si="14"/>
        <v/>
      </c>
      <c r="N793" s="8"/>
      <c r="XFB793" s="13" t="str">
        <f>IF(D793="","",COUNTIF('DISPATCHED (VT11)'!$E:$E,'Per Outlet Plan'!D793))</f>
        <v/>
      </c>
    </row>
    <row r="794" spans="1:14 16382:16382">
      <c r="A794" s="18" t="str">
        <f>IF(D794="","",VLOOKUP(D794,'DISPATCHED (VT11)'!$E:$XEV,16373,0))</f>
        <v/>
      </c>
      <c r="B794" s="13" t="str">
        <f>IF(D794="","",VLOOKUP(D794,'DISPATCHED (VT11)'!$E:$L,8,0))</f>
        <v/>
      </c>
      <c r="C794" s="16" t="str">
        <f>IF(A794="","",IF(VLOOKUP(A794,'DSR Attendance'!$A:$E,5,0)=0,VLOOKUP(A794,'DSR Attendance'!$A:$D,4,0),CONCATENATE(VLOOKUP(A794,'DSR Attendance'!$A:$D,4,0)," / ",VLOOKUP('Per Outlet Plan'!A794,'DSR Attendance'!$A:$E,5,0))))</f>
        <v/>
      </c>
      <c r="M794" s="13" t="str">
        <f t="shared" si="14"/>
        <v/>
      </c>
      <c r="N794" s="8"/>
      <c r="XFB794" s="13" t="str">
        <f>IF(D794="","",COUNTIF('DISPATCHED (VT11)'!$E:$E,'Per Outlet Plan'!D794))</f>
        <v/>
      </c>
    </row>
    <row r="795" spans="1:14 16382:16382">
      <c r="A795" s="18" t="str">
        <f>IF(D795="","",VLOOKUP(D795,'DISPATCHED (VT11)'!$E:$XEV,16373,0))</f>
        <v/>
      </c>
      <c r="B795" s="13" t="str">
        <f>IF(D795="","",VLOOKUP(D795,'DISPATCHED (VT11)'!$E:$L,8,0))</f>
        <v/>
      </c>
      <c r="C795" s="16" t="str">
        <f>IF(A795="","",IF(VLOOKUP(A795,'DSR Attendance'!$A:$E,5,0)=0,VLOOKUP(A795,'DSR Attendance'!$A:$D,4,0),CONCATENATE(VLOOKUP(A795,'DSR Attendance'!$A:$D,4,0)," / ",VLOOKUP('Per Outlet Plan'!A795,'DSR Attendance'!$A:$E,5,0))))</f>
        <v/>
      </c>
      <c r="M795" s="13" t="str">
        <f t="shared" si="14"/>
        <v/>
      </c>
      <c r="N795" s="8"/>
      <c r="XFB795" s="13" t="str">
        <f>IF(D795="","",COUNTIF('DISPATCHED (VT11)'!$E:$E,'Per Outlet Plan'!D795))</f>
        <v/>
      </c>
    </row>
    <row r="796" spans="1:14 16382:16382">
      <c r="A796" s="18" t="str">
        <f>IF(D796="","",VLOOKUP(D796,'DISPATCHED (VT11)'!$E:$XEV,16373,0))</f>
        <v/>
      </c>
      <c r="B796" s="13" t="str">
        <f>IF(D796="","",VLOOKUP(D796,'DISPATCHED (VT11)'!$E:$L,8,0))</f>
        <v/>
      </c>
      <c r="C796" s="16" t="str">
        <f>IF(A796="","",IF(VLOOKUP(A796,'DSR Attendance'!$A:$E,5,0)=0,VLOOKUP(A796,'DSR Attendance'!$A:$D,4,0),CONCATENATE(VLOOKUP(A796,'DSR Attendance'!$A:$D,4,0)," / ",VLOOKUP('Per Outlet Plan'!A796,'DSR Attendance'!$A:$E,5,0))))</f>
        <v/>
      </c>
      <c r="M796" s="13" t="str">
        <f t="shared" si="14"/>
        <v/>
      </c>
      <c r="N796" s="8"/>
      <c r="XFB796" s="13" t="str">
        <f>IF(D796="","",COUNTIF('DISPATCHED (VT11)'!$E:$E,'Per Outlet Plan'!D796))</f>
        <v/>
      </c>
    </row>
    <row r="797" spans="1:14 16382:16382">
      <c r="A797" s="18" t="str">
        <f>IF(D797="","",VLOOKUP(D797,'DISPATCHED (VT11)'!$E:$XEV,16373,0))</f>
        <v/>
      </c>
      <c r="B797" s="13" t="str">
        <f>IF(D797="","",VLOOKUP(D797,'DISPATCHED (VT11)'!$E:$L,8,0))</f>
        <v/>
      </c>
      <c r="C797" s="16" t="str">
        <f>IF(A797="","",IF(VLOOKUP(A797,'DSR Attendance'!$A:$E,5,0)=0,VLOOKUP(A797,'DSR Attendance'!$A:$D,4,0),CONCATENATE(VLOOKUP(A797,'DSR Attendance'!$A:$D,4,0)," / ",VLOOKUP('Per Outlet Plan'!A797,'DSR Attendance'!$A:$E,5,0))))</f>
        <v/>
      </c>
      <c r="M797" s="13" t="str">
        <f t="shared" si="14"/>
        <v/>
      </c>
      <c r="N797" s="8"/>
      <c r="XFB797" s="13" t="str">
        <f>IF(D797="","",COUNTIF('DISPATCHED (VT11)'!$E:$E,'Per Outlet Plan'!D797))</f>
        <v/>
      </c>
    </row>
    <row r="798" spans="1:14 16382:16382">
      <c r="A798" s="18" t="str">
        <f>IF(D798="","",VLOOKUP(D798,'DISPATCHED (VT11)'!$E:$XEV,16373,0))</f>
        <v/>
      </c>
      <c r="B798" s="13" t="str">
        <f>IF(D798="","",VLOOKUP(D798,'DISPATCHED (VT11)'!$E:$L,8,0))</f>
        <v/>
      </c>
      <c r="C798" s="16" t="str">
        <f>IF(A798="","",IF(VLOOKUP(A798,'DSR Attendance'!$A:$E,5,0)=0,VLOOKUP(A798,'DSR Attendance'!$A:$D,4,0),CONCATENATE(VLOOKUP(A798,'DSR Attendance'!$A:$D,4,0)," / ",VLOOKUP('Per Outlet Plan'!A798,'DSR Attendance'!$A:$E,5,0))))</f>
        <v/>
      </c>
      <c r="M798" s="13" t="str">
        <f t="shared" si="14"/>
        <v/>
      </c>
      <c r="N798" s="8"/>
      <c r="XFB798" s="13" t="str">
        <f>IF(D798="","",COUNTIF('DISPATCHED (VT11)'!$E:$E,'Per Outlet Plan'!D798))</f>
        <v/>
      </c>
    </row>
    <row r="799" spans="1:14 16382:16382">
      <c r="A799" s="18" t="str">
        <f>IF(D799="","",VLOOKUP(D799,'DISPATCHED (VT11)'!$E:$XEV,16373,0))</f>
        <v/>
      </c>
      <c r="B799" s="13" t="str">
        <f>IF(D799="","",VLOOKUP(D799,'DISPATCHED (VT11)'!$E:$L,8,0))</f>
        <v/>
      </c>
      <c r="C799" s="16" t="str">
        <f>IF(A799="","",IF(VLOOKUP(A799,'DSR Attendance'!$A:$E,5,0)=0,VLOOKUP(A799,'DSR Attendance'!$A:$D,4,0),CONCATENATE(VLOOKUP(A799,'DSR Attendance'!$A:$D,4,0)," / ",VLOOKUP('Per Outlet Plan'!A799,'DSR Attendance'!$A:$E,5,0))))</f>
        <v/>
      </c>
      <c r="M799" s="13" t="str">
        <f t="shared" si="14"/>
        <v/>
      </c>
      <c r="N799" s="8"/>
      <c r="XFB799" s="13" t="str">
        <f>IF(D799="","",COUNTIF('DISPATCHED (VT11)'!$E:$E,'Per Outlet Plan'!D799))</f>
        <v/>
      </c>
    </row>
    <row r="800" spans="1:14 16382:16382">
      <c r="A800" s="18" t="str">
        <f>IF(D800="","",VLOOKUP(D800,'DISPATCHED (VT11)'!$E:$XEV,16373,0))</f>
        <v/>
      </c>
      <c r="B800" s="13" t="str">
        <f>IF(D800="","",VLOOKUP(D800,'DISPATCHED (VT11)'!$E:$L,8,0))</f>
        <v/>
      </c>
      <c r="C800" s="16" t="str">
        <f>IF(A800="","",IF(VLOOKUP(A800,'DSR Attendance'!$A:$E,5,0)=0,VLOOKUP(A800,'DSR Attendance'!$A:$D,4,0),CONCATENATE(VLOOKUP(A800,'DSR Attendance'!$A:$D,4,0)," / ",VLOOKUP('Per Outlet Plan'!A800,'DSR Attendance'!$A:$E,5,0))))</f>
        <v/>
      </c>
      <c r="M800" s="13" t="str">
        <f t="shared" si="14"/>
        <v/>
      </c>
      <c r="N800" s="8"/>
      <c r="XFB800" s="13" t="str">
        <f>IF(D800="","",COUNTIF('DISPATCHED (VT11)'!$E:$E,'Per Outlet Plan'!D800))</f>
        <v/>
      </c>
    </row>
    <row r="801" spans="1:14 16382:16382">
      <c r="A801" s="18" t="str">
        <f>IF(D801="","",VLOOKUP(D801,'DISPATCHED (VT11)'!$E:$XEV,16373,0))</f>
        <v/>
      </c>
      <c r="B801" s="13" t="str">
        <f>IF(D801="","",VLOOKUP(D801,'DISPATCHED (VT11)'!$E:$L,8,0))</f>
        <v/>
      </c>
      <c r="C801" s="16" t="str">
        <f>IF(A801="","",IF(VLOOKUP(A801,'DSR Attendance'!$A:$E,5,0)=0,VLOOKUP(A801,'DSR Attendance'!$A:$D,4,0),CONCATENATE(VLOOKUP(A801,'DSR Attendance'!$A:$D,4,0)," / ",VLOOKUP('Per Outlet Plan'!A801,'DSR Attendance'!$A:$E,5,0))))</f>
        <v/>
      </c>
      <c r="M801" s="13" t="str">
        <f t="shared" si="14"/>
        <v/>
      </c>
      <c r="N801" s="8"/>
      <c r="XFB801" s="13" t="str">
        <f>IF(D801="","",COUNTIF('DISPATCHED (VT11)'!$E:$E,'Per Outlet Plan'!D801))</f>
        <v/>
      </c>
    </row>
    <row r="802" spans="1:14 16382:16382">
      <c r="A802" s="18" t="str">
        <f>IF(D802="","",VLOOKUP(D802,'DISPATCHED (VT11)'!$E:$XEV,16373,0))</f>
        <v/>
      </c>
      <c r="B802" s="13" t="str">
        <f>IF(D802="","",VLOOKUP(D802,'DISPATCHED (VT11)'!$E:$L,8,0))</f>
        <v/>
      </c>
      <c r="C802" s="16" t="str">
        <f>IF(A802="","",IF(VLOOKUP(A802,'DSR Attendance'!$A:$E,5,0)=0,VLOOKUP(A802,'DSR Attendance'!$A:$D,4,0),CONCATENATE(VLOOKUP(A802,'DSR Attendance'!$A:$D,4,0)," / ",VLOOKUP('Per Outlet Plan'!A802,'DSR Attendance'!$A:$E,5,0))))</f>
        <v/>
      </c>
      <c r="M802" s="13" t="str">
        <f t="shared" si="14"/>
        <v/>
      </c>
      <c r="N802" s="8"/>
      <c r="XFB802" s="13" t="str">
        <f>IF(D802="","",COUNTIF('DISPATCHED (VT11)'!$E:$E,'Per Outlet Plan'!D802))</f>
        <v/>
      </c>
    </row>
    <row r="803" spans="1:14 16382:16382">
      <c r="A803" s="18" t="str">
        <f>IF(D803="","",VLOOKUP(D803,'DISPATCHED (VT11)'!$E:$XEV,16373,0))</f>
        <v/>
      </c>
      <c r="B803" s="13" t="str">
        <f>IF(D803="","",VLOOKUP(D803,'DISPATCHED (VT11)'!$E:$L,8,0))</f>
        <v/>
      </c>
      <c r="C803" s="16" t="str">
        <f>IF(A803="","",IF(VLOOKUP(A803,'DSR Attendance'!$A:$E,5,0)=0,VLOOKUP(A803,'DSR Attendance'!$A:$D,4,0),CONCATENATE(VLOOKUP(A803,'DSR Attendance'!$A:$D,4,0)," / ",VLOOKUP('Per Outlet Plan'!A803,'DSR Attendance'!$A:$E,5,0))))</f>
        <v/>
      </c>
      <c r="M803" s="13" t="str">
        <f t="shared" si="14"/>
        <v/>
      </c>
      <c r="N803" s="8"/>
      <c r="XFB803" s="13" t="str">
        <f>IF(D803="","",COUNTIF('DISPATCHED (VT11)'!$E:$E,'Per Outlet Plan'!D803))</f>
        <v/>
      </c>
    </row>
    <row r="804" spans="1:14 16382:16382">
      <c r="A804" s="18" t="str">
        <f>IF(D804="","",VLOOKUP(D804,'DISPATCHED (VT11)'!$E:$XEV,16373,0))</f>
        <v/>
      </c>
      <c r="B804" s="13" t="str">
        <f>IF(D804="","",VLOOKUP(D804,'DISPATCHED (VT11)'!$E:$L,8,0))</f>
        <v/>
      </c>
      <c r="C804" s="16" t="str">
        <f>IF(A804="","",IF(VLOOKUP(A804,'DSR Attendance'!$A:$E,5,0)=0,VLOOKUP(A804,'DSR Attendance'!$A:$D,4,0),CONCATENATE(VLOOKUP(A804,'DSR Attendance'!$A:$D,4,0)," / ",VLOOKUP('Per Outlet Plan'!A804,'DSR Attendance'!$A:$E,5,0))))</f>
        <v/>
      </c>
      <c r="M804" s="13" t="str">
        <f t="shared" si="14"/>
        <v/>
      </c>
      <c r="N804" s="8"/>
      <c r="XFB804" s="13" t="str">
        <f>IF(D804="","",COUNTIF('DISPATCHED (VT11)'!$E:$E,'Per Outlet Plan'!D804))</f>
        <v/>
      </c>
    </row>
    <row r="805" spans="1:14 16382:16382">
      <c r="A805" s="18" t="str">
        <f>IF(D805="","",VLOOKUP(D805,'DISPATCHED (VT11)'!$E:$XEV,16373,0))</f>
        <v/>
      </c>
      <c r="B805" s="13" t="str">
        <f>IF(D805="","",VLOOKUP(D805,'DISPATCHED (VT11)'!$E:$L,8,0))</f>
        <v/>
      </c>
      <c r="C805" s="16" t="str">
        <f>IF(A805="","",IF(VLOOKUP(A805,'DSR Attendance'!$A:$E,5,0)=0,VLOOKUP(A805,'DSR Attendance'!$A:$D,4,0),CONCATENATE(VLOOKUP(A805,'DSR Attendance'!$A:$D,4,0)," / ",VLOOKUP('Per Outlet Plan'!A805,'DSR Attendance'!$A:$E,5,0))))</f>
        <v/>
      </c>
      <c r="M805" s="13" t="str">
        <f t="shared" si="14"/>
        <v/>
      </c>
      <c r="N805" s="8"/>
      <c r="XFB805" s="13" t="str">
        <f>IF(D805="","",COUNTIF('DISPATCHED (VT11)'!$E:$E,'Per Outlet Plan'!D805))</f>
        <v/>
      </c>
    </row>
    <row r="806" spans="1:14 16382:16382">
      <c r="A806" s="18" t="str">
        <f>IF(D806="","",VLOOKUP(D806,'DISPATCHED (VT11)'!$E:$XEV,16373,0))</f>
        <v/>
      </c>
      <c r="B806" s="13" t="str">
        <f>IF(D806="","",VLOOKUP(D806,'DISPATCHED (VT11)'!$E:$L,8,0))</f>
        <v/>
      </c>
      <c r="C806" s="16" t="str">
        <f>IF(A806="","",IF(VLOOKUP(A806,'DSR Attendance'!$A:$E,5,0)=0,VLOOKUP(A806,'DSR Attendance'!$A:$D,4,0),CONCATENATE(VLOOKUP(A806,'DSR Attendance'!$A:$D,4,0)," / ",VLOOKUP('Per Outlet Plan'!A806,'DSR Attendance'!$A:$E,5,0))))</f>
        <v/>
      </c>
      <c r="M806" s="13" t="str">
        <f t="shared" si="14"/>
        <v/>
      </c>
      <c r="N806" s="8"/>
      <c r="XFB806" s="13" t="str">
        <f>IF(D806="","",COUNTIF('DISPATCHED (VT11)'!$E:$E,'Per Outlet Plan'!D806))</f>
        <v/>
      </c>
    </row>
    <row r="807" spans="1:14 16382:16382">
      <c r="A807" s="18" t="str">
        <f>IF(D807="","",VLOOKUP(D807,'DISPATCHED (VT11)'!$E:$XEV,16373,0))</f>
        <v/>
      </c>
      <c r="B807" s="13" t="str">
        <f>IF(D807="","",VLOOKUP(D807,'DISPATCHED (VT11)'!$E:$L,8,0))</f>
        <v/>
      </c>
      <c r="C807" s="16" t="str">
        <f>IF(A807="","",IF(VLOOKUP(A807,'DSR Attendance'!$A:$E,5,0)=0,VLOOKUP(A807,'DSR Attendance'!$A:$D,4,0),CONCATENATE(VLOOKUP(A807,'DSR Attendance'!$A:$D,4,0)," / ",VLOOKUP('Per Outlet Plan'!A807,'DSR Attendance'!$A:$E,5,0))))</f>
        <v/>
      </c>
      <c r="M807" s="13" t="str">
        <f t="shared" si="14"/>
        <v/>
      </c>
      <c r="N807" s="8"/>
      <c r="XFB807" s="13" t="str">
        <f>IF(D807="","",COUNTIF('DISPATCHED (VT11)'!$E:$E,'Per Outlet Plan'!D807))</f>
        <v/>
      </c>
    </row>
    <row r="808" spans="1:14 16382:16382">
      <c r="A808" s="18" t="str">
        <f>IF(D808="","",VLOOKUP(D808,'DISPATCHED (VT11)'!$E:$XEV,16373,0))</f>
        <v/>
      </c>
      <c r="B808" s="13" t="str">
        <f>IF(D808="","",VLOOKUP(D808,'DISPATCHED (VT11)'!$E:$L,8,0))</f>
        <v/>
      </c>
      <c r="C808" s="16" t="str">
        <f>IF(A808="","",IF(VLOOKUP(A808,'DSR Attendance'!$A:$E,5,0)=0,VLOOKUP(A808,'DSR Attendance'!$A:$D,4,0),CONCATENATE(VLOOKUP(A808,'DSR Attendance'!$A:$D,4,0)," / ",VLOOKUP('Per Outlet Plan'!A808,'DSR Attendance'!$A:$E,5,0))))</f>
        <v/>
      </c>
      <c r="M808" s="13" t="str">
        <f t="shared" si="14"/>
        <v/>
      </c>
      <c r="N808" s="8"/>
      <c r="XFB808" s="13" t="str">
        <f>IF(D808="","",COUNTIF('DISPATCHED (VT11)'!$E:$E,'Per Outlet Plan'!D808))</f>
        <v/>
      </c>
    </row>
    <row r="809" spans="1:14 16382:16382">
      <c r="A809" s="18" t="str">
        <f>IF(D809="","",VLOOKUP(D809,'DISPATCHED (VT11)'!$E:$XEV,16373,0))</f>
        <v/>
      </c>
      <c r="B809" s="13" t="str">
        <f>IF(D809="","",VLOOKUP(D809,'DISPATCHED (VT11)'!$E:$L,8,0))</f>
        <v/>
      </c>
      <c r="C809" s="16" t="str">
        <f>IF(A809="","",IF(VLOOKUP(A809,'DSR Attendance'!$A:$E,5,0)=0,VLOOKUP(A809,'DSR Attendance'!$A:$D,4,0),CONCATENATE(VLOOKUP(A809,'DSR Attendance'!$A:$D,4,0)," / ",VLOOKUP('Per Outlet Plan'!A809,'DSR Attendance'!$A:$E,5,0))))</f>
        <v/>
      </c>
      <c r="M809" s="13" t="str">
        <f t="shared" si="14"/>
        <v/>
      </c>
      <c r="N809" s="8"/>
      <c r="XFB809" s="13" t="str">
        <f>IF(D809="","",COUNTIF('DISPATCHED (VT11)'!$E:$E,'Per Outlet Plan'!D809))</f>
        <v/>
      </c>
    </row>
    <row r="810" spans="1:14 16382:16382">
      <c r="A810" s="18" t="str">
        <f>IF(D810="","",VLOOKUP(D810,'DISPATCHED (VT11)'!$E:$XEV,16373,0))</f>
        <v/>
      </c>
      <c r="B810" s="13" t="str">
        <f>IF(D810="","",VLOOKUP(D810,'DISPATCHED (VT11)'!$E:$L,8,0))</f>
        <v/>
      </c>
      <c r="C810" s="16" t="str">
        <f>IF(A810="","",IF(VLOOKUP(A810,'DSR Attendance'!$A:$E,5,0)=0,VLOOKUP(A810,'DSR Attendance'!$A:$D,4,0),CONCATENATE(VLOOKUP(A810,'DSR Attendance'!$A:$D,4,0)," / ",VLOOKUP('Per Outlet Plan'!A810,'DSR Attendance'!$A:$E,5,0))))</f>
        <v/>
      </c>
      <c r="M810" s="13" t="str">
        <f t="shared" si="14"/>
        <v/>
      </c>
      <c r="N810" s="8"/>
      <c r="XFB810" s="13" t="str">
        <f>IF(D810="","",COUNTIF('DISPATCHED (VT11)'!$E:$E,'Per Outlet Plan'!D810))</f>
        <v/>
      </c>
    </row>
    <row r="811" spans="1:14 16382:16382">
      <c r="A811" s="18" t="str">
        <f>IF(D811="","",VLOOKUP(D811,'DISPATCHED (VT11)'!$E:$XEV,16373,0))</f>
        <v/>
      </c>
      <c r="B811" s="13" t="str">
        <f>IF(D811="","",VLOOKUP(D811,'DISPATCHED (VT11)'!$E:$L,8,0))</f>
        <v/>
      </c>
      <c r="C811" s="16" t="str">
        <f>IF(A811="","",IF(VLOOKUP(A811,'DSR Attendance'!$A:$E,5,0)=0,VLOOKUP(A811,'DSR Attendance'!$A:$D,4,0),CONCATENATE(VLOOKUP(A811,'DSR Attendance'!$A:$D,4,0)," / ",VLOOKUP('Per Outlet Plan'!A811,'DSR Attendance'!$A:$E,5,0))))</f>
        <v/>
      </c>
      <c r="M811" s="13" t="str">
        <f t="shared" si="14"/>
        <v/>
      </c>
      <c r="N811" s="8"/>
      <c r="XFB811" s="13" t="str">
        <f>IF(D811="","",COUNTIF('DISPATCHED (VT11)'!$E:$E,'Per Outlet Plan'!D811))</f>
        <v/>
      </c>
    </row>
    <row r="812" spans="1:14 16382:16382">
      <c r="A812" s="18" t="str">
        <f>IF(D812="","",VLOOKUP(D812,'DISPATCHED (VT11)'!$E:$XEV,16373,0))</f>
        <v/>
      </c>
      <c r="B812" s="13" t="str">
        <f>IF(D812="","",VLOOKUP(D812,'DISPATCHED (VT11)'!$E:$L,8,0))</f>
        <v/>
      </c>
      <c r="C812" s="16" t="str">
        <f>IF(A812="","",IF(VLOOKUP(A812,'DSR Attendance'!$A:$E,5,0)=0,VLOOKUP(A812,'DSR Attendance'!$A:$D,4,0),CONCATENATE(VLOOKUP(A812,'DSR Attendance'!$A:$D,4,0)," / ",VLOOKUP('Per Outlet Plan'!A812,'DSR Attendance'!$A:$E,5,0))))</f>
        <v/>
      </c>
      <c r="M812" s="13" t="str">
        <f t="shared" si="14"/>
        <v/>
      </c>
      <c r="N812" s="8"/>
      <c r="XFB812" s="13" t="str">
        <f>IF(D812="","",COUNTIF('DISPATCHED (VT11)'!$E:$E,'Per Outlet Plan'!D812))</f>
        <v/>
      </c>
    </row>
    <row r="813" spans="1:14 16382:16382">
      <c r="A813" s="18" t="str">
        <f>IF(D813="","",VLOOKUP(D813,'DISPATCHED (VT11)'!$E:$XEV,16373,0))</f>
        <v/>
      </c>
      <c r="B813" s="13" t="str">
        <f>IF(D813="","",VLOOKUP(D813,'DISPATCHED (VT11)'!$E:$L,8,0))</f>
        <v/>
      </c>
      <c r="C813" s="16" t="str">
        <f>IF(A813="","",IF(VLOOKUP(A813,'DSR Attendance'!$A:$E,5,0)=0,VLOOKUP(A813,'DSR Attendance'!$A:$D,4,0),CONCATENATE(VLOOKUP(A813,'DSR Attendance'!$A:$D,4,0)," / ",VLOOKUP('Per Outlet Plan'!A813,'DSR Attendance'!$A:$E,5,0))))</f>
        <v/>
      </c>
      <c r="M813" s="13" t="str">
        <f t="shared" si="14"/>
        <v/>
      </c>
      <c r="N813" s="8"/>
      <c r="XFB813" s="13" t="str">
        <f>IF(D813="","",COUNTIF('DISPATCHED (VT11)'!$E:$E,'Per Outlet Plan'!D813))</f>
        <v/>
      </c>
    </row>
    <row r="814" spans="1:14 16382:16382">
      <c r="A814" s="18" t="str">
        <f>IF(D814="","",VLOOKUP(D814,'DISPATCHED (VT11)'!$E:$XEV,16373,0))</f>
        <v/>
      </c>
      <c r="B814" s="13" t="str">
        <f>IF(D814="","",VLOOKUP(D814,'DISPATCHED (VT11)'!$E:$L,8,0))</f>
        <v/>
      </c>
      <c r="C814" s="16" t="str">
        <f>IF(A814="","",IF(VLOOKUP(A814,'DSR Attendance'!$A:$E,5,0)=0,VLOOKUP(A814,'DSR Attendance'!$A:$D,4,0),CONCATENATE(VLOOKUP(A814,'DSR Attendance'!$A:$D,4,0)," / ",VLOOKUP('Per Outlet Plan'!A814,'DSR Attendance'!$A:$E,5,0))))</f>
        <v/>
      </c>
      <c r="M814" s="13" t="str">
        <f t="shared" si="14"/>
        <v/>
      </c>
      <c r="N814" s="8"/>
      <c r="XFB814" s="13" t="str">
        <f>IF(D814="","",COUNTIF('DISPATCHED (VT11)'!$E:$E,'Per Outlet Plan'!D814))</f>
        <v/>
      </c>
    </row>
    <row r="815" spans="1:14 16382:16382">
      <c r="A815" s="18" t="str">
        <f>IF(D815="","",VLOOKUP(D815,'DISPATCHED (VT11)'!$E:$XEV,16373,0))</f>
        <v/>
      </c>
      <c r="B815" s="13" t="str">
        <f>IF(D815="","",VLOOKUP(D815,'DISPATCHED (VT11)'!$E:$L,8,0))</f>
        <v/>
      </c>
      <c r="C815" s="16" t="str">
        <f>IF(A815="","",IF(VLOOKUP(A815,'DSR Attendance'!$A:$E,5,0)=0,VLOOKUP(A815,'DSR Attendance'!$A:$D,4,0),CONCATENATE(VLOOKUP(A815,'DSR Attendance'!$A:$D,4,0)," / ",VLOOKUP('Per Outlet Plan'!A815,'DSR Attendance'!$A:$E,5,0))))</f>
        <v/>
      </c>
      <c r="M815" s="13" t="str">
        <f t="shared" si="14"/>
        <v/>
      </c>
      <c r="N815" s="8"/>
      <c r="XFB815" s="13" t="str">
        <f>IF(D815="","",COUNTIF('DISPATCHED (VT11)'!$E:$E,'Per Outlet Plan'!D815))</f>
        <v/>
      </c>
    </row>
    <row r="816" spans="1:14 16382:16382">
      <c r="A816" s="18" t="str">
        <f>IF(D816="","",VLOOKUP(D816,'DISPATCHED (VT11)'!$E:$XEV,16373,0))</f>
        <v/>
      </c>
      <c r="B816" s="13" t="str">
        <f>IF(D816="","",VLOOKUP(D816,'DISPATCHED (VT11)'!$E:$L,8,0))</f>
        <v/>
      </c>
      <c r="C816" s="16" t="str">
        <f>IF(A816="","",IF(VLOOKUP(A816,'DSR Attendance'!$A:$E,5,0)=0,VLOOKUP(A816,'DSR Attendance'!$A:$D,4,0),CONCATENATE(VLOOKUP(A816,'DSR Attendance'!$A:$D,4,0)," / ",VLOOKUP('Per Outlet Plan'!A816,'DSR Attendance'!$A:$E,5,0))))</f>
        <v/>
      </c>
      <c r="M816" s="13" t="str">
        <f t="shared" si="14"/>
        <v/>
      </c>
      <c r="N816" s="8"/>
      <c r="XFB816" s="13" t="str">
        <f>IF(D816="","",COUNTIF('DISPATCHED (VT11)'!$E:$E,'Per Outlet Plan'!D816))</f>
        <v/>
      </c>
    </row>
    <row r="817" spans="1:14 16382:16382">
      <c r="A817" s="18" t="str">
        <f>IF(D817="","",VLOOKUP(D817,'DISPATCHED (VT11)'!$E:$XEV,16373,0))</f>
        <v/>
      </c>
      <c r="B817" s="13" t="str">
        <f>IF(D817="","",VLOOKUP(D817,'DISPATCHED (VT11)'!$E:$L,8,0))</f>
        <v/>
      </c>
      <c r="C817" s="16" t="str">
        <f>IF(A817="","",IF(VLOOKUP(A817,'DSR Attendance'!$A:$E,5,0)=0,VLOOKUP(A817,'DSR Attendance'!$A:$D,4,0),CONCATENATE(VLOOKUP(A817,'DSR Attendance'!$A:$D,4,0)," / ",VLOOKUP('Per Outlet Plan'!A817,'DSR Attendance'!$A:$E,5,0))))</f>
        <v/>
      </c>
      <c r="M817" s="13" t="str">
        <f t="shared" si="14"/>
        <v/>
      </c>
      <c r="N817" s="8"/>
      <c r="XFB817" s="13" t="str">
        <f>IF(D817="","",COUNTIF('DISPATCHED (VT11)'!$E:$E,'Per Outlet Plan'!D817))</f>
        <v/>
      </c>
    </row>
    <row r="818" spans="1:14 16382:16382">
      <c r="A818" s="18" t="str">
        <f>IF(D818="","",VLOOKUP(D818,'DISPATCHED (VT11)'!$E:$XEV,16373,0))</f>
        <v/>
      </c>
      <c r="B818" s="13" t="str">
        <f>IF(D818="","",VLOOKUP(D818,'DISPATCHED (VT11)'!$E:$L,8,0))</f>
        <v/>
      </c>
      <c r="C818" s="16" t="str">
        <f>IF(A818="","",IF(VLOOKUP(A818,'DSR Attendance'!$A:$E,5,0)=0,VLOOKUP(A818,'DSR Attendance'!$A:$D,4,0),CONCATENATE(VLOOKUP(A818,'DSR Attendance'!$A:$D,4,0)," / ",VLOOKUP('Per Outlet Plan'!A818,'DSR Attendance'!$A:$E,5,0))))</f>
        <v/>
      </c>
      <c r="M818" s="13" t="str">
        <f t="shared" si="14"/>
        <v/>
      </c>
      <c r="N818" s="8"/>
      <c r="XFB818" s="13" t="str">
        <f>IF(D818="","",COUNTIF('DISPATCHED (VT11)'!$E:$E,'Per Outlet Plan'!D818))</f>
        <v/>
      </c>
    </row>
    <row r="819" spans="1:14 16382:16382">
      <c r="A819" s="18" t="str">
        <f>IF(D819="","",VLOOKUP(D819,'DISPATCHED (VT11)'!$E:$XEV,16373,0))</f>
        <v/>
      </c>
      <c r="B819" s="13" t="str">
        <f>IF(D819="","",VLOOKUP(D819,'DISPATCHED (VT11)'!$E:$L,8,0))</f>
        <v/>
      </c>
      <c r="C819" s="16" t="str">
        <f>IF(A819="","",IF(VLOOKUP(A819,'DSR Attendance'!$A:$E,5,0)=0,VLOOKUP(A819,'DSR Attendance'!$A:$D,4,0),CONCATENATE(VLOOKUP(A819,'DSR Attendance'!$A:$D,4,0)," / ",VLOOKUP('Per Outlet Plan'!A819,'DSR Attendance'!$A:$E,5,0))))</f>
        <v/>
      </c>
      <c r="M819" s="13" t="str">
        <f t="shared" si="14"/>
        <v/>
      </c>
      <c r="N819" s="8"/>
      <c r="XFB819" s="13" t="str">
        <f>IF(D819="","",COUNTIF('DISPATCHED (VT11)'!$E:$E,'Per Outlet Plan'!D819))</f>
        <v/>
      </c>
    </row>
    <row r="820" spans="1:14 16382:16382">
      <c r="A820" s="18" t="str">
        <f>IF(D820="","",VLOOKUP(D820,'DISPATCHED (VT11)'!$E:$XEV,16373,0))</f>
        <v/>
      </c>
      <c r="B820" s="13" t="str">
        <f>IF(D820="","",VLOOKUP(D820,'DISPATCHED (VT11)'!$E:$L,8,0))</f>
        <v/>
      </c>
      <c r="C820" s="16" t="str">
        <f>IF(A820="","",IF(VLOOKUP(A820,'DSR Attendance'!$A:$E,5,0)=0,VLOOKUP(A820,'DSR Attendance'!$A:$D,4,0),CONCATENATE(VLOOKUP(A820,'DSR Attendance'!$A:$D,4,0)," / ",VLOOKUP('Per Outlet Plan'!A820,'DSR Attendance'!$A:$E,5,0))))</f>
        <v/>
      </c>
      <c r="M820" s="13" t="str">
        <f t="shared" si="14"/>
        <v/>
      </c>
      <c r="N820" s="8"/>
      <c r="XFB820" s="13" t="str">
        <f>IF(D820="","",COUNTIF('DISPATCHED (VT11)'!$E:$E,'Per Outlet Plan'!D820))</f>
        <v/>
      </c>
    </row>
    <row r="821" spans="1:14 16382:16382">
      <c r="A821" s="18" t="str">
        <f>IF(D821="","",VLOOKUP(D821,'DISPATCHED (VT11)'!$E:$XEV,16373,0))</f>
        <v/>
      </c>
      <c r="B821" s="13" t="str">
        <f>IF(D821="","",VLOOKUP(D821,'DISPATCHED (VT11)'!$E:$L,8,0))</f>
        <v/>
      </c>
      <c r="C821" s="16" t="str">
        <f>IF(A821="","",IF(VLOOKUP(A821,'DSR Attendance'!$A:$E,5,0)=0,VLOOKUP(A821,'DSR Attendance'!$A:$D,4,0),CONCATENATE(VLOOKUP(A821,'DSR Attendance'!$A:$D,4,0)," / ",VLOOKUP('Per Outlet Plan'!A821,'DSR Attendance'!$A:$E,5,0))))</f>
        <v/>
      </c>
      <c r="M821" s="13" t="str">
        <f t="shared" si="14"/>
        <v/>
      </c>
      <c r="N821" s="8"/>
      <c r="XFB821" s="13" t="str">
        <f>IF(D821="","",COUNTIF('DISPATCHED (VT11)'!$E:$E,'Per Outlet Plan'!D821))</f>
        <v/>
      </c>
    </row>
    <row r="822" spans="1:14 16382:16382">
      <c r="A822" s="18" t="str">
        <f>IF(D822="","",VLOOKUP(D822,'DISPATCHED (VT11)'!$E:$XEV,16373,0))</f>
        <v/>
      </c>
      <c r="B822" s="13" t="str">
        <f>IF(D822="","",VLOOKUP(D822,'DISPATCHED (VT11)'!$E:$L,8,0))</f>
        <v/>
      </c>
      <c r="C822" s="16" t="str">
        <f>IF(A822="","",IF(VLOOKUP(A822,'DSR Attendance'!$A:$E,5,0)=0,VLOOKUP(A822,'DSR Attendance'!$A:$D,4,0),CONCATENATE(VLOOKUP(A822,'DSR Attendance'!$A:$D,4,0)," / ",VLOOKUP('Per Outlet Plan'!A822,'DSR Attendance'!$A:$E,5,0))))</f>
        <v/>
      </c>
      <c r="M822" s="13" t="str">
        <f t="shared" si="14"/>
        <v/>
      </c>
      <c r="N822" s="8"/>
      <c r="XFB822" s="13" t="str">
        <f>IF(D822="","",COUNTIF('DISPATCHED (VT11)'!$E:$E,'Per Outlet Plan'!D822))</f>
        <v/>
      </c>
    </row>
    <row r="823" spans="1:14 16382:16382">
      <c r="A823" s="18" t="str">
        <f>IF(D823="","",VLOOKUP(D823,'DISPATCHED (VT11)'!$E:$XEV,16373,0))</f>
        <v/>
      </c>
      <c r="B823" s="13" t="str">
        <f>IF(D823="","",VLOOKUP(D823,'DISPATCHED (VT11)'!$E:$L,8,0))</f>
        <v/>
      </c>
      <c r="C823" s="16" t="str">
        <f>IF(A823="","",IF(VLOOKUP(A823,'DSR Attendance'!$A:$E,5,0)=0,VLOOKUP(A823,'DSR Attendance'!$A:$D,4,0),CONCATENATE(VLOOKUP(A823,'DSR Attendance'!$A:$D,4,0)," / ",VLOOKUP('Per Outlet Plan'!A823,'DSR Attendance'!$A:$E,5,0))))</f>
        <v/>
      </c>
      <c r="M823" s="13" t="str">
        <f t="shared" si="14"/>
        <v/>
      </c>
      <c r="N823" s="8"/>
      <c r="XFB823" s="13" t="str">
        <f>IF(D823="","",COUNTIF('DISPATCHED (VT11)'!$E:$E,'Per Outlet Plan'!D823))</f>
        <v/>
      </c>
    </row>
    <row r="824" spans="1:14 16382:16382">
      <c r="A824" s="18" t="str">
        <f>IF(D824="","",VLOOKUP(D824,'DISPATCHED (VT11)'!$E:$XEV,16373,0))</f>
        <v/>
      </c>
      <c r="B824" s="13" t="str">
        <f>IF(D824="","",VLOOKUP(D824,'DISPATCHED (VT11)'!$E:$L,8,0))</f>
        <v/>
      </c>
      <c r="C824" s="16" t="str">
        <f>IF(A824="","",IF(VLOOKUP(A824,'DSR Attendance'!$A:$E,5,0)=0,VLOOKUP(A824,'DSR Attendance'!$A:$D,4,0),CONCATENATE(VLOOKUP(A824,'DSR Attendance'!$A:$D,4,0)," / ",VLOOKUP('Per Outlet Plan'!A824,'DSR Attendance'!$A:$E,5,0))))</f>
        <v/>
      </c>
      <c r="M824" s="13" t="str">
        <f t="shared" si="14"/>
        <v/>
      </c>
      <c r="N824" s="8"/>
      <c r="XFB824" s="13" t="str">
        <f>IF(D824="","",COUNTIF('DISPATCHED (VT11)'!$E:$E,'Per Outlet Plan'!D824))</f>
        <v/>
      </c>
    </row>
    <row r="825" spans="1:14 16382:16382">
      <c r="A825" s="18" t="str">
        <f>IF(D825="","",VLOOKUP(D825,'DISPATCHED (VT11)'!$E:$XEV,16373,0))</f>
        <v/>
      </c>
      <c r="B825" s="13" t="str">
        <f>IF(D825="","",VLOOKUP(D825,'DISPATCHED (VT11)'!$E:$L,8,0))</f>
        <v/>
      </c>
      <c r="C825" s="16" t="str">
        <f>IF(A825="","",IF(VLOOKUP(A825,'DSR Attendance'!$A:$E,5,0)=0,VLOOKUP(A825,'DSR Attendance'!$A:$D,4,0),CONCATENATE(VLOOKUP(A825,'DSR Attendance'!$A:$D,4,0)," / ",VLOOKUP('Per Outlet Plan'!A825,'DSR Attendance'!$A:$E,5,0))))</f>
        <v/>
      </c>
      <c r="M825" s="13" t="str">
        <f t="shared" si="14"/>
        <v/>
      </c>
      <c r="N825" s="8"/>
      <c r="XFB825" s="13" t="str">
        <f>IF(D825="","",COUNTIF('DISPATCHED (VT11)'!$E:$E,'Per Outlet Plan'!D825))</f>
        <v/>
      </c>
    </row>
    <row r="826" spans="1:14 16382:16382">
      <c r="A826" s="18" t="str">
        <f>IF(D826="","",VLOOKUP(D826,'DISPATCHED (VT11)'!$E:$XEV,16373,0))</f>
        <v/>
      </c>
      <c r="B826" s="13" t="str">
        <f>IF(D826="","",VLOOKUP(D826,'DISPATCHED (VT11)'!$E:$L,8,0))</f>
        <v/>
      </c>
      <c r="C826" s="16" t="str">
        <f>IF(A826="","",IF(VLOOKUP(A826,'DSR Attendance'!$A:$E,5,0)=0,VLOOKUP(A826,'DSR Attendance'!$A:$D,4,0),CONCATENATE(VLOOKUP(A826,'DSR Attendance'!$A:$D,4,0)," / ",VLOOKUP('Per Outlet Plan'!A826,'DSR Attendance'!$A:$E,5,0))))</f>
        <v/>
      </c>
      <c r="M826" s="13" t="str">
        <f t="shared" si="14"/>
        <v/>
      </c>
      <c r="N826" s="8"/>
      <c r="XFB826" s="13" t="str">
        <f>IF(D826="","",COUNTIF('DISPATCHED (VT11)'!$E:$E,'Per Outlet Plan'!D826))</f>
        <v/>
      </c>
    </row>
    <row r="827" spans="1:14 16382:16382">
      <c r="A827" s="18" t="str">
        <f>IF(D827="","",VLOOKUP(D827,'DISPATCHED (VT11)'!$E:$XEV,16373,0))</f>
        <v/>
      </c>
      <c r="B827" s="13" t="str">
        <f>IF(D827="","",VLOOKUP(D827,'DISPATCHED (VT11)'!$E:$L,8,0))</f>
        <v/>
      </c>
      <c r="C827" s="16" t="str">
        <f>IF(A827="","",IF(VLOOKUP(A827,'DSR Attendance'!$A:$E,5,0)=0,VLOOKUP(A827,'DSR Attendance'!$A:$D,4,0),CONCATENATE(VLOOKUP(A827,'DSR Attendance'!$A:$D,4,0)," / ",VLOOKUP('Per Outlet Plan'!A827,'DSR Attendance'!$A:$E,5,0))))</f>
        <v/>
      </c>
      <c r="M827" s="13" t="str">
        <f t="shared" si="14"/>
        <v/>
      </c>
      <c r="N827" s="8"/>
      <c r="XFB827" s="13" t="str">
        <f>IF(D827="","",COUNTIF('DISPATCHED (VT11)'!$E:$E,'Per Outlet Plan'!D827))</f>
        <v/>
      </c>
    </row>
    <row r="828" spans="1:14 16382:16382">
      <c r="A828" s="18" t="str">
        <f>IF(D828="","",VLOOKUP(D828,'DISPATCHED (VT11)'!$E:$XEV,16373,0))</f>
        <v/>
      </c>
      <c r="B828" s="13" t="str">
        <f>IF(D828="","",VLOOKUP(D828,'DISPATCHED (VT11)'!$E:$L,8,0))</f>
        <v/>
      </c>
      <c r="C828" s="16" t="str">
        <f>IF(A828="","",IF(VLOOKUP(A828,'DSR Attendance'!$A:$E,5,0)=0,VLOOKUP(A828,'DSR Attendance'!$A:$D,4,0),CONCATENATE(VLOOKUP(A828,'DSR Attendance'!$A:$D,4,0)," / ",VLOOKUP('Per Outlet Plan'!A828,'DSR Attendance'!$A:$E,5,0))))</f>
        <v/>
      </c>
      <c r="M828" s="13" t="str">
        <f t="shared" si="14"/>
        <v/>
      </c>
      <c r="N828" s="8"/>
      <c r="XFB828" s="13" t="str">
        <f>IF(D828="","",COUNTIF('DISPATCHED (VT11)'!$E:$E,'Per Outlet Plan'!D828))</f>
        <v/>
      </c>
    </row>
    <row r="829" spans="1:14 16382:16382">
      <c r="A829" s="18" t="str">
        <f>IF(D829="","",VLOOKUP(D829,'DISPATCHED (VT11)'!$E:$XEV,16373,0))</f>
        <v/>
      </c>
      <c r="B829" s="13" t="str">
        <f>IF(D829="","",VLOOKUP(D829,'DISPATCHED (VT11)'!$E:$L,8,0))</f>
        <v/>
      </c>
      <c r="C829" s="16" t="str">
        <f>IF(A829="","",IF(VLOOKUP(A829,'DSR Attendance'!$A:$E,5,0)=0,VLOOKUP(A829,'DSR Attendance'!$A:$D,4,0),CONCATENATE(VLOOKUP(A829,'DSR Attendance'!$A:$D,4,0)," / ",VLOOKUP('Per Outlet Plan'!A829,'DSR Attendance'!$A:$E,5,0))))</f>
        <v/>
      </c>
      <c r="M829" s="13" t="str">
        <f t="shared" si="14"/>
        <v/>
      </c>
      <c r="N829" s="8"/>
      <c r="XFB829" s="13" t="str">
        <f>IF(D829="","",COUNTIF('DISPATCHED (VT11)'!$E:$E,'Per Outlet Plan'!D829))</f>
        <v/>
      </c>
    </row>
    <row r="830" spans="1:14 16382:16382">
      <c r="A830" s="18" t="str">
        <f>IF(D830="","",VLOOKUP(D830,'DISPATCHED (VT11)'!$E:$XEV,16373,0))</f>
        <v/>
      </c>
      <c r="B830" s="13" t="str">
        <f>IF(D830="","",VLOOKUP(D830,'DISPATCHED (VT11)'!$E:$L,8,0))</f>
        <v/>
      </c>
      <c r="C830" s="16" t="str">
        <f>IF(A830="","",IF(VLOOKUP(A830,'DSR Attendance'!$A:$E,5,0)=0,VLOOKUP(A830,'DSR Attendance'!$A:$D,4,0),CONCATENATE(VLOOKUP(A830,'DSR Attendance'!$A:$D,4,0)," / ",VLOOKUP('Per Outlet Plan'!A830,'DSR Attendance'!$A:$E,5,0))))</f>
        <v/>
      </c>
      <c r="M830" s="13" t="str">
        <f t="shared" si="14"/>
        <v/>
      </c>
      <c r="N830" s="8"/>
      <c r="XFB830" s="13" t="str">
        <f>IF(D830="","",COUNTIF('DISPATCHED (VT11)'!$E:$E,'Per Outlet Plan'!D830))</f>
        <v/>
      </c>
    </row>
    <row r="831" spans="1:14 16382:16382">
      <c r="A831" s="18" t="str">
        <f>IF(D831="","",VLOOKUP(D831,'DISPATCHED (VT11)'!$E:$XEV,16373,0))</f>
        <v/>
      </c>
      <c r="B831" s="13" t="str">
        <f>IF(D831="","",VLOOKUP(D831,'DISPATCHED (VT11)'!$E:$L,8,0))</f>
        <v/>
      </c>
      <c r="C831" s="16" t="str">
        <f>IF(A831="","",IF(VLOOKUP(A831,'DSR Attendance'!$A:$E,5,0)=0,VLOOKUP(A831,'DSR Attendance'!$A:$D,4,0),CONCATENATE(VLOOKUP(A831,'DSR Attendance'!$A:$D,4,0)," / ",VLOOKUP('Per Outlet Plan'!A831,'DSR Attendance'!$A:$E,5,0))))</f>
        <v/>
      </c>
      <c r="M831" s="13" t="str">
        <f t="shared" si="14"/>
        <v/>
      </c>
      <c r="N831" s="8"/>
      <c r="XFB831" s="13" t="str">
        <f>IF(D831="","",COUNTIF('DISPATCHED (VT11)'!$E:$E,'Per Outlet Plan'!D831))</f>
        <v/>
      </c>
    </row>
    <row r="832" spans="1:14 16382:16382">
      <c r="A832" s="18" t="str">
        <f>IF(D832="","",VLOOKUP(D832,'DISPATCHED (VT11)'!$E:$XEV,16373,0))</f>
        <v/>
      </c>
      <c r="B832" s="13" t="str">
        <f>IF(D832="","",VLOOKUP(D832,'DISPATCHED (VT11)'!$E:$L,8,0))</f>
        <v/>
      </c>
      <c r="C832" s="16" t="str">
        <f>IF(A832="","",IF(VLOOKUP(A832,'DSR Attendance'!$A:$E,5,0)=0,VLOOKUP(A832,'DSR Attendance'!$A:$D,4,0),CONCATENATE(VLOOKUP(A832,'DSR Attendance'!$A:$D,4,0)," / ",VLOOKUP('Per Outlet Plan'!A832,'DSR Attendance'!$A:$E,5,0))))</f>
        <v/>
      </c>
      <c r="M832" s="13" t="str">
        <f t="shared" si="14"/>
        <v/>
      </c>
      <c r="N832" s="8"/>
      <c r="XFB832" s="13" t="str">
        <f>IF(D832="","",COUNTIF('DISPATCHED (VT11)'!$E:$E,'Per Outlet Plan'!D832))</f>
        <v/>
      </c>
    </row>
    <row r="833" spans="1:14 16382:16382">
      <c r="A833" s="18" t="str">
        <f>IF(D833="","",VLOOKUP(D833,'DISPATCHED (VT11)'!$E:$XEV,16373,0))</f>
        <v/>
      </c>
      <c r="B833" s="13" t="str">
        <f>IF(D833="","",VLOOKUP(D833,'DISPATCHED (VT11)'!$E:$L,8,0))</f>
        <v/>
      </c>
      <c r="C833" s="16" t="str">
        <f>IF(A833="","",IF(VLOOKUP(A833,'DSR Attendance'!$A:$E,5,0)=0,VLOOKUP(A833,'DSR Attendance'!$A:$D,4,0),CONCATENATE(VLOOKUP(A833,'DSR Attendance'!$A:$D,4,0)," / ",VLOOKUP('Per Outlet Plan'!A833,'DSR Attendance'!$A:$E,5,0))))</f>
        <v/>
      </c>
      <c r="M833" s="13" t="str">
        <f t="shared" si="14"/>
        <v/>
      </c>
      <c r="N833" s="8"/>
      <c r="XFB833" s="13" t="str">
        <f>IF(D833="","",COUNTIF('DISPATCHED (VT11)'!$E:$E,'Per Outlet Plan'!D833))</f>
        <v/>
      </c>
    </row>
    <row r="834" spans="1:14 16382:16382">
      <c r="A834" s="18" t="str">
        <f>IF(D834="","",VLOOKUP(D834,'DISPATCHED (VT11)'!$E:$XEV,16373,0))</f>
        <v/>
      </c>
      <c r="B834" s="13" t="str">
        <f>IF(D834="","",VLOOKUP(D834,'DISPATCHED (VT11)'!$E:$L,8,0))</f>
        <v/>
      </c>
      <c r="C834" s="16" t="str">
        <f>IF(A834="","",IF(VLOOKUP(A834,'DSR Attendance'!$A:$E,5,0)=0,VLOOKUP(A834,'DSR Attendance'!$A:$D,4,0),CONCATENATE(VLOOKUP(A834,'DSR Attendance'!$A:$D,4,0)," / ",VLOOKUP('Per Outlet Plan'!A834,'DSR Attendance'!$A:$E,5,0))))</f>
        <v/>
      </c>
      <c r="M834" s="13" t="str">
        <f t="shared" si="14"/>
        <v/>
      </c>
      <c r="N834" s="8"/>
      <c r="XFB834" s="13" t="str">
        <f>IF(D834="","",COUNTIF('DISPATCHED (VT11)'!$E:$E,'Per Outlet Plan'!D834))</f>
        <v/>
      </c>
    </row>
    <row r="835" spans="1:14 16382:16382">
      <c r="A835" s="18" t="str">
        <f>IF(D835="","",VLOOKUP(D835,'DISPATCHED (VT11)'!$E:$XEV,16373,0))</f>
        <v/>
      </c>
      <c r="B835" s="13" t="str">
        <f>IF(D835="","",VLOOKUP(D835,'DISPATCHED (VT11)'!$E:$L,8,0))</f>
        <v/>
      </c>
      <c r="C835" s="16" t="str">
        <f>IF(A835="","",IF(VLOOKUP(A835,'DSR Attendance'!$A:$E,5,0)=0,VLOOKUP(A835,'DSR Attendance'!$A:$D,4,0),CONCATENATE(VLOOKUP(A835,'DSR Attendance'!$A:$D,4,0)," / ",VLOOKUP('Per Outlet Plan'!A835,'DSR Attendance'!$A:$E,5,0))))</f>
        <v/>
      </c>
      <c r="M835" s="13" t="str">
        <f t="shared" si="14"/>
        <v/>
      </c>
      <c r="N835" s="8"/>
      <c r="XFB835" s="13" t="str">
        <f>IF(D835="","",COUNTIF('DISPATCHED (VT11)'!$E:$E,'Per Outlet Plan'!D835))</f>
        <v/>
      </c>
    </row>
    <row r="836" spans="1:14 16382:16382">
      <c r="A836" s="18" t="str">
        <f>IF(D836="","",VLOOKUP(D836,'DISPATCHED (VT11)'!$E:$XEV,16373,0))</f>
        <v/>
      </c>
      <c r="B836" s="13" t="str">
        <f>IF(D836="","",VLOOKUP(D836,'DISPATCHED (VT11)'!$E:$L,8,0))</f>
        <v/>
      </c>
      <c r="C836" s="16" t="str">
        <f>IF(A836="","",IF(VLOOKUP(A836,'DSR Attendance'!$A:$E,5,0)=0,VLOOKUP(A836,'DSR Attendance'!$A:$D,4,0),CONCATENATE(VLOOKUP(A836,'DSR Attendance'!$A:$D,4,0)," / ",VLOOKUP('Per Outlet Plan'!A836,'DSR Attendance'!$A:$E,5,0))))</f>
        <v/>
      </c>
      <c r="M836" s="13" t="str">
        <f t="shared" si="14"/>
        <v/>
      </c>
      <c r="N836" s="8"/>
      <c r="XFB836" s="13" t="str">
        <f>IF(D836="","",COUNTIF('DISPATCHED (VT11)'!$E:$E,'Per Outlet Plan'!D836))</f>
        <v/>
      </c>
    </row>
    <row r="837" spans="1:14 16382:16382">
      <c r="A837" s="18" t="str">
        <f>IF(D837="","",VLOOKUP(D837,'DISPATCHED (VT11)'!$E:$XEV,16373,0))</f>
        <v/>
      </c>
      <c r="B837" s="13" t="str">
        <f>IF(D837="","",VLOOKUP(D837,'DISPATCHED (VT11)'!$E:$L,8,0))</f>
        <v/>
      </c>
      <c r="C837" s="16" t="str">
        <f>IF(A837="","",IF(VLOOKUP(A837,'DSR Attendance'!$A:$E,5,0)=0,VLOOKUP(A837,'DSR Attendance'!$A:$D,4,0),CONCATENATE(VLOOKUP(A837,'DSR Attendance'!$A:$D,4,0)," / ",VLOOKUP('Per Outlet Plan'!A837,'DSR Attendance'!$A:$E,5,0))))</f>
        <v/>
      </c>
      <c r="M837" s="13" t="str">
        <f t="shared" si="14"/>
        <v/>
      </c>
      <c r="N837" s="8"/>
      <c r="XFB837" s="13" t="str">
        <f>IF(D837="","",COUNTIF('DISPATCHED (VT11)'!$E:$E,'Per Outlet Plan'!D837))</f>
        <v/>
      </c>
    </row>
    <row r="838" spans="1:14 16382:16382">
      <c r="A838" s="18" t="str">
        <f>IF(D838="","",VLOOKUP(D838,'DISPATCHED (VT11)'!$E:$XEV,16373,0))</f>
        <v/>
      </c>
      <c r="B838" s="13" t="str">
        <f>IF(D838="","",VLOOKUP(D838,'DISPATCHED (VT11)'!$E:$L,8,0))</f>
        <v/>
      </c>
      <c r="C838" s="16" t="str">
        <f>IF(A838="","",IF(VLOOKUP(A838,'DSR Attendance'!$A:$E,5,0)=0,VLOOKUP(A838,'DSR Attendance'!$A:$D,4,0),CONCATENATE(VLOOKUP(A838,'DSR Attendance'!$A:$D,4,0)," / ",VLOOKUP('Per Outlet Plan'!A838,'DSR Attendance'!$A:$E,5,0))))</f>
        <v/>
      </c>
      <c r="M838" s="13" t="str">
        <f t="shared" ref="M838:M901" si="15">IF(L838="","",VLOOKUP(L838,$XFC$6:$XFD$30,2,0))</f>
        <v/>
      </c>
      <c r="N838" s="8"/>
      <c r="XFB838" s="13" t="str">
        <f>IF(D838="","",COUNTIF('DISPATCHED (VT11)'!$E:$E,'Per Outlet Plan'!D838))</f>
        <v/>
      </c>
    </row>
    <row r="839" spans="1:14 16382:16382">
      <c r="A839" s="18" t="str">
        <f>IF(D839="","",VLOOKUP(D839,'DISPATCHED (VT11)'!$E:$XEV,16373,0))</f>
        <v/>
      </c>
      <c r="B839" s="13" t="str">
        <f>IF(D839="","",VLOOKUP(D839,'DISPATCHED (VT11)'!$E:$L,8,0))</f>
        <v/>
      </c>
      <c r="C839" s="16" t="str">
        <f>IF(A839="","",IF(VLOOKUP(A839,'DSR Attendance'!$A:$E,5,0)=0,VLOOKUP(A839,'DSR Attendance'!$A:$D,4,0),CONCATENATE(VLOOKUP(A839,'DSR Attendance'!$A:$D,4,0)," / ",VLOOKUP('Per Outlet Plan'!A839,'DSR Attendance'!$A:$E,5,0))))</f>
        <v/>
      </c>
      <c r="M839" s="13" t="str">
        <f t="shared" si="15"/>
        <v/>
      </c>
      <c r="N839" s="8"/>
      <c r="XFB839" s="13" t="str">
        <f>IF(D839="","",COUNTIF('DISPATCHED (VT11)'!$E:$E,'Per Outlet Plan'!D839))</f>
        <v/>
      </c>
    </row>
    <row r="840" spans="1:14 16382:16382">
      <c r="A840" s="18" t="str">
        <f>IF(D840="","",VLOOKUP(D840,'DISPATCHED (VT11)'!$E:$XEV,16373,0))</f>
        <v/>
      </c>
      <c r="B840" s="13" t="str">
        <f>IF(D840="","",VLOOKUP(D840,'DISPATCHED (VT11)'!$E:$L,8,0))</f>
        <v/>
      </c>
      <c r="C840" s="16" t="str">
        <f>IF(A840="","",IF(VLOOKUP(A840,'DSR Attendance'!$A:$E,5,0)=0,VLOOKUP(A840,'DSR Attendance'!$A:$D,4,0),CONCATENATE(VLOOKUP(A840,'DSR Attendance'!$A:$D,4,0)," / ",VLOOKUP('Per Outlet Plan'!A840,'DSR Attendance'!$A:$E,5,0))))</f>
        <v/>
      </c>
      <c r="M840" s="13" t="str">
        <f t="shared" si="15"/>
        <v/>
      </c>
      <c r="N840" s="8"/>
      <c r="XFB840" s="13" t="str">
        <f>IF(D840="","",COUNTIF('DISPATCHED (VT11)'!$E:$E,'Per Outlet Plan'!D840))</f>
        <v/>
      </c>
    </row>
    <row r="841" spans="1:14 16382:16382">
      <c r="A841" s="18" t="str">
        <f>IF(D841="","",VLOOKUP(D841,'DISPATCHED (VT11)'!$E:$XEV,16373,0))</f>
        <v/>
      </c>
      <c r="B841" s="13" t="str">
        <f>IF(D841="","",VLOOKUP(D841,'DISPATCHED (VT11)'!$E:$L,8,0))</f>
        <v/>
      </c>
      <c r="C841" s="16" t="str">
        <f>IF(A841="","",IF(VLOOKUP(A841,'DSR Attendance'!$A:$E,5,0)=0,VLOOKUP(A841,'DSR Attendance'!$A:$D,4,0),CONCATENATE(VLOOKUP(A841,'DSR Attendance'!$A:$D,4,0)," / ",VLOOKUP('Per Outlet Plan'!A841,'DSR Attendance'!$A:$E,5,0))))</f>
        <v/>
      </c>
      <c r="M841" s="13" t="str">
        <f t="shared" si="15"/>
        <v/>
      </c>
      <c r="N841" s="8"/>
      <c r="XFB841" s="13" t="str">
        <f>IF(D841="","",COUNTIF('DISPATCHED (VT11)'!$E:$E,'Per Outlet Plan'!D841))</f>
        <v/>
      </c>
    </row>
    <row r="842" spans="1:14 16382:16382">
      <c r="A842" s="18" t="str">
        <f>IF(D842="","",VLOOKUP(D842,'DISPATCHED (VT11)'!$E:$XEV,16373,0))</f>
        <v/>
      </c>
      <c r="B842" s="13" t="str">
        <f>IF(D842="","",VLOOKUP(D842,'DISPATCHED (VT11)'!$E:$L,8,0))</f>
        <v/>
      </c>
      <c r="C842" s="16" t="str">
        <f>IF(A842="","",IF(VLOOKUP(A842,'DSR Attendance'!$A:$E,5,0)=0,VLOOKUP(A842,'DSR Attendance'!$A:$D,4,0),CONCATENATE(VLOOKUP(A842,'DSR Attendance'!$A:$D,4,0)," / ",VLOOKUP('Per Outlet Plan'!A842,'DSR Attendance'!$A:$E,5,0))))</f>
        <v/>
      </c>
      <c r="M842" s="13" t="str">
        <f t="shared" si="15"/>
        <v/>
      </c>
      <c r="N842" s="8"/>
      <c r="XFB842" s="13" t="str">
        <f>IF(D842="","",COUNTIF('DISPATCHED (VT11)'!$E:$E,'Per Outlet Plan'!D842))</f>
        <v/>
      </c>
    </row>
    <row r="843" spans="1:14 16382:16382">
      <c r="A843" s="18" t="str">
        <f>IF(D843="","",VLOOKUP(D843,'DISPATCHED (VT11)'!$E:$XEV,16373,0))</f>
        <v/>
      </c>
      <c r="B843" s="13" t="str">
        <f>IF(D843="","",VLOOKUP(D843,'DISPATCHED (VT11)'!$E:$L,8,0))</f>
        <v/>
      </c>
      <c r="C843" s="16" t="str">
        <f>IF(A843="","",IF(VLOOKUP(A843,'DSR Attendance'!$A:$E,5,0)=0,VLOOKUP(A843,'DSR Attendance'!$A:$D,4,0),CONCATENATE(VLOOKUP(A843,'DSR Attendance'!$A:$D,4,0)," / ",VLOOKUP('Per Outlet Plan'!A843,'DSR Attendance'!$A:$E,5,0))))</f>
        <v/>
      </c>
      <c r="M843" s="13" t="str">
        <f t="shared" si="15"/>
        <v/>
      </c>
      <c r="N843" s="8"/>
      <c r="XFB843" s="13" t="str">
        <f>IF(D843="","",COUNTIF('DISPATCHED (VT11)'!$E:$E,'Per Outlet Plan'!D843))</f>
        <v/>
      </c>
    </row>
    <row r="844" spans="1:14 16382:16382">
      <c r="A844" s="18" t="str">
        <f>IF(D844="","",VLOOKUP(D844,'DISPATCHED (VT11)'!$E:$XEV,16373,0))</f>
        <v/>
      </c>
      <c r="B844" s="13" t="str">
        <f>IF(D844="","",VLOOKUP(D844,'DISPATCHED (VT11)'!$E:$L,8,0))</f>
        <v/>
      </c>
      <c r="C844" s="16" t="str">
        <f>IF(A844="","",IF(VLOOKUP(A844,'DSR Attendance'!$A:$E,5,0)=0,VLOOKUP(A844,'DSR Attendance'!$A:$D,4,0),CONCATENATE(VLOOKUP(A844,'DSR Attendance'!$A:$D,4,0)," / ",VLOOKUP('Per Outlet Plan'!A844,'DSR Attendance'!$A:$E,5,0))))</f>
        <v/>
      </c>
      <c r="M844" s="13" t="str">
        <f t="shared" si="15"/>
        <v/>
      </c>
      <c r="N844" s="8"/>
      <c r="XFB844" s="13" t="str">
        <f>IF(D844="","",COUNTIF('DISPATCHED (VT11)'!$E:$E,'Per Outlet Plan'!D844))</f>
        <v/>
      </c>
    </row>
    <row r="845" spans="1:14 16382:16382">
      <c r="A845" s="18" t="str">
        <f>IF(D845="","",VLOOKUP(D845,'DISPATCHED (VT11)'!$E:$XEV,16373,0))</f>
        <v/>
      </c>
      <c r="B845" s="13" t="str">
        <f>IF(D845="","",VLOOKUP(D845,'DISPATCHED (VT11)'!$E:$L,8,0))</f>
        <v/>
      </c>
      <c r="C845" s="16" t="str">
        <f>IF(A845="","",IF(VLOOKUP(A845,'DSR Attendance'!$A:$E,5,0)=0,VLOOKUP(A845,'DSR Attendance'!$A:$D,4,0),CONCATENATE(VLOOKUP(A845,'DSR Attendance'!$A:$D,4,0)," / ",VLOOKUP('Per Outlet Plan'!A845,'DSR Attendance'!$A:$E,5,0))))</f>
        <v/>
      </c>
      <c r="M845" s="13" t="str">
        <f t="shared" si="15"/>
        <v/>
      </c>
      <c r="N845" s="8"/>
      <c r="XFB845" s="13" t="str">
        <f>IF(D845="","",COUNTIF('DISPATCHED (VT11)'!$E:$E,'Per Outlet Plan'!D845))</f>
        <v/>
      </c>
    </row>
    <row r="846" spans="1:14 16382:16382">
      <c r="A846" s="18" t="str">
        <f>IF(D846="","",VLOOKUP(D846,'DISPATCHED (VT11)'!$E:$XEV,16373,0))</f>
        <v/>
      </c>
      <c r="B846" s="13" t="str">
        <f>IF(D846="","",VLOOKUP(D846,'DISPATCHED (VT11)'!$E:$L,8,0))</f>
        <v/>
      </c>
      <c r="C846" s="16" t="str">
        <f>IF(A846="","",IF(VLOOKUP(A846,'DSR Attendance'!$A:$E,5,0)=0,VLOOKUP(A846,'DSR Attendance'!$A:$D,4,0),CONCATENATE(VLOOKUP(A846,'DSR Attendance'!$A:$D,4,0)," / ",VLOOKUP('Per Outlet Plan'!A846,'DSR Attendance'!$A:$E,5,0))))</f>
        <v/>
      </c>
      <c r="M846" s="13" t="str">
        <f t="shared" si="15"/>
        <v/>
      </c>
      <c r="N846" s="8"/>
      <c r="XFB846" s="13" t="str">
        <f>IF(D846="","",COUNTIF('DISPATCHED (VT11)'!$E:$E,'Per Outlet Plan'!D846))</f>
        <v/>
      </c>
    </row>
    <row r="847" spans="1:14 16382:16382">
      <c r="A847" s="18" t="str">
        <f>IF(D847="","",VLOOKUP(D847,'DISPATCHED (VT11)'!$E:$XEV,16373,0))</f>
        <v/>
      </c>
      <c r="B847" s="13" t="str">
        <f>IF(D847="","",VLOOKUP(D847,'DISPATCHED (VT11)'!$E:$L,8,0))</f>
        <v/>
      </c>
      <c r="C847" s="16" t="str">
        <f>IF(A847="","",IF(VLOOKUP(A847,'DSR Attendance'!$A:$E,5,0)=0,VLOOKUP(A847,'DSR Attendance'!$A:$D,4,0),CONCATENATE(VLOOKUP(A847,'DSR Attendance'!$A:$D,4,0)," / ",VLOOKUP('Per Outlet Plan'!A847,'DSR Attendance'!$A:$E,5,0))))</f>
        <v/>
      </c>
      <c r="M847" s="13" t="str">
        <f t="shared" si="15"/>
        <v/>
      </c>
      <c r="N847" s="8"/>
      <c r="XFB847" s="13" t="str">
        <f>IF(D847="","",COUNTIF('DISPATCHED (VT11)'!$E:$E,'Per Outlet Plan'!D847))</f>
        <v/>
      </c>
    </row>
    <row r="848" spans="1:14 16382:16382">
      <c r="A848" s="18" t="str">
        <f>IF(D848="","",VLOOKUP(D848,'DISPATCHED (VT11)'!$E:$XEV,16373,0))</f>
        <v/>
      </c>
      <c r="B848" s="13" t="str">
        <f>IF(D848="","",VLOOKUP(D848,'DISPATCHED (VT11)'!$E:$L,8,0))</f>
        <v/>
      </c>
      <c r="C848" s="16" t="str">
        <f>IF(A848="","",IF(VLOOKUP(A848,'DSR Attendance'!$A:$E,5,0)=0,VLOOKUP(A848,'DSR Attendance'!$A:$D,4,0),CONCATENATE(VLOOKUP(A848,'DSR Attendance'!$A:$D,4,0)," / ",VLOOKUP('Per Outlet Plan'!A848,'DSR Attendance'!$A:$E,5,0))))</f>
        <v/>
      </c>
      <c r="M848" s="13" t="str">
        <f t="shared" si="15"/>
        <v/>
      </c>
      <c r="N848" s="8"/>
      <c r="XFB848" s="13" t="str">
        <f>IF(D848="","",COUNTIF('DISPATCHED (VT11)'!$E:$E,'Per Outlet Plan'!D848))</f>
        <v/>
      </c>
    </row>
    <row r="849" spans="1:14 16382:16382">
      <c r="A849" s="18" t="str">
        <f>IF(D849="","",VLOOKUP(D849,'DISPATCHED (VT11)'!$E:$XEV,16373,0))</f>
        <v/>
      </c>
      <c r="B849" s="13" t="str">
        <f>IF(D849="","",VLOOKUP(D849,'DISPATCHED (VT11)'!$E:$L,8,0))</f>
        <v/>
      </c>
      <c r="C849" s="16" t="str">
        <f>IF(A849="","",IF(VLOOKUP(A849,'DSR Attendance'!$A:$E,5,0)=0,VLOOKUP(A849,'DSR Attendance'!$A:$D,4,0),CONCATENATE(VLOOKUP(A849,'DSR Attendance'!$A:$D,4,0)," / ",VLOOKUP('Per Outlet Plan'!A849,'DSR Attendance'!$A:$E,5,0))))</f>
        <v/>
      </c>
      <c r="M849" s="13" t="str">
        <f t="shared" si="15"/>
        <v/>
      </c>
      <c r="N849" s="8"/>
      <c r="XFB849" s="13" t="str">
        <f>IF(D849="","",COUNTIF('DISPATCHED (VT11)'!$E:$E,'Per Outlet Plan'!D849))</f>
        <v/>
      </c>
    </row>
    <row r="850" spans="1:14 16382:16382">
      <c r="A850" s="18" t="str">
        <f>IF(D850="","",VLOOKUP(D850,'DISPATCHED (VT11)'!$E:$XEV,16373,0))</f>
        <v/>
      </c>
      <c r="B850" s="13" t="str">
        <f>IF(D850="","",VLOOKUP(D850,'DISPATCHED (VT11)'!$E:$L,8,0))</f>
        <v/>
      </c>
      <c r="C850" s="16" t="str">
        <f>IF(A850="","",IF(VLOOKUP(A850,'DSR Attendance'!$A:$E,5,0)=0,VLOOKUP(A850,'DSR Attendance'!$A:$D,4,0),CONCATENATE(VLOOKUP(A850,'DSR Attendance'!$A:$D,4,0)," / ",VLOOKUP('Per Outlet Plan'!A850,'DSR Attendance'!$A:$E,5,0))))</f>
        <v/>
      </c>
      <c r="M850" s="13" t="str">
        <f t="shared" si="15"/>
        <v/>
      </c>
      <c r="N850" s="8"/>
      <c r="XFB850" s="13" t="str">
        <f>IF(D850="","",COUNTIF('DISPATCHED (VT11)'!$E:$E,'Per Outlet Plan'!D850))</f>
        <v/>
      </c>
    </row>
    <row r="851" spans="1:14 16382:16382">
      <c r="A851" s="18" t="str">
        <f>IF(D851="","",VLOOKUP(D851,'DISPATCHED (VT11)'!$E:$XEV,16373,0))</f>
        <v/>
      </c>
      <c r="B851" s="13" t="str">
        <f>IF(D851="","",VLOOKUP(D851,'DISPATCHED (VT11)'!$E:$L,8,0))</f>
        <v/>
      </c>
      <c r="C851" s="16" t="str">
        <f>IF(A851="","",IF(VLOOKUP(A851,'DSR Attendance'!$A:$E,5,0)=0,VLOOKUP(A851,'DSR Attendance'!$A:$D,4,0),CONCATENATE(VLOOKUP(A851,'DSR Attendance'!$A:$D,4,0)," / ",VLOOKUP('Per Outlet Plan'!A851,'DSR Attendance'!$A:$E,5,0))))</f>
        <v/>
      </c>
      <c r="M851" s="13" t="str">
        <f t="shared" si="15"/>
        <v/>
      </c>
      <c r="N851" s="8"/>
      <c r="XFB851" s="13" t="str">
        <f>IF(D851="","",COUNTIF('DISPATCHED (VT11)'!$E:$E,'Per Outlet Plan'!D851))</f>
        <v/>
      </c>
    </row>
    <row r="852" spans="1:14 16382:16382">
      <c r="A852" s="18" t="str">
        <f>IF(D852="","",VLOOKUP(D852,'DISPATCHED (VT11)'!$E:$XEV,16373,0))</f>
        <v/>
      </c>
      <c r="B852" s="13" t="str">
        <f>IF(D852="","",VLOOKUP(D852,'DISPATCHED (VT11)'!$E:$L,8,0))</f>
        <v/>
      </c>
      <c r="C852" s="16" t="str">
        <f>IF(A852="","",IF(VLOOKUP(A852,'DSR Attendance'!$A:$E,5,0)=0,VLOOKUP(A852,'DSR Attendance'!$A:$D,4,0),CONCATENATE(VLOOKUP(A852,'DSR Attendance'!$A:$D,4,0)," / ",VLOOKUP('Per Outlet Plan'!A852,'DSR Attendance'!$A:$E,5,0))))</f>
        <v/>
      </c>
      <c r="M852" s="13" t="str">
        <f t="shared" si="15"/>
        <v/>
      </c>
      <c r="N852" s="8"/>
      <c r="XFB852" s="13" t="str">
        <f>IF(D852="","",COUNTIF('DISPATCHED (VT11)'!$E:$E,'Per Outlet Plan'!D852))</f>
        <v/>
      </c>
    </row>
    <row r="853" spans="1:14 16382:16382">
      <c r="A853" s="18" t="str">
        <f>IF(D853="","",VLOOKUP(D853,'DISPATCHED (VT11)'!$E:$XEV,16373,0))</f>
        <v/>
      </c>
      <c r="B853" s="13" t="str">
        <f>IF(D853="","",VLOOKUP(D853,'DISPATCHED (VT11)'!$E:$L,8,0))</f>
        <v/>
      </c>
      <c r="C853" s="16" t="str">
        <f>IF(A853="","",IF(VLOOKUP(A853,'DSR Attendance'!$A:$E,5,0)=0,VLOOKUP(A853,'DSR Attendance'!$A:$D,4,0),CONCATENATE(VLOOKUP(A853,'DSR Attendance'!$A:$D,4,0)," / ",VLOOKUP('Per Outlet Plan'!A853,'DSR Attendance'!$A:$E,5,0))))</f>
        <v/>
      </c>
      <c r="M853" s="13" t="str">
        <f t="shared" si="15"/>
        <v/>
      </c>
      <c r="N853" s="8"/>
      <c r="XFB853" s="13" t="str">
        <f>IF(D853="","",COUNTIF('DISPATCHED (VT11)'!$E:$E,'Per Outlet Plan'!D853))</f>
        <v/>
      </c>
    </row>
    <row r="854" spans="1:14 16382:16382">
      <c r="A854" s="18" t="str">
        <f>IF(D854="","",VLOOKUP(D854,'DISPATCHED (VT11)'!$E:$XEV,16373,0))</f>
        <v/>
      </c>
      <c r="B854" s="13" t="str">
        <f>IF(D854="","",VLOOKUP(D854,'DISPATCHED (VT11)'!$E:$L,8,0))</f>
        <v/>
      </c>
      <c r="C854" s="16" t="str">
        <f>IF(A854="","",IF(VLOOKUP(A854,'DSR Attendance'!$A:$E,5,0)=0,VLOOKUP(A854,'DSR Attendance'!$A:$D,4,0),CONCATENATE(VLOOKUP(A854,'DSR Attendance'!$A:$D,4,0)," / ",VLOOKUP('Per Outlet Plan'!A854,'DSR Attendance'!$A:$E,5,0))))</f>
        <v/>
      </c>
      <c r="M854" s="13" t="str">
        <f t="shared" si="15"/>
        <v/>
      </c>
      <c r="N854" s="8"/>
      <c r="XFB854" s="13" t="str">
        <f>IF(D854="","",COUNTIF('DISPATCHED (VT11)'!$E:$E,'Per Outlet Plan'!D854))</f>
        <v/>
      </c>
    </row>
    <row r="855" spans="1:14 16382:16382">
      <c r="A855" s="18" t="str">
        <f>IF(D855="","",VLOOKUP(D855,'DISPATCHED (VT11)'!$E:$XEV,16373,0))</f>
        <v/>
      </c>
      <c r="B855" s="13" t="str">
        <f>IF(D855="","",VLOOKUP(D855,'DISPATCHED (VT11)'!$E:$L,8,0))</f>
        <v/>
      </c>
      <c r="C855" s="16" t="str">
        <f>IF(A855="","",IF(VLOOKUP(A855,'DSR Attendance'!$A:$E,5,0)=0,VLOOKUP(A855,'DSR Attendance'!$A:$D,4,0),CONCATENATE(VLOOKUP(A855,'DSR Attendance'!$A:$D,4,0)," / ",VLOOKUP('Per Outlet Plan'!A855,'DSR Attendance'!$A:$E,5,0))))</f>
        <v/>
      </c>
      <c r="M855" s="13" t="str">
        <f t="shared" si="15"/>
        <v/>
      </c>
      <c r="N855" s="8"/>
      <c r="XFB855" s="13" t="str">
        <f>IF(D855="","",COUNTIF('DISPATCHED (VT11)'!$E:$E,'Per Outlet Plan'!D855))</f>
        <v/>
      </c>
    </row>
    <row r="856" spans="1:14 16382:16382">
      <c r="A856" s="18" t="str">
        <f>IF(D856="","",VLOOKUP(D856,'DISPATCHED (VT11)'!$E:$XEV,16373,0))</f>
        <v/>
      </c>
      <c r="B856" s="13" t="str">
        <f>IF(D856="","",VLOOKUP(D856,'DISPATCHED (VT11)'!$E:$L,8,0))</f>
        <v/>
      </c>
      <c r="C856" s="16" t="str">
        <f>IF(A856="","",IF(VLOOKUP(A856,'DSR Attendance'!$A:$E,5,0)=0,VLOOKUP(A856,'DSR Attendance'!$A:$D,4,0),CONCATENATE(VLOOKUP(A856,'DSR Attendance'!$A:$D,4,0)," / ",VLOOKUP('Per Outlet Plan'!A856,'DSR Attendance'!$A:$E,5,0))))</f>
        <v/>
      </c>
      <c r="M856" s="13" t="str">
        <f t="shared" si="15"/>
        <v/>
      </c>
      <c r="N856" s="8"/>
      <c r="XFB856" s="13" t="str">
        <f>IF(D856="","",COUNTIF('DISPATCHED (VT11)'!$E:$E,'Per Outlet Plan'!D856))</f>
        <v/>
      </c>
    </row>
    <row r="857" spans="1:14 16382:16382">
      <c r="A857" s="18" t="str">
        <f>IF(D857="","",VLOOKUP(D857,'DISPATCHED (VT11)'!$E:$XEV,16373,0))</f>
        <v/>
      </c>
      <c r="B857" s="13" t="str">
        <f>IF(D857="","",VLOOKUP(D857,'DISPATCHED (VT11)'!$E:$L,8,0))</f>
        <v/>
      </c>
      <c r="C857" s="16" t="str">
        <f>IF(A857="","",IF(VLOOKUP(A857,'DSR Attendance'!$A:$E,5,0)=0,VLOOKUP(A857,'DSR Attendance'!$A:$D,4,0),CONCATENATE(VLOOKUP(A857,'DSR Attendance'!$A:$D,4,0)," / ",VLOOKUP('Per Outlet Plan'!A857,'DSR Attendance'!$A:$E,5,0))))</f>
        <v/>
      </c>
      <c r="M857" s="13" t="str">
        <f t="shared" si="15"/>
        <v/>
      </c>
      <c r="N857" s="8"/>
      <c r="XFB857" s="13" t="str">
        <f>IF(D857="","",COUNTIF('DISPATCHED (VT11)'!$E:$E,'Per Outlet Plan'!D857))</f>
        <v/>
      </c>
    </row>
    <row r="858" spans="1:14 16382:16382">
      <c r="A858" s="18" t="str">
        <f>IF(D858="","",VLOOKUP(D858,'DISPATCHED (VT11)'!$E:$XEV,16373,0))</f>
        <v/>
      </c>
      <c r="B858" s="13" t="str">
        <f>IF(D858="","",VLOOKUP(D858,'DISPATCHED (VT11)'!$E:$L,8,0))</f>
        <v/>
      </c>
      <c r="C858" s="16" t="str">
        <f>IF(A858="","",IF(VLOOKUP(A858,'DSR Attendance'!$A:$E,5,0)=0,VLOOKUP(A858,'DSR Attendance'!$A:$D,4,0),CONCATENATE(VLOOKUP(A858,'DSR Attendance'!$A:$D,4,0)," / ",VLOOKUP('Per Outlet Plan'!A858,'DSR Attendance'!$A:$E,5,0))))</f>
        <v/>
      </c>
      <c r="M858" s="13" t="str">
        <f t="shared" si="15"/>
        <v/>
      </c>
      <c r="N858" s="8"/>
      <c r="XFB858" s="13" t="str">
        <f>IF(D858="","",COUNTIF('DISPATCHED (VT11)'!$E:$E,'Per Outlet Plan'!D858))</f>
        <v/>
      </c>
    </row>
    <row r="859" spans="1:14 16382:16382">
      <c r="A859" s="18" t="str">
        <f>IF(D859="","",VLOOKUP(D859,'DISPATCHED (VT11)'!$E:$XEV,16373,0))</f>
        <v/>
      </c>
      <c r="B859" s="13" t="str">
        <f>IF(D859="","",VLOOKUP(D859,'DISPATCHED (VT11)'!$E:$L,8,0))</f>
        <v/>
      </c>
      <c r="C859" s="16" t="str">
        <f>IF(A859="","",IF(VLOOKUP(A859,'DSR Attendance'!$A:$E,5,0)=0,VLOOKUP(A859,'DSR Attendance'!$A:$D,4,0),CONCATENATE(VLOOKUP(A859,'DSR Attendance'!$A:$D,4,0)," / ",VLOOKUP('Per Outlet Plan'!A859,'DSR Attendance'!$A:$E,5,0))))</f>
        <v/>
      </c>
      <c r="M859" s="13" t="str">
        <f t="shared" si="15"/>
        <v/>
      </c>
      <c r="N859" s="8"/>
      <c r="XFB859" s="13" t="str">
        <f>IF(D859="","",COUNTIF('DISPATCHED (VT11)'!$E:$E,'Per Outlet Plan'!D859))</f>
        <v/>
      </c>
    </row>
    <row r="860" spans="1:14 16382:16382">
      <c r="A860" s="18" t="str">
        <f>IF(D860="","",VLOOKUP(D860,'DISPATCHED (VT11)'!$E:$XEV,16373,0))</f>
        <v/>
      </c>
      <c r="B860" s="13" t="str">
        <f>IF(D860="","",VLOOKUP(D860,'DISPATCHED (VT11)'!$E:$L,8,0))</f>
        <v/>
      </c>
      <c r="C860" s="16" t="str">
        <f>IF(A860="","",IF(VLOOKUP(A860,'DSR Attendance'!$A:$E,5,0)=0,VLOOKUP(A860,'DSR Attendance'!$A:$D,4,0),CONCATENATE(VLOOKUP(A860,'DSR Attendance'!$A:$D,4,0)," / ",VLOOKUP('Per Outlet Plan'!A860,'DSR Attendance'!$A:$E,5,0))))</f>
        <v/>
      </c>
      <c r="M860" s="13" t="str">
        <f t="shared" si="15"/>
        <v/>
      </c>
      <c r="N860" s="8"/>
      <c r="XFB860" s="13" t="str">
        <f>IF(D860="","",COUNTIF('DISPATCHED (VT11)'!$E:$E,'Per Outlet Plan'!D860))</f>
        <v/>
      </c>
    </row>
    <row r="861" spans="1:14 16382:16382">
      <c r="A861" s="18" t="str">
        <f>IF(D861="","",VLOOKUP(D861,'DISPATCHED (VT11)'!$E:$XEV,16373,0))</f>
        <v/>
      </c>
      <c r="B861" s="13" t="str">
        <f>IF(D861="","",VLOOKUP(D861,'DISPATCHED (VT11)'!$E:$L,8,0))</f>
        <v/>
      </c>
      <c r="C861" s="16" t="str">
        <f>IF(A861="","",IF(VLOOKUP(A861,'DSR Attendance'!$A:$E,5,0)=0,VLOOKUP(A861,'DSR Attendance'!$A:$D,4,0),CONCATENATE(VLOOKUP(A861,'DSR Attendance'!$A:$D,4,0)," / ",VLOOKUP('Per Outlet Plan'!A861,'DSR Attendance'!$A:$E,5,0))))</f>
        <v/>
      </c>
      <c r="M861" s="13" t="str">
        <f t="shared" si="15"/>
        <v/>
      </c>
      <c r="N861" s="8"/>
      <c r="XFB861" s="13" t="str">
        <f>IF(D861="","",COUNTIF('DISPATCHED (VT11)'!$E:$E,'Per Outlet Plan'!D861))</f>
        <v/>
      </c>
    </row>
    <row r="862" spans="1:14 16382:16382">
      <c r="A862" s="18" t="str">
        <f>IF(D862="","",VLOOKUP(D862,'DISPATCHED (VT11)'!$E:$XEV,16373,0))</f>
        <v/>
      </c>
      <c r="B862" s="13" t="str">
        <f>IF(D862="","",VLOOKUP(D862,'DISPATCHED (VT11)'!$E:$L,8,0))</f>
        <v/>
      </c>
      <c r="C862" s="16" t="str">
        <f>IF(A862="","",IF(VLOOKUP(A862,'DSR Attendance'!$A:$E,5,0)=0,VLOOKUP(A862,'DSR Attendance'!$A:$D,4,0),CONCATENATE(VLOOKUP(A862,'DSR Attendance'!$A:$D,4,0)," / ",VLOOKUP('Per Outlet Plan'!A862,'DSR Attendance'!$A:$E,5,0))))</f>
        <v/>
      </c>
      <c r="M862" s="13" t="str">
        <f t="shared" si="15"/>
        <v/>
      </c>
      <c r="N862" s="8"/>
      <c r="XFB862" s="13" t="str">
        <f>IF(D862="","",COUNTIF('DISPATCHED (VT11)'!$E:$E,'Per Outlet Plan'!D862))</f>
        <v/>
      </c>
    </row>
    <row r="863" spans="1:14 16382:16382">
      <c r="A863" s="18" t="str">
        <f>IF(D863="","",VLOOKUP(D863,'DISPATCHED (VT11)'!$E:$XEV,16373,0))</f>
        <v/>
      </c>
      <c r="B863" s="13" t="str">
        <f>IF(D863="","",VLOOKUP(D863,'DISPATCHED (VT11)'!$E:$L,8,0))</f>
        <v/>
      </c>
      <c r="C863" s="16" t="str">
        <f>IF(A863="","",IF(VLOOKUP(A863,'DSR Attendance'!$A:$E,5,0)=0,VLOOKUP(A863,'DSR Attendance'!$A:$D,4,0),CONCATENATE(VLOOKUP(A863,'DSR Attendance'!$A:$D,4,0)," / ",VLOOKUP('Per Outlet Plan'!A863,'DSR Attendance'!$A:$E,5,0))))</f>
        <v/>
      </c>
      <c r="M863" s="13" t="str">
        <f t="shared" si="15"/>
        <v/>
      </c>
      <c r="N863" s="8"/>
      <c r="XFB863" s="13" t="str">
        <f>IF(D863="","",COUNTIF('DISPATCHED (VT11)'!$E:$E,'Per Outlet Plan'!D863))</f>
        <v/>
      </c>
    </row>
    <row r="864" spans="1:14 16382:16382">
      <c r="A864" s="18" t="str">
        <f>IF(D864="","",VLOOKUP(D864,'DISPATCHED (VT11)'!$E:$XEV,16373,0))</f>
        <v/>
      </c>
      <c r="B864" s="13" t="str">
        <f>IF(D864="","",VLOOKUP(D864,'DISPATCHED (VT11)'!$E:$L,8,0))</f>
        <v/>
      </c>
      <c r="C864" s="16" t="str">
        <f>IF(A864="","",IF(VLOOKUP(A864,'DSR Attendance'!$A:$E,5,0)=0,VLOOKUP(A864,'DSR Attendance'!$A:$D,4,0),CONCATENATE(VLOOKUP(A864,'DSR Attendance'!$A:$D,4,0)," / ",VLOOKUP('Per Outlet Plan'!A864,'DSR Attendance'!$A:$E,5,0))))</f>
        <v/>
      </c>
      <c r="M864" s="13" t="str">
        <f t="shared" si="15"/>
        <v/>
      </c>
      <c r="N864" s="8"/>
      <c r="XFB864" s="13" t="str">
        <f>IF(D864="","",COUNTIF('DISPATCHED (VT11)'!$E:$E,'Per Outlet Plan'!D864))</f>
        <v/>
      </c>
    </row>
    <row r="865" spans="1:14 16382:16382">
      <c r="A865" s="18" t="str">
        <f>IF(D865="","",VLOOKUP(D865,'DISPATCHED (VT11)'!$E:$XEV,16373,0))</f>
        <v/>
      </c>
      <c r="B865" s="13" t="str">
        <f>IF(D865="","",VLOOKUP(D865,'DISPATCHED (VT11)'!$E:$L,8,0))</f>
        <v/>
      </c>
      <c r="C865" s="16" t="str">
        <f>IF(A865="","",IF(VLOOKUP(A865,'DSR Attendance'!$A:$E,5,0)=0,VLOOKUP(A865,'DSR Attendance'!$A:$D,4,0),CONCATENATE(VLOOKUP(A865,'DSR Attendance'!$A:$D,4,0)," / ",VLOOKUP('Per Outlet Plan'!A865,'DSR Attendance'!$A:$E,5,0))))</f>
        <v/>
      </c>
      <c r="M865" s="13" t="str">
        <f t="shared" si="15"/>
        <v/>
      </c>
      <c r="N865" s="8"/>
      <c r="XFB865" s="13" t="str">
        <f>IF(D865="","",COUNTIF('DISPATCHED (VT11)'!$E:$E,'Per Outlet Plan'!D865))</f>
        <v/>
      </c>
    </row>
    <row r="866" spans="1:14 16382:16382">
      <c r="A866" s="18" t="str">
        <f>IF(D866="","",VLOOKUP(D866,'DISPATCHED (VT11)'!$E:$XEV,16373,0))</f>
        <v/>
      </c>
      <c r="B866" s="13" t="str">
        <f>IF(D866="","",VLOOKUP(D866,'DISPATCHED (VT11)'!$E:$L,8,0))</f>
        <v/>
      </c>
      <c r="C866" s="16" t="str">
        <f>IF(A866="","",IF(VLOOKUP(A866,'DSR Attendance'!$A:$E,5,0)=0,VLOOKUP(A866,'DSR Attendance'!$A:$D,4,0),CONCATENATE(VLOOKUP(A866,'DSR Attendance'!$A:$D,4,0)," / ",VLOOKUP('Per Outlet Plan'!A866,'DSR Attendance'!$A:$E,5,0))))</f>
        <v/>
      </c>
      <c r="M866" s="13" t="str">
        <f t="shared" si="15"/>
        <v/>
      </c>
      <c r="N866" s="8"/>
      <c r="XFB866" s="13" t="str">
        <f>IF(D866="","",COUNTIF('DISPATCHED (VT11)'!$E:$E,'Per Outlet Plan'!D866))</f>
        <v/>
      </c>
    </row>
    <row r="867" spans="1:14 16382:16382">
      <c r="A867" s="18" t="str">
        <f>IF(D867="","",VLOOKUP(D867,'DISPATCHED (VT11)'!$E:$XEV,16373,0))</f>
        <v/>
      </c>
      <c r="B867" s="13" t="str">
        <f>IF(D867="","",VLOOKUP(D867,'DISPATCHED (VT11)'!$E:$L,8,0))</f>
        <v/>
      </c>
      <c r="C867" s="16" t="str">
        <f>IF(A867="","",IF(VLOOKUP(A867,'DSR Attendance'!$A:$E,5,0)=0,VLOOKUP(A867,'DSR Attendance'!$A:$D,4,0),CONCATENATE(VLOOKUP(A867,'DSR Attendance'!$A:$D,4,0)," / ",VLOOKUP('Per Outlet Plan'!A867,'DSR Attendance'!$A:$E,5,0))))</f>
        <v/>
      </c>
      <c r="M867" s="13" t="str">
        <f t="shared" si="15"/>
        <v/>
      </c>
      <c r="N867" s="8"/>
      <c r="XFB867" s="13" t="str">
        <f>IF(D867="","",COUNTIF('DISPATCHED (VT11)'!$E:$E,'Per Outlet Plan'!D867))</f>
        <v/>
      </c>
    </row>
    <row r="868" spans="1:14 16382:16382">
      <c r="A868" s="18" t="str">
        <f>IF(D868="","",VLOOKUP(D868,'DISPATCHED (VT11)'!$E:$XEV,16373,0))</f>
        <v/>
      </c>
      <c r="B868" s="13" t="str">
        <f>IF(D868="","",VLOOKUP(D868,'DISPATCHED (VT11)'!$E:$L,8,0))</f>
        <v/>
      </c>
      <c r="C868" s="16" t="str">
        <f>IF(A868="","",IF(VLOOKUP(A868,'DSR Attendance'!$A:$E,5,0)=0,VLOOKUP(A868,'DSR Attendance'!$A:$D,4,0),CONCATENATE(VLOOKUP(A868,'DSR Attendance'!$A:$D,4,0)," / ",VLOOKUP('Per Outlet Plan'!A868,'DSR Attendance'!$A:$E,5,0))))</f>
        <v/>
      </c>
      <c r="M868" s="13" t="str">
        <f t="shared" si="15"/>
        <v/>
      </c>
      <c r="N868" s="8"/>
      <c r="XFB868" s="13" t="str">
        <f>IF(D868="","",COUNTIF('DISPATCHED (VT11)'!$E:$E,'Per Outlet Plan'!D868))</f>
        <v/>
      </c>
    </row>
    <row r="869" spans="1:14 16382:16382">
      <c r="A869" s="18" t="str">
        <f>IF(D869="","",VLOOKUP(D869,'DISPATCHED (VT11)'!$E:$XEV,16373,0))</f>
        <v/>
      </c>
      <c r="B869" s="13" t="str">
        <f>IF(D869="","",VLOOKUP(D869,'DISPATCHED (VT11)'!$E:$L,8,0))</f>
        <v/>
      </c>
      <c r="C869" s="16" t="str">
        <f>IF(A869="","",IF(VLOOKUP(A869,'DSR Attendance'!$A:$E,5,0)=0,VLOOKUP(A869,'DSR Attendance'!$A:$D,4,0),CONCATENATE(VLOOKUP(A869,'DSR Attendance'!$A:$D,4,0)," / ",VLOOKUP('Per Outlet Plan'!A869,'DSR Attendance'!$A:$E,5,0))))</f>
        <v/>
      </c>
      <c r="M869" s="13" t="str">
        <f t="shared" si="15"/>
        <v/>
      </c>
      <c r="N869" s="8"/>
      <c r="XFB869" s="13" t="str">
        <f>IF(D869="","",COUNTIF('DISPATCHED (VT11)'!$E:$E,'Per Outlet Plan'!D869))</f>
        <v/>
      </c>
    </row>
    <row r="870" spans="1:14 16382:16382">
      <c r="A870" s="18" t="str">
        <f>IF(D870="","",VLOOKUP(D870,'DISPATCHED (VT11)'!$E:$XEV,16373,0))</f>
        <v/>
      </c>
      <c r="B870" s="13" t="str">
        <f>IF(D870="","",VLOOKUP(D870,'DISPATCHED (VT11)'!$E:$L,8,0))</f>
        <v/>
      </c>
      <c r="C870" s="16" t="str">
        <f>IF(A870="","",IF(VLOOKUP(A870,'DSR Attendance'!$A:$E,5,0)=0,VLOOKUP(A870,'DSR Attendance'!$A:$D,4,0),CONCATENATE(VLOOKUP(A870,'DSR Attendance'!$A:$D,4,0)," / ",VLOOKUP('Per Outlet Plan'!A870,'DSR Attendance'!$A:$E,5,0))))</f>
        <v/>
      </c>
      <c r="M870" s="13" t="str">
        <f t="shared" si="15"/>
        <v/>
      </c>
      <c r="N870" s="8"/>
      <c r="XFB870" s="13" t="str">
        <f>IF(D870="","",COUNTIF('DISPATCHED (VT11)'!$E:$E,'Per Outlet Plan'!D870))</f>
        <v/>
      </c>
    </row>
    <row r="871" spans="1:14 16382:16382">
      <c r="A871" s="18" t="str">
        <f>IF(D871="","",VLOOKUP(D871,'DISPATCHED (VT11)'!$E:$XEV,16373,0))</f>
        <v/>
      </c>
      <c r="B871" s="13" t="str">
        <f>IF(D871="","",VLOOKUP(D871,'DISPATCHED (VT11)'!$E:$L,8,0))</f>
        <v/>
      </c>
      <c r="C871" s="16" t="str">
        <f>IF(A871="","",IF(VLOOKUP(A871,'DSR Attendance'!$A:$E,5,0)=0,VLOOKUP(A871,'DSR Attendance'!$A:$D,4,0),CONCATENATE(VLOOKUP(A871,'DSR Attendance'!$A:$D,4,0)," / ",VLOOKUP('Per Outlet Plan'!A871,'DSR Attendance'!$A:$E,5,0))))</f>
        <v/>
      </c>
      <c r="M871" s="13" t="str">
        <f t="shared" si="15"/>
        <v/>
      </c>
      <c r="N871" s="8"/>
      <c r="XFB871" s="13" t="str">
        <f>IF(D871="","",COUNTIF('DISPATCHED (VT11)'!$E:$E,'Per Outlet Plan'!D871))</f>
        <v/>
      </c>
    </row>
    <row r="872" spans="1:14 16382:16382">
      <c r="A872" s="18" t="str">
        <f>IF(D872="","",VLOOKUP(D872,'DISPATCHED (VT11)'!$E:$XEV,16373,0))</f>
        <v/>
      </c>
      <c r="B872" s="13" t="str">
        <f>IF(D872="","",VLOOKUP(D872,'DISPATCHED (VT11)'!$E:$L,8,0))</f>
        <v/>
      </c>
      <c r="C872" s="16" t="str">
        <f>IF(A872="","",IF(VLOOKUP(A872,'DSR Attendance'!$A:$E,5,0)=0,VLOOKUP(A872,'DSR Attendance'!$A:$D,4,0),CONCATENATE(VLOOKUP(A872,'DSR Attendance'!$A:$D,4,0)," / ",VLOOKUP('Per Outlet Plan'!A872,'DSR Attendance'!$A:$E,5,0))))</f>
        <v/>
      </c>
      <c r="M872" s="13" t="str">
        <f t="shared" si="15"/>
        <v/>
      </c>
      <c r="N872" s="8"/>
      <c r="XFB872" s="13" t="str">
        <f>IF(D872="","",COUNTIF('DISPATCHED (VT11)'!$E:$E,'Per Outlet Plan'!D872))</f>
        <v/>
      </c>
    </row>
    <row r="873" spans="1:14 16382:16382">
      <c r="A873" s="18" t="str">
        <f>IF(D873="","",VLOOKUP(D873,'DISPATCHED (VT11)'!$E:$XEV,16373,0))</f>
        <v/>
      </c>
      <c r="B873" s="13" t="str">
        <f>IF(D873="","",VLOOKUP(D873,'DISPATCHED (VT11)'!$E:$L,8,0))</f>
        <v/>
      </c>
      <c r="C873" s="16" t="str">
        <f>IF(A873="","",IF(VLOOKUP(A873,'DSR Attendance'!$A:$E,5,0)=0,VLOOKUP(A873,'DSR Attendance'!$A:$D,4,0),CONCATENATE(VLOOKUP(A873,'DSR Attendance'!$A:$D,4,0)," / ",VLOOKUP('Per Outlet Plan'!A873,'DSR Attendance'!$A:$E,5,0))))</f>
        <v/>
      </c>
      <c r="M873" s="13" t="str">
        <f t="shared" si="15"/>
        <v/>
      </c>
      <c r="N873" s="8"/>
      <c r="XFB873" s="13" t="str">
        <f>IF(D873="","",COUNTIF('DISPATCHED (VT11)'!$E:$E,'Per Outlet Plan'!D873))</f>
        <v/>
      </c>
    </row>
    <row r="874" spans="1:14 16382:16382">
      <c r="A874" s="18" t="str">
        <f>IF(D874="","",VLOOKUP(D874,'DISPATCHED (VT11)'!$E:$XEV,16373,0))</f>
        <v/>
      </c>
      <c r="B874" s="13" t="str">
        <f>IF(D874="","",VLOOKUP(D874,'DISPATCHED (VT11)'!$E:$L,8,0))</f>
        <v/>
      </c>
      <c r="C874" s="16" t="str">
        <f>IF(A874="","",IF(VLOOKUP(A874,'DSR Attendance'!$A:$E,5,0)=0,VLOOKUP(A874,'DSR Attendance'!$A:$D,4,0),CONCATENATE(VLOOKUP(A874,'DSR Attendance'!$A:$D,4,0)," / ",VLOOKUP('Per Outlet Plan'!A874,'DSR Attendance'!$A:$E,5,0))))</f>
        <v/>
      </c>
      <c r="M874" s="13" t="str">
        <f t="shared" si="15"/>
        <v/>
      </c>
      <c r="N874" s="8"/>
      <c r="XFB874" s="13" t="str">
        <f>IF(D874="","",COUNTIF('DISPATCHED (VT11)'!$E:$E,'Per Outlet Plan'!D874))</f>
        <v/>
      </c>
    </row>
    <row r="875" spans="1:14 16382:16382">
      <c r="A875" s="18" t="str">
        <f>IF(D875="","",VLOOKUP(D875,'DISPATCHED (VT11)'!$E:$XEV,16373,0))</f>
        <v/>
      </c>
      <c r="B875" s="13" t="str">
        <f>IF(D875="","",VLOOKUP(D875,'DISPATCHED (VT11)'!$E:$L,8,0))</f>
        <v/>
      </c>
      <c r="C875" s="16" t="str">
        <f>IF(A875="","",IF(VLOOKUP(A875,'DSR Attendance'!$A:$E,5,0)=0,VLOOKUP(A875,'DSR Attendance'!$A:$D,4,0),CONCATENATE(VLOOKUP(A875,'DSR Attendance'!$A:$D,4,0)," / ",VLOOKUP('Per Outlet Plan'!A875,'DSR Attendance'!$A:$E,5,0))))</f>
        <v/>
      </c>
      <c r="M875" s="13" t="str">
        <f t="shared" si="15"/>
        <v/>
      </c>
      <c r="N875" s="8"/>
      <c r="XFB875" s="13" t="str">
        <f>IF(D875="","",COUNTIF('DISPATCHED (VT11)'!$E:$E,'Per Outlet Plan'!D875))</f>
        <v/>
      </c>
    </row>
    <row r="876" spans="1:14 16382:16382">
      <c r="A876" s="18" t="str">
        <f>IF(D876="","",VLOOKUP(D876,'DISPATCHED (VT11)'!$E:$XEV,16373,0))</f>
        <v/>
      </c>
      <c r="B876" s="13" t="str">
        <f>IF(D876="","",VLOOKUP(D876,'DISPATCHED (VT11)'!$E:$L,8,0))</f>
        <v/>
      </c>
      <c r="C876" s="16" t="str">
        <f>IF(A876="","",IF(VLOOKUP(A876,'DSR Attendance'!$A:$E,5,0)=0,VLOOKUP(A876,'DSR Attendance'!$A:$D,4,0),CONCATENATE(VLOOKUP(A876,'DSR Attendance'!$A:$D,4,0)," / ",VLOOKUP('Per Outlet Plan'!A876,'DSR Attendance'!$A:$E,5,0))))</f>
        <v/>
      </c>
      <c r="M876" s="13" t="str">
        <f t="shared" si="15"/>
        <v/>
      </c>
      <c r="N876" s="8"/>
      <c r="XFB876" s="13" t="str">
        <f>IF(D876="","",COUNTIF('DISPATCHED (VT11)'!$E:$E,'Per Outlet Plan'!D876))</f>
        <v/>
      </c>
    </row>
    <row r="877" spans="1:14 16382:16382">
      <c r="A877" s="18" t="str">
        <f>IF(D877="","",VLOOKUP(D877,'DISPATCHED (VT11)'!$E:$XEV,16373,0))</f>
        <v/>
      </c>
      <c r="B877" s="13" t="str">
        <f>IF(D877="","",VLOOKUP(D877,'DISPATCHED (VT11)'!$E:$L,8,0))</f>
        <v/>
      </c>
      <c r="C877" s="16" t="str">
        <f>IF(A877="","",IF(VLOOKUP(A877,'DSR Attendance'!$A:$E,5,0)=0,VLOOKUP(A877,'DSR Attendance'!$A:$D,4,0),CONCATENATE(VLOOKUP(A877,'DSR Attendance'!$A:$D,4,0)," / ",VLOOKUP('Per Outlet Plan'!A877,'DSR Attendance'!$A:$E,5,0))))</f>
        <v/>
      </c>
      <c r="M877" s="13" t="str">
        <f t="shared" si="15"/>
        <v/>
      </c>
      <c r="N877" s="8"/>
      <c r="XFB877" s="13" t="str">
        <f>IF(D877="","",COUNTIF('DISPATCHED (VT11)'!$E:$E,'Per Outlet Plan'!D877))</f>
        <v/>
      </c>
    </row>
    <row r="878" spans="1:14 16382:16382">
      <c r="A878" s="18" t="str">
        <f>IF(D878="","",VLOOKUP(D878,'DISPATCHED (VT11)'!$E:$XEV,16373,0))</f>
        <v/>
      </c>
      <c r="B878" s="13" t="str">
        <f>IF(D878="","",VLOOKUP(D878,'DISPATCHED (VT11)'!$E:$L,8,0))</f>
        <v/>
      </c>
      <c r="C878" s="16" t="str">
        <f>IF(A878="","",IF(VLOOKUP(A878,'DSR Attendance'!$A:$E,5,0)=0,VLOOKUP(A878,'DSR Attendance'!$A:$D,4,0),CONCATENATE(VLOOKUP(A878,'DSR Attendance'!$A:$D,4,0)," / ",VLOOKUP('Per Outlet Plan'!A878,'DSR Attendance'!$A:$E,5,0))))</f>
        <v/>
      </c>
      <c r="M878" s="13" t="str">
        <f t="shared" si="15"/>
        <v/>
      </c>
      <c r="N878" s="8"/>
      <c r="XFB878" s="13" t="str">
        <f>IF(D878="","",COUNTIF('DISPATCHED (VT11)'!$E:$E,'Per Outlet Plan'!D878))</f>
        <v/>
      </c>
    </row>
    <row r="879" spans="1:14 16382:16382">
      <c r="A879" s="18" t="str">
        <f>IF(D879="","",VLOOKUP(D879,'DISPATCHED (VT11)'!$E:$XEV,16373,0))</f>
        <v/>
      </c>
      <c r="B879" s="13" t="str">
        <f>IF(D879="","",VLOOKUP(D879,'DISPATCHED (VT11)'!$E:$L,8,0))</f>
        <v/>
      </c>
      <c r="C879" s="16" t="str">
        <f>IF(A879="","",IF(VLOOKUP(A879,'DSR Attendance'!$A:$E,5,0)=0,VLOOKUP(A879,'DSR Attendance'!$A:$D,4,0),CONCATENATE(VLOOKUP(A879,'DSR Attendance'!$A:$D,4,0)," / ",VLOOKUP('Per Outlet Plan'!A879,'DSR Attendance'!$A:$E,5,0))))</f>
        <v/>
      </c>
      <c r="M879" s="13" t="str">
        <f t="shared" si="15"/>
        <v/>
      </c>
      <c r="N879" s="8"/>
      <c r="XFB879" s="13" t="str">
        <f>IF(D879="","",COUNTIF('DISPATCHED (VT11)'!$E:$E,'Per Outlet Plan'!D879))</f>
        <v/>
      </c>
    </row>
    <row r="880" spans="1:14 16382:16382">
      <c r="A880" s="18" t="str">
        <f>IF(D880="","",VLOOKUP(D880,'DISPATCHED (VT11)'!$E:$XEV,16373,0))</f>
        <v/>
      </c>
      <c r="B880" s="13" t="str">
        <f>IF(D880="","",VLOOKUP(D880,'DISPATCHED (VT11)'!$E:$L,8,0))</f>
        <v/>
      </c>
      <c r="C880" s="16" t="str">
        <f>IF(A880="","",IF(VLOOKUP(A880,'DSR Attendance'!$A:$E,5,0)=0,VLOOKUP(A880,'DSR Attendance'!$A:$D,4,0),CONCATENATE(VLOOKUP(A880,'DSR Attendance'!$A:$D,4,0)," / ",VLOOKUP('Per Outlet Plan'!A880,'DSR Attendance'!$A:$E,5,0))))</f>
        <v/>
      </c>
      <c r="M880" s="13" t="str">
        <f t="shared" si="15"/>
        <v/>
      </c>
      <c r="N880" s="8"/>
      <c r="XFB880" s="13" t="str">
        <f>IF(D880="","",COUNTIF('DISPATCHED (VT11)'!$E:$E,'Per Outlet Plan'!D880))</f>
        <v/>
      </c>
    </row>
    <row r="881" spans="1:14 16382:16382">
      <c r="A881" s="18" t="str">
        <f>IF(D881="","",VLOOKUP(D881,'DISPATCHED (VT11)'!$E:$XEV,16373,0))</f>
        <v/>
      </c>
      <c r="B881" s="13" t="str">
        <f>IF(D881="","",VLOOKUP(D881,'DISPATCHED (VT11)'!$E:$L,8,0))</f>
        <v/>
      </c>
      <c r="C881" s="16" t="str">
        <f>IF(A881="","",IF(VLOOKUP(A881,'DSR Attendance'!$A:$E,5,0)=0,VLOOKUP(A881,'DSR Attendance'!$A:$D,4,0),CONCATENATE(VLOOKUP(A881,'DSR Attendance'!$A:$D,4,0)," / ",VLOOKUP('Per Outlet Plan'!A881,'DSR Attendance'!$A:$E,5,0))))</f>
        <v/>
      </c>
      <c r="M881" s="13" t="str">
        <f t="shared" si="15"/>
        <v/>
      </c>
      <c r="N881" s="8"/>
      <c r="XFB881" s="13" t="str">
        <f>IF(D881="","",COUNTIF('DISPATCHED (VT11)'!$E:$E,'Per Outlet Plan'!D881))</f>
        <v/>
      </c>
    </row>
    <row r="882" spans="1:14 16382:16382">
      <c r="A882" s="18" t="str">
        <f>IF(D882="","",VLOOKUP(D882,'DISPATCHED (VT11)'!$E:$XEV,16373,0))</f>
        <v/>
      </c>
      <c r="B882" s="13" t="str">
        <f>IF(D882="","",VLOOKUP(D882,'DISPATCHED (VT11)'!$E:$L,8,0))</f>
        <v/>
      </c>
      <c r="C882" s="16" t="str">
        <f>IF(A882="","",IF(VLOOKUP(A882,'DSR Attendance'!$A:$E,5,0)=0,VLOOKUP(A882,'DSR Attendance'!$A:$D,4,0),CONCATENATE(VLOOKUP(A882,'DSR Attendance'!$A:$D,4,0)," / ",VLOOKUP('Per Outlet Plan'!A882,'DSR Attendance'!$A:$E,5,0))))</f>
        <v/>
      </c>
      <c r="M882" s="13" t="str">
        <f t="shared" si="15"/>
        <v/>
      </c>
      <c r="N882" s="8"/>
      <c r="XFB882" s="13" t="str">
        <f>IF(D882="","",COUNTIF('DISPATCHED (VT11)'!$E:$E,'Per Outlet Plan'!D882))</f>
        <v/>
      </c>
    </row>
    <row r="883" spans="1:14 16382:16382">
      <c r="A883" s="18" t="str">
        <f>IF(D883="","",VLOOKUP(D883,'DISPATCHED (VT11)'!$E:$XEV,16373,0))</f>
        <v/>
      </c>
      <c r="B883" s="13" t="str">
        <f>IF(D883="","",VLOOKUP(D883,'DISPATCHED (VT11)'!$E:$L,8,0))</f>
        <v/>
      </c>
      <c r="C883" s="16" t="str">
        <f>IF(A883="","",IF(VLOOKUP(A883,'DSR Attendance'!$A:$E,5,0)=0,VLOOKUP(A883,'DSR Attendance'!$A:$D,4,0),CONCATENATE(VLOOKUP(A883,'DSR Attendance'!$A:$D,4,0)," / ",VLOOKUP('Per Outlet Plan'!A883,'DSR Attendance'!$A:$E,5,0))))</f>
        <v/>
      </c>
      <c r="M883" s="13" t="str">
        <f t="shared" si="15"/>
        <v/>
      </c>
      <c r="N883" s="8"/>
      <c r="XFB883" s="13" t="str">
        <f>IF(D883="","",COUNTIF('DISPATCHED (VT11)'!$E:$E,'Per Outlet Plan'!D883))</f>
        <v/>
      </c>
    </row>
    <row r="884" spans="1:14 16382:16382">
      <c r="A884" s="18" t="str">
        <f>IF(D884="","",VLOOKUP(D884,'DISPATCHED (VT11)'!$E:$XEV,16373,0))</f>
        <v/>
      </c>
      <c r="B884" s="13" t="str">
        <f>IF(D884="","",VLOOKUP(D884,'DISPATCHED (VT11)'!$E:$L,8,0))</f>
        <v/>
      </c>
      <c r="C884" s="16" t="str">
        <f>IF(A884="","",IF(VLOOKUP(A884,'DSR Attendance'!$A:$E,5,0)=0,VLOOKUP(A884,'DSR Attendance'!$A:$D,4,0),CONCATENATE(VLOOKUP(A884,'DSR Attendance'!$A:$D,4,0)," / ",VLOOKUP('Per Outlet Plan'!A884,'DSR Attendance'!$A:$E,5,0))))</f>
        <v/>
      </c>
      <c r="M884" s="13" t="str">
        <f t="shared" si="15"/>
        <v/>
      </c>
      <c r="N884" s="8"/>
      <c r="XFB884" s="13" t="str">
        <f>IF(D884="","",COUNTIF('DISPATCHED (VT11)'!$E:$E,'Per Outlet Plan'!D884))</f>
        <v/>
      </c>
    </row>
    <row r="885" spans="1:14 16382:16382">
      <c r="A885" s="18" t="str">
        <f>IF(D885="","",VLOOKUP(D885,'DISPATCHED (VT11)'!$E:$XEV,16373,0))</f>
        <v/>
      </c>
      <c r="B885" s="13" t="str">
        <f>IF(D885="","",VLOOKUP(D885,'DISPATCHED (VT11)'!$E:$L,8,0))</f>
        <v/>
      </c>
      <c r="C885" s="16" t="str">
        <f>IF(A885="","",IF(VLOOKUP(A885,'DSR Attendance'!$A:$E,5,0)=0,VLOOKUP(A885,'DSR Attendance'!$A:$D,4,0),CONCATENATE(VLOOKUP(A885,'DSR Attendance'!$A:$D,4,0)," / ",VLOOKUP('Per Outlet Plan'!A885,'DSR Attendance'!$A:$E,5,0))))</f>
        <v/>
      </c>
      <c r="M885" s="13" t="str">
        <f t="shared" si="15"/>
        <v/>
      </c>
      <c r="N885" s="8"/>
      <c r="XFB885" s="13" t="str">
        <f>IF(D885="","",COUNTIF('DISPATCHED (VT11)'!$E:$E,'Per Outlet Plan'!D885))</f>
        <v/>
      </c>
    </row>
    <row r="886" spans="1:14 16382:16382">
      <c r="A886" s="18" t="str">
        <f>IF(D886="","",VLOOKUP(D886,'DISPATCHED (VT11)'!$E:$XEV,16373,0))</f>
        <v/>
      </c>
      <c r="B886" s="13" t="str">
        <f>IF(D886="","",VLOOKUP(D886,'DISPATCHED (VT11)'!$E:$L,8,0))</f>
        <v/>
      </c>
      <c r="C886" s="16" t="str">
        <f>IF(A886="","",IF(VLOOKUP(A886,'DSR Attendance'!$A:$E,5,0)=0,VLOOKUP(A886,'DSR Attendance'!$A:$D,4,0),CONCATENATE(VLOOKUP(A886,'DSR Attendance'!$A:$D,4,0)," / ",VLOOKUP('Per Outlet Plan'!A886,'DSR Attendance'!$A:$E,5,0))))</f>
        <v/>
      </c>
      <c r="M886" s="13" t="str">
        <f t="shared" si="15"/>
        <v/>
      </c>
      <c r="N886" s="8"/>
      <c r="XFB886" s="13" t="str">
        <f>IF(D886="","",COUNTIF('DISPATCHED (VT11)'!$E:$E,'Per Outlet Plan'!D886))</f>
        <v/>
      </c>
    </row>
    <row r="887" spans="1:14 16382:16382">
      <c r="A887" s="18" t="str">
        <f>IF(D887="","",VLOOKUP(D887,'DISPATCHED (VT11)'!$E:$XEV,16373,0))</f>
        <v/>
      </c>
      <c r="B887" s="13" t="str">
        <f>IF(D887="","",VLOOKUP(D887,'DISPATCHED (VT11)'!$E:$L,8,0))</f>
        <v/>
      </c>
      <c r="C887" s="16" t="str">
        <f>IF(A887="","",IF(VLOOKUP(A887,'DSR Attendance'!$A:$E,5,0)=0,VLOOKUP(A887,'DSR Attendance'!$A:$D,4,0),CONCATENATE(VLOOKUP(A887,'DSR Attendance'!$A:$D,4,0)," / ",VLOOKUP('Per Outlet Plan'!A887,'DSR Attendance'!$A:$E,5,0))))</f>
        <v/>
      </c>
      <c r="M887" s="13" t="str">
        <f t="shared" si="15"/>
        <v/>
      </c>
      <c r="N887" s="8"/>
      <c r="XFB887" s="13" t="str">
        <f>IF(D887="","",COUNTIF('DISPATCHED (VT11)'!$E:$E,'Per Outlet Plan'!D887))</f>
        <v/>
      </c>
    </row>
    <row r="888" spans="1:14 16382:16382">
      <c r="A888" s="18" t="str">
        <f>IF(D888="","",VLOOKUP(D888,'DISPATCHED (VT11)'!$E:$XEV,16373,0))</f>
        <v/>
      </c>
      <c r="B888" s="13" t="str">
        <f>IF(D888="","",VLOOKUP(D888,'DISPATCHED (VT11)'!$E:$L,8,0))</f>
        <v/>
      </c>
      <c r="C888" s="16" t="str">
        <f>IF(A888="","",IF(VLOOKUP(A888,'DSR Attendance'!$A:$E,5,0)=0,VLOOKUP(A888,'DSR Attendance'!$A:$D,4,0),CONCATENATE(VLOOKUP(A888,'DSR Attendance'!$A:$D,4,0)," / ",VLOOKUP('Per Outlet Plan'!A888,'DSR Attendance'!$A:$E,5,0))))</f>
        <v/>
      </c>
      <c r="M888" s="13" t="str">
        <f t="shared" si="15"/>
        <v/>
      </c>
      <c r="N888" s="8"/>
      <c r="XFB888" s="13" t="str">
        <f>IF(D888="","",COUNTIF('DISPATCHED (VT11)'!$E:$E,'Per Outlet Plan'!D888))</f>
        <v/>
      </c>
    </row>
    <row r="889" spans="1:14 16382:16382">
      <c r="A889" s="18" t="str">
        <f>IF(D889="","",VLOOKUP(D889,'DISPATCHED (VT11)'!$E:$XEV,16373,0))</f>
        <v/>
      </c>
      <c r="B889" s="13" t="str">
        <f>IF(D889="","",VLOOKUP(D889,'DISPATCHED (VT11)'!$E:$L,8,0))</f>
        <v/>
      </c>
      <c r="C889" s="16" t="str">
        <f>IF(A889="","",IF(VLOOKUP(A889,'DSR Attendance'!$A:$E,5,0)=0,VLOOKUP(A889,'DSR Attendance'!$A:$D,4,0),CONCATENATE(VLOOKUP(A889,'DSR Attendance'!$A:$D,4,0)," / ",VLOOKUP('Per Outlet Plan'!A889,'DSR Attendance'!$A:$E,5,0))))</f>
        <v/>
      </c>
      <c r="M889" s="13" t="str">
        <f t="shared" si="15"/>
        <v/>
      </c>
      <c r="N889" s="8"/>
      <c r="XFB889" s="13" t="str">
        <f>IF(D889="","",COUNTIF('DISPATCHED (VT11)'!$E:$E,'Per Outlet Plan'!D889))</f>
        <v/>
      </c>
    </row>
    <row r="890" spans="1:14 16382:16382">
      <c r="A890" s="18" t="str">
        <f>IF(D890="","",VLOOKUP(D890,'DISPATCHED (VT11)'!$E:$XEV,16373,0))</f>
        <v/>
      </c>
      <c r="B890" s="13" t="str">
        <f>IF(D890="","",VLOOKUP(D890,'DISPATCHED (VT11)'!$E:$L,8,0))</f>
        <v/>
      </c>
      <c r="C890" s="16" t="str">
        <f>IF(A890="","",IF(VLOOKUP(A890,'DSR Attendance'!$A:$E,5,0)=0,VLOOKUP(A890,'DSR Attendance'!$A:$D,4,0),CONCATENATE(VLOOKUP(A890,'DSR Attendance'!$A:$D,4,0)," / ",VLOOKUP('Per Outlet Plan'!A890,'DSR Attendance'!$A:$E,5,0))))</f>
        <v/>
      </c>
      <c r="M890" s="13" t="str">
        <f t="shared" si="15"/>
        <v/>
      </c>
      <c r="N890" s="8"/>
      <c r="XFB890" s="13" t="str">
        <f>IF(D890="","",COUNTIF('DISPATCHED (VT11)'!$E:$E,'Per Outlet Plan'!D890))</f>
        <v/>
      </c>
    </row>
    <row r="891" spans="1:14 16382:16382">
      <c r="A891" s="18" t="str">
        <f>IF(D891="","",VLOOKUP(D891,'DISPATCHED (VT11)'!$E:$XEV,16373,0))</f>
        <v/>
      </c>
      <c r="B891" s="13" t="str">
        <f>IF(D891="","",VLOOKUP(D891,'DISPATCHED (VT11)'!$E:$L,8,0))</f>
        <v/>
      </c>
      <c r="C891" s="16" t="str">
        <f>IF(A891="","",IF(VLOOKUP(A891,'DSR Attendance'!$A:$E,5,0)=0,VLOOKUP(A891,'DSR Attendance'!$A:$D,4,0),CONCATENATE(VLOOKUP(A891,'DSR Attendance'!$A:$D,4,0)," / ",VLOOKUP('Per Outlet Plan'!A891,'DSR Attendance'!$A:$E,5,0))))</f>
        <v/>
      </c>
      <c r="M891" s="13" t="str">
        <f t="shared" si="15"/>
        <v/>
      </c>
      <c r="N891" s="8"/>
      <c r="XFB891" s="13" t="str">
        <f>IF(D891="","",COUNTIF('DISPATCHED (VT11)'!$E:$E,'Per Outlet Plan'!D891))</f>
        <v/>
      </c>
    </row>
    <row r="892" spans="1:14 16382:16382">
      <c r="A892" s="18" t="str">
        <f>IF(D892="","",VLOOKUP(D892,'DISPATCHED (VT11)'!$E:$XEV,16373,0))</f>
        <v/>
      </c>
      <c r="B892" s="13" t="str">
        <f>IF(D892="","",VLOOKUP(D892,'DISPATCHED (VT11)'!$E:$L,8,0))</f>
        <v/>
      </c>
      <c r="C892" s="16" t="str">
        <f>IF(A892="","",IF(VLOOKUP(A892,'DSR Attendance'!$A:$E,5,0)=0,VLOOKUP(A892,'DSR Attendance'!$A:$D,4,0),CONCATENATE(VLOOKUP(A892,'DSR Attendance'!$A:$D,4,0)," / ",VLOOKUP('Per Outlet Plan'!A892,'DSR Attendance'!$A:$E,5,0))))</f>
        <v/>
      </c>
      <c r="M892" s="13" t="str">
        <f t="shared" si="15"/>
        <v/>
      </c>
      <c r="N892" s="8"/>
      <c r="XFB892" s="13" t="str">
        <f>IF(D892="","",COUNTIF('DISPATCHED (VT11)'!$E:$E,'Per Outlet Plan'!D892))</f>
        <v/>
      </c>
    </row>
    <row r="893" spans="1:14 16382:16382">
      <c r="A893" s="18" t="str">
        <f>IF(D893="","",VLOOKUP(D893,'DISPATCHED (VT11)'!$E:$XEV,16373,0))</f>
        <v/>
      </c>
      <c r="B893" s="13" t="str">
        <f>IF(D893="","",VLOOKUP(D893,'DISPATCHED (VT11)'!$E:$L,8,0))</f>
        <v/>
      </c>
      <c r="C893" s="16" t="str">
        <f>IF(A893="","",IF(VLOOKUP(A893,'DSR Attendance'!$A:$E,5,0)=0,VLOOKUP(A893,'DSR Attendance'!$A:$D,4,0),CONCATENATE(VLOOKUP(A893,'DSR Attendance'!$A:$D,4,0)," / ",VLOOKUP('Per Outlet Plan'!A893,'DSR Attendance'!$A:$E,5,0))))</f>
        <v/>
      </c>
      <c r="M893" s="13" t="str">
        <f t="shared" si="15"/>
        <v/>
      </c>
      <c r="N893" s="8"/>
      <c r="XFB893" s="13" t="str">
        <f>IF(D893="","",COUNTIF('DISPATCHED (VT11)'!$E:$E,'Per Outlet Plan'!D893))</f>
        <v/>
      </c>
    </row>
    <row r="894" spans="1:14 16382:16382">
      <c r="A894" s="18" t="str">
        <f>IF(D894="","",VLOOKUP(D894,'DISPATCHED (VT11)'!$E:$XEV,16373,0))</f>
        <v/>
      </c>
      <c r="B894" s="13" t="str">
        <f>IF(D894="","",VLOOKUP(D894,'DISPATCHED (VT11)'!$E:$L,8,0))</f>
        <v/>
      </c>
      <c r="C894" s="16" t="str">
        <f>IF(A894="","",IF(VLOOKUP(A894,'DSR Attendance'!$A:$E,5,0)=0,VLOOKUP(A894,'DSR Attendance'!$A:$D,4,0),CONCATENATE(VLOOKUP(A894,'DSR Attendance'!$A:$D,4,0)," / ",VLOOKUP('Per Outlet Plan'!A894,'DSR Attendance'!$A:$E,5,0))))</f>
        <v/>
      </c>
      <c r="M894" s="13" t="str">
        <f t="shared" si="15"/>
        <v/>
      </c>
      <c r="N894" s="8"/>
      <c r="XFB894" s="13" t="str">
        <f>IF(D894="","",COUNTIF('DISPATCHED (VT11)'!$E:$E,'Per Outlet Plan'!D894))</f>
        <v/>
      </c>
    </row>
    <row r="895" spans="1:14 16382:16382">
      <c r="A895" s="18" t="str">
        <f>IF(D895="","",VLOOKUP(D895,'DISPATCHED (VT11)'!$E:$XEV,16373,0))</f>
        <v/>
      </c>
      <c r="B895" s="13" t="str">
        <f>IF(D895="","",VLOOKUP(D895,'DISPATCHED (VT11)'!$E:$L,8,0))</f>
        <v/>
      </c>
      <c r="C895" s="16" t="str">
        <f>IF(A895="","",IF(VLOOKUP(A895,'DSR Attendance'!$A:$E,5,0)=0,VLOOKUP(A895,'DSR Attendance'!$A:$D,4,0),CONCATENATE(VLOOKUP(A895,'DSR Attendance'!$A:$D,4,0)," / ",VLOOKUP('Per Outlet Plan'!A895,'DSR Attendance'!$A:$E,5,0))))</f>
        <v/>
      </c>
      <c r="M895" s="13" t="str">
        <f t="shared" si="15"/>
        <v/>
      </c>
      <c r="N895" s="8"/>
      <c r="XFB895" s="13" t="str">
        <f>IF(D895="","",COUNTIF('DISPATCHED (VT11)'!$E:$E,'Per Outlet Plan'!D895))</f>
        <v/>
      </c>
    </row>
    <row r="896" spans="1:14 16382:16382">
      <c r="A896" s="18" t="str">
        <f>IF(D896="","",VLOOKUP(D896,'DISPATCHED (VT11)'!$E:$XEV,16373,0))</f>
        <v/>
      </c>
      <c r="B896" s="13" t="str">
        <f>IF(D896="","",VLOOKUP(D896,'DISPATCHED (VT11)'!$E:$L,8,0))</f>
        <v/>
      </c>
      <c r="C896" s="16" t="str">
        <f>IF(A896="","",IF(VLOOKUP(A896,'DSR Attendance'!$A:$E,5,0)=0,VLOOKUP(A896,'DSR Attendance'!$A:$D,4,0),CONCATENATE(VLOOKUP(A896,'DSR Attendance'!$A:$D,4,0)," / ",VLOOKUP('Per Outlet Plan'!A896,'DSR Attendance'!$A:$E,5,0))))</f>
        <v/>
      </c>
      <c r="M896" s="13" t="str">
        <f t="shared" si="15"/>
        <v/>
      </c>
      <c r="N896" s="8"/>
      <c r="XFB896" s="13" t="str">
        <f>IF(D896="","",COUNTIF('DISPATCHED (VT11)'!$E:$E,'Per Outlet Plan'!D896))</f>
        <v/>
      </c>
    </row>
    <row r="897" spans="1:14 16382:16382">
      <c r="A897" s="18" t="str">
        <f>IF(D897="","",VLOOKUP(D897,'DISPATCHED (VT11)'!$E:$XEV,16373,0))</f>
        <v/>
      </c>
      <c r="B897" s="13" t="str">
        <f>IF(D897="","",VLOOKUP(D897,'DISPATCHED (VT11)'!$E:$L,8,0))</f>
        <v/>
      </c>
      <c r="C897" s="16" t="str">
        <f>IF(A897="","",IF(VLOOKUP(A897,'DSR Attendance'!$A:$E,5,0)=0,VLOOKUP(A897,'DSR Attendance'!$A:$D,4,0),CONCATENATE(VLOOKUP(A897,'DSR Attendance'!$A:$D,4,0)," / ",VLOOKUP('Per Outlet Plan'!A897,'DSR Attendance'!$A:$E,5,0))))</f>
        <v/>
      </c>
      <c r="M897" s="13" t="str">
        <f t="shared" si="15"/>
        <v/>
      </c>
      <c r="N897" s="8"/>
      <c r="XFB897" s="13" t="str">
        <f>IF(D897="","",COUNTIF('DISPATCHED (VT11)'!$E:$E,'Per Outlet Plan'!D897))</f>
        <v/>
      </c>
    </row>
    <row r="898" spans="1:14 16382:16382">
      <c r="A898" s="18" t="str">
        <f>IF(D898="","",VLOOKUP(D898,'DISPATCHED (VT11)'!$E:$XEV,16373,0))</f>
        <v/>
      </c>
      <c r="B898" s="13" t="str">
        <f>IF(D898="","",VLOOKUP(D898,'DISPATCHED (VT11)'!$E:$L,8,0))</f>
        <v/>
      </c>
      <c r="C898" s="16" t="str">
        <f>IF(A898="","",IF(VLOOKUP(A898,'DSR Attendance'!$A:$E,5,0)=0,VLOOKUP(A898,'DSR Attendance'!$A:$D,4,0),CONCATENATE(VLOOKUP(A898,'DSR Attendance'!$A:$D,4,0)," / ",VLOOKUP('Per Outlet Plan'!A898,'DSR Attendance'!$A:$E,5,0))))</f>
        <v/>
      </c>
      <c r="M898" s="13" t="str">
        <f t="shared" si="15"/>
        <v/>
      </c>
      <c r="N898" s="8"/>
      <c r="XFB898" s="13" t="str">
        <f>IF(D898="","",COUNTIF('DISPATCHED (VT11)'!$E:$E,'Per Outlet Plan'!D898))</f>
        <v/>
      </c>
    </row>
    <row r="899" spans="1:14 16382:16382">
      <c r="A899" s="18" t="str">
        <f>IF(D899="","",VLOOKUP(D899,'DISPATCHED (VT11)'!$E:$XEV,16373,0))</f>
        <v/>
      </c>
      <c r="B899" s="13" t="str">
        <f>IF(D899="","",VLOOKUP(D899,'DISPATCHED (VT11)'!$E:$L,8,0))</f>
        <v/>
      </c>
      <c r="C899" s="16" t="str">
        <f>IF(A899="","",IF(VLOOKUP(A899,'DSR Attendance'!$A:$E,5,0)=0,VLOOKUP(A899,'DSR Attendance'!$A:$D,4,0),CONCATENATE(VLOOKUP(A899,'DSR Attendance'!$A:$D,4,0)," / ",VLOOKUP('Per Outlet Plan'!A899,'DSR Attendance'!$A:$E,5,0))))</f>
        <v/>
      </c>
      <c r="M899" s="13" t="str">
        <f t="shared" si="15"/>
        <v/>
      </c>
      <c r="N899" s="8"/>
      <c r="XFB899" s="13" t="str">
        <f>IF(D899="","",COUNTIF('DISPATCHED (VT11)'!$E:$E,'Per Outlet Plan'!D899))</f>
        <v/>
      </c>
    </row>
    <row r="900" spans="1:14 16382:16382">
      <c r="A900" s="18" t="str">
        <f>IF(D900="","",VLOOKUP(D900,'DISPATCHED (VT11)'!$E:$XEV,16373,0))</f>
        <v/>
      </c>
      <c r="B900" s="13" t="str">
        <f>IF(D900="","",VLOOKUP(D900,'DISPATCHED (VT11)'!$E:$L,8,0))</f>
        <v/>
      </c>
      <c r="C900" s="16" t="str">
        <f>IF(A900="","",IF(VLOOKUP(A900,'DSR Attendance'!$A:$E,5,0)=0,VLOOKUP(A900,'DSR Attendance'!$A:$D,4,0),CONCATENATE(VLOOKUP(A900,'DSR Attendance'!$A:$D,4,0)," / ",VLOOKUP('Per Outlet Plan'!A900,'DSR Attendance'!$A:$E,5,0))))</f>
        <v/>
      </c>
      <c r="M900" s="13" t="str">
        <f t="shared" si="15"/>
        <v/>
      </c>
      <c r="N900" s="8"/>
      <c r="XFB900" s="13" t="str">
        <f>IF(D900="","",COUNTIF('DISPATCHED (VT11)'!$E:$E,'Per Outlet Plan'!D900))</f>
        <v/>
      </c>
    </row>
    <row r="901" spans="1:14 16382:16382">
      <c r="A901" s="18" t="str">
        <f>IF(D901="","",VLOOKUP(D901,'DISPATCHED (VT11)'!$E:$XEV,16373,0))</f>
        <v/>
      </c>
      <c r="B901" s="13" t="str">
        <f>IF(D901="","",VLOOKUP(D901,'DISPATCHED (VT11)'!$E:$L,8,0))</f>
        <v/>
      </c>
      <c r="C901" s="16" t="str">
        <f>IF(A901="","",IF(VLOOKUP(A901,'DSR Attendance'!$A:$E,5,0)=0,VLOOKUP(A901,'DSR Attendance'!$A:$D,4,0),CONCATENATE(VLOOKUP(A901,'DSR Attendance'!$A:$D,4,0)," / ",VLOOKUP('Per Outlet Plan'!A901,'DSR Attendance'!$A:$E,5,0))))</f>
        <v/>
      </c>
      <c r="M901" s="13" t="str">
        <f t="shared" si="15"/>
        <v/>
      </c>
      <c r="N901" s="8"/>
      <c r="XFB901" s="13" t="str">
        <f>IF(D901="","",COUNTIF('DISPATCHED (VT11)'!$E:$E,'Per Outlet Plan'!D901))</f>
        <v/>
      </c>
    </row>
    <row r="902" spans="1:14 16382:16382">
      <c r="A902" s="18" t="str">
        <f>IF(D902="","",VLOOKUP(D902,'DISPATCHED (VT11)'!$E:$XEV,16373,0))</f>
        <v/>
      </c>
      <c r="B902" s="13" t="str">
        <f>IF(D902="","",VLOOKUP(D902,'DISPATCHED (VT11)'!$E:$L,8,0))</f>
        <v/>
      </c>
      <c r="C902" s="16" t="str">
        <f>IF(A902="","",IF(VLOOKUP(A902,'DSR Attendance'!$A:$E,5,0)=0,VLOOKUP(A902,'DSR Attendance'!$A:$D,4,0),CONCATENATE(VLOOKUP(A902,'DSR Attendance'!$A:$D,4,0)," / ",VLOOKUP('Per Outlet Plan'!A902,'DSR Attendance'!$A:$E,5,0))))</f>
        <v/>
      </c>
      <c r="M902" s="13" t="str">
        <f t="shared" ref="M902:M965" si="16">IF(L902="","",VLOOKUP(L902,$XFC$6:$XFD$30,2,0))</f>
        <v/>
      </c>
      <c r="N902" s="8"/>
      <c r="XFB902" s="13" t="str">
        <f>IF(D902="","",COUNTIF('DISPATCHED (VT11)'!$E:$E,'Per Outlet Plan'!D902))</f>
        <v/>
      </c>
    </row>
    <row r="903" spans="1:14 16382:16382">
      <c r="A903" s="18" t="str">
        <f>IF(D903="","",VLOOKUP(D903,'DISPATCHED (VT11)'!$E:$XEV,16373,0))</f>
        <v/>
      </c>
      <c r="B903" s="13" t="str">
        <f>IF(D903="","",VLOOKUP(D903,'DISPATCHED (VT11)'!$E:$L,8,0))</f>
        <v/>
      </c>
      <c r="C903" s="16" t="str">
        <f>IF(A903="","",IF(VLOOKUP(A903,'DSR Attendance'!$A:$E,5,0)=0,VLOOKUP(A903,'DSR Attendance'!$A:$D,4,0),CONCATENATE(VLOOKUP(A903,'DSR Attendance'!$A:$D,4,0)," / ",VLOOKUP('Per Outlet Plan'!A903,'DSR Attendance'!$A:$E,5,0))))</f>
        <v/>
      </c>
      <c r="M903" s="13" t="str">
        <f t="shared" si="16"/>
        <v/>
      </c>
      <c r="N903" s="8"/>
      <c r="XFB903" s="13" t="str">
        <f>IF(D903="","",COUNTIF('DISPATCHED (VT11)'!$E:$E,'Per Outlet Plan'!D903))</f>
        <v/>
      </c>
    </row>
    <row r="904" spans="1:14 16382:16382">
      <c r="A904" s="18" t="str">
        <f>IF(D904="","",VLOOKUP(D904,'DISPATCHED (VT11)'!$E:$XEV,16373,0))</f>
        <v/>
      </c>
      <c r="B904" s="13" t="str">
        <f>IF(D904="","",VLOOKUP(D904,'DISPATCHED (VT11)'!$E:$L,8,0))</f>
        <v/>
      </c>
      <c r="C904" s="16" t="str">
        <f>IF(A904="","",IF(VLOOKUP(A904,'DSR Attendance'!$A:$E,5,0)=0,VLOOKUP(A904,'DSR Attendance'!$A:$D,4,0),CONCATENATE(VLOOKUP(A904,'DSR Attendance'!$A:$D,4,0)," / ",VLOOKUP('Per Outlet Plan'!A904,'DSR Attendance'!$A:$E,5,0))))</f>
        <v/>
      </c>
      <c r="M904" s="13" t="str">
        <f t="shared" si="16"/>
        <v/>
      </c>
      <c r="N904" s="8"/>
      <c r="XFB904" s="13" t="str">
        <f>IF(D904="","",COUNTIF('DISPATCHED (VT11)'!$E:$E,'Per Outlet Plan'!D904))</f>
        <v/>
      </c>
    </row>
    <row r="905" spans="1:14 16382:16382">
      <c r="A905" s="18" t="str">
        <f>IF(D905="","",VLOOKUP(D905,'DISPATCHED (VT11)'!$E:$XEV,16373,0))</f>
        <v/>
      </c>
      <c r="B905" s="13" t="str">
        <f>IF(D905="","",VLOOKUP(D905,'DISPATCHED (VT11)'!$E:$L,8,0))</f>
        <v/>
      </c>
      <c r="C905" s="16" t="str">
        <f>IF(A905="","",IF(VLOOKUP(A905,'DSR Attendance'!$A:$E,5,0)=0,VLOOKUP(A905,'DSR Attendance'!$A:$D,4,0),CONCATENATE(VLOOKUP(A905,'DSR Attendance'!$A:$D,4,0)," / ",VLOOKUP('Per Outlet Plan'!A905,'DSR Attendance'!$A:$E,5,0))))</f>
        <v/>
      </c>
      <c r="M905" s="13" t="str">
        <f t="shared" si="16"/>
        <v/>
      </c>
      <c r="N905" s="8"/>
      <c r="XFB905" s="13" t="str">
        <f>IF(D905="","",COUNTIF('DISPATCHED (VT11)'!$E:$E,'Per Outlet Plan'!D905))</f>
        <v/>
      </c>
    </row>
    <row r="906" spans="1:14 16382:16382">
      <c r="A906" s="18" t="str">
        <f>IF(D906="","",VLOOKUP(D906,'DISPATCHED (VT11)'!$E:$XEV,16373,0))</f>
        <v/>
      </c>
      <c r="B906" s="13" t="str">
        <f>IF(D906="","",VLOOKUP(D906,'DISPATCHED (VT11)'!$E:$L,8,0))</f>
        <v/>
      </c>
      <c r="C906" s="16" t="str">
        <f>IF(A906="","",IF(VLOOKUP(A906,'DSR Attendance'!$A:$E,5,0)=0,VLOOKUP(A906,'DSR Attendance'!$A:$D,4,0),CONCATENATE(VLOOKUP(A906,'DSR Attendance'!$A:$D,4,0)," / ",VLOOKUP('Per Outlet Plan'!A906,'DSR Attendance'!$A:$E,5,0))))</f>
        <v/>
      </c>
      <c r="M906" s="13" t="str">
        <f t="shared" si="16"/>
        <v/>
      </c>
      <c r="N906" s="8"/>
      <c r="XFB906" s="13" t="str">
        <f>IF(D906="","",COUNTIF('DISPATCHED (VT11)'!$E:$E,'Per Outlet Plan'!D906))</f>
        <v/>
      </c>
    </row>
    <row r="907" spans="1:14 16382:16382">
      <c r="A907" s="18" t="str">
        <f>IF(D907="","",VLOOKUP(D907,'DISPATCHED (VT11)'!$E:$XEV,16373,0))</f>
        <v/>
      </c>
      <c r="B907" s="13" t="str">
        <f>IF(D907="","",VLOOKUP(D907,'DISPATCHED (VT11)'!$E:$L,8,0))</f>
        <v/>
      </c>
      <c r="C907" s="16" t="str">
        <f>IF(A907="","",IF(VLOOKUP(A907,'DSR Attendance'!$A:$E,5,0)=0,VLOOKUP(A907,'DSR Attendance'!$A:$D,4,0),CONCATENATE(VLOOKUP(A907,'DSR Attendance'!$A:$D,4,0)," / ",VLOOKUP('Per Outlet Plan'!A907,'DSR Attendance'!$A:$E,5,0))))</f>
        <v/>
      </c>
      <c r="M907" s="13" t="str">
        <f t="shared" si="16"/>
        <v/>
      </c>
      <c r="N907" s="8"/>
      <c r="XFB907" s="13" t="str">
        <f>IF(D907="","",COUNTIF('DISPATCHED (VT11)'!$E:$E,'Per Outlet Plan'!D907))</f>
        <v/>
      </c>
    </row>
    <row r="908" spans="1:14 16382:16382">
      <c r="A908" s="18" t="str">
        <f>IF(D908="","",VLOOKUP(D908,'DISPATCHED (VT11)'!$E:$XEV,16373,0))</f>
        <v/>
      </c>
      <c r="B908" s="13" t="str">
        <f>IF(D908="","",VLOOKUP(D908,'DISPATCHED (VT11)'!$E:$L,8,0))</f>
        <v/>
      </c>
      <c r="C908" s="16" t="str">
        <f>IF(A908="","",IF(VLOOKUP(A908,'DSR Attendance'!$A:$E,5,0)=0,VLOOKUP(A908,'DSR Attendance'!$A:$D,4,0),CONCATENATE(VLOOKUP(A908,'DSR Attendance'!$A:$D,4,0)," / ",VLOOKUP('Per Outlet Plan'!A908,'DSR Attendance'!$A:$E,5,0))))</f>
        <v/>
      </c>
      <c r="M908" s="13" t="str">
        <f t="shared" si="16"/>
        <v/>
      </c>
      <c r="N908" s="8"/>
      <c r="XFB908" s="13" t="str">
        <f>IF(D908="","",COUNTIF('DISPATCHED (VT11)'!$E:$E,'Per Outlet Plan'!D908))</f>
        <v/>
      </c>
    </row>
    <row r="909" spans="1:14 16382:16382">
      <c r="A909" s="18" t="str">
        <f>IF(D909="","",VLOOKUP(D909,'DISPATCHED (VT11)'!$E:$XEV,16373,0))</f>
        <v/>
      </c>
      <c r="B909" s="13" t="str">
        <f>IF(D909="","",VLOOKUP(D909,'DISPATCHED (VT11)'!$E:$L,8,0))</f>
        <v/>
      </c>
      <c r="C909" s="16" t="str">
        <f>IF(A909="","",IF(VLOOKUP(A909,'DSR Attendance'!$A:$E,5,0)=0,VLOOKUP(A909,'DSR Attendance'!$A:$D,4,0),CONCATENATE(VLOOKUP(A909,'DSR Attendance'!$A:$D,4,0)," / ",VLOOKUP('Per Outlet Plan'!A909,'DSR Attendance'!$A:$E,5,0))))</f>
        <v/>
      </c>
      <c r="M909" s="13" t="str">
        <f t="shared" si="16"/>
        <v/>
      </c>
      <c r="N909" s="8"/>
      <c r="XFB909" s="13" t="str">
        <f>IF(D909="","",COUNTIF('DISPATCHED (VT11)'!$E:$E,'Per Outlet Plan'!D909))</f>
        <v/>
      </c>
    </row>
    <row r="910" spans="1:14 16382:16382">
      <c r="A910" s="18" t="str">
        <f>IF(D910="","",VLOOKUP(D910,'DISPATCHED (VT11)'!$E:$XEV,16373,0))</f>
        <v/>
      </c>
      <c r="B910" s="13" t="str">
        <f>IF(D910="","",VLOOKUP(D910,'DISPATCHED (VT11)'!$E:$L,8,0))</f>
        <v/>
      </c>
      <c r="C910" s="16" t="str">
        <f>IF(A910="","",IF(VLOOKUP(A910,'DSR Attendance'!$A:$E,5,0)=0,VLOOKUP(A910,'DSR Attendance'!$A:$D,4,0),CONCATENATE(VLOOKUP(A910,'DSR Attendance'!$A:$D,4,0)," / ",VLOOKUP('Per Outlet Plan'!A910,'DSR Attendance'!$A:$E,5,0))))</f>
        <v/>
      </c>
      <c r="M910" s="13" t="str">
        <f t="shared" si="16"/>
        <v/>
      </c>
      <c r="N910" s="8"/>
      <c r="XFB910" s="13" t="str">
        <f>IF(D910="","",COUNTIF('DISPATCHED (VT11)'!$E:$E,'Per Outlet Plan'!D910))</f>
        <v/>
      </c>
    </row>
    <row r="911" spans="1:14 16382:16382">
      <c r="A911" s="18" t="str">
        <f>IF(D911="","",VLOOKUP(D911,'DISPATCHED (VT11)'!$E:$XEV,16373,0))</f>
        <v/>
      </c>
      <c r="B911" s="13" t="str">
        <f>IF(D911="","",VLOOKUP(D911,'DISPATCHED (VT11)'!$E:$L,8,0))</f>
        <v/>
      </c>
      <c r="C911" s="16" t="str">
        <f>IF(A911="","",IF(VLOOKUP(A911,'DSR Attendance'!$A:$E,5,0)=0,VLOOKUP(A911,'DSR Attendance'!$A:$D,4,0),CONCATENATE(VLOOKUP(A911,'DSR Attendance'!$A:$D,4,0)," / ",VLOOKUP('Per Outlet Plan'!A911,'DSR Attendance'!$A:$E,5,0))))</f>
        <v/>
      </c>
      <c r="M911" s="13" t="str">
        <f t="shared" si="16"/>
        <v/>
      </c>
      <c r="N911" s="8"/>
      <c r="XFB911" s="13" t="str">
        <f>IF(D911="","",COUNTIF('DISPATCHED (VT11)'!$E:$E,'Per Outlet Plan'!D911))</f>
        <v/>
      </c>
    </row>
    <row r="912" spans="1:14 16382:16382">
      <c r="A912" s="18" t="str">
        <f>IF(D912="","",VLOOKUP(D912,'DISPATCHED (VT11)'!$E:$XEV,16373,0))</f>
        <v/>
      </c>
      <c r="B912" s="13" t="str">
        <f>IF(D912="","",VLOOKUP(D912,'DISPATCHED (VT11)'!$E:$L,8,0))</f>
        <v/>
      </c>
      <c r="C912" s="16" t="str">
        <f>IF(A912="","",IF(VLOOKUP(A912,'DSR Attendance'!$A:$E,5,0)=0,VLOOKUP(A912,'DSR Attendance'!$A:$D,4,0),CONCATENATE(VLOOKUP(A912,'DSR Attendance'!$A:$D,4,0)," / ",VLOOKUP('Per Outlet Plan'!A912,'DSR Attendance'!$A:$E,5,0))))</f>
        <v/>
      </c>
      <c r="M912" s="13" t="str">
        <f t="shared" si="16"/>
        <v/>
      </c>
      <c r="N912" s="8"/>
      <c r="XFB912" s="13" t="str">
        <f>IF(D912="","",COUNTIF('DISPATCHED (VT11)'!$E:$E,'Per Outlet Plan'!D912))</f>
        <v/>
      </c>
    </row>
    <row r="913" spans="1:14 16382:16382">
      <c r="A913" s="18" t="str">
        <f>IF(D913="","",VLOOKUP(D913,'DISPATCHED (VT11)'!$E:$XEV,16373,0))</f>
        <v/>
      </c>
      <c r="B913" s="13" t="str">
        <f>IF(D913="","",VLOOKUP(D913,'DISPATCHED (VT11)'!$E:$L,8,0))</f>
        <v/>
      </c>
      <c r="C913" s="16" t="str">
        <f>IF(A913="","",IF(VLOOKUP(A913,'DSR Attendance'!$A:$E,5,0)=0,VLOOKUP(A913,'DSR Attendance'!$A:$D,4,0),CONCATENATE(VLOOKUP(A913,'DSR Attendance'!$A:$D,4,0)," / ",VLOOKUP('Per Outlet Plan'!A913,'DSR Attendance'!$A:$E,5,0))))</f>
        <v/>
      </c>
      <c r="M913" s="13" t="str">
        <f t="shared" si="16"/>
        <v/>
      </c>
      <c r="N913" s="8"/>
      <c r="XFB913" s="13" t="str">
        <f>IF(D913="","",COUNTIF('DISPATCHED (VT11)'!$E:$E,'Per Outlet Plan'!D913))</f>
        <v/>
      </c>
    </row>
    <row r="914" spans="1:14 16382:16382">
      <c r="A914" s="18" t="str">
        <f>IF(D914="","",VLOOKUP(D914,'DISPATCHED (VT11)'!$E:$XEV,16373,0))</f>
        <v/>
      </c>
      <c r="B914" s="13" t="str">
        <f>IF(D914="","",VLOOKUP(D914,'DISPATCHED (VT11)'!$E:$L,8,0))</f>
        <v/>
      </c>
      <c r="C914" s="16" t="str">
        <f>IF(A914="","",IF(VLOOKUP(A914,'DSR Attendance'!$A:$E,5,0)=0,VLOOKUP(A914,'DSR Attendance'!$A:$D,4,0),CONCATENATE(VLOOKUP(A914,'DSR Attendance'!$A:$D,4,0)," / ",VLOOKUP('Per Outlet Plan'!A914,'DSR Attendance'!$A:$E,5,0))))</f>
        <v/>
      </c>
      <c r="M914" s="13" t="str">
        <f t="shared" si="16"/>
        <v/>
      </c>
      <c r="N914" s="8"/>
      <c r="XFB914" s="13" t="str">
        <f>IF(D914="","",COUNTIF('DISPATCHED (VT11)'!$E:$E,'Per Outlet Plan'!D914))</f>
        <v/>
      </c>
    </row>
    <row r="915" spans="1:14 16382:16382">
      <c r="A915" s="18" t="str">
        <f>IF(D915="","",VLOOKUP(D915,'DISPATCHED (VT11)'!$E:$XEV,16373,0))</f>
        <v/>
      </c>
      <c r="B915" s="13" t="str">
        <f>IF(D915="","",VLOOKUP(D915,'DISPATCHED (VT11)'!$E:$L,8,0))</f>
        <v/>
      </c>
      <c r="C915" s="16" t="str">
        <f>IF(A915="","",IF(VLOOKUP(A915,'DSR Attendance'!$A:$E,5,0)=0,VLOOKUP(A915,'DSR Attendance'!$A:$D,4,0),CONCATENATE(VLOOKUP(A915,'DSR Attendance'!$A:$D,4,0)," / ",VLOOKUP('Per Outlet Plan'!A915,'DSR Attendance'!$A:$E,5,0))))</f>
        <v/>
      </c>
      <c r="M915" s="13" t="str">
        <f t="shared" si="16"/>
        <v/>
      </c>
      <c r="N915" s="8"/>
      <c r="XFB915" s="13" t="str">
        <f>IF(D915="","",COUNTIF('DISPATCHED (VT11)'!$E:$E,'Per Outlet Plan'!D915))</f>
        <v/>
      </c>
    </row>
    <row r="916" spans="1:14 16382:16382">
      <c r="A916" s="18" t="str">
        <f>IF(D916="","",VLOOKUP(D916,'DISPATCHED (VT11)'!$E:$XEV,16373,0))</f>
        <v/>
      </c>
      <c r="B916" s="13" t="str">
        <f>IF(D916="","",VLOOKUP(D916,'DISPATCHED (VT11)'!$E:$L,8,0))</f>
        <v/>
      </c>
      <c r="C916" s="16" t="str">
        <f>IF(A916="","",IF(VLOOKUP(A916,'DSR Attendance'!$A:$E,5,0)=0,VLOOKUP(A916,'DSR Attendance'!$A:$D,4,0),CONCATENATE(VLOOKUP(A916,'DSR Attendance'!$A:$D,4,0)," / ",VLOOKUP('Per Outlet Plan'!A916,'DSR Attendance'!$A:$E,5,0))))</f>
        <v/>
      </c>
      <c r="M916" s="13" t="str">
        <f t="shared" si="16"/>
        <v/>
      </c>
      <c r="N916" s="8"/>
      <c r="XFB916" s="13" t="str">
        <f>IF(D916="","",COUNTIF('DISPATCHED (VT11)'!$E:$E,'Per Outlet Plan'!D916))</f>
        <v/>
      </c>
    </row>
    <row r="917" spans="1:14 16382:16382">
      <c r="A917" s="18" t="str">
        <f>IF(D917="","",VLOOKUP(D917,'DISPATCHED (VT11)'!$E:$XEV,16373,0))</f>
        <v/>
      </c>
      <c r="B917" s="13" t="str">
        <f>IF(D917="","",VLOOKUP(D917,'DISPATCHED (VT11)'!$E:$L,8,0))</f>
        <v/>
      </c>
      <c r="C917" s="16" t="str">
        <f>IF(A917="","",IF(VLOOKUP(A917,'DSR Attendance'!$A:$E,5,0)=0,VLOOKUP(A917,'DSR Attendance'!$A:$D,4,0),CONCATENATE(VLOOKUP(A917,'DSR Attendance'!$A:$D,4,0)," / ",VLOOKUP('Per Outlet Plan'!A917,'DSR Attendance'!$A:$E,5,0))))</f>
        <v/>
      </c>
      <c r="M917" s="13" t="str">
        <f t="shared" si="16"/>
        <v/>
      </c>
      <c r="N917" s="8"/>
      <c r="XFB917" s="13" t="str">
        <f>IF(D917="","",COUNTIF('DISPATCHED (VT11)'!$E:$E,'Per Outlet Plan'!D917))</f>
        <v/>
      </c>
    </row>
    <row r="918" spans="1:14 16382:16382">
      <c r="A918" s="18" t="str">
        <f>IF(D918="","",VLOOKUP(D918,'DISPATCHED (VT11)'!$E:$XEV,16373,0))</f>
        <v/>
      </c>
      <c r="B918" s="13" t="str">
        <f>IF(D918="","",VLOOKUP(D918,'DISPATCHED (VT11)'!$E:$L,8,0))</f>
        <v/>
      </c>
      <c r="C918" s="16" t="str">
        <f>IF(A918="","",IF(VLOOKUP(A918,'DSR Attendance'!$A:$E,5,0)=0,VLOOKUP(A918,'DSR Attendance'!$A:$D,4,0),CONCATENATE(VLOOKUP(A918,'DSR Attendance'!$A:$D,4,0)," / ",VLOOKUP('Per Outlet Plan'!A918,'DSR Attendance'!$A:$E,5,0))))</f>
        <v/>
      </c>
      <c r="M918" s="13" t="str">
        <f t="shared" si="16"/>
        <v/>
      </c>
      <c r="N918" s="8"/>
      <c r="XFB918" s="13" t="str">
        <f>IF(D918="","",COUNTIF('DISPATCHED (VT11)'!$E:$E,'Per Outlet Plan'!D918))</f>
        <v/>
      </c>
    </row>
    <row r="919" spans="1:14 16382:16382">
      <c r="A919" s="18" t="str">
        <f>IF(D919="","",VLOOKUP(D919,'DISPATCHED (VT11)'!$E:$XEV,16373,0))</f>
        <v/>
      </c>
      <c r="B919" s="13" t="str">
        <f>IF(D919="","",VLOOKUP(D919,'DISPATCHED (VT11)'!$E:$L,8,0))</f>
        <v/>
      </c>
      <c r="C919" s="16" t="str">
        <f>IF(A919="","",IF(VLOOKUP(A919,'DSR Attendance'!$A:$E,5,0)=0,VLOOKUP(A919,'DSR Attendance'!$A:$D,4,0),CONCATENATE(VLOOKUP(A919,'DSR Attendance'!$A:$D,4,0)," / ",VLOOKUP('Per Outlet Plan'!A919,'DSR Attendance'!$A:$E,5,0))))</f>
        <v/>
      </c>
      <c r="M919" s="13" t="str">
        <f t="shared" si="16"/>
        <v/>
      </c>
      <c r="N919" s="8"/>
      <c r="XFB919" s="13" t="str">
        <f>IF(D919="","",COUNTIF('DISPATCHED (VT11)'!$E:$E,'Per Outlet Plan'!D919))</f>
        <v/>
      </c>
    </row>
    <row r="920" spans="1:14 16382:16382">
      <c r="A920" s="18" t="str">
        <f>IF(D920="","",VLOOKUP(D920,'DISPATCHED (VT11)'!$E:$XEV,16373,0))</f>
        <v/>
      </c>
      <c r="B920" s="13" t="str">
        <f>IF(D920="","",VLOOKUP(D920,'DISPATCHED (VT11)'!$E:$L,8,0))</f>
        <v/>
      </c>
      <c r="C920" s="16" t="str">
        <f>IF(A920="","",IF(VLOOKUP(A920,'DSR Attendance'!$A:$E,5,0)=0,VLOOKUP(A920,'DSR Attendance'!$A:$D,4,0),CONCATENATE(VLOOKUP(A920,'DSR Attendance'!$A:$D,4,0)," / ",VLOOKUP('Per Outlet Plan'!A920,'DSR Attendance'!$A:$E,5,0))))</f>
        <v/>
      </c>
      <c r="M920" s="13" t="str">
        <f t="shared" si="16"/>
        <v/>
      </c>
      <c r="N920" s="8"/>
      <c r="XFB920" s="13" t="str">
        <f>IF(D920="","",COUNTIF('DISPATCHED (VT11)'!$E:$E,'Per Outlet Plan'!D920))</f>
        <v/>
      </c>
    </row>
    <row r="921" spans="1:14 16382:16382">
      <c r="A921" s="18" t="str">
        <f>IF(D921="","",VLOOKUP(D921,'DISPATCHED (VT11)'!$E:$XEV,16373,0))</f>
        <v/>
      </c>
      <c r="B921" s="13" t="str">
        <f>IF(D921="","",VLOOKUP(D921,'DISPATCHED (VT11)'!$E:$L,8,0))</f>
        <v/>
      </c>
      <c r="C921" s="16" t="str">
        <f>IF(A921="","",IF(VLOOKUP(A921,'DSR Attendance'!$A:$E,5,0)=0,VLOOKUP(A921,'DSR Attendance'!$A:$D,4,0),CONCATENATE(VLOOKUP(A921,'DSR Attendance'!$A:$D,4,0)," / ",VLOOKUP('Per Outlet Plan'!A921,'DSR Attendance'!$A:$E,5,0))))</f>
        <v/>
      </c>
      <c r="M921" s="13" t="str">
        <f t="shared" si="16"/>
        <v/>
      </c>
      <c r="N921" s="8"/>
      <c r="XFB921" s="13" t="str">
        <f>IF(D921="","",COUNTIF('DISPATCHED (VT11)'!$E:$E,'Per Outlet Plan'!D921))</f>
        <v/>
      </c>
    </row>
    <row r="922" spans="1:14 16382:16382">
      <c r="A922" s="18" t="str">
        <f>IF(D922="","",VLOOKUP(D922,'DISPATCHED (VT11)'!$E:$XEV,16373,0))</f>
        <v/>
      </c>
      <c r="B922" s="13" t="str">
        <f>IF(D922="","",VLOOKUP(D922,'DISPATCHED (VT11)'!$E:$L,8,0))</f>
        <v/>
      </c>
      <c r="C922" s="16" t="str">
        <f>IF(A922="","",IF(VLOOKUP(A922,'DSR Attendance'!$A:$E,5,0)=0,VLOOKUP(A922,'DSR Attendance'!$A:$D,4,0),CONCATENATE(VLOOKUP(A922,'DSR Attendance'!$A:$D,4,0)," / ",VLOOKUP('Per Outlet Plan'!A922,'DSR Attendance'!$A:$E,5,0))))</f>
        <v/>
      </c>
      <c r="M922" s="13" t="str">
        <f t="shared" si="16"/>
        <v/>
      </c>
      <c r="N922" s="8"/>
      <c r="XFB922" s="13" t="str">
        <f>IF(D922="","",COUNTIF('DISPATCHED (VT11)'!$E:$E,'Per Outlet Plan'!D922))</f>
        <v/>
      </c>
    </row>
    <row r="923" spans="1:14 16382:16382">
      <c r="A923" s="18" t="str">
        <f>IF(D923="","",VLOOKUP(D923,'DISPATCHED (VT11)'!$E:$XEV,16373,0))</f>
        <v/>
      </c>
      <c r="B923" s="13" t="str">
        <f>IF(D923="","",VLOOKUP(D923,'DISPATCHED (VT11)'!$E:$L,8,0))</f>
        <v/>
      </c>
      <c r="C923" s="16" t="str">
        <f>IF(A923="","",IF(VLOOKUP(A923,'DSR Attendance'!$A:$E,5,0)=0,VLOOKUP(A923,'DSR Attendance'!$A:$D,4,0),CONCATENATE(VLOOKUP(A923,'DSR Attendance'!$A:$D,4,0)," / ",VLOOKUP('Per Outlet Plan'!A923,'DSR Attendance'!$A:$E,5,0))))</f>
        <v/>
      </c>
      <c r="M923" s="13" t="str">
        <f t="shared" si="16"/>
        <v/>
      </c>
      <c r="N923" s="8"/>
      <c r="XFB923" s="13" t="str">
        <f>IF(D923="","",COUNTIF('DISPATCHED (VT11)'!$E:$E,'Per Outlet Plan'!D923))</f>
        <v/>
      </c>
    </row>
    <row r="924" spans="1:14 16382:16382">
      <c r="A924" s="18" t="str">
        <f>IF(D924="","",VLOOKUP(D924,'DISPATCHED (VT11)'!$E:$XEV,16373,0))</f>
        <v/>
      </c>
      <c r="B924" s="13" t="str">
        <f>IF(D924="","",VLOOKUP(D924,'DISPATCHED (VT11)'!$E:$L,8,0))</f>
        <v/>
      </c>
      <c r="C924" s="16" t="str">
        <f>IF(A924="","",IF(VLOOKUP(A924,'DSR Attendance'!$A:$E,5,0)=0,VLOOKUP(A924,'DSR Attendance'!$A:$D,4,0),CONCATENATE(VLOOKUP(A924,'DSR Attendance'!$A:$D,4,0)," / ",VLOOKUP('Per Outlet Plan'!A924,'DSR Attendance'!$A:$E,5,0))))</f>
        <v/>
      </c>
      <c r="M924" s="13" t="str">
        <f t="shared" si="16"/>
        <v/>
      </c>
      <c r="N924" s="8"/>
      <c r="XFB924" s="13" t="str">
        <f>IF(D924="","",COUNTIF('DISPATCHED (VT11)'!$E:$E,'Per Outlet Plan'!D924))</f>
        <v/>
      </c>
    </row>
    <row r="925" spans="1:14 16382:16382">
      <c r="A925" s="18" t="str">
        <f>IF(D925="","",VLOOKUP(D925,'DISPATCHED (VT11)'!$E:$XEV,16373,0))</f>
        <v/>
      </c>
      <c r="B925" s="13" t="str">
        <f>IF(D925="","",VLOOKUP(D925,'DISPATCHED (VT11)'!$E:$L,8,0))</f>
        <v/>
      </c>
      <c r="C925" s="16" t="str">
        <f>IF(A925="","",IF(VLOOKUP(A925,'DSR Attendance'!$A:$E,5,0)=0,VLOOKUP(A925,'DSR Attendance'!$A:$D,4,0),CONCATENATE(VLOOKUP(A925,'DSR Attendance'!$A:$D,4,0)," / ",VLOOKUP('Per Outlet Plan'!A925,'DSR Attendance'!$A:$E,5,0))))</f>
        <v/>
      </c>
      <c r="M925" s="13" t="str">
        <f t="shared" si="16"/>
        <v/>
      </c>
      <c r="N925" s="8"/>
      <c r="XFB925" s="13" t="str">
        <f>IF(D925="","",COUNTIF('DISPATCHED (VT11)'!$E:$E,'Per Outlet Plan'!D925))</f>
        <v/>
      </c>
    </row>
    <row r="926" spans="1:14 16382:16382">
      <c r="A926" s="18" t="str">
        <f>IF(D926="","",VLOOKUP(D926,'DISPATCHED (VT11)'!$E:$XEV,16373,0))</f>
        <v/>
      </c>
      <c r="B926" s="13" t="str">
        <f>IF(D926="","",VLOOKUP(D926,'DISPATCHED (VT11)'!$E:$L,8,0))</f>
        <v/>
      </c>
      <c r="C926" s="16" t="str">
        <f>IF(A926="","",IF(VLOOKUP(A926,'DSR Attendance'!$A:$E,5,0)=0,VLOOKUP(A926,'DSR Attendance'!$A:$D,4,0),CONCATENATE(VLOOKUP(A926,'DSR Attendance'!$A:$D,4,0)," / ",VLOOKUP('Per Outlet Plan'!A926,'DSR Attendance'!$A:$E,5,0))))</f>
        <v/>
      </c>
      <c r="M926" s="13" t="str">
        <f t="shared" si="16"/>
        <v/>
      </c>
      <c r="N926" s="8"/>
      <c r="XFB926" s="13" t="str">
        <f>IF(D926="","",COUNTIF('DISPATCHED (VT11)'!$E:$E,'Per Outlet Plan'!D926))</f>
        <v/>
      </c>
    </row>
    <row r="927" spans="1:14 16382:16382">
      <c r="A927" s="18" t="str">
        <f>IF(D927="","",VLOOKUP(D927,'DISPATCHED (VT11)'!$E:$XEV,16373,0))</f>
        <v/>
      </c>
      <c r="B927" s="13" t="str">
        <f>IF(D927="","",VLOOKUP(D927,'DISPATCHED (VT11)'!$E:$L,8,0))</f>
        <v/>
      </c>
      <c r="C927" s="16" t="str">
        <f>IF(A927="","",IF(VLOOKUP(A927,'DSR Attendance'!$A:$E,5,0)=0,VLOOKUP(A927,'DSR Attendance'!$A:$D,4,0),CONCATENATE(VLOOKUP(A927,'DSR Attendance'!$A:$D,4,0)," / ",VLOOKUP('Per Outlet Plan'!A927,'DSR Attendance'!$A:$E,5,0))))</f>
        <v/>
      </c>
      <c r="M927" s="13" t="str">
        <f t="shared" si="16"/>
        <v/>
      </c>
      <c r="N927" s="8"/>
      <c r="XFB927" s="13" t="str">
        <f>IF(D927="","",COUNTIF('DISPATCHED (VT11)'!$E:$E,'Per Outlet Plan'!D927))</f>
        <v/>
      </c>
    </row>
    <row r="928" spans="1:14 16382:16382">
      <c r="A928" s="18" t="str">
        <f>IF(D928="","",VLOOKUP(D928,'DISPATCHED (VT11)'!$E:$XEV,16373,0))</f>
        <v/>
      </c>
      <c r="B928" s="13" t="str">
        <f>IF(D928="","",VLOOKUP(D928,'DISPATCHED (VT11)'!$E:$L,8,0))</f>
        <v/>
      </c>
      <c r="C928" s="16" t="str">
        <f>IF(A928="","",IF(VLOOKUP(A928,'DSR Attendance'!$A:$E,5,0)=0,VLOOKUP(A928,'DSR Attendance'!$A:$D,4,0),CONCATENATE(VLOOKUP(A928,'DSR Attendance'!$A:$D,4,0)," / ",VLOOKUP('Per Outlet Plan'!A928,'DSR Attendance'!$A:$E,5,0))))</f>
        <v/>
      </c>
      <c r="M928" s="13" t="str">
        <f t="shared" si="16"/>
        <v/>
      </c>
      <c r="N928" s="8"/>
      <c r="XFB928" s="13" t="str">
        <f>IF(D928="","",COUNTIF('DISPATCHED (VT11)'!$E:$E,'Per Outlet Plan'!D928))</f>
        <v/>
      </c>
    </row>
    <row r="929" spans="1:14 16382:16382">
      <c r="A929" s="18" t="str">
        <f>IF(D929="","",VLOOKUP(D929,'DISPATCHED (VT11)'!$E:$XEV,16373,0))</f>
        <v/>
      </c>
      <c r="B929" s="13" t="str">
        <f>IF(D929="","",VLOOKUP(D929,'DISPATCHED (VT11)'!$E:$L,8,0))</f>
        <v/>
      </c>
      <c r="C929" s="16" t="str">
        <f>IF(A929="","",IF(VLOOKUP(A929,'DSR Attendance'!$A:$E,5,0)=0,VLOOKUP(A929,'DSR Attendance'!$A:$D,4,0),CONCATENATE(VLOOKUP(A929,'DSR Attendance'!$A:$D,4,0)," / ",VLOOKUP('Per Outlet Plan'!A929,'DSR Attendance'!$A:$E,5,0))))</f>
        <v/>
      </c>
      <c r="M929" s="13" t="str">
        <f t="shared" si="16"/>
        <v/>
      </c>
      <c r="N929" s="8"/>
      <c r="XFB929" s="13" t="str">
        <f>IF(D929="","",COUNTIF('DISPATCHED (VT11)'!$E:$E,'Per Outlet Plan'!D929))</f>
        <v/>
      </c>
    </row>
    <row r="930" spans="1:14 16382:16382">
      <c r="A930" s="18" t="str">
        <f>IF(D930="","",VLOOKUP(D930,'DISPATCHED (VT11)'!$E:$XEV,16373,0))</f>
        <v/>
      </c>
      <c r="B930" s="13" t="str">
        <f>IF(D930="","",VLOOKUP(D930,'DISPATCHED (VT11)'!$E:$L,8,0))</f>
        <v/>
      </c>
      <c r="C930" s="16" t="str">
        <f>IF(A930="","",IF(VLOOKUP(A930,'DSR Attendance'!$A:$E,5,0)=0,VLOOKUP(A930,'DSR Attendance'!$A:$D,4,0),CONCATENATE(VLOOKUP(A930,'DSR Attendance'!$A:$D,4,0)," / ",VLOOKUP('Per Outlet Plan'!A930,'DSR Attendance'!$A:$E,5,0))))</f>
        <v/>
      </c>
      <c r="M930" s="13" t="str">
        <f t="shared" si="16"/>
        <v/>
      </c>
      <c r="N930" s="8"/>
      <c r="XFB930" s="13" t="str">
        <f>IF(D930="","",COUNTIF('DISPATCHED (VT11)'!$E:$E,'Per Outlet Plan'!D930))</f>
        <v/>
      </c>
    </row>
    <row r="931" spans="1:14 16382:16382">
      <c r="A931" s="18" t="str">
        <f>IF(D931="","",VLOOKUP(D931,'DISPATCHED (VT11)'!$E:$XEV,16373,0))</f>
        <v/>
      </c>
      <c r="B931" s="13" t="str">
        <f>IF(D931="","",VLOOKUP(D931,'DISPATCHED (VT11)'!$E:$L,8,0))</f>
        <v/>
      </c>
      <c r="C931" s="16" t="str">
        <f>IF(A931="","",IF(VLOOKUP(A931,'DSR Attendance'!$A:$E,5,0)=0,VLOOKUP(A931,'DSR Attendance'!$A:$D,4,0),CONCATENATE(VLOOKUP(A931,'DSR Attendance'!$A:$D,4,0)," / ",VLOOKUP('Per Outlet Plan'!A931,'DSR Attendance'!$A:$E,5,0))))</f>
        <v/>
      </c>
      <c r="M931" s="13" t="str">
        <f t="shared" si="16"/>
        <v/>
      </c>
      <c r="N931" s="8"/>
      <c r="XFB931" s="13" t="str">
        <f>IF(D931="","",COUNTIF('DISPATCHED (VT11)'!$E:$E,'Per Outlet Plan'!D931))</f>
        <v/>
      </c>
    </row>
    <row r="932" spans="1:14 16382:16382">
      <c r="A932" s="18" t="str">
        <f>IF(D932="","",VLOOKUP(D932,'DISPATCHED (VT11)'!$E:$XEV,16373,0))</f>
        <v/>
      </c>
      <c r="B932" s="13" t="str">
        <f>IF(D932="","",VLOOKUP(D932,'DISPATCHED (VT11)'!$E:$L,8,0))</f>
        <v/>
      </c>
      <c r="C932" s="16" t="str">
        <f>IF(A932="","",IF(VLOOKUP(A932,'DSR Attendance'!$A:$E,5,0)=0,VLOOKUP(A932,'DSR Attendance'!$A:$D,4,0),CONCATENATE(VLOOKUP(A932,'DSR Attendance'!$A:$D,4,0)," / ",VLOOKUP('Per Outlet Plan'!A932,'DSR Attendance'!$A:$E,5,0))))</f>
        <v/>
      </c>
      <c r="M932" s="13" t="str">
        <f t="shared" si="16"/>
        <v/>
      </c>
      <c r="N932" s="8"/>
      <c r="XFB932" s="13" t="str">
        <f>IF(D932="","",COUNTIF('DISPATCHED (VT11)'!$E:$E,'Per Outlet Plan'!D932))</f>
        <v/>
      </c>
    </row>
    <row r="933" spans="1:14 16382:16382">
      <c r="A933" s="18" t="str">
        <f>IF(D933="","",VLOOKUP(D933,'DISPATCHED (VT11)'!$E:$XEV,16373,0))</f>
        <v/>
      </c>
      <c r="B933" s="13" t="str">
        <f>IF(D933="","",VLOOKUP(D933,'DISPATCHED (VT11)'!$E:$L,8,0))</f>
        <v/>
      </c>
      <c r="C933" s="16" t="str">
        <f>IF(A933="","",IF(VLOOKUP(A933,'DSR Attendance'!$A:$E,5,0)=0,VLOOKUP(A933,'DSR Attendance'!$A:$D,4,0),CONCATENATE(VLOOKUP(A933,'DSR Attendance'!$A:$D,4,0)," / ",VLOOKUP('Per Outlet Plan'!A933,'DSR Attendance'!$A:$E,5,0))))</f>
        <v/>
      </c>
      <c r="M933" s="13" t="str">
        <f t="shared" si="16"/>
        <v/>
      </c>
      <c r="N933" s="8"/>
      <c r="XFB933" s="13" t="str">
        <f>IF(D933="","",COUNTIF('DISPATCHED (VT11)'!$E:$E,'Per Outlet Plan'!D933))</f>
        <v/>
      </c>
    </row>
    <row r="934" spans="1:14 16382:16382">
      <c r="A934" s="18" t="str">
        <f>IF(D934="","",VLOOKUP(D934,'DISPATCHED (VT11)'!$E:$XEV,16373,0))</f>
        <v/>
      </c>
      <c r="B934" s="13" t="str">
        <f>IF(D934="","",VLOOKUP(D934,'DISPATCHED (VT11)'!$E:$L,8,0))</f>
        <v/>
      </c>
      <c r="C934" s="16" t="str">
        <f>IF(A934="","",IF(VLOOKUP(A934,'DSR Attendance'!$A:$E,5,0)=0,VLOOKUP(A934,'DSR Attendance'!$A:$D,4,0),CONCATENATE(VLOOKUP(A934,'DSR Attendance'!$A:$D,4,0)," / ",VLOOKUP('Per Outlet Plan'!A934,'DSR Attendance'!$A:$E,5,0))))</f>
        <v/>
      </c>
      <c r="M934" s="13" t="str">
        <f t="shared" si="16"/>
        <v/>
      </c>
      <c r="N934" s="8"/>
      <c r="XFB934" s="13" t="str">
        <f>IF(D934="","",COUNTIF('DISPATCHED (VT11)'!$E:$E,'Per Outlet Plan'!D934))</f>
        <v/>
      </c>
    </row>
    <row r="935" spans="1:14 16382:16382">
      <c r="A935" s="18" t="str">
        <f>IF(D935="","",VLOOKUP(D935,'DISPATCHED (VT11)'!$E:$XEV,16373,0))</f>
        <v/>
      </c>
      <c r="B935" s="13" t="str">
        <f>IF(D935="","",VLOOKUP(D935,'DISPATCHED (VT11)'!$E:$L,8,0))</f>
        <v/>
      </c>
      <c r="C935" s="16" t="str">
        <f>IF(A935="","",IF(VLOOKUP(A935,'DSR Attendance'!$A:$E,5,0)=0,VLOOKUP(A935,'DSR Attendance'!$A:$D,4,0),CONCATENATE(VLOOKUP(A935,'DSR Attendance'!$A:$D,4,0)," / ",VLOOKUP('Per Outlet Plan'!A935,'DSR Attendance'!$A:$E,5,0))))</f>
        <v/>
      </c>
      <c r="M935" s="13" t="str">
        <f t="shared" si="16"/>
        <v/>
      </c>
      <c r="N935" s="8"/>
      <c r="XFB935" s="13" t="str">
        <f>IF(D935="","",COUNTIF('DISPATCHED (VT11)'!$E:$E,'Per Outlet Plan'!D935))</f>
        <v/>
      </c>
    </row>
    <row r="936" spans="1:14 16382:16382">
      <c r="A936" s="18" t="str">
        <f>IF(D936="","",VLOOKUP(D936,'DISPATCHED (VT11)'!$E:$XEV,16373,0))</f>
        <v/>
      </c>
      <c r="B936" s="13" t="str">
        <f>IF(D936="","",VLOOKUP(D936,'DISPATCHED (VT11)'!$E:$L,8,0))</f>
        <v/>
      </c>
      <c r="C936" s="16" t="str">
        <f>IF(A936="","",IF(VLOOKUP(A936,'DSR Attendance'!$A:$E,5,0)=0,VLOOKUP(A936,'DSR Attendance'!$A:$D,4,0),CONCATENATE(VLOOKUP(A936,'DSR Attendance'!$A:$D,4,0)," / ",VLOOKUP('Per Outlet Plan'!A936,'DSR Attendance'!$A:$E,5,0))))</f>
        <v/>
      </c>
      <c r="M936" s="13" t="str">
        <f t="shared" si="16"/>
        <v/>
      </c>
      <c r="N936" s="8"/>
      <c r="XFB936" s="13" t="str">
        <f>IF(D936="","",COUNTIF('DISPATCHED (VT11)'!$E:$E,'Per Outlet Plan'!D936))</f>
        <v/>
      </c>
    </row>
    <row r="937" spans="1:14 16382:16382">
      <c r="A937" s="18" t="str">
        <f>IF(D937="","",VLOOKUP(D937,'DISPATCHED (VT11)'!$E:$XEV,16373,0))</f>
        <v/>
      </c>
      <c r="B937" s="13" t="str">
        <f>IF(D937="","",VLOOKUP(D937,'DISPATCHED (VT11)'!$E:$L,8,0))</f>
        <v/>
      </c>
      <c r="C937" s="16" t="str">
        <f>IF(A937="","",IF(VLOOKUP(A937,'DSR Attendance'!$A:$E,5,0)=0,VLOOKUP(A937,'DSR Attendance'!$A:$D,4,0),CONCATENATE(VLOOKUP(A937,'DSR Attendance'!$A:$D,4,0)," / ",VLOOKUP('Per Outlet Plan'!A937,'DSR Attendance'!$A:$E,5,0))))</f>
        <v/>
      </c>
      <c r="M937" s="13" t="str">
        <f t="shared" si="16"/>
        <v/>
      </c>
      <c r="N937" s="8"/>
      <c r="XFB937" s="13" t="str">
        <f>IF(D937="","",COUNTIF('DISPATCHED (VT11)'!$E:$E,'Per Outlet Plan'!D937))</f>
        <v/>
      </c>
    </row>
    <row r="938" spans="1:14 16382:16382">
      <c r="A938" s="18" t="str">
        <f>IF(D938="","",VLOOKUP(D938,'DISPATCHED (VT11)'!$E:$XEV,16373,0))</f>
        <v/>
      </c>
      <c r="B938" s="13" t="str">
        <f>IF(D938="","",VLOOKUP(D938,'DISPATCHED (VT11)'!$E:$L,8,0))</f>
        <v/>
      </c>
      <c r="C938" s="16" t="str">
        <f>IF(A938="","",IF(VLOOKUP(A938,'DSR Attendance'!$A:$E,5,0)=0,VLOOKUP(A938,'DSR Attendance'!$A:$D,4,0),CONCATENATE(VLOOKUP(A938,'DSR Attendance'!$A:$D,4,0)," / ",VLOOKUP('Per Outlet Plan'!A938,'DSR Attendance'!$A:$E,5,0))))</f>
        <v/>
      </c>
      <c r="M938" s="13" t="str">
        <f t="shared" si="16"/>
        <v/>
      </c>
      <c r="N938" s="8"/>
      <c r="XFB938" s="13" t="str">
        <f>IF(D938="","",COUNTIF('DISPATCHED (VT11)'!$E:$E,'Per Outlet Plan'!D938))</f>
        <v/>
      </c>
    </row>
    <row r="939" spans="1:14 16382:16382">
      <c r="A939" s="18" t="str">
        <f>IF(D939="","",VLOOKUP(D939,'DISPATCHED (VT11)'!$E:$XEV,16373,0))</f>
        <v/>
      </c>
      <c r="B939" s="13" t="str">
        <f>IF(D939="","",VLOOKUP(D939,'DISPATCHED (VT11)'!$E:$L,8,0))</f>
        <v/>
      </c>
      <c r="C939" s="16" t="str">
        <f>IF(A939="","",IF(VLOOKUP(A939,'DSR Attendance'!$A:$E,5,0)=0,VLOOKUP(A939,'DSR Attendance'!$A:$D,4,0),CONCATENATE(VLOOKUP(A939,'DSR Attendance'!$A:$D,4,0)," / ",VLOOKUP('Per Outlet Plan'!A939,'DSR Attendance'!$A:$E,5,0))))</f>
        <v/>
      </c>
      <c r="M939" s="13" t="str">
        <f t="shared" si="16"/>
        <v/>
      </c>
      <c r="N939" s="8"/>
      <c r="XFB939" s="13" t="str">
        <f>IF(D939="","",COUNTIF('DISPATCHED (VT11)'!$E:$E,'Per Outlet Plan'!D939))</f>
        <v/>
      </c>
    </row>
    <row r="940" spans="1:14 16382:16382">
      <c r="A940" s="18" t="str">
        <f>IF(D940="","",VLOOKUP(D940,'DISPATCHED (VT11)'!$E:$XEV,16373,0))</f>
        <v/>
      </c>
      <c r="B940" s="13" t="str">
        <f>IF(D940="","",VLOOKUP(D940,'DISPATCHED (VT11)'!$E:$L,8,0))</f>
        <v/>
      </c>
      <c r="C940" s="16" t="str">
        <f>IF(A940="","",IF(VLOOKUP(A940,'DSR Attendance'!$A:$E,5,0)=0,VLOOKUP(A940,'DSR Attendance'!$A:$D,4,0),CONCATENATE(VLOOKUP(A940,'DSR Attendance'!$A:$D,4,0)," / ",VLOOKUP('Per Outlet Plan'!A940,'DSR Attendance'!$A:$E,5,0))))</f>
        <v/>
      </c>
      <c r="M940" s="13" t="str">
        <f t="shared" si="16"/>
        <v/>
      </c>
      <c r="N940" s="8"/>
      <c r="XFB940" s="13" t="str">
        <f>IF(D940="","",COUNTIF('DISPATCHED (VT11)'!$E:$E,'Per Outlet Plan'!D940))</f>
        <v/>
      </c>
    </row>
    <row r="941" spans="1:14 16382:16382">
      <c r="A941" s="18" t="str">
        <f>IF(D941="","",VLOOKUP(D941,'DISPATCHED (VT11)'!$E:$XEV,16373,0))</f>
        <v/>
      </c>
      <c r="B941" s="13" t="str">
        <f>IF(D941="","",VLOOKUP(D941,'DISPATCHED (VT11)'!$E:$L,8,0))</f>
        <v/>
      </c>
      <c r="C941" s="16" t="str">
        <f>IF(A941="","",IF(VLOOKUP(A941,'DSR Attendance'!$A:$E,5,0)=0,VLOOKUP(A941,'DSR Attendance'!$A:$D,4,0),CONCATENATE(VLOOKUP(A941,'DSR Attendance'!$A:$D,4,0)," / ",VLOOKUP('Per Outlet Plan'!A941,'DSR Attendance'!$A:$E,5,0))))</f>
        <v/>
      </c>
      <c r="M941" s="13" t="str">
        <f t="shared" si="16"/>
        <v/>
      </c>
      <c r="N941" s="8"/>
      <c r="XFB941" s="13" t="str">
        <f>IF(D941="","",COUNTIF('DISPATCHED (VT11)'!$E:$E,'Per Outlet Plan'!D941))</f>
        <v/>
      </c>
    </row>
    <row r="942" spans="1:14 16382:16382">
      <c r="A942" s="18" t="str">
        <f>IF(D942="","",VLOOKUP(D942,'DISPATCHED (VT11)'!$E:$XEV,16373,0))</f>
        <v/>
      </c>
      <c r="B942" s="13" t="str">
        <f>IF(D942="","",VLOOKUP(D942,'DISPATCHED (VT11)'!$E:$L,8,0))</f>
        <v/>
      </c>
      <c r="C942" s="16" t="str">
        <f>IF(A942="","",IF(VLOOKUP(A942,'DSR Attendance'!$A:$E,5,0)=0,VLOOKUP(A942,'DSR Attendance'!$A:$D,4,0),CONCATENATE(VLOOKUP(A942,'DSR Attendance'!$A:$D,4,0)," / ",VLOOKUP('Per Outlet Plan'!A942,'DSR Attendance'!$A:$E,5,0))))</f>
        <v/>
      </c>
      <c r="M942" s="13" t="str">
        <f t="shared" si="16"/>
        <v/>
      </c>
      <c r="N942" s="8"/>
      <c r="XFB942" s="13" t="str">
        <f>IF(D942="","",COUNTIF('DISPATCHED (VT11)'!$E:$E,'Per Outlet Plan'!D942))</f>
        <v/>
      </c>
    </row>
    <row r="943" spans="1:14 16382:16382">
      <c r="A943" s="18" t="str">
        <f>IF(D943="","",VLOOKUP(D943,'DISPATCHED (VT11)'!$E:$XEV,16373,0))</f>
        <v/>
      </c>
      <c r="B943" s="13" t="str">
        <f>IF(D943="","",VLOOKUP(D943,'DISPATCHED (VT11)'!$E:$L,8,0))</f>
        <v/>
      </c>
      <c r="C943" s="16" t="str">
        <f>IF(A943="","",IF(VLOOKUP(A943,'DSR Attendance'!$A:$E,5,0)=0,VLOOKUP(A943,'DSR Attendance'!$A:$D,4,0),CONCATENATE(VLOOKUP(A943,'DSR Attendance'!$A:$D,4,0)," / ",VLOOKUP('Per Outlet Plan'!A943,'DSR Attendance'!$A:$E,5,0))))</f>
        <v/>
      </c>
      <c r="M943" s="13" t="str">
        <f t="shared" si="16"/>
        <v/>
      </c>
      <c r="N943" s="8"/>
      <c r="XFB943" s="13" t="str">
        <f>IF(D943="","",COUNTIF('DISPATCHED (VT11)'!$E:$E,'Per Outlet Plan'!D943))</f>
        <v/>
      </c>
    </row>
    <row r="944" spans="1:14 16382:16382">
      <c r="A944" s="18" t="str">
        <f>IF(D944="","",VLOOKUP(D944,'DISPATCHED (VT11)'!$E:$XEV,16373,0))</f>
        <v/>
      </c>
      <c r="B944" s="13" t="str">
        <f>IF(D944="","",VLOOKUP(D944,'DISPATCHED (VT11)'!$E:$L,8,0))</f>
        <v/>
      </c>
      <c r="C944" s="16" t="str">
        <f>IF(A944="","",IF(VLOOKUP(A944,'DSR Attendance'!$A:$E,5,0)=0,VLOOKUP(A944,'DSR Attendance'!$A:$D,4,0),CONCATENATE(VLOOKUP(A944,'DSR Attendance'!$A:$D,4,0)," / ",VLOOKUP('Per Outlet Plan'!A944,'DSR Attendance'!$A:$E,5,0))))</f>
        <v/>
      </c>
      <c r="M944" s="13" t="str">
        <f t="shared" si="16"/>
        <v/>
      </c>
      <c r="N944" s="8"/>
      <c r="XFB944" s="13" t="str">
        <f>IF(D944="","",COUNTIF('DISPATCHED (VT11)'!$E:$E,'Per Outlet Plan'!D944))</f>
        <v/>
      </c>
    </row>
    <row r="945" spans="1:14 16382:16382">
      <c r="A945" s="18" t="str">
        <f>IF(D945="","",VLOOKUP(D945,'DISPATCHED (VT11)'!$E:$XEV,16373,0))</f>
        <v/>
      </c>
      <c r="B945" s="13" t="str">
        <f>IF(D945="","",VLOOKUP(D945,'DISPATCHED (VT11)'!$E:$L,8,0))</f>
        <v/>
      </c>
      <c r="C945" s="16" t="str">
        <f>IF(A945="","",IF(VLOOKUP(A945,'DSR Attendance'!$A:$E,5,0)=0,VLOOKUP(A945,'DSR Attendance'!$A:$D,4,0),CONCATENATE(VLOOKUP(A945,'DSR Attendance'!$A:$D,4,0)," / ",VLOOKUP('Per Outlet Plan'!A945,'DSR Attendance'!$A:$E,5,0))))</f>
        <v/>
      </c>
      <c r="M945" s="13" t="str">
        <f t="shared" si="16"/>
        <v/>
      </c>
      <c r="N945" s="8"/>
      <c r="XFB945" s="13" t="str">
        <f>IF(D945="","",COUNTIF('DISPATCHED (VT11)'!$E:$E,'Per Outlet Plan'!D945))</f>
        <v/>
      </c>
    </row>
    <row r="946" spans="1:14 16382:16382">
      <c r="A946" s="18" t="str">
        <f>IF(D946="","",VLOOKUP(D946,'DISPATCHED (VT11)'!$E:$XEV,16373,0))</f>
        <v/>
      </c>
      <c r="B946" s="13" t="str">
        <f>IF(D946="","",VLOOKUP(D946,'DISPATCHED (VT11)'!$E:$L,8,0))</f>
        <v/>
      </c>
      <c r="C946" s="16" t="str">
        <f>IF(A946="","",IF(VLOOKUP(A946,'DSR Attendance'!$A:$E,5,0)=0,VLOOKUP(A946,'DSR Attendance'!$A:$D,4,0),CONCATENATE(VLOOKUP(A946,'DSR Attendance'!$A:$D,4,0)," / ",VLOOKUP('Per Outlet Plan'!A946,'DSR Attendance'!$A:$E,5,0))))</f>
        <v/>
      </c>
      <c r="M946" s="13" t="str">
        <f t="shared" si="16"/>
        <v/>
      </c>
      <c r="N946" s="8"/>
      <c r="XFB946" s="13" t="str">
        <f>IF(D946="","",COUNTIF('DISPATCHED (VT11)'!$E:$E,'Per Outlet Plan'!D946))</f>
        <v/>
      </c>
    </row>
    <row r="947" spans="1:14 16382:16382">
      <c r="A947" s="18" t="str">
        <f>IF(D947="","",VLOOKUP(D947,'DISPATCHED (VT11)'!$E:$XEV,16373,0))</f>
        <v/>
      </c>
      <c r="B947" s="13" t="str">
        <f>IF(D947="","",VLOOKUP(D947,'DISPATCHED (VT11)'!$E:$L,8,0))</f>
        <v/>
      </c>
      <c r="C947" s="16" t="str">
        <f>IF(A947="","",IF(VLOOKUP(A947,'DSR Attendance'!$A:$E,5,0)=0,VLOOKUP(A947,'DSR Attendance'!$A:$D,4,0),CONCATENATE(VLOOKUP(A947,'DSR Attendance'!$A:$D,4,0)," / ",VLOOKUP('Per Outlet Plan'!A947,'DSR Attendance'!$A:$E,5,0))))</f>
        <v/>
      </c>
      <c r="M947" s="13" t="str">
        <f t="shared" si="16"/>
        <v/>
      </c>
      <c r="N947" s="8"/>
      <c r="XFB947" s="13" t="str">
        <f>IF(D947="","",COUNTIF('DISPATCHED (VT11)'!$E:$E,'Per Outlet Plan'!D947))</f>
        <v/>
      </c>
    </row>
    <row r="948" spans="1:14 16382:16382">
      <c r="A948" s="18" t="str">
        <f>IF(D948="","",VLOOKUP(D948,'DISPATCHED (VT11)'!$E:$XEV,16373,0))</f>
        <v/>
      </c>
      <c r="B948" s="13" t="str">
        <f>IF(D948="","",VLOOKUP(D948,'DISPATCHED (VT11)'!$E:$L,8,0))</f>
        <v/>
      </c>
      <c r="C948" s="16" t="str">
        <f>IF(A948="","",IF(VLOOKUP(A948,'DSR Attendance'!$A:$E,5,0)=0,VLOOKUP(A948,'DSR Attendance'!$A:$D,4,0),CONCATENATE(VLOOKUP(A948,'DSR Attendance'!$A:$D,4,0)," / ",VLOOKUP('Per Outlet Plan'!A948,'DSR Attendance'!$A:$E,5,0))))</f>
        <v/>
      </c>
      <c r="M948" s="13" t="str">
        <f t="shared" si="16"/>
        <v/>
      </c>
      <c r="N948" s="8"/>
      <c r="XFB948" s="13" t="str">
        <f>IF(D948="","",COUNTIF('DISPATCHED (VT11)'!$E:$E,'Per Outlet Plan'!D948))</f>
        <v/>
      </c>
    </row>
    <row r="949" spans="1:14 16382:16382">
      <c r="A949" s="18" t="str">
        <f>IF(D949="","",VLOOKUP(D949,'DISPATCHED (VT11)'!$E:$XEV,16373,0))</f>
        <v/>
      </c>
      <c r="B949" s="13" t="str">
        <f>IF(D949="","",VLOOKUP(D949,'DISPATCHED (VT11)'!$E:$L,8,0))</f>
        <v/>
      </c>
      <c r="C949" s="16" t="str">
        <f>IF(A949="","",IF(VLOOKUP(A949,'DSR Attendance'!$A:$E,5,0)=0,VLOOKUP(A949,'DSR Attendance'!$A:$D,4,0),CONCATENATE(VLOOKUP(A949,'DSR Attendance'!$A:$D,4,0)," / ",VLOOKUP('Per Outlet Plan'!A949,'DSR Attendance'!$A:$E,5,0))))</f>
        <v/>
      </c>
      <c r="M949" s="13" t="str">
        <f t="shared" si="16"/>
        <v/>
      </c>
      <c r="N949" s="8"/>
      <c r="XFB949" s="13" t="str">
        <f>IF(D949="","",COUNTIF('DISPATCHED (VT11)'!$E:$E,'Per Outlet Plan'!D949))</f>
        <v/>
      </c>
    </row>
    <row r="950" spans="1:14 16382:16382">
      <c r="A950" s="18" t="str">
        <f>IF(D950="","",VLOOKUP(D950,'DISPATCHED (VT11)'!$E:$XEV,16373,0))</f>
        <v/>
      </c>
      <c r="B950" s="13" t="str">
        <f>IF(D950="","",VLOOKUP(D950,'DISPATCHED (VT11)'!$E:$L,8,0))</f>
        <v/>
      </c>
      <c r="C950" s="16" t="str">
        <f>IF(A950="","",IF(VLOOKUP(A950,'DSR Attendance'!$A:$E,5,0)=0,VLOOKUP(A950,'DSR Attendance'!$A:$D,4,0),CONCATENATE(VLOOKUP(A950,'DSR Attendance'!$A:$D,4,0)," / ",VLOOKUP('Per Outlet Plan'!A950,'DSR Attendance'!$A:$E,5,0))))</f>
        <v/>
      </c>
      <c r="M950" s="13" t="str">
        <f t="shared" si="16"/>
        <v/>
      </c>
      <c r="N950" s="8"/>
      <c r="XFB950" s="13" t="str">
        <f>IF(D950="","",COUNTIF('DISPATCHED (VT11)'!$E:$E,'Per Outlet Plan'!D950))</f>
        <v/>
      </c>
    </row>
    <row r="951" spans="1:14 16382:16382">
      <c r="A951" s="18" t="str">
        <f>IF(D951="","",VLOOKUP(D951,'DISPATCHED (VT11)'!$E:$XEV,16373,0))</f>
        <v/>
      </c>
      <c r="B951" s="13" t="str">
        <f>IF(D951="","",VLOOKUP(D951,'DISPATCHED (VT11)'!$E:$L,8,0))</f>
        <v/>
      </c>
      <c r="C951" s="16" t="str">
        <f>IF(A951="","",IF(VLOOKUP(A951,'DSR Attendance'!$A:$E,5,0)=0,VLOOKUP(A951,'DSR Attendance'!$A:$D,4,0),CONCATENATE(VLOOKUP(A951,'DSR Attendance'!$A:$D,4,0)," / ",VLOOKUP('Per Outlet Plan'!A951,'DSR Attendance'!$A:$E,5,0))))</f>
        <v/>
      </c>
      <c r="M951" s="13" t="str">
        <f t="shared" si="16"/>
        <v/>
      </c>
      <c r="N951" s="8"/>
      <c r="XFB951" s="13" t="str">
        <f>IF(D951="","",COUNTIF('DISPATCHED (VT11)'!$E:$E,'Per Outlet Plan'!D951))</f>
        <v/>
      </c>
    </row>
    <row r="952" spans="1:14 16382:16382">
      <c r="A952" s="18" t="str">
        <f>IF(D952="","",VLOOKUP(D952,'DISPATCHED (VT11)'!$E:$XEV,16373,0))</f>
        <v/>
      </c>
      <c r="B952" s="13" t="str">
        <f>IF(D952="","",VLOOKUP(D952,'DISPATCHED (VT11)'!$E:$L,8,0))</f>
        <v/>
      </c>
      <c r="C952" s="16" t="str">
        <f>IF(A952="","",IF(VLOOKUP(A952,'DSR Attendance'!$A:$E,5,0)=0,VLOOKUP(A952,'DSR Attendance'!$A:$D,4,0),CONCATENATE(VLOOKUP(A952,'DSR Attendance'!$A:$D,4,0)," / ",VLOOKUP('Per Outlet Plan'!A952,'DSR Attendance'!$A:$E,5,0))))</f>
        <v/>
      </c>
      <c r="M952" s="13" t="str">
        <f t="shared" si="16"/>
        <v/>
      </c>
      <c r="N952" s="8"/>
      <c r="XFB952" s="13" t="str">
        <f>IF(D952="","",COUNTIF('DISPATCHED (VT11)'!$E:$E,'Per Outlet Plan'!D952))</f>
        <v/>
      </c>
    </row>
    <row r="953" spans="1:14 16382:16382">
      <c r="A953" s="18" t="str">
        <f>IF(D953="","",VLOOKUP(D953,'DISPATCHED (VT11)'!$E:$XEV,16373,0))</f>
        <v/>
      </c>
      <c r="B953" s="13" t="str">
        <f>IF(D953="","",VLOOKUP(D953,'DISPATCHED (VT11)'!$E:$L,8,0))</f>
        <v/>
      </c>
      <c r="C953" s="16" t="str">
        <f>IF(A953="","",IF(VLOOKUP(A953,'DSR Attendance'!$A:$E,5,0)=0,VLOOKUP(A953,'DSR Attendance'!$A:$D,4,0),CONCATENATE(VLOOKUP(A953,'DSR Attendance'!$A:$D,4,0)," / ",VLOOKUP('Per Outlet Plan'!A953,'DSR Attendance'!$A:$E,5,0))))</f>
        <v/>
      </c>
      <c r="M953" s="13" t="str">
        <f t="shared" si="16"/>
        <v/>
      </c>
      <c r="N953" s="8"/>
      <c r="XFB953" s="13" t="str">
        <f>IF(D953="","",COUNTIF('DISPATCHED (VT11)'!$E:$E,'Per Outlet Plan'!D953))</f>
        <v/>
      </c>
    </row>
    <row r="954" spans="1:14 16382:16382">
      <c r="A954" s="18" t="str">
        <f>IF(D954="","",VLOOKUP(D954,'DISPATCHED (VT11)'!$E:$XEV,16373,0))</f>
        <v/>
      </c>
      <c r="B954" s="13" t="str">
        <f>IF(D954="","",VLOOKUP(D954,'DISPATCHED (VT11)'!$E:$L,8,0))</f>
        <v/>
      </c>
      <c r="C954" s="16" t="str">
        <f>IF(A954="","",IF(VLOOKUP(A954,'DSR Attendance'!$A:$E,5,0)=0,VLOOKUP(A954,'DSR Attendance'!$A:$D,4,0),CONCATENATE(VLOOKUP(A954,'DSR Attendance'!$A:$D,4,0)," / ",VLOOKUP('Per Outlet Plan'!A954,'DSR Attendance'!$A:$E,5,0))))</f>
        <v/>
      </c>
      <c r="M954" s="13" t="str">
        <f t="shared" si="16"/>
        <v/>
      </c>
      <c r="N954" s="8"/>
      <c r="XFB954" s="13" t="str">
        <f>IF(D954="","",COUNTIF('DISPATCHED (VT11)'!$E:$E,'Per Outlet Plan'!D954))</f>
        <v/>
      </c>
    </row>
    <row r="955" spans="1:14 16382:16382">
      <c r="A955" s="18" t="str">
        <f>IF(D955="","",VLOOKUP(D955,'DISPATCHED (VT11)'!$E:$XEV,16373,0))</f>
        <v/>
      </c>
      <c r="B955" s="13" t="str">
        <f>IF(D955="","",VLOOKUP(D955,'DISPATCHED (VT11)'!$E:$L,8,0))</f>
        <v/>
      </c>
      <c r="C955" s="16" t="str">
        <f>IF(A955="","",IF(VLOOKUP(A955,'DSR Attendance'!$A:$E,5,0)=0,VLOOKUP(A955,'DSR Attendance'!$A:$D,4,0),CONCATENATE(VLOOKUP(A955,'DSR Attendance'!$A:$D,4,0)," / ",VLOOKUP('Per Outlet Plan'!A955,'DSR Attendance'!$A:$E,5,0))))</f>
        <v/>
      </c>
      <c r="M955" s="13" t="str">
        <f t="shared" si="16"/>
        <v/>
      </c>
      <c r="N955" s="8"/>
      <c r="XFB955" s="13" t="str">
        <f>IF(D955="","",COUNTIF('DISPATCHED (VT11)'!$E:$E,'Per Outlet Plan'!D955))</f>
        <v/>
      </c>
    </row>
    <row r="956" spans="1:14 16382:16382">
      <c r="A956" s="18" t="str">
        <f>IF(D956="","",VLOOKUP(D956,'DISPATCHED (VT11)'!$E:$XEV,16373,0))</f>
        <v/>
      </c>
      <c r="B956" s="13" t="str">
        <f>IF(D956="","",VLOOKUP(D956,'DISPATCHED (VT11)'!$E:$L,8,0))</f>
        <v/>
      </c>
      <c r="C956" s="16" t="str">
        <f>IF(A956="","",IF(VLOOKUP(A956,'DSR Attendance'!$A:$E,5,0)=0,VLOOKUP(A956,'DSR Attendance'!$A:$D,4,0),CONCATENATE(VLOOKUP(A956,'DSR Attendance'!$A:$D,4,0)," / ",VLOOKUP('Per Outlet Plan'!A956,'DSR Attendance'!$A:$E,5,0))))</f>
        <v/>
      </c>
      <c r="M956" s="13" t="str">
        <f t="shared" si="16"/>
        <v/>
      </c>
      <c r="N956" s="8"/>
      <c r="XFB956" s="13" t="str">
        <f>IF(D956="","",COUNTIF('DISPATCHED (VT11)'!$E:$E,'Per Outlet Plan'!D956))</f>
        <v/>
      </c>
    </row>
    <row r="957" spans="1:14 16382:16382">
      <c r="A957" s="18" t="str">
        <f>IF(D957="","",VLOOKUP(D957,'DISPATCHED (VT11)'!$E:$XEV,16373,0))</f>
        <v/>
      </c>
      <c r="B957" s="13" t="str">
        <f>IF(D957="","",VLOOKUP(D957,'DISPATCHED (VT11)'!$E:$L,8,0))</f>
        <v/>
      </c>
      <c r="C957" s="16" t="str">
        <f>IF(A957="","",IF(VLOOKUP(A957,'DSR Attendance'!$A:$E,5,0)=0,VLOOKUP(A957,'DSR Attendance'!$A:$D,4,0),CONCATENATE(VLOOKUP(A957,'DSR Attendance'!$A:$D,4,0)," / ",VLOOKUP('Per Outlet Plan'!A957,'DSR Attendance'!$A:$E,5,0))))</f>
        <v/>
      </c>
      <c r="M957" s="13" t="str">
        <f t="shared" si="16"/>
        <v/>
      </c>
      <c r="N957" s="8"/>
      <c r="XFB957" s="13" t="str">
        <f>IF(D957="","",COUNTIF('DISPATCHED (VT11)'!$E:$E,'Per Outlet Plan'!D957))</f>
        <v/>
      </c>
    </row>
    <row r="958" spans="1:14 16382:16382">
      <c r="A958" s="18" t="str">
        <f>IF(D958="","",VLOOKUP(D958,'DISPATCHED (VT11)'!$E:$XEV,16373,0))</f>
        <v/>
      </c>
      <c r="B958" s="13" t="str">
        <f>IF(D958="","",VLOOKUP(D958,'DISPATCHED (VT11)'!$E:$L,8,0))</f>
        <v/>
      </c>
      <c r="C958" s="16" t="str">
        <f>IF(A958="","",IF(VLOOKUP(A958,'DSR Attendance'!$A:$E,5,0)=0,VLOOKUP(A958,'DSR Attendance'!$A:$D,4,0),CONCATENATE(VLOOKUP(A958,'DSR Attendance'!$A:$D,4,0)," / ",VLOOKUP('Per Outlet Plan'!A958,'DSR Attendance'!$A:$E,5,0))))</f>
        <v/>
      </c>
      <c r="M958" s="13" t="str">
        <f t="shared" si="16"/>
        <v/>
      </c>
      <c r="N958" s="8"/>
      <c r="XFB958" s="13" t="str">
        <f>IF(D958="","",COUNTIF('DISPATCHED (VT11)'!$E:$E,'Per Outlet Plan'!D958))</f>
        <v/>
      </c>
    </row>
    <row r="959" spans="1:14 16382:16382">
      <c r="A959" s="18" t="str">
        <f>IF(D959="","",VLOOKUP(D959,'DISPATCHED (VT11)'!$E:$XEV,16373,0))</f>
        <v/>
      </c>
      <c r="B959" s="13" t="str">
        <f>IF(D959="","",VLOOKUP(D959,'DISPATCHED (VT11)'!$E:$L,8,0))</f>
        <v/>
      </c>
      <c r="C959" s="16" t="str">
        <f>IF(A959="","",IF(VLOOKUP(A959,'DSR Attendance'!$A:$E,5,0)=0,VLOOKUP(A959,'DSR Attendance'!$A:$D,4,0),CONCATENATE(VLOOKUP(A959,'DSR Attendance'!$A:$D,4,0)," / ",VLOOKUP('Per Outlet Plan'!A959,'DSR Attendance'!$A:$E,5,0))))</f>
        <v/>
      </c>
      <c r="M959" s="13" t="str">
        <f t="shared" si="16"/>
        <v/>
      </c>
      <c r="N959" s="8"/>
      <c r="XFB959" s="13" t="str">
        <f>IF(D959="","",COUNTIF('DISPATCHED (VT11)'!$E:$E,'Per Outlet Plan'!D959))</f>
        <v/>
      </c>
    </row>
    <row r="960" spans="1:14 16382:16382">
      <c r="A960" s="18" t="str">
        <f>IF(D960="","",VLOOKUP(D960,'DISPATCHED (VT11)'!$E:$XEV,16373,0))</f>
        <v/>
      </c>
      <c r="B960" s="13" t="str">
        <f>IF(D960="","",VLOOKUP(D960,'DISPATCHED (VT11)'!$E:$L,8,0))</f>
        <v/>
      </c>
      <c r="C960" s="16" t="str">
        <f>IF(A960="","",IF(VLOOKUP(A960,'DSR Attendance'!$A:$E,5,0)=0,VLOOKUP(A960,'DSR Attendance'!$A:$D,4,0),CONCATENATE(VLOOKUP(A960,'DSR Attendance'!$A:$D,4,0)," / ",VLOOKUP('Per Outlet Plan'!A960,'DSR Attendance'!$A:$E,5,0))))</f>
        <v/>
      </c>
      <c r="M960" s="13" t="str">
        <f t="shared" si="16"/>
        <v/>
      </c>
      <c r="N960" s="8"/>
      <c r="XFB960" s="13" t="str">
        <f>IF(D960="","",COUNTIF('DISPATCHED (VT11)'!$E:$E,'Per Outlet Plan'!D960))</f>
        <v/>
      </c>
    </row>
    <row r="961" spans="1:14 16382:16382">
      <c r="A961" s="18" t="str">
        <f>IF(D961="","",VLOOKUP(D961,'DISPATCHED (VT11)'!$E:$XEV,16373,0))</f>
        <v/>
      </c>
      <c r="B961" s="13" t="str">
        <f>IF(D961="","",VLOOKUP(D961,'DISPATCHED (VT11)'!$E:$L,8,0))</f>
        <v/>
      </c>
      <c r="C961" s="16" t="str">
        <f>IF(A961="","",IF(VLOOKUP(A961,'DSR Attendance'!$A:$E,5,0)=0,VLOOKUP(A961,'DSR Attendance'!$A:$D,4,0),CONCATENATE(VLOOKUP(A961,'DSR Attendance'!$A:$D,4,0)," / ",VLOOKUP('Per Outlet Plan'!A961,'DSR Attendance'!$A:$E,5,0))))</f>
        <v/>
      </c>
      <c r="M961" s="13" t="str">
        <f t="shared" si="16"/>
        <v/>
      </c>
      <c r="N961" s="8"/>
      <c r="XFB961" s="13" t="str">
        <f>IF(D961="","",COUNTIF('DISPATCHED (VT11)'!$E:$E,'Per Outlet Plan'!D961))</f>
        <v/>
      </c>
    </row>
    <row r="962" spans="1:14 16382:16382">
      <c r="A962" s="18" t="str">
        <f>IF(D962="","",VLOOKUP(D962,'DISPATCHED (VT11)'!$E:$XEV,16373,0))</f>
        <v/>
      </c>
      <c r="B962" s="13" t="str">
        <f>IF(D962="","",VLOOKUP(D962,'DISPATCHED (VT11)'!$E:$L,8,0))</f>
        <v/>
      </c>
      <c r="C962" s="16" t="str">
        <f>IF(A962="","",IF(VLOOKUP(A962,'DSR Attendance'!$A:$E,5,0)=0,VLOOKUP(A962,'DSR Attendance'!$A:$D,4,0),CONCATENATE(VLOOKUP(A962,'DSR Attendance'!$A:$D,4,0)," / ",VLOOKUP('Per Outlet Plan'!A962,'DSR Attendance'!$A:$E,5,0))))</f>
        <v/>
      </c>
      <c r="M962" s="13" t="str">
        <f t="shared" si="16"/>
        <v/>
      </c>
      <c r="N962" s="8"/>
      <c r="XFB962" s="13" t="str">
        <f>IF(D962="","",COUNTIF('DISPATCHED (VT11)'!$E:$E,'Per Outlet Plan'!D962))</f>
        <v/>
      </c>
    </row>
    <row r="963" spans="1:14 16382:16382">
      <c r="A963" s="18" t="str">
        <f>IF(D963="","",VLOOKUP(D963,'DISPATCHED (VT11)'!$E:$XEV,16373,0))</f>
        <v/>
      </c>
      <c r="B963" s="13" t="str">
        <f>IF(D963="","",VLOOKUP(D963,'DISPATCHED (VT11)'!$E:$L,8,0))</f>
        <v/>
      </c>
      <c r="C963" s="16" t="str">
        <f>IF(A963="","",IF(VLOOKUP(A963,'DSR Attendance'!$A:$E,5,0)=0,VLOOKUP(A963,'DSR Attendance'!$A:$D,4,0),CONCATENATE(VLOOKUP(A963,'DSR Attendance'!$A:$D,4,0)," / ",VLOOKUP('Per Outlet Plan'!A963,'DSR Attendance'!$A:$E,5,0))))</f>
        <v/>
      </c>
      <c r="M963" s="13" t="str">
        <f t="shared" si="16"/>
        <v/>
      </c>
      <c r="N963" s="8"/>
      <c r="XFB963" s="13" t="str">
        <f>IF(D963="","",COUNTIF('DISPATCHED (VT11)'!$E:$E,'Per Outlet Plan'!D963))</f>
        <v/>
      </c>
    </row>
    <row r="964" spans="1:14 16382:16382">
      <c r="A964" s="18" t="str">
        <f>IF(D964="","",VLOOKUP(D964,'DISPATCHED (VT11)'!$E:$XEV,16373,0))</f>
        <v/>
      </c>
      <c r="B964" s="13" t="str">
        <f>IF(D964="","",VLOOKUP(D964,'DISPATCHED (VT11)'!$E:$L,8,0))</f>
        <v/>
      </c>
      <c r="C964" s="16" t="str">
        <f>IF(A964="","",IF(VLOOKUP(A964,'DSR Attendance'!$A:$E,5,0)=0,VLOOKUP(A964,'DSR Attendance'!$A:$D,4,0),CONCATENATE(VLOOKUP(A964,'DSR Attendance'!$A:$D,4,0)," / ",VLOOKUP('Per Outlet Plan'!A964,'DSR Attendance'!$A:$E,5,0))))</f>
        <v/>
      </c>
      <c r="M964" s="13" t="str">
        <f t="shared" si="16"/>
        <v/>
      </c>
      <c r="N964" s="8"/>
      <c r="XFB964" s="13" t="str">
        <f>IF(D964="","",COUNTIF('DISPATCHED (VT11)'!$E:$E,'Per Outlet Plan'!D964))</f>
        <v/>
      </c>
    </row>
    <row r="965" spans="1:14 16382:16382">
      <c r="A965" s="18" t="str">
        <f>IF(D965="","",VLOOKUP(D965,'DISPATCHED (VT11)'!$E:$XEV,16373,0))</f>
        <v/>
      </c>
      <c r="B965" s="13" t="str">
        <f>IF(D965="","",VLOOKUP(D965,'DISPATCHED (VT11)'!$E:$L,8,0))</f>
        <v/>
      </c>
      <c r="C965" s="16" t="str">
        <f>IF(A965="","",IF(VLOOKUP(A965,'DSR Attendance'!$A:$E,5,0)=0,VLOOKUP(A965,'DSR Attendance'!$A:$D,4,0),CONCATENATE(VLOOKUP(A965,'DSR Attendance'!$A:$D,4,0)," / ",VLOOKUP('Per Outlet Plan'!A965,'DSR Attendance'!$A:$E,5,0))))</f>
        <v/>
      </c>
      <c r="M965" s="13" t="str">
        <f t="shared" si="16"/>
        <v/>
      </c>
      <c r="N965" s="8"/>
      <c r="XFB965" s="13" t="str">
        <f>IF(D965="","",COUNTIF('DISPATCHED (VT11)'!$E:$E,'Per Outlet Plan'!D965))</f>
        <v/>
      </c>
    </row>
    <row r="966" spans="1:14 16382:16382">
      <c r="A966" s="18" t="str">
        <f>IF(D966="","",VLOOKUP(D966,'DISPATCHED (VT11)'!$E:$XEV,16373,0))</f>
        <v/>
      </c>
      <c r="B966" s="13" t="str">
        <f>IF(D966="","",VLOOKUP(D966,'DISPATCHED (VT11)'!$E:$L,8,0))</f>
        <v/>
      </c>
      <c r="C966" s="16" t="str">
        <f>IF(A966="","",IF(VLOOKUP(A966,'DSR Attendance'!$A:$E,5,0)=0,VLOOKUP(A966,'DSR Attendance'!$A:$D,4,0),CONCATENATE(VLOOKUP(A966,'DSR Attendance'!$A:$D,4,0)," / ",VLOOKUP('Per Outlet Plan'!A966,'DSR Attendance'!$A:$E,5,0))))</f>
        <v/>
      </c>
      <c r="M966" s="13" t="str">
        <f t="shared" ref="M966:M1029" si="17">IF(L966="","",VLOOKUP(L966,$XFC$6:$XFD$30,2,0))</f>
        <v/>
      </c>
      <c r="N966" s="8"/>
      <c r="XFB966" s="13" t="str">
        <f>IF(D966="","",COUNTIF('DISPATCHED (VT11)'!$E:$E,'Per Outlet Plan'!D966))</f>
        <v/>
      </c>
    </row>
    <row r="967" spans="1:14 16382:16382">
      <c r="A967" s="18" t="str">
        <f>IF(D967="","",VLOOKUP(D967,'DISPATCHED (VT11)'!$E:$XEV,16373,0))</f>
        <v/>
      </c>
      <c r="B967" s="13" t="str">
        <f>IF(D967="","",VLOOKUP(D967,'DISPATCHED (VT11)'!$E:$L,8,0))</f>
        <v/>
      </c>
      <c r="C967" s="16" t="str">
        <f>IF(A967="","",IF(VLOOKUP(A967,'DSR Attendance'!$A:$E,5,0)=0,VLOOKUP(A967,'DSR Attendance'!$A:$D,4,0),CONCATENATE(VLOOKUP(A967,'DSR Attendance'!$A:$D,4,0)," / ",VLOOKUP('Per Outlet Plan'!A967,'DSR Attendance'!$A:$E,5,0))))</f>
        <v/>
      </c>
      <c r="M967" s="13" t="str">
        <f t="shared" si="17"/>
        <v/>
      </c>
      <c r="N967" s="8"/>
      <c r="XFB967" s="13" t="str">
        <f>IF(D967="","",COUNTIF('DISPATCHED (VT11)'!$E:$E,'Per Outlet Plan'!D967))</f>
        <v/>
      </c>
    </row>
    <row r="968" spans="1:14 16382:16382">
      <c r="A968" s="18" t="str">
        <f>IF(D968="","",VLOOKUP(D968,'DISPATCHED (VT11)'!$E:$XEV,16373,0))</f>
        <v/>
      </c>
      <c r="B968" s="13" t="str">
        <f>IF(D968="","",VLOOKUP(D968,'DISPATCHED (VT11)'!$E:$L,8,0))</f>
        <v/>
      </c>
      <c r="C968" s="16" t="str">
        <f>IF(A968="","",IF(VLOOKUP(A968,'DSR Attendance'!$A:$E,5,0)=0,VLOOKUP(A968,'DSR Attendance'!$A:$D,4,0),CONCATENATE(VLOOKUP(A968,'DSR Attendance'!$A:$D,4,0)," / ",VLOOKUP('Per Outlet Plan'!A968,'DSR Attendance'!$A:$E,5,0))))</f>
        <v/>
      </c>
      <c r="M968" s="13" t="str">
        <f t="shared" si="17"/>
        <v/>
      </c>
      <c r="N968" s="8"/>
      <c r="XFB968" s="13" t="str">
        <f>IF(D968="","",COUNTIF('DISPATCHED (VT11)'!$E:$E,'Per Outlet Plan'!D968))</f>
        <v/>
      </c>
    </row>
    <row r="969" spans="1:14 16382:16382">
      <c r="A969" s="18" t="str">
        <f>IF(D969="","",VLOOKUP(D969,'DISPATCHED (VT11)'!$E:$XEV,16373,0))</f>
        <v/>
      </c>
      <c r="B969" s="13" t="str">
        <f>IF(D969="","",VLOOKUP(D969,'DISPATCHED (VT11)'!$E:$L,8,0))</f>
        <v/>
      </c>
      <c r="C969" s="16" t="str">
        <f>IF(A969="","",IF(VLOOKUP(A969,'DSR Attendance'!$A:$E,5,0)=0,VLOOKUP(A969,'DSR Attendance'!$A:$D,4,0),CONCATENATE(VLOOKUP(A969,'DSR Attendance'!$A:$D,4,0)," / ",VLOOKUP('Per Outlet Plan'!A969,'DSR Attendance'!$A:$E,5,0))))</f>
        <v/>
      </c>
      <c r="M969" s="13" t="str">
        <f t="shared" si="17"/>
        <v/>
      </c>
      <c r="N969" s="8"/>
      <c r="XFB969" s="13" t="str">
        <f>IF(D969="","",COUNTIF('DISPATCHED (VT11)'!$E:$E,'Per Outlet Plan'!D969))</f>
        <v/>
      </c>
    </row>
    <row r="970" spans="1:14 16382:16382">
      <c r="A970" s="18" t="str">
        <f>IF(D970="","",VLOOKUP(D970,'DISPATCHED (VT11)'!$E:$XEV,16373,0))</f>
        <v/>
      </c>
      <c r="B970" s="13" t="str">
        <f>IF(D970="","",VLOOKUP(D970,'DISPATCHED (VT11)'!$E:$L,8,0))</f>
        <v/>
      </c>
      <c r="C970" s="16" t="str">
        <f>IF(A970="","",IF(VLOOKUP(A970,'DSR Attendance'!$A:$E,5,0)=0,VLOOKUP(A970,'DSR Attendance'!$A:$D,4,0),CONCATENATE(VLOOKUP(A970,'DSR Attendance'!$A:$D,4,0)," / ",VLOOKUP('Per Outlet Plan'!A970,'DSR Attendance'!$A:$E,5,0))))</f>
        <v/>
      </c>
      <c r="M970" s="13" t="str">
        <f t="shared" si="17"/>
        <v/>
      </c>
      <c r="N970" s="8"/>
      <c r="XFB970" s="13" t="str">
        <f>IF(D970="","",COUNTIF('DISPATCHED (VT11)'!$E:$E,'Per Outlet Plan'!D970))</f>
        <v/>
      </c>
    </row>
    <row r="971" spans="1:14 16382:16382">
      <c r="A971" s="18" t="str">
        <f>IF(D971="","",VLOOKUP(D971,'DISPATCHED (VT11)'!$E:$XEV,16373,0))</f>
        <v/>
      </c>
      <c r="B971" s="13" t="str">
        <f>IF(D971="","",VLOOKUP(D971,'DISPATCHED (VT11)'!$E:$L,8,0))</f>
        <v/>
      </c>
      <c r="C971" s="16" t="str">
        <f>IF(A971="","",IF(VLOOKUP(A971,'DSR Attendance'!$A:$E,5,0)=0,VLOOKUP(A971,'DSR Attendance'!$A:$D,4,0),CONCATENATE(VLOOKUP(A971,'DSR Attendance'!$A:$D,4,0)," / ",VLOOKUP('Per Outlet Plan'!A971,'DSR Attendance'!$A:$E,5,0))))</f>
        <v/>
      </c>
      <c r="M971" s="13" t="str">
        <f t="shared" si="17"/>
        <v/>
      </c>
      <c r="N971" s="8"/>
      <c r="XFB971" s="13" t="str">
        <f>IF(D971="","",COUNTIF('DISPATCHED (VT11)'!$E:$E,'Per Outlet Plan'!D971))</f>
        <v/>
      </c>
    </row>
    <row r="972" spans="1:14 16382:16382">
      <c r="A972" s="18" t="str">
        <f>IF(D972="","",VLOOKUP(D972,'DISPATCHED (VT11)'!$E:$XEV,16373,0))</f>
        <v/>
      </c>
      <c r="B972" s="13" t="str">
        <f>IF(D972="","",VLOOKUP(D972,'DISPATCHED (VT11)'!$E:$L,8,0))</f>
        <v/>
      </c>
      <c r="C972" s="16" t="str">
        <f>IF(A972="","",IF(VLOOKUP(A972,'DSR Attendance'!$A:$E,5,0)=0,VLOOKUP(A972,'DSR Attendance'!$A:$D,4,0),CONCATENATE(VLOOKUP(A972,'DSR Attendance'!$A:$D,4,0)," / ",VLOOKUP('Per Outlet Plan'!A972,'DSR Attendance'!$A:$E,5,0))))</f>
        <v/>
      </c>
      <c r="M972" s="13" t="str">
        <f t="shared" si="17"/>
        <v/>
      </c>
      <c r="N972" s="8"/>
      <c r="XFB972" s="13" t="str">
        <f>IF(D972="","",COUNTIF('DISPATCHED (VT11)'!$E:$E,'Per Outlet Plan'!D972))</f>
        <v/>
      </c>
    </row>
    <row r="973" spans="1:14 16382:16382">
      <c r="A973" s="18" t="str">
        <f>IF(D973="","",VLOOKUP(D973,'DISPATCHED (VT11)'!$E:$XEV,16373,0))</f>
        <v/>
      </c>
      <c r="B973" s="13" t="str">
        <f>IF(D973="","",VLOOKUP(D973,'DISPATCHED (VT11)'!$E:$L,8,0))</f>
        <v/>
      </c>
      <c r="C973" s="16" t="str">
        <f>IF(A973="","",IF(VLOOKUP(A973,'DSR Attendance'!$A:$E,5,0)=0,VLOOKUP(A973,'DSR Attendance'!$A:$D,4,0),CONCATENATE(VLOOKUP(A973,'DSR Attendance'!$A:$D,4,0)," / ",VLOOKUP('Per Outlet Plan'!A973,'DSR Attendance'!$A:$E,5,0))))</f>
        <v/>
      </c>
      <c r="M973" s="13" t="str">
        <f t="shared" si="17"/>
        <v/>
      </c>
      <c r="N973" s="8"/>
      <c r="XFB973" s="13" t="str">
        <f>IF(D973="","",COUNTIF('DISPATCHED (VT11)'!$E:$E,'Per Outlet Plan'!D973))</f>
        <v/>
      </c>
    </row>
    <row r="974" spans="1:14 16382:16382">
      <c r="A974" s="18" t="str">
        <f>IF(D974="","",VLOOKUP(D974,'DISPATCHED (VT11)'!$E:$XEV,16373,0))</f>
        <v/>
      </c>
      <c r="B974" s="13" t="str">
        <f>IF(D974="","",VLOOKUP(D974,'DISPATCHED (VT11)'!$E:$L,8,0))</f>
        <v/>
      </c>
      <c r="C974" s="16" t="str">
        <f>IF(A974="","",IF(VLOOKUP(A974,'DSR Attendance'!$A:$E,5,0)=0,VLOOKUP(A974,'DSR Attendance'!$A:$D,4,0),CONCATENATE(VLOOKUP(A974,'DSR Attendance'!$A:$D,4,0)," / ",VLOOKUP('Per Outlet Plan'!A974,'DSR Attendance'!$A:$E,5,0))))</f>
        <v/>
      </c>
      <c r="M974" s="13" t="str">
        <f t="shared" si="17"/>
        <v/>
      </c>
      <c r="N974" s="8"/>
      <c r="XFB974" s="13" t="str">
        <f>IF(D974="","",COUNTIF('DISPATCHED (VT11)'!$E:$E,'Per Outlet Plan'!D974))</f>
        <v/>
      </c>
    </row>
    <row r="975" spans="1:14 16382:16382">
      <c r="A975" s="18" t="str">
        <f>IF(D975="","",VLOOKUP(D975,'DISPATCHED (VT11)'!$E:$XEV,16373,0))</f>
        <v/>
      </c>
      <c r="B975" s="13" t="str">
        <f>IF(D975="","",VLOOKUP(D975,'DISPATCHED (VT11)'!$E:$L,8,0))</f>
        <v/>
      </c>
      <c r="C975" s="16" t="str">
        <f>IF(A975="","",IF(VLOOKUP(A975,'DSR Attendance'!$A:$E,5,0)=0,VLOOKUP(A975,'DSR Attendance'!$A:$D,4,0),CONCATENATE(VLOOKUP(A975,'DSR Attendance'!$A:$D,4,0)," / ",VLOOKUP('Per Outlet Plan'!A975,'DSR Attendance'!$A:$E,5,0))))</f>
        <v/>
      </c>
      <c r="M975" s="13" t="str">
        <f t="shared" si="17"/>
        <v/>
      </c>
      <c r="N975" s="8"/>
      <c r="XFB975" s="13" t="str">
        <f>IF(D975="","",COUNTIF('DISPATCHED (VT11)'!$E:$E,'Per Outlet Plan'!D975))</f>
        <v/>
      </c>
    </row>
    <row r="976" spans="1:14 16382:16382">
      <c r="A976" s="18" t="str">
        <f>IF(D976="","",VLOOKUP(D976,'DISPATCHED (VT11)'!$E:$XEV,16373,0))</f>
        <v/>
      </c>
      <c r="B976" s="13" t="str">
        <f>IF(D976="","",VLOOKUP(D976,'DISPATCHED (VT11)'!$E:$L,8,0))</f>
        <v/>
      </c>
      <c r="C976" s="16" t="str">
        <f>IF(A976="","",IF(VLOOKUP(A976,'DSR Attendance'!$A:$E,5,0)=0,VLOOKUP(A976,'DSR Attendance'!$A:$D,4,0),CONCATENATE(VLOOKUP(A976,'DSR Attendance'!$A:$D,4,0)," / ",VLOOKUP('Per Outlet Plan'!A976,'DSR Attendance'!$A:$E,5,0))))</f>
        <v/>
      </c>
      <c r="M976" s="13" t="str">
        <f t="shared" si="17"/>
        <v/>
      </c>
      <c r="N976" s="8"/>
      <c r="XFB976" s="13" t="str">
        <f>IF(D976="","",COUNTIF('DISPATCHED (VT11)'!$E:$E,'Per Outlet Plan'!D976))</f>
        <v/>
      </c>
    </row>
    <row r="977" spans="1:14 16382:16382">
      <c r="A977" s="18" t="str">
        <f>IF(D977="","",VLOOKUP(D977,'DISPATCHED (VT11)'!$E:$XEV,16373,0))</f>
        <v/>
      </c>
      <c r="B977" s="13" t="str">
        <f>IF(D977="","",VLOOKUP(D977,'DISPATCHED (VT11)'!$E:$L,8,0))</f>
        <v/>
      </c>
      <c r="C977" s="16" t="str">
        <f>IF(A977="","",IF(VLOOKUP(A977,'DSR Attendance'!$A:$E,5,0)=0,VLOOKUP(A977,'DSR Attendance'!$A:$D,4,0),CONCATENATE(VLOOKUP(A977,'DSR Attendance'!$A:$D,4,0)," / ",VLOOKUP('Per Outlet Plan'!A977,'DSR Attendance'!$A:$E,5,0))))</f>
        <v/>
      </c>
      <c r="M977" s="13" t="str">
        <f t="shared" si="17"/>
        <v/>
      </c>
      <c r="N977" s="8"/>
      <c r="XFB977" s="13" t="str">
        <f>IF(D977="","",COUNTIF('DISPATCHED (VT11)'!$E:$E,'Per Outlet Plan'!D977))</f>
        <v/>
      </c>
    </row>
    <row r="978" spans="1:14 16382:16382">
      <c r="A978" s="18" t="str">
        <f>IF(D978="","",VLOOKUP(D978,'DISPATCHED (VT11)'!$E:$XEV,16373,0))</f>
        <v/>
      </c>
      <c r="B978" s="13" t="str">
        <f>IF(D978="","",VLOOKUP(D978,'DISPATCHED (VT11)'!$E:$L,8,0))</f>
        <v/>
      </c>
      <c r="C978" s="16" t="str">
        <f>IF(A978="","",IF(VLOOKUP(A978,'DSR Attendance'!$A:$E,5,0)=0,VLOOKUP(A978,'DSR Attendance'!$A:$D,4,0),CONCATENATE(VLOOKUP(A978,'DSR Attendance'!$A:$D,4,0)," / ",VLOOKUP('Per Outlet Plan'!A978,'DSR Attendance'!$A:$E,5,0))))</f>
        <v/>
      </c>
      <c r="M978" s="13" t="str">
        <f t="shared" si="17"/>
        <v/>
      </c>
      <c r="N978" s="8"/>
      <c r="XFB978" s="13" t="str">
        <f>IF(D978="","",COUNTIF('DISPATCHED (VT11)'!$E:$E,'Per Outlet Plan'!D978))</f>
        <v/>
      </c>
    </row>
    <row r="979" spans="1:14 16382:16382">
      <c r="A979" s="18" t="str">
        <f>IF(D979="","",VLOOKUP(D979,'DISPATCHED (VT11)'!$E:$XEV,16373,0))</f>
        <v/>
      </c>
      <c r="B979" s="13" t="str">
        <f>IF(D979="","",VLOOKUP(D979,'DISPATCHED (VT11)'!$E:$L,8,0))</f>
        <v/>
      </c>
      <c r="C979" s="16" t="str">
        <f>IF(A979="","",IF(VLOOKUP(A979,'DSR Attendance'!$A:$E,5,0)=0,VLOOKUP(A979,'DSR Attendance'!$A:$D,4,0),CONCATENATE(VLOOKUP(A979,'DSR Attendance'!$A:$D,4,0)," / ",VLOOKUP('Per Outlet Plan'!A979,'DSR Attendance'!$A:$E,5,0))))</f>
        <v/>
      </c>
      <c r="M979" s="13" t="str">
        <f t="shared" si="17"/>
        <v/>
      </c>
      <c r="N979" s="8"/>
      <c r="XFB979" s="13" t="str">
        <f>IF(D979="","",COUNTIF('DISPATCHED (VT11)'!$E:$E,'Per Outlet Plan'!D979))</f>
        <v/>
      </c>
    </row>
    <row r="980" spans="1:14 16382:16382">
      <c r="A980" s="18" t="str">
        <f>IF(D980="","",VLOOKUP(D980,'DISPATCHED (VT11)'!$E:$XEV,16373,0))</f>
        <v/>
      </c>
      <c r="B980" s="13" t="str">
        <f>IF(D980="","",VLOOKUP(D980,'DISPATCHED (VT11)'!$E:$L,8,0))</f>
        <v/>
      </c>
      <c r="C980" s="16" t="str">
        <f>IF(A980="","",IF(VLOOKUP(A980,'DSR Attendance'!$A:$E,5,0)=0,VLOOKUP(A980,'DSR Attendance'!$A:$D,4,0),CONCATENATE(VLOOKUP(A980,'DSR Attendance'!$A:$D,4,0)," / ",VLOOKUP('Per Outlet Plan'!A980,'DSR Attendance'!$A:$E,5,0))))</f>
        <v/>
      </c>
      <c r="M980" s="13" t="str">
        <f t="shared" si="17"/>
        <v/>
      </c>
      <c r="N980" s="8"/>
      <c r="XFB980" s="13" t="str">
        <f>IF(D980="","",COUNTIF('DISPATCHED (VT11)'!$E:$E,'Per Outlet Plan'!D980))</f>
        <v/>
      </c>
    </row>
    <row r="981" spans="1:14 16382:16382">
      <c r="A981" s="18" t="str">
        <f>IF(D981="","",VLOOKUP(D981,'DISPATCHED (VT11)'!$E:$XEV,16373,0))</f>
        <v/>
      </c>
      <c r="B981" s="13" t="str">
        <f>IF(D981="","",VLOOKUP(D981,'DISPATCHED (VT11)'!$E:$L,8,0))</f>
        <v/>
      </c>
      <c r="C981" s="16" t="str">
        <f>IF(A981="","",IF(VLOOKUP(A981,'DSR Attendance'!$A:$E,5,0)=0,VLOOKUP(A981,'DSR Attendance'!$A:$D,4,0),CONCATENATE(VLOOKUP(A981,'DSR Attendance'!$A:$D,4,0)," / ",VLOOKUP('Per Outlet Plan'!A981,'DSR Attendance'!$A:$E,5,0))))</f>
        <v/>
      </c>
      <c r="M981" s="13" t="str">
        <f t="shared" si="17"/>
        <v/>
      </c>
      <c r="N981" s="8"/>
      <c r="XFB981" s="13" t="str">
        <f>IF(D981="","",COUNTIF('DISPATCHED (VT11)'!$E:$E,'Per Outlet Plan'!D981))</f>
        <v/>
      </c>
    </row>
    <row r="982" spans="1:14 16382:16382">
      <c r="A982" s="18" t="str">
        <f>IF(D982="","",VLOOKUP(D982,'DISPATCHED (VT11)'!$E:$XEV,16373,0))</f>
        <v/>
      </c>
      <c r="B982" s="13" t="str">
        <f>IF(D982="","",VLOOKUP(D982,'DISPATCHED (VT11)'!$E:$L,8,0))</f>
        <v/>
      </c>
      <c r="C982" s="16" t="str">
        <f>IF(A982="","",IF(VLOOKUP(A982,'DSR Attendance'!$A:$E,5,0)=0,VLOOKUP(A982,'DSR Attendance'!$A:$D,4,0),CONCATENATE(VLOOKUP(A982,'DSR Attendance'!$A:$D,4,0)," / ",VLOOKUP('Per Outlet Plan'!A982,'DSR Attendance'!$A:$E,5,0))))</f>
        <v/>
      </c>
      <c r="M982" s="13" t="str">
        <f t="shared" si="17"/>
        <v/>
      </c>
      <c r="N982" s="8"/>
      <c r="XFB982" s="13" t="str">
        <f>IF(D982="","",COUNTIF('DISPATCHED (VT11)'!$E:$E,'Per Outlet Plan'!D982))</f>
        <v/>
      </c>
    </row>
    <row r="983" spans="1:14 16382:16382">
      <c r="A983" s="18" t="str">
        <f>IF(D983="","",VLOOKUP(D983,'DISPATCHED (VT11)'!$E:$XEV,16373,0))</f>
        <v/>
      </c>
      <c r="B983" s="13" t="str">
        <f>IF(D983="","",VLOOKUP(D983,'DISPATCHED (VT11)'!$E:$L,8,0))</f>
        <v/>
      </c>
      <c r="C983" s="16" t="str">
        <f>IF(A983="","",IF(VLOOKUP(A983,'DSR Attendance'!$A:$E,5,0)=0,VLOOKUP(A983,'DSR Attendance'!$A:$D,4,0),CONCATENATE(VLOOKUP(A983,'DSR Attendance'!$A:$D,4,0)," / ",VLOOKUP('Per Outlet Plan'!A983,'DSR Attendance'!$A:$E,5,0))))</f>
        <v/>
      </c>
      <c r="M983" s="13" t="str">
        <f t="shared" si="17"/>
        <v/>
      </c>
      <c r="N983" s="8"/>
      <c r="XFB983" s="13" t="str">
        <f>IF(D983="","",COUNTIF('DISPATCHED (VT11)'!$E:$E,'Per Outlet Plan'!D983))</f>
        <v/>
      </c>
    </row>
    <row r="984" spans="1:14 16382:16382">
      <c r="A984" s="18" t="str">
        <f>IF(D984="","",VLOOKUP(D984,'DISPATCHED (VT11)'!$E:$XEV,16373,0))</f>
        <v/>
      </c>
      <c r="B984" s="13" t="str">
        <f>IF(D984="","",VLOOKUP(D984,'DISPATCHED (VT11)'!$E:$L,8,0))</f>
        <v/>
      </c>
      <c r="C984" s="16" t="str">
        <f>IF(A984="","",IF(VLOOKUP(A984,'DSR Attendance'!$A:$E,5,0)=0,VLOOKUP(A984,'DSR Attendance'!$A:$D,4,0),CONCATENATE(VLOOKUP(A984,'DSR Attendance'!$A:$D,4,0)," / ",VLOOKUP('Per Outlet Plan'!A984,'DSR Attendance'!$A:$E,5,0))))</f>
        <v/>
      </c>
      <c r="M984" s="13" t="str">
        <f t="shared" si="17"/>
        <v/>
      </c>
      <c r="N984" s="8"/>
      <c r="XFB984" s="13" t="str">
        <f>IF(D984="","",COUNTIF('DISPATCHED (VT11)'!$E:$E,'Per Outlet Plan'!D984))</f>
        <v/>
      </c>
    </row>
    <row r="985" spans="1:14 16382:16382">
      <c r="A985" s="18" t="str">
        <f>IF(D985="","",VLOOKUP(D985,'DISPATCHED (VT11)'!$E:$XEV,16373,0))</f>
        <v/>
      </c>
      <c r="B985" s="13" t="str">
        <f>IF(D985="","",VLOOKUP(D985,'DISPATCHED (VT11)'!$E:$L,8,0))</f>
        <v/>
      </c>
      <c r="C985" s="16" t="str">
        <f>IF(A985="","",IF(VLOOKUP(A985,'DSR Attendance'!$A:$E,5,0)=0,VLOOKUP(A985,'DSR Attendance'!$A:$D,4,0),CONCATENATE(VLOOKUP(A985,'DSR Attendance'!$A:$D,4,0)," / ",VLOOKUP('Per Outlet Plan'!A985,'DSR Attendance'!$A:$E,5,0))))</f>
        <v/>
      </c>
      <c r="M985" s="13" t="str">
        <f t="shared" si="17"/>
        <v/>
      </c>
      <c r="N985" s="8"/>
      <c r="XFB985" s="13" t="str">
        <f>IF(D985="","",COUNTIF('DISPATCHED (VT11)'!$E:$E,'Per Outlet Plan'!D985))</f>
        <v/>
      </c>
    </row>
    <row r="986" spans="1:14 16382:16382">
      <c r="A986" s="18" t="str">
        <f>IF(D986="","",VLOOKUP(D986,'DISPATCHED (VT11)'!$E:$XEV,16373,0))</f>
        <v/>
      </c>
      <c r="B986" s="13" t="str">
        <f>IF(D986="","",VLOOKUP(D986,'DISPATCHED (VT11)'!$E:$L,8,0))</f>
        <v/>
      </c>
      <c r="C986" s="16" t="str">
        <f>IF(A986="","",IF(VLOOKUP(A986,'DSR Attendance'!$A:$E,5,0)=0,VLOOKUP(A986,'DSR Attendance'!$A:$D,4,0),CONCATENATE(VLOOKUP(A986,'DSR Attendance'!$A:$D,4,0)," / ",VLOOKUP('Per Outlet Plan'!A986,'DSR Attendance'!$A:$E,5,0))))</f>
        <v/>
      </c>
      <c r="M986" s="13" t="str">
        <f t="shared" si="17"/>
        <v/>
      </c>
      <c r="N986" s="8"/>
      <c r="XFB986" s="13" t="str">
        <f>IF(D986="","",COUNTIF('DISPATCHED (VT11)'!$E:$E,'Per Outlet Plan'!D986))</f>
        <v/>
      </c>
    </row>
    <row r="987" spans="1:14 16382:16382">
      <c r="A987" s="18" t="str">
        <f>IF(D987="","",VLOOKUP(D987,'DISPATCHED (VT11)'!$E:$XEV,16373,0))</f>
        <v/>
      </c>
      <c r="B987" s="13" t="str">
        <f>IF(D987="","",VLOOKUP(D987,'DISPATCHED (VT11)'!$E:$L,8,0))</f>
        <v/>
      </c>
      <c r="C987" s="16" t="str">
        <f>IF(A987="","",IF(VLOOKUP(A987,'DSR Attendance'!$A:$E,5,0)=0,VLOOKUP(A987,'DSR Attendance'!$A:$D,4,0),CONCATENATE(VLOOKUP(A987,'DSR Attendance'!$A:$D,4,0)," / ",VLOOKUP('Per Outlet Plan'!A987,'DSR Attendance'!$A:$E,5,0))))</f>
        <v/>
      </c>
      <c r="M987" s="13" t="str">
        <f t="shared" si="17"/>
        <v/>
      </c>
      <c r="N987" s="8"/>
      <c r="XFB987" s="13" t="str">
        <f>IF(D987="","",COUNTIF('DISPATCHED (VT11)'!$E:$E,'Per Outlet Plan'!D987))</f>
        <v/>
      </c>
    </row>
    <row r="988" spans="1:14 16382:16382">
      <c r="A988" s="18" t="str">
        <f>IF(D988="","",VLOOKUP(D988,'DISPATCHED (VT11)'!$E:$XEV,16373,0))</f>
        <v/>
      </c>
      <c r="B988" s="13" t="str">
        <f>IF(D988="","",VLOOKUP(D988,'DISPATCHED (VT11)'!$E:$L,8,0))</f>
        <v/>
      </c>
      <c r="C988" s="16" t="str">
        <f>IF(A988="","",IF(VLOOKUP(A988,'DSR Attendance'!$A:$E,5,0)=0,VLOOKUP(A988,'DSR Attendance'!$A:$D,4,0),CONCATENATE(VLOOKUP(A988,'DSR Attendance'!$A:$D,4,0)," / ",VLOOKUP('Per Outlet Plan'!A988,'DSR Attendance'!$A:$E,5,0))))</f>
        <v/>
      </c>
      <c r="M988" s="13" t="str">
        <f t="shared" si="17"/>
        <v/>
      </c>
      <c r="N988" s="8"/>
      <c r="XFB988" s="13" t="str">
        <f>IF(D988="","",COUNTIF('DISPATCHED (VT11)'!$E:$E,'Per Outlet Plan'!D988))</f>
        <v/>
      </c>
    </row>
    <row r="989" spans="1:14 16382:16382">
      <c r="A989" s="18" t="str">
        <f>IF(D989="","",VLOOKUP(D989,'DISPATCHED (VT11)'!$E:$XEV,16373,0))</f>
        <v/>
      </c>
      <c r="B989" s="13" t="str">
        <f>IF(D989="","",VLOOKUP(D989,'DISPATCHED (VT11)'!$E:$L,8,0))</f>
        <v/>
      </c>
      <c r="C989" s="16" t="str">
        <f>IF(A989="","",IF(VLOOKUP(A989,'DSR Attendance'!$A:$E,5,0)=0,VLOOKUP(A989,'DSR Attendance'!$A:$D,4,0),CONCATENATE(VLOOKUP(A989,'DSR Attendance'!$A:$D,4,0)," / ",VLOOKUP('Per Outlet Plan'!A989,'DSR Attendance'!$A:$E,5,0))))</f>
        <v/>
      </c>
      <c r="M989" s="13" t="str">
        <f t="shared" si="17"/>
        <v/>
      </c>
      <c r="N989" s="8"/>
      <c r="XFB989" s="13" t="str">
        <f>IF(D989="","",COUNTIF('DISPATCHED (VT11)'!$E:$E,'Per Outlet Plan'!D989))</f>
        <v/>
      </c>
    </row>
    <row r="990" spans="1:14 16382:16382">
      <c r="A990" s="18" t="str">
        <f>IF(D990="","",VLOOKUP(D990,'DISPATCHED (VT11)'!$E:$XEV,16373,0))</f>
        <v/>
      </c>
      <c r="B990" s="13" t="str">
        <f>IF(D990="","",VLOOKUP(D990,'DISPATCHED (VT11)'!$E:$L,8,0))</f>
        <v/>
      </c>
      <c r="C990" s="16" t="str">
        <f>IF(A990="","",IF(VLOOKUP(A990,'DSR Attendance'!$A:$E,5,0)=0,VLOOKUP(A990,'DSR Attendance'!$A:$D,4,0),CONCATENATE(VLOOKUP(A990,'DSR Attendance'!$A:$D,4,0)," / ",VLOOKUP('Per Outlet Plan'!A990,'DSR Attendance'!$A:$E,5,0))))</f>
        <v/>
      </c>
      <c r="M990" s="13" t="str">
        <f t="shared" si="17"/>
        <v/>
      </c>
      <c r="N990" s="8"/>
      <c r="XFB990" s="13" t="str">
        <f>IF(D990="","",COUNTIF('DISPATCHED (VT11)'!$E:$E,'Per Outlet Plan'!D990))</f>
        <v/>
      </c>
    </row>
    <row r="991" spans="1:14 16382:16382">
      <c r="A991" s="18" t="str">
        <f>IF(D991="","",VLOOKUP(D991,'DISPATCHED (VT11)'!$E:$XEV,16373,0))</f>
        <v/>
      </c>
      <c r="B991" s="13" t="str">
        <f>IF(D991="","",VLOOKUP(D991,'DISPATCHED (VT11)'!$E:$L,8,0))</f>
        <v/>
      </c>
      <c r="C991" s="16" t="str">
        <f>IF(A991="","",IF(VLOOKUP(A991,'DSR Attendance'!$A:$E,5,0)=0,VLOOKUP(A991,'DSR Attendance'!$A:$D,4,0),CONCATENATE(VLOOKUP(A991,'DSR Attendance'!$A:$D,4,0)," / ",VLOOKUP('Per Outlet Plan'!A991,'DSR Attendance'!$A:$E,5,0))))</f>
        <v/>
      </c>
      <c r="M991" s="13" t="str">
        <f t="shared" si="17"/>
        <v/>
      </c>
      <c r="N991" s="8"/>
      <c r="XFB991" s="13" t="str">
        <f>IF(D991="","",COUNTIF('DISPATCHED (VT11)'!$E:$E,'Per Outlet Plan'!D991))</f>
        <v/>
      </c>
    </row>
    <row r="992" spans="1:14 16382:16382">
      <c r="A992" s="18" t="str">
        <f>IF(D992="","",VLOOKUP(D992,'DISPATCHED (VT11)'!$E:$XEV,16373,0))</f>
        <v/>
      </c>
      <c r="B992" s="13" t="str">
        <f>IF(D992="","",VLOOKUP(D992,'DISPATCHED (VT11)'!$E:$L,8,0))</f>
        <v/>
      </c>
      <c r="C992" s="16" t="str">
        <f>IF(A992="","",IF(VLOOKUP(A992,'DSR Attendance'!$A:$E,5,0)=0,VLOOKUP(A992,'DSR Attendance'!$A:$D,4,0),CONCATENATE(VLOOKUP(A992,'DSR Attendance'!$A:$D,4,0)," / ",VLOOKUP('Per Outlet Plan'!A992,'DSR Attendance'!$A:$E,5,0))))</f>
        <v/>
      </c>
      <c r="M992" s="13" t="str">
        <f t="shared" si="17"/>
        <v/>
      </c>
      <c r="N992" s="8"/>
      <c r="XFB992" s="13" t="str">
        <f>IF(D992="","",COUNTIF('DISPATCHED (VT11)'!$E:$E,'Per Outlet Plan'!D992))</f>
        <v/>
      </c>
    </row>
    <row r="993" spans="1:14 16382:16382">
      <c r="A993" s="18" t="str">
        <f>IF(D993="","",VLOOKUP(D993,'DISPATCHED (VT11)'!$E:$XEV,16373,0))</f>
        <v/>
      </c>
      <c r="B993" s="13" t="str">
        <f>IF(D993="","",VLOOKUP(D993,'DISPATCHED (VT11)'!$E:$L,8,0))</f>
        <v/>
      </c>
      <c r="C993" s="16" t="str">
        <f>IF(A993="","",IF(VLOOKUP(A993,'DSR Attendance'!$A:$E,5,0)=0,VLOOKUP(A993,'DSR Attendance'!$A:$D,4,0),CONCATENATE(VLOOKUP(A993,'DSR Attendance'!$A:$D,4,0)," / ",VLOOKUP('Per Outlet Plan'!A993,'DSR Attendance'!$A:$E,5,0))))</f>
        <v/>
      </c>
      <c r="M993" s="13" t="str">
        <f t="shared" si="17"/>
        <v/>
      </c>
      <c r="N993" s="8"/>
      <c r="XFB993" s="13" t="str">
        <f>IF(D993="","",COUNTIF('DISPATCHED (VT11)'!$E:$E,'Per Outlet Plan'!D993))</f>
        <v/>
      </c>
    </row>
    <row r="994" spans="1:14 16382:16382">
      <c r="A994" s="18" t="str">
        <f>IF(D994="","",VLOOKUP(D994,'DISPATCHED (VT11)'!$E:$XEV,16373,0))</f>
        <v/>
      </c>
      <c r="B994" s="13" t="str">
        <f>IF(D994="","",VLOOKUP(D994,'DISPATCHED (VT11)'!$E:$L,8,0))</f>
        <v/>
      </c>
      <c r="C994" s="16" t="str">
        <f>IF(A994="","",IF(VLOOKUP(A994,'DSR Attendance'!$A:$E,5,0)=0,VLOOKUP(A994,'DSR Attendance'!$A:$D,4,0),CONCATENATE(VLOOKUP(A994,'DSR Attendance'!$A:$D,4,0)," / ",VLOOKUP('Per Outlet Plan'!A994,'DSR Attendance'!$A:$E,5,0))))</f>
        <v/>
      </c>
      <c r="M994" s="13" t="str">
        <f t="shared" si="17"/>
        <v/>
      </c>
      <c r="N994" s="8"/>
      <c r="XFB994" s="13" t="str">
        <f>IF(D994="","",COUNTIF('DISPATCHED (VT11)'!$E:$E,'Per Outlet Plan'!D994))</f>
        <v/>
      </c>
    </row>
    <row r="995" spans="1:14 16382:16382">
      <c r="A995" s="18" t="str">
        <f>IF(D995="","",VLOOKUP(D995,'DISPATCHED (VT11)'!$E:$XEV,16373,0))</f>
        <v/>
      </c>
      <c r="B995" s="13" t="str">
        <f>IF(D995="","",VLOOKUP(D995,'DISPATCHED (VT11)'!$E:$L,8,0))</f>
        <v/>
      </c>
      <c r="C995" s="16" t="str">
        <f>IF(A995="","",IF(VLOOKUP(A995,'DSR Attendance'!$A:$E,5,0)=0,VLOOKUP(A995,'DSR Attendance'!$A:$D,4,0),CONCATENATE(VLOOKUP(A995,'DSR Attendance'!$A:$D,4,0)," / ",VLOOKUP('Per Outlet Plan'!A995,'DSR Attendance'!$A:$E,5,0))))</f>
        <v/>
      </c>
      <c r="M995" s="13" t="str">
        <f t="shared" si="17"/>
        <v/>
      </c>
      <c r="N995" s="8"/>
      <c r="XFB995" s="13" t="str">
        <f>IF(D995="","",COUNTIF('DISPATCHED (VT11)'!$E:$E,'Per Outlet Plan'!D995))</f>
        <v/>
      </c>
    </row>
    <row r="996" spans="1:14 16382:16382">
      <c r="A996" s="18" t="str">
        <f>IF(D996="","",VLOOKUP(D996,'DISPATCHED (VT11)'!$E:$XEV,16373,0))</f>
        <v/>
      </c>
      <c r="B996" s="13" t="str">
        <f>IF(D996="","",VLOOKUP(D996,'DISPATCHED (VT11)'!$E:$L,8,0))</f>
        <v/>
      </c>
      <c r="C996" s="16" t="str">
        <f>IF(A996="","",IF(VLOOKUP(A996,'DSR Attendance'!$A:$E,5,0)=0,VLOOKUP(A996,'DSR Attendance'!$A:$D,4,0),CONCATENATE(VLOOKUP(A996,'DSR Attendance'!$A:$D,4,0)," / ",VLOOKUP('Per Outlet Plan'!A996,'DSR Attendance'!$A:$E,5,0))))</f>
        <v/>
      </c>
      <c r="M996" s="13" t="str">
        <f t="shared" si="17"/>
        <v/>
      </c>
      <c r="N996" s="8"/>
      <c r="XFB996" s="13" t="str">
        <f>IF(D996="","",COUNTIF('DISPATCHED (VT11)'!$E:$E,'Per Outlet Plan'!D996))</f>
        <v/>
      </c>
    </row>
    <row r="997" spans="1:14 16382:16382">
      <c r="A997" s="18" t="str">
        <f>IF(D997="","",VLOOKUP(D997,'DISPATCHED (VT11)'!$E:$XEV,16373,0))</f>
        <v/>
      </c>
      <c r="B997" s="13" t="str">
        <f>IF(D997="","",VLOOKUP(D997,'DISPATCHED (VT11)'!$E:$L,8,0))</f>
        <v/>
      </c>
      <c r="C997" s="16" t="str">
        <f>IF(A997="","",IF(VLOOKUP(A997,'DSR Attendance'!$A:$E,5,0)=0,VLOOKUP(A997,'DSR Attendance'!$A:$D,4,0),CONCATENATE(VLOOKUP(A997,'DSR Attendance'!$A:$D,4,0)," / ",VLOOKUP('Per Outlet Plan'!A997,'DSR Attendance'!$A:$E,5,0))))</f>
        <v/>
      </c>
      <c r="M997" s="13" t="str">
        <f t="shared" si="17"/>
        <v/>
      </c>
      <c r="N997" s="8"/>
      <c r="XFB997" s="13" t="str">
        <f>IF(D997="","",COUNTIF('DISPATCHED (VT11)'!$E:$E,'Per Outlet Plan'!D997))</f>
        <v/>
      </c>
    </row>
    <row r="998" spans="1:14 16382:16382">
      <c r="A998" s="18" t="str">
        <f>IF(D998="","",VLOOKUP(D998,'DISPATCHED (VT11)'!$E:$XEV,16373,0))</f>
        <v/>
      </c>
      <c r="B998" s="13" t="str">
        <f>IF(D998="","",VLOOKUP(D998,'DISPATCHED (VT11)'!$E:$L,8,0))</f>
        <v/>
      </c>
      <c r="C998" s="16" t="str">
        <f>IF(A998="","",IF(VLOOKUP(A998,'DSR Attendance'!$A:$E,5,0)=0,VLOOKUP(A998,'DSR Attendance'!$A:$D,4,0),CONCATENATE(VLOOKUP(A998,'DSR Attendance'!$A:$D,4,0)," / ",VLOOKUP('Per Outlet Plan'!A998,'DSR Attendance'!$A:$E,5,0))))</f>
        <v/>
      </c>
      <c r="M998" s="13" t="str">
        <f t="shared" si="17"/>
        <v/>
      </c>
      <c r="N998" s="8"/>
      <c r="XFB998" s="13" t="str">
        <f>IF(D998="","",COUNTIF('DISPATCHED (VT11)'!$E:$E,'Per Outlet Plan'!D998))</f>
        <v/>
      </c>
    </row>
    <row r="999" spans="1:14 16382:16382">
      <c r="A999" s="18" t="str">
        <f>IF(D999="","",VLOOKUP(D999,'DISPATCHED (VT11)'!$E:$XEV,16373,0))</f>
        <v/>
      </c>
      <c r="B999" s="13" t="str">
        <f>IF(D999="","",VLOOKUP(D999,'DISPATCHED (VT11)'!$E:$L,8,0))</f>
        <v/>
      </c>
      <c r="C999" s="16" t="str">
        <f>IF(A999="","",IF(VLOOKUP(A999,'DSR Attendance'!$A:$E,5,0)=0,VLOOKUP(A999,'DSR Attendance'!$A:$D,4,0),CONCATENATE(VLOOKUP(A999,'DSR Attendance'!$A:$D,4,0)," / ",VLOOKUP('Per Outlet Plan'!A999,'DSR Attendance'!$A:$E,5,0))))</f>
        <v/>
      </c>
      <c r="M999" s="13" t="str">
        <f t="shared" si="17"/>
        <v/>
      </c>
      <c r="N999" s="8"/>
      <c r="XFB999" s="13" t="str">
        <f>IF(D999="","",COUNTIF('DISPATCHED (VT11)'!$E:$E,'Per Outlet Plan'!D999))</f>
        <v/>
      </c>
    </row>
    <row r="1000" spans="1:14 16382:16382">
      <c r="A1000" s="18" t="str">
        <f>IF(D1000="","",VLOOKUP(D1000,'DISPATCHED (VT11)'!$E:$XEV,16373,0))</f>
        <v/>
      </c>
      <c r="B1000" s="13" t="str">
        <f>IF(D1000="","",VLOOKUP(D1000,'DISPATCHED (VT11)'!$E:$L,8,0))</f>
        <v/>
      </c>
      <c r="C1000" s="16" t="str">
        <f>IF(A1000="","",IF(VLOOKUP(A1000,'DSR Attendance'!$A:$E,5,0)=0,VLOOKUP(A1000,'DSR Attendance'!$A:$D,4,0),CONCATENATE(VLOOKUP(A1000,'DSR Attendance'!$A:$D,4,0)," / ",VLOOKUP('Per Outlet Plan'!A1000,'DSR Attendance'!$A:$E,5,0))))</f>
        <v/>
      </c>
      <c r="M1000" s="13" t="str">
        <f t="shared" si="17"/>
        <v/>
      </c>
      <c r="N1000" s="8"/>
      <c r="XFB1000" s="13" t="str">
        <f>IF(D1000="","",COUNTIF('DISPATCHED (VT11)'!$E:$E,'Per Outlet Plan'!D1000))</f>
        <v/>
      </c>
    </row>
    <row r="1001" spans="1:14 16382:16382">
      <c r="A1001" s="18" t="str">
        <f>IF(D1001="","",VLOOKUP(D1001,'DISPATCHED (VT11)'!$E:$XEV,16373,0))</f>
        <v/>
      </c>
      <c r="B1001" s="13" t="str">
        <f>IF(D1001="","",VLOOKUP(D1001,'DISPATCHED (VT11)'!$E:$L,8,0))</f>
        <v/>
      </c>
      <c r="C1001" s="16" t="str">
        <f>IF(A1001="","",IF(VLOOKUP(A1001,'DSR Attendance'!$A:$E,5,0)=0,VLOOKUP(A1001,'DSR Attendance'!$A:$D,4,0),CONCATENATE(VLOOKUP(A1001,'DSR Attendance'!$A:$D,4,0)," / ",VLOOKUP('Per Outlet Plan'!A1001,'DSR Attendance'!$A:$E,5,0))))</f>
        <v/>
      </c>
      <c r="M1001" s="13" t="str">
        <f t="shared" si="17"/>
        <v/>
      </c>
      <c r="N1001" s="8"/>
      <c r="XFB1001" s="13" t="str">
        <f>IF(D1001="","",COUNTIF('DISPATCHED (VT11)'!$E:$E,'Per Outlet Plan'!D1001))</f>
        <v/>
      </c>
    </row>
    <row r="1002" spans="1:14 16382:16382">
      <c r="A1002" s="18" t="str">
        <f>IF(D1002="","",VLOOKUP(D1002,'DISPATCHED (VT11)'!$E:$XEV,16373,0))</f>
        <v/>
      </c>
      <c r="B1002" s="13" t="str">
        <f>IF(D1002="","",VLOOKUP(D1002,'DISPATCHED (VT11)'!$E:$L,8,0))</f>
        <v/>
      </c>
      <c r="C1002" s="16" t="str">
        <f>IF(A1002="","",IF(VLOOKUP(A1002,'DSR Attendance'!$A:$E,5,0)=0,VLOOKUP(A1002,'DSR Attendance'!$A:$D,4,0),CONCATENATE(VLOOKUP(A1002,'DSR Attendance'!$A:$D,4,0)," / ",VLOOKUP('Per Outlet Plan'!A1002,'DSR Attendance'!$A:$E,5,0))))</f>
        <v/>
      </c>
      <c r="M1002" s="13" t="str">
        <f t="shared" si="17"/>
        <v/>
      </c>
      <c r="N1002" s="8"/>
      <c r="XFB1002" s="13" t="str">
        <f>IF(D1002="","",COUNTIF('DISPATCHED (VT11)'!$E:$E,'Per Outlet Plan'!D1002))</f>
        <v/>
      </c>
    </row>
    <row r="1003" spans="1:14 16382:16382">
      <c r="A1003" s="18" t="str">
        <f>IF(D1003="","",VLOOKUP(D1003,'DISPATCHED (VT11)'!$E:$XEV,16373,0))</f>
        <v/>
      </c>
      <c r="B1003" s="13" t="str">
        <f>IF(D1003="","",VLOOKUP(D1003,'DISPATCHED (VT11)'!$E:$L,8,0))</f>
        <v/>
      </c>
      <c r="C1003" s="16" t="str">
        <f>IF(A1003="","",IF(VLOOKUP(A1003,'DSR Attendance'!$A:$E,5,0)=0,VLOOKUP(A1003,'DSR Attendance'!$A:$D,4,0),CONCATENATE(VLOOKUP(A1003,'DSR Attendance'!$A:$D,4,0)," / ",VLOOKUP('Per Outlet Plan'!A1003,'DSR Attendance'!$A:$E,5,0))))</f>
        <v/>
      </c>
      <c r="M1003" s="13" t="str">
        <f t="shared" si="17"/>
        <v/>
      </c>
      <c r="N1003" s="8"/>
      <c r="XFB1003" s="13" t="str">
        <f>IF(D1003="","",COUNTIF('DISPATCHED (VT11)'!$E:$E,'Per Outlet Plan'!D1003))</f>
        <v/>
      </c>
    </row>
    <row r="1004" spans="1:14 16382:16382">
      <c r="A1004" s="18" t="str">
        <f>IF(D1004="","",VLOOKUP(D1004,'DISPATCHED (VT11)'!$E:$XEV,16373,0))</f>
        <v/>
      </c>
      <c r="B1004" s="13" t="str">
        <f>IF(D1004="","",VLOOKUP(D1004,'DISPATCHED (VT11)'!$E:$L,8,0))</f>
        <v/>
      </c>
      <c r="C1004" s="16" t="str">
        <f>IF(A1004="","",IF(VLOOKUP(A1004,'DSR Attendance'!$A:$E,5,0)=0,VLOOKUP(A1004,'DSR Attendance'!$A:$D,4,0),CONCATENATE(VLOOKUP(A1004,'DSR Attendance'!$A:$D,4,0)," / ",VLOOKUP('Per Outlet Plan'!A1004,'DSR Attendance'!$A:$E,5,0))))</f>
        <v/>
      </c>
      <c r="M1004" s="13" t="str">
        <f t="shared" si="17"/>
        <v/>
      </c>
      <c r="N1004" s="8"/>
      <c r="XFB1004" s="13" t="str">
        <f>IF(D1004="","",COUNTIF('DISPATCHED (VT11)'!$E:$E,'Per Outlet Plan'!D1004))</f>
        <v/>
      </c>
    </row>
    <row r="1005" spans="1:14 16382:16382">
      <c r="A1005" s="18" t="str">
        <f>IF(D1005="","",VLOOKUP(D1005,'DISPATCHED (VT11)'!$E:$XEV,16373,0))</f>
        <v/>
      </c>
      <c r="B1005" s="13" t="str">
        <f>IF(D1005="","",VLOOKUP(D1005,'DISPATCHED (VT11)'!$E:$L,8,0))</f>
        <v/>
      </c>
      <c r="C1005" s="16" t="str">
        <f>IF(A1005="","",IF(VLOOKUP(A1005,'DSR Attendance'!$A:$E,5,0)=0,VLOOKUP(A1005,'DSR Attendance'!$A:$D,4,0),CONCATENATE(VLOOKUP(A1005,'DSR Attendance'!$A:$D,4,0)," / ",VLOOKUP('Per Outlet Plan'!A1005,'DSR Attendance'!$A:$E,5,0))))</f>
        <v/>
      </c>
      <c r="M1005" s="13" t="str">
        <f t="shared" si="17"/>
        <v/>
      </c>
      <c r="N1005" s="8"/>
      <c r="XFB1005" s="13" t="str">
        <f>IF(D1005="","",COUNTIF('DISPATCHED (VT11)'!$E:$E,'Per Outlet Plan'!D1005))</f>
        <v/>
      </c>
    </row>
    <row r="1006" spans="1:14 16382:16382">
      <c r="A1006" s="18" t="str">
        <f>IF(D1006="","",VLOOKUP(D1006,'DISPATCHED (VT11)'!$E:$XEV,16373,0))</f>
        <v/>
      </c>
      <c r="B1006" s="13" t="str">
        <f>IF(D1006="","",VLOOKUP(D1006,'DISPATCHED (VT11)'!$E:$L,8,0))</f>
        <v/>
      </c>
      <c r="C1006" s="16" t="str">
        <f>IF(A1006="","",IF(VLOOKUP(A1006,'DSR Attendance'!$A:$E,5,0)=0,VLOOKUP(A1006,'DSR Attendance'!$A:$D,4,0),CONCATENATE(VLOOKUP(A1006,'DSR Attendance'!$A:$D,4,0)," / ",VLOOKUP('Per Outlet Plan'!A1006,'DSR Attendance'!$A:$E,5,0))))</f>
        <v/>
      </c>
      <c r="M1006" s="13" t="str">
        <f t="shared" si="17"/>
        <v/>
      </c>
      <c r="N1006" s="8"/>
      <c r="XFB1006" s="13" t="str">
        <f>IF(D1006="","",COUNTIF('DISPATCHED (VT11)'!$E:$E,'Per Outlet Plan'!D1006))</f>
        <v/>
      </c>
    </row>
    <row r="1007" spans="1:14 16382:16382">
      <c r="A1007" s="18" t="str">
        <f>IF(D1007="","",VLOOKUP(D1007,'DISPATCHED (VT11)'!$E:$XEV,16373,0))</f>
        <v/>
      </c>
      <c r="B1007" s="13" t="str">
        <f>IF(D1007="","",VLOOKUP(D1007,'DISPATCHED (VT11)'!$E:$L,8,0))</f>
        <v/>
      </c>
      <c r="C1007" s="16" t="str">
        <f>IF(A1007="","",IF(VLOOKUP(A1007,'DSR Attendance'!$A:$E,5,0)=0,VLOOKUP(A1007,'DSR Attendance'!$A:$D,4,0),CONCATENATE(VLOOKUP(A1007,'DSR Attendance'!$A:$D,4,0)," / ",VLOOKUP('Per Outlet Plan'!A1007,'DSR Attendance'!$A:$E,5,0))))</f>
        <v/>
      </c>
      <c r="M1007" s="13" t="str">
        <f t="shared" si="17"/>
        <v/>
      </c>
      <c r="N1007" s="8"/>
      <c r="XFB1007" s="13" t="str">
        <f>IF(D1007="","",COUNTIF('DISPATCHED (VT11)'!$E:$E,'Per Outlet Plan'!D1007))</f>
        <v/>
      </c>
    </row>
    <row r="1008" spans="1:14 16382:16382">
      <c r="A1008" s="18" t="str">
        <f>IF(D1008="","",VLOOKUP(D1008,'DISPATCHED (VT11)'!$E:$XEV,16373,0))</f>
        <v/>
      </c>
      <c r="B1008" s="13" t="str">
        <f>IF(D1008="","",VLOOKUP(D1008,'DISPATCHED (VT11)'!$E:$L,8,0))</f>
        <v/>
      </c>
      <c r="C1008" s="16" t="str">
        <f>IF(A1008="","",IF(VLOOKUP(A1008,'DSR Attendance'!$A:$E,5,0)=0,VLOOKUP(A1008,'DSR Attendance'!$A:$D,4,0),CONCATENATE(VLOOKUP(A1008,'DSR Attendance'!$A:$D,4,0)," / ",VLOOKUP('Per Outlet Plan'!A1008,'DSR Attendance'!$A:$E,5,0))))</f>
        <v/>
      </c>
      <c r="M1008" s="13" t="str">
        <f t="shared" si="17"/>
        <v/>
      </c>
      <c r="N1008" s="8"/>
      <c r="XFB1008" s="13" t="str">
        <f>IF(D1008="","",COUNTIF('DISPATCHED (VT11)'!$E:$E,'Per Outlet Plan'!D1008))</f>
        <v/>
      </c>
    </row>
    <row r="1009" spans="1:14 16382:16382">
      <c r="A1009" s="18" t="str">
        <f>IF(D1009="","",VLOOKUP(D1009,'DISPATCHED (VT11)'!$E:$XEV,16373,0))</f>
        <v/>
      </c>
      <c r="B1009" s="13" t="str">
        <f>IF(D1009="","",VLOOKUP(D1009,'DISPATCHED (VT11)'!$E:$L,8,0))</f>
        <v/>
      </c>
      <c r="C1009" s="16" t="str">
        <f>IF(A1009="","",IF(VLOOKUP(A1009,'DSR Attendance'!$A:$E,5,0)=0,VLOOKUP(A1009,'DSR Attendance'!$A:$D,4,0),CONCATENATE(VLOOKUP(A1009,'DSR Attendance'!$A:$D,4,0)," / ",VLOOKUP('Per Outlet Plan'!A1009,'DSR Attendance'!$A:$E,5,0))))</f>
        <v/>
      </c>
      <c r="M1009" s="13" t="str">
        <f t="shared" si="17"/>
        <v/>
      </c>
      <c r="N1009" s="8"/>
      <c r="XFB1009" s="13" t="str">
        <f>IF(D1009="","",COUNTIF('DISPATCHED (VT11)'!$E:$E,'Per Outlet Plan'!D1009))</f>
        <v/>
      </c>
    </row>
    <row r="1010" spans="1:14 16382:16382">
      <c r="A1010" s="18" t="str">
        <f>IF(D1010="","",VLOOKUP(D1010,'DISPATCHED (VT11)'!$E:$XEV,16373,0))</f>
        <v/>
      </c>
      <c r="B1010" s="13" t="str">
        <f>IF(D1010="","",VLOOKUP(D1010,'DISPATCHED (VT11)'!$E:$L,8,0))</f>
        <v/>
      </c>
      <c r="C1010" s="16" t="str">
        <f>IF(A1010="","",IF(VLOOKUP(A1010,'DSR Attendance'!$A:$E,5,0)=0,VLOOKUP(A1010,'DSR Attendance'!$A:$D,4,0),CONCATENATE(VLOOKUP(A1010,'DSR Attendance'!$A:$D,4,0)," / ",VLOOKUP('Per Outlet Plan'!A1010,'DSR Attendance'!$A:$E,5,0))))</f>
        <v/>
      </c>
      <c r="M1010" s="13" t="str">
        <f t="shared" si="17"/>
        <v/>
      </c>
      <c r="N1010" s="8"/>
      <c r="XFB1010" s="13" t="str">
        <f>IF(D1010="","",COUNTIF('DISPATCHED (VT11)'!$E:$E,'Per Outlet Plan'!D1010))</f>
        <v/>
      </c>
    </row>
    <row r="1011" spans="1:14 16382:16382">
      <c r="A1011" s="18" t="str">
        <f>IF(D1011="","",VLOOKUP(D1011,'DISPATCHED (VT11)'!$E:$XEV,16373,0))</f>
        <v/>
      </c>
      <c r="B1011" s="13" t="str">
        <f>IF(D1011="","",VLOOKUP(D1011,'DISPATCHED (VT11)'!$E:$L,8,0))</f>
        <v/>
      </c>
      <c r="C1011" s="16" t="str">
        <f>IF(A1011="","",IF(VLOOKUP(A1011,'DSR Attendance'!$A:$E,5,0)=0,VLOOKUP(A1011,'DSR Attendance'!$A:$D,4,0),CONCATENATE(VLOOKUP(A1011,'DSR Attendance'!$A:$D,4,0)," / ",VLOOKUP('Per Outlet Plan'!A1011,'DSR Attendance'!$A:$E,5,0))))</f>
        <v/>
      </c>
      <c r="M1011" s="13" t="str">
        <f t="shared" si="17"/>
        <v/>
      </c>
      <c r="N1011" s="8"/>
      <c r="XFB1011" s="13" t="str">
        <f>IF(D1011="","",COUNTIF('DISPATCHED (VT11)'!$E:$E,'Per Outlet Plan'!D1011))</f>
        <v/>
      </c>
    </row>
    <row r="1012" spans="1:14 16382:16382">
      <c r="A1012" s="18" t="str">
        <f>IF(D1012="","",VLOOKUP(D1012,'DISPATCHED (VT11)'!$E:$XEV,16373,0))</f>
        <v/>
      </c>
      <c r="B1012" s="13" t="str">
        <f>IF(D1012="","",VLOOKUP(D1012,'DISPATCHED (VT11)'!$E:$L,8,0))</f>
        <v/>
      </c>
      <c r="C1012" s="16" t="str">
        <f>IF(A1012="","",IF(VLOOKUP(A1012,'DSR Attendance'!$A:$E,5,0)=0,VLOOKUP(A1012,'DSR Attendance'!$A:$D,4,0),CONCATENATE(VLOOKUP(A1012,'DSR Attendance'!$A:$D,4,0)," / ",VLOOKUP('Per Outlet Plan'!A1012,'DSR Attendance'!$A:$E,5,0))))</f>
        <v/>
      </c>
      <c r="M1012" s="13" t="str">
        <f t="shared" si="17"/>
        <v/>
      </c>
      <c r="N1012" s="8"/>
      <c r="XFB1012" s="13" t="str">
        <f>IF(D1012="","",COUNTIF('DISPATCHED (VT11)'!$E:$E,'Per Outlet Plan'!D1012))</f>
        <v/>
      </c>
    </row>
    <row r="1013" spans="1:14 16382:16382">
      <c r="A1013" s="18" t="str">
        <f>IF(D1013="","",VLOOKUP(D1013,'DISPATCHED (VT11)'!$E:$XEV,16373,0))</f>
        <v/>
      </c>
      <c r="B1013" s="13" t="str">
        <f>IF(D1013="","",VLOOKUP(D1013,'DISPATCHED (VT11)'!$E:$L,8,0))</f>
        <v/>
      </c>
      <c r="C1013" s="16" t="str">
        <f>IF(A1013="","",IF(VLOOKUP(A1013,'DSR Attendance'!$A:$E,5,0)=0,VLOOKUP(A1013,'DSR Attendance'!$A:$D,4,0),CONCATENATE(VLOOKUP(A1013,'DSR Attendance'!$A:$D,4,0)," / ",VLOOKUP('Per Outlet Plan'!A1013,'DSR Attendance'!$A:$E,5,0))))</f>
        <v/>
      </c>
      <c r="M1013" s="13" t="str">
        <f t="shared" si="17"/>
        <v/>
      </c>
      <c r="N1013" s="8"/>
      <c r="XFB1013" s="13" t="str">
        <f>IF(D1013="","",COUNTIF('DISPATCHED (VT11)'!$E:$E,'Per Outlet Plan'!D1013))</f>
        <v/>
      </c>
    </row>
    <row r="1014" spans="1:14 16382:16382">
      <c r="A1014" s="18" t="str">
        <f>IF(D1014="","",VLOOKUP(D1014,'DISPATCHED (VT11)'!$E:$XEV,16373,0))</f>
        <v/>
      </c>
      <c r="B1014" s="13" t="str">
        <f>IF(D1014="","",VLOOKUP(D1014,'DISPATCHED (VT11)'!$E:$L,8,0))</f>
        <v/>
      </c>
      <c r="C1014" s="16" t="str">
        <f>IF(A1014="","",IF(VLOOKUP(A1014,'DSR Attendance'!$A:$E,5,0)=0,VLOOKUP(A1014,'DSR Attendance'!$A:$D,4,0),CONCATENATE(VLOOKUP(A1014,'DSR Attendance'!$A:$D,4,0)," / ",VLOOKUP('Per Outlet Plan'!A1014,'DSR Attendance'!$A:$E,5,0))))</f>
        <v/>
      </c>
      <c r="M1014" s="13" t="str">
        <f t="shared" si="17"/>
        <v/>
      </c>
      <c r="N1014" s="8"/>
      <c r="XFB1014" s="13" t="str">
        <f>IF(D1014="","",COUNTIF('DISPATCHED (VT11)'!$E:$E,'Per Outlet Plan'!D1014))</f>
        <v/>
      </c>
    </row>
    <row r="1015" spans="1:14 16382:16382">
      <c r="A1015" s="18" t="str">
        <f>IF(D1015="","",VLOOKUP(D1015,'DISPATCHED (VT11)'!$E:$XEV,16373,0))</f>
        <v/>
      </c>
      <c r="B1015" s="13" t="str">
        <f>IF(D1015="","",VLOOKUP(D1015,'DISPATCHED (VT11)'!$E:$L,8,0))</f>
        <v/>
      </c>
      <c r="C1015" s="16" t="str">
        <f>IF(A1015="","",IF(VLOOKUP(A1015,'DSR Attendance'!$A:$E,5,0)=0,VLOOKUP(A1015,'DSR Attendance'!$A:$D,4,0),CONCATENATE(VLOOKUP(A1015,'DSR Attendance'!$A:$D,4,0)," / ",VLOOKUP('Per Outlet Plan'!A1015,'DSR Attendance'!$A:$E,5,0))))</f>
        <v/>
      </c>
      <c r="M1015" s="13" t="str">
        <f t="shared" si="17"/>
        <v/>
      </c>
      <c r="N1015" s="8"/>
      <c r="XFB1015" s="13" t="str">
        <f>IF(D1015="","",COUNTIF('DISPATCHED (VT11)'!$E:$E,'Per Outlet Plan'!D1015))</f>
        <v/>
      </c>
    </row>
    <row r="1016" spans="1:14 16382:16382">
      <c r="A1016" s="18" t="str">
        <f>IF(D1016="","",VLOOKUP(D1016,'DISPATCHED (VT11)'!$E:$XEV,16373,0))</f>
        <v/>
      </c>
      <c r="B1016" s="13" t="str">
        <f>IF(D1016="","",VLOOKUP(D1016,'DISPATCHED (VT11)'!$E:$L,8,0))</f>
        <v/>
      </c>
      <c r="C1016" s="16" t="str">
        <f>IF(A1016="","",IF(VLOOKUP(A1016,'DSR Attendance'!$A:$E,5,0)=0,VLOOKUP(A1016,'DSR Attendance'!$A:$D,4,0),CONCATENATE(VLOOKUP(A1016,'DSR Attendance'!$A:$D,4,0)," / ",VLOOKUP('Per Outlet Plan'!A1016,'DSR Attendance'!$A:$E,5,0))))</f>
        <v/>
      </c>
      <c r="M1016" s="13" t="str">
        <f t="shared" si="17"/>
        <v/>
      </c>
      <c r="N1016" s="8"/>
      <c r="XFB1016" s="13" t="str">
        <f>IF(D1016="","",COUNTIF('DISPATCHED (VT11)'!$E:$E,'Per Outlet Plan'!D1016))</f>
        <v/>
      </c>
    </row>
    <row r="1017" spans="1:14 16382:16382">
      <c r="A1017" s="18" t="str">
        <f>IF(D1017="","",VLOOKUP(D1017,'DISPATCHED (VT11)'!$E:$XEV,16373,0))</f>
        <v/>
      </c>
      <c r="B1017" s="13" t="str">
        <f>IF(D1017="","",VLOOKUP(D1017,'DISPATCHED (VT11)'!$E:$L,8,0))</f>
        <v/>
      </c>
      <c r="C1017" s="16" t="str">
        <f>IF(A1017="","",IF(VLOOKUP(A1017,'DSR Attendance'!$A:$E,5,0)=0,VLOOKUP(A1017,'DSR Attendance'!$A:$D,4,0),CONCATENATE(VLOOKUP(A1017,'DSR Attendance'!$A:$D,4,0)," / ",VLOOKUP('Per Outlet Plan'!A1017,'DSR Attendance'!$A:$E,5,0))))</f>
        <v/>
      </c>
      <c r="M1017" s="13" t="str">
        <f t="shared" si="17"/>
        <v/>
      </c>
      <c r="N1017" s="8"/>
      <c r="XFB1017" s="13" t="str">
        <f>IF(D1017="","",COUNTIF('DISPATCHED (VT11)'!$E:$E,'Per Outlet Plan'!D1017))</f>
        <v/>
      </c>
    </row>
    <row r="1018" spans="1:14 16382:16382">
      <c r="A1018" s="18" t="str">
        <f>IF(D1018="","",VLOOKUP(D1018,'DISPATCHED (VT11)'!$E:$XEV,16373,0))</f>
        <v/>
      </c>
      <c r="B1018" s="13" t="str">
        <f>IF(D1018="","",VLOOKUP(D1018,'DISPATCHED (VT11)'!$E:$L,8,0))</f>
        <v/>
      </c>
      <c r="C1018" s="16" t="str">
        <f>IF(A1018="","",IF(VLOOKUP(A1018,'DSR Attendance'!$A:$E,5,0)=0,VLOOKUP(A1018,'DSR Attendance'!$A:$D,4,0),CONCATENATE(VLOOKUP(A1018,'DSR Attendance'!$A:$D,4,0)," / ",VLOOKUP('Per Outlet Plan'!A1018,'DSR Attendance'!$A:$E,5,0))))</f>
        <v/>
      </c>
      <c r="M1018" s="13" t="str">
        <f t="shared" si="17"/>
        <v/>
      </c>
      <c r="N1018" s="8"/>
      <c r="XFB1018" s="13" t="str">
        <f>IF(D1018="","",COUNTIF('DISPATCHED (VT11)'!$E:$E,'Per Outlet Plan'!D1018))</f>
        <v/>
      </c>
    </row>
    <row r="1019" spans="1:14 16382:16382">
      <c r="A1019" s="18" t="str">
        <f>IF(D1019="","",VLOOKUP(D1019,'DISPATCHED (VT11)'!$E:$XEV,16373,0))</f>
        <v/>
      </c>
      <c r="B1019" s="13" t="str">
        <f>IF(D1019="","",VLOOKUP(D1019,'DISPATCHED (VT11)'!$E:$L,8,0))</f>
        <v/>
      </c>
      <c r="C1019" s="16" t="str">
        <f>IF(A1019="","",IF(VLOOKUP(A1019,'DSR Attendance'!$A:$E,5,0)=0,VLOOKUP(A1019,'DSR Attendance'!$A:$D,4,0),CONCATENATE(VLOOKUP(A1019,'DSR Attendance'!$A:$D,4,0)," / ",VLOOKUP('Per Outlet Plan'!A1019,'DSR Attendance'!$A:$E,5,0))))</f>
        <v/>
      </c>
      <c r="M1019" s="13" t="str">
        <f t="shared" si="17"/>
        <v/>
      </c>
      <c r="N1019" s="8"/>
      <c r="XFB1019" s="13" t="str">
        <f>IF(D1019="","",COUNTIF('DISPATCHED (VT11)'!$E:$E,'Per Outlet Plan'!D1019))</f>
        <v/>
      </c>
    </row>
    <row r="1020" spans="1:14 16382:16382">
      <c r="A1020" s="18" t="str">
        <f>IF(D1020="","",VLOOKUP(D1020,'DISPATCHED (VT11)'!$E:$XEV,16373,0))</f>
        <v/>
      </c>
      <c r="B1020" s="13" t="str">
        <f>IF(D1020="","",VLOOKUP(D1020,'DISPATCHED (VT11)'!$E:$L,8,0))</f>
        <v/>
      </c>
      <c r="C1020" s="16" t="str">
        <f>IF(A1020="","",IF(VLOOKUP(A1020,'DSR Attendance'!$A:$E,5,0)=0,VLOOKUP(A1020,'DSR Attendance'!$A:$D,4,0),CONCATENATE(VLOOKUP(A1020,'DSR Attendance'!$A:$D,4,0)," / ",VLOOKUP('Per Outlet Plan'!A1020,'DSR Attendance'!$A:$E,5,0))))</f>
        <v/>
      </c>
      <c r="M1020" s="13" t="str">
        <f t="shared" si="17"/>
        <v/>
      </c>
      <c r="N1020" s="8"/>
      <c r="XFB1020" s="13" t="str">
        <f>IF(D1020="","",COUNTIF('DISPATCHED (VT11)'!$E:$E,'Per Outlet Plan'!D1020))</f>
        <v/>
      </c>
    </row>
    <row r="1021" spans="1:14 16382:16382">
      <c r="A1021" s="18" t="str">
        <f>IF(D1021="","",VLOOKUP(D1021,'DISPATCHED (VT11)'!$E:$XEV,16373,0))</f>
        <v/>
      </c>
      <c r="B1021" s="13" t="str">
        <f>IF(D1021="","",VLOOKUP(D1021,'DISPATCHED (VT11)'!$E:$L,8,0))</f>
        <v/>
      </c>
      <c r="C1021" s="16" t="str">
        <f>IF(A1021="","",IF(VLOOKUP(A1021,'DSR Attendance'!$A:$E,5,0)=0,VLOOKUP(A1021,'DSR Attendance'!$A:$D,4,0),CONCATENATE(VLOOKUP(A1021,'DSR Attendance'!$A:$D,4,0)," / ",VLOOKUP('Per Outlet Plan'!A1021,'DSR Attendance'!$A:$E,5,0))))</f>
        <v/>
      </c>
      <c r="M1021" s="13" t="str">
        <f t="shared" si="17"/>
        <v/>
      </c>
      <c r="N1021" s="8"/>
      <c r="XFB1021" s="13" t="str">
        <f>IF(D1021="","",COUNTIF('DISPATCHED (VT11)'!$E:$E,'Per Outlet Plan'!D1021))</f>
        <v/>
      </c>
    </row>
    <row r="1022" spans="1:14 16382:16382">
      <c r="A1022" s="18" t="str">
        <f>IF(D1022="","",VLOOKUP(D1022,'DISPATCHED (VT11)'!$E:$XEV,16373,0))</f>
        <v/>
      </c>
      <c r="B1022" s="13" t="str">
        <f>IF(D1022="","",VLOOKUP(D1022,'DISPATCHED (VT11)'!$E:$L,8,0))</f>
        <v/>
      </c>
      <c r="C1022" s="16" t="str">
        <f>IF(A1022="","",IF(VLOOKUP(A1022,'DSR Attendance'!$A:$E,5,0)=0,VLOOKUP(A1022,'DSR Attendance'!$A:$D,4,0),CONCATENATE(VLOOKUP(A1022,'DSR Attendance'!$A:$D,4,0)," / ",VLOOKUP('Per Outlet Plan'!A1022,'DSR Attendance'!$A:$E,5,0))))</f>
        <v/>
      </c>
      <c r="M1022" s="13" t="str">
        <f t="shared" si="17"/>
        <v/>
      </c>
      <c r="N1022" s="8"/>
      <c r="XFB1022" s="13" t="str">
        <f>IF(D1022="","",COUNTIF('DISPATCHED (VT11)'!$E:$E,'Per Outlet Plan'!D1022))</f>
        <v/>
      </c>
    </row>
    <row r="1023" spans="1:14 16382:16382">
      <c r="A1023" s="18" t="str">
        <f>IF(D1023="","",VLOOKUP(D1023,'DISPATCHED (VT11)'!$E:$XEV,16373,0))</f>
        <v/>
      </c>
      <c r="B1023" s="13" t="str">
        <f>IF(D1023="","",VLOOKUP(D1023,'DISPATCHED (VT11)'!$E:$L,8,0))</f>
        <v/>
      </c>
      <c r="C1023" s="16" t="str">
        <f>IF(A1023="","",IF(VLOOKUP(A1023,'DSR Attendance'!$A:$E,5,0)=0,VLOOKUP(A1023,'DSR Attendance'!$A:$D,4,0),CONCATENATE(VLOOKUP(A1023,'DSR Attendance'!$A:$D,4,0)," / ",VLOOKUP('Per Outlet Plan'!A1023,'DSR Attendance'!$A:$E,5,0))))</f>
        <v/>
      </c>
      <c r="M1023" s="13" t="str">
        <f t="shared" si="17"/>
        <v/>
      </c>
      <c r="N1023" s="8"/>
      <c r="XFB1023" s="13" t="str">
        <f>IF(D1023="","",COUNTIF('DISPATCHED (VT11)'!$E:$E,'Per Outlet Plan'!D1023))</f>
        <v/>
      </c>
    </row>
    <row r="1024" spans="1:14 16382:16382">
      <c r="A1024" s="18" t="str">
        <f>IF(D1024="","",VLOOKUP(D1024,'DISPATCHED (VT11)'!$E:$XEV,16373,0))</f>
        <v/>
      </c>
      <c r="B1024" s="13" t="str">
        <f>IF(D1024="","",VLOOKUP(D1024,'DISPATCHED (VT11)'!$E:$L,8,0))</f>
        <v/>
      </c>
      <c r="C1024" s="16" t="str">
        <f>IF(A1024="","",IF(VLOOKUP(A1024,'DSR Attendance'!$A:$E,5,0)=0,VLOOKUP(A1024,'DSR Attendance'!$A:$D,4,0),CONCATENATE(VLOOKUP(A1024,'DSR Attendance'!$A:$D,4,0)," / ",VLOOKUP('Per Outlet Plan'!A1024,'DSR Attendance'!$A:$E,5,0))))</f>
        <v/>
      </c>
      <c r="M1024" s="13" t="str">
        <f t="shared" si="17"/>
        <v/>
      </c>
      <c r="N1024" s="8"/>
      <c r="XFB1024" s="13" t="str">
        <f>IF(D1024="","",COUNTIF('DISPATCHED (VT11)'!$E:$E,'Per Outlet Plan'!D1024))</f>
        <v/>
      </c>
    </row>
    <row r="1025" spans="1:14 16382:16382">
      <c r="A1025" s="18" t="str">
        <f>IF(D1025="","",VLOOKUP(D1025,'DISPATCHED (VT11)'!$E:$XEV,16373,0))</f>
        <v/>
      </c>
      <c r="B1025" s="13" t="str">
        <f>IF(D1025="","",VLOOKUP(D1025,'DISPATCHED (VT11)'!$E:$L,8,0))</f>
        <v/>
      </c>
      <c r="C1025" s="16" t="str">
        <f>IF(A1025="","",IF(VLOOKUP(A1025,'DSR Attendance'!$A:$E,5,0)=0,VLOOKUP(A1025,'DSR Attendance'!$A:$D,4,0),CONCATENATE(VLOOKUP(A1025,'DSR Attendance'!$A:$D,4,0)," / ",VLOOKUP('Per Outlet Plan'!A1025,'DSR Attendance'!$A:$E,5,0))))</f>
        <v/>
      </c>
      <c r="M1025" s="13" t="str">
        <f t="shared" si="17"/>
        <v/>
      </c>
      <c r="N1025" s="8"/>
      <c r="XFB1025" s="13" t="str">
        <f>IF(D1025="","",COUNTIF('DISPATCHED (VT11)'!$E:$E,'Per Outlet Plan'!D1025))</f>
        <v/>
      </c>
    </row>
    <row r="1026" spans="1:14 16382:16382">
      <c r="A1026" s="18" t="str">
        <f>IF(D1026="","",VLOOKUP(D1026,'DISPATCHED (VT11)'!$E:$XEV,16373,0))</f>
        <v/>
      </c>
      <c r="B1026" s="13" t="str">
        <f>IF(D1026="","",VLOOKUP(D1026,'DISPATCHED (VT11)'!$E:$L,8,0))</f>
        <v/>
      </c>
      <c r="C1026" s="16" t="str">
        <f>IF(A1026="","",IF(VLOOKUP(A1026,'DSR Attendance'!$A:$E,5,0)=0,VLOOKUP(A1026,'DSR Attendance'!$A:$D,4,0),CONCATENATE(VLOOKUP(A1026,'DSR Attendance'!$A:$D,4,0)," / ",VLOOKUP('Per Outlet Plan'!A1026,'DSR Attendance'!$A:$E,5,0))))</f>
        <v/>
      </c>
      <c r="M1026" s="13" t="str">
        <f t="shared" si="17"/>
        <v/>
      </c>
      <c r="N1026" s="8"/>
      <c r="XFB1026" s="13" t="str">
        <f>IF(D1026="","",COUNTIF('DISPATCHED (VT11)'!$E:$E,'Per Outlet Plan'!D1026))</f>
        <v/>
      </c>
    </row>
    <row r="1027" spans="1:14 16382:16382">
      <c r="A1027" s="18" t="str">
        <f>IF(D1027="","",VLOOKUP(D1027,'DISPATCHED (VT11)'!$E:$XEV,16373,0))</f>
        <v/>
      </c>
      <c r="B1027" s="13" t="str">
        <f>IF(D1027="","",VLOOKUP(D1027,'DISPATCHED (VT11)'!$E:$L,8,0))</f>
        <v/>
      </c>
      <c r="C1027" s="16" t="str">
        <f>IF(A1027="","",IF(VLOOKUP(A1027,'DSR Attendance'!$A:$E,5,0)=0,VLOOKUP(A1027,'DSR Attendance'!$A:$D,4,0),CONCATENATE(VLOOKUP(A1027,'DSR Attendance'!$A:$D,4,0)," / ",VLOOKUP('Per Outlet Plan'!A1027,'DSR Attendance'!$A:$E,5,0))))</f>
        <v/>
      </c>
      <c r="M1027" s="13" t="str">
        <f t="shared" si="17"/>
        <v/>
      </c>
      <c r="N1027" s="8"/>
      <c r="XFB1027" s="13" t="str">
        <f>IF(D1027="","",COUNTIF('DISPATCHED (VT11)'!$E:$E,'Per Outlet Plan'!D1027))</f>
        <v/>
      </c>
    </row>
    <row r="1028" spans="1:14 16382:16382">
      <c r="A1028" s="18" t="str">
        <f>IF(D1028="","",VLOOKUP(D1028,'DISPATCHED (VT11)'!$E:$XEV,16373,0))</f>
        <v/>
      </c>
      <c r="B1028" s="13" t="str">
        <f>IF(D1028="","",VLOOKUP(D1028,'DISPATCHED (VT11)'!$E:$L,8,0))</f>
        <v/>
      </c>
      <c r="C1028" s="16" t="str">
        <f>IF(A1028="","",IF(VLOOKUP(A1028,'DSR Attendance'!$A:$E,5,0)=0,VLOOKUP(A1028,'DSR Attendance'!$A:$D,4,0),CONCATENATE(VLOOKUP(A1028,'DSR Attendance'!$A:$D,4,0)," / ",VLOOKUP('Per Outlet Plan'!A1028,'DSR Attendance'!$A:$E,5,0))))</f>
        <v/>
      </c>
      <c r="M1028" s="13" t="str">
        <f t="shared" si="17"/>
        <v/>
      </c>
      <c r="N1028" s="8"/>
      <c r="XFB1028" s="13" t="str">
        <f>IF(D1028="","",COUNTIF('DISPATCHED (VT11)'!$E:$E,'Per Outlet Plan'!D1028))</f>
        <v/>
      </c>
    </row>
    <row r="1029" spans="1:14 16382:16382">
      <c r="A1029" s="18" t="str">
        <f>IF(D1029="","",VLOOKUP(D1029,'DISPATCHED (VT11)'!$E:$XEV,16373,0))</f>
        <v/>
      </c>
      <c r="B1029" s="13" t="str">
        <f>IF(D1029="","",VLOOKUP(D1029,'DISPATCHED (VT11)'!$E:$L,8,0))</f>
        <v/>
      </c>
      <c r="C1029" s="16" t="str">
        <f>IF(A1029="","",IF(VLOOKUP(A1029,'DSR Attendance'!$A:$E,5,0)=0,VLOOKUP(A1029,'DSR Attendance'!$A:$D,4,0),CONCATENATE(VLOOKUP(A1029,'DSR Attendance'!$A:$D,4,0)," / ",VLOOKUP('Per Outlet Plan'!A1029,'DSR Attendance'!$A:$E,5,0))))</f>
        <v/>
      </c>
      <c r="M1029" s="13" t="str">
        <f t="shared" si="17"/>
        <v/>
      </c>
      <c r="N1029" s="8"/>
      <c r="XFB1029" s="13" t="str">
        <f>IF(D1029="","",COUNTIF('DISPATCHED (VT11)'!$E:$E,'Per Outlet Plan'!D1029))</f>
        <v/>
      </c>
    </row>
    <row r="1030" spans="1:14 16382:16382">
      <c r="A1030" s="18" t="str">
        <f>IF(D1030="","",VLOOKUP(D1030,'DISPATCHED (VT11)'!$E:$XEV,16373,0))</f>
        <v/>
      </c>
      <c r="B1030" s="13" t="str">
        <f>IF(D1030="","",VLOOKUP(D1030,'DISPATCHED (VT11)'!$E:$L,8,0))</f>
        <v/>
      </c>
      <c r="C1030" s="16" t="str">
        <f>IF(A1030="","",IF(VLOOKUP(A1030,'DSR Attendance'!$A:$E,5,0)=0,VLOOKUP(A1030,'DSR Attendance'!$A:$D,4,0),CONCATENATE(VLOOKUP(A1030,'DSR Attendance'!$A:$D,4,0)," / ",VLOOKUP('Per Outlet Plan'!A1030,'DSR Attendance'!$A:$E,5,0))))</f>
        <v/>
      </c>
      <c r="M1030" s="13" t="str">
        <f t="shared" ref="M1030:M1093" si="18">IF(L1030="","",VLOOKUP(L1030,$XFC$6:$XFD$30,2,0))</f>
        <v/>
      </c>
      <c r="N1030" s="8"/>
      <c r="XFB1030" s="13" t="str">
        <f>IF(D1030="","",COUNTIF('DISPATCHED (VT11)'!$E:$E,'Per Outlet Plan'!D1030))</f>
        <v/>
      </c>
    </row>
    <row r="1031" spans="1:14 16382:16382">
      <c r="A1031" s="18" t="str">
        <f>IF(D1031="","",VLOOKUP(D1031,'DISPATCHED (VT11)'!$E:$XEV,16373,0))</f>
        <v/>
      </c>
      <c r="B1031" s="13" t="str">
        <f>IF(D1031="","",VLOOKUP(D1031,'DISPATCHED (VT11)'!$E:$L,8,0))</f>
        <v/>
      </c>
      <c r="C1031" s="16" t="str">
        <f>IF(A1031="","",IF(VLOOKUP(A1031,'DSR Attendance'!$A:$E,5,0)=0,VLOOKUP(A1031,'DSR Attendance'!$A:$D,4,0),CONCATENATE(VLOOKUP(A1031,'DSR Attendance'!$A:$D,4,0)," / ",VLOOKUP('Per Outlet Plan'!A1031,'DSR Attendance'!$A:$E,5,0))))</f>
        <v/>
      </c>
      <c r="M1031" s="13" t="str">
        <f t="shared" si="18"/>
        <v/>
      </c>
      <c r="N1031" s="8"/>
      <c r="XFB1031" s="13" t="str">
        <f>IF(D1031="","",COUNTIF('DISPATCHED (VT11)'!$E:$E,'Per Outlet Plan'!D1031))</f>
        <v/>
      </c>
    </row>
    <row r="1032" spans="1:14 16382:16382">
      <c r="A1032" s="18" t="str">
        <f>IF(D1032="","",VLOOKUP(D1032,'DISPATCHED (VT11)'!$E:$XEV,16373,0))</f>
        <v/>
      </c>
      <c r="B1032" s="13" t="str">
        <f>IF(D1032="","",VLOOKUP(D1032,'DISPATCHED (VT11)'!$E:$L,8,0))</f>
        <v/>
      </c>
      <c r="C1032" s="16" t="str">
        <f>IF(A1032="","",IF(VLOOKUP(A1032,'DSR Attendance'!$A:$E,5,0)=0,VLOOKUP(A1032,'DSR Attendance'!$A:$D,4,0),CONCATENATE(VLOOKUP(A1032,'DSR Attendance'!$A:$D,4,0)," / ",VLOOKUP('Per Outlet Plan'!A1032,'DSR Attendance'!$A:$E,5,0))))</f>
        <v/>
      </c>
      <c r="M1032" s="13" t="str">
        <f t="shared" si="18"/>
        <v/>
      </c>
      <c r="N1032" s="8"/>
      <c r="XFB1032" s="13" t="str">
        <f>IF(D1032="","",COUNTIF('DISPATCHED (VT11)'!$E:$E,'Per Outlet Plan'!D1032))</f>
        <v/>
      </c>
    </row>
    <row r="1033" spans="1:14 16382:16382">
      <c r="A1033" s="18" t="str">
        <f>IF(D1033="","",VLOOKUP(D1033,'DISPATCHED (VT11)'!$E:$XEV,16373,0))</f>
        <v/>
      </c>
      <c r="B1033" s="13" t="str">
        <f>IF(D1033="","",VLOOKUP(D1033,'DISPATCHED (VT11)'!$E:$L,8,0))</f>
        <v/>
      </c>
      <c r="C1033" s="16" t="str">
        <f>IF(A1033="","",IF(VLOOKUP(A1033,'DSR Attendance'!$A:$E,5,0)=0,VLOOKUP(A1033,'DSR Attendance'!$A:$D,4,0),CONCATENATE(VLOOKUP(A1033,'DSR Attendance'!$A:$D,4,0)," / ",VLOOKUP('Per Outlet Plan'!A1033,'DSR Attendance'!$A:$E,5,0))))</f>
        <v/>
      </c>
      <c r="M1033" s="13" t="str">
        <f t="shared" si="18"/>
        <v/>
      </c>
      <c r="N1033" s="8"/>
      <c r="XFB1033" s="13" t="str">
        <f>IF(D1033="","",COUNTIF('DISPATCHED (VT11)'!$E:$E,'Per Outlet Plan'!D1033))</f>
        <v/>
      </c>
    </row>
    <row r="1034" spans="1:14 16382:16382">
      <c r="A1034" s="18" t="str">
        <f>IF(D1034="","",VLOOKUP(D1034,'DISPATCHED (VT11)'!$E:$XEV,16373,0))</f>
        <v/>
      </c>
      <c r="B1034" s="13" t="str">
        <f>IF(D1034="","",VLOOKUP(D1034,'DISPATCHED (VT11)'!$E:$L,8,0))</f>
        <v/>
      </c>
      <c r="C1034" s="16" t="str">
        <f>IF(A1034="","",IF(VLOOKUP(A1034,'DSR Attendance'!$A:$E,5,0)=0,VLOOKUP(A1034,'DSR Attendance'!$A:$D,4,0),CONCATENATE(VLOOKUP(A1034,'DSR Attendance'!$A:$D,4,0)," / ",VLOOKUP('Per Outlet Plan'!A1034,'DSR Attendance'!$A:$E,5,0))))</f>
        <v/>
      </c>
      <c r="M1034" s="13" t="str">
        <f t="shared" si="18"/>
        <v/>
      </c>
      <c r="N1034" s="8"/>
      <c r="XFB1034" s="13" t="str">
        <f>IF(D1034="","",COUNTIF('DISPATCHED (VT11)'!$E:$E,'Per Outlet Plan'!D1034))</f>
        <v/>
      </c>
    </row>
    <row r="1035" spans="1:14 16382:16382">
      <c r="A1035" s="18" t="str">
        <f>IF(D1035="","",VLOOKUP(D1035,'DISPATCHED (VT11)'!$E:$XEV,16373,0))</f>
        <v/>
      </c>
      <c r="B1035" s="13" t="str">
        <f>IF(D1035="","",VLOOKUP(D1035,'DISPATCHED (VT11)'!$E:$L,8,0))</f>
        <v/>
      </c>
      <c r="C1035" s="16" t="str">
        <f>IF(A1035="","",IF(VLOOKUP(A1035,'DSR Attendance'!$A:$E,5,0)=0,VLOOKUP(A1035,'DSR Attendance'!$A:$D,4,0),CONCATENATE(VLOOKUP(A1035,'DSR Attendance'!$A:$D,4,0)," / ",VLOOKUP('Per Outlet Plan'!A1035,'DSR Attendance'!$A:$E,5,0))))</f>
        <v/>
      </c>
      <c r="M1035" s="13" t="str">
        <f t="shared" si="18"/>
        <v/>
      </c>
      <c r="N1035" s="8"/>
      <c r="XFB1035" s="13" t="str">
        <f>IF(D1035="","",COUNTIF('DISPATCHED (VT11)'!$E:$E,'Per Outlet Plan'!D1035))</f>
        <v/>
      </c>
    </row>
    <row r="1036" spans="1:14 16382:16382">
      <c r="A1036" s="18" t="str">
        <f>IF(D1036="","",VLOOKUP(D1036,'DISPATCHED (VT11)'!$E:$XEV,16373,0))</f>
        <v/>
      </c>
      <c r="B1036" s="13" t="str">
        <f>IF(D1036="","",VLOOKUP(D1036,'DISPATCHED (VT11)'!$E:$L,8,0))</f>
        <v/>
      </c>
      <c r="C1036" s="16" t="str">
        <f>IF(A1036="","",IF(VLOOKUP(A1036,'DSR Attendance'!$A:$E,5,0)=0,VLOOKUP(A1036,'DSR Attendance'!$A:$D,4,0),CONCATENATE(VLOOKUP(A1036,'DSR Attendance'!$A:$D,4,0)," / ",VLOOKUP('Per Outlet Plan'!A1036,'DSR Attendance'!$A:$E,5,0))))</f>
        <v/>
      </c>
      <c r="M1036" s="13" t="str">
        <f t="shared" si="18"/>
        <v/>
      </c>
      <c r="N1036" s="8"/>
      <c r="XFB1036" s="13" t="str">
        <f>IF(D1036="","",COUNTIF('DISPATCHED (VT11)'!$E:$E,'Per Outlet Plan'!D1036))</f>
        <v/>
      </c>
    </row>
    <row r="1037" spans="1:14 16382:16382">
      <c r="A1037" s="18" t="str">
        <f>IF(D1037="","",VLOOKUP(D1037,'DISPATCHED (VT11)'!$E:$XEV,16373,0))</f>
        <v/>
      </c>
      <c r="B1037" s="13" t="str">
        <f>IF(D1037="","",VLOOKUP(D1037,'DISPATCHED (VT11)'!$E:$L,8,0))</f>
        <v/>
      </c>
      <c r="C1037" s="16" t="str">
        <f>IF(A1037="","",IF(VLOOKUP(A1037,'DSR Attendance'!$A:$E,5,0)=0,VLOOKUP(A1037,'DSR Attendance'!$A:$D,4,0),CONCATENATE(VLOOKUP(A1037,'DSR Attendance'!$A:$D,4,0)," / ",VLOOKUP('Per Outlet Plan'!A1037,'DSR Attendance'!$A:$E,5,0))))</f>
        <v/>
      </c>
      <c r="M1037" s="13" t="str">
        <f t="shared" si="18"/>
        <v/>
      </c>
      <c r="N1037" s="8"/>
      <c r="XFB1037" s="13" t="str">
        <f>IF(D1037="","",COUNTIF('DISPATCHED (VT11)'!$E:$E,'Per Outlet Plan'!D1037))</f>
        <v/>
      </c>
    </row>
    <row r="1038" spans="1:14 16382:16382">
      <c r="A1038" s="18" t="str">
        <f>IF(D1038="","",VLOOKUP(D1038,'DISPATCHED (VT11)'!$E:$XEV,16373,0))</f>
        <v/>
      </c>
      <c r="B1038" s="13" t="str">
        <f>IF(D1038="","",VLOOKUP(D1038,'DISPATCHED (VT11)'!$E:$L,8,0))</f>
        <v/>
      </c>
      <c r="C1038" s="16" t="str">
        <f>IF(A1038="","",IF(VLOOKUP(A1038,'DSR Attendance'!$A:$E,5,0)=0,VLOOKUP(A1038,'DSR Attendance'!$A:$D,4,0),CONCATENATE(VLOOKUP(A1038,'DSR Attendance'!$A:$D,4,0)," / ",VLOOKUP('Per Outlet Plan'!A1038,'DSR Attendance'!$A:$E,5,0))))</f>
        <v/>
      </c>
      <c r="M1038" s="13" t="str">
        <f t="shared" si="18"/>
        <v/>
      </c>
      <c r="N1038" s="8"/>
      <c r="XFB1038" s="13" t="str">
        <f>IF(D1038="","",COUNTIF('DISPATCHED (VT11)'!$E:$E,'Per Outlet Plan'!D1038))</f>
        <v/>
      </c>
    </row>
    <row r="1039" spans="1:14 16382:16382">
      <c r="A1039" s="18" t="str">
        <f>IF(D1039="","",VLOOKUP(D1039,'DISPATCHED (VT11)'!$E:$XEV,16373,0))</f>
        <v/>
      </c>
      <c r="B1039" s="13" t="str">
        <f>IF(D1039="","",VLOOKUP(D1039,'DISPATCHED (VT11)'!$E:$L,8,0))</f>
        <v/>
      </c>
      <c r="C1039" s="16" t="str">
        <f>IF(A1039="","",IF(VLOOKUP(A1039,'DSR Attendance'!$A:$E,5,0)=0,VLOOKUP(A1039,'DSR Attendance'!$A:$D,4,0),CONCATENATE(VLOOKUP(A1039,'DSR Attendance'!$A:$D,4,0)," / ",VLOOKUP('Per Outlet Plan'!A1039,'DSR Attendance'!$A:$E,5,0))))</f>
        <v/>
      </c>
      <c r="M1039" s="13" t="str">
        <f t="shared" si="18"/>
        <v/>
      </c>
      <c r="N1039" s="8"/>
      <c r="XFB1039" s="13" t="str">
        <f>IF(D1039="","",COUNTIF('DISPATCHED (VT11)'!$E:$E,'Per Outlet Plan'!D1039))</f>
        <v/>
      </c>
    </row>
    <row r="1040" spans="1:14 16382:16382">
      <c r="A1040" s="18" t="str">
        <f>IF(D1040="","",VLOOKUP(D1040,'DISPATCHED (VT11)'!$E:$XEV,16373,0))</f>
        <v/>
      </c>
      <c r="B1040" s="13" t="str">
        <f>IF(D1040="","",VLOOKUP(D1040,'DISPATCHED (VT11)'!$E:$L,8,0))</f>
        <v/>
      </c>
      <c r="C1040" s="16" t="str">
        <f>IF(A1040="","",IF(VLOOKUP(A1040,'DSR Attendance'!$A:$E,5,0)=0,VLOOKUP(A1040,'DSR Attendance'!$A:$D,4,0),CONCATENATE(VLOOKUP(A1040,'DSR Attendance'!$A:$D,4,0)," / ",VLOOKUP('Per Outlet Plan'!A1040,'DSR Attendance'!$A:$E,5,0))))</f>
        <v/>
      </c>
      <c r="M1040" s="13" t="str">
        <f t="shared" si="18"/>
        <v/>
      </c>
      <c r="N1040" s="8"/>
      <c r="XFB1040" s="13" t="str">
        <f>IF(D1040="","",COUNTIF('DISPATCHED (VT11)'!$E:$E,'Per Outlet Plan'!D1040))</f>
        <v/>
      </c>
    </row>
    <row r="1041" spans="1:14 16382:16382">
      <c r="A1041" s="18" t="str">
        <f>IF(D1041="","",VLOOKUP(D1041,'DISPATCHED (VT11)'!$E:$XEV,16373,0))</f>
        <v/>
      </c>
      <c r="B1041" s="13" t="str">
        <f>IF(D1041="","",VLOOKUP(D1041,'DISPATCHED (VT11)'!$E:$L,8,0))</f>
        <v/>
      </c>
      <c r="C1041" s="16" t="str">
        <f>IF(A1041="","",IF(VLOOKUP(A1041,'DSR Attendance'!$A:$E,5,0)=0,VLOOKUP(A1041,'DSR Attendance'!$A:$D,4,0),CONCATENATE(VLOOKUP(A1041,'DSR Attendance'!$A:$D,4,0)," / ",VLOOKUP('Per Outlet Plan'!A1041,'DSR Attendance'!$A:$E,5,0))))</f>
        <v/>
      </c>
      <c r="M1041" s="13" t="str">
        <f t="shared" si="18"/>
        <v/>
      </c>
      <c r="N1041" s="8"/>
      <c r="XFB1041" s="13" t="str">
        <f>IF(D1041="","",COUNTIF('DISPATCHED (VT11)'!$E:$E,'Per Outlet Plan'!D1041))</f>
        <v/>
      </c>
    </row>
    <row r="1042" spans="1:14 16382:16382">
      <c r="A1042" s="18" t="str">
        <f>IF(D1042="","",VLOOKUP(D1042,'DISPATCHED (VT11)'!$E:$XEV,16373,0))</f>
        <v/>
      </c>
      <c r="B1042" s="13" t="str">
        <f>IF(D1042="","",VLOOKUP(D1042,'DISPATCHED (VT11)'!$E:$L,8,0))</f>
        <v/>
      </c>
      <c r="C1042" s="16" t="str">
        <f>IF(A1042="","",IF(VLOOKUP(A1042,'DSR Attendance'!$A:$E,5,0)=0,VLOOKUP(A1042,'DSR Attendance'!$A:$D,4,0),CONCATENATE(VLOOKUP(A1042,'DSR Attendance'!$A:$D,4,0)," / ",VLOOKUP('Per Outlet Plan'!A1042,'DSR Attendance'!$A:$E,5,0))))</f>
        <v/>
      </c>
      <c r="M1042" s="13" t="str">
        <f t="shared" si="18"/>
        <v/>
      </c>
      <c r="N1042" s="8"/>
      <c r="XFB1042" s="13" t="str">
        <f>IF(D1042="","",COUNTIF('DISPATCHED (VT11)'!$E:$E,'Per Outlet Plan'!D1042))</f>
        <v/>
      </c>
    </row>
    <row r="1043" spans="1:14 16382:16382">
      <c r="A1043" s="18" t="str">
        <f>IF(D1043="","",VLOOKUP(D1043,'DISPATCHED (VT11)'!$E:$XEV,16373,0))</f>
        <v/>
      </c>
      <c r="B1043" s="13" t="str">
        <f>IF(D1043="","",VLOOKUP(D1043,'DISPATCHED (VT11)'!$E:$L,8,0))</f>
        <v/>
      </c>
      <c r="C1043" s="16" t="str">
        <f>IF(A1043="","",IF(VLOOKUP(A1043,'DSR Attendance'!$A:$E,5,0)=0,VLOOKUP(A1043,'DSR Attendance'!$A:$D,4,0),CONCATENATE(VLOOKUP(A1043,'DSR Attendance'!$A:$D,4,0)," / ",VLOOKUP('Per Outlet Plan'!A1043,'DSR Attendance'!$A:$E,5,0))))</f>
        <v/>
      </c>
      <c r="M1043" s="13" t="str">
        <f t="shared" si="18"/>
        <v/>
      </c>
      <c r="N1043" s="8"/>
      <c r="XFB1043" s="13" t="str">
        <f>IF(D1043="","",COUNTIF('DISPATCHED (VT11)'!$E:$E,'Per Outlet Plan'!D1043))</f>
        <v/>
      </c>
    </row>
    <row r="1044" spans="1:14 16382:16382">
      <c r="A1044" s="18" t="str">
        <f>IF(D1044="","",VLOOKUP(D1044,'DISPATCHED (VT11)'!$E:$XEV,16373,0))</f>
        <v/>
      </c>
      <c r="B1044" s="13" t="str">
        <f>IF(D1044="","",VLOOKUP(D1044,'DISPATCHED (VT11)'!$E:$L,8,0))</f>
        <v/>
      </c>
      <c r="C1044" s="16" t="str">
        <f>IF(A1044="","",IF(VLOOKUP(A1044,'DSR Attendance'!$A:$E,5,0)=0,VLOOKUP(A1044,'DSR Attendance'!$A:$D,4,0),CONCATENATE(VLOOKUP(A1044,'DSR Attendance'!$A:$D,4,0)," / ",VLOOKUP('Per Outlet Plan'!A1044,'DSR Attendance'!$A:$E,5,0))))</f>
        <v/>
      </c>
      <c r="M1044" s="13" t="str">
        <f t="shared" si="18"/>
        <v/>
      </c>
      <c r="N1044" s="8"/>
      <c r="XFB1044" s="13" t="str">
        <f>IF(D1044="","",COUNTIF('DISPATCHED (VT11)'!$E:$E,'Per Outlet Plan'!D1044))</f>
        <v/>
      </c>
    </row>
    <row r="1045" spans="1:14 16382:16382">
      <c r="A1045" s="18" t="str">
        <f>IF(D1045="","",VLOOKUP(D1045,'DISPATCHED (VT11)'!$E:$XEV,16373,0))</f>
        <v/>
      </c>
      <c r="B1045" s="13" t="str">
        <f>IF(D1045="","",VLOOKUP(D1045,'DISPATCHED (VT11)'!$E:$L,8,0))</f>
        <v/>
      </c>
      <c r="C1045" s="16" t="str">
        <f>IF(A1045="","",IF(VLOOKUP(A1045,'DSR Attendance'!$A:$E,5,0)=0,VLOOKUP(A1045,'DSR Attendance'!$A:$D,4,0),CONCATENATE(VLOOKUP(A1045,'DSR Attendance'!$A:$D,4,0)," / ",VLOOKUP('Per Outlet Plan'!A1045,'DSR Attendance'!$A:$E,5,0))))</f>
        <v/>
      </c>
      <c r="M1045" s="13" t="str">
        <f t="shared" si="18"/>
        <v/>
      </c>
      <c r="N1045" s="8"/>
      <c r="XFB1045" s="13" t="str">
        <f>IF(D1045="","",COUNTIF('DISPATCHED (VT11)'!$E:$E,'Per Outlet Plan'!D1045))</f>
        <v/>
      </c>
    </row>
    <row r="1046" spans="1:14 16382:16382">
      <c r="A1046" s="18" t="str">
        <f>IF(D1046="","",VLOOKUP(D1046,'DISPATCHED (VT11)'!$E:$XEV,16373,0))</f>
        <v/>
      </c>
      <c r="B1046" s="13" t="str">
        <f>IF(D1046="","",VLOOKUP(D1046,'DISPATCHED (VT11)'!$E:$L,8,0))</f>
        <v/>
      </c>
      <c r="C1046" s="16" t="str">
        <f>IF(A1046="","",IF(VLOOKUP(A1046,'DSR Attendance'!$A:$E,5,0)=0,VLOOKUP(A1046,'DSR Attendance'!$A:$D,4,0),CONCATENATE(VLOOKUP(A1046,'DSR Attendance'!$A:$D,4,0)," / ",VLOOKUP('Per Outlet Plan'!A1046,'DSR Attendance'!$A:$E,5,0))))</f>
        <v/>
      </c>
      <c r="M1046" s="13" t="str">
        <f t="shared" si="18"/>
        <v/>
      </c>
      <c r="N1046" s="8"/>
      <c r="XFB1046" s="13" t="str">
        <f>IF(D1046="","",COUNTIF('DISPATCHED (VT11)'!$E:$E,'Per Outlet Plan'!D1046))</f>
        <v/>
      </c>
    </row>
    <row r="1047" spans="1:14 16382:16382">
      <c r="A1047" s="18" t="str">
        <f>IF(D1047="","",VLOOKUP(D1047,'DISPATCHED (VT11)'!$E:$XEV,16373,0))</f>
        <v/>
      </c>
      <c r="B1047" s="13" t="str">
        <f>IF(D1047="","",VLOOKUP(D1047,'DISPATCHED (VT11)'!$E:$L,8,0))</f>
        <v/>
      </c>
      <c r="C1047" s="16" t="str">
        <f>IF(A1047="","",IF(VLOOKUP(A1047,'DSR Attendance'!$A:$E,5,0)=0,VLOOKUP(A1047,'DSR Attendance'!$A:$D,4,0),CONCATENATE(VLOOKUP(A1047,'DSR Attendance'!$A:$D,4,0)," / ",VLOOKUP('Per Outlet Plan'!A1047,'DSR Attendance'!$A:$E,5,0))))</f>
        <v/>
      </c>
      <c r="M1047" s="13" t="str">
        <f t="shared" si="18"/>
        <v/>
      </c>
      <c r="N1047" s="8"/>
      <c r="XFB1047" s="13" t="str">
        <f>IF(D1047="","",COUNTIF('DISPATCHED (VT11)'!$E:$E,'Per Outlet Plan'!D1047))</f>
        <v/>
      </c>
    </row>
    <row r="1048" spans="1:14 16382:16382">
      <c r="A1048" s="18" t="str">
        <f>IF(D1048="","",VLOOKUP(D1048,'DISPATCHED (VT11)'!$E:$XEV,16373,0))</f>
        <v/>
      </c>
      <c r="B1048" s="13" t="str">
        <f>IF(D1048="","",VLOOKUP(D1048,'DISPATCHED (VT11)'!$E:$L,8,0))</f>
        <v/>
      </c>
      <c r="C1048" s="16" t="str">
        <f>IF(A1048="","",IF(VLOOKUP(A1048,'DSR Attendance'!$A:$E,5,0)=0,VLOOKUP(A1048,'DSR Attendance'!$A:$D,4,0),CONCATENATE(VLOOKUP(A1048,'DSR Attendance'!$A:$D,4,0)," / ",VLOOKUP('Per Outlet Plan'!A1048,'DSR Attendance'!$A:$E,5,0))))</f>
        <v/>
      </c>
      <c r="M1048" s="13" t="str">
        <f t="shared" si="18"/>
        <v/>
      </c>
      <c r="N1048" s="8"/>
      <c r="XFB1048" s="13" t="str">
        <f>IF(D1048="","",COUNTIF('DISPATCHED (VT11)'!$E:$E,'Per Outlet Plan'!D1048))</f>
        <v/>
      </c>
    </row>
    <row r="1049" spans="1:14 16382:16382">
      <c r="A1049" s="18" t="str">
        <f>IF(D1049="","",VLOOKUP(D1049,'DISPATCHED (VT11)'!$E:$XEV,16373,0))</f>
        <v/>
      </c>
      <c r="B1049" s="13" t="str">
        <f>IF(D1049="","",VLOOKUP(D1049,'DISPATCHED (VT11)'!$E:$L,8,0))</f>
        <v/>
      </c>
      <c r="C1049" s="16" t="str">
        <f>IF(A1049="","",IF(VLOOKUP(A1049,'DSR Attendance'!$A:$E,5,0)=0,VLOOKUP(A1049,'DSR Attendance'!$A:$D,4,0),CONCATENATE(VLOOKUP(A1049,'DSR Attendance'!$A:$D,4,0)," / ",VLOOKUP('Per Outlet Plan'!A1049,'DSR Attendance'!$A:$E,5,0))))</f>
        <v/>
      </c>
      <c r="M1049" s="13" t="str">
        <f t="shared" si="18"/>
        <v/>
      </c>
      <c r="N1049" s="8"/>
      <c r="XFB1049" s="13" t="str">
        <f>IF(D1049="","",COUNTIF('DISPATCHED (VT11)'!$E:$E,'Per Outlet Plan'!D1049))</f>
        <v/>
      </c>
    </row>
    <row r="1050" spans="1:14 16382:16382">
      <c r="A1050" s="18" t="str">
        <f>IF(D1050="","",VLOOKUP(D1050,'DISPATCHED (VT11)'!$E:$XEV,16373,0))</f>
        <v/>
      </c>
      <c r="B1050" s="13" t="str">
        <f>IF(D1050="","",VLOOKUP(D1050,'DISPATCHED (VT11)'!$E:$L,8,0))</f>
        <v/>
      </c>
      <c r="C1050" s="16" t="str">
        <f>IF(A1050="","",IF(VLOOKUP(A1050,'DSR Attendance'!$A:$E,5,0)=0,VLOOKUP(A1050,'DSR Attendance'!$A:$D,4,0),CONCATENATE(VLOOKUP(A1050,'DSR Attendance'!$A:$D,4,0)," / ",VLOOKUP('Per Outlet Plan'!A1050,'DSR Attendance'!$A:$E,5,0))))</f>
        <v/>
      </c>
      <c r="M1050" s="13" t="str">
        <f t="shared" si="18"/>
        <v/>
      </c>
      <c r="N1050" s="8"/>
      <c r="XFB1050" s="13" t="str">
        <f>IF(D1050="","",COUNTIF('DISPATCHED (VT11)'!$E:$E,'Per Outlet Plan'!D1050))</f>
        <v/>
      </c>
    </row>
    <row r="1051" spans="1:14 16382:16382">
      <c r="A1051" s="18" t="str">
        <f>IF(D1051="","",VLOOKUP(D1051,'DISPATCHED (VT11)'!$E:$XEV,16373,0))</f>
        <v/>
      </c>
      <c r="B1051" s="13" t="str">
        <f>IF(D1051="","",VLOOKUP(D1051,'DISPATCHED (VT11)'!$E:$L,8,0))</f>
        <v/>
      </c>
      <c r="C1051" s="16" t="str">
        <f>IF(A1051="","",IF(VLOOKUP(A1051,'DSR Attendance'!$A:$E,5,0)=0,VLOOKUP(A1051,'DSR Attendance'!$A:$D,4,0),CONCATENATE(VLOOKUP(A1051,'DSR Attendance'!$A:$D,4,0)," / ",VLOOKUP('Per Outlet Plan'!A1051,'DSR Attendance'!$A:$E,5,0))))</f>
        <v/>
      </c>
      <c r="M1051" s="13" t="str">
        <f t="shared" si="18"/>
        <v/>
      </c>
      <c r="N1051" s="8"/>
      <c r="XFB1051" s="13" t="str">
        <f>IF(D1051="","",COUNTIF('DISPATCHED (VT11)'!$E:$E,'Per Outlet Plan'!D1051))</f>
        <v/>
      </c>
    </row>
    <row r="1052" spans="1:14 16382:16382">
      <c r="A1052" s="18" t="str">
        <f>IF(D1052="","",VLOOKUP(D1052,'DISPATCHED (VT11)'!$E:$XEV,16373,0))</f>
        <v/>
      </c>
      <c r="B1052" s="13" t="str">
        <f>IF(D1052="","",VLOOKUP(D1052,'DISPATCHED (VT11)'!$E:$L,8,0))</f>
        <v/>
      </c>
      <c r="C1052" s="16" t="str">
        <f>IF(A1052="","",IF(VLOOKUP(A1052,'DSR Attendance'!$A:$E,5,0)=0,VLOOKUP(A1052,'DSR Attendance'!$A:$D,4,0),CONCATENATE(VLOOKUP(A1052,'DSR Attendance'!$A:$D,4,0)," / ",VLOOKUP('Per Outlet Plan'!A1052,'DSR Attendance'!$A:$E,5,0))))</f>
        <v/>
      </c>
      <c r="M1052" s="13" t="str">
        <f t="shared" si="18"/>
        <v/>
      </c>
      <c r="N1052" s="8"/>
      <c r="XFB1052" s="13" t="str">
        <f>IF(D1052="","",COUNTIF('DISPATCHED (VT11)'!$E:$E,'Per Outlet Plan'!D1052))</f>
        <v/>
      </c>
    </row>
    <row r="1053" spans="1:14 16382:16382">
      <c r="A1053" s="18" t="str">
        <f>IF(D1053="","",VLOOKUP(D1053,'DISPATCHED (VT11)'!$E:$XEV,16373,0))</f>
        <v/>
      </c>
      <c r="B1053" s="13" t="str">
        <f>IF(D1053="","",VLOOKUP(D1053,'DISPATCHED (VT11)'!$E:$L,8,0))</f>
        <v/>
      </c>
      <c r="C1053" s="16" t="str">
        <f>IF(A1053="","",IF(VLOOKUP(A1053,'DSR Attendance'!$A:$E,5,0)=0,VLOOKUP(A1053,'DSR Attendance'!$A:$D,4,0),CONCATENATE(VLOOKUP(A1053,'DSR Attendance'!$A:$D,4,0)," / ",VLOOKUP('Per Outlet Plan'!A1053,'DSR Attendance'!$A:$E,5,0))))</f>
        <v/>
      </c>
      <c r="M1053" s="13" t="str">
        <f t="shared" si="18"/>
        <v/>
      </c>
      <c r="N1053" s="8"/>
      <c r="XFB1053" s="13" t="str">
        <f>IF(D1053="","",COUNTIF('DISPATCHED (VT11)'!$E:$E,'Per Outlet Plan'!D1053))</f>
        <v/>
      </c>
    </row>
    <row r="1054" spans="1:14 16382:16382">
      <c r="A1054" s="18" t="str">
        <f>IF(D1054="","",VLOOKUP(D1054,'DISPATCHED (VT11)'!$E:$XEV,16373,0))</f>
        <v/>
      </c>
      <c r="B1054" s="13" t="str">
        <f>IF(D1054="","",VLOOKUP(D1054,'DISPATCHED (VT11)'!$E:$L,8,0))</f>
        <v/>
      </c>
      <c r="C1054" s="16" t="str">
        <f>IF(A1054="","",IF(VLOOKUP(A1054,'DSR Attendance'!$A:$E,5,0)=0,VLOOKUP(A1054,'DSR Attendance'!$A:$D,4,0),CONCATENATE(VLOOKUP(A1054,'DSR Attendance'!$A:$D,4,0)," / ",VLOOKUP('Per Outlet Plan'!A1054,'DSR Attendance'!$A:$E,5,0))))</f>
        <v/>
      </c>
      <c r="M1054" s="13" t="str">
        <f t="shared" si="18"/>
        <v/>
      </c>
      <c r="N1054" s="8"/>
      <c r="XFB1054" s="13" t="str">
        <f>IF(D1054="","",COUNTIF('DISPATCHED (VT11)'!$E:$E,'Per Outlet Plan'!D1054))</f>
        <v/>
      </c>
    </row>
    <row r="1055" spans="1:14 16382:16382">
      <c r="A1055" s="18" t="str">
        <f>IF(D1055="","",VLOOKUP(D1055,'DISPATCHED (VT11)'!$E:$XEV,16373,0))</f>
        <v/>
      </c>
      <c r="B1055" s="13" t="str">
        <f>IF(D1055="","",VLOOKUP(D1055,'DISPATCHED (VT11)'!$E:$L,8,0))</f>
        <v/>
      </c>
      <c r="C1055" s="16" t="str">
        <f>IF(A1055="","",IF(VLOOKUP(A1055,'DSR Attendance'!$A:$E,5,0)=0,VLOOKUP(A1055,'DSR Attendance'!$A:$D,4,0),CONCATENATE(VLOOKUP(A1055,'DSR Attendance'!$A:$D,4,0)," / ",VLOOKUP('Per Outlet Plan'!A1055,'DSR Attendance'!$A:$E,5,0))))</f>
        <v/>
      </c>
      <c r="M1055" s="13" t="str">
        <f t="shared" si="18"/>
        <v/>
      </c>
      <c r="N1055" s="8"/>
      <c r="XFB1055" s="13" t="str">
        <f>IF(D1055="","",COUNTIF('DISPATCHED (VT11)'!$E:$E,'Per Outlet Plan'!D1055))</f>
        <v/>
      </c>
    </row>
    <row r="1056" spans="1:14 16382:16382">
      <c r="A1056" s="18" t="str">
        <f>IF(D1056="","",VLOOKUP(D1056,'DISPATCHED (VT11)'!$E:$XEV,16373,0))</f>
        <v/>
      </c>
      <c r="B1056" s="13" t="str">
        <f>IF(D1056="","",VLOOKUP(D1056,'DISPATCHED (VT11)'!$E:$L,8,0))</f>
        <v/>
      </c>
      <c r="C1056" s="16" t="str">
        <f>IF(A1056="","",IF(VLOOKUP(A1056,'DSR Attendance'!$A:$E,5,0)=0,VLOOKUP(A1056,'DSR Attendance'!$A:$D,4,0),CONCATENATE(VLOOKUP(A1056,'DSR Attendance'!$A:$D,4,0)," / ",VLOOKUP('Per Outlet Plan'!A1056,'DSR Attendance'!$A:$E,5,0))))</f>
        <v/>
      </c>
      <c r="M1056" s="13" t="str">
        <f t="shared" si="18"/>
        <v/>
      </c>
      <c r="N1056" s="8"/>
      <c r="XFB1056" s="13" t="str">
        <f>IF(D1056="","",COUNTIF('DISPATCHED (VT11)'!$E:$E,'Per Outlet Plan'!D1056))</f>
        <v/>
      </c>
    </row>
    <row r="1057" spans="1:14 16382:16382">
      <c r="A1057" s="18" t="str">
        <f>IF(D1057="","",VLOOKUP(D1057,'DISPATCHED (VT11)'!$E:$XEV,16373,0))</f>
        <v/>
      </c>
      <c r="B1057" s="13" t="str">
        <f>IF(D1057="","",VLOOKUP(D1057,'DISPATCHED (VT11)'!$E:$L,8,0))</f>
        <v/>
      </c>
      <c r="C1057" s="16" t="str">
        <f>IF(A1057="","",IF(VLOOKUP(A1057,'DSR Attendance'!$A:$E,5,0)=0,VLOOKUP(A1057,'DSR Attendance'!$A:$D,4,0),CONCATENATE(VLOOKUP(A1057,'DSR Attendance'!$A:$D,4,0)," / ",VLOOKUP('Per Outlet Plan'!A1057,'DSR Attendance'!$A:$E,5,0))))</f>
        <v/>
      </c>
      <c r="M1057" s="13" t="str">
        <f t="shared" si="18"/>
        <v/>
      </c>
      <c r="N1057" s="8"/>
      <c r="XFB1057" s="13" t="str">
        <f>IF(D1057="","",COUNTIF('DISPATCHED (VT11)'!$E:$E,'Per Outlet Plan'!D1057))</f>
        <v/>
      </c>
    </row>
    <row r="1058" spans="1:14 16382:16382">
      <c r="A1058" s="18" t="str">
        <f>IF(D1058="","",VLOOKUP(D1058,'DISPATCHED (VT11)'!$E:$XEV,16373,0))</f>
        <v/>
      </c>
      <c r="B1058" s="13" t="str">
        <f>IF(D1058="","",VLOOKUP(D1058,'DISPATCHED (VT11)'!$E:$L,8,0))</f>
        <v/>
      </c>
      <c r="C1058" s="16" t="str">
        <f>IF(A1058="","",IF(VLOOKUP(A1058,'DSR Attendance'!$A:$E,5,0)=0,VLOOKUP(A1058,'DSR Attendance'!$A:$D,4,0),CONCATENATE(VLOOKUP(A1058,'DSR Attendance'!$A:$D,4,0)," / ",VLOOKUP('Per Outlet Plan'!A1058,'DSR Attendance'!$A:$E,5,0))))</f>
        <v/>
      </c>
      <c r="M1058" s="13" t="str">
        <f t="shared" si="18"/>
        <v/>
      </c>
      <c r="N1058" s="8"/>
      <c r="XFB1058" s="13" t="str">
        <f>IF(D1058="","",COUNTIF('DISPATCHED (VT11)'!$E:$E,'Per Outlet Plan'!D1058))</f>
        <v/>
      </c>
    </row>
    <row r="1059" spans="1:14 16382:16382">
      <c r="A1059" s="18" t="str">
        <f>IF(D1059="","",VLOOKUP(D1059,'DISPATCHED (VT11)'!$E:$XEV,16373,0))</f>
        <v/>
      </c>
      <c r="B1059" s="13" t="str">
        <f>IF(D1059="","",VLOOKUP(D1059,'DISPATCHED (VT11)'!$E:$L,8,0))</f>
        <v/>
      </c>
      <c r="C1059" s="16" t="str">
        <f>IF(A1059="","",IF(VLOOKUP(A1059,'DSR Attendance'!$A:$E,5,0)=0,VLOOKUP(A1059,'DSR Attendance'!$A:$D,4,0),CONCATENATE(VLOOKUP(A1059,'DSR Attendance'!$A:$D,4,0)," / ",VLOOKUP('Per Outlet Plan'!A1059,'DSR Attendance'!$A:$E,5,0))))</f>
        <v/>
      </c>
      <c r="M1059" s="13" t="str">
        <f t="shared" si="18"/>
        <v/>
      </c>
      <c r="N1059" s="8"/>
      <c r="XFB1059" s="13" t="str">
        <f>IF(D1059="","",COUNTIF('DISPATCHED (VT11)'!$E:$E,'Per Outlet Plan'!D1059))</f>
        <v/>
      </c>
    </row>
    <row r="1060" spans="1:14 16382:16382">
      <c r="A1060" s="18" t="str">
        <f>IF(D1060="","",VLOOKUP(D1060,'DISPATCHED (VT11)'!$E:$XEV,16373,0))</f>
        <v/>
      </c>
      <c r="B1060" s="13" t="str">
        <f>IF(D1060="","",VLOOKUP(D1060,'DISPATCHED (VT11)'!$E:$L,8,0))</f>
        <v/>
      </c>
      <c r="C1060" s="16" t="str">
        <f>IF(A1060="","",IF(VLOOKUP(A1060,'DSR Attendance'!$A:$E,5,0)=0,VLOOKUP(A1060,'DSR Attendance'!$A:$D,4,0),CONCATENATE(VLOOKUP(A1060,'DSR Attendance'!$A:$D,4,0)," / ",VLOOKUP('Per Outlet Plan'!A1060,'DSR Attendance'!$A:$E,5,0))))</f>
        <v/>
      </c>
      <c r="M1060" s="13" t="str">
        <f t="shared" si="18"/>
        <v/>
      </c>
      <c r="N1060" s="8"/>
      <c r="XFB1060" s="13" t="str">
        <f>IF(D1060="","",COUNTIF('DISPATCHED (VT11)'!$E:$E,'Per Outlet Plan'!D1060))</f>
        <v/>
      </c>
    </row>
    <row r="1061" spans="1:14 16382:16382">
      <c r="A1061" s="18" t="str">
        <f>IF(D1061="","",VLOOKUP(D1061,'DISPATCHED (VT11)'!$E:$XEV,16373,0))</f>
        <v/>
      </c>
      <c r="B1061" s="13" t="str">
        <f>IF(D1061="","",VLOOKUP(D1061,'DISPATCHED (VT11)'!$E:$L,8,0))</f>
        <v/>
      </c>
      <c r="C1061" s="16" t="str">
        <f>IF(A1061="","",IF(VLOOKUP(A1061,'DSR Attendance'!$A:$E,5,0)=0,VLOOKUP(A1061,'DSR Attendance'!$A:$D,4,0),CONCATENATE(VLOOKUP(A1061,'DSR Attendance'!$A:$D,4,0)," / ",VLOOKUP('Per Outlet Plan'!A1061,'DSR Attendance'!$A:$E,5,0))))</f>
        <v/>
      </c>
      <c r="M1061" s="13" t="str">
        <f t="shared" si="18"/>
        <v/>
      </c>
      <c r="N1061" s="8"/>
      <c r="XFB1061" s="13" t="str">
        <f>IF(D1061="","",COUNTIF('DISPATCHED (VT11)'!$E:$E,'Per Outlet Plan'!D1061))</f>
        <v/>
      </c>
    </row>
    <row r="1062" spans="1:14 16382:16382">
      <c r="A1062" s="18" t="str">
        <f>IF(D1062="","",VLOOKUP(D1062,'DISPATCHED (VT11)'!$E:$XEV,16373,0))</f>
        <v/>
      </c>
      <c r="B1062" s="13" t="str">
        <f>IF(D1062="","",VLOOKUP(D1062,'DISPATCHED (VT11)'!$E:$L,8,0))</f>
        <v/>
      </c>
      <c r="C1062" s="16" t="str">
        <f>IF(A1062="","",IF(VLOOKUP(A1062,'DSR Attendance'!$A:$E,5,0)=0,VLOOKUP(A1062,'DSR Attendance'!$A:$D,4,0),CONCATENATE(VLOOKUP(A1062,'DSR Attendance'!$A:$D,4,0)," / ",VLOOKUP('Per Outlet Plan'!A1062,'DSR Attendance'!$A:$E,5,0))))</f>
        <v/>
      </c>
      <c r="M1062" s="13" t="str">
        <f t="shared" si="18"/>
        <v/>
      </c>
      <c r="N1062" s="8"/>
      <c r="XFB1062" s="13" t="str">
        <f>IF(D1062="","",COUNTIF('DISPATCHED (VT11)'!$E:$E,'Per Outlet Plan'!D1062))</f>
        <v/>
      </c>
    </row>
    <row r="1063" spans="1:14 16382:16382">
      <c r="A1063" s="18" t="str">
        <f>IF(D1063="","",VLOOKUP(D1063,'DISPATCHED (VT11)'!$E:$XEV,16373,0))</f>
        <v/>
      </c>
      <c r="B1063" s="13" t="str">
        <f>IF(D1063="","",VLOOKUP(D1063,'DISPATCHED (VT11)'!$E:$L,8,0))</f>
        <v/>
      </c>
      <c r="C1063" s="16" t="str">
        <f>IF(A1063="","",IF(VLOOKUP(A1063,'DSR Attendance'!$A:$E,5,0)=0,VLOOKUP(A1063,'DSR Attendance'!$A:$D,4,0),CONCATENATE(VLOOKUP(A1063,'DSR Attendance'!$A:$D,4,0)," / ",VLOOKUP('Per Outlet Plan'!A1063,'DSR Attendance'!$A:$E,5,0))))</f>
        <v/>
      </c>
      <c r="M1063" s="13" t="str">
        <f t="shared" si="18"/>
        <v/>
      </c>
      <c r="N1063" s="8"/>
      <c r="XFB1063" s="13" t="str">
        <f>IF(D1063="","",COUNTIF('DISPATCHED (VT11)'!$E:$E,'Per Outlet Plan'!D1063))</f>
        <v/>
      </c>
    </row>
    <row r="1064" spans="1:14 16382:16382">
      <c r="A1064" s="18" t="str">
        <f>IF(D1064="","",VLOOKUP(D1064,'DISPATCHED (VT11)'!$E:$XEV,16373,0))</f>
        <v/>
      </c>
      <c r="B1064" s="13" t="str">
        <f>IF(D1064="","",VLOOKUP(D1064,'DISPATCHED (VT11)'!$E:$L,8,0))</f>
        <v/>
      </c>
      <c r="C1064" s="16" t="str">
        <f>IF(A1064="","",IF(VLOOKUP(A1064,'DSR Attendance'!$A:$E,5,0)=0,VLOOKUP(A1064,'DSR Attendance'!$A:$D,4,0),CONCATENATE(VLOOKUP(A1064,'DSR Attendance'!$A:$D,4,0)," / ",VLOOKUP('Per Outlet Plan'!A1064,'DSR Attendance'!$A:$E,5,0))))</f>
        <v/>
      </c>
      <c r="M1064" s="13" t="str">
        <f t="shared" si="18"/>
        <v/>
      </c>
      <c r="N1064" s="8"/>
      <c r="XFB1064" s="13" t="str">
        <f>IF(D1064="","",COUNTIF('DISPATCHED (VT11)'!$E:$E,'Per Outlet Plan'!D1064))</f>
        <v/>
      </c>
    </row>
    <row r="1065" spans="1:14 16382:16382">
      <c r="A1065" s="18" t="str">
        <f>IF(D1065="","",VLOOKUP(D1065,'DISPATCHED (VT11)'!$E:$XEV,16373,0))</f>
        <v/>
      </c>
      <c r="B1065" s="13" t="str">
        <f>IF(D1065="","",VLOOKUP(D1065,'DISPATCHED (VT11)'!$E:$L,8,0))</f>
        <v/>
      </c>
      <c r="C1065" s="16" t="str">
        <f>IF(A1065="","",IF(VLOOKUP(A1065,'DSR Attendance'!$A:$E,5,0)=0,VLOOKUP(A1065,'DSR Attendance'!$A:$D,4,0),CONCATENATE(VLOOKUP(A1065,'DSR Attendance'!$A:$D,4,0)," / ",VLOOKUP('Per Outlet Plan'!A1065,'DSR Attendance'!$A:$E,5,0))))</f>
        <v/>
      </c>
      <c r="M1065" s="13" t="str">
        <f t="shared" si="18"/>
        <v/>
      </c>
      <c r="N1065" s="8"/>
      <c r="XFB1065" s="13" t="str">
        <f>IF(D1065="","",COUNTIF('DISPATCHED (VT11)'!$E:$E,'Per Outlet Plan'!D1065))</f>
        <v/>
      </c>
    </row>
    <row r="1066" spans="1:14 16382:16382">
      <c r="A1066" s="18" t="str">
        <f>IF(D1066="","",VLOOKUP(D1066,'DISPATCHED (VT11)'!$E:$XEV,16373,0))</f>
        <v/>
      </c>
      <c r="B1066" s="13" t="str">
        <f>IF(D1066="","",VLOOKUP(D1066,'DISPATCHED (VT11)'!$E:$L,8,0))</f>
        <v/>
      </c>
      <c r="C1066" s="16" t="str">
        <f>IF(A1066="","",IF(VLOOKUP(A1066,'DSR Attendance'!$A:$E,5,0)=0,VLOOKUP(A1066,'DSR Attendance'!$A:$D,4,0),CONCATENATE(VLOOKUP(A1066,'DSR Attendance'!$A:$D,4,0)," / ",VLOOKUP('Per Outlet Plan'!A1066,'DSR Attendance'!$A:$E,5,0))))</f>
        <v/>
      </c>
      <c r="M1066" s="13" t="str">
        <f t="shared" si="18"/>
        <v/>
      </c>
      <c r="N1066" s="8"/>
      <c r="XFB1066" s="13" t="str">
        <f>IF(D1066="","",COUNTIF('DISPATCHED (VT11)'!$E:$E,'Per Outlet Plan'!D1066))</f>
        <v/>
      </c>
    </row>
    <row r="1067" spans="1:14 16382:16382">
      <c r="A1067" s="18" t="str">
        <f>IF(D1067="","",VLOOKUP(D1067,'DISPATCHED (VT11)'!$E:$XEV,16373,0))</f>
        <v/>
      </c>
      <c r="B1067" s="13" t="str">
        <f>IF(D1067="","",VLOOKUP(D1067,'DISPATCHED (VT11)'!$E:$L,8,0))</f>
        <v/>
      </c>
      <c r="C1067" s="16" t="str">
        <f>IF(A1067="","",IF(VLOOKUP(A1067,'DSR Attendance'!$A:$E,5,0)=0,VLOOKUP(A1067,'DSR Attendance'!$A:$D,4,0),CONCATENATE(VLOOKUP(A1067,'DSR Attendance'!$A:$D,4,0)," / ",VLOOKUP('Per Outlet Plan'!A1067,'DSR Attendance'!$A:$E,5,0))))</f>
        <v/>
      </c>
      <c r="M1067" s="13" t="str">
        <f t="shared" si="18"/>
        <v/>
      </c>
      <c r="N1067" s="8"/>
      <c r="XFB1067" s="13" t="str">
        <f>IF(D1067="","",COUNTIF('DISPATCHED (VT11)'!$E:$E,'Per Outlet Plan'!D1067))</f>
        <v/>
      </c>
    </row>
    <row r="1068" spans="1:14 16382:16382">
      <c r="A1068" s="18" t="str">
        <f>IF(D1068="","",VLOOKUP(D1068,'DISPATCHED (VT11)'!$E:$XEV,16373,0))</f>
        <v/>
      </c>
      <c r="B1068" s="13" t="str">
        <f>IF(D1068="","",VLOOKUP(D1068,'DISPATCHED (VT11)'!$E:$L,8,0))</f>
        <v/>
      </c>
      <c r="C1068" s="16" t="str">
        <f>IF(A1068="","",IF(VLOOKUP(A1068,'DSR Attendance'!$A:$E,5,0)=0,VLOOKUP(A1068,'DSR Attendance'!$A:$D,4,0),CONCATENATE(VLOOKUP(A1068,'DSR Attendance'!$A:$D,4,0)," / ",VLOOKUP('Per Outlet Plan'!A1068,'DSR Attendance'!$A:$E,5,0))))</f>
        <v/>
      </c>
      <c r="M1068" s="13" t="str">
        <f t="shared" si="18"/>
        <v/>
      </c>
      <c r="N1068" s="8"/>
      <c r="XFB1068" s="13" t="str">
        <f>IF(D1068="","",COUNTIF('DISPATCHED (VT11)'!$E:$E,'Per Outlet Plan'!D1068))</f>
        <v/>
      </c>
    </row>
    <row r="1069" spans="1:14 16382:16382">
      <c r="A1069" s="18" t="str">
        <f>IF(D1069="","",VLOOKUP(D1069,'DISPATCHED (VT11)'!$E:$XEV,16373,0))</f>
        <v/>
      </c>
      <c r="B1069" s="13" t="str">
        <f>IF(D1069="","",VLOOKUP(D1069,'DISPATCHED (VT11)'!$E:$L,8,0))</f>
        <v/>
      </c>
      <c r="C1069" s="16" t="str">
        <f>IF(A1069="","",IF(VLOOKUP(A1069,'DSR Attendance'!$A:$E,5,0)=0,VLOOKUP(A1069,'DSR Attendance'!$A:$D,4,0),CONCATENATE(VLOOKUP(A1069,'DSR Attendance'!$A:$D,4,0)," / ",VLOOKUP('Per Outlet Plan'!A1069,'DSR Attendance'!$A:$E,5,0))))</f>
        <v/>
      </c>
      <c r="M1069" s="13" t="str">
        <f t="shared" si="18"/>
        <v/>
      </c>
      <c r="N1069" s="8"/>
      <c r="XFB1069" s="13" t="str">
        <f>IF(D1069="","",COUNTIF('DISPATCHED (VT11)'!$E:$E,'Per Outlet Plan'!D1069))</f>
        <v/>
      </c>
    </row>
    <row r="1070" spans="1:14 16382:16382">
      <c r="A1070" s="18" t="str">
        <f>IF(D1070="","",VLOOKUP(D1070,'DISPATCHED (VT11)'!$E:$XEV,16373,0))</f>
        <v/>
      </c>
      <c r="B1070" s="13" t="str">
        <f>IF(D1070="","",VLOOKUP(D1070,'DISPATCHED (VT11)'!$E:$L,8,0))</f>
        <v/>
      </c>
      <c r="C1070" s="16" t="str">
        <f>IF(A1070="","",IF(VLOOKUP(A1070,'DSR Attendance'!$A:$E,5,0)=0,VLOOKUP(A1070,'DSR Attendance'!$A:$D,4,0),CONCATENATE(VLOOKUP(A1070,'DSR Attendance'!$A:$D,4,0)," / ",VLOOKUP('Per Outlet Plan'!A1070,'DSR Attendance'!$A:$E,5,0))))</f>
        <v/>
      </c>
      <c r="M1070" s="13" t="str">
        <f t="shared" si="18"/>
        <v/>
      </c>
      <c r="N1070" s="8"/>
      <c r="XFB1070" s="13" t="str">
        <f>IF(D1070="","",COUNTIF('DISPATCHED (VT11)'!$E:$E,'Per Outlet Plan'!D1070))</f>
        <v/>
      </c>
    </row>
    <row r="1071" spans="1:14 16382:16382">
      <c r="A1071" s="18" t="str">
        <f>IF(D1071="","",VLOOKUP(D1071,'DISPATCHED (VT11)'!$E:$XEV,16373,0))</f>
        <v/>
      </c>
      <c r="B1071" s="13" t="str">
        <f>IF(D1071="","",VLOOKUP(D1071,'DISPATCHED (VT11)'!$E:$L,8,0))</f>
        <v/>
      </c>
      <c r="C1071" s="16" t="str">
        <f>IF(A1071="","",IF(VLOOKUP(A1071,'DSR Attendance'!$A:$E,5,0)=0,VLOOKUP(A1071,'DSR Attendance'!$A:$D,4,0),CONCATENATE(VLOOKUP(A1071,'DSR Attendance'!$A:$D,4,0)," / ",VLOOKUP('Per Outlet Plan'!A1071,'DSR Attendance'!$A:$E,5,0))))</f>
        <v/>
      </c>
      <c r="M1071" s="13" t="str">
        <f t="shared" si="18"/>
        <v/>
      </c>
      <c r="N1071" s="8"/>
      <c r="XFB1071" s="13" t="str">
        <f>IF(D1071="","",COUNTIF('DISPATCHED (VT11)'!$E:$E,'Per Outlet Plan'!D1071))</f>
        <v/>
      </c>
    </row>
    <row r="1072" spans="1:14 16382:16382">
      <c r="A1072" s="18" t="str">
        <f>IF(D1072="","",VLOOKUP(D1072,'DISPATCHED (VT11)'!$E:$XEV,16373,0))</f>
        <v/>
      </c>
      <c r="B1072" s="13" t="str">
        <f>IF(D1072="","",VLOOKUP(D1072,'DISPATCHED (VT11)'!$E:$L,8,0))</f>
        <v/>
      </c>
      <c r="C1072" s="16" t="str">
        <f>IF(A1072="","",IF(VLOOKUP(A1072,'DSR Attendance'!$A:$E,5,0)=0,VLOOKUP(A1072,'DSR Attendance'!$A:$D,4,0),CONCATENATE(VLOOKUP(A1072,'DSR Attendance'!$A:$D,4,0)," / ",VLOOKUP('Per Outlet Plan'!A1072,'DSR Attendance'!$A:$E,5,0))))</f>
        <v/>
      </c>
      <c r="M1072" s="13" t="str">
        <f t="shared" si="18"/>
        <v/>
      </c>
      <c r="N1072" s="8"/>
      <c r="XFB1072" s="13" t="str">
        <f>IF(D1072="","",COUNTIF('DISPATCHED (VT11)'!$E:$E,'Per Outlet Plan'!D1072))</f>
        <v/>
      </c>
    </row>
    <row r="1073" spans="1:14 16382:16382">
      <c r="A1073" s="18" t="str">
        <f>IF(D1073="","",VLOOKUP(D1073,'DISPATCHED (VT11)'!$E:$XEV,16373,0))</f>
        <v/>
      </c>
      <c r="B1073" s="13" t="str">
        <f>IF(D1073="","",VLOOKUP(D1073,'DISPATCHED (VT11)'!$E:$L,8,0))</f>
        <v/>
      </c>
      <c r="C1073" s="16" t="str">
        <f>IF(A1073="","",IF(VLOOKUP(A1073,'DSR Attendance'!$A:$E,5,0)=0,VLOOKUP(A1073,'DSR Attendance'!$A:$D,4,0),CONCATENATE(VLOOKUP(A1073,'DSR Attendance'!$A:$D,4,0)," / ",VLOOKUP('Per Outlet Plan'!A1073,'DSR Attendance'!$A:$E,5,0))))</f>
        <v/>
      </c>
      <c r="M1073" s="13" t="str">
        <f t="shared" si="18"/>
        <v/>
      </c>
      <c r="N1073" s="8"/>
      <c r="XFB1073" s="13" t="str">
        <f>IF(D1073="","",COUNTIF('DISPATCHED (VT11)'!$E:$E,'Per Outlet Plan'!D1073))</f>
        <v/>
      </c>
    </row>
    <row r="1074" spans="1:14 16382:16382">
      <c r="A1074" s="18" t="str">
        <f>IF(D1074="","",VLOOKUP(D1074,'DISPATCHED (VT11)'!$E:$XEV,16373,0))</f>
        <v/>
      </c>
      <c r="B1074" s="13" t="str">
        <f>IF(D1074="","",VLOOKUP(D1074,'DISPATCHED (VT11)'!$E:$L,8,0))</f>
        <v/>
      </c>
      <c r="C1074" s="16" t="str">
        <f>IF(A1074="","",IF(VLOOKUP(A1074,'DSR Attendance'!$A:$E,5,0)=0,VLOOKUP(A1074,'DSR Attendance'!$A:$D,4,0),CONCATENATE(VLOOKUP(A1074,'DSR Attendance'!$A:$D,4,0)," / ",VLOOKUP('Per Outlet Plan'!A1074,'DSR Attendance'!$A:$E,5,0))))</f>
        <v/>
      </c>
      <c r="M1074" s="13" t="str">
        <f t="shared" si="18"/>
        <v/>
      </c>
      <c r="N1074" s="8"/>
      <c r="XFB1074" s="13" t="str">
        <f>IF(D1074="","",COUNTIF('DISPATCHED (VT11)'!$E:$E,'Per Outlet Plan'!D1074))</f>
        <v/>
      </c>
    </row>
    <row r="1075" spans="1:14 16382:16382">
      <c r="A1075" s="18" t="str">
        <f>IF(D1075="","",VLOOKUP(D1075,'DISPATCHED (VT11)'!$E:$XEV,16373,0))</f>
        <v/>
      </c>
      <c r="B1075" s="13" t="str">
        <f>IF(D1075="","",VLOOKUP(D1075,'DISPATCHED (VT11)'!$E:$L,8,0))</f>
        <v/>
      </c>
      <c r="C1075" s="16" t="str">
        <f>IF(A1075="","",IF(VLOOKUP(A1075,'DSR Attendance'!$A:$E,5,0)=0,VLOOKUP(A1075,'DSR Attendance'!$A:$D,4,0),CONCATENATE(VLOOKUP(A1075,'DSR Attendance'!$A:$D,4,0)," / ",VLOOKUP('Per Outlet Plan'!A1075,'DSR Attendance'!$A:$E,5,0))))</f>
        <v/>
      </c>
      <c r="M1075" s="13" t="str">
        <f t="shared" si="18"/>
        <v/>
      </c>
      <c r="N1075" s="8"/>
      <c r="XFB1075" s="13" t="str">
        <f>IF(D1075="","",COUNTIF('DISPATCHED (VT11)'!$E:$E,'Per Outlet Plan'!D1075))</f>
        <v/>
      </c>
    </row>
    <row r="1076" spans="1:14 16382:16382">
      <c r="A1076" s="18" t="str">
        <f>IF(D1076="","",VLOOKUP(D1076,'DISPATCHED (VT11)'!$E:$XEV,16373,0))</f>
        <v/>
      </c>
      <c r="B1076" s="13" t="str">
        <f>IF(D1076="","",VLOOKUP(D1076,'DISPATCHED (VT11)'!$E:$L,8,0))</f>
        <v/>
      </c>
      <c r="C1076" s="16" t="str">
        <f>IF(A1076="","",IF(VLOOKUP(A1076,'DSR Attendance'!$A:$E,5,0)=0,VLOOKUP(A1076,'DSR Attendance'!$A:$D,4,0),CONCATENATE(VLOOKUP(A1076,'DSR Attendance'!$A:$D,4,0)," / ",VLOOKUP('Per Outlet Plan'!A1076,'DSR Attendance'!$A:$E,5,0))))</f>
        <v/>
      </c>
      <c r="M1076" s="13" t="str">
        <f t="shared" si="18"/>
        <v/>
      </c>
      <c r="N1076" s="8"/>
      <c r="XFB1076" s="13" t="str">
        <f>IF(D1076="","",COUNTIF('DISPATCHED (VT11)'!$E:$E,'Per Outlet Plan'!D1076))</f>
        <v/>
      </c>
    </row>
    <row r="1077" spans="1:14 16382:16382">
      <c r="A1077" s="18" t="str">
        <f>IF(D1077="","",VLOOKUP(D1077,'DISPATCHED (VT11)'!$E:$XEV,16373,0))</f>
        <v/>
      </c>
      <c r="B1077" s="13" t="str">
        <f>IF(D1077="","",VLOOKUP(D1077,'DISPATCHED (VT11)'!$E:$L,8,0))</f>
        <v/>
      </c>
      <c r="C1077" s="16" t="str">
        <f>IF(A1077="","",IF(VLOOKUP(A1077,'DSR Attendance'!$A:$E,5,0)=0,VLOOKUP(A1077,'DSR Attendance'!$A:$D,4,0),CONCATENATE(VLOOKUP(A1077,'DSR Attendance'!$A:$D,4,0)," / ",VLOOKUP('Per Outlet Plan'!A1077,'DSR Attendance'!$A:$E,5,0))))</f>
        <v/>
      </c>
      <c r="M1077" s="13" t="str">
        <f t="shared" si="18"/>
        <v/>
      </c>
      <c r="N1077" s="8"/>
      <c r="XFB1077" s="13" t="str">
        <f>IF(D1077="","",COUNTIF('DISPATCHED (VT11)'!$E:$E,'Per Outlet Plan'!D1077))</f>
        <v/>
      </c>
    </row>
    <row r="1078" spans="1:14 16382:16382">
      <c r="A1078" s="18" t="str">
        <f>IF(D1078="","",VLOOKUP(D1078,'DISPATCHED (VT11)'!$E:$XEV,16373,0))</f>
        <v/>
      </c>
      <c r="B1078" s="13" t="str">
        <f>IF(D1078="","",VLOOKUP(D1078,'DISPATCHED (VT11)'!$E:$L,8,0))</f>
        <v/>
      </c>
      <c r="C1078" s="16" t="str">
        <f>IF(A1078="","",IF(VLOOKUP(A1078,'DSR Attendance'!$A:$E,5,0)=0,VLOOKUP(A1078,'DSR Attendance'!$A:$D,4,0),CONCATENATE(VLOOKUP(A1078,'DSR Attendance'!$A:$D,4,0)," / ",VLOOKUP('Per Outlet Plan'!A1078,'DSR Attendance'!$A:$E,5,0))))</f>
        <v/>
      </c>
      <c r="M1078" s="13" t="str">
        <f t="shared" si="18"/>
        <v/>
      </c>
      <c r="N1078" s="8"/>
      <c r="XFB1078" s="13" t="str">
        <f>IF(D1078="","",COUNTIF('DISPATCHED (VT11)'!$E:$E,'Per Outlet Plan'!D1078))</f>
        <v/>
      </c>
    </row>
    <row r="1079" spans="1:14 16382:16382">
      <c r="A1079" s="18" t="str">
        <f>IF(D1079="","",VLOOKUP(D1079,'DISPATCHED (VT11)'!$E:$XEV,16373,0))</f>
        <v/>
      </c>
      <c r="B1079" s="13" t="str">
        <f>IF(D1079="","",VLOOKUP(D1079,'DISPATCHED (VT11)'!$E:$L,8,0))</f>
        <v/>
      </c>
      <c r="C1079" s="16" t="str">
        <f>IF(A1079="","",IF(VLOOKUP(A1079,'DSR Attendance'!$A:$E,5,0)=0,VLOOKUP(A1079,'DSR Attendance'!$A:$D,4,0),CONCATENATE(VLOOKUP(A1079,'DSR Attendance'!$A:$D,4,0)," / ",VLOOKUP('Per Outlet Plan'!A1079,'DSR Attendance'!$A:$E,5,0))))</f>
        <v/>
      </c>
      <c r="M1079" s="13" t="str">
        <f t="shared" si="18"/>
        <v/>
      </c>
      <c r="N1079" s="8"/>
      <c r="XFB1079" s="13" t="str">
        <f>IF(D1079="","",COUNTIF('DISPATCHED (VT11)'!$E:$E,'Per Outlet Plan'!D1079))</f>
        <v/>
      </c>
    </row>
    <row r="1080" spans="1:14 16382:16382">
      <c r="A1080" s="18" t="str">
        <f>IF(D1080="","",VLOOKUP(D1080,'DISPATCHED (VT11)'!$E:$XEV,16373,0))</f>
        <v/>
      </c>
      <c r="B1080" s="13" t="str">
        <f>IF(D1080="","",VLOOKUP(D1080,'DISPATCHED (VT11)'!$E:$L,8,0))</f>
        <v/>
      </c>
      <c r="C1080" s="16" t="str">
        <f>IF(A1080="","",IF(VLOOKUP(A1080,'DSR Attendance'!$A:$E,5,0)=0,VLOOKUP(A1080,'DSR Attendance'!$A:$D,4,0),CONCATENATE(VLOOKUP(A1080,'DSR Attendance'!$A:$D,4,0)," / ",VLOOKUP('Per Outlet Plan'!A1080,'DSR Attendance'!$A:$E,5,0))))</f>
        <v/>
      </c>
      <c r="M1080" s="13" t="str">
        <f t="shared" si="18"/>
        <v/>
      </c>
      <c r="N1080" s="8"/>
      <c r="XFB1080" s="13" t="str">
        <f>IF(D1080="","",COUNTIF('DISPATCHED (VT11)'!$E:$E,'Per Outlet Plan'!D1080))</f>
        <v/>
      </c>
    </row>
    <row r="1081" spans="1:14 16382:16382">
      <c r="A1081" s="18" t="str">
        <f>IF(D1081="","",VLOOKUP(D1081,'DISPATCHED (VT11)'!$E:$XEV,16373,0))</f>
        <v/>
      </c>
      <c r="B1081" s="13" t="str">
        <f>IF(D1081="","",VLOOKUP(D1081,'DISPATCHED (VT11)'!$E:$L,8,0))</f>
        <v/>
      </c>
      <c r="C1081" s="16" t="str">
        <f>IF(A1081="","",IF(VLOOKUP(A1081,'DSR Attendance'!$A:$E,5,0)=0,VLOOKUP(A1081,'DSR Attendance'!$A:$D,4,0),CONCATENATE(VLOOKUP(A1081,'DSR Attendance'!$A:$D,4,0)," / ",VLOOKUP('Per Outlet Plan'!A1081,'DSR Attendance'!$A:$E,5,0))))</f>
        <v/>
      </c>
      <c r="M1081" s="13" t="str">
        <f t="shared" si="18"/>
        <v/>
      </c>
      <c r="N1081" s="8"/>
      <c r="XFB1081" s="13" t="str">
        <f>IF(D1081="","",COUNTIF('DISPATCHED (VT11)'!$E:$E,'Per Outlet Plan'!D1081))</f>
        <v/>
      </c>
    </row>
    <row r="1082" spans="1:14 16382:16382">
      <c r="A1082" s="18" t="str">
        <f>IF(D1082="","",VLOOKUP(D1082,'DISPATCHED (VT11)'!$E:$XEV,16373,0))</f>
        <v/>
      </c>
      <c r="B1082" s="13" t="str">
        <f>IF(D1082="","",VLOOKUP(D1082,'DISPATCHED (VT11)'!$E:$L,8,0))</f>
        <v/>
      </c>
      <c r="C1082" s="16" t="str">
        <f>IF(A1082="","",IF(VLOOKUP(A1082,'DSR Attendance'!$A:$E,5,0)=0,VLOOKUP(A1082,'DSR Attendance'!$A:$D,4,0),CONCATENATE(VLOOKUP(A1082,'DSR Attendance'!$A:$D,4,0)," / ",VLOOKUP('Per Outlet Plan'!A1082,'DSR Attendance'!$A:$E,5,0))))</f>
        <v/>
      </c>
      <c r="M1082" s="13" t="str">
        <f t="shared" si="18"/>
        <v/>
      </c>
      <c r="N1082" s="8"/>
      <c r="XFB1082" s="13" t="str">
        <f>IF(D1082="","",COUNTIF('DISPATCHED (VT11)'!$E:$E,'Per Outlet Plan'!D1082))</f>
        <v/>
      </c>
    </row>
    <row r="1083" spans="1:14 16382:16382">
      <c r="A1083" s="18" t="str">
        <f>IF(D1083="","",VLOOKUP(D1083,'DISPATCHED (VT11)'!$E:$XEV,16373,0))</f>
        <v/>
      </c>
      <c r="B1083" s="13" t="str">
        <f>IF(D1083="","",VLOOKUP(D1083,'DISPATCHED (VT11)'!$E:$L,8,0))</f>
        <v/>
      </c>
      <c r="C1083" s="16" t="str">
        <f>IF(A1083="","",IF(VLOOKUP(A1083,'DSR Attendance'!$A:$E,5,0)=0,VLOOKUP(A1083,'DSR Attendance'!$A:$D,4,0),CONCATENATE(VLOOKUP(A1083,'DSR Attendance'!$A:$D,4,0)," / ",VLOOKUP('Per Outlet Plan'!A1083,'DSR Attendance'!$A:$E,5,0))))</f>
        <v/>
      </c>
      <c r="M1083" s="13" t="str">
        <f t="shared" si="18"/>
        <v/>
      </c>
      <c r="N1083" s="8"/>
      <c r="XFB1083" s="13" t="str">
        <f>IF(D1083="","",COUNTIF('DISPATCHED (VT11)'!$E:$E,'Per Outlet Plan'!D1083))</f>
        <v/>
      </c>
    </row>
    <row r="1084" spans="1:14 16382:16382">
      <c r="A1084" s="18" t="str">
        <f>IF(D1084="","",VLOOKUP(D1084,'DISPATCHED (VT11)'!$E:$XEV,16373,0))</f>
        <v/>
      </c>
      <c r="B1084" s="13" t="str">
        <f>IF(D1084="","",VLOOKUP(D1084,'DISPATCHED (VT11)'!$E:$L,8,0))</f>
        <v/>
      </c>
      <c r="C1084" s="16" t="str">
        <f>IF(A1084="","",IF(VLOOKUP(A1084,'DSR Attendance'!$A:$E,5,0)=0,VLOOKUP(A1084,'DSR Attendance'!$A:$D,4,0),CONCATENATE(VLOOKUP(A1084,'DSR Attendance'!$A:$D,4,0)," / ",VLOOKUP('Per Outlet Plan'!A1084,'DSR Attendance'!$A:$E,5,0))))</f>
        <v/>
      </c>
      <c r="M1084" s="13" t="str">
        <f t="shared" si="18"/>
        <v/>
      </c>
      <c r="N1084" s="8"/>
      <c r="XFB1084" s="13" t="str">
        <f>IF(D1084="","",COUNTIF('DISPATCHED (VT11)'!$E:$E,'Per Outlet Plan'!D1084))</f>
        <v/>
      </c>
    </row>
    <row r="1085" spans="1:14 16382:16382">
      <c r="A1085" s="18" t="str">
        <f>IF(D1085="","",VLOOKUP(D1085,'DISPATCHED (VT11)'!$E:$XEV,16373,0))</f>
        <v/>
      </c>
      <c r="B1085" s="13" t="str">
        <f>IF(D1085="","",VLOOKUP(D1085,'DISPATCHED (VT11)'!$E:$L,8,0))</f>
        <v/>
      </c>
      <c r="C1085" s="16" t="str">
        <f>IF(A1085="","",IF(VLOOKUP(A1085,'DSR Attendance'!$A:$E,5,0)=0,VLOOKUP(A1085,'DSR Attendance'!$A:$D,4,0),CONCATENATE(VLOOKUP(A1085,'DSR Attendance'!$A:$D,4,0)," / ",VLOOKUP('Per Outlet Plan'!A1085,'DSR Attendance'!$A:$E,5,0))))</f>
        <v/>
      </c>
      <c r="M1085" s="13" t="str">
        <f t="shared" si="18"/>
        <v/>
      </c>
      <c r="N1085" s="8"/>
      <c r="XFB1085" s="13" t="str">
        <f>IF(D1085="","",COUNTIF('DISPATCHED (VT11)'!$E:$E,'Per Outlet Plan'!D1085))</f>
        <v/>
      </c>
    </row>
    <row r="1086" spans="1:14 16382:16382">
      <c r="A1086" s="18" t="str">
        <f>IF(D1086="","",VLOOKUP(D1086,'DISPATCHED (VT11)'!$E:$XEV,16373,0))</f>
        <v/>
      </c>
      <c r="B1086" s="13" t="str">
        <f>IF(D1086="","",VLOOKUP(D1086,'DISPATCHED (VT11)'!$E:$L,8,0))</f>
        <v/>
      </c>
      <c r="C1086" s="16" t="str">
        <f>IF(A1086="","",IF(VLOOKUP(A1086,'DSR Attendance'!$A:$E,5,0)=0,VLOOKUP(A1086,'DSR Attendance'!$A:$D,4,0),CONCATENATE(VLOOKUP(A1086,'DSR Attendance'!$A:$D,4,0)," / ",VLOOKUP('Per Outlet Plan'!A1086,'DSR Attendance'!$A:$E,5,0))))</f>
        <v/>
      </c>
      <c r="M1086" s="13" t="str">
        <f t="shared" si="18"/>
        <v/>
      </c>
      <c r="N1086" s="8"/>
      <c r="XFB1086" s="13" t="str">
        <f>IF(D1086="","",COUNTIF('DISPATCHED (VT11)'!$E:$E,'Per Outlet Plan'!D1086))</f>
        <v/>
      </c>
    </row>
    <row r="1087" spans="1:14 16382:16382">
      <c r="A1087" s="18" t="str">
        <f>IF(D1087="","",VLOOKUP(D1087,'DISPATCHED (VT11)'!$E:$XEV,16373,0))</f>
        <v/>
      </c>
      <c r="B1087" s="13" t="str">
        <f>IF(D1087="","",VLOOKUP(D1087,'DISPATCHED (VT11)'!$E:$L,8,0))</f>
        <v/>
      </c>
      <c r="C1087" s="16" t="str">
        <f>IF(A1087="","",IF(VLOOKUP(A1087,'DSR Attendance'!$A:$E,5,0)=0,VLOOKUP(A1087,'DSR Attendance'!$A:$D,4,0),CONCATENATE(VLOOKUP(A1087,'DSR Attendance'!$A:$D,4,0)," / ",VLOOKUP('Per Outlet Plan'!A1087,'DSR Attendance'!$A:$E,5,0))))</f>
        <v/>
      </c>
      <c r="M1087" s="13" t="str">
        <f t="shared" si="18"/>
        <v/>
      </c>
      <c r="N1087" s="8"/>
      <c r="XFB1087" s="13" t="str">
        <f>IF(D1087="","",COUNTIF('DISPATCHED (VT11)'!$E:$E,'Per Outlet Plan'!D1087))</f>
        <v/>
      </c>
    </row>
    <row r="1088" spans="1:14 16382:16382">
      <c r="A1088" s="18" t="str">
        <f>IF(D1088="","",VLOOKUP(D1088,'DISPATCHED (VT11)'!$E:$XEV,16373,0))</f>
        <v/>
      </c>
      <c r="B1088" s="13" t="str">
        <f>IF(D1088="","",VLOOKUP(D1088,'DISPATCHED (VT11)'!$E:$L,8,0))</f>
        <v/>
      </c>
      <c r="C1088" s="16" t="str">
        <f>IF(A1088="","",IF(VLOOKUP(A1088,'DSR Attendance'!$A:$E,5,0)=0,VLOOKUP(A1088,'DSR Attendance'!$A:$D,4,0),CONCATENATE(VLOOKUP(A1088,'DSR Attendance'!$A:$D,4,0)," / ",VLOOKUP('Per Outlet Plan'!A1088,'DSR Attendance'!$A:$E,5,0))))</f>
        <v/>
      </c>
      <c r="M1088" s="13" t="str">
        <f t="shared" si="18"/>
        <v/>
      </c>
      <c r="N1088" s="8"/>
      <c r="XFB1088" s="13" t="str">
        <f>IF(D1088="","",COUNTIF('DISPATCHED (VT11)'!$E:$E,'Per Outlet Plan'!D1088))</f>
        <v/>
      </c>
    </row>
    <row r="1089" spans="1:14 16382:16382">
      <c r="A1089" s="18" t="str">
        <f>IF(D1089="","",VLOOKUP(D1089,'DISPATCHED (VT11)'!$E:$XEV,16373,0))</f>
        <v/>
      </c>
      <c r="B1089" s="13" t="str">
        <f>IF(D1089="","",VLOOKUP(D1089,'DISPATCHED (VT11)'!$E:$L,8,0))</f>
        <v/>
      </c>
      <c r="C1089" s="16" t="str">
        <f>IF(A1089="","",IF(VLOOKUP(A1089,'DSR Attendance'!$A:$E,5,0)=0,VLOOKUP(A1089,'DSR Attendance'!$A:$D,4,0),CONCATENATE(VLOOKUP(A1089,'DSR Attendance'!$A:$D,4,0)," / ",VLOOKUP('Per Outlet Plan'!A1089,'DSR Attendance'!$A:$E,5,0))))</f>
        <v/>
      </c>
      <c r="M1089" s="13" t="str">
        <f t="shared" si="18"/>
        <v/>
      </c>
      <c r="N1089" s="8"/>
      <c r="XFB1089" s="13" t="str">
        <f>IF(D1089="","",COUNTIF('DISPATCHED (VT11)'!$E:$E,'Per Outlet Plan'!D1089))</f>
        <v/>
      </c>
    </row>
    <row r="1090" spans="1:14 16382:16382">
      <c r="A1090" s="18" t="str">
        <f>IF(D1090="","",VLOOKUP(D1090,'DISPATCHED (VT11)'!$E:$XEV,16373,0))</f>
        <v/>
      </c>
      <c r="B1090" s="13" t="str">
        <f>IF(D1090="","",VLOOKUP(D1090,'DISPATCHED (VT11)'!$E:$L,8,0))</f>
        <v/>
      </c>
      <c r="C1090" s="16" t="str">
        <f>IF(A1090="","",IF(VLOOKUP(A1090,'DSR Attendance'!$A:$E,5,0)=0,VLOOKUP(A1090,'DSR Attendance'!$A:$D,4,0),CONCATENATE(VLOOKUP(A1090,'DSR Attendance'!$A:$D,4,0)," / ",VLOOKUP('Per Outlet Plan'!A1090,'DSR Attendance'!$A:$E,5,0))))</f>
        <v/>
      </c>
      <c r="M1090" s="13" t="str">
        <f t="shared" si="18"/>
        <v/>
      </c>
      <c r="N1090" s="8"/>
      <c r="XFB1090" s="13" t="str">
        <f>IF(D1090="","",COUNTIF('DISPATCHED (VT11)'!$E:$E,'Per Outlet Plan'!D1090))</f>
        <v/>
      </c>
    </row>
    <row r="1091" spans="1:14 16382:16382">
      <c r="A1091" s="18" t="str">
        <f>IF(D1091="","",VLOOKUP(D1091,'DISPATCHED (VT11)'!$E:$XEV,16373,0))</f>
        <v/>
      </c>
      <c r="B1091" s="13" t="str">
        <f>IF(D1091="","",VLOOKUP(D1091,'DISPATCHED (VT11)'!$E:$L,8,0))</f>
        <v/>
      </c>
      <c r="C1091" s="16" t="str">
        <f>IF(A1091="","",IF(VLOOKUP(A1091,'DSR Attendance'!$A:$E,5,0)=0,VLOOKUP(A1091,'DSR Attendance'!$A:$D,4,0),CONCATENATE(VLOOKUP(A1091,'DSR Attendance'!$A:$D,4,0)," / ",VLOOKUP('Per Outlet Plan'!A1091,'DSR Attendance'!$A:$E,5,0))))</f>
        <v/>
      </c>
      <c r="M1091" s="13" t="str">
        <f t="shared" si="18"/>
        <v/>
      </c>
      <c r="N1091" s="8"/>
      <c r="XFB1091" s="13" t="str">
        <f>IF(D1091="","",COUNTIF('DISPATCHED (VT11)'!$E:$E,'Per Outlet Plan'!D1091))</f>
        <v/>
      </c>
    </row>
    <row r="1092" spans="1:14 16382:16382">
      <c r="A1092" s="18" t="str">
        <f>IF(D1092="","",VLOOKUP(D1092,'DISPATCHED (VT11)'!$E:$XEV,16373,0))</f>
        <v/>
      </c>
      <c r="B1092" s="13" t="str">
        <f>IF(D1092="","",VLOOKUP(D1092,'DISPATCHED (VT11)'!$E:$L,8,0))</f>
        <v/>
      </c>
      <c r="C1092" s="16" t="str">
        <f>IF(A1092="","",IF(VLOOKUP(A1092,'DSR Attendance'!$A:$E,5,0)=0,VLOOKUP(A1092,'DSR Attendance'!$A:$D,4,0),CONCATENATE(VLOOKUP(A1092,'DSR Attendance'!$A:$D,4,0)," / ",VLOOKUP('Per Outlet Plan'!A1092,'DSR Attendance'!$A:$E,5,0))))</f>
        <v/>
      </c>
      <c r="M1092" s="13" t="str">
        <f t="shared" si="18"/>
        <v/>
      </c>
      <c r="N1092" s="8"/>
      <c r="XFB1092" s="13" t="str">
        <f>IF(D1092="","",COUNTIF('DISPATCHED (VT11)'!$E:$E,'Per Outlet Plan'!D1092))</f>
        <v/>
      </c>
    </row>
    <row r="1093" spans="1:14 16382:16382">
      <c r="A1093" s="18" t="str">
        <f>IF(D1093="","",VLOOKUP(D1093,'DISPATCHED (VT11)'!$E:$XEV,16373,0))</f>
        <v/>
      </c>
      <c r="B1093" s="13" t="str">
        <f>IF(D1093="","",VLOOKUP(D1093,'DISPATCHED (VT11)'!$E:$L,8,0))</f>
        <v/>
      </c>
      <c r="C1093" s="16" t="str">
        <f>IF(A1093="","",IF(VLOOKUP(A1093,'DSR Attendance'!$A:$E,5,0)=0,VLOOKUP(A1093,'DSR Attendance'!$A:$D,4,0),CONCATENATE(VLOOKUP(A1093,'DSR Attendance'!$A:$D,4,0)," / ",VLOOKUP('Per Outlet Plan'!A1093,'DSR Attendance'!$A:$E,5,0))))</f>
        <v/>
      </c>
      <c r="M1093" s="13" t="str">
        <f t="shared" si="18"/>
        <v/>
      </c>
      <c r="N1093" s="8"/>
      <c r="XFB1093" s="13" t="str">
        <f>IF(D1093="","",COUNTIF('DISPATCHED (VT11)'!$E:$E,'Per Outlet Plan'!D1093))</f>
        <v/>
      </c>
    </row>
    <row r="1094" spans="1:14 16382:16382">
      <c r="A1094" s="18" t="str">
        <f>IF(D1094="","",VLOOKUP(D1094,'DISPATCHED (VT11)'!$E:$XEV,16373,0))</f>
        <v/>
      </c>
      <c r="B1094" s="13" t="str">
        <f>IF(D1094="","",VLOOKUP(D1094,'DISPATCHED (VT11)'!$E:$L,8,0))</f>
        <v/>
      </c>
      <c r="C1094" s="16" t="str">
        <f>IF(A1094="","",IF(VLOOKUP(A1094,'DSR Attendance'!$A:$E,5,0)=0,VLOOKUP(A1094,'DSR Attendance'!$A:$D,4,0),CONCATENATE(VLOOKUP(A1094,'DSR Attendance'!$A:$D,4,0)," / ",VLOOKUP('Per Outlet Plan'!A1094,'DSR Attendance'!$A:$E,5,0))))</f>
        <v/>
      </c>
      <c r="M1094" s="13" t="str">
        <f t="shared" ref="M1094:M1157" si="19">IF(L1094="","",VLOOKUP(L1094,$XFC$6:$XFD$30,2,0))</f>
        <v/>
      </c>
      <c r="N1094" s="8"/>
      <c r="XFB1094" s="13" t="str">
        <f>IF(D1094="","",COUNTIF('DISPATCHED (VT11)'!$E:$E,'Per Outlet Plan'!D1094))</f>
        <v/>
      </c>
    </row>
    <row r="1095" spans="1:14 16382:16382">
      <c r="A1095" s="18" t="str">
        <f>IF(D1095="","",VLOOKUP(D1095,'DISPATCHED (VT11)'!$E:$XEV,16373,0))</f>
        <v/>
      </c>
      <c r="B1095" s="13" t="str">
        <f>IF(D1095="","",VLOOKUP(D1095,'DISPATCHED (VT11)'!$E:$L,8,0))</f>
        <v/>
      </c>
      <c r="C1095" s="16" t="str">
        <f>IF(A1095="","",IF(VLOOKUP(A1095,'DSR Attendance'!$A:$E,5,0)=0,VLOOKUP(A1095,'DSR Attendance'!$A:$D,4,0),CONCATENATE(VLOOKUP(A1095,'DSR Attendance'!$A:$D,4,0)," / ",VLOOKUP('Per Outlet Plan'!A1095,'DSR Attendance'!$A:$E,5,0))))</f>
        <v/>
      </c>
      <c r="M1095" s="13" t="str">
        <f t="shared" si="19"/>
        <v/>
      </c>
      <c r="N1095" s="8"/>
      <c r="XFB1095" s="13" t="str">
        <f>IF(D1095="","",COUNTIF('DISPATCHED (VT11)'!$E:$E,'Per Outlet Plan'!D1095))</f>
        <v/>
      </c>
    </row>
    <row r="1096" spans="1:14 16382:16382">
      <c r="A1096" s="18" t="str">
        <f>IF(D1096="","",VLOOKUP(D1096,'DISPATCHED (VT11)'!$E:$XEV,16373,0))</f>
        <v/>
      </c>
      <c r="B1096" s="13" t="str">
        <f>IF(D1096="","",VLOOKUP(D1096,'DISPATCHED (VT11)'!$E:$L,8,0))</f>
        <v/>
      </c>
      <c r="C1096" s="16" t="str">
        <f>IF(A1096="","",IF(VLOOKUP(A1096,'DSR Attendance'!$A:$E,5,0)=0,VLOOKUP(A1096,'DSR Attendance'!$A:$D,4,0),CONCATENATE(VLOOKUP(A1096,'DSR Attendance'!$A:$D,4,0)," / ",VLOOKUP('Per Outlet Plan'!A1096,'DSR Attendance'!$A:$E,5,0))))</f>
        <v/>
      </c>
      <c r="M1096" s="13" t="str">
        <f t="shared" si="19"/>
        <v/>
      </c>
      <c r="N1096" s="8"/>
      <c r="XFB1096" s="13" t="str">
        <f>IF(D1096="","",COUNTIF('DISPATCHED (VT11)'!$E:$E,'Per Outlet Plan'!D1096))</f>
        <v/>
      </c>
    </row>
    <row r="1097" spans="1:14 16382:16382">
      <c r="A1097" s="18" t="str">
        <f>IF(D1097="","",VLOOKUP(D1097,'DISPATCHED (VT11)'!$E:$XEV,16373,0))</f>
        <v/>
      </c>
      <c r="B1097" s="13" t="str">
        <f>IF(D1097="","",VLOOKUP(D1097,'DISPATCHED (VT11)'!$E:$L,8,0))</f>
        <v/>
      </c>
      <c r="C1097" s="16" t="str">
        <f>IF(A1097="","",IF(VLOOKUP(A1097,'DSR Attendance'!$A:$E,5,0)=0,VLOOKUP(A1097,'DSR Attendance'!$A:$D,4,0),CONCATENATE(VLOOKUP(A1097,'DSR Attendance'!$A:$D,4,0)," / ",VLOOKUP('Per Outlet Plan'!A1097,'DSR Attendance'!$A:$E,5,0))))</f>
        <v/>
      </c>
      <c r="M1097" s="13" t="str">
        <f t="shared" si="19"/>
        <v/>
      </c>
      <c r="N1097" s="8"/>
      <c r="XFB1097" s="13" t="str">
        <f>IF(D1097="","",COUNTIF('DISPATCHED (VT11)'!$E:$E,'Per Outlet Plan'!D1097))</f>
        <v/>
      </c>
    </row>
    <row r="1098" spans="1:14 16382:16382">
      <c r="A1098" s="18" t="str">
        <f>IF(D1098="","",VLOOKUP(D1098,'DISPATCHED (VT11)'!$E:$XEV,16373,0))</f>
        <v/>
      </c>
      <c r="B1098" s="13" t="str">
        <f>IF(D1098="","",VLOOKUP(D1098,'DISPATCHED (VT11)'!$E:$L,8,0))</f>
        <v/>
      </c>
      <c r="C1098" s="16" t="str">
        <f>IF(A1098="","",IF(VLOOKUP(A1098,'DSR Attendance'!$A:$E,5,0)=0,VLOOKUP(A1098,'DSR Attendance'!$A:$D,4,0),CONCATENATE(VLOOKUP(A1098,'DSR Attendance'!$A:$D,4,0)," / ",VLOOKUP('Per Outlet Plan'!A1098,'DSR Attendance'!$A:$E,5,0))))</f>
        <v/>
      </c>
      <c r="M1098" s="13" t="str">
        <f t="shared" si="19"/>
        <v/>
      </c>
      <c r="N1098" s="8"/>
      <c r="XFB1098" s="13" t="str">
        <f>IF(D1098="","",COUNTIF('DISPATCHED (VT11)'!$E:$E,'Per Outlet Plan'!D1098))</f>
        <v/>
      </c>
    </row>
    <row r="1099" spans="1:14 16382:16382">
      <c r="A1099" s="18" t="str">
        <f>IF(D1099="","",VLOOKUP(D1099,'DISPATCHED (VT11)'!$E:$XEV,16373,0))</f>
        <v/>
      </c>
      <c r="B1099" s="13" t="str">
        <f>IF(D1099="","",VLOOKUP(D1099,'DISPATCHED (VT11)'!$E:$L,8,0))</f>
        <v/>
      </c>
      <c r="C1099" s="16" t="str">
        <f>IF(A1099="","",IF(VLOOKUP(A1099,'DSR Attendance'!$A:$E,5,0)=0,VLOOKUP(A1099,'DSR Attendance'!$A:$D,4,0),CONCATENATE(VLOOKUP(A1099,'DSR Attendance'!$A:$D,4,0)," / ",VLOOKUP('Per Outlet Plan'!A1099,'DSR Attendance'!$A:$E,5,0))))</f>
        <v/>
      </c>
      <c r="M1099" s="13" t="str">
        <f t="shared" si="19"/>
        <v/>
      </c>
      <c r="N1099" s="8"/>
      <c r="XFB1099" s="13" t="str">
        <f>IF(D1099="","",COUNTIF('DISPATCHED (VT11)'!$E:$E,'Per Outlet Plan'!D1099))</f>
        <v/>
      </c>
    </row>
    <row r="1100" spans="1:14 16382:16382">
      <c r="A1100" s="18" t="str">
        <f>IF(D1100="","",VLOOKUP(D1100,'DISPATCHED (VT11)'!$E:$XEV,16373,0))</f>
        <v/>
      </c>
      <c r="B1100" s="13" t="str">
        <f>IF(D1100="","",VLOOKUP(D1100,'DISPATCHED (VT11)'!$E:$L,8,0))</f>
        <v/>
      </c>
      <c r="C1100" s="16" t="str">
        <f>IF(A1100="","",IF(VLOOKUP(A1100,'DSR Attendance'!$A:$E,5,0)=0,VLOOKUP(A1100,'DSR Attendance'!$A:$D,4,0),CONCATENATE(VLOOKUP(A1100,'DSR Attendance'!$A:$D,4,0)," / ",VLOOKUP('Per Outlet Plan'!A1100,'DSR Attendance'!$A:$E,5,0))))</f>
        <v/>
      </c>
      <c r="M1100" s="13" t="str">
        <f t="shared" si="19"/>
        <v/>
      </c>
      <c r="N1100" s="8"/>
      <c r="XFB1100" s="13" t="str">
        <f>IF(D1100="","",COUNTIF('DISPATCHED (VT11)'!$E:$E,'Per Outlet Plan'!D1100))</f>
        <v/>
      </c>
    </row>
    <row r="1101" spans="1:14 16382:16382">
      <c r="A1101" s="18" t="str">
        <f>IF(D1101="","",VLOOKUP(D1101,'DISPATCHED (VT11)'!$E:$XEV,16373,0))</f>
        <v/>
      </c>
      <c r="B1101" s="13" t="str">
        <f>IF(D1101="","",VLOOKUP(D1101,'DISPATCHED (VT11)'!$E:$L,8,0))</f>
        <v/>
      </c>
      <c r="C1101" s="16" t="str">
        <f>IF(A1101="","",IF(VLOOKUP(A1101,'DSR Attendance'!$A:$E,5,0)=0,VLOOKUP(A1101,'DSR Attendance'!$A:$D,4,0),CONCATENATE(VLOOKUP(A1101,'DSR Attendance'!$A:$D,4,0)," / ",VLOOKUP('Per Outlet Plan'!A1101,'DSR Attendance'!$A:$E,5,0))))</f>
        <v/>
      </c>
      <c r="M1101" s="13" t="str">
        <f t="shared" si="19"/>
        <v/>
      </c>
      <c r="N1101" s="8"/>
      <c r="XFB1101" s="13" t="str">
        <f>IF(D1101="","",COUNTIF('DISPATCHED (VT11)'!$E:$E,'Per Outlet Plan'!D1101))</f>
        <v/>
      </c>
    </row>
    <row r="1102" spans="1:14 16382:16382">
      <c r="A1102" s="18" t="str">
        <f>IF(D1102="","",VLOOKUP(D1102,'DISPATCHED (VT11)'!$E:$XEV,16373,0))</f>
        <v/>
      </c>
      <c r="B1102" s="13" t="str">
        <f>IF(D1102="","",VLOOKUP(D1102,'DISPATCHED (VT11)'!$E:$L,8,0))</f>
        <v/>
      </c>
      <c r="C1102" s="16" t="str">
        <f>IF(A1102="","",IF(VLOOKUP(A1102,'DSR Attendance'!$A:$E,5,0)=0,VLOOKUP(A1102,'DSR Attendance'!$A:$D,4,0),CONCATENATE(VLOOKUP(A1102,'DSR Attendance'!$A:$D,4,0)," / ",VLOOKUP('Per Outlet Plan'!A1102,'DSR Attendance'!$A:$E,5,0))))</f>
        <v/>
      </c>
      <c r="M1102" s="13" t="str">
        <f t="shared" si="19"/>
        <v/>
      </c>
      <c r="N1102" s="8"/>
      <c r="XFB1102" s="13" t="str">
        <f>IF(D1102="","",COUNTIF('DISPATCHED (VT11)'!$E:$E,'Per Outlet Plan'!D1102))</f>
        <v/>
      </c>
    </row>
    <row r="1103" spans="1:14 16382:16382">
      <c r="A1103" s="18" t="str">
        <f>IF(D1103="","",VLOOKUP(D1103,'DISPATCHED (VT11)'!$E:$XEV,16373,0))</f>
        <v/>
      </c>
      <c r="B1103" s="13" t="str">
        <f>IF(D1103="","",VLOOKUP(D1103,'DISPATCHED (VT11)'!$E:$L,8,0))</f>
        <v/>
      </c>
      <c r="C1103" s="16" t="str">
        <f>IF(A1103="","",IF(VLOOKUP(A1103,'DSR Attendance'!$A:$E,5,0)=0,VLOOKUP(A1103,'DSR Attendance'!$A:$D,4,0),CONCATENATE(VLOOKUP(A1103,'DSR Attendance'!$A:$D,4,0)," / ",VLOOKUP('Per Outlet Plan'!A1103,'DSR Attendance'!$A:$E,5,0))))</f>
        <v/>
      </c>
      <c r="M1103" s="13" t="str">
        <f t="shared" si="19"/>
        <v/>
      </c>
      <c r="N1103" s="8"/>
      <c r="XFB1103" s="13" t="str">
        <f>IF(D1103="","",COUNTIF('DISPATCHED (VT11)'!$E:$E,'Per Outlet Plan'!D1103))</f>
        <v/>
      </c>
    </row>
    <row r="1104" spans="1:14 16382:16382">
      <c r="A1104" s="18" t="str">
        <f>IF(D1104="","",VLOOKUP(D1104,'DISPATCHED (VT11)'!$E:$XEV,16373,0))</f>
        <v/>
      </c>
      <c r="B1104" s="13" t="str">
        <f>IF(D1104="","",VLOOKUP(D1104,'DISPATCHED (VT11)'!$E:$L,8,0))</f>
        <v/>
      </c>
      <c r="C1104" s="16" t="str">
        <f>IF(A1104="","",IF(VLOOKUP(A1104,'DSR Attendance'!$A:$E,5,0)=0,VLOOKUP(A1104,'DSR Attendance'!$A:$D,4,0),CONCATENATE(VLOOKUP(A1104,'DSR Attendance'!$A:$D,4,0)," / ",VLOOKUP('Per Outlet Plan'!A1104,'DSR Attendance'!$A:$E,5,0))))</f>
        <v/>
      </c>
      <c r="M1104" s="13" t="str">
        <f t="shared" si="19"/>
        <v/>
      </c>
      <c r="N1104" s="8"/>
      <c r="XFB1104" s="13" t="str">
        <f>IF(D1104="","",COUNTIF('DISPATCHED (VT11)'!$E:$E,'Per Outlet Plan'!D1104))</f>
        <v/>
      </c>
    </row>
    <row r="1105" spans="1:14 16382:16382">
      <c r="A1105" s="18" t="str">
        <f>IF(D1105="","",VLOOKUP(D1105,'DISPATCHED (VT11)'!$E:$XEV,16373,0))</f>
        <v/>
      </c>
      <c r="B1105" s="13" t="str">
        <f>IF(D1105="","",VLOOKUP(D1105,'DISPATCHED (VT11)'!$E:$L,8,0))</f>
        <v/>
      </c>
      <c r="C1105" s="16" t="str">
        <f>IF(A1105="","",IF(VLOOKUP(A1105,'DSR Attendance'!$A:$E,5,0)=0,VLOOKUP(A1105,'DSR Attendance'!$A:$D,4,0),CONCATENATE(VLOOKUP(A1105,'DSR Attendance'!$A:$D,4,0)," / ",VLOOKUP('Per Outlet Plan'!A1105,'DSR Attendance'!$A:$E,5,0))))</f>
        <v/>
      </c>
      <c r="M1105" s="13" t="str">
        <f t="shared" si="19"/>
        <v/>
      </c>
      <c r="N1105" s="8"/>
      <c r="XFB1105" s="13" t="str">
        <f>IF(D1105="","",COUNTIF('DISPATCHED (VT11)'!$E:$E,'Per Outlet Plan'!D1105))</f>
        <v/>
      </c>
    </row>
    <row r="1106" spans="1:14 16382:16382">
      <c r="A1106" s="18" t="str">
        <f>IF(D1106="","",VLOOKUP(D1106,'DISPATCHED (VT11)'!$E:$XEV,16373,0))</f>
        <v/>
      </c>
      <c r="B1106" s="13" t="str">
        <f>IF(D1106="","",VLOOKUP(D1106,'DISPATCHED (VT11)'!$E:$L,8,0))</f>
        <v/>
      </c>
      <c r="C1106" s="16" t="str">
        <f>IF(A1106="","",IF(VLOOKUP(A1106,'DSR Attendance'!$A:$E,5,0)=0,VLOOKUP(A1106,'DSR Attendance'!$A:$D,4,0),CONCATENATE(VLOOKUP(A1106,'DSR Attendance'!$A:$D,4,0)," / ",VLOOKUP('Per Outlet Plan'!A1106,'DSR Attendance'!$A:$E,5,0))))</f>
        <v/>
      </c>
      <c r="M1106" s="13" t="str">
        <f t="shared" si="19"/>
        <v/>
      </c>
      <c r="N1106" s="8"/>
      <c r="XFB1106" s="13" t="str">
        <f>IF(D1106="","",COUNTIF('DISPATCHED (VT11)'!$E:$E,'Per Outlet Plan'!D1106))</f>
        <v/>
      </c>
    </row>
    <row r="1107" spans="1:14 16382:16382">
      <c r="A1107" s="18" t="str">
        <f>IF(D1107="","",VLOOKUP(D1107,'DISPATCHED (VT11)'!$E:$XEV,16373,0))</f>
        <v/>
      </c>
      <c r="B1107" s="13" t="str">
        <f>IF(D1107="","",VLOOKUP(D1107,'DISPATCHED (VT11)'!$E:$L,8,0))</f>
        <v/>
      </c>
      <c r="C1107" s="16" t="str">
        <f>IF(A1107="","",IF(VLOOKUP(A1107,'DSR Attendance'!$A:$E,5,0)=0,VLOOKUP(A1107,'DSR Attendance'!$A:$D,4,0),CONCATENATE(VLOOKUP(A1107,'DSR Attendance'!$A:$D,4,0)," / ",VLOOKUP('Per Outlet Plan'!A1107,'DSR Attendance'!$A:$E,5,0))))</f>
        <v/>
      </c>
      <c r="M1107" s="13" t="str">
        <f t="shared" si="19"/>
        <v/>
      </c>
      <c r="N1107" s="8"/>
      <c r="XFB1107" s="13" t="str">
        <f>IF(D1107="","",COUNTIF('DISPATCHED (VT11)'!$E:$E,'Per Outlet Plan'!D1107))</f>
        <v/>
      </c>
    </row>
    <row r="1108" spans="1:14 16382:16382">
      <c r="A1108" s="18" t="str">
        <f>IF(D1108="","",VLOOKUP(D1108,'DISPATCHED (VT11)'!$E:$XEV,16373,0))</f>
        <v/>
      </c>
      <c r="B1108" s="13" t="str">
        <f>IF(D1108="","",VLOOKUP(D1108,'DISPATCHED (VT11)'!$E:$L,8,0))</f>
        <v/>
      </c>
      <c r="C1108" s="16" t="str">
        <f>IF(A1108="","",IF(VLOOKUP(A1108,'DSR Attendance'!$A:$E,5,0)=0,VLOOKUP(A1108,'DSR Attendance'!$A:$D,4,0),CONCATENATE(VLOOKUP(A1108,'DSR Attendance'!$A:$D,4,0)," / ",VLOOKUP('Per Outlet Plan'!A1108,'DSR Attendance'!$A:$E,5,0))))</f>
        <v/>
      </c>
      <c r="M1108" s="13" t="str">
        <f t="shared" si="19"/>
        <v/>
      </c>
      <c r="N1108" s="8"/>
      <c r="XFB1108" s="13" t="str">
        <f>IF(D1108="","",COUNTIF('DISPATCHED (VT11)'!$E:$E,'Per Outlet Plan'!D1108))</f>
        <v/>
      </c>
    </row>
    <row r="1109" spans="1:14 16382:16382">
      <c r="A1109" s="18" t="str">
        <f>IF(D1109="","",VLOOKUP(D1109,'DISPATCHED (VT11)'!$E:$XEV,16373,0))</f>
        <v/>
      </c>
      <c r="B1109" s="13" t="str">
        <f>IF(D1109="","",VLOOKUP(D1109,'DISPATCHED (VT11)'!$E:$L,8,0))</f>
        <v/>
      </c>
      <c r="C1109" s="16" t="str">
        <f>IF(A1109="","",IF(VLOOKUP(A1109,'DSR Attendance'!$A:$E,5,0)=0,VLOOKUP(A1109,'DSR Attendance'!$A:$D,4,0),CONCATENATE(VLOOKUP(A1109,'DSR Attendance'!$A:$D,4,0)," / ",VLOOKUP('Per Outlet Plan'!A1109,'DSR Attendance'!$A:$E,5,0))))</f>
        <v/>
      </c>
      <c r="M1109" s="13" t="str">
        <f t="shared" si="19"/>
        <v/>
      </c>
      <c r="N1109" s="8"/>
      <c r="XFB1109" s="13" t="str">
        <f>IF(D1109="","",COUNTIF('DISPATCHED (VT11)'!$E:$E,'Per Outlet Plan'!D1109))</f>
        <v/>
      </c>
    </row>
    <row r="1110" spans="1:14 16382:16382">
      <c r="A1110" s="18" t="str">
        <f>IF(D1110="","",VLOOKUP(D1110,'DISPATCHED (VT11)'!$E:$XEV,16373,0))</f>
        <v/>
      </c>
      <c r="B1110" s="13" t="str">
        <f>IF(D1110="","",VLOOKUP(D1110,'DISPATCHED (VT11)'!$E:$L,8,0))</f>
        <v/>
      </c>
      <c r="C1110" s="16" t="str">
        <f>IF(A1110="","",IF(VLOOKUP(A1110,'DSR Attendance'!$A:$E,5,0)=0,VLOOKUP(A1110,'DSR Attendance'!$A:$D,4,0),CONCATENATE(VLOOKUP(A1110,'DSR Attendance'!$A:$D,4,0)," / ",VLOOKUP('Per Outlet Plan'!A1110,'DSR Attendance'!$A:$E,5,0))))</f>
        <v/>
      </c>
      <c r="M1110" s="13" t="str">
        <f t="shared" si="19"/>
        <v/>
      </c>
      <c r="N1110" s="8"/>
      <c r="XFB1110" s="13" t="str">
        <f>IF(D1110="","",COUNTIF('DISPATCHED (VT11)'!$E:$E,'Per Outlet Plan'!D1110))</f>
        <v/>
      </c>
    </row>
    <row r="1111" spans="1:14 16382:16382">
      <c r="A1111" s="18" t="str">
        <f>IF(D1111="","",VLOOKUP(D1111,'DISPATCHED (VT11)'!$E:$XEV,16373,0))</f>
        <v/>
      </c>
      <c r="B1111" s="13" t="str">
        <f>IF(D1111="","",VLOOKUP(D1111,'DISPATCHED (VT11)'!$E:$L,8,0))</f>
        <v/>
      </c>
      <c r="C1111" s="16" t="str">
        <f>IF(A1111="","",IF(VLOOKUP(A1111,'DSR Attendance'!$A:$E,5,0)=0,VLOOKUP(A1111,'DSR Attendance'!$A:$D,4,0),CONCATENATE(VLOOKUP(A1111,'DSR Attendance'!$A:$D,4,0)," / ",VLOOKUP('Per Outlet Plan'!A1111,'DSR Attendance'!$A:$E,5,0))))</f>
        <v/>
      </c>
      <c r="M1111" s="13" t="str">
        <f t="shared" si="19"/>
        <v/>
      </c>
      <c r="N1111" s="8"/>
      <c r="XFB1111" s="13" t="str">
        <f>IF(D1111="","",COUNTIF('DISPATCHED (VT11)'!$E:$E,'Per Outlet Plan'!D1111))</f>
        <v/>
      </c>
    </row>
    <row r="1112" spans="1:14 16382:16382">
      <c r="A1112" s="18" t="str">
        <f>IF(D1112="","",VLOOKUP(D1112,'DISPATCHED (VT11)'!$E:$XEV,16373,0))</f>
        <v/>
      </c>
      <c r="B1112" s="13" t="str">
        <f>IF(D1112="","",VLOOKUP(D1112,'DISPATCHED (VT11)'!$E:$L,8,0))</f>
        <v/>
      </c>
      <c r="C1112" s="16" t="str">
        <f>IF(A1112="","",IF(VLOOKUP(A1112,'DSR Attendance'!$A:$E,5,0)=0,VLOOKUP(A1112,'DSR Attendance'!$A:$D,4,0),CONCATENATE(VLOOKUP(A1112,'DSR Attendance'!$A:$D,4,0)," / ",VLOOKUP('Per Outlet Plan'!A1112,'DSR Attendance'!$A:$E,5,0))))</f>
        <v/>
      </c>
      <c r="M1112" s="13" t="str">
        <f t="shared" si="19"/>
        <v/>
      </c>
      <c r="N1112" s="8"/>
      <c r="XFB1112" s="13" t="str">
        <f>IF(D1112="","",COUNTIF('DISPATCHED (VT11)'!$E:$E,'Per Outlet Plan'!D1112))</f>
        <v/>
      </c>
    </row>
    <row r="1113" spans="1:14 16382:16382">
      <c r="A1113" s="18" t="str">
        <f>IF(D1113="","",VLOOKUP(D1113,'DISPATCHED (VT11)'!$E:$XEV,16373,0))</f>
        <v/>
      </c>
      <c r="B1113" s="13" t="str">
        <f>IF(D1113="","",VLOOKUP(D1113,'DISPATCHED (VT11)'!$E:$L,8,0))</f>
        <v/>
      </c>
      <c r="C1113" s="16" t="str">
        <f>IF(A1113="","",IF(VLOOKUP(A1113,'DSR Attendance'!$A:$E,5,0)=0,VLOOKUP(A1113,'DSR Attendance'!$A:$D,4,0),CONCATENATE(VLOOKUP(A1113,'DSR Attendance'!$A:$D,4,0)," / ",VLOOKUP('Per Outlet Plan'!A1113,'DSR Attendance'!$A:$E,5,0))))</f>
        <v/>
      </c>
      <c r="M1113" s="13" t="str">
        <f t="shared" si="19"/>
        <v/>
      </c>
      <c r="N1113" s="8"/>
      <c r="XFB1113" s="13" t="str">
        <f>IF(D1113="","",COUNTIF('DISPATCHED (VT11)'!$E:$E,'Per Outlet Plan'!D1113))</f>
        <v/>
      </c>
    </row>
    <row r="1114" spans="1:14 16382:16382">
      <c r="A1114" s="18" t="str">
        <f>IF(D1114="","",VLOOKUP(D1114,'DISPATCHED (VT11)'!$E:$XEV,16373,0))</f>
        <v/>
      </c>
      <c r="B1114" s="13" t="str">
        <f>IF(D1114="","",VLOOKUP(D1114,'DISPATCHED (VT11)'!$E:$L,8,0))</f>
        <v/>
      </c>
      <c r="C1114" s="16" t="str">
        <f>IF(A1114="","",IF(VLOOKUP(A1114,'DSR Attendance'!$A:$E,5,0)=0,VLOOKUP(A1114,'DSR Attendance'!$A:$D,4,0),CONCATENATE(VLOOKUP(A1114,'DSR Attendance'!$A:$D,4,0)," / ",VLOOKUP('Per Outlet Plan'!A1114,'DSR Attendance'!$A:$E,5,0))))</f>
        <v/>
      </c>
      <c r="M1114" s="13" t="str">
        <f t="shared" si="19"/>
        <v/>
      </c>
      <c r="N1114" s="8"/>
      <c r="XFB1114" s="13" t="str">
        <f>IF(D1114="","",COUNTIF('DISPATCHED (VT11)'!$E:$E,'Per Outlet Plan'!D1114))</f>
        <v/>
      </c>
    </row>
    <row r="1115" spans="1:14 16382:16382">
      <c r="A1115" s="18" t="str">
        <f>IF(D1115="","",VLOOKUP(D1115,'DISPATCHED (VT11)'!$E:$XEV,16373,0))</f>
        <v/>
      </c>
      <c r="B1115" s="13" t="str">
        <f>IF(D1115="","",VLOOKUP(D1115,'DISPATCHED (VT11)'!$E:$L,8,0))</f>
        <v/>
      </c>
      <c r="C1115" s="16" t="str">
        <f>IF(A1115="","",IF(VLOOKUP(A1115,'DSR Attendance'!$A:$E,5,0)=0,VLOOKUP(A1115,'DSR Attendance'!$A:$D,4,0),CONCATENATE(VLOOKUP(A1115,'DSR Attendance'!$A:$D,4,0)," / ",VLOOKUP('Per Outlet Plan'!A1115,'DSR Attendance'!$A:$E,5,0))))</f>
        <v/>
      </c>
      <c r="M1115" s="13" t="str">
        <f t="shared" si="19"/>
        <v/>
      </c>
      <c r="N1115" s="8"/>
      <c r="XFB1115" s="13" t="str">
        <f>IF(D1115="","",COUNTIF('DISPATCHED (VT11)'!$E:$E,'Per Outlet Plan'!D1115))</f>
        <v/>
      </c>
    </row>
    <row r="1116" spans="1:14 16382:16382">
      <c r="A1116" s="18" t="str">
        <f>IF(D1116="","",VLOOKUP(D1116,'DISPATCHED (VT11)'!$E:$XEV,16373,0))</f>
        <v/>
      </c>
      <c r="B1116" s="13" t="str">
        <f>IF(D1116="","",VLOOKUP(D1116,'DISPATCHED (VT11)'!$E:$L,8,0))</f>
        <v/>
      </c>
      <c r="C1116" s="16" t="str">
        <f>IF(A1116="","",IF(VLOOKUP(A1116,'DSR Attendance'!$A:$E,5,0)=0,VLOOKUP(A1116,'DSR Attendance'!$A:$D,4,0),CONCATENATE(VLOOKUP(A1116,'DSR Attendance'!$A:$D,4,0)," / ",VLOOKUP('Per Outlet Plan'!A1116,'DSR Attendance'!$A:$E,5,0))))</f>
        <v/>
      </c>
      <c r="M1116" s="13" t="str">
        <f t="shared" si="19"/>
        <v/>
      </c>
      <c r="N1116" s="8"/>
      <c r="XFB1116" s="13" t="str">
        <f>IF(D1116="","",COUNTIF('DISPATCHED (VT11)'!$E:$E,'Per Outlet Plan'!D1116))</f>
        <v/>
      </c>
    </row>
    <row r="1117" spans="1:14 16382:16382">
      <c r="A1117" s="18" t="str">
        <f>IF(D1117="","",VLOOKUP(D1117,'DISPATCHED (VT11)'!$E:$XEV,16373,0))</f>
        <v/>
      </c>
      <c r="B1117" s="13" t="str">
        <f>IF(D1117="","",VLOOKUP(D1117,'DISPATCHED (VT11)'!$E:$L,8,0))</f>
        <v/>
      </c>
      <c r="C1117" s="16" t="str">
        <f>IF(A1117="","",IF(VLOOKUP(A1117,'DSR Attendance'!$A:$E,5,0)=0,VLOOKUP(A1117,'DSR Attendance'!$A:$D,4,0),CONCATENATE(VLOOKUP(A1117,'DSR Attendance'!$A:$D,4,0)," / ",VLOOKUP('Per Outlet Plan'!A1117,'DSR Attendance'!$A:$E,5,0))))</f>
        <v/>
      </c>
      <c r="M1117" s="13" t="str">
        <f t="shared" si="19"/>
        <v/>
      </c>
      <c r="N1117" s="8"/>
      <c r="XFB1117" s="13" t="str">
        <f>IF(D1117="","",COUNTIF('DISPATCHED (VT11)'!$E:$E,'Per Outlet Plan'!D1117))</f>
        <v/>
      </c>
    </row>
    <row r="1118" spans="1:14 16382:16382">
      <c r="A1118" s="18" t="str">
        <f>IF(D1118="","",VLOOKUP(D1118,'DISPATCHED (VT11)'!$E:$XEV,16373,0))</f>
        <v/>
      </c>
      <c r="B1118" s="13" t="str">
        <f>IF(D1118="","",VLOOKUP(D1118,'DISPATCHED (VT11)'!$E:$L,8,0))</f>
        <v/>
      </c>
      <c r="C1118" s="16" t="str">
        <f>IF(A1118="","",IF(VLOOKUP(A1118,'DSR Attendance'!$A:$E,5,0)=0,VLOOKUP(A1118,'DSR Attendance'!$A:$D,4,0),CONCATENATE(VLOOKUP(A1118,'DSR Attendance'!$A:$D,4,0)," / ",VLOOKUP('Per Outlet Plan'!A1118,'DSR Attendance'!$A:$E,5,0))))</f>
        <v/>
      </c>
      <c r="M1118" s="13" t="str">
        <f t="shared" si="19"/>
        <v/>
      </c>
      <c r="N1118" s="8"/>
      <c r="XFB1118" s="13" t="str">
        <f>IF(D1118="","",COUNTIF('DISPATCHED (VT11)'!$E:$E,'Per Outlet Plan'!D1118))</f>
        <v/>
      </c>
    </row>
    <row r="1119" spans="1:14 16382:16382">
      <c r="A1119" s="18" t="str">
        <f>IF(D1119="","",VLOOKUP(D1119,'DISPATCHED (VT11)'!$E:$XEV,16373,0))</f>
        <v/>
      </c>
      <c r="B1119" s="13" t="str">
        <f>IF(D1119="","",VLOOKUP(D1119,'DISPATCHED (VT11)'!$E:$L,8,0))</f>
        <v/>
      </c>
      <c r="C1119" s="16" t="str">
        <f>IF(A1119="","",IF(VLOOKUP(A1119,'DSR Attendance'!$A:$E,5,0)=0,VLOOKUP(A1119,'DSR Attendance'!$A:$D,4,0),CONCATENATE(VLOOKUP(A1119,'DSR Attendance'!$A:$D,4,0)," / ",VLOOKUP('Per Outlet Plan'!A1119,'DSR Attendance'!$A:$E,5,0))))</f>
        <v/>
      </c>
      <c r="M1119" s="13" t="str">
        <f t="shared" si="19"/>
        <v/>
      </c>
      <c r="N1119" s="8"/>
      <c r="XFB1119" s="13" t="str">
        <f>IF(D1119="","",COUNTIF('DISPATCHED (VT11)'!$E:$E,'Per Outlet Plan'!D1119))</f>
        <v/>
      </c>
    </row>
    <row r="1120" spans="1:14 16382:16382">
      <c r="A1120" s="18" t="str">
        <f>IF(D1120="","",VLOOKUP(D1120,'DISPATCHED (VT11)'!$E:$XEV,16373,0))</f>
        <v/>
      </c>
      <c r="B1120" s="13" t="str">
        <f>IF(D1120="","",VLOOKUP(D1120,'DISPATCHED (VT11)'!$E:$L,8,0))</f>
        <v/>
      </c>
      <c r="C1120" s="16" t="str">
        <f>IF(A1120="","",IF(VLOOKUP(A1120,'DSR Attendance'!$A:$E,5,0)=0,VLOOKUP(A1120,'DSR Attendance'!$A:$D,4,0),CONCATENATE(VLOOKUP(A1120,'DSR Attendance'!$A:$D,4,0)," / ",VLOOKUP('Per Outlet Plan'!A1120,'DSR Attendance'!$A:$E,5,0))))</f>
        <v/>
      </c>
      <c r="M1120" s="13" t="str">
        <f t="shared" si="19"/>
        <v/>
      </c>
      <c r="N1120" s="8"/>
      <c r="XFB1120" s="13" t="str">
        <f>IF(D1120="","",COUNTIF('DISPATCHED (VT11)'!$E:$E,'Per Outlet Plan'!D1120))</f>
        <v/>
      </c>
    </row>
    <row r="1121" spans="1:14 16382:16382">
      <c r="A1121" s="18" t="str">
        <f>IF(D1121="","",VLOOKUP(D1121,'DISPATCHED (VT11)'!$E:$XEV,16373,0))</f>
        <v/>
      </c>
      <c r="B1121" s="13" t="str">
        <f>IF(D1121="","",VLOOKUP(D1121,'DISPATCHED (VT11)'!$E:$L,8,0))</f>
        <v/>
      </c>
      <c r="C1121" s="16" t="str">
        <f>IF(A1121="","",IF(VLOOKUP(A1121,'DSR Attendance'!$A:$E,5,0)=0,VLOOKUP(A1121,'DSR Attendance'!$A:$D,4,0),CONCATENATE(VLOOKUP(A1121,'DSR Attendance'!$A:$D,4,0)," / ",VLOOKUP('Per Outlet Plan'!A1121,'DSR Attendance'!$A:$E,5,0))))</f>
        <v/>
      </c>
      <c r="M1121" s="13" t="str">
        <f t="shared" si="19"/>
        <v/>
      </c>
      <c r="N1121" s="8"/>
      <c r="XFB1121" s="13" t="str">
        <f>IF(D1121="","",COUNTIF('DISPATCHED (VT11)'!$E:$E,'Per Outlet Plan'!D1121))</f>
        <v/>
      </c>
    </row>
    <row r="1122" spans="1:14 16382:16382">
      <c r="A1122" s="18" t="str">
        <f>IF(D1122="","",VLOOKUP(D1122,'DISPATCHED (VT11)'!$E:$XEV,16373,0))</f>
        <v/>
      </c>
      <c r="B1122" s="13" t="str">
        <f>IF(D1122="","",VLOOKUP(D1122,'DISPATCHED (VT11)'!$E:$L,8,0))</f>
        <v/>
      </c>
      <c r="C1122" s="16" t="str">
        <f>IF(A1122="","",IF(VLOOKUP(A1122,'DSR Attendance'!$A:$E,5,0)=0,VLOOKUP(A1122,'DSR Attendance'!$A:$D,4,0),CONCATENATE(VLOOKUP(A1122,'DSR Attendance'!$A:$D,4,0)," / ",VLOOKUP('Per Outlet Plan'!A1122,'DSR Attendance'!$A:$E,5,0))))</f>
        <v/>
      </c>
      <c r="M1122" s="13" t="str">
        <f t="shared" si="19"/>
        <v/>
      </c>
      <c r="N1122" s="8"/>
      <c r="XFB1122" s="13" t="str">
        <f>IF(D1122="","",COUNTIF('DISPATCHED (VT11)'!$E:$E,'Per Outlet Plan'!D1122))</f>
        <v/>
      </c>
    </row>
    <row r="1123" spans="1:14 16382:16382">
      <c r="A1123" s="18" t="str">
        <f>IF(D1123="","",VLOOKUP(D1123,'DISPATCHED (VT11)'!$E:$XEV,16373,0))</f>
        <v/>
      </c>
      <c r="B1123" s="13" t="str">
        <f>IF(D1123="","",VLOOKUP(D1123,'DISPATCHED (VT11)'!$E:$L,8,0))</f>
        <v/>
      </c>
      <c r="C1123" s="16" t="str">
        <f>IF(A1123="","",IF(VLOOKUP(A1123,'DSR Attendance'!$A:$E,5,0)=0,VLOOKUP(A1123,'DSR Attendance'!$A:$D,4,0),CONCATENATE(VLOOKUP(A1123,'DSR Attendance'!$A:$D,4,0)," / ",VLOOKUP('Per Outlet Plan'!A1123,'DSR Attendance'!$A:$E,5,0))))</f>
        <v/>
      </c>
      <c r="M1123" s="13" t="str">
        <f t="shared" si="19"/>
        <v/>
      </c>
      <c r="N1123" s="8"/>
      <c r="XFB1123" s="13" t="str">
        <f>IF(D1123="","",COUNTIF('DISPATCHED (VT11)'!$E:$E,'Per Outlet Plan'!D1123))</f>
        <v/>
      </c>
    </row>
    <row r="1124" spans="1:14 16382:16382">
      <c r="A1124" s="18" t="str">
        <f>IF(D1124="","",VLOOKUP(D1124,'DISPATCHED (VT11)'!$E:$XEV,16373,0))</f>
        <v/>
      </c>
      <c r="B1124" s="13" t="str">
        <f>IF(D1124="","",VLOOKUP(D1124,'DISPATCHED (VT11)'!$E:$L,8,0))</f>
        <v/>
      </c>
      <c r="C1124" s="16" t="str">
        <f>IF(A1124="","",IF(VLOOKUP(A1124,'DSR Attendance'!$A:$E,5,0)=0,VLOOKUP(A1124,'DSR Attendance'!$A:$D,4,0),CONCATENATE(VLOOKUP(A1124,'DSR Attendance'!$A:$D,4,0)," / ",VLOOKUP('Per Outlet Plan'!A1124,'DSR Attendance'!$A:$E,5,0))))</f>
        <v/>
      </c>
      <c r="M1124" s="13" t="str">
        <f t="shared" si="19"/>
        <v/>
      </c>
      <c r="N1124" s="8"/>
      <c r="XFB1124" s="13" t="str">
        <f>IF(D1124="","",COUNTIF('DISPATCHED (VT11)'!$E:$E,'Per Outlet Plan'!D1124))</f>
        <v/>
      </c>
    </row>
    <row r="1125" spans="1:14 16382:16382">
      <c r="A1125" s="18" t="str">
        <f>IF(D1125="","",VLOOKUP(D1125,'DISPATCHED (VT11)'!$E:$XEV,16373,0))</f>
        <v/>
      </c>
      <c r="B1125" s="13" t="str">
        <f>IF(D1125="","",VLOOKUP(D1125,'DISPATCHED (VT11)'!$E:$L,8,0))</f>
        <v/>
      </c>
      <c r="C1125" s="16" t="str">
        <f>IF(A1125="","",IF(VLOOKUP(A1125,'DSR Attendance'!$A:$E,5,0)=0,VLOOKUP(A1125,'DSR Attendance'!$A:$D,4,0),CONCATENATE(VLOOKUP(A1125,'DSR Attendance'!$A:$D,4,0)," / ",VLOOKUP('Per Outlet Plan'!A1125,'DSR Attendance'!$A:$E,5,0))))</f>
        <v/>
      </c>
      <c r="M1125" s="13" t="str">
        <f t="shared" si="19"/>
        <v/>
      </c>
      <c r="N1125" s="8"/>
      <c r="XFB1125" s="13" t="str">
        <f>IF(D1125="","",COUNTIF('DISPATCHED (VT11)'!$E:$E,'Per Outlet Plan'!D1125))</f>
        <v/>
      </c>
    </row>
    <row r="1126" spans="1:14 16382:16382">
      <c r="A1126" s="18" t="str">
        <f>IF(D1126="","",VLOOKUP(D1126,'DISPATCHED (VT11)'!$E:$XEV,16373,0))</f>
        <v/>
      </c>
      <c r="B1126" s="13" t="str">
        <f>IF(D1126="","",VLOOKUP(D1126,'DISPATCHED (VT11)'!$E:$L,8,0))</f>
        <v/>
      </c>
      <c r="C1126" s="16" t="str">
        <f>IF(A1126="","",IF(VLOOKUP(A1126,'DSR Attendance'!$A:$E,5,0)=0,VLOOKUP(A1126,'DSR Attendance'!$A:$D,4,0),CONCATENATE(VLOOKUP(A1126,'DSR Attendance'!$A:$D,4,0)," / ",VLOOKUP('Per Outlet Plan'!A1126,'DSR Attendance'!$A:$E,5,0))))</f>
        <v/>
      </c>
      <c r="M1126" s="13" t="str">
        <f t="shared" si="19"/>
        <v/>
      </c>
      <c r="N1126" s="8"/>
      <c r="XFB1126" s="13" t="str">
        <f>IF(D1126="","",COUNTIF('DISPATCHED (VT11)'!$E:$E,'Per Outlet Plan'!D1126))</f>
        <v/>
      </c>
    </row>
    <row r="1127" spans="1:14 16382:16382">
      <c r="A1127" s="18" t="str">
        <f>IF(D1127="","",VLOOKUP(D1127,'DISPATCHED (VT11)'!$E:$XEV,16373,0))</f>
        <v/>
      </c>
      <c r="B1127" s="13" t="str">
        <f>IF(D1127="","",VLOOKUP(D1127,'DISPATCHED (VT11)'!$E:$L,8,0))</f>
        <v/>
      </c>
      <c r="C1127" s="16" t="str">
        <f>IF(A1127="","",IF(VLOOKUP(A1127,'DSR Attendance'!$A:$E,5,0)=0,VLOOKUP(A1127,'DSR Attendance'!$A:$D,4,0),CONCATENATE(VLOOKUP(A1127,'DSR Attendance'!$A:$D,4,0)," / ",VLOOKUP('Per Outlet Plan'!A1127,'DSR Attendance'!$A:$E,5,0))))</f>
        <v/>
      </c>
      <c r="M1127" s="13" t="str">
        <f t="shared" si="19"/>
        <v/>
      </c>
      <c r="N1127" s="8"/>
      <c r="XFB1127" s="13" t="str">
        <f>IF(D1127="","",COUNTIF('DISPATCHED (VT11)'!$E:$E,'Per Outlet Plan'!D1127))</f>
        <v/>
      </c>
    </row>
    <row r="1128" spans="1:14 16382:16382">
      <c r="A1128" s="18" t="str">
        <f>IF(D1128="","",VLOOKUP(D1128,'DISPATCHED (VT11)'!$E:$XEV,16373,0))</f>
        <v/>
      </c>
      <c r="B1128" s="13" t="str">
        <f>IF(D1128="","",VLOOKUP(D1128,'DISPATCHED (VT11)'!$E:$L,8,0))</f>
        <v/>
      </c>
      <c r="C1128" s="16" t="str">
        <f>IF(A1128="","",IF(VLOOKUP(A1128,'DSR Attendance'!$A:$E,5,0)=0,VLOOKUP(A1128,'DSR Attendance'!$A:$D,4,0),CONCATENATE(VLOOKUP(A1128,'DSR Attendance'!$A:$D,4,0)," / ",VLOOKUP('Per Outlet Plan'!A1128,'DSR Attendance'!$A:$E,5,0))))</f>
        <v/>
      </c>
      <c r="M1128" s="13" t="str">
        <f t="shared" si="19"/>
        <v/>
      </c>
      <c r="N1128" s="8"/>
      <c r="XFB1128" s="13" t="str">
        <f>IF(D1128="","",COUNTIF('DISPATCHED (VT11)'!$E:$E,'Per Outlet Plan'!D1128))</f>
        <v/>
      </c>
    </row>
    <row r="1129" spans="1:14 16382:16382">
      <c r="A1129" s="18" t="str">
        <f>IF(D1129="","",VLOOKUP(D1129,'DISPATCHED (VT11)'!$E:$XEV,16373,0))</f>
        <v/>
      </c>
      <c r="B1129" s="13" t="str">
        <f>IF(D1129="","",VLOOKUP(D1129,'DISPATCHED (VT11)'!$E:$L,8,0))</f>
        <v/>
      </c>
      <c r="C1129" s="16" t="str">
        <f>IF(A1129="","",IF(VLOOKUP(A1129,'DSR Attendance'!$A:$E,5,0)=0,VLOOKUP(A1129,'DSR Attendance'!$A:$D,4,0),CONCATENATE(VLOOKUP(A1129,'DSR Attendance'!$A:$D,4,0)," / ",VLOOKUP('Per Outlet Plan'!A1129,'DSR Attendance'!$A:$E,5,0))))</f>
        <v/>
      </c>
      <c r="M1129" s="13" t="str">
        <f t="shared" si="19"/>
        <v/>
      </c>
      <c r="N1129" s="8"/>
      <c r="XFB1129" s="13" t="str">
        <f>IF(D1129="","",COUNTIF('DISPATCHED (VT11)'!$E:$E,'Per Outlet Plan'!D1129))</f>
        <v/>
      </c>
    </row>
    <row r="1130" spans="1:14 16382:16382">
      <c r="A1130" s="18" t="str">
        <f>IF(D1130="","",VLOOKUP(D1130,'DISPATCHED (VT11)'!$E:$XEV,16373,0))</f>
        <v/>
      </c>
      <c r="B1130" s="13" t="str">
        <f>IF(D1130="","",VLOOKUP(D1130,'DISPATCHED (VT11)'!$E:$L,8,0))</f>
        <v/>
      </c>
      <c r="C1130" s="16" t="str">
        <f>IF(A1130="","",IF(VLOOKUP(A1130,'DSR Attendance'!$A:$E,5,0)=0,VLOOKUP(A1130,'DSR Attendance'!$A:$D,4,0),CONCATENATE(VLOOKUP(A1130,'DSR Attendance'!$A:$D,4,0)," / ",VLOOKUP('Per Outlet Plan'!A1130,'DSR Attendance'!$A:$E,5,0))))</f>
        <v/>
      </c>
      <c r="M1130" s="13" t="str">
        <f t="shared" si="19"/>
        <v/>
      </c>
      <c r="N1130" s="8"/>
      <c r="XFB1130" s="13" t="str">
        <f>IF(D1130="","",COUNTIF('DISPATCHED (VT11)'!$E:$E,'Per Outlet Plan'!D1130))</f>
        <v/>
      </c>
    </row>
    <row r="1131" spans="1:14 16382:16382">
      <c r="A1131" s="18" t="str">
        <f>IF(D1131="","",VLOOKUP(D1131,'DISPATCHED (VT11)'!$E:$XEV,16373,0))</f>
        <v/>
      </c>
      <c r="B1131" s="13" t="str">
        <f>IF(D1131="","",VLOOKUP(D1131,'DISPATCHED (VT11)'!$E:$L,8,0))</f>
        <v/>
      </c>
      <c r="C1131" s="16" t="str">
        <f>IF(A1131="","",IF(VLOOKUP(A1131,'DSR Attendance'!$A:$E,5,0)=0,VLOOKUP(A1131,'DSR Attendance'!$A:$D,4,0),CONCATENATE(VLOOKUP(A1131,'DSR Attendance'!$A:$D,4,0)," / ",VLOOKUP('Per Outlet Plan'!A1131,'DSR Attendance'!$A:$E,5,0))))</f>
        <v/>
      </c>
      <c r="M1131" s="13" t="str">
        <f t="shared" si="19"/>
        <v/>
      </c>
      <c r="N1131" s="8"/>
      <c r="XFB1131" s="13" t="str">
        <f>IF(D1131="","",COUNTIF('DISPATCHED (VT11)'!$E:$E,'Per Outlet Plan'!D1131))</f>
        <v/>
      </c>
    </row>
    <row r="1132" spans="1:14 16382:16382">
      <c r="A1132" s="18" t="str">
        <f>IF(D1132="","",VLOOKUP(D1132,'DISPATCHED (VT11)'!$E:$XEV,16373,0))</f>
        <v/>
      </c>
      <c r="B1132" s="13" t="str">
        <f>IF(D1132="","",VLOOKUP(D1132,'DISPATCHED (VT11)'!$E:$L,8,0))</f>
        <v/>
      </c>
      <c r="C1132" s="16" t="str">
        <f>IF(A1132="","",IF(VLOOKUP(A1132,'DSR Attendance'!$A:$E,5,0)=0,VLOOKUP(A1132,'DSR Attendance'!$A:$D,4,0),CONCATENATE(VLOOKUP(A1132,'DSR Attendance'!$A:$D,4,0)," / ",VLOOKUP('Per Outlet Plan'!A1132,'DSR Attendance'!$A:$E,5,0))))</f>
        <v/>
      </c>
      <c r="M1132" s="13" t="str">
        <f t="shared" si="19"/>
        <v/>
      </c>
      <c r="N1132" s="8"/>
      <c r="XFB1132" s="13" t="str">
        <f>IF(D1132="","",COUNTIF('DISPATCHED (VT11)'!$E:$E,'Per Outlet Plan'!D1132))</f>
        <v/>
      </c>
    </row>
    <row r="1133" spans="1:14 16382:16382">
      <c r="A1133" s="18" t="str">
        <f>IF(D1133="","",VLOOKUP(D1133,'DISPATCHED (VT11)'!$E:$XEV,16373,0))</f>
        <v/>
      </c>
      <c r="B1133" s="13" t="str">
        <f>IF(D1133="","",VLOOKUP(D1133,'DISPATCHED (VT11)'!$E:$L,8,0))</f>
        <v/>
      </c>
      <c r="C1133" s="16" t="str">
        <f>IF(A1133="","",IF(VLOOKUP(A1133,'DSR Attendance'!$A:$E,5,0)=0,VLOOKUP(A1133,'DSR Attendance'!$A:$D,4,0),CONCATENATE(VLOOKUP(A1133,'DSR Attendance'!$A:$D,4,0)," / ",VLOOKUP('Per Outlet Plan'!A1133,'DSR Attendance'!$A:$E,5,0))))</f>
        <v/>
      </c>
      <c r="M1133" s="13" t="str">
        <f t="shared" si="19"/>
        <v/>
      </c>
      <c r="N1133" s="8"/>
      <c r="XFB1133" s="13" t="str">
        <f>IF(D1133="","",COUNTIF('DISPATCHED (VT11)'!$E:$E,'Per Outlet Plan'!D1133))</f>
        <v/>
      </c>
    </row>
    <row r="1134" spans="1:14 16382:16382">
      <c r="A1134" s="18" t="str">
        <f>IF(D1134="","",VLOOKUP(D1134,'DISPATCHED (VT11)'!$E:$XEV,16373,0))</f>
        <v/>
      </c>
      <c r="B1134" s="13" t="str">
        <f>IF(D1134="","",VLOOKUP(D1134,'DISPATCHED (VT11)'!$E:$L,8,0))</f>
        <v/>
      </c>
      <c r="C1134" s="16" t="str">
        <f>IF(A1134="","",IF(VLOOKUP(A1134,'DSR Attendance'!$A:$E,5,0)=0,VLOOKUP(A1134,'DSR Attendance'!$A:$D,4,0),CONCATENATE(VLOOKUP(A1134,'DSR Attendance'!$A:$D,4,0)," / ",VLOOKUP('Per Outlet Plan'!A1134,'DSR Attendance'!$A:$E,5,0))))</f>
        <v/>
      </c>
      <c r="M1134" s="13" t="str">
        <f t="shared" si="19"/>
        <v/>
      </c>
      <c r="N1134" s="8"/>
      <c r="XFB1134" s="13" t="str">
        <f>IF(D1134="","",COUNTIF('DISPATCHED (VT11)'!$E:$E,'Per Outlet Plan'!D1134))</f>
        <v/>
      </c>
    </row>
    <row r="1135" spans="1:14 16382:16382">
      <c r="A1135" s="18" t="str">
        <f>IF(D1135="","",VLOOKUP(D1135,'DISPATCHED (VT11)'!$E:$XEV,16373,0))</f>
        <v/>
      </c>
      <c r="B1135" s="13" t="str">
        <f>IF(D1135="","",VLOOKUP(D1135,'DISPATCHED (VT11)'!$E:$L,8,0))</f>
        <v/>
      </c>
      <c r="C1135" s="16" t="str">
        <f>IF(A1135="","",IF(VLOOKUP(A1135,'DSR Attendance'!$A:$E,5,0)=0,VLOOKUP(A1135,'DSR Attendance'!$A:$D,4,0),CONCATENATE(VLOOKUP(A1135,'DSR Attendance'!$A:$D,4,0)," / ",VLOOKUP('Per Outlet Plan'!A1135,'DSR Attendance'!$A:$E,5,0))))</f>
        <v/>
      </c>
      <c r="M1135" s="13" t="str">
        <f t="shared" si="19"/>
        <v/>
      </c>
      <c r="N1135" s="8"/>
      <c r="XFB1135" s="13" t="str">
        <f>IF(D1135="","",COUNTIF('DISPATCHED (VT11)'!$E:$E,'Per Outlet Plan'!D1135))</f>
        <v/>
      </c>
    </row>
    <row r="1136" spans="1:14 16382:16382">
      <c r="A1136" s="18" t="str">
        <f>IF(D1136="","",VLOOKUP(D1136,'DISPATCHED (VT11)'!$E:$XEV,16373,0))</f>
        <v/>
      </c>
      <c r="B1136" s="13" t="str">
        <f>IF(D1136="","",VLOOKUP(D1136,'DISPATCHED (VT11)'!$E:$L,8,0))</f>
        <v/>
      </c>
      <c r="C1136" s="16" t="str">
        <f>IF(A1136="","",IF(VLOOKUP(A1136,'DSR Attendance'!$A:$E,5,0)=0,VLOOKUP(A1136,'DSR Attendance'!$A:$D,4,0),CONCATENATE(VLOOKUP(A1136,'DSR Attendance'!$A:$D,4,0)," / ",VLOOKUP('Per Outlet Plan'!A1136,'DSR Attendance'!$A:$E,5,0))))</f>
        <v/>
      </c>
      <c r="M1136" s="13" t="str">
        <f t="shared" si="19"/>
        <v/>
      </c>
      <c r="N1136" s="8"/>
      <c r="XFB1136" s="13" t="str">
        <f>IF(D1136="","",COUNTIF('DISPATCHED (VT11)'!$E:$E,'Per Outlet Plan'!D1136))</f>
        <v/>
      </c>
    </row>
    <row r="1137" spans="1:14 16382:16382">
      <c r="A1137" s="18" t="str">
        <f>IF(D1137="","",VLOOKUP(D1137,'DISPATCHED (VT11)'!$E:$XEV,16373,0))</f>
        <v/>
      </c>
      <c r="B1137" s="13" t="str">
        <f>IF(D1137="","",VLOOKUP(D1137,'DISPATCHED (VT11)'!$E:$L,8,0))</f>
        <v/>
      </c>
      <c r="C1137" s="16" t="str">
        <f>IF(A1137="","",IF(VLOOKUP(A1137,'DSR Attendance'!$A:$E,5,0)=0,VLOOKUP(A1137,'DSR Attendance'!$A:$D,4,0),CONCATENATE(VLOOKUP(A1137,'DSR Attendance'!$A:$D,4,0)," / ",VLOOKUP('Per Outlet Plan'!A1137,'DSR Attendance'!$A:$E,5,0))))</f>
        <v/>
      </c>
      <c r="M1137" s="13" t="str">
        <f t="shared" si="19"/>
        <v/>
      </c>
      <c r="N1137" s="8"/>
      <c r="XFB1137" s="13" t="str">
        <f>IF(D1137="","",COUNTIF('DISPATCHED (VT11)'!$E:$E,'Per Outlet Plan'!D1137))</f>
        <v/>
      </c>
    </row>
    <row r="1138" spans="1:14 16382:16382">
      <c r="A1138" s="18" t="str">
        <f>IF(D1138="","",VLOOKUP(D1138,'DISPATCHED (VT11)'!$E:$XEV,16373,0))</f>
        <v/>
      </c>
      <c r="B1138" s="13" t="str">
        <f>IF(D1138="","",VLOOKUP(D1138,'DISPATCHED (VT11)'!$E:$L,8,0))</f>
        <v/>
      </c>
      <c r="C1138" s="16" t="str">
        <f>IF(A1138="","",IF(VLOOKUP(A1138,'DSR Attendance'!$A:$E,5,0)=0,VLOOKUP(A1138,'DSR Attendance'!$A:$D,4,0),CONCATENATE(VLOOKUP(A1138,'DSR Attendance'!$A:$D,4,0)," / ",VLOOKUP('Per Outlet Plan'!A1138,'DSR Attendance'!$A:$E,5,0))))</f>
        <v/>
      </c>
      <c r="M1138" s="13" t="str">
        <f t="shared" si="19"/>
        <v/>
      </c>
      <c r="N1138" s="8"/>
      <c r="XFB1138" s="13" t="str">
        <f>IF(D1138="","",COUNTIF('DISPATCHED (VT11)'!$E:$E,'Per Outlet Plan'!D1138))</f>
        <v/>
      </c>
    </row>
    <row r="1139" spans="1:14 16382:16382">
      <c r="A1139" s="18" t="str">
        <f>IF(D1139="","",VLOOKUP(D1139,'DISPATCHED (VT11)'!$E:$XEV,16373,0))</f>
        <v/>
      </c>
      <c r="B1139" s="13" t="str">
        <f>IF(D1139="","",VLOOKUP(D1139,'DISPATCHED (VT11)'!$E:$L,8,0))</f>
        <v/>
      </c>
      <c r="C1139" s="16" t="str">
        <f>IF(A1139="","",IF(VLOOKUP(A1139,'DSR Attendance'!$A:$E,5,0)=0,VLOOKUP(A1139,'DSR Attendance'!$A:$D,4,0),CONCATENATE(VLOOKUP(A1139,'DSR Attendance'!$A:$D,4,0)," / ",VLOOKUP('Per Outlet Plan'!A1139,'DSR Attendance'!$A:$E,5,0))))</f>
        <v/>
      </c>
      <c r="M1139" s="13" t="str">
        <f t="shared" si="19"/>
        <v/>
      </c>
      <c r="N1139" s="8"/>
      <c r="XFB1139" s="13" t="str">
        <f>IF(D1139="","",COUNTIF('DISPATCHED (VT11)'!$E:$E,'Per Outlet Plan'!D1139))</f>
        <v/>
      </c>
    </row>
    <row r="1140" spans="1:14 16382:16382">
      <c r="A1140" s="18" t="str">
        <f>IF(D1140="","",VLOOKUP(D1140,'DISPATCHED (VT11)'!$E:$XEV,16373,0))</f>
        <v/>
      </c>
      <c r="B1140" s="13" t="str">
        <f>IF(D1140="","",VLOOKUP(D1140,'DISPATCHED (VT11)'!$E:$L,8,0))</f>
        <v/>
      </c>
      <c r="C1140" s="16" t="str">
        <f>IF(A1140="","",IF(VLOOKUP(A1140,'DSR Attendance'!$A:$E,5,0)=0,VLOOKUP(A1140,'DSR Attendance'!$A:$D,4,0),CONCATENATE(VLOOKUP(A1140,'DSR Attendance'!$A:$D,4,0)," / ",VLOOKUP('Per Outlet Plan'!A1140,'DSR Attendance'!$A:$E,5,0))))</f>
        <v/>
      </c>
      <c r="M1140" s="13" t="str">
        <f t="shared" si="19"/>
        <v/>
      </c>
      <c r="N1140" s="8"/>
      <c r="XFB1140" s="13" t="str">
        <f>IF(D1140="","",COUNTIF('DISPATCHED (VT11)'!$E:$E,'Per Outlet Plan'!D1140))</f>
        <v/>
      </c>
    </row>
    <row r="1141" spans="1:14 16382:16382">
      <c r="A1141" s="18" t="str">
        <f>IF(D1141="","",VLOOKUP(D1141,'DISPATCHED (VT11)'!$E:$XEV,16373,0))</f>
        <v/>
      </c>
      <c r="B1141" s="13" t="str">
        <f>IF(D1141="","",VLOOKUP(D1141,'DISPATCHED (VT11)'!$E:$L,8,0))</f>
        <v/>
      </c>
      <c r="C1141" s="16" t="str">
        <f>IF(A1141="","",IF(VLOOKUP(A1141,'DSR Attendance'!$A:$E,5,0)=0,VLOOKUP(A1141,'DSR Attendance'!$A:$D,4,0),CONCATENATE(VLOOKUP(A1141,'DSR Attendance'!$A:$D,4,0)," / ",VLOOKUP('Per Outlet Plan'!A1141,'DSR Attendance'!$A:$E,5,0))))</f>
        <v/>
      </c>
      <c r="M1141" s="13" t="str">
        <f t="shared" si="19"/>
        <v/>
      </c>
      <c r="N1141" s="8"/>
      <c r="XFB1141" s="13" t="str">
        <f>IF(D1141="","",COUNTIF('DISPATCHED (VT11)'!$E:$E,'Per Outlet Plan'!D1141))</f>
        <v/>
      </c>
    </row>
    <row r="1142" spans="1:14 16382:16382">
      <c r="A1142" s="18" t="str">
        <f>IF(D1142="","",VLOOKUP(D1142,'DISPATCHED (VT11)'!$E:$XEV,16373,0))</f>
        <v/>
      </c>
      <c r="B1142" s="13" t="str">
        <f>IF(D1142="","",VLOOKUP(D1142,'DISPATCHED (VT11)'!$E:$L,8,0))</f>
        <v/>
      </c>
      <c r="C1142" s="16" t="str">
        <f>IF(A1142="","",IF(VLOOKUP(A1142,'DSR Attendance'!$A:$E,5,0)=0,VLOOKUP(A1142,'DSR Attendance'!$A:$D,4,0),CONCATENATE(VLOOKUP(A1142,'DSR Attendance'!$A:$D,4,0)," / ",VLOOKUP('Per Outlet Plan'!A1142,'DSR Attendance'!$A:$E,5,0))))</f>
        <v/>
      </c>
      <c r="M1142" s="13" t="str">
        <f t="shared" si="19"/>
        <v/>
      </c>
      <c r="N1142" s="8"/>
      <c r="XFB1142" s="13" t="str">
        <f>IF(D1142="","",COUNTIF('DISPATCHED (VT11)'!$E:$E,'Per Outlet Plan'!D1142))</f>
        <v/>
      </c>
    </row>
    <row r="1143" spans="1:14 16382:16382">
      <c r="A1143" s="18" t="str">
        <f>IF(D1143="","",VLOOKUP(D1143,'DISPATCHED (VT11)'!$E:$XEV,16373,0))</f>
        <v/>
      </c>
      <c r="B1143" s="13" t="str">
        <f>IF(D1143="","",VLOOKUP(D1143,'DISPATCHED (VT11)'!$E:$L,8,0))</f>
        <v/>
      </c>
      <c r="C1143" s="16" t="str">
        <f>IF(A1143="","",IF(VLOOKUP(A1143,'DSR Attendance'!$A:$E,5,0)=0,VLOOKUP(A1143,'DSR Attendance'!$A:$D,4,0),CONCATENATE(VLOOKUP(A1143,'DSR Attendance'!$A:$D,4,0)," / ",VLOOKUP('Per Outlet Plan'!A1143,'DSR Attendance'!$A:$E,5,0))))</f>
        <v/>
      </c>
      <c r="M1143" s="13" t="str">
        <f t="shared" si="19"/>
        <v/>
      </c>
      <c r="N1143" s="8"/>
      <c r="XFB1143" s="13" t="str">
        <f>IF(D1143="","",COUNTIF('DISPATCHED (VT11)'!$E:$E,'Per Outlet Plan'!D1143))</f>
        <v/>
      </c>
    </row>
    <row r="1144" spans="1:14 16382:16382">
      <c r="A1144" s="18" t="str">
        <f>IF(D1144="","",VLOOKUP(D1144,'DISPATCHED (VT11)'!$E:$XEV,16373,0))</f>
        <v/>
      </c>
      <c r="B1144" s="13" t="str">
        <f>IF(D1144="","",VLOOKUP(D1144,'DISPATCHED (VT11)'!$E:$L,8,0))</f>
        <v/>
      </c>
      <c r="C1144" s="16" t="str">
        <f>IF(A1144="","",IF(VLOOKUP(A1144,'DSR Attendance'!$A:$E,5,0)=0,VLOOKUP(A1144,'DSR Attendance'!$A:$D,4,0),CONCATENATE(VLOOKUP(A1144,'DSR Attendance'!$A:$D,4,0)," / ",VLOOKUP('Per Outlet Plan'!A1144,'DSR Attendance'!$A:$E,5,0))))</f>
        <v/>
      </c>
      <c r="M1144" s="13" t="str">
        <f t="shared" si="19"/>
        <v/>
      </c>
      <c r="N1144" s="8"/>
      <c r="XFB1144" s="13" t="str">
        <f>IF(D1144="","",COUNTIF('DISPATCHED (VT11)'!$E:$E,'Per Outlet Plan'!D1144))</f>
        <v/>
      </c>
    </row>
    <row r="1145" spans="1:14 16382:16382">
      <c r="A1145" s="18" t="str">
        <f>IF(D1145="","",VLOOKUP(D1145,'DISPATCHED (VT11)'!$E:$XEV,16373,0))</f>
        <v/>
      </c>
      <c r="B1145" s="13" t="str">
        <f>IF(D1145="","",VLOOKUP(D1145,'DISPATCHED (VT11)'!$E:$L,8,0))</f>
        <v/>
      </c>
      <c r="C1145" s="16" t="str">
        <f>IF(A1145="","",IF(VLOOKUP(A1145,'DSR Attendance'!$A:$E,5,0)=0,VLOOKUP(A1145,'DSR Attendance'!$A:$D,4,0),CONCATENATE(VLOOKUP(A1145,'DSR Attendance'!$A:$D,4,0)," / ",VLOOKUP('Per Outlet Plan'!A1145,'DSR Attendance'!$A:$E,5,0))))</f>
        <v/>
      </c>
      <c r="M1145" s="13" t="str">
        <f t="shared" si="19"/>
        <v/>
      </c>
      <c r="N1145" s="8"/>
      <c r="XFB1145" s="13" t="str">
        <f>IF(D1145="","",COUNTIF('DISPATCHED (VT11)'!$E:$E,'Per Outlet Plan'!D1145))</f>
        <v/>
      </c>
    </row>
    <row r="1146" spans="1:14 16382:16382">
      <c r="A1146" s="18" t="str">
        <f>IF(D1146="","",VLOOKUP(D1146,'DISPATCHED (VT11)'!$E:$XEV,16373,0))</f>
        <v/>
      </c>
      <c r="B1146" s="13" t="str">
        <f>IF(D1146="","",VLOOKUP(D1146,'DISPATCHED (VT11)'!$E:$L,8,0))</f>
        <v/>
      </c>
      <c r="C1146" s="16" t="str">
        <f>IF(A1146="","",IF(VLOOKUP(A1146,'DSR Attendance'!$A:$E,5,0)=0,VLOOKUP(A1146,'DSR Attendance'!$A:$D,4,0),CONCATENATE(VLOOKUP(A1146,'DSR Attendance'!$A:$D,4,0)," / ",VLOOKUP('Per Outlet Plan'!A1146,'DSR Attendance'!$A:$E,5,0))))</f>
        <v/>
      </c>
      <c r="M1146" s="13" t="str">
        <f t="shared" si="19"/>
        <v/>
      </c>
      <c r="N1146" s="8"/>
      <c r="XFB1146" s="13" t="str">
        <f>IF(D1146="","",COUNTIF('DISPATCHED (VT11)'!$E:$E,'Per Outlet Plan'!D1146))</f>
        <v/>
      </c>
    </row>
    <row r="1147" spans="1:14 16382:16382">
      <c r="A1147" s="18" t="str">
        <f>IF(D1147="","",VLOOKUP(D1147,'DISPATCHED (VT11)'!$E:$XEV,16373,0))</f>
        <v/>
      </c>
      <c r="B1147" s="13" t="str">
        <f>IF(D1147="","",VLOOKUP(D1147,'DISPATCHED (VT11)'!$E:$L,8,0))</f>
        <v/>
      </c>
      <c r="C1147" s="16" t="str">
        <f>IF(A1147="","",IF(VLOOKUP(A1147,'DSR Attendance'!$A:$E,5,0)=0,VLOOKUP(A1147,'DSR Attendance'!$A:$D,4,0),CONCATENATE(VLOOKUP(A1147,'DSR Attendance'!$A:$D,4,0)," / ",VLOOKUP('Per Outlet Plan'!A1147,'DSR Attendance'!$A:$E,5,0))))</f>
        <v/>
      </c>
      <c r="M1147" s="13" t="str">
        <f t="shared" si="19"/>
        <v/>
      </c>
      <c r="N1147" s="8"/>
      <c r="XFB1147" s="13" t="str">
        <f>IF(D1147="","",COUNTIF('DISPATCHED (VT11)'!$E:$E,'Per Outlet Plan'!D1147))</f>
        <v/>
      </c>
    </row>
    <row r="1148" spans="1:14 16382:16382">
      <c r="A1148" s="18" t="str">
        <f>IF(D1148="","",VLOOKUP(D1148,'DISPATCHED (VT11)'!$E:$XEV,16373,0))</f>
        <v/>
      </c>
      <c r="B1148" s="13" t="str">
        <f>IF(D1148="","",VLOOKUP(D1148,'DISPATCHED (VT11)'!$E:$L,8,0))</f>
        <v/>
      </c>
      <c r="C1148" s="16" t="str">
        <f>IF(A1148="","",IF(VLOOKUP(A1148,'DSR Attendance'!$A:$E,5,0)=0,VLOOKUP(A1148,'DSR Attendance'!$A:$D,4,0),CONCATENATE(VLOOKUP(A1148,'DSR Attendance'!$A:$D,4,0)," / ",VLOOKUP('Per Outlet Plan'!A1148,'DSR Attendance'!$A:$E,5,0))))</f>
        <v/>
      </c>
      <c r="M1148" s="13" t="str">
        <f t="shared" si="19"/>
        <v/>
      </c>
      <c r="N1148" s="8"/>
      <c r="XFB1148" s="13" t="str">
        <f>IF(D1148="","",COUNTIF('DISPATCHED (VT11)'!$E:$E,'Per Outlet Plan'!D1148))</f>
        <v/>
      </c>
    </row>
    <row r="1149" spans="1:14 16382:16382">
      <c r="A1149" s="18" t="str">
        <f>IF(D1149="","",VLOOKUP(D1149,'DISPATCHED (VT11)'!$E:$XEV,16373,0))</f>
        <v/>
      </c>
      <c r="B1149" s="13" t="str">
        <f>IF(D1149="","",VLOOKUP(D1149,'DISPATCHED (VT11)'!$E:$L,8,0))</f>
        <v/>
      </c>
      <c r="C1149" s="16" t="str">
        <f>IF(A1149="","",IF(VLOOKUP(A1149,'DSR Attendance'!$A:$E,5,0)=0,VLOOKUP(A1149,'DSR Attendance'!$A:$D,4,0),CONCATENATE(VLOOKUP(A1149,'DSR Attendance'!$A:$D,4,0)," / ",VLOOKUP('Per Outlet Plan'!A1149,'DSR Attendance'!$A:$E,5,0))))</f>
        <v/>
      </c>
      <c r="M1149" s="13" t="str">
        <f t="shared" si="19"/>
        <v/>
      </c>
      <c r="N1149" s="8"/>
      <c r="XFB1149" s="13" t="str">
        <f>IF(D1149="","",COUNTIF('DISPATCHED (VT11)'!$E:$E,'Per Outlet Plan'!D1149))</f>
        <v/>
      </c>
    </row>
    <row r="1150" spans="1:14 16382:16382">
      <c r="A1150" s="18" t="str">
        <f>IF(D1150="","",VLOOKUP(D1150,'DISPATCHED (VT11)'!$E:$XEV,16373,0))</f>
        <v/>
      </c>
      <c r="B1150" s="13" t="str">
        <f>IF(D1150="","",VLOOKUP(D1150,'DISPATCHED (VT11)'!$E:$L,8,0))</f>
        <v/>
      </c>
      <c r="C1150" s="16" t="str">
        <f>IF(A1150="","",IF(VLOOKUP(A1150,'DSR Attendance'!$A:$E,5,0)=0,VLOOKUP(A1150,'DSR Attendance'!$A:$D,4,0),CONCATENATE(VLOOKUP(A1150,'DSR Attendance'!$A:$D,4,0)," / ",VLOOKUP('Per Outlet Plan'!A1150,'DSR Attendance'!$A:$E,5,0))))</f>
        <v/>
      </c>
      <c r="M1150" s="13" t="str">
        <f t="shared" si="19"/>
        <v/>
      </c>
      <c r="N1150" s="8"/>
      <c r="XFB1150" s="13" t="str">
        <f>IF(D1150="","",COUNTIF('DISPATCHED (VT11)'!$E:$E,'Per Outlet Plan'!D1150))</f>
        <v/>
      </c>
    </row>
    <row r="1151" spans="1:14 16382:16382">
      <c r="A1151" s="18" t="str">
        <f>IF(D1151="","",VLOOKUP(D1151,'DISPATCHED (VT11)'!$E:$XEV,16373,0))</f>
        <v/>
      </c>
      <c r="B1151" s="13" t="str">
        <f>IF(D1151="","",VLOOKUP(D1151,'DISPATCHED (VT11)'!$E:$L,8,0))</f>
        <v/>
      </c>
      <c r="C1151" s="16" t="str">
        <f>IF(A1151="","",IF(VLOOKUP(A1151,'DSR Attendance'!$A:$E,5,0)=0,VLOOKUP(A1151,'DSR Attendance'!$A:$D,4,0),CONCATENATE(VLOOKUP(A1151,'DSR Attendance'!$A:$D,4,0)," / ",VLOOKUP('Per Outlet Plan'!A1151,'DSR Attendance'!$A:$E,5,0))))</f>
        <v/>
      </c>
      <c r="M1151" s="13" t="str">
        <f t="shared" si="19"/>
        <v/>
      </c>
      <c r="N1151" s="8"/>
      <c r="XFB1151" s="13" t="str">
        <f>IF(D1151="","",COUNTIF('DISPATCHED (VT11)'!$E:$E,'Per Outlet Plan'!D1151))</f>
        <v/>
      </c>
    </row>
    <row r="1152" spans="1:14 16382:16382">
      <c r="A1152" s="18" t="str">
        <f>IF(D1152="","",VLOOKUP(D1152,'DISPATCHED (VT11)'!$E:$XEV,16373,0))</f>
        <v/>
      </c>
      <c r="B1152" s="13" t="str">
        <f>IF(D1152="","",VLOOKUP(D1152,'DISPATCHED (VT11)'!$E:$L,8,0))</f>
        <v/>
      </c>
      <c r="C1152" s="16" t="str">
        <f>IF(A1152="","",IF(VLOOKUP(A1152,'DSR Attendance'!$A:$E,5,0)=0,VLOOKUP(A1152,'DSR Attendance'!$A:$D,4,0),CONCATENATE(VLOOKUP(A1152,'DSR Attendance'!$A:$D,4,0)," / ",VLOOKUP('Per Outlet Plan'!A1152,'DSR Attendance'!$A:$E,5,0))))</f>
        <v/>
      </c>
      <c r="M1152" s="13" t="str">
        <f t="shared" si="19"/>
        <v/>
      </c>
      <c r="N1152" s="8"/>
      <c r="XFB1152" s="13" t="str">
        <f>IF(D1152="","",COUNTIF('DISPATCHED (VT11)'!$E:$E,'Per Outlet Plan'!D1152))</f>
        <v/>
      </c>
    </row>
    <row r="1153" spans="1:14 16382:16382">
      <c r="A1153" s="18" t="str">
        <f>IF(D1153="","",VLOOKUP(D1153,'DISPATCHED (VT11)'!$E:$XEV,16373,0))</f>
        <v/>
      </c>
      <c r="B1153" s="13" t="str">
        <f>IF(D1153="","",VLOOKUP(D1153,'DISPATCHED (VT11)'!$E:$L,8,0))</f>
        <v/>
      </c>
      <c r="C1153" s="16" t="str">
        <f>IF(A1153="","",IF(VLOOKUP(A1153,'DSR Attendance'!$A:$E,5,0)=0,VLOOKUP(A1153,'DSR Attendance'!$A:$D,4,0),CONCATENATE(VLOOKUP(A1153,'DSR Attendance'!$A:$D,4,0)," / ",VLOOKUP('Per Outlet Plan'!A1153,'DSR Attendance'!$A:$E,5,0))))</f>
        <v/>
      </c>
      <c r="M1153" s="13" t="str">
        <f t="shared" si="19"/>
        <v/>
      </c>
      <c r="N1153" s="8"/>
      <c r="XFB1153" s="13" t="str">
        <f>IF(D1153="","",COUNTIF('DISPATCHED (VT11)'!$E:$E,'Per Outlet Plan'!D1153))</f>
        <v/>
      </c>
    </row>
    <row r="1154" spans="1:14 16382:16382">
      <c r="A1154" s="18" t="str">
        <f>IF(D1154="","",VLOOKUP(D1154,'DISPATCHED (VT11)'!$E:$XEV,16373,0))</f>
        <v/>
      </c>
      <c r="B1154" s="13" t="str">
        <f>IF(D1154="","",VLOOKUP(D1154,'DISPATCHED (VT11)'!$E:$L,8,0))</f>
        <v/>
      </c>
      <c r="C1154" s="16" t="str">
        <f>IF(A1154="","",IF(VLOOKUP(A1154,'DSR Attendance'!$A:$E,5,0)=0,VLOOKUP(A1154,'DSR Attendance'!$A:$D,4,0),CONCATENATE(VLOOKUP(A1154,'DSR Attendance'!$A:$D,4,0)," / ",VLOOKUP('Per Outlet Plan'!A1154,'DSR Attendance'!$A:$E,5,0))))</f>
        <v/>
      </c>
      <c r="M1154" s="13" t="str">
        <f t="shared" si="19"/>
        <v/>
      </c>
      <c r="N1154" s="8"/>
      <c r="XFB1154" s="13" t="str">
        <f>IF(D1154="","",COUNTIF('DISPATCHED (VT11)'!$E:$E,'Per Outlet Plan'!D1154))</f>
        <v/>
      </c>
    </row>
    <row r="1155" spans="1:14 16382:16382">
      <c r="A1155" s="18" t="str">
        <f>IF(D1155="","",VLOOKUP(D1155,'DISPATCHED (VT11)'!$E:$XEV,16373,0))</f>
        <v/>
      </c>
      <c r="B1155" s="13" t="str">
        <f>IF(D1155="","",VLOOKUP(D1155,'DISPATCHED (VT11)'!$E:$L,8,0))</f>
        <v/>
      </c>
      <c r="C1155" s="16" t="str">
        <f>IF(A1155="","",IF(VLOOKUP(A1155,'DSR Attendance'!$A:$E,5,0)=0,VLOOKUP(A1155,'DSR Attendance'!$A:$D,4,0),CONCATENATE(VLOOKUP(A1155,'DSR Attendance'!$A:$D,4,0)," / ",VLOOKUP('Per Outlet Plan'!A1155,'DSR Attendance'!$A:$E,5,0))))</f>
        <v/>
      </c>
      <c r="M1155" s="13" t="str">
        <f t="shared" si="19"/>
        <v/>
      </c>
      <c r="N1155" s="8"/>
      <c r="XFB1155" s="13" t="str">
        <f>IF(D1155="","",COUNTIF('DISPATCHED (VT11)'!$E:$E,'Per Outlet Plan'!D1155))</f>
        <v/>
      </c>
    </row>
    <row r="1156" spans="1:14 16382:16382">
      <c r="A1156" s="18" t="str">
        <f>IF(D1156="","",VLOOKUP(D1156,'DISPATCHED (VT11)'!$E:$XEV,16373,0))</f>
        <v/>
      </c>
      <c r="B1156" s="13" t="str">
        <f>IF(D1156="","",VLOOKUP(D1156,'DISPATCHED (VT11)'!$E:$L,8,0))</f>
        <v/>
      </c>
      <c r="C1156" s="16" t="str">
        <f>IF(A1156="","",IF(VLOOKUP(A1156,'DSR Attendance'!$A:$E,5,0)=0,VLOOKUP(A1156,'DSR Attendance'!$A:$D,4,0),CONCATENATE(VLOOKUP(A1156,'DSR Attendance'!$A:$D,4,0)," / ",VLOOKUP('Per Outlet Plan'!A1156,'DSR Attendance'!$A:$E,5,0))))</f>
        <v/>
      </c>
      <c r="M1156" s="13" t="str">
        <f t="shared" si="19"/>
        <v/>
      </c>
      <c r="N1156" s="8"/>
      <c r="XFB1156" s="13" t="str">
        <f>IF(D1156="","",COUNTIF('DISPATCHED (VT11)'!$E:$E,'Per Outlet Plan'!D1156))</f>
        <v/>
      </c>
    </row>
    <row r="1157" spans="1:14 16382:16382">
      <c r="A1157" s="18" t="str">
        <f>IF(D1157="","",VLOOKUP(D1157,'DISPATCHED (VT11)'!$E:$XEV,16373,0))</f>
        <v/>
      </c>
      <c r="B1157" s="13" t="str">
        <f>IF(D1157="","",VLOOKUP(D1157,'DISPATCHED (VT11)'!$E:$L,8,0))</f>
        <v/>
      </c>
      <c r="C1157" s="16" t="str">
        <f>IF(A1157="","",IF(VLOOKUP(A1157,'DSR Attendance'!$A:$E,5,0)=0,VLOOKUP(A1157,'DSR Attendance'!$A:$D,4,0),CONCATENATE(VLOOKUP(A1157,'DSR Attendance'!$A:$D,4,0)," / ",VLOOKUP('Per Outlet Plan'!A1157,'DSR Attendance'!$A:$E,5,0))))</f>
        <v/>
      </c>
      <c r="M1157" s="13" t="str">
        <f t="shared" si="19"/>
        <v/>
      </c>
      <c r="N1157" s="8"/>
      <c r="XFB1157" s="13" t="str">
        <f>IF(D1157="","",COUNTIF('DISPATCHED (VT11)'!$E:$E,'Per Outlet Plan'!D1157))</f>
        <v/>
      </c>
    </row>
    <row r="1158" spans="1:14 16382:16382">
      <c r="A1158" s="18" t="str">
        <f>IF(D1158="","",VLOOKUP(D1158,'DISPATCHED (VT11)'!$E:$XEV,16373,0))</f>
        <v/>
      </c>
      <c r="B1158" s="13" t="str">
        <f>IF(D1158="","",VLOOKUP(D1158,'DISPATCHED (VT11)'!$E:$L,8,0))</f>
        <v/>
      </c>
      <c r="C1158" s="16" t="str">
        <f>IF(A1158="","",IF(VLOOKUP(A1158,'DSR Attendance'!$A:$E,5,0)=0,VLOOKUP(A1158,'DSR Attendance'!$A:$D,4,0),CONCATENATE(VLOOKUP(A1158,'DSR Attendance'!$A:$D,4,0)," / ",VLOOKUP('Per Outlet Plan'!A1158,'DSR Attendance'!$A:$E,5,0))))</f>
        <v/>
      </c>
      <c r="M1158" s="13" t="str">
        <f t="shared" ref="M1158:M1221" si="20">IF(L1158="","",VLOOKUP(L1158,$XFC$6:$XFD$30,2,0))</f>
        <v/>
      </c>
      <c r="N1158" s="8"/>
      <c r="XFB1158" s="13" t="str">
        <f>IF(D1158="","",COUNTIF('DISPATCHED (VT11)'!$E:$E,'Per Outlet Plan'!D1158))</f>
        <v/>
      </c>
    </row>
    <row r="1159" spans="1:14 16382:16382">
      <c r="A1159" s="18" t="str">
        <f>IF(D1159="","",VLOOKUP(D1159,'DISPATCHED (VT11)'!$E:$XEV,16373,0))</f>
        <v/>
      </c>
      <c r="B1159" s="13" t="str">
        <f>IF(D1159="","",VLOOKUP(D1159,'DISPATCHED (VT11)'!$E:$L,8,0))</f>
        <v/>
      </c>
      <c r="C1159" s="16" t="str">
        <f>IF(A1159="","",IF(VLOOKUP(A1159,'DSR Attendance'!$A:$E,5,0)=0,VLOOKUP(A1159,'DSR Attendance'!$A:$D,4,0),CONCATENATE(VLOOKUP(A1159,'DSR Attendance'!$A:$D,4,0)," / ",VLOOKUP('Per Outlet Plan'!A1159,'DSR Attendance'!$A:$E,5,0))))</f>
        <v/>
      </c>
      <c r="M1159" s="13" t="str">
        <f t="shared" si="20"/>
        <v/>
      </c>
      <c r="N1159" s="8"/>
      <c r="XFB1159" s="13" t="str">
        <f>IF(D1159="","",COUNTIF('DISPATCHED (VT11)'!$E:$E,'Per Outlet Plan'!D1159))</f>
        <v/>
      </c>
    </row>
    <row r="1160" spans="1:14 16382:16382">
      <c r="A1160" s="18" t="str">
        <f>IF(D1160="","",VLOOKUP(D1160,'DISPATCHED (VT11)'!$E:$XEV,16373,0))</f>
        <v/>
      </c>
      <c r="B1160" s="13" t="str">
        <f>IF(D1160="","",VLOOKUP(D1160,'DISPATCHED (VT11)'!$E:$L,8,0))</f>
        <v/>
      </c>
      <c r="C1160" s="16" t="str">
        <f>IF(A1160="","",IF(VLOOKUP(A1160,'DSR Attendance'!$A:$E,5,0)=0,VLOOKUP(A1160,'DSR Attendance'!$A:$D,4,0),CONCATENATE(VLOOKUP(A1160,'DSR Attendance'!$A:$D,4,0)," / ",VLOOKUP('Per Outlet Plan'!A1160,'DSR Attendance'!$A:$E,5,0))))</f>
        <v/>
      </c>
      <c r="M1160" s="13" t="str">
        <f t="shared" si="20"/>
        <v/>
      </c>
      <c r="N1160" s="8"/>
      <c r="XFB1160" s="13" t="str">
        <f>IF(D1160="","",COUNTIF('DISPATCHED (VT11)'!$E:$E,'Per Outlet Plan'!D1160))</f>
        <v/>
      </c>
    </row>
    <row r="1161" spans="1:14 16382:16382">
      <c r="A1161" s="18" t="str">
        <f>IF(D1161="","",VLOOKUP(D1161,'DISPATCHED (VT11)'!$E:$XEV,16373,0))</f>
        <v/>
      </c>
      <c r="B1161" s="13" t="str">
        <f>IF(D1161="","",VLOOKUP(D1161,'DISPATCHED (VT11)'!$E:$L,8,0))</f>
        <v/>
      </c>
      <c r="C1161" s="16" t="str">
        <f>IF(A1161="","",IF(VLOOKUP(A1161,'DSR Attendance'!$A:$E,5,0)=0,VLOOKUP(A1161,'DSR Attendance'!$A:$D,4,0),CONCATENATE(VLOOKUP(A1161,'DSR Attendance'!$A:$D,4,0)," / ",VLOOKUP('Per Outlet Plan'!A1161,'DSR Attendance'!$A:$E,5,0))))</f>
        <v/>
      </c>
      <c r="M1161" s="13" t="str">
        <f t="shared" si="20"/>
        <v/>
      </c>
      <c r="N1161" s="8"/>
      <c r="XFB1161" s="13" t="str">
        <f>IF(D1161="","",COUNTIF('DISPATCHED (VT11)'!$E:$E,'Per Outlet Plan'!D1161))</f>
        <v/>
      </c>
    </row>
    <row r="1162" spans="1:14 16382:16382">
      <c r="A1162" s="18" t="str">
        <f>IF(D1162="","",VLOOKUP(D1162,'DISPATCHED (VT11)'!$E:$XEV,16373,0))</f>
        <v/>
      </c>
      <c r="B1162" s="13" t="str">
        <f>IF(D1162="","",VLOOKUP(D1162,'DISPATCHED (VT11)'!$E:$L,8,0))</f>
        <v/>
      </c>
      <c r="C1162" s="16" t="str">
        <f>IF(A1162="","",IF(VLOOKUP(A1162,'DSR Attendance'!$A:$E,5,0)=0,VLOOKUP(A1162,'DSR Attendance'!$A:$D,4,0),CONCATENATE(VLOOKUP(A1162,'DSR Attendance'!$A:$D,4,0)," / ",VLOOKUP('Per Outlet Plan'!A1162,'DSR Attendance'!$A:$E,5,0))))</f>
        <v/>
      </c>
      <c r="M1162" s="13" t="str">
        <f t="shared" si="20"/>
        <v/>
      </c>
      <c r="N1162" s="8"/>
      <c r="XFB1162" s="13" t="str">
        <f>IF(D1162="","",COUNTIF('DISPATCHED (VT11)'!$E:$E,'Per Outlet Plan'!D1162))</f>
        <v/>
      </c>
    </row>
    <row r="1163" spans="1:14 16382:16382">
      <c r="A1163" s="18" t="str">
        <f>IF(D1163="","",VLOOKUP(D1163,'DISPATCHED (VT11)'!$E:$XEV,16373,0))</f>
        <v/>
      </c>
      <c r="B1163" s="13" t="str">
        <f>IF(D1163="","",VLOOKUP(D1163,'DISPATCHED (VT11)'!$E:$L,8,0))</f>
        <v/>
      </c>
      <c r="C1163" s="16" t="str">
        <f>IF(A1163="","",IF(VLOOKUP(A1163,'DSR Attendance'!$A:$E,5,0)=0,VLOOKUP(A1163,'DSR Attendance'!$A:$D,4,0),CONCATENATE(VLOOKUP(A1163,'DSR Attendance'!$A:$D,4,0)," / ",VLOOKUP('Per Outlet Plan'!A1163,'DSR Attendance'!$A:$E,5,0))))</f>
        <v/>
      </c>
      <c r="M1163" s="13" t="str">
        <f t="shared" si="20"/>
        <v/>
      </c>
      <c r="N1163" s="8"/>
      <c r="XFB1163" s="13" t="str">
        <f>IF(D1163="","",COUNTIF('DISPATCHED (VT11)'!$E:$E,'Per Outlet Plan'!D1163))</f>
        <v/>
      </c>
    </row>
    <row r="1164" spans="1:14 16382:16382">
      <c r="A1164" s="18" t="str">
        <f>IF(D1164="","",VLOOKUP(D1164,'DISPATCHED (VT11)'!$E:$XEV,16373,0))</f>
        <v/>
      </c>
      <c r="B1164" s="13" t="str">
        <f>IF(D1164="","",VLOOKUP(D1164,'DISPATCHED (VT11)'!$E:$L,8,0))</f>
        <v/>
      </c>
      <c r="C1164" s="16" t="str">
        <f>IF(A1164="","",IF(VLOOKUP(A1164,'DSR Attendance'!$A:$E,5,0)=0,VLOOKUP(A1164,'DSR Attendance'!$A:$D,4,0),CONCATENATE(VLOOKUP(A1164,'DSR Attendance'!$A:$D,4,0)," / ",VLOOKUP('Per Outlet Plan'!A1164,'DSR Attendance'!$A:$E,5,0))))</f>
        <v/>
      </c>
      <c r="M1164" s="13" t="str">
        <f t="shared" si="20"/>
        <v/>
      </c>
      <c r="N1164" s="8"/>
      <c r="XFB1164" s="13" t="str">
        <f>IF(D1164="","",COUNTIF('DISPATCHED (VT11)'!$E:$E,'Per Outlet Plan'!D1164))</f>
        <v/>
      </c>
    </row>
    <row r="1165" spans="1:14 16382:16382">
      <c r="A1165" s="18" t="str">
        <f>IF(D1165="","",VLOOKUP(D1165,'DISPATCHED (VT11)'!$E:$XEV,16373,0))</f>
        <v/>
      </c>
      <c r="B1165" s="13" t="str">
        <f>IF(D1165="","",VLOOKUP(D1165,'DISPATCHED (VT11)'!$E:$L,8,0))</f>
        <v/>
      </c>
      <c r="C1165" s="16" t="str">
        <f>IF(A1165="","",IF(VLOOKUP(A1165,'DSR Attendance'!$A:$E,5,0)=0,VLOOKUP(A1165,'DSR Attendance'!$A:$D,4,0),CONCATENATE(VLOOKUP(A1165,'DSR Attendance'!$A:$D,4,0)," / ",VLOOKUP('Per Outlet Plan'!A1165,'DSR Attendance'!$A:$E,5,0))))</f>
        <v/>
      </c>
      <c r="M1165" s="13" t="str">
        <f t="shared" si="20"/>
        <v/>
      </c>
      <c r="N1165" s="8"/>
      <c r="XFB1165" s="13" t="str">
        <f>IF(D1165="","",COUNTIF('DISPATCHED (VT11)'!$E:$E,'Per Outlet Plan'!D1165))</f>
        <v/>
      </c>
    </row>
    <row r="1166" spans="1:14 16382:16382">
      <c r="A1166" s="18" t="str">
        <f>IF(D1166="","",VLOOKUP(D1166,'DISPATCHED (VT11)'!$E:$XEV,16373,0))</f>
        <v/>
      </c>
      <c r="B1166" s="13" t="str">
        <f>IF(D1166="","",VLOOKUP(D1166,'DISPATCHED (VT11)'!$E:$L,8,0))</f>
        <v/>
      </c>
      <c r="C1166" s="16" t="str">
        <f>IF(A1166="","",IF(VLOOKUP(A1166,'DSR Attendance'!$A:$E,5,0)=0,VLOOKUP(A1166,'DSR Attendance'!$A:$D,4,0),CONCATENATE(VLOOKUP(A1166,'DSR Attendance'!$A:$D,4,0)," / ",VLOOKUP('Per Outlet Plan'!A1166,'DSR Attendance'!$A:$E,5,0))))</f>
        <v/>
      </c>
      <c r="M1166" s="13" t="str">
        <f t="shared" si="20"/>
        <v/>
      </c>
      <c r="N1166" s="8"/>
      <c r="XFB1166" s="13" t="str">
        <f>IF(D1166="","",COUNTIF('DISPATCHED (VT11)'!$E:$E,'Per Outlet Plan'!D1166))</f>
        <v/>
      </c>
    </row>
    <row r="1167" spans="1:14 16382:16382">
      <c r="A1167" s="18" t="str">
        <f>IF(D1167="","",VLOOKUP(D1167,'DISPATCHED (VT11)'!$E:$XEV,16373,0))</f>
        <v/>
      </c>
      <c r="B1167" s="13" t="str">
        <f>IF(D1167="","",VLOOKUP(D1167,'DISPATCHED (VT11)'!$E:$L,8,0))</f>
        <v/>
      </c>
      <c r="C1167" s="16" t="str">
        <f>IF(A1167="","",IF(VLOOKUP(A1167,'DSR Attendance'!$A:$E,5,0)=0,VLOOKUP(A1167,'DSR Attendance'!$A:$D,4,0),CONCATENATE(VLOOKUP(A1167,'DSR Attendance'!$A:$D,4,0)," / ",VLOOKUP('Per Outlet Plan'!A1167,'DSR Attendance'!$A:$E,5,0))))</f>
        <v/>
      </c>
      <c r="M1167" s="13" t="str">
        <f t="shared" si="20"/>
        <v/>
      </c>
      <c r="N1167" s="8"/>
      <c r="XFB1167" s="13" t="str">
        <f>IF(D1167="","",COUNTIF('DISPATCHED (VT11)'!$E:$E,'Per Outlet Plan'!D1167))</f>
        <v/>
      </c>
    </row>
    <row r="1168" spans="1:14 16382:16382">
      <c r="A1168" s="18" t="str">
        <f>IF(D1168="","",VLOOKUP(D1168,'DISPATCHED (VT11)'!$E:$XEV,16373,0))</f>
        <v/>
      </c>
      <c r="B1168" s="13" t="str">
        <f>IF(D1168="","",VLOOKUP(D1168,'DISPATCHED (VT11)'!$E:$L,8,0))</f>
        <v/>
      </c>
      <c r="C1168" s="16" t="str">
        <f>IF(A1168="","",IF(VLOOKUP(A1168,'DSR Attendance'!$A:$E,5,0)=0,VLOOKUP(A1168,'DSR Attendance'!$A:$D,4,0),CONCATENATE(VLOOKUP(A1168,'DSR Attendance'!$A:$D,4,0)," / ",VLOOKUP('Per Outlet Plan'!A1168,'DSR Attendance'!$A:$E,5,0))))</f>
        <v/>
      </c>
      <c r="M1168" s="13" t="str">
        <f t="shared" si="20"/>
        <v/>
      </c>
      <c r="N1168" s="8"/>
      <c r="XFB1168" s="13" t="str">
        <f>IF(D1168="","",COUNTIF('DISPATCHED (VT11)'!$E:$E,'Per Outlet Plan'!D1168))</f>
        <v/>
      </c>
    </row>
    <row r="1169" spans="1:14 16382:16382">
      <c r="A1169" s="18" t="str">
        <f>IF(D1169="","",VLOOKUP(D1169,'DISPATCHED (VT11)'!$E:$XEV,16373,0))</f>
        <v/>
      </c>
      <c r="B1169" s="13" t="str">
        <f>IF(D1169="","",VLOOKUP(D1169,'DISPATCHED (VT11)'!$E:$L,8,0))</f>
        <v/>
      </c>
      <c r="C1169" s="16" t="str">
        <f>IF(A1169="","",IF(VLOOKUP(A1169,'DSR Attendance'!$A:$E,5,0)=0,VLOOKUP(A1169,'DSR Attendance'!$A:$D,4,0),CONCATENATE(VLOOKUP(A1169,'DSR Attendance'!$A:$D,4,0)," / ",VLOOKUP('Per Outlet Plan'!A1169,'DSR Attendance'!$A:$E,5,0))))</f>
        <v/>
      </c>
      <c r="M1169" s="13" t="str">
        <f t="shared" si="20"/>
        <v/>
      </c>
      <c r="N1169" s="8"/>
      <c r="XFB1169" s="13" t="str">
        <f>IF(D1169="","",COUNTIF('DISPATCHED (VT11)'!$E:$E,'Per Outlet Plan'!D1169))</f>
        <v/>
      </c>
    </row>
    <row r="1170" spans="1:14 16382:16382">
      <c r="A1170" s="18" t="str">
        <f>IF(D1170="","",VLOOKUP(D1170,'DISPATCHED (VT11)'!$E:$XEV,16373,0))</f>
        <v/>
      </c>
      <c r="B1170" s="13" t="str">
        <f>IF(D1170="","",VLOOKUP(D1170,'DISPATCHED (VT11)'!$E:$L,8,0))</f>
        <v/>
      </c>
      <c r="C1170" s="16" t="str">
        <f>IF(A1170="","",IF(VLOOKUP(A1170,'DSR Attendance'!$A:$E,5,0)=0,VLOOKUP(A1170,'DSR Attendance'!$A:$D,4,0),CONCATENATE(VLOOKUP(A1170,'DSR Attendance'!$A:$D,4,0)," / ",VLOOKUP('Per Outlet Plan'!A1170,'DSR Attendance'!$A:$E,5,0))))</f>
        <v/>
      </c>
      <c r="M1170" s="13" t="str">
        <f t="shared" si="20"/>
        <v/>
      </c>
      <c r="N1170" s="8"/>
      <c r="XFB1170" s="13" t="str">
        <f>IF(D1170="","",COUNTIF('DISPATCHED (VT11)'!$E:$E,'Per Outlet Plan'!D1170))</f>
        <v/>
      </c>
    </row>
    <row r="1171" spans="1:14 16382:16382">
      <c r="A1171" s="18" t="str">
        <f>IF(D1171="","",VLOOKUP(D1171,'DISPATCHED (VT11)'!$E:$XEV,16373,0))</f>
        <v/>
      </c>
      <c r="B1171" s="13" t="str">
        <f>IF(D1171="","",VLOOKUP(D1171,'DISPATCHED (VT11)'!$E:$L,8,0))</f>
        <v/>
      </c>
      <c r="C1171" s="16" t="str">
        <f>IF(A1171="","",IF(VLOOKUP(A1171,'DSR Attendance'!$A:$E,5,0)=0,VLOOKUP(A1171,'DSR Attendance'!$A:$D,4,0),CONCATENATE(VLOOKUP(A1171,'DSR Attendance'!$A:$D,4,0)," / ",VLOOKUP('Per Outlet Plan'!A1171,'DSR Attendance'!$A:$E,5,0))))</f>
        <v/>
      </c>
      <c r="M1171" s="13" t="str">
        <f t="shared" si="20"/>
        <v/>
      </c>
      <c r="N1171" s="8"/>
      <c r="XFB1171" s="13" t="str">
        <f>IF(D1171="","",COUNTIF('DISPATCHED (VT11)'!$E:$E,'Per Outlet Plan'!D1171))</f>
        <v/>
      </c>
    </row>
    <row r="1172" spans="1:14 16382:16382">
      <c r="A1172" s="18" t="str">
        <f>IF(D1172="","",VLOOKUP(D1172,'DISPATCHED (VT11)'!$E:$XEV,16373,0))</f>
        <v/>
      </c>
      <c r="B1172" s="13" t="str">
        <f>IF(D1172="","",VLOOKUP(D1172,'DISPATCHED (VT11)'!$E:$L,8,0))</f>
        <v/>
      </c>
      <c r="C1172" s="16" t="str">
        <f>IF(A1172="","",IF(VLOOKUP(A1172,'DSR Attendance'!$A:$E,5,0)=0,VLOOKUP(A1172,'DSR Attendance'!$A:$D,4,0),CONCATENATE(VLOOKUP(A1172,'DSR Attendance'!$A:$D,4,0)," / ",VLOOKUP('Per Outlet Plan'!A1172,'DSR Attendance'!$A:$E,5,0))))</f>
        <v/>
      </c>
      <c r="M1172" s="13" t="str">
        <f t="shared" si="20"/>
        <v/>
      </c>
      <c r="N1172" s="8"/>
      <c r="XFB1172" s="13" t="str">
        <f>IF(D1172="","",COUNTIF('DISPATCHED (VT11)'!$E:$E,'Per Outlet Plan'!D1172))</f>
        <v/>
      </c>
    </row>
    <row r="1173" spans="1:14 16382:16382">
      <c r="A1173" s="18" t="str">
        <f>IF(D1173="","",VLOOKUP(D1173,'DISPATCHED (VT11)'!$E:$XEV,16373,0))</f>
        <v/>
      </c>
      <c r="B1173" s="13" t="str">
        <f>IF(D1173="","",VLOOKUP(D1173,'DISPATCHED (VT11)'!$E:$L,8,0))</f>
        <v/>
      </c>
      <c r="C1173" s="16" t="str">
        <f>IF(A1173="","",IF(VLOOKUP(A1173,'DSR Attendance'!$A:$E,5,0)=0,VLOOKUP(A1173,'DSR Attendance'!$A:$D,4,0),CONCATENATE(VLOOKUP(A1173,'DSR Attendance'!$A:$D,4,0)," / ",VLOOKUP('Per Outlet Plan'!A1173,'DSR Attendance'!$A:$E,5,0))))</f>
        <v/>
      </c>
      <c r="M1173" s="13" t="str">
        <f t="shared" si="20"/>
        <v/>
      </c>
      <c r="N1173" s="8"/>
      <c r="XFB1173" s="13" t="str">
        <f>IF(D1173="","",COUNTIF('DISPATCHED (VT11)'!$E:$E,'Per Outlet Plan'!D1173))</f>
        <v/>
      </c>
    </row>
    <row r="1174" spans="1:14 16382:16382">
      <c r="A1174" s="18" t="str">
        <f>IF(D1174="","",VLOOKUP(D1174,'DISPATCHED (VT11)'!$E:$XEV,16373,0))</f>
        <v/>
      </c>
      <c r="B1174" s="13" t="str">
        <f>IF(D1174="","",VLOOKUP(D1174,'DISPATCHED (VT11)'!$E:$L,8,0))</f>
        <v/>
      </c>
      <c r="C1174" s="16" t="str">
        <f>IF(A1174="","",IF(VLOOKUP(A1174,'DSR Attendance'!$A:$E,5,0)=0,VLOOKUP(A1174,'DSR Attendance'!$A:$D,4,0),CONCATENATE(VLOOKUP(A1174,'DSR Attendance'!$A:$D,4,0)," / ",VLOOKUP('Per Outlet Plan'!A1174,'DSR Attendance'!$A:$E,5,0))))</f>
        <v/>
      </c>
      <c r="M1174" s="13" t="str">
        <f t="shared" si="20"/>
        <v/>
      </c>
      <c r="N1174" s="8"/>
      <c r="XFB1174" s="13" t="str">
        <f>IF(D1174="","",COUNTIF('DISPATCHED (VT11)'!$E:$E,'Per Outlet Plan'!D1174))</f>
        <v/>
      </c>
    </row>
    <row r="1175" spans="1:14 16382:16382">
      <c r="A1175" s="18" t="str">
        <f>IF(D1175="","",VLOOKUP(D1175,'DISPATCHED (VT11)'!$E:$XEV,16373,0))</f>
        <v/>
      </c>
      <c r="B1175" s="13" t="str">
        <f>IF(D1175="","",VLOOKUP(D1175,'DISPATCHED (VT11)'!$E:$L,8,0))</f>
        <v/>
      </c>
      <c r="C1175" s="16" t="str">
        <f>IF(A1175="","",IF(VLOOKUP(A1175,'DSR Attendance'!$A:$E,5,0)=0,VLOOKUP(A1175,'DSR Attendance'!$A:$D,4,0),CONCATENATE(VLOOKUP(A1175,'DSR Attendance'!$A:$D,4,0)," / ",VLOOKUP('Per Outlet Plan'!A1175,'DSR Attendance'!$A:$E,5,0))))</f>
        <v/>
      </c>
      <c r="M1175" s="13" t="str">
        <f t="shared" si="20"/>
        <v/>
      </c>
      <c r="N1175" s="8"/>
      <c r="XFB1175" s="13" t="str">
        <f>IF(D1175="","",COUNTIF('DISPATCHED (VT11)'!$E:$E,'Per Outlet Plan'!D1175))</f>
        <v/>
      </c>
    </row>
    <row r="1176" spans="1:14 16382:16382">
      <c r="A1176" s="18" t="str">
        <f>IF(D1176="","",VLOOKUP(D1176,'DISPATCHED (VT11)'!$E:$XEV,16373,0))</f>
        <v/>
      </c>
      <c r="B1176" s="13" t="str">
        <f>IF(D1176="","",VLOOKUP(D1176,'DISPATCHED (VT11)'!$E:$L,8,0))</f>
        <v/>
      </c>
      <c r="C1176" s="16" t="str">
        <f>IF(A1176="","",IF(VLOOKUP(A1176,'DSR Attendance'!$A:$E,5,0)=0,VLOOKUP(A1176,'DSR Attendance'!$A:$D,4,0),CONCATENATE(VLOOKUP(A1176,'DSR Attendance'!$A:$D,4,0)," / ",VLOOKUP('Per Outlet Plan'!A1176,'DSR Attendance'!$A:$E,5,0))))</f>
        <v/>
      </c>
      <c r="M1176" s="13" t="str">
        <f t="shared" si="20"/>
        <v/>
      </c>
      <c r="N1176" s="8"/>
      <c r="XFB1176" s="13" t="str">
        <f>IF(D1176="","",COUNTIF('DISPATCHED (VT11)'!$E:$E,'Per Outlet Plan'!D1176))</f>
        <v/>
      </c>
    </row>
    <row r="1177" spans="1:14 16382:16382">
      <c r="A1177" s="18" t="str">
        <f>IF(D1177="","",VLOOKUP(D1177,'DISPATCHED (VT11)'!$E:$XEV,16373,0))</f>
        <v/>
      </c>
      <c r="B1177" s="13" t="str">
        <f>IF(D1177="","",VLOOKUP(D1177,'DISPATCHED (VT11)'!$E:$L,8,0))</f>
        <v/>
      </c>
      <c r="C1177" s="16" t="str">
        <f>IF(A1177="","",IF(VLOOKUP(A1177,'DSR Attendance'!$A:$E,5,0)=0,VLOOKUP(A1177,'DSR Attendance'!$A:$D,4,0),CONCATENATE(VLOOKUP(A1177,'DSR Attendance'!$A:$D,4,0)," / ",VLOOKUP('Per Outlet Plan'!A1177,'DSR Attendance'!$A:$E,5,0))))</f>
        <v/>
      </c>
      <c r="M1177" s="13" t="str">
        <f t="shared" si="20"/>
        <v/>
      </c>
      <c r="N1177" s="8"/>
      <c r="XFB1177" s="13" t="str">
        <f>IF(D1177="","",COUNTIF('DISPATCHED (VT11)'!$E:$E,'Per Outlet Plan'!D1177))</f>
        <v/>
      </c>
    </row>
    <row r="1178" spans="1:14 16382:16382">
      <c r="A1178" s="18" t="str">
        <f>IF(D1178="","",VLOOKUP(D1178,'DISPATCHED (VT11)'!$E:$XEV,16373,0))</f>
        <v/>
      </c>
      <c r="B1178" s="13" t="str">
        <f>IF(D1178="","",VLOOKUP(D1178,'DISPATCHED (VT11)'!$E:$L,8,0))</f>
        <v/>
      </c>
      <c r="C1178" s="16" t="str">
        <f>IF(A1178="","",IF(VLOOKUP(A1178,'DSR Attendance'!$A:$E,5,0)=0,VLOOKUP(A1178,'DSR Attendance'!$A:$D,4,0),CONCATENATE(VLOOKUP(A1178,'DSR Attendance'!$A:$D,4,0)," / ",VLOOKUP('Per Outlet Plan'!A1178,'DSR Attendance'!$A:$E,5,0))))</f>
        <v/>
      </c>
      <c r="M1178" s="13" t="str">
        <f t="shared" si="20"/>
        <v/>
      </c>
      <c r="N1178" s="8"/>
      <c r="XFB1178" s="13" t="str">
        <f>IF(D1178="","",COUNTIF('DISPATCHED (VT11)'!$E:$E,'Per Outlet Plan'!D1178))</f>
        <v/>
      </c>
    </row>
    <row r="1179" spans="1:14 16382:16382">
      <c r="A1179" s="18" t="str">
        <f>IF(D1179="","",VLOOKUP(D1179,'DISPATCHED (VT11)'!$E:$XEV,16373,0))</f>
        <v/>
      </c>
      <c r="B1179" s="13" t="str">
        <f>IF(D1179="","",VLOOKUP(D1179,'DISPATCHED (VT11)'!$E:$L,8,0))</f>
        <v/>
      </c>
      <c r="C1179" s="16" t="str">
        <f>IF(A1179="","",IF(VLOOKUP(A1179,'DSR Attendance'!$A:$E,5,0)=0,VLOOKUP(A1179,'DSR Attendance'!$A:$D,4,0),CONCATENATE(VLOOKUP(A1179,'DSR Attendance'!$A:$D,4,0)," / ",VLOOKUP('Per Outlet Plan'!A1179,'DSR Attendance'!$A:$E,5,0))))</f>
        <v/>
      </c>
      <c r="M1179" s="13" t="str">
        <f t="shared" si="20"/>
        <v/>
      </c>
      <c r="N1179" s="8"/>
      <c r="XFB1179" s="13" t="str">
        <f>IF(D1179="","",COUNTIF('DISPATCHED (VT11)'!$E:$E,'Per Outlet Plan'!D1179))</f>
        <v/>
      </c>
    </row>
    <row r="1180" spans="1:14 16382:16382">
      <c r="A1180" s="18" t="str">
        <f>IF(D1180="","",VLOOKUP(D1180,'DISPATCHED (VT11)'!$E:$XEV,16373,0))</f>
        <v/>
      </c>
      <c r="B1180" s="13" t="str">
        <f>IF(D1180="","",VLOOKUP(D1180,'DISPATCHED (VT11)'!$E:$L,8,0))</f>
        <v/>
      </c>
      <c r="C1180" s="16" t="str">
        <f>IF(A1180="","",IF(VLOOKUP(A1180,'DSR Attendance'!$A:$E,5,0)=0,VLOOKUP(A1180,'DSR Attendance'!$A:$D,4,0),CONCATENATE(VLOOKUP(A1180,'DSR Attendance'!$A:$D,4,0)," / ",VLOOKUP('Per Outlet Plan'!A1180,'DSR Attendance'!$A:$E,5,0))))</f>
        <v/>
      </c>
      <c r="M1180" s="13" t="str">
        <f t="shared" si="20"/>
        <v/>
      </c>
      <c r="N1180" s="8"/>
      <c r="XFB1180" s="13" t="str">
        <f>IF(D1180="","",COUNTIF('DISPATCHED (VT11)'!$E:$E,'Per Outlet Plan'!D1180))</f>
        <v/>
      </c>
    </row>
    <row r="1181" spans="1:14 16382:16382">
      <c r="A1181" s="18" t="str">
        <f>IF(D1181="","",VLOOKUP(D1181,'DISPATCHED (VT11)'!$E:$XEV,16373,0))</f>
        <v/>
      </c>
      <c r="B1181" s="13" t="str">
        <f>IF(D1181="","",VLOOKUP(D1181,'DISPATCHED (VT11)'!$E:$L,8,0))</f>
        <v/>
      </c>
      <c r="C1181" s="16" t="str">
        <f>IF(A1181="","",IF(VLOOKUP(A1181,'DSR Attendance'!$A:$E,5,0)=0,VLOOKUP(A1181,'DSR Attendance'!$A:$D,4,0),CONCATENATE(VLOOKUP(A1181,'DSR Attendance'!$A:$D,4,0)," / ",VLOOKUP('Per Outlet Plan'!A1181,'DSR Attendance'!$A:$E,5,0))))</f>
        <v/>
      </c>
      <c r="M1181" s="13" t="str">
        <f t="shared" si="20"/>
        <v/>
      </c>
      <c r="N1181" s="8"/>
      <c r="XFB1181" s="13" t="str">
        <f>IF(D1181="","",COUNTIF('DISPATCHED (VT11)'!$E:$E,'Per Outlet Plan'!D1181))</f>
        <v/>
      </c>
    </row>
    <row r="1182" spans="1:14 16382:16382">
      <c r="A1182" s="18" t="str">
        <f>IF(D1182="","",VLOOKUP(D1182,'DISPATCHED (VT11)'!$E:$XEV,16373,0))</f>
        <v/>
      </c>
      <c r="B1182" s="13" t="str">
        <f>IF(D1182="","",VLOOKUP(D1182,'DISPATCHED (VT11)'!$E:$L,8,0))</f>
        <v/>
      </c>
      <c r="C1182" s="16" t="str">
        <f>IF(A1182="","",IF(VLOOKUP(A1182,'DSR Attendance'!$A:$E,5,0)=0,VLOOKUP(A1182,'DSR Attendance'!$A:$D,4,0),CONCATENATE(VLOOKUP(A1182,'DSR Attendance'!$A:$D,4,0)," / ",VLOOKUP('Per Outlet Plan'!A1182,'DSR Attendance'!$A:$E,5,0))))</f>
        <v/>
      </c>
      <c r="M1182" s="13" t="str">
        <f t="shared" si="20"/>
        <v/>
      </c>
      <c r="N1182" s="8"/>
      <c r="XFB1182" s="13" t="str">
        <f>IF(D1182="","",COUNTIF('DISPATCHED (VT11)'!$E:$E,'Per Outlet Plan'!D1182))</f>
        <v/>
      </c>
    </row>
    <row r="1183" spans="1:14 16382:16382">
      <c r="A1183" s="18" t="str">
        <f>IF(D1183="","",VLOOKUP(D1183,'DISPATCHED (VT11)'!$E:$XEV,16373,0))</f>
        <v/>
      </c>
      <c r="B1183" s="13" t="str">
        <f>IF(D1183="","",VLOOKUP(D1183,'DISPATCHED (VT11)'!$E:$L,8,0))</f>
        <v/>
      </c>
      <c r="C1183" s="16" t="str">
        <f>IF(A1183="","",IF(VLOOKUP(A1183,'DSR Attendance'!$A:$E,5,0)=0,VLOOKUP(A1183,'DSR Attendance'!$A:$D,4,0),CONCATENATE(VLOOKUP(A1183,'DSR Attendance'!$A:$D,4,0)," / ",VLOOKUP('Per Outlet Plan'!A1183,'DSR Attendance'!$A:$E,5,0))))</f>
        <v/>
      </c>
      <c r="M1183" s="13" t="str">
        <f t="shared" si="20"/>
        <v/>
      </c>
      <c r="N1183" s="8"/>
      <c r="XFB1183" s="13" t="str">
        <f>IF(D1183="","",COUNTIF('DISPATCHED (VT11)'!$E:$E,'Per Outlet Plan'!D1183))</f>
        <v/>
      </c>
    </row>
    <row r="1184" spans="1:14 16382:16382">
      <c r="A1184" s="18" t="str">
        <f>IF(D1184="","",VLOOKUP(D1184,'DISPATCHED (VT11)'!$E:$XEV,16373,0))</f>
        <v/>
      </c>
      <c r="B1184" s="13" t="str">
        <f>IF(D1184="","",VLOOKUP(D1184,'DISPATCHED (VT11)'!$E:$L,8,0))</f>
        <v/>
      </c>
      <c r="C1184" s="16" t="str">
        <f>IF(A1184="","",IF(VLOOKUP(A1184,'DSR Attendance'!$A:$E,5,0)=0,VLOOKUP(A1184,'DSR Attendance'!$A:$D,4,0),CONCATENATE(VLOOKUP(A1184,'DSR Attendance'!$A:$D,4,0)," / ",VLOOKUP('Per Outlet Plan'!A1184,'DSR Attendance'!$A:$E,5,0))))</f>
        <v/>
      </c>
      <c r="M1184" s="13" t="str">
        <f t="shared" si="20"/>
        <v/>
      </c>
      <c r="N1184" s="8"/>
      <c r="XFB1184" s="13" t="str">
        <f>IF(D1184="","",COUNTIF('DISPATCHED (VT11)'!$E:$E,'Per Outlet Plan'!D1184))</f>
        <v/>
      </c>
    </row>
    <row r="1185" spans="1:14 16382:16382">
      <c r="A1185" s="18" t="str">
        <f>IF(D1185="","",VLOOKUP(D1185,'DISPATCHED (VT11)'!$E:$XEV,16373,0))</f>
        <v/>
      </c>
      <c r="B1185" s="13" t="str">
        <f>IF(D1185="","",VLOOKUP(D1185,'DISPATCHED (VT11)'!$E:$L,8,0))</f>
        <v/>
      </c>
      <c r="C1185" s="16" t="str">
        <f>IF(A1185="","",IF(VLOOKUP(A1185,'DSR Attendance'!$A:$E,5,0)=0,VLOOKUP(A1185,'DSR Attendance'!$A:$D,4,0),CONCATENATE(VLOOKUP(A1185,'DSR Attendance'!$A:$D,4,0)," / ",VLOOKUP('Per Outlet Plan'!A1185,'DSR Attendance'!$A:$E,5,0))))</f>
        <v/>
      </c>
      <c r="M1185" s="13" t="str">
        <f t="shared" si="20"/>
        <v/>
      </c>
      <c r="N1185" s="8"/>
      <c r="XFB1185" s="13" t="str">
        <f>IF(D1185="","",COUNTIF('DISPATCHED (VT11)'!$E:$E,'Per Outlet Plan'!D1185))</f>
        <v/>
      </c>
    </row>
    <row r="1186" spans="1:14 16382:16382">
      <c r="A1186" s="18" t="str">
        <f>IF(D1186="","",VLOOKUP(D1186,'DISPATCHED (VT11)'!$E:$XEV,16373,0))</f>
        <v/>
      </c>
      <c r="B1186" s="13" t="str">
        <f>IF(D1186="","",VLOOKUP(D1186,'DISPATCHED (VT11)'!$E:$L,8,0))</f>
        <v/>
      </c>
      <c r="C1186" s="16" t="str">
        <f>IF(A1186="","",IF(VLOOKUP(A1186,'DSR Attendance'!$A:$E,5,0)=0,VLOOKUP(A1186,'DSR Attendance'!$A:$D,4,0),CONCATENATE(VLOOKUP(A1186,'DSR Attendance'!$A:$D,4,0)," / ",VLOOKUP('Per Outlet Plan'!A1186,'DSR Attendance'!$A:$E,5,0))))</f>
        <v/>
      </c>
      <c r="M1186" s="13" t="str">
        <f t="shared" si="20"/>
        <v/>
      </c>
      <c r="N1186" s="8"/>
      <c r="XFB1186" s="13" t="str">
        <f>IF(D1186="","",COUNTIF('DISPATCHED (VT11)'!$E:$E,'Per Outlet Plan'!D1186))</f>
        <v/>
      </c>
    </row>
    <row r="1187" spans="1:14 16382:16382">
      <c r="A1187" s="18" t="str">
        <f>IF(D1187="","",VLOOKUP(D1187,'DISPATCHED (VT11)'!$E:$XEV,16373,0))</f>
        <v/>
      </c>
      <c r="B1187" s="13" t="str">
        <f>IF(D1187="","",VLOOKUP(D1187,'DISPATCHED (VT11)'!$E:$L,8,0))</f>
        <v/>
      </c>
      <c r="C1187" s="16" t="str">
        <f>IF(A1187="","",IF(VLOOKUP(A1187,'DSR Attendance'!$A:$E,5,0)=0,VLOOKUP(A1187,'DSR Attendance'!$A:$D,4,0),CONCATENATE(VLOOKUP(A1187,'DSR Attendance'!$A:$D,4,0)," / ",VLOOKUP('Per Outlet Plan'!A1187,'DSR Attendance'!$A:$E,5,0))))</f>
        <v/>
      </c>
      <c r="M1187" s="13" t="str">
        <f t="shared" si="20"/>
        <v/>
      </c>
      <c r="N1187" s="8"/>
      <c r="XFB1187" s="13" t="str">
        <f>IF(D1187="","",COUNTIF('DISPATCHED (VT11)'!$E:$E,'Per Outlet Plan'!D1187))</f>
        <v/>
      </c>
    </row>
    <row r="1188" spans="1:14 16382:16382">
      <c r="A1188" s="18" t="str">
        <f>IF(D1188="","",VLOOKUP(D1188,'DISPATCHED (VT11)'!$E:$XEV,16373,0))</f>
        <v/>
      </c>
      <c r="B1188" s="13" t="str">
        <f>IF(D1188="","",VLOOKUP(D1188,'DISPATCHED (VT11)'!$E:$L,8,0))</f>
        <v/>
      </c>
      <c r="C1188" s="16" t="str">
        <f>IF(A1188="","",IF(VLOOKUP(A1188,'DSR Attendance'!$A:$E,5,0)=0,VLOOKUP(A1188,'DSR Attendance'!$A:$D,4,0),CONCATENATE(VLOOKUP(A1188,'DSR Attendance'!$A:$D,4,0)," / ",VLOOKUP('Per Outlet Plan'!A1188,'DSR Attendance'!$A:$E,5,0))))</f>
        <v/>
      </c>
      <c r="M1188" s="13" t="str">
        <f t="shared" si="20"/>
        <v/>
      </c>
      <c r="N1188" s="8"/>
      <c r="XFB1188" s="13" t="str">
        <f>IF(D1188="","",COUNTIF('DISPATCHED (VT11)'!$E:$E,'Per Outlet Plan'!D1188))</f>
        <v/>
      </c>
    </row>
    <row r="1189" spans="1:14 16382:16382">
      <c r="A1189" s="18" t="str">
        <f>IF(D1189="","",VLOOKUP(D1189,'DISPATCHED (VT11)'!$E:$XEV,16373,0))</f>
        <v/>
      </c>
      <c r="B1189" s="13" t="str">
        <f>IF(D1189="","",VLOOKUP(D1189,'DISPATCHED (VT11)'!$E:$L,8,0))</f>
        <v/>
      </c>
      <c r="C1189" s="16" t="str">
        <f>IF(A1189="","",IF(VLOOKUP(A1189,'DSR Attendance'!$A:$E,5,0)=0,VLOOKUP(A1189,'DSR Attendance'!$A:$D,4,0),CONCATENATE(VLOOKUP(A1189,'DSR Attendance'!$A:$D,4,0)," / ",VLOOKUP('Per Outlet Plan'!A1189,'DSR Attendance'!$A:$E,5,0))))</f>
        <v/>
      </c>
      <c r="M1189" s="13" t="str">
        <f t="shared" si="20"/>
        <v/>
      </c>
      <c r="N1189" s="8"/>
      <c r="XFB1189" s="13" t="str">
        <f>IF(D1189="","",COUNTIF('DISPATCHED (VT11)'!$E:$E,'Per Outlet Plan'!D1189))</f>
        <v/>
      </c>
    </row>
    <row r="1190" spans="1:14 16382:16382">
      <c r="A1190" s="18" t="str">
        <f>IF(D1190="","",VLOOKUP(D1190,'DISPATCHED (VT11)'!$E:$XEV,16373,0))</f>
        <v/>
      </c>
      <c r="B1190" s="13" t="str">
        <f>IF(D1190="","",VLOOKUP(D1190,'DISPATCHED (VT11)'!$E:$L,8,0))</f>
        <v/>
      </c>
      <c r="C1190" s="16" t="str">
        <f>IF(A1190="","",IF(VLOOKUP(A1190,'DSR Attendance'!$A:$E,5,0)=0,VLOOKUP(A1190,'DSR Attendance'!$A:$D,4,0),CONCATENATE(VLOOKUP(A1190,'DSR Attendance'!$A:$D,4,0)," / ",VLOOKUP('Per Outlet Plan'!A1190,'DSR Attendance'!$A:$E,5,0))))</f>
        <v/>
      </c>
      <c r="M1190" s="13" t="str">
        <f t="shared" si="20"/>
        <v/>
      </c>
      <c r="N1190" s="8"/>
      <c r="XFB1190" s="13" t="str">
        <f>IF(D1190="","",COUNTIF('DISPATCHED (VT11)'!$E:$E,'Per Outlet Plan'!D1190))</f>
        <v/>
      </c>
    </row>
    <row r="1191" spans="1:14 16382:16382">
      <c r="A1191" s="18" t="str">
        <f>IF(D1191="","",VLOOKUP(D1191,'DISPATCHED (VT11)'!$E:$XEV,16373,0))</f>
        <v/>
      </c>
      <c r="B1191" s="13" t="str">
        <f>IF(D1191="","",VLOOKUP(D1191,'DISPATCHED (VT11)'!$E:$L,8,0))</f>
        <v/>
      </c>
      <c r="C1191" s="16" t="str">
        <f>IF(A1191="","",IF(VLOOKUP(A1191,'DSR Attendance'!$A:$E,5,0)=0,VLOOKUP(A1191,'DSR Attendance'!$A:$D,4,0),CONCATENATE(VLOOKUP(A1191,'DSR Attendance'!$A:$D,4,0)," / ",VLOOKUP('Per Outlet Plan'!A1191,'DSR Attendance'!$A:$E,5,0))))</f>
        <v/>
      </c>
      <c r="M1191" s="13" t="str">
        <f t="shared" si="20"/>
        <v/>
      </c>
      <c r="N1191" s="8"/>
      <c r="XFB1191" s="13" t="str">
        <f>IF(D1191="","",COUNTIF('DISPATCHED (VT11)'!$E:$E,'Per Outlet Plan'!D1191))</f>
        <v/>
      </c>
    </row>
    <row r="1192" spans="1:14 16382:16382">
      <c r="A1192" s="18" t="str">
        <f>IF(D1192="","",VLOOKUP(D1192,'DISPATCHED (VT11)'!$E:$XEV,16373,0))</f>
        <v/>
      </c>
      <c r="B1192" s="13" t="str">
        <f>IF(D1192="","",VLOOKUP(D1192,'DISPATCHED (VT11)'!$E:$L,8,0))</f>
        <v/>
      </c>
      <c r="C1192" s="16" t="str">
        <f>IF(A1192="","",IF(VLOOKUP(A1192,'DSR Attendance'!$A:$E,5,0)=0,VLOOKUP(A1192,'DSR Attendance'!$A:$D,4,0),CONCATENATE(VLOOKUP(A1192,'DSR Attendance'!$A:$D,4,0)," / ",VLOOKUP('Per Outlet Plan'!A1192,'DSR Attendance'!$A:$E,5,0))))</f>
        <v/>
      </c>
      <c r="M1192" s="13" t="str">
        <f t="shared" si="20"/>
        <v/>
      </c>
      <c r="N1192" s="8"/>
      <c r="XFB1192" s="13" t="str">
        <f>IF(D1192="","",COUNTIF('DISPATCHED (VT11)'!$E:$E,'Per Outlet Plan'!D1192))</f>
        <v/>
      </c>
    </row>
    <row r="1193" spans="1:14 16382:16382">
      <c r="A1193" s="18" t="str">
        <f>IF(D1193="","",VLOOKUP(D1193,'DISPATCHED (VT11)'!$E:$XEV,16373,0))</f>
        <v/>
      </c>
      <c r="B1193" s="13" t="str">
        <f>IF(D1193="","",VLOOKUP(D1193,'DISPATCHED (VT11)'!$E:$L,8,0))</f>
        <v/>
      </c>
      <c r="C1193" s="16" t="str">
        <f>IF(A1193="","",IF(VLOOKUP(A1193,'DSR Attendance'!$A:$E,5,0)=0,VLOOKUP(A1193,'DSR Attendance'!$A:$D,4,0),CONCATENATE(VLOOKUP(A1193,'DSR Attendance'!$A:$D,4,0)," / ",VLOOKUP('Per Outlet Plan'!A1193,'DSR Attendance'!$A:$E,5,0))))</f>
        <v/>
      </c>
      <c r="M1193" s="13" t="str">
        <f t="shared" si="20"/>
        <v/>
      </c>
      <c r="N1193" s="8"/>
      <c r="XFB1193" s="13" t="str">
        <f>IF(D1193="","",COUNTIF('DISPATCHED (VT11)'!$E:$E,'Per Outlet Plan'!D1193))</f>
        <v/>
      </c>
    </row>
    <row r="1194" spans="1:14 16382:16382">
      <c r="A1194" s="18" t="str">
        <f>IF(D1194="","",VLOOKUP(D1194,'DISPATCHED (VT11)'!$E:$XEV,16373,0))</f>
        <v/>
      </c>
      <c r="B1194" s="13" t="str">
        <f>IF(D1194="","",VLOOKUP(D1194,'DISPATCHED (VT11)'!$E:$L,8,0))</f>
        <v/>
      </c>
      <c r="C1194" s="16" t="str">
        <f>IF(A1194="","",IF(VLOOKUP(A1194,'DSR Attendance'!$A:$E,5,0)=0,VLOOKUP(A1194,'DSR Attendance'!$A:$D,4,0),CONCATENATE(VLOOKUP(A1194,'DSR Attendance'!$A:$D,4,0)," / ",VLOOKUP('Per Outlet Plan'!A1194,'DSR Attendance'!$A:$E,5,0))))</f>
        <v/>
      </c>
      <c r="M1194" s="13" t="str">
        <f t="shared" si="20"/>
        <v/>
      </c>
      <c r="N1194" s="8"/>
      <c r="XFB1194" s="13" t="str">
        <f>IF(D1194="","",COUNTIF('DISPATCHED (VT11)'!$E:$E,'Per Outlet Plan'!D1194))</f>
        <v/>
      </c>
    </row>
    <row r="1195" spans="1:14 16382:16382">
      <c r="A1195" s="18" t="str">
        <f>IF(D1195="","",VLOOKUP(D1195,'DISPATCHED (VT11)'!$E:$XEV,16373,0))</f>
        <v/>
      </c>
      <c r="B1195" s="13" t="str">
        <f>IF(D1195="","",VLOOKUP(D1195,'DISPATCHED (VT11)'!$E:$L,8,0))</f>
        <v/>
      </c>
      <c r="C1195" s="16" t="str">
        <f>IF(A1195="","",IF(VLOOKUP(A1195,'DSR Attendance'!$A:$E,5,0)=0,VLOOKUP(A1195,'DSR Attendance'!$A:$D,4,0),CONCATENATE(VLOOKUP(A1195,'DSR Attendance'!$A:$D,4,0)," / ",VLOOKUP('Per Outlet Plan'!A1195,'DSR Attendance'!$A:$E,5,0))))</f>
        <v/>
      </c>
      <c r="M1195" s="13" t="str">
        <f t="shared" si="20"/>
        <v/>
      </c>
      <c r="N1195" s="8"/>
      <c r="XFB1195" s="13" t="str">
        <f>IF(D1195="","",COUNTIF('DISPATCHED (VT11)'!$E:$E,'Per Outlet Plan'!D1195))</f>
        <v/>
      </c>
    </row>
    <row r="1196" spans="1:14 16382:16382">
      <c r="A1196" s="18" t="str">
        <f>IF(D1196="","",VLOOKUP(D1196,'DISPATCHED (VT11)'!$E:$XEV,16373,0))</f>
        <v/>
      </c>
      <c r="B1196" s="13" t="str">
        <f>IF(D1196="","",VLOOKUP(D1196,'DISPATCHED (VT11)'!$E:$L,8,0))</f>
        <v/>
      </c>
      <c r="C1196" s="16" t="str">
        <f>IF(A1196="","",IF(VLOOKUP(A1196,'DSR Attendance'!$A:$E,5,0)=0,VLOOKUP(A1196,'DSR Attendance'!$A:$D,4,0),CONCATENATE(VLOOKUP(A1196,'DSR Attendance'!$A:$D,4,0)," / ",VLOOKUP('Per Outlet Plan'!A1196,'DSR Attendance'!$A:$E,5,0))))</f>
        <v/>
      </c>
      <c r="M1196" s="13" t="str">
        <f t="shared" si="20"/>
        <v/>
      </c>
      <c r="N1196" s="8"/>
      <c r="XFB1196" s="13" t="str">
        <f>IF(D1196="","",COUNTIF('DISPATCHED (VT11)'!$E:$E,'Per Outlet Plan'!D1196))</f>
        <v/>
      </c>
    </row>
    <row r="1197" spans="1:14 16382:16382">
      <c r="A1197" s="18" t="str">
        <f>IF(D1197="","",VLOOKUP(D1197,'DISPATCHED (VT11)'!$E:$XEV,16373,0))</f>
        <v/>
      </c>
      <c r="B1197" s="13" t="str">
        <f>IF(D1197="","",VLOOKUP(D1197,'DISPATCHED (VT11)'!$E:$L,8,0))</f>
        <v/>
      </c>
      <c r="C1197" s="16" t="str">
        <f>IF(A1197="","",IF(VLOOKUP(A1197,'DSR Attendance'!$A:$E,5,0)=0,VLOOKUP(A1197,'DSR Attendance'!$A:$D,4,0),CONCATENATE(VLOOKUP(A1197,'DSR Attendance'!$A:$D,4,0)," / ",VLOOKUP('Per Outlet Plan'!A1197,'DSR Attendance'!$A:$E,5,0))))</f>
        <v/>
      </c>
      <c r="M1197" s="13" t="str">
        <f t="shared" si="20"/>
        <v/>
      </c>
      <c r="N1197" s="8"/>
      <c r="XFB1197" s="13" t="str">
        <f>IF(D1197="","",COUNTIF('DISPATCHED (VT11)'!$E:$E,'Per Outlet Plan'!D1197))</f>
        <v/>
      </c>
    </row>
    <row r="1198" spans="1:14 16382:16382">
      <c r="A1198" s="18" t="str">
        <f>IF(D1198="","",VLOOKUP(D1198,'DISPATCHED (VT11)'!$E:$XEV,16373,0))</f>
        <v/>
      </c>
      <c r="B1198" s="13" t="str">
        <f>IF(D1198="","",VLOOKUP(D1198,'DISPATCHED (VT11)'!$E:$L,8,0))</f>
        <v/>
      </c>
      <c r="C1198" s="16" t="str">
        <f>IF(A1198="","",IF(VLOOKUP(A1198,'DSR Attendance'!$A:$E,5,0)=0,VLOOKUP(A1198,'DSR Attendance'!$A:$D,4,0),CONCATENATE(VLOOKUP(A1198,'DSR Attendance'!$A:$D,4,0)," / ",VLOOKUP('Per Outlet Plan'!A1198,'DSR Attendance'!$A:$E,5,0))))</f>
        <v/>
      </c>
      <c r="M1198" s="13" t="str">
        <f t="shared" si="20"/>
        <v/>
      </c>
      <c r="N1198" s="8"/>
      <c r="XFB1198" s="13" t="str">
        <f>IF(D1198="","",COUNTIF('DISPATCHED (VT11)'!$E:$E,'Per Outlet Plan'!D1198))</f>
        <v/>
      </c>
    </row>
    <row r="1199" spans="1:14 16382:16382">
      <c r="A1199" s="18" t="str">
        <f>IF(D1199="","",VLOOKUP(D1199,'DISPATCHED (VT11)'!$E:$XEV,16373,0))</f>
        <v/>
      </c>
      <c r="B1199" s="13" t="str">
        <f>IF(D1199="","",VLOOKUP(D1199,'DISPATCHED (VT11)'!$E:$L,8,0))</f>
        <v/>
      </c>
      <c r="C1199" s="16" t="str">
        <f>IF(A1199="","",IF(VLOOKUP(A1199,'DSR Attendance'!$A:$E,5,0)=0,VLOOKUP(A1199,'DSR Attendance'!$A:$D,4,0),CONCATENATE(VLOOKUP(A1199,'DSR Attendance'!$A:$D,4,0)," / ",VLOOKUP('Per Outlet Plan'!A1199,'DSR Attendance'!$A:$E,5,0))))</f>
        <v/>
      </c>
      <c r="M1199" s="13" t="str">
        <f t="shared" si="20"/>
        <v/>
      </c>
      <c r="N1199" s="8"/>
      <c r="XFB1199" s="13" t="str">
        <f>IF(D1199="","",COUNTIF('DISPATCHED (VT11)'!$E:$E,'Per Outlet Plan'!D1199))</f>
        <v/>
      </c>
    </row>
    <row r="1200" spans="1:14 16382:16382">
      <c r="A1200" s="18" t="str">
        <f>IF(D1200="","",VLOOKUP(D1200,'DISPATCHED (VT11)'!$E:$XEV,16373,0))</f>
        <v/>
      </c>
      <c r="B1200" s="13" t="str">
        <f>IF(D1200="","",VLOOKUP(D1200,'DISPATCHED (VT11)'!$E:$L,8,0))</f>
        <v/>
      </c>
      <c r="C1200" s="16" t="str">
        <f>IF(A1200="","",IF(VLOOKUP(A1200,'DSR Attendance'!$A:$E,5,0)=0,VLOOKUP(A1200,'DSR Attendance'!$A:$D,4,0),CONCATENATE(VLOOKUP(A1200,'DSR Attendance'!$A:$D,4,0)," / ",VLOOKUP('Per Outlet Plan'!A1200,'DSR Attendance'!$A:$E,5,0))))</f>
        <v/>
      </c>
      <c r="M1200" s="13" t="str">
        <f t="shared" si="20"/>
        <v/>
      </c>
      <c r="N1200" s="8"/>
      <c r="XFB1200" s="13" t="str">
        <f>IF(D1200="","",COUNTIF('DISPATCHED (VT11)'!$E:$E,'Per Outlet Plan'!D1200))</f>
        <v/>
      </c>
    </row>
    <row r="1201" spans="1:14 16382:16382">
      <c r="A1201" s="18" t="str">
        <f>IF(D1201="","",VLOOKUP(D1201,'DISPATCHED (VT11)'!$E:$XEV,16373,0))</f>
        <v/>
      </c>
      <c r="B1201" s="13" t="str">
        <f>IF(D1201="","",VLOOKUP(D1201,'DISPATCHED (VT11)'!$E:$L,8,0))</f>
        <v/>
      </c>
      <c r="C1201" s="16" t="str">
        <f>IF(A1201="","",IF(VLOOKUP(A1201,'DSR Attendance'!$A:$E,5,0)=0,VLOOKUP(A1201,'DSR Attendance'!$A:$D,4,0),CONCATENATE(VLOOKUP(A1201,'DSR Attendance'!$A:$D,4,0)," / ",VLOOKUP('Per Outlet Plan'!A1201,'DSR Attendance'!$A:$E,5,0))))</f>
        <v/>
      </c>
      <c r="M1201" s="13" t="str">
        <f t="shared" si="20"/>
        <v/>
      </c>
      <c r="N1201" s="8"/>
      <c r="XFB1201" s="13" t="str">
        <f>IF(D1201="","",COUNTIF('DISPATCHED (VT11)'!$E:$E,'Per Outlet Plan'!D1201))</f>
        <v/>
      </c>
    </row>
    <row r="1202" spans="1:14 16382:16382">
      <c r="A1202" s="18" t="str">
        <f>IF(D1202="","",VLOOKUP(D1202,'DISPATCHED (VT11)'!$E:$XEV,16373,0))</f>
        <v/>
      </c>
      <c r="B1202" s="13" t="str">
        <f>IF(D1202="","",VLOOKUP(D1202,'DISPATCHED (VT11)'!$E:$L,8,0))</f>
        <v/>
      </c>
      <c r="C1202" s="16" t="str">
        <f>IF(A1202="","",IF(VLOOKUP(A1202,'DSR Attendance'!$A:$E,5,0)=0,VLOOKUP(A1202,'DSR Attendance'!$A:$D,4,0),CONCATENATE(VLOOKUP(A1202,'DSR Attendance'!$A:$D,4,0)," / ",VLOOKUP('Per Outlet Plan'!A1202,'DSR Attendance'!$A:$E,5,0))))</f>
        <v/>
      </c>
      <c r="M1202" s="13" t="str">
        <f t="shared" si="20"/>
        <v/>
      </c>
      <c r="N1202" s="8"/>
      <c r="XFB1202" s="13" t="str">
        <f>IF(D1202="","",COUNTIF('DISPATCHED (VT11)'!$E:$E,'Per Outlet Plan'!D1202))</f>
        <v/>
      </c>
    </row>
    <row r="1203" spans="1:14 16382:16382">
      <c r="A1203" s="18" t="str">
        <f>IF(D1203="","",VLOOKUP(D1203,'DISPATCHED (VT11)'!$E:$XEV,16373,0))</f>
        <v/>
      </c>
      <c r="B1203" s="13" t="str">
        <f>IF(D1203="","",VLOOKUP(D1203,'DISPATCHED (VT11)'!$E:$L,8,0))</f>
        <v/>
      </c>
      <c r="C1203" s="16" t="str">
        <f>IF(A1203="","",IF(VLOOKUP(A1203,'DSR Attendance'!$A:$E,5,0)=0,VLOOKUP(A1203,'DSR Attendance'!$A:$D,4,0),CONCATENATE(VLOOKUP(A1203,'DSR Attendance'!$A:$D,4,0)," / ",VLOOKUP('Per Outlet Plan'!A1203,'DSR Attendance'!$A:$E,5,0))))</f>
        <v/>
      </c>
      <c r="M1203" s="13" t="str">
        <f t="shared" si="20"/>
        <v/>
      </c>
      <c r="N1203" s="8"/>
      <c r="XFB1203" s="13" t="str">
        <f>IF(D1203="","",COUNTIF('DISPATCHED (VT11)'!$E:$E,'Per Outlet Plan'!D1203))</f>
        <v/>
      </c>
    </row>
    <row r="1204" spans="1:14 16382:16382">
      <c r="A1204" s="18" t="str">
        <f>IF(D1204="","",VLOOKUP(D1204,'DISPATCHED (VT11)'!$E:$XEV,16373,0))</f>
        <v/>
      </c>
      <c r="B1204" s="13" t="str">
        <f>IF(D1204="","",VLOOKUP(D1204,'DISPATCHED (VT11)'!$E:$L,8,0))</f>
        <v/>
      </c>
      <c r="C1204" s="16" t="str">
        <f>IF(A1204="","",IF(VLOOKUP(A1204,'DSR Attendance'!$A:$E,5,0)=0,VLOOKUP(A1204,'DSR Attendance'!$A:$D,4,0),CONCATENATE(VLOOKUP(A1204,'DSR Attendance'!$A:$D,4,0)," / ",VLOOKUP('Per Outlet Plan'!A1204,'DSR Attendance'!$A:$E,5,0))))</f>
        <v/>
      </c>
      <c r="M1204" s="13" t="str">
        <f t="shared" si="20"/>
        <v/>
      </c>
      <c r="N1204" s="8"/>
      <c r="XFB1204" s="13" t="str">
        <f>IF(D1204="","",COUNTIF('DISPATCHED (VT11)'!$E:$E,'Per Outlet Plan'!D1204))</f>
        <v/>
      </c>
    </row>
    <row r="1205" spans="1:14 16382:16382">
      <c r="A1205" s="18" t="str">
        <f>IF(D1205="","",VLOOKUP(D1205,'DISPATCHED (VT11)'!$E:$XEV,16373,0))</f>
        <v/>
      </c>
      <c r="B1205" s="13" t="str">
        <f>IF(D1205="","",VLOOKUP(D1205,'DISPATCHED (VT11)'!$E:$L,8,0))</f>
        <v/>
      </c>
      <c r="C1205" s="16" t="str">
        <f>IF(A1205="","",IF(VLOOKUP(A1205,'DSR Attendance'!$A:$E,5,0)=0,VLOOKUP(A1205,'DSR Attendance'!$A:$D,4,0),CONCATENATE(VLOOKUP(A1205,'DSR Attendance'!$A:$D,4,0)," / ",VLOOKUP('Per Outlet Plan'!A1205,'DSR Attendance'!$A:$E,5,0))))</f>
        <v/>
      </c>
      <c r="M1205" s="13" t="str">
        <f t="shared" si="20"/>
        <v/>
      </c>
      <c r="N1205" s="8"/>
      <c r="XFB1205" s="13" t="str">
        <f>IF(D1205="","",COUNTIF('DISPATCHED (VT11)'!$E:$E,'Per Outlet Plan'!D1205))</f>
        <v/>
      </c>
    </row>
    <row r="1206" spans="1:14 16382:16382">
      <c r="A1206" s="18" t="str">
        <f>IF(D1206="","",VLOOKUP(D1206,'DISPATCHED (VT11)'!$E:$XEV,16373,0))</f>
        <v/>
      </c>
      <c r="B1206" s="13" t="str">
        <f>IF(D1206="","",VLOOKUP(D1206,'DISPATCHED (VT11)'!$E:$L,8,0))</f>
        <v/>
      </c>
      <c r="C1206" s="16" t="str">
        <f>IF(A1206="","",IF(VLOOKUP(A1206,'DSR Attendance'!$A:$E,5,0)=0,VLOOKUP(A1206,'DSR Attendance'!$A:$D,4,0),CONCATENATE(VLOOKUP(A1206,'DSR Attendance'!$A:$D,4,0)," / ",VLOOKUP('Per Outlet Plan'!A1206,'DSR Attendance'!$A:$E,5,0))))</f>
        <v/>
      </c>
      <c r="M1206" s="13" t="str">
        <f t="shared" si="20"/>
        <v/>
      </c>
      <c r="N1206" s="8"/>
      <c r="XFB1206" s="13" t="str">
        <f>IF(D1206="","",COUNTIF('DISPATCHED (VT11)'!$E:$E,'Per Outlet Plan'!D1206))</f>
        <v/>
      </c>
    </row>
    <row r="1207" spans="1:14 16382:16382">
      <c r="A1207" s="18" t="str">
        <f>IF(D1207="","",VLOOKUP(D1207,'DISPATCHED (VT11)'!$E:$XEV,16373,0))</f>
        <v/>
      </c>
      <c r="B1207" s="13" t="str">
        <f>IF(D1207="","",VLOOKUP(D1207,'DISPATCHED (VT11)'!$E:$L,8,0))</f>
        <v/>
      </c>
      <c r="C1207" s="16" t="str">
        <f>IF(A1207="","",IF(VLOOKUP(A1207,'DSR Attendance'!$A:$E,5,0)=0,VLOOKUP(A1207,'DSR Attendance'!$A:$D,4,0),CONCATENATE(VLOOKUP(A1207,'DSR Attendance'!$A:$D,4,0)," / ",VLOOKUP('Per Outlet Plan'!A1207,'DSR Attendance'!$A:$E,5,0))))</f>
        <v/>
      </c>
      <c r="M1207" s="13" t="str">
        <f t="shared" si="20"/>
        <v/>
      </c>
      <c r="N1207" s="8"/>
      <c r="XFB1207" s="13" t="str">
        <f>IF(D1207="","",COUNTIF('DISPATCHED (VT11)'!$E:$E,'Per Outlet Plan'!D1207))</f>
        <v/>
      </c>
    </row>
    <row r="1208" spans="1:14 16382:16382">
      <c r="A1208" s="18" t="str">
        <f>IF(D1208="","",VLOOKUP(D1208,'DISPATCHED (VT11)'!$E:$XEV,16373,0))</f>
        <v/>
      </c>
      <c r="B1208" s="13" t="str">
        <f>IF(D1208="","",VLOOKUP(D1208,'DISPATCHED (VT11)'!$E:$L,8,0))</f>
        <v/>
      </c>
      <c r="C1208" s="16" t="str">
        <f>IF(A1208="","",IF(VLOOKUP(A1208,'DSR Attendance'!$A:$E,5,0)=0,VLOOKUP(A1208,'DSR Attendance'!$A:$D,4,0),CONCATENATE(VLOOKUP(A1208,'DSR Attendance'!$A:$D,4,0)," / ",VLOOKUP('Per Outlet Plan'!A1208,'DSR Attendance'!$A:$E,5,0))))</f>
        <v/>
      </c>
      <c r="M1208" s="13" t="str">
        <f t="shared" si="20"/>
        <v/>
      </c>
      <c r="N1208" s="8"/>
      <c r="XFB1208" s="13" t="str">
        <f>IF(D1208="","",COUNTIF('DISPATCHED (VT11)'!$E:$E,'Per Outlet Plan'!D1208))</f>
        <v/>
      </c>
    </row>
    <row r="1209" spans="1:14 16382:16382">
      <c r="A1209" s="18" t="str">
        <f>IF(D1209="","",VLOOKUP(D1209,'DISPATCHED (VT11)'!$E:$XEV,16373,0))</f>
        <v/>
      </c>
      <c r="B1209" s="13" t="str">
        <f>IF(D1209="","",VLOOKUP(D1209,'DISPATCHED (VT11)'!$E:$L,8,0))</f>
        <v/>
      </c>
      <c r="C1209" s="16" t="str">
        <f>IF(A1209="","",IF(VLOOKUP(A1209,'DSR Attendance'!$A:$E,5,0)=0,VLOOKUP(A1209,'DSR Attendance'!$A:$D,4,0),CONCATENATE(VLOOKUP(A1209,'DSR Attendance'!$A:$D,4,0)," / ",VLOOKUP('Per Outlet Plan'!A1209,'DSR Attendance'!$A:$E,5,0))))</f>
        <v/>
      </c>
      <c r="M1209" s="13" t="str">
        <f t="shared" si="20"/>
        <v/>
      </c>
      <c r="N1209" s="8"/>
      <c r="XFB1209" s="13" t="str">
        <f>IF(D1209="","",COUNTIF('DISPATCHED (VT11)'!$E:$E,'Per Outlet Plan'!D1209))</f>
        <v/>
      </c>
    </row>
    <row r="1210" spans="1:14 16382:16382">
      <c r="A1210" s="18" t="str">
        <f>IF(D1210="","",VLOOKUP(D1210,'DISPATCHED (VT11)'!$E:$XEV,16373,0))</f>
        <v/>
      </c>
      <c r="B1210" s="13" t="str">
        <f>IF(D1210="","",VLOOKUP(D1210,'DISPATCHED (VT11)'!$E:$L,8,0))</f>
        <v/>
      </c>
      <c r="C1210" s="16" t="str">
        <f>IF(A1210="","",IF(VLOOKUP(A1210,'DSR Attendance'!$A:$E,5,0)=0,VLOOKUP(A1210,'DSR Attendance'!$A:$D,4,0),CONCATENATE(VLOOKUP(A1210,'DSR Attendance'!$A:$D,4,0)," / ",VLOOKUP('Per Outlet Plan'!A1210,'DSR Attendance'!$A:$E,5,0))))</f>
        <v/>
      </c>
      <c r="M1210" s="13" t="str">
        <f t="shared" si="20"/>
        <v/>
      </c>
      <c r="N1210" s="8"/>
      <c r="XFB1210" s="13" t="str">
        <f>IF(D1210="","",COUNTIF('DISPATCHED (VT11)'!$E:$E,'Per Outlet Plan'!D1210))</f>
        <v/>
      </c>
    </row>
    <row r="1211" spans="1:14 16382:16382">
      <c r="A1211" s="18" t="str">
        <f>IF(D1211="","",VLOOKUP(D1211,'DISPATCHED (VT11)'!$E:$XEV,16373,0))</f>
        <v/>
      </c>
      <c r="B1211" s="13" t="str">
        <f>IF(D1211="","",VLOOKUP(D1211,'DISPATCHED (VT11)'!$E:$L,8,0))</f>
        <v/>
      </c>
      <c r="C1211" s="16" t="str">
        <f>IF(A1211="","",IF(VLOOKUP(A1211,'DSR Attendance'!$A:$E,5,0)=0,VLOOKUP(A1211,'DSR Attendance'!$A:$D,4,0),CONCATENATE(VLOOKUP(A1211,'DSR Attendance'!$A:$D,4,0)," / ",VLOOKUP('Per Outlet Plan'!A1211,'DSR Attendance'!$A:$E,5,0))))</f>
        <v/>
      </c>
      <c r="M1211" s="13" t="str">
        <f t="shared" si="20"/>
        <v/>
      </c>
      <c r="N1211" s="8"/>
      <c r="XFB1211" s="13" t="str">
        <f>IF(D1211="","",COUNTIF('DISPATCHED (VT11)'!$E:$E,'Per Outlet Plan'!D1211))</f>
        <v/>
      </c>
    </row>
    <row r="1212" spans="1:14 16382:16382">
      <c r="A1212" s="18" t="str">
        <f>IF(D1212="","",VLOOKUP(D1212,'DISPATCHED (VT11)'!$E:$XEV,16373,0))</f>
        <v/>
      </c>
      <c r="B1212" s="13" t="str">
        <f>IF(D1212="","",VLOOKUP(D1212,'DISPATCHED (VT11)'!$E:$L,8,0))</f>
        <v/>
      </c>
      <c r="C1212" s="16" t="str">
        <f>IF(A1212="","",IF(VLOOKUP(A1212,'DSR Attendance'!$A:$E,5,0)=0,VLOOKUP(A1212,'DSR Attendance'!$A:$D,4,0),CONCATENATE(VLOOKUP(A1212,'DSR Attendance'!$A:$D,4,0)," / ",VLOOKUP('Per Outlet Plan'!A1212,'DSR Attendance'!$A:$E,5,0))))</f>
        <v/>
      </c>
      <c r="M1212" s="13" t="str">
        <f t="shared" si="20"/>
        <v/>
      </c>
      <c r="N1212" s="8"/>
      <c r="XFB1212" s="13" t="str">
        <f>IF(D1212="","",COUNTIF('DISPATCHED (VT11)'!$E:$E,'Per Outlet Plan'!D1212))</f>
        <v/>
      </c>
    </row>
    <row r="1213" spans="1:14 16382:16382">
      <c r="A1213" s="18" t="str">
        <f>IF(D1213="","",VLOOKUP(D1213,'DISPATCHED (VT11)'!$E:$XEV,16373,0))</f>
        <v/>
      </c>
      <c r="B1213" s="13" t="str">
        <f>IF(D1213="","",VLOOKUP(D1213,'DISPATCHED (VT11)'!$E:$L,8,0))</f>
        <v/>
      </c>
      <c r="C1213" s="16" t="str">
        <f>IF(A1213="","",IF(VLOOKUP(A1213,'DSR Attendance'!$A:$E,5,0)=0,VLOOKUP(A1213,'DSR Attendance'!$A:$D,4,0),CONCATENATE(VLOOKUP(A1213,'DSR Attendance'!$A:$D,4,0)," / ",VLOOKUP('Per Outlet Plan'!A1213,'DSR Attendance'!$A:$E,5,0))))</f>
        <v/>
      </c>
      <c r="M1213" s="13" t="str">
        <f t="shared" si="20"/>
        <v/>
      </c>
      <c r="N1213" s="8"/>
      <c r="XFB1213" s="13" t="str">
        <f>IF(D1213="","",COUNTIF('DISPATCHED (VT11)'!$E:$E,'Per Outlet Plan'!D1213))</f>
        <v/>
      </c>
    </row>
    <row r="1214" spans="1:14 16382:16382">
      <c r="A1214" s="18" t="str">
        <f>IF(D1214="","",VLOOKUP(D1214,'DISPATCHED (VT11)'!$E:$XEV,16373,0))</f>
        <v/>
      </c>
      <c r="B1214" s="13" t="str">
        <f>IF(D1214="","",VLOOKUP(D1214,'DISPATCHED (VT11)'!$E:$L,8,0))</f>
        <v/>
      </c>
      <c r="C1214" s="16" t="str">
        <f>IF(A1214="","",IF(VLOOKUP(A1214,'DSR Attendance'!$A:$E,5,0)=0,VLOOKUP(A1214,'DSR Attendance'!$A:$D,4,0),CONCATENATE(VLOOKUP(A1214,'DSR Attendance'!$A:$D,4,0)," / ",VLOOKUP('Per Outlet Plan'!A1214,'DSR Attendance'!$A:$E,5,0))))</f>
        <v/>
      </c>
      <c r="M1214" s="13" t="str">
        <f t="shared" si="20"/>
        <v/>
      </c>
      <c r="N1214" s="8"/>
      <c r="XFB1214" s="13" t="str">
        <f>IF(D1214="","",COUNTIF('DISPATCHED (VT11)'!$E:$E,'Per Outlet Plan'!D1214))</f>
        <v/>
      </c>
    </row>
    <row r="1215" spans="1:14 16382:16382">
      <c r="A1215" s="18" t="str">
        <f>IF(D1215="","",VLOOKUP(D1215,'DISPATCHED (VT11)'!$E:$XEV,16373,0))</f>
        <v/>
      </c>
      <c r="B1215" s="13" t="str">
        <f>IF(D1215="","",VLOOKUP(D1215,'DISPATCHED (VT11)'!$E:$L,8,0))</f>
        <v/>
      </c>
      <c r="C1215" s="16" t="str">
        <f>IF(A1215="","",IF(VLOOKUP(A1215,'DSR Attendance'!$A:$E,5,0)=0,VLOOKUP(A1215,'DSR Attendance'!$A:$D,4,0),CONCATENATE(VLOOKUP(A1215,'DSR Attendance'!$A:$D,4,0)," / ",VLOOKUP('Per Outlet Plan'!A1215,'DSR Attendance'!$A:$E,5,0))))</f>
        <v/>
      </c>
      <c r="M1215" s="13" t="str">
        <f t="shared" si="20"/>
        <v/>
      </c>
      <c r="N1215" s="8"/>
      <c r="XFB1215" s="13" t="str">
        <f>IF(D1215="","",COUNTIF('DISPATCHED (VT11)'!$E:$E,'Per Outlet Plan'!D1215))</f>
        <v/>
      </c>
    </row>
    <row r="1216" spans="1:14 16382:16382">
      <c r="A1216" s="18" t="str">
        <f>IF(D1216="","",VLOOKUP(D1216,'DISPATCHED (VT11)'!$E:$XEV,16373,0))</f>
        <v/>
      </c>
      <c r="B1216" s="13" t="str">
        <f>IF(D1216="","",VLOOKUP(D1216,'DISPATCHED (VT11)'!$E:$L,8,0))</f>
        <v/>
      </c>
      <c r="C1216" s="16" t="str">
        <f>IF(A1216="","",IF(VLOOKUP(A1216,'DSR Attendance'!$A:$E,5,0)=0,VLOOKUP(A1216,'DSR Attendance'!$A:$D,4,0),CONCATENATE(VLOOKUP(A1216,'DSR Attendance'!$A:$D,4,0)," / ",VLOOKUP('Per Outlet Plan'!A1216,'DSR Attendance'!$A:$E,5,0))))</f>
        <v/>
      </c>
      <c r="M1216" s="13" t="str">
        <f t="shared" si="20"/>
        <v/>
      </c>
      <c r="N1216" s="8"/>
      <c r="XFB1216" s="13" t="str">
        <f>IF(D1216="","",COUNTIF('DISPATCHED (VT11)'!$E:$E,'Per Outlet Plan'!D1216))</f>
        <v/>
      </c>
    </row>
    <row r="1217" spans="1:14 16382:16382">
      <c r="A1217" s="18" t="str">
        <f>IF(D1217="","",VLOOKUP(D1217,'DISPATCHED (VT11)'!$E:$XEV,16373,0))</f>
        <v/>
      </c>
      <c r="B1217" s="13" t="str">
        <f>IF(D1217="","",VLOOKUP(D1217,'DISPATCHED (VT11)'!$E:$L,8,0))</f>
        <v/>
      </c>
      <c r="C1217" s="16" t="str">
        <f>IF(A1217="","",IF(VLOOKUP(A1217,'DSR Attendance'!$A:$E,5,0)=0,VLOOKUP(A1217,'DSR Attendance'!$A:$D,4,0),CONCATENATE(VLOOKUP(A1217,'DSR Attendance'!$A:$D,4,0)," / ",VLOOKUP('Per Outlet Plan'!A1217,'DSR Attendance'!$A:$E,5,0))))</f>
        <v/>
      </c>
      <c r="M1217" s="13" t="str">
        <f t="shared" si="20"/>
        <v/>
      </c>
      <c r="N1217" s="8"/>
      <c r="XFB1217" s="13" t="str">
        <f>IF(D1217="","",COUNTIF('DISPATCHED (VT11)'!$E:$E,'Per Outlet Plan'!D1217))</f>
        <v/>
      </c>
    </row>
    <row r="1218" spans="1:14 16382:16382">
      <c r="A1218" s="18" t="str">
        <f>IF(D1218="","",VLOOKUP(D1218,'DISPATCHED (VT11)'!$E:$XEV,16373,0))</f>
        <v/>
      </c>
      <c r="B1218" s="13" t="str">
        <f>IF(D1218="","",VLOOKUP(D1218,'DISPATCHED (VT11)'!$E:$L,8,0))</f>
        <v/>
      </c>
      <c r="C1218" s="16" t="str">
        <f>IF(A1218="","",IF(VLOOKUP(A1218,'DSR Attendance'!$A:$E,5,0)=0,VLOOKUP(A1218,'DSR Attendance'!$A:$D,4,0),CONCATENATE(VLOOKUP(A1218,'DSR Attendance'!$A:$D,4,0)," / ",VLOOKUP('Per Outlet Plan'!A1218,'DSR Attendance'!$A:$E,5,0))))</f>
        <v/>
      </c>
      <c r="M1218" s="13" t="str">
        <f t="shared" si="20"/>
        <v/>
      </c>
      <c r="N1218" s="8"/>
      <c r="XFB1218" s="13" t="str">
        <f>IF(D1218="","",COUNTIF('DISPATCHED (VT11)'!$E:$E,'Per Outlet Plan'!D1218))</f>
        <v/>
      </c>
    </row>
    <row r="1219" spans="1:14 16382:16382">
      <c r="A1219" s="18" t="str">
        <f>IF(D1219="","",VLOOKUP(D1219,'DISPATCHED (VT11)'!$E:$XEV,16373,0))</f>
        <v/>
      </c>
      <c r="B1219" s="13" t="str">
        <f>IF(D1219="","",VLOOKUP(D1219,'DISPATCHED (VT11)'!$E:$L,8,0))</f>
        <v/>
      </c>
      <c r="C1219" s="16" t="str">
        <f>IF(A1219="","",IF(VLOOKUP(A1219,'DSR Attendance'!$A:$E,5,0)=0,VLOOKUP(A1219,'DSR Attendance'!$A:$D,4,0),CONCATENATE(VLOOKUP(A1219,'DSR Attendance'!$A:$D,4,0)," / ",VLOOKUP('Per Outlet Plan'!A1219,'DSR Attendance'!$A:$E,5,0))))</f>
        <v/>
      </c>
      <c r="M1219" s="13" t="str">
        <f t="shared" si="20"/>
        <v/>
      </c>
      <c r="N1219" s="8"/>
      <c r="XFB1219" s="13" t="str">
        <f>IF(D1219="","",COUNTIF('DISPATCHED (VT11)'!$E:$E,'Per Outlet Plan'!D1219))</f>
        <v/>
      </c>
    </row>
    <row r="1220" spans="1:14 16382:16382">
      <c r="A1220" s="18" t="str">
        <f>IF(D1220="","",VLOOKUP(D1220,'DISPATCHED (VT11)'!$E:$XEV,16373,0))</f>
        <v/>
      </c>
      <c r="B1220" s="13" t="str">
        <f>IF(D1220="","",VLOOKUP(D1220,'DISPATCHED (VT11)'!$E:$L,8,0))</f>
        <v/>
      </c>
      <c r="C1220" s="16" t="str">
        <f>IF(A1220="","",IF(VLOOKUP(A1220,'DSR Attendance'!$A:$E,5,0)=0,VLOOKUP(A1220,'DSR Attendance'!$A:$D,4,0),CONCATENATE(VLOOKUP(A1220,'DSR Attendance'!$A:$D,4,0)," / ",VLOOKUP('Per Outlet Plan'!A1220,'DSR Attendance'!$A:$E,5,0))))</f>
        <v/>
      </c>
      <c r="M1220" s="13" t="str">
        <f t="shared" si="20"/>
        <v/>
      </c>
      <c r="N1220" s="8"/>
      <c r="XFB1220" s="13" t="str">
        <f>IF(D1220="","",COUNTIF('DISPATCHED (VT11)'!$E:$E,'Per Outlet Plan'!D1220))</f>
        <v/>
      </c>
    </row>
    <row r="1221" spans="1:14 16382:16382">
      <c r="A1221" s="18" t="str">
        <f>IF(D1221="","",VLOOKUP(D1221,'DISPATCHED (VT11)'!$E:$XEV,16373,0))</f>
        <v/>
      </c>
      <c r="B1221" s="13" t="str">
        <f>IF(D1221="","",VLOOKUP(D1221,'DISPATCHED (VT11)'!$E:$L,8,0))</f>
        <v/>
      </c>
      <c r="C1221" s="16" t="str">
        <f>IF(A1221="","",IF(VLOOKUP(A1221,'DSR Attendance'!$A:$E,5,0)=0,VLOOKUP(A1221,'DSR Attendance'!$A:$D,4,0),CONCATENATE(VLOOKUP(A1221,'DSR Attendance'!$A:$D,4,0)," / ",VLOOKUP('Per Outlet Plan'!A1221,'DSR Attendance'!$A:$E,5,0))))</f>
        <v/>
      </c>
      <c r="M1221" s="13" t="str">
        <f t="shared" si="20"/>
        <v/>
      </c>
      <c r="N1221" s="8"/>
      <c r="XFB1221" s="13" t="str">
        <f>IF(D1221="","",COUNTIF('DISPATCHED (VT11)'!$E:$E,'Per Outlet Plan'!D1221))</f>
        <v/>
      </c>
    </row>
    <row r="1222" spans="1:14 16382:16382">
      <c r="A1222" s="18" t="str">
        <f>IF(D1222="","",VLOOKUP(D1222,'DISPATCHED (VT11)'!$E:$XEV,16373,0))</f>
        <v/>
      </c>
      <c r="B1222" s="13" t="str">
        <f>IF(D1222="","",VLOOKUP(D1222,'DISPATCHED (VT11)'!$E:$L,8,0))</f>
        <v/>
      </c>
      <c r="C1222" s="16" t="str">
        <f>IF(A1222="","",IF(VLOOKUP(A1222,'DSR Attendance'!$A:$E,5,0)=0,VLOOKUP(A1222,'DSR Attendance'!$A:$D,4,0),CONCATENATE(VLOOKUP(A1222,'DSR Attendance'!$A:$D,4,0)," / ",VLOOKUP('Per Outlet Plan'!A1222,'DSR Attendance'!$A:$E,5,0))))</f>
        <v/>
      </c>
      <c r="M1222" s="13" t="str">
        <f t="shared" ref="M1222:M1285" si="21">IF(L1222="","",VLOOKUP(L1222,$XFC$6:$XFD$30,2,0))</f>
        <v/>
      </c>
      <c r="N1222" s="8"/>
      <c r="XFB1222" s="13" t="str">
        <f>IF(D1222="","",COUNTIF('DISPATCHED (VT11)'!$E:$E,'Per Outlet Plan'!D1222))</f>
        <v/>
      </c>
    </row>
    <row r="1223" spans="1:14 16382:16382">
      <c r="A1223" s="18" t="str">
        <f>IF(D1223="","",VLOOKUP(D1223,'DISPATCHED (VT11)'!$E:$XEV,16373,0))</f>
        <v/>
      </c>
      <c r="B1223" s="13" t="str">
        <f>IF(D1223="","",VLOOKUP(D1223,'DISPATCHED (VT11)'!$E:$L,8,0))</f>
        <v/>
      </c>
      <c r="C1223" s="16" t="str">
        <f>IF(A1223="","",IF(VLOOKUP(A1223,'DSR Attendance'!$A:$E,5,0)=0,VLOOKUP(A1223,'DSR Attendance'!$A:$D,4,0),CONCATENATE(VLOOKUP(A1223,'DSR Attendance'!$A:$D,4,0)," / ",VLOOKUP('Per Outlet Plan'!A1223,'DSR Attendance'!$A:$E,5,0))))</f>
        <v/>
      </c>
      <c r="M1223" s="13" t="str">
        <f t="shared" si="21"/>
        <v/>
      </c>
      <c r="N1223" s="8"/>
      <c r="XFB1223" s="13" t="str">
        <f>IF(D1223="","",COUNTIF('DISPATCHED (VT11)'!$E:$E,'Per Outlet Plan'!D1223))</f>
        <v/>
      </c>
    </row>
    <row r="1224" spans="1:14 16382:16382">
      <c r="A1224" s="18" t="str">
        <f>IF(D1224="","",VLOOKUP(D1224,'DISPATCHED (VT11)'!$E:$XEV,16373,0))</f>
        <v/>
      </c>
      <c r="B1224" s="13" t="str">
        <f>IF(D1224="","",VLOOKUP(D1224,'DISPATCHED (VT11)'!$E:$L,8,0))</f>
        <v/>
      </c>
      <c r="C1224" s="16" t="str">
        <f>IF(A1224="","",IF(VLOOKUP(A1224,'DSR Attendance'!$A:$E,5,0)=0,VLOOKUP(A1224,'DSR Attendance'!$A:$D,4,0),CONCATENATE(VLOOKUP(A1224,'DSR Attendance'!$A:$D,4,0)," / ",VLOOKUP('Per Outlet Plan'!A1224,'DSR Attendance'!$A:$E,5,0))))</f>
        <v/>
      </c>
      <c r="M1224" s="13" t="str">
        <f t="shared" si="21"/>
        <v/>
      </c>
      <c r="N1224" s="8"/>
      <c r="XFB1224" s="13" t="str">
        <f>IF(D1224="","",COUNTIF('DISPATCHED (VT11)'!$E:$E,'Per Outlet Plan'!D1224))</f>
        <v/>
      </c>
    </row>
    <row r="1225" spans="1:14 16382:16382">
      <c r="A1225" s="18" t="str">
        <f>IF(D1225="","",VLOOKUP(D1225,'DISPATCHED (VT11)'!$E:$XEV,16373,0))</f>
        <v/>
      </c>
      <c r="B1225" s="13" t="str">
        <f>IF(D1225="","",VLOOKUP(D1225,'DISPATCHED (VT11)'!$E:$L,8,0))</f>
        <v/>
      </c>
      <c r="C1225" s="16" t="str">
        <f>IF(A1225="","",IF(VLOOKUP(A1225,'DSR Attendance'!$A:$E,5,0)=0,VLOOKUP(A1225,'DSR Attendance'!$A:$D,4,0),CONCATENATE(VLOOKUP(A1225,'DSR Attendance'!$A:$D,4,0)," / ",VLOOKUP('Per Outlet Plan'!A1225,'DSR Attendance'!$A:$E,5,0))))</f>
        <v/>
      </c>
      <c r="M1225" s="13" t="str">
        <f t="shared" si="21"/>
        <v/>
      </c>
      <c r="N1225" s="8"/>
      <c r="XFB1225" s="13" t="str">
        <f>IF(D1225="","",COUNTIF('DISPATCHED (VT11)'!$E:$E,'Per Outlet Plan'!D1225))</f>
        <v/>
      </c>
    </row>
    <row r="1226" spans="1:14 16382:16382">
      <c r="A1226" s="18" t="str">
        <f>IF(D1226="","",VLOOKUP(D1226,'DISPATCHED (VT11)'!$E:$XEV,16373,0))</f>
        <v/>
      </c>
      <c r="B1226" s="13" t="str">
        <f>IF(D1226="","",VLOOKUP(D1226,'DISPATCHED (VT11)'!$E:$L,8,0))</f>
        <v/>
      </c>
      <c r="C1226" s="16" t="str">
        <f>IF(A1226="","",IF(VLOOKUP(A1226,'DSR Attendance'!$A:$E,5,0)=0,VLOOKUP(A1226,'DSR Attendance'!$A:$D,4,0),CONCATENATE(VLOOKUP(A1226,'DSR Attendance'!$A:$D,4,0)," / ",VLOOKUP('Per Outlet Plan'!A1226,'DSR Attendance'!$A:$E,5,0))))</f>
        <v/>
      </c>
      <c r="M1226" s="13" t="str">
        <f t="shared" si="21"/>
        <v/>
      </c>
      <c r="N1226" s="8"/>
      <c r="XFB1226" s="13" t="str">
        <f>IF(D1226="","",COUNTIF('DISPATCHED (VT11)'!$E:$E,'Per Outlet Plan'!D1226))</f>
        <v/>
      </c>
    </row>
    <row r="1227" spans="1:14 16382:16382">
      <c r="A1227" s="18" t="str">
        <f>IF(D1227="","",VLOOKUP(D1227,'DISPATCHED (VT11)'!$E:$XEV,16373,0))</f>
        <v/>
      </c>
      <c r="B1227" s="13" t="str">
        <f>IF(D1227="","",VLOOKUP(D1227,'DISPATCHED (VT11)'!$E:$L,8,0))</f>
        <v/>
      </c>
      <c r="C1227" s="16" t="str">
        <f>IF(A1227="","",IF(VLOOKUP(A1227,'DSR Attendance'!$A:$E,5,0)=0,VLOOKUP(A1227,'DSR Attendance'!$A:$D,4,0),CONCATENATE(VLOOKUP(A1227,'DSR Attendance'!$A:$D,4,0)," / ",VLOOKUP('Per Outlet Plan'!A1227,'DSR Attendance'!$A:$E,5,0))))</f>
        <v/>
      </c>
      <c r="M1227" s="13" t="str">
        <f t="shared" si="21"/>
        <v/>
      </c>
      <c r="N1227" s="8"/>
      <c r="XFB1227" s="13" t="str">
        <f>IF(D1227="","",COUNTIF('DISPATCHED (VT11)'!$E:$E,'Per Outlet Plan'!D1227))</f>
        <v/>
      </c>
    </row>
    <row r="1228" spans="1:14 16382:16382">
      <c r="A1228" s="18" t="str">
        <f>IF(D1228="","",VLOOKUP(D1228,'DISPATCHED (VT11)'!$E:$XEV,16373,0))</f>
        <v/>
      </c>
      <c r="B1228" s="13" t="str">
        <f>IF(D1228="","",VLOOKUP(D1228,'DISPATCHED (VT11)'!$E:$L,8,0))</f>
        <v/>
      </c>
      <c r="C1228" s="16" t="str">
        <f>IF(A1228="","",IF(VLOOKUP(A1228,'DSR Attendance'!$A:$E,5,0)=0,VLOOKUP(A1228,'DSR Attendance'!$A:$D,4,0),CONCATENATE(VLOOKUP(A1228,'DSR Attendance'!$A:$D,4,0)," / ",VLOOKUP('Per Outlet Plan'!A1228,'DSR Attendance'!$A:$E,5,0))))</f>
        <v/>
      </c>
      <c r="M1228" s="13" t="str">
        <f t="shared" si="21"/>
        <v/>
      </c>
      <c r="N1228" s="8"/>
      <c r="XFB1228" s="13" t="str">
        <f>IF(D1228="","",COUNTIF('DISPATCHED (VT11)'!$E:$E,'Per Outlet Plan'!D1228))</f>
        <v/>
      </c>
    </row>
    <row r="1229" spans="1:14 16382:16382">
      <c r="A1229" s="18" t="str">
        <f>IF(D1229="","",VLOOKUP(D1229,'DISPATCHED (VT11)'!$E:$XEV,16373,0))</f>
        <v/>
      </c>
      <c r="B1229" s="13" t="str">
        <f>IF(D1229="","",VLOOKUP(D1229,'DISPATCHED (VT11)'!$E:$L,8,0))</f>
        <v/>
      </c>
      <c r="C1229" s="16" t="str">
        <f>IF(A1229="","",IF(VLOOKUP(A1229,'DSR Attendance'!$A:$E,5,0)=0,VLOOKUP(A1229,'DSR Attendance'!$A:$D,4,0),CONCATENATE(VLOOKUP(A1229,'DSR Attendance'!$A:$D,4,0)," / ",VLOOKUP('Per Outlet Plan'!A1229,'DSR Attendance'!$A:$E,5,0))))</f>
        <v/>
      </c>
      <c r="M1229" s="13" t="str">
        <f t="shared" si="21"/>
        <v/>
      </c>
      <c r="N1229" s="8"/>
      <c r="XFB1229" s="13" t="str">
        <f>IF(D1229="","",COUNTIF('DISPATCHED (VT11)'!$E:$E,'Per Outlet Plan'!D1229))</f>
        <v/>
      </c>
    </row>
    <row r="1230" spans="1:14 16382:16382">
      <c r="A1230" s="18" t="str">
        <f>IF(D1230="","",VLOOKUP(D1230,'DISPATCHED (VT11)'!$E:$XEV,16373,0))</f>
        <v/>
      </c>
      <c r="B1230" s="13" t="str">
        <f>IF(D1230="","",VLOOKUP(D1230,'DISPATCHED (VT11)'!$E:$L,8,0))</f>
        <v/>
      </c>
      <c r="C1230" s="16" t="str">
        <f>IF(A1230="","",IF(VLOOKUP(A1230,'DSR Attendance'!$A:$E,5,0)=0,VLOOKUP(A1230,'DSR Attendance'!$A:$D,4,0),CONCATENATE(VLOOKUP(A1230,'DSR Attendance'!$A:$D,4,0)," / ",VLOOKUP('Per Outlet Plan'!A1230,'DSR Attendance'!$A:$E,5,0))))</f>
        <v/>
      </c>
      <c r="M1230" s="13" t="str">
        <f t="shared" si="21"/>
        <v/>
      </c>
      <c r="N1230" s="8"/>
      <c r="XFB1230" s="13" t="str">
        <f>IF(D1230="","",COUNTIF('DISPATCHED (VT11)'!$E:$E,'Per Outlet Plan'!D1230))</f>
        <v/>
      </c>
    </row>
    <row r="1231" spans="1:14 16382:16382">
      <c r="A1231" s="18" t="str">
        <f>IF(D1231="","",VLOOKUP(D1231,'DISPATCHED (VT11)'!$E:$XEV,16373,0))</f>
        <v/>
      </c>
      <c r="B1231" s="13" t="str">
        <f>IF(D1231="","",VLOOKUP(D1231,'DISPATCHED (VT11)'!$E:$L,8,0))</f>
        <v/>
      </c>
      <c r="C1231" s="16" t="str">
        <f>IF(A1231="","",IF(VLOOKUP(A1231,'DSR Attendance'!$A:$E,5,0)=0,VLOOKUP(A1231,'DSR Attendance'!$A:$D,4,0),CONCATENATE(VLOOKUP(A1231,'DSR Attendance'!$A:$D,4,0)," / ",VLOOKUP('Per Outlet Plan'!A1231,'DSR Attendance'!$A:$E,5,0))))</f>
        <v/>
      </c>
      <c r="M1231" s="13" t="str">
        <f t="shared" si="21"/>
        <v/>
      </c>
      <c r="N1231" s="8"/>
      <c r="XFB1231" s="13" t="str">
        <f>IF(D1231="","",COUNTIF('DISPATCHED (VT11)'!$E:$E,'Per Outlet Plan'!D1231))</f>
        <v/>
      </c>
    </row>
    <row r="1232" spans="1:14 16382:16382">
      <c r="A1232" s="18" t="str">
        <f>IF(D1232="","",VLOOKUP(D1232,'DISPATCHED (VT11)'!$E:$XEV,16373,0))</f>
        <v/>
      </c>
      <c r="B1232" s="13" t="str">
        <f>IF(D1232="","",VLOOKUP(D1232,'DISPATCHED (VT11)'!$E:$L,8,0))</f>
        <v/>
      </c>
      <c r="C1232" s="16" t="str">
        <f>IF(A1232="","",IF(VLOOKUP(A1232,'DSR Attendance'!$A:$E,5,0)=0,VLOOKUP(A1232,'DSR Attendance'!$A:$D,4,0),CONCATENATE(VLOOKUP(A1232,'DSR Attendance'!$A:$D,4,0)," / ",VLOOKUP('Per Outlet Plan'!A1232,'DSR Attendance'!$A:$E,5,0))))</f>
        <v/>
      </c>
      <c r="M1232" s="13" t="str">
        <f t="shared" si="21"/>
        <v/>
      </c>
      <c r="N1232" s="8"/>
      <c r="XFB1232" s="13" t="str">
        <f>IF(D1232="","",COUNTIF('DISPATCHED (VT11)'!$E:$E,'Per Outlet Plan'!D1232))</f>
        <v/>
      </c>
    </row>
    <row r="1233" spans="1:14 16382:16382">
      <c r="A1233" s="18" t="str">
        <f>IF(D1233="","",VLOOKUP(D1233,'DISPATCHED (VT11)'!$E:$XEV,16373,0))</f>
        <v/>
      </c>
      <c r="B1233" s="13" t="str">
        <f>IF(D1233="","",VLOOKUP(D1233,'DISPATCHED (VT11)'!$E:$L,8,0))</f>
        <v/>
      </c>
      <c r="C1233" s="16" t="str">
        <f>IF(A1233="","",IF(VLOOKUP(A1233,'DSR Attendance'!$A:$E,5,0)=0,VLOOKUP(A1233,'DSR Attendance'!$A:$D,4,0),CONCATENATE(VLOOKUP(A1233,'DSR Attendance'!$A:$D,4,0)," / ",VLOOKUP('Per Outlet Plan'!A1233,'DSR Attendance'!$A:$E,5,0))))</f>
        <v/>
      </c>
      <c r="M1233" s="13" t="str">
        <f t="shared" si="21"/>
        <v/>
      </c>
      <c r="N1233" s="8"/>
      <c r="XFB1233" s="13" t="str">
        <f>IF(D1233="","",COUNTIF('DISPATCHED (VT11)'!$E:$E,'Per Outlet Plan'!D1233))</f>
        <v/>
      </c>
    </row>
    <row r="1234" spans="1:14 16382:16382">
      <c r="A1234" s="18" t="str">
        <f>IF(D1234="","",VLOOKUP(D1234,'DISPATCHED (VT11)'!$E:$XEV,16373,0))</f>
        <v/>
      </c>
      <c r="B1234" s="13" t="str">
        <f>IF(D1234="","",VLOOKUP(D1234,'DISPATCHED (VT11)'!$E:$L,8,0))</f>
        <v/>
      </c>
      <c r="C1234" s="16" t="str">
        <f>IF(A1234="","",IF(VLOOKUP(A1234,'DSR Attendance'!$A:$E,5,0)=0,VLOOKUP(A1234,'DSR Attendance'!$A:$D,4,0),CONCATENATE(VLOOKUP(A1234,'DSR Attendance'!$A:$D,4,0)," / ",VLOOKUP('Per Outlet Plan'!A1234,'DSR Attendance'!$A:$E,5,0))))</f>
        <v/>
      </c>
      <c r="M1234" s="13" t="str">
        <f t="shared" si="21"/>
        <v/>
      </c>
      <c r="N1234" s="8"/>
      <c r="XFB1234" s="13" t="str">
        <f>IF(D1234="","",COUNTIF('DISPATCHED (VT11)'!$E:$E,'Per Outlet Plan'!D1234))</f>
        <v/>
      </c>
    </row>
    <row r="1235" spans="1:14 16382:16382">
      <c r="A1235" s="18" t="str">
        <f>IF(D1235="","",VLOOKUP(D1235,'DISPATCHED (VT11)'!$E:$XEV,16373,0))</f>
        <v/>
      </c>
      <c r="B1235" s="13" t="str">
        <f>IF(D1235="","",VLOOKUP(D1235,'DISPATCHED (VT11)'!$E:$L,8,0))</f>
        <v/>
      </c>
      <c r="C1235" s="16" t="str">
        <f>IF(A1235="","",IF(VLOOKUP(A1235,'DSR Attendance'!$A:$E,5,0)=0,VLOOKUP(A1235,'DSR Attendance'!$A:$D,4,0),CONCATENATE(VLOOKUP(A1235,'DSR Attendance'!$A:$D,4,0)," / ",VLOOKUP('Per Outlet Plan'!A1235,'DSR Attendance'!$A:$E,5,0))))</f>
        <v/>
      </c>
      <c r="M1235" s="13" t="str">
        <f t="shared" si="21"/>
        <v/>
      </c>
      <c r="N1235" s="8"/>
      <c r="XFB1235" s="13" t="str">
        <f>IF(D1235="","",COUNTIF('DISPATCHED (VT11)'!$E:$E,'Per Outlet Plan'!D1235))</f>
        <v/>
      </c>
    </row>
    <row r="1236" spans="1:14 16382:16382">
      <c r="A1236" s="18" t="str">
        <f>IF(D1236="","",VLOOKUP(D1236,'DISPATCHED (VT11)'!$E:$XEV,16373,0))</f>
        <v/>
      </c>
      <c r="B1236" s="13" t="str">
        <f>IF(D1236="","",VLOOKUP(D1236,'DISPATCHED (VT11)'!$E:$L,8,0))</f>
        <v/>
      </c>
      <c r="C1236" s="16" t="str">
        <f>IF(A1236="","",IF(VLOOKUP(A1236,'DSR Attendance'!$A:$E,5,0)=0,VLOOKUP(A1236,'DSR Attendance'!$A:$D,4,0),CONCATENATE(VLOOKUP(A1236,'DSR Attendance'!$A:$D,4,0)," / ",VLOOKUP('Per Outlet Plan'!A1236,'DSR Attendance'!$A:$E,5,0))))</f>
        <v/>
      </c>
      <c r="M1236" s="13" t="str">
        <f t="shared" si="21"/>
        <v/>
      </c>
      <c r="N1236" s="8"/>
      <c r="XFB1236" s="13" t="str">
        <f>IF(D1236="","",COUNTIF('DISPATCHED (VT11)'!$E:$E,'Per Outlet Plan'!D1236))</f>
        <v/>
      </c>
    </row>
    <row r="1237" spans="1:14 16382:16382">
      <c r="A1237" s="18" t="str">
        <f>IF(D1237="","",VLOOKUP(D1237,'DISPATCHED (VT11)'!$E:$XEV,16373,0))</f>
        <v/>
      </c>
      <c r="B1237" s="13" t="str">
        <f>IF(D1237="","",VLOOKUP(D1237,'DISPATCHED (VT11)'!$E:$L,8,0))</f>
        <v/>
      </c>
      <c r="C1237" s="16" t="str">
        <f>IF(A1237="","",IF(VLOOKUP(A1237,'DSR Attendance'!$A:$E,5,0)=0,VLOOKUP(A1237,'DSR Attendance'!$A:$D,4,0),CONCATENATE(VLOOKUP(A1237,'DSR Attendance'!$A:$D,4,0)," / ",VLOOKUP('Per Outlet Plan'!A1237,'DSR Attendance'!$A:$E,5,0))))</f>
        <v/>
      </c>
      <c r="M1237" s="13" t="str">
        <f t="shared" si="21"/>
        <v/>
      </c>
      <c r="N1237" s="8"/>
      <c r="XFB1237" s="13" t="str">
        <f>IF(D1237="","",COUNTIF('DISPATCHED (VT11)'!$E:$E,'Per Outlet Plan'!D1237))</f>
        <v/>
      </c>
    </row>
    <row r="1238" spans="1:14 16382:16382">
      <c r="A1238" s="18" t="str">
        <f>IF(D1238="","",VLOOKUP(D1238,'DISPATCHED (VT11)'!$E:$XEV,16373,0))</f>
        <v/>
      </c>
      <c r="B1238" s="13" t="str">
        <f>IF(D1238="","",VLOOKUP(D1238,'DISPATCHED (VT11)'!$E:$L,8,0))</f>
        <v/>
      </c>
      <c r="C1238" s="16" t="str">
        <f>IF(A1238="","",IF(VLOOKUP(A1238,'DSR Attendance'!$A:$E,5,0)=0,VLOOKUP(A1238,'DSR Attendance'!$A:$D,4,0),CONCATENATE(VLOOKUP(A1238,'DSR Attendance'!$A:$D,4,0)," / ",VLOOKUP('Per Outlet Plan'!A1238,'DSR Attendance'!$A:$E,5,0))))</f>
        <v/>
      </c>
      <c r="M1238" s="13" t="str">
        <f t="shared" si="21"/>
        <v/>
      </c>
      <c r="N1238" s="8"/>
      <c r="XFB1238" s="13" t="str">
        <f>IF(D1238="","",COUNTIF('DISPATCHED (VT11)'!$E:$E,'Per Outlet Plan'!D1238))</f>
        <v/>
      </c>
    </row>
    <row r="1239" spans="1:14 16382:16382">
      <c r="A1239" s="18" t="str">
        <f>IF(D1239="","",VLOOKUP(D1239,'DISPATCHED (VT11)'!$E:$XEV,16373,0))</f>
        <v/>
      </c>
      <c r="B1239" s="13" t="str">
        <f>IF(D1239="","",VLOOKUP(D1239,'DISPATCHED (VT11)'!$E:$L,8,0))</f>
        <v/>
      </c>
      <c r="C1239" s="16" t="str">
        <f>IF(A1239="","",IF(VLOOKUP(A1239,'DSR Attendance'!$A:$E,5,0)=0,VLOOKUP(A1239,'DSR Attendance'!$A:$D,4,0),CONCATENATE(VLOOKUP(A1239,'DSR Attendance'!$A:$D,4,0)," / ",VLOOKUP('Per Outlet Plan'!A1239,'DSR Attendance'!$A:$E,5,0))))</f>
        <v/>
      </c>
      <c r="M1239" s="13" t="str">
        <f t="shared" si="21"/>
        <v/>
      </c>
      <c r="N1239" s="8"/>
      <c r="XFB1239" s="13" t="str">
        <f>IF(D1239="","",COUNTIF('DISPATCHED (VT11)'!$E:$E,'Per Outlet Plan'!D1239))</f>
        <v/>
      </c>
    </row>
    <row r="1240" spans="1:14 16382:16382">
      <c r="A1240" s="18" t="str">
        <f>IF(D1240="","",VLOOKUP(D1240,'DISPATCHED (VT11)'!$E:$XEV,16373,0))</f>
        <v/>
      </c>
      <c r="B1240" s="13" t="str">
        <f>IF(D1240="","",VLOOKUP(D1240,'DISPATCHED (VT11)'!$E:$L,8,0))</f>
        <v/>
      </c>
      <c r="C1240" s="16" t="str">
        <f>IF(A1240="","",IF(VLOOKUP(A1240,'DSR Attendance'!$A:$E,5,0)=0,VLOOKUP(A1240,'DSR Attendance'!$A:$D,4,0),CONCATENATE(VLOOKUP(A1240,'DSR Attendance'!$A:$D,4,0)," / ",VLOOKUP('Per Outlet Plan'!A1240,'DSR Attendance'!$A:$E,5,0))))</f>
        <v/>
      </c>
      <c r="M1240" s="13" t="str">
        <f t="shared" si="21"/>
        <v/>
      </c>
      <c r="N1240" s="8"/>
      <c r="XFB1240" s="13" t="str">
        <f>IF(D1240="","",COUNTIF('DISPATCHED (VT11)'!$E:$E,'Per Outlet Plan'!D1240))</f>
        <v/>
      </c>
    </row>
    <row r="1241" spans="1:14 16382:16382">
      <c r="A1241" s="18" t="str">
        <f>IF(D1241="","",VLOOKUP(D1241,'DISPATCHED (VT11)'!$E:$XEV,16373,0))</f>
        <v/>
      </c>
      <c r="B1241" s="13" t="str">
        <f>IF(D1241="","",VLOOKUP(D1241,'DISPATCHED (VT11)'!$E:$L,8,0))</f>
        <v/>
      </c>
      <c r="C1241" s="16" t="str">
        <f>IF(A1241="","",IF(VLOOKUP(A1241,'DSR Attendance'!$A:$E,5,0)=0,VLOOKUP(A1241,'DSR Attendance'!$A:$D,4,0),CONCATENATE(VLOOKUP(A1241,'DSR Attendance'!$A:$D,4,0)," / ",VLOOKUP('Per Outlet Plan'!A1241,'DSR Attendance'!$A:$E,5,0))))</f>
        <v/>
      </c>
      <c r="M1241" s="13" t="str">
        <f t="shared" si="21"/>
        <v/>
      </c>
      <c r="N1241" s="8"/>
      <c r="XFB1241" s="13" t="str">
        <f>IF(D1241="","",COUNTIF('DISPATCHED (VT11)'!$E:$E,'Per Outlet Plan'!D1241))</f>
        <v/>
      </c>
    </row>
    <row r="1242" spans="1:14 16382:16382">
      <c r="A1242" s="18" t="str">
        <f>IF(D1242="","",VLOOKUP(D1242,'DISPATCHED (VT11)'!$E:$XEV,16373,0))</f>
        <v/>
      </c>
      <c r="B1242" s="13" t="str">
        <f>IF(D1242="","",VLOOKUP(D1242,'DISPATCHED (VT11)'!$E:$L,8,0))</f>
        <v/>
      </c>
      <c r="C1242" s="16" t="str">
        <f>IF(A1242="","",IF(VLOOKUP(A1242,'DSR Attendance'!$A:$E,5,0)=0,VLOOKUP(A1242,'DSR Attendance'!$A:$D,4,0),CONCATENATE(VLOOKUP(A1242,'DSR Attendance'!$A:$D,4,0)," / ",VLOOKUP('Per Outlet Plan'!A1242,'DSR Attendance'!$A:$E,5,0))))</f>
        <v/>
      </c>
      <c r="M1242" s="13" t="str">
        <f t="shared" si="21"/>
        <v/>
      </c>
      <c r="N1242" s="8"/>
      <c r="XFB1242" s="13" t="str">
        <f>IF(D1242="","",COUNTIF('DISPATCHED (VT11)'!$E:$E,'Per Outlet Plan'!D1242))</f>
        <v/>
      </c>
    </row>
    <row r="1243" spans="1:14 16382:16382">
      <c r="A1243" s="18" t="str">
        <f>IF(D1243="","",VLOOKUP(D1243,'DISPATCHED (VT11)'!$E:$XEV,16373,0))</f>
        <v/>
      </c>
      <c r="B1243" s="13" t="str">
        <f>IF(D1243="","",VLOOKUP(D1243,'DISPATCHED (VT11)'!$E:$L,8,0))</f>
        <v/>
      </c>
      <c r="C1243" s="16" t="str">
        <f>IF(A1243="","",IF(VLOOKUP(A1243,'DSR Attendance'!$A:$E,5,0)=0,VLOOKUP(A1243,'DSR Attendance'!$A:$D,4,0),CONCATENATE(VLOOKUP(A1243,'DSR Attendance'!$A:$D,4,0)," / ",VLOOKUP('Per Outlet Plan'!A1243,'DSR Attendance'!$A:$E,5,0))))</f>
        <v/>
      </c>
      <c r="M1243" s="13" t="str">
        <f t="shared" si="21"/>
        <v/>
      </c>
      <c r="N1243" s="8"/>
      <c r="XFB1243" s="13" t="str">
        <f>IF(D1243="","",COUNTIF('DISPATCHED (VT11)'!$E:$E,'Per Outlet Plan'!D1243))</f>
        <v/>
      </c>
    </row>
    <row r="1244" spans="1:14 16382:16382">
      <c r="A1244" s="18" t="str">
        <f>IF(D1244="","",VLOOKUP(D1244,'DISPATCHED (VT11)'!$E:$XEV,16373,0))</f>
        <v/>
      </c>
      <c r="B1244" s="13" t="str">
        <f>IF(D1244="","",VLOOKUP(D1244,'DISPATCHED (VT11)'!$E:$L,8,0))</f>
        <v/>
      </c>
      <c r="C1244" s="16" t="str">
        <f>IF(A1244="","",IF(VLOOKUP(A1244,'DSR Attendance'!$A:$E,5,0)=0,VLOOKUP(A1244,'DSR Attendance'!$A:$D,4,0),CONCATENATE(VLOOKUP(A1244,'DSR Attendance'!$A:$D,4,0)," / ",VLOOKUP('Per Outlet Plan'!A1244,'DSR Attendance'!$A:$E,5,0))))</f>
        <v/>
      </c>
      <c r="M1244" s="13" t="str">
        <f t="shared" si="21"/>
        <v/>
      </c>
      <c r="N1244" s="8"/>
      <c r="XFB1244" s="13" t="str">
        <f>IF(D1244="","",COUNTIF('DISPATCHED (VT11)'!$E:$E,'Per Outlet Plan'!D1244))</f>
        <v/>
      </c>
    </row>
    <row r="1245" spans="1:14 16382:16382">
      <c r="A1245" s="18" t="str">
        <f>IF(D1245="","",VLOOKUP(D1245,'DISPATCHED (VT11)'!$E:$XEV,16373,0))</f>
        <v/>
      </c>
      <c r="B1245" s="13" t="str">
        <f>IF(D1245="","",VLOOKUP(D1245,'DISPATCHED (VT11)'!$E:$L,8,0))</f>
        <v/>
      </c>
      <c r="C1245" s="16" t="str">
        <f>IF(A1245="","",IF(VLOOKUP(A1245,'DSR Attendance'!$A:$E,5,0)=0,VLOOKUP(A1245,'DSR Attendance'!$A:$D,4,0),CONCATENATE(VLOOKUP(A1245,'DSR Attendance'!$A:$D,4,0)," / ",VLOOKUP('Per Outlet Plan'!A1245,'DSR Attendance'!$A:$E,5,0))))</f>
        <v/>
      </c>
      <c r="M1245" s="13" t="str">
        <f t="shared" si="21"/>
        <v/>
      </c>
      <c r="N1245" s="8"/>
      <c r="XFB1245" s="13" t="str">
        <f>IF(D1245="","",COUNTIF('DISPATCHED (VT11)'!$E:$E,'Per Outlet Plan'!D1245))</f>
        <v/>
      </c>
    </row>
    <row r="1246" spans="1:14 16382:16382">
      <c r="A1246" s="18" t="str">
        <f>IF(D1246="","",VLOOKUP(D1246,'DISPATCHED (VT11)'!$E:$XEV,16373,0))</f>
        <v/>
      </c>
      <c r="B1246" s="13" t="str">
        <f>IF(D1246="","",VLOOKUP(D1246,'DISPATCHED (VT11)'!$E:$L,8,0))</f>
        <v/>
      </c>
      <c r="C1246" s="16" t="str">
        <f>IF(A1246="","",IF(VLOOKUP(A1246,'DSR Attendance'!$A:$E,5,0)=0,VLOOKUP(A1246,'DSR Attendance'!$A:$D,4,0),CONCATENATE(VLOOKUP(A1246,'DSR Attendance'!$A:$D,4,0)," / ",VLOOKUP('Per Outlet Plan'!A1246,'DSR Attendance'!$A:$E,5,0))))</f>
        <v/>
      </c>
      <c r="M1246" s="13" t="str">
        <f t="shared" si="21"/>
        <v/>
      </c>
      <c r="N1246" s="8"/>
      <c r="XFB1246" s="13" t="str">
        <f>IF(D1246="","",COUNTIF('DISPATCHED (VT11)'!$E:$E,'Per Outlet Plan'!D1246))</f>
        <v/>
      </c>
    </row>
    <row r="1247" spans="1:14 16382:16382">
      <c r="A1247" s="18" t="str">
        <f>IF(D1247="","",VLOOKUP(D1247,'DISPATCHED (VT11)'!$E:$XEV,16373,0))</f>
        <v/>
      </c>
      <c r="B1247" s="13" t="str">
        <f>IF(D1247="","",VLOOKUP(D1247,'DISPATCHED (VT11)'!$E:$L,8,0))</f>
        <v/>
      </c>
      <c r="C1247" s="16" t="str">
        <f>IF(A1247="","",IF(VLOOKUP(A1247,'DSR Attendance'!$A:$E,5,0)=0,VLOOKUP(A1247,'DSR Attendance'!$A:$D,4,0),CONCATENATE(VLOOKUP(A1247,'DSR Attendance'!$A:$D,4,0)," / ",VLOOKUP('Per Outlet Plan'!A1247,'DSR Attendance'!$A:$E,5,0))))</f>
        <v/>
      </c>
      <c r="M1247" s="13" t="str">
        <f t="shared" si="21"/>
        <v/>
      </c>
      <c r="N1247" s="8"/>
      <c r="XFB1247" s="13" t="str">
        <f>IF(D1247="","",COUNTIF('DISPATCHED (VT11)'!$E:$E,'Per Outlet Plan'!D1247))</f>
        <v/>
      </c>
    </row>
    <row r="1248" spans="1:14 16382:16382">
      <c r="A1248" s="18" t="str">
        <f>IF(D1248="","",VLOOKUP(D1248,'DISPATCHED (VT11)'!$E:$XEV,16373,0))</f>
        <v/>
      </c>
      <c r="B1248" s="13" t="str">
        <f>IF(D1248="","",VLOOKUP(D1248,'DISPATCHED (VT11)'!$E:$L,8,0))</f>
        <v/>
      </c>
      <c r="C1248" s="16" t="str">
        <f>IF(A1248="","",IF(VLOOKUP(A1248,'DSR Attendance'!$A:$E,5,0)=0,VLOOKUP(A1248,'DSR Attendance'!$A:$D,4,0),CONCATENATE(VLOOKUP(A1248,'DSR Attendance'!$A:$D,4,0)," / ",VLOOKUP('Per Outlet Plan'!A1248,'DSR Attendance'!$A:$E,5,0))))</f>
        <v/>
      </c>
      <c r="M1248" s="13" t="str">
        <f t="shared" si="21"/>
        <v/>
      </c>
      <c r="N1248" s="8"/>
      <c r="XFB1248" s="13" t="str">
        <f>IF(D1248="","",COUNTIF('DISPATCHED (VT11)'!$E:$E,'Per Outlet Plan'!D1248))</f>
        <v/>
      </c>
    </row>
    <row r="1249" spans="1:14 16382:16382">
      <c r="A1249" s="18" t="str">
        <f>IF(D1249="","",VLOOKUP(D1249,'DISPATCHED (VT11)'!$E:$XEV,16373,0))</f>
        <v/>
      </c>
      <c r="B1249" s="13" t="str">
        <f>IF(D1249="","",VLOOKUP(D1249,'DISPATCHED (VT11)'!$E:$L,8,0))</f>
        <v/>
      </c>
      <c r="C1249" s="16" t="str">
        <f>IF(A1249="","",IF(VLOOKUP(A1249,'DSR Attendance'!$A:$E,5,0)=0,VLOOKUP(A1249,'DSR Attendance'!$A:$D,4,0),CONCATENATE(VLOOKUP(A1249,'DSR Attendance'!$A:$D,4,0)," / ",VLOOKUP('Per Outlet Plan'!A1249,'DSR Attendance'!$A:$E,5,0))))</f>
        <v/>
      </c>
      <c r="M1249" s="13" t="str">
        <f t="shared" si="21"/>
        <v/>
      </c>
      <c r="N1249" s="8"/>
      <c r="XFB1249" s="13" t="str">
        <f>IF(D1249="","",COUNTIF('DISPATCHED (VT11)'!$E:$E,'Per Outlet Plan'!D1249))</f>
        <v/>
      </c>
    </row>
    <row r="1250" spans="1:14 16382:16382">
      <c r="A1250" s="18" t="str">
        <f>IF(D1250="","",VLOOKUP(D1250,'DISPATCHED (VT11)'!$E:$XEV,16373,0))</f>
        <v/>
      </c>
      <c r="B1250" s="13" t="str">
        <f>IF(D1250="","",VLOOKUP(D1250,'DISPATCHED (VT11)'!$E:$L,8,0))</f>
        <v/>
      </c>
      <c r="C1250" s="16" t="str">
        <f>IF(A1250="","",IF(VLOOKUP(A1250,'DSR Attendance'!$A:$E,5,0)=0,VLOOKUP(A1250,'DSR Attendance'!$A:$D,4,0),CONCATENATE(VLOOKUP(A1250,'DSR Attendance'!$A:$D,4,0)," / ",VLOOKUP('Per Outlet Plan'!A1250,'DSR Attendance'!$A:$E,5,0))))</f>
        <v/>
      </c>
      <c r="M1250" s="13" t="str">
        <f t="shared" si="21"/>
        <v/>
      </c>
      <c r="N1250" s="8"/>
      <c r="XFB1250" s="13" t="str">
        <f>IF(D1250="","",COUNTIF('DISPATCHED (VT11)'!$E:$E,'Per Outlet Plan'!D1250))</f>
        <v/>
      </c>
    </row>
    <row r="1251" spans="1:14 16382:16382">
      <c r="A1251" s="18" t="str">
        <f>IF(D1251="","",VLOOKUP(D1251,'DISPATCHED (VT11)'!$E:$XEV,16373,0))</f>
        <v/>
      </c>
      <c r="B1251" s="13" t="str">
        <f>IF(D1251="","",VLOOKUP(D1251,'DISPATCHED (VT11)'!$E:$L,8,0))</f>
        <v/>
      </c>
      <c r="C1251" s="16" t="str">
        <f>IF(A1251="","",IF(VLOOKUP(A1251,'DSR Attendance'!$A:$E,5,0)=0,VLOOKUP(A1251,'DSR Attendance'!$A:$D,4,0),CONCATENATE(VLOOKUP(A1251,'DSR Attendance'!$A:$D,4,0)," / ",VLOOKUP('Per Outlet Plan'!A1251,'DSR Attendance'!$A:$E,5,0))))</f>
        <v/>
      </c>
      <c r="M1251" s="13" t="str">
        <f t="shared" si="21"/>
        <v/>
      </c>
      <c r="N1251" s="8"/>
      <c r="XFB1251" s="13" t="str">
        <f>IF(D1251="","",COUNTIF('DISPATCHED (VT11)'!$E:$E,'Per Outlet Plan'!D1251))</f>
        <v/>
      </c>
    </row>
    <row r="1252" spans="1:14 16382:16382">
      <c r="A1252" s="18" t="str">
        <f>IF(D1252="","",VLOOKUP(D1252,'DISPATCHED (VT11)'!$E:$XEV,16373,0))</f>
        <v/>
      </c>
      <c r="B1252" s="13" t="str">
        <f>IF(D1252="","",VLOOKUP(D1252,'DISPATCHED (VT11)'!$E:$L,8,0))</f>
        <v/>
      </c>
      <c r="C1252" s="16" t="str">
        <f>IF(A1252="","",IF(VLOOKUP(A1252,'DSR Attendance'!$A:$E,5,0)=0,VLOOKUP(A1252,'DSR Attendance'!$A:$D,4,0),CONCATENATE(VLOOKUP(A1252,'DSR Attendance'!$A:$D,4,0)," / ",VLOOKUP('Per Outlet Plan'!A1252,'DSR Attendance'!$A:$E,5,0))))</f>
        <v/>
      </c>
      <c r="M1252" s="13" t="str">
        <f t="shared" si="21"/>
        <v/>
      </c>
      <c r="N1252" s="8"/>
      <c r="XFB1252" s="13" t="str">
        <f>IF(D1252="","",COUNTIF('DISPATCHED (VT11)'!$E:$E,'Per Outlet Plan'!D1252))</f>
        <v/>
      </c>
    </row>
    <row r="1253" spans="1:14 16382:16382">
      <c r="A1253" s="18" t="str">
        <f>IF(D1253="","",VLOOKUP(D1253,'DISPATCHED (VT11)'!$E:$XEV,16373,0))</f>
        <v/>
      </c>
      <c r="B1253" s="13" t="str">
        <f>IF(D1253="","",VLOOKUP(D1253,'DISPATCHED (VT11)'!$E:$L,8,0))</f>
        <v/>
      </c>
      <c r="C1253" s="16" t="str">
        <f>IF(A1253="","",IF(VLOOKUP(A1253,'DSR Attendance'!$A:$E,5,0)=0,VLOOKUP(A1253,'DSR Attendance'!$A:$D,4,0),CONCATENATE(VLOOKUP(A1253,'DSR Attendance'!$A:$D,4,0)," / ",VLOOKUP('Per Outlet Plan'!A1253,'DSR Attendance'!$A:$E,5,0))))</f>
        <v/>
      </c>
      <c r="M1253" s="13" t="str">
        <f t="shared" si="21"/>
        <v/>
      </c>
      <c r="N1253" s="8"/>
      <c r="XFB1253" s="13" t="str">
        <f>IF(D1253="","",COUNTIF('DISPATCHED (VT11)'!$E:$E,'Per Outlet Plan'!D1253))</f>
        <v/>
      </c>
    </row>
    <row r="1254" spans="1:14 16382:16382">
      <c r="A1254" s="18" t="str">
        <f>IF(D1254="","",VLOOKUP(D1254,'DISPATCHED (VT11)'!$E:$XEV,16373,0))</f>
        <v/>
      </c>
      <c r="B1254" s="13" t="str">
        <f>IF(D1254="","",VLOOKUP(D1254,'DISPATCHED (VT11)'!$E:$L,8,0))</f>
        <v/>
      </c>
      <c r="C1254" s="16" t="str">
        <f>IF(A1254="","",IF(VLOOKUP(A1254,'DSR Attendance'!$A:$E,5,0)=0,VLOOKUP(A1254,'DSR Attendance'!$A:$D,4,0),CONCATENATE(VLOOKUP(A1254,'DSR Attendance'!$A:$D,4,0)," / ",VLOOKUP('Per Outlet Plan'!A1254,'DSR Attendance'!$A:$E,5,0))))</f>
        <v/>
      </c>
      <c r="M1254" s="13" t="str">
        <f t="shared" si="21"/>
        <v/>
      </c>
      <c r="N1254" s="8"/>
      <c r="XFB1254" s="13" t="str">
        <f>IF(D1254="","",COUNTIF('DISPATCHED (VT11)'!$E:$E,'Per Outlet Plan'!D1254))</f>
        <v/>
      </c>
    </row>
    <row r="1255" spans="1:14 16382:16382">
      <c r="A1255" s="18" t="str">
        <f>IF(D1255="","",VLOOKUP(D1255,'DISPATCHED (VT11)'!$E:$XEV,16373,0))</f>
        <v/>
      </c>
      <c r="B1255" s="13" t="str">
        <f>IF(D1255="","",VLOOKUP(D1255,'DISPATCHED (VT11)'!$E:$L,8,0))</f>
        <v/>
      </c>
      <c r="C1255" s="16" t="str">
        <f>IF(A1255="","",IF(VLOOKUP(A1255,'DSR Attendance'!$A:$E,5,0)=0,VLOOKUP(A1255,'DSR Attendance'!$A:$D,4,0),CONCATENATE(VLOOKUP(A1255,'DSR Attendance'!$A:$D,4,0)," / ",VLOOKUP('Per Outlet Plan'!A1255,'DSR Attendance'!$A:$E,5,0))))</f>
        <v/>
      </c>
      <c r="M1255" s="13" t="str">
        <f t="shared" si="21"/>
        <v/>
      </c>
      <c r="N1255" s="8"/>
      <c r="XFB1255" s="13" t="str">
        <f>IF(D1255="","",COUNTIF('DISPATCHED (VT11)'!$E:$E,'Per Outlet Plan'!D1255))</f>
        <v/>
      </c>
    </row>
    <row r="1256" spans="1:14 16382:16382">
      <c r="A1256" s="18" t="str">
        <f>IF(D1256="","",VLOOKUP(D1256,'DISPATCHED (VT11)'!$E:$XEV,16373,0))</f>
        <v/>
      </c>
      <c r="B1256" s="13" t="str">
        <f>IF(D1256="","",VLOOKUP(D1256,'DISPATCHED (VT11)'!$E:$L,8,0))</f>
        <v/>
      </c>
      <c r="C1256" s="16" t="str">
        <f>IF(A1256="","",IF(VLOOKUP(A1256,'DSR Attendance'!$A:$E,5,0)=0,VLOOKUP(A1256,'DSR Attendance'!$A:$D,4,0),CONCATENATE(VLOOKUP(A1256,'DSR Attendance'!$A:$D,4,0)," / ",VLOOKUP('Per Outlet Plan'!A1256,'DSR Attendance'!$A:$E,5,0))))</f>
        <v/>
      </c>
      <c r="M1256" s="13" t="str">
        <f t="shared" si="21"/>
        <v/>
      </c>
      <c r="N1256" s="8"/>
      <c r="XFB1256" s="13" t="str">
        <f>IF(D1256="","",COUNTIF('DISPATCHED (VT11)'!$E:$E,'Per Outlet Plan'!D1256))</f>
        <v/>
      </c>
    </row>
    <row r="1257" spans="1:14 16382:16382">
      <c r="A1257" s="18" t="str">
        <f>IF(D1257="","",VLOOKUP(D1257,'DISPATCHED (VT11)'!$E:$XEV,16373,0))</f>
        <v/>
      </c>
      <c r="B1257" s="13" t="str">
        <f>IF(D1257="","",VLOOKUP(D1257,'DISPATCHED (VT11)'!$E:$L,8,0))</f>
        <v/>
      </c>
      <c r="C1257" s="16" t="str">
        <f>IF(A1257="","",IF(VLOOKUP(A1257,'DSR Attendance'!$A:$E,5,0)=0,VLOOKUP(A1257,'DSR Attendance'!$A:$D,4,0),CONCATENATE(VLOOKUP(A1257,'DSR Attendance'!$A:$D,4,0)," / ",VLOOKUP('Per Outlet Plan'!A1257,'DSR Attendance'!$A:$E,5,0))))</f>
        <v/>
      </c>
      <c r="M1257" s="13" t="str">
        <f t="shared" si="21"/>
        <v/>
      </c>
      <c r="N1257" s="8"/>
      <c r="XFB1257" s="13" t="str">
        <f>IF(D1257="","",COUNTIF('DISPATCHED (VT11)'!$E:$E,'Per Outlet Plan'!D1257))</f>
        <v/>
      </c>
    </row>
    <row r="1258" spans="1:14 16382:16382">
      <c r="A1258" s="18" t="str">
        <f>IF(D1258="","",VLOOKUP(D1258,'DISPATCHED (VT11)'!$E:$XEV,16373,0))</f>
        <v/>
      </c>
      <c r="B1258" s="13" t="str">
        <f>IF(D1258="","",VLOOKUP(D1258,'DISPATCHED (VT11)'!$E:$L,8,0))</f>
        <v/>
      </c>
      <c r="C1258" s="16" t="str">
        <f>IF(A1258="","",IF(VLOOKUP(A1258,'DSR Attendance'!$A:$E,5,0)=0,VLOOKUP(A1258,'DSR Attendance'!$A:$D,4,0),CONCATENATE(VLOOKUP(A1258,'DSR Attendance'!$A:$D,4,0)," / ",VLOOKUP('Per Outlet Plan'!A1258,'DSR Attendance'!$A:$E,5,0))))</f>
        <v/>
      </c>
      <c r="M1258" s="13" t="str">
        <f t="shared" si="21"/>
        <v/>
      </c>
      <c r="N1258" s="8"/>
      <c r="XFB1258" s="13" t="str">
        <f>IF(D1258="","",COUNTIF('DISPATCHED (VT11)'!$E:$E,'Per Outlet Plan'!D1258))</f>
        <v/>
      </c>
    </row>
    <row r="1259" spans="1:14 16382:16382">
      <c r="A1259" s="18" t="str">
        <f>IF(D1259="","",VLOOKUP(D1259,'DISPATCHED (VT11)'!$E:$XEV,16373,0))</f>
        <v/>
      </c>
      <c r="B1259" s="13" t="str">
        <f>IF(D1259="","",VLOOKUP(D1259,'DISPATCHED (VT11)'!$E:$L,8,0))</f>
        <v/>
      </c>
      <c r="C1259" s="16" t="str">
        <f>IF(A1259="","",IF(VLOOKUP(A1259,'DSR Attendance'!$A:$E,5,0)=0,VLOOKUP(A1259,'DSR Attendance'!$A:$D,4,0),CONCATENATE(VLOOKUP(A1259,'DSR Attendance'!$A:$D,4,0)," / ",VLOOKUP('Per Outlet Plan'!A1259,'DSR Attendance'!$A:$E,5,0))))</f>
        <v/>
      </c>
      <c r="M1259" s="13" t="str">
        <f t="shared" si="21"/>
        <v/>
      </c>
      <c r="N1259" s="8"/>
      <c r="XFB1259" s="13" t="str">
        <f>IF(D1259="","",COUNTIF('DISPATCHED (VT11)'!$E:$E,'Per Outlet Plan'!D1259))</f>
        <v/>
      </c>
    </row>
    <row r="1260" spans="1:14 16382:16382">
      <c r="A1260" s="18" t="str">
        <f>IF(D1260="","",VLOOKUP(D1260,'DISPATCHED (VT11)'!$E:$XEV,16373,0))</f>
        <v/>
      </c>
      <c r="B1260" s="13" t="str">
        <f>IF(D1260="","",VLOOKUP(D1260,'DISPATCHED (VT11)'!$E:$L,8,0))</f>
        <v/>
      </c>
      <c r="C1260" s="16" t="str">
        <f>IF(A1260="","",IF(VLOOKUP(A1260,'DSR Attendance'!$A:$E,5,0)=0,VLOOKUP(A1260,'DSR Attendance'!$A:$D,4,0),CONCATENATE(VLOOKUP(A1260,'DSR Attendance'!$A:$D,4,0)," / ",VLOOKUP('Per Outlet Plan'!A1260,'DSR Attendance'!$A:$E,5,0))))</f>
        <v/>
      </c>
      <c r="M1260" s="13" t="str">
        <f t="shared" si="21"/>
        <v/>
      </c>
      <c r="N1260" s="8"/>
      <c r="XFB1260" s="13" t="str">
        <f>IF(D1260="","",COUNTIF('DISPATCHED (VT11)'!$E:$E,'Per Outlet Plan'!D1260))</f>
        <v/>
      </c>
    </row>
    <row r="1261" spans="1:14 16382:16382">
      <c r="A1261" s="18" t="str">
        <f>IF(D1261="","",VLOOKUP(D1261,'DISPATCHED (VT11)'!$E:$XEV,16373,0))</f>
        <v/>
      </c>
      <c r="B1261" s="13" t="str">
        <f>IF(D1261="","",VLOOKUP(D1261,'DISPATCHED (VT11)'!$E:$L,8,0))</f>
        <v/>
      </c>
      <c r="C1261" s="16" t="str">
        <f>IF(A1261="","",IF(VLOOKUP(A1261,'DSR Attendance'!$A:$E,5,0)=0,VLOOKUP(A1261,'DSR Attendance'!$A:$D,4,0),CONCATENATE(VLOOKUP(A1261,'DSR Attendance'!$A:$D,4,0)," / ",VLOOKUP('Per Outlet Plan'!A1261,'DSR Attendance'!$A:$E,5,0))))</f>
        <v/>
      </c>
      <c r="M1261" s="13" t="str">
        <f t="shared" si="21"/>
        <v/>
      </c>
      <c r="N1261" s="8"/>
      <c r="XFB1261" s="13" t="str">
        <f>IF(D1261="","",COUNTIF('DISPATCHED (VT11)'!$E:$E,'Per Outlet Plan'!D1261))</f>
        <v/>
      </c>
    </row>
    <row r="1262" spans="1:14 16382:16382">
      <c r="A1262" s="18" t="str">
        <f>IF(D1262="","",VLOOKUP(D1262,'DISPATCHED (VT11)'!$E:$XEV,16373,0))</f>
        <v/>
      </c>
      <c r="B1262" s="13" t="str">
        <f>IF(D1262="","",VLOOKUP(D1262,'DISPATCHED (VT11)'!$E:$L,8,0))</f>
        <v/>
      </c>
      <c r="C1262" s="16" t="str">
        <f>IF(A1262="","",IF(VLOOKUP(A1262,'DSR Attendance'!$A:$E,5,0)=0,VLOOKUP(A1262,'DSR Attendance'!$A:$D,4,0),CONCATENATE(VLOOKUP(A1262,'DSR Attendance'!$A:$D,4,0)," / ",VLOOKUP('Per Outlet Plan'!A1262,'DSR Attendance'!$A:$E,5,0))))</f>
        <v/>
      </c>
      <c r="M1262" s="13" t="str">
        <f t="shared" si="21"/>
        <v/>
      </c>
      <c r="N1262" s="8"/>
      <c r="XFB1262" s="13" t="str">
        <f>IF(D1262="","",COUNTIF('DISPATCHED (VT11)'!$E:$E,'Per Outlet Plan'!D1262))</f>
        <v/>
      </c>
    </row>
    <row r="1263" spans="1:14 16382:16382">
      <c r="A1263" s="18" t="str">
        <f>IF(D1263="","",VLOOKUP(D1263,'DISPATCHED (VT11)'!$E:$XEV,16373,0))</f>
        <v/>
      </c>
      <c r="B1263" s="13" t="str">
        <f>IF(D1263="","",VLOOKUP(D1263,'DISPATCHED (VT11)'!$E:$L,8,0))</f>
        <v/>
      </c>
      <c r="C1263" s="16" t="str">
        <f>IF(A1263="","",IF(VLOOKUP(A1263,'DSR Attendance'!$A:$E,5,0)=0,VLOOKUP(A1263,'DSR Attendance'!$A:$D,4,0),CONCATENATE(VLOOKUP(A1263,'DSR Attendance'!$A:$D,4,0)," / ",VLOOKUP('Per Outlet Plan'!A1263,'DSR Attendance'!$A:$E,5,0))))</f>
        <v/>
      </c>
      <c r="M1263" s="13" t="str">
        <f t="shared" si="21"/>
        <v/>
      </c>
      <c r="N1263" s="8"/>
      <c r="XFB1263" s="13" t="str">
        <f>IF(D1263="","",COUNTIF('DISPATCHED (VT11)'!$E:$E,'Per Outlet Plan'!D1263))</f>
        <v/>
      </c>
    </row>
    <row r="1264" spans="1:14 16382:16382">
      <c r="A1264" s="18" t="str">
        <f>IF(D1264="","",VLOOKUP(D1264,'DISPATCHED (VT11)'!$E:$XEV,16373,0))</f>
        <v/>
      </c>
      <c r="B1264" s="13" t="str">
        <f>IF(D1264="","",VLOOKUP(D1264,'DISPATCHED (VT11)'!$E:$L,8,0))</f>
        <v/>
      </c>
      <c r="C1264" s="16" t="str">
        <f>IF(A1264="","",IF(VLOOKUP(A1264,'DSR Attendance'!$A:$E,5,0)=0,VLOOKUP(A1264,'DSR Attendance'!$A:$D,4,0),CONCATENATE(VLOOKUP(A1264,'DSR Attendance'!$A:$D,4,0)," / ",VLOOKUP('Per Outlet Plan'!A1264,'DSR Attendance'!$A:$E,5,0))))</f>
        <v/>
      </c>
      <c r="M1264" s="13" t="str">
        <f t="shared" si="21"/>
        <v/>
      </c>
      <c r="N1264" s="8"/>
      <c r="XFB1264" s="13" t="str">
        <f>IF(D1264="","",COUNTIF('DISPATCHED (VT11)'!$E:$E,'Per Outlet Plan'!D1264))</f>
        <v/>
      </c>
    </row>
    <row r="1265" spans="1:14 16382:16382">
      <c r="A1265" s="18" t="str">
        <f>IF(D1265="","",VLOOKUP(D1265,'DISPATCHED (VT11)'!$E:$XEV,16373,0))</f>
        <v/>
      </c>
      <c r="B1265" s="13" t="str">
        <f>IF(D1265="","",VLOOKUP(D1265,'DISPATCHED (VT11)'!$E:$L,8,0))</f>
        <v/>
      </c>
      <c r="C1265" s="16" t="str">
        <f>IF(A1265="","",IF(VLOOKUP(A1265,'DSR Attendance'!$A:$E,5,0)=0,VLOOKUP(A1265,'DSR Attendance'!$A:$D,4,0),CONCATENATE(VLOOKUP(A1265,'DSR Attendance'!$A:$D,4,0)," / ",VLOOKUP('Per Outlet Plan'!A1265,'DSR Attendance'!$A:$E,5,0))))</f>
        <v/>
      </c>
      <c r="M1265" s="13" t="str">
        <f t="shared" si="21"/>
        <v/>
      </c>
      <c r="N1265" s="8"/>
      <c r="XFB1265" s="13" t="str">
        <f>IF(D1265="","",COUNTIF('DISPATCHED (VT11)'!$E:$E,'Per Outlet Plan'!D1265))</f>
        <v/>
      </c>
    </row>
    <row r="1266" spans="1:14 16382:16382">
      <c r="A1266" s="18" t="str">
        <f>IF(D1266="","",VLOOKUP(D1266,'DISPATCHED (VT11)'!$E:$XEV,16373,0))</f>
        <v/>
      </c>
      <c r="B1266" s="13" t="str">
        <f>IF(D1266="","",VLOOKUP(D1266,'DISPATCHED (VT11)'!$E:$L,8,0))</f>
        <v/>
      </c>
      <c r="C1266" s="16" t="str">
        <f>IF(A1266="","",IF(VLOOKUP(A1266,'DSR Attendance'!$A:$E,5,0)=0,VLOOKUP(A1266,'DSR Attendance'!$A:$D,4,0),CONCATENATE(VLOOKUP(A1266,'DSR Attendance'!$A:$D,4,0)," / ",VLOOKUP('Per Outlet Plan'!A1266,'DSR Attendance'!$A:$E,5,0))))</f>
        <v/>
      </c>
      <c r="M1266" s="13" t="str">
        <f t="shared" si="21"/>
        <v/>
      </c>
      <c r="N1266" s="8"/>
      <c r="XFB1266" s="13" t="str">
        <f>IF(D1266="","",COUNTIF('DISPATCHED (VT11)'!$E:$E,'Per Outlet Plan'!D1266))</f>
        <v/>
      </c>
    </row>
    <row r="1267" spans="1:14 16382:16382">
      <c r="A1267" s="18" t="str">
        <f>IF(D1267="","",VLOOKUP(D1267,'DISPATCHED (VT11)'!$E:$XEV,16373,0))</f>
        <v/>
      </c>
      <c r="B1267" s="13" t="str">
        <f>IF(D1267="","",VLOOKUP(D1267,'DISPATCHED (VT11)'!$E:$L,8,0))</f>
        <v/>
      </c>
      <c r="C1267" s="16" t="str">
        <f>IF(A1267="","",IF(VLOOKUP(A1267,'DSR Attendance'!$A:$E,5,0)=0,VLOOKUP(A1267,'DSR Attendance'!$A:$D,4,0),CONCATENATE(VLOOKUP(A1267,'DSR Attendance'!$A:$D,4,0)," / ",VLOOKUP('Per Outlet Plan'!A1267,'DSR Attendance'!$A:$E,5,0))))</f>
        <v/>
      </c>
      <c r="M1267" s="13" t="str">
        <f t="shared" si="21"/>
        <v/>
      </c>
      <c r="N1267" s="8"/>
      <c r="XFB1267" s="13" t="str">
        <f>IF(D1267="","",COUNTIF('DISPATCHED (VT11)'!$E:$E,'Per Outlet Plan'!D1267))</f>
        <v/>
      </c>
    </row>
    <row r="1268" spans="1:14 16382:16382">
      <c r="A1268" s="18" t="str">
        <f>IF(D1268="","",VLOOKUP(D1268,'DISPATCHED (VT11)'!$E:$XEV,16373,0))</f>
        <v/>
      </c>
      <c r="B1268" s="13" t="str">
        <f>IF(D1268="","",VLOOKUP(D1268,'DISPATCHED (VT11)'!$E:$L,8,0))</f>
        <v/>
      </c>
      <c r="C1268" s="16" t="str">
        <f>IF(A1268="","",IF(VLOOKUP(A1268,'DSR Attendance'!$A:$E,5,0)=0,VLOOKUP(A1268,'DSR Attendance'!$A:$D,4,0),CONCATENATE(VLOOKUP(A1268,'DSR Attendance'!$A:$D,4,0)," / ",VLOOKUP('Per Outlet Plan'!A1268,'DSR Attendance'!$A:$E,5,0))))</f>
        <v/>
      </c>
      <c r="M1268" s="13" t="str">
        <f t="shared" si="21"/>
        <v/>
      </c>
      <c r="N1268" s="8"/>
      <c r="XFB1268" s="13" t="str">
        <f>IF(D1268="","",COUNTIF('DISPATCHED (VT11)'!$E:$E,'Per Outlet Plan'!D1268))</f>
        <v/>
      </c>
    </row>
    <row r="1269" spans="1:14 16382:16382">
      <c r="A1269" s="18" t="str">
        <f>IF(D1269="","",VLOOKUP(D1269,'DISPATCHED (VT11)'!$E:$XEV,16373,0))</f>
        <v/>
      </c>
      <c r="B1269" s="13" t="str">
        <f>IF(D1269="","",VLOOKUP(D1269,'DISPATCHED (VT11)'!$E:$L,8,0))</f>
        <v/>
      </c>
      <c r="C1269" s="16" t="str">
        <f>IF(A1269="","",IF(VLOOKUP(A1269,'DSR Attendance'!$A:$E,5,0)=0,VLOOKUP(A1269,'DSR Attendance'!$A:$D,4,0),CONCATENATE(VLOOKUP(A1269,'DSR Attendance'!$A:$D,4,0)," / ",VLOOKUP('Per Outlet Plan'!A1269,'DSR Attendance'!$A:$E,5,0))))</f>
        <v/>
      </c>
      <c r="M1269" s="13" t="str">
        <f t="shared" si="21"/>
        <v/>
      </c>
      <c r="N1269" s="8"/>
      <c r="XFB1269" s="13" t="str">
        <f>IF(D1269="","",COUNTIF('DISPATCHED (VT11)'!$E:$E,'Per Outlet Plan'!D1269))</f>
        <v/>
      </c>
    </row>
    <row r="1270" spans="1:14 16382:16382">
      <c r="A1270" s="18" t="str">
        <f>IF(D1270="","",VLOOKUP(D1270,'DISPATCHED (VT11)'!$E:$XEV,16373,0))</f>
        <v/>
      </c>
      <c r="B1270" s="13" t="str">
        <f>IF(D1270="","",VLOOKUP(D1270,'DISPATCHED (VT11)'!$E:$L,8,0))</f>
        <v/>
      </c>
      <c r="C1270" s="16" t="str">
        <f>IF(A1270="","",IF(VLOOKUP(A1270,'DSR Attendance'!$A:$E,5,0)=0,VLOOKUP(A1270,'DSR Attendance'!$A:$D,4,0),CONCATENATE(VLOOKUP(A1270,'DSR Attendance'!$A:$D,4,0)," / ",VLOOKUP('Per Outlet Plan'!A1270,'DSR Attendance'!$A:$E,5,0))))</f>
        <v/>
      </c>
      <c r="M1270" s="13" t="str">
        <f t="shared" si="21"/>
        <v/>
      </c>
      <c r="N1270" s="8"/>
      <c r="XFB1270" s="13" t="str">
        <f>IF(D1270="","",COUNTIF('DISPATCHED (VT11)'!$E:$E,'Per Outlet Plan'!D1270))</f>
        <v/>
      </c>
    </row>
    <row r="1271" spans="1:14 16382:16382">
      <c r="A1271" s="18" t="str">
        <f>IF(D1271="","",VLOOKUP(D1271,'DISPATCHED (VT11)'!$E:$XEV,16373,0))</f>
        <v/>
      </c>
      <c r="B1271" s="13" t="str">
        <f>IF(D1271="","",VLOOKUP(D1271,'DISPATCHED (VT11)'!$E:$L,8,0))</f>
        <v/>
      </c>
      <c r="C1271" s="16" t="str">
        <f>IF(A1271="","",IF(VLOOKUP(A1271,'DSR Attendance'!$A:$E,5,0)=0,VLOOKUP(A1271,'DSR Attendance'!$A:$D,4,0),CONCATENATE(VLOOKUP(A1271,'DSR Attendance'!$A:$D,4,0)," / ",VLOOKUP('Per Outlet Plan'!A1271,'DSR Attendance'!$A:$E,5,0))))</f>
        <v/>
      </c>
      <c r="M1271" s="13" t="str">
        <f t="shared" si="21"/>
        <v/>
      </c>
      <c r="N1271" s="8"/>
      <c r="XFB1271" s="13" t="str">
        <f>IF(D1271="","",COUNTIF('DISPATCHED (VT11)'!$E:$E,'Per Outlet Plan'!D1271))</f>
        <v/>
      </c>
    </row>
    <row r="1272" spans="1:14 16382:16382">
      <c r="A1272" s="18" t="str">
        <f>IF(D1272="","",VLOOKUP(D1272,'DISPATCHED (VT11)'!$E:$XEV,16373,0))</f>
        <v/>
      </c>
      <c r="B1272" s="13" t="str">
        <f>IF(D1272="","",VLOOKUP(D1272,'DISPATCHED (VT11)'!$E:$L,8,0))</f>
        <v/>
      </c>
      <c r="C1272" s="16" t="str">
        <f>IF(A1272="","",IF(VLOOKUP(A1272,'DSR Attendance'!$A:$E,5,0)=0,VLOOKUP(A1272,'DSR Attendance'!$A:$D,4,0),CONCATENATE(VLOOKUP(A1272,'DSR Attendance'!$A:$D,4,0)," / ",VLOOKUP('Per Outlet Plan'!A1272,'DSR Attendance'!$A:$E,5,0))))</f>
        <v/>
      </c>
      <c r="M1272" s="13" t="str">
        <f t="shared" si="21"/>
        <v/>
      </c>
      <c r="N1272" s="8"/>
      <c r="XFB1272" s="13" t="str">
        <f>IF(D1272="","",COUNTIF('DISPATCHED (VT11)'!$E:$E,'Per Outlet Plan'!D1272))</f>
        <v/>
      </c>
    </row>
    <row r="1273" spans="1:14 16382:16382">
      <c r="A1273" s="18" t="str">
        <f>IF(D1273="","",VLOOKUP(D1273,'DISPATCHED (VT11)'!$E:$XEV,16373,0))</f>
        <v/>
      </c>
      <c r="B1273" s="13" t="str">
        <f>IF(D1273="","",VLOOKUP(D1273,'DISPATCHED (VT11)'!$E:$L,8,0))</f>
        <v/>
      </c>
      <c r="C1273" s="16" t="str">
        <f>IF(A1273="","",IF(VLOOKUP(A1273,'DSR Attendance'!$A:$E,5,0)=0,VLOOKUP(A1273,'DSR Attendance'!$A:$D,4,0),CONCATENATE(VLOOKUP(A1273,'DSR Attendance'!$A:$D,4,0)," / ",VLOOKUP('Per Outlet Plan'!A1273,'DSR Attendance'!$A:$E,5,0))))</f>
        <v/>
      </c>
      <c r="M1273" s="13" t="str">
        <f t="shared" si="21"/>
        <v/>
      </c>
      <c r="N1273" s="8"/>
      <c r="XFB1273" s="13" t="str">
        <f>IF(D1273="","",COUNTIF('DISPATCHED (VT11)'!$E:$E,'Per Outlet Plan'!D1273))</f>
        <v/>
      </c>
    </row>
    <row r="1274" spans="1:14 16382:16382">
      <c r="A1274" s="18" t="str">
        <f>IF(D1274="","",VLOOKUP(D1274,'DISPATCHED (VT11)'!$E:$XEV,16373,0))</f>
        <v/>
      </c>
      <c r="B1274" s="13" t="str">
        <f>IF(D1274="","",VLOOKUP(D1274,'DISPATCHED (VT11)'!$E:$L,8,0))</f>
        <v/>
      </c>
      <c r="C1274" s="16" t="str">
        <f>IF(A1274="","",IF(VLOOKUP(A1274,'DSR Attendance'!$A:$E,5,0)=0,VLOOKUP(A1274,'DSR Attendance'!$A:$D,4,0),CONCATENATE(VLOOKUP(A1274,'DSR Attendance'!$A:$D,4,0)," / ",VLOOKUP('Per Outlet Plan'!A1274,'DSR Attendance'!$A:$E,5,0))))</f>
        <v/>
      </c>
      <c r="M1274" s="13" t="str">
        <f t="shared" si="21"/>
        <v/>
      </c>
      <c r="N1274" s="8"/>
      <c r="XFB1274" s="13" t="str">
        <f>IF(D1274="","",COUNTIF('DISPATCHED (VT11)'!$E:$E,'Per Outlet Plan'!D1274))</f>
        <v/>
      </c>
    </row>
    <row r="1275" spans="1:14 16382:16382">
      <c r="A1275" s="18" t="str">
        <f>IF(D1275="","",VLOOKUP(D1275,'DISPATCHED (VT11)'!$E:$XEV,16373,0))</f>
        <v/>
      </c>
      <c r="B1275" s="13" t="str">
        <f>IF(D1275="","",VLOOKUP(D1275,'DISPATCHED (VT11)'!$E:$L,8,0))</f>
        <v/>
      </c>
      <c r="C1275" s="16" t="str">
        <f>IF(A1275="","",IF(VLOOKUP(A1275,'DSR Attendance'!$A:$E,5,0)=0,VLOOKUP(A1275,'DSR Attendance'!$A:$D,4,0),CONCATENATE(VLOOKUP(A1275,'DSR Attendance'!$A:$D,4,0)," / ",VLOOKUP('Per Outlet Plan'!A1275,'DSR Attendance'!$A:$E,5,0))))</f>
        <v/>
      </c>
      <c r="M1275" s="13" t="str">
        <f t="shared" si="21"/>
        <v/>
      </c>
      <c r="N1275" s="8"/>
      <c r="XFB1275" s="13" t="str">
        <f>IF(D1275="","",COUNTIF('DISPATCHED (VT11)'!$E:$E,'Per Outlet Plan'!D1275))</f>
        <v/>
      </c>
    </row>
    <row r="1276" spans="1:14 16382:16382">
      <c r="A1276" s="18" t="str">
        <f>IF(D1276="","",VLOOKUP(D1276,'DISPATCHED (VT11)'!$E:$XEV,16373,0))</f>
        <v/>
      </c>
      <c r="B1276" s="13" t="str">
        <f>IF(D1276="","",VLOOKUP(D1276,'DISPATCHED (VT11)'!$E:$L,8,0))</f>
        <v/>
      </c>
      <c r="C1276" s="16" t="str">
        <f>IF(A1276="","",IF(VLOOKUP(A1276,'DSR Attendance'!$A:$E,5,0)=0,VLOOKUP(A1276,'DSR Attendance'!$A:$D,4,0),CONCATENATE(VLOOKUP(A1276,'DSR Attendance'!$A:$D,4,0)," / ",VLOOKUP('Per Outlet Plan'!A1276,'DSR Attendance'!$A:$E,5,0))))</f>
        <v/>
      </c>
      <c r="M1276" s="13" t="str">
        <f t="shared" si="21"/>
        <v/>
      </c>
      <c r="N1276" s="8"/>
      <c r="XFB1276" s="13" t="str">
        <f>IF(D1276="","",COUNTIF('DISPATCHED (VT11)'!$E:$E,'Per Outlet Plan'!D1276))</f>
        <v/>
      </c>
    </row>
    <row r="1277" spans="1:14 16382:16382">
      <c r="A1277" s="18" t="str">
        <f>IF(D1277="","",VLOOKUP(D1277,'DISPATCHED (VT11)'!$E:$XEV,16373,0))</f>
        <v/>
      </c>
      <c r="B1277" s="13" t="str">
        <f>IF(D1277="","",VLOOKUP(D1277,'DISPATCHED (VT11)'!$E:$L,8,0))</f>
        <v/>
      </c>
      <c r="C1277" s="16" t="str">
        <f>IF(A1277="","",IF(VLOOKUP(A1277,'DSR Attendance'!$A:$E,5,0)=0,VLOOKUP(A1277,'DSR Attendance'!$A:$D,4,0),CONCATENATE(VLOOKUP(A1277,'DSR Attendance'!$A:$D,4,0)," / ",VLOOKUP('Per Outlet Plan'!A1277,'DSR Attendance'!$A:$E,5,0))))</f>
        <v/>
      </c>
      <c r="M1277" s="13" t="str">
        <f t="shared" si="21"/>
        <v/>
      </c>
      <c r="N1277" s="8"/>
      <c r="XFB1277" s="13" t="str">
        <f>IF(D1277="","",COUNTIF('DISPATCHED (VT11)'!$E:$E,'Per Outlet Plan'!D1277))</f>
        <v/>
      </c>
    </row>
    <row r="1278" spans="1:14 16382:16382">
      <c r="A1278" s="18" t="str">
        <f>IF(D1278="","",VLOOKUP(D1278,'DISPATCHED (VT11)'!$E:$XEV,16373,0))</f>
        <v/>
      </c>
      <c r="B1278" s="13" t="str">
        <f>IF(D1278="","",VLOOKUP(D1278,'DISPATCHED (VT11)'!$E:$L,8,0))</f>
        <v/>
      </c>
      <c r="C1278" s="16" t="str">
        <f>IF(A1278="","",IF(VLOOKUP(A1278,'DSR Attendance'!$A:$E,5,0)=0,VLOOKUP(A1278,'DSR Attendance'!$A:$D,4,0),CONCATENATE(VLOOKUP(A1278,'DSR Attendance'!$A:$D,4,0)," / ",VLOOKUP('Per Outlet Plan'!A1278,'DSR Attendance'!$A:$E,5,0))))</f>
        <v/>
      </c>
      <c r="M1278" s="13" t="str">
        <f t="shared" si="21"/>
        <v/>
      </c>
      <c r="N1278" s="8"/>
      <c r="XFB1278" s="13" t="str">
        <f>IF(D1278="","",COUNTIF('DISPATCHED (VT11)'!$E:$E,'Per Outlet Plan'!D1278))</f>
        <v/>
      </c>
    </row>
    <row r="1279" spans="1:14 16382:16382">
      <c r="A1279" s="18" t="str">
        <f>IF(D1279="","",VLOOKUP(D1279,'DISPATCHED (VT11)'!$E:$XEV,16373,0))</f>
        <v/>
      </c>
      <c r="B1279" s="13" t="str">
        <f>IF(D1279="","",VLOOKUP(D1279,'DISPATCHED (VT11)'!$E:$L,8,0))</f>
        <v/>
      </c>
      <c r="C1279" s="16" t="str">
        <f>IF(A1279="","",IF(VLOOKUP(A1279,'DSR Attendance'!$A:$E,5,0)=0,VLOOKUP(A1279,'DSR Attendance'!$A:$D,4,0),CONCATENATE(VLOOKUP(A1279,'DSR Attendance'!$A:$D,4,0)," / ",VLOOKUP('Per Outlet Plan'!A1279,'DSR Attendance'!$A:$E,5,0))))</f>
        <v/>
      </c>
      <c r="M1279" s="13" t="str">
        <f t="shared" si="21"/>
        <v/>
      </c>
      <c r="N1279" s="8"/>
      <c r="XFB1279" s="13" t="str">
        <f>IF(D1279="","",COUNTIF('DISPATCHED (VT11)'!$E:$E,'Per Outlet Plan'!D1279))</f>
        <v/>
      </c>
    </row>
    <row r="1280" spans="1:14 16382:16382">
      <c r="A1280" s="18" t="str">
        <f>IF(D1280="","",VLOOKUP(D1280,'DISPATCHED (VT11)'!$E:$XEV,16373,0))</f>
        <v/>
      </c>
      <c r="B1280" s="13" t="str">
        <f>IF(D1280="","",VLOOKUP(D1280,'DISPATCHED (VT11)'!$E:$L,8,0))</f>
        <v/>
      </c>
      <c r="C1280" s="16" t="str">
        <f>IF(A1280="","",IF(VLOOKUP(A1280,'DSR Attendance'!$A:$E,5,0)=0,VLOOKUP(A1280,'DSR Attendance'!$A:$D,4,0),CONCATENATE(VLOOKUP(A1280,'DSR Attendance'!$A:$D,4,0)," / ",VLOOKUP('Per Outlet Plan'!A1280,'DSR Attendance'!$A:$E,5,0))))</f>
        <v/>
      </c>
      <c r="M1280" s="13" t="str">
        <f t="shared" si="21"/>
        <v/>
      </c>
      <c r="N1280" s="8"/>
      <c r="XFB1280" s="13" t="str">
        <f>IF(D1280="","",COUNTIF('DISPATCHED (VT11)'!$E:$E,'Per Outlet Plan'!D1280))</f>
        <v/>
      </c>
    </row>
    <row r="1281" spans="1:14 16382:16382">
      <c r="A1281" s="18" t="str">
        <f>IF(D1281="","",VLOOKUP(D1281,'DISPATCHED (VT11)'!$E:$XEV,16373,0))</f>
        <v/>
      </c>
      <c r="B1281" s="13" t="str">
        <f>IF(D1281="","",VLOOKUP(D1281,'DISPATCHED (VT11)'!$E:$L,8,0))</f>
        <v/>
      </c>
      <c r="C1281" s="16" t="str">
        <f>IF(A1281="","",IF(VLOOKUP(A1281,'DSR Attendance'!$A:$E,5,0)=0,VLOOKUP(A1281,'DSR Attendance'!$A:$D,4,0),CONCATENATE(VLOOKUP(A1281,'DSR Attendance'!$A:$D,4,0)," / ",VLOOKUP('Per Outlet Plan'!A1281,'DSR Attendance'!$A:$E,5,0))))</f>
        <v/>
      </c>
      <c r="M1281" s="13" t="str">
        <f t="shared" si="21"/>
        <v/>
      </c>
      <c r="N1281" s="8"/>
      <c r="XFB1281" s="13" t="str">
        <f>IF(D1281="","",COUNTIF('DISPATCHED (VT11)'!$E:$E,'Per Outlet Plan'!D1281))</f>
        <v/>
      </c>
    </row>
    <row r="1282" spans="1:14 16382:16382">
      <c r="A1282" s="18" t="str">
        <f>IF(D1282="","",VLOOKUP(D1282,'DISPATCHED (VT11)'!$E:$XEV,16373,0))</f>
        <v/>
      </c>
      <c r="B1282" s="13" t="str">
        <f>IF(D1282="","",VLOOKUP(D1282,'DISPATCHED (VT11)'!$E:$L,8,0))</f>
        <v/>
      </c>
      <c r="C1282" s="16" t="str">
        <f>IF(A1282="","",IF(VLOOKUP(A1282,'DSR Attendance'!$A:$E,5,0)=0,VLOOKUP(A1282,'DSR Attendance'!$A:$D,4,0),CONCATENATE(VLOOKUP(A1282,'DSR Attendance'!$A:$D,4,0)," / ",VLOOKUP('Per Outlet Plan'!A1282,'DSR Attendance'!$A:$E,5,0))))</f>
        <v/>
      </c>
      <c r="M1282" s="13" t="str">
        <f t="shared" si="21"/>
        <v/>
      </c>
      <c r="N1282" s="8"/>
      <c r="XFB1282" s="13" t="str">
        <f>IF(D1282="","",COUNTIF('DISPATCHED (VT11)'!$E:$E,'Per Outlet Plan'!D1282))</f>
        <v/>
      </c>
    </row>
    <row r="1283" spans="1:14 16382:16382">
      <c r="A1283" s="18" t="str">
        <f>IF(D1283="","",VLOOKUP(D1283,'DISPATCHED (VT11)'!$E:$XEV,16373,0))</f>
        <v/>
      </c>
      <c r="B1283" s="13" t="str">
        <f>IF(D1283="","",VLOOKUP(D1283,'DISPATCHED (VT11)'!$E:$L,8,0))</f>
        <v/>
      </c>
      <c r="C1283" s="16" t="str">
        <f>IF(A1283="","",IF(VLOOKUP(A1283,'DSR Attendance'!$A:$E,5,0)=0,VLOOKUP(A1283,'DSR Attendance'!$A:$D,4,0),CONCATENATE(VLOOKUP(A1283,'DSR Attendance'!$A:$D,4,0)," / ",VLOOKUP('Per Outlet Plan'!A1283,'DSR Attendance'!$A:$E,5,0))))</f>
        <v/>
      </c>
      <c r="M1283" s="13" t="str">
        <f t="shared" si="21"/>
        <v/>
      </c>
      <c r="N1283" s="8"/>
      <c r="XFB1283" s="13" t="str">
        <f>IF(D1283="","",COUNTIF('DISPATCHED (VT11)'!$E:$E,'Per Outlet Plan'!D1283))</f>
        <v/>
      </c>
    </row>
    <row r="1284" spans="1:14 16382:16382">
      <c r="A1284" s="18" t="str">
        <f>IF(D1284="","",VLOOKUP(D1284,'DISPATCHED (VT11)'!$E:$XEV,16373,0))</f>
        <v/>
      </c>
      <c r="B1284" s="13" t="str">
        <f>IF(D1284="","",VLOOKUP(D1284,'DISPATCHED (VT11)'!$E:$L,8,0))</f>
        <v/>
      </c>
      <c r="C1284" s="16" t="str">
        <f>IF(A1284="","",IF(VLOOKUP(A1284,'DSR Attendance'!$A:$E,5,0)=0,VLOOKUP(A1284,'DSR Attendance'!$A:$D,4,0),CONCATENATE(VLOOKUP(A1284,'DSR Attendance'!$A:$D,4,0)," / ",VLOOKUP('Per Outlet Plan'!A1284,'DSR Attendance'!$A:$E,5,0))))</f>
        <v/>
      </c>
      <c r="M1284" s="13" t="str">
        <f t="shared" si="21"/>
        <v/>
      </c>
      <c r="N1284" s="8"/>
      <c r="XFB1284" s="13" t="str">
        <f>IF(D1284="","",COUNTIF('DISPATCHED (VT11)'!$E:$E,'Per Outlet Plan'!D1284))</f>
        <v/>
      </c>
    </row>
    <row r="1285" spans="1:14 16382:16382">
      <c r="A1285" s="18" t="str">
        <f>IF(D1285="","",VLOOKUP(D1285,'DISPATCHED (VT11)'!$E:$XEV,16373,0))</f>
        <v/>
      </c>
      <c r="B1285" s="13" t="str">
        <f>IF(D1285="","",VLOOKUP(D1285,'DISPATCHED (VT11)'!$E:$L,8,0))</f>
        <v/>
      </c>
      <c r="C1285" s="16" t="str">
        <f>IF(A1285="","",IF(VLOOKUP(A1285,'DSR Attendance'!$A:$E,5,0)=0,VLOOKUP(A1285,'DSR Attendance'!$A:$D,4,0),CONCATENATE(VLOOKUP(A1285,'DSR Attendance'!$A:$D,4,0)," / ",VLOOKUP('Per Outlet Plan'!A1285,'DSR Attendance'!$A:$E,5,0))))</f>
        <v/>
      </c>
      <c r="M1285" s="13" t="str">
        <f t="shared" si="21"/>
        <v/>
      </c>
      <c r="N1285" s="8"/>
      <c r="XFB1285" s="13" t="str">
        <f>IF(D1285="","",COUNTIF('DISPATCHED (VT11)'!$E:$E,'Per Outlet Plan'!D1285))</f>
        <v/>
      </c>
    </row>
    <row r="1286" spans="1:14 16382:16382">
      <c r="A1286" s="18" t="str">
        <f>IF(D1286="","",VLOOKUP(D1286,'DISPATCHED (VT11)'!$E:$XEV,16373,0))</f>
        <v/>
      </c>
      <c r="B1286" s="13" t="str">
        <f>IF(D1286="","",VLOOKUP(D1286,'DISPATCHED (VT11)'!$E:$L,8,0))</f>
        <v/>
      </c>
      <c r="C1286" s="16" t="str">
        <f>IF(A1286="","",IF(VLOOKUP(A1286,'DSR Attendance'!$A:$E,5,0)=0,VLOOKUP(A1286,'DSR Attendance'!$A:$D,4,0),CONCATENATE(VLOOKUP(A1286,'DSR Attendance'!$A:$D,4,0)," / ",VLOOKUP('Per Outlet Plan'!A1286,'DSR Attendance'!$A:$E,5,0))))</f>
        <v/>
      </c>
      <c r="M1286" s="13" t="str">
        <f t="shared" ref="M1286:M1349" si="22">IF(L1286="","",VLOOKUP(L1286,$XFC$6:$XFD$30,2,0))</f>
        <v/>
      </c>
      <c r="N1286" s="8"/>
      <c r="XFB1286" s="13" t="str">
        <f>IF(D1286="","",COUNTIF('DISPATCHED (VT11)'!$E:$E,'Per Outlet Plan'!D1286))</f>
        <v/>
      </c>
    </row>
    <row r="1287" spans="1:14 16382:16382">
      <c r="A1287" s="18" t="str">
        <f>IF(D1287="","",VLOOKUP(D1287,'DISPATCHED (VT11)'!$E:$XEV,16373,0))</f>
        <v/>
      </c>
      <c r="B1287" s="13" t="str">
        <f>IF(D1287="","",VLOOKUP(D1287,'DISPATCHED (VT11)'!$E:$L,8,0))</f>
        <v/>
      </c>
      <c r="C1287" s="16" t="str">
        <f>IF(A1287="","",IF(VLOOKUP(A1287,'DSR Attendance'!$A:$E,5,0)=0,VLOOKUP(A1287,'DSR Attendance'!$A:$D,4,0),CONCATENATE(VLOOKUP(A1287,'DSR Attendance'!$A:$D,4,0)," / ",VLOOKUP('Per Outlet Plan'!A1287,'DSR Attendance'!$A:$E,5,0))))</f>
        <v/>
      </c>
      <c r="M1287" s="13" t="str">
        <f t="shared" si="22"/>
        <v/>
      </c>
      <c r="N1287" s="8"/>
      <c r="XFB1287" s="13" t="str">
        <f>IF(D1287="","",COUNTIF('DISPATCHED (VT11)'!$E:$E,'Per Outlet Plan'!D1287))</f>
        <v/>
      </c>
    </row>
    <row r="1288" spans="1:14 16382:16382">
      <c r="A1288" s="18" t="str">
        <f>IF(D1288="","",VLOOKUP(D1288,'DISPATCHED (VT11)'!$E:$XEV,16373,0))</f>
        <v/>
      </c>
      <c r="B1288" s="13" t="str">
        <f>IF(D1288="","",VLOOKUP(D1288,'DISPATCHED (VT11)'!$E:$L,8,0))</f>
        <v/>
      </c>
      <c r="C1288" s="16" t="str">
        <f>IF(A1288="","",IF(VLOOKUP(A1288,'DSR Attendance'!$A:$E,5,0)=0,VLOOKUP(A1288,'DSR Attendance'!$A:$D,4,0),CONCATENATE(VLOOKUP(A1288,'DSR Attendance'!$A:$D,4,0)," / ",VLOOKUP('Per Outlet Plan'!A1288,'DSR Attendance'!$A:$E,5,0))))</f>
        <v/>
      </c>
      <c r="M1288" s="13" t="str">
        <f t="shared" si="22"/>
        <v/>
      </c>
      <c r="N1288" s="8"/>
      <c r="XFB1288" s="13" t="str">
        <f>IF(D1288="","",COUNTIF('DISPATCHED (VT11)'!$E:$E,'Per Outlet Plan'!D1288))</f>
        <v/>
      </c>
    </row>
    <row r="1289" spans="1:14 16382:16382">
      <c r="A1289" s="18" t="str">
        <f>IF(D1289="","",VLOOKUP(D1289,'DISPATCHED (VT11)'!$E:$XEV,16373,0))</f>
        <v/>
      </c>
      <c r="B1289" s="13" t="str">
        <f>IF(D1289="","",VLOOKUP(D1289,'DISPATCHED (VT11)'!$E:$L,8,0))</f>
        <v/>
      </c>
      <c r="C1289" s="16" t="str">
        <f>IF(A1289="","",IF(VLOOKUP(A1289,'DSR Attendance'!$A:$E,5,0)=0,VLOOKUP(A1289,'DSR Attendance'!$A:$D,4,0),CONCATENATE(VLOOKUP(A1289,'DSR Attendance'!$A:$D,4,0)," / ",VLOOKUP('Per Outlet Plan'!A1289,'DSR Attendance'!$A:$E,5,0))))</f>
        <v/>
      </c>
      <c r="M1289" s="13" t="str">
        <f t="shared" si="22"/>
        <v/>
      </c>
      <c r="N1289" s="8"/>
      <c r="XFB1289" s="13" t="str">
        <f>IF(D1289="","",COUNTIF('DISPATCHED (VT11)'!$E:$E,'Per Outlet Plan'!D1289))</f>
        <v/>
      </c>
    </row>
    <row r="1290" spans="1:14 16382:16382">
      <c r="A1290" s="18" t="str">
        <f>IF(D1290="","",VLOOKUP(D1290,'DISPATCHED (VT11)'!$E:$XEV,16373,0))</f>
        <v/>
      </c>
      <c r="B1290" s="13" t="str">
        <f>IF(D1290="","",VLOOKUP(D1290,'DISPATCHED (VT11)'!$E:$L,8,0))</f>
        <v/>
      </c>
      <c r="C1290" s="16" t="str">
        <f>IF(A1290="","",IF(VLOOKUP(A1290,'DSR Attendance'!$A:$E,5,0)=0,VLOOKUP(A1290,'DSR Attendance'!$A:$D,4,0),CONCATENATE(VLOOKUP(A1290,'DSR Attendance'!$A:$D,4,0)," / ",VLOOKUP('Per Outlet Plan'!A1290,'DSR Attendance'!$A:$E,5,0))))</f>
        <v/>
      </c>
      <c r="M1290" s="13" t="str">
        <f t="shared" si="22"/>
        <v/>
      </c>
      <c r="N1290" s="8"/>
      <c r="XFB1290" s="13" t="str">
        <f>IF(D1290="","",COUNTIF('DISPATCHED (VT11)'!$E:$E,'Per Outlet Plan'!D1290))</f>
        <v/>
      </c>
    </row>
    <row r="1291" spans="1:14 16382:16382">
      <c r="A1291" s="18" t="str">
        <f>IF(D1291="","",VLOOKUP(D1291,'DISPATCHED (VT11)'!$E:$XEV,16373,0))</f>
        <v/>
      </c>
      <c r="B1291" s="13" t="str">
        <f>IF(D1291="","",VLOOKUP(D1291,'DISPATCHED (VT11)'!$E:$L,8,0))</f>
        <v/>
      </c>
      <c r="C1291" s="16" t="str">
        <f>IF(A1291="","",IF(VLOOKUP(A1291,'DSR Attendance'!$A:$E,5,0)=0,VLOOKUP(A1291,'DSR Attendance'!$A:$D,4,0),CONCATENATE(VLOOKUP(A1291,'DSR Attendance'!$A:$D,4,0)," / ",VLOOKUP('Per Outlet Plan'!A1291,'DSR Attendance'!$A:$E,5,0))))</f>
        <v/>
      </c>
      <c r="M1291" s="13" t="str">
        <f t="shared" si="22"/>
        <v/>
      </c>
      <c r="N1291" s="8"/>
      <c r="XFB1291" s="13" t="str">
        <f>IF(D1291="","",COUNTIF('DISPATCHED (VT11)'!$E:$E,'Per Outlet Plan'!D1291))</f>
        <v/>
      </c>
    </row>
    <row r="1292" spans="1:14 16382:16382">
      <c r="A1292" s="18" t="str">
        <f>IF(D1292="","",VLOOKUP(D1292,'DISPATCHED (VT11)'!$E:$XEV,16373,0))</f>
        <v/>
      </c>
      <c r="B1292" s="13" t="str">
        <f>IF(D1292="","",VLOOKUP(D1292,'DISPATCHED (VT11)'!$E:$L,8,0))</f>
        <v/>
      </c>
      <c r="C1292" s="16" t="str">
        <f>IF(A1292="","",IF(VLOOKUP(A1292,'DSR Attendance'!$A:$E,5,0)=0,VLOOKUP(A1292,'DSR Attendance'!$A:$D,4,0),CONCATENATE(VLOOKUP(A1292,'DSR Attendance'!$A:$D,4,0)," / ",VLOOKUP('Per Outlet Plan'!A1292,'DSR Attendance'!$A:$E,5,0))))</f>
        <v/>
      </c>
      <c r="M1292" s="13" t="str">
        <f t="shared" si="22"/>
        <v/>
      </c>
      <c r="N1292" s="8"/>
      <c r="XFB1292" s="13" t="str">
        <f>IF(D1292="","",COUNTIF('DISPATCHED (VT11)'!$E:$E,'Per Outlet Plan'!D1292))</f>
        <v/>
      </c>
    </row>
    <row r="1293" spans="1:14 16382:16382">
      <c r="A1293" s="18" t="str">
        <f>IF(D1293="","",VLOOKUP(D1293,'DISPATCHED (VT11)'!$E:$XEV,16373,0))</f>
        <v/>
      </c>
      <c r="B1293" s="13" t="str">
        <f>IF(D1293="","",VLOOKUP(D1293,'DISPATCHED (VT11)'!$E:$L,8,0))</f>
        <v/>
      </c>
      <c r="C1293" s="16" t="str">
        <f>IF(A1293="","",IF(VLOOKUP(A1293,'DSR Attendance'!$A:$E,5,0)=0,VLOOKUP(A1293,'DSR Attendance'!$A:$D,4,0),CONCATENATE(VLOOKUP(A1293,'DSR Attendance'!$A:$D,4,0)," / ",VLOOKUP('Per Outlet Plan'!A1293,'DSR Attendance'!$A:$E,5,0))))</f>
        <v/>
      </c>
      <c r="M1293" s="13" t="str">
        <f t="shared" si="22"/>
        <v/>
      </c>
      <c r="N1293" s="8"/>
      <c r="XFB1293" s="13" t="str">
        <f>IF(D1293="","",COUNTIF('DISPATCHED (VT11)'!$E:$E,'Per Outlet Plan'!D1293))</f>
        <v/>
      </c>
    </row>
    <row r="1294" spans="1:14 16382:16382">
      <c r="A1294" s="18" t="str">
        <f>IF(D1294="","",VLOOKUP(D1294,'DISPATCHED (VT11)'!$E:$XEV,16373,0))</f>
        <v/>
      </c>
      <c r="B1294" s="13" t="str">
        <f>IF(D1294="","",VLOOKUP(D1294,'DISPATCHED (VT11)'!$E:$L,8,0))</f>
        <v/>
      </c>
      <c r="C1294" s="16" t="str">
        <f>IF(A1294="","",IF(VLOOKUP(A1294,'DSR Attendance'!$A:$E,5,0)=0,VLOOKUP(A1294,'DSR Attendance'!$A:$D,4,0),CONCATENATE(VLOOKUP(A1294,'DSR Attendance'!$A:$D,4,0)," / ",VLOOKUP('Per Outlet Plan'!A1294,'DSR Attendance'!$A:$E,5,0))))</f>
        <v/>
      </c>
      <c r="M1294" s="13" t="str">
        <f t="shared" si="22"/>
        <v/>
      </c>
      <c r="N1294" s="8"/>
      <c r="XFB1294" s="13" t="str">
        <f>IF(D1294="","",COUNTIF('DISPATCHED (VT11)'!$E:$E,'Per Outlet Plan'!D1294))</f>
        <v/>
      </c>
    </row>
    <row r="1295" spans="1:14 16382:16382">
      <c r="A1295" s="18" t="str">
        <f>IF(D1295="","",VLOOKUP(D1295,'DISPATCHED (VT11)'!$E:$XEV,16373,0))</f>
        <v/>
      </c>
      <c r="B1295" s="13" t="str">
        <f>IF(D1295="","",VLOOKUP(D1295,'DISPATCHED (VT11)'!$E:$L,8,0))</f>
        <v/>
      </c>
      <c r="C1295" s="16" t="str">
        <f>IF(A1295="","",IF(VLOOKUP(A1295,'DSR Attendance'!$A:$E,5,0)=0,VLOOKUP(A1295,'DSR Attendance'!$A:$D,4,0),CONCATENATE(VLOOKUP(A1295,'DSR Attendance'!$A:$D,4,0)," / ",VLOOKUP('Per Outlet Plan'!A1295,'DSR Attendance'!$A:$E,5,0))))</f>
        <v/>
      </c>
      <c r="M1295" s="13" t="str">
        <f t="shared" si="22"/>
        <v/>
      </c>
      <c r="N1295" s="8"/>
      <c r="XFB1295" s="13" t="str">
        <f>IF(D1295="","",COUNTIF('DISPATCHED (VT11)'!$E:$E,'Per Outlet Plan'!D1295))</f>
        <v/>
      </c>
    </row>
    <row r="1296" spans="1:14 16382:16382">
      <c r="A1296" s="18" t="str">
        <f>IF(D1296="","",VLOOKUP(D1296,'DISPATCHED (VT11)'!$E:$XEV,16373,0))</f>
        <v/>
      </c>
      <c r="B1296" s="13" t="str">
        <f>IF(D1296="","",VLOOKUP(D1296,'DISPATCHED (VT11)'!$E:$L,8,0))</f>
        <v/>
      </c>
      <c r="C1296" s="16" t="str">
        <f>IF(A1296="","",IF(VLOOKUP(A1296,'DSR Attendance'!$A:$E,5,0)=0,VLOOKUP(A1296,'DSR Attendance'!$A:$D,4,0),CONCATENATE(VLOOKUP(A1296,'DSR Attendance'!$A:$D,4,0)," / ",VLOOKUP('Per Outlet Plan'!A1296,'DSR Attendance'!$A:$E,5,0))))</f>
        <v/>
      </c>
      <c r="M1296" s="13" t="str">
        <f t="shared" si="22"/>
        <v/>
      </c>
      <c r="N1296" s="8"/>
      <c r="XFB1296" s="13" t="str">
        <f>IF(D1296="","",COUNTIF('DISPATCHED (VT11)'!$E:$E,'Per Outlet Plan'!D1296))</f>
        <v/>
      </c>
    </row>
    <row r="1297" spans="1:14 16382:16382">
      <c r="A1297" s="18" t="str">
        <f>IF(D1297="","",VLOOKUP(D1297,'DISPATCHED (VT11)'!$E:$XEV,16373,0))</f>
        <v/>
      </c>
      <c r="B1297" s="13" t="str">
        <f>IF(D1297="","",VLOOKUP(D1297,'DISPATCHED (VT11)'!$E:$L,8,0))</f>
        <v/>
      </c>
      <c r="C1297" s="16" t="str">
        <f>IF(A1297="","",IF(VLOOKUP(A1297,'DSR Attendance'!$A:$E,5,0)=0,VLOOKUP(A1297,'DSR Attendance'!$A:$D,4,0),CONCATENATE(VLOOKUP(A1297,'DSR Attendance'!$A:$D,4,0)," / ",VLOOKUP('Per Outlet Plan'!A1297,'DSR Attendance'!$A:$E,5,0))))</f>
        <v/>
      </c>
      <c r="M1297" s="13" t="str">
        <f t="shared" si="22"/>
        <v/>
      </c>
      <c r="N1297" s="8"/>
      <c r="XFB1297" s="13" t="str">
        <f>IF(D1297="","",COUNTIF('DISPATCHED (VT11)'!$E:$E,'Per Outlet Plan'!D1297))</f>
        <v/>
      </c>
    </row>
    <row r="1298" spans="1:14 16382:16382">
      <c r="A1298" s="18" t="str">
        <f>IF(D1298="","",VLOOKUP(D1298,'DISPATCHED (VT11)'!$E:$XEV,16373,0))</f>
        <v/>
      </c>
      <c r="B1298" s="13" t="str">
        <f>IF(D1298="","",VLOOKUP(D1298,'DISPATCHED (VT11)'!$E:$L,8,0))</f>
        <v/>
      </c>
      <c r="C1298" s="16" t="str">
        <f>IF(A1298="","",IF(VLOOKUP(A1298,'DSR Attendance'!$A:$E,5,0)=0,VLOOKUP(A1298,'DSR Attendance'!$A:$D,4,0),CONCATENATE(VLOOKUP(A1298,'DSR Attendance'!$A:$D,4,0)," / ",VLOOKUP('Per Outlet Plan'!A1298,'DSR Attendance'!$A:$E,5,0))))</f>
        <v/>
      </c>
      <c r="M1298" s="13" t="str">
        <f t="shared" si="22"/>
        <v/>
      </c>
      <c r="N1298" s="8"/>
      <c r="XFB1298" s="13" t="str">
        <f>IF(D1298="","",COUNTIF('DISPATCHED (VT11)'!$E:$E,'Per Outlet Plan'!D1298))</f>
        <v/>
      </c>
    </row>
    <row r="1299" spans="1:14 16382:16382">
      <c r="A1299" s="18" t="str">
        <f>IF(D1299="","",VLOOKUP(D1299,'DISPATCHED (VT11)'!$E:$XEV,16373,0))</f>
        <v/>
      </c>
      <c r="B1299" s="13" t="str">
        <f>IF(D1299="","",VLOOKUP(D1299,'DISPATCHED (VT11)'!$E:$L,8,0))</f>
        <v/>
      </c>
      <c r="C1299" s="16" t="str">
        <f>IF(A1299="","",IF(VLOOKUP(A1299,'DSR Attendance'!$A:$E,5,0)=0,VLOOKUP(A1299,'DSR Attendance'!$A:$D,4,0),CONCATENATE(VLOOKUP(A1299,'DSR Attendance'!$A:$D,4,0)," / ",VLOOKUP('Per Outlet Plan'!A1299,'DSR Attendance'!$A:$E,5,0))))</f>
        <v/>
      </c>
      <c r="M1299" s="13" t="str">
        <f t="shared" si="22"/>
        <v/>
      </c>
      <c r="N1299" s="8"/>
      <c r="XFB1299" s="13" t="str">
        <f>IF(D1299="","",COUNTIF('DISPATCHED (VT11)'!$E:$E,'Per Outlet Plan'!D1299))</f>
        <v/>
      </c>
    </row>
    <row r="1300" spans="1:14 16382:16382">
      <c r="A1300" s="18" t="str">
        <f>IF(D1300="","",VLOOKUP(D1300,'DISPATCHED (VT11)'!$E:$XEV,16373,0))</f>
        <v/>
      </c>
      <c r="B1300" s="13" t="str">
        <f>IF(D1300="","",VLOOKUP(D1300,'DISPATCHED (VT11)'!$E:$L,8,0))</f>
        <v/>
      </c>
      <c r="C1300" s="16" t="str">
        <f>IF(A1300="","",IF(VLOOKUP(A1300,'DSR Attendance'!$A:$E,5,0)=0,VLOOKUP(A1300,'DSR Attendance'!$A:$D,4,0),CONCATENATE(VLOOKUP(A1300,'DSR Attendance'!$A:$D,4,0)," / ",VLOOKUP('Per Outlet Plan'!A1300,'DSR Attendance'!$A:$E,5,0))))</f>
        <v/>
      </c>
      <c r="M1300" s="13" t="str">
        <f t="shared" si="22"/>
        <v/>
      </c>
      <c r="N1300" s="8"/>
      <c r="XFB1300" s="13" t="str">
        <f>IF(D1300="","",COUNTIF('DISPATCHED (VT11)'!$E:$E,'Per Outlet Plan'!D1300))</f>
        <v/>
      </c>
    </row>
    <row r="1301" spans="1:14 16382:16382">
      <c r="A1301" s="18" t="str">
        <f>IF(D1301="","",VLOOKUP(D1301,'DISPATCHED (VT11)'!$E:$XEV,16373,0))</f>
        <v/>
      </c>
      <c r="B1301" s="13" t="str">
        <f>IF(D1301="","",VLOOKUP(D1301,'DISPATCHED (VT11)'!$E:$L,8,0))</f>
        <v/>
      </c>
      <c r="C1301" s="16" t="str">
        <f>IF(A1301="","",IF(VLOOKUP(A1301,'DSR Attendance'!$A:$E,5,0)=0,VLOOKUP(A1301,'DSR Attendance'!$A:$D,4,0),CONCATENATE(VLOOKUP(A1301,'DSR Attendance'!$A:$D,4,0)," / ",VLOOKUP('Per Outlet Plan'!A1301,'DSR Attendance'!$A:$E,5,0))))</f>
        <v/>
      </c>
      <c r="M1301" s="13" t="str">
        <f t="shared" si="22"/>
        <v/>
      </c>
      <c r="N1301" s="8"/>
      <c r="XFB1301" s="13" t="str">
        <f>IF(D1301="","",COUNTIF('DISPATCHED (VT11)'!$E:$E,'Per Outlet Plan'!D1301))</f>
        <v/>
      </c>
    </row>
    <row r="1302" spans="1:14 16382:16382">
      <c r="A1302" s="18" t="str">
        <f>IF(D1302="","",VLOOKUP(D1302,'DISPATCHED (VT11)'!$E:$XEV,16373,0))</f>
        <v/>
      </c>
      <c r="B1302" s="13" t="str">
        <f>IF(D1302="","",VLOOKUP(D1302,'DISPATCHED (VT11)'!$E:$L,8,0))</f>
        <v/>
      </c>
      <c r="C1302" s="16" t="str">
        <f>IF(A1302="","",IF(VLOOKUP(A1302,'DSR Attendance'!$A:$E,5,0)=0,VLOOKUP(A1302,'DSR Attendance'!$A:$D,4,0),CONCATENATE(VLOOKUP(A1302,'DSR Attendance'!$A:$D,4,0)," / ",VLOOKUP('Per Outlet Plan'!A1302,'DSR Attendance'!$A:$E,5,0))))</f>
        <v/>
      </c>
      <c r="M1302" s="13" t="str">
        <f t="shared" si="22"/>
        <v/>
      </c>
      <c r="N1302" s="8"/>
      <c r="XFB1302" s="13" t="str">
        <f>IF(D1302="","",COUNTIF('DISPATCHED (VT11)'!$E:$E,'Per Outlet Plan'!D1302))</f>
        <v/>
      </c>
    </row>
    <row r="1303" spans="1:14 16382:16382">
      <c r="A1303" s="18" t="str">
        <f>IF(D1303="","",VLOOKUP(D1303,'DISPATCHED (VT11)'!$E:$XEV,16373,0))</f>
        <v/>
      </c>
      <c r="B1303" s="13" t="str">
        <f>IF(D1303="","",VLOOKUP(D1303,'DISPATCHED (VT11)'!$E:$L,8,0))</f>
        <v/>
      </c>
      <c r="C1303" s="16" t="str">
        <f>IF(A1303="","",IF(VLOOKUP(A1303,'DSR Attendance'!$A:$E,5,0)=0,VLOOKUP(A1303,'DSR Attendance'!$A:$D,4,0),CONCATENATE(VLOOKUP(A1303,'DSR Attendance'!$A:$D,4,0)," / ",VLOOKUP('Per Outlet Plan'!A1303,'DSR Attendance'!$A:$E,5,0))))</f>
        <v/>
      </c>
      <c r="M1303" s="13" t="str">
        <f t="shared" si="22"/>
        <v/>
      </c>
      <c r="N1303" s="8"/>
      <c r="XFB1303" s="13" t="str">
        <f>IF(D1303="","",COUNTIF('DISPATCHED (VT11)'!$E:$E,'Per Outlet Plan'!D1303))</f>
        <v/>
      </c>
    </row>
    <row r="1304" spans="1:14 16382:16382">
      <c r="A1304" s="18" t="str">
        <f>IF(D1304="","",VLOOKUP(D1304,'DISPATCHED (VT11)'!$E:$XEV,16373,0))</f>
        <v/>
      </c>
      <c r="B1304" s="13" t="str">
        <f>IF(D1304="","",VLOOKUP(D1304,'DISPATCHED (VT11)'!$E:$L,8,0))</f>
        <v/>
      </c>
      <c r="C1304" s="16" t="str">
        <f>IF(A1304="","",IF(VLOOKUP(A1304,'DSR Attendance'!$A:$E,5,0)=0,VLOOKUP(A1304,'DSR Attendance'!$A:$D,4,0),CONCATENATE(VLOOKUP(A1304,'DSR Attendance'!$A:$D,4,0)," / ",VLOOKUP('Per Outlet Plan'!A1304,'DSR Attendance'!$A:$E,5,0))))</f>
        <v/>
      </c>
      <c r="M1304" s="13" t="str">
        <f t="shared" si="22"/>
        <v/>
      </c>
      <c r="N1304" s="8"/>
      <c r="XFB1304" s="13" t="str">
        <f>IF(D1304="","",COUNTIF('DISPATCHED (VT11)'!$E:$E,'Per Outlet Plan'!D1304))</f>
        <v/>
      </c>
    </row>
    <row r="1305" spans="1:14 16382:16382">
      <c r="A1305" s="18" t="str">
        <f>IF(D1305="","",VLOOKUP(D1305,'DISPATCHED (VT11)'!$E:$XEV,16373,0))</f>
        <v/>
      </c>
      <c r="B1305" s="13" t="str">
        <f>IF(D1305="","",VLOOKUP(D1305,'DISPATCHED (VT11)'!$E:$L,8,0))</f>
        <v/>
      </c>
      <c r="C1305" s="16" t="str">
        <f>IF(A1305="","",IF(VLOOKUP(A1305,'DSR Attendance'!$A:$E,5,0)=0,VLOOKUP(A1305,'DSR Attendance'!$A:$D,4,0),CONCATENATE(VLOOKUP(A1305,'DSR Attendance'!$A:$D,4,0)," / ",VLOOKUP('Per Outlet Plan'!A1305,'DSR Attendance'!$A:$E,5,0))))</f>
        <v/>
      </c>
      <c r="M1305" s="13" t="str">
        <f t="shared" si="22"/>
        <v/>
      </c>
      <c r="N1305" s="8"/>
      <c r="XFB1305" s="13" t="str">
        <f>IF(D1305="","",COUNTIF('DISPATCHED (VT11)'!$E:$E,'Per Outlet Plan'!D1305))</f>
        <v/>
      </c>
    </row>
    <row r="1306" spans="1:14 16382:16382">
      <c r="A1306" s="18" t="str">
        <f>IF(D1306="","",VLOOKUP(D1306,'DISPATCHED (VT11)'!$E:$XEV,16373,0))</f>
        <v/>
      </c>
      <c r="B1306" s="13" t="str">
        <f>IF(D1306="","",VLOOKUP(D1306,'DISPATCHED (VT11)'!$E:$L,8,0))</f>
        <v/>
      </c>
      <c r="C1306" s="16" t="str">
        <f>IF(A1306="","",IF(VLOOKUP(A1306,'DSR Attendance'!$A:$E,5,0)=0,VLOOKUP(A1306,'DSR Attendance'!$A:$D,4,0),CONCATENATE(VLOOKUP(A1306,'DSR Attendance'!$A:$D,4,0)," / ",VLOOKUP('Per Outlet Plan'!A1306,'DSR Attendance'!$A:$E,5,0))))</f>
        <v/>
      </c>
      <c r="M1306" s="13" t="str">
        <f t="shared" si="22"/>
        <v/>
      </c>
      <c r="N1306" s="8"/>
      <c r="XFB1306" s="13" t="str">
        <f>IF(D1306="","",COUNTIF('DISPATCHED (VT11)'!$E:$E,'Per Outlet Plan'!D1306))</f>
        <v/>
      </c>
    </row>
    <row r="1307" spans="1:14 16382:16382">
      <c r="A1307" s="18" t="str">
        <f>IF(D1307="","",VLOOKUP(D1307,'DISPATCHED (VT11)'!$E:$XEV,16373,0))</f>
        <v/>
      </c>
      <c r="B1307" s="13" t="str">
        <f>IF(D1307="","",VLOOKUP(D1307,'DISPATCHED (VT11)'!$E:$L,8,0))</f>
        <v/>
      </c>
      <c r="C1307" s="16" t="str">
        <f>IF(A1307="","",IF(VLOOKUP(A1307,'DSR Attendance'!$A:$E,5,0)=0,VLOOKUP(A1307,'DSR Attendance'!$A:$D,4,0),CONCATENATE(VLOOKUP(A1307,'DSR Attendance'!$A:$D,4,0)," / ",VLOOKUP('Per Outlet Plan'!A1307,'DSR Attendance'!$A:$E,5,0))))</f>
        <v/>
      </c>
      <c r="M1307" s="13" t="str">
        <f t="shared" si="22"/>
        <v/>
      </c>
      <c r="N1307" s="8"/>
      <c r="XFB1307" s="13" t="str">
        <f>IF(D1307="","",COUNTIF('DISPATCHED (VT11)'!$E:$E,'Per Outlet Plan'!D1307))</f>
        <v/>
      </c>
    </row>
    <row r="1308" spans="1:14 16382:16382">
      <c r="A1308" s="18" t="str">
        <f>IF(D1308="","",VLOOKUP(D1308,'DISPATCHED (VT11)'!$E:$XEV,16373,0))</f>
        <v/>
      </c>
      <c r="B1308" s="13" t="str">
        <f>IF(D1308="","",VLOOKUP(D1308,'DISPATCHED (VT11)'!$E:$L,8,0))</f>
        <v/>
      </c>
      <c r="C1308" s="16" t="str">
        <f>IF(A1308="","",IF(VLOOKUP(A1308,'DSR Attendance'!$A:$E,5,0)=0,VLOOKUP(A1308,'DSR Attendance'!$A:$D,4,0),CONCATENATE(VLOOKUP(A1308,'DSR Attendance'!$A:$D,4,0)," / ",VLOOKUP('Per Outlet Plan'!A1308,'DSR Attendance'!$A:$E,5,0))))</f>
        <v/>
      </c>
      <c r="M1308" s="13" t="str">
        <f t="shared" si="22"/>
        <v/>
      </c>
      <c r="N1308" s="8"/>
      <c r="XFB1308" s="13" t="str">
        <f>IF(D1308="","",COUNTIF('DISPATCHED (VT11)'!$E:$E,'Per Outlet Plan'!D1308))</f>
        <v/>
      </c>
    </row>
    <row r="1309" spans="1:14 16382:16382">
      <c r="A1309" s="18" t="str">
        <f>IF(D1309="","",VLOOKUP(D1309,'DISPATCHED (VT11)'!$E:$XEV,16373,0))</f>
        <v/>
      </c>
      <c r="B1309" s="13" t="str">
        <f>IF(D1309="","",VLOOKUP(D1309,'DISPATCHED (VT11)'!$E:$L,8,0))</f>
        <v/>
      </c>
      <c r="C1309" s="16" t="str">
        <f>IF(A1309="","",IF(VLOOKUP(A1309,'DSR Attendance'!$A:$E,5,0)=0,VLOOKUP(A1309,'DSR Attendance'!$A:$D,4,0),CONCATENATE(VLOOKUP(A1309,'DSR Attendance'!$A:$D,4,0)," / ",VLOOKUP('Per Outlet Plan'!A1309,'DSR Attendance'!$A:$E,5,0))))</f>
        <v/>
      </c>
      <c r="M1309" s="13" t="str">
        <f t="shared" si="22"/>
        <v/>
      </c>
      <c r="N1309" s="8"/>
      <c r="XFB1309" s="13" t="str">
        <f>IF(D1309="","",COUNTIF('DISPATCHED (VT11)'!$E:$E,'Per Outlet Plan'!D1309))</f>
        <v/>
      </c>
    </row>
    <row r="1310" spans="1:14 16382:16382">
      <c r="A1310" s="18" t="str">
        <f>IF(D1310="","",VLOOKUP(D1310,'DISPATCHED (VT11)'!$E:$XEV,16373,0))</f>
        <v/>
      </c>
      <c r="B1310" s="13" t="str">
        <f>IF(D1310="","",VLOOKUP(D1310,'DISPATCHED (VT11)'!$E:$L,8,0))</f>
        <v/>
      </c>
      <c r="C1310" s="16" t="str">
        <f>IF(A1310="","",IF(VLOOKUP(A1310,'DSR Attendance'!$A:$E,5,0)=0,VLOOKUP(A1310,'DSR Attendance'!$A:$D,4,0),CONCATENATE(VLOOKUP(A1310,'DSR Attendance'!$A:$D,4,0)," / ",VLOOKUP('Per Outlet Plan'!A1310,'DSR Attendance'!$A:$E,5,0))))</f>
        <v/>
      </c>
      <c r="M1310" s="13" t="str">
        <f t="shared" si="22"/>
        <v/>
      </c>
      <c r="N1310" s="8"/>
      <c r="XFB1310" s="13" t="str">
        <f>IF(D1310="","",COUNTIF('DISPATCHED (VT11)'!$E:$E,'Per Outlet Plan'!D1310))</f>
        <v/>
      </c>
    </row>
    <row r="1311" spans="1:14 16382:16382">
      <c r="A1311" s="18" t="str">
        <f>IF(D1311="","",VLOOKUP(D1311,'DISPATCHED (VT11)'!$E:$XEV,16373,0))</f>
        <v/>
      </c>
      <c r="B1311" s="13" t="str">
        <f>IF(D1311="","",VLOOKUP(D1311,'DISPATCHED (VT11)'!$E:$L,8,0))</f>
        <v/>
      </c>
      <c r="C1311" s="16" t="str">
        <f>IF(A1311="","",IF(VLOOKUP(A1311,'DSR Attendance'!$A:$E,5,0)=0,VLOOKUP(A1311,'DSR Attendance'!$A:$D,4,0),CONCATENATE(VLOOKUP(A1311,'DSR Attendance'!$A:$D,4,0)," / ",VLOOKUP('Per Outlet Plan'!A1311,'DSR Attendance'!$A:$E,5,0))))</f>
        <v/>
      </c>
      <c r="M1311" s="13" t="str">
        <f t="shared" si="22"/>
        <v/>
      </c>
      <c r="N1311" s="8"/>
      <c r="XFB1311" s="13" t="str">
        <f>IF(D1311="","",COUNTIF('DISPATCHED (VT11)'!$E:$E,'Per Outlet Plan'!D1311))</f>
        <v/>
      </c>
    </row>
    <row r="1312" spans="1:14 16382:16382">
      <c r="A1312" s="18" t="str">
        <f>IF(D1312="","",VLOOKUP(D1312,'DISPATCHED (VT11)'!$E:$XEV,16373,0))</f>
        <v/>
      </c>
      <c r="B1312" s="13" t="str">
        <f>IF(D1312="","",VLOOKUP(D1312,'DISPATCHED (VT11)'!$E:$L,8,0))</f>
        <v/>
      </c>
      <c r="C1312" s="16" t="str">
        <f>IF(A1312="","",IF(VLOOKUP(A1312,'DSR Attendance'!$A:$E,5,0)=0,VLOOKUP(A1312,'DSR Attendance'!$A:$D,4,0),CONCATENATE(VLOOKUP(A1312,'DSR Attendance'!$A:$D,4,0)," / ",VLOOKUP('Per Outlet Plan'!A1312,'DSR Attendance'!$A:$E,5,0))))</f>
        <v/>
      </c>
      <c r="M1312" s="13" t="str">
        <f t="shared" si="22"/>
        <v/>
      </c>
      <c r="N1312" s="8"/>
      <c r="XFB1312" s="13" t="str">
        <f>IF(D1312="","",COUNTIF('DISPATCHED (VT11)'!$E:$E,'Per Outlet Plan'!D1312))</f>
        <v/>
      </c>
    </row>
    <row r="1313" spans="1:14 16382:16382">
      <c r="A1313" s="18" t="str">
        <f>IF(D1313="","",VLOOKUP(D1313,'DISPATCHED (VT11)'!$E:$XEV,16373,0))</f>
        <v/>
      </c>
      <c r="B1313" s="13" t="str">
        <f>IF(D1313="","",VLOOKUP(D1313,'DISPATCHED (VT11)'!$E:$L,8,0))</f>
        <v/>
      </c>
      <c r="C1313" s="16" t="str">
        <f>IF(A1313="","",IF(VLOOKUP(A1313,'DSR Attendance'!$A:$E,5,0)=0,VLOOKUP(A1313,'DSR Attendance'!$A:$D,4,0),CONCATENATE(VLOOKUP(A1313,'DSR Attendance'!$A:$D,4,0)," / ",VLOOKUP('Per Outlet Plan'!A1313,'DSR Attendance'!$A:$E,5,0))))</f>
        <v/>
      </c>
      <c r="M1313" s="13" t="str">
        <f t="shared" si="22"/>
        <v/>
      </c>
      <c r="N1313" s="8"/>
      <c r="XFB1313" s="13" t="str">
        <f>IF(D1313="","",COUNTIF('DISPATCHED (VT11)'!$E:$E,'Per Outlet Plan'!D1313))</f>
        <v/>
      </c>
    </row>
    <row r="1314" spans="1:14 16382:16382">
      <c r="A1314" s="18" t="str">
        <f>IF(D1314="","",VLOOKUP(D1314,'DISPATCHED (VT11)'!$E:$XEV,16373,0))</f>
        <v/>
      </c>
      <c r="B1314" s="13" t="str">
        <f>IF(D1314="","",VLOOKUP(D1314,'DISPATCHED (VT11)'!$E:$L,8,0))</f>
        <v/>
      </c>
      <c r="C1314" s="16" t="str">
        <f>IF(A1314="","",IF(VLOOKUP(A1314,'DSR Attendance'!$A:$E,5,0)=0,VLOOKUP(A1314,'DSR Attendance'!$A:$D,4,0),CONCATENATE(VLOOKUP(A1314,'DSR Attendance'!$A:$D,4,0)," / ",VLOOKUP('Per Outlet Plan'!A1314,'DSR Attendance'!$A:$E,5,0))))</f>
        <v/>
      </c>
      <c r="M1314" s="13" t="str">
        <f t="shared" si="22"/>
        <v/>
      </c>
      <c r="N1314" s="8"/>
      <c r="XFB1314" s="13" t="str">
        <f>IF(D1314="","",COUNTIF('DISPATCHED (VT11)'!$E:$E,'Per Outlet Plan'!D1314))</f>
        <v/>
      </c>
    </row>
    <row r="1315" spans="1:14 16382:16382">
      <c r="A1315" s="18" t="str">
        <f>IF(D1315="","",VLOOKUP(D1315,'DISPATCHED (VT11)'!$E:$XEV,16373,0))</f>
        <v/>
      </c>
      <c r="B1315" s="13" t="str">
        <f>IF(D1315="","",VLOOKUP(D1315,'DISPATCHED (VT11)'!$E:$L,8,0))</f>
        <v/>
      </c>
      <c r="C1315" s="16" t="str">
        <f>IF(A1315="","",IF(VLOOKUP(A1315,'DSR Attendance'!$A:$E,5,0)=0,VLOOKUP(A1315,'DSR Attendance'!$A:$D,4,0),CONCATENATE(VLOOKUP(A1315,'DSR Attendance'!$A:$D,4,0)," / ",VLOOKUP('Per Outlet Plan'!A1315,'DSR Attendance'!$A:$E,5,0))))</f>
        <v/>
      </c>
      <c r="M1315" s="13" t="str">
        <f t="shared" si="22"/>
        <v/>
      </c>
      <c r="N1315" s="8"/>
      <c r="XFB1315" s="13" t="str">
        <f>IF(D1315="","",COUNTIF('DISPATCHED (VT11)'!$E:$E,'Per Outlet Plan'!D1315))</f>
        <v/>
      </c>
    </row>
    <row r="1316" spans="1:14 16382:16382">
      <c r="A1316" s="18" t="str">
        <f>IF(D1316="","",VLOOKUP(D1316,'DISPATCHED (VT11)'!$E:$XEV,16373,0))</f>
        <v/>
      </c>
      <c r="B1316" s="13" t="str">
        <f>IF(D1316="","",VLOOKUP(D1316,'DISPATCHED (VT11)'!$E:$L,8,0))</f>
        <v/>
      </c>
      <c r="C1316" s="16" t="str">
        <f>IF(A1316="","",IF(VLOOKUP(A1316,'DSR Attendance'!$A:$E,5,0)=0,VLOOKUP(A1316,'DSR Attendance'!$A:$D,4,0),CONCATENATE(VLOOKUP(A1316,'DSR Attendance'!$A:$D,4,0)," / ",VLOOKUP('Per Outlet Plan'!A1316,'DSR Attendance'!$A:$E,5,0))))</f>
        <v/>
      </c>
      <c r="M1316" s="13" t="str">
        <f t="shared" si="22"/>
        <v/>
      </c>
      <c r="N1316" s="8"/>
      <c r="XFB1316" s="13" t="str">
        <f>IF(D1316="","",COUNTIF('DISPATCHED (VT11)'!$E:$E,'Per Outlet Plan'!D1316))</f>
        <v/>
      </c>
    </row>
    <row r="1317" spans="1:14 16382:16382">
      <c r="A1317" s="18" t="str">
        <f>IF(D1317="","",VLOOKUP(D1317,'DISPATCHED (VT11)'!$E:$XEV,16373,0))</f>
        <v/>
      </c>
      <c r="B1317" s="13" t="str">
        <f>IF(D1317="","",VLOOKUP(D1317,'DISPATCHED (VT11)'!$E:$L,8,0))</f>
        <v/>
      </c>
      <c r="C1317" s="16" t="str">
        <f>IF(A1317="","",IF(VLOOKUP(A1317,'DSR Attendance'!$A:$E,5,0)=0,VLOOKUP(A1317,'DSR Attendance'!$A:$D,4,0),CONCATENATE(VLOOKUP(A1317,'DSR Attendance'!$A:$D,4,0)," / ",VLOOKUP('Per Outlet Plan'!A1317,'DSR Attendance'!$A:$E,5,0))))</f>
        <v/>
      </c>
      <c r="M1317" s="13" t="str">
        <f t="shared" si="22"/>
        <v/>
      </c>
      <c r="N1317" s="8"/>
      <c r="XFB1317" s="13" t="str">
        <f>IF(D1317="","",COUNTIF('DISPATCHED (VT11)'!$E:$E,'Per Outlet Plan'!D1317))</f>
        <v/>
      </c>
    </row>
    <row r="1318" spans="1:14 16382:16382">
      <c r="A1318" s="18" t="str">
        <f>IF(D1318="","",VLOOKUP(D1318,'DISPATCHED (VT11)'!$E:$XEV,16373,0))</f>
        <v/>
      </c>
      <c r="B1318" s="13" t="str">
        <f>IF(D1318="","",VLOOKUP(D1318,'DISPATCHED (VT11)'!$E:$L,8,0))</f>
        <v/>
      </c>
      <c r="C1318" s="16" t="str">
        <f>IF(A1318="","",IF(VLOOKUP(A1318,'DSR Attendance'!$A:$E,5,0)=0,VLOOKUP(A1318,'DSR Attendance'!$A:$D,4,0),CONCATENATE(VLOOKUP(A1318,'DSR Attendance'!$A:$D,4,0)," / ",VLOOKUP('Per Outlet Plan'!A1318,'DSR Attendance'!$A:$E,5,0))))</f>
        <v/>
      </c>
      <c r="M1318" s="13" t="str">
        <f t="shared" si="22"/>
        <v/>
      </c>
      <c r="N1318" s="8"/>
      <c r="XFB1318" s="13" t="str">
        <f>IF(D1318="","",COUNTIF('DISPATCHED (VT11)'!$E:$E,'Per Outlet Plan'!D1318))</f>
        <v/>
      </c>
    </row>
    <row r="1319" spans="1:14 16382:16382">
      <c r="A1319" s="18" t="str">
        <f>IF(D1319="","",VLOOKUP(D1319,'DISPATCHED (VT11)'!$E:$XEV,16373,0))</f>
        <v/>
      </c>
      <c r="B1319" s="13" t="str">
        <f>IF(D1319="","",VLOOKUP(D1319,'DISPATCHED (VT11)'!$E:$L,8,0))</f>
        <v/>
      </c>
      <c r="C1319" s="16" t="str">
        <f>IF(A1319="","",IF(VLOOKUP(A1319,'DSR Attendance'!$A:$E,5,0)=0,VLOOKUP(A1319,'DSR Attendance'!$A:$D,4,0),CONCATENATE(VLOOKUP(A1319,'DSR Attendance'!$A:$D,4,0)," / ",VLOOKUP('Per Outlet Plan'!A1319,'DSR Attendance'!$A:$E,5,0))))</f>
        <v/>
      </c>
      <c r="M1319" s="13" t="str">
        <f t="shared" si="22"/>
        <v/>
      </c>
      <c r="N1319" s="8"/>
      <c r="XFB1319" s="13" t="str">
        <f>IF(D1319="","",COUNTIF('DISPATCHED (VT11)'!$E:$E,'Per Outlet Plan'!D1319))</f>
        <v/>
      </c>
    </row>
    <row r="1320" spans="1:14 16382:16382">
      <c r="A1320" s="18" t="str">
        <f>IF(D1320="","",VLOOKUP(D1320,'DISPATCHED (VT11)'!$E:$XEV,16373,0))</f>
        <v/>
      </c>
      <c r="B1320" s="13" t="str">
        <f>IF(D1320="","",VLOOKUP(D1320,'DISPATCHED (VT11)'!$E:$L,8,0))</f>
        <v/>
      </c>
      <c r="C1320" s="16" t="str">
        <f>IF(A1320="","",IF(VLOOKUP(A1320,'DSR Attendance'!$A:$E,5,0)=0,VLOOKUP(A1320,'DSR Attendance'!$A:$D,4,0),CONCATENATE(VLOOKUP(A1320,'DSR Attendance'!$A:$D,4,0)," / ",VLOOKUP('Per Outlet Plan'!A1320,'DSR Attendance'!$A:$E,5,0))))</f>
        <v/>
      </c>
      <c r="M1320" s="13" t="str">
        <f t="shared" si="22"/>
        <v/>
      </c>
      <c r="N1320" s="8"/>
      <c r="XFB1320" s="13" t="str">
        <f>IF(D1320="","",COUNTIF('DISPATCHED (VT11)'!$E:$E,'Per Outlet Plan'!D1320))</f>
        <v/>
      </c>
    </row>
    <row r="1321" spans="1:14 16382:16382">
      <c r="A1321" s="18" t="str">
        <f>IF(D1321="","",VLOOKUP(D1321,'DISPATCHED (VT11)'!$E:$XEV,16373,0))</f>
        <v/>
      </c>
      <c r="B1321" s="13" t="str">
        <f>IF(D1321="","",VLOOKUP(D1321,'DISPATCHED (VT11)'!$E:$L,8,0))</f>
        <v/>
      </c>
      <c r="C1321" s="16" t="str">
        <f>IF(A1321="","",IF(VLOOKUP(A1321,'DSR Attendance'!$A:$E,5,0)=0,VLOOKUP(A1321,'DSR Attendance'!$A:$D,4,0),CONCATENATE(VLOOKUP(A1321,'DSR Attendance'!$A:$D,4,0)," / ",VLOOKUP('Per Outlet Plan'!A1321,'DSR Attendance'!$A:$E,5,0))))</f>
        <v/>
      </c>
      <c r="M1321" s="13" t="str">
        <f t="shared" si="22"/>
        <v/>
      </c>
      <c r="N1321" s="8"/>
      <c r="XFB1321" s="13" t="str">
        <f>IF(D1321="","",COUNTIF('DISPATCHED (VT11)'!$E:$E,'Per Outlet Plan'!D1321))</f>
        <v/>
      </c>
    </row>
    <row r="1322" spans="1:14 16382:16382">
      <c r="A1322" s="18" t="str">
        <f>IF(D1322="","",VLOOKUP(D1322,'DISPATCHED (VT11)'!$E:$XEV,16373,0))</f>
        <v/>
      </c>
      <c r="B1322" s="13" t="str">
        <f>IF(D1322="","",VLOOKUP(D1322,'DISPATCHED (VT11)'!$E:$L,8,0))</f>
        <v/>
      </c>
      <c r="C1322" s="16" t="str">
        <f>IF(A1322="","",IF(VLOOKUP(A1322,'DSR Attendance'!$A:$E,5,0)=0,VLOOKUP(A1322,'DSR Attendance'!$A:$D,4,0),CONCATENATE(VLOOKUP(A1322,'DSR Attendance'!$A:$D,4,0)," / ",VLOOKUP('Per Outlet Plan'!A1322,'DSR Attendance'!$A:$E,5,0))))</f>
        <v/>
      </c>
      <c r="M1322" s="13" t="str">
        <f t="shared" si="22"/>
        <v/>
      </c>
      <c r="N1322" s="8"/>
      <c r="XFB1322" s="13" t="str">
        <f>IF(D1322="","",COUNTIF('DISPATCHED (VT11)'!$E:$E,'Per Outlet Plan'!D1322))</f>
        <v/>
      </c>
    </row>
    <row r="1323" spans="1:14 16382:16382">
      <c r="A1323" s="18" t="str">
        <f>IF(D1323="","",VLOOKUP(D1323,'DISPATCHED (VT11)'!$E:$XEV,16373,0))</f>
        <v/>
      </c>
      <c r="B1323" s="13" t="str">
        <f>IF(D1323="","",VLOOKUP(D1323,'DISPATCHED (VT11)'!$E:$L,8,0))</f>
        <v/>
      </c>
      <c r="C1323" s="16" t="str">
        <f>IF(A1323="","",IF(VLOOKUP(A1323,'DSR Attendance'!$A:$E,5,0)=0,VLOOKUP(A1323,'DSR Attendance'!$A:$D,4,0),CONCATENATE(VLOOKUP(A1323,'DSR Attendance'!$A:$D,4,0)," / ",VLOOKUP('Per Outlet Plan'!A1323,'DSR Attendance'!$A:$E,5,0))))</f>
        <v/>
      </c>
      <c r="M1323" s="13" t="str">
        <f t="shared" si="22"/>
        <v/>
      </c>
      <c r="N1323" s="8"/>
      <c r="XFB1323" s="13" t="str">
        <f>IF(D1323="","",COUNTIF('DISPATCHED (VT11)'!$E:$E,'Per Outlet Plan'!D1323))</f>
        <v/>
      </c>
    </row>
    <row r="1324" spans="1:14 16382:16382">
      <c r="A1324" s="18" t="str">
        <f>IF(D1324="","",VLOOKUP(D1324,'DISPATCHED (VT11)'!$E:$XEV,16373,0))</f>
        <v/>
      </c>
      <c r="B1324" s="13" t="str">
        <f>IF(D1324="","",VLOOKUP(D1324,'DISPATCHED (VT11)'!$E:$L,8,0))</f>
        <v/>
      </c>
      <c r="C1324" s="16" t="str">
        <f>IF(A1324="","",IF(VLOOKUP(A1324,'DSR Attendance'!$A:$E,5,0)=0,VLOOKUP(A1324,'DSR Attendance'!$A:$D,4,0),CONCATENATE(VLOOKUP(A1324,'DSR Attendance'!$A:$D,4,0)," / ",VLOOKUP('Per Outlet Plan'!A1324,'DSR Attendance'!$A:$E,5,0))))</f>
        <v/>
      </c>
      <c r="M1324" s="13" t="str">
        <f t="shared" si="22"/>
        <v/>
      </c>
      <c r="N1324" s="8"/>
      <c r="XFB1324" s="13" t="str">
        <f>IF(D1324="","",COUNTIF('DISPATCHED (VT11)'!$E:$E,'Per Outlet Plan'!D1324))</f>
        <v/>
      </c>
    </row>
    <row r="1325" spans="1:14 16382:16382">
      <c r="A1325" s="18" t="str">
        <f>IF(D1325="","",VLOOKUP(D1325,'DISPATCHED (VT11)'!$E:$XEV,16373,0))</f>
        <v/>
      </c>
      <c r="B1325" s="13" t="str">
        <f>IF(D1325="","",VLOOKUP(D1325,'DISPATCHED (VT11)'!$E:$L,8,0))</f>
        <v/>
      </c>
      <c r="C1325" s="16" t="str">
        <f>IF(A1325="","",IF(VLOOKUP(A1325,'DSR Attendance'!$A:$E,5,0)=0,VLOOKUP(A1325,'DSR Attendance'!$A:$D,4,0),CONCATENATE(VLOOKUP(A1325,'DSR Attendance'!$A:$D,4,0)," / ",VLOOKUP('Per Outlet Plan'!A1325,'DSR Attendance'!$A:$E,5,0))))</f>
        <v/>
      </c>
      <c r="M1325" s="13" t="str">
        <f t="shared" si="22"/>
        <v/>
      </c>
      <c r="N1325" s="8"/>
      <c r="XFB1325" s="13" t="str">
        <f>IF(D1325="","",COUNTIF('DISPATCHED (VT11)'!$E:$E,'Per Outlet Plan'!D1325))</f>
        <v/>
      </c>
    </row>
    <row r="1326" spans="1:14 16382:16382">
      <c r="A1326" s="18" t="str">
        <f>IF(D1326="","",VLOOKUP(D1326,'DISPATCHED (VT11)'!$E:$XEV,16373,0))</f>
        <v/>
      </c>
      <c r="B1326" s="13" t="str">
        <f>IF(D1326="","",VLOOKUP(D1326,'DISPATCHED (VT11)'!$E:$L,8,0))</f>
        <v/>
      </c>
      <c r="C1326" s="16" t="str">
        <f>IF(A1326="","",IF(VLOOKUP(A1326,'DSR Attendance'!$A:$E,5,0)=0,VLOOKUP(A1326,'DSR Attendance'!$A:$D,4,0),CONCATENATE(VLOOKUP(A1326,'DSR Attendance'!$A:$D,4,0)," / ",VLOOKUP('Per Outlet Plan'!A1326,'DSR Attendance'!$A:$E,5,0))))</f>
        <v/>
      </c>
      <c r="M1326" s="13" t="str">
        <f t="shared" si="22"/>
        <v/>
      </c>
      <c r="N1326" s="8"/>
      <c r="XFB1326" s="13" t="str">
        <f>IF(D1326="","",COUNTIF('DISPATCHED (VT11)'!$E:$E,'Per Outlet Plan'!D1326))</f>
        <v/>
      </c>
    </row>
    <row r="1327" spans="1:14 16382:16382">
      <c r="A1327" s="18" t="str">
        <f>IF(D1327="","",VLOOKUP(D1327,'DISPATCHED (VT11)'!$E:$XEV,16373,0))</f>
        <v/>
      </c>
      <c r="B1327" s="13" t="str">
        <f>IF(D1327="","",VLOOKUP(D1327,'DISPATCHED (VT11)'!$E:$L,8,0))</f>
        <v/>
      </c>
      <c r="C1327" s="16" t="str">
        <f>IF(A1327="","",IF(VLOOKUP(A1327,'DSR Attendance'!$A:$E,5,0)=0,VLOOKUP(A1327,'DSR Attendance'!$A:$D,4,0),CONCATENATE(VLOOKUP(A1327,'DSR Attendance'!$A:$D,4,0)," / ",VLOOKUP('Per Outlet Plan'!A1327,'DSR Attendance'!$A:$E,5,0))))</f>
        <v/>
      </c>
      <c r="M1327" s="13" t="str">
        <f t="shared" si="22"/>
        <v/>
      </c>
      <c r="N1327" s="8"/>
      <c r="XFB1327" s="13" t="str">
        <f>IF(D1327="","",COUNTIF('DISPATCHED (VT11)'!$E:$E,'Per Outlet Plan'!D1327))</f>
        <v/>
      </c>
    </row>
    <row r="1328" spans="1:14 16382:16382">
      <c r="A1328" s="18" t="str">
        <f>IF(D1328="","",VLOOKUP(D1328,'DISPATCHED (VT11)'!$E:$XEV,16373,0))</f>
        <v/>
      </c>
      <c r="B1328" s="13" t="str">
        <f>IF(D1328="","",VLOOKUP(D1328,'DISPATCHED (VT11)'!$E:$L,8,0))</f>
        <v/>
      </c>
      <c r="C1328" s="16" t="str">
        <f>IF(A1328="","",IF(VLOOKUP(A1328,'DSR Attendance'!$A:$E,5,0)=0,VLOOKUP(A1328,'DSR Attendance'!$A:$D,4,0),CONCATENATE(VLOOKUP(A1328,'DSR Attendance'!$A:$D,4,0)," / ",VLOOKUP('Per Outlet Plan'!A1328,'DSR Attendance'!$A:$E,5,0))))</f>
        <v/>
      </c>
      <c r="M1328" s="13" t="str">
        <f t="shared" si="22"/>
        <v/>
      </c>
      <c r="N1328" s="8"/>
      <c r="XFB1328" s="13" t="str">
        <f>IF(D1328="","",COUNTIF('DISPATCHED (VT11)'!$E:$E,'Per Outlet Plan'!D1328))</f>
        <v/>
      </c>
    </row>
    <row r="1329" spans="1:14 16382:16382">
      <c r="A1329" s="18" t="str">
        <f>IF(D1329="","",VLOOKUP(D1329,'DISPATCHED (VT11)'!$E:$XEV,16373,0))</f>
        <v/>
      </c>
      <c r="B1329" s="13" t="str">
        <f>IF(D1329="","",VLOOKUP(D1329,'DISPATCHED (VT11)'!$E:$L,8,0))</f>
        <v/>
      </c>
      <c r="C1329" s="16" t="str">
        <f>IF(A1329="","",IF(VLOOKUP(A1329,'DSR Attendance'!$A:$E,5,0)=0,VLOOKUP(A1329,'DSR Attendance'!$A:$D,4,0),CONCATENATE(VLOOKUP(A1329,'DSR Attendance'!$A:$D,4,0)," / ",VLOOKUP('Per Outlet Plan'!A1329,'DSR Attendance'!$A:$E,5,0))))</f>
        <v/>
      </c>
      <c r="M1329" s="13" t="str">
        <f t="shared" si="22"/>
        <v/>
      </c>
      <c r="N1329" s="8"/>
      <c r="XFB1329" s="13" t="str">
        <f>IF(D1329="","",COUNTIF('DISPATCHED (VT11)'!$E:$E,'Per Outlet Plan'!D1329))</f>
        <v/>
      </c>
    </row>
    <row r="1330" spans="1:14 16382:16382">
      <c r="A1330" s="18" t="str">
        <f>IF(D1330="","",VLOOKUP(D1330,'DISPATCHED (VT11)'!$E:$XEV,16373,0))</f>
        <v/>
      </c>
      <c r="B1330" s="13" t="str">
        <f>IF(D1330="","",VLOOKUP(D1330,'DISPATCHED (VT11)'!$E:$L,8,0))</f>
        <v/>
      </c>
      <c r="C1330" s="16" t="str">
        <f>IF(A1330="","",IF(VLOOKUP(A1330,'DSR Attendance'!$A:$E,5,0)=0,VLOOKUP(A1330,'DSR Attendance'!$A:$D,4,0),CONCATENATE(VLOOKUP(A1330,'DSR Attendance'!$A:$D,4,0)," / ",VLOOKUP('Per Outlet Plan'!A1330,'DSR Attendance'!$A:$E,5,0))))</f>
        <v/>
      </c>
      <c r="M1330" s="13" t="str">
        <f t="shared" si="22"/>
        <v/>
      </c>
      <c r="N1330" s="8"/>
      <c r="XFB1330" s="13" t="str">
        <f>IF(D1330="","",COUNTIF('DISPATCHED (VT11)'!$E:$E,'Per Outlet Plan'!D1330))</f>
        <v/>
      </c>
    </row>
    <row r="1331" spans="1:14 16382:16382">
      <c r="A1331" s="18" t="str">
        <f>IF(D1331="","",VLOOKUP(D1331,'DISPATCHED (VT11)'!$E:$XEV,16373,0))</f>
        <v/>
      </c>
      <c r="B1331" s="13" t="str">
        <f>IF(D1331="","",VLOOKUP(D1331,'DISPATCHED (VT11)'!$E:$L,8,0))</f>
        <v/>
      </c>
      <c r="C1331" s="16" t="str">
        <f>IF(A1331="","",IF(VLOOKUP(A1331,'DSR Attendance'!$A:$E,5,0)=0,VLOOKUP(A1331,'DSR Attendance'!$A:$D,4,0),CONCATENATE(VLOOKUP(A1331,'DSR Attendance'!$A:$D,4,0)," / ",VLOOKUP('Per Outlet Plan'!A1331,'DSR Attendance'!$A:$E,5,0))))</f>
        <v/>
      </c>
      <c r="M1331" s="13" t="str">
        <f t="shared" si="22"/>
        <v/>
      </c>
      <c r="N1331" s="8"/>
      <c r="XFB1331" s="13" t="str">
        <f>IF(D1331="","",COUNTIF('DISPATCHED (VT11)'!$E:$E,'Per Outlet Plan'!D1331))</f>
        <v/>
      </c>
    </row>
    <row r="1332" spans="1:14 16382:16382">
      <c r="A1332" s="18" t="str">
        <f>IF(D1332="","",VLOOKUP(D1332,'DISPATCHED (VT11)'!$E:$XEV,16373,0))</f>
        <v/>
      </c>
      <c r="B1332" s="13" t="str">
        <f>IF(D1332="","",VLOOKUP(D1332,'DISPATCHED (VT11)'!$E:$L,8,0))</f>
        <v/>
      </c>
      <c r="C1332" s="16" t="str">
        <f>IF(A1332="","",IF(VLOOKUP(A1332,'DSR Attendance'!$A:$E,5,0)=0,VLOOKUP(A1332,'DSR Attendance'!$A:$D,4,0),CONCATENATE(VLOOKUP(A1332,'DSR Attendance'!$A:$D,4,0)," / ",VLOOKUP('Per Outlet Plan'!A1332,'DSR Attendance'!$A:$E,5,0))))</f>
        <v/>
      </c>
      <c r="M1332" s="13" t="str">
        <f t="shared" si="22"/>
        <v/>
      </c>
      <c r="N1332" s="8"/>
      <c r="XFB1332" s="13" t="str">
        <f>IF(D1332="","",COUNTIF('DISPATCHED (VT11)'!$E:$E,'Per Outlet Plan'!D1332))</f>
        <v/>
      </c>
    </row>
    <row r="1333" spans="1:14 16382:16382">
      <c r="A1333" s="18" t="str">
        <f>IF(D1333="","",VLOOKUP(D1333,'DISPATCHED (VT11)'!$E:$XEV,16373,0))</f>
        <v/>
      </c>
      <c r="B1333" s="13" t="str">
        <f>IF(D1333="","",VLOOKUP(D1333,'DISPATCHED (VT11)'!$E:$L,8,0))</f>
        <v/>
      </c>
      <c r="C1333" s="16" t="str">
        <f>IF(A1333="","",IF(VLOOKUP(A1333,'DSR Attendance'!$A:$E,5,0)=0,VLOOKUP(A1333,'DSR Attendance'!$A:$D,4,0),CONCATENATE(VLOOKUP(A1333,'DSR Attendance'!$A:$D,4,0)," / ",VLOOKUP('Per Outlet Plan'!A1333,'DSR Attendance'!$A:$E,5,0))))</f>
        <v/>
      </c>
      <c r="M1333" s="13" t="str">
        <f t="shared" si="22"/>
        <v/>
      </c>
      <c r="N1333" s="8"/>
      <c r="XFB1333" s="13" t="str">
        <f>IF(D1333="","",COUNTIF('DISPATCHED (VT11)'!$E:$E,'Per Outlet Plan'!D1333))</f>
        <v/>
      </c>
    </row>
    <row r="1334" spans="1:14 16382:16382">
      <c r="A1334" s="18" t="str">
        <f>IF(D1334="","",VLOOKUP(D1334,'DISPATCHED (VT11)'!$E:$XEV,16373,0))</f>
        <v/>
      </c>
      <c r="B1334" s="13" t="str">
        <f>IF(D1334="","",VLOOKUP(D1334,'DISPATCHED (VT11)'!$E:$L,8,0))</f>
        <v/>
      </c>
      <c r="C1334" s="16" t="str">
        <f>IF(A1334="","",IF(VLOOKUP(A1334,'DSR Attendance'!$A:$E,5,0)=0,VLOOKUP(A1334,'DSR Attendance'!$A:$D,4,0),CONCATENATE(VLOOKUP(A1334,'DSR Attendance'!$A:$D,4,0)," / ",VLOOKUP('Per Outlet Plan'!A1334,'DSR Attendance'!$A:$E,5,0))))</f>
        <v/>
      </c>
      <c r="M1334" s="13" t="str">
        <f t="shared" si="22"/>
        <v/>
      </c>
      <c r="N1334" s="8"/>
      <c r="XFB1334" s="13" t="str">
        <f>IF(D1334="","",COUNTIF('DISPATCHED (VT11)'!$E:$E,'Per Outlet Plan'!D1334))</f>
        <v/>
      </c>
    </row>
    <row r="1335" spans="1:14 16382:16382">
      <c r="A1335" s="18" t="str">
        <f>IF(D1335="","",VLOOKUP(D1335,'DISPATCHED (VT11)'!$E:$XEV,16373,0))</f>
        <v/>
      </c>
      <c r="B1335" s="13" t="str">
        <f>IF(D1335="","",VLOOKUP(D1335,'DISPATCHED (VT11)'!$E:$L,8,0))</f>
        <v/>
      </c>
      <c r="C1335" s="16" t="str">
        <f>IF(A1335="","",IF(VLOOKUP(A1335,'DSR Attendance'!$A:$E,5,0)=0,VLOOKUP(A1335,'DSR Attendance'!$A:$D,4,0),CONCATENATE(VLOOKUP(A1335,'DSR Attendance'!$A:$D,4,0)," / ",VLOOKUP('Per Outlet Plan'!A1335,'DSR Attendance'!$A:$E,5,0))))</f>
        <v/>
      </c>
      <c r="M1335" s="13" t="str">
        <f t="shared" si="22"/>
        <v/>
      </c>
      <c r="N1335" s="8"/>
      <c r="XFB1335" s="13" t="str">
        <f>IF(D1335="","",COUNTIF('DISPATCHED (VT11)'!$E:$E,'Per Outlet Plan'!D1335))</f>
        <v/>
      </c>
    </row>
    <row r="1336" spans="1:14 16382:16382">
      <c r="A1336" s="18" t="str">
        <f>IF(D1336="","",VLOOKUP(D1336,'DISPATCHED (VT11)'!$E:$XEV,16373,0))</f>
        <v/>
      </c>
      <c r="B1336" s="13" t="str">
        <f>IF(D1336="","",VLOOKUP(D1336,'DISPATCHED (VT11)'!$E:$L,8,0))</f>
        <v/>
      </c>
      <c r="C1336" s="16" t="str">
        <f>IF(A1336="","",IF(VLOOKUP(A1336,'DSR Attendance'!$A:$E,5,0)=0,VLOOKUP(A1336,'DSR Attendance'!$A:$D,4,0),CONCATENATE(VLOOKUP(A1336,'DSR Attendance'!$A:$D,4,0)," / ",VLOOKUP('Per Outlet Plan'!A1336,'DSR Attendance'!$A:$E,5,0))))</f>
        <v/>
      </c>
      <c r="M1336" s="13" t="str">
        <f t="shared" si="22"/>
        <v/>
      </c>
      <c r="N1336" s="8"/>
      <c r="XFB1336" s="13" t="str">
        <f>IF(D1336="","",COUNTIF('DISPATCHED (VT11)'!$E:$E,'Per Outlet Plan'!D1336))</f>
        <v/>
      </c>
    </row>
    <row r="1337" spans="1:14 16382:16382">
      <c r="A1337" s="18" t="str">
        <f>IF(D1337="","",VLOOKUP(D1337,'DISPATCHED (VT11)'!$E:$XEV,16373,0))</f>
        <v/>
      </c>
      <c r="B1337" s="13" t="str">
        <f>IF(D1337="","",VLOOKUP(D1337,'DISPATCHED (VT11)'!$E:$L,8,0))</f>
        <v/>
      </c>
      <c r="C1337" s="16" t="str">
        <f>IF(A1337="","",IF(VLOOKUP(A1337,'DSR Attendance'!$A:$E,5,0)=0,VLOOKUP(A1337,'DSR Attendance'!$A:$D,4,0),CONCATENATE(VLOOKUP(A1337,'DSR Attendance'!$A:$D,4,0)," / ",VLOOKUP('Per Outlet Plan'!A1337,'DSR Attendance'!$A:$E,5,0))))</f>
        <v/>
      </c>
      <c r="M1337" s="13" t="str">
        <f t="shared" si="22"/>
        <v/>
      </c>
      <c r="N1337" s="8"/>
      <c r="XFB1337" s="13" t="str">
        <f>IF(D1337="","",COUNTIF('DISPATCHED (VT11)'!$E:$E,'Per Outlet Plan'!D1337))</f>
        <v/>
      </c>
    </row>
    <row r="1338" spans="1:14 16382:16382">
      <c r="A1338" s="18" t="str">
        <f>IF(D1338="","",VLOOKUP(D1338,'DISPATCHED (VT11)'!$E:$XEV,16373,0))</f>
        <v/>
      </c>
      <c r="B1338" s="13" t="str">
        <f>IF(D1338="","",VLOOKUP(D1338,'DISPATCHED (VT11)'!$E:$L,8,0))</f>
        <v/>
      </c>
      <c r="C1338" s="16" t="str">
        <f>IF(A1338="","",IF(VLOOKUP(A1338,'DSR Attendance'!$A:$E,5,0)=0,VLOOKUP(A1338,'DSR Attendance'!$A:$D,4,0),CONCATENATE(VLOOKUP(A1338,'DSR Attendance'!$A:$D,4,0)," / ",VLOOKUP('Per Outlet Plan'!A1338,'DSR Attendance'!$A:$E,5,0))))</f>
        <v/>
      </c>
      <c r="M1338" s="13" t="str">
        <f t="shared" si="22"/>
        <v/>
      </c>
      <c r="N1338" s="8"/>
      <c r="XFB1338" s="13" t="str">
        <f>IF(D1338="","",COUNTIF('DISPATCHED (VT11)'!$E:$E,'Per Outlet Plan'!D1338))</f>
        <v/>
      </c>
    </row>
    <row r="1339" spans="1:14 16382:16382">
      <c r="A1339" s="18" t="str">
        <f>IF(D1339="","",VLOOKUP(D1339,'DISPATCHED (VT11)'!$E:$XEV,16373,0))</f>
        <v/>
      </c>
      <c r="B1339" s="13" t="str">
        <f>IF(D1339="","",VLOOKUP(D1339,'DISPATCHED (VT11)'!$E:$L,8,0))</f>
        <v/>
      </c>
      <c r="C1339" s="16" t="str">
        <f>IF(A1339="","",IF(VLOOKUP(A1339,'DSR Attendance'!$A:$E,5,0)=0,VLOOKUP(A1339,'DSR Attendance'!$A:$D,4,0),CONCATENATE(VLOOKUP(A1339,'DSR Attendance'!$A:$D,4,0)," / ",VLOOKUP('Per Outlet Plan'!A1339,'DSR Attendance'!$A:$E,5,0))))</f>
        <v/>
      </c>
      <c r="M1339" s="13" t="str">
        <f t="shared" si="22"/>
        <v/>
      </c>
      <c r="N1339" s="8"/>
      <c r="XFB1339" s="13" t="str">
        <f>IF(D1339="","",COUNTIF('DISPATCHED (VT11)'!$E:$E,'Per Outlet Plan'!D1339))</f>
        <v/>
      </c>
    </row>
    <row r="1340" spans="1:14 16382:16382">
      <c r="A1340" s="18" t="str">
        <f>IF(D1340="","",VLOOKUP(D1340,'DISPATCHED (VT11)'!$E:$XEV,16373,0))</f>
        <v/>
      </c>
      <c r="B1340" s="13" t="str">
        <f>IF(D1340="","",VLOOKUP(D1340,'DISPATCHED (VT11)'!$E:$L,8,0))</f>
        <v/>
      </c>
      <c r="C1340" s="16" t="str">
        <f>IF(A1340="","",IF(VLOOKUP(A1340,'DSR Attendance'!$A:$E,5,0)=0,VLOOKUP(A1340,'DSR Attendance'!$A:$D,4,0),CONCATENATE(VLOOKUP(A1340,'DSR Attendance'!$A:$D,4,0)," / ",VLOOKUP('Per Outlet Plan'!A1340,'DSR Attendance'!$A:$E,5,0))))</f>
        <v/>
      </c>
      <c r="M1340" s="13" t="str">
        <f t="shared" si="22"/>
        <v/>
      </c>
      <c r="N1340" s="8"/>
      <c r="XFB1340" s="13" t="str">
        <f>IF(D1340="","",COUNTIF('DISPATCHED (VT11)'!$E:$E,'Per Outlet Plan'!D1340))</f>
        <v/>
      </c>
    </row>
    <row r="1341" spans="1:14 16382:16382">
      <c r="A1341" s="18" t="str">
        <f>IF(D1341="","",VLOOKUP(D1341,'DISPATCHED (VT11)'!$E:$XEV,16373,0))</f>
        <v/>
      </c>
      <c r="B1341" s="13" t="str">
        <f>IF(D1341="","",VLOOKUP(D1341,'DISPATCHED (VT11)'!$E:$L,8,0))</f>
        <v/>
      </c>
      <c r="C1341" s="16" t="str">
        <f>IF(A1341="","",IF(VLOOKUP(A1341,'DSR Attendance'!$A:$E,5,0)=0,VLOOKUP(A1341,'DSR Attendance'!$A:$D,4,0),CONCATENATE(VLOOKUP(A1341,'DSR Attendance'!$A:$D,4,0)," / ",VLOOKUP('Per Outlet Plan'!A1341,'DSR Attendance'!$A:$E,5,0))))</f>
        <v/>
      </c>
      <c r="M1341" s="13" t="str">
        <f t="shared" si="22"/>
        <v/>
      </c>
      <c r="N1341" s="8"/>
      <c r="XFB1341" s="13" t="str">
        <f>IF(D1341="","",COUNTIF('DISPATCHED (VT11)'!$E:$E,'Per Outlet Plan'!D1341))</f>
        <v/>
      </c>
    </row>
    <row r="1342" spans="1:14 16382:16382">
      <c r="A1342" s="18" t="str">
        <f>IF(D1342="","",VLOOKUP(D1342,'DISPATCHED (VT11)'!$E:$XEV,16373,0))</f>
        <v/>
      </c>
      <c r="B1342" s="13" t="str">
        <f>IF(D1342="","",VLOOKUP(D1342,'DISPATCHED (VT11)'!$E:$L,8,0))</f>
        <v/>
      </c>
      <c r="C1342" s="16" t="str">
        <f>IF(A1342="","",IF(VLOOKUP(A1342,'DSR Attendance'!$A:$E,5,0)=0,VLOOKUP(A1342,'DSR Attendance'!$A:$D,4,0),CONCATENATE(VLOOKUP(A1342,'DSR Attendance'!$A:$D,4,0)," / ",VLOOKUP('Per Outlet Plan'!A1342,'DSR Attendance'!$A:$E,5,0))))</f>
        <v/>
      </c>
      <c r="M1342" s="13" t="str">
        <f t="shared" si="22"/>
        <v/>
      </c>
      <c r="N1342" s="8"/>
      <c r="XFB1342" s="13" t="str">
        <f>IF(D1342="","",COUNTIF('DISPATCHED (VT11)'!$E:$E,'Per Outlet Plan'!D1342))</f>
        <v/>
      </c>
    </row>
    <row r="1343" spans="1:14 16382:16382">
      <c r="A1343" s="18" t="str">
        <f>IF(D1343="","",VLOOKUP(D1343,'DISPATCHED (VT11)'!$E:$XEV,16373,0))</f>
        <v/>
      </c>
      <c r="B1343" s="13" t="str">
        <f>IF(D1343="","",VLOOKUP(D1343,'DISPATCHED (VT11)'!$E:$L,8,0))</f>
        <v/>
      </c>
      <c r="C1343" s="16" t="str">
        <f>IF(A1343="","",IF(VLOOKUP(A1343,'DSR Attendance'!$A:$E,5,0)=0,VLOOKUP(A1343,'DSR Attendance'!$A:$D,4,0),CONCATENATE(VLOOKUP(A1343,'DSR Attendance'!$A:$D,4,0)," / ",VLOOKUP('Per Outlet Plan'!A1343,'DSR Attendance'!$A:$E,5,0))))</f>
        <v/>
      </c>
      <c r="M1343" s="13" t="str">
        <f t="shared" si="22"/>
        <v/>
      </c>
      <c r="N1343" s="8"/>
      <c r="XFB1343" s="13" t="str">
        <f>IF(D1343="","",COUNTIF('DISPATCHED (VT11)'!$E:$E,'Per Outlet Plan'!D1343))</f>
        <v/>
      </c>
    </row>
    <row r="1344" spans="1:14 16382:16382">
      <c r="A1344" s="18" t="str">
        <f>IF(D1344="","",VLOOKUP(D1344,'DISPATCHED (VT11)'!$E:$XEV,16373,0))</f>
        <v/>
      </c>
      <c r="B1344" s="13" t="str">
        <f>IF(D1344="","",VLOOKUP(D1344,'DISPATCHED (VT11)'!$E:$L,8,0))</f>
        <v/>
      </c>
      <c r="C1344" s="16" t="str">
        <f>IF(A1344="","",IF(VLOOKUP(A1344,'DSR Attendance'!$A:$E,5,0)=0,VLOOKUP(A1344,'DSR Attendance'!$A:$D,4,0),CONCATENATE(VLOOKUP(A1344,'DSR Attendance'!$A:$D,4,0)," / ",VLOOKUP('Per Outlet Plan'!A1344,'DSR Attendance'!$A:$E,5,0))))</f>
        <v/>
      </c>
      <c r="M1344" s="13" t="str">
        <f t="shared" si="22"/>
        <v/>
      </c>
      <c r="N1344" s="8"/>
      <c r="XFB1344" s="13" t="str">
        <f>IF(D1344="","",COUNTIF('DISPATCHED (VT11)'!$E:$E,'Per Outlet Plan'!D1344))</f>
        <v/>
      </c>
    </row>
    <row r="1345" spans="1:14 16382:16382">
      <c r="A1345" s="18" t="str">
        <f>IF(D1345="","",VLOOKUP(D1345,'DISPATCHED (VT11)'!$E:$XEV,16373,0))</f>
        <v/>
      </c>
      <c r="B1345" s="13" t="str">
        <f>IF(D1345="","",VLOOKUP(D1345,'DISPATCHED (VT11)'!$E:$L,8,0))</f>
        <v/>
      </c>
      <c r="C1345" s="16" t="str">
        <f>IF(A1345="","",IF(VLOOKUP(A1345,'DSR Attendance'!$A:$E,5,0)=0,VLOOKUP(A1345,'DSR Attendance'!$A:$D,4,0),CONCATENATE(VLOOKUP(A1345,'DSR Attendance'!$A:$D,4,0)," / ",VLOOKUP('Per Outlet Plan'!A1345,'DSR Attendance'!$A:$E,5,0))))</f>
        <v/>
      </c>
      <c r="M1345" s="13" t="str">
        <f t="shared" si="22"/>
        <v/>
      </c>
      <c r="N1345" s="8"/>
      <c r="XFB1345" s="13" t="str">
        <f>IF(D1345="","",COUNTIF('DISPATCHED (VT11)'!$E:$E,'Per Outlet Plan'!D1345))</f>
        <v/>
      </c>
    </row>
    <row r="1346" spans="1:14 16382:16382">
      <c r="A1346" s="18" t="str">
        <f>IF(D1346="","",VLOOKUP(D1346,'DISPATCHED (VT11)'!$E:$XEV,16373,0))</f>
        <v/>
      </c>
      <c r="B1346" s="13" t="str">
        <f>IF(D1346="","",VLOOKUP(D1346,'DISPATCHED (VT11)'!$E:$L,8,0))</f>
        <v/>
      </c>
      <c r="C1346" s="16" t="str">
        <f>IF(A1346="","",IF(VLOOKUP(A1346,'DSR Attendance'!$A:$E,5,0)=0,VLOOKUP(A1346,'DSR Attendance'!$A:$D,4,0),CONCATENATE(VLOOKUP(A1346,'DSR Attendance'!$A:$D,4,0)," / ",VLOOKUP('Per Outlet Plan'!A1346,'DSR Attendance'!$A:$E,5,0))))</f>
        <v/>
      </c>
      <c r="M1346" s="13" t="str">
        <f t="shared" si="22"/>
        <v/>
      </c>
      <c r="N1346" s="8"/>
      <c r="XFB1346" s="13" t="str">
        <f>IF(D1346="","",COUNTIF('DISPATCHED (VT11)'!$E:$E,'Per Outlet Plan'!D1346))</f>
        <v/>
      </c>
    </row>
    <row r="1347" spans="1:14 16382:16382">
      <c r="A1347" s="18" t="str">
        <f>IF(D1347="","",VLOOKUP(D1347,'DISPATCHED (VT11)'!$E:$XEV,16373,0))</f>
        <v/>
      </c>
      <c r="B1347" s="13" t="str">
        <f>IF(D1347="","",VLOOKUP(D1347,'DISPATCHED (VT11)'!$E:$L,8,0))</f>
        <v/>
      </c>
      <c r="C1347" s="16" t="str">
        <f>IF(A1347="","",IF(VLOOKUP(A1347,'DSR Attendance'!$A:$E,5,0)=0,VLOOKUP(A1347,'DSR Attendance'!$A:$D,4,0),CONCATENATE(VLOOKUP(A1347,'DSR Attendance'!$A:$D,4,0)," / ",VLOOKUP('Per Outlet Plan'!A1347,'DSR Attendance'!$A:$E,5,0))))</f>
        <v/>
      </c>
      <c r="M1347" s="13" t="str">
        <f t="shared" si="22"/>
        <v/>
      </c>
      <c r="N1347" s="8"/>
      <c r="XFB1347" s="13" t="str">
        <f>IF(D1347="","",COUNTIF('DISPATCHED (VT11)'!$E:$E,'Per Outlet Plan'!D1347))</f>
        <v/>
      </c>
    </row>
    <row r="1348" spans="1:14 16382:16382">
      <c r="A1348" s="18" t="str">
        <f>IF(D1348="","",VLOOKUP(D1348,'DISPATCHED (VT11)'!$E:$XEV,16373,0))</f>
        <v/>
      </c>
      <c r="B1348" s="13" t="str">
        <f>IF(D1348="","",VLOOKUP(D1348,'DISPATCHED (VT11)'!$E:$L,8,0))</f>
        <v/>
      </c>
      <c r="C1348" s="16" t="str">
        <f>IF(A1348="","",IF(VLOOKUP(A1348,'DSR Attendance'!$A:$E,5,0)=0,VLOOKUP(A1348,'DSR Attendance'!$A:$D,4,0),CONCATENATE(VLOOKUP(A1348,'DSR Attendance'!$A:$D,4,0)," / ",VLOOKUP('Per Outlet Plan'!A1348,'DSR Attendance'!$A:$E,5,0))))</f>
        <v/>
      </c>
      <c r="M1348" s="13" t="str">
        <f t="shared" si="22"/>
        <v/>
      </c>
      <c r="N1348" s="8"/>
      <c r="XFB1348" s="13" t="str">
        <f>IF(D1348="","",COUNTIF('DISPATCHED (VT11)'!$E:$E,'Per Outlet Plan'!D1348))</f>
        <v/>
      </c>
    </row>
    <row r="1349" spans="1:14 16382:16382">
      <c r="A1349" s="18" t="str">
        <f>IF(D1349="","",VLOOKUP(D1349,'DISPATCHED (VT11)'!$E:$XEV,16373,0))</f>
        <v/>
      </c>
      <c r="B1349" s="13" t="str">
        <f>IF(D1349="","",VLOOKUP(D1349,'DISPATCHED (VT11)'!$E:$L,8,0))</f>
        <v/>
      </c>
      <c r="C1349" s="16" t="str">
        <f>IF(A1349="","",IF(VLOOKUP(A1349,'DSR Attendance'!$A:$E,5,0)=0,VLOOKUP(A1349,'DSR Attendance'!$A:$D,4,0),CONCATENATE(VLOOKUP(A1349,'DSR Attendance'!$A:$D,4,0)," / ",VLOOKUP('Per Outlet Plan'!A1349,'DSR Attendance'!$A:$E,5,0))))</f>
        <v/>
      </c>
      <c r="M1349" s="13" t="str">
        <f t="shared" si="22"/>
        <v/>
      </c>
      <c r="N1349" s="8"/>
      <c r="XFB1349" s="13" t="str">
        <f>IF(D1349="","",COUNTIF('DISPATCHED (VT11)'!$E:$E,'Per Outlet Plan'!D1349))</f>
        <v/>
      </c>
    </row>
    <row r="1350" spans="1:14 16382:16382">
      <c r="A1350" s="18" t="str">
        <f>IF(D1350="","",VLOOKUP(D1350,'DISPATCHED (VT11)'!$E:$XEV,16373,0))</f>
        <v/>
      </c>
      <c r="B1350" s="13" t="str">
        <f>IF(D1350="","",VLOOKUP(D1350,'DISPATCHED (VT11)'!$E:$L,8,0))</f>
        <v/>
      </c>
      <c r="C1350" s="16" t="str">
        <f>IF(A1350="","",IF(VLOOKUP(A1350,'DSR Attendance'!$A:$E,5,0)=0,VLOOKUP(A1350,'DSR Attendance'!$A:$D,4,0),CONCATENATE(VLOOKUP(A1350,'DSR Attendance'!$A:$D,4,0)," / ",VLOOKUP('Per Outlet Plan'!A1350,'DSR Attendance'!$A:$E,5,0))))</f>
        <v/>
      </c>
      <c r="M1350" s="13" t="str">
        <f t="shared" ref="M1350:M1413" si="23">IF(L1350="","",VLOOKUP(L1350,$XFC$6:$XFD$30,2,0))</f>
        <v/>
      </c>
      <c r="N1350" s="8"/>
      <c r="XFB1350" s="13" t="str">
        <f>IF(D1350="","",COUNTIF('DISPATCHED (VT11)'!$E:$E,'Per Outlet Plan'!D1350))</f>
        <v/>
      </c>
    </row>
    <row r="1351" spans="1:14 16382:16382">
      <c r="A1351" s="18" t="str">
        <f>IF(D1351="","",VLOOKUP(D1351,'DISPATCHED (VT11)'!$E:$XEV,16373,0))</f>
        <v/>
      </c>
      <c r="B1351" s="13" t="str">
        <f>IF(D1351="","",VLOOKUP(D1351,'DISPATCHED (VT11)'!$E:$L,8,0))</f>
        <v/>
      </c>
      <c r="C1351" s="16" t="str">
        <f>IF(A1351="","",IF(VLOOKUP(A1351,'DSR Attendance'!$A:$E,5,0)=0,VLOOKUP(A1351,'DSR Attendance'!$A:$D,4,0),CONCATENATE(VLOOKUP(A1351,'DSR Attendance'!$A:$D,4,0)," / ",VLOOKUP('Per Outlet Plan'!A1351,'DSR Attendance'!$A:$E,5,0))))</f>
        <v/>
      </c>
      <c r="M1351" s="13" t="str">
        <f t="shared" si="23"/>
        <v/>
      </c>
      <c r="N1351" s="8"/>
      <c r="XFB1351" s="13" t="str">
        <f>IF(D1351="","",COUNTIF('DISPATCHED (VT11)'!$E:$E,'Per Outlet Plan'!D1351))</f>
        <v/>
      </c>
    </row>
    <row r="1352" spans="1:14 16382:16382">
      <c r="A1352" s="18" t="str">
        <f>IF(D1352="","",VLOOKUP(D1352,'DISPATCHED (VT11)'!$E:$XEV,16373,0))</f>
        <v/>
      </c>
      <c r="B1352" s="13" t="str">
        <f>IF(D1352="","",VLOOKUP(D1352,'DISPATCHED (VT11)'!$E:$L,8,0))</f>
        <v/>
      </c>
      <c r="C1352" s="16" t="str">
        <f>IF(A1352="","",IF(VLOOKUP(A1352,'DSR Attendance'!$A:$E,5,0)=0,VLOOKUP(A1352,'DSR Attendance'!$A:$D,4,0),CONCATENATE(VLOOKUP(A1352,'DSR Attendance'!$A:$D,4,0)," / ",VLOOKUP('Per Outlet Plan'!A1352,'DSR Attendance'!$A:$E,5,0))))</f>
        <v/>
      </c>
      <c r="M1352" s="13" t="str">
        <f t="shared" si="23"/>
        <v/>
      </c>
      <c r="N1352" s="8"/>
      <c r="XFB1352" s="13" t="str">
        <f>IF(D1352="","",COUNTIF('DISPATCHED (VT11)'!$E:$E,'Per Outlet Plan'!D1352))</f>
        <v/>
      </c>
    </row>
    <row r="1353" spans="1:14 16382:16382">
      <c r="A1353" s="18" t="str">
        <f>IF(D1353="","",VLOOKUP(D1353,'DISPATCHED (VT11)'!$E:$XEV,16373,0))</f>
        <v/>
      </c>
      <c r="B1353" s="13" t="str">
        <f>IF(D1353="","",VLOOKUP(D1353,'DISPATCHED (VT11)'!$E:$L,8,0))</f>
        <v/>
      </c>
      <c r="C1353" s="16" t="str">
        <f>IF(A1353="","",IF(VLOOKUP(A1353,'DSR Attendance'!$A:$E,5,0)=0,VLOOKUP(A1353,'DSR Attendance'!$A:$D,4,0),CONCATENATE(VLOOKUP(A1353,'DSR Attendance'!$A:$D,4,0)," / ",VLOOKUP('Per Outlet Plan'!A1353,'DSR Attendance'!$A:$E,5,0))))</f>
        <v/>
      </c>
      <c r="M1353" s="13" t="str">
        <f t="shared" si="23"/>
        <v/>
      </c>
      <c r="N1353" s="8"/>
      <c r="XFB1353" s="13" t="str">
        <f>IF(D1353="","",COUNTIF('DISPATCHED (VT11)'!$E:$E,'Per Outlet Plan'!D1353))</f>
        <v/>
      </c>
    </row>
    <row r="1354" spans="1:14 16382:16382">
      <c r="A1354" s="18" t="str">
        <f>IF(D1354="","",VLOOKUP(D1354,'DISPATCHED (VT11)'!$E:$XEV,16373,0))</f>
        <v/>
      </c>
      <c r="B1354" s="13" t="str">
        <f>IF(D1354="","",VLOOKUP(D1354,'DISPATCHED (VT11)'!$E:$L,8,0))</f>
        <v/>
      </c>
      <c r="C1354" s="16" t="str">
        <f>IF(A1354="","",IF(VLOOKUP(A1354,'DSR Attendance'!$A:$E,5,0)=0,VLOOKUP(A1354,'DSR Attendance'!$A:$D,4,0),CONCATENATE(VLOOKUP(A1354,'DSR Attendance'!$A:$D,4,0)," / ",VLOOKUP('Per Outlet Plan'!A1354,'DSR Attendance'!$A:$E,5,0))))</f>
        <v/>
      </c>
      <c r="M1354" s="13" t="str">
        <f t="shared" si="23"/>
        <v/>
      </c>
      <c r="N1354" s="8"/>
      <c r="XFB1354" s="13" t="str">
        <f>IF(D1354="","",COUNTIF('DISPATCHED (VT11)'!$E:$E,'Per Outlet Plan'!D1354))</f>
        <v/>
      </c>
    </row>
    <row r="1355" spans="1:14 16382:16382">
      <c r="A1355" s="18" t="str">
        <f>IF(D1355="","",VLOOKUP(D1355,'DISPATCHED (VT11)'!$E:$XEV,16373,0))</f>
        <v/>
      </c>
      <c r="B1355" s="13" t="str">
        <f>IF(D1355="","",VLOOKUP(D1355,'DISPATCHED (VT11)'!$E:$L,8,0))</f>
        <v/>
      </c>
      <c r="C1355" s="16" t="str">
        <f>IF(A1355="","",IF(VLOOKUP(A1355,'DSR Attendance'!$A:$E,5,0)=0,VLOOKUP(A1355,'DSR Attendance'!$A:$D,4,0),CONCATENATE(VLOOKUP(A1355,'DSR Attendance'!$A:$D,4,0)," / ",VLOOKUP('Per Outlet Plan'!A1355,'DSR Attendance'!$A:$E,5,0))))</f>
        <v/>
      </c>
      <c r="M1355" s="13" t="str">
        <f t="shared" si="23"/>
        <v/>
      </c>
      <c r="N1355" s="8"/>
      <c r="XFB1355" s="13" t="str">
        <f>IF(D1355="","",COUNTIF('DISPATCHED (VT11)'!$E:$E,'Per Outlet Plan'!D1355))</f>
        <v/>
      </c>
    </row>
    <row r="1356" spans="1:14 16382:16382">
      <c r="A1356" s="18" t="str">
        <f>IF(D1356="","",VLOOKUP(D1356,'DISPATCHED (VT11)'!$E:$XEV,16373,0))</f>
        <v/>
      </c>
      <c r="B1356" s="13" t="str">
        <f>IF(D1356="","",VLOOKUP(D1356,'DISPATCHED (VT11)'!$E:$L,8,0))</f>
        <v/>
      </c>
      <c r="C1356" s="16" t="str">
        <f>IF(A1356="","",IF(VLOOKUP(A1356,'DSR Attendance'!$A:$E,5,0)=0,VLOOKUP(A1356,'DSR Attendance'!$A:$D,4,0),CONCATENATE(VLOOKUP(A1356,'DSR Attendance'!$A:$D,4,0)," / ",VLOOKUP('Per Outlet Plan'!A1356,'DSR Attendance'!$A:$E,5,0))))</f>
        <v/>
      </c>
      <c r="M1356" s="13" t="str">
        <f t="shared" si="23"/>
        <v/>
      </c>
      <c r="N1356" s="8"/>
      <c r="XFB1356" s="13" t="str">
        <f>IF(D1356="","",COUNTIF('DISPATCHED (VT11)'!$E:$E,'Per Outlet Plan'!D1356))</f>
        <v/>
      </c>
    </row>
    <row r="1357" spans="1:14 16382:16382">
      <c r="A1357" s="18" t="str">
        <f>IF(D1357="","",VLOOKUP(D1357,'DISPATCHED (VT11)'!$E:$XEV,16373,0))</f>
        <v/>
      </c>
      <c r="B1357" s="13" t="str">
        <f>IF(D1357="","",VLOOKUP(D1357,'DISPATCHED (VT11)'!$E:$L,8,0))</f>
        <v/>
      </c>
      <c r="C1357" s="16" t="str">
        <f>IF(A1357="","",IF(VLOOKUP(A1357,'DSR Attendance'!$A:$E,5,0)=0,VLOOKUP(A1357,'DSR Attendance'!$A:$D,4,0),CONCATENATE(VLOOKUP(A1357,'DSR Attendance'!$A:$D,4,0)," / ",VLOOKUP('Per Outlet Plan'!A1357,'DSR Attendance'!$A:$E,5,0))))</f>
        <v/>
      </c>
      <c r="M1357" s="13" t="str">
        <f t="shared" si="23"/>
        <v/>
      </c>
      <c r="N1357" s="8"/>
      <c r="XFB1357" s="13" t="str">
        <f>IF(D1357="","",COUNTIF('DISPATCHED (VT11)'!$E:$E,'Per Outlet Plan'!D1357))</f>
        <v/>
      </c>
    </row>
    <row r="1358" spans="1:14 16382:16382">
      <c r="A1358" s="18" t="str">
        <f>IF(D1358="","",VLOOKUP(D1358,'DISPATCHED (VT11)'!$E:$XEV,16373,0))</f>
        <v/>
      </c>
      <c r="B1358" s="13" t="str">
        <f>IF(D1358="","",VLOOKUP(D1358,'DISPATCHED (VT11)'!$E:$L,8,0))</f>
        <v/>
      </c>
      <c r="C1358" s="16" t="str">
        <f>IF(A1358="","",IF(VLOOKUP(A1358,'DSR Attendance'!$A:$E,5,0)=0,VLOOKUP(A1358,'DSR Attendance'!$A:$D,4,0),CONCATENATE(VLOOKUP(A1358,'DSR Attendance'!$A:$D,4,0)," / ",VLOOKUP('Per Outlet Plan'!A1358,'DSR Attendance'!$A:$E,5,0))))</f>
        <v/>
      </c>
      <c r="M1358" s="13" t="str">
        <f t="shared" si="23"/>
        <v/>
      </c>
      <c r="N1358" s="8"/>
      <c r="XFB1358" s="13" t="str">
        <f>IF(D1358="","",COUNTIF('DISPATCHED (VT11)'!$E:$E,'Per Outlet Plan'!D1358))</f>
        <v/>
      </c>
    </row>
    <row r="1359" spans="1:14 16382:16382">
      <c r="A1359" s="18" t="str">
        <f>IF(D1359="","",VLOOKUP(D1359,'DISPATCHED (VT11)'!$E:$XEV,16373,0))</f>
        <v/>
      </c>
      <c r="B1359" s="13" t="str">
        <f>IF(D1359="","",VLOOKUP(D1359,'DISPATCHED (VT11)'!$E:$L,8,0))</f>
        <v/>
      </c>
      <c r="C1359" s="16" t="str">
        <f>IF(A1359="","",IF(VLOOKUP(A1359,'DSR Attendance'!$A:$E,5,0)=0,VLOOKUP(A1359,'DSR Attendance'!$A:$D,4,0),CONCATENATE(VLOOKUP(A1359,'DSR Attendance'!$A:$D,4,0)," / ",VLOOKUP('Per Outlet Plan'!A1359,'DSR Attendance'!$A:$E,5,0))))</f>
        <v/>
      </c>
      <c r="M1359" s="13" t="str">
        <f t="shared" si="23"/>
        <v/>
      </c>
      <c r="N1359" s="8"/>
      <c r="XFB1359" s="13" t="str">
        <f>IF(D1359="","",COUNTIF('DISPATCHED (VT11)'!$E:$E,'Per Outlet Plan'!D1359))</f>
        <v/>
      </c>
    </row>
    <row r="1360" spans="1:14 16382:16382">
      <c r="A1360" s="18" t="str">
        <f>IF(D1360="","",VLOOKUP(D1360,'DISPATCHED (VT11)'!$E:$XEV,16373,0))</f>
        <v/>
      </c>
      <c r="B1360" s="13" t="str">
        <f>IF(D1360="","",VLOOKUP(D1360,'DISPATCHED (VT11)'!$E:$L,8,0))</f>
        <v/>
      </c>
      <c r="C1360" s="16" t="str">
        <f>IF(A1360="","",IF(VLOOKUP(A1360,'DSR Attendance'!$A:$E,5,0)=0,VLOOKUP(A1360,'DSR Attendance'!$A:$D,4,0),CONCATENATE(VLOOKUP(A1360,'DSR Attendance'!$A:$D,4,0)," / ",VLOOKUP('Per Outlet Plan'!A1360,'DSR Attendance'!$A:$E,5,0))))</f>
        <v/>
      </c>
      <c r="M1360" s="13" t="str">
        <f t="shared" si="23"/>
        <v/>
      </c>
      <c r="N1360" s="8"/>
      <c r="XFB1360" s="13" t="str">
        <f>IF(D1360="","",COUNTIF('DISPATCHED (VT11)'!$E:$E,'Per Outlet Plan'!D1360))</f>
        <v/>
      </c>
    </row>
    <row r="1361" spans="1:14 16382:16382">
      <c r="A1361" s="18" t="str">
        <f>IF(D1361="","",VLOOKUP(D1361,'DISPATCHED (VT11)'!$E:$XEV,16373,0))</f>
        <v/>
      </c>
      <c r="B1361" s="13" t="str">
        <f>IF(D1361="","",VLOOKUP(D1361,'DISPATCHED (VT11)'!$E:$L,8,0))</f>
        <v/>
      </c>
      <c r="C1361" s="16" t="str">
        <f>IF(A1361="","",IF(VLOOKUP(A1361,'DSR Attendance'!$A:$E,5,0)=0,VLOOKUP(A1361,'DSR Attendance'!$A:$D,4,0),CONCATENATE(VLOOKUP(A1361,'DSR Attendance'!$A:$D,4,0)," / ",VLOOKUP('Per Outlet Plan'!A1361,'DSR Attendance'!$A:$E,5,0))))</f>
        <v/>
      </c>
      <c r="M1361" s="13" t="str">
        <f t="shared" si="23"/>
        <v/>
      </c>
      <c r="N1361" s="8"/>
      <c r="XFB1361" s="13" t="str">
        <f>IF(D1361="","",COUNTIF('DISPATCHED (VT11)'!$E:$E,'Per Outlet Plan'!D1361))</f>
        <v/>
      </c>
    </row>
    <row r="1362" spans="1:14 16382:16382">
      <c r="A1362" s="18" t="str">
        <f>IF(D1362="","",VLOOKUP(D1362,'DISPATCHED (VT11)'!$E:$XEV,16373,0))</f>
        <v/>
      </c>
      <c r="B1362" s="13" t="str">
        <f>IF(D1362="","",VLOOKUP(D1362,'DISPATCHED (VT11)'!$E:$L,8,0))</f>
        <v/>
      </c>
      <c r="C1362" s="16" t="str">
        <f>IF(A1362="","",IF(VLOOKUP(A1362,'DSR Attendance'!$A:$E,5,0)=0,VLOOKUP(A1362,'DSR Attendance'!$A:$D,4,0),CONCATENATE(VLOOKUP(A1362,'DSR Attendance'!$A:$D,4,0)," / ",VLOOKUP('Per Outlet Plan'!A1362,'DSR Attendance'!$A:$E,5,0))))</f>
        <v/>
      </c>
      <c r="M1362" s="13" t="str">
        <f t="shared" si="23"/>
        <v/>
      </c>
      <c r="N1362" s="8"/>
      <c r="XFB1362" s="13" t="str">
        <f>IF(D1362="","",COUNTIF('DISPATCHED (VT11)'!$E:$E,'Per Outlet Plan'!D1362))</f>
        <v/>
      </c>
    </row>
    <row r="1363" spans="1:14 16382:16382">
      <c r="A1363" s="18" t="str">
        <f>IF(D1363="","",VLOOKUP(D1363,'DISPATCHED (VT11)'!$E:$XEV,16373,0))</f>
        <v/>
      </c>
      <c r="B1363" s="13" t="str">
        <f>IF(D1363="","",VLOOKUP(D1363,'DISPATCHED (VT11)'!$E:$L,8,0))</f>
        <v/>
      </c>
      <c r="C1363" s="16" t="str">
        <f>IF(A1363="","",IF(VLOOKUP(A1363,'DSR Attendance'!$A:$E,5,0)=0,VLOOKUP(A1363,'DSR Attendance'!$A:$D,4,0),CONCATENATE(VLOOKUP(A1363,'DSR Attendance'!$A:$D,4,0)," / ",VLOOKUP('Per Outlet Plan'!A1363,'DSR Attendance'!$A:$E,5,0))))</f>
        <v/>
      </c>
      <c r="M1363" s="13" t="str">
        <f t="shared" si="23"/>
        <v/>
      </c>
      <c r="N1363" s="8"/>
      <c r="XFB1363" s="13" t="str">
        <f>IF(D1363="","",COUNTIF('DISPATCHED (VT11)'!$E:$E,'Per Outlet Plan'!D1363))</f>
        <v/>
      </c>
    </row>
    <row r="1364" spans="1:14 16382:16382">
      <c r="A1364" s="18" t="str">
        <f>IF(D1364="","",VLOOKUP(D1364,'DISPATCHED (VT11)'!$E:$XEV,16373,0))</f>
        <v/>
      </c>
      <c r="B1364" s="13" t="str">
        <f>IF(D1364="","",VLOOKUP(D1364,'DISPATCHED (VT11)'!$E:$L,8,0))</f>
        <v/>
      </c>
      <c r="C1364" s="16" t="str">
        <f>IF(A1364="","",IF(VLOOKUP(A1364,'DSR Attendance'!$A:$E,5,0)=0,VLOOKUP(A1364,'DSR Attendance'!$A:$D,4,0),CONCATENATE(VLOOKUP(A1364,'DSR Attendance'!$A:$D,4,0)," / ",VLOOKUP('Per Outlet Plan'!A1364,'DSR Attendance'!$A:$E,5,0))))</f>
        <v/>
      </c>
      <c r="M1364" s="13" t="str">
        <f t="shared" si="23"/>
        <v/>
      </c>
      <c r="N1364" s="8"/>
      <c r="XFB1364" s="13" t="str">
        <f>IF(D1364="","",COUNTIF('DISPATCHED (VT11)'!$E:$E,'Per Outlet Plan'!D1364))</f>
        <v/>
      </c>
    </row>
    <row r="1365" spans="1:14 16382:16382">
      <c r="A1365" s="18" t="str">
        <f>IF(D1365="","",VLOOKUP(D1365,'DISPATCHED (VT11)'!$E:$XEV,16373,0))</f>
        <v/>
      </c>
      <c r="B1365" s="13" t="str">
        <f>IF(D1365="","",VLOOKUP(D1365,'DISPATCHED (VT11)'!$E:$L,8,0))</f>
        <v/>
      </c>
      <c r="C1365" s="16" t="str">
        <f>IF(A1365="","",IF(VLOOKUP(A1365,'DSR Attendance'!$A:$E,5,0)=0,VLOOKUP(A1365,'DSR Attendance'!$A:$D,4,0),CONCATENATE(VLOOKUP(A1365,'DSR Attendance'!$A:$D,4,0)," / ",VLOOKUP('Per Outlet Plan'!A1365,'DSR Attendance'!$A:$E,5,0))))</f>
        <v/>
      </c>
      <c r="M1365" s="13" t="str">
        <f t="shared" si="23"/>
        <v/>
      </c>
      <c r="N1365" s="8"/>
      <c r="XFB1365" s="13" t="str">
        <f>IF(D1365="","",COUNTIF('DISPATCHED (VT11)'!$E:$E,'Per Outlet Plan'!D1365))</f>
        <v/>
      </c>
    </row>
    <row r="1366" spans="1:14 16382:16382">
      <c r="A1366" s="18" t="str">
        <f>IF(D1366="","",VLOOKUP(D1366,'DISPATCHED (VT11)'!$E:$XEV,16373,0))</f>
        <v/>
      </c>
      <c r="B1366" s="13" t="str">
        <f>IF(D1366="","",VLOOKUP(D1366,'DISPATCHED (VT11)'!$E:$L,8,0))</f>
        <v/>
      </c>
      <c r="C1366" s="16" t="str">
        <f>IF(A1366="","",IF(VLOOKUP(A1366,'DSR Attendance'!$A:$E,5,0)=0,VLOOKUP(A1366,'DSR Attendance'!$A:$D,4,0),CONCATENATE(VLOOKUP(A1366,'DSR Attendance'!$A:$D,4,0)," / ",VLOOKUP('Per Outlet Plan'!A1366,'DSR Attendance'!$A:$E,5,0))))</f>
        <v/>
      </c>
      <c r="M1366" s="13" t="str">
        <f t="shared" si="23"/>
        <v/>
      </c>
      <c r="N1366" s="8"/>
      <c r="XFB1366" s="13" t="str">
        <f>IF(D1366="","",COUNTIF('DISPATCHED (VT11)'!$E:$E,'Per Outlet Plan'!D1366))</f>
        <v/>
      </c>
    </row>
    <row r="1367" spans="1:14 16382:16382">
      <c r="A1367" s="18" t="str">
        <f>IF(D1367="","",VLOOKUP(D1367,'DISPATCHED (VT11)'!$E:$XEV,16373,0))</f>
        <v/>
      </c>
      <c r="B1367" s="13" t="str">
        <f>IF(D1367="","",VLOOKUP(D1367,'DISPATCHED (VT11)'!$E:$L,8,0))</f>
        <v/>
      </c>
      <c r="C1367" s="16" t="str">
        <f>IF(A1367="","",IF(VLOOKUP(A1367,'DSR Attendance'!$A:$E,5,0)=0,VLOOKUP(A1367,'DSR Attendance'!$A:$D,4,0),CONCATENATE(VLOOKUP(A1367,'DSR Attendance'!$A:$D,4,0)," / ",VLOOKUP('Per Outlet Plan'!A1367,'DSR Attendance'!$A:$E,5,0))))</f>
        <v/>
      </c>
      <c r="M1367" s="13" t="str">
        <f t="shared" si="23"/>
        <v/>
      </c>
      <c r="N1367" s="8"/>
      <c r="XFB1367" s="13" t="str">
        <f>IF(D1367="","",COUNTIF('DISPATCHED (VT11)'!$E:$E,'Per Outlet Plan'!D1367))</f>
        <v/>
      </c>
    </row>
    <row r="1368" spans="1:14 16382:16382">
      <c r="A1368" s="18" t="str">
        <f>IF(D1368="","",VLOOKUP(D1368,'DISPATCHED (VT11)'!$E:$XEV,16373,0))</f>
        <v/>
      </c>
      <c r="B1368" s="13" t="str">
        <f>IF(D1368="","",VLOOKUP(D1368,'DISPATCHED (VT11)'!$E:$L,8,0))</f>
        <v/>
      </c>
      <c r="C1368" s="16" t="str">
        <f>IF(A1368="","",IF(VLOOKUP(A1368,'DSR Attendance'!$A:$E,5,0)=0,VLOOKUP(A1368,'DSR Attendance'!$A:$D,4,0),CONCATENATE(VLOOKUP(A1368,'DSR Attendance'!$A:$D,4,0)," / ",VLOOKUP('Per Outlet Plan'!A1368,'DSR Attendance'!$A:$E,5,0))))</f>
        <v/>
      </c>
      <c r="M1368" s="13" t="str">
        <f t="shared" si="23"/>
        <v/>
      </c>
      <c r="N1368" s="8"/>
      <c r="XFB1368" s="13" t="str">
        <f>IF(D1368="","",COUNTIF('DISPATCHED (VT11)'!$E:$E,'Per Outlet Plan'!D1368))</f>
        <v/>
      </c>
    </row>
    <row r="1369" spans="1:14 16382:16382">
      <c r="A1369" s="18" t="str">
        <f>IF(D1369="","",VLOOKUP(D1369,'DISPATCHED (VT11)'!$E:$XEV,16373,0))</f>
        <v/>
      </c>
      <c r="B1369" s="13" t="str">
        <f>IF(D1369="","",VLOOKUP(D1369,'DISPATCHED (VT11)'!$E:$L,8,0))</f>
        <v/>
      </c>
      <c r="C1369" s="16" t="str">
        <f>IF(A1369="","",IF(VLOOKUP(A1369,'DSR Attendance'!$A:$E,5,0)=0,VLOOKUP(A1369,'DSR Attendance'!$A:$D,4,0),CONCATENATE(VLOOKUP(A1369,'DSR Attendance'!$A:$D,4,0)," / ",VLOOKUP('Per Outlet Plan'!A1369,'DSR Attendance'!$A:$E,5,0))))</f>
        <v/>
      </c>
      <c r="M1369" s="13" t="str">
        <f t="shared" si="23"/>
        <v/>
      </c>
      <c r="N1369" s="8"/>
      <c r="XFB1369" s="13" t="str">
        <f>IF(D1369="","",COUNTIF('DISPATCHED (VT11)'!$E:$E,'Per Outlet Plan'!D1369))</f>
        <v/>
      </c>
    </row>
    <row r="1370" spans="1:14 16382:16382">
      <c r="A1370" s="18" t="str">
        <f>IF(D1370="","",VLOOKUP(D1370,'DISPATCHED (VT11)'!$E:$XEV,16373,0))</f>
        <v/>
      </c>
      <c r="B1370" s="13" t="str">
        <f>IF(D1370="","",VLOOKUP(D1370,'DISPATCHED (VT11)'!$E:$L,8,0))</f>
        <v/>
      </c>
      <c r="C1370" s="16" t="str">
        <f>IF(A1370="","",IF(VLOOKUP(A1370,'DSR Attendance'!$A:$E,5,0)=0,VLOOKUP(A1370,'DSR Attendance'!$A:$D,4,0),CONCATENATE(VLOOKUP(A1370,'DSR Attendance'!$A:$D,4,0)," / ",VLOOKUP('Per Outlet Plan'!A1370,'DSR Attendance'!$A:$E,5,0))))</f>
        <v/>
      </c>
      <c r="M1370" s="13" t="str">
        <f t="shared" si="23"/>
        <v/>
      </c>
      <c r="N1370" s="8"/>
      <c r="XFB1370" s="13" t="str">
        <f>IF(D1370="","",COUNTIF('DISPATCHED (VT11)'!$E:$E,'Per Outlet Plan'!D1370))</f>
        <v/>
      </c>
    </row>
    <row r="1371" spans="1:14 16382:16382">
      <c r="A1371" s="18" t="str">
        <f>IF(D1371="","",VLOOKUP(D1371,'DISPATCHED (VT11)'!$E:$XEV,16373,0))</f>
        <v/>
      </c>
      <c r="B1371" s="13" t="str">
        <f>IF(D1371="","",VLOOKUP(D1371,'DISPATCHED (VT11)'!$E:$L,8,0))</f>
        <v/>
      </c>
      <c r="C1371" s="16" t="str">
        <f>IF(A1371="","",IF(VLOOKUP(A1371,'DSR Attendance'!$A:$E,5,0)=0,VLOOKUP(A1371,'DSR Attendance'!$A:$D,4,0),CONCATENATE(VLOOKUP(A1371,'DSR Attendance'!$A:$D,4,0)," / ",VLOOKUP('Per Outlet Plan'!A1371,'DSR Attendance'!$A:$E,5,0))))</f>
        <v/>
      </c>
      <c r="M1371" s="13" t="str">
        <f t="shared" si="23"/>
        <v/>
      </c>
      <c r="N1371" s="8"/>
      <c r="XFB1371" s="13" t="str">
        <f>IF(D1371="","",COUNTIF('DISPATCHED (VT11)'!$E:$E,'Per Outlet Plan'!D1371))</f>
        <v/>
      </c>
    </row>
    <row r="1372" spans="1:14 16382:16382">
      <c r="A1372" s="18" t="str">
        <f>IF(D1372="","",VLOOKUP(D1372,'DISPATCHED (VT11)'!$E:$XEV,16373,0))</f>
        <v/>
      </c>
      <c r="B1372" s="13" t="str">
        <f>IF(D1372="","",VLOOKUP(D1372,'DISPATCHED (VT11)'!$E:$L,8,0))</f>
        <v/>
      </c>
      <c r="C1372" s="16" t="str">
        <f>IF(A1372="","",IF(VLOOKUP(A1372,'DSR Attendance'!$A:$E,5,0)=0,VLOOKUP(A1372,'DSR Attendance'!$A:$D,4,0),CONCATENATE(VLOOKUP(A1372,'DSR Attendance'!$A:$D,4,0)," / ",VLOOKUP('Per Outlet Plan'!A1372,'DSR Attendance'!$A:$E,5,0))))</f>
        <v/>
      </c>
      <c r="M1372" s="13" t="str">
        <f t="shared" si="23"/>
        <v/>
      </c>
      <c r="N1372" s="8"/>
      <c r="XFB1372" s="13" t="str">
        <f>IF(D1372="","",COUNTIF('DISPATCHED (VT11)'!$E:$E,'Per Outlet Plan'!D1372))</f>
        <v/>
      </c>
    </row>
    <row r="1373" spans="1:14 16382:16382">
      <c r="A1373" s="18" t="str">
        <f>IF(D1373="","",VLOOKUP(D1373,'DISPATCHED (VT11)'!$E:$XEV,16373,0))</f>
        <v/>
      </c>
      <c r="B1373" s="13" t="str">
        <f>IF(D1373="","",VLOOKUP(D1373,'DISPATCHED (VT11)'!$E:$L,8,0))</f>
        <v/>
      </c>
      <c r="C1373" s="16" t="str">
        <f>IF(A1373="","",IF(VLOOKUP(A1373,'DSR Attendance'!$A:$E,5,0)=0,VLOOKUP(A1373,'DSR Attendance'!$A:$D,4,0),CONCATENATE(VLOOKUP(A1373,'DSR Attendance'!$A:$D,4,0)," / ",VLOOKUP('Per Outlet Plan'!A1373,'DSR Attendance'!$A:$E,5,0))))</f>
        <v/>
      </c>
      <c r="M1373" s="13" t="str">
        <f t="shared" si="23"/>
        <v/>
      </c>
      <c r="N1373" s="8"/>
      <c r="XFB1373" s="13" t="str">
        <f>IF(D1373="","",COUNTIF('DISPATCHED (VT11)'!$E:$E,'Per Outlet Plan'!D1373))</f>
        <v/>
      </c>
    </row>
    <row r="1374" spans="1:14 16382:16382">
      <c r="A1374" s="18" t="str">
        <f>IF(D1374="","",VLOOKUP(D1374,'DISPATCHED (VT11)'!$E:$XEV,16373,0))</f>
        <v/>
      </c>
      <c r="B1374" s="13" t="str">
        <f>IF(D1374="","",VLOOKUP(D1374,'DISPATCHED (VT11)'!$E:$L,8,0))</f>
        <v/>
      </c>
      <c r="C1374" s="16" t="str">
        <f>IF(A1374="","",IF(VLOOKUP(A1374,'DSR Attendance'!$A:$E,5,0)=0,VLOOKUP(A1374,'DSR Attendance'!$A:$D,4,0),CONCATENATE(VLOOKUP(A1374,'DSR Attendance'!$A:$D,4,0)," / ",VLOOKUP('Per Outlet Plan'!A1374,'DSR Attendance'!$A:$E,5,0))))</f>
        <v/>
      </c>
      <c r="M1374" s="13" t="str">
        <f t="shared" si="23"/>
        <v/>
      </c>
      <c r="N1374" s="8"/>
      <c r="XFB1374" s="13" t="str">
        <f>IF(D1374="","",COUNTIF('DISPATCHED (VT11)'!$E:$E,'Per Outlet Plan'!D1374))</f>
        <v/>
      </c>
    </row>
    <row r="1375" spans="1:14 16382:16382">
      <c r="A1375" s="18" t="str">
        <f>IF(D1375="","",VLOOKUP(D1375,'DISPATCHED (VT11)'!$E:$XEV,16373,0))</f>
        <v/>
      </c>
      <c r="B1375" s="13" t="str">
        <f>IF(D1375="","",VLOOKUP(D1375,'DISPATCHED (VT11)'!$E:$L,8,0))</f>
        <v/>
      </c>
      <c r="C1375" s="16" t="str">
        <f>IF(A1375="","",IF(VLOOKUP(A1375,'DSR Attendance'!$A:$E,5,0)=0,VLOOKUP(A1375,'DSR Attendance'!$A:$D,4,0),CONCATENATE(VLOOKUP(A1375,'DSR Attendance'!$A:$D,4,0)," / ",VLOOKUP('Per Outlet Plan'!A1375,'DSR Attendance'!$A:$E,5,0))))</f>
        <v/>
      </c>
      <c r="M1375" s="13" t="str">
        <f t="shared" si="23"/>
        <v/>
      </c>
      <c r="N1375" s="8"/>
      <c r="XFB1375" s="13" t="str">
        <f>IF(D1375="","",COUNTIF('DISPATCHED (VT11)'!$E:$E,'Per Outlet Plan'!D1375))</f>
        <v/>
      </c>
    </row>
    <row r="1376" spans="1:14 16382:16382">
      <c r="A1376" s="18" t="str">
        <f>IF(D1376="","",VLOOKUP(D1376,'DISPATCHED (VT11)'!$E:$XEV,16373,0))</f>
        <v/>
      </c>
      <c r="B1376" s="13" t="str">
        <f>IF(D1376="","",VLOOKUP(D1376,'DISPATCHED (VT11)'!$E:$L,8,0))</f>
        <v/>
      </c>
      <c r="C1376" s="16" t="str">
        <f>IF(A1376="","",IF(VLOOKUP(A1376,'DSR Attendance'!$A:$E,5,0)=0,VLOOKUP(A1376,'DSR Attendance'!$A:$D,4,0),CONCATENATE(VLOOKUP(A1376,'DSR Attendance'!$A:$D,4,0)," / ",VLOOKUP('Per Outlet Plan'!A1376,'DSR Attendance'!$A:$E,5,0))))</f>
        <v/>
      </c>
      <c r="M1376" s="13" t="str">
        <f t="shared" si="23"/>
        <v/>
      </c>
      <c r="N1376" s="8"/>
      <c r="XFB1376" s="13" t="str">
        <f>IF(D1376="","",COUNTIF('DISPATCHED (VT11)'!$E:$E,'Per Outlet Plan'!D1376))</f>
        <v/>
      </c>
    </row>
    <row r="1377" spans="1:14 16382:16382">
      <c r="A1377" s="18" t="str">
        <f>IF(D1377="","",VLOOKUP(D1377,'DISPATCHED (VT11)'!$E:$XEV,16373,0))</f>
        <v/>
      </c>
      <c r="B1377" s="13" t="str">
        <f>IF(D1377="","",VLOOKUP(D1377,'DISPATCHED (VT11)'!$E:$L,8,0))</f>
        <v/>
      </c>
      <c r="C1377" s="16" t="str">
        <f>IF(A1377="","",IF(VLOOKUP(A1377,'DSR Attendance'!$A:$E,5,0)=0,VLOOKUP(A1377,'DSR Attendance'!$A:$D,4,0),CONCATENATE(VLOOKUP(A1377,'DSR Attendance'!$A:$D,4,0)," / ",VLOOKUP('Per Outlet Plan'!A1377,'DSR Attendance'!$A:$E,5,0))))</f>
        <v/>
      </c>
      <c r="M1377" s="13" t="str">
        <f t="shared" si="23"/>
        <v/>
      </c>
      <c r="N1377" s="8"/>
      <c r="XFB1377" s="13" t="str">
        <f>IF(D1377="","",COUNTIF('DISPATCHED (VT11)'!$E:$E,'Per Outlet Plan'!D1377))</f>
        <v/>
      </c>
    </row>
    <row r="1378" spans="1:14 16382:16382">
      <c r="A1378" s="18" t="str">
        <f>IF(D1378="","",VLOOKUP(D1378,'DISPATCHED (VT11)'!$E:$XEV,16373,0))</f>
        <v/>
      </c>
      <c r="B1378" s="13" t="str">
        <f>IF(D1378="","",VLOOKUP(D1378,'DISPATCHED (VT11)'!$E:$L,8,0))</f>
        <v/>
      </c>
      <c r="C1378" s="16" t="str">
        <f>IF(A1378="","",IF(VLOOKUP(A1378,'DSR Attendance'!$A:$E,5,0)=0,VLOOKUP(A1378,'DSR Attendance'!$A:$D,4,0),CONCATENATE(VLOOKUP(A1378,'DSR Attendance'!$A:$D,4,0)," / ",VLOOKUP('Per Outlet Plan'!A1378,'DSR Attendance'!$A:$E,5,0))))</f>
        <v/>
      </c>
      <c r="M1378" s="13" t="str">
        <f t="shared" si="23"/>
        <v/>
      </c>
      <c r="N1378" s="8"/>
      <c r="XFB1378" s="13" t="str">
        <f>IF(D1378="","",COUNTIF('DISPATCHED (VT11)'!$E:$E,'Per Outlet Plan'!D1378))</f>
        <v/>
      </c>
    </row>
    <row r="1379" spans="1:14 16382:16382">
      <c r="A1379" s="18" t="str">
        <f>IF(D1379="","",VLOOKUP(D1379,'DISPATCHED (VT11)'!$E:$XEV,16373,0))</f>
        <v/>
      </c>
      <c r="B1379" s="13" t="str">
        <f>IF(D1379="","",VLOOKUP(D1379,'DISPATCHED (VT11)'!$E:$L,8,0))</f>
        <v/>
      </c>
      <c r="C1379" s="16" t="str">
        <f>IF(A1379="","",IF(VLOOKUP(A1379,'DSR Attendance'!$A:$E,5,0)=0,VLOOKUP(A1379,'DSR Attendance'!$A:$D,4,0),CONCATENATE(VLOOKUP(A1379,'DSR Attendance'!$A:$D,4,0)," / ",VLOOKUP('Per Outlet Plan'!A1379,'DSR Attendance'!$A:$E,5,0))))</f>
        <v/>
      </c>
      <c r="M1379" s="13" t="str">
        <f t="shared" si="23"/>
        <v/>
      </c>
      <c r="N1379" s="8"/>
      <c r="XFB1379" s="13" t="str">
        <f>IF(D1379="","",COUNTIF('DISPATCHED (VT11)'!$E:$E,'Per Outlet Plan'!D1379))</f>
        <v/>
      </c>
    </row>
    <row r="1380" spans="1:14 16382:16382">
      <c r="A1380" s="18" t="str">
        <f>IF(D1380="","",VLOOKUP(D1380,'DISPATCHED (VT11)'!$E:$XEV,16373,0))</f>
        <v/>
      </c>
      <c r="B1380" s="13" t="str">
        <f>IF(D1380="","",VLOOKUP(D1380,'DISPATCHED (VT11)'!$E:$L,8,0))</f>
        <v/>
      </c>
      <c r="C1380" s="16" t="str">
        <f>IF(A1380="","",IF(VLOOKUP(A1380,'DSR Attendance'!$A:$E,5,0)=0,VLOOKUP(A1380,'DSR Attendance'!$A:$D,4,0),CONCATENATE(VLOOKUP(A1380,'DSR Attendance'!$A:$D,4,0)," / ",VLOOKUP('Per Outlet Plan'!A1380,'DSR Attendance'!$A:$E,5,0))))</f>
        <v/>
      </c>
      <c r="M1380" s="13" t="str">
        <f t="shared" si="23"/>
        <v/>
      </c>
      <c r="N1380" s="8"/>
      <c r="XFB1380" s="13" t="str">
        <f>IF(D1380="","",COUNTIF('DISPATCHED (VT11)'!$E:$E,'Per Outlet Plan'!D1380))</f>
        <v/>
      </c>
    </row>
    <row r="1381" spans="1:14 16382:16382">
      <c r="A1381" s="18" t="str">
        <f>IF(D1381="","",VLOOKUP(D1381,'DISPATCHED (VT11)'!$E:$XEV,16373,0))</f>
        <v/>
      </c>
      <c r="B1381" s="13" t="str">
        <f>IF(D1381="","",VLOOKUP(D1381,'DISPATCHED (VT11)'!$E:$L,8,0))</f>
        <v/>
      </c>
      <c r="C1381" s="16" t="str">
        <f>IF(A1381="","",IF(VLOOKUP(A1381,'DSR Attendance'!$A:$E,5,0)=0,VLOOKUP(A1381,'DSR Attendance'!$A:$D,4,0),CONCATENATE(VLOOKUP(A1381,'DSR Attendance'!$A:$D,4,0)," / ",VLOOKUP('Per Outlet Plan'!A1381,'DSR Attendance'!$A:$E,5,0))))</f>
        <v/>
      </c>
      <c r="M1381" s="13" t="str">
        <f t="shared" si="23"/>
        <v/>
      </c>
      <c r="N1381" s="8"/>
      <c r="XFB1381" s="13" t="str">
        <f>IF(D1381="","",COUNTIF('DISPATCHED (VT11)'!$E:$E,'Per Outlet Plan'!D1381))</f>
        <v/>
      </c>
    </row>
    <row r="1382" spans="1:14 16382:16382">
      <c r="A1382" s="18" t="str">
        <f>IF(D1382="","",VLOOKUP(D1382,'DISPATCHED (VT11)'!$E:$XEV,16373,0))</f>
        <v/>
      </c>
      <c r="B1382" s="13" t="str">
        <f>IF(D1382="","",VLOOKUP(D1382,'DISPATCHED (VT11)'!$E:$L,8,0))</f>
        <v/>
      </c>
      <c r="C1382" s="16" t="str">
        <f>IF(A1382="","",IF(VLOOKUP(A1382,'DSR Attendance'!$A:$E,5,0)=0,VLOOKUP(A1382,'DSR Attendance'!$A:$D,4,0),CONCATENATE(VLOOKUP(A1382,'DSR Attendance'!$A:$D,4,0)," / ",VLOOKUP('Per Outlet Plan'!A1382,'DSR Attendance'!$A:$E,5,0))))</f>
        <v/>
      </c>
      <c r="M1382" s="13" t="str">
        <f t="shared" si="23"/>
        <v/>
      </c>
      <c r="N1382" s="8"/>
      <c r="XFB1382" s="13" t="str">
        <f>IF(D1382="","",COUNTIF('DISPATCHED (VT11)'!$E:$E,'Per Outlet Plan'!D1382))</f>
        <v/>
      </c>
    </row>
    <row r="1383" spans="1:14 16382:16382">
      <c r="A1383" s="18" t="str">
        <f>IF(D1383="","",VLOOKUP(D1383,'DISPATCHED (VT11)'!$E:$XEV,16373,0))</f>
        <v/>
      </c>
      <c r="B1383" s="13" t="str">
        <f>IF(D1383="","",VLOOKUP(D1383,'DISPATCHED (VT11)'!$E:$L,8,0))</f>
        <v/>
      </c>
      <c r="C1383" s="16" t="str">
        <f>IF(A1383="","",IF(VLOOKUP(A1383,'DSR Attendance'!$A:$E,5,0)=0,VLOOKUP(A1383,'DSR Attendance'!$A:$D,4,0),CONCATENATE(VLOOKUP(A1383,'DSR Attendance'!$A:$D,4,0)," / ",VLOOKUP('Per Outlet Plan'!A1383,'DSR Attendance'!$A:$E,5,0))))</f>
        <v/>
      </c>
      <c r="M1383" s="13" t="str">
        <f t="shared" si="23"/>
        <v/>
      </c>
      <c r="N1383" s="8"/>
      <c r="XFB1383" s="13" t="str">
        <f>IF(D1383="","",COUNTIF('DISPATCHED (VT11)'!$E:$E,'Per Outlet Plan'!D1383))</f>
        <v/>
      </c>
    </row>
    <row r="1384" spans="1:14 16382:16382">
      <c r="A1384" s="18" t="str">
        <f>IF(D1384="","",VLOOKUP(D1384,'DISPATCHED (VT11)'!$E:$XEV,16373,0))</f>
        <v/>
      </c>
      <c r="B1384" s="13" t="str">
        <f>IF(D1384="","",VLOOKUP(D1384,'DISPATCHED (VT11)'!$E:$L,8,0))</f>
        <v/>
      </c>
      <c r="C1384" s="16" t="str">
        <f>IF(A1384="","",IF(VLOOKUP(A1384,'DSR Attendance'!$A:$E,5,0)=0,VLOOKUP(A1384,'DSR Attendance'!$A:$D,4,0),CONCATENATE(VLOOKUP(A1384,'DSR Attendance'!$A:$D,4,0)," / ",VLOOKUP('Per Outlet Plan'!A1384,'DSR Attendance'!$A:$E,5,0))))</f>
        <v/>
      </c>
      <c r="M1384" s="13" t="str">
        <f t="shared" si="23"/>
        <v/>
      </c>
      <c r="N1384" s="8"/>
      <c r="XFB1384" s="13" t="str">
        <f>IF(D1384="","",COUNTIF('DISPATCHED (VT11)'!$E:$E,'Per Outlet Plan'!D1384))</f>
        <v/>
      </c>
    </row>
    <row r="1385" spans="1:14 16382:16382">
      <c r="A1385" s="18" t="str">
        <f>IF(D1385="","",VLOOKUP(D1385,'DISPATCHED (VT11)'!$E:$XEV,16373,0))</f>
        <v/>
      </c>
      <c r="B1385" s="13" t="str">
        <f>IF(D1385="","",VLOOKUP(D1385,'DISPATCHED (VT11)'!$E:$L,8,0))</f>
        <v/>
      </c>
      <c r="C1385" s="16" t="str">
        <f>IF(A1385="","",IF(VLOOKUP(A1385,'DSR Attendance'!$A:$E,5,0)=0,VLOOKUP(A1385,'DSR Attendance'!$A:$D,4,0),CONCATENATE(VLOOKUP(A1385,'DSR Attendance'!$A:$D,4,0)," / ",VLOOKUP('Per Outlet Plan'!A1385,'DSR Attendance'!$A:$E,5,0))))</f>
        <v/>
      </c>
      <c r="M1385" s="13" t="str">
        <f t="shared" si="23"/>
        <v/>
      </c>
      <c r="N1385" s="8"/>
      <c r="XFB1385" s="13" t="str">
        <f>IF(D1385="","",COUNTIF('DISPATCHED (VT11)'!$E:$E,'Per Outlet Plan'!D1385))</f>
        <v/>
      </c>
    </row>
    <row r="1386" spans="1:14 16382:16382">
      <c r="A1386" s="18" t="str">
        <f>IF(D1386="","",VLOOKUP(D1386,'DISPATCHED (VT11)'!$E:$XEV,16373,0))</f>
        <v/>
      </c>
      <c r="B1386" s="13" t="str">
        <f>IF(D1386="","",VLOOKUP(D1386,'DISPATCHED (VT11)'!$E:$L,8,0))</f>
        <v/>
      </c>
      <c r="C1386" s="16" t="str">
        <f>IF(A1386="","",IF(VLOOKUP(A1386,'DSR Attendance'!$A:$E,5,0)=0,VLOOKUP(A1386,'DSR Attendance'!$A:$D,4,0),CONCATENATE(VLOOKUP(A1386,'DSR Attendance'!$A:$D,4,0)," / ",VLOOKUP('Per Outlet Plan'!A1386,'DSR Attendance'!$A:$E,5,0))))</f>
        <v/>
      </c>
      <c r="M1386" s="13" t="str">
        <f t="shared" si="23"/>
        <v/>
      </c>
      <c r="N1386" s="8"/>
      <c r="XFB1386" s="13" t="str">
        <f>IF(D1386="","",COUNTIF('DISPATCHED (VT11)'!$E:$E,'Per Outlet Plan'!D1386))</f>
        <v/>
      </c>
    </row>
    <row r="1387" spans="1:14 16382:16382">
      <c r="A1387" s="18" t="str">
        <f>IF(D1387="","",VLOOKUP(D1387,'DISPATCHED (VT11)'!$E:$XEV,16373,0))</f>
        <v/>
      </c>
      <c r="B1387" s="13" t="str">
        <f>IF(D1387="","",VLOOKUP(D1387,'DISPATCHED (VT11)'!$E:$L,8,0))</f>
        <v/>
      </c>
      <c r="C1387" s="16" t="str">
        <f>IF(A1387="","",IF(VLOOKUP(A1387,'DSR Attendance'!$A:$E,5,0)=0,VLOOKUP(A1387,'DSR Attendance'!$A:$D,4,0),CONCATENATE(VLOOKUP(A1387,'DSR Attendance'!$A:$D,4,0)," / ",VLOOKUP('Per Outlet Plan'!A1387,'DSR Attendance'!$A:$E,5,0))))</f>
        <v/>
      </c>
      <c r="M1387" s="13" t="str">
        <f t="shared" si="23"/>
        <v/>
      </c>
      <c r="N1387" s="8"/>
      <c r="XFB1387" s="13" t="str">
        <f>IF(D1387="","",COUNTIF('DISPATCHED (VT11)'!$E:$E,'Per Outlet Plan'!D1387))</f>
        <v/>
      </c>
    </row>
    <row r="1388" spans="1:14 16382:16382">
      <c r="A1388" s="18" t="str">
        <f>IF(D1388="","",VLOOKUP(D1388,'DISPATCHED (VT11)'!$E:$XEV,16373,0))</f>
        <v/>
      </c>
      <c r="B1388" s="13" t="str">
        <f>IF(D1388="","",VLOOKUP(D1388,'DISPATCHED (VT11)'!$E:$L,8,0))</f>
        <v/>
      </c>
      <c r="C1388" s="16" t="str">
        <f>IF(A1388="","",IF(VLOOKUP(A1388,'DSR Attendance'!$A:$E,5,0)=0,VLOOKUP(A1388,'DSR Attendance'!$A:$D,4,0),CONCATENATE(VLOOKUP(A1388,'DSR Attendance'!$A:$D,4,0)," / ",VLOOKUP('Per Outlet Plan'!A1388,'DSR Attendance'!$A:$E,5,0))))</f>
        <v/>
      </c>
      <c r="M1388" s="13" t="str">
        <f t="shared" si="23"/>
        <v/>
      </c>
      <c r="N1388" s="8"/>
      <c r="XFB1388" s="13" t="str">
        <f>IF(D1388="","",COUNTIF('DISPATCHED (VT11)'!$E:$E,'Per Outlet Plan'!D1388))</f>
        <v/>
      </c>
    </row>
    <row r="1389" spans="1:14 16382:16382">
      <c r="A1389" s="18" t="str">
        <f>IF(D1389="","",VLOOKUP(D1389,'DISPATCHED (VT11)'!$E:$XEV,16373,0))</f>
        <v/>
      </c>
      <c r="B1389" s="13" t="str">
        <f>IF(D1389="","",VLOOKUP(D1389,'DISPATCHED (VT11)'!$E:$L,8,0))</f>
        <v/>
      </c>
      <c r="C1389" s="16" t="str">
        <f>IF(A1389="","",IF(VLOOKUP(A1389,'DSR Attendance'!$A:$E,5,0)=0,VLOOKUP(A1389,'DSR Attendance'!$A:$D,4,0),CONCATENATE(VLOOKUP(A1389,'DSR Attendance'!$A:$D,4,0)," / ",VLOOKUP('Per Outlet Plan'!A1389,'DSR Attendance'!$A:$E,5,0))))</f>
        <v/>
      </c>
      <c r="M1389" s="13" t="str">
        <f t="shared" si="23"/>
        <v/>
      </c>
      <c r="N1389" s="8"/>
      <c r="XFB1389" s="13" t="str">
        <f>IF(D1389="","",COUNTIF('DISPATCHED (VT11)'!$E:$E,'Per Outlet Plan'!D1389))</f>
        <v/>
      </c>
    </row>
    <row r="1390" spans="1:14 16382:16382">
      <c r="A1390" s="18" t="str">
        <f>IF(D1390="","",VLOOKUP(D1390,'DISPATCHED (VT11)'!$E:$XEV,16373,0))</f>
        <v/>
      </c>
      <c r="B1390" s="13" t="str">
        <f>IF(D1390="","",VLOOKUP(D1390,'DISPATCHED (VT11)'!$E:$L,8,0))</f>
        <v/>
      </c>
      <c r="C1390" s="16" t="str">
        <f>IF(A1390="","",IF(VLOOKUP(A1390,'DSR Attendance'!$A:$E,5,0)=0,VLOOKUP(A1390,'DSR Attendance'!$A:$D,4,0),CONCATENATE(VLOOKUP(A1390,'DSR Attendance'!$A:$D,4,0)," / ",VLOOKUP('Per Outlet Plan'!A1390,'DSR Attendance'!$A:$E,5,0))))</f>
        <v/>
      </c>
      <c r="M1390" s="13" t="str">
        <f t="shared" si="23"/>
        <v/>
      </c>
      <c r="N1390" s="8"/>
      <c r="XFB1390" s="13" t="str">
        <f>IF(D1390="","",COUNTIF('DISPATCHED (VT11)'!$E:$E,'Per Outlet Plan'!D1390))</f>
        <v/>
      </c>
    </row>
    <row r="1391" spans="1:14 16382:16382">
      <c r="A1391" s="18" t="str">
        <f>IF(D1391="","",VLOOKUP(D1391,'DISPATCHED (VT11)'!$E:$XEV,16373,0))</f>
        <v/>
      </c>
      <c r="B1391" s="13" t="str">
        <f>IF(D1391="","",VLOOKUP(D1391,'DISPATCHED (VT11)'!$E:$L,8,0))</f>
        <v/>
      </c>
      <c r="C1391" s="16" t="str">
        <f>IF(A1391="","",IF(VLOOKUP(A1391,'DSR Attendance'!$A:$E,5,0)=0,VLOOKUP(A1391,'DSR Attendance'!$A:$D,4,0),CONCATENATE(VLOOKUP(A1391,'DSR Attendance'!$A:$D,4,0)," / ",VLOOKUP('Per Outlet Plan'!A1391,'DSR Attendance'!$A:$E,5,0))))</f>
        <v/>
      </c>
      <c r="M1391" s="13" t="str">
        <f t="shared" si="23"/>
        <v/>
      </c>
      <c r="N1391" s="8"/>
      <c r="XFB1391" s="13" t="str">
        <f>IF(D1391="","",COUNTIF('DISPATCHED (VT11)'!$E:$E,'Per Outlet Plan'!D1391))</f>
        <v/>
      </c>
    </row>
    <row r="1392" spans="1:14 16382:16382">
      <c r="A1392" s="18" t="str">
        <f>IF(D1392="","",VLOOKUP(D1392,'DISPATCHED (VT11)'!$E:$XEV,16373,0))</f>
        <v/>
      </c>
      <c r="B1392" s="13" t="str">
        <f>IF(D1392="","",VLOOKUP(D1392,'DISPATCHED (VT11)'!$E:$L,8,0))</f>
        <v/>
      </c>
      <c r="C1392" s="16" t="str">
        <f>IF(A1392="","",IF(VLOOKUP(A1392,'DSR Attendance'!$A:$E,5,0)=0,VLOOKUP(A1392,'DSR Attendance'!$A:$D,4,0),CONCATENATE(VLOOKUP(A1392,'DSR Attendance'!$A:$D,4,0)," / ",VLOOKUP('Per Outlet Plan'!A1392,'DSR Attendance'!$A:$E,5,0))))</f>
        <v/>
      </c>
      <c r="M1392" s="13" t="str">
        <f t="shared" si="23"/>
        <v/>
      </c>
      <c r="N1392" s="8"/>
      <c r="XFB1392" s="13" t="str">
        <f>IF(D1392="","",COUNTIF('DISPATCHED (VT11)'!$E:$E,'Per Outlet Plan'!D1392))</f>
        <v/>
      </c>
    </row>
    <row r="1393" spans="1:14 16382:16382">
      <c r="A1393" s="18" t="str">
        <f>IF(D1393="","",VLOOKUP(D1393,'DISPATCHED (VT11)'!$E:$XEV,16373,0))</f>
        <v/>
      </c>
      <c r="B1393" s="13" t="str">
        <f>IF(D1393="","",VLOOKUP(D1393,'DISPATCHED (VT11)'!$E:$L,8,0))</f>
        <v/>
      </c>
      <c r="C1393" s="16" t="str">
        <f>IF(A1393="","",IF(VLOOKUP(A1393,'DSR Attendance'!$A:$E,5,0)=0,VLOOKUP(A1393,'DSR Attendance'!$A:$D,4,0),CONCATENATE(VLOOKUP(A1393,'DSR Attendance'!$A:$D,4,0)," / ",VLOOKUP('Per Outlet Plan'!A1393,'DSR Attendance'!$A:$E,5,0))))</f>
        <v/>
      </c>
      <c r="M1393" s="13" t="str">
        <f t="shared" si="23"/>
        <v/>
      </c>
      <c r="N1393" s="8"/>
      <c r="XFB1393" s="13" t="str">
        <f>IF(D1393="","",COUNTIF('DISPATCHED (VT11)'!$E:$E,'Per Outlet Plan'!D1393))</f>
        <v/>
      </c>
    </row>
    <row r="1394" spans="1:14 16382:16382">
      <c r="A1394" s="18" t="str">
        <f>IF(D1394="","",VLOOKUP(D1394,'DISPATCHED (VT11)'!$E:$XEV,16373,0))</f>
        <v/>
      </c>
      <c r="B1394" s="13" t="str">
        <f>IF(D1394="","",VLOOKUP(D1394,'DISPATCHED (VT11)'!$E:$L,8,0))</f>
        <v/>
      </c>
      <c r="C1394" s="16" t="str">
        <f>IF(A1394="","",IF(VLOOKUP(A1394,'DSR Attendance'!$A:$E,5,0)=0,VLOOKUP(A1394,'DSR Attendance'!$A:$D,4,0),CONCATENATE(VLOOKUP(A1394,'DSR Attendance'!$A:$D,4,0)," / ",VLOOKUP('Per Outlet Plan'!A1394,'DSR Attendance'!$A:$E,5,0))))</f>
        <v/>
      </c>
      <c r="M1394" s="13" t="str">
        <f t="shared" si="23"/>
        <v/>
      </c>
      <c r="N1394" s="8"/>
      <c r="XFB1394" s="13" t="str">
        <f>IF(D1394="","",COUNTIF('DISPATCHED (VT11)'!$E:$E,'Per Outlet Plan'!D1394))</f>
        <v/>
      </c>
    </row>
    <row r="1395" spans="1:14 16382:16382">
      <c r="A1395" s="18" t="str">
        <f>IF(D1395="","",VLOOKUP(D1395,'DISPATCHED (VT11)'!$E:$XEV,16373,0))</f>
        <v/>
      </c>
      <c r="B1395" s="13" t="str">
        <f>IF(D1395="","",VLOOKUP(D1395,'DISPATCHED (VT11)'!$E:$L,8,0))</f>
        <v/>
      </c>
      <c r="C1395" s="16" t="str">
        <f>IF(A1395="","",IF(VLOOKUP(A1395,'DSR Attendance'!$A:$E,5,0)=0,VLOOKUP(A1395,'DSR Attendance'!$A:$D,4,0),CONCATENATE(VLOOKUP(A1395,'DSR Attendance'!$A:$D,4,0)," / ",VLOOKUP('Per Outlet Plan'!A1395,'DSR Attendance'!$A:$E,5,0))))</f>
        <v/>
      </c>
      <c r="M1395" s="13" t="str">
        <f t="shared" si="23"/>
        <v/>
      </c>
      <c r="N1395" s="8"/>
      <c r="XFB1395" s="13" t="str">
        <f>IF(D1395="","",COUNTIF('DISPATCHED (VT11)'!$E:$E,'Per Outlet Plan'!D1395))</f>
        <v/>
      </c>
    </row>
    <row r="1396" spans="1:14 16382:16382">
      <c r="A1396" s="18" t="str">
        <f>IF(D1396="","",VLOOKUP(D1396,'DISPATCHED (VT11)'!$E:$XEV,16373,0))</f>
        <v/>
      </c>
      <c r="B1396" s="13" t="str">
        <f>IF(D1396="","",VLOOKUP(D1396,'DISPATCHED (VT11)'!$E:$L,8,0))</f>
        <v/>
      </c>
      <c r="C1396" s="16" t="str">
        <f>IF(A1396="","",IF(VLOOKUP(A1396,'DSR Attendance'!$A:$E,5,0)=0,VLOOKUP(A1396,'DSR Attendance'!$A:$D,4,0),CONCATENATE(VLOOKUP(A1396,'DSR Attendance'!$A:$D,4,0)," / ",VLOOKUP('Per Outlet Plan'!A1396,'DSR Attendance'!$A:$E,5,0))))</f>
        <v/>
      </c>
      <c r="M1396" s="13" t="str">
        <f t="shared" si="23"/>
        <v/>
      </c>
      <c r="N1396" s="8"/>
      <c r="XFB1396" s="13" t="str">
        <f>IF(D1396="","",COUNTIF('DISPATCHED (VT11)'!$E:$E,'Per Outlet Plan'!D1396))</f>
        <v/>
      </c>
    </row>
    <row r="1397" spans="1:14 16382:16382">
      <c r="A1397" s="18" t="str">
        <f>IF(D1397="","",VLOOKUP(D1397,'DISPATCHED (VT11)'!$E:$XEV,16373,0))</f>
        <v/>
      </c>
      <c r="B1397" s="13" t="str">
        <f>IF(D1397="","",VLOOKUP(D1397,'DISPATCHED (VT11)'!$E:$L,8,0))</f>
        <v/>
      </c>
      <c r="C1397" s="16" t="str">
        <f>IF(A1397="","",IF(VLOOKUP(A1397,'DSR Attendance'!$A:$E,5,0)=0,VLOOKUP(A1397,'DSR Attendance'!$A:$D,4,0),CONCATENATE(VLOOKUP(A1397,'DSR Attendance'!$A:$D,4,0)," / ",VLOOKUP('Per Outlet Plan'!A1397,'DSR Attendance'!$A:$E,5,0))))</f>
        <v/>
      </c>
      <c r="M1397" s="13" t="str">
        <f t="shared" si="23"/>
        <v/>
      </c>
      <c r="N1397" s="8"/>
      <c r="XFB1397" s="13" t="str">
        <f>IF(D1397="","",COUNTIF('DISPATCHED (VT11)'!$E:$E,'Per Outlet Plan'!D1397))</f>
        <v/>
      </c>
    </row>
    <row r="1398" spans="1:14 16382:16382">
      <c r="A1398" s="18" t="str">
        <f>IF(D1398="","",VLOOKUP(D1398,'DISPATCHED (VT11)'!$E:$XEV,16373,0))</f>
        <v/>
      </c>
      <c r="B1398" s="13" t="str">
        <f>IF(D1398="","",VLOOKUP(D1398,'DISPATCHED (VT11)'!$E:$L,8,0))</f>
        <v/>
      </c>
      <c r="C1398" s="16" t="str">
        <f>IF(A1398="","",IF(VLOOKUP(A1398,'DSR Attendance'!$A:$E,5,0)=0,VLOOKUP(A1398,'DSR Attendance'!$A:$D,4,0),CONCATENATE(VLOOKUP(A1398,'DSR Attendance'!$A:$D,4,0)," / ",VLOOKUP('Per Outlet Plan'!A1398,'DSR Attendance'!$A:$E,5,0))))</f>
        <v/>
      </c>
      <c r="M1398" s="13" t="str">
        <f t="shared" si="23"/>
        <v/>
      </c>
      <c r="N1398" s="8"/>
      <c r="XFB1398" s="13" t="str">
        <f>IF(D1398="","",COUNTIF('DISPATCHED (VT11)'!$E:$E,'Per Outlet Plan'!D1398))</f>
        <v/>
      </c>
    </row>
    <row r="1399" spans="1:14 16382:16382">
      <c r="A1399" s="18" t="str">
        <f>IF(D1399="","",VLOOKUP(D1399,'DISPATCHED (VT11)'!$E:$XEV,16373,0))</f>
        <v/>
      </c>
      <c r="B1399" s="13" t="str">
        <f>IF(D1399="","",VLOOKUP(D1399,'DISPATCHED (VT11)'!$E:$L,8,0))</f>
        <v/>
      </c>
      <c r="C1399" s="16" t="str">
        <f>IF(A1399="","",IF(VLOOKUP(A1399,'DSR Attendance'!$A:$E,5,0)=0,VLOOKUP(A1399,'DSR Attendance'!$A:$D,4,0),CONCATENATE(VLOOKUP(A1399,'DSR Attendance'!$A:$D,4,0)," / ",VLOOKUP('Per Outlet Plan'!A1399,'DSR Attendance'!$A:$E,5,0))))</f>
        <v/>
      </c>
      <c r="M1399" s="13" t="str">
        <f t="shared" si="23"/>
        <v/>
      </c>
      <c r="N1399" s="8"/>
      <c r="XFB1399" s="13" t="str">
        <f>IF(D1399="","",COUNTIF('DISPATCHED (VT11)'!$E:$E,'Per Outlet Plan'!D1399))</f>
        <v/>
      </c>
    </row>
    <row r="1400" spans="1:14 16382:16382">
      <c r="A1400" s="18" t="str">
        <f>IF(D1400="","",VLOOKUP(D1400,'DISPATCHED (VT11)'!$E:$XEV,16373,0))</f>
        <v/>
      </c>
      <c r="B1400" s="13" t="str">
        <f>IF(D1400="","",VLOOKUP(D1400,'DISPATCHED (VT11)'!$E:$L,8,0))</f>
        <v/>
      </c>
      <c r="C1400" s="16" t="str">
        <f>IF(A1400="","",IF(VLOOKUP(A1400,'DSR Attendance'!$A:$E,5,0)=0,VLOOKUP(A1400,'DSR Attendance'!$A:$D,4,0),CONCATENATE(VLOOKUP(A1400,'DSR Attendance'!$A:$D,4,0)," / ",VLOOKUP('Per Outlet Plan'!A1400,'DSR Attendance'!$A:$E,5,0))))</f>
        <v/>
      </c>
      <c r="M1400" s="13" t="str">
        <f t="shared" si="23"/>
        <v/>
      </c>
      <c r="N1400" s="8"/>
      <c r="XFB1400" s="13" t="str">
        <f>IF(D1400="","",COUNTIF('DISPATCHED (VT11)'!$E:$E,'Per Outlet Plan'!D1400))</f>
        <v/>
      </c>
    </row>
    <row r="1401" spans="1:14 16382:16382">
      <c r="A1401" s="18" t="str">
        <f>IF(D1401="","",VLOOKUP(D1401,'DISPATCHED (VT11)'!$E:$XEV,16373,0))</f>
        <v/>
      </c>
      <c r="B1401" s="13" t="str">
        <f>IF(D1401="","",VLOOKUP(D1401,'DISPATCHED (VT11)'!$E:$L,8,0))</f>
        <v/>
      </c>
      <c r="C1401" s="16" t="str">
        <f>IF(A1401="","",IF(VLOOKUP(A1401,'DSR Attendance'!$A:$E,5,0)=0,VLOOKUP(A1401,'DSR Attendance'!$A:$D,4,0),CONCATENATE(VLOOKUP(A1401,'DSR Attendance'!$A:$D,4,0)," / ",VLOOKUP('Per Outlet Plan'!A1401,'DSR Attendance'!$A:$E,5,0))))</f>
        <v/>
      </c>
      <c r="M1401" s="13" t="str">
        <f t="shared" si="23"/>
        <v/>
      </c>
      <c r="N1401" s="8"/>
      <c r="XFB1401" s="13" t="str">
        <f>IF(D1401="","",COUNTIF('DISPATCHED (VT11)'!$E:$E,'Per Outlet Plan'!D1401))</f>
        <v/>
      </c>
    </row>
    <row r="1402" spans="1:14 16382:16382">
      <c r="A1402" s="18" t="str">
        <f>IF(D1402="","",VLOOKUP(D1402,'DISPATCHED (VT11)'!$E:$XEV,16373,0))</f>
        <v/>
      </c>
      <c r="B1402" s="13" t="str">
        <f>IF(D1402="","",VLOOKUP(D1402,'DISPATCHED (VT11)'!$E:$L,8,0))</f>
        <v/>
      </c>
      <c r="C1402" s="16" t="str">
        <f>IF(A1402="","",IF(VLOOKUP(A1402,'DSR Attendance'!$A:$E,5,0)=0,VLOOKUP(A1402,'DSR Attendance'!$A:$D,4,0),CONCATENATE(VLOOKUP(A1402,'DSR Attendance'!$A:$D,4,0)," / ",VLOOKUP('Per Outlet Plan'!A1402,'DSR Attendance'!$A:$E,5,0))))</f>
        <v/>
      </c>
      <c r="M1402" s="13" t="str">
        <f t="shared" si="23"/>
        <v/>
      </c>
      <c r="N1402" s="8"/>
      <c r="XFB1402" s="13" t="str">
        <f>IF(D1402="","",COUNTIF('DISPATCHED (VT11)'!$E:$E,'Per Outlet Plan'!D1402))</f>
        <v/>
      </c>
    </row>
    <row r="1403" spans="1:14 16382:16382">
      <c r="A1403" s="18" t="str">
        <f>IF(D1403="","",VLOOKUP(D1403,'DISPATCHED (VT11)'!$E:$XEV,16373,0))</f>
        <v/>
      </c>
      <c r="B1403" s="13" t="str">
        <f>IF(D1403="","",VLOOKUP(D1403,'DISPATCHED (VT11)'!$E:$L,8,0))</f>
        <v/>
      </c>
      <c r="C1403" s="16" t="str">
        <f>IF(A1403="","",IF(VLOOKUP(A1403,'DSR Attendance'!$A:$E,5,0)=0,VLOOKUP(A1403,'DSR Attendance'!$A:$D,4,0),CONCATENATE(VLOOKUP(A1403,'DSR Attendance'!$A:$D,4,0)," / ",VLOOKUP('Per Outlet Plan'!A1403,'DSR Attendance'!$A:$E,5,0))))</f>
        <v/>
      </c>
      <c r="M1403" s="13" t="str">
        <f t="shared" si="23"/>
        <v/>
      </c>
      <c r="N1403" s="8"/>
      <c r="XFB1403" s="13" t="str">
        <f>IF(D1403="","",COUNTIF('DISPATCHED (VT11)'!$E:$E,'Per Outlet Plan'!D1403))</f>
        <v/>
      </c>
    </row>
    <row r="1404" spans="1:14 16382:16382">
      <c r="A1404" s="18" t="str">
        <f>IF(D1404="","",VLOOKUP(D1404,'DISPATCHED (VT11)'!$E:$XEV,16373,0))</f>
        <v/>
      </c>
      <c r="B1404" s="13" t="str">
        <f>IF(D1404="","",VLOOKUP(D1404,'DISPATCHED (VT11)'!$E:$L,8,0))</f>
        <v/>
      </c>
      <c r="C1404" s="16" t="str">
        <f>IF(A1404="","",IF(VLOOKUP(A1404,'DSR Attendance'!$A:$E,5,0)=0,VLOOKUP(A1404,'DSR Attendance'!$A:$D,4,0),CONCATENATE(VLOOKUP(A1404,'DSR Attendance'!$A:$D,4,0)," / ",VLOOKUP('Per Outlet Plan'!A1404,'DSR Attendance'!$A:$E,5,0))))</f>
        <v/>
      </c>
      <c r="M1404" s="13" t="str">
        <f t="shared" si="23"/>
        <v/>
      </c>
      <c r="N1404" s="8"/>
      <c r="XFB1404" s="13" t="str">
        <f>IF(D1404="","",COUNTIF('DISPATCHED (VT11)'!$E:$E,'Per Outlet Plan'!D1404))</f>
        <v/>
      </c>
    </row>
    <row r="1405" spans="1:14 16382:16382">
      <c r="A1405" s="18" t="str">
        <f>IF(D1405="","",VLOOKUP(D1405,'DISPATCHED (VT11)'!$E:$XEV,16373,0))</f>
        <v/>
      </c>
      <c r="B1405" s="13" t="str">
        <f>IF(D1405="","",VLOOKUP(D1405,'DISPATCHED (VT11)'!$E:$L,8,0))</f>
        <v/>
      </c>
      <c r="C1405" s="16" t="str">
        <f>IF(A1405="","",IF(VLOOKUP(A1405,'DSR Attendance'!$A:$E,5,0)=0,VLOOKUP(A1405,'DSR Attendance'!$A:$D,4,0),CONCATENATE(VLOOKUP(A1405,'DSR Attendance'!$A:$D,4,0)," / ",VLOOKUP('Per Outlet Plan'!A1405,'DSR Attendance'!$A:$E,5,0))))</f>
        <v/>
      </c>
      <c r="M1405" s="13" t="str">
        <f t="shared" si="23"/>
        <v/>
      </c>
      <c r="N1405" s="8"/>
      <c r="XFB1405" s="13" t="str">
        <f>IF(D1405="","",COUNTIF('DISPATCHED (VT11)'!$E:$E,'Per Outlet Plan'!D1405))</f>
        <v/>
      </c>
    </row>
    <row r="1406" spans="1:14 16382:16382">
      <c r="A1406" s="18" t="str">
        <f>IF(D1406="","",VLOOKUP(D1406,'DISPATCHED (VT11)'!$E:$XEV,16373,0))</f>
        <v/>
      </c>
      <c r="B1406" s="13" t="str">
        <f>IF(D1406="","",VLOOKUP(D1406,'DISPATCHED (VT11)'!$E:$L,8,0))</f>
        <v/>
      </c>
      <c r="C1406" s="16" t="str">
        <f>IF(A1406="","",IF(VLOOKUP(A1406,'DSR Attendance'!$A:$E,5,0)=0,VLOOKUP(A1406,'DSR Attendance'!$A:$D,4,0),CONCATENATE(VLOOKUP(A1406,'DSR Attendance'!$A:$D,4,0)," / ",VLOOKUP('Per Outlet Plan'!A1406,'DSR Attendance'!$A:$E,5,0))))</f>
        <v/>
      </c>
      <c r="M1406" s="13" t="str">
        <f t="shared" si="23"/>
        <v/>
      </c>
      <c r="N1406" s="8"/>
      <c r="XFB1406" s="13" t="str">
        <f>IF(D1406="","",COUNTIF('DISPATCHED (VT11)'!$E:$E,'Per Outlet Plan'!D1406))</f>
        <v/>
      </c>
    </row>
    <row r="1407" spans="1:14 16382:16382">
      <c r="A1407" s="18" t="str">
        <f>IF(D1407="","",VLOOKUP(D1407,'DISPATCHED (VT11)'!$E:$XEV,16373,0))</f>
        <v/>
      </c>
      <c r="B1407" s="13" t="str">
        <f>IF(D1407="","",VLOOKUP(D1407,'DISPATCHED (VT11)'!$E:$L,8,0))</f>
        <v/>
      </c>
      <c r="C1407" s="16" t="str">
        <f>IF(A1407="","",IF(VLOOKUP(A1407,'DSR Attendance'!$A:$E,5,0)=0,VLOOKUP(A1407,'DSR Attendance'!$A:$D,4,0),CONCATENATE(VLOOKUP(A1407,'DSR Attendance'!$A:$D,4,0)," / ",VLOOKUP('Per Outlet Plan'!A1407,'DSR Attendance'!$A:$E,5,0))))</f>
        <v/>
      </c>
      <c r="M1407" s="13" t="str">
        <f t="shared" si="23"/>
        <v/>
      </c>
      <c r="N1407" s="8"/>
      <c r="XFB1407" s="13" t="str">
        <f>IF(D1407="","",COUNTIF('DISPATCHED (VT11)'!$E:$E,'Per Outlet Plan'!D1407))</f>
        <v/>
      </c>
    </row>
    <row r="1408" spans="1:14 16382:16382">
      <c r="A1408" s="18" t="str">
        <f>IF(D1408="","",VLOOKUP(D1408,'DISPATCHED (VT11)'!$E:$XEV,16373,0))</f>
        <v/>
      </c>
      <c r="B1408" s="13" t="str">
        <f>IF(D1408="","",VLOOKUP(D1408,'DISPATCHED (VT11)'!$E:$L,8,0))</f>
        <v/>
      </c>
      <c r="C1408" s="16" t="str">
        <f>IF(A1408="","",IF(VLOOKUP(A1408,'DSR Attendance'!$A:$E,5,0)=0,VLOOKUP(A1408,'DSR Attendance'!$A:$D,4,0),CONCATENATE(VLOOKUP(A1408,'DSR Attendance'!$A:$D,4,0)," / ",VLOOKUP('Per Outlet Plan'!A1408,'DSR Attendance'!$A:$E,5,0))))</f>
        <v/>
      </c>
      <c r="M1408" s="13" t="str">
        <f t="shared" si="23"/>
        <v/>
      </c>
      <c r="N1408" s="8"/>
      <c r="XFB1408" s="13" t="str">
        <f>IF(D1408="","",COUNTIF('DISPATCHED (VT11)'!$E:$E,'Per Outlet Plan'!D1408))</f>
        <v/>
      </c>
    </row>
    <row r="1409" spans="1:14 16382:16382">
      <c r="A1409" s="18" t="str">
        <f>IF(D1409="","",VLOOKUP(D1409,'DISPATCHED (VT11)'!$E:$XEV,16373,0))</f>
        <v/>
      </c>
      <c r="B1409" s="13" t="str">
        <f>IF(D1409="","",VLOOKUP(D1409,'DISPATCHED (VT11)'!$E:$L,8,0))</f>
        <v/>
      </c>
      <c r="C1409" s="16" t="str">
        <f>IF(A1409="","",IF(VLOOKUP(A1409,'DSR Attendance'!$A:$E,5,0)=0,VLOOKUP(A1409,'DSR Attendance'!$A:$D,4,0),CONCATENATE(VLOOKUP(A1409,'DSR Attendance'!$A:$D,4,0)," / ",VLOOKUP('Per Outlet Plan'!A1409,'DSR Attendance'!$A:$E,5,0))))</f>
        <v/>
      </c>
      <c r="M1409" s="13" t="str">
        <f t="shared" si="23"/>
        <v/>
      </c>
      <c r="N1409" s="8"/>
      <c r="XFB1409" s="13" t="str">
        <f>IF(D1409="","",COUNTIF('DISPATCHED (VT11)'!$E:$E,'Per Outlet Plan'!D1409))</f>
        <v/>
      </c>
    </row>
    <row r="1410" spans="1:14 16382:16382">
      <c r="A1410" s="18" t="str">
        <f>IF(D1410="","",VLOOKUP(D1410,'DISPATCHED (VT11)'!$E:$XEV,16373,0))</f>
        <v/>
      </c>
      <c r="B1410" s="13" t="str">
        <f>IF(D1410="","",VLOOKUP(D1410,'DISPATCHED (VT11)'!$E:$L,8,0))</f>
        <v/>
      </c>
      <c r="C1410" s="16" t="str">
        <f>IF(A1410="","",IF(VLOOKUP(A1410,'DSR Attendance'!$A:$E,5,0)=0,VLOOKUP(A1410,'DSR Attendance'!$A:$D,4,0),CONCATENATE(VLOOKUP(A1410,'DSR Attendance'!$A:$D,4,0)," / ",VLOOKUP('Per Outlet Plan'!A1410,'DSR Attendance'!$A:$E,5,0))))</f>
        <v/>
      </c>
      <c r="M1410" s="13" t="str">
        <f t="shared" si="23"/>
        <v/>
      </c>
      <c r="N1410" s="8"/>
      <c r="XFB1410" s="13" t="str">
        <f>IF(D1410="","",COUNTIF('DISPATCHED (VT11)'!$E:$E,'Per Outlet Plan'!D1410))</f>
        <v/>
      </c>
    </row>
    <row r="1411" spans="1:14 16382:16382">
      <c r="A1411" s="18" t="str">
        <f>IF(D1411="","",VLOOKUP(D1411,'DISPATCHED (VT11)'!$E:$XEV,16373,0))</f>
        <v/>
      </c>
      <c r="B1411" s="13" t="str">
        <f>IF(D1411="","",VLOOKUP(D1411,'DISPATCHED (VT11)'!$E:$L,8,0))</f>
        <v/>
      </c>
      <c r="C1411" s="16" t="str">
        <f>IF(A1411="","",IF(VLOOKUP(A1411,'DSR Attendance'!$A:$E,5,0)=0,VLOOKUP(A1411,'DSR Attendance'!$A:$D,4,0),CONCATENATE(VLOOKUP(A1411,'DSR Attendance'!$A:$D,4,0)," / ",VLOOKUP('Per Outlet Plan'!A1411,'DSR Attendance'!$A:$E,5,0))))</f>
        <v/>
      </c>
      <c r="M1411" s="13" t="str">
        <f t="shared" si="23"/>
        <v/>
      </c>
      <c r="N1411" s="8"/>
      <c r="XFB1411" s="13" t="str">
        <f>IF(D1411="","",COUNTIF('DISPATCHED (VT11)'!$E:$E,'Per Outlet Plan'!D1411))</f>
        <v/>
      </c>
    </row>
    <row r="1412" spans="1:14 16382:16382">
      <c r="A1412" s="18" t="str">
        <f>IF(D1412="","",VLOOKUP(D1412,'DISPATCHED (VT11)'!$E:$XEV,16373,0))</f>
        <v/>
      </c>
      <c r="B1412" s="13" t="str">
        <f>IF(D1412="","",VLOOKUP(D1412,'DISPATCHED (VT11)'!$E:$L,8,0))</f>
        <v/>
      </c>
      <c r="C1412" s="16" t="str">
        <f>IF(A1412="","",IF(VLOOKUP(A1412,'DSR Attendance'!$A:$E,5,0)=0,VLOOKUP(A1412,'DSR Attendance'!$A:$D,4,0),CONCATENATE(VLOOKUP(A1412,'DSR Attendance'!$A:$D,4,0)," / ",VLOOKUP('Per Outlet Plan'!A1412,'DSR Attendance'!$A:$E,5,0))))</f>
        <v/>
      </c>
      <c r="M1412" s="13" t="str">
        <f t="shared" si="23"/>
        <v/>
      </c>
      <c r="N1412" s="8"/>
      <c r="XFB1412" s="13" t="str">
        <f>IF(D1412="","",COUNTIF('DISPATCHED (VT11)'!$E:$E,'Per Outlet Plan'!D1412))</f>
        <v/>
      </c>
    </row>
    <row r="1413" spans="1:14 16382:16382">
      <c r="A1413" s="18" t="str">
        <f>IF(D1413="","",VLOOKUP(D1413,'DISPATCHED (VT11)'!$E:$XEV,16373,0))</f>
        <v/>
      </c>
      <c r="B1413" s="13" t="str">
        <f>IF(D1413="","",VLOOKUP(D1413,'DISPATCHED (VT11)'!$E:$L,8,0))</f>
        <v/>
      </c>
      <c r="C1413" s="16" t="str">
        <f>IF(A1413="","",IF(VLOOKUP(A1413,'DSR Attendance'!$A:$E,5,0)=0,VLOOKUP(A1413,'DSR Attendance'!$A:$D,4,0),CONCATENATE(VLOOKUP(A1413,'DSR Attendance'!$A:$D,4,0)," / ",VLOOKUP('Per Outlet Plan'!A1413,'DSR Attendance'!$A:$E,5,0))))</f>
        <v/>
      </c>
      <c r="M1413" s="13" t="str">
        <f t="shared" si="23"/>
        <v/>
      </c>
      <c r="N1413" s="8"/>
      <c r="XFB1413" s="13" t="str">
        <f>IF(D1413="","",COUNTIF('DISPATCHED (VT11)'!$E:$E,'Per Outlet Plan'!D1413))</f>
        <v/>
      </c>
    </row>
    <row r="1414" spans="1:14 16382:16382">
      <c r="A1414" s="18" t="str">
        <f>IF(D1414="","",VLOOKUP(D1414,'DISPATCHED (VT11)'!$E:$XEV,16373,0))</f>
        <v/>
      </c>
      <c r="B1414" s="13" t="str">
        <f>IF(D1414="","",VLOOKUP(D1414,'DISPATCHED (VT11)'!$E:$L,8,0))</f>
        <v/>
      </c>
      <c r="C1414" s="16" t="str">
        <f>IF(A1414="","",IF(VLOOKUP(A1414,'DSR Attendance'!$A:$E,5,0)=0,VLOOKUP(A1414,'DSR Attendance'!$A:$D,4,0),CONCATENATE(VLOOKUP(A1414,'DSR Attendance'!$A:$D,4,0)," / ",VLOOKUP('Per Outlet Plan'!A1414,'DSR Attendance'!$A:$E,5,0))))</f>
        <v/>
      </c>
      <c r="M1414" s="13" t="str">
        <f t="shared" ref="M1414:M1477" si="24">IF(L1414="","",VLOOKUP(L1414,$XFC$6:$XFD$30,2,0))</f>
        <v/>
      </c>
      <c r="N1414" s="8"/>
      <c r="XFB1414" s="13" t="str">
        <f>IF(D1414="","",COUNTIF('DISPATCHED (VT11)'!$E:$E,'Per Outlet Plan'!D1414))</f>
        <v/>
      </c>
    </row>
    <row r="1415" spans="1:14 16382:16382">
      <c r="A1415" s="18" t="str">
        <f>IF(D1415="","",VLOOKUP(D1415,'DISPATCHED (VT11)'!$E:$XEV,16373,0))</f>
        <v/>
      </c>
      <c r="B1415" s="13" t="str">
        <f>IF(D1415="","",VLOOKUP(D1415,'DISPATCHED (VT11)'!$E:$L,8,0))</f>
        <v/>
      </c>
      <c r="C1415" s="16" t="str">
        <f>IF(A1415="","",IF(VLOOKUP(A1415,'DSR Attendance'!$A:$E,5,0)=0,VLOOKUP(A1415,'DSR Attendance'!$A:$D,4,0),CONCATENATE(VLOOKUP(A1415,'DSR Attendance'!$A:$D,4,0)," / ",VLOOKUP('Per Outlet Plan'!A1415,'DSR Attendance'!$A:$E,5,0))))</f>
        <v/>
      </c>
      <c r="M1415" s="13" t="str">
        <f t="shared" si="24"/>
        <v/>
      </c>
      <c r="N1415" s="8"/>
      <c r="XFB1415" s="13" t="str">
        <f>IF(D1415="","",COUNTIF('DISPATCHED (VT11)'!$E:$E,'Per Outlet Plan'!D1415))</f>
        <v/>
      </c>
    </row>
    <row r="1416" spans="1:14 16382:16382">
      <c r="A1416" s="18" t="str">
        <f>IF(D1416="","",VLOOKUP(D1416,'DISPATCHED (VT11)'!$E:$XEV,16373,0))</f>
        <v/>
      </c>
      <c r="B1416" s="13" t="str">
        <f>IF(D1416="","",VLOOKUP(D1416,'DISPATCHED (VT11)'!$E:$L,8,0))</f>
        <v/>
      </c>
      <c r="C1416" s="16" t="str">
        <f>IF(A1416="","",IF(VLOOKUP(A1416,'DSR Attendance'!$A:$E,5,0)=0,VLOOKUP(A1416,'DSR Attendance'!$A:$D,4,0),CONCATENATE(VLOOKUP(A1416,'DSR Attendance'!$A:$D,4,0)," / ",VLOOKUP('Per Outlet Plan'!A1416,'DSR Attendance'!$A:$E,5,0))))</f>
        <v/>
      </c>
      <c r="M1416" s="13" t="str">
        <f t="shared" si="24"/>
        <v/>
      </c>
      <c r="N1416" s="8"/>
      <c r="XFB1416" s="13" t="str">
        <f>IF(D1416="","",COUNTIF('DISPATCHED (VT11)'!$E:$E,'Per Outlet Plan'!D1416))</f>
        <v/>
      </c>
    </row>
    <row r="1417" spans="1:14 16382:16382">
      <c r="A1417" s="18" t="str">
        <f>IF(D1417="","",VLOOKUP(D1417,'DISPATCHED (VT11)'!$E:$XEV,16373,0))</f>
        <v/>
      </c>
      <c r="B1417" s="13" t="str">
        <f>IF(D1417="","",VLOOKUP(D1417,'DISPATCHED (VT11)'!$E:$L,8,0))</f>
        <v/>
      </c>
      <c r="C1417" s="16" t="str">
        <f>IF(A1417="","",IF(VLOOKUP(A1417,'DSR Attendance'!$A:$E,5,0)=0,VLOOKUP(A1417,'DSR Attendance'!$A:$D,4,0),CONCATENATE(VLOOKUP(A1417,'DSR Attendance'!$A:$D,4,0)," / ",VLOOKUP('Per Outlet Plan'!A1417,'DSR Attendance'!$A:$E,5,0))))</f>
        <v/>
      </c>
      <c r="M1417" s="13" t="str">
        <f t="shared" si="24"/>
        <v/>
      </c>
      <c r="N1417" s="8"/>
      <c r="XFB1417" s="13" t="str">
        <f>IF(D1417="","",COUNTIF('DISPATCHED (VT11)'!$E:$E,'Per Outlet Plan'!D1417))</f>
        <v/>
      </c>
    </row>
    <row r="1418" spans="1:14 16382:16382">
      <c r="A1418" s="18" t="str">
        <f>IF(D1418="","",VLOOKUP(D1418,'DISPATCHED (VT11)'!$E:$XEV,16373,0))</f>
        <v/>
      </c>
      <c r="B1418" s="13" t="str">
        <f>IF(D1418="","",VLOOKUP(D1418,'DISPATCHED (VT11)'!$E:$L,8,0))</f>
        <v/>
      </c>
      <c r="C1418" s="16" t="str">
        <f>IF(A1418="","",IF(VLOOKUP(A1418,'DSR Attendance'!$A:$E,5,0)=0,VLOOKUP(A1418,'DSR Attendance'!$A:$D,4,0),CONCATENATE(VLOOKUP(A1418,'DSR Attendance'!$A:$D,4,0)," / ",VLOOKUP('Per Outlet Plan'!A1418,'DSR Attendance'!$A:$E,5,0))))</f>
        <v/>
      </c>
      <c r="M1418" s="13" t="str">
        <f t="shared" si="24"/>
        <v/>
      </c>
      <c r="N1418" s="8"/>
      <c r="XFB1418" s="13" t="str">
        <f>IF(D1418="","",COUNTIF('DISPATCHED (VT11)'!$E:$E,'Per Outlet Plan'!D1418))</f>
        <v/>
      </c>
    </row>
    <row r="1419" spans="1:14 16382:16382">
      <c r="A1419" s="18" t="str">
        <f>IF(D1419="","",VLOOKUP(D1419,'DISPATCHED (VT11)'!$E:$XEV,16373,0))</f>
        <v/>
      </c>
      <c r="B1419" s="13" t="str">
        <f>IF(D1419="","",VLOOKUP(D1419,'DISPATCHED (VT11)'!$E:$L,8,0))</f>
        <v/>
      </c>
      <c r="C1419" s="16" t="str">
        <f>IF(A1419="","",IF(VLOOKUP(A1419,'DSR Attendance'!$A:$E,5,0)=0,VLOOKUP(A1419,'DSR Attendance'!$A:$D,4,0),CONCATENATE(VLOOKUP(A1419,'DSR Attendance'!$A:$D,4,0)," / ",VLOOKUP('Per Outlet Plan'!A1419,'DSR Attendance'!$A:$E,5,0))))</f>
        <v/>
      </c>
      <c r="M1419" s="13" t="str">
        <f t="shared" si="24"/>
        <v/>
      </c>
      <c r="N1419" s="8"/>
      <c r="XFB1419" s="13" t="str">
        <f>IF(D1419="","",COUNTIF('DISPATCHED (VT11)'!$E:$E,'Per Outlet Plan'!D1419))</f>
        <v/>
      </c>
    </row>
    <row r="1420" spans="1:14 16382:16382">
      <c r="A1420" s="18" t="str">
        <f>IF(D1420="","",VLOOKUP(D1420,'DISPATCHED (VT11)'!$E:$XEV,16373,0))</f>
        <v/>
      </c>
      <c r="B1420" s="13" t="str">
        <f>IF(D1420="","",VLOOKUP(D1420,'DISPATCHED (VT11)'!$E:$L,8,0))</f>
        <v/>
      </c>
      <c r="C1420" s="16" t="str">
        <f>IF(A1420="","",IF(VLOOKUP(A1420,'DSR Attendance'!$A:$E,5,0)=0,VLOOKUP(A1420,'DSR Attendance'!$A:$D,4,0),CONCATENATE(VLOOKUP(A1420,'DSR Attendance'!$A:$D,4,0)," / ",VLOOKUP('Per Outlet Plan'!A1420,'DSR Attendance'!$A:$E,5,0))))</f>
        <v/>
      </c>
      <c r="M1420" s="13" t="str">
        <f t="shared" si="24"/>
        <v/>
      </c>
      <c r="N1420" s="8"/>
      <c r="XFB1420" s="13" t="str">
        <f>IF(D1420="","",COUNTIF('DISPATCHED (VT11)'!$E:$E,'Per Outlet Plan'!D1420))</f>
        <v/>
      </c>
    </row>
    <row r="1421" spans="1:14 16382:16382">
      <c r="A1421" s="18" t="str">
        <f>IF(D1421="","",VLOOKUP(D1421,'DISPATCHED (VT11)'!$E:$XEV,16373,0))</f>
        <v/>
      </c>
      <c r="B1421" s="13" t="str">
        <f>IF(D1421="","",VLOOKUP(D1421,'DISPATCHED (VT11)'!$E:$L,8,0))</f>
        <v/>
      </c>
      <c r="C1421" s="16" t="str">
        <f>IF(A1421="","",IF(VLOOKUP(A1421,'DSR Attendance'!$A:$E,5,0)=0,VLOOKUP(A1421,'DSR Attendance'!$A:$D,4,0),CONCATENATE(VLOOKUP(A1421,'DSR Attendance'!$A:$D,4,0)," / ",VLOOKUP('Per Outlet Plan'!A1421,'DSR Attendance'!$A:$E,5,0))))</f>
        <v/>
      </c>
      <c r="M1421" s="13" t="str">
        <f t="shared" si="24"/>
        <v/>
      </c>
      <c r="N1421" s="8"/>
      <c r="XFB1421" s="13" t="str">
        <f>IF(D1421="","",COUNTIF('DISPATCHED (VT11)'!$E:$E,'Per Outlet Plan'!D1421))</f>
        <v/>
      </c>
    </row>
    <row r="1422" spans="1:14 16382:16382">
      <c r="A1422" s="18" t="str">
        <f>IF(D1422="","",VLOOKUP(D1422,'DISPATCHED (VT11)'!$E:$XEV,16373,0))</f>
        <v/>
      </c>
      <c r="B1422" s="13" t="str">
        <f>IF(D1422="","",VLOOKUP(D1422,'DISPATCHED (VT11)'!$E:$L,8,0))</f>
        <v/>
      </c>
      <c r="C1422" s="16" t="str">
        <f>IF(A1422="","",IF(VLOOKUP(A1422,'DSR Attendance'!$A:$E,5,0)=0,VLOOKUP(A1422,'DSR Attendance'!$A:$D,4,0),CONCATENATE(VLOOKUP(A1422,'DSR Attendance'!$A:$D,4,0)," / ",VLOOKUP('Per Outlet Plan'!A1422,'DSR Attendance'!$A:$E,5,0))))</f>
        <v/>
      </c>
      <c r="M1422" s="13" t="str">
        <f t="shared" si="24"/>
        <v/>
      </c>
      <c r="N1422" s="8"/>
      <c r="XFB1422" s="13" t="str">
        <f>IF(D1422="","",COUNTIF('DISPATCHED (VT11)'!$E:$E,'Per Outlet Plan'!D1422))</f>
        <v/>
      </c>
    </row>
    <row r="1423" spans="1:14 16382:16382">
      <c r="A1423" s="18" t="str">
        <f>IF(D1423="","",VLOOKUP(D1423,'DISPATCHED (VT11)'!$E:$XEV,16373,0))</f>
        <v/>
      </c>
      <c r="B1423" s="13" t="str">
        <f>IF(D1423="","",VLOOKUP(D1423,'DISPATCHED (VT11)'!$E:$L,8,0))</f>
        <v/>
      </c>
      <c r="C1423" s="16" t="str">
        <f>IF(A1423="","",IF(VLOOKUP(A1423,'DSR Attendance'!$A:$E,5,0)=0,VLOOKUP(A1423,'DSR Attendance'!$A:$D,4,0),CONCATENATE(VLOOKUP(A1423,'DSR Attendance'!$A:$D,4,0)," / ",VLOOKUP('Per Outlet Plan'!A1423,'DSR Attendance'!$A:$E,5,0))))</f>
        <v/>
      </c>
      <c r="M1423" s="13" t="str">
        <f t="shared" si="24"/>
        <v/>
      </c>
      <c r="N1423" s="8"/>
      <c r="XFB1423" s="13" t="str">
        <f>IF(D1423="","",COUNTIF('DISPATCHED (VT11)'!$E:$E,'Per Outlet Plan'!D1423))</f>
        <v/>
      </c>
    </row>
    <row r="1424" spans="1:14 16382:16382">
      <c r="A1424" s="18" t="str">
        <f>IF(D1424="","",VLOOKUP(D1424,'DISPATCHED (VT11)'!$E:$XEV,16373,0))</f>
        <v/>
      </c>
      <c r="B1424" s="13" t="str">
        <f>IF(D1424="","",VLOOKUP(D1424,'DISPATCHED (VT11)'!$E:$L,8,0))</f>
        <v/>
      </c>
      <c r="C1424" s="16" t="str">
        <f>IF(A1424="","",IF(VLOOKUP(A1424,'DSR Attendance'!$A:$E,5,0)=0,VLOOKUP(A1424,'DSR Attendance'!$A:$D,4,0),CONCATENATE(VLOOKUP(A1424,'DSR Attendance'!$A:$D,4,0)," / ",VLOOKUP('Per Outlet Plan'!A1424,'DSR Attendance'!$A:$E,5,0))))</f>
        <v/>
      </c>
      <c r="M1424" s="13" t="str">
        <f t="shared" si="24"/>
        <v/>
      </c>
      <c r="N1424" s="8"/>
      <c r="XFB1424" s="13" t="str">
        <f>IF(D1424="","",COUNTIF('DISPATCHED (VT11)'!$E:$E,'Per Outlet Plan'!D1424))</f>
        <v/>
      </c>
    </row>
    <row r="1425" spans="1:14 16382:16382">
      <c r="A1425" s="18" t="str">
        <f>IF(D1425="","",VLOOKUP(D1425,'DISPATCHED (VT11)'!$E:$XEV,16373,0))</f>
        <v/>
      </c>
      <c r="B1425" s="13" t="str">
        <f>IF(D1425="","",VLOOKUP(D1425,'DISPATCHED (VT11)'!$E:$L,8,0))</f>
        <v/>
      </c>
      <c r="C1425" s="16" t="str">
        <f>IF(A1425="","",IF(VLOOKUP(A1425,'DSR Attendance'!$A:$E,5,0)=0,VLOOKUP(A1425,'DSR Attendance'!$A:$D,4,0),CONCATENATE(VLOOKUP(A1425,'DSR Attendance'!$A:$D,4,0)," / ",VLOOKUP('Per Outlet Plan'!A1425,'DSR Attendance'!$A:$E,5,0))))</f>
        <v/>
      </c>
      <c r="M1425" s="13" t="str">
        <f t="shared" si="24"/>
        <v/>
      </c>
      <c r="N1425" s="8"/>
      <c r="XFB1425" s="13" t="str">
        <f>IF(D1425="","",COUNTIF('DISPATCHED (VT11)'!$E:$E,'Per Outlet Plan'!D1425))</f>
        <v/>
      </c>
    </row>
    <row r="1426" spans="1:14 16382:16382">
      <c r="A1426" s="18" t="str">
        <f>IF(D1426="","",VLOOKUP(D1426,'DISPATCHED (VT11)'!$E:$XEV,16373,0))</f>
        <v/>
      </c>
      <c r="B1426" s="13" t="str">
        <f>IF(D1426="","",VLOOKUP(D1426,'DISPATCHED (VT11)'!$E:$L,8,0))</f>
        <v/>
      </c>
      <c r="C1426" s="16" t="str">
        <f>IF(A1426="","",IF(VLOOKUP(A1426,'DSR Attendance'!$A:$E,5,0)=0,VLOOKUP(A1426,'DSR Attendance'!$A:$D,4,0),CONCATENATE(VLOOKUP(A1426,'DSR Attendance'!$A:$D,4,0)," / ",VLOOKUP('Per Outlet Plan'!A1426,'DSR Attendance'!$A:$E,5,0))))</f>
        <v/>
      </c>
      <c r="M1426" s="13" t="str">
        <f t="shared" si="24"/>
        <v/>
      </c>
      <c r="N1426" s="8"/>
      <c r="XFB1426" s="13" t="str">
        <f>IF(D1426="","",COUNTIF('DISPATCHED (VT11)'!$E:$E,'Per Outlet Plan'!D1426))</f>
        <v/>
      </c>
    </row>
    <row r="1427" spans="1:14 16382:16382">
      <c r="A1427" s="18" t="str">
        <f>IF(D1427="","",VLOOKUP(D1427,'DISPATCHED (VT11)'!$E:$XEV,16373,0))</f>
        <v/>
      </c>
      <c r="B1427" s="13" t="str">
        <f>IF(D1427="","",VLOOKUP(D1427,'DISPATCHED (VT11)'!$E:$L,8,0))</f>
        <v/>
      </c>
      <c r="C1427" s="16" t="str">
        <f>IF(A1427="","",IF(VLOOKUP(A1427,'DSR Attendance'!$A:$E,5,0)=0,VLOOKUP(A1427,'DSR Attendance'!$A:$D,4,0),CONCATENATE(VLOOKUP(A1427,'DSR Attendance'!$A:$D,4,0)," / ",VLOOKUP('Per Outlet Plan'!A1427,'DSR Attendance'!$A:$E,5,0))))</f>
        <v/>
      </c>
      <c r="M1427" s="13" t="str">
        <f t="shared" si="24"/>
        <v/>
      </c>
      <c r="N1427" s="8"/>
      <c r="XFB1427" s="13" t="str">
        <f>IF(D1427="","",COUNTIF('DISPATCHED (VT11)'!$E:$E,'Per Outlet Plan'!D1427))</f>
        <v/>
      </c>
    </row>
    <row r="1428" spans="1:14 16382:16382">
      <c r="A1428" s="18" t="str">
        <f>IF(D1428="","",VLOOKUP(D1428,'DISPATCHED (VT11)'!$E:$XEV,16373,0))</f>
        <v/>
      </c>
      <c r="B1428" s="13" t="str">
        <f>IF(D1428="","",VLOOKUP(D1428,'DISPATCHED (VT11)'!$E:$L,8,0))</f>
        <v/>
      </c>
      <c r="C1428" s="16" t="str">
        <f>IF(A1428="","",IF(VLOOKUP(A1428,'DSR Attendance'!$A:$E,5,0)=0,VLOOKUP(A1428,'DSR Attendance'!$A:$D,4,0),CONCATENATE(VLOOKUP(A1428,'DSR Attendance'!$A:$D,4,0)," / ",VLOOKUP('Per Outlet Plan'!A1428,'DSR Attendance'!$A:$E,5,0))))</f>
        <v/>
      </c>
      <c r="M1428" s="13" t="str">
        <f t="shared" si="24"/>
        <v/>
      </c>
      <c r="N1428" s="8"/>
      <c r="XFB1428" s="13" t="str">
        <f>IF(D1428="","",COUNTIF('DISPATCHED (VT11)'!$E:$E,'Per Outlet Plan'!D1428))</f>
        <v/>
      </c>
    </row>
    <row r="1429" spans="1:14 16382:16382">
      <c r="A1429" s="18" t="str">
        <f>IF(D1429="","",VLOOKUP(D1429,'DISPATCHED (VT11)'!$E:$XEV,16373,0))</f>
        <v/>
      </c>
      <c r="B1429" s="13" t="str">
        <f>IF(D1429="","",VLOOKUP(D1429,'DISPATCHED (VT11)'!$E:$L,8,0))</f>
        <v/>
      </c>
      <c r="C1429" s="16" t="str">
        <f>IF(A1429="","",IF(VLOOKUP(A1429,'DSR Attendance'!$A:$E,5,0)=0,VLOOKUP(A1429,'DSR Attendance'!$A:$D,4,0),CONCATENATE(VLOOKUP(A1429,'DSR Attendance'!$A:$D,4,0)," / ",VLOOKUP('Per Outlet Plan'!A1429,'DSR Attendance'!$A:$E,5,0))))</f>
        <v/>
      </c>
      <c r="M1429" s="13" t="str">
        <f t="shared" si="24"/>
        <v/>
      </c>
      <c r="N1429" s="8"/>
      <c r="XFB1429" s="13" t="str">
        <f>IF(D1429="","",COUNTIF('DISPATCHED (VT11)'!$E:$E,'Per Outlet Plan'!D1429))</f>
        <v/>
      </c>
    </row>
    <row r="1430" spans="1:14 16382:16382">
      <c r="A1430" s="18" t="str">
        <f>IF(D1430="","",VLOOKUP(D1430,'DISPATCHED (VT11)'!$E:$XEV,16373,0))</f>
        <v/>
      </c>
      <c r="B1430" s="13" t="str">
        <f>IF(D1430="","",VLOOKUP(D1430,'DISPATCHED (VT11)'!$E:$L,8,0))</f>
        <v/>
      </c>
      <c r="C1430" s="16" t="str">
        <f>IF(A1430="","",IF(VLOOKUP(A1430,'DSR Attendance'!$A:$E,5,0)=0,VLOOKUP(A1430,'DSR Attendance'!$A:$D,4,0),CONCATENATE(VLOOKUP(A1430,'DSR Attendance'!$A:$D,4,0)," / ",VLOOKUP('Per Outlet Plan'!A1430,'DSR Attendance'!$A:$E,5,0))))</f>
        <v/>
      </c>
      <c r="M1430" s="13" t="str">
        <f t="shared" si="24"/>
        <v/>
      </c>
      <c r="N1430" s="8"/>
      <c r="XFB1430" s="13" t="str">
        <f>IF(D1430="","",COUNTIF('DISPATCHED (VT11)'!$E:$E,'Per Outlet Plan'!D1430))</f>
        <v/>
      </c>
    </row>
    <row r="1431" spans="1:14 16382:16382">
      <c r="A1431" s="18" t="str">
        <f>IF(D1431="","",VLOOKUP(D1431,'DISPATCHED (VT11)'!$E:$XEV,16373,0))</f>
        <v/>
      </c>
      <c r="B1431" s="13" t="str">
        <f>IF(D1431="","",VLOOKUP(D1431,'DISPATCHED (VT11)'!$E:$L,8,0))</f>
        <v/>
      </c>
      <c r="C1431" s="16" t="str">
        <f>IF(A1431="","",IF(VLOOKUP(A1431,'DSR Attendance'!$A:$E,5,0)=0,VLOOKUP(A1431,'DSR Attendance'!$A:$D,4,0),CONCATENATE(VLOOKUP(A1431,'DSR Attendance'!$A:$D,4,0)," / ",VLOOKUP('Per Outlet Plan'!A1431,'DSR Attendance'!$A:$E,5,0))))</f>
        <v/>
      </c>
      <c r="M1431" s="13" t="str">
        <f t="shared" si="24"/>
        <v/>
      </c>
      <c r="N1431" s="8"/>
      <c r="XFB1431" s="13" t="str">
        <f>IF(D1431="","",COUNTIF('DISPATCHED (VT11)'!$E:$E,'Per Outlet Plan'!D1431))</f>
        <v/>
      </c>
    </row>
    <row r="1432" spans="1:14 16382:16382">
      <c r="A1432" s="18" t="str">
        <f>IF(D1432="","",VLOOKUP(D1432,'DISPATCHED (VT11)'!$E:$XEV,16373,0))</f>
        <v/>
      </c>
      <c r="B1432" s="13" t="str">
        <f>IF(D1432="","",VLOOKUP(D1432,'DISPATCHED (VT11)'!$E:$L,8,0))</f>
        <v/>
      </c>
      <c r="C1432" s="16" t="str">
        <f>IF(A1432="","",IF(VLOOKUP(A1432,'DSR Attendance'!$A:$E,5,0)=0,VLOOKUP(A1432,'DSR Attendance'!$A:$D,4,0),CONCATENATE(VLOOKUP(A1432,'DSR Attendance'!$A:$D,4,0)," / ",VLOOKUP('Per Outlet Plan'!A1432,'DSR Attendance'!$A:$E,5,0))))</f>
        <v/>
      </c>
      <c r="M1432" s="13" t="str">
        <f t="shared" si="24"/>
        <v/>
      </c>
      <c r="N1432" s="8"/>
      <c r="XFB1432" s="13" t="str">
        <f>IF(D1432="","",COUNTIF('DISPATCHED (VT11)'!$E:$E,'Per Outlet Plan'!D1432))</f>
        <v/>
      </c>
    </row>
    <row r="1433" spans="1:14 16382:16382">
      <c r="A1433" s="18" t="str">
        <f>IF(D1433="","",VLOOKUP(D1433,'DISPATCHED (VT11)'!$E:$XEV,16373,0))</f>
        <v/>
      </c>
      <c r="B1433" s="13" t="str">
        <f>IF(D1433="","",VLOOKUP(D1433,'DISPATCHED (VT11)'!$E:$L,8,0))</f>
        <v/>
      </c>
      <c r="C1433" s="16" t="str">
        <f>IF(A1433="","",IF(VLOOKUP(A1433,'DSR Attendance'!$A:$E,5,0)=0,VLOOKUP(A1433,'DSR Attendance'!$A:$D,4,0),CONCATENATE(VLOOKUP(A1433,'DSR Attendance'!$A:$D,4,0)," / ",VLOOKUP('Per Outlet Plan'!A1433,'DSR Attendance'!$A:$E,5,0))))</f>
        <v/>
      </c>
      <c r="M1433" s="13" t="str">
        <f t="shared" si="24"/>
        <v/>
      </c>
      <c r="N1433" s="8"/>
      <c r="XFB1433" s="13" t="str">
        <f>IF(D1433="","",COUNTIF('DISPATCHED (VT11)'!$E:$E,'Per Outlet Plan'!D1433))</f>
        <v/>
      </c>
    </row>
    <row r="1434" spans="1:14 16382:16382">
      <c r="A1434" s="18" t="str">
        <f>IF(D1434="","",VLOOKUP(D1434,'DISPATCHED (VT11)'!$E:$XEV,16373,0))</f>
        <v/>
      </c>
      <c r="B1434" s="13" t="str">
        <f>IF(D1434="","",VLOOKUP(D1434,'DISPATCHED (VT11)'!$E:$L,8,0))</f>
        <v/>
      </c>
      <c r="C1434" s="16" t="str">
        <f>IF(A1434="","",IF(VLOOKUP(A1434,'DSR Attendance'!$A:$E,5,0)=0,VLOOKUP(A1434,'DSR Attendance'!$A:$D,4,0),CONCATENATE(VLOOKUP(A1434,'DSR Attendance'!$A:$D,4,0)," / ",VLOOKUP('Per Outlet Plan'!A1434,'DSR Attendance'!$A:$E,5,0))))</f>
        <v/>
      </c>
      <c r="M1434" s="13" t="str">
        <f t="shared" si="24"/>
        <v/>
      </c>
      <c r="N1434" s="8"/>
      <c r="XFB1434" s="13" t="str">
        <f>IF(D1434="","",COUNTIF('DISPATCHED (VT11)'!$E:$E,'Per Outlet Plan'!D1434))</f>
        <v/>
      </c>
    </row>
    <row r="1435" spans="1:14 16382:16382">
      <c r="A1435" s="18" t="str">
        <f>IF(D1435="","",VLOOKUP(D1435,'DISPATCHED (VT11)'!$E:$XEV,16373,0))</f>
        <v/>
      </c>
      <c r="B1435" s="13" t="str">
        <f>IF(D1435="","",VLOOKUP(D1435,'DISPATCHED (VT11)'!$E:$L,8,0))</f>
        <v/>
      </c>
      <c r="C1435" s="16" t="str">
        <f>IF(A1435="","",IF(VLOOKUP(A1435,'DSR Attendance'!$A:$E,5,0)=0,VLOOKUP(A1435,'DSR Attendance'!$A:$D,4,0),CONCATENATE(VLOOKUP(A1435,'DSR Attendance'!$A:$D,4,0)," / ",VLOOKUP('Per Outlet Plan'!A1435,'DSR Attendance'!$A:$E,5,0))))</f>
        <v/>
      </c>
      <c r="M1435" s="13" t="str">
        <f t="shared" si="24"/>
        <v/>
      </c>
      <c r="N1435" s="8"/>
      <c r="XFB1435" s="13" t="str">
        <f>IF(D1435="","",COUNTIF('DISPATCHED (VT11)'!$E:$E,'Per Outlet Plan'!D1435))</f>
        <v/>
      </c>
    </row>
    <row r="1436" spans="1:14 16382:16382">
      <c r="A1436" s="18" t="str">
        <f>IF(D1436="","",VLOOKUP(D1436,'DISPATCHED (VT11)'!$E:$XEV,16373,0))</f>
        <v/>
      </c>
      <c r="B1436" s="13" t="str">
        <f>IF(D1436="","",VLOOKUP(D1436,'DISPATCHED (VT11)'!$E:$L,8,0))</f>
        <v/>
      </c>
      <c r="C1436" s="16" t="str">
        <f>IF(A1436="","",IF(VLOOKUP(A1436,'DSR Attendance'!$A:$E,5,0)=0,VLOOKUP(A1436,'DSR Attendance'!$A:$D,4,0),CONCATENATE(VLOOKUP(A1436,'DSR Attendance'!$A:$D,4,0)," / ",VLOOKUP('Per Outlet Plan'!A1436,'DSR Attendance'!$A:$E,5,0))))</f>
        <v/>
      </c>
      <c r="M1436" s="13" t="str">
        <f t="shared" si="24"/>
        <v/>
      </c>
      <c r="N1436" s="8"/>
      <c r="XFB1436" s="13" t="str">
        <f>IF(D1436="","",COUNTIF('DISPATCHED (VT11)'!$E:$E,'Per Outlet Plan'!D1436))</f>
        <v/>
      </c>
    </row>
    <row r="1437" spans="1:14 16382:16382">
      <c r="A1437" s="18" t="str">
        <f>IF(D1437="","",VLOOKUP(D1437,'DISPATCHED (VT11)'!$E:$XEV,16373,0))</f>
        <v/>
      </c>
      <c r="B1437" s="13" t="str">
        <f>IF(D1437="","",VLOOKUP(D1437,'DISPATCHED (VT11)'!$E:$L,8,0))</f>
        <v/>
      </c>
      <c r="C1437" s="16" t="str">
        <f>IF(A1437="","",IF(VLOOKUP(A1437,'DSR Attendance'!$A:$E,5,0)=0,VLOOKUP(A1437,'DSR Attendance'!$A:$D,4,0),CONCATENATE(VLOOKUP(A1437,'DSR Attendance'!$A:$D,4,0)," / ",VLOOKUP('Per Outlet Plan'!A1437,'DSR Attendance'!$A:$E,5,0))))</f>
        <v/>
      </c>
      <c r="M1437" s="13" t="str">
        <f t="shared" si="24"/>
        <v/>
      </c>
      <c r="N1437" s="8"/>
      <c r="XFB1437" s="13" t="str">
        <f>IF(D1437="","",COUNTIF('DISPATCHED (VT11)'!$E:$E,'Per Outlet Plan'!D1437))</f>
        <v/>
      </c>
    </row>
    <row r="1438" spans="1:14 16382:16382">
      <c r="A1438" s="18" t="str">
        <f>IF(D1438="","",VLOOKUP(D1438,'DISPATCHED (VT11)'!$E:$XEV,16373,0))</f>
        <v/>
      </c>
      <c r="B1438" s="13" t="str">
        <f>IF(D1438="","",VLOOKUP(D1438,'DISPATCHED (VT11)'!$E:$L,8,0))</f>
        <v/>
      </c>
      <c r="C1438" s="16" t="str">
        <f>IF(A1438="","",IF(VLOOKUP(A1438,'DSR Attendance'!$A:$E,5,0)=0,VLOOKUP(A1438,'DSR Attendance'!$A:$D,4,0),CONCATENATE(VLOOKUP(A1438,'DSR Attendance'!$A:$D,4,0)," / ",VLOOKUP('Per Outlet Plan'!A1438,'DSR Attendance'!$A:$E,5,0))))</f>
        <v/>
      </c>
      <c r="M1438" s="13" t="str">
        <f t="shared" si="24"/>
        <v/>
      </c>
      <c r="N1438" s="8"/>
      <c r="XFB1438" s="13" t="str">
        <f>IF(D1438="","",COUNTIF('DISPATCHED (VT11)'!$E:$E,'Per Outlet Plan'!D1438))</f>
        <v/>
      </c>
    </row>
    <row r="1439" spans="1:14 16382:16382">
      <c r="A1439" s="18" t="str">
        <f>IF(D1439="","",VLOOKUP(D1439,'DISPATCHED (VT11)'!$E:$XEV,16373,0))</f>
        <v/>
      </c>
      <c r="B1439" s="13" t="str">
        <f>IF(D1439="","",VLOOKUP(D1439,'DISPATCHED (VT11)'!$E:$L,8,0))</f>
        <v/>
      </c>
      <c r="C1439" s="16" t="str">
        <f>IF(A1439="","",IF(VLOOKUP(A1439,'DSR Attendance'!$A:$E,5,0)=0,VLOOKUP(A1439,'DSR Attendance'!$A:$D,4,0),CONCATENATE(VLOOKUP(A1439,'DSR Attendance'!$A:$D,4,0)," / ",VLOOKUP('Per Outlet Plan'!A1439,'DSR Attendance'!$A:$E,5,0))))</f>
        <v/>
      </c>
      <c r="M1439" s="13" t="str">
        <f t="shared" si="24"/>
        <v/>
      </c>
      <c r="N1439" s="8"/>
      <c r="XFB1439" s="13" t="str">
        <f>IF(D1439="","",COUNTIF('DISPATCHED (VT11)'!$E:$E,'Per Outlet Plan'!D1439))</f>
        <v/>
      </c>
    </row>
    <row r="1440" spans="1:14 16382:16382">
      <c r="A1440" s="18" t="str">
        <f>IF(D1440="","",VLOOKUP(D1440,'DISPATCHED (VT11)'!$E:$XEV,16373,0))</f>
        <v/>
      </c>
      <c r="B1440" s="13" t="str">
        <f>IF(D1440="","",VLOOKUP(D1440,'DISPATCHED (VT11)'!$E:$L,8,0))</f>
        <v/>
      </c>
      <c r="C1440" s="16" t="str">
        <f>IF(A1440="","",IF(VLOOKUP(A1440,'DSR Attendance'!$A:$E,5,0)=0,VLOOKUP(A1440,'DSR Attendance'!$A:$D,4,0),CONCATENATE(VLOOKUP(A1440,'DSR Attendance'!$A:$D,4,0)," / ",VLOOKUP('Per Outlet Plan'!A1440,'DSR Attendance'!$A:$E,5,0))))</f>
        <v/>
      </c>
      <c r="M1440" s="13" t="str">
        <f t="shared" si="24"/>
        <v/>
      </c>
      <c r="N1440" s="8"/>
      <c r="XFB1440" s="13" t="str">
        <f>IF(D1440="","",COUNTIF('DISPATCHED (VT11)'!$E:$E,'Per Outlet Plan'!D1440))</f>
        <v/>
      </c>
    </row>
    <row r="1441" spans="1:14 16382:16382">
      <c r="A1441" s="18" t="str">
        <f>IF(D1441="","",VLOOKUP(D1441,'DISPATCHED (VT11)'!$E:$XEV,16373,0))</f>
        <v/>
      </c>
      <c r="B1441" s="13" t="str">
        <f>IF(D1441="","",VLOOKUP(D1441,'DISPATCHED (VT11)'!$E:$L,8,0))</f>
        <v/>
      </c>
      <c r="C1441" s="16" t="str">
        <f>IF(A1441="","",IF(VLOOKUP(A1441,'DSR Attendance'!$A:$E,5,0)=0,VLOOKUP(A1441,'DSR Attendance'!$A:$D,4,0),CONCATENATE(VLOOKUP(A1441,'DSR Attendance'!$A:$D,4,0)," / ",VLOOKUP('Per Outlet Plan'!A1441,'DSR Attendance'!$A:$E,5,0))))</f>
        <v/>
      </c>
      <c r="M1441" s="13" t="str">
        <f t="shared" si="24"/>
        <v/>
      </c>
      <c r="N1441" s="8"/>
      <c r="XFB1441" s="13" t="str">
        <f>IF(D1441="","",COUNTIF('DISPATCHED (VT11)'!$E:$E,'Per Outlet Plan'!D1441))</f>
        <v/>
      </c>
    </row>
    <row r="1442" spans="1:14 16382:16382">
      <c r="A1442" s="18" t="str">
        <f>IF(D1442="","",VLOOKUP(D1442,'DISPATCHED (VT11)'!$E:$XEV,16373,0))</f>
        <v/>
      </c>
      <c r="B1442" s="13" t="str">
        <f>IF(D1442="","",VLOOKUP(D1442,'DISPATCHED (VT11)'!$E:$L,8,0))</f>
        <v/>
      </c>
      <c r="C1442" s="16" t="str">
        <f>IF(A1442="","",IF(VLOOKUP(A1442,'DSR Attendance'!$A:$E,5,0)=0,VLOOKUP(A1442,'DSR Attendance'!$A:$D,4,0),CONCATENATE(VLOOKUP(A1442,'DSR Attendance'!$A:$D,4,0)," / ",VLOOKUP('Per Outlet Plan'!A1442,'DSR Attendance'!$A:$E,5,0))))</f>
        <v/>
      </c>
      <c r="M1442" s="13" t="str">
        <f t="shared" si="24"/>
        <v/>
      </c>
      <c r="N1442" s="8"/>
      <c r="XFB1442" s="13" t="str">
        <f>IF(D1442="","",COUNTIF('DISPATCHED (VT11)'!$E:$E,'Per Outlet Plan'!D1442))</f>
        <v/>
      </c>
    </row>
    <row r="1443" spans="1:14 16382:16382">
      <c r="A1443" s="18" t="str">
        <f>IF(D1443="","",VLOOKUP(D1443,'DISPATCHED (VT11)'!$E:$XEV,16373,0))</f>
        <v/>
      </c>
      <c r="B1443" s="13" t="str">
        <f>IF(D1443="","",VLOOKUP(D1443,'DISPATCHED (VT11)'!$E:$L,8,0))</f>
        <v/>
      </c>
      <c r="C1443" s="16" t="str">
        <f>IF(A1443="","",IF(VLOOKUP(A1443,'DSR Attendance'!$A:$E,5,0)=0,VLOOKUP(A1443,'DSR Attendance'!$A:$D,4,0),CONCATENATE(VLOOKUP(A1443,'DSR Attendance'!$A:$D,4,0)," / ",VLOOKUP('Per Outlet Plan'!A1443,'DSR Attendance'!$A:$E,5,0))))</f>
        <v/>
      </c>
      <c r="M1443" s="13" t="str">
        <f t="shared" si="24"/>
        <v/>
      </c>
      <c r="N1443" s="8"/>
      <c r="XFB1443" s="13" t="str">
        <f>IF(D1443="","",COUNTIF('DISPATCHED (VT11)'!$E:$E,'Per Outlet Plan'!D1443))</f>
        <v/>
      </c>
    </row>
    <row r="1444" spans="1:14 16382:16382">
      <c r="A1444" s="18" t="str">
        <f>IF(D1444="","",VLOOKUP(D1444,'DISPATCHED (VT11)'!$E:$XEV,16373,0))</f>
        <v/>
      </c>
      <c r="B1444" s="13" t="str">
        <f>IF(D1444="","",VLOOKUP(D1444,'DISPATCHED (VT11)'!$E:$L,8,0))</f>
        <v/>
      </c>
      <c r="C1444" s="16" t="str">
        <f>IF(A1444="","",IF(VLOOKUP(A1444,'DSR Attendance'!$A:$E,5,0)=0,VLOOKUP(A1444,'DSR Attendance'!$A:$D,4,0),CONCATENATE(VLOOKUP(A1444,'DSR Attendance'!$A:$D,4,0)," / ",VLOOKUP('Per Outlet Plan'!A1444,'DSR Attendance'!$A:$E,5,0))))</f>
        <v/>
      </c>
      <c r="M1444" s="13" t="str">
        <f t="shared" si="24"/>
        <v/>
      </c>
      <c r="N1444" s="8"/>
      <c r="XFB1444" s="13" t="str">
        <f>IF(D1444="","",COUNTIF('DISPATCHED (VT11)'!$E:$E,'Per Outlet Plan'!D1444))</f>
        <v/>
      </c>
    </row>
    <row r="1445" spans="1:14 16382:16382">
      <c r="A1445" s="18" t="str">
        <f>IF(D1445="","",VLOOKUP(D1445,'DISPATCHED (VT11)'!$E:$XEV,16373,0))</f>
        <v/>
      </c>
      <c r="B1445" s="13" t="str">
        <f>IF(D1445="","",VLOOKUP(D1445,'DISPATCHED (VT11)'!$E:$L,8,0))</f>
        <v/>
      </c>
      <c r="C1445" s="16" t="str">
        <f>IF(A1445="","",IF(VLOOKUP(A1445,'DSR Attendance'!$A:$E,5,0)=0,VLOOKUP(A1445,'DSR Attendance'!$A:$D,4,0),CONCATENATE(VLOOKUP(A1445,'DSR Attendance'!$A:$D,4,0)," / ",VLOOKUP('Per Outlet Plan'!A1445,'DSR Attendance'!$A:$E,5,0))))</f>
        <v/>
      </c>
      <c r="M1445" s="13" t="str">
        <f t="shared" si="24"/>
        <v/>
      </c>
      <c r="N1445" s="8"/>
      <c r="XFB1445" s="13" t="str">
        <f>IF(D1445="","",COUNTIF('DISPATCHED (VT11)'!$E:$E,'Per Outlet Plan'!D1445))</f>
        <v/>
      </c>
    </row>
    <row r="1446" spans="1:14 16382:16382">
      <c r="A1446" s="18" t="str">
        <f>IF(D1446="","",VLOOKUP(D1446,'DISPATCHED (VT11)'!$E:$XEV,16373,0))</f>
        <v/>
      </c>
      <c r="B1446" s="13" t="str">
        <f>IF(D1446="","",VLOOKUP(D1446,'DISPATCHED (VT11)'!$E:$L,8,0))</f>
        <v/>
      </c>
      <c r="C1446" s="16" t="str">
        <f>IF(A1446="","",IF(VLOOKUP(A1446,'DSR Attendance'!$A:$E,5,0)=0,VLOOKUP(A1446,'DSR Attendance'!$A:$D,4,0),CONCATENATE(VLOOKUP(A1446,'DSR Attendance'!$A:$D,4,0)," / ",VLOOKUP('Per Outlet Plan'!A1446,'DSR Attendance'!$A:$E,5,0))))</f>
        <v/>
      </c>
      <c r="M1446" s="13" t="str">
        <f t="shared" si="24"/>
        <v/>
      </c>
      <c r="N1446" s="8"/>
      <c r="XFB1446" s="13" t="str">
        <f>IF(D1446="","",COUNTIF('DISPATCHED (VT11)'!$E:$E,'Per Outlet Plan'!D1446))</f>
        <v/>
      </c>
    </row>
    <row r="1447" spans="1:14 16382:16382">
      <c r="A1447" s="18" t="str">
        <f>IF(D1447="","",VLOOKUP(D1447,'DISPATCHED (VT11)'!$E:$XEV,16373,0))</f>
        <v/>
      </c>
      <c r="B1447" s="13" t="str">
        <f>IF(D1447="","",VLOOKUP(D1447,'DISPATCHED (VT11)'!$E:$L,8,0))</f>
        <v/>
      </c>
      <c r="C1447" s="16" t="str">
        <f>IF(A1447="","",IF(VLOOKUP(A1447,'DSR Attendance'!$A:$E,5,0)=0,VLOOKUP(A1447,'DSR Attendance'!$A:$D,4,0),CONCATENATE(VLOOKUP(A1447,'DSR Attendance'!$A:$D,4,0)," / ",VLOOKUP('Per Outlet Plan'!A1447,'DSR Attendance'!$A:$E,5,0))))</f>
        <v/>
      </c>
      <c r="M1447" s="13" t="str">
        <f t="shared" si="24"/>
        <v/>
      </c>
      <c r="N1447" s="8"/>
      <c r="XFB1447" s="13" t="str">
        <f>IF(D1447="","",COUNTIF('DISPATCHED (VT11)'!$E:$E,'Per Outlet Plan'!D1447))</f>
        <v/>
      </c>
    </row>
    <row r="1448" spans="1:14 16382:16382">
      <c r="A1448" s="18" t="str">
        <f>IF(D1448="","",VLOOKUP(D1448,'DISPATCHED (VT11)'!$E:$XEV,16373,0))</f>
        <v/>
      </c>
      <c r="B1448" s="13" t="str">
        <f>IF(D1448="","",VLOOKUP(D1448,'DISPATCHED (VT11)'!$E:$L,8,0))</f>
        <v/>
      </c>
      <c r="C1448" s="16" t="str">
        <f>IF(A1448="","",IF(VLOOKUP(A1448,'DSR Attendance'!$A:$E,5,0)=0,VLOOKUP(A1448,'DSR Attendance'!$A:$D,4,0),CONCATENATE(VLOOKUP(A1448,'DSR Attendance'!$A:$D,4,0)," / ",VLOOKUP('Per Outlet Plan'!A1448,'DSR Attendance'!$A:$E,5,0))))</f>
        <v/>
      </c>
      <c r="M1448" s="13" t="str">
        <f t="shared" si="24"/>
        <v/>
      </c>
      <c r="N1448" s="8"/>
      <c r="XFB1448" s="13" t="str">
        <f>IF(D1448="","",COUNTIF('DISPATCHED (VT11)'!$E:$E,'Per Outlet Plan'!D1448))</f>
        <v/>
      </c>
    </row>
    <row r="1449" spans="1:14 16382:16382">
      <c r="A1449" s="18" t="str">
        <f>IF(D1449="","",VLOOKUP(D1449,'DISPATCHED (VT11)'!$E:$XEV,16373,0))</f>
        <v/>
      </c>
      <c r="B1449" s="13" t="str">
        <f>IF(D1449="","",VLOOKUP(D1449,'DISPATCHED (VT11)'!$E:$L,8,0))</f>
        <v/>
      </c>
      <c r="C1449" s="16" t="str">
        <f>IF(A1449="","",IF(VLOOKUP(A1449,'DSR Attendance'!$A:$E,5,0)=0,VLOOKUP(A1449,'DSR Attendance'!$A:$D,4,0),CONCATENATE(VLOOKUP(A1449,'DSR Attendance'!$A:$D,4,0)," / ",VLOOKUP('Per Outlet Plan'!A1449,'DSR Attendance'!$A:$E,5,0))))</f>
        <v/>
      </c>
      <c r="M1449" s="13" t="str">
        <f t="shared" si="24"/>
        <v/>
      </c>
      <c r="N1449" s="8"/>
      <c r="XFB1449" s="13" t="str">
        <f>IF(D1449="","",COUNTIF('DISPATCHED (VT11)'!$E:$E,'Per Outlet Plan'!D1449))</f>
        <v/>
      </c>
    </row>
    <row r="1450" spans="1:14 16382:16382">
      <c r="A1450" s="18" t="str">
        <f>IF(D1450="","",VLOOKUP(D1450,'DISPATCHED (VT11)'!$E:$XEV,16373,0))</f>
        <v/>
      </c>
      <c r="B1450" s="13" t="str">
        <f>IF(D1450="","",VLOOKUP(D1450,'DISPATCHED (VT11)'!$E:$L,8,0))</f>
        <v/>
      </c>
      <c r="C1450" s="16" t="str">
        <f>IF(A1450="","",IF(VLOOKUP(A1450,'DSR Attendance'!$A:$E,5,0)=0,VLOOKUP(A1450,'DSR Attendance'!$A:$D,4,0),CONCATENATE(VLOOKUP(A1450,'DSR Attendance'!$A:$D,4,0)," / ",VLOOKUP('Per Outlet Plan'!A1450,'DSR Attendance'!$A:$E,5,0))))</f>
        <v/>
      </c>
      <c r="M1450" s="13" t="str">
        <f t="shared" si="24"/>
        <v/>
      </c>
      <c r="N1450" s="8"/>
      <c r="XFB1450" s="13" t="str">
        <f>IF(D1450="","",COUNTIF('DISPATCHED (VT11)'!$E:$E,'Per Outlet Plan'!D1450))</f>
        <v/>
      </c>
    </row>
    <row r="1451" spans="1:14 16382:16382">
      <c r="A1451" s="18" t="str">
        <f>IF(D1451="","",VLOOKUP(D1451,'DISPATCHED (VT11)'!$E:$XEV,16373,0))</f>
        <v/>
      </c>
      <c r="B1451" s="13" t="str">
        <f>IF(D1451="","",VLOOKUP(D1451,'DISPATCHED (VT11)'!$E:$L,8,0))</f>
        <v/>
      </c>
      <c r="C1451" s="16" t="str">
        <f>IF(A1451="","",IF(VLOOKUP(A1451,'DSR Attendance'!$A:$E,5,0)=0,VLOOKUP(A1451,'DSR Attendance'!$A:$D,4,0),CONCATENATE(VLOOKUP(A1451,'DSR Attendance'!$A:$D,4,0)," / ",VLOOKUP('Per Outlet Plan'!A1451,'DSR Attendance'!$A:$E,5,0))))</f>
        <v/>
      </c>
      <c r="M1451" s="13" t="str">
        <f t="shared" si="24"/>
        <v/>
      </c>
      <c r="N1451" s="8"/>
      <c r="XFB1451" s="13" t="str">
        <f>IF(D1451="","",COUNTIF('DISPATCHED (VT11)'!$E:$E,'Per Outlet Plan'!D1451))</f>
        <v/>
      </c>
    </row>
    <row r="1452" spans="1:14 16382:16382">
      <c r="A1452" s="18" t="str">
        <f>IF(D1452="","",VLOOKUP(D1452,'DISPATCHED (VT11)'!$E:$XEV,16373,0))</f>
        <v/>
      </c>
      <c r="B1452" s="13" t="str">
        <f>IF(D1452="","",VLOOKUP(D1452,'DISPATCHED (VT11)'!$E:$L,8,0))</f>
        <v/>
      </c>
      <c r="C1452" s="16" t="str">
        <f>IF(A1452="","",IF(VLOOKUP(A1452,'DSR Attendance'!$A:$E,5,0)=0,VLOOKUP(A1452,'DSR Attendance'!$A:$D,4,0),CONCATENATE(VLOOKUP(A1452,'DSR Attendance'!$A:$D,4,0)," / ",VLOOKUP('Per Outlet Plan'!A1452,'DSR Attendance'!$A:$E,5,0))))</f>
        <v/>
      </c>
      <c r="M1452" s="13" t="str">
        <f t="shared" si="24"/>
        <v/>
      </c>
      <c r="N1452" s="8"/>
      <c r="XFB1452" s="13" t="str">
        <f>IF(D1452="","",COUNTIF('DISPATCHED (VT11)'!$E:$E,'Per Outlet Plan'!D1452))</f>
        <v/>
      </c>
    </row>
    <row r="1453" spans="1:14 16382:16382">
      <c r="A1453" s="18" t="str">
        <f>IF(D1453="","",VLOOKUP(D1453,'DISPATCHED (VT11)'!$E:$XEV,16373,0))</f>
        <v/>
      </c>
      <c r="B1453" s="13" t="str">
        <f>IF(D1453="","",VLOOKUP(D1453,'DISPATCHED (VT11)'!$E:$L,8,0))</f>
        <v/>
      </c>
      <c r="C1453" s="16" t="str">
        <f>IF(A1453="","",IF(VLOOKUP(A1453,'DSR Attendance'!$A:$E,5,0)=0,VLOOKUP(A1453,'DSR Attendance'!$A:$D,4,0),CONCATENATE(VLOOKUP(A1453,'DSR Attendance'!$A:$D,4,0)," / ",VLOOKUP('Per Outlet Plan'!A1453,'DSR Attendance'!$A:$E,5,0))))</f>
        <v/>
      </c>
      <c r="M1453" s="13" t="str">
        <f t="shared" si="24"/>
        <v/>
      </c>
      <c r="N1453" s="8"/>
      <c r="XFB1453" s="13" t="str">
        <f>IF(D1453="","",COUNTIF('DISPATCHED (VT11)'!$E:$E,'Per Outlet Plan'!D1453))</f>
        <v/>
      </c>
    </row>
    <row r="1454" spans="1:14 16382:16382">
      <c r="A1454" s="18" t="str">
        <f>IF(D1454="","",VLOOKUP(D1454,'DISPATCHED (VT11)'!$E:$XEV,16373,0))</f>
        <v/>
      </c>
      <c r="B1454" s="13" t="str">
        <f>IF(D1454="","",VLOOKUP(D1454,'DISPATCHED (VT11)'!$E:$L,8,0))</f>
        <v/>
      </c>
      <c r="C1454" s="16" t="str">
        <f>IF(A1454="","",IF(VLOOKUP(A1454,'DSR Attendance'!$A:$E,5,0)=0,VLOOKUP(A1454,'DSR Attendance'!$A:$D,4,0),CONCATENATE(VLOOKUP(A1454,'DSR Attendance'!$A:$D,4,0)," / ",VLOOKUP('Per Outlet Plan'!A1454,'DSR Attendance'!$A:$E,5,0))))</f>
        <v/>
      </c>
      <c r="M1454" s="13" t="str">
        <f t="shared" si="24"/>
        <v/>
      </c>
      <c r="N1454" s="8"/>
      <c r="XFB1454" s="13" t="str">
        <f>IF(D1454="","",COUNTIF('DISPATCHED (VT11)'!$E:$E,'Per Outlet Plan'!D1454))</f>
        <v/>
      </c>
    </row>
    <row r="1455" spans="1:14 16382:16382">
      <c r="A1455" s="18" t="str">
        <f>IF(D1455="","",VLOOKUP(D1455,'DISPATCHED (VT11)'!$E:$XEV,16373,0))</f>
        <v/>
      </c>
      <c r="B1455" s="13" t="str">
        <f>IF(D1455="","",VLOOKUP(D1455,'DISPATCHED (VT11)'!$E:$L,8,0))</f>
        <v/>
      </c>
      <c r="C1455" s="16" t="str">
        <f>IF(A1455="","",IF(VLOOKUP(A1455,'DSR Attendance'!$A:$E,5,0)=0,VLOOKUP(A1455,'DSR Attendance'!$A:$D,4,0),CONCATENATE(VLOOKUP(A1455,'DSR Attendance'!$A:$D,4,0)," / ",VLOOKUP('Per Outlet Plan'!A1455,'DSR Attendance'!$A:$E,5,0))))</f>
        <v/>
      </c>
      <c r="M1455" s="13" t="str">
        <f t="shared" si="24"/>
        <v/>
      </c>
      <c r="N1455" s="8"/>
      <c r="XFB1455" s="13" t="str">
        <f>IF(D1455="","",COUNTIF('DISPATCHED (VT11)'!$E:$E,'Per Outlet Plan'!D1455))</f>
        <v/>
      </c>
    </row>
    <row r="1456" spans="1:14 16382:16382">
      <c r="A1456" s="18" t="str">
        <f>IF(D1456="","",VLOOKUP(D1456,'DISPATCHED (VT11)'!$E:$XEV,16373,0))</f>
        <v/>
      </c>
      <c r="B1456" s="13" t="str">
        <f>IF(D1456="","",VLOOKUP(D1456,'DISPATCHED (VT11)'!$E:$L,8,0))</f>
        <v/>
      </c>
      <c r="C1456" s="16" t="str">
        <f>IF(A1456="","",IF(VLOOKUP(A1456,'DSR Attendance'!$A:$E,5,0)=0,VLOOKUP(A1456,'DSR Attendance'!$A:$D,4,0),CONCATENATE(VLOOKUP(A1456,'DSR Attendance'!$A:$D,4,0)," / ",VLOOKUP('Per Outlet Plan'!A1456,'DSR Attendance'!$A:$E,5,0))))</f>
        <v/>
      </c>
      <c r="M1456" s="13" t="str">
        <f t="shared" si="24"/>
        <v/>
      </c>
      <c r="N1456" s="8"/>
      <c r="XFB1456" s="13" t="str">
        <f>IF(D1456="","",COUNTIF('DISPATCHED (VT11)'!$E:$E,'Per Outlet Plan'!D1456))</f>
        <v/>
      </c>
    </row>
    <row r="1457" spans="1:14 16382:16382">
      <c r="A1457" s="18" t="str">
        <f>IF(D1457="","",VLOOKUP(D1457,'DISPATCHED (VT11)'!$E:$XEV,16373,0))</f>
        <v/>
      </c>
      <c r="B1457" s="13" t="str">
        <f>IF(D1457="","",VLOOKUP(D1457,'DISPATCHED (VT11)'!$E:$L,8,0))</f>
        <v/>
      </c>
      <c r="C1457" s="16" t="str">
        <f>IF(A1457="","",IF(VLOOKUP(A1457,'DSR Attendance'!$A:$E,5,0)=0,VLOOKUP(A1457,'DSR Attendance'!$A:$D,4,0),CONCATENATE(VLOOKUP(A1457,'DSR Attendance'!$A:$D,4,0)," / ",VLOOKUP('Per Outlet Plan'!A1457,'DSR Attendance'!$A:$E,5,0))))</f>
        <v/>
      </c>
      <c r="M1457" s="13" t="str">
        <f t="shared" si="24"/>
        <v/>
      </c>
      <c r="N1457" s="8"/>
      <c r="XFB1457" s="13" t="str">
        <f>IF(D1457="","",COUNTIF('DISPATCHED (VT11)'!$E:$E,'Per Outlet Plan'!D1457))</f>
        <v/>
      </c>
    </row>
    <row r="1458" spans="1:14 16382:16382">
      <c r="A1458" s="18" t="str">
        <f>IF(D1458="","",VLOOKUP(D1458,'DISPATCHED (VT11)'!$E:$XEV,16373,0))</f>
        <v/>
      </c>
      <c r="B1458" s="13" t="str">
        <f>IF(D1458="","",VLOOKUP(D1458,'DISPATCHED (VT11)'!$E:$L,8,0))</f>
        <v/>
      </c>
      <c r="C1458" s="16" t="str">
        <f>IF(A1458="","",IF(VLOOKUP(A1458,'DSR Attendance'!$A:$E,5,0)=0,VLOOKUP(A1458,'DSR Attendance'!$A:$D,4,0),CONCATENATE(VLOOKUP(A1458,'DSR Attendance'!$A:$D,4,0)," / ",VLOOKUP('Per Outlet Plan'!A1458,'DSR Attendance'!$A:$E,5,0))))</f>
        <v/>
      </c>
      <c r="M1458" s="13" t="str">
        <f t="shared" si="24"/>
        <v/>
      </c>
      <c r="N1458" s="8"/>
      <c r="XFB1458" s="13" t="str">
        <f>IF(D1458="","",COUNTIF('DISPATCHED (VT11)'!$E:$E,'Per Outlet Plan'!D1458))</f>
        <v/>
      </c>
    </row>
    <row r="1459" spans="1:14 16382:16382">
      <c r="A1459" s="18" t="str">
        <f>IF(D1459="","",VLOOKUP(D1459,'DISPATCHED (VT11)'!$E:$XEV,16373,0))</f>
        <v/>
      </c>
      <c r="B1459" s="13" t="str">
        <f>IF(D1459="","",VLOOKUP(D1459,'DISPATCHED (VT11)'!$E:$L,8,0))</f>
        <v/>
      </c>
      <c r="C1459" s="16" t="str">
        <f>IF(A1459="","",IF(VLOOKUP(A1459,'DSR Attendance'!$A:$E,5,0)=0,VLOOKUP(A1459,'DSR Attendance'!$A:$D,4,0),CONCATENATE(VLOOKUP(A1459,'DSR Attendance'!$A:$D,4,0)," / ",VLOOKUP('Per Outlet Plan'!A1459,'DSR Attendance'!$A:$E,5,0))))</f>
        <v/>
      </c>
      <c r="M1459" s="13" t="str">
        <f t="shared" si="24"/>
        <v/>
      </c>
      <c r="N1459" s="8"/>
      <c r="XFB1459" s="13" t="str">
        <f>IF(D1459="","",COUNTIF('DISPATCHED (VT11)'!$E:$E,'Per Outlet Plan'!D1459))</f>
        <v/>
      </c>
    </row>
    <row r="1460" spans="1:14 16382:16382">
      <c r="A1460" s="18" t="str">
        <f>IF(D1460="","",VLOOKUP(D1460,'DISPATCHED (VT11)'!$E:$XEV,16373,0))</f>
        <v/>
      </c>
      <c r="B1460" s="13" t="str">
        <f>IF(D1460="","",VLOOKUP(D1460,'DISPATCHED (VT11)'!$E:$L,8,0))</f>
        <v/>
      </c>
      <c r="C1460" s="16" t="str">
        <f>IF(A1460="","",IF(VLOOKUP(A1460,'DSR Attendance'!$A:$E,5,0)=0,VLOOKUP(A1460,'DSR Attendance'!$A:$D,4,0),CONCATENATE(VLOOKUP(A1460,'DSR Attendance'!$A:$D,4,0)," / ",VLOOKUP('Per Outlet Plan'!A1460,'DSR Attendance'!$A:$E,5,0))))</f>
        <v/>
      </c>
      <c r="M1460" s="13" t="str">
        <f t="shared" si="24"/>
        <v/>
      </c>
      <c r="N1460" s="8"/>
      <c r="XFB1460" s="13" t="str">
        <f>IF(D1460="","",COUNTIF('DISPATCHED (VT11)'!$E:$E,'Per Outlet Plan'!D1460))</f>
        <v/>
      </c>
    </row>
    <row r="1461" spans="1:14 16382:16382">
      <c r="A1461" s="18" t="str">
        <f>IF(D1461="","",VLOOKUP(D1461,'DISPATCHED (VT11)'!$E:$XEV,16373,0))</f>
        <v/>
      </c>
      <c r="B1461" s="13" t="str">
        <f>IF(D1461="","",VLOOKUP(D1461,'DISPATCHED (VT11)'!$E:$L,8,0))</f>
        <v/>
      </c>
      <c r="C1461" s="16" t="str">
        <f>IF(A1461="","",IF(VLOOKUP(A1461,'DSR Attendance'!$A:$E,5,0)=0,VLOOKUP(A1461,'DSR Attendance'!$A:$D,4,0),CONCATENATE(VLOOKUP(A1461,'DSR Attendance'!$A:$D,4,0)," / ",VLOOKUP('Per Outlet Plan'!A1461,'DSR Attendance'!$A:$E,5,0))))</f>
        <v/>
      </c>
      <c r="M1461" s="13" t="str">
        <f t="shared" si="24"/>
        <v/>
      </c>
      <c r="N1461" s="8"/>
      <c r="XFB1461" s="13" t="str">
        <f>IF(D1461="","",COUNTIF('DISPATCHED (VT11)'!$E:$E,'Per Outlet Plan'!D1461))</f>
        <v/>
      </c>
    </row>
    <row r="1462" spans="1:14 16382:16382">
      <c r="A1462" s="18" t="str">
        <f>IF(D1462="","",VLOOKUP(D1462,'DISPATCHED (VT11)'!$E:$XEV,16373,0))</f>
        <v/>
      </c>
      <c r="B1462" s="13" t="str">
        <f>IF(D1462="","",VLOOKUP(D1462,'DISPATCHED (VT11)'!$E:$L,8,0))</f>
        <v/>
      </c>
      <c r="C1462" s="16" t="str">
        <f>IF(A1462="","",IF(VLOOKUP(A1462,'DSR Attendance'!$A:$E,5,0)=0,VLOOKUP(A1462,'DSR Attendance'!$A:$D,4,0),CONCATENATE(VLOOKUP(A1462,'DSR Attendance'!$A:$D,4,0)," / ",VLOOKUP('Per Outlet Plan'!A1462,'DSR Attendance'!$A:$E,5,0))))</f>
        <v/>
      </c>
      <c r="M1462" s="13" t="str">
        <f t="shared" si="24"/>
        <v/>
      </c>
      <c r="N1462" s="8"/>
      <c r="XFB1462" s="13" t="str">
        <f>IF(D1462="","",COUNTIF('DISPATCHED (VT11)'!$E:$E,'Per Outlet Plan'!D1462))</f>
        <v/>
      </c>
    </row>
    <row r="1463" spans="1:14 16382:16382">
      <c r="A1463" s="18" t="str">
        <f>IF(D1463="","",VLOOKUP(D1463,'DISPATCHED (VT11)'!$E:$XEV,16373,0))</f>
        <v/>
      </c>
      <c r="B1463" s="13" t="str">
        <f>IF(D1463="","",VLOOKUP(D1463,'DISPATCHED (VT11)'!$E:$L,8,0))</f>
        <v/>
      </c>
      <c r="C1463" s="16" t="str">
        <f>IF(A1463="","",IF(VLOOKUP(A1463,'DSR Attendance'!$A:$E,5,0)=0,VLOOKUP(A1463,'DSR Attendance'!$A:$D,4,0),CONCATENATE(VLOOKUP(A1463,'DSR Attendance'!$A:$D,4,0)," / ",VLOOKUP('Per Outlet Plan'!A1463,'DSR Attendance'!$A:$E,5,0))))</f>
        <v/>
      </c>
      <c r="M1463" s="13" t="str">
        <f t="shared" si="24"/>
        <v/>
      </c>
      <c r="N1463" s="8"/>
      <c r="XFB1463" s="13" t="str">
        <f>IF(D1463="","",COUNTIF('DISPATCHED (VT11)'!$E:$E,'Per Outlet Plan'!D1463))</f>
        <v/>
      </c>
    </row>
    <row r="1464" spans="1:14 16382:16382">
      <c r="A1464" s="18" t="str">
        <f>IF(D1464="","",VLOOKUP(D1464,'DISPATCHED (VT11)'!$E:$XEV,16373,0))</f>
        <v/>
      </c>
      <c r="B1464" s="13" t="str">
        <f>IF(D1464="","",VLOOKUP(D1464,'DISPATCHED (VT11)'!$E:$L,8,0))</f>
        <v/>
      </c>
      <c r="C1464" s="16" t="str">
        <f>IF(A1464="","",IF(VLOOKUP(A1464,'DSR Attendance'!$A:$E,5,0)=0,VLOOKUP(A1464,'DSR Attendance'!$A:$D,4,0),CONCATENATE(VLOOKUP(A1464,'DSR Attendance'!$A:$D,4,0)," / ",VLOOKUP('Per Outlet Plan'!A1464,'DSR Attendance'!$A:$E,5,0))))</f>
        <v/>
      </c>
      <c r="M1464" s="13" t="str">
        <f t="shared" si="24"/>
        <v/>
      </c>
      <c r="N1464" s="8"/>
      <c r="XFB1464" s="13" t="str">
        <f>IF(D1464="","",COUNTIF('DISPATCHED (VT11)'!$E:$E,'Per Outlet Plan'!D1464))</f>
        <v/>
      </c>
    </row>
    <row r="1465" spans="1:14 16382:16382">
      <c r="A1465" s="18" t="str">
        <f>IF(D1465="","",VLOOKUP(D1465,'DISPATCHED (VT11)'!$E:$XEV,16373,0))</f>
        <v/>
      </c>
      <c r="B1465" s="13" t="str">
        <f>IF(D1465="","",VLOOKUP(D1465,'DISPATCHED (VT11)'!$E:$L,8,0))</f>
        <v/>
      </c>
      <c r="C1465" s="16" t="str">
        <f>IF(A1465="","",IF(VLOOKUP(A1465,'DSR Attendance'!$A:$E,5,0)=0,VLOOKUP(A1465,'DSR Attendance'!$A:$D,4,0),CONCATENATE(VLOOKUP(A1465,'DSR Attendance'!$A:$D,4,0)," / ",VLOOKUP('Per Outlet Plan'!A1465,'DSR Attendance'!$A:$E,5,0))))</f>
        <v/>
      </c>
      <c r="M1465" s="13" t="str">
        <f t="shared" si="24"/>
        <v/>
      </c>
      <c r="N1465" s="8"/>
      <c r="XFB1465" s="13" t="str">
        <f>IF(D1465="","",COUNTIF('DISPATCHED (VT11)'!$E:$E,'Per Outlet Plan'!D1465))</f>
        <v/>
      </c>
    </row>
    <row r="1466" spans="1:14 16382:16382">
      <c r="A1466" s="18" t="str">
        <f>IF(D1466="","",VLOOKUP(D1466,'DISPATCHED (VT11)'!$E:$XEV,16373,0))</f>
        <v/>
      </c>
      <c r="B1466" s="13" t="str">
        <f>IF(D1466="","",VLOOKUP(D1466,'DISPATCHED (VT11)'!$E:$L,8,0))</f>
        <v/>
      </c>
      <c r="C1466" s="16" t="str">
        <f>IF(A1466="","",IF(VLOOKUP(A1466,'DSR Attendance'!$A:$E,5,0)=0,VLOOKUP(A1466,'DSR Attendance'!$A:$D,4,0),CONCATENATE(VLOOKUP(A1466,'DSR Attendance'!$A:$D,4,0)," / ",VLOOKUP('Per Outlet Plan'!A1466,'DSR Attendance'!$A:$E,5,0))))</f>
        <v/>
      </c>
      <c r="M1466" s="13" t="str">
        <f t="shared" si="24"/>
        <v/>
      </c>
      <c r="N1466" s="8"/>
      <c r="XFB1466" s="13" t="str">
        <f>IF(D1466="","",COUNTIF('DISPATCHED (VT11)'!$E:$E,'Per Outlet Plan'!D1466))</f>
        <v/>
      </c>
    </row>
    <row r="1467" spans="1:14 16382:16382">
      <c r="A1467" s="18" t="str">
        <f>IF(D1467="","",VLOOKUP(D1467,'DISPATCHED (VT11)'!$E:$XEV,16373,0))</f>
        <v/>
      </c>
      <c r="B1467" s="13" t="str">
        <f>IF(D1467="","",VLOOKUP(D1467,'DISPATCHED (VT11)'!$E:$L,8,0))</f>
        <v/>
      </c>
      <c r="C1467" s="16" t="str">
        <f>IF(A1467="","",IF(VLOOKUP(A1467,'DSR Attendance'!$A:$E,5,0)=0,VLOOKUP(A1467,'DSR Attendance'!$A:$D,4,0),CONCATENATE(VLOOKUP(A1467,'DSR Attendance'!$A:$D,4,0)," / ",VLOOKUP('Per Outlet Plan'!A1467,'DSR Attendance'!$A:$E,5,0))))</f>
        <v/>
      </c>
      <c r="M1467" s="13" t="str">
        <f t="shared" si="24"/>
        <v/>
      </c>
      <c r="N1467" s="8"/>
      <c r="XFB1467" s="13" t="str">
        <f>IF(D1467="","",COUNTIF('DISPATCHED (VT11)'!$E:$E,'Per Outlet Plan'!D1467))</f>
        <v/>
      </c>
    </row>
    <row r="1468" spans="1:14 16382:16382">
      <c r="A1468" s="18" t="str">
        <f>IF(D1468="","",VLOOKUP(D1468,'DISPATCHED (VT11)'!$E:$XEV,16373,0))</f>
        <v/>
      </c>
      <c r="B1468" s="13" t="str">
        <f>IF(D1468="","",VLOOKUP(D1468,'DISPATCHED (VT11)'!$E:$L,8,0))</f>
        <v/>
      </c>
      <c r="C1468" s="16" t="str">
        <f>IF(A1468="","",IF(VLOOKUP(A1468,'DSR Attendance'!$A:$E,5,0)=0,VLOOKUP(A1468,'DSR Attendance'!$A:$D,4,0),CONCATENATE(VLOOKUP(A1468,'DSR Attendance'!$A:$D,4,0)," / ",VLOOKUP('Per Outlet Plan'!A1468,'DSR Attendance'!$A:$E,5,0))))</f>
        <v/>
      </c>
      <c r="M1468" s="13" t="str">
        <f t="shared" si="24"/>
        <v/>
      </c>
      <c r="N1468" s="8"/>
      <c r="XFB1468" s="13" t="str">
        <f>IF(D1468="","",COUNTIF('DISPATCHED (VT11)'!$E:$E,'Per Outlet Plan'!D1468))</f>
        <v/>
      </c>
    </row>
    <row r="1469" spans="1:14 16382:16382">
      <c r="A1469" s="18" t="str">
        <f>IF(D1469="","",VLOOKUP(D1469,'DISPATCHED (VT11)'!$E:$XEV,16373,0))</f>
        <v/>
      </c>
      <c r="B1469" s="13" t="str">
        <f>IF(D1469="","",VLOOKUP(D1469,'DISPATCHED (VT11)'!$E:$L,8,0))</f>
        <v/>
      </c>
      <c r="C1469" s="16" t="str">
        <f>IF(A1469="","",IF(VLOOKUP(A1469,'DSR Attendance'!$A:$E,5,0)=0,VLOOKUP(A1469,'DSR Attendance'!$A:$D,4,0),CONCATENATE(VLOOKUP(A1469,'DSR Attendance'!$A:$D,4,0)," / ",VLOOKUP('Per Outlet Plan'!A1469,'DSR Attendance'!$A:$E,5,0))))</f>
        <v/>
      </c>
      <c r="M1469" s="13" t="str">
        <f t="shared" si="24"/>
        <v/>
      </c>
      <c r="N1469" s="8"/>
      <c r="XFB1469" s="13" t="str">
        <f>IF(D1469="","",COUNTIF('DISPATCHED (VT11)'!$E:$E,'Per Outlet Plan'!D1469))</f>
        <v/>
      </c>
    </row>
    <row r="1470" spans="1:14 16382:16382">
      <c r="A1470" s="18" t="str">
        <f>IF(D1470="","",VLOOKUP(D1470,'DISPATCHED (VT11)'!$E:$XEV,16373,0))</f>
        <v/>
      </c>
      <c r="B1470" s="13" t="str">
        <f>IF(D1470="","",VLOOKUP(D1470,'DISPATCHED (VT11)'!$E:$L,8,0))</f>
        <v/>
      </c>
      <c r="C1470" s="16" t="str">
        <f>IF(A1470="","",IF(VLOOKUP(A1470,'DSR Attendance'!$A:$E,5,0)=0,VLOOKUP(A1470,'DSR Attendance'!$A:$D,4,0),CONCATENATE(VLOOKUP(A1470,'DSR Attendance'!$A:$D,4,0)," / ",VLOOKUP('Per Outlet Plan'!A1470,'DSR Attendance'!$A:$E,5,0))))</f>
        <v/>
      </c>
      <c r="M1470" s="13" t="str">
        <f t="shared" si="24"/>
        <v/>
      </c>
      <c r="N1470" s="8"/>
      <c r="XFB1470" s="13" t="str">
        <f>IF(D1470="","",COUNTIF('DISPATCHED (VT11)'!$E:$E,'Per Outlet Plan'!D1470))</f>
        <v/>
      </c>
    </row>
    <row r="1471" spans="1:14 16382:16382">
      <c r="A1471" s="18" t="str">
        <f>IF(D1471="","",VLOOKUP(D1471,'DISPATCHED (VT11)'!$E:$XEV,16373,0))</f>
        <v/>
      </c>
      <c r="B1471" s="13" t="str">
        <f>IF(D1471="","",VLOOKUP(D1471,'DISPATCHED (VT11)'!$E:$L,8,0))</f>
        <v/>
      </c>
      <c r="C1471" s="16" t="str">
        <f>IF(A1471="","",IF(VLOOKUP(A1471,'DSR Attendance'!$A:$E,5,0)=0,VLOOKUP(A1471,'DSR Attendance'!$A:$D,4,0),CONCATENATE(VLOOKUP(A1471,'DSR Attendance'!$A:$D,4,0)," / ",VLOOKUP('Per Outlet Plan'!A1471,'DSR Attendance'!$A:$E,5,0))))</f>
        <v/>
      </c>
      <c r="M1471" s="13" t="str">
        <f t="shared" si="24"/>
        <v/>
      </c>
      <c r="N1471" s="8"/>
      <c r="XFB1471" s="13" t="str">
        <f>IF(D1471="","",COUNTIF('DISPATCHED (VT11)'!$E:$E,'Per Outlet Plan'!D1471))</f>
        <v/>
      </c>
    </row>
    <row r="1472" spans="1:14 16382:16382">
      <c r="A1472" s="18" t="str">
        <f>IF(D1472="","",VLOOKUP(D1472,'DISPATCHED (VT11)'!$E:$XEV,16373,0))</f>
        <v/>
      </c>
      <c r="B1472" s="13" t="str">
        <f>IF(D1472="","",VLOOKUP(D1472,'DISPATCHED (VT11)'!$E:$L,8,0))</f>
        <v/>
      </c>
      <c r="C1472" s="16" t="str">
        <f>IF(A1472="","",IF(VLOOKUP(A1472,'DSR Attendance'!$A:$E,5,0)=0,VLOOKUP(A1472,'DSR Attendance'!$A:$D,4,0),CONCATENATE(VLOOKUP(A1472,'DSR Attendance'!$A:$D,4,0)," / ",VLOOKUP('Per Outlet Plan'!A1472,'DSR Attendance'!$A:$E,5,0))))</f>
        <v/>
      </c>
      <c r="M1472" s="13" t="str">
        <f t="shared" si="24"/>
        <v/>
      </c>
      <c r="N1472" s="8"/>
      <c r="XFB1472" s="13" t="str">
        <f>IF(D1472="","",COUNTIF('DISPATCHED (VT11)'!$E:$E,'Per Outlet Plan'!D1472))</f>
        <v/>
      </c>
    </row>
    <row r="1473" spans="1:14 16382:16382">
      <c r="A1473" s="18" t="str">
        <f>IF(D1473="","",VLOOKUP(D1473,'DISPATCHED (VT11)'!$E:$XEV,16373,0))</f>
        <v/>
      </c>
      <c r="B1473" s="13" t="str">
        <f>IF(D1473="","",VLOOKUP(D1473,'DISPATCHED (VT11)'!$E:$L,8,0))</f>
        <v/>
      </c>
      <c r="C1473" s="16" t="str">
        <f>IF(A1473="","",IF(VLOOKUP(A1473,'DSR Attendance'!$A:$E,5,0)=0,VLOOKUP(A1473,'DSR Attendance'!$A:$D,4,0),CONCATENATE(VLOOKUP(A1473,'DSR Attendance'!$A:$D,4,0)," / ",VLOOKUP('Per Outlet Plan'!A1473,'DSR Attendance'!$A:$E,5,0))))</f>
        <v/>
      </c>
      <c r="M1473" s="13" t="str">
        <f t="shared" si="24"/>
        <v/>
      </c>
      <c r="N1473" s="8"/>
      <c r="XFB1473" s="13" t="str">
        <f>IF(D1473="","",COUNTIF('DISPATCHED (VT11)'!$E:$E,'Per Outlet Plan'!D1473))</f>
        <v/>
      </c>
    </row>
    <row r="1474" spans="1:14 16382:16382">
      <c r="A1474" s="18" t="str">
        <f>IF(D1474="","",VLOOKUP(D1474,'DISPATCHED (VT11)'!$E:$XEV,16373,0))</f>
        <v/>
      </c>
      <c r="B1474" s="13" t="str">
        <f>IF(D1474="","",VLOOKUP(D1474,'DISPATCHED (VT11)'!$E:$L,8,0))</f>
        <v/>
      </c>
      <c r="C1474" s="16" t="str">
        <f>IF(A1474="","",IF(VLOOKUP(A1474,'DSR Attendance'!$A:$E,5,0)=0,VLOOKUP(A1474,'DSR Attendance'!$A:$D,4,0),CONCATENATE(VLOOKUP(A1474,'DSR Attendance'!$A:$D,4,0)," / ",VLOOKUP('Per Outlet Plan'!A1474,'DSR Attendance'!$A:$E,5,0))))</f>
        <v/>
      </c>
      <c r="M1474" s="13" t="str">
        <f t="shared" si="24"/>
        <v/>
      </c>
      <c r="N1474" s="8"/>
      <c r="XFB1474" s="13" t="str">
        <f>IF(D1474="","",COUNTIF('DISPATCHED (VT11)'!$E:$E,'Per Outlet Plan'!D1474))</f>
        <v/>
      </c>
    </row>
    <row r="1475" spans="1:14 16382:16382">
      <c r="A1475" s="18" t="str">
        <f>IF(D1475="","",VLOOKUP(D1475,'DISPATCHED (VT11)'!$E:$XEV,16373,0))</f>
        <v/>
      </c>
      <c r="B1475" s="13" t="str">
        <f>IF(D1475="","",VLOOKUP(D1475,'DISPATCHED (VT11)'!$E:$L,8,0))</f>
        <v/>
      </c>
      <c r="C1475" s="16" t="str">
        <f>IF(A1475="","",IF(VLOOKUP(A1475,'DSR Attendance'!$A:$E,5,0)=0,VLOOKUP(A1475,'DSR Attendance'!$A:$D,4,0),CONCATENATE(VLOOKUP(A1475,'DSR Attendance'!$A:$D,4,0)," / ",VLOOKUP('Per Outlet Plan'!A1475,'DSR Attendance'!$A:$E,5,0))))</f>
        <v/>
      </c>
      <c r="M1475" s="13" t="str">
        <f t="shared" si="24"/>
        <v/>
      </c>
      <c r="N1475" s="8"/>
      <c r="XFB1475" s="13" t="str">
        <f>IF(D1475="","",COUNTIF('DISPATCHED (VT11)'!$E:$E,'Per Outlet Plan'!D1475))</f>
        <v/>
      </c>
    </row>
    <row r="1476" spans="1:14 16382:16382">
      <c r="A1476" s="18" t="str">
        <f>IF(D1476="","",VLOOKUP(D1476,'DISPATCHED (VT11)'!$E:$XEV,16373,0))</f>
        <v/>
      </c>
      <c r="B1476" s="13" t="str">
        <f>IF(D1476="","",VLOOKUP(D1476,'DISPATCHED (VT11)'!$E:$L,8,0))</f>
        <v/>
      </c>
      <c r="C1476" s="16" t="str">
        <f>IF(A1476="","",IF(VLOOKUP(A1476,'DSR Attendance'!$A:$E,5,0)=0,VLOOKUP(A1476,'DSR Attendance'!$A:$D,4,0),CONCATENATE(VLOOKUP(A1476,'DSR Attendance'!$A:$D,4,0)," / ",VLOOKUP('Per Outlet Plan'!A1476,'DSR Attendance'!$A:$E,5,0))))</f>
        <v/>
      </c>
      <c r="M1476" s="13" t="str">
        <f t="shared" si="24"/>
        <v/>
      </c>
      <c r="N1476" s="8"/>
      <c r="XFB1476" s="13" t="str">
        <f>IF(D1476="","",COUNTIF('DISPATCHED (VT11)'!$E:$E,'Per Outlet Plan'!D1476))</f>
        <v/>
      </c>
    </row>
    <row r="1477" spans="1:14 16382:16382">
      <c r="A1477" s="18" t="str">
        <f>IF(D1477="","",VLOOKUP(D1477,'DISPATCHED (VT11)'!$E:$XEV,16373,0))</f>
        <v/>
      </c>
      <c r="B1477" s="13" t="str">
        <f>IF(D1477="","",VLOOKUP(D1477,'DISPATCHED (VT11)'!$E:$L,8,0))</f>
        <v/>
      </c>
      <c r="C1477" s="16" t="str">
        <f>IF(A1477="","",IF(VLOOKUP(A1477,'DSR Attendance'!$A:$E,5,0)=0,VLOOKUP(A1477,'DSR Attendance'!$A:$D,4,0),CONCATENATE(VLOOKUP(A1477,'DSR Attendance'!$A:$D,4,0)," / ",VLOOKUP('Per Outlet Plan'!A1477,'DSR Attendance'!$A:$E,5,0))))</f>
        <v/>
      </c>
      <c r="M1477" s="13" t="str">
        <f t="shared" si="24"/>
        <v/>
      </c>
      <c r="N1477" s="8"/>
      <c r="XFB1477" s="13" t="str">
        <f>IF(D1477="","",COUNTIF('DISPATCHED (VT11)'!$E:$E,'Per Outlet Plan'!D1477))</f>
        <v/>
      </c>
    </row>
    <row r="1478" spans="1:14 16382:16382">
      <c r="A1478" s="18" t="str">
        <f>IF(D1478="","",VLOOKUP(D1478,'DISPATCHED (VT11)'!$E:$XEV,16373,0))</f>
        <v/>
      </c>
      <c r="B1478" s="13" t="str">
        <f>IF(D1478="","",VLOOKUP(D1478,'DISPATCHED (VT11)'!$E:$L,8,0))</f>
        <v/>
      </c>
      <c r="C1478" s="16" t="str">
        <f>IF(A1478="","",IF(VLOOKUP(A1478,'DSR Attendance'!$A:$E,5,0)=0,VLOOKUP(A1478,'DSR Attendance'!$A:$D,4,0),CONCATENATE(VLOOKUP(A1478,'DSR Attendance'!$A:$D,4,0)," / ",VLOOKUP('Per Outlet Plan'!A1478,'DSR Attendance'!$A:$E,5,0))))</f>
        <v/>
      </c>
      <c r="M1478" s="13" t="str">
        <f t="shared" ref="M1478:M1541" si="25">IF(L1478="","",VLOOKUP(L1478,$XFC$6:$XFD$30,2,0))</f>
        <v/>
      </c>
      <c r="N1478" s="8"/>
      <c r="XFB1478" s="13" t="str">
        <f>IF(D1478="","",COUNTIF('DISPATCHED (VT11)'!$E:$E,'Per Outlet Plan'!D1478))</f>
        <v/>
      </c>
    </row>
    <row r="1479" spans="1:14 16382:16382">
      <c r="A1479" s="18" t="str">
        <f>IF(D1479="","",VLOOKUP(D1479,'DISPATCHED (VT11)'!$E:$XEV,16373,0))</f>
        <v/>
      </c>
      <c r="B1479" s="13" t="str">
        <f>IF(D1479="","",VLOOKUP(D1479,'DISPATCHED (VT11)'!$E:$L,8,0))</f>
        <v/>
      </c>
      <c r="C1479" s="16" t="str">
        <f>IF(A1479="","",IF(VLOOKUP(A1479,'DSR Attendance'!$A:$E,5,0)=0,VLOOKUP(A1479,'DSR Attendance'!$A:$D,4,0),CONCATENATE(VLOOKUP(A1479,'DSR Attendance'!$A:$D,4,0)," / ",VLOOKUP('Per Outlet Plan'!A1479,'DSR Attendance'!$A:$E,5,0))))</f>
        <v/>
      </c>
      <c r="M1479" s="13" t="str">
        <f t="shared" si="25"/>
        <v/>
      </c>
      <c r="N1479" s="8"/>
      <c r="XFB1479" s="13" t="str">
        <f>IF(D1479="","",COUNTIF('DISPATCHED (VT11)'!$E:$E,'Per Outlet Plan'!D1479))</f>
        <v/>
      </c>
    </row>
    <row r="1480" spans="1:14 16382:16382">
      <c r="A1480" s="18" t="str">
        <f>IF(D1480="","",VLOOKUP(D1480,'DISPATCHED (VT11)'!$E:$XEV,16373,0))</f>
        <v/>
      </c>
      <c r="B1480" s="13" t="str">
        <f>IF(D1480="","",VLOOKUP(D1480,'DISPATCHED (VT11)'!$E:$L,8,0))</f>
        <v/>
      </c>
      <c r="C1480" s="16" t="str">
        <f>IF(A1480="","",IF(VLOOKUP(A1480,'DSR Attendance'!$A:$E,5,0)=0,VLOOKUP(A1480,'DSR Attendance'!$A:$D,4,0),CONCATENATE(VLOOKUP(A1480,'DSR Attendance'!$A:$D,4,0)," / ",VLOOKUP('Per Outlet Plan'!A1480,'DSR Attendance'!$A:$E,5,0))))</f>
        <v/>
      </c>
      <c r="M1480" s="13" t="str">
        <f t="shared" si="25"/>
        <v/>
      </c>
      <c r="N1480" s="8"/>
      <c r="XFB1480" s="13" t="str">
        <f>IF(D1480="","",COUNTIF('DISPATCHED (VT11)'!$E:$E,'Per Outlet Plan'!D1480))</f>
        <v/>
      </c>
    </row>
    <row r="1481" spans="1:14 16382:16382">
      <c r="A1481" s="18" t="str">
        <f>IF(D1481="","",VLOOKUP(D1481,'DISPATCHED (VT11)'!$E:$XEV,16373,0))</f>
        <v/>
      </c>
      <c r="B1481" s="13" t="str">
        <f>IF(D1481="","",VLOOKUP(D1481,'DISPATCHED (VT11)'!$E:$L,8,0))</f>
        <v/>
      </c>
      <c r="C1481" s="16" t="str">
        <f>IF(A1481="","",IF(VLOOKUP(A1481,'DSR Attendance'!$A:$E,5,0)=0,VLOOKUP(A1481,'DSR Attendance'!$A:$D,4,0),CONCATENATE(VLOOKUP(A1481,'DSR Attendance'!$A:$D,4,0)," / ",VLOOKUP('Per Outlet Plan'!A1481,'DSR Attendance'!$A:$E,5,0))))</f>
        <v/>
      </c>
      <c r="M1481" s="13" t="str">
        <f t="shared" si="25"/>
        <v/>
      </c>
      <c r="N1481" s="8"/>
      <c r="XFB1481" s="13" t="str">
        <f>IF(D1481="","",COUNTIF('DISPATCHED (VT11)'!$E:$E,'Per Outlet Plan'!D1481))</f>
        <v/>
      </c>
    </row>
    <row r="1482" spans="1:14 16382:16382">
      <c r="A1482" s="18" t="str">
        <f>IF(D1482="","",VLOOKUP(D1482,'DISPATCHED (VT11)'!$E:$XEV,16373,0))</f>
        <v/>
      </c>
      <c r="B1482" s="13" t="str">
        <f>IF(D1482="","",VLOOKUP(D1482,'DISPATCHED (VT11)'!$E:$L,8,0))</f>
        <v/>
      </c>
      <c r="C1482" s="16" t="str">
        <f>IF(A1482="","",IF(VLOOKUP(A1482,'DSR Attendance'!$A:$E,5,0)=0,VLOOKUP(A1482,'DSR Attendance'!$A:$D,4,0),CONCATENATE(VLOOKUP(A1482,'DSR Attendance'!$A:$D,4,0)," / ",VLOOKUP('Per Outlet Plan'!A1482,'DSR Attendance'!$A:$E,5,0))))</f>
        <v/>
      </c>
      <c r="M1482" s="13" t="str">
        <f t="shared" si="25"/>
        <v/>
      </c>
      <c r="N1482" s="8"/>
      <c r="XFB1482" s="13" t="str">
        <f>IF(D1482="","",COUNTIF('DISPATCHED (VT11)'!$E:$E,'Per Outlet Plan'!D1482))</f>
        <v/>
      </c>
    </row>
    <row r="1483" spans="1:14 16382:16382">
      <c r="A1483" s="18" t="str">
        <f>IF(D1483="","",VLOOKUP(D1483,'DISPATCHED (VT11)'!$E:$XEV,16373,0))</f>
        <v/>
      </c>
      <c r="B1483" s="13" t="str">
        <f>IF(D1483="","",VLOOKUP(D1483,'DISPATCHED (VT11)'!$E:$L,8,0))</f>
        <v/>
      </c>
      <c r="C1483" s="16" t="str">
        <f>IF(A1483="","",IF(VLOOKUP(A1483,'DSR Attendance'!$A:$E,5,0)=0,VLOOKUP(A1483,'DSR Attendance'!$A:$D,4,0),CONCATENATE(VLOOKUP(A1483,'DSR Attendance'!$A:$D,4,0)," / ",VLOOKUP('Per Outlet Plan'!A1483,'DSR Attendance'!$A:$E,5,0))))</f>
        <v/>
      </c>
      <c r="M1483" s="13" t="str">
        <f t="shared" si="25"/>
        <v/>
      </c>
      <c r="N1483" s="8"/>
      <c r="XFB1483" s="13" t="str">
        <f>IF(D1483="","",COUNTIF('DISPATCHED (VT11)'!$E:$E,'Per Outlet Plan'!D1483))</f>
        <v/>
      </c>
    </row>
    <row r="1484" spans="1:14 16382:16382">
      <c r="A1484" s="18" t="str">
        <f>IF(D1484="","",VLOOKUP(D1484,'DISPATCHED (VT11)'!$E:$XEV,16373,0))</f>
        <v/>
      </c>
      <c r="B1484" s="13" t="str">
        <f>IF(D1484="","",VLOOKUP(D1484,'DISPATCHED (VT11)'!$E:$L,8,0))</f>
        <v/>
      </c>
      <c r="C1484" s="16" t="str">
        <f>IF(A1484="","",IF(VLOOKUP(A1484,'DSR Attendance'!$A:$E,5,0)=0,VLOOKUP(A1484,'DSR Attendance'!$A:$D,4,0),CONCATENATE(VLOOKUP(A1484,'DSR Attendance'!$A:$D,4,0)," / ",VLOOKUP('Per Outlet Plan'!A1484,'DSR Attendance'!$A:$E,5,0))))</f>
        <v/>
      </c>
      <c r="M1484" s="13" t="str">
        <f t="shared" si="25"/>
        <v/>
      </c>
      <c r="N1484" s="8"/>
      <c r="XFB1484" s="13" t="str">
        <f>IF(D1484="","",COUNTIF('DISPATCHED (VT11)'!$E:$E,'Per Outlet Plan'!D1484))</f>
        <v/>
      </c>
    </row>
    <row r="1485" spans="1:14 16382:16382">
      <c r="A1485" s="18" t="str">
        <f>IF(D1485="","",VLOOKUP(D1485,'DISPATCHED (VT11)'!$E:$XEV,16373,0))</f>
        <v/>
      </c>
      <c r="B1485" s="13" t="str">
        <f>IF(D1485="","",VLOOKUP(D1485,'DISPATCHED (VT11)'!$E:$L,8,0))</f>
        <v/>
      </c>
      <c r="C1485" s="16" t="str">
        <f>IF(A1485="","",IF(VLOOKUP(A1485,'DSR Attendance'!$A:$E,5,0)=0,VLOOKUP(A1485,'DSR Attendance'!$A:$D,4,0),CONCATENATE(VLOOKUP(A1485,'DSR Attendance'!$A:$D,4,0)," / ",VLOOKUP('Per Outlet Plan'!A1485,'DSR Attendance'!$A:$E,5,0))))</f>
        <v/>
      </c>
      <c r="M1485" s="13" t="str">
        <f t="shared" si="25"/>
        <v/>
      </c>
      <c r="N1485" s="8"/>
      <c r="XFB1485" s="13" t="str">
        <f>IF(D1485="","",COUNTIF('DISPATCHED (VT11)'!$E:$E,'Per Outlet Plan'!D1485))</f>
        <v/>
      </c>
    </row>
    <row r="1486" spans="1:14 16382:16382">
      <c r="A1486" s="18" t="str">
        <f>IF(D1486="","",VLOOKUP(D1486,'DISPATCHED (VT11)'!$E:$XEV,16373,0))</f>
        <v/>
      </c>
      <c r="B1486" s="13" t="str">
        <f>IF(D1486="","",VLOOKUP(D1486,'DISPATCHED (VT11)'!$E:$L,8,0))</f>
        <v/>
      </c>
      <c r="C1486" s="16" t="str">
        <f>IF(A1486="","",IF(VLOOKUP(A1486,'DSR Attendance'!$A:$E,5,0)=0,VLOOKUP(A1486,'DSR Attendance'!$A:$D,4,0),CONCATENATE(VLOOKUP(A1486,'DSR Attendance'!$A:$D,4,0)," / ",VLOOKUP('Per Outlet Plan'!A1486,'DSR Attendance'!$A:$E,5,0))))</f>
        <v/>
      </c>
      <c r="M1486" s="13" t="str">
        <f t="shared" si="25"/>
        <v/>
      </c>
      <c r="N1486" s="8"/>
      <c r="XFB1486" s="13" t="str">
        <f>IF(D1486="","",COUNTIF('DISPATCHED (VT11)'!$E:$E,'Per Outlet Plan'!D1486))</f>
        <v/>
      </c>
    </row>
    <row r="1487" spans="1:14 16382:16382">
      <c r="A1487" s="18" t="str">
        <f>IF(D1487="","",VLOOKUP(D1487,'DISPATCHED (VT11)'!$E:$XEV,16373,0))</f>
        <v/>
      </c>
      <c r="B1487" s="13" t="str">
        <f>IF(D1487="","",VLOOKUP(D1487,'DISPATCHED (VT11)'!$E:$L,8,0))</f>
        <v/>
      </c>
      <c r="C1487" s="16" t="str">
        <f>IF(A1487="","",IF(VLOOKUP(A1487,'DSR Attendance'!$A:$E,5,0)=0,VLOOKUP(A1487,'DSR Attendance'!$A:$D,4,0),CONCATENATE(VLOOKUP(A1487,'DSR Attendance'!$A:$D,4,0)," / ",VLOOKUP('Per Outlet Plan'!A1487,'DSR Attendance'!$A:$E,5,0))))</f>
        <v/>
      </c>
      <c r="M1487" s="13" t="str">
        <f t="shared" si="25"/>
        <v/>
      </c>
      <c r="N1487" s="8"/>
      <c r="XFB1487" s="13" t="str">
        <f>IF(D1487="","",COUNTIF('DISPATCHED (VT11)'!$E:$E,'Per Outlet Plan'!D1487))</f>
        <v/>
      </c>
    </row>
    <row r="1488" spans="1:14 16382:16382">
      <c r="A1488" s="18" t="str">
        <f>IF(D1488="","",VLOOKUP(D1488,'DISPATCHED (VT11)'!$E:$XEV,16373,0))</f>
        <v/>
      </c>
      <c r="B1488" s="13" t="str">
        <f>IF(D1488="","",VLOOKUP(D1488,'DISPATCHED (VT11)'!$E:$L,8,0))</f>
        <v/>
      </c>
      <c r="C1488" s="16" t="str">
        <f>IF(A1488="","",IF(VLOOKUP(A1488,'DSR Attendance'!$A:$E,5,0)=0,VLOOKUP(A1488,'DSR Attendance'!$A:$D,4,0),CONCATENATE(VLOOKUP(A1488,'DSR Attendance'!$A:$D,4,0)," / ",VLOOKUP('Per Outlet Plan'!A1488,'DSR Attendance'!$A:$E,5,0))))</f>
        <v/>
      </c>
      <c r="M1488" s="13" t="str">
        <f t="shared" si="25"/>
        <v/>
      </c>
      <c r="N1488" s="8"/>
      <c r="XFB1488" s="13" t="str">
        <f>IF(D1488="","",COUNTIF('DISPATCHED (VT11)'!$E:$E,'Per Outlet Plan'!D1488))</f>
        <v/>
      </c>
    </row>
    <row r="1489" spans="1:14 16382:16382">
      <c r="A1489" s="18" t="str">
        <f>IF(D1489="","",VLOOKUP(D1489,'DISPATCHED (VT11)'!$E:$XEV,16373,0))</f>
        <v/>
      </c>
      <c r="B1489" s="13" t="str">
        <f>IF(D1489="","",VLOOKUP(D1489,'DISPATCHED (VT11)'!$E:$L,8,0))</f>
        <v/>
      </c>
      <c r="C1489" s="16" t="str">
        <f>IF(A1489="","",IF(VLOOKUP(A1489,'DSR Attendance'!$A:$E,5,0)=0,VLOOKUP(A1489,'DSR Attendance'!$A:$D,4,0),CONCATENATE(VLOOKUP(A1489,'DSR Attendance'!$A:$D,4,0)," / ",VLOOKUP('Per Outlet Plan'!A1489,'DSR Attendance'!$A:$E,5,0))))</f>
        <v/>
      </c>
      <c r="M1489" s="13" t="str">
        <f t="shared" si="25"/>
        <v/>
      </c>
      <c r="N1489" s="8"/>
      <c r="XFB1489" s="13" t="str">
        <f>IF(D1489="","",COUNTIF('DISPATCHED (VT11)'!$E:$E,'Per Outlet Plan'!D1489))</f>
        <v/>
      </c>
    </row>
    <row r="1490" spans="1:14 16382:16382">
      <c r="A1490" s="18" t="str">
        <f>IF(D1490="","",VLOOKUP(D1490,'DISPATCHED (VT11)'!$E:$XEV,16373,0))</f>
        <v/>
      </c>
      <c r="B1490" s="13" t="str">
        <f>IF(D1490="","",VLOOKUP(D1490,'DISPATCHED (VT11)'!$E:$L,8,0))</f>
        <v/>
      </c>
      <c r="C1490" s="16" t="str">
        <f>IF(A1490="","",IF(VLOOKUP(A1490,'DSR Attendance'!$A:$E,5,0)=0,VLOOKUP(A1490,'DSR Attendance'!$A:$D,4,0),CONCATENATE(VLOOKUP(A1490,'DSR Attendance'!$A:$D,4,0)," / ",VLOOKUP('Per Outlet Plan'!A1490,'DSR Attendance'!$A:$E,5,0))))</f>
        <v/>
      </c>
      <c r="M1490" s="13" t="str">
        <f t="shared" si="25"/>
        <v/>
      </c>
      <c r="N1490" s="8"/>
      <c r="XFB1490" s="13" t="str">
        <f>IF(D1490="","",COUNTIF('DISPATCHED (VT11)'!$E:$E,'Per Outlet Plan'!D1490))</f>
        <v/>
      </c>
    </row>
    <row r="1491" spans="1:14 16382:16382">
      <c r="A1491" s="18" t="str">
        <f>IF(D1491="","",VLOOKUP(D1491,'DISPATCHED (VT11)'!$E:$XEV,16373,0))</f>
        <v/>
      </c>
      <c r="B1491" s="13" t="str">
        <f>IF(D1491="","",VLOOKUP(D1491,'DISPATCHED (VT11)'!$E:$L,8,0))</f>
        <v/>
      </c>
      <c r="C1491" s="16" t="str">
        <f>IF(A1491="","",IF(VLOOKUP(A1491,'DSR Attendance'!$A:$E,5,0)=0,VLOOKUP(A1491,'DSR Attendance'!$A:$D,4,0),CONCATENATE(VLOOKUP(A1491,'DSR Attendance'!$A:$D,4,0)," / ",VLOOKUP('Per Outlet Plan'!A1491,'DSR Attendance'!$A:$E,5,0))))</f>
        <v/>
      </c>
      <c r="M1491" s="13" t="str">
        <f t="shared" si="25"/>
        <v/>
      </c>
      <c r="N1491" s="8"/>
      <c r="XFB1491" s="13" t="str">
        <f>IF(D1491="","",COUNTIF('DISPATCHED (VT11)'!$E:$E,'Per Outlet Plan'!D1491))</f>
        <v/>
      </c>
    </row>
    <row r="1492" spans="1:14 16382:16382">
      <c r="A1492" s="18" t="str">
        <f>IF(D1492="","",VLOOKUP(D1492,'DISPATCHED (VT11)'!$E:$XEV,16373,0))</f>
        <v/>
      </c>
      <c r="B1492" s="13" t="str">
        <f>IF(D1492="","",VLOOKUP(D1492,'DISPATCHED (VT11)'!$E:$L,8,0))</f>
        <v/>
      </c>
      <c r="C1492" s="16" t="str">
        <f>IF(A1492="","",IF(VLOOKUP(A1492,'DSR Attendance'!$A:$E,5,0)=0,VLOOKUP(A1492,'DSR Attendance'!$A:$D,4,0),CONCATENATE(VLOOKUP(A1492,'DSR Attendance'!$A:$D,4,0)," / ",VLOOKUP('Per Outlet Plan'!A1492,'DSR Attendance'!$A:$E,5,0))))</f>
        <v/>
      </c>
      <c r="M1492" s="13" t="str">
        <f t="shared" si="25"/>
        <v/>
      </c>
      <c r="N1492" s="8"/>
      <c r="XFB1492" s="13" t="str">
        <f>IF(D1492="","",COUNTIF('DISPATCHED (VT11)'!$E:$E,'Per Outlet Plan'!D1492))</f>
        <v/>
      </c>
    </row>
    <row r="1493" spans="1:14 16382:16382">
      <c r="A1493" s="18" t="str">
        <f>IF(D1493="","",VLOOKUP(D1493,'DISPATCHED (VT11)'!$E:$XEV,16373,0))</f>
        <v/>
      </c>
      <c r="B1493" s="13" t="str">
        <f>IF(D1493="","",VLOOKUP(D1493,'DISPATCHED (VT11)'!$E:$L,8,0))</f>
        <v/>
      </c>
      <c r="C1493" s="16" t="str">
        <f>IF(A1493="","",IF(VLOOKUP(A1493,'DSR Attendance'!$A:$E,5,0)=0,VLOOKUP(A1493,'DSR Attendance'!$A:$D,4,0),CONCATENATE(VLOOKUP(A1493,'DSR Attendance'!$A:$D,4,0)," / ",VLOOKUP('Per Outlet Plan'!A1493,'DSR Attendance'!$A:$E,5,0))))</f>
        <v/>
      </c>
      <c r="M1493" s="13" t="str">
        <f t="shared" si="25"/>
        <v/>
      </c>
      <c r="N1493" s="8"/>
      <c r="XFB1493" s="13" t="str">
        <f>IF(D1493="","",COUNTIF('DISPATCHED (VT11)'!$E:$E,'Per Outlet Plan'!D1493))</f>
        <v/>
      </c>
    </row>
    <row r="1494" spans="1:14 16382:16382">
      <c r="A1494" s="18" t="str">
        <f>IF(D1494="","",VLOOKUP(D1494,'DISPATCHED (VT11)'!$E:$XEV,16373,0))</f>
        <v/>
      </c>
      <c r="B1494" s="13" t="str">
        <f>IF(D1494="","",VLOOKUP(D1494,'DISPATCHED (VT11)'!$E:$L,8,0))</f>
        <v/>
      </c>
      <c r="C1494" s="16" t="str">
        <f>IF(A1494="","",IF(VLOOKUP(A1494,'DSR Attendance'!$A:$E,5,0)=0,VLOOKUP(A1494,'DSR Attendance'!$A:$D,4,0),CONCATENATE(VLOOKUP(A1494,'DSR Attendance'!$A:$D,4,0)," / ",VLOOKUP('Per Outlet Plan'!A1494,'DSR Attendance'!$A:$E,5,0))))</f>
        <v/>
      </c>
      <c r="M1494" s="13" t="str">
        <f t="shared" si="25"/>
        <v/>
      </c>
      <c r="N1494" s="8"/>
      <c r="XFB1494" s="13" t="str">
        <f>IF(D1494="","",COUNTIF('DISPATCHED (VT11)'!$E:$E,'Per Outlet Plan'!D1494))</f>
        <v/>
      </c>
    </row>
    <row r="1495" spans="1:14 16382:16382">
      <c r="A1495" s="18" t="str">
        <f>IF(D1495="","",VLOOKUP(D1495,'DISPATCHED (VT11)'!$E:$XEV,16373,0))</f>
        <v/>
      </c>
      <c r="B1495" s="13" t="str">
        <f>IF(D1495="","",VLOOKUP(D1495,'DISPATCHED (VT11)'!$E:$L,8,0))</f>
        <v/>
      </c>
      <c r="C1495" s="16" t="str">
        <f>IF(A1495="","",IF(VLOOKUP(A1495,'DSR Attendance'!$A:$E,5,0)=0,VLOOKUP(A1495,'DSR Attendance'!$A:$D,4,0),CONCATENATE(VLOOKUP(A1495,'DSR Attendance'!$A:$D,4,0)," / ",VLOOKUP('Per Outlet Plan'!A1495,'DSR Attendance'!$A:$E,5,0))))</f>
        <v/>
      </c>
      <c r="M1495" s="13" t="str">
        <f t="shared" si="25"/>
        <v/>
      </c>
      <c r="N1495" s="8"/>
      <c r="XFB1495" s="13" t="str">
        <f>IF(D1495="","",COUNTIF('DISPATCHED (VT11)'!$E:$E,'Per Outlet Plan'!D1495))</f>
        <v/>
      </c>
    </row>
    <row r="1496" spans="1:14 16382:16382">
      <c r="A1496" s="18" t="str">
        <f>IF(D1496="","",VLOOKUP(D1496,'DISPATCHED (VT11)'!$E:$XEV,16373,0))</f>
        <v/>
      </c>
      <c r="B1496" s="13" t="str">
        <f>IF(D1496="","",VLOOKUP(D1496,'DISPATCHED (VT11)'!$E:$L,8,0))</f>
        <v/>
      </c>
      <c r="C1496" s="16" t="str">
        <f>IF(A1496="","",IF(VLOOKUP(A1496,'DSR Attendance'!$A:$E,5,0)=0,VLOOKUP(A1496,'DSR Attendance'!$A:$D,4,0),CONCATENATE(VLOOKUP(A1496,'DSR Attendance'!$A:$D,4,0)," / ",VLOOKUP('Per Outlet Plan'!A1496,'DSR Attendance'!$A:$E,5,0))))</f>
        <v/>
      </c>
      <c r="M1496" s="13" t="str">
        <f t="shared" si="25"/>
        <v/>
      </c>
      <c r="N1496" s="8"/>
      <c r="XFB1496" s="13" t="str">
        <f>IF(D1496="","",COUNTIF('DISPATCHED (VT11)'!$E:$E,'Per Outlet Plan'!D1496))</f>
        <v/>
      </c>
    </row>
    <row r="1497" spans="1:14 16382:16382">
      <c r="A1497" s="18" t="str">
        <f>IF(D1497="","",VLOOKUP(D1497,'DISPATCHED (VT11)'!$E:$XEV,16373,0))</f>
        <v/>
      </c>
      <c r="B1497" s="13" t="str">
        <f>IF(D1497="","",VLOOKUP(D1497,'DISPATCHED (VT11)'!$E:$L,8,0))</f>
        <v/>
      </c>
      <c r="C1497" s="16" t="str">
        <f>IF(A1497="","",IF(VLOOKUP(A1497,'DSR Attendance'!$A:$E,5,0)=0,VLOOKUP(A1497,'DSR Attendance'!$A:$D,4,0),CONCATENATE(VLOOKUP(A1497,'DSR Attendance'!$A:$D,4,0)," / ",VLOOKUP('Per Outlet Plan'!A1497,'DSR Attendance'!$A:$E,5,0))))</f>
        <v/>
      </c>
      <c r="M1497" s="13" t="str">
        <f t="shared" si="25"/>
        <v/>
      </c>
      <c r="N1497" s="8"/>
      <c r="XFB1497" s="13" t="str">
        <f>IF(D1497="","",COUNTIF('DISPATCHED (VT11)'!$E:$E,'Per Outlet Plan'!D1497))</f>
        <v/>
      </c>
    </row>
    <row r="1498" spans="1:14 16382:16382">
      <c r="A1498" s="18" t="str">
        <f>IF(D1498="","",VLOOKUP(D1498,'DISPATCHED (VT11)'!$E:$XEV,16373,0))</f>
        <v/>
      </c>
      <c r="B1498" s="13" t="str">
        <f>IF(D1498="","",VLOOKUP(D1498,'DISPATCHED (VT11)'!$E:$L,8,0))</f>
        <v/>
      </c>
      <c r="C1498" s="16" t="str">
        <f>IF(A1498="","",IF(VLOOKUP(A1498,'DSR Attendance'!$A:$E,5,0)=0,VLOOKUP(A1498,'DSR Attendance'!$A:$D,4,0),CONCATENATE(VLOOKUP(A1498,'DSR Attendance'!$A:$D,4,0)," / ",VLOOKUP('Per Outlet Plan'!A1498,'DSR Attendance'!$A:$E,5,0))))</f>
        <v/>
      </c>
      <c r="M1498" s="13" t="str">
        <f t="shared" si="25"/>
        <v/>
      </c>
      <c r="N1498" s="8"/>
      <c r="XFB1498" s="13" t="str">
        <f>IF(D1498="","",COUNTIF('DISPATCHED (VT11)'!$E:$E,'Per Outlet Plan'!D1498))</f>
        <v/>
      </c>
    </row>
    <row r="1499" spans="1:14 16382:16382">
      <c r="A1499" s="18" t="str">
        <f>IF(D1499="","",VLOOKUP(D1499,'DISPATCHED (VT11)'!$E:$XEV,16373,0))</f>
        <v/>
      </c>
      <c r="B1499" s="13" t="str">
        <f>IF(D1499="","",VLOOKUP(D1499,'DISPATCHED (VT11)'!$E:$L,8,0))</f>
        <v/>
      </c>
      <c r="C1499" s="16" t="str">
        <f>IF(A1499="","",IF(VLOOKUP(A1499,'DSR Attendance'!$A:$E,5,0)=0,VLOOKUP(A1499,'DSR Attendance'!$A:$D,4,0),CONCATENATE(VLOOKUP(A1499,'DSR Attendance'!$A:$D,4,0)," / ",VLOOKUP('Per Outlet Plan'!A1499,'DSR Attendance'!$A:$E,5,0))))</f>
        <v/>
      </c>
      <c r="M1499" s="13" t="str">
        <f t="shared" si="25"/>
        <v/>
      </c>
      <c r="N1499" s="8"/>
      <c r="XFB1499" s="13" t="str">
        <f>IF(D1499="","",COUNTIF('DISPATCHED (VT11)'!$E:$E,'Per Outlet Plan'!D1499))</f>
        <v/>
      </c>
    </row>
    <row r="1500" spans="1:14 16382:16382">
      <c r="A1500" s="18" t="str">
        <f>IF(D1500="","",VLOOKUP(D1500,'DISPATCHED (VT11)'!$E:$XEV,16373,0))</f>
        <v/>
      </c>
      <c r="B1500" s="13" t="str">
        <f>IF(D1500="","",VLOOKUP(D1500,'DISPATCHED (VT11)'!$E:$L,8,0))</f>
        <v/>
      </c>
      <c r="C1500" s="16" t="str">
        <f>IF(A1500="","",IF(VLOOKUP(A1500,'DSR Attendance'!$A:$E,5,0)=0,VLOOKUP(A1500,'DSR Attendance'!$A:$D,4,0),CONCATENATE(VLOOKUP(A1500,'DSR Attendance'!$A:$D,4,0)," / ",VLOOKUP('Per Outlet Plan'!A1500,'DSR Attendance'!$A:$E,5,0))))</f>
        <v/>
      </c>
      <c r="M1500" s="13" t="str">
        <f t="shared" si="25"/>
        <v/>
      </c>
      <c r="N1500" s="8"/>
      <c r="XFB1500" s="13" t="str">
        <f>IF(D1500="","",COUNTIF('DISPATCHED (VT11)'!$E:$E,'Per Outlet Plan'!D1500))</f>
        <v/>
      </c>
    </row>
    <row r="1501" spans="1:14 16382:16382">
      <c r="A1501" s="18" t="str">
        <f>IF(D1501="","",VLOOKUP(D1501,'DISPATCHED (VT11)'!$E:$XEV,16373,0))</f>
        <v/>
      </c>
      <c r="B1501" s="13" t="str">
        <f>IF(D1501="","",VLOOKUP(D1501,'DISPATCHED (VT11)'!$E:$L,8,0))</f>
        <v/>
      </c>
      <c r="C1501" s="16" t="str">
        <f>IF(A1501="","",IF(VLOOKUP(A1501,'DSR Attendance'!$A:$E,5,0)=0,VLOOKUP(A1501,'DSR Attendance'!$A:$D,4,0),CONCATENATE(VLOOKUP(A1501,'DSR Attendance'!$A:$D,4,0)," / ",VLOOKUP('Per Outlet Plan'!A1501,'DSR Attendance'!$A:$E,5,0))))</f>
        <v/>
      </c>
      <c r="M1501" s="13" t="str">
        <f t="shared" si="25"/>
        <v/>
      </c>
      <c r="N1501" s="8"/>
      <c r="XFB1501" s="13" t="str">
        <f>IF(D1501="","",COUNTIF('DISPATCHED (VT11)'!$E:$E,'Per Outlet Plan'!D1501))</f>
        <v/>
      </c>
    </row>
    <row r="1502" spans="1:14 16382:16382">
      <c r="A1502" s="18" t="str">
        <f>IF(D1502="","",VLOOKUP(D1502,'DISPATCHED (VT11)'!$E:$XEV,16373,0))</f>
        <v/>
      </c>
      <c r="B1502" s="13" t="str">
        <f>IF(D1502="","",VLOOKUP(D1502,'DISPATCHED (VT11)'!$E:$L,8,0))</f>
        <v/>
      </c>
      <c r="C1502" s="16" t="str">
        <f>IF(A1502="","",IF(VLOOKUP(A1502,'DSR Attendance'!$A:$E,5,0)=0,VLOOKUP(A1502,'DSR Attendance'!$A:$D,4,0),CONCATENATE(VLOOKUP(A1502,'DSR Attendance'!$A:$D,4,0)," / ",VLOOKUP('Per Outlet Plan'!A1502,'DSR Attendance'!$A:$E,5,0))))</f>
        <v/>
      </c>
      <c r="M1502" s="13" t="str">
        <f t="shared" si="25"/>
        <v/>
      </c>
      <c r="N1502" s="8"/>
      <c r="XFB1502" s="13" t="str">
        <f>IF(D1502="","",COUNTIF('DISPATCHED (VT11)'!$E:$E,'Per Outlet Plan'!D1502))</f>
        <v/>
      </c>
    </row>
    <row r="1503" spans="1:14 16382:16382">
      <c r="A1503" s="18" t="str">
        <f>IF(D1503="","",VLOOKUP(D1503,'DISPATCHED (VT11)'!$E:$XEV,16373,0))</f>
        <v/>
      </c>
      <c r="B1503" s="13" t="str">
        <f>IF(D1503="","",VLOOKUP(D1503,'DISPATCHED (VT11)'!$E:$L,8,0))</f>
        <v/>
      </c>
      <c r="C1503" s="16" t="str">
        <f>IF(A1503="","",IF(VLOOKUP(A1503,'DSR Attendance'!$A:$E,5,0)=0,VLOOKUP(A1503,'DSR Attendance'!$A:$D,4,0),CONCATENATE(VLOOKUP(A1503,'DSR Attendance'!$A:$D,4,0)," / ",VLOOKUP('Per Outlet Plan'!A1503,'DSR Attendance'!$A:$E,5,0))))</f>
        <v/>
      </c>
      <c r="M1503" s="13" t="str">
        <f t="shared" si="25"/>
        <v/>
      </c>
      <c r="N1503" s="8"/>
      <c r="XFB1503" s="13" t="str">
        <f>IF(D1503="","",COUNTIF('DISPATCHED (VT11)'!$E:$E,'Per Outlet Plan'!D1503))</f>
        <v/>
      </c>
    </row>
    <row r="1504" spans="1:14 16382:16382">
      <c r="A1504" s="18" t="str">
        <f>IF(D1504="","",VLOOKUP(D1504,'DISPATCHED (VT11)'!$E:$XEV,16373,0))</f>
        <v/>
      </c>
      <c r="B1504" s="13" t="str">
        <f>IF(D1504="","",VLOOKUP(D1504,'DISPATCHED (VT11)'!$E:$L,8,0))</f>
        <v/>
      </c>
      <c r="C1504" s="16" t="str">
        <f>IF(A1504="","",IF(VLOOKUP(A1504,'DSR Attendance'!$A:$E,5,0)=0,VLOOKUP(A1504,'DSR Attendance'!$A:$D,4,0),CONCATENATE(VLOOKUP(A1504,'DSR Attendance'!$A:$D,4,0)," / ",VLOOKUP('Per Outlet Plan'!A1504,'DSR Attendance'!$A:$E,5,0))))</f>
        <v/>
      </c>
      <c r="M1504" s="13" t="str">
        <f t="shared" si="25"/>
        <v/>
      </c>
      <c r="N1504" s="8"/>
      <c r="XFB1504" s="13" t="str">
        <f>IF(D1504="","",COUNTIF('DISPATCHED (VT11)'!$E:$E,'Per Outlet Plan'!D1504))</f>
        <v/>
      </c>
    </row>
    <row r="1505" spans="1:14 16382:16382">
      <c r="A1505" s="18" t="str">
        <f>IF(D1505="","",VLOOKUP(D1505,'DISPATCHED (VT11)'!$E:$XEV,16373,0))</f>
        <v/>
      </c>
      <c r="B1505" s="13" t="str">
        <f>IF(D1505="","",VLOOKUP(D1505,'DISPATCHED (VT11)'!$E:$L,8,0))</f>
        <v/>
      </c>
      <c r="C1505" s="16" t="str">
        <f>IF(A1505="","",IF(VLOOKUP(A1505,'DSR Attendance'!$A:$E,5,0)=0,VLOOKUP(A1505,'DSR Attendance'!$A:$D,4,0),CONCATENATE(VLOOKUP(A1505,'DSR Attendance'!$A:$D,4,0)," / ",VLOOKUP('Per Outlet Plan'!A1505,'DSR Attendance'!$A:$E,5,0))))</f>
        <v/>
      </c>
      <c r="M1505" s="13" t="str">
        <f t="shared" si="25"/>
        <v/>
      </c>
      <c r="N1505" s="8"/>
      <c r="XFB1505" s="13" t="str">
        <f>IF(D1505="","",COUNTIF('DISPATCHED (VT11)'!$E:$E,'Per Outlet Plan'!D1505))</f>
        <v/>
      </c>
    </row>
    <row r="1506" spans="1:14 16382:16382">
      <c r="A1506" s="18" t="str">
        <f>IF(D1506="","",VLOOKUP(D1506,'DISPATCHED (VT11)'!$E:$XEV,16373,0))</f>
        <v/>
      </c>
      <c r="B1506" s="13" t="str">
        <f>IF(D1506="","",VLOOKUP(D1506,'DISPATCHED (VT11)'!$E:$L,8,0))</f>
        <v/>
      </c>
      <c r="C1506" s="16" t="str">
        <f>IF(A1506="","",IF(VLOOKUP(A1506,'DSR Attendance'!$A:$E,5,0)=0,VLOOKUP(A1506,'DSR Attendance'!$A:$D,4,0),CONCATENATE(VLOOKUP(A1506,'DSR Attendance'!$A:$D,4,0)," / ",VLOOKUP('Per Outlet Plan'!A1506,'DSR Attendance'!$A:$E,5,0))))</f>
        <v/>
      </c>
      <c r="M1506" s="13" t="str">
        <f t="shared" si="25"/>
        <v/>
      </c>
      <c r="N1506" s="8"/>
      <c r="XFB1506" s="13" t="str">
        <f>IF(D1506="","",COUNTIF('DISPATCHED (VT11)'!$E:$E,'Per Outlet Plan'!D1506))</f>
        <v/>
      </c>
    </row>
    <row r="1507" spans="1:14 16382:16382">
      <c r="A1507" s="18" t="str">
        <f>IF(D1507="","",VLOOKUP(D1507,'DISPATCHED (VT11)'!$E:$XEV,16373,0))</f>
        <v/>
      </c>
      <c r="B1507" s="13" t="str">
        <f>IF(D1507="","",VLOOKUP(D1507,'DISPATCHED (VT11)'!$E:$L,8,0))</f>
        <v/>
      </c>
      <c r="C1507" s="16" t="str">
        <f>IF(A1507="","",IF(VLOOKUP(A1507,'DSR Attendance'!$A:$E,5,0)=0,VLOOKUP(A1507,'DSR Attendance'!$A:$D,4,0),CONCATENATE(VLOOKUP(A1507,'DSR Attendance'!$A:$D,4,0)," / ",VLOOKUP('Per Outlet Plan'!A1507,'DSR Attendance'!$A:$E,5,0))))</f>
        <v/>
      </c>
      <c r="M1507" s="13" t="str">
        <f t="shared" si="25"/>
        <v/>
      </c>
      <c r="N1507" s="8"/>
      <c r="XFB1507" s="13" t="str">
        <f>IF(D1507="","",COUNTIF('DISPATCHED (VT11)'!$E:$E,'Per Outlet Plan'!D1507))</f>
        <v/>
      </c>
    </row>
    <row r="1508" spans="1:14 16382:16382">
      <c r="A1508" s="18" t="str">
        <f>IF(D1508="","",VLOOKUP(D1508,'DISPATCHED (VT11)'!$E:$XEV,16373,0))</f>
        <v/>
      </c>
      <c r="B1508" s="13" t="str">
        <f>IF(D1508="","",VLOOKUP(D1508,'DISPATCHED (VT11)'!$E:$L,8,0))</f>
        <v/>
      </c>
      <c r="C1508" s="16" t="str">
        <f>IF(A1508="","",IF(VLOOKUP(A1508,'DSR Attendance'!$A:$E,5,0)=0,VLOOKUP(A1508,'DSR Attendance'!$A:$D,4,0),CONCATENATE(VLOOKUP(A1508,'DSR Attendance'!$A:$D,4,0)," / ",VLOOKUP('Per Outlet Plan'!A1508,'DSR Attendance'!$A:$E,5,0))))</f>
        <v/>
      </c>
      <c r="M1508" s="13" t="str">
        <f t="shared" si="25"/>
        <v/>
      </c>
      <c r="N1508" s="8"/>
      <c r="XFB1508" s="13" t="str">
        <f>IF(D1508="","",COUNTIF('DISPATCHED (VT11)'!$E:$E,'Per Outlet Plan'!D1508))</f>
        <v/>
      </c>
    </row>
    <row r="1509" spans="1:14 16382:16382">
      <c r="A1509" s="18" t="str">
        <f>IF(D1509="","",VLOOKUP(D1509,'DISPATCHED (VT11)'!$E:$XEV,16373,0))</f>
        <v/>
      </c>
      <c r="B1509" s="13" t="str">
        <f>IF(D1509="","",VLOOKUP(D1509,'DISPATCHED (VT11)'!$E:$L,8,0))</f>
        <v/>
      </c>
      <c r="C1509" s="16" t="str">
        <f>IF(A1509="","",IF(VLOOKUP(A1509,'DSR Attendance'!$A:$E,5,0)=0,VLOOKUP(A1509,'DSR Attendance'!$A:$D,4,0),CONCATENATE(VLOOKUP(A1509,'DSR Attendance'!$A:$D,4,0)," / ",VLOOKUP('Per Outlet Plan'!A1509,'DSR Attendance'!$A:$E,5,0))))</f>
        <v/>
      </c>
      <c r="M1509" s="13" t="str">
        <f t="shared" si="25"/>
        <v/>
      </c>
      <c r="N1509" s="8"/>
      <c r="XFB1509" s="13" t="str">
        <f>IF(D1509="","",COUNTIF('DISPATCHED (VT11)'!$E:$E,'Per Outlet Plan'!D1509))</f>
        <v/>
      </c>
    </row>
    <row r="1510" spans="1:14 16382:16382">
      <c r="A1510" s="18" t="str">
        <f>IF(D1510="","",VLOOKUP(D1510,'DISPATCHED (VT11)'!$E:$XEV,16373,0))</f>
        <v/>
      </c>
      <c r="B1510" s="13" t="str">
        <f>IF(D1510="","",VLOOKUP(D1510,'DISPATCHED (VT11)'!$E:$L,8,0))</f>
        <v/>
      </c>
      <c r="C1510" s="16" t="str">
        <f>IF(A1510="","",IF(VLOOKUP(A1510,'DSR Attendance'!$A:$E,5,0)=0,VLOOKUP(A1510,'DSR Attendance'!$A:$D,4,0),CONCATENATE(VLOOKUP(A1510,'DSR Attendance'!$A:$D,4,0)," / ",VLOOKUP('Per Outlet Plan'!A1510,'DSR Attendance'!$A:$E,5,0))))</f>
        <v/>
      </c>
      <c r="M1510" s="13" t="str">
        <f t="shared" si="25"/>
        <v/>
      </c>
      <c r="N1510" s="8"/>
      <c r="XFB1510" s="13" t="str">
        <f>IF(D1510="","",COUNTIF('DISPATCHED (VT11)'!$E:$E,'Per Outlet Plan'!D1510))</f>
        <v/>
      </c>
    </row>
    <row r="1511" spans="1:14 16382:16382">
      <c r="A1511" s="18" t="str">
        <f>IF(D1511="","",VLOOKUP(D1511,'DISPATCHED (VT11)'!$E:$XEV,16373,0))</f>
        <v/>
      </c>
      <c r="B1511" s="13" t="str">
        <f>IF(D1511="","",VLOOKUP(D1511,'DISPATCHED (VT11)'!$E:$L,8,0))</f>
        <v/>
      </c>
      <c r="C1511" s="16" t="str">
        <f>IF(A1511="","",IF(VLOOKUP(A1511,'DSR Attendance'!$A:$E,5,0)=0,VLOOKUP(A1511,'DSR Attendance'!$A:$D,4,0),CONCATENATE(VLOOKUP(A1511,'DSR Attendance'!$A:$D,4,0)," / ",VLOOKUP('Per Outlet Plan'!A1511,'DSR Attendance'!$A:$E,5,0))))</f>
        <v/>
      </c>
      <c r="M1511" s="13" t="str">
        <f t="shared" si="25"/>
        <v/>
      </c>
      <c r="N1511" s="8"/>
      <c r="XFB1511" s="13" t="str">
        <f>IF(D1511="","",COUNTIF('DISPATCHED (VT11)'!$E:$E,'Per Outlet Plan'!D1511))</f>
        <v/>
      </c>
    </row>
    <row r="1512" spans="1:14 16382:16382">
      <c r="A1512" s="18" t="str">
        <f>IF(D1512="","",VLOOKUP(D1512,'DISPATCHED (VT11)'!$E:$XEV,16373,0))</f>
        <v/>
      </c>
      <c r="B1512" s="13" t="str">
        <f>IF(D1512="","",VLOOKUP(D1512,'DISPATCHED (VT11)'!$E:$L,8,0))</f>
        <v/>
      </c>
      <c r="C1512" s="16" t="str">
        <f>IF(A1512="","",IF(VLOOKUP(A1512,'DSR Attendance'!$A:$E,5,0)=0,VLOOKUP(A1512,'DSR Attendance'!$A:$D,4,0),CONCATENATE(VLOOKUP(A1512,'DSR Attendance'!$A:$D,4,0)," / ",VLOOKUP('Per Outlet Plan'!A1512,'DSR Attendance'!$A:$E,5,0))))</f>
        <v/>
      </c>
      <c r="M1512" s="13" t="str">
        <f t="shared" si="25"/>
        <v/>
      </c>
      <c r="N1512" s="8"/>
      <c r="XFB1512" s="13" t="str">
        <f>IF(D1512="","",COUNTIF('DISPATCHED (VT11)'!$E:$E,'Per Outlet Plan'!D1512))</f>
        <v/>
      </c>
    </row>
    <row r="1513" spans="1:14 16382:16382">
      <c r="A1513" s="18" t="str">
        <f>IF(D1513="","",VLOOKUP(D1513,'DISPATCHED (VT11)'!$E:$XEV,16373,0))</f>
        <v/>
      </c>
      <c r="B1513" s="13" t="str">
        <f>IF(D1513="","",VLOOKUP(D1513,'DISPATCHED (VT11)'!$E:$L,8,0))</f>
        <v/>
      </c>
      <c r="C1513" s="16" t="str">
        <f>IF(A1513="","",IF(VLOOKUP(A1513,'DSR Attendance'!$A:$E,5,0)=0,VLOOKUP(A1513,'DSR Attendance'!$A:$D,4,0),CONCATENATE(VLOOKUP(A1513,'DSR Attendance'!$A:$D,4,0)," / ",VLOOKUP('Per Outlet Plan'!A1513,'DSR Attendance'!$A:$E,5,0))))</f>
        <v/>
      </c>
      <c r="M1513" s="13" t="str">
        <f t="shared" si="25"/>
        <v/>
      </c>
      <c r="N1513" s="8"/>
      <c r="XFB1513" s="13" t="str">
        <f>IF(D1513="","",COUNTIF('DISPATCHED (VT11)'!$E:$E,'Per Outlet Plan'!D1513))</f>
        <v/>
      </c>
    </row>
    <row r="1514" spans="1:14 16382:16382">
      <c r="A1514" s="18" t="str">
        <f>IF(D1514="","",VLOOKUP(D1514,'DISPATCHED (VT11)'!$E:$XEV,16373,0))</f>
        <v/>
      </c>
      <c r="B1514" s="13" t="str">
        <f>IF(D1514="","",VLOOKUP(D1514,'DISPATCHED (VT11)'!$E:$L,8,0))</f>
        <v/>
      </c>
      <c r="C1514" s="16" t="str">
        <f>IF(A1514="","",IF(VLOOKUP(A1514,'DSR Attendance'!$A:$E,5,0)=0,VLOOKUP(A1514,'DSR Attendance'!$A:$D,4,0),CONCATENATE(VLOOKUP(A1514,'DSR Attendance'!$A:$D,4,0)," / ",VLOOKUP('Per Outlet Plan'!A1514,'DSR Attendance'!$A:$E,5,0))))</f>
        <v/>
      </c>
      <c r="M1514" s="13" t="str">
        <f t="shared" si="25"/>
        <v/>
      </c>
      <c r="N1514" s="8"/>
      <c r="XFB1514" s="13" t="str">
        <f>IF(D1514="","",COUNTIF('DISPATCHED (VT11)'!$E:$E,'Per Outlet Plan'!D1514))</f>
        <v/>
      </c>
    </row>
    <row r="1515" spans="1:14 16382:16382">
      <c r="A1515" s="18" t="str">
        <f>IF(D1515="","",VLOOKUP(D1515,'DISPATCHED (VT11)'!$E:$XEV,16373,0))</f>
        <v/>
      </c>
      <c r="B1515" s="13" t="str">
        <f>IF(D1515="","",VLOOKUP(D1515,'DISPATCHED (VT11)'!$E:$L,8,0))</f>
        <v/>
      </c>
      <c r="C1515" s="16" t="str">
        <f>IF(A1515="","",IF(VLOOKUP(A1515,'DSR Attendance'!$A:$E,5,0)=0,VLOOKUP(A1515,'DSR Attendance'!$A:$D,4,0),CONCATENATE(VLOOKUP(A1515,'DSR Attendance'!$A:$D,4,0)," / ",VLOOKUP('Per Outlet Plan'!A1515,'DSR Attendance'!$A:$E,5,0))))</f>
        <v/>
      </c>
      <c r="M1515" s="13" t="str">
        <f t="shared" si="25"/>
        <v/>
      </c>
      <c r="N1515" s="8"/>
      <c r="XFB1515" s="13" t="str">
        <f>IF(D1515="","",COUNTIF('DISPATCHED (VT11)'!$E:$E,'Per Outlet Plan'!D1515))</f>
        <v/>
      </c>
    </row>
    <row r="1516" spans="1:14 16382:16382">
      <c r="A1516" s="18" t="str">
        <f>IF(D1516="","",VLOOKUP(D1516,'DISPATCHED (VT11)'!$E:$XEV,16373,0))</f>
        <v/>
      </c>
      <c r="B1516" s="13" t="str">
        <f>IF(D1516="","",VLOOKUP(D1516,'DISPATCHED (VT11)'!$E:$L,8,0))</f>
        <v/>
      </c>
      <c r="C1516" s="16" t="str">
        <f>IF(A1516="","",IF(VLOOKUP(A1516,'DSR Attendance'!$A:$E,5,0)=0,VLOOKUP(A1516,'DSR Attendance'!$A:$D,4,0),CONCATENATE(VLOOKUP(A1516,'DSR Attendance'!$A:$D,4,0)," / ",VLOOKUP('Per Outlet Plan'!A1516,'DSR Attendance'!$A:$E,5,0))))</f>
        <v/>
      </c>
      <c r="M1516" s="13" t="str">
        <f t="shared" si="25"/>
        <v/>
      </c>
      <c r="N1516" s="8"/>
      <c r="XFB1516" s="13" t="str">
        <f>IF(D1516="","",COUNTIF('DISPATCHED (VT11)'!$E:$E,'Per Outlet Plan'!D1516))</f>
        <v/>
      </c>
    </row>
    <row r="1517" spans="1:14 16382:16382">
      <c r="A1517" s="18" t="str">
        <f>IF(D1517="","",VLOOKUP(D1517,'DISPATCHED (VT11)'!$E:$XEV,16373,0))</f>
        <v/>
      </c>
      <c r="B1517" s="13" t="str">
        <f>IF(D1517="","",VLOOKUP(D1517,'DISPATCHED (VT11)'!$E:$L,8,0))</f>
        <v/>
      </c>
      <c r="C1517" s="16" t="str">
        <f>IF(A1517="","",IF(VLOOKUP(A1517,'DSR Attendance'!$A:$E,5,0)=0,VLOOKUP(A1517,'DSR Attendance'!$A:$D,4,0),CONCATENATE(VLOOKUP(A1517,'DSR Attendance'!$A:$D,4,0)," / ",VLOOKUP('Per Outlet Plan'!A1517,'DSR Attendance'!$A:$E,5,0))))</f>
        <v/>
      </c>
      <c r="M1517" s="13" t="str">
        <f t="shared" si="25"/>
        <v/>
      </c>
      <c r="N1517" s="8"/>
      <c r="XFB1517" s="13" t="str">
        <f>IF(D1517="","",COUNTIF('DISPATCHED (VT11)'!$E:$E,'Per Outlet Plan'!D1517))</f>
        <v/>
      </c>
    </row>
    <row r="1518" spans="1:14 16382:16382">
      <c r="A1518" s="18" t="str">
        <f>IF(D1518="","",VLOOKUP(D1518,'DISPATCHED (VT11)'!$E:$XEV,16373,0))</f>
        <v/>
      </c>
      <c r="B1518" s="13" t="str">
        <f>IF(D1518="","",VLOOKUP(D1518,'DISPATCHED (VT11)'!$E:$L,8,0))</f>
        <v/>
      </c>
      <c r="C1518" s="16" t="str">
        <f>IF(A1518="","",IF(VLOOKUP(A1518,'DSR Attendance'!$A:$E,5,0)=0,VLOOKUP(A1518,'DSR Attendance'!$A:$D,4,0),CONCATENATE(VLOOKUP(A1518,'DSR Attendance'!$A:$D,4,0)," / ",VLOOKUP('Per Outlet Plan'!A1518,'DSR Attendance'!$A:$E,5,0))))</f>
        <v/>
      </c>
      <c r="M1518" s="13" t="str">
        <f t="shared" si="25"/>
        <v/>
      </c>
      <c r="N1518" s="8"/>
      <c r="XFB1518" s="13" t="str">
        <f>IF(D1518="","",COUNTIF('DISPATCHED (VT11)'!$E:$E,'Per Outlet Plan'!D1518))</f>
        <v/>
      </c>
    </row>
    <row r="1519" spans="1:14 16382:16382">
      <c r="A1519" s="18" t="str">
        <f>IF(D1519="","",VLOOKUP(D1519,'DISPATCHED (VT11)'!$E:$XEV,16373,0))</f>
        <v/>
      </c>
      <c r="B1519" s="13" t="str">
        <f>IF(D1519="","",VLOOKUP(D1519,'DISPATCHED (VT11)'!$E:$L,8,0))</f>
        <v/>
      </c>
      <c r="C1519" s="16" t="str">
        <f>IF(A1519="","",IF(VLOOKUP(A1519,'DSR Attendance'!$A:$E,5,0)=0,VLOOKUP(A1519,'DSR Attendance'!$A:$D,4,0),CONCATENATE(VLOOKUP(A1519,'DSR Attendance'!$A:$D,4,0)," / ",VLOOKUP('Per Outlet Plan'!A1519,'DSR Attendance'!$A:$E,5,0))))</f>
        <v/>
      </c>
      <c r="M1519" s="13" t="str">
        <f t="shared" si="25"/>
        <v/>
      </c>
      <c r="N1519" s="8"/>
      <c r="XFB1519" s="13" t="str">
        <f>IF(D1519="","",COUNTIF('DISPATCHED (VT11)'!$E:$E,'Per Outlet Plan'!D1519))</f>
        <v/>
      </c>
    </row>
    <row r="1520" spans="1:14 16382:16382">
      <c r="A1520" s="18" t="str">
        <f>IF(D1520="","",VLOOKUP(D1520,'DISPATCHED (VT11)'!$E:$XEV,16373,0))</f>
        <v/>
      </c>
      <c r="B1520" s="13" t="str">
        <f>IF(D1520="","",VLOOKUP(D1520,'DISPATCHED (VT11)'!$E:$L,8,0))</f>
        <v/>
      </c>
      <c r="C1520" s="16" t="str">
        <f>IF(A1520="","",IF(VLOOKUP(A1520,'DSR Attendance'!$A:$E,5,0)=0,VLOOKUP(A1520,'DSR Attendance'!$A:$D,4,0),CONCATENATE(VLOOKUP(A1520,'DSR Attendance'!$A:$D,4,0)," / ",VLOOKUP('Per Outlet Plan'!A1520,'DSR Attendance'!$A:$E,5,0))))</f>
        <v/>
      </c>
      <c r="M1520" s="13" t="str">
        <f t="shared" si="25"/>
        <v/>
      </c>
      <c r="N1520" s="8"/>
      <c r="XFB1520" s="13" t="str">
        <f>IF(D1520="","",COUNTIF('DISPATCHED (VT11)'!$E:$E,'Per Outlet Plan'!D1520))</f>
        <v/>
      </c>
    </row>
    <row r="1521" spans="1:14 16382:16382">
      <c r="A1521" s="18" t="str">
        <f>IF(D1521="","",VLOOKUP(D1521,'DISPATCHED (VT11)'!$E:$XEV,16373,0))</f>
        <v/>
      </c>
      <c r="B1521" s="13" t="str">
        <f>IF(D1521="","",VLOOKUP(D1521,'DISPATCHED (VT11)'!$E:$L,8,0))</f>
        <v/>
      </c>
      <c r="C1521" s="16" t="str">
        <f>IF(A1521="","",IF(VLOOKUP(A1521,'DSR Attendance'!$A:$E,5,0)=0,VLOOKUP(A1521,'DSR Attendance'!$A:$D,4,0),CONCATENATE(VLOOKUP(A1521,'DSR Attendance'!$A:$D,4,0)," / ",VLOOKUP('Per Outlet Plan'!A1521,'DSR Attendance'!$A:$E,5,0))))</f>
        <v/>
      </c>
      <c r="M1521" s="13" t="str">
        <f t="shared" si="25"/>
        <v/>
      </c>
      <c r="N1521" s="8"/>
      <c r="XFB1521" s="13" t="str">
        <f>IF(D1521="","",COUNTIF('DISPATCHED (VT11)'!$E:$E,'Per Outlet Plan'!D1521))</f>
        <v/>
      </c>
    </row>
    <row r="1522" spans="1:14 16382:16382">
      <c r="A1522" s="18" t="str">
        <f>IF(D1522="","",VLOOKUP(D1522,'DISPATCHED (VT11)'!$E:$XEV,16373,0))</f>
        <v/>
      </c>
      <c r="B1522" s="13" t="str">
        <f>IF(D1522="","",VLOOKUP(D1522,'DISPATCHED (VT11)'!$E:$L,8,0))</f>
        <v/>
      </c>
      <c r="C1522" s="16" t="str">
        <f>IF(A1522="","",IF(VLOOKUP(A1522,'DSR Attendance'!$A:$E,5,0)=0,VLOOKUP(A1522,'DSR Attendance'!$A:$D,4,0),CONCATENATE(VLOOKUP(A1522,'DSR Attendance'!$A:$D,4,0)," / ",VLOOKUP('Per Outlet Plan'!A1522,'DSR Attendance'!$A:$E,5,0))))</f>
        <v/>
      </c>
      <c r="M1522" s="13" t="str">
        <f t="shared" si="25"/>
        <v/>
      </c>
      <c r="N1522" s="8"/>
      <c r="XFB1522" s="13" t="str">
        <f>IF(D1522="","",COUNTIF('DISPATCHED (VT11)'!$E:$E,'Per Outlet Plan'!D1522))</f>
        <v/>
      </c>
    </row>
    <row r="1523" spans="1:14 16382:16382">
      <c r="A1523" s="18" t="str">
        <f>IF(D1523="","",VLOOKUP(D1523,'DISPATCHED (VT11)'!$E:$XEV,16373,0))</f>
        <v/>
      </c>
      <c r="B1523" s="13" t="str">
        <f>IF(D1523="","",VLOOKUP(D1523,'DISPATCHED (VT11)'!$E:$L,8,0))</f>
        <v/>
      </c>
      <c r="C1523" s="16" t="str">
        <f>IF(A1523="","",IF(VLOOKUP(A1523,'DSR Attendance'!$A:$E,5,0)=0,VLOOKUP(A1523,'DSR Attendance'!$A:$D,4,0),CONCATENATE(VLOOKUP(A1523,'DSR Attendance'!$A:$D,4,0)," / ",VLOOKUP('Per Outlet Plan'!A1523,'DSR Attendance'!$A:$E,5,0))))</f>
        <v/>
      </c>
      <c r="M1523" s="13" t="str">
        <f t="shared" si="25"/>
        <v/>
      </c>
      <c r="N1523" s="8"/>
      <c r="XFB1523" s="13" t="str">
        <f>IF(D1523="","",COUNTIF('DISPATCHED (VT11)'!$E:$E,'Per Outlet Plan'!D1523))</f>
        <v/>
      </c>
    </row>
    <row r="1524" spans="1:14 16382:16382">
      <c r="A1524" s="18" t="str">
        <f>IF(D1524="","",VLOOKUP(D1524,'DISPATCHED (VT11)'!$E:$XEV,16373,0))</f>
        <v/>
      </c>
      <c r="B1524" s="13" t="str">
        <f>IF(D1524="","",VLOOKUP(D1524,'DISPATCHED (VT11)'!$E:$L,8,0))</f>
        <v/>
      </c>
      <c r="C1524" s="16" t="str">
        <f>IF(A1524="","",IF(VLOOKUP(A1524,'DSR Attendance'!$A:$E,5,0)=0,VLOOKUP(A1524,'DSR Attendance'!$A:$D,4,0),CONCATENATE(VLOOKUP(A1524,'DSR Attendance'!$A:$D,4,0)," / ",VLOOKUP('Per Outlet Plan'!A1524,'DSR Attendance'!$A:$E,5,0))))</f>
        <v/>
      </c>
      <c r="M1524" s="13" t="str">
        <f t="shared" si="25"/>
        <v/>
      </c>
      <c r="N1524" s="8"/>
      <c r="XFB1524" s="13" t="str">
        <f>IF(D1524="","",COUNTIF('DISPATCHED (VT11)'!$E:$E,'Per Outlet Plan'!D1524))</f>
        <v/>
      </c>
    </row>
    <row r="1525" spans="1:14 16382:16382">
      <c r="A1525" s="18" t="str">
        <f>IF(D1525="","",VLOOKUP(D1525,'DISPATCHED (VT11)'!$E:$XEV,16373,0))</f>
        <v/>
      </c>
      <c r="B1525" s="13" t="str">
        <f>IF(D1525="","",VLOOKUP(D1525,'DISPATCHED (VT11)'!$E:$L,8,0))</f>
        <v/>
      </c>
      <c r="C1525" s="16" t="str">
        <f>IF(A1525="","",IF(VLOOKUP(A1525,'DSR Attendance'!$A:$E,5,0)=0,VLOOKUP(A1525,'DSR Attendance'!$A:$D,4,0),CONCATENATE(VLOOKUP(A1525,'DSR Attendance'!$A:$D,4,0)," / ",VLOOKUP('Per Outlet Plan'!A1525,'DSR Attendance'!$A:$E,5,0))))</f>
        <v/>
      </c>
      <c r="M1525" s="13" t="str">
        <f t="shared" si="25"/>
        <v/>
      </c>
      <c r="N1525" s="8"/>
      <c r="XFB1525" s="13" t="str">
        <f>IF(D1525="","",COUNTIF('DISPATCHED (VT11)'!$E:$E,'Per Outlet Plan'!D1525))</f>
        <v/>
      </c>
    </row>
    <row r="1526" spans="1:14 16382:16382">
      <c r="A1526" s="18" t="str">
        <f>IF(D1526="","",VLOOKUP(D1526,'DISPATCHED (VT11)'!$E:$XEV,16373,0))</f>
        <v/>
      </c>
      <c r="B1526" s="13" t="str">
        <f>IF(D1526="","",VLOOKUP(D1526,'DISPATCHED (VT11)'!$E:$L,8,0))</f>
        <v/>
      </c>
      <c r="C1526" s="16" t="str">
        <f>IF(A1526="","",IF(VLOOKUP(A1526,'DSR Attendance'!$A:$E,5,0)=0,VLOOKUP(A1526,'DSR Attendance'!$A:$D,4,0),CONCATENATE(VLOOKUP(A1526,'DSR Attendance'!$A:$D,4,0)," / ",VLOOKUP('Per Outlet Plan'!A1526,'DSR Attendance'!$A:$E,5,0))))</f>
        <v/>
      </c>
      <c r="M1526" s="13" t="str">
        <f t="shared" si="25"/>
        <v/>
      </c>
      <c r="N1526" s="8"/>
      <c r="XFB1526" s="13" t="str">
        <f>IF(D1526="","",COUNTIF('DISPATCHED (VT11)'!$E:$E,'Per Outlet Plan'!D1526))</f>
        <v/>
      </c>
    </row>
    <row r="1527" spans="1:14 16382:16382">
      <c r="A1527" s="18" t="str">
        <f>IF(D1527="","",VLOOKUP(D1527,'DISPATCHED (VT11)'!$E:$XEV,16373,0))</f>
        <v/>
      </c>
      <c r="B1527" s="13" t="str">
        <f>IF(D1527="","",VLOOKUP(D1527,'DISPATCHED (VT11)'!$E:$L,8,0))</f>
        <v/>
      </c>
      <c r="C1527" s="16" t="str">
        <f>IF(A1527="","",IF(VLOOKUP(A1527,'DSR Attendance'!$A:$E,5,0)=0,VLOOKUP(A1527,'DSR Attendance'!$A:$D,4,0),CONCATENATE(VLOOKUP(A1527,'DSR Attendance'!$A:$D,4,0)," / ",VLOOKUP('Per Outlet Plan'!A1527,'DSR Attendance'!$A:$E,5,0))))</f>
        <v/>
      </c>
      <c r="M1527" s="13" t="str">
        <f t="shared" si="25"/>
        <v/>
      </c>
      <c r="N1527" s="8"/>
      <c r="XFB1527" s="13" t="str">
        <f>IF(D1527="","",COUNTIF('DISPATCHED (VT11)'!$E:$E,'Per Outlet Plan'!D1527))</f>
        <v/>
      </c>
    </row>
    <row r="1528" spans="1:14 16382:16382">
      <c r="A1528" s="18" t="str">
        <f>IF(D1528="","",VLOOKUP(D1528,'DISPATCHED (VT11)'!$E:$XEV,16373,0))</f>
        <v/>
      </c>
      <c r="B1528" s="13" t="str">
        <f>IF(D1528="","",VLOOKUP(D1528,'DISPATCHED (VT11)'!$E:$L,8,0))</f>
        <v/>
      </c>
      <c r="C1528" s="16" t="str">
        <f>IF(A1528="","",IF(VLOOKUP(A1528,'DSR Attendance'!$A:$E,5,0)=0,VLOOKUP(A1528,'DSR Attendance'!$A:$D,4,0),CONCATENATE(VLOOKUP(A1528,'DSR Attendance'!$A:$D,4,0)," / ",VLOOKUP('Per Outlet Plan'!A1528,'DSR Attendance'!$A:$E,5,0))))</f>
        <v/>
      </c>
      <c r="M1528" s="13" t="str">
        <f t="shared" si="25"/>
        <v/>
      </c>
      <c r="N1528" s="8"/>
      <c r="XFB1528" s="13" t="str">
        <f>IF(D1528="","",COUNTIF('DISPATCHED (VT11)'!$E:$E,'Per Outlet Plan'!D1528))</f>
        <v/>
      </c>
    </row>
    <row r="1529" spans="1:14 16382:16382">
      <c r="A1529" s="18" t="str">
        <f>IF(D1529="","",VLOOKUP(D1529,'DISPATCHED (VT11)'!$E:$XEV,16373,0))</f>
        <v/>
      </c>
      <c r="B1529" s="13" t="str">
        <f>IF(D1529="","",VLOOKUP(D1529,'DISPATCHED (VT11)'!$E:$L,8,0))</f>
        <v/>
      </c>
      <c r="C1529" s="16" t="str">
        <f>IF(A1529="","",IF(VLOOKUP(A1529,'DSR Attendance'!$A:$E,5,0)=0,VLOOKUP(A1529,'DSR Attendance'!$A:$D,4,0),CONCATENATE(VLOOKUP(A1529,'DSR Attendance'!$A:$D,4,0)," / ",VLOOKUP('Per Outlet Plan'!A1529,'DSR Attendance'!$A:$E,5,0))))</f>
        <v/>
      </c>
      <c r="M1529" s="13" t="str">
        <f t="shared" si="25"/>
        <v/>
      </c>
      <c r="N1529" s="8"/>
      <c r="XFB1529" s="13" t="str">
        <f>IF(D1529="","",COUNTIF('DISPATCHED (VT11)'!$E:$E,'Per Outlet Plan'!D1529))</f>
        <v/>
      </c>
    </row>
    <row r="1530" spans="1:14 16382:16382">
      <c r="A1530" s="18" t="str">
        <f>IF(D1530="","",VLOOKUP(D1530,'DISPATCHED (VT11)'!$E:$XEV,16373,0))</f>
        <v/>
      </c>
      <c r="B1530" s="13" t="str">
        <f>IF(D1530="","",VLOOKUP(D1530,'DISPATCHED (VT11)'!$E:$L,8,0))</f>
        <v/>
      </c>
      <c r="C1530" s="16" t="str">
        <f>IF(A1530="","",IF(VLOOKUP(A1530,'DSR Attendance'!$A:$E,5,0)=0,VLOOKUP(A1530,'DSR Attendance'!$A:$D,4,0),CONCATENATE(VLOOKUP(A1530,'DSR Attendance'!$A:$D,4,0)," / ",VLOOKUP('Per Outlet Plan'!A1530,'DSR Attendance'!$A:$E,5,0))))</f>
        <v/>
      </c>
      <c r="M1530" s="13" t="str">
        <f t="shared" si="25"/>
        <v/>
      </c>
      <c r="N1530" s="8"/>
      <c r="XFB1530" s="13" t="str">
        <f>IF(D1530="","",COUNTIF('DISPATCHED (VT11)'!$E:$E,'Per Outlet Plan'!D1530))</f>
        <v/>
      </c>
    </row>
    <row r="1531" spans="1:14 16382:16382">
      <c r="A1531" s="18" t="str">
        <f>IF(D1531="","",VLOOKUP(D1531,'DISPATCHED (VT11)'!$E:$XEV,16373,0))</f>
        <v/>
      </c>
      <c r="B1531" s="13" t="str">
        <f>IF(D1531="","",VLOOKUP(D1531,'DISPATCHED (VT11)'!$E:$L,8,0))</f>
        <v/>
      </c>
      <c r="C1531" s="16" t="str">
        <f>IF(A1531="","",IF(VLOOKUP(A1531,'DSR Attendance'!$A:$E,5,0)=0,VLOOKUP(A1531,'DSR Attendance'!$A:$D,4,0),CONCATENATE(VLOOKUP(A1531,'DSR Attendance'!$A:$D,4,0)," / ",VLOOKUP('Per Outlet Plan'!A1531,'DSR Attendance'!$A:$E,5,0))))</f>
        <v/>
      </c>
      <c r="M1531" s="13" t="str">
        <f t="shared" si="25"/>
        <v/>
      </c>
      <c r="N1531" s="8"/>
      <c r="XFB1531" s="13" t="str">
        <f>IF(D1531="","",COUNTIF('DISPATCHED (VT11)'!$E:$E,'Per Outlet Plan'!D1531))</f>
        <v/>
      </c>
    </row>
    <row r="1532" spans="1:14 16382:16382">
      <c r="A1532" s="18" t="str">
        <f>IF(D1532="","",VLOOKUP(D1532,'DISPATCHED (VT11)'!$E:$XEV,16373,0))</f>
        <v/>
      </c>
      <c r="B1532" s="13" t="str">
        <f>IF(D1532="","",VLOOKUP(D1532,'DISPATCHED (VT11)'!$E:$L,8,0))</f>
        <v/>
      </c>
      <c r="C1532" s="16" t="str">
        <f>IF(A1532="","",IF(VLOOKUP(A1532,'DSR Attendance'!$A:$E,5,0)=0,VLOOKUP(A1532,'DSR Attendance'!$A:$D,4,0),CONCATENATE(VLOOKUP(A1532,'DSR Attendance'!$A:$D,4,0)," / ",VLOOKUP('Per Outlet Plan'!A1532,'DSR Attendance'!$A:$E,5,0))))</f>
        <v/>
      </c>
      <c r="M1532" s="13" t="str">
        <f t="shared" si="25"/>
        <v/>
      </c>
      <c r="N1532" s="8"/>
      <c r="XFB1532" s="13" t="str">
        <f>IF(D1532="","",COUNTIF('DISPATCHED (VT11)'!$E:$E,'Per Outlet Plan'!D1532))</f>
        <v/>
      </c>
    </row>
    <row r="1533" spans="1:14 16382:16382">
      <c r="A1533" s="18" t="str">
        <f>IF(D1533="","",VLOOKUP(D1533,'DISPATCHED (VT11)'!$E:$XEV,16373,0))</f>
        <v/>
      </c>
      <c r="B1533" s="13" t="str">
        <f>IF(D1533="","",VLOOKUP(D1533,'DISPATCHED (VT11)'!$E:$L,8,0))</f>
        <v/>
      </c>
      <c r="C1533" s="16" t="str">
        <f>IF(A1533="","",IF(VLOOKUP(A1533,'DSR Attendance'!$A:$E,5,0)=0,VLOOKUP(A1533,'DSR Attendance'!$A:$D,4,0),CONCATENATE(VLOOKUP(A1533,'DSR Attendance'!$A:$D,4,0)," / ",VLOOKUP('Per Outlet Plan'!A1533,'DSR Attendance'!$A:$E,5,0))))</f>
        <v/>
      </c>
      <c r="M1533" s="13" t="str">
        <f t="shared" si="25"/>
        <v/>
      </c>
      <c r="N1533" s="8"/>
      <c r="XFB1533" s="13" t="str">
        <f>IF(D1533="","",COUNTIF('DISPATCHED (VT11)'!$E:$E,'Per Outlet Plan'!D1533))</f>
        <v/>
      </c>
    </row>
    <row r="1534" spans="1:14 16382:16382">
      <c r="A1534" s="18" t="str">
        <f>IF(D1534="","",VLOOKUP(D1534,'DISPATCHED (VT11)'!$E:$XEV,16373,0))</f>
        <v/>
      </c>
      <c r="B1534" s="13" t="str">
        <f>IF(D1534="","",VLOOKUP(D1534,'DISPATCHED (VT11)'!$E:$L,8,0))</f>
        <v/>
      </c>
      <c r="C1534" s="16" t="str">
        <f>IF(A1534="","",IF(VLOOKUP(A1534,'DSR Attendance'!$A:$E,5,0)=0,VLOOKUP(A1534,'DSR Attendance'!$A:$D,4,0),CONCATENATE(VLOOKUP(A1534,'DSR Attendance'!$A:$D,4,0)," / ",VLOOKUP('Per Outlet Plan'!A1534,'DSR Attendance'!$A:$E,5,0))))</f>
        <v/>
      </c>
      <c r="M1534" s="13" t="str">
        <f t="shared" si="25"/>
        <v/>
      </c>
      <c r="N1534" s="8"/>
      <c r="XFB1534" s="13" t="str">
        <f>IF(D1534="","",COUNTIF('DISPATCHED (VT11)'!$E:$E,'Per Outlet Plan'!D1534))</f>
        <v/>
      </c>
    </row>
    <row r="1535" spans="1:14 16382:16382">
      <c r="A1535" s="18" t="str">
        <f>IF(D1535="","",VLOOKUP(D1535,'DISPATCHED (VT11)'!$E:$XEV,16373,0))</f>
        <v/>
      </c>
      <c r="B1535" s="13" t="str">
        <f>IF(D1535="","",VLOOKUP(D1535,'DISPATCHED (VT11)'!$E:$L,8,0))</f>
        <v/>
      </c>
      <c r="C1535" s="16" t="str">
        <f>IF(A1535="","",IF(VLOOKUP(A1535,'DSR Attendance'!$A:$E,5,0)=0,VLOOKUP(A1535,'DSR Attendance'!$A:$D,4,0),CONCATENATE(VLOOKUP(A1535,'DSR Attendance'!$A:$D,4,0)," / ",VLOOKUP('Per Outlet Plan'!A1535,'DSR Attendance'!$A:$E,5,0))))</f>
        <v/>
      </c>
      <c r="M1535" s="13" t="str">
        <f t="shared" si="25"/>
        <v/>
      </c>
      <c r="N1535" s="8"/>
      <c r="XFB1535" s="13" t="str">
        <f>IF(D1535="","",COUNTIF('DISPATCHED (VT11)'!$E:$E,'Per Outlet Plan'!D1535))</f>
        <v/>
      </c>
    </row>
    <row r="1536" spans="1:14 16382:16382">
      <c r="A1536" s="18" t="str">
        <f>IF(D1536="","",VLOOKUP(D1536,'DISPATCHED (VT11)'!$E:$XEV,16373,0))</f>
        <v/>
      </c>
      <c r="B1536" s="13" t="str">
        <f>IF(D1536="","",VLOOKUP(D1536,'DISPATCHED (VT11)'!$E:$L,8,0))</f>
        <v/>
      </c>
      <c r="C1536" s="16" t="str">
        <f>IF(A1536="","",IF(VLOOKUP(A1536,'DSR Attendance'!$A:$E,5,0)=0,VLOOKUP(A1536,'DSR Attendance'!$A:$D,4,0),CONCATENATE(VLOOKUP(A1536,'DSR Attendance'!$A:$D,4,0)," / ",VLOOKUP('Per Outlet Plan'!A1536,'DSR Attendance'!$A:$E,5,0))))</f>
        <v/>
      </c>
      <c r="M1536" s="13" t="str">
        <f t="shared" si="25"/>
        <v/>
      </c>
      <c r="N1536" s="8"/>
      <c r="XFB1536" s="13" t="str">
        <f>IF(D1536="","",COUNTIF('DISPATCHED (VT11)'!$E:$E,'Per Outlet Plan'!D1536))</f>
        <v/>
      </c>
    </row>
    <row r="1537" spans="1:14 16382:16382">
      <c r="A1537" s="18" t="str">
        <f>IF(D1537="","",VLOOKUP(D1537,'DISPATCHED (VT11)'!$E:$XEV,16373,0))</f>
        <v/>
      </c>
      <c r="B1537" s="13" t="str">
        <f>IF(D1537="","",VLOOKUP(D1537,'DISPATCHED (VT11)'!$E:$L,8,0))</f>
        <v/>
      </c>
      <c r="C1537" s="16" t="str">
        <f>IF(A1537="","",IF(VLOOKUP(A1537,'DSR Attendance'!$A:$E,5,0)=0,VLOOKUP(A1537,'DSR Attendance'!$A:$D,4,0),CONCATENATE(VLOOKUP(A1537,'DSR Attendance'!$A:$D,4,0)," / ",VLOOKUP('Per Outlet Plan'!A1537,'DSR Attendance'!$A:$E,5,0))))</f>
        <v/>
      </c>
      <c r="M1537" s="13" t="str">
        <f t="shared" si="25"/>
        <v/>
      </c>
      <c r="N1537" s="8"/>
      <c r="XFB1537" s="13" t="str">
        <f>IF(D1537="","",COUNTIF('DISPATCHED (VT11)'!$E:$E,'Per Outlet Plan'!D1537))</f>
        <v/>
      </c>
    </row>
    <row r="1538" spans="1:14 16382:16382">
      <c r="A1538" s="18" t="str">
        <f>IF(D1538="","",VLOOKUP(D1538,'DISPATCHED (VT11)'!$E:$XEV,16373,0))</f>
        <v/>
      </c>
      <c r="B1538" s="13" t="str">
        <f>IF(D1538="","",VLOOKUP(D1538,'DISPATCHED (VT11)'!$E:$L,8,0))</f>
        <v/>
      </c>
      <c r="C1538" s="16" t="str">
        <f>IF(A1538="","",IF(VLOOKUP(A1538,'DSR Attendance'!$A:$E,5,0)=0,VLOOKUP(A1538,'DSR Attendance'!$A:$D,4,0),CONCATENATE(VLOOKUP(A1538,'DSR Attendance'!$A:$D,4,0)," / ",VLOOKUP('Per Outlet Plan'!A1538,'DSR Attendance'!$A:$E,5,0))))</f>
        <v/>
      </c>
      <c r="M1538" s="13" t="str">
        <f t="shared" si="25"/>
        <v/>
      </c>
      <c r="N1538" s="8"/>
      <c r="XFB1538" s="13" t="str">
        <f>IF(D1538="","",COUNTIF('DISPATCHED (VT11)'!$E:$E,'Per Outlet Plan'!D1538))</f>
        <v/>
      </c>
    </row>
    <row r="1539" spans="1:14 16382:16382">
      <c r="A1539" s="18" t="str">
        <f>IF(D1539="","",VLOOKUP(D1539,'DISPATCHED (VT11)'!$E:$XEV,16373,0))</f>
        <v/>
      </c>
      <c r="B1539" s="13" t="str">
        <f>IF(D1539="","",VLOOKUP(D1539,'DISPATCHED (VT11)'!$E:$L,8,0))</f>
        <v/>
      </c>
      <c r="C1539" s="16" t="str">
        <f>IF(A1539="","",IF(VLOOKUP(A1539,'DSR Attendance'!$A:$E,5,0)=0,VLOOKUP(A1539,'DSR Attendance'!$A:$D,4,0),CONCATENATE(VLOOKUP(A1539,'DSR Attendance'!$A:$D,4,0)," / ",VLOOKUP('Per Outlet Plan'!A1539,'DSR Attendance'!$A:$E,5,0))))</f>
        <v/>
      </c>
      <c r="M1539" s="13" t="str">
        <f t="shared" si="25"/>
        <v/>
      </c>
      <c r="N1539" s="8"/>
      <c r="XFB1539" s="13" t="str">
        <f>IF(D1539="","",COUNTIF('DISPATCHED (VT11)'!$E:$E,'Per Outlet Plan'!D1539))</f>
        <v/>
      </c>
    </row>
    <row r="1540" spans="1:14 16382:16382">
      <c r="A1540" s="18" t="str">
        <f>IF(D1540="","",VLOOKUP(D1540,'DISPATCHED (VT11)'!$E:$XEV,16373,0))</f>
        <v/>
      </c>
      <c r="B1540" s="13" t="str">
        <f>IF(D1540="","",VLOOKUP(D1540,'DISPATCHED (VT11)'!$E:$L,8,0))</f>
        <v/>
      </c>
      <c r="C1540" s="16" t="str">
        <f>IF(A1540="","",IF(VLOOKUP(A1540,'DSR Attendance'!$A:$E,5,0)=0,VLOOKUP(A1540,'DSR Attendance'!$A:$D,4,0),CONCATENATE(VLOOKUP(A1540,'DSR Attendance'!$A:$D,4,0)," / ",VLOOKUP('Per Outlet Plan'!A1540,'DSR Attendance'!$A:$E,5,0))))</f>
        <v/>
      </c>
      <c r="M1540" s="13" t="str">
        <f t="shared" si="25"/>
        <v/>
      </c>
      <c r="N1540" s="8"/>
      <c r="XFB1540" s="13" t="str">
        <f>IF(D1540="","",COUNTIF('DISPATCHED (VT11)'!$E:$E,'Per Outlet Plan'!D1540))</f>
        <v/>
      </c>
    </row>
    <row r="1541" spans="1:14 16382:16382">
      <c r="A1541" s="18" t="str">
        <f>IF(D1541="","",VLOOKUP(D1541,'DISPATCHED (VT11)'!$E:$XEV,16373,0))</f>
        <v/>
      </c>
      <c r="B1541" s="13" t="str">
        <f>IF(D1541="","",VLOOKUP(D1541,'DISPATCHED (VT11)'!$E:$L,8,0))</f>
        <v/>
      </c>
      <c r="C1541" s="16" t="str">
        <f>IF(A1541="","",IF(VLOOKUP(A1541,'DSR Attendance'!$A:$E,5,0)=0,VLOOKUP(A1541,'DSR Attendance'!$A:$D,4,0),CONCATENATE(VLOOKUP(A1541,'DSR Attendance'!$A:$D,4,0)," / ",VLOOKUP('Per Outlet Plan'!A1541,'DSR Attendance'!$A:$E,5,0))))</f>
        <v/>
      </c>
      <c r="M1541" s="13" t="str">
        <f t="shared" si="25"/>
        <v/>
      </c>
      <c r="N1541" s="8"/>
      <c r="XFB1541" s="13" t="str">
        <f>IF(D1541="","",COUNTIF('DISPATCHED (VT11)'!$E:$E,'Per Outlet Plan'!D1541))</f>
        <v/>
      </c>
    </row>
    <row r="1542" spans="1:14 16382:16382">
      <c r="A1542" s="18" t="str">
        <f>IF(D1542="","",VLOOKUP(D1542,'DISPATCHED (VT11)'!$E:$XEV,16373,0))</f>
        <v/>
      </c>
      <c r="B1542" s="13" t="str">
        <f>IF(D1542="","",VLOOKUP(D1542,'DISPATCHED (VT11)'!$E:$L,8,0))</f>
        <v/>
      </c>
      <c r="C1542" s="16" t="str">
        <f>IF(A1542="","",IF(VLOOKUP(A1542,'DSR Attendance'!$A:$E,5,0)=0,VLOOKUP(A1542,'DSR Attendance'!$A:$D,4,0),CONCATENATE(VLOOKUP(A1542,'DSR Attendance'!$A:$D,4,0)," / ",VLOOKUP('Per Outlet Plan'!A1542,'DSR Attendance'!$A:$E,5,0))))</f>
        <v/>
      </c>
      <c r="M1542" s="13" t="str">
        <f t="shared" ref="M1542:M1605" si="26">IF(L1542="","",VLOOKUP(L1542,$XFC$6:$XFD$30,2,0))</f>
        <v/>
      </c>
      <c r="N1542" s="8"/>
      <c r="XFB1542" s="13" t="str">
        <f>IF(D1542="","",COUNTIF('DISPATCHED (VT11)'!$E:$E,'Per Outlet Plan'!D1542))</f>
        <v/>
      </c>
    </row>
    <row r="1543" spans="1:14 16382:16382">
      <c r="A1543" s="18" t="str">
        <f>IF(D1543="","",VLOOKUP(D1543,'DISPATCHED (VT11)'!$E:$XEV,16373,0))</f>
        <v/>
      </c>
      <c r="B1543" s="13" t="str">
        <f>IF(D1543="","",VLOOKUP(D1543,'DISPATCHED (VT11)'!$E:$L,8,0))</f>
        <v/>
      </c>
      <c r="C1543" s="16" t="str">
        <f>IF(A1543="","",IF(VLOOKUP(A1543,'DSR Attendance'!$A:$E,5,0)=0,VLOOKUP(A1543,'DSR Attendance'!$A:$D,4,0),CONCATENATE(VLOOKUP(A1543,'DSR Attendance'!$A:$D,4,0)," / ",VLOOKUP('Per Outlet Plan'!A1543,'DSR Attendance'!$A:$E,5,0))))</f>
        <v/>
      </c>
      <c r="M1543" s="13" t="str">
        <f t="shared" si="26"/>
        <v/>
      </c>
      <c r="N1543" s="8"/>
      <c r="XFB1543" s="13" t="str">
        <f>IF(D1543="","",COUNTIF('DISPATCHED (VT11)'!$E:$E,'Per Outlet Plan'!D1543))</f>
        <v/>
      </c>
    </row>
    <row r="1544" spans="1:14 16382:16382">
      <c r="A1544" s="18" t="str">
        <f>IF(D1544="","",VLOOKUP(D1544,'DISPATCHED (VT11)'!$E:$XEV,16373,0))</f>
        <v/>
      </c>
      <c r="B1544" s="13" t="str">
        <f>IF(D1544="","",VLOOKUP(D1544,'DISPATCHED (VT11)'!$E:$L,8,0))</f>
        <v/>
      </c>
      <c r="C1544" s="16" t="str">
        <f>IF(A1544="","",IF(VLOOKUP(A1544,'DSR Attendance'!$A:$E,5,0)=0,VLOOKUP(A1544,'DSR Attendance'!$A:$D,4,0),CONCATENATE(VLOOKUP(A1544,'DSR Attendance'!$A:$D,4,0)," / ",VLOOKUP('Per Outlet Plan'!A1544,'DSR Attendance'!$A:$E,5,0))))</f>
        <v/>
      </c>
      <c r="M1544" s="13" t="str">
        <f t="shared" si="26"/>
        <v/>
      </c>
      <c r="N1544" s="8"/>
      <c r="XFB1544" s="13" t="str">
        <f>IF(D1544="","",COUNTIF('DISPATCHED (VT11)'!$E:$E,'Per Outlet Plan'!D1544))</f>
        <v/>
      </c>
    </row>
    <row r="1545" spans="1:14 16382:16382">
      <c r="A1545" s="18" t="str">
        <f>IF(D1545="","",VLOOKUP(D1545,'DISPATCHED (VT11)'!$E:$XEV,16373,0))</f>
        <v/>
      </c>
      <c r="B1545" s="13" t="str">
        <f>IF(D1545="","",VLOOKUP(D1545,'DISPATCHED (VT11)'!$E:$L,8,0))</f>
        <v/>
      </c>
      <c r="C1545" s="16" t="str">
        <f>IF(A1545="","",IF(VLOOKUP(A1545,'DSR Attendance'!$A:$E,5,0)=0,VLOOKUP(A1545,'DSR Attendance'!$A:$D,4,0),CONCATENATE(VLOOKUP(A1545,'DSR Attendance'!$A:$D,4,0)," / ",VLOOKUP('Per Outlet Plan'!A1545,'DSR Attendance'!$A:$E,5,0))))</f>
        <v/>
      </c>
      <c r="M1545" s="13" t="str">
        <f t="shared" si="26"/>
        <v/>
      </c>
      <c r="N1545" s="8"/>
      <c r="XFB1545" s="13" t="str">
        <f>IF(D1545="","",COUNTIF('DISPATCHED (VT11)'!$E:$E,'Per Outlet Plan'!D1545))</f>
        <v/>
      </c>
    </row>
    <row r="1546" spans="1:14 16382:16382">
      <c r="A1546" s="18" t="str">
        <f>IF(D1546="","",VLOOKUP(D1546,'DISPATCHED (VT11)'!$E:$XEV,16373,0))</f>
        <v/>
      </c>
      <c r="B1546" s="13" t="str">
        <f>IF(D1546="","",VLOOKUP(D1546,'DISPATCHED (VT11)'!$E:$L,8,0))</f>
        <v/>
      </c>
      <c r="C1546" s="16" t="str">
        <f>IF(A1546="","",IF(VLOOKUP(A1546,'DSR Attendance'!$A:$E,5,0)=0,VLOOKUP(A1546,'DSR Attendance'!$A:$D,4,0),CONCATENATE(VLOOKUP(A1546,'DSR Attendance'!$A:$D,4,0)," / ",VLOOKUP('Per Outlet Plan'!A1546,'DSR Attendance'!$A:$E,5,0))))</f>
        <v/>
      </c>
      <c r="M1546" s="13" t="str">
        <f t="shared" si="26"/>
        <v/>
      </c>
      <c r="N1546" s="8"/>
      <c r="XFB1546" s="13" t="str">
        <f>IF(D1546="","",COUNTIF('DISPATCHED (VT11)'!$E:$E,'Per Outlet Plan'!D1546))</f>
        <v/>
      </c>
    </row>
    <row r="1547" spans="1:14 16382:16382">
      <c r="A1547" s="18" t="str">
        <f>IF(D1547="","",VLOOKUP(D1547,'DISPATCHED (VT11)'!$E:$XEV,16373,0))</f>
        <v/>
      </c>
      <c r="B1547" s="13" t="str">
        <f>IF(D1547="","",VLOOKUP(D1547,'DISPATCHED (VT11)'!$E:$L,8,0))</f>
        <v/>
      </c>
      <c r="C1547" s="16" t="str">
        <f>IF(A1547="","",IF(VLOOKUP(A1547,'DSR Attendance'!$A:$E,5,0)=0,VLOOKUP(A1547,'DSR Attendance'!$A:$D,4,0),CONCATENATE(VLOOKUP(A1547,'DSR Attendance'!$A:$D,4,0)," / ",VLOOKUP('Per Outlet Plan'!A1547,'DSR Attendance'!$A:$E,5,0))))</f>
        <v/>
      </c>
      <c r="M1547" s="13" t="str">
        <f t="shared" si="26"/>
        <v/>
      </c>
      <c r="N1547" s="8"/>
      <c r="XFB1547" s="13" t="str">
        <f>IF(D1547="","",COUNTIF('DISPATCHED (VT11)'!$E:$E,'Per Outlet Plan'!D1547))</f>
        <v/>
      </c>
    </row>
    <row r="1548" spans="1:14 16382:16382">
      <c r="A1548" s="18" t="str">
        <f>IF(D1548="","",VLOOKUP(D1548,'DISPATCHED (VT11)'!$E:$XEV,16373,0))</f>
        <v/>
      </c>
      <c r="B1548" s="13" t="str">
        <f>IF(D1548="","",VLOOKUP(D1548,'DISPATCHED (VT11)'!$E:$L,8,0))</f>
        <v/>
      </c>
      <c r="C1548" s="16" t="str">
        <f>IF(A1548="","",IF(VLOOKUP(A1548,'DSR Attendance'!$A:$E,5,0)=0,VLOOKUP(A1548,'DSR Attendance'!$A:$D,4,0),CONCATENATE(VLOOKUP(A1548,'DSR Attendance'!$A:$D,4,0)," / ",VLOOKUP('Per Outlet Plan'!A1548,'DSR Attendance'!$A:$E,5,0))))</f>
        <v/>
      </c>
      <c r="M1548" s="13" t="str">
        <f t="shared" si="26"/>
        <v/>
      </c>
      <c r="N1548" s="8"/>
      <c r="XFB1548" s="13" t="str">
        <f>IF(D1548="","",COUNTIF('DISPATCHED (VT11)'!$E:$E,'Per Outlet Plan'!D1548))</f>
        <v/>
      </c>
    </row>
    <row r="1549" spans="1:14 16382:16382">
      <c r="A1549" s="18" t="str">
        <f>IF(D1549="","",VLOOKUP(D1549,'DISPATCHED (VT11)'!$E:$XEV,16373,0))</f>
        <v/>
      </c>
      <c r="B1549" s="13" t="str">
        <f>IF(D1549="","",VLOOKUP(D1549,'DISPATCHED (VT11)'!$E:$L,8,0))</f>
        <v/>
      </c>
      <c r="C1549" s="16" t="str">
        <f>IF(A1549="","",IF(VLOOKUP(A1549,'DSR Attendance'!$A:$E,5,0)=0,VLOOKUP(A1549,'DSR Attendance'!$A:$D,4,0),CONCATENATE(VLOOKUP(A1549,'DSR Attendance'!$A:$D,4,0)," / ",VLOOKUP('Per Outlet Plan'!A1549,'DSR Attendance'!$A:$E,5,0))))</f>
        <v/>
      </c>
      <c r="M1549" s="13" t="str">
        <f t="shared" si="26"/>
        <v/>
      </c>
      <c r="N1549" s="8"/>
      <c r="XFB1549" s="13" t="str">
        <f>IF(D1549="","",COUNTIF('DISPATCHED (VT11)'!$E:$E,'Per Outlet Plan'!D1549))</f>
        <v/>
      </c>
    </row>
    <row r="1550" spans="1:14 16382:16382">
      <c r="A1550" s="18" t="str">
        <f>IF(D1550="","",VLOOKUP(D1550,'DISPATCHED (VT11)'!$E:$XEV,16373,0))</f>
        <v/>
      </c>
      <c r="B1550" s="13" t="str">
        <f>IF(D1550="","",VLOOKUP(D1550,'DISPATCHED (VT11)'!$E:$L,8,0))</f>
        <v/>
      </c>
      <c r="C1550" s="16" t="str">
        <f>IF(A1550="","",IF(VLOOKUP(A1550,'DSR Attendance'!$A:$E,5,0)=0,VLOOKUP(A1550,'DSR Attendance'!$A:$D,4,0),CONCATENATE(VLOOKUP(A1550,'DSR Attendance'!$A:$D,4,0)," / ",VLOOKUP('Per Outlet Plan'!A1550,'DSR Attendance'!$A:$E,5,0))))</f>
        <v/>
      </c>
      <c r="M1550" s="13" t="str">
        <f t="shared" si="26"/>
        <v/>
      </c>
      <c r="N1550" s="8"/>
      <c r="XFB1550" s="13" t="str">
        <f>IF(D1550="","",COUNTIF('DISPATCHED (VT11)'!$E:$E,'Per Outlet Plan'!D1550))</f>
        <v/>
      </c>
    </row>
    <row r="1551" spans="1:14 16382:16382">
      <c r="A1551" s="18" t="str">
        <f>IF(D1551="","",VLOOKUP(D1551,'DISPATCHED (VT11)'!$E:$XEV,16373,0))</f>
        <v/>
      </c>
      <c r="B1551" s="13" t="str">
        <f>IF(D1551="","",VLOOKUP(D1551,'DISPATCHED (VT11)'!$E:$L,8,0))</f>
        <v/>
      </c>
      <c r="C1551" s="16" t="str">
        <f>IF(A1551="","",IF(VLOOKUP(A1551,'DSR Attendance'!$A:$E,5,0)=0,VLOOKUP(A1551,'DSR Attendance'!$A:$D,4,0),CONCATENATE(VLOOKUP(A1551,'DSR Attendance'!$A:$D,4,0)," / ",VLOOKUP('Per Outlet Plan'!A1551,'DSR Attendance'!$A:$E,5,0))))</f>
        <v/>
      </c>
      <c r="M1551" s="13" t="str">
        <f t="shared" si="26"/>
        <v/>
      </c>
      <c r="N1551" s="8"/>
      <c r="XFB1551" s="13" t="str">
        <f>IF(D1551="","",COUNTIF('DISPATCHED (VT11)'!$E:$E,'Per Outlet Plan'!D1551))</f>
        <v/>
      </c>
    </row>
    <row r="1552" spans="1:14 16382:16382">
      <c r="A1552" s="18" t="str">
        <f>IF(D1552="","",VLOOKUP(D1552,'DISPATCHED (VT11)'!$E:$XEV,16373,0))</f>
        <v/>
      </c>
      <c r="B1552" s="13" t="str">
        <f>IF(D1552="","",VLOOKUP(D1552,'DISPATCHED (VT11)'!$E:$L,8,0))</f>
        <v/>
      </c>
      <c r="C1552" s="16" t="str">
        <f>IF(A1552="","",IF(VLOOKUP(A1552,'DSR Attendance'!$A:$E,5,0)=0,VLOOKUP(A1552,'DSR Attendance'!$A:$D,4,0),CONCATENATE(VLOOKUP(A1552,'DSR Attendance'!$A:$D,4,0)," / ",VLOOKUP('Per Outlet Plan'!A1552,'DSR Attendance'!$A:$E,5,0))))</f>
        <v/>
      </c>
      <c r="M1552" s="13" t="str">
        <f t="shared" si="26"/>
        <v/>
      </c>
      <c r="N1552" s="8"/>
      <c r="XFB1552" s="13" t="str">
        <f>IF(D1552="","",COUNTIF('DISPATCHED (VT11)'!$E:$E,'Per Outlet Plan'!D1552))</f>
        <v/>
      </c>
    </row>
    <row r="1553" spans="1:14 16382:16382">
      <c r="A1553" s="18" t="str">
        <f>IF(D1553="","",VLOOKUP(D1553,'DISPATCHED (VT11)'!$E:$XEV,16373,0))</f>
        <v/>
      </c>
      <c r="B1553" s="13" t="str">
        <f>IF(D1553="","",VLOOKUP(D1553,'DISPATCHED (VT11)'!$E:$L,8,0))</f>
        <v/>
      </c>
      <c r="C1553" s="16" t="str">
        <f>IF(A1553="","",IF(VLOOKUP(A1553,'DSR Attendance'!$A:$E,5,0)=0,VLOOKUP(A1553,'DSR Attendance'!$A:$D,4,0),CONCATENATE(VLOOKUP(A1553,'DSR Attendance'!$A:$D,4,0)," / ",VLOOKUP('Per Outlet Plan'!A1553,'DSR Attendance'!$A:$E,5,0))))</f>
        <v/>
      </c>
      <c r="M1553" s="13" t="str">
        <f t="shared" si="26"/>
        <v/>
      </c>
      <c r="N1553" s="8"/>
      <c r="XFB1553" s="13" t="str">
        <f>IF(D1553="","",COUNTIF('DISPATCHED (VT11)'!$E:$E,'Per Outlet Plan'!D1553))</f>
        <v/>
      </c>
    </row>
    <row r="1554" spans="1:14 16382:16382">
      <c r="A1554" s="18" t="str">
        <f>IF(D1554="","",VLOOKUP(D1554,'DISPATCHED (VT11)'!$E:$XEV,16373,0))</f>
        <v/>
      </c>
      <c r="B1554" s="13" t="str">
        <f>IF(D1554="","",VLOOKUP(D1554,'DISPATCHED (VT11)'!$E:$L,8,0))</f>
        <v/>
      </c>
      <c r="C1554" s="16" t="str">
        <f>IF(A1554="","",IF(VLOOKUP(A1554,'DSR Attendance'!$A:$E,5,0)=0,VLOOKUP(A1554,'DSR Attendance'!$A:$D,4,0),CONCATENATE(VLOOKUP(A1554,'DSR Attendance'!$A:$D,4,0)," / ",VLOOKUP('Per Outlet Plan'!A1554,'DSR Attendance'!$A:$E,5,0))))</f>
        <v/>
      </c>
      <c r="M1554" s="13" t="str">
        <f t="shared" si="26"/>
        <v/>
      </c>
      <c r="N1554" s="8"/>
      <c r="XFB1554" s="13" t="str">
        <f>IF(D1554="","",COUNTIF('DISPATCHED (VT11)'!$E:$E,'Per Outlet Plan'!D1554))</f>
        <v/>
      </c>
    </row>
    <row r="1555" spans="1:14 16382:16382">
      <c r="A1555" s="18" t="str">
        <f>IF(D1555="","",VLOOKUP(D1555,'DISPATCHED (VT11)'!$E:$XEV,16373,0))</f>
        <v/>
      </c>
      <c r="B1555" s="13" t="str">
        <f>IF(D1555="","",VLOOKUP(D1555,'DISPATCHED (VT11)'!$E:$L,8,0))</f>
        <v/>
      </c>
      <c r="C1555" s="16" t="str">
        <f>IF(A1555="","",IF(VLOOKUP(A1555,'DSR Attendance'!$A:$E,5,0)=0,VLOOKUP(A1555,'DSR Attendance'!$A:$D,4,0),CONCATENATE(VLOOKUP(A1555,'DSR Attendance'!$A:$D,4,0)," / ",VLOOKUP('Per Outlet Plan'!A1555,'DSR Attendance'!$A:$E,5,0))))</f>
        <v/>
      </c>
      <c r="M1555" s="13" t="str">
        <f t="shared" si="26"/>
        <v/>
      </c>
      <c r="N1555" s="8"/>
      <c r="XFB1555" s="13" t="str">
        <f>IF(D1555="","",COUNTIF('DISPATCHED (VT11)'!$E:$E,'Per Outlet Plan'!D1555))</f>
        <v/>
      </c>
    </row>
    <row r="1556" spans="1:14 16382:16382">
      <c r="A1556" s="18" t="str">
        <f>IF(D1556="","",VLOOKUP(D1556,'DISPATCHED (VT11)'!$E:$XEV,16373,0))</f>
        <v/>
      </c>
      <c r="B1556" s="13" t="str">
        <f>IF(D1556="","",VLOOKUP(D1556,'DISPATCHED (VT11)'!$E:$L,8,0))</f>
        <v/>
      </c>
      <c r="C1556" s="16" t="str">
        <f>IF(A1556="","",IF(VLOOKUP(A1556,'DSR Attendance'!$A:$E,5,0)=0,VLOOKUP(A1556,'DSR Attendance'!$A:$D,4,0),CONCATENATE(VLOOKUP(A1556,'DSR Attendance'!$A:$D,4,0)," / ",VLOOKUP('Per Outlet Plan'!A1556,'DSR Attendance'!$A:$E,5,0))))</f>
        <v/>
      </c>
      <c r="M1556" s="13" t="str">
        <f t="shared" si="26"/>
        <v/>
      </c>
      <c r="N1556" s="8"/>
      <c r="XFB1556" s="13" t="str">
        <f>IF(D1556="","",COUNTIF('DISPATCHED (VT11)'!$E:$E,'Per Outlet Plan'!D1556))</f>
        <v/>
      </c>
    </row>
    <row r="1557" spans="1:14 16382:16382">
      <c r="A1557" s="18" t="str">
        <f>IF(D1557="","",VLOOKUP(D1557,'DISPATCHED (VT11)'!$E:$XEV,16373,0))</f>
        <v/>
      </c>
      <c r="B1557" s="13" t="str">
        <f>IF(D1557="","",VLOOKUP(D1557,'DISPATCHED (VT11)'!$E:$L,8,0))</f>
        <v/>
      </c>
      <c r="C1557" s="16" t="str">
        <f>IF(A1557="","",IF(VLOOKUP(A1557,'DSR Attendance'!$A:$E,5,0)=0,VLOOKUP(A1557,'DSR Attendance'!$A:$D,4,0),CONCATENATE(VLOOKUP(A1557,'DSR Attendance'!$A:$D,4,0)," / ",VLOOKUP('Per Outlet Plan'!A1557,'DSR Attendance'!$A:$E,5,0))))</f>
        <v/>
      </c>
      <c r="M1557" s="13" t="str">
        <f t="shared" si="26"/>
        <v/>
      </c>
      <c r="N1557" s="8"/>
      <c r="XFB1557" s="13" t="str">
        <f>IF(D1557="","",COUNTIF('DISPATCHED (VT11)'!$E:$E,'Per Outlet Plan'!D1557))</f>
        <v/>
      </c>
    </row>
    <row r="1558" spans="1:14 16382:16382">
      <c r="A1558" s="18" t="str">
        <f>IF(D1558="","",VLOOKUP(D1558,'DISPATCHED (VT11)'!$E:$XEV,16373,0))</f>
        <v/>
      </c>
      <c r="B1558" s="13" t="str">
        <f>IF(D1558="","",VLOOKUP(D1558,'DISPATCHED (VT11)'!$E:$L,8,0))</f>
        <v/>
      </c>
      <c r="C1558" s="16" t="str">
        <f>IF(A1558="","",IF(VLOOKUP(A1558,'DSR Attendance'!$A:$E,5,0)=0,VLOOKUP(A1558,'DSR Attendance'!$A:$D,4,0),CONCATENATE(VLOOKUP(A1558,'DSR Attendance'!$A:$D,4,0)," / ",VLOOKUP('Per Outlet Plan'!A1558,'DSR Attendance'!$A:$E,5,0))))</f>
        <v/>
      </c>
      <c r="M1558" s="13" t="str">
        <f t="shared" si="26"/>
        <v/>
      </c>
      <c r="N1558" s="8"/>
      <c r="XFB1558" s="13" t="str">
        <f>IF(D1558="","",COUNTIF('DISPATCHED (VT11)'!$E:$E,'Per Outlet Plan'!D1558))</f>
        <v/>
      </c>
    </row>
    <row r="1559" spans="1:14 16382:16382">
      <c r="A1559" s="18" t="str">
        <f>IF(D1559="","",VLOOKUP(D1559,'DISPATCHED (VT11)'!$E:$XEV,16373,0))</f>
        <v/>
      </c>
      <c r="B1559" s="13" t="str">
        <f>IF(D1559="","",VLOOKUP(D1559,'DISPATCHED (VT11)'!$E:$L,8,0))</f>
        <v/>
      </c>
      <c r="C1559" s="16" t="str">
        <f>IF(A1559="","",IF(VLOOKUP(A1559,'DSR Attendance'!$A:$E,5,0)=0,VLOOKUP(A1559,'DSR Attendance'!$A:$D,4,0),CONCATENATE(VLOOKUP(A1559,'DSR Attendance'!$A:$D,4,0)," / ",VLOOKUP('Per Outlet Plan'!A1559,'DSR Attendance'!$A:$E,5,0))))</f>
        <v/>
      </c>
      <c r="M1559" s="13" t="str">
        <f t="shared" si="26"/>
        <v/>
      </c>
      <c r="N1559" s="8"/>
      <c r="XFB1559" s="13" t="str">
        <f>IF(D1559="","",COUNTIF('DISPATCHED (VT11)'!$E:$E,'Per Outlet Plan'!D1559))</f>
        <v/>
      </c>
    </row>
    <row r="1560" spans="1:14 16382:16382">
      <c r="A1560" s="18" t="str">
        <f>IF(D1560="","",VLOOKUP(D1560,'DISPATCHED (VT11)'!$E:$XEV,16373,0))</f>
        <v/>
      </c>
      <c r="B1560" s="13" t="str">
        <f>IF(D1560="","",VLOOKUP(D1560,'DISPATCHED (VT11)'!$E:$L,8,0))</f>
        <v/>
      </c>
      <c r="C1560" s="16" t="str">
        <f>IF(A1560="","",IF(VLOOKUP(A1560,'DSR Attendance'!$A:$E,5,0)=0,VLOOKUP(A1560,'DSR Attendance'!$A:$D,4,0),CONCATENATE(VLOOKUP(A1560,'DSR Attendance'!$A:$D,4,0)," / ",VLOOKUP('Per Outlet Plan'!A1560,'DSR Attendance'!$A:$E,5,0))))</f>
        <v/>
      </c>
      <c r="M1560" s="13" t="str">
        <f t="shared" si="26"/>
        <v/>
      </c>
      <c r="N1560" s="8"/>
      <c r="XFB1560" s="13" t="str">
        <f>IF(D1560="","",COUNTIF('DISPATCHED (VT11)'!$E:$E,'Per Outlet Plan'!D1560))</f>
        <v/>
      </c>
    </row>
    <row r="1561" spans="1:14 16382:16382">
      <c r="A1561" s="18" t="str">
        <f>IF(D1561="","",VLOOKUP(D1561,'DISPATCHED (VT11)'!$E:$XEV,16373,0))</f>
        <v/>
      </c>
      <c r="B1561" s="13" t="str">
        <f>IF(D1561="","",VLOOKUP(D1561,'DISPATCHED (VT11)'!$E:$L,8,0))</f>
        <v/>
      </c>
      <c r="C1561" s="16" t="str">
        <f>IF(A1561="","",IF(VLOOKUP(A1561,'DSR Attendance'!$A:$E,5,0)=0,VLOOKUP(A1561,'DSR Attendance'!$A:$D,4,0),CONCATENATE(VLOOKUP(A1561,'DSR Attendance'!$A:$D,4,0)," / ",VLOOKUP('Per Outlet Plan'!A1561,'DSR Attendance'!$A:$E,5,0))))</f>
        <v/>
      </c>
      <c r="M1561" s="13" t="str">
        <f t="shared" si="26"/>
        <v/>
      </c>
      <c r="N1561" s="8"/>
      <c r="XFB1561" s="13" t="str">
        <f>IF(D1561="","",COUNTIF('DISPATCHED (VT11)'!$E:$E,'Per Outlet Plan'!D1561))</f>
        <v/>
      </c>
    </row>
    <row r="1562" spans="1:14 16382:16382">
      <c r="A1562" s="18" t="str">
        <f>IF(D1562="","",VLOOKUP(D1562,'DISPATCHED (VT11)'!$E:$XEV,16373,0))</f>
        <v/>
      </c>
      <c r="B1562" s="13" t="str">
        <f>IF(D1562="","",VLOOKUP(D1562,'DISPATCHED (VT11)'!$E:$L,8,0))</f>
        <v/>
      </c>
      <c r="C1562" s="16" t="str">
        <f>IF(A1562="","",IF(VLOOKUP(A1562,'DSR Attendance'!$A:$E,5,0)=0,VLOOKUP(A1562,'DSR Attendance'!$A:$D,4,0),CONCATENATE(VLOOKUP(A1562,'DSR Attendance'!$A:$D,4,0)," / ",VLOOKUP('Per Outlet Plan'!A1562,'DSR Attendance'!$A:$E,5,0))))</f>
        <v/>
      </c>
      <c r="M1562" s="13" t="str">
        <f t="shared" si="26"/>
        <v/>
      </c>
      <c r="N1562" s="8"/>
      <c r="XFB1562" s="13" t="str">
        <f>IF(D1562="","",COUNTIF('DISPATCHED (VT11)'!$E:$E,'Per Outlet Plan'!D1562))</f>
        <v/>
      </c>
    </row>
    <row r="1563" spans="1:14 16382:16382">
      <c r="A1563" s="18" t="str">
        <f>IF(D1563="","",VLOOKUP(D1563,'DISPATCHED (VT11)'!$E:$XEV,16373,0))</f>
        <v/>
      </c>
      <c r="B1563" s="13" t="str">
        <f>IF(D1563="","",VLOOKUP(D1563,'DISPATCHED (VT11)'!$E:$L,8,0))</f>
        <v/>
      </c>
      <c r="C1563" s="16" t="str">
        <f>IF(A1563="","",IF(VLOOKUP(A1563,'DSR Attendance'!$A:$E,5,0)=0,VLOOKUP(A1563,'DSR Attendance'!$A:$D,4,0),CONCATENATE(VLOOKUP(A1563,'DSR Attendance'!$A:$D,4,0)," / ",VLOOKUP('Per Outlet Plan'!A1563,'DSR Attendance'!$A:$E,5,0))))</f>
        <v/>
      </c>
      <c r="M1563" s="13" t="str">
        <f t="shared" si="26"/>
        <v/>
      </c>
      <c r="N1563" s="8"/>
      <c r="XFB1563" s="13" t="str">
        <f>IF(D1563="","",COUNTIF('DISPATCHED (VT11)'!$E:$E,'Per Outlet Plan'!D1563))</f>
        <v/>
      </c>
    </row>
    <row r="1564" spans="1:14 16382:16382">
      <c r="A1564" s="18" t="str">
        <f>IF(D1564="","",VLOOKUP(D1564,'DISPATCHED (VT11)'!$E:$XEV,16373,0))</f>
        <v/>
      </c>
      <c r="B1564" s="13" t="str">
        <f>IF(D1564="","",VLOOKUP(D1564,'DISPATCHED (VT11)'!$E:$L,8,0))</f>
        <v/>
      </c>
      <c r="C1564" s="16" t="str">
        <f>IF(A1564="","",IF(VLOOKUP(A1564,'DSR Attendance'!$A:$E,5,0)=0,VLOOKUP(A1564,'DSR Attendance'!$A:$D,4,0),CONCATENATE(VLOOKUP(A1564,'DSR Attendance'!$A:$D,4,0)," / ",VLOOKUP('Per Outlet Plan'!A1564,'DSR Attendance'!$A:$E,5,0))))</f>
        <v/>
      </c>
      <c r="M1564" s="13" t="str">
        <f t="shared" si="26"/>
        <v/>
      </c>
      <c r="N1564" s="8"/>
      <c r="XFB1564" s="13" t="str">
        <f>IF(D1564="","",COUNTIF('DISPATCHED (VT11)'!$E:$E,'Per Outlet Plan'!D1564))</f>
        <v/>
      </c>
    </row>
    <row r="1565" spans="1:14 16382:16382">
      <c r="A1565" s="18" t="str">
        <f>IF(D1565="","",VLOOKUP(D1565,'DISPATCHED (VT11)'!$E:$XEV,16373,0))</f>
        <v/>
      </c>
      <c r="B1565" s="13" t="str">
        <f>IF(D1565="","",VLOOKUP(D1565,'DISPATCHED (VT11)'!$E:$L,8,0))</f>
        <v/>
      </c>
      <c r="C1565" s="16" t="str">
        <f>IF(A1565="","",IF(VLOOKUP(A1565,'DSR Attendance'!$A:$E,5,0)=0,VLOOKUP(A1565,'DSR Attendance'!$A:$D,4,0),CONCATENATE(VLOOKUP(A1565,'DSR Attendance'!$A:$D,4,0)," / ",VLOOKUP('Per Outlet Plan'!A1565,'DSR Attendance'!$A:$E,5,0))))</f>
        <v/>
      </c>
      <c r="M1565" s="13" t="str">
        <f t="shared" si="26"/>
        <v/>
      </c>
      <c r="N1565" s="8"/>
      <c r="XFB1565" s="13" t="str">
        <f>IF(D1565="","",COUNTIF('DISPATCHED (VT11)'!$E:$E,'Per Outlet Plan'!D1565))</f>
        <v/>
      </c>
    </row>
    <row r="1566" spans="1:14 16382:16382">
      <c r="A1566" s="18" t="str">
        <f>IF(D1566="","",VLOOKUP(D1566,'DISPATCHED (VT11)'!$E:$XEV,16373,0))</f>
        <v/>
      </c>
      <c r="B1566" s="13" t="str">
        <f>IF(D1566="","",VLOOKUP(D1566,'DISPATCHED (VT11)'!$E:$L,8,0))</f>
        <v/>
      </c>
      <c r="C1566" s="16" t="str">
        <f>IF(A1566="","",IF(VLOOKUP(A1566,'DSR Attendance'!$A:$E,5,0)=0,VLOOKUP(A1566,'DSR Attendance'!$A:$D,4,0),CONCATENATE(VLOOKUP(A1566,'DSR Attendance'!$A:$D,4,0)," / ",VLOOKUP('Per Outlet Plan'!A1566,'DSR Attendance'!$A:$E,5,0))))</f>
        <v/>
      </c>
      <c r="M1566" s="13" t="str">
        <f t="shared" si="26"/>
        <v/>
      </c>
      <c r="N1566" s="8"/>
      <c r="XFB1566" s="13" t="str">
        <f>IF(D1566="","",COUNTIF('DISPATCHED (VT11)'!$E:$E,'Per Outlet Plan'!D1566))</f>
        <v/>
      </c>
    </row>
    <row r="1567" spans="1:14 16382:16382">
      <c r="A1567" s="18" t="str">
        <f>IF(D1567="","",VLOOKUP(D1567,'DISPATCHED (VT11)'!$E:$XEV,16373,0))</f>
        <v/>
      </c>
      <c r="B1567" s="13" t="str">
        <f>IF(D1567="","",VLOOKUP(D1567,'DISPATCHED (VT11)'!$E:$L,8,0))</f>
        <v/>
      </c>
      <c r="C1567" s="16" t="str">
        <f>IF(A1567="","",IF(VLOOKUP(A1567,'DSR Attendance'!$A:$E,5,0)=0,VLOOKUP(A1567,'DSR Attendance'!$A:$D,4,0),CONCATENATE(VLOOKUP(A1567,'DSR Attendance'!$A:$D,4,0)," / ",VLOOKUP('Per Outlet Plan'!A1567,'DSR Attendance'!$A:$E,5,0))))</f>
        <v/>
      </c>
      <c r="M1567" s="13" t="str">
        <f t="shared" si="26"/>
        <v/>
      </c>
      <c r="N1567" s="8"/>
      <c r="XFB1567" s="13" t="str">
        <f>IF(D1567="","",COUNTIF('DISPATCHED (VT11)'!$E:$E,'Per Outlet Plan'!D1567))</f>
        <v/>
      </c>
    </row>
    <row r="1568" spans="1:14 16382:16382">
      <c r="A1568" s="18" t="str">
        <f>IF(D1568="","",VLOOKUP(D1568,'DISPATCHED (VT11)'!$E:$XEV,16373,0))</f>
        <v/>
      </c>
      <c r="B1568" s="13" t="str">
        <f>IF(D1568="","",VLOOKUP(D1568,'DISPATCHED (VT11)'!$E:$L,8,0))</f>
        <v/>
      </c>
      <c r="C1568" s="16" t="str">
        <f>IF(A1568="","",IF(VLOOKUP(A1568,'DSR Attendance'!$A:$E,5,0)=0,VLOOKUP(A1568,'DSR Attendance'!$A:$D,4,0),CONCATENATE(VLOOKUP(A1568,'DSR Attendance'!$A:$D,4,0)," / ",VLOOKUP('Per Outlet Plan'!A1568,'DSR Attendance'!$A:$E,5,0))))</f>
        <v/>
      </c>
      <c r="M1568" s="13" t="str">
        <f t="shared" si="26"/>
        <v/>
      </c>
      <c r="N1568" s="8"/>
      <c r="XFB1568" s="13" t="str">
        <f>IF(D1568="","",COUNTIF('DISPATCHED (VT11)'!$E:$E,'Per Outlet Plan'!D1568))</f>
        <v/>
      </c>
    </row>
    <row r="1569" spans="1:14 16382:16382">
      <c r="A1569" s="18" t="str">
        <f>IF(D1569="","",VLOOKUP(D1569,'DISPATCHED (VT11)'!$E:$XEV,16373,0))</f>
        <v/>
      </c>
      <c r="B1569" s="13" t="str">
        <f>IF(D1569="","",VLOOKUP(D1569,'DISPATCHED (VT11)'!$E:$L,8,0))</f>
        <v/>
      </c>
      <c r="C1569" s="16" t="str">
        <f>IF(A1569="","",IF(VLOOKUP(A1569,'DSR Attendance'!$A:$E,5,0)=0,VLOOKUP(A1569,'DSR Attendance'!$A:$D,4,0),CONCATENATE(VLOOKUP(A1569,'DSR Attendance'!$A:$D,4,0)," / ",VLOOKUP('Per Outlet Plan'!A1569,'DSR Attendance'!$A:$E,5,0))))</f>
        <v/>
      </c>
      <c r="M1569" s="13" t="str">
        <f t="shared" si="26"/>
        <v/>
      </c>
      <c r="N1569" s="8"/>
      <c r="XFB1569" s="13" t="str">
        <f>IF(D1569="","",COUNTIF('DISPATCHED (VT11)'!$E:$E,'Per Outlet Plan'!D1569))</f>
        <v/>
      </c>
    </row>
    <row r="1570" spans="1:14 16382:16382">
      <c r="A1570" s="18" t="str">
        <f>IF(D1570="","",VLOOKUP(D1570,'DISPATCHED (VT11)'!$E:$XEV,16373,0))</f>
        <v/>
      </c>
      <c r="B1570" s="13" t="str">
        <f>IF(D1570="","",VLOOKUP(D1570,'DISPATCHED (VT11)'!$E:$L,8,0))</f>
        <v/>
      </c>
      <c r="C1570" s="16" t="str">
        <f>IF(A1570="","",IF(VLOOKUP(A1570,'DSR Attendance'!$A:$E,5,0)=0,VLOOKUP(A1570,'DSR Attendance'!$A:$D,4,0),CONCATENATE(VLOOKUP(A1570,'DSR Attendance'!$A:$D,4,0)," / ",VLOOKUP('Per Outlet Plan'!A1570,'DSR Attendance'!$A:$E,5,0))))</f>
        <v/>
      </c>
      <c r="M1570" s="13" t="str">
        <f t="shared" si="26"/>
        <v/>
      </c>
      <c r="N1570" s="8"/>
      <c r="XFB1570" s="13" t="str">
        <f>IF(D1570="","",COUNTIF('DISPATCHED (VT11)'!$E:$E,'Per Outlet Plan'!D1570))</f>
        <v/>
      </c>
    </row>
    <row r="1571" spans="1:14 16382:16382">
      <c r="A1571" s="18" t="str">
        <f>IF(D1571="","",VLOOKUP(D1571,'DISPATCHED (VT11)'!$E:$XEV,16373,0))</f>
        <v/>
      </c>
      <c r="B1571" s="13" t="str">
        <f>IF(D1571="","",VLOOKUP(D1571,'DISPATCHED (VT11)'!$E:$L,8,0))</f>
        <v/>
      </c>
      <c r="C1571" s="16" t="str">
        <f>IF(A1571="","",IF(VLOOKUP(A1571,'DSR Attendance'!$A:$E,5,0)=0,VLOOKUP(A1571,'DSR Attendance'!$A:$D,4,0),CONCATENATE(VLOOKUP(A1571,'DSR Attendance'!$A:$D,4,0)," / ",VLOOKUP('Per Outlet Plan'!A1571,'DSR Attendance'!$A:$E,5,0))))</f>
        <v/>
      </c>
      <c r="M1571" s="13" t="str">
        <f t="shared" si="26"/>
        <v/>
      </c>
      <c r="N1571" s="8"/>
      <c r="XFB1571" s="13" t="str">
        <f>IF(D1571="","",COUNTIF('DISPATCHED (VT11)'!$E:$E,'Per Outlet Plan'!D1571))</f>
        <v/>
      </c>
    </row>
    <row r="1572" spans="1:14 16382:16382">
      <c r="A1572" s="18" t="str">
        <f>IF(D1572="","",VLOOKUP(D1572,'DISPATCHED (VT11)'!$E:$XEV,16373,0))</f>
        <v/>
      </c>
      <c r="B1572" s="13" t="str">
        <f>IF(D1572="","",VLOOKUP(D1572,'DISPATCHED (VT11)'!$E:$L,8,0))</f>
        <v/>
      </c>
      <c r="C1572" s="16" t="str">
        <f>IF(A1572="","",IF(VLOOKUP(A1572,'DSR Attendance'!$A:$E,5,0)=0,VLOOKUP(A1572,'DSR Attendance'!$A:$D,4,0),CONCATENATE(VLOOKUP(A1572,'DSR Attendance'!$A:$D,4,0)," / ",VLOOKUP('Per Outlet Plan'!A1572,'DSR Attendance'!$A:$E,5,0))))</f>
        <v/>
      </c>
      <c r="M1572" s="13" t="str">
        <f t="shared" si="26"/>
        <v/>
      </c>
      <c r="N1572" s="8"/>
      <c r="XFB1572" s="13" t="str">
        <f>IF(D1572="","",COUNTIF('DISPATCHED (VT11)'!$E:$E,'Per Outlet Plan'!D1572))</f>
        <v/>
      </c>
    </row>
    <row r="1573" spans="1:14 16382:16382">
      <c r="A1573" s="18" t="str">
        <f>IF(D1573="","",VLOOKUP(D1573,'DISPATCHED (VT11)'!$E:$XEV,16373,0))</f>
        <v/>
      </c>
      <c r="B1573" s="13" t="str">
        <f>IF(D1573="","",VLOOKUP(D1573,'DISPATCHED (VT11)'!$E:$L,8,0))</f>
        <v/>
      </c>
      <c r="C1573" s="16" t="str">
        <f>IF(A1573="","",IF(VLOOKUP(A1573,'DSR Attendance'!$A:$E,5,0)=0,VLOOKUP(A1573,'DSR Attendance'!$A:$D,4,0),CONCATENATE(VLOOKUP(A1573,'DSR Attendance'!$A:$D,4,0)," / ",VLOOKUP('Per Outlet Plan'!A1573,'DSR Attendance'!$A:$E,5,0))))</f>
        <v/>
      </c>
      <c r="M1573" s="13" t="str">
        <f t="shared" si="26"/>
        <v/>
      </c>
      <c r="N1573" s="8"/>
      <c r="XFB1573" s="13" t="str">
        <f>IF(D1573="","",COUNTIF('DISPATCHED (VT11)'!$E:$E,'Per Outlet Plan'!D1573))</f>
        <v/>
      </c>
    </row>
    <row r="1574" spans="1:14 16382:16382">
      <c r="A1574" s="18" t="str">
        <f>IF(D1574="","",VLOOKUP(D1574,'DISPATCHED (VT11)'!$E:$XEV,16373,0))</f>
        <v/>
      </c>
      <c r="B1574" s="13" t="str">
        <f>IF(D1574="","",VLOOKUP(D1574,'DISPATCHED (VT11)'!$E:$L,8,0))</f>
        <v/>
      </c>
      <c r="C1574" s="16" t="str">
        <f>IF(A1574="","",IF(VLOOKUP(A1574,'DSR Attendance'!$A:$E,5,0)=0,VLOOKUP(A1574,'DSR Attendance'!$A:$D,4,0),CONCATENATE(VLOOKUP(A1574,'DSR Attendance'!$A:$D,4,0)," / ",VLOOKUP('Per Outlet Plan'!A1574,'DSR Attendance'!$A:$E,5,0))))</f>
        <v/>
      </c>
      <c r="M1574" s="13" t="str">
        <f t="shared" si="26"/>
        <v/>
      </c>
      <c r="N1574" s="8"/>
      <c r="XFB1574" s="13" t="str">
        <f>IF(D1574="","",COUNTIF('DISPATCHED (VT11)'!$E:$E,'Per Outlet Plan'!D1574))</f>
        <v/>
      </c>
    </row>
    <row r="1575" spans="1:14 16382:16382">
      <c r="A1575" s="18" t="str">
        <f>IF(D1575="","",VLOOKUP(D1575,'DISPATCHED (VT11)'!$E:$XEV,16373,0))</f>
        <v/>
      </c>
      <c r="B1575" s="13" t="str">
        <f>IF(D1575="","",VLOOKUP(D1575,'DISPATCHED (VT11)'!$E:$L,8,0))</f>
        <v/>
      </c>
      <c r="C1575" s="16" t="str">
        <f>IF(A1575="","",IF(VLOOKUP(A1575,'DSR Attendance'!$A:$E,5,0)=0,VLOOKUP(A1575,'DSR Attendance'!$A:$D,4,0),CONCATENATE(VLOOKUP(A1575,'DSR Attendance'!$A:$D,4,0)," / ",VLOOKUP('Per Outlet Plan'!A1575,'DSR Attendance'!$A:$E,5,0))))</f>
        <v/>
      </c>
      <c r="M1575" s="13" t="str">
        <f t="shared" si="26"/>
        <v/>
      </c>
      <c r="N1575" s="8"/>
      <c r="XFB1575" s="13" t="str">
        <f>IF(D1575="","",COUNTIF('DISPATCHED (VT11)'!$E:$E,'Per Outlet Plan'!D1575))</f>
        <v/>
      </c>
    </row>
    <row r="1576" spans="1:14 16382:16382">
      <c r="A1576" s="18" t="str">
        <f>IF(D1576="","",VLOOKUP(D1576,'DISPATCHED (VT11)'!$E:$XEV,16373,0))</f>
        <v/>
      </c>
      <c r="B1576" s="13" t="str">
        <f>IF(D1576="","",VLOOKUP(D1576,'DISPATCHED (VT11)'!$E:$L,8,0))</f>
        <v/>
      </c>
      <c r="C1576" s="16" t="str">
        <f>IF(A1576="","",IF(VLOOKUP(A1576,'DSR Attendance'!$A:$E,5,0)=0,VLOOKUP(A1576,'DSR Attendance'!$A:$D,4,0),CONCATENATE(VLOOKUP(A1576,'DSR Attendance'!$A:$D,4,0)," / ",VLOOKUP('Per Outlet Plan'!A1576,'DSR Attendance'!$A:$E,5,0))))</f>
        <v/>
      </c>
      <c r="M1576" s="13" t="str">
        <f t="shared" si="26"/>
        <v/>
      </c>
      <c r="N1576" s="8"/>
      <c r="XFB1576" s="13" t="str">
        <f>IF(D1576="","",COUNTIF('DISPATCHED (VT11)'!$E:$E,'Per Outlet Plan'!D1576))</f>
        <v/>
      </c>
    </row>
    <row r="1577" spans="1:14 16382:16382">
      <c r="A1577" s="18" t="str">
        <f>IF(D1577="","",VLOOKUP(D1577,'DISPATCHED (VT11)'!$E:$XEV,16373,0))</f>
        <v/>
      </c>
      <c r="B1577" s="13" t="str">
        <f>IF(D1577="","",VLOOKUP(D1577,'DISPATCHED (VT11)'!$E:$L,8,0))</f>
        <v/>
      </c>
      <c r="C1577" s="16" t="str">
        <f>IF(A1577="","",IF(VLOOKUP(A1577,'DSR Attendance'!$A:$E,5,0)=0,VLOOKUP(A1577,'DSR Attendance'!$A:$D,4,0),CONCATENATE(VLOOKUP(A1577,'DSR Attendance'!$A:$D,4,0)," / ",VLOOKUP('Per Outlet Plan'!A1577,'DSR Attendance'!$A:$E,5,0))))</f>
        <v/>
      </c>
      <c r="M1577" s="13" t="str">
        <f t="shared" si="26"/>
        <v/>
      </c>
      <c r="N1577" s="8"/>
      <c r="XFB1577" s="13" t="str">
        <f>IF(D1577="","",COUNTIF('DISPATCHED (VT11)'!$E:$E,'Per Outlet Plan'!D1577))</f>
        <v/>
      </c>
    </row>
    <row r="1578" spans="1:14 16382:16382">
      <c r="A1578" s="18" t="str">
        <f>IF(D1578="","",VLOOKUP(D1578,'DISPATCHED (VT11)'!$E:$XEV,16373,0))</f>
        <v/>
      </c>
      <c r="B1578" s="13" t="str">
        <f>IF(D1578="","",VLOOKUP(D1578,'DISPATCHED (VT11)'!$E:$L,8,0))</f>
        <v/>
      </c>
      <c r="C1578" s="16" t="str">
        <f>IF(A1578="","",IF(VLOOKUP(A1578,'DSR Attendance'!$A:$E,5,0)=0,VLOOKUP(A1578,'DSR Attendance'!$A:$D,4,0),CONCATENATE(VLOOKUP(A1578,'DSR Attendance'!$A:$D,4,0)," / ",VLOOKUP('Per Outlet Plan'!A1578,'DSR Attendance'!$A:$E,5,0))))</f>
        <v/>
      </c>
      <c r="M1578" s="13" t="str">
        <f t="shared" si="26"/>
        <v/>
      </c>
      <c r="N1578" s="8"/>
      <c r="XFB1578" s="13" t="str">
        <f>IF(D1578="","",COUNTIF('DISPATCHED (VT11)'!$E:$E,'Per Outlet Plan'!D1578))</f>
        <v/>
      </c>
    </row>
    <row r="1579" spans="1:14 16382:16382">
      <c r="A1579" s="18" t="str">
        <f>IF(D1579="","",VLOOKUP(D1579,'DISPATCHED (VT11)'!$E:$XEV,16373,0))</f>
        <v/>
      </c>
      <c r="B1579" s="13" t="str">
        <f>IF(D1579="","",VLOOKUP(D1579,'DISPATCHED (VT11)'!$E:$L,8,0))</f>
        <v/>
      </c>
      <c r="C1579" s="16" t="str">
        <f>IF(A1579="","",IF(VLOOKUP(A1579,'DSR Attendance'!$A:$E,5,0)=0,VLOOKUP(A1579,'DSR Attendance'!$A:$D,4,0),CONCATENATE(VLOOKUP(A1579,'DSR Attendance'!$A:$D,4,0)," / ",VLOOKUP('Per Outlet Plan'!A1579,'DSR Attendance'!$A:$E,5,0))))</f>
        <v/>
      </c>
      <c r="M1579" s="13" t="str">
        <f t="shared" si="26"/>
        <v/>
      </c>
      <c r="N1579" s="8"/>
      <c r="XFB1579" s="13" t="str">
        <f>IF(D1579="","",COUNTIF('DISPATCHED (VT11)'!$E:$E,'Per Outlet Plan'!D1579))</f>
        <v/>
      </c>
    </row>
    <row r="1580" spans="1:14 16382:16382">
      <c r="A1580" s="18" t="str">
        <f>IF(D1580="","",VLOOKUP(D1580,'DISPATCHED (VT11)'!$E:$XEV,16373,0))</f>
        <v/>
      </c>
      <c r="B1580" s="13" t="str">
        <f>IF(D1580="","",VLOOKUP(D1580,'DISPATCHED (VT11)'!$E:$L,8,0))</f>
        <v/>
      </c>
      <c r="C1580" s="16" t="str">
        <f>IF(A1580="","",IF(VLOOKUP(A1580,'DSR Attendance'!$A:$E,5,0)=0,VLOOKUP(A1580,'DSR Attendance'!$A:$D,4,0),CONCATENATE(VLOOKUP(A1580,'DSR Attendance'!$A:$D,4,0)," / ",VLOOKUP('Per Outlet Plan'!A1580,'DSR Attendance'!$A:$E,5,0))))</f>
        <v/>
      </c>
      <c r="M1580" s="13" t="str">
        <f t="shared" si="26"/>
        <v/>
      </c>
      <c r="N1580" s="8"/>
      <c r="XFB1580" s="13" t="str">
        <f>IF(D1580="","",COUNTIF('DISPATCHED (VT11)'!$E:$E,'Per Outlet Plan'!D1580))</f>
        <v/>
      </c>
    </row>
    <row r="1581" spans="1:14 16382:16382">
      <c r="A1581" s="18" t="str">
        <f>IF(D1581="","",VLOOKUP(D1581,'DISPATCHED (VT11)'!$E:$XEV,16373,0))</f>
        <v/>
      </c>
      <c r="B1581" s="13" t="str">
        <f>IF(D1581="","",VLOOKUP(D1581,'DISPATCHED (VT11)'!$E:$L,8,0))</f>
        <v/>
      </c>
      <c r="C1581" s="16" t="str">
        <f>IF(A1581="","",IF(VLOOKUP(A1581,'DSR Attendance'!$A:$E,5,0)=0,VLOOKUP(A1581,'DSR Attendance'!$A:$D,4,0),CONCATENATE(VLOOKUP(A1581,'DSR Attendance'!$A:$D,4,0)," / ",VLOOKUP('Per Outlet Plan'!A1581,'DSR Attendance'!$A:$E,5,0))))</f>
        <v/>
      </c>
      <c r="M1581" s="13" t="str">
        <f t="shared" si="26"/>
        <v/>
      </c>
      <c r="N1581" s="8"/>
      <c r="XFB1581" s="13" t="str">
        <f>IF(D1581="","",COUNTIF('DISPATCHED (VT11)'!$E:$E,'Per Outlet Plan'!D1581))</f>
        <v/>
      </c>
    </row>
    <row r="1582" spans="1:14 16382:16382">
      <c r="A1582" s="18" t="str">
        <f>IF(D1582="","",VLOOKUP(D1582,'DISPATCHED (VT11)'!$E:$XEV,16373,0))</f>
        <v/>
      </c>
      <c r="B1582" s="13" t="str">
        <f>IF(D1582="","",VLOOKUP(D1582,'DISPATCHED (VT11)'!$E:$L,8,0))</f>
        <v/>
      </c>
      <c r="C1582" s="16" t="str">
        <f>IF(A1582="","",IF(VLOOKUP(A1582,'DSR Attendance'!$A:$E,5,0)=0,VLOOKUP(A1582,'DSR Attendance'!$A:$D,4,0),CONCATENATE(VLOOKUP(A1582,'DSR Attendance'!$A:$D,4,0)," / ",VLOOKUP('Per Outlet Plan'!A1582,'DSR Attendance'!$A:$E,5,0))))</f>
        <v/>
      </c>
      <c r="M1582" s="13" t="str">
        <f t="shared" si="26"/>
        <v/>
      </c>
      <c r="N1582" s="8"/>
      <c r="XFB1582" s="13" t="str">
        <f>IF(D1582="","",COUNTIF('DISPATCHED (VT11)'!$E:$E,'Per Outlet Plan'!D1582))</f>
        <v/>
      </c>
    </row>
    <row r="1583" spans="1:14 16382:16382">
      <c r="A1583" s="18" t="str">
        <f>IF(D1583="","",VLOOKUP(D1583,'DISPATCHED (VT11)'!$E:$XEV,16373,0))</f>
        <v/>
      </c>
      <c r="B1583" s="13" t="str">
        <f>IF(D1583="","",VLOOKUP(D1583,'DISPATCHED (VT11)'!$E:$L,8,0))</f>
        <v/>
      </c>
      <c r="C1583" s="16" t="str">
        <f>IF(A1583="","",IF(VLOOKUP(A1583,'DSR Attendance'!$A:$E,5,0)=0,VLOOKUP(A1583,'DSR Attendance'!$A:$D,4,0),CONCATENATE(VLOOKUP(A1583,'DSR Attendance'!$A:$D,4,0)," / ",VLOOKUP('Per Outlet Plan'!A1583,'DSR Attendance'!$A:$E,5,0))))</f>
        <v/>
      </c>
      <c r="M1583" s="13" t="str">
        <f t="shared" si="26"/>
        <v/>
      </c>
      <c r="N1583" s="8"/>
      <c r="XFB1583" s="13" t="str">
        <f>IF(D1583="","",COUNTIF('DISPATCHED (VT11)'!$E:$E,'Per Outlet Plan'!D1583))</f>
        <v/>
      </c>
    </row>
    <row r="1584" spans="1:14 16382:16382">
      <c r="A1584" s="18" t="str">
        <f>IF(D1584="","",VLOOKUP(D1584,'DISPATCHED (VT11)'!$E:$XEV,16373,0))</f>
        <v/>
      </c>
      <c r="B1584" s="13" t="str">
        <f>IF(D1584="","",VLOOKUP(D1584,'DISPATCHED (VT11)'!$E:$L,8,0))</f>
        <v/>
      </c>
      <c r="C1584" s="16" t="str">
        <f>IF(A1584="","",IF(VLOOKUP(A1584,'DSR Attendance'!$A:$E,5,0)=0,VLOOKUP(A1584,'DSR Attendance'!$A:$D,4,0),CONCATENATE(VLOOKUP(A1584,'DSR Attendance'!$A:$D,4,0)," / ",VLOOKUP('Per Outlet Plan'!A1584,'DSR Attendance'!$A:$E,5,0))))</f>
        <v/>
      </c>
      <c r="M1584" s="13" t="str">
        <f t="shared" si="26"/>
        <v/>
      </c>
      <c r="N1584" s="8"/>
      <c r="XFB1584" s="13" t="str">
        <f>IF(D1584="","",COUNTIF('DISPATCHED (VT11)'!$E:$E,'Per Outlet Plan'!D1584))</f>
        <v/>
      </c>
    </row>
    <row r="1585" spans="1:14 16382:16382">
      <c r="A1585" s="18" t="str">
        <f>IF(D1585="","",VLOOKUP(D1585,'DISPATCHED (VT11)'!$E:$XEV,16373,0))</f>
        <v/>
      </c>
      <c r="B1585" s="13" t="str">
        <f>IF(D1585="","",VLOOKUP(D1585,'DISPATCHED (VT11)'!$E:$L,8,0))</f>
        <v/>
      </c>
      <c r="C1585" s="16" t="str">
        <f>IF(A1585="","",IF(VLOOKUP(A1585,'DSR Attendance'!$A:$E,5,0)=0,VLOOKUP(A1585,'DSR Attendance'!$A:$D,4,0),CONCATENATE(VLOOKUP(A1585,'DSR Attendance'!$A:$D,4,0)," / ",VLOOKUP('Per Outlet Plan'!A1585,'DSR Attendance'!$A:$E,5,0))))</f>
        <v/>
      </c>
      <c r="M1585" s="13" t="str">
        <f t="shared" si="26"/>
        <v/>
      </c>
      <c r="N1585" s="8"/>
      <c r="XFB1585" s="13" t="str">
        <f>IF(D1585="","",COUNTIF('DISPATCHED (VT11)'!$E:$E,'Per Outlet Plan'!D1585))</f>
        <v/>
      </c>
    </row>
    <row r="1586" spans="1:14 16382:16382">
      <c r="A1586" s="18" t="str">
        <f>IF(D1586="","",VLOOKUP(D1586,'DISPATCHED (VT11)'!$E:$XEV,16373,0))</f>
        <v/>
      </c>
      <c r="B1586" s="13" t="str">
        <f>IF(D1586="","",VLOOKUP(D1586,'DISPATCHED (VT11)'!$E:$L,8,0))</f>
        <v/>
      </c>
      <c r="C1586" s="16" t="str">
        <f>IF(A1586="","",IF(VLOOKUP(A1586,'DSR Attendance'!$A:$E,5,0)=0,VLOOKUP(A1586,'DSR Attendance'!$A:$D,4,0),CONCATENATE(VLOOKUP(A1586,'DSR Attendance'!$A:$D,4,0)," / ",VLOOKUP('Per Outlet Plan'!A1586,'DSR Attendance'!$A:$E,5,0))))</f>
        <v/>
      </c>
      <c r="M1586" s="13" t="str">
        <f t="shared" si="26"/>
        <v/>
      </c>
      <c r="N1586" s="8"/>
      <c r="XFB1586" s="13" t="str">
        <f>IF(D1586="","",COUNTIF('DISPATCHED (VT11)'!$E:$E,'Per Outlet Plan'!D1586))</f>
        <v/>
      </c>
    </row>
    <row r="1587" spans="1:14 16382:16382">
      <c r="A1587" s="18" t="str">
        <f>IF(D1587="","",VLOOKUP(D1587,'DISPATCHED (VT11)'!$E:$XEV,16373,0))</f>
        <v/>
      </c>
      <c r="B1587" s="13" t="str">
        <f>IF(D1587="","",VLOOKUP(D1587,'DISPATCHED (VT11)'!$E:$L,8,0))</f>
        <v/>
      </c>
      <c r="C1587" s="16" t="str">
        <f>IF(A1587="","",IF(VLOOKUP(A1587,'DSR Attendance'!$A:$E,5,0)=0,VLOOKUP(A1587,'DSR Attendance'!$A:$D,4,0),CONCATENATE(VLOOKUP(A1587,'DSR Attendance'!$A:$D,4,0)," / ",VLOOKUP('Per Outlet Plan'!A1587,'DSR Attendance'!$A:$E,5,0))))</f>
        <v/>
      </c>
      <c r="M1587" s="13" t="str">
        <f t="shared" si="26"/>
        <v/>
      </c>
      <c r="N1587" s="8"/>
      <c r="XFB1587" s="13" t="str">
        <f>IF(D1587="","",COUNTIF('DISPATCHED (VT11)'!$E:$E,'Per Outlet Plan'!D1587))</f>
        <v/>
      </c>
    </row>
    <row r="1588" spans="1:14 16382:16382">
      <c r="A1588" s="18" t="str">
        <f>IF(D1588="","",VLOOKUP(D1588,'DISPATCHED (VT11)'!$E:$XEV,16373,0))</f>
        <v/>
      </c>
      <c r="B1588" s="13" t="str">
        <f>IF(D1588="","",VLOOKUP(D1588,'DISPATCHED (VT11)'!$E:$L,8,0))</f>
        <v/>
      </c>
      <c r="C1588" s="16" t="str">
        <f>IF(A1588="","",IF(VLOOKUP(A1588,'DSR Attendance'!$A:$E,5,0)=0,VLOOKUP(A1588,'DSR Attendance'!$A:$D,4,0),CONCATENATE(VLOOKUP(A1588,'DSR Attendance'!$A:$D,4,0)," / ",VLOOKUP('Per Outlet Plan'!A1588,'DSR Attendance'!$A:$E,5,0))))</f>
        <v/>
      </c>
      <c r="M1588" s="13" t="str">
        <f t="shared" si="26"/>
        <v/>
      </c>
      <c r="N1588" s="8"/>
      <c r="XFB1588" s="13" t="str">
        <f>IF(D1588="","",COUNTIF('DISPATCHED (VT11)'!$E:$E,'Per Outlet Plan'!D1588))</f>
        <v/>
      </c>
    </row>
    <row r="1589" spans="1:14 16382:16382">
      <c r="A1589" s="18" t="str">
        <f>IF(D1589="","",VLOOKUP(D1589,'DISPATCHED (VT11)'!$E:$XEV,16373,0))</f>
        <v/>
      </c>
      <c r="B1589" s="13" t="str">
        <f>IF(D1589="","",VLOOKUP(D1589,'DISPATCHED (VT11)'!$E:$L,8,0))</f>
        <v/>
      </c>
      <c r="C1589" s="16" t="str">
        <f>IF(A1589="","",IF(VLOOKUP(A1589,'DSR Attendance'!$A:$E,5,0)=0,VLOOKUP(A1589,'DSR Attendance'!$A:$D,4,0),CONCATENATE(VLOOKUP(A1589,'DSR Attendance'!$A:$D,4,0)," / ",VLOOKUP('Per Outlet Plan'!A1589,'DSR Attendance'!$A:$E,5,0))))</f>
        <v/>
      </c>
      <c r="M1589" s="13" t="str">
        <f t="shared" si="26"/>
        <v/>
      </c>
      <c r="N1589" s="8"/>
      <c r="XFB1589" s="13" t="str">
        <f>IF(D1589="","",COUNTIF('DISPATCHED (VT11)'!$E:$E,'Per Outlet Plan'!D1589))</f>
        <v/>
      </c>
    </row>
    <row r="1590" spans="1:14 16382:16382">
      <c r="A1590" s="18" t="str">
        <f>IF(D1590="","",VLOOKUP(D1590,'DISPATCHED (VT11)'!$E:$XEV,16373,0))</f>
        <v/>
      </c>
      <c r="B1590" s="13" t="str">
        <f>IF(D1590="","",VLOOKUP(D1590,'DISPATCHED (VT11)'!$E:$L,8,0))</f>
        <v/>
      </c>
      <c r="C1590" s="16" t="str">
        <f>IF(A1590="","",IF(VLOOKUP(A1590,'DSR Attendance'!$A:$E,5,0)=0,VLOOKUP(A1590,'DSR Attendance'!$A:$D,4,0),CONCATENATE(VLOOKUP(A1590,'DSR Attendance'!$A:$D,4,0)," / ",VLOOKUP('Per Outlet Plan'!A1590,'DSR Attendance'!$A:$E,5,0))))</f>
        <v/>
      </c>
      <c r="M1590" s="13" t="str">
        <f t="shared" si="26"/>
        <v/>
      </c>
      <c r="N1590" s="8"/>
      <c r="XFB1590" s="13" t="str">
        <f>IF(D1590="","",COUNTIF('DISPATCHED (VT11)'!$E:$E,'Per Outlet Plan'!D1590))</f>
        <v/>
      </c>
    </row>
    <row r="1591" spans="1:14 16382:16382">
      <c r="A1591" s="18" t="str">
        <f>IF(D1591="","",VLOOKUP(D1591,'DISPATCHED (VT11)'!$E:$XEV,16373,0))</f>
        <v/>
      </c>
      <c r="B1591" s="13" t="str">
        <f>IF(D1591="","",VLOOKUP(D1591,'DISPATCHED (VT11)'!$E:$L,8,0))</f>
        <v/>
      </c>
      <c r="C1591" s="16" t="str">
        <f>IF(A1591="","",IF(VLOOKUP(A1591,'DSR Attendance'!$A:$E,5,0)=0,VLOOKUP(A1591,'DSR Attendance'!$A:$D,4,0),CONCATENATE(VLOOKUP(A1591,'DSR Attendance'!$A:$D,4,0)," / ",VLOOKUP('Per Outlet Plan'!A1591,'DSR Attendance'!$A:$E,5,0))))</f>
        <v/>
      </c>
      <c r="M1591" s="13" t="str">
        <f t="shared" si="26"/>
        <v/>
      </c>
      <c r="N1591" s="8"/>
      <c r="XFB1591" s="13" t="str">
        <f>IF(D1591="","",COUNTIF('DISPATCHED (VT11)'!$E:$E,'Per Outlet Plan'!D1591))</f>
        <v/>
      </c>
    </row>
    <row r="1592" spans="1:14 16382:16382">
      <c r="A1592" s="18" t="str">
        <f>IF(D1592="","",VLOOKUP(D1592,'DISPATCHED (VT11)'!$E:$XEV,16373,0))</f>
        <v/>
      </c>
      <c r="B1592" s="13" t="str">
        <f>IF(D1592="","",VLOOKUP(D1592,'DISPATCHED (VT11)'!$E:$L,8,0))</f>
        <v/>
      </c>
      <c r="C1592" s="16" t="str">
        <f>IF(A1592="","",IF(VLOOKUP(A1592,'DSR Attendance'!$A:$E,5,0)=0,VLOOKUP(A1592,'DSR Attendance'!$A:$D,4,0),CONCATENATE(VLOOKUP(A1592,'DSR Attendance'!$A:$D,4,0)," / ",VLOOKUP('Per Outlet Plan'!A1592,'DSR Attendance'!$A:$E,5,0))))</f>
        <v/>
      </c>
      <c r="M1592" s="13" t="str">
        <f t="shared" si="26"/>
        <v/>
      </c>
      <c r="N1592" s="8"/>
      <c r="XFB1592" s="13" t="str">
        <f>IF(D1592="","",COUNTIF('DISPATCHED (VT11)'!$E:$E,'Per Outlet Plan'!D1592))</f>
        <v/>
      </c>
    </row>
    <row r="1593" spans="1:14 16382:16382">
      <c r="A1593" s="18" t="str">
        <f>IF(D1593="","",VLOOKUP(D1593,'DISPATCHED (VT11)'!$E:$XEV,16373,0))</f>
        <v/>
      </c>
      <c r="B1593" s="13" t="str">
        <f>IF(D1593="","",VLOOKUP(D1593,'DISPATCHED (VT11)'!$E:$L,8,0))</f>
        <v/>
      </c>
      <c r="C1593" s="16" t="str">
        <f>IF(A1593="","",IF(VLOOKUP(A1593,'DSR Attendance'!$A:$E,5,0)=0,VLOOKUP(A1593,'DSR Attendance'!$A:$D,4,0),CONCATENATE(VLOOKUP(A1593,'DSR Attendance'!$A:$D,4,0)," / ",VLOOKUP('Per Outlet Plan'!A1593,'DSR Attendance'!$A:$E,5,0))))</f>
        <v/>
      </c>
      <c r="M1593" s="13" t="str">
        <f t="shared" si="26"/>
        <v/>
      </c>
      <c r="N1593" s="8"/>
      <c r="XFB1593" s="13" t="str">
        <f>IF(D1593="","",COUNTIF('DISPATCHED (VT11)'!$E:$E,'Per Outlet Plan'!D1593))</f>
        <v/>
      </c>
    </row>
    <row r="1594" spans="1:14 16382:16382">
      <c r="A1594" s="18" t="str">
        <f>IF(D1594="","",VLOOKUP(D1594,'DISPATCHED (VT11)'!$E:$XEV,16373,0))</f>
        <v/>
      </c>
      <c r="B1594" s="13" t="str">
        <f>IF(D1594="","",VLOOKUP(D1594,'DISPATCHED (VT11)'!$E:$L,8,0))</f>
        <v/>
      </c>
      <c r="C1594" s="16" t="str">
        <f>IF(A1594="","",IF(VLOOKUP(A1594,'DSR Attendance'!$A:$E,5,0)=0,VLOOKUP(A1594,'DSR Attendance'!$A:$D,4,0),CONCATENATE(VLOOKUP(A1594,'DSR Attendance'!$A:$D,4,0)," / ",VLOOKUP('Per Outlet Plan'!A1594,'DSR Attendance'!$A:$E,5,0))))</f>
        <v/>
      </c>
      <c r="M1594" s="13" t="str">
        <f t="shared" si="26"/>
        <v/>
      </c>
      <c r="N1594" s="8"/>
      <c r="XFB1594" s="13" t="str">
        <f>IF(D1594="","",COUNTIF('DISPATCHED (VT11)'!$E:$E,'Per Outlet Plan'!D1594))</f>
        <v/>
      </c>
    </row>
    <row r="1595" spans="1:14 16382:16382">
      <c r="A1595" s="18" t="str">
        <f>IF(D1595="","",VLOOKUP(D1595,'DISPATCHED (VT11)'!$E:$XEV,16373,0))</f>
        <v/>
      </c>
      <c r="B1595" s="13" t="str">
        <f>IF(D1595="","",VLOOKUP(D1595,'DISPATCHED (VT11)'!$E:$L,8,0))</f>
        <v/>
      </c>
      <c r="C1595" s="16" t="str">
        <f>IF(A1595="","",IF(VLOOKUP(A1595,'DSR Attendance'!$A:$E,5,0)=0,VLOOKUP(A1595,'DSR Attendance'!$A:$D,4,0),CONCATENATE(VLOOKUP(A1595,'DSR Attendance'!$A:$D,4,0)," / ",VLOOKUP('Per Outlet Plan'!A1595,'DSR Attendance'!$A:$E,5,0))))</f>
        <v/>
      </c>
      <c r="M1595" s="13" t="str">
        <f t="shared" si="26"/>
        <v/>
      </c>
      <c r="N1595" s="8"/>
      <c r="XFB1595" s="13" t="str">
        <f>IF(D1595="","",COUNTIF('DISPATCHED (VT11)'!$E:$E,'Per Outlet Plan'!D1595))</f>
        <v/>
      </c>
    </row>
    <row r="1596" spans="1:14 16382:16382">
      <c r="A1596" s="18" t="str">
        <f>IF(D1596="","",VLOOKUP(D1596,'DISPATCHED (VT11)'!$E:$XEV,16373,0))</f>
        <v/>
      </c>
      <c r="B1596" s="13" t="str">
        <f>IF(D1596="","",VLOOKUP(D1596,'DISPATCHED (VT11)'!$E:$L,8,0))</f>
        <v/>
      </c>
      <c r="C1596" s="16" t="str">
        <f>IF(A1596="","",IF(VLOOKUP(A1596,'DSR Attendance'!$A:$E,5,0)=0,VLOOKUP(A1596,'DSR Attendance'!$A:$D,4,0),CONCATENATE(VLOOKUP(A1596,'DSR Attendance'!$A:$D,4,0)," / ",VLOOKUP('Per Outlet Plan'!A1596,'DSR Attendance'!$A:$E,5,0))))</f>
        <v/>
      </c>
      <c r="M1596" s="13" t="str">
        <f t="shared" si="26"/>
        <v/>
      </c>
      <c r="N1596" s="8"/>
      <c r="XFB1596" s="13" t="str">
        <f>IF(D1596="","",COUNTIF('DISPATCHED (VT11)'!$E:$E,'Per Outlet Plan'!D1596))</f>
        <v/>
      </c>
    </row>
    <row r="1597" spans="1:14 16382:16382">
      <c r="A1597" s="18" t="str">
        <f>IF(D1597="","",VLOOKUP(D1597,'DISPATCHED (VT11)'!$E:$XEV,16373,0))</f>
        <v/>
      </c>
      <c r="B1597" s="13" t="str">
        <f>IF(D1597="","",VLOOKUP(D1597,'DISPATCHED (VT11)'!$E:$L,8,0))</f>
        <v/>
      </c>
      <c r="C1597" s="16" t="str">
        <f>IF(A1597="","",IF(VLOOKUP(A1597,'DSR Attendance'!$A:$E,5,0)=0,VLOOKUP(A1597,'DSR Attendance'!$A:$D,4,0),CONCATENATE(VLOOKUP(A1597,'DSR Attendance'!$A:$D,4,0)," / ",VLOOKUP('Per Outlet Plan'!A1597,'DSR Attendance'!$A:$E,5,0))))</f>
        <v/>
      </c>
      <c r="M1597" s="13" t="str">
        <f t="shared" si="26"/>
        <v/>
      </c>
      <c r="N1597" s="8"/>
      <c r="XFB1597" s="13" t="str">
        <f>IF(D1597="","",COUNTIF('DISPATCHED (VT11)'!$E:$E,'Per Outlet Plan'!D1597))</f>
        <v/>
      </c>
    </row>
    <row r="1598" spans="1:14 16382:16382">
      <c r="A1598" s="18" t="str">
        <f>IF(D1598="","",VLOOKUP(D1598,'DISPATCHED (VT11)'!$E:$XEV,16373,0))</f>
        <v/>
      </c>
      <c r="B1598" s="13" t="str">
        <f>IF(D1598="","",VLOOKUP(D1598,'DISPATCHED (VT11)'!$E:$L,8,0))</f>
        <v/>
      </c>
      <c r="C1598" s="16" t="str">
        <f>IF(A1598="","",IF(VLOOKUP(A1598,'DSR Attendance'!$A:$E,5,0)=0,VLOOKUP(A1598,'DSR Attendance'!$A:$D,4,0),CONCATENATE(VLOOKUP(A1598,'DSR Attendance'!$A:$D,4,0)," / ",VLOOKUP('Per Outlet Plan'!A1598,'DSR Attendance'!$A:$E,5,0))))</f>
        <v/>
      </c>
      <c r="M1598" s="13" t="str">
        <f t="shared" si="26"/>
        <v/>
      </c>
      <c r="N1598" s="8"/>
      <c r="XFB1598" s="13" t="str">
        <f>IF(D1598="","",COUNTIF('DISPATCHED (VT11)'!$E:$E,'Per Outlet Plan'!D1598))</f>
        <v/>
      </c>
    </row>
    <row r="1599" spans="1:14 16382:16382">
      <c r="A1599" s="18" t="str">
        <f>IF(D1599="","",VLOOKUP(D1599,'DISPATCHED (VT11)'!$E:$XEV,16373,0))</f>
        <v/>
      </c>
      <c r="B1599" s="13" t="str">
        <f>IF(D1599="","",VLOOKUP(D1599,'DISPATCHED (VT11)'!$E:$L,8,0))</f>
        <v/>
      </c>
      <c r="C1599" s="16" t="str">
        <f>IF(A1599="","",IF(VLOOKUP(A1599,'DSR Attendance'!$A:$E,5,0)=0,VLOOKUP(A1599,'DSR Attendance'!$A:$D,4,0),CONCATENATE(VLOOKUP(A1599,'DSR Attendance'!$A:$D,4,0)," / ",VLOOKUP('Per Outlet Plan'!A1599,'DSR Attendance'!$A:$E,5,0))))</f>
        <v/>
      </c>
      <c r="M1599" s="13" t="str">
        <f t="shared" si="26"/>
        <v/>
      </c>
      <c r="N1599" s="8"/>
      <c r="XFB1599" s="13" t="str">
        <f>IF(D1599="","",COUNTIF('DISPATCHED (VT11)'!$E:$E,'Per Outlet Plan'!D1599))</f>
        <v/>
      </c>
    </row>
    <row r="1600" spans="1:14 16382:16382">
      <c r="A1600" s="18" t="str">
        <f>IF(D1600="","",VLOOKUP(D1600,'DISPATCHED (VT11)'!$E:$XEV,16373,0))</f>
        <v/>
      </c>
      <c r="B1600" s="13" t="str">
        <f>IF(D1600="","",VLOOKUP(D1600,'DISPATCHED (VT11)'!$E:$L,8,0))</f>
        <v/>
      </c>
      <c r="C1600" s="16" t="str">
        <f>IF(A1600="","",IF(VLOOKUP(A1600,'DSR Attendance'!$A:$E,5,0)=0,VLOOKUP(A1600,'DSR Attendance'!$A:$D,4,0),CONCATENATE(VLOOKUP(A1600,'DSR Attendance'!$A:$D,4,0)," / ",VLOOKUP('Per Outlet Plan'!A1600,'DSR Attendance'!$A:$E,5,0))))</f>
        <v/>
      </c>
      <c r="M1600" s="13" t="str">
        <f t="shared" si="26"/>
        <v/>
      </c>
      <c r="N1600" s="8"/>
      <c r="XFB1600" s="13" t="str">
        <f>IF(D1600="","",COUNTIF('DISPATCHED (VT11)'!$E:$E,'Per Outlet Plan'!D1600))</f>
        <v/>
      </c>
    </row>
    <row r="1601" spans="1:14 16382:16382">
      <c r="A1601" s="18" t="str">
        <f>IF(D1601="","",VLOOKUP(D1601,'DISPATCHED (VT11)'!$E:$XEV,16373,0))</f>
        <v/>
      </c>
      <c r="B1601" s="13" t="str">
        <f>IF(D1601="","",VLOOKUP(D1601,'DISPATCHED (VT11)'!$E:$L,8,0))</f>
        <v/>
      </c>
      <c r="C1601" s="16" t="str">
        <f>IF(A1601="","",IF(VLOOKUP(A1601,'DSR Attendance'!$A:$E,5,0)=0,VLOOKUP(A1601,'DSR Attendance'!$A:$D,4,0),CONCATENATE(VLOOKUP(A1601,'DSR Attendance'!$A:$D,4,0)," / ",VLOOKUP('Per Outlet Plan'!A1601,'DSR Attendance'!$A:$E,5,0))))</f>
        <v/>
      </c>
      <c r="M1601" s="13" t="str">
        <f t="shared" si="26"/>
        <v/>
      </c>
      <c r="N1601" s="8"/>
      <c r="XFB1601" s="13" t="str">
        <f>IF(D1601="","",COUNTIF('DISPATCHED (VT11)'!$E:$E,'Per Outlet Plan'!D1601))</f>
        <v/>
      </c>
    </row>
    <row r="1602" spans="1:14 16382:16382">
      <c r="A1602" s="18" t="str">
        <f>IF(D1602="","",VLOOKUP(D1602,'DISPATCHED (VT11)'!$E:$XEV,16373,0))</f>
        <v/>
      </c>
      <c r="B1602" s="13" t="str">
        <f>IF(D1602="","",VLOOKUP(D1602,'DISPATCHED (VT11)'!$E:$L,8,0))</f>
        <v/>
      </c>
      <c r="C1602" s="16" t="str">
        <f>IF(A1602="","",IF(VLOOKUP(A1602,'DSR Attendance'!$A:$E,5,0)=0,VLOOKUP(A1602,'DSR Attendance'!$A:$D,4,0),CONCATENATE(VLOOKUP(A1602,'DSR Attendance'!$A:$D,4,0)," / ",VLOOKUP('Per Outlet Plan'!A1602,'DSR Attendance'!$A:$E,5,0))))</f>
        <v/>
      </c>
      <c r="M1602" s="13" t="str">
        <f t="shared" si="26"/>
        <v/>
      </c>
      <c r="N1602" s="8"/>
      <c r="XFB1602" s="13" t="str">
        <f>IF(D1602="","",COUNTIF('DISPATCHED (VT11)'!$E:$E,'Per Outlet Plan'!D1602))</f>
        <v/>
      </c>
    </row>
    <row r="1603" spans="1:14 16382:16382">
      <c r="A1603" s="18" t="str">
        <f>IF(D1603="","",VLOOKUP(D1603,'DISPATCHED (VT11)'!$E:$XEV,16373,0))</f>
        <v/>
      </c>
      <c r="B1603" s="13" t="str">
        <f>IF(D1603="","",VLOOKUP(D1603,'DISPATCHED (VT11)'!$E:$L,8,0))</f>
        <v/>
      </c>
      <c r="C1603" s="16" t="str">
        <f>IF(A1603="","",IF(VLOOKUP(A1603,'DSR Attendance'!$A:$E,5,0)=0,VLOOKUP(A1603,'DSR Attendance'!$A:$D,4,0),CONCATENATE(VLOOKUP(A1603,'DSR Attendance'!$A:$D,4,0)," / ",VLOOKUP('Per Outlet Plan'!A1603,'DSR Attendance'!$A:$E,5,0))))</f>
        <v/>
      </c>
      <c r="M1603" s="13" t="str">
        <f t="shared" si="26"/>
        <v/>
      </c>
      <c r="N1603" s="8"/>
      <c r="XFB1603" s="13" t="str">
        <f>IF(D1603="","",COUNTIF('DISPATCHED (VT11)'!$E:$E,'Per Outlet Plan'!D1603))</f>
        <v/>
      </c>
    </row>
    <row r="1604" spans="1:14 16382:16382">
      <c r="A1604" s="18" t="str">
        <f>IF(D1604="","",VLOOKUP(D1604,'DISPATCHED (VT11)'!$E:$XEV,16373,0))</f>
        <v/>
      </c>
      <c r="B1604" s="13" t="str">
        <f>IF(D1604="","",VLOOKUP(D1604,'DISPATCHED (VT11)'!$E:$L,8,0))</f>
        <v/>
      </c>
      <c r="C1604" s="16" t="str">
        <f>IF(A1604="","",IF(VLOOKUP(A1604,'DSR Attendance'!$A:$E,5,0)=0,VLOOKUP(A1604,'DSR Attendance'!$A:$D,4,0),CONCATENATE(VLOOKUP(A1604,'DSR Attendance'!$A:$D,4,0)," / ",VLOOKUP('Per Outlet Plan'!A1604,'DSR Attendance'!$A:$E,5,0))))</f>
        <v/>
      </c>
      <c r="M1604" s="13" t="str">
        <f t="shared" si="26"/>
        <v/>
      </c>
      <c r="N1604" s="8"/>
      <c r="XFB1604" s="13" t="str">
        <f>IF(D1604="","",COUNTIF('DISPATCHED (VT11)'!$E:$E,'Per Outlet Plan'!D1604))</f>
        <v/>
      </c>
    </row>
    <row r="1605" spans="1:14 16382:16382">
      <c r="A1605" s="18" t="str">
        <f>IF(D1605="","",VLOOKUP(D1605,'DISPATCHED (VT11)'!$E:$XEV,16373,0))</f>
        <v/>
      </c>
      <c r="B1605" s="13" t="str">
        <f>IF(D1605="","",VLOOKUP(D1605,'DISPATCHED (VT11)'!$E:$L,8,0))</f>
        <v/>
      </c>
      <c r="C1605" s="16" t="str">
        <f>IF(A1605="","",IF(VLOOKUP(A1605,'DSR Attendance'!$A:$E,5,0)=0,VLOOKUP(A1605,'DSR Attendance'!$A:$D,4,0),CONCATENATE(VLOOKUP(A1605,'DSR Attendance'!$A:$D,4,0)," / ",VLOOKUP('Per Outlet Plan'!A1605,'DSR Attendance'!$A:$E,5,0))))</f>
        <v/>
      </c>
      <c r="M1605" s="13" t="str">
        <f t="shared" si="26"/>
        <v/>
      </c>
      <c r="N1605" s="8"/>
      <c r="XFB1605" s="13" t="str">
        <f>IF(D1605="","",COUNTIF('DISPATCHED (VT11)'!$E:$E,'Per Outlet Plan'!D1605))</f>
        <v/>
      </c>
    </row>
    <row r="1606" spans="1:14 16382:16382">
      <c r="A1606" s="18" t="str">
        <f>IF(D1606="","",VLOOKUP(D1606,'DISPATCHED (VT11)'!$E:$XEV,16373,0))</f>
        <v/>
      </c>
      <c r="B1606" s="13" t="str">
        <f>IF(D1606="","",VLOOKUP(D1606,'DISPATCHED (VT11)'!$E:$L,8,0))</f>
        <v/>
      </c>
      <c r="C1606" s="16" t="str">
        <f>IF(A1606="","",IF(VLOOKUP(A1606,'DSR Attendance'!$A:$E,5,0)=0,VLOOKUP(A1606,'DSR Attendance'!$A:$D,4,0),CONCATENATE(VLOOKUP(A1606,'DSR Attendance'!$A:$D,4,0)," / ",VLOOKUP('Per Outlet Plan'!A1606,'DSR Attendance'!$A:$E,5,0))))</f>
        <v/>
      </c>
      <c r="M1606" s="13" t="str">
        <f t="shared" ref="M1606:M1669" si="27">IF(L1606="","",VLOOKUP(L1606,$XFC$6:$XFD$30,2,0))</f>
        <v/>
      </c>
      <c r="N1606" s="8"/>
      <c r="XFB1606" s="13" t="str">
        <f>IF(D1606="","",COUNTIF('DISPATCHED (VT11)'!$E:$E,'Per Outlet Plan'!D1606))</f>
        <v/>
      </c>
    </row>
    <row r="1607" spans="1:14 16382:16382">
      <c r="A1607" s="18" t="str">
        <f>IF(D1607="","",VLOOKUP(D1607,'DISPATCHED (VT11)'!$E:$XEV,16373,0))</f>
        <v/>
      </c>
      <c r="B1607" s="13" t="str">
        <f>IF(D1607="","",VLOOKUP(D1607,'DISPATCHED (VT11)'!$E:$L,8,0))</f>
        <v/>
      </c>
      <c r="C1607" s="16" t="str">
        <f>IF(A1607="","",IF(VLOOKUP(A1607,'DSR Attendance'!$A:$E,5,0)=0,VLOOKUP(A1607,'DSR Attendance'!$A:$D,4,0),CONCATENATE(VLOOKUP(A1607,'DSR Attendance'!$A:$D,4,0)," / ",VLOOKUP('Per Outlet Plan'!A1607,'DSR Attendance'!$A:$E,5,0))))</f>
        <v/>
      </c>
      <c r="M1607" s="13" t="str">
        <f t="shared" si="27"/>
        <v/>
      </c>
      <c r="N1607" s="8"/>
      <c r="XFB1607" s="13" t="str">
        <f>IF(D1607="","",COUNTIF('DISPATCHED (VT11)'!$E:$E,'Per Outlet Plan'!D1607))</f>
        <v/>
      </c>
    </row>
    <row r="1608" spans="1:14 16382:16382">
      <c r="A1608" s="18" t="str">
        <f>IF(D1608="","",VLOOKUP(D1608,'DISPATCHED (VT11)'!$E:$XEV,16373,0))</f>
        <v/>
      </c>
      <c r="B1608" s="13" t="str">
        <f>IF(D1608="","",VLOOKUP(D1608,'DISPATCHED (VT11)'!$E:$L,8,0))</f>
        <v/>
      </c>
      <c r="C1608" s="16" t="str">
        <f>IF(A1608="","",IF(VLOOKUP(A1608,'DSR Attendance'!$A:$E,5,0)=0,VLOOKUP(A1608,'DSR Attendance'!$A:$D,4,0),CONCATENATE(VLOOKUP(A1608,'DSR Attendance'!$A:$D,4,0)," / ",VLOOKUP('Per Outlet Plan'!A1608,'DSR Attendance'!$A:$E,5,0))))</f>
        <v/>
      </c>
      <c r="M1608" s="13" t="str">
        <f t="shared" si="27"/>
        <v/>
      </c>
      <c r="N1608" s="8"/>
      <c r="XFB1608" s="13" t="str">
        <f>IF(D1608="","",COUNTIF('DISPATCHED (VT11)'!$E:$E,'Per Outlet Plan'!D1608))</f>
        <v/>
      </c>
    </row>
    <row r="1609" spans="1:14 16382:16382">
      <c r="A1609" s="18" t="str">
        <f>IF(D1609="","",VLOOKUP(D1609,'DISPATCHED (VT11)'!$E:$XEV,16373,0))</f>
        <v/>
      </c>
      <c r="B1609" s="13" t="str">
        <f>IF(D1609="","",VLOOKUP(D1609,'DISPATCHED (VT11)'!$E:$L,8,0))</f>
        <v/>
      </c>
      <c r="C1609" s="16" t="str">
        <f>IF(A1609="","",IF(VLOOKUP(A1609,'DSR Attendance'!$A:$E,5,0)=0,VLOOKUP(A1609,'DSR Attendance'!$A:$D,4,0),CONCATENATE(VLOOKUP(A1609,'DSR Attendance'!$A:$D,4,0)," / ",VLOOKUP('Per Outlet Plan'!A1609,'DSR Attendance'!$A:$E,5,0))))</f>
        <v/>
      </c>
      <c r="M1609" s="13" t="str">
        <f t="shared" si="27"/>
        <v/>
      </c>
      <c r="N1609" s="8"/>
      <c r="XFB1609" s="13" t="str">
        <f>IF(D1609="","",COUNTIF('DISPATCHED (VT11)'!$E:$E,'Per Outlet Plan'!D1609))</f>
        <v/>
      </c>
    </row>
    <row r="1610" spans="1:14 16382:16382">
      <c r="A1610" s="18" t="str">
        <f>IF(D1610="","",VLOOKUP(D1610,'DISPATCHED (VT11)'!$E:$XEV,16373,0))</f>
        <v/>
      </c>
      <c r="B1610" s="13" t="str">
        <f>IF(D1610="","",VLOOKUP(D1610,'DISPATCHED (VT11)'!$E:$L,8,0))</f>
        <v/>
      </c>
      <c r="C1610" s="16" t="str">
        <f>IF(A1610="","",IF(VLOOKUP(A1610,'DSR Attendance'!$A:$E,5,0)=0,VLOOKUP(A1610,'DSR Attendance'!$A:$D,4,0),CONCATENATE(VLOOKUP(A1610,'DSR Attendance'!$A:$D,4,0)," / ",VLOOKUP('Per Outlet Plan'!A1610,'DSR Attendance'!$A:$E,5,0))))</f>
        <v/>
      </c>
      <c r="M1610" s="13" t="str">
        <f t="shared" si="27"/>
        <v/>
      </c>
      <c r="N1610" s="8"/>
      <c r="XFB1610" s="13" t="str">
        <f>IF(D1610="","",COUNTIF('DISPATCHED (VT11)'!$E:$E,'Per Outlet Plan'!D1610))</f>
        <v/>
      </c>
    </row>
    <row r="1611" spans="1:14 16382:16382">
      <c r="A1611" s="18" t="str">
        <f>IF(D1611="","",VLOOKUP(D1611,'DISPATCHED (VT11)'!$E:$XEV,16373,0))</f>
        <v/>
      </c>
      <c r="B1611" s="13" t="str">
        <f>IF(D1611="","",VLOOKUP(D1611,'DISPATCHED (VT11)'!$E:$L,8,0))</f>
        <v/>
      </c>
      <c r="C1611" s="16" t="str">
        <f>IF(A1611="","",IF(VLOOKUP(A1611,'DSR Attendance'!$A:$E,5,0)=0,VLOOKUP(A1611,'DSR Attendance'!$A:$D,4,0),CONCATENATE(VLOOKUP(A1611,'DSR Attendance'!$A:$D,4,0)," / ",VLOOKUP('Per Outlet Plan'!A1611,'DSR Attendance'!$A:$E,5,0))))</f>
        <v/>
      </c>
      <c r="M1611" s="13" t="str">
        <f t="shared" si="27"/>
        <v/>
      </c>
      <c r="N1611" s="8"/>
      <c r="XFB1611" s="13" t="str">
        <f>IF(D1611="","",COUNTIF('DISPATCHED (VT11)'!$E:$E,'Per Outlet Plan'!D1611))</f>
        <v/>
      </c>
    </row>
    <row r="1612" spans="1:14 16382:16382">
      <c r="A1612" s="18" t="str">
        <f>IF(D1612="","",VLOOKUP(D1612,'DISPATCHED (VT11)'!$E:$XEV,16373,0))</f>
        <v/>
      </c>
      <c r="B1612" s="13" t="str">
        <f>IF(D1612="","",VLOOKUP(D1612,'DISPATCHED (VT11)'!$E:$L,8,0))</f>
        <v/>
      </c>
      <c r="C1612" s="16" t="str">
        <f>IF(A1612="","",IF(VLOOKUP(A1612,'DSR Attendance'!$A:$E,5,0)=0,VLOOKUP(A1612,'DSR Attendance'!$A:$D,4,0),CONCATENATE(VLOOKUP(A1612,'DSR Attendance'!$A:$D,4,0)," / ",VLOOKUP('Per Outlet Plan'!A1612,'DSR Attendance'!$A:$E,5,0))))</f>
        <v/>
      </c>
      <c r="M1612" s="13" t="str">
        <f t="shared" si="27"/>
        <v/>
      </c>
      <c r="N1612" s="8"/>
      <c r="XFB1612" s="13" t="str">
        <f>IF(D1612="","",COUNTIF('DISPATCHED (VT11)'!$E:$E,'Per Outlet Plan'!D1612))</f>
        <v/>
      </c>
    </row>
    <row r="1613" spans="1:14 16382:16382">
      <c r="A1613" s="18" t="str">
        <f>IF(D1613="","",VLOOKUP(D1613,'DISPATCHED (VT11)'!$E:$XEV,16373,0))</f>
        <v/>
      </c>
      <c r="B1613" s="13" t="str">
        <f>IF(D1613="","",VLOOKUP(D1613,'DISPATCHED (VT11)'!$E:$L,8,0))</f>
        <v/>
      </c>
      <c r="C1613" s="16" t="str">
        <f>IF(A1613="","",IF(VLOOKUP(A1613,'DSR Attendance'!$A:$E,5,0)=0,VLOOKUP(A1613,'DSR Attendance'!$A:$D,4,0),CONCATENATE(VLOOKUP(A1613,'DSR Attendance'!$A:$D,4,0)," / ",VLOOKUP('Per Outlet Plan'!A1613,'DSR Attendance'!$A:$E,5,0))))</f>
        <v/>
      </c>
      <c r="M1613" s="13" t="str">
        <f t="shared" si="27"/>
        <v/>
      </c>
      <c r="N1613" s="8"/>
      <c r="XFB1613" s="13" t="str">
        <f>IF(D1613="","",COUNTIF('DISPATCHED (VT11)'!$E:$E,'Per Outlet Plan'!D1613))</f>
        <v/>
      </c>
    </row>
    <row r="1614" spans="1:14 16382:16382">
      <c r="A1614" s="18" t="str">
        <f>IF(D1614="","",VLOOKUP(D1614,'DISPATCHED (VT11)'!$E:$XEV,16373,0))</f>
        <v/>
      </c>
      <c r="B1614" s="13" t="str">
        <f>IF(D1614="","",VLOOKUP(D1614,'DISPATCHED (VT11)'!$E:$L,8,0))</f>
        <v/>
      </c>
      <c r="C1614" s="16" t="str">
        <f>IF(A1614="","",IF(VLOOKUP(A1614,'DSR Attendance'!$A:$E,5,0)=0,VLOOKUP(A1614,'DSR Attendance'!$A:$D,4,0),CONCATENATE(VLOOKUP(A1614,'DSR Attendance'!$A:$D,4,0)," / ",VLOOKUP('Per Outlet Plan'!A1614,'DSR Attendance'!$A:$E,5,0))))</f>
        <v/>
      </c>
      <c r="M1614" s="13" t="str">
        <f t="shared" si="27"/>
        <v/>
      </c>
      <c r="N1614" s="8"/>
      <c r="XFB1614" s="13" t="str">
        <f>IF(D1614="","",COUNTIF('DISPATCHED (VT11)'!$E:$E,'Per Outlet Plan'!D1614))</f>
        <v/>
      </c>
    </row>
    <row r="1615" spans="1:14 16382:16382">
      <c r="A1615" s="18" t="str">
        <f>IF(D1615="","",VLOOKUP(D1615,'DISPATCHED (VT11)'!$E:$XEV,16373,0))</f>
        <v/>
      </c>
      <c r="B1615" s="13" t="str">
        <f>IF(D1615="","",VLOOKUP(D1615,'DISPATCHED (VT11)'!$E:$L,8,0))</f>
        <v/>
      </c>
      <c r="C1615" s="16" t="str">
        <f>IF(A1615="","",IF(VLOOKUP(A1615,'DSR Attendance'!$A:$E,5,0)=0,VLOOKUP(A1615,'DSR Attendance'!$A:$D,4,0),CONCATENATE(VLOOKUP(A1615,'DSR Attendance'!$A:$D,4,0)," / ",VLOOKUP('Per Outlet Plan'!A1615,'DSR Attendance'!$A:$E,5,0))))</f>
        <v/>
      </c>
      <c r="M1615" s="13" t="str">
        <f t="shared" si="27"/>
        <v/>
      </c>
      <c r="N1615" s="8"/>
      <c r="XFB1615" s="13" t="str">
        <f>IF(D1615="","",COUNTIF('DISPATCHED (VT11)'!$E:$E,'Per Outlet Plan'!D1615))</f>
        <v/>
      </c>
    </row>
    <row r="1616" spans="1:14 16382:16382">
      <c r="A1616" s="18" t="str">
        <f>IF(D1616="","",VLOOKUP(D1616,'DISPATCHED (VT11)'!$E:$XEV,16373,0))</f>
        <v/>
      </c>
      <c r="B1616" s="13" t="str">
        <f>IF(D1616="","",VLOOKUP(D1616,'DISPATCHED (VT11)'!$E:$L,8,0))</f>
        <v/>
      </c>
      <c r="C1616" s="16" t="str">
        <f>IF(A1616="","",IF(VLOOKUP(A1616,'DSR Attendance'!$A:$E,5,0)=0,VLOOKUP(A1616,'DSR Attendance'!$A:$D,4,0),CONCATENATE(VLOOKUP(A1616,'DSR Attendance'!$A:$D,4,0)," / ",VLOOKUP('Per Outlet Plan'!A1616,'DSR Attendance'!$A:$E,5,0))))</f>
        <v/>
      </c>
      <c r="M1616" s="13" t="str">
        <f t="shared" si="27"/>
        <v/>
      </c>
      <c r="N1616" s="8"/>
      <c r="XFB1616" s="13" t="str">
        <f>IF(D1616="","",COUNTIF('DISPATCHED (VT11)'!$E:$E,'Per Outlet Plan'!D1616))</f>
        <v/>
      </c>
    </row>
    <row r="1617" spans="1:14 16382:16382">
      <c r="A1617" s="18" t="str">
        <f>IF(D1617="","",VLOOKUP(D1617,'DISPATCHED (VT11)'!$E:$XEV,16373,0))</f>
        <v/>
      </c>
      <c r="B1617" s="13" t="str">
        <f>IF(D1617="","",VLOOKUP(D1617,'DISPATCHED (VT11)'!$E:$L,8,0))</f>
        <v/>
      </c>
      <c r="C1617" s="16" t="str">
        <f>IF(A1617="","",IF(VLOOKUP(A1617,'DSR Attendance'!$A:$E,5,0)=0,VLOOKUP(A1617,'DSR Attendance'!$A:$D,4,0),CONCATENATE(VLOOKUP(A1617,'DSR Attendance'!$A:$D,4,0)," / ",VLOOKUP('Per Outlet Plan'!A1617,'DSR Attendance'!$A:$E,5,0))))</f>
        <v/>
      </c>
      <c r="M1617" s="13" t="str">
        <f t="shared" si="27"/>
        <v/>
      </c>
      <c r="N1617" s="8"/>
      <c r="XFB1617" s="13" t="str">
        <f>IF(D1617="","",COUNTIF('DISPATCHED (VT11)'!$E:$E,'Per Outlet Plan'!D1617))</f>
        <v/>
      </c>
    </row>
    <row r="1618" spans="1:14 16382:16382">
      <c r="A1618" s="18" t="str">
        <f>IF(D1618="","",VLOOKUP(D1618,'DISPATCHED (VT11)'!$E:$XEV,16373,0))</f>
        <v/>
      </c>
      <c r="B1618" s="13" t="str">
        <f>IF(D1618="","",VLOOKUP(D1618,'DISPATCHED (VT11)'!$E:$L,8,0))</f>
        <v/>
      </c>
      <c r="C1618" s="16" t="str">
        <f>IF(A1618="","",IF(VLOOKUP(A1618,'DSR Attendance'!$A:$E,5,0)=0,VLOOKUP(A1618,'DSR Attendance'!$A:$D,4,0),CONCATENATE(VLOOKUP(A1618,'DSR Attendance'!$A:$D,4,0)," / ",VLOOKUP('Per Outlet Plan'!A1618,'DSR Attendance'!$A:$E,5,0))))</f>
        <v/>
      </c>
      <c r="M1618" s="13" t="str">
        <f t="shared" si="27"/>
        <v/>
      </c>
      <c r="N1618" s="8"/>
      <c r="XFB1618" s="13" t="str">
        <f>IF(D1618="","",COUNTIF('DISPATCHED (VT11)'!$E:$E,'Per Outlet Plan'!D1618))</f>
        <v/>
      </c>
    </row>
    <row r="1619" spans="1:14 16382:16382">
      <c r="A1619" s="18" t="str">
        <f>IF(D1619="","",VLOOKUP(D1619,'DISPATCHED (VT11)'!$E:$XEV,16373,0))</f>
        <v/>
      </c>
      <c r="B1619" s="13" t="str">
        <f>IF(D1619="","",VLOOKUP(D1619,'DISPATCHED (VT11)'!$E:$L,8,0))</f>
        <v/>
      </c>
      <c r="C1619" s="16" t="str">
        <f>IF(A1619="","",IF(VLOOKUP(A1619,'DSR Attendance'!$A:$E,5,0)=0,VLOOKUP(A1619,'DSR Attendance'!$A:$D,4,0),CONCATENATE(VLOOKUP(A1619,'DSR Attendance'!$A:$D,4,0)," / ",VLOOKUP('Per Outlet Plan'!A1619,'DSR Attendance'!$A:$E,5,0))))</f>
        <v/>
      </c>
      <c r="M1619" s="13" t="str">
        <f t="shared" si="27"/>
        <v/>
      </c>
      <c r="N1619" s="8"/>
      <c r="XFB1619" s="13" t="str">
        <f>IF(D1619="","",COUNTIF('DISPATCHED (VT11)'!$E:$E,'Per Outlet Plan'!D1619))</f>
        <v/>
      </c>
    </row>
    <row r="1620" spans="1:14 16382:16382">
      <c r="A1620" s="18" t="str">
        <f>IF(D1620="","",VLOOKUP(D1620,'DISPATCHED (VT11)'!$E:$XEV,16373,0))</f>
        <v/>
      </c>
      <c r="B1620" s="13" t="str">
        <f>IF(D1620="","",VLOOKUP(D1620,'DISPATCHED (VT11)'!$E:$L,8,0))</f>
        <v/>
      </c>
      <c r="C1620" s="16" t="str">
        <f>IF(A1620="","",IF(VLOOKUP(A1620,'DSR Attendance'!$A:$E,5,0)=0,VLOOKUP(A1620,'DSR Attendance'!$A:$D,4,0),CONCATENATE(VLOOKUP(A1620,'DSR Attendance'!$A:$D,4,0)," / ",VLOOKUP('Per Outlet Plan'!A1620,'DSR Attendance'!$A:$E,5,0))))</f>
        <v/>
      </c>
      <c r="M1620" s="13" t="str">
        <f t="shared" si="27"/>
        <v/>
      </c>
      <c r="N1620" s="8"/>
      <c r="XFB1620" s="13" t="str">
        <f>IF(D1620="","",COUNTIF('DISPATCHED (VT11)'!$E:$E,'Per Outlet Plan'!D1620))</f>
        <v/>
      </c>
    </row>
    <row r="1621" spans="1:14 16382:16382">
      <c r="A1621" s="18" t="str">
        <f>IF(D1621="","",VLOOKUP(D1621,'DISPATCHED (VT11)'!$E:$XEV,16373,0))</f>
        <v/>
      </c>
      <c r="B1621" s="13" t="str">
        <f>IF(D1621="","",VLOOKUP(D1621,'DISPATCHED (VT11)'!$E:$L,8,0))</f>
        <v/>
      </c>
      <c r="C1621" s="16" t="str">
        <f>IF(A1621="","",IF(VLOOKUP(A1621,'DSR Attendance'!$A:$E,5,0)=0,VLOOKUP(A1621,'DSR Attendance'!$A:$D,4,0),CONCATENATE(VLOOKUP(A1621,'DSR Attendance'!$A:$D,4,0)," / ",VLOOKUP('Per Outlet Plan'!A1621,'DSR Attendance'!$A:$E,5,0))))</f>
        <v/>
      </c>
      <c r="M1621" s="13" t="str">
        <f t="shared" si="27"/>
        <v/>
      </c>
      <c r="N1621" s="8"/>
      <c r="XFB1621" s="13" t="str">
        <f>IF(D1621="","",COUNTIF('DISPATCHED (VT11)'!$E:$E,'Per Outlet Plan'!D1621))</f>
        <v/>
      </c>
    </row>
    <row r="1622" spans="1:14 16382:16382">
      <c r="A1622" s="18" t="str">
        <f>IF(D1622="","",VLOOKUP(D1622,'DISPATCHED (VT11)'!$E:$XEV,16373,0))</f>
        <v/>
      </c>
      <c r="B1622" s="13" t="str">
        <f>IF(D1622="","",VLOOKUP(D1622,'DISPATCHED (VT11)'!$E:$L,8,0))</f>
        <v/>
      </c>
      <c r="C1622" s="16" t="str">
        <f>IF(A1622="","",IF(VLOOKUP(A1622,'DSR Attendance'!$A:$E,5,0)=0,VLOOKUP(A1622,'DSR Attendance'!$A:$D,4,0),CONCATENATE(VLOOKUP(A1622,'DSR Attendance'!$A:$D,4,0)," / ",VLOOKUP('Per Outlet Plan'!A1622,'DSR Attendance'!$A:$E,5,0))))</f>
        <v/>
      </c>
      <c r="M1622" s="13" t="str">
        <f t="shared" si="27"/>
        <v/>
      </c>
      <c r="N1622" s="8"/>
      <c r="XFB1622" s="13" t="str">
        <f>IF(D1622="","",COUNTIF('DISPATCHED (VT11)'!$E:$E,'Per Outlet Plan'!D1622))</f>
        <v/>
      </c>
    </row>
    <row r="1623" spans="1:14 16382:16382">
      <c r="A1623" s="18" t="str">
        <f>IF(D1623="","",VLOOKUP(D1623,'DISPATCHED (VT11)'!$E:$XEV,16373,0))</f>
        <v/>
      </c>
      <c r="B1623" s="13" t="str">
        <f>IF(D1623="","",VLOOKUP(D1623,'DISPATCHED (VT11)'!$E:$L,8,0))</f>
        <v/>
      </c>
      <c r="C1623" s="16" t="str">
        <f>IF(A1623="","",IF(VLOOKUP(A1623,'DSR Attendance'!$A:$E,5,0)=0,VLOOKUP(A1623,'DSR Attendance'!$A:$D,4,0),CONCATENATE(VLOOKUP(A1623,'DSR Attendance'!$A:$D,4,0)," / ",VLOOKUP('Per Outlet Plan'!A1623,'DSR Attendance'!$A:$E,5,0))))</f>
        <v/>
      </c>
      <c r="M1623" s="13" t="str">
        <f t="shared" si="27"/>
        <v/>
      </c>
      <c r="N1623" s="8"/>
      <c r="XFB1623" s="13" t="str">
        <f>IF(D1623="","",COUNTIF('DISPATCHED (VT11)'!$E:$E,'Per Outlet Plan'!D1623))</f>
        <v/>
      </c>
    </row>
    <row r="1624" spans="1:14 16382:16382">
      <c r="A1624" s="18" t="str">
        <f>IF(D1624="","",VLOOKUP(D1624,'DISPATCHED (VT11)'!$E:$XEV,16373,0))</f>
        <v/>
      </c>
      <c r="B1624" s="13" t="str">
        <f>IF(D1624="","",VLOOKUP(D1624,'DISPATCHED (VT11)'!$E:$L,8,0))</f>
        <v/>
      </c>
      <c r="C1624" s="16" t="str">
        <f>IF(A1624="","",IF(VLOOKUP(A1624,'DSR Attendance'!$A:$E,5,0)=0,VLOOKUP(A1624,'DSR Attendance'!$A:$D,4,0),CONCATENATE(VLOOKUP(A1624,'DSR Attendance'!$A:$D,4,0)," / ",VLOOKUP('Per Outlet Plan'!A1624,'DSR Attendance'!$A:$E,5,0))))</f>
        <v/>
      </c>
      <c r="M1624" s="13" t="str">
        <f t="shared" si="27"/>
        <v/>
      </c>
      <c r="N1624" s="8"/>
      <c r="XFB1624" s="13" t="str">
        <f>IF(D1624="","",COUNTIF('DISPATCHED (VT11)'!$E:$E,'Per Outlet Plan'!D1624))</f>
        <v/>
      </c>
    </row>
    <row r="1625" spans="1:14 16382:16382">
      <c r="A1625" s="18" t="str">
        <f>IF(D1625="","",VLOOKUP(D1625,'DISPATCHED (VT11)'!$E:$XEV,16373,0))</f>
        <v/>
      </c>
      <c r="B1625" s="13" t="str">
        <f>IF(D1625="","",VLOOKUP(D1625,'DISPATCHED (VT11)'!$E:$L,8,0))</f>
        <v/>
      </c>
      <c r="C1625" s="16" t="str">
        <f>IF(A1625="","",IF(VLOOKUP(A1625,'DSR Attendance'!$A:$E,5,0)=0,VLOOKUP(A1625,'DSR Attendance'!$A:$D,4,0),CONCATENATE(VLOOKUP(A1625,'DSR Attendance'!$A:$D,4,0)," / ",VLOOKUP('Per Outlet Plan'!A1625,'DSR Attendance'!$A:$E,5,0))))</f>
        <v/>
      </c>
      <c r="M1625" s="13" t="str">
        <f t="shared" si="27"/>
        <v/>
      </c>
      <c r="N1625" s="8"/>
      <c r="XFB1625" s="13" t="str">
        <f>IF(D1625="","",COUNTIF('DISPATCHED (VT11)'!$E:$E,'Per Outlet Plan'!D1625))</f>
        <v/>
      </c>
    </row>
    <row r="1626" spans="1:14 16382:16382">
      <c r="A1626" s="18" t="str">
        <f>IF(D1626="","",VLOOKUP(D1626,'DISPATCHED (VT11)'!$E:$XEV,16373,0))</f>
        <v/>
      </c>
      <c r="B1626" s="13" t="str">
        <f>IF(D1626="","",VLOOKUP(D1626,'DISPATCHED (VT11)'!$E:$L,8,0))</f>
        <v/>
      </c>
      <c r="C1626" s="16" t="str">
        <f>IF(A1626="","",IF(VLOOKUP(A1626,'DSR Attendance'!$A:$E,5,0)=0,VLOOKUP(A1626,'DSR Attendance'!$A:$D,4,0),CONCATENATE(VLOOKUP(A1626,'DSR Attendance'!$A:$D,4,0)," / ",VLOOKUP('Per Outlet Plan'!A1626,'DSR Attendance'!$A:$E,5,0))))</f>
        <v/>
      </c>
      <c r="M1626" s="13" t="str">
        <f t="shared" si="27"/>
        <v/>
      </c>
      <c r="N1626" s="8"/>
      <c r="XFB1626" s="13" t="str">
        <f>IF(D1626="","",COUNTIF('DISPATCHED (VT11)'!$E:$E,'Per Outlet Plan'!D1626))</f>
        <v/>
      </c>
    </row>
    <row r="1627" spans="1:14 16382:16382">
      <c r="A1627" s="18" t="str">
        <f>IF(D1627="","",VLOOKUP(D1627,'DISPATCHED (VT11)'!$E:$XEV,16373,0))</f>
        <v/>
      </c>
      <c r="B1627" s="13" t="str">
        <f>IF(D1627="","",VLOOKUP(D1627,'DISPATCHED (VT11)'!$E:$L,8,0))</f>
        <v/>
      </c>
      <c r="C1627" s="16" t="str">
        <f>IF(A1627="","",IF(VLOOKUP(A1627,'DSR Attendance'!$A:$E,5,0)=0,VLOOKUP(A1627,'DSR Attendance'!$A:$D,4,0),CONCATENATE(VLOOKUP(A1627,'DSR Attendance'!$A:$D,4,0)," / ",VLOOKUP('Per Outlet Plan'!A1627,'DSR Attendance'!$A:$E,5,0))))</f>
        <v/>
      </c>
      <c r="M1627" s="13" t="str">
        <f t="shared" si="27"/>
        <v/>
      </c>
      <c r="N1627" s="8"/>
      <c r="XFB1627" s="13" t="str">
        <f>IF(D1627="","",COUNTIF('DISPATCHED (VT11)'!$E:$E,'Per Outlet Plan'!D1627))</f>
        <v/>
      </c>
    </row>
    <row r="1628" spans="1:14 16382:16382">
      <c r="A1628" s="18" t="str">
        <f>IF(D1628="","",VLOOKUP(D1628,'DISPATCHED (VT11)'!$E:$XEV,16373,0))</f>
        <v/>
      </c>
      <c r="B1628" s="13" t="str">
        <f>IF(D1628="","",VLOOKUP(D1628,'DISPATCHED (VT11)'!$E:$L,8,0))</f>
        <v/>
      </c>
      <c r="C1628" s="16" t="str">
        <f>IF(A1628="","",IF(VLOOKUP(A1628,'DSR Attendance'!$A:$E,5,0)=0,VLOOKUP(A1628,'DSR Attendance'!$A:$D,4,0),CONCATENATE(VLOOKUP(A1628,'DSR Attendance'!$A:$D,4,0)," / ",VLOOKUP('Per Outlet Plan'!A1628,'DSR Attendance'!$A:$E,5,0))))</f>
        <v/>
      </c>
      <c r="M1628" s="13" t="str">
        <f t="shared" si="27"/>
        <v/>
      </c>
      <c r="N1628" s="8"/>
      <c r="XFB1628" s="13" t="str">
        <f>IF(D1628="","",COUNTIF('DISPATCHED (VT11)'!$E:$E,'Per Outlet Plan'!D1628))</f>
        <v/>
      </c>
    </row>
    <row r="1629" spans="1:14 16382:16382">
      <c r="A1629" s="18" t="str">
        <f>IF(D1629="","",VLOOKUP(D1629,'DISPATCHED (VT11)'!$E:$XEV,16373,0))</f>
        <v/>
      </c>
      <c r="B1629" s="13" t="str">
        <f>IF(D1629="","",VLOOKUP(D1629,'DISPATCHED (VT11)'!$E:$L,8,0))</f>
        <v/>
      </c>
      <c r="C1629" s="16" t="str">
        <f>IF(A1629="","",IF(VLOOKUP(A1629,'DSR Attendance'!$A:$E,5,0)=0,VLOOKUP(A1629,'DSR Attendance'!$A:$D,4,0),CONCATENATE(VLOOKUP(A1629,'DSR Attendance'!$A:$D,4,0)," / ",VLOOKUP('Per Outlet Plan'!A1629,'DSR Attendance'!$A:$E,5,0))))</f>
        <v/>
      </c>
      <c r="M1629" s="13" t="str">
        <f t="shared" si="27"/>
        <v/>
      </c>
      <c r="N1629" s="8"/>
      <c r="XFB1629" s="13" t="str">
        <f>IF(D1629="","",COUNTIF('DISPATCHED (VT11)'!$E:$E,'Per Outlet Plan'!D1629))</f>
        <v/>
      </c>
    </row>
    <row r="1630" spans="1:14 16382:16382">
      <c r="A1630" s="18" t="str">
        <f>IF(D1630="","",VLOOKUP(D1630,'DISPATCHED (VT11)'!$E:$XEV,16373,0))</f>
        <v/>
      </c>
      <c r="B1630" s="13" t="str">
        <f>IF(D1630="","",VLOOKUP(D1630,'DISPATCHED (VT11)'!$E:$L,8,0))</f>
        <v/>
      </c>
      <c r="C1630" s="16" t="str">
        <f>IF(A1630="","",IF(VLOOKUP(A1630,'DSR Attendance'!$A:$E,5,0)=0,VLOOKUP(A1630,'DSR Attendance'!$A:$D,4,0),CONCATENATE(VLOOKUP(A1630,'DSR Attendance'!$A:$D,4,0)," / ",VLOOKUP('Per Outlet Plan'!A1630,'DSR Attendance'!$A:$E,5,0))))</f>
        <v/>
      </c>
      <c r="M1630" s="13" t="str">
        <f t="shared" si="27"/>
        <v/>
      </c>
      <c r="N1630" s="8"/>
      <c r="XFB1630" s="13" t="str">
        <f>IF(D1630="","",COUNTIF('DISPATCHED (VT11)'!$E:$E,'Per Outlet Plan'!D1630))</f>
        <v/>
      </c>
    </row>
    <row r="1631" spans="1:14 16382:16382">
      <c r="A1631" s="18" t="str">
        <f>IF(D1631="","",VLOOKUP(D1631,'DISPATCHED (VT11)'!$E:$XEV,16373,0))</f>
        <v/>
      </c>
      <c r="B1631" s="13" t="str">
        <f>IF(D1631="","",VLOOKUP(D1631,'DISPATCHED (VT11)'!$E:$L,8,0))</f>
        <v/>
      </c>
      <c r="C1631" s="16" t="str">
        <f>IF(A1631="","",IF(VLOOKUP(A1631,'DSR Attendance'!$A:$E,5,0)=0,VLOOKUP(A1631,'DSR Attendance'!$A:$D,4,0),CONCATENATE(VLOOKUP(A1631,'DSR Attendance'!$A:$D,4,0)," / ",VLOOKUP('Per Outlet Plan'!A1631,'DSR Attendance'!$A:$E,5,0))))</f>
        <v/>
      </c>
      <c r="M1631" s="13" t="str">
        <f t="shared" si="27"/>
        <v/>
      </c>
      <c r="N1631" s="8"/>
      <c r="XFB1631" s="13" t="str">
        <f>IF(D1631="","",COUNTIF('DISPATCHED (VT11)'!$E:$E,'Per Outlet Plan'!D1631))</f>
        <v/>
      </c>
    </row>
    <row r="1632" spans="1:14 16382:16382">
      <c r="A1632" s="18" t="str">
        <f>IF(D1632="","",VLOOKUP(D1632,'DISPATCHED (VT11)'!$E:$XEV,16373,0))</f>
        <v/>
      </c>
      <c r="B1632" s="13" t="str">
        <f>IF(D1632="","",VLOOKUP(D1632,'DISPATCHED (VT11)'!$E:$L,8,0))</f>
        <v/>
      </c>
      <c r="C1632" s="16" t="str">
        <f>IF(A1632="","",IF(VLOOKUP(A1632,'DSR Attendance'!$A:$E,5,0)=0,VLOOKUP(A1632,'DSR Attendance'!$A:$D,4,0),CONCATENATE(VLOOKUP(A1632,'DSR Attendance'!$A:$D,4,0)," / ",VLOOKUP('Per Outlet Plan'!A1632,'DSR Attendance'!$A:$E,5,0))))</f>
        <v/>
      </c>
      <c r="M1632" s="13" t="str">
        <f t="shared" si="27"/>
        <v/>
      </c>
      <c r="N1632" s="8"/>
      <c r="XFB1632" s="13" t="str">
        <f>IF(D1632="","",COUNTIF('DISPATCHED (VT11)'!$E:$E,'Per Outlet Plan'!D1632))</f>
        <v/>
      </c>
    </row>
    <row r="1633" spans="1:14 16382:16382">
      <c r="A1633" s="18" t="str">
        <f>IF(D1633="","",VLOOKUP(D1633,'DISPATCHED (VT11)'!$E:$XEV,16373,0))</f>
        <v/>
      </c>
      <c r="B1633" s="13" t="str">
        <f>IF(D1633="","",VLOOKUP(D1633,'DISPATCHED (VT11)'!$E:$L,8,0))</f>
        <v/>
      </c>
      <c r="C1633" s="16" t="str">
        <f>IF(A1633="","",IF(VLOOKUP(A1633,'DSR Attendance'!$A:$E,5,0)=0,VLOOKUP(A1633,'DSR Attendance'!$A:$D,4,0),CONCATENATE(VLOOKUP(A1633,'DSR Attendance'!$A:$D,4,0)," / ",VLOOKUP('Per Outlet Plan'!A1633,'DSR Attendance'!$A:$E,5,0))))</f>
        <v/>
      </c>
      <c r="M1633" s="13" t="str">
        <f t="shared" si="27"/>
        <v/>
      </c>
      <c r="N1633" s="8"/>
      <c r="XFB1633" s="13" t="str">
        <f>IF(D1633="","",COUNTIF('DISPATCHED (VT11)'!$E:$E,'Per Outlet Plan'!D1633))</f>
        <v/>
      </c>
    </row>
    <row r="1634" spans="1:14 16382:16382">
      <c r="A1634" s="18" t="str">
        <f>IF(D1634="","",VLOOKUP(D1634,'DISPATCHED (VT11)'!$E:$XEV,16373,0))</f>
        <v/>
      </c>
      <c r="B1634" s="13" t="str">
        <f>IF(D1634="","",VLOOKUP(D1634,'DISPATCHED (VT11)'!$E:$L,8,0))</f>
        <v/>
      </c>
      <c r="C1634" s="16" t="str">
        <f>IF(A1634="","",IF(VLOOKUP(A1634,'DSR Attendance'!$A:$E,5,0)=0,VLOOKUP(A1634,'DSR Attendance'!$A:$D,4,0),CONCATENATE(VLOOKUP(A1634,'DSR Attendance'!$A:$D,4,0)," / ",VLOOKUP('Per Outlet Plan'!A1634,'DSR Attendance'!$A:$E,5,0))))</f>
        <v/>
      </c>
      <c r="M1634" s="13" t="str">
        <f t="shared" si="27"/>
        <v/>
      </c>
      <c r="N1634" s="8"/>
      <c r="XFB1634" s="13" t="str">
        <f>IF(D1634="","",COUNTIF('DISPATCHED (VT11)'!$E:$E,'Per Outlet Plan'!D1634))</f>
        <v/>
      </c>
    </row>
    <row r="1635" spans="1:14 16382:16382">
      <c r="A1635" s="18" t="str">
        <f>IF(D1635="","",VLOOKUP(D1635,'DISPATCHED (VT11)'!$E:$XEV,16373,0))</f>
        <v/>
      </c>
      <c r="B1635" s="13" t="str">
        <f>IF(D1635="","",VLOOKUP(D1635,'DISPATCHED (VT11)'!$E:$L,8,0))</f>
        <v/>
      </c>
      <c r="C1635" s="16" t="str">
        <f>IF(A1635="","",IF(VLOOKUP(A1635,'DSR Attendance'!$A:$E,5,0)=0,VLOOKUP(A1635,'DSR Attendance'!$A:$D,4,0),CONCATENATE(VLOOKUP(A1635,'DSR Attendance'!$A:$D,4,0)," / ",VLOOKUP('Per Outlet Plan'!A1635,'DSR Attendance'!$A:$E,5,0))))</f>
        <v/>
      </c>
      <c r="M1635" s="13" t="str">
        <f t="shared" si="27"/>
        <v/>
      </c>
      <c r="N1635" s="8"/>
      <c r="XFB1635" s="13" t="str">
        <f>IF(D1635="","",COUNTIF('DISPATCHED (VT11)'!$E:$E,'Per Outlet Plan'!D1635))</f>
        <v/>
      </c>
    </row>
    <row r="1636" spans="1:14 16382:16382">
      <c r="A1636" s="18" t="str">
        <f>IF(D1636="","",VLOOKUP(D1636,'DISPATCHED (VT11)'!$E:$XEV,16373,0))</f>
        <v/>
      </c>
      <c r="B1636" s="13" t="str">
        <f>IF(D1636="","",VLOOKUP(D1636,'DISPATCHED (VT11)'!$E:$L,8,0))</f>
        <v/>
      </c>
      <c r="C1636" s="16" t="str">
        <f>IF(A1636="","",IF(VLOOKUP(A1636,'DSR Attendance'!$A:$E,5,0)=0,VLOOKUP(A1636,'DSR Attendance'!$A:$D,4,0),CONCATENATE(VLOOKUP(A1636,'DSR Attendance'!$A:$D,4,0)," / ",VLOOKUP('Per Outlet Plan'!A1636,'DSR Attendance'!$A:$E,5,0))))</f>
        <v/>
      </c>
      <c r="M1636" s="13" t="str">
        <f t="shared" si="27"/>
        <v/>
      </c>
      <c r="N1636" s="8"/>
      <c r="XFB1636" s="13" t="str">
        <f>IF(D1636="","",COUNTIF('DISPATCHED (VT11)'!$E:$E,'Per Outlet Plan'!D1636))</f>
        <v/>
      </c>
    </row>
    <row r="1637" spans="1:14 16382:16382">
      <c r="A1637" s="18" t="str">
        <f>IF(D1637="","",VLOOKUP(D1637,'DISPATCHED (VT11)'!$E:$XEV,16373,0))</f>
        <v/>
      </c>
      <c r="B1637" s="13" t="str">
        <f>IF(D1637="","",VLOOKUP(D1637,'DISPATCHED (VT11)'!$E:$L,8,0))</f>
        <v/>
      </c>
      <c r="C1637" s="16" t="str">
        <f>IF(A1637="","",IF(VLOOKUP(A1637,'DSR Attendance'!$A:$E,5,0)=0,VLOOKUP(A1637,'DSR Attendance'!$A:$D,4,0),CONCATENATE(VLOOKUP(A1637,'DSR Attendance'!$A:$D,4,0)," / ",VLOOKUP('Per Outlet Plan'!A1637,'DSR Attendance'!$A:$E,5,0))))</f>
        <v/>
      </c>
      <c r="M1637" s="13" t="str">
        <f t="shared" si="27"/>
        <v/>
      </c>
      <c r="N1637" s="8"/>
      <c r="XFB1637" s="13" t="str">
        <f>IF(D1637="","",COUNTIF('DISPATCHED (VT11)'!$E:$E,'Per Outlet Plan'!D1637))</f>
        <v/>
      </c>
    </row>
    <row r="1638" spans="1:14 16382:16382">
      <c r="A1638" s="18" t="str">
        <f>IF(D1638="","",VLOOKUP(D1638,'DISPATCHED (VT11)'!$E:$XEV,16373,0))</f>
        <v/>
      </c>
      <c r="B1638" s="13" t="str">
        <f>IF(D1638="","",VLOOKUP(D1638,'DISPATCHED (VT11)'!$E:$L,8,0))</f>
        <v/>
      </c>
      <c r="C1638" s="16" t="str">
        <f>IF(A1638="","",IF(VLOOKUP(A1638,'DSR Attendance'!$A:$E,5,0)=0,VLOOKUP(A1638,'DSR Attendance'!$A:$D,4,0),CONCATENATE(VLOOKUP(A1638,'DSR Attendance'!$A:$D,4,0)," / ",VLOOKUP('Per Outlet Plan'!A1638,'DSR Attendance'!$A:$E,5,0))))</f>
        <v/>
      </c>
      <c r="M1638" s="13" t="str">
        <f t="shared" si="27"/>
        <v/>
      </c>
      <c r="N1638" s="8"/>
      <c r="XFB1638" s="13" t="str">
        <f>IF(D1638="","",COUNTIF('DISPATCHED (VT11)'!$E:$E,'Per Outlet Plan'!D1638))</f>
        <v/>
      </c>
    </row>
    <row r="1639" spans="1:14 16382:16382">
      <c r="A1639" s="18" t="str">
        <f>IF(D1639="","",VLOOKUP(D1639,'DISPATCHED (VT11)'!$E:$XEV,16373,0))</f>
        <v/>
      </c>
      <c r="B1639" s="13" t="str">
        <f>IF(D1639="","",VLOOKUP(D1639,'DISPATCHED (VT11)'!$E:$L,8,0))</f>
        <v/>
      </c>
      <c r="C1639" s="16" t="str">
        <f>IF(A1639="","",IF(VLOOKUP(A1639,'DSR Attendance'!$A:$E,5,0)=0,VLOOKUP(A1639,'DSR Attendance'!$A:$D,4,0),CONCATENATE(VLOOKUP(A1639,'DSR Attendance'!$A:$D,4,0)," / ",VLOOKUP('Per Outlet Plan'!A1639,'DSR Attendance'!$A:$E,5,0))))</f>
        <v/>
      </c>
      <c r="M1639" s="13" t="str">
        <f t="shared" si="27"/>
        <v/>
      </c>
      <c r="N1639" s="8"/>
      <c r="XFB1639" s="13" t="str">
        <f>IF(D1639="","",COUNTIF('DISPATCHED (VT11)'!$E:$E,'Per Outlet Plan'!D1639))</f>
        <v/>
      </c>
    </row>
    <row r="1640" spans="1:14 16382:16382">
      <c r="A1640" s="18" t="str">
        <f>IF(D1640="","",VLOOKUP(D1640,'DISPATCHED (VT11)'!$E:$XEV,16373,0))</f>
        <v/>
      </c>
      <c r="B1640" s="13" t="str">
        <f>IF(D1640="","",VLOOKUP(D1640,'DISPATCHED (VT11)'!$E:$L,8,0))</f>
        <v/>
      </c>
      <c r="C1640" s="16" t="str">
        <f>IF(A1640="","",IF(VLOOKUP(A1640,'DSR Attendance'!$A:$E,5,0)=0,VLOOKUP(A1640,'DSR Attendance'!$A:$D,4,0),CONCATENATE(VLOOKUP(A1640,'DSR Attendance'!$A:$D,4,0)," / ",VLOOKUP('Per Outlet Plan'!A1640,'DSR Attendance'!$A:$E,5,0))))</f>
        <v/>
      </c>
      <c r="M1640" s="13" t="str">
        <f t="shared" si="27"/>
        <v/>
      </c>
      <c r="N1640" s="8"/>
      <c r="XFB1640" s="13" t="str">
        <f>IF(D1640="","",COUNTIF('DISPATCHED (VT11)'!$E:$E,'Per Outlet Plan'!D1640))</f>
        <v/>
      </c>
    </row>
    <row r="1641" spans="1:14 16382:16382">
      <c r="A1641" s="18" t="str">
        <f>IF(D1641="","",VLOOKUP(D1641,'DISPATCHED (VT11)'!$E:$XEV,16373,0))</f>
        <v/>
      </c>
      <c r="B1641" s="13" t="str">
        <f>IF(D1641="","",VLOOKUP(D1641,'DISPATCHED (VT11)'!$E:$L,8,0))</f>
        <v/>
      </c>
      <c r="C1641" s="16" t="str">
        <f>IF(A1641="","",IF(VLOOKUP(A1641,'DSR Attendance'!$A:$E,5,0)=0,VLOOKUP(A1641,'DSR Attendance'!$A:$D,4,0),CONCATENATE(VLOOKUP(A1641,'DSR Attendance'!$A:$D,4,0)," / ",VLOOKUP('Per Outlet Plan'!A1641,'DSR Attendance'!$A:$E,5,0))))</f>
        <v/>
      </c>
      <c r="M1641" s="13" t="str">
        <f t="shared" si="27"/>
        <v/>
      </c>
      <c r="N1641" s="8"/>
      <c r="XFB1641" s="13" t="str">
        <f>IF(D1641="","",COUNTIF('DISPATCHED (VT11)'!$E:$E,'Per Outlet Plan'!D1641))</f>
        <v/>
      </c>
    </row>
    <row r="1642" spans="1:14 16382:16382">
      <c r="A1642" s="18" t="str">
        <f>IF(D1642="","",VLOOKUP(D1642,'DISPATCHED (VT11)'!$E:$XEV,16373,0))</f>
        <v/>
      </c>
      <c r="B1642" s="13" t="str">
        <f>IF(D1642="","",VLOOKUP(D1642,'DISPATCHED (VT11)'!$E:$L,8,0))</f>
        <v/>
      </c>
      <c r="C1642" s="16" t="str">
        <f>IF(A1642="","",IF(VLOOKUP(A1642,'DSR Attendance'!$A:$E,5,0)=0,VLOOKUP(A1642,'DSR Attendance'!$A:$D,4,0),CONCATENATE(VLOOKUP(A1642,'DSR Attendance'!$A:$D,4,0)," / ",VLOOKUP('Per Outlet Plan'!A1642,'DSR Attendance'!$A:$E,5,0))))</f>
        <v/>
      </c>
      <c r="M1642" s="13" t="str">
        <f t="shared" si="27"/>
        <v/>
      </c>
      <c r="N1642" s="8"/>
      <c r="XFB1642" s="13" t="str">
        <f>IF(D1642="","",COUNTIF('DISPATCHED (VT11)'!$E:$E,'Per Outlet Plan'!D1642))</f>
        <v/>
      </c>
    </row>
    <row r="1643" spans="1:14 16382:16382">
      <c r="A1643" s="18" t="str">
        <f>IF(D1643="","",VLOOKUP(D1643,'DISPATCHED (VT11)'!$E:$XEV,16373,0))</f>
        <v/>
      </c>
      <c r="B1643" s="13" t="str">
        <f>IF(D1643="","",VLOOKUP(D1643,'DISPATCHED (VT11)'!$E:$L,8,0))</f>
        <v/>
      </c>
      <c r="C1643" s="16" t="str">
        <f>IF(A1643="","",IF(VLOOKUP(A1643,'DSR Attendance'!$A:$E,5,0)=0,VLOOKUP(A1643,'DSR Attendance'!$A:$D,4,0),CONCATENATE(VLOOKUP(A1643,'DSR Attendance'!$A:$D,4,0)," / ",VLOOKUP('Per Outlet Plan'!A1643,'DSR Attendance'!$A:$E,5,0))))</f>
        <v/>
      </c>
      <c r="M1643" s="13" t="str">
        <f t="shared" si="27"/>
        <v/>
      </c>
      <c r="N1643" s="8"/>
      <c r="XFB1643" s="13" t="str">
        <f>IF(D1643="","",COUNTIF('DISPATCHED (VT11)'!$E:$E,'Per Outlet Plan'!D1643))</f>
        <v/>
      </c>
    </row>
    <row r="1644" spans="1:14 16382:16382">
      <c r="A1644" s="18" t="str">
        <f>IF(D1644="","",VLOOKUP(D1644,'DISPATCHED (VT11)'!$E:$XEV,16373,0))</f>
        <v/>
      </c>
      <c r="B1644" s="13" t="str">
        <f>IF(D1644="","",VLOOKUP(D1644,'DISPATCHED (VT11)'!$E:$L,8,0))</f>
        <v/>
      </c>
      <c r="C1644" s="16" t="str">
        <f>IF(A1644="","",IF(VLOOKUP(A1644,'DSR Attendance'!$A:$E,5,0)=0,VLOOKUP(A1644,'DSR Attendance'!$A:$D,4,0),CONCATENATE(VLOOKUP(A1644,'DSR Attendance'!$A:$D,4,0)," / ",VLOOKUP('Per Outlet Plan'!A1644,'DSR Attendance'!$A:$E,5,0))))</f>
        <v/>
      </c>
      <c r="M1644" s="13" t="str">
        <f t="shared" si="27"/>
        <v/>
      </c>
      <c r="N1644" s="8"/>
      <c r="XFB1644" s="13" t="str">
        <f>IF(D1644="","",COUNTIF('DISPATCHED (VT11)'!$E:$E,'Per Outlet Plan'!D1644))</f>
        <v/>
      </c>
    </row>
    <row r="1645" spans="1:14 16382:16382">
      <c r="A1645" s="18" t="str">
        <f>IF(D1645="","",VLOOKUP(D1645,'DISPATCHED (VT11)'!$E:$XEV,16373,0))</f>
        <v/>
      </c>
      <c r="B1645" s="13" t="str">
        <f>IF(D1645="","",VLOOKUP(D1645,'DISPATCHED (VT11)'!$E:$L,8,0))</f>
        <v/>
      </c>
      <c r="C1645" s="16" t="str">
        <f>IF(A1645="","",IF(VLOOKUP(A1645,'DSR Attendance'!$A:$E,5,0)=0,VLOOKUP(A1645,'DSR Attendance'!$A:$D,4,0),CONCATENATE(VLOOKUP(A1645,'DSR Attendance'!$A:$D,4,0)," / ",VLOOKUP('Per Outlet Plan'!A1645,'DSR Attendance'!$A:$E,5,0))))</f>
        <v/>
      </c>
      <c r="M1645" s="13" t="str">
        <f t="shared" si="27"/>
        <v/>
      </c>
      <c r="N1645" s="8"/>
      <c r="XFB1645" s="13" t="str">
        <f>IF(D1645="","",COUNTIF('DISPATCHED (VT11)'!$E:$E,'Per Outlet Plan'!D1645))</f>
        <v/>
      </c>
    </row>
    <row r="1646" spans="1:14 16382:16382">
      <c r="A1646" s="18" t="str">
        <f>IF(D1646="","",VLOOKUP(D1646,'DISPATCHED (VT11)'!$E:$XEV,16373,0))</f>
        <v/>
      </c>
      <c r="B1646" s="13" t="str">
        <f>IF(D1646="","",VLOOKUP(D1646,'DISPATCHED (VT11)'!$E:$L,8,0))</f>
        <v/>
      </c>
      <c r="C1646" s="16" t="str">
        <f>IF(A1646="","",IF(VLOOKUP(A1646,'DSR Attendance'!$A:$E,5,0)=0,VLOOKUP(A1646,'DSR Attendance'!$A:$D,4,0),CONCATENATE(VLOOKUP(A1646,'DSR Attendance'!$A:$D,4,0)," / ",VLOOKUP('Per Outlet Plan'!A1646,'DSR Attendance'!$A:$E,5,0))))</f>
        <v/>
      </c>
      <c r="M1646" s="13" t="str">
        <f t="shared" si="27"/>
        <v/>
      </c>
      <c r="N1646" s="8"/>
      <c r="XFB1646" s="13" t="str">
        <f>IF(D1646="","",COUNTIF('DISPATCHED (VT11)'!$E:$E,'Per Outlet Plan'!D1646))</f>
        <v/>
      </c>
    </row>
    <row r="1647" spans="1:14 16382:16382">
      <c r="A1647" s="18" t="str">
        <f>IF(D1647="","",VLOOKUP(D1647,'DISPATCHED (VT11)'!$E:$XEV,16373,0))</f>
        <v/>
      </c>
      <c r="B1647" s="13" t="str">
        <f>IF(D1647="","",VLOOKUP(D1647,'DISPATCHED (VT11)'!$E:$L,8,0))</f>
        <v/>
      </c>
      <c r="C1647" s="16" t="str">
        <f>IF(A1647="","",IF(VLOOKUP(A1647,'DSR Attendance'!$A:$E,5,0)=0,VLOOKUP(A1647,'DSR Attendance'!$A:$D,4,0),CONCATENATE(VLOOKUP(A1647,'DSR Attendance'!$A:$D,4,0)," / ",VLOOKUP('Per Outlet Plan'!A1647,'DSR Attendance'!$A:$E,5,0))))</f>
        <v/>
      </c>
      <c r="M1647" s="13" t="str">
        <f t="shared" si="27"/>
        <v/>
      </c>
      <c r="N1647" s="8"/>
      <c r="XFB1647" s="13" t="str">
        <f>IF(D1647="","",COUNTIF('DISPATCHED (VT11)'!$E:$E,'Per Outlet Plan'!D1647))</f>
        <v/>
      </c>
    </row>
    <row r="1648" spans="1:14 16382:16382">
      <c r="A1648" s="18" t="str">
        <f>IF(D1648="","",VLOOKUP(D1648,'DISPATCHED (VT11)'!$E:$XEV,16373,0))</f>
        <v/>
      </c>
      <c r="B1648" s="13" t="str">
        <f>IF(D1648="","",VLOOKUP(D1648,'DISPATCHED (VT11)'!$E:$L,8,0))</f>
        <v/>
      </c>
      <c r="C1648" s="16" t="str">
        <f>IF(A1648="","",IF(VLOOKUP(A1648,'DSR Attendance'!$A:$E,5,0)=0,VLOOKUP(A1648,'DSR Attendance'!$A:$D,4,0),CONCATENATE(VLOOKUP(A1648,'DSR Attendance'!$A:$D,4,0)," / ",VLOOKUP('Per Outlet Plan'!A1648,'DSR Attendance'!$A:$E,5,0))))</f>
        <v/>
      </c>
      <c r="M1648" s="13" t="str">
        <f t="shared" si="27"/>
        <v/>
      </c>
      <c r="N1648" s="8"/>
      <c r="XFB1648" s="13" t="str">
        <f>IF(D1648="","",COUNTIF('DISPATCHED (VT11)'!$E:$E,'Per Outlet Plan'!D1648))</f>
        <v/>
      </c>
    </row>
    <row r="1649" spans="1:14 16382:16382">
      <c r="A1649" s="18" t="str">
        <f>IF(D1649="","",VLOOKUP(D1649,'DISPATCHED (VT11)'!$E:$XEV,16373,0))</f>
        <v/>
      </c>
      <c r="B1649" s="13" t="str">
        <f>IF(D1649="","",VLOOKUP(D1649,'DISPATCHED (VT11)'!$E:$L,8,0))</f>
        <v/>
      </c>
      <c r="C1649" s="16" t="str">
        <f>IF(A1649="","",IF(VLOOKUP(A1649,'DSR Attendance'!$A:$E,5,0)=0,VLOOKUP(A1649,'DSR Attendance'!$A:$D,4,0),CONCATENATE(VLOOKUP(A1649,'DSR Attendance'!$A:$D,4,0)," / ",VLOOKUP('Per Outlet Plan'!A1649,'DSR Attendance'!$A:$E,5,0))))</f>
        <v/>
      </c>
      <c r="M1649" s="13" t="str">
        <f t="shared" si="27"/>
        <v/>
      </c>
      <c r="N1649" s="8"/>
      <c r="XFB1649" s="13" t="str">
        <f>IF(D1649="","",COUNTIF('DISPATCHED (VT11)'!$E:$E,'Per Outlet Plan'!D1649))</f>
        <v/>
      </c>
    </row>
    <row r="1650" spans="1:14 16382:16382">
      <c r="A1650" s="18" t="str">
        <f>IF(D1650="","",VLOOKUP(D1650,'DISPATCHED (VT11)'!$E:$XEV,16373,0))</f>
        <v/>
      </c>
      <c r="B1650" s="13" t="str">
        <f>IF(D1650="","",VLOOKUP(D1650,'DISPATCHED (VT11)'!$E:$L,8,0))</f>
        <v/>
      </c>
      <c r="C1650" s="16" t="str">
        <f>IF(A1650="","",IF(VLOOKUP(A1650,'DSR Attendance'!$A:$E,5,0)=0,VLOOKUP(A1650,'DSR Attendance'!$A:$D,4,0),CONCATENATE(VLOOKUP(A1650,'DSR Attendance'!$A:$D,4,0)," / ",VLOOKUP('Per Outlet Plan'!A1650,'DSR Attendance'!$A:$E,5,0))))</f>
        <v/>
      </c>
      <c r="M1650" s="13" t="str">
        <f t="shared" si="27"/>
        <v/>
      </c>
      <c r="N1650" s="8"/>
      <c r="XFB1650" s="13" t="str">
        <f>IF(D1650="","",COUNTIF('DISPATCHED (VT11)'!$E:$E,'Per Outlet Plan'!D1650))</f>
        <v/>
      </c>
    </row>
    <row r="1651" spans="1:14 16382:16382">
      <c r="A1651" s="18" t="str">
        <f>IF(D1651="","",VLOOKUP(D1651,'DISPATCHED (VT11)'!$E:$XEV,16373,0))</f>
        <v/>
      </c>
      <c r="B1651" s="13" t="str">
        <f>IF(D1651="","",VLOOKUP(D1651,'DISPATCHED (VT11)'!$E:$L,8,0))</f>
        <v/>
      </c>
      <c r="C1651" s="16" t="str">
        <f>IF(A1651="","",IF(VLOOKUP(A1651,'DSR Attendance'!$A:$E,5,0)=0,VLOOKUP(A1651,'DSR Attendance'!$A:$D,4,0),CONCATENATE(VLOOKUP(A1651,'DSR Attendance'!$A:$D,4,0)," / ",VLOOKUP('Per Outlet Plan'!A1651,'DSR Attendance'!$A:$E,5,0))))</f>
        <v/>
      </c>
      <c r="M1651" s="13" t="str">
        <f t="shared" si="27"/>
        <v/>
      </c>
      <c r="N1651" s="8"/>
      <c r="XFB1651" s="13" t="str">
        <f>IF(D1651="","",COUNTIF('DISPATCHED (VT11)'!$E:$E,'Per Outlet Plan'!D1651))</f>
        <v/>
      </c>
    </row>
    <row r="1652" spans="1:14 16382:16382">
      <c r="A1652" s="18" t="str">
        <f>IF(D1652="","",VLOOKUP(D1652,'DISPATCHED (VT11)'!$E:$XEV,16373,0))</f>
        <v/>
      </c>
      <c r="B1652" s="13" t="str">
        <f>IF(D1652="","",VLOOKUP(D1652,'DISPATCHED (VT11)'!$E:$L,8,0))</f>
        <v/>
      </c>
      <c r="C1652" s="16" t="str">
        <f>IF(A1652="","",IF(VLOOKUP(A1652,'DSR Attendance'!$A:$E,5,0)=0,VLOOKUP(A1652,'DSR Attendance'!$A:$D,4,0),CONCATENATE(VLOOKUP(A1652,'DSR Attendance'!$A:$D,4,0)," / ",VLOOKUP('Per Outlet Plan'!A1652,'DSR Attendance'!$A:$E,5,0))))</f>
        <v/>
      </c>
      <c r="M1652" s="13" t="str">
        <f t="shared" si="27"/>
        <v/>
      </c>
      <c r="N1652" s="8"/>
      <c r="XFB1652" s="13" t="str">
        <f>IF(D1652="","",COUNTIF('DISPATCHED (VT11)'!$E:$E,'Per Outlet Plan'!D1652))</f>
        <v/>
      </c>
    </row>
    <row r="1653" spans="1:14 16382:16382">
      <c r="A1653" s="18" t="str">
        <f>IF(D1653="","",VLOOKUP(D1653,'DISPATCHED (VT11)'!$E:$XEV,16373,0))</f>
        <v/>
      </c>
      <c r="B1653" s="13" t="str">
        <f>IF(D1653="","",VLOOKUP(D1653,'DISPATCHED (VT11)'!$E:$L,8,0))</f>
        <v/>
      </c>
      <c r="C1653" s="16" t="str">
        <f>IF(A1653="","",IF(VLOOKUP(A1653,'DSR Attendance'!$A:$E,5,0)=0,VLOOKUP(A1653,'DSR Attendance'!$A:$D,4,0),CONCATENATE(VLOOKUP(A1653,'DSR Attendance'!$A:$D,4,0)," / ",VLOOKUP('Per Outlet Plan'!A1653,'DSR Attendance'!$A:$E,5,0))))</f>
        <v/>
      </c>
      <c r="M1653" s="13" t="str">
        <f t="shared" si="27"/>
        <v/>
      </c>
      <c r="N1653" s="8"/>
      <c r="XFB1653" s="13" t="str">
        <f>IF(D1653="","",COUNTIF('DISPATCHED (VT11)'!$E:$E,'Per Outlet Plan'!D1653))</f>
        <v/>
      </c>
    </row>
    <row r="1654" spans="1:14 16382:16382">
      <c r="A1654" s="18" t="str">
        <f>IF(D1654="","",VLOOKUP(D1654,'DISPATCHED (VT11)'!$E:$XEV,16373,0))</f>
        <v/>
      </c>
      <c r="B1654" s="13" t="str">
        <f>IF(D1654="","",VLOOKUP(D1654,'DISPATCHED (VT11)'!$E:$L,8,0))</f>
        <v/>
      </c>
      <c r="C1654" s="16" t="str">
        <f>IF(A1654="","",IF(VLOOKUP(A1654,'DSR Attendance'!$A:$E,5,0)=0,VLOOKUP(A1654,'DSR Attendance'!$A:$D,4,0),CONCATENATE(VLOOKUP(A1654,'DSR Attendance'!$A:$D,4,0)," / ",VLOOKUP('Per Outlet Plan'!A1654,'DSR Attendance'!$A:$E,5,0))))</f>
        <v/>
      </c>
      <c r="M1654" s="13" t="str">
        <f t="shared" si="27"/>
        <v/>
      </c>
      <c r="N1654" s="8"/>
      <c r="XFB1654" s="13" t="str">
        <f>IF(D1654="","",COUNTIF('DISPATCHED (VT11)'!$E:$E,'Per Outlet Plan'!D1654))</f>
        <v/>
      </c>
    </row>
    <row r="1655" spans="1:14 16382:16382">
      <c r="A1655" s="18" t="str">
        <f>IF(D1655="","",VLOOKUP(D1655,'DISPATCHED (VT11)'!$E:$XEV,16373,0))</f>
        <v/>
      </c>
      <c r="B1655" s="13" t="str">
        <f>IF(D1655="","",VLOOKUP(D1655,'DISPATCHED (VT11)'!$E:$L,8,0))</f>
        <v/>
      </c>
      <c r="C1655" s="16" t="str">
        <f>IF(A1655="","",IF(VLOOKUP(A1655,'DSR Attendance'!$A:$E,5,0)=0,VLOOKUP(A1655,'DSR Attendance'!$A:$D,4,0),CONCATENATE(VLOOKUP(A1655,'DSR Attendance'!$A:$D,4,0)," / ",VLOOKUP('Per Outlet Plan'!A1655,'DSR Attendance'!$A:$E,5,0))))</f>
        <v/>
      </c>
      <c r="M1655" s="13" t="str">
        <f t="shared" si="27"/>
        <v/>
      </c>
      <c r="N1655" s="8"/>
      <c r="XFB1655" s="13" t="str">
        <f>IF(D1655="","",COUNTIF('DISPATCHED (VT11)'!$E:$E,'Per Outlet Plan'!D1655))</f>
        <v/>
      </c>
    </row>
    <row r="1656" spans="1:14 16382:16382">
      <c r="A1656" s="18" t="str">
        <f>IF(D1656="","",VLOOKUP(D1656,'DISPATCHED (VT11)'!$E:$XEV,16373,0))</f>
        <v/>
      </c>
      <c r="B1656" s="13" t="str">
        <f>IF(D1656="","",VLOOKUP(D1656,'DISPATCHED (VT11)'!$E:$L,8,0))</f>
        <v/>
      </c>
      <c r="C1656" s="16" t="str">
        <f>IF(A1656="","",IF(VLOOKUP(A1656,'DSR Attendance'!$A:$E,5,0)=0,VLOOKUP(A1656,'DSR Attendance'!$A:$D,4,0),CONCATENATE(VLOOKUP(A1656,'DSR Attendance'!$A:$D,4,0)," / ",VLOOKUP('Per Outlet Plan'!A1656,'DSR Attendance'!$A:$E,5,0))))</f>
        <v/>
      </c>
      <c r="M1656" s="13" t="str">
        <f t="shared" si="27"/>
        <v/>
      </c>
      <c r="N1656" s="8"/>
      <c r="XFB1656" s="13" t="str">
        <f>IF(D1656="","",COUNTIF('DISPATCHED (VT11)'!$E:$E,'Per Outlet Plan'!D1656))</f>
        <v/>
      </c>
    </row>
    <row r="1657" spans="1:14 16382:16382">
      <c r="A1657" s="18" t="str">
        <f>IF(D1657="","",VLOOKUP(D1657,'DISPATCHED (VT11)'!$E:$XEV,16373,0))</f>
        <v/>
      </c>
      <c r="B1657" s="13" t="str">
        <f>IF(D1657="","",VLOOKUP(D1657,'DISPATCHED (VT11)'!$E:$L,8,0))</f>
        <v/>
      </c>
      <c r="C1657" s="16" t="str">
        <f>IF(A1657="","",IF(VLOOKUP(A1657,'DSR Attendance'!$A:$E,5,0)=0,VLOOKUP(A1657,'DSR Attendance'!$A:$D,4,0),CONCATENATE(VLOOKUP(A1657,'DSR Attendance'!$A:$D,4,0)," / ",VLOOKUP('Per Outlet Plan'!A1657,'DSR Attendance'!$A:$E,5,0))))</f>
        <v/>
      </c>
      <c r="M1657" s="13" t="str">
        <f t="shared" si="27"/>
        <v/>
      </c>
      <c r="N1657" s="8"/>
      <c r="XFB1657" s="13" t="str">
        <f>IF(D1657="","",COUNTIF('DISPATCHED (VT11)'!$E:$E,'Per Outlet Plan'!D1657))</f>
        <v/>
      </c>
    </row>
    <row r="1658" spans="1:14 16382:16382">
      <c r="A1658" s="18" t="str">
        <f>IF(D1658="","",VLOOKUP(D1658,'DISPATCHED (VT11)'!$E:$XEV,16373,0))</f>
        <v/>
      </c>
      <c r="B1658" s="13" t="str">
        <f>IF(D1658="","",VLOOKUP(D1658,'DISPATCHED (VT11)'!$E:$L,8,0))</f>
        <v/>
      </c>
      <c r="C1658" s="16" t="str">
        <f>IF(A1658="","",IF(VLOOKUP(A1658,'DSR Attendance'!$A:$E,5,0)=0,VLOOKUP(A1658,'DSR Attendance'!$A:$D,4,0),CONCATENATE(VLOOKUP(A1658,'DSR Attendance'!$A:$D,4,0)," / ",VLOOKUP('Per Outlet Plan'!A1658,'DSR Attendance'!$A:$E,5,0))))</f>
        <v/>
      </c>
      <c r="M1658" s="13" t="str">
        <f t="shared" si="27"/>
        <v/>
      </c>
      <c r="N1658" s="8"/>
      <c r="XFB1658" s="13" t="str">
        <f>IF(D1658="","",COUNTIF('DISPATCHED (VT11)'!$E:$E,'Per Outlet Plan'!D1658))</f>
        <v/>
      </c>
    </row>
    <row r="1659" spans="1:14 16382:16382">
      <c r="A1659" s="18" t="str">
        <f>IF(D1659="","",VLOOKUP(D1659,'DISPATCHED (VT11)'!$E:$XEV,16373,0))</f>
        <v/>
      </c>
      <c r="B1659" s="13" t="str">
        <f>IF(D1659="","",VLOOKUP(D1659,'DISPATCHED (VT11)'!$E:$L,8,0))</f>
        <v/>
      </c>
      <c r="C1659" s="16" t="str">
        <f>IF(A1659="","",IF(VLOOKUP(A1659,'DSR Attendance'!$A:$E,5,0)=0,VLOOKUP(A1659,'DSR Attendance'!$A:$D,4,0),CONCATENATE(VLOOKUP(A1659,'DSR Attendance'!$A:$D,4,0)," / ",VLOOKUP('Per Outlet Plan'!A1659,'DSR Attendance'!$A:$E,5,0))))</f>
        <v/>
      </c>
      <c r="M1659" s="13" t="str">
        <f t="shared" si="27"/>
        <v/>
      </c>
      <c r="N1659" s="8"/>
      <c r="XFB1659" s="13" t="str">
        <f>IF(D1659="","",COUNTIF('DISPATCHED (VT11)'!$E:$E,'Per Outlet Plan'!D1659))</f>
        <v/>
      </c>
    </row>
    <row r="1660" spans="1:14 16382:16382">
      <c r="A1660" s="18" t="str">
        <f>IF(D1660="","",VLOOKUP(D1660,'DISPATCHED (VT11)'!$E:$XEV,16373,0))</f>
        <v/>
      </c>
      <c r="B1660" s="13" t="str">
        <f>IF(D1660="","",VLOOKUP(D1660,'DISPATCHED (VT11)'!$E:$L,8,0))</f>
        <v/>
      </c>
      <c r="C1660" s="16" t="str">
        <f>IF(A1660="","",IF(VLOOKUP(A1660,'DSR Attendance'!$A:$E,5,0)=0,VLOOKUP(A1660,'DSR Attendance'!$A:$D,4,0),CONCATENATE(VLOOKUP(A1660,'DSR Attendance'!$A:$D,4,0)," / ",VLOOKUP('Per Outlet Plan'!A1660,'DSR Attendance'!$A:$E,5,0))))</f>
        <v/>
      </c>
      <c r="M1660" s="13" t="str">
        <f t="shared" si="27"/>
        <v/>
      </c>
      <c r="N1660" s="8"/>
      <c r="XFB1660" s="13" t="str">
        <f>IF(D1660="","",COUNTIF('DISPATCHED (VT11)'!$E:$E,'Per Outlet Plan'!D1660))</f>
        <v/>
      </c>
    </row>
    <row r="1661" spans="1:14 16382:16382">
      <c r="A1661" s="18" t="str">
        <f>IF(D1661="","",VLOOKUP(D1661,'DISPATCHED (VT11)'!$E:$XEV,16373,0))</f>
        <v/>
      </c>
      <c r="B1661" s="13" t="str">
        <f>IF(D1661="","",VLOOKUP(D1661,'DISPATCHED (VT11)'!$E:$L,8,0))</f>
        <v/>
      </c>
      <c r="C1661" s="16" t="str">
        <f>IF(A1661="","",IF(VLOOKUP(A1661,'DSR Attendance'!$A:$E,5,0)=0,VLOOKUP(A1661,'DSR Attendance'!$A:$D,4,0),CONCATENATE(VLOOKUP(A1661,'DSR Attendance'!$A:$D,4,0)," / ",VLOOKUP('Per Outlet Plan'!A1661,'DSR Attendance'!$A:$E,5,0))))</f>
        <v/>
      </c>
      <c r="M1661" s="13" t="str">
        <f t="shared" si="27"/>
        <v/>
      </c>
      <c r="N1661" s="8"/>
      <c r="XFB1661" s="13" t="str">
        <f>IF(D1661="","",COUNTIF('DISPATCHED (VT11)'!$E:$E,'Per Outlet Plan'!D1661))</f>
        <v/>
      </c>
    </row>
    <row r="1662" spans="1:14 16382:16382">
      <c r="A1662" s="18" t="str">
        <f>IF(D1662="","",VLOOKUP(D1662,'DISPATCHED (VT11)'!$E:$XEV,16373,0))</f>
        <v/>
      </c>
      <c r="B1662" s="13" t="str">
        <f>IF(D1662="","",VLOOKUP(D1662,'DISPATCHED (VT11)'!$E:$L,8,0))</f>
        <v/>
      </c>
      <c r="C1662" s="16" t="str">
        <f>IF(A1662="","",IF(VLOOKUP(A1662,'DSR Attendance'!$A:$E,5,0)=0,VLOOKUP(A1662,'DSR Attendance'!$A:$D,4,0),CONCATENATE(VLOOKUP(A1662,'DSR Attendance'!$A:$D,4,0)," / ",VLOOKUP('Per Outlet Plan'!A1662,'DSR Attendance'!$A:$E,5,0))))</f>
        <v/>
      </c>
      <c r="M1662" s="13" t="str">
        <f t="shared" si="27"/>
        <v/>
      </c>
      <c r="N1662" s="8"/>
      <c r="XFB1662" s="13" t="str">
        <f>IF(D1662="","",COUNTIF('DISPATCHED (VT11)'!$E:$E,'Per Outlet Plan'!D1662))</f>
        <v/>
      </c>
    </row>
    <row r="1663" spans="1:14 16382:16382">
      <c r="A1663" s="18" t="str">
        <f>IF(D1663="","",VLOOKUP(D1663,'DISPATCHED (VT11)'!$E:$XEV,16373,0))</f>
        <v/>
      </c>
      <c r="B1663" s="13" t="str">
        <f>IF(D1663="","",VLOOKUP(D1663,'DISPATCHED (VT11)'!$E:$L,8,0))</f>
        <v/>
      </c>
      <c r="C1663" s="16" t="str">
        <f>IF(A1663="","",IF(VLOOKUP(A1663,'DSR Attendance'!$A:$E,5,0)=0,VLOOKUP(A1663,'DSR Attendance'!$A:$D,4,0),CONCATENATE(VLOOKUP(A1663,'DSR Attendance'!$A:$D,4,0)," / ",VLOOKUP('Per Outlet Plan'!A1663,'DSR Attendance'!$A:$E,5,0))))</f>
        <v/>
      </c>
      <c r="M1663" s="13" t="str">
        <f t="shared" si="27"/>
        <v/>
      </c>
      <c r="N1663" s="8"/>
      <c r="XFB1663" s="13" t="str">
        <f>IF(D1663="","",COUNTIF('DISPATCHED (VT11)'!$E:$E,'Per Outlet Plan'!D1663))</f>
        <v/>
      </c>
    </row>
    <row r="1664" spans="1:14 16382:16382">
      <c r="A1664" s="18" t="str">
        <f>IF(D1664="","",VLOOKUP(D1664,'DISPATCHED (VT11)'!$E:$XEV,16373,0))</f>
        <v/>
      </c>
      <c r="B1664" s="13" t="str">
        <f>IF(D1664="","",VLOOKUP(D1664,'DISPATCHED (VT11)'!$E:$L,8,0))</f>
        <v/>
      </c>
      <c r="C1664" s="16" t="str">
        <f>IF(A1664="","",IF(VLOOKUP(A1664,'DSR Attendance'!$A:$E,5,0)=0,VLOOKUP(A1664,'DSR Attendance'!$A:$D,4,0),CONCATENATE(VLOOKUP(A1664,'DSR Attendance'!$A:$D,4,0)," / ",VLOOKUP('Per Outlet Plan'!A1664,'DSR Attendance'!$A:$E,5,0))))</f>
        <v/>
      </c>
      <c r="M1664" s="13" t="str">
        <f t="shared" si="27"/>
        <v/>
      </c>
      <c r="N1664" s="8"/>
      <c r="XFB1664" s="13" t="str">
        <f>IF(D1664="","",COUNTIF('DISPATCHED (VT11)'!$E:$E,'Per Outlet Plan'!D1664))</f>
        <v/>
      </c>
    </row>
    <row r="1665" spans="1:14 16382:16382">
      <c r="A1665" s="18" t="str">
        <f>IF(D1665="","",VLOOKUP(D1665,'DISPATCHED (VT11)'!$E:$XEV,16373,0))</f>
        <v/>
      </c>
      <c r="B1665" s="13" t="str">
        <f>IF(D1665="","",VLOOKUP(D1665,'DISPATCHED (VT11)'!$E:$L,8,0))</f>
        <v/>
      </c>
      <c r="C1665" s="16" t="str">
        <f>IF(A1665="","",IF(VLOOKUP(A1665,'DSR Attendance'!$A:$E,5,0)=0,VLOOKUP(A1665,'DSR Attendance'!$A:$D,4,0),CONCATENATE(VLOOKUP(A1665,'DSR Attendance'!$A:$D,4,0)," / ",VLOOKUP('Per Outlet Plan'!A1665,'DSR Attendance'!$A:$E,5,0))))</f>
        <v/>
      </c>
      <c r="M1665" s="13" t="str">
        <f t="shared" si="27"/>
        <v/>
      </c>
      <c r="N1665" s="8"/>
      <c r="XFB1665" s="13" t="str">
        <f>IF(D1665="","",COUNTIF('DISPATCHED (VT11)'!$E:$E,'Per Outlet Plan'!D1665))</f>
        <v/>
      </c>
    </row>
    <row r="1666" spans="1:14 16382:16382">
      <c r="A1666" s="18" t="str">
        <f>IF(D1666="","",VLOOKUP(D1666,'DISPATCHED (VT11)'!$E:$XEV,16373,0))</f>
        <v/>
      </c>
      <c r="B1666" s="13" t="str">
        <f>IF(D1666="","",VLOOKUP(D1666,'DISPATCHED (VT11)'!$E:$L,8,0))</f>
        <v/>
      </c>
      <c r="C1666" s="16" t="str">
        <f>IF(A1666="","",IF(VLOOKUP(A1666,'DSR Attendance'!$A:$E,5,0)=0,VLOOKUP(A1666,'DSR Attendance'!$A:$D,4,0),CONCATENATE(VLOOKUP(A1666,'DSR Attendance'!$A:$D,4,0)," / ",VLOOKUP('Per Outlet Plan'!A1666,'DSR Attendance'!$A:$E,5,0))))</f>
        <v/>
      </c>
      <c r="M1666" s="13" t="str">
        <f t="shared" si="27"/>
        <v/>
      </c>
      <c r="N1666" s="8"/>
      <c r="XFB1666" s="13" t="str">
        <f>IF(D1666="","",COUNTIF('DISPATCHED (VT11)'!$E:$E,'Per Outlet Plan'!D1666))</f>
        <v/>
      </c>
    </row>
    <row r="1667" spans="1:14 16382:16382">
      <c r="A1667" s="18" t="str">
        <f>IF(D1667="","",VLOOKUP(D1667,'DISPATCHED (VT11)'!$E:$XEV,16373,0))</f>
        <v/>
      </c>
      <c r="B1667" s="13" t="str">
        <f>IF(D1667="","",VLOOKUP(D1667,'DISPATCHED (VT11)'!$E:$L,8,0))</f>
        <v/>
      </c>
      <c r="C1667" s="16" t="str">
        <f>IF(A1667="","",IF(VLOOKUP(A1667,'DSR Attendance'!$A:$E,5,0)=0,VLOOKUP(A1667,'DSR Attendance'!$A:$D,4,0),CONCATENATE(VLOOKUP(A1667,'DSR Attendance'!$A:$D,4,0)," / ",VLOOKUP('Per Outlet Plan'!A1667,'DSR Attendance'!$A:$E,5,0))))</f>
        <v/>
      </c>
      <c r="M1667" s="13" t="str">
        <f t="shared" si="27"/>
        <v/>
      </c>
      <c r="N1667" s="8"/>
      <c r="XFB1667" s="13" t="str">
        <f>IF(D1667="","",COUNTIF('DISPATCHED (VT11)'!$E:$E,'Per Outlet Plan'!D1667))</f>
        <v/>
      </c>
    </row>
    <row r="1668" spans="1:14 16382:16382">
      <c r="A1668" s="18" t="str">
        <f>IF(D1668="","",VLOOKUP(D1668,'DISPATCHED (VT11)'!$E:$XEV,16373,0))</f>
        <v/>
      </c>
      <c r="B1668" s="13" t="str">
        <f>IF(D1668="","",VLOOKUP(D1668,'DISPATCHED (VT11)'!$E:$L,8,0))</f>
        <v/>
      </c>
      <c r="C1668" s="16" t="str">
        <f>IF(A1668="","",IF(VLOOKUP(A1668,'DSR Attendance'!$A:$E,5,0)=0,VLOOKUP(A1668,'DSR Attendance'!$A:$D,4,0),CONCATENATE(VLOOKUP(A1668,'DSR Attendance'!$A:$D,4,0)," / ",VLOOKUP('Per Outlet Plan'!A1668,'DSR Attendance'!$A:$E,5,0))))</f>
        <v/>
      </c>
      <c r="M1668" s="13" t="str">
        <f t="shared" si="27"/>
        <v/>
      </c>
      <c r="N1668" s="8"/>
      <c r="XFB1668" s="13" t="str">
        <f>IF(D1668="","",COUNTIF('DISPATCHED (VT11)'!$E:$E,'Per Outlet Plan'!D1668))</f>
        <v/>
      </c>
    </row>
    <row r="1669" spans="1:14 16382:16382">
      <c r="A1669" s="18" t="str">
        <f>IF(D1669="","",VLOOKUP(D1669,'DISPATCHED (VT11)'!$E:$XEV,16373,0))</f>
        <v/>
      </c>
      <c r="B1669" s="13" t="str">
        <f>IF(D1669="","",VLOOKUP(D1669,'DISPATCHED (VT11)'!$E:$L,8,0))</f>
        <v/>
      </c>
      <c r="C1669" s="16" t="str">
        <f>IF(A1669="","",IF(VLOOKUP(A1669,'DSR Attendance'!$A:$E,5,0)=0,VLOOKUP(A1669,'DSR Attendance'!$A:$D,4,0),CONCATENATE(VLOOKUP(A1669,'DSR Attendance'!$A:$D,4,0)," / ",VLOOKUP('Per Outlet Plan'!A1669,'DSR Attendance'!$A:$E,5,0))))</f>
        <v/>
      </c>
      <c r="M1669" s="13" t="str">
        <f t="shared" si="27"/>
        <v/>
      </c>
      <c r="N1669" s="8"/>
      <c r="XFB1669" s="13" t="str">
        <f>IF(D1669="","",COUNTIF('DISPATCHED (VT11)'!$E:$E,'Per Outlet Plan'!D1669))</f>
        <v/>
      </c>
    </row>
    <row r="1670" spans="1:14 16382:16382">
      <c r="A1670" s="18" t="str">
        <f>IF(D1670="","",VLOOKUP(D1670,'DISPATCHED (VT11)'!$E:$XEV,16373,0))</f>
        <v/>
      </c>
      <c r="B1670" s="13" t="str">
        <f>IF(D1670="","",VLOOKUP(D1670,'DISPATCHED (VT11)'!$E:$L,8,0))</f>
        <v/>
      </c>
      <c r="C1670" s="16" t="str">
        <f>IF(A1670="","",IF(VLOOKUP(A1670,'DSR Attendance'!$A:$E,5,0)=0,VLOOKUP(A1670,'DSR Attendance'!$A:$D,4,0),CONCATENATE(VLOOKUP(A1670,'DSR Attendance'!$A:$D,4,0)," / ",VLOOKUP('Per Outlet Plan'!A1670,'DSR Attendance'!$A:$E,5,0))))</f>
        <v/>
      </c>
      <c r="M1670" s="13" t="str">
        <f t="shared" ref="M1670:M1733" si="28">IF(L1670="","",VLOOKUP(L1670,$XFC$6:$XFD$30,2,0))</f>
        <v/>
      </c>
      <c r="N1670" s="8"/>
      <c r="XFB1670" s="13" t="str">
        <f>IF(D1670="","",COUNTIF('DISPATCHED (VT11)'!$E:$E,'Per Outlet Plan'!D1670))</f>
        <v/>
      </c>
    </row>
    <row r="1671" spans="1:14 16382:16382">
      <c r="A1671" s="18" t="str">
        <f>IF(D1671="","",VLOOKUP(D1671,'DISPATCHED (VT11)'!$E:$XEV,16373,0))</f>
        <v/>
      </c>
      <c r="B1671" s="13" t="str">
        <f>IF(D1671="","",VLOOKUP(D1671,'DISPATCHED (VT11)'!$E:$L,8,0))</f>
        <v/>
      </c>
      <c r="C1671" s="16" t="str">
        <f>IF(A1671="","",IF(VLOOKUP(A1671,'DSR Attendance'!$A:$E,5,0)=0,VLOOKUP(A1671,'DSR Attendance'!$A:$D,4,0),CONCATENATE(VLOOKUP(A1671,'DSR Attendance'!$A:$D,4,0)," / ",VLOOKUP('Per Outlet Plan'!A1671,'DSR Attendance'!$A:$E,5,0))))</f>
        <v/>
      </c>
      <c r="M1671" s="13" t="str">
        <f t="shared" si="28"/>
        <v/>
      </c>
      <c r="N1671" s="8"/>
      <c r="XFB1671" s="13" t="str">
        <f>IF(D1671="","",COUNTIF('DISPATCHED (VT11)'!$E:$E,'Per Outlet Plan'!D1671))</f>
        <v/>
      </c>
    </row>
    <row r="1672" spans="1:14 16382:16382">
      <c r="A1672" s="18" t="str">
        <f>IF(D1672="","",VLOOKUP(D1672,'DISPATCHED (VT11)'!$E:$XEV,16373,0))</f>
        <v/>
      </c>
      <c r="B1672" s="13" t="str">
        <f>IF(D1672="","",VLOOKUP(D1672,'DISPATCHED (VT11)'!$E:$L,8,0))</f>
        <v/>
      </c>
      <c r="C1672" s="16" t="str">
        <f>IF(A1672="","",IF(VLOOKUP(A1672,'DSR Attendance'!$A:$E,5,0)=0,VLOOKUP(A1672,'DSR Attendance'!$A:$D,4,0),CONCATENATE(VLOOKUP(A1672,'DSR Attendance'!$A:$D,4,0)," / ",VLOOKUP('Per Outlet Plan'!A1672,'DSR Attendance'!$A:$E,5,0))))</f>
        <v/>
      </c>
      <c r="M1672" s="13" t="str">
        <f t="shared" si="28"/>
        <v/>
      </c>
      <c r="N1672" s="8"/>
      <c r="XFB1672" s="13" t="str">
        <f>IF(D1672="","",COUNTIF('DISPATCHED (VT11)'!$E:$E,'Per Outlet Plan'!D1672))</f>
        <v/>
      </c>
    </row>
    <row r="1673" spans="1:14 16382:16382">
      <c r="A1673" s="18" t="str">
        <f>IF(D1673="","",VLOOKUP(D1673,'DISPATCHED (VT11)'!$E:$XEV,16373,0))</f>
        <v/>
      </c>
      <c r="B1673" s="13" t="str">
        <f>IF(D1673="","",VLOOKUP(D1673,'DISPATCHED (VT11)'!$E:$L,8,0))</f>
        <v/>
      </c>
      <c r="C1673" s="16" t="str">
        <f>IF(A1673="","",IF(VLOOKUP(A1673,'DSR Attendance'!$A:$E,5,0)=0,VLOOKUP(A1673,'DSR Attendance'!$A:$D,4,0),CONCATENATE(VLOOKUP(A1673,'DSR Attendance'!$A:$D,4,0)," / ",VLOOKUP('Per Outlet Plan'!A1673,'DSR Attendance'!$A:$E,5,0))))</f>
        <v/>
      </c>
      <c r="M1673" s="13" t="str">
        <f t="shared" si="28"/>
        <v/>
      </c>
      <c r="N1673" s="8"/>
      <c r="XFB1673" s="13" t="str">
        <f>IF(D1673="","",COUNTIF('DISPATCHED (VT11)'!$E:$E,'Per Outlet Plan'!D1673))</f>
        <v/>
      </c>
    </row>
    <row r="1674" spans="1:14 16382:16382">
      <c r="A1674" s="18" t="str">
        <f>IF(D1674="","",VLOOKUP(D1674,'DISPATCHED (VT11)'!$E:$XEV,16373,0))</f>
        <v/>
      </c>
      <c r="B1674" s="13" t="str">
        <f>IF(D1674="","",VLOOKUP(D1674,'DISPATCHED (VT11)'!$E:$L,8,0))</f>
        <v/>
      </c>
      <c r="C1674" s="16" t="str">
        <f>IF(A1674="","",IF(VLOOKUP(A1674,'DSR Attendance'!$A:$E,5,0)=0,VLOOKUP(A1674,'DSR Attendance'!$A:$D,4,0),CONCATENATE(VLOOKUP(A1674,'DSR Attendance'!$A:$D,4,0)," / ",VLOOKUP('Per Outlet Plan'!A1674,'DSR Attendance'!$A:$E,5,0))))</f>
        <v/>
      </c>
      <c r="M1674" s="13" t="str">
        <f t="shared" si="28"/>
        <v/>
      </c>
      <c r="N1674" s="8"/>
      <c r="XFB1674" s="13" t="str">
        <f>IF(D1674="","",COUNTIF('DISPATCHED (VT11)'!$E:$E,'Per Outlet Plan'!D1674))</f>
        <v/>
      </c>
    </row>
    <row r="1675" spans="1:14 16382:16382">
      <c r="A1675" s="18" t="str">
        <f>IF(D1675="","",VLOOKUP(D1675,'DISPATCHED (VT11)'!$E:$XEV,16373,0))</f>
        <v/>
      </c>
      <c r="B1675" s="13" t="str">
        <f>IF(D1675="","",VLOOKUP(D1675,'DISPATCHED (VT11)'!$E:$L,8,0))</f>
        <v/>
      </c>
      <c r="C1675" s="16" t="str">
        <f>IF(A1675="","",IF(VLOOKUP(A1675,'DSR Attendance'!$A:$E,5,0)=0,VLOOKUP(A1675,'DSR Attendance'!$A:$D,4,0),CONCATENATE(VLOOKUP(A1675,'DSR Attendance'!$A:$D,4,0)," / ",VLOOKUP('Per Outlet Plan'!A1675,'DSR Attendance'!$A:$E,5,0))))</f>
        <v/>
      </c>
      <c r="M1675" s="13" t="str">
        <f t="shared" si="28"/>
        <v/>
      </c>
      <c r="N1675" s="8"/>
      <c r="XFB1675" s="13" t="str">
        <f>IF(D1675="","",COUNTIF('DISPATCHED (VT11)'!$E:$E,'Per Outlet Plan'!D1675))</f>
        <v/>
      </c>
    </row>
    <row r="1676" spans="1:14 16382:16382">
      <c r="A1676" s="18" t="str">
        <f>IF(D1676="","",VLOOKUP(D1676,'DISPATCHED (VT11)'!$E:$XEV,16373,0))</f>
        <v/>
      </c>
      <c r="B1676" s="13" t="str">
        <f>IF(D1676="","",VLOOKUP(D1676,'DISPATCHED (VT11)'!$E:$L,8,0))</f>
        <v/>
      </c>
      <c r="C1676" s="16" t="str">
        <f>IF(A1676="","",IF(VLOOKUP(A1676,'DSR Attendance'!$A:$E,5,0)=0,VLOOKUP(A1676,'DSR Attendance'!$A:$D,4,0),CONCATENATE(VLOOKUP(A1676,'DSR Attendance'!$A:$D,4,0)," / ",VLOOKUP('Per Outlet Plan'!A1676,'DSR Attendance'!$A:$E,5,0))))</f>
        <v/>
      </c>
      <c r="M1676" s="13" t="str">
        <f t="shared" si="28"/>
        <v/>
      </c>
      <c r="N1676" s="8"/>
      <c r="XFB1676" s="13" t="str">
        <f>IF(D1676="","",COUNTIF('DISPATCHED (VT11)'!$E:$E,'Per Outlet Plan'!D1676))</f>
        <v/>
      </c>
    </row>
    <row r="1677" spans="1:14 16382:16382">
      <c r="A1677" s="18" t="str">
        <f>IF(D1677="","",VLOOKUP(D1677,'DISPATCHED (VT11)'!$E:$XEV,16373,0))</f>
        <v/>
      </c>
      <c r="B1677" s="13" t="str">
        <f>IF(D1677="","",VLOOKUP(D1677,'DISPATCHED (VT11)'!$E:$L,8,0))</f>
        <v/>
      </c>
      <c r="C1677" s="16" t="str">
        <f>IF(A1677="","",IF(VLOOKUP(A1677,'DSR Attendance'!$A:$E,5,0)=0,VLOOKUP(A1677,'DSR Attendance'!$A:$D,4,0),CONCATENATE(VLOOKUP(A1677,'DSR Attendance'!$A:$D,4,0)," / ",VLOOKUP('Per Outlet Plan'!A1677,'DSR Attendance'!$A:$E,5,0))))</f>
        <v/>
      </c>
      <c r="M1677" s="13" t="str">
        <f t="shared" si="28"/>
        <v/>
      </c>
      <c r="N1677" s="8"/>
      <c r="XFB1677" s="13" t="str">
        <f>IF(D1677="","",COUNTIF('DISPATCHED (VT11)'!$E:$E,'Per Outlet Plan'!D1677))</f>
        <v/>
      </c>
    </row>
    <row r="1678" spans="1:14 16382:16382">
      <c r="A1678" s="18" t="str">
        <f>IF(D1678="","",VLOOKUP(D1678,'DISPATCHED (VT11)'!$E:$XEV,16373,0))</f>
        <v/>
      </c>
      <c r="B1678" s="13" t="str">
        <f>IF(D1678="","",VLOOKUP(D1678,'DISPATCHED (VT11)'!$E:$L,8,0))</f>
        <v/>
      </c>
      <c r="C1678" s="16" t="str">
        <f>IF(A1678="","",IF(VLOOKUP(A1678,'DSR Attendance'!$A:$E,5,0)=0,VLOOKUP(A1678,'DSR Attendance'!$A:$D,4,0),CONCATENATE(VLOOKUP(A1678,'DSR Attendance'!$A:$D,4,0)," / ",VLOOKUP('Per Outlet Plan'!A1678,'DSR Attendance'!$A:$E,5,0))))</f>
        <v/>
      </c>
      <c r="M1678" s="13" t="str">
        <f t="shared" si="28"/>
        <v/>
      </c>
      <c r="N1678" s="8"/>
      <c r="XFB1678" s="13" t="str">
        <f>IF(D1678="","",COUNTIF('DISPATCHED (VT11)'!$E:$E,'Per Outlet Plan'!D1678))</f>
        <v/>
      </c>
    </row>
    <row r="1679" spans="1:14 16382:16382">
      <c r="A1679" s="18" t="str">
        <f>IF(D1679="","",VLOOKUP(D1679,'DISPATCHED (VT11)'!$E:$XEV,16373,0))</f>
        <v/>
      </c>
      <c r="B1679" s="13" t="str">
        <f>IF(D1679="","",VLOOKUP(D1679,'DISPATCHED (VT11)'!$E:$L,8,0))</f>
        <v/>
      </c>
      <c r="C1679" s="16" t="str">
        <f>IF(A1679="","",IF(VLOOKUP(A1679,'DSR Attendance'!$A:$E,5,0)=0,VLOOKUP(A1679,'DSR Attendance'!$A:$D,4,0),CONCATENATE(VLOOKUP(A1679,'DSR Attendance'!$A:$D,4,0)," / ",VLOOKUP('Per Outlet Plan'!A1679,'DSR Attendance'!$A:$E,5,0))))</f>
        <v/>
      </c>
      <c r="M1679" s="13" t="str">
        <f t="shared" si="28"/>
        <v/>
      </c>
      <c r="N1679" s="8"/>
      <c r="XFB1679" s="13" t="str">
        <f>IF(D1679="","",COUNTIF('DISPATCHED (VT11)'!$E:$E,'Per Outlet Plan'!D1679))</f>
        <v/>
      </c>
    </row>
    <row r="1680" spans="1:14 16382:16382">
      <c r="A1680" s="18" t="str">
        <f>IF(D1680="","",VLOOKUP(D1680,'DISPATCHED (VT11)'!$E:$XEV,16373,0))</f>
        <v/>
      </c>
      <c r="B1680" s="13" t="str">
        <f>IF(D1680="","",VLOOKUP(D1680,'DISPATCHED (VT11)'!$E:$L,8,0))</f>
        <v/>
      </c>
      <c r="C1680" s="16" t="str">
        <f>IF(A1680="","",IF(VLOOKUP(A1680,'DSR Attendance'!$A:$E,5,0)=0,VLOOKUP(A1680,'DSR Attendance'!$A:$D,4,0),CONCATENATE(VLOOKUP(A1680,'DSR Attendance'!$A:$D,4,0)," / ",VLOOKUP('Per Outlet Plan'!A1680,'DSR Attendance'!$A:$E,5,0))))</f>
        <v/>
      </c>
      <c r="M1680" s="13" t="str">
        <f t="shared" si="28"/>
        <v/>
      </c>
      <c r="N1680" s="8"/>
      <c r="XFB1680" s="13" t="str">
        <f>IF(D1680="","",COUNTIF('DISPATCHED (VT11)'!$E:$E,'Per Outlet Plan'!D1680))</f>
        <v/>
      </c>
    </row>
    <row r="1681" spans="1:14 16382:16382">
      <c r="A1681" s="18" t="str">
        <f>IF(D1681="","",VLOOKUP(D1681,'DISPATCHED (VT11)'!$E:$XEV,16373,0))</f>
        <v/>
      </c>
      <c r="B1681" s="13" t="str">
        <f>IF(D1681="","",VLOOKUP(D1681,'DISPATCHED (VT11)'!$E:$L,8,0))</f>
        <v/>
      </c>
      <c r="C1681" s="16" t="str">
        <f>IF(A1681="","",IF(VLOOKUP(A1681,'DSR Attendance'!$A:$E,5,0)=0,VLOOKUP(A1681,'DSR Attendance'!$A:$D,4,0),CONCATENATE(VLOOKUP(A1681,'DSR Attendance'!$A:$D,4,0)," / ",VLOOKUP('Per Outlet Plan'!A1681,'DSR Attendance'!$A:$E,5,0))))</f>
        <v/>
      </c>
      <c r="M1681" s="13" t="str">
        <f t="shared" si="28"/>
        <v/>
      </c>
      <c r="N1681" s="8"/>
      <c r="XFB1681" s="13" t="str">
        <f>IF(D1681="","",COUNTIF('DISPATCHED (VT11)'!$E:$E,'Per Outlet Plan'!D1681))</f>
        <v/>
      </c>
    </row>
    <row r="1682" spans="1:14 16382:16382">
      <c r="A1682" s="18" t="str">
        <f>IF(D1682="","",VLOOKUP(D1682,'DISPATCHED (VT11)'!$E:$XEV,16373,0))</f>
        <v/>
      </c>
      <c r="B1682" s="13" t="str">
        <f>IF(D1682="","",VLOOKUP(D1682,'DISPATCHED (VT11)'!$E:$L,8,0))</f>
        <v/>
      </c>
      <c r="C1682" s="16" t="str">
        <f>IF(A1682="","",IF(VLOOKUP(A1682,'DSR Attendance'!$A:$E,5,0)=0,VLOOKUP(A1682,'DSR Attendance'!$A:$D,4,0),CONCATENATE(VLOOKUP(A1682,'DSR Attendance'!$A:$D,4,0)," / ",VLOOKUP('Per Outlet Plan'!A1682,'DSR Attendance'!$A:$E,5,0))))</f>
        <v/>
      </c>
      <c r="M1682" s="13" t="str">
        <f t="shared" si="28"/>
        <v/>
      </c>
      <c r="N1682" s="8"/>
      <c r="XFB1682" s="13" t="str">
        <f>IF(D1682="","",COUNTIF('DISPATCHED (VT11)'!$E:$E,'Per Outlet Plan'!D1682))</f>
        <v/>
      </c>
    </row>
    <row r="1683" spans="1:14 16382:16382">
      <c r="A1683" s="18" t="str">
        <f>IF(D1683="","",VLOOKUP(D1683,'DISPATCHED (VT11)'!$E:$XEV,16373,0))</f>
        <v/>
      </c>
      <c r="B1683" s="13" t="str">
        <f>IF(D1683="","",VLOOKUP(D1683,'DISPATCHED (VT11)'!$E:$L,8,0))</f>
        <v/>
      </c>
      <c r="C1683" s="16" t="str">
        <f>IF(A1683="","",IF(VLOOKUP(A1683,'DSR Attendance'!$A:$E,5,0)=0,VLOOKUP(A1683,'DSR Attendance'!$A:$D,4,0),CONCATENATE(VLOOKUP(A1683,'DSR Attendance'!$A:$D,4,0)," / ",VLOOKUP('Per Outlet Plan'!A1683,'DSR Attendance'!$A:$E,5,0))))</f>
        <v/>
      </c>
      <c r="M1683" s="13" t="str">
        <f t="shared" si="28"/>
        <v/>
      </c>
      <c r="N1683" s="8"/>
      <c r="XFB1683" s="13" t="str">
        <f>IF(D1683="","",COUNTIF('DISPATCHED (VT11)'!$E:$E,'Per Outlet Plan'!D1683))</f>
        <v/>
      </c>
    </row>
    <row r="1684" spans="1:14 16382:16382">
      <c r="A1684" s="18" t="str">
        <f>IF(D1684="","",VLOOKUP(D1684,'DISPATCHED (VT11)'!$E:$XEV,16373,0))</f>
        <v/>
      </c>
      <c r="B1684" s="13" t="str">
        <f>IF(D1684="","",VLOOKUP(D1684,'DISPATCHED (VT11)'!$E:$L,8,0))</f>
        <v/>
      </c>
      <c r="C1684" s="16" t="str">
        <f>IF(A1684="","",IF(VLOOKUP(A1684,'DSR Attendance'!$A:$E,5,0)=0,VLOOKUP(A1684,'DSR Attendance'!$A:$D,4,0),CONCATENATE(VLOOKUP(A1684,'DSR Attendance'!$A:$D,4,0)," / ",VLOOKUP('Per Outlet Plan'!A1684,'DSR Attendance'!$A:$E,5,0))))</f>
        <v/>
      </c>
      <c r="M1684" s="13" t="str">
        <f t="shared" si="28"/>
        <v/>
      </c>
      <c r="N1684" s="8"/>
      <c r="XFB1684" s="13" t="str">
        <f>IF(D1684="","",COUNTIF('DISPATCHED (VT11)'!$E:$E,'Per Outlet Plan'!D1684))</f>
        <v/>
      </c>
    </row>
    <row r="1685" spans="1:14 16382:16382">
      <c r="A1685" s="18" t="str">
        <f>IF(D1685="","",VLOOKUP(D1685,'DISPATCHED (VT11)'!$E:$XEV,16373,0))</f>
        <v/>
      </c>
      <c r="B1685" s="13" t="str">
        <f>IF(D1685="","",VLOOKUP(D1685,'DISPATCHED (VT11)'!$E:$L,8,0))</f>
        <v/>
      </c>
      <c r="C1685" s="16" t="str">
        <f>IF(A1685="","",IF(VLOOKUP(A1685,'DSR Attendance'!$A:$E,5,0)=0,VLOOKUP(A1685,'DSR Attendance'!$A:$D,4,0),CONCATENATE(VLOOKUP(A1685,'DSR Attendance'!$A:$D,4,0)," / ",VLOOKUP('Per Outlet Plan'!A1685,'DSR Attendance'!$A:$E,5,0))))</f>
        <v/>
      </c>
      <c r="M1685" s="13" t="str">
        <f t="shared" si="28"/>
        <v/>
      </c>
      <c r="N1685" s="8"/>
      <c r="XFB1685" s="13" t="str">
        <f>IF(D1685="","",COUNTIF('DISPATCHED (VT11)'!$E:$E,'Per Outlet Plan'!D1685))</f>
        <v/>
      </c>
    </row>
    <row r="1686" spans="1:14 16382:16382">
      <c r="A1686" s="18" t="str">
        <f>IF(D1686="","",VLOOKUP(D1686,'DISPATCHED (VT11)'!$E:$XEV,16373,0))</f>
        <v/>
      </c>
      <c r="B1686" s="13" t="str">
        <f>IF(D1686="","",VLOOKUP(D1686,'DISPATCHED (VT11)'!$E:$L,8,0))</f>
        <v/>
      </c>
      <c r="C1686" s="16" t="str">
        <f>IF(A1686="","",IF(VLOOKUP(A1686,'DSR Attendance'!$A:$E,5,0)=0,VLOOKUP(A1686,'DSR Attendance'!$A:$D,4,0),CONCATENATE(VLOOKUP(A1686,'DSR Attendance'!$A:$D,4,0)," / ",VLOOKUP('Per Outlet Plan'!A1686,'DSR Attendance'!$A:$E,5,0))))</f>
        <v/>
      </c>
      <c r="M1686" s="13" t="str">
        <f t="shared" si="28"/>
        <v/>
      </c>
      <c r="N1686" s="8"/>
      <c r="XFB1686" s="13" t="str">
        <f>IF(D1686="","",COUNTIF('DISPATCHED (VT11)'!$E:$E,'Per Outlet Plan'!D1686))</f>
        <v/>
      </c>
    </row>
    <row r="1687" spans="1:14 16382:16382">
      <c r="A1687" s="18" t="str">
        <f>IF(D1687="","",VLOOKUP(D1687,'DISPATCHED (VT11)'!$E:$XEV,16373,0))</f>
        <v/>
      </c>
      <c r="B1687" s="13" t="str">
        <f>IF(D1687="","",VLOOKUP(D1687,'DISPATCHED (VT11)'!$E:$L,8,0))</f>
        <v/>
      </c>
      <c r="C1687" s="16" t="str">
        <f>IF(A1687="","",IF(VLOOKUP(A1687,'DSR Attendance'!$A:$E,5,0)=0,VLOOKUP(A1687,'DSR Attendance'!$A:$D,4,0),CONCATENATE(VLOOKUP(A1687,'DSR Attendance'!$A:$D,4,0)," / ",VLOOKUP('Per Outlet Plan'!A1687,'DSR Attendance'!$A:$E,5,0))))</f>
        <v/>
      </c>
      <c r="M1687" s="13" t="str">
        <f t="shared" si="28"/>
        <v/>
      </c>
      <c r="N1687" s="8"/>
      <c r="XFB1687" s="13" t="str">
        <f>IF(D1687="","",COUNTIF('DISPATCHED (VT11)'!$E:$E,'Per Outlet Plan'!D1687))</f>
        <v/>
      </c>
    </row>
    <row r="1688" spans="1:14 16382:16382">
      <c r="A1688" s="18" t="str">
        <f>IF(D1688="","",VLOOKUP(D1688,'DISPATCHED (VT11)'!$E:$XEV,16373,0))</f>
        <v/>
      </c>
      <c r="B1688" s="13" t="str">
        <f>IF(D1688="","",VLOOKUP(D1688,'DISPATCHED (VT11)'!$E:$L,8,0))</f>
        <v/>
      </c>
      <c r="C1688" s="16" t="str">
        <f>IF(A1688="","",IF(VLOOKUP(A1688,'DSR Attendance'!$A:$E,5,0)=0,VLOOKUP(A1688,'DSR Attendance'!$A:$D,4,0),CONCATENATE(VLOOKUP(A1688,'DSR Attendance'!$A:$D,4,0)," / ",VLOOKUP('Per Outlet Plan'!A1688,'DSR Attendance'!$A:$E,5,0))))</f>
        <v/>
      </c>
      <c r="M1688" s="13" t="str">
        <f t="shared" si="28"/>
        <v/>
      </c>
      <c r="N1688" s="8"/>
      <c r="XFB1688" s="13" t="str">
        <f>IF(D1688="","",COUNTIF('DISPATCHED (VT11)'!$E:$E,'Per Outlet Plan'!D1688))</f>
        <v/>
      </c>
    </row>
    <row r="1689" spans="1:14 16382:16382">
      <c r="A1689" s="18" t="str">
        <f>IF(D1689="","",VLOOKUP(D1689,'DISPATCHED (VT11)'!$E:$XEV,16373,0))</f>
        <v/>
      </c>
      <c r="B1689" s="13" t="str">
        <f>IF(D1689="","",VLOOKUP(D1689,'DISPATCHED (VT11)'!$E:$L,8,0))</f>
        <v/>
      </c>
      <c r="C1689" s="16" t="str">
        <f>IF(A1689="","",IF(VLOOKUP(A1689,'DSR Attendance'!$A:$E,5,0)=0,VLOOKUP(A1689,'DSR Attendance'!$A:$D,4,0),CONCATENATE(VLOOKUP(A1689,'DSR Attendance'!$A:$D,4,0)," / ",VLOOKUP('Per Outlet Plan'!A1689,'DSR Attendance'!$A:$E,5,0))))</f>
        <v/>
      </c>
      <c r="M1689" s="13" t="str">
        <f t="shared" si="28"/>
        <v/>
      </c>
      <c r="N1689" s="8"/>
      <c r="XFB1689" s="13" t="str">
        <f>IF(D1689="","",COUNTIF('DISPATCHED (VT11)'!$E:$E,'Per Outlet Plan'!D1689))</f>
        <v/>
      </c>
    </row>
    <row r="1690" spans="1:14 16382:16382">
      <c r="A1690" s="18" t="str">
        <f>IF(D1690="","",VLOOKUP(D1690,'DISPATCHED (VT11)'!$E:$XEV,16373,0))</f>
        <v/>
      </c>
      <c r="B1690" s="13" t="str">
        <f>IF(D1690="","",VLOOKUP(D1690,'DISPATCHED (VT11)'!$E:$L,8,0))</f>
        <v/>
      </c>
      <c r="C1690" s="16" t="str">
        <f>IF(A1690="","",IF(VLOOKUP(A1690,'DSR Attendance'!$A:$E,5,0)=0,VLOOKUP(A1690,'DSR Attendance'!$A:$D,4,0),CONCATENATE(VLOOKUP(A1690,'DSR Attendance'!$A:$D,4,0)," / ",VLOOKUP('Per Outlet Plan'!A1690,'DSR Attendance'!$A:$E,5,0))))</f>
        <v/>
      </c>
      <c r="M1690" s="13" t="str">
        <f t="shared" si="28"/>
        <v/>
      </c>
      <c r="N1690" s="8"/>
      <c r="XFB1690" s="13" t="str">
        <f>IF(D1690="","",COUNTIF('DISPATCHED (VT11)'!$E:$E,'Per Outlet Plan'!D1690))</f>
        <v/>
      </c>
    </row>
    <row r="1691" spans="1:14 16382:16382">
      <c r="A1691" s="18" t="str">
        <f>IF(D1691="","",VLOOKUP(D1691,'DISPATCHED (VT11)'!$E:$XEV,16373,0))</f>
        <v/>
      </c>
      <c r="B1691" s="13" t="str">
        <f>IF(D1691="","",VLOOKUP(D1691,'DISPATCHED (VT11)'!$E:$L,8,0))</f>
        <v/>
      </c>
      <c r="C1691" s="16" t="str">
        <f>IF(A1691="","",IF(VLOOKUP(A1691,'DSR Attendance'!$A:$E,5,0)=0,VLOOKUP(A1691,'DSR Attendance'!$A:$D,4,0),CONCATENATE(VLOOKUP(A1691,'DSR Attendance'!$A:$D,4,0)," / ",VLOOKUP('Per Outlet Plan'!A1691,'DSR Attendance'!$A:$E,5,0))))</f>
        <v/>
      </c>
      <c r="M1691" s="13" t="str">
        <f t="shared" si="28"/>
        <v/>
      </c>
      <c r="N1691" s="8"/>
      <c r="XFB1691" s="13" t="str">
        <f>IF(D1691="","",COUNTIF('DISPATCHED (VT11)'!$E:$E,'Per Outlet Plan'!D1691))</f>
        <v/>
      </c>
    </row>
    <row r="1692" spans="1:14 16382:16382">
      <c r="A1692" s="18" t="str">
        <f>IF(D1692="","",VLOOKUP(D1692,'DISPATCHED (VT11)'!$E:$XEV,16373,0))</f>
        <v/>
      </c>
      <c r="B1692" s="13" t="str">
        <f>IF(D1692="","",VLOOKUP(D1692,'DISPATCHED (VT11)'!$E:$L,8,0))</f>
        <v/>
      </c>
      <c r="C1692" s="16" t="str">
        <f>IF(A1692="","",IF(VLOOKUP(A1692,'DSR Attendance'!$A:$E,5,0)=0,VLOOKUP(A1692,'DSR Attendance'!$A:$D,4,0),CONCATENATE(VLOOKUP(A1692,'DSR Attendance'!$A:$D,4,0)," / ",VLOOKUP('Per Outlet Plan'!A1692,'DSR Attendance'!$A:$E,5,0))))</f>
        <v/>
      </c>
      <c r="M1692" s="13" t="str">
        <f t="shared" si="28"/>
        <v/>
      </c>
      <c r="N1692" s="8"/>
      <c r="XFB1692" s="13" t="str">
        <f>IF(D1692="","",COUNTIF('DISPATCHED (VT11)'!$E:$E,'Per Outlet Plan'!D1692))</f>
        <v/>
      </c>
    </row>
    <row r="1693" spans="1:14 16382:16382">
      <c r="A1693" s="18" t="str">
        <f>IF(D1693="","",VLOOKUP(D1693,'DISPATCHED (VT11)'!$E:$XEV,16373,0))</f>
        <v/>
      </c>
      <c r="B1693" s="13" t="str">
        <f>IF(D1693="","",VLOOKUP(D1693,'DISPATCHED (VT11)'!$E:$L,8,0))</f>
        <v/>
      </c>
      <c r="C1693" s="16" t="str">
        <f>IF(A1693="","",IF(VLOOKUP(A1693,'DSR Attendance'!$A:$E,5,0)=0,VLOOKUP(A1693,'DSR Attendance'!$A:$D,4,0),CONCATENATE(VLOOKUP(A1693,'DSR Attendance'!$A:$D,4,0)," / ",VLOOKUP('Per Outlet Plan'!A1693,'DSR Attendance'!$A:$E,5,0))))</f>
        <v/>
      </c>
      <c r="M1693" s="13" t="str">
        <f t="shared" si="28"/>
        <v/>
      </c>
      <c r="N1693" s="8"/>
      <c r="XFB1693" s="13" t="str">
        <f>IF(D1693="","",COUNTIF('DISPATCHED (VT11)'!$E:$E,'Per Outlet Plan'!D1693))</f>
        <v/>
      </c>
    </row>
    <row r="1694" spans="1:14 16382:16382">
      <c r="A1694" s="18" t="str">
        <f>IF(D1694="","",VLOOKUP(D1694,'DISPATCHED (VT11)'!$E:$XEV,16373,0))</f>
        <v/>
      </c>
      <c r="B1694" s="13" t="str">
        <f>IF(D1694="","",VLOOKUP(D1694,'DISPATCHED (VT11)'!$E:$L,8,0))</f>
        <v/>
      </c>
      <c r="C1694" s="16" t="str">
        <f>IF(A1694="","",IF(VLOOKUP(A1694,'DSR Attendance'!$A:$E,5,0)=0,VLOOKUP(A1694,'DSR Attendance'!$A:$D,4,0),CONCATENATE(VLOOKUP(A1694,'DSR Attendance'!$A:$D,4,0)," / ",VLOOKUP('Per Outlet Plan'!A1694,'DSR Attendance'!$A:$E,5,0))))</f>
        <v/>
      </c>
      <c r="M1694" s="13" t="str">
        <f t="shared" si="28"/>
        <v/>
      </c>
      <c r="N1694" s="8"/>
      <c r="XFB1694" s="13" t="str">
        <f>IF(D1694="","",COUNTIF('DISPATCHED (VT11)'!$E:$E,'Per Outlet Plan'!D1694))</f>
        <v/>
      </c>
    </row>
    <row r="1695" spans="1:14 16382:16382">
      <c r="A1695" s="18" t="str">
        <f>IF(D1695="","",VLOOKUP(D1695,'DISPATCHED (VT11)'!$E:$XEV,16373,0))</f>
        <v/>
      </c>
      <c r="B1695" s="13" t="str">
        <f>IF(D1695="","",VLOOKUP(D1695,'DISPATCHED (VT11)'!$E:$L,8,0))</f>
        <v/>
      </c>
      <c r="C1695" s="16" t="str">
        <f>IF(A1695="","",IF(VLOOKUP(A1695,'DSR Attendance'!$A:$E,5,0)=0,VLOOKUP(A1695,'DSR Attendance'!$A:$D,4,0),CONCATENATE(VLOOKUP(A1695,'DSR Attendance'!$A:$D,4,0)," / ",VLOOKUP('Per Outlet Plan'!A1695,'DSR Attendance'!$A:$E,5,0))))</f>
        <v/>
      </c>
      <c r="M1695" s="13" t="str">
        <f t="shared" si="28"/>
        <v/>
      </c>
      <c r="N1695" s="8"/>
      <c r="XFB1695" s="13" t="str">
        <f>IF(D1695="","",COUNTIF('DISPATCHED (VT11)'!$E:$E,'Per Outlet Plan'!D1695))</f>
        <v/>
      </c>
    </row>
    <row r="1696" spans="1:14 16382:16382">
      <c r="A1696" s="18" t="str">
        <f>IF(D1696="","",VLOOKUP(D1696,'DISPATCHED (VT11)'!$E:$XEV,16373,0))</f>
        <v/>
      </c>
      <c r="B1696" s="13" t="str">
        <f>IF(D1696="","",VLOOKUP(D1696,'DISPATCHED (VT11)'!$E:$L,8,0))</f>
        <v/>
      </c>
      <c r="C1696" s="16" t="str">
        <f>IF(A1696="","",IF(VLOOKUP(A1696,'DSR Attendance'!$A:$E,5,0)=0,VLOOKUP(A1696,'DSR Attendance'!$A:$D,4,0),CONCATENATE(VLOOKUP(A1696,'DSR Attendance'!$A:$D,4,0)," / ",VLOOKUP('Per Outlet Plan'!A1696,'DSR Attendance'!$A:$E,5,0))))</f>
        <v/>
      </c>
      <c r="M1696" s="13" t="str">
        <f t="shared" si="28"/>
        <v/>
      </c>
      <c r="N1696" s="8"/>
      <c r="XFB1696" s="13" t="str">
        <f>IF(D1696="","",COUNTIF('DISPATCHED (VT11)'!$E:$E,'Per Outlet Plan'!D1696))</f>
        <v/>
      </c>
    </row>
    <row r="1697" spans="1:14 16382:16382">
      <c r="A1697" s="18" t="str">
        <f>IF(D1697="","",VLOOKUP(D1697,'DISPATCHED (VT11)'!$E:$XEV,16373,0))</f>
        <v/>
      </c>
      <c r="B1697" s="13" t="str">
        <f>IF(D1697="","",VLOOKUP(D1697,'DISPATCHED (VT11)'!$E:$L,8,0))</f>
        <v/>
      </c>
      <c r="C1697" s="16" t="str">
        <f>IF(A1697="","",IF(VLOOKUP(A1697,'DSR Attendance'!$A:$E,5,0)=0,VLOOKUP(A1697,'DSR Attendance'!$A:$D,4,0),CONCATENATE(VLOOKUP(A1697,'DSR Attendance'!$A:$D,4,0)," / ",VLOOKUP('Per Outlet Plan'!A1697,'DSR Attendance'!$A:$E,5,0))))</f>
        <v/>
      </c>
      <c r="M1697" s="13" t="str">
        <f t="shared" si="28"/>
        <v/>
      </c>
      <c r="N1697" s="8"/>
      <c r="XFB1697" s="13" t="str">
        <f>IF(D1697="","",COUNTIF('DISPATCHED (VT11)'!$E:$E,'Per Outlet Plan'!D1697))</f>
        <v/>
      </c>
    </row>
    <row r="1698" spans="1:14 16382:16382">
      <c r="A1698" s="18" t="str">
        <f>IF(D1698="","",VLOOKUP(D1698,'DISPATCHED (VT11)'!$E:$XEV,16373,0))</f>
        <v/>
      </c>
      <c r="B1698" s="13" t="str">
        <f>IF(D1698="","",VLOOKUP(D1698,'DISPATCHED (VT11)'!$E:$L,8,0))</f>
        <v/>
      </c>
      <c r="C1698" s="16" t="str">
        <f>IF(A1698="","",IF(VLOOKUP(A1698,'DSR Attendance'!$A:$E,5,0)=0,VLOOKUP(A1698,'DSR Attendance'!$A:$D,4,0),CONCATENATE(VLOOKUP(A1698,'DSR Attendance'!$A:$D,4,0)," / ",VLOOKUP('Per Outlet Plan'!A1698,'DSR Attendance'!$A:$E,5,0))))</f>
        <v/>
      </c>
      <c r="M1698" s="13" t="str">
        <f t="shared" si="28"/>
        <v/>
      </c>
      <c r="N1698" s="8"/>
      <c r="XFB1698" s="13" t="str">
        <f>IF(D1698="","",COUNTIF('DISPATCHED (VT11)'!$E:$E,'Per Outlet Plan'!D1698))</f>
        <v/>
      </c>
    </row>
    <row r="1699" spans="1:14 16382:16382">
      <c r="A1699" s="18" t="str">
        <f>IF(D1699="","",VLOOKUP(D1699,'DISPATCHED (VT11)'!$E:$XEV,16373,0))</f>
        <v/>
      </c>
      <c r="B1699" s="13" t="str">
        <f>IF(D1699="","",VLOOKUP(D1699,'DISPATCHED (VT11)'!$E:$L,8,0))</f>
        <v/>
      </c>
      <c r="C1699" s="16" t="str">
        <f>IF(A1699="","",IF(VLOOKUP(A1699,'DSR Attendance'!$A:$E,5,0)=0,VLOOKUP(A1699,'DSR Attendance'!$A:$D,4,0),CONCATENATE(VLOOKUP(A1699,'DSR Attendance'!$A:$D,4,0)," / ",VLOOKUP('Per Outlet Plan'!A1699,'DSR Attendance'!$A:$E,5,0))))</f>
        <v/>
      </c>
      <c r="M1699" s="13" t="str">
        <f t="shared" si="28"/>
        <v/>
      </c>
      <c r="N1699" s="8"/>
      <c r="XFB1699" s="13" t="str">
        <f>IF(D1699="","",COUNTIF('DISPATCHED (VT11)'!$E:$E,'Per Outlet Plan'!D1699))</f>
        <v/>
      </c>
    </row>
    <row r="1700" spans="1:14 16382:16382">
      <c r="A1700" s="18" t="str">
        <f>IF(D1700="","",VLOOKUP(D1700,'DISPATCHED (VT11)'!$E:$XEV,16373,0))</f>
        <v/>
      </c>
      <c r="B1700" s="13" t="str">
        <f>IF(D1700="","",VLOOKUP(D1700,'DISPATCHED (VT11)'!$E:$L,8,0))</f>
        <v/>
      </c>
      <c r="C1700" s="16" t="str">
        <f>IF(A1700="","",IF(VLOOKUP(A1700,'DSR Attendance'!$A:$E,5,0)=0,VLOOKUP(A1700,'DSR Attendance'!$A:$D,4,0),CONCATENATE(VLOOKUP(A1700,'DSR Attendance'!$A:$D,4,0)," / ",VLOOKUP('Per Outlet Plan'!A1700,'DSR Attendance'!$A:$E,5,0))))</f>
        <v/>
      </c>
      <c r="M1700" s="13" t="str">
        <f t="shared" si="28"/>
        <v/>
      </c>
      <c r="N1700" s="8"/>
      <c r="XFB1700" s="13" t="str">
        <f>IF(D1700="","",COUNTIF('DISPATCHED (VT11)'!$E:$E,'Per Outlet Plan'!D1700))</f>
        <v/>
      </c>
    </row>
    <row r="1701" spans="1:14 16382:16382">
      <c r="A1701" s="18" t="str">
        <f>IF(D1701="","",VLOOKUP(D1701,'DISPATCHED (VT11)'!$E:$XEV,16373,0))</f>
        <v/>
      </c>
      <c r="B1701" s="13" t="str">
        <f>IF(D1701="","",VLOOKUP(D1701,'DISPATCHED (VT11)'!$E:$L,8,0))</f>
        <v/>
      </c>
      <c r="C1701" s="16" t="str">
        <f>IF(A1701="","",IF(VLOOKUP(A1701,'DSR Attendance'!$A:$E,5,0)=0,VLOOKUP(A1701,'DSR Attendance'!$A:$D,4,0),CONCATENATE(VLOOKUP(A1701,'DSR Attendance'!$A:$D,4,0)," / ",VLOOKUP('Per Outlet Plan'!A1701,'DSR Attendance'!$A:$E,5,0))))</f>
        <v/>
      </c>
      <c r="M1701" s="13" t="str">
        <f t="shared" si="28"/>
        <v/>
      </c>
      <c r="N1701" s="8"/>
      <c r="XFB1701" s="13" t="str">
        <f>IF(D1701="","",COUNTIF('DISPATCHED (VT11)'!$E:$E,'Per Outlet Plan'!D1701))</f>
        <v/>
      </c>
    </row>
    <row r="1702" spans="1:14 16382:16382">
      <c r="A1702" s="18" t="str">
        <f>IF(D1702="","",VLOOKUP(D1702,'DISPATCHED (VT11)'!$E:$XEV,16373,0))</f>
        <v/>
      </c>
      <c r="B1702" s="13" t="str">
        <f>IF(D1702="","",VLOOKUP(D1702,'DISPATCHED (VT11)'!$E:$L,8,0))</f>
        <v/>
      </c>
      <c r="C1702" s="16" t="str">
        <f>IF(A1702="","",IF(VLOOKUP(A1702,'DSR Attendance'!$A:$E,5,0)=0,VLOOKUP(A1702,'DSR Attendance'!$A:$D,4,0),CONCATENATE(VLOOKUP(A1702,'DSR Attendance'!$A:$D,4,0)," / ",VLOOKUP('Per Outlet Plan'!A1702,'DSR Attendance'!$A:$E,5,0))))</f>
        <v/>
      </c>
      <c r="M1702" s="13" t="str">
        <f t="shared" si="28"/>
        <v/>
      </c>
      <c r="N1702" s="8"/>
      <c r="XFB1702" s="13" t="str">
        <f>IF(D1702="","",COUNTIF('DISPATCHED (VT11)'!$E:$E,'Per Outlet Plan'!D1702))</f>
        <v/>
      </c>
    </row>
    <row r="1703" spans="1:14 16382:16382">
      <c r="A1703" s="18" t="str">
        <f>IF(D1703="","",VLOOKUP(D1703,'DISPATCHED (VT11)'!$E:$XEV,16373,0))</f>
        <v/>
      </c>
      <c r="B1703" s="13" t="str">
        <f>IF(D1703="","",VLOOKUP(D1703,'DISPATCHED (VT11)'!$E:$L,8,0))</f>
        <v/>
      </c>
      <c r="C1703" s="16" t="str">
        <f>IF(A1703="","",IF(VLOOKUP(A1703,'DSR Attendance'!$A:$E,5,0)=0,VLOOKUP(A1703,'DSR Attendance'!$A:$D,4,0),CONCATENATE(VLOOKUP(A1703,'DSR Attendance'!$A:$D,4,0)," / ",VLOOKUP('Per Outlet Plan'!A1703,'DSR Attendance'!$A:$E,5,0))))</f>
        <v/>
      </c>
      <c r="M1703" s="13" t="str">
        <f t="shared" si="28"/>
        <v/>
      </c>
      <c r="N1703" s="8"/>
      <c r="XFB1703" s="13" t="str">
        <f>IF(D1703="","",COUNTIF('DISPATCHED (VT11)'!$E:$E,'Per Outlet Plan'!D1703))</f>
        <v/>
      </c>
    </row>
    <row r="1704" spans="1:14 16382:16382">
      <c r="A1704" s="18" t="str">
        <f>IF(D1704="","",VLOOKUP(D1704,'DISPATCHED (VT11)'!$E:$XEV,16373,0))</f>
        <v/>
      </c>
      <c r="B1704" s="13" t="str">
        <f>IF(D1704="","",VLOOKUP(D1704,'DISPATCHED (VT11)'!$E:$L,8,0))</f>
        <v/>
      </c>
      <c r="C1704" s="16" t="str">
        <f>IF(A1704="","",IF(VLOOKUP(A1704,'DSR Attendance'!$A:$E,5,0)=0,VLOOKUP(A1704,'DSR Attendance'!$A:$D,4,0),CONCATENATE(VLOOKUP(A1704,'DSR Attendance'!$A:$D,4,0)," / ",VLOOKUP('Per Outlet Plan'!A1704,'DSR Attendance'!$A:$E,5,0))))</f>
        <v/>
      </c>
      <c r="M1704" s="13" t="str">
        <f t="shared" si="28"/>
        <v/>
      </c>
      <c r="N1704" s="8"/>
      <c r="XFB1704" s="13" t="str">
        <f>IF(D1704="","",COUNTIF('DISPATCHED (VT11)'!$E:$E,'Per Outlet Plan'!D1704))</f>
        <v/>
      </c>
    </row>
    <row r="1705" spans="1:14 16382:16382">
      <c r="A1705" s="18" t="str">
        <f>IF(D1705="","",VLOOKUP(D1705,'DISPATCHED (VT11)'!$E:$XEV,16373,0))</f>
        <v/>
      </c>
      <c r="B1705" s="13" t="str">
        <f>IF(D1705="","",VLOOKUP(D1705,'DISPATCHED (VT11)'!$E:$L,8,0))</f>
        <v/>
      </c>
      <c r="C1705" s="16" t="str">
        <f>IF(A1705="","",IF(VLOOKUP(A1705,'DSR Attendance'!$A:$E,5,0)=0,VLOOKUP(A1705,'DSR Attendance'!$A:$D,4,0),CONCATENATE(VLOOKUP(A1705,'DSR Attendance'!$A:$D,4,0)," / ",VLOOKUP('Per Outlet Plan'!A1705,'DSR Attendance'!$A:$E,5,0))))</f>
        <v/>
      </c>
      <c r="M1705" s="13" t="str">
        <f t="shared" si="28"/>
        <v/>
      </c>
      <c r="N1705" s="8"/>
      <c r="XFB1705" s="13" t="str">
        <f>IF(D1705="","",COUNTIF('DISPATCHED (VT11)'!$E:$E,'Per Outlet Plan'!D1705))</f>
        <v/>
      </c>
    </row>
    <row r="1706" spans="1:14 16382:16382">
      <c r="A1706" s="18" t="str">
        <f>IF(D1706="","",VLOOKUP(D1706,'DISPATCHED (VT11)'!$E:$XEV,16373,0))</f>
        <v/>
      </c>
      <c r="B1706" s="13" t="str">
        <f>IF(D1706="","",VLOOKUP(D1706,'DISPATCHED (VT11)'!$E:$L,8,0))</f>
        <v/>
      </c>
      <c r="C1706" s="16" t="str">
        <f>IF(A1706="","",IF(VLOOKUP(A1706,'DSR Attendance'!$A:$E,5,0)=0,VLOOKUP(A1706,'DSR Attendance'!$A:$D,4,0),CONCATENATE(VLOOKUP(A1706,'DSR Attendance'!$A:$D,4,0)," / ",VLOOKUP('Per Outlet Plan'!A1706,'DSR Attendance'!$A:$E,5,0))))</f>
        <v/>
      </c>
      <c r="M1706" s="13" t="str">
        <f t="shared" si="28"/>
        <v/>
      </c>
      <c r="N1706" s="8"/>
      <c r="XFB1706" s="13" t="str">
        <f>IF(D1706="","",COUNTIF('DISPATCHED (VT11)'!$E:$E,'Per Outlet Plan'!D1706))</f>
        <v/>
      </c>
    </row>
    <row r="1707" spans="1:14 16382:16382">
      <c r="A1707" s="18" t="str">
        <f>IF(D1707="","",VLOOKUP(D1707,'DISPATCHED (VT11)'!$E:$XEV,16373,0))</f>
        <v/>
      </c>
      <c r="B1707" s="13" t="str">
        <f>IF(D1707="","",VLOOKUP(D1707,'DISPATCHED (VT11)'!$E:$L,8,0))</f>
        <v/>
      </c>
      <c r="C1707" s="16" t="str">
        <f>IF(A1707="","",IF(VLOOKUP(A1707,'DSR Attendance'!$A:$E,5,0)=0,VLOOKUP(A1707,'DSR Attendance'!$A:$D,4,0),CONCATENATE(VLOOKUP(A1707,'DSR Attendance'!$A:$D,4,0)," / ",VLOOKUP('Per Outlet Plan'!A1707,'DSR Attendance'!$A:$E,5,0))))</f>
        <v/>
      </c>
      <c r="M1707" s="13" t="str">
        <f t="shared" si="28"/>
        <v/>
      </c>
      <c r="N1707" s="8"/>
      <c r="XFB1707" s="13" t="str">
        <f>IF(D1707="","",COUNTIF('DISPATCHED (VT11)'!$E:$E,'Per Outlet Plan'!D1707))</f>
        <v/>
      </c>
    </row>
    <row r="1708" spans="1:14 16382:16382">
      <c r="A1708" s="18" t="str">
        <f>IF(D1708="","",VLOOKUP(D1708,'DISPATCHED (VT11)'!$E:$XEV,16373,0))</f>
        <v/>
      </c>
      <c r="B1708" s="13" t="str">
        <f>IF(D1708="","",VLOOKUP(D1708,'DISPATCHED (VT11)'!$E:$L,8,0))</f>
        <v/>
      </c>
      <c r="C1708" s="16" t="str">
        <f>IF(A1708="","",IF(VLOOKUP(A1708,'DSR Attendance'!$A:$E,5,0)=0,VLOOKUP(A1708,'DSR Attendance'!$A:$D,4,0),CONCATENATE(VLOOKUP(A1708,'DSR Attendance'!$A:$D,4,0)," / ",VLOOKUP('Per Outlet Plan'!A1708,'DSR Attendance'!$A:$E,5,0))))</f>
        <v/>
      </c>
      <c r="M1708" s="13" t="str">
        <f t="shared" si="28"/>
        <v/>
      </c>
      <c r="N1708" s="8"/>
      <c r="XFB1708" s="13" t="str">
        <f>IF(D1708="","",COUNTIF('DISPATCHED (VT11)'!$E:$E,'Per Outlet Plan'!D1708))</f>
        <v/>
      </c>
    </row>
    <row r="1709" spans="1:14 16382:16382">
      <c r="A1709" s="18" t="str">
        <f>IF(D1709="","",VLOOKUP(D1709,'DISPATCHED (VT11)'!$E:$XEV,16373,0))</f>
        <v/>
      </c>
      <c r="B1709" s="13" t="str">
        <f>IF(D1709="","",VLOOKUP(D1709,'DISPATCHED (VT11)'!$E:$L,8,0))</f>
        <v/>
      </c>
      <c r="C1709" s="16" t="str">
        <f>IF(A1709="","",IF(VLOOKUP(A1709,'DSR Attendance'!$A:$E,5,0)=0,VLOOKUP(A1709,'DSR Attendance'!$A:$D,4,0),CONCATENATE(VLOOKUP(A1709,'DSR Attendance'!$A:$D,4,0)," / ",VLOOKUP('Per Outlet Plan'!A1709,'DSR Attendance'!$A:$E,5,0))))</f>
        <v/>
      </c>
      <c r="M1709" s="13" t="str">
        <f t="shared" si="28"/>
        <v/>
      </c>
      <c r="N1709" s="8"/>
      <c r="XFB1709" s="13" t="str">
        <f>IF(D1709="","",COUNTIF('DISPATCHED (VT11)'!$E:$E,'Per Outlet Plan'!D1709))</f>
        <v/>
      </c>
    </row>
    <row r="1710" spans="1:14 16382:16382">
      <c r="A1710" s="18" t="str">
        <f>IF(D1710="","",VLOOKUP(D1710,'DISPATCHED (VT11)'!$E:$XEV,16373,0))</f>
        <v/>
      </c>
      <c r="B1710" s="13" t="str">
        <f>IF(D1710="","",VLOOKUP(D1710,'DISPATCHED (VT11)'!$E:$L,8,0))</f>
        <v/>
      </c>
      <c r="C1710" s="16" t="str">
        <f>IF(A1710="","",IF(VLOOKUP(A1710,'DSR Attendance'!$A:$E,5,0)=0,VLOOKUP(A1710,'DSR Attendance'!$A:$D,4,0),CONCATENATE(VLOOKUP(A1710,'DSR Attendance'!$A:$D,4,0)," / ",VLOOKUP('Per Outlet Plan'!A1710,'DSR Attendance'!$A:$E,5,0))))</f>
        <v/>
      </c>
      <c r="M1710" s="13" t="str">
        <f t="shared" si="28"/>
        <v/>
      </c>
      <c r="N1710" s="8"/>
      <c r="XFB1710" s="13" t="str">
        <f>IF(D1710="","",COUNTIF('DISPATCHED (VT11)'!$E:$E,'Per Outlet Plan'!D1710))</f>
        <v/>
      </c>
    </row>
    <row r="1711" spans="1:14 16382:16382">
      <c r="A1711" s="18" t="str">
        <f>IF(D1711="","",VLOOKUP(D1711,'DISPATCHED (VT11)'!$E:$XEV,16373,0))</f>
        <v/>
      </c>
      <c r="B1711" s="13" t="str">
        <f>IF(D1711="","",VLOOKUP(D1711,'DISPATCHED (VT11)'!$E:$L,8,0))</f>
        <v/>
      </c>
      <c r="C1711" s="16" t="str">
        <f>IF(A1711="","",IF(VLOOKUP(A1711,'DSR Attendance'!$A:$E,5,0)=0,VLOOKUP(A1711,'DSR Attendance'!$A:$D,4,0),CONCATENATE(VLOOKUP(A1711,'DSR Attendance'!$A:$D,4,0)," / ",VLOOKUP('Per Outlet Plan'!A1711,'DSR Attendance'!$A:$E,5,0))))</f>
        <v/>
      </c>
      <c r="M1711" s="13" t="str">
        <f t="shared" si="28"/>
        <v/>
      </c>
      <c r="N1711" s="8"/>
      <c r="XFB1711" s="13" t="str">
        <f>IF(D1711="","",COUNTIF('DISPATCHED (VT11)'!$E:$E,'Per Outlet Plan'!D1711))</f>
        <v/>
      </c>
    </row>
    <row r="1712" spans="1:14 16382:16382">
      <c r="A1712" s="18" t="str">
        <f>IF(D1712="","",VLOOKUP(D1712,'DISPATCHED (VT11)'!$E:$XEV,16373,0))</f>
        <v/>
      </c>
      <c r="B1712" s="13" t="str">
        <f>IF(D1712="","",VLOOKUP(D1712,'DISPATCHED (VT11)'!$E:$L,8,0))</f>
        <v/>
      </c>
      <c r="C1712" s="16" t="str">
        <f>IF(A1712="","",IF(VLOOKUP(A1712,'DSR Attendance'!$A:$E,5,0)=0,VLOOKUP(A1712,'DSR Attendance'!$A:$D,4,0),CONCATENATE(VLOOKUP(A1712,'DSR Attendance'!$A:$D,4,0)," / ",VLOOKUP('Per Outlet Plan'!A1712,'DSR Attendance'!$A:$E,5,0))))</f>
        <v/>
      </c>
      <c r="M1712" s="13" t="str">
        <f t="shared" si="28"/>
        <v/>
      </c>
      <c r="N1712" s="8"/>
      <c r="XFB1712" s="13" t="str">
        <f>IF(D1712="","",COUNTIF('DISPATCHED (VT11)'!$E:$E,'Per Outlet Plan'!D1712))</f>
        <v/>
      </c>
    </row>
    <row r="1713" spans="1:14 16382:16382">
      <c r="A1713" s="18" t="str">
        <f>IF(D1713="","",VLOOKUP(D1713,'DISPATCHED (VT11)'!$E:$XEV,16373,0))</f>
        <v/>
      </c>
      <c r="B1713" s="13" t="str">
        <f>IF(D1713="","",VLOOKUP(D1713,'DISPATCHED (VT11)'!$E:$L,8,0))</f>
        <v/>
      </c>
      <c r="C1713" s="16" t="str">
        <f>IF(A1713="","",IF(VLOOKUP(A1713,'DSR Attendance'!$A:$E,5,0)=0,VLOOKUP(A1713,'DSR Attendance'!$A:$D,4,0),CONCATENATE(VLOOKUP(A1713,'DSR Attendance'!$A:$D,4,0)," / ",VLOOKUP('Per Outlet Plan'!A1713,'DSR Attendance'!$A:$E,5,0))))</f>
        <v/>
      </c>
      <c r="M1713" s="13" t="str">
        <f t="shared" si="28"/>
        <v/>
      </c>
      <c r="N1713" s="8"/>
      <c r="XFB1713" s="13" t="str">
        <f>IF(D1713="","",COUNTIF('DISPATCHED (VT11)'!$E:$E,'Per Outlet Plan'!D1713))</f>
        <v/>
      </c>
    </row>
    <row r="1714" spans="1:14 16382:16382">
      <c r="A1714" s="18" t="str">
        <f>IF(D1714="","",VLOOKUP(D1714,'DISPATCHED (VT11)'!$E:$XEV,16373,0))</f>
        <v/>
      </c>
      <c r="B1714" s="13" t="str">
        <f>IF(D1714="","",VLOOKUP(D1714,'DISPATCHED (VT11)'!$E:$L,8,0))</f>
        <v/>
      </c>
      <c r="C1714" s="16" t="str">
        <f>IF(A1714="","",IF(VLOOKUP(A1714,'DSR Attendance'!$A:$E,5,0)=0,VLOOKUP(A1714,'DSR Attendance'!$A:$D,4,0),CONCATENATE(VLOOKUP(A1714,'DSR Attendance'!$A:$D,4,0)," / ",VLOOKUP('Per Outlet Plan'!A1714,'DSR Attendance'!$A:$E,5,0))))</f>
        <v/>
      </c>
      <c r="M1714" s="13" t="str">
        <f t="shared" si="28"/>
        <v/>
      </c>
      <c r="N1714" s="8"/>
      <c r="XFB1714" s="13" t="str">
        <f>IF(D1714="","",COUNTIF('DISPATCHED (VT11)'!$E:$E,'Per Outlet Plan'!D1714))</f>
        <v/>
      </c>
    </row>
    <row r="1715" spans="1:14 16382:16382">
      <c r="A1715" s="18" t="str">
        <f>IF(D1715="","",VLOOKUP(D1715,'DISPATCHED (VT11)'!$E:$XEV,16373,0))</f>
        <v/>
      </c>
      <c r="B1715" s="13" t="str">
        <f>IF(D1715="","",VLOOKUP(D1715,'DISPATCHED (VT11)'!$E:$L,8,0))</f>
        <v/>
      </c>
      <c r="C1715" s="16" t="str">
        <f>IF(A1715="","",IF(VLOOKUP(A1715,'DSR Attendance'!$A:$E,5,0)=0,VLOOKUP(A1715,'DSR Attendance'!$A:$D,4,0),CONCATENATE(VLOOKUP(A1715,'DSR Attendance'!$A:$D,4,0)," / ",VLOOKUP('Per Outlet Plan'!A1715,'DSR Attendance'!$A:$E,5,0))))</f>
        <v/>
      </c>
      <c r="M1715" s="13" t="str">
        <f t="shared" si="28"/>
        <v/>
      </c>
      <c r="N1715" s="8"/>
      <c r="XFB1715" s="13" t="str">
        <f>IF(D1715="","",COUNTIF('DISPATCHED (VT11)'!$E:$E,'Per Outlet Plan'!D1715))</f>
        <v/>
      </c>
    </row>
    <row r="1716" spans="1:14 16382:16382">
      <c r="A1716" s="18" t="str">
        <f>IF(D1716="","",VLOOKUP(D1716,'DISPATCHED (VT11)'!$E:$XEV,16373,0))</f>
        <v/>
      </c>
      <c r="B1716" s="13" t="str">
        <f>IF(D1716="","",VLOOKUP(D1716,'DISPATCHED (VT11)'!$E:$L,8,0))</f>
        <v/>
      </c>
      <c r="C1716" s="16" t="str">
        <f>IF(A1716="","",IF(VLOOKUP(A1716,'DSR Attendance'!$A:$E,5,0)=0,VLOOKUP(A1716,'DSR Attendance'!$A:$D,4,0),CONCATENATE(VLOOKUP(A1716,'DSR Attendance'!$A:$D,4,0)," / ",VLOOKUP('Per Outlet Plan'!A1716,'DSR Attendance'!$A:$E,5,0))))</f>
        <v/>
      </c>
      <c r="M1716" s="13" t="str">
        <f t="shared" si="28"/>
        <v/>
      </c>
      <c r="N1716" s="8"/>
      <c r="XFB1716" s="13" t="str">
        <f>IF(D1716="","",COUNTIF('DISPATCHED (VT11)'!$E:$E,'Per Outlet Plan'!D1716))</f>
        <v/>
      </c>
    </row>
    <row r="1717" spans="1:14 16382:16382">
      <c r="A1717" s="18" t="str">
        <f>IF(D1717="","",VLOOKUP(D1717,'DISPATCHED (VT11)'!$E:$XEV,16373,0))</f>
        <v/>
      </c>
      <c r="B1717" s="13" t="str">
        <f>IF(D1717="","",VLOOKUP(D1717,'DISPATCHED (VT11)'!$E:$L,8,0))</f>
        <v/>
      </c>
      <c r="C1717" s="16" t="str">
        <f>IF(A1717="","",IF(VLOOKUP(A1717,'DSR Attendance'!$A:$E,5,0)=0,VLOOKUP(A1717,'DSR Attendance'!$A:$D,4,0),CONCATENATE(VLOOKUP(A1717,'DSR Attendance'!$A:$D,4,0)," / ",VLOOKUP('Per Outlet Plan'!A1717,'DSR Attendance'!$A:$E,5,0))))</f>
        <v/>
      </c>
      <c r="M1717" s="13" t="str">
        <f t="shared" si="28"/>
        <v/>
      </c>
      <c r="N1717" s="8"/>
      <c r="XFB1717" s="13" t="str">
        <f>IF(D1717="","",COUNTIF('DISPATCHED (VT11)'!$E:$E,'Per Outlet Plan'!D1717))</f>
        <v/>
      </c>
    </row>
    <row r="1718" spans="1:14 16382:16382">
      <c r="A1718" s="18" t="str">
        <f>IF(D1718="","",VLOOKUP(D1718,'DISPATCHED (VT11)'!$E:$XEV,16373,0))</f>
        <v/>
      </c>
      <c r="B1718" s="13" t="str">
        <f>IF(D1718="","",VLOOKUP(D1718,'DISPATCHED (VT11)'!$E:$L,8,0))</f>
        <v/>
      </c>
      <c r="C1718" s="16" t="str">
        <f>IF(A1718="","",IF(VLOOKUP(A1718,'DSR Attendance'!$A:$E,5,0)=0,VLOOKUP(A1718,'DSR Attendance'!$A:$D,4,0),CONCATENATE(VLOOKUP(A1718,'DSR Attendance'!$A:$D,4,0)," / ",VLOOKUP('Per Outlet Plan'!A1718,'DSR Attendance'!$A:$E,5,0))))</f>
        <v/>
      </c>
      <c r="M1718" s="13" t="str">
        <f t="shared" si="28"/>
        <v/>
      </c>
      <c r="N1718" s="8"/>
      <c r="XFB1718" s="13" t="str">
        <f>IF(D1718="","",COUNTIF('DISPATCHED (VT11)'!$E:$E,'Per Outlet Plan'!D1718))</f>
        <v/>
      </c>
    </row>
    <row r="1719" spans="1:14 16382:16382">
      <c r="A1719" s="18" t="str">
        <f>IF(D1719="","",VLOOKUP(D1719,'DISPATCHED (VT11)'!$E:$XEV,16373,0))</f>
        <v/>
      </c>
      <c r="B1719" s="13" t="str">
        <f>IF(D1719="","",VLOOKUP(D1719,'DISPATCHED (VT11)'!$E:$L,8,0))</f>
        <v/>
      </c>
      <c r="C1719" s="16" t="str">
        <f>IF(A1719="","",IF(VLOOKUP(A1719,'DSR Attendance'!$A:$E,5,0)=0,VLOOKUP(A1719,'DSR Attendance'!$A:$D,4,0),CONCATENATE(VLOOKUP(A1719,'DSR Attendance'!$A:$D,4,0)," / ",VLOOKUP('Per Outlet Plan'!A1719,'DSR Attendance'!$A:$E,5,0))))</f>
        <v/>
      </c>
      <c r="M1719" s="13" t="str">
        <f t="shared" si="28"/>
        <v/>
      </c>
      <c r="N1719" s="8"/>
      <c r="XFB1719" s="13" t="str">
        <f>IF(D1719="","",COUNTIF('DISPATCHED (VT11)'!$E:$E,'Per Outlet Plan'!D1719))</f>
        <v/>
      </c>
    </row>
    <row r="1720" spans="1:14 16382:16382">
      <c r="A1720" s="18" t="str">
        <f>IF(D1720="","",VLOOKUP(D1720,'DISPATCHED (VT11)'!$E:$XEV,16373,0))</f>
        <v/>
      </c>
      <c r="B1720" s="13" t="str">
        <f>IF(D1720="","",VLOOKUP(D1720,'DISPATCHED (VT11)'!$E:$L,8,0))</f>
        <v/>
      </c>
      <c r="C1720" s="16" t="str">
        <f>IF(A1720="","",IF(VLOOKUP(A1720,'DSR Attendance'!$A:$E,5,0)=0,VLOOKUP(A1720,'DSR Attendance'!$A:$D,4,0),CONCATENATE(VLOOKUP(A1720,'DSR Attendance'!$A:$D,4,0)," / ",VLOOKUP('Per Outlet Plan'!A1720,'DSR Attendance'!$A:$E,5,0))))</f>
        <v/>
      </c>
      <c r="M1720" s="13" t="str">
        <f t="shared" si="28"/>
        <v/>
      </c>
      <c r="N1720" s="8"/>
      <c r="XFB1720" s="13" t="str">
        <f>IF(D1720="","",COUNTIF('DISPATCHED (VT11)'!$E:$E,'Per Outlet Plan'!D1720))</f>
        <v/>
      </c>
    </row>
    <row r="1721" spans="1:14 16382:16382">
      <c r="A1721" s="18" t="str">
        <f>IF(D1721="","",VLOOKUP(D1721,'DISPATCHED (VT11)'!$E:$XEV,16373,0))</f>
        <v/>
      </c>
      <c r="B1721" s="13" t="str">
        <f>IF(D1721="","",VLOOKUP(D1721,'DISPATCHED (VT11)'!$E:$L,8,0))</f>
        <v/>
      </c>
      <c r="C1721" s="16" t="str">
        <f>IF(A1721="","",IF(VLOOKUP(A1721,'DSR Attendance'!$A:$E,5,0)=0,VLOOKUP(A1721,'DSR Attendance'!$A:$D,4,0),CONCATENATE(VLOOKUP(A1721,'DSR Attendance'!$A:$D,4,0)," / ",VLOOKUP('Per Outlet Plan'!A1721,'DSR Attendance'!$A:$E,5,0))))</f>
        <v/>
      </c>
      <c r="M1721" s="13" t="str">
        <f t="shared" si="28"/>
        <v/>
      </c>
      <c r="N1721" s="8"/>
      <c r="XFB1721" s="13" t="str">
        <f>IF(D1721="","",COUNTIF('DISPATCHED (VT11)'!$E:$E,'Per Outlet Plan'!D1721))</f>
        <v/>
      </c>
    </row>
    <row r="1722" spans="1:14 16382:16382">
      <c r="A1722" s="18" t="str">
        <f>IF(D1722="","",VLOOKUP(D1722,'DISPATCHED (VT11)'!$E:$XEV,16373,0))</f>
        <v/>
      </c>
      <c r="B1722" s="13" t="str">
        <f>IF(D1722="","",VLOOKUP(D1722,'DISPATCHED (VT11)'!$E:$L,8,0))</f>
        <v/>
      </c>
      <c r="C1722" s="16" t="str">
        <f>IF(A1722="","",IF(VLOOKUP(A1722,'DSR Attendance'!$A:$E,5,0)=0,VLOOKUP(A1722,'DSR Attendance'!$A:$D,4,0),CONCATENATE(VLOOKUP(A1722,'DSR Attendance'!$A:$D,4,0)," / ",VLOOKUP('Per Outlet Plan'!A1722,'DSR Attendance'!$A:$E,5,0))))</f>
        <v/>
      </c>
      <c r="M1722" s="13" t="str">
        <f t="shared" si="28"/>
        <v/>
      </c>
      <c r="N1722" s="8"/>
      <c r="XFB1722" s="13" t="str">
        <f>IF(D1722="","",COUNTIF('DISPATCHED (VT11)'!$E:$E,'Per Outlet Plan'!D1722))</f>
        <v/>
      </c>
    </row>
    <row r="1723" spans="1:14 16382:16382">
      <c r="A1723" s="18" t="str">
        <f>IF(D1723="","",VLOOKUP(D1723,'DISPATCHED (VT11)'!$E:$XEV,16373,0))</f>
        <v/>
      </c>
      <c r="B1723" s="13" t="str">
        <f>IF(D1723="","",VLOOKUP(D1723,'DISPATCHED (VT11)'!$E:$L,8,0))</f>
        <v/>
      </c>
      <c r="C1723" s="16" t="str">
        <f>IF(A1723="","",IF(VLOOKUP(A1723,'DSR Attendance'!$A:$E,5,0)=0,VLOOKUP(A1723,'DSR Attendance'!$A:$D,4,0),CONCATENATE(VLOOKUP(A1723,'DSR Attendance'!$A:$D,4,0)," / ",VLOOKUP('Per Outlet Plan'!A1723,'DSR Attendance'!$A:$E,5,0))))</f>
        <v/>
      </c>
      <c r="M1723" s="13" t="str">
        <f t="shared" si="28"/>
        <v/>
      </c>
      <c r="N1723" s="8"/>
      <c r="XFB1723" s="13" t="str">
        <f>IF(D1723="","",COUNTIF('DISPATCHED (VT11)'!$E:$E,'Per Outlet Plan'!D1723))</f>
        <v/>
      </c>
    </row>
    <row r="1724" spans="1:14 16382:16382">
      <c r="A1724" s="18" t="str">
        <f>IF(D1724="","",VLOOKUP(D1724,'DISPATCHED (VT11)'!$E:$XEV,16373,0))</f>
        <v/>
      </c>
      <c r="B1724" s="13" t="str">
        <f>IF(D1724="","",VLOOKUP(D1724,'DISPATCHED (VT11)'!$E:$L,8,0))</f>
        <v/>
      </c>
      <c r="C1724" s="16" t="str">
        <f>IF(A1724="","",IF(VLOOKUP(A1724,'DSR Attendance'!$A:$E,5,0)=0,VLOOKUP(A1724,'DSR Attendance'!$A:$D,4,0),CONCATENATE(VLOOKUP(A1724,'DSR Attendance'!$A:$D,4,0)," / ",VLOOKUP('Per Outlet Plan'!A1724,'DSR Attendance'!$A:$E,5,0))))</f>
        <v/>
      </c>
      <c r="M1724" s="13" t="str">
        <f t="shared" si="28"/>
        <v/>
      </c>
      <c r="N1724" s="8"/>
      <c r="XFB1724" s="13" t="str">
        <f>IF(D1724="","",COUNTIF('DISPATCHED (VT11)'!$E:$E,'Per Outlet Plan'!D1724))</f>
        <v/>
      </c>
    </row>
    <row r="1725" spans="1:14 16382:16382">
      <c r="A1725" s="18" t="str">
        <f>IF(D1725="","",VLOOKUP(D1725,'DISPATCHED (VT11)'!$E:$XEV,16373,0))</f>
        <v/>
      </c>
      <c r="B1725" s="13" t="str">
        <f>IF(D1725="","",VLOOKUP(D1725,'DISPATCHED (VT11)'!$E:$L,8,0))</f>
        <v/>
      </c>
      <c r="C1725" s="16" t="str">
        <f>IF(A1725="","",IF(VLOOKUP(A1725,'DSR Attendance'!$A:$E,5,0)=0,VLOOKUP(A1725,'DSR Attendance'!$A:$D,4,0),CONCATENATE(VLOOKUP(A1725,'DSR Attendance'!$A:$D,4,0)," / ",VLOOKUP('Per Outlet Plan'!A1725,'DSR Attendance'!$A:$E,5,0))))</f>
        <v/>
      </c>
      <c r="M1725" s="13" t="str">
        <f t="shared" si="28"/>
        <v/>
      </c>
      <c r="N1725" s="8"/>
      <c r="XFB1725" s="13" t="str">
        <f>IF(D1725="","",COUNTIF('DISPATCHED (VT11)'!$E:$E,'Per Outlet Plan'!D1725))</f>
        <v/>
      </c>
    </row>
    <row r="1726" spans="1:14 16382:16382">
      <c r="A1726" s="18" t="str">
        <f>IF(D1726="","",VLOOKUP(D1726,'DISPATCHED (VT11)'!$E:$XEV,16373,0))</f>
        <v/>
      </c>
      <c r="B1726" s="13" t="str">
        <f>IF(D1726="","",VLOOKUP(D1726,'DISPATCHED (VT11)'!$E:$L,8,0))</f>
        <v/>
      </c>
      <c r="C1726" s="16" t="str">
        <f>IF(A1726="","",IF(VLOOKUP(A1726,'DSR Attendance'!$A:$E,5,0)=0,VLOOKUP(A1726,'DSR Attendance'!$A:$D,4,0),CONCATENATE(VLOOKUP(A1726,'DSR Attendance'!$A:$D,4,0)," / ",VLOOKUP('Per Outlet Plan'!A1726,'DSR Attendance'!$A:$E,5,0))))</f>
        <v/>
      </c>
      <c r="M1726" s="13" t="str">
        <f t="shared" si="28"/>
        <v/>
      </c>
      <c r="N1726" s="8"/>
      <c r="XFB1726" s="13" t="str">
        <f>IF(D1726="","",COUNTIF('DISPATCHED (VT11)'!$E:$E,'Per Outlet Plan'!D1726))</f>
        <v/>
      </c>
    </row>
    <row r="1727" spans="1:14 16382:16382">
      <c r="A1727" s="18" t="str">
        <f>IF(D1727="","",VLOOKUP(D1727,'DISPATCHED (VT11)'!$E:$XEV,16373,0))</f>
        <v/>
      </c>
      <c r="B1727" s="13" t="str">
        <f>IF(D1727="","",VLOOKUP(D1727,'DISPATCHED (VT11)'!$E:$L,8,0))</f>
        <v/>
      </c>
      <c r="C1727" s="16" t="str">
        <f>IF(A1727="","",IF(VLOOKUP(A1727,'DSR Attendance'!$A:$E,5,0)=0,VLOOKUP(A1727,'DSR Attendance'!$A:$D,4,0),CONCATENATE(VLOOKUP(A1727,'DSR Attendance'!$A:$D,4,0)," / ",VLOOKUP('Per Outlet Plan'!A1727,'DSR Attendance'!$A:$E,5,0))))</f>
        <v/>
      </c>
      <c r="M1727" s="13" t="str">
        <f t="shared" si="28"/>
        <v/>
      </c>
      <c r="N1727" s="8"/>
      <c r="XFB1727" s="13" t="str">
        <f>IF(D1727="","",COUNTIF('DISPATCHED (VT11)'!$E:$E,'Per Outlet Plan'!D1727))</f>
        <v/>
      </c>
    </row>
    <row r="1728" spans="1:14 16382:16382">
      <c r="A1728" s="18" t="str">
        <f>IF(D1728="","",VLOOKUP(D1728,'DISPATCHED (VT11)'!$E:$XEV,16373,0))</f>
        <v/>
      </c>
      <c r="B1728" s="13" t="str">
        <f>IF(D1728="","",VLOOKUP(D1728,'DISPATCHED (VT11)'!$E:$L,8,0))</f>
        <v/>
      </c>
      <c r="C1728" s="16" t="str">
        <f>IF(A1728="","",IF(VLOOKUP(A1728,'DSR Attendance'!$A:$E,5,0)=0,VLOOKUP(A1728,'DSR Attendance'!$A:$D,4,0),CONCATENATE(VLOOKUP(A1728,'DSR Attendance'!$A:$D,4,0)," / ",VLOOKUP('Per Outlet Plan'!A1728,'DSR Attendance'!$A:$E,5,0))))</f>
        <v/>
      </c>
      <c r="M1728" s="13" t="str">
        <f t="shared" si="28"/>
        <v/>
      </c>
      <c r="N1728" s="8"/>
      <c r="XFB1728" s="13" t="str">
        <f>IF(D1728="","",COUNTIF('DISPATCHED (VT11)'!$E:$E,'Per Outlet Plan'!D1728))</f>
        <v/>
      </c>
    </row>
    <row r="1729" spans="1:14 16382:16382">
      <c r="A1729" s="18" t="str">
        <f>IF(D1729="","",VLOOKUP(D1729,'DISPATCHED (VT11)'!$E:$XEV,16373,0))</f>
        <v/>
      </c>
      <c r="B1729" s="13" t="str">
        <f>IF(D1729="","",VLOOKUP(D1729,'DISPATCHED (VT11)'!$E:$L,8,0))</f>
        <v/>
      </c>
      <c r="C1729" s="16" t="str">
        <f>IF(A1729="","",IF(VLOOKUP(A1729,'DSR Attendance'!$A:$E,5,0)=0,VLOOKUP(A1729,'DSR Attendance'!$A:$D,4,0),CONCATENATE(VLOOKUP(A1729,'DSR Attendance'!$A:$D,4,0)," / ",VLOOKUP('Per Outlet Plan'!A1729,'DSR Attendance'!$A:$E,5,0))))</f>
        <v/>
      </c>
      <c r="M1729" s="13" t="str">
        <f t="shared" si="28"/>
        <v/>
      </c>
      <c r="N1729" s="8"/>
      <c r="XFB1729" s="13" t="str">
        <f>IF(D1729="","",COUNTIF('DISPATCHED (VT11)'!$E:$E,'Per Outlet Plan'!D1729))</f>
        <v/>
      </c>
    </row>
    <row r="1730" spans="1:14 16382:16382">
      <c r="A1730" s="18" t="str">
        <f>IF(D1730="","",VLOOKUP(D1730,'DISPATCHED (VT11)'!$E:$XEV,16373,0))</f>
        <v/>
      </c>
      <c r="B1730" s="13" t="str">
        <f>IF(D1730="","",VLOOKUP(D1730,'DISPATCHED (VT11)'!$E:$L,8,0))</f>
        <v/>
      </c>
      <c r="C1730" s="16" t="str">
        <f>IF(A1730="","",IF(VLOOKUP(A1730,'DSR Attendance'!$A:$E,5,0)=0,VLOOKUP(A1730,'DSR Attendance'!$A:$D,4,0),CONCATENATE(VLOOKUP(A1730,'DSR Attendance'!$A:$D,4,0)," / ",VLOOKUP('Per Outlet Plan'!A1730,'DSR Attendance'!$A:$E,5,0))))</f>
        <v/>
      </c>
      <c r="M1730" s="13" t="str">
        <f t="shared" si="28"/>
        <v/>
      </c>
      <c r="N1730" s="8"/>
      <c r="XFB1730" s="13" t="str">
        <f>IF(D1730="","",COUNTIF('DISPATCHED (VT11)'!$E:$E,'Per Outlet Plan'!D1730))</f>
        <v/>
      </c>
    </row>
    <row r="1731" spans="1:14 16382:16382">
      <c r="A1731" s="18" t="str">
        <f>IF(D1731="","",VLOOKUP(D1731,'DISPATCHED (VT11)'!$E:$XEV,16373,0))</f>
        <v/>
      </c>
      <c r="B1731" s="13" t="str">
        <f>IF(D1731="","",VLOOKUP(D1731,'DISPATCHED (VT11)'!$E:$L,8,0))</f>
        <v/>
      </c>
      <c r="C1731" s="16" t="str">
        <f>IF(A1731="","",IF(VLOOKUP(A1731,'DSR Attendance'!$A:$E,5,0)=0,VLOOKUP(A1731,'DSR Attendance'!$A:$D,4,0),CONCATENATE(VLOOKUP(A1731,'DSR Attendance'!$A:$D,4,0)," / ",VLOOKUP('Per Outlet Plan'!A1731,'DSR Attendance'!$A:$E,5,0))))</f>
        <v/>
      </c>
      <c r="M1731" s="13" t="str">
        <f t="shared" si="28"/>
        <v/>
      </c>
      <c r="N1731" s="8"/>
      <c r="XFB1731" s="13" t="str">
        <f>IF(D1731="","",COUNTIF('DISPATCHED (VT11)'!$E:$E,'Per Outlet Plan'!D1731))</f>
        <v/>
      </c>
    </row>
    <row r="1732" spans="1:14 16382:16382">
      <c r="A1732" s="18" t="str">
        <f>IF(D1732="","",VLOOKUP(D1732,'DISPATCHED (VT11)'!$E:$XEV,16373,0))</f>
        <v/>
      </c>
      <c r="B1732" s="13" t="str">
        <f>IF(D1732="","",VLOOKUP(D1732,'DISPATCHED (VT11)'!$E:$L,8,0))</f>
        <v/>
      </c>
      <c r="C1732" s="16" t="str">
        <f>IF(A1732="","",IF(VLOOKUP(A1732,'DSR Attendance'!$A:$E,5,0)=0,VLOOKUP(A1732,'DSR Attendance'!$A:$D,4,0),CONCATENATE(VLOOKUP(A1732,'DSR Attendance'!$A:$D,4,0)," / ",VLOOKUP('Per Outlet Plan'!A1732,'DSR Attendance'!$A:$E,5,0))))</f>
        <v/>
      </c>
      <c r="M1732" s="13" t="str">
        <f t="shared" si="28"/>
        <v/>
      </c>
      <c r="N1732" s="8"/>
      <c r="XFB1732" s="13" t="str">
        <f>IF(D1732="","",COUNTIF('DISPATCHED (VT11)'!$E:$E,'Per Outlet Plan'!D1732))</f>
        <v/>
      </c>
    </row>
    <row r="1733" spans="1:14 16382:16382">
      <c r="A1733" s="18" t="str">
        <f>IF(D1733="","",VLOOKUP(D1733,'DISPATCHED (VT11)'!$E:$XEV,16373,0))</f>
        <v/>
      </c>
      <c r="B1733" s="13" t="str">
        <f>IF(D1733="","",VLOOKUP(D1733,'DISPATCHED (VT11)'!$E:$L,8,0))</f>
        <v/>
      </c>
      <c r="C1733" s="16" t="str">
        <f>IF(A1733="","",IF(VLOOKUP(A1733,'DSR Attendance'!$A:$E,5,0)=0,VLOOKUP(A1733,'DSR Attendance'!$A:$D,4,0),CONCATENATE(VLOOKUP(A1733,'DSR Attendance'!$A:$D,4,0)," / ",VLOOKUP('Per Outlet Plan'!A1733,'DSR Attendance'!$A:$E,5,0))))</f>
        <v/>
      </c>
      <c r="M1733" s="13" t="str">
        <f t="shared" si="28"/>
        <v/>
      </c>
      <c r="N1733" s="8"/>
      <c r="XFB1733" s="13" t="str">
        <f>IF(D1733="","",COUNTIF('DISPATCHED (VT11)'!$E:$E,'Per Outlet Plan'!D1733))</f>
        <v/>
      </c>
    </row>
    <row r="1734" spans="1:14 16382:16382">
      <c r="A1734" s="18" t="str">
        <f>IF(D1734="","",VLOOKUP(D1734,'DISPATCHED (VT11)'!$E:$XEV,16373,0))</f>
        <v/>
      </c>
      <c r="B1734" s="13" t="str">
        <f>IF(D1734="","",VLOOKUP(D1734,'DISPATCHED (VT11)'!$E:$L,8,0))</f>
        <v/>
      </c>
      <c r="C1734" s="16" t="str">
        <f>IF(A1734="","",IF(VLOOKUP(A1734,'DSR Attendance'!$A:$E,5,0)=0,VLOOKUP(A1734,'DSR Attendance'!$A:$D,4,0),CONCATENATE(VLOOKUP(A1734,'DSR Attendance'!$A:$D,4,0)," / ",VLOOKUP('Per Outlet Plan'!A1734,'DSR Attendance'!$A:$E,5,0))))</f>
        <v/>
      </c>
      <c r="M1734" s="13" t="str">
        <f t="shared" ref="M1734:M1797" si="29">IF(L1734="","",VLOOKUP(L1734,$XFC$6:$XFD$30,2,0))</f>
        <v/>
      </c>
      <c r="N1734" s="8"/>
      <c r="XFB1734" s="13" t="str">
        <f>IF(D1734="","",COUNTIF('DISPATCHED (VT11)'!$E:$E,'Per Outlet Plan'!D1734))</f>
        <v/>
      </c>
    </row>
    <row r="1735" spans="1:14 16382:16382">
      <c r="A1735" s="18" t="str">
        <f>IF(D1735="","",VLOOKUP(D1735,'DISPATCHED (VT11)'!$E:$XEV,16373,0))</f>
        <v/>
      </c>
      <c r="B1735" s="13" t="str">
        <f>IF(D1735="","",VLOOKUP(D1735,'DISPATCHED (VT11)'!$E:$L,8,0))</f>
        <v/>
      </c>
      <c r="C1735" s="16" t="str">
        <f>IF(A1735="","",IF(VLOOKUP(A1735,'DSR Attendance'!$A:$E,5,0)=0,VLOOKUP(A1735,'DSR Attendance'!$A:$D,4,0),CONCATENATE(VLOOKUP(A1735,'DSR Attendance'!$A:$D,4,0)," / ",VLOOKUP('Per Outlet Plan'!A1735,'DSR Attendance'!$A:$E,5,0))))</f>
        <v/>
      </c>
      <c r="M1735" s="13" t="str">
        <f t="shared" si="29"/>
        <v/>
      </c>
      <c r="N1735" s="8"/>
      <c r="XFB1735" s="13" t="str">
        <f>IF(D1735="","",COUNTIF('DISPATCHED (VT11)'!$E:$E,'Per Outlet Plan'!D1735))</f>
        <v/>
      </c>
    </row>
    <row r="1736" spans="1:14 16382:16382">
      <c r="A1736" s="18" t="str">
        <f>IF(D1736="","",VLOOKUP(D1736,'DISPATCHED (VT11)'!$E:$XEV,16373,0))</f>
        <v/>
      </c>
      <c r="B1736" s="13" t="str">
        <f>IF(D1736="","",VLOOKUP(D1736,'DISPATCHED (VT11)'!$E:$L,8,0))</f>
        <v/>
      </c>
      <c r="C1736" s="16" t="str">
        <f>IF(A1736="","",IF(VLOOKUP(A1736,'DSR Attendance'!$A:$E,5,0)=0,VLOOKUP(A1736,'DSR Attendance'!$A:$D,4,0),CONCATENATE(VLOOKUP(A1736,'DSR Attendance'!$A:$D,4,0)," / ",VLOOKUP('Per Outlet Plan'!A1736,'DSR Attendance'!$A:$E,5,0))))</f>
        <v/>
      </c>
      <c r="M1736" s="13" t="str">
        <f t="shared" si="29"/>
        <v/>
      </c>
      <c r="N1736" s="8"/>
      <c r="XFB1736" s="13" t="str">
        <f>IF(D1736="","",COUNTIF('DISPATCHED (VT11)'!$E:$E,'Per Outlet Plan'!D1736))</f>
        <v/>
      </c>
    </row>
    <row r="1737" spans="1:14 16382:16382">
      <c r="A1737" s="18" t="str">
        <f>IF(D1737="","",VLOOKUP(D1737,'DISPATCHED (VT11)'!$E:$XEV,16373,0))</f>
        <v/>
      </c>
      <c r="B1737" s="13" t="str">
        <f>IF(D1737="","",VLOOKUP(D1737,'DISPATCHED (VT11)'!$E:$L,8,0))</f>
        <v/>
      </c>
      <c r="C1737" s="16" t="str">
        <f>IF(A1737="","",IF(VLOOKUP(A1737,'DSR Attendance'!$A:$E,5,0)=0,VLOOKUP(A1737,'DSR Attendance'!$A:$D,4,0),CONCATENATE(VLOOKUP(A1737,'DSR Attendance'!$A:$D,4,0)," / ",VLOOKUP('Per Outlet Plan'!A1737,'DSR Attendance'!$A:$E,5,0))))</f>
        <v/>
      </c>
      <c r="M1737" s="13" t="str">
        <f t="shared" si="29"/>
        <v/>
      </c>
      <c r="N1737" s="8"/>
      <c r="XFB1737" s="13" t="str">
        <f>IF(D1737="","",COUNTIF('DISPATCHED (VT11)'!$E:$E,'Per Outlet Plan'!D1737))</f>
        <v/>
      </c>
    </row>
    <row r="1738" spans="1:14 16382:16382">
      <c r="A1738" s="18" t="str">
        <f>IF(D1738="","",VLOOKUP(D1738,'DISPATCHED (VT11)'!$E:$XEV,16373,0))</f>
        <v/>
      </c>
      <c r="B1738" s="13" t="str">
        <f>IF(D1738="","",VLOOKUP(D1738,'DISPATCHED (VT11)'!$E:$L,8,0))</f>
        <v/>
      </c>
      <c r="C1738" s="16" t="str">
        <f>IF(A1738="","",IF(VLOOKUP(A1738,'DSR Attendance'!$A:$E,5,0)=0,VLOOKUP(A1738,'DSR Attendance'!$A:$D,4,0),CONCATENATE(VLOOKUP(A1738,'DSR Attendance'!$A:$D,4,0)," / ",VLOOKUP('Per Outlet Plan'!A1738,'DSR Attendance'!$A:$E,5,0))))</f>
        <v/>
      </c>
      <c r="M1738" s="13" t="str">
        <f t="shared" si="29"/>
        <v/>
      </c>
      <c r="N1738" s="8"/>
      <c r="XFB1738" s="13" t="str">
        <f>IF(D1738="","",COUNTIF('DISPATCHED (VT11)'!$E:$E,'Per Outlet Plan'!D1738))</f>
        <v/>
      </c>
    </row>
    <row r="1739" spans="1:14 16382:16382">
      <c r="A1739" s="18" t="str">
        <f>IF(D1739="","",VLOOKUP(D1739,'DISPATCHED (VT11)'!$E:$XEV,16373,0))</f>
        <v/>
      </c>
      <c r="B1739" s="13" t="str">
        <f>IF(D1739="","",VLOOKUP(D1739,'DISPATCHED (VT11)'!$E:$L,8,0))</f>
        <v/>
      </c>
      <c r="C1739" s="16" t="str">
        <f>IF(A1739="","",IF(VLOOKUP(A1739,'DSR Attendance'!$A:$E,5,0)=0,VLOOKUP(A1739,'DSR Attendance'!$A:$D,4,0),CONCATENATE(VLOOKUP(A1739,'DSR Attendance'!$A:$D,4,0)," / ",VLOOKUP('Per Outlet Plan'!A1739,'DSR Attendance'!$A:$E,5,0))))</f>
        <v/>
      </c>
      <c r="M1739" s="13" t="str">
        <f t="shared" si="29"/>
        <v/>
      </c>
      <c r="N1739" s="8"/>
      <c r="XFB1739" s="13" t="str">
        <f>IF(D1739="","",COUNTIF('DISPATCHED (VT11)'!$E:$E,'Per Outlet Plan'!D1739))</f>
        <v/>
      </c>
    </row>
    <row r="1740" spans="1:14 16382:16382">
      <c r="A1740" s="18" t="str">
        <f>IF(D1740="","",VLOOKUP(D1740,'DISPATCHED (VT11)'!$E:$XEV,16373,0))</f>
        <v/>
      </c>
      <c r="B1740" s="13" t="str">
        <f>IF(D1740="","",VLOOKUP(D1740,'DISPATCHED (VT11)'!$E:$L,8,0))</f>
        <v/>
      </c>
      <c r="C1740" s="16" t="str">
        <f>IF(A1740="","",IF(VLOOKUP(A1740,'DSR Attendance'!$A:$E,5,0)=0,VLOOKUP(A1740,'DSR Attendance'!$A:$D,4,0),CONCATENATE(VLOOKUP(A1740,'DSR Attendance'!$A:$D,4,0)," / ",VLOOKUP('Per Outlet Plan'!A1740,'DSR Attendance'!$A:$E,5,0))))</f>
        <v/>
      </c>
      <c r="M1740" s="13" t="str">
        <f t="shared" si="29"/>
        <v/>
      </c>
      <c r="N1740" s="8"/>
      <c r="XFB1740" s="13" t="str">
        <f>IF(D1740="","",COUNTIF('DISPATCHED (VT11)'!$E:$E,'Per Outlet Plan'!D1740))</f>
        <v/>
      </c>
    </row>
    <row r="1741" spans="1:14 16382:16382">
      <c r="A1741" s="18" t="str">
        <f>IF(D1741="","",VLOOKUP(D1741,'DISPATCHED (VT11)'!$E:$XEV,16373,0))</f>
        <v/>
      </c>
      <c r="B1741" s="13" t="str">
        <f>IF(D1741="","",VLOOKUP(D1741,'DISPATCHED (VT11)'!$E:$L,8,0))</f>
        <v/>
      </c>
      <c r="C1741" s="16" t="str">
        <f>IF(A1741="","",IF(VLOOKUP(A1741,'DSR Attendance'!$A:$E,5,0)=0,VLOOKUP(A1741,'DSR Attendance'!$A:$D,4,0),CONCATENATE(VLOOKUP(A1741,'DSR Attendance'!$A:$D,4,0)," / ",VLOOKUP('Per Outlet Plan'!A1741,'DSR Attendance'!$A:$E,5,0))))</f>
        <v/>
      </c>
      <c r="M1741" s="13" t="str">
        <f t="shared" si="29"/>
        <v/>
      </c>
      <c r="N1741" s="8"/>
      <c r="XFB1741" s="13" t="str">
        <f>IF(D1741="","",COUNTIF('DISPATCHED (VT11)'!$E:$E,'Per Outlet Plan'!D1741))</f>
        <v/>
      </c>
    </row>
    <row r="1742" spans="1:14 16382:16382">
      <c r="A1742" s="18" t="str">
        <f>IF(D1742="","",VLOOKUP(D1742,'DISPATCHED (VT11)'!$E:$XEV,16373,0))</f>
        <v/>
      </c>
      <c r="B1742" s="13" t="str">
        <f>IF(D1742="","",VLOOKUP(D1742,'DISPATCHED (VT11)'!$E:$L,8,0))</f>
        <v/>
      </c>
      <c r="C1742" s="16" t="str">
        <f>IF(A1742="","",IF(VLOOKUP(A1742,'DSR Attendance'!$A:$E,5,0)=0,VLOOKUP(A1742,'DSR Attendance'!$A:$D,4,0),CONCATENATE(VLOOKUP(A1742,'DSR Attendance'!$A:$D,4,0)," / ",VLOOKUP('Per Outlet Plan'!A1742,'DSR Attendance'!$A:$E,5,0))))</f>
        <v/>
      </c>
      <c r="M1742" s="13" t="str">
        <f t="shared" si="29"/>
        <v/>
      </c>
      <c r="N1742" s="8"/>
      <c r="XFB1742" s="13" t="str">
        <f>IF(D1742="","",COUNTIF('DISPATCHED (VT11)'!$E:$E,'Per Outlet Plan'!D1742))</f>
        <v/>
      </c>
    </row>
    <row r="1743" spans="1:14 16382:16382">
      <c r="A1743" s="18" t="str">
        <f>IF(D1743="","",VLOOKUP(D1743,'DISPATCHED (VT11)'!$E:$XEV,16373,0))</f>
        <v/>
      </c>
      <c r="B1743" s="13" t="str">
        <f>IF(D1743="","",VLOOKUP(D1743,'DISPATCHED (VT11)'!$E:$L,8,0))</f>
        <v/>
      </c>
      <c r="C1743" s="16" t="str">
        <f>IF(A1743="","",IF(VLOOKUP(A1743,'DSR Attendance'!$A:$E,5,0)=0,VLOOKUP(A1743,'DSR Attendance'!$A:$D,4,0),CONCATENATE(VLOOKUP(A1743,'DSR Attendance'!$A:$D,4,0)," / ",VLOOKUP('Per Outlet Plan'!A1743,'DSR Attendance'!$A:$E,5,0))))</f>
        <v/>
      </c>
      <c r="M1743" s="13" t="str">
        <f t="shared" si="29"/>
        <v/>
      </c>
      <c r="N1743" s="8"/>
      <c r="XFB1743" s="13" t="str">
        <f>IF(D1743="","",COUNTIF('DISPATCHED (VT11)'!$E:$E,'Per Outlet Plan'!D1743))</f>
        <v/>
      </c>
    </row>
    <row r="1744" spans="1:14 16382:16382">
      <c r="A1744" s="18" t="str">
        <f>IF(D1744="","",VLOOKUP(D1744,'DISPATCHED (VT11)'!$E:$XEV,16373,0))</f>
        <v/>
      </c>
      <c r="B1744" s="13" t="str">
        <f>IF(D1744="","",VLOOKUP(D1744,'DISPATCHED (VT11)'!$E:$L,8,0))</f>
        <v/>
      </c>
      <c r="C1744" s="16" t="str">
        <f>IF(A1744="","",IF(VLOOKUP(A1744,'DSR Attendance'!$A:$E,5,0)=0,VLOOKUP(A1744,'DSR Attendance'!$A:$D,4,0),CONCATENATE(VLOOKUP(A1744,'DSR Attendance'!$A:$D,4,0)," / ",VLOOKUP('Per Outlet Plan'!A1744,'DSR Attendance'!$A:$E,5,0))))</f>
        <v/>
      </c>
      <c r="M1744" s="13" t="str">
        <f t="shared" si="29"/>
        <v/>
      </c>
      <c r="N1744" s="8"/>
      <c r="XFB1744" s="13" t="str">
        <f>IF(D1744="","",COUNTIF('DISPATCHED (VT11)'!$E:$E,'Per Outlet Plan'!D1744))</f>
        <v/>
      </c>
    </row>
    <row r="1745" spans="1:14 16382:16382">
      <c r="A1745" s="18" t="str">
        <f>IF(D1745="","",VLOOKUP(D1745,'DISPATCHED (VT11)'!$E:$XEV,16373,0))</f>
        <v/>
      </c>
      <c r="B1745" s="13" t="str">
        <f>IF(D1745="","",VLOOKUP(D1745,'DISPATCHED (VT11)'!$E:$L,8,0))</f>
        <v/>
      </c>
      <c r="C1745" s="16" t="str">
        <f>IF(A1745="","",IF(VLOOKUP(A1745,'DSR Attendance'!$A:$E,5,0)=0,VLOOKUP(A1745,'DSR Attendance'!$A:$D,4,0),CONCATENATE(VLOOKUP(A1745,'DSR Attendance'!$A:$D,4,0)," / ",VLOOKUP('Per Outlet Plan'!A1745,'DSR Attendance'!$A:$E,5,0))))</f>
        <v/>
      </c>
      <c r="M1745" s="13" t="str">
        <f t="shared" si="29"/>
        <v/>
      </c>
      <c r="N1745" s="8"/>
      <c r="XFB1745" s="13" t="str">
        <f>IF(D1745="","",COUNTIF('DISPATCHED (VT11)'!$E:$E,'Per Outlet Plan'!D1745))</f>
        <v/>
      </c>
    </row>
    <row r="1746" spans="1:14 16382:16382">
      <c r="A1746" s="18" t="str">
        <f>IF(D1746="","",VLOOKUP(D1746,'DISPATCHED (VT11)'!$E:$XEV,16373,0))</f>
        <v/>
      </c>
      <c r="B1746" s="13" t="str">
        <f>IF(D1746="","",VLOOKUP(D1746,'DISPATCHED (VT11)'!$E:$L,8,0))</f>
        <v/>
      </c>
      <c r="C1746" s="16" t="str">
        <f>IF(A1746="","",IF(VLOOKUP(A1746,'DSR Attendance'!$A:$E,5,0)=0,VLOOKUP(A1746,'DSR Attendance'!$A:$D,4,0),CONCATENATE(VLOOKUP(A1746,'DSR Attendance'!$A:$D,4,0)," / ",VLOOKUP('Per Outlet Plan'!A1746,'DSR Attendance'!$A:$E,5,0))))</f>
        <v/>
      </c>
      <c r="M1746" s="13" t="str">
        <f t="shared" si="29"/>
        <v/>
      </c>
      <c r="N1746" s="8"/>
      <c r="XFB1746" s="13" t="str">
        <f>IF(D1746="","",COUNTIF('DISPATCHED (VT11)'!$E:$E,'Per Outlet Plan'!D1746))</f>
        <v/>
      </c>
    </row>
    <row r="1747" spans="1:14 16382:16382">
      <c r="A1747" s="18" t="str">
        <f>IF(D1747="","",VLOOKUP(D1747,'DISPATCHED (VT11)'!$E:$XEV,16373,0))</f>
        <v/>
      </c>
      <c r="B1747" s="13" t="str">
        <f>IF(D1747="","",VLOOKUP(D1747,'DISPATCHED (VT11)'!$E:$L,8,0))</f>
        <v/>
      </c>
      <c r="C1747" s="16" t="str">
        <f>IF(A1747="","",IF(VLOOKUP(A1747,'DSR Attendance'!$A:$E,5,0)=0,VLOOKUP(A1747,'DSR Attendance'!$A:$D,4,0),CONCATENATE(VLOOKUP(A1747,'DSR Attendance'!$A:$D,4,0)," / ",VLOOKUP('Per Outlet Plan'!A1747,'DSR Attendance'!$A:$E,5,0))))</f>
        <v/>
      </c>
      <c r="M1747" s="13" t="str">
        <f t="shared" si="29"/>
        <v/>
      </c>
      <c r="N1747" s="8"/>
      <c r="XFB1747" s="13" t="str">
        <f>IF(D1747="","",COUNTIF('DISPATCHED (VT11)'!$E:$E,'Per Outlet Plan'!D1747))</f>
        <v/>
      </c>
    </row>
    <row r="1748" spans="1:14 16382:16382">
      <c r="A1748" s="18" t="str">
        <f>IF(D1748="","",VLOOKUP(D1748,'DISPATCHED (VT11)'!$E:$XEV,16373,0))</f>
        <v/>
      </c>
      <c r="B1748" s="13" t="str">
        <f>IF(D1748="","",VLOOKUP(D1748,'DISPATCHED (VT11)'!$E:$L,8,0))</f>
        <v/>
      </c>
      <c r="C1748" s="16" t="str">
        <f>IF(A1748="","",IF(VLOOKUP(A1748,'DSR Attendance'!$A:$E,5,0)=0,VLOOKUP(A1748,'DSR Attendance'!$A:$D,4,0),CONCATENATE(VLOOKUP(A1748,'DSR Attendance'!$A:$D,4,0)," / ",VLOOKUP('Per Outlet Plan'!A1748,'DSR Attendance'!$A:$E,5,0))))</f>
        <v/>
      </c>
      <c r="M1748" s="13" t="str">
        <f t="shared" si="29"/>
        <v/>
      </c>
      <c r="N1748" s="8"/>
      <c r="XFB1748" s="13" t="str">
        <f>IF(D1748="","",COUNTIF('DISPATCHED (VT11)'!$E:$E,'Per Outlet Plan'!D1748))</f>
        <v/>
      </c>
    </row>
    <row r="1749" spans="1:14 16382:16382">
      <c r="A1749" s="18" t="str">
        <f>IF(D1749="","",VLOOKUP(D1749,'DISPATCHED (VT11)'!$E:$XEV,16373,0))</f>
        <v/>
      </c>
      <c r="B1749" s="13" t="str">
        <f>IF(D1749="","",VLOOKUP(D1749,'DISPATCHED (VT11)'!$E:$L,8,0))</f>
        <v/>
      </c>
      <c r="C1749" s="16" t="str">
        <f>IF(A1749="","",IF(VLOOKUP(A1749,'DSR Attendance'!$A:$E,5,0)=0,VLOOKUP(A1749,'DSR Attendance'!$A:$D,4,0),CONCATENATE(VLOOKUP(A1749,'DSR Attendance'!$A:$D,4,0)," / ",VLOOKUP('Per Outlet Plan'!A1749,'DSR Attendance'!$A:$E,5,0))))</f>
        <v/>
      </c>
      <c r="M1749" s="13" t="str">
        <f t="shared" si="29"/>
        <v/>
      </c>
      <c r="N1749" s="8"/>
      <c r="XFB1749" s="13" t="str">
        <f>IF(D1749="","",COUNTIF('DISPATCHED (VT11)'!$E:$E,'Per Outlet Plan'!D1749))</f>
        <v/>
      </c>
    </row>
    <row r="1750" spans="1:14 16382:16382">
      <c r="A1750" s="18" t="str">
        <f>IF(D1750="","",VLOOKUP(D1750,'DISPATCHED (VT11)'!$E:$XEV,16373,0))</f>
        <v/>
      </c>
      <c r="B1750" s="13" t="str">
        <f>IF(D1750="","",VLOOKUP(D1750,'DISPATCHED (VT11)'!$E:$L,8,0))</f>
        <v/>
      </c>
      <c r="C1750" s="16" t="str">
        <f>IF(A1750="","",IF(VLOOKUP(A1750,'DSR Attendance'!$A:$E,5,0)=0,VLOOKUP(A1750,'DSR Attendance'!$A:$D,4,0),CONCATENATE(VLOOKUP(A1750,'DSR Attendance'!$A:$D,4,0)," / ",VLOOKUP('Per Outlet Plan'!A1750,'DSR Attendance'!$A:$E,5,0))))</f>
        <v/>
      </c>
      <c r="M1750" s="13" t="str">
        <f t="shared" si="29"/>
        <v/>
      </c>
      <c r="N1750" s="8"/>
      <c r="XFB1750" s="13" t="str">
        <f>IF(D1750="","",COUNTIF('DISPATCHED (VT11)'!$E:$E,'Per Outlet Plan'!D1750))</f>
        <v/>
      </c>
    </row>
    <row r="1751" spans="1:14 16382:16382">
      <c r="A1751" s="18" t="str">
        <f>IF(D1751="","",VLOOKUP(D1751,'DISPATCHED (VT11)'!$E:$XEV,16373,0))</f>
        <v/>
      </c>
      <c r="B1751" s="13" t="str">
        <f>IF(D1751="","",VLOOKUP(D1751,'DISPATCHED (VT11)'!$E:$L,8,0))</f>
        <v/>
      </c>
      <c r="C1751" s="16" t="str">
        <f>IF(A1751="","",IF(VLOOKUP(A1751,'DSR Attendance'!$A:$E,5,0)=0,VLOOKUP(A1751,'DSR Attendance'!$A:$D,4,0),CONCATENATE(VLOOKUP(A1751,'DSR Attendance'!$A:$D,4,0)," / ",VLOOKUP('Per Outlet Plan'!A1751,'DSR Attendance'!$A:$E,5,0))))</f>
        <v/>
      </c>
      <c r="M1751" s="13" t="str">
        <f t="shared" si="29"/>
        <v/>
      </c>
      <c r="N1751" s="8"/>
      <c r="XFB1751" s="13" t="str">
        <f>IF(D1751="","",COUNTIF('DISPATCHED (VT11)'!$E:$E,'Per Outlet Plan'!D1751))</f>
        <v/>
      </c>
    </row>
    <row r="1752" spans="1:14 16382:16382">
      <c r="A1752" s="18" t="str">
        <f>IF(D1752="","",VLOOKUP(D1752,'DISPATCHED (VT11)'!$E:$XEV,16373,0))</f>
        <v/>
      </c>
      <c r="B1752" s="13" t="str">
        <f>IF(D1752="","",VLOOKUP(D1752,'DISPATCHED (VT11)'!$E:$L,8,0))</f>
        <v/>
      </c>
      <c r="C1752" s="16" t="str">
        <f>IF(A1752="","",IF(VLOOKUP(A1752,'DSR Attendance'!$A:$E,5,0)=0,VLOOKUP(A1752,'DSR Attendance'!$A:$D,4,0),CONCATENATE(VLOOKUP(A1752,'DSR Attendance'!$A:$D,4,0)," / ",VLOOKUP('Per Outlet Plan'!A1752,'DSR Attendance'!$A:$E,5,0))))</f>
        <v/>
      </c>
      <c r="M1752" s="13" t="str">
        <f t="shared" si="29"/>
        <v/>
      </c>
      <c r="N1752" s="8"/>
      <c r="XFB1752" s="13" t="str">
        <f>IF(D1752="","",COUNTIF('DISPATCHED (VT11)'!$E:$E,'Per Outlet Plan'!D1752))</f>
        <v/>
      </c>
    </row>
    <row r="1753" spans="1:14 16382:16382">
      <c r="A1753" s="18" t="str">
        <f>IF(D1753="","",VLOOKUP(D1753,'DISPATCHED (VT11)'!$E:$XEV,16373,0))</f>
        <v/>
      </c>
      <c r="B1753" s="13" t="str">
        <f>IF(D1753="","",VLOOKUP(D1753,'DISPATCHED (VT11)'!$E:$L,8,0))</f>
        <v/>
      </c>
      <c r="C1753" s="16" t="str">
        <f>IF(A1753="","",IF(VLOOKUP(A1753,'DSR Attendance'!$A:$E,5,0)=0,VLOOKUP(A1753,'DSR Attendance'!$A:$D,4,0),CONCATENATE(VLOOKUP(A1753,'DSR Attendance'!$A:$D,4,0)," / ",VLOOKUP('Per Outlet Plan'!A1753,'DSR Attendance'!$A:$E,5,0))))</f>
        <v/>
      </c>
      <c r="M1753" s="13" t="str">
        <f t="shared" si="29"/>
        <v/>
      </c>
      <c r="N1753" s="8"/>
      <c r="XFB1753" s="13" t="str">
        <f>IF(D1753="","",COUNTIF('DISPATCHED (VT11)'!$E:$E,'Per Outlet Plan'!D1753))</f>
        <v/>
      </c>
    </row>
    <row r="1754" spans="1:14 16382:16382">
      <c r="A1754" s="18" t="str">
        <f>IF(D1754="","",VLOOKUP(D1754,'DISPATCHED (VT11)'!$E:$XEV,16373,0))</f>
        <v/>
      </c>
      <c r="B1754" s="13" t="str">
        <f>IF(D1754="","",VLOOKUP(D1754,'DISPATCHED (VT11)'!$E:$L,8,0))</f>
        <v/>
      </c>
      <c r="C1754" s="16" t="str">
        <f>IF(A1754="","",IF(VLOOKUP(A1754,'DSR Attendance'!$A:$E,5,0)=0,VLOOKUP(A1754,'DSR Attendance'!$A:$D,4,0),CONCATENATE(VLOOKUP(A1754,'DSR Attendance'!$A:$D,4,0)," / ",VLOOKUP('Per Outlet Plan'!A1754,'DSR Attendance'!$A:$E,5,0))))</f>
        <v/>
      </c>
      <c r="M1754" s="13" t="str">
        <f t="shared" si="29"/>
        <v/>
      </c>
      <c r="N1754" s="8"/>
      <c r="XFB1754" s="13" t="str">
        <f>IF(D1754="","",COUNTIF('DISPATCHED (VT11)'!$E:$E,'Per Outlet Plan'!D1754))</f>
        <v/>
      </c>
    </row>
    <row r="1755" spans="1:14 16382:16382">
      <c r="A1755" s="18" t="str">
        <f>IF(D1755="","",VLOOKUP(D1755,'DISPATCHED (VT11)'!$E:$XEV,16373,0))</f>
        <v/>
      </c>
      <c r="B1755" s="13" t="str">
        <f>IF(D1755="","",VLOOKUP(D1755,'DISPATCHED (VT11)'!$E:$L,8,0))</f>
        <v/>
      </c>
      <c r="C1755" s="16" t="str">
        <f>IF(A1755="","",IF(VLOOKUP(A1755,'DSR Attendance'!$A:$E,5,0)=0,VLOOKUP(A1755,'DSR Attendance'!$A:$D,4,0),CONCATENATE(VLOOKUP(A1755,'DSR Attendance'!$A:$D,4,0)," / ",VLOOKUP('Per Outlet Plan'!A1755,'DSR Attendance'!$A:$E,5,0))))</f>
        <v/>
      </c>
      <c r="M1755" s="13" t="str">
        <f t="shared" si="29"/>
        <v/>
      </c>
      <c r="N1755" s="8"/>
      <c r="XFB1755" s="13" t="str">
        <f>IF(D1755="","",COUNTIF('DISPATCHED (VT11)'!$E:$E,'Per Outlet Plan'!D1755))</f>
        <v/>
      </c>
    </row>
    <row r="1756" spans="1:14 16382:16382">
      <c r="A1756" s="18" t="str">
        <f>IF(D1756="","",VLOOKUP(D1756,'DISPATCHED (VT11)'!$E:$XEV,16373,0))</f>
        <v/>
      </c>
      <c r="B1756" s="13" t="str">
        <f>IF(D1756="","",VLOOKUP(D1756,'DISPATCHED (VT11)'!$E:$L,8,0))</f>
        <v/>
      </c>
      <c r="C1756" s="16" t="str">
        <f>IF(A1756="","",IF(VLOOKUP(A1756,'DSR Attendance'!$A:$E,5,0)=0,VLOOKUP(A1756,'DSR Attendance'!$A:$D,4,0),CONCATENATE(VLOOKUP(A1756,'DSR Attendance'!$A:$D,4,0)," / ",VLOOKUP('Per Outlet Plan'!A1756,'DSR Attendance'!$A:$E,5,0))))</f>
        <v/>
      </c>
      <c r="M1756" s="13" t="str">
        <f t="shared" si="29"/>
        <v/>
      </c>
      <c r="N1756" s="8"/>
      <c r="XFB1756" s="13" t="str">
        <f>IF(D1756="","",COUNTIF('DISPATCHED (VT11)'!$E:$E,'Per Outlet Plan'!D1756))</f>
        <v/>
      </c>
    </row>
    <row r="1757" spans="1:14 16382:16382">
      <c r="A1757" s="18" t="str">
        <f>IF(D1757="","",VLOOKUP(D1757,'DISPATCHED (VT11)'!$E:$XEV,16373,0))</f>
        <v/>
      </c>
      <c r="B1757" s="13" t="str">
        <f>IF(D1757="","",VLOOKUP(D1757,'DISPATCHED (VT11)'!$E:$L,8,0))</f>
        <v/>
      </c>
      <c r="C1757" s="16" t="str">
        <f>IF(A1757="","",IF(VLOOKUP(A1757,'DSR Attendance'!$A:$E,5,0)=0,VLOOKUP(A1757,'DSR Attendance'!$A:$D,4,0),CONCATENATE(VLOOKUP(A1757,'DSR Attendance'!$A:$D,4,0)," / ",VLOOKUP('Per Outlet Plan'!A1757,'DSR Attendance'!$A:$E,5,0))))</f>
        <v/>
      </c>
      <c r="M1757" s="13" t="str">
        <f t="shared" si="29"/>
        <v/>
      </c>
      <c r="N1757" s="8"/>
      <c r="XFB1757" s="13" t="str">
        <f>IF(D1757="","",COUNTIF('DISPATCHED (VT11)'!$E:$E,'Per Outlet Plan'!D1757))</f>
        <v/>
      </c>
    </row>
    <row r="1758" spans="1:14 16382:16382">
      <c r="A1758" s="18" t="str">
        <f>IF(D1758="","",VLOOKUP(D1758,'DISPATCHED (VT11)'!$E:$XEV,16373,0))</f>
        <v/>
      </c>
      <c r="B1758" s="13" t="str">
        <f>IF(D1758="","",VLOOKUP(D1758,'DISPATCHED (VT11)'!$E:$L,8,0))</f>
        <v/>
      </c>
      <c r="C1758" s="16" t="str">
        <f>IF(A1758="","",IF(VLOOKUP(A1758,'DSR Attendance'!$A:$E,5,0)=0,VLOOKUP(A1758,'DSR Attendance'!$A:$D,4,0),CONCATENATE(VLOOKUP(A1758,'DSR Attendance'!$A:$D,4,0)," / ",VLOOKUP('Per Outlet Plan'!A1758,'DSR Attendance'!$A:$E,5,0))))</f>
        <v/>
      </c>
      <c r="M1758" s="13" t="str">
        <f t="shared" si="29"/>
        <v/>
      </c>
      <c r="N1758" s="8"/>
      <c r="XFB1758" s="13" t="str">
        <f>IF(D1758="","",COUNTIF('DISPATCHED (VT11)'!$E:$E,'Per Outlet Plan'!D1758))</f>
        <v/>
      </c>
    </row>
    <row r="1759" spans="1:14 16382:16382">
      <c r="A1759" s="18" t="str">
        <f>IF(D1759="","",VLOOKUP(D1759,'DISPATCHED (VT11)'!$E:$XEV,16373,0))</f>
        <v/>
      </c>
      <c r="B1759" s="13" t="str">
        <f>IF(D1759="","",VLOOKUP(D1759,'DISPATCHED (VT11)'!$E:$L,8,0))</f>
        <v/>
      </c>
      <c r="C1759" s="16" t="str">
        <f>IF(A1759="","",IF(VLOOKUP(A1759,'DSR Attendance'!$A:$E,5,0)=0,VLOOKUP(A1759,'DSR Attendance'!$A:$D,4,0),CONCATENATE(VLOOKUP(A1759,'DSR Attendance'!$A:$D,4,0)," / ",VLOOKUP('Per Outlet Plan'!A1759,'DSR Attendance'!$A:$E,5,0))))</f>
        <v/>
      </c>
      <c r="M1759" s="13" t="str">
        <f t="shared" si="29"/>
        <v/>
      </c>
      <c r="N1759" s="8"/>
      <c r="XFB1759" s="13" t="str">
        <f>IF(D1759="","",COUNTIF('DISPATCHED (VT11)'!$E:$E,'Per Outlet Plan'!D1759))</f>
        <v/>
      </c>
    </row>
    <row r="1760" spans="1:14 16382:16382">
      <c r="A1760" s="18" t="str">
        <f>IF(D1760="","",VLOOKUP(D1760,'DISPATCHED (VT11)'!$E:$XEV,16373,0))</f>
        <v/>
      </c>
      <c r="B1760" s="13" t="str">
        <f>IF(D1760="","",VLOOKUP(D1760,'DISPATCHED (VT11)'!$E:$L,8,0))</f>
        <v/>
      </c>
      <c r="C1760" s="16" t="str">
        <f>IF(A1760="","",IF(VLOOKUP(A1760,'DSR Attendance'!$A:$E,5,0)=0,VLOOKUP(A1760,'DSR Attendance'!$A:$D,4,0),CONCATENATE(VLOOKUP(A1760,'DSR Attendance'!$A:$D,4,0)," / ",VLOOKUP('Per Outlet Plan'!A1760,'DSR Attendance'!$A:$E,5,0))))</f>
        <v/>
      </c>
      <c r="M1760" s="13" t="str">
        <f t="shared" si="29"/>
        <v/>
      </c>
      <c r="N1760" s="8"/>
      <c r="XFB1760" s="13" t="str">
        <f>IF(D1760="","",COUNTIF('DISPATCHED (VT11)'!$E:$E,'Per Outlet Plan'!D1760))</f>
        <v/>
      </c>
    </row>
    <row r="1761" spans="1:14 16382:16382">
      <c r="A1761" s="18" t="str">
        <f>IF(D1761="","",VLOOKUP(D1761,'DISPATCHED (VT11)'!$E:$XEV,16373,0))</f>
        <v/>
      </c>
      <c r="B1761" s="13" t="str">
        <f>IF(D1761="","",VLOOKUP(D1761,'DISPATCHED (VT11)'!$E:$L,8,0))</f>
        <v/>
      </c>
      <c r="C1761" s="16" t="str">
        <f>IF(A1761="","",IF(VLOOKUP(A1761,'DSR Attendance'!$A:$E,5,0)=0,VLOOKUP(A1761,'DSR Attendance'!$A:$D,4,0),CONCATENATE(VLOOKUP(A1761,'DSR Attendance'!$A:$D,4,0)," / ",VLOOKUP('Per Outlet Plan'!A1761,'DSR Attendance'!$A:$E,5,0))))</f>
        <v/>
      </c>
      <c r="M1761" s="13" t="str">
        <f t="shared" si="29"/>
        <v/>
      </c>
      <c r="N1761" s="8"/>
      <c r="XFB1761" s="13" t="str">
        <f>IF(D1761="","",COUNTIF('DISPATCHED (VT11)'!$E:$E,'Per Outlet Plan'!D1761))</f>
        <v/>
      </c>
    </row>
    <row r="1762" spans="1:14 16382:16382">
      <c r="A1762" s="18" t="str">
        <f>IF(D1762="","",VLOOKUP(D1762,'DISPATCHED (VT11)'!$E:$XEV,16373,0))</f>
        <v/>
      </c>
      <c r="B1762" s="13" t="str">
        <f>IF(D1762="","",VLOOKUP(D1762,'DISPATCHED (VT11)'!$E:$L,8,0))</f>
        <v/>
      </c>
      <c r="C1762" s="16" t="str">
        <f>IF(A1762="","",IF(VLOOKUP(A1762,'DSR Attendance'!$A:$E,5,0)=0,VLOOKUP(A1762,'DSR Attendance'!$A:$D,4,0),CONCATENATE(VLOOKUP(A1762,'DSR Attendance'!$A:$D,4,0)," / ",VLOOKUP('Per Outlet Plan'!A1762,'DSR Attendance'!$A:$E,5,0))))</f>
        <v/>
      </c>
      <c r="M1762" s="13" t="str">
        <f t="shared" si="29"/>
        <v/>
      </c>
      <c r="N1762" s="8"/>
      <c r="XFB1762" s="13" t="str">
        <f>IF(D1762="","",COUNTIF('DISPATCHED (VT11)'!$E:$E,'Per Outlet Plan'!D1762))</f>
        <v/>
      </c>
    </row>
    <row r="1763" spans="1:14 16382:16382">
      <c r="A1763" s="18" t="str">
        <f>IF(D1763="","",VLOOKUP(D1763,'DISPATCHED (VT11)'!$E:$XEV,16373,0))</f>
        <v/>
      </c>
      <c r="B1763" s="13" t="str">
        <f>IF(D1763="","",VLOOKUP(D1763,'DISPATCHED (VT11)'!$E:$L,8,0))</f>
        <v/>
      </c>
      <c r="C1763" s="16" t="str">
        <f>IF(A1763="","",IF(VLOOKUP(A1763,'DSR Attendance'!$A:$E,5,0)=0,VLOOKUP(A1763,'DSR Attendance'!$A:$D,4,0),CONCATENATE(VLOOKUP(A1763,'DSR Attendance'!$A:$D,4,0)," / ",VLOOKUP('Per Outlet Plan'!A1763,'DSR Attendance'!$A:$E,5,0))))</f>
        <v/>
      </c>
      <c r="M1763" s="13" t="str">
        <f t="shared" si="29"/>
        <v/>
      </c>
      <c r="N1763" s="8"/>
      <c r="XFB1763" s="13" t="str">
        <f>IF(D1763="","",COUNTIF('DISPATCHED (VT11)'!$E:$E,'Per Outlet Plan'!D1763))</f>
        <v/>
      </c>
    </row>
    <row r="1764" spans="1:14 16382:16382">
      <c r="A1764" s="18" t="str">
        <f>IF(D1764="","",VLOOKUP(D1764,'DISPATCHED (VT11)'!$E:$XEV,16373,0))</f>
        <v/>
      </c>
      <c r="B1764" s="13" t="str">
        <f>IF(D1764="","",VLOOKUP(D1764,'DISPATCHED (VT11)'!$E:$L,8,0))</f>
        <v/>
      </c>
      <c r="C1764" s="16" t="str">
        <f>IF(A1764="","",IF(VLOOKUP(A1764,'DSR Attendance'!$A:$E,5,0)=0,VLOOKUP(A1764,'DSR Attendance'!$A:$D,4,0),CONCATENATE(VLOOKUP(A1764,'DSR Attendance'!$A:$D,4,0)," / ",VLOOKUP('Per Outlet Plan'!A1764,'DSR Attendance'!$A:$E,5,0))))</f>
        <v/>
      </c>
      <c r="M1764" s="13" t="str">
        <f t="shared" si="29"/>
        <v/>
      </c>
      <c r="N1764" s="8"/>
      <c r="XFB1764" s="13" t="str">
        <f>IF(D1764="","",COUNTIF('DISPATCHED (VT11)'!$E:$E,'Per Outlet Plan'!D1764))</f>
        <v/>
      </c>
    </row>
    <row r="1765" spans="1:14 16382:16382">
      <c r="A1765" s="18" t="str">
        <f>IF(D1765="","",VLOOKUP(D1765,'DISPATCHED (VT11)'!$E:$XEV,16373,0))</f>
        <v/>
      </c>
      <c r="B1765" s="13" t="str">
        <f>IF(D1765="","",VLOOKUP(D1765,'DISPATCHED (VT11)'!$E:$L,8,0))</f>
        <v/>
      </c>
      <c r="C1765" s="16" t="str">
        <f>IF(A1765="","",IF(VLOOKUP(A1765,'DSR Attendance'!$A:$E,5,0)=0,VLOOKUP(A1765,'DSR Attendance'!$A:$D,4,0),CONCATENATE(VLOOKUP(A1765,'DSR Attendance'!$A:$D,4,0)," / ",VLOOKUP('Per Outlet Plan'!A1765,'DSR Attendance'!$A:$E,5,0))))</f>
        <v/>
      </c>
      <c r="M1765" s="13" t="str">
        <f t="shared" si="29"/>
        <v/>
      </c>
      <c r="N1765" s="8"/>
      <c r="XFB1765" s="13" t="str">
        <f>IF(D1765="","",COUNTIF('DISPATCHED (VT11)'!$E:$E,'Per Outlet Plan'!D1765))</f>
        <v/>
      </c>
    </row>
    <row r="1766" spans="1:14 16382:16382">
      <c r="A1766" s="18" t="str">
        <f>IF(D1766="","",VLOOKUP(D1766,'DISPATCHED (VT11)'!$E:$XEV,16373,0))</f>
        <v/>
      </c>
      <c r="B1766" s="13" t="str">
        <f>IF(D1766="","",VLOOKUP(D1766,'DISPATCHED (VT11)'!$E:$L,8,0))</f>
        <v/>
      </c>
      <c r="C1766" s="16" t="str">
        <f>IF(A1766="","",IF(VLOOKUP(A1766,'DSR Attendance'!$A:$E,5,0)=0,VLOOKUP(A1766,'DSR Attendance'!$A:$D,4,0),CONCATENATE(VLOOKUP(A1766,'DSR Attendance'!$A:$D,4,0)," / ",VLOOKUP('Per Outlet Plan'!A1766,'DSR Attendance'!$A:$E,5,0))))</f>
        <v/>
      </c>
      <c r="M1766" s="13" t="str">
        <f t="shared" si="29"/>
        <v/>
      </c>
      <c r="N1766" s="8"/>
      <c r="XFB1766" s="13" t="str">
        <f>IF(D1766="","",COUNTIF('DISPATCHED (VT11)'!$E:$E,'Per Outlet Plan'!D1766))</f>
        <v/>
      </c>
    </row>
    <row r="1767" spans="1:14 16382:16382">
      <c r="A1767" s="18" t="str">
        <f>IF(D1767="","",VLOOKUP(D1767,'DISPATCHED (VT11)'!$E:$XEV,16373,0))</f>
        <v/>
      </c>
      <c r="B1767" s="13" t="str">
        <f>IF(D1767="","",VLOOKUP(D1767,'DISPATCHED (VT11)'!$E:$L,8,0))</f>
        <v/>
      </c>
      <c r="C1767" s="16" t="str">
        <f>IF(A1767="","",IF(VLOOKUP(A1767,'DSR Attendance'!$A:$E,5,0)=0,VLOOKUP(A1767,'DSR Attendance'!$A:$D,4,0),CONCATENATE(VLOOKUP(A1767,'DSR Attendance'!$A:$D,4,0)," / ",VLOOKUP('Per Outlet Plan'!A1767,'DSR Attendance'!$A:$E,5,0))))</f>
        <v/>
      </c>
      <c r="M1767" s="13" t="str">
        <f t="shared" si="29"/>
        <v/>
      </c>
      <c r="N1767" s="8"/>
      <c r="XFB1767" s="13" t="str">
        <f>IF(D1767="","",COUNTIF('DISPATCHED (VT11)'!$E:$E,'Per Outlet Plan'!D1767))</f>
        <v/>
      </c>
    </row>
    <row r="1768" spans="1:14 16382:16382">
      <c r="A1768" s="18" t="str">
        <f>IF(D1768="","",VLOOKUP(D1768,'DISPATCHED (VT11)'!$E:$XEV,16373,0))</f>
        <v/>
      </c>
      <c r="B1768" s="13" t="str">
        <f>IF(D1768="","",VLOOKUP(D1768,'DISPATCHED (VT11)'!$E:$L,8,0))</f>
        <v/>
      </c>
      <c r="C1768" s="16" t="str">
        <f>IF(A1768="","",IF(VLOOKUP(A1768,'DSR Attendance'!$A:$E,5,0)=0,VLOOKUP(A1768,'DSR Attendance'!$A:$D,4,0),CONCATENATE(VLOOKUP(A1768,'DSR Attendance'!$A:$D,4,0)," / ",VLOOKUP('Per Outlet Plan'!A1768,'DSR Attendance'!$A:$E,5,0))))</f>
        <v/>
      </c>
      <c r="M1768" s="13" t="str">
        <f t="shared" si="29"/>
        <v/>
      </c>
      <c r="N1768" s="8"/>
      <c r="XFB1768" s="13" t="str">
        <f>IF(D1768="","",COUNTIF('DISPATCHED (VT11)'!$E:$E,'Per Outlet Plan'!D1768))</f>
        <v/>
      </c>
    </row>
    <row r="1769" spans="1:14 16382:16382">
      <c r="A1769" s="18" t="str">
        <f>IF(D1769="","",VLOOKUP(D1769,'DISPATCHED (VT11)'!$E:$XEV,16373,0))</f>
        <v/>
      </c>
      <c r="B1769" s="13" t="str">
        <f>IF(D1769="","",VLOOKUP(D1769,'DISPATCHED (VT11)'!$E:$L,8,0))</f>
        <v/>
      </c>
      <c r="C1769" s="16" t="str">
        <f>IF(A1769="","",IF(VLOOKUP(A1769,'DSR Attendance'!$A:$E,5,0)=0,VLOOKUP(A1769,'DSR Attendance'!$A:$D,4,0),CONCATENATE(VLOOKUP(A1769,'DSR Attendance'!$A:$D,4,0)," / ",VLOOKUP('Per Outlet Plan'!A1769,'DSR Attendance'!$A:$E,5,0))))</f>
        <v/>
      </c>
      <c r="M1769" s="13" t="str">
        <f t="shared" si="29"/>
        <v/>
      </c>
      <c r="N1769" s="8"/>
      <c r="XFB1769" s="13" t="str">
        <f>IF(D1769="","",COUNTIF('DISPATCHED (VT11)'!$E:$E,'Per Outlet Plan'!D1769))</f>
        <v/>
      </c>
    </row>
    <row r="1770" spans="1:14 16382:16382">
      <c r="A1770" s="18" t="str">
        <f>IF(D1770="","",VLOOKUP(D1770,'DISPATCHED (VT11)'!$E:$XEV,16373,0))</f>
        <v/>
      </c>
      <c r="B1770" s="13" t="str">
        <f>IF(D1770="","",VLOOKUP(D1770,'DISPATCHED (VT11)'!$E:$L,8,0))</f>
        <v/>
      </c>
      <c r="C1770" s="16" t="str">
        <f>IF(A1770="","",IF(VLOOKUP(A1770,'DSR Attendance'!$A:$E,5,0)=0,VLOOKUP(A1770,'DSR Attendance'!$A:$D,4,0),CONCATENATE(VLOOKUP(A1770,'DSR Attendance'!$A:$D,4,0)," / ",VLOOKUP('Per Outlet Plan'!A1770,'DSR Attendance'!$A:$E,5,0))))</f>
        <v/>
      </c>
      <c r="M1770" s="13" t="str">
        <f t="shared" si="29"/>
        <v/>
      </c>
      <c r="N1770" s="8"/>
      <c r="XFB1770" s="13" t="str">
        <f>IF(D1770="","",COUNTIF('DISPATCHED (VT11)'!$E:$E,'Per Outlet Plan'!D1770))</f>
        <v/>
      </c>
    </row>
    <row r="1771" spans="1:14 16382:16382">
      <c r="A1771" s="18" t="str">
        <f>IF(D1771="","",VLOOKUP(D1771,'DISPATCHED (VT11)'!$E:$XEV,16373,0))</f>
        <v/>
      </c>
      <c r="B1771" s="13" t="str">
        <f>IF(D1771="","",VLOOKUP(D1771,'DISPATCHED (VT11)'!$E:$L,8,0))</f>
        <v/>
      </c>
      <c r="C1771" s="16" t="str">
        <f>IF(A1771="","",IF(VLOOKUP(A1771,'DSR Attendance'!$A:$E,5,0)=0,VLOOKUP(A1771,'DSR Attendance'!$A:$D,4,0),CONCATENATE(VLOOKUP(A1771,'DSR Attendance'!$A:$D,4,0)," / ",VLOOKUP('Per Outlet Plan'!A1771,'DSR Attendance'!$A:$E,5,0))))</f>
        <v/>
      </c>
      <c r="M1771" s="13" t="str">
        <f t="shared" si="29"/>
        <v/>
      </c>
      <c r="N1771" s="8"/>
      <c r="XFB1771" s="13" t="str">
        <f>IF(D1771="","",COUNTIF('DISPATCHED (VT11)'!$E:$E,'Per Outlet Plan'!D1771))</f>
        <v/>
      </c>
    </row>
    <row r="1772" spans="1:14 16382:16382">
      <c r="A1772" s="18" t="str">
        <f>IF(D1772="","",VLOOKUP(D1772,'DISPATCHED (VT11)'!$E:$XEV,16373,0))</f>
        <v/>
      </c>
      <c r="B1772" s="13" t="str">
        <f>IF(D1772="","",VLOOKUP(D1772,'DISPATCHED (VT11)'!$E:$L,8,0))</f>
        <v/>
      </c>
      <c r="C1772" s="16" t="str">
        <f>IF(A1772="","",IF(VLOOKUP(A1772,'DSR Attendance'!$A:$E,5,0)=0,VLOOKUP(A1772,'DSR Attendance'!$A:$D,4,0),CONCATENATE(VLOOKUP(A1772,'DSR Attendance'!$A:$D,4,0)," / ",VLOOKUP('Per Outlet Plan'!A1772,'DSR Attendance'!$A:$E,5,0))))</f>
        <v/>
      </c>
      <c r="M1772" s="13" t="str">
        <f t="shared" si="29"/>
        <v/>
      </c>
      <c r="N1772" s="8"/>
      <c r="XFB1772" s="13" t="str">
        <f>IF(D1772="","",COUNTIF('DISPATCHED (VT11)'!$E:$E,'Per Outlet Plan'!D1772))</f>
        <v/>
      </c>
    </row>
    <row r="1773" spans="1:14 16382:16382">
      <c r="A1773" s="18" t="str">
        <f>IF(D1773="","",VLOOKUP(D1773,'DISPATCHED (VT11)'!$E:$XEV,16373,0))</f>
        <v/>
      </c>
      <c r="B1773" s="13" t="str">
        <f>IF(D1773="","",VLOOKUP(D1773,'DISPATCHED (VT11)'!$E:$L,8,0))</f>
        <v/>
      </c>
      <c r="C1773" s="16" t="str">
        <f>IF(A1773="","",IF(VLOOKUP(A1773,'DSR Attendance'!$A:$E,5,0)=0,VLOOKUP(A1773,'DSR Attendance'!$A:$D,4,0),CONCATENATE(VLOOKUP(A1773,'DSR Attendance'!$A:$D,4,0)," / ",VLOOKUP('Per Outlet Plan'!A1773,'DSR Attendance'!$A:$E,5,0))))</f>
        <v/>
      </c>
      <c r="M1773" s="13" t="str">
        <f t="shared" si="29"/>
        <v/>
      </c>
      <c r="N1773" s="8"/>
      <c r="XFB1773" s="13" t="str">
        <f>IF(D1773="","",COUNTIF('DISPATCHED (VT11)'!$E:$E,'Per Outlet Plan'!D1773))</f>
        <v/>
      </c>
    </row>
    <row r="1774" spans="1:14 16382:16382">
      <c r="A1774" s="18" t="str">
        <f>IF(D1774="","",VLOOKUP(D1774,'DISPATCHED (VT11)'!$E:$XEV,16373,0))</f>
        <v/>
      </c>
      <c r="B1774" s="13" t="str">
        <f>IF(D1774="","",VLOOKUP(D1774,'DISPATCHED (VT11)'!$E:$L,8,0))</f>
        <v/>
      </c>
      <c r="C1774" s="16" t="str">
        <f>IF(A1774="","",IF(VLOOKUP(A1774,'DSR Attendance'!$A:$E,5,0)=0,VLOOKUP(A1774,'DSR Attendance'!$A:$D,4,0),CONCATENATE(VLOOKUP(A1774,'DSR Attendance'!$A:$D,4,0)," / ",VLOOKUP('Per Outlet Plan'!A1774,'DSR Attendance'!$A:$E,5,0))))</f>
        <v/>
      </c>
      <c r="M1774" s="13" t="str">
        <f t="shared" si="29"/>
        <v/>
      </c>
      <c r="N1774" s="8"/>
      <c r="XFB1774" s="13" t="str">
        <f>IF(D1774="","",COUNTIF('DISPATCHED (VT11)'!$E:$E,'Per Outlet Plan'!D1774))</f>
        <v/>
      </c>
    </row>
    <row r="1775" spans="1:14 16382:16382">
      <c r="A1775" s="18" t="str">
        <f>IF(D1775="","",VLOOKUP(D1775,'DISPATCHED (VT11)'!$E:$XEV,16373,0))</f>
        <v/>
      </c>
      <c r="B1775" s="13" t="str">
        <f>IF(D1775="","",VLOOKUP(D1775,'DISPATCHED (VT11)'!$E:$L,8,0))</f>
        <v/>
      </c>
      <c r="C1775" s="16" t="str">
        <f>IF(A1775="","",IF(VLOOKUP(A1775,'DSR Attendance'!$A:$E,5,0)=0,VLOOKUP(A1775,'DSR Attendance'!$A:$D,4,0),CONCATENATE(VLOOKUP(A1775,'DSR Attendance'!$A:$D,4,0)," / ",VLOOKUP('Per Outlet Plan'!A1775,'DSR Attendance'!$A:$E,5,0))))</f>
        <v/>
      </c>
      <c r="M1775" s="13" t="str">
        <f t="shared" si="29"/>
        <v/>
      </c>
      <c r="N1775" s="8"/>
      <c r="XFB1775" s="13" t="str">
        <f>IF(D1775="","",COUNTIF('DISPATCHED (VT11)'!$E:$E,'Per Outlet Plan'!D1775))</f>
        <v/>
      </c>
    </row>
    <row r="1776" spans="1:14 16382:16382">
      <c r="A1776" s="18" t="str">
        <f>IF(D1776="","",VLOOKUP(D1776,'DISPATCHED (VT11)'!$E:$XEV,16373,0))</f>
        <v/>
      </c>
      <c r="B1776" s="13" t="str">
        <f>IF(D1776="","",VLOOKUP(D1776,'DISPATCHED (VT11)'!$E:$L,8,0))</f>
        <v/>
      </c>
      <c r="C1776" s="16" t="str">
        <f>IF(A1776="","",IF(VLOOKUP(A1776,'DSR Attendance'!$A:$E,5,0)=0,VLOOKUP(A1776,'DSR Attendance'!$A:$D,4,0),CONCATENATE(VLOOKUP(A1776,'DSR Attendance'!$A:$D,4,0)," / ",VLOOKUP('Per Outlet Plan'!A1776,'DSR Attendance'!$A:$E,5,0))))</f>
        <v/>
      </c>
      <c r="M1776" s="13" t="str">
        <f t="shared" si="29"/>
        <v/>
      </c>
      <c r="N1776" s="8"/>
      <c r="XFB1776" s="13" t="str">
        <f>IF(D1776="","",COUNTIF('DISPATCHED (VT11)'!$E:$E,'Per Outlet Plan'!D1776))</f>
        <v/>
      </c>
    </row>
    <row r="1777" spans="1:14 16382:16382">
      <c r="A1777" s="18" t="str">
        <f>IF(D1777="","",VLOOKUP(D1777,'DISPATCHED (VT11)'!$E:$XEV,16373,0))</f>
        <v/>
      </c>
      <c r="B1777" s="13" t="str">
        <f>IF(D1777="","",VLOOKUP(D1777,'DISPATCHED (VT11)'!$E:$L,8,0))</f>
        <v/>
      </c>
      <c r="C1777" s="16" t="str">
        <f>IF(A1777="","",IF(VLOOKUP(A1777,'DSR Attendance'!$A:$E,5,0)=0,VLOOKUP(A1777,'DSR Attendance'!$A:$D,4,0),CONCATENATE(VLOOKUP(A1777,'DSR Attendance'!$A:$D,4,0)," / ",VLOOKUP('Per Outlet Plan'!A1777,'DSR Attendance'!$A:$E,5,0))))</f>
        <v/>
      </c>
      <c r="M1777" s="13" t="str">
        <f t="shared" si="29"/>
        <v/>
      </c>
      <c r="N1777" s="8"/>
      <c r="XFB1777" s="13" t="str">
        <f>IF(D1777="","",COUNTIF('DISPATCHED (VT11)'!$E:$E,'Per Outlet Plan'!D1777))</f>
        <v/>
      </c>
    </row>
    <row r="1778" spans="1:14 16382:16382">
      <c r="A1778" s="18" t="str">
        <f>IF(D1778="","",VLOOKUP(D1778,'DISPATCHED (VT11)'!$E:$XEV,16373,0))</f>
        <v/>
      </c>
      <c r="B1778" s="13" t="str">
        <f>IF(D1778="","",VLOOKUP(D1778,'DISPATCHED (VT11)'!$E:$L,8,0))</f>
        <v/>
      </c>
      <c r="C1778" s="16" t="str">
        <f>IF(A1778="","",IF(VLOOKUP(A1778,'DSR Attendance'!$A:$E,5,0)=0,VLOOKUP(A1778,'DSR Attendance'!$A:$D,4,0),CONCATENATE(VLOOKUP(A1778,'DSR Attendance'!$A:$D,4,0)," / ",VLOOKUP('Per Outlet Plan'!A1778,'DSR Attendance'!$A:$E,5,0))))</f>
        <v/>
      </c>
      <c r="M1778" s="13" t="str">
        <f t="shared" si="29"/>
        <v/>
      </c>
      <c r="N1778" s="8"/>
      <c r="XFB1778" s="13" t="str">
        <f>IF(D1778="","",COUNTIF('DISPATCHED (VT11)'!$E:$E,'Per Outlet Plan'!D1778))</f>
        <v/>
      </c>
    </row>
    <row r="1779" spans="1:14 16382:16382">
      <c r="A1779" s="18" t="str">
        <f>IF(D1779="","",VLOOKUP(D1779,'DISPATCHED (VT11)'!$E:$XEV,16373,0))</f>
        <v/>
      </c>
      <c r="B1779" s="13" t="str">
        <f>IF(D1779="","",VLOOKUP(D1779,'DISPATCHED (VT11)'!$E:$L,8,0))</f>
        <v/>
      </c>
      <c r="C1779" s="16" t="str">
        <f>IF(A1779="","",IF(VLOOKUP(A1779,'DSR Attendance'!$A:$E,5,0)=0,VLOOKUP(A1779,'DSR Attendance'!$A:$D,4,0),CONCATENATE(VLOOKUP(A1779,'DSR Attendance'!$A:$D,4,0)," / ",VLOOKUP('Per Outlet Plan'!A1779,'DSR Attendance'!$A:$E,5,0))))</f>
        <v/>
      </c>
      <c r="M1779" s="13" t="str">
        <f t="shared" si="29"/>
        <v/>
      </c>
      <c r="N1779" s="8"/>
      <c r="XFB1779" s="13" t="str">
        <f>IF(D1779="","",COUNTIF('DISPATCHED (VT11)'!$E:$E,'Per Outlet Plan'!D1779))</f>
        <v/>
      </c>
    </row>
    <row r="1780" spans="1:14 16382:16382">
      <c r="A1780" s="18" t="str">
        <f>IF(D1780="","",VLOOKUP(D1780,'DISPATCHED (VT11)'!$E:$XEV,16373,0))</f>
        <v/>
      </c>
      <c r="B1780" s="13" t="str">
        <f>IF(D1780="","",VLOOKUP(D1780,'DISPATCHED (VT11)'!$E:$L,8,0))</f>
        <v/>
      </c>
      <c r="C1780" s="16" t="str">
        <f>IF(A1780="","",IF(VLOOKUP(A1780,'DSR Attendance'!$A:$E,5,0)=0,VLOOKUP(A1780,'DSR Attendance'!$A:$D,4,0),CONCATENATE(VLOOKUP(A1780,'DSR Attendance'!$A:$D,4,0)," / ",VLOOKUP('Per Outlet Plan'!A1780,'DSR Attendance'!$A:$E,5,0))))</f>
        <v/>
      </c>
      <c r="M1780" s="13" t="str">
        <f t="shared" si="29"/>
        <v/>
      </c>
      <c r="N1780" s="8"/>
      <c r="XFB1780" s="13" t="str">
        <f>IF(D1780="","",COUNTIF('DISPATCHED (VT11)'!$E:$E,'Per Outlet Plan'!D1780))</f>
        <v/>
      </c>
    </row>
    <row r="1781" spans="1:14 16382:16382">
      <c r="A1781" s="18" t="str">
        <f>IF(D1781="","",VLOOKUP(D1781,'DISPATCHED (VT11)'!$E:$XEV,16373,0))</f>
        <v/>
      </c>
      <c r="B1781" s="13" t="str">
        <f>IF(D1781="","",VLOOKUP(D1781,'DISPATCHED (VT11)'!$E:$L,8,0))</f>
        <v/>
      </c>
      <c r="C1781" s="16" t="str">
        <f>IF(A1781="","",IF(VLOOKUP(A1781,'DSR Attendance'!$A:$E,5,0)=0,VLOOKUP(A1781,'DSR Attendance'!$A:$D,4,0),CONCATENATE(VLOOKUP(A1781,'DSR Attendance'!$A:$D,4,0)," / ",VLOOKUP('Per Outlet Plan'!A1781,'DSR Attendance'!$A:$E,5,0))))</f>
        <v/>
      </c>
      <c r="M1781" s="13" t="str">
        <f t="shared" si="29"/>
        <v/>
      </c>
      <c r="N1781" s="8"/>
      <c r="XFB1781" s="13" t="str">
        <f>IF(D1781="","",COUNTIF('DISPATCHED (VT11)'!$E:$E,'Per Outlet Plan'!D1781))</f>
        <v/>
      </c>
    </row>
    <row r="1782" spans="1:14 16382:16382">
      <c r="A1782" s="18" t="str">
        <f>IF(D1782="","",VLOOKUP(D1782,'DISPATCHED (VT11)'!$E:$XEV,16373,0))</f>
        <v/>
      </c>
      <c r="B1782" s="13" t="str">
        <f>IF(D1782="","",VLOOKUP(D1782,'DISPATCHED (VT11)'!$E:$L,8,0))</f>
        <v/>
      </c>
      <c r="C1782" s="16" t="str">
        <f>IF(A1782="","",IF(VLOOKUP(A1782,'DSR Attendance'!$A:$E,5,0)=0,VLOOKUP(A1782,'DSR Attendance'!$A:$D,4,0),CONCATENATE(VLOOKUP(A1782,'DSR Attendance'!$A:$D,4,0)," / ",VLOOKUP('Per Outlet Plan'!A1782,'DSR Attendance'!$A:$E,5,0))))</f>
        <v/>
      </c>
      <c r="M1782" s="13" t="str">
        <f t="shared" si="29"/>
        <v/>
      </c>
      <c r="N1782" s="8"/>
      <c r="XFB1782" s="13" t="str">
        <f>IF(D1782="","",COUNTIF('DISPATCHED (VT11)'!$E:$E,'Per Outlet Plan'!D1782))</f>
        <v/>
      </c>
    </row>
    <row r="1783" spans="1:14 16382:16382">
      <c r="A1783" s="18" t="str">
        <f>IF(D1783="","",VLOOKUP(D1783,'DISPATCHED (VT11)'!$E:$XEV,16373,0))</f>
        <v/>
      </c>
      <c r="B1783" s="13" t="str">
        <f>IF(D1783="","",VLOOKUP(D1783,'DISPATCHED (VT11)'!$E:$L,8,0))</f>
        <v/>
      </c>
      <c r="C1783" s="16" t="str">
        <f>IF(A1783="","",IF(VLOOKUP(A1783,'DSR Attendance'!$A:$E,5,0)=0,VLOOKUP(A1783,'DSR Attendance'!$A:$D,4,0),CONCATENATE(VLOOKUP(A1783,'DSR Attendance'!$A:$D,4,0)," / ",VLOOKUP('Per Outlet Plan'!A1783,'DSR Attendance'!$A:$E,5,0))))</f>
        <v/>
      </c>
      <c r="M1783" s="13" t="str">
        <f t="shared" si="29"/>
        <v/>
      </c>
      <c r="N1783" s="8"/>
      <c r="XFB1783" s="13" t="str">
        <f>IF(D1783="","",COUNTIF('DISPATCHED (VT11)'!$E:$E,'Per Outlet Plan'!D1783))</f>
        <v/>
      </c>
    </row>
    <row r="1784" spans="1:14 16382:16382">
      <c r="A1784" s="18" t="str">
        <f>IF(D1784="","",VLOOKUP(D1784,'DISPATCHED (VT11)'!$E:$XEV,16373,0))</f>
        <v/>
      </c>
      <c r="B1784" s="13" t="str">
        <f>IF(D1784="","",VLOOKUP(D1784,'DISPATCHED (VT11)'!$E:$L,8,0))</f>
        <v/>
      </c>
      <c r="C1784" s="16" t="str">
        <f>IF(A1784="","",IF(VLOOKUP(A1784,'DSR Attendance'!$A:$E,5,0)=0,VLOOKUP(A1784,'DSR Attendance'!$A:$D,4,0),CONCATENATE(VLOOKUP(A1784,'DSR Attendance'!$A:$D,4,0)," / ",VLOOKUP('Per Outlet Plan'!A1784,'DSR Attendance'!$A:$E,5,0))))</f>
        <v/>
      </c>
      <c r="M1784" s="13" t="str">
        <f t="shared" si="29"/>
        <v/>
      </c>
      <c r="N1784" s="8"/>
      <c r="XFB1784" s="13" t="str">
        <f>IF(D1784="","",COUNTIF('DISPATCHED (VT11)'!$E:$E,'Per Outlet Plan'!D1784))</f>
        <v/>
      </c>
    </row>
    <row r="1785" spans="1:14 16382:16382">
      <c r="A1785" s="18" t="str">
        <f>IF(D1785="","",VLOOKUP(D1785,'DISPATCHED (VT11)'!$E:$XEV,16373,0))</f>
        <v/>
      </c>
      <c r="B1785" s="13" t="str">
        <f>IF(D1785="","",VLOOKUP(D1785,'DISPATCHED (VT11)'!$E:$L,8,0))</f>
        <v/>
      </c>
      <c r="C1785" s="16" t="str">
        <f>IF(A1785="","",IF(VLOOKUP(A1785,'DSR Attendance'!$A:$E,5,0)=0,VLOOKUP(A1785,'DSR Attendance'!$A:$D,4,0),CONCATENATE(VLOOKUP(A1785,'DSR Attendance'!$A:$D,4,0)," / ",VLOOKUP('Per Outlet Plan'!A1785,'DSR Attendance'!$A:$E,5,0))))</f>
        <v/>
      </c>
      <c r="M1785" s="13" t="str">
        <f t="shared" si="29"/>
        <v/>
      </c>
      <c r="N1785" s="8"/>
      <c r="XFB1785" s="13" t="str">
        <f>IF(D1785="","",COUNTIF('DISPATCHED (VT11)'!$E:$E,'Per Outlet Plan'!D1785))</f>
        <v/>
      </c>
    </row>
    <row r="1786" spans="1:14 16382:16382">
      <c r="A1786" s="18" t="str">
        <f>IF(D1786="","",VLOOKUP(D1786,'DISPATCHED (VT11)'!$E:$XEV,16373,0))</f>
        <v/>
      </c>
      <c r="B1786" s="13" t="str">
        <f>IF(D1786="","",VLOOKUP(D1786,'DISPATCHED (VT11)'!$E:$L,8,0))</f>
        <v/>
      </c>
      <c r="C1786" s="16" t="str">
        <f>IF(A1786="","",IF(VLOOKUP(A1786,'DSR Attendance'!$A:$E,5,0)=0,VLOOKUP(A1786,'DSR Attendance'!$A:$D,4,0),CONCATENATE(VLOOKUP(A1786,'DSR Attendance'!$A:$D,4,0)," / ",VLOOKUP('Per Outlet Plan'!A1786,'DSR Attendance'!$A:$E,5,0))))</f>
        <v/>
      </c>
      <c r="M1786" s="13" t="str">
        <f t="shared" si="29"/>
        <v/>
      </c>
      <c r="N1786" s="8"/>
      <c r="XFB1786" s="13" t="str">
        <f>IF(D1786="","",COUNTIF('DISPATCHED (VT11)'!$E:$E,'Per Outlet Plan'!D1786))</f>
        <v/>
      </c>
    </row>
    <row r="1787" spans="1:14 16382:16382">
      <c r="A1787" s="18" t="str">
        <f>IF(D1787="","",VLOOKUP(D1787,'DISPATCHED (VT11)'!$E:$XEV,16373,0))</f>
        <v/>
      </c>
      <c r="B1787" s="13" t="str">
        <f>IF(D1787="","",VLOOKUP(D1787,'DISPATCHED (VT11)'!$E:$L,8,0))</f>
        <v/>
      </c>
      <c r="C1787" s="16" t="str">
        <f>IF(A1787="","",IF(VLOOKUP(A1787,'DSR Attendance'!$A:$E,5,0)=0,VLOOKUP(A1787,'DSR Attendance'!$A:$D,4,0),CONCATENATE(VLOOKUP(A1787,'DSR Attendance'!$A:$D,4,0)," / ",VLOOKUP('Per Outlet Plan'!A1787,'DSR Attendance'!$A:$E,5,0))))</f>
        <v/>
      </c>
      <c r="M1787" s="13" t="str">
        <f t="shared" si="29"/>
        <v/>
      </c>
      <c r="N1787" s="8"/>
      <c r="XFB1787" s="13" t="str">
        <f>IF(D1787="","",COUNTIF('DISPATCHED (VT11)'!$E:$E,'Per Outlet Plan'!D1787))</f>
        <v/>
      </c>
    </row>
    <row r="1788" spans="1:14 16382:16382">
      <c r="A1788" s="18" t="str">
        <f>IF(D1788="","",VLOOKUP(D1788,'DISPATCHED (VT11)'!$E:$XEV,16373,0))</f>
        <v/>
      </c>
      <c r="B1788" s="13" t="str">
        <f>IF(D1788="","",VLOOKUP(D1788,'DISPATCHED (VT11)'!$E:$L,8,0))</f>
        <v/>
      </c>
      <c r="C1788" s="16" t="str">
        <f>IF(A1788="","",IF(VLOOKUP(A1788,'DSR Attendance'!$A:$E,5,0)=0,VLOOKUP(A1788,'DSR Attendance'!$A:$D,4,0),CONCATENATE(VLOOKUP(A1788,'DSR Attendance'!$A:$D,4,0)," / ",VLOOKUP('Per Outlet Plan'!A1788,'DSR Attendance'!$A:$E,5,0))))</f>
        <v/>
      </c>
      <c r="M1788" s="13" t="str">
        <f t="shared" si="29"/>
        <v/>
      </c>
      <c r="N1788" s="8"/>
      <c r="XFB1788" s="13" t="str">
        <f>IF(D1788="","",COUNTIF('DISPATCHED (VT11)'!$E:$E,'Per Outlet Plan'!D1788))</f>
        <v/>
      </c>
    </row>
    <row r="1789" spans="1:14 16382:16382">
      <c r="A1789" s="18" t="str">
        <f>IF(D1789="","",VLOOKUP(D1789,'DISPATCHED (VT11)'!$E:$XEV,16373,0))</f>
        <v/>
      </c>
      <c r="B1789" s="13" t="str">
        <f>IF(D1789="","",VLOOKUP(D1789,'DISPATCHED (VT11)'!$E:$L,8,0))</f>
        <v/>
      </c>
      <c r="C1789" s="16" t="str">
        <f>IF(A1789="","",IF(VLOOKUP(A1789,'DSR Attendance'!$A:$E,5,0)=0,VLOOKUP(A1789,'DSR Attendance'!$A:$D,4,0),CONCATENATE(VLOOKUP(A1789,'DSR Attendance'!$A:$D,4,0)," / ",VLOOKUP('Per Outlet Plan'!A1789,'DSR Attendance'!$A:$E,5,0))))</f>
        <v/>
      </c>
      <c r="M1789" s="13" t="str">
        <f t="shared" si="29"/>
        <v/>
      </c>
      <c r="N1789" s="8"/>
      <c r="XFB1789" s="13" t="str">
        <f>IF(D1789="","",COUNTIF('DISPATCHED (VT11)'!$E:$E,'Per Outlet Plan'!D1789))</f>
        <v/>
      </c>
    </row>
    <row r="1790" spans="1:14 16382:16382">
      <c r="A1790" s="18" t="str">
        <f>IF(D1790="","",VLOOKUP(D1790,'DISPATCHED (VT11)'!$E:$XEV,16373,0))</f>
        <v/>
      </c>
      <c r="B1790" s="13" t="str">
        <f>IF(D1790="","",VLOOKUP(D1790,'DISPATCHED (VT11)'!$E:$L,8,0))</f>
        <v/>
      </c>
      <c r="C1790" s="16" t="str">
        <f>IF(A1790="","",IF(VLOOKUP(A1790,'DSR Attendance'!$A:$E,5,0)=0,VLOOKUP(A1790,'DSR Attendance'!$A:$D,4,0),CONCATENATE(VLOOKUP(A1790,'DSR Attendance'!$A:$D,4,0)," / ",VLOOKUP('Per Outlet Plan'!A1790,'DSR Attendance'!$A:$E,5,0))))</f>
        <v/>
      </c>
      <c r="M1790" s="13" t="str">
        <f t="shared" si="29"/>
        <v/>
      </c>
      <c r="N1790" s="8"/>
      <c r="XFB1790" s="13" t="str">
        <f>IF(D1790="","",COUNTIF('DISPATCHED (VT11)'!$E:$E,'Per Outlet Plan'!D1790))</f>
        <v/>
      </c>
    </row>
    <row r="1791" spans="1:14 16382:16382">
      <c r="A1791" s="18" t="str">
        <f>IF(D1791="","",VLOOKUP(D1791,'DISPATCHED (VT11)'!$E:$XEV,16373,0))</f>
        <v/>
      </c>
      <c r="B1791" s="13" t="str">
        <f>IF(D1791="","",VLOOKUP(D1791,'DISPATCHED (VT11)'!$E:$L,8,0))</f>
        <v/>
      </c>
      <c r="C1791" s="16" t="str">
        <f>IF(A1791="","",IF(VLOOKUP(A1791,'DSR Attendance'!$A:$E,5,0)=0,VLOOKUP(A1791,'DSR Attendance'!$A:$D,4,0),CONCATENATE(VLOOKUP(A1791,'DSR Attendance'!$A:$D,4,0)," / ",VLOOKUP('Per Outlet Plan'!A1791,'DSR Attendance'!$A:$E,5,0))))</f>
        <v/>
      </c>
      <c r="M1791" s="13" t="str">
        <f t="shared" si="29"/>
        <v/>
      </c>
      <c r="N1791" s="8"/>
      <c r="XFB1791" s="13" t="str">
        <f>IF(D1791="","",COUNTIF('DISPATCHED (VT11)'!$E:$E,'Per Outlet Plan'!D1791))</f>
        <v/>
      </c>
    </row>
    <row r="1792" spans="1:14 16382:16382">
      <c r="A1792" s="18" t="str">
        <f>IF(D1792="","",VLOOKUP(D1792,'DISPATCHED (VT11)'!$E:$XEV,16373,0))</f>
        <v/>
      </c>
      <c r="B1792" s="13" t="str">
        <f>IF(D1792="","",VLOOKUP(D1792,'DISPATCHED (VT11)'!$E:$L,8,0))</f>
        <v/>
      </c>
      <c r="C1792" s="16" t="str">
        <f>IF(A1792="","",IF(VLOOKUP(A1792,'DSR Attendance'!$A:$E,5,0)=0,VLOOKUP(A1792,'DSR Attendance'!$A:$D,4,0),CONCATENATE(VLOOKUP(A1792,'DSR Attendance'!$A:$D,4,0)," / ",VLOOKUP('Per Outlet Plan'!A1792,'DSR Attendance'!$A:$E,5,0))))</f>
        <v/>
      </c>
      <c r="M1792" s="13" t="str">
        <f t="shared" si="29"/>
        <v/>
      </c>
      <c r="N1792" s="8"/>
      <c r="XFB1792" s="13" t="str">
        <f>IF(D1792="","",COUNTIF('DISPATCHED (VT11)'!$E:$E,'Per Outlet Plan'!D1792))</f>
        <v/>
      </c>
    </row>
    <row r="1793" spans="1:14 16382:16382">
      <c r="A1793" s="18" t="str">
        <f>IF(D1793="","",VLOOKUP(D1793,'DISPATCHED (VT11)'!$E:$XEV,16373,0))</f>
        <v/>
      </c>
      <c r="B1793" s="13" t="str">
        <f>IF(D1793="","",VLOOKUP(D1793,'DISPATCHED (VT11)'!$E:$L,8,0))</f>
        <v/>
      </c>
      <c r="C1793" s="16" t="str">
        <f>IF(A1793="","",IF(VLOOKUP(A1793,'DSR Attendance'!$A:$E,5,0)=0,VLOOKUP(A1793,'DSR Attendance'!$A:$D,4,0),CONCATENATE(VLOOKUP(A1793,'DSR Attendance'!$A:$D,4,0)," / ",VLOOKUP('Per Outlet Plan'!A1793,'DSR Attendance'!$A:$E,5,0))))</f>
        <v/>
      </c>
      <c r="M1793" s="13" t="str">
        <f t="shared" si="29"/>
        <v/>
      </c>
      <c r="N1793" s="8"/>
      <c r="XFB1793" s="13" t="str">
        <f>IF(D1793="","",COUNTIF('DISPATCHED (VT11)'!$E:$E,'Per Outlet Plan'!D1793))</f>
        <v/>
      </c>
    </row>
    <row r="1794" spans="1:14 16382:16382">
      <c r="A1794" s="18" t="str">
        <f>IF(D1794="","",VLOOKUP(D1794,'DISPATCHED (VT11)'!$E:$XEV,16373,0))</f>
        <v/>
      </c>
      <c r="B1794" s="13" t="str">
        <f>IF(D1794="","",VLOOKUP(D1794,'DISPATCHED (VT11)'!$E:$L,8,0))</f>
        <v/>
      </c>
      <c r="C1794" s="16" t="str">
        <f>IF(A1794="","",IF(VLOOKUP(A1794,'DSR Attendance'!$A:$E,5,0)=0,VLOOKUP(A1794,'DSR Attendance'!$A:$D,4,0),CONCATENATE(VLOOKUP(A1794,'DSR Attendance'!$A:$D,4,0)," / ",VLOOKUP('Per Outlet Plan'!A1794,'DSR Attendance'!$A:$E,5,0))))</f>
        <v/>
      </c>
      <c r="M1794" s="13" t="str">
        <f t="shared" si="29"/>
        <v/>
      </c>
      <c r="N1794" s="8"/>
      <c r="XFB1794" s="13" t="str">
        <f>IF(D1794="","",COUNTIF('DISPATCHED (VT11)'!$E:$E,'Per Outlet Plan'!D1794))</f>
        <v/>
      </c>
    </row>
    <row r="1795" spans="1:14 16382:16382">
      <c r="A1795" s="18" t="str">
        <f>IF(D1795="","",VLOOKUP(D1795,'DISPATCHED (VT11)'!$E:$XEV,16373,0))</f>
        <v/>
      </c>
      <c r="B1795" s="13" t="str">
        <f>IF(D1795="","",VLOOKUP(D1795,'DISPATCHED (VT11)'!$E:$L,8,0))</f>
        <v/>
      </c>
      <c r="C1795" s="16" t="str">
        <f>IF(A1795="","",IF(VLOOKUP(A1795,'DSR Attendance'!$A:$E,5,0)=0,VLOOKUP(A1795,'DSR Attendance'!$A:$D,4,0),CONCATENATE(VLOOKUP(A1795,'DSR Attendance'!$A:$D,4,0)," / ",VLOOKUP('Per Outlet Plan'!A1795,'DSR Attendance'!$A:$E,5,0))))</f>
        <v/>
      </c>
      <c r="M1795" s="13" t="str">
        <f t="shared" si="29"/>
        <v/>
      </c>
      <c r="N1795" s="8"/>
      <c r="XFB1795" s="13" t="str">
        <f>IF(D1795="","",COUNTIF('DISPATCHED (VT11)'!$E:$E,'Per Outlet Plan'!D1795))</f>
        <v/>
      </c>
    </row>
    <row r="1796" spans="1:14 16382:16382">
      <c r="A1796" s="18" t="str">
        <f>IF(D1796="","",VLOOKUP(D1796,'DISPATCHED (VT11)'!$E:$XEV,16373,0))</f>
        <v/>
      </c>
      <c r="B1796" s="13" t="str">
        <f>IF(D1796="","",VLOOKUP(D1796,'DISPATCHED (VT11)'!$E:$L,8,0))</f>
        <v/>
      </c>
      <c r="C1796" s="16" t="str">
        <f>IF(A1796="","",IF(VLOOKUP(A1796,'DSR Attendance'!$A:$E,5,0)=0,VLOOKUP(A1796,'DSR Attendance'!$A:$D,4,0),CONCATENATE(VLOOKUP(A1796,'DSR Attendance'!$A:$D,4,0)," / ",VLOOKUP('Per Outlet Plan'!A1796,'DSR Attendance'!$A:$E,5,0))))</f>
        <v/>
      </c>
      <c r="M1796" s="13" t="str">
        <f t="shared" si="29"/>
        <v/>
      </c>
      <c r="N1796" s="8"/>
      <c r="XFB1796" s="13" t="str">
        <f>IF(D1796="","",COUNTIF('DISPATCHED (VT11)'!$E:$E,'Per Outlet Plan'!D1796))</f>
        <v/>
      </c>
    </row>
    <row r="1797" spans="1:14 16382:16382">
      <c r="A1797" s="18" t="str">
        <f>IF(D1797="","",VLOOKUP(D1797,'DISPATCHED (VT11)'!$E:$XEV,16373,0))</f>
        <v/>
      </c>
      <c r="B1797" s="13" t="str">
        <f>IF(D1797="","",VLOOKUP(D1797,'DISPATCHED (VT11)'!$E:$L,8,0))</f>
        <v/>
      </c>
      <c r="C1797" s="16" t="str">
        <f>IF(A1797="","",IF(VLOOKUP(A1797,'DSR Attendance'!$A:$E,5,0)=0,VLOOKUP(A1797,'DSR Attendance'!$A:$D,4,0),CONCATENATE(VLOOKUP(A1797,'DSR Attendance'!$A:$D,4,0)," / ",VLOOKUP('Per Outlet Plan'!A1797,'DSR Attendance'!$A:$E,5,0))))</f>
        <v/>
      </c>
      <c r="M1797" s="13" t="str">
        <f t="shared" si="29"/>
        <v/>
      </c>
      <c r="N1797" s="8"/>
      <c r="XFB1797" s="13" t="str">
        <f>IF(D1797="","",COUNTIF('DISPATCHED (VT11)'!$E:$E,'Per Outlet Plan'!D1797))</f>
        <v/>
      </c>
    </row>
    <row r="1798" spans="1:14 16382:16382">
      <c r="A1798" s="18" t="str">
        <f>IF(D1798="","",VLOOKUP(D1798,'DISPATCHED (VT11)'!$E:$XEV,16373,0))</f>
        <v/>
      </c>
      <c r="B1798" s="13" t="str">
        <f>IF(D1798="","",VLOOKUP(D1798,'DISPATCHED (VT11)'!$E:$L,8,0))</f>
        <v/>
      </c>
      <c r="C1798" s="16" t="str">
        <f>IF(A1798="","",IF(VLOOKUP(A1798,'DSR Attendance'!$A:$E,5,0)=0,VLOOKUP(A1798,'DSR Attendance'!$A:$D,4,0),CONCATENATE(VLOOKUP(A1798,'DSR Attendance'!$A:$D,4,0)," / ",VLOOKUP('Per Outlet Plan'!A1798,'DSR Attendance'!$A:$E,5,0))))</f>
        <v/>
      </c>
      <c r="M1798" s="13" t="str">
        <f t="shared" ref="M1798:M1861" si="30">IF(L1798="","",VLOOKUP(L1798,$XFC$6:$XFD$30,2,0))</f>
        <v/>
      </c>
      <c r="N1798" s="8"/>
      <c r="XFB1798" s="13" t="str">
        <f>IF(D1798="","",COUNTIF('DISPATCHED (VT11)'!$E:$E,'Per Outlet Plan'!D1798))</f>
        <v/>
      </c>
    </row>
    <row r="1799" spans="1:14 16382:16382">
      <c r="A1799" s="18" t="str">
        <f>IF(D1799="","",VLOOKUP(D1799,'DISPATCHED (VT11)'!$E:$XEV,16373,0))</f>
        <v/>
      </c>
      <c r="B1799" s="13" t="str">
        <f>IF(D1799="","",VLOOKUP(D1799,'DISPATCHED (VT11)'!$E:$L,8,0))</f>
        <v/>
      </c>
      <c r="C1799" s="16" t="str">
        <f>IF(A1799="","",IF(VLOOKUP(A1799,'DSR Attendance'!$A:$E,5,0)=0,VLOOKUP(A1799,'DSR Attendance'!$A:$D,4,0),CONCATENATE(VLOOKUP(A1799,'DSR Attendance'!$A:$D,4,0)," / ",VLOOKUP('Per Outlet Plan'!A1799,'DSR Attendance'!$A:$E,5,0))))</f>
        <v/>
      </c>
      <c r="M1799" s="13" t="str">
        <f t="shared" si="30"/>
        <v/>
      </c>
      <c r="N1799" s="8"/>
      <c r="XFB1799" s="13" t="str">
        <f>IF(D1799="","",COUNTIF('DISPATCHED (VT11)'!$E:$E,'Per Outlet Plan'!D1799))</f>
        <v/>
      </c>
    </row>
    <row r="1800" spans="1:14 16382:16382">
      <c r="A1800" s="18" t="str">
        <f>IF(D1800="","",VLOOKUP(D1800,'DISPATCHED (VT11)'!$E:$XEV,16373,0))</f>
        <v/>
      </c>
      <c r="B1800" s="13" t="str">
        <f>IF(D1800="","",VLOOKUP(D1800,'DISPATCHED (VT11)'!$E:$L,8,0))</f>
        <v/>
      </c>
      <c r="C1800" s="16" t="str">
        <f>IF(A1800="","",IF(VLOOKUP(A1800,'DSR Attendance'!$A:$E,5,0)=0,VLOOKUP(A1800,'DSR Attendance'!$A:$D,4,0),CONCATENATE(VLOOKUP(A1800,'DSR Attendance'!$A:$D,4,0)," / ",VLOOKUP('Per Outlet Plan'!A1800,'DSR Attendance'!$A:$E,5,0))))</f>
        <v/>
      </c>
      <c r="M1800" s="13" t="str">
        <f t="shared" si="30"/>
        <v/>
      </c>
      <c r="N1800" s="8"/>
      <c r="XFB1800" s="13" t="str">
        <f>IF(D1800="","",COUNTIF('DISPATCHED (VT11)'!$E:$E,'Per Outlet Plan'!D1800))</f>
        <v/>
      </c>
    </row>
    <row r="1801" spans="1:14 16382:16382">
      <c r="A1801" s="18" t="str">
        <f>IF(D1801="","",VLOOKUP(D1801,'DISPATCHED (VT11)'!$E:$XEV,16373,0))</f>
        <v/>
      </c>
      <c r="B1801" s="13" t="str">
        <f>IF(D1801="","",VLOOKUP(D1801,'DISPATCHED (VT11)'!$E:$L,8,0))</f>
        <v/>
      </c>
      <c r="C1801" s="16" t="str">
        <f>IF(A1801="","",IF(VLOOKUP(A1801,'DSR Attendance'!$A:$E,5,0)=0,VLOOKUP(A1801,'DSR Attendance'!$A:$D,4,0),CONCATENATE(VLOOKUP(A1801,'DSR Attendance'!$A:$D,4,0)," / ",VLOOKUP('Per Outlet Plan'!A1801,'DSR Attendance'!$A:$E,5,0))))</f>
        <v/>
      </c>
      <c r="M1801" s="13" t="str">
        <f t="shared" si="30"/>
        <v/>
      </c>
      <c r="N1801" s="8"/>
      <c r="XFB1801" s="13" t="str">
        <f>IF(D1801="","",COUNTIF('DISPATCHED (VT11)'!$E:$E,'Per Outlet Plan'!D1801))</f>
        <v/>
      </c>
    </row>
    <row r="1802" spans="1:14 16382:16382">
      <c r="A1802" s="18" t="str">
        <f>IF(D1802="","",VLOOKUP(D1802,'DISPATCHED (VT11)'!$E:$XEV,16373,0))</f>
        <v/>
      </c>
      <c r="B1802" s="13" t="str">
        <f>IF(D1802="","",VLOOKUP(D1802,'DISPATCHED (VT11)'!$E:$L,8,0))</f>
        <v/>
      </c>
      <c r="C1802" s="16" t="str">
        <f>IF(A1802="","",IF(VLOOKUP(A1802,'DSR Attendance'!$A:$E,5,0)=0,VLOOKUP(A1802,'DSR Attendance'!$A:$D,4,0),CONCATENATE(VLOOKUP(A1802,'DSR Attendance'!$A:$D,4,0)," / ",VLOOKUP('Per Outlet Plan'!A1802,'DSR Attendance'!$A:$E,5,0))))</f>
        <v/>
      </c>
      <c r="M1802" s="13" t="str">
        <f t="shared" si="30"/>
        <v/>
      </c>
      <c r="N1802" s="8"/>
      <c r="XFB1802" s="13" t="str">
        <f>IF(D1802="","",COUNTIF('DISPATCHED (VT11)'!$E:$E,'Per Outlet Plan'!D1802))</f>
        <v/>
      </c>
    </row>
    <row r="1803" spans="1:14 16382:16382">
      <c r="A1803" s="18" t="str">
        <f>IF(D1803="","",VLOOKUP(D1803,'DISPATCHED (VT11)'!$E:$XEV,16373,0))</f>
        <v/>
      </c>
      <c r="B1803" s="13" t="str">
        <f>IF(D1803="","",VLOOKUP(D1803,'DISPATCHED (VT11)'!$E:$L,8,0))</f>
        <v/>
      </c>
      <c r="C1803" s="16" t="str">
        <f>IF(A1803="","",IF(VLOOKUP(A1803,'DSR Attendance'!$A:$E,5,0)=0,VLOOKUP(A1803,'DSR Attendance'!$A:$D,4,0),CONCATENATE(VLOOKUP(A1803,'DSR Attendance'!$A:$D,4,0)," / ",VLOOKUP('Per Outlet Plan'!A1803,'DSR Attendance'!$A:$E,5,0))))</f>
        <v/>
      </c>
      <c r="M1803" s="13" t="str">
        <f t="shared" si="30"/>
        <v/>
      </c>
      <c r="N1803" s="8"/>
      <c r="XFB1803" s="13" t="str">
        <f>IF(D1803="","",COUNTIF('DISPATCHED (VT11)'!$E:$E,'Per Outlet Plan'!D1803))</f>
        <v/>
      </c>
    </row>
    <row r="1804" spans="1:14 16382:16382">
      <c r="A1804" s="18" t="str">
        <f>IF(D1804="","",VLOOKUP(D1804,'DISPATCHED (VT11)'!$E:$XEV,16373,0))</f>
        <v/>
      </c>
      <c r="B1804" s="13" t="str">
        <f>IF(D1804="","",VLOOKUP(D1804,'DISPATCHED (VT11)'!$E:$L,8,0))</f>
        <v/>
      </c>
      <c r="C1804" s="16" t="str">
        <f>IF(A1804="","",IF(VLOOKUP(A1804,'DSR Attendance'!$A:$E,5,0)=0,VLOOKUP(A1804,'DSR Attendance'!$A:$D,4,0),CONCATENATE(VLOOKUP(A1804,'DSR Attendance'!$A:$D,4,0)," / ",VLOOKUP('Per Outlet Plan'!A1804,'DSR Attendance'!$A:$E,5,0))))</f>
        <v/>
      </c>
      <c r="M1804" s="13" t="str">
        <f t="shared" si="30"/>
        <v/>
      </c>
      <c r="N1804" s="8"/>
      <c r="XFB1804" s="13" t="str">
        <f>IF(D1804="","",COUNTIF('DISPATCHED (VT11)'!$E:$E,'Per Outlet Plan'!D1804))</f>
        <v/>
      </c>
    </row>
    <row r="1805" spans="1:14 16382:16382">
      <c r="A1805" s="18" t="str">
        <f>IF(D1805="","",VLOOKUP(D1805,'DISPATCHED (VT11)'!$E:$XEV,16373,0))</f>
        <v/>
      </c>
      <c r="B1805" s="13" t="str">
        <f>IF(D1805="","",VLOOKUP(D1805,'DISPATCHED (VT11)'!$E:$L,8,0))</f>
        <v/>
      </c>
      <c r="C1805" s="16" t="str">
        <f>IF(A1805="","",IF(VLOOKUP(A1805,'DSR Attendance'!$A:$E,5,0)=0,VLOOKUP(A1805,'DSR Attendance'!$A:$D,4,0),CONCATENATE(VLOOKUP(A1805,'DSR Attendance'!$A:$D,4,0)," / ",VLOOKUP('Per Outlet Plan'!A1805,'DSR Attendance'!$A:$E,5,0))))</f>
        <v/>
      </c>
      <c r="M1805" s="13" t="str">
        <f t="shared" si="30"/>
        <v/>
      </c>
      <c r="N1805" s="8"/>
      <c r="XFB1805" s="13" t="str">
        <f>IF(D1805="","",COUNTIF('DISPATCHED (VT11)'!$E:$E,'Per Outlet Plan'!D1805))</f>
        <v/>
      </c>
    </row>
    <row r="1806" spans="1:14 16382:16382">
      <c r="A1806" s="18" t="str">
        <f>IF(D1806="","",VLOOKUP(D1806,'DISPATCHED (VT11)'!$E:$XEV,16373,0))</f>
        <v/>
      </c>
      <c r="B1806" s="13" t="str">
        <f>IF(D1806="","",VLOOKUP(D1806,'DISPATCHED (VT11)'!$E:$L,8,0))</f>
        <v/>
      </c>
      <c r="C1806" s="16" t="str">
        <f>IF(A1806="","",IF(VLOOKUP(A1806,'DSR Attendance'!$A:$E,5,0)=0,VLOOKUP(A1806,'DSR Attendance'!$A:$D,4,0),CONCATENATE(VLOOKUP(A1806,'DSR Attendance'!$A:$D,4,0)," / ",VLOOKUP('Per Outlet Plan'!A1806,'DSR Attendance'!$A:$E,5,0))))</f>
        <v/>
      </c>
      <c r="M1806" s="13" t="str">
        <f t="shared" si="30"/>
        <v/>
      </c>
      <c r="N1806" s="8"/>
      <c r="XFB1806" s="13" t="str">
        <f>IF(D1806="","",COUNTIF('DISPATCHED (VT11)'!$E:$E,'Per Outlet Plan'!D1806))</f>
        <v/>
      </c>
    </row>
    <row r="1807" spans="1:14 16382:16382">
      <c r="A1807" s="18" t="str">
        <f>IF(D1807="","",VLOOKUP(D1807,'DISPATCHED (VT11)'!$E:$XEV,16373,0))</f>
        <v/>
      </c>
      <c r="B1807" s="13" t="str">
        <f>IF(D1807="","",VLOOKUP(D1807,'DISPATCHED (VT11)'!$E:$L,8,0))</f>
        <v/>
      </c>
      <c r="C1807" s="16" t="str">
        <f>IF(A1807="","",IF(VLOOKUP(A1807,'DSR Attendance'!$A:$E,5,0)=0,VLOOKUP(A1807,'DSR Attendance'!$A:$D,4,0),CONCATENATE(VLOOKUP(A1807,'DSR Attendance'!$A:$D,4,0)," / ",VLOOKUP('Per Outlet Plan'!A1807,'DSR Attendance'!$A:$E,5,0))))</f>
        <v/>
      </c>
      <c r="M1807" s="13" t="str">
        <f t="shared" si="30"/>
        <v/>
      </c>
      <c r="N1807" s="8"/>
      <c r="XFB1807" s="13" t="str">
        <f>IF(D1807="","",COUNTIF('DISPATCHED (VT11)'!$E:$E,'Per Outlet Plan'!D1807))</f>
        <v/>
      </c>
    </row>
    <row r="1808" spans="1:14 16382:16382">
      <c r="A1808" s="18" t="str">
        <f>IF(D1808="","",VLOOKUP(D1808,'DISPATCHED (VT11)'!$E:$XEV,16373,0))</f>
        <v/>
      </c>
      <c r="B1808" s="13" t="str">
        <f>IF(D1808="","",VLOOKUP(D1808,'DISPATCHED (VT11)'!$E:$L,8,0))</f>
        <v/>
      </c>
      <c r="C1808" s="16" t="str">
        <f>IF(A1808="","",IF(VLOOKUP(A1808,'DSR Attendance'!$A:$E,5,0)=0,VLOOKUP(A1808,'DSR Attendance'!$A:$D,4,0),CONCATENATE(VLOOKUP(A1808,'DSR Attendance'!$A:$D,4,0)," / ",VLOOKUP('Per Outlet Plan'!A1808,'DSR Attendance'!$A:$E,5,0))))</f>
        <v/>
      </c>
      <c r="M1808" s="13" t="str">
        <f t="shared" si="30"/>
        <v/>
      </c>
      <c r="N1808" s="8"/>
      <c r="XFB1808" s="13" t="str">
        <f>IF(D1808="","",COUNTIF('DISPATCHED (VT11)'!$E:$E,'Per Outlet Plan'!D1808))</f>
        <v/>
      </c>
    </row>
    <row r="1809" spans="1:14 16382:16382">
      <c r="A1809" s="18" t="str">
        <f>IF(D1809="","",VLOOKUP(D1809,'DISPATCHED (VT11)'!$E:$XEV,16373,0))</f>
        <v/>
      </c>
      <c r="B1809" s="13" t="str">
        <f>IF(D1809="","",VLOOKUP(D1809,'DISPATCHED (VT11)'!$E:$L,8,0))</f>
        <v/>
      </c>
      <c r="C1809" s="16" t="str">
        <f>IF(A1809="","",IF(VLOOKUP(A1809,'DSR Attendance'!$A:$E,5,0)=0,VLOOKUP(A1809,'DSR Attendance'!$A:$D,4,0),CONCATENATE(VLOOKUP(A1809,'DSR Attendance'!$A:$D,4,0)," / ",VLOOKUP('Per Outlet Plan'!A1809,'DSR Attendance'!$A:$E,5,0))))</f>
        <v/>
      </c>
      <c r="M1809" s="13" t="str">
        <f t="shared" si="30"/>
        <v/>
      </c>
      <c r="N1809" s="8"/>
      <c r="XFB1809" s="13" t="str">
        <f>IF(D1809="","",COUNTIF('DISPATCHED (VT11)'!$E:$E,'Per Outlet Plan'!D1809))</f>
        <v/>
      </c>
    </row>
    <row r="1810" spans="1:14 16382:16382">
      <c r="A1810" s="18" t="str">
        <f>IF(D1810="","",VLOOKUP(D1810,'DISPATCHED (VT11)'!$E:$XEV,16373,0))</f>
        <v/>
      </c>
      <c r="B1810" s="13" t="str">
        <f>IF(D1810="","",VLOOKUP(D1810,'DISPATCHED (VT11)'!$E:$L,8,0))</f>
        <v/>
      </c>
      <c r="C1810" s="16" t="str">
        <f>IF(A1810="","",IF(VLOOKUP(A1810,'DSR Attendance'!$A:$E,5,0)=0,VLOOKUP(A1810,'DSR Attendance'!$A:$D,4,0),CONCATENATE(VLOOKUP(A1810,'DSR Attendance'!$A:$D,4,0)," / ",VLOOKUP('Per Outlet Plan'!A1810,'DSR Attendance'!$A:$E,5,0))))</f>
        <v/>
      </c>
      <c r="M1810" s="13" t="str">
        <f t="shared" si="30"/>
        <v/>
      </c>
      <c r="N1810" s="8"/>
      <c r="XFB1810" s="13" t="str">
        <f>IF(D1810="","",COUNTIF('DISPATCHED (VT11)'!$E:$E,'Per Outlet Plan'!D1810))</f>
        <v/>
      </c>
    </row>
    <row r="1811" spans="1:14 16382:16382">
      <c r="A1811" s="18" t="str">
        <f>IF(D1811="","",VLOOKUP(D1811,'DISPATCHED (VT11)'!$E:$XEV,16373,0))</f>
        <v/>
      </c>
      <c r="B1811" s="13" t="str">
        <f>IF(D1811="","",VLOOKUP(D1811,'DISPATCHED (VT11)'!$E:$L,8,0))</f>
        <v/>
      </c>
      <c r="C1811" s="16" t="str">
        <f>IF(A1811="","",IF(VLOOKUP(A1811,'DSR Attendance'!$A:$E,5,0)=0,VLOOKUP(A1811,'DSR Attendance'!$A:$D,4,0),CONCATENATE(VLOOKUP(A1811,'DSR Attendance'!$A:$D,4,0)," / ",VLOOKUP('Per Outlet Plan'!A1811,'DSR Attendance'!$A:$E,5,0))))</f>
        <v/>
      </c>
      <c r="M1811" s="13" t="str">
        <f t="shared" si="30"/>
        <v/>
      </c>
      <c r="N1811" s="8"/>
      <c r="XFB1811" s="13" t="str">
        <f>IF(D1811="","",COUNTIF('DISPATCHED (VT11)'!$E:$E,'Per Outlet Plan'!D1811))</f>
        <v/>
      </c>
    </row>
    <row r="1812" spans="1:14 16382:16382">
      <c r="A1812" s="18" t="str">
        <f>IF(D1812="","",VLOOKUP(D1812,'DISPATCHED (VT11)'!$E:$XEV,16373,0))</f>
        <v/>
      </c>
      <c r="B1812" s="13" t="str">
        <f>IF(D1812="","",VLOOKUP(D1812,'DISPATCHED (VT11)'!$E:$L,8,0))</f>
        <v/>
      </c>
      <c r="C1812" s="16" t="str">
        <f>IF(A1812="","",IF(VLOOKUP(A1812,'DSR Attendance'!$A:$E,5,0)=0,VLOOKUP(A1812,'DSR Attendance'!$A:$D,4,0),CONCATENATE(VLOOKUP(A1812,'DSR Attendance'!$A:$D,4,0)," / ",VLOOKUP('Per Outlet Plan'!A1812,'DSR Attendance'!$A:$E,5,0))))</f>
        <v/>
      </c>
      <c r="M1812" s="13" t="str">
        <f t="shared" si="30"/>
        <v/>
      </c>
      <c r="N1812" s="8"/>
      <c r="XFB1812" s="13" t="str">
        <f>IF(D1812="","",COUNTIF('DISPATCHED (VT11)'!$E:$E,'Per Outlet Plan'!D1812))</f>
        <v/>
      </c>
    </row>
    <row r="1813" spans="1:14 16382:16382">
      <c r="A1813" s="18" t="str">
        <f>IF(D1813="","",VLOOKUP(D1813,'DISPATCHED (VT11)'!$E:$XEV,16373,0))</f>
        <v/>
      </c>
      <c r="B1813" s="13" t="str">
        <f>IF(D1813="","",VLOOKUP(D1813,'DISPATCHED (VT11)'!$E:$L,8,0))</f>
        <v/>
      </c>
      <c r="C1813" s="16" t="str">
        <f>IF(A1813="","",IF(VLOOKUP(A1813,'DSR Attendance'!$A:$E,5,0)=0,VLOOKUP(A1813,'DSR Attendance'!$A:$D,4,0),CONCATENATE(VLOOKUP(A1813,'DSR Attendance'!$A:$D,4,0)," / ",VLOOKUP('Per Outlet Plan'!A1813,'DSR Attendance'!$A:$E,5,0))))</f>
        <v/>
      </c>
      <c r="M1813" s="13" t="str">
        <f t="shared" si="30"/>
        <v/>
      </c>
      <c r="N1813" s="8"/>
      <c r="XFB1813" s="13" t="str">
        <f>IF(D1813="","",COUNTIF('DISPATCHED (VT11)'!$E:$E,'Per Outlet Plan'!D1813))</f>
        <v/>
      </c>
    </row>
    <row r="1814" spans="1:14 16382:16382">
      <c r="A1814" s="18" t="str">
        <f>IF(D1814="","",VLOOKUP(D1814,'DISPATCHED (VT11)'!$E:$XEV,16373,0))</f>
        <v/>
      </c>
      <c r="B1814" s="13" t="str">
        <f>IF(D1814="","",VLOOKUP(D1814,'DISPATCHED (VT11)'!$E:$L,8,0))</f>
        <v/>
      </c>
      <c r="C1814" s="16" t="str">
        <f>IF(A1814="","",IF(VLOOKUP(A1814,'DSR Attendance'!$A:$E,5,0)=0,VLOOKUP(A1814,'DSR Attendance'!$A:$D,4,0),CONCATENATE(VLOOKUP(A1814,'DSR Attendance'!$A:$D,4,0)," / ",VLOOKUP('Per Outlet Plan'!A1814,'DSR Attendance'!$A:$E,5,0))))</f>
        <v/>
      </c>
      <c r="M1814" s="13" t="str">
        <f t="shared" si="30"/>
        <v/>
      </c>
      <c r="N1814" s="8"/>
      <c r="XFB1814" s="13" t="str">
        <f>IF(D1814="","",COUNTIF('DISPATCHED (VT11)'!$E:$E,'Per Outlet Plan'!D1814))</f>
        <v/>
      </c>
    </row>
    <row r="1815" spans="1:14 16382:16382">
      <c r="A1815" s="18" t="str">
        <f>IF(D1815="","",VLOOKUP(D1815,'DISPATCHED (VT11)'!$E:$XEV,16373,0))</f>
        <v/>
      </c>
      <c r="B1815" s="13" t="str">
        <f>IF(D1815="","",VLOOKUP(D1815,'DISPATCHED (VT11)'!$E:$L,8,0))</f>
        <v/>
      </c>
      <c r="C1815" s="16" t="str">
        <f>IF(A1815="","",IF(VLOOKUP(A1815,'DSR Attendance'!$A:$E,5,0)=0,VLOOKUP(A1815,'DSR Attendance'!$A:$D,4,0),CONCATENATE(VLOOKUP(A1815,'DSR Attendance'!$A:$D,4,0)," / ",VLOOKUP('Per Outlet Plan'!A1815,'DSR Attendance'!$A:$E,5,0))))</f>
        <v/>
      </c>
      <c r="M1815" s="13" t="str">
        <f t="shared" si="30"/>
        <v/>
      </c>
      <c r="N1815" s="8"/>
      <c r="XFB1815" s="13" t="str">
        <f>IF(D1815="","",COUNTIF('DISPATCHED (VT11)'!$E:$E,'Per Outlet Plan'!D1815))</f>
        <v/>
      </c>
    </row>
    <row r="1816" spans="1:14 16382:16382">
      <c r="A1816" s="18" t="str">
        <f>IF(D1816="","",VLOOKUP(D1816,'DISPATCHED (VT11)'!$E:$XEV,16373,0))</f>
        <v/>
      </c>
      <c r="B1816" s="13" t="str">
        <f>IF(D1816="","",VLOOKUP(D1816,'DISPATCHED (VT11)'!$E:$L,8,0))</f>
        <v/>
      </c>
      <c r="C1816" s="16" t="str">
        <f>IF(A1816="","",IF(VLOOKUP(A1816,'DSR Attendance'!$A:$E,5,0)=0,VLOOKUP(A1816,'DSR Attendance'!$A:$D,4,0),CONCATENATE(VLOOKUP(A1816,'DSR Attendance'!$A:$D,4,0)," / ",VLOOKUP('Per Outlet Plan'!A1816,'DSR Attendance'!$A:$E,5,0))))</f>
        <v/>
      </c>
      <c r="M1816" s="13" t="str">
        <f t="shared" si="30"/>
        <v/>
      </c>
      <c r="N1816" s="8"/>
      <c r="XFB1816" s="13" t="str">
        <f>IF(D1816="","",COUNTIF('DISPATCHED (VT11)'!$E:$E,'Per Outlet Plan'!D1816))</f>
        <v/>
      </c>
    </row>
    <row r="1817" spans="1:14 16382:16382">
      <c r="A1817" s="18" t="str">
        <f>IF(D1817="","",VLOOKUP(D1817,'DISPATCHED (VT11)'!$E:$XEV,16373,0))</f>
        <v/>
      </c>
      <c r="B1817" s="13" t="str">
        <f>IF(D1817="","",VLOOKUP(D1817,'DISPATCHED (VT11)'!$E:$L,8,0))</f>
        <v/>
      </c>
      <c r="C1817" s="16" t="str">
        <f>IF(A1817="","",IF(VLOOKUP(A1817,'DSR Attendance'!$A:$E,5,0)=0,VLOOKUP(A1817,'DSR Attendance'!$A:$D,4,0),CONCATENATE(VLOOKUP(A1817,'DSR Attendance'!$A:$D,4,0)," / ",VLOOKUP('Per Outlet Plan'!A1817,'DSR Attendance'!$A:$E,5,0))))</f>
        <v/>
      </c>
      <c r="M1817" s="13" t="str">
        <f t="shared" si="30"/>
        <v/>
      </c>
      <c r="N1817" s="8"/>
      <c r="XFB1817" s="13" t="str">
        <f>IF(D1817="","",COUNTIF('DISPATCHED (VT11)'!$E:$E,'Per Outlet Plan'!D1817))</f>
        <v/>
      </c>
    </row>
    <row r="1818" spans="1:14 16382:16382">
      <c r="A1818" s="18" t="str">
        <f>IF(D1818="","",VLOOKUP(D1818,'DISPATCHED (VT11)'!$E:$XEV,16373,0))</f>
        <v/>
      </c>
      <c r="B1818" s="13" t="str">
        <f>IF(D1818="","",VLOOKUP(D1818,'DISPATCHED (VT11)'!$E:$L,8,0))</f>
        <v/>
      </c>
      <c r="C1818" s="16" t="str">
        <f>IF(A1818="","",IF(VLOOKUP(A1818,'DSR Attendance'!$A:$E,5,0)=0,VLOOKUP(A1818,'DSR Attendance'!$A:$D,4,0),CONCATENATE(VLOOKUP(A1818,'DSR Attendance'!$A:$D,4,0)," / ",VLOOKUP('Per Outlet Plan'!A1818,'DSR Attendance'!$A:$E,5,0))))</f>
        <v/>
      </c>
      <c r="M1818" s="13" t="str">
        <f t="shared" si="30"/>
        <v/>
      </c>
      <c r="N1818" s="8"/>
      <c r="XFB1818" s="13" t="str">
        <f>IF(D1818="","",COUNTIF('DISPATCHED (VT11)'!$E:$E,'Per Outlet Plan'!D1818))</f>
        <v/>
      </c>
    </row>
    <row r="1819" spans="1:14 16382:16382">
      <c r="A1819" s="18" t="str">
        <f>IF(D1819="","",VLOOKUP(D1819,'DISPATCHED (VT11)'!$E:$XEV,16373,0))</f>
        <v/>
      </c>
      <c r="B1819" s="13" t="str">
        <f>IF(D1819="","",VLOOKUP(D1819,'DISPATCHED (VT11)'!$E:$L,8,0))</f>
        <v/>
      </c>
      <c r="C1819" s="16" t="str">
        <f>IF(A1819="","",IF(VLOOKUP(A1819,'DSR Attendance'!$A:$E,5,0)=0,VLOOKUP(A1819,'DSR Attendance'!$A:$D,4,0),CONCATENATE(VLOOKUP(A1819,'DSR Attendance'!$A:$D,4,0)," / ",VLOOKUP('Per Outlet Plan'!A1819,'DSR Attendance'!$A:$E,5,0))))</f>
        <v/>
      </c>
      <c r="M1819" s="13" t="str">
        <f t="shared" si="30"/>
        <v/>
      </c>
      <c r="N1819" s="8"/>
      <c r="XFB1819" s="13" t="str">
        <f>IF(D1819="","",COUNTIF('DISPATCHED (VT11)'!$E:$E,'Per Outlet Plan'!D1819))</f>
        <v/>
      </c>
    </row>
    <row r="1820" spans="1:14 16382:16382">
      <c r="A1820" s="18" t="str">
        <f>IF(D1820="","",VLOOKUP(D1820,'DISPATCHED (VT11)'!$E:$XEV,16373,0))</f>
        <v/>
      </c>
      <c r="B1820" s="13" t="str">
        <f>IF(D1820="","",VLOOKUP(D1820,'DISPATCHED (VT11)'!$E:$L,8,0))</f>
        <v/>
      </c>
      <c r="C1820" s="16" t="str">
        <f>IF(A1820="","",IF(VLOOKUP(A1820,'DSR Attendance'!$A:$E,5,0)=0,VLOOKUP(A1820,'DSR Attendance'!$A:$D,4,0),CONCATENATE(VLOOKUP(A1820,'DSR Attendance'!$A:$D,4,0)," / ",VLOOKUP('Per Outlet Plan'!A1820,'DSR Attendance'!$A:$E,5,0))))</f>
        <v/>
      </c>
      <c r="M1820" s="13" t="str">
        <f t="shared" si="30"/>
        <v/>
      </c>
      <c r="N1820" s="8"/>
      <c r="XFB1820" s="13" t="str">
        <f>IF(D1820="","",COUNTIF('DISPATCHED (VT11)'!$E:$E,'Per Outlet Plan'!D1820))</f>
        <v/>
      </c>
    </row>
    <row r="1821" spans="1:14 16382:16382">
      <c r="A1821" s="18" t="str">
        <f>IF(D1821="","",VLOOKUP(D1821,'DISPATCHED (VT11)'!$E:$XEV,16373,0))</f>
        <v/>
      </c>
      <c r="B1821" s="13" t="str">
        <f>IF(D1821="","",VLOOKUP(D1821,'DISPATCHED (VT11)'!$E:$L,8,0))</f>
        <v/>
      </c>
      <c r="C1821" s="16" t="str">
        <f>IF(A1821="","",IF(VLOOKUP(A1821,'DSR Attendance'!$A:$E,5,0)=0,VLOOKUP(A1821,'DSR Attendance'!$A:$D,4,0),CONCATENATE(VLOOKUP(A1821,'DSR Attendance'!$A:$D,4,0)," / ",VLOOKUP('Per Outlet Plan'!A1821,'DSR Attendance'!$A:$E,5,0))))</f>
        <v/>
      </c>
      <c r="M1821" s="13" t="str">
        <f t="shared" si="30"/>
        <v/>
      </c>
      <c r="N1821" s="8"/>
      <c r="XFB1821" s="13" t="str">
        <f>IF(D1821="","",COUNTIF('DISPATCHED (VT11)'!$E:$E,'Per Outlet Plan'!D1821))</f>
        <v/>
      </c>
    </row>
    <row r="1822" spans="1:14 16382:16382">
      <c r="A1822" s="18" t="str">
        <f>IF(D1822="","",VLOOKUP(D1822,'DISPATCHED (VT11)'!$E:$XEV,16373,0))</f>
        <v/>
      </c>
      <c r="B1822" s="13" t="str">
        <f>IF(D1822="","",VLOOKUP(D1822,'DISPATCHED (VT11)'!$E:$L,8,0))</f>
        <v/>
      </c>
      <c r="C1822" s="16" t="str">
        <f>IF(A1822="","",IF(VLOOKUP(A1822,'DSR Attendance'!$A:$E,5,0)=0,VLOOKUP(A1822,'DSR Attendance'!$A:$D,4,0),CONCATENATE(VLOOKUP(A1822,'DSR Attendance'!$A:$D,4,0)," / ",VLOOKUP('Per Outlet Plan'!A1822,'DSR Attendance'!$A:$E,5,0))))</f>
        <v/>
      </c>
      <c r="M1822" s="13" t="str">
        <f t="shared" si="30"/>
        <v/>
      </c>
      <c r="N1822" s="8"/>
      <c r="XFB1822" s="13" t="str">
        <f>IF(D1822="","",COUNTIF('DISPATCHED (VT11)'!$E:$E,'Per Outlet Plan'!D1822))</f>
        <v/>
      </c>
    </row>
    <row r="1823" spans="1:14 16382:16382">
      <c r="A1823" s="18" t="str">
        <f>IF(D1823="","",VLOOKUP(D1823,'DISPATCHED (VT11)'!$E:$XEV,16373,0))</f>
        <v/>
      </c>
      <c r="B1823" s="13" t="str">
        <f>IF(D1823="","",VLOOKUP(D1823,'DISPATCHED (VT11)'!$E:$L,8,0))</f>
        <v/>
      </c>
      <c r="C1823" s="16" t="str">
        <f>IF(A1823="","",IF(VLOOKUP(A1823,'DSR Attendance'!$A:$E,5,0)=0,VLOOKUP(A1823,'DSR Attendance'!$A:$D,4,0),CONCATENATE(VLOOKUP(A1823,'DSR Attendance'!$A:$D,4,0)," / ",VLOOKUP('Per Outlet Plan'!A1823,'DSR Attendance'!$A:$E,5,0))))</f>
        <v/>
      </c>
      <c r="M1823" s="13" t="str">
        <f t="shared" si="30"/>
        <v/>
      </c>
      <c r="N1823" s="8"/>
      <c r="XFB1823" s="13" t="str">
        <f>IF(D1823="","",COUNTIF('DISPATCHED (VT11)'!$E:$E,'Per Outlet Plan'!D1823))</f>
        <v/>
      </c>
    </row>
    <row r="1824" spans="1:14 16382:16382">
      <c r="A1824" s="18" t="str">
        <f>IF(D1824="","",VLOOKUP(D1824,'DISPATCHED (VT11)'!$E:$XEV,16373,0))</f>
        <v/>
      </c>
      <c r="B1824" s="13" t="str">
        <f>IF(D1824="","",VLOOKUP(D1824,'DISPATCHED (VT11)'!$E:$L,8,0))</f>
        <v/>
      </c>
      <c r="C1824" s="16" t="str">
        <f>IF(A1824="","",IF(VLOOKUP(A1824,'DSR Attendance'!$A:$E,5,0)=0,VLOOKUP(A1824,'DSR Attendance'!$A:$D,4,0),CONCATENATE(VLOOKUP(A1824,'DSR Attendance'!$A:$D,4,0)," / ",VLOOKUP('Per Outlet Plan'!A1824,'DSR Attendance'!$A:$E,5,0))))</f>
        <v/>
      </c>
      <c r="M1824" s="13" t="str">
        <f t="shared" si="30"/>
        <v/>
      </c>
      <c r="N1824" s="8"/>
      <c r="XFB1824" s="13" t="str">
        <f>IF(D1824="","",COUNTIF('DISPATCHED (VT11)'!$E:$E,'Per Outlet Plan'!D1824))</f>
        <v/>
      </c>
    </row>
    <row r="1825" spans="1:14 16382:16382">
      <c r="A1825" s="18" t="str">
        <f>IF(D1825="","",VLOOKUP(D1825,'DISPATCHED (VT11)'!$E:$XEV,16373,0))</f>
        <v/>
      </c>
      <c r="B1825" s="13" t="str">
        <f>IF(D1825="","",VLOOKUP(D1825,'DISPATCHED (VT11)'!$E:$L,8,0))</f>
        <v/>
      </c>
      <c r="C1825" s="16" t="str">
        <f>IF(A1825="","",IF(VLOOKUP(A1825,'DSR Attendance'!$A:$E,5,0)=0,VLOOKUP(A1825,'DSR Attendance'!$A:$D,4,0),CONCATENATE(VLOOKUP(A1825,'DSR Attendance'!$A:$D,4,0)," / ",VLOOKUP('Per Outlet Plan'!A1825,'DSR Attendance'!$A:$E,5,0))))</f>
        <v/>
      </c>
      <c r="M1825" s="13" t="str">
        <f t="shared" si="30"/>
        <v/>
      </c>
      <c r="N1825" s="8"/>
      <c r="XFB1825" s="13" t="str">
        <f>IF(D1825="","",COUNTIF('DISPATCHED (VT11)'!$E:$E,'Per Outlet Plan'!D1825))</f>
        <v/>
      </c>
    </row>
    <row r="1826" spans="1:14 16382:16382">
      <c r="A1826" s="18" t="str">
        <f>IF(D1826="","",VLOOKUP(D1826,'DISPATCHED (VT11)'!$E:$XEV,16373,0))</f>
        <v/>
      </c>
      <c r="B1826" s="13" t="str">
        <f>IF(D1826="","",VLOOKUP(D1826,'DISPATCHED (VT11)'!$E:$L,8,0))</f>
        <v/>
      </c>
      <c r="C1826" s="16" t="str">
        <f>IF(A1826="","",IF(VLOOKUP(A1826,'DSR Attendance'!$A:$E,5,0)=0,VLOOKUP(A1826,'DSR Attendance'!$A:$D,4,0),CONCATENATE(VLOOKUP(A1826,'DSR Attendance'!$A:$D,4,0)," / ",VLOOKUP('Per Outlet Plan'!A1826,'DSR Attendance'!$A:$E,5,0))))</f>
        <v/>
      </c>
      <c r="M1826" s="13" t="str">
        <f t="shared" si="30"/>
        <v/>
      </c>
      <c r="N1826" s="8"/>
      <c r="XFB1826" s="13" t="str">
        <f>IF(D1826="","",COUNTIF('DISPATCHED (VT11)'!$E:$E,'Per Outlet Plan'!D1826))</f>
        <v/>
      </c>
    </row>
    <row r="1827" spans="1:14 16382:16382">
      <c r="A1827" s="18" t="str">
        <f>IF(D1827="","",VLOOKUP(D1827,'DISPATCHED (VT11)'!$E:$XEV,16373,0))</f>
        <v/>
      </c>
      <c r="B1827" s="13" t="str">
        <f>IF(D1827="","",VLOOKUP(D1827,'DISPATCHED (VT11)'!$E:$L,8,0))</f>
        <v/>
      </c>
      <c r="C1827" s="16" t="str">
        <f>IF(A1827="","",IF(VLOOKUP(A1827,'DSR Attendance'!$A:$E,5,0)=0,VLOOKUP(A1827,'DSR Attendance'!$A:$D,4,0),CONCATENATE(VLOOKUP(A1827,'DSR Attendance'!$A:$D,4,0)," / ",VLOOKUP('Per Outlet Plan'!A1827,'DSR Attendance'!$A:$E,5,0))))</f>
        <v/>
      </c>
      <c r="M1827" s="13" t="str">
        <f t="shared" si="30"/>
        <v/>
      </c>
      <c r="N1827" s="8"/>
      <c r="XFB1827" s="13" t="str">
        <f>IF(D1827="","",COUNTIF('DISPATCHED (VT11)'!$E:$E,'Per Outlet Plan'!D1827))</f>
        <v/>
      </c>
    </row>
    <row r="1828" spans="1:14 16382:16382">
      <c r="A1828" s="18" t="str">
        <f>IF(D1828="","",VLOOKUP(D1828,'DISPATCHED (VT11)'!$E:$XEV,16373,0))</f>
        <v/>
      </c>
      <c r="B1828" s="13" t="str">
        <f>IF(D1828="","",VLOOKUP(D1828,'DISPATCHED (VT11)'!$E:$L,8,0))</f>
        <v/>
      </c>
      <c r="C1828" s="16" t="str">
        <f>IF(A1828="","",IF(VLOOKUP(A1828,'DSR Attendance'!$A:$E,5,0)=0,VLOOKUP(A1828,'DSR Attendance'!$A:$D,4,0),CONCATENATE(VLOOKUP(A1828,'DSR Attendance'!$A:$D,4,0)," / ",VLOOKUP('Per Outlet Plan'!A1828,'DSR Attendance'!$A:$E,5,0))))</f>
        <v/>
      </c>
      <c r="M1828" s="13" t="str">
        <f t="shared" si="30"/>
        <v/>
      </c>
      <c r="N1828" s="8"/>
      <c r="XFB1828" s="13" t="str">
        <f>IF(D1828="","",COUNTIF('DISPATCHED (VT11)'!$E:$E,'Per Outlet Plan'!D1828))</f>
        <v/>
      </c>
    </row>
    <row r="1829" spans="1:14 16382:16382">
      <c r="A1829" s="18" t="str">
        <f>IF(D1829="","",VLOOKUP(D1829,'DISPATCHED (VT11)'!$E:$XEV,16373,0))</f>
        <v/>
      </c>
      <c r="B1829" s="13" t="str">
        <f>IF(D1829="","",VLOOKUP(D1829,'DISPATCHED (VT11)'!$E:$L,8,0))</f>
        <v/>
      </c>
      <c r="C1829" s="16" t="str">
        <f>IF(A1829="","",IF(VLOOKUP(A1829,'DSR Attendance'!$A:$E,5,0)=0,VLOOKUP(A1829,'DSR Attendance'!$A:$D,4,0),CONCATENATE(VLOOKUP(A1829,'DSR Attendance'!$A:$D,4,0)," / ",VLOOKUP('Per Outlet Plan'!A1829,'DSR Attendance'!$A:$E,5,0))))</f>
        <v/>
      </c>
      <c r="M1829" s="13" t="str">
        <f t="shared" si="30"/>
        <v/>
      </c>
      <c r="N1829" s="8"/>
      <c r="XFB1829" s="13" t="str">
        <f>IF(D1829="","",COUNTIF('DISPATCHED (VT11)'!$E:$E,'Per Outlet Plan'!D1829))</f>
        <v/>
      </c>
    </row>
    <row r="1830" spans="1:14 16382:16382">
      <c r="A1830" s="18" t="str">
        <f>IF(D1830="","",VLOOKUP(D1830,'DISPATCHED (VT11)'!$E:$XEV,16373,0))</f>
        <v/>
      </c>
      <c r="B1830" s="13" t="str">
        <f>IF(D1830="","",VLOOKUP(D1830,'DISPATCHED (VT11)'!$E:$L,8,0))</f>
        <v/>
      </c>
      <c r="C1830" s="16" t="str">
        <f>IF(A1830="","",IF(VLOOKUP(A1830,'DSR Attendance'!$A:$E,5,0)=0,VLOOKUP(A1830,'DSR Attendance'!$A:$D,4,0),CONCATENATE(VLOOKUP(A1830,'DSR Attendance'!$A:$D,4,0)," / ",VLOOKUP('Per Outlet Plan'!A1830,'DSR Attendance'!$A:$E,5,0))))</f>
        <v/>
      </c>
      <c r="M1830" s="13" t="str">
        <f t="shared" si="30"/>
        <v/>
      </c>
      <c r="N1830" s="8"/>
      <c r="XFB1830" s="13" t="str">
        <f>IF(D1830="","",COUNTIF('DISPATCHED (VT11)'!$E:$E,'Per Outlet Plan'!D1830))</f>
        <v/>
      </c>
    </row>
    <row r="1831" spans="1:14 16382:16382">
      <c r="A1831" s="18" t="str">
        <f>IF(D1831="","",VLOOKUP(D1831,'DISPATCHED (VT11)'!$E:$XEV,16373,0))</f>
        <v/>
      </c>
      <c r="B1831" s="13" t="str">
        <f>IF(D1831="","",VLOOKUP(D1831,'DISPATCHED (VT11)'!$E:$L,8,0))</f>
        <v/>
      </c>
      <c r="C1831" s="16" t="str">
        <f>IF(A1831="","",IF(VLOOKUP(A1831,'DSR Attendance'!$A:$E,5,0)=0,VLOOKUP(A1831,'DSR Attendance'!$A:$D,4,0),CONCATENATE(VLOOKUP(A1831,'DSR Attendance'!$A:$D,4,0)," / ",VLOOKUP('Per Outlet Plan'!A1831,'DSR Attendance'!$A:$E,5,0))))</f>
        <v/>
      </c>
      <c r="M1831" s="13" t="str">
        <f t="shared" si="30"/>
        <v/>
      </c>
      <c r="N1831" s="8"/>
      <c r="XFB1831" s="13" t="str">
        <f>IF(D1831="","",COUNTIF('DISPATCHED (VT11)'!$E:$E,'Per Outlet Plan'!D1831))</f>
        <v/>
      </c>
    </row>
    <row r="1832" spans="1:14 16382:16382">
      <c r="A1832" s="18" t="str">
        <f>IF(D1832="","",VLOOKUP(D1832,'DISPATCHED (VT11)'!$E:$XEV,16373,0))</f>
        <v/>
      </c>
      <c r="B1832" s="13" t="str">
        <f>IF(D1832="","",VLOOKUP(D1832,'DISPATCHED (VT11)'!$E:$L,8,0))</f>
        <v/>
      </c>
      <c r="C1832" s="16" t="str">
        <f>IF(A1832="","",IF(VLOOKUP(A1832,'DSR Attendance'!$A:$E,5,0)=0,VLOOKUP(A1832,'DSR Attendance'!$A:$D,4,0),CONCATENATE(VLOOKUP(A1832,'DSR Attendance'!$A:$D,4,0)," / ",VLOOKUP('Per Outlet Plan'!A1832,'DSR Attendance'!$A:$E,5,0))))</f>
        <v/>
      </c>
      <c r="M1832" s="13" t="str">
        <f t="shared" si="30"/>
        <v/>
      </c>
      <c r="N1832" s="8"/>
      <c r="XFB1832" s="13" t="str">
        <f>IF(D1832="","",COUNTIF('DISPATCHED (VT11)'!$E:$E,'Per Outlet Plan'!D1832))</f>
        <v/>
      </c>
    </row>
    <row r="1833" spans="1:14 16382:16382">
      <c r="A1833" s="18" t="str">
        <f>IF(D1833="","",VLOOKUP(D1833,'DISPATCHED (VT11)'!$E:$XEV,16373,0))</f>
        <v/>
      </c>
      <c r="B1833" s="13" t="str">
        <f>IF(D1833="","",VLOOKUP(D1833,'DISPATCHED (VT11)'!$E:$L,8,0))</f>
        <v/>
      </c>
      <c r="C1833" s="16" t="str">
        <f>IF(A1833="","",IF(VLOOKUP(A1833,'DSR Attendance'!$A:$E,5,0)=0,VLOOKUP(A1833,'DSR Attendance'!$A:$D,4,0),CONCATENATE(VLOOKUP(A1833,'DSR Attendance'!$A:$D,4,0)," / ",VLOOKUP('Per Outlet Plan'!A1833,'DSR Attendance'!$A:$E,5,0))))</f>
        <v/>
      </c>
      <c r="M1833" s="13" t="str">
        <f t="shared" si="30"/>
        <v/>
      </c>
      <c r="N1833" s="8"/>
      <c r="XFB1833" s="13" t="str">
        <f>IF(D1833="","",COUNTIF('DISPATCHED (VT11)'!$E:$E,'Per Outlet Plan'!D1833))</f>
        <v/>
      </c>
    </row>
    <row r="1834" spans="1:14 16382:16382">
      <c r="A1834" s="18" t="str">
        <f>IF(D1834="","",VLOOKUP(D1834,'DISPATCHED (VT11)'!$E:$XEV,16373,0))</f>
        <v/>
      </c>
      <c r="B1834" s="13" t="str">
        <f>IF(D1834="","",VLOOKUP(D1834,'DISPATCHED (VT11)'!$E:$L,8,0))</f>
        <v/>
      </c>
      <c r="C1834" s="16" t="str">
        <f>IF(A1834="","",IF(VLOOKUP(A1834,'DSR Attendance'!$A:$E,5,0)=0,VLOOKUP(A1834,'DSR Attendance'!$A:$D,4,0),CONCATENATE(VLOOKUP(A1834,'DSR Attendance'!$A:$D,4,0)," / ",VLOOKUP('Per Outlet Plan'!A1834,'DSR Attendance'!$A:$E,5,0))))</f>
        <v/>
      </c>
      <c r="M1834" s="13" t="str">
        <f t="shared" si="30"/>
        <v/>
      </c>
      <c r="N1834" s="8"/>
      <c r="XFB1834" s="13" t="str">
        <f>IF(D1834="","",COUNTIF('DISPATCHED (VT11)'!$E:$E,'Per Outlet Plan'!D1834))</f>
        <v/>
      </c>
    </row>
    <row r="1835" spans="1:14 16382:16382">
      <c r="A1835" s="18" t="str">
        <f>IF(D1835="","",VLOOKUP(D1835,'DISPATCHED (VT11)'!$E:$XEV,16373,0))</f>
        <v/>
      </c>
      <c r="B1835" s="13" t="str">
        <f>IF(D1835="","",VLOOKUP(D1835,'DISPATCHED (VT11)'!$E:$L,8,0))</f>
        <v/>
      </c>
      <c r="C1835" s="16" t="str">
        <f>IF(A1835="","",IF(VLOOKUP(A1835,'DSR Attendance'!$A:$E,5,0)=0,VLOOKUP(A1835,'DSR Attendance'!$A:$D,4,0),CONCATENATE(VLOOKUP(A1835,'DSR Attendance'!$A:$D,4,0)," / ",VLOOKUP('Per Outlet Plan'!A1835,'DSR Attendance'!$A:$E,5,0))))</f>
        <v/>
      </c>
      <c r="M1835" s="13" t="str">
        <f t="shared" si="30"/>
        <v/>
      </c>
      <c r="N1835" s="8"/>
      <c r="XFB1835" s="13" t="str">
        <f>IF(D1835="","",COUNTIF('DISPATCHED (VT11)'!$E:$E,'Per Outlet Plan'!D1835))</f>
        <v/>
      </c>
    </row>
    <row r="1836" spans="1:14 16382:16382">
      <c r="A1836" s="18" t="str">
        <f>IF(D1836="","",VLOOKUP(D1836,'DISPATCHED (VT11)'!$E:$XEV,16373,0))</f>
        <v/>
      </c>
      <c r="B1836" s="13" t="str">
        <f>IF(D1836="","",VLOOKUP(D1836,'DISPATCHED (VT11)'!$E:$L,8,0))</f>
        <v/>
      </c>
      <c r="C1836" s="16" t="str">
        <f>IF(A1836="","",IF(VLOOKUP(A1836,'DSR Attendance'!$A:$E,5,0)=0,VLOOKUP(A1836,'DSR Attendance'!$A:$D,4,0),CONCATENATE(VLOOKUP(A1836,'DSR Attendance'!$A:$D,4,0)," / ",VLOOKUP('Per Outlet Plan'!A1836,'DSR Attendance'!$A:$E,5,0))))</f>
        <v/>
      </c>
      <c r="M1836" s="13" t="str">
        <f t="shared" si="30"/>
        <v/>
      </c>
      <c r="N1836" s="8"/>
      <c r="XFB1836" s="13" t="str">
        <f>IF(D1836="","",COUNTIF('DISPATCHED (VT11)'!$E:$E,'Per Outlet Plan'!D1836))</f>
        <v/>
      </c>
    </row>
    <row r="1837" spans="1:14 16382:16382">
      <c r="A1837" s="18" t="str">
        <f>IF(D1837="","",VLOOKUP(D1837,'DISPATCHED (VT11)'!$E:$XEV,16373,0))</f>
        <v/>
      </c>
      <c r="B1837" s="13" t="str">
        <f>IF(D1837="","",VLOOKUP(D1837,'DISPATCHED (VT11)'!$E:$L,8,0))</f>
        <v/>
      </c>
      <c r="C1837" s="16" t="str">
        <f>IF(A1837="","",IF(VLOOKUP(A1837,'DSR Attendance'!$A:$E,5,0)=0,VLOOKUP(A1837,'DSR Attendance'!$A:$D,4,0),CONCATENATE(VLOOKUP(A1837,'DSR Attendance'!$A:$D,4,0)," / ",VLOOKUP('Per Outlet Plan'!A1837,'DSR Attendance'!$A:$E,5,0))))</f>
        <v/>
      </c>
      <c r="M1837" s="13" t="str">
        <f t="shared" si="30"/>
        <v/>
      </c>
      <c r="N1837" s="8"/>
      <c r="XFB1837" s="13" t="str">
        <f>IF(D1837="","",COUNTIF('DISPATCHED (VT11)'!$E:$E,'Per Outlet Plan'!D1837))</f>
        <v/>
      </c>
    </row>
    <row r="1838" spans="1:14 16382:16382">
      <c r="A1838" s="18" t="str">
        <f>IF(D1838="","",VLOOKUP(D1838,'DISPATCHED (VT11)'!$E:$XEV,16373,0))</f>
        <v/>
      </c>
      <c r="B1838" s="13" t="str">
        <f>IF(D1838="","",VLOOKUP(D1838,'DISPATCHED (VT11)'!$E:$L,8,0))</f>
        <v/>
      </c>
      <c r="C1838" s="16" t="str">
        <f>IF(A1838="","",IF(VLOOKUP(A1838,'DSR Attendance'!$A:$E,5,0)=0,VLOOKUP(A1838,'DSR Attendance'!$A:$D,4,0),CONCATENATE(VLOOKUP(A1838,'DSR Attendance'!$A:$D,4,0)," / ",VLOOKUP('Per Outlet Plan'!A1838,'DSR Attendance'!$A:$E,5,0))))</f>
        <v/>
      </c>
      <c r="M1838" s="13" t="str">
        <f t="shared" si="30"/>
        <v/>
      </c>
      <c r="N1838" s="8"/>
      <c r="XFB1838" s="13" t="str">
        <f>IF(D1838="","",COUNTIF('DISPATCHED (VT11)'!$E:$E,'Per Outlet Plan'!D1838))</f>
        <v/>
      </c>
    </row>
    <row r="1839" spans="1:14 16382:16382">
      <c r="A1839" s="18" t="str">
        <f>IF(D1839="","",VLOOKUP(D1839,'DISPATCHED (VT11)'!$E:$XEV,16373,0))</f>
        <v/>
      </c>
      <c r="B1839" s="13" t="str">
        <f>IF(D1839="","",VLOOKUP(D1839,'DISPATCHED (VT11)'!$E:$L,8,0))</f>
        <v/>
      </c>
      <c r="C1839" s="16" t="str">
        <f>IF(A1839="","",IF(VLOOKUP(A1839,'DSR Attendance'!$A:$E,5,0)=0,VLOOKUP(A1839,'DSR Attendance'!$A:$D,4,0),CONCATENATE(VLOOKUP(A1839,'DSR Attendance'!$A:$D,4,0)," / ",VLOOKUP('Per Outlet Plan'!A1839,'DSR Attendance'!$A:$E,5,0))))</f>
        <v/>
      </c>
      <c r="M1839" s="13" t="str">
        <f t="shared" si="30"/>
        <v/>
      </c>
      <c r="N1839" s="8"/>
      <c r="XFB1839" s="13" t="str">
        <f>IF(D1839="","",COUNTIF('DISPATCHED (VT11)'!$E:$E,'Per Outlet Plan'!D1839))</f>
        <v/>
      </c>
    </row>
    <row r="1840" spans="1:14 16382:16382">
      <c r="A1840" s="18" t="str">
        <f>IF(D1840="","",VLOOKUP(D1840,'DISPATCHED (VT11)'!$E:$XEV,16373,0))</f>
        <v/>
      </c>
      <c r="B1840" s="13" t="str">
        <f>IF(D1840="","",VLOOKUP(D1840,'DISPATCHED (VT11)'!$E:$L,8,0))</f>
        <v/>
      </c>
      <c r="C1840" s="16" t="str">
        <f>IF(A1840="","",IF(VLOOKUP(A1840,'DSR Attendance'!$A:$E,5,0)=0,VLOOKUP(A1840,'DSR Attendance'!$A:$D,4,0),CONCATENATE(VLOOKUP(A1840,'DSR Attendance'!$A:$D,4,0)," / ",VLOOKUP('Per Outlet Plan'!A1840,'DSR Attendance'!$A:$E,5,0))))</f>
        <v/>
      </c>
      <c r="M1840" s="13" t="str">
        <f t="shared" si="30"/>
        <v/>
      </c>
      <c r="N1840" s="8"/>
      <c r="XFB1840" s="13" t="str">
        <f>IF(D1840="","",COUNTIF('DISPATCHED (VT11)'!$E:$E,'Per Outlet Plan'!D1840))</f>
        <v/>
      </c>
    </row>
    <row r="1841" spans="1:14 16382:16382">
      <c r="A1841" s="18" t="str">
        <f>IF(D1841="","",VLOOKUP(D1841,'DISPATCHED (VT11)'!$E:$XEV,16373,0))</f>
        <v/>
      </c>
      <c r="B1841" s="13" t="str">
        <f>IF(D1841="","",VLOOKUP(D1841,'DISPATCHED (VT11)'!$E:$L,8,0))</f>
        <v/>
      </c>
      <c r="C1841" s="16" t="str">
        <f>IF(A1841="","",IF(VLOOKUP(A1841,'DSR Attendance'!$A:$E,5,0)=0,VLOOKUP(A1841,'DSR Attendance'!$A:$D,4,0),CONCATENATE(VLOOKUP(A1841,'DSR Attendance'!$A:$D,4,0)," / ",VLOOKUP('Per Outlet Plan'!A1841,'DSR Attendance'!$A:$E,5,0))))</f>
        <v/>
      </c>
      <c r="M1841" s="13" t="str">
        <f t="shared" si="30"/>
        <v/>
      </c>
      <c r="N1841" s="8"/>
      <c r="XFB1841" s="13" t="str">
        <f>IF(D1841="","",COUNTIF('DISPATCHED (VT11)'!$E:$E,'Per Outlet Plan'!D1841))</f>
        <v/>
      </c>
    </row>
    <row r="1842" spans="1:14 16382:16382">
      <c r="A1842" s="18" t="str">
        <f>IF(D1842="","",VLOOKUP(D1842,'DISPATCHED (VT11)'!$E:$XEV,16373,0))</f>
        <v/>
      </c>
      <c r="B1842" s="13" t="str">
        <f>IF(D1842="","",VLOOKUP(D1842,'DISPATCHED (VT11)'!$E:$L,8,0))</f>
        <v/>
      </c>
      <c r="C1842" s="16" t="str">
        <f>IF(A1842="","",IF(VLOOKUP(A1842,'DSR Attendance'!$A:$E,5,0)=0,VLOOKUP(A1842,'DSR Attendance'!$A:$D,4,0),CONCATENATE(VLOOKUP(A1842,'DSR Attendance'!$A:$D,4,0)," / ",VLOOKUP('Per Outlet Plan'!A1842,'DSR Attendance'!$A:$E,5,0))))</f>
        <v/>
      </c>
      <c r="M1842" s="13" t="str">
        <f t="shared" si="30"/>
        <v/>
      </c>
      <c r="N1842" s="8"/>
      <c r="XFB1842" s="13" t="str">
        <f>IF(D1842="","",COUNTIF('DISPATCHED (VT11)'!$E:$E,'Per Outlet Plan'!D1842))</f>
        <v/>
      </c>
    </row>
    <row r="1843" spans="1:14 16382:16382">
      <c r="A1843" s="18" t="str">
        <f>IF(D1843="","",VLOOKUP(D1843,'DISPATCHED (VT11)'!$E:$XEV,16373,0))</f>
        <v/>
      </c>
      <c r="B1843" s="13" t="str">
        <f>IF(D1843="","",VLOOKUP(D1843,'DISPATCHED (VT11)'!$E:$L,8,0))</f>
        <v/>
      </c>
      <c r="C1843" s="16" t="str">
        <f>IF(A1843="","",IF(VLOOKUP(A1843,'DSR Attendance'!$A:$E,5,0)=0,VLOOKUP(A1843,'DSR Attendance'!$A:$D,4,0),CONCATENATE(VLOOKUP(A1843,'DSR Attendance'!$A:$D,4,0)," / ",VLOOKUP('Per Outlet Plan'!A1843,'DSR Attendance'!$A:$E,5,0))))</f>
        <v/>
      </c>
      <c r="M1843" s="13" t="str">
        <f t="shared" si="30"/>
        <v/>
      </c>
      <c r="N1843" s="8"/>
      <c r="XFB1843" s="13" t="str">
        <f>IF(D1843="","",COUNTIF('DISPATCHED (VT11)'!$E:$E,'Per Outlet Plan'!D1843))</f>
        <v/>
      </c>
    </row>
    <row r="1844" spans="1:14 16382:16382">
      <c r="A1844" s="18" t="str">
        <f>IF(D1844="","",VLOOKUP(D1844,'DISPATCHED (VT11)'!$E:$XEV,16373,0))</f>
        <v/>
      </c>
      <c r="B1844" s="13" t="str">
        <f>IF(D1844="","",VLOOKUP(D1844,'DISPATCHED (VT11)'!$E:$L,8,0))</f>
        <v/>
      </c>
      <c r="C1844" s="16" t="str">
        <f>IF(A1844="","",IF(VLOOKUP(A1844,'DSR Attendance'!$A:$E,5,0)=0,VLOOKUP(A1844,'DSR Attendance'!$A:$D,4,0),CONCATENATE(VLOOKUP(A1844,'DSR Attendance'!$A:$D,4,0)," / ",VLOOKUP('Per Outlet Plan'!A1844,'DSR Attendance'!$A:$E,5,0))))</f>
        <v/>
      </c>
      <c r="M1844" s="13" t="str">
        <f t="shared" si="30"/>
        <v/>
      </c>
      <c r="N1844" s="8"/>
      <c r="XFB1844" s="13" t="str">
        <f>IF(D1844="","",COUNTIF('DISPATCHED (VT11)'!$E:$E,'Per Outlet Plan'!D1844))</f>
        <v/>
      </c>
    </row>
    <row r="1845" spans="1:14 16382:16382">
      <c r="A1845" s="18" t="str">
        <f>IF(D1845="","",VLOOKUP(D1845,'DISPATCHED (VT11)'!$E:$XEV,16373,0))</f>
        <v/>
      </c>
      <c r="B1845" s="13" t="str">
        <f>IF(D1845="","",VLOOKUP(D1845,'DISPATCHED (VT11)'!$E:$L,8,0))</f>
        <v/>
      </c>
      <c r="C1845" s="16" t="str">
        <f>IF(A1845="","",IF(VLOOKUP(A1845,'DSR Attendance'!$A:$E,5,0)=0,VLOOKUP(A1845,'DSR Attendance'!$A:$D,4,0),CONCATENATE(VLOOKUP(A1845,'DSR Attendance'!$A:$D,4,0)," / ",VLOOKUP('Per Outlet Plan'!A1845,'DSR Attendance'!$A:$E,5,0))))</f>
        <v/>
      </c>
      <c r="M1845" s="13" t="str">
        <f t="shared" si="30"/>
        <v/>
      </c>
      <c r="N1845" s="8"/>
      <c r="XFB1845" s="13" t="str">
        <f>IF(D1845="","",COUNTIF('DISPATCHED (VT11)'!$E:$E,'Per Outlet Plan'!D1845))</f>
        <v/>
      </c>
    </row>
    <row r="1846" spans="1:14 16382:16382">
      <c r="A1846" s="18" t="str">
        <f>IF(D1846="","",VLOOKUP(D1846,'DISPATCHED (VT11)'!$E:$XEV,16373,0))</f>
        <v/>
      </c>
      <c r="B1846" s="13" t="str">
        <f>IF(D1846="","",VLOOKUP(D1846,'DISPATCHED (VT11)'!$E:$L,8,0))</f>
        <v/>
      </c>
      <c r="C1846" s="16" t="str">
        <f>IF(A1846="","",IF(VLOOKUP(A1846,'DSR Attendance'!$A:$E,5,0)=0,VLOOKUP(A1846,'DSR Attendance'!$A:$D,4,0),CONCATENATE(VLOOKUP(A1846,'DSR Attendance'!$A:$D,4,0)," / ",VLOOKUP('Per Outlet Plan'!A1846,'DSR Attendance'!$A:$E,5,0))))</f>
        <v/>
      </c>
      <c r="M1846" s="13" t="str">
        <f t="shared" si="30"/>
        <v/>
      </c>
      <c r="N1846" s="8"/>
      <c r="XFB1846" s="13" t="str">
        <f>IF(D1846="","",COUNTIF('DISPATCHED (VT11)'!$E:$E,'Per Outlet Plan'!D1846))</f>
        <v/>
      </c>
    </row>
    <row r="1847" spans="1:14 16382:16382">
      <c r="A1847" s="18" t="str">
        <f>IF(D1847="","",VLOOKUP(D1847,'DISPATCHED (VT11)'!$E:$XEV,16373,0))</f>
        <v/>
      </c>
      <c r="B1847" s="13" t="str">
        <f>IF(D1847="","",VLOOKUP(D1847,'DISPATCHED (VT11)'!$E:$L,8,0))</f>
        <v/>
      </c>
      <c r="C1847" s="16" t="str">
        <f>IF(A1847="","",IF(VLOOKUP(A1847,'DSR Attendance'!$A:$E,5,0)=0,VLOOKUP(A1847,'DSR Attendance'!$A:$D,4,0),CONCATENATE(VLOOKUP(A1847,'DSR Attendance'!$A:$D,4,0)," / ",VLOOKUP('Per Outlet Plan'!A1847,'DSR Attendance'!$A:$E,5,0))))</f>
        <v/>
      </c>
      <c r="M1847" s="13" t="str">
        <f t="shared" si="30"/>
        <v/>
      </c>
      <c r="N1847" s="8"/>
      <c r="XFB1847" s="13" t="str">
        <f>IF(D1847="","",COUNTIF('DISPATCHED (VT11)'!$E:$E,'Per Outlet Plan'!D1847))</f>
        <v/>
      </c>
    </row>
    <row r="1848" spans="1:14 16382:16382">
      <c r="A1848" s="18" t="str">
        <f>IF(D1848="","",VLOOKUP(D1848,'DISPATCHED (VT11)'!$E:$XEV,16373,0))</f>
        <v/>
      </c>
      <c r="B1848" s="13" t="str">
        <f>IF(D1848="","",VLOOKUP(D1848,'DISPATCHED (VT11)'!$E:$L,8,0))</f>
        <v/>
      </c>
      <c r="C1848" s="16" t="str">
        <f>IF(A1848="","",IF(VLOOKUP(A1848,'DSR Attendance'!$A:$E,5,0)=0,VLOOKUP(A1848,'DSR Attendance'!$A:$D,4,0),CONCATENATE(VLOOKUP(A1848,'DSR Attendance'!$A:$D,4,0)," / ",VLOOKUP('Per Outlet Plan'!A1848,'DSR Attendance'!$A:$E,5,0))))</f>
        <v/>
      </c>
      <c r="M1848" s="13" t="str">
        <f t="shared" si="30"/>
        <v/>
      </c>
      <c r="N1848" s="8"/>
      <c r="XFB1848" s="13" t="str">
        <f>IF(D1848="","",COUNTIF('DISPATCHED (VT11)'!$E:$E,'Per Outlet Plan'!D1848))</f>
        <v/>
      </c>
    </row>
    <row r="1849" spans="1:14 16382:16382">
      <c r="A1849" s="18" t="str">
        <f>IF(D1849="","",VLOOKUP(D1849,'DISPATCHED (VT11)'!$E:$XEV,16373,0))</f>
        <v/>
      </c>
      <c r="B1849" s="13" t="str">
        <f>IF(D1849="","",VLOOKUP(D1849,'DISPATCHED (VT11)'!$E:$L,8,0))</f>
        <v/>
      </c>
      <c r="C1849" s="16" t="str">
        <f>IF(A1849="","",IF(VLOOKUP(A1849,'DSR Attendance'!$A:$E,5,0)=0,VLOOKUP(A1849,'DSR Attendance'!$A:$D,4,0),CONCATENATE(VLOOKUP(A1849,'DSR Attendance'!$A:$D,4,0)," / ",VLOOKUP('Per Outlet Plan'!A1849,'DSR Attendance'!$A:$E,5,0))))</f>
        <v/>
      </c>
      <c r="M1849" s="13" t="str">
        <f t="shared" si="30"/>
        <v/>
      </c>
      <c r="N1849" s="8"/>
      <c r="XFB1849" s="13" t="str">
        <f>IF(D1849="","",COUNTIF('DISPATCHED (VT11)'!$E:$E,'Per Outlet Plan'!D1849))</f>
        <v/>
      </c>
    </row>
    <row r="1850" spans="1:14 16382:16382">
      <c r="A1850" s="18" t="str">
        <f>IF(D1850="","",VLOOKUP(D1850,'DISPATCHED (VT11)'!$E:$XEV,16373,0))</f>
        <v/>
      </c>
      <c r="B1850" s="13" t="str">
        <f>IF(D1850="","",VLOOKUP(D1850,'DISPATCHED (VT11)'!$E:$L,8,0))</f>
        <v/>
      </c>
      <c r="C1850" s="16" t="str">
        <f>IF(A1850="","",IF(VLOOKUP(A1850,'DSR Attendance'!$A:$E,5,0)=0,VLOOKUP(A1850,'DSR Attendance'!$A:$D,4,0),CONCATENATE(VLOOKUP(A1850,'DSR Attendance'!$A:$D,4,0)," / ",VLOOKUP('Per Outlet Plan'!A1850,'DSR Attendance'!$A:$E,5,0))))</f>
        <v/>
      </c>
      <c r="M1850" s="13" t="str">
        <f t="shared" si="30"/>
        <v/>
      </c>
      <c r="N1850" s="8"/>
      <c r="XFB1850" s="13" t="str">
        <f>IF(D1850="","",COUNTIF('DISPATCHED (VT11)'!$E:$E,'Per Outlet Plan'!D1850))</f>
        <v/>
      </c>
    </row>
    <row r="1851" spans="1:14 16382:16382">
      <c r="A1851" s="18" t="str">
        <f>IF(D1851="","",VLOOKUP(D1851,'DISPATCHED (VT11)'!$E:$XEV,16373,0))</f>
        <v/>
      </c>
      <c r="B1851" s="13" t="str">
        <f>IF(D1851="","",VLOOKUP(D1851,'DISPATCHED (VT11)'!$E:$L,8,0))</f>
        <v/>
      </c>
      <c r="C1851" s="16" t="str">
        <f>IF(A1851="","",IF(VLOOKUP(A1851,'DSR Attendance'!$A:$E,5,0)=0,VLOOKUP(A1851,'DSR Attendance'!$A:$D,4,0),CONCATENATE(VLOOKUP(A1851,'DSR Attendance'!$A:$D,4,0)," / ",VLOOKUP('Per Outlet Plan'!A1851,'DSR Attendance'!$A:$E,5,0))))</f>
        <v/>
      </c>
      <c r="M1851" s="13" t="str">
        <f t="shared" si="30"/>
        <v/>
      </c>
      <c r="N1851" s="8"/>
      <c r="XFB1851" s="13" t="str">
        <f>IF(D1851="","",COUNTIF('DISPATCHED (VT11)'!$E:$E,'Per Outlet Plan'!D1851))</f>
        <v/>
      </c>
    </row>
    <row r="1852" spans="1:14 16382:16382">
      <c r="A1852" s="18" t="str">
        <f>IF(D1852="","",VLOOKUP(D1852,'DISPATCHED (VT11)'!$E:$XEV,16373,0))</f>
        <v/>
      </c>
      <c r="B1852" s="13" t="str">
        <f>IF(D1852="","",VLOOKUP(D1852,'DISPATCHED (VT11)'!$E:$L,8,0))</f>
        <v/>
      </c>
      <c r="C1852" s="16" t="str">
        <f>IF(A1852="","",IF(VLOOKUP(A1852,'DSR Attendance'!$A:$E,5,0)=0,VLOOKUP(A1852,'DSR Attendance'!$A:$D,4,0),CONCATENATE(VLOOKUP(A1852,'DSR Attendance'!$A:$D,4,0)," / ",VLOOKUP('Per Outlet Plan'!A1852,'DSR Attendance'!$A:$E,5,0))))</f>
        <v/>
      </c>
      <c r="M1852" s="13" t="str">
        <f t="shared" si="30"/>
        <v/>
      </c>
      <c r="N1852" s="8"/>
      <c r="XFB1852" s="13" t="str">
        <f>IF(D1852="","",COUNTIF('DISPATCHED (VT11)'!$E:$E,'Per Outlet Plan'!D1852))</f>
        <v/>
      </c>
    </row>
    <row r="1853" spans="1:14 16382:16382">
      <c r="A1853" s="18" t="str">
        <f>IF(D1853="","",VLOOKUP(D1853,'DISPATCHED (VT11)'!$E:$XEV,16373,0))</f>
        <v/>
      </c>
      <c r="B1853" s="13" t="str">
        <f>IF(D1853="","",VLOOKUP(D1853,'DISPATCHED (VT11)'!$E:$L,8,0))</f>
        <v/>
      </c>
      <c r="C1853" s="16" t="str">
        <f>IF(A1853="","",IF(VLOOKUP(A1853,'DSR Attendance'!$A:$E,5,0)=0,VLOOKUP(A1853,'DSR Attendance'!$A:$D,4,0),CONCATENATE(VLOOKUP(A1853,'DSR Attendance'!$A:$D,4,0)," / ",VLOOKUP('Per Outlet Plan'!A1853,'DSR Attendance'!$A:$E,5,0))))</f>
        <v/>
      </c>
      <c r="M1853" s="13" t="str">
        <f t="shared" si="30"/>
        <v/>
      </c>
      <c r="N1853" s="8"/>
      <c r="XFB1853" s="13" t="str">
        <f>IF(D1853="","",COUNTIF('DISPATCHED (VT11)'!$E:$E,'Per Outlet Plan'!D1853))</f>
        <v/>
      </c>
    </row>
    <row r="1854" spans="1:14 16382:16382">
      <c r="A1854" s="18" t="str">
        <f>IF(D1854="","",VLOOKUP(D1854,'DISPATCHED (VT11)'!$E:$XEV,16373,0))</f>
        <v/>
      </c>
      <c r="B1854" s="13" t="str">
        <f>IF(D1854="","",VLOOKUP(D1854,'DISPATCHED (VT11)'!$E:$L,8,0))</f>
        <v/>
      </c>
      <c r="C1854" s="16" t="str">
        <f>IF(A1854="","",IF(VLOOKUP(A1854,'DSR Attendance'!$A:$E,5,0)=0,VLOOKUP(A1854,'DSR Attendance'!$A:$D,4,0),CONCATENATE(VLOOKUP(A1854,'DSR Attendance'!$A:$D,4,0)," / ",VLOOKUP('Per Outlet Plan'!A1854,'DSR Attendance'!$A:$E,5,0))))</f>
        <v/>
      </c>
      <c r="M1854" s="13" t="str">
        <f t="shared" si="30"/>
        <v/>
      </c>
      <c r="N1854" s="8"/>
      <c r="XFB1854" s="13" t="str">
        <f>IF(D1854="","",COUNTIF('DISPATCHED (VT11)'!$E:$E,'Per Outlet Plan'!D1854))</f>
        <v/>
      </c>
    </row>
    <row r="1855" spans="1:14 16382:16382">
      <c r="A1855" s="18" t="str">
        <f>IF(D1855="","",VLOOKUP(D1855,'DISPATCHED (VT11)'!$E:$XEV,16373,0))</f>
        <v/>
      </c>
      <c r="B1855" s="13" t="str">
        <f>IF(D1855="","",VLOOKUP(D1855,'DISPATCHED (VT11)'!$E:$L,8,0))</f>
        <v/>
      </c>
      <c r="C1855" s="16" t="str">
        <f>IF(A1855="","",IF(VLOOKUP(A1855,'DSR Attendance'!$A:$E,5,0)=0,VLOOKUP(A1855,'DSR Attendance'!$A:$D,4,0),CONCATENATE(VLOOKUP(A1855,'DSR Attendance'!$A:$D,4,0)," / ",VLOOKUP('Per Outlet Plan'!A1855,'DSR Attendance'!$A:$E,5,0))))</f>
        <v/>
      </c>
      <c r="M1855" s="13" t="str">
        <f t="shared" si="30"/>
        <v/>
      </c>
      <c r="N1855" s="8"/>
      <c r="XFB1855" s="13" t="str">
        <f>IF(D1855="","",COUNTIF('DISPATCHED (VT11)'!$E:$E,'Per Outlet Plan'!D1855))</f>
        <v/>
      </c>
    </row>
    <row r="1856" spans="1:14 16382:16382">
      <c r="A1856" s="18" t="str">
        <f>IF(D1856="","",VLOOKUP(D1856,'DISPATCHED (VT11)'!$E:$XEV,16373,0))</f>
        <v/>
      </c>
      <c r="B1856" s="13" t="str">
        <f>IF(D1856="","",VLOOKUP(D1856,'DISPATCHED (VT11)'!$E:$L,8,0))</f>
        <v/>
      </c>
      <c r="C1856" s="16" t="str">
        <f>IF(A1856="","",IF(VLOOKUP(A1856,'DSR Attendance'!$A:$E,5,0)=0,VLOOKUP(A1856,'DSR Attendance'!$A:$D,4,0),CONCATENATE(VLOOKUP(A1856,'DSR Attendance'!$A:$D,4,0)," / ",VLOOKUP('Per Outlet Plan'!A1856,'DSR Attendance'!$A:$E,5,0))))</f>
        <v/>
      </c>
      <c r="M1856" s="13" t="str">
        <f t="shared" si="30"/>
        <v/>
      </c>
      <c r="N1856" s="8"/>
      <c r="XFB1856" s="13" t="str">
        <f>IF(D1856="","",COUNTIF('DISPATCHED (VT11)'!$E:$E,'Per Outlet Plan'!D1856))</f>
        <v/>
      </c>
    </row>
    <row r="1857" spans="1:14 16382:16382">
      <c r="A1857" s="18" t="str">
        <f>IF(D1857="","",VLOOKUP(D1857,'DISPATCHED (VT11)'!$E:$XEV,16373,0))</f>
        <v/>
      </c>
      <c r="B1857" s="13" t="str">
        <f>IF(D1857="","",VLOOKUP(D1857,'DISPATCHED (VT11)'!$E:$L,8,0))</f>
        <v/>
      </c>
      <c r="C1857" s="16" t="str">
        <f>IF(A1857="","",IF(VLOOKUP(A1857,'DSR Attendance'!$A:$E,5,0)=0,VLOOKUP(A1857,'DSR Attendance'!$A:$D,4,0),CONCATENATE(VLOOKUP(A1857,'DSR Attendance'!$A:$D,4,0)," / ",VLOOKUP('Per Outlet Plan'!A1857,'DSR Attendance'!$A:$E,5,0))))</f>
        <v/>
      </c>
      <c r="M1857" s="13" t="str">
        <f t="shared" si="30"/>
        <v/>
      </c>
      <c r="N1857" s="8"/>
      <c r="XFB1857" s="13" t="str">
        <f>IF(D1857="","",COUNTIF('DISPATCHED (VT11)'!$E:$E,'Per Outlet Plan'!D1857))</f>
        <v/>
      </c>
    </row>
    <row r="1858" spans="1:14 16382:16382">
      <c r="A1858" s="18" t="str">
        <f>IF(D1858="","",VLOOKUP(D1858,'DISPATCHED (VT11)'!$E:$XEV,16373,0))</f>
        <v/>
      </c>
      <c r="B1858" s="13" t="str">
        <f>IF(D1858="","",VLOOKUP(D1858,'DISPATCHED (VT11)'!$E:$L,8,0))</f>
        <v/>
      </c>
      <c r="C1858" s="16" t="str">
        <f>IF(A1858="","",IF(VLOOKUP(A1858,'DSR Attendance'!$A:$E,5,0)=0,VLOOKUP(A1858,'DSR Attendance'!$A:$D,4,0),CONCATENATE(VLOOKUP(A1858,'DSR Attendance'!$A:$D,4,0)," / ",VLOOKUP('Per Outlet Plan'!A1858,'DSR Attendance'!$A:$E,5,0))))</f>
        <v/>
      </c>
      <c r="M1858" s="13" t="str">
        <f t="shared" si="30"/>
        <v/>
      </c>
      <c r="N1858" s="8"/>
      <c r="XFB1858" s="13" t="str">
        <f>IF(D1858="","",COUNTIF('DISPATCHED (VT11)'!$E:$E,'Per Outlet Plan'!D1858))</f>
        <v/>
      </c>
    </row>
    <row r="1859" spans="1:14 16382:16382">
      <c r="A1859" s="18" t="str">
        <f>IF(D1859="","",VLOOKUP(D1859,'DISPATCHED (VT11)'!$E:$XEV,16373,0))</f>
        <v/>
      </c>
      <c r="B1859" s="13" t="str">
        <f>IF(D1859="","",VLOOKUP(D1859,'DISPATCHED (VT11)'!$E:$L,8,0))</f>
        <v/>
      </c>
      <c r="C1859" s="16" t="str">
        <f>IF(A1859="","",IF(VLOOKUP(A1859,'DSR Attendance'!$A:$E,5,0)=0,VLOOKUP(A1859,'DSR Attendance'!$A:$D,4,0),CONCATENATE(VLOOKUP(A1859,'DSR Attendance'!$A:$D,4,0)," / ",VLOOKUP('Per Outlet Plan'!A1859,'DSR Attendance'!$A:$E,5,0))))</f>
        <v/>
      </c>
      <c r="M1859" s="13" t="str">
        <f t="shared" si="30"/>
        <v/>
      </c>
      <c r="N1859" s="8"/>
      <c r="XFB1859" s="13" t="str">
        <f>IF(D1859="","",COUNTIF('DISPATCHED (VT11)'!$E:$E,'Per Outlet Plan'!D1859))</f>
        <v/>
      </c>
    </row>
    <row r="1860" spans="1:14 16382:16382">
      <c r="A1860" s="18" t="str">
        <f>IF(D1860="","",VLOOKUP(D1860,'DISPATCHED (VT11)'!$E:$XEV,16373,0))</f>
        <v/>
      </c>
      <c r="B1860" s="13" t="str">
        <f>IF(D1860="","",VLOOKUP(D1860,'DISPATCHED (VT11)'!$E:$L,8,0))</f>
        <v/>
      </c>
      <c r="C1860" s="16" t="str">
        <f>IF(A1860="","",IF(VLOOKUP(A1860,'DSR Attendance'!$A:$E,5,0)=0,VLOOKUP(A1860,'DSR Attendance'!$A:$D,4,0),CONCATENATE(VLOOKUP(A1860,'DSR Attendance'!$A:$D,4,0)," / ",VLOOKUP('Per Outlet Plan'!A1860,'DSR Attendance'!$A:$E,5,0))))</f>
        <v/>
      </c>
      <c r="M1860" s="13" t="str">
        <f t="shared" si="30"/>
        <v/>
      </c>
      <c r="N1860" s="8"/>
      <c r="XFB1860" s="13" t="str">
        <f>IF(D1860="","",COUNTIF('DISPATCHED (VT11)'!$E:$E,'Per Outlet Plan'!D1860))</f>
        <v/>
      </c>
    </row>
    <row r="1861" spans="1:14 16382:16382">
      <c r="A1861" s="18" t="str">
        <f>IF(D1861="","",VLOOKUP(D1861,'DISPATCHED (VT11)'!$E:$XEV,16373,0))</f>
        <v/>
      </c>
      <c r="B1861" s="13" t="str">
        <f>IF(D1861="","",VLOOKUP(D1861,'DISPATCHED (VT11)'!$E:$L,8,0))</f>
        <v/>
      </c>
      <c r="C1861" s="16" t="str">
        <f>IF(A1861="","",IF(VLOOKUP(A1861,'DSR Attendance'!$A:$E,5,0)=0,VLOOKUP(A1861,'DSR Attendance'!$A:$D,4,0),CONCATENATE(VLOOKUP(A1861,'DSR Attendance'!$A:$D,4,0)," / ",VLOOKUP('Per Outlet Plan'!A1861,'DSR Attendance'!$A:$E,5,0))))</f>
        <v/>
      </c>
      <c r="M1861" s="13" t="str">
        <f t="shared" si="30"/>
        <v/>
      </c>
      <c r="N1861" s="8"/>
      <c r="XFB1861" s="13" t="str">
        <f>IF(D1861="","",COUNTIF('DISPATCHED (VT11)'!$E:$E,'Per Outlet Plan'!D1861))</f>
        <v/>
      </c>
    </row>
    <row r="1862" spans="1:14 16382:16382">
      <c r="A1862" s="18" t="str">
        <f>IF(D1862="","",VLOOKUP(D1862,'DISPATCHED (VT11)'!$E:$XEV,16373,0))</f>
        <v/>
      </c>
      <c r="B1862" s="13" t="str">
        <f>IF(D1862="","",VLOOKUP(D1862,'DISPATCHED (VT11)'!$E:$L,8,0))</f>
        <v/>
      </c>
      <c r="C1862" s="16" t="str">
        <f>IF(A1862="","",IF(VLOOKUP(A1862,'DSR Attendance'!$A:$E,5,0)=0,VLOOKUP(A1862,'DSR Attendance'!$A:$D,4,0),CONCATENATE(VLOOKUP(A1862,'DSR Attendance'!$A:$D,4,0)," / ",VLOOKUP('Per Outlet Plan'!A1862,'DSR Attendance'!$A:$E,5,0))))</f>
        <v/>
      </c>
      <c r="M1862" s="13" t="str">
        <f t="shared" ref="M1862:M1925" si="31">IF(L1862="","",VLOOKUP(L1862,$XFC$6:$XFD$30,2,0))</f>
        <v/>
      </c>
      <c r="N1862" s="8"/>
      <c r="XFB1862" s="13" t="str">
        <f>IF(D1862="","",COUNTIF('DISPATCHED (VT11)'!$E:$E,'Per Outlet Plan'!D1862))</f>
        <v/>
      </c>
    </row>
    <row r="1863" spans="1:14 16382:16382">
      <c r="A1863" s="18" t="str">
        <f>IF(D1863="","",VLOOKUP(D1863,'DISPATCHED (VT11)'!$E:$XEV,16373,0))</f>
        <v/>
      </c>
      <c r="B1863" s="13" t="str">
        <f>IF(D1863="","",VLOOKUP(D1863,'DISPATCHED (VT11)'!$E:$L,8,0))</f>
        <v/>
      </c>
      <c r="C1863" s="16" t="str">
        <f>IF(A1863="","",IF(VLOOKUP(A1863,'DSR Attendance'!$A:$E,5,0)=0,VLOOKUP(A1863,'DSR Attendance'!$A:$D,4,0),CONCATENATE(VLOOKUP(A1863,'DSR Attendance'!$A:$D,4,0)," / ",VLOOKUP('Per Outlet Plan'!A1863,'DSR Attendance'!$A:$E,5,0))))</f>
        <v/>
      </c>
      <c r="M1863" s="13" t="str">
        <f t="shared" si="31"/>
        <v/>
      </c>
      <c r="N1863" s="8"/>
      <c r="XFB1863" s="13" t="str">
        <f>IF(D1863="","",COUNTIF('DISPATCHED (VT11)'!$E:$E,'Per Outlet Plan'!D1863))</f>
        <v/>
      </c>
    </row>
    <row r="1864" spans="1:14 16382:16382">
      <c r="A1864" s="18" t="str">
        <f>IF(D1864="","",VLOOKUP(D1864,'DISPATCHED (VT11)'!$E:$XEV,16373,0))</f>
        <v/>
      </c>
      <c r="B1864" s="13" t="str">
        <f>IF(D1864="","",VLOOKUP(D1864,'DISPATCHED (VT11)'!$E:$L,8,0))</f>
        <v/>
      </c>
      <c r="C1864" s="16" t="str">
        <f>IF(A1864="","",IF(VLOOKUP(A1864,'DSR Attendance'!$A:$E,5,0)=0,VLOOKUP(A1864,'DSR Attendance'!$A:$D,4,0),CONCATENATE(VLOOKUP(A1864,'DSR Attendance'!$A:$D,4,0)," / ",VLOOKUP('Per Outlet Plan'!A1864,'DSR Attendance'!$A:$E,5,0))))</f>
        <v/>
      </c>
      <c r="M1864" s="13" t="str">
        <f t="shared" si="31"/>
        <v/>
      </c>
      <c r="N1864" s="8"/>
      <c r="XFB1864" s="13" t="str">
        <f>IF(D1864="","",COUNTIF('DISPATCHED (VT11)'!$E:$E,'Per Outlet Plan'!D1864))</f>
        <v/>
      </c>
    </row>
    <row r="1865" spans="1:14 16382:16382">
      <c r="A1865" s="18" t="str">
        <f>IF(D1865="","",VLOOKUP(D1865,'DISPATCHED (VT11)'!$E:$XEV,16373,0))</f>
        <v/>
      </c>
      <c r="B1865" s="13" t="str">
        <f>IF(D1865="","",VLOOKUP(D1865,'DISPATCHED (VT11)'!$E:$L,8,0))</f>
        <v/>
      </c>
      <c r="C1865" s="16" t="str">
        <f>IF(A1865="","",IF(VLOOKUP(A1865,'DSR Attendance'!$A:$E,5,0)=0,VLOOKUP(A1865,'DSR Attendance'!$A:$D,4,0),CONCATENATE(VLOOKUP(A1865,'DSR Attendance'!$A:$D,4,0)," / ",VLOOKUP('Per Outlet Plan'!A1865,'DSR Attendance'!$A:$E,5,0))))</f>
        <v/>
      </c>
      <c r="M1865" s="13" t="str">
        <f t="shared" si="31"/>
        <v/>
      </c>
      <c r="N1865" s="8"/>
      <c r="XFB1865" s="13" t="str">
        <f>IF(D1865="","",COUNTIF('DISPATCHED (VT11)'!$E:$E,'Per Outlet Plan'!D1865))</f>
        <v/>
      </c>
    </row>
    <row r="1866" spans="1:14 16382:16382">
      <c r="A1866" s="18" t="str">
        <f>IF(D1866="","",VLOOKUP(D1866,'DISPATCHED (VT11)'!$E:$XEV,16373,0))</f>
        <v/>
      </c>
      <c r="B1866" s="13" t="str">
        <f>IF(D1866="","",VLOOKUP(D1866,'DISPATCHED (VT11)'!$E:$L,8,0))</f>
        <v/>
      </c>
      <c r="C1866" s="16" t="str">
        <f>IF(A1866="","",IF(VLOOKUP(A1866,'DSR Attendance'!$A:$E,5,0)=0,VLOOKUP(A1866,'DSR Attendance'!$A:$D,4,0),CONCATENATE(VLOOKUP(A1866,'DSR Attendance'!$A:$D,4,0)," / ",VLOOKUP('Per Outlet Plan'!A1866,'DSR Attendance'!$A:$E,5,0))))</f>
        <v/>
      </c>
      <c r="M1866" s="13" t="str">
        <f t="shared" si="31"/>
        <v/>
      </c>
      <c r="N1866" s="8"/>
      <c r="XFB1866" s="13" t="str">
        <f>IF(D1866="","",COUNTIF('DISPATCHED (VT11)'!$E:$E,'Per Outlet Plan'!D1866))</f>
        <v/>
      </c>
    </row>
    <row r="1867" spans="1:14 16382:16382">
      <c r="A1867" s="18" t="str">
        <f>IF(D1867="","",VLOOKUP(D1867,'DISPATCHED (VT11)'!$E:$XEV,16373,0))</f>
        <v/>
      </c>
      <c r="B1867" s="13" t="str">
        <f>IF(D1867="","",VLOOKUP(D1867,'DISPATCHED (VT11)'!$E:$L,8,0))</f>
        <v/>
      </c>
      <c r="C1867" s="16" t="str">
        <f>IF(A1867="","",IF(VLOOKUP(A1867,'DSR Attendance'!$A:$E,5,0)=0,VLOOKUP(A1867,'DSR Attendance'!$A:$D,4,0),CONCATENATE(VLOOKUP(A1867,'DSR Attendance'!$A:$D,4,0)," / ",VLOOKUP('Per Outlet Plan'!A1867,'DSR Attendance'!$A:$E,5,0))))</f>
        <v/>
      </c>
      <c r="M1867" s="13" t="str">
        <f t="shared" si="31"/>
        <v/>
      </c>
      <c r="N1867" s="8"/>
      <c r="XFB1867" s="13" t="str">
        <f>IF(D1867="","",COUNTIF('DISPATCHED (VT11)'!$E:$E,'Per Outlet Plan'!D1867))</f>
        <v/>
      </c>
    </row>
    <row r="1868" spans="1:14 16382:16382">
      <c r="A1868" s="18" t="str">
        <f>IF(D1868="","",VLOOKUP(D1868,'DISPATCHED (VT11)'!$E:$XEV,16373,0))</f>
        <v/>
      </c>
      <c r="B1868" s="13" t="str">
        <f>IF(D1868="","",VLOOKUP(D1868,'DISPATCHED (VT11)'!$E:$L,8,0))</f>
        <v/>
      </c>
      <c r="C1868" s="16" t="str">
        <f>IF(A1868="","",IF(VLOOKUP(A1868,'DSR Attendance'!$A:$E,5,0)=0,VLOOKUP(A1868,'DSR Attendance'!$A:$D,4,0),CONCATENATE(VLOOKUP(A1868,'DSR Attendance'!$A:$D,4,0)," / ",VLOOKUP('Per Outlet Plan'!A1868,'DSR Attendance'!$A:$E,5,0))))</f>
        <v/>
      </c>
      <c r="M1868" s="13" t="str">
        <f t="shared" si="31"/>
        <v/>
      </c>
      <c r="N1868" s="8"/>
      <c r="XFB1868" s="13" t="str">
        <f>IF(D1868="","",COUNTIF('DISPATCHED (VT11)'!$E:$E,'Per Outlet Plan'!D1868))</f>
        <v/>
      </c>
    </row>
    <row r="1869" spans="1:14 16382:16382">
      <c r="A1869" s="18" t="str">
        <f>IF(D1869="","",VLOOKUP(D1869,'DISPATCHED (VT11)'!$E:$XEV,16373,0))</f>
        <v/>
      </c>
      <c r="B1869" s="13" t="str">
        <f>IF(D1869="","",VLOOKUP(D1869,'DISPATCHED (VT11)'!$E:$L,8,0))</f>
        <v/>
      </c>
      <c r="C1869" s="16" t="str">
        <f>IF(A1869="","",IF(VLOOKUP(A1869,'DSR Attendance'!$A:$E,5,0)=0,VLOOKUP(A1869,'DSR Attendance'!$A:$D,4,0),CONCATENATE(VLOOKUP(A1869,'DSR Attendance'!$A:$D,4,0)," / ",VLOOKUP('Per Outlet Plan'!A1869,'DSR Attendance'!$A:$E,5,0))))</f>
        <v/>
      </c>
      <c r="M1869" s="13" t="str">
        <f t="shared" si="31"/>
        <v/>
      </c>
      <c r="N1869" s="8"/>
      <c r="XFB1869" s="13" t="str">
        <f>IF(D1869="","",COUNTIF('DISPATCHED (VT11)'!$E:$E,'Per Outlet Plan'!D1869))</f>
        <v/>
      </c>
    </row>
    <row r="1870" spans="1:14 16382:16382">
      <c r="A1870" s="18" t="str">
        <f>IF(D1870="","",VLOOKUP(D1870,'DISPATCHED (VT11)'!$E:$XEV,16373,0))</f>
        <v/>
      </c>
      <c r="B1870" s="13" t="str">
        <f>IF(D1870="","",VLOOKUP(D1870,'DISPATCHED (VT11)'!$E:$L,8,0))</f>
        <v/>
      </c>
      <c r="C1870" s="16" t="str">
        <f>IF(A1870="","",IF(VLOOKUP(A1870,'DSR Attendance'!$A:$E,5,0)=0,VLOOKUP(A1870,'DSR Attendance'!$A:$D,4,0),CONCATENATE(VLOOKUP(A1870,'DSR Attendance'!$A:$D,4,0)," / ",VLOOKUP('Per Outlet Plan'!A1870,'DSR Attendance'!$A:$E,5,0))))</f>
        <v/>
      </c>
      <c r="M1870" s="13" t="str">
        <f t="shared" si="31"/>
        <v/>
      </c>
      <c r="N1870" s="8"/>
      <c r="XFB1870" s="13" t="str">
        <f>IF(D1870="","",COUNTIF('DISPATCHED (VT11)'!$E:$E,'Per Outlet Plan'!D1870))</f>
        <v/>
      </c>
    </row>
    <row r="1871" spans="1:14 16382:16382">
      <c r="A1871" s="18" t="str">
        <f>IF(D1871="","",VLOOKUP(D1871,'DISPATCHED (VT11)'!$E:$XEV,16373,0))</f>
        <v/>
      </c>
      <c r="B1871" s="13" t="str">
        <f>IF(D1871="","",VLOOKUP(D1871,'DISPATCHED (VT11)'!$E:$L,8,0))</f>
        <v/>
      </c>
      <c r="C1871" s="16" t="str">
        <f>IF(A1871="","",IF(VLOOKUP(A1871,'DSR Attendance'!$A:$E,5,0)=0,VLOOKUP(A1871,'DSR Attendance'!$A:$D,4,0),CONCATENATE(VLOOKUP(A1871,'DSR Attendance'!$A:$D,4,0)," / ",VLOOKUP('Per Outlet Plan'!A1871,'DSR Attendance'!$A:$E,5,0))))</f>
        <v/>
      </c>
      <c r="M1871" s="13" t="str">
        <f t="shared" si="31"/>
        <v/>
      </c>
      <c r="N1871" s="8"/>
      <c r="XFB1871" s="13" t="str">
        <f>IF(D1871="","",COUNTIF('DISPATCHED (VT11)'!$E:$E,'Per Outlet Plan'!D1871))</f>
        <v/>
      </c>
    </row>
    <row r="1872" spans="1:14 16382:16382">
      <c r="A1872" s="18" t="str">
        <f>IF(D1872="","",VLOOKUP(D1872,'DISPATCHED (VT11)'!$E:$XEV,16373,0))</f>
        <v/>
      </c>
      <c r="B1872" s="13" t="str">
        <f>IF(D1872="","",VLOOKUP(D1872,'DISPATCHED (VT11)'!$E:$L,8,0))</f>
        <v/>
      </c>
      <c r="C1872" s="16" t="str">
        <f>IF(A1872="","",IF(VLOOKUP(A1872,'DSR Attendance'!$A:$E,5,0)=0,VLOOKUP(A1872,'DSR Attendance'!$A:$D,4,0),CONCATENATE(VLOOKUP(A1872,'DSR Attendance'!$A:$D,4,0)," / ",VLOOKUP('Per Outlet Plan'!A1872,'DSR Attendance'!$A:$E,5,0))))</f>
        <v/>
      </c>
      <c r="M1872" s="13" t="str">
        <f t="shared" si="31"/>
        <v/>
      </c>
      <c r="N1872" s="8"/>
      <c r="XFB1872" s="13" t="str">
        <f>IF(D1872="","",COUNTIF('DISPATCHED (VT11)'!$E:$E,'Per Outlet Plan'!D1872))</f>
        <v/>
      </c>
    </row>
    <row r="1873" spans="1:14 16382:16382">
      <c r="A1873" s="18" t="str">
        <f>IF(D1873="","",VLOOKUP(D1873,'DISPATCHED (VT11)'!$E:$XEV,16373,0))</f>
        <v/>
      </c>
      <c r="B1873" s="13" t="str">
        <f>IF(D1873="","",VLOOKUP(D1873,'DISPATCHED (VT11)'!$E:$L,8,0))</f>
        <v/>
      </c>
      <c r="C1873" s="16" t="str">
        <f>IF(A1873="","",IF(VLOOKUP(A1873,'DSR Attendance'!$A:$E,5,0)=0,VLOOKUP(A1873,'DSR Attendance'!$A:$D,4,0),CONCATENATE(VLOOKUP(A1873,'DSR Attendance'!$A:$D,4,0)," / ",VLOOKUP('Per Outlet Plan'!A1873,'DSR Attendance'!$A:$E,5,0))))</f>
        <v/>
      </c>
      <c r="M1873" s="13" t="str">
        <f t="shared" si="31"/>
        <v/>
      </c>
      <c r="N1873" s="8"/>
      <c r="XFB1873" s="13" t="str">
        <f>IF(D1873="","",COUNTIF('DISPATCHED (VT11)'!$E:$E,'Per Outlet Plan'!D1873))</f>
        <v/>
      </c>
    </row>
    <row r="1874" spans="1:14 16382:16382">
      <c r="A1874" s="18" t="str">
        <f>IF(D1874="","",VLOOKUP(D1874,'DISPATCHED (VT11)'!$E:$XEV,16373,0))</f>
        <v/>
      </c>
      <c r="B1874" s="13" t="str">
        <f>IF(D1874="","",VLOOKUP(D1874,'DISPATCHED (VT11)'!$E:$L,8,0))</f>
        <v/>
      </c>
      <c r="C1874" s="16" t="str">
        <f>IF(A1874="","",IF(VLOOKUP(A1874,'DSR Attendance'!$A:$E,5,0)=0,VLOOKUP(A1874,'DSR Attendance'!$A:$D,4,0),CONCATENATE(VLOOKUP(A1874,'DSR Attendance'!$A:$D,4,0)," / ",VLOOKUP('Per Outlet Plan'!A1874,'DSR Attendance'!$A:$E,5,0))))</f>
        <v/>
      </c>
      <c r="M1874" s="13" t="str">
        <f t="shared" si="31"/>
        <v/>
      </c>
      <c r="N1874" s="8"/>
      <c r="XFB1874" s="13" t="str">
        <f>IF(D1874="","",COUNTIF('DISPATCHED (VT11)'!$E:$E,'Per Outlet Plan'!D1874))</f>
        <v/>
      </c>
    </row>
    <row r="1875" spans="1:14 16382:16382">
      <c r="A1875" s="18" t="str">
        <f>IF(D1875="","",VLOOKUP(D1875,'DISPATCHED (VT11)'!$E:$XEV,16373,0))</f>
        <v/>
      </c>
      <c r="B1875" s="13" t="str">
        <f>IF(D1875="","",VLOOKUP(D1875,'DISPATCHED (VT11)'!$E:$L,8,0))</f>
        <v/>
      </c>
      <c r="C1875" s="16" t="str">
        <f>IF(A1875="","",IF(VLOOKUP(A1875,'DSR Attendance'!$A:$E,5,0)=0,VLOOKUP(A1875,'DSR Attendance'!$A:$D,4,0),CONCATENATE(VLOOKUP(A1875,'DSR Attendance'!$A:$D,4,0)," / ",VLOOKUP('Per Outlet Plan'!A1875,'DSR Attendance'!$A:$E,5,0))))</f>
        <v/>
      </c>
      <c r="M1875" s="13" t="str">
        <f t="shared" si="31"/>
        <v/>
      </c>
      <c r="N1875" s="8"/>
      <c r="XFB1875" s="13" t="str">
        <f>IF(D1875="","",COUNTIF('DISPATCHED (VT11)'!$E:$E,'Per Outlet Plan'!D1875))</f>
        <v/>
      </c>
    </row>
    <row r="1876" spans="1:14 16382:16382">
      <c r="A1876" s="18" t="str">
        <f>IF(D1876="","",VLOOKUP(D1876,'DISPATCHED (VT11)'!$E:$XEV,16373,0))</f>
        <v/>
      </c>
      <c r="B1876" s="13" t="str">
        <f>IF(D1876="","",VLOOKUP(D1876,'DISPATCHED (VT11)'!$E:$L,8,0))</f>
        <v/>
      </c>
      <c r="C1876" s="16" t="str">
        <f>IF(A1876="","",IF(VLOOKUP(A1876,'DSR Attendance'!$A:$E,5,0)=0,VLOOKUP(A1876,'DSR Attendance'!$A:$D,4,0),CONCATENATE(VLOOKUP(A1876,'DSR Attendance'!$A:$D,4,0)," / ",VLOOKUP('Per Outlet Plan'!A1876,'DSR Attendance'!$A:$E,5,0))))</f>
        <v/>
      </c>
      <c r="M1876" s="13" t="str">
        <f t="shared" si="31"/>
        <v/>
      </c>
      <c r="N1876" s="8"/>
      <c r="XFB1876" s="13" t="str">
        <f>IF(D1876="","",COUNTIF('DISPATCHED (VT11)'!$E:$E,'Per Outlet Plan'!D1876))</f>
        <v/>
      </c>
    </row>
    <row r="1877" spans="1:14 16382:16382">
      <c r="A1877" s="18" t="str">
        <f>IF(D1877="","",VLOOKUP(D1877,'DISPATCHED (VT11)'!$E:$XEV,16373,0))</f>
        <v/>
      </c>
      <c r="B1877" s="13" t="str">
        <f>IF(D1877="","",VLOOKUP(D1877,'DISPATCHED (VT11)'!$E:$L,8,0))</f>
        <v/>
      </c>
      <c r="C1877" s="16" t="str">
        <f>IF(A1877="","",IF(VLOOKUP(A1877,'DSR Attendance'!$A:$E,5,0)=0,VLOOKUP(A1877,'DSR Attendance'!$A:$D,4,0),CONCATENATE(VLOOKUP(A1877,'DSR Attendance'!$A:$D,4,0)," / ",VLOOKUP('Per Outlet Plan'!A1877,'DSR Attendance'!$A:$E,5,0))))</f>
        <v/>
      </c>
      <c r="M1877" s="13" t="str">
        <f t="shared" si="31"/>
        <v/>
      </c>
      <c r="N1877" s="8"/>
      <c r="XFB1877" s="13" t="str">
        <f>IF(D1877="","",COUNTIF('DISPATCHED (VT11)'!$E:$E,'Per Outlet Plan'!D1877))</f>
        <v/>
      </c>
    </row>
    <row r="1878" spans="1:14 16382:16382">
      <c r="A1878" s="18" t="str">
        <f>IF(D1878="","",VLOOKUP(D1878,'DISPATCHED (VT11)'!$E:$XEV,16373,0))</f>
        <v/>
      </c>
      <c r="B1878" s="13" t="str">
        <f>IF(D1878="","",VLOOKUP(D1878,'DISPATCHED (VT11)'!$E:$L,8,0))</f>
        <v/>
      </c>
      <c r="C1878" s="16" t="str">
        <f>IF(A1878="","",IF(VLOOKUP(A1878,'DSR Attendance'!$A:$E,5,0)=0,VLOOKUP(A1878,'DSR Attendance'!$A:$D,4,0),CONCATENATE(VLOOKUP(A1878,'DSR Attendance'!$A:$D,4,0)," / ",VLOOKUP('Per Outlet Plan'!A1878,'DSR Attendance'!$A:$E,5,0))))</f>
        <v/>
      </c>
      <c r="M1878" s="13" t="str">
        <f t="shared" si="31"/>
        <v/>
      </c>
      <c r="N1878" s="8"/>
      <c r="XFB1878" s="13" t="str">
        <f>IF(D1878="","",COUNTIF('DISPATCHED (VT11)'!$E:$E,'Per Outlet Plan'!D1878))</f>
        <v/>
      </c>
    </row>
    <row r="1879" spans="1:14 16382:16382">
      <c r="A1879" s="18" t="str">
        <f>IF(D1879="","",VLOOKUP(D1879,'DISPATCHED (VT11)'!$E:$XEV,16373,0))</f>
        <v/>
      </c>
      <c r="B1879" s="13" t="str">
        <f>IF(D1879="","",VLOOKUP(D1879,'DISPATCHED (VT11)'!$E:$L,8,0))</f>
        <v/>
      </c>
      <c r="C1879" s="16" t="str">
        <f>IF(A1879="","",IF(VLOOKUP(A1879,'DSR Attendance'!$A:$E,5,0)=0,VLOOKUP(A1879,'DSR Attendance'!$A:$D,4,0),CONCATENATE(VLOOKUP(A1879,'DSR Attendance'!$A:$D,4,0)," / ",VLOOKUP('Per Outlet Plan'!A1879,'DSR Attendance'!$A:$E,5,0))))</f>
        <v/>
      </c>
      <c r="M1879" s="13" t="str">
        <f t="shared" si="31"/>
        <v/>
      </c>
      <c r="N1879" s="8"/>
      <c r="XFB1879" s="13" t="str">
        <f>IF(D1879="","",COUNTIF('DISPATCHED (VT11)'!$E:$E,'Per Outlet Plan'!D1879))</f>
        <v/>
      </c>
    </row>
    <row r="1880" spans="1:14 16382:16382">
      <c r="A1880" s="18" t="str">
        <f>IF(D1880="","",VLOOKUP(D1880,'DISPATCHED (VT11)'!$E:$XEV,16373,0))</f>
        <v/>
      </c>
      <c r="B1880" s="13" t="str">
        <f>IF(D1880="","",VLOOKUP(D1880,'DISPATCHED (VT11)'!$E:$L,8,0))</f>
        <v/>
      </c>
      <c r="C1880" s="16" t="str">
        <f>IF(A1880="","",IF(VLOOKUP(A1880,'DSR Attendance'!$A:$E,5,0)=0,VLOOKUP(A1880,'DSR Attendance'!$A:$D,4,0),CONCATENATE(VLOOKUP(A1880,'DSR Attendance'!$A:$D,4,0)," / ",VLOOKUP('Per Outlet Plan'!A1880,'DSR Attendance'!$A:$E,5,0))))</f>
        <v/>
      </c>
      <c r="M1880" s="13" t="str">
        <f t="shared" si="31"/>
        <v/>
      </c>
      <c r="N1880" s="8"/>
      <c r="XFB1880" s="13" t="str">
        <f>IF(D1880="","",COUNTIF('DISPATCHED (VT11)'!$E:$E,'Per Outlet Plan'!D1880))</f>
        <v/>
      </c>
    </row>
    <row r="1881" spans="1:14 16382:16382">
      <c r="A1881" s="18" t="str">
        <f>IF(D1881="","",VLOOKUP(D1881,'DISPATCHED (VT11)'!$E:$XEV,16373,0))</f>
        <v/>
      </c>
      <c r="B1881" s="13" t="str">
        <f>IF(D1881="","",VLOOKUP(D1881,'DISPATCHED (VT11)'!$E:$L,8,0))</f>
        <v/>
      </c>
      <c r="C1881" s="16" t="str">
        <f>IF(A1881="","",IF(VLOOKUP(A1881,'DSR Attendance'!$A:$E,5,0)=0,VLOOKUP(A1881,'DSR Attendance'!$A:$D,4,0),CONCATENATE(VLOOKUP(A1881,'DSR Attendance'!$A:$D,4,0)," / ",VLOOKUP('Per Outlet Plan'!A1881,'DSR Attendance'!$A:$E,5,0))))</f>
        <v/>
      </c>
      <c r="M1881" s="13" t="str">
        <f t="shared" si="31"/>
        <v/>
      </c>
      <c r="N1881" s="8"/>
      <c r="XFB1881" s="13" t="str">
        <f>IF(D1881="","",COUNTIF('DISPATCHED (VT11)'!$E:$E,'Per Outlet Plan'!D1881))</f>
        <v/>
      </c>
    </row>
    <row r="1882" spans="1:14 16382:16382">
      <c r="A1882" s="18" t="str">
        <f>IF(D1882="","",VLOOKUP(D1882,'DISPATCHED (VT11)'!$E:$XEV,16373,0))</f>
        <v/>
      </c>
      <c r="B1882" s="13" t="str">
        <f>IF(D1882="","",VLOOKUP(D1882,'DISPATCHED (VT11)'!$E:$L,8,0))</f>
        <v/>
      </c>
      <c r="C1882" s="16" t="str">
        <f>IF(A1882="","",IF(VLOOKUP(A1882,'DSR Attendance'!$A:$E,5,0)=0,VLOOKUP(A1882,'DSR Attendance'!$A:$D,4,0),CONCATENATE(VLOOKUP(A1882,'DSR Attendance'!$A:$D,4,0)," / ",VLOOKUP('Per Outlet Plan'!A1882,'DSR Attendance'!$A:$E,5,0))))</f>
        <v/>
      </c>
      <c r="M1882" s="13" t="str">
        <f t="shared" si="31"/>
        <v/>
      </c>
      <c r="N1882" s="8"/>
      <c r="XFB1882" s="13" t="str">
        <f>IF(D1882="","",COUNTIF('DISPATCHED (VT11)'!$E:$E,'Per Outlet Plan'!D1882))</f>
        <v/>
      </c>
    </row>
    <row r="1883" spans="1:14 16382:16382">
      <c r="A1883" s="18" t="str">
        <f>IF(D1883="","",VLOOKUP(D1883,'DISPATCHED (VT11)'!$E:$XEV,16373,0))</f>
        <v/>
      </c>
      <c r="B1883" s="13" t="str">
        <f>IF(D1883="","",VLOOKUP(D1883,'DISPATCHED (VT11)'!$E:$L,8,0))</f>
        <v/>
      </c>
      <c r="C1883" s="16" t="str">
        <f>IF(A1883="","",IF(VLOOKUP(A1883,'DSR Attendance'!$A:$E,5,0)=0,VLOOKUP(A1883,'DSR Attendance'!$A:$D,4,0),CONCATENATE(VLOOKUP(A1883,'DSR Attendance'!$A:$D,4,0)," / ",VLOOKUP('Per Outlet Plan'!A1883,'DSR Attendance'!$A:$E,5,0))))</f>
        <v/>
      </c>
      <c r="M1883" s="13" t="str">
        <f t="shared" si="31"/>
        <v/>
      </c>
      <c r="N1883" s="8"/>
      <c r="XFB1883" s="13" t="str">
        <f>IF(D1883="","",COUNTIF('DISPATCHED (VT11)'!$E:$E,'Per Outlet Plan'!D1883))</f>
        <v/>
      </c>
    </row>
    <row r="1884" spans="1:14 16382:16382">
      <c r="A1884" s="18" t="str">
        <f>IF(D1884="","",VLOOKUP(D1884,'DISPATCHED (VT11)'!$E:$XEV,16373,0))</f>
        <v/>
      </c>
      <c r="B1884" s="13" t="str">
        <f>IF(D1884="","",VLOOKUP(D1884,'DISPATCHED (VT11)'!$E:$L,8,0))</f>
        <v/>
      </c>
      <c r="C1884" s="16" t="str">
        <f>IF(A1884="","",IF(VLOOKUP(A1884,'DSR Attendance'!$A:$E,5,0)=0,VLOOKUP(A1884,'DSR Attendance'!$A:$D,4,0),CONCATENATE(VLOOKUP(A1884,'DSR Attendance'!$A:$D,4,0)," / ",VLOOKUP('Per Outlet Plan'!A1884,'DSR Attendance'!$A:$E,5,0))))</f>
        <v/>
      </c>
      <c r="M1884" s="13" t="str">
        <f t="shared" si="31"/>
        <v/>
      </c>
      <c r="N1884" s="8"/>
      <c r="XFB1884" s="13" t="str">
        <f>IF(D1884="","",COUNTIF('DISPATCHED (VT11)'!$E:$E,'Per Outlet Plan'!D1884))</f>
        <v/>
      </c>
    </row>
    <row r="1885" spans="1:14 16382:16382">
      <c r="A1885" s="18" t="str">
        <f>IF(D1885="","",VLOOKUP(D1885,'DISPATCHED (VT11)'!$E:$XEV,16373,0))</f>
        <v/>
      </c>
      <c r="B1885" s="13" t="str">
        <f>IF(D1885="","",VLOOKUP(D1885,'DISPATCHED (VT11)'!$E:$L,8,0))</f>
        <v/>
      </c>
      <c r="C1885" s="16" t="str">
        <f>IF(A1885="","",IF(VLOOKUP(A1885,'DSR Attendance'!$A:$E,5,0)=0,VLOOKUP(A1885,'DSR Attendance'!$A:$D,4,0),CONCATENATE(VLOOKUP(A1885,'DSR Attendance'!$A:$D,4,0)," / ",VLOOKUP('Per Outlet Plan'!A1885,'DSR Attendance'!$A:$E,5,0))))</f>
        <v/>
      </c>
      <c r="M1885" s="13" t="str">
        <f t="shared" si="31"/>
        <v/>
      </c>
      <c r="N1885" s="8"/>
      <c r="XFB1885" s="13" t="str">
        <f>IF(D1885="","",COUNTIF('DISPATCHED (VT11)'!$E:$E,'Per Outlet Plan'!D1885))</f>
        <v/>
      </c>
    </row>
    <row r="1886" spans="1:14 16382:16382">
      <c r="A1886" s="18" t="str">
        <f>IF(D1886="","",VLOOKUP(D1886,'DISPATCHED (VT11)'!$E:$XEV,16373,0))</f>
        <v/>
      </c>
      <c r="B1886" s="13" t="str">
        <f>IF(D1886="","",VLOOKUP(D1886,'DISPATCHED (VT11)'!$E:$L,8,0))</f>
        <v/>
      </c>
      <c r="C1886" s="16" t="str">
        <f>IF(A1886="","",IF(VLOOKUP(A1886,'DSR Attendance'!$A:$E,5,0)=0,VLOOKUP(A1886,'DSR Attendance'!$A:$D,4,0),CONCATENATE(VLOOKUP(A1886,'DSR Attendance'!$A:$D,4,0)," / ",VLOOKUP('Per Outlet Plan'!A1886,'DSR Attendance'!$A:$E,5,0))))</f>
        <v/>
      </c>
      <c r="M1886" s="13" t="str">
        <f t="shared" si="31"/>
        <v/>
      </c>
      <c r="N1886" s="8"/>
      <c r="XFB1886" s="13" t="str">
        <f>IF(D1886="","",COUNTIF('DISPATCHED (VT11)'!$E:$E,'Per Outlet Plan'!D1886))</f>
        <v/>
      </c>
    </row>
    <row r="1887" spans="1:14 16382:16382">
      <c r="A1887" s="18" t="str">
        <f>IF(D1887="","",VLOOKUP(D1887,'DISPATCHED (VT11)'!$E:$XEV,16373,0))</f>
        <v/>
      </c>
      <c r="B1887" s="13" t="str">
        <f>IF(D1887="","",VLOOKUP(D1887,'DISPATCHED (VT11)'!$E:$L,8,0))</f>
        <v/>
      </c>
      <c r="C1887" s="16" t="str">
        <f>IF(A1887="","",IF(VLOOKUP(A1887,'DSR Attendance'!$A:$E,5,0)=0,VLOOKUP(A1887,'DSR Attendance'!$A:$D,4,0),CONCATENATE(VLOOKUP(A1887,'DSR Attendance'!$A:$D,4,0)," / ",VLOOKUP('Per Outlet Plan'!A1887,'DSR Attendance'!$A:$E,5,0))))</f>
        <v/>
      </c>
      <c r="M1887" s="13" t="str">
        <f t="shared" si="31"/>
        <v/>
      </c>
      <c r="N1887" s="8"/>
      <c r="XFB1887" s="13" t="str">
        <f>IF(D1887="","",COUNTIF('DISPATCHED (VT11)'!$E:$E,'Per Outlet Plan'!D1887))</f>
        <v/>
      </c>
    </row>
    <row r="1888" spans="1:14 16382:16382">
      <c r="A1888" s="18" t="str">
        <f>IF(D1888="","",VLOOKUP(D1888,'DISPATCHED (VT11)'!$E:$XEV,16373,0))</f>
        <v/>
      </c>
      <c r="B1888" s="13" t="str">
        <f>IF(D1888="","",VLOOKUP(D1888,'DISPATCHED (VT11)'!$E:$L,8,0))</f>
        <v/>
      </c>
      <c r="C1888" s="16" t="str">
        <f>IF(A1888="","",IF(VLOOKUP(A1888,'DSR Attendance'!$A:$E,5,0)=0,VLOOKUP(A1888,'DSR Attendance'!$A:$D,4,0),CONCATENATE(VLOOKUP(A1888,'DSR Attendance'!$A:$D,4,0)," / ",VLOOKUP('Per Outlet Plan'!A1888,'DSR Attendance'!$A:$E,5,0))))</f>
        <v/>
      </c>
      <c r="M1888" s="13" t="str">
        <f t="shared" si="31"/>
        <v/>
      </c>
      <c r="N1888" s="8"/>
      <c r="XFB1888" s="13" t="str">
        <f>IF(D1888="","",COUNTIF('DISPATCHED (VT11)'!$E:$E,'Per Outlet Plan'!D1888))</f>
        <v/>
      </c>
    </row>
    <row r="1889" spans="1:14 16382:16382">
      <c r="A1889" s="18" t="str">
        <f>IF(D1889="","",VLOOKUP(D1889,'DISPATCHED (VT11)'!$E:$XEV,16373,0))</f>
        <v/>
      </c>
      <c r="B1889" s="13" t="str">
        <f>IF(D1889="","",VLOOKUP(D1889,'DISPATCHED (VT11)'!$E:$L,8,0))</f>
        <v/>
      </c>
      <c r="C1889" s="16" t="str">
        <f>IF(A1889="","",IF(VLOOKUP(A1889,'DSR Attendance'!$A:$E,5,0)=0,VLOOKUP(A1889,'DSR Attendance'!$A:$D,4,0),CONCATENATE(VLOOKUP(A1889,'DSR Attendance'!$A:$D,4,0)," / ",VLOOKUP('Per Outlet Plan'!A1889,'DSR Attendance'!$A:$E,5,0))))</f>
        <v/>
      </c>
      <c r="M1889" s="13" t="str">
        <f t="shared" si="31"/>
        <v/>
      </c>
      <c r="N1889" s="8"/>
      <c r="XFB1889" s="13" t="str">
        <f>IF(D1889="","",COUNTIF('DISPATCHED (VT11)'!$E:$E,'Per Outlet Plan'!D1889))</f>
        <v/>
      </c>
    </row>
    <row r="1890" spans="1:14 16382:16382">
      <c r="A1890" s="18" t="str">
        <f>IF(D1890="","",VLOOKUP(D1890,'DISPATCHED (VT11)'!$E:$XEV,16373,0))</f>
        <v/>
      </c>
      <c r="B1890" s="13" t="str">
        <f>IF(D1890="","",VLOOKUP(D1890,'DISPATCHED (VT11)'!$E:$L,8,0))</f>
        <v/>
      </c>
      <c r="C1890" s="16" t="str">
        <f>IF(A1890="","",IF(VLOOKUP(A1890,'DSR Attendance'!$A:$E,5,0)=0,VLOOKUP(A1890,'DSR Attendance'!$A:$D,4,0),CONCATENATE(VLOOKUP(A1890,'DSR Attendance'!$A:$D,4,0)," / ",VLOOKUP('Per Outlet Plan'!A1890,'DSR Attendance'!$A:$E,5,0))))</f>
        <v/>
      </c>
      <c r="M1890" s="13" t="str">
        <f t="shared" si="31"/>
        <v/>
      </c>
      <c r="N1890" s="8"/>
      <c r="XFB1890" s="13" t="str">
        <f>IF(D1890="","",COUNTIF('DISPATCHED (VT11)'!$E:$E,'Per Outlet Plan'!D1890))</f>
        <v/>
      </c>
    </row>
    <row r="1891" spans="1:14 16382:16382">
      <c r="A1891" s="18" t="str">
        <f>IF(D1891="","",VLOOKUP(D1891,'DISPATCHED (VT11)'!$E:$XEV,16373,0))</f>
        <v/>
      </c>
      <c r="B1891" s="13" t="str">
        <f>IF(D1891="","",VLOOKUP(D1891,'DISPATCHED (VT11)'!$E:$L,8,0))</f>
        <v/>
      </c>
      <c r="C1891" s="16" t="str">
        <f>IF(A1891="","",IF(VLOOKUP(A1891,'DSR Attendance'!$A:$E,5,0)=0,VLOOKUP(A1891,'DSR Attendance'!$A:$D,4,0),CONCATENATE(VLOOKUP(A1891,'DSR Attendance'!$A:$D,4,0)," / ",VLOOKUP('Per Outlet Plan'!A1891,'DSR Attendance'!$A:$E,5,0))))</f>
        <v/>
      </c>
      <c r="M1891" s="13" t="str">
        <f t="shared" si="31"/>
        <v/>
      </c>
      <c r="N1891" s="8"/>
      <c r="XFB1891" s="13" t="str">
        <f>IF(D1891="","",COUNTIF('DISPATCHED (VT11)'!$E:$E,'Per Outlet Plan'!D1891))</f>
        <v/>
      </c>
    </row>
    <row r="1892" spans="1:14 16382:16382">
      <c r="A1892" s="18" t="str">
        <f>IF(D1892="","",VLOOKUP(D1892,'DISPATCHED (VT11)'!$E:$XEV,16373,0))</f>
        <v/>
      </c>
      <c r="B1892" s="13" t="str">
        <f>IF(D1892="","",VLOOKUP(D1892,'DISPATCHED (VT11)'!$E:$L,8,0))</f>
        <v/>
      </c>
      <c r="C1892" s="16" t="str">
        <f>IF(A1892="","",IF(VLOOKUP(A1892,'DSR Attendance'!$A:$E,5,0)=0,VLOOKUP(A1892,'DSR Attendance'!$A:$D,4,0),CONCATENATE(VLOOKUP(A1892,'DSR Attendance'!$A:$D,4,0)," / ",VLOOKUP('Per Outlet Plan'!A1892,'DSR Attendance'!$A:$E,5,0))))</f>
        <v/>
      </c>
      <c r="M1892" s="13" t="str">
        <f t="shared" si="31"/>
        <v/>
      </c>
      <c r="N1892" s="8"/>
      <c r="XFB1892" s="13" t="str">
        <f>IF(D1892="","",COUNTIF('DISPATCHED (VT11)'!$E:$E,'Per Outlet Plan'!D1892))</f>
        <v/>
      </c>
    </row>
    <row r="1893" spans="1:14 16382:16382">
      <c r="A1893" s="18" t="str">
        <f>IF(D1893="","",VLOOKUP(D1893,'DISPATCHED (VT11)'!$E:$XEV,16373,0))</f>
        <v/>
      </c>
      <c r="B1893" s="13" t="str">
        <f>IF(D1893="","",VLOOKUP(D1893,'DISPATCHED (VT11)'!$E:$L,8,0))</f>
        <v/>
      </c>
      <c r="C1893" s="16" t="str">
        <f>IF(A1893="","",IF(VLOOKUP(A1893,'DSR Attendance'!$A:$E,5,0)=0,VLOOKUP(A1893,'DSR Attendance'!$A:$D,4,0),CONCATENATE(VLOOKUP(A1893,'DSR Attendance'!$A:$D,4,0)," / ",VLOOKUP('Per Outlet Plan'!A1893,'DSR Attendance'!$A:$E,5,0))))</f>
        <v/>
      </c>
      <c r="M1893" s="13" t="str">
        <f t="shared" si="31"/>
        <v/>
      </c>
      <c r="N1893" s="8"/>
      <c r="XFB1893" s="13" t="str">
        <f>IF(D1893="","",COUNTIF('DISPATCHED (VT11)'!$E:$E,'Per Outlet Plan'!D1893))</f>
        <v/>
      </c>
    </row>
    <row r="1894" spans="1:14 16382:16382">
      <c r="A1894" s="18" t="str">
        <f>IF(D1894="","",VLOOKUP(D1894,'DISPATCHED (VT11)'!$E:$XEV,16373,0))</f>
        <v/>
      </c>
      <c r="B1894" s="13" t="str">
        <f>IF(D1894="","",VLOOKUP(D1894,'DISPATCHED (VT11)'!$E:$L,8,0))</f>
        <v/>
      </c>
      <c r="C1894" s="16" t="str">
        <f>IF(A1894="","",IF(VLOOKUP(A1894,'DSR Attendance'!$A:$E,5,0)=0,VLOOKUP(A1894,'DSR Attendance'!$A:$D,4,0),CONCATENATE(VLOOKUP(A1894,'DSR Attendance'!$A:$D,4,0)," / ",VLOOKUP('Per Outlet Plan'!A1894,'DSR Attendance'!$A:$E,5,0))))</f>
        <v/>
      </c>
      <c r="M1894" s="13" t="str">
        <f t="shared" si="31"/>
        <v/>
      </c>
      <c r="N1894" s="8"/>
      <c r="XFB1894" s="13" t="str">
        <f>IF(D1894="","",COUNTIF('DISPATCHED (VT11)'!$E:$E,'Per Outlet Plan'!D1894))</f>
        <v/>
      </c>
    </row>
    <row r="1895" spans="1:14 16382:16382">
      <c r="A1895" s="18" t="str">
        <f>IF(D1895="","",VLOOKUP(D1895,'DISPATCHED (VT11)'!$E:$XEV,16373,0))</f>
        <v/>
      </c>
      <c r="B1895" s="13" t="str">
        <f>IF(D1895="","",VLOOKUP(D1895,'DISPATCHED (VT11)'!$E:$L,8,0))</f>
        <v/>
      </c>
      <c r="C1895" s="16" t="str">
        <f>IF(A1895="","",IF(VLOOKUP(A1895,'DSR Attendance'!$A:$E,5,0)=0,VLOOKUP(A1895,'DSR Attendance'!$A:$D,4,0),CONCATENATE(VLOOKUP(A1895,'DSR Attendance'!$A:$D,4,0)," / ",VLOOKUP('Per Outlet Plan'!A1895,'DSR Attendance'!$A:$E,5,0))))</f>
        <v/>
      </c>
      <c r="M1895" s="13" t="str">
        <f t="shared" si="31"/>
        <v/>
      </c>
      <c r="N1895" s="8"/>
      <c r="XFB1895" s="13" t="str">
        <f>IF(D1895="","",COUNTIF('DISPATCHED (VT11)'!$E:$E,'Per Outlet Plan'!D1895))</f>
        <v/>
      </c>
    </row>
    <row r="1896" spans="1:14 16382:16382">
      <c r="A1896" s="18" t="str">
        <f>IF(D1896="","",VLOOKUP(D1896,'DISPATCHED (VT11)'!$E:$XEV,16373,0))</f>
        <v/>
      </c>
      <c r="B1896" s="13" t="str">
        <f>IF(D1896="","",VLOOKUP(D1896,'DISPATCHED (VT11)'!$E:$L,8,0))</f>
        <v/>
      </c>
      <c r="C1896" s="16" t="str">
        <f>IF(A1896="","",IF(VLOOKUP(A1896,'DSR Attendance'!$A:$E,5,0)=0,VLOOKUP(A1896,'DSR Attendance'!$A:$D,4,0),CONCATENATE(VLOOKUP(A1896,'DSR Attendance'!$A:$D,4,0)," / ",VLOOKUP('Per Outlet Plan'!A1896,'DSR Attendance'!$A:$E,5,0))))</f>
        <v/>
      </c>
      <c r="M1896" s="13" t="str">
        <f t="shared" si="31"/>
        <v/>
      </c>
      <c r="N1896" s="8"/>
      <c r="XFB1896" s="13" t="str">
        <f>IF(D1896="","",COUNTIF('DISPATCHED (VT11)'!$E:$E,'Per Outlet Plan'!D1896))</f>
        <v/>
      </c>
    </row>
    <row r="1897" spans="1:14 16382:16382">
      <c r="A1897" s="18" t="str">
        <f>IF(D1897="","",VLOOKUP(D1897,'DISPATCHED (VT11)'!$E:$XEV,16373,0))</f>
        <v/>
      </c>
      <c r="B1897" s="13" t="str">
        <f>IF(D1897="","",VLOOKUP(D1897,'DISPATCHED (VT11)'!$E:$L,8,0))</f>
        <v/>
      </c>
      <c r="C1897" s="16" t="str">
        <f>IF(A1897="","",IF(VLOOKUP(A1897,'DSR Attendance'!$A:$E,5,0)=0,VLOOKUP(A1897,'DSR Attendance'!$A:$D,4,0),CONCATENATE(VLOOKUP(A1897,'DSR Attendance'!$A:$D,4,0)," / ",VLOOKUP('Per Outlet Plan'!A1897,'DSR Attendance'!$A:$E,5,0))))</f>
        <v/>
      </c>
      <c r="M1897" s="13" t="str">
        <f t="shared" si="31"/>
        <v/>
      </c>
      <c r="N1897" s="8"/>
      <c r="XFB1897" s="13" t="str">
        <f>IF(D1897="","",COUNTIF('DISPATCHED (VT11)'!$E:$E,'Per Outlet Plan'!D1897))</f>
        <v/>
      </c>
    </row>
    <row r="1898" spans="1:14 16382:16382">
      <c r="A1898" s="18" t="str">
        <f>IF(D1898="","",VLOOKUP(D1898,'DISPATCHED (VT11)'!$E:$XEV,16373,0))</f>
        <v/>
      </c>
      <c r="B1898" s="13" t="str">
        <f>IF(D1898="","",VLOOKUP(D1898,'DISPATCHED (VT11)'!$E:$L,8,0))</f>
        <v/>
      </c>
      <c r="C1898" s="16" t="str">
        <f>IF(A1898="","",IF(VLOOKUP(A1898,'DSR Attendance'!$A:$E,5,0)=0,VLOOKUP(A1898,'DSR Attendance'!$A:$D,4,0),CONCATENATE(VLOOKUP(A1898,'DSR Attendance'!$A:$D,4,0)," / ",VLOOKUP('Per Outlet Plan'!A1898,'DSR Attendance'!$A:$E,5,0))))</f>
        <v/>
      </c>
      <c r="M1898" s="13" t="str">
        <f t="shared" si="31"/>
        <v/>
      </c>
      <c r="N1898" s="8"/>
      <c r="XFB1898" s="13" t="str">
        <f>IF(D1898="","",COUNTIF('DISPATCHED (VT11)'!$E:$E,'Per Outlet Plan'!D1898))</f>
        <v/>
      </c>
    </row>
    <row r="1899" spans="1:14 16382:16382">
      <c r="A1899" s="18" t="str">
        <f>IF(D1899="","",VLOOKUP(D1899,'DISPATCHED (VT11)'!$E:$XEV,16373,0))</f>
        <v/>
      </c>
      <c r="B1899" s="13" t="str">
        <f>IF(D1899="","",VLOOKUP(D1899,'DISPATCHED (VT11)'!$E:$L,8,0))</f>
        <v/>
      </c>
      <c r="C1899" s="16" t="str">
        <f>IF(A1899="","",IF(VLOOKUP(A1899,'DSR Attendance'!$A:$E,5,0)=0,VLOOKUP(A1899,'DSR Attendance'!$A:$D,4,0),CONCATENATE(VLOOKUP(A1899,'DSR Attendance'!$A:$D,4,0)," / ",VLOOKUP('Per Outlet Plan'!A1899,'DSR Attendance'!$A:$E,5,0))))</f>
        <v/>
      </c>
      <c r="M1899" s="13" t="str">
        <f t="shared" si="31"/>
        <v/>
      </c>
      <c r="N1899" s="8"/>
      <c r="XFB1899" s="13" t="str">
        <f>IF(D1899="","",COUNTIF('DISPATCHED (VT11)'!$E:$E,'Per Outlet Plan'!D1899))</f>
        <v/>
      </c>
    </row>
    <row r="1900" spans="1:14 16382:16382">
      <c r="A1900" s="18" t="str">
        <f>IF(D1900="","",VLOOKUP(D1900,'DISPATCHED (VT11)'!$E:$XEV,16373,0))</f>
        <v/>
      </c>
      <c r="B1900" s="13" t="str">
        <f>IF(D1900="","",VLOOKUP(D1900,'DISPATCHED (VT11)'!$E:$L,8,0))</f>
        <v/>
      </c>
      <c r="C1900" s="16" t="str">
        <f>IF(A1900="","",IF(VLOOKUP(A1900,'DSR Attendance'!$A:$E,5,0)=0,VLOOKUP(A1900,'DSR Attendance'!$A:$D,4,0),CONCATENATE(VLOOKUP(A1900,'DSR Attendance'!$A:$D,4,0)," / ",VLOOKUP('Per Outlet Plan'!A1900,'DSR Attendance'!$A:$E,5,0))))</f>
        <v/>
      </c>
      <c r="M1900" s="13" t="str">
        <f t="shared" si="31"/>
        <v/>
      </c>
      <c r="N1900" s="8"/>
      <c r="XFB1900" s="13" t="str">
        <f>IF(D1900="","",COUNTIF('DISPATCHED (VT11)'!$E:$E,'Per Outlet Plan'!D1900))</f>
        <v/>
      </c>
    </row>
    <row r="1901" spans="1:14 16382:16382">
      <c r="A1901" s="18" t="str">
        <f>IF(D1901="","",VLOOKUP(D1901,'DISPATCHED (VT11)'!$E:$XEV,16373,0))</f>
        <v/>
      </c>
      <c r="B1901" s="13" t="str">
        <f>IF(D1901="","",VLOOKUP(D1901,'DISPATCHED (VT11)'!$E:$L,8,0))</f>
        <v/>
      </c>
      <c r="C1901" s="16" t="str">
        <f>IF(A1901="","",IF(VLOOKUP(A1901,'DSR Attendance'!$A:$E,5,0)=0,VLOOKUP(A1901,'DSR Attendance'!$A:$D,4,0),CONCATENATE(VLOOKUP(A1901,'DSR Attendance'!$A:$D,4,0)," / ",VLOOKUP('Per Outlet Plan'!A1901,'DSR Attendance'!$A:$E,5,0))))</f>
        <v/>
      </c>
      <c r="M1901" s="13" t="str">
        <f t="shared" si="31"/>
        <v/>
      </c>
      <c r="N1901" s="8"/>
      <c r="XFB1901" s="13" t="str">
        <f>IF(D1901="","",COUNTIF('DISPATCHED (VT11)'!$E:$E,'Per Outlet Plan'!D1901))</f>
        <v/>
      </c>
    </row>
    <row r="1902" spans="1:14 16382:16382">
      <c r="A1902" s="18" t="str">
        <f>IF(D1902="","",VLOOKUP(D1902,'DISPATCHED (VT11)'!$E:$XEV,16373,0))</f>
        <v/>
      </c>
      <c r="B1902" s="13" t="str">
        <f>IF(D1902="","",VLOOKUP(D1902,'DISPATCHED (VT11)'!$E:$L,8,0))</f>
        <v/>
      </c>
      <c r="C1902" s="16" t="str">
        <f>IF(A1902="","",IF(VLOOKUP(A1902,'DSR Attendance'!$A:$E,5,0)=0,VLOOKUP(A1902,'DSR Attendance'!$A:$D,4,0),CONCATENATE(VLOOKUP(A1902,'DSR Attendance'!$A:$D,4,0)," / ",VLOOKUP('Per Outlet Plan'!A1902,'DSR Attendance'!$A:$E,5,0))))</f>
        <v/>
      </c>
      <c r="M1902" s="13" t="str">
        <f t="shared" si="31"/>
        <v/>
      </c>
      <c r="N1902" s="8"/>
      <c r="XFB1902" s="13" t="str">
        <f>IF(D1902="","",COUNTIF('DISPATCHED (VT11)'!$E:$E,'Per Outlet Plan'!D1902))</f>
        <v/>
      </c>
    </row>
    <row r="1903" spans="1:14 16382:16382">
      <c r="A1903" s="18" t="str">
        <f>IF(D1903="","",VLOOKUP(D1903,'DISPATCHED (VT11)'!$E:$XEV,16373,0))</f>
        <v/>
      </c>
      <c r="B1903" s="13" t="str">
        <f>IF(D1903="","",VLOOKUP(D1903,'DISPATCHED (VT11)'!$E:$L,8,0))</f>
        <v/>
      </c>
      <c r="C1903" s="16" t="str">
        <f>IF(A1903="","",IF(VLOOKUP(A1903,'DSR Attendance'!$A:$E,5,0)=0,VLOOKUP(A1903,'DSR Attendance'!$A:$D,4,0),CONCATENATE(VLOOKUP(A1903,'DSR Attendance'!$A:$D,4,0)," / ",VLOOKUP('Per Outlet Plan'!A1903,'DSR Attendance'!$A:$E,5,0))))</f>
        <v/>
      </c>
      <c r="M1903" s="13" t="str">
        <f t="shared" si="31"/>
        <v/>
      </c>
      <c r="N1903" s="8"/>
      <c r="XFB1903" s="13" t="str">
        <f>IF(D1903="","",COUNTIF('DISPATCHED (VT11)'!$E:$E,'Per Outlet Plan'!D1903))</f>
        <v/>
      </c>
    </row>
    <row r="1904" spans="1:14 16382:16382">
      <c r="A1904" s="18" t="str">
        <f>IF(D1904="","",VLOOKUP(D1904,'DISPATCHED (VT11)'!$E:$XEV,16373,0))</f>
        <v/>
      </c>
      <c r="B1904" s="13" t="str">
        <f>IF(D1904="","",VLOOKUP(D1904,'DISPATCHED (VT11)'!$E:$L,8,0))</f>
        <v/>
      </c>
      <c r="C1904" s="16" t="str">
        <f>IF(A1904="","",IF(VLOOKUP(A1904,'DSR Attendance'!$A:$E,5,0)=0,VLOOKUP(A1904,'DSR Attendance'!$A:$D,4,0),CONCATENATE(VLOOKUP(A1904,'DSR Attendance'!$A:$D,4,0)," / ",VLOOKUP('Per Outlet Plan'!A1904,'DSR Attendance'!$A:$E,5,0))))</f>
        <v/>
      </c>
      <c r="M1904" s="13" t="str">
        <f t="shared" si="31"/>
        <v/>
      </c>
      <c r="N1904" s="8"/>
      <c r="XFB1904" s="13" t="str">
        <f>IF(D1904="","",COUNTIF('DISPATCHED (VT11)'!$E:$E,'Per Outlet Plan'!D1904))</f>
        <v/>
      </c>
    </row>
    <row r="1905" spans="1:14 16382:16382">
      <c r="A1905" s="18" t="str">
        <f>IF(D1905="","",VLOOKUP(D1905,'DISPATCHED (VT11)'!$E:$XEV,16373,0))</f>
        <v/>
      </c>
      <c r="B1905" s="13" t="str">
        <f>IF(D1905="","",VLOOKUP(D1905,'DISPATCHED (VT11)'!$E:$L,8,0))</f>
        <v/>
      </c>
      <c r="C1905" s="16" t="str">
        <f>IF(A1905="","",IF(VLOOKUP(A1905,'DSR Attendance'!$A:$E,5,0)=0,VLOOKUP(A1905,'DSR Attendance'!$A:$D,4,0),CONCATENATE(VLOOKUP(A1905,'DSR Attendance'!$A:$D,4,0)," / ",VLOOKUP('Per Outlet Plan'!A1905,'DSR Attendance'!$A:$E,5,0))))</f>
        <v/>
      </c>
      <c r="M1905" s="13" t="str">
        <f t="shared" si="31"/>
        <v/>
      </c>
      <c r="N1905" s="8"/>
      <c r="XFB1905" s="13" t="str">
        <f>IF(D1905="","",COUNTIF('DISPATCHED (VT11)'!$E:$E,'Per Outlet Plan'!D1905))</f>
        <v/>
      </c>
    </row>
    <row r="1906" spans="1:14 16382:16382">
      <c r="A1906" s="18" t="str">
        <f>IF(D1906="","",VLOOKUP(D1906,'DISPATCHED (VT11)'!$E:$XEV,16373,0))</f>
        <v/>
      </c>
      <c r="B1906" s="13" t="str">
        <f>IF(D1906="","",VLOOKUP(D1906,'DISPATCHED (VT11)'!$E:$L,8,0))</f>
        <v/>
      </c>
      <c r="C1906" s="16" t="str">
        <f>IF(A1906="","",IF(VLOOKUP(A1906,'DSR Attendance'!$A:$E,5,0)=0,VLOOKUP(A1906,'DSR Attendance'!$A:$D,4,0),CONCATENATE(VLOOKUP(A1906,'DSR Attendance'!$A:$D,4,0)," / ",VLOOKUP('Per Outlet Plan'!A1906,'DSR Attendance'!$A:$E,5,0))))</f>
        <v/>
      </c>
      <c r="M1906" s="13" t="str">
        <f t="shared" si="31"/>
        <v/>
      </c>
      <c r="N1906" s="8"/>
      <c r="XFB1906" s="13" t="str">
        <f>IF(D1906="","",COUNTIF('DISPATCHED (VT11)'!$E:$E,'Per Outlet Plan'!D1906))</f>
        <v/>
      </c>
    </row>
    <row r="1907" spans="1:14 16382:16382">
      <c r="A1907" s="18" t="str">
        <f>IF(D1907="","",VLOOKUP(D1907,'DISPATCHED (VT11)'!$E:$XEV,16373,0))</f>
        <v/>
      </c>
      <c r="B1907" s="13" t="str">
        <f>IF(D1907="","",VLOOKUP(D1907,'DISPATCHED (VT11)'!$E:$L,8,0))</f>
        <v/>
      </c>
      <c r="C1907" s="16" t="str">
        <f>IF(A1907="","",IF(VLOOKUP(A1907,'DSR Attendance'!$A:$E,5,0)=0,VLOOKUP(A1907,'DSR Attendance'!$A:$D,4,0),CONCATENATE(VLOOKUP(A1907,'DSR Attendance'!$A:$D,4,0)," / ",VLOOKUP('Per Outlet Plan'!A1907,'DSR Attendance'!$A:$E,5,0))))</f>
        <v/>
      </c>
      <c r="M1907" s="13" t="str">
        <f t="shared" si="31"/>
        <v/>
      </c>
      <c r="N1907" s="8"/>
      <c r="XFB1907" s="13" t="str">
        <f>IF(D1907="","",COUNTIF('DISPATCHED (VT11)'!$E:$E,'Per Outlet Plan'!D1907))</f>
        <v/>
      </c>
    </row>
    <row r="1908" spans="1:14 16382:16382">
      <c r="A1908" s="18" t="str">
        <f>IF(D1908="","",VLOOKUP(D1908,'DISPATCHED (VT11)'!$E:$XEV,16373,0))</f>
        <v/>
      </c>
      <c r="B1908" s="13" t="str">
        <f>IF(D1908="","",VLOOKUP(D1908,'DISPATCHED (VT11)'!$E:$L,8,0))</f>
        <v/>
      </c>
      <c r="C1908" s="16" t="str">
        <f>IF(A1908="","",IF(VLOOKUP(A1908,'DSR Attendance'!$A:$E,5,0)=0,VLOOKUP(A1908,'DSR Attendance'!$A:$D,4,0),CONCATENATE(VLOOKUP(A1908,'DSR Attendance'!$A:$D,4,0)," / ",VLOOKUP('Per Outlet Plan'!A1908,'DSR Attendance'!$A:$E,5,0))))</f>
        <v/>
      </c>
      <c r="M1908" s="13" t="str">
        <f t="shared" si="31"/>
        <v/>
      </c>
      <c r="N1908" s="8"/>
      <c r="XFB1908" s="13" t="str">
        <f>IF(D1908="","",COUNTIF('DISPATCHED (VT11)'!$E:$E,'Per Outlet Plan'!D1908))</f>
        <v/>
      </c>
    </row>
    <row r="1909" spans="1:14 16382:16382">
      <c r="A1909" s="18" t="str">
        <f>IF(D1909="","",VLOOKUP(D1909,'DISPATCHED (VT11)'!$E:$XEV,16373,0))</f>
        <v/>
      </c>
      <c r="B1909" s="13" t="str">
        <f>IF(D1909="","",VLOOKUP(D1909,'DISPATCHED (VT11)'!$E:$L,8,0))</f>
        <v/>
      </c>
      <c r="C1909" s="16" t="str">
        <f>IF(A1909="","",IF(VLOOKUP(A1909,'DSR Attendance'!$A:$E,5,0)=0,VLOOKUP(A1909,'DSR Attendance'!$A:$D,4,0),CONCATENATE(VLOOKUP(A1909,'DSR Attendance'!$A:$D,4,0)," / ",VLOOKUP('Per Outlet Plan'!A1909,'DSR Attendance'!$A:$E,5,0))))</f>
        <v/>
      </c>
      <c r="M1909" s="13" t="str">
        <f t="shared" si="31"/>
        <v/>
      </c>
      <c r="N1909" s="8"/>
      <c r="XFB1909" s="13" t="str">
        <f>IF(D1909="","",COUNTIF('DISPATCHED (VT11)'!$E:$E,'Per Outlet Plan'!D1909))</f>
        <v/>
      </c>
    </row>
    <row r="1910" spans="1:14 16382:16382">
      <c r="A1910" s="18" t="str">
        <f>IF(D1910="","",VLOOKUP(D1910,'DISPATCHED (VT11)'!$E:$XEV,16373,0))</f>
        <v/>
      </c>
      <c r="B1910" s="13" t="str">
        <f>IF(D1910="","",VLOOKUP(D1910,'DISPATCHED (VT11)'!$E:$L,8,0))</f>
        <v/>
      </c>
      <c r="C1910" s="16" t="str">
        <f>IF(A1910="","",IF(VLOOKUP(A1910,'DSR Attendance'!$A:$E,5,0)=0,VLOOKUP(A1910,'DSR Attendance'!$A:$D,4,0),CONCATENATE(VLOOKUP(A1910,'DSR Attendance'!$A:$D,4,0)," / ",VLOOKUP('Per Outlet Plan'!A1910,'DSR Attendance'!$A:$E,5,0))))</f>
        <v/>
      </c>
      <c r="M1910" s="13" t="str">
        <f t="shared" si="31"/>
        <v/>
      </c>
      <c r="N1910" s="8"/>
      <c r="XFB1910" s="13" t="str">
        <f>IF(D1910="","",COUNTIF('DISPATCHED (VT11)'!$E:$E,'Per Outlet Plan'!D1910))</f>
        <v/>
      </c>
    </row>
    <row r="1911" spans="1:14 16382:16382">
      <c r="A1911" s="18" t="str">
        <f>IF(D1911="","",VLOOKUP(D1911,'DISPATCHED (VT11)'!$E:$XEV,16373,0))</f>
        <v/>
      </c>
      <c r="B1911" s="13" t="str">
        <f>IF(D1911="","",VLOOKUP(D1911,'DISPATCHED (VT11)'!$E:$L,8,0))</f>
        <v/>
      </c>
      <c r="C1911" s="16" t="str">
        <f>IF(A1911="","",IF(VLOOKUP(A1911,'DSR Attendance'!$A:$E,5,0)=0,VLOOKUP(A1911,'DSR Attendance'!$A:$D,4,0),CONCATENATE(VLOOKUP(A1911,'DSR Attendance'!$A:$D,4,0)," / ",VLOOKUP('Per Outlet Plan'!A1911,'DSR Attendance'!$A:$E,5,0))))</f>
        <v/>
      </c>
      <c r="M1911" s="13" t="str">
        <f t="shared" si="31"/>
        <v/>
      </c>
      <c r="N1911" s="8"/>
      <c r="XFB1911" s="13" t="str">
        <f>IF(D1911="","",COUNTIF('DISPATCHED (VT11)'!$E:$E,'Per Outlet Plan'!D1911))</f>
        <v/>
      </c>
    </row>
    <row r="1912" spans="1:14 16382:16382">
      <c r="A1912" s="18" t="str">
        <f>IF(D1912="","",VLOOKUP(D1912,'DISPATCHED (VT11)'!$E:$XEV,16373,0))</f>
        <v/>
      </c>
      <c r="B1912" s="13" t="str">
        <f>IF(D1912="","",VLOOKUP(D1912,'DISPATCHED (VT11)'!$E:$L,8,0))</f>
        <v/>
      </c>
      <c r="C1912" s="16" t="str">
        <f>IF(A1912="","",IF(VLOOKUP(A1912,'DSR Attendance'!$A:$E,5,0)=0,VLOOKUP(A1912,'DSR Attendance'!$A:$D,4,0),CONCATENATE(VLOOKUP(A1912,'DSR Attendance'!$A:$D,4,0)," / ",VLOOKUP('Per Outlet Plan'!A1912,'DSR Attendance'!$A:$E,5,0))))</f>
        <v/>
      </c>
      <c r="M1912" s="13" t="str">
        <f t="shared" si="31"/>
        <v/>
      </c>
      <c r="N1912" s="8"/>
      <c r="XFB1912" s="13" t="str">
        <f>IF(D1912="","",COUNTIF('DISPATCHED (VT11)'!$E:$E,'Per Outlet Plan'!D1912))</f>
        <v/>
      </c>
    </row>
    <row r="1913" spans="1:14 16382:16382">
      <c r="A1913" s="18" t="str">
        <f>IF(D1913="","",VLOOKUP(D1913,'DISPATCHED (VT11)'!$E:$XEV,16373,0))</f>
        <v/>
      </c>
      <c r="B1913" s="13" t="str">
        <f>IF(D1913="","",VLOOKUP(D1913,'DISPATCHED (VT11)'!$E:$L,8,0))</f>
        <v/>
      </c>
      <c r="C1913" s="16" t="str">
        <f>IF(A1913="","",IF(VLOOKUP(A1913,'DSR Attendance'!$A:$E,5,0)=0,VLOOKUP(A1913,'DSR Attendance'!$A:$D,4,0),CONCATENATE(VLOOKUP(A1913,'DSR Attendance'!$A:$D,4,0)," / ",VLOOKUP('Per Outlet Plan'!A1913,'DSR Attendance'!$A:$E,5,0))))</f>
        <v/>
      </c>
      <c r="M1913" s="13" t="str">
        <f t="shared" si="31"/>
        <v/>
      </c>
      <c r="N1913" s="8"/>
      <c r="XFB1913" s="13" t="str">
        <f>IF(D1913="","",COUNTIF('DISPATCHED (VT11)'!$E:$E,'Per Outlet Plan'!D1913))</f>
        <v/>
      </c>
    </row>
    <row r="1914" spans="1:14 16382:16382">
      <c r="A1914" s="18" t="str">
        <f>IF(D1914="","",VLOOKUP(D1914,'DISPATCHED (VT11)'!$E:$XEV,16373,0))</f>
        <v/>
      </c>
      <c r="B1914" s="13" t="str">
        <f>IF(D1914="","",VLOOKUP(D1914,'DISPATCHED (VT11)'!$E:$L,8,0))</f>
        <v/>
      </c>
      <c r="C1914" s="16" t="str">
        <f>IF(A1914="","",IF(VLOOKUP(A1914,'DSR Attendance'!$A:$E,5,0)=0,VLOOKUP(A1914,'DSR Attendance'!$A:$D,4,0),CONCATENATE(VLOOKUP(A1914,'DSR Attendance'!$A:$D,4,0)," / ",VLOOKUP('Per Outlet Plan'!A1914,'DSR Attendance'!$A:$E,5,0))))</f>
        <v/>
      </c>
      <c r="M1914" s="13" t="str">
        <f t="shared" si="31"/>
        <v/>
      </c>
      <c r="N1914" s="8"/>
      <c r="XFB1914" s="13" t="str">
        <f>IF(D1914="","",COUNTIF('DISPATCHED (VT11)'!$E:$E,'Per Outlet Plan'!D1914))</f>
        <v/>
      </c>
    </row>
    <row r="1915" spans="1:14 16382:16382">
      <c r="A1915" s="18" t="str">
        <f>IF(D1915="","",VLOOKUP(D1915,'DISPATCHED (VT11)'!$E:$XEV,16373,0))</f>
        <v/>
      </c>
      <c r="B1915" s="13" t="str">
        <f>IF(D1915="","",VLOOKUP(D1915,'DISPATCHED (VT11)'!$E:$L,8,0))</f>
        <v/>
      </c>
      <c r="C1915" s="16" t="str">
        <f>IF(A1915="","",IF(VLOOKUP(A1915,'DSR Attendance'!$A:$E,5,0)=0,VLOOKUP(A1915,'DSR Attendance'!$A:$D,4,0),CONCATENATE(VLOOKUP(A1915,'DSR Attendance'!$A:$D,4,0)," / ",VLOOKUP('Per Outlet Plan'!A1915,'DSR Attendance'!$A:$E,5,0))))</f>
        <v/>
      </c>
      <c r="M1915" s="13" t="str">
        <f t="shared" si="31"/>
        <v/>
      </c>
      <c r="N1915" s="8"/>
      <c r="XFB1915" s="13" t="str">
        <f>IF(D1915="","",COUNTIF('DISPATCHED (VT11)'!$E:$E,'Per Outlet Plan'!D1915))</f>
        <v/>
      </c>
    </row>
    <row r="1916" spans="1:14 16382:16382">
      <c r="A1916" s="18" t="str">
        <f>IF(D1916="","",VLOOKUP(D1916,'DISPATCHED (VT11)'!$E:$XEV,16373,0))</f>
        <v/>
      </c>
      <c r="B1916" s="13" t="str">
        <f>IF(D1916="","",VLOOKUP(D1916,'DISPATCHED (VT11)'!$E:$L,8,0))</f>
        <v/>
      </c>
      <c r="C1916" s="16" t="str">
        <f>IF(A1916="","",IF(VLOOKUP(A1916,'DSR Attendance'!$A:$E,5,0)=0,VLOOKUP(A1916,'DSR Attendance'!$A:$D,4,0),CONCATENATE(VLOOKUP(A1916,'DSR Attendance'!$A:$D,4,0)," / ",VLOOKUP('Per Outlet Plan'!A1916,'DSR Attendance'!$A:$E,5,0))))</f>
        <v/>
      </c>
      <c r="M1916" s="13" t="str">
        <f t="shared" si="31"/>
        <v/>
      </c>
      <c r="N1916" s="8"/>
      <c r="XFB1916" s="13" t="str">
        <f>IF(D1916="","",COUNTIF('DISPATCHED (VT11)'!$E:$E,'Per Outlet Plan'!D1916))</f>
        <v/>
      </c>
    </row>
    <row r="1917" spans="1:14 16382:16382">
      <c r="A1917" s="18" t="str">
        <f>IF(D1917="","",VLOOKUP(D1917,'DISPATCHED (VT11)'!$E:$XEV,16373,0))</f>
        <v/>
      </c>
      <c r="B1917" s="13" t="str">
        <f>IF(D1917="","",VLOOKUP(D1917,'DISPATCHED (VT11)'!$E:$L,8,0))</f>
        <v/>
      </c>
      <c r="C1917" s="16" t="str">
        <f>IF(A1917="","",IF(VLOOKUP(A1917,'DSR Attendance'!$A:$E,5,0)=0,VLOOKUP(A1917,'DSR Attendance'!$A:$D,4,0),CONCATENATE(VLOOKUP(A1917,'DSR Attendance'!$A:$D,4,0)," / ",VLOOKUP('Per Outlet Plan'!A1917,'DSR Attendance'!$A:$E,5,0))))</f>
        <v/>
      </c>
      <c r="M1917" s="13" t="str">
        <f t="shared" si="31"/>
        <v/>
      </c>
      <c r="N1917" s="8"/>
      <c r="XFB1917" s="13" t="str">
        <f>IF(D1917="","",COUNTIF('DISPATCHED (VT11)'!$E:$E,'Per Outlet Plan'!D1917))</f>
        <v/>
      </c>
    </row>
    <row r="1918" spans="1:14 16382:16382">
      <c r="A1918" s="18" t="str">
        <f>IF(D1918="","",VLOOKUP(D1918,'DISPATCHED (VT11)'!$E:$XEV,16373,0))</f>
        <v/>
      </c>
      <c r="B1918" s="13" t="str">
        <f>IF(D1918="","",VLOOKUP(D1918,'DISPATCHED (VT11)'!$E:$L,8,0))</f>
        <v/>
      </c>
      <c r="C1918" s="16" t="str">
        <f>IF(A1918="","",IF(VLOOKUP(A1918,'DSR Attendance'!$A:$E,5,0)=0,VLOOKUP(A1918,'DSR Attendance'!$A:$D,4,0),CONCATENATE(VLOOKUP(A1918,'DSR Attendance'!$A:$D,4,0)," / ",VLOOKUP('Per Outlet Plan'!A1918,'DSR Attendance'!$A:$E,5,0))))</f>
        <v/>
      </c>
      <c r="M1918" s="13" t="str">
        <f t="shared" si="31"/>
        <v/>
      </c>
      <c r="N1918" s="8"/>
      <c r="XFB1918" s="13" t="str">
        <f>IF(D1918="","",COUNTIF('DISPATCHED (VT11)'!$E:$E,'Per Outlet Plan'!D1918))</f>
        <v/>
      </c>
    </row>
    <row r="1919" spans="1:14 16382:16382">
      <c r="A1919" s="18" t="str">
        <f>IF(D1919="","",VLOOKUP(D1919,'DISPATCHED (VT11)'!$E:$XEV,16373,0))</f>
        <v/>
      </c>
      <c r="B1919" s="13" t="str">
        <f>IF(D1919="","",VLOOKUP(D1919,'DISPATCHED (VT11)'!$E:$L,8,0))</f>
        <v/>
      </c>
      <c r="C1919" s="16" t="str">
        <f>IF(A1919="","",IF(VLOOKUP(A1919,'DSR Attendance'!$A:$E,5,0)=0,VLOOKUP(A1919,'DSR Attendance'!$A:$D,4,0),CONCATENATE(VLOOKUP(A1919,'DSR Attendance'!$A:$D,4,0)," / ",VLOOKUP('Per Outlet Plan'!A1919,'DSR Attendance'!$A:$E,5,0))))</f>
        <v/>
      </c>
      <c r="M1919" s="13" t="str">
        <f t="shared" si="31"/>
        <v/>
      </c>
      <c r="N1919" s="8"/>
      <c r="XFB1919" s="13" t="str">
        <f>IF(D1919="","",COUNTIF('DISPATCHED (VT11)'!$E:$E,'Per Outlet Plan'!D1919))</f>
        <v/>
      </c>
    </row>
    <row r="1920" spans="1:14 16382:16382">
      <c r="A1920" s="18" t="str">
        <f>IF(D1920="","",VLOOKUP(D1920,'DISPATCHED (VT11)'!$E:$XEV,16373,0))</f>
        <v/>
      </c>
      <c r="B1920" s="13" t="str">
        <f>IF(D1920="","",VLOOKUP(D1920,'DISPATCHED (VT11)'!$E:$L,8,0))</f>
        <v/>
      </c>
      <c r="C1920" s="16" t="str">
        <f>IF(A1920="","",IF(VLOOKUP(A1920,'DSR Attendance'!$A:$E,5,0)=0,VLOOKUP(A1920,'DSR Attendance'!$A:$D,4,0),CONCATENATE(VLOOKUP(A1920,'DSR Attendance'!$A:$D,4,0)," / ",VLOOKUP('Per Outlet Plan'!A1920,'DSR Attendance'!$A:$E,5,0))))</f>
        <v/>
      </c>
      <c r="M1920" s="13" t="str">
        <f t="shared" si="31"/>
        <v/>
      </c>
      <c r="N1920" s="8"/>
      <c r="XFB1920" s="13" t="str">
        <f>IF(D1920="","",COUNTIF('DISPATCHED (VT11)'!$E:$E,'Per Outlet Plan'!D1920))</f>
        <v/>
      </c>
    </row>
    <row r="1921" spans="1:14 16382:16382">
      <c r="A1921" s="18" t="str">
        <f>IF(D1921="","",VLOOKUP(D1921,'DISPATCHED (VT11)'!$E:$XEV,16373,0))</f>
        <v/>
      </c>
      <c r="B1921" s="13" t="str">
        <f>IF(D1921="","",VLOOKUP(D1921,'DISPATCHED (VT11)'!$E:$L,8,0))</f>
        <v/>
      </c>
      <c r="C1921" s="16" t="str">
        <f>IF(A1921="","",IF(VLOOKUP(A1921,'DSR Attendance'!$A:$E,5,0)=0,VLOOKUP(A1921,'DSR Attendance'!$A:$D,4,0),CONCATENATE(VLOOKUP(A1921,'DSR Attendance'!$A:$D,4,0)," / ",VLOOKUP('Per Outlet Plan'!A1921,'DSR Attendance'!$A:$E,5,0))))</f>
        <v/>
      </c>
      <c r="M1921" s="13" t="str">
        <f t="shared" si="31"/>
        <v/>
      </c>
      <c r="N1921" s="8"/>
      <c r="XFB1921" s="13" t="str">
        <f>IF(D1921="","",COUNTIF('DISPATCHED (VT11)'!$E:$E,'Per Outlet Plan'!D1921))</f>
        <v/>
      </c>
    </row>
    <row r="1922" spans="1:14 16382:16382">
      <c r="A1922" s="18" t="str">
        <f>IF(D1922="","",VLOOKUP(D1922,'DISPATCHED (VT11)'!$E:$XEV,16373,0))</f>
        <v/>
      </c>
      <c r="B1922" s="13" t="str">
        <f>IF(D1922="","",VLOOKUP(D1922,'DISPATCHED (VT11)'!$E:$L,8,0))</f>
        <v/>
      </c>
      <c r="C1922" s="16" t="str">
        <f>IF(A1922="","",IF(VLOOKUP(A1922,'DSR Attendance'!$A:$E,5,0)=0,VLOOKUP(A1922,'DSR Attendance'!$A:$D,4,0),CONCATENATE(VLOOKUP(A1922,'DSR Attendance'!$A:$D,4,0)," / ",VLOOKUP('Per Outlet Plan'!A1922,'DSR Attendance'!$A:$E,5,0))))</f>
        <v/>
      </c>
      <c r="M1922" s="13" t="str">
        <f t="shared" si="31"/>
        <v/>
      </c>
      <c r="N1922" s="8"/>
      <c r="XFB1922" s="13" t="str">
        <f>IF(D1922="","",COUNTIF('DISPATCHED (VT11)'!$E:$E,'Per Outlet Plan'!D1922))</f>
        <v/>
      </c>
    </row>
    <row r="1923" spans="1:14 16382:16382">
      <c r="A1923" s="18" t="str">
        <f>IF(D1923="","",VLOOKUP(D1923,'DISPATCHED (VT11)'!$E:$XEV,16373,0))</f>
        <v/>
      </c>
      <c r="B1923" s="13" t="str">
        <f>IF(D1923="","",VLOOKUP(D1923,'DISPATCHED (VT11)'!$E:$L,8,0))</f>
        <v/>
      </c>
      <c r="C1923" s="16" t="str">
        <f>IF(A1923="","",IF(VLOOKUP(A1923,'DSR Attendance'!$A:$E,5,0)=0,VLOOKUP(A1923,'DSR Attendance'!$A:$D,4,0),CONCATENATE(VLOOKUP(A1923,'DSR Attendance'!$A:$D,4,0)," / ",VLOOKUP('Per Outlet Plan'!A1923,'DSR Attendance'!$A:$E,5,0))))</f>
        <v/>
      </c>
      <c r="M1923" s="13" t="str">
        <f t="shared" si="31"/>
        <v/>
      </c>
      <c r="N1923" s="8"/>
      <c r="XFB1923" s="13" t="str">
        <f>IF(D1923="","",COUNTIF('DISPATCHED (VT11)'!$E:$E,'Per Outlet Plan'!D1923))</f>
        <v/>
      </c>
    </row>
    <row r="1924" spans="1:14 16382:16382">
      <c r="A1924" s="18" t="str">
        <f>IF(D1924="","",VLOOKUP(D1924,'DISPATCHED (VT11)'!$E:$XEV,16373,0))</f>
        <v/>
      </c>
      <c r="B1924" s="13" t="str">
        <f>IF(D1924="","",VLOOKUP(D1924,'DISPATCHED (VT11)'!$E:$L,8,0))</f>
        <v/>
      </c>
      <c r="C1924" s="16" t="str">
        <f>IF(A1924="","",IF(VLOOKUP(A1924,'DSR Attendance'!$A:$E,5,0)=0,VLOOKUP(A1924,'DSR Attendance'!$A:$D,4,0),CONCATENATE(VLOOKUP(A1924,'DSR Attendance'!$A:$D,4,0)," / ",VLOOKUP('Per Outlet Plan'!A1924,'DSR Attendance'!$A:$E,5,0))))</f>
        <v/>
      </c>
      <c r="M1924" s="13" t="str">
        <f t="shared" si="31"/>
        <v/>
      </c>
      <c r="N1924" s="8"/>
      <c r="XFB1924" s="13" t="str">
        <f>IF(D1924="","",COUNTIF('DISPATCHED (VT11)'!$E:$E,'Per Outlet Plan'!D1924))</f>
        <v/>
      </c>
    </row>
    <row r="1925" spans="1:14 16382:16382">
      <c r="A1925" s="18" t="str">
        <f>IF(D1925="","",VLOOKUP(D1925,'DISPATCHED (VT11)'!$E:$XEV,16373,0))</f>
        <v/>
      </c>
      <c r="B1925" s="13" t="str">
        <f>IF(D1925="","",VLOOKUP(D1925,'DISPATCHED (VT11)'!$E:$L,8,0))</f>
        <v/>
      </c>
      <c r="C1925" s="16" t="str">
        <f>IF(A1925="","",IF(VLOOKUP(A1925,'DSR Attendance'!$A:$E,5,0)=0,VLOOKUP(A1925,'DSR Attendance'!$A:$D,4,0),CONCATENATE(VLOOKUP(A1925,'DSR Attendance'!$A:$D,4,0)," / ",VLOOKUP('Per Outlet Plan'!A1925,'DSR Attendance'!$A:$E,5,0))))</f>
        <v/>
      </c>
      <c r="M1925" s="13" t="str">
        <f t="shared" si="31"/>
        <v/>
      </c>
      <c r="N1925" s="8"/>
      <c r="XFB1925" s="13" t="str">
        <f>IF(D1925="","",COUNTIF('DISPATCHED (VT11)'!$E:$E,'Per Outlet Plan'!D1925))</f>
        <v/>
      </c>
    </row>
    <row r="1926" spans="1:14 16382:16382">
      <c r="A1926" s="18" t="str">
        <f>IF(D1926="","",VLOOKUP(D1926,'DISPATCHED (VT11)'!$E:$XEV,16373,0))</f>
        <v/>
      </c>
      <c r="B1926" s="13" t="str">
        <f>IF(D1926="","",VLOOKUP(D1926,'DISPATCHED (VT11)'!$E:$L,8,0))</f>
        <v/>
      </c>
      <c r="C1926" s="16" t="str">
        <f>IF(A1926="","",IF(VLOOKUP(A1926,'DSR Attendance'!$A:$E,5,0)=0,VLOOKUP(A1926,'DSR Attendance'!$A:$D,4,0),CONCATENATE(VLOOKUP(A1926,'DSR Attendance'!$A:$D,4,0)," / ",VLOOKUP('Per Outlet Plan'!A1926,'DSR Attendance'!$A:$E,5,0))))</f>
        <v/>
      </c>
      <c r="M1926" s="13" t="str">
        <f t="shared" ref="M1926:M1989" si="32">IF(L1926="","",VLOOKUP(L1926,$XFC$6:$XFD$30,2,0))</f>
        <v/>
      </c>
      <c r="N1926" s="8"/>
      <c r="XFB1926" s="13" t="str">
        <f>IF(D1926="","",COUNTIF('DISPATCHED (VT11)'!$E:$E,'Per Outlet Plan'!D1926))</f>
        <v/>
      </c>
    </row>
    <row r="1927" spans="1:14 16382:16382">
      <c r="A1927" s="18" t="str">
        <f>IF(D1927="","",VLOOKUP(D1927,'DISPATCHED (VT11)'!$E:$XEV,16373,0))</f>
        <v/>
      </c>
      <c r="B1927" s="13" t="str">
        <f>IF(D1927="","",VLOOKUP(D1927,'DISPATCHED (VT11)'!$E:$L,8,0))</f>
        <v/>
      </c>
      <c r="C1927" s="16" t="str">
        <f>IF(A1927="","",IF(VLOOKUP(A1927,'DSR Attendance'!$A:$E,5,0)=0,VLOOKUP(A1927,'DSR Attendance'!$A:$D,4,0),CONCATENATE(VLOOKUP(A1927,'DSR Attendance'!$A:$D,4,0)," / ",VLOOKUP('Per Outlet Plan'!A1927,'DSR Attendance'!$A:$E,5,0))))</f>
        <v/>
      </c>
      <c r="M1927" s="13" t="str">
        <f t="shared" si="32"/>
        <v/>
      </c>
      <c r="N1927" s="8"/>
      <c r="XFB1927" s="13" t="str">
        <f>IF(D1927="","",COUNTIF('DISPATCHED (VT11)'!$E:$E,'Per Outlet Plan'!D1927))</f>
        <v/>
      </c>
    </row>
    <row r="1928" spans="1:14 16382:16382">
      <c r="A1928" s="18" t="str">
        <f>IF(D1928="","",VLOOKUP(D1928,'DISPATCHED (VT11)'!$E:$XEV,16373,0))</f>
        <v/>
      </c>
      <c r="B1928" s="13" t="str">
        <f>IF(D1928="","",VLOOKUP(D1928,'DISPATCHED (VT11)'!$E:$L,8,0))</f>
        <v/>
      </c>
      <c r="C1928" s="16" t="str">
        <f>IF(A1928="","",IF(VLOOKUP(A1928,'DSR Attendance'!$A:$E,5,0)=0,VLOOKUP(A1928,'DSR Attendance'!$A:$D,4,0),CONCATENATE(VLOOKUP(A1928,'DSR Attendance'!$A:$D,4,0)," / ",VLOOKUP('Per Outlet Plan'!A1928,'DSR Attendance'!$A:$E,5,0))))</f>
        <v/>
      </c>
      <c r="M1928" s="13" t="str">
        <f t="shared" si="32"/>
        <v/>
      </c>
      <c r="N1928" s="8"/>
      <c r="XFB1928" s="13" t="str">
        <f>IF(D1928="","",COUNTIF('DISPATCHED (VT11)'!$E:$E,'Per Outlet Plan'!D1928))</f>
        <v/>
      </c>
    </row>
    <row r="1929" spans="1:14 16382:16382">
      <c r="A1929" s="18" t="str">
        <f>IF(D1929="","",VLOOKUP(D1929,'DISPATCHED (VT11)'!$E:$XEV,16373,0))</f>
        <v/>
      </c>
      <c r="B1929" s="13" t="str">
        <f>IF(D1929="","",VLOOKUP(D1929,'DISPATCHED (VT11)'!$E:$L,8,0))</f>
        <v/>
      </c>
      <c r="C1929" s="16" t="str">
        <f>IF(A1929="","",IF(VLOOKUP(A1929,'DSR Attendance'!$A:$E,5,0)=0,VLOOKUP(A1929,'DSR Attendance'!$A:$D,4,0),CONCATENATE(VLOOKUP(A1929,'DSR Attendance'!$A:$D,4,0)," / ",VLOOKUP('Per Outlet Plan'!A1929,'DSR Attendance'!$A:$E,5,0))))</f>
        <v/>
      </c>
      <c r="M1929" s="13" t="str">
        <f t="shared" si="32"/>
        <v/>
      </c>
      <c r="N1929" s="8"/>
      <c r="XFB1929" s="13" t="str">
        <f>IF(D1929="","",COUNTIF('DISPATCHED (VT11)'!$E:$E,'Per Outlet Plan'!D1929))</f>
        <v/>
      </c>
    </row>
    <row r="1930" spans="1:14 16382:16382">
      <c r="A1930" s="18" t="str">
        <f>IF(D1930="","",VLOOKUP(D1930,'DISPATCHED (VT11)'!$E:$XEV,16373,0))</f>
        <v/>
      </c>
      <c r="B1930" s="13" t="str">
        <f>IF(D1930="","",VLOOKUP(D1930,'DISPATCHED (VT11)'!$E:$L,8,0))</f>
        <v/>
      </c>
      <c r="C1930" s="16" t="str">
        <f>IF(A1930="","",IF(VLOOKUP(A1930,'DSR Attendance'!$A:$E,5,0)=0,VLOOKUP(A1930,'DSR Attendance'!$A:$D,4,0),CONCATENATE(VLOOKUP(A1930,'DSR Attendance'!$A:$D,4,0)," / ",VLOOKUP('Per Outlet Plan'!A1930,'DSR Attendance'!$A:$E,5,0))))</f>
        <v/>
      </c>
      <c r="M1930" s="13" t="str">
        <f t="shared" si="32"/>
        <v/>
      </c>
      <c r="N1930" s="8"/>
      <c r="XFB1930" s="13" t="str">
        <f>IF(D1930="","",COUNTIF('DISPATCHED (VT11)'!$E:$E,'Per Outlet Plan'!D1930))</f>
        <v/>
      </c>
    </row>
    <row r="1931" spans="1:14 16382:16382">
      <c r="A1931" s="18" t="str">
        <f>IF(D1931="","",VLOOKUP(D1931,'DISPATCHED (VT11)'!$E:$XEV,16373,0))</f>
        <v/>
      </c>
      <c r="B1931" s="13" t="str">
        <f>IF(D1931="","",VLOOKUP(D1931,'DISPATCHED (VT11)'!$E:$L,8,0))</f>
        <v/>
      </c>
      <c r="C1931" s="16" t="str">
        <f>IF(A1931="","",IF(VLOOKUP(A1931,'DSR Attendance'!$A:$E,5,0)=0,VLOOKUP(A1931,'DSR Attendance'!$A:$D,4,0),CONCATENATE(VLOOKUP(A1931,'DSR Attendance'!$A:$D,4,0)," / ",VLOOKUP('Per Outlet Plan'!A1931,'DSR Attendance'!$A:$E,5,0))))</f>
        <v/>
      </c>
      <c r="M1931" s="13" t="str">
        <f t="shared" si="32"/>
        <v/>
      </c>
      <c r="N1931" s="8"/>
      <c r="XFB1931" s="13" t="str">
        <f>IF(D1931="","",COUNTIF('DISPATCHED (VT11)'!$E:$E,'Per Outlet Plan'!D1931))</f>
        <v/>
      </c>
    </row>
    <row r="1932" spans="1:14 16382:16382">
      <c r="A1932" s="18" t="str">
        <f>IF(D1932="","",VLOOKUP(D1932,'DISPATCHED (VT11)'!$E:$XEV,16373,0))</f>
        <v/>
      </c>
      <c r="B1932" s="13" t="str">
        <f>IF(D1932="","",VLOOKUP(D1932,'DISPATCHED (VT11)'!$E:$L,8,0))</f>
        <v/>
      </c>
      <c r="C1932" s="16" t="str">
        <f>IF(A1932="","",IF(VLOOKUP(A1932,'DSR Attendance'!$A:$E,5,0)=0,VLOOKUP(A1932,'DSR Attendance'!$A:$D,4,0),CONCATENATE(VLOOKUP(A1932,'DSR Attendance'!$A:$D,4,0)," / ",VLOOKUP('Per Outlet Plan'!A1932,'DSR Attendance'!$A:$E,5,0))))</f>
        <v/>
      </c>
      <c r="M1932" s="13" t="str">
        <f t="shared" si="32"/>
        <v/>
      </c>
      <c r="N1932" s="8"/>
      <c r="XFB1932" s="13" t="str">
        <f>IF(D1932="","",COUNTIF('DISPATCHED (VT11)'!$E:$E,'Per Outlet Plan'!D1932))</f>
        <v/>
      </c>
    </row>
    <row r="1933" spans="1:14 16382:16382">
      <c r="A1933" s="18" t="str">
        <f>IF(D1933="","",VLOOKUP(D1933,'DISPATCHED (VT11)'!$E:$XEV,16373,0))</f>
        <v/>
      </c>
      <c r="B1933" s="13" t="str">
        <f>IF(D1933="","",VLOOKUP(D1933,'DISPATCHED (VT11)'!$E:$L,8,0))</f>
        <v/>
      </c>
      <c r="C1933" s="16" t="str">
        <f>IF(A1933="","",IF(VLOOKUP(A1933,'DSR Attendance'!$A:$E,5,0)=0,VLOOKUP(A1933,'DSR Attendance'!$A:$D,4,0),CONCATENATE(VLOOKUP(A1933,'DSR Attendance'!$A:$D,4,0)," / ",VLOOKUP('Per Outlet Plan'!A1933,'DSR Attendance'!$A:$E,5,0))))</f>
        <v/>
      </c>
      <c r="M1933" s="13" t="str">
        <f t="shared" si="32"/>
        <v/>
      </c>
      <c r="N1933" s="8"/>
      <c r="XFB1933" s="13" t="str">
        <f>IF(D1933="","",COUNTIF('DISPATCHED (VT11)'!$E:$E,'Per Outlet Plan'!D1933))</f>
        <v/>
      </c>
    </row>
    <row r="1934" spans="1:14 16382:16382">
      <c r="A1934" s="18" t="str">
        <f>IF(D1934="","",VLOOKUP(D1934,'DISPATCHED (VT11)'!$E:$XEV,16373,0))</f>
        <v/>
      </c>
      <c r="B1934" s="13" t="str">
        <f>IF(D1934="","",VLOOKUP(D1934,'DISPATCHED (VT11)'!$E:$L,8,0))</f>
        <v/>
      </c>
      <c r="C1934" s="16" t="str">
        <f>IF(A1934="","",IF(VLOOKUP(A1934,'DSR Attendance'!$A:$E,5,0)=0,VLOOKUP(A1934,'DSR Attendance'!$A:$D,4,0),CONCATENATE(VLOOKUP(A1934,'DSR Attendance'!$A:$D,4,0)," / ",VLOOKUP('Per Outlet Plan'!A1934,'DSR Attendance'!$A:$E,5,0))))</f>
        <v/>
      </c>
      <c r="M1934" s="13" t="str">
        <f t="shared" si="32"/>
        <v/>
      </c>
      <c r="N1934" s="8"/>
      <c r="XFB1934" s="13" t="str">
        <f>IF(D1934="","",COUNTIF('DISPATCHED (VT11)'!$E:$E,'Per Outlet Plan'!D1934))</f>
        <v/>
      </c>
    </row>
    <row r="1935" spans="1:14 16382:16382">
      <c r="A1935" s="18" t="str">
        <f>IF(D1935="","",VLOOKUP(D1935,'DISPATCHED (VT11)'!$E:$XEV,16373,0))</f>
        <v/>
      </c>
      <c r="B1935" s="13" t="str">
        <f>IF(D1935="","",VLOOKUP(D1935,'DISPATCHED (VT11)'!$E:$L,8,0))</f>
        <v/>
      </c>
      <c r="C1935" s="16" t="str">
        <f>IF(A1935="","",IF(VLOOKUP(A1935,'DSR Attendance'!$A:$E,5,0)=0,VLOOKUP(A1935,'DSR Attendance'!$A:$D,4,0),CONCATENATE(VLOOKUP(A1935,'DSR Attendance'!$A:$D,4,0)," / ",VLOOKUP('Per Outlet Plan'!A1935,'DSR Attendance'!$A:$E,5,0))))</f>
        <v/>
      </c>
      <c r="M1935" s="13" t="str">
        <f t="shared" si="32"/>
        <v/>
      </c>
      <c r="N1935" s="8"/>
      <c r="XFB1935" s="13" t="str">
        <f>IF(D1935="","",COUNTIF('DISPATCHED (VT11)'!$E:$E,'Per Outlet Plan'!D1935))</f>
        <v/>
      </c>
    </row>
    <row r="1936" spans="1:14 16382:16382">
      <c r="A1936" s="18" t="str">
        <f>IF(D1936="","",VLOOKUP(D1936,'DISPATCHED (VT11)'!$E:$XEV,16373,0))</f>
        <v/>
      </c>
      <c r="B1936" s="13" t="str">
        <f>IF(D1936="","",VLOOKUP(D1936,'DISPATCHED (VT11)'!$E:$L,8,0))</f>
        <v/>
      </c>
      <c r="C1936" s="16" t="str">
        <f>IF(A1936="","",IF(VLOOKUP(A1936,'DSR Attendance'!$A:$E,5,0)=0,VLOOKUP(A1936,'DSR Attendance'!$A:$D,4,0),CONCATENATE(VLOOKUP(A1936,'DSR Attendance'!$A:$D,4,0)," / ",VLOOKUP('Per Outlet Plan'!A1936,'DSR Attendance'!$A:$E,5,0))))</f>
        <v/>
      </c>
      <c r="M1936" s="13" t="str">
        <f t="shared" si="32"/>
        <v/>
      </c>
      <c r="N1936" s="8"/>
      <c r="XFB1936" s="13" t="str">
        <f>IF(D1936="","",COUNTIF('DISPATCHED (VT11)'!$E:$E,'Per Outlet Plan'!D1936))</f>
        <v/>
      </c>
    </row>
    <row r="1937" spans="1:14 16382:16382">
      <c r="A1937" s="18" t="str">
        <f>IF(D1937="","",VLOOKUP(D1937,'DISPATCHED (VT11)'!$E:$XEV,16373,0))</f>
        <v/>
      </c>
      <c r="B1937" s="13" t="str">
        <f>IF(D1937="","",VLOOKUP(D1937,'DISPATCHED (VT11)'!$E:$L,8,0))</f>
        <v/>
      </c>
      <c r="C1937" s="16" t="str">
        <f>IF(A1937="","",IF(VLOOKUP(A1937,'DSR Attendance'!$A:$E,5,0)=0,VLOOKUP(A1937,'DSR Attendance'!$A:$D,4,0),CONCATENATE(VLOOKUP(A1937,'DSR Attendance'!$A:$D,4,0)," / ",VLOOKUP('Per Outlet Plan'!A1937,'DSR Attendance'!$A:$E,5,0))))</f>
        <v/>
      </c>
      <c r="M1937" s="13" t="str">
        <f t="shared" si="32"/>
        <v/>
      </c>
      <c r="N1937" s="8"/>
      <c r="XFB1937" s="13" t="str">
        <f>IF(D1937="","",COUNTIF('DISPATCHED (VT11)'!$E:$E,'Per Outlet Plan'!D1937))</f>
        <v/>
      </c>
    </row>
    <row r="1938" spans="1:14 16382:16382">
      <c r="A1938" s="18" t="str">
        <f>IF(D1938="","",VLOOKUP(D1938,'DISPATCHED (VT11)'!$E:$XEV,16373,0))</f>
        <v/>
      </c>
      <c r="B1938" s="13" t="str">
        <f>IF(D1938="","",VLOOKUP(D1938,'DISPATCHED (VT11)'!$E:$L,8,0))</f>
        <v/>
      </c>
      <c r="C1938" s="16" t="str">
        <f>IF(A1938="","",IF(VLOOKUP(A1938,'DSR Attendance'!$A:$E,5,0)=0,VLOOKUP(A1938,'DSR Attendance'!$A:$D,4,0),CONCATENATE(VLOOKUP(A1938,'DSR Attendance'!$A:$D,4,0)," / ",VLOOKUP('Per Outlet Plan'!A1938,'DSR Attendance'!$A:$E,5,0))))</f>
        <v/>
      </c>
      <c r="M1938" s="13" t="str">
        <f t="shared" si="32"/>
        <v/>
      </c>
      <c r="N1938" s="8"/>
      <c r="XFB1938" s="13" t="str">
        <f>IF(D1938="","",COUNTIF('DISPATCHED (VT11)'!$E:$E,'Per Outlet Plan'!D1938))</f>
        <v/>
      </c>
    </row>
    <row r="1939" spans="1:14 16382:16382">
      <c r="A1939" s="18" t="str">
        <f>IF(D1939="","",VLOOKUP(D1939,'DISPATCHED (VT11)'!$E:$XEV,16373,0))</f>
        <v/>
      </c>
      <c r="B1939" s="13" t="str">
        <f>IF(D1939="","",VLOOKUP(D1939,'DISPATCHED (VT11)'!$E:$L,8,0))</f>
        <v/>
      </c>
      <c r="C1939" s="16" t="str">
        <f>IF(A1939="","",IF(VLOOKUP(A1939,'DSR Attendance'!$A:$E,5,0)=0,VLOOKUP(A1939,'DSR Attendance'!$A:$D,4,0),CONCATENATE(VLOOKUP(A1939,'DSR Attendance'!$A:$D,4,0)," / ",VLOOKUP('Per Outlet Plan'!A1939,'DSR Attendance'!$A:$E,5,0))))</f>
        <v/>
      </c>
      <c r="M1939" s="13" t="str">
        <f t="shared" si="32"/>
        <v/>
      </c>
      <c r="N1939" s="8"/>
      <c r="XFB1939" s="13" t="str">
        <f>IF(D1939="","",COUNTIF('DISPATCHED (VT11)'!$E:$E,'Per Outlet Plan'!D1939))</f>
        <v/>
      </c>
    </row>
    <row r="1940" spans="1:14 16382:16382">
      <c r="A1940" s="18" t="str">
        <f>IF(D1940="","",VLOOKUP(D1940,'DISPATCHED (VT11)'!$E:$XEV,16373,0))</f>
        <v/>
      </c>
      <c r="B1940" s="13" t="str">
        <f>IF(D1940="","",VLOOKUP(D1940,'DISPATCHED (VT11)'!$E:$L,8,0))</f>
        <v/>
      </c>
      <c r="C1940" s="16" t="str">
        <f>IF(A1940="","",IF(VLOOKUP(A1940,'DSR Attendance'!$A:$E,5,0)=0,VLOOKUP(A1940,'DSR Attendance'!$A:$D,4,0),CONCATENATE(VLOOKUP(A1940,'DSR Attendance'!$A:$D,4,0)," / ",VLOOKUP('Per Outlet Plan'!A1940,'DSR Attendance'!$A:$E,5,0))))</f>
        <v/>
      </c>
      <c r="M1940" s="13" t="str">
        <f t="shared" si="32"/>
        <v/>
      </c>
      <c r="N1940" s="8"/>
      <c r="XFB1940" s="13" t="str">
        <f>IF(D1940="","",COUNTIF('DISPATCHED (VT11)'!$E:$E,'Per Outlet Plan'!D1940))</f>
        <v/>
      </c>
    </row>
    <row r="1941" spans="1:14 16382:16382">
      <c r="A1941" s="18" t="str">
        <f>IF(D1941="","",VLOOKUP(D1941,'DISPATCHED (VT11)'!$E:$XEV,16373,0))</f>
        <v/>
      </c>
      <c r="B1941" s="13" t="str">
        <f>IF(D1941="","",VLOOKUP(D1941,'DISPATCHED (VT11)'!$E:$L,8,0))</f>
        <v/>
      </c>
      <c r="C1941" s="16" t="str">
        <f>IF(A1941="","",IF(VLOOKUP(A1941,'DSR Attendance'!$A:$E,5,0)=0,VLOOKUP(A1941,'DSR Attendance'!$A:$D,4,0),CONCATENATE(VLOOKUP(A1941,'DSR Attendance'!$A:$D,4,0)," / ",VLOOKUP('Per Outlet Plan'!A1941,'DSR Attendance'!$A:$E,5,0))))</f>
        <v/>
      </c>
      <c r="M1941" s="13" t="str">
        <f t="shared" si="32"/>
        <v/>
      </c>
      <c r="N1941" s="8"/>
      <c r="XFB1941" s="13" t="str">
        <f>IF(D1941="","",COUNTIF('DISPATCHED (VT11)'!$E:$E,'Per Outlet Plan'!D1941))</f>
        <v/>
      </c>
    </row>
    <row r="1942" spans="1:14 16382:16382">
      <c r="A1942" s="18" t="str">
        <f>IF(D1942="","",VLOOKUP(D1942,'DISPATCHED (VT11)'!$E:$XEV,16373,0))</f>
        <v/>
      </c>
      <c r="B1942" s="13" t="str">
        <f>IF(D1942="","",VLOOKUP(D1942,'DISPATCHED (VT11)'!$E:$L,8,0))</f>
        <v/>
      </c>
      <c r="C1942" s="16" t="str">
        <f>IF(A1942="","",IF(VLOOKUP(A1942,'DSR Attendance'!$A:$E,5,0)=0,VLOOKUP(A1942,'DSR Attendance'!$A:$D,4,0),CONCATENATE(VLOOKUP(A1942,'DSR Attendance'!$A:$D,4,0)," / ",VLOOKUP('Per Outlet Plan'!A1942,'DSR Attendance'!$A:$E,5,0))))</f>
        <v/>
      </c>
      <c r="M1942" s="13" t="str">
        <f t="shared" si="32"/>
        <v/>
      </c>
      <c r="N1942" s="8"/>
      <c r="XFB1942" s="13" t="str">
        <f>IF(D1942="","",COUNTIF('DISPATCHED (VT11)'!$E:$E,'Per Outlet Plan'!D1942))</f>
        <v/>
      </c>
    </row>
    <row r="1943" spans="1:14 16382:16382">
      <c r="A1943" s="18" t="str">
        <f>IF(D1943="","",VLOOKUP(D1943,'DISPATCHED (VT11)'!$E:$XEV,16373,0))</f>
        <v/>
      </c>
      <c r="B1943" s="13" t="str">
        <f>IF(D1943="","",VLOOKUP(D1943,'DISPATCHED (VT11)'!$E:$L,8,0))</f>
        <v/>
      </c>
      <c r="C1943" s="16" t="str">
        <f>IF(A1943="","",IF(VLOOKUP(A1943,'DSR Attendance'!$A:$E,5,0)=0,VLOOKUP(A1943,'DSR Attendance'!$A:$D,4,0),CONCATENATE(VLOOKUP(A1943,'DSR Attendance'!$A:$D,4,0)," / ",VLOOKUP('Per Outlet Plan'!A1943,'DSR Attendance'!$A:$E,5,0))))</f>
        <v/>
      </c>
      <c r="M1943" s="13" t="str">
        <f t="shared" si="32"/>
        <v/>
      </c>
      <c r="N1943" s="8"/>
      <c r="XFB1943" s="13" t="str">
        <f>IF(D1943="","",COUNTIF('DISPATCHED (VT11)'!$E:$E,'Per Outlet Plan'!D1943))</f>
        <v/>
      </c>
    </row>
    <row r="1944" spans="1:14 16382:16382">
      <c r="A1944" s="18" t="str">
        <f>IF(D1944="","",VLOOKUP(D1944,'DISPATCHED (VT11)'!$E:$XEV,16373,0))</f>
        <v/>
      </c>
      <c r="B1944" s="13" t="str">
        <f>IF(D1944="","",VLOOKUP(D1944,'DISPATCHED (VT11)'!$E:$L,8,0))</f>
        <v/>
      </c>
      <c r="C1944" s="16" t="str">
        <f>IF(A1944="","",IF(VLOOKUP(A1944,'DSR Attendance'!$A:$E,5,0)=0,VLOOKUP(A1944,'DSR Attendance'!$A:$D,4,0),CONCATENATE(VLOOKUP(A1944,'DSR Attendance'!$A:$D,4,0)," / ",VLOOKUP('Per Outlet Plan'!A1944,'DSR Attendance'!$A:$E,5,0))))</f>
        <v/>
      </c>
      <c r="M1944" s="13" t="str">
        <f t="shared" si="32"/>
        <v/>
      </c>
      <c r="N1944" s="8"/>
      <c r="XFB1944" s="13" t="str">
        <f>IF(D1944="","",COUNTIF('DISPATCHED (VT11)'!$E:$E,'Per Outlet Plan'!D1944))</f>
        <v/>
      </c>
    </row>
    <row r="1945" spans="1:14 16382:16382">
      <c r="A1945" s="18" t="str">
        <f>IF(D1945="","",VLOOKUP(D1945,'DISPATCHED (VT11)'!$E:$XEV,16373,0))</f>
        <v/>
      </c>
      <c r="B1945" s="13" t="str">
        <f>IF(D1945="","",VLOOKUP(D1945,'DISPATCHED (VT11)'!$E:$L,8,0))</f>
        <v/>
      </c>
      <c r="C1945" s="16" t="str">
        <f>IF(A1945="","",IF(VLOOKUP(A1945,'DSR Attendance'!$A:$E,5,0)=0,VLOOKUP(A1945,'DSR Attendance'!$A:$D,4,0),CONCATENATE(VLOOKUP(A1945,'DSR Attendance'!$A:$D,4,0)," / ",VLOOKUP('Per Outlet Plan'!A1945,'DSR Attendance'!$A:$E,5,0))))</f>
        <v/>
      </c>
      <c r="M1945" s="13" t="str">
        <f t="shared" si="32"/>
        <v/>
      </c>
      <c r="N1945" s="8"/>
      <c r="XFB1945" s="13" t="str">
        <f>IF(D1945="","",COUNTIF('DISPATCHED (VT11)'!$E:$E,'Per Outlet Plan'!D1945))</f>
        <v/>
      </c>
    </row>
    <row r="1946" spans="1:14 16382:16382">
      <c r="A1946" s="18" t="str">
        <f>IF(D1946="","",VLOOKUP(D1946,'DISPATCHED (VT11)'!$E:$XEV,16373,0))</f>
        <v/>
      </c>
      <c r="B1946" s="13" t="str">
        <f>IF(D1946="","",VLOOKUP(D1946,'DISPATCHED (VT11)'!$E:$L,8,0))</f>
        <v/>
      </c>
      <c r="C1946" s="16" t="str">
        <f>IF(A1946="","",IF(VLOOKUP(A1946,'DSR Attendance'!$A:$E,5,0)=0,VLOOKUP(A1946,'DSR Attendance'!$A:$D,4,0),CONCATENATE(VLOOKUP(A1946,'DSR Attendance'!$A:$D,4,0)," / ",VLOOKUP('Per Outlet Plan'!A1946,'DSR Attendance'!$A:$E,5,0))))</f>
        <v/>
      </c>
      <c r="M1946" s="13" t="str">
        <f t="shared" si="32"/>
        <v/>
      </c>
      <c r="N1946" s="8"/>
      <c r="XFB1946" s="13" t="str">
        <f>IF(D1946="","",COUNTIF('DISPATCHED (VT11)'!$E:$E,'Per Outlet Plan'!D1946))</f>
        <v/>
      </c>
    </row>
    <row r="1947" spans="1:14 16382:16382">
      <c r="A1947" s="18" t="str">
        <f>IF(D1947="","",VLOOKUP(D1947,'DISPATCHED (VT11)'!$E:$XEV,16373,0))</f>
        <v/>
      </c>
      <c r="B1947" s="13" t="str">
        <f>IF(D1947="","",VLOOKUP(D1947,'DISPATCHED (VT11)'!$E:$L,8,0))</f>
        <v/>
      </c>
      <c r="C1947" s="16" t="str">
        <f>IF(A1947="","",IF(VLOOKUP(A1947,'DSR Attendance'!$A:$E,5,0)=0,VLOOKUP(A1947,'DSR Attendance'!$A:$D,4,0),CONCATENATE(VLOOKUP(A1947,'DSR Attendance'!$A:$D,4,0)," / ",VLOOKUP('Per Outlet Plan'!A1947,'DSR Attendance'!$A:$E,5,0))))</f>
        <v/>
      </c>
      <c r="M1947" s="13" t="str">
        <f t="shared" si="32"/>
        <v/>
      </c>
      <c r="N1947" s="8"/>
      <c r="XFB1947" s="13" t="str">
        <f>IF(D1947="","",COUNTIF('DISPATCHED (VT11)'!$E:$E,'Per Outlet Plan'!D1947))</f>
        <v/>
      </c>
    </row>
    <row r="1948" spans="1:14 16382:16382">
      <c r="A1948" s="18" t="str">
        <f>IF(D1948="","",VLOOKUP(D1948,'DISPATCHED (VT11)'!$E:$XEV,16373,0))</f>
        <v/>
      </c>
      <c r="B1948" s="13" t="str">
        <f>IF(D1948="","",VLOOKUP(D1948,'DISPATCHED (VT11)'!$E:$L,8,0))</f>
        <v/>
      </c>
      <c r="C1948" s="16" t="str">
        <f>IF(A1948="","",IF(VLOOKUP(A1948,'DSR Attendance'!$A:$E,5,0)=0,VLOOKUP(A1948,'DSR Attendance'!$A:$D,4,0),CONCATENATE(VLOOKUP(A1948,'DSR Attendance'!$A:$D,4,0)," / ",VLOOKUP('Per Outlet Plan'!A1948,'DSR Attendance'!$A:$E,5,0))))</f>
        <v/>
      </c>
      <c r="M1948" s="13" t="str">
        <f t="shared" si="32"/>
        <v/>
      </c>
      <c r="N1948" s="8"/>
      <c r="XFB1948" s="13" t="str">
        <f>IF(D1948="","",COUNTIF('DISPATCHED (VT11)'!$E:$E,'Per Outlet Plan'!D1948))</f>
        <v/>
      </c>
    </row>
    <row r="1949" spans="1:14 16382:16382">
      <c r="A1949" s="18" t="str">
        <f>IF(D1949="","",VLOOKUP(D1949,'DISPATCHED (VT11)'!$E:$XEV,16373,0))</f>
        <v/>
      </c>
      <c r="B1949" s="13" t="str">
        <f>IF(D1949="","",VLOOKUP(D1949,'DISPATCHED (VT11)'!$E:$L,8,0))</f>
        <v/>
      </c>
      <c r="C1949" s="16" t="str">
        <f>IF(A1949="","",IF(VLOOKUP(A1949,'DSR Attendance'!$A:$E,5,0)=0,VLOOKUP(A1949,'DSR Attendance'!$A:$D,4,0),CONCATENATE(VLOOKUP(A1949,'DSR Attendance'!$A:$D,4,0)," / ",VLOOKUP('Per Outlet Plan'!A1949,'DSR Attendance'!$A:$E,5,0))))</f>
        <v/>
      </c>
      <c r="M1949" s="13" t="str">
        <f t="shared" si="32"/>
        <v/>
      </c>
      <c r="N1949" s="8"/>
      <c r="XFB1949" s="13" t="str">
        <f>IF(D1949="","",COUNTIF('DISPATCHED (VT11)'!$E:$E,'Per Outlet Plan'!D1949))</f>
        <v/>
      </c>
    </row>
    <row r="1950" spans="1:14 16382:16382">
      <c r="A1950" s="18" t="str">
        <f>IF(D1950="","",VLOOKUP(D1950,'DISPATCHED (VT11)'!$E:$XEV,16373,0))</f>
        <v/>
      </c>
      <c r="B1950" s="13" t="str">
        <f>IF(D1950="","",VLOOKUP(D1950,'DISPATCHED (VT11)'!$E:$L,8,0))</f>
        <v/>
      </c>
      <c r="C1950" s="16" t="str">
        <f>IF(A1950="","",IF(VLOOKUP(A1950,'DSR Attendance'!$A:$E,5,0)=0,VLOOKUP(A1950,'DSR Attendance'!$A:$D,4,0),CONCATENATE(VLOOKUP(A1950,'DSR Attendance'!$A:$D,4,0)," / ",VLOOKUP('Per Outlet Plan'!A1950,'DSR Attendance'!$A:$E,5,0))))</f>
        <v/>
      </c>
      <c r="M1950" s="13" t="str">
        <f t="shared" si="32"/>
        <v/>
      </c>
      <c r="N1950" s="8"/>
      <c r="XFB1950" s="13" t="str">
        <f>IF(D1950="","",COUNTIF('DISPATCHED (VT11)'!$E:$E,'Per Outlet Plan'!D1950))</f>
        <v/>
      </c>
    </row>
    <row r="1951" spans="1:14 16382:16382">
      <c r="A1951" s="18" t="str">
        <f>IF(D1951="","",VLOOKUP(D1951,'DISPATCHED (VT11)'!$E:$XEV,16373,0))</f>
        <v/>
      </c>
      <c r="B1951" s="13" t="str">
        <f>IF(D1951="","",VLOOKUP(D1951,'DISPATCHED (VT11)'!$E:$L,8,0))</f>
        <v/>
      </c>
      <c r="C1951" s="16" t="str">
        <f>IF(A1951="","",IF(VLOOKUP(A1951,'DSR Attendance'!$A:$E,5,0)=0,VLOOKUP(A1951,'DSR Attendance'!$A:$D,4,0),CONCATENATE(VLOOKUP(A1951,'DSR Attendance'!$A:$D,4,0)," / ",VLOOKUP('Per Outlet Plan'!A1951,'DSR Attendance'!$A:$E,5,0))))</f>
        <v/>
      </c>
      <c r="M1951" s="13" t="str">
        <f t="shared" si="32"/>
        <v/>
      </c>
      <c r="N1951" s="8"/>
      <c r="XFB1951" s="13" t="str">
        <f>IF(D1951="","",COUNTIF('DISPATCHED (VT11)'!$E:$E,'Per Outlet Plan'!D1951))</f>
        <v/>
      </c>
    </row>
    <row r="1952" spans="1:14 16382:16382">
      <c r="A1952" s="18" t="str">
        <f>IF(D1952="","",VLOOKUP(D1952,'DISPATCHED (VT11)'!$E:$XEV,16373,0))</f>
        <v/>
      </c>
      <c r="B1952" s="13" t="str">
        <f>IF(D1952="","",VLOOKUP(D1952,'DISPATCHED (VT11)'!$E:$L,8,0))</f>
        <v/>
      </c>
      <c r="C1952" s="16" t="str">
        <f>IF(A1952="","",IF(VLOOKUP(A1952,'DSR Attendance'!$A:$E,5,0)=0,VLOOKUP(A1952,'DSR Attendance'!$A:$D,4,0),CONCATENATE(VLOOKUP(A1952,'DSR Attendance'!$A:$D,4,0)," / ",VLOOKUP('Per Outlet Plan'!A1952,'DSR Attendance'!$A:$E,5,0))))</f>
        <v/>
      </c>
      <c r="M1952" s="13" t="str">
        <f t="shared" si="32"/>
        <v/>
      </c>
      <c r="N1952" s="8"/>
      <c r="XFB1952" s="13" t="str">
        <f>IF(D1952="","",COUNTIF('DISPATCHED (VT11)'!$E:$E,'Per Outlet Plan'!D1952))</f>
        <v/>
      </c>
    </row>
    <row r="1953" spans="1:14 16382:16382">
      <c r="A1953" s="18" t="str">
        <f>IF(D1953="","",VLOOKUP(D1953,'DISPATCHED (VT11)'!$E:$XEV,16373,0))</f>
        <v/>
      </c>
      <c r="B1953" s="13" t="str">
        <f>IF(D1953="","",VLOOKUP(D1953,'DISPATCHED (VT11)'!$E:$L,8,0))</f>
        <v/>
      </c>
      <c r="C1953" s="16" t="str">
        <f>IF(A1953="","",IF(VLOOKUP(A1953,'DSR Attendance'!$A:$E,5,0)=0,VLOOKUP(A1953,'DSR Attendance'!$A:$D,4,0),CONCATENATE(VLOOKUP(A1953,'DSR Attendance'!$A:$D,4,0)," / ",VLOOKUP('Per Outlet Plan'!A1953,'DSR Attendance'!$A:$E,5,0))))</f>
        <v/>
      </c>
      <c r="M1953" s="13" t="str">
        <f t="shared" si="32"/>
        <v/>
      </c>
      <c r="N1953" s="8"/>
      <c r="XFB1953" s="13" t="str">
        <f>IF(D1953="","",COUNTIF('DISPATCHED (VT11)'!$E:$E,'Per Outlet Plan'!D1953))</f>
        <v/>
      </c>
    </row>
    <row r="1954" spans="1:14 16382:16382">
      <c r="A1954" s="18" t="str">
        <f>IF(D1954="","",VLOOKUP(D1954,'DISPATCHED (VT11)'!$E:$XEV,16373,0))</f>
        <v/>
      </c>
      <c r="B1954" s="13" t="str">
        <f>IF(D1954="","",VLOOKUP(D1954,'DISPATCHED (VT11)'!$E:$L,8,0))</f>
        <v/>
      </c>
      <c r="C1954" s="16" t="str">
        <f>IF(A1954="","",IF(VLOOKUP(A1954,'DSR Attendance'!$A:$E,5,0)=0,VLOOKUP(A1954,'DSR Attendance'!$A:$D,4,0),CONCATENATE(VLOOKUP(A1954,'DSR Attendance'!$A:$D,4,0)," / ",VLOOKUP('Per Outlet Plan'!A1954,'DSR Attendance'!$A:$E,5,0))))</f>
        <v/>
      </c>
      <c r="M1954" s="13" t="str">
        <f t="shared" si="32"/>
        <v/>
      </c>
      <c r="N1954" s="8"/>
      <c r="XFB1954" s="13" t="str">
        <f>IF(D1954="","",COUNTIF('DISPATCHED (VT11)'!$E:$E,'Per Outlet Plan'!D1954))</f>
        <v/>
      </c>
    </row>
    <row r="1955" spans="1:14 16382:16382">
      <c r="A1955" s="18" t="str">
        <f>IF(D1955="","",VLOOKUP(D1955,'DISPATCHED (VT11)'!$E:$XEV,16373,0))</f>
        <v/>
      </c>
      <c r="B1955" s="13" t="str">
        <f>IF(D1955="","",VLOOKUP(D1955,'DISPATCHED (VT11)'!$E:$L,8,0))</f>
        <v/>
      </c>
      <c r="C1955" s="16" t="str">
        <f>IF(A1955="","",IF(VLOOKUP(A1955,'DSR Attendance'!$A:$E,5,0)=0,VLOOKUP(A1955,'DSR Attendance'!$A:$D,4,0),CONCATENATE(VLOOKUP(A1955,'DSR Attendance'!$A:$D,4,0)," / ",VLOOKUP('Per Outlet Plan'!A1955,'DSR Attendance'!$A:$E,5,0))))</f>
        <v/>
      </c>
      <c r="M1955" s="13" t="str">
        <f t="shared" si="32"/>
        <v/>
      </c>
      <c r="N1955" s="8"/>
      <c r="XFB1955" s="13" t="str">
        <f>IF(D1955="","",COUNTIF('DISPATCHED (VT11)'!$E:$E,'Per Outlet Plan'!D1955))</f>
        <v/>
      </c>
    </row>
    <row r="1956" spans="1:14 16382:16382">
      <c r="A1956" s="18" t="str">
        <f>IF(D1956="","",VLOOKUP(D1956,'DISPATCHED (VT11)'!$E:$XEV,16373,0))</f>
        <v/>
      </c>
      <c r="B1956" s="13" t="str">
        <f>IF(D1956="","",VLOOKUP(D1956,'DISPATCHED (VT11)'!$E:$L,8,0))</f>
        <v/>
      </c>
      <c r="C1956" s="16" t="str">
        <f>IF(A1956="","",IF(VLOOKUP(A1956,'DSR Attendance'!$A:$E,5,0)=0,VLOOKUP(A1956,'DSR Attendance'!$A:$D,4,0),CONCATENATE(VLOOKUP(A1956,'DSR Attendance'!$A:$D,4,0)," / ",VLOOKUP('Per Outlet Plan'!A1956,'DSR Attendance'!$A:$E,5,0))))</f>
        <v/>
      </c>
      <c r="M1956" s="13" t="str">
        <f t="shared" si="32"/>
        <v/>
      </c>
      <c r="N1956" s="8"/>
      <c r="XFB1956" s="13" t="str">
        <f>IF(D1956="","",COUNTIF('DISPATCHED (VT11)'!$E:$E,'Per Outlet Plan'!D1956))</f>
        <v/>
      </c>
    </row>
    <row r="1957" spans="1:14 16382:16382">
      <c r="A1957" s="18" t="str">
        <f>IF(D1957="","",VLOOKUP(D1957,'DISPATCHED (VT11)'!$E:$XEV,16373,0))</f>
        <v/>
      </c>
      <c r="B1957" s="13" t="str">
        <f>IF(D1957="","",VLOOKUP(D1957,'DISPATCHED (VT11)'!$E:$L,8,0))</f>
        <v/>
      </c>
      <c r="C1957" s="16" t="str">
        <f>IF(A1957="","",IF(VLOOKUP(A1957,'DSR Attendance'!$A:$E,5,0)=0,VLOOKUP(A1957,'DSR Attendance'!$A:$D,4,0),CONCATENATE(VLOOKUP(A1957,'DSR Attendance'!$A:$D,4,0)," / ",VLOOKUP('Per Outlet Plan'!A1957,'DSR Attendance'!$A:$E,5,0))))</f>
        <v/>
      </c>
      <c r="M1957" s="13" t="str">
        <f t="shared" si="32"/>
        <v/>
      </c>
      <c r="N1957" s="8"/>
      <c r="XFB1957" s="13" t="str">
        <f>IF(D1957="","",COUNTIF('DISPATCHED (VT11)'!$E:$E,'Per Outlet Plan'!D1957))</f>
        <v/>
      </c>
    </row>
    <row r="1958" spans="1:14 16382:16382">
      <c r="A1958" s="18" t="str">
        <f>IF(D1958="","",VLOOKUP(D1958,'DISPATCHED (VT11)'!$E:$XEV,16373,0))</f>
        <v/>
      </c>
      <c r="B1958" s="13" t="str">
        <f>IF(D1958="","",VLOOKUP(D1958,'DISPATCHED (VT11)'!$E:$L,8,0))</f>
        <v/>
      </c>
      <c r="C1958" s="16" t="str">
        <f>IF(A1958="","",IF(VLOOKUP(A1958,'DSR Attendance'!$A:$E,5,0)=0,VLOOKUP(A1958,'DSR Attendance'!$A:$D,4,0),CONCATENATE(VLOOKUP(A1958,'DSR Attendance'!$A:$D,4,0)," / ",VLOOKUP('Per Outlet Plan'!A1958,'DSR Attendance'!$A:$E,5,0))))</f>
        <v/>
      </c>
      <c r="M1958" s="13" t="str">
        <f t="shared" si="32"/>
        <v/>
      </c>
      <c r="N1958" s="8"/>
      <c r="XFB1958" s="13" t="str">
        <f>IF(D1958="","",COUNTIF('DISPATCHED (VT11)'!$E:$E,'Per Outlet Plan'!D1958))</f>
        <v/>
      </c>
    </row>
    <row r="1959" spans="1:14 16382:16382">
      <c r="A1959" s="18" t="str">
        <f>IF(D1959="","",VLOOKUP(D1959,'DISPATCHED (VT11)'!$E:$XEV,16373,0))</f>
        <v/>
      </c>
      <c r="B1959" s="13" t="str">
        <f>IF(D1959="","",VLOOKUP(D1959,'DISPATCHED (VT11)'!$E:$L,8,0))</f>
        <v/>
      </c>
      <c r="C1959" s="16" t="str">
        <f>IF(A1959="","",IF(VLOOKUP(A1959,'DSR Attendance'!$A:$E,5,0)=0,VLOOKUP(A1959,'DSR Attendance'!$A:$D,4,0),CONCATENATE(VLOOKUP(A1959,'DSR Attendance'!$A:$D,4,0)," / ",VLOOKUP('Per Outlet Plan'!A1959,'DSR Attendance'!$A:$E,5,0))))</f>
        <v/>
      </c>
      <c r="M1959" s="13" t="str">
        <f t="shared" si="32"/>
        <v/>
      </c>
      <c r="N1959" s="8"/>
      <c r="XFB1959" s="13" t="str">
        <f>IF(D1959="","",COUNTIF('DISPATCHED (VT11)'!$E:$E,'Per Outlet Plan'!D1959))</f>
        <v/>
      </c>
    </row>
    <row r="1960" spans="1:14 16382:16382">
      <c r="A1960" s="18" t="str">
        <f>IF(D1960="","",VLOOKUP(D1960,'DISPATCHED (VT11)'!$E:$XEV,16373,0))</f>
        <v/>
      </c>
      <c r="B1960" s="13" t="str">
        <f>IF(D1960="","",VLOOKUP(D1960,'DISPATCHED (VT11)'!$E:$L,8,0))</f>
        <v/>
      </c>
      <c r="C1960" s="16" t="str">
        <f>IF(A1960="","",IF(VLOOKUP(A1960,'DSR Attendance'!$A:$E,5,0)=0,VLOOKUP(A1960,'DSR Attendance'!$A:$D,4,0),CONCATENATE(VLOOKUP(A1960,'DSR Attendance'!$A:$D,4,0)," / ",VLOOKUP('Per Outlet Plan'!A1960,'DSR Attendance'!$A:$E,5,0))))</f>
        <v/>
      </c>
      <c r="M1960" s="13" t="str">
        <f t="shared" si="32"/>
        <v/>
      </c>
      <c r="N1960" s="8"/>
      <c r="XFB1960" s="13" t="str">
        <f>IF(D1960="","",COUNTIF('DISPATCHED (VT11)'!$E:$E,'Per Outlet Plan'!D1960))</f>
        <v/>
      </c>
    </row>
    <row r="1961" spans="1:14 16382:16382">
      <c r="A1961" s="18" t="str">
        <f>IF(D1961="","",VLOOKUP(D1961,'DISPATCHED (VT11)'!$E:$XEV,16373,0))</f>
        <v/>
      </c>
      <c r="B1961" s="13" t="str">
        <f>IF(D1961="","",VLOOKUP(D1961,'DISPATCHED (VT11)'!$E:$L,8,0))</f>
        <v/>
      </c>
      <c r="C1961" s="16" t="str">
        <f>IF(A1961="","",IF(VLOOKUP(A1961,'DSR Attendance'!$A:$E,5,0)=0,VLOOKUP(A1961,'DSR Attendance'!$A:$D,4,0),CONCATENATE(VLOOKUP(A1961,'DSR Attendance'!$A:$D,4,0)," / ",VLOOKUP('Per Outlet Plan'!A1961,'DSR Attendance'!$A:$E,5,0))))</f>
        <v/>
      </c>
      <c r="M1961" s="13" t="str">
        <f t="shared" si="32"/>
        <v/>
      </c>
      <c r="N1961" s="8"/>
      <c r="XFB1961" s="13" t="str">
        <f>IF(D1961="","",COUNTIF('DISPATCHED (VT11)'!$E:$E,'Per Outlet Plan'!D1961))</f>
        <v/>
      </c>
    </row>
    <row r="1962" spans="1:14 16382:16382">
      <c r="A1962" s="18" t="str">
        <f>IF(D1962="","",VLOOKUP(D1962,'DISPATCHED (VT11)'!$E:$XEV,16373,0))</f>
        <v/>
      </c>
      <c r="B1962" s="13" t="str">
        <f>IF(D1962="","",VLOOKUP(D1962,'DISPATCHED (VT11)'!$E:$L,8,0))</f>
        <v/>
      </c>
      <c r="C1962" s="16" t="str">
        <f>IF(A1962="","",IF(VLOOKUP(A1962,'DSR Attendance'!$A:$E,5,0)=0,VLOOKUP(A1962,'DSR Attendance'!$A:$D,4,0),CONCATENATE(VLOOKUP(A1962,'DSR Attendance'!$A:$D,4,0)," / ",VLOOKUP('Per Outlet Plan'!A1962,'DSR Attendance'!$A:$E,5,0))))</f>
        <v/>
      </c>
      <c r="M1962" s="13" t="str">
        <f t="shared" si="32"/>
        <v/>
      </c>
      <c r="N1962" s="8"/>
      <c r="XFB1962" s="13" t="str">
        <f>IF(D1962="","",COUNTIF('DISPATCHED (VT11)'!$E:$E,'Per Outlet Plan'!D1962))</f>
        <v/>
      </c>
    </row>
    <row r="1963" spans="1:14 16382:16382">
      <c r="A1963" s="18" t="str">
        <f>IF(D1963="","",VLOOKUP(D1963,'DISPATCHED (VT11)'!$E:$XEV,16373,0))</f>
        <v/>
      </c>
      <c r="B1963" s="13" t="str">
        <f>IF(D1963="","",VLOOKUP(D1963,'DISPATCHED (VT11)'!$E:$L,8,0))</f>
        <v/>
      </c>
      <c r="C1963" s="16" t="str">
        <f>IF(A1963="","",IF(VLOOKUP(A1963,'DSR Attendance'!$A:$E,5,0)=0,VLOOKUP(A1963,'DSR Attendance'!$A:$D,4,0),CONCATENATE(VLOOKUP(A1963,'DSR Attendance'!$A:$D,4,0)," / ",VLOOKUP('Per Outlet Plan'!A1963,'DSR Attendance'!$A:$E,5,0))))</f>
        <v/>
      </c>
      <c r="M1963" s="13" t="str">
        <f t="shared" si="32"/>
        <v/>
      </c>
      <c r="N1963" s="8"/>
      <c r="XFB1963" s="13" t="str">
        <f>IF(D1963="","",COUNTIF('DISPATCHED (VT11)'!$E:$E,'Per Outlet Plan'!D1963))</f>
        <v/>
      </c>
    </row>
    <row r="1964" spans="1:14 16382:16382">
      <c r="A1964" s="18" t="str">
        <f>IF(D1964="","",VLOOKUP(D1964,'DISPATCHED (VT11)'!$E:$XEV,16373,0))</f>
        <v/>
      </c>
      <c r="B1964" s="13" t="str">
        <f>IF(D1964="","",VLOOKUP(D1964,'DISPATCHED (VT11)'!$E:$L,8,0))</f>
        <v/>
      </c>
      <c r="C1964" s="16" t="str">
        <f>IF(A1964="","",IF(VLOOKUP(A1964,'DSR Attendance'!$A:$E,5,0)=0,VLOOKUP(A1964,'DSR Attendance'!$A:$D,4,0),CONCATENATE(VLOOKUP(A1964,'DSR Attendance'!$A:$D,4,0)," / ",VLOOKUP('Per Outlet Plan'!A1964,'DSR Attendance'!$A:$E,5,0))))</f>
        <v/>
      </c>
      <c r="M1964" s="13" t="str">
        <f t="shared" si="32"/>
        <v/>
      </c>
      <c r="N1964" s="8"/>
      <c r="XFB1964" s="13" t="str">
        <f>IF(D1964="","",COUNTIF('DISPATCHED (VT11)'!$E:$E,'Per Outlet Plan'!D1964))</f>
        <v/>
      </c>
    </row>
    <row r="1965" spans="1:14 16382:16382">
      <c r="A1965" s="18" t="str">
        <f>IF(D1965="","",VLOOKUP(D1965,'DISPATCHED (VT11)'!$E:$XEV,16373,0))</f>
        <v/>
      </c>
      <c r="B1965" s="13" t="str">
        <f>IF(D1965="","",VLOOKUP(D1965,'DISPATCHED (VT11)'!$E:$L,8,0))</f>
        <v/>
      </c>
      <c r="C1965" s="16" t="str">
        <f>IF(A1965="","",IF(VLOOKUP(A1965,'DSR Attendance'!$A:$E,5,0)=0,VLOOKUP(A1965,'DSR Attendance'!$A:$D,4,0),CONCATENATE(VLOOKUP(A1965,'DSR Attendance'!$A:$D,4,0)," / ",VLOOKUP('Per Outlet Plan'!A1965,'DSR Attendance'!$A:$E,5,0))))</f>
        <v/>
      </c>
      <c r="M1965" s="13" t="str">
        <f t="shared" si="32"/>
        <v/>
      </c>
      <c r="N1965" s="8"/>
      <c r="XFB1965" s="13" t="str">
        <f>IF(D1965="","",COUNTIF('DISPATCHED (VT11)'!$E:$E,'Per Outlet Plan'!D1965))</f>
        <v/>
      </c>
    </row>
    <row r="1966" spans="1:14 16382:16382">
      <c r="A1966" s="18" t="str">
        <f>IF(D1966="","",VLOOKUP(D1966,'DISPATCHED (VT11)'!$E:$XEV,16373,0))</f>
        <v/>
      </c>
      <c r="B1966" s="13" t="str">
        <f>IF(D1966="","",VLOOKUP(D1966,'DISPATCHED (VT11)'!$E:$L,8,0))</f>
        <v/>
      </c>
      <c r="C1966" s="16" t="str">
        <f>IF(A1966="","",IF(VLOOKUP(A1966,'DSR Attendance'!$A:$E,5,0)=0,VLOOKUP(A1966,'DSR Attendance'!$A:$D,4,0),CONCATENATE(VLOOKUP(A1966,'DSR Attendance'!$A:$D,4,0)," / ",VLOOKUP('Per Outlet Plan'!A1966,'DSR Attendance'!$A:$E,5,0))))</f>
        <v/>
      </c>
      <c r="M1966" s="13" t="str">
        <f t="shared" si="32"/>
        <v/>
      </c>
      <c r="N1966" s="8"/>
      <c r="XFB1966" s="13" t="str">
        <f>IF(D1966="","",COUNTIF('DISPATCHED (VT11)'!$E:$E,'Per Outlet Plan'!D1966))</f>
        <v/>
      </c>
    </row>
    <row r="1967" spans="1:14 16382:16382">
      <c r="A1967" s="18" t="str">
        <f>IF(D1967="","",VLOOKUP(D1967,'DISPATCHED (VT11)'!$E:$XEV,16373,0))</f>
        <v/>
      </c>
      <c r="B1967" s="13" t="str">
        <f>IF(D1967="","",VLOOKUP(D1967,'DISPATCHED (VT11)'!$E:$L,8,0))</f>
        <v/>
      </c>
      <c r="C1967" s="16" t="str">
        <f>IF(A1967="","",IF(VLOOKUP(A1967,'DSR Attendance'!$A:$E,5,0)=0,VLOOKUP(A1967,'DSR Attendance'!$A:$D,4,0),CONCATENATE(VLOOKUP(A1967,'DSR Attendance'!$A:$D,4,0)," / ",VLOOKUP('Per Outlet Plan'!A1967,'DSR Attendance'!$A:$E,5,0))))</f>
        <v/>
      </c>
      <c r="M1967" s="13" t="str">
        <f t="shared" si="32"/>
        <v/>
      </c>
      <c r="N1967" s="8"/>
      <c r="XFB1967" s="13" t="str">
        <f>IF(D1967="","",COUNTIF('DISPATCHED (VT11)'!$E:$E,'Per Outlet Plan'!D1967))</f>
        <v/>
      </c>
    </row>
    <row r="1968" spans="1:14 16382:16382">
      <c r="A1968" s="18" t="str">
        <f>IF(D1968="","",VLOOKUP(D1968,'DISPATCHED (VT11)'!$E:$XEV,16373,0))</f>
        <v/>
      </c>
      <c r="B1968" s="13" t="str">
        <f>IF(D1968="","",VLOOKUP(D1968,'DISPATCHED (VT11)'!$E:$L,8,0))</f>
        <v/>
      </c>
      <c r="C1968" s="16" t="str">
        <f>IF(A1968="","",IF(VLOOKUP(A1968,'DSR Attendance'!$A:$E,5,0)=0,VLOOKUP(A1968,'DSR Attendance'!$A:$D,4,0),CONCATENATE(VLOOKUP(A1968,'DSR Attendance'!$A:$D,4,0)," / ",VLOOKUP('Per Outlet Plan'!A1968,'DSR Attendance'!$A:$E,5,0))))</f>
        <v/>
      </c>
      <c r="M1968" s="13" t="str">
        <f t="shared" si="32"/>
        <v/>
      </c>
      <c r="N1968" s="8"/>
      <c r="XFB1968" s="13" t="str">
        <f>IF(D1968="","",COUNTIF('DISPATCHED (VT11)'!$E:$E,'Per Outlet Plan'!D1968))</f>
        <v/>
      </c>
    </row>
    <row r="1969" spans="1:14 16382:16382">
      <c r="A1969" s="18" t="str">
        <f>IF(D1969="","",VLOOKUP(D1969,'DISPATCHED (VT11)'!$E:$XEV,16373,0))</f>
        <v/>
      </c>
      <c r="B1969" s="13" t="str">
        <f>IF(D1969="","",VLOOKUP(D1969,'DISPATCHED (VT11)'!$E:$L,8,0))</f>
        <v/>
      </c>
      <c r="C1969" s="16" t="str">
        <f>IF(A1969="","",IF(VLOOKUP(A1969,'DSR Attendance'!$A:$E,5,0)=0,VLOOKUP(A1969,'DSR Attendance'!$A:$D,4,0),CONCATENATE(VLOOKUP(A1969,'DSR Attendance'!$A:$D,4,0)," / ",VLOOKUP('Per Outlet Plan'!A1969,'DSR Attendance'!$A:$E,5,0))))</f>
        <v/>
      </c>
      <c r="M1969" s="13" t="str">
        <f t="shared" si="32"/>
        <v/>
      </c>
      <c r="N1969" s="8"/>
      <c r="XFB1969" s="13" t="str">
        <f>IF(D1969="","",COUNTIF('DISPATCHED (VT11)'!$E:$E,'Per Outlet Plan'!D1969))</f>
        <v/>
      </c>
    </row>
    <row r="1970" spans="1:14 16382:16382">
      <c r="A1970" s="18" t="str">
        <f>IF(D1970="","",VLOOKUP(D1970,'DISPATCHED (VT11)'!$E:$XEV,16373,0))</f>
        <v/>
      </c>
      <c r="B1970" s="13" t="str">
        <f>IF(D1970="","",VLOOKUP(D1970,'DISPATCHED (VT11)'!$E:$L,8,0))</f>
        <v/>
      </c>
      <c r="C1970" s="16" t="str">
        <f>IF(A1970="","",IF(VLOOKUP(A1970,'DSR Attendance'!$A:$E,5,0)=0,VLOOKUP(A1970,'DSR Attendance'!$A:$D,4,0),CONCATENATE(VLOOKUP(A1970,'DSR Attendance'!$A:$D,4,0)," / ",VLOOKUP('Per Outlet Plan'!A1970,'DSR Attendance'!$A:$E,5,0))))</f>
        <v/>
      </c>
      <c r="M1970" s="13" t="str">
        <f t="shared" si="32"/>
        <v/>
      </c>
      <c r="N1970" s="8"/>
      <c r="XFB1970" s="13" t="str">
        <f>IF(D1970="","",COUNTIF('DISPATCHED (VT11)'!$E:$E,'Per Outlet Plan'!D1970))</f>
        <v/>
      </c>
    </row>
    <row r="1971" spans="1:14 16382:16382">
      <c r="A1971" s="18" t="str">
        <f>IF(D1971="","",VLOOKUP(D1971,'DISPATCHED (VT11)'!$E:$XEV,16373,0))</f>
        <v/>
      </c>
      <c r="B1971" s="13" t="str">
        <f>IF(D1971="","",VLOOKUP(D1971,'DISPATCHED (VT11)'!$E:$L,8,0))</f>
        <v/>
      </c>
      <c r="C1971" s="16" t="str">
        <f>IF(A1971="","",IF(VLOOKUP(A1971,'DSR Attendance'!$A:$E,5,0)=0,VLOOKUP(A1971,'DSR Attendance'!$A:$D,4,0),CONCATENATE(VLOOKUP(A1971,'DSR Attendance'!$A:$D,4,0)," / ",VLOOKUP('Per Outlet Plan'!A1971,'DSR Attendance'!$A:$E,5,0))))</f>
        <v/>
      </c>
      <c r="M1971" s="13" t="str">
        <f t="shared" si="32"/>
        <v/>
      </c>
      <c r="N1971" s="8"/>
      <c r="XFB1971" s="13" t="str">
        <f>IF(D1971="","",COUNTIF('DISPATCHED (VT11)'!$E:$E,'Per Outlet Plan'!D1971))</f>
        <v/>
      </c>
    </row>
    <row r="1972" spans="1:14 16382:16382">
      <c r="A1972" s="18" t="str">
        <f>IF(D1972="","",VLOOKUP(D1972,'DISPATCHED (VT11)'!$E:$XEV,16373,0))</f>
        <v/>
      </c>
      <c r="B1972" s="13" t="str">
        <f>IF(D1972="","",VLOOKUP(D1972,'DISPATCHED (VT11)'!$E:$L,8,0))</f>
        <v/>
      </c>
      <c r="C1972" s="16" t="str">
        <f>IF(A1972="","",IF(VLOOKUP(A1972,'DSR Attendance'!$A:$E,5,0)=0,VLOOKUP(A1972,'DSR Attendance'!$A:$D,4,0),CONCATENATE(VLOOKUP(A1972,'DSR Attendance'!$A:$D,4,0)," / ",VLOOKUP('Per Outlet Plan'!A1972,'DSR Attendance'!$A:$E,5,0))))</f>
        <v/>
      </c>
      <c r="M1972" s="13" t="str">
        <f t="shared" si="32"/>
        <v/>
      </c>
      <c r="N1972" s="8"/>
      <c r="XFB1972" s="13" t="str">
        <f>IF(D1972="","",COUNTIF('DISPATCHED (VT11)'!$E:$E,'Per Outlet Plan'!D1972))</f>
        <v/>
      </c>
    </row>
    <row r="1973" spans="1:14 16382:16382">
      <c r="A1973" s="18" t="str">
        <f>IF(D1973="","",VLOOKUP(D1973,'DISPATCHED (VT11)'!$E:$XEV,16373,0))</f>
        <v/>
      </c>
      <c r="B1973" s="13" t="str">
        <f>IF(D1973="","",VLOOKUP(D1973,'DISPATCHED (VT11)'!$E:$L,8,0))</f>
        <v/>
      </c>
      <c r="C1973" s="16" t="str">
        <f>IF(A1973="","",IF(VLOOKUP(A1973,'DSR Attendance'!$A:$E,5,0)=0,VLOOKUP(A1973,'DSR Attendance'!$A:$D,4,0),CONCATENATE(VLOOKUP(A1973,'DSR Attendance'!$A:$D,4,0)," / ",VLOOKUP('Per Outlet Plan'!A1973,'DSR Attendance'!$A:$E,5,0))))</f>
        <v/>
      </c>
      <c r="M1973" s="13" t="str">
        <f t="shared" si="32"/>
        <v/>
      </c>
      <c r="N1973" s="8"/>
      <c r="XFB1973" s="13" t="str">
        <f>IF(D1973="","",COUNTIF('DISPATCHED (VT11)'!$E:$E,'Per Outlet Plan'!D1973))</f>
        <v/>
      </c>
    </row>
    <row r="1974" spans="1:14 16382:16382">
      <c r="A1974" s="18" t="str">
        <f>IF(D1974="","",VLOOKUP(D1974,'DISPATCHED (VT11)'!$E:$XEV,16373,0))</f>
        <v/>
      </c>
      <c r="B1974" s="13" t="str">
        <f>IF(D1974="","",VLOOKUP(D1974,'DISPATCHED (VT11)'!$E:$L,8,0))</f>
        <v/>
      </c>
      <c r="C1974" s="16" t="str">
        <f>IF(A1974="","",IF(VLOOKUP(A1974,'DSR Attendance'!$A:$E,5,0)=0,VLOOKUP(A1974,'DSR Attendance'!$A:$D,4,0),CONCATENATE(VLOOKUP(A1974,'DSR Attendance'!$A:$D,4,0)," / ",VLOOKUP('Per Outlet Plan'!A1974,'DSR Attendance'!$A:$E,5,0))))</f>
        <v/>
      </c>
      <c r="M1974" s="13" t="str">
        <f t="shared" si="32"/>
        <v/>
      </c>
      <c r="N1974" s="8"/>
      <c r="XFB1974" s="13" t="str">
        <f>IF(D1974="","",COUNTIF('DISPATCHED (VT11)'!$E:$E,'Per Outlet Plan'!D1974))</f>
        <v/>
      </c>
    </row>
    <row r="1975" spans="1:14 16382:16382">
      <c r="A1975" s="18" t="str">
        <f>IF(D1975="","",VLOOKUP(D1975,'DISPATCHED (VT11)'!$E:$XEV,16373,0))</f>
        <v/>
      </c>
      <c r="B1975" s="13" t="str">
        <f>IF(D1975="","",VLOOKUP(D1975,'DISPATCHED (VT11)'!$E:$L,8,0))</f>
        <v/>
      </c>
      <c r="C1975" s="16" t="str">
        <f>IF(A1975="","",IF(VLOOKUP(A1975,'DSR Attendance'!$A:$E,5,0)=0,VLOOKUP(A1975,'DSR Attendance'!$A:$D,4,0),CONCATENATE(VLOOKUP(A1975,'DSR Attendance'!$A:$D,4,0)," / ",VLOOKUP('Per Outlet Plan'!A1975,'DSR Attendance'!$A:$E,5,0))))</f>
        <v/>
      </c>
      <c r="M1975" s="13" t="str">
        <f t="shared" si="32"/>
        <v/>
      </c>
      <c r="N1975" s="8"/>
      <c r="XFB1975" s="13" t="str">
        <f>IF(D1975="","",COUNTIF('DISPATCHED (VT11)'!$E:$E,'Per Outlet Plan'!D1975))</f>
        <v/>
      </c>
    </row>
    <row r="1976" spans="1:14 16382:16382">
      <c r="A1976" s="18" t="str">
        <f>IF(D1976="","",VLOOKUP(D1976,'DISPATCHED (VT11)'!$E:$XEV,16373,0))</f>
        <v/>
      </c>
      <c r="B1976" s="13" t="str">
        <f>IF(D1976="","",VLOOKUP(D1976,'DISPATCHED (VT11)'!$E:$L,8,0))</f>
        <v/>
      </c>
      <c r="C1976" s="16" t="str">
        <f>IF(A1976="","",IF(VLOOKUP(A1976,'DSR Attendance'!$A:$E,5,0)=0,VLOOKUP(A1976,'DSR Attendance'!$A:$D,4,0),CONCATENATE(VLOOKUP(A1976,'DSR Attendance'!$A:$D,4,0)," / ",VLOOKUP('Per Outlet Plan'!A1976,'DSR Attendance'!$A:$E,5,0))))</f>
        <v/>
      </c>
      <c r="M1976" s="13" t="str">
        <f t="shared" si="32"/>
        <v/>
      </c>
      <c r="N1976" s="8"/>
      <c r="XFB1976" s="13" t="str">
        <f>IF(D1976="","",COUNTIF('DISPATCHED (VT11)'!$E:$E,'Per Outlet Plan'!D1976))</f>
        <v/>
      </c>
    </row>
    <row r="1977" spans="1:14 16382:16382">
      <c r="A1977" s="18" t="str">
        <f>IF(D1977="","",VLOOKUP(D1977,'DISPATCHED (VT11)'!$E:$XEV,16373,0))</f>
        <v/>
      </c>
      <c r="B1977" s="13" t="str">
        <f>IF(D1977="","",VLOOKUP(D1977,'DISPATCHED (VT11)'!$E:$L,8,0))</f>
        <v/>
      </c>
      <c r="C1977" s="16" t="str">
        <f>IF(A1977="","",IF(VLOOKUP(A1977,'DSR Attendance'!$A:$E,5,0)=0,VLOOKUP(A1977,'DSR Attendance'!$A:$D,4,0),CONCATENATE(VLOOKUP(A1977,'DSR Attendance'!$A:$D,4,0)," / ",VLOOKUP('Per Outlet Plan'!A1977,'DSR Attendance'!$A:$E,5,0))))</f>
        <v/>
      </c>
      <c r="M1977" s="13" t="str">
        <f t="shared" si="32"/>
        <v/>
      </c>
      <c r="N1977" s="8"/>
      <c r="XFB1977" s="13" t="str">
        <f>IF(D1977="","",COUNTIF('DISPATCHED (VT11)'!$E:$E,'Per Outlet Plan'!D1977))</f>
        <v/>
      </c>
    </row>
    <row r="1978" spans="1:14 16382:16382">
      <c r="A1978" s="18" t="str">
        <f>IF(D1978="","",VLOOKUP(D1978,'DISPATCHED (VT11)'!$E:$XEV,16373,0))</f>
        <v/>
      </c>
      <c r="B1978" s="13" t="str">
        <f>IF(D1978="","",VLOOKUP(D1978,'DISPATCHED (VT11)'!$E:$L,8,0))</f>
        <v/>
      </c>
      <c r="C1978" s="16" t="str">
        <f>IF(A1978="","",IF(VLOOKUP(A1978,'DSR Attendance'!$A:$E,5,0)=0,VLOOKUP(A1978,'DSR Attendance'!$A:$D,4,0),CONCATENATE(VLOOKUP(A1978,'DSR Attendance'!$A:$D,4,0)," / ",VLOOKUP('Per Outlet Plan'!A1978,'DSR Attendance'!$A:$E,5,0))))</f>
        <v/>
      </c>
      <c r="M1978" s="13" t="str">
        <f t="shared" si="32"/>
        <v/>
      </c>
      <c r="N1978" s="8"/>
      <c r="XFB1978" s="13" t="str">
        <f>IF(D1978="","",COUNTIF('DISPATCHED (VT11)'!$E:$E,'Per Outlet Plan'!D1978))</f>
        <v/>
      </c>
    </row>
    <row r="1979" spans="1:14 16382:16382">
      <c r="A1979" s="18" t="str">
        <f>IF(D1979="","",VLOOKUP(D1979,'DISPATCHED (VT11)'!$E:$XEV,16373,0))</f>
        <v/>
      </c>
      <c r="B1979" s="13" t="str">
        <f>IF(D1979="","",VLOOKUP(D1979,'DISPATCHED (VT11)'!$E:$L,8,0))</f>
        <v/>
      </c>
      <c r="C1979" s="16" t="str">
        <f>IF(A1979="","",IF(VLOOKUP(A1979,'DSR Attendance'!$A:$E,5,0)=0,VLOOKUP(A1979,'DSR Attendance'!$A:$D,4,0),CONCATENATE(VLOOKUP(A1979,'DSR Attendance'!$A:$D,4,0)," / ",VLOOKUP('Per Outlet Plan'!A1979,'DSR Attendance'!$A:$E,5,0))))</f>
        <v/>
      </c>
      <c r="M1979" s="13" t="str">
        <f t="shared" si="32"/>
        <v/>
      </c>
      <c r="N1979" s="8"/>
      <c r="XFB1979" s="13" t="str">
        <f>IF(D1979="","",COUNTIF('DISPATCHED (VT11)'!$E:$E,'Per Outlet Plan'!D1979))</f>
        <v/>
      </c>
    </row>
    <row r="1980" spans="1:14 16382:16382">
      <c r="A1980" s="18" t="str">
        <f>IF(D1980="","",VLOOKUP(D1980,'DISPATCHED (VT11)'!$E:$XEV,16373,0))</f>
        <v/>
      </c>
      <c r="B1980" s="13" t="str">
        <f>IF(D1980="","",VLOOKUP(D1980,'DISPATCHED (VT11)'!$E:$L,8,0))</f>
        <v/>
      </c>
      <c r="C1980" s="16" t="str">
        <f>IF(A1980="","",IF(VLOOKUP(A1980,'DSR Attendance'!$A:$E,5,0)=0,VLOOKUP(A1980,'DSR Attendance'!$A:$D,4,0),CONCATENATE(VLOOKUP(A1980,'DSR Attendance'!$A:$D,4,0)," / ",VLOOKUP('Per Outlet Plan'!A1980,'DSR Attendance'!$A:$E,5,0))))</f>
        <v/>
      </c>
      <c r="M1980" s="13" t="str">
        <f t="shared" si="32"/>
        <v/>
      </c>
      <c r="N1980" s="8"/>
      <c r="XFB1980" s="13" t="str">
        <f>IF(D1980="","",COUNTIF('DISPATCHED (VT11)'!$E:$E,'Per Outlet Plan'!D1980))</f>
        <v/>
      </c>
    </row>
    <row r="1981" spans="1:14 16382:16382">
      <c r="A1981" s="18" t="str">
        <f>IF(D1981="","",VLOOKUP(D1981,'DISPATCHED (VT11)'!$E:$XEV,16373,0))</f>
        <v/>
      </c>
      <c r="B1981" s="13" t="str">
        <f>IF(D1981="","",VLOOKUP(D1981,'DISPATCHED (VT11)'!$E:$L,8,0))</f>
        <v/>
      </c>
      <c r="C1981" s="16" t="str">
        <f>IF(A1981="","",IF(VLOOKUP(A1981,'DSR Attendance'!$A:$E,5,0)=0,VLOOKUP(A1981,'DSR Attendance'!$A:$D,4,0),CONCATENATE(VLOOKUP(A1981,'DSR Attendance'!$A:$D,4,0)," / ",VLOOKUP('Per Outlet Plan'!A1981,'DSR Attendance'!$A:$E,5,0))))</f>
        <v/>
      </c>
      <c r="M1981" s="13" t="str">
        <f t="shared" si="32"/>
        <v/>
      </c>
      <c r="N1981" s="8"/>
      <c r="XFB1981" s="13" t="str">
        <f>IF(D1981="","",COUNTIF('DISPATCHED (VT11)'!$E:$E,'Per Outlet Plan'!D1981))</f>
        <v/>
      </c>
    </row>
    <row r="1982" spans="1:14 16382:16382">
      <c r="A1982" s="18" t="str">
        <f>IF(D1982="","",VLOOKUP(D1982,'DISPATCHED (VT11)'!$E:$XEV,16373,0))</f>
        <v/>
      </c>
      <c r="B1982" s="13" t="str">
        <f>IF(D1982="","",VLOOKUP(D1982,'DISPATCHED (VT11)'!$E:$L,8,0))</f>
        <v/>
      </c>
      <c r="C1982" s="16" t="str">
        <f>IF(A1982="","",IF(VLOOKUP(A1982,'DSR Attendance'!$A:$E,5,0)=0,VLOOKUP(A1982,'DSR Attendance'!$A:$D,4,0),CONCATENATE(VLOOKUP(A1982,'DSR Attendance'!$A:$D,4,0)," / ",VLOOKUP('Per Outlet Plan'!A1982,'DSR Attendance'!$A:$E,5,0))))</f>
        <v/>
      </c>
      <c r="M1982" s="13" t="str">
        <f t="shared" si="32"/>
        <v/>
      </c>
      <c r="N1982" s="8"/>
      <c r="XFB1982" s="13" t="str">
        <f>IF(D1982="","",COUNTIF('DISPATCHED (VT11)'!$E:$E,'Per Outlet Plan'!D1982))</f>
        <v/>
      </c>
    </row>
    <row r="1983" spans="1:14 16382:16382">
      <c r="A1983" s="18" t="str">
        <f>IF(D1983="","",VLOOKUP(D1983,'DISPATCHED (VT11)'!$E:$XEV,16373,0))</f>
        <v/>
      </c>
      <c r="B1983" s="13" t="str">
        <f>IF(D1983="","",VLOOKUP(D1983,'DISPATCHED (VT11)'!$E:$L,8,0))</f>
        <v/>
      </c>
      <c r="C1983" s="16" t="str">
        <f>IF(A1983="","",IF(VLOOKUP(A1983,'DSR Attendance'!$A:$E,5,0)=0,VLOOKUP(A1983,'DSR Attendance'!$A:$D,4,0),CONCATENATE(VLOOKUP(A1983,'DSR Attendance'!$A:$D,4,0)," / ",VLOOKUP('Per Outlet Plan'!A1983,'DSR Attendance'!$A:$E,5,0))))</f>
        <v/>
      </c>
      <c r="M1983" s="13" t="str">
        <f t="shared" si="32"/>
        <v/>
      </c>
      <c r="N1983" s="8"/>
      <c r="XFB1983" s="13" t="str">
        <f>IF(D1983="","",COUNTIF('DISPATCHED (VT11)'!$E:$E,'Per Outlet Plan'!D1983))</f>
        <v/>
      </c>
    </row>
    <row r="1984" spans="1:14 16382:16382">
      <c r="A1984" s="18" t="str">
        <f>IF(D1984="","",VLOOKUP(D1984,'DISPATCHED (VT11)'!$E:$XEV,16373,0))</f>
        <v/>
      </c>
      <c r="B1984" s="13" t="str">
        <f>IF(D1984="","",VLOOKUP(D1984,'DISPATCHED (VT11)'!$E:$L,8,0))</f>
        <v/>
      </c>
      <c r="C1984" s="16" t="str">
        <f>IF(A1984="","",IF(VLOOKUP(A1984,'DSR Attendance'!$A:$E,5,0)=0,VLOOKUP(A1984,'DSR Attendance'!$A:$D,4,0),CONCATENATE(VLOOKUP(A1984,'DSR Attendance'!$A:$D,4,0)," / ",VLOOKUP('Per Outlet Plan'!A1984,'DSR Attendance'!$A:$E,5,0))))</f>
        <v/>
      </c>
      <c r="M1984" s="13" t="str">
        <f t="shared" si="32"/>
        <v/>
      </c>
      <c r="N1984" s="8"/>
      <c r="XFB1984" s="13" t="str">
        <f>IF(D1984="","",COUNTIF('DISPATCHED (VT11)'!$E:$E,'Per Outlet Plan'!D1984))</f>
        <v/>
      </c>
    </row>
    <row r="1985" spans="1:14 16382:16382">
      <c r="A1985" s="18" t="str">
        <f>IF(D1985="","",VLOOKUP(D1985,'DISPATCHED (VT11)'!$E:$XEV,16373,0))</f>
        <v/>
      </c>
      <c r="B1985" s="13" t="str">
        <f>IF(D1985="","",VLOOKUP(D1985,'DISPATCHED (VT11)'!$E:$L,8,0))</f>
        <v/>
      </c>
      <c r="C1985" s="16" t="str">
        <f>IF(A1985="","",IF(VLOOKUP(A1985,'DSR Attendance'!$A:$E,5,0)=0,VLOOKUP(A1985,'DSR Attendance'!$A:$D,4,0),CONCATENATE(VLOOKUP(A1985,'DSR Attendance'!$A:$D,4,0)," / ",VLOOKUP('Per Outlet Plan'!A1985,'DSR Attendance'!$A:$E,5,0))))</f>
        <v/>
      </c>
      <c r="M1985" s="13" t="str">
        <f t="shared" si="32"/>
        <v/>
      </c>
      <c r="N1985" s="8"/>
      <c r="XFB1985" s="13" t="str">
        <f>IF(D1985="","",COUNTIF('DISPATCHED (VT11)'!$E:$E,'Per Outlet Plan'!D1985))</f>
        <v/>
      </c>
    </row>
    <row r="1986" spans="1:14 16382:16382">
      <c r="A1986" s="18" t="str">
        <f>IF(D1986="","",VLOOKUP(D1986,'DISPATCHED (VT11)'!$E:$XEV,16373,0))</f>
        <v/>
      </c>
      <c r="B1986" s="13" t="str">
        <f>IF(D1986="","",VLOOKUP(D1986,'DISPATCHED (VT11)'!$E:$L,8,0))</f>
        <v/>
      </c>
      <c r="C1986" s="16" t="str">
        <f>IF(A1986="","",IF(VLOOKUP(A1986,'DSR Attendance'!$A:$E,5,0)=0,VLOOKUP(A1986,'DSR Attendance'!$A:$D,4,0),CONCATENATE(VLOOKUP(A1986,'DSR Attendance'!$A:$D,4,0)," / ",VLOOKUP('Per Outlet Plan'!A1986,'DSR Attendance'!$A:$E,5,0))))</f>
        <v/>
      </c>
      <c r="M1986" s="13" t="str">
        <f t="shared" si="32"/>
        <v/>
      </c>
      <c r="N1986" s="8"/>
      <c r="XFB1986" s="13" t="str">
        <f>IF(D1986="","",COUNTIF('DISPATCHED (VT11)'!$E:$E,'Per Outlet Plan'!D1986))</f>
        <v/>
      </c>
    </row>
    <row r="1987" spans="1:14 16382:16382">
      <c r="A1987" s="18" t="str">
        <f>IF(D1987="","",VLOOKUP(D1987,'DISPATCHED (VT11)'!$E:$XEV,16373,0))</f>
        <v/>
      </c>
      <c r="B1987" s="13" t="str">
        <f>IF(D1987="","",VLOOKUP(D1987,'DISPATCHED (VT11)'!$E:$L,8,0))</f>
        <v/>
      </c>
      <c r="C1987" s="16" t="str">
        <f>IF(A1987="","",IF(VLOOKUP(A1987,'DSR Attendance'!$A:$E,5,0)=0,VLOOKUP(A1987,'DSR Attendance'!$A:$D,4,0),CONCATENATE(VLOOKUP(A1987,'DSR Attendance'!$A:$D,4,0)," / ",VLOOKUP('Per Outlet Plan'!A1987,'DSR Attendance'!$A:$E,5,0))))</f>
        <v/>
      </c>
      <c r="M1987" s="13" t="str">
        <f t="shared" si="32"/>
        <v/>
      </c>
      <c r="N1987" s="8"/>
      <c r="XFB1987" s="13" t="str">
        <f>IF(D1987="","",COUNTIF('DISPATCHED (VT11)'!$E:$E,'Per Outlet Plan'!D1987))</f>
        <v/>
      </c>
    </row>
    <row r="1988" spans="1:14 16382:16382">
      <c r="A1988" s="18" t="str">
        <f>IF(D1988="","",VLOOKUP(D1988,'DISPATCHED (VT11)'!$E:$XEV,16373,0))</f>
        <v/>
      </c>
      <c r="B1988" s="13" t="str">
        <f>IF(D1988="","",VLOOKUP(D1988,'DISPATCHED (VT11)'!$E:$L,8,0))</f>
        <v/>
      </c>
      <c r="C1988" s="16" t="str">
        <f>IF(A1988="","",IF(VLOOKUP(A1988,'DSR Attendance'!$A:$E,5,0)=0,VLOOKUP(A1988,'DSR Attendance'!$A:$D,4,0),CONCATENATE(VLOOKUP(A1988,'DSR Attendance'!$A:$D,4,0)," / ",VLOOKUP('Per Outlet Plan'!A1988,'DSR Attendance'!$A:$E,5,0))))</f>
        <v/>
      </c>
      <c r="M1988" s="13" t="str">
        <f t="shared" si="32"/>
        <v/>
      </c>
      <c r="N1988" s="8"/>
      <c r="XFB1988" s="13" t="str">
        <f>IF(D1988="","",COUNTIF('DISPATCHED (VT11)'!$E:$E,'Per Outlet Plan'!D1988))</f>
        <v/>
      </c>
    </row>
    <row r="1989" spans="1:14 16382:16382">
      <c r="A1989" s="18" t="str">
        <f>IF(D1989="","",VLOOKUP(D1989,'DISPATCHED (VT11)'!$E:$XEV,16373,0))</f>
        <v/>
      </c>
      <c r="B1989" s="13" t="str">
        <f>IF(D1989="","",VLOOKUP(D1989,'DISPATCHED (VT11)'!$E:$L,8,0))</f>
        <v/>
      </c>
      <c r="C1989" s="16" t="str">
        <f>IF(A1989="","",IF(VLOOKUP(A1989,'DSR Attendance'!$A:$E,5,0)=0,VLOOKUP(A1989,'DSR Attendance'!$A:$D,4,0),CONCATENATE(VLOOKUP(A1989,'DSR Attendance'!$A:$D,4,0)," / ",VLOOKUP('Per Outlet Plan'!A1989,'DSR Attendance'!$A:$E,5,0))))</f>
        <v/>
      </c>
      <c r="M1989" s="13" t="str">
        <f t="shared" si="32"/>
        <v/>
      </c>
      <c r="N1989" s="8"/>
      <c r="XFB1989" s="13" t="str">
        <f>IF(D1989="","",COUNTIF('DISPATCHED (VT11)'!$E:$E,'Per Outlet Plan'!D1989))</f>
        <v/>
      </c>
    </row>
    <row r="1990" spans="1:14 16382:16382">
      <c r="A1990" s="18" t="str">
        <f>IF(D1990="","",VLOOKUP(D1990,'DISPATCHED (VT11)'!$E:$XEV,16373,0))</f>
        <v/>
      </c>
      <c r="B1990" s="13" t="str">
        <f>IF(D1990="","",VLOOKUP(D1990,'DISPATCHED (VT11)'!$E:$L,8,0))</f>
        <v/>
      </c>
      <c r="C1990" s="16" t="str">
        <f>IF(A1990="","",IF(VLOOKUP(A1990,'DSR Attendance'!$A:$E,5,0)=0,VLOOKUP(A1990,'DSR Attendance'!$A:$D,4,0),CONCATENATE(VLOOKUP(A1990,'DSR Attendance'!$A:$D,4,0)," / ",VLOOKUP('Per Outlet Plan'!A1990,'DSR Attendance'!$A:$E,5,0))))</f>
        <v/>
      </c>
      <c r="M1990" s="13" t="str">
        <f t="shared" ref="M1990:M2053" si="33">IF(L1990="","",VLOOKUP(L1990,$XFC$6:$XFD$30,2,0))</f>
        <v/>
      </c>
      <c r="N1990" s="8"/>
      <c r="XFB1990" s="13" t="str">
        <f>IF(D1990="","",COUNTIF('DISPATCHED (VT11)'!$E:$E,'Per Outlet Plan'!D1990))</f>
        <v/>
      </c>
    </row>
    <row r="1991" spans="1:14 16382:16382">
      <c r="A1991" s="18" t="str">
        <f>IF(D1991="","",VLOOKUP(D1991,'DISPATCHED (VT11)'!$E:$XEV,16373,0))</f>
        <v/>
      </c>
      <c r="B1991" s="13" t="str">
        <f>IF(D1991="","",VLOOKUP(D1991,'DISPATCHED (VT11)'!$E:$L,8,0))</f>
        <v/>
      </c>
      <c r="C1991" s="16" t="str">
        <f>IF(A1991="","",IF(VLOOKUP(A1991,'DSR Attendance'!$A:$E,5,0)=0,VLOOKUP(A1991,'DSR Attendance'!$A:$D,4,0),CONCATENATE(VLOOKUP(A1991,'DSR Attendance'!$A:$D,4,0)," / ",VLOOKUP('Per Outlet Plan'!A1991,'DSR Attendance'!$A:$E,5,0))))</f>
        <v/>
      </c>
      <c r="M1991" s="13" t="str">
        <f t="shared" si="33"/>
        <v/>
      </c>
      <c r="N1991" s="8"/>
      <c r="XFB1991" s="13" t="str">
        <f>IF(D1991="","",COUNTIF('DISPATCHED (VT11)'!$E:$E,'Per Outlet Plan'!D1991))</f>
        <v/>
      </c>
    </row>
    <row r="1992" spans="1:14 16382:16382">
      <c r="A1992" s="18" t="str">
        <f>IF(D1992="","",VLOOKUP(D1992,'DISPATCHED (VT11)'!$E:$XEV,16373,0))</f>
        <v/>
      </c>
      <c r="B1992" s="13" t="str">
        <f>IF(D1992="","",VLOOKUP(D1992,'DISPATCHED (VT11)'!$E:$L,8,0))</f>
        <v/>
      </c>
      <c r="C1992" s="16" t="str">
        <f>IF(A1992="","",IF(VLOOKUP(A1992,'DSR Attendance'!$A:$E,5,0)=0,VLOOKUP(A1992,'DSR Attendance'!$A:$D,4,0),CONCATENATE(VLOOKUP(A1992,'DSR Attendance'!$A:$D,4,0)," / ",VLOOKUP('Per Outlet Plan'!A1992,'DSR Attendance'!$A:$E,5,0))))</f>
        <v/>
      </c>
      <c r="M1992" s="13" t="str">
        <f t="shared" si="33"/>
        <v/>
      </c>
      <c r="N1992" s="8"/>
      <c r="XFB1992" s="13" t="str">
        <f>IF(D1992="","",COUNTIF('DISPATCHED (VT11)'!$E:$E,'Per Outlet Plan'!D1992))</f>
        <v/>
      </c>
    </row>
    <row r="1993" spans="1:14 16382:16382">
      <c r="A1993" s="18" t="str">
        <f>IF(D1993="","",VLOOKUP(D1993,'DISPATCHED (VT11)'!$E:$XEV,16373,0))</f>
        <v/>
      </c>
      <c r="B1993" s="13" t="str">
        <f>IF(D1993="","",VLOOKUP(D1993,'DISPATCHED (VT11)'!$E:$L,8,0))</f>
        <v/>
      </c>
      <c r="C1993" s="16" t="str">
        <f>IF(A1993="","",IF(VLOOKUP(A1993,'DSR Attendance'!$A:$E,5,0)=0,VLOOKUP(A1993,'DSR Attendance'!$A:$D,4,0),CONCATENATE(VLOOKUP(A1993,'DSR Attendance'!$A:$D,4,0)," / ",VLOOKUP('Per Outlet Plan'!A1993,'DSR Attendance'!$A:$E,5,0))))</f>
        <v/>
      </c>
      <c r="M1993" s="13" t="str">
        <f t="shared" si="33"/>
        <v/>
      </c>
      <c r="N1993" s="8"/>
      <c r="XFB1993" s="13" t="str">
        <f>IF(D1993="","",COUNTIF('DISPATCHED (VT11)'!$E:$E,'Per Outlet Plan'!D1993))</f>
        <v/>
      </c>
    </row>
    <row r="1994" spans="1:14 16382:16382">
      <c r="A1994" s="18" t="str">
        <f>IF(D1994="","",VLOOKUP(D1994,'DISPATCHED (VT11)'!$E:$XEV,16373,0))</f>
        <v/>
      </c>
      <c r="B1994" s="13" t="str">
        <f>IF(D1994="","",VLOOKUP(D1994,'DISPATCHED (VT11)'!$E:$L,8,0))</f>
        <v/>
      </c>
      <c r="C1994" s="16" t="str">
        <f>IF(A1994="","",IF(VLOOKUP(A1994,'DSR Attendance'!$A:$E,5,0)=0,VLOOKUP(A1994,'DSR Attendance'!$A:$D,4,0),CONCATENATE(VLOOKUP(A1994,'DSR Attendance'!$A:$D,4,0)," / ",VLOOKUP('Per Outlet Plan'!A1994,'DSR Attendance'!$A:$E,5,0))))</f>
        <v/>
      </c>
      <c r="M1994" s="13" t="str">
        <f t="shared" si="33"/>
        <v/>
      </c>
      <c r="N1994" s="8"/>
      <c r="XFB1994" s="13" t="str">
        <f>IF(D1994="","",COUNTIF('DISPATCHED (VT11)'!$E:$E,'Per Outlet Plan'!D1994))</f>
        <v/>
      </c>
    </row>
    <row r="1995" spans="1:14 16382:16382">
      <c r="A1995" s="18" t="str">
        <f>IF(D1995="","",VLOOKUP(D1995,'DISPATCHED (VT11)'!$E:$XEV,16373,0))</f>
        <v/>
      </c>
      <c r="B1995" s="13" t="str">
        <f>IF(D1995="","",VLOOKUP(D1995,'DISPATCHED (VT11)'!$E:$L,8,0))</f>
        <v/>
      </c>
      <c r="C1995" s="16" t="str">
        <f>IF(A1995="","",IF(VLOOKUP(A1995,'DSR Attendance'!$A:$E,5,0)=0,VLOOKUP(A1995,'DSR Attendance'!$A:$D,4,0),CONCATENATE(VLOOKUP(A1995,'DSR Attendance'!$A:$D,4,0)," / ",VLOOKUP('Per Outlet Plan'!A1995,'DSR Attendance'!$A:$E,5,0))))</f>
        <v/>
      </c>
      <c r="M1995" s="13" t="str">
        <f t="shared" si="33"/>
        <v/>
      </c>
      <c r="N1995" s="8"/>
      <c r="XFB1995" s="13" t="str">
        <f>IF(D1995="","",COUNTIF('DISPATCHED (VT11)'!$E:$E,'Per Outlet Plan'!D1995))</f>
        <v/>
      </c>
    </row>
    <row r="1996" spans="1:14 16382:16382">
      <c r="A1996" s="18" t="str">
        <f>IF(D1996="","",VLOOKUP(D1996,'DISPATCHED (VT11)'!$E:$XEV,16373,0))</f>
        <v/>
      </c>
      <c r="B1996" s="13" t="str">
        <f>IF(D1996="","",VLOOKUP(D1996,'DISPATCHED (VT11)'!$E:$L,8,0))</f>
        <v/>
      </c>
      <c r="C1996" s="16" t="str">
        <f>IF(A1996="","",IF(VLOOKUP(A1996,'DSR Attendance'!$A:$E,5,0)=0,VLOOKUP(A1996,'DSR Attendance'!$A:$D,4,0),CONCATENATE(VLOOKUP(A1996,'DSR Attendance'!$A:$D,4,0)," / ",VLOOKUP('Per Outlet Plan'!A1996,'DSR Attendance'!$A:$E,5,0))))</f>
        <v/>
      </c>
      <c r="M1996" s="13" t="str">
        <f t="shared" si="33"/>
        <v/>
      </c>
      <c r="N1996" s="8"/>
      <c r="XFB1996" s="13" t="str">
        <f>IF(D1996="","",COUNTIF('DISPATCHED (VT11)'!$E:$E,'Per Outlet Plan'!D1996))</f>
        <v/>
      </c>
    </row>
    <row r="1997" spans="1:14 16382:16382">
      <c r="A1997" s="18" t="str">
        <f>IF(D1997="","",VLOOKUP(D1997,'DISPATCHED (VT11)'!$E:$XEV,16373,0))</f>
        <v/>
      </c>
      <c r="B1997" s="13" t="str">
        <f>IF(D1997="","",VLOOKUP(D1997,'DISPATCHED (VT11)'!$E:$L,8,0))</f>
        <v/>
      </c>
      <c r="C1997" s="16" t="str">
        <f>IF(A1997="","",IF(VLOOKUP(A1997,'DSR Attendance'!$A:$E,5,0)=0,VLOOKUP(A1997,'DSR Attendance'!$A:$D,4,0),CONCATENATE(VLOOKUP(A1997,'DSR Attendance'!$A:$D,4,0)," / ",VLOOKUP('Per Outlet Plan'!A1997,'DSR Attendance'!$A:$E,5,0))))</f>
        <v/>
      </c>
      <c r="M1997" s="13" t="str">
        <f t="shared" si="33"/>
        <v/>
      </c>
      <c r="N1997" s="8"/>
      <c r="XFB1997" s="13" t="str">
        <f>IF(D1997="","",COUNTIF('DISPATCHED (VT11)'!$E:$E,'Per Outlet Plan'!D1997))</f>
        <v/>
      </c>
    </row>
    <row r="1998" spans="1:14 16382:16382">
      <c r="A1998" s="18" t="str">
        <f>IF(D1998="","",VLOOKUP(D1998,'DISPATCHED (VT11)'!$E:$XEV,16373,0))</f>
        <v/>
      </c>
      <c r="B1998" s="13" t="str">
        <f>IF(D1998="","",VLOOKUP(D1998,'DISPATCHED (VT11)'!$E:$L,8,0))</f>
        <v/>
      </c>
      <c r="C1998" s="16" t="str">
        <f>IF(A1998="","",IF(VLOOKUP(A1998,'DSR Attendance'!$A:$E,5,0)=0,VLOOKUP(A1998,'DSR Attendance'!$A:$D,4,0),CONCATENATE(VLOOKUP(A1998,'DSR Attendance'!$A:$D,4,0)," / ",VLOOKUP('Per Outlet Plan'!A1998,'DSR Attendance'!$A:$E,5,0))))</f>
        <v/>
      </c>
      <c r="M1998" s="13" t="str">
        <f t="shared" si="33"/>
        <v/>
      </c>
      <c r="N1998" s="8"/>
      <c r="XFB1998" s="13" t="str">
        <f>IF(D1998="","",COUNTIF('DISPATCHED (VT11)'!$E:$E,'Per Outlet Plan'!D1998))</f>
        <v/>
      </c>
    </row>
    <row r="1999" spans="1:14 16382:16382">
      <c r="A1999" s="18" t="str">
        <f>IF(D1999="","",VLOOKUP(D1999,'DISPATCHED (VT11)'!$E:$XEV,16373,0))</f>
        <v/>
      </c>
      <c r="B1999" s="13" t="str">
        <f>IF(D1999="","",VLOOKUP(D1999,'DISPATCHED (VT11)'!$E:$L,8,0))</f>
        <v/>
      </c>
      <c r="C1999" s="16" t="str">
        <f>IF(A1999="","",IF(VLOOKUP(A1999,'DSR Attendance'!$A:$E,5,0)=0,VLOOKUP(A1999,'DSR Attendance'!$A:$D,4,0),CONCATENATE(VLOOKUP(A1999,'DSR Attendance'!$A:$D,4,0)," / ",VLOOKUP('Per Outlet Plan'!A1999,'DSR Attendance'!$A:$E,5,0))))</f>
        <v/>
      </c>
      <c r="M1999" s="13" t="str">
        <f t="shared" si="33"/>
        <v/>
      </c>
      <c r="N1999" s="8"/>
      <c r="XFB1999" s="13" t="str">
        <f>IF(D1999="","",COUNTIF('DISPATCHED (VT11)'!$E:$E,'Per Outlet Plan'!D1999))</f>
        <v/>
      </c>
    </row>
    <row r="2000" spans="1:14 16382:16382">
      <c r="A2000" s="18" t="str">
        <f>IF(D2000="","",VLOOKUP(D2000,'DISPATCHED (VT11)'!$E:$XEV,16373,0))</f>
        <v/>
      </c>
      <c r="B2000" s="13" t="str">
        <f>IF(D2000="","",VLOOKUP(D2000,'DISPATCHED (VT11)'!$E:$L,8,0))</f>
        <v/>
      </c>
      <c r="C2000" s="16" t="str">
        <f>IF(A2000="","",IF(VLOOKUP(A2000,'DSR Attendance'!$A:$E,5,0)=0,VLOOKUP(A2000,'DSR Attendance'!$A:$D,4,0),CONCATENATE(VLOOKUP(A2000,'DSR Attendance'!$A:$D,4,0)," / ",VLOOKUP('Per Outlet Plan'!A2000,'DSR Attendance'!$A:$E,5,0))))</f>
        <v/>
      </c>
      <c r="M2000" s="13" t="str">
        <f t="shared" si="33"/>
        <v/>
      </c>
      <c r="N2000" s="8"/>
      <c r="XFB2000" s="13" t="str">
        <f>IF(D2000="","",COUNTIF('DISPATCHED (VT11)'!$E:$E,'Per Outlet Plan'!D2000))</f>
        <v/>
      </c>
    </row>
    <row r="2001" spans="1:14 16382:16382">
      <c r="A2001" s="18" t="str">
        <f>IF(D2001="","",VLOOKUP(D2001,'DISPATCHED (VT11)'!$E:$XEV,16373,0))</f>
        <v/>
      </c>
      <c r="B2001" s="13" t="str">
        <f>IF(D2001="","",VLOOKUP(D2001,'DISPATCHED (VT11)'!$E:$L,8,0))</f>
        <v/>
      </c>
      <c r="C2001" s="16" t="str">
        <f>IF(A2001="","",IF(VLOOKUP(A2001,'DSR Attendance'!$A:$E,5,0)=0,VLOOKUP(A2001,'DSR Attendance'!$A:$D,4,0),CONCATENATE(VLOOKUP(A2001,'DSR Attendance'!$A:$D,4,0)," / ",VLOOKUP('Per Outlet Plan'!A2001,'DSR Attendance'!$A:$E,5,0))))</f>
        <v/>
      </c>
      <c r="M2001" s="13" t="str">
        <f t="shared" si="33"/>
        <v/>
      </c>
      <c r="N2001" s="8"/>
      <c r="XFB2001" s="13" t="str">
        <f>IF(D2001="","",COUNTIF('DISPATCHED (VT11)'!$E:$E,'Per Outlet Plan'!D2001))</f>
        <v/>
      </c>
    </row>
    <row r="2002" spans="1:14 16382:16382">
      <c r="A2002" s="18" t="str">
        <f>IF(D2002="","",VLOOKUP(D2002,'DISPATCHED (VT11)'!$E:$XEV,16373,0))</f>
        <v/>
      </c>
      <c r="B2002" s="13" t="str">
        <f>IF(D2002="","",VLOOKUP(D2002,'DISPATCHED (VT11)'!$E:$L,8,0))</f>
        <v/>
      </c>
      <c r="C2002" s="16" t="str">
        <f>IF(A2002="","",IF(VLOOKUP(A2002,'DSR Attendance'!$A:$E,5,0)=0,VLOOKUP(A2002,'DSR Attendance'!$A:$D,4,0),CONCATENATE(VLOOKUP(A2002,'DSR Attendance'!$A:$D,4,0)," / ",VLOOKUP('Per Outlet Plan'!A2002,'DSR Attendance'!$A:$E,5,0))))</f>
        <v/>
      </c>
      <c r="M2002" s="13" t="str">
        <f t="shared" si="33"/>
        <v/>
      </c>
      <c r="N2002" s="8"/>
      <c r="XFB2002" s="13" t="str">
        <f>IF(D2002="","",COUNTIF('DISPATCHED (VT11)'!$E:$E,'Per Outlet Plan'!D2002))</f>
        <v/>
      </c>
    </row>
    <row r="2003" spans="1:14 16382:16382">
      <c r="A2003" s="18" t="str">
        <f>IF(D2003="","",VLOOKUP(D2003,'DISPATCHED (VT11)'!$E:$XEV,16373,0))</f>
        <v/>
      </c>
      <c r="B2003" s="13" t="str">
        <f>IF(D2003="","",VLOOKUP(D2003,'DISPATCHED (VT11)'!$E:$L,8,0))</f>
        <v/>
      </c>
      <c r="C2003" s="16" t="str">
        <f>IF(A2003="","",IF(VLOOKUP(A2003,'DSR Attendance'!$A:$E,5,0)=0,VLOOKUP(A2003,'DSR Attendance'!$A:$D,4,0),CONCATENATE(VLOOKUP(A2003,'DSR Attendance'!$A:$D,4,0)," / ",VLOOKUP('Per Outlet Plan'!A2003,'DSR Attendance'!$A:$E,5,0))))</f>
        <v/>
      </c>
      <c r="M2003" s="13" t="str">
        <f t="shared" si="33"/>
        <v/>
      </c>
      <c r="N2003" s="8"/>
      <c r="XFB2003" s="13" t="str">
        <f>IF(D2003="","",COUNTIF('DISPATCHED (VT11)'!$E:$E,'Per Outlet Plan'!D2003))</f>
        <v/>
      </c>
    </row>
    <row r="2004" spans="1:14 16382:16382">
      <c r="A2004" s="18" t="str">
        <f>IF(D2004="","",VLOOKUP(D2004,'DISPATCHED (VT11)'!$E:$XEV,16373,0))</f>
        <v/>
      </c>
      <c r="B2004" s="13" t="str">
        <f>IF(D2004="","",VLOOKUP(D2004,'DISPATCHED (VT11)'!$E:$L,8,0))</f>
        <v/>
      </c>
      <c r="C2004" s="16" t="str">
        <f>IF(A2004="","",IF(VLOOKUP(A2004,'DSR Attendance'!$A:$E,5,0)=0,VLOOKUP(A2004,'DSR Attendance'!$A:$D,4,0),CONCATENATE(VLOOKUP(A2004,'DSR Attendance'!$A:$D,4,0)," / ",VLOOKUP('Per Outlet Plan'!A2004,'DSR Attendance'!$A:$E,5,0))))</f>
        <v/>
      </c>
      <c r="M2004" s="13" t="str">
        <f t="shared" si="33"/>
        <v/>
      </c>
      <c r="N2004" s="8"/>
      <c r="XFB2004" s="13" t="str">
        <f>IF(D2004="","",COUNTIF('DISPATCHED (VT11)'!$E:$E,'Per Outlet Plan'!D2004))</f>
        <v/>
      </c>
    </row>
    <row r="2005" spans="1:14 16382:16382">
      <c r="A2005" s="18" t="str">
        <f>IF(D2005="","",VLOOKUP(D2005,'DISPATCHED (VT11)'!$E:$XEV,16373,0))</f>
        <v/>
      </c>
      <c r="B2005" s="13" t="str">
        <f>IF(D2005="","",VLOOKUP(D2005,'DISPATCHED (VT11)'!$E:$L,8,0))</f>
        <v/>
      </c>
      <c r="C2005" s="16" t="str">
        <f>IF(A2005="","",IF(VLOOKUP(A2005,'DSR Attendance'!$A:$E,5,0)=0,VLOOKUP(A2005,'DSR Attendance'!$A:$D,4,0),CONCATENATE(VLOOKUP(A2005,'DSR Attendance'!$A:$D,4,0)," / ",VLOOKUP('Per Outlet Plan'!A2005,'DSR Attendance'!$A:$E,5,0))))</f>
        <v/>
      </c>
      <c r="M2005" s="13" t="str">
        <f t="shared" si="33"/>
        <v/>
      </c>
      <c r="N2005" s="8"/>
      <c r="XFB2005" s="13" t="str">
        <f>IF(D2005="","",COUNTIF('DISPATCHED (VT11)'!$E:$E,'Per Outlet Plan'!D2005))</f>
        <v/>
      </c>
    </row>
    <row r="2006" spans="1:14 16382:16382">
      <c r="A2006" s="18" t="str">
        <f>IF(D2006="","",VLOOKUP(D2006,'DISPATCHED (VT11)'!$E:$XEV,16373,0))</f>
        <v/>
      </c>
      <c r="B2006" s="13" t="str">
        <f>IF(D2006="","",VLOOKUP(D2006,'DISPATCHED (VT11)'!$E:$L,8,0))</f>
        <v/>
      </c>
      <c r="C2006" s="16" t="str">
        <f>IF(A2006="","",IF(VLOOKUP(A2006,'DSR Attendance'!$A:$E,5,0)=0,VLOOKUP(A2006,'DSR Attendance'!$A:$D,4,0),CONCATENATE(VLOOKUP(A2006,'DSR Attendance'!$A:$D,4,0)," / ",VLOOKUP('Per Outlet Plan'!A2006,'DSR Attendance'!$A:$E,5,0))))</f>
        <v/>
      </c>
      <c r="M2006" s="13" t="str">
        <f t="shared" si="33"/>
        <v/>
      </c>
      <c r="N2006" s="8"/>
      <c r="XFB2006" s="13" t="str">
        <f>IF(D2006="","",COUNTIF('DISPATCHED (VT11)'!$E:$E,'Per Outlet Plan'!D2006))</f>
        <v/>
      </c>
    </row>
    <row r="2007" spans="1:14 16382:16382">
      <c r="A2007" s="18" t="str">
        <f>IF(D2007="","",VLOOKUP(D2007,'DISPATCHED (VT11)'!$E:$XEV,16373,0))</f>
        <v/>
      </c>
      <c r="B2007" s="13" t="str">
        <f>IF(D2007="","",VLOOKUP(D2007,'DISPATCHED (VT11)'!$E:$L,8,0))</f>
        <v/>
      </c>
      <c r="C2007" s="16" t="str">
        <f>IF(A2007="","",IF(VLOOKUP(A2007,'DSR Attendance'!$A:$E,5,0)=0,VLOOKUP(A2007,'DSR Attendance'!$A:$D,4,0),CONCATENATE(VLOOKUP(A2007,'DSR Attendance'!$A:$D,4,0)," / ",VLOOKUP('Per Outlet Plan'!A2007,'DSR Attendance'!$A:$E,5,0))))</f>
        <v/>
      </c>
      <c r="M2007" s="13" t="str">
        <f t="shared" si="33"/>
        <v/>
      </c>
      <c r="N2007" s="8"/>
      <c r="XFB2007" s="13" t="str">
        <f>IF(D2007="","",COUNTIF('DISPATCHED (VT11)'!$E:$E,'Per Outlet Plan'!D2007))</f>
        <v/>
      </c>
    </row>
    <row r="2008" spans="1:14 16382:16382">
      <c r="A2008" s="18" t="str">
        <f>IF(D2008="","",VLOOKUP(D2008,'DISPATCHED (VT11)'!$E:$XEV,16373,0))</f>
        <v/>
      </c>
      <c r="B2008" s="13" t="str">
        <f>IF(D2008="","",VLOOKUP(D2008,'DISPATCHED (VT11)'!$E:$L,8,0))</f>
        <v/>
      </c>
      <c r="C2008" s="16" t="str">
        <f>IF(A2008="","",IF(VLOOKUP(A2008,'DSR Attendance'!$A:$E,5,0)=0,VLOOKUP(A2008,'DSR Attendance'!$A:$D,4,0),CONCATENATE(VLOOKUP(A2008,'DSR Attendance'!$A:$D,4,0)," / ",VLOOKUP('Per Outlet Plan'!A2008,'DSR Attendance'!$A:$E,5,0))))</f>
        <v/>
      </c>
      <c r="M2008" s="13" t="str">
        <f t="shared" si="33"/>
        <v/>
      </c>
      <c r="N2008" s="8"/>
      <c r="XFB2008" s="13" t="str">
        <f>IF(D2008="","",COUNTIF('DISPATCHED (VT11)'!$E:$E,'Per Outlet Plan'!D2008))</f>
        <v/>
      </c>
    </row>
    <row r="2009" spans="1:14 16382:16382">
      <c r="A2009" s="18" t="str">
        <f>IF(D2009="","",VLOOKUP(D2009,'DISPATCHED (VT11)'!$E:$XEV,16373,0))</f>
        <v/>
      </c>
      <c r="B2009" s="13" t="str">
        <f>IF(D2009="","",VLOOKUP(D2009,'DISPATCHED (VT11)'!$E:$L,8,0))</f>
        <v/>
      </c>
      <c r="C2009" s="16" t="str">
        <f>IF(A2009="","",IF(VLOOKUP(A2009,'DSR Attendance'!$A:$E,5,0)=0,VLOOKUP(A2009,'DSR Attendance'!$A:$D,4,0),CONCATENATE(VLOOKUP(A2009,'DSR Attendance'!$A:$D,4,0)," / ",VLOOKUP('Per Outlet Plan'!A2009,'DSR Attendance'!$A:$E,5,0))))</f>
        <v/>
      </c>
      <c r="M2009" s="13" t="str">
        <f t="shared" si="33"/>
        <v/>
      </c>
      <c r="N2009" s="8"/>
      <c r="XFB2009" s="13" t="str">
        <f>IF(D2009="","",COUNTIF('DISPATCHED (VT11)'!$E:$E,'Per Outlet Plan'!D2009))</f>
        <v/>
      </c>
    </row>
    <row r="2010" spans="1:14 16382:16382">
      <c r="A2010" s="18" t="str">
        <f>IF(D2010="","",VLOOKUP(D2010,'DISPATCHED (VT11)'!$E:$XEV,16373,0))</f>
        <v/>
      </c>
      <c r="B2010" s="13" t="str">
        <f>IF(D2010="","",VLOOKUP(D2010,'DISPATCHED (VT11)'!$E:$L,8,0))</f>
        <v/>
      </c>
      <c r="C2010" s="16" t="str">
        <f>IF(A2010="","",IF(VLOOKUP(A2010,'DSR Attendance'!$A:$E,5,0)=0,VLOOKUP(A2010,'DSR Attendance'!$A:$D,4,0),CONCATENATE(VLOOKUP(A2010,'DSR Attendance'!$A:$D,4,0)," / ",VLOOKUP('Per Outlet Plan'!A2010,'DSR Attendance'!$A:$E,5,0))))</f>
        <v/>
      </c>
      <c r="M2010" s="13" t="str">
        <f t="shared" si="33"/>
        <v/>
      </c>
      <c r="N2010" s="8"/>
      <c r="XFB2010" s="13" t="str">
        <f>IF(D2010="","",COUNTIF('DISPATCHED (VT11)'!$E:$E,'Per Outlet Plan'!D2010))</f>
        <v/>
      </c>
    </row>
    <row r="2011" spans="1:14 16382:16382">
      <c r="A2011" s="18" t="str">
        <f>IF(D2011="","",VLOOKUP(D2011,'DISPATCHED (VT11)'!$E:$XEV,16373,0))</f>
        <v/>
      </c>
      <c r="B2011" s="13" t="str">
        <f>IF(D2011="","",VLOOKUP(D2011,'DISPATCHED (VT11)'!$E:$L,8,0))</f>
        <v/>
      </c>
      <c r="C2011" s="16" t="str">
        <f>IF(A2011="","",IF(VLOOKUP(A2011,'DSR Attendance'!$A:$E,5,0)=0,VLOOKUP(A2011,'DSR Attendance'!$A:$D,4,0),CONCATENATE(VLOOKUP(A2011,'DSR Attendance'!$A:$D,4,0)," / ",VLOOKUP('Per Outlet Plan'!A2011,'DSR Attendance'!$A:$E,5,0))))</f>
        <v/>
      </c>
      <c r="M2011" s="13" t="str">
        <f t="shared" si="33"/>
        <v/>
      </c>
      <c r="N2011" s="8"/>
      <c r="XFB2011" s="13" t="str">
        <f>IF(D2011="","",COUNTIF('DISPATCHED (VT11)'!$E:$E,'Per Outlet Plan'!D2011))</f>
        <v/>
      </c>
    </row>
    <row r="2012" spans="1:14 16382:16382">
      <c r="A2012" s="18" t="str">
        <f>IF(D2012="","",VLOOKUP(D2012,'DISPATCHED (VT11)'!$E:$XEV,16373,0))</f>
        <v/>
      </c>
      <c r="B2012" s="13" t="str">
        <f>IF(D2012="","",VLOOKUP(D2012,'DISPATCHED (VT11)'!$E:$L,8,0))</f>
        <v/>
      </c>
      <c r="C2012" s="16" t="str">
        <f>IF(A2012="","",IF(VLOOKUP(A2012,'DSR Attendance'!$A:$E,5,0)=0,VLOOKUP(A2012,'DSR Attendance'!$A:$D,4,0),CONCATENATE(VLOOKUP(A2012,'DSR Attendance'!$A:$D,4,0)," / ",VLOOKUP('Per Outlet Plan'!A2012,'DSR Attendance'!$A:$E,5,0))))</f>
        <v/>
      </c>
      <c r="M2012" s="13" t="str">
        <f t="shared" si="33"/>
        <v/>
      </c>
      <c r="N2012" s="8"/>
      <c r="XFB2012" s="13" t="str">
        <f>IF(D2012="","",COUNTIF('DISPATCHED (VT11)'!$E:$E,'Per Outlet Plan'!D2012))</f>
        <v/>
      </c>
    </row>
    <row r="2013" spans="1:14 16382:16382">
      <c r="A2013" s="18" t="str">
        <f>IF(D2013="","",VLOOKUP(D2013,'DISPATCHED (VT11)'!$E:$XEV,16373,0))</f>
        <v/>
      </c>
      <c r="B2013" s="13" t="str">
        <f>IF(D2013="","",VLOOKUP(D2013,'DISPATCHED (VT11)'!$E:$L,8,0))</f>
        <v/>
      </c>
      <c r="C2013" s="16" t="str">
        <f>IF(A2013="","",IF(VLOOKUP(A2013,'DSR Attendance'!$A:$E,5,0)=0,VLOOKUP(A2013,'DSR Attendance'!$A:$D,4,0),CONCATENATE(VLOOKUP(A2013,'DSR Attendance'!$A:$D,4,0)," / ",VLOOKUP('Per Outlet Plan'!A2013,'DSR Attendance'!$A:$E,5,0))))</f>
        <v/>
      </c>
      <c r="M2013" s="13" t="str">
        <f t="shared" si="33"/>
        <v/>
      </c>
      <c r="N2013" s="8"/>
      <c r="XFB2013" s="13" t="str">
        <f>IF(D2013="","",COUNTIF('DISPATCHED (VT11)'!$E:$E,'Per Outlet Plan'!D2013))</f>
        <v/>
      </c>
    </row>
    <row r="2014" spans="1:14 16382:16382">
      <c r="A2014" s="18" t="str">
        <f>IF(D2014="","",VLOOKUP(D2014,'DISPATCHED (VT11)'!$E:$XEV,16373,0))</f>
        <v/>
      </c>
      <c r="B2014" s="13" t="str">
        <f>IF(D2014="","",VLOOKUP(D2014,'DISPATCHED (VT11)'!$E:$L,8,0))</f>
        <v/>
      </c>
      <c r="C2014" s="16" t="str">
        <f>IF(A2014="","",IF(VLOOKUP(A2014,'DSR Attendance'!$A:$E,5,0)=0,VLOOKUP(A2014,'DSR Attendance'!$A:$D,4,0),CONCATENATE(VLOOKUP(A2014,'DSR Attendance'!$A:$D,4,0)," / ",VLOOKUP('Per Outlet Plan'!A2014,'DSR Attendance'!$A:$E,5,0))))</f>
        <v/>
      </c>
      <c r="M2014" s="13" t="str">
        <f t="shared" si="33"/>
        <v/>
      </c>
      <c r="N2014" s="8"/>
      <c r="XFB2014" s="13" t="str">
        <f>IF(D2014="","",COUNTIF('DISPATCHED (VT11)'!$E:$E,'Per Outlet Plan'!D2014))</f>
        <v/>
      </c>
    </row>
    <row r="2015" spans="1:14 16382:16382">
      <c r="A2015" s="18" t="str">
        <f>IF(D2015="","",VLOOKUP(D2015,'DISPATCHED (VT11)'!$E:$XEV,16373,0))</f>
        <v/>
      </c>
      <c r="B2015" s="13" t="str">
        <f>IF(D2015="","",VLOOKUP(D2015,'DISPATCHED (VT11)'!$E:$L,8,0))</f>
        <v/>
      </c>
      <c r="C2015" s="16" t="str">
        <f>IF(A2015="","",IF(VLOOKUP(A2015,'DSR Attendance'!$A:$E,5,0)=0,VLOOKUP(A2015,'DSR Attendance'!$A:$D,4,0),CONCATENATE(VLOOKUP(A2015,'DSR Attendance'!$A:$D,4,0)," / ",VLOOKUP('Per Outlet Plan'!A2015,'DSR Attendance'!$A:$E,5,0))))</f>
        <v/>
      </c>
      <c r="M2015" s="13" t="str">
        <f t="shared" si="33"/>
        <v/>
      </c>
      <c r="N2015" s="8"/>
      <c r="XFB2015" s="13" t="str">
        <f>IF(D2015="","",COUNTIF('DISPATCHED (VT11)'!$E:$E,'Per Outlet Plan'!D2015))</f>
        <v/>
      </c>
    </row>
    <row r="2016" spans="1:14 16382:16382">
      <c r="A2016" s="18" t="str">
        <f>IF(D2016="","",VLOOKUP(D2016,'DISPATCHED (VT11)'!$E:$XEV,16373,0))</f>
        <v/>
      </c>
      <c r="B2016" s="13" t="str">
        <f>IF(D2016="","",VLOOKUP(D2016,'DISPATCHED (VT11)'!$E:$L,8,0))</f>
        <v/>
      </c>
      <c r="C2016" s="16" t="str">
        <f>IF(A2016="","",IF(VLOOKUP(A2016,'DSR Attendance'!$A:$E,5,0)=0,VLOOKUP(A2016,'DSR Attendance'!$A:$D,4,0),CONCATENATE(VLOOKUP(A2016,'DSR Attendance'!$A:$D,4,0)," / ",VLOOKUP('Per Outlet Plan'!A2016,'DSR Attendance'!$A:$E,5,0))))</f>
        <v/>
      </c>
      <c r="M2016" s="13" t="str">
        <f t="shared" si="33"/>
        <v/>
      </c>
      <c r="N2016" s="8"/>
      <c r="XFB2016" s="13" t="str">
        <f>IF(D2016="","",COUNTIF('DISPATCHED (VT11)'!$E:$E,'Per Outlet Plan'!D2016))</f>
        <v/>
      </c>
    </row>
    <row r="2017" spans="1:14 16382:16382">
      <c r="A2017" s="18" t="str">
        <f>IF(D2017="","",VLOOKUP(D2017,'DISPATCHED (VT11)'!$E:$XEV,16373,0))</f>
        <v/>
      </c>
      <c r="B2017" s="13" t="str">
        <f>IF(D2017="","",VLOOKUP(D2017,'DISPATCHED (VT11)'!$E:$L,8,0))</f>
        <v/>
      </c>
      <c r="C2017" s="16" t="str">
        <f>IF(A2017="","",IF(VLOOKUP(A2017,'DSR Attendance'!$A:$E,5,0)=0,VLOOKUP(A2017,'DSR Attendance'!$A:$D,4,0),CONCATENATE(VLOOKUP(A2017,'DSR Attendance'!$A:$D,4,0)," / ",VLOOKUP('Per Outlet Plan'!A2017,'DSR Attendance'!$A:$E,5,0))))</f>
        <v/>
      </c>
      <c r="M2017" s="13" t="str">
        <f t="shared" si="33"/>
        <v/>
      </c>
      <c r="N2017" s="8"/>
      <c r="XFB2017" s="13" t="str">
        <f>IF(D2017="","",COUNTIF('DISPATCHED (VT11)'!$E:$E,'Per Outlet Plan'!D2017))</f>
        <v/>
      </c>
    </row>
    <row r="2018" spans="1:14 16382:16382">
      <c r="A2018" s="18" t="str">
        <f>IF(D2018="","",VLOOKUP(D2018,'DISPATCHED (VT11)'!$E:$XEV,16373,0))</f>
        <v/>
      </c>
      <c r="B2018" s="13" t="str">
        <f>IF(D2018="","",VLOOKUP(D2018,'DISPATCHED (VT11)'!$E:$L,8,0))</f>
        <v/>
      </c>
      <c r="C2018" s="16" t="str">
        <f>IF(A2018="","",IF(VLOOKUP(A2018,'DSR Attendance'!$A:$E,5,0)=0,VLOOKUP(A2018,'DSR Attendance'!$A:$D,4,0),CONCATENATE(VLOOKUP(A2018,'DSR Attendance'!$A:$D,4,0)," / ",VLOOKUP('Per Outlet Plan'!A2018,'DSR Attendance'!$A:$E,5,0))))</f>
        <v/>
      </c>
      <c r="M2018" s="13" t="str">
        <f t="shared" si="33"/>
        <v/>
      </c>
      <c r="N2018" s="8"/>
      <c r="XFB2018" s="13" t="str">
        <f>IF(D2018="","",COUNTIF('DISPATCHED (VT11)'!$E:$E,'Per Outlet Plan'!D2018))</f>
        <v/>
      </c>
    </row>
    <row r="2019" spans="1:14 16382:16382">
      <c r="A2019" s="18" t="str">
        <f>IF(D2019="","",VLOOKUP(D2019,'DISPATCHED (VT11)'!$E:$XEV,16373,0))</f>
        <v/>
      </c>
      <c r="B2019" s="13" t="str">
        <f>IF(D2019="","",VLOOKUP(D2019,'DISPATCHED (VT11)'!$E:$L,8,0))</f>
        <v/>
      </c>
      <c r="C2019" s="16" t="str">
        <f>IF(A2019="","",IF(VLOOKUP(A2019,'DSR Attendance'!$A:$E,5,0)=0,VLOOKUP(A2019,'DSR Attendance'!$A:$D,4,0),CONCATENATE(VLOOKUP(A2019,'DSR Attendance'!$A:$D,4,0)," / ",VLOOKUP('Per Outlet Plan'!A2019,'DSR Attendance'!$A:$E,5,0))))</f>
        <v/>
      </c>
      <c r="M2019" s="13" t="str">
        <f t="shared" si="33"/>
        <v/>
      </c>
      <c r="N2019" s="8"/>
      <c r="XFB2019" s="13" t="str">
        <f>IF(D2019="","",COUNTIF('DISPATCHED (VT11)'!$E:$E,'Per Outlet Plan'!D2019))</f>
        <v/>
      </c>
    </row>
    <row r="2020" spans="1:14 16382:16382">
      <c r="A2020" s="18" t="str">
        <f>IF(D2020="","",VLOOKUP(D2020,'DISPATCHED (VT11)'!$E:$XEV,16373,0))</f>
        <v/>
      </c>
      <c r="B2020" s="13" t="str">
        <f>IF(D2020="","",VLOOKUP(D2020,'DISPATCHED (VT11)'!$E:$L,8,0))</f>
        <v/>
      </c>
      <c r="C2020" s="16" t="str">
        <f>IF(A2020="","",IF(VLOOKUP(A2020,'DSR Attendance'!$A:$E,5,0)=0,VLOOKUP(A2020,'DSR Attendance'!$A:$D,4,0),CONCATENATE(VLOOKUP(A2020,'DSR Attendance'!$A:$D,4,0)," / ",VLOOKUP('Per Outlet Plan'!A2020,'DSR Attendance'!$A:$E,5,0))))</f>
        <v/>
      </c>
      <c r="M2020" s="13" t="str">
        <f t="shared" si="33"/>
        <v/>
      </c>
      <c r="N2020" s="8"/>
      <c r="XFB2020" s="13" t="str">
        <f>IF(D2020="","",COUNTIF('DISPATCHED (VT11)'!$E:$E,'Per Outlet Plan'!D2020))</f>
        <v/>
      </c>
    </row>
    <row r="2021" spans="1:14 16382:16382">
      <c r="A2021" s="18" t="str">
        <f>IF(D2021="","",VLOOKUP(D2021,'DISPATCHED (VT11)'!$E:$XEV,16373,0))</f>
        <v/>
      </c>
      <c r="B2021" s="13" t="str">
        <f>IF(D2021="","",VLOOKUP(D2021,'DISPATCHED (VT11)'!$E:$L,8,0))</f>
        <v/>
      </c>
      <c r="C2021" s="16" t="str">
        <f>IF(A2021="","",IF(VLOOKUP(A2021,'DSR Attendance'!$A:$E,5,0)=0,VLOOKUP(A2021,'DSR Attendance'!$A:$D,4,0),CONCATENATE(VLOOKUP(A2021,'DSR Attendance'!$A:$D,4,0)," / ",VLOOKUP('Per Outlet Plan'!A2021,'DSR Attendance'!$A:$E,5,0))))</f>
        <v/>
      </c>
      <c r="M2021" s="13" t="str">
        <f t="shared" si="33"/>
        <v/>
      </c>
      <c r="N2021" s="8"/>
      <c r="XFB2021" s="13" t="str">
        <f>IF(D2021="","",COUNTIF('DISPATCHED (VT11)'!$E:$E,'Per Outlet Plan'!D2021))</f>
        <v/>
      </c>
    </row>
    <row r="2022" spans="1:14 16382:16382">
      <c r="A2022" s="18" t="str">
        <f>IF(D2022="","",VLOOKUP(D2022,'DISPATCHED (VT11)'!$E:$XEV,16373,0))</f>
        <v/>
      </c>
      <c r="B2022" s="13" t="str">
        <f>IF(D2022="","",VLOOKUP(D2022,'DISPATCHED (VT11)'!$E:$L,8,0))</f>
        <v/>
      </c>
      <c r="C2022" s="16" t="str">
        <f>IF(A2022="","",IF(VLOOKUP(A2022,'DSR Attendance'!$A:$E,5,0)=0,VLOOKUP(A2022,'DSR Attendance'!$A:$D,4,0),CONCATENATE(VLOOKUP(A2022,'DSR Attendance'!$A:$D,4,0)," / ",VLOOKUP('Per Outlet Plan'!A2022,'DSR Attendance'!$A:$E,5,0))))</f>
        <v/>
      </c>
      <c r="M2022" s="13" t="str">
        <f t="shared" si="33"/>
        <v/>
      </c>
      <c r="N2022" s="8"/>
      <c r="XFB2022" s="13" t="str">
        <f>IF(D2022="","",COUNTIF('DISPATCHED (VT11)'!$E:$E,'Per Outlet Plan'!D2022))</f>
        <v/>
      </c>
    </row>
    <row r="2023" spans="1:14 16382:16382">
      <c r="A2023" s="18" t="str">
        <f>IF(D2023="","",VLOOKUP(D2023,'DISPATCHED (VT11)'!$E:$XEV,16373,0))</f>
        <v/>
      </c>
      <c r="B2023" s="13" t="str">
        <f>IF(D2023="","",VLOOKUP(D2023,'DISPATCHED (VT11)'!$E:$L,8,0))</f>
        <v/>
      </c>
      <c r="C2023" s="16" t="str">
        <f>IF(A2023="","",IF(VLOOKUP(A2023,'DSR Attendance'!$A:$E,5,0)=0,VLOOKUP(A2023,'DSR Attendance'!$A:$D,4,0),CONCATENATE(VLOOKUP(A2023,'DSR Attendance'!$A:$D,4,0)," / ",VLOOKUP('Per Outlet Plan'!A2023,'DSR Attendance'!$A:$E,5,0))))</f>
        <v/>
      </c>
      <c r="M2023" s="13" t="str">
        <f t="shared" si="33"/>
        <v/>
      </c>
      <c r="N2023" s="8"/>
      <c r="XFB2023" s="13" t="str">
        <f>IF(D2023="","",COUNTIF('DISPATCHED (VT11)'!$E:$E,'Per Outlet Plan'!D2023))</f>
        <v/>
      </c>
    </row>
    <row r="2024" spans="1:14 16382:16382">
      <c r="A2024" s="18" t="str">
        <f>IF(D2024="","",VLOOKUP(D2024,'DISPATCHED (VT11)'!$E:$XEV,16373,0))</f>
        <v/>
      </c>
      <c r="B2024" s="13" t="str">
        <f>IF(D2024="","",VLOOKUP(D2024,'DISPATCHED (VT11)'!$E:$L,8,0))</f>
        <v/>
      </c>
      <c r="C2024" s="16" t="str">
        <f>IF(A2024="","",IF(VLOOKUP(A2024,'DSR Attendance'!$A:$E,5,0)=0,VLOOKUP(A2024,'DSR Attendance'!$A:$D,4,0),CONCATENATE(VLOOKUP(A2024,'DSR Attendance'!$A:$D,4,0)," / ",VLOOKUP('Per Outlet Plan'!A2024,'DSR Attendance'!$A:$E,5,0))))</f>
        <v/>
      </c>
      <c r="M2024" s="13" t="str">
        <f t="shared" si="33"/>
        <v/>
      </c>
      <c r="N2024" s="8"/>
      <c r="XFB2024" s="13" t="str">
        <f>IF(D2024="","",COUNTIF('DISPATCHED (VT11)'!$E:$E,'Per Outlet Plan'!D2024))</f>
        <v/>
      </c>
    </row>
    <row r="2025" spans="1:14 16382:16382">
      <c r="A2025" s="18" t="str">
        <f>IF(D2025="","",VLOOKUP(D2025,'DISPATCHED (VT11)'!$E:$XEV,16373,0))</f>
        <v/>
      </c>
      <c r="B2025" s="13" t="str">
        <f>IF(D2025="","",VLOOKUP(D2025,'DISPATCHED (VT11)'!$E:$L,8,0))</f>
        <v/>
      </c>
      <c r="C2025" s="16" t="str">
        <f>IF(A2025="","",IF(VLOOKUP(A2025,'DSR Attendance'!$A:$E,5,0)=0,VLOOKUP(A2025,'DSR Attendance'!$A:$D,4,0),CONCATENATE(VLOOKUP(A2025,'DSR Attendance'!$A:$D,4,0)," / ",VLOOKUP('Per Outlet Plan'!A2025,'DSR Attendance'!$A:$E,5,0))))</f>
        <v/>
      </c>
      <c r="M2025" s="13" t="str">
        <f t="shared" si="33"/>
        <v/>
      </c>
      <c r="N2025" s="8"/>
      <c r="XFB2025" s="13" t="str">
        <f>IF(D2025="","",COUNTIF('DISPATCHED (VT11)'!$E:$E,'Per Outlet Plan'!D2025))</f>
        <v/>
      </c>
    </row>
    <row r="2026" spans="1:14 16382:16382">
      <c r="A2026" s="18" t="str">
        <f>IF(D2026="","",VLOOKUP(D2026,'DISPATCHED (VT11)'!$E:$XEV,16373,0))</f>
        <v/>
      </c>
      <c r="B2026" s="13" t="str">
        <f>IF(D2026="","",VLOOKUP(D2026,'DISPATCHED (VT11)'!$E:$L,8,0))</f>
        <v/>
      </c>
      <c r="C2026" s="16" t="str">
        <f>IF(A2026="","",IF(VLOOKUP(A2026,'DSR Attendance'!$A:$E,5,0)=0,VLOOKUP(A2026,'DSR Attendance'!$A:$D,4,0),CONCATENATE(VLOOKUP(A2026,'DSR Attendance'!$A:$D,4,0)," / ",VLOOKUP('Per Outlet Plan'!A2026,'DSR Attendance'!$A:$E,5,0))))</f>
        <v/>
      </c>
      <c r="M2026" s="13" t="str">
        <f t="shared" si="33"/>
        <v/>
      </c>
      <c r="N2026" s="8"/>
      <c r="XFB2026" s="13" t="str">
        <f>IF(D2026="","",COUNTIF('DISPATCHED (VT11)'!$E:$E,'Per Outlet Plan'!D2026))</f>
        <v/>
      </c>
    </row>
    <row r="2027" spans="1:14 16382:16382">
      <c r="A2027" s="18" t="str">
        <f>IF(D2027="","",VLOOKUP(D2027,'DISPATCHED (VT11)'!$E:$XEV,16373,0))</f>
        <v/>
      </c>
      <c r="B2027" s="13" t="str">
        <f>IF(D2027="","",VLOOKUP(D2027,'DISPATCHED (VT11)'!$E:$L,8,0))</f>
        <v/>
      </c>
      <c r="C2027" s="16" t="str">
        <f>IF(A2027="","",IF(VLOOKUP(A2027,'DSR Attendance'!$A:$E,5,0)=0,VLOOKUP(A2027,'DSR Attendance'!$A:$D,4,0),CONCATENATE(VLOOKUP(A2027,'DSR Attendance'!$A:$D,4,0)," / ",VLOOKUP('Per Outlet Plan'!A2027,'DSR Attendance'!$A:$E,5,0))))</f>
        <v/>
      </c>
      <c r="M2027" s="13" t="str">
        <f t="shared" si="33"/>
        <v/>
      </c>
      <c r="N2027" s="8"/>
      <c r="XFB2027" s="13" t="str">
        <f>IF(D2027="","",COUNTIF('DISPATCHED (VT11)'!$E:$E,'Per Outlet Plan'!D2027))</f>
        <v/>
      </c>
    </row>
    <row r="2028" spans="1:14 16382:16382">
      <c r="A2028" s="18" t="str">
        <f>IF(D2028="","",VLOOKUP(D2028,'DISPATCHED (VT11)'!$E:$XEV,16373,0))</f>
        <v/>
      </c>
      <c r="B2028" s="13" t="str">
        <f>IF(D2028="","",VLOOKUP(D2028,'DISPATCHED (VT11)'!$E:$L,8,0))</f>
        <v/>
      </c>
      <c r="C2028" s="16" t="str">
        <f>IF(A2028="","",IF(VLOOKUP(A2028,'DSR Attendance'!$A:$E,5,0)=0,VLOOKUP(A2028,'DSR Attendance'!$A:$D,4,0),CONCATENATE(VLOOKUP(A2028,'DSR Attendance'!$A:$D,4,0)," / ",VLOOKUP('Per Outlet Plan'!A2028,'DSR Attendance'!$A:$E,5,0))))</f>
        <v/>
      </c>
      <c r="M2028" s="13" t="str">
        <f t="shared" si="33"/>
        <v/>
      </c>
      <c r="N2028" s="8"/>
      <c r="XFB2028" s="13" t="str">
        <f>IF(D2028="","",COUNTIF('DISPATCHED (VT11)'!$E:$E,'Per Outlet Plan'!D2028))</f>
        <v/>
      </c>
    </row>
    <row r="2029" spans="1:14 16382:16382">
      <c r="A2029" s="18" t="str">
        <f>IF(D2029="","",VLOOKUP(D2029,'DISPATCHED (VT11)'!$E:$XEV,16373,0))</f>
        <v/>
      </c>
      <c r="B2029" s="13" t="str">
        <f>IF(D2029="","",VLOOKUP(D2029,'DISPATCHED (VT11)'!$E:$L,8,0))</f>
        <v/>
      </c>
      <c r="C2029" s="16" t="str">
        <f>IF(A2029="","",IF(VLOOKUP(A2029,'DSR Attendance'!$A:$E,5,0)=0,VLOOKUP(A2029,'DSR Attendance'!$A:$D,4,0),CONCATENATE(VLOOKUP(A2029,'DSR Attendance'!$A:$D,4,0)," / ",VLOOKUP('Per Outlet Plan'!A2029,'DSR Attendance'!$A:$E,5,0))))</f>
        <v/>
      </c>
      <c r="M2029" s="13" t="str">
        <f t="shared" si="33"/>
        <v/>
      </c>
      <c r="N2029" s="8"/>
      <c r="XFB2029" s="13" t="str">
        <f>IF(D2029="","",COUNTIF('DISPATCHED (VT11)'!$E:$E,'Per Outlet Plan'!D2029))</f>
        <v/>
      </c>
    </row>
    <row r="2030" spans="1:14 16382:16382">
      <c r="A2030" s="18" t="str">
        <f>IF(D2030="","",VLOOKUP(D2030,'DISPATCHED (VT11)'!$E:$XEV,16373,0))</f>
        <v/>
      </c>
      <c r="B2030" s="13" t="str">
        <f>IF(D2030="","",VLOOKUP(D2030,'DISPATCHED (VT11)'!$E:$L,8,0))</f>
        <v/>
      </c>
      <c r="C2030" s="16" t="str">
        <f>IF(A2030="","",IF(VLOOKUP(A2030,'DSR Attendance'!$A:$E,5,0)=0,VLOOKUP(A2030,'DSR Attendance'!$A:$D,4,0),CONCATENATE(VLOOKUP(A2030,'DSR Attendance'!$A:$D,4,0)," / ",VLOOKUP('Per Outlet Plan'!A2030,'DSR Attendance'!$A:$E,5,0))))</f>
        <v/>
      </c>
      <c r="M2030" s="13" t="str">
        <f t="shared" si="33"/>
        <v/>
      </c>
      <c r="N2030" s="8"/>
      <c r="XFB2030" s="13" t="str">
        <f>IF(D2030="","",COUNTIF('DISPATCHED (VT11)'!$E:$E,'Per Outlet Plan'!D2030))</f>
        <v/>
      </c>
    </row>
    <row r="2031" spans="1:14 16382:16382">
      <c r="A2031" s="18" t="str">
        <f>IF(D2031="","",VLOOKUP(D2031,'DISPATCHED (VT11)'!$E:$XEV,16373,0))</f>
        <v/>
      </c>
      <c r="B2031" s="13" t="str">
        <f>IF(D2031="","",VLOOKUP(D2031,'DISPATCHED (VT11)'!$E:$L,8,0))</f>
        <v/>
      </c>
      <c r="C2031" s="16" t="str">
        <f>IF(A2031="","",IF(VLOOKUP(A2031,'DSR Attendance'!$A:$E,5,0)=0,VLOOKUP(A2031,'DSR Attendance'!$A:$D,4,0),CONCATENATE(VLOOKUP(A2031,'DSR Attendance'!$A:$D,4,0)," / ",VLOOKUP('Per Outlet Plan'!A2031,'DSR Attendance'!$A:$E,5,0))))</f>
        <v/>
      </c>
      <c r="M2031" s="13" t="str">
        <f t="shared" si="33"/>
        <v/>
      </c>
      <c r="N2031" s="8"/>
      <c r="XFB2031" s="13" t="str">
        <f>IF(D2031="","",COUNTIF('DISPATCHED (VT11)'!$E:$E,'Per Outlet Plan'!D2031))</f>
        <v/>
      </c>
    </row>
    <row r="2032" spans="1:14 16382:16382">
      <c r="A2032" s="18" t="str">
        <f>IF(D2032="","",VLOOKUP(D2032,'DISPATCHED (VT11)'!$E:$XEV,16373,0))</f>
        <v/>
      </c>
      <c r="B2032" s="13" t="str">
        <f>IF(D2032="","",VLOOKUP(D2032,'DISPATCHED (VT11)'!$E:$L,8,0))</f>
        <v/>
      </c>
      <c r="C2032" s="16" t="str">
        <f>IF(A2032="","",IF(VLOOKUP(A2032,'DSR Attendance'!$A:$E,5,0)=0,VLOOKUP(A2032,'DSR Attendance'!$A:$D,4,0),CONCATENATE(VLOOKUP(A2032,'DSR Attendance'!$A:$D,4,0)," / ",VLOOKUP('Per Outlet Plan'!A2032,'DSR Attendance'!$A:$E,5,0))))</f>
        <v/>
      </c>
      <c r="M2032" s="13" t="str">
        <f t="shared" si="33"/>
        <v/>
      </c>
      <c r="N2032" s="8"/>
      <c r="XFB2032" s="13" t="str">
        <f>IF(D2032="","",COUNTIF('DISPATCHED (VT11)'!$E:$E,'Per Outlet Plan'!D2032))</f>
        <v/>
      </c>
    </row>
    <row r="2033" spans="1:14 16382:16382">
      <c r="A2033" s="18" t="str">
        <f>IF(D2033="","",VLOOKUP(D2033,'DISPATCHED (VT11)'!$E:$XEV,16373,0))</f>
        <v/>
      </c>
      <c r="B2033" s="13" t="str">
        <f>IF(D2033="","",VLOOKUP(D2033,'DISPATCHED (VT11)'!$E:$L,8,0))</f>
        <v/>
      </c>
      <c r="C2033" s="16" t="str">
        <f>IF(A2033="","",IF(VLOOKUP(A2033,'DSR Attendance'!$A:$E,5,0)=0,VLOOKUP(A2033,'DSR Attendance'!$A:$D,4,0),CONCATENATE(VLOOKUP(A2033,'DSR Attendance'!$A:$D,4,0)," / ",VLOOKUP('Per Outlet Plan'!A2033,'DSR Attendance'!$A:$E,5,0))))</f>
        <v/>
      </c>
      <c r="M2033" s="13" t="str">
        <f t="shared" si="33"/>
        <v/>
      </c>
      <c r="N2033" s="8"/>
      <c r="XFB2033" s="13" t="str">
        <f>IF(D2033="","",COUNTIF('DISPATCHED (VT11)'!$E:$E,'Per Outlet Plan'!D2033))</f>
        <v/>
      </c>
    </row>
    <row r="2034" spans="1:14 16382:16382">
      <c r="A2034" s="18" t="str">
        <f>IF(D2034="","",VLOOKUP(D2034,'DISPATCHED (VT11)'!$E:$XEV,16373,0))</f>
        <v/>
      </c>
      <c r="B2034" s="13" t="str">
        <f>IF(D2034="","",VLOOKUP(D2034,'DISPATCHED (VT11)'!$E:$L,8,0))</f>
        <v/>
      </c>
      <c r="C2034" s="16" t="str">
        <f>IF(A2034="","",IF(VLOOKUP(A2034,'DSR Attendance'!$A:$E,5,0)=0,VLOOKUP(A2034,'DSR Attendance'!$A:$D,4,0),CONCATENATE(VLOOKUP(A2034,'DSR Attendance'!$A:$D,4,0)," / ",VLOOKUP('Per Outlet Plan'!A2034,'DSR Attendance'!$A:$E,5,0))))</f>
        <v/>
      </c>
      <c r="M2034" s="13" t="str">
        <f t="shared" si="33"/>
        <v/>
      </c>
      <c r="N2034" s="8"/>
      <c r="XFB2034" s="13" t="str">
        <f>IF(D2034="","",COUNTIF('DISPATCHED (VT11)'!$E:$E,'Per Outlet Plan'!D2034))</f>
        <v/>
      </c>
    </row>
    <row r="2035" spans="1:14 16382:16382">
      <c r="A2035" s="18" t="str">
        <f>IF(D2035="","",VLOOKUP(D2035,'DISPATCHED (VT11)'!$E:$XEV,16373,0))</f>
        <v/>
      </c>
      <c r="B2035" s="13" t="str">
        <f>IF(D2035="","",VLOOKUP(D2035,'DISPATCHED (VT11)'!$E:$L,8,0))</f>
        <v/>
      </c>
      <c r="C2035" s="16" t="str">
        <f>IF(A2035="","",IF(VLOOKUP(A2035,'DSR Attendance'!$A:$E,5,0)=0,VLOOKUP(A2035,'DSR Attendance'!$A:$D,4,0),CONCATENATE(VLOOKUP(A2035,'DSR Attendance'!$A:$D,4,0)," / ",VLOOKUP('Per Outlet Plan'!A2035,'DSR Attendance'!$A:$E,5,0))))</f>
        <v/>
      </c>
      <c r="M2035" s="13" t="str">
        <f t="shared" si="33"/>
        <v/>
      </c>
      <c r="N2035" s="8"/>
      <c r="XFB2035" s="13" t="str">
        <f>IF(D2035="","",COUNTIF('DISPATCHED (VT11)'!$E:$E,'Per Outlet Plan'!D2035))</f>
        <v/>
      </c>
    </row>
    <row r="2036" spans="1:14 16382:16382">
      <c r="A2036" s="18" t="str">
        <f>IF(D2036="","",VLOOKUP(D2036,'DISPATCHED (VT11)'!$E:$XEV,16373,0))</f>
        <v/>
      </c>
      <c r="B2036" s="13" t="str">
        <f>IF(D2036="","",VLOOKUP(D2036,'DISPATCHED (VT11)'!$E:$L,8,0))</f>
        <v/>
      </c>
      <c r="C2036" s="16" t="str">
        <f>IF(A2036="","",IF(VLOOKUP(A2036,'DSR Attendance'!$A:$E,5,0)=0,VLOOKUP(A2036,'DSR Attendance'!$A:$D,4,0),CONCATENATE(VLOOKUP(A2036,'DSR Attendance'!$A:$D,4,0)," / ",VLOOKUP('Per Outlet Plan'!A2036,'DSR Attendance'!$A:$E,5,0))))</f>
        <v/>
      </c>
      <c r="M2036" s="13" t="str">
        <f t="shared" si="33"/>
        <v/>
      </c>
      <c r="N2036" s="8"/>
      <c r="XFB2036" s="13" t="str">
        <f>IF(D2036="","",COUNTIF('DISPATCHED (VT11)'!$E:$E,'Per Outlet Plan'!D2036))</f>
        <v/>
      </c>
    </row>
    <row r="2037" spans="1:14 16382:16382">
      <c r="A2037" s="18" t="str">
        <f>IF(D2037="","",VLOOKUP(D2037,'DISPATCHED (VT11)'!$E:$XEV,16373,0))</f>
        <v/>
      </c>
      <c r="B2037" s="13" t="str">
        <f>IF(D2037="","",VLOOKUP(D2037,'DISPATCHED (VT11)'!$E:$L,8,0))</f>
        <v/>
      </c>
      <c r="C2037" s="16" t="str">
        <f>IF(A2037="","",IF(VLOOKUP(A2037,'DSR Attendance'!$A:$E,5,0)=0,VLOOKUP(A2037,'DSR Attendance'!$A:$D,4,0),CONCATENATE(VLOOKUP(A2037,'DSR Attendance'!$A:$D,4,0)," / ",VLOOKUP('Per Outlet Plan'!A2037,'DSR Attendance'!$A:$E,5,0))))</f>
        <v/>
      </c>
      <c r="M2037" s="13" t="str">
        <f t="shared" si="33"/>
        <v/>
      </c>
      <c r="N2037" s="8"/>
      <c r="XFB2037" s="13" t="str">
        <f>IF(D2037="","",COUNTIF('DISPATCHED (VT11)'!$E:$E,'Per Outlet Plan'!D2037))</f>
        <v/>
      </c>
    </row>
    <row r="2038" spans="1:14 16382:16382">
      <c r="A2038" s="18" t="str">
        <f>IF(D2038="","",VLOOKUP(D2038,'DISPATCHED (VT11)'!$E:$XEV,16373,0))</f>
        <v/>
      </c>
      <c r="B2038" s="13" t="str">
        <f>IF(D2038="","",VLOOKUP(D2038,'DISPATCHED (VT11)'!$E:$L,8,0))</f>
        <v/>
      </c>
      <c r="C2038" s="16" t="str">
        <f>IF(A2038="","",IF(VLOOKUP(A2038,'DSR Attendance'!$A:$E,5,0)=0,VLOOKUP(A2038,'DSR Attendance'!$A:$D,4,0),CONCATENATE(VLOOKUP(A2038,'DSR Attendance'!$A:$D,4,0)," / ",VLOOKUP('Per Outlet Plan'!A2038,'DSR Attendance'!$A:$E,5,0))))</f>
        <v/>
      </c>
      <c r="M2038" s="13" t="str">
        <f t="shared" si="33"/>
        <v/>
      </c>
      <c r="N2038" s="8"/>
      <c r="XFB2038" s="13" t="str">
        <f>IF(D2038="","",COUNTIF('DISPATCHED (VT11)'!$E:$E,'Per Outlet Plan'!D2038))</f>
        <v/>
      </c>
    </row>
    <row r="2039" spans="1:14 16382:16382">
      <c r="A2039" s="18" t="str">
        <f>IF(D2039="","",VLOOKUP(D2039,'DISPATCHED (VT11)'!$E:$XEV,16373,0))</f>
        <v/>
      </c>
      <c r="B2039" s="13" t="str">
        <f>IF(D2039="","",VLOOKUP(D2039,'DISPATCHED (VT11)'!$E:$L,8,0))</f>
        <v/>
      </c>
      <c r="C2039" s="16" t="str">
        <f>IF(A2039="","",IF(VLOOKUP(A2039,'DSR Attendance'!$A:$E,5,0)=0,VLOOKUP(A2039,'DSR Attendance'!$A:$D,4,0),CONCATENATE(VLOOKUP(A2039,'DSR Attendance'!$A:$D,4,0)," / ",VLOOKUP('Per Outlet Plan'!A2039,'DSR Attendance'!$A:$E,5,0))))</f>
        <v/>
      </c>
      <c r="M2039" s="13" t="str">
        <f t="shared" si="33"/>
        <v/>
      </c>
      <c r="N2039" s="8"/>
      <c r="XFB2039" s="13" t="str">
        <f>IF(D2039="","",COUNTIF('DISPATCHED (VT11)'!$E:$E,'Per Outlet Plan'!D2039))</f>
        <v/>
      </c>
    </row>
    <row r="2040" spans="1:14 16382:16382">
      <c r="A2040" s="18" t="str">
        <f>IF(D2040="","",VLOOKUP(D2040,'DISPATCHED (VT11)'!$E:$XEV,16373,0))</f>
        <v/>
      </c>
      <c r="B2040" s="13" t="str">
        <f>IF(D2040="","",VLOOKUP(D2040,'DISPATCHED (VT11)'!$E:$L,8,0))</f>
        <v/>
      </c>
      <c r="C2040" s="16" t="str">
        <f>IF(A2040="","",IF(VLOOKUP(A2040,'DSR Attendance'!$A:$E,5,0)=0,VLOOKUP(A2040,'DSR Attendance'!$A:$D,4,0),CONCATENATE(VLOOKUP(A2040,'DSR Attendance'!$A:$D,4,0)," / ",VLOOKUP('Per Outlet Plan'!A2040,'DSR Attendance'!$A:$E,5,0))))</f>
        <v/>
      </c>
      <c r="M2040" s="13" t="str">
        <f t="shared" si="33"/>
        <v/>
      </c>
      <c r="N2040" s="8"/>
      <c r="XFB2040" s="13" t="str">
        <f>IF(D2040="","",COUNTIF('DISPATCHED (VT11)'!$E:$E,'Per Outlet Plan'!D2040))</f>
        <v/>
      </c>
    </row>
    <row r="2041" spans="1:14 16382:16382">
      <c r="A2041" s="18" t="str">
        <f>IF(D2041="","",VLOOKUP(D2041,'DISPATCHED (VT11)'!$E:$XEV,16373,0))</f>
        <v/>
      </c>
      <c r="B2041" s="13" t="str">
        <f>IF(D2041="","",VLOOKUP(D2041,'DISPATCHED (VT11)'!$E:$L,8,0))</f>
        <v/>
      </c>
      <c r="C2041" s="16" t="str">
        <f>IF(A2041="","",IF(VLOOKUP(A2041,'DSR Attendance'!$A:$E,5,0)=0,VLOOKUP(A2041,'DSR Attendance'!$A:$D,4,0),CONCATENATE(VLOOKUP(A2041,'DSR Attendance'!$A:$D,4,0)," / ",VLOOKUP('Per Outlet Plan'!A2041,'DSR Attendance'!$A:$E,5,0))))</f>
        <v/>
      </c>
      <c r="M2041" s="13" t="str">
        <f t="shared" si="33"/>
        <v/>
      </c>
      <c r="N2041" s="8"/>
      <c r="XFB2041" s="13" t="str">
        <f>IF(D2041="","",COUNTIF('DISPATCHED (VT11)'!$E:$E,'Per Outlet Plan'!D2041))</f>
        <v/>
      </c>
    </row>
    <row r="2042" spans="1:14 16382:16382">
      <c r="A2042" s="18" t="str">
        <f>IF(D2042="","",VLOOKUP(D2042,'DISPATCHED (VT11)'!$E:$XEV,16373,0))</f>
        <v/>
      </c>
      <c r="B2042" s="13" t="str">
        <f>IF(D2042="","",VLOOKUP(D2042,'DISPATCHED (VT11)'!$E:$L,8,0))</f>
        <v/>
      </c>
      <c r="C2042" s="16" t="str">
        <f>IF(A2042="","",IF(VLOOKUP(A2042,'DSR Attendance'!$A:$E,5,0)=0,VLOOKUP(A2042,'DSR Attendance'!$A:$D,4,0),CONCATENATE(VLOOKUP(A2042,'DSR Attendance'!$A:$D,4,0)," / ",VLOOKUP('Per Outlet Plan'!A2042,'DSR Attendance'!$A:$E,5,0))))</f>
        <v/>
      </c>
      <c r="M2042" s="13" t="str">
        <f t="shared" si="33"/>
        <v/>
      </c>
      <c r="N2042" s="8"/>
      <c r="XFB2042" s="13" t="str">
        <f>IF(D2042="","",COUNTIF('DISPATCHED (VT11)'!$E:$E,'Per Outlet Plan'!D2042))</f>
        <v/>
      </c>
    </row>
    <row r="2043" spans="1:14 16382:16382">
      <c r="A2043" s="18" t="str">
        <f>IF(D2043="","",VLOOKUP(D2043,'DISPATCHED (VT11)'!$E:$XEV,16373,0))</f>
        <v/>
      </c>
      <c r="B2043" s="13" t="str">
        <f>IF(D2043="","",VLOOKUP(D2043,'DISPATCHED (VT11)'!$E:$L,8,0))</f>
        <v/>
      </c>
      <c r="C2043" s="16" t="str">
        <f>IF(A2043="","",IF(VLOOKUP(A2043,'DSR Attendance'!$A:$E,5,0)=0,VLOOKUP(A2043,'DSR Attendance'!$A:$D,4,0),CONCATENATE(VLOOKUP(A2043,'DSR Attendance'!$A:$D,4,0)," / ",VLOOKUP('Per Outlet Plan'!A2043,'DSR Attendance'!$A:$E,5,0))))</f>
        <v/>
      </c>
      <c r="M2043" s="13" t="str">
        <f t="shared" si="33"/>
        <v/>
      </c>
      <c r="N2043" s="8"/>
      <c r="XFB2043" s="13" t="str">
        <f>IF(D2043="","",COUNTIF('DISPATCHED (VT11)'!$E:$E,'Per Outlet Plan'!D2043))</f>
        <v/>
      </c>
    </row>
    <row r="2044" spans="1:14 16382:16382">
      <c r="A2044" s="18" t="str">
        <f>IF(D2044="","",VLOOKUP(D2044,'DISPATCHED (VT11)'!$E:$XEV,16373,0))</f>
        <v/>
      </c>
      <c r="B2044" s="13" t="str">
        <f>IF(D2044="","",VLOOKUP(D2044,'DISPATCHED (VT11)'!$E:$L,8,0))</f>
        <v/>
      </c>
      <c r="C2044" s="16" t="str">
        <f>IF(A2044="","",IF(VLOOKUP(A2044,'DSR Attendance'!$A:$E,5,0)=0,VLOOKUP(A2044,'DSR Attendance'!$A:$D,4,0),CONCATENATE(VLOOKUP(A2044,'DSR Attendance'!$A:$D,4,0)," / ",VLOOKUP('Per Outlet Plan'!A2044,'DSR Attendance'!$A:$E,5,0))))</f>
        <v/>
      </c>
      <c r="M2044" s="13" t="str">
        <f t="shared" si="33"/>
        <v/>
      </c>
      <c r="N2044" s="8"/>
      <c r="XFB2044" s="13" t="str">
        <f>IF(D2044="","",COUNTIF('DISPATCHED (VT11)'!$E:$E,'Per Outlet Plan'!D2044))</f>
        <v/>
      </c>
    </row>
    <row r="2045" spans="1:14 16382:16382">
      <c r="A2045" s="18" t="str">
        <f>IF(D2045="","",VLOOKUP(D2045,'DISPATCHED (VT11)'!$E:$XEV,16373,0))</f>
        <v/>
      </c>
      <c r="B2045" s="13" t="str">
        <f>IF(D2045="","",VLOOKUP(D2045,'DISPATCHED (VT11)'!$E:$L,8,0))</f>
        <v/>
      </c>
      <c r="C2045" s="16" t="str">
        <f>IF(A2045="","",IF(VLOOKUP(A2045,'DSR Attendance'!$A:$E,5,0)=0,VLOOKUP(A2045,'DSR Attendance'!$A:$D,4,0),CONCATENATE(VLOOKUP(A2045,'DSR Attendance'!$A:$D,4,0)," / ",VLOOKUP('Per Outlet Plan'!A2045,'DSR Attendance'!$A:$E,5,0))))</f>
        <v/>
      </c>
      <c r="M2045" s="13" t="str">
        <f t="shared" si="33"/>
        <v/>
      </c>
      <c r="N2045" s="8"/>
      <c r="XFB2045" s="13" t="str">
        <f>IF(D2045="","",COUNTIF('DISPATCHED (VT11)'!$E:$E,'Per Outlet Plan'!D2045))</f>
        <v/>
      </c>
    </row>
    <row r="2046" spans="1:14 16382:16382">
      <c r="A2046" s="18" t="str">
        <f>IF(D2046="","",VLOOKUP(D2046,'DISPATCHED (VT11)'!$E:$XEV,16373,0))</f>
        <v/>
      </c>
      <c r="B2046" s="13" t="str">
        <f>IF(D2046="","",VLOOKUP(D2046,'DISPATCHED (VT11)'!$E:$L,8,0))</f>
        <v/>
      </c>
      <c r="C2046" s="16" t="str">
        <f>IF(A2046="","",IF(VLOOKUP(A2046,'DSR Attendance'!$A:$E,5,0)=0,VLOOKUP(A2046,'DSR Attendance'!$A:$D,4,0),CONCATENATE(VLOOKUP(A2046,'DSR Attendance'!$A:$D,4,0)," / ",VLOOKUP('Per Outlet Plan'!A2046,'DSR Attendance'!$A:$E,5,0))))</f>
        <v/>
      </c>
      <c r="M2046" s="13" t="str">
        <f t="shared" si="33"/>
        <v/>
      </c>
      <c r="N2046" s="8"/>
      <c r="XFB2046" s="13" t="str">
        <f>IF(D2046="","",COUNTIF('DISPATCHED (VT11)'!$E:$E,'Per Outlet Plan'!D2046))</f>
        <v/>
      </c>
    </row>
    <row r="2047" spans="1:14 16382:16382">
      <c r="A2047" s="18" t="str">
        <f>IF(D2047="","",VLOOKUP(D2047,'DISPATCHED (VT11)'!$E:$XEV,16373,0))</f>
        <v/>
      </c>
      <c r="B2047" s="13" t="str">
        <f>IF(D2047="","",VLOOKUP(D2047,'DISPATCHED (VT11)'!$E:$L,8,0))</f>
        <v/>
      </c>
      <c r="C2047" s="16" t="str">
        <f>IF(A2047="","",IF(VLOOKUP(A2047,'DSR Attendance'!$A:$E,5,0)=0,VLOOKUP(A2047,'DSR Attendance'!$A:$D,4,0),CONCATENATE(VLOOKUP(A2047,'DSR Attendance'!$A:$D,4,0)," / ",VLOOKUP('Per Outlet Plan'!A2047,'DSR Attendance'!$A:$E,5,0))))</f>
        <v/>
      </c>
      <c r="M2047" s="13" t="str">
        <f t="shared" si="33"/>
        <v/>
      </c>
      <c r="N2047" s="8"/>
      <c r="XFB2047" s="13" t="str">
        <f>IF(D2047="","",COUNTIF('DISPATCHED (VT11)'!$E:$E,'Per Outlet Plan'!D2047))</f>
        <v/>
      </c>
    </row>
    <row r="2048" spans="1:14 16382:16382">
      <c r="A2048" s="18" t="str">
        <f>IF(D2048="","",VLOOKUP(D2048,'DISPATCHED (VT11)'!$E:$XEV,16373,0))</f>
        <v/>
      </c>
      <c r="B2048" s="13" t="str">
        <f>IF(D2048="","",VLOOKUP(D2048,'DISPATCHED (VT11)'!$E:$L,8,0))</f>
        <v/>
      </c>
      <c r="C2048" s="16" t="str">
        <f>IF(A2048="","",IF(VLOOKUP(A2048,'DSR Attendance'!$A:$E,5,0)=0,VLOOKUP(A2048,'DSR Attendance'!$A:$D,4,0),CONCATENATE(VLOOKUP(A2048,'DSR Attendance'!$A:$D,4,0)," / ",VLOOKUP('Per Outlet Plan'!A2048,'DSR Attendance'!$A:$E,5,0))))</f>
        <v/>
      </c>
      <c r="M2048" s="13" t="str">
        <f t="shared" si="33"/>
        <v/>
      </c>
      <c r="N2048" s="8"/>
      <c r="XFB2048" s="13" t="str">
        <f>IF(D2048="","",COUNTIF('DISPATCHED (VT11)'!$E:$E,'Per Outlet Plan'!D2048))</f>
        <v/>
      </c>
    </row>
    <row r="2049" spans="1:14 16382:16382">
      <c r="A2049" s="18" t="str">
        <f>IF(D2049="","",VLOOKUP(D2049,'DISPATCHED (VT11)'!$E:$XEV,16373,0))</f>
        <v/>
      </c>
      <c r="B2049" s="13" t="str">
        <f>IF(D2049="","",VLOOKUP(D2049,'DISPATCHED (VT11)'!$E:$L,8,0))</f>
        <v/>
      </c>
      <c r="C2049" s="16" t="str">
        <f>IF(A2049="","",IF(VLOOKUP(A2049,'DSR Attendance'!$A:$E,5,0)=0,VLOOKUP(A2049,'DSR Attendance'!$A:$D,4,0),CONCATENATE(VLOOKUP(A2049,'DSR Attendance'!$A:$D,4,0)," / ",VLOOKUP('Per Outlet Plan'!A2049,'DSR Attendance'!$A:$E,5,0))))</f>
        <v/>
      </c>
      <c r="M2049" s="13" t="str">
        <f t="shared" si="33"/>
        <v/>
      </c>
      <c r="N2049" s="8"/>
      <c r="XFB2049" s="13" t="str">
        <f>IF(D2049="","",COUNTIF('DISPATCHED (VT11)'!$E:$E,'Per Outlet Plan'!D2049))</f>
        <v/>
      </c>
    </row>
    <row r="2050" spans="1:14 16382:16382">
      <c r="A2050" s="18" t="str">
        <f>IF(D2050="","",VLOOKUP(D2050,'DISPATCHED (VT11)'!$E:$XEV,16373,0))</f>
        <v/>
      </c>
      <c r="B2050" s="13" t="str">
        <f>IF(D2050="","",VLOOKUP(D2050,'DISPATCHED (VT11)'!$E:$L,8,0))</f>
        <v/>
      </c>
      <c r="C2050" s="16" t="str">
        <f>IF(A2050="","",IF(VLOOKUP(A2050,'DSR Attendance'!$A:$E,5,0)=0,VLOOKUP(A2050,'DSR Attendance'!$A:$D,4,0),CONCATENATE(VLOOKUP(A2050,'DSR Attendance'!$A:$D,4,0)," / ",VLOOKUP('Per Outlet Plan'!A2050,'DSR Attendance'!$A:$E,5,0))))</f>
        <v/>
      </c>
      <c r="M2050" s="13" t="str">
        <f t="shared" si="33"/>
        <v/>
      </c>
      <c r="N2050" s="8"/>
      <c r="XFB2050" s="13" t="str">
        <f>IF(D2050="","",COUNTIF('DISPATCHED (VT11)'!$E:$E,'Per Outlet Plan'!D2050))</f>
        <v/>
      </c>
    </row>
    <row r="2051" spans="1:14 16382:16382">
      <c r="A2051" s="18" t="str">
        <f>IF(D2051="","",VLOOKUP(D2051,'DISPATCHED (VT11)'!$E:$XEV,16373,0))</f>
        <v/>
      </c>
      <c r="B2051" s="13" t="str">
        <f>IF(D2051="","",VLOOKUP(D2051,'DISPATCHED (VT11)'!$E:$L,8,0))</f>
        <v/>
      </c>
      <c r="C2051" s="16" t="str">
        <f>IF(A2051="","",IF(VLOOKUP(A2051,'DSR Attendance'!$A:$E,5,0)=0,VLOOKUP(A2051,'DSR Attendance'!$A:$D,4,0),CONCATENATE(VLOOKUP(A2051,'DSR Attendance'!$A:$D,4,0)," / ",VLOOKUP('Per Outlet Plan'!A2051,'DSR Attendance'!$A:$E,5,0))))</f>
        <v/>
      </c>
      <c r="M2051" s="13" t="str">
        <f t="shared" si="33"/>
        <v/>
      </c>
      <c r="N2051" s="8"/>
      <c r="XFB2051" s="13" t="str">
        <f>IF(D2051="","",COUNTIF('DISPATCHED (VT11)'!$E:$E,'Per Outlet Plan'!D2051))</f>
        <v/>
      </c>
    </row>
    <row r="2052" spans="1:14 16382:16382">
      <c r="A2052" s="18" t="str">
        <f>IF(D2052="","",VLOOKUP(D2052,'DISPATCHED (VT11)'!$E:$XEV,16373,0))</f>
        <v/>
      </c>
      <c r="B2052" s="13" t="str">
        <f>IF(D2052="","",VLOOKUP(D2052,'DISPATCHED (VT11)'!$E:$L,8,0))</f>
        <v/>
      </c>
      <c r="C2052" s="16" t="str">
        <f>IF(A2052="","",IF(VLOOKUP(A2052,'DSR Attendance'!$A:$E,5,0)=0,VLOOKUP(A2052,'DSR Attendance'!$A:$D,4,0),CONCATENATE(VLOOKUP(A2052,'DSR Attendance'!$A:$D,4,0)," / ",VLOOKUP('Per Outlet Plan'!A2052,'DSR Attendance'!$A:$E,5,0))))</f>
        <v/>
      </c>
      <c r="M2052" s="13" t="str">
        <f t="shared" si="33"/>
        <v/>
      </c>
      <c r="N2052" s="8"/>
      <c r="XFB2052" s="13" t="str">
        <f>IF(D2052="","",COUNTIF('DISPATCHED (VT11)'!$E:$E,'Per Outlet Plan'!D2052))</f>
        <v/>
      </c>
    </row>
    <row r="2053" spans="1:14 16382:16382">
      <c r="A2053" s="18" t="str">
        <f>IF(D2053="","",VLOOKUP(D2053,'DISPATCHED (VT11)'!$E:$XEV,16373,0))</f>
        <v/>
      </c>
      <c r="B2053" s="13" t="str">
        <f>IF(D2053="","",VLOOKUP(D2053,'DISPATCHED (VT11)'!$E:$L,8,0))</f>
        <v/>
      </c>
      <c r="C2053" s="16" t="str">
        <f>IF(A2053="","",IF(VLOOKUP(A2053,'DSR Attendance'!$A:$E,5,0)=0,VLOOKUP(A2053,'DSR Attendance'!$A:$D,4,0),CONCATENATE(VLOOKUP(A2053,'DSR Attendance'!$A:$D,4,0)," / ",VLOOKUP('Per Outlet Plan'!A2053,'DSR Attendance'!$A:$E,5,0))))</f>
        <v/>
      </c>
      <c r="M2053" s="13" t="str">
        <f t="shared" si="33"/>
        <v/>
      </c>
      <c r="N2053" s="8"/>
      <c r="XFB2053" s="13" t="str">
        <f>IF(D2053="","",COUNTIF('DISPATCHED (VT11)'!$E:$E,'Per Outlet Plan'!D2053))</f>
        <v/>
      </c>
    </row>
    <row r="2054" spans="1:14 16382:16382">
      <c r="A2054" s="18" t="str">
        <f>IF(D2054="","",VLOOKUP(D2054,'DISPATCHED (VT11)'!$E:$XEV,16373,0))</f>
        <v/>
      </c>
      <c r="B2054" s="13" t="str">
        <f>IF(D2054="","",VLOOKUP(D2054,'DISPATCHED (VT11)'!$E:$L,8,0))</f>
        <v/>
      </c>
      <c r="C2054" s="16" t="str">
        <f>IF(A2054="","",IF(VLOOKUP(A2054,'DSR Attendance'!$A:$E,5,0)=0,VLOOKUP(A2054,'DSR Attendance'!$A:$D,4,0),CONCATENATE(VLOOKUP(A2054,'DSR Attendance'!$A:$D,4,0)," / ",VLOOKUP('Per Outlet Plan'!A2054,'DSR Attendance'!$A:$E,5,0))))</f>
        <v/>
      </c>
      <c r="M2054" s="13" t="str">
        <f t="shared" ref="M2054:M2117" si="34">IF(L2054="","",VLOOKUP(L2054,$XFC$6:$XFD$30,2,0))</f>
        <v/>
      </c>
      <c r="N2054" s="8"/>
      <c r="XFB2054" s="13" t="str">
        <f>IF(D2054="","",COUNTIF('DISPATCHED (VT11)'!$E:$E,'Per Outlet Plan'!D2054))</f>
        <v/>
      </c>
    </row>
    <row r="2055" spans="1:14 16382:16382">
      <c r="A2055" s="18" t="str">
        <f>IF(D2055="","",VLOOKUP(D2055,'DISPATCHED (VT11)'!$E:$XEV,16373,0))</f>
        <v/>
      </c>
      <c r="B2055" s="13" t="str">
        <f>IF(D2055="","",VLOOKUP(D2055,'DISPATCHED (VT11)'!$E:$L,8,0))</f>
        <v/>
      </c>
      <c r="C2055" s="16" t="str">
        <f>IF(A2055="","",IF(VLOOKUP(A2055,'DSR Attendance'!$A:$E,5,0)=0,VLOOKUP(A2055,'DSR Attendance'!$A:$D,4,0),CONCATENATE(VLOOKUP(A2055,'DSR Attendance'!$A:$D,4,0)," / ",VLOOKUP('Per Outlet Plan'!A2055,'DSR Attendance'!$A:$E,5,0))))</f>
        <v/>
      </c>
      <c r="M2055" s="13" t="str">
        <f t="shared" si="34"/>
        <v/>
      </c>
      <c r="N2055" s="8"/>
      <c r="XFB2055" s="13" t="str">
        <f>IF(D2055="","",COUNTIF('DISPATCHED (VT11)'!$E:$E,'Per Outlet Plan'!D2055))</f>
        <v/>
      </c>
    </row>
    <row r="2056" spans="1:14 16382:16382">
      <c r="A2056" s="18" t="str">
        <f>IF(D2056="","",VLOOKUP(D2056,'DISPATCHED (VT11)'!$E:$XEV,16373,0))</f>
        <v/>
      </c>
      <c r="B2056" s="13" t="str">
        <f>IF(D2056="","",VLOOKUP(D2056,'DISPATCHED (VT11)'!$E:$L,8,0))</f>
        <v/>
      </c>
      <c r="C2056" s="16" t="str">
        <f>IF(A2056="","",IF(VLOOKUP(A2056,'DSR Attendance'!$A:$E,5,0)=0,VLOOKUP(A2056,'DSR Attendance'!$A:$D,4,0),CONCATENATE(VLOOKUP(A2056,'DSR Attendance'!$A:$D,4,0)," / ",VLOOKUP('Per Outlet Plan'!A2056,'DSR Attendance'!$A:$E,5,0))))</f>
        <v/>
      </c>
      <c r="M2056" s="13" t="str">
        <f t="shared" si="34"/>
        <v/>
      </c>
      <c r="N2056" s="8"/>
      <c r="XFB2056" s="13" t="str">
        <f>IF(D2056="","",COUNTIF('DISPATCHED (VT11)'!$E:$E,'Per Outlet Plan'!D2056))</f>
        <v/>
      </c>
    </row>
    <row r="2057" spans="1:14 16382:16382">
      <c r="A2057" s="18" t="str">
        <f>IF(D2057="","",VLOOKUP(D2057,'DISPATCHED (VT11)'!$E:$XEV,16373,0))</f>
        <v/>
      </c>
      <c r="B2057" s="13" t="str">
        <f>IF(D2057="","",VLOOKUP(D2057,'DISPATCHED (VT11)'!$E:$L,8,0))</f>
        <v/>
      </c>
      <c r="C2057" s="16" t="str">
        <f>IF(A2057="","",IF(VLOOKUP(A2057,'DSR Attendance'!$A:$E,5,0)=0,VLOOKUP(A2057,'DSR Attendance'!$A:$D,4,0),CONCATENATE(VLOOKUP(A2057,'DSR Attendance'!$A:$D,4,0)," / ",VLOOKUP('Per Outlet Plan'!A2057,'DSR Attendance'!$A:$E,5,0))))</f>
        <v/>
      </c>
      <c r="M2057" s="13" t="str">
        <f t="shared" si="34"/>
        <v/>
      </c>
      <c r="N2057" s="8"/>
      <c r="XFB2057" s="13" t="str">
        <f>IF(D2057="","",COUNTIF('DISPATCHED (VT11)'!$E:$E,'Per Outlet Plan'!D2057))</f>
        <v/>
      </c>
    </row>
    <row r="2058" spans="1:14 16382:16382">
      <c r="A2058" s="18" t="str">
        <f>IF(D2058="","",VLOOKUP(D2058,'DISPATCHED (VT11)'!$E:$XEV,16373,0))</f>
        <v/>
      </c>
      <c r="B2058" s="13" t="str">
        <f>IF(D2058="","",VLOOKUP(D2058,'DISPATCHED (VT11)'!$E:$L,8,0))</f>
        <v/>
      </c>
      <c r="C2058" s="16" t="str">
        <f>IF(A2058="","",IF(VLOOKUP(A2058,'DSR Attendance'!$A:$E,5,0)=0,VLOOKUP(A2058,'DSR Attendance'!$A:$D,4,0),CONCATENATE(VLOOKUP(A2058,'DSR Attendance'!$A:$D,4,0)," / ",VLOOKUP('Per Outlet Plan'!A2058,'DSR Attendance'!$A:$E,5,0))))</f>
        <v/>
      </c>
      <c r="M2058" s="13" t="str">
        <f t="shared" si="34"/>
        <v/>
      </c>
      <c r="N2058" s="8"/>
      <c r="XFB2058" s="13" t="str">
        <f>IF(D2058="","",COUNTIF('DISPATCHED (VT11)'!$E:$E,'Per Outlet Plan'!D2058))</f>
        <v/>
      </c>
    </row>
    <row r="2059" spans="1:14 16382:16382">
      <c r="A2059" s="18" t="str">
        <f>IF(D2059="","",VLOOKUP(D2059,'DISPATCHED (VT11)'!$E:$XEV,16373,0))</f>
        <v/>
      </c>
      <c r="B2059" s="13" t="str">
        <f>IF(D2059="","",VLOOKUP(D2059,'DISPATCHED (VT11)'!$E:$L,8,0))</f>
        <v/>
      </c>
      <c r="C2059" s="16" t="str">
        <f>IF(A2059="","",IF(VLOOKUP(A2059,'DSR Attendance'!$A:$E,5,0)=0,VLOOKUP(A2059,'DSR Attendance'!$A:$D,4,0),CONCATENATE(VLOOKUP(A2059,'DSR Attendance'!$A:$D,4,0)," / ",VLOOKUP('Per Outlet Plan'!A2059,'DSR Attendance'!$A:$E,5,0))))</f>
        <v/>
      </c>
      <c r="M2059" s="13" t="str">
        <f t="shared" si="34"/>
        <v/>
      </c>
      <c r="N2059" s="8"/>
      <c r="XFB2059" s="13" t="str">
        <f>IF(D2059="","",COUNTIF('DISPATCHED (VT11)'!$E:$E,'Per Outlet Plan'!D2059))</f>
        <v/>
      </c>
    </row>
    <row r="2060" spans="1:14 16382:16382">
      <c r="A2060" s="18" t="str">
        <f>IF(D2060="","",VLOOKUP(D2060,'DISPATCHED (VT11)'!$E:$XEV,16373,0))</f>
        <v/>
      </c>
      <c r="B2060" s="13" t="str">
        <f>IF(D2060="","",VLOOKUP(D2060,'DISPATCHED (VT11)'!$E:$L,8,0))</f>
        <v/>
      </c>
      <c r="C2060" s="16" t="str">
        <f>IF(A2060="","",IF(VLOOKUP(A2060,'DSR Attendance'!$A:$E,5,0)=0,VLOOKUP(A2060,'DSR Attendance'!$A:$D,4,0),CONCATENATE(VLOOKUP(A2060,'DSR Attendance'!$A:$D,4,0)," / ",VLOOKUP('Per Outlet Plan'!A2060,'DSR Attendance'!$A:$E,5,0))))</f>
        <v/>
      </c>
      <c r="M2060" s="13" t="str">
        <f t="shared" si="34"/>
        <v/>
      </c>
      <c r="N2060" s="8"/>
      <c r="XFB2060" s="13" t="str">
        <f>IF(D2060="","",COUNTIF('DISPATCHED (VT11)'!$E:$E,'Per Outlet Plan'!D2060))</f>
        <v/>
      </c>
    </row>
    <row r="2061" spans="1:14 16382:16382">
      <c r="A2061" s="18" t="str">
        <f>IF(D2061="","",VLOOKUP(D2061,'DISPATCHED (VT11)'!$E:$XEV,16373,0))</f>
        <v/>
      </c>
      <c r="B2061" s="13" t="str">
        <f>IF(D2061="","",VLOOKUP(D2061,'DISPATCHED (VT11)'!$E:$L,8,0))</f>
        <v/>
      </c>
      <c r="C2061" s="16" t="str">
        <f>IF(A2061="","",IF(VLOOKUP(A2061,'DSR Attendance'!$A:$E,5,0)=0,VLOOKUP(A2061,'DSR Attendance'!$A:$D,4,0),CONCATENATE(VLOOKUP(A2061,'DSR Attendance'!$A:$D,4,0)," / ",VLOOKUP('Per Outlet Plan'!A2061,'DSR Attendance'!$A:$E,5,0))))</f>
        <v/>
      </c>
      <c r="M2061" s="13" t="str">
        <f t="shared" si="34"/>
        <v/>
      </c>
      <c r="N2061" s="8"/>
      <c r="XFB2061" s="13" t="str">
        <f>IF(D2061="","",COUNTIF('DISPATCHED (VT11)'!$E:$E,'Per Outlet Plan'!D2061))</f>
        <v/>
      </c>
    </row>
    <row r="2062" spans="1:14 16382:16382">
      <c r="A2062" s="18" t="str">
        <f>IF(D2062="","",VLOOKUP(D2062,'DISPATCHED (VT11)'!$E:$XEV,16373,0))</f>
        <v/>
      </c>
      <c r="B2062" s="13" t="str">
        <f>IF(D2062="","",VLOOKUP(D2062,'DISPATCHED (VT11)'!$E:$L,8,0))</f>
        <v/>
      </c>
      <c r="C2062" s="16" t="str">
        <f>IF(A2062="","",IF(VLOOKUP(A2062,'DSR Attendance'!$A:$E,5,0)=0,VLOOKUP(A2062,'DSR Attendance'!$A:$D,4,0),CONCATENATE(VLOOKUP(A2062,'DSR Attendance'!$A:$D,4,0)," / ",VLOOKUP('Per Outlet Plan'!A2062,'DSR Attendance'!$A:$E,5,0))))</f>
        <v/>
      </c>
      <c r="M2062" s="13" t="str">
        <f t="shared" si="34"/>
        <v/>
      </c>
      <c r="N2062" s="8"/>
      <c r="XFB2062" s="13" t="str">
        <f>IF(D2062="","",COUNTIF('DISPATCHED (VT11)'!$E:$E,'Per Outlet Plan'!D2062))</f>
        <v/>
      </c>
    </row>
    <row r="2063" spans="1:14 16382:16382">
      <c r="A2063" s="18" t="str">
        <f>IF(D2063="","",VLOOKUP(D2063,'DISPATCHED (VT11)'!$E:$XEV,16373,0))</f>
        <v/>
      </c>
      <c r="B2063" s="13" t="str">
        <f>IF(D2063="","",VLOOKUP(D2063,'DISPATCHED (VT11)'!$E:$L,8,0))</f>
        <v/>
      </c>
      <c r="C2063" s="16" t="str">
        <f>IF(A2063="","",IF(VLOOKUP(A2063,'DSR Attendance'!$A:$E,5,0)=0,VLOOKUP(A2063,'DSR Attendance'!$A:$D,4,0),CONCATENATE(VLOOKUP(A2063,'DSR Attendance'!$A:$D,4,0)," / ",VLOOKUP('Per Outlet Plan'!A2063,'DSR Attendance'!$A:$E,5,0))))</f>
        <v/>
      </c>
      <c r="M2063" s="13" t="str">
        <f t="shared" si="34"/>
        <v/>
      </c>
      <c r="N2063" s="8"/>
      <c r="XFB2063" s="13" t="str">
        <f>IF(D2063="","",COUNTIF('DISPATCHED (VT11)'!$E:$E,'Per Outlet Plan'!D2063))</f>
        <v/>
      </c>
    </row>
    <row r="2064" spans="1:14 16382:16382">
      <c r="A2064" s="18" t="str">
        <f>IF(D2064="","",VLOOKUP(D2064,'DISPATCHED (VT11)'!$E:$XEV,16373,0))</f>
        <v/>
      </c>
      <c r="B2064" s="13" t="str">
        <f>IF(D2064="","",VLOOKUP(D2064,'DISPATCHED (VT11)'!$E:$L,8,0))</f>
        <v/>
      </c>
      <c r="C2064" s="16" t="str">
        <f>IF(A2064="","",IF(VLOOKUP(A2064,'DSR Attendance'!$A:$E,5,0)=0,VLOOKUP(A2064,'DSR Attendance'!$A:$D,4,0),CONCATENATE(VLOOKUP(A2064,'DSR Attendance'!$A:$D,4,0)," / ",VLOOKUP('Per Outlet Plan'!A2064,'DSR Attendance'!$A:$E,5,0))))</f>
        <v/>
      </c>
      <c r="M2064" s="13" t="str">
        <f t="shared" si="34"/>
        <v/>
      </c>
      <c r="N2064" s="8"/>
      <c r="XFB2064" s="13" t="str">
        <f>IF(D2064="","",COUNTIF('DISPATCHED (VT11)'!$E:$E,'Per Outlet Plan'!D2064))</f>
        <v/>
      </c>
    </row>
    <row r="2065" spans="1:14 16382:16382">
      <c r="A2065" s="18" t="str">
        <f>IF(D2065="","",VLOOKUP(D2065,'DISPATCHED (VT11)'!$E:$XEV,16373,0))</f>
        <v/>
      </c>
      <c r="B2065" s="13" t="str">
        <f>IF(D2065="","",VLOOKUP(D2065,'DISPATCHED (VT11)'!$E:$L,8,0))</f>
        <v/>
      </c>
      <c r="C2065" s="16" t="str">
        <f>IF(A2065="","",IF(VLOOKUP(A2065,'DSR Attendance'!$A:$E,5,0)=0,VLOOKUP(A2065,'DSR Attendance'!$A:$D,4,0),CONCATENATE(VLOOKUP(A2065,'DSR Attendance'!$A:$D,4,0)," / ",VLOOKUP('Per Outlet Plan'!A2065,'DSR Attendance'!$A:$E,5,0))))</f>
        <v/>
      </c>
      <c r="M2065" s="13" t="str">
        <f t="shared" si="34"/>
        <v/>
      </c>
      <c r="N2065" s="8"/>
      <c r="XFB2065" s="13" t="str">
        <f>IF(D2065="","",COUNTIF('DISPATCHED (VT11)'!$E:$E,'Per Outlet Plan'!D2065))</f>
        <v/>
      </c>
    </row>
    <row r="2066" spans="1:14 16382:16382">
      <c r="A2066" s="18" t="str">
        <f>IF(D2066="","",VLOOKUP(D2066,'DISPATCHED (VT11)'!$E:$XEV,16373,0))</f>
        <v/>
      </c>
      <c r="B2066" s="13" t="str">
        <f>IF(D2066="","",VLOOKUP(D2066,'DISPATCHED (VT11)'!$E:$L,8,0))</f>
        <v/>
      </c>
      <c r="C2066" s="16" t="str">
        <f>IF(A2066="","",IF(VLOOKUP(A2066,'DSR Attendance'!$A:$E,5,0)=0,VLOOKUP(A2066,'DSR Attendance'!$A:$D,4,0),CONCATENATE(VLOOKUP(A2066,'DSR Attendance'!$A:$D,4,0)," / ",VLOOKUP('Per Outlet Plan'!A2066,'DSR Attendance'!$A:$E,5,0))))</f>
        <v/>
      </c>
      <c r="M2066" s="13" t="str">
        <f t="shared" si="34"/>
        <v/>
      </c>
      <c r="N2066" s="8"/>
      <c r="XFB2066" s="13" t="str">
        <f>IF(D2066="","",COUNTIF('DISPATCHED (VT11)'!$E:$E,'Per Outlet Plan'!D2066))</f>
        <v/>
      </c>
    </row>
    <row r="2067" spans="1:14 16382:16382">
      <c r="A2067" s="18" t="str">
        <f>IF(D2067="","",VLOOKUP(D2067,'DISPATCHED (VT11)'!$E:$XEV,16373,0))</f>
        <v/>
      </c>
      <c r="B2067" s="13" t="str">
        <f>IF(D2067="","",VLOOKUP(D2067,'DISPATCHED (VT11)'!$E:$L,8,0))</f>
        <v/>
      </c>
      <c r="C2067" s="16" t="str">
        <f>IF(A2067="","",IF(VLOOKUP(A2067,'DSR Attendance'!$A:$E,5,0)=0,VLOOKUP(A2067,'DSR Attendance'!$A:$D,4,0),CONCATENATE(VLOOKUP(A2067,'DSR Attendance'!$A:$D,4,0)," / ",VLOOKUP('Per Outlet Plan'!A2067,'DSR Attendance'!$A:$E,5,0))))</f>
        <v/>
      </c>
      <c r="M2067" s="13" t="str">
        <f t="shared" si="34"/>
        <v/>
      </c>
      <c r="N2067" s="8"/>
      <c r="XFB2067" s="13" t="str">
        <f>IF(D2067="","",COUNTIF('DISPATCHED (VT11)'!$E:$E,'Per Outlet Plan'!D2067))</f>
        <v/>
      </c>
    </row>
    <row r="2068" spans="1:14 16382:16382">
      <c r="A2068" s="18" t="str">
        <f>IF(D2068="","",VLOOKUP(D2068,'DISPATCHED (VT11)'!$E:$XEV,16373,0))</f>
        <v/>
      </c>
      <c r="B2068" s="13" t="str">
        <f>IF(D2068="","",VLOOKUP(D2068,'DISPATCHED (VT11)'!$E:$L,8,0))</f>
        <v/>
      </c>
      <c r="C2068" s="16" t="str">
        <f>IF(A2068="","",IF(VLOOKUP(A2068,'DSR Attendance'!$A:$E,5,0)=0,VLOOKUP(A2068,'DSR Attendance'!$A:$D,4,0),CONCATENATE(VLOOKUP(A2068,'DSR Attendance'!$A:$D,4,0)," / ",VLOOKUP('Per Outlet Plan'!A2068,'DSR Attendance'!$A:$E,5,0))))</f>
        <v/>
      </c>
      <c r="M2068" s="13" t="str">
        <f t="shared" si="34"/>
        <v/>
      </c>
      <c r="N2068" s="8"/>
      <c r="XFB2068" s="13" t="str">
        <f>IF(D2068="","",COUNTIF('DISPATCHED (VT11)'!$E:$E,'Per Outlet Plan'!D2068))</f>
        <v/>
      </c>
    </row>
    <row r="2069" spans="1:14 16382:16382">
      <c r="A2069" s="18" t="str">
        <f>IF(D2069="","",VLOOKUP(D2069,'DISPATCHED (VT11)'!$E:$XEV,16373,0))</f>
        <v/>
      </c>
      <c r="B2069" s="13" t="str">
        <f>IF(D2069="","",VLOOKUP(D2069,'DISPATCHED (VT11)'!$E:$L,8,0))</f>
        <v/>
      </c>
      <c r="C2069" s="16" t="str">
        <f>IF(A2069="","",IF(VLOOKUP(A2069,'DSR Attendance'!$A:$E,5,0)=0,VLOOKUP(A2069,'DSR Attendance'!$A:$D,4,0),CONCATENATE(VLOOKUP(A2069,'DSR Attendance'!$A:$D,4,0)," / ",VLOOKUP('Per Outlet Plan'!A2069,'DSR Attendance'!$A:$E,5,0))))</f>
        <v/>
      </c>
      <c r="M2069" s="13" t="str">
        <f t="shared" si="34"/>
        <v/>
      </c>
      <c r="N2069" s="8"/>
      <c r="XFB2069" s="13" t="str">
        <f>IF(D2069="","",COUNTIF('DISPATCHED (VT11)'!$E:$E,'Per Outlet Plan'!D2069))</f>
        <v/>
      </c>
    </row>
    <row r="2070" spans="1:14 16382:16382">
      <c r="A2070" s="18" t="str">
        <f>IF(D2070="","",VLOOKUP(D2070,'DISPATCHED (VT11)'!$E:$XEV,16373,0))</f>
        <v/>
      </c>
      <c r="B2070" s="13" t="str">
        <f>IF(D2070="","",VLOOKUP(D2070,'DISPATCHED (VT11)'!$E:$L,8,0))</f>
        <v/>
      </c>
      <c r="C2070" s="16" t="str">
        <f>IF(A2070="","",IF(VLOOKUP(A2070,'DSR Attendance'!$A:$E,5,0)=0,VLOOKUP(A2070,'DSR Attendance'!$A:$D,4,0),CONCATENATE(VLOOKUP(A2070,'DSR Attendance'!$A:$D,4,0)," / ",VLOOKUP('Per Outlet Plan'!A2070,'DSR Attendance'!$A:$E,5,0))))</f>
        <v/>
      </c>
      <c r="M2070" s="13" t="str">
        <f t="shared" si="34"/>
        <v/>
      </c>
      <c r="N2070" s="8"/>
      <c r="XFB2070" s="13" t="str">
        <f>IF(D2070="","",COUNTIF('DISPATCHED (VT11)'!$E:$E,'Per Outlet Plan'!D2070))</f>
        <v/>
      </c>
    </row>
    <row r="2071" spans="1:14 16382:16382">
      <c r="A2071" s="18" t="str">
        <f>IF(D2071="","",VLOOKUP(D2071,'DISPATCHED (VT11)'!$E:$XEV,16373,0))</f>
        <v/>
      </c>
      <c r="B2071" s="13" t="str">
        <f>IF(D2071="","",VLOOKUP(D2071,'DISPATCHED (VT11)'!$E:$L,8,0))</f>
        <v/>
      </c>
      <c r="C2071" s="16" t="str">
        <f>IF(A2071="","",IF(VLOOKUP(A2071,'DSR Attendance'!$A:$E,5,0)=0,VLOOKUP(A2071,'DSR Attendance'!$A:$D,4,0),CONCATENATE(VLOOKUP(A2071,'DSR Attendance'!$A:$D,4,0)," / ",VLOOKUP('Per Outlet Plan'!A2071,'DSR Attendance'!$A:$E,5,0))))</f>
        <v/>
      </c>
      <c r="M2071" s="13" t="str">
        <f t="shared" si="34"/>
        <v/>
      </c>
      <c r="N2071" s="8"/>
      <c r="XFB2071" s="13" t="str">
        <f>IF(D2071="","",COUNTIF('DISPATCHED (VT11)'!$E:$E,'Per Outlet Plan'!D2071))</f>
        <v/>
      </c>
    </row>
    <row r="2072" spans="1:14 16382:16382">
      <c r="A2072" s="18" t="str">
        <f>IF(D2072="","",VLOOKUP(D2072,'DISPATCHED (VT11)'!$E:$XEV,16373,0))</f>
        <v/>
      </c>
      <c r="B2072" s="13" t="str">
        <f>IF(D2072="","",VLOOKUP(D2072,'DISPATCHED (VT11)'!$E:$L,8,0))</f>
        <v/>
      </c>
      <c r="C2072" s="16" t="str">
        <f>IF(A2072="","",IF(VLOOKUP(A2072,'DSR Attendance'!$A:$E,5,0)=0,VLOOKUP(A2072,'DSR Attendance'!$A:$D,4,0),CONCATENATE(VLOOKUP(A2072,'DSR Attendance'!$A:$D,4,0)," / ",VLOOKUP('Per Outlet Plan'!A2072,'DSR Attendance'!$A:$E,5,0))))</f>
        <v/>
      </c>
      <c r="M2072" s="13" t="str">
        <f t="shared" si="34"/>
        <v/>
      </c>
      <c r="N2072" s="8"/>
      <c r="XFB2072" s="13" t="str">
        <f>IF(D2072="","",COUNTIF('DISPATCHED (VT11)'!$E:$E,'Per Outlet Plan'!D2072))</f>
        <v/>
      </c>
    </row>
    <row r="2073" spans="1:14 16382:16382">
      <c r="A2073" s="18" t="str">
        <f>IF(D2073="","",VLOOKUP(D2073,'DISPATCHED (VT11)'!$E:$XEV,16373,0))</f>
        <v/>
      </c>
      <c r="B2073" s="13" t="str">
        <f>IF(D2073="","",VLOOKUP(D2073,'DISPATCHED (VT11)'!$E:$L,8,0))</f>
        <v/>
      </c>
      <c r="C2073" s="16" t="str">
        <f>IF(A2073="","",IF(VLOOKUP(A2073,'DSR Attendance'!$A:$E,5,0)=0,VLOOKUP(A2073,'DSR Attendance'!$A:$D,4,0),CONCATENATE(VLOOKUP(A2073,'DSR Attendance'!$A:$D,4,0)," / ",VLOOKUP('Per Outlet Plan'!A2073,'DSR Attendance'!$A:$E,5,0))))</f>
        <v/>
      </c>
      <c r="M2073" s="13" t="str">
        <f t="shared" si="34"/>
        <v/>
      </c>
      <c r="N2073" s="8"/>
      <c r="XFB2073" s="13" t="str">
        <f>IF(D2073="","",COUNTIF('DISPATCHED (VT11)'!$E:$E,'Per Outlet Plan'!D2073))</f>
        <v/>
      </c>
    </row>
    <row r="2074" spans="1:14 16382:16382">
      <c r="A2074" s="18" t="str">
        <f>IF(D2074="","",VLOOKUP(D2074,'DISPATCHED (VT11)'!$E:$XEV,16373,0))</f>
        <v/>
      </c>
      <c r="B2074" s="13" t="str">
        <f>IF(D2074="","",VLOOKUP(D2074,'DISPATCHED (VT11)'!$E:$L,8,0))</f>
        <v/>
      </c>
      <c r="C2074" s="16" t="str">
        <f>IF(A2074="","",IF(VLOOKUP(A2074,'DSR Attendance'!$A:$E,5,0)=0,VLOOKUP(A2074,'DSR Attendance'!$A:$D,4,0),CONCATENATE(VLOOKUP(A2074,'DSR Attendance'!$A:$D,4,0)," / ",VLOOKUP('Per Outlet Plan'!A2074,'DSR Attendance'!$A:$E,5,0))))</f>
        <v/>
      </c>
      <c r="M2074" s="13" t="str">
        <f t="shared" si="34"/>
        <v/>
      </c>
      <c r="N2074" s="8"/>
      <c r="XFB2074" s="13" t="str">
        <f>IF(D2074="","",COUNTIF('DISPATCHED (VT11)'!$E:$E,'Per Outlet Plan'!D2074))</f>
        <v/>
      </c>
    </row>
    <row r="2075" spans="1:14 16382:16382">
      <c r="A2075" s="18" t="str">
        <f>IF(D2075="","",VLOOKUP(D2075,'DISPATCHED (VT11)'!$E:$XEV,16373,0))</f>
        <v/>
      </c>
      <c r="B2075" s="13" t="str">
        <f>IF(D2075="","",VLOOKUP(D2075,'DISPATCHED (VT11)'!$E:$L,8,0))</f>
        <v/>
      </c>
      <c r="C2075" s="16" t="str">
        <f>IF(A2075="","",IF(VLOOKUP(A2075,'DSR Attendance'!$A:$E,5,0)=0,VLOOKUP(A2075,'DSR Attendance'!$A:$D,4,0),CONCATENATE(VLOOKUP(A2075,'DSR Attendance'!$A:$D,4,0)," / ",VLOOKUP('Per Outlet Plan'!A2075,'DSR Attendance'!$A:$E,5,0))))</f>
        <v/>
      </c>
      <c r="M2075" s="13" t="str">
        <f t="shared" si="34"/>
        <v/>
      </c>
      <c r="N2075" s="8"/>
      <c r="XFB2075" s="13" t="str">
        <f>IF(D2075="","",COUNTIF('DISPATCHED (VT11)'!$E:$E,'Per Outlet Plan'!D2075))</f>
        <v/>
      </c>
    </row>
    <row r="2076" spans="1:14 16382:16382">
      <c r="A2076" s="18" t="str">
        <f>IF(D2076="","",VLOOKUP(D2076,'DISPATCHED (VT11)'!$E:$XEV,16373,0))</f>
        <v/>
      </c>
      <c r="B2076" s="13" t="str">
        <f>IF(D2076="","",VLOOKUP(D2076,'DISPATCHED (VT11)'!$E:$L,8,0))</f>
        <v/>
      </c>
      <c r="C2076" s="16" t="str">
        <f>IF(A2076="","",IF(VLOOKUP(A2076,'DSR Attendance'!$A:$E,5,0)=0,VLOOKUP(A2076,'DSR Attendance'!$A:$D,4,0),CONCATENATE(VLOOKUP(A2076,'DSR Attendance'!$A:$D,4,0)," / ",VLOOKUP('Per Outlet Plan'!A2076,'DSR Attendance'!$A:$E,5,0))))</f>
        <v/>
      </c>
      <c r="M2076" s="13" t="str">
        <f t="shared" si="34"/>
        <v/>
      </c>
      <c r="N2076" s="8"/>
      <c r="XFB2076" s="13" t="str">
        <f>IF(D2076="","",COUNTIF('DISPATCHED (VT11)'!$E:$E,'Per Outlet Plan'!D2076))</f>
        <v/>
      </c>
    </row>
    <row r="2077" spans="1:14 16382:16382">
      <c r="A2077" s="18" t="str">
        <f>IF(D2077="","",VLOOKUP(D2077,'DISPATCHED (VT11)'!$E:$XEV,16373,0))</f>
        <v/>
      </c>
      <c r="B2077" s="13" t="str">
        <f>IF(D2077="","",VLOOKUP(D2077,'DISPATCHED (VT11)'!$E:$L,8,0))</f>
        <v/>
      </c>
      <c r="C2077" s="16" t="str">
        <f>IF(A2077="","",IF(VLOOKUP(A2077,'DSR Attendance'!$A:$E,5,0)=0,VLOOKUP(A2077,'DSR Attendance'!$A:$D,4,0),CONCATENATE(VLOOKUP(A2077,'DSR Attendance'!$A:$D,4,0)," / ",VLOOKUP('Per Outlet Plan'!A2077,'DSR Attendance'!$A:$E,5,0))))</f>
        <v/>
      </c>
      <c r="M2077" s="13" t="str">
        <f t="shared" si="34"/>
        <v/>
      </c>
      <c r="N2077" s="8"/>
      <c r="XFB2077" s="13" t="str">
        <f>IF(D2077="","",COUNTIF('DISPATCHED (VT11)'!$E:$E,'Per Outlet Plan'!D2077))</f>
        <v/>
      </c>
    </row>
    <row r="2078" spans="1:14 16382:16382">
      <c r="A2078" s="18" t="str">
        <f>IF(D2078="","",VLOOKUP(D2078,'DISPATCHED (VT11)'!$E:$XEV,16373,0))</f>
        <v/>
      </c>
      <c r="B2078" s="13" t="str">
        <f>IF(D2078="","",VLOOKUP(D2078,'DISPATCHED (VT11)'!$E:$L,8,0))</f>
        <v/>
      </c>
      <c r="C2078" s="16" t="str">
        <f>IF(A2078="","",IF(VLOOKUP(A2078,'DSR Attendance'!$A:$E,5,0)=0,VLOOKUP(A2078,'DSR Attendance'!$A:$D,4,0),CONCATENATE(VLOOKUP(A2078,'DSR Attendance'!$A:$D,4,0)," / ",VLOOKUP('Per Outlet Plan'!A2078,'DSR Attendance'!$A:$E,5,0))))</f>
        <v/>
      </c>
      <c r="M2078" s="13" t="str">
        <f t="shared" si="34"/>
        <v/>
      </c>
      <c r="N2078" s="8"/>
      <c r="XFB2078" s="13" t="str">
        <f>IF(D2078="","",COUNTIF('DISPATCHED (VT11)'!$E:$E,'Per Outlet Plan'!D2078))</f>
        <v/>
      </c>
    </row>
    <row r="2079" spans="1:14 16382:16382">
      <c r="A2079" s="18" t="str">
        <f>IF(D2079="","",VLOOKUP(D2079,'DISPATCHED (VT11)'!$E:$XEV,16373,0))</f>
        <v/>
      </c>
      <c r="B2079" s="13" t="str">
        <f>IF(D2079="","",VLOOKUP(D2079,'DISPATCHED (VT11)'!$E:$L,8,0))</f>
        <v/>
      </c>
      <c r="C2079" s="16" t="str">
        <f>IF(A2079="","",IF(VLOOKUP(A2079,'DSR Attendance'!$A:$E,5,0)=0,VLOOKUP(A2079,'DSR Attendance'!$A:$D,4,0),CONCATENATE(VLOOKUP(A2079,'DSR Attendance'!$A:$D,4,0)," / ",VLOOKUP('Per Outlet Plan'!A2079,'DSR Attendance'!$A:$E,5,0))))</f>
        <v/>
      </c>
      <c r="M2079" s="13" t="str">
        <f t="shared" si="34"/>
        <v/>
      </c>
      <c r="N2079" s="8"/>
      <c r="XFB2079" s="13" t="str">
        <f>IF(D2079="","",COUNTIF('DISPATCHED (VT11)'!$E:$E,'Per Outlet Plan'!D2079))</f>
        <v/>
      </c>
    </row>
    <row r="2080" spans="1:14 16382:16382">
      <c r="A2080" s="18" t="str">
        <f>IF(D2080="","",VLOOKUP(D2080,'DISPATCHED (VT11)'!$E:$XEV,16373,0))</f>
        <v/>
      </c>
      <c r="B2080" s="13" t="str">
        <f>IF(D2080="","",VLOOKUP(D2080,'DISPATCHED (VT11)'!$E:$L,8,0))</f>
        <v/>
      </c>
      <c r="C2080" s="16" t="str">
        <f>IF(A2080="","",IF(VLOOKUP(A2080,'DSR Attendance'!$A:$E,5,0)=0,VLOOKUP(A2080,'DSR Attendance'!$A:$D,4,0),CONCATENATE(VLOOKUP(A2080,'DSR Attendance'!$A:$D,4,0)," / ",VLOOKUP('Per Outlet Plan'!A2080,'DSR Attendance'!$A:$E,5,0))))</f>
        <v/>
      </c>
      <c r="M2080" s="13" t="str">
        <f t="shared" si="34"/>
        <v/>
      </c>
      <c r="N2080" s="8"/>
      <c r="XFB2080" s="13" t="str">
        <f>IF(D2080="","",COUNTIF('DISPATCHED (VT11)'!$E:$E,'Per Outlet Plan'!D2080))</f>
        <v/>
      </c>
    </row>
    <row r="2081" spans="1:14 16382:16382">
      <c r="A2081" s="18" t="str">
        <f>IF(D2081="","",VLOOKUP(D2081,'DISPATCHED (VT11)'!$E:$XEV,16373,0))</f>
        <v/>
      </c>
      <c r="B2081" s="13" t="str">
        <f>IF(D2081="","",VLOOKUP(D2081,'DISPATCHED (VT11)'!$E:$L,8,0))</f>
        <v/>
      </c>
      <c r="C2081" s="16" t="str">
        <f>IF(A2081="","",IF(VLOOKUP(A2081,'DSR Attendance'!$A:$E,5,0)=0,VLOOKUP(A2081,'DSR Attendance'!$A:$D,4,0),CONCATENATE(VLOOKUP(A2081,'DSR Attendance'!$A:$D,4,0)," / ",VLOOKUP('Per Outlet Plan'!A2081,'DSR Attendance'!$A:$E,5,0))))</f>
        <v/>
      </c>
      <c r="M2081" s="13" t="str">
        <f t="shared" si="34"/>
        <v/>
      </c>
      <c r="N2081" s="8"/>
      <c r="XFB2081" s="13" t="str">
        <f>IF(D2081="","",COUNTIF('DISPATCHED (VT11)'!$E:$E,'Per Outlet Plan'!D2081))</f>
        <v/>
      </c>
    </row>
    <row r="2082" spans="1:14 16382:16382">
      <c r="A2082" s="18" t="str">
        <f>IF(D2082="","",VLOOKUP(D2082,'DISPATCHED (VT11)'!$E:$XEV,16373,0))</f>
        <v/>
      </c>
      <c r="B2082" s="13" t="str">
        <f>IF(D2082="","",VLOOKUP(D2082,'DISPATCHED (VT11)'!$E:$L,8,0))</f>
        <v/>
      </c>
      <c r="C2082" s="16" t="str">
        <f>IF(A2082="","",IF(VLOOKUP(A2082,'DSR Attendance'!$A:$E,5,0)=0,VLOOKUP(A2082,'DSR Attendance'!$A:$D,4,0),CONCATENATE(VLOOKUP(A2082,'DSR Attendance'!$A:$D,4,0)," / ",VLOOKUP('Per Outlet Plan'!A2082,'DSR Attendance'!$A:$E,5,0))))</f>
        <v/>
      </c>
      <c r="M2082" s="13" t="str">
        <f t="shared" si="34"/>
        <v/>
      </c>
      <c r="N2082" s="8"/>
      <c r="XFB2082" s="13" t="str">
        <f>IF(D2082="","",COUNTIF('DISPATCHED (VT11)'!$E:$E,'Per Outlet Plan'!D2082))</f>
        <v/>
      </c>
    </row>
    <row r="2083" spans="1:14 16382:16382">
      <c r="A2083" s="18" t="str">
        <f>IF(D2083="","",VLOOKUP(D2083,'DISPATCHED (VT11)'!$E:$XEV,16373,0))</f>
        <v/>
      </c>
      <c r="B2083" s="13" t="str">
        <f>IF(D2083="","",VLOOKUP(D2083,'DISPATCHED (VT11)'!$E:$L,8,0))</f>
        <v/>
      </c>
      <c r="C2083" s="16" t="str">
        <f>IF(A2083="","",IF(VLOOKUP(A2083,'DSR Attendance'!$A:$E,5,0)=0,VLOOKUP(A2083,'DSR Attendance'!$A:$D,4,0),CONCATENATE(VLOOKUP(A2083,'DSR Attendance'!$A:$D,4,0)," / ",VLOOKUP('Per Outlet Plan'!A2083,'DSR Attendance'!$A:$E,5,0))))</f>
        <v/>
      </c>
      <c r="M2083" s="13" t="str">
        <f t="shared" si="34"/>
        <v/>
      </c>
      <c r="N2083" s="8"/>
      <c r="XFB2083" s="13" t="str">
        <f>IF(D2083="","",COUNTIF('DISPATCHED (VT11)'!$E:$E,'Per Outlet Plan'!D2083))</f>
        <v/>
      </c>
    </row>
    <row r="2084" spans="1:14 16382:16382">
      <c r="A2084" s="18" t="str">
        <f>IF(D2084="","",VLOOKUP(D2084,'DISPATCHED (VT11)'!$E:$XEV,16373,0))</f>
        <v/>
      </c>
      <c r="B2084" s="13" t="str">
        <f>IF(D2084="","",VLOOKUP(D2084,'DISPATCHED (VT11)'!$E:$L,8,0))</f>
        <v/>
      </c>
      <c r="C2084" s="16" t="str">
        <f>IF(A2084="","",IF(VLOOKUP(A2084,'DSR Attendance'!$A:$E,5,0)=0,VLOOKUP(A2084,'DSR Attendance'!$A:$D,4,0),CONCATENATE(VLOOKUP(A2084,'DSR Attendance'!$A:$D,4,0)," / ",VLOOKUP('Per Outlet Plan'!A2084,'DSR Attendance'!$A:$E,5,0))))</f>
        <v/>
      </c>
      <c r="M2084" s="13" t="str">
        <f t="shared" si="34"/>
        <v/>
      </c>
      <c r="N2084" s="8"/>
      <c r="XFB2084" s="13" t="str">
        <f>IF(D2084="","",COUNTIF('DISPATCHED (VT11)'!$E:$E,'Per Outlet Plan'!D2084))</f>
        <v/>
      </c>
    </row>
    <row r="2085" spans="1:14 16382:16382">
      <c r="A2085" s="18" t="str">
        <f>IF(D2085="","",VLOOKUP(D2085,'DISPATCHED (VT11)'!$E:$XEV,16373,0))</f>
        <v/>
      </c>
      <c r="B2085" s="13" t="str">
        <f>IF(D2085="","",VLOOKUP(D2085,'DISPATCHED (VT11)'!$E:$L,8,0))</f>
        <v/>
      </c>
      <c r="C2085" s="16" t="str">
        <f>IF(A2085="","",IF(VLOOKUP(A2085,'DSR Attendance'!$A:$E,5,0)=0,VLOOKUP(A2085,'DSR Attendance'!$A:$D,4,0),CONCATENATE(VLOOKUP(A2085,'DSR Attendance'!$A:$D,4,0)," / ",VLOOKUP('Per Outlet Plan'!A2085,'DSR Attendance'!$A:$E,5,0))))</f>
        <v/>
      </c>
      <c r="M2085" s="13" t="str">
        <f t="shared" si="34"/>
        <v/>
      </c>
      <c r="N2085" s="8"/>
      <c r="XFB2085" s="13" t="str">
        <f>IF(D2085="","",COUNTIF('DISPATCHED (VT11)'!$E:$E,'Per Outlet Plan'!D2085))</f>
        <v/>
      </c>
    </row>
    <row r="2086" spans="1:14 16382:16382">
      <c r="A2086" s="18" t="str">
        <f>IF(D2086="","",VLOOKUP(D2086,'DISPATCHED (VT11)'!$E:$XEV,16373,0))</f>
        <v/>
      </c>
      <c r="B2086" s="13" t="str">
        <f>IF(D2086="","",VLOOKUP(D2086,'DISPATCHED (VT11)'!$E:$L,8,0))</f>
        <v/>
      </c>
      <c r="C2086" s="16" t="str">
        <f>IF(A2086="","",IF(VLOOKUP(A2086,'DSR Attendance'!$A:$E,5,0)=0,VLOOKUP(A2086,'DSR Attendance'!$A:$D,4,0),CONCATENATE(VLOOKUP(A2086,'DSR Attendance'!$A:$D,4,0)," / ",VLOOKUP('Per Outlet Plan'!A2086,'DSR Attendance'!$A:$E,5,0))))</f>
        <v/>
      </c>
      <c r="M2086" s="13" t="str">
        <f t="shared" si="34"/>
        <v/>
      </c>
      <c r="N2086" s="8"/>
      <c r="XFB2086" s="13" t="str">
        <f>IF(D2086="","",COUNTIF('DISPATCHED (VT11)'!$E:$E,'Per Outlet Plan'!D2086))</f>
        <v/>
      </c>
    </row>
    <row r="2087" spans="1:14 16382:16382">
      <c r="A2087" s="18" t="str">
        <f>IF(D2087="","",VLOOKUP(D2087,'DISPATCHED (VT11)'!$E:$XEV,16373,0))</f>
        <v/>
      </c>
      <c r="B2087" s="13" t="str">
        <f>IF(D2087="","",VLOOKUP(D2087,'DISPATCHED (VT11)'!$E:$L,8,0))</f>
        <v/>
      </c>
      <c r="C2087" s="16" t="str">
        <f>IF(A2087="","",IF(VLOOKUP(A2087,'DSR Attendance'!$A:$E,5,0)=0,VLOOKUP(A2087,'DSR Attendance'!$A:$D,4,0),CONCATENATE(VLOOKUP(A2087,'DSR Attendance'!$A:$D,4,0)," / ",VLOOKUP('Per Outlet Plan'!A2087,'DSR Attendance'!$A:$E,5,0))))</f>
        <v/>
      </c>
      <c r="M2087" s="13" t="str">
        <f t="shared" si="34"/>
        <v/>
      </c>
      <c r="N2087" s="8"/>
      <c r="XFB2087" s="13" t="str">
        <f>IF(D2087="","",COUNTIF('DISPATCHED (VT11)'!$E:$E,'Per Outlet Plan'!D2087))</f>
        <v/>
      </c>
    </row>
    <row r="2088" spans="1:14 16382:16382">
      <c r="A2088" s="18" t="str">
        <f>IF(D2088="","",VLOOKUP(D2088,'DISPATCHED (VT11)'!$E:$XEV,16373,0))</f>
        <v/>
      </c>
      <c r="B2088" s="13" t="str">
        <f>IF(D2088="","",VLOOKUP(D2088,'DISPATCHED (VT11)'!$E:$L,8,0))</f>
        <v/>
      </c>
      <c r="C2088" s="16" t="str">
        <f>IF(A2088="","",IF(VLOOKUP(A2088,'DSR Attendance'!$A:$E,5,0)=0,VLOOKUP(A2088,'DSR Attendance'!$A:$D,4,0),CONCATENATE(VLOOKUP(A2088,'DSR Attendance'!$A:$D,4,0)," / ",VLOOKUP('Per Outlet Plan'!A2088,'DSR Attendance'!$A:$E,5,0))))</f>
        <v/>
      </c>
      <c r="M2088" s="13" t="str">
        <f t="shared" si="34"/>
        <v/>
      </c>
      <c r="N2088" s="8"/>
      <c r="XFB2088" s="13" t="str">
        <f>IF(D2088="","",COUNTIF('DISPATCHED (VT11)'!$E:$E,'Per Outlet Plan'!D2088))</f>
        <v/>
      </c>
    </row>
    <row r="2089" spans="1:14 16382:16382">
      <c r="A2089" s="18" t="str">
        <f>IF(D2089="","",VLOOKUP(D2089,'DISPATCHED (VT11)'!$E:$XEV,16373,0))</f>
        <v/>
      </c>
      <c r="B2089" s="13" t="str">
        <f>IF(D2089="","",VLOOKUP(D2089,'DISPATCHED (VT11)'!$E:$L,8,0))</f>
        <v/>
      </c>
      <c r="C2089" s="16" t="str">
        <f>IF(A2089="","",IF(VLOOKUP(A2089,'DSR Attendance'!$A:$E,5,0)=0,VLOOKUP(A2089,'DSR Attendance'!$A:$D,4,0),CONCATENATE(VLOOKUP(A2089,'DSR Attendance'!$A:$D,4,0)," / ",VLOOKUP('Per Outlet Plan'!A2089,'DSR Attendance'!$A:$E,5,0))))</f>
        <v/>
      </c>
      <c r="M2089" s="13" t="str">
        <f t="shared" si="34"/>
        <v/>
      </c>
      <c r="N2089" s="8"/>
      <c r="XFB2089" s="13" t="str">
        <f>IF(D2089="","",COUNTIF('DISPATCHED (VT11)'!$E:$E,'Per Outlet Plan'!D2089))</f>
        <v/>
      </c>
    </row>
    <row r="2090" spans="1:14 16382:16382">
      <c r="A2090" s="18" t="str">
        <f>IF(D2090="","",VLOOKUP(D2090,'DISPATCHED (VT11)'!$E:$XEV,16373,0))</f>
        <v/>
      </c>
      <c r="B2090" s="13" t="str">
        <f>IF(D2090="","",VLOOKUP(D2090,'DISPATCHED (VT11)'!$E:$L,8,0))</f>
        <v/>
      </c>
      <c r="C2090" s="16" t="str">
        <f>IF(A2090="","",IF(VLOOKUP(A2090,'DSR Attendance'!$A:$E,5,0)=0,VLOOKUP(A2090,'DSR Attendance'!$A:$D,4,0),CONCATENATE(VLOOKUP(A2090,'DSR Attendance'!$A:$D,4,0)," / ",VLOOKUP('Per Outlet Plan'!A2090,'DSR Attendance'!$A:$E,5,0))))</f>
        <v/>
      </c>
      <c r="M2090" s="13" t="str">
        <f t="shared" si="34"/>
        <v/>
      </c>
      <c r="N2090" s="8"/>
      <c r="XFB2090" s="13" t="str">
        <f>IF(D2090="","",COUNTIF('DISPATCHED (VT11)'!$E:$E,'Per Outlet Plan'!D2090))</f>
        <v/>
      </c>
    </row>
    <row r="2091" spans="1:14 16382:16382">
      <c r="A2091" s="18" t="str">
        <f>IF(D2091="","",VLOOKUP(D2091,'DISPATCHED (VT11)'!$E:$XEV,16373,0))</f>
        <v/>
      </c>
      <c r="B2091" s="13" t="str">
        <f>IF(D2091="","",VLOOKUP(D2091,'DISPATCHED (VT11)'!$E:$L,8,0))</f>
        <v/>
      </c>
      <c r="C2091" s="16" t="str">
        <f>IF(A2091="","",IF(VLOOKUP(A2091,'DSR Attendance'!$A:$E,5,0)=0,VLOOKUP(A2091,'DSR Attendance'!$A:$D,4,0),CONCATENATE(VLOOKUP(A2091,'DSR Attendance'!$A:$D,4,0)," / ",VLOOKUP('Per Outlet Plan'!A2091,'DSR Attendance'!$A:$E,5,0))))</f>
        <v/>
      </c>
      <c r="M2091" s="13" t="str">
        <f t="shared" si="34"/>
        <v/>
      </c>
      <c r="N2091" s="8"/>
      <c r="XFB2091" s="13" t="str">
        <f>IF(D2091="","",COUNTIF('DISPATCHED (VT11)'!$E:$E,'Per Outlet Plan'!D2091))</f>
        <v/>
      </c>
    </row>
    <row r="2092" spans="1:14 16382:16382">
      <c r="A2092" s="18" t="str">
        <f>IF(D2092="","",VLOOKUP(D2092,'DISPATCHED (VT11)'!$E:$XEV,16373,0))</f>
        <v/>
      </c>
      <c r="B2092" s="13" t="str">
        <f>IF(D2092="","",VLOOKUP(D2092,'DISPATCHED (VT11)'!$E:$L,8,0))</f>
        <v/>
      </c>
      <c r="C2092" s="16" t="str">
        <f>IF(A2092="","",IF(VLOOKUP(A2092,'DSR Attendance'!$A:$E,5,0)=0,VLOOKUP(A2092,'DSR Attendance'!$A:$D,4,0),CONCATENATE(VLOOKUP(A2092,'DSR Attendance'!$A:$D,4,0)," / ",VLOOKUP('Per Outlet Plan'!A2092,'DSR Attendance'!$A:$E,5,0))))</f>
        <v/>
      </c>
      <c r="M2092" s="13" t="str">
        <f t="shared" si="34"/>
        <v/>
      </c>
      <c r="N2092" s="8"/>
      <c r="XFB2092" s="13" t="str">
        <f>IF(D2092="","",COUNTIF('DISPATCHED (VT11)'!$E:$E,'Per Outlet Plan'!D2092))</f>
        <v/>
      </c>
    </row>
    <row r="2093" spans="1:14 16382:16382">
      <c r="A2093" s="18" t="str">
        <f>IF(D2093="","",VLOOKUP(D2093,'DISPATCHED (VT11)'!$E:$XEV,16373,0))</f>
        <v/>
      </c>
      <c r="B2093" s="13" t="str">
        <f>IF(D2093="","",VLOOKUP(D2093,'DISPATCHED (VT11)'!$E:$L,8,0))</f>
        <v/>
      </c>
      <c r="C2093" s="16" t="str">
        <f>IF(A2093="","",IF(VLOOKUP(A2093,'DSR Attendance'!$A:$E,5,0)=0,VLOOKUP(A2093,'DSR Attendance'!$A:$D,4,0),CONCATENATE(VLOOKUP(A2093,'DSR Attendance'!$A:$D,4,0)," / ",VLOOKUP('Per Outlet Plan'!A2093,'DSR Attendance'!$A:$E,5,0))))</f>
        <v/>
      </c>
      <c r="M2093" s="13" t="str">
        <f t="shared" si="34"/>
        <v/>
      </c>
      <c r="N2093" s="8"/>
      <c r="XFB2093" s="13" t="str">
        <f>IF(D2093="","",COUNTIF('DISPATCHED (VT11)'!$E:$E,'Per Outlet Plan'!D2093))</f>
        <v/>
      </c>
    </row>
    <row r="2094" spans="1:14 16382:16382">
      <c r="A2094" s="18" t="str">
        <f>IF(D2094="","",VLOOKUP(D2094,'DISPATCHED (VT11)'!$E:$XEV,16373,0))</f>
        <v/>
      </c>
      <c r="B2094" s="13" t="str">
        <f>IF(D2094="","",VLOOKUP(D2094,'DISPATCHED (VT11)'!$E:$L,8,0))</f>
        <v/>
      </c>
      <c r="C2094" s="16" t="str">
        <f>IF(A2094="","",IF(VLOOKUP(A2094,'DSR Attendance'!$A:$E,5,0)=0,VLOOKUP(A2094,'DSR Attendance'!$A:$D,4,0),CONCATENATE(VLOOKUP(A2094,'DSR Attendance'!$A:$D,4,0)," / ",VLOOKUP('Per Outlet Plan'!A2094,'DSR Attendance'!$A:$E,5,0))))</f>
        <v/>
      </c>
      <c r="M2094" s="13" t="str">
        <f t="shared" si="34"/>
        <v/>
      </c>
      <c r="N2094" s="8"/>
      <c r="XFB2094" s="13" t="str">
        <f>IF(D2094="","",COUNTIF('DISPATCHED (VT11)'!$E:$E,'Per Outlet Plan'!D2094))</f>
        <v/>
      </c>
    </row>
    <row r="2095" spans="1:14 16382:16382">
      <c r="A2095" s="18" t="str">
        <f>IF(D2095="","",VLOOKUP(D2095,'DISPATCHED (VT11)'!$E:$XEV,16373,0))</f>
        <v/>
      </c>
      <c r="B2095" s="13" t="str">
        <f>IF(D2095="","",VLOOKUP(D2095,'DISPATCHED (VT11)'!$E:$L,8,0))</f>
        <v/>
      </c>
      <c r="C2095" s="16" t="str">
        <f>IF(A2095="","",IF(VLOOKUP(A2095,'DSR Attendance'!$A:$E,5,0)=0,VLOOKUP(A2095,'DSR Attendance'!$A:$D,4,0),CONCATENATE(VLOOKUP(A2095,'DSR Attendance'!$A:$D,4,0)," / ",VLOOKUP('Per Outlet Plan'!A2095,'DSR Attendance'!$A:$E,5,0))))</f>
        <v/>
      </c>
      <c r="M2095" s="13" t="str">
        <f t="shared" si="34"/>
        <v/>
      </c>
      <c r="N2095" s="8"/>
      <c r="XFB2095" s="13" t="str">
        <f>IF(D2095="","",COUNTIF('DISPATCHED (VT11)'!$E:$E,'Per Outlet Plan'!D2095))</f>
        <v/>
      </c>
    </row>
    <row r="2096" spans="1:14 16382:16382">
      <c r="A2096" s="18" t="str">
        <f>IF(D2096="","",VLOOKUP(D2096,'DISPATCHED (VT11)'!$E:$XEV,16373,0))</f>
        <v/>
      </c>
      <c r="B2096" s="13" t="str">
        <f>IF(D2096="","",VLOOKUP(D2096,'DISPATCHED (VT11)'!$E:$L,8,0))</f>
        <v/>
      </c>
      <c r="C2096" s="16" t="str">
        <f>IF(A2096="","",IF(VLOOKUP(A2096,'DSR Attendance'!$A:$E,5,0)=0,VLOOKUP(A2096,'DSR Attendance'!$A:$D,4,0),CONCATENATE(VLOOKUP(A2096,'DSR Attendance'!$A:$D,4,0)," / ",VLOOKUP('Per Outlet Plan'!A2096,'DSR Attendance'!$A:$E,5,0))))</f>
        <v/>
      </c>
      <c r="M2096" s="13" t="str">
        <f t="shared" si="34"/>
        <v/>
      </c>
      <c r="N2096" s="8"/>
      <c r="XFB2096" s="13" t="str">
        <f>IF(D2096="","",COUNTIF('DISPATCHED (VT11)'!$E:$E,'Per Outlet Plan'!D2096))</f>
        <v/>
      </c>
    </row>
    <row r="2097" spans="1:14 16382:16382">
      <c r="A2097" s="18" t="str">
        <f>IF(D2097="","",VLOOKUP(D2097,'DISPATCHED (VT11)'!$E:$XEV,16373,0))</f>
        <v/>
      </c>
      <c r="B2097" s="13" t="str">
        <f>IF(D2097="","",VLOOKUP(D2097,'DISPATCHED (VT11)'!$E:$L,8,0))</f>
        <v/>
      </c>
      <c r="C2097" s="16" t="str">
        <f>IF(A2097="","",IF(VLOOKUP(A2097,'DSR Attendance'!$A:$E,5,0)=0,VLOOKUP(A2097,'DSR Attendance'!$A:$D,4,0),CONCATENATE(VLOOKUP(A2097,'DSR Attendance'!$A:$D,4,0)," / ",VLOOKUP('Per Outlet Plan'!A2097,'DSR Attendance'!$A:$E,5,0))))</f>
        <v/>
      </c>
      <c r="M2097" s="13" t="str">
        <f t="shared" si="34"/>
        <v/>
      </c>
      <c r="N2097" s="8"/>
      <c r="XFB2097" s="13" t="str">
        <f>IF(D2097="","",COUNTIF('DISPATCHED (VT11)'!$E:$E,'Per Outlet Plan'!D2097))</f>
        <v/>
      </c>
    </row>
    <row r="2098" spans="1:14 16382:16382">
      <c r="A2098" s="18" t="str">
        <f>IF(D2098="","",VLOOKUP(D2098,'DISPATCHED (VT11)'!$E:$XEV,16373,0))</f>
        <v/>
      </c>
      <c r="B2098" s="13" t="str">
        <f>IF(D2098="","",VLOOKUP(D2098,'DISPATCHED (VT11)'!$E:$L,8,0))</f>
        <v/>
      </c>
      <c r="C2098" s="16" t="str">
        <f>IF(A2098="","",IF(VLOOKUP(A2098,'DSR Attendance'!$A:$E,5,0)=0,VLOOKUP(A2098,'DSR Attendance'!$A:$D,4,0),CONCATENATE(VLOOKUP(A2098,'DSR Attendance'!$A:$D,4,0)," / ",VLOOKUP('Per Outlet Plan'!A2098,'DSR Attendance'!$A:$E,5,0))))</f>
        <v/>
      </c>
      <c r="M2098" s="13" t="str">
        <f t="shared" si="34"/>
        <v/>
      </c>
      <c r="N2098" s="8"/>
      <c r="XFB2098" s="13" t="str">
        <f>IF(D2098="","",COUNTIF('DISPATCHED (VT11)'!$E:$E,'Per Outlet Plan'!D2098))</f>
        <v/>
      </c>
    </row>
    <row r="2099" spans="1:14 16382:16382">
      <c r="A2099" s="18" t="str">
        <f>IF(D2099="","",VLOOKUP(D2099,'DISPATCHED (VT11)'!$E:$XEV,16373,0))</f>
        <v/>
      </c>
      <c r="B2099" s="13" t="str">
        <f>IF(D2099="","",VLOOKUP(D2099,'DISPATCHED (VT11)'!$E:$L,8,0))</f>
        <v/>
      </c>
      <c r="C2099" s="16" t="str">
        <f>IF(A2099="","",IF(VLOOKUP(A2099,'DSR Attendance'!$A:$E,5,0)=0,VLOOKUP(A2099,'DSR Attendance'!$A:$D,4,0),CONCATENATE(VLOOKUP(A2099,'DSR Attendance'!$A:$D,4,0)," / ",VLOOKUP('Per Outlet Plan'!A2099,'DSR Attendance'!$A:$E,5,0))))</f>
        <v/>
      </c>
      <c r="M2099" s="13" t="str">
        <f t="shared" si="34"/>
        <v/>
      </c>
      <c r="N2099" s="8"/>
      <c r="XFB2099" s="13" t="str">
        <f>IF(D2099="","",COUNTIF('DISPATCHED (VT11)'!$E:$E,'Per Outlet Plan'!D2099))</f>
        <v/>
      </c>
    </row>
    <row r="2100" spans="1:14 16382:16382">
      <c r="A2100" s="18" t="str">
        <f>IF(D2100="","",VLOOKUP(D2100,'DISPATCHED (VT11)'!$E:$XEV,16373,0))</f>
        <v/>
      </c>
      <c r="B2100" s="13" t="str">
        <f>IF(D2100="","",VLOOKUP(D2100,'DISPATCHED (VT11)'!$E:$L,8,0))</f>
        <v/>
      </c>
      <c r="C2100" s="16" t="str">
        <f>IF(A2100="","",IF(VLOOKUP(A2100,'DSR Attendance'!$A:$E,5,0)=0,VLOOKUP(A2100,'DSR Attendance'!$A:$D,4,0),CONCATENATE(VLOOKUP(A2100,'DSR Attendance'!$A:$D,4,0)," / ",VLOOKUP('Per Outlet Plan'!A2100,'DSR Attendance'!$A:$E,5,0))))</f>
        <v/>
      </c>
      <c r="M2100" s="13" t="str">
        <f t="shared" si="34"/>
        <v/>
      </c>
      <c r="N2100" s="8"/>
      <c r="XFB2100" s="13" t="str">
        <f>IF(D2100="","",COUNTIF('DISPATCHED (VT11)'!$E:$E,'Per Outlet Plan'!D2100))</f>
        <v/>
      </c>
    </row>
    <row r="2101" spans="1:14 16382:16382">
      <c r="A2101" s="18" t="str">
        <f>IF(D2101="","",VLOOKUP(D2101,'DISPATCHED (VT11)'!$E:$XEV,16373,0))</f>
        <v/>
      </c>
      <c r="B2101" s="13" t="str">
        <f>IF(D2101="","",VLOOKUP(D2101,'DISPATCHED (VT11)'!$E:$L,8,0))</f>
        <v/>
      </c>
      <c r="C2101" s="16" t="str">
        <f>IF(A2101="","",IF(VLOOKUP(A2101,'DSR Attendance'!$A:$E,5,0)=0,VLOOKUP(A2101,'DSR Attendance'!$A:$D,4,0),CONCATENATE(VLOOKUP(A2101,'DSR Attendance'!$A:$D,4,0)," / ",VLOOKUP('Per Outlet Plan'!A2101,'DSR Attendance'!$A:$E,5,0))))</f>
        <v/>
      </c>
      <c r="M2101" s="13" t="str">
        <f t="shared" si="34"/>
        <v/>
      </c>
      <c r="N2101" s="8"/>
      <c r="XFB2101" s="13" t="str">
        <f>IF(D2101="","",COUNTIF('DISPATCHED (VT11)'!$E:$E,'Per Outlet Plan'!D2101))</f>
        <v/>
      </c>
    </row>
    <row r="2102" spans="1:14 16382:16382">
      <c r="A2102" s="18" t="str">
        <f>IF(D2102="","",VLOOKUP(D2102,'DISPATCHED (VT11)'!$E:$XEV,16373,0))</f>
        <v/>
      </c>
      <c r="B2102" s="13" t="str">
        <f>IF(D2102="","",VLOOKUP(D2102,'DISPATCHED (VT11)'!$E:$L,8,0))</f>
        <v/>
      </c>
      <c r="C2102" s="16" t="str">
        <f>IF(A2102="","",IF(VLOOKUP(A2102,'DSR Attendance'!$A:$E,5,0)=0,VLOOKUP(A2102,'DSR Attendance'!$A:$D,4,0),CONCATENATE(VLOOKUP(A2102,'DSR Attendance'!$A:$D,4,0)," / ",VLOOKUP('Per Outlet Plan'!A2102,'DSR Attendance'!$A:$E,5,0))))</f>
        <v/>
      </c>
      <c r="M2102" s="13" t="str">
        <f t="shared" si="34"/>
        <v/>
      </c>
      <c r="N2102" s="8"/>
      <c r="XFB2102" s="13" t="str">
        <f>IF(D2102="","",COUNTIF('DISPATCHED (VT11)'!$E:$E,'Per Outlet Plan'!D2102))</f>
        <v/>
      </c>
    </row>
    <row r="2103" spans="1:14 16382:16382">
      <c r="A2103" s="18" t="str">
        <f>IF(D2103="","",VLOOKUP(D2103,'DISPATCHED (VT11)'!$E:$XEV,16373,0))</f>
        <v/>
      </c>
      <c r="B2103" s="13" t="str">
        <f>IF(D2103="","",VLOOKUP(D2103,'DISPATCHED (VT11)'!$E:$L,8,0))</f>
        <v/>
      </c>
      <c r="C2103" s="16" t="str">
        <f>IF(A2103="","",IF(VLOOKUP(A2103,'DSR Attendance'!$A:$E,5,0)=0,VLOOKUP(A2103,'DSR Attendance'!$A:$D,4,0),CONCATENATE(VLOOKUP(A2103,'DSR Attendance'!$A:$D,4,0)," / ",VLOOKUP('Per Outlet Plan'!A2103,'DSR Attendance'!$A:$E,5,0))))</f>
        <v/>
      </c>
      <c r="M2103" s="13" t="str">
        <f t="shared" si="34"/>
        <v/>
      </c>
      <c r="N2103" s="8"/>
      <c r="XFB2103" s="13" t="str">
        <f>IF(D2103="","",COUNTIF('DISPATCHED (VT11)'!$E:$E,'Per Outlet Plan'!D2103))</f>
        <v/>
      </c>
    </row>
    <row r="2104" spans="1:14 16382:16382">
      <c r="A2104" s="18" t="str">
        <f>IF(D2104="","",VLOOKUP(D2104,'DISPATCHED (VT11)'!$E:$XEV,16373,0))</f>
        <v/>
      </c>
      <c r="B2104" s="13" t="str">
        <f>IF(D2104="","",VLOOKUP(D2104,'DISPATCHED (VT11)'!$E:$L,8,0))</f>
        <v/>
      </c>
      <c r="C2104" s="16" t="str">
        <f>IF(A2104="","",IF(VLOOKUP(A2104,'DSR Attendance'!$A:$E,5,0)=0,VLOOKUP(A2104,'DSR Attendance'!$A:$D,4,0),CONCATENATE(VLOOKUP(A2104,'DSR Attendance'!$A:$D,4,0)," / ",VLOOKUP('Per Outlet Plan'!A2104,'DSR Attendance'!$A:$E,5,0))))</f>
        <v/>
      </c>
      <c r="M2104" s="13" t="str">
        <f t="shared" si="34"/>
        <v/>
      </c>
      <c r="N2104" s="8"/>
      <c r="XFB2104" s="13" t="str">
        <f>IF(D2104="","",COUNTIF('DISPATCHED (VT11)'!$E:$E,'Per Outlet Plan'!D2104))</f>
        <v/>
      </c>
    </row>
    <row r="2105" spans="1:14 16382:16382">
      <c r="A2105" s="18" t="str">
        <f>IF(D2105="","",VLOOKUP(D2105,'DISPATCHED (VT11)'!$E:$XEV,16373,0))</f>
        <v/>
      </c>
      <c r="B2105" s="13" t="str">
        <f>IF(D2105="","",VLOOKUP(D2105,'DISPATCHED (VT11)'!$E:$L,8,0))</f>
        <v/>
      </c>
      <c r="C2105" s="16" t="str">
        <f>IF(A2105="","",IF(VLOOKUP(A2105,'DSR Attendance'!$A:$E,5,0)=0,VLOOKUP(A2105,'DSR Attendance'!$A:$D,4,0),CONCATENATE(VLOOKUP(A2105,'DSR Attendance'!$A:$D,4,0)," / ",VLOOKUP('Per Outlet Plan'!A2105,'DSR Attendance'!$A:$E,5,0))))</f>
        <v/>
      </c>
      <c r="M2105" s="13" t="str">
        <f t="shared" si="34"/>
        <v/>
      </c>
      <c r="N2105" s="8"/>
      <c r="XFB2105" s="13" t="str">
        <f>IF(D2105="","",COUNTIF('DISPATCHED (VT11)'!$E:$E,'Per Outlet Plan'!D2105))</f>
        <v/>
      </c>
    </row>
    <row r="2106" spans="1:14 16382:16382">
      <c r="A2106" s="18" t="str">
        <f>IF(D2106="","",VLOOKUP(D2106,'DISPATCHED (VT11)'!$E:$XEV,16373,0))</f>
        <v/>
      </c>
      <c r="B2106" s="13" t="str">
        <f>IF(D2106="","",VLOOKUP(D2106,'DISPATCHED (VT11)'!$E:$L,8,0))</f>
        <v/>
      </c>
      <c r="C2106" s="16" t="str">
        <f>IF(A2106="","",IF(VLOOKUP(A2106,'DSR Attendance'!$A:$E,5,0)=0,VLOOKUP(A2106,'DSR Attendance'!$A:$D,4,0),CONCATENATE(VLOOKUP(A2106,'DSR Attendance'!$A:$D,4,0)," / ",VLOOKUP('Per Outlet Plan'!A2106,'DSR Attendance'!$A:$E,5,0))))</f>
        <v/>
      </c>
      <c r="M2106" s="13" t="str">
        <f t="shared" si="34"/>
        <v/>
      </c>
      <c r="N2106" s="8"/>
      <c r="XFB2106" s="13" t="str">
        <f>IF(D2106="","",COUNTIF('DISPATCHED (VT11)'!$E:$E,'Per Outlet Plan'!D2106))</f>
        <v/>
      </c>
    </row>
    <row r="2107" spans="1:14 16382:16382">
      <c r="A2107" s="18" t="str">
        <f>IF(D2107="","",VLOOKUP(D2107,'DISPATCHED (VT11)'!$E:$XEV,16373,0))</f>
        <v/>
      </c>
      <c r="B2107" s="13" t="str">
        <f>IF(D2107="","",VLOOKUP(D2107,'DISPATCHED (VT11)'!$E:$L,8,0))</f>
        <v/>
      </c>
      <c r="C2107" s="16" t="str">
        <f>IF(A2107="","",IF(VLOOKUP(A2107,'DSR Attendance'!$A:$E,5,0)=0,VLOOKUP(A2107,'DSR Attendance'!$A:$D,4,0),CONCATENATE(VLOOKUP(A2107,'DSR Attendance'!$A:$D,4,0)," / ",VLOOKUP('Per Outlet Plan'!A2107,'DSR Attendance'!$A:$E,5,0))))</f>
        <v/>
      </c>
      <c r="M2107" s="13" t="str">
        <f t="shared" si="34"/>
        <v/>
      </c>
      <c r="N2107" s="8"/>
      <c r="XFB2107" s="13" t="str">
        <f>IF(D2107="","",COUNTIF('DISPATCHED (VT11)'!$E:$E,'Per Outlet Plan'!D2107))</f>
        <v/>
      </c>
    </row>
    <row r="2108" spans="1:14 16382:16382">
      <c r="A2108" s="18" t="str">
        <f>IF(D2108="","",VLOOKUP(D2108,'DISPATCHED (VT11)'!$E:$XEV,16373,0))</f>
        <v/>
      </c>
      <c r="B2108" s="13" t="str">
        <f>IF(D2108="","",VLOOKUP(D2108,'DISPATCHED (VT11)'!$E:$L,8,0))</f>
        <v/>
      </c>
      <c r="C2108" s="16" t="str">
        <f>IF(A2108="","",IF(VLOOKUP(A2108,'DSR Attendance'!$A:$E,5,0)=0,VLOOKUP(A2108,'DSR Attendance'!$A:$D,4,0),CONCATENATE(VLOOKUP(A2108,'DSR Attendance'!$A:$D,4,0)," / ",VLOOKUP('Per Outlet Plan'!A2108,'DSR Attendance'!$A:$E,5,0))))</f>
        <v/>
      </c>
      <c r="M2108" s="13" t="str">
        <f t="shared" si="34"/>
        <v/>
      </c>
      <c r="N2108" s="8"/>
      <c r="XFB2108" s="13" t="str">
        <f>IF(D2108="","",COUNTIF('DISPATCHED (VT11)'!$E:$E,'Per Outlet Plan'!D2108))</f>
        <v/>
      </c>
    </row>
    <row r="2109" spans="1:14 16382:16382">
      <c r="A2109" s="18" t="str">
        <f>IF(D2109="","",VLOOKUP(D2109,'DISPATCHED (VT11)'!$E:$XEV,16373,0))</f>
        <v/>
      </c>
      <c r="B2109" s="13" t="str">
        <f>IF(D2109="","",VLOOKUP(D2109,'DISPATCHED (VT11)'!$E:$L,8,0))</f>
        <v/>
      </c>
      <c r="C2109" s="16" t="str">
        <f>IF(A2109="","",IF(VLOOKUP(A2109,'DSR Attendance'!$A:$E,5,0)=0,VLOOKUP(A2109,'DSR Attendance'!$A:$D,4,0),CONCATENATE(VLOOKUP(A2109,'DSR Attendance'!$A:$D,4,0)," / ",VLOOKUP('Per Outlet Plan'!A2109,'DSR Attendance'!$A:$E,5,0))))</f>
        <v/>
      </c>
      <c r="M2109" s="13" t="str">
        <f t="shared" si="34"/>
        <v/>
      </c>
      <c r="N2109" s="8"/>
      <c r="XFB2109" s="13" t="str">
        <f>IF(D2109="","",COUNTIF('DISPATCHED (VT11)'!$E:$E,'Per Outlet Plan'!D2109))</f>
        <v/>
      </c>
    </row>
    <row r="2110" spans="1:14 16382:16382">
      <c r="A2110" s="18" t="str">
        <f>IF(D2110="","",VLOOKUP(D2110,'DISPATCHED (VT11)'!$E:$XEV,16373,0))</f>
        <v/>
      </c>
      <c r="B2110" s="13" t="str">
        <f>IF(D2110="","",VLOOKUP(D2110,'DISPATCHED (VT11)'!$E:$L,8,0))</f>
        <v/>
      </c>
      <c r="C2110" s="16" t="str">
        <f>IF(A2110="","",IF(VLOOKUP(A2110,'DSR Attendance'!$A:$E,5,0)=0,VLOOKUP(A2110,'DSR Attendance'!$A:$D,4,0),CONCATENATE(VLOOKUP(A2110,'DSR Attendance'!$A:$D,4,0)," / ",VLOOKUP('Per Outlet Plan'!A2110,'DSR Attendance'!$A:$E,5,0))))</f>
        <v/>
      </c>
      <c r="M2110" s="13" t="str">
        <f t="shared" si="34"/>
        <v/>
      </c>
      <c r="N2110" s="8"/>
      <c r="XFB2110" s="13" t="str">
        <f>IF(D2110="","",COUNTIF('DISPATCHED (VT11)'!$E:$E,'Per Outlet Plan'!D2110))</f>
        <v/>
      </c>
    </row>
    <row r="2111" spans="1:14 16382:16382">
      <c r="A2111" s="18" t="str">
        <f>IF(D2111="","",VLOOKUP(D2111,'DISPATCHED (VT11)'!$E:$XEV,16373,0))</f>
        <v/>
      </c>
      <c r="B2111" s="13" t="str">
        <f>IF(D2111="","",VLOOKUP(D2111,'DISPATCHED (VT11)'!$E:$L,8,0))</f>
        <v/>
      </c>
      <c r="C2111" s="16" t="str">
        <f>IF(A2111="","",IF(VLOOKUP(A2111,'DSR Attendance'!$A:$E,5,0)=0,VLOOKUP(A2111,'DSR Attendance'!$A:$D,4,0),CONCATENATE(VLOOKUP(A2111,'DSR Attendance'!$A:$D,4,0)," / ",VLOOKUP('Per Outlet Plan'!A2111,'DSR Attendance'!$A:$E,5,0))))</f>
        <v/>
      </c>
      <c r="M2111" s="13" t="str">
        <f t="shared" si="34"/>
        <v/>
      </c>
      <c r="N2111" s="8"/>
      <c r="XFB2111" s="13" t="str">
        <f>IF(D2111="","",COUNTIF('DISPATCHED (VT11)'!$E:$E,'Per Outlet Plan'!D2111))</f>
        <v/>
      </c>
    </row>
    <row r="2112" spans="1:14 16382:16382">
      <c r="A2112" s="18" t="str">
        <f>IF(D2112="","",VLOOKUP(D2112,'DISPATCHED (VT11)'!$E:$XEV,16373,0))</f>
        <v/>
      </c>
      <c r="B2112" s="13" t="str">
        <f>IF(D2112="","",VLOOKUP(D2112,'DISPATCHED (VT11)'!$E:$L,8,0))</f>
        <v/>
      </c>
      <c r="C2112" s="16" t="str">
        <f>IF(A2112="","",IF(VLOOKUP(A2112,'DSR Attendance'!$A:$E,5,0)=0,VLOOKUP(A2112,'DSR Attendance'!$A:$D,4,0),CONCATENATE(VLOOKUP(A2112,'DSR Attendance'!$A:$D,4,0)," / ",VLOOKUP('Per Outlet Plan'!A2112,'DSR Attendance'!$A:$E,5,0))))</f>
        <v/>
      </c>
      <c r="M2112" s="13" t="str">
        <f t="shared" si="34"/>
        <v/>
      </c>
      <c r="N2112" s="8"/>
      <c r="XFB2112" s="13" t="str">
        <f>IF(D2112="","",COUNTIF('DISPATCHED (VT11)'!$E:$E,'Per Outlet Plan'!D2112))</f>
        <v/>
      </c>
    </row>
    <row r="2113" spans="1:14 16382:16382">
      <c r="A2113" s="18" t="str">
        <f>IF(D2113="","",VLOOKUP(D2113,'DISPATCHED (VT11)'!$E:$XEV,16373,0))</f>
        <v/>
      </c>
      <c r="B2113" s="13" t="str">
        <f>IF(D2113="","",VLOOKUP(D2113,'DISPATCHED (VT11)'!$E:$L,8,0))</f>
        <v/>
      </c>
      <c r="C2113" s="16" t="str">
        <f>IF(A2113="","",IF(VLOOKUP(A2113,'DSR Attendance'!$A:$E,5,0)=0,VLOOKUP(A2113,'DSR Attendance'!$A:$D,4,0),CONCATENATE(VLOOKUP(A2113,'DSR Attendance'!$A:$D,4,0)," / ",VLOOKUP('Per Outlet Plan'!A2113,'DSR Attendance'!$A:$E,5,0))))</f>
        <v/>
      </c>
      <c r="M2113" s="13" t="str">
        <f t="shared" si="34"/>
        <v/>
      </c>
      <c r="N2113" s="8"/>
      <c r="XFB2113" s="13" t="str">
        <f>IF(D2113="","",COUNTIF('DISPATCHED (VT11)'!$E:$E,'Per Outlet Plan'!D2113))</f>
        <v/>
      </c>
    </row>
    <row r="2114" spans="1:14 16382:16382">
      <c r="A2114" s="18" t="str">
        <f>IF(D2114="","",VLOOKUP(D2114,'DISPATCHED (VT11)'!$E:$XEV,16373,0))</f>
        <v/>
      </c>
      <c r="B2114" s="13" t="str">
        <f>IF(D2114="","",VLOOKUP(D2114,'DISPATCHED (VT11)'!$E:$L,8,0))</f>
        <v/>
      </c>
      <c r="C2114" s="16" t="str">
        <f>IF(A2114="","",IF(VLOOKUP(A2114,'DSR Attendance'!$A:$E,5,0)=0,VLOOKUP(A2114,'DSR Attendance'!$A:$D,4,0),CONCATENATE(VLOOKUP(A2114,'DSR Attendance'!$A:$D,4,0)," / ",VLOOKUP('Per Outlet Plan'!A2114,'DSR Attendance'!$A:$E,5,0))))</f>
        <v/>
      </c>
      <c r="M2114" s="13" t="str">
        <f t="shared" si="34"/>
        <v/>
      </c>
      <c r="N2114" s="8"/>
      <c r="XFB2114" s="13" t="str">
        <f>IF(D2114="","",COUNTIF('DISPATCHED (VT11)'!$E:$E,'Per Outlet Plan'!D2114))</f>
        <v/>
      </c>
    </row>
    <row r="2115" spans="1:14 16382:16382">
      <c r="A2115" s="18" t="str">
        <f>IF(D2115="","",VLOOKUP(D2115,'DISPATCHED (VT11)'!$E:$XEV,16373,0))</f>
        <v/>
      </c>
      <c r="B2115" s="13" t="str">
        <f>IF(D2115="","",VLOOKUP(D2115,'DISPATCHED (VT11)'!$E:$L,8,0))</f>
        <v/>
      </c>
      <c r="C2115" s="16" t="str">
        <f>IF(A2115="","",IF(VLOOKUP(A2115,'DSR Attendance'!$A:$E,5,0)=0,VLOOKUP(A2115,'DSR Attendance'!$A:$D,4,0),CONCATENATE(VLOOKUP(A2115,'DSR Attendance'!$A:$D,4,0)," / ",VLOOKUP('Per Outlet Plan'!A2115,'DSR Attendance'!$A:$E,5,0))))</f>
        <v/>
      </c>
      <c r="M2115" s="13" t="str">
        <f t="shared" si="34"/>
        <v/>
      </c>
      <c r="N2115" s="8"/>
      <c r="XFB2115" s="13" t="str">
        <f>IF(D2115="","",COUNTIF('DISPATCHED (VT11)'!$E:$E,'Per Outlet Plan'!D2115))</f>
        <v/>
      </c>
    </row>
    <row r="2116" spans="1:14 16382:16382">
      <c r="A2116" s="18" t="str">
        <f>IF(D2116="","",VLOOKUP(D2116,'DISPATCHED (VT11)'!$E:$XEV,16373,0))</f>
        <v/>
      </c>
      <c r="B2116" s="13" t="str">
        <f>IF(D2116="","",VLOOKUP(D2116,'DISPATCHED (VT11)'!$E:$L,8,0))</f>
        <v/>
      </c>
      <c r="C2116" s="16" t="str">
        <f>IF(A2116="","",IF(VLOOKUP(A2116,'DSR Attendance'!$A:$E,5,0)=0,VLOOKUP(A2116,'DSR Attendance'!$A:$D,4,0),CONCATENATE(VLOOKUP(A2116,'DSR Attendance'!$A:$D,4,0)," / ",VLOOKUP('Per Outlet Plan'!A2116,'DSR Attendance'!$A:$E,5,0))))</f>
        <v/>
      </c>
      <c r="M2116" s="13" t="str">
        <f t="shared" si="34"/>
        <v/>
      </c>
      <c r="N2116" s="8"/>
      <c r="XFB2116" s="13" t="str">
        <f>IF(D2116="","",COUNTIF('DISPATCHED (VT11)'!$E:$E,'Per Outlet Plan'!D2116))</f>
        <v/>
      </c>
    </row>
    <row r="2117" spans="1:14 16382:16382">
      <c r="A2117" s="18" t="str">
        <f>IF(D2117="","",VLOOKUP(D2117,'DISPATCHED (VT11)'!$E:$XEV,16373,0))</f>
        <v/>
      </c>
      <c r="B2117" s="13" t="str">
        <f>IF(D2117="","",VLOOKUP(D2117,'DISPATCHED (VT11)'!$E:$L,8,0))</f>
        <v/>
      </c>
      <c r="C2117" s="16" t="str">
        <f>IF(A2117="","",IF(VLOOKUP(A2117,'DSR Attendance'!$A:$E,5,0)=0,VLOOKUP(A2117,'DSR Attendance'!$A:$D,4,0),CONCATENATE(VLOOKUP(A2117,'DSR Attendance'!$A:$D,4,0)," / ",VLOOKUP('Per Outlet Plan'!A2117,'DSR Attendance'!$A:$E,5,0))))</f>
        <v/>
      </c>
      <c r="M2117" s="13" t="str">
        <f t="shared" si="34"/>
        <v/>
      </c>
      <c r="N2117" s="8"/>
      <c r="XFB2117" s="13" t="str">
        <f>IF(D2117="","",COUNTIF('DISPATCHED (VT11)'!$E:$E,'Per Outlet Plan'!D2117))</f>
        <v/>
      </c>
    </row>
    <row r="2118" spans="1:14 16382:16382">
      <c r="A2118" s="18" t="str">
        <f>IF(D2118="","",VLOOKUP(D2118,'DISPATCHED (VT11)'!$E:$XEV,16373,0))</f>
        <v/>
      </c>
      <c r="B2118" s="13" t="str">
        <f>IF(D2118="","",VLOOKUP(D2118,'DISPATCHED (VT11)'!$E:$L,8,0))</f>
        <v/>
      </c>
      <c r="C2118" s="16" t="str">
        <f>IF(A2118="","",IF(VLOOKUP(A2118,'DSR Attendance'!$A:$E,5,0)=0,VLOOKUP(A2118,'DSR Attendance'!$A:$D,4,0),CONCATENATE(VLOOKUP(A2118,'DSR Attendance'!$A:$D,4,0)," / ",VLOOKUP('Per Outlet Plan'!A2118,'DSR Attendance'!$A:$E,5,0))))</f>
        <v/>
      </c>
      <c r="M2118" s="13" t="str">
        <f t="shared" ref="M2118:M2181" si="35">IF(L2118="","",VLOOKUP(L2118,$XFC$6:$XFD$30,2,0))</f>
        <v/>
      </c>
      <c r="N2118" s="8"/>
      <c r="XFB2118" s="13" t="str">
        <f>IF(D2118="","",COUNTIF('DISPATCHED (VT11)'!$E:$E,'Per Outlet Plan'!D2118))</f>
        <v/>
      </c>
    </row>
    <row r="2119" spans="1:14 16382:16382">
      <c r="A2119" s="18" t="str">
        <f>IF(D2119="","",VLOOKUP(D2119,'DISPATCHED (VT11)'!$E:$XEV,16373,0))</f>
        <v/>
      </c>
      <c r="B2119" s="13" t="str">
        <f>IF(D2119="","",VLOOKUP(D2119,'DISPATCHED (VT11)'!$E:$L,8,0))</f>
        <v/>
      </c>
      <c r="C2119" s="16" t="str">
        <f>IF(A2119="","",IF(VLOOKUP(A2119,'DSR Attendance'!$A:$E,5,0)=0,VLOOKUP(A2119,'DSR Attendance'!$A:$D,4,0),CONCATENATE(VLOOKUP(A2119,'DSR Attendance'!$A:$D,4,0)," / ",VLOOKUP('Per Outlet Plan'!A2119,'DSR Attendance'!$A:$E,5,0))))</f>
        <v/>
      </c>
      <c r="M2119" s="13" t="str">
        <f t="shared" si="35"/>
        <v/>
      </c>
      <c r="N2119" s="8"/>
      <c r="XFB2119" s="13" t="str">
        <f>IF(D2119="","",COUNTIF('DISPATCHED (VT11)'!$E:$E,'Per Outlet Plan'!D2119))</f>
        <v/>
      </c>
    </row>
    <row r="2120" spans="1:14 16382:16382">
      <c r="A2120" s="18" t="str">
        <f>IF(D2120="","",VLOOKUP(D2120,'DISPATCHED (VT11)'!$E:$XEV,16373,0))</f>
        <v/>
      </c>
      <c r="B2120" s="13" t="str">
        <f>IF(D2120="","",VLOOKUP(D2120,'DISPATCHED (VT11)'!$E:$L,8,0))</f>
        <v/>
      </c>
      <c r="C2120" s="16" t="str">
        <f>IF(A2120="","",IF(VLOOKUP(A2120,'DSR Attendance'!$A:$E,5,0)=0,VLOOKUP(A2120,'DSR Attendance'!$A:$D,4,0),CONCATENATE(VLOOKUP(A2120,'DSR Attendance'!$A:$D,4,0)," / ",VLOOKUP('Per Outlet Plan'!A2120,'DSR Attendance'!$A:$E,5,0))))</f>
        <v/>
      </c>
      <c r="M2120" s="13" t="str">
        <f t="shared" si="35"/>
        <v/>
      </c>
      <c r="N2120" s="8"/>
      <c r="XFB2120" s="13" t="str">
        <f>IF(D2120="","",COUNTIF('DISPATCHED (VT11)'!$E:$E,'Per Outlet Plan'!D2120))</f>
        <v/>
      </c>
    </row>
    <row r="2121" spans="1:14 16382:16382">
      <c r="A2121" s="18" t="str">
        <f>IF(D2121="","",VLOOKUP(D2121,'DISPATCHED (VT11)'!$E:$XEV,16373,0))</f>
        <v/>
      </c>
      <c r="B2121" s="13" t="str">
        <f>IF(D2121="","",VLOOKUP(D2121,'DISPATCHED (VT11)'!$E:$L,8,0))</f>
        <v/>
      </c>
      <c r="C2121" s="16" t="str">
        <f>IF(A2121="","",IF(VLOOKUP(A2121,'DSR Attendance'!$A:$E,5,0)=0,VLOOKUP(A2121,'DSR Attendance'!$A:$D,4,0),CONCATENATE(VLOOKUP(A2121,'DSR Attendance'!$A:$D,4,0)," / ",VLOOKUP('Per Outlet Plan'!A2121,'DSR Attendance'!$A:$E,5,0))))</f>
        <v/>
      </c>
      <c r="M2121" s="13" t="str">
        <f t="shared" si="35"/>
        <v/>
      </c>
      <c r="N2121" s="8"/>
      <c r="XFB2121" s="13" t="str">
        <f>IF(D2121="","",COUNTIF('DISPATCHED (VT11)'!$E:$E,'Per Outlet Plan'!D2121))</f>
        <v/>
      </c>
    </row>
    <row r="2122" spans="1:14 16382:16382">
      <c r="A2122" s="18" t="str">
        <f>IF(D2122="","",VLOOKUP(D2122,'DISPATCHED (VT11)'!$E:$XEV,16373,0))</f>
        <v/>
      </c>
      <c r="B2122" s="13" t="str">
        <f>IF(D2122="","",VLOOKUP(D2122,'DISPATCHED (VT11)'!$E:$L,8,0))</f>
        <v/>
      </c>
      <c r="C2122" s="16" t="str">
        <f>IF(A2122="","",IF(VLOOKUP(A2122,'DSR Attendance'!$A:$E,5,0)=0,VLOOKUP(A2122,'DSR Attendance'!$A:$D,4,0),CONCATENATE(VLOOKUP(A2122,'DSR Attendance'!$A:$D,4,0)," / ",VLOOKUP('Per Outlet Plan'!A2122,'DSR Attendance'!$A:$E,5,0))))</f>
        <v/>
      </c>
      <c r="M2122" s="13" t="str">
        <f t="shared" si="35"/>
        <v/>
      </c>
      <c r="N2122" s="8"/>
      <c r="XFB2122" s="13" t="str">
        <f>IF(D2122="","",COUNTIF('DISPATCHED (VT11)'!$E:$E,'Per Outlet Plan'!D2122))</f>
        <v/>
      </c>
    </row>
    <row r="2123" spans="1:14 16382:16382">
      <c r="A2123" s="18" t="str">
        <f>IF(D2123="","",VLOOKUP(D2123,'DISPATCHED (VT11)'!$E:$XEV,16373,0))</f>
        <v/>
      </c>
      <c r="B2123" s="13" t="str">
        <f>IF(D2123="","",VLOOKUP(D2123,'DISPATCHED (VT11)'!$E:$L,8,0))</f>
        <v/>
      </c>
      <c r="C2123" s="16" t="str">
        <f>IF(A2123="","",IF(VLOOKUP(A2123,'DSR Attendance'!$A:$E,5,0)=0,VLOOKUP(A2123,'DSR Attendance'!$A:$D,4,0),CONCATENATE(VLOOKUP(A2123,'DSR Attendance'!$A:$D,4,0)," / ",VLOOKUP('Per Outlet Plan'!A2123,'DSR Attendance'!$A:$E,5,0))))</f>
        <v/>
      </c>
      <c r="M2123" s="13" t="str">
        <f t="shared" si="35"/>
        <v/>
      </c>
      <c r="N2123" s="8"/>
      <c r="XFB2123" s="13" t="str">
        <f>IF(D2123="","",COUNTIF('DISPATCHED (VT11)'!$E:$E,'Per Outlet Plan'!D2123))</f>
        <v/>
      </c>
    </row>
    <row r="2124" spans="1:14 16382:16382">
      <c r="A2124" s="18" t="str">
        <f>IF(D2124="","",VLOOKUP(D2124,'DISPATCHED (VT11)'!$E:$XEV,16373,0))</f>
        <v/>
      </c>
      <c r="B2124" s="13" t="str">
        <f>IF(D2124="","",VLOOKUP(D2124,'DISPATCHED (VT11)'!$E:$L,8,0))</f>
        <v/>
      </c>
      <c r="C2124" s="16" t="str">
        <f>IF(A2124="","",IF(VLOOKUP(A2124,'DSR Attendance'!$A:$E,5,0)=0,VLOOKUP(A2124,'DSR Attendance'!$A:$D,4,0),CONCATENATE(VLOOKUP(A2124,'DSR Attendance'!$A:$D,4,0)," / ",VLOOKUP('Per Outlet Plan'!A2124,'DSR Attendance'!$A:$E,5,0))))</f>
        <v/>
      </c>
      <c r="M2124" s="13" t="str">
        <f t="shared" si="35"/>
        <v/>
      </c>
      <c r="N2124" s="8"/>
      <c r="XFB2124" s="13" t="str">
        <f>IF(D2124="","",COUNTIF('DISPATCHED (VT11)'!$E:$E,'Per Outlet Plan'!D2124))</f>
        <v/>
      </c>
    </row>
    <row r="2125" spans="1:14 16382:16382">
      <c r="A2125" s="18" t="str">
        <f>IF(D2125="","",VLOOKUP(D2125,'DISPATCHED (VT11)'!$E:$XEV,16373,0))</f>
        <v/>
      </c>
      <c r="B2125" s="13" t="str">
        <f>IF(D2125="","",VLOOKUP(D2125,'DISPATCHED (VT11)'!$E:$L,8,0))</f>
        <v/>
      </c>
      <c r="C2125" s="16" t="str">
        <f>IF(A2125="","",IF(VLOOKUP(A2125,'DSR Attendance'!$A:$E,5,0)=0,VLOOKUP(A2125,'DSR Attendance'!$A:$D,4,0),CONCATENATE(VLOOKUP(A2125,'DSR Attendance'!$A:$D,4,0)," / ",VLOOKUP('Per Outlet Plan'!A2125,'DSR Attendance'!$A:$E,5,0))))</f>
        <v/>
      </c>
      <c r="M2125" s="13" t="str">
        <f t="shared" si="35"/>
        <v/>
      </c>
      <c r="N2125" s="8"/>
      <c r="XFB2125" s="13" t="str">
        <f>IF(D2125="","",COUNTIF('DISPATCHED (VT11)'!$E:$E,'Per Outlet Plan'!D2125))</f>
        <v/>
      </c>
    </row>
    <row r="2126" spans="1:14 16382:16382">
      <c r="A2126" s="18" t="str">
        <f>IF(D2126="","",VLOOKUP(D2126,'DISPATCHED (VT11)'!$E:$XEV,16373,0))</f>
        <v/>
      </c>
      <c r="B2126" s="13" t="str">
        <f>IF(D2126="","",VLOOKUP(D2126,'DISPATCHED (VT11)'!$E:$L,8,0))</f>
        <v/>
      </c>
      <c r="C2126" s="16" t="str">
        <f>IF(A2126="","",IF(VLOOKUP(A2126,'DSR Attendance'!$A:$E,5,0)=0,VLOOKUP(A2126,'DSR Attendance'!$A:$D,4,0),CONCATENATE(VLOOKUP(A2126,'DSR Attendance'!$A:$D,4,0)," / ",VLOOKUP('Per Outlet Plan'!A2126,'DSR Attendance'!$A:$E,5,0))))</f>
        <v/>
      </c>
      <c r="M2126" s="13" t="str">
        <f t="shared" si="35"/>
        <v/>
      </c>
      <c r="N2126" s="8"/>
      <c r="XFB2126" s="13" t="str">
        <f>IF(D2126="","",COUNTIF('DISPATCHED (VT11)'!$E:$E,'Per Outlet Plan'!D2126))</f>
        <v/>
      </c>
    </row>
    <row r="2127" spans="1:14 16382:16382">
      <c r="A2127" s="18" t="str">
        <f>IF(D2127="","",VLOOKUP(D2127,'DISPATCHED (VT11)'!$E:$XEV,16373,0))</f>
        <v/>
      </c>
      <c r="B2127" s="13" t="str">
        <f>IF(D2127="","",VLOOKUP(D2127,'DISPATCHED (VT11)'!$E:$L,8,0))</f>
        <v/>
      </c>
      <c r="C2127" s="16" t="str">
        <f>IF(A2127="","",IF(VLOOKUP(A2127,'DSR Attendance'!$A:$E,5,0)=0,VLOOKUP(A2127,'DSR Attendance'!$A:$D,4,0),CONCATENATE(VLOOKUP(A2127,'DSR Attendance'!$A:$D,4,0)," / ",VLOOKUP('Per Outlet Plan'!A2127,'DSR Attendance'!$A:$E,5,0))))</f>
        <v/>
      </c>
      <c r="M2127" s="13" t="str">
        <f t="shared" si="35"/>
        <v/>
      </c>
      <c r="N2127" s="8"/>
      <c r="XFB2127" s="13" t="str">
        <f>IF(D2127="","",COUNTIF('DISPATCHED (VT11)'!$E:$E,'Per Outlet Plan'!D2127))</f>
        <v/>
      </c>
    </row>
    <row r="2128" spans="1:14 16382:16382">
      <c r="A2128" s="18" t="str">
        <f>IF(D2128="","",VLOOKUP(D2128,'DISPATCHED (VT11)'!$E:$XEV,16373,0))</f>
        <v/>
      </c>
      <c r="B2128" s="13" t="str">
        <f>IF(D2128="","",VLOOKUP(D2128,'DISPATCHED (VT11)'!$E:$L,8,0))</f>
        <v/>
      </c>
      <c r="C2128" s="16" t="str">
        <f>IF(A2128="","",IF(VLOOKUP(A2128,'DSR Attendance'!$A:$E,5,0)=0,VLOOKUP(A2128,'DSR Attendance'!$A:$D,4,0),CONCATENATE(VLOOKUP(A2128,'DSR Attendance'!$A:$D,4,0)," / ",VLOOKUP('Per Outlet Plan'!A2128,'DSR Attendance'!$A:$E,5,0))))</f>
        <v/>
      </c>
      <c r="M2128" s="13" t="str">
        <f t="shared" si="35"/>
        <v/>
      </c>
      <c r="N2128" s="8"/>
      <c r="XFB2128" s="13" t="str">
        <f>IF(D2128="","",COUNTIF('DISPATCHED (VT11)'!$E:$E,'Per Outlet Plan'!D2128))</f>
        <v/>
      </c>
    </row>
    <row r="2129" spans="1:14 16382:16382">
      <c r="A2129" s="18" t="str">
        <f>IF(D2129="","",VLOOKUP(D2129,'DISPATCHED (VT11)'!$E:$XEV,16373,0))</f>
        <v/>
      </c>
      <c r="B2129" s="13" t="str">
        <f>IF(D2129="","",VLOOKUP(D2129,'DISPATCHED (VT11)'!$E:$L,8,0))</f>
        <v/>
      </c>
      <c r="C2129" s="16" t="str">
        <f>IF(A2129="","",IF(VLOOKUP(A2129,'DSR Attendance'!$A:$E,5,0)=0,VLOOKUP(A2129,'DSR Attendance'!$A:$D,4,0),CONCATENATE(VLOOKUP(A2129,'DSR Attendance'!$A:$D,4,0)," / ",VLOOKUP('Per Outlet Plan'!A2129,'DSR Attendance'!$A:$E,5,0))))</f>
        <v/>
      </c>
      <c r="M2129" s="13" t="str">
        <f t="shared" si="35"/>
        <v/>
      </c>
      <c r="N2129" s="8"/>
      <c r="XFB2129" s="13" t="str">
        <f>IF(D2129="","",COUNTIF('DISPATCHED (VT11)'!$E:$E,'Per Outlet Plan'!D2129))</f>
        <v/>
      </c>
    </row>
    <row r="2130" spans="1:14 16382:16382">
      <c r="A2130" s="18" t="str">
        <f>IF(D2130="","",VLOOKUP(D2130,'DISPATCHED (VT11)'!$E:$XEV,16373,0))</f>
        <v/>
      </c>
      <c r="B2130" s="13" t="str">
        <f>IF(D2130="","",VLOOKUP(D2130,'DISPATCHED (VT11)'!$E:$L,8,0))</f>
        <v/>
      </c>
      <c r="C2130" s="16" t="str">
        <f>IF(A2130="","",IF(VLOOKUP(A2130,'DSR Attendance'!$A:$E,5,0)=0,VLOOKUP(A2130,'DSR Attendance'!$A:$D,4,0),CONCATENATE(VLOOKUP(A2130,'DSR Attendance'!$A:$D,4,0)," / ",VLOOKUP('Per Outlet Plan'!A2130,'DSR Attendance'!$A:$E,5,0))))</f>
        <v/>
      </c>
      <c r="M2130" s="13" t="str">
        <f t="shared" si="35"/>
        <v/>
      </c>
      <c r="N2130" s="8"/>
      <c r="XFB2130" s="13" t="str">
        <f>IF(D2130="","",COUNTIF('DISPATCHED (VT11)'!$E:$E,'Per Outlet Plan'!D2130))</f>
        <v/>
      </c>
    </row>
    <row r="2131" spans="1:14 16382:16382">
      <c r="A2131" s="18" t="str">
        <f>IF(D2131="","",VLOOKUP(D2131,'DISPATCHED (VT11)'!$E:$XEV,16373,0))</f>
        <v/>
      </c>
      <c r="B2131" s="13" t="str">
        <f>IF(D2131="","",VLOOKUP(D2131,'DISPATCHED (VT11)'!$E:$L,8,0))</f>
        <v/>
      </c>
      <c r="C2131" s="16" t="str">
        <f>IF(A2131="","",IF(VLOOKUP(A2131,'DSR Attendance'!$A:$E,5,0)=0,VLOOKUP(A2131,'DSR Attendance'!$A:$D,4,0),CONCATENATE(VLOOKUP(A2131,'DSR Attendance'!$A:$D,4,0)," / ",VLOOKUP('Per Outlet Plan'!A2131,'DSR Attendance'!$A:$E,5,0))))</f>
        <v/>
      </c>
      <c r="M2131" s="13" t="str">
        <f t="shared" si="35"/>
        <v/>
      </c>
      <c r="N2131" s="8"/>
      <c r="XFB2131" s="13" t="str">
        <f>IF(D2131="","",COUNTIF('DISPATCHED (VT11)'!$E:$E,'Per Outlet Plan'!D2131))</f>
        <v/>
      </c>
    </row>
    <row r="2132" spans="1:14 16382:16382">
      <c r="A2132" s="18" t="str">
        <f>IF(D2132="","",VLOOKUP(D2132,'DISPATCHED (VT11)'!$E:$XEV,16373,0))</f>
        <v/>
      </c>
      <c r="B2132" s="13" t="str">
        <f>IF(D2132="","",VLOOKUP(D2132,'DISPATCHED (VT11)'!$E:$L,8,0))</f>
        <v/>
      </c>
      <c r="C2132" s="16" t="str">
        <f>IF(A2132="","",IF(VLOOKUP(A2132,'DSR Attendance'!$A:$E,5,0)=0,VLOOKUP(A2132,'DSR Attendance'!$A:$D,4,0),CONCATENATE(VLOOKUP(A2132,'DSR Attendance'!$A:$D,4,0)," / ",VLOOKUP('Per Outlet Plan'!A2132,'DSR Attendance'!$A:$E,5,0))))</f>
        <v/>
      </c>
      <c r="M2132" s="13" t="str">
        <f t="shared" si="35"/>
        <v/>
      </c>
      <c r="N2132" s="8"/>
      <c r="XFB2132" s="13" t="str">
        <f>IF(D2132="","",COUNTIF('DISPATCHED (VT11)'!$E:$E,'Per Outlet Plan'!D2132))</f>
        <v/>
      </c>
    </row>
    <row r="2133" spans="1:14 16382:16382">
      <c r="A2133" s="18" t="str">
        <f>IF(D2133="","",VLOOKUP(D2133,'DISPATCHED (VT11)'!$E:$XEV,16373,0))</f>
        <v/>
      </c>
      <c r="B2133" s="13" t="str">
        <f>IF(D2133="","",VLOOKUP(D2133,'DISPATCHED (VT11)'!$E:$L,8,0))</f>
        <v/>
      </c>
      <c r="C2133" s="16" t="str">
        <f>IF(A2133="","",IF(VLOOKUP(A2133,'DSR Attendance'!$A:$E,5,0)=0,VLOOKUP(A2133,'DSR Attendance'!$A:$D,4,0),CONCATENATE(VLOOKUP(A2133,'DSR Attendance'!$A:$D,4,0)," / ",VLOOKUP('Per Outlet Plan'!A2133,'DSR Attendance'!$A:$E,5,0))))</f>
        <v/>
      </c>
      <c r="M2133" s="13" t="str">
        <f t="shared" si="35"/>
        <v/>
      </c>
      <c r="N2133" s="8"/>
      <c r="XFB2133" s="13" t="str">
        <f>IF(D2133="","",COUNTIF('DISPATCHED (VT11)'!$E:$E,'Per Outlet Plan'!D2133))</f>
        <v/>
      </c>
    </row>
    <row r="2134" spans="1:14 16382:16382">
      <c r="A2134" s="18" t="str">
        <f>IF(D2134="","",VLOOKUP(D2134,'DISPATCHED (VT11)'!$E:$XEV,16373,0))</f>
        <v/>
      </c>
      <c r="B2134" s="13" t="str">
        <f>IF(D2134="","",VLOOKUP(D2134,'DISPATCHED (VT11)'!$E:$L,8,0))</f>
        <v/>
      </c>
      <c r="C2134" s="16" t="str">
        <f>IF(A2134="","",IF(VLOOKUP(A2134,'DSR Attendance'!$A:$E,5,0)=0,VLOOKUP(A2134,'DSR Attendance'!$A:$D,4,0),CONCATENATE(VLOOKUP(A2134,'DSR Attendance'!$A:$D,4,0)," / ",VLOOKUP('Per Outlet Plan'!A2134,'DSR Attendance'!$A:$E,5,0))))</f>
        <v/>
      </c>
      <c r="M2134" s="13" t="str">
        <f t="shared" si="35"/>
        <v/>
      </c>
      <c r="N2134" s="8"/>
      <c r="XFB2134" s="13" t="str">
        <f>IF(D2134="","",COUNTIF('DISPATCHED (VT11)'!$E:$E,'Per Outlet Plan'!D2134))</f>
        <v/>
      </c>
    </row>
    <row r="2135" spans="1:14 16382:16382">
      <c r="A2135" s="18" t="str">
        <f>IF(D2135="","",VLOOKUP(D2135,'DISPATCHED (VT11)'!$E:$XEV,16373,0))</f>
        <v/>
      </c>
      <c r="B2135" s="13" t="str">
        <f>IF(D2135="","",VLOOKUP(D2135,'DISPATCHED (VT11)'!$E:$L,8,0))</f>
        <v/>
      </c>
      <c r="C2135" s="16" t="str">
        <f>IF(A2135="","",IF(VLOOKUP(A2135,'DSR Attendance'!$A:$E,5,0)=0,VLOOKUP(A2135,'DSR Attendance'!$A:$D,4,0),CONCATENATE(VLOOKUP(A2135,'DSR Attendance'!$A:$D,4,0)," / ",VLOOKUP('Per Outlet Plan'!A2135,'DSR Attendance'!$A:$E,5,0))))</f>
        <v/>
      </c>
      <c r="M2135" s="13" t="str">
        <f t="shared" si="35"/>
        <v/>
      </c>
      <c r="N2135" s="8"/>
      <c r="XFB2135" s="13" t="str">
        <f>IF(D2135="","",COUNTIF('DISPATCHED (VT11)'!$E:$E,'Per Outlet Plan'!D2135))</f>
        <v/>
      </c>
    </row>
    <row r="2136" spans="1:14 16382:16382">
      <c r="A2136" s="18" t="str">
        <f>IF(D2136="","",VLOOKUP(D2136,'DISPATCHED (VT11)'!$E:$XEV,16373,0))</f>
        <v/>
      </c>
      <c r="B2136" s="13" t="str">
        <f>IF(D2136="","",VLOOKUP(D2136,'DISPATCHED (VT11)'!$E:$L,8,0))</f>
        <v/>
      </c>
      <c r="C2136" s="16" t="str">
        <f>IF(A2136="","",IF(VLOOKUP(A2136,'DSR Attendance'!$A:$E,5,0)=0,VLOOKUP(A2136,'DSR Attendance'!$A:$D,4,0),CONCATENATE(VLOOKUP(A2136,'DSR Attendance'!$A:$D,4,0)," / ",VLOOKUP('Per Outlet Plan'!A2136,'DSR Attendance'!$A:$E,5,0))))</f>
        <v/>
      </c>
      <c r="M2136" s="13" t="str">
        <f t="shared" si="35"/>
        <v/>
      </c>
      <c r="N2136" s="8"/>
      <c r="XFB2136" s="13" t="str">
        <f>IF(D2136="","",COUNTIF('DISPATCHED (VT11)'!$E:$E,'Per Outlet Plan'!D2136))</f>
        <v/>
      </c>
    </row>
    <row r="2137" spans="1:14 16382:16382">
      <c r="A2137" s="18" t="str">
        <f>IF(D2137="","",VLOOKUP(D2137,'DISPATCHED (VT11)'!$E:$XEV,16373,0))</f>
        <v/>
      </c>
      <c r="B2137" s="13" t="str">
        <f>IF(D2137="","",VLOOKUP(D2137,'DISPATCHED (VT11)'!$E:$L,8,0))</f>
        <v/>
      </c>
      <c r="C2137" s="16" t="str">
        <f>IF(A2137="","",IF(VLOOKUP(A2137,'DSR Attendance'!$A:$E,5,0)=0,VLOOKUP(A2137,'DSR Attendance'!$A:$D,4,0),CONCATENATE(VLOOKUP(A2137,'DSR Attendance'!$A:$D,4,0)," / ",VLOOKUP('Per Outlet Plan'!A2137,'DSR Attendance'!$A:$E,5,0))))</f>
        <v/>
      </c>
      <c r="M2137" s="13" t="str">
        <f t="shared" si="35"/>
        <v/>
      </c>
      <c r="N2137" s="8"/>
      <c r="XFB2137" s="13" t="str">
        <f>IF(D2137="","",COUNTIF('DISPATCHED (VT11)'!$E:$E,'Per Outlet Plan'!D2137))</f>
        <v/>
      </c>
    </row>
    <row r="2138" spans="1:14 16382:16382">
      <c r="A2138" s="18" t="str">
        <f>IF(D2138="","",VLOOKUP(D2138,'DISPATCHED (VT11)'!$E:$XEV,16373,0))</f>
        <v/>
      </c>
      <c r="B2138" s="13" t="str">
        <f>IF(D2138="","",VLOOKUP(D2138,'DISPATCHED (VT11)'!$E:$L,8,0))</f>
        <v/>
      </c>
      <c r="C2138" s="16" t="str">
        <f>IF(A2138="","",IF(VLOOKUP(A2138,'DSR Attendance'!$A:$E,5,0)=0,VLOOKUP(A2138,'DSR Attendance'!$A:$D,4,0),CONCATENATE(VLOOKUP(A2138,'DSR Attendance'!$A:$D,4,0)," / ",VLOOKUP('Per Outlet Plan'!A2138,'DSR Attendance'!$A:$E,5,0))))</f>
        <v/>
      </c>
      <c r="M2138" s="13" t="str">
        <f t="shared" si="35"/>
        <v/>
      </c>
      <c r="N2138" s="8"/>
      <c r="XFB2138" s="13" t="str">
        <f>IF(D2138="","",COUNTIF('DISPATCHED (VT11)'!$E:$E,'Per Outlet Plan'!D2138))</f>
        <v/>
      </c>
    </row>
    <row r="2139" spans="1:14 16382:16382">
      <c r="A2139" s="18" t="str">
        <f>IF(D2139="","",VLOOKUP(D2139,'DISPATCHED (VT11)'!$E:$XEV,16373,0))</f>
        <v/>
      </c>
      <c r="B2139" s="13" t="str">
        <f>IF(D2139="","",VLOOKUP(D2139,'DISPATCHED (VT11)'!$E:$L,8,0))</f>
        <v/>
      </c>
      <c r="C2139" s="16" t="str">
        <f>IF(A2139="","",IF(VLOOKUP(A2139,'DSR Attendance'!$A:$E,5,0)=0,VLOOKUP(A2139,'DSR Attendance'!$A:$D,4,0),CONCATENATE(VLOOKUP(A2139,'DSR Attendance'!$A:$D,4,0)," / ",VLOOKUP('Per Outlet Plan'!A2139,'DSR Attendance'!$A:$E,5,0))))</f>
        <v/>
      </c>
      <c r="M2139" s="13" t="str">
        <f t="shared" si="35"/>
        <v/>
      </c>
      <c r="N2139" s="8"/>
      <c r="XFB2139" s="13" t="str">
        <f>IF(D2139="","",COUNTIF('DISPATCHED (VT11)'!$E:$E,'Per Outlet Plan'!D2139))</f>
        <v/>
      </c>
    </row>
    <row r="2140" spans="1:14 16382:16382">
      <c r="A2140" s="18" t="str">
        <f>IF(D2140="","",VLOOKUP(D2140,'DISPATCHED (VT11)'!$E:$XEV,16373,0))</f>
        <v/>
      </c>
      <c r="B2140" s="13" t="str">
        <f>IF(D2140="","",VLOOKUP(D2140,'DISPATCHED (VT11)'!$E:$L,8,0))</f>
        <v/>
      </c>
      <c r="C2140" s="16" t="str">
        <f>IF(A2140="","",IF(VLOOKUP(A2140,'DSR Attendance'!$A:$E,5,0)=0,VLOOKUP(A2140,'DSR Attendance'!$A:$D,4,0),CONCATENATE(VLOOKUP(A2140,'DSR Attendance'!$A:$D,4,0)," / ",VLOOKUP('Per Outlet Plan'!A2140,'DSR Attendance'!$A:$E,5,0))))</f>
        <v/>
      </c>
      <c r="M2140" s="13" t="str">
        <f t="shared" si="35"/>
        <v/>
      </c>
      <c r="N2140" s="8"/>
      <c r="XFB2140" s="13" t="str">
        <f>IF(D2140="","",COUNTIF('DISPATCHED (VT11)'!$E:$E,'Per Outlet Plan'!D2140))</f>
        <v/>
      </c>
    </row>
    <row r="2141" spans="1:14 16382:16382">
      <c r="A2141" s="18" t="str">
        <f>IF(D2141="","",VLOOKUP(D2141,'DISPATCHED (VT11)'!$E:$XEV,16373,0))</f>
        <v/>
      </c>
      <c r="B2141" s="13" t="str">
        <f>IF(D2141="","",VLOOKUP(D2141,'DISPATCHED (VT11)'!$E:$L,8,0))</f>
        <v/>
      </c>
      <c r="C2141" s="16" t="str">
        <f>IF(A2141="","",IF(VLOOKUP(A2141,'DSR Attendance'!$A:$E,5,0)=0,VLOOKUP(A2141,'DSR Attendance'!$A:$D,4,0),CONCATENATE(VLOOKUP(A2141,'DSR Attendance'!$A:$D,4,0)," / ",VLOOKUP('Per Outlet Plan'!A2141,'DSR Attendance'!$A:$E,5,0))))</f>
        <v/>
      </c>
      <c r="M2141" s="13" t="str">
        <f t="shared" si="35"/>
        <v/>
      </c>
      <c r="N2141" s="8"/>
      <c r="XFB2141" s="13" t="str">
        <f>IF(D2141="","",COUNTIF('DISPATCHED (VT11)'!$E:$E,'Per Outlet Plan'!D2141))</f>
        <v/>
      </c>
    </row>
    <row r="2142" spans="1:14 16382:16382">
      <c r="A2142" s="18" t="str">
        <f>IF(D2142="","",VLOOKUP(D2142,'DISPATCHED (VT11)'!$E:$XEV,16373,0))</f>
        <v/>
      </c>
      <c r="B2142" s="13" t="str">
        <f>IF(D2142="","",VLOOKUP(D2142,'DISPATCHED (VT11)'!$E:$L,8,0))</f>
        <v/>
      </c>
      <c r="C2142" s="16" t="str">
        <f>IF(A2142="","",IF(VLOOKUP(A2142,'DSR Attendance'!$A:$E,5,0)=0,VLOOKUP(A2142,'DSR Attendance'!$A:$D,4,0),CONCATENATE(VLOOKUP(A2142,'DSR Attendance'!$A:$D,4,0)," / ",VLOOKUP('Per Outlet Plan'!A2142,'DSR Attendance'!$A:$E,5,0))))</f>
        <v/>
      </c>
      <c r="M2142" s="13" t="str">
        <f t="shared" si="35"/>
        <v/>
      </c>
      <c r="N2142" s="8"/>
      <c r="XFB2142" s="13" t="str">
        <f>IF(D2142="","",COUNTIF('DISPATCHED (VT11)'!$E:$E,'Per Outlet Plan'!D2142))</f>
        <v/>
      </c>
    </row>
    <row r="2143" spans="1:14 16382:16382">
      <c r="A2143" s="18" t="str">
        <f>IF(D2143="","",VLOOKUP(D2143,'DISPATCHED (VT11)'!$E:$XEV,16373,0))</f>
        <v/>
      </c>
      <c r="B2143" s="13" t="str">
        <f>IF(D2143="","",VLOOKUP(D2143,'DISPATCHED (VT11)'!$E:$L,8,0))</f>
        <v/>
      </c>
      <c r="C2143" s="16" t="str">
        <f>IF(A2143="","",IF(VLOOKUP(A2143,'DSR Attendance'!$A:$E,5,0)=0,VLOOKUP(A2143,'DSR Attendance'!$A:$D,4,0),CONCATENATE(VLOOKUP(A2143,'DSR Attendance'!$A:$D,4,0)," / ",VLOOKUP('Per Outlet Plan'!A2143,'DSR Attendance'!$A:$E,5,0))))</f>
        <v/>
      </c>
      <c r="M2143" s="13" t="str">
        <f t="shared" si="35"/>
        <v/>
      </c>
      <c r="N2143" s="8"/>
      <c r="XFB2143" s="13" t="str">
        <f>IF(D2143="","",COUNTIF('DISPATCHED (VT11)'!$E:$E,'Per Outlet Plan'!D2143))</f>
        <v/>
      </c>
    </row>
    <row r="2144" spans="1:14 16382:16382">
      <c r="A2144" s="18" t="str">
        <f>IF(D2144="","",VLOOKUP(D2144,'DISPATCHED (VT11)'!$E:$XEV,16373,0))</f>
        <v/>
      </c>
      <c r="B2144" s="13" t="str">
        <f>IF(D2144="","",VLOOKUP(D2144,'DISPATCHED (VT11)'!$E:$L,8,0))</f>
        <v/>
      </c>
      <c r="C2144" s="16" t="str">
        <f>IF(A2144="","",IF(VLOOKUP(A2144,'DSR Attendance'!$A:$E,5,0)=0,VLOOKUP(A2144,'DSR Attendance'!$A:$D,4,0),CONCATENATE(VLOOKUP(A2144,'DSR Attendance'!$A:$D,4,0)," / ",VLOOKUP('Per Outlet Plan'!A2144,'DSR Attendance'!$A:$E,5,0))))</f>
        <v/>
      </c>
      <c r="M2144" s="13" t="str">
        <f t="shared" si="35"/>
        <v/>
      </c>
      <c r="N2144" s="8"/>
      <c r="XFB2144" s="13" t="str">
        <f>IF(D2144="","",COUNTIF('DISPATCHED (VT11)'!$E:$E,'Per Outlet Plan'!D2144))</f>
        <v/>
      </c>
    </row>
    <row r="2145" spans="1:14 16382:16382">
      <c r="A2145" s="18" t="str">
        <f>IF(D2145="","",VLOOKUP(D2145,'DISPATCHED (VT11)'!$E:$XEV,16373,0))</f>
        <v/>
      </c>
      <c r="B2145" s="13" t="str">
        <f>IF(D2145="","",VLOOKUP(D2145,'DISPATCHED (VT11)'!$E:$L,8,0))</f>
        <v/>
      </c>
      <c r="C2145" s="16" t="str">
        <f>IF(A2145="","",IF(VLOOKUP(A2145,'DSR Attendance'!$A:$E,5,0)=0,VLOOKUP(A2145,'DSR Attendance'!$A:$D,4,0),CONCATENATE(VLOOKUP(A2145,'DSR Attendance'!$A:$D,4,0)," / ",VLOOKUP('Per Outlet Plan'!A2145,'DSR Attendance'!$A:$E,5,0))))</f>
        <v/>
      </c>
      <c r="M2145" s="13" t="str">
        <f t="shared" si="35"/>
        <v/>
      </c>
      <c r="N2145" s="8"/>
      <c r="XFB2145" s="13" t="str">
        <f>IF(D2145="","",COUNTIF('DISPATCHED (VT11)'!$E:$E,'Per Outlet Plan'!D2145))</f>
        <v/>
      </c>
    </row>
    <row r="2146" spans="1:14 16382:16382">
      <c r="A2146" s="18" t="str">
        <f>IF(D2146="","",VLOOKUP(D2146,'DISPATCHED (VT11)'!$E:$XEV,16373,0))</f>
        <v/>
      </c>
      <c r="B2146" s="13" t="str">
        <f>IF(D2146="","",VLOOKUP(D2146,'DISPATCHED (VT11)'!$E:$L,8,0))</f>
        <v/>
      </c>
      <c r="C2146" s="16" t="str">
        <f>IF(A2146="","",IF(VLOOKUP(A2146,'DSR Attendance'!$A:$E,5,0)=0,VLOOKUP(A2146,'DSR Attendance'!$A:$D,4,0),CONCATENATE(VLOOKUP(A2146,'DSR Attendance'!$A:$D,4,0)," / ",VLOOKUP('Per Outlet Plan'!A2146,'DSR Attendance'!$A:$E,5,0))))</f>
        <v/>
      </c>
      <c r="M2146" s="13" t="str">
        <f t="shared" si="35"/>
        <v/>
      </c>
      <c r="N2146" s="8"/>
      <c r="XFB2146" s="13" t="str">
        <f>IF(D2146="","",COUNTIF('DISPATCHED (VT11)'!$E:$E,'Per Outlet Plan'!D2146))</f>
        <v/>
      </c>
    </row>
    <row r="2147" spans="1:14 16382:16382">
      <c r="A2147" s="18" t="str">
        <f>IF(D2147="","",VLOOKUP(D2147,'DISPATCHED (VT11)'!$E:$XEV,16373,0))</f>
        <v/>
      </c>
      <c r="B2147" s="13" t="str">
        <f>IF(D2147="","",VLOOKUP(D2147,'DISPATCHED (VT11)'!$E:$L,8,0))</f>
        <v/>
      </c>
      <c r="C2147" s="16" t="str">
        <f>IF(A2147="","",IF(VLOOKUP(A2147,'DSR Attendance'!$A:$E,5,0)=0,VLOOKUP(A2147,'DSR Attendance'!$A:$D,4,0),CONCATENATE(VLOOKUP(A2147,'DSR Attendance'!$A:$D,4,0)," / ",VLOOKUP('Per Outlet Plan'!A2147,'DSR Attendance'!$A:$E,5,0))))</f>
        <v/>
      </c>
      <c r="M2147" s="13" t="str">
        <f t="shared" si="35"/>
        <v/>
      </c>
      <c r="N2147" s="8"/>
      <c r="XFB2147" s="13" t="str">
        <f>IF(D2147="","",COUNTIF('DISPATCHED (VT11)'!$E:$E,'Per Outlet Plan'!D2147))</f>
        <v/>
      </c>
    </row>
    <row r="2148" spans="1:14 16382:16382">
      <c r="A2148" s="18" t="str">
        <f>IF(D2148="","",VLOOKUP(D2148,'DISPATCHED (VT11)'!$E:$XEV,16373,0))</f>
        <v/>
      </c>
      <c r="B2148" s="13" t="str">
        <f>IF(D2148="","",VLOOKUP(D2148,'DISPATCHED (VT11)'!$E:$L,8,0))</f>
        <v/>
      </c>
      <c r="C2148" s="16" t="str">
        <f>IF(A2148="","",IF(VLOOKUP(A2148,'DSR Attendance'!$A:$E,5,0)=0,VLOOKUP(A2148,'DSR Attendance'!$A:$D,4,0),CONCATENATE(VLOOKUP(A2148,'DSR Attendance'!$A:$D,4,0)," / ",VLOOKUP('Per Outlet Plan'!A2148,'DSR Attendance'!$A:$E,5,0))))</f>
        <v/>
      </c>
      <c r="M2148" s="13" t="str">
        <f t="shared" si="35"/>
        <v/>
      </c>
      <c r="N2148" s="8"/>
      <c r="XFB2148" s="13" t="str">
        <f>IF(D2148="","",COUNTIF('DISPATCHED (VT11)'!$E:$E,'Per Outlet Plan'!D2148))</f>
        <v/>
      </c>
    </row>
    <row r="2149" spans="1:14 16382:16382">
      <c r="A2149" s="18" t="str">
        <f>IF(D2149="","",VLOOKUP(D2149,'DISPATCHED (VT11)'!$E:$XEV,16373,0))</f>
        <v/>
      </c>
      <c r="B2149" s="13" t="str">
        <f>IF(D2149="","",VLOOKUP(D2149,'DISPATCHED (VT11)'!$E:$L,8,0))</f>
        <v/>
      </c>
      <c r="C2149" s="16" t="str">
        <f>IF(A2149="","",IF(VLOOKUP(A2149,'DSR Attendance'!$A:$E,5,0)=0,VLOOKUP(A2149,'DSR Attendance'!$A:$D,4,0),CONCATENATE(VLOOKUP(A2149,'DSR Attendance'!$A:$D,4,0)," / ",VLOOKUP('Per Outlet Plan'!A2149,'DSR Attendance'!$A:$E,5,0))))</f>
        <v/>
      </c>
      <c r="M2149" s="13" t="str">
        <f t="shared" si="35"/>
        <v/>
      </c>
      <c r="N2149" s="8"/>
      <c r="XFB2149" s="13" t="str">
        <f>IF(D2149="","",COUNTIF('DISPATCHED (VT11)'!$E:$E,'Per Outlet Plan'!D2149))</f>
        <v/>
      </c>
    </row>
    <row r="2150" spans="1:14 16382:16382">
      <c r="A2150" s="18" t="str">
        <f>IF(D2150="","",VLOOKUP(D2150,'DISPATCHED (VT11)'!$E:$XEV,16373,0))</f>
        <v/>
      </c>
      <c r="B2150" s="13" t="str">
        <f>IF(D2150="","",VLOOKUP(D2150,'DISPATCHED (VT11)'!$E:$L,8,0))</f>
        <v/>
      </c>
      <c r="C2150" s="16" t="str">
        <f>IF(A2150="","",IF(VLOOKUP(A2150,'DSR Attendance'!$A:$E,5,0)=0,VLOOKUP(A2150,'DSR Attendance'!$A:$D,4,0),CONCATENATE(VLOOKUP(A2150,'DSR Attendance'!$A:$D,4,0)," / ",VLOOKUP('Per Outlet Plan'!A2150,'DSR Attendance'!$A:$E,5,0))))</f>
        <v/>
      </c>
      <c r="M2150" s="13" t="str">
        <f t="shared" si="35"/>
        <v/>
      </c>
      <c r="N2150" s="8"/>
      <c r="XFB2150" s="13" t="str">
        <f>IF(D2150="","",COUNTIF('DISPATCHED (VT11)'!$E:$E,'Per Outlet Plan'!D2150))</f>
        <v/>
      </c>
    </row>
    <row r="2151" spans="1:14 16382:16382">
      <c r="A2151" s="18" t="str">
        <f>IF(D2151="","",VLOOKUP(D2151,'DISPATCHED (VT11)'!$E:$XEV,16373,0))</f>
        <v/>
      </c>
      <c r="B2151" s="13" t="str">
        <f>IF(D2151="","",VLOOKUP(D2151,'DISPATCHED (VT11)'!$E:$L,8,0))</f>
        <v/>
      </c>
      <c r="C2151" s="16" t="str">
        <f>IF(A2151="","",IF(VLOOKUP(A2151,'DSR Attendance'!$A:$E,5,0)=0,VLOOKUP(A2151,'DSR Attendance'!$A:$D,4,0),CONCATENATE(VLOOKUP(A2151,'DSR Attendance'!$A:$D,4,0)," / ",VLOOKUP('Per Outlet Plan'!A2151,'DSR Attendance'!$A:$E,5,0))))</f>
        <v/>
      </c>
      <c r="M2151" s="13" t="str">
        <f t="shared" si="35"/>
        <v/>
      </c>
      <c r="N2151" s="8"/>
      <c r="XFB2151" s="13" t="str">
        <f>IF(D2151="","",COUNTIF('DISPATCHED (VT11)'!$E:$E,'Per Outlet Plan'!D2151))</f>
        <v/>
      </c>
    </row>
    <row r="2152" spans="1:14 16382:16382">
      <c r="A2152" s="18" t="str">
        <f>IF(D2152="","",VLOOKUP(D2152,'DISPATCHED (VT11)'!$E:$XEV,16373,0))</f>
        <v/>
      </c>
      <c r="B2152" s="13" t="str">
        <f>IF(D2152="","",VLOOKUP(D2152,'DISPATCHED (VT11)'!$E:$L,8,0))</f>
        <v/>
      </c>
      <c r="C2152" s="16" t="str">
        <f>IF(A2152="","",IF(VLOOKUP(A2152,'DSR Attendance'!$A:$E,5,0)=0,VLOOKUP(A2152,'DSR Attendance'!$A:$D,4,0),CONCATENATE(VLOOKUP(A2152,'DSR Attendance'!$A:$D,4,0)," / ",VLOOKUP('Per Outlet Plan'!A2152,'DSR Attendance'!$A:$E,5,0))))</f>
        <v/>
      </c>
      <c r="M2152" s="13" t="str">
        <f t="shared" si="35"/>
        <v/>
      </c>
      <c r="N2152" s="8"/>
      <c r="XFB2152" s="13" t="str">
        <f>IF(D2152="","",COUNTIF('DISPATCHED (VT11)'!$E:$E,'Per Outlet Plan'!D2152))</f>
        <v/>
      </c>
    </row>
    <row r="2153" spans="1:14 16382:16382">
      <c r="A2153" s="18" t="str">
        <f>IF(D2153="","",VLOOKUP(D2153,'DISPATCHED (VT11)'!$E:$XEV,16373,0))</f>
        <v/>
      </c>
      <c r="B2153" s="13" t="str">
        <f>IF(D2153="","",VLOOKUP(D2153,'DISPATCHED (VT11)'!$E:$L,8,0))</f>
        <v/>
      </c>
      <c r="C2153" s="16" t="str">
        <f>IF(A2153="","",IF(VLOOKUP(A2153,'DSR Attendance'!$A:$E,5,0)=0,VLOOKUP(A2153,'DSR Attendance'!$A:$D,4,0),CONCATENATE(VLOOKUP(A2153,'DSR Attendance'!$A:$D,4,0)," / ",VLOOKUP('Per Outlet Plan'!A2153,'DSR Attendance'!$A:$E,5,0))))</f>
        <v/>
      </c>
      <c r="M2153" s="13" t="str">
        <f t="shared" si="35"/>
        <v/>
      </c>
      <c r="N2153" s="8"/>
      <c r="XFB2153" s="13" t="str">
        <f>IF(D2153="","",COUNTIF('DISPATCHED (VT11)'!$E:$E,'Per Outlet Plan'!D2153))</f>
        <v/>
      </c>
    </row>
    <row r="2154" spans="1:14 16382:16382">
      <c r="A2154" s="18" t="str">
        <f>IF(D2154="","",VLOOKUP(D2154,'DISPATCHED (VT11)'!$E:$XEV,16373,0))</f>
        <v/>
      </c>
      <c r="B2154" s="13" t="str">
        <f>IF(D2154="","",VLOOKUP(D2154,'DISPATCHED (VT11)'!$E:$L,8,0))</f>
        <v/>
      </c>
      <c r="C2154" s="16" t="str">
        <f>IF(A2154="","",IF(VLOOKUP(A2154,'DSR Attendance'!$A:$E,5,0)=0,VLOOKUP(A2154,'DSR Attendance'!$A:$D,4,0),CONCATENATE(VLOOKUP(A2154,'DSR Attendance'!$A:$D,4,0)," / ",VLOOKUP('Per Outlet Plan'!A2154,'DSR Attendance'!$A:$E,5,0))))</f>
        <v/>
      </c>
      <c r="M2154" s="13" t="str">
        <f t="shared" si="35"/>
        <v/>
      </c>
      <c r="N2154" s="8"/>
      <c r="XFB2154" s="13" t="str">
        <f>IF(D2154="","",COUNTIF('DISPATCHED (VT11)'!$E:$E,'Per Outlet Plan'!D2154))</f>
        <v/>
      </c>
    </row>
    <row r="2155" spans="1:14 16382:16382">
      <c r="A2155" s="18" t="str">
        <f>IF(D2155="","",VLOOKUP(D2155,'DISPATCHED (VT11)'!$E:$XEV,16373,0))</f>
        <v/>
      </c>
      <c r="B2155" s="13" t="str">
        <f>IF(D2155="","",VLOOKUP(D2155,'DISPATCHED (VT11)'!$E:$L,8,0))</f>
        <v/>
      </c>
      <c r="C2155" s="16" t="str">
        <f>IF(A2155="","",IF(VLOOKUP(A2155,'DSR Attendance'!$A:$E,5,0)=0,VLOOKUP(A2155,'DSR Attendance'!$A:$D,4,0),CONCATENATE(VLOOKUP(A2155,'DSR Attendance'!$A:$D,4,0)," / ",VLOOKUP('Per Outlet Plan'!A2155,'DSR Attendance'!$A:$E,5,0))))</f>
        <v/>
      </c>
      <c r="M2155" s="13" t="str">
        <f t="shared" si="35"/>
        <v/>
      </c>
      <c r="N2155" s="8"/>
      <c r="XFB2155" s="13" t="str">
        <f>IF(D2155="","",COUNTIF('DISPATCHED (VT11)'!$E:$E,'Per Outlet Plan'!D2155))</f>
        <v/>
      </c>
    </row>
    <row r="2156" spans="1:14 16382:16382">
      <c r="A2156" s="18" t="str">
        <f>IF(D2156="","",VLOOKUP(D2156,'DISPATCHED (VT11)'!$E:$XEV,16373,0))</f>
        <v/>
      </c>
      <c r="B2156" s="13" t="str">
        <f>IF(D2156="","",VLOOKUP(D2156,'DISPATCHED (VT11)'!$E:$L,8,0))</f>
        <v/>
      </c>
      <c r="C2156" s="16" t="str">
        <f>IF(A2156="","",IF(VLOOKUP(A2156,'DSR Attendance'!$A:$E,5,0)=0,VLOOKUP(A2156,'DSR Attendance'!$A:$D,4,0),CONCATENATE(VLOOKUP(A2156,'DSR Attendance'!$A:$D,4,0)," / ",VLOOKUP('Per Outlet Plan'!A2156,'DSR Attendance'!$A:$E,5,0))))</f>
        <v/>
      </c>
      <c r="M2156" s="13" t="str">
        <f t="shared" si="35"/>
        <v/>
      </c>
      <c r="N2156" s="8"/>
      <c r="XFB2156" s="13" t="str">
        <f>IF(D2156="","",COUNTIF('DISPATCHED (VT11)'!$E:$E,'Per Outlet Plan'!D2156))</f>
        <v/>
      </c>
    </row>
    <row r="2157" spans="1:14 16382:16382">
      <c r="A2157" s="18" t="str">
        <f>IF(D2157="","",VLOOKUP(D2157,'DISPATCHED (VT11)'!$E:$XEV,16373,0))</f>
        <v/>
      </c>
      <c r="B2157" s="13" t="str">
        <f>IF(D2157="","",VLOOKUP(D2157,'DISPATCHED (VT11)'!$E:$L,8,0))</f>
        <v/>
      </c>
      <c r="C2157" s="16" t="str">
        <f>IF(A2157="","",IF(VLOOKUP(A2157,'DSR Attendance'!$A:$E,5,0)=0,VLOOKUP(A2157,'DSR Attendance'!$A:$D,4,0),CONCATENATE(VLOOKUP(A2157,'DSR Attendance'!$A:$D,4,0)," / ",VLOOKUP('Per Outlet Plan'!A2157,'DSR Attendance'!$A:$E,5,0))))</f>
        <v/>
      </c>
      <c r="M2157" s="13" t="str">
        <f t="shared" si="35"/>
        <v/>
      </c>
      <c r="N2157" s="8"/>
      <c r="XFB2157" s="13" t="str">
        <f>IF(D2157="","",COUNTIF('DISPATCHED (VT11)'!$E:$E,'Per Outlet Plan'!D2157))</f>
        <v/>
      </c>
    </row>
    <row r="2158" spans="1:14 16382:16382">
      <c r="A2158" s="18" t="str">
        <f>IF(D2158="","",VLOOKUP(D2158,'DISPATCHED (VT11)'!$E:$XEV,16373,0))</f>
        <v/>
      </c>
      <c r="B2158" s="13" t="str">
        <f>IF(D2158="","",VLOOKUP(D2158,'DISPATCHED (VT11)'!$E:$L,8,0))</f>
        <v/>
      </c>
      <c r="C2158" s="16" t="str">
        <f>IF(A2158="","",IF(VLOOKUP(A2158,'DSR Attendance'!$A:$E,5,0)=0,VLOOKUP(A2158,'DSR Attendance'!$A:$D,4,0),CONCATENATE(VLOOKUP(A2158,'DSR Attendance'!$A:$D,4,0)," / ",VLOOKUP('Per Outlet Plan'!A2158,'DSR Attendance'!$A:$E,5,0))))</f>
        <v/>
      </c>
      <c r="M2158" s="13" t="str">
        <f t="shared" si="35"/>
        <v/>
      </c>
      <c r="N2158" s="8"/>
      <c r="XFB2158" s="13" t="str">
        <f>IF(D2158="","",COUNTIF('DISPATCHED (VT11)'!$E:$E,'Per Outlet Plan'!D2158))</f>
        <v/>
      </c>
    </row>
    <row r="2159" spans="1:14 16382:16382">
      <c r="A2159" s="18" t="str">
        <f>IF(D2159="","",VLOOKUP(D2159,'DISPATCHED (VT11)'!$E:$XEV,16373,0))</f>
        <v/>
      </c>
      <c r="B2159" s="13" t="str">
        <f>IF(D2159="","",VLOOKUP(D2159,'DISPATCHED (VT11)'!$E:$L,8,0))</f>
        <v/>
      </c>
      <c r="C2159" s="16" t="str">
        <f>IF(A2159="","",IF(VLOOKUP(A2159,'DSR Attendance'!$A:$E,5,0)=0,VLOOKUP(A2159,'DSR Attendance'!$A:$D,4,0),CONCATENATE(VLOOKUP(A2159,'DSR Attendance'!$A:$D,4,0)," / ",VLOOKUP('Per Outlet Plan'!A2159,'DSR Attendance'!$A:$E,5,0))))</f>
        <v/>
      </c>
      <c r="M2159" s="13" t="str">
        <f t="shared" si="35"/>
        <v/>
      </c>
      <c r="N2159" s="8"/>
      <c r="XFB2159" s="13" t="str">
        <f>IF(D2159="","",COUNTIF('DISPATCHED (VT11)'!$E:$E,'Per Outlet Plan'!D2159))</f>
        <v/>
      </c>
    </row>
    <row r="2160" spans="1:14 16382:16382">
      <c r="A2160" s="18" t="str">
        <f>IF(D2160="","",VLOOKUP(D2160,'DISPATCHED (VT11)'!$E:$XEV,16373,0))</f>
        <v/>
      </c>
      <c r="B2160" s="13" t="str">
        <f>IF(D2160="","",VLOOKUP(D2160,'DISPATCHED (VT11)'!$E:$L,8,0))</f>
        <v/>
      </c>
      <c r="C2160" s="16" t="str">
        <f>IF(A2160="","",IF(VLOOKUP(A2160,'DSR Attendance'!$A:$E,5,0)=0,VLOOKUP(A2160,'DSR Attendance'!$A:$D,4,0),CONCATENATE(VLOOKUP(A2160,'DSR Attendance'!$A:$D,4,0)," / ",VLOOKUP('Per Outlet Plan'!A2160,'DSR Attendance'!$A:$E,5,0))))</f>
        <v/>
      </c>
      <c r="M2160" s="13" t="str">
        <f t="shared" si="35"/>
        <v/>
      </c>
      <c r="N2160" s="8"/>
      <c r="XFB2160" s="13" t="str">
        <f>IF(D2160="","",COUNTIF('DISPATCHED (VT11)'!$E:$E,'Per Outlet Plan'!D2160))</f>
        <v/>
      </c>
    </row>
    <row r="2161" spans="1:14 16382:16382">
      <c r="A2161" s="18" t="str">
        <f>IF(D2161="","",VLOOKUP(D2161,'DISPATCHED (VT11)'!$E:$XEV,16373,0))</f>
        <v/>
      </c>
      <c r="B2161" s="13" t="str">
        <f>IF(D2161="","",VLOOKUP(D2161,'DISPATCHED (VT11)'!$E:$L,8,0))</f>
        <v/>
      </c>
      <c r="C2161" s="16" t="str">
        <f>IF(A2161="","",IF(VLOOKUP(A2161,'DSR Attendance'!$A:$E,5,0)=0,VLOOKUP(A2161,'DSR Attendance'!$A:$D,4,0),CONCATENATE(VLOOKUP(A2161,'DSR Attendance'!$A:$D,4,0)," / ",VLOOKUP('Per Outlet Plan'!A2161,'DSR Attendance'!$A:$E,5,0))))</f>
        <v/>
      </c>
      <c r="M2161" s="13" t="str">
        <f t="shared" si="35"/>
        <v/>
      </c>
      <c r="N2161" s="8"/>
      <c r="XFB2161" s="13" t="str">
        <f>IF(D2161="","",COUNTIF('DISPATCHED (VT11)'!$E:$E,'Per Outlet Plan'!D2161))</f>
        <v/>
      </c>
    </row>
    <row r="2162" spans="1:14 16382:16382">
      <c r="A2162" s="18" t="str">
        <f>IF(D2162="","",VLOOKUP(D2162,'DISPATCHED (VT11)'!$E:$XEV,16373,0))</f>
        <v/>
      </c>
      <c r="B2162" s="13" t="str">
        <f>IF(D2162="","",VLOOKUP(D2162,'DISPATCHED (VT11)'!$E:$L,8,0))</f>
        <v/>
      </c>
      <c r="C2162" s="16" t="str">
        <f>IF(A2162="","",IF(VLOOKUP(A2162,'DSR Attendance'!$A:$E,5,0)=0,VLOOKUP(A2162,'DSR Attendance'!$A:$D,4,0),CONCATENATE(VLOOKUP(A2162,'DSR Attendance'!$A:$D,4,0)," / ",VLOOKUP('Per Outlet Plan'!A2162,'DSR Attendance'!$A:$E,5,0))))</f>
        <v/>
      </c>
      <c r="M2162" s="13" t="str">
        <f t="shared" si="35"/>
        <v/>
      </c>
      <c r="N2162" s="8"/>
      <c r="XFB2162" s="13" t="str">
        <f>IF(D2162="","",COUNTIF('DISPATCHED (VT11)'!$E:$E,'Per Outlet Plan'!D2162))</f>
        <v/>
      </c>
    </row>
    <row r="2163" spans="1:14 16382:16382">
      <c r="A2163" s="18" t="str">
        <f>IF(D2163="","",VLOOKUP(D2163,'DISPATCHED (VT11)'!$E:$XEV,16373,0))</f>
        <v/>
      </c>
      <c r="B2163" s="13" t="str">
        <f>IF(D2163="","",VLOOKUP(D2163,'DISPATCHED (VT11)'!$E:$L,8,0))</f>
        <v/>
      </c>
      <c r="C2163" s="16" t="str">
        <f>IF(A2163="","",IF(VLOOKUP(A2163,'DSR Attendance'!$A:$E,5,0)=0,VLOOKUP(A2163,'DSR Attendance'!$A:$D,4,0),CONCATENATE(VLOOKUP(A2163,'DSR Attendance'!$A:$D,4,0)," / ",VLOOKUP('Per Outlet Plan'!A2163,'DSR Attendance'!$A:$E,5,0))))</f>
        <v/>
      </c>
      <c r="M2163" s="13" t="str">
        <f t="shared" si="35"/>
        <v/>
      </c>
      <c r="N2163" s="8"/>
      <c r="XFB2163" s="13" t="str">
        <f>IF(D2163="","",COUNTIF('DISPATCHED (VT11)'!$E:$E,'Per Outlet Plan'!D2163))</f>
        <v/>
      </c>
    </row>
    <row r="2164" spans="1:14 16382:16382">
      <c r="A2164" s="18" t="str">
        <f>IF(D2164="","",VLOOKUP(D2164,'DISPATCHED (VT11)'!$E:$XEV,16373,0))</f>
        <v/>
      </c>
      <c r="B2164" s="13" t="str">
        <f>IF(D2164="","",VLOOKUP(D2164,'DISPATCHED (VT11)'!$E:$L,8,0))</f>
        <v/>
      </c>
      <c r="C2164" s="16" t="str">
        <f>IF(A2164="","",IF(VLOOKUP(A2164,'DSR Attendance'!$A:$E,5,0)=0,VLOOKUP(A2164,'DSR Attendance'!$A:$D,4,0),CONCATENATE(VLOOKUP(A2164,'DSR Attendance'!$A:$D,4,0)," / ",VLOOKUP('Per Outlet Plan'!A2164,'DSR Attendance'!$A:$E,5,0))))</f>
        <v/>
      </c>
      <c r="M2164" s="13" t="str">
        <f t="shared" si="35"/>
        <v/>
      </c>
      <c r="N2164" s="8"/>
      <c r="XFB2164" s="13" t="str">
        <f>IF(D2164="","",COUNTIF('DISPATCHED (VT11)'!$E:$E,'Per Outlet Plan'!D2164))</f>
        <v/>
      </c>
    </row>
    <row r="2165" spans="1:14 16382:16382">
      <c r="A2165" s="18" t="str">
        <f>IF(D2165="","",VLOOKUP(D2165,'DISPATCHED (VT11)'!$E:$XEV,16373,0))</f>
        <v/>
      </c>
      <c r="B2165" s="13" t="str">
        <f>IF(D2165="","",VLOOKUP(D2165,'DISPATCHED (VT11)'!$E:$L,8,0))</f>
        <v/>
      </c>
      <c r="C2165" s="16" t="str">
        <f>IF(A2165="","",IF(VLOOKUP(A2165,'DSR Attendance'!$A:$E,5,0)=0,VLOOKUP(A2165,'DSR Attendance'!$A:$D,4,0),CONCATENATE(VLOOKUP(A2165,'DSR Attendance'!$A:$D,4,0)," / ",VLOOKUP('Per Outlet Plan'!A2165,'DSR Attendance'!$A:$E,5,0))))</f>
        <v/>
      </c>
      <c r="M2165" s="13" t="str">
        <f t="shared" si="35"/>
        <v/>
      </c>
      <c r="N2165" s="8"/>
      <c r="XFB2165" s="13" t="str">
        <f>IF(D2165="","",COUNTIF('DISPATCHED (VT11)'!$E:$E,'Per Outlet Plan'!D2165))</f>
        <v/>
      </c>
    </row>
    <row r="2166" spans="1:14 16382:16382">
      <c r="A2166" s="18" t="str">
        <f>IF(D2166="","",VLOOKUP(D2166,'DISPATCHED (VT11)'!$E:$XEV,16373,0))</f>
        <v/>
      </c>
      <c r="B2166" s="13" t="str">
        <f>IF(D2166="","",VLOOKUP(D2166,'DISPATCHED (VT11)'!$E:$L,8,0))</f>
        <v/>
      </c>
      <c r="C2166" s="16" t="str">
        <f>IF(A2166="","",IF(VLOOKUP(A2166,'DSR Attendance'!$A:$E,5,0)=0,VLOOKUP(A2166,'DSR Attendance'!$A:$D,4,0),CONCATENATE(VLOOKUP(A2166,'DSR Attendance'!$A:$D,4,0)," / ",VLOOKUP('Per Outlet Plan'!A2166,'DSR Attendance'!$A:$E,5,0))))</f>
        <v/>
      </c>
      <c r="M2166" s="13" t="str">
        <f t="shared" si="35"/>
        <v/>
      </c>
      <c r="N2166" s="8"/>
      <c r="XFB2166" s="13" t="str">
        <f>IF(D2166="","",COUNTIF('DISPATCHED (VT11)'!$E:$E,'Per Outlet Plan'!D2166))</f>
        <v/>
      </c>
    </row>
    <row r="2167" spans="1:14 16382:16382">
      <c r="A2167" s="18" t="str">
        <f>IF(D2167="","",VLOOKUP(D2167,'DISPATCHED (VT11)'!$E:$XEV,16373,0))</f>
        <v/>
      </c>
      <c r="B2167" s="13" t="str">
        <f>IF(D2167="","",VLOOKUP(D2167,'DISPATCHED (VT11)'!$E:$L,8,0))</f>
        <v/>
      </c>
      <c r="C2167" s="16" t="str">
        <f>IF(A2167="","",IF(VLOOKUP(A2167,'DSR Attendance'!$A:$E,5,0)=0,VLOOKUP(A2167,'DSR Attendance'!$A:$D,4,0),CONCATENATE(VLOOKUP(A2167,'DSR Attendance'!$A:$D,4,0)," / ",VLOOKUP('Per Outlet Plan'!A2167,'DSR Attendance'!$A:$E,5,0))))</f>
        <v/>
      </c>
      <c r="M2167" s="13" t="str">
        <f t="shared" si="35"/>
        <v/>
      </c>
      <c r="N2167" s="8"/>
      <c r="XFB2167" s="13" t="str">
        <f>IF(D2167="","",COUNTIF('DISPATCHED (VT11)'!$E:$E,'Per Outlet Plan'!D2167))</f>
        <v/>
      </c>
    </row>
    <row r="2168" spans="1:14 16382:16382">
      <c r="A2168" s="18" t="str">
        <f>IF(D2168="","",VLOOKUP(D2168,'DISPATCHED (VT11)'!$E:$XEV,16373,0))</f>
        <v/>
      </c>
      <c r="B2168" s="13" t="str">
        <f>IF(D2168="","",VLOOKUP(D2168,'DISPATCHED (VT11)'!$E:$L,8,0))</f>
        <v/>
      </c>
      <c r="C2168" s="16" t="str">
        <f>IF(A2168="","",IF(VLOOKUP(A2168,'DSR Attendance'!$A:$E,5,0)=0,VLOOKUP(A2168,'DSR Attendance'!$A:$D,4,0),CONCATENATE(VLOOKUP(A2168,'DSR Attendance'!$A:$D,4,0)," / ",VLOOKUP('Per Outlet Plan'!A2168,'DSR Attendance'!$A:$E,5,0))))</f>
        <v/>
      </c>
      <c r="M2168" s="13" t="str">
        <f t="shared" si="35"/>
        <v/>
      </c>
      <c r="N2168" s="8"/>
      <c r="XFB2168" s="13" t="str">
        <f>IF(D2168="","",COUNTIF('DISPATCHED (VT11)'!$E:$E,'Per Outlet Plan'!D2168))</f>
        <v/>
      </c>
    </row>
    <row r="2169" spans="1:14 16382:16382">
      <c r="A2169" s="18" t="str">
        <f>IF(D2169="","",VLOOKUP(D2169,'DISPATCHED (VT11)'!$E:$XEV,16373,0))</f>
        <v/>
      </c>
      <c r="B2169" s="13" t="str">
        <f>IF(D2169="","",VLOOKUP(D2169,'DISPATCHED (VT11)'!$E:$L,8,0))</f>
        <v/>
      </c>
      <c r="C2169" s="16" t="str">
        <f>IF(A2169="","",IF(VLOOKUP(A2169,'DSR Attendance'!$A:$E,5,0)=0,VLOOKUP(A2169,'DSR Attendance'!$A:$D,4,0),CONCATENATE(VLOOKUP(A2169,'DSR Attendance'!$A:$D,4,0)," / ",VLOOKUP('Per Outlet Plan'!A2169,'DSR Attendance'!$A:$E,5,0))))</f>
        <v/>
      </c>
      <c r="M2169" s="13" t="str">
        <f t="shared" si="35"/>
        <v/>
      </c>
      <c r="N2169" s="8"/>
      <c r="XFB2169" s="13" t="str">
        <f>IF(D2169="","",COUNTIF('DISPATCHED (VT11)'!$E:$E,'Per Outlet Plan'!D2169))</f>
        <v/>
      </c>
    </row>
    <row r="2170" spans="1:14 16382:16382">
      <c r="A2170" s="18" t="str">
        <f>IF(D2170="","",VLOOKUP(D2170,'DISPATCHED (VT11)'!$E:$XEV,16373,0))</f>
        <v/>
      </c>
      <c r="B2170" s="13" t="str">
        <f>IF(D2170="","",VLOOKUP(D2170,'DISPATCHED (VT11)'!$E:$L,8,0))</f>
        <v/>
      </c>
      <c r="C2170" s="16" t="str">
        <f>IF(A2170="","",IF(VLOOKUP(A2170,'DSR Attendance'!$A:$E,5,0)=0,VLOOKUP(A2170,'DSR Attendance'!$A:$D,4,0),CONCATENATE(VLOOKUP(A2170,'DSR Attendance'!$A:$D,4,0)," / ",VLOOKUP('Per Outlet Plan'!A2170,'DSR Attendance'!$A:$E,5,0))))</f>
        <v/>
      </c>
      <c r="M2170" s="13" t="str">
        <f t="shared" si="35"/>
        <v/>
      </c>
      <c r="N2170" s="8"/>
      <c r="XFB2170" s="13" t="str">
        <f>IF(D2170="","",COUNTIF('DISPATCHED (VT11)'!$E:$E,'Per Outlet Plan'!D2170))</f>
        <v/>
      </c>
    </row>
    <row r="2171" spans="1:14 16382:16382">
      <c r="A2171" s="18" t="str">
        <f>IF(D2171="","",VLOOKUP(D2171,'DISPATCHED (VT11)'!$E:$XEV,16373,0))</f>
        <v/>
      </c>
      <c r="B2171" s="13" t="str">
        <f>IF(D2171="","",VLOOKUP(D2171,'DISPATCHED (VT11)'!$E:$L,8,0))</f>
        <v/>
      </c>
      <c r="C2171" s="16" t="str">
        <f>IF(A2171="","",IF(VLOOKUP(A2171,'DSR Attendance'!$A:$E,5,0)=0,VLOOKUP(A2171,'DSR Attendance'!$A:$D,4,0),CONCATENATE(VLOOKUP(A2171,'DSR Attendance'!$A:$D,4,0)," / ",VLOOKUP('Per Outlet Plan'!A2171,'DSR Attendance'!$A:$E,5,0))))</f>
        <v/>
      </c>
      <c r="M2171" s="13" t="str">
        <f t="shared" si="35"/>
        <v/>
      </c>
      <c r="N2171" s="8"/>
      <c r="XFB2171" s="13" t="str">
        <f>IF(D2171="","",COUNTIF('DISPATCHED (VT11)'!$E:$E,'Per Outlet Plan'!D2171))</f>
        <v/>
      </c>
    </row>
    <row r="2172" spans="1:14 16382:16382">
      <c r="A2172" s="18" t="str">
        <f>IF(D2172="","",VLOOKUP(D2172,'DISPATCHED (VT11)'!$E:$XEV,16373,0))</f>
        <v/>
      </c>
      <c r="B2172" s="13" t="str">
        <f>IF(D2172="","",VLOOKUP(D2172,'DISPATCHED (VT11)'!$E:$L,8,0))</f>
        <v/>
      </c>
      <c r="C2172" s="16" t="str">
        <f>IF(A2172="","",IF(VLOOKUP(A2172,'DSR Attendance'!$A:$E,5,0)=0,VLOOKUP(A2172,'DSR Attendance'!$A:$D,4,0),CONCATENATE(VLOOKUP(A2172,'DSR Attendance'!$A:$D,4,0)," / ",VLOOKUP('Per Outlet Plan'!A2172,'DSR Attendance'!$A:$E,5,0))))</f>
        <v/>
      </c>
      <c r="M2172" s="13" t="str">
        <f t="shared" si="35"/>
        <v/>
      </c>
      <c r="N2172" s="8"/>
      <c r="XFB2172" s="13" t="str">
        <f>IF(D2172="","",COUNTIF('DISPATCHED (VT11)'!$E:$E,'Per Outlet Plan'!D2172))</f>
        <v/>
      </c>
    </row>
    <row r="2173" spans="1:14 16382:16382">
      <c r="A2173" s="18" t="str">
        <f>IF(D2173="","",VLOOKUP(D2173,'DISPATCHED (VT11)'!$E:$XEV,16373,0))</f>
        <v/>
      </c>
      <c r="B2173" s="13" t="str">
        <f>IF(D2173="","",VLOOKUP(D2173,'DISPATCHED (VT11)'!$E:$L,8,0))</f>
        <v/>
      </c>
      <c r="C2173" s="16" t="str">
        <f>IF(A2173="","",IF(VLOOKUP(A2173,'DSR Attendance'!$A:$E,5,0)=0,VLOOKUP(A2173,'DSR Attendance'!$A:$D,4,0),CONCATENATE(VLOOKUP(A2173,'DSR Attendance'!$A:$D,4,0)," / ",VLOOKUP('Per Outlet Plan'!A2173,'DSR Attendance'!$A:$E,5,0))))</f>
        <v/>
      </c>
      <c r="M2173" s="13" t="str">
        <f t="shared" si="35"/>
        <v/>
      </c>
      <c r="N2173" s="8"/>
      <c r="XFB2173" s="13" t="str">
        <f>IF(D2173="","",COUNTIF('DISPATCHED (VT11)'!$E:$E,'Per Outlet Plan'!D2173))</f>
        <v/>
      </c>
    </row>
    <row r="2174" spans="1:14 16382:16382">
      <c r="A2174" s="18" t="str">
        <f>IF(D2174="","",VLOOKUP(D2174,'DISPATCHED (VT11)'!$E:$XEV,16373,0))</f>
        <v/>
      </c>
      <c r="B2174" s="13" t="str">
        <f>IF(D2174="","",VLOOKUP(D2174,'DISPATCHED (VT11)'!$E:$L,8,0))</f>
        <v/>
      </c>
      <c r="C2174" s="16" t="str">
        <f>IF(A2174="","",IF(VLOOKUP(A2174,'DSR Attendance'!$A:$E,5,0)=0,VLOOKUP(A2174,'DSR Attendance'!$A:$D,4,0),CONCATENATE(VLOOKUP(A2174,'DSR Attendance'!$A:$D,4,0)," / ",VLOOKUP('Per Outlet Plan'!A2174,'DSR Attendance'!$A:$E,5,0))))</f>
        <v/>
      </c>
      <c r="M2174" s="13" t="str">
        <f t="shared" si="35"/>
        <v/>
      </c>
      <c r="N2174" s="8"/>
      <c r="XFB2174" s="13" t="str">
        <f>IF(D2174="","",COUNTIF('DISPATCHED (VT11)'!$E:$E,'Per Outlet Plan'!D2174))</f>
        <v/>
      </c>
    </row>
    <row r="2175" spans="1:14 16382:16382">
      <c r="A2175" s="18" t="str">
        <f>IF(D2175="","",VLOOKUP(D2175,'DISPATCHED (VT11)'!$E:$XEV,16373,0))</f>
        <v/>
      </c>
      <c r="B2175" s="13" t="str">
        <f>IF(D2175="","",VLOOKUP(D2175,'DISPATCHED (VT11)'!$E:$L,8,0))</f>
        <v/>
      </c>
      <c r="C2175" s="16" t="str">
        <f>IF(A2175="","",IF(VLOOKUP(A2175,'DSR Attendance'!$A:$E,5,0)=0,VLOOKUP(A2175,'DSR Attendance'!$A:$D,4,0),CONCATENATE(VLOOKUP(A2175,'DSR Attendance'!$A:$D,4,0)," / ",VLOOKUP('Per Outlet Plan'!A2175,'DSR Attendance'!$A:$E,5,0))))</f>
        <v/>
      </c>
      <c r="M2175" s="13" t="str">
        <f t="shared" si="35"/>
        <v/>
      </c>
      <c r="N2175" s="8"/>
      <c r="XFB2175" s="13" t="str">
        <f>IF(D2175="","",COUNTIF('DISPATCHED (VT11)'!$E:$E,'Per Outlet Plan'!D2175))</f>
        <v/>
      </c>
    </row>
    <row r="2176" spans="1:14 16382:16382">
      <c r="A2176" s="18" t="str">
        <f>IF(D2176="","",VLOOKUP(D2176,'DISPATCHED (VT11)'!$E:$XEV,16373,0))</f>
        <v/>
      </c>
      <c r="B2176" s="13" t="str">
        <f>IF(D2176="","",VLOOKUP(D2176,'DISPATCHED (VT11)'!$E:$L,8,0))</f>
        <v/>
      </c>
      <c r="C2176" s="16" t="str">
        <f>IF(A2176="","",IF(VLOOKUP(A2176,'DSR Attendance'!$A:$E,5,0)=0,VLOOKUP(A2176,'DSR Attendance'!$A:$D,4,0),CONCATENATE(VLOOKUP(A2176,'DSR Attendance'!$A:$D,4,0)," / ",VLOOKUP('Per Outlet Plan'!A2176,'DSR Attendance'!$A:$E,5,0))))</f>
        <v/>
      </c>
      <c r="M2176" s="13" t="str">
        <f t="shared" si="35"/>
        <v/>
      </c>
      <c r="N2176" s="8"/>
      <c r="XFB2176" s="13" t="str">
        <f>IF(D2176="","",COUNTIF('DISPATCHED (VT11)'!$E:$E,'Per Outlet Plan'!D2176))</f>
        <v/>
      </c>
    </row>
    <row r="2177" spans="1:14 16382:16382">
      <c r="A2177" s="18" t="str">
        <f>IF(D2177="","",VLOOKUP(D2177,'DISPATCHED (VT11)'!$E:$XEV,16373,0))</f>
        <v/>
      </c>
      <c r="B2177" s="13" t="str">
        <f>IF(D2177="","",VLOOKUP(D2177,'DISPATCHED (VT11)'!$E:$L,8,0))</f>
        <v/>
      </c>
      <c r="C2177" s="16" t="str">
        <f>IF(A2177="","",IF(VLOOKUP(A2177,'DSR Attendance'!$A:$E,5,0)=0,VLOOKUP(A2177,'DSR Attendance'!$A:$D,4,0),CONCATENATE(VLOOKUP(A2177,'DSR Attendance'!$A:$D,4,0)," / ",VLOOKUP('Per Outlet Plan'!A2177,'DSR Attendance'!$A:$E,5,0))))</f>
        <v/>
      </c>
      <c r="M2177" s="13" t="str">
        <f t="shared" si="35"/>
        <v/>
      </c>
      <c r="N2177" s="8"/>
      <c r="XFB2177" s="13" t="str">
        <f>IF(D2177="","",COUNTIF('DISPATCHED (VT11)'!$E:$E,'Per Outlet Plan'!D2177))</f>
        <v/>
      </c>
    </row>
    <row r="2178" spans="1:14 16382:16382">
      <c r="A2178" s="18" t="str">
        <f>IF(D2178="","",VLOOKUP(D2178,'DISPATCHED (VT11)'!$E:$XEV,16373,0))</f>
        <v/>
      </c>
      <c r="B2178" s="13" t="str">
        <f>IF(D2178="","",VLOOKUP(D2178,'DISPATCHED (VT11)'!$E:$L,8,0))</f>
        <v/>
      </c>
      <c r="C2178" s="16" t="str">
        <f>IF(A2178="","",IF(VLOOKUP(A2178,'DSR Attendance'!$A:$E,5,0)=0,VLOOKUP(A2178,'DSR Attendance'!$A:$D,4,0),CONCATENATE(VLOOKUP(A2178,'DSR Attendance'!$A:$D,4,0)," / ",VLOOKUP('Per Outlet Plan'!A2178,'DSR Attendance'!$A:$E,5,0))))</f>
        <v/>
      </c>
      <c r="M2178" s="13" t="str">
        <f t="shared" si="35"/>
        <v/>
      </c>
      <c r="N2178" s="8"/>
      <c r="XFB2178" s="13" t="str">
        <f>IF(D2178="","",COUNTIF('DISPATCHED (VT11)'!$E:$E,'Per Outlet Plan'!D2178))</f>
        <v/>
      </c>
    </row>
    <row r="2179" spans="1:14 16382:16382">
      <c r="A2179" s="18" t="str">
        <f>IF(D2179="","",VLOOKUP(D2179,'DISPATCHED (VT11)'!$E:$XEV,16373,0))</f>
        <v/>
      </c>
      <c r="B2179" s="13" t="str">
        <f>IF(D2179="","",VLOOKUP(D2179,'DISPATCHED (VT11)'!$E:$L,8,0))</f>
        <v/>
      </c>
      <c r="C2179" s="16" t="str">
        <f>IF(A2179="","",IF(VLOOKUP(A2179,'DSR Attendance'!$A:$E,5,0)=0,VLOOKUP(A2179,'DSR Attendance'!$A:$D,4,0),CONCATENATE(VLOOKUP(A2179,'DSR Attendance'!$A:$D,4,0)," / ",VLOOKUP('Per Outlet Plan'!A2179,'DSR Attendance'!$A:$E,5,0))))</f>
        <v/>
      </c>
      <c r="M2179" s="13" t="str">
        <f t="shared" si="35"/>
        <v/>
      </c>
      <c r="N2179" s="8"/>
      <c r="XFB2179" s="13" t="str">
        <f>IF(D2179="","",COUNTIF('DISPATCHED (VT11)'!$E:$E,'Per Outlet Plan'!D2179))</f>
        <v/>
      </c>
    </row>
    <row r="2180" spans="1:14 16382:16382">
      <c r="A2180" s="18" t="str">
        <f>IF(D2180="","",VLOOKUP(D2180,'DISPATCHED (VT11)'!$E:$XEV,16373,0))</f>
        <v/>
      </c>
      <c r="B2180" s="13" t="str">
        <f>IF(D2180="","",VLOOKUP(D2180,'DISPATCHED (VT11)'!$E:$L,8,0))</f>
        <v/>
      </c>
      <c r="C2180" s="16" t="str">
        <f>IF(A2180="","",IF(VLOOKUP(A2180,'DSR Attendance'!$A:$E,5,0)=0,VLOOKUP(A2180,'DSR Attendance'!$A:$D,4,0),CONCATENATE(VLOOKUP(A2180,'DSR Attendance'!$A:$D,4,0)," / ",VLOOKUP('Per Outlet Plan'!A2180,'DSR Attendance'!$A:$E,5,0))))</f>
        <v/>
      </c>
      <c r="M2180" s="13" t="str">
        <f t="shared" si="35"/>
        <v/>
      </c>
      <c r="N2180" s="8"/>
      <c r="XFB2180" s="13" t="str">
        <f>IF(D2180="","",COUNTIF('DISPATCHED (VT11)'!$E:$E,'Per Outlet Plan'!D2180))</f>
        <v/>
      </c>
    </row>
    <row r="2181" spans="1:14 16382:16382">
      <c r="A2181" s="18" t="str">
        <f>IF(D2181="","",VLOOKUP(D2181,'DISPATCHED (VT11)'!$E:$XEV,16373,0))</f>
        <v/>
      </c>
      <c r="B2181" s="13" t="str">
        <f>IF(D2181="","",VLOOKUP(D2181,'DISPATCHED (VT11)'!$E:$L,8,0))</f>
        <v/>
      </c>
      <c r="C2181" s="16" t="str">
        <f>IF(A2181="","",IF(VLOOKUP(A2181,'DSR Attendance'!$A:$E,5,0)=0,VLOOKUP(A2181,'DSR Attendance'!$A:$D,4,0),CONCATENATE(VLOOKUP(A2181,'DSR Attendance'!$A:$D,4,0)," / ",VLOOKUP('Per Outlet Plan'!A2181,'DSR Attendance'!$A:$E,5,0))))</f>
        <v/>
      </c>
      <c r="M2181" s="13" t="str">
        <f t="shared" si="35"/>
        <v/>
      </c>
      <c r="N2181" s="8"/>
      <c r="XFB2181" s="13" t="str">
        <f>IF(D2181="","",COUNTIF('DISPATCHED (VT11)'!$E:$E,'Per Outlet Plan'!D2181))</f>
        <v/>
      </c>
    </row>
    <row r="2182" spans="1:14 16382:16382">
      <c r="A2182" s="18" t="str">
        <f>IF(D2182="","",VLOOKUP(D2182,'DISPATCHED (VT11)'!$E:$XEV,16373,0))</f>
        <v/>
      </c>
      <c r="B2182" s="13" t="str">
        <f>IF(D2182="","",VLOOKUP(D2182,'DISPATCHED (VT11)'!$E:$L,8,0))</f>
        <v/>
      </c>
      <c r="C2182" s="16" t="str">
        <f>IF(A2182="","",IF(VLOOKUP(A2182,'DSR Attendance'!$A:$E,5,0)=0,VLOOKUP(A2182,'DSR Attendance'!$A:$D,4,0),CONCATENATE(VLOOKUP(A2182,'DSR Attendance'!$A:$D,4,0)," / ",VLOOKUP('Per Outlet Plan'!A2182,'DSR Attendance'!$A:$E,5,0))))</f>
        <v/>
      </c>
      <c r="M2182" s="13" t="str">
        <f t="shared" ref="M2182:M2245" si="36">IF(L2182="","",VLOOKUP(L2182,$XFC$6:$XFD$30,2,0))</f>
        <v/>
      </c>
      <c r="N2182" s="8"/>
      <c r="XFB2182" s="13" t="str">
        <f>IF(D2182="","",COUNTIF('DISPATCHED (VT11)'!$E:$E,'Per Outlet Plan'!D2182))</f>
        <v/>
      </c>
    </row>
    <row r="2183" spans="1:14 16382:16382">
      <c r="A2183" s="18" t="str">
        <f>IF(D2183="","",VLOOKUP(D2183,'DISPATCHED (VT11)'!$E:$XEV,16373,0))</f>
        <v/>
      </c>
      <c r="B2183" s="13" t="str">
        <f>IF(D2183="","",VLOOKUP(D2183,'DISPATCHED (VT11)'!$E:$L,8,0))</f>
        <v/>
      </c>
      <c r="C2183" s="16" t="str">
        <f>IF(A2183="","",IF(VLOOKUP(A2183,'DSR Attendance'!$A:$E,5,0)=0,VLOOKUP(A2183,'DSR Attendance'!$A:$D,4,0),CONCATENATE(VLOOKUP(A2183,'DSR Attendance'!$A:$D,4,0)," / ",VLOOKUP('Per Outlet Plan'!A2183,'DSR Attendance'!$A:$E,5,0))))</f>
        <v/>
      </c>
      <c r="M2183" s="13" t="str">
        <f t="shared" si="36"/>
        <v/>
      </c>
      <c r="N2183" s="8"/>
      <c r="XFB2183" s="13" t="str">
        <f>IF(D2183="","",COUNTIF('DISPATCHED (VT11)'!$E:$E,'Per Outlet Plan'!D2183))</f>
        <v/>
      </c>
    </row>
    <row r="2184" spans="1:14 16382:16382">
      <c r="A2184" s="18" t="str">
        <f>IF(D2184="","",VLOOKUP(D2184,'DISPATCHED (VT11)'!$E:$XEV,16373,0))</f>
        <v/>
      </c>
      <c r="B2184" s="13" t="str">
        <f>IF(D2184="","",VLOOKUP(D2184,'DISPATCHED (VT11)'!$E:$L,8,0))</f>
        <v/>
      </c>
      <c r="C2184" s="16" t="str">
        <f>IF(A2184="","",IF(VLOOKUP(A2184,'DSR Attendance'!$A:$E,5,0)=0,VLOOKUP(A2184,'DSR Attendance'!$A:$D,4,0),CONCATENATE(VLOOKUP(A2184,'DSR Attendance'!$A:$D,4,0)," / ",VLOOKUP('Per Outlet Plan'!A2184,'DSR Attendance'!$A:$E,5,0))))</f>
        <v/>
      </c>
      <c r="M2184" s="13" t="str">
        <f t="shared" si="36"/>
        <v/>
      </c>
      <c r="N2184" s="8"/>
      <c r="XFB2184" s="13" t="str">
        <f>IF(D2184="","",COUNTIF('DISPATCHED (VT11)'!$E:$E,'Per Outlet Plan'!D2184))</f>
        <v/>
      </c>
    </row>
    <row r="2185" spans="1:14 16382:16382">
      <c r="A2185" s="18" t="str">
        <f>IF(D2185="","",VLOOKUP(D2185,'DISPATCHED (VT11)'!$E:$XEV,16373,0))</f>
        <v/>
      </c>
      <c r="B2185" s="13" t="str">
        <f>IF(D2185="","",VLOOKUP(D2185,'DISPATCHED (VT11)'!$E:$L,8,0))</f>
        <v/>
      </c>
      <c r="C2185" s="16" t="str">
        <f>IF(A2185="","",IF(VLOOKUP(A2185,'DSR Attendance'!$A:$E,5,0)=0,VLOOKUP(A2185,'DSR Attendance'!$A:$D,4,0),CONCATENATE(VLOOKUP(A2185,'DSR Attendance'!$A:$D,4,0)," / ",VLOOKUP('Per Outlet Plan'!A2185,'DSR Attendance'!$A:$E,5,0))))</f>
        <v/>
      </c>
      <c r="M2185" s="13" t="str">
        <f t="shared" si="36"/>
        <v/>
      </c>
      <c r="N2185" s="8"/>
      <c r="XFB2185" s="13" t="str">
        <f>IF(D2185="","",COUNTIF('DISPATCHED (VT11)'!$E:$E,'Per Outlet Plan'!D2185))</f>
        <v/>
      </c>
    </row>
    <row r="2186" spans="1:14 16382:16382">
      <c r="A2186" s="18" t="str">
        <f>IF(D2186="","",VLOOKUP(D2186,'DISPATCHED (VT11)'!$E:$XEV,16373,0))</f>
        <v/>
      </c>
      <c r="B2186" s="13" t="str">
        <f>IF(D2186="","",VLOOKUP(D2186,'DISPATCHED (VT11)'!$E:$L,8,0))</f>
        <v/>
      </c>
      <c r="C2186" s="16" t="str">
        <f>IF(A2186="","",IF(VLOOKUP(A2186,'DSR Attendance'!$A:$E,5,0)=0,VLOOKUP(A2186,'DSR Attendance'!$A:$D,4,0),CONCATENATE(VLOOKUP(A2186,'DSR Attendance'!$A:$D,4,0)," / ",VLOOKUP('Per Outlet Plan'!A2186,'DSR Attendance'!$A:$E,5,0))))</f>
        <v/>
      </c>
      <c r="M2186" s="13" t="str">
        <f t="shared" si="36"/>
        <v/>
      </c>
      <c r="N2186" s="8"/>
      <c r="XFB2186" s="13" t="str">
        <f>IF(D2186="","",COUNTIF('DISPATCHED (VT11)'!$E:$E,'Per Outlet Plan'!D2186))</f>
        <v/>
      </c>
    </row>
    <row r="2187" spans="1:14 16382:16382">
      <c r="A2187" s="18" t="str">
        <f>IF(D2187="","",VLOOKUP(D2187,'DISPATCHED (VT11)'!$E:$XEV,16373,0))</f>
        <v/>
      </c>
      <c r="B2187" s="13" t="str">
        <f>IF(D2187="","",VLOOKUP(D2187,'DISPATCHED (VT11)'!$E:$L,8,0))</f>
        <v/>
      </c>
      <c r="C2187" s="16" t="str">
        <f>IF(A2187="","",IF(VLOOKUP(A2187,'DSR Attendance'!$A:$E,5,0)=0,VLOOKUP(A2187,'DSR Attendance'!$A:$D,4,0),CONCATENATE(VLOOKUP(A2187,'DSR Attendance'!$A:$D,4,0)," / ",VLOOKUP('Per Outlet Plan'!A2187,'DSR Attendance'!$A:$E,5,0))))</f>
        <v/>
      </c>
      <c r="M2187" s="13" t="str">
        <f t="shared" si="36"/>
        <v/>
      </c>
      <c r="N2187" s="8"/>
      <c r="XFB2187" s="13" t="str">
        <f>IF(D2187="","",COUNTIF('DISPATCHED (VT11)'!$E:$E,'Per Outlet Plan'!D2187))</f>
        <v/>
      </c>
    </row>
    <row r="2188" spans="1:14 16382:16382">
      <c r="A2188" s="18" t="str">
        <f>IF(D2188="","",VLOOKUP(D2188,'DISPATCHED (VT11)'!$E:$XEV,16373,0))</f>
        <v/>
      </c>
      <c r="B2188" s="13" t="str">
        <f>IF(D2188="","",VLOOKUP(D2188,'DISPATCHED (VT11)'!$E:$L,8,0))</f>
        <v/>
      </c>
      <c r="C2188" s="16" t="str">
        <f>IF(A2188="","",IF(VLOOKUP(A2188,'DSR Attendance'!$A:$E,5,0)=0,VLOOKUP(A2188,'DSR Attendance'!$A:$D,4,0),CONCATENATE(VLOOKUP(A2188,'DSR Attendance'!$A:$D,4,0)," / ",VLOOKUP('Per Outlet Plan'!A2188,'DSR Attendance'!$A:$E,5,0))))</f>
        <v/>
      </c>
      <c r="M2188" s="13" t="str">
        <f t="shared" si="36"/>
        <v/>
      </c>
      <c r="N2188" s="8"/>
      <c r="XFB2188" s="13" t="str">
        <f>IF(D2188="","",COUNTIF('DISPATCHED (VT11)'!$E:$E,'Per Outlet Plan'!D2188))</f>
        <v/>
      </c>
    </row>
    <row r="2189" spans="1:14 16382:16382">
      <c r="A2189" s="18" t="str">
        <f>IF(D2189="","",VLOOKUP(D2189,'DISPATCHED (VT11)'!$E:$XEV,16373,0))</f>
        <v/>
      </c>
      <c r="B2189" s="13" t="str">
        <f>IF(D2189="","",VLOOKUP(D2189,'DISPATCHED (VT11)'!$E:$L,8,0))</f>
        <v/>
      </c>
      <c r="C2189" s="16" t="str">
        <f>IF(A2189="","",IF(VLOOKUP(A2189,'DSR Attendance'!$A:$E,5,0)=0,VLOOKUP(A2189,'DSR Attendance'!$A:$D,4,0),CONCATENATE(VLOOKUP(A2189,'DSR Attendance'!$A:$D,4,0)," / ",VLOOKUP('Per Outlet Plan'!A2189,'DSR Attendance'!$A:$E,5,0))))</f>
        <v/>
      </c>
      <c r="M2189" s="13" t="str">
        <f t="shared" si="36"/>
        <v/>
      </c>
      <c r="N2189" s="8"/>
      <c r="XFB2189" s="13" t="str">
        <f>IF(D2189="","",COUNTIF('DISPATCHED (VT11)'!$E:$E,'Per Outlet Plan'!D2189))</f>
        <v/>
      </c>
    </row>
    <row r="2190" spans="1:14 16382:16382">
      <c r="A2190" s="18" t="str">
        <f>IF(D2190="","",VLOOKUP(D2190,'DISPATCHED (VT11)'!$E:$XEV,16373,0))</f>
        <v/>
      </c>
      <c r="B2190" s="13" t="str">
        <f>IF(D2190="","",VLOOKUP(D2190,'DISPATCHED (VT11)'!$E:$L,8,0))</f>
        <v/>
      </c>
      <c r="C2190" s="16" t="str">
        <f>IF(A2190="","",IF(VLOOKUP(A2190,'DSR Attendance'!$A:$E,5,0)=0,VLOOKUP(A2190,'DSR Attendance'!$A:$D,4,0),CONCATENATE(VLOOKUP(A2190,'DSR Attendance'!$A:$D,4,0)," / ",VLOOKUP('Per Outlet Plan'!A2190,'DSR Attendance'!$A:$E,5,0))))</f>
        <v/>
      </c>
      <c r="M2190" s="13" t="str">
        <f t="shared" si="36"/>
        <v/>
      </c>
      <c r="N2190" s="8"/>
      <c r="XFB2190" s="13" t="str">
        <f>IF(D2190="","",COUNTIF('DISPATCHED (VT11)'!$E:$E,'Per Outlet Plan'!D2190))</f>
        <v/>
      </c>
    </row>
    <row r="2191" spans="1:14 16382:16382">
      <c r="A2191" s="18" t="str">
        <f>IF(D2191="","",VLOOKUP(D2191,'DISPATCHED (VT11)'!$E:$XEV,16373,0))</f>
        <v/>
      </c>
      <c r="B2191" s="13" t="str">
        <f>IF(D2191="","",VLOOKUP(D2191,'DISPATCHED (VT11)'!$E:$L,8,0))</f>
        <v/>
      </c>
      <c r="C2191" s="16" t="str">
        <f>IF(A2191="","",IF(VLOOKUP(A2191,'DSR Attendance'!$A:$E,5,0)=0,VLOOKUP(A2191,'DSR Attendance'!$A:$D,4,0),CONCATENATE(VLOOKUP(A2191,'DSR Attendance'!$A:$D,4,0)," / ",VLOOKUP('Per Outlet Plan'!A2191,'DSR Attendance'!$A:$E,5,0))))</f>
        <v/>
      </c>
      <c r="M2191" s="13" t="str">
        <f t="shared" si="36"/>
        <v/>
      </c>
      <c r="N2191" s="8"/>
      <c r="XFB2191" s="13" t="str">
        <f>IF(D2191="","",COUNTIF('DISPATCHED (VT11)'!$E:$E,'Per Outlet Plan'!D2191))</f>
        <v/>
      </c>
    </row>
    <row r="2192" spans="1:14 16382:16382">
      <c r="A2192" s="18" t="str">
        <f>IF(D2192="","",VLOOKUP(D2192,'DISPATCHED (VT11)'!$E:$XEV,16373,0))</f>
        <v/>
      </c>
      <c r="B2192" s="13" t="str">
        <f>IF(D2192="","",VLOOKUP(D2192,'DISPATCHED (VT11)'!$E:$L,8,0))</f>
        <v/>
      </c>
      <c r="C2192" s="16" t="str">
        <f>IF(A2192="","",IF(VLOOKUP(A2192,'DSR Attendance'!$A:$E,5,0)=0,VLOOKUP(A2192,'DSR Attendance'!$A:$D,4,0),CONCATENATE(VLOOKUP(A2192,'DSR Attendance'!$A:$D,4,0)," / ",VLOOKUP('Per Outlet Plan'!A2192,'DSR Attendance'!$A:$E,5,0))))</f>
        <v/>
      </c>
      <c r="M2192" s="13" t="str">
        <f t="shared" si="36"/>
        <v/>
      </c>
      <c r="N2192" s="8"/>
      <c r="XFB2192" s="13" t="str">
        <f>IF(D2192="","",COUNTIF('DISPATCHED (VT11)'!$E:$E,'Per Outlet Plan'!D2192))</f>
        <v/>
      </c>
    </row>
    <row r="2193" spans="1:14 16382:16382">
      <c r="A2193" s="18" t="str">
        <f>IF(D2193="","",VLOOKUP(D2193,'DISPATCHED (VT11)'!$E:$XEV,16373,0))</f>
        <v/>
      </c>
      <c r="B2193" s="13" t="str">
        <f>IF(D2193="","",VLOOKUP(D2193,'DISPATCHED (VT11)'!$E:$L,8,0))</f>
        <v/>
      </c>
      <c r="C2193" s="16" t="str">
        <f>IF(A2193="","",IF(VLOOKUP(A2193,'DSR Attendance'!$A:$E,5,0)=0,VLOOKUP(A2193,'DSR Attendance'!$A:$D,4,0),CONCATENATE(VLOOKUP(A2193,'DSR Attendance'!$A:$D,4,0)," / ",VLOOKUP('Per Outlet Plan'!A2193,'DSR Attendance'!$A:$E,5,0))))</f>
        <v/>
      </c>
      <c r="M2193" s="13" t="str">
        <f t="shared" si="36"/>
        <v/>
      </c>
      <c r="N2193" s="8"/>
      <c r="XFB2193" s="13" t="str">
        <f>IF(D2193="","",COUNTIF('DISPATCHED (VT11)'!$E:$E,'Per Outlet Plan'!D2193))</f>
        <v/>
      </c>
    </row>
    <row r="2194" spans="1:14 16382:16382">
      <c r="A2194" s="18" t="str">
        <f>IF(D2194="","",VLOOKUP(D2194,'DISPATCHED (VT11)'!$E:$XEV,16373,0))</f>
        <v/>
      </c>
      <c r="B2194" s="13" t="str">
        <f>IF(D2194="","",VLOOKUP(D2194,'DISPATCHED (VT11)'!$E:$L,8,0))</f>
        <v/>
      </c>
      <c r="C2194" s="16" t="str">
        <f>IF(A2194="","",IF(VLOOKUP(A2194,'DSR Attendance'!$A:$E,5,0)=0,VLOOKUP(A2194,'DSR Attendance'!$A:$D,4,0),CONCATENATE(VLOOKUP(A2194,'DSR Attendance'!$A:$D,4,0)," / ",VLOOKUP('Per Outlet Plan'!A2194,'DSR Attendance'!$A:$E,5,0))))</f>
        <v/>
      </c>
      <c r="M2194" s="13" t="str">
        <f t="shared" si="36"/>
        <v/>
      </c>
      <c r="N2194" s="8"/>
      <c r="XFB2194" s="13" t="str">
        <f>IF(D2194="","",COUNTIF('DISPATCHED (VT11)'!$E:$E,'Per Outlet Plan'!D2194))</f>
        <v/>
      </c>
    </row>
    <row r="2195" spans="1:14 16382:16382">
      <c r="A2195" s="18" t="str">
        <f>IF(D2195="","",VLOOKUP(D2195,'DISPATCHED (VT11)'!$E:$XEV,16373,0))</f>
        <v/>
      </c>
      <c r="B2195" s="13" t="str">
        <f>IF(D2195="","",VLOOKUP(D2195,'DISPATCHED (VT11)'!$E:$L,8,0))</f>
        <v/>
      </c>
      <c r="C2195" s="16" t="str">
        <f>IF(A2195="","",IF(VLOOKUP(A2195,'DSR Attendance'!$A:$E,5,0)=0,VLOOKUP(A2195,'DSR Attendance'!$A:$D,4,0),CONCATENATE(VLOOKUP(A2195,'DSR Attendance'!$A:$D,4,0)," / ",VLOOKUP('Per Outlet Plan'!A2195,'DSR Attendance'!$A:$E,5,0))))</f>
        <v/>
      </c>
      <c r="M2195" s="13" t="str">
        <f t="shared" si="36"/>
        <v/>
      </c>
      <c r="N2195" s="8"/>
      <c r="XFB2195" s="13" t="str">
        <f>IF(D2195="","",COUNTIF('DISPATCHED (VT11)'!$E:$E,'Per Outlet Plan'!D2195))</f>
        <v/>
      </c>
    </row>
    <row r="2196" spans="1:14 16382:16382">
      <c r="A2196" s="18" t="str">
        <f>IF(D2196="","",VLOOKUP(D2196,'DISPATCHED (VT11)'!$E:$XEV,16373,0))</f>
        <v/>
      </c>
      <c r="B2196" s="13" t="str">
        <f>IF(D2196="","",VLOOKUP(D2196,'DISPATCHED (VT11)'!$E:$L,8,0))</f>
        <v/>
      </c>
      <c r="C2196" s="16" t="str">
        <f>IF(A2196="","",IF(VLOOKUP(A2196,'DSR Attendance'!$A:$E,5,0)=0,VLOOKUP(A2196,'DSR Attendance'!$A:$D,4,0),CONCATENATE(VLOOKUP(A2196,'DSR Attendance'!$A:$D,4,0)," / ",VLOOKUP('Per Outlet Plan'!A2196,'DSR Attendance'!$A:$E,5,0))))</f>
        <v/>
      </c>
      <c r="M2196" s="13" t="str">
        <f t="shared" si="36"/>
        <v/>
      </c>
      <c r="N2196" s="8"/>
      <c r="XFB2196" s="13" t="str">
        <f>IF(D2196="","",COUNTIF('DISPATCHED (VT11)'!$E:$E,'Per Outlet Plan'!D2196))</f>
        <v/>
      </c>
    </row>
    <row r="2197" spans="1:14 16382:16382">
      <c r="A2197" s="18" t="str">
        <f>IF(D2197="","",VLOOKUP(D2197,'DISPATCHED (VT11)'!$E:$XEV,16373,0))</f>
        <v/>
      </c>
      <c r="B2197" s="13" t="str">
        <f>IF(D2197="","",VLOOKUP(D2197,'DISPATCHED (VT11)'!$E:$L,8,0))</f>
        <v/>
      </c>
      <c r="C2197" s="16" t="str">
        <f>IF(A2197="","",IF(VLOOKUP(A2197,'DSR Attendance'!$A:$E,5,0)=0,VLOOKUP(A2197,'DSR Attendance'!$A:$D,4,0),CONCATENATE(VLOOKUP(A2197,'DSR Attendance'!$A:$D,4,0)," / ",VLOOKUP('Per Outlet Plan'!A2197,'DSR Attendance'!$A:$E,5,0))))</f>
        <v/>
      </c>
      <c r="M2197" s="13" t="str">
        <f t="shared" si="36"/>
        <v/>
      </c>
      <c r="N2197" s="8"/>
      <c r="XFB2197" s="13" t="str">
        <f>IF(D2197="","",COUNTIF('DISPATCHED (VT11)'!$E:$E,'Per Outlet Plan'!D2197))</f>
        <v/>
      </c>
    </row>
    <row r="2198" spans="1:14 16382:16382">
      <c r="A2198" s="18" t="str">
        <f>IF(D2198="","",VLOOKUP(D2198,'DISPATCHED (VT11)'!$E:$XEV,16373,0))</f>
        <v/>
      </c>
      <c r="B2198" s="13" t="str">
        <f>IF(D2198="","",VLOOKUP(D2198,'DISPATCHED (VT11)'!$E:$L,8,0))</f>
        <v/>
      </c>
      <c r="C2198" s="16" t="str">
        <f>IF(A2198="","",IF(VLOOKUP(A2198,'DSR Attendance'!$A:$E,5,0)=0,VLOOKUP(A2198,'DSR Attendance'!$A:$D,4,0),CONCATENATE(VLOOKUP(A2198,'DSR Attendance'!$A:$D,4,0)," / ",VLOOKUP('Per Outlet Plan'!A2198,'DSR Attendance'!$A:$E,5,0))))</f>
        <v/>
      </c>
      <c r="M2198" s="13" t="str">
        <f t="shared" si="36"/>
        <v/>
      </c>
      <c r="N2198" s="8"/>
      <c r="XFB2198" s="13" t="str">
        <f>IF(D2198="","",COUNTIF('DISPATCHED (VT11)'!$E:$E,'Per Outlet Plan'!D2198))</f>
        <v/>
      </c>
    </row>
    <row r="2199" spans="1:14 16382:16382">
      <c r="A2199" s="18" t="str">
        <f>IF(D2199="","",VLOOKUP(D2199,'DISPATCHED (VT11)'!$E:$XEV,16373,0))</f>
        <v/>
      </c>
      <c r="B2199" s="13" t="str">
        <f>IF(D2199="","",VLOOKUP(D2199,'DISPATCHED (VT11)'!$E:$L,8,0))</f>
        <v/>
      </c>
      <c r="C2199" s="16" t="str">
        <f>IF(A2199="","",IF(VLOOKUP(A2199,'DSR Attendance'!$A:$E,5,0)=0,VLOOKUP(A2199,'DSR Attendance'!$A:$D,4,0),CONCATENATE(VLOOKUP(A2199,'DSR Attendance'!$A:$D,4,0)," / ",VLOOKUP('Per Outlet Plan'!A2199,'DSR Attendance'!$A:$E,5,0))))</f>
        <v/>
      </c>
      <c r="M2199" s="13" t="str">
        <f t="shared" si="36"/>
        <v/>
      </c>
      <c r="N2199" s="8"/>
      <c r="XFB2199" s="13" t="str">
        <f>IF(D2199="","",COUNTIF('DISPATCHED (VT11)'!$E:$E,'Per Outlet Plan'!D2199))</f>
        <v/>
      </c>
    </row>
    <row r="2200" spans="1:14 16382:16382">
      <c r="A2200" s="18" t="str">
        <f>IF(D2200="","",VLOOKUP(D2200,'DISPATCHED (VT11)'!$E:$XEV,16373,0))</f>
        <v/>
      </c>
      <c r="B2200" s="13" t="str">
        <f>IF(D2200="","",VLOOKUP(D2200,'DISPATCHED (VT11)'!$E:$L,8,0))</f>
        <v/>
      </c>
      <c r="C2200" s="16" t="str">
        <f>IF(A2200="","",IF(VLOOKUP(A2200,'DSR Attendance'!$A:$E,5,0)=0,VLOOKUP(A2200,'DSR Attendance'!$A:$D,4,0),CONCATENATE(VLOOKUP(A2200,'DSR Attendance'!$A:$D,4,0)," / ",VLOOKUP('Per Outlet Plan'!A2200,'DSR Attendance'!$A:$E,5,0))))</f>
        <v/>
      </c>
      <c r="M2200" s="13" t="str">
        <f t="shared" si="36"/>
        <v/>
      </c>
      <c r="N2200" s="8"/>
      <c r="XFB2200" s="13" t="str">
        <f>IF(D2200="","",COUNTIF('DISPATCHED (VT11)'!$E:$E,'Per Outlet Plan'!D2200))</f>
        <v/>
      </c>
    </row>
    <row r="2201" spans="1:14 16382:16382">
      <c r="A2201" s="18" t="str">
        <f>IF(D2201="","",VLOOKUP(D2201,'DISPATCHED (VT11)'!$E:$XEV,16373,0))</f>
        <v/>
      </c>
      <c r="B2201" s="13" t="str">
        <f>IF(D2201="","",VLOOKUP(D2201,'DISPATCHED (VT11)'!$E:$L,8,0))</f>
        <v/>
      </c>
      <c r="C2201" s="16" t="str">
        <f>IF(A2201="","",IF(VLOOKUP(A2201,'DSR Attendance'!$A:$E,5,0)=0,VLOOKUP(A2201,'DSR Attendance'!$A:$D,4,0),CONCATENATE(VLOOKUP(A2201,'DSR Attendance'!$A:$D,4,0)," / ",VLOOKUP('Per Outlet Plan'!A2201,'DSR Attendance'!$A:$E,5,0))))</f>
        <v/>
      </c>
      <c r="M2201" s="13" t="str">
        <f t="shared" si="36"/>
        <v/>
      </c>
      <c r="N2201" s="8"/>
      <c r="XFB2201" s="13" t="str">
        <f>IF(D2201="","",COUNTIF('DISPATCHED (VT11)'!$E:$E,'Per Outlet Plan'!D2201))</f>
        <v/>
      </c>
    </row>
    <row r="2202" spans="1:14 16382:16382">
      <c r="A2202" s="18" t="str">
        <f>IF(D2202="","",VLOOKUP(D2202,'DISPATCHED (VT11)'!$E:$XEV,16373,0))</f>
        <v/>
      </c>
      <c r="B2202" s="13" t="str">
        <f>IF(D2202="","",VLOOKUP(D2202,'DISPATCHED (VT11)'!$E:$L,8,0))</f>
        <v/>
      </c>
      <c r="C2202" s="16" t="str">
        <f>IF(A2202="","",IF(VLOOKUP(A2202,'DSR Attendance'!$A:$E,5,0)=0,VLOOKUP(A2202,'DSR Attendance'!$A:$D,4,0),CONCATENATE(VLOOKUP(A2202,'DSR Attendance'!$A:$D,4,0)," / ",VLOOKUP('Per Outlet Plan'!A2202,'DSR Attendance'!$A:$E,5,0))))</f>
        <v/>
      </c>
      <c r="M2202" s="13" t="str">
        <f t="shared" si="36"/>
        <v/>
      </c>
      <c r="N2202" s="8"/>
      <c r="XFB2202" s="13" t="str">
        <f>IF(D2202="","",COUNTIF('DISPATCHED (VT11)'!$E:$E,'Per Outlet Plan'!D2202))</f>
        <v/>
      </c>
    </row>
    <row r="2203" spans="1:14 16382:16382">
      <c r="A2203" s="18" t="str">
        <f>IF(D2203="","",VLOOKUP(D2203,'DISPATCHED (VT11)'!$E:$XEV,16373,0))</f>
        <v/>
      </c>
      <c r="B2203" s="13" t="str">
        <f>IF(D2203="","",VLOOKUP(D2203,'DISPATCHED (VT11)'!$E:$L,8,0))</f>
        <v/>
      </c>
      <c r="C2203" s="16" t="str">
        <f>IF(A2203="","",IF(VLOOKUP(A2203,'DSR Attendance'!$A:$E,5,0)=0,VLOOKUP(A2203,'DSR Attendance'!$A:$D,4,0),CONCATENATE(VLOOKUP(A2203,'DSR Attendance'!$A:$D,4,0)," / ",VLOOKUP('Per Outlet Plan'!A2203,'DSR Attendance'!$A:$E,5,0))))</f>
        <v/>
      </c>
      <c r="M2203" s="13" t="str">
        <f t="shared" si="36"/>
        <v/>
      </c>
      <c r="N2203" s="8"/>
      <c r="XFB2203" s="13" t="str">
        <f>IF(D2203="","",COUNTIF('DISPATCHED (VT11)'!$E:$E,'Per Outlet Plan'!D2203))</f>
        <v/>
      </c>
    </row>
    <row r="2204" spans="1:14 16382:16382">
      <c r="A2204" s="18" t="str">
        <f>IF(D2204="","",VLOOKUP(D2204,'DISPATCHED (VT11)'!$E:$XEV,16373,0))</f>
        <v/>
      </c>
      <c r="B2204" s="13" t="str">
        <f>IF(D2204="","",VLOOKUP(D2204,'DISPATCHED (VT11)'!$E:$L,8,0))</f>
        <v/>
      </c>
      <c r="C2204" s="16" t="str">
        <f>IF(A2204="","",IF(VLOOKUP(A2204,'DSR Attendance'!$A:$E,5,0)=0,VLOOKUP(A2204,'DSR Attendance'!$A:$D,4,0),CONCATENATE(VLOOKUP(A2204,'DSR Attendance'!$A:$D,4,0)," / ",VLOOKUP('Per Outlet Plan'!A2204,'DSR Attendance'!$A:$E,5,0))))</f>
        <v/>
      </c>
      <c r="M2204" s="13" t="str">
        <f t="shared" si="36"/>
        <v/>
      </c>
      <c r="N2204" s="8"/>
      <c r="XFB2204" s="13" t="str">
        <f>IF(D2204="","",COUNTIF('DISPATCHED (VT11)'!$E:$E,'Per Outlet Plan'!D2204))</f>
        <v/>
      </c>
    </row>
    <row r="2205" spans="1:14 16382:16382">
      <c r="A2205" s="18" t="str">
        <f>IF(D2205="","",VLOOKUP(D2205,'DISPATCHED (VT11)'!$E:$XEV,16373,0))</f>
        <v/>
      </c>
      <c r="B2205" s="13" t="str">
        <f>IF(D2205="","",VLOOKUP(D2205,'DISPATCHED (VT11)'!$E:$L,8,0))</f>
        <v/>
      </c>
      <c r="C2205" s="16" t="str">
        <f>IF(A2205="","",IF(VLOOKUP(A2205,'DSR Attendance'!$A:$E,5,0)=0,VLOOKUP(A2205,'DSR Attendance'!$A:$D,4,0),CONCATENATE(VLOOKUP(A2205,'DSR Attendance'!$A:$D,4,0)," / ",VLOOKUP('Per Outlet Plan'!A2205,'DSR Attendance'!$A:$E,5,0))))</f>
        <v/>
      </c>
      <c r="M2205" s="13" t="str">
        <f t="shared" si="36"/>
        <v/>
      </c>
      <c r="N2205" s="8"/>
      <c r="XFB2205" s="13" t="str">
        <f>IF(D2205="","",COUNTIF('DISPATCHED (VT11)'!$E:$E,'Per Outlet Plan'!D2205))</f>
        <v/>
      </c>
    </row>
    <row r="2206" spans="1:14 16382:16382">
      <c r="A2206" s="18" t="str">
        <f>IF(D2206="","",VLOOKUP(D2206,'DISPATCHED (VT11)'!$E:$XEV,16373,0))</f>
        <v/>
      </c>
      <c r="B2206" s="13" t="str">
        <f>IF(D2206="","",VLOOKUP(D2206,'DISPATCHED (VT11)'!$E:$L,8,0))</f>
        <v/>
      </c>
      <c r="C2206" s="16" t="str">
        <f>IF(A2206="","",IF(VLOOKUP(A2206,'DSR Attendance'!$A:$E,5,0)=0,VLOOKUP(A2206,'DSR Attendance'!$A:$D,4,0),CONCATENATE(VLOOKUP(A2206,'DSR Attendance'!$A:$D,4,0)," / ",VLOOKUP('Per Outlet Plan'!A2206,'DSR Attendance'!$A:$E,5,0))))</f>
        <v/>
      </c>
      <c r="M2206" s="13" t="str">
        <f t="shared" si="36"/>
        <v/>
      </c>
      <c r="N2206" s="8"/>
      <c r="XFB2206" s="13" t="str">
        <f>IF(D2206="","",COUNTIF('DISPATCHED (VT11)'!$E:$E,'Per Outlet Plan'!D2206))</f>
        <v/>
      </c>
    </row>
    <row r="2207" spans="1:14 16382:16382">
      <c r="A2207" s="18" t="str">
        <f>IF(D2207="","",VLOOKUP(D2207,'DISPATCHED (VT11)'!$E:$XEV,16373,0))</f>
        <v/>
      </c>
      <c r="B2207" s="13" t="str">
        <f>IF(D2207="","",VLOOKUP(D2207,'DISPATCHED (VT11)'!$E:$L,8,0))</f>
        <v/>
      </c>
      <c r="C2207" s="16" t="str">
        <f>IF(A2207="","",IF(VLOOKUP(A2207,'DSR Attendance'!$A:$E,5,0)=0,VLOOKUP(A2207,'DSR Attendance'!$A:$D,4,0),CONCATENATE(VLOOKUP(A2207,'DSR Attendance'!$A:$D,4,0)," / ",VLOOKUP('Per Outlet Plan'!A2207,'DSR Attendance'!$A:$E,5,0))))</f>
        <v/>
      </c>
      <c r="M2207" s="13" t="str">
        <f t="shared" si="36"/>
        <v/>
      </c>
      <c r="N2207" s="8"/>
      <c r="XFB2207" s="13" t="str">
        <f>IF(D2207="","",COUNTIF('DISPATCHED (VT11)'!$E:$E,'Per Outlet Plan'!D2207))</f>
        <v/>
      </c>
    </row>
    <row r="2208" spans="1:14 16382:16382">
      <c r="A2208" s="18" t="str">
        <f>IF(D2208="","",VLOOKUP(D2208,'DISPATCHED (VT11)'!$E:$XEV,16373,0))</f>
        <v/>
      </c>
      <c r="B2208" s="13" t="str">
        <f>IF(D2208="","",VLOOKUP(D2208,'DISPATCHED (VT11)'!$E:$L,8,0))</f>
        <v/>
      </c>
      <c r="C2208" s="16" t="str">
        <f>IF(A2208="","",IF(VLOOKUP(A2208,'DSR Attendance'!$A:$E,5,0)=0,VLOOKUP(A2208,'DSR Attendance'!$A:$D,4,0),CONCATENATE(VLOOKUP(A2208,'DSR Attendance'!$A:$D,4,0)," / ",VLOOKUP('Per Outlet Plan'!A2208,'DSR Attendance'!$A:$E,5,0))))</f>
        <v/>
      </c>
      <c r="M2208" s="13" t="str">
        <f t="shared" si="36"/>
        <v/>
      </c>
      <c r="N2208" s="8"/>
      <c r="XFB2208" s="13" t="str">
        <f>IF(D2208="","",COUNTIF('DISPATCHED (VT11)'!$E:$E,'Per Outlet Plan'!D2208))</f>
        <v/>
      </c>
    </row>
    <row r="2209" spans="1:14 16382:16382">
      <c r="A2209" s="18" t="str">
        <f>IF(D2209="","",VLOOKUP(D2209,'DISPATCHED (VT11)'!$E:$XEV,16373,0))</f>
        <v/>
      </c>
      <c r="B2209" s="13" t="str">
        <f>IF(D2209="","",VLOOKUP(D2209,'DISPATCHED (VT11)'!$E:$L,8,0))</f>
        <v/>
      </c>
      <c r="C2209" s="16" t="str">
        <f>IF(A2209="","",IF(VLOOKUP(A2209,'DSR Attendance'!$A:$E,5,0)=0,VLOOKUP(A2209,'DSR Attendance'!$A:$D,4,0),CONCATENATE(VLOOKUP(A2209,'DSR Attendance'!$A:$D,4,0)," / ",VLOOKUP('Per Outlet Plan'!A2209,'DSR Attendance'!$A:$E,5,0))))</f>
        <v/>
      </c>
      <c r="M2209" s="13" t="str">
        <f t="shared" si="36"/>
        <v/>
      </c>
      <c r="N2209" s="8"/>
      <c r="XFB2209" s="13" t="str">
        <f>IF(D2209="","",COUNTIF('DISPATCHED (VT11)'!$E:$E,'Per Outlet Plan'!D2209))</f>
        <v/>
      </c>
    </row>
    <row r="2210" spans="1:14 16382:16382">
      <c r="A2210" s="18" t="str">
        <f>IF(D2210="","",VLOOKUP(D2210,'DISPATCHED (VT11)'!$E:$XEV,16373,0))</f>
        <v/>
      </c>
      <c r="B2210" s="13" t="str">
        <f>IF(D2210="","",VLOOKUP(D2210,'DISPATCHED (VT11)'!$E:$L,8,0))</f>
        <v/>
      </c>
      <c r="C2210" s="16" t="str">
        <f>IF(A2210="","",IF(VLOOKUP(A2210,'DSR Attendance'!$A:$E,5,0)=0,VLOOKUP(A2210,'DSR Attendance'!$A:$D,4,0),CONCATENATE(VLOOKUP(A2210,'DSR Attendance'!$A:$D,4,0)," / ",VLOOKUP('Per Outlet Plan'!A2210,'DSR Attendance'!$A:$E,5,0))))</f>
        <v/>
      </c>
      <c r="M2210" s="13" t="str">
        <f t="shared" si="36"/>
        <v/>
      </c>
      <c r="N2210" s="8"/>
      <c r="XFB2210" s="13" t="str">
        <f>IF(D2210="","",COUNTIF('DISPATCHED (VT11)'!$E:$E,'Per Outlet Plan'!D2210))</f>
        <v/>
      </c>
    </row>
    <row r="2211" spans="1:14 16382:16382">
      <c r="A2211" s="18" t="str">
        <f>IF(D2211="","",VLOOKUP(D2211,'DISPATCHED (VT11)'!$E:$XEV,16373,0))</f>
        <v/>
      </c>
      <c r="B2211" s="13" t="str">
        <f>IF(D2211="","",VLOOKUP(D2211,'DISPATCHED (VT11)'!$E:$L,8,0))</f>
        <v/>
      </c>
      <c r="C2211" s="16" t="str">
        <f>IF(A2211="","",IF(VLOOKUP(A2211,'DSR Attendance'!$A:$E,5,0)=0,VLOOKUP(A2211,'DSR Attendance'!$A:$D,4,0),CONCATENATE(VLOOKUP(A2211,'DSR Attendance'!$A:$D,4,0)," / ",VLOOKUP('Per Outlet Plan'!A2211,'DSR Attendance'!$A:$E,5,0))))</f>
        <v/>
      </c>
      <c r="M2211" s="13" t="str">
        <f t="shared" si="36"/>
        <v/>
      </c>
      <c r="N2211" s="8"/>
      <c r="XFB2211" s="13" t="str">
        <f>IF(D2211="","",COUNTIF('DISPATCHED (VT11)'!$E:$E,'Per Outlet Plan'!D2211))</f>
        <v/>
      </c>
    </row>
    <row r="2212" spans="1:14 16382:16382">
      <c r="A2212" s="18" t="str">
        <f>IF(D2212="","",VLOOKUP(D2212,'DISPATCHED (VT11)'!$E:$XEV,16373,0))</f>
        <v/>
      </c>
      <c r="B2212" s="13" t="str">
        <f>IF(D2212="","",VLOOKUP(D2212,'DISPATCHED (VT11)'!$E:$L,8,0))</f>
        <v/>
      </c>
      <c r="C2212" s="16" t="str">
        <f>IF(A2212="","",IF(VLOOKUP(A2212,'DSR Attendance'!$A:$E,5,0)=0,VLOOKUP(A2212,'DSR Attendance'!$A:$D,4,0),CONCATENATE(VLOOKUP(A2212,'DSR Attendance'!$A:$D,4,0)," / ",VLOOKUP('Per Outlet Plan'!A2212,'DSR Attendance'!$A:$E,5,0))))</f>
        <v/>
      </c>
      <c r="M2212" s="13" t="str">
        <f t="shared" si="36"/>
        <v/>
      </c>
      <c r="N2212" s="8"/>
      <c r="XFB2212" s="13" t="str">
        <f>IF(D2212="","",COUNTIF('DISPATCHED (VT11)'!$E:$E,'Per Outlet Plan'!D2212))</f>
        <v/>
      </c>
    </row>
    <row r="2213" spans="1:14 16382:16382">
      <c r="A2213" s="18" t="str">
        <f>IF(D2213="","",VLOOKUP(D2213,'DISPATCHED (VT11)'!$E:$XEV,16373,0))</f>
        <v/>
      </c>
      <c r="B2213" s="13" t="str">
        <f>IF(D2213="","",VLOOKUP(D2213,'DISPATCHED (VT11)'!$E:$L,8,0))</f>
        <v/>
      </c>
      <c r="C2213" s="16" t="str">
        <f>IF(A2213="","",IF(VLOOKUP(A2213,'DSR Attendance'!$A:$E,5,0)=0,VLOOKUP(A2213,'DSR Attendance'!$A:$D,4,0),CONCATENATE(VLOOKUP(A2213,'DSR Attendance'!$A:$D,4,0)," / ",VLOOKUP('Per Outlet Plan'!A2213,'DSR Attendance'!$A:$E,5,0))))</f>
        <v/>
      </c>
      <c r="M2213" s="13" t="str">
        <f t="shared" si="36"/>
        <v/>
      </c>
      <c r="N2213" s="8"/>
      <c r="XFB2213" s="13" t="str">
        <f>IF(D2213="","",COUNTIF('DISPATCHED (VT11)'!$E:$E,'Per Outlet Plan'!D2213))</f>
        <v/>
      </c>
    </row>
    <row r="2214" spans="1:14 16382:16382">
      <c r="A2214" s="18" t="str">
        <f>IF(D2214="","",VLOOKUP(D2214,'DISPATCHED (VT11)'!$E:$XEV,16373,0))</f>
        <v/>
      </c>
      <c r="B2214" s="13" t="str">
        <f>IF(D2214="","",VLOOKUP(D2214,'DISPATCHED (VT11)'!$E:$L,8,0))</f>
        <v/>
      </c>
      <c r="C2214" s="16" t="str">
        <f>IF(A2214="","",IF(VLOOKUP(A2214,'DSR Attendance'!$A:$E,5,0)=0,VLOOKUP(A2214,'DSR Attendance'!$A:$D,4,0),CONCATENATE(VLOOKUP(A2214,'DSR Attendance'!$A:$D,4,0)," / ",VLOOKUP('Per Outlet Plan'!A2214,'DSR Attendance'!$A:$E,5,0))))</f>
        <v/>
      </c>
      <c r="M2214" s="13" t="str">
        <f t="shared" si="36"/>
        <v/>
      </c>
      <c r="N2214" s="8"/>
      <c r="XFB2214" s="13" t="str">
        <f>IF(D2214="","",COUNTIF('DISPATCHED (VT11)'!$E:$E,'Per Outlet Plan'!D2214))</f>
        <v/>
      </c>
    </row>
    <row r="2215" spans="1:14 16382:16382">
      <c r="A2215" s="18" t="str">
        <f>IF(D2215="","",VLOOKUP(D2215,'DISPATCHED (VT11)'!$E:$XEV,16373,0))</f>
        <v/>
      </c>
      <c r="B2215" s="13" t="str">
        <f>IF(D2215="","",VLOOKUP(D2215,'DISPATCHED (VT11)'!$E:$L,8,0))</f>
        <v/>
      </c>
      <c r="C2215" s="16" t="str">
        <f>IF(A2215="","",IF(VLOOKUP(A2215,'DSR Attendance'!$A:$E,5,0)=0,VLOOKUP(A2215,'DSR Attendance'!$A:$D,4,0),CONCATENATE(VLOOKUP(A2215,'DSR Attendance'!$A:$D,4,0)," / ",VLOOKUP('Per Outlet Plan'!A2215,'DSR Attendance'!$A:$E,5,0))))</f>
        <v/>
      </c>
      <c r="M2215" s="13" t="str">
        <f t="shared" si="36"/>
        <v/>
      </c>
      <c r="N2215" s="8"/>
      <c r="XFB2215" s="13" t="str">
        <f>IF(D2215="","",COUNTIF('DISPATCHED (VT11)'!$E:$E,'Per Outlet Plan'!D2215))</f>
        <v/>
      </c>
    </row>
    <row r="2216" spans="1:14 16382:16382">
      <c r="A2216" s="18" t="str">
        <f>IF(D2216="","",VLOOKUP(D2216,'DISPATCHED (VT11)'!$E:$XEV,16373,0))</f>
        <v/>
      </c>
      <c r="B2216" s="13" t="str">
        <f>IF(D2216="","",VLOOKUP(D2216,'DISPATCHED (VT11)'!$E:$L,8,0))</f>
        <v/>
      </c>
      <c r="C2216" s="16" t="str">
        <f>IF(A2216="","",IF(VLOOKUP(A2216,'DSR Attendance'!$A:$E,5,0)=0,VLOOKUP(A2216,'DSR Attendance'!$A:$D,4,0),CONCATENATE(VLOOKUP(A2216,'DSR Attendance'!$A:$D,4,0)," / ",VLOOKUP('Per Outlet Plan'!A2216,'DSR Attendance'!$A:$E,5,0))))</f>
        <v/>
      </c>
      <c r="M2216" s="13" t="str">
        <f t="shared" si="36"/>
        <v/>
      </c>
      <c r="N2216" s="8"/>
      <c r="XFB2216" s="13" t="str">
        <f>IF(D2216="","",COUNTIF('DISPATCHED (VT11)'!$E:$E,'Per Outlet Plan'!D2216))</f>
        <v/>
      </c>
    </row>
    <row r="2217" spans="1:14 16382:16382">
      <c r="A2217" s="18" t="str">
        <f>IF(D2217="","",VLOOKUP(D2217,'DISPATCHED (VT11)'!$E:$XEV,16373,0))</f>
        <v/>
      </c>
      <c r="B2217" s="13" t="str">
        <f>IF(D2217="","",VLOOKUP(D2217,'DISPATCHED (VT11)'!$E:$L,8,0))</f>
        <v/>
      </c>
      <c r="C2217" s="16" t="str">
        <f>IF(A2217="","",IF(VLOOKUP(A2217,'DSR Attendance'!$A:$E,5,0)=0,VLOOKUP(A2217,'DSR Attendance'!$A:$D,4,0),CONCATENATE(VLOOKUP(A2217,'DSR Attendance'!$A:$D,4,0)," / ",VLOOKUP('Per Outlet Plan'!A2217,'DSR Attendance'!$A:$E,5,0))))</f>
        <v/>
      </c>
      <c r="M2217" s="13" t="str">
        <f t="shared" si="36"/>
        <v/>
      </c>
      <c r="N2217" s="8"/>
      <c r="XFB2217" s="13" t="str">
        <f>IF(D2217="","",COUNTIF('DISPATCHED (VT11)'!$E:$E,'Per Outlet Plan'!D2217))</f>
        <v/>
      </c>
    </row>
    <row r="2218" spans="1:14 16382:16382">
      <c r="A2218" s="18" t="str">
        <f>IF(D2218="","",VLOOKUP(D2218,'DISPATCHED (VT11)'!$E:$XEV,16373,0))</f>
        <v/>
      </c>
      <c r="B2218" s="13" t="str">
        <f>IF(D2218="","",VLOOKUP(D2218,'DISPATCHED (VT11)'!$E:$L,8,0))</f>
        <v/>
      </c>
      <c r="C2218" s="16" t="str">
        <f>IF(A2218="","",IF(VLOOKUP(A2218,'DSR Attendance'!$A:$E,5,0)=0,VLOOKUP(A2218,'DSR Attendance'!$A:$D,4,0),CONCATENATE(VLOOKUP(A2218,'DSR Attendance'!$A:$D,4,0)," / ",VLOOKUP('Per Outlet Plan'!A2218,'DSR Attendance'!$A:$E,5,0))))</f>
        <v/>
      </c>
      <c r="M2218" s="13" t="str">
        <f t="shared" si="36"/>
        <v/>
      </c>
      <c r="N2218" s="8"/>
      <c r="XFB2218" s="13" t="str">
        <f>IF(D2218="","",COUNTIF('DISPATCHED (VT11)'!$E:$E,'Per Outlet Plan'!D2218))</f>
        <v/>
      </c>
    </row>
    <row r="2219" spans="1:14 16382:16382">
      <c r="A2219" s="18" t="str">
        <f>IF(D2219="","",VLOOKUP(D2219,'DISPATCHED (VT11)'!$E:$XEV,16373,0))</f>
        <v/>
      </c>
      <c r="B2219" s="13" t="str">
        <f>IF(D2219="","",VLOOKUP(D2219,'DISPATCHED (VT11)'!$E:$L,8,0))</f>
        <v/>
      </c>
      <c r="C2219" s="16" t="str">
        <f>IF(A2219="","",IF(VLOOKUP(A2219,'DSR Attendance'!$A:$E,5,0)=0,VLOOKUP(A2219,'DSR Attendance'!$A:$D,4,0),CONCATENATE(VLOOKUP(A2219,'DSR Attendance'!$A:$D,4,0)," / ",VLOOKUP('Per Outlet Plan'!A2219,'DSR Attendance'!$A:$E,5,0))))</f>
        <v/>
      </c>
      <c r="M2219" s="13" t="str">
        <f t="shared" si="36"/>
        <v/>
      </c>
      <c r="N2219" s="8"/>
      <c r="XFB2219" s="13" t="str">
        <f>IF(D2219="","",COUNTIF('DISPATCHED (VT11)'!$E:$E,'Per Outlet Plan'!D2219))</f>
        <v/>
      </c>
    </row>
    <row r="2220" spans="1:14 16382:16382">
      <c r="A2220" s="18" t="str">
        <f>IF(D2220="","",VLOOKUP(D2220,'DISPATCHED (VT11)'!$E:$XEV,16373,0))</f>
        <v/>
      </c>
      <c r="B2220" s="13" t="str">
        <f>IF(D2220="","",VLOOKUP(D2220,'DISPATCHED (VT11)'!$E:$L,8,0))</f>
        <v/>
      </c>
      <c r="C2220" s="16" t="str">
        <f>IF(A2220="","",IF(VLOOKUP(A2220,'DSR Attendance'!$A:$E,5,0)=0,VLOOKUP(A2220,'DSR Attendance'!$A:$D,4,0),CONCATENATE(VLOOKUP(A2220,'DSR Attendance'!$A:$D,4,0)," / ",VLOOKUP('Per Outlet Plan'!A2220,'DSR Attendance'!$A:$E,5,0))))</f>
        <v/>
      </c>
      <c r="M2220" s="13" t="str">
        <f t="shared" si="36"/>
        <v/>
      </c>
      <c r="N2220" s="8"/>
      <c r="XFB2220" s="13" t="str">
        <f>IF(D2220="","",COUNTIF('DISPATCHED (VT11)'!$E:$E,'Per Outlet Plan'!D2220))</f>
        <v/>
      </c>
    </row>
    <row r="2221" spans="1:14 16382:16382">
      <c r="A2221" s="18" t="str">
        <f>IF(D2221="","",VLOOKUP(D2221,'DISPATCHED (VT11)'!$E:$XEV,16373,0))</f>
        <v/>
      </c>
      <c r="B2221" s="13" t="str">
        <f>IF(D2221="","",VLOOKUP(D2221,'DISPATCHED (VT11)'!$E:$L,8,0))</f>
        <v/>
      </c>
      <c r="C2221" s="16" t="str">
        <f>IF(A2221="","",IF(VLOOKUP(A2221,'DSR Attendance'!$A:$E,5,0)=0,VLOOKUP(A2221,'DSR Attendance'!$A:$D,4,0),CONCATENATE(VLOOKUP(A2221,'DSR Attendance'!$A:$D,4,0)," / ",VLOOKUP('Per Outlet Plan'!A2221,'DSR Attendance'!$A:$E,5,0))))</f>
        <v/>
      </c>
      <c r="M2221" s="13" t="str">
        <f t="shared" si="36"/>
        <v/>
      </c>
      <c r="N2221" s="8"/>
      <c r="XFB2221" s="13" t="str">
        <f>IF(D2221="","",COUNTIF('DISPATCHED (VT11)'!$E:$E,'Per Outlet Plan'!D2221))</f>
        <v/>
      </c>
    </row>
    <row r="2222" spans="1:14 16382:16382">
      <c r="A2222" s="18" t="str">
        <f>IF(D2222="","",VLOOKUP(D2222,'DISPATCHED (VT11)'!$E:$XEV,16373,0))</f>
        <v/>
      </c>
      <c r="B2222" s="13" t="str">
        <f>IF(D2222="","",VLOOKUP(D2222,'DISPATCHED (VT11)'!$E:$L,8,0))</f>
        <v/>
      </c>
      <c r="C2222" s="16" t="str">
        <f>IF(A2222="","",IF(VLOOKUP(A2222,'DSR Attendance'!$A:$E,5,0)=0,VLOOKUP(A2222,'DSR Attendance'!$A:$D,4,0),CONCATENATE(VLOOKUP(A2222,'DSR Attendance'!$A:$D,4,0)," / ",VLOOKUP('Per Outlet Plan'!A2222,'DSR Attendance'!$A:$E,5,0))))</f>
        <v/>
      </c>
      <c r="M2222" s="13" t="str">
        <f t="shared" si="36"/>
        <v/>
      </c>
      <c r="N2222" s="8"/>
      <c r="XFB2222" s="13" t="str">
        <f>IF(D2222="","",COUNTIF('DISPATCHED (VT11)'!$E:$E,'Per Outlet Plan'!D2222))</f>
        <v/>
      </c>
    </row>
    <row r="2223" spans="1:14 16382:16382">
      <c r="A2223" s="18" t="str">
        <f>IF(D2223="","",VLOOKUP(D2223,'DISPATCHED (VT11)'!$E:$XEV,16373,0))</f>
        <v/>
      </c>
      <c r="B2223" s="13" t="str">
        <f>IF(D2223="","",VLOOKUP(D2223,'DISPATCHED (VT11)'!$E:$L,8,0))</f>
        <v/>
      </c>
      <c r="C2223" s="16" t="str">
        <f>IF(A2223="","",IF(VLOOKUP(A2223,'DSR Attendance'!$A:$E,5,0)=0,VLOOKUP(A2223,'DSR Attendance'!$A:$D,4,0),CONCATENATE(VLOOKUP(A2223,'DSR Attendance'!$A:$D,4,0)," / ",VLOOKUP('Per Outlet Plan'!A2223,'DSR Attendance'!$A:$E,5,0))))</f>
        <v/>
      </c>
      <c r="M2223" s="13" t="str">
        <f t="shared" si="36"/>
        <v/>
      </c>
      <c r="N2223" s="8"/>
      <c r="XFB2223" s="13" t="str">
        <f>IF(D2223="","",COUNTIF('DISPATCHED (VT11)'!$E:$E,'Per Outlet Plan'!D2223))</f>
        <v/>
      </c>
    </row>
    <row r="2224" spans="1:14 16382:16382">
      <c r="A2224" s="18" t="str">
        <f>IF(D2224="","",VLOOKUP(D2224,'DISPATCHED (VT11)'!$E:$XEV,16373,0))</f>
        <v/>
      </c>
      <c r="B2224" s="13" t="str">
        <f>IF(D2224="","",VLOOKUP(D2224,'DISPATCHED (VT11)'!$E:$L,8,0))</f>
        <v/>
      </c>
      <c r="C2224" s="16" t="str">
        <f>IF(A2224="","",IF(VLOOKUP(A2224,'DSR Attendance'!$A:$E,5,0)=0,VLOOKUP(A2224,'DSR Attendance'!$A:$D,4,0),CONCATENATE(VLOOKUP(A2224,'DSR Attendance'!$A:$D,4,0)," / ",VLOOKUP('Per Outlet Plan'!A2224,'DSR Attendance'!$A:$E,5,0))))</f>
        <v/>
      </c>
      <c r="M2224" s="13" t="str">
        <f t="shared" si="36"/>
        <v/>
      </c>
      <c r="N2224" s="8"/>
      <c r="XFB2224" s="13" t="str">
        <f>IF(D2224="","",COUNTIF('DISPATCHED (VT11)'!$E:$E,'Per Outlet Plan'!D2224))</f>
        <v/>
      </c>
    </row>
    <row r="2225" spans="1:14 16382:16382">
      <c r="A2225" s="18" t="str">
        <f>IF(D2225="","",VLOOKUP(D2225,'DISPATCHED (VT11)'!$E:$XEV,16373,0))</f>
        <v/>
      </c>
      <c r="B2225" s="13" t="str">
        <f>IF(D2225="","",VLOOKUP(D2225,'DISPATCHED (VT11)'!$E:$L,8,0))</f>
        <v/>
      </c>
      <c r="C2225" s="16" t="str">
        <f>IF(A2225="","",IF(VLOOKUP(A2225,'DSR Attendance'!$A:$E,5,0)=0,VLOOKUP(A2225,'DSR Attendance'!$A:$D,4,0),CONCATENATE(VLOOKUP(A2225,'DSR Attendance'!$A:$D,4,0)," / ",VLOOKUP('Per Outlet Plan'!A2225,'DSR Attendance'!$A:$E,5,0))))</f>
        <v/>
      </c>
      <c r="M2225" s="13" t="str">
        <f t="shared" si="36"/>
        <v/>
      </c>
      <c r="N2225" s="8"/>
      <c r="XFB2225" s="13" t="str">
        <f>IF(D2225="","",COUNTIF('DISPATCHED (VT11)'!$E:$E,'Per Outlet Plan'!D2225))</f>
        <v/>
      </c>
    </row>
    <row r="2226" spans="1:14 16382:16382">
      <c r="A2226" s="18" t="str">
        <f>IF(D2226="","",VLOOKUP(D2226,'DISPATCHED (VT11)'!$E:$XEV,16373,0))</f>
        <v/>
      </c>
      <c r="B2226" s="13" t="str">
        <f>IF(D2226="","",VLOOKUP(D2226,'DISPATCHED (VT11)'!$E:$L,8,0))</f>
        <v/>
      </c>
      <c r="C2226" s="16" t="str">
        <f>IF(A2226="","",IF(VLOOKUP(A2226,'DSR Attendance'!$A:$E,5,0)=0,VLOOKUP(A2226,'DSR Attendance'!$A:$D,4,0),CONCATENATE(VLOOKUP(A2226,'DSR Attendance'!$A:$D,4,0)," / ",VLOOKUP('Per Outlet Plan'!A2226,'DSR Attendance'!$A:$E,5,0))))</f>
        <v/>
      </c>
      <c r="M2226" s="13" t="str">
        <f t="shared" si="36"/>
        <v/>
      </c>
      <c r="N2226" s="8"/>
      <c r="XFB2226" s="13" t="str">
        <f>IF(D2226="","",COUNTIF('DISPATCHED (VT11)'!$E:$E,'Per Outlet Plan'!D2226))</f>
        <v/>
      </c>
    </row>
    <row r="2227" spans="1:14 16382:16382">
      <c r="A2227" s="18" t="str">
        <f>IF(D2227="","",VLOOKUP(D2227,'DISPATCHED (VT11)'!$E:$XEV,16373,0))</f>
        <v/>
      </c>
      <c r="B2227" s="13" t="str">
        <f>IF(D2227="","",VLOOKUP(D2227,'DISPATCHED (VT11)'!$E:$L,8,0))</f>
        <v/>
      </c>
      <c r="C2227" s="16" t="str">
        <f>IF(A2227="","",IF(VLOOKUP(A2227,'DSR Attendance'!$A:$E,5,0)=0,VLOOKUP(A2227,'DSR Attendance'!$A:$D,4,0),CONCATENATE(VLOOKUP(A2227,'DSR Attendance'!$A:$D,4,0)," / ",VLOOKUP('Per Outlet Plan'!A2227,'DSR Attendance'!$A:$E,5,0))))</f>
        <v/>
      </c>
      <c r="M2227" s="13" t="str">
        <f t="shared" si="36"/>
        <v/>
      </c>
      <c r="N2227" s="8"/>
      <c r="XFB2227" s="13" t="str">
        <f>IF(D2227="","",COUNTIF('DISPATCHED (VT11)'!$E:$E,'Per Outlet Plan'!D2227))</f>
        <v/>
      </c>
    </row>
    <row r="2228" spans="1:14 16382:16382">
      <c r="A2228" s="18" t="str">
        <f>IF(D2228="","",VLOOKUP(D2228,'DISPATCHED (VT11)'!$E:$XEV,16373,0))</f>
        <v/>
      </c>
      <c r="B2228" s="13" t="str">
        <f>IF(D2228="","",VLOOKUP(D2228,'DISPATCHED (VT11)'!$E:$L,8,0))</f>
        <v/>
      </c>
      <c r="C2228" s="16" t="str">
        <f>IF(A2228="","",IF(VLOOKUP(A2228,'DSR Attendance'!$A:$E,5,0)=0,VLOOKUP(A2228,'DSR Attendance'!$A:$D,4,0),CONCATENATE(VLOOKUP(A2228,'DSR Attendance'!$A:$D,4,0)," / ",VLOOKUP('Per Outlet Plan'!A2228,'DSR Attendance'!$A:$E,5,0))))</f>
        <v/>
      </c>
      <c r="M2228" s="13" t="str">
        <f t="shared" si="36"/>
        <v/>
      </c>
      <c r="N2228" s="8"/>
      <c r="XFB2228" s="13" t="str">
        <f>IF(D2228="","",COUNTIF('DISPATCHED (VT11)'!$E:$E,'Per Outlet Plan'!D2228))</f>
        <v/>
      </c>
    </row>
    <row r="2229" spans="1:14 16382:16382">
      <c r="A2229" s="18" t="str">
        <f>IF(D2229="","",VLOOKUP(D2229,'DISPATCHED (VT11)'!$E:$XEV,16373,0))</f>
        <v/>
      </c>
      <c r="B2229" s="13" t="str">
        <f>IF(D2229="","",VLOOKUP(D2229,'DISPATCHED (VT11)'!$E:$L,8,0))</f>
        <v/>
      </c>
      <c r="C2229" s="16" t="str">
        <f>IF(A2229="","",IF(VLOOKUP(A2229,'DSR Attendance'!$A:$E,5,0)=0,VLOOKUP(A2229,'DSR Attendance'!$A:$D,4,0),CONCATENATE(VLOOKUP(A2229,'DSR Attendance'!$A:$D,4,0)," / ",VLOOKUP('Per Outlet Plan'!A2229,'DSR Attendance'!$A:$E,5,0))))</f>
        <v/>
      </c>
      <c r="M2229" s="13" t="str">
        <f t="shared" si="36"/>
        <v/>
      </c>
      <c r="N2229" s="8"/>
      <c r="XFB2229" s="13" t="str">
        <f>IF(D2229="","",COUNTIF('DISPATCHED (VT11)'!$E:$E,'Per Outlet Plan'!D2229))</f>
        <v/>
      </c>
    </row>
    <row r="2230" spans="1:14 16382:16382">
      <c r="A2230" s="18" t="str">
        <f>IF(D2230="","",VLOOKUP(D2230,'DISPATCHED (VT11)'!$E:$XEV,16373,0))</f>
        <v/>
      </c>
      <c r="B2230" s="13" t="str">
        <f>IF(D2230="","",VLOOKUP(D2230,'DISPATCHED (VT11)'!$E:$L,8,0))</f>
        <v/>
      </c>
      <c r="C2230" s="16" t="str">
        <f>IF(A2230="","",IF(VLOOKUP(A2230,'DSR Attendance'!$A:$E,5,0)=0,VLOOKUP(A2230,'DSR Attendance'!$A:$D,4,0),CONCATENATE(VLOOKUP(A2230,'DSR Attendance'!$A:$D,4,0)," / ",VLOOKUP('Per Outlet Plan'!A2230,'DSR Attendance'!$A:$E,5,0))))</f>
        <v/>
      </c>
      <c r="M2230" s="13" t="str">
        <f t="shared" si="36"/>
        <v/>
      </c>
      <c r="N2230" s="8"/>
      <c r="XFB2230" s="13" t="str">
        <f>IF(D2230="","",COUNTIF('DISPATCHED (VT11)'!$E:$E,'Per Outlet Plan'!D2230))</f>
        <v/>
      </c>
    </row>
    <row r="2231" spans="1:14 16382:16382">
      <c r="A2231" s="18" t="str">
        <f>IF(D2231="","",VLOOKUP(D2231,'DISPATCHED (VT11)'!$E:$XEV,16373,0))</f>
        <v/>
      </c>
      <c r="B2231" s="13" t="str">
        <f>IF(D2231="","",VLOOKUP(D2231,'DISPATCHED (VT11)'!$E:$L,8,0))</f>
        <v/>
      </c>
      <c r="C2231" s="16" t="str">
        <f>IF(A2231="","",IF(VLOOKUP(A2231,'DSR Attendance'!$A:$E,5,0)=0,VLOOKUP(A2231,'DSR Attendance'!$A:$D,4,0),CONCATENATE(VLOOKUP(A2231,'DSR Attendance'!$A:$D,4,0)," / ",VLOOKUP('Per Outlet Plan'!A2231,'DSR Attendance'!$A:$E,5,0))))</f>
        <v/>
      </c>
      <c r="M2231" s="13" t="str">
        <f t="shared" si="36"/>
        <v/>
      </c>
      <c r="N2231" s="8"/>
      <c r="XFB2231" s="13" t="str">
        <f>IF(D2231="","",COUNTIF('DISPATCHED (VT11)'!$E:$E,'Per Outlet Plan'!D2231))</f>
        <v/>
      </c>
    </row>
    <row r="2232" spans="1:14 16382:16382">
      <c r="A2232" s="18" t="str">
        <f>IF(D2232="","",VLOOKUP(D2232,'DISPATCHED (VT11)'!$E:$XEV,16373,0))</f>
        <v/>
      </c>
      <c r="B2232" s="13" t="str">
        <f>IF(D2232="","",VLOOKUP(D2232,'DISPATCHED (VT11)'!$E:$L,8,0))</f>
        <v/>
      </c>
      <c r="C2232" s="16" t="str">
        <f>IF(A2232="","",IF(VLOOKUP(A2232,'DSR Attendance'!$A:$E,5,0)=0,VLOOKUP(A2232,'DSR Attendance'!$A:$D,4,0),CONCATENATE(VLOOKUP(A2232,'DSR Attendance'!$A:$D,4,0)," / ",VLOOKUP('Per Outlet Plan'!A2232,'DSR Attendance'!$A:$E,5,0))))</f>
        <v/>
      </c>
      <c r="M2232" s="13" t="str">
        <f t="shared" si="36"/>
        <v/>
      </c>
      <c r="N2232" s="8"/>
      <c r="XFB2232" s="13" t="str">
        <f>IF(D2232="","",COUNTIF('DISPATCHED (VT11)'!$E:$E,'Per Outlet Plan'!D2232))</f>
        <v/>
      </c>
    </row>
    <row r="2233" spans="1:14 16382:16382">
      <c r="A2233" s="18" t="str">
        <f>IF(D2233="","",VLOOKUP(D2233,'DISPATCHED (VT11)'!$E:$XEV,16373,0))</f>
        <v/>
      </c>
      <c r="B2233" s="13" t="str">
        <f>IF(D2233="","",VLOOKUP(D2233,'DISPATCHED (VT11)'!$E:$L,8,0))</f>
        <v/>
      </c>
      <c r="C2233" s="16" t="str">
        <f>IF(A2233="","",IF(VLOOKUP(A2233,'DSR Attendance'!$A:$E,5,0)=0,VLOOKUP(A2233,'DSR Attendance'!$A:$D,4,0),CONCATENATE(VLOOKUP(A2233,'DSR Attendance'!$A:$D,4,0)," / ",VLOOKUP('Per Outlet Plan'!A2233,'DSR Attendance'!$A:$E,5,0))))</f>
        <v/>
      </c>
      <c r="M2233" s="13" t="str">
        <f t="shared" si="36"/>
        <v/>
      </c>
      <c r="N2233" s="8"/>
      <c r="XFB2233" s="13" t="str">
        <f>IF(D2233="","",COUNTIF('DISPATCHED (VT11)'!$E:$E,'Per Outlet Plan'!D2233))</f>
        <v/>
      </c>
    </row>
    <row r="2234" spans="1:14 16382:16382">
      <c r="A2234" s="18" t="str">
        <f>IF(D2234="","",VLOOKUP(D2234,'DISPATCHED (VT11)'!$E:$XEV,16373,0))</f>
        <v/>
      </c>
      <c r="B2234" s="13" t="str">
        <f>IF(D2234="","",VLOOKUP(D2234,'DISPATCHED (VT11)'!$E:$L,8,0))</f>
        <v/>
      </c>
      <c r="C2234" s="16" t="str">
        <f>IF(A2234="","",IF(VLOOKUP(A2234,'DSR Attendance'!$A:$E,5,0)=0,VLOOKUP(A2234,'DSR Attendance'!$A:$D,4,0),CONCATENATE(VLOOKUP(A2234,'DSR Attendance'!$A:$D,4,0)," / ",VLOOKUP('Per Outlet Plan'!A2234,'DSR Attendance'!$A:$E,5,0))))</f>
        <v/>
      </c>
      <c r="M2234" s="13" t="str">
        <f t="shared" si="36"/>
        <v/>
      </c>
      <c r="N2234" s="8"/>
      <c r="XFB2234" s="13" t="str">
        <f>IF(D2234="","",COUNTIF('DISPATCHED (VT11)'!$E:$E,'Per Outlet Plan'!D2234))</f>
        <v/>
      </c>
    </row>
    <row r="2235" spans="1:14 16382:16382">
      <c r="A2235" s="18" t="str">
        <f>IF(D2235="","",VLOOKUP(D2235,'DISPATCHED (VT11)'!$E:$XEV,16373,0))</f>
        <v/>
      </c>
      <c r="B2235" s="13" t="str">
        <f>IF(D2235="","",VLOOKUP(D2235,'DISPATCHED (VT11)'!$E:$L,8,0))</f>
        <v/>
      </c>
      <c r="C2235" s="16" t="str">
        <f>IF(A2235="","",IF(VLOOKUP(A2235,'DSR Attendance'!$A:$E,5,0)=0,VLOOKUP(A2235,'DSR Attendance'!$A:$D,4,0),CONCATENATE(VLOOKUP(A2235,'DSR Attendance'!$A:$D,4,0)," / ",VLOOKUP('Per Outlet Plan'!A2235,'DSR Attendance'!$A:$E,5,0))))</f>
        <v/>
      </c>
      <c r="M2235" s="13" t="str">
        <f t="shared" si="36"/>
        <v/>
      </c>
      <c r="N2235" s="8"/>
      <c r="XFB2235" s="13" t="str">
        <f>IF(D2235="","",COUNTIF('DISPATCHED (VT11)'!$E:$E,'Per Outlet Plan'!D2235))</f>
        <v/>
      </c>
    </row>
    <row r="2236" spans="1:14 16382:16382">
      <c r="A2236" s="18" t="str">
        <f>IF(D2236="","",VLOOKUP(D2236,'DISPATCHED (VT11)'!$E:$XEV,16373,0))</f>
        <v/>
      </c>
      <c r="B2236" s="13" t="str">
        <f>IF(D2236="","",VLOOKUP(D2236,'DISPATCHED (VT11)'!$E:$L,8,0))</f>
        <v/>
      </c>
      <c r="C2236" s="16" t="str">
        <f>IF(A2236="","",IF(VLOOKUP(A2236,'DSR Attendance'!$A:$E,5,0)=0,VLOOKUP(A2236,'DSR Attendance'!$A:$D,4,0),CONCATENATE(VLOOKUP(A2236,'DSR Attendance'!$A:$D,4,0)," / ",VLOOKUP('Per Outlet Plan'!A2236,'DSR Attendance'!$A:$E,5,0))))</f>
        <v/>
      </c>
      <c r="M2236" s="13" t="str">
        <f t="shared" si="36"/>
        <v/>
      </c>
      <c r="N2236" s="8"/>
      <c r="XFB2236" s="13" t="str">
        <f>IF(D2236="","",COUNTIF('DISPATCHED (VT11)'!$E:$E,'Per Outlet Plan'!D2236))</f>
        <v/>
      </c>
    </row>
    <row r="2237" spans="1:14 16382:16382">
      <c r="A2237" s="18" t="str">
        <f>IF(D2237="","",VLOOKUP(D2237,'DISPATCHED (VT11)'!$E:$XEV,16373,0))</f>
        <v/>
      </c>
      <c r="B2237" s="13" t="str">
        <f>IF(D2237="","",VLOOKUP(D2237,'DISPATCHED (VT11)'!$E:$L,8,0))</f>
        <v/>
      </c>
      <c r="C2237" s="16" t="str">
        <f>IF(A2237="","",IF(VLOOKUP(A2237,'DSR Attendance'!$A:$E,5,0)=0,VLOOKUP(A2237,'DSR Attendance'!$A:$D,4,0),CONCATENATE(VLOOKUP(A2237,'DSR Attendance'!$A:$D,4,0)," / ",VLOOKUP('Per Outlet Plan'!A2237,'DSR Attendance'!$A:$E,5,0))))</f>
        <v/>
      </c>
      <c r="M2237" s="13" t="str">
        <f t="shared" si="36"/>
        <v/>
      </c>
      <c r="N2237" s="8"/>
      <c r="XFB2237" s="13" t="str">
        <f>IF(D2237="","",COUNTIF('DISPATCHED (VT11)'!$E:$E,'Per Outlet Plan'!D2237))</f>
        <v/>
      </c>
    </row>
    <row r="2238" spans="1:14 16382:16382">
      <c r="A2238" s="18" t="str">
        <f>IF(D2238="","",VLOOKUP(D2238,'DISPATCHED (VT11)'!$E:$XEV,16373,0))</f>
        <v/>
      </c>
      <c r="B2238" s="13" t="str">
        <f>IF(D2238="","",VLOOKUP(D2238,'DISPATCHED (VT11)'!$E:$L,8,0))</f>
        <v/>
      </c>
      <c r="C2238" s="16" t="str">
        <f>IF(A2238="","",IF(VLOOKUP(A2238,'DSR Attendance'!$A:$E,5,0)=0,VLOOKUP(A2238,'DSR Attendance'!$A:$D,4,0),CONCATENATE(VLOOKUP(A2238,'DSR Attendance'!$A:$D,4,0)," / ",VLOOKUP('Per Outlet Plan'!A2238,'DSR Attendance'!$A:$E,5,0))))</f>
        <v/>
      </c>
      <c r="M2238" s="13" t="str">
        <f t="shared" si="36"/>
        <v/>
      </c>
      <c r="N2238" s="8"/>
      <c r="XFB2238" s="13" t="str">
        <f>IF(D2238="","",COUNTIF('DISPATCHED (VT11)'!$E:$E,'Per Outlet Plan'!D2238))</f>
        <v/>
      </c>
    </row>
    <row r="2239" spans="1:14 16382:16382">
      <c r="A2239" s="18" t="str">
        <f>IF(D2239="","",VLOOKUP(D2239,'DISPATCHED (VT11)'!$E:$XEV,16373,0))</f>
        <v/>
      </c>
      <c r="B2239" s="13" t="str">
        <f>IF(D2239="","",VLOOKUP(D2239,'DISPATCHED (VT11)'!$E:$L,8,0))</f>
        <v/>
      </c>
      <c r="C2239" s="16" t="str">
        <f>IF(A2239="","",IF(VLOOKUP(A2239,'DSR Attendance'!$A:$E,5,0)=0,VLOOKUP(A2239,'DSR Attendance'!$A:$D,4,0),CONCATENATE(VLOOKUP(A2239,'DSR Attendance'!$A:$D,4,0)," / ",VLOOKUP('Per Outlet Plan'!A2239,'DSR Attendance'!$A:$E,5,0))))</f>
        <v/>
      </c>
      <c r="M2239" s="13" t="str">
        <f t="shared" si="36"/>
        <v/>
      </c>
      <c r="N2239" s="8"/>
      <c r="XFB2239" s="13" t="str">
        <f>IF(D2239="","",COUNTIF('DISPATCHED (VT11)'!$E:$E,'Per Outlet Plan'!D2239))</f>
        <v/>
      </c>
    </row>
    <row r="2240" spans="1:14 16382:16382">
      <c r="A2240" s="18" t="str">
        <f>IF(D2240="","",VLOOKUP(D2240,'DISPATCHED (VT11)'!$E:$XEV,16373,0))</f>
        <v/>
      </c>
      <c r="B2240" s="13" t="str">
        <f>IF(D2240="","",VLOOKUP(D2240,'DISPATCHED (VT11)'!$E:$L,8,0))</f>
        <v/>
      </c>
      <c r="C2240" s="16" t="str">
        <f>IF(A2240="","",IF(VLOOKUP(A2240,'DSR Attendance'!$A:$E,5,0)=0,VLOOKUP(A2240,'DSR Attendance'!$A:$D,4,0),CONCATENATE(VLOOKUP(A2240,'DSR Attendance'!$A:$D,4,0)," / ",VLOOKUP('Per Outlet Plan'!A2240,'DSR Attendance'!$A:$E,5,0))))</f>
        <v/>
      </c>
      <c r="M2240" s="13" t="str">
        <f t="shared" si="36"/>
        <v/>
      </c>
      <c r="N2240" s="8"/>
      <c r="XFB2240" s="13" t="str">
        <f>IF(D2240="","",COUNTIF('DISPATCHED (VT11)'!$E:$E,'Per Outlet Plan'!D2240))</f>
        <v/>
      </c>
    </row>
    <row r="2241" spans="1:14 16382:16382">
      <c r="A2241" s="18" t="str">
        <f>IF(D2241="","",VLOOKUP(D2241,'DISPATCHED (VT11)'!$E:$XEV,16373,0))</f>
        <v/>
      </c>
      <c r="B2241" s="13" t="str">
        <f>IF(D2241="","",VLOOKUP(D2241,'DISPATCHED (VT11)'!$E:$L,8,0))</f>
        <v/>
      </c>
      <c r="C2241" s="16" t="str">
        <f>IF(A2241="","",IF(VLOOKUP(A2241,'DSR Attendance'!$A:$E,5,0)=0,VLOOKUP(A2241,'DSR Attendance'!$A:$D,4,0),CONCATENATE(VLOOKUP(A2241,'DSR Attendance'!$A:$D,4,0)," / ",VLOOKUP('Per Outlet Plan'!A2241,'DSR Attendance'!$A:$E,5,0))))</f>
        <v/>
      </c>
      <c r="M2241" s="13" t="str">
        <f t="shared" si="36"/>
        <v/>
      </c>
      <c r="N2241" s="8"/>
      <c r="XFB2241" s="13" t="str">
        <f>IF(D2241="","",COUNTIF('DISPATCHED (VT11)'!$E:$E,'Per Outlet Plan'!D2241))</f>
        <v/>
      </c>
    </row>
    <row r="2242" spans="1:14 16382:16382">
      <c r="A2242" s="18" t="str">
        <f>IF(D2242="","",VLOOKUP(D2242,'DISPATCHED (VT11)'!$E:$XEV,16373,0))</f>
        <v/>
      </c>
      <c r="B2242" s="13" t="str">
        <f>IF(D2242="","",VLOOKUP(D2242,'DISPATCHED (VT11)'!$E:$L,8,0))</f>
        <v/>
      </c>
      <c r="C2242" s="16" t="str">
        <f>IF(A2242="","",IF(VLOOKUP(A2242,'DSR Attendance'!$A:$E,5,0)=0,VLOOKUP(A2242,'DSR Attendance'!$A:$D,4,0),CONCATENATE(VLOOKUP(A2242,'DSR Attendance'!$A:$D,4,0)," / ",VLOOKUP('Per Outlet Plan'!A2242,'DSR Attendance'!$A:$E,5,0))))</f>
        <v/>
      </c>
      <c r="M2242" s="13" t="str">
        <f t="shared" si="36"/>
        <v/>
      </c>
      <c r="N2242" s="8"/>
      <c r="XFB2242" s="13" t="str">
        <f>IF(D2242="","",COUNTIF('DISPATCHED (VT11)'!$E:$E,'Per Outlet Plan'!D2242))</f>
        <v/>
      </c>
    </row>
    <row r="2243" spans="1:14 16382:16382">
      <c r="A2243" s="18" t="str">
        <f>IF(D2243="","",VLOOKUP(D2243,'DISPATCHED (VT11)'!$E:$XEV,16373,0))</f>
        <v/>
      </c>
      <c r="B2243" s="13" t="str">
        <f>IF(D2243="","",VLOOKUP(D2243,'DISPATCHED (VT11)'!$E:$L,8,0))</f>
        <v/>
      </c>
      <c r="C2243" s="16" t="str">
        <f>IF(A2243="","",IF(VLOOKUP(A2243,'DSR Attendance'!$A:$E,5,0)=0,VLOOKUP(A2243,'DSR Attendance'!$A:$D,4,0),CONCATENATE(VLOOKUP(A2243,'DSR Attendance'!$A:$D,4,0)," / ",VLOOKUP('Per Outlet Plan'!A2243,'DSR Attendance'!$A:$E,5,0))))</f>
        <v/>
      </c>
      <c r="M2243" s="13" t="str">
        <f t="shared" si="36"/>
        <v/>
      </c>
      <c r="N2243" s="8"/>
      <c r="XFB2243" s="13" t="str">
        <f>IF(D2243="","",COUNTIF('DISPATCHED (VT11)'!$E:$E,'Per Outlet Plan'!D2243))</f>
        <v/>
      </c>
    </row>
    <row r="2244" spans="1:14 16382:16382">
      <c r="A2244" s="18" t="str">
        <f>IF(D2244="","",VLOOKUP(D2244,'DISPATCHED (VT11)'!$E:$XEV,16373,0))</f>
        <v/>
      </c>
      <c r="B2244" s="13" t="str">
        <f>IF(D2244="","",VLOOKUP(D2244,'DISPATCHED (VT11)'!$E:$L,8,0))</f>
        <v/>
      </c>
      <c r="C2244" s="16" t="str">
        <f>IF(A2244="","",IF(VLOOKUP(A2244,'DSR Attendance'!$A:$E,5,0)=0,VLOOKUP(A2244,'DSR Attendance'!$A:$D,4,0),CONCATENATE(VLOOKUP(A2244,'DSR Attendance'!$A:$D,4,0)," / ",VLOOKUP('Per Outlet Plan'!A2244,'DSR Attendance'!$A:$E,5,0))))</f>
        <v/>
      </c>
      <c r="M2244" s="13" t="str">
        <f t="shared" si="36"/>
        <v/>
      </c>
      <c r="N2244" s="8"/>
      <c r="XFB2244" s="13" t="str">
        <f>IF(D2244="","",COUNTIF('DISPATCHED (VT11)'!$E:$E,'Per Outlet Plan'!D2244))</f>
        <v/>
      </c>
    </row>
    <row r="2245" spans="1:14 16382:16382">
      <c r="A2245" s="18" t="str">
        <f>IF(D2245="","",VLOOKUP(D2245,'DISPATCHED (VT11)'!$E:$XEV,16373,0))</f>
        <v/>
      </c>
      <c r="B2245" s="13" t="str">
        <f>IF(D2245="","",VLOOKUP(D2245,'DISPATCHED (VT11)'!$E:$L,8,0))</f>
        <v/>
      </c>
      <c r="C2245" s="16" t="str">
        <f>IF(A2245="","",IF(VLOOKUP(A2245,'DSR Attendance'!$A:$E,5,0)=0,VLOOKUP(A2245,'DSR Attendance'!$A:$D,4,0),CONCATENATE(VLOOKUP(A2245,'DSR Attendance'!$A:$D,4,0)," / ",VLOOKUP('Per Outlet Plan'!A2245,'DSR Attendance'!$A:$E,5,0))))</f>
        <v/>
      </c>
      <c r="M2245" s="13" t="str">
        <f t="shared" si="36"/>
        <v/>
      </c>
      <c r="N2245" s="8"/>
      <c r="XFB2245" s="13" t="str">
        <f>IF(D2245="","",COUNTIF('DISPATCHED (VT11)'!$E:$E,'Per Outlet Plan'!D2245))</f>
        <v/>
      </c>
    </row>
    <row r="2246" spans="1:14 16382:16382">
      <c r="A2246" s="18" t="str">
        <f>IF(D2246="","",VLOOKUP(D2246,'DISPATCHED (VT11)'!$E:$XEV,16373,0))</f>
        <v/>
      </c>
      <c r="B2246" s="13" t="str">
        <f>IF(D2246="","",VLOOKUP(D2246,'DISPATCHED (VT11)'!$E:$L,8,0))</f>
        <v/>
      </c>
      <c r="C2246" s="16" t="str">
        <f>IF(A2246="","",IF(VLOOKUP(A2246,'DSR Attendance'!$A:$E,5,0)=0,VLOOKUP(A2246,'DSR Attendance'!$A:$D,4,0),CONCATENATE(VLOOKUP(A2246,'DSR Attendance'!$A:$D,4,0)," / ",VLOOKUP('Per Outlet Plan'!A2246,'DSR Attendance'!$A:$E,5,0))))</f>
        <v/>
      </c>
      <c r="M2246" s="13" t="str">
        <f t="shared" ref="M2246:M2309" si="37">IF(L2246="","",VLOOKUP(L2246,$XFC$6:$XFD$30,2,0))</f>
        <v/>
      </c>
      <c r="N2246" s="8"/>
      <c r="XFB2246" s="13" t="str">
        <f>IF(D2246="","",COUNTIF('DISPATCHED (VT11)'!$E:$E,'Per Outlet Plan'!D2246))</f>
        <v/>
      </c>
    </row>
    <row r="2247" spans="1:14 16382:16382">
      <c r="A2247" s="18" t="str">
        <f>IF(D2247="","",VLOOKUP(D2247,'DISPATCHED (VT11)'!$E:$XEV,16373,0))</f>
        <v/>
      </c>
      <c r="B2247" s="13" t="str">
        <f>IF(D2247="","",VLOOKUP(D2247,'DISPATCHED (VT11)'!$E:$L,8,0))</f>
        <v/>
      </c>
      <c r="C2247" s="16" t="str">
        <f>IF(A2247="","",IF(VLOOKUP(A2247,'DSR Attendance'!$A:$E,5,0)=0,VLOOKUP(A2247,'DSR Attendance'!$A:$D,4,0),CONCATENATE(VLOOKUP(A2247,'DSR Attendance'!$A:$D,4,0)," / ",VLOOKUP('Per Outlet Plan'!A2247,'DSR Attendance'!$A:$E,5,0))))</f>
        <v/>
      </c>
      <c r="M2247" s="13" t="str">
        <f t="shared" si="37"/>
        <v/>
      </c>
      <c r="N2247" s="8"/>
      <c r="XFB2247" s="13" t="str">
        <f>IF(D2247="","",COUNTIF('DISPATCHED (VT11)'!$E:$E,'Per Outlet Plan'!D2247))</f>
        <v/>
      </c>
    </row>
    <row r="2248" spans="1:14 16382:16382">
      <c r="A2248" s="18" t="str">
        <f>IF(D2248="","",VLOOKUP(D2248,'DISPATCHED (VT11)'!$E:$XEV,16373,0))</f>
        <v/>
      </c>
      <c r="B2248" s="13" t="str">
        <f>IF(D2248="","",VLOOKUP(D2248,'DISPATCHED (VT11)'!$E:$L,8,0))</f>
        <v/>
      </c>
      <c r="C2248" s="16" t="str">
        <f>IF(A2248="","",IF(VLOOKUP(A2248,'DSR Attendance'!$A:$E,5,0)=0,VLOOKUP(A2248,'DSR Attendance'!$A:$D,4,0),CONCATENATE(VLOOKUP(A2248,'DSR Attendance'!$A:$D,4,0)," / ",VLOOKUP('Per Outlet Plan'!A2248,'DSR Attendance'!$A:$E,5,0))))</f>
        <v/>
      </c>
      <c r="M2248" s="13" t="str">
        <f t="shared" si="37"/>
        <v/>
      </c>
      <c r="N2248" s="8"/>
      <c r="XFB2248" s="13" t="str">
        <f>IF(D2248="","",COUNTIF('DISPATCHED (VT11)'!$E:$E,'Per Outlet Plan'!D2248))</f>
        <v/>
      </c>
    </row>
    <row r="2249" spans="1:14 16382:16382">
      <c r="A2249" s="18" t="str">
        <f>IF(D2249="","",VLOOKUP(D2249,'DISPATCHED (VT11)'!$E:$XEV,16373,0))</f>
        <v/>
      </c>
      <c r="B2249" s="13" t="str">
        <f>IF(D2249="","",VLOOKUP(D2249,'DISPATCHED (VT11)'!$E:$L,8,0))</f>
        <v/>
      </c>
      <c r="C2249" s="16" t="str">
        <f>IF(A2249="","",IF(VLOOKUP(A2249,'DSR Attendance'!$A:$E,5,0)=0,VLOOKUP(A2249,'DSR Attendance'!$A:$D,4,0),CONCATENATE(VLOOKUP(A2249,'DSR Attendance'!$A:$D,4,0)," / ",VLOOKUP('Per Outlet Plan'!A2249,'DSR Attendance'!$A:$E,5,0))))</f>
        <v/>
      </c>
      <c r="M2249" s="13" t="str">
        <f t="shared" si="37"/>
        <v/>
      </c>
      <c r="N2249" s="8"/>
      <c r="XFB2249" s="13" t="str">
        <f>IF(D2249="","",COUNTIF('DISPATCHED (VT11)'!$E:$E,'Per Outlet Plan'!D2249))</f>
        <v/>
      </c>
    </row>
    <row r="2250" spans="1:14 16382:16382">
      <c r="A2250" s="18" t="str">
        <f>IF(D2250="","",VLOOKUP(D2250,'DISPATCHED (VT11)'!$E:$XEV,16373,0))</f>
        <v/>
      </c>
      <c r="B2250" s="13" t="str">
        <f>IF(D2250="","",VLOOKUP(D2250,'DISPATCHED (VT11)'!$E:$L,8,0))</f>
        <v/>
      </c>
      <c r="C2250" s="16" t="str">
        <f>IF(A2250="","",IF(VLOOKUP(A2250,'DSR Attendance'!$A:$E,5,0)=0,VLOOKUP(A2250,'DSR Attendance'!$A:$D,4,0),CONCATENATE(VLOOKUP(A2250,'DSR Attendance'!$A:$D,4,0)," / ",VLOOKUP('Per Outlet Plan'!A2250,'DSR Attendance'!$A:$E,5,0))))</f>
        <v/>
      </c>
      <c r="M2250" s="13" t="str">
        <f t="shared" si="37"/>
        <v/>
      </c>
      <c r="N2250" s="8"/>
      <c r="XFB2250" s="13" t="str">
        <f>IF(D2250="","",COUNTIF('DISPATCHED (VT11)'!$E:$E,'Per Outlet Plan'!D2250))</f>
        <v/>
      </c>
    </row>
    <row r="2251" spans="1:14 16382:16382">
      <c r="A2251" s="18" t="str">
        <f>IF(D2251="","",VLOOKUP(D2251,'DISPATCHED (VT11)'!$E:$XEV,16373,0))</f>
        <v/>
      </c>
      <c r="B2251" s="13" t="str">
        <f>IF(D2251="","",VLOOKUP(D2251,'DISPATCHED (VT11)'!$E:$L,8,0))</f>
        <v/>
      </c>
      <c r="C2251" s="16" t="str">
        <f>IF(A2251="","",IF(VLOOKUP(A2251,'DSR Attendance'!$A:$E,5,0)=0,VLOOKUP(A2251,'DSR Attendance'!$A:$D,4,0),CONCATENATE(VLOOKUP(A2251,'DSR Attendance'!$A:$D,4,0)," / ",VLOOKUP('Per Outlet Plan'!A2251,'DSR Attendance'!$A:$E,5,0))))</f>
        <v/>
      </c>
      <c r="M2251" s="13" t="str">
        <f t="shared" si="37"/>
        <v/>
      </c>
      <c r="N2251" s="8"/>
      <c r="XFB2251" s="13" t="str">
        <f>IF(D2251="","",COUNTIF('DISPATCHED (VT11)'!$E:$E,'Per Outlet Plan'!D2251))</f>
        <v/>
      </c>
    </row>
    <row r="2252" spans="1:14 16382:16382">
      <c r="A2252" s="18" t="str">
        <f>IF(D2252="","",VLOOKUP(D2252,'DISPATCHED (VT11)'!$E:$XEV,16373,0))</f>
        <v/>
      </c>
      <c r="B2252" s="13" t="str">
        <f>IF(D2252="","",VLOOKUP(D2252,'DISPATCHED (VT11)'!$E:$L,8,0))</f>
        <v/>
      </c>
      <c r="C2252" s="16" t="str">
        <f>IF(A2252="","",IF(VLOOKUP(A2252,'DSR Attendance'!$A:$E,5,0)=0,VLOOKUP(A2252,'DSR Attendance'!$A:$D,4,0),CONCATENATE(VLOOKUP(A2252,'DSR Attendance'!$A:$D,4,0)," / ",VLOOKUP('Per Outlet Plan'!A2252,'DSR Attendance'!$A:$E,5,0))))</f>
        <v/>
      </c>
      <c r="M2252" s="13" t="str">
        <f t="shared" si="37"/>
        <v/>
      </c>
      <c r="N2252" s="8"/>
      <c r="XFB2252" s="13" t="str">
        <f>IF(D2252="","",COUNTIF('DISPATCHED (VT11)'!$E:$E,'Per Outlet Plan'!D2252))</f>
        <v/>
      </c>
    </row>
    <row r="2253" spans="1:14 16382:16382">
      <c r="A2253" s="18" t="str">
        <f>IF(D2253="","",VLOOKUP(D2253,'DISPATCHED (VT11)'!$E:$XEV,16373,0))</f>
        <v/>
      </c>
      <c r="B2253" s="13" t="str">
        <f>IF(D2253="","",VLOOKUP(D2253,'DISPATCHED (VT11)'!$E:$L,8,0))</f>
        <v/>
      </c>
      <c r="C2253" s="16" t="str">
        <f>IF(A2253="","",IF(VLOOKUP(A2253,'DSR Attendance'!$A:$E,5,0)=0,VLOOKUP(A2253,'DSR Attendance'!$A:$D,4,0),CONCATENATE(VLOOKUP(A2253,'DSR Attendance'!$A:$D,4,0)," / ",VLOOKUP('Per Outlet Plan'!A2253,'DSR Attendance'!$A:$E,5,0))))</f>
        <v/>
      </c>
      <c r="M2253" s="13" t="str">
        <f t="shared" si="37"/>
        <v/>
      </c>
      <c r="N2253" s="8"/>
      <c r="XFB2253" s="13" t="str">
        <f>IF(D2253="","",COUNTIF('DISPATCHED (VT11)'!$E:$E,'Per Outlet Plan'!D2253))</f>
        <v/>
      </c>
    </row>
    <row r="2254" spans="1:14 16382:16382">
      <c r="A2254" s="18" t="str">
        <f>IF(D2254="","",VLOOKUP(D2254,'DISPATCHED (VT11)'!$E:$XEV,16373,0))</f>
        <v/>
      </c>
      <c r="B2254" s="13" t="str">
        <f>IF(D2254="","",VLOOKUP(D2254,'DISPATCHED (VT11)'!$E:$L,8,0))</f>
        <v/>
      </c>
      <c r="C2254" s="16" t="str">
        <f>IF(A2254="","",IF(VLOOKUP(A2254,'DSR Attendance'!$A:$E,5,0)=0,VLOOKUP(A2254,'DSR Attendance'!$A:$D,4,0),CONCATENATE(VLOOKUP(A2254,'DSR Attendance'!$A:$D,4,0)," / ",VLOOKUP('Per Outlet Plan'!A2254,'DSR Attendance'!$A:$E,5,0))))</f>
        <v/>
      </c>
      <c r="M2254" s="13" t="str">
        <f t="shared" si="37"/>
        <v/>
      </c>
      <c r="N2254" s="8"/>
      <c r="XFB2254" s="13" t="str">
        <f>IF(D2254="","",COUNTIF('DISPATCHED (VT11)'!$E:$E,'Per Outlet Plan'!D2254))</f>
        <v/>
      </c>
    </row>
    <row r="2255" spans="1:14 16382:16382">
      <c r="A2255" s="18" t="str">
        <f>IF(D2255="","",VLOOKUP(D2255,'DISPATCHED (VT11)'!$E:$XEV,16373,0))</f>
        <v/>
      </c>
      <c r="B2255" s="13" t="str">
        <f>IF(D2255="","",VLOOKUP(D2255,'DISPATCHED (VT11)'!$E:$L,8,0))</f>
        <v/>
      </c>
      <c r="C2255" s="16" t="str">
        <f>IF(A2255="","",IF(VLOOKUP(A2255,'DSR Attendance'!$A:$E,5,0)=0,VLOOKUP(A2255,'DSR Attendance'!$A:$D,4,0),CONCATENATE(VLOOKUP(A2255,'DSR Attendance'!$A:$D,4,0)," / ",VLOOKUP('Per Outlet Plan'!A2255,'DSR Attendance'!$A:$E,5,0))))</f>
        <v/>
      </c>
      <c r="M2255" s="13" t="str">
        <f t="shared" si="37"/>
        <v/>
      </c>
      <c r="N2255" s="8"/>
      <c r="XFB2255" s="13" t="str">
        <f>IF(D2255="","",COUNTIF('DISPATCHED (VT11)'!$E:$E,'Per Outlet Plan'!D2255))</f>
        <v/>
      </c>
    </row>
    <row r="2256" spans="1:14 16382:16382">
      <c r="A2256" s="18" t="str">
        <f>IF(D2256="","",VLOOKUP(D2256,'DISPATCHED (VT11)'!$E:$XEV,16373,0))</f>
        <v/>
      </c>
      <c r="B2256" s="13" t="str">
        <f>IF(D2256="","",VLOOKUP(D2256,'DISPATCHED (VT11)'!$E:$L,8,0))</f>
        <v/>
      </c>
      <c r="C2256" s="16" t="str">
        <f>IF(A2256="","",IF(VLOOKUP(A2256,'DSR Attendance'!$A:$E,5,0)=0,VLOOKUP(A2256,'DSR Attendance'!$A:$D,4,0),CONCATENATE(VLOOKUP(A2256,'DSR Attendance'!$A:$D,4,0)," / ",VLOOKUP('Per Outlet Plan'!A2256,'DSR Attendance'!$A:$E,5,0))))</f>
        <v/>
      </c>
      <c r="M2256" s="13" t="str">
        <f t="shared" si="37"/>
        <v/>
      </c>
      <c r="N2256" s="8"/>
      <c r="XFB2256" s="13" t="str">
        <f>IF(D2256="","",COUNTIF('DISPATCHED (VT11)'!$E:$E,'Per Outlet Plan'!D2256))</f>
        <v/>
      </c>
    </row>
    <row r="2257" spans="1:14 16382:16382">
      <c r="A2257" s="18" t="str">
        <f>IF(D2257="","",VLOOKUP(D2257,'DISPATCHED (VT11)'!$E:$XEV,16373,0))</f>
        <v/>
      </c>
      <c r="B2257" s="13" t="str">
        <f>IF(D2257="","",VLOOKUP(D2257,'DISPATCHED (VT11)'!$E:$L,8,0))</f>
        <v/>
      </c>
      <c r="C2257" s="16" t="str">
        <f>IF(A2257="","",IF(VLOOKUP(A2257,'DSR Attendance'!$A:$E,5,0)=0,VLOOKUP(A2257,'DSR Attendance'!$A:$D,4,0),CONCATENATE(VLOOKUP(A2257,'DSR Attendance'!$A:$D,4,0)," / ",VLOOKUP('Per Outlet Plan'!A2257,'DSR Attendance'!$A:$E,5,0))))</f>
        <v/>
      </c>
      <c r="M2257" s="13" t="str">
        <f t="shared" si="37"/>
        <v/>
      </c>
      <c r="N2257" s="8"/>
      <c r="XFB2257" s="13" t="str">
        <f>IF(D2257="","",COUNTIF('DISPATCHED (VT11)'!$E:$E,'Per Outlet Plan'!D2257))</f>
        <v/>
      </c>
    </row>
    <row r="2258" spans="1:14 16382:16382">
      <c r="A2258" s="18" t="str">
        <f>IF(D2258="","",VLOOKUP(D2258,'DISPATCHED (VT11)'!$E:$XEV,16373,0))</f>
        <v/>
      </c>
      <c r="B2258" s="13" t="str">
        <f>IF(D2258="","",VLOOKUP(D2258,'DISPATCHED (VT11)'!$E:$L,8,0))</f>
        <v/>
      </c>
      <c r="C2258" s="16" t="str">
        <f>IF(A2258="","",IF(VLOOKUP(A2258,'DSR Attendance'!$A:$E,5,0)=0,VLOOKUP(A2258,'DSR Attendance'!$A:$D,4,0),CONCATENATE(VLOOKUP(A2258,'DSR Attendance'!$A:$D,4,0)," / ",VLOOKUP('Per Outlet Plan'!A2258,'DSR Attendance'!$A:$E,5,0))))</f>
        <v/>
      </c>
      <c r="M2258" s="13" t="str">
        <f t="shared" si="37"/>
        <v/>
      </c>
      <c r="N2258" s="8"/>
      <c r="XFB2258" s="13" t="str">
        <f>IF(D2258="","",COUNTIF('DISPATCHED (VT11)'!$E:$E,'Per Outlet Plan'!D2258))</f>
        <v/>
      </c>
    </row>
    <row r="2259" spans="1:14 16382:16382">
      <c r="A2259" s="18" t="str">
        <f>IF(D2259="","",VLOOKUP(D2259,'DISPATCHED (VT11)'!$E:$XEV,16373,0))</f>
        <v/>
      </c>
      <c r="B2259" s="13" t="str">
        <f>IF(D2259="","",VLOOKUP(D2259,'DISPATCHED (VT11)'!$E:$L,8,0))</f>
        <v/>
      </c>
      <c r="C2259" s="16" t="str">
        <f>IF(A2259="","",IF(VLOOKUP(A2259,'DSR Attendance'!$A:$E,5,0)=0,VLOOKUP(A2259,'DSR Attendance'!$A:$D,4,0),CONCATENATE(VLOOKUP(A2259,'DSR Attendance'!$A:$D,4,0)," / ",VLOOKUP('Per Outlet Plan'!A2259,'DSR Attendance'!$A:$E,5,0))))</f>
        <v/>
      </c>
      <c r="M2259" s="13" t="str">
        <f t="shared" si="37"/>
        <v/>
      </c>
      <c r="N2259" s="8"/>
      <c r="XFB2259" s="13" t="str">
        <f>IF(D2259="","",COUNTIF('DISPATCHED (VT11)'!$E:$E,'Per Outlet Plan'!D2259))</f>
        <v/>
      </c>
    </row>
    <row r="2260" spans="1:14 16382:16382">
      <c r="A2260" s="18" t="str">
        <f>IF(D2260="","",VLOOKUP(D2260,'DISPATCHED (VT11)'!$E:$XEV,16373,0))</f>
        <v/>
      </c>
      <c r="B2260" s="13" t="str">
        <f>IF(D2260="","",VLOOKUP(D2260,'DISPATCHED (VT11)'!$E:$L,8,0))</f>
        <v/>
      </c>
      <c r="C2260" s="16" t="str">
        <f>IF(A2260="","",IF(VLOOKUP(A2260,'DSR Attendance'!$A:$E,5,0)=0,VLOOKUP(A2260,'DSR Attendance'!$A:$D,4,0),CONCATENATE(VLOOKUP(A2260,'DSR Attendance'!$A:$D,4,0)," / ",VLOOKUP('Per Outlet Plan'!A2260,'DSR Attendance'!$A:$E,5,0))))</f>
        <v/>
      </c>
      <c r="M2260" s="13" t="str">
        <f t="shared" si="37"/>
        <v/>
      </c>
      <c r="N2260" s="8"/>
      <c r="XFB2260" s="13" t="str">
        <f>IF(D2260="","",COUNTIF('DISPATCHED (VT11)'!$E:$E,'Per Outlet Plan'!D2260))</f>
        <v/>
      </c>
    </row>
    <row r="2261" spans="1:14 16382:16382">
      <c r="A2261" s="18" t="str">
        <f>IF(D2261="","",VLOOKUP(D2261,'DISPATCHED (VT11)'!$E:$XEV,16373,0))</f>
        <v/>
      </c>
      <c r="B2261" s="13" t="str">
        <f>IF(D2261="","",VLOOKUP(D2261,'DISPATCHED (VT11)'!$E:$L,8,0))</f>
        <v/>
      </c>
      <c r="C2261" s="16" t="str">
        <f>IF(A2261="","",IF(VLOOKUP(A2261,'DSR Attendance'!$A:$E,5,0)=0,VLOOKUP(A2261,'DSR Attendance'!$A:$D,4,0),CONCATENATE(VLOOKUP(A2261,'DSR Attendance'!$A:$D,4,0)," / ",VLOOKUP('Per Outlet Plan'!A2261,'DSR Attendance'!$A:$E,5,0))))</f>
        <v/>
      </c>
      <c r="M2261" s="13" t="str">
        <f t="shared" si="37"/>
        <v/>
      </c>
      <c r="N2261" s="8"/>
      <c r="XFB2261" s="13" t="str">
        <f>IF(D2261="","",COUNTIF('DISPATCHED (VT11)'!$E:$E,'Per Outlet Plan'!D2261))</f>
        <v/>
      </c>
    </row>
    <row r="2262" spans="1:14 16382:16382">
      <c r="A2262" s="18" t="str">
        <f>IF(D2262="","",VLOOKUP(D2262,'DISPATCHED (VT11)'!$E:$XEV,16373,0))</f>
        <v/>
      </c>
      <c r="B2262" s="13" t="str">
        <f>IF(D2262="","",VLOOKUP(D2262,'DISPATCHED (VT11)'!$E:$L,8,0))</f>
        <v/>
      </c>
      <c r="C2262" s="16" t="str">
        <f>IF(A2262="","",IF(VLOOKUP(A2262,'DSR Attendance'!$A:$E,5,0)=0,VLOOKUP(A2262,'DSR Attendance'!$A:$D,4,0),CONCATENATE(VLOOKUP(A2262,'DSR Attendance'!$A:$D,4,0)," / ",VLOOKUP('Per Outlet Plan'!A2262,'DSR Attendance'!$A:$E,5,0))))</f>
        <v/>
      </c>
      <c r="M2262" s="13" t="str">
        <f t="shared" si="37"/>
        <v/>
      </c>
      <c r="N2262" s="8"/>
      <c r="XFB2262" s="13" t="str">
        <f>IF(D2262="","",COUNTIF('DISPATCHED (VT11)'!$E:$E,'Per Outlet Plan'!D2262))</f>
        <v/>
      </c>
    </row>
    <row r="2263" spans="1:14 16382:16382">
      <c r="A2263" s="18" t="str">
        <f>IF(D2263="","",VLOOKUP(D2263,'DISPATCHED (VT11)'!$E:$XEV,16373,0))</f>
        <v/>
      </c>
      <c r="B2263" s="13" t="str">
        <f>IF(D2263="","",VLOOKUP(D2263,'DISPATCHED (VT11)'!$E:$L,8,0))</f>
        <v/>
      </c>
      <c r="C2263" s="16" t="str">
        <f>IF(A2263="","",IF(VLOOKUP(A2263,'DSR Attendance'!$A:$E,5,0)=0,VLOOKUP(A2263,'DSR Attendance'!$A:$D,4,0),CONCATENATE(VLOOKUP(A2263,'DSR Attendance'!$A:$D,4,0)," / ",VLOOKUP('Per Outlet Plan'!A2263,'DSR Attendance'!$A:$E,5,0))))</f>
        <v/>
      </c>
      <c r="M2263" s="13" t="str">
        <f t="shared" si="37"/>
        <v/>
      </c>
      <c r="N2263" s="8"/>
      <c r="XFB2263" s="13" t="str">
        <f>IF(D2263="","",COUNTIF('DISPATCHED (VT11)'!$E:$E,'Per Outlet Plan'!D2263))</f>
        <v/>
      </c>
    </row>
    <row r="2264" spans="1:14 16382:16382">
      <c r="A2264" s="18" t="str">
        <f>IF(D2264="","",VLOOKUP(D2264,'DISPATCHED (VT11)'!$E:$XEV,16373,0))</f>
        <v/>
      </c>
      <c r="B2264" s="13" t="str">
        <f>IF(D2264="","",VLOOKUP(D2264,'DISPATCHED (VT11)'!$E:$L,8,0))</f>
        <v/>
      </c>
      <c r="C2264" s="16" t="str">
        <f>IF(A2264="","",IF(VLOOKUP(A2264,'DSR Attendance'!$A:$E,5,0)=0,VLOOKUP(A2264,'DSR Attendance'!$A:$D,4,0),CONCATENATE(VLOOKUP(A2264,'DSR Attendance'!$A:$D,4,0)," / ",VLOOKUP('Per Outlet Plan'!A2264,'DSR Attendance'!$A:$E,5,0))))</f>
        <v/>
      </c>
      <c r="M2264" s="13" t="str">
        <f t="shared" si="37"/>
        <v/>
      </c>
      <c r="N2264" s="8"/>
      <c r="XFB2264" s="13" t="str">
        <f>IF(D2264="","",COUNTIF('DISPATCHED (VT11)'!$E:$E,'Per Outlet Plan'!D2264))</f>
        <v/>
      </c>
    </row>
    <row r="2265" spans="1:14 16382:16382">
      <c r="A2265" s="18" t="str">
        <f>IF(D2265="","",VLOOKUP(D2265,'DISPATCHED (VT11)'!$E:$XEV,16373,0))</f>
        <v/>
      </c>
      <c r="B2265" s="13" t="str">
        <f>IF(D2265="","",VLOOKUP(D2265,'DISPATCHED (VT11)'!$E:$L,8,0))</f>
        <v/>
      </c>
      <c r="C2265" s="16" t="str">
        <f>IF(A2265="","",IF(VLOOKUP(A2265,'DSR Attendance'!$A:$E,5,0)=0,VLOOKUP(A2265,'DSR Attendance'!$A:$D,4,0),CONCATENATE(VLOOKUP(A2265,'DSR Attendance'!$A:$D,4,0)," / ",VLOOKUP('Per Outlet Plan'!A2265,'DSR Attendance'!$A:$E,5,0))))</f>
        <v/>
      </c>
      <c r="M2265" s="13" t="str">
        <f t="shared" si="37"/>
        <v/>
      </c>
      <c r="N2265" s="8"/>
      <c r="XFB2265" s="13" t="str">
        <f>IF(D2265="","",COUNTIF('DISPATCHED (VT11)'!$E:$E,'Per Outlet Plan'!D2265))</f>
        <v/>
      </c>
    </row>
    <row r="2266" spans="1:14 16382:16382">
      <c r="A2266" s="18" t="str">
        <f>IF(D2266="","",VLOOKUP(D2266,'DISPATCHED (VT11)'!$E:$XEV,16373,0))</f>
        <v/>
      </c>
      <c r="B2266" s="13" t="str">
        <f>IF(D2266="","",VLOOKUP(D2266,'DISPATCHED (VT11)'!$E:$L,8,0))</f>
        <v/>
      </c>
      <c r="C2266" s="16" t="str">
        <f>IF(A2266="","",IF(VLOOKUP(A2266,'DSR Attendance'!$A:$E,5,0)=0,VLOOKUP(A2266,'DSR Attendance'!$A:$D,4,0),CONCATENATE(VLOOKUP(A2266,'DSR Attendance'!$A:$D,4,0)," / ",VLOOKUP('Per Outlet Plan'!A2266,'DSR Attendance'!$A:$E,5,0))))</f>
        <v/>
      </c>
      <c r="M2266" s="13" t="str">
        <f t="shared" si="37"/>
        <v/>
      </c>
      <c r="N2266" s="8"/>
      <c r="XFB2266" s="13" t="str">
        <f>IF(D2266="","",COUNTIF('DISPATCHED (VT11)'!$E:$E,'Per Outlet Plan'!D2266))</f>
        <v/>
      </c>
    </row>
    <row r="2267" spans="1:14 16382:16382">
      <c r="A2267" s="18" t="str">
        <f>IF(D2267="","",VLOOKUP(D2267,'DISPATCHED (VT11)'!$E:$XEV,16373,0))</f>
        <v/>
      </c>
      <c r="B2267" s="13" t="str">
        <f>IF(D2267="","",VLOOKUP(D2267,'DISPATCHED (VT11)'!$E:$L,8,0))</f>
        <v/>
      </c>
      <c r="C2267" s="16" t="str">
        <f>IF(A2267="","",IF(VLOOKUP(A2267,'DSR Attendance'!$A:$E,5,0)=0,VLOOKUP(A2267,'DSR Attendance'!$A:$D,4,0),CONCATENATE(VLOOKUP(A2267,'DSR Attendance'!$A:$D,4,0)," / ",VLOOKUP('Per Outlet Plan'!A2267,'DSR Attendance'!$A:$E,5,0))))</f>
        <v/>
      </c>
      <c r="M2267" s="13" t="str">
        <f t="shared" si="37"/>
        <v/>
      </c>
      <c r="N2267" s="8"/>
      <c r="XFB2267" s="13" t="str">
        <f>IF(D2267="","",COUNTIF('DISPATCHED (VT11)'!$E:$E,'Per Outlet Plan'!D2267))</f>
        <v/>
      </c>
    </row>
    <row r="2268" spans="1:14 16382:16382">
      <c r="A2268" s="18" t="str">
        <f>IF(D2268="","",VLOOKUP(D2268,'DISPATCHED (VT11)'!$E:$XEV,16373,0))</f>
        <v/>
      </c>
      <c r="B2268" s="13" t="str">
        <f>IF(D2268="","",VLOOKUP(D2268,'DISPATCHED (VT11)'!$E:$L,8,0))</f>
        <v/>
      </c>
      <c r="C2268" s="16" t="str">
        <f>IF(A2268="","",IF(VLOOKUP(A2268,'DSR Attendance'!$A:$E,5,0)=0,VLOOKUP(A2268,'DSR Attendance'!$A:$D,4,0),CONCATENATE(VLOOKUP(A2268,'DSR Attendance'!$A:$D,4,0)," / ",VLOOKUP('Per Outlet Plan'!A2268,'DSR Attendance'!$A:$E,5,0))))</f>
        <v/>
      </c>
      <c r="M2268" s="13" t="str">
        <f t="shared" si="37"/>
        <v/>
      </c>
      <c r="N2268" s="8"/>
      <c r="XFB2268" s="13" t="str">
        <f>IF(D2268="","",COUNTIF('DISPATCHED (VT11)'!$E:$E,'Per Outlet Plan'!D2268))</f>
        <v/>
      </c>
    </row>
    <row r="2269" spans="1:14 16382:16382">
      <c r="A2269" s="18" t="str">
        <f>IF(D2269="","",VLOOKUP(D2269,'DISPATCHED (VT11)'!$E:$XEV,16373,0))</f>
        <v/>
      </c>
      <c r="B2269" s="13" t="str">
        <f>IF(D2269="","",VLOOKUP(D2269,'DISPATCHED (VT11)'!$E:$L,8,0))</f>
        <v/>
      </c>
      <c r="C2269" s="16" t="str">
        <f>IF(A2269="","",IF(VLOOKUP(A2269,'DSR Attendance'!$A:$E,5,0)=0,VLOOKUP(A2269,'DSR Attendance'!$A:$D,4,0),CONCATENATE(VLOOKUP(A2269,'DSR Attendance'!$A:$D,4,0)," / ",VLOOKUP('Per Outlet Plan'!A2269,'DSR Attendance'!$A:$E,5,0))))</f>
        <v/>
      </c>
      <c r="M2269" s="13" t="str">
        <f t="shared" si="37"/>
        <v/>
      </c>
      <c r="N2269" s="8"/>
      <c r="XFB2269" s="13" t="str">
        <f>IF(D2269="","",COUNTIF('DISPATCHED (VT11)'!$E:$E,'Per Outlet Plan'!D2269))</f>
        <v/>
      </c>
    </row>
    <row r="2270" spans="1:14 16382:16382">
      <c r="A2270" s="18" t="str">
        <f>IF(D2270="","",VLOOKUP(D2270,'DISPATCHED (VT11)'!$E:$XEV,16373,0))</f>
        <v/>
      </c>
      <c r="B2270" s="13" t="str">
        <f>IF(D2270="","",VLOOKUP(D2270,'DISPATCHED (VT11)'!$E:$L,8,0))</f>
        <v/>
      </c>
      <c r="C2270" s="16" t="str">
        <f>IF(A2270="","",IF(VLOOKUP(A2270,'DSR Attendance'!$A:$E,5,0)=0,VLOOKUP(A2270,'DSR Attendance'!$A:$D,4,0),CONCATENATE(VLOOKUP(A2270,'DSR Attendance'!$A:$D,4,0)," / ",VLOOKUP('Per Outlet Plan'!A2270,'DSR Attendance'!$A:$E,5,0))))</f>
        <v/>
      </c>
      <c r="M2270" s="13" t="str">
        <f t="shared" si="37"/>
        <v/>
      </c>
      <c r="N2270" s="8"/>
      <c r="XFB2270" s="13" t="str">
        <f>IF(D2270="","",COUNTIF('DISPATCHED (VT11)'!$E:$E,'Per Outlet Plan'!D2270))</f>
        <v/>
      </c>
    </row>
    <row r="2271" spans="1:14 16382:16382">
      <c r="A2271" s="18" t="str">
        <f>IF(D2271="","",VLOOKUP(D2271,'DISPATCHED (VT11)'!$E:$XEV,16373,0))</f>
        <v/>
      </c>
      <c r="B2271" s="13" t="str">
        <f>IF(D2271="","",VLOOKUP(D2271,'DISPATCHED (VT11)'!$E:$L,8,0))</f>
        <v/>
      </c>
      <c r="C2271" s="16" t="str">
        <f>IF(A2271="","",IF(VLOOKUP(A2271,'DSR Attendance'!$A:$E,5,0)=0,VLOOKUP(A2271,'DSR Attendance'!$A:$D,4,0),CONCATENATE(VLOOKUP(A2271,'DSR Attendance'!$A:$D,4,0)," / ",VLOOKUP('Per Outlet Plan'!A2271,'DSR Attendance'!$A:$E,5,0))))</f>
        <v/>
      </c>
      <c r="M2271" s="13" t="str">
        <f t="shared" si="37"/>
        <v/>
      </c>
      <c r="N2271" s="8"/>
      <c r="XFB2271" s="13" t="str">
        <f>IF(D2271="","",COUNTIF('DISPATCHED (VT11)'!$E:$E,'Per Outlet Plan'!D2271))</f>
        <v/>
      </c>
    </row>
    <row r="2272" spans="1:14 16382:16382">
      <c r="A2272" s="18" t="str">
        <f>IF(D2272="","",VLOOKUP(D2272,'DISPATCHED (VT11)'!$E:$XEV,16373,0))</f>
        <v/>
      </c>
      <c r="B2272" s="13" t="str">
        <f>IF(D2272="","",VLOOKUP(D2272,'DISPATCHED (VT11)'!$E:$L,8,0))</f>
        <v/>
      </c>
      <c r="C2272" s="16" t="str">
        <f>IF(A2272="","",IF(VLOOKUP(A2272,'DSR Attendance'!$A:$E,5,0)=0,VLOOKUP(A2272,'DSR Attendance'!$A:$D,4,0),CONCATENATE(VLOOKUP(A2272,'DSR Attendance'!$A:$D,4,0)," / ",VLOOKUP('Per Outlet Plan'!A2272,'DSR Attendance'!$A:$E,5,0))))</f>
        <v/>
      </c>
      <c r="M2272" s="13" t="str">
        <f t="shared" si="37"/>
        <v/>
      </c>
      <c r="N2272" s="8"/>
      <c r="XFB2272" s="13" t="str">
        <f>IF(D2272="","",COUNTIF('DISPATCHED (VT11)'!$E:$E,'Per Outlet Plan'!D2272))</f>
        <v/>
      </c>
    </row>
    <row r="2273" spans="1:14 16382:16382">
      <c r="A2273" s="18" t="str">
        <f>IF(D2273="","",VLOOKUP(D2273,'DISPATCHED (VT11)'!$E:$XEV,16373,0))</f>
        <v/>
      </c>
      <c r="B2273" s="13" t="str">
        <f>IF(D2273="","",VLOOKUP(D2273,'DISPATCHED (VT11)'!$E:$L,8,0))</f>
        <v/>
      </c>
      <c r="C2273" s="16" t="str">
        <f>IF(A2273="","",IF(VLOOKUP(A2273,'DSR Attendance'!$A:$E,5,0)=0,VLOOKUP(A2273,'DSR Attendance'!$A:$D,4,0),CONCATENATE(VLOOKUP(A2273,'DSR Attendance'!$A:$D,4,0)," / ",VLOOKUP('Per Outlet Plan'!A2273,'DSR Attendance'!$A:$E,5,0))))</f>
        <v/>
      </c>
      <c r="M2273" s="13" t="str">
        <f t="shared" si="37"/>
        <v/>
      </c>
      <c r="N2273" s="8"/>
      <c r="XFB2273" s="13" t="str">
        <f>IF(D2273="","",COUNTIF('DISPATCHED (VT11)'!$E:$E,'Per Outlet Plan'!D2273))</f>
        <v/>
      </c>
    </row>
    <row r="2274" spans="1:14 16382:16382">
      <c r="A2274" s="18" t="str">
        <f>IF(D2274="","",VLOOKUP(D2274,'DISPATCHED (VT11)'!$E:$XEV,16373,0))</f>
        <v/>
      </c>
      <c r="B2274" s="13" t="str">
        <f>IF(D2274="","",VLOOKUP(D2274,'DISPATCHED (VT11)'!$E:$L,8,0))</f>
        <v/>
      </c>
      <c r="C2274" s="16" t="str">
        <f>IF(A2274="","",IF(VLOOKUP(A2274,'DSR Attendance'!$A:$E,5,0)=0,VLOOKUP(A2274,'DSR Attendance'!$A:$D,4,0),CONCATENATE(VLOOKUP(A2274,'DSR Attendance'!$A:$D,4,0)," / ",VLOOKUP('Per Outlet Plan'!A2274,'DSR Attendance'!$A:$E,5,0))))</f>
        <v/>
      </c>
      <c r="M2274" s="13" t="str">
        <f t="shared" si="37"/>
        <v/>
      </c>
      <c r="N2274" s="8"/>
      <c r="XFB2274" s="13" t="str">
        <f>IF(D2274="","",COUNTIF('DISPATCHED (VT11)'!$E:$E,'Per Outlet Plan'!D2274))</f>
        <v/>
      </c>
    </row>
    <row r="2275" spans="1:14 16382:16382">
      <c r="A2275" s="18" t="str">
        <f>IF(D2275="","",VLOOKUP(D2275,'DISPATCHED (VT11)'!$E:$XEV,16373,0))</f>
        <v/>
      </c>
      <c r="B2275" s="13" t="str">
        <f>IF(D2275="","",VLOOKUP(D2275,'DISPATCHED (VT11)'!$E:$L,8,0))</f>
        <v/>
      </c>
      <c r="C2275" s="16" t="str">
        <f>IF(A2275="","",IF(VLOOKUP(A2275,'DSR Attendance'!$A:$E,5,0)=0,VLOOKUP(A2275,'DSR Attendance'!$A:$D,4,0),CONCATENATE(VLOOKUP(A2275,'DSR Attendance'!$A:$D,4,0)," / ",VLOOKUP('Per Outlet Plan'!A2275,'DSR Attendance'!$A:$E,5,0))))</f>
        <v/>
      </c>
      <c r="M2275" s="13" t="str">
        <f t="shared" si="37"/>
        <v/>
      </c>
      <c r="N2275" s="8"/>
      <c r="XFB2275" s="13" t="str">
        <f>IF(D2275="","",COUNTIF('DISPATCHED (VT11)'!$E:$E,'Per Outlet Plan'!D2275))</f>
        <v/>
      </c>
    </row>
    <row r="2276" spans="1:14 16382:16382">
      <c r="A2276" s="18" t="str">
        <f>IF(D2276="","",VLOOKUP(D2276,'DISPATCHED (VT11)'!$E:$XEV,16373,0))</f>
        <v/>
      </c>
      <c r="B2276" s="13" t="str">
        <f>IF(D2276="","",VLOOKUP(D2276,'DISPATCHED (VT11)'!$E:$L,8,0))</f>
        <v/>
      </c>
      <c r="C2276" s="16" t="str">
        <f>IF(A2276="","",IF(VLOOKUP(A2276,'DSR Attendance'!$A:$E,5,0)=0,VLOOKUP(A2276,'DSR Attendance'!$A:$D,4,0),CONCATENATE(VLOOKUP(A2276,'DSR Attendance'!$A:$D,4,0)," / ",VLOOKUP('Per Outlet Plan'!A2276,'DSR Attendance'!$A:$E,5,0))))</f>
        <v/>
      </c>
      <c r="M2276" s="13" t="str">
        <f t="shared" si="37"/>
        <v/>
      </c>
      <c r="N2276" s="8"/>
      <c r="XFB2276" s="13" t="str">
        <f>IF(D2276="","",COUNTIF('DISPATCHED (VT11)'!$E:$E,'Per Outlet Plan'!D2276))</f>
        <v/>
      </c>
    </row>
    <row r="2277" spans="1:14 16382:16382">
      <c r="A2277" s="18" t="str">
        <f>IF(D2277="","",VLOOKUP(D2277,'DISPATCHED (VT11)'!$E:$XEV,16373,0))</f>
        <v/>
      </c>
      <c r="B2277" s="13" t="str">
        <f>IF(D2277="","",VLOOKUP(D2277,'DISPATCHED (VT11)'!$E:$L,8,0))</f>
        <v/>
      </c>
      <c r="C2277" s="16" t="str">
        <f>IF(A2277="","",IF(VLOOKUP(A2277,'DSR Attendance'!$A:$E,5,0)=0,VLOOKUP(A2277,'DSR Attendance'!$A:$D,4,0),CONCATENATE(VLOOKUP(A2277,'DSR Attendance'!$A:$D,4,0)," / ",VLOOKUP('Per Outlet Plan'!A2277,'DSR Attendance'!$A:$E,5,0))))</f>
        <v/>
      </c>
      <c r="M2277" s="13" t="str">
        <f t="shared" si="37"/>
        <v/>
      </c>
      <c r="N2277" s="8"/>
      <c r="XFB2277" s="13" t="str">
        <f>IF(D2277="","",COUNTIF('DISPATCHED (VT11)'!$E:$E,'Per Outlet Plan'!D2277))</f>
        <v/>
      </c>
    </row>
    <row r="2278" spans="1:14 16382:16382">
      <c r="A2278" s="18" t="str">
        <f>IF(D2278="","",VLOOKUP(D2278,'DISPATCHED (VT11)'!$E:$XEV,16373,0))</f>
        <v/>
      </c>
      <c r="B2278" s="13" t="str">
        <f>IF(D2278="","",VLOOKUP(D2278,'DISPATCHED (VT11)'!$E:$L,8,0))</f>
        <v/>
      </c>
      <c r="C2278" s="16" t="str">
        <f>IF(A2278="","",IF(VLOOKUP(A2278,'DSR Attendance'!$A:$E,5,0)=0,VLOOKUP(A2278,'DSR Attendance'!$A:$D,4,0),CONCATENATE(VLOOKUP(A2278,'DSR Attendance'!$A:$D,4,0)," / ",VLOOKUP('Per Outlet Plan'!A2278,'DSR Attendance'!$A:$E,5,0))))</f>
        <v/>
      </c>
      <c r="M2278" s="13" t="str">
        <f t="shared" si="37"/>
        <v/>
      </c>
      <c r="N2278" s="8"/>
      <c r="XFB2278" s="13" t="str">
        <f>IF(D2278="","",COUNTIF('DISPATCHED (VT11)'!$E:$E,'Per Outlet Plan'!D2278))</f>
        <v/>
      </c>
    </row>
    <row r="2279" spans="1:14 16382:16382">
      <c r="A2279" s="18" t="str">
        <f>IF(D2279="","",VLOOKUP(D2279,'DISPATCHED (VT11)'!$E:$XEV,16373,0))</f>
        <v/>
      </c>
      <c r="B2279" s="13" t="str">
        <f>IF(D2279="","",VLOOKUP(D2279,'DISPATCHED (VT11)'!$E:$L,8,0))</f>
        <v/>
      </c>
      <c r="C2279" s="16" t="str">
        <f>IF(A2279="","",IF(VLOOKUP(A2279,'DSR Attendance'!$A:$E,5,0)=0,VLOOKUP(A2279,'DSR Attendance'!$A:$D,4,0),CONCATENATE(VLOOKUP(A2279,'DSR Attendance'!$A:$D,4,0)," / ",VLOOKUP('Per Outlet Plan'!A2279,'DSR Attendance'!$A:$E,5,0))))</f>
        <v/>
      </c>
      <c r="M2279" s="13" t="str">
        <f t="shared" si="37"/>
        <v/>
      </c>
      <c r="N2279" s="8"/>
      <c r="XFB2279" s="13" t="str">
        <f>IF(D2279="","",COUNTIF('DISPATCHED (VT11)'!$E:$E,'Per Outlet Plan'!D2279))</f>
        <v/>
      </c>
    </row>
    <row r="2280" spans="1:14 16382:16382">
      <c r="A2280" s="18" t="str">
        <f>IF(D2280="","",VLOOKUP(D2280,'DISPATCHED (VT11)'!$E:$XEV,16373,0))</f>
        <v/>
      </c>
      <c r="B2280" s="13" t="str">
        <f>IF(D2280="","",VLOOKUP(D2280,'DISPATCHED (VT11)'!$E:$L,8,0))</f>
        <v/>
      </c>
      <c r="C2280" s="16" t="str">
        <f>IF(A2280="","",IF(VLOOKUP(A2280,'DSR Attendance'!$A:$E,5,0)=0,VLOOKUP(A2280,'DSR Attendance'!$A:$D,4,0),CONCATENATE(VLOOKUP(A2280,'DSR Attendance'!$A:$D,4,0)," / ",VLOOKUP('Per Outlet Plan'!A2280,'DSR Attendance'!$A:$E,5,0))))</f>
        <v/>
      </c>
      <c r="M2280" s="13" t="str">
        <f t="shared" si="37"/>
        <v/>
      </c>
      <c r="N2280" s="8"/>
      <c r="XFB2280" s="13" t="str">
        <f>IF(D2280="","",COUNTIF('DISPATCHED (VT11)'!$E:$E,'Per Outlet Plan'!D2280))</f>
        <v/>
      </c>
    </row>
    <row r="2281" spans="1:14 16382:16382">
      <c r="A2281" s="18" t="str">
        <f>IF(D2281="","",VLOOKUP(D2281,'DISPATCHED (VT11)'!$E:$XEV,16373,0))</f>
        <v/>
      </c>
      <c r="B2281" s="13" t="str">
        <f>IF(D2281="","",VLOOKUP(D2281,'DISPATCHED (VT11)'!$E:$L,8,0))</f>
        <v/>
      </c>
      <c r="C2281" s="16" t="str">
        <f>IF(A2281="","",IF(VLOOKUP(A2281,'DSR Attendance'!$A:$E,5,0)=0,VLOOKUP(A2281,'DSR Attendance'!$A:$D,4,0),CONCATENATE(VLOOKUP(A2281,'DSR Attendance'!$A:$D,4,0)," / ",VLOOKUP('Per Outlet Plan'!A2281,'DSR Attendance'!$A:$E,5,0))))</f>
        <v/>
      </c>
      <c r="M2281" s="13" t="str">
        <f t="shared" si="37"/>
        <v/>
      </c>
      <c r="N2281" s="8"/>
      <c r="XFB2281" s="13" t="str">
        <f>IF(D2281="","",COUNTIF('DISPATCHED (VT11)'!$E:$E,'Per Outlet Plan'!D2281))</f>
        <v/>
      </c>
    </row>
    <row r="2282" spans="1:14 16382:16382">
      <c r="A2282" s="18" t="str">
        <f>IF(D2282="","",VLOOKUP(D2282,'DISPATCHED (VT11)'!$E:$XEV,16373,0))</f>
        <v/>
      </c>
      <c r="B2282" s="13" t="str">
        <f>IF(D2282="","",VLOOKUP(D2282,'DISPATCHED (VT11)'!$E:$L,8,0))</f>
        <v/>
      </c>
      <c r="C2282" s="16" t="str">
        <f>IF(A2282="","",IF(VLOOKUP(A2282,'DSR Attendance'!$A:$E,5,0)=0,VLOOKUP(A2282,'DSR Attendance'!$A:$D,4,0),CONCATENATE(VLOOKUP(A2282,'DSR Attendance'!$A:$D,4,0)," / ",VLOOKUP('Per Outlet Plan'!A2282,'DSR Attendance'!$A:$E,5,0))))</f>
        <v/>
      </c>
      <c r="M2282" s="13" t="str">
        <f t="shared" si="37"/>
        <v/>
      </c>
      <c r="N2282" s="8"/>
      <c r="XFB2282" s="13" t="str">
        <f>IF(D2282="","",COUNTIF('DISPATCHED (VT11)'!$E:$E,'Per Outlet Plan'!D2282))</f>
        <v/>
      </c>
    </row>
    <row r="2283" spans="1:14 16382:16382">
      <c r="A2283" s="18" t="str">
        <f>IF(D2283="","",VLOOKUP(D2283,'DISPATCHED (VT11)'!$E:$XEV,16373,0))</f>
        <v/>
      </c>
      <c r="B2283" s="13" t="str">
        <f>IF(D2283="","",VLOOKUP(D2283,'DISPATCHED (VT11)'!$E:$L,8,0))</f>
        <v/>
      </c>
      <c r="C2283" s="16" t="str">
        <f>IF(A2283="","",IF(VLOOKUP(A2283,'DSR Attendance'!$A:$E,5,0)=0,VLOOKUP(A2283,'DSR Attendance'!$A:$D,4,0),CONCATENATE(VLOOKUP(A2283,'DSR Attendance'!$A:$D,4,0)," / ",VLOOKUP('Per Outlet Plan'!A2283,'DSR Attendance'!$A:$E,5,0))))</f>
        <v/>
      </c>
      <c r="M2283" s="13" t="str">
        <f t="shared" si="37"/>
        <v/>
      </c>
      <c r="N2283" s="8"/>
      <c r="XFB2283" s="13" t="str">
        <f>IF(D2283="","",COUNTIF('DISPATCHED (VT11)'!$E:$E,'Per Outlet Plan'!D2283))</f>
        <v/>
      </c>
    </row>
    <row r="2284" spans="1:14 16382:16382">
      <c r="A2284" s="18" t="str">
        <f>IF(D2284="","",VLOOKUP(D2284,'DISPATCHED (VT11)'!$E:$XEV,16373,0))</f>
        <v/>
      </c>
      <c r="B2284" s="13" t="str">
        <f>IF(D2284="","",VLOOKUP(D2284,'DISPATCHED (VT11)'!$E:$L,8,0))</f>
        <v/>
      </c>
      <c r="C2284" s="16" t="str">
        <f>IF(A2284="","",IF(VLOOKUP(A2284,'DSR Attendance'!$A:$E,5,0)=0,VLOOKUP(A2284,'DSR Attendance'!$A:$D,4,0),CONCATENATE(VLOOKUP(A2284,'DSR Attendance'!$A:$D,4,0)," / ",VLOOKUP('Per Outlet Plan'!A2284,'DSR Attendance'!$A:$E,5,0))))</f>
        <v/>
      </c>
      <c r="M2284" s="13" t="str">
        <f t="shared" si="37"/>
        <v/>
      </c>
      <c r="N2284" s="8"/>
      <c r="XFB2284" s="13" t="str">
        <f>IF(D2284="","",COUNTIF('DISPATCHED (VT11)'!$E:$E,'Per Outlet Plan'!D2284))</f>
        <v/>
      </c>
    </row>
    <row r="2285" spans="1:14 16382:16382">
      <c r="A2285" s="18" t="str">
        <f>IF(D2285="","",VLOOKUP(D2285,'DISPATCHED (VT11)'!$E:$XEV,16373,0))</f>
        <v/>
      </c>
      <c r="B2285" s="13" t="str">
        <f>IF(D2285="","",VLOOKUP(D2285,'DISPATCHED (VT11)'!$E:$L,8,0))</f>
        <v/>
      </c>
      <c r="C2285" s="16" t="str">
        <f>IF(A2285="","",IF(VLOOKUP(A2285,'DSR Attendance'!$A:$E,5,0)=0,VLOOKUP(A2285,'DSR Attendance'!$A:$D,4,0),CONCATENATE(VLOOKUP(A2285,'DSR Attendance'!$A:$D,4,0)," / ",VLOOKUP('Per Outlet Plan'!A2285,'DSR Attendance'!$A:$E,5,0))))</f>
        <v/>
      </c>
      <c r="M2285" s="13" t="str">
        <f t="shared" si="37"/>
        <v/>
      </c>
      <c r="N2285" s="8"/>
      <c r="XFB2285" s="13" t="str">
        <f>IF(D2285="","",COUNTIF('DISPATCHED (VT11)'!$E:$E,'Per Outlet Plan'!D2285))</f>
        <v/>
      </c>
    </row>
    <row r="2286" spans="1:14 16382:16382">
      <c r="A2286" s="18" t="str">
        <f>IF(D2286="","",VLOOKUP(D2286,'DISPATCHED (VT11)'!$E:$XEV,16373,0))</f>
        <v/>
      </c>
      <c r="B2286" s="13" t="str">
        <f>IF(D2286="","",VLOOKUP(D2286,'DISPATCHED (VT11)'!$E:$L,8,0))</f>
        <v/>
      </c>
      <c r="C2286" s="16" t="str">
        <f>IF(A2286="","",IF(VLOOKUP(A2286,'DSR Attendance'!$A:$E,5,0)=0,VLOOKUP(A2286,'DSR Attendance'!$A:$D,4,0),CONCATENATE(VLOOKUP(A2286,'DSR Attendance'!$A:$D,4,0)," / ",VLOOKUP('Per Outlet Plan'!A2286,'DSR Attendance'!$A:$E,5,0))))</f>
        <v/>
      </c>
      <c r="M2286" s="13" t="str">
        <f t="shared" si="37"/>
        <v/>
      </c>
      <c r="N2286" s="8"/>
      <c r="XFB2286" s="13" t="str">
        <f>IF(D2286="","",COUNTIF('DISPATCHED (VT11)'!$E:$E,'Per Outlet Plan'!D2286))</f>
        <v/>
      </c>
    </row>
    <row r="2287" spans="1:14 16382:16382">
      <c r="A2287" s="18" t="str">
        <f>IF(D2287="","",VLOOKUP(D2287,'DISPATCHED (VT11)'!$E:$XEV,16373,0))</f>
        <v/>
      </c>
      <c r="B2287" s="13" t="str">
        <f>IF(D2287="","",VLOOKUP(D2287,'DISPATCHED (VT11)'!$E:$L,8,0))</f>
        <v/>
      </c>
      <c r="C2287" s="16" t="str">
        <f>IF(A2287="","",IF(VLOOKUP(A2287,'DSR Attendance'!$A:$E,5,0)=0,VLOOKUP(A2287,'DSR Attendance'!$A:$D,4,0),CONCATENATE(VLOOKUP(A2287,'DSR Attendance'!$A:$D,4,0)," / ",VLOOKUP('Per Outlet Plan'!A2287,'DSR Attendance'!$A:$E,5,0))))</f>
        <v/>
      </c>
      <c r="M2287" s="13" t="str">
        <f t="shared" si="37"/>
        <v/>
      </c>
      <c r="N2287" s="8"/>
      <c r="XFB2287" s="13" t="str">
        <f>IF(D2287="","",COUNTIF('DISPATCHED (VT11)'!$E:$E,'Per Outlet Plan'!D2287))</f>
        <v/>
      </c>
    </row>
    <row r="2288" spans="1:14 16382:16382">
      <c r="A2288" s="18" t="str">
        <f>IF(D2288="","",VLOOKUP(D2288,'DISPATCHED (VT11)'!$E:$XEV,16373,0))</f>
        <v/>
      </c>
      <c r="B2288" s="13" t="str">
        <f>IF(D2288="","",VLOOKUP(D2288,'DISPATCHED (VT11)'!$E:$L,8,0))</f>
        <v/>
      </c>
      <c r="C2288" s="16" t="str">
        <f>IF(A2288="","",IF(VLOOKUP(A2288,'DSR Attendance'!$A:$E,5,0)=0,VLOOKUP(A2288,'DSR Attendance'!$A:$D,4,0),CONCATENATE(VLOOKUP(A2288,'DSR Attendance'!$A:$D,4,0)," / ",VLOOKUP('Per Outlet Plan'!A2288,'DSR Attendance'!$A:$E,5,0))))</f>
        <v/>
      </c>
      <c r="M2288" s="13" t="str">
        <f t="shared" si="37"/>
        <v/>
      </c>
      <c r="N2288" s="8"/>
      <c r="XFB2288" s="13" t="str">
        <f>IF(D2288="","",COUNTIF('DISPATCHED (VT11)'!$E:$E,'Per Outlet Plan'!D2288))</f>
        <v/>
      </c>
    </row>
    <row r="2289" spans="1:14 16382:16382">
      <c r="A2289" s="18" t="str">
        <f>IF(D2289="","",VLOOKUP(D2289,'DISPATCHED (VT11)'!$E:$XEV,16373,0))</f>
        <v/>
      </c>
      <c r="B2289" s="13" t="str">
        <f>IF(D2289="","",VLOOKUP(D2289,'DISPATCHED (VT11)'!$E:$L,8,0))</f>
        <v/>
      </c>
      <c r="C2289" s="16" t="str">
        <f>IF(A2289="","",IF(VLOOKUP(A2289,'DSR Attendance'!$A:$E,5,0)=0,VLOOKUP(A2289,'DSR Attendance'!$A:$D,4,0),CONCATENATE(VLOOKUP(A2289,'DSR Attendance'!$A:$D,4,0)," / ",VLOOKUP('Per Outlet Plan'!A2289,'DSR Attendance'!$A:$E,5,0))))</f>
        <v/>
      </c>
      <c r="M2289" s="13" t="str">
        <f t="shared" si="37"/>
        <v/>
      </c>
      <c r="N2289" s="8"/>
      <c r="XFB2289" s="13" t="str">
        <f>IF(D2289="","",COUNTIF('DISPATCHED (VT11)'!$E:$E,'Per Outlet Plan'!D2289))</f>
        <v/>
      </c>
    </row>
    <row r="2290" spans="1:14 16382:16382">
      <c r="A2290" s="18" t="str">
        <f>IF(D2290="","",VLOOKUP(D2290,'DISPATCHED (VT11)'!$E:$XEV,16373,0))</f>
        <v/>
      </c>
      <c r="B2290" s="13" t="str">
        <f>IF(D2290="","",VLOOKUP(D2290,'DISPATCHED (VT11)'!$E:$L,8,0))</f>
        <v/>
      </c>
      <c r="C2290" s="16" t="str">
        <f>IF(A2290="","",IF(VLOOKUP(A2290,'DSR Attendance'!$A:$E,5,0)=0,VLOOKUP(A2290,'DSR Attendance'!$A:$D,4,0),CONCATENATE(VLOOKUP(A2290,'DSR Attendance'!$A:$D,4,0)," / ",VLOOKUP('Per Outlet Plan'!A2290,'DSR Attendance'!$A:$E,5,0))))</f>
        <v/>
      </c>
      <c r="M2290" s="13" t="str">
        <f t="shared" si="37"/>
        <v/>
      </c>
      <c r="N2290" s="8"/>
      <c r="XFB2290" s="13" t="str">
        <f>IF(D2290="","",COUNTIF('DISPATCHED (VT11)'!$E:$E,'Per Outlet Plan'!D2290))</f>
        <v/>
      </c>
    </row>
    <row r="2291" spans="1:14 16382:16382">
      <c r="A2291" s="18" t="str">
        <f>IF(D2291="","",VLOOKUP(D2291,'DISPATCHED (VT11)'!$E:$XEV,16373,0))</f>
        <v/>
      </c>
      <c r="B2291" s="13" t="str">
        <f>IF(D2291="","",VLOOKUP(D2291,'DISPATCHED (VT11)'!$E:$L,8,0))</f>
        <v/>
      </c>
      <c r="C2291" s="16" t="str">
        <f>IF(A2291="","",IF(VLOOKUP(A2291,'DSR Attendance'!$A:$E,5,0)=0,VLOOKUP(A2291,'DSR Attendance'!$A:$D,4,0),CONCATENATE(VLOOKUP(A2291,'DSR Attendance'!$A:$D,4,0)," / ",VLOOKUP('Per Outlet Plan'!A2291,'DSR Attendance'!$A:$E,5,0))))</f>
        <v/>
      </c>
      <c r="M2291" s="13" t="str">
        <f t="shared" si="37"/>
        <v/>
      </c>
      <c r="N2291" s="8"/>
      <c r="XFB2291" s="13" t="str">
        <f>IF(D2291="","",COUNTIF('DISPATCHED (VT11)'!$E:$E,'Per Outlet Plan'!D2291))</f>
        <v/>
      </c>
    </row>
    <row r="2292" spans="1:14 16382:16382">
      <c r="A2292" s="18" t="str">
        <f>IF(D2292="","",VLOOKUP(D2292,'DISPATCHED (VT11)'!$E:$XEV,16373,0))</f>
        <v/>
      </c>
      <c r="B2292" s="13" t="str">
        <f>IF(D2292="","",VLOOKUP(D2292,'DISPATCHED (VT11)'!$E:$L,8,0))</f>
        <v/>
      </c>
      <c r="C2292" s="16" t="str">
        <f>IF(A2292="","",IF(VLOOKUP(A2292,'DSR Attendance'!$A:$E,5,0)=0,VLOOKUP(A2292,'DSR Attendance'!$A:$D,4,0),CONCATENATE(VLOOKUP(A2292,'DSR Attendance'!$A:$D,4,0)," / ",VLOOKUP('Per Outlet Plan'!A2292,'DSR Attendance'!$A:$E,5,0))))</f>
        <v/>
      </c>
      <c r="M2292" s="13" t="str">
        <f t="shared" si="37"/>
        <v/>
      </c>
      <c r="N2292" s="8"/>
      <c r="XFB2292" s="13" t="str">
        <f>IF(D2292="","",COUNTIF('DISPATCHED (VT11)'!$E:$E,'Per Outlet Plan'!D2292))</f>
        <v/>
      </c>
    </row>
    <row r="2293" spans="1:14 16382:16382">
      <c r="A2293" s="18" t="str">
        <f>IF(D2293="","",VLOOKUP(D2293,'DISPATCHED (VT11)'!$E:$XEV,16373,0))</f>
        <v/>
      </c>
      <c r="B2293" s="13" t="str">
        <f>IF(D2293="","",VLOOKUP(D2293,'DISPATCHED (VT11)'!$E:$L,8,0))</f>
        <v/>
      </c>
      <c r="C2293" s="16" t="str">
        <f>IF(A2293="","",IF(VLOOKUP(A2293,'DSR Attendance'!$A:$E,5,0)=0,VLOOKUP(A2293,'DSR Attendance'!$A:$D,4,0),CONCATENATE(VLOOKUP(A2293,'DSR Attendance'!$A:$D,4,0)," / ",VLOOKUP('Per Outlet Plan'!A2293,'DSR Attendance'!$A:$E,5,0))))</f>
        <v/>
      </c>
      <c r="M2293" s="13" t="str">
        <f t="shared" si="37"/>
        <v/>
      </c>
      <c r="N2293" s="8"/>
      <c r="XFB2293" s="13" t="str">
        <f>IF(D2293="","",COUNTIF('DISPATCHED (VT11)'!$E:$E,'Per Outlet Plan'!D2293))</f>
        <v/>
      </c>
    </row>
    <row r="2294" spans="1:14 16382:16382">
      <c r="A2294" s="18" t="str">
        <f>IF(D2294="","",VLOOKUP(D2294,'DISPATCHED (VT11)'!$E:$XEV,16373,0))</f>
        <v/>
      </c>
      <c r="B2294" s="13" t="str">
        <f>IF(D2294="","",VLOOKUP(D2294,'DISPATCHED (VT11)'!$E:$L,8,0))</f>
        <v/>
      </c>
      <c r="C2294" s="16" t="str">
        <f>IF(A2294="","",IF(VLOOKUP(A2294,'DSR Attendance'!$A:$E,5,0)=0,VLOOKUP(A2294,'DSR Attendance'!$A:$D,4,0),CONCATENATE(VLOOKUP(A2294,'DSR Attendance'!$A:$D,4,0)," / ",VLOOKUP('Per Outlet Plan'!A2294,'DSR Attendance'!$A:$E,5,0))))</f>
        <v/>
      </c>
      <c r="M2294" s="13" t="str">
        <f t="shared" si="37"/>
        <v/>
      </c>
      <c r="N2294" s="8"/>
      <c r="XFB2294" s="13" t="str">
        <f>IF(D2294="","",COUNTIF('DISPATCHED (VT11)'!$E:$E,'Per Outlet Plan'!D2294))</f>
        <v/>
      </c>
    </row>
    <row r="2295" spans="1:14 16382:16382">
      <c r="A2295" s="18" t="str">
        <f>IF(D2295="","",VLOOKUP(D2295,'DISPATCHED (VT11)'!$E:$XEV,16373,0))</f>
        <v/>
      </c>
      <c r="B2295" s="13" t="str">
        <f>IF(D2295="","",VLOOKUP(D2295,'DISPATCHED (VT11)'!$E:$L,8,0))</f>
        <v/>
      </c>
      <c r="C2295" s="16" t="str">
        <f>IF(A2295="","",IF(VLOOKUP(A2295,'DSR Attendance'!$A:$E,5,0)=0,VLOOKUP(A2295,'DSR Attendance'!$A:$D,4,0),CONCATENATE(VLOOKUP(A2295,'DSR Attendance'!$A:$D,4,0)," / ",VLOOKUP('Per Outlet Plan'!A2295,'DSR Attendance'!$A:$E,5,0))))</f>
        <v/>
      </c>
      <c r="M2295" s="13" t="str">
        <f t="shared" si="37"/>
        <v/>
      </c>
      <c r="N2295" s="8"/>
      <c r="XFB2295" s="13" t="str">
        <f>IF(D2295="","",COUNTIF('DISPATCHED (VT11)'!$E:$E,'Per Outlet Plan'!D2295))</f>
        <v/>
      </c>
    </row>
    <row r="2296" spans="1:14 16382:16382">
      <c r="A2296" s="18" t="str">
        <f>IF(D2296="","",VLOOKUP(D2296,'DISPATCHED (VT11)'!$E:$XEV,16373,0))</f>
        <v/>
      </c>
      <c r="B2296" s="13" t="str">
        <f>IF(D2296="","",VLOOKUP(D2296,'DISPATCHED (VT11)'!$E:$L,8,0))</f>
        <v/>
      </c>
      <c r="C2296" s="16" t="str">
        <f>IF(A2296="","",IF(VLOOKUP(A2296,'DSR Attendance'!$A:$E,5,0)=0,VLOOKUP(A2296,'DSR Attendance'!$A:$D,4,0),CONCATENATE(VLOOKUP(A2296,'DSR Attendance'!$A:$D,4,0)," / ",VLOOKUP('Per Outlet Plan'!A2296,'DSR Attendance'!$A:$E,5,0))))</f>
        <v/>
      </c>
      <c r="M2296" s="13" t="str">
        <f t="shared" si="37"/>
        <v/>
      </c>
      <c r="N2296" s="8"/>
      <c r="XFB2296" s="13" t="str">
        <f>IF(D2296="","",COUNTIF('DISPATCHED (VT11)'!$E:$E,'Per Outlet Plan'!D2296))</f>
        <v/>
      </c>
    </row>
    <row r="2297" spans="1:14 16382:16382">
      <c r="A2297" s="18" t="str">
        <f>IF(D2297="","",VLOOKUP(D2297,'DISPATCHED (VT11)'!$E:$XEV,16373,0))</f>
        <v/>
      </c>
      <c r="B2297" s="13" t="str">
        <f>IF(D2297="","",VLOOKUP(D2297,'DISPATCHED (VT11)'!$E:$L,8,0))</f>
        <v/>
      </c>
      <c r="C2297" s="16" t="str">
        <f>IF(A2297="","",IF(VLOOKUP(A2297,'DSR Attendance'!$A:$E,5,0)=0,VLOOKUP(A2297,'DSR Attendance'!$A:$D,4,0),CONCATENATE(VLOOKUP(A2297,'DSR Attendance'!$A:$D,4,0)," / ",VLOOKUP('Per Outlet Plan'!A2297,'DSR Attendance'!$A:$E,5,0))))</f>
        <v/>
      </c>
      <c r="M2297" s="13" t="str">
        <f t="shared" si="37"/>
        <v/>
      </c>
      <c r="N2297" s="8"/>
      <c r="XFB2297" s="13" t="str">
        <f>IF(D2297="","",COUNTIF('DISPATCHED (VT11)'!$E:$E,'Per Outlet Plan'!D2297))</f>
        <v/>
      </c>
    </row>
    <row r="2298" spans="1:14 16382:16382">
      <c r="A2298" s="18" t="str">
        <f>IF(D2298="","",VLOOKUP(D2298,'DISPATCHED (VT11)'!$E:$XEV,16373,0))</f>
        <v/>
      </c>
      <c r="B2298" s="13" t="str">
        <f>IF(D2298="","",VLOOKUP(D2298,'DISPATCHED (VT11)'!$E:$L,8,0))</f>
        <v/>
      </c>
      <c r="C2298" s="16" t="str">
        <f>IF(A2298="","",IF(VLOOKUP(A2298,'DSR Attendance'!$A:$E,5,0)=0,VLOOKUP(A2298,'DSR Attendance'!$A:$D,4,0),CONCATENATE(VLOOKUP(A2298,'DSR Attendance'!$A:$D,4,0)," / ",VLOOKUP('Per Outlet Plan'!A2298,'DSR Attendance'!$A:$E,5,0))))</f>
        <v/>
      </c>
      <c r="M2298" s="13" t="str">
        <f t="shared" si="37"/>
        <v/>
      </c>
      <c r="N2298" s="8"/>
      <c r="XFB2298" s="13" t="str">
        <f>IF(D2298="","",COUNTIF('DISPATCHED (VT11)'!$E:$E,'Per Outlet Plan'!D2298))</f>
        <v/>
      </c>
    </row>
    <row r="2299" spans="1:14 16382:16382">
      <c r="A2299" s="18" t="str">
        <f>IF(D2299="","",VLOOKUP(D2299,'DISPATCHED (VT11)'!$E:$XEV,16373,0))</f>
        <v/>
      </c>
      <c r="B2299" s="13" t="str">
        <f>IF(D2299="","",VLOOKUP(D2299,'DISPATCHED (VT11)'!$E:$L,8,0))</f>
        <v/>
      </c>
      <c r="C2299" s="16" t="str">
        <f>IF(A2299="","",IF(VLOOKUP(A2299,'DSR Attendance'!$A:$E,5,0)=0,VLOOKUP(A2299,'DSR Attendance'!$A:$D,4,0),CONCATENATE(VLOOKUP(A2299,'DSR Attendance'!$A:$D,4,0)," / ",VLOOKUP('Per Outlet Plan'!A2299,'DSR Attendance'!$A:$E,5,0))))</f>
        <v/>
      </c>
      <c r="M2299" s="13" t="str">
        <f t="shared" si="37"/>
        <v/>
      </c>
      <c r="N2299" s="8"/>
      <c r="XFB2299" s="13" t="str">
        <f>IF(D2299="","",COUNTIF('DISPATCHED (VT11)'!$E:$E,'Per Outlet Plan'!D2299))</f>
        <v/>
      </c>
    </row>
    <row r="2300" spans="1:14 16382:16382">
      <c r="A2300" s="18" t="str">
        <f>IF(D2300="","",VLOOKUP(D2300,'DISPATCHED (VT11)'!$E:$XEV,16373,0))</f>
        <v/>
      </c>
      <c r="B2300" s="13" t="str">
        <f>IF(D2300="","",VLOOKUP(D2300,'DISPATCHED (VT11)'!$E:$L,8,0))</f>
        <v/>
      </c>
      <c r="C2300" s="16" t="str">
        <f>IF(A2300="","",IF(VLOOKUP(A2300,'DSR Attendance'!$A:$E,5,0)=0,VLOOKUP(A2300,'DSR Attendance'!$A:$D,4,0),CONCATENATE(VLOOKUP(A2300,'DSR Attendance'!$A:$D,4,0)," / ",VLOOKUP('Per Outlet Plan'!A2300,'DSR Attendance'!$A:$E,5,0))))</f>
        <v/>
      </c>
      <c r="M2300" s="13" t="str">
        <f t="shared" si="37"/>
        <v/>
      </c>
      <c r="N2300" s="8"/>
      <c r="XFB2300" s="13" t="str">
        <f>IF(D2300="","",COUNTIF('DISPATCHED (VT11)'!$E:$E,'Per Outlet Plan'!D2300))</f>
        <v/>
      </c>
    </row>
    <row r="2301" spans="1:14 16382:16382">
      <c r="A2301" s="18" t="str">
        <f>IF(D2301="","",VLOOKUP(D2301,'DISPATCHED (VT11)'!$E:$XEV,16373,0))</f>
        <v/>
      </c>
      <c r="B2301" s="13" t="str">
        <f>IF(D2301="","",VLOOKUP(D2301,'DISPATCHED (VT11)'!$E:$L,8,0))</f>
        <v/>
      </c>
      <c r="C2301" s="16" t="str">
        <f>IF(A2301="","",IF(VLOOKUP(A2301,'DSR Attendance'!$A:$E,5,0)=0,VLOOKUP(A2301,'DSR Attendance'!$A:$D,4,0),CONCATENATE(VLOOKUP(A2301,'DSR Attendance'!$A:$D,4,0)," / ",VLOOKUP('Per Outlet Plan'!A2301,'DSR Attendance'!$A:$E,5,0))))</f>
        <v/>
      </c>
      <c r="M2301" s="13" t="str">
        <f t="shared" si="37"/>
        <v/>
      </c>
      <c r="N2301" s="8"/>
      <c r="XFB2301" s="13" t="str">
        <f>IF(D2301="","",COUNTIF('DISPATCHED (VT11)'!$E:$E,'Per Outlet Plan'!D2301))</f>
        <v/>
      </c>
    </row>
    <row r="2302" spans="1:14 16382:16382">
      <c r="A2302" s="18" t="str">
        <f>IF(D2302="","",VLOOKUP(D2302,'DISPATCHED (VT11)'!$E:$XEV,16373,0))</f>
        <v/>
      </c>
      <c r="B2302" s="13" t="str">
        <f>IF(D2302="","",VLOOKUP(D2302,'DISPATCHED (VT11)'!$E:$L,8,0))</f>
        <v/>
      </c>
      <c r="C2302" s="16" t="str">
        <f>IF(A2302="","",IF(VLOOKUP(A2302,'DSR Attendance'!$A:$E,5,0)=0,VLOOKUP(A2302,'DSR Attendance'!$A:$D,4,0),CONCATENATE(VLOOKUP(A2302,'DSR Attendance'!$A:$D,4,0)," / ",VLOOKUP('Per Outlet Plan'!A2302,'DSR Attendance'!$A:$E,5,0))))</f>
        <v/>
      </c>
      <c r="M2302" s="13" t="str">
        <f t="shared" si="37"/>
        <v/>
      </c>
      <c r="N2302" s="8"/>
      <c r="XFB2302" s="13" t="str">
        <f>IF(D2302="","",COUNTIF('DISPATCHED (VT11)'!$E:$E,'Per Outlet Plan'!D2302))</f>
        <v/>
      </c>
    </row>
    <row r="2303" spans="1:14 16382:16382">
      <c r="A2303" s="18" t="str">
        <f>IF(D2303="","",VLOOKUP(D2303,'DISPATCHED (VT11)'!$E:$XEV,16373,0))</f>
        <v/>
      </c>
      <c r="B2303" s="13" t="str">
        <f>IF(D2303="","",VLOOKUP(D2303,'DISPATCHED (VT11)'!$E:$L,8,0))</f>
        <v/>
      </c>
      <c r="C2303" s="16" t="str">
        <f>IF(A2303="","",IF(VLOOKUP(A2303,'DSR Attendance'!$A:$E,5,0)=0,VLOOKUP(A2303,'DSR Attendance'!$A:$D,4,0),CONCATENATE(VLOOKUP(A2303,'DSR Attendance'!$A:$D,4,0)," / ",VLOOKUP('Per Outlet Plan'!A2303,'DSR Attendance'!$A:$E,5,0))))</f>
        <v/>
      </c>
      <c r="M2303" s="13" t="str">
        <f t="shared" si="37"/>
        <v/>
      </c>
      <c r="N2303" s="8"/>
      <c r="XFB2303" s="13" t="str">
        <f>IF(D2303="","",COUNTIF('DISPATCHED (VT11)'!$E:$E,'Per Outlet Plan'!D2303))</f>
        <v/>
      </c>
    </row>
    <row r="2304" spans="1:14 16382:16382">
      <c r="A2304" s="18" t="str">
        <f>IF(D2304="","",VLOOKUP(D2304,'DISPATCHED (VT11)'!$E:$XEV,16373,0))</f>
        <v/>
      </c>
      <c r="B2304" s="13" t="str">
        <f>IF(D2304="","",VLOOKUP(D2304,'DISPATCHED (VT11)'!$E:$L,8,0))</f>
        <v/>
      </c>
      <c r="C2304" s="16" t="str">
        <f>IF(A2304="","",IF(VLOOKUP(A2304,'DSR Attendance'!$A:$E,5,0)=0,VLOOKUP(A2304,'DSR Attendance'!$A:$D,4,0),CONCATENATE(VLOOKUP(A2304,'DSR Attendance'!$A:$D,4,0)," / ",VLOOKUP('Per Outlet Plan'!A2304,'DSR Attendance'!$A:$E,5,0))))</f>
        <v/>
      </c>
      <c r="M2304" s="13" t="str">
        <f t="shared" si="37"/>
        <v/>
      </c>
      <c r="N2304" s="8"/>
      <c r="XFB2304" s="13" t="str">
        <f>IF(D2304="","",COUNTIF('DISPATCHED (VT11)'!$E:$E,'Per Outlet Plan'!D2304))</f>
        <v/>
      </c>
    </row>
    <row r="2305" spans="1:14 16382:16382">
      <c r="A2305" s="18" t="str">
        <f>IF(D2305="","",VLOOKUP(D2305,'DISPATCHED (VT11)'!$E:$XEV,16373,0))</f>
        <v/>
      </c>
      <c r="B2305" s="13" t="str">
        <f>IF(D2305="","",VLOOKUP(D2305,'DISPATCHED (VT11)'!$E:$L,8,0))</f>
        <v/>
      </c>
      <c r="C2305" s="16" t="str">
        <f>IF(A2305="","",IF(VLOOKUP(A2305,'DSR Attendance'!$A:$E,5,0)=0,VLOOKUP(A2305,'DSR Attendance'!$A:$D,4,0),CONCATENATE(VLOOKUP(A2305,'DSR Attendance'!$A:$D,4,0)," / ",VLOOKUP('Per Outlet Plan'!A2305,'DSR Attendance'!$A:$E,5,0))))</f>
        <v/>
      </c>
      <c r="M2305" s="13" t="str">
        <f t="shared" si="37"/>
        <v/>
      </c>
      <c r="N2305" s="8"/>
      <c r="XFB2305" s="13" t="str">
        <f>IF(D2305="","",COUNTIF('DISPATCHED (VT11)'!$E:$E,'Per Outlet Plan'!D2305))</f>
        <v/>
      </c>
    </row>
    <row r="2306" spans="1:14 16382:16382">
      <c r="A2306" s="18" t="str">
        <f>IF(D2306="","",VLOOKUP(D2306,'DISPATCHED (VT11)'!$E:$XEV,16373,0))</f>
        <v/>
      </c>
      <c r="B2306" s="13" t="str">
        <f>IF(D2306="","",VLOOKUP(D2306,'DISPATCHED (VT11)'!$E:$L,8,0))</f>
        <v/>
      </c>
      <c r="C2306" s="16" t="str">
        <f>IF(A2306="","",IF(VLOOKUP(A2306,'DSR Attendance'!$A:$E,5,0)=0,VLOOKUP(A2306,'DSR Attendance'!$A:$D,4,0),CONCATENATE(VLOOKUP(A2306,'DSR Attendance'!$A:$D,4,0)," / ",VLOOKUP('Per Outlet Plan'!A2306,'DSR Attendance'!$A:$E,5,0))))</f>
        <v/>
      </c>
      <c r="M2306" s="13" t="str">
        <f t="shared" si="37"/>
        <v/>
      </c>
      <c r="N2306" s="8"/>
      <c r="XFB2306" s="13" t="str">
        <f>IF(D2306="","",COUNTIF('DISPATCHED (VT11)'!$E:$E,'Per Outlet Plan'!D2306))</f>
        <v/>
      </c>
    </row>
    <row r="2307" spans="1:14 16382:16382">
      <c r="A2307" s="18" t="str">
        <f>IF(D2307="","",VLOOKUP(D2307,'DISPATCHED (VT11)'!$E:$XEV,16373,0))</f>
        <v/>
      </c>
      <c r="B2307" s="13" t="str">
        <f>IF(D2307="","",VLOOKUP(D2307,'DISPATCHED (VT11)'!$E:$L,8,0))</f>
        <v/>
      </c>
      <c r="C2307" s="16" t="str">
        <f>IF(A2307="","",IF(VLOOKUP(A2307,'DSR Attendance'!$A:$E,5,0)=0,VLOOKUP(A2307,'DSR Attendance'!$A:$D,4,0),CONCATENATE(VLOOKUP(A2307,'DSR Attendance'!$A:$D,4,0)," / ",VLOOKUP('Per Outlet Plan'!A2307,'DSR Attendance'!$A:$E,5,0))))</f>
        <v/>
      </c>
      <c r="M2307" s="13" t="str">
        <f t="shared" si="37"/>
        <v/>
      </c>
      <c r="N2307" s="8"/>
      <c r="XFB2307" s="13" t="str">
        <f>IF(D2307="","",COUNTIF('DISPATCHED (VT11)'!$E:$E,'Per Outlet Plan'!D2307))</f>
        <v/>
      </c>
    </row>
    <row r="2308" spans="1:14 16382:16382">
      <c r="A2308" s="18" t="str">
        <f>IF(D2308="","",VLOOKUP(D2308,'DISPATCHED (VT11)'!$E:$XEV,16373,0))</f>
        <v/>
      </c>
      <c r="B2308" s="13" t="str">
        <f>IF(D2308="","",VLOOKUP(D2308,'DISPATCHED (VT11)'!$E:$L,8,0))</f>
        <v/>
      </c>
      <c r="C2308" s="16" t="str">
        <f>IF(A2308="","",IF(VLOOKUP(A2308,'DSR Attendance'!$A:$E,5,0)=0,VLOOKUP(A2308,'DSR Attendance'!$A:$D,4,0),CONCATENATE(VLOOKUP(A2308,'DSR Attendance'!$A:$D,4,0)," / ",VLOOKUP('Per Outlet Plan'!A2308,'DSR Attendance'!$A:$E,5,0))))</f>
        <v/>
      </c>
      <c r="M2308" s="13" t="str">
        <f t="shared" si="37"/>
        <v/>
      </c>
      <c r="N2308" s="8"/>
      <c r="XFB2308" s="13" t="str">
        <f>IF(D2308="","",COUNTIF('DISPATCHED (VT11)'!$E:$E,'Per Outlet Plan'!D2308))</f>
        <v/>
      </c>
    </row>
    <row r="2309" spans="1:14 16382:16382">
      <c r="A2309" s="18" t="str">
        <f>IF(D2309="","",VLOOKUP(D2309,'DISPATCHED (VT11)'!$E:$XEV,16373,0))</f>
        <v/>
      </c>
      <c r="B2309" s="13" t="str">
        <f>IF(D2309="","",VLOOKUP(D2309,'DISPATCHED (VT11)'!$E:$L,8,0))</f>
        <v/>
      </c>
      <c r="C2309" s="16" t="str">
        <f>IF(A2309="","",IF(VLOOKUP(A2309,'DSR Attendance'!$A:$E,5,0)=0,VLOOKUP(A2309,'DSR Attendance'!$A:$D,4,0),CONCATENATE(VLOOKUP(A2309,'DSR Attendance'!$A:$D,4,0)," / ",VLOOKUP('Per Outlet Plan'!A2309,'DSR Attendance'!$A:$E,5,0))))</f>
        <v/>
      </c>
      <c r="M2309" s="13" t="str">
        <f t="shared" si="37"/>
        <v/>
      </c>
      <c r="N2309" s="8"/>
      <c r="XFB2309" s="13" t="str">
        <f>IF(D2309="","",COUNTIF('DISPATCHED (VT11)'!$E:$E,'Per Outlet Plan'!D2309))</f>
        <v/>
      </c>
    </row>
    <row r="2310" spans="1:14 16382:16382">
      <c r="A2310" s="18" t="str">
        <f>IF(D2310="","",VLOOKUP(D2310,'DISPATCHED (VT11)'!$E:$XEV,16373,0))</f>
        <v/>
      </c>
      <c r="B2310" s="13" t="str">
        <f>IF(D2310="","",VLOOKUP(D2310,'DISPATCHED (VT11)'!$E:$L,8,0))</f>
        <v/>
      </c>
      <c r="C2310" s="16" t="str">
        <f>IF(A2310="","",IF(VLOOKUP(A2310,'DSR Attendance'!$A:$E,5,0)=0,VLOOKUP(A2310,'DSR Attendance'!$A:$D,4,0),CONCATENATE(VLOOKUP(A2310,'DSR Attendance'!$A:$D,4,0)," / ",VLOOKUP('Per Outlet Plan'!A2310,'DSR Attendance'!$A:$E,5,0))))</f>
        <v/>
      </c>
      <c r="M2310" s="13" t="str">
        <f t="shared" ref="M2310:M2373" si="38">IF(L2310="","",VLOOKUP(L2310,$XFC$6:$XFD$30,2,0))</f>
        <v/>
      </c>
      <c r="N2310" s="8"/>
      <c r="XFB2310" s="13" t="str">
        <f>IF(D2310="","",COUNTIF('DISPATCHED (VT11)'!$E:$E,'Per Outlet Plan'!D2310))</f>
        <v/>
      </c>
    </row>
    <row r="2311" spans="1:14 16382:16382">
      <c r="A2311" s="18" t="str">
        <f>IF(D2311="","",VLOOKUP(D2311,'DISPATCHED (VT11)'!$E:$XEV,16373,0))</f>
        <v/>
      </c>
      <c r="B2311" s="13" t="str">
        <f>IF(D2311="","",VLOOKUP(D2311,'DISPATCHED (VT11)'!$E:$L,8,0))</f>
        <v/>
      </c>
      <c r="C2311" s="16" t="str">
        <f>IF(A2311="","",IF(VLOOKUP(A2311,'DSR Attendance'!$A:$E,5,0)=0,VLOOKUP(A2311,'DSR Attendance'!$A:$D,4,0),CONCATENATE(VLOOKUP(A2311,'DSR Attendance'!$A:$D,4,0)," / ",VLOOKUP('Per Outlet Plan'!A2311,'DSR Attendance'!$A:$E,5,0))))</f>
        <v/>
      </c>
      <c r="M2311" s="13" t="str">
        <f t="shared" si="38"/>
        <v/>
      </c>
      <c r="N2311" s="8"/>
      <c r="XFB2311" s="13" t="str">
        <f>IF(D2311="","",COUNTIF('DISPATCHED (VT11)'!$E:$E,'Per Outlet Plan'!D2311))</f>
        <v/>
      </c>
    </row>
    <row r="2312" spans="1:14 16382:16382">
      <c r="A2312" s="18" t="str">
        <f>IF(D2312="","",VLOOKUP(D2312,'DISPATCHED (VT11)'!$E:$XEV,16373,0))</f>
        <v/>
      </c>
      <c r="B2312" s="13" t="str">
        <f>IF(D2312="","",VLOOKUP(D2312,'DISPATCHED (VT11)'!$E:$L,8,0))</f>
        <v/>
      </c>
      <c r="C2312" s="16" t="str">
        <f>IF(A2312="","",IF(VLOOKUP(A2312,'DSR Attendance'!$A:$E,5,0)=0,VLOOKUP(A2312,'DSR Attendance'!$A:$D,4,0),CONCATENATE(VLOOKUP(A2312,'DSR Attendance'!$A:$D,4,0)," / ",VLOOKUP('Per Outlet Plan'!A2312,'DSR Attendance'!$A:$E,5,0))))</f>
        <v/>
      </c>
      <c r="M2312" s="13" t="str">
        <f t="shared" si="38"/>
        <v/>
      </c>
      <c r="N2312" s="8"/>
      <c r="XFB2312" s="13" t="str">
        <f>IF(D2312="","",COUNTIF('DISPATCHED (VT11)'!$E:$E,'Per Outlet Plan'!D2312))</f>
        <v/>
      </c>
    </row>
    <row r="2313" spans="1:14 16382:16382">
      <c r="A2313" s="18" t="str">
        <f>IF(D2313="","",VLOOKUP(D2313,'DISPATCHED (VT11)'!$E:$XEV,16373,0))</f>
        <v/>
      </c>
      <c r="B2313" s="13" t="str">
        <f>IF(D2313="","",VLOOKUP(D2313,'DISPATCHED (VT11)'!$E:$L,8,0))</f>
        <v/>
      </c>
      <c r="C2313" s="16" t="str">
        <f>IF(A2313="","",IF(VLOOKUP(A2313,'DSR Attendance'!$A:$E,5,0)=0,VLOOKUP(A2313,'DSR Attendance'!$A:$D,4,0),CONCATENATE(VLOOKUP(A2313,'DSR Attendance'!$A:$D,4,0)," / ",VLOOKUP('Per Outlet Plan'!A2313,'DSR Attendance'!$A:$E,5,0))))</f>
        <v/>
      </c>
      <c r="M2313" s="13" t="str">
        <f t="shared" si="38"/>
        <v/>
      </c>
      <c r="N2313" s="8"/>
      <c r="XFB2313" s="13" t="str">
        <f>IF(D2313="","",COUNTIF('DISPATCHED (VT11)'!$E:$E,'Per Outlet Plan'!D2313))</f>
        <v/>
      </c>
    </row>
    <row r="2314" spans="1:14 16382:16382">
      <c r="A2314" s="18" t="str">
        <f>IF(D2314="","",VLOOKUP(D2314,'DISPATCHED (VT11)'!$E:$XEV,16373,0))</f>
        <v/>
      </c>
      <c r="B2314" s="13" t="str">
        <f>IF(D2314="","",VLOOKUP(D2314,'DISPATCHED (VT11)'!$E:$L,8,0))</f>
        <v/>
      </c>
      <c r="C2314" s="16" t="str">
        <f>IF(A2314="","",IF(VLOOKUP(A2314,'DSR Attendance'!$A:$E,5,0)=0,VLOOKUP(A2314,'DSR Attendance'!$A:$D,4,0),CONCATENATE(VLOOKUP(A2314,'DSR Attendance'!$A:$D,4,0)," / ",VLOOKUP('Per Outlet Plan'!A2314,'DSR Attendance'!$A:$E,5,0))))</f>
        <v/>
      </c>
      <c r="M2314" s="13" t="str">
        <f t="shared" si="38"/>
        <v/>
      </c>
      <c r="N2314" s="8"/>
      <c r="XFB2314" s="13" t="str">
        <f>IF(D2314="","",COUNTIF('DISPATCHED (VT11)'!$E:$E,'Per Outlet Plan'!D2314))</f>
        <v/>
      </c>
    </row>
    <row r="2315" spans="1:14 16382:16382">
      <c r="A2315" s="18" t="str">
        <f>IF(D2315="","",VLOOKUP(D2315,'DISPATCHED (VT11)'!$E:$XEV,16373,0))</f>
        <v/>
      </c>
      <c r="B2315" s="13" t="str">
        <f>IF(D2315="","",VLOOKUP(D2315,'DISPATCHED (VT11)'!$E:$L,8,0))</f>
        <v/>
      </c>
      <c r="C2315" s="16" t="str">
        <f>IF(A2315="","",IF(VLOOKUP(A2315,'DSR Attendance'!$A:$E,5,0)=0,VLOOKUP(A2315,'DSR Attendance'!$A:$D,4,0),CONCATENATE(VLOOKUP(A2315,'DSR Attendance'!$A:$D,4,0)," / ",VLOOKUP('Per Outlet Plan'!A2315,'DSR Attendance'!$A:$E,5,0))))</f>
        <v/>
      </c>
      <c r="M2315" s="13" t="str">
        <f t="shared" si="38"/>
        <v/>
      </c>
      <c r="N2315" s="8"/>
      <c r="XFB2315" s="13" t="str">
        <f>IF(D2315="","",COUNTIF('DISPATCHED (VT11)'!$E:$E,'Per Outlet Plan'!D2315))</f>
        <v/>
      </c>
    </row>
    <row r="2316" spans="1:14 16382:16382">
      <c r="A2316" s="18" t="str">
        <f>IF(D2316="","",VLOOKUP(D2316,'DISPATCHED (VT11)'!$E:$XEV,16373,0))</f>
        <v/>
      </c>
      <c r="B2316" s="13" t="str">
        <f>IF(D2316="","",VLOOKUP(D2316,'DISPATCHED (VT11)'!$E:$L,8,0))</f>
        <v/>
      </c>
      <c r="C2316" s="16" t="str">
        <f>IF(A2316="","",IF(VLOOKUP(A2316,'DSR Attendance'!$A:$E,5,0)=0,VLOOKUP(A2316,'DSR Attendance'!$A:$D,4,0),CONCATENATE(VLOOKUP(A2316,'DSR Attendance'!$A:$D,4,0)," / ",VLOOKUP('Per Outlet Plan'!A2316,'DSR Attendance'!$A:$E,5,0))))</f>
        <v/>
      </c>
      <c r="M2316" s="13" t="str">
        <f t="shared" si="38"/>
        <v/>
      </c>
      <c r="N2316" s="8"/>
      <c r="XFB2316" s="13" t="str">
        <f>IF(D2316="","",COUNTIF('DISPATCHED (VT11)'!$E:$E,'Per Outlet Plan'!D2316))</f>
        <v/>
      </c>
    </row>
    <row r="2317" spans="1:14 16382:16382">
      <c r="A2317" s="18" t="str">
        <f>IF(D2317="","",VLOOKUP(D2317,'DISPATCHED (VT11)'!$E:$XEV,16373,0))</f>
        <v/>
      </c>
      <c r="B2317" s="13" t="str">
        <f>IF(D2317="","",VLOOKUP(D2317,'DISPATCHED (VT11)'!$E:$L,8,0))</f>
        <v/>
      </c>
      <c r="C2317" s="16" t="str">
        <f>IF(A2317="","",IF(VLOOKUP(A2317,'DSR Attendance'!$A:$E,5,0)=0,VLOOKUP(A2317,'DSR Attendance'!$A:$D,4,0),CONCATENATE(VLOOKUP(A2317,'DSR Attendance'!$A:$D,4,0)," / ",VLOOKUP('Per Outlet Plan'!A2317,'DSR Attendance'!$A:$E,5,0))))</f>
        <v/>
      </c>
      <c r="M2317" s="13" t="str">
        <f t="shared" si="38"/>
        <v/>
      </c>
      <c r="N2317" s="8"/>
      <c r="XFB2317" s="13" t="str">
        <f>IF(D2317="","",COUNTIF('DISPATCHED (VT11)'!$E:$E,'Per Outlet Plan'!D2317))</f>
        <v/>
      </c>
    </row>
    <row r="2318" spans="1:14 16382:16382">
      <c r="A2318" s="18" t="str">
        <f>IF(D2318="","",VLOOKUP(D2318,'DISPATCHED (VT11)'!$E:$XEV,16373,0))</f>
        <v/>
      </c>
      <c r="B2318" s="13" t="str">
        <f>IF(D2318="","",VLOOKUP(D2318,'DISPATCHED (VT11)'!$E:$L,8,0))</f>
        <v/>
      </c>
      <c r="C2318" s="16" t="str">
        <f>IF(A2318="","",IF(VLOOKUP(A2318,'DSR Attendance'!$A:$E,5,0)=0,VLOOKUP(A2318,'DSR Attendance'!$A:$D,4,0),CONCATENATE(VLOOKUP(A2318,'DSR Attendance'!$A:$D,4,0)," / ",VLOOKUP('Per Outlet Plan'!A2318,'DSR Attendance'!$A:$E,5,0))))</f>
        <v/>
      </c>
      <c r="M2318" s="13" t="str">
        <f t="shared" si="38"/>
        <v/>
      </c>
      <c r="N2318" s="8"/>
      <c r="XFB2318" s="13" t="str">
        <f>IF(D2318="","",COUNTIF('DISPATCHED (VT11)'!$E:$E,'Per Outlet Plan'!D2318))</f>
        <v/>
      </c>
    </row>
    <row r="2319" spans="1:14 16382:16382">
      <c r="A2319" s="18" t="str">
        <f>IF(D2319="","",VLOOKUP(D2319,'DISPATCHED (VT11)'!$E:$XEV,16373,0))</f>
        <v/>
      </c>
      <c r="B2319" s="13" t="str">
        <f>IF(D2319="","",VLOOKUP(D2319,'DISPATCHED (VT11)'!$E:$L,8,0))</f>
        <v/>
      </c>
      <c r="C2319" s="16" t="str">
        <f>IF(A2319="","",IF(VLOOKUP(A2319,'DSR Attendance'!$A:$E,5,0)=0,VLOOKUP(A2319,'DSR Attendance'!$A:$D,4,0),CONCATENATE(VLOOKUP(A2319,'DSR Attendance'!$A:$D,4,0)," / ",VLOOKUP('Per Outlet Plan'!A2319,'DSR Attendance'!$A:$E,5,0))))</f>
        <v/>
      </c>
      <c r="M2319" s="13" t="str">
        <f t="shared" si="38"/>
        <v/>
      </c>
      <c r="N2319" s="8"/>
      <c r="XFB2319" s="13" t="str">
        <f>IF(D2319="","",COUNTIF('DISPATCHED (VT11)'!$E:$E,'Per Outlet Plan'!D2319))</f>
        <v/>
      </c>
    </row>
    <row r="2320" spans="1:14 16382:16382">
      <c r="A2320" s="18" t="str">
        <f>IF(D2320="","",VLOOKUP(D2320,'DISPATCHED (VT11)'!$E:$XEV,16373,0))</f>
        <v/>
      </c>
      <c r="B2320" s="13" t="str">
        <f>IF(D2320="","",VLOOKUP(D2320,'DISPATCHED (VT11)'!$E:$L,8,0))</f>
        <v/>
      </c>
      <c r="C2320" s="16" t="str">
        <f>IF(A2320="","",IF(VLOOKUP(A2320,'DSR Attendance'!$A:$E,5,0)=0,VLOOKUP(A2320,'DSR Attendance'!$A:$D,4,0),CONCATENATE(VLOOKUP(A2320,'DSR Attendance'!$A:$D,4,0)," / ",VLOOKUP('Per Outlet Plan'!A2320,'DSR Attendance'!$A:$E,5,0))))</f>
        <v/>
      </c>
      <c r="M2320" s="13" t="str">
        <f t="shared" si="38"/>
        <v/>
      </c>
      <c r="N2320" s="8"/>
      <c r="XFB2320" s="13" t="str">
        <f>IF(D2320="","",COUNTIF('DISPATCHED (VT11)'!$E:$E,'Per Outlet Plan'!D2320))</f>
        <v/>
      </c>
    </row>
    <row r="2321" spans="1:14 16382:16382">
      <c r="A2321" s="18" t="str">
        <f>IF(D2321="","",VLOOKUP(D2321,'DISPATCHED (VT11)'!$E:$XEV,16373,0))</f>
        <v/>
      </c>
      <c r="B2321" s="13" t="str">
        <f>IF(D2321="","",VLOOKUP(D2321,'DISPATCHED (VT11)'!$E:$L,8,0))</f>
        <v/>
      </c>
      <c r="C2321" s="16" t="str">
        <f>IF(A2321="","",IF(VLOOKUP(A2321,'DSR Attendance'!$A:$E,5,0)=0,VLOOKUP(A2321,'DSR Attendance'!$A:$D,4,0),CONCATENATE(VLOOKUP(A2321,'DSR Attendance'!$A:$D,4,0)," / ",VLOOKUP('Per Outlet Plan'!A2321,'DSR Attendance'!$A:$E,5,0))))</f>
        <v/>
      </c>
      <c r="M2321" s="13" t="str">
        <f t="shared" si="38"/>
        <v/>
      </c>
      <c r="N2321" s="8"/>
      <c r="XFB2321" s="13" t="str">
        <f>IF(D2321="","",COUNTIF('DISPATCHED (VT11)'!$E:$E,'Per Outlet Plan'!D2321))</f>
        <v/>
      </c>
    </row>
    <row r="2322" spans="1:14 16382:16382">
      <c r="A2322" s="18" t="str">
        <f>IF(D2322="","",VLOOKUP(D2322,'DISPATCHED (VT11)'!$E:$XEV,16373,0))</f>
        <v/>
      </c>
      <c r="B2322" s="13" t="str">
        <f>IF(D2322="","",VLOOKUP(D2322,'DISPATCHED (VT11)'!$E:$L,8,0))</f>
        <v/>
      </c>
      <c r="C2322" s="16" t="str">
        <f>IF(A2322="","",IF(VLOOKUP(A2322,'DSR Attendance'!$A:$E,5,0)=0,VLOOKUP(A2322,'DSR Attendance'!$A:$D,4,0),CONCATENATE(VLOOKUP(A2322,'DSR Attendance'!$A:$D,4,0)," / ",VLOOKUP('Per Outlet Plan'!A2322,'DSR Attendance'!$A:$E,5,0))))</f>
        <v/>
      </c>
      <c r="M2322" s="13" t="str">
        <f t="shared" si="38"/>
        <v/>
      </c>
      <c r="N2322" s="8"/>
      <c r="XFB2322" s="13" t="str">
        <f>IF(D2322="","",COUNTIF('DISPATCHED (VT11)'!$E:$E,'Per Outlet Plan'!D2322))</f>
        <v/>
      </c>
    </row>
    <row r="2323" spans="1:14 16382:16382">
      <c r="A2323" s="18" t="str">
        <f>IF(D2323="","",VLOOKUP(D2323,'DISPATCHED (VT11)'!$E:$XEV,16373,0))</f>
        <v/>
      </c>
      <c r="B2323" s="13" t="str">
        <f>IF(D2323="","",VLOOKUP(D2323,'DISPATCHED (VT11)'!$E:$L,8,0))</f>
        <v/>
      </c>
      <c r="C2323" s="16" t="str">
        <f>IF(A2323="","",IF(VLOOKUP(A2323,'DSR Attendance'!$A:$E,5,0)=0,VLOOKUP(A2323,'DSR Attendance'!$A:$D,4,0),CONCATENATE(VLOOKUP(A2323,'DSR Attendance'!$A:$D,4,0)," / ",VLOOKUP('Per Outlet Plan'!A2323,'DSR Attendance'!$A:$E,5,0))))</f>
        <v/>
      </c>
      <c r="M2323" s="13" t="str">
        <f t="shared" si="38"/>
        <v/>
      </c>
      <c r="N2323" s="8"/>
      <c r="XFB2323" s="13" t="str">
        <f>IF(D2323="","",COUNTIF('DISPATCHED (VT11)'!$E:$E,'Per Outlet Plan'!D2323))</f>
        <v/>
      </c>
    </row>
    <row r="2324" spans="1:14 16382:16382">
      <c r="A2324" s="18" t="str">
        <f>IF(D2324="","",VLOOKUP(D2324,'DISPATCHED (VT11)'!$E:$XEV,16373,0))</f>
        <v/>
      </c>
      <c r="B2324" s="13" t="str">
        <f>IF(D2324="","",VLOOKUP(D2324,'DISPATCHED (VT11)'!$E:$L,8,0))</f>
        <v/>
      </c>
      <c r="C2324" s="16" t="str">
        <f>IF(A2324="","",IF(VLOOKUP(A2324,'DSR Attendance'!$A:$E,5,0)=0,VLOOKUP(A2324,'DSR Attendance'!$A:$D,4,0),CONCATENATE(VLOOKUP(A2324,'DSR Attendance'!$A:$D,4,0)," / ",VLOOKUP('Per Outlet Plan'!A2324,'DSR Attendance'!$A:$E,5,0))))</f>
        <v/>
      </c>
      <c r="M2324" s="13" t="str">
        <f t="shared" si="38"/>
        <v/>
      </c>
      <c r="N2324" s="8"/>
      <c r="XFB2324" s="13" t="str">
        <f>IF(D2324="","",COUNTIF('DISPATCHED (VT11)'!$E:$E,'Per Outlet Plan'!D2324))</f>
        <v/>
      </c>
    </row>
    <row r="2325" spans="1:14 16382:16382">
      <c r="A2325" s="18" t="str">
        <f>IF(D2325="","",VLOOKUP(D2325,'DISPATCHED (VT11)'!$E:$XEV,16373,0))</f>
        <v/>
      </c>
      <c r="B2325" s="13" t="str">
        <f>IF(D2325="","",VLOOKUP(D2325,'DISPATCHED (VT11)'!$E:$L,8,0))</f>
        <v/>
      </c>
      <c r="C2325" s="16" t="str">
        <f>IF(A2325="","",IF(VLOOKUP(A2325,'DSR Attendance'!$A:$E,5,0)=0,VLOOKUP(A2325,'DSR Attendance'!$A:$D,4,0),CONCATENATE(VLOOKUP(A2325,'DSR Attendance'!$A:$D,4,0)," / ",VLOOKUP('Per Outlet Plan'!A2325,'DSR Attendance'!$A:$E,5,0))))</f>
        <v/>
      </c>
      <c r="M2325" s="13" t="str">
        <f t="shared" si="38"/>
        <v/>
      </c>
      <c r="N2325" s="8"/>
      <c r="XFB2325" s="13" t="str">
        <f>IF(D2325="","",COUNTIF('DISPATCHED (VT11)'!$E:$E,'Per Outlet Plan'!D2325))</f>
        <v/>
      </c>
    </row>
    <row r="2326" spans="1:14 16382:16382">
      <c r="A2326" s="18" t="str">
        <f>IF(D2326="","",VLOOKUP(D2326,'DISPATCHED (VT11)'!$E:$XEV,16373,0))</f>
        <v/>
      </c>
      <c r="B2326" s="13" t="str">
        <f>IF(D2326="","",VLOOKUP(D2326,'DISPATCHED (VT11)'!$E:$L,8,0))</f>
        <v/>
      </c>
      <c r="C2326" s="16" t="str">
        <f>IF(A2326="","",IF(VLOOKUP(A2326,'DSR Attendance'!$A:$E,5,0)=0,VLOOKUP(A2326,'DSR Attendance'!$A:$D,4,0),CONCATENATE(VLOOKUP(A2326,'DSR Attendance'!$A:$D,4,0)," / ",VLOOKUP('Per Outlet Plan'!A2326,'DSR Attendance'!$A:$E,5,0))))</f>
        <v/>
      </c>
      <c r="M2326" s="13" t="str">
        <f t="shared" si="38"/>
        <v/>
      </c>
      <c r="N2326" s="8"/>
      <c r="XFB2326" s="13" t="str">
        <f>IF(D2326="","",COUNTIF('DISPATCHED (VT11)'!$E:$E,'Per Outlet Plan'!D2326))</f>
        <v/>
      </c>
    </row>
    <row r="2327" spans="1:14 16382:16382">
      <c r="A2327" s="18" t="str">
        <f>IF(D2327="","",VLOOKUP(D2327,'DISPATCHED (VT11)'!$E:$XEV,16373,0))</f>
        <v/>
      </c>
      <c r="B2327" s="13" t="str">
        <f>IF(D2327="","",VLOOKUP(D2327,'DISPATCHED (VT11)'!$E:$L,8,0))</f>
        <v/>
      </c>
      <c r="C2327" s="16" t="str">
        <f>IF(A2327="","",IF(VLOOKUP(A2327,'DSR Attendance'!$A:$E,5,0)=0,VLOOKUP(A2327,'DSR Attendance'!$A:$D,4,0),CONCATENATE(VLOOKUP(A2327,'DSR Attendance'!$A:$D,4,0)," / ",VLOOKUP('Per Outlet Plan'!A2327,'DSR Attendance'!$A:$E,5,0))))</f>
        <v/>
      </c>
      <c r="M2327" s="13" t="str">
        <f t="shared" si="38"/>
        <v/>
      </c>
      <c r="N2327" s="8"/>
      <c r="XFB2327" s="13" t="str">
        <f>IF(D2327="","",COUNTIF('DISPATCHED (VT11)'!$E:$E,'Per Outlet Plan'!D2327))</f>
        <v/>
      </c>
    </row>
    <row r="2328" spans="1:14 16382:16382">
      <c r="A2328" s="18" t="str">
        <f>IF(D2328="","",VLOOKUP(D2328,'DISPATCHED (VT11)'!$E:$XEV,16373,0))</f>
        <v/>
      </c>
      <c r="B2328" s="13" t="str">
        <f>IF(D2328="","",VLOOKUP(D2328,'DISPATCHED (VT11)'!$E:$L,8,0))</f>
        <v/>
      </c>
      <c r="C2328" s="16" t="str">
        <f>IF(A2328="","",IF(VLOOKUP(A2328,'DSR Attendance'!$A:$E,5,0)=0,VLOOKUP(A2328,'DSR Attendance'!$A:$D,4,0),CONCATENATE(VLOOKUP(A2328,'DSR Attendance'!$A:$D,4,0)," / ",VLOOKUP('Per Outlet Plan'!A2328,'DSR Attendance'!$A:$E,5,0))))</f>
        <v/>
      </c>
      <c r="M2328" s="13" t="str">
        <f t="shared" si="38"/>
        <v/>
      </c>
      <c r="N2328" s="8"/>
      <c r="XFB2328" s="13" t="str">
        <f>IF(D2328="","",COUNTIF('DISPATCHED (VT11)'!$E:$E,'Per Outlet Plan'!D2328))</f>
        <v/>
      </c>
    </row>
    <row r="2329" spans="1:14 16382:16382">
      <c r="A2329" s="18" t="str">
        <f>IF(D2329="","",VLOOKUP(D2329,'DISPATCHED (VT11)'!$E:$XEV,16373,0))</f>
        <v/>
      </c>
      <c r="B2329" s="13" t="str">
        <f>IF(D2329="","",VLOOKUP(D2329,'DISPATCHED (VT11)'!$E:$L,8,0))</f>
        <v/>
      </c>
      <c r="C2329" s="16" t="str">
        <f>IF(A2329="","",IF(VLOOKUP(A2329,'DSR Attendance'!$A:$E,5,0)=0,VLOOKUP(A2329,'DSR Attendance'!$A:$D,4,0),CONCATENATE(VLOOKUP(A2329,'DSR Attendance'!$A:$D,4,0)," / ",VLOOKUP('Per Outlet Plan'!A2329,'DSR Attendance'!$A:$E,5,0))))</f>
        <v/>
      </c>
      <c r="M2329" s="13" t="str">
        <f t="shared" si="38"/>
        <v/>
      </c>
      <c r="N2329" s="8"/>
      <c r="XFB2329" s="13" t="str">
        <f>IF(D2329="","",COUNTIF('DISPATCHED (VT11)'!$E:$E,'Per Outlet Plan'!D2329))</f>
        <v/>
      </c>
    </row>
    <row r="2330" spans="1:14 16382:16382">
      <c r="A2330" s="18" t="str">
        <f>IF(D2330="","",VLOOKUP(D2330,'DISPATCHED (VT11)'!$E:$XEV,16373,0))</f>
        <v/>
      </c>
      <c r="B2330" s="13" t="str">
        <f>IF(D2330="","",VLOOKUP(D2330,'DISPATCHED (VT11)'!$E:$L,8,0))</f>
        <v/>
      </c>
      <c r="C2330" s="16" t="str">
        <f>IF(A2330="","",IF(VLOOKUP(A2330,'DSR Attendance'!$A:$E,5,0)=0,VLOOKUP(A2330,'DSR Attendance'!$A:$D,4,0),CONCATENATE(VLOOKUP(A2330,'DSR Attendance'!$A:$D,4,0)," / ",VLOOKUP('Per Outlet Plan'!A2330,'DSR Attendance'!$A:$E,5,0))))</f>
        <v/>
      </c>
      <c r="M2330" s="13" t="str">
        <f t="shared" si="38"/>
        <v/>
      </c>
      <c r="N2330" s="8"/>
      <c r="XFB2330" s="13" t="str">
        <f>IF(D2330="","",COUNTIF('DISPATCHED (VT11)'!$E:$E,'Per Outlet Plan'!D2330))</f>
        <v/>
      </c>
    </row>
    <row r="2331" spans="1:14 16382:16382">
      <c r="A2331" s="18" t="str">
        <f>IF(D2331="","",VLOOKUP(D2331,'DISPATCHED (VT11)'!$E:$XEV,16373,0))</f>
        <v/>
      </c>
      <c r="B2331" s="13" t="str">
        <f>IF(D2331="","",VLOOKUP(D2331,'DISPATCHED (VT11)'!$E:$L,8,0))</f>
        <v/>
      </c>
      <c r="C2331" s="16" t="str">
        <f>IF(A2331="","",IF(VLOOKUP(A2331,'DSR Attendance'!$A:$E,5,0)=0,VLOOKUP(A2331,'DSR Attendance'!$A:$D,4,0),CONCATENATE(VLOOKUP(A2331,'DSR Attendance'!$A:$D,4,0)," / ",VLOOKUP('Per Outlet Plan'!A2331,'DSR Attendance'!$A:$E,5,0))))</f>
        <v/>
      </c>
      <c r="M2331" s="13" t="str">
        <f t="shared" si="38"/>
        <v/>
      </c>
      <c r="N2331" s="8"/>
      <c r="XFB2331" s="13" t="str">
        <f>IF(D2331="","",COUNTIF('DISPATCHED (VT11)'!$E:$E,'Per Outlet Plan'!D2331))</f>
        <v/>
      </c>
    </row>
    <row r="2332" spans="1:14 16382:16382">
      <c r="A2332" s="18" t="str">
        <f>IF(D2332="","",VLOOKUP(D2332,'DISPATCHED (VT11)'!$E:$XEV,16373,0))</f>
        <v/>
      </c>
      <c r="B2332" s="13" t="str">
        <f>IF(D2332="","",VLOOKUP(D2332,'DISPATCHED (VT11)'!$E:$L,8,0))</f>
        <v/>
      </c>
      <c r="C2332" s="16" t="str">
        <f>IF(A2332="","",IF(VLOOKUP(A2332,'DSR Attendance'!$A:$E,5,0)=0,VLOOKUP(A2332,'DSR Attendance'!$A:$D,4,0),CONCATENATE(VLOOKUP(A2332,'DSR Attendance'!$A:$D,4,0)," / ",VLOOKUP('Per Outlet Plan'!A2332,'DSR Attendance'!$A:$E,5,0))))</f>
        <v/>
      </c>
      <c r="M2332" s="13" t="str">
        <f t="shared" si="38"/>
        <v/>
      </c>
      <c r="N2332" s="8"/>
      <c r="XFB2332" s="13" t="str">
        <f>IF(D2332="","",COUNTIF('DISPATCHED (VT11)'!$E:$E,'Per Outlet Plan'!D2332))</f>
        <v/>
      </c>
    </row>
    <row r="2333" spans="1:14 16382:16382">
      <c r="A2333" s="18" t="str">
        <f>IF(D2333="","",VLOOKUP(D2333,'DISPATCHED (VT11)'!$E:$XEV,16373,0))</f>
        <v/>
      </c>
      <c r="B2333" s="13" t="str">
        <f>IF(D2333="","",VLOOKUP(D2333,'DISPATCHED (VT11)'!$E:$L,8,0))</f>
        <v/>
      </c>
      <c r="C2333" s="16" t="str">
        <f>IF(A2333="","",IF(VLOOKUP(A2333,'DSR Attendance'!$A:$E,5,0)=0,VLOOKUP(A2333,'DSR Attendance'!$A:$D,4,0),CONCATENATE(VLOOKUP(A2333,'DSR Attendance'!$A:$D,4,0)," / ",VLOOKUP('Per Outlet Plan'!A2333,'DSR Attendance'!$A:$E,5,0))))</f>
        <v/>
      </c>
      <c r="M2333" s="13" t="str">
        <f t="shared" si="38"/>
        <v/>
      </c>
      <c r="N2333" s="8"/>
      <c r="XFB2333" s="13" t="str">
        <f>IF(D2333="","",COUNTIF('DISPATCHED (VT11)'!$E:$E,'Per Outlet Plan'!D2333))</f>
        <v/>
      </c>
    </row>
    <row r="2334" spans="1:14 16382:16382">
      <c r="A2334" s="18" t="str">
        <f>IF(D2334="","",VLOOKUP(D2334,'DISPATCHED (VT11)'!$E:$XEV,16373,0))</f>
        <v/>
      </c>
      <c r="B2334" s="13" t="str">
        <f>IF(D2334="","",VLOOKUP(D2334,'DISPATCHED (VT11)'!$E:$L,8,0))</f>
        <v/>
      </c>
      <c r="C2334" s="16" t="str">
        <f>IF(A2334="","",IF(VLOOKUP(A2334,'DSR Attendance'!$A:$E,5,0)=0,VLOOKUP(A2334,'DSR Attendance'!$A:$D,4,0),CONCATENATE(VLOOKUP(A2334,'DSR Attendance'!$A:$D,4,0)," / ",VLOOKUP('Per Outlet Plan'!A2334,'DSR Attendance'!$A:$E,5,0))))</f>
        <v/>
      </c>
      <c r="M2334" s="13" t="str">
        <f t="shared" si="38"/>
        <v/>
      </c>
      <c r="N2334" s="8"/>
      <c r="XFB2334" s="13" t="str">
        <f>IF(D2334="","",COUNTIF('DISPATCHED (VT11)'!$E:$E,'Per Outlet Plan'!D2334))</f>
        <v/>
      </c>
    </row>
    <row r="2335" spans="1:14 16382:16382">
      <c r="A2335" s="18" t="str">
        <f>IF(D2335="","",VLOOKUP(D2335,'DISPATCHED (VT11)'!$E:$XEV,16373,0))</f>
        <v/>
      </c>
      <c r="B2335" s="13" t="str">
        <f>IF(D2335="","",VLOOKUP(D2335,'DISPATCHED (VT11)'!$E:$L,8,0))</f>
        <v/>
      </c>
      <c r="C2335" s="16" t="str">
        <f>IF(A2335="","",IF(VLOOKUP(A2335,'DSR Attendance'!$A:$E,5,0)=0,VLOOKUP(A2335,'DSR Attendance'!$A:$D,4,0),CONCATENATE(VLOOKUP(A2335,'DSR Attendance'!$A:$D,4,0)," / ",VLOOKUP('Per Outlet Plan'!A2335,'DSR Attendance'!$A:$E,5,0))))</f>
        <v/>
      </c>
      <c r="M2335" s="13" t="str">
        <f t="shared" si="38"/>
        <v/>
      </c>
      <c r="N2335" s="8"/>
      <c r="XFB2335" s="13" t="str">
        <f>IF(D2335="","",COUNTIF('DISPATCHED (VT11)'!$E:$E,'Per Outlet Plan'!D2335))</f>
        <v/>
      </c>
    </row>
    <row r="2336" spans="1:14 16382:16382">
      <c r="A2336" s="18" t="str">
        <f>IF(D2336="","",VLOOKUP(D2336,'DISPATCHED (VT11)'!$E:$XEV,16373,0))</f>
        <v/>
      </c>
      <c r="B2336" s="13" t="str">
        <f>IF(D2336="","",VLOOKUP(D2336,'DISPATCHED (VT11)'!$E:$L,8,0))</f>
        <v/>
      </c>
      <c r="C2336" s="16" t="str">
        <f>IF(A2336="","",IF(VLOOKUP(A2336,'DSR Attendance'!$A:$E,5,0)=0,VLOOKUP(A2336,'DSR Attendance'!$A:$D,4,0),CONCATENATE(VLOOKUP(A2336,'DSR Attendance'!$A:$D,4,0)," / ",VLOOKUP('Per Outlet Plan'!A2336,'DSR Attendance'!$A:$E,5,0))))</f>
        <v/>
      </c>
      <c r="M2336" s="13" t="str">
        <f t="shared" si="38"/>
        <v/>
      </c>
      <c r="N2336" s="8"/>
      <c r="XFB2336" s="13" t="str">
        <f>IF(D2336="","",COUNTIF('DISPATCHED (VT11)'!$E:$E,'Per Outlet Plan'!D2336))</f>
        <v/>
      </c>
    </row>
    <row r="2337" spans="1:14 16382:16382">
      <c r="A2337" s="18" t="str">
        <f>IF(D2337="","",VLOOKUP(D2337,'DISPATCHED (VT11)'!$E:$XEV,16373,0))</f>
        <v/>
      </c>
      <c r="B2337" s="13" t="str">
        <f>IF(D2337="","",VLOOKUP(D2337,'DISPATCHED (VT11)'!$E:$L,8,0))</f>
        <v/>
      </c>
      <c r="C2337" s="16" t="str">
        <f>IF(A2337="","",IF(VLOOKUP(A2337,'DSR Attendance'!$A:$E,5,0)=0,VLOOKUP(A2337,'DSR Attendance'!$A:$D,4,0),CONCATENATE(VLOOKUP(A2337,'DSR Attendance'!$A:$D,4,0)," / ",VLOOKUP('Per Outlet Plan'!A2337,'DSR Attendance'!$A:$E,5,0))))</f>
        <v/>
      </c>
      <c r="M2337" s="13" t="str">
        <f t="shared" si="38"/>
        <v/>
      </c>
      <c r="N2337" s="8"/>
      <c r="XFB2337" s="13" t="str">
        <f>IF(D2337="","",COUNTIF('DISPATCHED (VT11)'!$E:$E,'Per Outlet Plan'!D2337))</f>
        <v/>
      </c>
    </row>
    <row r="2338" spans="1:14 16382:16382">
      <c r="A2338" s="18" t="str">
        <f>IF(D2338="","",VLOOKUP(D2338,'DISPATCHED (VT11)'!$E:$XEV,16373,0))</f>
        <v/>
      </c>
      <c r="B2338" s="13" t="str">
        <f>IF(D2338="","",VLOOKUP(D2338,'DISPATCHED (VT11)'!$E:$L,8,0))</f>
        <v/>
      </c>
      <c r="C2338" s="16" t="str">
        <f>IF(A2338="","",IF(VLOOKUP(A2338,'DSR Attendance'!$A:$E,5,0)=0,VLOOKUP(A2338,'DSR Attendance'!$A:$D,4,0),CONCATENATE(VLOOKUP(A2338,'DSR Attendance'!$A:$D,4,0)," / ",VLOOKUP('Per Outlet Plan'!A2338,'DSR Attendance'!$A:$E,5,0))))</f>
        <v/>
      </c>
      <c r="M2338" s="13" t="str">
        <f t="shared" si="38"/>
        <v/>
      </c>
      <c r="N2338" s="8"/>
      <c r="XFB2338" s="13" t="str">
        <f>IF(D2338="","",COUNTIF('DISPATCHED (VT11)'!$E:$E,'Per Outlet Plan'!D2338))</f>
        <v/>
      </c>
    </row>
    <row r="2339" spans="1:14 16382:16382">
      <c r="A2339" s="18" t="str">
        <f>IF(D2339="","",VLOOKUP(D2339,'DISPATCHED (VT11)'!$E:$XEV,16373,0))</f>
        <v/>
      </c>
      <c r="B2339" s="13" t="str">
        <f>IF(D2339="","",VLOOKUP(D2339,'DISPATCHED (VT11)'!$E:$L,8,0))</f>
        <v/>
      </c>
      <c r="C2339" s="16" t="str">
        <f>IF(A2339="","",IF(VLOOKUP(A2339,'DSR Attendance'!$A:$E,5,0)=0,VLOOKUP(A2339,'DSR Attendance'!$A:$D,4,0),CONCATENATE(VLOOKUP(A2339,'DSR Attendance'!$A:$D,4,0)," / ",VLOOKUP('Per Outlet Plan'!A2339,'DSR Attendance'!$A:$E,5,0))))</f>
        <v/>
      </c>
      <c r="M2339" s="13" t="str">
        <f t="shared" si="38"/>
        <v/>
      </c>
      <c r="N2339" s="8"/>
      <c r="XFB2339" s="13" t="str">
        <f>IF(D2339="","",COUNTIF('DISPATCHED (VT11)'!$E:$E,'Per Outlet Plan'!D2339))</f>
        <v/>
      </c>
    </row>
    <row r="2340" spans="1:14 16382:16382">
      <c r="A2340" s="18" t="str">
        <f>IF(D2340="","",VLOOKUP(D2340,'DISPATCHED (VT11)'!$E:$XEV,16373,0))</f>
        <v/>
      </c>
      <c r="B2340" s="13" t="str">
        <f>IF(D2340="","",VLOOKUP(D2340,'DISPATCHED (VT11)'!$E:$L,8,0))</f>
        <v/>
      </c>
      <c r="C2340" s="16" t="str">
        <f>IF(A2340="","",IF(VLOOKUP(A2340,'DSR Attendance'!$A:$E,5,0)=0,VLOOKUP(A2340,'DSR Attendance'!$A:$D,4,0),CONCATENATE(VLOOKUP(A2340,'DSR Attendance'!$A:$D,4,0)," / ",VLOOKUP('Per Outlet Plan'!A2340,'DSR Attendance'!$A:$E,5,0))))</f>
        <v/>
      </c>
      <c r="M2340" s="13" t="str">
        <f t="shared" si="38"/>
        <v/>
      </c>
      <c r="N2340" s="8"/>
      <c r="XFB2340" s="13" t="str">
        <f>IF(D2340="","",COUNTIF('DISPATCHED (VT11)'!$E:$E,'Per Outlet Plan'!D2340))</f>
        <v/>
      </c>
    </row>
    <row r="2341" spans="1:14 16382:16382">
      <c r="A2341" s="18" t="str">
        <f>IF(D2341="","",VLOOKUP(D2341,'DISPATCHED (VT11)'!$E:$XEV,16373,0))</f>
        <v/>
      </c>
      <c r="B2341" s="13" t="str">
        <f>IF(D2341="","",VLOOKUP(D2341,'DISPATCHED (VT11)'!$E:$L,8,0))</f>
        <v/>
      </c>
      <c r="C2341" s="16" t="str">
        <f>IF(A2341="","",IF(VLOOKUP(A2341,'DSR Attendance'!$A:$E,5,0)=0,VLOOKUP(A2341,'DSR Attendance'!$A:$D,4,0),CONCATENATE(VLOOKUP(A2341,'DSR Attendance'!$A:$D,4,0)," / ",VLOOKUP('Per Outlet Plan'!A2341,'DSR Attendance'!$A:$E,5,0))))</f>
        <v/>
      </c>
      <c r="M2341" s="13" t="str">
        <f t="shared" si="38"/>
        <v/>
      </c>
      <c r="N2341" s="8"/>
      <c r="XFB2341" s="13" t="str">
        <f>IF(D2341="","",COUNTIF('DISPATCHED (VT11)'!$E:$E,'Per Outlet Plan'!D2341))</f>
        <v/>
      </c>
    </row>
    <row r="2342" spans="1:14 16382:16382">
      <c r="A2342" s="18" t="str">
        <f>IF(D2342="","",VLOOKUP(D2342,'DISPATCHED (VT11)'!$E:$XEV,16373,0))</f>
        <v/>
      </c>
      <c r="B2342" s="13" t="str">
        <f>IF(D2342="","",VLOOKUP(D2342,'DISPATCHED (VT11)'!$E:$L,8,0))</f>
        <v/>
      </c>
      <c r="C2342" s="16" t="str">
        <f>IF(A2342="","",IF(VLOOKUP(A2342,'DSR Attendance'!$A:$E,5,0)=0,VLOOKUP(A2342,'DSR Attendance'!$A:$D,4,0),CONCATENATE(VLOOKUP(A2342,'DSR Attendance'!$A:$D,4,0)," / ",VLOOKUP('Per Outlet Plan'!A2342,'DSR Attendance'!$A:$E,5,0))))</f>
        <v/>
      </c>
      <c r="M2342" s="13" t="str">
        <f t="shared" si="38"/>
        <v/>
      </c>
      <c r="N2342" s="8"/>
      <c r="XFB2342" s="13" t="str">
        <f>IF(D2342="","",COUNTIF('DISPATCHED (VT11)'!$E:$E,'Per Outlet Plan'!D2342))</f>
        <v/>
      </c>
    </row>
    <row r="2343" spans="1:14 16382:16382">
      <c r="A2343" s="18" t="str">
        <f>IF(D2343="","",VLOOKUP(D2343,'DISPATCHED (VT11)'!$E:$XEV,16373,0))</f>
        <v/>
      </c>
      <c r="B2343" s="13" t="str">
        <f>IF(D2343="","",VLOOKUP(D2343,'DISPATCHED (VT11)'!$E:$L,8,0))</f>
        <v/>
      </c>
      <c r="C2343" s="16" t="str">
        <f>IF(A2343="","",IF(VLOOKUP(A2343,'DSR Attendance'!$A:$E,5,0)=0,VLOOKUP(A2343,'DSR Attendance'!$A:$D,4,0),CONCATENATE(VLOOKUP(A2343,'DSR Attendance'!$A:$D,4,0)," / ",VLOOKUP('Per Outlet Plan'!A2343,'DSR Attendance'!$A:$E,5,0))))</f>
        <v/>
      </c>
      <c r="M2343" s="13" t="str">
        <f t="shared" si="38"/>
        <v/>
      </c>
      <c r="N2343" s="8"/>
      <c r="XFB2343" s="13" t="str">
        <f>IF(D2343="","",COUNTIF('DISPATCHED (VT11)'!$E:$E,'Per Outlet Plan'!D2343))</f>
        <v/>
      </c>
    </row>
    <row r="2344" spans="1:14 16382:16382">
      <c r="A2344" s="18" t="str">
        <f>IF(D2344="","",VLOOKUP(D2344,'DISPATCHED (VT11)'!$E:$XEV,16373,0))</f>
        <v/>
      </c>
      <c r="B2344" s="13" t="str">
        <f>IF(D2344="","",VLOOKUP(D2344,'DISPATCHED (VT11)'!$E:$L,8,0))</f>
        <v/>
      </c>
      <c r="C2344" s="16" t="str">
        <f>IF(A2344="","",IF(VLOOKUP(A2344,'DSR Attendance'!$A:$E,5,0)=0,VLOOKUP(A2344,'DSR Attendance'!$A:$D,4,0),CONCATENATE(VLOOKUP(A2344,'DSR Attendance'!$A:$D,4,0)," / ",VLOOKUP('Per Outlet Plan'!A2344,'DSR Attendance'!$A:$E,5,0))))</f>
        <v/>
      </c>
      <c r="M2344" s="13" t="str">
        <f t="shared" si="38"/>
        <v/>
      </c>
      <c r="N2344" s="8"/>
      <c r="XFB2344" s="13" t="str">
        <f>IF(D2344="","",COUNTIF('DISPATCHED (VT11)'!$E:$E,'Per Outlet Plan'!D2344))</f>
        <v/>
      </c>
    </row>
    <row r="2345" spans="1:14 16382:16382">
      <c r="A2345" s="18" t="str">
        <f>IF(D2345="","",VLOOKUP(D2345,'DISPATCHED (VT11)'!$E:$XEV,16373,0))</f>
        <v/>
      </c>
      <c r="B2345" s="13" t="str">
        <f>IF(D2345="","",VLOOKUP(D2345,'DISPATCHED (VT11)'!$E:$L,8,0))</f>
        <v/>
      </c>
      <c r="C2345" s="16" t="str">
        <f>IF(A2345="","",IF(VLOOKUP(A2345,'DSR Attendance'!$A:$E,5,0)=0,VLOOKUP(A2345,'DSR Attendance'!$A:$D,4,0),CONCATENATE(VLOOKUP(A2345,'DSR Attendance'!$A:$D,4,0)," / ",VLOOKUP('Per Outlet Plan'!A2345,'DSR Attendance'!$A:$E,5,0))))</f>
        <v/>
      </c>
      <c r="M2345" s="13" t="str">
        <f t="shared" si="38"/>
        <v/>
      </c>
      <c r="N2345" s="8"/>
      <c r="XFB2345" s="13" t="str">
        <f>IF(D2345="","",COUNTIF('DISPATCHED (VT11)'!$E:$E,'Per Outlet Plan'!D2345))</f>
        <v/>
      </c>
    </row>
    <row r="2346" spans="1:14 16382:16382">
      <c r="A2346" s="18" t="str">
        <f>IF(D2346="","",VLOOKUP(D2346,'DISPATCHED (VT11)'!$E:$XEV,16373,0))</f>
        <v/>
      </c>
      <c r="B2346" s="13" t="str">
        <f>IF(D2346="","",VLOOKUP(D2346,'DISPATCHED (VT11)'!$E:$L,8,0))</f>
        <v/>
      </c>
      <c r="C2346" s="16" t="str">
        <f>IF(A2346="","",IF(VLOOKUP(A2346,'DSR Attendance'!$A:$E,5,0)=0,VLOOKUP(A2346,'DSR Attendance'!$A:$D,4,0),CONCATENATE(VLOOKUP(A2346,'DSR Attendance'!$A:$D,4,0)," / ",VLOOKUP('Per Outlet Plan'!A2346,'DSR Attendance'!$A:$E,5,0))))</f>
        <v/>
      </c>
      <c r="M2346" s="13" t="str">
        <f t="shared" si="38"/>
        <v/>
      </c>
      <c r="N2346" s="8"/>
      <c r="XFB2346" s="13" t="str">
        <f>IF(D2346="","",COUNTIF('DISPATCHED (VT11)'!$E:$E,'Per Outlet Plan'!D2346))</f>
        <v/>
      </c>
    </row>
    <row r="2347" spans="1:14 16382:16382">
      <c r="A2347" s="18" t="str">
        <f>IF(D2347="","",VLOOKUP(D2347,'DISPATCHED (VT11)'!$E:$XEV,16373,0))</f>
        <v/>
      </c>
      <c r="B2347" s="13" t="str">
        <f>IF(D2347="","",VLOOKUP(D2347,'DISPATCHED (VT11)'!$E:$L,8,0))</f>
        <v/>
      </c>
      <c r="C2347" s="16" t="str">
        <f>IF(A2347="","",IF(VLOOKUP(A2347,'DSR Attendance'!$A:$E,5,0)=0,VLOOKUP(A2347,'DSR Attendance'!$A:$D,4,0),CONCATENATE(VLOOKUP(A2347,'DSR Attendance'!$A:$D,4,0)," / ",VLOOKUP('Per Outlet Plan'!A2347,'DSR Attendance'!$A:$E,5,0))))</f>
        <v/>
      </c>
      <c r="M2347" s="13" t="str">
        <f t="shared" si="38"/>
        <v/>
      </c>
      <c r="N2347" s="8"/>
      <c r="XFB2347" s="13" t="str">
        <f>IF(D2347="","",COUNTIF('DISPATCHED (VT11)'!$E:$E,'Per Outlet Plan'!D2347))</f>
        <v/>
      </c>
    </row>
    <row r="2348" spans="1:14 16382:16382">
      <c r="A2348" s="18" t="str">
        <f>IF(D2348="","",VLOOKUP(D2348,'DISPATCHED (VT11)'!$E:$XEV,16373,0))</f>
        <v/>
      </c>
      <c r="B2348" s="13" t="str">
        <f>IF(D2348="","",VLOOKUP(D2348,'DISPATCHED (VT11)'!$E:$L,8,0))</f>
        <v/>
      </c>
      <c r="C2348" s="16" t="str">
        <f>IF(A2348="","",IF(VLOOKUP(A2348,'DSR Attendance'!$A:$E,5,0)=0,VLOOKUP(A2348,'DSR Attendance'!$A:$D,4,0),CONCATENATE(VLOOKUP(A2348,'DSR Attendance'!$A:$D,4,0)," / ",VLOOKUP('Per Outlet Plan'!A2348,'DSR Attendance'!$A:$E,5,0))))</f>
        <v/>
      </c>
      <c r="M2348" s="13" t="str">
        <f t="shared" si="38"/>
        <v/>
      </c>
      <c r="N2348" s="8"/>
      <c r="XFB2348" s="13" t="str">
        <f>IF(D2348="","",COUNTIF('DISPATCHED (VT11)'!$E:$E,'Per Outlet Plan'!D2348))</f>
        <v/>
      </c>
    </row>
    <row r="2349" spans="1:14 16382:16382">
      <c r="A2349" s="18" t="str">
        <f>IF(D2349="","",VLOOKUP(D2349,'DISPATCHED (VT11)'!$E:$XEV,16373,0))</f>
        <v/>
      </c>
      <c r="B2349" s="13" t="str">
        <f>IF(D2349="","",VLOOKUP(D2349,'DISPATCHED (VT11)'!$E:$L,8,0))</f>
        <v/>
      </c>
      <c r="C2349" s="16" t="str">
        <f>IF(A2349="","",IF(VLOOKUP(A2349,'DSR Attendance'!$A:$E,5,0)=0,VLOOKUP(A2349,'DSR Attendance'!$A:$D,4,0),CONCATENATE(VLOOKUP(A2349,'DSR Attendance'!$A:$D,4,0)," / ",VLOOKUP('Per Outlet Plan'!A2349,'DSR Attendance'!$A:$E,5,0))))</f>
        <v/>
      </c>
      <c r="M2349" s="13" t="str">
        <f t="shared" si="38"/>
        <v/>
      </c>
      <c r="N2349" s="8"/>
      <c r="XFB2349" s="13" t="str">
        <f>IF(D2349="","",COUNTIF('DISPATCHED (VT11)'!$E:$E,'Per Outlet Plan'!D2349))</f>
        <v/>
      </c>
    </row>
    <row r="2350" spans="1:14 16382:16382">
      <c r="A2350" s="18" t="str">
        <f>IF(D2350="","",VLOOKUP(D2350,'DISPATCHED (VT11)'!$E:$XEV,16373,0))</f>
        <v/>
      </c>
      <c r="B2350" s="13" t="str">
        <f>IF(D2350="","",VLOOKUP(D2350,'DISPATCHED (VT11)'!$E:$L,8,0))</f>
        <v/>
      </c>
      <c r="C2350" s="16" t="str">
        <f>IF(A2350="","",IF(VLOOKUP(A2350,'DSR Attendance'!$A:$E,5,0)=0,VLOOKUP(A2350,'DSR Attendance'!$A:$D,4,0),CONCATENATE(VLOOKUP(A2350,'DSR Attendance'!$A:$D,4,0)," / ",VLOOKUP('Per Outlet Plan'!A2350,'DSR Attendance'!$A:$E,5,0))))</f>
        <v/>
      </c>
      <c r="M2350" s="13" t="str">
        <f t="shared" si="38"/>
        <v/>
      </c>
      <c r="N2350" s="8"/>
      <c r="XFB2350" s="13" t="str">
        <f>IF(D2350="","",COUNTIF('DISPATCHED (VT11)'!$E:$E,'Per Outlet Plan'!D2350))</f>
        <v/>
      </c>
    </row>
    <row r="2351" spans="1:14 16382:16382">
      <c r="A2351" s="18" t="str">
        <f>IF(D2351="","",VLOOKUP(D2351,'DISPATCHED (VT11)'!$E:$XEV,16373,0))</f>
        <v/>
      </c>
      <c r="B2351" s="13" t="str">
        <f>IF(D2351="","",VLOOKUP(D2351,'DISPATCHED (VT11)'!$E:$L,8,0))</f>
        <v/>
      </c>
      <c r="C2351" s="16" t="str">
        <f>IF(A2351="","",IF(VLOOKUP(A2351,'DSR Attendance'!$A:$E,5,0)=0,VLOOKUP(A2351,'DSR Attendance'!$A:$D,4,0),CONCATENATE(VLOOKUP(A2351,'DSR Attendance'!$A:$D,4,0)," / ",VLOOKUP('Per Outlet Plan'!A2351,'DSR Attendance'!$A:$E,5,0))))</f>
        <v/>
      </c>
      <c r="M2351" s="13" t="str">
        <f t="shared" si="38"/>
        <v/>
      </c>
      <c r="N2351" s="8"/>
      <c r="XFB2351" s="13" t="str">
        <f>IF(D2351="","",COUNTIF('DISPATCHED (VT11)'!$E:$E,'Per Outlet Plan'!D2351))</f>
        <v/>
      </c>
    </row>
    <row r="2352" spans="1:14 16382:16382">
      <c r="A2352" s="18" t="str">
        <f>IF(D2352="","",VLOOKUP(D2352,'DISPATCHED (VT11)'!$E:$XEV,16373,0))</f>
        <v/>
      </c>
      <c r="B2352" s="13" t="str">
        <f>IF(D2352="","",VLOOKUP(D2352,'DISPATCHED (VT11)'!$E:$L,8,0))</f>
        <v/>
      </c>
      <c r="C2352" s="16" t="str">
        <f>IF(A2352="","",IF(VLOOKUP(A2352,'DSR Attendance'!$A:$E,5,0)=0,VLOOKUP(A2352,'DSR Attendance'!$A:$D,4,0),CONCATENATE(VLOOKUP(A2352,'DSR Attendance'!$A:$D,4,0)," / ",VLOOKUP('Per Outlet Plan'!A2352,'DSR Attendance'!$A:$E,5,0))))</f>
        <v/>
      </c>
      <c r="M2352" s="13" t="str">
        <f t="shared" si="38"/>
        <v/>
      </c>
      <c r="N2352" s="8"/>
      <c r="XFB2352" s="13" t="str">
        <f>IF(D2352="","",COUNTIF('DISPATCHED (VT11)'!$E:$E,'Per Outlet Plan'!D2352))</f>
        <v/>
      </c>
    </row>
    <row r="2353" spans="1:14 16382:16382">
      <c r="A2353" s="18" t="str">
        <f>IF(D2353="","",VLOOKUP(D2353,'DISPATCHED (VT11)'!$E:$XEV,16373,0))</f>
        <v/>
      </c>
      <c r="B2353" s="13" t="str">
        <f>IF(D2353="","",VLOOKUP(D2353,'DISPATCHED (VT11)'!$E:$L,8,0))</f>
        <v/>
      </c>
      <c r="C2353" s="16" t="str">
        <f>IF(A2353="","",IF(VLOOKUP(A2353,'DSR Attendance'!$A:$E,5,0)=0,VLOOKUP(A2353,'DSR Attendance'!$A:$D,4,0),CONCATENATE(VLOOKUP(A2353,'DSR Attendance'!$A:$D,4,0)," / ",VLOOKUP('Per Outlet Plan'!A2353,'DSR Attendance'!$A:$E,5,0))))</f>
        <v/>
      </c>
      <c r="M2353" s="13" t="str">
        <f t="shared" si="38"/>
        <v/>
      </c>
      <c r="N2353" s="8"/>
      <c r="XFB2353" s="13" t="str">
        <f>IF(D2353="","",COUNTIF('DISPATCHED (VT11)'!$E:$E,'Per Outlet Plan'!D2353))</f>
        <v/>
      </c>
    </row>
    <row r="2354" spans="1:14 16382:16382">
      <c r="A2354" s="18" t="str">
        <f>IF(D2354="","",VLOOKUP(D2354,'DISPATCHED (VT11)'!$E:$XEV,16373,0))</f>
        <v/>
      </c>
      <c r="B2354" s="13" t="str">
        <f>IF(D2354="","",VLOOKUP(D2354,'DISPATCHED (VT11)'!$E:$L,8,0))</f>
        <v/>
      </c>
      <c r="C2354" s="16" t="str">
        <f>IF(A2354="","",IF(VLOOKUP(A2354,'DSR Attendance'!$A:$E,5,0)=0,VLOOKUP(A2354,'DSR Attendance'!$A:$D,4,0),CONCATENATE(VLOOKUP(A2354,'DSR Attendance'!$A:$D,4,0)," / ",VLOOKUP('Per Outlet Plan'!A2354,'DSR Attendance'!$A:$E,5,0))))</f>
        <v/>
      </c>
      <c r="M2354" s="13" t="str">
        <f t="shared" si="38"/>
        <v/>
      </c>
      <c r="N2354" s="8"/>
      <c r="XFB2354" s="13" t="str">
        <f>IF(D2354="","",COUNTIF('DISPATCHED (VT11)'!$E:$E,'Per Outlet Plan'!D2354))</f>
        <v/>
      </c>
    </row>
    <row r="2355" spans="1:14 16382:16382">
      <c r="A2355" s="18" t="str">
        <f>IF(D2355="","",VLOOKUP(D2355,'DISPATCHED (VT11)'!$E:$XEV,16373,0))</f>
        <v/>
      </c>
      <c r="B2355" s="13" t="str">
        <f>IF(D2355="","",VLOOKUP(D2355,'DISPATCHED (VT11)'!$E:$L,8,0))</f>
        <v/>
      </c>
      <c r="C2355" s="16" t="str">
        <f>IF(A2355="","",IF(VLOOKUP(A2355,'DSR Attendance'!$A:$E,5,0)=0,VLOOKUP(A2355,'DSR Attendance'!$A:$D,4,0),CONCATENATE(VLOOKUP(A2355,'DSR Attendance'!$A:$D,4,0)," / ",VLOOKUP('Per Outlet Plan'!A2355,'DSR Attendance'!$A:$E,5,0))))</f>
        <v/>
      </c>
      <c r="M2355" s="13" t="str">
        <f t="shared" si="38"/>
        <v/>
      </c>
      <c r="N2355" s="8"/>
      <c r="XFB2355" s="13" t="str">
        <f>IF(D2355="","",COUNTIF('DISPATCHED (VT11)'!$E:$E,'Per Outlet Plan'!D2355))</f>
        <v/>
      </c>
    </row>
    <row r="2356" spans="1:14 16382:16382">
      <c r="A2356" s="18" t="str">
        <f>IF(D2356="","",VLOOKUP(D2356,'DISPATCHED (VT11)'!$E:$XEV,16373,0))</f>
        <v/>
      </c>
      <c r="B2356" s="13" t="str">
        <f>IF(D2356="","",VLOOKUP(D2356,'DISPATCHED (VT11)'!$E:$L,8,0))</f>
        <v/>
      </c>
      <c r="C2356" s="16" t="str">
        <f>IF(A2356="","",IF(VLOOKUP(A2356,'DSR Attendance'!$A:$E,5,0)=0,VLOOKUP(A2356,'DSR Attendance'!$A:$D,4,0),CONCATENATE(VLOOKUP(A2356,'DSR Attendance'!$A:$D,4,0)," / ",VLOOKUP('Per Outlet Plan'!A2356,'DSR Attendance'!$A:$E,5,0))))</f>
        <v/>
      </c>
      <c r="M2356" s="13" t="str">
        <f t="shared" si="38"/>
        <v/>
      </c>
      <c r="N2356" s="8"/>
      <c r="XFB2356" s="13" t="str">
        <f>IF(D2356="","",COUNTIF('DISPATCHED (VT11)'!$E:$E,'Per Outlet Plan'!D2356))</f>
        <v/>
      </c>
    </row>
    <row r="2357" spans="1:14 16382:16382">
      <c r="A2357" s="18" t="str">
        <f>IF(D2357="","",VLOOKUP(D2357,'DISPATCHED (VT11)'!$E:$XEV,16373,0))</f>
        <v/>
      </c>
      <c r="B2357" s="13" t="str">
        <f>IF(D2357="","",VLOOKUP(D2357,'DISPATCHED (VT11)'!$E:$L,8,0))</f>
        <v/>
      </c>
      <c r="C2357" s="16" t="str">
        <f>IF(A2357="","",IF(VLOOKUP(A2357,'DSR Attendance'!$A:$E,5,0)=0,VLOOKUP(A2357,'DSR Attendance'!$A:$D,4,0),CONCATENATE(VLOOKUP(A2357,'DSR Attendance'!$A:$D,4,0)," / ",VLOOKUP('Per Outlet Plan'!A2357,'DSR Attendance'!$A:$E,5,0))))</f>
        <v/>
      </c>
      <c r="M2357" s="13" t="str">
        <f t="shared" si="38"/>
        <v/>
      </c>
      <c r="N2357" s="8"/>
      <c r="XFB2357" s="13" t="str">
        <f>IF(D2357="","",COUNTIF('DISPATCHED (VT11)'!$E:$E,'Per Outlet Plan'!D2357))</f>
        <v/>
      </c>
    </row>
    <row r="2358" spans="1:14 16382:16382">
      <c r="A2358" s="18" t="str">
        <f>IF(D2358="","",VLOOKUP(D2358,'DISPATCHED (VT11)'!$E:$XEV,16373,0))</f>
        <v/>
      </c>
      <c r="B2358" s="13" t="str">
        <f>IF(D2358="","",VLOOKUP(D2358,'DISPATCHED (VT11)'!$E:$L,8,0))</f>
        <v/>
      </c>
      <c r="C2358" s="16" t="str">
        <f>IF(A2358="","",IF(VLOOKUP(A2358,'DSR Attendance'!$A:$E,5,0)=0,VLOOKUP(A2358,'DSR Attendance'!$A:$D,4,0),CONCATENATE(VLOOKUP(A2358,'DSR Attendance'!$A:$D,4,0)," / ",VLOOKUP('Per Outlet Plan'!A2358,'DSR Attendance'!$A:$E,5,0))))</f>
        <v/>
      </c>
      <c r="M2358" s="13" t="str">
        <f t="shared" si="38"/>
        <v/>
      </c>
      <c r="N2358" s="8"/>
      <c r="XFB2358" s="13" t="str">
        <f>IF(D2358="","",COUNTIF('DISPATCHED (VT11)'!$E:$E,'Per Outlet Plan'!D2358))</f>
        <v/>
      </c>
    </row>
    <row r="2359" spans="1:14 16382:16382">
      <c r="A2359" s="18" t="str">
        <f>IF(D2359="","",VLOOKUP(D2359,'DISPATCHED (VT11)'!$E:$XEV,16373,0))</f>
        <v/>
      </c>
      <c r="B2359" s="13" t="str">
        <f>IF(D2359="","",VLOOKUP(D2359,'DISPATCHED (VT11)'!$E:$L,8,0))</f>
        <v/>
      </c>
      <c r="C2359" s="16" t="str">
        <f>IF(A2359="","",IF(VLOOKUP(A2359,'DSR Attendance'!$A:$E,5,0)=0,VLOOKUP(A2359,'DSR Attendance'!$A:$D,4,0),CONCATENATE(VLOOKUP(A2359,'DSR Attendance'!$A:$D,4,0)," / ",VLOOKUP('Per Outlet Plan'!A2359,'DSR Attendance'!$A:$E,5,0))))</f>
        <v/>
      </c>
      <c r="M2359" s="13" t="str">
        <f t="shared" si="38"/>
        <v/>
      </c>
      <c r="N2359" s="8"/>
      <c r="XFB2359" s="13" t="str">
        <f>IF(D2359="","",COUNTIF('DISPATCHED (VT11)'!$E:$E,'Per Outlet Plan'!D2359))</f>
        <v/>
      </c>
    </row>
    <row r="2360" spans="1:14 16382:16382">
      <c r="A2360" s="18" t="str">
        <f>IF(D2360="","",VLOOKUP(D2360,'DISPATCHED (VT11)'!$E:$XEV,16373,0))</f>
        <v/>
      </c>
      <c r="B2360" s="13" t="str">
        <f>IF(D2360="","",VLOOKUP(D2360,'DISPATCHED (VT11)'!$E:$L,8,0))</f>
        <v/>
      </c>
      <c r="C2360" s="16" t="str">
        <f>IF(A2360="","",IF(VLOOKUP(A2360,'DSR Attendance'!$A:$E,5,0)=0,VLOOKUP(A2360,'DSR Attendance'!$A:$D,4,0),CONCATENATE(VLOOKUP(A2360,'DSR Attendance'!$A:$D,4,0)," / ",VLOOKUP('Per Outlet Plan'!A2360,'DSR Attendance'!$A:$E,5,0))))</f>
        <v/>
      </c>
      <c r="M2360" s="13" t="str">
        <f t="shared" si="38"/>
        <v/>
      </c>
      <c r="N2360" s="8"/>
      <c r="XFB2360" s="13" t="str">
        <f>IF(D2360="","",COUNTIF('DISPATCHED (VT11)'!$E:$E,'Per Outlet Plan'!D2360))</f>
        <v/>
      </c>
    </row>
    <row r="2361" spans="1:14 16382:16382">
      <c r="A2361" s="18" t="str">
        <f>IF(D2361="","",VLOOKUP(D2361,'DISPATCHED (VT11)'!$E:$XEV,16373,0))</f>
        <v/>
      </c>
      <c r="B2361" s="13" t="str">
        <f>IF(D2361="","",VLOOKUP(D2361,'DISPATCHED (VT11)'!$E:$L,8,0))</f>
        <v/>
      </c>
      <c r="C2361" s="16" t="str">
        <f>IF(A2361="","",IF(VLOOKUP(A2361,'DSR Attendance'!$A:$E,5,0)=0,VLOOKUP(A2361,'DSR Attendance'!$A:$D,4,0),CONCATENATE(VLOOKUP(A2361,'DSR Attendance'!$A:$D,4,0)," / ",VLOOKUP('Per Outlet Plan'!A2361,'DSR Attendance'!$A:$E,5,0))))</f>
        <v/>
      </c>
      <c r="M2361" s="13" t="str">
        <f t="shared" si="38"/>
        <v/>
      </c>
      <c r="N2361" s="8"/>
      <c r="XFB2361" s="13" t="str">
        <f>IF(D2361="","",COUNTIF('DISPATCHED (VT11)'!$E:$E,'Per Outlet Plan'!D2361))</f>
        <v/>
      </c>
    </row>
    <row r="2362" spans="1:14 16382:16382">
      <c r="A2362" s="18" t="str">
        <f>IF(D2362="","",VLOOKUP(D2362,'DISPATCHED (VT11)'!$E:$XEV,16373,0))</f>
        <v/>
      </c>
      <c r="B2362" s="13" t="str">
        <f>IF(D2362="","",VLOOKUP(D2362,'DISPATCHED (VT11)'!$E:$L,8,0))</f>
        <v/>
      </c>
      <c r="C2362" s="16" t="str">
        <f>IF(A2362="","",IF(VLOOKUP(A2362,'DSR Attendance'!$A:$E,5,0)=0,VLOOKUP(A2362,'DSR Attendance'!$A:$D,4,0),CONCATENATE(VLOOKUP(A2362,'DSR Attendance'!$A:$D,4,0)," / ",VLOOKUP('Per Outlet Plan'!A2362,'DSR Attendance'!$A:$E,5,0))))</f>
        <v/>
      </c>
      <c r="M2362" s="13" t="str">
        <f t="shared" si="38"/>
        <v/>
      </c>
      <c r="N2362" s="8"/>
      <c r="XFB2362" s="13" t="str">
        <f>IF(D2362="","",COUNTIF('DISPATCHED (VT11)'!$E:$E,'Per Outlet Plan'!D2362))</f>
        <v/>
      </c>
    </row>
    <row r="2363" spans="1:14 16382:16382">
      <c r="A2363" s="18" t="str">
        <f>IF(D2363="","",VLOOKUP(D2363,'DISPATCHED (VT11)'!$E:$XEV,16373,0))</f>
        <v/>
      </c>
      <c r="B2363" s="13" t="str">
        <f>IF(D2363="","",VLOOKUP(D2363,'DISPATCHED (VT11)'!$E:$L,8,0))</f>
        <v/>
      </c>
      <c r="C2363" s="16" t="str">
        <f>IF(A2363="","",IF(VLOOKUP(A2363,'DSR Attendance'!$A:$E,5,0)=0,VLOOKUP(A2363,'DSR Attendance'!$A:$D,4,0),CONCATENATE(VLOOKUP(A2363,'DSR Attendance'!$A:$D,4,0)," / ",VLOOKUP('Per Outlet Plan'!A2363,'DSR Attendance'!$A:$E,5,0))))</f>
        <v/>
      </c>
      <c r="M2363" s="13" t="str">
        <f t="shared" si="38"/>
        <v/>
      </c>
      <c r="N2363" s="8"/>
      <c r="XFB2363" s="13" t="str">
        <f>IF(D2363="","",COUNTIF('DISPATCHED (VT11)'!$E:$E,'Per Outlet Plan'!D2363))</f>
        <v/>
      </c>
    </row>
    <row r="2364" spans="1:14 16382:16382">
      <c r="A2364" s="18" t="str">
        <f>IF(D2364="","",VLOOKUP(D2364,'DISPATCHED (VT11)'!$E:$XEV,16373,0))</f>
        <v/>
      </c>
      <c r="B2364" s="13" t="str">
        <f>IF(D2364="","",VLOOKUP(D2364,'DISPATCHED (VT11)'!$E:$L,8,0))</f>
        <v/>
      </c>
      <c r="C2364" s="16" t="str">
        <f>IF(A2364="","",IF(VLOOKUP(A2364,'DSR Attendance'!$A:$E,5,0)=0,VLOOKUP(A2364,'DSR Attendance'!$A:$D,4,0),CONCATENATE(VLOOKUP(A2364,'DSR Attendance'!$A:$D,4,0)," / ",VLOOKUP('Per Outlet Plan'!A2364,'DSR Attendance'!$A:$E,5,0))))</f>
        <v/>
      </c>
      <c r="M2364" s="13" t="str">
        <f t="shared" si="38"/>
        <v/>
      </c>
      <c r="N2364" s="8"/>
      <c r="XFB2364" s="13" t="str">
        <f>IF(D2364="","",COUNTIF('DISPATCHED (VT11)'!$E:$E,'Per Outlet Plan'!D2364))</f>
        <v/>
      </c>
    </row>
    <row r="2365" spans="1:14 16382:16382">
      <c r="A2365" s="18" t="str">
        <f>IF(D2365="","",VLOOKUP(D2365,'DISPATCHED (VT11)'!$E:$XEV,16373,0))</f>
        <v/>
      </c>
      <c r="B2365" s="13" t="str">
        <f>IF(D2365="","",VLOOKUP(D2365,'DISPATCHED (VT11)'!$E:$L,8,0))</f>
        <v/>
      </c>
      <c r="C2365" s="16" t="str">
        <f>IF(A2365="","",IF(VLOOKUP(A2365,'DSR Attendance'!$A:$E,5,0)=0,VLOOKUP(A2365,'DSR Attendance'!$A:$D,4,0),CONCATENATE(VLOOKUP(A2365,'DSR Attendance'!$A:$D,4,0)," / ",VLOOKUP('Per Outlet Plan'!A2365,'DSR Attendance'!$A:$E,5,0))))</f>
        <v/>
      </c>
      <c r="M2365" s="13" t="str">
        <f t="shared" si="38"/>
        <v/>
      </c>
      <c r="N2365" s="8"/>
      <c r="XFB2365" s="13" t="str">
        <f>IF(D2365="","",COUNTIF('DISPATCHED (VT11)'!$E:$E,'Per Outlet Plan'!D2365))</f>
        <v/>
      </c>
    </row>
    <row r="2366" spans="1:14 16382:16382">
      <c r="A2366" s="18" t="str">
        <f>IF(D2366="","",VLOOKUP(D2366,'DISPATCHED (VT11)'!$E:$XEV,16373,0))</f>
        <v/>
      </c>
      <c r="B2366" s="13" t="str">
        <f>IF(D2366="","",VLOOKUP(D2366,'DISPATCHED (VT11)'!$E:$L,8,0))</f>
        <v/>
      </c>
      <c r="C2366" s="16" t="str">
        <f>IF(A2366="","",IF(VLOOKUP(A2366,'DSR Attendance'!$A:$E,5,0)=0,VLOOKUP(A2366,'DSR Attendance'!$A:$D,4,0),CONCATENATE(VLOOKUP(A2366,'DSR Attendance'!$A:$D,4,0)," / ",VLOOKUP('Per Outlet Plan'!A2366,'DSR Attendance'!$A:$E,5,0))))</f>
        <v/>
      </c>
      <c r="M2366" s="13" t="str">
        <f t="shared" si="38"/>
        <v/>
      </c>
      <c r="N2366" s="8"/>
      <c r="XFB2366" s="13" t="str">
        <f>IF(D2366="","",COUNTIF('DISPATCHED (VT11)'!$E:$E,'Per Outlet Plan'!D2366))</f>
        <v/>
      </c>
    </row>
    <row r="2367" spans="1:14 16382:16382">
      <c r="A2367" s="18" t="str">
        <f>IF(D2367="","",VLOOKUP(D2367,'DISPATCHED (VT11)'!$E:$XEV,16373,0))</f>
        <v/>
      </c>
      <c r="B2367" s="13" t="str">
        <f>IF(D2367="","",VLOOKUP(D2367,'DISPATCHED (VT11)'!$E:$L,8,0))</f>
        <v/>
      </c>
      <c r="C2367" s="16" t="str">
        <f>IF(A2367="","",IF(VLOOKUP(A2367,'DSR Attendance'!$A:$E,5,0)=0,VLOOKUP(A2367,'DSR Attendance'!$A:$D,4,0),CONCATENATE(VLOOKUP(A2367,'DSR Attendance'!$A:$D,4,0)," / ",VLOOKUP('Per Outlet Plan'!A2367,'DSR Attendance'!$A:$E,5,0))))</f>
        <v/>
      </c>
      <c r="M2367" s="13" t="str">
        <f t="shared" si="38"/>
        <v/>
      </c>
      <c r="N2367" s="8"/>
      <c r="XFB2367" s="13" t="str">
        <f>IF(D2367="","",COUNTIF('DISPATCHED (VT11)'!$E:$E,'Per Outlet Plan'!D2367))</f>
        <v/>
      </c>
    </row>
    <row r="2368" spans="1:14 16382:16382">
      <c r="A2368" s="18" t="str">
        <f>IF(D2368="","",VLOOKUP(D2368,'DISPATCHED (VT11)'!$E:$XEV,16373,0))</f>
        <v/>
      </c>
      <c r="B2368" s="13" t="str">
        <f>IF(D2368="","",VLOOKUP(D2368,'DISPATCHED (VT11)'!$E:$L,8,0))</f>
        <v/>
      </c>
      <c r="C2368" s="16" t="str">
        <f>IF(A2368="","",IF(VLOOKUP(A2368,'DSR Attendance'!$A:$E,5,0)=0,VLOOKUP(A2368,'DSR Attendance'!$A:$D,4,0),CONCATENATE(VLOOKUP(A2368,'DSR Attendance'!$A:$D,4,0)," / ",VLOOKUP('Per Outlet Plan'!A2368,'DSR Attendance'!$A:$E,5,0))))</f>
        <v/>
      </c>
      <c r="M2368" s="13" t="str">
        <f t="shared" si="38"/>
        <v/>
      </c>
      <c r="N2368" s="8"/>
      <c r="XFB2368" s="13" t="str">
        <f>IF(D2368="","",COUNTIF('DISPATCHED (VT11)'!$E:$E,'Per Outlet Plan'!D2368))</f>
        <v/>
      </c>
    </row>
    <row r="2369" spans="1:14 16382:16382">
      <c r="A2369" s="18" t="str">
        <f>IF(D2369="","",VLOOKUP(D2369,'DISPATCHED (VT11)'!$E:$XEV,16373,0))</f>
        <v/>
      </c>
      <c r="B2369" s="13" t="str">
        <f>IF(D2369="","",VLOOKUP(D2369,'DISPATCHED (VT11)'!$E:$L,8,0))</f>
        <v/>
      </c>
      <c r="C2369" s="16" t="str">
        <f>IF(A2369="","",IF(VLOOKUP(A2369,'DSR Attendance'!$A:$E,5,0)=0,VLOOKUP(A2369,'DSR Attendance'!$A:$D,4,0),CONCATENATE(VLOOKUP(A2369,'DSR Attendance'!$A:$D,4,0)," / ",VLOOKUP('Per Outlet Plan'!A2369,'DSR Attendance'!$A:$E,5,0))))</f>
        <v/>
      </c>
      <c r="M2369" s="13" t="str">
        <f t="shared" si="38"/>
        <v/>
      </c>
      <c r="N2369" s="8"/>
      <c r="XFB2369" s="13" t="str">
        <f>IF(D2369="","",COUNTIF('DISPATCHED (VT11)'!$E:$E,'Per Outlet Plan'!D2369))</f>
        <v/>
      </c>
    </row>
    <row r="2370" spans="1:14 16382:16382">
      <c r="A2370" s="18" t="str">
        <f>IF(D2370="","",VLOOKUP(D2370,'DISPATCHED (VT11)'!$E:$XEV,16373,0))</f>
        <v/>
      </c>
      <c r="B2370" s="13" t="str">
        <f>IF(D2370="","",VLOOKUP(D2370,'DISPATCHED (VT11)'!$E:$L,8,0))</f>
        <v/>
      </c>
      <c r="C2370" s="16" t="str">
        <f>IF(A2370="","",IF(VLOOKUP(A2370,'DSR Attendance'!$A:$E,5,0)=0,VLOOKUP(A2370,'DSR Attendance'!$A:$D,4,0),CONCATENATE(VLOOKUP(A2370,'DSR Attendance'!$A:$D,4,0)," / ",VLOOKUP('Per Outlet Plan'!A2370,'DSR Attendance'!$A:$E,5,0))))</f>
        <v/>
      </c>
      <c r="M2370" s="13" t="str">
        <f t="shared" si="38"/>
        <v/>
      </c>
      <c r="N2370" s="8"/>
      <c r="XFB2370" s="13" t="str">
        <f>IF(D2370="","",COUNTIF('DISPATCHED (VT11)'!$E:$E,'Per Outlet Plan'!D2370))</f>
        <v/>
      </c>
    </row>
    <row r="2371" spans="1:14 16382:16382">
      <c r="A2371" s="18" t="str">
        <f>IF(D2371="","",VLOOKUP(D2371,'DISPATCHED (VT11)'!$E:$XEV,16373,0))</f>
        <v/>
      </c>
      <c r="B2371" s="13" t="str">
        <f>IF(D2371="","",VLOOKUP(D2371,'DISPATCHED (VT11)'!$E:$L,8,0))</f>
        <v/>
      </c>
      <c r="C2371" s="16" t="str">
        <f>IF(A2371="","",IF(VLOOKUP(A2371,'DSR Attendance'!$A:$E,5,0)=0,VLOOKUP(A2371,'DSR Attendance'!$A:$D,4,0),CONCATENATE(VLOOKUP(A2371,'DSR Attendance'!$A:$D,4,0)," / ",VLOOKUP('Per Outlet Plan'!A2371,'DSR Attendance'!$A:$E,5,0))))</f>
        <v/>
      </c>
      <c r="M2371" s="13" t="str">
        <f t="shared" si="38"/>
        <v/>
      </c>
      <c r="N2371" s="8"/>
      <c r="XFB2371" s="13" t="str">
        <f>IF(D2371="","",COUNTIF('DISPATCHED (VT11)'!$E:$E,'Per Outlet Plan'!D2371))</f>
        <v/>
      </c>
    </row>
    <row r="2372" spans="1:14 16382:16382">
      <c r="A2372" s="18" t="str">
        <f>IF(D2372="","",VLOOKUP(D2372,'DISPATCHED (VT11)'!$E:$XEV,16373,0))</f>
        <v/>
      </c>
      <c r="B2372" s="13" t="str">
        <f>IF(D2372="","",VLOOKUP(D2372,'DISPATCHED (VT11)'!$E:$L,8,0))</f>
        <v/>
      </c>
      <c r="C2372" s="16" t="str">
        <f>IF(A2372="","",IF(VLOOKUP(A2372,'DSR Attendance'!$A:$E,5,0)=0,VLOOKUP(A2372,'DSR Attendance'!$A:$D,4,0),CONCATENATE(VLOOKUP(A2372,'DSR Attendance'!$A:$D,4,0)," / ",VLOOKUP('Per Outlet Plan'!A2372,'DSR Attendance'!$A:$E,5,0))))</f>
        <v/>
      </c>
      <c r="M2372" s="13" t="str">
        <f t="shared" si="38"/>
        <v/>
      </c>
      <c r="N2372" s="8"/>
      <c r="XFB2372" s="13" t="str">
        <f>IF(D2372="","",COUNTIF('DISPATCHED (VT11)'!$E:$E,'Per Outlet Plan'!D2372))</f>
        <v/>
      </c>
    </row>
    <row r="2373" spans="1:14 16382:16382">
      <c r="A2373" s="18" t="str">
        <f>IF(D2373="","",VLOOKUP(D2373,'DISPATCHED (VT11)'!$E:$XEV,16373,0))</f>
        <v/>
      </c>
      <c r="B2373" s="13" t="str">
        <f>IF(D2373="","",VLOOKUP(D2373,'DISPATCHED (VT11)'!$E:$L,8,0))</f>
        <v/>
      </c>
      <c r="C2373" s="16" t="str">
        <f>IF(A2373="","",IF(VLOOKUP(A2373,'DSR Attendance'!$A:$E,5,0)=0,VLOOKUP(A2373,'DSR Attendance'!$A:$D,4,0),CONCATENATE(VLOOKUP(A2373,'DSR Attendance'!$A:$D,4,0)," / ",VLOOKUP('Per Outlet Plan'!A2373,'DSR Attendance'!$A:$E,5,0))))</f>
        <v/>
      </c>
      <c r="M2373" s="13" t="str">
        <f t="shared" si="38"/>
        <v/>
      </c>
      <c r="N2373" s="8"/>
      <c r="XFB2373" s="13" t="str">
        <f>IF(D2373="","",COUNTIF('DISPATCHED (VT11)'!$E:$E,'Per Outlet Plan'!D2373))</f>
        <v/>
      </c>
    </row>
    <row r="2374" spans="1:14 16382:16382">
      <c r="A2374" s="18" t="str">
        <f>IF(D2374="","",VLOOKUP(D2374,'DISPATCHED (VT11)'!$E:$XEV,16373,0))</f>
        <v/>
      </c>
      <c r="B2374" s="13" t="str">
        <f>IF(D2374="","",VLOOKUP(D2374,'DISPATCHED (VT11)'!$E:$L,8,0))</f>
        <v/>
      </c>
      <c r="C2374" s="16" t="str">
        <f>IF(A2374="","",IF(VLOOKUP(A2374,'DSR Attendance'!$A:$E,5,0)=0,VLOOKUP(A2374,'DSR Attendance'!$A:$D,4,0),CONCATENATE(VLOOKUP(A2374,'DSR Attendance'!$A:$D,4,0)," / ",VLOOKUP('Per Outlet Plan'!A2374,'DSR Attendance'!$A:$E,5,0))))</f>
        <v/>
      </c>
      <c r="M2374" s="13" t="str">
        <f t="shared" ref="M2374:M2437" si="39">IF(L2374="","",VLOOKUP(L2374,$XFC$6:$XFD$30,2,0))</f>
        <v/>
      </c>
      <c r="N2374" s="8"/>
      <c r="XFB2374" s="13" t="str">
        <f>IF(D2374="","",COUNTIF('DISPATCHED (VT11)'!$E:$E,'Per Outlet Plan'!D2374))</f>
        <v/>
      </c>
    </row>
    <row r="2375" spans="1:14 16382:16382">
      <c r="A2375" s="18" t="str">
        <f>IF(D2375="","",VLOOKUP(D2375,'DISPATCHED (VT11)'!$E:$XEV,16373,0))</f>
        <v/>
      </c>
      <c r="B2375" s="13" t="str">
        <f>IF(D2375="","",VLOOKUP(D2375,'DISPATCHED (VT11)'!$E:$L,8,0))</f>
        <v/>
      </c>
      <c r="C2375" s="16" t="str">
        <f>IF(A2375="","",IF(VLOOKUP(A2375,'DSR Attendance'!$A:$E,5,0)=0,VLOOKUP(A2375,'DSR Attendance'!$A:$D,4,0),CONCATENATE(VLOOKUP(A2375,'DSR Attendance'!$A:$D,4,0)," / ",VLOOKUP('Per Outlet Plan'!A2375,'DSR Attendance'!$A:$E,5,0))))</f>
        <v/>
      </c>
      <c r="M2375" s="13" t="str">
        <f t="shared" si="39"/>
        <v/>
      </c>
      <c r="N2375" s="8"/>
      <c r="XFB2375" s="13" t="str">
        <f>IF(D2375="","",COUNTIF('DISPATCHED (VT11)'!$E:$E,'Per Outlet Plan'!D2375))</f>
        <v/>
      </c>
    </row>
    <row r="2376" spans="1:14 16382:16382">
      <c r="A2376" s="18" t="str">
        <f>IF(D2376="","",VLOOKUP(D2376,'DISPATCHED (VT11)'!$E:$XEV,16373,0))</f>
        <v/>
      </c>
      <c r="B2376" s="13" t="str">
        <f>IF(D2376="","",VLOOKUP(D2376,'DISPATCHED (VT11)'!$E:$L,8,0))</f>
        <v/>
      </c>
      <c r="C2376" s="16" t="str">
        <f>IF(A2376="","",IF(VLOOKUP(A2376,'DSR Attendance'!$A:$E,5,0)=0,VLOOKUP(A2376,'DSR Attendance'!$A:$D,4,0),CONCATENATE(VLOOKUP(A2376,'DSR Attendance'!$A:$D,4,0)," / ",VLOOKUP('Per Outlet Plan'!A2376,'DSR Attendance'!$A:$E,5,0))))</f>
        <v/>
      </c>
      <c r="M2376" s="13" t="str">
        <f t="shared" si="39"/>
        <v/>
      </c>
      <c r="N2376" s="8"/>
      <c r="XFB2376" s="13" t="str">
        <f>IF(D2376="","",COUNTIF('DISPATCHED (VT11)'!$E:$E,'Per Outlet Plan'!D2376))</f>
        <v/>
      </c>
    </row>
    <row r="2377" spans="1:14 16382:16382">
      <c r="A2377" s="18" t="str">
        <f>IF(D2377="","",VLOOKUP(D2377,'DISPATCHED (VT11)'!$E:$XEV,16373,0))</f>
        <v/>
      </c>
      <c r="B2377" s="13" t="str">
        <f>IF(D2377="","",VLOOKUP(D2377,'DISPATCHED (VT11)'!$E:$L,8,0))</f>
        <v/>
      </c>
      <c r="C2377" s="16" t="str">
        <f>IF(A2377="","",IF(VLOOKUP(A2377,'DSR Attendance'!$A:$E,5,0)=0,VLOOKUP(A2377,'DSR Attendance'!$A:$D,4,0),CONCATENATE(VLOOKUP(A2377,'DSR Attendance'!$A:$D,4,0)," / ",VLOOKUP('Per Outlet Plan'!A2377,'DSR Attendance'!$A:$E,5,0))))</f>
        <v/>
      </c>
      <c r="M2377" s="13" t="str">
        <f t="shared" si="39"/>
        <v/>
      </c>
      <c r="N2377" s="8"/>
      <c r="XFB2377" s="13" t="str">
        <f>IF(D2377="","",COUNTIF('DISPATCHED (VT11)'!$E:$E,'Per Outlet Plan'!D2377))</f>
        <v/>
      </c>
    </row>
    <row r="2378" spans="1:14 16382:16382">
      <c r="A2378" s="18" t="str">
        <f>IF(D2378="","",VLOOKUP(D2378,'DISPATCHED (VT11)'!$E:$XEV,16373,0))</f>
        <v/>
      </c>
      <c r="B2378" s="13" t="str">
        <f>IF(D2378="","",VLOOKUP(D2378,'DISPATCHED (VT11)'!$E:$L,8,0))</f>
        <v/>
      </c>
      <c r="C2378" s="16" t="str">
        <f>IF(A2378="","",IF(VLOOKUP(A2378,'DSR Attendance'!$A:$E,5,0)=0,VLOOKUP(A2378,'DSR Attendance'!$A:$D,4,0),CONCATENATE(VLOOKUP(A2378,'DSR Attendance'!$A:$D,4,0)," / ",VLOOKUP('Per Outlet Plan'!A2378,'DSR Attendance'!$A:$E,5,0))))</f>
        <v/>
      </c>
      <c r="M2378" s="13" t="str">
        <f t="shared" si="39"/>
        <v/>
      </c>
      <c r="N2378" s="8"/>
      <c r="XFB2378" s="13" t="str">
        <f>IF(D2378="","",COUNTIF('DISPATCHED (VT11)'!$E:$E,'Per Outlet Plan'!D2378))</f>
        <v/>
      </c>
    </row>
    <row r="2379" spans="1:14 16382:16382">
      <c r="A2379" s="18" t="str">
        <f>IF(D2379="","",VLOOKUP(D2379,'DISPATCHED (VT11)'!$E:$XEV,16373,0))</f>
        <v/>
      </c>
      <c r="B2379" s="13" t="str">
        <f>IF(D2379="","",VLOOKUP(D2379,'DISPATCHED (VT11)'!$E:$L,8,0))</f>
        <v/>
      </c>
      <c r="C2379" s="16" t="str">
        <f>IF(A2379="","",IF(VLOOKUP(A2379,'DSR Attendance'!$A:$E,5,0)=0,VLOOKUP(A2379,'DSR Attendance'!$A:$D,4,0),CONCATENATE(VLOOKUP(A2379,'DSR Attendance'!$A:$D,4,0)," / ",VLOOKUP('Per Outlet Plan'!A2379,'DSR Attendance'!$A:$E,5,0))))</f>
        <v/>
      </c>
      <c r="M2379" s="13" t="str">
        <f t="shared" si="39"/>
        <v/>
      </c>
      <c r="N2379" s="8"/>
      <c r="XFB2379" s="13" t="str">
        <f>IF(D2379="","",COUNTIF('DISPATCHED (VT11)'!$E:$E,'Per Outlet Plan'!D2379))</f>
        <v/>
      </c>
    </row>
    <row r="2380" spans="1:14 16382:16382">
      <c r="A2380" s="18" t="str">
        <f>IF(D2380="","",VLOOKUP(D2380,'DISPATCHED (VT11)'!$E:$XEV,16373,0))</f>
        <v/>
      </c>
      <c r="B2380" s="13" t="str">
        <f>IF(D2380="","",VLOOKUP(D2380,'DISPATCHED (VT11)'!$E:$L,8,0))</f>
        <v/>
      </c>
      <c r="C2380" s="16" t="str">
        <f>IF(A2380="","",IF(VLOOKUP(A2380,'DSR Attendance'!$A:$E,5,0)=0,VLOOKUP(A2380,'DSR Attendance'!$A:$D,4,0),CONCATENATE(VLOOKUP(A2380,'DSR Attendance'!$A:$D,4,0)," / ",VLOOKUP('Per Outlet Plan'!A2380,'DSR Attendance'!$A:$E,5,0))))</f>
        <v/>
      </c>
      <c r="M2380" s="13" t="str">
        <f t="shared" si="39"/>
        <v/>
      </c>
      <c r="N2380" s="8"/>
      <c r="XFB2380" s="13" t="str">
        <f>IF(D2380="","",COUNTIF('DISPATCHED (VT11)'!$E:$E,'Per Outlet Plan'!D2380))</f>
        <v/>
      </c>
    </row>
    <row r="2381" spans="1:14 16382:16382">
      <c r="A2381" s="18" t="str">
        <f>IF(D2381="","",VLOOKUP(D2381,'DISPATCHED (VT11)'!$E:$XEV,16373,0))</f>
        <v/>
      </c>
      <c r="B2381" s="13" t="str">
        <f>IF(D2381="","",VLOOKUP(D2381,'DISPATCHED (VT11)'!$E:$L,8,0))</f>
        <v/>
      </c>
      <c r="C2381" s="16" t="str">
        <f>IF(A2381="","",IF(VLOOKUP(A2381,'DSR Attendance'!$A:$E,5,0)=0,VLOOKUP(A2381,'DSR Attendance'!$A:$D,4,0),CONCATENATE(VLOOKUP(A2381,'DSR Attendance'!$A:$D,4,0)," / ",VLOOKUP('Per Outlet Plan'!A2381,'DSR Attendance'!$A:$E,5,0))))</f>
        <v/>
      </c>
      <c r="M2381" s="13" t="str">
        <f t="shared" si="39"/>
        <v/>
      </c>
      <c r="N2381" s="8"/>
      <c r="XFB2381" s="13" t="str">
        <f>IF(D2381="","",COUNTIF('DISPATCHED (VT11)'!$E:$E,'Per Outlet Plan'!D2381))</f>
        <v/>
      </c>
    </row>
    <row r="2382" spans="1:14 16382:16382">
      <c r="A2382" s="18" t="str">
        <f>IF(D2382="","",VLOOKUP(D2382,'DISPATCHED (VT11)'!$E:$XEV,16373,0))</f>
        <v/>
      </c>
      <c r="B2382" s="13" t="str">
        <f>IF(D2382="","",VLOOKUP(D2382,'DISPATCHED (VT11)'!$E:$L,8,0))</f>
        <v/>
      </c>
      <c r="C2382" s="16" t="str">
        <f>IF(A2382="","",IF(VLOOKUP(A2382,'DSR Attendance'!$A:$E,5,0)=0,VLOOKUP(A2382,'DSR Attendance'!$A:$D,4,0),CONCATENATE(VLOOKUP(A2382,'DSR Attendance'!$A:$D,4,0)," / ",VLOOKUP('Per Outlet Plan'!A2382,'DSR Attendance'!$A:$E,5,0))))</f>
        <v/>
      </c>
      <c r="M2382" s="13" t="str">
        <f t="shared" si="39"/>
        <v/>
      </c>
      <c r="N2382" s="8"/>
      <c r="XFB2382" s="13" t="str">
        <f>IF(D2382="","",COUNTIF('DISPATCHED (VT11)'!$E:$E,'Per Outlet Plan'!D2382))</f>
        <v/>
      </c>
    </row>
    <row r="2383" spans="1:14 16382:16382">
      <c r="A2383" s="18" t="str">
        <f>IF(D2383="","",VLOOKUP(D2383,'DISPATCHED (VT11)'!$E:$XEV,16373,0))</f>
        <v/>
      </c>
      <c r="B2383" s="13" t="str">
        <f>IF(D2383="","",VLOOKUP(D2383,'DISPATCHED (VT11)'!$E:$L,8,0))</f>
        <v/>
      </c>
      <c r="C2383" s="16" t="str">
        <f>IF(A2383="","",IF(VLOOKUP(A2383,'DSR Attendance'!$A:$E,5,0)=0,VLOOKUP(A2383,'DSR Attendance'!$A:$D,4,0),CONCATENATE(VLOOKUP(A2383,'DSR Attendance'!$A:$D,4,0)," / ",VLOOKUP('Per Outlet Plan'!A2383,'DSR Attendance'!$A:$E,5,0))))</f>
        <v/>
      </c>
      <c r="M2383" s="13" t="str">
        <f t="shared" si="39"/>
        <v/>
      </c>
      <c r="N2383" s="8"/>
      <c r="XFB2383" s="13" t="str">
        <f>IF(D2383="","",COUNTIF('DISPATCHED (VT11)'!$E:$E,'Per Outlet Plan'!D2383))</f>
        <v/>
      </c>
    </row>
    <row r="2384" spans="1:14 16382:16382">
      <c r="A2384" s="18" t="str">
        <f>IF(D2384="","",VLOOKUP(D2384,'DISPATCHED (VT11)'!$E:$XEV,16373,0))</f>
        <v/>
      </c>
      <c r="B2384" s="13" t="str">
        <f>IF(D2384="","",VLOOKUP(D2384,'DISPATCHED (VT11)'!$E:$L,8,0))</f>
        <v/>
      </c>
      <c r="C2384" s="16" t="str">
        <f>IF(A2384="","",IF(VLOOKUP(A2384,'DSR Attendance'!$A:$E,5,0)=0,VLOOKUP(A2384,'DSR Attendance'!$A:$D,4,0),CONCATENATE(VLOOKUP(A2384,'DSR Attendance'!$A:$D,4,0)," / ",VLOOKUP('Per Outlet Plan'!A2384,'DSR Attendance'!$A:$E,5,0))))</f>
        <v/>
      </c>
      <c r="M2384" s="13" t="str">
        <f t="shared" si="39"/>
        <v/>
      </c>
      <c r="N2384" s="8"/>
      <c r="XFB2384" s="13" t="str">
        <f>IF(D2384="","",COUNTIF('DISPATCHED (VT11)'!$E:$E,'Per Outlet Plan'!D2384))</f>
        <v/>
      </c>
    </row>
    <row r="2385" spans="1:14 16382:16382">
      <c r="A2385" s="18" t="str">
        <f>IF(D2385="","",VLOOKUP(D2385,'DISPATCHED (VT11)'!$E:$XEV,16373,0))</f>
        <v/>
      </c>
      <c r="B2385" s="13" t="str">
        <f>IF(D2385="","",VLOOKUP(D2385,'DISPATCHED (VT11)'!$E:$L,8,0))</f>
        <v/>
      </c>
      <c r="C2385" s="16" t="str">
        <f>IF(A2385="","",IF(VLOOKUP(A2385,'DSR Attendance'!$A:$E,5,0)=0,VLOOKUP(A2385,'DSR Attendance'!$A:$D,4,0),CONCATENATE(VLOOKUP(A2385,'DSR Attendance'!$A:$D,4,0)," / ",VLOOKUP('Per Outlet Plan'!A2385,'DSR Attendance'!$A:$E,5,0))))</f>
        <v/>
      </c>
      <c r="M2385" s="13" t="str">
        <f t="shared" si="39"/>
        <v/>
      </c>
      <c r="N2385" s="8"/>
      <c r="XFB2385" s="13" t="str">
        <f>IF(D2385="","",COUNTIF('DISPATCHED (VT11)'!$E:$E,'Per Outlet Plan'!D2385))</f>
        <v/>
      </c>
    </row>
    <row r="2386" spans="1:14 16382:16382">
      <c r="A2386" s="18" t="str">
        <f>IF(D2386="","",VLOOKUP(D2386,'DISPATCHED (VT11)'!$E:$XEV,16373,0))</f>
        <v/>
      </c>
      <c r="B2386" s="13" t="str">
        <f>IF(D2386="","",VLOOKUP(D2386,'DISPATCHED (VT11)'!$E:$L,8,0))</f>
        <v/>
      </c>
      <c r="C2386" s="16" t="str">
        <f>IF(A2386="","",IF(VLOOKUP(A2386,'DSR Attendance'!$A:$E,5,0)=0,VLOOKUP(A2386,'DSR Attendance'!$A:$D,4,0),CONCATENATE(VLOOKUP(A2386,'DSR Attendance'!$A:$D,4,0)," / ",VLOOKUP('Per Outlet Plan'!A2386,'DSR Attendance'!$A:$E,5,0))))</f>
        <v/>
      </c>
      <c r="M2386" s="13" t="str">
        <f t="shared" si="39"/>
        <v/>
      </c>
      <c r="N2386" s="8"/>
      <c r="XFB2386" s="13" t="str">
        <f>IF(D2386="","",COUNTIF('DISPATCHED (VT11)'!$E:$E,'Per Outlet Plan'!D2386))</f>
        <v/>
      </c>
    </row>
    <row r="2387" spans="1:14 16382:16382">
      <c r="A2387" s="18" t="str">
        <f>IF(D2387="","",VLOOKUP(D2387,'DISPATCHED (VT11)'!$E:$XEV,16373,0))</f>
        <v/>
      </c>
      <c r="B2387" s="13" t="str">
        <f>IF(D2387="","",VLOOKUP(D2387,'DISPATCHED (VT11)'!$E:$L,8,0))</f>
        <v/>
      </c>
      <c r="C2387" s="16" t="str">
        <f>IF(A2387="","",IF(VLOOKUP(A2387,'DSR Attendance'!$A:$E,5,0)=0,VLOOKUP(A2387,'DSR Attendance'!$A:$D,4,0),CONCATENATE(VLOOKUP(A2387,'DSR Attendance'!$A:$D,4,0)," / ",VLOOKUP('Per Outlet Plan'!A2387,'DSR Attendance'!$A:$E,5,0))))</f>
        <v/>
      </c>
      <c r="M2387" s="13" t="str">
        <f t="shared" si="39"/>
        <v/>
      </c>
      <c r="N2387" s="8"/>
      <c r="XFB2387" s="13" t="str">
        <f>IF(D2387="","",COUNTIF('DISPATCHED (VT11)'!$E:$E,'Per Outlet Plan'!D2387))</f>
        <v/>
      </c>
    </row>
    <row r="2388" spans="1:14 16382:16382">
      <c r="A2388" s="18" t="str">
        <f>IF(D2388="","",VLOOKUP(D2388,'DISPATCHED (VT11)'!$E:$XEV,16373,0))</f>
        <v/>
      </c>
      <c r="B2388" s="13" t="str">
        <f>IF(D2388="","",VLOOKUP(D2388,'DISPATCHED (VT11)'!$E:$L,8,0))</f>
        <v/>
      </c>
      <c r="C2388" s="16" t="str">
        <f>IF(A2388="","",IF(VLOOKUP(A2388,'DSR Attendance'!$A:$E,5,0)=0,VLOOKUP(A2388,'DSR Attendance'!$A:$D,4,0),CONCATENATE(VLOOKUP(A2388,'DSR Attendance'!$A:$D,4,0)," / ",VLOOKUP('Per Outlet Plan'!A2388,'DSR Attendance'!$A:$E,5,0))))</f>
        <v/>
      </c>
      <c r="M2388" s="13" t="str">
        <f t="shared" si="39"/>
        <v/>
      </c>
      <c r="N2388" s="8"/>
      <c r="XFB2388" s="13" t="str">
        <f>IF(D2388="","",COUNTIF('DISPATCHED (VT11)'!$E:$E,'Per Outlet Plan'!D2388))</f>
        <v/>
      </c>
    </row>
    <row r="2389" spans="1:14 16382:16382">
      <c r="A2389" s="18" t="str">
        <f>IF(D2389="","",VLOOKUP(D2389,'DISPATCHED (VT11)'!$E:$XEV,16373,0))</f>
        <v/>
      </c>
      <c r="B2389" s="13" t="str">
        <f>IF(D2389="","",VLOOKUP(D2389,'DISPATCHED (VT11)'!$E:$L,8,0))</f>
        <v/>
      </c>
      <c r="C2389" s="16" t="str">
        <f>IF(A2389="","",IF(VLOOKUP(A2389,'DSR Attendance'!$A:$E,5,0)=0,VLOOKUP(A2389,'DSR Attendance'!$A:$D,4,0),CONCATENATE(VLOOKUP(A2389,'DSR Attendance'!$A:$D,4,0)," / ",VLOOKUP('Per Outlet Plan'!A2389,'DSR Attendance'!$A:$E,5,0))))</f>
        <v/>
      </c>
      <c r="M2389" s="13" t="str">
        <f t="shared" si="39"/>
        <v/>
      </c>
      <c r="N2389" s="8"/>
      <c r="XFB2389" s="13" t="str">
        <f>IF(D2389="","",COUNTIF('DISPATCHED (VT11)'!$E:$E,'Per Outlet Plan'!D2389))</f>
        <v/>
      </c>
    </row>
    <row r="2390" spans="1:14 16382:16382">
      <c r="A2390" s="18" t="str">
        <f>IF(D2390="","",VLOOKUP(D2390,'DISPATCHED (VT11)'!$E:$XEV,16373,0))</f>
        <v/>
      </c>
      <c r="B2390" s="13" t="str">
        <f>IF(D2390="","",VLOOKUP(D2390,'DISPATCHED (VT11)'!$E:$L,8,0))</f>
        <v/>
      </c>
      <c r="C2390" s="16" t="str">
        <f>IF(A2390="","",IF(VLOOKUP(A2390,'DSR Attendance'!$A:$E,5,0)=0,VLOOKUP(A2390,'DSR Attendance'!$A:$D,4,0),CONCATENATE(VLOOKUP(A2390,'DSR Attendance'!$A:$D,4,0)," / ",VLOOKUP('Per Outlet Plan'!A2390,'DSR Attendance'!$A:$E,5,0))))</f>
        <v/>
      </c>
      <c r="M2390" s="13" t="str">
        <f t="shared" si="39"/>
        <v/>
      </c>
      <c r="N2390" s="8"/>
      <c r="XFB2390" s="13" t="str">
        <f>IF(D2390="","",COUNTIF('DISPATCHED (VT11)'!$E:$E,'Per Outlet Plan'!D2390))</f>
        <v/>
      </c>
    </row>
    <row r="2391" spans="1:14 16382:16382">
      <c r="A2391" s="18" t="str">
        <f>IF(D2391="","",VLOOKUP(D2391,'DISPATCHED (VT11)'!$E:$XEV,16373,0))</f>
        <v/>
      </c>
      <c r="B2391" s="13" t="str">
        <f>IF(D2391="","",VLOOKUP(D2391,'DISPATCHED (VT11)'!$E:$L,8,0))</f>
        <v/>
      </c>
      <c r="C2391" s="16" t="str">
        <f>IF(A2391="","",IF(VLOOKUP(A2391,'DSR Attendance'!$A:$E,5,0)=0,VLOOKUP(A2391,'DSR Attendance'!$A:$D,4,0),CONCATENATE(VLOOKUP(A2391,'DSR Attendance'!$A:$D,4,0)," / ",VLOOKUP('Per Outlet Plan'!A2391,'DSR Attendance'!$A:$E,5,0))))</f>
        <v/>
      </c>
      <c r="M2391" s="13" t="str">
        <f t="shared" si="39"/>
        <v/>
      </c>
      <c r="N2391" s="8"/>
      <c r="XFB2391" s="13" t="str">
        <f>IF(D2391="","",COUNTIF('DISPATCHED (VT11)'!$E:$E,'Per Outlet Plan'!D2391))</f>
        <v/>
      </c>
    </row>
    <row r="2392" spans="1:14 16382:16382">
      <c r="A2392" s="18" t="str">
        <f>IF(D2392="","",VLOOKUP(D2392,'DISPATCHED (VT11)'!$E:$XEV,16373,0))</f>
        <v/>
      </c>
      <c r="B2392" s="13" t="str">
        <f>IF(D2392="","",VLOOKUP(D2392,'DISPATCHED (VT11)'!$E:$L,8,0))</f>
        <v/>
      </c>
      <c r="C2392" s="16" t="str">
        <f>IF(A2392="","",IF(VLOOKUP(A2392,'DSR Attendance'!$A:$E,5,0)=0,VLOOKUP(A2392,'DSR Attendance'!$A:$D,4,0),CONCATENATE(VLOOKUP(A2392,'DSR Attendance'!$A:$D,4,0)," / ",VLOOKUP('Per Outlet Plan'!A2392,'DSR Attendance'!$A:$E,5,0))))</f>
        <v/>
      </c>
      <c r="M2392" s="13" t="str">
        <f t="shared" si="39"/>
        <v/>
      </c>
      <c r="N2392" s="8"/>
      <c r="XFB2392" s="13" t="str">
        <f>IF(D2392="","",COUNTIF('DISPATCHED (VT11)'!$E:$E,'Per Outlet Plan'!D2392))</f>
        <v/>
      </c>
    </row>
    <row r="2393" spans="1:14 16382:16382">
      <c r="A2393" s="18" t="str">
        <f>IF(D2393="","",VLOOKUP(D2393,'DISPATCHED (VT11)'!$E:$XEV,16373,0))</f>
        <v/>
      </c>
      <c r="B2393" s="13" t="str">
        <f>IF(D2393="","",VLOOKUP(D2393,'DISPATCHED (VT11)'!$E:$L,8,0))</f>
        <v/>
      </c>
      <c r="C2393" s="16" t="str">
        <f>IF(A2393="","",IF(VLOOKUP(A2393,'DSR Attendance'!$A:$E,5,0)=0,VLOOKUP(A2393,'DSR Attendance'!$A:$D,4,0),CONCATENATE(VLOOKUP(A2393,'DSR Attendance'!$A:$D,4,0)," / ",VLOOKUP('Per Outlet Plan'!A2393,'DSR Attendance'!$A:$E,5,0))))</f>
        <v/>
      </c>
      <c r="M2393" s="13" t="str">
        <f t="shared" si="39"/>
        <v/>
      </c>
      <c r="N2393" s="8"/>
      <c r="XFB2393" s="13" t="str">
        <f>IF(D2393="","",COUNTIF('DISPATCHED (VT11)'!$E:$E,'Per Outlet Plan'!D2393))</f>
        <v/>
      </c>
    </row>
    <row r="2394" spans="1:14 16382:16382">
      <c r="A2394" s="18" t="str">
        <f>IF(D2394="","",VLOOKUP(D2394,'DISPATCHED (VT11)'!$E:$XEV,16373,0))</f>
        <v/>
      </c>
      <c r="B2394" s="13" t="str">
        <f>IF(D2394="","",VLOOKUP(D2394,'DISPATCHED (VT11)'!$E:$L,8,0))</f>
        <v/>
      </c>
      <c r="C2394" s="16" t="str">
        <f>IF(A2394="","",IF(VLOOKUP(A2394,'DSR Attendance'!$A:$E,5,0)=0,VLOOKUP(A2394,'DSR Attendance'!$A:$D,4,0),CONCATENATE(VLOOKUP(A2394,'DSR Attendance'!$A:$D,4,0)," / ",VLOOKUP('Per Outlet Plan'!A2394,'DSR Attendance'!$A:$E,5,0))))</f>
        <v/>
      </c>
      <c r="M2394" s="13" t="str">
        <f t="shared" si="39"/>
        <v/>
      </c>
      <c r="N2394" s="8"/>
      <c r="XFB2394" s="13" t="str">
        <f>IF(D2394="","",COUNTIF('DISPATCHED (VT11)'!$E:$E,'Per Outlet Plan'!D2394))</f>
        <v/>
      </c>
    </row>
    <row r="2395" spans="1:14 16382:16382">
      <c r="A2395" s="18" t="str">
        <f>IF(D2395="","",VLOOKUP(D2395,'DISPATCHED (VT11)'!$E:$XEV,16373,0))</f>
        <v/>
      </c>
      <c r="B2395" s="13" t="str">
        <f>IF(D2395="","",VLOOKUP(D2395,'DISPATCHED (VT11)'!$E:$L,8,0))</f>
        <v/>
      </c>
      <c r="C2395" s="16" t="str">
        <f>IF(A2395="","",IF(VLOOKUP(A2395,'DSR Attendance'!$A:$E,5,0)=0,VLOOKUP(A2395,'DSR Attendance'!$A:$D,4,0),CONCATENATE(VLOOKUP(A2395,'DSR Attendance'!$A:$D,4,0)," / ",VLOOKUP('Per Outlet Plan'!A2395,'DSR Attendance'!$A:$E,5,0))))</f>
        <v/>
      </c>
      <c r="M2395" s="13" t="str">
        <f t="shared" si="39"/>
        <v/>
      </c>
      <c r="N2395" s="8"/>
      <c r="XFB2395" s="13" t="str">
        <f>IF(D2395="","",COUNTIF('DISPATCHED (VT11)'!$E:$E,'Per Outlet Plan'!D2395))</f>
        <v/>
      </c>
    </row>
    <row r="2396" spans="1:14 16382:16382">
      <c r="A2396" s="18" t="str">
        <f>IF(D2396="","",VLOOKUP(D2396,'DISPATCHED (VT11)'!$E:$XEV,16373,0))</f>
        <v/>
      </c>
      <c r="B2396" s="13" t="str">
        <f>IF(D2396="","",VLOOKUP(D2396,'DISPATCHED (VT11)'!$E:$L,8,0))</f>
        <v/>
      </c>
      <c r="C2396" s="16" t="str">
        <f>IF(A2396="","",IF(VLOOKUP(A2396,'DSR Attendance'!$A:$E,5,0)=0,VLOOKUP(A2396,'DSR Attendance'!$A:$D,4,0),CONCATENATE(VLOOKUP(A2396,'DSR Attendance'!$A:$D,4,0)," / ",VLOOKUP('Per Outlet Plan'!A2396,'DSR Attendance'!$A:$E,5,0))))</f>
        <v/>
      </c>
      <c r="M2396" s="13" t="str">
        <f t="shared" si="39"/>
        <v/>
      </c>
      <c r="N2396" s="8"/>
      <c r="XFB2396" s="13" t="str">
        <f>IF(D2396="","",COUNTIF('DISPATCHED (VT11)'!$E:$E,'Per Outlet Plan'!D2396))</f>
        <v/>
      </c>
    </row>
    <row r="2397" spans="1:14 16382:16382">
      <c r="A2397" s="18" t="str">
        <f>IF(D2397="","",VLOOKUP(D2397,'DISPATCHED (VT11)'!$E:$XEV,16373,0))</f>
        <v/>
      </c>
      <c r="B2397" s="13" t="str">
        <f>IF(D2397="","",VLOOKUP(D2397,'DISPATCHED (VT11)'!$E:$L,8,0))</f>
        <v/>
      </c>
      <c r="C2397" s="16" t="str">
        <f>IF(A2397="","",IF(VLOOKUP(A2397,'DSR Attendance'!$A:$E,5,0)=0,VLOOKUP(A2397,'DSR Attendance'!$A:$D,4,0),CONCATENATE(VLOOKUP(A2397,'DSR Attendance'!$A:$D,4,0)," / ",VLOOKUP('Per Outlet Plan'!A2397,'DSR Attendance'!$A:$E,5,0))))</f>
        <v/>
      </c>
      <c r="M2397" s="13" t="str">
        <f t="shared" si="39"/>
        <v/>
      </c>
      <c r="N2397" s="8"/>
      <c r="XFB2397" s="13" t="str">
        <f>IF(D2397="","",COUNTIF('DISPATCHED (VT11)'!$E:$E,'Per Outlet Plan'!D2397))</f>
        <v/>
      </c>
    </row>
    <row r="2398" spans="1:14 16382:16382">
      <c r="A2398" s="18" t="str">
        <f>IF(D2398="","",VLOOKUP(D2398,'DISPATCHED (VT11)'!$E:$XEV,16373,0))</f>
        <v/>
      </c>
      <c r="B2398" s="13" t="str">
        <f>IF(D2398="","",VLOOKUP(D2398,'DISPATCHED (VT11)'!$E:$L,8,0))</f>
        <v/>
      </c>
      <c r="C2398" s="16" t="str">
        <f>IF(A2398="","",IF(VLOOKUP(A2398,'DSR Attendance'!$A:$E,5,0)=0,VLOOKUP(A2398,'DSR Attendance'!$A:$D,4,0),CONCATENATE(VLOOKUP(A2398,'DSR Attendance'!$A:$D,4,0)," / ",VLOOKUP('Per Outlet Plan'!A2398,'DSR Attendance'!$A:$E,5,0))))</f>
        <v/>
      </c>
      <c r="M2398" s="13" t="str">
        <f t="shared" si="39"/>
        <v/>
      </c>
      <c r="N2398" s="8"/>
      <c r="XFB2398" s="13" t="str">
        <f>IF(D2398="","",COUNTIF('DISPATCHED (VT11)'!$E:$E,'Per Outlet Plan'!D2398))</f>
        <v/>
      </c>
    </row>
    <row r="2399" spans="1:14 16382:16382">
      <c r="A2399" s="18" t="str">
        <f>IF(D2399="","",VLOOKUP(D2399,'DISPATCHED (VT11)'!$E:$XEV,16373,0))</f>
        <v/>
      </c>
      <c r="B2399" s="13" t="str">
        <f>IF(D2399="","",VLOOKUP(D2399,'DISPATCHED (VT11)'!$E:$L,8,0))</f>
        <v/>
      </c>
      <c r="C2399" s="16" t="str">
        <f>IF(A2399="","",IF(VLOOKUP(A2399,'DSR Attendance'!$A:$E,5,0)=0,VLOOKUP(A2399,'DSR Attendance'!$A:$D,4,0),CONCATENATE(VLOOKUP(A2399,'DSR Attendance'!$A:$D,4,0)," / ",VLOOKUP('Per Outlet Plan'!A2399,'DSR Attendance'!$A:$E,5,0))))</f>
        <v/>
      </c>
      <c r="M2399" s="13" t="str">
        <f t="shared" si="39"/>
        <v/>
      </c>
      <c r="N2399" s="8"/>
      <c r="XFB2399" s="13" t="str">
        <f>IF(D2399="","",COUNTIF('DISPATCHED (VT11)'!$E:$E,'Per Outlet Plan'!D2399))</f>
        <v/>
      </c>
    </row>
    <row r="2400" spans="1:14 16382:16382">
      <c r="A2400" s="18" t="str">
        <f>IF(D2400="","",VLOOKUP(D2400,'DISPATCHED (VT11)'!$E:$XEV,16373,0))</f>
        <v/>
      </c>
      <c r="B2400" s="13" t="str">
        <f>IF(D2400="","",VLOOKUP(D2400,'DISPATCHED (VT11)'!$E:$L,8,0))</f>
        <v/>
      </c>
      <c r="C2400" s="16" t="str">
        <f>IF(A2400="","",IF(VLOOKUP(A2400,'DSR Attendance'!$A:$E,5,0)=0,VLOOKUP(A2400,'DSR Attendance'!$A:$D,4,0),CONCATENATE(VLOOKUP(A2400,'DSR Attendance'!$A:$D,4,0)," / ",VLOOKUP('Per Outlet Plan'!A2400,'DSR Attendance'!$A:$E,5,0))))</f>
        <v/>
      </c>
      <c r="M2400" s="13" t="str">
        <f t="shared" si="39"/>
        <v/>
      </c>
      <c r="N2400" s="8"/>
      <c r="XFB2400" s="13" t="str">
        <f>IF(D2400="","",COUNTIF('DISPATCHED (VT11)'!$E:$E,'Per Outlet Plan'!D2400))</f>
        <v/>
      </c>
    </row>
    <row r="2401" spans="1:14 16382:16382">
      <c r="A2401" s="18" t="str">
        <f>IF(D2401="","",VLOOKUP(D2401,'DISPATCHED (VT11)'!$E:$XEV,16373,0))</f>
        <v/>
      </c>
      <c r="B2401" s="13" t="str">
        <f>IF(D2401="","",VLOOKUP(D2401,'DISPATCHED (VT11)'!$E:$L,8,0))</f>
        <v/>
      </c>
      <c r="C2401" s="16" t="str">
        <f>IF(A2401="","",IF(VLOOKUP(A2401,'DSR Attendance'!$A:$E,5,0)=0,VLOOKUP(A2401,'DSR Attendance'!$A:$D,4,0),CONCATENATE(VLOOKUP(A2401,'DSR Attendance'!$A:$D,4,0)," / ",VLOOKUP('Per Outlet Plan'!A2401,'DSR Attendance'!$A:$E,5,0))))</f>
        <v/>
      </c>
      <c r="M2401" s="13" t="str">
        <f t="shared" si="39"/>
        <v/>
      </c>
      <c r="N2401" s="8"/>
      <c r="XFB2401" s="13" t="str">
        <f>IF(D2401="","",COUNTIF('DISPATCHED (VT11)'!$E:$E,'Per Outlet Plan'!D2401))</f>
        <v/>
      </c>
    </row>
    <row r="2402" spans="1:14 16382:16382">
      <c r="A2402" s="18" t="str">
        <f>IF(D2402="","",VLOOKUP(D2402,'DISPATCHED (VT11)'!$E:$XEV,16373,0))</f>
        <v/>
      </c>
      <c r="B2402" s="13" t="str">
        <f>IF(D2402="","",VLOOKUP(D2402,'DISPATCHED (VT11)'!$E:$L,8,0))</f>
        <v/>
      </c>
      <c r="C2402" s="16" t="str">
        <f>IF(A2402="","",IF(VLOOKUP(A2402,'DSR Attendance'!$A:$E,5,0)=0,VLOOKUP(A2402,'DSR Attendance'!$A:$D,4,0),CONCATENATE(VLOOKUP(A2402,'DSR Attendance'!$A:$D,4,0)," / ",VLOOKUP('Per Outlet Plan'!A2402,'DSR Attendance'!$A:$E,5,0))))</f>
        <v/>
      </c>
      <c r="M2402" s="13" t="str">
        <f t="shared" si="39"/>
        <v/>
      </c>
      <c r="N2402" s="8"/>
      <c r="XFB2402" s="13" t="str">
        <f>IF(D2402="","",COUNTIF('DISPATCHED (VT11)'!$E:$E,'Per Outlet Plan'!D2402))</f>
        <v/>
      </c>
    </row>
    <row r="2403" spans="1:14 16382:16382">
      <c r="A2403" s="18" t="str">
        <f>IF(D2403="","",VLOOKUP(D2403,'DISPATCHED (VT11)'!$E:$XEV,16373,0))</f>
        <v/>
      </c>
      <c r="B2403" s="13" t="str">
        <f>IF(D2403="","",VLOOKUP(D2403,'DISPATCHED (VT11)'!$E:$L,8,0))</f>
        <v/>
      </c>
      <c r="C2403" s="16" t="str">
        <f>IF(A2403="","",IF(VLOOKUP(A2403,'DSR Attendance'!$A:$E,5,0)=0,VLOOKUP(A2403,'DSR Attendance'!$A:$D,4,0),CONCATENATE(VLOOKUP(A2403,'DSR Attendance'!$A:$D,4,0)," / ",VLOOKUP('Per Outlet Plan'!A2403,'DSR Attendance'!$A:$E,5,0))))</f>
        <v/>
      </c>
      <c r="M2403" s="13" t="str">
        <f t="shared" si="39"/>
        <v/>
      </c>
      <c r="N2403" s="8"/>
      <c r="XFB2403" s="13" t="str">
        <f>IF(D2403="","",COUNTIF('DISPATCHED (VT11)'!$E:$E,'Per Outlet Plan'!D2403))</f>
        <v/>
      </c>
    </row>
    <row r="2404" spans="1:14 16382:16382">
      <c r="A2404" s="18" t="str">
        <f>IF(D2404="","",VLOOKUP(D2404,'DISPATCHED (VT11)'!$E:$XEV,16373,0))</f>
        <v/>
      </c>
      <c r="B2404" s="13" t="str">
        <f>IF(D2404="","",VLOOKUP(D2404,'DISPATCHED (VT11)'!$E:$L,8,0))</f>
        <v/>
      </c>
      <c r="C2404" s="16" t="str">
        <f>IF(A2404="","",IF(VLOOKUP(A2404,'DSR Attendance'!$A:$E,5,0)=0,VLOOKUP(A2404,'DSR Attendance'!$A:$D,4,0),CONCATENATE(VLOOKUP(A2404,'DSR Attendance'!$A:$D,4,0)," / ",VLOOKUP('Per Outlet Plan'!A2404,'DSR Attendance'!$A:$E,5,0))))</f>
        <v/>
      </c>
      <c r="M2404" s="13" t="str">
        <f t="shared" si="39"/>
        <v/>
      </c>
      <c r="N2404" s="8"/>
      <c r="XFB2404" s="13" t="str">
        <f>IF(D2404="","",COUNTIF('DISPATCHED (VT11)'!$E:$E,'Per Outlet Plan'!D2404))</f>
        <v/>
      </c>
    </row>
    <row r="2405" spans="1:14 16382:16382">
      <c r="A2405" s="18" t="str">
        <f>IF(D2405="","",VLOOKUP(D2405,'DISPATCHED (VT11)'!$E:$XEV,16373,0))</f>
        <v/>
      </c>
      <c r="B2405" s="13" t="str">
        <f>IF(D2405="","",VLOOKUP(D2405,'DISPATCHED (VT11)'!$E:$L,8,0))</f>
        <v/>
      </c>
      <c r="C2405" s="16" t="str">
        <f>IF(A2405="","",IF(VLOOKUP(A2405,'DSR Attendance'!$A:$E,5,0)=0,VLOOKUP(A2405,'DSR Attendance'!$A:$D,4,0),CONCATENATE(VLOOKUP(A2405,'DSR Attendance'!$A:$D,4,0)," / ",VLOOKUP('Per Outlet Plan'!A2405,'DSR Attendance'!$A:$E,5,0))))</f>
        <v/>
      </c>
      <c r="M2405" s="13" t="str">
        <f t="shared" si="39"/>
        <v/>
      </c>
      <c r="N2405" s="8"/>
      <c r="XFB2405" s="13" t="str">
        <f>IF(D2405="","",COUNTIF('DISPATCHED (VT11)'!$E:$E,'Per Outlet Plan'!D2405))</f>
        <v/>
      </c>
    </row>
    <row r="2406" spans="1:14 16382:16382">
      <c r="A2406" s="18" t="str">
        <f>IF(D2406="","",VLOOKUP(D2406,'DISPATCHED (VT11)'!$E:$XEV,16373,0))</f>
        <v/>
      </c>
      <c r="B2406" s="13" t="str">
        <f>IF(D2406="","",VLOOKUP(D2406,'DISPATCHED (VT11)'!$E:$L,8,0))</f>
        <v/>
      </c>
      <c r="C2406" s="16" t="str">
        <f>IF(A2406="","",IF(VLOOKUP(A2406,'DSR Attendance'!$A:$E,5,0)=0,VLOOKUP(A2406,'DSR Attendance'!$A:$D,4,0),CONCATENATE(VLOOKUP(A2406,'DSR Attendance'!$A:$D,4,0)," / ",VLOOKUP('Per Outlet Plan'!A2406,'DSR Attendance'!$A:$E,5,0))))</f>
        <v/>
      </c>
      <c r="M2406" s="13" t="str">
        <f t="shared" si="39"/>
        <v/>
      </c>
      <c r="N2406" s="8"/>
      <c r="XFB2406" s="13" t="str">
        <f>IF(D2406="","",COUNTIF('DISPATCHED (VT11)'!$E:$E,'Per Outlet Plan'!D2406))</f>
        <v/>
      </c>
    </row>
    <row r="2407" spans="1:14 16382:16382">
      <c r="A2407" s="18" t="str">
        <f>IF(D2407="","",VLOOKUP(D2407,'DISPATCHED (VT11)'!$E:$XEV,16373,0))</f>
        <v/>
      </c>
      <c r="B2407" s="13" t="str">
        <f>IF(D2407="","",VLOOKUP(D2407,'DISPATCHED (VT11)'!$E:$L,8,0))</f>
        <v/>
      </c>
      <c r="C2407" s="16" t="str">
        <f>IF(A2407="","",IF(VLOOKUP(A2407,'DSR Attendance'!$A:$E,5,0)=0,VLOOKUP(A2407,'DSR Attendance'!$A:$D,4,0),CONCATENATE(VLOOKUP(A2407,'DSR Attendance'!$A:$D,4,0)," / ",VLOOKUP('Per Outlet Plan'!A2407,'DSR Attendance'!$A:$E,5,0))))</f>
        <v/>
      </c>
      <c r="M2407" s="13" t="str">
        <f t="shared" si="39"/>
        <v/>
      </c>
      <c r="N2407" s="8"/>
      <c r="XFB2407" s="13" t="str">
        <f>IF(D2407="","",COUNTIF('DISPATCHED (VT11)'!$E:$E,'Per Outlet Plan'!D2407))</f>
        <v/>
      </c>
    </row>
    <row r="2408" spans="1:14 16382:16382">
      <c r="A2408" s="18" t="str">
        <f>IF(D2408="","",VLOOKUP(D2408,'DISPATCHED (VT11)'!$E:$XEV,16373,0))</f>
        <v/>
      </c>
      <c r="B2408" s="13" t="str">
        <f>IF(D2408="","",VLOOKUP(D2408,'DISPATCHED (VT11)'!$E:$L,8,0))</f>
        <v/>
      </c>
      <c r="C2408" s="16" t="str">
        <f>IF(A2408="","",IF(VLOOKUP(A2408,'DSR Attendance'!$A:$E,5,0)=0,VLOOKUP(A2408,'DSR Attendance'!$A:$D,4,0),CONCATENATE(VLOOKUP(A2408,'DSR Attendance'!$A:$D,4,0)," / ",VLOOKUP('Per Outlet Plan'!A2408,'DSR Attendance'!$A:$E,5,0))))</f>
        <v/>
      </c>
      <c r="M2408" s="13" t="str">
        <f t="shared" si="39"/>
        <v/>
      </c>
      <c r="N2408" s="8"/>
      <c r="XFB2408" s="13" t="str">
        <f>IF(D2408="","",COUNTIF('DISPATCHED (VT11)'!$E:$E,'Per Outlet Plan'!D2408))</f>
        <v/>
      </c>
    </row>
    <row r="2409" spans="1:14 16382:16382">
      <c r="A2409" s="18" t="str">
        <f>IF(D2409="","",VLOOKUP(D2409,'DISPATCHED (VT11)'!$E:$XEV,16373,0))</f>
        <v/>
      </c>
      <c r="B2409" s="13" t="str">
        <f>IF(D2409="","",VLOOKUP(D2409,'DISPATCHED (VT11)'!$E:$L,8,0))</f>
        <v/>
      </c>
      <c r="C2409" s="16" t="str">
        <f>IF(A2409="","",IF(VLOOKUP(A2409,'DSR Attendance'!$A:$E,5,0)=0,VLOOKUP(A2409,'DSR Attendance'!$A:$D,4,0),CONCATENATE(VLOOKUP(A2409,'DSR Attendance'!$A:$D,4,0)," / ",VLOOKUP('Per Outlet Plan'!A2409,'DSR Attendance'!$A:$E,5,0))))</f>
        <v/>
      </c>
      <c r="M2409" s="13" t="str">
        <f t="shared" si="39"/>
        <v/>
      </c>
      <c r="N2409" s="8"/>
      <c r="XFB2409" s="13" t="str">
        <f>IF(D2409="","",COUNTIF('DISPATCHED (VT11)'!$E:$E,'Per Outlet Plan'!D2409))</f>
        <v/>
      </c>
    </row>
    <row r="2410" spans="1:14 16382:16382">
      <c r="A2410" s="18" t="str">
        <f>IF(D2410="","",VLOOKUP(D2410,'DISPATCHED (VT11)'!$E:$XEV,16373,0))</f>
        <v/>
      </c>
      <c r="B2410" s="13" t="str">
        <f>IF(D2410="","",VLOOKUP(D2410,'DISPATCHED (VT11)'!$E:$L,8,0))</f>
        <v/>
      </c>
      <c r="C2410" s="16" t="str">
        <f>IF(A2410="","",IF(VLOOKUP(A2410,'DSR Attendance'!$A:$E,5,0)=0,VLOOKUP(A2410,'DSR Attendance'!$A:$D,4,0),CONCATENATE(VLOOKUP(A2410,'DSR Attendance'!$A:$D,4,0)," / ",VLOOKUP('Per Outlet Plan'!A2410,'DSR Attendance'!$A:$E,5,0))))</f>
        <v/>
      </c>
      <c r="M2410" s="13" t="str">
        <f t="shared" si="39"/>
        <v/>
      </c>
      <c r="N2410" s="8"/>
      <c r="XFB2410" s="13" t="str">
        <f>IF(D2410="","",COUNTIF('DISPATCHED (VT11)'!$E:$E,'Per Outlet Plan'!D2410))</f>
        <v/>
      </c>
    </row>
    <row r="2411" spans="1:14 16382:16382">
      <c r="A2411" s="18" t="str">
        <f>IF(D2411="","",VLOOKUP(D2411,'DISPATCHED (VT11)'!$E:$XEV,16373,0))</f>
        <v/>
      </c>
      <c r="B2411" s="13" t="str">
        <f>IF(D2411="","",VLOOKUP(D2411,'DISPATCHED (VT11)'!$E:$L,8,0))</f>
        <v/>
      </c>
      <c r="C2411" s="16" t="str">
        <f>IF(A2411="","",IF(VLOOKUP(A2411,'DSR Attendance'!$A:$E,5,0)=0,VLOOKUP(A2411,'DSR Attendance'!$A:$D,4,0),CONCATENATE(VLOOKUP(A2411,'DSR Attendance'!$A:$D,4,0)," / ",VLOOKUP('Per Outlet Plan'!A2411,'DSR Attendance'!$A:$E,5,0))))</f>
        <v/>
      </c>
      <c r="M2411" s="13" t="str">
        <f t="shared" si="39"/>
        <v/>
      </c>
      <c r="N2411" s="8"/>
      <c r="XFB2411" s="13" t="str">
        <f>IF(D2411="","",COUNTIF('DISPATCHED (VT11)'!$E:$E,'Per Outlet Plan'!D2411))</f>
        <v/>
      </c>
    </row>
    <row r="2412" spans="1:14 16382:16382">
      <c r="A2412" s="18" t="str">
        <f>IF(D2412="","",VLOOKUP(D2412,'DISPATCHED (VT11)'!$E:$XEV,16373,0))</f>
        <v/>
      </c>
      <c r="B2412" s="13" t="str">
        <f>IF(D2412="","",VLOOKUP(D2412,'DISPATCHED (VT11)'!$E:$L,8,0))</f>
        <v/>
      </c>
      <c r="C2412" s="16" t="str">
        <f>IF(A2412="","",IF(VLOOKUP(A2412,'DSR Attendance'!$A:$E,5,0)=0,VLOOKUP(A2412,'DSR Attendance'!$A:$D,4,0),CONCATENATE(VLOOKUP(A2412,'DSR Attendance'!$A:$D,4,0)," / ",VLOOKUP('Per Outlet Plan'!A2412,'DSR Attendance'!$A:$E,5,0))))</f>
        <v/>
      </c>
      <c r="M2412" s="13" t="str">
        <f t="shared" si="39"/>
        <v/>
      </c>
      <c r="N2412" s="8"/>
      <c r="XFB2412" s="13" t="str">
        <f>IF(D2412="","",COUNTIF('DISPATCHED (VT11)'!$E:$E,'Per Outlet Plan'!D2412))</f>
        <v/>
      </c>
    </row>
    <row r="2413" spans="1:14 16382:16382">
      <c r="A2413" s="18" t="str">
        <f>IF(D2413="","",VLOOKUP(D2413,'DISPATCHED (VT11)'!$E:$XEV,16373,0))</f>
        <v/>
      </c>
      <c r="B2413" s="13" t="str">
        <f>IF(D2413="","",VLOOKUP(D2413,'DISPATCHED (VT11)'!$E:$L,8,0))</f>
        <v/>
      </c>
      <c r="C2413" s="16" t="str">
        <f>IF(A2413="","",IF(VLOOKUP(A2413,'DSR Attendance'!$A:$E,5,0)=0,VLOOKUP(A2413,'DSR Attendance'!$A:$D,4,0),CONCATENATE(VLOOKUP(A2413,'DSR Attendance'!$A:$D,4,0)," / ",VLOOKUP('Per Outlet Plan'!A2413,'DSR Attendance'!$A:$E,5,0))))</f>
        <v/>
      </c>
      <c r="M2413" s="13" t="str">
        <f t="shared" si="39"/>
        <v/>
      </c>
      <c r="N2413" s="8"/>
      <c r="XFB2413" s="13" t="str">
        <f>IF(D2413="","",COUNTIF('DISPATCHED (VT11)'!$E:$E,'Per Outlet Plan'!D2413))</f>
        <v/>
      </c>
    </row>
    <row r="2414" spans="1:14 16382:16382">
      <c r="A2414" s="18" t="str">
        <f>IF(D2414="","",VLOOKUP(D2414,'DISPATCHED (VT11)'!$E:$XEV,16373,0))</f>
        <v/>
      </c>
      <c r="B2414" s="13" t="str">
        <f>IF(D2414="","",VLOOKUP(D2414,'DISPATCHED (VT11)'!$E:$L,8,0))</f>
        <v/>
      </c>
      <c r="C2414" s="16" t="str">
        <f>IF(A2414="","",IF(VLOOKUP(A2414,'DSR Attendance'!$A:$E,5,0)=0,VLOOKUP(A2414,'DSR Attendance'!$A:$D,4,0),CONCATENATE(VLOOKUP(A2414,'DSR Attendance'!$A:$D,4,0)," / ",VLOOKUP('Per Outlet Plan'!A2414,'DSR Attendance'!$A:$E,5,0))))</f>
        <v/>
      </c>
      <c r="M2414" s="13" t="str">
        <f t="shared" si="39"/>
        <v/>
      </c>
      <c r="N2414" s="8"/>
      <c r="XFB2414" s="13" t="str">
        <f>IF(D2414="","",COUNTIF('DISPATCHED (VT11)'!$E:$E,'Per Outlet Plan'!D2414))</f>
        <v/>
      </c>
    </row>
    <row r="2415" spans="1:14 16382:16382">
      <c r="A2415" s="18" t="str">
        <f>IF(D2415="","",VLOOKUP(D2415,'DISPATCHED (VT11)'!$E:$XEV,16373,0))</f>
        <v/>
      </c>
      <c r="B2415" s="13" t="str">
        <f>IF(D2415="","",VLOOKUP(D2415,'DISPATCHED (VT11)'!$E:$L,8,0))</f>
        <v/>
      </c>
      <c r="C2415" s="16" t="str">
        <f>IF(A2415="","",IF(VLOOKUP(A2415,'DSR Attendance'!$A:$E,5,0)=0,VLOOKUP(A2415,'DSR Attendance'!$A:$D,4,0),CONCATENATE(VLOOKUP(A2415,'DSR Attendance'!$A:$D,4,0)," / ",VLOOKUP('Per Outlet Plan'!A2415,'DSR Attendance'!$A:$E,5,0))))</f>
        <v/>
      </c>
      <c r="M2415" s="13" t="str">
        <f t="shared" si="39"/>
        <v/>
      </c>
      <c r="N2415" s="8"/>
      <c r="XFB2415" s="13" t="str">
        <f>IF(D2415="","",COUNTIF('DISPATCHED (VT11)'!$E:$E,'Per Outlet Plan'!D2415))</f>
        <v/>
      </c>
    </row>
    <row r="2416" spans="1:14 16382:16382">
      <c r="A2416" s="18" t="str">
        <f>IF(D2416="","",VLOOKUP(D2416,'DISPATCHED (VT11)'!$E:$XEV,16373,0))</f>
        <v/>
      </c>
      <c r="B2416" s="13" t="str">
        <f>IF(D2416="","",VLOOKUP(D2416,'DISPATCHED (VT11)'!$E:$L,8,0))</f>
        <v/>
      </c>
      <c r="C2416" s="16" t="str">
        <f>IF(A2416="","",IF(VLOOKUP(A2416,'DSR Attendance'!$A:$E,5,0)=0,VLOOKUP(A2416,'DSR Attendance'!$A:$D,4,0),CONCATENATE(VLOOKUP(A2416,'DSR Attendance'!$A:$D,4,0)," / ",VLOOKUP('Per Outlet Plan'!A2416,'DSR Attendance'!$A:$E,5,0))))</f>
        <v/>
      </c>
      <c r="M2416" s="13" t="str">
        <f t="shared" si="39"/>
        <v/>
      </c>
      <c r="N2416" s="8"/>
      <c r="XFB2416" s="13" t="str">
        <f>IF(D2416="","",COUNTIF('DISPATCHED (VT11)'!$E:$E,'Per Outlet Plan'!D2416))</f>
        <v/>
      </c>
    </row>
    <row r="2417" spans="1:14 16382:16382">
      <c r="A2417" s="18" t="str">
        <f>IF(D2417="","",VLOOKUP(D2417,'DISPATCHED (VT11)'!$E:$XEV,16373,0))</f>
        <v/>
      </c>
      <c r="B2417" s="13" t="str">
        <f>IF(D2417="","",VLOOKUP(D2417,'DISPATCHED (VT11)'!$E:$L,8,0))</f>
        <v/>
      </c>
      <c r="C2417" s="16" t="str">
        <f>IF(A2417="","",IF(VLOOKUP(A2417,'DSR Attendance'!$A:$E,5,0)=0,VLOOKUP(A2417,'DSR Attendance'!$A:$D,4,0),CONCATENATE(VLOOKUP(A2417,'DSR Attendance'!$A:$D,4,0)," / ",VLOOKUP('Per Outlet Plan'!A2417,'DSR Attendance'!$A:$E,5,0))))</f>
        <v/>
      </c>
      <c r="M2417" s="13" t="str">
        <f t="shared" si="39"/>
        <v/>
      </c>
      <c r="N2417" s="8"/>
      <c r="XFB2417" s="13" t="str">
        <f>IF(D2417="","",COUNTIF('DISPATCHED (VT11)'!$E:$E,'Per Outlet Plan'!D2417))</f>
        <v/>
      </c>
    </row>
    <row r="2418" spans="1:14 16382:16382">
      <c r="A2418" s="18" t="str">
        <f>IF(D2418="","",VLOOKUP(D2418,'DISPATCHED (VT11)'!$E:$XEV,16373,0))</f>
        <v/>
      </c>
      <c r="B2418" s="13" t="str">
        <f>IF(D2418="","",VLOOKUP(D2418,'DISPATCHED (VT11)'!$E:$L,8,0))</f>
        <v/>
      </c>
      <c r="C2418" s="16" t="str">
        <f>IF(A2418="","",IF(VLOOKUP(A2418,'DSR Attendance'!$A:$E,5,0)=0,VLOOKUP(A2418,'DSR Attendance'!$A:$D,4,0),CONCATENATE(VLOOKUP(A2418,'DSR Attendance'!$A:$D,4,0)," / ",VLOOKUP('Per Outlet Plan'!A2418,'DSR Attendance'!$A:$E,5,0))))</f>
        <v/>
      </c>
      <c r="M2418" s="13" t="str">
        <f t="shared" si="39"/>
        <v/>
      </c>
      <c r="N2418" s="8"/>
      <c r="XFB2418" s="13" t="str">
        <f>IF(D2418="","",COUNTIF('DISPATCHED (VT11)'!$E:$E,'Per Outlet Plan'!D2418))</f>
        <v/>
      </c>
    </row>
    <row r="2419" spans="1:14 16382:16382">
      <c r="A2419" s="18" t="str">
        <f>IF(D2419="","",VLOOKUP(D2419,'DISPATCHED (VT11)'!$E:$XEV,16373,0))</f>
        <v/>
      </c>
      <c r="B2419" s="13" t="str">
        <f>IF(D2419="","",VLOOKUP(D2419,'DISPATCHED (VT11)'!$E:$L,8,0))</f>
        <v/>
      </c>
      <c r="C2419" s="16" t="str">
        <f>IF(A2419="","",IF(VLOOKUP(A2419,'DSR Attendance'!$A:$E,5,0)=0,VLOOKUP(A2419,'DSR Attendance'!$A:$D,4,0),CONCATENATE(VLOOKUP(A2419,'DSR Attendance'!$A:$D,4,0)," / ",VLOOKUP('Per Outlet Plan'!A2419,'DSR Attendance'!$A:$E,5,0))))</f>
        <v/>
      </c>
      <c r="M2419" s="13" t="str">
        <f t="shared" si="39"/>
        <v/>
      </c>
      <c r="N2419" s="8"/>
      <c r="XFB2419" s="13" t="str">
        <f>IF(D2419="","",COUNTIF('DISPATCHED (VT11)'!$E:$E,'Per Outlet Plan'!D2419))</f>
        <v/>
      </c>
    </row>
    <row r="2420" spans="1:14 16382:16382">
      <c r="A2420" s="18" t="str">
        <f>IF(D2420="","",VLOOKUP(D2420,'DISPATCHED (VT11)'!$E:$XEV,16373,0))</f>
        <v/>
      </c>
      <c r="B2420" s="13" t="str">
        <f>IF(D2420="","",VLOOKUP(D2420,'DISPATCHED (VT11)'!$E:$L,8,0))</f>
        <v/>
      </c>
      <c r="C2420" s="16" t="str">
        <f>IF(A2420="","",IF(VLOOKUP(A2420,'DSR Attendance'!$A:$E,5,0)=0,VLOOKUP(A2420,'DSR Attendance'!$A:$D,4,0),CONCATENATE(VLOOKUP(A2420,'DSR Attendance'!$A:$D,4,0)," / ",VLOOKUP('Per Outlet Plan'!A2420,'DSR Attendance'!$A:$E,5,0))))</f>
        <v/>
      </c>
      <c r="M2420" s="13" t="str">
        <f t="shared" si="39"/>
        <v/>
      </c>
      <c r="N2420" s="8"/>
      <c r="XFB2420" s="13" t="str">
        <f>IF(D2420="","",COUNTIF('DISPATCHED (VT11)'!$E:$E,'Per Outlet Plan'!D2420))</f>
        <v/>
      </c>
    </row>
    <row r="2421" spans="1:14 16382:16382">
      <c r="A2421" s="18" t="str">
        <f>IF(D2421="","",VLOOKUP(D2421,'DISPATCHED (VT11)'!$E:$XEV,16373,0))</f>
        <v/>
      </c>
      <c r="B2421" s="13" t="str">
        <f>IF(D2421="","",VLOOKUP(D2421,'DISPATCHED (VT11)'!$E:$L,8,0))</f>
        <v/>
      </c>
      <c r="C2421" s="16" t="str">
        <f>IF(A2421="","",IF(VLOOKUP(A2421,'DSR Attendance'!$A:$E,5,0)=0,VLOOKUP(A2421,'DSR Attendance'!$A:$D,4,0),CONCATENATE(VLOOKUP(A2421,'DSR Attendance'!$A:$D,4,0)," / ",VLOOKUP('Per Outlet Plan'!A2421,'DSR Attendance'!$A:$E,5,0))))</f>
        <v/>
      </c>
      <c r="M2421" s="13" t="str">
        <f t="shared" si="39"/>
        <v/>
      </c>
      <c r="N2421" s="8"/>
      <c r="XFB2421" s="13" t="str">
        <f>IF(D2421="","",COUNTIF('DISPATCHED (VT11)'!$E:$E,'Per Outlet Plan'!D2421))</f>
        <v/>
      </c>
    </row>
    <row r="2422" spans="1:14 16382:16382">
      <c r="A2422" s="18" t="str">
        <f>IF(D2422="","",VLOOKUP(D2422,'DISPATCHED (VT11)'!$E:$XEV,16373,0))</f>
        <v/>
      </c>
      <c r="B2422" s="13" t="str">
        <f>IF(D2422="","",VLOOKUP(D2422,'DISPATCHED (VT11)'!$E:$L,8,0))</f>
        <v/>
      </c>
      <c r="C2422" s="16" t="str">
        <f>IF(A2422="","",IF(VLOOKUP(A2422,'DSR Attendance'!$A:$E,5,0)=0,VLOOKUP(A2422,'DSR Attendance'!$A:$D,4,0),CONCATENATE(VLOOKUP(A2422,'DSR Attendance'!$A:$D,4,0)," / ",VLOOKUP('Per Outlet Plan'!A2422,'DSR Attendance'!$A:$E,5,0))))</f>
        <v/>
      </c>
      <c r="M2422" s="13" t="str">
        <f t="shared" si="39"/>
        <v/>
      </c>
      <c r="N2422" s="8"/>
      <c r="XFB2422" s="13" t="str">
        <f>IF(D2422="","",COUNTIF('DISPATCHED (VT11)'!$E:$E,'Per Outlet Plan'!D2422))</f>
        <v/>
      </c>
    </row>
    <row r="2423" spans="1:14 16382:16382">
      <c r="A2423" s="18" t="str">
        <f>IF(D2423="","",VLOOKUP(D2423,'DISPATCHED (VT11)'!$E:$XEV,16373,0))</f>
        <v/>
      </c>
      <c r="B2423" s="13" t="str">
        <f>IF(D2423="","",VLOOKUP(D2423,'DISPATCHED (VT11)'!$E:$L,8,0))</f>
        <v/>
      </c>
      <c r="C2423" s="16" t="str">
        <f>IF(A2423="","",IF(VLOOKUP(A2423,'DSR Attendance'!$A:$E,5,0)=0,VLOOKUP(A2423,'DSR Attendance'!$A:$D,4,0),CONCATENATE(VLOOKUP(A2423,'DSR Attendance'!$A:$D,4,0)," / ",VLOOKUP('Per Outlet Plan'!A2423,'DSR Attendance'!$A:$E,5,0))))</f>
        <v/>
      </c>
      <c r="M2423" s="13" t="str">
        <f t="shared" si="39"/>
        <v/>
      </c>
      <c r="N2423" s="8"/>
      <c r="XFB2423" s="13" t="str">
        <f>IF(D2423="","",COUNTIF('DISPATCHED (VT11)'!$E:$E,'Per Outlet Plan'!D2423))</f>
        <v/>
      </c>
    </row>
    <row r="2424" spans="1:14 16382:16382">
      <c r="A2424" s="18" t="str">
        <f>IF(D2424="","",VLOOKUP(D2424,'DISPATCHED (VT11)'!$E:$XEV,16373,0))</f>
        <v/>
      </c>
      <c r="B2424" s="13" t="str">
        <f>IF(D2424="","",VLOOKUP(D2424,'DISPATCHED (VT11)'!$E:$L,8,0))</f>
        <v/>
      </c>
      <c r="C2424" s="16" t="str">
        <f>IF(A2424="","",IF(VLOOKUP(A2424,'DSR Attendance'!$A:$E,5,0)=0,VLOOKUP(A2424,'DSR Attendance'!$A:$D,4,0),CONCATENATE(VLOOKUP(A2424,'DSR Attendance'!$A:$D,4,0)," / ",VLOOKUP('Per Outlet Plan'!A2424,'DSR Attendance'!$A:$E,5,0))))</f>
        <v/>
      </c>
      <c r="M2424" s="13" t="str">
        <f t="shared" si="39"/>
        <v/>
      </c>
      <c r="N2424" s="8"/>
      <c r="XFB2424" s="13" t="str">
        <f>IF(D2424="","",COUNTIF('DISPATCHED (VT11)'!$E:$E,'Per Outlet Plan'!D2424))</f>
        <v/>
      </c>
    </row>
    <row r="2425" spans="1:14 16382:16382">
      <c r="A2425" s="18" t="str">
        <f>IF(D2425="","",VLOOKUP(D2425,'DISPATCHED (VT11)'!$E:$XEV,16373,0))</f>
        <v/>
      </c>
      <c r="B2425" s="13" t="str">
        <f>IF(D2425="","",VLOOKUP(D2425,'DISPATCHED (VT11)'!$E:$L,8,0))</f>
        <v/>
      </c>
      <c r="C2425" s="16" t="str">
        <f>IF(A2425="","",IF(VLOOKUP(A2425,'DSR Attendance'!$A:$E,5,0)=0,VLOOKUP(A2425,'DSR Attendance'!$A:$D,4,0),CONCATENATE(VLOOKUP(A2425,'DSR Attendance'!$A:$D,4,0)," / ",VLOOKUP('Per Outlet Plan'!A2425,'DSR Attendance'!$A:$E,5,0))))</f>
        <v/>
      </c>
      <c r="M2425" s="13" t="str">
        <f t="shared" si="39"/>
        <v/>
      </c>
      <c r="N2425" s="8"/>
      <c r="XFB2425" s="13" t="str">
        <f>IF(D2425="","",COUNTIF('DISPATCHED (VT11)'!$E:$E,'Per Outlet Plan'!D2425))</f>
        <v/>
      </c>
    </row>
    <row r="2426" spans="1:14 16382:16382">
      <c r="A2426" s="18" t="str">
        <f>IF(D2426="","",VLOOKUP(D2426,'DISPATCHED (VT11)'!$E:$XEV,16373,0))</f>
        <v/>
      </c>
      <c r="B2426" s="13" t="str">
        <f>IF(D2426="","",VLOOKUP(D2426,'DISPATCHED (VT11)'!$E:$L,8,0))</f>
        <v/>
      </c>
      <c r="C2426" s="16" t="str">
        <f>IF(A2426="","",IF(VLOOKUP(A2426,'DSR Attendance'!$A:$E,5,0)=0,VLOOKUP(A2426,'DSR Attendance'!$A:$D,4,0),CONCATENATE(VLOOKUP(A2426,'DSR Attendance'!$A:$D,4,0)," / ",VLOOKUP('Per Outlet Plan'!A2426,'DSR Attendance'!$A:$E,5,0))))</f>
        <v/>
      </c>
      <c r="M2426" s="13" t="str">
        <f t="shared" si="39"/>
        <v/>
      </c>
      <c r="N2426" s="8"/>
      <c r="XFB2426" s="13" t="str">
        <f>IF(D2426="","",COUNTIF('DISPATCHED (VT11)'!$E:$E,'Per Outlet Plan'!D2426))</f>
        <v/>
      </c>
    </row>
    <row r="2427" spans="1:14 16382:16382">
      <c r="A2427" s="18" t="str">
        <f>IF(D2427="","",VLOOKUP(D2427,'DISPATCHED (VT11)'!$E:$XEV,16373,0))</f>
        <v/>
      </c>
      <c r="B2427" s="13" t="str">
        <f>IF(D2427="","",VLOOKUP(D2427,'DISPATCHED (VT11)'!$E:$L,8,0))</f>
        <v/>
      </c>
      <c r="C2427" s="16" t="str">
        <f>IF(A2427="","",IF(VLOOKUP(A2427,'DSR Attendance'!$A:$E,5,0)=0,VLOOKUP(A2427,'DSR Attendance'!$A:$D,4,0),CONCATENATE(VLOOKUP(A2427,'DSR Attendance'!$A:$D,4,0)," / ",VLOOKUP('Per Outlet Plan'!A2427,'DSR Attendance'!$A:$E,5,0))))</f>
        <v/>
      </c>
      <c r="M2427" s="13" t="str">
        <f t="shared" si="39"/>
        <v/>
      </c>
      <c r="N2427" s="8"/>
      <c r="XFB2427" s="13" t="str">
        <f>IF(D2427="","",COUNTIF('DISPATCHED (VT11)'!$E:$E,'Per Outlet Plan'!D2427))</f>
        <v/>
      </c>
    </row>
    <row r="2428" spans="1:14 16382:16382">
      <c r="A2428" s="18" t="str">
        <f>IF(D2428="","",VLOOKUP(D2428,'DISPATCHED (VT11)'!$E:$XEV,16373,0))</f>
        <v/>
      </c>
      <c r="B2428" s="13" t="str">
        <f>IF(D2428="","",VLOOKUP(D2428,'DISPATCHED (VT11)'!$E:$L,8,0))</f>
        <v/>
      </c>
      <c r="C2428" s="16" t="str">
        <f>IF(A2428="","",IF(VLOOKUP(A2428,'DSR Attendance'!$A:$E,5,0)=0,VLOOKUP(A2428,'DSR Attendance'!$A:$D,4,0),CONCATENATE(VLOOKUP(A2428,'DSR Attendance'!$A:$D,4,0)," / ",VLOOKUP('Per Outlet Plan'!A2428,'DSR Attendance'!$A:$E,5,0))))</f>
        <v/>
      </c>
      <c r="M2428" s="13" t="str">
        <f t="shared" si="39"/>
        <v/>
      </c>
      <c r="N2428" s="8"/>
      <c r="XFB2428" s="13" t="str">
        <f>IF(D2428="","",COUNTIF('DISPATCHED (VT11)'!$E:$E,'Per Outlet Plan'!D2428))</f>
        <v/>
      </c>
    </row>
    <row r="2429" spans="1:14 16382:16382">
      <c r="A2429" s="18" t="str">
        <f>IF(D2429="","",VLOOKUP(D2429,'DISPATCHED (VT11)'!$E:$XEV,16373,0))</f>
        <v/>
      </c>
      <c r="B2429" s="13" t="str">
        <f>IF(D2429="","",VLOOKUP(D2429,'DISPATCHED (VT11)'!$E:$L,8,0))</f>
        <v/>
      </c>
      <c r="C2429" s="16" t="str">
        <f>IF(A2429="","",IF(VLOOKUP(A2429,'DSR Attendance'!$A:$E,5,0)=0,VLOOKUP(A2429,'DSR Attendance'!$A:$D,4,0),CONCATENATE(VLOOKUP(A2429,'DSR Attendance'!$A:$D,4,0)," / ",VLOOKUP('Per Outlet Plan'!A2429,'DSR Attendance'!$A:$E,5,0))))</f>
        <v/>
      </c>
      <c r="M2429" s="13" t="str">
        <f t="shared" si="39"/>
        <v/>
      </c>
      <c r="N2429" s="8"/>
      <c r="XFB2429" s="13" t="str">
        <f>IF(D2429="","",COUNTIF('DISPATCHED (VT11)'!$E:$E,'Per Outlet Plan'!D2429))</f>
        <v/>
      </c>
    </row>
    <row r="2430" spans="1:14 16382:16382">
      <c r="A2430" s="18" t="str">
        <f>IF(D2430="","",VLOOKUP(D2430,'DISPATCHED (VT11)'!$E:$XEV,16373,0))</f>
        <v/>
      </c>
      <c r="B2430" s="13" t="str">
        <f>IF(D2430="","",VLOOKUP(D2430,'DISPATCHED (VT11)'!$E:$L,8,0))</f>
        <v/>
      </c>
      <c r="C2430" s="16" t="str">
        <f>IF(A2430="","",IF(VLOOKUP(A2430,'DSR Attendance'!$A:$E,5,0)=0,VLOOKUP(A2430,'DSR Attendance'!$A:$D,4,0),CONCATENATE(VLOOKUP(A2430,'DSR Attendance'!$A:$D,4,0)," / ",VLOOKUP('Per Outlet Plan'!A2430,'DSR Attendance'!$A:$E,5,0))))</f>
        <v/>
      </c>
      <c r="M2430" s="13" t="str">
        <f t="shared" si="39"/>
        <v/>
      </c>
      <c r="N2430" s="8"/>
      <c r="XFB2430" s="13" t="str">
        <f>IF(D2430="","",COUNTIF('DISPATCHED (VT11)'!$E:$E,'Per Outlet Plan'!D2430))</f>
        <v/>
      </c>
    </row>
    <row r="2431" spans="1:14 16382:16382">
      <c r="A2431" s="18" t="str">
        <f>IF(D2431="","",VLOOKUP(D2431,'DISPATCHED (VT11)'!$E:$XEV,16373,0))</f>
        <v/>
      </c>
      <c r="B2431" s="13" t="str">
        <f>IF(D2431="","",VLOOKUP(D2431,'DISPATCHED (VT11)'!$E:$L,8,0))</f>
        <v/>
      </c>
      <c r="C2431" s="16" t="str">
        <f>IF(A2431="","",IF(VLOOKUP(A2431,'DSR Attendance'!$A:$E,5,0)=0,VLOOKUP(A2431,'DSR Attendance'!$A:$D,4,0),CONCATENATE(VLOOKUP(A2431,'DSR Attendance'!$A:$D,4,0)," / ",VLOOKUP('Per Outlet Plan'!A2431,'DSR Attendance'!$A:$E,5,0))))</f>
        <v/>
      </c>
      <c r="M2431" s="13" t="str">
        <f t="shared" si="39"/>
        <v/>
      </c>
      <c r="N2431" s="8"/>
      <c r="XFB2431" s="13" t="str">
        <f>IF(D2431="","",COUNTIF('DISPATCHED (VT11)'!$E:$E,'Per Outlet Plan'!D2431))</f>
        <v/>
      </c>
    </row>
    <row r="2432" spans="1:14 16382:16382">
      <c r="A2432" s="18" t="str">
        <f>IF(D2432="","",VLOOKUP(D2432,'DISPATCHED (VT11)'!$E:$XEV,16373,0))</f>
        <v/>
      </c>
      <c r="B2432" s="13" t="str">
        <f>IF(D2432="","",VLOOKUP(D2432,'DISPATCHED (VT11)'!$E:$L,8,0))</f>
        <v/>
      </c>
      <c r="C2432" s="16" t="str">
        <f>IF(A2432="","",IF(VLOOKUP(A2432,'DSR Attendance'!$A:$E,5,0)=0,VLOOKUP(A2432,'DSR Attendance'!$A:$D,4,0),CONCATENATE(VLOOKUP(A2432,'DSR Attendance'!$A:$D,4,0)," / ",VLOOKUP('Per Outlet Plan'!A2432,'DSR Attendance'!$A:$E,5,0))))</f>
        <v/>
      </c>
      <c r="M2432" s="13" t="str">
        <f t="shared" si="39"/>
        <v/>
      </c>
      <c r="N2432" s="8"/>
      <c r="XFB2432" s="13" t="str">
        <f>IF(D2432="","",COUNTIF('DISPATCHED (VT11)'!$E:$E,'Per Outlet Plan'!D2432))</f>
        <v/>
      </c>
    </row>
    <row r="2433" spans="1:14 16382:16382">
      <c r="A2433" s="18" t="str">
        <f>IF(D2433="","",VLOOKUP(D2433,'DISPATCHED (VT11)'!$E:$XEV,16373,0))</f>
        <v/>
      </c>
      <c r="B2433" s="13" t="str">
        <f>IF(D2433="","",VLOOKUP(D2433,'DISPATCHED (VT11)'!$E:$L,8,0))</f>
        <v/>
      </c>
      <c r="C2433" s="16" t="str">
        <f>IF(A2433="","",IF(VLOOKUP(A2433,'DSR Attendance'!$A:$E,5,0)=0,VLOOKUP(A2433,'DSR Attendance'!$A:$D,4,0),CONCATENATE(VLOOKUP(A2433,'DSR Attendance'!$A:$D,4,0)," / ",VLOOKUP('Per Outlet Plan'!A2433,'DSR Attendance'!$A:$E,5,0))))</f>
        <v/>
      </c>
      <c r="M2433" s="13" t="str">
        <f t="shared" si="39"/>
        <v/>
      </c>
      <c r="N2433" s="8"/>
      <c r="XFB2433" s="13" t="str">
        <f>IF(D2433="","",COUNTIF('DISPATCHED (VT11)'!$E:$E,'Per Outlet Plan'!D2433))</f>
        <v/>
      </c>
    </row>
    <row r="2434" spans="1:14 16382:16382">
      <c r="A2434" s="18" t="str">
        <f>IF(D2434="","",VLOOKUP(D2434,'DISPATCHED (VT11)'!$E:$XEV,16373,0))</f>
        <v/>
      </c>
      <c r="B2434" s="13" t="str">
        <f>IF(D2434="","",VLOOKUP(D2434,'DISPATCHED (VT11)'!$E:$L,8,0))</f>
        <v/>
      </c>
      <c r="C2434" s="16" t="str">
        <f>IF(A2434="","",IF(VLOOKUP(A2434,'DSR Attendance'!$A:$E,5,0)=0,VLOOKUP(A2434,'DSR Attendance'!$A:$D,4,0),CONCATENATE(VLOOKUP(A2434,'DSR Attendance'!$A:$D,4,0)," / ",VLOOKUP('Per Outlet Plan'!A2434,'DSR Attendance'!$A:$E,5,0))))</f>
        <v/>
      </c>
      <c r="M2434" s="13" t="str">
        <f t="shared" si="39"/>
        <v/>
      </c>
      <c r="N2434" s="8"/>
      <c r="XFB2434" s="13" t="str">
        <f>IF(D2434="","",COUNTIF('DISPATCHED (VT11)'!$E:$E,'Per Outlet Plan'!D2434))</f>
        <v/>
      </c>
    </row>
    <row r="2435" spans="1:14 16382:16382">
      <c r="A2435" s="18" t="str">
        <f>IF(D2435="","",VLOOKUP(D2435,'DISPATCHED (VT11)'!$E:$XEV,16373,0))</f>
        <v/>
      </c>
      <c r="B2435" s="13" t="str">
        <f>IF(D2435="","",VLOOKUP(D2435,'DISPATCHED (VT11)'!$E:$L,8,0))</f>
        <v/>
      </c>
      <c r="C2435" s="16" t="str">
        <f>IF(A2435="","",IF(VLOOKUP(A2435,'DSR Attendance'!$A:$E,5,0)=0,VLOOKUP(A2435,'DSR Attendance'!$A:$D,4,0),CONCATENATE(VLOOKUP(A2435,'DSR Attendance'!$A:$D,4,0)," / ",VLOOKUP('Per Outlet Plan'!A2435,'DSR Attendance'!$A:$E,5,0))))</f>
        <v/>
      </c>
      <c r="M2435" s="13" t="str">
        <f t="shared" si="39"/>
        <v/>
      </c>
      <c r="N2435" s="8"/>
      <c r="XFB2435" s="13" t="str">
        <f>IF(D2435="","",COUNTIF('DISPATCHED (VT11)'!$E:$E,'Per Outlet Plan'!D2435))</f>
        <v/>
      </c>
    </row>
    <row r="2436" spans="1:14 16382:16382">
      <c r="A2436" s="18" t="str">
        <f>IF(D2436="","",VLOOKUP(D2436,'DISPATCHED (VT11)'!$E:$XEV,16373,0))</f>
        <v/>
      </c>
      <c r="B2436" s="13" t="str">
        <f>IF(D2436="","",VLOOKUP(D2436,'DISPATCHED (VT11)'!$E:$L,8,0))</f>
        <v/>
      </c>
      <c r="C2436" s="16" t="str">
        <f>IF(A2436="","",IF(VLOOKUP(A2436,'DSR Attendance'!$A:$E,5,0)=0,VLOOKUP(A2436,'DSR Attendance'!$A:$D,4,0),CONCATENATE(VLOOKUP(A2436,'DSR Attendance'!$A:$D,4,0)," / ",VLOOKUP('Per Outlet Plan'!A2436,'DSR Attendance'!$A:$E,5,0))))</f>
        <v/>
      </c>
      <c r="M2436" s="13" t="str">
        <f t="shared" si="39"/>
        <v/>
      </c>
      <c r="N2436" s="8"/>
      <c r="XFB2436" s="13" t="str">
        <f>IF(D2436="","",COUNTIF('DISPATCHED (VT11)'!$E:$E,'Per Outlet Plan'!D2436))</f>
        <v/>
      </c>
    </row>
    <row r="2437" spans="1:14 16382:16382">
      <c r="A2437" s="18" t="str">
        <f>IF(D2437="","",VLOOKUP(D2437,'DISPATCHED (VT11)'!$E:$XEV,16373,0))</f>
        <v/>
      </c>
      <c r="B2437" s="13" t="str">
        <f>IF(D2437="","",VLOOKUP(D2437,'DISPATCHED (VT11)'!$E:$L,8,0))</f>
        <v/>
      </c>
      <c r="C2437" s="16" t="str">
        <f>IF(A2437="","",IF(VLOOKUP(A2437,'DSR Attendance'!$A:$E,5,0)=0,VLOOKUP(A2437,'DSR Attendance'!$A:$D,4,0),CONCATENATE(VLOOKUP(A2437,'DSR Attendance'!$A:$D,4,0)," / ",VLOOKUP('Per Outlet Plan'!A2437,'DSR Attendance'!$A:$E,5,0))))</f>
        <v/>
      </c>
      <c r="M2437" s="13" t="str">
        <f t="shared" si="39"/>
        <v/>
      </c>
      <c r="N2437" s="8"/>
      <c r="XFB2437" s="13" t="str">
        <f>IF(D2437="","",COUNTIF('DISPATCHED (VT11)'!$E:$E,'Per Outlet Plan'!D2437))</f>
        <v/>
      </c>
    </row>
    <row r="2438" spans="1:14 16382:16382">
      <c r="A2438" s="18" t="str">
        <f>IF(D2438="","",VLOOKUP(D2438,'DISPATCHED (VT11)'!$E:$XEV,16373,0))</f>
        <v/>
      </c>
      <c r="B2438" s="13" t="str">
        <f>IF(D2438="","",VLOOKUP(D2438,'DISPATCHED (VT11)'!$E:$L,8,0))</f>
        <v/>
      </c>
      <c r="C2438" s="16" t="str">
        <f>IF(A2438="","",IF(VLOOKUP(A2438,'DSR Attendance'!$A:$E,5,0)=0,VLOOKUP(A2438,'DSR Attendance'!$A:$D,4,0),CONCATENATE(VLOOKUP(A2438,'DSR Attendance'!$A:$D,4,0)," / ",VLOOKUP('Per Outlet Plan'!A2438,'DSR Attendance'!$A:$E,5,0))))</f>
        <v/>
      </c>
      <c r="M2438" s="13" t="str">
        <f t="shared" ref="M2438:M2501" si="40">IF(L2438="","",VLOOKUP(L2438,$XFC$6:$XFD$30,2,0))</f>
        <v/>
      </c>
      <c r="N2438" s="8"/>
      <c r="XFB2438" s="13" t="str">
        <f>IF(D2438="","",COUNTIF('DISPATCHED (VT11)'!$E:$E,'Per Outlet Plan'!D2438))</f>
        <v/>
      </c>
    </row>
    <row r="2439" spans="1:14 16382:16382">
      <c r="A2439" s="18" t="str">
        <f>IF(D2439="","",VLOOKUP(D2439,'DISPATCHED (VT11)'!$E:$XEV,16373,0))</f>
        <v/>
      </c>
      <c r="B2439" s="13" t="str">
        <f>IF(D2439="","",VLOOKUP(D2439,'DISPATCHED (VT11)'!$E:$L,8,0))</f>
        <v/>
      </c>
      <c r="C2439" s="16" t="str">
        <f>IF(A2439="","",IF(VLOOKUP(A2439,'DSR Attendance'!$A:$E,5,0)=0,VLOOKUP(A2439,'DSR Attendance'!$A:$D,4,0),CONCATENATE(VLOOKUP(A2439,'DSR Attendance'!$A:$D,4,0)," / ",VLOOKUP('Per Outlet Plan'!A2439,'DSR Attendance'!$A:$E,5,0))))</f>
        <v/>
      </c>
      <c r="M2439" s="13" t="str">
        <f t="shared" si="40"/>
        <v/>
      </c>
      <c r="N2439" s="8"/>
      <c r="XFB2439" s="13" t="str">
        <f>IF(D2439="","",COUNTIF('DISPATCHED (VT11)'!$E:$E,'Per Outlet Plan'!D2439))</f>
        <v/>
      </c>
    </row>
    <row r="2440" spans="1:14 16382:16382">
      <c r="A2440" s="18" t="str">
        <f>IF(D2440="","",VLOOKUP(D2440,'DISPATCHED (VT11)'!$E:$XEV,16373,0))</f>
        <v/>
      </c>
      <c r="B2440" s="13" t="str">
        <f>IF(D2440="","",VLOOKUP(D2440,'DISPATCHED (VT11)'!$E:$L,8,0))</f>
        <v/>
      </c>
      <c r="C2440" s="16" t="str">
        <f>IF(A2440="","",IF(VLOOKUP(A2440,'DSR Attendance'!$A:$E,5,0)=0,VLOOKUP(A2440,'DSR Attendance'!$A:$D,4,0),CONCATENATE(VLOOKUP(A2440,'DSR Attendance'!$A:$D,4,0)," / ",VLOOKUP('Per Outlet Plan'!A2440,'DSR Attendance'!$A:$E,5,0))))</f>
        <v/>
      </c>
      <c r="M2440" s="13" t="str">
        <f t="shared" si="40"/>
        <v/>
      </c>
      <c r="N2440" s="8"/>
      <c r="XFB2440" s="13" t="str">
        <f>IF(D2440="","",COUNTIF('DISPATCHED (VT11)'!$E:$E,'Per Outlet Plan'!D2440))</f>
        <v/>
      </c>
    </row>
    <row r="2441" spans="1:14 16382:16382">
      <c r="A2441" s="18" t="str">
        <f>IF(D2441="","",VLOOKUP(D2441,'DISPATCHED (VT11)'!$E:$XEV,16373,0))</f>
        <v/>
      </c>
      <c r="B2441" s="13" t="str">
        <f>IF(D2441="","",VLOOKUP(D2441,'DISPATCHED (VT11)'!$E:$L,8,0))</f>
        <v/>
      </c>
      <c r="C2441" s="16" t="str">
        <f>IF(A2441="","",IF(VLOOKUP(A2441,'DSR Attendance'!$A:$E,5,0)=0,VLOOKUP(A2441,'DSR Attendance'!$A:$D,4,0),CONCATENATE(VLOOKUP(A2441,'DSR Attendance'!$A:$D,4,0)," / ",VLOOKUP('Per Outlet Plan'!A2441,'DSR Attendance'!$A:$E,5,0))))</f>
        <v/>
      </c>
      <c r="M2441" s="13" t="str">
        <f t="shared" si="40"/>
        <v/>
      </c>
      <c r="N2441" s="8"/>
      <c r="XFB2441" s="13" t="str">
        <f>IF(D2441="","",COUNTIF('DISPATCHED (VT11)'!$E:$E,'Per Outlet Plan'!D2441))</f>
        <v/>
      </c>
    </row>
    <row r="2442" spans="1:14 16382:16382">
      <c r="A2442" s="18" t="str">
        <f>IF(D2442="","",VLOOKUP(D2442,'DISPATCHED (VT11)'!$E:$XEV,16373,0))</f>
        <v/>
      </c>
      <c r="B2442" s="13" t="str">
        <f>IF(D2442="","",VLOOKUP(D2442,'DISPATCHED (VT11)'!$E:$L,8,0))</f>
        <v/>
      </c>
      <c r="C2442" s="16" t="str">
        <f>IF(A2442="","",IF(VLOOKUP(A2442,'DSR Attendance'!$A:$E,5,0)=0,VLOOKUP(A2442,'DSR Attendance'!$A:$D,4,0),CONCATENATE(VLOOKUP(A2442,'DSR Attendance'!$A:$D,4,0)," / ",VLOOKUP('Per Outlet Plan'!A2442,'DSR Attendance'!$A:$E,5,0))))</f>
        <v/>
      </c>
      <c r="M2442" s="13" t="str">
        <f t="shared" si="40"/>
        <v/>
      </c>
      <c r="N2442" s="8"/>
      <c r="XFB2442" s="13" t="str">
        <f>IF(D2442="","",COUNTIF('DISPATCHED (VT11)'!$E:$E,'Per Outlet Plan'!D2442))</f>
        <v/>
      </c>
    </row>
    <row r="2443" spans="1:14 16382:16382">
      <c r="A2443" s="18" t="str">
        <f>IF(D2443="","",VLOOKUP(D2443,'DISPATCHED (VT11)'!$E:$XEV,16373,0))</f>
        <v/>
      </c>
      <c r="B2443" s="13" t="str">
        <f>IF(D2443="","",VLOOKUP(D2443,'DISPATCHED (VT11)'!$E:$L,8,0))</f>
        <v/>
      </c>
      <c r="C2443" s="16" t="str">
        <f>IF(A2443="","",IF(VLOOKUP(A2443,'DSR Attendance'!$A:$E,5,0)=0,VLOOKUP(A2443,'DSR Attendance'!$A:$D,4,0),CONCATENATE(VLOOKUP(A2443,'DSR Attendance'!$A:$D,4,0)," / ",VLOOKUP('Per Outlet Plan'!A2443,'DSR Attendance'!$A:$E,5,0))))</f>
        <v/>
      </c>
      <c r="M2443" s="13" t="str">
        <f t="shared" si="40"/>
        <v/>
      </c>
      <c r="N2443" s="8"/>
      <c r="XFB2443" s="13" t="str">
        <f>IF(D2443="","",COUNTIF('DISPATCHED (VT11)'!$E:$E,'Per Outlet Plan'!D2443))</f>
        <v/>
      </c>
    </row>
    <row r="2444" spans="1:14 16382:16382">
      <c r="A2444" s="18" t="str">
        <f>IF(D2444="","",VLOOKUP(D2444,'DISPATCHED (VT11)'!$E:$XEV,16373,0))</f>
        <v/>
      </c>
      <c r="B2444" s="13" t="str">
        <f>IF(D2444="","",VLOOKUP(D2444,'DISPATCHED (VT11)'!$E:$L,8,0))</f>
        <v/>
      </c>
      <c r="C2444" s="16" t="str">
        <f>IF(A2444="","",IF(VLOOKUP(A2444,'DSR Attendance'!$A:$E,5,0)=0,VLOOKUP(A2444,'DSR Attendance'!$A:$D,4,0),CONCATENATE(VLOOKUP(A2444,'DSR Attendance'!$A:$D,4,0)," / ",VLOOKUP('Per Outlet Plan'!A2444,'DSR Attendance'!$A:$E,5,0))))</f>
        <v/>
      </c>
      <c r="M2444" s="13" t="str">
        <f t="shared" si="40"/>
        <v/>
      </c>
      <c r="N2444" s="8"/>
      <c r="XFB2444" s="13" t="str">
        <f>IF(D2444="","",COUNTIF('DISPATCHED (VT11)'!$E:$E,'Per Outlet Plan'!D2444))</f>
        <v/>
      </c>
    </row>
    <row r="2445" spans="1:14 16382:16382">
      <c r="A2445" s="18" t="str">
        <f>IF(D2445="","",VLOOKUP(D2445,'DISPATCHED (VT11)'!$E:$XEV,16373,0))</f>
        <v/>
      </c>
      <c r="B2445" s="13" t="str">
        <f>IF(D2445="","",VLOOKUP(D2445,'DISPATCHED (VT11)'!$E:$L,8,0))</f>
        <v/>
      </c>
      <c r="C2445" s="16" t="str">
        <f>IF(A2445="","",IF(VLOOKUP(A2445,'DSR Attendance'!$A:$E,5,0)=0,VLOOKUP(A2445,'DSR Attendance'!$A:$D,4,0),CONCATENATE(VLOOKUP(A2445,'DSR Attendance'!$A:$D,4,0)," / ",VLOOKUP('Per Outlet Plan'!A2445,'DSR Attendance'!$A:$E,5,0))))</f>
        <v/>
      </c>
      <c r="M2445" s="13" t="str">
        <f t="shared" si="40"/>
        <v/>
      </c>
      <c r="N2445" s="8"/>
      <c r="XFB2445" s="13" t="str">
        <f>IF(D2445="","",COUNTIF('DISPATCHED (VT11)'!$E:$E,'Per Outlet Plan'!D2445))</f>
        <v/>
      </c>
    </row>
    <row r="2446" spans="1:14 16382:16382">
      <c r="A2446" s="18" t="str">
        <f>IF(D2446="","",VLOOKUP(D2446,'DISPATCHED (VT11)'!$E:$XEV,16373,0))</f>
        <v/>
      </c>
      <c r="B2446" s="13" t="str">
        <f>IF(D2446="","",VLOOKUP(D2446,'DISPATCHED (VT11)'!$E:$L,8,0))</f>
        <v/>
      </c>
      <c r="C2446" s="16" t="str">
        <f>IF(A2446="","",IF(VLOOKUP(A2446,'DSR Attendance'!$A:$E,5,0)=0,VLOOKUP(A2446,'DSR Attendance'!$A:$D,4,0),CONCATENATE(VLOOKUP(A2446,'DSR Attendance'!$A:$D,4,0)," / ",VLOOKUP('Per Outlet Plan'!A2446,'DSR Attendance'!$A:$E,5,0))))</f>
        <v/>
      </c>
      <c r="M2446" s="13" t="str">
        <f t="shared" si="40"/>
        <v/>
      </c>
      <c r="N2446" s="8"/>
      <c r="XFB2446" s="13" t="str">
        <f>IF(D2446="","",COUNTIF('DISPATCHED (VT11)'!$E:$E,'Per Outlet Plan'!D2446))</f>
        <v/>
      </c>
    </row>
    <row r="2447" spans="1:14 16382:16382">
      <c r="A2447" s="18" t="str">
        <f>IF(D2447="","",VLOOKUP(D2447,'DISPATCHED (VT11)'!$E:$XEV,16373,0))</f>
        <v/>
      </c>
      <c r="B2447" s="13" t="str">
        <f>IF(D2447="","",VLOOKUP(D2447,'DISPATCHED (VT11)'!$E:$L,8,0))</f>
        <v/>
      </c>
      <c r="C2447" s="16" t="str">
        <f>IF(A2447="","",IF(VLOOKUP(A2447,'DSR Attendance'!$A:$E,5,0)=0,VLOOKUP(A2447,'DSR Attendance'!$A:$D,4,0),CONCATENATE(VLOOKUP(A2447,'DSR Attendance'!$A:$D,4,0)," / ",VLOOKUP('Per Outlet Plan'!A2447,'DSR Attendance'!$A:$E,5,0))))</f>
        <v/>
      </c>
      <c r="M2447" s="13" t="str">
        <f t="shared" si="40"/>
        <v/>
      </c>
      <c r="N2447" s="8"/>
      <c r="XFB2447" s="13" t="str">
        <f>IF(D2447="","",COUNTIF('DISPATCHED (VT11)'!$E:$E,'Per Outlet Plan'!D2447))</f>
        <v/>
      </c>
    </row>
    <row r="2448" spans="1:14 16382:16382">
      <c r="A2448" s="18" t="str">
        <f>IF(D2448="","",VLOOKUP(D2448,'DISPATCHED (VT11)'!$E:$XEV,16373,0))</f>
        <v/>
      </c>
      <c r="B2448" s="13" t="str">
        <f>IF(D2448="","",VLOOKUP(D2448,'DISPATCHED (VT11)'!$E:$L,8,0))</f>
        <v/>
      </c>
      <c r="C2448" s="16" t="str">
        <f>IF(A2448="","",IF(VLOOKUP(A2448,'DSR Attendance'!$A:$E,5,0)=0,VLOOKUP(A2448,'DSR Attendance'!$A:$D,4,0),CONCATENATE(VLOOKUP(A2448,'DSR Attendance'!$A:$D,4,0)," / ",VLOOKUP('Per Outlet Plan'!A2448,'DSR Attendance'!$A:$E,5,0))))</f>
        <v/>
      </c>
      <c r="M2448" s="13" t="str">
        <f t="shared" si="40"/>
        <v/>
      </c>
      <c r="N2448" s="8"/>
      <c r="XFB2448" s="13" t="str">
        <f>IF(D2448="","",COUNTIF('DISPATCHED (VT11)'!$E:$E,'Per Outlet Plan'!D2448))</f>
        <v/>
      </c>
    </row>
    <row r="2449" spans="1:14 16382:16382">
      <c r="A2449" s="18" t="str">
        <f>IF(D2449="","",VLOOKUP(D2449,'DISPATCHED (VT11)'!$E:$XEV,16373,0))</f>
        <v/>
      </c>
      <c r="B2449" s="13" t="str">
        <f>IF(D2449="","",VLOOKUP(D2449,'DISPATCHED (VT11)'!$E:$L,8,0))</f>
        <v/>
      </c>
      <c r="C2449" s="16" t="str">
        <f>IF(A2449="","",IF(VLOOKUP(A2449,'DSR Attendance'!$A:$E,5,0)=0,VLOOKUP(A2449,'DSR Attendance'!$A:$D,4,0),CONCATENATE(VLOOKUP(A2449,'DSR Attendance'!$A:$D,4,0)," / ",VLOOKUP('Per Outlet Plan'!A2449,'DSR Attendance'!$A:$E,5,0))))</f>
        <v/>
      </c>
      <c r="M2449" s="13" t="str">
        <f t="shared" si="40"/>
        <v/>
      </c>
      <c r="N2449" s="8"/>
      <c r="XFB2449" s="13" t="str">
        <f>IF(D2449="","",COUNTIF('DISPATCHED (VT11)'!$E:$E,'Per Outlet Plan'!D2449))</f>
        <v/>
      </c>
    </row>
    <row r="2450" spans="1:14 16382:16382">
      <c r="A2450" s="18" t="str">
        <f>IF(D2450="","",VLOOKUP(D2450,'DISPATCHED (VT11)'!$E:$XEV,16373,0))</f>
        <v/>
      </c>
      <c r="B2450" s="13" t="str">
        <f>IF(D2450="","",VLOOKUP(D2450,'DISPATCHED (VT11)'!$E:$L,8,0))</f>
        <v/>
      </c>
      <c r="C2450" s="16" t="str">
        <f>IF(A2450="","",IF(VLOOKUP(A2450,'DSR Attendance'!$A:$E,5,0)=0,VLOOKUP(A2450,'DSR Attendance'!$A:$D,4,0),CONCATENATE(VLOOKUP(A2450,'DSR Attendance'!$A:$D,4,0)," / ",VLOOKUP('Per Outlet Plan'!A2450,'DSR Attendance'!$A:$E,5,0))))</f>
        <v/>
      </c>
      <c r="M2450" s="13" t="str">
        <f t="shared" si="40"/>
        <v/>
      </c>
      <c r="N2450" s="8"/>
      <c r="XFB2450" s="13" t="str">
        <f>IF(D2450="","",COUNTIF('DISPATCHED (VT11)'!$E:$E,'Per Outlet Plan'!D2450))</f>
        <v/>
      </c>
    </row>
    <row r="2451" spans="1:14 16382:16382">
      <c r="A2451" s="18" t="str">
        <f>IF(D2451="","",VLOOKUP(D2451,'DISPATCHED (VT11)'!$E:$XEV,16373,0))</f>
        <v/>
      </c>
      <c r="B2451" s="13" t="str">
        <f>IF(D2451="","",VLOOKUP(D2451,'DISPATCHED (VT11)'!$E:$L,8,0))</f>
        <v/>
      </c>
      <c r="C2451" s="16" t="str">
        <f>IF(A2451="","",IF(VLOOKUP(A2451,'DSR Attendance'!$A:$E,5,0)=0,VLOOKUP(A2451,'DSR Attendance'!$A:$D,4,0),CONCATENATE(VLOOKUP(A2451,'DSR Attendance'!$A:$D,4,0)," / ",VLOOKUP('Per Outlet Plan'!A2451,'DSR Attendance'!$A:$E,5,0))))</f>
        <v/>
      </c>
      <c r="M2451" s="13" t="str">
        <f t="shared" si="40"/>
        <v/>
      </c>
      <c r="N2451" s="8"/>
      <c r="XFB2451" s="13" t="str">
        <f>IF(D2451="","",COUNTIF('DISPATCHED (VT11)'!$E:$E,'Per Outlet Plan'!D2451))</f>
        <v/>
      </c>
    </row>
    <row r="2452" spans="1:14 16382:16382">
      <c r="A2452" s="18" t="str">
        <f>IF(D2452="","",VLOOKUP(D2452,'DISPATCHED (VT11)'!$E:$XEV,16373,0))</f>
        <v/>
      </c>
      <c r="B2452" s="13" t="str">
        <f>IF(D2452="","",VLOOKUP(D2452,'DISPATCHED (VT11)'!$E:$L,8,0))</f>
        <v/>
      </c>
      <c r="C2452" s="16" t="str">
        <f>IF(A2452="","",IF(VLOOKUP(A2452,'DSR Attendance'!$A:$E,5,0)=0,VLOOKUP(A2452,'DSR Attendance'!$A:$D,4,0),CONCATENATE(VLOOKUP(A2452,'DSR Attendance'!$A:$D,4,0)," / ",VLOOKUP('Per Outlet Plan'!A2452,'DSR Attendance'!$A:$E,5,0))))</f>
        <v/>
      </c>
      <c r="M2452" s="13" t="str">
        <f t="shared" si="40"/>
        <v/>
      </c>
      <c r="N2452" s="8"/>
      <c r="XFB2452" s="13" t="str">
        <f>IF(D2452="","",COUNTIF('DISPATCHED (VT11)'!$E:$E,'Per Outlet Plan'!D2452))</f>
        <v/>
      </c>
    </row>
    <row r="2453" spans="1:14 16382:16382">
      <c r="A2453" s="18" t="str">
        <f>IF(D2453="","",VLOOKUP(D2453,'DISPATCHED (VT11)'!$E:$XEV,16373,0))</f>
        <v/>
      </c>
      <c r="B2453" s="13" t="str">
        <f>IF(D2453="","",VLOOKUP(D2453,'DISPATCHED (VT11)'!$E:$L,8,0))</f>
        <v/>
      </c>
      <c r="C2453" s="16" t="str">
        <f>IF(A2453="","",IF(VLOOKUP(A2453,'DSR Attendance'!$A:$E,5,0)=0,VLOOKUP(A2453,'DSR Attendance'!$A:$D,4,0),CONCATENATE(VLOOKUP(A2453,'DSR Attendance'!$A:$D,4,0)," / ",VLOOKUP('Per Outlet Plan'!A2453,'DSR Attendance'!$A:$E,5,0))))</f>
        <v/>
      </c>
      <c r="M2453" s="13" t="str">
        <f t="shared" si="40"/>
        <v/>
      </c>
      <c r="N2453" s="8"/>
      <c r="XFB2453" s="13" t="str">
        <f>IF(D2453="","",COUNTIF('DISPATCHED (VT11)'!$E:$E,'Per Outlet Plan'!D2453))</f>
        <v/>
      </c>
    </row>
    <row r="2454" spans="1:14 16382:16382">
      <c r="A2454" s="18" t="str">
        <f>IF(D2454="","",VLOOKUP(D2454,'DISPATCHED (VT11)'!$E:$XEV,16373,0))</f>
        <v/>
      </c>
      <c r="B2454" s="13" t="str">
        <f>IF(D2454="","",VLOOKUP(D2454,'DISPATCHED (VT11)'!$E:$L,8,0))</f>
        <v/>
      </c>
      <c r="C2454" s="16" t="str">
        <f>IF(A2454="","",IF(VLOOKUP(A2454,'DSR Attendance'!$A:$E,5,0)=0,VLOOKUP(A2454,'DSR Attendance'!$A:$D,4,0),CONCATENATE(VLOOKUP(A2454,'DSR Attendance'!$A:$D,4,0)," / ",VLOOKUP('Per Outlet Plan'!A2454,'DSR Attendance'!$A:$E,5,0))))</f>
        <v/>
      </c>
      <c r="M2454" s="13" t="str">
        <f t="shared" si="40"/>
        <v/>
      </c>
      <c r="N2454" s="8"/>
      <c r="XFB2454" s="13" t="str">
        <f>IF(D2454="","",COUNTIF('DISPATCHED (VT11)'!$E:$E,'Per Outlet Plan'!D2454))</f>
        <v/>
      </c>
    </row>
    <row r="2455" spans="1:14 16382:16382">
      <c r="A2455" s="18" t="str">
        <f>IF(D2455="","",VLOOKUP(D2455,'DISPATCHED (VT11)'!$E:$XEV,16373,0))</f>
        <v/>
      </c>
      <c r="B2455" s="13" t="str">
        <f>IF(D2455="","",VLOOKUP(D2455,'DISPATCHED (VT11)'!$E:$L,8,0))</f>
        <v/>
      </c>
      <c r="C2455" s="16" t="str">
        <f>IF(A2455="","",IF(VLOOKUP(A2455,'DSR Attendance'!$A:$E,5,0)=0,VLOOKUP(A2455,'DSR Attendance'!$A:$D,4,0),CONCATENATE(VLOOKUP(A2455,'DSR Attendance'!$A:$D,4,0)," / ",VLOOKUP('Per Outlet Plan'!A2455,'DSR Attendance'!$A:$E,5,0))))</f>
        <v/>
      </c>
      <c r="M2455" s="13" t="str">
        <f t="shared" si="40"/>
        <v/>
      </c>
      <c r="N2455" s="8"/>
      <c r="XFB2455" s="13" t="str">
        <f>IF(D2455="","",COUNTIF('DISPATCHED (VT11)'!$E:$E,'Per Outlet Plan'!D2455))</f>
        <v/>
      </c>
    </row>
    <row r="2456" spans="1:14 16382:16382">
      <c r="A2456" s="18" t="str">
        <f>IF(D2456="","",VLOOKUP(D2456,'DISPATCHED (VT11)'!$E:$XEV,16373,0))</f>
        <v/>
      </c>
      <c r="B2456" s="13" t="str">
        <f>IF(D2456="","",VLOOKUP(D2456,'DISPATCHED (VT11)'!$E:$L,8,0))</f>
        <v/>
      </c>
      <c r="C2456" s="16" t="str">
        <f>IF(A2456="","",IF(VLOOKUP(A2456,'DSR Attendance'!$A:$E,5,0)=0,VLOOKUP(A2456,'DSR Attendance'!$A:$D,4,0),CONCATENATE(VLOOKUP(A2456,'DSR Attendance'!$A:$D,4,0)," / ",VLOOKUP('Per Outlet Plan'!A2456,'DSR Attendance'!$A:$E,5,0))))</f>
        <v/>
      </c>
      <c r="M2456" s="13" t="str">
        <f t="shared" si="40"/>
        <v/>
      </c>
      <c r="N2456" s="8"/>
      <c r="XFB2456" s="13" t="str">
        <f>IF(D2456="","",COUNTIF('DISPATCHED (VT11)'!$E:$E,'Per Outlet Plan'!D2456))</f>
        <v/>
      </c>
    </row>
    <row r="2457" spans="1:14 16382:16382">
      <c r="A2457" s="18" t="str">
        <f>IF(D2457="","",VLOOKUP(D2457,'DISPATCHED (VT11)'!$E:$XEV,16373,0))</f>
        <v/>
      </c>
      <c r="B2457" s="13" t="str">
        <f>IF(D2457="","",VLOOKUP(D2457,'DISPATCHED (VT11)'!$E:$L,8,0))</f>
        <v/>
      </c>
      <c r="C2457" s="16" t="str">
        <f>IF(A2457="","",IF(VLOOKUP(A2457,'DSR Attendance'!$A:$E,5,0)=0,VLOOKUP(A2457,'DSR Attendance'!$A:$D,4,0),CONCATENATE(VLOOKUP(A2457,'DSR Attendance'!$A:$D,4,0)," / ",VLOOKUP('Per Outlet Plan'!A2457,'DSR Attendance'!$A:$E,5,0))))</f>
        <v/>
      </c>
      <c r="M2457" s="13" t="str">
        <f t="shared" si="40"/>
        <v/>
      </c>
      <c r="N2457" s="8"/>
      <c r="XFB2457" s="13" t="str">
        <f>IF(D2457="","",COUNTIF('DISPATCHED (VT11)'!$E:$E,'Per Outlet Plan'!D2457))</f>
        <v/>
      </c>
    </row>
    <row r="2458" spans="1:14 16382:16382">
      <c r="A2458" s="18" t="str">
        <f>IF(D2458="","",VLOOKUP(D2458,'DISPATCHED (VT11)'!$E:$XEV,16373,0))</f>
        <v/>
      </c>
      <c r="B2458" s="13" t="str">
        <f>IF(D2458="","",VLOOKUP(D2458,'DISPATCHED (VT11)'!$E:$L,8,0))</f>
        <v/>
      </c>
      <c r="C2458" s="16" t="str">
        <f>IF(A2458="","",IF(VLOOKUP(A2458,'DSR Attendance'!$A:$E,5,0)=0,VLOOKUP(A2458,'DSR Attendance'!$A:$D,4,0),CONCATENATE(VLOOKUP(A2458,'DSR Attendance'!$A:$D,4,0)," / ",VLOOKUP('Per Outlet Plan'!A2458,'DSR Attendance'!$A:$E,5,0))))</f>
        <v/>
      </c>
      <c r="M2458" s="13" t="str">
        <f t="shared" si="40"/>
        <v/>
      </c>
      <c r="N2458" s="8"/>
      <c r="XFB2458" s="13" t="str">
        <f>IF(D2458="","",COUNTIF('DISPATCHED (VT11)'!$E:$E,'Per Outlet Plan'!D2458))</f>
        <v/>
      </c>
    </row>
    <row r="2459" spans="1:14 16382:16382">
      <c r="A2459" s="18" t="str">
        <f>IF(D2459="","",VLOOKUP(D2459,'DISPATCHED (VT11)'!$E:$XEV,16373,0))</f>
        <v/>
      </c>
      <c r="B2459" s="13" t="str">
        <f>IF(D2459="","",VLOOKUP(D2459,'DISPATCHED (VT11)'!$E:$L,8,0))</f>
        <v/>
      </c>
      <c r="C2459" s="16" t="str">
        <f>IF(A2459="","",IF(VLOOKUP(A2459,'DSR Attendance'!$A:$E,5,0)=0,VLOOKUP(A2459,'DSR Attendance'!$A:$D,4,0),CONCATENATE(VLOOKUP(A2459,'DSR Attendance'!$A:$D,4,0)," / ",VLOOKUP('Per Outlet Plan'!A2459,'DSR Attendance'!$A:$E,5,0))))</f>
        <v/>
      </c>
      <c r="M2459" s="13" t="str">
        <f t="shared" si="40"/>
        <v/>
      </c>
      <c r="N2459" s="8"/>
      <c r="XFB2459" s="13" t="str">
        <f>IF(D2459="","",COUNTIF('DISPATCHED (VT11)'!$E:$E,'Per Outlet Plan'!D2459))</f>
        <v/>
      </c>
    </row>
    <row r="2460" spans="1:14 16382:16382">
      <c r="A2460" s="18" t="str">
        <f>IF(D2460="","",VLOOKUP(D2460,'DISPATCHED (VT11)'!$E:$XEV,16373,0))</f>
        <v/>
      </c>
      <c r="B2460" s="13" t="str">
        <f>IF(D2460="","",VLOOKUP(D2460,'DISPATCHED (VT11)'!$E:$L,8,0))</f>
        <v/>
      </c>
      <c r="C2460" s="16" t="str">
        <f>IF(A2460="","",IF(VLOOKUP(A2460,'DSR Attendance'!$A:$E,5,0)=0,VLOOKUP(A2460,'DSR Attendance'!$A:$D,4,0),CONCATENATE(VLOOKUP(A2460,'DSR Attendance'!$A:$D,4,0)," / ",VLOOKUP('Per Outlet Plan'!A2460,'DSR Attendance'!$A:$E,5,0))))</f>
        <v/>
      </c>
      <c r="M2460" s="13" t="str">
        <f t="shared" si="40"/>
        <v/>
      </c>
      <c r="N2460" s="8"/>
      <c r="XFB2460" s="13" t="str">
        <f>IF(D2460="","",COUNTIF('DISPATCHED (VT11)'!$E:$E,'Per Outlet Plan'!D2460))</f>
        <v/>
      </c>
    </row>
    <row r="2461" spans="1:14 16382:16382">
      <c r="A2461" s="18" t="str">
        <f>IF(D2461="","",VLOOKUP(D2461,'DISPATCHED (VT11)'!$E:$XEV,16373,0))</f>
        <v/>
      </c>
      <c r="B2461" s="13" t="str">
        <f>IF(D2461="","",VLOOKUP(D2461,'DISPATCHED (VT11)'!$E:$L,8,0))</f>
        <v/>
      </c>
      <c r="C2461" s="16" t="str">
        <f>IF(A2461="","",IF(VLOOKUP(A2461,'DSR Attendance'!$A:$E,5,0)=0,VLOOKUP(A2461,'DSR Attendance'!$A:$D,4,0),CONCATENATE(VLOOKUP(A2461,'DSR Attendance'!$A:$D,4,0)," / ",VLOOKUP('Per Outlet Plan'!A2461,'DSR Attendance'!$A:$E,5,0))))</f>
        <v/>
      </c>
      <c r="M2461" s="13" t="str">
        <f t="shared" si="40"/>
        <v/>
      </c>
      <c r="N2461" s="8"/>
      <c r="XFB2461" s="13" t="str">
        <f>IF(D2461="","",COUNTIF('DISPATCHED (VT11)'!$E:$E,'Per Outlet Plan'!D2461))</f>
        <v/>
      </c>
    </row>
    <row r="2462" spans="1:14 16382:16382">
      <c r="A2462" s="18" t="str">
        <f>IF(D2462="","",VLOOKUP(D2462,'DISPATCHED (VT11)'!$E:$XEV,16373,0))</f>
        <v/>
      </c>
      <c r="B2462" s="13" t="str">
        <f>IF(D2462="","",VLOOKUP(D2462,'DISPATCHED (VT11)'!$E:$L,8,0))</f>
        <v/>
      </c>
      <c r="C2462" s="16" t="str">
        <f>IF(A2462="","",IF(VLOOKUP(A2462,'DSR Attendance'!$A:$E,5,0)=0,VLOOKUP(A2462,'DSR Attendance'!$A:$D,4,0),CONCATENATE(VLOOKUP(A2462,'DSR Attendance'!$A:$D,4,0)," / ",VLOOKUP('Per Outlet Plan'!A2462,'DSR Attendance'!$A:$E,5,0))))</f>
        <v/>
      </c>
      <c r="M2462" s="13" t="str">
        <f t="shared" si="40"/>
        <v/>
      </c>
      <c r="N2462" s="8"/>
      <c r="XFB2462" s="13" t="str">
        <f>IF(D2462="","",COUNTIF('DISPATCHED (VT11)'!$E:$E,'Per Outlet Plan'!D2462))</f>
        <v/>
      </c>
    </row>
    <row r="2463" spans="1:14 16382:16382">
      <c r="A2463" s="18" t="str">
        <f>IF(D2463="","",VLOOKUP(D2463,'DISPATCHED (VT11)'!$E:$XEV,16373,0))</f>
        <v/>
      </c>
      <c r="B2463" s="13" t="str">
        <f>IF(D2463="","",VLOOKUP(D2463,'DISPATCHED (VT11)'!$E:$L,8,0))</f>
        <v/>
      </c>
      <c r="C2463" s="16" t="str">
        <f>IF(A2463="","",IF(VLOOKUP(A2463,'DSR Attendance'!$A:$E,5,0)=0,VLOOKUP(A2463,'DSR Attendance'!$A:$D,4,0),CONCATENATE(VLOOKUP(A2463,'DSR Attendance'!$A:$D,4,0)," / ",VLOOKUP('Per Outlet Plan'!A2463,'DSR Attendance'!$A:$E,5,0))))</f>
        <v/>
      </c>
      <c r="M2463" s="13" t="str">
        <f t="shared" si="40"/>
        <v/>
      </c>
      <c r="N2463" s="8"/>
      <c r="XFB2463" s="13" t="str">
        <f>IF(D2463="","",COUNTIF('DISPATCHED (VT11)'!$E:$E,'Per Outlet Plan'!D2463))</f>
        <v/>
      </c>
    </row>
    <row r="2464" spans="1:14 16382:16382">
      <c r="A2464" s="18" t="str">
        <f>IF(D2464="","",VLOOKUP(D2464,'DISPATCHED (VT11)'!$E:$XEV,16373,0))</f>
        <v/>
      </c>
      <c r="B2464" s="13" t="str">
        <f>IF(D2464="","",VLOOKUP(D2464,'DISPATCHED (VT11)'!$E:$L,8,0))</f>
        <v/>
      </c>
      <c r="C2464" s="16" t="str">
        <f>IF(A2464="","",IF(VLOOKUP(A2464,'DSR Attendance'!$A:$E,5,0)=0,VLOOKUP(A2464,'DSR Attendance'!$A:$D,4,0),CONCATENATE(VLOOKUP(A2464,'DSR Attendance'!$A:$D,4,0)," / ",VLOOKUP('Per Outlet Plan'!A2464,'DSR Attendance'!$A:$E,5,0))))</f>
        <v/>
      </c>
      <c r="M2464" s="13" t="str">
        <f t="shared" si="40"/>
        <v/>
      </c>
      <c r="N2464" s="8"/>
      <c r="XFB2464" s="13" t="str">
        <f>IF(D2464="","",COUNTIF('DISPATCHED (VT11)'!$E:$E,'Per Outlet Plan'!D2464))</f>
        <v/>
      </c>
    </row>
    <row r="2465" spans="1:14 16382:16382">
      <c r="A2465" s="18" t="str">
        <f>IF(D2465="","",VLOOKUP(D2465,'DISPATCHED (VT11)'!$E:$XEV,16373,0))</f>
        <v/>
      </c>
      <c r="B2465" s="13" t="str">
        <f>IF(D2465="","",VLOOKUP(D2465,'DISPATCHED (VT11)'!$E:$L,8,0))</f>
        <v/>
      </c>
      <c r="C2465" s="16" t="str">
        <f>IF(A2465="","",IF(VLOOKUP(A2465,'DSR Attendance'!$A:$E,5,0)=0,VLOOKUP(A2465,'DSR Attendance'!$A:$D,4,0),CONCATENATE(VLOOKUP(A2465,'DSR Attendance'!$A:$D,4,0)," / ",VLOOKUP('Per Outlet Plan'!A2465,'DSR Attendance'!$A:$E,5,0))))</f>
        <v/>
      </c>
      <c r="M2465" s="13" t="str">
        <f t="shared" si="40"/>
        <v/>
      </c>
      <c r="N2465" s="8"/>
      <c r="XFB2465" s="13" t="str">
        <f>IF(D2465="","",COUNTIF('DISPATCHED (VT11)'!$E:$E,'Per Outlet Plan'!D2465))</f>
        <v/>
      </c>
    </row>
    <row r="2466" spans="1:14 16382:16382">
      <c r="A2466" s="18" t="str">
        <f>IF(D2466="","",VLOOKUP(D2466,'DISPATCHED (VT11)'!$E:$XEV,16373,0))</f>
        <v/>
      </c>
      <c r="B2466" s="13" t="str">
        <f>IF(D2466="","",VLOOKUP(D2466,'DISPATCHED (VT11)'!$E:$L,8,0))</f>
        <v/>
      </c>
      <c r="C2466" s="16" t="str">
        <f>IF(A2466="","",IF(VLOOKUP(A2466,'DSR Attendance'!$A:$E,5,0)=0,VLOOKUP(A2466,'DSR Attendance'!$A:$D,4,0),CONCATENATE(VLOOKUP(A2466,'DSR Attendance'!$A:$D,4,0)," / ",VLOOKUP('Per Outlet Plan'!A2466,'DSR Attendance'!$A:$E,5,0))))</f>
        <v/>
      </c>
      <c r="M2466" s="13" t="str">
        <f t="shared" si="40"/>
        <v/>
      </c>
      <c r="N2466" s="8"/>
      <c r="XFB2466" s="13" t="str">
        <f>IF(D2466="","",COUNTIF('DISPATCHED (VT11)'!$E:$E,'Per Outlet Plan'!D2466))</f>
        <v/>
      </c>
    </row>
    <row r="2467" spans="1:14 16382:16382">
      <c r="A2467" s="18" t="str">
        <f>IF(D2467="","",VLOOKUP(D2467,'DISPATCHED (VT11)'!$E:$XEV,16373,0))</f>
        <v/>
      </c>
      <c r="B2467" s="13" t="str">
        <f>IF(D2467="","",VLOOKUP(D2467,'DISPATCHED (VT11)'!$E:$L,8,0))</f>
        <v/>
      </c>
      <c r="C2467" s="16" t="str">
        <f>IF(A2467="","",IF(VLOOKUP(A2467,'DSR Attendance'!$A:$E,5,0)=0,VLOOKUP(A2467,'DSR Attendance'!$A:$D,4,0),CONCATENATE(VLOOKUP(A2467,'DSR Attendance'!$A:$D,4,0)," / ",VLOOKUP('Per Outlet Plan'!A2467,'DSR Attendance'!$A:$E,5,0))))</f>
        <v/>
      </c>
      <c r="M2467" s="13" t="str">
        <f t="shared" si="40"/>
        <v/>
      </c>
      <c r="N2467" s="8"/>
      <c r="XFB2467" s="13" t="str">
        <f>IF(D2467="","",COUNTIF('DISPATCHED (VT11)'!$E:$E,'Per Outlet Plan'!D2467))</f>
        <v/>
      </c>
    </row>
    <row r="2468" spans="1:14 16382:16382">
      <c r="A2468" s="18" t="str">
        <f>IF(D2468="","",VLOOKUP(D2468,'DISPATCHED (VT11)'!$E:$XEV,16373,0))</f>
        <v/>
      </c>
      <c r="B2468" s="13" t="str">
        <f>IF(D2468="","",VLOOKUP(D2468,'DISPATCHED (VT11)'!$E:$L,8,0))</f>
        <v/>
      </c>
      <c r="C2468" s="16" t="str">
        <f>IF(A2468="","",IF(VLOOKUP(A2468,'DSR Attendance'!$A:$E,5,0)=0,VLOOKUP(A2468,'DSR Attendance'!$A:$D,4,0),CONCATENATE(VLOOKUP(A2468,'DSR Attendance'!$A:$D,4,0)," / ",VLOOKUP('Per Outlet Plan'!A2468,'DSR Attendance'!$A:$E,5,0))))</f>
        <v/>
      </c>
      <c r="M2468" s="13" t="str">
        <f t="shared" si="40"/>
        <v/>
      </c>
      <c r="N2468" s="8"/>
      <c r="XFB2468" s="13" t="str">
        <f>IF(D2468="","",COUNTIF('DISPATCHED (VT11)'!$E:$E,'Per Outlet Plan'!D2468))</f>
        <v/>
      </c>
    </row>
    <row r="2469" spans="1:14 16382:16382">
      <c r="A2469" s="18" t="str">
        <f>IF(D2469="","",VLOOKUP(D2469,'DISPATCHED (VT11)'!$E:$XEV,16373,0))</f>
        <v/>
      </c>
      <c r="B2469" s="13" t="str">
        <f>IF(D2469="","",VLOOKUP(D2469,'DISPATCHED (VT11)'!$E:$L,8,0))</f>
        <v/>
      </c>
      <c r="C2469" s="16" t="str">
        <f>IF(A2469="","",IF(VLOOKUP(A2469,'DSR Attendance'!$A:$E,5,0)=0,VLOOKUP(A2469,'DSR Attendance'!$A:$D,4,0),CONCATENATE(VLOOKUP(A2469,'DSR Attendance'!$A:$D,4,0)," / ",VLOOKUP('Per Outlet Plan'!A2469,'DSR Attendance'!$A:$E,5,0))))</f>
        <v/>
      </c>
      <c r="M2469" s="13" t="str">
        <f t="shared" si="40"/>
        <v/>
      </c>
      <c r="N2469" s="8"/>
      <c r="XFB2469" s="13" t="str">
        <f>IF(D2469="","",COUNTIF('DISPATCHED (VT11)'!$E:$E,'Per Outlet Plan'!D2469))</f>
        <v/>
      </c>
    </row>
    <row r="2470" spans="1:14 16382:16382">
      <c r="A2470" s="18" t="str">
        <f>IF(D2470="","",VLOOKUP(D2470,'DISPATCHED (VT11)'!$E:$XEV,16373,0))</f>
        <v/>
      </c>
      <c r="B2470" s="13" t="str">
        <f>IF(D2470="","",VLOOKUP(D2470,'DISPATCHED (VT11)'!$E:$L,8,0))</f>
        <v/>
      </c>
      <c r="C2470" s="16" t="str">
        <f>IF(A2470="","",IF(VLOOKUP(A2470,'DSR Attendance'!$A:$E,5,0)=0,VLOOKUP(A2470,'DSR Attendance'!$A:$D,4,0),CONCATENATE(VLOOKUP(A2470,'DSR Attendance'!$A:$D,4,0)," / ",VLOOKUP('Per Outlet Plan'!A2470,'DSR Attendance'!$A:$E,5,0))))</f>
        <v/>
      </c>
      <c r="M2470" s="13" t="str">
        <f t="shared" si="40"/>
        <v/>
      </c>
      <c r="N2470" s="8"/>
      <c r="XFB2470" s="13" t="str">
        <f>IF(D2470="","",COUNTIF('DISPATCHED (VT11)'!$E:$E,'Per Outlet Plan'!D2470))</f>
        <v/>
      </c>
    </row>
    <row r="2471" spans="1:14 16382:16382">
      <c r="A2471" s="18" t="str">
        <f>IF(D2471="","",VLOOKUP(D2471,'DISPATCHED (VT11)'!$E:$XEV,16373,0))</f>
        <v/>
      </c>
      <c r="B2471" s="13" t="str">
        <f>IF(D2471="","",VLOOKUP(D2471,'DISPATCHED (VT11)'!$E:$L,8,0))</f>
        <v/>
      </c>
      <c r="C2471" s="16" t="str">
        <f>IF(A2471="","",IF(VLOOKUP(A2471,'DSR Attendance'!$A:$E,5,0)=0,VLOOKUP(A2471,'DSR Attendance'!$A:$D,4,0),CONCATENATE(VLOOKUP(A2471,'DSR Attendance'!$A:$D,4,0)," / ",VLOOKUP('Per Outlet Plan'!A2471,'DSR Attendance'!$A:$E,5,0))))</f>
        <v/>
      </c>
      <c r="M2471" s="13" t="str">
        <f t="shared" si="40"/>
        <v/>
      </c>
      <c r="N2471" s="8"/>
      <c r="XFB2471" s="13" t="str">
        <f>IF(D2471="","",COUNTIF('DISPATCHED (VT11)'!$E:$E,'Per Outlet Plan'!D2471))</f>
        <v/>
      </c>
    </row>
    <row r="2472" spans="1:14 16382:16382">
      <c r="A2472" s="18" t="str">
        <f>IF(D2472="","",VLOOKUP(D2472,'DISPATCHED (VT11)'!$E:$XEV,16373,0))</f>
        <v/>
      </c>
      <c r="B2472" s="13" t="str">
        <f>IF(D2472="","",VLOOKUP(D2472,'DISPATCHED (VT11)'!$E:$L,8,0))</f>
        <v/>
      </c>
      <c r="C2472" s="16" t="str">
        <f>IF(A2472="","",IF(VLOOKUP(A2472,'DSR Attendance'!$A:$E,5,0)=0,VLOOKUP(A2472,'DSR Attendance'!$A:$D,4,0),CONCATENATE(VLOOKUP(A2472,'DSR Attendance'!$A:$D,4,0)," / ",VLOOKUP('Per Outlet Plan'!A2472,'DSR Attendance'!$A:$E,5,0))))</f>
        <v/>
      </c>
      <c r="M2472" s="13" t="str">
        <f t="shared" si="40"/>
        <v/>
      </c>
      <c r="N2472" s="8"/>
      <c r="XFB2472" s="13" t="str">
        <f>IF(D2472="","",COUNTIF('DISPATCHED (VT11)'!$E:$E,'Per Outlet Plan'!D2472))</f>
        <v/>
      </c>
    </row>
    <row r="2473" spans="1:14 16382:16382">
      <c r="A2473" s="18" t="str">
        <f>IF(D2473="","",VLOOKUP(D2473,'DISPATCHED (VT11)'!$E:$XEV,16373,0))</f>
        <v/>
      </c>
      <c r="B2473" s="13" t="str">
        <f>IF(D2473="","",VLOOKUP(D2473,'DISPATCHED (VT11)'!$E:$L,8,0))</f>
        <v/>
      </c>
      <c r="C2473" s="16" t="str">
        <f>IF(A2473="","",IF(VLOOKUP(A2473,'DSR Attendance'!$A:$E,5,0)=0,VLOOKUP(A2473,'DSR Attendance'!$A:$D,4,0),CONCATENATE(VLOOKUP(A2473,'DSR Attendance'!$A:$D,4,0)," / ",VLOOKUP('Per Outlet Plan'!A2473,'DSR Attendance'!$A:$E,5,0))))</f>
        <v/>
      </c>
      <c r="M2473" s="13" t="str">
        <f t="shared" si="40"/>
        <v/>
      </c>
      <c r="N2473" s="8"/>
      <c r="XFB2473" s="13" t="str">
        <f>IF(D2473="","",COUNTIF('DISPATCHED (VT11)'!$E:$E,'Per Outlet Plan'!D2473))</f>
        <v/>
      </c>
    </row>
    <row r="2474" spans="1:14 16382:16382">
      <c r="A2474" s="18" t="str">
        <f>IF(D2474="","",VLOOKUP(D2474,'DISPATCHED (VT11)'!$E:$XEV,16373,0))</f>
        <v/>
      </c>
      <c r="B2474" s="13" t="str">
        <f>IF(D2474="","",VLOOKUP(D2474,'DISPATCHED (VT11)'!$E:$L,8,0))</f>
        <v/>
      </c>
      <c r="C2474" s="16" t="str">
        <f>IF(A2474="","",IF(VLOOKUP(A2474,'DSR Attendance'!$A:$E,5,0)=0,VLOOKUP(A2474,'DSR Attendance'!$A:$D,4,0),CONCATENATE(VLOOKUP(A2474,'DSR Attendance'!$A:$D,4,0)," / ",VLOOKUP('Per Outlet Plan'!A2474,'DSR Attendance'!$A:$E,5,0))))</f>
        <v/>
      </c>
      <c r="M2474" s="13" t="str">
        <f t="shared" si="40"/>
        <v/>
      </c>
      <c r="N2474" s="8"/>
      <c r="XFB2474" s="13" t="str">
        <f>IF(D2474="","",COUNTIF('DISPATCHED (VT11)'!$E:$E,'Per Outlet Plan'!D2474))</f>
        <v/>
      </c>
    </row>
    <row r="2475" spans="1:14 16382:16382">
      <c r="A2475" s="18" t="str">
        <f>IF(D2475="","",VLOOKUP(D2475,'DISPATCHED (VT11)'!$E:$XEV,16373,0))</f>
        <v/>
      </c>
      <c r="B2475" s="13" t="str">
        <f>IF(D2475="","",VLOOKUP(D2475,'DISPATCHED (VT11)'!$E:$L,8,0))</f>
        <v/>
      </c>
      <c r="C2475" s="16" t="str">
        <f>IF(A2475="","",IF(VLOOKUP(A2475,'DSR Attendance'!$A:$E,5,0)=0,VLOOKUP(A2475,'DSR Attendance'!$A:$D,4,0),CONCATENATE(VLOOKUP(A2475,'DSR Attendance'!$A:$D,4,0)," / ",VLOOKUP('Per Outlet Plan'!A2475,'DSR Attendance'!$A:$E,5,0))))</f>
        <v/>
      </c>
      <c r="M2475" s="13" t="str">
        <f t="shared" si="40"/>
        <v/>
      </c>
      <c r="N2475" s="8"/>
      <c r="XFB2475" s="13" t="str">
        <f>IF(D2475="","",COUNTIF('DISPATCHED (VT11)'!$E:$E,'Per Outlet Plan'!D2475))</f>
        <v/>
      </c>
    </row>
    <row r="2476" spans="1:14 16382:16382">
      <c r="A2476" s="18" t="str">
        <f>IF(D2476="","",VLOOKUP(D2476,'DISPATCHED (VT11)'!$E:$XEV,16373,0))</f>
        <v/>
      </c>
      <c r="B2476" s="13" t="str">
        <f>IF(D2476="","",VLOOKUP(D2476,'DISPATCHED (VT11)'!$E:$L,8,0))</f>
        <v/>
      </c>
      <c r="C2476" s="16" t="str">
        <f>IF(A2476="","",IF(VLOOKUP(A2476,'DSR Attendance'!$A:$E,5,0)=0,VLOOKUP(A2476,'DSR Attendance'!$A:$D,4,0),CONCATENATE(VLOOKUP(A2476,'DSR Attendance'!$A:$D,4,0)," / ",VLOOKUP('Per Outlet Plan'!A2476,'DSR Attendance'!$A:$E,5,0))))</f>
        <v/>
      </c>
      <c r="M2476" s="13" t="str">
        <f t="shared" si="40"/>
        <v/>
      </c>
      <c r="N2476" s="8"/>
      <c r="XFB2476" s="13" t="str">
        <f>IF(D2476="","",COUNTIF('DISPATCHED (VT11)'!$E:$E,'Per Outlet Plan'!D2476))</f>
        <v/>
      </c>
    </row>
    <row r="2477" spans="1:14 16382:16382">
      <c r="A2477" s="18" t="str">
        <f>IF(D2477="","",VLOOKUP(D2477,'DISPATCHED (VT11)'!$E:$XEV,16373,0))</f>
        <v/>
      </c>
      <c r="B2477" s="13" t="str">
        <f>IF(D2477="","",VLOOKUP(D2477,'DISPATCHED (VT11)'!$E:$L,8,0))</f>
        <v/>
      </c>
      <c r="C2477" s="16" t="str">
        <f>IF(A2477="","",IF(VLOOKUP(A2477,'DSR Attendance'!$A:$E,5,0)=0,VLOOKUP(A2477,'DSR Attendance'!$A:$D,4,0),CONCATENATE(VLOOKUP(A2477,'DSR Attendance'!$A:$D,4,0)," / ",VLOOKUP('Per Outlet Plan'!A2477,'DSR Attendance'!$A:$E,5,0))))</f>
        <v/>
      </c>
      <c r="M2477" s="13" t="str">
        <f t="shared" si="40"/>
        <v/>
      </c>
      <c r="N2477" s="8"/>
      <c r="XFB2477" s="13" t="str">
        <f>IF(D2477="","",COUNTIF('DISPATCHED (VT11)'!$E:$E,'Per Outlet Plan'!D2477))</f>
        <v/>
      </c>
    </row>
    <row r="2478" spans="1:14 16382:16382">
      <c r="A2478" s="18" t="str">
        <f>IF(D2478="","",VLOOKUP(D2478,'DISPATCHED (VT11)'!$E:$XEV,16373,0))</f>
        <v/>
      </c>
      <c r="B2478" s="13" t="str">
        <f>IF(D2478="","",VLOOKUP(D2478,'DISPATCHED (VT11)'!$E:$L,8,0))</f>
        <v/>
      </c>
      <c r="C2478" s="16" t="str">
        <f>IF(A2478="","",IF(VLOOKUP(A2478,'DSR Attendance'!$A:$E,5,0)=0,VLOOKUP(A2478,'DSR Attendance'!$A:$D,4,0),CONCATENATE(VLOOKUP(A2478,'DSR Attendance'!$A:$D,4,0)," / ",VLOOKUP('Per Outlet Plan'!A2478,'DSR Attendance'!$A:$E,5,0))))</f>
        <v/>
      </c>
      <c r="M2478" s="13" t="str">
        <f t="shared" si="40"/>
        <v/>
      </c>
      <c r="N2478" s="8"/>
      <c r="XFB2478" s="13" t="str">
        <f>IF(D2478="","",COUNTIF('DISPATCHED (VT11)'!$E:$E,'Per Outlet Plan'!D2478))</f>
        <v/>
      </c>
    </row>
    <row r="2479" spans="1:14 16382:16382">
      <c r="A2479" s="18" t="str">
        <f>IF(D2479="","",VLOOKUP(D2479,'DISPATCHED (VT11)'!$E:$XEV,16373,0))</f>
        <v/>
      </c>
      <c r="B2479" s="13" t="str">
        <f>IF(D2479="","",VLOOKUP(D2479,'DISPATCHED (VT11)'!$E:$L,8,0))</f>
        <v/>
      </c>
      <c r="C2479" s="16" t="str">
        <f>IF(A2479="","",IF(VLOOKUP(A2479,'DSR Attendance'!$A:$E,5,0)=0,VLOOKUP(A2479,'DSR Attendance'!$A:$D,4,0),CONCATENATE(VLOOKUP(A2479,'DSR Attendance'!$A:$D,4,0)," / ",VLOOKUP('Per Outlet Plan'!A2479,'DSR Attendance'!$A:$E,5,0))))</f>
        <v/>
      </c>
      <c r="M2479" s="13" t="str">
        <f t="shared" si="40"/>
        <v/>
      </c>
      <c r="N2479" s="8"/>
      <c r="XFB2479" s="13" t="str">
        <f>IF(D2479="","",COUNTIF('DISPATCHED (VT11)'!$E:$E,'Per Outlet Plan'!D2479))</f>
        <v/>
      </c>
    </row>
    <row r="2480" spans="1:14 16382:16382">
      <c r="A2480" s="18" t="str">
        <f>IF(D2480="","",VLOOKUP(D2480,'DISPATCHED (VT11)'!$E:$XEV,16373,0))</f>
        <v/>
      </c>
      <c r="B2480" s="13" t="str">
        <f>IF(D2480="","",VLOOKUP(D2480,'DISPATCHED (VT11)'!$E:$L,8,0))</f>
        <v/>
      </c>
      <c r="C2480" s="16" t="str">
        <f>IF(A2480="","",IF(VLOOKUP(A2480,'DSR Attendance'!$A:$E,5,0)=0,VLOOKUP(A2480,'DSR Attendance'!$A:$D,4,0),CONCATENATE(VLOOKUP(A2480,'DSR Attendance'!$A:$D,4,0)," / ",VLOOKUP('Per Outlet Plan'!A2480,'DSR Attendance'!$A:$E,5,0))))</f>
        <v/>
      </c>
      <c r="M2480" s="13" t="str">
        <f t="shared" si="40"/>
        <v/>
      </c>
      <c r="N2480" s="8"/>
      <c r="XFB2480" s="13" t="str">
        <f>IF(D2480="","",COUNTIF('DISPATCHED (VT11)'!$E:$E,'Per Outlet Plan'!D2480))</f>
        <v/>
      </c>
    </row>
    <row r="2481" spans="1:14 16382:16382">
      <c r="A2481" s="18" t="str">
        <f>IF(D2481="","",VLOOKUP(D2481,'DISPATCHED (VT11)'!$E:$XEV,16373,0))</f>
        <v/>
      </c>
      <c r="B2481" s="13" t="str">
        <f>IF(D2481="","",VLOOKUP(D2481,'DISPATCHED (VT11)'!$E:$L,8,0))</f>
        <v/>
      </c>
      <c r="C2481" s="16" t="str">
        <f>IF(A2481="","",IF(VLOOKUP(A2481,'DSR Attendance'!$A:$E,5,0)=0,VLOOKUP(A2481,'DSR Attendance'!$A:$D,4,0),CONCATENATE(VLOOKUP(A2481,'DSR Attendance'!$A:$D,4,0)," / ",VLOOKUP('Per Outlet Plan'!A2481,'DSR Attendance'!$A:$E,5,0))))</f>
        <v/>
      </c>
      <c r="M2481" s="13" t="str">
        <f t="shared" si="40"/>
        <v/>
      </c>
      <c r="N2481" s="8"/>
      <c r="XFB2481" s="13" t="str">
        <f>IF(D2481="","",COUNTIF('DISPATCHED (VT11)'!$E:$E,'Per Outlet Plan'!D2481))</f>
        <v/>
      </c>
    </row>
    <row r="2482" spans="1:14 16382:16382">
      <c r="A2482" s="18" t="str">
        <f>IF(D2482="","",VLOOKUP(D2482,'DISPATCHED (VT11)'!$E:$XEV,16373,0))</f>
        <v/>
      </c>
      <c r="B2482" s="13" t="str">
        <f>IF(D2482="","",VLOOKUP(D2482,'DISPATCHED (VT11)'!$E:$L,8,0))</f>
        <v/>
      </c>
      <c r="C2482" s="16" t="str">
        <f>IF(A2482="","",IF(VLOOKUP(A2482,'DSR Attendance'!$A:$E,5,0)=0,VLOOKUP(A2482,'DSR Attendance'!$A:$D,4,0),CONCATENATE(VLOOKUP(A2482,'DSR Attendance'!$A:$D,4,0)," / ",VLOOKUP('Per Outlet Plan'!A2482,'DSR Attendance'!$A:$E,5,0))))</f>
        <v/>
      </c>
      <c r="M2482" s="13" t="str">
        <f t="shared" si="40"/>
        <v/>
      </c>
      <c r="N2482" s="8"/>
      <c r="XFB2482" s="13" t="str">
        <f>IF(D2482="","",COUNTIF('DISPATCHED (VT11)'!$E:$E,'Per Outlet Plan'!D2482))</f>
        <v/>
      </c>
    </row>
    <row r="2483" spans="1:14 16382:16382">
      <c r="A2483" s="18" t="str">
        <f>IF(D2483="","",VLOOKUP(D2483,'DISPATCHED (VT11)'!$E:$XEV,16373,0))</f>
        <v/>
      </c>
      <c r="B2483" s="13" t="str">
        <f>IF(D2483="","",VLOOKUP(D2483,'DISPATCHED (VT11)'!$E:$L,8,0))</f>
        <v/>
      </c>
      <c r="C2483" s="16" t="str">
        <f>IF(A2483="","",IF(VLOOKUP(A2483,'DSR Attendance'!$A:$E,5,0)=0,VLOOKUP(A2483,'DSR Attendance'!$A:$D,4,0),CONCATENATE(VLOOKUP(A2483,'DSR Attendance'!$A:$D,4,0)," / ",VLOOKUP('Per Outlet Plan'!A2483,'DSR Attendance'!$A:$E,5,0))))</f>
        <v/>
      </c>
      <c r="M2483" s="13" t="str">
        <f t="shared" si="40"/>
        <v/>
      </c>
      <c r="N2483" s="8"/>
      <c r="XFB2483" s="13" t="str">
        <f>IF(D2483="","",COUNTIF('DISPATCHED (VT11)'!$E:$E,'Per Outlet Plan'!D2483))</f>
        <v/>
      </c>
    </row>
    <row r="2484" spans="1:14 16382:16382">
      <c r="A2484" s="18" t="str">
        <f>IF(D2484="","",VLOOKUP(D2484,'DISPATCHED (VT11)'!$E:$XEV,16373,0))</f>
        <v/>
      </c>
      <c r="B2484" s="13" t="str">
        <f>IF(D2484="","",VLOOKUP(D2484,'DISPATCHED (VT11)'!$E:$L,8,0))</f>
        <v/>
      </c>
      <c r="C2484" s="16" t="str">
        <f>IF(A2484="","",IF(VLOOKUP(A2484,'DSR Attendance'!$A:$E,5,0)=0,VLOOKUP(A2484,'DSR Attendance'!$A:$D,4,0),CONCATENATE(VLOOKUP(A2484,'DSR Attendance'!$A:$D,4,0)," / ",VLOOKUP('Per Outlet Plan'!A2484,'DSR Attendance'!$A:$E,5,0))))</f>
        <v/>
      </c>
      <c r="M2484" s="13" t="str">
        <f t="shared" si="40"/>
        <v/>
      </c>
      <c r="N2484" s="8"/>
      <c r="XFB2484" s="13" t="str">
        <f>IF(D2484="","",COUNTIF('DISPATCHED (VT11)'!$E:$E,'Per Outlet Plan'!D2484))</f>
        <v/>
      </c>
    </row>
    <row r="2485" spans="1:14 16382:16382">
      <c r="A2485" s="18" t="str">
        <f>IF(D2485="","",VLOOKUP(D2485,'DISPATCHED (VT11)'!$E:$XEV,16373,0))</f>
        <v/>
      </c>
      <c r="B2485" s="13" t="str">
        <f>IF(D2485="","",VLOOKUP(D2485,'DISPATCHED (VT11)'!$E:$L,8,0))</f>
        <v/>
      </c>
      <c r="C2485" s="16" t="str">
        <f>IF(A2485="","",IF(VLOOKUP(A2485,'DSR Attendance'!$A:$E,5,0)=0,VLOOKUP(A2485,'DSR Attendance'!$A:$D,4,0),CONCATENATE(VLOOKUP(A2485,'DSR Attendance'!$A:$D,4,0)," / ",VLOOKUP('Per Outlet Plan'!A2485,'DSR Attendance'!$A:$E,5,0))))</f>
        <v/>
      </c>
      <c r="M2485" s="13" t="str">
        <f t="shared" si="40"/>
        <v/>
      </c>
      <c r="N2485" s="8"/>
      <c r="XFB2485" s="13" t="str">
        <f>IF(D2485="","",COUNTIF('DISPATCHED (VT11)'!$E:$E,'Per Outlet Plan'!D2485))</f>
        <v/>
      </c>
    </row>
    <row r="2486" spans="1:14 16382:16382">
      <c r="A2486" s="18" t="str">
        <f>IF(D2486="","",VLOOKUP(D2486,'DISPATCHED (VT11)'!$E:$XEV,16373,0))</f>
        <v/>
      </c>
      <c r="B2486" s="13" t="str">
        <f>IF(D2486="","",VLOOKUP(D2486,'DISPATCHED (VT11)'!$E:$L,8,0))</f>
        <v/>
      </c>
      <c r="C2486" s="16" t="str">
        <f>IF(A2486="","",IF(VLOOKUP(A2486,'DSR Attendance'!$A:$E,5,0)=0,VLOOKUP(A2486,'DSR Attendance'!$A:$D,4,0),CONCATENATE(VLOOKUP(A2486,'DSR Attendance'!$A:$D,4,0)," / ",VLOOKUP('Per Outlet Plan'!A2486,'DSR Attendance'!$A:$E,5,0))))</f>
        <v/>
      </c>
      <c r="M2486" s="13" t="str">
        <f t="shared" si="40"/>
        <v/>
      </c>
      <c r="N2486" s="8"/>
      <c r="XFB2486" s="13" t="str">
        <f>IF(D2486="","",COUNTIF('DISPATCHED (VT11)'!$E:$E,'Per Outlet Plan'!D2486))</f>
        <v/>
      </c>
    </row>
    <row r="2487" spans="1:14 16382:16382">
      <c r="A2487" s="18" t="str">
        <f>IF(D2487="","",VLOOKUP(D2487,'DISPATCHED (VT11)'!$E:$XEV,16373,0))</f>
        <v/>
      </c>
      <c r="B2487" s="13" t="str">
        <f>IF(D2487="","",VLOOKUP(D2487,'DISPATCHED (VT11)'!$E:$L,8,0))</f>
        <v/>
      </c>
      <c r="C2487" s="16" t="str">
        <f>IF(A2487="","",IF(VLOOKUP(A2487,'DSR Attendance'!$A:$E,5,0)=0,VLOOKUP(A2487,'DSR Attendance'!$A:$D,4,0),CONCATENATE(VLOOKUP(A2487,'DSR Attendance'!$A:$D,4,0)," / ",VLOOKUP('Per Outlet Plan'!A2487,'DSR Attendance'!$A:$E,5,0))))</f>
        <v/>
      </c>
      <c r="M2487" s="13" t="str">
        <f t="shared" si="40"/>
        <v/>
      </c>
      <c r="N2487" s="8"/>
      <c r="XFB2487" s="13" t="str">
        <f>IF(D2487="","",COUNTIF('DISPATCHED (VT11)'!$E:$E,'Per Outlet Plan'!D2487))</f>
        <v/>
      </c>
    </row>
    <row r="2488" spans="1:14 16382:16382">
      <c r="A2488" s="18" t="str">
        <f>IF(D2488="","",VLOOKUP(D2488,'DISPATCHED (VT11)'!$E:$XEV,16373,0))</f>
        <v/>
      </c>
      <c r="B2488" s="13" t="str">
        <f>IF(D2488="","",VLOOKUP(D2488,'DISPATCHED (VT11)'!$E:$L,8,0))</f>
        <v/>
      </c>
      <c r="C2488" s="16" t="str">
        <f>IF(A2488="","",IF(VLOOKUP(A2488,'DSR Attendance'!$A:$E,5,0)=0,VLOOKUP(A2488,'DSR Attendance'!$A:$D,4,0),CONCATENATE(VLOOKUP(A2488,'DSR Attendance'!$A:$D,4,0)," / ",VLOOKUP('Per Outlet Plan'!A2488,'DSR Attendance'!$A:$E,5,0))))</f>
        <v/>
      </c>
      <c r="M2488" s="13" t="str">
        <f t="shared" si="40"/>
        <v/>
      </c>
      <c r="N2488" s="8"/>
      <c r="XFB2488" s="13" t="str">
        <f>IF(D2488="","",COUNTIF('DISPATCHED (VT11)'!$E:$E,'Per Outlet Plan'!D2488))</f>
        <v/>
      </c>
    </row>
    <row r="2489" spans="1:14 16382:16382">
      <c r="A2489" s="18" t="str">
        <f>IF(D2489="","",VLOOKUP(D2489,'DISPATCHED (VT11)'!$E:$XEV,16373,0))</f>
        <v/>
      </c>
      <c r="B2489" s="13" t="str">
        <f>IF(D2489="","",VLOOKUP(D2489,'DISPATCHED (VT11)'!$E:$L,8,0))</f>
        <v/>
      </c>
      <c r="C2489" s="16" t="str">
        <f>IF(A2489="","",IF(VLOOKUP(A2489,'DSR Attendance'!$A:$E,5,0)=0,VLOOKUP(A2489,'DSR Attendance'!$A:$D,4,0),CONCATENATE(VLOOKUP(A2489,'DSR Attendance'!$A:$D,4,0)," / ",VLOOKUP('Per Outlet Plan'!A2489,'DSR Attendance'!$A:$E,5,0))))</f>
        <v/>
      </c>
      <c r="M2489" s="13" t="str">
        <f t="shared" si="40"/>
        <v/>
      </c>
      <c r="N2489" s="8"/>
      <c r="XFB2489" s="13" t="str">
        <f>IF(D2489="","",COUNTIF('DISPATCHED (VT11)'!$E:$E,'Per Outlet Plan'!D2489))</f>
        <v/>
      </c>
    </row>
    <row r="2490" spans="1:14 16382:16382">
      <c r="A2490" s="18" t="str">
        <f>IF(D2490="","",VLOOKUP(D2490,'DISPATCHED (VT11)'!$E:$XEV,16373,0))</f>
        <v/>
      </c>
      <c r="B2490" s="13" t="str">
        <f>IF(D2490="","",VLOOKUP(D2490,'DISPATCHED (VT11)'!$E:$L,8,0))</f>
        <v/>
      </c>
      <c r="C2490" s="16" t="str">
        <f>IF(A2490="","",IF(VLOOKUP(A2490,'DSR Attendance'!$A:$E,5,0)=0,VLOOKUP(A2490,'DSR Attendance'!$A:$D,4,0),CONCATENATE(VLOOKUP(A2490,'DSR Attendance'!$A:$D,4,0)," / ",VLOOKUP('Per Outlet Plan'!A2490,'DSR Attendance'!$A:$E,5,0))))</f>
        <v/>
      </c>
      <c r="M2490" s="13" t="str">
        <f t="shared" si="40"/>
        <v/>
      </c>
      <c r="N2490" s="8"/>
      <c r="XFB2490" s="13" t="str">
        <f>IF(D2490="","",COUNTIF('DISPATCHED (VT11)'!$E:$E,'Per Outlet Plan'!D2490))</f>
        <v/>
      </c>
    </row>
    <row r="2491" spans="1:14 16382:16382">
      <c r="A2491" s="18" t="str">
        <f>IF(D2491="","",VLOOKUP(D2491,'DISPATCHED (VT11)'!$E:$XEV,16373,0))</f>
        <v/>
      </c>
      <c r="B2491" s="13" t="str">
        <f>IF(D2491="","",VLOOKUP(D2491,'DISPATCHED (VT11)'!$E:$L,8,0))</f>
        <v/>
      </c>
      <c r="C2491" s="16" t="str">
        <f>IF(A2491="","",IF(VLOOKUP(A2491,'DSR Attendance'!$A:$E,5,0)=0,VLOOKUP(A2491,'DSR Attendance'!$A:$D,4,0),CONCATENATE(VLOOKUP(A2491,'DSR Attendance'!$A:$D,4,0)," / ",VLOOKUP('Per Outlet Plan'!A2491,'DSR Attendance'!$A:$E,5,0))))</f>
        <v/>
      </c>
      <c r="M2491" s="13" t="str">
        <f t="shared" si="40"/>
        <v/>
      </c>
      <c r="N2491" s="8"/>
      <c r="XFB2491" s="13" t="str">
        <f>IF(D2491="","",COUNTIF('DISPATCHED (VT11)'!$E:$E,'Per Outlet Plan'!D2491))</f>
        <v/>
      </c>
    </row>
    <row r="2492" spans="1:14 16382:16382">
      <c r="A2492" s="18" t="str">
        <f>IF(D2492="","",VLOOKUP(D2492,'DISPATCHED (VT11)'!$E:$XEV,16373,0))</f>
        <v/>
      </c>
      <c r="B2492" s="13" t="str">
        <f>IF(D2492="","",VLOOKUP(D2492,'DISPATCHED (VT11)'!$E:$L,8,0))</f>
        <v/>
      </c>
      <c r="C2492" s="16" t="str">
        <f>IF(A2492="","",IF(VLOOKUP(A2492,'DSR Attendance'!$A:$E,5,0)=0,VLOOKUP(A2492,'DSR Attendance'!$A:$D,4,0),CONCATENATE(VLOOKUP(A2492,'DSR Attendance'!$A:$D,4,0)," / ",VLOOKUP('Per Outlet Plan'!A2492,'DSR Attendance'!$A:$E,5,0))))</f>
        <v/>
      </c>
      <c r="M2492" s="13" t="str">
        <f t="shared" si="40"/>
        <v/>
      </c>
      <c r="N2492" s="8"/>
      <c r="XFB2492" s="13" t="str">
        <f>IF(D2492="","",COUNTIF('DISPATCHED (VT11)'!$E:$E,'Per Outlet Plan'!D2492))</f>
        <v/>
      </c>
    </row>
    <row r="2493" spans="1:14 16382:16382">
      <c r="A2493" s="18" t="str">
        <f>IF(D2493="","",VLOOKUP(D2493,'DISPATCHED (VT11)'!$E:$XEV,16373,0))</f>
        <v/>
      </c>
      <c r="B2493" s="13" t="str">
        <f>IF(D2493="","",VLOOKUP(D2493,'DISPATCHED (VT11)'!$E:$L,8,0))</f>
        <v/>
      </c>
      <c r="C2493" s="16" t="str">
        <f>IF(A2493="","",IF(VLOOKUP(A2493,'DSR Attendance'!$A:$E,5,0)=0,VLOOKUP(A2493,'DSR Attendance'!$A:$D,4,0),CONCATENATE(VLOOKUP(A2493,'DSR Attendance'!$A:$D,4,0)," / ",VLOOKUP('Per Outlet Plan'!A2493,'DSR Attendance'!$A:$E,5,0))))</f>
        <v/>
      </c>
      <c r="M2493" s="13" t="str">
        <f t="shared" si="40"/>
        <v/>
      </c>
      <c r="N2493" s="8"/>
      <c r="XFB2493" s="13" t="str">
        <f>IF(D2493="","",COUNTIF('DISPATCHED (VT11)'!$E:$E,'Per Outlet Plan'!D2493))</f>
        <v/>
      </c>
    </row>
    <row r="2494" spans="1:14 16382:16382">
      <c r="A2494" s="18" t="str">
        <f>IF(D2494="","",VLOOKUP(D2494,'DISPATCHED (VT11)'!$E:$XEV,16373,0))</f>
        <v/>
      </c>
      <c r="B2494" s="13" t="str">
        <f>IF(D2494="","",VLOOKUP(D2494,'DISPATCHED (VT11)'!$E:$L,8,0))</f>
        <v/>
      </c>
      <c r="C2494" s="16" t="str">
        <f>IF(A2494="","",IF(VLOOKUP(A2494,'DSR Attendance'!$A:$E,5,0)=0,VLOOKUP(A2494,'DSR Attendance'!$A:$D,4,0),CONCATENATE(VLOOKUP(A2494,'DSR Attendance'!$A:$D,4,0)," / ",VLOOKUP('Per Outlet Plan'!A2494,'DSR Attendance'!$A:$E,5,0))))</f>
        <v/>
      </c>
      <c r="M2494" s="13" t="str">
        <f t="shared" si="40"/>
        <v/>
      </c>
      <c r="N2494" s="8"/>
      <c r="XFB2494" s="13" t="str">
        <f>IF(D2494="","",COUNTIF('DISPATCHED (VT11)'!$E:$E,'Per Outlet Plan'!D2494))</f>
        <v/>
      </c>
    </row>
    <row r="2495" spans="1:14 16382:16382">
      <c r="A2495" s="18" t="str">
        <f>IF(D2495="","",VLOOKUP(D2495,'DISPATCHED (VT11)'!$E:$XEV,16373,0))</f>
        <v/>
      </c>
      <c r="B2495" s="13" t="str">
        <f>IF(D2495="","",VLOOKUP(D2495,'DISPATCHED (VT11)'!$E:$L,8,0))</f>
        <v/>
      </c>
      <c r="C2495" s="16" t="str">
        <f>IF(A2495="","",IF(VLOOKUP(A2495,'DSR Attendance'!$A:$E,5,0)=0,VLOOKUP(A2495,'DSR Attendance'!$A:$D,4,0),CONCATENATE(VLOOKUP(A2495,'DSR Attendance'!$A:$D,4,0)," / ",VLOOKUP('Per Outlet Plan'!A2495,'DSR Attendance'!$A:$E,5,0))))</f>
        <v/>
      </c>
      <c r="M2495" s="13" t="str">
        <f t="shared" si="40"/>
        <v/>
      </c>
      <c r="N2495" s="8"/>
      <c r="XFB2495" s="13" t="str">
        <f>IF(D2495="","",COUNTIF('DISPATCHED (VT11)'!$E:$E,'Per Outlet Plan'!D2495))</f>
        <v/>
      </c>
    </row>
    <row r="2496" spans="1:14 16382:16382">
      <c r="A2496" s="18" t="str">
        <f>IF(D2496="","",VLOOKUP(D2496,'DISPATCHED (VT11)'!$E:$XEV,16373,0))</f>
        <v/>
      </c>
      <c r="B2496" s="13" t="str">
        <f>IF(D2496="","",VLOOKUP(D2496,'DISPATCHED (VT11)'!$E:$L,8,0))</f>
        <v/>
      </c>
      <c r="C2496" s="16" t="str">
        <f>IF(A2496="","",IF(VLOOKUP(A2496,'DSR Attendance'!$A:$E,5,0)=0,VLOOKUP(A2496,'DSR Attendance'!$A:$D,4,0),CONCATENATE(VLOOKUP(A2496,'DSR Attendance'!$A:$D,4,0)," / ",VLOOKUP('Per Outlet Plan'!A2496,'DSR Attendance'!$A:$E,5,0))))</f>
        <v/>
      </c>
      <c r="M2496" s="13" t="str">
        <f t="shared" si="40"/>
        <v/>
      </c>
      <c r="N2496" s="8"/>
      <c r="XFB2496" s="13" t="str">
        <f>IF(D2496="","",COUNTIF('DISPATCHED (VT11)'!$E:$E,'Per Outlet Plan'!D2496))</f>
        <v/>
      </c>
    </row>
    <row r="2497" spans="1:14 16382:16382">
      <c r="A2497" s="18" t="str">
        <f>IF(D2497="","",VLOOKUP(D2497,'DISPATCHED (VT11)'!$E:$XEV,16373,0))</f>
        <v/>
      </c>
      <c r="B2497" s="13" t="str">
        <f>IF(D2497="","",VLOOKUP(D2497,'DISPATCHED (VT11)'!$E:$L,8,0))</f>
        <v/>
      </c>
      <c r="C2497" s="16" t="str">
        <f>IF(A2497="","",IF(VLOOKUP(A2497,'DSR Attendance'!$A:$E,5,0)=0,VLOOKUP(A2497,'DSR Attendance'!$A:$D,4,0),CONCATENATE(VLOOKUP(A2497,'DSR Attendance'!$A:$D,4,0)," / ",VLOOKUP('Per Outlet Plan'!A2497,'DSR Attendance'!$A:$E,5,0))))</f>
        <v/>
      </c>
      <c r="M2497" s="13" t="str">
        <f t="shared" si="40"/>
        <v/>
      </c>
      <c r="N2497" s="8"/>
      <c r="XFB2497" s="13" t="str">
        <f>IF(D2497="","",COUNTIF('DISPATCHED (VT11)'!$E:$E,'Per Outlet Plan'!D2497))</f>
        <v/>
      </c>
    </row>
    <row r="2498" spans="1:14 16382:16382">
      <c r="A2498" s="18" t="str">
        <f>IF(D2498="","",VLOOKUP(D2498,'DISPATCHED (VT11)'!$E:$XEV,16373,0))</f>
        <v/>
      </c>
      <c r="B2498" s="13" t="str">
        <f>IF(D2498="","",VLOOKUP(D2498,'DISPATCHED (VT11)'!$E:$L,8,0))</f>
        <v/>
      </c>
      <c r="C2498" s="16" t="str">
        <f>IF(A2498="","",IF(VLOOKUP(A2498,'DSR Attendance'!$A:$E,5,0)=0,VLOOKUP(A2498,'DSR Attendance'!$A:$D,4,0),CONCATENATE(VLOOKUP(A2498,'DSR Attendance'!$A:$D,4,0)," / ",VLOOKUP('Per Outlet Plan'!A2498,'DSR Attendance'!$A:$E,5,0))))</f>
        <v/>
      </c>
      <c r="M2498" s="13" t="str">
        <f t="shared" si="40"/>
        <v/>
      </c>
      <c r="N2498" s="8"/>
      <c r="XFB2498" s="13" t="str">
        <f>IF(D2498="","",COUNTIF('DISPATCHED (VT11)'!$E:$E,'Per Outlet Plan'!D2498))</f>
        <v/>
      </c>
    </row>
    <row r="2499" spans="1:14 16382:16382">
      <c r="A2499" s="18" t="str">
        <f>IF(D2499="","",VLOOKUP(D2499,'DISPATCHED (VT11)'!$E:$XEV,16373,0))</f>
        <v/>
      </c>
      <c r="B2499" s="13" t="str">
        <f>IF(D2499="","",VLOOKUP(D2499,'DISPATCHED (VT11)'!$E:$L,8,0))</f>
        <v/>
      </c>
      <c r="C2499" s="16" t="str">
        <f>IF(A2499="","",IF(VLOOKUP(A2499,'DSR Attendance'!$A:$E,5,0)=0,VLOOKUP(A2499,'DSR Attendance'!$A:$D,4,0),CONCATENATE(VLOOKUP(A2499,'DSR Attendance'!$A:$D,4,0)," / ",VLOOKUP('Per Outlet Plan'!A2499,'DSR Attendance'!$A:$E,5,0))))</f>
        <v/>
      </c>
      <c r="M2499" s="13" t="str">
        <f t="shared" si="40"/>
        <v/>
      </c>
      <c r="N2499" s="8"/>
      <c r="XFB2499" s="13" t="str">
        <f>IF(D2499="","",COUNTIF('DISPATCHED (VT11)'!$E:$E,'Per Outlet Plan'!D2499))</f>
        <v/>
      </c>
    </row>
    <row r="2500" spans="1:14 16382:16382">
      <c r="A2500" s="18" t="str">
        <f>IF(D2500="","",VLOOKUP(D2500,'DISPATCHED (VT11)'!$E:$XEV,16373,0))</f>
        <v/>
      </c>
      <c r="B2500" s="13" t="str">
        <f>IF(D2500="","",VLOOKUP(D2500,'DISPATCHED (VT11)'!$E:$L,8,0))</f>
        <v/>
      </c>
      <c r="C2500" s="16" t="str">
        <f>IF(A2500="","",IF(VLOOKUP(A2500,'DSR Attendance'!$A:$E,5,0)=0,VLOOKUP(A2500,'DSR Attendance'!$A:$D,4,0),CONCATENATE(VLOOKUP(A2500,'DSR Attendance'!$A:$D,4,0)," / ",VLOOKUP('Per Outlet Plan'!A2500,'DSR Attendance'!$A:$E,5,0))))</f>
        <v/>
      </c>
      <c r="M2500" s="13" t="str">
        <f t="shared" si="40"/>
        <v/>
      </c>
      <c r="N2500" s="8"/>
      <c r="XFB2500" s="13" t="str">
        <f>IF(D2500="","",COUNTIF('DISPATCHED (VT11)'!$E:$E,'Per Outlet Plan'!D2500))</f>
        <v/>
      </c>
    </row>
    <row r="2501" spans="1:14 16382:16382">
      <c r="A2501" s="18" t="str">
        <f>IF(D2501="","",VLOOKUP(D2501,'DISPATCHED (VT11)'!$E:$XEV,16373,0))</f>
        <v/>
      </c>
      <c r="B2501" s="13" t="str">
        <f>IF(D2501="","",VLOOKUP(D2501,'DISPATCHED (VT11)'!$E:$L,8,0))</f>
        <v/>
      </c>
      <c r="C2501" s="16" t="str">
        <f>IF(A2501="","",IF(VLOOKUP(A2501,'DSR Attendance'!$A:$E,5,0)=0,VLOOKUP(A2501,'DSR Attendance'!$A:$D,4,0),CONCATENATE(VLOOKUP(A2501,'DSR Attendance'!$A:$D,4,0)," / ",VLOOKUP('Per Outlet Plan'!A2501,'DSR Attendance'!$A:$E,5,0))))</f>
        <v/>
      </c>
      <c r="M2501" s="13" t="str">
        <f t="shared" si="40"/>
        <v/>
      </c>
      <c r="N2501" s="8"/>
      <c r="XFB2501" s="13" t="str">
        <f>IF(D2501="","",COUNTIF('DISPATCHED (VT11)'!$E:$E,'Per Outlet Plan'!D2501))</f>
        <v/>
      </c>
    </row>
    <row r="2502" spans="1:14 16382:16382">
      <c r="A2502" s="18" t="str">
        <f>IF(D2502="","",VLOOKUP(D2502,'DISPATCHED (VT11)'!$E:$XEV,16373,0))</f>
        <v/>
      </c>
      <c r="B2502" s="13" t="str">
        <f>IF(D2502="","",VLOOKUP(D2502,'DISPATCHED (VT11)'!$E:$L,8,0))</f>
        <v/>
      </c>
      <c r="C2502" s="16" t="str">
        <f>IF(A2502="","",IF(VLOOKUP(A2502,'DSR Attendance'!$A:$E,5,0)=0,VLOOKUP(A2502,'DSR Attendance'!$A:$D,4,0),CONCATENATE(VLOOKUP(A2502,'DSR Attendance'!$A:$D,4,0)," / ",VLOOKUP('Per Outlet Plan'!A2502,'DSR Attendance'!$A:$E,5,0))))</f>
        <v/>
      </c>
      <c r="M2502" s="13" t="str">
        <f t="shared" ref="M2502:M2565" si="41">IF(L2502="","",VLOOKUP(L2502,$XFC$6:$XFD$30,2,0))</f>
        <v/>
      </c>
      <c r="N2502" s="8"/>
      <c r="XFB2502" s="13" t="str">
        <f>IF(D2502="","",COUNTIF('DISPATCHED (VT11)'!$E:$E,'Per Outlet Plan'!D2502))</f>
        <v/>
      </c>
    </row>
    <row r="2503" spans="1:14 16382:16382">
      <c r="A2503" s="18" t="str">
        <f>IF(D2503="","",VLOOKUP(D2503,'DISPATCHED (VT11)'!$E:$XEV,16373,0))</f>
        <v/>
      </c>
      <c r="B2503" s="13" t="str">
        <f>IF(D2503="","",VLOOKUP(D2503,'DISPATCHED (VT11)'!$E:$L,8,0))</f>
        <v/>
      </c>
      <c r="C2503" s="16" t="str">
        <f>IF(A2503="","",IF(VLOOKUP(A2503,'DSR Attendance'!$A:$E,5,0)=0,VLOOKUP(A2503,'DSR Attendance'!$A:$D,4,0),CONCATENATE(VLOOKUP(A2503,'DSR Attendance'!$A:$D,4,0)," / ",VLOOKUP('Per Outlet Plan'!A2503,'DSR Attendance'!$A:$E,5,0))))</f>
        <v/>
      </c>
      <c r="M2503" s="13" t="str">
        <f t="shared" si="41"/>
        <v/>
      </c>
      <c r="N2503" s="8"/>
      <c r="XFB2503" s="13" t="str">
        <f>IF(D2503="","",COUNTIF('DISPATCHED (VT11)'!$E:$E,'Per Outlet Plan'!D2503))</f>
        <v/>
      </c>
    </row>
    <row r="2504" spans="1:14 16382:16382">
      <c r="A2504" s="18" t="str">
        <f>IF(D2504="","",VLOOKUP(D2504,'DISPATCHED (VT11)'!$E:$XEV,16373,0))</f>
        <v/>
      </c>
      <c r="B2504" s="13" t="str">
        <f>IF(D2504="","",VLOOKUP(D2504,'DISPATCHED (VT11)'!$E:$L,8,0))</f>
        <v/>
      </c>
      <c r="C2504" s="16" t="str">
        <f>IF(A2504="","",IF(VLOOKUP(A2504,'DSR Attendance'!$A:$E,5,0)=0,VLOOKUP(A2504,'DSR Attendance'!$A:$D,4,0),CONCATENATE(VLOOKUP(A2504,'DSR Attendance'!$A:$D,4,0)," / ",VLOOKUP('Per Outlet Plan'!A2504,'DSR Attendance'!$A:$E,5,0))))</f>
        <v/>
      </c>
      <c r="M2504" s="13" t="str">
        <f t="shared" si="41"/>
        <v/>
      </c>
      <c r="N2504" s="8"/>
      <c r="XFB2504" s="13" t="str">
        <f>IF(D2504="","",COUNTIF('DISPATCHED (VT11)'!$E:$E,'Per Outlet Plan'!D2504))</f>
        <v/>
      </c>
    </row>
    <row r="2505" spans="1:14 16382:16382">
      <c r="A2505" s="18" t="str">
        <f>IF(D2505="","",VLOOKUP(D2505,'DISPATCHED (VT11)'!$E:$XEV,16373,0))</f>
        <v/>
      </c>
      <c r="B2505" s="13" t="str">
        <f>IF(D2505="","",VLOOKUP(D2505,'DISPATCHED (VT11)'!$E:$L,8,0))</f>
        <v/>
      </c>
      <c r="C2505" s="16" t="str">
        <f>IF(A2505="","",IF(VLOOKUP(A2505,'DSR Attendance'!$A:$E,5,0)=0,VLOOKUP(A2505,'DSR Attendance'!$A:$D,4,0),CONCATENATE(VLOOKUP(A2505,'DSR Attendance'!$A:$D,4,0)," / ",VLOOKUP('Per Outlet Plan'!A2505,'DSR Attendance'!$A:$E,5,0))))</f>
        <v/>
      </c>
      <c r="M2505" s="13" t="str">
        <f t="shared" si="41"/>
        <v/>
      </c>
      <c r="N2505" s="8"/>
      <c r="XFB2505" s="13" t="str">
        <f>IF(D2505="","",COUNTIF('DISPATCHED (VT11)'!$E:$E,'Per Outlet Plan'!D2505))</f>
        <v/>
      </c>
    </row>
    <row r="2506" spans="1:14 16382:16382">
      <c r="A2506" s="18" t="str">
        <f>IF(D2506="","",VLOOKUP(D2506,'DISPATCHED (VT11)'!$E:$XEV,16373,0))</f>
        <v/>
      </c>
      <c r="B2506" s="13" t="str">
        <f>IF(D2506="","",VLOOKUP(D2506,'DISPATCHED (VT11)'!$E:$L,8,0))</f>
        <v/>
      </c>
      <c r="C2506" s="16" t="str">
        <f>IF(A2506="","",IF(VLOOKUP(A2506,'DSR Attendance'!$A:$E,5,0)=0,VLOOKUP(A2506,'DSR Attendance'!$A:$D,4,0),CONCATENATE(VLOOKUP(A2506,'DSR Attendance'!$A:$D,4,0)," / ",VLOOKUP('Per Outlet Plan'!A2506,'DSR Attendance'!$A:$E,5,0))))</f>
        <v/>
      </c>
      <c r="M2506" s="13" t="str">
        <f t="shared" si="41"/>
        <v/>
      </c>
      <c r="N2506" s="8"/>
      <c r="XFB2506" s="13" t="str">
        <f>IF(D2506="","",COUNTIF('DISPATCHED (VT11)'!$E:$E,'Per Outlet Plan'!D2506))</f>
        <v/>
      </c>
    </row>
    <row r="2507" spans="1:14 16382:16382">
      <c r="A2507" s="18" t="str">
        <f>IF(D2507="","",VLOOKUP(D2507,'DISPATCHED (VT11)'!$E:$XEV,16373,0))</f>
        <v/>
      </c>
      <c r="B2507" s="13" t="str">
        <f>IF(D2507="","",VLOOKUP(D2507,'DISPATCHED (VT11)'!$E:$L,8,0))</f>
        <v/>
      </c>
      <c r="C2507" s="16" t="str">
        <f>IF(A2507="","",IF(VLOOKUP(A2507,'DSR Attendance'!$A:$E,5,0)=0,VLOOKUP(A2507,'DSR Attendance'!$A:$D,4,0),CONCATENATE(VLOOKUP(A2507,'DSR Attendance'!$A:$D,4,0)," / ",VLOOKUP('Per Outlet Plan'!A2507,'DSR Attendance'!$A:$E,5,0))))</f>
        <v/>
      </c>
      <c r="M2507" s="13" t="str">
        <f t="shared" si="41"/>
        <v/>
      </c>
      <c r="N2507" s="8"/>
      <c r="XFB2507" s="13" t="str">
        <f>IF(D2507="","",COUNTIF('DISPATCHED (VT11)'!$E:$E,'Per Outlet Plan'!D2507))</f>
        <v/>
      </c>
    </row>
    <row r="2508" spans="1:14 16382:16382">
      <c r="A2508" s="18" t="str">
        <f>IF(D2508="","",VLOOKUP(D2508,'DISPATCHED (VT11)'!$E:$XEV,16373,0))</f>
        <v/>
      </c>
      <c r="B2508" s="13" t="str">
        <f>IF(D2508="","",VLOOKUP(D2508,'DISPATCHED (VT11)'!$E:$L,8,0))</f>
        <v/>
      </c>
      <c r="C2508" s="16" t="str">
        <f>IF(A2508="","",IF(VLOOKUP(A2508,'DSR Attendance'!$A:$E,5,0)=0,VLOOKUP(A2508,'DSR Attendance'!$A:$D,4,0),CONCATENATE(VLOOKUP(A2508,'DSR Attendance'!$A:$D,4,0)," / ",VLOOKUP('Per Outlet Plan'!A2508,'DSR Attendance'!$A:$E,5,0))))</f>
        <v/>
      </c>
      <c r="M2508" s="13" t="str">
        <f t="shared" si="41"/>
        <v/>
      </c>
      <c r="N2508" s="8"/>
      <c r="XFB2508" s="13" t="str">
        <f>IF(D2508="","",COUNTIF('DISPATCHED (VT11)'!$E:$E,'Per Outlet Plan'!D2508))</f>
        <v/>
      </c>
    </row>
    <row r="2509" spans="1:14 16382:16382">
      <c r="A2509" s="18" t="str">
        <f>IF(D2509="","",VLOOKUP(D2509,'DISPATCHED (VT11)'!$E:$XEV,16373,0))</f>
        <v/>
      </c>
      <c r="B2509" s="13" t="str">
        <f>IF(D2509="","",VLOOKUP(D2509,'DISPATCHED (VT11)'!$E:$L,8,0))</f>
        <v/>
      </c>
      <c r="C2509" s="16" t="str">
        <f>IF(A2509="","",IF(VLOOKUP(A2509,'DSR Attendance'!$A:$E,5,0)=0,VLOOKUP(A2509,'DSR Attendance'!$A:$D,4,0),CONCATENATE(VLOOKUP(A2509,'DSR Attendance'!$A:$D,4,0)," / ",VLOOKUP('Per Outlet Plan'!A2509,'DSR Attendance'!$A:$E,5,0))))</f>
        <v/>
      </c>
      <c r="M2509" s="13" t="str">
        <f t="shared" si="41"/>
        <v/>
      </c>
      <c r="N2509" s="8"/>
      <c r="XFB2509" s="13" t="str">
        <f>IF(D2509="","",COUNTIF('DISPATCHED (VT11)'!$E:$E,'Per Outlet Plan'!D2509))</f>
        <v/>
      </c>
    </row>
    <row r="2510" spans="1:14 16382:16382">
      <c r="A2510" s="18" t="str">
        <f>IF(D2510="","",VLOOKUP(D2510,'DISPATCHED (VT11)'!$E:$XEV,16373,0))</f>
        <v/>
      </c>
      <c r="B2510" s="13" t="str">
        <f>IF(D2510="","",VLOOKUP(D2510,'DISPATCHED (VT11)'!$E:$L,8,0))</f>
        <v/>
      </c>
      <c r="C2510" s="16" t="str">
        <f>IF(A2510="","",IF(VLOOKUP(A2510,'DSR Attendance'!$A:$E,5,0)=0,VLOOKUP(A2510,'DSR Attendance'!$A:$D,4,0),CONCATENATE(VLOOKUP(A2510,'DSR Attendance'!$A:$D,4,0)," / ",VLOOKUP('Per Outlet Plan'!A2510,'DSR Attendance'!$A:$E,5,0))))</f>
        <v/>
      </c>
      <c r="M2510" s="13" t="str">
        <f t="shared" si="41"/>
        <v/>
      </c>
      <c r="N2510" s="8"/>
      <c r="XFB2510" s="13" t="str">
        <f>IF(D2510="","",COUNTIF('DISPATCHED (VT11)'!$E:$E,'Per Outlet Plan'!D2510))</f>
        <v/>
      </c>
    </row>
    <row r="2511" spans="1:14 16382:16382">
      <c r="A2511" s="18" t="str">
        <f>IF(D2511="","",VLOOKUP(D2511,'DISPATCHED (VT11)'!$E:$XEV,16373,0))</f>
        <v/>
      </c>
      <c r="B2511" s="13" t="str">
        <f>IF(D2511="","",VLOOKUP(D2511,'DISPATCHED (VT11)'!$E:$L,8,0))</f>
        <v/>
      </c>
      <c r="C2511" s="16" t="str">
        <f>IF(A2511="","",IF(VLOOKUP(A2511,'DSR Attendance'!$A:$E,5,0)=0,VLOOKUP(A2511,'DSR Attendance'!$A:$D,4,0),CONCATENATE(VLOOKUP(A2511,'DSR Attendance'!$A:$D,4,0)," / ",VLOOKUP('Per Outlet Plan'!A2511,'DSR Attendance'!$A:$E,5,0))))</f>
        <v/>
      </c>
      <c r="M2511" s="13" t="str">
        <f t="shared" si="41"/>
        <v/>
      </c>
      <c r="N2511" s="8"/>
      <c r="XFB2511" s="13" t="str">
        <f>IF(D2511="","",COUNTIF('DISPATCHED (VT11)'!$E:$E,'Per Outlet Plan'!D2511))</f>
        <v/>
      </c>
    </row>
    <row r="2512" spans="1:14 16382:16382">
      <c r="A2512" s="18" t="str">
        <f>IF(D2512="","",VLOOKUP(D2512,'DISPATCHED (VT11)'!$E:$XEV,16373,0))</f>
        <v/>
      </c>
      <c r="B2512" s="13" t="str">
        <f>IF(D2512="","",VLOOKUP(D2512,'DISPATCHED (VT11)'!$E:$L,8,0))</f>
        <v/>
      </c>
      <c r="C2512" s="16" t="str">
        <f>IF(A2512="","",IF(VLOOKUP(A2512,'DSR Attendance'!$A:$E,5,0)=0,VLOOKUP(A2512,'DSR Attendance'!$A:$D,4,0),CONCATENATE(VLOOKUP(A2512,'DSR Attendance'!$A:$D,4,0)," / ",VLOOKUP('Per Outlet Plan'!A2512,'DSR Attendance'!$A:$E,5,0))))</f>
        <v/>
      </c>
      <c r="M2512" s="13" t="str">
        <f t="shared" si="41"/>
        <v/>
      </c>
      <c r="N2512" s="8"/>
      <c r="XFB2512" s="13" t="str">
        <f>IF(D2512="","",COUNTIF('DISPATCHED (VT11)'!$E:$E,'Per Outlet Plan'!D2512))</f>
        <v/>
      </c>
    </row>
    <row r="2513" spans="1:14 16382:16382">
      <c r="A2513" s="18" t="str">
        <f>IF(D2513="","",VLOOKUP(D2513,'DISPATCHED (VT11)'!$E:$XEV,16373,0))</f>
        <v/>
      </c>
      <c r="B2513" s="13" t="str">
        <f>IF(D2513="","",VLOOKUP(D2513,'DISPATCHED (VT11)'!$E:$L,8,0))</f>
        <v/>
      </c>
      <c r="C2513" s="16" t="str">
        <f>IF(A2513="","",IF(VLOOKUP(A2513,'DSR Attendance'!$A:$E,5,0)=0,VLOOKUP(A2513,'DSR Attendance'!$A:$D,4,0),CONCATENATE(VLOOKUP(A2513,'DSR Attendance'!$A:$D,4,0)," / ",VLOOKUP('Per Outlet Plan'!A2513,'DSR Attendance'!$A:$E,5,0))))</f>
        <v/>
      </c>
      <c r="M2513" s="13" t="str">
        <f t="shared" si="41"/>
        <v/>
      </c>
      <c r="N2513" s="8"/>
      <c r="XFB2513" s="13" t="str">
        <f>IF(D2513="","",COUNTIF('DISPATCHED (VT11)'!$E:$E,'Per Outlet Plan'!D2513))</f>
        <v/>
      </c>
    </row>
    <row r="2514" spans="1:14 16382:16382">
      <c r="A2514" s="18" t="str">
        <f>IF(D2514="","",VLOOKUP(D2514,'DISPATCHED (VT11)'!$E:$XEV,16373,0))</f>
        <v/>
      </c>
      <c r="B2514" s="13" t="str">
        <f>IF(D2514="","",VLOOKUP(D2514,'DISPATCHED (VT11)'!$E:$L,8,0))</f>
        <v/>
      </c>
      <c r="C2514" s="16" t="str">
        <f>IF(A2514="","",IF(VLOOKUP(A2514,'DSR Attendance'!$A:$E,5,0)=0,VLOOKUP(A2514,'DSR Attendance'!$A:$D,4,0),CONCATENATE(VLOOKUP(A2514,'DSR Attendance'!$A:$D,4,0)," / ",VLOOKUP('Per Outlet Plan'!A2514,'DSR Attendance'!$A:$E,5,0))))</f>
        <v/>
      </c>
      <c r="M2514" s="13" t="str">
        <f t="shared" si="41"/>
        <v/>
      </c>
      <c r="N2514" s="8"/>
      <c r="XFB2514" s="13" t="str">
        <f>IF(D2514="","",COUNTIF('DISPATCHED (VT11)'!$E:$E,'Per Outlet Plan'!D2514))</f>
        <v/>
      </c>
    </row>
    <row r="2515" spans="1:14 16382:16382">
      <c r="A2515" s="18" t="str">
        <f>IF(D2515="","",VLOOKUP(D2515,'DISPATCHED (VT11)'!$E:$XEV,16373,0))</f>
        <v/>
      </c>
      <c r="B2515" s="13" t="str">
        <f>IF(D2515="","",VLOOKUP(D2515,'DISPATCHED (VT11)'!$E:$L,8,0))</f>
        <v/>
      </c>
      <c r="C2515" s="16" t="str">
        <f>IF(A2515="","",IF(VLOOKUP(A2515,'DSR Attendance'!$A:$E,5,0)=0,VLOOKUP(A2515,'DSR Attendance'!$A:$D,4,0),CONCATENATE(VLOOKUP(A2515,'DSR Attendance'!$A:$D,4,0)," / ",VLOOKUP('Per Outlet Plan'!A2515,'DSR Attendance'!$A:$E,5,0))))</f>
        <v/>
      </c>
      <c r="M2515" s="13" t="str">
        <f t="shared" si="41"/>
        <v/>
      </c>
      <c r="N2515" s="8"/>
      <c r="XFB2515" s="13" t="str">
        <f>IF(D2515="","",COUNTIF('DISPATCHED (VT11)'!$E:$E,'Per Outlet Plan'!D2515))</f>
        <v/>
      </c>
    </row>
    <row r="2516" spans="1:14 16382:16382">
      <c r="A2516" s="18" t="str">
        <f>IF(D2516="","",VLOOKUP(D2516,'DISPATCHED (VT11)'!$E:$XEV,16373,0))</f>
        <v/>
      </c>
      <c r="B2516" s="13" t="str">
        <f>IF(D2516="","",VLOOKUP(D2516,'DISPATCHED (VT11)'!$E:$L,8,0))</f>
        <v/>
      </c>
      <c r="C2516" s="16" t="str">
        <f>IF(A2516="","",IF(VLOOKUP(A2516,'DSR Attendance'!$A:$E,5,0)=0,VLOOKUP(A2516,'DSR Attendance'!$A:$D,4,0),CONCATENATE(VLOOKUP(A2516,'DSR Attendance'!$A:$D,4,0)," / ",VLOOKUP('Per Outlet Plan'!A2516,'DSR Attendance'!$A:$E,5,0))))</f>
        <v/>
      </c>
      <c r="M2516" s="13" t="str">
        <f t="shared" si="41"/>
        <v/>
      </c>
      <c r="N2516" s="8"/>
      <c r="XFB2516" s="13" t="str">
        <f>IF(D2516="","",COUNTIF('DISPATCHED (VT11)'!$E:$E,'Per Outlet Plan'!D2516))</f>
        <v/>
      </c>
    </row>
    <row r="2517" spans="1:14 16382:16382">
      <c r="A2517" s="18" t="str">
        <f>IF(D2517="","",VLOOKUP(D2517,'DISPATCHED (VT11)'!$E:$XEV,16373,0))</f>
        <v/>
      </c>
      <c r="B2517" s="13" t="str">
        <f>IF(D2517="","",VLOOKUP(D2517,'DISPATCHED (VT11)'!$E:$L,8,0))</f>
        <v/>
      </c>
      <c r="C2517" s="16" t="str">
        <f>IF(A2517="","",IF(VLOOKUP(A2517,'DSR Attendance'!$A:$E,5,0)=0,VLOOKUP(A2517,'DSR Attendance'!$A:$D,4,0),CONCATENATE(VLOOKUP(A2517,'DSR Attendance'!$A:$D,4,0)," / ",VLOOKUP('Per Outlet Plan'!A2517,'DSR Attendance'!$A:$E,5,0))))</f>
        <v/>
      </c>
      <c r="M2517" s="13" t="str">
        <f t="shared" si="41"/>
        <v/>
      </c>
      <c r="N2517" s="8"/>
      <c r="XFB2517" s="13" t="str">
        <f>IF(D2517="","",COUNTIF('DISPATCHED (VT11)'!$E:$E,'Per Outlet Plan'!D2517))</f>
        <v/>
      </c>
    </row>
    <row r="2518" spans="1:14 16382:16382">
      <c r="A2518" s="18" t="str">
        <f>IF(D2518="","",VLOOKUP(D2518,'DISPATCHED (VT11)'!$E:$XEV,16373,0))</f>
        <v/>
      </c>
      <c r="B2518" s="13" t="str">
        <f>IF(D2518="","",VLOOKUP(D2518,'DISPATCHED (VT11)'!$E:$L,8,0))</f>
        <v/>
      </c>
      <c r="C2518" s="16" t="str">
        <f>IF(A2518="","",IF(VLOOKUP(A2518,'DSR Attendance'!$A:$E,5,0)=0,VLOOKUP(A2518,'DSR Attendance'!$A:$D,4,0),CONCATENATE(VLOOKUP(A2518,'DSR Attendance'!$A:$D,4,0)," / ",VLOOKUP('Per Outlet Plan'!A2518,'DSR Attendance'!$A:$E,5,0))))</f>
        <v/>
      </c>
      <c r="M2518" s="13" t="str">
        <f t="shared" si="41"/>
        <v/>
      </c>
      <c r="N2518" s="8"/>
      <c r="XFB2518" s="13" t="str">
        <f>IF(D2518="","",COUNTIF('DISPATCHED (VT11)'!$E:$E,'Per Outlet Plan'!D2518))</f>
        <v/>
      </c>
    </row>
    <row r="2519" spans="1:14 16382:16382">
      <c r="A2519" s="18" t="str">
        <f>IF(D2519="","",VLOOKUP(D2519,'DISPATCHED (VT11)'!$E:$XEV,16373,0))</f>
        <v/>
      </c>
      <c r="B2519" s="13" t="str">
        <f>IF(D2519="","",VLOOKUP(D2519,'DISPATCHED (VT11)'!$E:$L,8,0))</f>
        <v/>
      </c>
      <c r="C2519" s="16" t="str">
        <f>IF(A2519="","",IF(VLOOKUP(A2519,'DSR Attendance'!$A:$E,5,0)=0,VLOOKUP(A2519,'DSR Attendance'!$A:$D,4,0),CONCATENATE(VLOOKUP(A2519,'DSR Attendance'!$A:$D,4,0)," / ",VLOOKUP('Per Outlet Plan'!A2519,'DSR Attendance'!$A:$E,5,0))))</f>
        <v/>
      </c>
      <c r="M2519" s="13" t="str">
        <f t="shared" si="41"/>
        <v/>
      </c>
      <c r="N2519" s="8"/>
      <c r="XFB2519" s="13" t="str">
        <f>IF(D2519="","",COUNTIF('DISPATCHED (VT11)'!$E:$E,'Per Outlet Plan'!D2519))</f>
        <v/>
      </c>
    </row>
    <row r="2520" spans="1:14 16382:16382">
      <c r="A2520" s="18" t="str">
        <f>IF(D2520="","",VLOOKUP(D2520,'DISPATCHED (VT11)'!$E:$XEV,16373,0))</f>
        <v/>
      </c>
      <c r="B2520" s="13" t="str">
        <f>IF(D2520="","",VLOOKUP(D2520,'DISPATCHED (VT11)'!$E:$L,8,0))</f>
        <v/>
      </c>
      <c r="C2520" s="16" t="str">
        <f>IF(A2520="","",IF(VLOOKUP(A2520,'DSR Attendance'!$A:$E,5,0)=0,VLOOKUP(A2520,'DSR Attendance'!$A:$D,4,0),CONCATENATE(VLOOKUP(A2520,'DSR Attendance'!$A:$D,4,0)," / ",VLOOKUP('Per Outlet Plan'!A2520,'DSR Attendance'!$A:$E,5,0))))</f>
        <v/>
      </c>
      <c r="M2520" s="13" t="str">
        <f t="shared" si="41"/>
        <v/>
      </c>
      <c r="N2520" s="8"/>
      <c r="XFB2520" s="13" t="str">
        <f>IF(D2520="","",COUNTIF('DISPATCHED (VT11)'!$E:$E,'Per Outlet Plan'!D2520))</f>
        <v/>
      </c>
    </row>
    <row r="2521" spans="1:14 16382:16382">
      <c r="A2521" s="18" t="str">
        <f>IF(D2521="","",VLOOKUP(D2521,'DISPATCHED (VT11)'!$E:$XEV,16373,0))</f>
        <v/>
      </c>
      <c r="B2521" s="13" t="str">
        <f>IF(D2521="","",VLOOKUP(D2521,'DISPATCHED (VT11)'!$E:$L,8,0))</f>
        <v/>
      </c>
      <c r="C2521" s="16" t="str">
        <f>IF(A2521="","",IF(VLOOKUP(A2521,'DSR Attendance'!$A:$E,5,0)=0,VLOOKUP(A2521,'DSR Attendance'!$A:$D,4,0),CONCATENATE(VLOOKUP(A2521,'DSR Attendance'!$A:$D,4,0)," / ",VLOOKUP('Per Outlet Plan'!A2521,'DSR Attendance'!$A:$E,5,0))))</f>
        <v/>
      </c>
      <c r="M2521" s="13" t="str">
        <f t="shared" si="41"/>
        <v/>
      </c>
      <c r="N2521" s="8"/>
      <c r="XFB2521" s="13" t="str">
        <f>IF(D2521="","",COUNTIF('DISPATCHED (VT11)'!$E:$E,'Per Outlet Plan'!D2521))</f>
        <v/>
      </c>
    </row>
    <row r="2522" spans="1:14 16382:16382">
      <c r="A2522" s="18" t="str">
        <f>IF(D2522="","",VLOOKUP(D2522,'DISPATCHED (VT11)'!$E:$XEV,16373,0))</f>
        <v/>
      </c>
      <c r="B2522" s="13" t="str">
        <f>IF(D2522="","",VLOOKUP(D2522,'DISPATCHED (VT11)'!$E:$L,8,0))</f>
        <v/>
      </c>
      <c r="C2522" s="16" t="str">
        <f>IF(A2522="","",IF(VLOOKUP(A2522,'DSR Attendance'!$A:$E,5,0)=0,VLOOKUP(A2522,'DSR Attendance'!$A:$D,4,0),CONCATENATE(VLOOKUP(A2522,'DSR Attendance'!$A:$D,4,0)," / ",VLOOKUP('Per Outlet Plan'!A2522,'DSR Attendance'!$A:$E,5,0))))</f>
        <v/>
      </c>
      <c r="M2522" s="13" t="str">
        <f t="shared" si="41"/>
        <v/>
      </c>
      <c r="N2522" s="8"/>
      <c r="XFB2522" s="13" t="str">
        <f>IF(D2522="","",COUNTIF('DISPATCHED (VT11)'!$E:$E,'Per Outlet Plan'!D2522))</f>
        <v/>
      </c>
    </row>
    <row r="2523" spans="1:14 16382:16382">
      <c r="A2523" s="18" t="str">
        <f>IF(D2523="","",VLOOKUP(D2523,'DISPATCHED (VT11)'!$E:$XEV,16373,0))</f>
        <v/>
      </c>
      <c r="B2523" s="13" t="str">
        <f>IF(D2523="","",VLOOKUP(D2523,'DISPATCHED (VT11)'!$E:$L,8,0))</f>
        <v/>
      </c>
      <c r="C2523" s="16" t="str">
        <f>IF(A2523="","",IF(VLOOKUP(A2523,'DSR Attendance'!$A:$E,5,0)=0,VLOOKUP(A2523,'DSR Attendance'!$A:$D,4,0),CONCATENATE(VLOOKUP(A2523,'DSR Attendance'!$A:$D,4,0)," / ",VLOOKUP('Per Outlet Plan'!A2523,'DSR Attendance'!$A:$E,5,0))))</f>
        <v/>
      </c>
      <c r="M2523" s="13" t="str">
        <f t="shared" si="41"/>
        <v/>
      </c>
      <c r="N2523" s="8"/>
      <c r="XFB2523" s="13" t="str">
        <f>IF(D2523="","",COUNTIF('DISPATCHED (VT11)'!$E:$E,'Per Outlet Plan'!D2523))</f>
        <v/>
      </c>
    </row>
    <row r="2524" spans="1:14 16382:16382">
      <c r="A2524" s="18" t="str">
        <f>IF(D2524="","",VLOOKUP(D2524,'DISPATCHED (VT11)'!$E:$XEV,16373,0))</f>
        <v/>
      </c>
      <c r="B2524" s="13" t="str">
        <f>IF(D2524="","",VLOOKUP(D2524,'DISPATCHED (VT11)'!$E:$L,8,0))</f>
        <v/>
      </c>
      <c r="C2524" s="16" t="str">
        <f>IF(A2524="","",IF(VLOOKUP(A2524,'DSR Attendance'!$A:$E,5,0)=0,VLOOKUP(A2524,'DSR Attendance'!$A:$D,4,0),CONCATENATE(VLOOKUP(A2524,'DSR Attendance'!$A:$D,4,0)," / ",VLOOKUP('Per Outlet Plan'!A2524,'DSR Attendance'!$A:$E,5,0))))</f>
        <v/>
      </c>
      <c r="M2524" s="13" t="str">
        <f t="shared" si="41"/>
        <v/>
      </c>
      <c r="N2524" s="8"/>
      <c r="XFB2524" s="13" t="str">
        <f>IF(D2524="","",COUNTIF('DISPATCHED (VT11)'!$E:$E,'Per Outlet Plan'!D2524))</f>
        <v/>
      </c>
    </row>
    <row r="2525" spans="1:14 16382:16382">
      <c r="A2525" s="18" t="str">
        <f>IF(D2525="","",VLOOKUP(D2525,'DISPATCHED (VT11)'!$E:$XEV,16373,0))</f>
        <v/>
      </c>
      <c r="B2525" s="13" t="str">
        <f>IF(D2525="","",VLOOKUP(D2525,'DISPATCHED (VT11)'!$E:$L,8,0))</f>
        <v/>
      </c>
      <c r="C2525" s="16" t="str">
        <f>IF(A2525="","",IF(VLOOKUP(A2525,'DSR Attendance'!$A:$E,5,0)=0,VLOOKUP(A2525,'DSR Attendance'!$A:$D,4,0),CONCATENATE(VLOOKUP(A2525,'DSR Attendance'!$A:$D,4,0)," / ",VLOOKUP('Per Outlet Plan'!A2525,'DSR Attendance'!$A:$E,5,0))))</f>
        <v/>
      </c>
      <c r="M2525" s="13" t="str">
        <f t="shared" si="41"/>
        <v/>
      </c>
      <c r="N2525" s="8"/>
      <c r="XFB2525" s="13" t="str">
        <f>IF(D2525="","",COUNTIF('DISPATCHED (VT11)'!$E:$E,'Per Outlet Plan'!D2525))</f>
        <v/>
      </c>
    </row>
    <row r="2526" spans="1:14 16382:16382">
      <c r="A2526" s="18" t="str">
        <f>IF(D2526="","",VLOOKUP(D2526,'DISPATCHED (VT11)'!$E:$XEV,16373,0))</f>
        <v/>
      </c>
      <c r="B2526" s="13" t="str">
        <f>IF(D2526="","",VLOOKUP(D2526,'DISPATCHED (VT11)'!$E:$L,8,0))</f>
        <v/>
      </c>
      <c r="C2526" s="16" t="str">
        <f>IF(A2526="","",IF(VLOOKUP(A2526,'DSR Attendance'!$A:$E,5,0)=0,VLOOKUP(A2526,'DSR Attendance'!$A:$D,4,0),CONCATENATE(VLOOKUP(A2526,'DSR Attendance'!$A:$D,4,0)," / ",VLOOKUP('Per Outlet Plan'!A2526,'DSR Attendance'!$A:$E,5,0))))</f>
        <v/>
      </c>
      <c r="M2526" s="13" t="str">
        <f t="shared" si="41"/>
        <v/>
      </c>
      <c r="N2526" s="8"/>
      <c r="XFB2526" s="13" t="str">
        <f>IF(D2526="","",COUNTIF('DISPATCHED (VT11)'!$E:$E,'Per Outlet Plan'!D2526))</f>
        <v/>
      </c>
    </row>
    <row r="2527" spans="1:14 16382:16382">
      <c r="A2527" s="18" t="str">
        <f>IF(D2527="","",VLOOKUP(D2527,'DISPATCHED (VT11)'!$E:$XEV,16373,0))</f>
        <v/>
      </c>
      <c r="B2527" s="13" t="str">
        <f>IF(D2527="","",VLOOKUP(D2527,'DISPATCHED (VT11)'!$E:$L,8,0))</f>
        <v/>
      </c>
      <c r="C2527" s="16" t="str">
        <f>IF(A2527="","",IF(VLOOKUP(A2527,'DSR Attendance'!$A:$E,5,0)=0,VLOOKUP(A2527,'DSR Attendance'!$A:$D,4,0),CONCATENATE(VLOOKUP(A2527,'DSR Attendance'!$A:$D,4,0)," / ",VLOOKUP('Per Outlet Plan'!A2527,'DSR Attendance'!$A:$E,5,0))))</f>
        <v/>
      </c>
      <c r="M2527" s="13" t="str">
        <f t="shared" si="41"/>
        <v/>
      </c>
      <c r="N2527" s="8"/>
      <c r="XFB2527" s="13" t="str">
        <f>IF(D2527="","",COUNTIF('DISPATCHED (VT11)'!$E:$E,'Per Outlet Plan'!D2527))</f>
        <v/>
      </c>
    </row>
    <row r="2528" spans="1:14 16382:16382">
      <c r="A2528" s="18" t="str">
        <f>IF(D2528="","",VLOOKUP(D2528,'DISPATCHED (VT11)'!$E:$XEV,16373,0))</f>
        <v/>
      </c>
      <c r="B2528" s="13" t="str">
        <f>IF(D2528="","",VLOOKUP(D2528,'DISPATCHED (VT11)'!$E:$L,8,0))</f>
        <v/>
      </c>
      <c r="C2528" s="16" t="str">
        <f>IF(A2528="","",IF(VLOOKUP(A2528,'DSR Attendance'!$A:$E,5,0)=0,VLOOKUP(A2528,'DSR Attendance'!$A:$D,4,0),CONCATENATE(VLOOKUP(A2528,'DSR Attendance'!$A:$D,4,0)," / ",VLOOKUP('Per Outlet Plan'!A2528,'DSR Attendance'!$A:$E,5,0))))</f>
        <v/>
      </c>
      <c r="M2528" s="13" t="str">
        <f t="shared" si="41"/>
        <v/>
      </c>
      <c r="N2528" s="8"/>
      <c r="XFB2528" s="13" t="str">
        <f>IF(D2528="","",COUNTIF('DISPATCHED (VT11)'!$E:$E,'Per Outlet Plan'!D2528))</f>
        <v/>
      </c>
    </row>
    <row r="2529" spans="1:14 16382:16382">
      <c r="A2529" s="18" t="str">
        <f>IF(D2529="","",VLOOKUP(D2529,'DISPATCHED (VT11)'!$E:$XEV,16373,0))</f>
        <v/>
      </c>
      <c r="B2529" s="13" t="str">
        <f>IF(D2529="","",VLOOKUP(D2529,'DISPATCHED (VT11)'!$E:$L,8,0))</f>
        <v/>
      </c>
      <c r="C2529" s="16" t="str">
        <f>IF(A2529="","",IF(VLOOKUP(A2529,'DSR Attendance'!$A:$E,5,0)=0,VLOOKUP(A2529,'DSR Attendance'!$A:$D,4,0),CONCATENATE(VLOOKUP(A2529,'DSR Attendance'!$A:$D,4,0)," / ",VLOOKUP('Per Outlet Plan'!A2529,'DSR Attendance'!$A:$E,5,0))))</f>
        <v/>
      </c>
      <c r="M2529" s="13" t="str">
        <f t="shared" si="41"/>
        <v/>
      </c>
      <c r="N2529" s="8"/>
      <c r="XFB2529" s="13" t="str">
        <f>IF(D2529="","",COUNTIF('DISPATCHED (VT11)'!$E:$E,'Per Outlet Plan'!D2529))</f>
        <v/>
      </c>
    </row>
    <row r="2530" spans="1:14 16382:16382">
      <c r="A2530" s="18" t="str">
        <f>IF(D2530="","",VLOOKUP(D2530,'DISPATCHED (VT11)'!$E:$XEV,16373,0))</f>
        <v/>
      </c>
      <c r="B2530" s="13" t="str">
        <f>IF(D2530="","",VLOOKUP(D2530,'DISPATCHED (VT11)'!$E:$L,8,0))</f>
        <v/>
      </c>
      <c r="C2530" s="16" t="str">
        <f>IF(A2530="","",IF(VLOOKUP(A2530,'DSR Attendance'!$A:$E,5,0)=0,VLOOKUP(A2530,'DSR Attendance'!$A:$D,4,0),CONCATENATE(VLOOKUP(A2530,'DSR Attendance'!$A:$D,4,0)," / ",VLOOKUP('Per Outlet Plan'!A2530,'DSR Attendance'!$A:$E,5,0))))</f>
        <v/>
      </c>
      <c r="M2530" s="13" t="str">
        <f t="shared" si="41"/>
        <v/>
      </c>
      <c r="N2530" s="8"/>
      <c r="XFB2530" s="13" t="str">
        <f>IF(D2530="","",COUNTIF('DISPATCHED (VT11)'!$E:$E,'Per Outlet Plan'!D2530))</f>
        <v/>
      </c>
    </row>
    <row r="2531" spans="1:14 16382:16382">
      <c r="A2531" s="18" t="str">
        <f>IF(D2531="","",VLOOKUP(D2531,'DISPATCHED (VT11)'!$E:$XEV,16373,0))</f>
        <v/>
      </c>
      <c r="B2531" s="13" t="str">
        <f>IF(D2531="","",VLOOKUP(D2531,'DISPATCHED (VT11)'!$E:$L,8,0))</f>
        <v/>
      </c>
      <c r="C2531" s="16" t="str">
        <f>IF(A2531="","",IF(VLOOKUP(A2531,'DSR Attendance'!$A:$E,5,0)=0,VLOOKUP(A2531,'DSR Attendance'!$A:$D,4,0),CONCATENATE(VLOOKUP(A2531,'DSR Attendance'!$A:$D,4,0)," / ",VLOOKUP('Per Outlet Plan'!A2531,'DSR Attendance'!$A:$E,5,0))))</f>
        <v/>
      </c>
      <c r="M2531" s="13" t="str">
        <f t="shared" si="41"/>
        <v/>
      </c>
      <c r="N2531" s="8"/>
      <c r="XFB2531" s="13" t="str">
        <f>IF(D2531="","",COUNTIF('DISPATCHED (VT11)'!$E:$E,'Per Outlet Plan'!D2531))</f>
        <v/>
      </c>
    </row>
    <row r="2532" spans="1:14 16382:16382">
      <c r="A2532" s="18" t="str">
        <f>IF(D2532="","",VLOOKUP(D2532,'DISPATCHED (VT11)'!$E:$XEV,16373,0))</f>
        <v/>
      </c>
      <c r="B2532" s="13" t="str">
        <f>IF(D2532="","",VLOOKUP(D2532,'DISPATCHED (VT11)'!$E:$L,8,0))</f>
        <v/>
      </c>
      <c r="C2532" s="16" t="str">
        <f>IF(A2532="","",IF(VLOOKUP(A2532,'DSR Attendance'!$A:$E,5,0)=0,VLOOKUP(A2532,'DSR Attendance'!$A:$D,4,0),CONCATENATE(VLOOKUP(A2532,'DSR Attendance'!$A:$D,4,0)," / ",VLOOKUP('Per Outlet Plan'!A2532,'DSR Attendance'!$A:$E,5,0))))</f>
        <v/>
      </c>
      <c r="M2532" s="13" t="str">
        <f t="shared" si="41"/>
        <v/>
      </c>
      <c r="N2532" s="8"/>
      <c r="XFB2532" s="13" t="str">
        <f>IF(D2532="","",COUNTIF('DISPATCHED (VT11)'!$E:$E,'Per Outlet Plan'!D2532))</f>
        <v/>
      </c>
    </row>
    <row r="2533" spans="1:14 16382:16382">
      <c r="A2533" s="18" t="str">
        <f>IF(D2533="","",VLOOKUP(D2533,'DISPATCHED (VT11)'!$E:$XEV,16373,0))</f>
        <v/>
      </c>
      <c r="B2533" s="13" t="str">
        <f>IF(D2533="","",VLOOKUP(D2533,'DISPATCHED (VT11)'!$E:$L,8,0))</f>
        <v/>
      </c>
      <c r="C2533" s="16" t="str">
        <f>IF(A2533="","",IF(VLOOKUP(A2533,'DSR Attendance'!$A:$E,5,0)=0,VLOOKUP(A2533,'DSR Attendance'!$A:$D,4,0),CONCATENATE(VLOOKUP(A2533,'DSR Attendance'!$A:$D,4,0)," / ",VLOOKUP('Per Outlet Plan'!A2533,'DSR Attendance'!$A:$E,5,0))))</f>
        <v/>
      </c>
      <c r="M2533" s="13" t="str">
        <f t="shared" si="41"/>
        <v/>
      </c>
      <c r="N2533" s="8"/>
      <c r="XFB2533" s="13" t="str">
        <f>IF(D2533="","",COUNTIF('DISPATCHED (VT11)'!$E:$E,'Per Outlet Plan'!D2533))</f>
        <v/>
      </c>
    </row>
    <row r="2534" spans="1:14 16382:16382">
      <c r="A2534" s="18" t="str">
        <f>IF(D2534="","",VLOOKUP(D2534,'DISPATCHED (VT11)'!$E:$XEV,16373,0))</f>
        <v/>
      </c>
      <c r="B2534" s="13" t="str">
        <f>IF(D2534="","",VLOOKUP(D2534,'DISPATCHED (VT11)'!$E:$L,8,0))</f>
        <v/>
      </c>
      <c r="C2534" s="16" t="str">
        <f>IF(A2534="","",IF(VLOOKUP(A2534,'DSR Attendance'!$A:$E,5,0)=0,VLOOKUP(A2534,'DSR Attendance'!$A:$D,4,0),CONCATENATE(VLOOKUP(A2534,'DSR Attendance'!$A:$D,4,0)," / ",VLOOKUP('Per Outlet Plan'!A2534,'DSR Attendance'!$A:$E,5,0))))</f>
        <v/>
      </c>
      <c r="M2534" s="13" t="str">
        <f t="shared" si="41"/>
        <v/>
      </c>
      <c r="N2534" s="8"/>
      <c r="XFB2534" s="13" t="str">
        <f>IF(D2534="","",COUNTIF('DISPATCHED (VT11)'!$E:$E,'Per Outlet Plan'!D2534))</f>
        <v/>
      </c>
    </row>
    <row r="2535" spans="1:14 16382:16382">
      <c r="A2535" s="18" t="str">
        <f>IF(D2535="","",VLOOKUP(D2535,'DISPATCHED (VT11)'!$E:$XEV,16373,0))</f>
        <v/>
      </c>
      <c r="B2535" s="13" t="str">
        <f>IF(D2535="","",VLOOKUP(D2535,'DISPATCHED (VT11)'!$E:$L,8,0))</f>
        <v/>
      </c>
      <c r="C2535" s="16" t="str">
        <f>IF(A2535="","",IF(VLOOKUP(A2535,'DSR Attendance'!$A:$E,5,0)=0,VLOOKUP(A2535,'DSR Attendance'!$A:$D,4,0),CONCATENATE(VLOOKUP(A2535,'DSR Attendance'!$A:$D,4,0)," / ",VLOOKUP('Per Outlet Plan'!A2535,'DSR Attendance'!$A:$E,5,0))))</f>
        <v/>
      </c>
      <c r="M2535" s="13" t="str">
        <f t="shared" si="41"/>
        <v/>
      </c>
      <c r="N2535" s="8"/>
      <c r="XFB2535" s="13" t="str">
        <f>IF(D2535="","",COUNTIF('DISPATCHED (VT11)'!$E:$E,'Per Outlet Plan'!D2535))</f>
        <v/>
      </c>
    </row>
    <row r="2536" spans="1:14 16382:16382">
      <c r="A2536" s="18" t="str">
        <f>IF(D2536="","",VLOOKUP(D2536,'DISPATCHED (VT11)'!$E:$XEV,16373,0))</f>
        <v/>
      </c>
      <c r="B2536" s="13" t="str">
        <f>IF(D2536="","",VLOOKUP(D2536,'DISPATCHED (VT11)'!$E:$L,8,0))</f>
        <v/>
      </c>
      <c r="C2536" s="16" t="str">
        <f>IF(A2536="","",IF(VLOOKUP(A2536,'DSR Attendance'!$A:$E,5,0)=0,VLOOKUP(A2536,'DSR Attendance'!$A:$D,4,0),CONCATENATE(VLOOKUP(A2536,'DSR Attendance'!$A:$D,4,0)," / ",VLOOKUP('Per Outlet Plan'!A2536,'DSR Attendance'!$A:$E,5,0))))</f>
        <v/>
      </c>
      <c r="M2536" s="13" t="str">
        <f t="shared" si="41"/>
        <v/>
      </c>
      <c r="N2536" s="8"/>
      <c r="XFB2536" s="13" t="str">
        <f>IF(D2536="","",COUNTIF('DISPATCHED (VT11)'!$E:$E,'Per Outlet Plan'!D2536))</f>
        <v/>
      </c>
    </row>
    <row r="2537" spans="1:14 16382:16382">
      <c r="A2537" s="18" t="str">
        <f>IF(D2537="","",VLOOKUP(D2537,'DISPATCHED (VT11)'!$E:$XEV,16373,0))</f>
        <v/>
      </c>
      <c r="B2537" s="13" t="str">
        <f>IF(D2537="","",VLOOKUP(D2537,'DISPATCHED (VT11)'!$E:$L,8,0))</f>
        <v/>
      </c>
      <c r="C2537" s="16" t="str">
        <f>IF(A2537="","",IF(VLOOKUP(A2537,'DSR Attendance'!$A:$E,5,0)=0,VLOOKUP(A2537,'DSR Attendance'!$A:$D,4,0),CONCATENATE(VLOOKUP(A2537,'DSR Attendance'!$A:$D,4,0)," / ",VLOOKUP('Per Outlet Plan'!A2537,'DSR Attendance'!$A:$E,5,0))))</f>
        <v/>
      </c>
      <c r="M2537" s="13" t="str">
        <f t="shared" si="41"/>
        <v/>
      </c>
      <c r="N2537" s="8"/>
      <c r="XFB2537" s="13" t="str">
        <f>IF(D2537="","",COUNTIF('DISPATCHED (VT11)'!$E:$E,'Per Outlet Plan'!D2537))</f>
        <v/>
      </c>
    </row>
    <row r="2538" spans="1:14 16382:16382">
      <c r="A2538" s="18" t="str">
        <f>IF(D2538="","",VLOOKUP(D2538,'DISPATCHED (VT11)'!$E:$XEV,16373,0))</f>
        <v/>
      </c>
      <c r="B2538" s="13" t="str">
        <f>IF(D2538="","",VLOOKUP(D2538,'DISPATCHED (VT11)'!$E:$L,8,0))</f>
        <v/>
      </c>
      <c r="C2538" s="16" t="str">
        <f>IF(A2538="","",IF(VLOOKUP(A2538,'DSR Attendance'!$A:$E,5,0)=0,VLOOKUP(A2538,'DSR Attendance'!$A:$D,4,0),CONCATENATE(VLOOKUP(A2538,'DSR Attendance'!$A:$D,4,0)," / ",VLOOKUP('Per Outlet Plan'!A2538,'DSR Attendance'!$A:$E,5,0))))</f>
        <v/>
      </c>
      <c r="M2538" s="13" t="str">
        <f t="shared" si="41"/>
        <v/>
      </c>
      <c r="N2538" s="8"/>
      <c r="XFB2538" s="13" t="str">
        <f>IF(D2538="","",COUNTIF('DISPATCHED (VT11)'!$E:$E,'Per Outlet Plan'!D2538))</f>
        <v/>
      </c>
    </row>
    <row r="2539" spans="1:14 16382:16382">
      <c r="A2539" s="18" t="str">
        <f>IF(D2539="","",VLOOKUP(D2539,'DISPATCHED (VT11)'!$E:$XEV,16373,0))</f>
        <v/>
      </c>
      <c r="B2539" s="13" t="str">
        <f>IF(D2539="","",VLOOKUP(D2539,'DISPATCHED (VT11)'!$E:$L,8,0))</f>
        <v/>
      </c>
      <c r="C2539" s="16" t="str">
        <f>IF(A2539="","",IF(VLOOKUP(A2539,'DSR Attendance'!$A:$E,5,0)=0,VLOOKUP(A2539,'DSR Attendance'!$A:$D,4,0),CONCATENATE(VLOOKUP(A2539,'DSR Attendance'!$A:$D,4,0)," / ",VLOOKUP('Per Outlet Plan'!A2539,'DSR Attendance'!$A:$E,5,0))))</f>
        <v/>
      </c>
      <c r="M2539" s="13" t="str">
        <f t="shared" si="41"/>
        <v/>
      </c>
      <c r="N2539" s="8"/>
      <c r="XFB2539" s="13" t="str">
        <f>IF(D2539="","",COUNTIF('DISPATCHED (VT11)'!$E:$E,'Per Outlet Plan'!D2539))</f>
        <v/>
      </c>
    </row>
    <row r="2540" spans="1:14 16382:16382">
      <c r="A2540" s="18" t="str">
        <f>IF(D2540="","",VLOOKUP(D2540,'DISPATCHED (VT11)'!$E:$XEV,16373,0))</f>
        <v/>
      </c>
      <c r="B2540" s="13" t="str">
        <f>IF(D2540="","",VLOOKUP(D2540,'DISPATCHED (VT11)'!$E:$L,8,0))</f>
        <v/>
      </c>
      <c r="C2540" s="16" t="str">
        <f>IF(A2540="","",IF(VLOOKUP(A2540,'DSR Attendance'!$A:$E,5,0)=0,VLOOKUP(A2540,'DSR Attendance'!$A:$D,4,0),CONCATENATE(VLOOKUP(A2540,'DSR Attendance'!$A:$D,4,0)," / ",VLOOKUP('Per Outlet Plan'!A2540,'DSR Attendance'!$A:$E,5,0))))</f>
        <v/>
      </c>
      <c r="M2540" s="13" t="str">
        <f t="shared" si="41"/>
        <v/>
      </c>
      <c r="N2540" s="8"/>
      <c r="XFB2540" s="13" t="str">
        <f>IF(D2540="","",COUNTIF('DISPATCHED (VT11)'!$E:$E,'Per Outlet Plan'!D2540))</f>
        <v/>
      </c>
    </row>
    <row r="2541" spans="1:14 16382:16382">
      <c r="A2541" s="18" t="str">
        <f>IF(D2541="","",VLOOKUP(D2541,'DISPATCHED (VT11)'!$E:$XEV,16373,0))</f>
        <v/>
      </c>
      <c r="B2541" s="13" t="str">
        <f>IF(D2541="","",VLOOKUP(D2541,'DISPATCHED (VT11)'!$E:$L,8,0))</f>
        <v/>
      </c>
      <c r="C2541" s="16" t="str">
        <f>IF(A2541="","",IF(VLOOKUP(A2541,'DSR Attendance'!$A:$E,5,0)=0,VLOOKUP(A2541,'DSR Attendance'!$A:$D,4,0),CONCATENATE(VLOOKUP(A2541,'DSR Attendance'!$A:$D,4,0)," / ",VLOOKUP('Per Outlet Plan'!A2541,'DSR Attendance'!$A:$E,5,0))))</f>
        <v/>
      </c>
      <c r="M2541" s="13" t="str">
        <f t="shared" si="41"/>
        <v/>
      </c>
      <c r="N2541" s="8"/>
      <c r="XFB2541" s="13" t="str">
        <f>IF(D2541="","",COUNTIF('DISPATCHED (VT11)'!$E:$E,'Per Outlet Plan'!D2541))</f>
        <v/>
      </c>
    </row>
    <row r="2542" spans="1:14 16382:16382">
      <c r="A2542" s="18" t="str">
        <f>IF(D2542="","",VLOOKUP(D2542,'DISPATCHED (VT11)'!$E:$XEV,16373,0))</f>
        <v/>
      </c>
      <c r="B2542" s="13" t="str">
        <f>IF(D2542="","",VLOOKUP(D2542,'DISPATCHED (VT11)'!$E:$L,8,0))</f>
        <v/>
      </c>
      <c r="C2542" s="16" t="str">
        <f>IF(A2542="","",IF(VLOOKUP(A2542,'DSR Attendance'!$A:$E,5,0)=0,VLOOKUP(A2542,'DSR Attendance'!$A:$D,4,0),CONCATENATE(VLOOKUP(A2542,'DSR Attendance'!$A:$D,4,0)," / ",VLOOKUP('Per Outlet Plan'!A2542,'DSR Attendance'!$A:$E,5,0))))</f>
        <v/>
      </c>
      <c r="M2542" s="13" t="str">
        <f t="shared" si="41"/>
        <v/>
      </c>
      <c r="N2542" s="8"/>
      <c r="XFB2542" s="13" t="str">
        <f>IF(D2542="","",COUNTIF('DISPATCHED (VT11)'!$E:$E,'Per Outlet Plan'!D2542))</f>
        <v/>
      </c>
    </row>
    <row r="2543" spans="1:14 16382:16382">
      <c r="A2543" s="18" t="str">
        <f>IF(D2543="","",VLOOKUP(D2543,'DISPATCHED (VT11)'!$E:$XEV,16373,0))</f>
        <v/>
      </c>
      <c r="B2543" s="13" t="str">
        <f>IF(D2543="","",VLOOKUP(D2543,'DISPATCHED (VT11)'!$E:$L,8,0))</f>
        <v/>
      </c>
      <c r="C2543" s="16" t="str">
        <f>IF(A2543="","",IF(VLOOKUP(A2543,'DSR Attendance'!$A:$E,5,0)=0,VLOOKUP(A2543,'DSR Attendance'!$A:$D,4,0),CONCATENATE(VLOOKUP(A2543,'DSR Attendance'!$A:$D,4,0)," / ",VLOOKUP('Per Outlet Plan'!A2543,'DSR Attendance'!$A:$E,5,0))))</f>
        <v/>
      </c>
      <c r="M2543" s="13" t="str">
        <f t="shared" si="41"/>
        <v/>
      </c>
      <c r="N2543" s="8"/>
      <c r="XFB2543" s="13" t="str">
        <f>IF(D2543="","",COUNTIF('DISPATCHED (VT11)'!$E:$E,'Per Outlet Plan'!D2543))</f>
        <v/>
      </c>
    </row>
    <row r="2544" spans="1:14 16382:16382">
      <c r="A2544" s="18" t="str">
        <f>IF(D2544="","",VLOOKUP(D2544,'DISPATCHED (VT11)'!$E:$XEV,16373,0))</f>
        <v/>
      </c>
      <c r="B2544" s="13" t="str">
        <f>IF(D2544="","",VLOOKUP(D2544,'DISPATCHED (VT11)'!$E:$L,8,0))</f>
        <v/>
      </c>
      <c r="C2544" s="16" t="str">
        <f>IF(A2544="","",IF(VLOOKUP(A2544,'DSR Attendance'!$A:$E,5,0)=0,VLOOKUP(A2544,'DSR Attendance'!$A:$D,4,0),CONCATENATE(VLOOKUP(A2544,'DSR Attendance'!$A:$D,4,0)," / ",VLOOKUP('Per Outlet Plan'!A2544,'DSR Attendance'!$A:$E,5,0))))</f>
        <v/>
      </c>
      <c r="M2544" s="13" t="str">
        <f t="shared" si="41"/>
        <v/>
      </c>
      <c r="N2544" s="8"/>
      <c r="XFB2544" s="13" t="str">
        <f>IF(D2544="","",COUNTIF('DISPATCHED (VT11)'!$E:$E,'Per Outlet Plan'!D2544))</f>
        <v/>
      </c>
    </row>
    <row r="2545" spans="1:14 16382:16382">
      <c r="A2545" s="18" t="str">
        <f>IF(D2545="","",VLOOKUP(D2545,'DISPATCHED (VT11)'!$E:$XEV,16373,0))</f>
        <v/>
      </c>
      <c r="B2545" s="13" t="str">
        <f>IF(D2545="","",VLOOKUP(D2545,'DISPATCHED (VT11)'!$E:$L,8,0))</f>
        <v/>
      </c>
      <c r="C2545" s="16" t="str">
        <f>IF(A2545="","",IF(VLOOKUP(A2545,'DSR Attendance'!$A:$E,5,0)=0,VLOOKUP(A2545,'DSR Attendance'!$A:$D,4,0),CONCATENATE(VLOOKUP(A2545,'DSR Attendance'!$A:$D,4,0)," / ",VLOOKUP('Per Outlet Plan'!A2545,'DSR Attendance'!$A:$E,5,0))))</f>
        <v/>
      </c>
      <c r="M2545" s="13" t="str">
        <f t="shared" si="41"/>
        <v/>
      </c>
      <c r="N2545" s="8"/>
      <c r="XFB2545" s="13" t="str">
        <f>IF(D2545="","",COUNTIF('DISPATCHED (VT11)'!$E:$E,'Per Outlet Plan'!D2545))</f>
        <v/>
      </c>
    </row>
    <row r="2546" spans="1:14 16382:16382">
      <c r="A2546" s="18" t="str">
        <f>IF(D2546="","",VLOOKUP(D2546,'DISPATCHED (VT11)'!$E:$XEV,16373,0))</f>
        <v/>
      </c>
      <c r="B2546" s="13" t="str">
        <f>IF(D2546="","",VLOOKUP(D2546,'DISPATCHED (VT11)'!$E:$L,8,0))</f>
        <v/>
      </c>
      <c r="C2546" s="16" t="str">
        <f>IF(A2546="","",IF(VLOOKUP(A2546,'DSR Attendance'!$A:$E,5,0)=0,VLOOKUP(A2546,'DSR Attendance'!$A:$D,4,0),CONCATENATE(VLOOKUP(A2546,'DSR Attendance'!$A:$D,4,0)," / ",VLOOKUP('Per Outlet Plan'!A2546,'DSR Attendance'!$A:$E,5,0))))</f>
        <v/>
      </c>
      <c r="M2546" s="13" t="str">
        <f t="shared" si="41"/>
        <v/>
      </c>
      <c r="N2546" s="8"/>
      <c r="XFB2546" s="13" t="str">
        <f>IF(D2546="","",COUNTIF('DISPATCHED (VT11)'!$E:$E,'Per Outlet Plan'!D2546))</f>
        <v/>
      </c>
    </row>
    <row r="2547" spans="1:14 16382:16382">
      <c r="A2547" s="18" t="str">
        <f>IF(D2547="","",VLOOKUP(D2547,'DISPATCHED (VT11)'!$E:$XEV,16373,0))</f>
        <v/>
      </c>
      <c r="B2547" s="13" t="str">
        <f>IF(D2547="","",VLOOKUP(D2547,'DISPATCHED (VT11)'!$E:$L,8,0))</f>
        <v/>
      </c>
      <c r="C2547" s="16" t="str">
        <f>IF(A2547="","",IF(VLOOKUP(A2547,'DSR Attendance'!$A:$E,5,0)=0,VLOOKUP(A2547,'DSR Attendance'!$A:$D,4,0),CONCATENATE(VLOOKUP(A2547,'DSR Attendance'!$A:$D,4,0)," / ",VLOOKUP('Per Outlet Plan'!A2547,'DSR Attendance'!$A:$E,5,0))))</f>
        <v/>
      </c>
      <c r="M2547" s="13" t="str">
        <f t="shared" si="41"/>
        <v/>
      </c>
      <c r="N2547" s="8"/>
      <c r="XFB2547" s="13" t="str">
        <f>IF(D2547="","",COUNTIF('DISPATCHED (VT11)'!$E:$E,'Per Outlet Plan'!D2547))</f>
        <v/>
      </c>
    </row>
    <row r="2548" spans="1:14 16382:16382">
      <c r="A2548" s="18" t="str">
        <f>IF(D2548="","",VLOOKUP(D2548,'DISPATCHED (VT11)'!$E:$XEV,16373,0))</f>
        <v/>
      </c>
      <c r="B2548" s="13" t="str">
        <f>IF(D2548="","",VLOOKUP(D2548,'DISPATCHED (VT11)'!$E:$L,8,0))</f>
        <v/>
      </c>
      <c r="C2548" s="16" t="str">
        <f>IF(A2548="","",IF(VLOOKUP(A2548,'DSR Attendance'!$A:$E,5,0)=0,VLOOKUP(A2548,'DSR Attendance'!$A:$D,4,0),CONCATENATE(VLOOKUP(A2548,'DSR Attendance'!$A:$D,4,0)," / ",VLOOKUP('Per Outlet Plan'!A2548,'DSR Attendance'!$A:$E,5,0))))</f>
        <v/>
      </c>
      <c r="M2548" s="13" t="str">
        <f t="shared" si="41"/>
        <v/>
      </c>
      <c r="N2548" s="8"/>
      <c r="XFB2548" s="13" t="str">
        <f>IF(D2548="","",COUNTIF('DISPATCHED (VT11)'!$E:$E,'Per Outlet Plan'!D2548))</f>
        <v/>
      </c>
    </row>
    <row r="2549" spans="1:14 16382:16382">
      <c r="A2549" s="18" t="str">
        <f>IF(D2549="","",VLOOKUP(D2549,'DISPATCHED (VT11)'!$E:$XEV,16373,0))</f>
        <v/>
      </c>
      <c r="B2549" s="13" t="str">
        <f>IF(D2549="","",VLOOKUP(D2549,'DISPATCHED (VT11)'!$E:$L,8,0))</f>
        <v/>
      </c>
      <c r="C2549" s="16" t="str">
        <f>IF(A2549="","",IF(VLOOKUP(A2549,'DSR Attendance'!$A:$E,5,0)=0,VLOOKUP(A2549,'DSR Attendance'!$A:$D,4,0),CONCATENATE(VLOOKUP(A2549,'DSR Attendance'!$A:$D,4,0)," / ",VLOOKUP('Per Outlet Plan'!A2549,'DSR Attendance'!$A:$E,5,0))))</f>
        <v/>
      </c>
      <c r="M2549" s="13" t="str">
        <f t="shared" si="41"/>
        <v/>
      </c>
      <c r="N2549" s="8"/>
      <c r="XFB2549" s="13" t="str">
        <f>IF(D2549="","",COUNTIF('DISPATCHED (VT11)'!$E:$E,'Per Outlet Plan'!D2549))</f>
        <v/>
      </c>
    </row>
    <row r="2550" spans="1:14 16382:16382">
      <c r="A2550" s="18" t="str">
        <f>IF(D2550="","",VLOOKUP(D2550,'DISPATCHED (VT11)'!$E:$XEV,16373,0))</f>
        <v/>
      </c>
      <c r="B2550" s="13" t="str">
        <f>IF(D2550="","",VLOOKUP(D2550,'DISPATCHED (VT11)'!$E:$L,8,0))</f>
        <v/>
      </c>
      <c r="C2550" s="16" t="str">
        <f>IF(A2550="","",IF(VLOOKUP(A2550,'DSR Attendance'!$A:$E,5,0)=0,VLOOKUP(A2550,'DSR Attendance'!$A:$D,4,0),CONCATENATE(VLOOKUP(A2550,'DSR Attendance'!$A:$D,4,0)," / ",VLOOKUP('Per Outlet Plan'!A2550,'DSR Attendance'!$A:$E,5,0))))</f>
        <v/>
      </c>
      <c r="M2550" s="13" t="str">
        <f t="shared" si="41"/>
        <v/>
      </c>
      <c r="N2550" s="8"/>
      <c r="XFB2550" s="13" t="str">
        <f>IF(D2550="","",COUNTIF('DISPATCHED (VT11)'!$E:$E,'Per Outlet Plan'!D2550))</f>
        <v/>
      </c>
    </row>
    <row r="2551" spans="1:14 16382:16382">
      <c r="A2551" s="18" t="str">
        <f>IF(D2551="","",VLOOKUP(D2551,'DISPATCHED (VT11)'!$E:$XEV,16373,0))</f>
        <v/>
      </c>
      <c r="B2551" s="13" t="str">
        <f>IF(D2551="","",VLOOKUP(D2551,'DISPATCHED (VT11)'!$E:$L,8,0))</f>
        <v/>
      </c>
      <c r="C2551" s="16" t="str">
        <f>IF(A2551="","",IF(VLOOKUP(A2551,'DSR Attendance'!$A:$E,5,0)=0,VLOOKUP(A2551,'DSR Attendance'!$A:$D,4,0),CONCATENATE(VLOOKUP(A2551,'DSR Attendance'!$A:$D,4,0)," / ",VLOOKUP('Per Outlet Plan'!A2551,'DSR Attendance'!$A:$E,5,0))))</f>
        <v/>
      </c>
      <c r="M2551" s="13" t="str">
        <f t="shared" si="41"/>
        <v/>
      </c>
      <c r="N2551" s="8"/>
      <c r="XFB2551" s="13" t="str">
        <f>IF(D2551="","",COUNTIF('DISPATCHED (VT11)'!$E:$E,'Per Outlet Plan'!D2551))</f>
        <v/>
      </c>
    </row>
    <row r="2552" spans="1:14 16382:16382">
      <c r="A2552" s="18" t="str">
        <f>IF(D2552="","",VLOOKUP(D2552,'DISPATCHED (VT11)'!$E:$XEV,16373,0))</f>
        <v/>
      </c>
      <c r="B2552" s="13" t="str">
        <f>IF(D2552="","",VLOOKUP(D2552,'DISPATCHED (VT11)'!$E:$L,8,0))</f>
        <v/>
      </c>
      <c r="C2552" s="16" t="str">
        <f>IF(A2552="","",IF(VLOOKUP(A2552,'DSR Attendance'!$A:$E,5,0)=0,VLOOKUP(A2552,'DSR Attendance'!$A:$D,4,0),CONCATENATE(VLOOKUP(A2552,'DSR Attendance'!$A:$D,4,0)," / ",VLOOKUP('Per Outlet Plan'!A2552,'DSR Attendance'!$A:$E,5,0))))</f>
        <v/>
      </c>
      <c r="M2552" s="13" t="str">
        <f t="shared" si="41"/>
        <v/>
      </c>
      <c r="N2552" s="8"/>
      <c r="XFB2552" s="13" t="str">
        <f>IF(D2552="","",COUNTIF('DISPATCHED (VT11)'!$E:$E,'Per Outlet Plan'!D2552))</f>
        <v/>
      </c>
    </row>
    <row r="2553" spans="1:14 16382:16382">
      <c r="A2553" s="18" t="str">
        <f>IF(D2553="","",VLOOKUP(D2553,'DISPATCHED (VT11)'!$E:$XEV,16373,0))</f>
        <v/>
      </c>
      <c r="B2553" s="13" t="str">
        <f>IF(D2553="","",VLOOKUP(D2553,'DISPATCHED (VT11)'!$E:$L,8,0))</f>
        <v/>
      </c>
      <c r="C2553" s="16" t="str">
        <f>IF(A2553="","",IF(VLOOKUP(A2553,'DSR Attendance'!$A:$E,5,0)=0,VLOOKUP(A2553,'DSR Attendance'!$A:$D,4,0),CONCATENATE(VLOOKUP(A2553,'DSR Attendance'!$A:$D,4,0)," / ",VLOOKUP('Per Outlet Plan'!A2553,'DSR Attendance'!$A:$E,5,0))))</f>
        <v/>
      </c>
      <c r="M2553" s="13" t="str">
        <f t="shared" si="41"/>
        <v/>
      </c>
      <c r="N2553" s="8"/>
      <c r="XFB2553" s="13" t="str">
        <f>IF(D2553="","",COUNTIF('DISPATCHED (VT11)'!$E:$E,'Per Outlet Plan'!D2553))</f>
        <v/>
      </c>
    </row>
    <row r="2554" spans="1:14 16382:16382">
      <c r="A2554" s="18" t="str">
        <f>IF(D2554="","",VLOOKUP(D2554,'DISPATCHED (VT11)'!$E:$XEV,16373,0))</f>
        <v/>
      </c>
      <c r="B2554" s="13" t="str">
        <f>IF(D2554="","",VLOOKUP(D2554,'DISPATCHED (VT11)'!$E:$L,8,0))</f>
        <v/>
      </c>
      <c r="C2554" s="16" t="str">
        <f>IF(A2554="","",IF(VLOOKUP(A2554,'DSR Attendance'!$A:$E,5,0)=0,VLOOKUP(A2554,'DSR Attendance'!$A:$D,4,0),CONCATENATE(VLOOKUP(A2554,'DSR Attendance'!$A:$D,4,0)," / ",VLOOKUP('Per Outlet Plan'!A2554,'DSR Attendance'!$A:$E,5,0))))</f>
        <v/>
      </c>
      <c r="M2554" s="13" t="str">
        <f t="shared" si="41"/>
        <v/>
      </c>
      <c r="N2554" s="8"/>
      <c r="XFB2554" s="13" t="str">
        <f>IF(D2554="","",COUNTIF('DISPATCHED (VT11)'!$E:$E,'Per Outlet Plan'!D2554))</f>
        <v/>
      </c>
    </row>
    <row r="2555" spans="1:14 16382:16382">
      <c r="A2555" s="18" t="str">
        <f>IF(D2555="","",VLOOKUP(D2555,'DISPATCHED (VT11)'!$E:$XEV,16373,0))</f>
        <v/>
      </c>
      <c r="B2555" s="13" t="str">
        <f>IF(D2555="","",VLOOKUP(D2555,'DISPATCHED (VT11)'!$E:$L,8,0))</f>
        <v/>
      </c>
      <c r="C2555" s="16" t="str">
        <f>IF(A2555="","",IF(VLOOKUP(A2555,'DSR Attendance'!$A:$E,5,0)=0,VLOOKUP(A2555,'DSR Attendance'!$A:$D,4,0),CONCATENATE(VLOOKUP(A2555,'DSR Attendance'!$A:$D,4,0)," / ",VLOOKUP('Per Outlet Plan'!A2555,'DSR Attendance'!$A:$E,5,0))))</f>
        <v/>
      </c>
      <c r="M2555" s="13" t="str">
        <f t="shared" si="41"/>
        <v/>
      </c>
      <c r="N2555" s="8"/>
      <c r="XFB2555" s="13" t="str">
        <f>IF(D2555="","",COUNTIF('DISPATCHED (VT11)'!$E:$E,'Per Outlet Plan'!D2555))</f>
        <v/>
      </c>
    </row>
    <row r="2556" spans="1:14 16382:16382">
      <c r="A2556" s="18" t="str">
        <f>IF(D2556="","",VLOOKUP(D2556,'DISPATCHED (VT11)'!$E:$XEV,16373,0))</f>
        <v/>
      </c>
      <c r="B2556" s="13" t="str">
        <f>IF(D2556="","",VLOOKUP(D2556,'DISPATCHED (VT11)'!$E:$L,8,0))</f>
        <v/>
      </c>
      <c r="C2556" s="16" t="str">
        <f>IF(A2556="","",IF(VLOOKUP(A2556,'DSR Attendance'!$A:$E,5,0)=0,VLOOKUP(A2556,'DSR Attendance'!$A:$D,4,0),CONCATENATE(VLOOKUP(A2556,'DSR Attendance'!$A:$D,4,0)," / ",VLOOKUP('Per Outlet Plan'!A2556,'DSR Attendance'!$A:$E,5,0))))</f>
        <v/>
      </c>
      <c r="M2556" s="13" t="str">
        <f t="shared" si="41"/>
        <v/>
      </c>
      <c r="N2556" s="8"/>
      <c r="XFB2556" s="13" t="str">
        <f>IF(D2556="","",COUNTIF('DISPATCHED (VT11)'!$E:$E,'Per Outlet Plan'!D2556))</f>
        <v/>
      </c>
    </row>
    <row r="2557" spans="1:14 16382:16382">
      <c r="A2557" s="18" t="str">
        <f>IF(D2557="","",VLOOKUP(D2557,'DISPATCHED (VT11)'!$E:$XEV,16373,0))</f>
        <v/>
      </c>
      <c r="B2557" s="13" t="str">
        <f>IF(D2557="","",VLOOKUP(D2557,'DISPATCHED (VT11)'!$E:$L,8,0))</f>
        <v/>
      </c>
      <c r="C2557" s="16" t="str">
        <f>IF(A2557="","",IF(VLOOKUP(A2557,'DSR Attendance'!$A:$E,5,0)=0,VLOOKUP(A2557,'DSR Attendance'!$A:$D,4,0),CONCATENATE(VLOOKUP(A2557,'DSR Attendance'!$A:$D,4,0)," / ",VLOOKUP('Per Outlet Plan'!A2557,'DSR Attendance'!$A:$E,5,0))))</f>
        <v/>
      </c>
      <c r="M2557" s="13" t="str">
        <f t="shared" si="41"/>
        <v/>
      </c>
      <c r="N2557" s="8"/>
      <c r="XFB2557" s="13" t="str">
        <f>IF(D2557="","",COUNTIF('DISPATCHED (VT11)'!$E:$E,'Per Outlet Plan'!D2557))</f>
        <v/>
      </c>
    </row>
    <row r="2558" spans="1:14 16382:16382">
      <c r="A2558" s="18" t="str">
        <f>IF(D2558="","",VLOOKUP(D2558,'DISPATCHED (VT11)'!$E:$XEV,16373,0))</f>
        <v/>
      </c>
      <c r="B2558" s="13" t="str">
        <f>IF(D2558="","",VLOOKUP(D2558,'DISPATCHED (VT11)'!$E:$L,8,0))</f>
        <v/>
      </c>
      <c r="C2558" s="16" t="str">
        <f>IF(A2558="","",IF(VLOOKUP(A2558,'DSR Attendance'!$A:$E,5,0)=0,VLOOKUP(A2558,'DSR Attendance'!$A:$D,4,0),CONCATENATE(VLOOKUP(A2558,'DSR Attendance'!$A:$D,4,0)," / ",VLOOKUP('Per Outlet Plan'!A2558,'DSR Attendance'!$A:$E,5,0))))</f>
        <v/>
      </c>
      <c r="M2558" s="13" t="str">
        <f t="shared" si="41"/>
        <v/>
      </c>
      <c r="N2558" s="8"/>
      <c r="XFB2558" s="13" t="str">
        <f>IF(D2558="","",COUNTIF('DISPATCHED (VT11)'!$E:$E,'Per Outlet Plan'!D2558))</f>
        <v/>
      </c>
    </row>
    <row r="2559" spans="1:14 16382:16382">
      <c r="A2559" s="18" t="str">
        <f>IF(D2559="","",VLOOKUP(D2559,'DISPATCHED (VT11)'!$E:$XEV,16373,0))</f>
        <v/>
      </c>
      <c r="B2559" s="13" t="str">
        <f>IF(D2559="","",VLOOKUP(D2559,'DISPATCHED (VT11)'!$E:$L,8,0))</f>
        <v/>
      </c>
      <c r="C2559" s="16" t="str">
        <f>IF(A2559="","",IF(VLOOKUP(A2559,'DSR Attendance'!$A:$E,5,0)=0,VLOOKUP(A2559,'DSR Attendance'!$A:$D,4,0),CONCATENATE(VLOOKUP(A2559,'DSR Attendance'!$A:$D,4,0)," / ",VLOOKUP('Per Outlet Plan'!A2559,'DSR Attendance'!$A:$E,5,0))))</f>
        <v/>
      </c>
      <c r="M2559" s="13" t="str">
        <f t="shared" si="41"/>
        <v/>
      </c>
      <c r="N2559" s="8"/>
      <c r="XFB2559" s="13" t="str">
        <f>IF(D2559="","",COUNTIF('DISPATCHED (VT11)'!$E:$E,'Per Outlet Plan'!D2559))</f>
        <v/>
      </c>
    </row>
    <row r="2560" spans="1:14 16382:16382">
      <c r="A2560" s="18" t="str">
        <f>IF(D2560="","",VLOOKUP(D2560,'DISPATCHED (VT11)'!$E:$XEV,16373,0))</f>
        <v/>
      </c>
      <c r="B2560" s="13" t="str">
        <f>IF(D2560="","",VLOOKUP(D2560,'DISPATCHED (VT11)'!$E:$L,8,0))</f>
        <v/>
      </c>
      <c r="C2560" s="16" t="str">
        <f>IF(A2560="","",IF(VLOOKUP(A2560,'DSR Attendance'!$A:$E,5,0)=0,VLOOKUP(A2560,'DSR Attendance'!$A:$D,4,0),CONCATENATE(VLOOKUP(A2560,'DSR Attendance'!$A:$D,4,0)," / ",VLOOKUP('Per Outlet Plan'!A2560,'DSR Attendance'!$A:$E,5,0))))</f>
        <v/>
      </c>
      <c r="M2560" s="13" t="str">
        <f t="shared" si="41"/>
        <v/>
      </c>
      <c r="N2560" s="8"/>
      <c r="XFB2560" s="13" t="str">
        <f>IF(D2560="","",COUNTIF('DISPATCHED (VT11)'!$E:$E,'Per Outlet Plan'!D2560))</f>
        <v/>
      </c>
    </row>
    <row r="2561" spans="1:14 16382:16382">
      <c r="A2561" s="18" t="str">
        <f>IF(D2561="","",VLOOKUP(D2561,'DISPATCHED (VT11)'!$E:$XEV,16373,0))</f>
        <v/>
      </c>
      <c r="B2561" s="13" t="str">
        <f>IF(D2561="","",VLOOKUP(D2561,'DISPATCHED (VT11)'!$E:$L,8,0))</f>
        <v/>
      </c>
      <c r="C2561" s="16" t="str">
        <f>IF(A2561="","",IF(VLOOKUP(A2561,'DSR Attendance'!$A:$E,5,0)=0,VLOOKUP(A2561,'DSR Attendance'!$A:$D,4,0),CONCATENATE(VLOOKUP(A2561,'DSR Attendance'!$A:$D,4,0)," / ",VLOOKUP('Per Outlet Plan'!A2561,'DSR Attendance'!$A:$E,5,0))))</f>
        <v/>
      </c>
      <c r="M2561" s="13" t="str">
        <f t="shared" si="41"/>
        <v/>
      </c>
      <c r="N2561" s="8"/>
      <c r="XFB2561" s="13" t="str">
        <f>IF(D2561="","",COUNTIF('DISPATCHED (VT11)'!$E:$E,'Per Outlet Plan'!D2561))</f>
        <v/>
      </c>
    </row>
    <row r="2562" spans="1:14 16382:16382">
      <c r="A2562" s="18" t="str">
        <f>IF(D2562="","",VLOOKUP(D2562,'DISPATCHED (VT11)'!$E:$XEV,16373,0))</f>
        <v/>
      </c>
      <c r="B2562" s="13" t="str">
        <f>IF(D2562="","",VLOOKUP(D2562,'DISPATCHED (VT11)'!$E:$L,8,0))</f>
        <v/>
      </c>
      <c r="C2562" s="16" t="str">
        <f>IF(A2562="","",IF(VLOOKUP(A2562,'DSR Attendance'!$A:$E,5,0)=0,VLOOKUP(A2562,'DSR Attendance'!$A:$D,4,0),CONCATENATE(VLOOKUP(A2562,'DSR Attendance'!$A:$D,4,0)," / ",VLOOKUP('Per Outlet Plan'!A2562,'DSR Attendance'!$A:$E,5,0))))</f>
        <v/>
      </c>
      <c r="M2562" s="13" t="str">
        <f t="shared" si="41"/>
        <v/>
      </c>
      <c r="N2562" s="8"/>
      <c r="XFB2562" s="13" t="str">
        <f>IF(D2562="","",COUNTIF('DISPATCHED (VT11)'!$E:$E,'Per Outlet Plan'!D2562))</f>
        <v/>
      </c>
    </row>
    <row r="2563" spans="1:14 16382:16382">
      <c r="A2563" s="18" t="str">
        <f>IF(D2563="","",VLOOKUP(D2563,'DISPATCHED (VT11)'!$E:$XEV,16373,0))</f>
        <v/>
      </c>
      <c r="B2563" s="13" t="str">
        <f>IF(D2563="","",VLOOKUP(D2563,'DISPATCHED (VT11)'!$E:$L,8,0))</f>
        <v/>
      </c>
      <c r="C2563" s="16" t="str">
        <f>IF(A2563="","",IF(VLOOKUP(A2563,'DSR Attendance'!$A:$E,5,0)=0,VLOOKUP(A2563,'DSR Attendance'!$A:$D,4,0),CONCATENATE(VLOOKUP(A2563,'DSR Attendance'!$A:$D,4,0)," / ",VLOOKUP('Per Outlet Plan'!A2563,'DSR Attendance'!$A:$E,5,0))))</f>
        <v/>
      </c>
      <c r="M2563" s="13" t="str">
        <f t="shared" si="41"/>
        <v/>
      </c>
      <c r="N2563" s="8"/>
      <c r="XFB2563" s="13" t="str">
        <f>IF(D2563="","",COUNTIF('DISPATCHED (VT11)'!$E:$E,'Per Outlet Plan'!D2563))</f>
        <v/>
      </c>
    </row>
    <row r="2564" spans="1:14 16382:16382">
      <c r="A2564" s="18" t="str">
        <f>IF(D2564="","",VLOOKUP(D2564,'DISPATCHED (VT11)'!$E:$XEV,16373,0))</f>
        <v/>
      </c>
      <c r="B2564" s="13" t="str">
        <f>IF(D2564="","",VLOOKUP(D2564,'DISPATCHED (VT11)'!$E:$L,8,0))</f>
        <v/>
      </c>
      <c r="C2564" s="16" t="str">
        <f>IF(A2564="","",IF(VLOOKUP(A2564,'DSR Attendance'!$A:$E,5,0)=0,VLOOKUP(A2564,'DSR Attendance'!$A:$D,4,0),CONCATENATE(VLOOKUP(A2564,'DSR Attendance'!$A:$D,4,0)," / ",VLOOKUP('Per Outlet Plan'!A2564,'DSR Attendance'!$A:$E,5,0))))</f>
        <v/>
      </c>
      <c r="M2564" s="13" t="str">
        <f t="shared" si="41"/>
        <v/>
      </c>
      <c r="N2564" s="8"/>
      <c r="XFB2564" s="13" t="str">
        <f>IF(D2564="","",COUNTIF('DISPATCHED (VT11)'!$E:$E,'Per Outlet Plan'!D2564))</f>
        <v/>
      </c>
    </row>
    <row r="2565" spans="1:14 16382:16382">
      <c r="A2565" s="18" t="str">
        <f>IF(D2565="","",VLOOKUP(D2565,'DISPATCHED (VT11)'!$E:$XEV,16373,0))</f>
        <v/>
      </c>
      <c r="B2565" s="13" t="str">
        <f>IF(D2565="","",VLOOKUP(D2565,'DISPATCHED (VT11)'!$E:$L,8,0))</f>
        <v/>
      </c>
      <c r="C2565" s="16" t="str">
        <f>IF(A2565="","",IF(VLOOKUP(A2565,'DSR Attendance'!$A:$E,5,0)=0,VLOOKUP(A2565,'DSR Attendance'!$A:$D,4,0),CONCATENATE(VLOOKUP(A2565,'DSR Attendance'!$A:$D,4,0)," / ",VLOOKUP('Per Outlet Plan'!A2565,'DSR Attendance'!$A:$E,5,0))))</f>
        <v/>
      </c>
      <c r="M2565" s="13" t="str">
        <f t="shared" si="41"/>
        <v/>
      </c>
      <c r="N2565" s="8"/>
      <c r="XFB2565" s="13" t="str">
        <f>IF(D2565="","",COUNTIF('DISPATCHED (VT11)'!$E:$E,'Per Outlet Plan'!D2565))</f>
        <v/>
      </c>
    </row>
    <row r="2566" spans="1:14 16382:16382">
      <c r="A2566" s="18" t="str">
        <f>IF(D2566="","",VLOOKUP(D2566,'DISPATCHED (VT11)'!$E:$XEV,16373,0))</f>
        <v/>
      </c>
      <c r="B2566" s="13" t="str">
        <f>IF(D2566="","",VLOOKUP(D2566,'DISPATCHED (VT11)'!$E:$L,8,0))</f>
        <v/>
      </c>
      <c r="C2566" s="16" t="str">
        <f>IF(A2566="","",IF(VLOOKUP(A2566,'DSR Attendance'!$A:$E,5,0)=0,VLOOKUP(A2566,'DSR Attendance'!$A:$D,4,0),CONCATENATE(VLOOKUP(A2566,'DSR Attendance'!$A:$D,4,0)," / ",VLOOKUP('Per Outlet Plan'!A2566,'DSR Attendance'!$A:$E,5,0))))</f>
        <v/>
      </c>
      <c r="M2566" s="13" t="str">
        <f t="shared" ref="M2566:M2629" si="42">IF(L2566="","",VLOOKUP(L2566,$XFC$6:$XFD$30,2,0))</f>
        <v/>
      </c>
      <c r="N2566" s="8"/>
      <c r="XFB2566" s="13" t="str">
        <f>IF(D2566="","",COUNTIF('DISPATCHED (VT11)'!$E:$E,'Per Outlet Plan'!D2566))</f>
        <v/>
      </c>
    </row>
    <row r="2567" spans="1:14 16382:16382">
      <c r="A2567" s="18" t="str">
        <f>IF(D2567="","",VLOOKUP(D2567,'DISPATCHED (VT11)'!$E:$XEV,16373,0))</f>
        <v/>
      </c>
      <c r="B2567" s="13" t="str">
        <f>IF(D2567="","",VLOOKUP(D2567,'DISPATCHED (VT11)'!$E:$L,8,0))</f>
        <v/>
      </c>
      <c r="C2567" s="16" t="str">
        <f>IF(A2567="","",IF(VLOOKUP(A2567,'DSR Attendance'!$A:$E,5,0)=0,VLOOKUP(A2567,'DSR Attendance'!$A:$D,4,0),CONCATENATE(VLOOKUP(A2567,'DSR Attendance'!$A:$D,4,0)," / ",VLOOKUP('Per Outlet Plan'!A2567,'DSR Attendance'!$A:$E,5,0))))</f>
        <v/>
      </c>
      <c r="M2567" s="13" t="str">
        <f t="shared" si="42"/>
        <v/>
      </c>
      <c r="N2567" s="8"/>
      <c r="XFB2567" s="13" t="str">
        <f>IF(D2567="","",COUNTIF('DISPATCHED (VT11)'!$E:$E,'Per Outlet Plan'!D2567))</f>
        <v/>
      </c>
    </row>
    <row r="2568" spans="1:14 16382:16382">
      <c r="A2568" s="18" t="str">
        <f>IF(D2568="","",VLOOKUP(D2568,'DISPATCHED (VT11)'!$E:$XEV,16373,0))</f>
        <v/>
      </c>
      <c r="B2568" s="13" t="str">
        <f>IF(D2568="","",VLOOKUP(D2568,'DISPATCHED (VT11)'!$E:$L,8,0))</f>
        <v/>
      </c>
      <c r="C2568" s="16" t="str">
        <f>IF(A2568="","",IF(VLOOKUP(A2568,'DSR Attendance'!$A:$E,5,0)=0,VLOOKUP(A2568,'DSR Attendance'!$A:$D,4,0),CONCATENATE(VLOOKUP(A2568,'DSR Attendance'!$A:$D,4,0)," / ",VLOOKUP('Per Outlet Plan'!A2568,'DSR Attendance'!$A:$E,5,0))))</f>
        <v/>
      </c>
      <c r="M2568" s="13" t="str">
        <f t="shared" si="42"/>
        <v/>
      </c>
      <c r="N2568" s="8"/>
      <c r="XFB2568" s="13" t="str">
        <f>IF(D2568="","",COUNTIF('DISPATCHED (VT11)'!$E:$E,'Per Outlet Plan'!D2568))</f>
        <v/>
      </c>
    </row>
    <row r="2569" spans="1:14 16382:16382">
      <c r="A2569" s="18" t="str">
        <f>IF(D2569="","",VLOOKUP(D2569,'DISPATCHED (VT11)'!$E:$XEV,16373,0))</f>
        <v/>
      </c>
      <c r="B2569" s="13" t="str">
        <f>IF(D2569="","",VLOOKUP(D2569,'DISPATCHED (VT11)'!$E:$L,8,0))</f>
        <v/>
      </c>
      <c r="C2569" s="16" t="str">
        <f>IF(A2569="","",IF(VLOOKUP(A2569,'DSR Attendance'!$A:$E,5,0)=0,VLOOKUP(A2569,'DSR Attendance'!$A:$D,4,0),CONCATENATE(VLOOKUP(A2569,'DSR Attendance'!$A:$D,4,0)," / ",VLOOKUP('Per Outlet Plan'!A2569,'DSR Attendance'!$A:$E,5,0))))</f>
        <v/>
      </c>
      <c r="M2569" s="13" t="str">
        <f t="shared" si="42"/>
        <v/>
      </c>
      <c r="N2569" s="8"/>
      <c r="XFB2569" s="13" t="str">
        <f>IF(D2569="","",COUNTIF('DISPATCHED (VT11)'!$E:$E,'Per Outlet Plan'!D2569))</f>
        <v/>
      </c>
    </row>
    <row r="2570" spans="1:14 16382:16382">
      <c r="A2570" s="18" t="str">
        <f>IF(D2570="","",VLOOKUP(D2570,'DISPATCHED (VT11)'!$E:$XEV,16373,0))</f>
        <v/>
      </c>
      <c r="B2570" s="13" t="str">
        <f>IF(D2570="","",VLOOKUP(D2570,'DISPATCHED (VT11)'!$E:$L,8,0))</f>
        <v/>
      </c>
      <c r="C2570" s="16" t="str">
        <f>IF(A2570="","",IF(VLOOKUP(A2570,'DSR Attendance'!$A:$E,5,0)=0,VLOOKUP(A2570,'DSR Attendance'!$A:$D,4,0),CONCATENATE(VLOOKUP(A2570,'DSR Attendance'!$A:$D,4,0)," / ",VLOOKUP('Per Outlet Plan'!A2570,'DSR Attendance'!$A:$E,5,0))))</f>
        <v/>
      </c>
      <c r="M2570" s="13" t="str">
        <f t="shared" si="42"/>
        <v/>
      </c>
      <c r="N2570" s="8"/>
      <c r="XFB2570" s="13" t="str">
        <f>IF(D2570="","",COUNTIF('DISPATCHED (VT11)'!$E:$E,'Per Outlet Plan'!D2570))</f>
        <v/>
      </c>
    </row>
    <row r="2571" spans="1:14 16382:16382">
      <c r="A2571" s="18" t="str">
        <f>IF(D2571="","",VLOOKUP(D2571,'DISPATCHED (VT11)'!$E:$XEV,16373,0))</f>
        <v/>
      </c>
      <c r="B2571" s="13" t="str">
        <f>IF(D2571="","",VLOOKUP(D2571,'DISPATCHED (VT11)'!$E:$L,8,0))</f>
        <v/>
      </c>
      <c r="C2571" s="16" t="str">
        <f>IF(A2571="","",IF(VLOOKUP(A2571,'DSR Attendance'!$A:$E,5,0)=0,VLOOKUP(A2571,'DSR Attendance'!$A:$D,4,0),CONCATENATE(VLOOKUP(A2571,'DSR Attendance'!$A:$D,4,0)," / ",VLOOKUP('Per Outlet Plan'!A2571,'DSR Attendance'!$A:$E,5,0))))</f>
        <v/>
      </c>
      <c r="M2571" s="13" t="str">
        <f t="shared" si="42"/>
        <v/>
      </c>
      <c r="N2571" s="8"/>
      <c r="XFB2571" s="13" t="str">
        <f>IF(D2571="","",COUNTIF('DISPATCHED (VT11)'!$E:$E,'Per Outlet Plan'!D2571))</f>
        <v/>
      </c>
    </row>
    <row r="2572" spans="1:14 16382:16382">
      <c r="A2572" s="18" t="str">
        <f>IF(D2572="","",VLOOKUP(D2572,'DISPATCHED (VT11)'!$E:$XEV,16373,0))</f>
        <v/>
      </c>
      <c r="B2572" s="13" t="str">
        <f>IF(D2572="","",VLOOKUP(D2572,'DISPATCHED (VT11)'!$E:$L,8,0))</f>
        <v/>
      </c>
      <c r="C2572" s="16" t="str">
        <f>IF(A2572="","",IF(VLOOKUP(A2572,'DSR Attendance'!$A:$E,5,0)=0,VLOOKUP(A2572,'DSR Attendance'!$A:$D,4,0),CONCATENATE(VLOOKUP(A2572,'DSR Attendance'!$A:$D,4,0)," / ",VLOOKUP('Per Outlet Plan'!A2572,'DSR Attendance'!$A:$E,5,0))))</f>
        <v/>
      </c>
      <c r="M2572" s="13" t="str">
        <f t="shared" si="42"/>
        <v/>
      </c>
      <c r="N2572" s="8"/>
      <c r="XFB2572" s="13" t="str">
        <f>IF(D2572="","",COUNTIF('DISPATCHED (VT11)'!$E:$E,'Per Outlet Plan'!D2572))</f>
        <v/>
      </c>
    </row>
    <row r="2573" spans="1:14 16382:16382">
      <c r="A2573" s="18" t="str">
        <f>IF(D2573="","",VLOOKUP(D2573,'DISPATCHED (VT11)'!$E:$XEV,16373,0))</f>
        <v/>
      </c>
      <c r="B2573" s="13" t="str">
        <f>IF(D2573="","",VLOOKUP(D2573,'DISPATCHED (VT11)'!$E:$L,8,0))</f>
        <v/>
      </c>
      <c r="C2573" s="16" t="str">
        <f>IF(A2573="","",IF(VLOOKUP(A2573,'DSR Attendance'!$A:$E,5,0)=0,VLOOKUP(A2573,'DSR Attendance'!$A:$D,4,0),CONCATENATE(VLOOKUP(A2573,'DSR Attendance'!$A:$D,4,0)," / ",VLOOKUP('Per Outlet Plan'!A2573,'DSR Attendance'!$A:$E,5,0))))</f>
        <v/>
      </c>
      <c r="M2573" s="13" t="str">
        <f t="shared" si="42"/>
        <v/>
      </c>
      <c r="N2573" s="8"/>
      <c r="XFB2573" s="13" t="str">
        <f>IF(D2573="","",COUNTIF('DISPATCHED (VT11)'!$E:$E,'Per Outlet Plan'!D2573))</f>
        <v/>
      </c>
    </row>
    <row r="2574" spans="1:14 16382:16382">
      <c r="A2574" s="18" t="str">
        <f>IF(D2574="","",VLOOKUP(D2574,'DISPATCHED (VT11)'!$E:$XEV,16373,0))</f>
        <v/>
      </c>
      <c r="B2574" s="13" t="str">
        <f>IF(D2574="","",VLOOKUP(D2574,'DISPATCHED (VT11)'!$E:$L,8,0))</f>
        <v/>
      </c>
      <c r="C2574" s="16" t="str">
        <f>IF(A2574="","",IF(VLOOKUP(A2574,'DSR Attendance'!$A:$E,5,0)=0,VLOOKUP(A2574,'DSR Attendance'!$A:$D,4,0),CONCATENATE(VLOOKUP(A2574,'DSR Attendance'!$A:$D,4,0)," / ",VLOOKUP('Per Outlet Plan'!A2574,'DSR Attendance'!$A:$E,5,0))))</f>
        <v/>
      </c>
      <c r="M2574" s="13" t="str">
        <f t="shared" si="42"/>
        <v/>
      </c>
      <c r="N2574" s="8"/>
      <c r="XFB2574" s="13" t="str">
        <f>IF(D2574="","",COUNTIF('DISPATCHED (VT11)'!$E:$E,'Per Outlet Plan'!D2574))</f>
        <v/>
      </c>
    </row>
    <row r="2575" spans="1:14 16382:16382">
      <c r="A2575" s="18" t="str">
        <f>IF(D2575="","",VLOOKUP(D2575,'DISPATCHED (VT11)'!$E:$XEV,16373,0))</f>
        <v/>
      </c>
      <c r="B2575" s="13" t="str">
        <f>IF(D2575="","",VLOOKUP(D2575,'DISPATCHED (VT11)'!$E:$L,8,0))</f>
        <v/>
      </c>
      <c r="C2575" s="16" t="str">
        <f>IF(A2575="","",IF(VLOOKUP(A2575,'DSR Attendance'!$A:$E,5,0)=0,VLOOKUP(A2575,'DSR Attendance'!$A:$D,4,0),CONCATENATE(VLOOKUP(A2575,'DSR Attendance'!$A:$D,4,0)," / ",VLOOKUP('Per Outlet Plan'!A2575,'DSR Attendance'!$A:$E,5,0))))</f>
        <v/>
      </c>
      <c r="M2575" s="13" t="str">
        <f t="shared" si="42"/>
        <v/>
      </c>
      <c r="N2575" s="8"/>
      <c r="XFB2575" s="13" t="str">
        <f>IF(D2575="","",COUNTIF('DISPATCHED (VT11)'!$E:$E,'Per Outlet Plan'!D2575))</f>
        <v/>
      </c>
    </row>
    <row r="2576" spans="1:14 16382:16382">
      <c r="A2576" s="18" t="str">
        <f>IF(D2576="","",VLOOKUP(D2576,'DISPATCHED (VT11)'!$E:$XEV,16373,0))</f>
        <v/>
      </c>
      <c r="B2576" s="13" t="str">
        <f>IF(D2576="","",VLOOKUP(D2576,'DISPATCHED (VT11)'!$E:$L,8,0))</f>
        <v/>
      </c>
      <c r="C2576" s="16" t="str">
        <f>IF(A2576="","",IF(VLOOKUP(A2576,'DSR Attendance'!$A:$E,5,0)=0,VLOOKUP(A2576,'DSR Attendance'!$A:$D,4,0),CONCATENATE(VLOOKUP(A2576,'DSR Attendance'!$A:$D,4,0)," / ",VLOOKUP('Per Outlet Plan'!A2576,'DSR Attendance'!$A:$E,5,0))))</f>
        <v/>
      </c>
      <c r="M2576" s="13" t="str">
        <f t="shared" si="42"/>
        <v/>
      </c>
      <c r="N2576" s="8"/>
      <c r="XFB2576" s="13" t="str">
        <f>IF(D2576="","",COUNTIF('DISPATCHED (VT11)'!$E:$E,'Per Outlet Plan'!D2576))</f>
        <v/>
      </c>
    </row>
    <row r="2577" spans="1:14 16382:16382">
      <c r="A2577" s="18" t="str">
        <f>IF(D2577="","",VLOOKUP(D2577,'DISPATCHED (VT11)'!$E:$XEV,16373,0))</f>
        <v/>
      </c>
      <c r="B2577" s="13" t="str">
        <f>IF(D2577="","",VLOOKUP(D2577,'DISPATCHED (VT11)'!$E:$L,8,0))</f>
        <v/>
      </c>
      <c r="C2577" s="16" t="str">
        <f>IF(A2577="","",IF(VLOOKUP(A2577,'DSR Attendance'!$A:$E,5,0)=0,VLOOKUP(A2577,'DSR Attendance'!$A:$D,4,0),CONCATENATE(VLOOKUP(A2577,'DSR Attendance'!$A:$D,4,0)," / ",VLOOKUP('Per Outlet Plan'!A2577,'DSR Attendance'!$A:$E,5,0))))</f>
        <v/>
      </c>
      <c r="M2577" s="13" t="str">
        <f t="shared" si="42"/>
        <v/>
      </c>
      <c r="N2577" s="8"/>
      <c r="XFB2577" s="13" t="str">
        <f>IF(D2577="","",COUNTIF('DISPATCHED (VT11)'!$E:$E,'Per Outlet Plan'!D2577))</f>
        <v/>
      </c>
    </row>
    <row r="2578" spans="1:14 16382:16382">
      <c r="A2578" s="18" t="str">
        <f>IF(D2578="","",VLOOKUP(D2578,'DISPATCHED (VT11)'!$E:$XEV,16373,0))</f>
        <v/>
      </c>
      <c r="B2578" s="13" t="str">
        <f>IF(D2578="","",VLOOKUP(D2578,'DISPATCHED (VT11)'!$E:$L,8,0))</f>
        <v/>
      </c>
      <c r="C2578" s="16" t="str">
        <f>IF(A2578="","",IF(VLOOKUP(A2578,'DSR Attendance'!$A:$E,5,0)=0,VLOOKUP(A2578,'DSR Attendance'!$A:$D,4,0),CONCATENATE(VLOOKUP(A2578,'DSR Attendance'!$A:$D,4,0)," / ",VLOOKUP('Per Outlet Plan'!A2578,'DSR Attendance'!$A:$E,5,0))))</f>
        <v/>
      </c>
      <c r="M2578" s="13" t="str">
        <f t="shared" si="42"/>
        <v/>
      </c>
      <c r="N2578" s="8"/>
      <c r="XFB2578" s="13" t="str">
        <f>IF(D2578="","",COUNTIF('DISPATCHED (VT11)'!$E:$E,'Per Outlet Plan'!D2578))</f>
        <v/>
      </c>
    </row>
    <row r="2579" spans="1:14 16382:16382">
      <c r="A2579" s="18" t="str">
        <f>IF(D2579="","",VLOOKUP(D2579,'DISPATCHED (VT11)'!$E:$XEV,16373,0))</f>
        <v/>
      </c>
      <c r="B2579" s="13" t="str">
        <f>IF(D2579="","",VLOOKUP(D2579,'DISPATCHED (VT11)'!$E:$L,8,0))</f>
        <v/>
      </c>
      <c r="C2579" s="16" t="str">
        <f>IF(A2579="","",IF(VLOOKUP(A2579,'DSR Attendance'!$A:$E,5,0)=0,VLOOKUP(A2579,'DSR Attendance'!$A:$D,4,0),CONCATENATE(VLOOKUP(A2579,'DSR Attendance'!$A:$D,4,0)," / ",VLOOKUP('Per Outlet Plan'!A2579,'DSR Attendance'!$A:$E,5,0))))</f>
        <v/>
      </c>
      <c r="M2579" s="13" t="str">
        <f t="shared" si="42"/>
        <v/>
      </c>
      <c r="N2579" s="8"/>
      <c r="XFB2579" s="13" t="str">
        <f>IF(D2579="","",COUNTIF('DISPATCHED (VT11)'!$E:$E,'Per Outlet Plan'!D2579))</f>
        <v/>
      </c>
    </row>
    <row r="2580" spans="1:14 16382:16382">
      <c r="A2580" s="18" t="str">
        <f>IF(D2580="","",VLOOKUP(D2580,'DISPATCHED (VT11)'!$E:$XEV,16373,0))</f>
        <v/>
      </c>
      <c r="B2580" s="13" t="str">
        <f>IF(D2580="","",VLOOKUP(D2580,'DISPATCHED (VT11)'!$E:$L,8,0))</f>
        <v/>
      </c>
      <c r="C2580" s="16" t="str">
        <f>IF(A2580="","",IF(VLOOKUP(A2580,'DSR Attendance'!$A:$E,5,0)=0,VLOOKUP(A2580,'DSR Attendance'!$A:$D,4,0),CONCATENATE(VLOOKUP(A2580,'DSR Attendance'!$A:$D,4,0)," / ",VLOOKUP('Per Outlet Plan'!A2580,'DSR Attendance'!$A:$E,5,0))))</f>
        <v/>
      </c>
      <c r="M2580" s="13" t="str">
        <f t="shared" si="42"/>
        <v/>
      </c>
      <c r="N2580" s="8"/>
      <c r="XFB2580" s="13" t="str">
        <f>IF(D2580="","",COUNTIF('DISPATCHED (VT11)'!$E:$E,'Per Outlet Plan'!D2580))</f>
        <v/>
      </c>
    </row>
    <row r="2581" spans="1:14 16382:16382">
      <c r="A2581" s="18" t="str">
        <f>IF(D2581="","",VLOOKUP(D2581,'DISPATCHED (VT11)'!$E:$XEV,16373,0))</f>
        <v/>
      </c>
      <c r="B2581" s="13" t="str">
        <f>IF(D2581="","",VLOOKUP(D2581,'DISPATCHED (VT11)'!$E:$L,8,0))</f>
        <v/>
      </c>
      <c r="C2581" s="16" t="str">
        <f>IF(A2581="","",IF(VLOOKUP(A2581,'DSR Attendance'!$A:$E,5,0)=0,VLOOKUP(A2581,'DSR Attendance'!$A:$D,4,0),CONCATENATE(VLOOKUP(A2581,'DSR Attendance'!$A:$D,4,0)," / ",VLOOKUP('Per Outlet Plan'!A2581,'DSR Attendance'!$A:$E,5,0))))</f>
        <v/>
      </c>
      <c r="M2581" s="13" t="str">
        <f t="shared" si="42"/>
        <v/>
      </c>
      <c r="N2581" s="8"/>
      <c r="XFB2581" s="13" t="str">
        <f>IF(D2581="","",COUNTIF('DISPATCHED (VT11)'!$E:$E,'Per Outlet Plan'!D2581))</f>
        <v/>
      </c>
    </row>
    <row r="2582" spans="1:14 16382:16382">
      <c r="A2582" s="18" t="str">
        <f>IF(D2582="","",VLOOKUP(D2582,'DISPATCHED (VT11)'!$E:$XEV,16373,0))</f>
        <v/>
      </c>
      <c r="B2582" s="13" t="str">
        <f>IF(D2582="","",VLOOKUP(D2582,'DISPATCHED (VT11)'!$E:$L,8,0))</f>
        <v/>
      </c>
      <c r="C2582" s="16" t="str">
        <f>IF(A2582="","",IF(VLOOKUP(A2582,'DSR Attendance'!$A:$E,5,0)=0,VLOOKUP(A2582,'DSR Attendance'!$A:$D,4,0),CONCATENATE(VLOOKUP(A2582,'DSR Attendance'!$A:$D,4,0)," / ",VLOOKUP('Per Outlet Plan'!A2582,'DSR Attendance'!$A:$E,5,0))))</f>
        <v/>
      </c>
      <c r="M2582" s="13" t="str">
        <f t="shared" si="42"/>
        <v/>
      </c>
      <c r="N2582" s="8"/>
      <c r="XFB2582" s="13" t="str">
        <f>IF(D2582="","",COUNTIF('DISPATCHED (VT11)'!$E:$E,'Per Outlet Plan'!D2582))</f>
        <v/>
      </c>
    </row>
    <row r="2583" spans="1:14 16382:16382">
      <c r="A2583" s="18" t="str">
        <f>IF(D2583="","",VLOOKUP(D2583,'DISPATCHED (VT11)'!$E:$XEV,16373,0))</f>
        <v/>
      </c>
      <c r="B2583" s="13" t="str">
        <f>IF(D2583="","",VLOOKUP(D2583,'DISPATCHED (VT11)'!$E:$L,8,0))</f>
        <v/>
      </c>
      <c r="C2583" s="16" t="str">
        <f>IF(A2583="","",IF(VLOOKUP(A2583,'DSR Attendance'!$A:$E,5,0)=0,VLOOKUP(A2583,'DSR Attendance'!$A:$D,4,0),CONCATENATE(VLOOKUP(A2583,'DSR Attendance'!$A:$D,4,0)," / ",VLOOKUP('Per Outlet Plan'!A2583,'DSR Attendance'!$A:$E,5,0))))</f>
        <v/>
      </c>
      <c r="M2583" s="13" t="str">
        <f t="shared" si="42"/>
        <v/>
      </c>
      <c r="N2583" s="8"/>
      <c r="XFB2583" s="13" t="str">
        <f>IF(D2583="","",COUNTIF('DISPATCHED (VT11)'!$E:$E,'Per Outlet Plan'!D2583))</f>
        <v/>
      </c>
    </row>
    <row r="2584" spans="1:14 16382:16382">
      <c r="A2584" s="18" t="str">
        <f>IF(D2584="","",VLOOKUP(D2584,'DISPATCHED (VT11)'!$E:$XEV,16373,0))</f>
        <v/>
      </c>
      <c r="B2584" s="13" t="str">
        <f>IF(D2584="","",VLOOKUP(D2584,'DISPATCHED (VT11)'!$E:$L,8,0))</f>
        <v/>
      </c>
      <c r="C2584" s="16" t="str">
        <f>IF(A2584="","",IF(VLOOKUP(A2584,'DSR Attendance'!$A:$E,5,0)=0,VLOOKUP(A2584,'DSR Attendance'!$A:$D,4,0),CONCATENATE(VLOOKUP(A2584,'DSR Attendance'!$A:$D,4,0)," / ",VLOOKUP('Per Outlet Plan'!A2584,'DSR Attendance'!$A:$E,5,0))))</f>
        <v/>
      </c>
      <c r="M2584" s="13" t="str">
        <f t="shared" si="42"/>
        <v/>
      </c>
      <c r="N2584" s="8"/>
      <c r="XFB2584" s="13" t="str">
        <f>IF(D2584="","",COUNTIF('DISPATCHED (VT11)'!$E:$E,'Per Outlet Plan'!D2584))</f>
        <v/>
      </c>
    </row>
    <row r="2585" spans="1:14 16382:16382">
      <c r="A2585" s="18" t="str">
        <f>IF(D2585="","",VLOOKUP(D2585,'DISPATCHED (VT11)'!$E:$XEV,16373,0))</f>
        <v/>
      </c>
      <c r="B2585" s="13" t="str">
        <f>IF(D2585="","",VLOOKUP(D2585,'DISPATCHED (VT11)'!$E:$L,8,0))</f>
        <v/>
      </c>
      <c r="C2585" s="16" t="str">
        <f>IF(A2585="","",IF(VLOOKUP(A2585,'DSR Attendance'!$A:$E,5,0)=0,VLOOKUP(A2585,'DSR Attendance'!$A:$D,4,0),CONCATENATE(VLOOKUP(A2585,'DSR Attendance'!$A:$D,4,0)," / ",VLOOKUP('Per Outlet Plan'!A2585,'DSR Attendance'!$A:$E,5,0))))</f>
        <v/>
      </c>
      <c r="M2585" s="13" t="str">
        <f t="shared" si="42"/>
        <v/>
      </c>
      <c r="N2585" s="8"/>
      <c r="XFB2585" s="13" t="str">
        <f>IF(D2585="","",COUNTIF('DISPATCHED (VT11)'!$E:$E,'Per Outlet Plan'!D2585))</f>
        <v/>
      </c>
    </row>
    <row r="2586" spans="1:14 16382:16382">
      <c r="A2586" s="18" t="str">
        <f>IF(D2586="","",VLOOKUP(D2586,'DISPATCHED (VT11)'!$E:$XEV,16373,0))</f>
        <v/>
      </c>
      <c r="B2586" s="13" t="str">
        <f>IF(D2586="","",VLOOKUP(D2586,'DISPATCHED (VT11)'!$E:$L,8,0))</f>
        <v/>
      </c>
      <c r="C2586" s="16" t="str">
        <f>IF(A2586="","",IF(VLOOKUP(A2586,'DSR Attendance'!$A:$E,5,0)=0,VLOOKUP(A2586,'DSR Attendance'!$A:$D,4,0),CONCATENATE(VLOOKUP(A2586,'DSR Attendance'!$A:$D,4,0)," / ",VLOOKUP('Per Outlet Plan'!A2586,'DSR Attendance'!$A:$E,5,0))))</f>
        <v/>
      </c>
      <c r="M2586" s="13" t="str">
        <f t="shared" si="42"/>
        <v/>
      </c>
      <c r="N2586" s="8"/>
      <c r="XFB2586" s="13" t="str">
        <f>IF(D2586="","",COUNTIF('DISPATCHED (VT11)'!$E:$E,'Per Outlet Plan'!D2586))</f>
        <v/>
      </c>
    </row>
    <row r="2587" spans="1:14 16382:16382">
      <c r="A2587" s="18" t="str">
        <f>IF(D2587="","",VLOOKUP(D2587,'DISPATCHED (VT11)'!$E:$XEV,16373,0))</f>
        <v/>
      </c>
      <c r="B2587" s="13" t="str">
        <f>IF(D2587="","",VLOOKUP(D2587,'DISPATCHED (VT11)'!$E:$L,8,0))</f>
        <v/>
      </c>
      <c r="C2587" s="16" t="str">
        <f>IF(A2587="","",IF(VLOOKUP(A2587,'DSR Attendance'!$A:$E,5,0)=0,VLOOKUP(A2587,'DSR Attendance'!$A:$D,4,0),CONCATENATE(VLOOKUP(A2587,'DSR Attendance'!$A:$D,4,0)," / ",VLOOKUP('Per Outlet Plan'!A2587,'DSR Attendance'!$A:$E,5,0))))</f>
        <v/>
      </c>
      <c r="M2587" s="13" t="str">
        <f t="shared" si="42"/>
        <v/>
      </c>
      <c r="N2587" s="8"/>
      <c r="XFB2587" s="13" t="str">
        <f>IF(D2587="","",COUNTIF('DISPATCHED (VT11)'!$E:$E,'Per Outlet Plan'!D2587))</f>
        <v/>
      </c>
    </row>
    <row r="2588" spans="1:14 16382:16382">
      <c r="A2588" s="18" t="str">
        <f>IF(D2588="","",VLOOKUP(D2588,'DISPATCHED (VT11)'!$E:$XEV,16373,0))</f>
        <v/>
      </c>
      <c r="B2588" s="13" t="str">
        <f>IF(D2588="","",VLOOKUP(D2588,'DISPATCHED (VT11)'!$E:$L,8,0))</f>
        <v/>
      </c>
      <c r="C2588" s="16" t="str">
        <f>IF(A2588="","",IF(VLOOKUP(A2588,'DSR Attendance'!$A:$E,5,0)=0,VLOOKUP(A2588,'DSR Attendance'!$A:$D,4,0),CONCATENATE(VLOOKUP(A2588,'DSR Attendance'!$A:$D,4,0)," / ",VLOOKUP('Per Outlet Plan'!A2588,'DSR Attendance'!$A:$E,5,0))))</f>
        <v/>
      </c>
      <c r="M2588" s="13" t="str">
        <f t="shared" si="42"/>
        <v/>
      </c>
      <c r="N2588" s="8"/>
      <c r="XFB2588" s="13" t="str">
        <f>IF(D2588="","",COUNTIF('DISPATCHED (VT11)'!$E:$E,'Per Outlet Plan'!D2588))</f>
        <v/>
      </c>
    </row>
    <row r="2589" spans="1:14 16382:16382">
      <c r="A2589" s="18" t="str">
        <f>IF(D2589="","",VLOOKUP(D2589,'DISPATCHED (VT11)'!$E:$XEV,16373,0))</f>
        <v/>
      </c>
      <c r="B2589" s="13" t="str">
        <f>IF(D2589="","",VLOOKUP(D2589,'DISPATCHED (VT11)'!$E:$L,8,0))</f>
        <v/>
      </c>
      <c r="C2589" s="16" t="str">
        <f>IF(A2589="","",IF(VLOOKUP(A2589,'DSR Attendance'!$A:$E,5,0)=0,VLOOKUP(A2589,'DSR Attendance'!$A:$D,4,0),CONCATENATE(VLOOKUP(A2589,'DSR Attendance'!$A:$D,4,0)," / ",VLOOKUP('Per Outlet Plan'!A2589,'DSR Attendance'!$A:$E,5,0))))</f>
        <v/>
      </c>
      <c r="M2589" s="13" t="str">
        <f t="shared" si="42"/>
        <v/>
      </c>
      <c r="N2589" s="8"/>
      <c r="XFB2589" s="13" t="str">
        <f>IF(D2589="","",COUNTIF('DISPATCHED (VT11)'!$E:$E,'Per Outlet Plan'!D2589))</f>
        <v/>
      </c>
    </row>
    <row r="2590" spans="1:14 16382:16382">
      <c r="A2590" s="18" t="str">
        <f>IF(D2590="","",VLOOKUP(D2590,'DISPATCHED (VT11)'!$E:$XEV,16373,0))</f>
        <v/>
      </c>
      <c r="B2590" s="13" t="str">
        <f>IF(D2590="","",VLOOKUP(D2590,'DISPATCHED (VT11)'!$E:$L,8,0))</f>
        <v/>
      </c>
      <c r="C2590" s="16" t="str">
        <f>IF(A2590="","",IF(VLOOKUP(A2590,'DSR Attendance'!$A:$E,5,0)=0,VLOOKUP(A2590,'DSR Attendance'!$A:$D,4,0),CONCATENATE(VLOOKUP(A2590,'DSR Attendance'!$A:$D,4,0)," / ",VLOOKUP('Per Outlet Plan'!A2590,'DSR Attendance'!$A:$E,5,0))))</f>
        <v/>
      </c>
      <c r="M2590" s="13" t="str">
        <f t="shared" si="42"/>
        <v/>
      </c>
      <c r="N2590" s="8"/>
      <c r="XFB2590" s="13" t="str">
        <f>IF(D2590="","",COUNTIF('DISPATCHED (VT11)'!$E:$E,'Per Outlet Plan'!D2590))</f>
        <v/>
      </c>
    </row>
    <row r="2591" spans="1:14 16382:16382">
      <c r="A2591" s="18" t="str">
        <f>IF(D2591="","",VLOOKUP(D2591,'DISPATCHED (VT11)'!$E:$XEV,16373,0))</f>
        <v/>
      </c>
      <c r="B2591" s="13" t="str">
        <f>IF(D2591="","",VLOOKUP(D2591,'DISPATCHED (VT11)'!$E:$L,8,0))</f>
        <v/>
      </c>
      <c r="C2591" s="16" t="str">
        <f>IF(A2591="","",IF(VLOOKUP(A2591,'DSR Attendance'!$A:$E,5,0)=0,VLOOKUP(A2591,'DSR Attendance'!$A:$D,4,0),CONCATENATE(VLOOKUP(A2591,'DSR Attendance'!$A:$D,4,0)," / ",VLOOKUP('Per Outlet Plan'!A2591,'DSR Attendance'!$A:$E,5,0))))</f>
        <v/>
      </c>
      <c r="M2591" s="13" t="str">
        <f t="shared" si="42"/>
        <v/>
      </c>
      <c r="N2591" s="8"/>
      <c r="XFB2591" s="13" t="str">
        <f>IF(D2591="","",COUNTIF('DISPATCHED (VT11)'!$E:$E,'Per Outlet Plan'!D2591))</f>
        <v/>
      </c>
    </row>
    <row r="2592" spans="1:14 16382:16382">
      <c r="A2592" s="18" t="str">
        <f>IF(D2592="","",VLOOKUP(D2592,'DISPATCHED (VT11)'!$E:$XEV,16373,0))</f>
        <v/>
      </c>
      <c r="B2592" s="13" t="str">
        <f>IF(D2592="","",VLOOKUP(D2592,'DISPATCHED (VT11)'!$E:$L,8,0))</f>
        <v/>
      </c>
      <c r="C2592" s="16" t="str">
        <f>IF(A2592="","",IF(VLOOKUP(A2592,'DSR Attendance'!$A:$E,5,0)=0,VLOOKUP(A2592,'DSR Attendance'!$A:$D,4,0),CONCATENATE(VLOOKUP(A2592,'DSR Attendance'!$A:$D,4,0)," / ",VLOOKUP('Per Outlet Plan'!A2592,'DSR Attendance'!$A:$E,5,0))))</f>
        <v/>
      </c>
      <c r="M2592" s="13" t="str">
        <f t="shared" si="42"/>
        <v/>
      </c>
      <c r="N2592" s="8"/>
      <c r="XFB2592" s="13" t="str">
        <f>IF(D2592="","",COUNTIF('DISPATCHED (VT11)'!$E:$E,'Per Outlet Plan'!D2592))</f>
        <v/>
      </c>
    </row>
    <row r="2593" spans="1:14 16382:16382">
      <c r="A2593" s="18" t="str">
        <f>IF(D2593="","",VLOOKUP(D2593,'DISPATCHED (VT11)'!$E:$XEV,16373,0))</f>
        <v/>
      </c>
      <c r="B2593" s="13" t="str">
        <f>IF(D2593="","",VLOOKUP(D2593,'DISPATCHED (VT11)'!$E:$L,8,0))</f>
        <v/>
      </c>
      <c r="C2593" s="16" t="str">
        <f>IF(A2593="","",IF(VLOOKUP(A2593,'DSR Attendance'!$A:$E,5,0)=0,VLOOKUP(A2593,'DSR Attendance'!$A:$D,4,0),CONCATENATE(VLOOKUP(A2593,'DSR Attendance'!$A:$D,4,0)," / ",VLOOKUP('Per Outlet Plan'!A2593,'DSR Attendance'!$A:$E,5,0))))</f>
        <v/>
      </c>
      <c r="M2593" s="13" t="str">
        <f t="shared" si="42"/>
        <v/>
      </c>
      <c r="N2593" s="8"/>
      <c r="XFB2593" s="13" t="str">
        <f>IF(D2593="","",COUNTIF('DISPATCHED (VT11)'!$E:$E,'Per Outlet Plan'!D2593))</f>
        <v/>
      </c>
    </row>
    <row r="2594" spans="1:14 16382:16382">
      <c r="A2594" s="18" t="str">
        <f>IF(D2594="","",VLOOKUP(D2594,'DISPATCHED (VT11)'!$E:$XEV,16373,0))</f>
        <v/>
      </c>
      <c r="B2594" s="13" t="str">
        <f>IF(D2594="","",VLOOKUP(D2594,'DISPATCHED (VT11)'!$E:$L,8,0))</f>
        <v/>
      </c>
      <c r="C2594" s="16" t="str">
        <f>IF(A2594="","",IF(VLOOKUP(A2594,'DSR Attendance'!$A:$E,5,0)=0,VLOOKUP(A2594,'DSR Attendance'!$A:$D,4,0),CONCATENATE(VLOOKUP(A2594,'DSR Attendance'!$A:$D,4,0)," / ",VLOOKUP('Per Outlet Plan'!A2594,'DSR Attendance'!$A:$E,5,0))))</f>
        <v/>
      </c>
      <c r="M2594" s="13" t="str">
        <f t="shared" si="42"/>
        <v/>
      </c>
      <c r="N2594" s="8"/>
      <c r="XFB2594" s="13" t="str">
        <f>IF(D2594="","",COUNTIF('DISPATCHED (VT11)'!$E:$E,'Per Outlet Plan'!D2594))</f>
        <v/>
      </c>
    </row>
    <row r="2595" spans="1:14 16382:16382">
      <c r="A2595" s="18" t="str">
        <f>IF(D2595="","",VLOOKUP(D2595,'DISPATCHED (VT11)'!$E:$XEV,16373,0))</f>
        <v/>
      </c>
      <c r="B2595" s="13" t="str">
        <f>IF(D2595="","",VLOOKUP(D2595,'DISPATCHED (VT11)'!$E:$L,8,0))</f>
        <v/>
      </c>
      <c r="C2595" s="16" t="str">
        <f>IF(A2595="","",IF(VLOOKUP(A2595,'DSR Attendance'!$A:$E,5,0)=0,VLOOKUP(A2595,'DSR Attendance'!$A:$D,4,0),CONCATENATE(VLOOKUP(A2595,'DSR Attendance'!$A:$D,4,0)," / ",VLOOKUP('Per Outlet Plan'!A2595,'DSR Attendance'!$A:$E,5,0))))</f>
        <v/>
      </c>
      <c r="M2595" s="13" t="str">
        <f t="shared" si="42"/>
        <v/>
      </c>
      <c r="N2595" s="8"/>
      <c r="XFB2595" s="13" t="str">
        <f>IF(D2595="","",COUNTIF('DISPATCHED (VT11)'!$E:$E,'Per Outlet Plan'!D2595))</f>
        <v/>
      </c>
    </row>
    <row r="2596" spans="1:14 16382:16382">
      <c r="A2596" s="18" t="str">
        <f>IF(D2596="","",VLOOKUP(D2596,'DISPATCHED (VT11)'!$E:$XEV,16373,0))</f>
        <v/>
      </c>
      <c r="B2596" s="13" t="str">
        <f>IF(D2596="","",VLOOKUP(D2596,'DISPATCHED (VT11)'!$E:$L,8,0))</f>
        <v/>
      </c>
      <c r="C2596" s="16" t="str">
        <f>IF(A2596="","",IF(VLOOKUP(A2596,'DSR Attendance'!$A:$E,5,0)=0,VLOOKUP(A2596,'DSR Attendance'!$A:$D,4,0),CONCATENATE(VLOOKUP(A2596,'DSR Attendance'!$A:$D,4,0)," / ",VLOOKUP('Per Outlet Plan'!A2596,'DSR Attendance'!$A:$E,5,0))))</f>
        <v/>
      </c>
      <c r="M2596" s="13" t="str">
        <f t="shared" si="42"/>
        <v/>
      </c>
      <c r="N2596" s="8"/>
      <c r="XFB2596" s="13" t="str">
        <f>IF(D2596="","",COUNTIF('DISPATCHED (VT11)'!$E:$E,'Per Outlet Plan'!D2596))</f>
        <v/>
      </c>
    </row>
    <row r="2597" spans="1:14 16382:16382">
      <c r="A2597" s="18" t="str">
        <f>IF(D2597="","",VLOOKUP(D2597,'DISPATCHED (VT11)'!$E:$XEV,16373,0))</f>
        <v/>
      </c>
      <c r="B2597" s="13" t="str">
        <f>IF(D2597="","",VLOOKUP(D2597,'DISPATCHED (VT11)'!$E:$L,8,0))</f>
        <v/>
      </c>
      <c r="C2597" s="16" t="str">
        <f>IF(A2597="","",IF(VLOOKUP(A2597,'DSR Attendance'!$A:$E,5,0)=0,VLOOKUP(A2597,'DSR Attendance'!$A:$D,4,0),CONCATENATE(VLOOKUP(A2597,'DSR Attendance'!$A:$D,4,0)," / ",VLOOKUP('Per Outlet Plan'!A2597,'DSR Attendance'!$A:$E,5,0))))</f>
        <v/>
      </c>
      <c r="M2597" s="13" t="str">
        <f t="shared" si="42"/>
        <v/>
      </c>
      <c r="N2597" s="8"/>
      <c r="XFB2597" s="13" t="str">
        <f>IF(D2597="","",COUNTIF('DISPATCHED (VT11)'!$E:$E,'Per Outlet Plan'!D2597))</f>
        <v/>
      </c>
    </row>
    <row r="2598" spans="1:14 16382:16382">
      <c r="A2598" s="18" t="str">
        <f>IF(D2598="","",VLOOKUP(D2598,'DISPATCHED (VT11)'!$E:$XEV,16373,0))</f>
        <v/>
      </c>
      <c r="B2598" s="13" t="str">
        <f>IF(D2598="","",VLOOKUP(D2598,'DISPATCHED (VT11)'!$E:$L,8,0))</f>
        <v/>
      </c>
      <c r="C2598" s="16" t="str">
        <f>IF(A2598="","",IF(VLOOKUP(A2598,'DSR Attendance'!$A:$E,5,0)=0,VLOOKUP(A2598,'DSR Attendance'!$A:$D,4,0),CONCATENATE(VLOOKUP(A2598,'DSR Attendance'!$A:$D,4,0)," / ",VLOOKUP('Per Outlet Plan'!A2598,'DSR Attendance'!$A:$E,5,0))))</f>
        <v/>
      </c>
      <c r="M2598" s="13" t="str">
        <f t="shared" si="42"/>
        <v/>
      </c>
      <c r="N2598" s="8"/>
      <c r="XFB2598" s="13" t="str">
        <f>IF(D2598="","",COUNTIF('DISPATCHED (VT11)'!$E:$E,'Per Outlet Plan'!D2598))</f>
        <v/>
      </c>
    </row>
    <row r="2599" spans="1:14 16382:16382">
      <c r="A2599" s="18" t="str">
        <f>IF(D2599="","",VLOOKUP(D2599,'DISPATCHED (VT11)'!$E:$XEV,16373,0))</f>
        <v/>
      </c>
      <c r="B2599" s="13" t="str">
        <f>IF(D2599="","",VLOOKUP(D2599,'DISPATCHED (VT11)'!$E:$L,8,0))</f>
        <v/>
      </c>
      <c r="C2599" s="16" t="str">
        <f>IF(A2599="","",IF(VLOOKUP(A2599,'DSR Attendance'!$A:$E,5,0)=0,VLOOKUP(A2599,'DSR Attendance'!$A:$D,4,0),CONCATENATE(VLOOKUP(A2599,'DSR Attendance'!$A:$D,4,0)," / ",VLOOKUP('Per Outlet Plan'!A2599,'DSR Attendance'!$A:$E,5,0))))</f>
        <v/>
      </c>
      <c r="M2599" s="13" t="str">
        <f t="shared" si="42"/>
        <v/>
      </c>
      <c r="N2599" s="8"/>
      <c r="XFB2599" s="13" t="str">
        <f>IF(D2599="","",COUNTIF('DISPATCHED (VT11)'!$E:$E,'Per Outlet Plan'!D2599))</f>
        <v/>
      </c>
    </row>
    <row r="2600" spans="1:14 16382:16382">
      <c r="A2600" s="18" t="str">
        <f>IF(D2600="","",VLOOKUP(D2600,'DISPATCHED (VT11)'!$E:$XEV,16373,0))</f>
        <v/>
      </c>
      <c r="B2600" s="13" t="str">
        <f>IF(D2600="","",VLOOKUP(D2600,'DISPATCHED (VT11)'!$E:$L,8,0))</f>
        <v/>
      </c>
      <c r="C2600" s="16" t="str">
        <f>IF(A2600="","",IF(VLOOKUP(A2600,'DSR Attendance'!$A:$E,5,0)=0,VLOOKUP(A2600,'DSR Attendance'!$A:$D,4,0),CONCATENATE(VLOOKUP(A2600,'DSR Attendance'!$A:$D,4,0)," / ",VLOOKUP('Per Outlet Plan'!A2600,'DSR Attendance'!$A:$E,5,0))))</f>
        <v/>
      </c>
      <c r="M2600" s="13" t="str">
        <f t="shared" si="42"/>
        <v/>
      </c>
      <c r="N2600" s="8"/>
      <c r="XFB2600" s="13" t="str">
        <f>IF(D2600="","",COUNTIF('DISPATCHED (VT11)'!$E:$E,'Per Outlet Plan'!D2600))</f>
        <v/>
      </c>
    </row>
    <row r="2601" spans="1:14 16382:16382">
      <c r="A2601" s="18" t="str">
        <f>IF(D2601="","",VLOOKUP(D2601,'DISPATCHED (VT11)'!$E:$XEV,16373,0))</f>
        <v/>
      </c>
      <c r="B2601" s="13" t="str">
        <f>IF(D2601="","",VLOOKUP(D2601,'DISPATCHED (VT11)'!$E:$L,8,0))</f>
        <v/>
      </c>
      <c r="C2601" s="16" t="str">
        <f>IF(A2601="","",IF(VLOOKUP(A2601,'DSR Attendance'!$A:$E,5,0)=0,VLOOKUP(A2601,'DSR Attendance'!$A:$D,4,0),CONCATENATE(VLOOKUP(A2601,'DSR Attendance'!$A:$D,4,0)," / ",VLOOKUP('Per Outlet Plan'!A2601,'DSR Attendance'!$A:$E,5,0))))</f>
        <v/>
      </c>
      <c r="M2601" s="13" t="str">
        <f t="shared" si="42"/>
        <v/>
      </c>
      <c r="N2601" s="8"/>
      <c r="XFB2601" s="13" t="str">
        <f>IF(D2601="","",COUNTIF('DISPATCHED (VT11)'!$E:$E,'Per Outlet Plan'!D2601))</f>
        <v/>
      </c>
    </row>
    <row r="2602" spans="1:14 16382:16382">
      <c r="A2602" s="18" t="str">
        <f>IF(D2602="","",VLOOKUP(D2602,'DISPATCHED (VT11)'!$E:$XEV,16373,0))</f>
        <v/>
      </c>
      <c r="B2602" s="13" t="str">
        <f>IF(D2602="","",VLOOKUP(D2602,'DISPATCHED (VT11)'!$E:$L,8,0))</f>
        <v/>
      </c>
      <c r="C2602" s="16" t="str">
        <f>IF(A2602="","",IF(VLOOKUP(A2602,'DSR Attendance'!$A:$E,5,0)=0,VLOOKUP(A2602,'DSR Attendance'!$A:$D,4,0),CONCATENATE(VLOOKUP(A2602,'DSR Attendance'!$A:$D,4,0)," / ",VLOOKUP('Per Outlet Plan'!A2602,'DSR Attendance'!$A:$E,5,0))))</f>
        <v/>
      </c>
      <c r="M2602" s="13" t="str">
        <f t="shared" si="42"/>
        <v/>
      </c>
      <c r="N2602" s="8"/>
      <c r="XFB2602" s="13" t="str">
        <f>IF(D2602="","",COUNTIF('DISPATCHED (VT11)'!$E:$E,'Per Outlet Plan'!D2602))</f>
        <v/>
      </c>
    </row>
    <row r="2603" spans="1:14 16382:16382">
      <c r="A2603" s="18" t="str">
        <f>IF(D2603="","",VLOOKUP(D2603,'DISPATCHED (VT11)'!$E:$XEV,16373,0))</f>
        <v/>
      </c>
      <c r="B2603" s="13" t="str">
        <f>IF(D2603="","",VLOOKUP(D2603,'DISPATCHED (VT11)'!$E:$L,8,0))</f>
        <v/>
      </c>
      <c r="C2603" s="16" t="str">
        <f>IF(A2603="","",IF(VLOOKUP(A2603,'DSR Attendance'!$A:$E,5,0)=0,VLOOKUP(A2603,'DSR Attendance'!$A:$D,4,0),CONCATENATE(VLOOKUP(A2603,'DSR Attendance'!$A:$D,4,0)," / ",VLOOKUP('Per Outlet Plan'!A2603,'DSR Attendance'!$A:$E,5,0))))</f>
        <v/>
      </c>
      <c r="M2603" s="13" t="str">
        <f t="shared" si="42"/>
        <v/>
      </c>
      <c r="N2603" s="8"/>
      <c r="XFB2603" s="13" t="str">
        <f>IF(D2603="","",COUNTIF('DISPATCHED (VT11)'!$E:$E,'Per Outlet Plan'!D2603))</f>
        <v/>
      </c>
    </row>
    <row r="2604" spans="1:14 16382:16382">
      <c r="A2604" s="18" t="str">
        <f>IF(D2604="","",VLOOKUP(D2604,'DISPATCHED (VT11)'!$E:$XEV,16373,0))</f>
        <v/>
      </c>
      <c r="B2604" s="13" t="str">
        <f>IF(D2604="","",VLOOKUP(D2604,'DISPATCHED (VT11)'!$E:$L,8,0))</f>
        <v/>
      </c>
      <c r="C2604" s="16" t="str">
        <f>IF(A2604="","",IF(VLOOKUP(A2604,'DSR Attendance'!$A:$E,5,0)=0,VLOOKUP(A2604,'DSR Attendance'!$A:$D,4,0),CONCATENATE(VLOOKUP(A2604,'DSR Attendance'!$A:$D,4,0)," / ",VLOOKUP('Per Outlet Plan'!A2604,'DSR Attendance'!$A:$E,5,0))))</f>
        <v/>
      </c>
      <c r="M2604" s="13" t="str">
        <f t="shared" si="42"/>
        <v/>
      </c>
      <c r="N2604" s="8"/>
      <c r="XFB2604" s="13" t="str">
        <f>IF(D2604="","",COUNTIF('DISPATCHED (VT11)'!$E:$E,'Per Outlet Plan'!D2604))</f>
        <v/>
      </c>
    </row>
    <row r="2605" spans="1:14 16382:16382">
      <c r="A2605" s="18" t="str">
        <f>IF(D2605="","",VLOOKUP(D2605,'DISPATCHED (VT11)'!$E:$XEV,16373,0))</f>
        <v/>
      </c>
      <c r="B2605" s="13" t="str">
        <f>IF(D2605="","",VLOOKUP(D2605,'DISPATCHED (VT11)'!$E:$L,8,0))</f>
        <v/>
      </c>
      <c r="C2605" s="16" t="str">
        <f>IF(A2605="","",IF(VLOOKUP(A2605,'DSR Attendance'!$A:$E,5,0)=0,VLOOKUP(A2605,'DSR Attendance'!$A:$D,4,0),CONCATENATE(VLOOKUP(A2605,'DSR Attendance'!$A:$D,4,0)," / ",VLOOKUP('Per Outlet Plan'!A2605,'DSR Attendance'!$A:$E,5,0))))</f>
        <v/>
      </c>
      <c r="M2605" s="13" t="str">
        <f t="shared" si="42"/>
        <v/>
      </c>
      <c r="N2605" s="8"/>
      <c r="XFB2605" s="13" t="str">
        <f>IF(D2605="","",COUNTIF('DISPATCHED (VT11)'!$E:$E,'Per Outlet Plan'!D2605))</f>
        <v/>
      </c>
    </row>
    <row r="2606" spans="1:14 16382:16382">
      <c r="A2606" s="18" t="str">
        <f>IF(D2606="","",VLOOKUP(D2606,'DISPATCHED (VT11)'!$E:$XEV,16373,0))</f>
        <v/>
      </c>
      <c r="B2606" s="13" t="str">
        <f>IF(D2606="","",VLOOKUP(D2606,'DISPATCHED (VT11)'!$E:$L,8,0))</f>
        <v/>
      </c>
      <c r="C2606" s="16" t="str">
        <f>IF(A2606="","",IF(VLOOKUP(A2606,'DSR Attendance'!$A:$E,5,0)=0,VLOOKUP(A2606,'DSR Attendance'!$A:$D,4,0),CONCATENATE(VLOOKUP(A2606,'DSR Attendance'!$A:$D,4,0)," / ",VLOOKUP('Per Outlet Plan'!A2606,'DSR Attendance'!$A:$E,5,0))))</f>
        <v/>
      </c>
      <c r="M2606" s="13" t="str">
        <f t="shared" si="42"/>
        <v/>
      </c>
      <c r="N2606" s="8"/>
      <c r="XFB2606" s="13" t="str">
        <f>IF(D2606="","",COUNTIF('DISPATCHED (VT11)'!$E:$E,'Per Outlet Plan'!D2606))</f>
        <v/>
      </c>
    </row>
    <row r="2607" spans="1:14 16382:16382">
      <c r="A2607" s="18" t="str">
        <f>IF(D2607="","",VLOOKUP(D2607,'DISPATCHED (VT11)'!$E:$XEV,16373,0))</f>
        <v/>
      </c>
      <c r="B2607" s="13" t="str">
        <f>IF(D2607="","",VLOOKUP(D2607,'DISPATCHED (VT11)'!$E:$L,8,0))</f>
        <v/>
      </c>
      <c r="C2607" s="16" t="str">
        <f>IF(A2607="","",IF(VLOOKUP(A2607,'DSR Attendance'!$A:$E,5,0)=0,VLOOKUP(A2607,'DSR Attendance'!$A:$D,4,0),CONCATENATE(VLOOKUP(A2607,'DSR Attendance'!$A:$D,4,0)," / ",VLOOKUP('Per Outlet Plan'!A2607,'DSR Attendance'!$A:$E,5,0))))</f>
        <v/>
      </c>
      <c r="M2607" s="13" t="str">
        <f t="shared" si="42"/>
        <v/>
      </c>
      <c r="N2607" s="8"/>
      <c r="XFB2607" s="13" t="str">
        <f>IF(D2607="","",COUNTIF('DISPATCHED (VT11)'!$E:$E,'Per Outlet Plan'!D2607))</f>
        <v/>
      </c>
    </row>
    <row r="2608" spans="1:14 16382:16382">
      <c r="A2608" s="18" t="str">
        <f>IF(D2608="","",VLOOKUP(D2608,'DISPATCHED (VT11)'!$E:$XEV,16373,0))</f>
        <v/>
      </c>
      <c r="B2608" s="13" t="str">
        <f>IF(D2608="","",VLOOKUP(D2608,'DISPATCHED (VT11)'!$E:$L,8,0))</f>
        <v/>
      </c>
      <c r="C2608" s="16" t="str">
        <f>IF(A2608="","",IF(VLOOKUP(A2608,'DSR Attendance'!$A:$E,5,0)=0,VLOOKUP(A2608,'DSR Attendance'!$A:$D,4,0),CONCATENATE(VLOOKUP(A2608,'DSR Attendance'!$A:$D,4,0)," / ",VLOOKUP('Per Outlet Plan'!A2608,'DSR Attendance'!$A:$E,5,0))))</f>
        <v/>
      </c>
      <c r="M2608" s="13" t="str">
        <f t="shared" si="42"/>
        <v/>
      </c>
      <c r="N2608" s="8"/>
      <c r="XFB2608" s="13" t="str">
        <f>IF(D2608="","",COUNTIF('DISPATCHED (VT11)'!$E:$E,'Per Outlet Plan'!D2608))</f>
        <v/>
      </c>
    </row>
    <row r="2609" spans="1:14 16382:16382">
      <c r="A2609" s="18" t="str">
        <f>IF(D2609="","",VLOOKUP(D2609,'DISPATCHED (VT11)'!$E:$XEV,16373,0))</f>
        <v/>
      </c>
      <c r="B2609" s="13" t="str">
        <f>IF(D2609="","",VLOOKUP(D2609,'DISPATCHED (VT11)'!$E:$L,8,0))</f>
        <v/>
      </c>
      <c r="C2609" s="16" t="str">
        <f>IF(A2609="","",IF(VLOOKUP(A2609,'DSR Attendance'!$A:$E,5,0)=0,VLOOKUP(A2609,'DSR Attendance'!$A:$D,4,0),CONCATENATE(VLOOKUP(A2609,'DSR Attendance'!$A:$D,4,0)," / ",VLOOKUP('Per Outlet Plan'!A2609,'DSR Attendance'!$A:$E,5,0))))</f>
        <v/>
      </c>
      <c r="M2609" s="13" t="str">
        <f t="shared" si="42"/>
        <v/>
      </c>
      <c r="N2609" s="8"/>
      <c r="XFB2609" s="13" t="str">
        <f>IF(D2609="","",COUNTIF('DISPATCHED (VT11)'!$E:$E,'Per Outlet Plan'!D2609))</f>
        <v/>
      </c>
    </row>
    <row r="2610" spans="1:14 16382:16382">
      <c r="A2610" s="18" t="str">
        <f>IF(D2610="","",VLOOKUP(D2610,'DISPATCHED (VT11)'!$E:$XEV,16373,0))</f>
        <v/>
      </c>
      <c r="B2610" s="13" t="str">
        <f>IF(D2610="","",VLOOKUP(D2610,'DISPATCHED (VT11)'!$E:$L,8,0))</f>
        <v/>
      </c>
      <c r="C2610" s="16" t="str">
        <f>IF(A2610="","",IF(VLOOKUP(A2610,'DSR Attendance'!$A:$E,5,0)=0,VLOOKUP(A2610,'DSR Attendance'!$A:$D,4,0),CONCATENATE(VLOOKUP(A2610,'DSR Attendance'!$A:$D,4,0)," / ",VLOOKUP('Per Outlet Plan'!A2610,'DSR Attendance'!$A:$E,5,0))))</f>
        <v/>
      </c>
      <c r="M2610" s="13" t="str">
        <f t="shared" si="42"/>
        <v/>
      </c>
      <c r="N2610" s="8"/>
      <c r="XFB2610" s="13" t="str">
        <f>IF(D2610="","",COUNTIF('DISPATCHED (VT11)'!$E:$E,'Per Outlet Plan'!D2610))</f>
        <v/>
      </c>
    </row>
    <row r="2611" spans="1:14 16382:16382">
      <c r="A2611" s="18" t="str">
        <f>IF(D2611="","",VLOOKUP(D2611,'DISPATCHED (VT11)'!$E:$XEV,16373,0))</f>
        <v/>
      </c>
      <c r="B2611" s="13" t="str">
        <f>IF(D2611="","",VLOOKUP(D2611,'DISPATCHED (VT11)'!$E:$L,8,0))</f>
        <v/>
      </c>
      <c r="C2611" s="16" t="str">
        <f>IF(A2611="","",IF(VLOOKUP(A2611,'DSR Attendance'!$A:$E,5,0)=0,VLOOKUP(A2611,'DSR Attendance'!$A:$D,4,0),CONCATENATE(VLOOKUP(A2611,'DSR Attendance'!$A:$D,4,0)," / ",VLOOKUP('Per Outlet Plan'!A2611,'DSR Attendance'!$A:$E,5,0))))</f>
        <v/>
      </c>
      <c r="M2611" s="13" t="str">
        <f t="shared" si="42"/>
        <v/>
      </c>
      <c r="N2611" s="8"/>
      <c r="XFB2611" s="13" t="str">
        <f>IF(D2611="","",COUNTIF('DISPATCHED (VT11)'!$E:$E,'Per Outlet Plan'!D2611))</f>
        <v/>
      </c>
    </row>
    <row r="2612" spans="1:14 16382:16382">
      <c r="A2612" s="18" t="str">
        <f>IF(D2612="","",VLOOKUP(D2612,'DISPATCHED (VT11)'!$E:$XEV,16373,0))</f>
        <v/>
      </c>
      <c r="B2612" s="13" t="str">
        <f>IF(D2612="","",VLOOKUP(D2612,'DISPATCHED (VT11)'!$E:$L,8,0))</f>
        <v/>
      </c>
      <c r="C2612" s="16" t="str">
        <f>IF(A2612="","",IF(VLOOKUP(A2612,'DSR Attendance'!$A:$E,5,0)=0,VLOOKUP(A2612,'DSR Attendance'!$A:$D,4,0),CONCATENATE(VLOOKUP(A2612,'DSR Attendance'!$A:$D,4,0)," / ",VLOOKUP('Per Outlet Plan'!A2612,'DSR Attendance'!$A:$E,5,0))))</f>
        <v/>
      </c>
      <c r="M2612" s="13" t="str">
        <f t="shared" si="42"/>
        <v/>
      </c>
      <c r="N2612" s="8"/>
      <c r="XFB2612" s="13" t="str">
        <f>IF(D2612="","",COUNTIF('DISPATCHED (VT11)'!$E:$E,'Per Outlet Plan'!D2612))</f>
        <v/>
      </c>
    </row>
    <row r="2613" spans="1:14 16382:16382">
      <c r="A2613" s="18" t="str">
        <f>IF(D2613="","",VLOOKUP(D2613,'DISPATCHED (VT11)'!$E:$XEV,16373,0))</f>
        <v/>
      </c>
      <c r="B2613" s="13" t="str">
        <f>IF(D2613="","",VLOOKUP(D2613,'DISPATCHED (VT11)'!$E:$L,8,0))</f>
        <v/>
      </c>
      <c r="C2613" s="16" t="str">
        <f>IF(A2613="","",IF(VLOOKUP(A2613,'DSR Attendance'!$A:$E,5,0)=0,VLOOKUP(A2613,'DSR Attendance'!$A:$D,4,0),CONCATENATE(VLOOKUP(A2613,'DSR Attendance'!$A:$D,4,0)," / ",VLOOKUP('Per Outlet Plan'!A2613,'DSR Attendance'!$A:$E,5,0))))</f>
        <v/>
      </c>
      <c r="M2613" s="13" t="str">
        <f t="shared" si="42"/>
        <v/>
      </c>
      <c r="N2613" s="8"/>
      <c r="XFB2613" s="13" t="str">
        <f>IF(D2613="","",COUNTIF('DISPATCHED (VT11)'!$E:$E,'Per Outlet Plan'!D2613))</f>
        <v/>
      </c>
    </row>
    <row r="2614" spans="1:14 16382:16382">
      <c r="A2614" s="18" t="str">
        <f>IF(D2614="","",VLOOKUP(D2614,'DISPATCHED (VT11)'!$E:$XEV,16373,0))</f>
        <v/>
      </c>
      <c r="B2614" s="13" t="str">
        <f>IF(D2614="","",VLOOKUP(D2614,'DISPATCHED (VT11)'!$E:$L,8,0))</f>
        <v/>
      </c>
      <c r="C2614" s="16" t="str">
        <f>IF(A2614="","",IF(VLOOKUP(A2614,'DSR Attendance'!$A:$E,5,0)=0,VLOOKUP(A2614,'DSR Attendance'!$A:$D,4,0),CONCATENATE(VLOOKUP(A2614,'DSR Attendance'!$A:$D,4,0)," / ",VLOOKUP('Per Outlet Plan'!A2614,'DSR Attendance'!$A:$E,5,0))))</f>
        <v/>
      </c>
      <c r="M2614" s="13" t="str">
        <f t="shared" si="42"/>
        <v/>
      </c>
      <c r="N2614" s="8"/>
      <c r="XFB2614" s="13" t="str">
        <f>IF(D2614="","",COUNTIF('DISPATCHED (VT11)'!$E:$E,'Per Outlet Plan'!D2614))</f>
        <v/>
      </c>
    </row>
    <row r="2615" spans="1:14 16382:16382">
      <c r="A2615" s="18" t="str">
        <f>IF(D2615="","",VLOOKUP(D2615,'DISPATCHED (VT11)'!$E:$XEV,16373,0))</f>
        <v/>
      </c>
      <c r="B2615" s="13" t="str">
        <f>IF(D2615="","",VLOOKUP(D2615,'DISPATCHED (VT11)'!$E:$L,8,0))</f>
        <v/>
      </c>
      <c r="C2615" s="16" t="str">
        <f>IF(A2615="","",IF(VLOOKUP(A2615,'DSR Attendance'!$A:$E,5,0)=0,VLOOKUP(A2615,'DSR Attendance'!$A:$D,4,0),CONCATENATE(VLOOKUP(A2615,'DSR Attendance'!$A:$D,4,0)," / ",VLOOKUP('Per Outlet Plan'!A2615,'DSR Attendance'!$A:$E,5,0))))</f>
        <v/>
      </c>
      <c r="M2615" s="13" t="str">
        <f t="shared" si="42"/>
        <v/>
      </c>
      <c r="N2615" s="8"/>
      <c r="XFB2615" s="13" t="str">
        <f>IF(D2615="","",COUNTIF('DISPATCHED (VT11)'!$E:$E,'Per Outlet Plan'!D2615))</f>
        <v/>
      </c>
    </row>
    <row r="2616" spans="1:14 16382:16382">
      <c r="A2616" s="18" t="str">
        <f>IF(D2616="","",VLOOKUP(D2616,'DISPATCHED (VT11)'!$E:$XEV,16373,0))</f>
        <v/>
      </c>
      <c r="B2616" s="13" t="str">
        <f>IF(D2616="","",VLOOKUP(D2616,'DISPATCHED (VT11)'!$E:$L,8,0))</f>
        <v/>
      </c>
      <c r="C2616" s="16" t="str">
        <f>IF(A2616="","",IF(VLOOKUP(A2616,'DSR Attendance'!$A:$E,5,0)=0,VLOOKUP(A2616,'DSR Attendance'!$A:$D,4,0),CONCATENATE(VLOOKUP(A2616,'DSR Attendance'!$A:$D,4,0)," / ",VLOOKUP('Per Outlet Plan'!A2616,'DSR Attendance'!$A:$E,5,0))))</f>
        <v/>
      </c>
      <c r="M2616" s="13" t="str">
        <f t="shared" si="42"/>
        <v/>
      </c>
      <c r="N2616" s="8"/>
      <c r="XFB2616" s="13" t="str">
        <f>IF(D2616="","",COUNTIF('DISPATCHED (VT11)'!$E:$E,'Per Outlet Plan'!D2616))</f>
        <v/>
      </c>
    </row>
    <row r="2617" spans="1:14 16382:16382">
      <c r="A2617" s="18" t="str">
        <f>IF(D2617="","",VLOOKUP(D2617,'DISPATCHED (VT11)'!$E:$XEV,16373,0))</f>
        <v/>
      </c>
      <c r="B2617" s="13" t="str">
        <f>IF(D2617="","",VLOOKUP(D2617,'DISPATCHED (VT11)'!$E:$L,8,0))</f>
        <v/>
      </c>
      <c r="C2617" s="16" t="str">
        <f>IF(A2617="","",IF(VLOOKUP(A2617,'DSR Attendance'!$A:$E,5,0)=0,VLOOKUP(A2617,'DSR Attendance'!$A:$D,4,0),CONCATENATE(VLOOKUP(A2617,'DSR Attendance'!$A:$D,4,0)," / ",VLOOKUP('Per Outlet Plan'!A2617,'DSR Attendance'!$A:$E,5,0))))</f>
        <v/>
      </c>
      <c r="M2617" s="13" t="str">
        <f t="shared" si="42"/>
        <v/>
      </c>
      <c r="N2617" s="8"/>
      <c r="XFB2617" s="13" t="str">
        <f>IF(D2617="","",COUNTIF('DISPATCHED (VT11)'!$E:$E,'Per Outlet Plan'!D2617))</f>
        <v/>
      </c>
    </row>
    <row r="2618" spans="1:14 16382:16382">
      <c r="A2618" s="18" t="str">
        <f>IF(D2618="","",VLOOKUP(D2618,'DISPATCHED (VT11)'!$E:$XEV,16373,0))</f>
        <v/>
      </c>
      <c r="B2618" s="13" t="str">
        <f>IF(D2618="","",VLOOKUP(D2618,'DISPATCHED (VT11)'!$E:$L,8,0))</f>
        <v/>
      </c>
      <c r="C2618" s="16" t="str">
        <f>IF(A2618="","",IF(VLOOKUP(A2618,'DSR Attendance'!$A:$E,5,0)=0,VLOOKUP(A2618,'DSR Attendance'!$A:$D,4,0),CONCATENATE(VLOOKUP(A2618,'DSR Attendance'!$A:$D,4,0)," / ",VLOOKUP('Per Outlet Plan'!A2618,'DSR Attendance'!$A:$E,5,0))))</f>
        <v/>
      </c>
      <c r="M2618" s="13" t="str">
        <f t="shared" si="42"/>
        <v/>
      </c>
      <c r="N2618" s="8"/>
      <c r="XFB2618" s="13" t="str">
        <f>IF(D2618="","",COUNTIF('DISPATCHED (VT11)'!$E:$E,'Per Outlet Plan'!D2618))</f>
        <v/>
      </c>
    </row>
    <row r="2619" spans="1:14 16382:16382">
      <c r="A2619" s="18" t="str">
        <f>IF(D2619="","",VLOOKUP(D2619,'DISPATCHED (VT11)'!$E:$XEV,16373,0))</f>
        <v/>
      </c>
      <c r="B2619" s="13" t="str">
        <f>IF(D2619="","",VLOOKUP(D2619,'DISPATCHED (VT11)'!$E:$L,8,0))</f>
        <v/>
      </c>
      <c r="C2619" s="16" t="str">
        <f>IF(A2619="","",IF(VLOOKUP(A2619,'DSR Attendance'!$A:$E,5,0)=0,VLOOKUP(A2619,'DSR Attendance'!$A:$D,4,0),CONCATENATE(VLOOKUP(A2619,'DSR Attendance'!$A:$D,4,0)," / ",VLOOKUP('Per Outlet Plan'!A2619,'DSR Attendance'!$A:$E,5,0))))</f>
        <v/>
      </c>
      <c r="M2619" s="13" t="str">
        <f t="shared" si="42"/>
        <v/>
      </c>
      <c r="N2619" s="8"/>
      <c r="XFB2619" s="13" t="str">
        <f>IF(D2619="","",COUNTIF('DISPATCHED (VT11)'!$E:$E,'Per Outlet Plan'!D2619))</f>
        <v/>
      </c>
    </row>
    <row r="2620" spans="1:14 16382:16382">
      <c r="A2620" s="18" t="str">
        <f>IF(D2620="","",VLOOKUP(D2620,'DISPATCHED (VT11)'!$E:$XEV,16373,0))</f>
        <v/>
      </c>
      <c r="B2620" s="13" t="str">
        <f>IF(D2620="","",VLOOKUP(D2620,'DISPATCHED (VT11)'!$E:$L,8,0))</f>
        <v/>
      </c>
      <c r="C2620" s="16" t="str">
        <f>IF(A2620="","",IF(VLOOKUP(A2620,'DSR Attendance'!$A:$E,5,0)=0,VLOOKUP(A2620,'DSR Attendance'!$A:$D,4,0),CONCATENATE(VLOOKUP(A2620,'DSR Attendance'!$A:$D,4,0)," / ",VLOOKUP('Per Outlet Plan'!A2620,'DSR Attendance'!$A:$E,5,0))))</f>
        <v/>
      </c>
      <c r="M2620" s="13" t="str">
        <f t="shared" si="42"/>
        <v/>
      </c>
      <c r="N2620" s="8"/>
      <c r="XFB2620" s="13" t="str">
        <f>IF(D2620="","",COUNTIF('DISPATCHED (VT11)'!$E:$E,'Per Outlet Plan'!D2620))</f>
        <v/>
      </c>
    </row>
    <row r="2621" spans="1:14 16382:16382">
      <c r="A2621" s="18" t="str">
        <f>IF(D2621="","",VLOOKUP(D2621,'DISPATCHED (VT11)'!$E:$XEV,16373,0))</f>
        <v/>
      </c>
      <c r="B2621" s="13" t="str">
        <f>IF(D2621="","",VLOOKUP(D2621,'DISPATCHED (VT11)'!$E:$L,8,0))</f>
        <v/>
      </c>
      <c r="C2621" s="16" t="str">
        <f>IF(A2621="","",IF(VLOOKUP(A2621,'DSR Attendance'!$A:$E,5,0)=0,VLOOKUP(A2621,'DSR Attendance'!$A:$D,4,0),CONCATENATE(VLOOKUP(A2621,'DSR Attendance'!$A:$D,4,0)," / ",VLOOKUP('Per Outlet Plan'!A2621,'DSR Attendance'!$A:$E,5,0))))</f>
        <v/>
      </c>
      <c r="M2621" s="13" t="str">
        <f t="shared" si="42"/>
        <v/>
      </c>
      <c r="N2621" s="8"/>
      <c r="XFB2621" s="13" t="str">
        <f>IF(D2621="","",COUNTIF('DISPATCHED (VT11)'!$E:$E,'Per Outlet Plan'!D2621))</f>
        <v/>
      </c>
    </row>
    <row r="2622" spans="1:14 16382:16382">
      <c r="A2622" s="18" t="str">
        <f>IF(D2622="","",VLOOKUP(D2622,'DISPATCHED (VT11)'!$E:$XEV,16373,0))</f>
        <v/>
      </c>
      <c r="B2622" s="13" t="str">
        <f>IF(D2622="","",VLOOKUP(D2622,'DISPATCHED (VT11)'!$E:$L,8,0))</f>
        <v/>
      </c>
      <c r="C2622" s="16" t="str">
        <f>IF(A2622="","",IF(VLOOKUP(A2622,'DSR Attendance'!$A:$E,5,0)=0,VLOOKUP(A2622,'DSR Attendance'!$A:$D,4,0),CONCATENATE(VLOOKUP(A2622,'DSR Attendance'!$A:$D,4,0)," / ",VLOOKUP('Per Outlet Plan'!A2622,'DSR Attendance'!$A:$E,5,0))))</f>
        <v/>
      </c>
      <c r="M2622" s="13" t="str">
        <f t="shared" si="42"/>
        <v/>
      </c>
      <c r="N2622" s="8"/>
      <c r="XFB2622" s="13" t="str">
        <f>IF(D2622="","",COUNTIF('DISPATCHED (VT11)'!$E:$E,'Per Outlet Plan'!D2622))</f>
        <v/>
      </c>
    </row>
    <row r="2623" spans="1:14 16382:16382">
      <c r="A2623" s="18" t="str">
        <f>IF(D2623="","",VLOOKUP(D2623,'DISPATCHED (VT11)'!$E:$XEV,16373,0))</f>
        <v/>
      </c>
      <c r="B2623" s="13" t="str">
        <f>IF(D2623="","",VLOOKUP(D2623,'DISPATCHED (VT11)'!$E:$L,8,0))</f>
        <v/>
      </c>
      <c r="C2623" s="16" t="str">
        <f>IF(A2623="","",IF(VLOOKUP(A2623,'DSR Attendance'!$A:$E,5,0)=0,VLOOKUP(A2623,'DSR Attendance'!$A:$D,4,0),CONCATENATE(VLOOKUP(A2623,'DSR Attendance'!$A:$D,4,0)," / ",VLOOKUP('Per Outlet Plan'!A2623,'DSR Attendance'!$A:$E,5,0))))</f>
        <v/>
      </c>
      <c r="M2623" s="13" t="str">
        <f t="shared" si="42"/>
        <v/>
      </c>
      <c r="N2623" s="8"/>
      <c r="XFB2623" s="13" t="str">
        <f>IF(D2623="","",COUNTIF('DISPATCHED (VT11)'!$E:$E,'Per Outlet Plan'!D2623))</f>
        <v/>
      </c>
    </row>
    <row r="2624" spans="1:14 16382:16382">
      <c r="A2624" s="18" t="str">
        <f>IF(D2624="","",VLOOKUP(D2624,'DISPATCHED (VT11)'!$E:$XEV,16373,0))</f>
        <v/>
      </c>
      <c r="B2624" s="13" t="str">
        <f>IF(D2624="","",VLOOKUP(D2624,'DISPATCHED (VT11)'!$E:$L,8,0))</f>
        <v/>
      </c>
      <c r="C2624" s="16" t="str">
        <f>IF(A2624="","",IF(VLOOKUP(A2624,'DSR Attendance'!$A:$E,5,0)=0,VLOOKUP(A2624,'DSR Attendance'!$A:$D,4,0),CONCATENATE(VLOOKUP(A2624,'DSR Attendance'!$A:$D,4,0)," / ",VLOOKUP('Per Outlet Plan'!A2624,'DSR Attendance'!$A:$E,5,0))))</f>
        <v/>
      </c>
      <c r="M2624" s="13" t="str">
        <f t="shared" si="42"/>
        <v/>
      </c>
      <c r="N2624" s="8"/>
      <c r="XFB2624" s="13" t="str">
        <f>IF(D2624="","",COUNTIF('DISPATCHED (VT11)'!$E:$E,'Per Outlet Plan'!D2624))</f>
        <v/>
      </c>
    </row>
    <row r="2625" spans="1:14 16382:16382">
      <c r="A2625" s="18" t="str">
        <f>IF(D2625="","",VLOOKUP(D2625,'DISPATCHED (VT11)'!$E:$XEV,16373,0))</f>
        <v/>
      </c>
      <c r="B2625" s="13" t="str">
        <f>IF(D2625="","",VLOOKUP(D2625,'DISPATCHED (VT11)'!$E:$L,8,0))</f>
        <v/>
      </c>
      <c r="C2625" s="16" t="str">
        <f>IF(A2625="","",IF(VLOOKUP(A2625,'DSR Attendance'!$A:$E,5,0)=0,VLOOKUP(A2625,'DSR Attendance'!$A:$D,4,0),CONCATENATE(VLOOKUP(A2625,'DSR Attendance'!$A:$D,4,0)," / ",VLOOKUP('Per Outlet Plan'!A2625,'DSR Attendance'!$A:$E,5,0))))</f>
        <v/>
      </c>
      <c r="M2625" s="13" t="str">
        <f t="shared" si="42"/>
        <v/>
      </c>
      <c r="N2625" s="8"/>
      <c r="XFB2625" s="13" t="str">
        <f>IF(D2625="","",COUNTIF('DISPATCHED (VT11)'!$E:$E,'Per Outlet Plan'!D2625))</f>
        <v/>
      </c>
    </row>
    <row r="2626" spans="1:14 16382:16382">
      <c r="A2626" s="18" t="str">
        <f>IF(D2626="","",VLOOKUP(D2626,'DISPATCHED (VT11)'!$E:$XEV,16373,0))</f>
        <v/>
      </c>
      <c r="B2626" s="13" t="str">
        <f>IF(D2626="","",VLOOKUP(D2626,'DISPATCHED (VT11)'!$E:$L,8,0))</f>
        <v/>
      </c>
      <c r="C2626" s="16" t="str">
        <f>IF(A2626="","",IF(VLOOKUP(A2626,'DSR Attendance'!$A:$E,5,0)=0,VLOOKUP(A2626,'DSR Attendance'!$A:$D,4,0),CONCATENATE(VLOOKUP(A2626,'DSR Attendance'!$A:$D,4,0)," / ",VLOOKUP('Per Outlet Plan'!A2626,'DSR Attendance'!$A:$E,5,0))))</f>
        <v/>
      </c>
      <c r="M2626" s="13" t="str">
        <f t="shared" si="42"/>
        <v/>
      </c>
      <c r="N2626" s="8"/>
      <c r="XFB2626" s="13" t="str">
        <f>IF(D2626="","",COUNTIF('DISPATCHED (VT11)'!$E:$E,'Per Outlet Plan'!D2626))</f>
        <v/>
      </c>
    </row>
    <row r="2627" spans="1:14 16382:16382">
      <c r="A2627" s="18" t="str">
        <f>IF(D2627="","",VLOOKUP(D2627,'DISPATCHED (VT11)'!$E:$XEV,16373,0))</f>
        <v/>
      </c>
      <c r="B2627" s="13" t="str">
        <f>IF(D2627="","",VLOOKUP(D2627,'DISPATCHED (VT11)'!$E:$L,8,0))</f>
        <v/>
      </c>
      <c r="C2627" s="16" t="str">
        <f>IF(A2627="","",IF(VLOOKUP(A2627,'DSR Attendance'!$A:$E,5,0)=0,VLOOKUP(A2627,'DSR Attendance'!$A:$D,4,0),CONCATENATE(VLOOKUP(A2627,'DSR Attendance'!$A:$D,4,0)," / ",VLOOKUP('Per Outlet Plan'!A2627,'DSR Attendance'!$A:$E,5,0))))</f>
        <v/>
      </c>
      <c r="M2627" s="13" t="str">
        <f t="shared" si="42"/>
        <v/>
      </c>
      <c r="N2627" s="8"/>
      <c r="XFB2627" s="13" t="str">
        <f>IF(D2627="","",COUNTIF('DISPATCHED (VT11)'!$E:$E,'Per Outlet Plan'!D2627))</f>
        <v/>
      </c>
    </row>
    <row r="2628" spans="1:14 16382:16382">
      <c r="A2628" s="18" t="str">
        <f>IF(D2628="","",VLOOKUP(D2628,'DISPATCHED (VT11)'!$E:$XEV,16373,0))</f>
        <v/>
      </c>
      <c r="B2628" s="13" t="str">
        <f>IF(D2628="","",VLOOKUP(D2628,'DISPATCHED (VT11)'!$E:$L,8,0))</f>
        <v/>
      </c>
      <c r="C2628" s="16" t="str">
        <f>IF(A2628="","",IF(VLOOKUP(A2628,'DSR Attendance'!$A:$E,5,0)=0,VLOOKUP(A2628,'DSR Attendance'!$A:$D,4,0),CONCATENATE(VLOOKUP(A2628,'DSR Attendance'!$A:$D,4,0)," / ",VLOOKUP('Per Outlet Plan'!A2628,'DSR Attendance'!$A:$E,5,0))))</f>
        <v/>
      </c>
      <c r="M2628" s="13" t="str">
        <f t="shared" si="42"/>
        <v/>
      </c>
      <c r="N2628" s="8"/>
      <c r="XFB2628" s="13" t="str">
        <f>IF(D2628="","",COUNTIF('DISPATCHED (VT11)'!$E:$E,'Per Outlet Plan'!D2628))</f>
        <v/>
      </c>
    </row>
    <row r="2629" spans="1:14 16382:16382">
      <c r="A2629" s="18" t="str">
        <f>IF(D2629="","",VLOOKUP(D2629,'DISPATCHED (VT11)'!$E:$XEV,16373,0))</f>
        <v/>
      </c>
      <c r="B2629" s="13" t="str">
        <f>IF(D2629="","",VLOOKUP(D2629,'DISPATCHED (VT11)'!$E:$L,8,0))</f>
        <v/>
      </c>
      <c r="C2629" s="16" t="str">
        <f>IF(A2629="","",IF(VLOOKUP(A2629,'DSR Attendance'!$A:$E,5,0)=0,VLOOKUP(A2629,'DSR Attendance'!$A:$D,4,0),CONCATENATE(VLOOKUP(A2629,'DSR Attendance'!$A:$D,4,0)," / ",VLOOKUP('Per Outlet Plan'!A2629,'DSR Attendance'!$A:$E,5,0))))</f>
        <v/>
      </c>
      <c r="M2629" s="13" t="str">
        <f t="shared" si="42"/>
        <v/>
      </c>
      <c r="N2629" s="8"/>
      <c r="XFB2629" s="13" t="str">
        <f>IF(D2629="","",COUNTIF('DISPATCHED (VT11)'!$E:$E,'Per Outlet Plan'!D2629))</f>
        <v/>
      </c>
    </row>
    <row r="2630" spans="1:14 16382:16382">
      <c r="A2630" s="18" t="str">
        <f>IF(D2630="","",VLOOKUP(D2630,'DISPATCHED (VT11)'!$E:$XEV,16373,0))</f>
        <v/>
      </c>
      <c r="B2630" s="13" t="str">
        <f>IF(D2630="","",VLOOKUP(D2630,'DISPATCHED (VT11)'!$E:$L,8,0))</f>
        <v/>
      </c>
      <c r="C2630" s="16" t="str">
        <f>IF(A2630="","",IF(VLOOKUP(A2630,'DSR Attendance'!$A:$E,5,0)=0,VLOOKUP(A2630,'DSR Attendance'!$A:$D,4,0),CONCATENATE(VLOOKUP(A2630,'DSR Attendance'!$A:$D,4,0)," / ",VLOOKUP('Per Outlet Plan'!A2630,'DSR Attendance'!$A:$E,5,0))))</f>
        <v/>
      </c>
      <c r="M2630" s="13" t="str">
        <f t="shared" ref="M2630:M2693" si="43">IF(L2630="","",VLOOKUP(L2630,$XFC$6:$XFD$30,2,0))</f>
        <v/>
      </c>
      <c r="N2630" s="8"/>
      <c r="XFB2630" s="13" t="str">
        <f>IF(D2630="","",COUNTIF('DISPATCHED (VT11)'!$E:$E,'Per Outlet Plan'!D2630))</f>
        <v/>
      </c>
    </row>
    <row r="2631" spans="1:14 16382:16382">
      <c r="A2631" s="18" t="str">
        <f>IF(D2631="","",VLOOKUP(D2631,'DISPATCHED (VT11)'!$E:$XEV,16373,0))</f>
        <v/>
      </c>
      <c r="B2631" s="13" t="str">
        <f>IF(D2631="","",VLOOKUP(D2631,'DISPATCHED (VT11)'!$E:$L,8,0))</f>
        <v/>
      </c>
      <c r="C2631" s="16" t="str">
        <f>IF(A2631="","",IF(VLOOKUP(A2631,'DSR Attendance'!$A:$E,5,0)=0,VLOOKUP(A2631,'DSR Attendance'!$A:$D,4,0),CONCATENATE(VLOOKUP(A2631,'DSR Attendance'!$A:$D,4,0)," / ",VLOOKUP('Per Outlet Plan'!A2631,'DSR Attendance'!$A:$E,5,0))))</f>
        <v/>
      </c>
      <c r="M2631" s="13" t="str">
        <f t="shared" si="43"/>
        <v/>
      </c>
      <c r="N2631" s="8"/>
      <c r="XFB2631" s="13" t="str">
        <f>IF(D2631="","",COUNTIF('DISPATCHED (VT11)'!$E:$E,'Per Outlet Plan'!D2631))</f>
        <v/>
      </c>
    </row>
    <row r="2632" spans="1:14 16382:16382">
      <c r="A2632" s="18" t="str">
        <f>IF(D2632="","",VLOOKUP(D2632,'DISPATCHED (VT11)'!$E:$XEV,16373,0))</f>
        <v/>
      </c>
      <c r="B2632" s="13" t="str">
        <f>IF(D2632="","",VLOOKUP(D2632,'DISPATCHED (VT11)'!$E:$L,8,0))</f>
        <v/>
      </c>
      <c r="C2632" s="16" t="str">
        <f>IF(A2632="","",IF(VLOOKUP(A2632,'DSR Attendance'!$A:$E,5,0)=0,VLOOKUP(A2632,'DSR Attendance'!$A:$D,4,0),CONCATENATE(VLOOKUP(A2632,'DSR Attendance'!$A:$D,4,0)," / ",VLOOKUP('Per Outlet Plan'!A2632,'DSR Attendance'!$A:$E,5,0))))</f>
        <v/>
      </c>
      <c r="M2632" s="13" t="str">
        <f t="shared" si="43"/>
        <v/>
      </c>
      <c r="N2632" s="8"/>
      <c r="XFB2632" s="13" t="str">
        <f>IF(D2632="","",COUNTIF('DISPATCHED (VT11)'!$E:$E,'Per Outlet Plan'!D2632))</f>
        <v/>
      </c>
    </row>
    <row r="2633" spans="1:14 16382:16382">
      <c r="A2633" s="18" t="str">
        <f>IF(D2633="","",VLOOKUP(D2633,'DISPATCHED (VT11)'!$E:$XEV,16373,0))</f>
        <v/>
      </c>
      <c r="B2633" s="13" t="str">
        <f>IF(D2633="","",VLOOKUP(D2633,'DISPATCHED (VT11)'!$E:$L,8,0))</f>
        <v/>
      </c>
      <c r="C2633" s="16" t="str">
        <f>IF(A2633="","",IF(VLOOKUP(A2633,'DSR Attendance'!$A:$E,5,0)=0,VLOOKUP(A2633,'DSR Attendance'!$A:$D,4,0),CONCATENATE(VLOOKUP(A2633,'DSR Attendance'!$A:$D,4,0)," / ",VLOOKUP('Per Outlet Plan'!A2633,'DSR Attendance'!$A:$E,5,0))))</f>
        <v/>
      </c>
      <c r="M2633" s="13" t="str">
        <f t="shared" si="43"/>
        <v/>
      </c>
      <c r="N2633" s="8"/>
      <c r="XFB2633" s="13" t="str">
        <f>IF(D2633="","",COUNTIF('DISPATCHED (VT11)'!$E:$E,'Per Outlet Plan'!D2633))</f>
        <v/>
      </c>
    </row>
    <row r="2634" spans="1:14 16382:16382">
      <c r="A2634" s="18" t="str">
        <f>IF(D2634="","",VLOOKUP(D2634,'DISPATCHED (VT11)'!$E:$XEV,16373,0))</f>
        <v/>
      </c>
      <c r="B2634" s="13" t="str">
        <f>IF(D2634="","",VLOOKUP(D2634,'DISPATCHED (VT11)'!$E:$L,8,0))</f>
        <v/>
      </c>
      <c r="C2634" s="16" t="str">
        <f>IF(A2634="","",IF(VLOOKUP(A2634,'DSR Attendance'!$A:$E,5,0)=0,VLOOKUP(A2634,'DSR Attendance'!$A:$D,4,0),CONCATENATE(VLOOKUP(A2634,'DSR Attendance'!$A:$D,4,0)," / ",VLOOKUP('Per Outlet Plan'!A2634,'DSR Attendance'!$A:$E,5,0))))</f>
        <v/>
      </c>
      <c r="M2634" s="13" t="str">
        <f t="shared" si="43"/>
        <v/>
      </c>
      <c r="N2634" s="8"/>
      <c r="XFB2634" s="13" t="str">
        <f>IF(D2634="","",COUNTIF('DISPATCHED (VT11)'!$E:$E,'Per Outlet Plan'!D2634))</f>
        <v/>
      </c>
    </row>
    <row r="2635" spans="1:14 16382:16382">
      <c r="A2635" s="18" t="str">
        <f>IF(D2635="","",VLOOKUP(D2635,'DISPATCHED (VT11)'!$E:$XEV,16373,0))</f>
        <v/>
      </c>
      <c r="B2635" s="13" t="str">
        <f>IF(D2635="","",VLOOKUP(D2635,'DISPATCHED (VT11)'!$E:$L,8,0))</f>
        <v/>
      </c>
      <c r="C2635" s="16" t="str">
        <f>IF(A2635="","",IF(VLOOKUP(A2635,'DSR Attendance'!$A:$E,5,0)=0,VLOOKUP(A2635,'DSR Attendance'!$A:$D,4,0),CONCATENATE(VLOOKUP(A2635,'DSR Attendance'!$A:$D,4,0)," / ",VLOOKUP('Per Outlet Plan'!A2635,'DSR Attendance'!$A:$E,5,0))))</f>
        <v/>
      </c>
      <c r="M2635" s="13" t="str">
        <f t="shared" si="43"/>
        <v/>
      </c>
      <c r="N2635" s="8"/>
      <c r="XFB2635" s="13" t="str">
        <f>IF(D2635="","",COUNTIF('DISPATCHED (VT11)'!$E:$E,'Per Outlet Plan'!D2635))</f>
        <v/>
      </c>
    </row>
    <row r="2636" spans="1:14 16382:16382">
      <c r="A2636" s="18" t="str">
        <f>IF(D2636="","",VLOOKUP(D2636,'DISPATCHED (VT11)'!$E:$XEV,16373,0))</f>
        <v/>
      </c>
      <c r="B2636" s="13" t="str">
        <f>IF(D2636="","",VLOOKUP(D2636,'DISPATCHED (VT11)'!$E:$L,8,0))</f>
        <v/>
      </c>
      <c r="C2636" s="16" t="str">
        <f>IF(A2636="","",IF(VLOOKUP(A2636,'DSR Attendance'!$A:$E,5,0)=0,VLOOKUP(A2636,'DSR Attendance'!$A:$D,4,0),CONCATENATE(VLOOKUP(A2636,'DSR Attendance'!$A:$D,4,0)," / ",VLOOKUP('Per Outlet Plan'!A2636,'DSR Attendance'!$A:$E,5,0))))</f>
        <v/>
      </c>
      <c r="M2636" s="13" t="str">
        <f t="shared" si="43"/>
        <v/>
      </c>
      <c r="N2636" s="8"/>
      <c r="XFB2636" s="13" t="str">
        <f>IF(D2636="","",COUNTIF('DISPATCHED (VT11)'!$E:$E,'Per Outlet Plan'!D2636))</f>
        <v/>
      </c>
    </row>
    <row r="2637" spans="1:14 16382:16382">
      <c r="A2637" s="18" t="str">
        <f>IF(D2637="","",VLOOKUP(D2637,'DISPATCHED (VT11)'!$E:$XEV,16373,0))</f>
        <v/>
      </c>
      <c r="B2637" s="13" t="str">
        <f>IF(D2637="","",VLOOKUP(D2637,'DISPATCHED (VT11)'!$E:$L,8,0))</f>
        <v/>
      </c>
      <c r="C2637" s="16" t="str">
        <f>IF(A2637="","",IF(VLOOKUP(A2637,'DSR Attendance'!$A:$E,5,0)=0,VLOOKUP(A2637,'DSR Attendance'!$A:$D,4,0),CONCATENATE(VLOOKUP(A2637,'DSR Attendance'!$A:$D,4,0)," / ",VLOOKUP('Per Outlet Plan'!A2637,'DSR Attendance'!$A:$E,5,0))))</f>
        <v/>
      </c>
      <c r="M2637" s="13" t="str">
        <f t="shared" si="43"/>
        <v/>
      </c>
      <c r="N2637" s="8"/>
      <c r="XFB2637" s="13" t="str">
        <f>IF(D2637="","",COUNTIF('DISPATCHED (VT11)'!$E:$E,'Per Outlet Plan'!D2637))</f>
        <v/>
      </c>
    </row>
    <row r="2638" spans="1:14 16382:16382">
      <c r="A2638" s="18" t="str">
        <f>IF(D2638="","",VLOOKUP(D2638,'DISPATCHED (VT11)'!$E:$XEV,16373,0))</f>
        <v/>
      </c>
      <c r="B2638" s="13" t="str">
        <f>IF(D2638="","",VLOOKUP(D2638,'DISPATCHED (VT11)'!$E:$L,8,0))</f>
        <v/>
      </c>
      <c r="C2638" s="16" t="str">
        <f>IF(A2638="","",IF(VLOOKUP(A2638,'DSR Attendance'!$A:$E,5,0)=0,VLOOKUP(A2638,'DSR Attendance'!$A:$D,4,0),CONCATENATE(VLOOKUP(A2638,'DSR Attendance'!$A:$D,4,0)," / ",VLOOKUP('Per Outlet Plan'!A2638,'DSR Attendance'!$A:$E,5,0))))</f>
        <v/>
      </c>
      <c r="M2638" s="13" t="str">
        <f t="shared" si="43"/>
        <v/>
      </c>
      <c r="N2638" s="8"/>
      <c r="XFB2638" s="13" t="str">
        <f>IF(D2638="","",COUNTIF('DISPATCHED (VT11)'!$E:$E,'Per Outlet Plan'!D2638))</f>
        <v/>
      </c>
    </row>
    <row r="2639" spans="1:14 16382:16382">
      <c r="A2639" s="18" t="str">
        <f>IF(D2639="","",VLOOKUP(D2639,'DISPATCHED (VT11)'!$E:$XEV,16373,0))</f>
        <v/>
      </c>
      <c r="B2639" s="13" t="str">
        <f>IF(D2639="","",VLOOKUP(D2639,'DISPATCHED (VT11)'!$E:$L,8,0))</f>
        <v/>
      </c>
      <c r="C2639" s="16" t="str">
        <f>IF(A2639="","",IF(VLOOKUP(A2639,'DSR Attendance'!$A:$E,5,0)=0,VLOOKUP(A2639,'DSR Attendance'!$A:$D,4,0),CONCATENATE(VLOOKUP(A2639,'DSR Attendance'!$A:$D,4,0)," / ",VLOOKUP('Per Outlet Plan'!A2639,'DSR Attendance'!$A:$E,5,0))))</f>
        <v/>
      </c>
      <c r="M2639" s="13" t="str">
        <f t="shared" si="43"/>
        <v/>
      </c>
      <c r="N2639" s="8"/>
      <c r="XFB2639" s="13" t="str">
        <f>IF(D2639="","",COUNTIF('DISPATCHED (VT11)'!$E:$E,'Per Outlet Plan'!D2639))</f>
        <v/>
      </c>
    </row>
    <row r="2640" spans="1:14 16382:16382">
      <c r="A2640" s="18" t="str">
        <f>IF(D2640="","",VLOOKUP(D2640,'DISPATCHED (VT11)'!$E:$XEV,16373,0))</f>
        <v/>
      </c>
      <c r="B2640" s="13" t="str">
        <f>IF(D2640="","",VLOOKUP(D2640,'DISPATCHED (VT11)'!$E:$L,8,0))</f>
        <v/>
      </c>
      <c r="C2640" s="16" t="str">
        <f>IF(A2640="","",IF(VLOOKUP(A2640,'DSR Attendance'!$A:$E,5,0)=0,VLOOKUP(A2640,'DSR Attendance'!$A:$D,4,0),CONCATENATE(VLOOKUP(A2640,'DSR Attendance'!$A:$D,4,0)," / ",VLOOKUP('Per Outlet Plan'!A2640,'DSR Attendance'!$A:$E,5,0))))</f>
        <v/>
      </c>
      <c r="M2640" s="13" t="str">
        <f t="shared" si="43"/>
        <v/>
      </c>
      <c r="N2640" s="8"/>
      <c r="XFB2640" s="13" t="str">
        <f>IF(D2640="","",COUNTIF('DISPATCHED (VT11)'!$E:$E,'Per Outlet Plan'!D2640))</f>
        <v/>
      </c>
    </row>
    <row r="2641" spans="1:14 16382:16382">
      <c r="A2641" s="18" t="str">
        <f>IF(D2641="","",VLOOKUP(D2641,'DISPATCHED (VT11)'!$E:$XEV,16373,0))</f>
        <v/>
      </c>
      <c r="B2641" s="13" t="str">
        <f>IF(D2641="","",VLOOKUP(D2641,'DISPATCHED (VT11)'!$E:$L,8,0))</f>
        <v/>
      </c>
      <c r="C2641" s="16" t="str">
        <f>IF(A2641="","",IF(VLOOKUP(A2641,'DSR Attendance'!$A:$E,5,0)=0,VLOOKUP(A2641,'DSR Attendance'!$A:$D,4,0),CONCATENATE(VLOOKUP(A2641,'DSR Attendance'!$A:$D,4,0)," / ",VLOOKUP('Per Outlet Plan'!A2641,'DSR Attendance'!$A:$E,5,0))))</f>
        <v/>
      </c>
      <c r="M2641" s="13" t="str">
        <f t="shared" si="43"/>
        <v/>
      </c>
      <c r="N2641" s="8"/>
      <c r="XFB2641" s="13" t="str">
        <f>IF(D2641="","",COUNTIF('DISPATCHED (VT11)'!$E:$E,'Per Outlet Plan'!D2641))</f>
        <v/>
      </c>
    </row>
    <row r="2642" spans="1:14 16382:16382">
      <c r="A2642" s="18" t="str">
        <f>IF(D2642="","",VLOOKUP(D2642,'DISPATCHED (VT11)'!$E:$XEV,16373,0))</f>
        <v/>
      </c>
      <c r="B2642" s="13" t="str">
        <f>IF(D2642="","",VLOOKUP(D2642,'DISPATCHED (VT11)'!$E:$L,8,0))</f>
        <v/>
      </c>
      <c r="C2642" s="16" t="str">
        <f>IF(A2642="","",IF(VLOOKUP(A2642,'DSR Attendance'!$A:$E,5,0)=0,VLOOKUP(A2642,'DSR Attendance'!$A:$D,4,0),CONCATENATE(VLOOKUP(A2642,'DSR Attendance'!$A:$D,4,0)," / ",VLOOKUP('Per Outlet Plan'!A2642,'DSR Attendance'!$A:$E,5,0))))</f>
        <v/>
      </c>
      <c r="M2642" s="13" t="str">
        <f t="shared" si="43"/>
        <v/>
      </c>
      <c r="N2642" s="8"/>
      <c r="XFB2642" s="13" t="str">
        <f>IF(D2642="","",COUNTIF('DISPATCHED (VT11)'!$E:$E,'Per Outlet Plan'!D2642))</f>
        <v/>
      </c>
    </row>
    <row r="2643" spans="1:14 16382:16382">
      <c r="A2643" s="18" t="str">
        <f>IF(D2643="","",VLOOKUP(D2643,'DISPATCHED (VT11)'!$E:$XEV,16373,0))</f>
        <v/>
      </c>
      <c r="B2643" s="13" t="str">
        <f>IF(D2643="","",VLOOKUP(D2643,'DISPATCHED (VT11)'!$E:$L,8,0))</f>
        <v/>
      </c>
      <c r="C2643" s="16" t="str">
        <f>IF(A2643="","",IF(VLOOKUP(A2643,'DSR Attendance'!$A:$E,5,0)=0,VLOOKUP(A2643,'DSR Attendance'!$A:$D,4,0),CONCATENATE(VLOOKUP(A2643,'DSR Attendance'!$A:$D,4,0)," / ",VLOOKUP('Per Outlet Plan'!A2643,'DSR Attendance'!$A:$E,5,0))))</f>
        <v/>
      </c>
      <c r="M2643" s="13" t="str">
        <f t="shared" si="43"/>
        <v/>
      </c>
      <c r="N2643" s="8"/>
      <c r="XFB2643" s="13" t="str">
        <f>IF(D2643="","",COUNTIF('DISPATCHED (VT11)'!$E:$E,'Per Outlet Plan'!D2643))</f>
        <v/>
      </c>
    </row>
    <row r="2644" spans="1:14 16382:16382">
      <c r="A2644" s="18" t="str">
        <f>IF(D2644="","",VLOOKUP(D2644,'DISPATCHED (VT11)'!$E:$XEV,16373,0))</f>
        <v/>
      </c>
      <c r="B2644" s="13" t="str">
        <f>IF(D2644="","",VLOOKUP(D2644,'DISPATCHED (VT11)'!$E:$L,8,0))</f>
        <v/>
      </c>
      <c r="C2644" s="16" t="str">
        <f>IF(A2644="","",IF(VLOOKUP(A2644,'DSR Attendance'!$A:$E,5,0)=0,VLOOKUP(A2644,'DSR Attendance'!$A:$D,4,0),CONCATENATE(VLOOKUP(A2644,'DSR Attendance'!$A:$D,4,0)," / ",VLOOKUP('Per Outlet Plan'!A2644,'DSR Attendance'!$A:$E,5,0))))</f>
        <v/>
      </c>
      <c r="M2644" s="13" t="str">
        <f t="shared" si="43"/>
        <v/>
      </c>
      <c r="N2644" s="8"/>
      <c r="XFB2644" s="13" t="str">
        <f>IF(D2644="","",COUNTIF('DISPATCHED (VT11)'!$E:$E,'Per Outlet Plan'!D2644))</f>
        <v/>
      </c>
    </row>
    <row r="2645" spans="1:14 16382:16382">
      <c r="A2645" s="18" t="str">
        <f>IF(D2645="","",VLOOKUP(D2645,'DISPATCHED (VT11)'!$E:$XEV,16373,0))</f>
        <v/>
      </c>
      <c r="B2645" s="13" t="str">
        <f>IF(D2645="","",VLOOKUP(D2645,'DISPATCHED (VT11)'!$E:$L,8,0))</f>
        <v/>
      </c>
      <c r="C2645" s="16" t="str">
        <f>IF(A2645="","",IF(VLOOKUP(A2645,'DSR Attendance'!$A:$E,5,0)=0,VLOOKUP(A2645,'DSR Attendance'!$A:$D,4,0),CONCATENATE(VLOOKUP(A2645,'DSR Attendance'!$A:$D,4,0)," / ",VLOOKUP('Per Outlet Plan'!A2645,'DSR Attendance'!$A:$E,5,0))))</f>
        <v/>
      </c>
      <c r="M2645" s="13" t="str">
        <f t="shared" si="43"/>
        <v/>
      </c>
      <c r="N2645" s="8"/>
      <c r="XFB2645" s="13" t="str">
        <f>IF(D2645="","",COUNTIF('DISPATCHED (VT11)'!$E:$E,'Per Outlet Plan'!D2645))</f>
        <v/>
      </c>
    </row>
    <row r="2646" spans="1:14 16382:16382">
      <c r="A2646" s="18" t="str">
        <f>IF(D2646="","",VLOOKUP(D2646,'DISPATCHED (VT11)'!$E:$XEV,16373,0))</f>
        <v/>
      </c>
      <c r="B2646" s="13" t="str">
        <f>IF(D2646="","",VLOOKUP(D2646,'DISPATCHED (VT11)'!$E:$L,8,0))</f>
        <v/>
      </c>
      <c r="C2646" s="16" t="str">
        <f>IF(A2646="","",IF(VLOOKUP(A2646,'DSR Attendance'!$A:$E,5,0)=0,VLOOKUP(A2646,'DSR Attendance'!$A:$D,4,0),CONCATENATE(VLOOKUP(A2646,'DSR Attendance'!$A:$D,4,0)," / ",VLOOKUP('Per Outlet Plan'!A2646,'DSR Attendance'!$A:$E,5,0))))</f>
        <v/>
      </c>
      <c r="M2646" s="13" t="str">
        <f t="shared" si="43"/>
        <v/>
      </c>
      <c r="N2646" s="8"/>
      <c r="XFB2646" s="13" t="str">
        <f>IF(D2646="","",COUNTIF('DISPATCHED (VT11)'!$E:$E,'Per Outlet Plan'!D2646))</f>
        <v/>
      </c>
    </row>
    <row r="2647" spans="1:14 16382:16382">
      <c r="A2647" s="18" t="str">
        <f>IF(D2647="","",VLOOKUP(D2647,'DISPATCHED (VT11)'!$E:$XEV,16373,0))</f>
        <v/>
      </c>
      <c r="B2647" s="13" t="str">
        <f>IF(D2647="","",VLOOKUP(D2647,'DISPATCHED (VT11)'!$E:$L,8,0))</f>
        <v/>
      </c>
      <c r="C2647" s="16" t="str">
        <f>IF(A2647="","",IF(VLOOKUP(A2647,'DSR Attendance'!$A:$E,5,0)=0,VLOOKUP(A2647,'DSR Attendance'!$A:$D,4,0),CONCATENATE(VLOOKUP(A2647,'DSR Attendance'!$A:$D,4,0)," / ",VLOOKUP('Per Outlet Plan'!A2647,'DSR Attendance'!$A:$E,5,0))))</f>
        <v/>
      </c>
      <c r="M2647" s="13" t="str">
        <f t="shared" si="43"/>
        <v/>
      </c>
      <c r="N2647" s="8"/>
      <c r="XFB2647" s="13" t="str">
        <f>IF(D2647="","",COUNTIF('DISPATCHED (VT11)'!$E:$E,'Per Outlet Plan'!D2647))</f>
        <v/>
      </c>
    </row>
    <row r="2648" spans="1:14 16382:16382">
      <c r="A2648" s="18" t="str">
        <f>IF(D2648="","",VLOOKUP(D2648,'DISPATCHED (VT11)'!$E:$XEV,16373,0))</f>
        <v/>
      </c>
      <c r="B2648" s="13" t="str">
        <f>IF(D2648="","",VLOOKUP(D2648,'DISPATCHED (VT11)'!$E:$L,8,0))</f>
        <v/>
      </c>
      <c r="C2648" s="16" t="str">
        <f>IF(A2648="","",IF(VLOOKUP(A2648,'DSR Attendance'!$A:$E,5,0)=0,VLOOKUP(A2648,'DSR Attendance'!$A:$D,4,0),CONCATENATE(VLOOKUP(A2648,'DSR Attendance'!$A:$D,4,0)," / ",VLOOKUP('Per Outlet Plan'!A2648,'DSR Attendance'!$A:$E,5,0))))</f>
        <v/>
      </c>
      <c r="M2648" s="13" t="str">
        <f t="shared" si="43"/>
        <v/>
      </c>
      <c r="N2648" s="8"/>
      <c r="XFB2648" s="13" t="str">
        <f>IF(D2648="","",COUNTIF('DISPATCHED (VT11)'!$E:$E,'Per Outlet Plan'!D2648))</f>
        <v/>
      </c>
    </row>
    <row r="2649" spans="1:14 16382:16382">
      <c r="A2649" s="18" t="str">
        <f>IF(D2649="","",VLOOKUP(D2649,'DISPATCHED (VT11)'!$E:$XEV,16373,0))</f>
        <v/>
      </c>
      <c r="B2649" s="13" t="str">
        <f>IF(D2649="","",VLOOKUP(D2649,'DISPATCHED (VT11)'!$E:$L,8,0))</f>
        <v/>
      </c>
      <c r="C2649" s="16" t="str">
        <f>IF(A2649="","",IF(VLOOKUP(A2649,'DSR Attendance'!$A:$E,5,0)=0,VLOOKUP(A2649,'DSR Attendance'!$A:$D,4,0),CONCATENATE(VLOOKUP(A2649,'DSR Attendance'!$A:$D,4,0)," / ",VLOOKUP('Per Outlet Plan'!A2649,'DSR Attendance'!$A:$E,5,0))))</f>
        <v/>
      </c>
      <c r="M2649" s="13" t="str">
        <f t="shared" si="43"/>
        <v/>
      </c>
      <c r="N2649" s="8"/>
      <c r="XFB2649" s="13" t="str">
        <f>IF(D2649="","",COUNTIF('DISPATCHED (VT11)'!$E:$E,'Per Outlet Plan'!D2649))</f>
        <v/>
      </c>
    </row>
    <row r="2650" spans="1:14 16382:16382">
      <c r="A2650" s="18" t="str">
        <f>IF(D2650="","",VLOOKUP(D2650,'DISPATCHED (VT11)'!$E:$XEV,16373,0))</f>
        <v/>
      </c>
      <c r="B2650" s="13" t="str">
        <f>IF(D2650="","",VLOOKUP(D2650,'DISPATCHED (VT11)'!$E:$L,8,0))</f>
        <v/>
      </c>
      <c r="C2650" s="16" t="str">
        <f>IF(A2650="","",IF(VLOOKUP(A2650,'DSR Attendance'!$A:$E,5,0)=0,VLOOKUP(A2650,'DSR Attendance'!$A:$D,4,0),CONCATENATE(VLOOKUP(A2650,'DSR Attendance'!$A:$D,4,0)," / ",VLOOKUP('Per Outlet Plan'!A2650,'DSR Attendance'!$A:$E,5,0))))</f>
        <v/>
      </c>
      <c r="M2650" s="13" t="str">
        <f t="shared" si="43"/>
        <v/>
      </c>
      <c r="N2650" s="8"/>
      <c r="XFB2650" s="13" t="str">
        <f>IF(D2650="","",COUNTIF('DISPATCHED (VT11)'!$E:$E,'Per Outlet Plan'!D2650))</f>
        <v/>
      </c>
    </row>
    <row r="2651" spans="1:14 16382:16382">
      <c r="A2651" s="18" t="str">
        <f>IF(D2651="","",VLOOKUP(D2651,'DISPATCHED (VT11)'!$E:$XEV,16373,0))</f>
        <v/>
      </c>
      <c r="B2651" s="13" t="str">
        <f>IF(D2651="","",VLOOKUP(D2651,'DISPATCHED (VT11)'!$E:$L,8,0))</f>
        <v/>
      </c>
      <c r="C2651" s="16" t="str">
        <f>IF(A2651="","",IF(VLOOKUP(A2651,'DSR Attendance'!$A:$E,5,0)=0,VLOOKUP(A2651,'DSR Attendance'!$A:$D,4,0),CONCATENATE(VLOOKUP(A2651,'DSR Attendance'!$A:$D,4,0)," / ",VLOOKUP('Per Outlet Plan'!A2651,'DSR Attendance'!$A:$E,5,0))))</f>
        <v/>
      </c>
      <c r="M2651" s="13" t="str">
        <f t="shared" si="43"/>
        <v/>
      </c>
      <c r="N2651" s="8"/>
      <c r="XFB2651" s="13" t="str">
        <f>IF(D2651="","",COUNTIF('DISPATCHED (VT11)'!$E:$E,'Per Outlet Plan'!D2651))</f>
        <v/>
      </c>
    </row>
    <row r="2652" spans="1:14 16382:16382">
      <c r="A2652" s="18" t="str">
        <f>IF(D2652="","",VLOOKUP(D2652,'DISPATCHED (VT11)'!$E:$XEV,16373,0))</f>
        <v/>
      </c>
      <c r="B2652" s="13" t="str">
        <f>IF(D2652="","",VLOOKUP(D2652,'DISPATCHED (VT11)'!$E:$L,8,0))</f>
        <v/>
      </c>
      <c r="C2652" s="16" t="str">
        <f>IF(A2652="","",IF(VLOOKUP(A2652,'DSR Attendance'!$A:$E,5,0)=0,VLOOKUP(A2652,'DSR Attendance'!$A:$D,4,0),CONCATENATE(VLOOKUP(A2652,'DSR Attendance'!$A:$D,4,0)," / ",VLOOKUP('Per Outlet Plan'!A2652,'DSR Attendance'!$A:$E,5,0))))</f>
        <v/>
      </c>
      <c r="M2652" s="13" t="str">
        <f t="shared" si="43"/>
        <v/>
      </c>
      <c r="N2652" s="8"/>
      <c r="XFB2652" s="13" t="str">
        <f>IF(D2652="","",COUNTIF('DISPATCHED (VT11)'!$E:$E,'Per Outlet Plan'!D2652))</f>
        <v/>
      </c>
    </row>
    <row r="2653" spans="1:14 16382:16382">
      <c r="A2653" s="18" t="str">
        <f>IF(D2653="","",VLOOKUP(D2653,'DISPATCHED (VT11)'!$E:$XEV,16373,0))</f>
        <v/>
      </c>
      <c r="B2653" s="13" t="str">
        <f>IF(D2653="","",VLOOKUP(D2653,'DISPATCHED (VT11)'!$E:$L,8,0))</f>
        <v/>
      </c>
      <c r="C2653" s="16" t="str">
        <f>IF(A2653="","",IF(VLOOKUP(A2653,'DSR Attendance'!$A:$E,5,0)=0,VLOOKUP(A2653,'DSR Attendance'!$A:$D,4,0),CONCATENATE(VLOOKUP(A2653,'DSR Attendance'!$A:$D,4,0)," / ",VLOOKUP('Per Outlet Plan'!A2653,'DSR Attendance'!$A:$E,5,0))))</f>
        <v/>
      </c>
      <c r="M2653" s="13" t="str">
        <f t="shared" si="43"/>
        <v/>
      </c>
      <c r="N2653" s="8"/>
      <c r="XFB2653" s="13" t="str">
        <f>IF(D2653="","",COUNTIF('DISPATCHED (VT11)'!$E:$E,'Per Outlet Plan'!D2653))</f>
        <v/>
      </c>
    </row>
    <row r="2654" spans="1:14 16382:16382">
      <c r="A2654" s="18" t="str">
        <f>IF(D2654="","",VLOOKUP(D2654,'DISPATCHED (VT11)'!$E:$XEV,16373,0))</f>
        <v/>
      </c>
      <c r="B2654" s="13" t="str">
        <f>IF(D2654="","",VLOOKUP(D2654,'DISPATCHED (VT11)'!$E:$L,8,0))</f>
        <v/>
      </c>
      <c r="C2654" s="16" t="str">
        <f>IF(A2654="","",IF(VLOOKUP(A2654,'DSR Attendance'!$A:$E,5,0)=0,VLOOKUP(A2654,'DSR Attendance'!$A:$D,4,0),CONCATENATE(VLOOKUP(A2654,'DSR Attendance'!$A:$D,4,0)," / ",VLOOKUP('Per Outlet Plan'!A2654,'DSR Attendance'!$A:$E,5,0))))</f>
        <v/>
      </c>
      <c r="M2654" s="13" t="str">
        <f t="shared" si="43"/>
        <v/>
      </c>
      <c r="N2654" s="8"/>
      <c r="XFB2654" s="13" t="str">
        <f>IF(D2654="","",COUNTIF('DISPATCHED (VT11)'!$E:$E,'Per Outlet Plan'!D2654))</f>
        <v/>
      </c>
    </row>
    <row r="2655" spans="1:14 16382:16382">
      <c r="A2655" s="18" t="str">
        <f>IF(D2655="","",VLOOKUP(D2655,'DISPATCHED (VT11)'!$E:$XEV,16373,0))</f>
        <v/>
      </c>
      <c r="B2655" s="13" t="str">
        <f>IF(D2655="","",VLOOKUP(D2655,'DISPATCHED (VT11)'!$E:$L,8,0))</f>
        <v/>
      </c>
      <c r="C2655" s="16" t="str">
        <f>IF(A2655="","",IF(VLOOKUP(A2655,'DSR Attendance'!$A:$E,5,0)=0,VLOOKUP(A2655,'DSR Attendance'!$A:$D,4,0),CONCATENATE(VLOOKUP(A2655,'DSR Attendance'!$A:$D,4,0)," / ",VLOOKUP('Per Outlet Plan'!A2655,'DSR Attendance'!$A:$E,5,0))))</f>
        <v/>
      </c>
      <c r="M2655" s="13" t="str">
        <f t="shared" si="43"/>
        <v/>
      </c>
      <c r="N2655" s="8"/>
      <c r="XFB2655" s="13" t="str">
        <f>IF(D2655="","",COUNTIF('DISPATCHED (VT11)'!$E:$E,'Per Outlet Plan'!D2655))</f>
        <v/>
      </c>
    </row>
    <row r="2656" spans="1:14 16382:16382">
      <c r="A2656" s="18" t="str">
        <f>IF(D2656="","",VLOOKUP(D2656,'DISPATCHED (VT11)'!$E:$XEV,16373,0))</f>
        <v/>
      </c>
      <c r="B2656" s="13" t="str">
        <f>IF(D2656="","",VLOOKUP(D2656,'DISPATCHED (VT11)'!$E:$L,8,0))</f>
        <v/>
      </c>
      <c r="C2656" s="16" t="str">
        <f>IF(A2656="","",IF(VLOOKUP(A2656,'DSR Attendance'!$A:$E,5,0)=0,VLOOKUP(A2656,'DSR Attendance'!$A:$D,4,0),CONCATENATE(VLOOKUP(A2656,'DSR Attendance'!$A:$D,4,0)," / ",VLOOKUP('Per Outlet Plan'!A2656,'DSR Attendance'!$A:$E,5,0))))</f>
        <v/>
      </c>
      <c r="M2656" s="13" t="str">
        <f t="shared" si="43"/>
        <v/>
      </c>
      <c r="N2656" s="8"/>
      <c r="XFB2656" s="13" t="str">
        <f>IF(D2656="","",COUNTIF('DISPATCHED (VT11)'!$E:$E,'Per Outlet Plan'!D2656))</f>
        <v/>
      </c>
    </row>
    <row r="2657" spans="1:14 16382:16382">
      <c r="A2657" s="18" t="str">
        <f>IF(D2657="","",VLOOKUP(D2657,'DISPATCHED (VT11)'!$E:$XEV,16373,0))</f>
        <v/>
      </c>
      <c r="B2657" s="13" t="str">
        <f>IF(D2657="","",VLOOKUP(D2657,'DISPATCHED (VT11)'!$E:$L,8,0))</f>
        <v/>
      </c>
      <c r="C2657" s="16" t="str">
        <f>IF(A2657="","",IF(VLOOKUP(A2657,'DSR Attendance'!$A:$E,5,0)=0,VLOOKUP(A2657,'DSR Attendance'!$A:$D,4,0),CONCATENATE(VLOOKUP(A2657,'DSR Attendance'!$A:$D,4,0)," / ",VLOOKUP('Per Outlet Plan'!A2657,'DSR Attendance'!$A:$E,5,0))))</f>
        <v/>
      </c>
      <c r="M2657" s="13" t="str">
        <f t="shared" si="43"/>
        <v/>
      </c>
      <c r="N2657" s="8"/>
      <c r="XFB2657" s="13" t="str">
        <f>IF(D2657="","",COUNTIF('DISPATCHED (VT11)'!$E:$E,'Per Outlet Plan'!D2657))</f>
        <v/>
      </c>
    </row>
    <row r="2658" spans="1:14 16382:16382">
      <c r="A2658" s="18" t="str">
        <f>IF(D2658="","",VLOOKUP(D2658,'DISPATCHED (VT11)'!$E:$XEV,16373,0))</f>
        <v/>
      </c>
      <c r="B2658" s="13" t="str">
        <f>IF(D2658="","",VLOOKUP(D2658,'DISPATCHED (VT11)'!$E:$L,8,0))</f>
        <v/>
      </c>
      <c r="C2658" s="16" t="str">
        <f>IF(A2658="","",IF(VLOOKUP(A2658,'DSR Attendance'!$A:$E,5,0)=0,VLOOKUP(A2658,'DSR Attendance'!$A:$D,4,0),CONCATENATE(VLOOKUP(A2658,'DSR Attendance'!$A:$D,4,0)," / ",VLOOKUP('Per Outlet Plan'!A2658,'DSR Attendance'!$A:$E,5,0))))</f>
        <v/>
      </c>
      <c r="M2658" s="13" t="str">
        <f t="shared" si="43"/>
        <v/>
      </c>
      <c r="N2658" s="8"/>
      <c r="XFB2658" s="13" t="str">
        <f>IF(D2658="","",COUNTIF('DISPATCHED (VT11)'!$E:$E,'Per Outlet Plan'!D2658))</f>
        <v/>
      </c>
    </row>
    <row r="2659" spans="1:14 16382:16382">
      <c r="A2659" s="18" t="str">
        <f>IF(D2659="","",VLOOKUP(D2659,'DISPATCHED (VT11)'!$E:$XEV,16373,0))</f>
        <v/>
      </c>
      <c r="B2659" s="13" t="str">
        <f>IF(D2659="","",VLOOKUP(D2659,'DISPATCHED (VT11)'!$E:$L,8,0))</f>
        <v/>
      </c>
      <c r="C2659" s="16" t="str">
        <f>IF(A2659="","",IF(VLOOKUP(A2659,'DSR Attendance'!$A:$E,5,0)=0,VLOOKUP(A2659,'DSR Attendance'!$A:$D,4,0),CONCATENATE(VLOOKUP(A2659,'DSR Attendance'!$A:$D,4,0)," / ",VLOOKUP('Per Outlet Plan'!A2659,'DSR Attendance'!$A:$E,5,0))))</f>
        <v/>
      </c>
      <c r="M2659" s="13" t="str">
        <f t="shared" si="43"/>
        <v/>
      </c>
      <c r="N2659" s="8"/>
      <c r="XFB2659" s="13" t="str">
        <f>IF(D2659="","",COUNTIF('DISPATCHED (VT11)'!$E:$E,'Per Outlet Plan'!D2659))</f>
        <v/>
      </c>
    </row>
    <row r="2660" spans="1:14 16382:16382">
      <c r="A2660" s="18" t="str">
        <f>IF(D2660="","",VLOOKUP(D2660,'DISPATCHED (VT11)'!$E:$XEV,16373,0))</f>
        <v/>
      </c>
      <c r="B2660" s="13" t="str">
        <f>IF(D2660="","",VLOOKUP(D2660,'DISPATCHED (VT11)'!$E:$L,8,0))</f>
        <v/>
      </c>
      <c r="C2660" s="16" t="str">
        <f>IF(A2660="","",IF(VLOOKUP(A2660,'DSR Attendance'!$A:$E,5,0)=0,VLOOKUP(A2660,'DSR Attendance'!$A:$D,4,0),CONCATENATE(VLOOKUP(A2660,'DSR Attendance'!$A:$D,4,0)," / ",VLOOKUP('Per Outlet Plan'!A2660,'DSR Attendance'!$A:$E,5,0))))</f>
        <v/>
      </c>
      <c r="M2660" s="13" t="str">
        <f t="shared" si="43"/>
        <v/>
      </c>
      <c r="N2660" s="8"/>
      <c r="XFB2660" s="13" t="str">
        <f>IF(D2660="","",COUNTIF('DISPATCHED (VT11)'!$E:$E,'Per Outlet Plan'!D2660))</f>
        <v/>
      </c>
    </row>
    <row r="2661" spans="1:14 16382:16382">
      <c r="A2661" s="18" t="str">
        <f>IF(D2661="","",VLOOKUP(D2661,'DISPATCHED (VT11)'!$E:$XEV,16373,0))</f>
        <v/>
      </c>
      <c r="B2661" s="13" t="str">
        <f>IF(D2661="","",VLOOKUP(D2661,'DISPATCHED (VT11)'!$E:$L,8,0))</f>
        <v/>
      </c>
      <c r="C2661" s="16" t="str">
        <f>IF(A2661="","",IF(VLOOKUP(A2661,'DSR Attendance'!$A:$E,5,0)=0,VLOOKUP(A2661,'DSR Attendance'!$A:$D,4,0),CONCATENATE(VLOOKUP(A2661,'DSR Attendance'!$A:$D,4,0)," / ",VLOOKUP('Per Outlet Plan'!A2661,'DSR Attendance'!$A:$E,5,0))))</f>
        <v/>
      </c>
      <c r="M2661" s="13" t="str">
        <f t="shared" si="43"/>
        <v/>
      </c>
      <c r="N2661" s="8"/>
      <c r="XFB2661" s="13" t="str">
        <f>IF(D2661="","",COUNTIF('DISPATCHED (VT11)'!$E:$E,'Per Outlet Plan'!D2661))</f>
        <v/>
      </c>
    </row>
    <row r="2662" spans="1:14 16382:16382">
      <c r="A2662" s="18" t="str">
        <f>IF(D2662="","",VLOOKUP(D2662,'DISPATCHED (VT11)'!$E:$XEV,16373,0))</f>
        <v/>
      </c>
      <c r="B2662" s="13" t="str">
        <f>IF(D2662="","",VLOOKUP(D2662,'DISPATCHED (VT11)'!$E:$L,8,0))</f>
        <v/>
      </c>
      <c r="C2662" s="16" t="str">
        <f>IF(A2662="","",IF(VLOOKUP(A2662,'DSR Attendance'!$A:$E,5,0)=0,VLOOKUP(A2662,'DSR Attendance'!$A:$D,4,0),CONCATENATE(VLOOKUP(A2662,'DSR Attendance'!$A:$D,4,0)," / ",VLOOKUP('Per Outlet Plan'!A2662,'DSR Attendance'!$A:$E,5,0))))</f>
        <v/>
      </c>
      <c r="M2662" s="13" t="str">
        <f t="shared" si="43"/>
        <v/>
      </c>
      <c r="N2662" s="8"/>
      <c r="XFB2662" s="13" t="str">
        <f>IF(D2662="","",COUNTIF('DISPATCHED (VT11)'!$E:$E,'Per Outlet Plan'!D2662))</f>
        <v/>
      </c>
    </row>
    <row r="2663" spans="1:14 16382:16382">
      <c r="A2663" s="18" t="str">
        <f>IF(D2663="","",VLOOKUP(D2663,'DISPATCHED (VT11)'!$E:$XEV,16373,0))</f>
        <v/>
      </c>
      <c r="B2663" s="13" t="str">
        <f>IF(D2663="","",VLOOKUP(D2663,'DISPATCHED (VT11)'!$E:$L,8,0))</f>
        <v/>
      </c>
      <c r="C2663" s="16" t="str">
        <f>IF(A2663="","",IF(VLOOKUP(A2663,'DSR Attendance'!$A:$E,5,0)=0,VLOOKUP(A2663,'DSR Attendance'!$A:$D,4,0),CONCATENATE(VLOOKUP(A2663,'DSR Attendance'!$A:$D,4,0)," / ",VLOOKUP('Per Outlet Plan'!A2663,'DSR Attendance'!$A:$E,5,0))))</f>
        <v/>
      </c>
      <c r="M2663" s="13" t="str">
        <f t="shared" si="43"/>
        <v/>
      </c>
      <c r="N2663" s="8"/>
      <c r="XFB2663" s="13" t="str">
        <f>IF(D2663="","",COUNTIF('DISPATCHED (VT11)'!$E:$E,'Per Outlet Plan'!D2663))</f>
        <v/>
      </c>
    </row>
    <row r="2664" spans="1:14 16382:16382">
      <c r="A2664" s="18" t="str">
        <f>IF(D2664="","",VLOOKUP(D2664,'DISPATCHED (VT11)'!$E:$XEV,16373,0))</f>
        <v/>
      </c>
      <c r="B2664" s="13" t="str">
        <f>IF(D2664="","",VLOOKUP(D2664,'DISPATCHED (VT11)'!$E:$L,8,0))</f>
        <v/>
      </c>
      <c r="C2664" s="16" t="str">
        <f>IF(A2664="","",IF(VLOOKUP(A2664,'DSR Attendance'!$A:$E,5,0)=0,VLOOKUP(A2664,'DSR Attendance'!$A:$D,4,0),CONCATENATE(VLOOKUP(A2664,'DSR Attendance'!$A:$D,4,0)," / ",VLOOKUP('Per Outlet Plan'!A2664,'DSR Attendance'!$A:$E,5,0))))</f>
        <v/>
      </c>
      <c r="M2664" s="13" t="str">
        <f t="shared" si="43"/>
        <v/>
      </c>
      <c r="N2664" s="8"/>
      <c r="XFB2664" s="13" t="str">
        <f>IF(D2664="","",COUNTIF('DISPATCHED (VT11)'!$E:$E,'Per Outlet Plan'!D2664))</f>
        <v/>
      </c>
    </row>
    <row r="2665" spans="1:14 16382:16382">
      <c r="A2665" s="18" t="str">
        <f>IF(D2665="","",VLOOKUP(D2665,'DISPATCHED (VT11)'!$E:$XEV,16373,0))</f>
        <v/>
      </c>
      <c r="B2665" s="13" t="str">
        <f>IF(D2665="","",VLOOKUP(D2665,'DISPATCHED (VT11)'!$E:$L,8,0))</f>
        <v/>
      </c>
      <c r="C2665" s="16" t="str">
        <f>IF(A2665="","",IF(VLOOKUP(A2665,'DSR Attendance'!$A:$E,5,0)=0,VLOOKUP(A2665,'DSR Attendance'!$A:$D,4,0),CONCATENATE(VLOOKUP(A2665,'DSR Attendance'!$A:$D,4,0)," / ",VLOOKUP('Per Outlet Plan'!A2665,'DSR Attendance'!$A:$E,5,0))))</f>
        <v/>
      </c>
      <c r="M2665" s="13" t="str">
        <f t="shared" si="43"/>
        <v/>
      </c>
      <c r="N2665" s="8"/>
      <c r="XFB2665" s="13" t="str">
        <f>IF(D2665="","",COUNTIF('DISPATCHED (VT11)'!$E:$E,'Per Outlet Plan'!D2665))</f>
        <v/>
      </c>
    </row>
    <row r="2666" spans="1:14 16382:16382">
      <c r="A2666" s="18" t="str">
        <f>IF(D2666="","",VLOOKUP(D2666,'DISPATCHED (VT11)'!$E:$XEV,16373,0))</f>
        <v/>
      </c>
      <c r="B2666" s="13" t="str">
        <f>IF(D2666="","",VLOOKUP(D2666,'DISPATCHED (VT11)'!$E:$L,8,0))</f>
        <v/>
      </c>
      <c r="C2666" s="16" t="str">
        <f>IF(A2666="","",IF(VLOOKUP(A2666,'DSR Attendance'!$A:$E,5,0)=0,VLOOKUP(A2666,'DSR Attendance'!$A:$D,4,0),CONCATENATE(VLOOKUP(A2666,'DSR Attendance'!$A:$D,4,0)," / ",VLOOKUP('Per Outlet Plan'!A2666,'DSR Attendance'!$A:$E,5,0))))</f>
        <v/>
      </c>
      <c r="M2666" s="13" t="str">
        <f t="shared" si="43"/>
        <v/>
      </c>
      <c r="N2666" s="8"/>
      <c r="XFB2666" s="13" t="str">
        <f>IF(D2666="","",COUNTIF('DISPATCHED (VT11)'!$E:$E,'Per Outlet Plan'!D2666))</f>
        <v/>
      </c>
    </row>
    <row r="2667" spans="1:14 16382:16382">
      <c r="A2667" s="18" t="str">
        <f>IF(D2667="","",VLOOKUP(D2667,'DISPATCHED (VT11)'!$E:$XEV,16373,0))</f>
        <v/>
      </c>
      <c r="B2667" s="13" t="str">
        <f>IF(D2667="","",VLOOKUP(D2667,'DISPATCHED (VT11)'!$E:$L,8,0))</f>
        <v/>
      </c>
      <c r="C2667" s="16" t="str">
        <f>IF(A2667="","",IF(VLOOKUP(A2667,'DSR Attendance'!$A:$E,5,0)=0,VLOOKUP(A2667,'DSR Attendance'!$A:$D,4,0),CONCATENATE(VLOOKUP(A2667,'DSR Attendance'!$A:$D,4,0)," / ",VLOOKUP('Per Outlet Plan'!A2667,'DSR Attendance'!$A:$E,5,0))))</f>
        <v/>
      </c>
      <c r="M2667" s="13" t="str">
        <f t="shared" si="43"/>
        <v/>
      </c>
      <c r="N2667" s="8"/>
      <c r="XFB2667" s="13" t="str">
        <f>IF(D2667="","",COUNTIF('DISPATCHED (VT11)'!$E:$E,'Per Outlet Plan'!D2667))</f>
        <v/>
      </c>
    </row>
    <row r="2668" spans="1:14 16382:16382">
      <c r="A2668" s="18" t="str">
        <f>IF(D2668="","",VLOOKUP(D2668,'DISPATCHED (VT11)'!$E:$XEV,16373,0))</f>
        <v/>
      </c>
      <c r="B2668" s="13" t="str">
        <f>IF(D2668="","",VLOOKUP(D2668,'DISPATCHED (VT11)'!$E:$L,8,0))</f>
        <v/>
      </c>
      <c r="C2668" s="16" t="str">
        <f>IF(A2668="","",IF(VLOOKUP(A2668,'DSR Attendance'!$A:$E,5,0)=0,VLOOKUP(A2668,'DSR Attendance'!$A:$D,4,0),CONCATENATE(VLOOKUP(A2668,'DSR Attendance'!$A:$D,4,0)," / ",VLOOKUP('Per Outlet Plan'!A2668,'DSR Attendance'!$A:$E,5,0))))</f>
        <v/>
      </c>
      <c r="M2668" s="13" t="str">
        <f t="shared" si="43"/>
        <v/>
      </c>
      <c r="N2668" s="8"/>
      <c r="XFB2668" s="13" t="str">
        <f>IF(D2668="","",COUNTIF('DISPATCHED (VT11)'!$E:$E,'Per Outlet Plan'!D2668))</f>
        <v/>
      </c>
    </row>
    <row r="2669" spans="1:14 16382:16382">
      <c r="A2669" s="18" t="str">
        <f>IF(D2669="","",VLOOKUP(D2669,'DISPATCHED (VT11)'!$E:$XEV,16373,0))</f>
        <v/>
      </c>
      <c r="B2669" s="13" t="str">
        <f>IF(D2669="","",VLOOKUP(D2669,'DISPATCHED (VT11)'!$E:$L,8,0))</f>
        <v/>
      </c>
      <c r="C2669" s="16" t="str">
        <f>IF(A2669="","",IF(VLOOKUP(A2669,'DSR Attendance'!$A:$E,5,0)=0,VLOOKUP(A2669,'DSR Attendance'!$A:$D,4,0),CONCATENATE(VLOOKUP(A2669,'DSR Attendance'!$A:$D,4,0)," / ",VLOOKUP('Per Outlet Plan'!A2669,'DSR Attendance'!$A:$E,5,0))))</f>
        <v/>
      </c>
      <c r="M2669" s="13" t="str">
        <f t="shared" si="43"/>
        <v/>
      </c>
      <c r="N2669" s="8"/>
      <c r="XFB2669" s="13" t="str">
        <f>IF(D2669="","",COUNTIF('DISPATCHED (VT11)'!$E:$E,'Per Outlet Plan'!D2669))</f>
        <v/>
      </c>
    </row>
    <row r="2670" spans="1:14 16382:16382">
      <c r="A2670" s="18" t="str">
        <f>IF(D2670="","",VLOOKUP(D2670,'DISPATCHED (VT11)'!$E:$XEV,16373,0))</f>
        <v/>
      </c>
      <c r="B2670" s="13" t="str">
        <f>IF(D2670="","",VLOOKUP(D2670,'DISPATCHED (VT11)'!$E:$L,8,0))</f>
        <v/>
      </c>
      <c r="C2670" s="16" t="str">
        <f>IF(A2670="","",IF(VLOOKUP(A2670,'DSR Attendance'!$A:$E,5,0)=0,VLOOKUP(A2670,'DSR Attendance'!$A:$D,4,0),CONCATENATE(VLOOKUP(A2670,'DSR Attendance'!$A:$D,4,0)," / ",VLOOKUP('Per Outlet Plan'!A2670,'DSR Attendance'!$A:$E,5,0))))</f>
        <v/>
      </c>
      <c r="M2670" s="13" t="str">
        <f t="shared" si="43"/>
        <v/>
      </c>
      <c r="N2670" s="8"/>
      <c r="XFB2670" s="13" t="str">
        <f>IF(D2670="","",COUNTIF('DISPATCHED (VT11)'!$E:$E,'Per Outlet Plan'!D2670))</f>
        <v/>
      </c>
    </row>
    <row r="2671" spans="1:14 16382:16382">
      <c r="A2671" s="18" t="str">
        <f>IF(D2671="","",VLOOKUP(D2671,'DISPATCHED (VT11)'!$E:$XEV,16373,0))</f>
        <v/>
      </c>
      <c r="B2671" s="13" t="str">
        <f>IF(D2671="","",VLOOKUP(D2671,'DISPATCHED (VT11)'!$E:$L,8,0))</f>
        <v/>
      </c>
      <c r="C2671" s="16" t="str">
        <f>IF(A2671="","",IF(VLOOKUP(A2671,'DSR Attendance'!$A:$E,5,0)=0,VLOOKUP(A2671,'DSR Attendance'!$A:$D,4,0),CONCATENATE(VLOOKUP(A2671,'DSR Attendance'!$A:$D,4,0)," / ",VLOOKUP('Per Outlet Plan'!A2671,'DSR Attendance'!$A:$E,5,0))))</f>
        <v/>
      </c>
      <c r="M2671" s="13" t="str">
        <f t="shared" si="43"/>
        <v/>
      </c>
      <c r="N2671" s="8"/>
      <c r="XFB2671" s="13" t="str">
        <f>IF(D2671="","",COUNTIF('DISPATCHED (VT11)'!$E:$E,'Per Outlet Plan'!D2671))</f>
        <v/>
      </c>
    </row>
    <row r="2672" spans="1:14 16382:16382">
      <c r="A2672" s="18" t="str">
        <f>IF(D2672="","",VLOOKUP(D2672,'DISPATCHED (VT11)'!$E:$XEV,16373,0))</f>
        <v/>
      </c>
      <c r="B2672" s="13" t="str">
        <f>IF(D2672="","",VLOOKUP(D2672,'DISPATCHED (VT11)'!$E:$L,8,0))</f>
        <v/>
      </c>
      <c r="C2672" s="16" t="str">
        <f>IF(A2672="","",IF(VLOOKUP(A2672,'DSR Attendance'!$A:$E,5,0)=0,VLOOKUP(A2672,'DSR Attendance'!$A:$D,4,0),CONCATENATE(VLOOKUP(A2672,'DSR Attendance'!$A:$D,4,0)," / ",VLOOKUP('Per Outlet Plan'!A2672,'DSR Attendance'!$A:$E,5,0))))</f>
        <v/>
      </c>
      <c r="M2672" s="13" t="str">
        <f t="shared" si="43"/>
        <v/>
      </c>
      <c r="N2672" s="8"/>
      <c r="XFB2672" s="13" t="str">
        <f>IF(D2672="","",COUNTIF('DISPATCHED (VT11)'!$E:$E,'Per Outlet Plan'!D2672))</f>
        <v/>
      </c>
    </row>
    <row r="2673" spans="1:14 16382:16382">
      <c r="A2673" s="18" t="str">
        <f>IF(D2673="","",VLOOKUP(D2673,'DISPATCHED (VT11)'!$E:$XEV,16373,0))</f>
        <v/>
      </c>
      <c r="B2673" s="13" t="str">
        <f>IF(D2673="","",VLOOKUP(D2673,'DISPATCHED (VT11)'!$E:$L,8,0))</f>
        <v/>
      </c>
      <c r="C2673" s="16" t="str">
        <f>IF(A2673="","",IF(VLOOKUP(A2673,'DSR Attendance'!$A:$E,5,0)=0,VLOOKUP(A2673,'DSR Attendance'!$A:$D,4,0),CONCATENATE(VLOOKUP(A2673,'DSR Attendance'!$A:$D,4,0)," / ",VLOOKUP('Per Outlet Plan'!A2673,'DSR Attendance'!$A:$E,5,0))))</f>
        <v/>
      </c>
      <c r="M2673" s="13" t="str">
        <f t="shared" si="43"/>
        <v/>
      </c>
      <c r="N2673" s="8"/>
      <c r="XFB2673" s="13" t="str">
        <f>IF(D2673="","",COUNTIF('DISPATCHED (VT11)'!$E:$E,'Per Outlet Plan'!D2673))</f>
        <v/>
      </c>
    </row>
    <row r="2674" spans="1:14 16382:16382">
      <c r="A2674" s="18" t="str">
        <f>IF(D2674="","",VLOOKUP(D2674,'DISPATCHED (VT11)'!$E:$XEV,16373,0))</f>
        <v/>
      </c>
      <c r="B2674" s="13" t="str">
        <f>IF(D2674="","",VLOOKUP(D2674,'DISPATCHED (VT11)'!$E:$L,8,0))</f>
        <v/>
      </c>
      <c r="C2674" s="16" t="str">
        <f>IF(A2674="","",IF(VLOOKUP(A2674,'DSR Attendance'!$A:$E,5,0)=0,VLOOKUP(A2674,'DSR Attendance'!$A:$D,4,0),CONCATENATE(VLOOKUP(A2674,'DSR Attendance'!$A:$D,4,0)," / ",VLOOKUP('Per Outlet Plan'!A2674,'DSR Attendance'!$A:$E,5,0))))</f>
        <v/>
      </c>
      <c r="M2674" s="13" t="str">
        <f t="shared" si="43"/>
        <v/>
      </c>
      <c r="N2674" s="8"/>
      <c r="XFB2674" s="13" t="str">
        <f>IF(D2674="","",COUNTIF('DISPATCHED (VT11)'!$E:$E,'Per Outlet Plan'!D2674))</f>
        <v/>
      </c>
    </row>
    <row r="2675" spans="1:14 16382:16382">
      <c r="A2675" s="18" t="str">
        <f>IF(D2675="","",VLOOKUP(D2675,'DISPATCHED (VT11)'!$E:$XEV,16373,0))</f>
        <v/>
      </c>
      <c r="B2675" s="13" t="str">
        <f>IF(D2675="","",VLOOKUP(D2675,'DISPATCHED (VT11)'!$E:$L,8,0))</f>
        <v/>
      </c>
      <c r="C2675" s="16" t="str">
        <f>IF(A2675="","",IF(VLOOKUP(A2675,'DSR Attendance'!$A:$E,5,0)=0,VLOOKUP(A2675,'DSR Attendance'!$A:$D,4,0),CONCATENATE(VLOOKUP(A2675,'DSR Attendance'!$A:$D,4,0)," / ",VLOOKUP('Per Outlet Plan'!A2675,'DSR Attendance'!$A:$E,5,0))))</f>
        <v/>
      </c>
      <c r="M2675" s="13" t="str">
        <f t="shared" si="43"/>
        <v/>
      </c>
      <c r="N2675" s="8"/>
      <c r="XFB2675" s="13" t="str">
        <f>IF(D2675="","",COUNTIF('DISPATCHED (VT11)'!$E:$E,'Per Outlet Plan'!D2675))</f>
        <v/>
      </c>
    </row>
    <row r="2676" spans="1:14 16382:16382">
      <c r="A2676" s="18" t="str">
        <f>IF(D2676="","",VLOOKUP(D2676,'DISPATCHED (VT11)'!$E:$XEV,16373,0))</f>
        <v/>
      </c>
      <c r="B2676" s="13" t="str">
        <f>IF(D2676="","",VLOOKUP(D2676,'DISPATCHED (VT11)'!$E:$L,8,0))</f>
        <v/>
      </c>
      <c r="C2676" s="16" t="str">
        <f>IF(A2676="","",IF(VLOOKUP(A2676,'DSR Attendance'!$A:$E,5,0)=0,VLOOKUP(A2676,'DSR Attendance'!$A:$D,4,0),CONCATENATE(VLOOKUP(A2676,'DSR Attendance'!$A:$D,4,0)," / ",VLOOKUP('Per Outlet Plan'!A2676,'DSR Attendance'!$A:$E,5,0))))</f>
        <v/>
      </c>
      <c r="M2676" s="13" t="str">
        <f t="shared" si="43"/>
        <v/>
      </c>
      <c r="N2676" s="8"/>
      <c r="XFB2676" s="13" t="str">
        <f>IF(D2676="","",COUNTIF('DISPATCHED (VT11)'!$E:$E,'Per Outlet Plan'!D2676))</f>
        <v/>
      </c>
    </row>
    <row r="2677" spans="1:14 16382:16382">
      <c r="A2677" s="18" t="str">
        <f>IF(D2677="","",VLOOKUP(D2677,'DISPATCHED (VT11)'!$E:$XEV,16373,0))</f>
        <v/>
      </c>
      <c r="B2677" s="13" t="str">
        <f>IF(D2677="","",VLOOKUP(D2677,'DISPATCHED (VT11)'!$E:$L,8,0))</f>
        <v/>
      </c>
      <c r="C2677" s="16" t="str">
        <f>IF(A2677="","",IF(VLOOKUP(A2677,'DSR Attendance'!$A:$E,5,0)=0,VLOOKUP(A2677,'DSR Attendance'!$A:$D,4,0),CONCATENATE(VLOOKUP(A2677,'DSR Attendance'!$A:$D,4,0)," / ",VLOOKUP('Per Outlet Plan'!A2677,'DSR Attendance'!$A:$E,5,0))))</f>
        <v/>
      </c>
      <c r="M2677" s="13" t="str">
        <f t="shared" si="43"/>
        <v/>
      </c>
      <c r="N2677" s="8"/>
      <c r="XFB2677" s="13" t="str">
        <f>IF(D2677="","",COUNTIF('DISPATCHED (VT11)'!$E:$E,'Per Outlet Plan'!D2677))</f>
        <v/>
      </c>
    </row>
    <row r="2678" spans="1:14 16382:16382">
      <c r="A2678" s="18" t="str">
        <f>IF(D2678="","",VLOOKUP(D2678,'DISPATCHED (VT11)'!$E:$XEV,16373,0))</f>
        <v/>
      </c>
      <c r="B2678" s="13" t="str">
        <f>IF(D2678="","",VLOOKUP(D2678,'DISPATCHED (VT11)'!$E:$L,8,0))</f>
        <v/>
      </c>
      <c r="C2678" s="16" t="str">
        <f>IF(A2678="","",IF(VLOOKUP(A2678,'DSR Attendance'!$A:$E,5,0)=0,VLOOKUP(A2678,'DSR Attendance'!$A:$D,4,0),CONCATENATE(VLOOKUP(A2678,'DSR Attendance'!$A:$D,4,0)," / ",VLOOKUP('Per Outlet Plan'!A2678,'DSR Attendance'!$A:$E,5,0))))</f>
        <v/>
      </c>
      <c r="M2678" s="13" t="str">
        <f t="shared" si="43"/>
        <v/>
      </c>
      <c r="N2678" s="8"/>
      <c r="XFB2678" s="13" t="str">
        <f>IF(D2678="","",COUNTIF('DISPATCHED (VT11)'!$E:$E,'Per Outlet Plan'!D2678))</f>
        <v/>
      </c>
    </row>
    <row r="2679" spans="1:14 16382:16382">
      <c r="A2679" s="18" t="str">
        <f>IF(D2679="","",VLOOKUP(D2679,'DISPATCHED (VT11)'!$E:$XEV,16373,0))</f>
        <v/>
      </c>
      <c r="B2679" s="13" t="str">
        <f>IF(D2679="","",VLOOKUP(D2679,'DISPATCHED (VT11)'!$E:$L,8,0))</f>
        <v/>
      </c>
      <c r="C2679" s="16" t="str">
        <f>IF(A2679="","",IF(VLOOKUP(A2679,'DSR Attendance'!$A:$E,5,0)=0,VLOOKUP(A2679,'DSR Attendance'!$A:$D,4,0),CONCATENATE(VLOOKUP(A2679,'DSR Attendance'!$A:$D,4,0)," / ",VLOOKUP('Per Outlet Plan'!A2679,'DSR Attendance'!$A:$E,5,0))))</f>
        <v/>
      </c>
      <c r="M2679" s="13" t="str">
        <f t="shared" si="43"/>
        <v/>
      </c>
      <c r="N2679" s="8"/>
      <c r="XFB2679" s="13" t="str">
        <f>IF(D2679="","",COUNTIF('DISPATCHED (VT11)'!$E:$E,'Per Outlet Plan'!D2679))</f>
        <v/>
      </c>
    </row>
    <row r="2680" spans="1:14 16382:16382">
      <c r="A2680" s="18" t="str">
        <f>IF(D2680="","",VLOOKUP(D2680,'DISPATCHED (VT11)'!$E:$XEV,16373,0))</f>
        <v/>
      </c>
      <c r="B2680" s="13" t="str">
        <f>IF(D2680="","",VLOOKUP(D2680,'DISPATCHED (VT11)'!$E:$L,8,0))</f>
        <v/>
      </c>
      <c r="C2680" s="16" t="str">
        <f>IF(A2680="","",IF(VLOOKUP(A2680,'DSR Attendance'!$A:$E,5,0)=0,VLOOKUP(A2680,'DSR Attendance'!$A:$D,4,0),CONCATENATE(VLOOKUP(A2680,'DSR Attendance'!$A:$D,4,0)," / ",VLOOKUP('Per Outlet Plan'!A2680,'DSR Attendance'!$A:$E,5,0))))</f>
        <v/>
      </c>
      <c r="M2680" s="13" t="str">
        <f t="shared" si="43"/>
        <v/>
      </c>
      <c r="N2680" s="8"/>
      <c r="XFB2680" s="13" t="str">
        <f>IF(D2680="","",COUNTIF('DISPATCHED (VT11)'!$E:$E,'Per Outlet Plan'!D2680))</f>
        <v/>
      </c>
    </row>
    <row r="2681" spans="1:14 16382:16382">
      <c r="A2681" s="18" t="str">
        <f>IF(D2681="","",VLOOKUP(D2681,'DISPATCHED (VT11)'!$E:$XEV,16373,0))</f>
        <v/>
      </c>
      <c r="B2681" s="13" t="str">
        <f>IF(D2681="","",VLOOKUP(D2681,'DISPATCHED (VT11)'!$E:$L,8,0))</f>
        <v/>
      </c>
      <c r="C2681" s="16" t="str">
        <f>IF(A2681="","",IF(VLOOKUP(A2681,'DSR Attendance'!$A:$E,5,0)=0,VLOOKUP(A2681,'DSR Attendance'!$A:$D,4,0),CONCATENATE(VLOOKUP(A2681,'DSR Attendance'!$A:$D,4,0)," / ",VLOOKUP('Per Outlet Plan'!A2681,'DSR Attendance'!$A:$E,5,0))))</f>
        <v/>
      </c>
      <c r="M2681" s="13" t="str">
        <f t="shared" si="43"/>
        <v/>
      </c>
      <c r="N2681" s="8"/>
      <c r="XFB2681" s="13" t="str">
        <f>IF(D2681="","",COUNTIF('DISPATCHED (VT11)'!$E:$E,'Per Outlet Plan'!D2681))</f>
        <v/>
      </c>
    </row>
    <row r="2682" spans="1:14 16382:16382">
      <c r="A2682" s="18" t="str">
        <f>IF(D2682="","",VLOOKUP(D2682,'DISPATCHED (VT11)'!$E:$XEV,16373,0))</f>
        <v/>
      </c>
      <c r="B2682" s="13" t="str">
        <f>IF(D2682="","",VLOOKUP(D2682,'DISPATCHED (VT11)'!$E:$L,8,0))</f>
        <v/>
      </c>
      <c r="C2682" s="16" t="str">
        <f>IF(A2682="","",IF(VLOOKUP(A2682,'DSR Attendance'!$A:$E,5,0)=0,VLOOKUP(A2682,'DSR Attendance'!$A:$D,4,0),CONCATENATE(VLOOKUP(A2682,'DSR Attendance'!$A:$D,4,0)," / ",VLOOKUP('Per Outlet Plan'!A2682,'DSR Attendance'!$A:$E,5,0))))</f>
        <v/>
      </c>
      <c r="M2682" s="13" t="str">
        <f t="shared" si="43"/>
        <v/>
      </c>
      <c r="N2682" s="8"/>
      <c r="XFB2682" s="13" t="str">
        <f>IF(D2682="","",COUNTIF('DISPATCHED (VT11)'!$E:$E,'Per Outlet Plan'!D2682))</f>
        <v/>
      </c>
    </row>
    <row r="2683" spans="1:14 16382:16382">
      <c r="A2683" s="18" t="str">
        <f>IF(D2683="","",VLOOKUP(D2683,'DISPATCHED (VT11)'!$E:$XEV,16373,0))</f>
        <v/>
      </c>
      <c r="B2683" s="13" t="str">
        <f>IF(D2683="","",VLOOKUP(D2683,'DISPATCHED (VT11)'!$E:$L,8,0))</f>
        <v/>
      </c>
      <c r="C2683" s="16" t="str">
        <f>IF(A2683="","",IF(VLOOKUP(A2683,'DSR Attendance'!$A:$E,5,0)=0,VLOOKUP(A2683,'DSR Attendance'!$A:$D,4,0),CONCATENATE(VLOOKUP(A2683,'DSR Attendance'!$A:$D,4,0)," / ",VLOOKUP('Per Outlet Plan'!A2683,'DSR Attendance'!$A:$E,5,0))))</f>
        <v/>
      </c>
      <c r="M2683" s="13" t="str">
        <f t="shared" si="43"/>
        <v/>
      </c>
      <c r="N2683" s="8"/>
      <c r="XFB2683" s="13" t="str">
        <f>IF(D2683="","",COUNTIF('DISPATCHED (VT11)'!$E:$E,'Per Outlet Plan'!D2683))</f>
        <v/>
      </c>
    </row>
    <row r="2684" spans="1:14 16382:16382">
      <c r="A2684" s="18" t="str">
        <f>IF(D2684="","",VLOOKUP(D2684,'DISPATCHED (VT11)'!$E:$XEV,16373,0))</f>
        <v/>
      </c>
      <c r="B2684" s="13" t="str">
        <f>IF(D2684="","",VLOOKUP(D2684,'DISPATCHED (VT11)'!$E:$L,8,0))</f>
        <v/>
      </c>
      <c r="C2684" s="16" t="str">
        <f>IF(A2684="","",IF(VLOOKUP(A2684,'DSR Attendance'!$A:$E,5,0)=0,VLOOKUP(A2684,'DSR Attendance'!$A:$D,4,0),CONCATENATE(VLOOKUP(A2684,'DSR Attendance'!$A:$D,4,0)," / ",VLOOKUP('Per Outlet Plan'!A2684,'DSR Attendance'!$A:$E,5,0))))</f>
        <v/>
      </c>
      <c r="M2684" s="13" t="str">
        <f t="shared" si="43"/>
        <v/>
      </c>
      <c r="N2684" s="8"/>
      <c r="XFB2684" s="13" t="str">
        <f>IF(D2684="","",COUNTIF('DISPATCHED (VT11)'!$E:$E,'Per Outlet Plan'!D2684))</f>
        <v/>
      </c>
    </row>
    <row r="2685" spans="1:14 16382:16382">
      <c r="A2685" s="18" t="str">
        <f>IF(D2685="","",VLOOKUP(D2685,'DISPATCHED (VT11)'!$E:$XEV,16373,0))</f>
        <v/>
      </c>
      <c r="B2685" s="13" t="str">
        <f>IF(D2685="","",VLOOKUP(D2685,'DISPATCHED (VT11)'!$E:$L,8,0))</f>
        <v/>
      </c>
      <c r="C2685" s="16" t="str">
        <f>IF(A2685="","",IF(VLOOKUP(A2685,'DSR Attendance'!$A:$E,5,0)=0,VLOOKUP(A2685,'DSR Attendance'!$A:$D,4,0),CONCATENATE(VLOOKUP(A2685,'DSR Attendance'!$A:$D,4,0)," / ",VLOOKUP('Per Outlet Plan'!A2685,'DSR Attendance'!$A:$E,5,0))))</f>
        <v/>
      </c>
      <c r="M2685" s="13" t="str">
        <f t="shared" si="43"/>
        <v/>
      </c>
      <c r="N2685" s="8"/>
      <c r="XFB2685" s="13" t="str">
        <f>IF(D2685="","",COUNTIF('DISPATCHED (VT11)'!$E:$E,'Per Outlet Plan'!D2685))</f>
        <v/>
      </c>
    </row>
    <row r="2686" spans="1:14 16382:16382">
      <c r="A2686" s="18" t="str">
        <f>IF(D2686="","",VLOOKUP(D2686,'DISPATCHED (VT11)'!$E:$XEV,16373,0))</f>
        <v/>
      </c>
      <c r="B2686" s="13" t="str">
        <f>IF(D2686="","",VLOOKUP(D2686,'DISPATCHED (VT11)'!$E:$L,8,0))</f>
        <v/>
      </c>
      <c r="C2686" s="16" t="str">
        <f>IF(A2686="","",IF(VLOOKUP(A2686,'DSR Attendance'!$A:$E,5,0)=0,VLOOKUP(A2686,'DSR Attendance'!$A:$D,4,0),CONCATENATE(VLOOKUP(A2686,'DSR Attendance'!$A:$D,4,0)," / ",VLOOKUP('Per Outlet Plan'!A2686,'DSR Attendance'!$A:$E,5,0))))</f>
        <v/>
      </c>
      <c r="M2686" s="13" t="str">
        <f t="shared" si="43"/>
        <v/>
      </c>
      <c r="N2686" s="8"/>
      <c r="XFB2686" s="13" t="str">
        <f>IF(D2686="","",COUNTIF('DISPATCHED (VT11)'!$E:$E,'Per Outlet Plan'!D2686))</f>
        <v/>
      </c>
    </row>
    <row r="2687" spans="1:14 16382:16382">
      <c r="A2687" s="18" t="str">
        <f>IF(D2687="","",VLOOKUP(D2687,'DISPATCHED (VT11)'!$E:$XEV,16373,0))</f>
        <v/>
      </c>
      <c r="B2687" s="13" t="str">
        <f>IF(D2687="","",VLOOKUP(D2687,'DISPATCHED (VT11)'!$E:$L,8,0))</f>
        <v/>
      </c>
      <c r="C2687" s="16" t="str">
        <f>IF(A2687="","",IF(VLOOKUP(A2687,'DSR Attendance'!$A:$E,5,0)=0,VLOOKUP(A2687,'DSR Attendance'!$A:$D,4,0),CONCATENATE(VLOOKUP(A2687,'DSR Attendance'!$A:$D,4,0)," / ",VLOOKUP('Per Outlet Plan'!A2687,'DSR Attendance'!$A:$E,5,0))))</f>
        <v/>
      </c>
      <c r="M2687" s="13" t="str">
        <f t="shared" si="43"/>
        <v/>
      </c>
      <c r="N2687" s="8"/>
      <c r="XFB2687" s="13" t="str">
        <f>IF(D2687="","",COUNTIF('DISPATCHED (VT11)'!$E:$E,'Per Outlet Plan'!D2687))</f>
        <v/>
      </c>
    </row>
    <row r="2688" spans="1:14 16382:16382">
      <c r="A2688" s="18" t="str">
        <f>IF(D2688="","",VLOOKUP(D2688,'DISPATCHED (VT11)'!$E:$XEV,16373,0))</f>
        <v/>
      </c>
      <c r="B2688" s="13" t="str">
        <f>IF(D2688="","",VLOOKUP(D2688,'DISPATCHED (VT11)'!$E:$L,8,0))</f>
        <v/>
      </c>
      <c r="C2688" s="16" t="str">
        <f>IF(A2688="","",IF(VLOOKUP(A2688,'DSR Attendance'!$A:$E,5,0)=0,VLOOKUP(A2688,'DSR Attendance'!$A:$D,4,0),CONCATENATE(VLOOKUP(A2688,'DSR Attendance'!$A:$D,4,0)," / ",VLOOKUP('Per Outlet Plan'!A2688,'DSR Attendance'!$A:$E,5,0))))</f>
        <v/>
      </c>
      <c r="M2688" s="13" t="str">
        <f t="shared" si="43"/>
        <v/>
      </c>
      <c r="N2688" s="8"/>
      <c r="XFB2688" s="13" t="str">
        <f>IF(D2688="","",COUNTIF('DISPATCHED (VT11)'!$E:$E,'Per Outlet Plan'!D2688))</f>
        <v/>
      </c>
    </row>
    <row r="2689" spans="1:14 16382:16382">
      <c r="A2689" s="18" t="str">
        <f>IF(D2689="","",VLOOKUP(D2689,'DISPATCHED (VT11)'!$E:$XEV,16373,0))</f>
        <v/>
      </c>
      <c r="B2689" s="13" t="str">
        <f>IF(D2689="","",VLOOKUP(D2689,'DISPATCHED (VT11)'!$E:$L,8,0))</f>
        <v/>
      </c>
      <c r="C2689" s="16" t="str">
        <f>IF(A2689="","",IF(VLOOKUP(A2689,'DSR Attendance'!$A:$E,5,0)=0,VLOOKUP(A2689,'DSR Attendance'!$A:$D,4,0),CONCATENATE(VLOOKUP(A2689,'DSR Attendance'!$A:$D,4,0)," / ",VLOOKUP('Per Outlet Plan'!A2689,'DSR Attendance'!$A:$E,5,0))))</f>
        <v/>
      </c>
      <c r="M2689" s="13" t="str">
        <f t="shared" si="43"/>
        <v/>
      </c>
      <c r="N2689" s="8"/>
      <c r="XFB2689" s="13" t="str">
        <f>IF(D2689="","",COUNTIF('DISPATCHED (VT11)'!$E:$E,'Per Outlet Plan'!D2689))</f>
        <v/>
      </c>
    </row>
    <row r="2690" spans="1:14 16382:16382">
      <c r="A2690" s="18" t="str">
        <f>IF(D2690="","",VLOOKUP(D2690,'DISPATCHED (VT11)'!$E:$XEV,16373,0))</f>
        <v/>
      </c>
      <c r="B2690" s="13" t="str">
        <f>IF(D2690="","",VLOOKUP(D2690,'DISPATCHED (VT11)'!$E:$L,8,0))</f>
        <v/>
      </c>
      <c r="C2690" s="16" t="str">
        <f>IF(A2690="","",IF(VLOOKUP(A2690,'DSR Attendance'!$A:$E,5,0)=0,VLOOKUP(A2690,'DSR Attendance'!$A:$D,4,0),CONCATENATE(VLOOKUP(A2690,'DSR Attendance'!$A:$D,4,0)," / ",VLOOKUP('Per Outlet Plan'!A2690,'DSR Attendance'!$A:$E,5,0))))</f>
        <v/>
      </c>
      <c r="M2690" s="13" t="str">
        <f t="shared" si="43"/>
        <v/>
      </c>
      <c r="N2690" s="8"/>
      <c r="XFB2690" s="13" t="str">
        <f>IF(D2690="","",COUNTIF('DISPATCHED (VT11)'!$E:$E,'Per Outlet Plan'!D2690))</f>
        <v/>
      </c>
    </row>
    <row r="2691" spans="1:14 16382:16382">
      <c r="A2691" s="18" t="str">
        <f>IF(D2691="","",VLOOKUP(D2691,'DISPATCHED (VT11)'!$E:$XEV,16373,0))</f>
        <v/>
      </c>
      <c r="B2691" s="13" t="str">
        <f>IF(D2691="","",VLOOKUP(D2691,'DISPATCHED (VT11)'!$E:$L,8,0))</f>
        <v/>
      </c>
      <c r="C2691" s="16" t="str">
        <f>IF(A2691="","",IF(VLOOKUP(A2691,'DSR Attendance'!$A:$E,5,0)=0,VLOOKUP(A2691,'DSR Attendance'!$A:$D,4,0),CONCATENATE(VLOOKUP(A2691,'DSR Attendance'!$A:$D,4,0)," / ",VLOOKUP('Per Outlet Plan'!A2691,'DSR Attendance'!$A:$E,5,0))))</f>
        <v/>
      </c>
      <c r="M2691" s="13" t="str">
        <f t="shared" si="43"/>
        <v/>
      </c>
      <c r="N2691" s="8"/>
      <c r="XFB2691" s="13" t="str">
        <f>IF(D2691="","",COUNTIF('DISPATCHED (VT11)'!$E:$E,'Per Outlet Plan'!D2691))</f>
        <v/>
      </c>
    </row>
    <row r="2692" spans="1:14 16382:16382">
      <c r="A2692" s="18" t="str">
        <f>IF(D2692="","",VLOOKUP(D2692,'DISPATCHED (VT11)'!$E:$XEV,16373,0))</f>
        <v/>
      </c>
      <c r="B2692" s="13" t="str">
        <f>IF(D2692="","",VLOOKUP(D2692,'DISPATCHED (VT11)'!$E:$L,8,0))</f>
        <v/>
      </c>
      <c r="C2692" s="16" t="str">
        <f>IF(A2692="","",IF(VLOOKUP(A2692,'DSR Attendance'!$A:$E,5,0)=0,VLOOKUP(A2692,'DSR Attendance'!$A:$D,4,0),CONCATENATE(VLOOKUP(A2692,'DSR Attendance'!$A:$D,4,0)," / ",VLOOKUP('Per Outlet Plan'!A2692,'DSR Attendance'!$A:$E,5,0))))</f>
        <v/>
      </c>
      <c r="M2692" s="13" t="str">
        <f t="shared" si="43"/>
        <v/>
      </c>
      <c r="N2692" s="8"/>
      <c r="XFB2692" s="13" t="str">
        <f>IF(D2692="","",COUNTIF('DISPATCHED (VT11)'!$E:$E,'Per Outlet Plan'!D2692))</f>
        <v/>
      </c>
    </row>
    <row r="2693" spans="1:14 16382:16382">
      <c r="A2693" s="18" t="str">
        <f>IF(D2693="","",VLOOKUP(D2693,'DISPATCHED (VT11)'!$E:$XEV,16373,0))</f>
        <v/>
      </c>
      <c r="B2693" s="13" t="str">
        <f>IF(D2693="","",VLOOKUP(D2693,'DISPATCHED (VT11)'!$E:$L,8,0))</f>
        <v/>
      </c>
      <c r="C2693" s="16" t="str">
        <f>IF(A2693="","",IF(VLOOKUP(A2693,'DSR Attendance'!$A:$E,5,0)=0,VLOOKUP(A2693,'DSR Attendance'!$A:$D,4,0),CONCATENATE(VLOOKUP(A2693,'DSR Attendance'!$A:$D,4,0)," / ",VLOOKUP('Per Outlet Plan'!A2693,'DSR Attendance'!$A:$E,5,0))))</f>
        <v/>
      </c>
      <c r="M2693" s="13" t="str">
        <f t="shared" si="43"/>
        <v/>
      </c>
      <c r="N2693" s="8"/>
      <c r="XFB2693" s="13" t="str">
        <f>IF(D2693="","",COUNTIF('DISPATCHED (VT11)'!$E:$E,'Per Outlet Plan'!D2693))</f>
        <v/>
      </c>
    </row>
    <row r="2694" spans="1:14 16382:16382">
      <c r="A2694" s="18" t="str">
        <f>IF(D2694="","",VLOOKUP(D2694,'DISPATCHED (VT11)'!$E:$XEV,16373,0))</f>
        <v/>
      </c>
      <c r="B2694" s="13" t="str">
        <f>IF(D2694="","",VLOOKUP(D2694,'DISPATCHED (VT11)'!$E:$L,8,0))</f>
        <v/>
      </c>
      <c r="C2694" s="16" t="str">
        <f>IF(A2694="","",IF(VLOOKUP(A2694,'DSR Attendance'!$A:$E,5,0)=0,VLOOKUP(A2694,'DSR Attendance'!$A:$D,4,0),CONCATENATE(VLOOKUP(A2694,'DSR Attendance'!$A:$D,4,0)," / ",VLOOKUP('Per Outlet Plan'!A2694,'DSR Attendance'!$A:$E,5,0))))</f>
        <v/>
      </c>
      <c r="M2694" s="13" t="str">
        <f t="shared" ref="M2694:M2757" si="44">IF(L2694="","",VLOOKUP(L2694,$XFC$6:$XFD$30,2,0))</f>
        <v/>
      </c>
      <c r="N2694" s="8"/>
      <c r="XFB2694" s="13" t="str">
        <f>IF(D2694="","",COUNTIF('DISPATCHED (VT11)'!$E:$E,'Per Outlet Plan'!D2694))</f>
        <v/>
      </c>
    </row>
    <row r="2695" spans="1:14 16382:16382">
      <c r="A2695" s="18" t="str">
        <f>IF(D2695="","",VLOOKUP(D2695,'DISPATCHED (VT11)'!$E:$XEV,16373,0))</f>
        <v/>
      </c>
      <c r="B2695" s="13" t="str">
        <f>IF(D2695="","",VLOOKUP(D2695,'DISPATCHED (VT11)'!$E:$L,8,0))</f>
        <v/>
      </c>
      <c r="C2695" s="16" t="str">
        <f>IF(A2695="","",IF(VLOOKUP(A2695,'DSR Attendance'!$A:$E,5,0)=0,VLOOKUP(A2695,'DSR Attendance'!$A:$D,4,0),CONCATENATE(VLOOKUP(A2695,'DSR Attendance'!$A:$D,4,0)," / ",VLOOKUP('Per Outlet Plan'!A2695,'DSR Attendance'!$A:$E,5,0))))</f>
        <v/>
      </c>
      <c r="M2695" s="13" t="str">
        <f t="shared" si="44"/>
        <v/>
      </c>
      <c r="N2695" s="8"/>
      <c r="XFB2695" s="13" t="str">
        <f>IF(D2695="","",COUNTIF('DISPATCHED (VT11)'!$E:$E,'Per Outlet Plan'!D2695))</f>
        <v/>
      </c>
    </row>
    <row r="2696" spans="1:14 16382:16382">
      <c r="A2696" s="18" t="str">
        <f>IF(D2696="","",VLOOKUP(D2696,'DISPATCHED (VT11)'!$E:$XEV,16373,0))</f>
        <v/>
      </c>
      <c r="B2696" s="13" t="str">
        <f>IF(D2696="","",VLOOKUP(D2696,'DISPATCHED (VT11)'!$E:$L,8,0))</f>
        <v/>
      </c>
      <c r="C2696" s="16" t="str">
        <f>IF(A2696="","",IF(VLOOKUP(A2696,'DSR Attendance'!$A:$E,5,0)=0,VLOOKUP(A2696,'DSR Attendance'!$A:$D,4,0),CONCATENATE(VLOOKUP(A2696,'DSR Attendance'!$A:$D,4,0)," / ",VLOOKUP('Per Outlet Plan'!A2696,'DSR Attendance'!$A:$E,5,0))))</f>
        <v/>
      </c>
      <c r="M2696" s="13" t="str">
        <f t="shared" si="44"/>
        <v/>
      </c>
      <c r="N2696" s="8"/>
      <c r="XFB2696" s="13" t="str">
        <f>IF(D2696="","",COUNTIF('DISPATCHED (VT11)'!$E:$E,'Per Outlet Plan'!D2696))</f>
        <v/>
      </c>
    </row>
    <row r="2697" spans="1:14 16382:16382">
      <c r="A2697" s="18" t="str">
        <f>IF(D2697="","",VLOOKUP(D2697,'DISPATCHED (VT11)'!$E:$XEV,16373,0))</f>
        <v/>
      </c>
      <c r="B2697" s="13" t="str">
        <f>IF(D2697="","",VLOOKUP(D2697,'DISPATCHED (VT11)'!$E:$L,8,0))</f>
        <v/>
      </c>
      <c r="C2697" s="16" t="str">
        <f>IF(A2697="","",IF(VLOOKUP(A2697,'DSR Attendance'!$A:$E,5,0)=0,VLOOKUP(A2697,'DSR Attendance'!$A:$D,4,0),CONCATENATE(VLOOKUP(A2697,'DSR Attendance'!$A:$D,4,0)," / ",VLOOKUP('Per Outlet Plan'!A2697,'DSR Attendance'!$A:$E,5,0))))</f>
        <v/>
      </c>
      <c r="M2697" s="13" t="str">
        <f t="shared" si="44"/>
        <v/>
      </c>
      <c r="N2697" s="8"/>
      <c r="XFB2697" s="13" t="str">
        <f>IF(D2697="","",COUNTIF('DISPATCHED (VT11)'!$E:$E,'Per Outlet Plan'!D2697))</f>
        <v/>
      </c>
    </row>
    <row r="2698" spans="1:14 16382:16382">
      <c r="A2698" s="18" t="str">
        <f>IF(D2698="","",VLOOKUP(D2698,'DISPATCHED (VT11)'!$E:$XEV,16373,0))</f>
        <v/>
      </c>
      <c r="B2698" s="13" t="str">
        <f>IF(D2698="","",VLOOKUP(D2698,'DISPATCHED (VT11)'!$E:$L,8,0))</f>
        <v/>
      </c>
      <c r="C2698" s="16" t="str">
        <f>IF(A2698="","",IF(VLOOKUP(A2698,'DSR Attendance'!$A:$E,5,0)=0,VLOOKUP(A2698,'DSR Attendance'!$A:$D,4,0),CONCATENATE(VLOOKUP(A2698,'DSR Attendance'!$A:$D,4,0)," / ",VLOOKUP('Per Outlet Plan'!A2698,'DSR Attendance'!$A:$E,5,0))))</f>
        <v/>
      </c>
      <c r="M2698" s="13" t="str">
        <f t="shared" si="44"/>
        <v/>
      </c>
      <c r="N2698" s="8"/>
      <c r="XFB2698" s="13" t="str">
        <f>IF(D2698="","",COUNTIF('DISPATCHED (VT11)'!$E:$E,'Per Outlet Plan'!D2698))</f>
        <v/>
      </c>
    </row>
    <row r="2699" spans="1:14 16382:16382">
      <c r="A2699" s="18" t="str">
        <f>IF(D2699="","",VLOOKUP(D2699,'DISPATCHED (VT11)'!$E:$XEV,16373,0))</f>
        <v/>
      </c>
      <c r="B2699" s="13" t="str">
        <f>IF(D2699="","",VLOOKUP(D2699,'DISPATCHED (VT11)'!$E:$L,8,0))</f>
        <v/>
      </c>
      <c r="C2699" s="16" t="str">
        <f>IF(A2699="","",IF(VLOOKUP(A2699,'DSR Attendance'!$A:$E,5,0)=0,VLOOKUP(A2699,'DSR Attendance'!$A:$D,4,0),CONCATENATE(VLOOKUP(A2699,'DSR Attendance'!$A:$D,4,0)," / ",VLOOKUP('Per Outlet Plan'!A2699,'DSR Attendance'!$A:$E,5,0))))</f>
        <v/>
      </c>
      <c r="M2699" s="13" t="str">
        <f t="shared" si="44"/>
        <v/>
      </c>
      <c r="N2699" s="8"/>
      <c r="XFB2699" s="13" t="str">
        <f>IF(D2699="","",COUNTIF('DISPATCHED (VT11)'!$E:$E,'Per Outlet Plan'!D2699))</f>
        <v/>
      </c>
    </row>
    <row r="2700" spans="1:14 16382:16382">
      <c r="A2700" s="18" t="str">
        <f>IF(D2700="","",VLOOKUP(D2700,'DISPATCHED (VT11)'!$E:$XEV,16373,0))</f>
        <v/>
      </c>
      <c r="B2700" s="13" t="str">
        <f>IF(D2700="","",VLOOKUP(D2700,'DISPATCHED (VT11)'!$E:$L,8,0))</f>
        <v/>
      </c>
      <c r="C2700" s="16" t="str">
        <f>IF(A2700="","",IF(VLOOKUP(A2700,'DSR Attendance'!$A:$E,5,0)=0,VLOOKUP(A2700,'DSR Attendance'!$A:$D,4,0),CONCATENATE(VLOOKUP(A2700,'DSR Attendance'!$A:$D,4,0)," / ",VLOOKUP('Per Outlet Plan'!A2700,'DSR Attendance'!$A:$E,5,0))))</f>
        <v/>
      </c>
      <c r="M2700" s="13" t="str">
        <f t="shared" si="44"/>
        <v/>
      </c>
      <c r="N2700" s="8"/>
      <c r="XFB2700" s="13" t="str">
        <f>IF(D2700="","",COUNTIF('DISPATCHED (VT11)'!$E:$E,'Per Outlet Plan'!D2700))</f>
        <v/>
      </c>
    </row>
    <row r="2701" spans="1:14 16382:16382">
      <c r="A2701" s="18" t="str">
        <f>IF(D2701="","",VLOOKUP(D2701,'DISPATCHED (VT11)'!$E:$XEV,16373,0))</f>
        <v/>
      </c>
      <c r="B2701" s="13" t="str">
        <f>IF(D2701="","",VLOOKUP(D2701,'DISPATCHED (VT11)'!$E:$L,8,0))</f>
        <v/>
      </c>
      <c r="C2701" s="16" t="str">
        <f>IF(A2701="","",IF(VLOOKUP(A2701,'DSR Attendance'!$A:$E,5,0)=0,VLOOKUP(A2701,'DSR Attendance'!$A:$D,4,0),CONCATENATE(VLOOKUP(A2701,'DSR Attendance'!$A:$D,4,0)," / ",VLOOKUP('Per Outlet Plan'!A2701,'DSR Attendance'!$A:$E,5,0))))</f>
        <v/>
      </c>
      <c r="M2701" s="13" t="str">
        <f t="shared" si="44"/>
        <v/>
      </c>
      <c r="N2701" s="8"/>
      <c r="XFB2701" s="13" t="str">
        <f>IF(D2701="","",COUNTIF('DISPATCHED (VT11)'!$E:$E,'Per Outlet Plan'!D2701))</f>
        <v/>
      </c>
    </row>
    <row r="2702" spans="1:14 16382:16382">
      <c r="A2702" s="18" t="str">
        <f>IF(D2702="","",VLOOKUP(D2702,'DISPATCHED (VT11)'!$E:$XEV,16373,0))</f>
        <v/>
      </c>
      <c r="B2702" s="13" t="str">
        <f>IF(D2702="","",VLOOKUP(D2702,'DISPATCHED (VT11)'!$E:$L,8,0))</f>
        <v/>
      </c>
      <c r="C2702" s="16" t="str">
        <f>IF(A2702="","",IF(VLOOKUP(A2702,'DSR Attendance'!$A:$E,5,0)=0,VLOOKUP(A2702,'DSR Attendance'!$A:$D,4,0),CONCATENATE(VLOOKUP(A2702,'DSR Attendance'!$A:$D,4,0)," / ",VLOOKUP('Per Outlet Plan'!A2702,'DSR Attendance'!$A:$E,5,0))))</f>
        <v/>
      </c>
      <c r="M2702" s="13" t="str">
        <f t="shared" si="44"/>
        <v/>
      </c>
      <c r="N2702" s="8"/>
      <c r="XFB2702" s="13" t="str">
        <f>IF(D2702="","",COUNTIF('DISPATCHED (VT11)'!$E:$E,'Per Outlet Plan'!D2702))</f>
        <v/>
      </c>
    </row>
    <row r="2703" spans="1:14 16382:16382">
      <c r="A2703" s="18" t="str">
        <f>IF(D2703="","",VLOOKUP(D2703,'DISPATCHED (VT11)'!$E:$XEV,16373,0))</f>
        <v/>
      </c>
      <c r="B2703" s="13" t="str">
        <f>IF(D2703="","",VLOOKUP(D2703,'DISPATCHED (VT11)'!$E:$L,8,0))</f>
        <v/>
      </c>
      <c r="C2703" s="16" t="str">
        <f>IF(A2703="","",IF(VLOOKUP(A2703,'DSR Attendance'!$A:$E,5,0)=0,VLOOKUP(A2703,'DSR Attendance'!$A:$D,4,0),CONCATENATE(VLOOKUP(A2703,'DSR Attendance'!$A:$D,4,0)," / ",VLOOKUP('Per Outlet Plan'!A2703,'DSR Attendance'!$A:$E,5,0))))</f>
        <v/>
      </c>
      <c r="M2703" s="13" t="str">
        <f t="shared" si="44"/>
        <v/>
      </c>
      <c r="N2703" s="8"/>
      <c r="XFB2703" s="13" t="str">
        <f>IF(D2703="","",COUNTIF('DISPATCHED (VT11)'!$E:$E,'Per Outlet Plan'!D2703))</f>
        <v/>
      </c>
    </row>
    <row r="2704" spans="1:14 16382:16382">
      <c r="A2704" s="18" t="str">
        <f>IF(D2704="","",VLOOKUP(D2704,'DISPATCHED (VT11)'!$E:$XEV,16373,0))</f>
        <v/>
      </c>
      <c r="B2704" s="13" t="str">
        <f>IF(D2704="","",VLOOKUP(D2704,'DISPATCHED (VT11)'!$E:$L,8,0))</f>
        <v/>
      </c>
      <c r="C2704" s="16" t="str">
        <f>IF(A2704="","",IF(VLOOKUP(A2704,'DSR Attendance'!$A:$E,5,0)=0,VLOOKUP(A2704,'DSR Attendance'!$A:$D,4,0),CONCATENATE(VLOOKUP(A2704,'DSR Attendance'!$A:$D,4,0)," / ",VLOOKUP('Per Outlet Plan'!A2704,'DSR Attendance'!$A:$E,5,0))))</f>
        <v/>
      </c>
      <c r="M2704" s="13" t="str">
        <f t="shared" si="44"/>
        <v/>
      </c>
      <c r="N2704" s="8"/>
      <c r="XFB2704" s="13" t="str">
        <f>IF(D2704="","",COUNTIF('DISPATCHED (VT11)'!$E:$E,'Per Outlet Plan'!D2704))</f>
        <v/>
      </c>
    </row>
    <row r="2705" spans="1:14 16382:16382">
      <c r="A2705" s="18" t="str">
        <f>IF(D2705="","",VLOOKUP(D2705,'DISPATCHED (VT11)'!$E:$XEV,16373,0))</f>
        <v/>
      </c>
      <c r="B2705" s="13" t="str">
        <f>IF(D2705="","",VLOOKUP(D2705,'DISPATCHED (VT11)'!$E:$L,8,0))</f>
        <v/>
      </c>
      <c r="C2705" s="16" t="str">
        <f>IF(A2705="","",IF(VLOOKUP(A2705,'DSR Attendance'!$A:$E,5,0)=0,VLOOKUP(A2705,'DSR Attendance'!$A:$D,4,0),CONCATENATE(VLOOKUP(A2705,'DSR Attendance'!$A:$D,4,0)," / ",VLOOKUP('Per Outlet Plan'!A2705,'DSR Attendance'!$A:$E,5,0))))</f>
        <v/>
      </c>
      <c r="M2705" s="13" t="str">
        <f t="shared" si="44"/>
        <v/>
      </c>
      <c r="N2705" s="8"/>
      <c r="XFB2705" s="13" t="str">
        <f>IF(D2705="","",COUNTIF('DISPATCHED (VT11)'!$E:$E,'Per Outlet Plan'!D2705))</f>
        <v/>
      </c>
    </row>
    <row r="2706" spans="1:14 16382:16382">
      <c r="A2706" s="18" t="str">
        <f>IF(D2706="","",VLOOKUP(D2706,'DISPATCHED (VT11)'!$E:$XEV,16373,0))</f>
        <v/>
      </c>
      <c r="B2706" s="13" t="str">
        <f>IF(D2706="","",VLOOKUP(D2706,'DISPATCHED (VT11)'!$E:$L,8,0))</f>
        <v/>
      </c>
      <c r="C2706" s="16" t="str">
        <f>IF(A2706="","",IF(VLOOKUP(A2706,'DSR Attendance'!$A:$E,5,0)=0,VLOOKUP(A2706,'DSR Attendance'!$A:$D,4,0),CONCATENATE(VLOOKUP(A2706,'DSR Attendance'!$A:$D,4,0)," / ",VLOOKUP('Per Outlet Plan'!A2706,'DSR Attendance'!$A:$E,5,0))))</f>
        <v/>
      </c>
      <c r="M2706" s="13" t="str">
        <f t="shared" si="44"/>
        <v/>
      </c>
      <c r="N2706" s="8"/>
      <c r="XFB2706" s="13" t="str">
        <f>IF(D2706="","",COUNTIF('DISPATCHED (VT11)'!$E:$E,'Per Outlet Plan'!D2706))</f>
        <v/>
      </c>
    </row>
    <row r="2707" spans="1:14 16382:16382">
      <c r="A2707" s="18" t="str">
        <f>IF(D2707="","",VLOOKUP(D2707,'DISPATCHED (VT11)'!$E:$XEV,16373,0))</f>
        <v/>
      </c>
      <c r="B2707" s="13" t="str">
        <f>IF(D2707="","",VLOOKUP(D2707,'DISPATCHED (VT11)'!$E:$L,8,0))</f>
        <v/>
      </c>
      <c r="C2707" s="16" t="str">
        <f>IF(A2707="","",IF(VLOOKUP(A2707,'DSR Attendance'!$A:$E,5,0)=0,VLOOKUP(A2707,'DSR Attendance'!$A:$D,4,0),CONCATENATE(VLOOKUP(A2707,'DSR Attendance'!$A:$D,4,0)," / ",VLOOKUP('Per Outlet Plan'!A2707,'DSR Attendance'!$A:$E,5,0))))</f>
        <v/>
      </c>
      <c r="M2707" s="13" t="str">
        <f t="shared" si="44"/>
        <v/>
      </c>
      <c r="N2707" s="8"/>
      <c r="XFB2707" s="13" t="str">
        <f>IF(D2707="","",COUNTIF('DISPATCHED (VT11)'!$E:$E,'Per Outlet Plan'!D2707))</f>
        <v/>
      </c>
    </row>
    <row r="2708" spans="1:14 16382:16382">
      <c r="A2708" s="18" t="str">
        <f>IF(D2708="","",VLOOKUP(D2708,'DISPATCHED (VT11)'!$E:$XEV,16373,0))</f>
        <v/>
      </c>
      <c r="B2708" s="13" t="str">
        <f>IF(D2708="","",VLOOKUP(D2708,'DISPATCHED (VT11)'!$E:$L,8,0))</f>
        <v/>
      </c>
      <c r="C2708" s="16" t="str">
        <f>IF(A2708="","",IF(VLOOKUP(A2708,'DSR Attendance'!$A:$E,5,0)=0,VLOOKUP(A2708,'DSR Attendance'!$A:$D,4,0),CONCATENATE(VLOOKUP(A2708,'DSR Attendance'!$A:$D,4,0)," / ",VLOOKUP('Per Outlet Plan'!A2708,'DSR Attendance'!$A:$E,5,0))))</f>
        <v/>
      </c>
      <c r="M2708" s="13" t="str">
        <f t="shared" si="44"/>
        <v/>
      </c>
      <c r="N2708" s="8"/>
      <c r="XFB2708" s="13" t="str">
        <f>IF(D2708="","",COUNTIF('DISPATCHED (VT11)'!$E:$E,'Per Outlet Plan'!D2708))</f>
        <v/>
      </c>
    </row>
    <row r="2709" spans="1:14 16382:16382">
      <c r="A2709" s="18" t="str">
        <f>IF(D2709="","",VLOOKUP(D2709,'DISPATCHED (VT11)'!$E:$XEV,16373,0))</f>
        <v/>
      </c>
      <c r="B2709" s="13" t="str">
        <f>IF(D2709="","",VLOOKUP(D2709,'DISPATCHED (VT11)'!$E:$L,8,0))</f>
        <v/>
      </c>
      <c r="C2709" s="16" t="str">
        <f>IF(A2709="","",IF(VLOOKUP(A2709,'DSR Attendance'!$A:$E,5,0)=0,VLOOKUP(A2709,'DSR Attendance'!$A:$D,4,0),CONCATENATE(VLOOKUP(A2709,'DSR Attendance'!$A:$D,4,0)," / ",VLOOKUP('Per Outlet Plan'!A2709,'DSR Attendance'!$A:$E,5,0))))</f>
        <v/>
      </c>
      <c r="M2709" s="13" t="str">
        <f t="shared" si="44"/>
        <v/>
      </c>
      <c r="N2709" s="8"/>
      <c r="XFB2709" s="13" t="str">
        <f>IF(D2709="","",COUNTIF('DISPATCHED (VT11)'!$E:$E,'Per Outlet Plan'!D2709))</f>
        <v/>
      </c>
    </row>
    <row r="2710" spans="1:14 16382:16382">
      <c r="A2710" s="18" t="str">
        <f>IF(D2710="","",VLOOKUP(D2710,'DISPATCHED (VT11)'!$E:$XEV,16373,0))</f>
        <v/>
      </c>
      <c r="B2710" s="13" t="str">
        <f>IF(D2710="","",VLOOKUP(D2710,'DISPATCHED (VT11)'!$E:$L,8,0))</f>
        <v/>
      </c>
      <c r="C2710" s="16" t="str">
        <f>IF(A2710="","",IF(VLOOKUP(A2710,'DSR Attendance'!$A:$E,5,0)=0,VLOOKUP(A2710,'DSR Attendance'!$A:$D,4,0),CONCATENATE(VLOOKUP(A2710,'DSR Attendance'!$A:$D,4,0)," / ",VLOOKUP('Per Outlet Plan'!A2710,'DSR Attendance'!$A:$E,5,0))))</f>
        <v/>
      </c>
      <c r="M2710" s="13" t="str">
        <f t="shared" si="44"/>
        <v/>
      </c>
      <c r="N2710" s="8"/>
      <c r="XFB2710" s="13" t="str">
        <f>IF(D2710="","",COUNTIF('DISPATCHED (VT11)'!$E:$E,'Per Outlet Plan'!D2710))</f>
        <v/>
      </c>
    </row>
    <row r="2711" spans="1:14 16382:16382">
      <c r="A2711" s="18" t="str">
        <f>IF(D2711="","",VLOOKUP(D2711,'DISPATCHED (VT11)'!$E:$XEV,16373,0))</f>
        <v/>
      </c>
      <c r="B2711" s="13" t="str">
        <f>IF(D2711="","",VLOOKUP(D2711,'DISPATCHED (VT11)'!$E:$L,8,0))</f>
        <v/>
      </c>
      <c r="C2711" s="16" t="str">
        <f>IF(A2711="","",IF(VLOOKUP(A2711,'DSR Attendance'!$A:$E,5,0)=0,VLOOKUP(A2711,'DSR Attendance'!$A:$D,4,0),CONCATENATE(VLOOKUP(A2711,'DSR Attendance'!$A:$D,4,0)," / ",VLOOKUP('Per Outlet Plan'!A2711,'DSR Attendance'!$A:$E,5,0))))</f>
        <v/>
      </c>
      <c r="M2711" s="13" t="str">
        <f t="shared" si="44"/>
        <v/>
      </c>
      <c r="N2711" s="8"/>
      <c r="XFB2711" s="13" t="str">
        <f>IF(D2711="","",COUNTIF('DISPATCHED (VT11)'!$E:$E,'Per Outlet Plan'!D2711))</f>
        <v/>
      </c>
    </row>
    <row r="2712" spans="1:14 16382:16382">
      <c r="A2712" s="18" t="str">
        <f>IF(D2712="","",VLOOKUP(D2712,'DISPATCHED (VT11)'!$E:$XEV,16373,0))</f>
        <v/>
      </c>
      <c r="B2712" s="13" t="str">
        <f>IF(D2712="","",VLOOKUP(D2712,'DISPATCHED (VT11)'!$E:$L,8,0))</f>
        <v/>
      </c>
      <c r="C2712" s="16" t="str">
        <f>IF(A2712="","",IF(VLOOKUP(A2712,'DSR Attendance'!$A:$E,5,0)=0,VLOOKUP(A2712,'DSR Attendance'!$A:$D,4,0),CONCATENATE(VLOOKUP(A2712,'DSR Attendance'!$A:$D,4,0)," / ",VLOOKUP('Per Outlet Plan'!A2712,'DSR Attendance'!$A:$E,5,0))))</f>
        <v/>
      </c>
      <c r="M2712" s="13" t="str">
        <f t="shared" si="44"/>
        <v/>
      </c>
      <c r="N2712" s="8"/>
      <c r="XFB2712" s="13" t="str">
        <f>IF(D2712="","",COUNTIF('DISPATCHED (VT11)'!$E:$E,'Per Outlet Plan'!D2712))</f>
        <v/>
      </c>
    </row>
    <row r="2713" spans="1:14 16382:16382">
      <c r="A2713" s="18" t="str">
        <f>IF(D2713="","",VLOOKUP(D2713,'DISPATCHED (VT11)'!$E:$XEV,16373,0))</f>
        <v/>
      </c>
      <c r="B2713" s="13" t="str">
        <f>IF(D2713="","",VLOOKUP(D2713,'DISPATCHED (VT11)'!$E:$L,8,0))</f>
        <v/>
      </c>
      <c r="C2713" s="16" t="str">
        <f>IF(A2713="","",IF(VLOOKUP(A2713,'DSR Attendance'!$A:$E,5,0)=0,VLOOKUP(A2713,'DSR Attendance'!$A:$D,4,0),CONCATENATE(VLOOKUP(A2713,'DSR Attendance'!$A:$D,4,0)," / ",VLOOKUP('Per Outlet Plan'!A2713,'DSR Attendance'!$A:$E,5,0))))</f>
        <v/>
      </c>
      <c r="M2713" s="13" t="str">
        <f t="shared" si="44"/>
        <v/>
      </c>
      <c r="N2713" s="8"/>
      <c r="XFB2713" s="13" t="str">
        <f>IF(D2713="","",COUNTIF('DISPATCHED (VT11)'!$E:$E,'Per Outlet Plan'!D2713))</f>
        <v/>
      </c>
    </row>
    <row r="2714" spans="1:14 16382:16382">
      <c r="A2714" s="18" t="str">
        <f>IF(D2714="","",VLOOKUP(D2714,'DISPATCHED (VT11)'!$E:$XEV,16373,0))</f>
        <v/>
      </c>
      <c r="B2714" s="13" t="str">
        <f>IF(D2714="","",VLOOKUP(D2714,'DISPATCHED (VT11)'!$E:$L,8,0))</f>
        <v/>
      </c>
      <c r="C2714" s="16" t="str">
        <f>IF(A2714="","",IF(VLOOKUP(A2714,'DSR Attendance'!$A:$E,5,0)=0,VLOOKUP(A2714,'DSR Attendance'!$A:$D,4,0),CONCATENATE(VLOOKUP(A2714,'DSR Attendance'!$A:$D,4,0)," / ",VLOOKUP('Per Outlet Plan'!A2714,'DSR Attendance'!$A:$E,5,0))))</f>
        <v/>
      </c>
      <c r="M2714" s="13" t="str">
        <f t="shared" si="44"/>
        <v/>
      </c>
      <c r="N2714" s="8"/>
      <c r="XFB2714" s="13" t="str">
        <f>IF(D2714="","",COUNTIF('DISPATCHED (VT11)'!$E:$E,'Per Outlet Plan'!D2714))</f>
        <v/>
      </c>
    </row>
    <row r="2715" spans="1:14 16382:16382">
      <c r="A2715" s="18" t="str">
        <f>IF(D2715="","",VLOOKUP(D2715,'DISPATCHED (VT11)'!$E:$XEV,16373,0))</f>
        <v/>
      </c>
      <c r="B2715" s="13" t="str">
        <f>IF(D2715="","",VLOOKUP(D2715,'DISPATCHED (VT11)'!$E:$L,8,0))</f>
        <v/>
      </c>
      <c r="C2715" s="16" t="str">
        <f>IF(A2715="","",IF(VLOOKUP(A2715,'DSR Attendance'!$A:$E,5,0)=0,VLOOKUP(A2715,'DSR Attendance'!$A:$D,4,0),CONCATENATE(VLOOKUP(A2715,'DSR Attendance'!$A:$D,4,0)," / ",VLOOKUP('Per Outlet Plan'!A2715,'DSR Attendance'!$A:$E,5,0))))</f>
        <v/>
      </c>
      <c r="M2715" s="13" t="str">
        <f t="shared" si="44"/>
        <v/>
      </c>
      <c r="N2715" s="8"/>
      <c r="XFB2715" s="13" t="str">
        <f>IF(D2715="","",COUNTIF('DISPATCHED (VT11)'!$E:$E,'Per Outlet Plan'!D2715))</f>
        <v/>
      </c>
    </row>
    <row r="2716" spans="1:14 16382:16382">
      <c r="A2716" s="18" t="str">
        <f>IF(D2716="","",VLOOKUP(D2716,'DISPATCHED (VT11)'!$E:$XEV,16373,0))</f>
        <v/>
      </c>
      <c r="B2716" s="13" t="str">
        <f>IF(D2716="","",VLOOKUP(D2716,'DISPATCHED (VT11)'!$E:$L,8,0))</f>
        <v/>
      </c>
      <c r="C2716" s="16" t="str">
        <f>IF(A2716="","",IF(VLOOKUP(A2716,'DSR Attendance'!$A:$E,5,0)=0,VLOOKUP(A2716,'DSR Attendance'!$A:$D,4,0),CONCATENATE(VLOOKUP(A2716,'DSR Attendance'!$A:$D,4,0)," / ",VLOOKUP('Per Outlet Plan'!A2716,'DSR Attendance'!$A:$E,5,0))))</f>
        <v/>
      </c>
      <c r="M2716" s="13" t="str">
        <f t="shared" si="44"/>
        <v/>
      </c>
      <c r="N2716" s="8"/>
      <c r="XFB2716" s="13" t="str">
        <f>IF(D2716="","",COUNTIF('DISPATCHED (VT11)'!$E:$E,'Per Outlet Plan'!D2716))</f>
        <v/>
      </c>
    </row>
    <row r="2717" spans="1:14 16382:16382">
      <c r="A2717" s="18" t="str">
        <f>IF(D2717="","",VLOOKUP(D2717,'DISPATCHED (VT11)'!$E:$XEV,16373,0))</f>
        <v/>
      </c>
      <c r="B2717" s="13" t="str">
        <f>IF(D2717="","",VLOOKUP(D2717,'DISPATCHED (VT11)'!$E:$L,8,0))</f>
        <v/>
      </c>
      <c r="C2717" s="16" t="str">
        <f>IF(A2717="","",IF(VLOOKUP(A2717,'DSR Attendance'!$A:$E,5,0)=0,VLOOKUP(A2717,'DSR Attendance'!$A:$D,4,0),CONCATENATE(VLOOKUP(A2717,'DSR Attendance'!$A:$D,4,0)," / ",VLOOKUP('Per Outlet Plan'!A2717,'DSR Attendance'!$A:$E,5,0))))</f>
        <v/>
      </c>
      <c r="M2717" s="13" t="str">
        <f t="shared" si="44"/>
        <v/>
      </c>
      <c r="N2717" s="8"/>
      <c r="XFB2717" s="13" t="str">
        <f>IF(D2717="","",COUNTIF('DISPATCHED (VT11)'!$E:$E,'Per Outlet Plan'!D2717))</f>
        <v/>
      </c>
    </row>
    <row r="2718" spans="1:14 16382:16382">
      <c r="A2718" s="18" t="str">
        <f>IF(D2718="","",VLOOKUP(D2718,'DISPATCHED (VT11)'!$E:$XEV,16373,0))</f>
        <v/>
      </c>
      <c r="B2718" s="13" t="str">
        <f>IF(D2718="","",VLOOKUP(D2718,'DISPATCHED (VT11)'!$E:$L,8,0))</f>
        <v/>
      </c>
      <c r="C2718" s="16" t="str">
        <f>IF(A2718="","",IF(VLOOKUP(A2718,'DSR Attendance'!$A:$E,5,0)=0,VLOOKUP(A2718,'DSR Attendance'!$A:$D,4,0),CONCATENATE(VLOOKUP(A2718,'DSR Attendance'!$A:$D,4,0)," / ",VLOOKUP('Per Outlet Plan'!A2718,'DSR Attendance'!$A:$E,5,0))))</f>
        <v/>
      </c>
      <c r="M2718" s="13" t="str">
        <f t="shared" si="44"/>
        <v/>
      </c>
      <c r="N2718" s="8"/>
      <c r="XFB2718" s="13" t="str">
        <f>IF(D2718="","",COUNTIF('DISPATCHED (VT11)'!$E:$E,'Per Outlet Plan'!D2718))</f>
        <v/>
      </c>
    </row>
    <row r="2719" spans="1:14 16382:16382">
      <c r="A2719" s="18" t="str">
        <f>IF(D2719="","",VLOOKUP(D2719,'DISPATCHED (VT11)'!$E:$XEV,16373,0))</f>
        <v/>
      </c>
      <c r="B2719" s="13" t="str">
        <f>IF(D2719="","",VLOOKUP(D2719,'DISPATCHED (VT11)'!$E:$L,8,0))</f>
        <v/>
      </c>
      <c r="C2719" s="16" t="str">
        <f>IF(A2719="","",IF(VLOOKUP(A2719,'DSR Attendance'!$A:$E,5,0)=0,VLOOKUP(A2719,'DSR Attendance'!$A:$D,4,0),CONCATENATE(VLOOKUP(A2719,'DSR Attendance'!$A:$D,4,0)," / ",VLOOKUP('Per Outlet Plan'!A2719,'DSR Attendance'!$A:$E,5,0))))</f>
        <v/>
      </c>
      <c r="M2719" s="13" t="str">
        <f t="shared" si="44"/>
        <v/>
      </c>
      <c r="N2719" s="8"/>
      <c r="XFB2719" s="13" t="str">
        <f>IF(D2719="","",COUNTIF('DISPATCHED (VT11)'!$E:$E,'Per Outlet Plan'!D2719))</f>
        <v/>
      </c>
    </row>
    <row r="2720" spans="1:14 16382:16382">
      <c r="A2720" s="18" t="str">
        <f>IF(D2720="","",VLOOKUP(D2720,'DISPATCHED (VT11)'!$E:$XEV,16373,0))</f>
        <v/>
      </c>
      <c r="B2720" s="13" t="str">
        <f>IF(D2720="","",VLOOKUP(D2720,'DISPATCHED (VT11)'!$E:$L,8,0))</f>
        <v/>
      </c>
      <c r="C2720" s="16" t="str">
        <f>IF(A2720="","",IF(VLOOKUP(A2720,'DSR Attendance'!$A:$E,5,0)=0,VLOOKUP(A2720,'DSR Attendance'!$A:$D,4,0),CONCATENATE(VLOOKUP(A2720,'DSR Attendance'!$A:$D,4,0)," / ",VLOOKUP('Per Outlet Plan'!A2720,'DSR Attendance'!$A:$E,5,0))))</f>
        <v/>
      </c>
      <c r="M2720" s="13" t="str">
        <f t="shared" si="44"/>
        <v/>
      </c>
      <c r="N2720" s="8"/>
      <c r="XFB2720" s="13" t="str">
        <f>IF(D2720="","",COUNTIF('DISPATCHED (VT11)'!$E:$E,'Per Outlet Plan'!D2720))</f>
        <v/>
      </c>
    </row>
    <row r="2721" spans="1:14 16382:16382">
      <c r="A2721" s="18" t="str">
        <f>IF(D2721="","",VLOOKUP(D2721,'DISPATCHED (VT11)'!$E:$XEV,16373,0))</f>
        <v/>
      </c>
      <c r="B2721" s="13" t="str">
        <f>IF(D2721="","",VLOOKUP(D2721,'DISPATCHED (VT11)'!$E:$L,8,0))</f>
        <v/>
      </c>
      <c r="C2721" s="16" t="str">
        <f>IF(A2721="","",IF(VLOOKUP(A2721,'DSR Attendance'!$A:$E,5,0)=0,VLOOKUP(A2721,'DSR Attendance'!$A:$D,4,0),CONCATENATE(VLOOKUP(A2721,'DSR Attendance'!$A:$D,4,0)," / ",VLOOKUP('Per Outlet Plan'!A2721,'DSR Attendance'!$A:$E,5,0))))</f>
        <v/>
      </c>
      <c r="M2721" s="13" t="str">
        <f t="shared" si="44"/>
        <v/>
      </c>
      <c r="N2721" s="8"/>
      <c r="XFB2721" s="13" t="str">
        <f>IF(D2721="","",COUNTIF('DISPATCHED (VT11)'!$E:$E,'Per Outlet Plan'!D2721))</f>
        <v/>
      </c>
    </row>
    <row r="2722" spans="1:14 16382:16382">
      <c r="A2722" s="18" t="str">
        <f>IF(D2722="","",VLOOKUP(D2722,'DISPATCHED (VT11)'!$E:$XEV,16373,0))</f>
        <v/>
      </c>
      <c r="B2722" s="13" t="str">
        <f>IF(D2722="","",VLOOKUP(D2722,'DISPATCHED (VT11)'!$E:$L,8,0))</f>
        <v/>
      </c>
      <c r="C2722" s="16" t="str">
        <f>IF(A2722="","",IF(VLOOKUP(A2722,'DSR Attendance'!$A:$E,5,0)=0,VLOOKUP(A2722,'DSR Attendance'!$A:$D,4,0),CONCATENATE(VLOOKUP(A2722,'DSR Attendance'!$A:$D,4,0)," / ",VLOOKUP('Per Outlet Plan'!A2722,'DSR Attendance'!$A:$E,5,0))))</f>
        <v/>
      </c>
      <c r="M2722" s="13" t="str">
        <f t="shared" si="44"/>
        <v/>
      </c>
      <c r="N2722" s="8"/>
      <c r="XFB2722" s="13" t="str">
        <f>IF(D2722="","",COUNTIF('DISPATCHED (VT11)'!$E:$E,'Per Outlet Plan'!D2722))</f>
        <v/>
      </c>
    </row>
    <row r="2723" spans="1:14 16382:16382">
      <c r="A2723" s="18" t="str">
        <f>IF(D2723="","",VLOOKUP(D2723,'DISPATCHED (VT11)'!$E:$XEV,16373,0))</f>
        <v/>
      </c>
      <c r="B2723" s="13" t="str">
        <f>IF(D2723="","",VLOOKUP(D2723,'DISPATCHED (VT11)'!$E:$L,8,0))</f>
        <v/>
      </c>
      <c r="C2723" s="16" t="str">
        <f>IF(A2723="","",IF(VLOOKUP(A2723,'DSR Attendance'!$A:$E,5,0)=0,VLOOKUP(A2723,'DSR Attendance'!$A:$D,4,0),CONCATENATE(VLOOKUP(A2723,'DSR Attendance'!$A:$D,4,0)," / ",VLOOKUP('Per Outlet Plan'!A2723,'DSR Attendance'!$A:$E,5,0))))</f>
        <v/>
      </c>
      <c r="M2723" s="13" t="str">
        <f t="shared" si="44"/>
        <v/>
      </c>
      <c r="N2723" s="8"/>
      <c r="XFB2723" s="13" t="str">
        <f>IF(D2723="","",COUNTIF('DISPATCHED (VT11)'!$E:$E,'Per Outlet Plan'!D2723))</f>
        <v/>
      </c>
    </row>
    <row r="2724" spans="1:14 16382:16382">
      <c r="A2724" s="18" t="str">
        <f>IF(D2724="","",VLOOKUP(D2724,'DISPATCHED (VT11)'!$E:$XEV,16373,0))</f>
        <v/>
      </c>
      <c r="B2724" s="13" t="str">
        <f>IF(D2724="","",VLOOKUP(D2724,'DISPATCHED (VT11)'!$E:$L,8,0))</f>
        <v/>
      </c>
      <c r="C2724" s="16" t="str">
        <f>IF(A2724="","",IF(VLOOKUP(A2724,'DSR Attendance'!$A:$E,5,0)=0,VLOOKUP(A2724,'DSR Attendance'!$A:$D,4,0),CONCATENATE(VLOOKUP(A2724,'DSR Attendance'!$A:$D,4,0)," / ",VLOOKUP('Per Outlet Plan'!A2724,'DSR Attendance'!$A:$E,5,0))))</f>
        <v/>
      </c>
      <c r="M2724" s="13" t="str">
        <f t="shared" si="44"/>
        <v/>
      </c>
      <c r="N2724" s="8"/>
      <c r="XFB2724" s="13" t="str">
        <f>IF(D2724="","",COUNTIF('DISPATCHED (VT11)'!$E:$E,'Per Outlet Plan'!D2724))</f>
        <v/>
      </c>
    </row>
    <row r="2725" spans="1:14 16382:16382">
      <c r="A2725" s="18" t="str">
        <f>IF(D2725="","",VLOOKUP(D2725,'DISPATCHED (VT11)'!$E:$XEV,16373,0))</f>
        <v/>
      </c>
      <c r="B2725" s="13" t="str">
        <f>IF(D2725="","",VLOOKUP(D2725,'DISPATCHED (VT11)'!$E:$L,8,0))</f>
        <v/>
      </c>
      <c r="C2725" s="16" t="str">
        <f>IF(A2725="","",IF(VLOOKUP(A2725,'DSR Attendance'!$A:$E,5,0)=0,VLOOKUP(A2725,'DSR Attendance'!$A:$D,4,0),CONCATENATE(VLOOKUP(A2725,'DSR Attendance'!$A:$D,4,0)," / ",VLOOKUP('Per Outlet Plan'!A2725,'DSR Attendance'!$A:$E,5,0))))</f>
        <v/>
      </c>
      <c r="M2725" s="13" t="str">
        <f t="shared" si="44"/>
        <v/>
      </c>
      <c r="N2725" s="8"/>
      <c r="XFB2725" s="13" t="str">
        <f>IF(D2725="","",COUNTIF('DISPATCHED (VT11)'!$E:$E,'Per Outlet Plan'!D2725))</f>
        <v/>
      </c>
    </row>
    <row r="2726" spans="1:14 16382:16382">
      <c r="A2726" s="18" t="str">
        <f>IF(D2726="","",VLOOKUP(D2726,'DISPATCHED (VT11)'!$E:$XEV,16373,0))</f>
        <v/>
      </c>
      <c r="B2726" s="13" t="str">
        <f>IF(D2726="","",VLOOKUP(D2726,'DISPATCHED (VT11)'!$E:$L,8,0))</f>
        <v/>
      </c>
      <c r="C2726" s="16" t="str">
        <f>IF(A2726="","",IF(VLOOKUP(A2726,'DSR Attendance'!$A:$E,5,0)=0,VLOOKUP(A2726,'DSR Attendance'!$A:$D,4,0),CONCATENATE(VLOOKUP(A2726,'DSR Attendance'!$A:$D,4,0)," / ",VLOOKUP('Per Outlet Plan'!A2726,'DSR Attendance'!$A:$E,5,0))))</f>
        <v/>
      </c>
      <c r="M2726" s="13" t="str">
        <f t="shared" si="44"/>
        <v/>
      </c>
      <c r="N2726" s="8"/>
      <c r="XFB2726" s="13" t="str">
        <f>IF(D2726="","",COUNTIF('DISPATCHED (VT11)'!$E:$E,'Per Outlet Plan'!D2726))</f>
        <v/>
      </c>
    </row>
    <row r="2727" spans="1:14 16382:16382">
      <c r="A2727" s="18" t="str">
        <f>IF(D2727="","",VLOOKUP(D2727,'DISPATCHED (VT11)'!$E:$XEV,16373,0))</f>
        <v/>
      </c>
      <c r="B2727" s="13" t="str">
        <f>IF(D2727="","",VLOOKUP(D2727,'DISPATCHED (VT11)'!$E:$L,8,0))</f>
        <v/>
      </c>
      <c r="C2727" s="16" t="str">
        <f>IF(A2727="","",IF(VLOOKUP(A2727,'DSR Attendance'!$A:$E,5,0)=0,VLOOKUP(A2727,'DSR Attendance'!$A:$D,4,0),CONCATENATE(VLOOKUP(A2727,'DSR Attendance'!$A:$D,4,0)," / ",VLOOKUP('Per Outlet Plan'!A2727,'DSR Attendance'!$A:$E,5,0))))</f>
        <v/>
      </c>
      <c r="M2727" s="13" t="str">
        <f t="shared" si="44"/>
        <v/>
      </c>
      <c r="N2727" s="8"/>
      <c r="XFB2727" s="13" t="str">
        <f>IF(D2727="","",COUNTIF('DISPATCHED (VT11)'!$E:$E,'Per Outlet Plan'!D2727))</f>
        <v/>
      </c>
    </row>
    <row r="2728" spans="1:14 16382:16382">
      <c r="A2728" s="18" t="str">
        <f>IF(D2728="","",VLOOKUP(D2728,'DISPATCHED (VT11)'!$E:$XEV,16373,0))</f>
        <v/>
      </c>
      <c r="B2728" s="13" t="str">
        <f>IF(D2728="","",VLOOKUP(D2728,'DISPATCHED (VT11)'!$E:$L,8,0))</f>
        <v/>
      </c>
      <c r="C2728" s="16" t="str">
        <f>IF(A2728="","",IF(VLOOKUP(A2728,'DSR Attendance'!$A:$E,5,0)=0,VLOOKUP(A2728,'DSR Attendance'!$A:$D,4,0),CONCATENATE(VLOOKUP(A2728,'DSR Attendance'!$A:$D,4,0)," / ",VLOOKUP('Per Outlet Plan'!A2728,'DSR Attendance'!$A:$E,5,0))))</f>
        <v/>
      </c>
      <c r="M2728" s="13" t="str">
        <f t="shared" si="44"/>
        <v/>
      </c>
      <c r="N2728" s="8"/>
      <c r="XFB2728" s="13" t="str">
        <f>IF(D2728="","",COUNTIF('DISPATCHED (VT11)'!$E:$E,'Per Outlet Plan'!D2728))</f>
        <v/>
      </c>
    </row>
    <row r="2729" spans="1:14 16382:16382">
      <c r="A2729" s="18" t="str">
        <f>IF(D2729="","",VLOOKUP(D2729,'DISPATCHED (VT11)'!$E:$XEV,16373,0))</f>
        <v/>
      </c>
      <c r="B2729" s="13" t="str">
        <f>IF(D2729="","",VLOOKUP(D2729,'DISPATCHED (VT11)'!$E:$L,8,0))</f>
        <v/>
      </c>
      <c r="C2729" s="16" t="str">
        <f>IF(A2729="","",IF(VLOOKUP(A2729,'DSR Attendance'!$A:$E,5,0)=0,VLOOKUP(A2729,'DSR Attendance'!$A:$D,4,0),CONCATENATE(VLOOKUP(A2729,'DSR Attendance'!$A:$D,4,0)," / ",VLOOKUP('Per Outlet Plan'!A2729,'DSR Attendance'!$A:$E,5,0))))</f>
        <v/>
      </c>
      <c r="M2729" s="13" t="str">
        <f t="shared" si="44"/>
        <v/>
      </c>
      <c r="N2729" s="8"/>
      <c r="XFB2729" s="13" t="str">
        <f>IF(D2729="","",COUNTIF('DISPATCHED (VT11)'!$E:$E,'Per Outlet Plan'!D2729))</f>
        <v/>
      </c>
    </row>
    <row r="2730" spans="1:14 16382:16382">
      <c r="A2730" s="18" t="str">
        <f>IF(D2730="","",VLOOKUP(D2730,'DISPATCHED (VT11)'!$E:$XEV,16373,0))</f>
        <v/>
      </c>
      <c r="B2730" s="13" t="str">
        <f>IF(D2730="","",VLOOKUP(D2730,'DISPATCHED (VT11)'!$E:$L,8,0))</f>
        <v/>
      </c>
      <c r="C2730" s="16" t="str">
        <f>IF(A2730="","",IF(VLOOKUP(A2730,'DSR Attendance'!$A:$E,5,0)=0,VLOOKUP(A2730,'DSR Attendance'!$A:$D,4,0),CONCATENATE(VLOOKUP(A2730,'DSR Attendance'!$A:$D,4,0)," / ",VLOOKUP('Per Outlet Plan'!A2730,'DSR Attendance'!$A:$E,5,0))))</f>
        <v/>
      </c>
      <c r="M2730" s="13" t="str">
        <f t="shared" si="44"/>
        <v/>
      </c>
      <c r="N2730" s="8"/>
      <c r="XFB2730" s="13" t="str">
        <f>IF(D2730="","",COUNTIF('DISPATCHED (VT11)'!$E:$E,'Per Outlet Plan'!D2730))</f>
        <v/>
      </c>
    </row>
    <row r="2731" spans="1:14 16382:16382">
      <c r="A2731" s="18" t="str">
        <f>IF(D2731="","",VLOOKUP(D2731,'DISPATCHED (VT11)'!$E:$XEV,16373,0))</f>
        <v/>
      </c>
      <c r="B2731" s="13" t="str">
        <f>IF(D2731="","",VLOOKUP(D2731,'DISPATCHED (VT11)'!$E:$L,8,0))</f>
        <v/>
      </c>
      <c r="C2731" s="16" t="str">
        <f>IF(A2731="","",IF(VLOOKUP(A2731,'DSR Attendance'!$A:$E,5,0)=0,VLOOKUP(A2731,'DSR Attendance'!$A:$D,4,0),CONCATENATE(VLOOKUP(A2731,'DSR Attendance'!$A:$D,4,0)," / ",VLOOKUP('Per Outlet Plan'!A2731,'DSR Attendance'!$A:$E,5,0))))</f>
        <v/>
      </c>
      <c r="M2731" s="13" t="str">
        <f t="shared" si="44"/>
        <v/>
      </c>
      <c r="N2731" s="8"/>
      <c r="XFB2731" s="13" t="str">
        <f>IF(D2731="","",COUNTIF('DISPATCHED (VT11)'!$E:$E,'Per Outlet Plan'!D2731))</f>
        <v/>
      </c>
    </row>
    <row r="2732" spans="1:14 16382:16382">
      <c r="A2732" s="18" t="str">
        <f>IF(D2732="","",VLOOKUP(D2732,'DISPATCHED (VT11)'!$E:$XEV,16373,0))</f>
        <v/>
      </c>
      <c r="B2732" s="13" t="str">
        <f>IF(D2732="","",VLOOKUP(D2732,'DISPATCHED (VT11)'!$E:$L,8,0))</f>
        <v/>
      </c>
      <c r="C2732" s="16" t="str">
        <f>IF(A2732="","",IF(VLOOKUP(A2732,'DSR Attendance'!$A:$E,5,0)=0,VLOOKUP(A2732,'DSR Attendance'!$A:$D,4,0),CONCATENATE(VLOOKUP(A2732,'DSR Attendance'!$A:$D,4,0)," / ",VLOOKUP('Per Outlet Plan'!A2732,'DSR Attendance'!$A:$E,5,0))))</f>
        <v/>
      </c>
      <c r="M2732" s="13" t="str">
        <f t="shared" si="44"/>
        <v/>
      </c>
      <c r="N2732" s="8"/>
      <c r="XFB2732" s="13" t="str">
        <f>IF(D2732="","",COUNTIF('DISPATCHED (VT11)'!$E:$E,'Per Outlet Plan'!D2732))</f>
        <v/>
      </c>
    </row>
    <row r="2733" spans="1:14 16382:16382">
      <c r="A2733" s="18" t="str">
        <f>IF(D2733="","",VLOOKUP(D2733,'DISPATCHED (VT11)'!$E:$XEV,16373,0))</f>
        <v/>
      </c>
      <c r="B2733" s="13" t="str">
        <f>IF(D2733="","",VLOOKUP(D2733,'DISPATCHED (VT11)'!$E:$L,8,0))</f>
        <v/>
      </c>
      <c r="C2733" s="16" t="str">
        <f>IF(A2733="","",IF(VLOOKUP(A2733,'DSR Attendance'!$A:$E,5,0)=0,VLOOKUP(A2733,'DSR Attendance'!$A:$D,4,0),CONCATENATE(VLOOKUP(A2733,'DSR Attendance'!$A:$D,4,0)," / ",VLOOKUP('Per Outlet Plan'!A2733,'DSR Attendance'!$A:$E,5,0))))</f>
        <v/>
      </c>
      <c r="M2733" s="13" t="str">
        <f t="shared" si="44"/>
        <v/>
      </c>
      <c r="N2733" s="8"/>
      <c r="XFB2733" s="13" t="str">
        <f>IF(D2733="","",COUNTIF('DISPATCHED (VT11)'!$E:$E,'Per Outlet Plan'!D2733))</f>
        <v/>
      </c>
    </row>
    <row r="2734" spans="1:14 16382:16382">
      <c r="A2734" s="18" t="str">
        <f>IF(D2734="","",VLOOKUP(D2734,'DISPATCHED (VT11)'!$E:$XEV,16373,0))</f>
        <v/>
      </c>
      <c r="B2734" s="13" t="str">
        <f>IF(D2734="","",VLOOKUP(D2734,'DISPATCHED (VT11)'!$E:$L,8,0))</f>
        <v/>
      </c>
      <c r="C2734" s="16" t="str">
        <f>IF(A2734="","",IF(VLOOKUP(A2734,'DSR Attendance'!$A:$E,5,0)=0,VLOOKUP(A2734,'DSR Attendance'!$A:$D,4,0),CONCATENATE(VLOOKUP(A2734,'DSR Attendance'!$A:$D,4,0)," / ",VLOOKUP('Per Outlet Plan'!A2734,'DSR Attendance'!$A:$E,5,0))))</f>
        <v/>
      </c>
      <c r="M2734" s="13" t="str">
        <f t="shared" si="44"/>
        <v/>
      </c>
      <c r="N2734" s="8"/>
      <c r="XFB2734" s="13" t="str">
        <f>IF(D2734="","",COUNTIF('DISPATCHED (VT11)'!$E:$E,'Per Outlet Plan'!D2734))</f>
        <v/>
      </c>
    </row>
    <row r="2735" spans="1:14 16382:16382">
      <c r="A2735" s="18" t="str">
        <f>IF(D2735="","",VLOOKUP(D2735,'DISPATCHED (VT11)'!$E:$XEV,16373,0))</f>
        <v/>
      </c>
      <c r="B2735" s="13" t="str">
        <f>IF(D2735="","",VLOOKUP(D2735,'DISPATCHED (VT11)'!$E:$L,8,0))</f>
        <v/>
      </c>
      <c r="C2735" s="16" t="str">
        <f>IF(A2735="","",IF(VLOOKUP(A2735,'DSR Attendance'!$A:$E,5,0)=0,VLOOKUP(A2735,'DSR Attendance'!$A:$D,4,0),CONCATENATE(VLOOKUP(A2735,'DSR Attendance'!$A:$D,4,0)," / ",VLOOKUP('Per Outlet Plan'!A2735,'DSR Attendance'!$A:$E,5,0))))</f>
        <v/>
      </c>
      <c r="M2735" s="13" t="str">
        <f t="shared" si="44"/>
        <v/>
      </c>
      <c r="N2735" s="8"/>
      <c r="XFB2735" s="13" t="str">
        <f>IF(D2735="","",COUNTIF('DISPATCHED (VT11)'!$E:$E,'Per Outlet Plan'!D2735))</f>
        <v/>
      </c>
    </row>
    <row r="2736" spans="1:14 16382:16382">
      <c r="A2736" s="18" t="str">
        <f>IF(D2736="","",VLOOKUP(D2736,'DISPATCHED (VT11)'!$E:$XEV,16373,0))</f>
        <v/>
      </c>
      <c r="B2736" s="13" t="str">
        <f>IF(D2736="","",VLOOKUP(D2736,'DISPATCHED (VT11)'!$E:$L,8,0))</f>
        <v/>
      </c>
      <c r="C2736" s="16" t="str">
        <f>IF(A2736="","",IF(VLOOKUP(A2736,'DSR Attendance'!$A:$E,5,0)=0,VLOOKUP(A2736,'DSR Attendance'!$A:$D,4,0),CONCATENATE(VLOOKUP(A2736,'DSR Attendance'!$A:$D,4,0)," / ",VLOOKUP('Per Outlet Plan'!A2736,'DSR Attendance'!$A:$E,5,0))))</f>
        <v/>
      </c>
      <c r="M2736" s="13" t="str">
        <f t="shared" si="44"/>
        <v/>
      </c>
      <c r="N2736" s="8"/>
      <c r="XFB2736" s="13" t="str">
        <f>IF(D2736="","",COUNTIF('DISPATCHED (VT11)'!$E:$E,'Per Outlet Plan'!D2736))</f>
        <v/>
      </c>
    </row>
    <row r="2737" spans="1:14 16382:16382">
      <c r="A2737" s="18" t="str">
        <f>IF(D2737="","",VLOOKUP(D2737,'DISPATCHED (VT11)'!$E:$XEV,16373,0))</f>
        <v/>
      </c>
      <c r="B2737" s="13" t="str">
        <f>IF(D2737="","",VLOOKUP(D2737,'DISPATCHED (VT11)'!$E:$L,8,0))</f>
        <v/>
      </c>
      <c r="C2737" s="16" t="str">
        <f>IF(A2737="","",IF(VLOOKUP(A2737,'DSR Attendance'!$A:$E,5,0)=0,VLOOKUP(A2737,'DSR Attendance'!$A:$D,4,0),CONCATENATE(VLOOKUP(A2737,'DSR Attendance'!$A:$D,4,0)," / ",VLOOKUP('Per Outlet Plan'!A2737,'DSR Attendance'!$A:$E,5,0))))</f>
        <v/>
      </c>
      <c r="M2737" s="13" t="str">
        <f t="shared" si="44"/>
        <v/>
      </c>
      <c r="N2737" s="8"/>
      <c r="XFB2737" s="13" t="str">
        <f>IF(D2737="","",COUNTIF('DISPATCHED (VT11)'!$E:$E,'Per Outlet Plan'!D2737))</f>
        <v/>
      </c>
    </row>
    <row r="2738" spans="1:14 16382:16382">
      <c r="A2738" s="18" t="str">
        <f>IF(D2738="","",VLOOKUP(D2738,'DISPATCHED (VT11)'!$E:$XEV,16373,0))</f>
        <v/>
      </c>
      <c r="B2738" s="13" t="str">
        <f>IF(D2738="","",VLOOKUP(D2738,'DISPATCHED (VT11)'!$E:$L,8,0))</f>
        <v/>
      </c>
      <c r="C2738" s="16" t="str">
        <f>IF(A2738="","",IF(VLOOKUP(A2738,'DSR Attendance'!$A:$E,5,0)=0,VLOOKUP(A2738,'DSR Attendance'!$A:$D,4,0),CONCATENATE(VLOOKUP(A2738,'DSR Attendance'!$A:$D,4,0)," / ",VLOOKUP('Per Outlet Plan'!A2738,'DSR Attendance'!$A:$E,5,0))))</f>
        <v/>
      </c>
      <c r="M2738" s="13" t="str">
        <f t="shared" si="44"/>
        <v/>
      </c>
      <c r="N2738" s="8"/>
      <c r="XFB2738" s="13" t="str">
        <f>IF(D2738="","",COUNTIF('DISPATCHED (VT11)'!$E:$E,'Per Outlet Plan'!D2738))</f>
        <v/>
      </c>
    </row>
    <row r="2739" spans="1:14 16382:16382">
      <c r="A2739" s="18" t="str">
        <f>IF(D2739="","",VLOOKUP(D2739,'DISPATCHED (VT11)'!$E:$XEV,16373,0))</f>
        <v/>
      </c>
      <c r="B2739" s="13" t="str">
        <f>IF(D2739="","",VLOOKUP(D2739,'DISPATCHED (VT11)'!$E:$L,8,0))</f>
        <v/>
      </c>
      <c r="C2739" s="16" t="str">
        <f>IF(A2739="","",IF(VLOOKUP(A2739,'DSR Attendance'!$A:$E,5,0)=0,VLOOKUP(A2739,'DSR Attendance'!$A:$D,4,0),CONCATENATE(VLOOKUP(A2739,'DSR Attendance'!$A:$D,4,0)," / ",VLOOKUP('Per Outlet Plan'!A2739,'DSR Attendance'!$A:$E,5,0))))</f>
        <v/>
      </c>
      <c r="M2739" s="13" t="str">
        <f t="shared" si="44"/>
        <v/>
      </c>
      <c r="N2739" s="8"/>
      <c r="XFB2739" s="13" t="str">
        <f>IF(D2739="","",COUNTIF('DISPATCHED (VT11)'!$E:$E,'Per Outlet Plan'!D2739))</f>
        <v/>
      </c>
    </row>
    <row r="2740" spans="1:14 16382:16382">
      <c r="A2740" s="18" t="str">
        <f>IF(D2740="","",VLOOKUP(D2740,'DISPATCHED (VT11)'!$E:$XEV,16373,0))</f>
        <v/>
      </c>
      <c r="B2740" s="13" t="str">
        <f>IF(D2740="","",VLOOKUP(D2740,'DISPATCHED (VT11)'!$E:$L,8,0))</f>
        <v/>
      </c>
      <c r="C2740" s="16" t="str">
        <f>IF(A2740="","",IF(VLOOKUP(A2740,'DSR Attendance'!$A:$E,5,0)=0,VLOOKUP(A2740,'DSR Attendance'!$A:$D,4,0),CONCATENATE(VLOOKUP(A2740,'DSR Attendance'!$A:$D,4,0)," / ",VLOOKUP('Per Outlet Plan'!A2740,'DSR Attendance'!$A:$E,5,0))))</f>
        <v/>
      </c>
      <c r="M2740" s="13" t="str">
        <f t="shared" si="44"/>
        <v/>
      </c>
      <c r="N2740" s="8"/>
      <c r="XFB2740" s="13" t="str">
        <f>IF(D2740="","",COUNTIF('DISPATCHED (VT11)'!$E:$E,'Per Outlet Plan'!D2740))</f>
        <v/>
      </c>
    </row>
    <row r="2741" spans="1:14 16382:16382">
      <c r="A2741" s="18" t="str">
        <f>IF(D2741="","",VLOOKUP(D2741,'DISPATCHED (VT11)'!$E:$XEV,16373,0))</f>
        <v/>
      </c>
      <c r="B2741" s="13" t="str">
        <f>IF(D2741="","",VLOOKUP(D2741,'DISPATCHED (VT11)'!$E:$L,8,0))</f>
        <v/>
      </c>
      <c r="C2741" s="16" t="str">
        <f>IF(A2741="","",IF(VLOOKUP(A2741,'DSR Attendance'!$A:$E,5,0)=0,VLOOKUP(A2741,'DSR Attendance'!$A:$D,4,0),CONCATENATE(VLOOKUP(A2741,'DSR Attendance'!$A:$D,4,0)," / ",VLOOKUP('Per Outlet Plan'!A2741,'DSR Attendance'!$A:$E,5,0))))</f>
        <v/>
      </c>
      <c r="M2741" s="13" t="str">
        <f t="shared" si="44"/>
        <v/>
      </c>
      <c r="N2741" s="8"/>
      <c r="XFB2741" s="13" t="str">
        <f>IF(D2741="","",COUNTIF('DISPATCHED (VT11)'!$E:$E,'Per Outlet Plan'!D2741))</f>
        <v/>
      </c>
    </row>
    <row r="2742" spans="1:14 16382:16382">
      <c r="A2742" s="18" t="str">
        <f>IF(D2742="","",VLOOKUP(D2742,'DISPATCHED (VT11)'!$E:$XEV,16373,0))</f>
        <v/>
      </c>
      <c r="B2742" s="13" t="str">
        <f>IF(D2742="","",VLOOKUP(D2742,'DISPATCHED (VT11)'!$E:$L,8,0))</f>
        <v/>
      </c>
      <c r="C2742" s="16" t="str">
        <f>IF(A2742="","",IF(VLOOKUP(A2742,'DSR Attendance'!$A:$E,5,0)=0,VLOOKUP(A2742,'DSR Attendance'!$A:$D,4,0),CONCATENATE(VLOOKUP(A2742,'DSR Attendance'!$A:$D,4,0)," / ",VLOOKUP('Per Outlet Plan'!A2742,'DSR Attendance'!$A:$E,5,0))))</f>
        <v/>
      </c>
      <c r="M2742" s="13" t="str">
        <f t="shared" si="44"/>
        <v/>
      </c>
      <c r="N2742" s="8"/>
      <c r="XFB2742" s="13" t="str">
        <f>IF(D2742="","",COUNTIF('DISPATCHED (VT11)'!$E:$E,'Per Outlet Plan'!D2742))</f>
        <v/>
      </c>
    </row>
    <row r="2743" spans="1:14 16382:16382">
      <c r="A2743" s="18" t="str">
        <f>IF(D2743="","",VLOOKUP(D2743,'DISPATCHED (VT11)'!$E:$XEV,16373,0))</f>
        <v/>
      </c>
      <c r="B2743" s="13" t="str">
        <f>IF(D2743="","",VLOOKUP(D2743,'DISPATCHED (VT11)'!$E:$L,8,0))</f>
        <v/>
      </c>
      <c r="C2743" s="16" t="str">
        <f>IF(A2743="","",IF(VLOOKUP(A2743,'DSR Attendance'!$A:$E,5,0)=0,VLOOKUP(A2743,'DSR Attendance'!$A:$D,4,0),CONCATENATE(VLOOKUP(A2743,'DSR Attendance'!$A:$D,4,0)," / ",VLOOKUP('Per Outlet Plan'!A2743,'DSR Attendance'!$A:$E,5,0))))</f>
        <v/>
      </c>
      <c r="M2743" s="13" t="str">
        <f t="shared" si="44"/>
        <v/>
      </c>
      <c r="N2743" s="8"/>
      <c r="XFB2743" s="13" t="str">
        <f>IF(D2743="","",COUNTIF('DISPATCHED (VT11)'!$E:$E,'Per Outlet Plan'!D2743))</f>
        <v/>
      </c>
    </row>
    <row r="2744" spans="1:14 16382:16382">
      <c r="A2744" s="18" t="str">
        <f>IF(D2744="","",VLOOKUP(D2744,'DISPATCHED (VT11)'!$E:$XEV,16373,0))</f>
        <v/>
      </c>
      <c r="B2744" s="13" t="str">
        <f>IF(D2744="","",VLOOKUP(D2744,'DISPATCHED (VT11)'!$E:$L,8,0))</f>
        <v/>
      </c>
      <c r="C2744" s="16" t="str">
        <f>IF(A2744="","",IF(VLOOKUP(A2744,'DSR Attendance'!$A:$E,5,0)=0,VLOOKUP(A2744,'DSR Attendance'!$A:$D,4,0),CONCATENATE(VLOOKUP(A2744,'DSR Attendance'!$A:$D,4,0)," / ",VLOOKUP('Per Outlet Plan'!A2744,'DSR Attendance'!$A:$E,5,0))))</f>
        <v/>
      </c>
      <c r="M2744" s="13" t="str">
        <f t="shared" si="44"/>
        <v/>
      </c>
      <c r="N2744" s="8"/>
      <c r="XFB2744" s="13" t="str">
        <f>IF(D2744="","",COUNTIF('DISPATCHED (VT11)'!$E:$E,'Per Outlet Plan'!D2744))</f>
        <v/>
      </c>
    </row>
    <row r="2745" spans="1:14 16382:16382">
      <c r="A2745" s="18" t="str">
        <f>IF(D2745="","",VLOOKUP(D2745,'DISPATCHED (VT11)'!$E:$XEV,16373,0))</f>
        <v/>
      </c>
      <c r="B2745" s="13" t="str">
        <f>IF(D2745="","",VLOOKUP(D2745,'DISPATCHED (VT11)'!$E:$L,8,0))</f>
        <v/>
      </c>
      <c r="C2745" s="16" t="str">
        <f>IF(A2745="","",IF(VLOOKUP(A2745,'DSR Attendance'!$A:$E,5,0)=0,VLOOKUP(A2745,'DSR Attendance'!$A:$D,4,0),CONCATENATE(VLOOKUP(A2745,'DSR Attendance'!$A:$D,4,0)," / ",VLOOKUP('Per Outlet Plan'!A2745,'DSR Attendance'!$A:$E,5,0))))</f>
        <v/>
      </c>
      <c r="M2745" s="13" t="str">
        <f t="shared" si="44"/>
        <v/>
      </c>
      <c r="N2745" s="8"/>
      <c r="XFB2745" s="13" t="str">
        <f>IF(D2745="","",COUNTIF('DISPATCHED (VT11)'!$E:$E,'Per Outlet Plan'!D2745))</f>
        <v/>
      </c>
    </row>
    <row r="2746" spans="1:14 16382:16382">
      <c r="A2746" s="18" t="str">
        <f>IF(D2746="","",VLOOKUP(D2746,'DISPATCHED (VT11)'!$E:$XEV,16373,0))</f>
        <v/>
      </c>
      <c r="B2746" s="13" t="str">
        <f>IF(D2746="","",VLOOKUP(D2746,'DISPATCHED (VT11)'!$E:$L,8,0))</f>
        <v/>
      </c>
      <c r="C2746" s="16" t="str">
        <f>IF(A2746="","",IF(VLOOKUP(A2746,'DSR Attendance'!$A:$E,5,0)=0,VLOOKUP(A2746,'DSR Attendance'!$A:$D,4,0),CONCATENATE(VLOOKUP(A2746,'DSR Attendance'!$A:$D,4,0)," / ",VLOOKUP('Per Outlet Plan'!A2746,'DSR Attendance'!$A:$E,5,0))))</f>
        <v/>
      </c>
      <c r="M2746" s="13" t="str">
        <f t="shared" si="44"/>
        <v/>
      </c>
      <c r="N2746" s="8"/>
      <c r="XFB2746" s="13" t="str">
        <f>IF(D2746="","",COUNTIF('DISPATCHED (VT11)'!$E:$E,'Per Outlet Plan'!D2746))</f>
        <v/>
      </c>
    </row>
    <row r="2747" spans="1:14 16382:16382">
      <c r="A2747" s="18" t="str">
        <f>IF(D2747="","",VLOOKUP(D2747,'DISPATCHED (VT11)'!$E:$XEV,16373,0))</f>
        <v/>
      </c>
      <c r="B2747" s="13" t="str">
        <f>IF(D2747="","",VLOOKUP(D2747,'DISPATCHED (VT11)'!$E:$L,8,0))</f>
        <v/>
      </c>
      <c r="C2747" s="16" t="str">
        <f>IF(A2747="","",IF(VLOOKUP(A2747,'DSR Attendance'!$A:$E,5,0)=0,VLOOKUP(A2747,'DSR Attendance'!$A:$D,4,0),CONCATENATE(VLOOKUP(A2747,'DSR Attendance'!$A:$D,4,0)," / ",VLOOKUP('Per Outlet Plan'!A2747,'DSR Attendance'!$A:$E,5,0))))</f>
        <v/>
      </c>
      <c r="M2747" s="13" t="str">
        <f t="shared" si="44"/>
        <v/>
      </c>
      <c r="N2747" s="8"/>
      <c r="XFB2747" s="13" t="str">
        <f>IF(D2747="","",COUNTIF('DISPATCHED (VT11)'!$E:$E,'Per Outlet Plan'!D2747))</f>
        <v/>
      </c>
    </row>
    <row r="2748" spans="1:14 16382:16382">
      <c r="A2748" s="18" t="str">
        <f>IF(D2748="","",VLOOKUP(D2748,'DISPATCHED (VT11)'!$E:$XEV,16373,0))</f>
        <v/>
      </c>
      <c r="B2748" s="13" t="str">
        <f>IF(D2748="","",VLOOKUP(D2748,'DISPATCHED (VT11)'!$E:$L,8,0))</f>
        <v/>
      </c>
      <c r="C2748" s="16" t="str">
        <f>IF(A2748="","",IF(VLOOKUP(A2748,'DSR Attendance'!$A:$E,5,0)=0,VLOOKUP(A2748,'DSR Attendance'!$A:$D,4,0),CONCATENATE(VLOOKUP(A2748,'DSR Attendance'!$A:$D,4,0)," / ",VLOOKUP('Per Outlet Plan'!A2748,'DSR Attendance'!$A:$E,5,0))))</f>
        <v/>
      </c>
      <c r="M2748" s="13" t="str">
        <f t="shared" si="44"/>
        <v/>
      </c>
      <c r="N2748" s="8"/>
      <c r="XFB2748" s="13" t="str">
        <f>IF(D2748="","",COUNTIF('DISPATCHED (VT11)'!$E:$E,'Per Outlet Plan'!D2748))</f>
        <v/>
      </c>
    </row>
    <row r="2749" spans="1:14 16382:16382">
      <c r="A2749" s="18" t="str">
        <f>IF(D2749="","",VLOOKUP(D2749,'DISPATCHED (VT11)'!$E:$XEV,16373,0))</f>
        <v/>
      </c>
      <c r="B2749" s="13" t="str">
        <f>IF(D2749="","",VLOOKUP(D2749,'DISPATCHED (VT11)'!$E:$L,8,0))</f>
        <v/>
      </c>
      <c r="C2749" s="16" t="str">
        <f>IF(A2749="","",IF(VLOOKUP(A2749,'DSR Attendance'!$A:$E,5,0)=0,VLOOKUP(A2749,'DSR Attendance'!$A:$D,4,0),CONCATENATE(VLOOKUP(A2749,'DSR Attendance'!$A:$D,4,0)," / ",VLOOKUP('Per Outlet Plan'!A2749,'DSR Attendance'!$A:$E,5,0))))</f>
        <v/>
      </c>
      <c r="M2749" s="13" t="str">
        <f t="shared" si="44"/>
        <v/>
      </c>
      <c r="N2749" s="8"/>
      <c r="XFB2749" s="13" t="str">
        <f>IF(D2749="","",COUNTIF('DISPATCHED (VT11)'!$E:$E,'Per Outlet Plan'!D2749))</f>
        <v/>
      </c>
    </row>
    <row r="2750" spans="1:14 16382:16382">
      <c r="A2750" s="18" t="str">
        <f>IF(D2750="","",VLOOKUP(D2750,'DISPATCHED (VT11)'!$E:$XEV,16373,0))</f>
        <v/>
      </c>
      <c r="B2750" s="13" t="str">
        <f>IF(D2750="","",VLOOKUP(D2750,'DISPATCHED (VT11)'!$E:$L,8,0))</f>
        <v/>
      </c>
      <c r="C2750" s="16" t="str">
        <f>IF(A2750="","",IF(VLOOKUP(A2750,'DSR Attendance'!$A:$E,5,0)=0,VLOOKUP(A2750,'DSR Attendance'!$A:$D,4,0),CONCATENATE(VLOOKUP(A2750,'DSR Attendance'!$A:$D,4,0)," / ",VLOOKUP('Per Outlet Plan'!A2750,'DSR Attendance'!$A:$E,5,0))))</f>
        <v/>
      </c>
      <c r="M2750" s="13" t="str">
        <f t="shared" si="44"/>
        <v/>
      </c>
      <c r="N2750" s="8"/>
      <c r="XFB2750" s="13" t="str">
        <f>IF(D2750="","",COUNTIF('DISPATCHED (VT11)'!$E:$E,'Per Outlet Plan'!D2750))</f>
        <v/>
      </c>
    </row>
    <row r="2751" spans="1:14 16382:16382">
      <c r="A2751" s="18" t="str">
        <f>IF(D2751="","",VLOOKUP(D2751,'DISPATCHED (VT11)'!$E:$XEV,16373,0))</f>
        <v/>
      </c>
      <c r="B2751" s="13" t="str">
        <f>IF(D2751="","",VLOOKUP(D2751,'DISPATCHED (VT11)'!$E:$L,8,0))</f>
        <v/>
      </c>
      <c r="C2751" s="16" t="str">
        <f>IF(A2751="","",IF(VLOOKUP(A2751,'DSR Attendance'!$A:$E,5,0)=0,VLOOKUP(A2751,'DSR Attendance'!$A:$D,4,0),CONCATENATE(VLOOKUP(A2751,'DSR Attendance'!$A:$D,4,0)," / ",VLOOKUP('Per Outlet Plan'!A2751,'DSR Attendance'!$A:$E,5,0))))</f>
        <v/>
      </c>
      <c r="M2751" s="13" t="str">
        <f t="shared" si="44"/>
        <v/>
      </c>
      <c r="N2751" s="8"/>
      <c r="XFB2751" s="13" t="str">
        <f>IF(D2751="","",COUNTIF('DISPATCHED (VT11)'!$E:$E,'Per Outlet Plan'!D2751))</f>
        <v/>
      </c>
    </row>
    <row r="2752" spans="1:14 16382:16382">
      <c r="A2752" s="18" t="str">
        <f>IF(D2752="","",VLOOKUP(D2752,'DISPATCHED (VT11)'!$E:$XEV,16373,0))</f>
        <v/>
      </c>
      <c r="B2752" s="13" t="str">
        <f>IF(D2752="","",VLOOKUP(D2752,'DISPATCHED (VT11)'!$E:$L,8,0))</f>
        <v/>
      </c>
      <c r="C2752" s="16" t="str">
        <f>IF(A2752="","",IF(VLOOKUP(A2752,'DSR Attendance'!$A:$E,5,0)=0,VLOOKUP(A2752,'DSR Attendance'!$A:$D,4,0),CONCATENATE(VLOOKUP(A2752,'DSR Attendance'!$A:$D,4,0)," / ",VLOOKUP('Per Outlet Plan'!A2752,'DSR Attendance'!$A:$E,5,0))))</f>
        <v/>
      </c>
      <c r="M2752" s="13" t="str">
        <f t="shared" si="44"/>
        <v/>
      </c>
      <c r="N2752" s="8"/>
      <c r="XFB2752" s="13" t="str">
        <f>IF(D2752="","",COUNTIF('DISPATCHED (VT11)'!$E:$E,'Per Outlet Plan'!D2752))</f>
        <v/>
      </c>
    </row>
    <row r="2753" spans="1:14 16382:16382">
      <c r="A2753" s="18" t="str">
        <f>IF(D2753="","",VLOOKUP(D2753,'DISPATCHED (VT11)'!$E:$XEV,16373,0))</f>
        <v/>
      </c>
      <c r="B2753" s="13" t="str">
        <f>IF(D2753="","",VLOOKUP(D2753,'DISPATCHED (VT11)'!$E:$L,8,0))</f>
        <v/>
      </c>
      <c r="C2753" s="16" t="str">
        <f>IF(A2753="","",IF(VLOOKUP(A2753,'DSR Attendance'!$A:$E,5,0)=0,VLOOKUP(A2753,'DSR Attendance'!$A:$D,4,0),CONCATENATE(VLOOKUP(A2753,'DSR Attendance'!$A:$D,4,0)," / ",VLOOKUP('Per Outlet Plan'!A2753,'DSR Attendance'!$A:$E,5,0))))</f>
        <v/>
      </c>
      <c r="M2753" s="13" t="str">
        <f t="shared" si="44"/>
        <v/>
      </c>
      <c r="N2753" s="8"/>
      <c r="XFB2753" s="13" t="str">
        <f>IF(D2753="","",COUNTIF('DISPATCHED (VT11)'!$E:$E,'Per Outlet Plan'!D2753))</f>
        <v/>
      </c>
    </row>
    <row r="2754" spans="1:14 16382:16382">
      <c r="A2754" s="18" t="str">
        <f>IF(D2754="","",VLOOKUP(D2754,'DISPATCHED (VT11)'!$E:$XEV,16373,0))</f>
        <v/>
      </c>
      <c r="B2754" s="13" t="str">
        <f>IF(D2754="","",VLOOKUP(D2754,'DISPATCHED (VT11)'!$E:$L,8,0))</f>
        <v/>
      </c>
      <c r="C2754" s="16" t="str">
        <f>IF(A2754="","",IF(VLOOKUP(A2754,'DSR Attendance'!$A:$E,5,0)=0,VLOOKUP(A2754,'DSR Attendance'!$A:$D,4,0),CONCATENATE(VLOOKUP(A2754,'DSR Attendance'!$A:$D,4,0)," / ",VLOOKUP('Per Outlet Plan'!A2754,'DSR Attendance'!$A:$E,5,0))))</f>
        <v/>
      </c>
      <c r="M2754" s="13" t="str">
        <f t="shared" si="44"/>
        <v/>
      </c>
      <c r="N2754" s="8"/>
      <c r="XFB2754" s="13" t="str">
        <f>IF(D2754="","",COUNTIF('DISPATCHED (VT11)'!$E:$E,'Per Outlet Plan'!D2754))</f>
        <v/>
      </c>
    </row>
    <row r="2755" spans="1:14 16382:16382">
      <c r="A2755" s="18" t="str">
        <f>IF(D2755="","",VLOOKUP(D2755,'DISPATCHED (VT11)'!$E:$XEV,16373,0))</f>
        <v/>
      </c>
      <c r="B2755" s="13" t="str">
        <f>IF(D2755="","",VLOOKUP(D2755,'DISPATCHED (VT11)'!$E:$L,8,0))</f>
        <v/>
      </c>
      <c r="C2755" s="16" t="str">
        <f>IF(A2755="","",IF(VLOOKUP(A2755,'DSR Attendance'!$A:$E,5,0)=0,VLOOKUP(A2755,'DSR Attendance'!$A:$D,4,0),CONCATENATE(VLOOKUP(A2755,'DSR Attendance'!$A:$D,4,0)," / ",VLOOKUP('Per Outlet Plan'!A2755,'DSR Attendance'!$A:$E,5,0))))</f>
        <v/>
      </c>
      <c r="M2755" s="13" t="str">
        <f t="shared" si="44"/>
        <v/>
      </c>
      <c r="N2755" s="8"/>
      <c r="XFB2755" s="13" t="str">
        <f>IF(D2755="","",COUNTIF('DISPATCHED (VT11)'!$E:$E,'Per Outlet Plan'!D2755))</f>
        <v/>
      </c>
    </row>
    <row r="2756" spans="1:14 16382:16382">
      <c r="A2756" s="18" t="str">
        <f>IF(D2756="","",VLOOKUP(D2756,'DISPATCHED (VT11)'!$E:$XEV,16373,0))</f>
        <v/>
      </c>
      <c r="B2756" s="13" t="str">
        <f>IF(D2756="","",VLOOKUP(D2756,'DISPATCHED (VT11)'!$E:$L,8,0))</f>
        <v/>
      </c>
      <c r="C2756" s="16" t="str">
        <f>IF(A2756="","",IF(VLOOKUP(A2756,'DSR Attendance'!$A:$E,5,0)=0,VLOOKUP(A2756,'DSR Attendance'!$A:$D,4,0),CONCATENATE(VLOOKUP(A2756,'DSR Attendance'!$A:$D,4,0)," / ",VLOOKUP('Per Outlet Plan'!A2756,'DSR Attendance'!$A:$E,5,0))))</f>
        <v/>
      </c>
      <c r="M2756" s="13" t="str">
        <f t="shared" si="44"/>
        <v/>
      </c>
      <c r="N2756" s="8"/>
      <c r="XFB2756" s="13" t="str">
        <f>IF(D2756="","",COUNTIF('DISPATCHED (VT11)'!$E:$E,'Per Outlet Plan'!D2756))</f>
        <v/>
      </c>
    </row>
    <row r="2757" spans="1:14 16382:16382">
      <c r="A2757" s="18" t="str">
        <f>IF(D2757="","",VLOOKUP(D2757,'DISPATCHED (VT11)'!$E:$XEV,16373,0))</f>
        <v/>
      </c>
      <c r="B2757" s="13" t="str">
        <f>IF(D2757="","",VLOOKUP(D2757,'DISPATCHED (VT11)'!$E:$L,8,0))</f>
        <v/>
      </c>
      <c r="C2757" s="16" t="str">
        <f>IF(A2757="","",IF(VLOOKUP(A2757,'DSR Attendance'!$A:$E,5,0)=0,VLOOKUP(A2757,'DSR Attendance'!$A:$D,4,0),CONCATENATE(VLOOKUP(A2757,'DSR Attendance'!$A:$D,4,0)," / ",VLOOKUP('Per Outlet Plan'!A2757,'DSR Attendance'!$A:$E,5,0))))</f>
        <v/>
      </c>
      <c r="M2757" s="13" t="str">
        <f t="shared" si="44"/>
        <v/>
      </c>
      <c r="N2757" s="8"/>
      <c r="XFB2757" s="13" t="str">
        <f>IF(D2757="","",COUNTIF('DISPATCHED (VT11)'!$E:$E,'Per Outlet Plan'!D2757))</f>
        <v/>
      </c>
    </row>
    <row r="2758" spans="1:14 16382:16382">
      <c r="A2758" s="18" t="str">
        <f>IF(D2758="","",VLOOKUP(D2758,'DISPATCHED (VT11)'!$E:$XEV,16373,0))</f>
        <v/>
      </c>
      <c r="B2758" s="13" t="str">
        <f>IF(D2758="","",VLOOKUP(D2758,'DISPATCHED (VT11)'!$E:$L,8,0))</f>
        <v/>
      </c>
      <c r="C2758" s="16" t="str">
        <f>IF(A2758="","",IF(VLOOKUP(A2758,'DSR Attendance'!$A:$E,5,0)=0,VLOOKUP(A2758,'DSR Attendance'!$A:$D,4,0),CONCATENATE(VLOOKUP(A2758,'DSR Attendance'!$A:$D,4,0)," / ",VLOOKUP('Per Outlet Plan'!A2758,'DSR Attendance'!$A:$E,5,0))))</f>
        <v/>
      </c>
      <c r="M2758" s="13" t="str">
        <f t="shared" ref="M2758:M2821" si="45">IF(L2758="","",VLOOKUP(L2758,$XFC$6:$XFD$30,2,0))</f>
        <v/>
      </c>
      <c r="N2758" s="8"/>
      <c r="XFB2758" s="13" t="str">
        <f>IF(D2758="","",COUNTIF('DISPATCHED (VT11)'!$E:$E,'Per Outlet Plan'!D2758))</f>
        <v/>
      </c>
    </row>
    <row r="2759" spans="1:14 16382:16382">
      <c r="A2759" s="18" t="str">
        <f>IF(D2759="","",VLOOKUP(D2759,'DISPATCHED (VT11)'!$E:$XEV,16373,0))</f>
        <v/>
      </c>
      <c r="B2759" s="13" t="str">
        <f>IF(D2759="","",VLOOKUP(D2759,'DISPATCHED (VT11)'!$E:$L,8,0))</f>
        <v/>
      </c>
      <c r="C2759" s="16" t="str">
        <f>IF(A2759="","",IF(VLOOKUP(A2759,'DSR Attendance'!$A:$E,5,0)=0,VLOOKUP(A2759,'DSR Attendance'!$A:$D,4,0),CONCATENATE(VLOOKUP(A2759,'DSR Attendance'!$A:$D,4,0)," / ",VLOOKUP('Per Outlet Plan'!A2759,'DSR Attendance'!$A:$E,5,0))))</f>
        <v/>
      </c>
      <c r="M2759" s="13" t="str">
        <f t="shared" si="45"/>
        <v/>
      </c>
      <c r="N2759" s="8"/>
      <c r="XFB2759" s="13" t="str">
        <f>IF(D2759="","",COUNTIF('DISPATCHED (VT11)'!$E:$E,'Per Outlet Plan'!D2759))</f>
        <v/>
      </c>
    </row>
    <row r="2760" spans="1:14 16382:16382">
      <c r="A2760" s="18" t="str">
        <f>IF(D2760="","",VLOOKUP(D2760,'DISPATCHED (VT11)'!$E:$XEV,16373,0))</f>
        <v/>
      </c>
      <c r="B2760" s="13" t="str">
        <f>IF(D2760="","",VLOOKUP(D2760,'DISPATCHED (VT11)'!$E:$L,8,0))</f>
        <v/>
      </c>
      <c r="C2760" s="16" t="str">
        <f>IF(A2760="","",IF(VLOOKUP(A2760,'DSR Attendance'!$A:$E,5,0)=0,VLOOKUP(A2760,'DSR Attendance'!$A:$D,4,0),CONCATENATE(VLOOKUP(A2760,'DSR Attendance'!$A:$D,4,0)," / ",VLOOKUP('Per Outlet Plan'!A2760,'DSR Attendance'!$A:$E,5,0))))</f>
        <v/>
      </c>
      <c r="M2760" s="13" t="str">
        <f t="shared" si="45"/>
        <v/>
      </c>
      <c r="N2760" s="8"/>
      <c r="XFB2760" s="13" t="str">
        <f>IF(D2760="","",COUNTIF('DISPATCHED (VT11)'!$E:$E,'Per Outlet Plan'!D2760))</f>
        <v/>
      </c>
    </row>
    <row r="2761" spans="1:14 16382:16382">
      <c r="A2761" s="18" t="str">
        <f>IF(D2761="","",VLOOKUP(D2761,'DISPATCHED (VT11)'!$E:$XEV,16373,0))</f>
        <v/>
      </c>
      <c r="B2761" s="13" t="str">
        <f>IF(D2761="","",VLOOKUP(D2761,'DISPATCHED (VT11)'!$E:$L,8,0))</f>
        <v/>
      </c>
      <c r="C2761" s="16" t="str">
        <f>IF(A2761="","",IF(VLOOKUP(A2761,'DSR Attendance'!$A:$E,5,0)=0,VLOOKUP(A2761,'DSR Attendance'!$A:$D,4,0),CONCATENATE(VLOOKUP(A2761,'DSR Attendance'!$A:$D,4,0)," / ",VLOOKUP('Per Outlet Plan'!A2761,'DSR Attendance'!$A:$E,5,0))))</f>
        <v/>
      </c>
      <c r="M2761" s="13" t="str">
        <f t="shared" si="45"/>
        <v/>
      </c>
      <c r="N2761" s="8"/>
      <c r="XFB2761" s="13" t="str">
        <f>IF(D2761="","",COUNTIF('DISPATCHED (VT11)'!$E:$E,'Per Outlet Plan'!D2761))</f>
        <v/>
      </c>
    </row>
    <row r="2762" spans="1:14 16382:16382">
      <c r="A2762" s="18" t="str">
        <f>IF(D2762="","",VLOOKUP(D2762,'DISPATCHED (VT11)'!$E:$XEV,16373,0))</f>
        <v/>
      </c>
      <c r="B2762" s="13" t="str">
        <f>IF(D2762="","",VLOOKUP(D2762,'DISPATCHED (VT11)'!$E:$L,8,0))</f>
        <v/>
      </c>
      <c r="C2762" s="16" t="str">
        <f>IF(A2762="","",IF(VLOOKUP(A2762,'DSR Attendance'!$A:$E,5,0)=0,VLOOKUP(A2762,'DSR Attendance'!$A:$D,4,0),CONCATENATE(VLOOKUP(A2762,'DSR Attendance'!$A:$D,4,0)," / ",VLOOKUP('Per Outlet Plan'!A2762,'DSR Attendance'!$A:$E,5,0))))</f>
        <v/>
      </c>
      <c r="M2762" s="13" t="str">
        <f t="shared" si="45"/>
        <v/>
      </c>
      <c r="N2762" s="8"/>
      <c r="XFB2762" s="13" t="str">
        <f>IF(D2762="","",COUNTIF('DISPATCHED (VT11)'!$E:$E,'Per Outlet Plan'!D2762))</f>
        <v/>
      </c>
    </row>
    <row r="2763" spans="1:14 16382:16382">
      <c r="A2763" s="18" t="str">
        <f>IF(D2763="","",VLOOKUP(D2763,'DISPATCHED (VT11)'!$E:$XEV,16373,0))</f>
        <v/>
      </c>
      <c r="B2763" s="13" t="str">
        <f>IF(D2763="","",VLOOKUP(D2763,'DISPATCHED (VT11)'!$E:$L,8,0))</f>
        <v/>
      </c>
      <c r="C2763" s="16" t="str">
        <f>IF(A2763="","",IF(VLOOKUP(A2763,'DSR Attendance'!$A:$E,5,0)=0,VLOOKUP(A2763,'DSR Attendance'!$A:$D,4,0),CONCATENATE(VLOOKUP(A2763,'DSR Attendance'!$A:$D,4,0)," / ",VLOOKUP('Per Outlet Plan'!A2763,'DSR Attendance'!$A:$E,5,0))))</f>
        <v/>
      </c>
      <c r="M2763" s="13" t="str">
        <f t="shared" si="45"/>
        <v/>
      </c>
      <c r="N2763" s="8"/>
      <c r="XFB2763" s="13" t="str">
        <f>IF(D2763="","",COUNTIF('DISPATCHED (VT11)'!$E:$E,'Per Outlet Plan'!D2763))</f>
        <v/>
      </c>
    </row>
    <row r="2764" spans="1:14 16382:16382">
      <c r="A2764" s="18" t="str">
        <f>IF(D2764="","",VLOOKUP(D2764,'DISPATCHED (VT11)'!$E:$XEV,16373,0))</f>
        <v/>
      </c>
      <c r="B2764" s="13" t="str">
        <f>IF(D2764="","",VLOOKUP(D2764,'DISPATCHED (VT11)'!$E:$L,8,0))</f>
        <v/>
      </c>
      <c r="C2764" s="16" t="str">
        <f>IF(A2764="","",IF(VLOOKUP(A2764,'DSR Attendance'!$A:$E,5,0)=0,VLOOKUP(A2764,'DSR Attendance'!$A:$D,4,0),CONCATENATE(VLOOKUP(A2764,'DSR Attendance'!$A:$D,4,0)," / ",VLOOKUP('Per Outlet Plan'!A2764,'DSR Attendance'!$A:$E,5,0))))</f>
        <v/>
      </c>
      <c r="M2764" s="13" t="str">
        <f t="shared" si="45"/>
        <v/>
      </c>
      <c r="N2764" s="8"/>
      <c r="XFB2764" s="13" t="str">
        <f>IF(D2764="","",COUNTIF('DISPATCHED (VT11)'!$E:$E,'Per Outlet Plan'!D2764))</f>
        <v/>
      </c>
    </row>
    <row r="2765" spans="1:14 16382:16382">
      <c r="A2765" s="18" t="str">
        <f>IF(D2765="","",VLOOKUP(D2765,'DISPATCHED (VT11)'!$E:$XEV,16373,0))</f>
        <v/>
      </c>
      <c r="B2765" s="13" t="str">
        <f>IF(D2765="","",VLOOKUP(D2765,'DISPATCHED (VT11)'!$E:$L,8,0))</f>
        <v/>
      </c>
      <c r="C2765" s="16" t="str">
        <f>IF(A2765="","",IF(VLOOKUP(A2765,'DSR Attendance'!$A:$E,5,0)=0,VLOOKUP(A2765,'DSR Attendance'!$A:$D,4,0),CONCATENATE(VLOOKUP(A2765,'DSR Attendance'!$A:$D,4,0)," / ",VLOOKUP('Per Outlet Plan'!A2765,'DSR Attendance'!$A:$E,5,0))))</f>
        <v/>
      </c>
      <c r="M2765" s="13" t="str">
        <f t="shared" si="45"/>
        <v/>
      </c>
      <c r="N2765" s="8"/>
      <c r="XFB2765" s="13" t="str">
        <f>IF(D2765="","",COUNTIF('DISPATCHED (VT11)'!$E:$E,'Per Outlet Plan'!D2765))</f>
        <v/>
      </c>
    </row>
    <row r="2766" spans="1:14 16382:16382">
      <c r="A2766" s="18" t="str">
        <f>IF(D2766="","",VLOOKUP(D2766,'DISPATCHED (VT11)'!$E:$XEV,16373,0))</f>
        <v/>
      </c>
      <c r="B2766" s="13" t="str">
        <f>IF(D2766="","",VLOOKUP(D2766,'DISPATCHED (VT11)'!$E:$L,8,0))</f>
        <v/>
      </c>
      <c r="C2766" s="16" t="str">
        <f>IF(A2766="","",IF(VLOOKUP(A2766,'DSR Attendance'!$A:$E,5,0)=0,VLOOKUP(A2766,'DSR Attendance'!$A:$D,4,0),CONCATENATE(VLOOKUP(A2766,'DSR Attendance'!$A:$D,4,0)," / ",VLOOKUP('Per Outlet Plan'!A2766,'DSR Attendance'!$A:$E,5,0))))</f>
        <v/>
      </c>
      <c r="M2766" s="13" t="str">
        <f t="shared" si="45"/>
        <v/>
      </c>
      <c r="N2766" s="8"/>
      <c r="XFB2766" s="13" t="str">
        <f>IF(D2766="","",COUNTIF('DISPATCHED (VT11)'!$E:$E,'Per Outlet Plan'!D2766))</f>
        <v/>
      </c>
    </row>
    <row r="2767" spans="1:14 16382:16382">
      <c r="A2767" s="18" t="str">
        <f>IF(D2767="","",VLOOKUP(D2767,'DISPATCHED (VT11)'!$E:$XEV,16373,0))</f>
        <v/>
      </c>
      <c r="B2767" s="13" t="str">
        <f>IF(D2767="","",VLOOKUP(D2767,'DISPATCHED (VT11)'!$E:$L,8,0))</f>
        <v/>
      </c>
      <c r="C2767" s="16" t="str">
        <f>IF(A2767="","",IF(VLOOKUP(A2767,'DSR Attendance'!$A:$E,5,0)=0,VLOOKUP(A2767,'DSR Attendance'!$A:$D,4,0),CONCATENATE(VLOOKUP(A2767,'DSR Attendance'!$A:$D,4,0)," / ",VLOOKUP('Per Outlet Plan'!A2767,'DSR Attendance'!$A:$E,5,0))))</f>
        <v/>
      </c>
      <c r="M2767" s="13" t="str">
        <f t="shared" si="45"/>
        <v/>
      </c>
      <c r="N2767" s="8"/>
      <c r="XFB2767" s="13" t="str">
        <f>IF(D2767="","",COUNTIF('DISPATCHED (VT11)'!$E:$E,'Per Outlet Plan'!D2767))</f>
        <v/>
      </c>
    </row>
    <row r="2768" spans="1:14 16382:16382">
      <c r="A2768" s="18" t="str">
        <f>IF(D2768="","",VLOOKUP(D2768,'DISPATCHED (VT11)'!$E:$XEV,16373,0))</f>
        <v/>
      </c>
      <c r="B2768" s="13" t="str">
        <f>IF(D2768="","",VLOOKUP(D2768,'DISPATCHED (VT11)'!$E:$L,8,0))</f>
        <v/>
      </c>
      <c r="C2768" s="16" t="str">
        <f>IF(A2768="","",IF(VLOOKUP(A2768,'DSR Attendance'!$A:$E,5,0)=0,VLOOKUP(A2768,'DSR Attendance'!$A:$D,4,0),CONCATENATE(VLOOKUP(A2768,'DSR Attendance'!$A:$D,4,0)," / ",VLOOKUP('Per Outlet Plan'!A2768,'DSR Attendance'!$A:$E,5,0))))</f>
        <v/>
      </c>
      <c r="M2768" s="13" t="str">
        <f t="shared" si="45"/>
        <v/>
      </c>
      <c r="N2768" s="8"/>
      <c r="XFB2768" s="13" t="str">
        <f>IF(D2768="","",COUNTIF('DISPATCHED (VT11)'!$E:$E,'Per Outlet Plan'!D2768))</f>
        <v/>
      </c>
    </row>
    <row r="2769" spans="1:14 16382:16382">
      <c r="A2769" s="18" t="str">
        <f>IF(D2769="","",VLOOKUP(D2769,'DISPATCHED (VT11)'!$E:$XEV,16373,0))</f>
        <v/>
      </c>
      <c r="B2769" s="13" t="str">
        <f>IF(D2769="","",VLOOKUP(D2769,'DISPATCHED (VT11)'!$E:$L,8,0))</f>
        <v/>
      </c>
      <c r="C2769" s="16" t="str">
        <f>IF(A2769="","",IF(VLOOKUP(A2769,'DSR Attendance'!$A:$E,5,0)=0,VLOOKUP(A2769,'DSR Attendance'!$A:$D,4,0),CONCATENATE(VLOOKUP(A2769,'DSR Attendance'!$A:$D,4,0)," / ",VLOOKUP('Per Outlet Plan'!A2769,'DSR Attendance'!$A:$E,5,0))))</f>
        <v/>
      </c>
      <c r="M2769" s="13" t="str">
        <f t="shared" si="45"/>
        <v/>
      </c>
      <c r="N2769" s="8"/>
      <c r="XFB2769" s="13" t="str">
        <f>IF(D2769="","",COUNTIF('DISPATCHED (VT11)'!$E:$E,'Per Outlet Plan'!D2769))</f>
        <v/>
      </c>
    </row>
    <row r="2770" spans="1:14 16382:16382">
      <c r="A2770" s="18" t="str">
        <f>IF(D2770="","",VLOOKUP(D2770,'DISPATCHED (VT11)'!$E:$XEV,16373,0))</f>
        <v/>
      </c>
      <c r="B2770" s="13" t="str">
        <f>IF(D2770="","",VLOOKUP(D2770,'DISPATCHED (VT11)'!$E:$L,8,0))</f>
        <v/>
      </c>
      <c r="C2770" s="16" t="str">
        <f>IF(A2770="","",IF(VLOOKUP(A2770,'DSR Attendance'!$A:$E,5,0)=0,VLOOKUP(A2770,'DSR Attendance'!$A:$D,4,0),CONCATENATE(VLOOKUP(A2770,'DSR Attendance'!$A:$D,4,0)," / ",VLOOKUP('Per Outlet Plan'!A2770,'DSR Attendance'!$A:$E,5,0))))</f>
        <v/>
      </c>
      <c r="M2770" s="13" t="str">
        <f t="shared" si="45"/>
        <v/>
      </c>
      <c r="N2770" s="8"/>
      <c r="XFB2770" s="13" t="str">
        <f>IF(D2770="","",COUNTIF('DISPATCHED (VT11)'!$E:$E,'Per Outlet Plan'!D2770))</f>
        <v/>
      </c>
    </row>
    <row r="2771" spans="1:14 16382:16382">
      <c r="A2771" s="18" t="str">
        <f>IF(D2771="","",VLOOKUP(D2771,'DISPATCHED (VT11)'!$E:$XEV,16373,0))</f>
        <v/>
      </c>
      <c r="B2771" s="13" t="str">
        <f>IF(D2771="","",VLOOKUP(D2771,'DISPATCHED (VT11)'!$E:$L,8,0))</f>
        <v/>
      </c>
      <c r="C2771" s="16" t="str">
        <f>IF(A2771="","",IF(VLOOKUP(A2771,'DSR Attendance'!$A:$E,5,0)=0,VLOOKUP(A2771,'DSR Attendance'!$A:$D,4,0),CONCATENATE(VLOOKUP(A2771,'DSR Attendance'!$A:$D,4,0)," / ",VLOOKUP('Per Outlet Plan'!A2771,'DSR Attendance'!$A:$E,5,0))))</f>
        <v/>
      </c>
      <c r="M2771" s="13" t="str">
        <f t="shared" si="45"/>
        <v/>
      </c>
      <c r="N2771" s="8"/>
      <c r="XFB2771" s="13" t="str">
        <f>IF(D2771="","",COUNTIF('DISPATCHED (VT11)'!$E:$E,'Per Outlet Plan'!D2771))</f>
        <v/>
      </c>
    </row>
    <row r="2772" spans="1:14 16382:16382">
      <c r="A2772" s="18" t="str">
        <f>IF(D2772="","",VLOOKUP(D2772,'DISPATCHED (VT11)'!$E:$XEV,16373,0))</f>
        <v/>
      </c>
      <c r="B2772" s="13" t="str">
        <f>IF(D2772="","",VLOOKUP(D2772,'DISPATCHED (VT11)'!$E:$L,8,0))</f>
        <v/>
      </c>
      <c r="C2772" s="16" t="str">
        <f>IF(A2772="","",IF(VLOOKUP(A2772,'DSR Attendance'!$A:$E,5,0)=0,VLOOKUP(A2772,'DSR Attendance'!$A:$D,4,0),CONCATENATE(VLOOKUP(A2772,'DSR Attendance'!$A:$D,4,0)," / ",VLOOKUP('Per Outlet Plan'!A2772,'DSR Attendance'!$A:$E,5,0))))</f>
        <v/>
      </c>
      <c r="M2772" s="13" t="str">
        <f t="shared" si="45"/>
        <v/>
      </c>
      <c r="N2772" s="8"/>
      <c r="XFB2772" s="13" t="str">
        <f>IF(D2772="","",COUNTIF('DISPATCHED (VT11)'!$E:$E,'Per Outlet Plan'!D2772))</f>
        <v/>
      </c>
    </row>
    <row r="2773" spans="1:14 16382:16382">
      <c r="A2773" s="18" t="str">
        <f>IF(D2773="","",VLOOKUP(D2773,'DISPATCHED (VT11)'!$E:$XEV,16373,0))</f>
        <v/>
      </c>
      <c r="B2773" s="13" t="str">
        <f>IF(D2773="","",VLOOKUP(D2773,'DISPATCHED (VT11)'!$E:$L,8,0))</f>
        <v/>
      </c>
      <c r="C2773" s="16" t="str">
        <f>IF(A2773="","",IF(VLOOKUP(A2773,'DSR Attendance'!$A:$E,5,0)=0,VLOOKUP(A2773,'DSR Attendance'!$A:$D,4,0),CONCATENATE(VLOOKUP(A2773,'DSR Attendance'!$A:$D,4,0)," / ",VLOOKUP('Per Outlet Plan'!A2773,'DSR Attendance'!$A:$E,5,0))))</f>
        <v/>
      </c>
      <c r="M2773" s="13" t="str">
        <f t="shared" si="45"/>
        <v/>
      </c>
      <c r="N2773" s="8"/>
      <c r="XFB2773" s="13" t="str">
        <f>IF(D2773="","",COUNTIF('DISPATCHED (VT11)'!$E:$E,'Per Outlet Plan'!D2773))</f>
        <v/>
      </c>
    </row>
    <row r="2774" spans="1:14 16382:16382">
      <c r="A2774" s="18" t="str">
        <f>IF(D2774="","",VLOOKUP(D2774,'DISPATCHED (VT11)'!$E:$XEV,16373,0))</f>
        <v/>
      </c>
      <c r="B2774" s="13" t="str">
        <f>IF(D2774="","",VLOOKUP(D2774,'DISPATCHED (VT11)'!$E:$L,8,0))</f>
        <v/>
      </c>
      <c r="C2774" s="16" t="str">
        <f>IF(A2774="","",IF(VLOOKUP(A2774,'DSR Attendance'!$A:$E,5,0)=0,VLOOKUP(A2774,'DSR Attendance'!$A:$D,4,0),CONCATENATE(VLOOKUP(A2774,'DSR Attendance'!$A:$D,4,0)," / ",VLOOKUP('Per Outlet Plan'!A2774,'DSR Attendance'!$A:$E,5,0))))</f>
        <v/>
      </c>
      <c r="M2774" s="13" t="str">
        <f t="shared" si="45"/>
        <v/>
      </c>
      <c r="N2774" s="8"/>
      <c r="XFB2774" s="13" t="str">
        <f>IF(D2774="","",COUNTIF('DISPATCHED (VT11)'!$E:$E,'Per Outlet Plan'!D2774))</f>
        <v/>
      </c>
    </row>
    <row r="2775" spans="1:14 16382:16382">
      <c r="A2775" s="18" t="str">
        <f>IF(D2775="","",VLOOKUP(D2775,'DISPATCHED (VT11)'!$E:$XEV,16373,0))</f>
        <v/>
      </c>
      <c r="B2775" s="13" t="str">
        <f>IF(D2775="","",VLOOKUP(D2775,'DISPATCHED (VT11)'!$E:$L,8,0))</f>
        <v/>
      </c>
      <c r="C2775" s="16" t="str">
        <f>IF(A2775="","",IF(VLOOKUP(A2775,'DSR Attendance'!$A:$E,5,0)=0,VLOOKUP(A2775,'DSR Attendance'!$A:$D,4,0),CONCATENATE(VLOOKUP(A2775,'DSR Attendance'!$A:$D,4,0)," / ",VLOOKUP('Per Outlet Plan'!A2775,'DSR Attendance'!$A:$E,5,0))))</f>
        <v/>
      </c>
      <c r="M2775" s="13" t="str">
        <f t="shared" si="45"/>
        <v/>
      </c>
      <c r="N2775" s="8"/>
      <c r="XFB2775" s="13" t="str">
        <f>IF(D2775="","",COUNTIF('DISPATCHED (VT11)'!$E:$E,'Per Outlet Plan'!D2775))</f>
        <v/>
      </c>
    </row>
    <row r="2776" spans="1:14 16382:16382">
      <c r="A2776" s="18" t="str">
        <f>IF(D2776="","",VLOOKUP(D2776,'DISPATCHED (VT11)'!$E:$XEV,16373,0))</f>
        <v/>
      </c>
      <c r="B2776" s="13" t="str">
        <f>IF(D2776="","",VLOOKUP(D2776,'DISPATCHED (VT11)'!$E:$L,8,0))</f>
        <v/>
      </c>
      <c r="C2776" s="16" t="str">
        <f>IF(A2776="","",IF(VLOOKUP(A2776,'DSR Attendance'!$A:$E,5,0)=0,VLOOKUP(A2776,'DSR Attendance'!$A:$D,4,0),CONCATENATE(VLOOKUP(A2776,'DSR Attendance'!$A:$D,4,0)," / ",VLOOKUP('Per Outlet Plan'!A2776,'DSR Attendance'!$A:$E,5,0))))</f>
        <v/>
      </c>
      <c r="M2776" s="13" t="str">
        <f t="shared" si="45"/>
        <v/>
      </c>
      <c r="N2776" s="8"/>
      <c r="XFB2776" s="13" t="str">
        <f>IF(D2776="","",COUNTIF('DISPATCHED (VT11)'!$E:$E,'Per Outlet Plan'!D2776))</f>
        <v/>
      </c>
    </row>
    <row r="2777" spans="1:14 16382:16382">
      <c r="A2777" s="18" t="str">
        <f>IF(D2777="","",VLOOKUP(D2777,'DISPATCHED (VT11)'!$E:$XEV,16373,0))</f>
        <v/>
      </c>
      <c r="B2777" s="13" t="str">
        <f>IF(D2777="","",VLOOKUP(D2777,'DISPATCHED (VT11)'!$E:$L,8,0))</f>
        <v/>
      </c>
      <c r="C2777" s="16" t="str">
        <f>IF(A2777="","",IF(VLOOKUP(A2777,'DSR Attendance'!$A:$E,5,0)=0,VLOOKUP(A2777,'DSR Attendance'!$A:$D,4,0),CONCATENATE(VLOOKUP(A2777,'DSR Attendance'!$A:$D,4,0)," / ",VLOOKUP('Per Outlet Plan'!A2777,'DSR Attendance'!$A:$E,5,0))))</f>
        <v/>
      </c>
      <c r="M2777" s="13" t="str">
        <f t="shared" si="45"/>
        <v/>
      </c>
      <c r="N2777" s="8"/>
      <c r="XFB2777" s="13" t="str">
        <f>IF(D2777="","",COUNTIF('DISPATCHED (VT11)'!$E:$E,'Per Outlet Plan'!D2777))</f>
        <v/>
      </c>
    </row>
    <row r="2778" spans="1:14 16382:16382">
      <c r="A2778" s="18" t="str">
        <f>IF(D2778="","",VLOOKUP(D2778,'DISPATCHED (VT11)'!$E:$XEV,16373,0))</f>
        <v/>
      </c>
      <c r="B2778" s="13" t="str">
        <f>IF(D2778="","",VLOOKUP(D2778,'DISPATCHED (VT11)'!$E:$L,8,0))</f>
        <v/>
      </c>
      <c r="C2778" s="16" t="str">
        <f>IF(A2778="","",IF(VLOOKUP(A2778,'DSR Attendance'!$A:$E,5,0)=0,VLOOKUP(A2778,'DSR Attendance'!$A:$D,4,0),CONCATENATE(VLOOKUP(A2778,'DSR Attendance'!$A:$D,4,0)," / ",VLOOKUP('Per Outlet Plan'!A2778,'DSR Attendance'!$A:$E,5,0))))</f>
        <v/>
      </c>
      <c r="M2778" s="13" t="str">
        <f t="shared" si="45"/>
        <v/>
      </c>
      <c r="N2778" s="8"/>
      <c r="XFB2778" s="13" t="str">
        <f>IF(D2778="","",COUNTIF('DISPATCHED (VT11)'!$E:$E,'Per Outlet Plan'!D2778))</f>
        <v/>
      </c>
    </row>
    <row r="2779" spans="1:14 16382:16382">
      <c r="A2779" s="18" t="str">
        <f>IF(D2779="","",VLOOKUP(D2779,'DISPATCHED (VT11)'!$E:$XEV,16373,0))</f>
        <v/>
      </c>
      <c r="B2779" s="13" t="str">
        <f>IF(D2779="","",VLOOKUP(D2779,'DISPATCHED (VT11)'!$E:$L,8,0))</f>
        <v/>
      </c>
      <c r="C2779" s="16" t="str">
        <f>IF(A2779="","",IF(VLOOKUP(A2779,'DSR Attendance'!$A:$E,5,0)=0,VLOOKUP(A2779,'DSR Attendance'!$A:$D,4,0),CONCATENATE(VLOOKUP(A2779,'DSR Attendance'!$A:$D,4,0)," / ",VLOOKUP('Per Outlet Plan'!A2779,'DSR Attendance'!$A:$E,5,0))))</f>
        <v/>
      </c>
      <c r="M2779" s="13" t="str">
        <f t="shared" si="45"/>
        <v/>
      </c>
      <c r="N2779" s="8"/>
      <c r="XFB2779" s="13" t="str">
        <f>IF(D2779="","",COUNTIF('DISPATCHED (VT11)'!$E:$E,'Per Outlet Plan'!D2779))</f>
        <v/>
      </c>
    </row>
    <row r="2780" spans="1:14 16382:16382">
      <c r="A2780" s="18" t="str">
        <f>IF(D2780="","",VLOOKUP(D2780,'DISPATCHED (VT11)'!$E:$XEV,16373,0))</f>
        <v/>
      </c>
      <c r="B2780" s="13" t="str">
        <f>IF(D2780="","",VLOOKUP(D2780,'DISPATCHED (VT11)'!$E:$L,8,0))</f>
        <v/>
      </c>
      <c r="C2780" s="16" t="str">
        <f>IF(A2780="","",IF(VLOOKUP(A2780,'DSR Attendance'!$A:$E,5,0)=0,VLOOKUP(A2780,'DSR Attendance'!$A:$D,4,0),CONCATENATE(VLOOKUP(A2780,'DSR Attendance'!$A:$D,4,0)," / ",VLOOKUP('Per Outlet Plan'!A2780,'DSR Attendance'!$A:$E,5,0))))</f>
        <v/>
      </c>
      <c r="M2780" s="13" t="str">
        <f t="shared" si="45"/>
        <v/>
      </c>
      <c r="N2780" s="8"/>
      <c r="XFB2780" s="13" t="str">
        <f>IF(D2780="","",COUNTIF('DISPATCHED (VT11)'!$E:$E,'Per Outlet Plan'!D2780))</f>
        <v/>
      </c>
    </row>
    <row r="2781" spans="1:14 16382:16382">
      <c r="A2781" s="18" t="str">
        <f>IF(D2781="","",VLOOKUP(D2781,'DISPATCHED (VT11)'!$E:$XEV,16373,0))</f>
        <v/>
      </c>
      <c r="B2781" s="13" t="str">
        <f>IF(D2781="","",VLOOKUP(D2781,'DISPATCHED (VT11)'!$E:$L,8,0))</f>
        <v/>
      </c>
      <c r="C2781" s="16" t="str">
        <f>IF(A2781="","",IF(VLOOKUP(A2781,'DSR Attendance'!$A:$E,5,0)=0,VLOOKUP(A2781,'DSR Attendance'!$A:$D,4,0),CONCATENATE(VLOOKUP(A2781,'DSR Attendance'!$A:$D,4,0)," / ",VLOOKUP('Per Outlet Plan'!A2781,'DSR Attendance'!$A:$E,5,0))))</f>
        <v/>
      </c>
      <c r="M2781" s="13" t="str">
        <f t="shared" si="45"/>
        <v/>
      </c>
      <c r="N2781" s="8"/>
      <c r="XFB2781" s="13" t="str">
        <f>IF(D2781="","",COUNTIF('DISPATCHED (VT11)'!$E:$E,'Per Outlet Plan'!D2781))</f>
        <v/>
      </c>
    </row>
    <row r="2782" spans="1:14 16382:16382">
      <c r="A2782" s="18" t="str">
        <f>IF(D2782="","",VLOOKUP(D2782,'DISPATCHED (VT11)'!$E:$XEV,16373,0))</f>
        <v/>
      </c>
      <c r="B2782" s="13" t="str">
        <f>IF(D2782="","",VLOOKUP(D2782,'DISPATCHED (VT11)'!$E:$L,8,0))</f>
        <v/>
      </c>
      <c r="C2782" s="16" t="str">
        <f>IF(A2782="","",IF(VLOOKUP(A2782,'DSR Attendance'!$A:$E,5,0)=0,VLOOKUP(A2782,'DSR Attendance'!$A:$D,4,0),CONCATENATE(VLOOKUP(A2782,'DSR Attendance'!$A:$D,4,0)," / ",VLOOKUP('Per Outlet Plan'!A2782,'DSR Attendance'!$A:$E,5,0))))</f>
        <v/>
      </c>
      <c r="M2782" s="13" t="str">
        <f t="shared" si="45"/>
        <v/>
      </c>
      <c r="N2782" s="8"/>
      <c r="XFB2782" s="13" t="str">
        <f>IF(D2782="","",COUNTIF('DISPATCHED (VT11)'!$E:$E,'Per Outlet Plan'!D2782))</f>
        <v/>
      </c>
    </row>
    <row r="2783" spans="1:14 16382:16382">
      <c r="A2783" s="18" t="str">
        <f>IF(D2783="","",VLOOKUP(D2783,'DISPATCHED (VT11)'!$E:$XEV,16373,0))</f>
        <v/>
      </c>
      <c r="B2783" s="13" t="str">
        <f>IF(D2783="","",VLOOKUP(D2783,'DISPATCHED (VT11)'!$E:$L,8,0))</f>
        <v/>
      </c>
      <c r="C2783" s="16" t="str">
        <f>IF(A2783="","",IF(VLOOKUP(A2783,'DSR Attendance'!$A:$E,5,0)=0,VLOOKUP(A2783,'DSR Attendance'!$A:$D,4,0),CONCATENATE(VLOOKUP(A2783,'DSR Attendance'!$A:$D,4,0)," / ",VLOOKUP('Per Outlet Plan'!A2783,'DSR Attendance'!$A:$E,5,0))))</f>
        <v/>
      </c>
      <c r="M2783" s="13" t="str">
        <f t="shared" si="45"/>
        <v/>
      </c>
      <c r="N2783" s="8"/>
      <c r="XFB2783" s="13" t="str">
        <f>IF(D2783="","",COUNTIF('DISPATCHED (VT11)'!$E:$E,'Per Outlet Plan'!D2783))</f>
        <v/>
      </c>
    </row>
    <row r="2784" spans="1:14 16382:16382">
      <c r="A2784" s="18" t="str">
        <f>IF(D2784="","",VLOOKUP(D2784,'DISPATCHED (VT11)'!$E:$XEV,16373,0))</f>
        <v/>
      </c>
      <c r="B2784" s="13" t="str">
        <f>IF(D2784="","",VLOOKUP(D2784,'DISPATCHED (VT11)'!$E:$L,8,0))</f>
        <v/>
      </c>
      <c r="C2784" s="16" t="str">
        <f>IF(A2784="","",IF(VLOOKUP(A2784,'DSR Attendance'!$A:$E,5,0)=0,VLOOKUP(A2784,'DSR Attendance'!$A:$D,4,0),CONCATENATE(VLOOKUP(A2784,'DSR Attendance'!$A:$D,4,0)," / ",VLOOKUP('Per Outlet Plan'!A2784,'DSR Attendance'!$A:$E,5,0))))</f>
        <v/>
      </c>
      <c r="M2784" s="13" t="str">
        <f t="shared" si="45"/>
        <v/>
      </c>
      <c r="N2784" s="8"/>
      <c r="XFB2784" s="13" t="str">
        <f>IF(D2784="","",COUNTIF('DISPATCHED (VT11)'!$E:$E,'Per Outlet Plan'!D2784))</f>
        <v/>
      </c>
    </row>
    <row r="2785" spans="1:14 16382:16382">
      <c r="A2785" s="18" t="str">
        <f>IF(D2785="","",VLOOKUP(D2785,'DISPATCHED (VT11)'!$E:$XEV,16373,0))</f>
        <v/>
      </c>
      <c r="B2785" s="13" t="str">
        <f>IF(D2785="","",VLOOKUP(D2785,'DISPATCHED (VT11)'!$E:$L,8,0))</f>
        <v/>
      </c>
      <c r="C2785" s="16" t="str">
        <f>IF(A2785="","",IF(VLOOKUP(A2785,'DSR Attendance'!$A:$E,5,0)=0,VLOOKUP(A2785,'DSR Attendance'!$A:$D,4,0),CONCATENATE(VLOOKUP(A2785,'DSR Attendance'!$A:$D,4,0)," / ",VLOOKUP('Per Outlet Plan'!A2785,'DSR Attendance'!$A:$E,5,0))))</f>
        <v/>
      </c>
      <c r="M2785" s="13" t="str">
        <f t="shared" si="45"/>
        <v/>
      </c>
      <c r="N2785" s="8"/>
      <c r="XFB2785" s="13" t="str">
        <f>IF(D2785="","",COUNTIF('DISPATCHED (VT11)'!$E:$E,'Per Outlet Plan'!D2785))</f>
        <v/>
      </c>
    </row>
    <row r="2786" spans="1:14 16382:16382">
      <c r="A2786" s="18" t="str">
        <f>IF(D2786="","",VLOOKUP(D2786,'DISPATCHED (VT11)'!$E:$XEV,16373,0))</f>
        <v/>
      </c>
      <c r="B2786" s="13" t="str">
        <f>IF(D2786="","",VLOOKUP(D2786,'DISPATCHED (VT11)'!$E:$L,8,0))</f>
        <v/>
      </c>
      <c r="C2786" s="16" t="str">
        <f>IF(A2786="","",IF(VLOOKUP(A2786,'DSR Attendance'!$A:$E,5,0)=0,VLOOKUP(A2786,'DSR Attendance'!$A:$D,4,0),CONCATENATE(VLOOKUP(A2786,'DSR Attendance'!$A:$D,4,0)," / ",VLOOKUP('Per Outlet Plan'!A2786,'DSR Attendance'!$A:$E,5,0))))</f>
        <v/>
      </c>
      <c r="M2786" s="13" t="str">
        <f t="shared" si="45"/>
        <v/>
      </c>
      <c r="N2786" s="8"/>
      <c r="XFB2786" s="13" t="str">
        <f>IF(D2786="","",COUNTIF('DISPATCHED (VT11)'!$E:$E,'Per Outlet Plan'!D2786))</f>
        <v/>
      </c>
    </row>
    <row r="2787" spans="1:14 16382:16382">
      <c r="A2787" s="18" t="str">
        <f>IF(D2787="","",VLOOKUP(D2787,'DISPATCHED (VT11)'!$E:$XEV,16373,0))</f>
        <v/>
      </c>
      <c r="B2787" s="13" t="str">
        <f>IF(D2787="","",VLOOKUP(D2787,'DISPATCHED (VT11)'!$E:$L,8,0))</f>
        <v/>
      </c>
      <c r="C2787" s="16" t="str">
        <f>IF(A2787="","",IF(VLOOKUP(A2787,'DSR Attendance'!$A:$E,5,0)=0,VLOOKUP(A2787,'DSR Attendance'!$A:$D,4,0),CONCATENATE(VLOOKUP(A2787,'DSR Attendance'!$A:$D,4,0)," / ",VLOOKUP('Per Outlet Plan'!A2787,'DSR Attendance'!$A:$E,5,0))))</f>
        <v/>
      </c>
      <c r="M2787" s="13" t="str">
        <f t="shared" si="45"/>
        <v/>
      </c>
      <c r="N2787" s="8"/>
      <c r="XFB2787" s="13" t="str">
        <f>IF(D2787="","",COUNTIF('DISPATCHED (VT11)'!$E:$E,'Per Outlet Plan'!D2787))</f>
        <v/>
      </c>
    </row>
    <row r="2788" spans="1:14 16382:16382">
      <c r="A2788" s="18" t="str">
        <f>IF(D2788="","",VLOOKUP(D2788,'DISPATCHED (VT11)'!$E:$XEV,16373,0))</f>
        <v/>
      </c>
      <c r="B2788" s="13" t="str">
        <f>IF(D2788="","",VLOOKUP(D2788,'DISPATCHED (VT11)'!$E:$L,8,0))</f>
        <v/>
      </c>
      <c r="C2788" s="16" t="str">
        <f>IF(A2788="","",IF(VLOOKUP(A2788,'DSR Attendance'!$A:$E,5,0)=0,VLOOKUP(A2788,'DSR Attendance'!$A:$D,4,0),CONCATENATE(VLOOKUP(A2788,'DSR Attendance'!$A:$D,4,0)," / ",VLOOKUP('Per Outlet Plan'!A2788,'DSR Attendance'!$A:$E,5,0))))</f>
        <v/>
      </c>
      <c r="M2788" s="13" t="str">
        <f t="shared" si="45"/>
        <v/>
      </c>
      <c r="N2788" s="8"/>
      <c r="XFB2788" s="13" t="str">
        <f>IF(D2788="","",COUNTIF('DISPATCHED (VT11)'!$E:$E,'Per Outlet Plan'!D2788))</f>
        <v/>
      </c>
    </row>
    <row r="2789" spans="1:14 16382:16382">
      <c r="A2789" s="18" t="str">
        <f>IF(D2789="","",VLOOKUP(D2789,'DISPATCHED (VT11)'!$E:$XEV,16373,0))</f>
        <v/>
      </c>
      <c r="B2789" s="13" t="str">
        <f>IF(D2789="","",VLOOKUP(D2789,'DISPATCHED (VT11)'!$E:$L,8,0))</f>
        <v/>
      </c>
      <c r="C2789" s="16" t="str">
        <f>IF(A2789="","",IF(VLOOKUP(A2789,'DSR Attendance'!$A:$E,5,0)=0,VLOOKUP(A2789,'DSR Attendance'!$A:$D,4,0),CONCATENATE(VLOOKUP(A2789,'DSR Attendance'!$A:$D,4,0)," / ",VLOOKUP('Per Outlet Plan'!A2789,'DSR Attendance'!$A:$E,5,0))))</f>
        <v/>
      </c>
      <c r="M2789" s="13" t="str">
        <f t="shared" si="45"/>
        <v/>
      </c>
      <c r="N2789" s="8"/>
      <c r="XFB2789" s="13" t="str">
        <f>IF(D2789="","",COUNTIF('DISPATCHED (VT11)'!$E:$E,'Per Outlet Plan'!D2789))</f>
        <v/>
      </c>
    </row>
    <row r="2790" spans="1:14 16382:16382">
      <c r="A2790" s="18" t="str">
        <f>IF(D2790="","",VLOOKUP(D2790,'DISPATCHED (VT11)'!$E:$XEV,16373,0))</f>
        <v/>
      </c>
      <c r="B2790" s="13" t="str">
        <f>IF(D2790="","",VLOOKUP(D2790,'DISPATCHED (VT11)'!$E:$L,8,0))</f>
        <v/>
      </c>
      <c r="C2790" s="16" t="str">
        <f>IF(A2790="","",IF(VLOOKUP(A2790,'DSR Attendance'!$A:$E,5,0)=0,VLOOKUP(A2790,'DSR Attendance'!$A:$D,4,0),CONCATENATE(VLOOKUP(A2790,'DSR Attendance'!$A:$D,4,0)," / ",VLOOKUP('Per Outlet Plan'!A2790,'DSR Attendance'!$A:$E,5,0))))</f>
        <v/>
      </c>
      <c r="M2790" s="13" t="str">
        <f t="shared" si="45"/>
        <v/>
      </c>
      <c r="N2790" s="8"/>
      <c r="XFB2790" s="13" t="str">
        <f>IF(D2790="","",COUNTIF('DISPATCHED (VT11)'!$E:$E,'Per Outlet Plan'!D2790))</f>
        <v/>
      </c>
    </row>
    <row r="2791" spans="1:14 16382:16382">
      <c r="A2791" s="18" t="str">
        <f>IF(D2791="","",VLOOKUP(D2791,'DISPATCHED (VT11)'!$E:$XEV,16373,0))</f>
        <v/>
      </c>
      <c r="B2791" s="13" t="str">
        <f>IF(D2791="","",VLOOKUP(D2791,'DISPATCHED (VT11)'!$E:$L,8,0))</f>
        <v/>
      </c>
      <c r="C2791" s="16" t="str">
        <f>IF(A2791="","",IF(VLOOKUP(A2791,'DSR Attendance'!$A:$E,5,0)=0,VLOOKUP(A2791,'DSR Attendance'!$A:$D,4,0),CONCATENATE(VLOOKUP(A2791,'DSR Attendance'!$A:$D,4,0)," / ",VLOOKUP('Per Outlet Plan'!A2791,'DSR Attendance'!$A:$E,5,0))))</f>
        <v/>
      </c>
      <c r="M2791" s="13" t="str">
        <f t="shared" si="45"/>
        <v/>
      </c>
      <c r="N2791" s="8"/>
      <c r="XFB2791" s="13" t="str">
        <f>IF(D2791="","",COUNTIF('DISPATCHED (VT11)'!$E:$E,'Per Outlet Plan'!D2791))</f>
        <v/>
      </c>
    </row>
    <row r="2792" spans="1:14 16382:16382">
      <c r="A2792" s="18" t="str">
        <f>IF(D2792="","",VLOOKUP(D2792,'DISPATCHED (VT11)'!$E:$XEV,16373,0))</f>
        <v/>
      </c>
      <c r="B2792" s="13" t="str">
        <f>IF(D2792="","",VLOOKUP(D2792,'DISPATCHED (VT11)'!$E:$L,8,0))</f>
        <v/>
      </c>
      <c r="C2792" s="16" t="str">
        <f>IF(A2792="","",IF(VLOOKUP(A2792,'DSR Attendance'!$A:$E,5,0)=0,VLOOKUP(A2792,'DSR Attendance'!$A:$D,4,0),CONCATENATE(VLOOKUP(A2792,'DSR Attendance'!$A:$D,4,0)," / ",VLOOKUP('Per Outlet Plan'!A2792,'DSR Attendance'!$A:$E,5,0))))</f>
        <v/>
      </c>
      <c r="M2792" s="13" t="str">
        <f t="shared" si="45"/>
        <v/>
      </c>
      <c r="N2792" s="8"/>
      <c r="XFB2792" s="13" t="str">
        <f>IF(D2792="","",COUNTIF('DISPATCHED (VT11)'!$E:$E,'Per Outlet Plan'!D2792))</f>
        <v/>
      </c>
    </row>
    <row r="2793" spans="1:14 16382:16382">
      <c r="A2793" s="18" t="str">
        <f>IF(D2793="","",VLOOKUP(D2793,'DISPATCHED (VT11)'!$E:$XEV,16373,0))</f>
        <v/>
      </c>
      <c r="B2793" s="13" t="str">
        <f>IF(D2793="","",VLOOKUP(D2793,'DISPATCHED (VT11)'!$E:$L,8,0))</f>
        <v/>
      </c>
      <c r="C2793" s="16" t="str">
        <f>IF(A2793="","",IF(VLOOKUP(A2793,'DSR Attendance'!$A:$E,5,0)=0,VLOOKUP(A2793,'DSR Attendance'!$A:$D,4,0),CONCATENATE(VLOOKUP(A2793,'DSR Attendance'!$A:$D,4,0)," / ",VLOOKUP('Per Outlet Plan'!A2793,'DSR Attendance'!$A:$E,5,0))))</f>
        <v/>
      </c>
      <c r="M2793" s="13" t="str">
        <f t="shared" si="45"/>
        <v/>
      </c>
      <c r="N2793" s="8"/>
      <c r="XFB2793" s="13" t="str">
        <f>IF(D2793="","",COUNTIF('DISPATCHED (VT11)'!$E:$E,'Per Outlet Plan'!D2793))</f>
        <v/>
      </c>
    </row>
    <row r="2794" spans="1:14 16382:16382">
      <c r="A2794" s="18" t="str">
        <f>IF(D2794="","",VLOOKUP(D2794,'DISPATCHED (VT11)'!$E:$XEV,16373,0))</f>
        <v/>
      </c>
      <c r="B2794" s="13" t="str">
        <f>IF(D2794="","",VLOOKUP(D2794,'DISPATCHED (VT11)'!$E:$L,8,0))</f>
        <v/>
      </c>
      <c r="C2794" s="16" t="str">
        <f>IF(A2794="","",IF(VLOOKUP(A2794,'DSR Attendance'!$A:$E,5,0)=0,VLOOKUP(A2794,'DSR Attendance'!$A:$D,4,0),CONCATENATE(VLOOKUP(A2794,'DSR Attendance'!$A:$D,4,0)," / ",VLOOKUP('Per Outlet Plan'!A2794,'DSR Attendance'!$A:$E,5,0))))</f>
        <v/>
      </c>
      <c r="M2794" s="13" t="str">
        <f t="shared" si="45"/>
        <v/>
      </c>
      <c r="N2794" s="8"/>
      <c r="XFB2794" s="13" t="str">
        <f>IF(D2794="","",COUNTIF('DISPATCHED (VT11)'!$E:$E,'Per Outlet Plan'!D2794))</f>
        <v/>
      </c>
    </row>
    <row r="2795" spans="1:14 16382:16382">
      <c r="A2795" s="18" t="str">
        <f>IF(D2795="","",VLOOKUP(D2795,'DISPATCHED (VT11)'!$E:$XEV,16373,0))</f>
        <v/>
      </c>
      <c r="B2795" s="13" t="str">
        <f>IF(D2795="","",VLOOKUP(D2795,'DISPATCHED (VT11)'!$E:$L,8,0))</f>
        <v/>
      </c>
      <c r="C2795" s="16" t="str">
        <f>IF(A2795="","",IF(VLOOKUP(A2795,'DSR Attendance'!$A:$E,5,0)=0,VLOOKUP(A2795,'DSR Attendance'!$A:$D,4,0),CONCATENATE(VLOOKUP(A2795,'DSR Attendance'!$A:$D,4,0)," / ",VLOOKUP('Per Outlet Plan'!A2795,'DSR Attendance'!$A:$E,5,0))))</f>
        <v/>
      </c>
      <c r="M2795" s="13" t="str">
        <f t="shared" si="45"/>
        <v/>
      </c>
      <c r="N2795" s="8"/>
      <c r="XFB2795" s="13" t="str">
        <f>IF(D2795="","",COUNTIF('DISPATCHED (VT11)'!$E:$E,'Per Outlet Plan'!D2795))</f>
        <v/>
      </c>
    </row>
    <row r="2796" spans="1:14 16382:16382">
      <c r="A2796" s="18" t="str">
        <f>IF(D2796="","",VLOOKUP(D2796,'DISPATCHED (VT11)'!$E:$XEV,16373,0))</f>
        <v/>
      </c>
      <c r="B2796" s="13" t="str">
        <f>IF(D2796="","",VLOOKUP(D2796,'DISPATCHED (VT11)'!$E:$L,8,0))</f>
        <v/>
      </c>
      <c r="C2796" s="16" t="str">
        <f>IF(A2796="","",IF(VLOOKUP(A2796,'DSR Attendance'!$A:$E,5,0)=0,VLOOKUP(A2796,'DSR Attendance'!$A:$D,4,0),CONCATENATE(VLOOKUP(A2796,'DSR Attendance'!$A:$D,4,0)," / ",VLOOKUP('Per Outlet Plan'!A2796,'DSR Attendance'!$A:$E,5,0))))</f>
        <v/>
      </c>
      <c r="M2796" s="13" t="str">
        <f t="shared" si="45"/>
        <v/>
      </c>
      <c r="N2796" s="8"/>
      <c r="XFB2796" s="13" t="str">
        <f>IF(D2796="","",COUNTIF('DISPATCHED (VT11)'!$E:$E,'Per Outlet Plan'!D2796))</f>
        <v/>
      </c>
    </row>
    <row r="2797" spans="1:14 16382:16382">
      <c r="A2797" s="18" t="str">
        <f>IF(D2797="","",VLOOKUP(D2797,'DISPATCHED (VT11)'!$E:$XEV,16373,0))</f>
        <v/>
      </c>
      <c r="B2797" s="13" t="str">
        <f>IF(D2797="","",VLOOKUP(D2797,'DISPATCHED (VT11)'!$E:$L,8,0))</f>
        <v/>
      </c>
      <c r="C2797" s="16" t="str">
        <f>IF(A2797="","",IF(VLOOKUP(A2797,'DSR Attendance'!$A:$E,5,0)=0,VLOOKUP(A2797,'DSR Attendance'!$A:$D,4,0),CONCATENATE(VLOOKUP(A2797,'DSR Attendance'!$A:$D,4,0)," / ",VLOOKUP('Per Outlet Plan'!A2797,'DSR Attendance'!$A:$E,5,0))))</f>
        <v/>
      </c>
      <c r="M2797" s="13" t="str">
        <f t="shared" si="45"/>
        <v/>
      </c>
      <c r="N2797" s="8"/>
      <c r="XFB2797" s="13" t="str">
        <f>IF(D2797="","",COUNTIF('DISPATCHED (VT11)'!$E:$E,'Per Outlet Plan'!D2797))</f>
        <v/>
      </c>
    </row>
    <row r="2798" spans="1:14 16382:16382">
      <c r="A2798" s="18" t="str">
        <f>IF(D2798="","",VLOOKUP(D2798,'DISPATCHED (VT11)'!$E:$XEV,16373,0))</f>
        <v/>
      </c>
      <c r="B2798" s="13" t="str">
        <f>IF(D2798="","",VLOOKUP(D2798,'DISPATCHED (VT11)'!$E:$L,8,0))</f>
        <v/>
      </c>
      <c r="C2798" s="16" t="str">
        <f>IF(A2798="","",IF(VLOOKUP(A2798,'DSR Attendance'!$A:$E,5,0)=0,VLOOKUP(A2798,'DSR Attendance'!$A:$D,4,0),CONCATENATE(VLOOKUP(A2798,'DSR Attendance'!$A:$D,4,0)," / ",VLOOKUP('Per Outlet Plan'!A2798,'DSR Attendance'!$A:$E,5,0))))</f>
        <v/>
      </c>
      <c r="M2798" s="13" t="str">
        <f t="shared" si="45"/>
        <v/>
      </c>
      <c r="N2798" s="8"/>
      <c r="XFB2798" s="13" t="str">
        <f>IF(D2798="","",COUNTIF('DISPATCHED (VT11)'!$E:$E,'Per Outlet Plan'!D2798))</f>
        <v/>
      </c>
    </row>
    <row r="2799" spans="1:14 16382:16382">
      <c r="A2799" s="18" t="str">
        <f>IF(D2799="","",VLOOKUP(D2799,'DISPATCHED (VT11)'!$E:$XEV,16373,0))</f>
        <v/>
      </c>
      <c r="B2799" s="13" t="str">
        <f>IF(D2799="","",VLOOKUP(D2799,'DISPATCHED (VT11)'!$E:$L,8,0))</f>
        <v/>
      </c>
      <c r="C2799" s="16" t="str">
        <f>IF(A2799="","",IF(VLOOKUP(A2799,'DSR Attendance'!$A:$E,5,0)=0,VLOOKUP(A2799,'DSR Attendance'!$A:$D,4,0),CONCATENATE(VLOOKUP(A2799,'DSR Attendance'!$A:$D,4,0)," / ",VLOOKUP('Per Outlet Plan'!A2799,'DSR Attendance'!$A:$E,5,0))))</f>
        <v/>
      </c>
      <c r="M2799" s="13" t="str">
        <f t="shared" si="45"/>
        <v/>
      </c>
      <c r="N2799" s="8"/>
      <c r="XFB2799" s="13" t="str">
        <f>IF(D2799="","",COUNTIF('DISPATCHED (VT11)'!$E:$E,'Per Outlet Plan'!D2799))</f>
        <v/>
      </c>
    </row>
    <row r="2800" spans="1:14 16382:16382">
      <c r="A2800" s="18" t="str">
        <f>IF(D2800="","",VLOOKUP(D2800,'DISPATCHED (VT11)'!$E:$XEV,16373,0))</f>
        <v/>
      </c>
      <c r="B2800" s="13" t="str">
        <f>IF(D2800="","",VLOOKUP(D2800,'DISPATCHED (VT11)'!$E:$L,8,0))</f>
        <v/>
      </c>
      <c r="C2800" s="16" t="str">
        <f>IF(A2800="","",IF(VLOOKUP(A2800,'DSR Attendance'!$A:$E,5,0)=0,VLOOKUP(A2800,'DSR Attendance'!$A:$D,4,0),CONCATENATE(VLOOKUP(A2800,'DSR Attendance'!$A:$D,4,0)," / ",VLOOKUP('Per Outlet Plan'!A2800,'DSR Attendance'!$A:$E,5,0))))</f>
        <v/>
      </c>
      <c r="M2800" s="13" t="str">
        <f t="shared" si="45"/>
        <v/>
      </c>
      <c r="N2800" s="8"/>
      <c r="XFB2800" s="13" t="str">
        <f>IF(D2800="","",COUNTIF('DISPATCHED (VT11)'!$E:$E,'Per Outlet Plan'!D2800))</f>
        <v/>
      </c>
    </row>
    <row r="2801" spans="1:14 16382:16382">
      <c r="A2801" s="18" t="str">
        <f>IF(D2801="","",VLOOKUP(D2801,'DISPATCHED (VT11)'!$E:$XEV,16373,0))</f>
        <v/>
      </c>
      <c r="B2801" s="13" t="str">
        <f>IF(D2801="","",VLOOKUP(D2801,'DISPATCHED (VT11)'!$E:$L,8,0))</f>
        <v/>
      </c>
      <c r="C2801" s="16" t="str">
        <f>IF(A2801="","",IF(VLOOKUP(A2801,'DSR Attendance'!$A:$E,5,0)=0,VLOOKUP(A2801,'DSR Attendance'!$A:$D,4,0),CONCATENATE(VLOOKUP(A2801,'DSR Attendance'!$A:$D,4,0)," / ",VLOOKUP('Per Outlet Plan'!A2801,'DSR Attendance'!$A:$E,5,0))))</f>
        <v/>
      </c>
      <c r="M2801" s="13" t="str">
        <f t="shared" si="45"/>
        <v/>
      </c>
      <c r="N2801" s="8"/>
      <c r="XFB2801" s="13" t="str">
        <f>IF(D2801="","",COUNTIF('DISPATCHED (VT11)'!$E:$E,'Per Outlet Plan'!D2801))</f>
        <v/>
      </c>
    </row>
    <row r="2802" spans="1:14 16382:16382">
      <c r="A2802" s="18" t="str">
        <f>IF(D2802="","",VLOOKUP(D2802,'DISPATCHED (VT11)'!$E:$XEV,16373,0))</f>
        <v/>
      </c>
      <c r="B2802" s="13" t="str">
        <f>IF(D2802="","",VLOOKUP(D2802,'DISPATCHED (VT11)'!$E:$L,8,0))</f>
        <v/>
      </c>
      <c r="C2802" s="16" t="str">
        <f>IF(A2802="","",IF(VLOOKUP(A2802,'DSR Attendance'!$A:$E,5,0)=0,VLOOKUP(A2802,'DSR Attendance'!$A:$D,4,0),CONCATENATE(VLOOKUP(A2802,'DSR Attendance'!$A:$D,4,0)," / ",VLOOKUP('Per Outlet Plan'!A2802,'DSR Attendance'!$A:$E,5,0))))</f>
        <v/>
      </c>
      <c r="M2802" s="13" t="str">
        <f t="shared" si="45"/>
        <v/>
      </c>
      <c r="N2802" s="8"/>
      <c r="XFB2802" s="13" t="str">
        <f>IF(D2802="","",COUNTIF('DISPATCHED (VT11)'!$E:$E,'Per Outlet Plan'!D2802))</f>
        <v/>
      </c>
    </row>
    <row r="2803" spans="1:14 16382:16382">
      <c r="A2803" s="18" t="str">
        <f>IF(D2803="","",VLOOKUP(D2803,'DISPATCHED (VT11)'!$E:$XEV,16373,0))</f>
        <v/>
      </c>
      <c r="B2803" s="13" t="str">
        <f>IF(D2803="","",VLOOKUP(D2803,'DISPATCHED (VT11)'!$E:$L,8,0))</f>
        <v/>
      </c>
      <c r="C2803" s="16" t="str">
        <f>IF(A2803="","",IF(VLOOKUP(A2803,'DSR Attendance'!$A:$E,5,0)=0,VLOOKUP(A2803,'DSR Attendance'!$A:$D,4,0),CONCATENATE(VLOOKUP(A2803,'DSR Attendance'!$A:$D,4,0)," / ",VLOOKUP('Per Outlet Plan'!A2803,'DSR Attendance'!$A:$E,5,0))))</f>
        <v/>
      </c>
      <c r="M2803" s="13" t="str">
        <f t="shared" si="45"/>
        <v/>
      </c>
      <c r="N2803" s="8"/>
      <c r="XFB2803" s="13" t="str">
        <f>IF(D2803="","",COUNTIF('DISPATCHED (VT11)'!$E:$E,'Per Outlet Plan'!D2803))</f>
        <v/>
      </c>
    </row>
    <row r="2804" spans="1:14 16382:16382">
      <c r="A2804" s="18" t="str">
        <f>IF(D2804="","",VLOOKUP(D2804,'DISPATCHED (VT11)'!$E:$XEV,16373,0))</f>
        <v/>
      </c>
      <c r="B2804" s="13" t="str">
        <f>IF(D2804="","",VLOOKUP(D2804,'DISPATCHED (VT11)'!$E:$L,8,0))</f>
        <v/>
      </c>
      <c r="C2804" s="16" t="str">
        <f>IF(A2804="","",IF(VLOOKUP(A2804,'DSR Attendance'!$A:$E,5,0)=0,VLOOKUP(A2804,'DSR Attendance'!$A:$D,4,0),CONCATENATE(VLOOKUP(A2804,'DSR Attendance'!$A:$D,4,0)," / ",VLOOKUP('Per Outlet Plan'!A2804,'DSR Attendance'!$A:$E,5,0))))</f>
        <v/>
      </c>
      <c r="M2804" s="13" t="str">
        <f t="shared" si="45"/>
        <v/>
      </c>
      <c r="N2804" s="8"/>
      <c r="XFB2804" s="13" t="str">
        <f>IF(D2804="","",COUNTIF('DISPATCHED (VT11)'!$E:$E,'Per Outlet Plan'!D2804))</f>
        <v/>
      </c>
    </row>
    <row r="2805" spans="1:14 16382:16382">
      <c r="A2805" s="18" t="str">
        <f>IF(D2805="","",VLOOKUP(D2805,'DISPATCHED (VT11)'!$E:$XEV,16373,0))</f>
        <v/>
      </c>
      <c r="B2805" s="13" t="str">
        <f>IF(D2805="","",VLOOKUP(D2805,'DISPATCHED (VT11)'!$E:$L,8,0))</f>
        <v/>
      </c>
      <c r="C2805" s="16" t="str">
        <f>IF(A2805="","",IF(VLOOKUP(A2805,'DSR Attendance'!$A:$E,5,0)=0,VLOOKUP(A2805,'DSR Attendance'!$A:$D,4,0),CONCATENATE(VLOOKUP(A2805,'DSR Attendance'!$A:$D,4,0)," / ",VLOOKUP('Per Outlet Plan'!A2805,'DSR Attendance'!$A:$E,5,0))))</f>
        <v/>
      </c>
      <c r="M2805" s="13" t="str">
        <f t="shared" si="45"/>
        <v/>
      </c>
      <c r="N2805" s="8"/>
      <c r="XFB2805" s="13" t="str">
        <f>IF(D2805="","",COUNTIF('DISPATCHED (VT11)'!$E:$E,'Per Outlet Plan'!D2805))</f>
        <v/>
      </c>
    </row>
    <row r="2806" spans="1:14 16382:16382">
      <c r="A2806" s="18" t="str">
        <f>IF(D2806="","",VLOOKUP(D2806,'DISPATCHED (VT11)'!$E:$XEV,16373,0))</f>
        <v/>
      </c>
      <c r="B2806" s="13" t="str">
        <f>IF(D2806="","",VLOOKUP(D2806,'DISPATCHED (VT11)'!$E:$L,8,0))</f>
        <v/>
      </c>
      <c r="C2806" s="16" t="str">
        <f>IF(A2806="","",IF(VLOOKUP(A2806,'DSR Attendance'!$A:$E,5,0)=0,VLOOKUP(A2806,'DSR Attendance'!$A:$D,4,0),CONCATENATE(VLOOKUP(A2806,'DSR Attendance'!$A:$D,4,0)," / ",VLOOKUP('Per Outlet Plan'!A2806,'DSR Attendance'!$A:$E,5,0))))</f>
        <v/>
      </c>
      <c r="M2806" s="13" t="str">
        <f t="shared" si="45"/>
        <v/>
      </c>
      <c r="N2806" s="8"/>
      <c r="XFB2806" s="13" t="str">
        <f>IF(D2806="","",COUNTIF('DISPATCHED (VT11)'!$E:$E,'Per Outlet Plan'!D2806))</f>
        <v/>
      </c>
    </row>
    <row r="2807" spans="1:14 16382:16382">
      <c r="A2807" s="18" t="str">
        <f>IF(D2807="","",VLOOKUP(D2807,'DISPATCHED (VT11)'!$E:$XEV,16373,0))</f>
        <v/>
      </c>
      <c r="B2807" s="13" t="str">
        <f>IF(D2807="","",VLOOKUP(D2807,'DISPATCHED (VT11)'!$E:$L,8,0))</f>
        <v/>
      </c>
      <c r="C2807" s="16" t="str">
        <f>IF(A2807="","",IF(VLOOKUP(A2807,'DSR Attendance'!$A:$E,5,0)=0,VLOOKUP(A2807,'DSR Attendance'!$A:$D,4,0),CONCATENATE(VLOOKUP(A2807,'DSR Attendance'!$A:$D,4,0)," / ",VLOOKUP('Per Outlet Plan'!A2807,'DSR Attendance'!$A:$E,5,0))))</f>
        <v/>
      </c>
      <c r="M2807" s="13" t="str">
        <f t="shared" si="45"/>
        <v/>
      </c>
      <c r="N2807" s="8"/>
      <c r="XFB2807" s="13" t="str">
        <f>IF(D2807="","",COUNTIF('DISPATCHED (VT11)'!$E:$E,'Per Outlet Plan'!D2807))</f>
        <v/>
      </c>
    </row>
    <row r="2808" spans="1:14 16382:16382">
      <c r="A2808" s="18" t="str">
        <f>IF(D2808="","",VLOOKUP(D2808,'DISPATCHED (VT11)'!$E:$XEV,16373,0))</f>
        <v/>
      </c>
      <c r="B2808" s="13" t="str">
        <f>IF(D2808="","",VLOOKUP(D2808,'DISPATCHED (VT11)'!$E:$L,8,0))</f>
        <v/>
      </c>
      <c r="C2808" s="16" t="str">
        <f>IF(A2808="","",IF(VLOOKUP(A2808,'DSR Attendance'!$A:$E,5,0)=0,VLOOKUP(A2808,'DSR Attendance'!$A:$D,4,0),CONCATENATE(VLOOKUP(A2808,'DSR Attendance'!$A:$D,4,0)," / ",VLOOKUP('Per Outlet Plan'!A2808,'DSR Attendance'!$A:$E,5,0))))</f>
        <v/>
      </c>
      <c r="M2808" s="13" t="str">
        <f t="shared" si="45"/>
        <v/>
      </c>
      <c r="N2808" s="8"/>
      <c r="XFB2808" s="13" t="str">
        <f>IF(D2808="","",COUNTIF('DISPATCHED (VT11)'!$E:$E,'Per Outlet Plan'!D2808))</f>
        <v/>
      </c>
    </row>
    <row r="2809" spans="1:14 16382:16382">
      <c r="A2809" s="18" t="str">
        <f>IF(D2809="","",VLOOKUP(D2809,'DISPATCHED (VT11)'!$E:$XEV,16373,0))</f>
        <v/>
      </c>
      <c r="B2809" s="13" t="str">
        <f>IF(D2809="","",VLOOKUP(D2809,'DISPATCHED (VT11)'!$E:$L,8,0))</f>
        <v/>
      </c>
      <c r="C2809" s="16" t="str">
        <f>IF(A2809="","",IF(VLOOKUP(A2809,'DSR Attendance'!$A:$E,5,0)=0,VLOOKUP(A2809,'DSR Attendance'!$A:$D,4,0),CONCATENATE(VLOOKUP(A2809,'DSR Attendance'!$A:$D,4,0)," / ",VLOOKUP('Per Outlet Plan'!A2809,'DSR Attendance'!$A:$E,5,0))))</f>
        <v/>
      </c>
      <c r="M2809" s="13" t="str">
        <f t="shared" si="45"/>
        <v/>
      </c>
      <c r="N2809" s="8"/>
      <c r="XFB2809" s="13" t="str">
        <f>IF(D2809="","",COUNTIF('DISPATCHED (VT11)'!$E:$E,'Per Outlet Plan'!D2809))</f>
        <v/>
      </c>
    </row>
    <row r="2810" spans="1:14 16382:16382">
      <c r="A2810" s="18" t="str">
        <f>IF(D2810="","",VLOOKUP(D2810,'DISPATCHED (VT11)'!$E:$XEV,16373,0))</f>
        <v/>
      </c>
      <c r="B2810" s="13" t="str">
        <f>IF(D2810="","",VLOOKUP(D2810,'DISPATCHED (VT11)'!$E:$L,8,0))</f>
        <v/>
      </c>
      <c r="C2810" s="16" t="str">
        <f>IF(A2810="","",IF(VLOOKUP(A2810,'DSR Attendance'!$A:$E,5,0)=0,VLOOKUP(A2810,'DSR Attendance'!$A:$D,4,0),CONCATENATE(VLOOKUP(A2810,'DSR Attendance'!$A:$D,4,0)," / ",VLOOKUP('Per Outlet Plan'!A2810,'DSR Attendance'!$A:$E,5,0))))</f>
        <v/>
      </c>
      <c r="M2810" s="13" t="str">
        <f t="shared" si="45"/>
        <v/>
      </c>
      <c r="N2810" s="8"/>
      <c r="XFB2810" s="13" t="str">
        <f>IF(D2810="","",COUNTIF('DISPATCHED (VT11)'!$E:$E,'Per Outlet Plan'!D2810))</f>
        <v/>
      </c>
    </row>
    <row r="2811" spans="1:14 16382:16382">
      <c r="A2811" s="18" t="str">
        <f>IF(D2811="","",VLOOKUP(D2811,'DISPATCHED (VT11)'!$E:$XEV,16373,0))</f>
        <v/>
      </c>
      <c r="B2811" s="13" t="str">
        <f>IF(D2811="","",VLOOKUP(D2811,'DISPATCHED (VT11)'!$E:$L,8,0))</f>
        <v/>
      </c>
      <c r="C2811" s="16" t="str">
        <f>IF(A2811="","",IF(VLOOKUP(A2811,'DSR Attendance'!$A:$E,5,0)=0,VLOOKUP(A2811,'DSR Attendance'!$A:$D,4,0),CONCATENATE(VLOOKUP(A2811,'DSR Attendance'!$A:$D,4,0)," / ",VLOOKUP('Per Outlet Plan'!A2811,'DSR Attendance'!$A:$E,5,0))))</f>
        <v/>
      </c>
      <c r="M2811" s="13" t="str">
        <f t="shared" si="45"/>
        <v/>
      </c>
      <c r="N2811" s="8"/>
      <c r="XFB2811" s="13" t="str">
        <f>IF(D2811="","",COUNTIF('DISPATCHED (VT11)'!$E:$E,'Per Outlet Plan'!D2811))</f>
        <v/>
      </c>
    </row>
    <row r="2812" spans="1:14 16382:16382">
      <c r="A2812" s="18" t="str">
        <f>IF(D2812="","",VLOOKUP(D2812,'DISPATCHED (VT11)'!$E:$XEV,16373,0))</f>
        <v/>
      </c>
      <c r="B2812" s="13" t="str">
        <f>IF(D2812="","",VLOOKUP(D2812,'DISPATCHED (VT11)'!$E:$L,8,0))</f>
        <v/>
      </c>
      <c r="C2812" s="16" t="str">
        <f>IF(A2812="","",IF(VLOOKUP(A2812,'DSR Attendance'!$A:$E,5,0)=0,VLOOKUP(A2812,'DSR Attendance'!$A:$D,4,0),CONCATENATE(VLOOKUP(A2812,'DSR Attendance'!$A:$D,4,0)," / ",VLOOKUP('Per Outlet Plan'!A2812,'DSR Attendance'!$A:$E,5,0))))</f>
        <v/>
      </c>
      <c r="M2812" s="13" t="str">
        <f t="shared" si="45"/>
        <v/>
      </c>
      <c r="N2812" s="8"/>
      <c r="XFB2812" s="13" t="str">
        <f>IF(D2812="","",COUNTIF('DISPATCHED (VT11)'!$E:$E,'Per Outlet Plan'!D2812))</f>
        <v/>
      </c>
    </row>
    <row r="2813" spans="1:14 16382:16382">
      <c r="A2813" s="18" t="str">
        <f>IF(D2813="","",VLOOKUP(D2813,'DISPATCHED (VT11)'!$E:$XEV,16373,0))</f>
        <v/>
      </c>
      <c r="B2813" s="13" t="str">
        <f>IF(D2813="","",VLOOKUP(D2813,'DISPATCHED (VT11)'!$E:$L,8,0))</f>
        <v/>
      </c>
      <c r="C2813" s="16" t="str">
        <f>IF(A2813="","",IF(VLOOKUP(A2813,'DSR Attendance'!$A:$E,5,0)=0,VLOOKUP(A2813,'DSR Attendance'!$A:$D,4,0),CONCATENATE(VLOOKUP(A2813,'DSR Attendance'!$A:$D,4,0)," / ",VLOOKUP('Per Outlet Plan'!A2813,'DSR Attendance'!$A:$E,5,0))))</f>
        <v/>
      </c>
      <c r="M2813" s="13" t="str">
        <f t="shared" si="45"/>
        <v/>
      </c>
      <c r="N2813" s="8"/>
      <c r="XFB2813" s="13" t="str">
        <f>IF(D2813="","",COUNTIF('DISPATCHED (VT11)'!$E:$E,'Per Outlet Plan'!D2813))</f>
        <v/>
      </c>
    </row>
    <row r="2814" spans="1:14 16382:16382">
      <c r="A2814" s="18" t="str">
        <f>IF(D2814="","",VLOOKUP(D2814,'DISPATCHED (VT11)'!$E:$XEV,16373,0))</f>
        <v/>
      </c>
      <c r="B2814" s="13" t="str">
        <f>IF(D2814="","",VLOOKUP(D2814,'DISPATCHED (VT11)'!$E:$L,8,0))</f>
        <v/>
      </c>
      <c r="C2814" s="16" t="str">
        <f>IF(A2814="","",IF(VLOOKUP(A2814,'DSR Attendance'!$A:$E,5,0)=0,VLOOKUP(A2814,'DSR Attendance'!$A:$D,4,0),CONCATENATE(VLOOKUP(A2814,'DSR Attendance'!$A:$D,4,0)," / ",VLOOKUP('Per Outlet Plan'!A2814,'DSR Attendance'!$A:$E,5,0))))</f>
        <v/>
      </c>
      <c r="M2814" s="13" t="str">
        <f t="shared" si="45"/>
        <v/>
      </c>
      <c r="N2814" s="8"/>
      <c r="XFB2814" s="13" t="str">
        <f>IF(D2814="","",COUNTIF('DISPATCHED (VT11)'!$E:$E,'Per Outlet Plan'!D2814))</f>
        <v/>
      </c>
    </row>
    <row r="2815" spans="1:14 16382:16382">
      <c r="A2815" s="18" t="str">
        <f>IF(D2815="","",VLOOKUP(D2815,'DISPATCHED (VT11)'!$E:$XEV,16373,0))</f>
        <v/>
      </c>
      <c r="B2815" s="13" t="str">
        <f>IF(D2815="","",VLOOKUP(D2815,'DISPATCHED (VT11)'!$E:$L,8,0))</f>
        <v/>
      </c>
      <c r="C2815" s="16" t="str">
        <f>IF(A2815="","",IF(VLOOKUP(A2815,'DSR Attendance'!$A:$E,5,0)=0,VLOOKUP(A2815,'DSR Attendance'!$A:$D,4,0),CONCATENATE(VLOOKUP(A2815,'DSR Attendance'!$A:$D,4,0)," / ",VLOOKUP('Per Outlet Plan'!A2815,'DSR Attendance'!$A:$E,5,0))))</f>
        <v/>
      </c>
      <c r="M2815" s="13" t="str">
        <f t="shared" si="45"/>
        <v/>
      </c>
      <c r="N2815" s="8"/>
      <c r="XFB2815" s="13" t="str">
        <f>IF(D2815="","",COUNTIF('DISPATCHED (VT11)'!$E:$E,'Per Outlet Plan'!D2815))</f>
        <v/>
      </c>
    </row>
    <row r="2816" spans="1:14 16382:16382">
      <c r="A2816" s="18" t="str">
        <f>IF(D2816="","",VLOOKUP(D2816,'DISPATCHED (VT11)'!$E:$XEV,16373,0))</f>
        <v/>
      </c>
      <c r="B2816" s="13" t="str">
        <f>IF(D2816="","",VLOOKUP(D2816,'DISPATCHED (VT11)'!$E:$L,8,0))</f>
        <v/>
      </c>
      <c r="C2816" s="16" t="str">
        <f>IF(A2816="","",IF(VLOOKUP(A2816,'DSR Attendance'!$A:$E,5,0)=0,VLOOKUP(A2816,'DSR Attendance'!$A:$D,4,0),CONCATENATE(VLOOKUP(A2816,'DSR Attendance'!$A:$D,4,0)," / ",VLOOKUP('Per Outlet Plan'!A2816,'DSR Attendance'!$A:$E,5,0))))</f>
        <v/>
      </c>
      <c r="M2816" s="13" t="str">
        <f t="shared" si="45"/>
        <v/>
      </c>
      <c r="N2816" s="8"/>
      <c r="XFB2816" s="13" t="str">
        <f>IF(D2816="","",COUNTIF('DISPATCHED (VT11)'!$E:$E,'Per Outlet Plan'!D2816))</f>
        <v/>
      </c>
    </row>
    <row r="2817" spans="1:14 16382:16382">
      <c r="A2817" s="18" t="str">
        <f>IF(D2817="","",VLOOKUP(D2817,'DISPATCHED (VT11)'!$E:$XEV,16373,0))</f>
        <v/>
      </c>
      <c r="B2817" s="13" t="str">
        <f>IF(D2817="","",VLOOKUP(D2817,'DISPATCHED (VT11)'!$E:$L,8,0))</f>
        <v/>
      </c>
      <c r="C2817" s="16" t="str">
        <f>IF(A2817="","",IF(VLOOKUP(A2817,'DSR Attendance'!$A:$E,5,0)=0,VLOOKUP(A2817,'DSR Attendance'!$A:$D,4,0),CONCATENATE(VLOOKUP(A2817,'DSR Attendance'!$A:$D,4,0)," / ",VLOOKUP('Per Outlet Plan'!A2817,'DSR Attendance'!$A:$E,5,0))))</f>
        <v/>
      </c>
      <c r="M2817" s="13" t="str">
        <f t="shared" si="45"/>
        <v/>
      </c>
      <c r="N2817" s="8"/>
      <c r="XFB2817" s="13" t="str">
        <f>IF(D2817="","",COUNTIF('DISPATCHED (VT11)'!$E:$E,'Per Outlet Plan'!D2817))</f>
        <v/>
      </c>
    </row>
    <row r="2818" spans="1:14 16382:16382">
      <c r="A2818" s="18" t="str">
        <f>IF(D2818="","",VLOOKUP(D2818,'DISPATCHED (VT11)'!$E:$XEV,16373,0))</f>
        <v/>
      </c>
      <c r="B2818" s="13" t="str">
        <f>IF(D2818="","",VLOOKUP(D2818,'DISPATCHED (VT11)'!$E:$L,8,0))</f>
        <v/>
      </c>
      <c r="C2818" s="16" t="str">
        <f>IF(A2818="","",IF(VLOOKUP(A2818,'DSR Attendance'!$A:$E,5,0)=0,VLOOKUP(A2818,'DSR Attendance'!$A:$D,4,0),CONCATENATE(VLOOKUP(A2818,'DSR Attendance'!$A:$D,4,0)," / ",VLOOKUP('Per Outlet Plan'!A2818,'DSR Attendance'!$A:$E,5,0))))</f>
        <v/>
      </c>
      <c r="M2818" s="13" t="str">
        <f t="shared" si="45"/>
        <v/>
      </c>
      <c r="N2818" s="8"/>
      <c r="XFB2818" s="13" t="str">
        <f>IF(D2818="","",COUNTIF('DISPATCHED (VT11)'!$E:$E,'Per Outlet Plan'!D2818))</f>
        <v/>
      </c>
    </row>
    <row r="2819" spans="1:14 16382:16382">
      <c r="A2819" s="18" t="str">
        <f>IF(D2819="","",VLOOKUP(D2819,'DISPATCHED (VT11)'!$E:$XEV,16373,0))</f>
        <v/>
      </c>
      <c r="B2819" s="13" t="str">
        <f>IF(D2819="","",VLOOKUP(D2819,'DISPATCHED (VT11)'!$E:$L,8,0))</f>
        <v/>
      </c>
      <c r="C2819" s="16" t="str">
        <f>IF(A2819="","",IF(VLOOKUP(A2819,'DSR Attendance'!$A:$E,5,0)=0,VLOOKUP(A2819,'DSR Attendance'!$A:$D,4,0),CONCATENATE(VLOOKUP(A2819,'DSR Attendance'!$A:$D,4,0)," / ",VLOOKUP('Per Outlet Plan'!A2819,'DSR Attendance'!$A:$E,5,0))))</f>
        <v/>
      </c>
      <c r="M2819" s="13" t="str">
        <f t="shared" si="45"/>
        <v/>
      </c>
      <c r="N2819" s="8"/>
      <c r="XFB2819" s="13" t="str">
        <f>IF(D2819="","",COUNTIF('DISPATCHED (VT11)'!$E:$E,'Per Outlet Plan'!D2819))</f>
        <v/>
      </c>
    </row>
    <row r="2820" spans="1:14 16382:16382">
      <c r="A2820" s="18" t="str">
        <f>IF(D2820="","",VLOOKUP(D2820,'DISPATCHED (VT11)'!$E:$XEV,16373,0))</f>
        <v/>
      </c>
      <c r="B2820" s="13" t="str">
        <f>IF(D2820="","",VLOOKUP(D2820,'DISPATCHED (VT11)'!$E:$L,8,0))</f>
        <v/>
      </c>
      <c r="C2820" s="16" t="str">
        <f>IF(A2820="","",IF(VLOOKUP(A2820,'DSR Attendance'!$A:$E,5,0)=0,VLOOKUP(A2820,'DSR Attendance'!$A:$D,4,0),CONCATENATE(VLOOKUP(A2820,'DSR Attendance'!$A:$D,4,0)," / ",VLOOKUP('Per Outlet Plan'!A2820,'DSR Attendance'!$A:$E,5,0))))</f>
        <v/>
      </c>
      <c r="M2820" s="13" t="str">
        <f t="shared" si="45"/>
        <v/>
      </c>
      <c r="N2820" s="8"/>
      <c r="XFB2820" s="13" t="str">
        <f>IF(D2820="","",COUNTIF('DISPATCHED (VT11)'!$E:$E,'Per Outlet Plan'!D2820))</f>
        <v/>
      </c>
    </row>
    <row r="2821" spans="1:14 16382:16382">
      <c r="A2821" s="18" t="str">
        <f>IF(D2821="","",VLOOKUP(D2821,'DISPATCHED (VT11)'!$E:$XEV,16373,0))</f>
        <v/>
      </c>
      <c r="B2821" s="13" t="str">
        <f>IF(D2821="","",VLOOKUP(D2821,'DISPATCHED (VT11)'!$E:$L,8,0))</f>
        <v/>
      </c>
      <c r="C2821" s="16" t="str">
        <f>IF(A2821="","",IF(VLOOKUP(A2821,'DSR Attendance'!$A:$E,5,0)=0,VLOOKUP(A2821,'DSR Attendance'!$A:$D,4,0),CONCATENATE(VLOOKUP(A2821,'DSR Attendance'!$A:$D,4,0)," / ",VLOOKUP('Per Outlet Plan'!A2821,'DSR Attendance'!$A:$E,5,0))))</f>
        <v/>
      </c>
      <c r="M2821" s="13" t="str">
        <f t="shared" si="45"/>
        <v/>
      </c>
      <c r="N2821" s="8"/>
      <c r="XFB2821" s="13" t="str">
        <f>IF(D2821="","",COUNTIF('DISPATCHED (VT11)'!$E:$E,'Per Outlet Plan'!D2821))</f>
        <v/>
      </c>
    </row>
    <row r="2822" spans="1:14 16382:16382">
      <c r="A2822" s="18" t="str">
        <f>IF(D2822="","",VLOOKUP(D2822,'DISPATCHED (VT11)'!$E:$XEV,16373,0))</f>
        <v/>
      </c>
      <c r="B2822" s="13" t="str">
        <f>IF(D2822="","",VLOOKUP(D2822,'DISPATCHED (VT11)'!$E:$L,8,0))</f>
        <v/>
      </c>
      <c r="C2822" s="16" t="str">
        <f>IF(A2822="","",IF(VLOOKUP(A2822,'DSR Attendance'!$A:$E,5,0)=0,VLOOKUP(A2822,'DSR Attendance'!$A:$D,4,0),CONCATENATE(VLOOKUP(A2822,'DSR Attendance'!$A:$D,4,0)," / ",VLOOKUP('Per Outlet Plan'!A2822,'DSR Attendance'!$A:$E,5,0))))</f>
        <v/>
      </c>
      <c r="M2822" s="13" t="str">
        <f t="shared" ref="M2822:M2885" si="46">IF(L2822="","",VLOOKUP(L2822,$XFC$6:$XFD$30,2,0))</f>
        <v/>
      </c>
      <c r="N2822" s="8"/>
      <c r="XFB2822" s="13" t="str">
        <f>IF(D2822="","",COUNTIF('DISPATCHED (VT11)'!$E:$E,'Per Outlet Plan'!D2822))</f>
        <v/>
      </c>
    </row>
    <row r="2823" spans="1:14 16382:16382">
      <c r="A2823" s="18" t="str">
        <f>IF(D2823="","",VLOOKUP(D2823,'DISPATCHED (VT11)'!$E:$XEV,16373,0))</f>
        <v/>
      </c>
      <c r="B2823" s="13" t="str">
        <f>IF(D2823="","",VLOOKUP(D2823,'DISPATCHED (VT11)'!$E:$L,8,0))</f>
        <v/>
      </c>
      <c r="C2823" s="16" t="str">
        <f>IF(A2823="","",IF(VLOOKUP(A2823,'DSR Attendance'!$A:$E,5,0)=0,VLOOKUP(A2823,'DSR Attendance'!$A:$D,4,0),CONCATENATE(VLOOKUP(A2823,'DSR Attendance'!$A:$D,4,0)," / ",VLOOKUP('Per Outlet Plan'!A2823,'DSR Attendance'!$A:$E,5,0))))</f>
        <v/>
      </c>
      <c r="M2823" s="13" t="str">
        <f t="shared" si="46"/>
        <v/>
      </c>
      <c r="N2823" s="8"/>
      <c r="XFB2823" s="13" t="str">
        <f>IF(D2823="","",COUNTIF('DISPATCHED (VT11)'!$E:$E,'Per Outlet Plan'!D2823))</f>
        <v/>
      </c>
    </row>
    <row r="2824" spans="1:14 16382:16382">
      <c r="A2824" s="18" t="str">
        <f>IF(D2824="","",VLOOKUP(D2824,'DISPATCHED (VT11)'!$E:$XEV,16373,0))</f>
        <v/>
      </c>
      <c r="B2824" s="13" t="str">
        <f>IF(D2824="","",VLOOKUP(D2824,'DISPATCHED (VT11)'!$E:$L,8,0))</f>
        <v/>
      </c>
      <c r="C2824" s="16" t="str">
        <f>IF(A2824="","",IF(VLOOKUP(A2824,'DSR Attendance'!$A:$E,5,0)=0,VLOOKUP(A2824,'DSR Attendance'!$A:$D,4,0),CONCATENATE(VLOOKUP(A2824,'DSR Attendance'!$A:$D,4,0)," / ",VLOOKUP('Per Outlet Plan'!A2824,'DSR Attendance'!$A:$E,5,0))))</f>
        <v/>
      </c>
      <c r="M2824" s="13" t="str">
        <f t="shared" si="46"/>
        <v/>
      </c>
      <c r="N2824" s="8"/>
      <c r="XFB2824" s="13" t="str">
        <f>IF(D2824="","",COUNTIF('DISPATCHED (VT11)'!$E:$E,'Per Outlet Plan'!D2824))</f>
        <v/>
      </c>
    </row>
    <row r="2825" spans="1:14 16382:16382">
      <c r="A2825" s="18" t="str">
        <f>IF(D2825="","",VLOOKUP(D2825,'DISPATCHED (VT11)'!$E:$XEV,16373,0))</f>
        <v/>
      </c>
      <c r="B2825" s="13" t="str">
        <f>IF(D2825="","",VLOOKUP(D2825,'DISPATCHED (VT11)'!$E:$L,8,0))</f>
        <v/>
      </c>
      <c r="C2825" s="16" t="str">
        <f>IF(A2825="","",IF(VLOOKUP(A2825,'DSR Attendance'!$A:$E,5,0)=0,VLOOKUP(A2825,'DSR Attendance'!$A:$D,4,0),CONCATENATE(VLOOKUP(A2825,'DSR Attendance'!$A:$D,4,0)," / ",VLOOKUP('Per Outlet Plan'!A2825,'DSR Attendance'!$A:$E,5,0))))</f>
        <v/>
      </c>
      <c r="M2825" s="13" t="str">
        <f t="shared" si="46"/>
        <v/>
      </c>
      <c r="N2825" s="8"/>
      <c r="XFB2825" s="13" t="str">
        <f>IF(D2825="","",COUNTIF('DISPATCHED (VT11)'!$E:$E,'Per Outlet Plan'!D2825))</f>
        <v/>
      </c>
    </row>
    <row r="2826" spans="1:14 16382:16382">
      <c r="A2826" s="18" t="str">
        <f>IF(D2826="","",VLOOKUP(D2826,'DISPATCHED (VT11)'!$E:$XEV,16373,0))</f>
        <v/>
      </c>
      <c r="B2826" s="13" t="str">
        <f>IF(D2826="","",VLOOKUP(D2826,'DISPATCHED (VT11)'!$E:$L,8,0))</f>
        <v/>
      </c>
      <c r="C2826" s="16" t="str">
        <f>IF(A2826="","",IF(VLOOKUP(A2826,'DSR Attendance'!$A:$E,5,0)=0,VLOOKUP(A2826,'DSR Attendance'!$A:$D,4,0),CONCATENATE(VLOOKUP(A2826,'DSR Attendance'!$A:$D,4,0)," / ",VLOOKUP('Per Outlet Plan'!A2826,'DSR Attendance'!$A:$E,5,0))))</f>
        <v/>
      </c>
      <c r="M2826" s="13" t="str">
        <f t="shared" si="46"/>
        <v/>
      </c>
      <c r="N2826" s="8"/>
      <c r="XFB2826" s="13" t="str">
        <f>IF(D2826="","",COUNTIF('DISPATCHED (VT11)'!$E:$E,'Per Outlet Plan'!D2826))</f>
        <v/>
      </c>
    </row>
    <row r="2827" spans="1:14 16382:16382">
      <c r="A2827" s="18" t="str">
        <f>IF(D2827="","",VLOOKUP(D2827,'DISPATCHED (VT11)'!$E:$XEV,16373,0))</f>
        <v/>
      </c>
      <c r="B2827" s="13" t="str">
        <f>IF(D2827="","",VLOOKUP(D2827,'DISPATCHED (VT11)'!$E:$L,8,0))</f>
        <v/>
      </c>
      <c r="C2827" s="16" t="str">
        <f>IF(A2827="","",IF(VLOOKUP(A2827,'DSR Attendance'!$A:$E,5,0)=0,VLOOKUP(A2827,'DSR Attendance'!$A:$D,4,0),CONCATENATE(VLOOKUP(A2827,'DSR Attendance'!$A:$D,4,0)," / ",VLOOKUP('Per Outlet Plan'!A2827,'DSR Attendance'!$A:$E,5,0))))</f>
        <v/>
      </c>
      <c r="M2827" s="13" t="str">
        <f t="shared" si="46"/>
        <v/>
      </c>
      <c r="N2827" s="8"/>
      <c r="XFB2827" s="13" t="str">
        <f>IF(D2827="","",COUNTIF('DISPATCHED (VT11)'!$E:$E,'Per Outlet Plan'!D2827))</f>
        <v/>
      </c>
    </row>
    <row r="2828" spans="1:14 16382:16382">
      <c r="A2828" s="18" t="str">
        <f>IF(D2828="","",VLOOKUP(D2828,'DISPATCHED (VT11)'!$E:$XEV,16373,0))</f>
        <v/>
      </c>
      <c r="B2828" s="13" t="str">
        <f>IF(D2828="","",VLOOKUP(D2828,'DISPATCHED (VT11)'!$E:$L,8,0))</f>
        <v/>
      </c>
      <c r="C2828" s="16" t="str">
        <f>IF(A2828="","",IF(VLOOKUP(A2828,'DSR Attendance'!$A:$E,5,0)=0,VLOOKUP(A2828,'DSR Attendance'!$A:$D,4,0),CONCATENATE(VLOOKUP(A2828,'DSR Attendance'!$A:$D,4,0)," / ",VLOOKUP('Per Outlet Plan'!A2828,'DSR Attendance'!$A:$E,5,0))))</f>
        <v/>
      </c>
      <c r="M2828" s="13" t="str">
        <f t="shared" si="46"/>
        <v/>
      </c>
      <c r="N2828" s="8"/>
      <c r="XFB2828" s="13" t="str">
        <f>IF(D2828="","",COUNTIF('DISPATCHED (VT11)'!$E:$E,'Per Outlet Plan'!D2828))</f>
        <v/>
      </c>
    </row>
    <row r="2829" spans="1:14 16382:16382">
      <c r="A2829" s="18" t="str">
        <f>IF(D2829="","",VLOOKUP(D2829,'DISPATCHED (VT11)'!$E:$XEV,16373,0))</f>
        <v/>
      </c>
      <c r="B2829" s="13" t="str">
        <f>IF(D2829="","",VLOOKUP(D2829,'DISPATCHED (VT11)'!$E:$L,8,0))</f>
        <v/>
      </c>
      <c r="C2829" s="16" t="str">
        <f>IF(A2829="","",IF(VLOOKUP(A2829,'DSR Attendance'!$A:$E,5,0)=0,VLOOKUP(A2829,'DSR Attendance'!$A:$D,4,0),CONCATENATE(VLOOKUP(A2829,'DSR Attendance'!$A:$D,4,0)," / ",VLOOKUP('Per Outlet Plan'!A2829,'DSR Attendance'!$A:$E,5,0))))</f>
        <v/>
      </c>
      <c r="M2829" s="13" t="str">
        <f t="shared" si="46"/>
        <v/>
      </c>
      <c r="N2829" s="8"/>
      <c r="XFB2829" s="13" t="str">
        <f>IF(D2829="","",COUNTIF('DISPATCHED (VT11)'!$E:$E,'Per Outlet Plan'!D2829))</f>
        <v/>
      </c>
    </row>
    <row r="2830" spans="1:14 16382:16382">
      <c r="A2830" s="18" t="str">
        <f>IF(D2830="","",VLOOKUP(D2830,'DISPATCHED (VT11)'!$E:$XEV,16373,0))</f>
        <v/>
      </c>
      <c r="B2830" s="13" t="str">
        <f>IF(D2830="","",VLOOKUP(D2830,'DISPATCHED (VT11)'!$E:$L,8,0))</f>
        <v/>
      </c>
      <c r="C2830" s="16" t="str">
        <f>IF(A2830="","",IF(VLOOKUP(A2830,'DSR Attendance'!$A:$E,5,0)=0,VLOOKUP(A2830,'DSR Attendance'!$A:$D,4,0),CONCATENATE(VLOOKUP(A2830,'DSR Attendance'!$A:$D,4,0)," / ",VLOOKUP('Per Outlet Plan'!A2830,'DSR Attendance'!$A:$E,5,0))))</f>
        <v/>
      </c>
      <c r="M2830" s="13" t="str">
        <f t="shared" si="46"/>
        <v/>
      </c>
      <c r="N2830" s="8"/>
      <c r="XFB2830" s="13" t="str">
        <f>IF(D2830="","",COUNTIF('DISPATCHED (VT11)'!$E:$E,'Per Outlet Plan'!D2830))</f>
        <v/>
      </c>
    </row>
    <row r="2831" spans="1:14 16382:16382">
      <c r="A2831" s="18" t="str">
        <f>IF(D2831="","",VLOOKUP(D2831,'DISPATCHED (VT11)'!$E:$XEV,16373,0))</f>
        <v/>
      </c>
      <c r="B2831" s="13" t="str">
        <f>IF(D2831="","",VLOOKUP(D2831,'DISPATCHED (VT11)'!$E:$L,8,0))</f>
        <v/>
      </c>
      <c r="C2831" s="16" t="str">
        <f>IF(A2831="","",IF(VLOOKUP(A2831,'DSR Attendance'!$A:$E,5,0)=0,VLOOKUP(A2831,'DSR Attendance'!$A:$D,4,0),CONCATENATE(VLOOKUP(A2831,'DSR Attendance'!$A:$D,4,0)," / ",VLOOKUP('Per Outlet Plan'!A2831,'DSR Attendance'!$A:$E,5,0))))</f>
        <v/>
      </c>
      <c r="M2831" s="13" t="str">
        <f t="shared" si="46"/>
        <v/>
      </c>
      <c r="N2831" s="8"/>
      <c r="XFB2831" s="13" t="str">
        <f>IF(D2831="","",COUNTIF('DISPATCHED (VT11)'!$E:$E,'Per Outlet Plan'!D2831))</f>
        <v/>
      </c>
    </row>
    <row r="2832" spans="1:14 16382:16382">
      <c r="A2832" s="18" t="str">
        <f>IF(D2832="","",VLOOKUP(D2832,'DISPATCHED (VT11)'!$E:$XEV,16373,0))</f>
        <v/>
      </c>
      <c r="B2832" s="13" t="str">
        <f>IF(D2832="","",VLOOKUP(D2832,'DISPATCHED (VT11)'!$E:$L,8,0))</f>
        <v/>
      </c>
      <c r="C2832" s="16" t="str">
        <f>IF(A2832="","",IF(VLOOKUP(A2832,'DSR Attendance'!$A:$E,5,0)=0,VLOOKUP(A2832,'DSR Attendance'!$A:$D,4,0),CONCATENATE(VLOOKUP(A2832,'DSR Attendance'!$A:$D,4,0)," / ",VLOOKUP('Per Outlet Plan'!A2832,'DSR Attendance'!$A:$E,5,0))))</f>
        <v/>
      </c>
      <c r="M2832" s="13" t="str">
        <f t="shared" si="46"/>
        <v/>
      </c>
      <c r="N2832" s="8"/>
      <c r="XFB2832" s="13" t="str">
        <f>IF(D2832="","",COUNTIF('DISPATCHED (VT11)'!$E:$E,'Per Outlet Plan'!D2832))</f>
        <v/>
      </c>
    </row>
    <row r="2833" spans="1:14 16382:16382">
      <c r="A2833" s="18" t="str">
        <f>IF(D2833="","",VLOOKUP(D2833,'DISPATCHED (VT11)'!$E:$XEV,16373,0))</f>
        <v/>
      </c>
      <c r="B2833" s="13" t="str">
        <f>IF(D2833="","",VLOOKUP(D2833,'DISPATCHED (VT11)'!$E:$L,8,0))</f>
        <v/>
      </c>
      <c r="C2833" s="16" t="str">
        <f>IF(A2833="","",IF(VLOOKUP(A2833,'DSR Attendance'!$A:$E,5,0)=0,VLOOKUP(A2833,'DSR Attendance'!$A:$D,4,0),CONCATENATE(VLOOKUP(A2833,'DSR Attendance'!$A:$D,4,0)," / ",VLOOKUP('Per Outlet Plan'!A2833,'DSR Attendance'!$A:$E,5,0))))</f>
        <v/>
      </c>
      <c r="M2833" s="13" t="str">
        <f t="shared" si="46"/>
        <v/>
      </c>
      <c r="N2833" s="8"/>
      <c r="XFB2833" s="13" t="str">
        <f>IF(D2833="","",COUNTIF('DISPATCHED (VT11)'!$E:$E,'Per Outlet Plan'!D2833))</f>
        <v/>
      </c>
    </row>
    <row r="2834" spans="1:14 16382:16382">
      <c r="A2834" s="18" t="str">
        <f>IF(D2834="","",VLOOKUP(D2834,'DISPATCHED (VT11)'!$E:$XEV,16373,0))</f>
        <v/>
      </c>
      <c r="B2834" s="13" t="str">
        <f>IF(D2834="","",VLOOKUP(D2834,'DISPATCHED (VT11)'!$E:$L,8,0))</f>
        <v/>
      </c>
      <c r="C2834" s="16" t="str">
        <f>IF(A2834="","",IF(VLOOKUP(A2834,'DSR Attendance'!$A:$E,5,0)=0,VLOOKUP(A2834,'DSR Attendance'!$A:$D,4,0),CONCATENATE(VLOOKUP(A2834,'DSR Attendance'!$A:$D,4,0)," / ",VLOOKUP('Per Outlet Plan'!A2834,'DSR Attendance'!$A:$E,5,0))))</f>
        <v/>
      </c>
      <c r="M2834" s="13" t="str">
        <f t="shared" si="46"/>
        <v/>
      </c>
      <c r="N2834" s="8"/>
      <c r="XFB2834" s="13" t="str">
        <f>IF(D2834="","",COUNTIF('DISPATCHED (VT11)'!$E:$E,'Per Outlet Plan'!D2834))</f>
        <v/>
      </c>
    </row>
    <row r="2835" spans="1:14 16382:16382">
      <c r="A2835" s="18" t="str">
        <f>IF(D2835="","",VLOOKUP(D2835,'DISPATCHED (VT11)'!$E:$XEV,16373,0))</f>
        <v/>
      </c>
      <c r="B2835" s="13" t="str">
        <f>IF(D2835="","",VLOOKUP(D2835,'DISPATCHED (VT11)'!$E:$L,8,0))</f>
        <v/>
      </c>
      <c r="C2835" s="16" t="str">
        <f>IF(A2835="","",IF(VLOOKUP(A2835,'DSR Attendance'!$A:$E,5,0)=0,VLOOKUP(A2835,'DSR Attendance'!$A:$D,4,0),CONCATENATE(VLOOKUP(A2835,'DSR Attendance'!$A:$D,4,0)," / ",VLOOKUP('Per Outlet Plan'!A2835,'DSR Attendance'!$A:$E,5,0))))</f>
        <v/>
      </c>
      <c r="M2835" s="13" t="str">
        <f t="shared" si="46"/>
        <v/>
      </c>
      <c r="N2835" s="8"/>
      <c r="XFB2835" s="13" t="str">
        <f>IF(D2835="","",COUNTIF('DISPATCHED (VT11)'!$E:$E,'Per Outlet Plan'!D2835))</f>
        <v/>
      </c>
    </row>
    <row r="2836" spans="1:14 16382:16382">
      <c r="A2836" s="18" t="str">
        <f>IF(D2836="","",VLOOKUP(D2836,'DISPATCHED (VT11)'!$E:$XEV,16373,0))</f>
        <v/>
      </c>
      <c r="B2836" s="13" t="str">
        <f>IF(D2836="","",VLOOKUP(D2836,'DISPATCHED (VT11)'!$E:$L,8,0))</f>
        <v/>
      </c>
      <c r="C2836" s="16" t="str">
        <f>IF(A2836="","",IF(VLOOKUP(A2836,'DSR Attendance'!$A:$E,5,0)=0,VLOOKUP(A2836,'DSR Attendance'!$A:$D,4,0),CONCATENATE(VLOOKUP(A2836,'DSR Attendance'!$A:$D,4,0)," / ",VLOOKUP('Per Outlet Plan'!A2836,'DSR Attendance'!$A:$E,5,0))))</f>
        <v/>
      </c>
      <c r="M2836" s="13" t="str">
        <f t="shared" si="46"/>
        <v/>
      </c>
      <c r="N2836" s="8"/>
      <c r="XFB2836" s="13" t="str">
        <f>IF(D2836="","",COUNTIF('DISPATCHED (VT11)'!$E:$E,'Per Outlet Plan'!D2836))</f>
        <v/>
      </c>
    </row>
    <row r="2837" spans="1:14 16382:16382">
      <c r="A2837" s="18" t="str">
        <f>IF(D2837="","",VLOOKUP(D2837,'DISPATCHED (VT11)'!$E:$XEV,16373,0))</f>
        <v/>
      </c>
      <c r="B2837" s="13" t="str">
        <f>IF(D2837="","",VLOOKUP(D2837,'DISPATCHED (VT11)'!$E:$L,8,0))</f>
        <v/>
      </c>
      <c r="C2837" s="16" t="str">
        <f>IF(A2837="","",IF(VLOOKUP(A2837,'DSR Attendance'!$A:$E,5,0)=0,VLOOKUP(A2837,'DSR Attendance'!$A:$D,4,0),CONCATENATE(VLOOKUP(A2837,'DSR Attendance'!$A:$D,4,0)," / ",VLOOKUP('Per Outlet Plan'!A2837,'DSR Attendance'!$A:$E,5,0))))</f>
        <v/>
      </c>
      <c r="M2837" s="13" t="str">
        <f t="shared" si="46"/>
        <v/>
      </c>
      <c r="N2837" s="8"/>
      <c r="XFB2837" s="13" t="str">
        <f>IF(D2837="","",COUNTIF('DISPATCHED (VT11)'!$E:$E,'Per Outlet Plan'!D2837))</f>
        <v/>
      </c>
    </row>
    <row r="2838" spans="1:14 16382:16382">
      <c r="A2838" s="18" t="str">
        <f>IF(D2838="","",VLOOKUP(D2838,'DISPATCHED (VT11)'!$E:$XEV,16373,0))</f>
        <v/>
      </c>
      <c r="B2838" s="13" t="str">
        <f>IF(D2838="","",VLOOKUP(D2838,'DISPATCHED (VT11)'!$E:$L,8,0))</f>
        <v/>
      </c>
      <c r="C2838" s="16" t="str">
        <f>IF(A2838="","",IF(VLOOKUP(A2838,'DSR Attendance'!$A:$E,5,0)=0,VLOOKUP(A2838,'DSR Attendance'!$A:$D,4,0),CONCATENATE(VLOOKUP(A2838,'DSR Attendance'!$A:$D,4,0)," / ",VLOOKUP('Per Outlet Plan'!A2838,'DSR Attendance'!$A:$E,5,0))))</f>
        <v/>
      </c>
      <c r="M2838" s="13" t="str">
        <f t="shared" si="46"/>
        <v/>
      </c>
      <c r="N2838" s="8"/>
      <c r="XFB2838" s="13" t="str">
        <f>IF(D2838="","",COUNTIF('DISPATCHED (VT11)'!$E:$E,'Per Outlet Plan'!D2838))</f>
        <v/>
      </c>
    </row>
    <row r="2839" spans="1:14 16382:16382">
      <c r="A2839" s="18" t="str">
        <f>IF(D2839="","",VLOOKUP(D2839,'DISPATCHED (VT11)'!$E:$XEV,16373,0))</f>
        <v/>
      </c>
      <c r="B2839" s="13" t="str">
        <f>IF(D2839="","",VLOOKUP(D2839,'DISPATCHED (VT11)'!$E:$L,8,0))</f>
        <v/>
      </c>
      <c r="C2839" s="16" t="str">
        <f>IF(A2839="","",IF(VLOOKUP(A2839,'DSR Attendance'!$A:$E,5,0)=0,VLOOKUP(A2839,'DSR Attendance'!$A:$D,4,0),CONCATENATE(VLOOKUP(A2839,'DSR Attendance'!$A:$D,4,0)," / ",VLOOKUP('Per Outlet Plan'!A2839,'DSR Attendance'!$A:$E,5,0))))</f>
        <v/>
      </c>
      <c r="M2839" s="13" t="str">
        <f t="shared" si="46"/>
        <v/>
      </c>
      <c r="N2839" s="8"/>
      <c r="XFB2839" s="13" t="str">
        <f>IF(D2839="","",COUNTIF('DISPATCHED (VT11)'!$E:$E,'Per Outlet Plan'!D2839))</f>
        <v/>
      </c>
    </row>
    <row r="2840" spans="1:14 16382:16382">
      <c r="A2840" s="18" t="str">
        <f>IF(D2840="","",VLOOKUP(D2840,'DISPATCHED (VT11)'!$E:$XEV,16373,0))</f>
        <v/>
      </c>
      <c r="B2840" s="13" t="str">
        <f>IF(D2840="","",VLOOKUP(D2840,'DISPATCHED (VT11)'!$E:$L,8,0))</f>
        <v/>
      </c>
      <c r="C2840" s="16" t="str">
        <f>IF(A2840="","",IF(VLOOKUP(A2840,'DSR Attendance'!$A:$E,5,0)=0,VLOOKUP(A2840,'DSR Attendance'!$A:$D,4,0),CONCATENATE(VLOOKUP(A2840,'DSR Attendance'!$A:$D,4,0)," / ",VLOOKUP('Per Outlet Plan'!A2840,'DSR Attendance'!$A:$E,5,0))))</f>
        <v/>
      </c>
      <c r="M2840" s="13" t="str">
        <f t="shared" si="46"/>
        <v/>
      </c>
      <c r="N2840" s="8"/>
      <c r="XFB2840" s="13" t="str">
        <f>IF(D2840="","",COUNTIF('DISPATCHED (VT11)'!$E:$E,'Per Outlet Plan'!D2840))</f>
        <v/>
      </c>
    </row>
    <row r="2841" spans="1:14 16382:16382">
      <c r="A2841" s="18" t="str">
        <f>IF(D2841="","",VLOOKUP(D2841,'DISPATCHED (VT11)'!$E:$XEV,16373,0))</f>
        <v/>
      </c>
      <c r="B2841" s="13" t="str">
        <f>IF(D2841="","",VLOOKUP(D2841,'DISPATCHED (VT11)'!$E:$L,8,0))</f>
        <v/>
      </c>
      <c r="C2841" s="16" t="str">
        <f>IF(A2841="","",IF(VLOOKUP(A2841,'DSR Attendance'!$A:$E,5,0)=0,VLOOKUP(A2841,'DSR Attendance'!$A:$D,4,0),CONCATENATE(VLOOKUP(A2841,'DSR Attendance'!$A:$D,4,0)," / ",VLOOKUP('Per Outlet Plan'!A2841,'DSR Attendance'!$A:$E,5,0))))</f>
        <v/>
      </c>
      <c r="M2841" s="13" t="str">
        <f t="shared" si="46"/>
        <v/>
      </c>
      <c r="N2841" s="8"/>
      <c r="XFB2841" s="13" t="str">
        <f>IF(D2841="","",COUNTIF('DISPATCHED (VT11)'!$E:$E,'Per Outlet Plan'!D2841))</f>
        <v/>
      </c>
    </row>
    <row r="2842" spans="1:14 16382:16382">
      <c r="A2842" s="18" t="str">
        <f>IF(D2842="","",VLOOKUP(D2842,'DISPATCHED (VT11)'!$E:$XEV,16373,0))</f>
        <v/>
      </c>
      <c r="B2842" s="13" t="str">
        <f>IF(D2842="","",VLOOKUP(D2842,'DISPATCHED (VT11)'!$E:$L,8,0))</f>
        <v/>
      </c>
      <c r="C2842" s="16" t="str">
        <f>IF(A2842="","",IF(VLOOKUP(A2842,'DSR Attendance'!$A:$E,5,0)=0,VLOOKUP(A2842,'DSR Attendance'!$A:$D,4,0),CONCATENATE(VLOOKUP(A2842,'DSR Attendance'!$A:$D,4,0)," / ",VLOOKUP('Per Outlet Plan'!A2842,'DSR Attendance'!$A:$E,5,0))))</f>
        <v/>
      </c>
      <c r="M2842" s="13" t="str">
        <f t="shared" si="46"/>
        <v/>
      </c>
      <c r="N2842" s="8"/>
      <c r="XFB2842" s="13" t="str">
        <f>IF(D2842="","",COUNTIF('DISPATCHED (VT11)'!$E:$E,'Per Outlet Plan'!D2842))</f>
        <v/>
      </c>
    </row>
    <row r="2843" spans="1:14 16382:16382">
      <c r="A2843" s="18" t="str">
        <f>IF(D2843="","",VLOOKUP(D2843,'DISPATCHED (VT11)'!$E:$XEV,16373,0))</f>
        <v/>
      </c>
      <c r="B2843" s="13" t="str">
        <f>IF(D2843="","",VLOOKUP(D2843,'DISPATCHED (VT11)'!$E:$L,8,0))</f>
        <v/>
      </c>
      <c r="C2843" s="16" t="str">
        <f>IF(A2843="","",IF(VLOOKUP(A2843,'DSR Attendance'!$A:$E,5,0)=0,VLOOKUP(A2843,'DSR Attendance'!$A:$D,4,0),CONCATENATE(VLOOKUP(A2843,'DSR Attendance'!$A:$D,4,0)," / ",VLOOKUP('Per Outlet Plan'!A2843,'DSR Attendance'!$A:$E,5,0))))</f>
        <v/>
      </c>
      <c r="M2843" s="13" t="str">
        <f t="shared" si="46"/>
        <v/>
      </c>
      <c r="N2843" s="8"/>
      <c r="XFB2843" s="13" t="str">
        <f>IF(D2843="","",COUNTIF('DISPATCHED (VT11)'!$E:$E,'Per Outlet Plan'!D2843))</f>
        <v/>
      </c>
    </row>
    <row r="2844" spans="1:14 16382:16382">
      <c r="A2844" s="18" t="str">
        <f>IF(D2844="","",VLOOKUP(D2844,'DISPATCHED (VT11)'!$E:$XEV,16373,0))</f>
        <v/>
      </c>
      <c r="B2844" s="13" t="str">
        <f>IF(D2844="","",VLOOKUP(D2844,'DISPATCHED (VT11)'!$E:$L,8,0))</f>
        <v/>
      </c>
      <c r="C2844" s="16" t="str">
        <f>IF(A2844="","",IF(VLOOKUP(A2844,'DSR Attendance'!$A:$E,5,0)=0,VLOOKUP(A2844,'DSR Attendance'!$A:$D,4,0),CONCATENATE(VLOOKUP(A2844,'DSR Attendance'!$A:$D,4,0)," / ",VLOOKUP('Per Outlet Plan'!A2844,'DSR Attendance'!$A:$E,5,0))))</f>
        <v/>
      </c>
      <c r="M2844" s="13" t="str">
        <f t="shared" si="46"/>
        <v/>
      </c>
      <c r="N2844" s="8"/>
      <c r="XFB2844" s="13" t="str">
        <f>IF(D2844="","",COUNTIF('DISPATCHED (VT11)'!$E:$E,'Per Outlet Plan'!D2844))</f>
        <v/>
      </c>
    </row>
    <row r="2845" spans="1:14 16382:16382">
      <c r="A2845" s="18" t="str">
        <f>IF(D2845="","",VLOOKUP(D2845,'DISPATCHED (VT11)'!$E:$XEV,16373,0))</f>
        <v/>
      </c>
      <c r="B2845" s="13" t="str">
        <f>IF(D2845="","",VLOOKUP(D2845,'DISPATCHED (VT11)'!$E:$L,8,0))</f>
        <v/>
      </c>
      <c r="C2845" s="16" t="str">
        <f>IF(A2845="","",IF(VLOOKUP(A2845,'DSR Attendance'!$A:$E,5,0)=0,VLOOKUP(A2845,'DSR Attendance'!$A:$D,4,0),CONCATENATE(VLOOKUP(A2845,'DSR Attendance'!$A:$D,4,0)," / ",VLOOKUP('Per Outlet Plan'!A2845,'DSR Attendance'!$A:$E,5,0))))</f>
        <v/>
      </c>
      <c r="M2845" s="13" t="str">
        <f t="shared" si="46"/>
        <v/>
      </c>
      <c r="N2845" s="8"/>
      <c r="XFB2845" s="13" t="str">
        <f>IF(D2845="","",COUNTIF('DISPATCHED (VT11)'!$E:$E,'Per Outlet Plan'!D2845))</f>
        <v/>
      </c>
    </row>
    <row r="2846" spans="1:14 16382:16382">
      <c r="A2846" s="18" t="str">
        <f>IF(D2846="","",VLOOKUP(D2846,'DISPATCHED (VT11)'!$E:$XEV,16373,0))</f>
        <v/>
      </c>
      <c r="B2846" s="13" t="str">
        <f>IF(D2846="","",VLOOKUP(D2846,'DISPATCHED (VT11)'!$E:$L,8,0))</f>
        <v/>
      </c>
      <c r="C2846" s="16" t="str">
        <f>IF(A2846="","",IF(VLOOKUP(A2846,'DSR Attendance'!$A:$E,5,0)=0,VLOOKUP(A2846,'DSR Attendance'!$A:$D,4,0),CONCATENATE(VLOOKUP(A2846,'DSR Attendance'!$A:$D,4,0)," / ",VLOOKUP('Per Outlet Plan'!A2846,'DSR Attendance'!$A:$E,5,0))))</f>
        <v/>
      </c>
      <c r="M2846" s="13" t="str">
        <f t="shared" si="46"/>
        <v/>
      </c>
      <c r="N2846" s="8"/>
      <c r="XFB2846" s="13" t="str">
        <f>IF(D2846="","",COUNTIF('DISPATCHED (VT11)'!$E:$E,'Per Outlet Plan'!D2846))</f>
        <v/>
      </c>
    </row>
    <row r="2847" spans="1:14 16382:16382">
      <c r="A2847" s="18" t="str">
        <f>IF(D2847="","",VLOOKUP(D2847,'DISPATCHED (VT11)'!$E:$XEV,16373,0))</f>
        <v/>
      </c>
      <c r="B2847" s="13" t="str">
        <f>IF(D2847="","",VLOOKUP(D2847,'DISPATCHED (VT11)'!$E:$L,8,0))</f>
        <v/>
      </c>
      <c r="C2847" s="16" t="str">
        <f>IF(A2847="","",IF(VLOOKUP(A2847,'DSR Attendance'!$A:$E,5,0)=0,VLOOKUP(A2847,'DSR Attendance'!$A:$D,4,0),CONCATENATE(VLOOKUP(A2847,'DSR Attendance'!$A:$D,4,0)," / ",VLOOKUP('Per Outlet Plan'!A2847,'DSR Attendance'!$A:$E,5,0))))</f>
        <v/>
      </c>
      <c r="M2847" s="13" t="str">
        <f t="shared" si="46"/>
        <v/>
      </c>
      <c r="N2847" s="8"/>
      <c r="XFB2847" s="13" t="str">
        <f>IF(D2847="","",COUNTIF('DISPATCHED (VT11)'!$E:$E,'Per Outlet Plan'!D2847))</f>
        <v/>
      </c>
    </row>
    <row r="2848" spans="1:14 16382:16382">
      <c r="A2848" s="18" t="str">
        <f>IF(D2848="","",VLOOKUP(D2848,'DISPATCHED (VT11)'!$E:$XEV,16373,0))</f>
        <v/>
      </c>
      <c r="B2848" s="13" t="str">
        <f>IF(D2848="","",VLOOKUP(D2848,'DISPATCHED (VT11)'!$E:$L,8,0))</f>
        <v/>
      </c>
      <c r="C2848" s="16" t="str">
        <f>IF(A2848="","",IF(VLOOKUP(A2848,'DSR Attendance'!$A:$E,5,0)=0,VLOOKUP(A2848,'DSR Attendance'!$A:$D,4,0),CONCATENATE(VLOOKUP(A2848,'DSR Attendance'!$A:$D,4,0)," / ",VLOOKUP('Per Outlet Plan'!A2848,'DSR Attendance'!$A:$E,5,0))))</f>
        <v/>
      </c>
      <c r="M2848" s="13" t="str">
        <f t="shared" si="46"/>
        <v/>
      </c>
      <c r="N2848" s="8"/>
      <c r="XFB2848" s="13" t="str">
        <f>IF(D2848="","",COUNTIF('DISPATCHED (VT11)'!$E:$E,'Per Outlet Plan'!D2848))</f>
        <v/>
      </c>
    </row>
    <row r="2849" spans="1:14 16382:16382">
      <c r="A2849" s="18" t="str">
        <f>IF(D2849="","",VLOOKUP(D2849,'DISPATCHED (VT11)'!$E:$XEV,16373,0))</f>
        <v/>
      </c>
      <c r="B2849" s="13" t="str">
        <f>IF(D2849="","",VLOOKUP(D2849,'DISPATCHED (VT11)'!$E:$L,8,0))</f>
        <v/>
      </c>
      <c r="C2849" s="16" t="str">
        <f>IF(A2849="","",IF(VLOOKUP(A2849,'DSR Attendance'!$A:$E,5,0)=0,VLOOKUP(A2849,'DSR Attendance'!$A:$D,4,0),CONCATENATE(VLOOKUP(A2849,'DSR Attendance'!$A:$D,4,0)," / ",VLOOKUP('Per Outlet Plan'!A2849,'DSR Attendance'!$A:$E,5,0))))</f>
        <v/>
      </c>
      <c r="M2849" s="13" t="str">
        <f t="shared" si="46"/>
        <v/>
      </c>
      <c r="N2849" s="8"/>
      <c r="XFB2849" s="13" t="str">
        <f>IF(D2849="","",COUNTIF('DISPATCHED (VT11)'!$E:$E,'Per Outlet Plan'!D2849))</f>
        <v/>
      </c>
    </row>
    <row r="2850" spans="1:14 16382:16382">
      <c r="A2850" s="18" t="str">
        <f>IF(D2850="","",VLOOKUP(D2850,'DISPATCHED (VT11)'!$E:$XEV,16373,0))</f>
        <v/>
      </c>
      <c r="B2850" s="13" t="str">
        <f>IF(D2850="","",VLOOKUP(D2850,'DISPATCHED (VT11)'!$E:$L,8,0))</f>
        <v/>
      </c>
      <c r="C2850" s="16" t="str">
        <f>IF(A2850="","",IF(VLOOKUP(A2850,'DSR Attendance'!$A:$E,5,0)=0,VLOOKUP(A2850,'DSR Attendance'!$A:$D,4,0),CONCATENATE(VLOOKUP(A2850,'DSR Attendance'!$A:$D,4,0)," / ",VLOOKUP('Per Outlet Plan'!A2850,'DSR Attendance'!$A:$E,5,0))))</f>
        <v/>
      </c>
      <c r="M2850" s="13" t="str">
        <f t="shared" si="46"/>
        <v/>
      </c>
      <c r="N2850" s="8"/>
      <c r="XFB2850" s="13" t="str">
        <f>IF(D2850="","",COUNTIF('DISPATCHED (VT11)'!$E:$E,'Per Outlet Plan'!D2850))</f>
        <v/>
      </c>
    </row>
    <row r="2851" spans="1:14 16382:16382">
      <c r="A2851" s="18" t="str">
        <f>IF(D2851="","",VLOOKUP(D2851,'DISPATCHED (VT11)'!$E:$XEV,16373,0))</f>
        <v/>
      </c>
      <c r="B2851" s="13" t="str">
        <f>IF(D2851="","",VLOOKUP(D2851,'DISPATCHED (VT11)'!$E:$L,8,0))</f>
        <v/>
      </c>
      <c r="C2851" s="16" t="str">
        <f>IF(A2851="","",IF(VLOOKUP(A2851,'DSR Attendance'!$A:$E,5,0)=0,VLOOKUP(A2851,'DSR Attendance'!$A:$D,4,0),CONCATENATE(VLOOKUP(A2851,'DSR Attendance'!$A:$D,4,0)," / ",VLOOKUP('Per Outlet Plan'!A2851,'DSR Attendance'!$A:$E,5,0))))</f>
        <v/>
      </c>
      <c r="M2851" s="13" t="str">
        <f t="shared" si="46"/>
        <v/>
      </c>
      <c r="N2851" s="8"/>
      <c r="XFB2851" s="13" t="str">
        <f>IF(D2851="","",COUNTIF('DISPATCHED (VT11)'!$E:$E,'Per Outlet Plan'!D2851))</f>
        <v/>
      </c>
    </row>
    <row r="2852" spans="1:14 16382:16382">
      <c r="A2852" s="18" t="str">
        <f>IF(D2852="","",VLOOKUP(D2852,'DISPATCHED (VT11)'!$E:$XEV,16373,0))</f>
        <v/>
      </c>
      <c r="B2852" s="13" t="str">
        <f>IF(D2852="","",VLOOKUP(D2852,'DISPATCHED (VT11)'!$E:$L,8,0))</f>
        <v/>
      </c>
      <c r="C2852" s="16" t="str">
        <f>IF(A2852="","",IF(VLOOKUP(A2852,'DSR Attendance'!$A:$E,5,0)=0,VLOOKUP(A2852,'DSR Attendance'!$A:$D,4,0),CONCATENATE(VLOOKUP(A2852,'DSR Attendance'!$A:$D,4,0)," / ",VLOOKUP('Per Outlet Plan'!A2852,'DSR Attendance'!$A:$E,5,0))))</f>
        <v/>
      </c>
      <c r="M2852" s="13" t="str">
        <f t="shared" si="46"/>
        <v/>
      </c>
      <c r="N2852" s="8"/>
      <c r="XFB2852" s="13" t="str">
        <f>IF(D2852="","",COUNTIF('DISPATCHED (VT11)'!$E:$E,'Per Outlet Plan'!D2852))</f>
        <v/>
      </c>
    </row>
    <row r="2853" spans="1:14 16382:16382">
      <c r="A2853" s="18" t="str">
        <f>IF(D2853="","",VLOOKUP(D2853,'DISPATCHED (VT11)'!$E:$XEV,16373,0))</f>
        <v/>
      </c>
      <c r="B2853" s="13" t="str">
        <f>IF(D2853="","",VLOOKUP(D2853,'DISPATCHED (VT11)'!$E:$L,8,0))</f>
        <v/>
      </c>
      <c r="C2853" s="16" t="str">
        <f>IF(A2853="","",IF(VLOOKUP(A2853,'DSR Attendance'!$A:$E,5,0)=0,VLOOKUP(A2853,'DSR Attendance'!$A:$D,4,0),CONCATENATE(VLOOKUP(A2853,'DSR Attendance'!$A:$D,4,0)," / ",VLOOKUP('Per Outlet Plan'!A2853,'DSR Attendance'!$A:$E,5,0))))</f>
        <v/>
      </c>
      <c r="M2853" s="13" t="str">
        <f t="shared" si="46"/>
        <v/>
      </c>
      <c r="N2853" s="8"/>
      <c r="XFB2853" s="13" t="str">
        <f>IF(D2853="","",COUNTIF('DISPATCHED (VT11)'!$E:$E,'Per Outlet Plan'!D2853))</f>
        <v/>
      </c>
    </row>
    <row r="2854" spans="1:14 16382:16382">
      <c r="A2854" s="18" t="str">
        <f>IF(D2854="","",VLOOKUP(D2854,'DISPATCHED (VT11)'!$E:$XEV,16373,0))</f>
        <v/>
      </c>
      <c r="B2854" s="13" t="str">
        <f>IF(D2854="","",VLOOKUP(D2854,'DISPATCHED (VT11)'!$E:$L,8,0))</f>
        <v/>
      </c>
      <c r="C2854" s="16" t="str">
        <f>IF(A2854="","",IF(VLOOKUP(A2854,'DSR Attendance'!$A:$E,5,0)=0,VLOOKUP(A2854,'DSR Attendance'!$A:$D,4,0),CONCATENATE(VLOOKUP(A2854,'DSR Attendance'!$A:$D,4,0)," / ",VLOOKUP('Per Outlet Plan'!A2854,'DSR Attendance'!$A:$E,5,0))))</f>
        <v/>
      </c>
      <c r="M2854" s="13" t="str">
        <f t="shared" si="46"/>
        <v/>
      </c>
      <c r="N2854" s="8"/>
      <c r="XFB2854" s="13" t="str">
        <f>IF(D2854="","",COUNTIF('DISPATCHED (VT11)'!$E:$E,'Per Outlet Plan'!D2854))</f>
        <v/>
      </c>
    </row>
    <row r="2855" spans="1:14 16382:16382">
      <c r="A2855" s="18" t="str">
        <f>IF(D2855="","",VLOOKUP(D2855,'DISPATCHED (VT11)'!$E:$XEV,16373,0))</f>
        <v/>
      </c>
      <c r="B2855" s="13" t="str">
        <f>IF(D2855="","",VLOOKUP(D2855,'DISPATCHED (VT11)'!$E:$L,8,0))</f>
        <v/>
      </c>
      <c r="C2855" s="16" t="str">
        <f>IF(A2855="","",IF(VLOOKUP(A2855,'DSR Attendance'!$A:$E,5,0)=0,VLOOKUP(A2855,'DSR Attendance'!$A:$D,4,0),CONCATENATE(VLOOKUP(A2855,'DSR Attendance'!$A:$D,4,0)," / ",VLOOKUP('Per Outlet Plan'!A2855,'DSR Attendance'!$A:$E,5,0))))</f>
        <v/>
      </c>
      <c r="M2855" s="13" t="str">
        <f t="shared" si="46"/>
        <v/>
      </c>
      <c r="N2855" s="8"/>
      <c r="XFB2855" s="13" t="str">
        <f>IF(D2855="","",COUNTIF('DISPATCHED (VT11)'!$E:$E,'Per Outlet Plan'!D2855))</f>
        <v/>
      </c>
    </row>
    <row r="2856" spans="1:14 16382:16382">
      <c r="A2856" s="18" t="str">
        <f>IF(D2856="","",VLOOKUP(D2856,'DISPATCHED (VT11)'!$E:$XEV,16373,0))</f>
        <v/>
      </c>
      <c r="B2856" s="13" t="str">
        <f>IF(D2856="","",VLOOKUP(D2856,'DISPATCHED (VT11)'!$E:$L,8,0))</f>
        <v/>
      </c>
      <c r="C2856" s="16" t="str">
        <f>IF(A2856="","",IF(VLOOKUP(A2856,'DSR Attendance'!$A:$E,5,0)=0,VLOOKUP(A2856,'DSR Attendance'!$A:$D,4,0),CONCATENATE(VLOOKUP(A2856,'DSR Attendance'!$A:$D,4,0)," / ",VLOOKUP('Per Outlet Plan'!A2856,'DSR Attendance'!$A:$E,5,0))))</f>
        <v/>
      </c>
      <c r="M2856" s="13" t="str">
        <f t="shared" si="46"/>
        <v/>
      </c>
      <c r="N2856" s="8"/>
      <c r="XFB2856" s="13" t="str">
        <f>IF(D2856="","",COUNTIF('DISPATCHED (VT11)'!$E:$E,'Per Outlet Plan'!D2856))</f>
        <v/>
      </c>
    </row>
    <row r="2857" spans="1:14 16382:16382">
      <c r="A2857" s="18" t="str">
        <f>IF(D2857="","",VLOOKUP(D2857,'DISPATCHED (VT11)'!$E:$XEV,16373,0))</f>
        <v/>
      </c>
      <c r="B2857" s="13" t="str">
        <f>IF(D2857="","",VLOOKUP(D2857,'DISPATCHED (VT11)'!$E:$L,8,0))</f>
        <v/>
      </c>
      <c r="C2857" s="16" t="str">
        <f>IF(A2857="","",IF(VLOOKUP(A2857,'DSR Attendance'!$A:$E,5,0)=0,VLOOKUP(A2857,'DSR Attendance'!$A:$D,4,0),CONCATENATE(VLOOKUP(A2857,'DSR Attendance'!$A:$D,4,0)," / ",VLOOKUP('Per Outlet Plan'!A2857,'DSR Attendance'!$A:$E,5,0))))</f>
        <v/>
      </c>
      <c r="M2857" s="13" t="str">
        <f t="shared" si="46"/>
        <v/>
      </c>
      <c r="N2857" s="8"/>
      <c r="XFB2857" s="13" t="str">
        <f>IF(D2857="","",COUNTIF('DISPATCHED (VT11)'!$E:$E,'Per Outlet Plan'!D2857))</f>
        <v/>
      </c>
    </row>
    <row r="2858" spans="1:14 16382:16382">
      <c r="A2858" s="18" t="str">
        <f>IF(D2858="","",VLOOKUP(D2858,'DISPATCHED (VT11)'!$E:$XEV,16373,0))</f>
        <v/>
      </c>
      <c r="B2858" s="13" t="str">
        <f>IF(D2858="","",VLOOKUP(D2858,'DISPATCHED (VT11)'!$E:$L,8,0))</f>
        <v/>
      </c>
      <c r="C2858" s="16" t="str">
        <f>IF(A2858="","",IF(VLOOKUP(A2858,'DSR Attendance'!$A:$E,5,0)=0,VLOOKUP(A2858,'DSR Attendance'!$A:$D,4,0),CONCATENATE(VLOOKUP(A2858,'DSR Attendance'!$A:$D,4,0)," / ",VLOOKUP('Per Outlet Plan'!A2858,'DSR Attendance'!$A:$E,5,0))))</f>
        <v/>
      </c>
      <c r="M2858" s="13" t="str">
        <f t="shared" si="46"/>
        <v/>
      </c>
      <c r="N2858" s="8"/>
      <c r="XFB2858" s="13" t="str">
        <f>IF(D2858="","",COUNTIF('DISPATCHED (VT11)'!$E:$E,'Per Outlet Plan'!D2858))</f>
        <v/>
      </c>
    </row>
    <row r="2859" spans="1:14 16382:16382">
      <c r="A2859" s="18" t="str">
        <f>IF(D2859="","",VLOOKUP(D2859,'DISPATCHED (VT11)'!$E:$XEV,16373,0))</f>
        <v/>
      </c>
      <c r="B2859" s="13" t="str">
        <f>IF(D2859="","",VLOOKUP(D2859,'DISPATCHED (VT11)'!$E:$L,8,0))</f>
        <v/>
      </c>
      <c r="C2859" s="16" t="str">
        <f>IF(A2859="","",IF(VLOOKUP(A2859,'DSR Attendance'!$A:$E,5,0)=0,VLOOKUP(A2859,'DSR Attendance'!$A:$D,4,0),CONCATENATE(VLOOKUP(A2859,'DSR Attendance'!$A:$D,4,0)," / ",VLOOKUP('Per Outlet Plan'!A2859,'DSR Attendance'!$A:$E,5,0))))</f>
        <v/>
      </c>
      <c r="M2859" s="13" t="str">
        <f t="shared" si="46"/>
        <v/>
      </c>
      <c r="N2859" s="8"/>
      <c r="XFB2859" s="13" t="str">
        <f>IF(D2859="","",COUNTIF('DISPATCHED (VT11)'!$E:$E,'Per Outlet Plan'!D2859))</f>
        <v/>
      </c>
    </row>
    <row r="2860" spans="1:14 16382:16382">
      <c r="A2860" s="18" t="str">
        <f>IF(D2860="","",VLOOKUP(D2860,'DISPATCHED (VT11)'!$E:$XEV,16373,0))</f>
        <v/>
      </c>
      <c r="B2860" s="13" t="str">
        <f>IF(D2860="","",VLOOKUP(D2860,'DISPATCHED (VT11)'!$E:$L,8,0))</f>
        <v/>
      </c>
      <c r="C2860" s="16" t="str">
        <f>IF(A2860="","",IF(VLOOKUP(A2860,'DSR Attendance'!$A:$E,5,0)=0,VLOOKUP(A2860,'DSR Attendance'!$A:$D,4,0),CONCATENATE(VLOOKUP(A2860,'DSR Attendance'!$A:$D,4,0)," / ",VLOOKUP('Per Outlet Plan'!A2860,'DSR Attendance'!$A:$E,5,0))))</f>
        <v/>
      </c>
      <c r="M2860" s="13" t="str">
        <f t="shared" si="46"/>
        <v/>
      </c>
      <c r="N2860" s="8"/>
      <c r="XFB2860" s="13" t="str">
        <f>IF(D2860="","",COUNTIF('DISPATCHED (VT11)'!$E:$E,'Per Outlet Plan'!D2860))</f>
        <v/>
      </c>
    </row>
    <row r="2861" spans="1:14 16382:16382">
      <c r="A2861" s="18" t="str">
        <f>IF(D2861="","",VLOOKUP(D2861,'DISPATCHED (VT11)'!$E:$XEV,16373,0))</f>
        <v/>
      </c>
      <c r="B2861" s="13" t="str">
        <f>IF(D2861="","",VLOOKUP(D2861,'DISPATCHED (VT11)'!$E:$L,8,0))</f>
        <v/>
      </c>
      <c r="C2861" s="16" t="str">
        <f>IF(A2861="","",IF(VLOOKUP(A2861,'DSR Attendance'!$A:$E,5,0)=0,VLOOKUP(A2861,'DSR Attendance'!$A:$D,4,0),CONCATENATE(VLOOKUP(A2861,'DSR Attendance'!$A:$D,4,0)," / ",VLOOKUP('Per Outlet Plan'!A2861,'DSR Attendance'!$A:$E,5,0))))</f>
        <v/>
      </c>
      <c r="M2861" s="13" t="str">
        <f t="shared" si="46"/>
        <v/>
      </c>
      <c r="N2861" s="8"/>
      <c r="XFB2861" s="13" t="str">
        <f>IF(D2861="","",COUNTIF('DISPATCHED (VT11)'!$E:$E,'Per Outlet Plan'!D2861))</f>
        <v/>
      </c>
    </row>
    <row r="2862" spans="1:14 16382:16382">
      <c r="A2862" s="18" t="str">
        <f>IF(D2862="","",VLOOKUP(D2862,'DISPATCHED (VT11)'!$E:$XEV,16373,0))</f>
        <v/>
      </c>
      <c r="B2862" s="13" t="str">
        <f>IF(D2862="","",VLOOKUP(D2862,'DISPATCHED (VT11)'!$E:$L,8,0))</f>
        <v/>
      </c>
      <c r="C2862" s="16" t="str">
        <f>IF(A2862="","",IF(VLOOKUP(A2862,'DSR Attendance'!$A:$E,5,0)=0,VLOOKUP(A2862,'DSR Attendance'!$A:$D,4,0),CONCATENATE(VLOOKUP(A2862,'DSR Attendance'!$A:$D,4,0)," / ",VLOOKUP('Per Outlet Plan'!A2862,'DSR Attendance'!$A:$E,5,0))))</f>
        <v/>
      </c>
      <c r="M2862" s="13" t="str">
        <f t="shared" si="46"/>
        <v/>
      </c>
      <c r="N2862" s="8"/>
      <c r="XFB2862" s="13" t="str">
        <f>IF(D2862="","",COUNTIF('DISPATCHED (VT11)'!$E:$E,'Per Outlet Plan'!D2862))</f>
        <v/>
      </c>
    </row>
    <row r="2863" spans="1:14 16382:16382">
      <c r="A2863" s="18" t="str">
        <f>IF(D2863="","",VLOOKUP(D2863,'DISPATCHED (VT11)'!$E:$XEV,16373,0))</f>
        <v/>
      </c>
      <c r="B2863" s="13" t="str">
        <f>IF(D2863="","",VLOOKUP(D2863,'DISPATCHED (VT11)'!$E:$L,8,0))</f>
        <v/>
      </c>
      <c r="C2863" s="16" t="str">
        <f>IF(A2863="","",IF(VLOOKUP(A2863,'DSR Attendance'!$A:$E,5,0)=0,VLOOKUP(A2863,'DSR Attendance'!$A:$D,4,0),CONCATENATE(VLOOKUP(A2863,'DSR Attendance'!$A:$D,4,0)," / ",VLOOKUP('Per Outlet Plan'!A2863,'DSR Attendance'!$A:$E,5,0))))</f>
        <v/>
      </c>
      <c r="M2863" s="13" t="str">
        <f t="shared" si="46"/>
        <v/>
      </c>
      <c r="N2863" s="8"/>
      <c r="XFB2863" s="13" t="str">
        <f>IF(D2863="","",COUNTIF('DISPATCHED (VT11)'!$E:$E,'Per Outlet Plan'!D2863))</f>
        <v/>
      </c>
    </row>
    <row r="2864" spans="1:14 16382:16382">
      <c r="A2864" s="18" t="str">
        <f>IF(D2864="","",VLOOKUP(D2864,'DISPATCHED (VT11)'!$E:$XEV,16373,0))</f>
        <v/>
      </c>
      <c r="B2864" s="13" t="str">
        <f>IF(D2864="","",VLOOKUP(D2864,'DISPATCHED (VT11)'!$E:$L,8,0))</f>
        <v/>
      </c>
      <c r="C2864" s="16" t="str">
        <f>IF(A2864="","",IF(VLOOKUP(A2864,'DSR Attendance'!$A:$E,5,0)=0,VLOOKUP(A2864,'DSR Attendance'!$A:$D,4,0),CONCATENATE(VLOOKUP(A2864,'DSR Attendance'!$A:$D,4,0)," / ",VLOOKUP('Per Outlet Plan'!A2864,'DSR Attendance'!$A:$E,5,0))))</f>
        <v/>
      </c>
      <c r="M2864" s="13" t="str">
        <f t="shared" si="46"/>
        <v/>
      </c>
      <c r="N2864" s="8"/>
      <c r="XFB2864" s="13" t="str">
        <f>IF(D2864="","",COUNTIF('DISPATCHED (VT11)'!$E:$E,'Per Outlet Plan'!D2864))</f>
        <v/>
      </c>
    </row>
    <row r="2865" spans="1:14 16382:16382">
      <c r="A2865" s="18" t="str">
        <f>IF(D2865="","",VLOOKUP(D2865,'DISPATCHED (VT11)'!$E:$XEV,16373,0))</f>
        <v/>
      </c>
      <c r="B2865" s="13" t="str">
        <f>IF(D2865="","",VLOOKUP(D2865,'DISPATCHED (VT11)'!$E:$L,8,0))</f>
        <v/>
      </c>
      <c r="C2865" s="16" t="str">
        <f>IF(A2865="","",IF(VLOOKUP(A2865,'DSR Attendance'!$A:$E,5,0)=0,VLOOKUP(A2865,'DSR Attendance'!$A:$D,4,0),CONCATENATE(VLOOKUP(A2865,'DSR Attendance'!$A:$D,4,0)," / ",VLOOKUP('Per Outlet Plan'!A2865,'DSR Attendance'!$A:$E,5,0))))</f>
        <v/>
      </c>
      <c r="M2865" s="13" t="str">
        <f t="shared" si="46"/>
        <v/>
      </c>
      <c r="N2865" s="8"/>
      <c r="XFB2865" s="13" t="str">
        <f>IF(D2865="","",COUNTIF('DISPATCHED (VT11)'!$E:$E,'Per Outlet Plan'!D2865))</f>
        <v/>
      </c>
    </row>
    <row r="2866" spans="1:14 16382:16382">
      <c r="A2866" s="18" t="str">
        <f>IF(D2866="","",VLOOKUP(D2866,'DISPATCHED (VT11)'!$E:$XEV,16373,0))</f>
        <v/>
      </c>
      <c r="B2866" s="13" t="str">
        <f>IF(D2866="","",VLOOKUP(D2866,'DISPATCHED (VT11)'!$E:$L,8,0))</f>
        <v/>
      </c>
      <c r="C2866" s="16" t="str">
        <f>IF(A2866="","",IF(VLOOKUP(A2866,'DSR Attendance'!$A:$E,5,0)=0,VLOOKUP(A2866,'DSR Attendance'!$A:$D,4,0),CONCATENATE(VLOOKUP(A2866,'DSR Attendance'!$A:$D,4,0)," / ",VLOOKUP('Per Outlet Plan'!A2866,'DSR Attendance'!$A:$E,5,0))))</f>
        <v/>
      </c>
      <c r="M2866" s="13" t="str">
        <f t="shared" si="46"/>
        <v/>
      </c>
      <c r="N2866" s="8"/>
      <c r="XFB2866" s="13" t="str">
        <f>IF(D2866="","",COUNTIF('DISPATCHED (VT11)'!$E:$E,'Per Outlet Plan'!D2866))</f>
        <v/>
      </c>
    </row>
    <row r="2867" spans="1:14 16382:16382">
      <c r="A2867" s="18" t="str">
        <f>IF(D2867="","",VLOOKUP(D2867,'DISPATCHED (VT11)'!$E:$XEV,16373,0))</f>
        <v/>
      </c>
      <c r="B2867" s="13" t="str">
        <f>IF(D2867="","",VLOOKUP(D2867,'DISPATCHED (VT11)'!$E:$L,8,0))</f>
        <v/>
      </c>
      <c r="C2867" s="16" t="str">
        <f>IF(A2867="","",IF(VLOOKUP(A2867,'DSR Attendance'!$A:$E,5,0)=0,VLOOKUP(A2867,'DSR Attendance'!$A:$D,4,0),CONCATENATE(VLOOKUP(A2867,'DSR Attendance'!$A:$D,4,0)," / ",VLOOKUP('Per Outlet Plan'!A2867,'DSR Attendance'!$A:$E,5,0))))</f>
        <v/>
      </c>
      <c r="M2867" s="13" t="str">
        <f t="shared" si="46"/>
        <v/>
      </c>
      <c r="N2867" s="8"/>
      <c r="XFB2867" s="13" t="str">
        <f>IF(D2867="","",COUNTIF('DISPATCHED (VT11)'!$E:$E,'Per Outlet Plan'!D2867))</f>
        <v/>
      </c>
    </row>
    <row r="2868" spans="1:14 16382:16382">
      <c r="A2868" s="18" t="str">
        <f>IF(D2868="","",VLOOKUP(D2868,'DISPATCHED (VT11)'!$E:$XEV,16373,0))</f>
        <v/>
      </c>
      <c r="B2868" s="13" t="str">
        <f>IF(D2868="","",VLOOKUP(D2868,'DISPATCHED (VT11)'!$E:$L,8,0))</f>
        <v/>
      </c>
      <c r="C2868" s="16" t="str">
        <f>IF(A2868="","",IF(VLOOKUP(A2868,'DSR Attendance'!$A:$E,5,0)=0,VLOOKUP(A2868,'DSR Attendance'!$A:$D,4,0),CONCATENATE(VLOOKUP(A2868,'DSR Attendance'!$A:$D,4,0)," / ",VLOOKUP('Per Outlet Plan'!A2868,'DSR Attendance'!$A:$E,5,0))))</f>
        <v/>
      </c>
      <c r="M2868" s="13" t="str">
        <f t="shared" si="46"/>
        <v/>
      </c>
      <c r="N2868" s="8"/>
      <c r="XFB2868" s="13" t="str">
        <f>IF(D2868="","",COUNTIF('DISPATCHED (VT11)'!$E:$E,'Per Outlet Plan'!D2868))</f>
        <v/>
      </c>
    </row>
    <row r="2869" spans="1:14 16382:16382">
      <c r="A2869" s="18" t="str">
        <f>IF(D2869="","",VLOOKUP(D2869,'DISPATCHED (VT11)'!$E:$XEV,16373,0))</f>
        <v/>
      </c>
      <c r="B2869" s="13" t="str">
        <f>IF(D2869="","",VLOOKUP(D2869,'DISPATCHED (VT11)'!$E:$L,8,0))</f>
        <v/>
      </c>
      <c r="C2869" s="16" t="str">
        <f>IF(A2869="","",IF(VLOOKUP(A2869,'DSR Attendance'!$A:$E,5,0)=0,VLOOKUP(A2869,'DSR Attendance'!$A:$D,4,0),CONCATENATE(VLOOKUP(A2869,'DSR Attendance'!$A:$D,4,0)," / ",VLOOKUP('Per Outlet Plan'!A2869,'DSR Attendance'!$A:$E,5,0))))</f>
        <v/>
      </c>
      <c r="M2869" s="13" t="str">
        <f t="shared" si="46"/>
        <v/>
      </c>
      <c r="N2869" s="8"/>
      <c r="XFB2869" s="13" t="str">
        <f>IF(D2869="","",COUNTIF('DISPATCHED (VT11)'!$E:$E,'Per Outlet Plan'!D2869))</f>
        <v/>
      </c>
    </row>
    <row r="2870" spans="1:14 16382:16382">
      <c r="A2870" s="18" t="str">
        <f>IF(D2870="","",VLOOKUP(D2870,'DISPATCHED (VT11)'!$E:$XEV,16373,0))</f>
        <v/>
      </c>
      <c r="B2870" s="13" t="str">
        <f>IF(D2870="","",VLOOKUP(D2870,'DISPATCHED (VT11)'!$E:$L,8,0))</f>
        <v/>
      </c>
      <c r="C2870" s="16" t="str">
        <f>IF(A2870="","",IF(VLOOKUP(A2870,'DSR Attendance'!$A:$E,5,0)=0,VLOOKUP(A2870,'DSR Attendance'!$A:$D,4,0),CONCATENATE(VLOOKUP(A2870,'DSR Attendance'!$A:$D,4,0)," / ",VLOOKUP('Per Outlet Plan'!A2870,'DSR Attendance'!$A:$E,5,0))))</f>
        <v/>
      </c>
      <c r="M2870" s="13" t="str">
        <f t="shared" si="46"/>
        <v/>
      </c>
      <c r="N2870" s="8"/>
      <c r="XFB2870" s="13" t="str">
        <f>IF(D2870="","",COUNTIF('DISPATCHED (VT11)'!$E:$E,'Per Outlet Plan'!D2870))</f>
        <v/>
      </c>
    </row>
    <row r="2871" spans="1:14 16382:16382">
      <c r="A2871" s="18" t="str">
        <f>IF(D2871="","",VLOOKUP(D2871,'DISPATCHED (VT11)'!$E:$XEV,16373,0))</f>
        <v/>
      </c>
      <c r="B2871" s="13" t="str">
        <f>IF(D2871="","",VLOOKUP(D2871,'DISPATCHED (VT11)'!$E:$L,8,0))</f>
        <v/>
      </c>
      <c r="C2871" s="16" t="str">
        <f>IF(A2871="","",IF(VLOOKUP(A2871,'DSR Attendance'!$A:$E,5,0)=0,VLOOKUP(A2871,'DSR Attendance'!$A:$D,4,0),CONCATENATE(VLOOKUP(A2871,'DSR Attendance'!$A:$D,4,0)," / ",VLOOKUP('Per Outlet Plan'!A2871,'DSR Attendance'!$A:$E,5,0))))</f>
        <v/>
      </c>
      <c r="M2871" s="13" t="str">
        <f t="shared" si="46"/>
        <v/>
      </c>
      <c r="N2871" s="8"/>
      <c r="XFB2871" s="13" t="str">
        <f>IF(D2871="","",COUNTIF('DISPATCHED (VT11)'!$E:$E,'Per Outlet Plan'!D2871))</f>
        <v/>
      </c>
    </row>
    <row r="2872" spans="1:14 16382:16382">
      <c r="A2872" s="18" t="str">
        <f>IF(D2872="","",VLOOKUP(D2872,'DISPATCHED (VT11)'!$E:$XEV,16373,0))</f>
        <v/>
      </c>
      <c r="B2872" s="13" t="str">
        <f>IF(D2872="","",VLOOKUP(D2872,'DISPATCHED (VT11)'!$E:$L,8,0))</f>
        <v/>
      </c>
      <c r="C2872" s="16" t="str">
        <f>IF(A2872="","",IF(VLOOKUP(A2872,'DSR Attendance'!$A:$E,5,0)=0,VLOOKUP(A2872,'DSR Attendance'!$A:$D,4,0),CONCATENATE(VLOOKUP(A2872,'DSR Attendance'!$A:$D,4,0)," / ",VLOOKUP('Per Outlet Plan'!A2872,'DSR Attendance'!$A:$E,5,0))))</f>
        <v/>
      </c>
      <c r="M2872" s="13" t="str">
        <f t="shared" si="46"/>
        <v/>
      </c>
      <c r="N2872" s="8"/>
      <c r="XFB2872" s="13" t="str">
        <f>IF(D2872="","",COUNTIF('DISPATCHED (VT11)'!$E:$E,'Per Outlet Plan'!D2872))</f>
        <v/>
      </c>
    </row>
    <row r="2873" spans="1:14 16382:16382">
      <c r="A2873" s="18" t="str">
        <f>IF(D2873="","",VLOOKUP(D2873,'DISPATCHED (VT11)'!$E:$XEV,16373,0))</f>
        <v/>
      </c>
      <c r="B2873" s="13" t="str">
        <f>IF(D2873="","",VLOOKUP(D2873,'DISPATCHED (VT11)'!$E:$L,8,0))</f>
        <v/>
      </c>
      <c r="C2873" s="16" t="str">
        <f>IF(A2873="","",IF(VLOOKUP(A2873,'DSR Attendance'!$A:$E,5,0)=0,VLOOKUP(A2873,'DSR Attendance'!$A:$D,4,0),CONCATENATE(VLOOKUP(A2873,'DSR Attendance'!$A:$D,4,0)," / ",VLOOKUP('Per Outlet Plan'!A2873,'DSR Attendance'!$A:$E,5,0))))</f>
        <v/>
      </c>
      <c r="M2873" s="13" t="str">
        <f t="shared" si="46"/>
        <v/>
      </c>
      <c r="N2873" s="8"/>
      <c r="XFB2873" s="13" t="str">
        <f>IF(D2873="","",COUNTIF('DISPATCHED (VT11)'!$E:$E,'Per Outlet Plan'!D2873))</f>
        <v/>
      </c>
    </row>
    <row r="2874" spans="1:14 16382:16382">
      <c r="A2874" s="18" t="str">
        <f>IF(D2874="","",VLOOKUP(D2874,'DISPATCHED (VT11)'!$E:$XEV,16373,0))</f>
        <v/>
      </c>
      <c r="B2874" s="13" t="str">
        <f>IF(D2874="","",VLOOKUP(D2874,'DISPATCHED (VT11)'!$E:$L,8,0))</f>
        <v/>
      </c>
      <c r="C2874" s="16" t="str">
        <f>IF(A2874="","",IF(VLOOKUP(A2874,'DSR Attendance'!$A:$E,5,0)=0,VLOOKUP(A2874,'DSR Attendance'!$A:$D,4,0),CONCATENATE(VLOOKUP(A2874,'DSR Attendance'!$A:$D,4,0)," / ",VLOOKUP('Per Outlet Plan'!A2874,'DSR Attendance'!$A:$E,5,0))))</f>
        <v/>
      </c>
      <c r="M2874" s="13" t="str">
        <f t="shared" si="46"/>
        <v/>
      </c>
      <c r="N2874" s="8"/>
      <c r="XFB2874" s="13" t="str">
        <f>IF(D2874="","",COUNTIF('DISPATCHED (VT11)'!$E:$E,'Per Outlet Plan'!D2874))</f>
        <v/>
      </c>
    </row>
    <row r="2875" spans="1:14 16382:16382">
      <c r="A2875" s="18" t="str">
        <f>IF(D2875="","",VLOOKUP(D2875,'DISPATCHED (VT11)'!$E:$XEV,16373,0))</f>
        <v/>
      </c>
      <c r="B2875" s="13" t="str">
        <f>IF(D2875="","",VLOOKUP(D2875,'DISPATCHED (VT11)'!$E:$L,8,0))</f>
        <v/>
      </c>
      <c r="C2875" s="16" t="str">
        <f>IF(A2875="","",IF(VLOOKUP(A2875,'DSR Attendance'!$A:$E,5,0)=0,VLOOKUP(A2875,'DSR Attendance'!$A:$D,4,0),CONCATENATE(VLOOKUP(A2875,'DSR Attendance'!$A:$D,4,0)," / ",VLOOKUP('Per Outlet Plan'!A2875,'DSR Attendance'!$A:$E,5,0))))</f>
        <v/>
      </c>
      <c r="M2875" s="13" t="str">
        <f t="shared" si="46"/>
        <v/>
      </c>
      <c r="N2875" s="8"/>
      <c r="XFB2875" s="13" t="str">
        <f>IF(D2875="","",COUNTIF('DISPATCHED (VT11)'!$E:$E,'Per Outlet Plan'!D2875))</f>
        <v/>
      </c>
    </row>
    <row r="2876" spans="1:14 16382:16382">
      <c r="A2876" s="18" t="str">
        <f>IF(D2876="","",VLOOKUP(D2876,'DISPATCHED (VT11)'!$E:$XEV,16373,0))</f>
        <v/>
      </c>
      <c r="B2876" s="13" t="str">
        <f>IF(D2876="","",VLOOKUP(D2876,'DISPATCHED (VT11)'!$E:$L,8,0))</f>
        <v/>
      </c>
      <c r="C2876" s="16" t="str">
        <f>IF(A2876="","",IF(VLOOKUP(A2876,'DSR Attendance'!$A:$E,5,0)=0,VLOOKUP(A2876,'DSR Attendance'!$A:$D,4,0),CONCATENATE(VLOOKUP(A2876,'DSR Attendance'!$A:$D,4,0)," / ",VLOOKUP('Per Outlet Plan'!A2876,'DSR Attendance'!$A:$E,5,0))))</f>
        <v/>
      </c>
      <c r="M2876" s="13" t="str">
        <f t="shared" si="46"/>
        <v/>
      </c>
      <c r="N2876" s="8"/>
      <c r="XFB2876" s="13" t="str">
        <f>IF(D2876="","",COUNTIF('DISPATCHED (VT11)'!$E:$E,'Per Outlet Plan'!D2876))</f>
        <v/>
      </c>
    </row>
    <row r="2877" spans="1:14 16382:16382">
      <c r="A2877" s="18" t="str">
        <f>IF(D2877="","",VLOOKUP(D2877,'DISPATCHED (VT11)'!$E:$XEV,16373,0))</f>
        <v/>
      </c>
      <c r="B2877" s="13" t="str">
        <f>IF(D2877="","",VLOOKUP(D2877,'DISPATCHED (VT11)'!$E:$L,8,0))</f>
        <v/>
      </c>
      <c r="C2877" s="16" t="str">
        <f>IF(A2877="","",IF(VLOOKUP(A2877,'DSR Attendance'!$A:$E,5,0)=0,VLOOKUP(A2877,'DSR Attendance'!$A:$D,4,0),CONCATENATE(VLOOKUP(A2877,'DSR Attendance'!$A:$D,4,0)," / ",VLOOKUP('Per Outlet Plan'!A2877,'DSR Attendance'!$A:$E,5,0))))</f>
        <v/>
      </c>
      <c r="M2877" s="13" t="str">
        <f t="shared" si="46"/>
        <v/>
      </c>
      <c r="N2877" s="8"/>
      <c r="XFB2877" s="13" t="str">
        <f>IF(D2877="","",COUNTIF('DISPATCHED (VT11)'!$E:$E,'Per Outlet Plan'!D2877))</f>
        <v/>
      </c>
    </row>
    <row r="2878" spans="1:14 16382:16382">
      <c r="A2878" s="18" t="str">
        <f>IF(D2878="","",VLOOKUP(D2878,'DISPATCHED (VT11)'!$E:$XEV,16373,0))</f>
        <v/>
      </c>
      <c r="B2878" s="13" t="str">
        <f>IF(D2878="","",VLOOKUP(D2878,'DISPATCHED (VT11)'!$E:$L,8,0))</f>
        <v/>
      </c>
      <c r="C2878" s="16" t="str">
        <f>IF(A2878="","",IF(VLOOKUP(A2878,'DSR Attendance'!$A:$E,5,0)=0,VLOOKUP(A2878,'DSR Attendance'!$A:$D,4,0),CONCATENATE(VLOOKUP(A2878,'DSR Attendance'!$A:$D,4,0)," / ",VLOOKUP('Per Outlet Plan'!A2878,'DSR Attendance'!$A:$E,5,0))))</f>
        <v/>
      </c>
      <c r="M2878" s="13" t="str">
        <f t="shared" si="46"/>
        <v/>
      </c>
      <c r="N2878" s="8"/>
      <c r="XFB2878" s="13" t="str">
        <f>IF(D2878="","",COUNTIF('DISPATCHED (VT11)'!$E:$E,'Per Outlet Plan'!D2878))</f>
        <v/>
      </c>
    </row>
    <row r="2879" spans="1:14 16382:16382">
      <c r="A2879" s="18" t="str">
        <f>IF(D2879="","",VLOOKUP(D2879,'DISPATCHED (VT11)'!$E:$XEV,16373,0))</f>
        <v/>
      </c>
      <c r="B2879" s="13" t="str">
        <f>IF(D2879="","",VLOOKUP(D2879,'DISPATCHED (VT11)'!$E:$L,8,0))</f>
        <v/>
      </c>
      <c r="C2879" s="16" t="str">
        <f>IF(A2879="","",IF(VLOOKUP(A2879,'DSR Attendance'!$A:$E,5,0)=0,VLOOKUP(A2879,'DSR Attendance'!$A:$D,4,0),CONCATENATE(VLOOKUP(A2879,'DSR Attendance'!$A:$D,4,0)," / ",VLOOKUP('Per Outlet Plan'!A2879,'DSR Attendance'!$A:$E,5,0))))</f>
        <v/>
      </c>
      <c r="M2879" s="13" t="str">
        <f t="shared" si="46"/>
        <v/>
      </c>
      <c r="N2879" s="8"/>
      <c r="XFB2879" s="13" t="str">
        <f>IF(D2879="","",COUNTIF('DISPATCHED (VT11)'!$E:$E,'Per Outlet Plan'!D2879))</f>
        <v/>
      </c>
    </row>
    <row r="2880" spans="1:14 16382:16382">
      <c r="A2880" s="18" t="str">
        <f>IF(D2880="","",VLOOKUP(D2880,'DISPATCHED (VT11)'!$E:$XEV,16373,0))</f>
        <v/>
      </c>
      <c r="B2880" s="13" t="str">
        <f>IF(D2880="","",VLOOKUP(D2880,'DISPATCHED (VT11)'!$E:$L,8,0))</f>
        <v/>
      </c>
      <c r="C2880" s="16" t="str">
        <f>IF(A2880="","",IF(VLOOKUP(A2880,'DSR Attendance'!$A:$E,5,0)=0,VLOOKUP(A2880,'DSR Attendance'!$A:$D,4,0),CONCATENATE(VLOOKUP(A2880,'DSR Attendance'!$A:$D,4,0)," / ",VLOOKUP('Per Outlet Plan'!A2880,'DSR Attendance'!$A:$E,5,0))))</f>
        <v/>
      </c>
      <c r="M2880" s="13" t="str">
        <f t="shared" si="46"/>
        <v/>
      </c>
      <c r="N2880" s="8"/>
      <c r="XFB2880" s="13" t="str">
        <f>IF(D2880="","",COUNTIF('DISPATCHED (VT11)'!$E:$E,'Per Outlet Plan'!D2880))</f>
        <v/>
      </c>
    </row>
    <row r="2881" spans="1:14 16382:16382">
      <c r="A2881" s="18" t="str">
        <f>IF(D2881="","",VLOOKUP(D2881,'DISPATCHED (VT11)'!$E:$XEV,16373,0))</f>
        <v/>
      </c>
      <c r="B2881" s="13" t="str">
        <f>IF(D2881="","",VLOOKUP(D2881,'DISPATCHED (VT11)'!$E:$L,8,0))</f>
        <v/>
      </c>
      <c r="C2881" s="16" t="str">
        <f>IF(A2881="","",IF(VLOOKUP(A2881,'DSR Attendance'!$A:$E,5,0)=0,VLOOKUP(A2881,'DSR Attendance'!$A:$D,4,0),CONCATENATE(VLOOKUP(A2881,'DSR Attendance'!$A:$D,4,0)," / ",VLOOKUP('Per Outlet Plan'!A2881,'DSR Attendance'!$A:$E,5,0))))</f>
        <v/>
      </c>
      <c r="M2881" s="13" t="str">
        <f t="shared" si="46"/>
        <v/>
      </c>
      <c r="N2881" s="8"/>
      <c r="XFB2881" s="13" t="str">
        <f>IF(D2881="","",COUNTIF('DISPATCHED (VT11)'!$E:$E,'Per Outlet Plan'!D2881))</f>
        <v/>
      </c>
    </row>
    <row r="2882" spans="1:14 16382:16382">
      <c r="A2882" s="18" t="str">
        <f>IF(D2882="","",VLOOKUP(D2882,'DISPATCHED (VT11)'!$E:$XEV,16373,0))</f>
        <v/>
      </c>
      <c r="B2882" s="13" t="str">
        <f>IF(D2882="","",VLOOKUP(D2882,'DISPATCHED (VT11)'!$E:$L,8,0))</f>
        <v/>
      </c>
      <c r="C2882" s="16" t="str">
        <f>IF(A2882="","",IF(VLOOKUP(A2882,'DSR Attendance'!$A:$E,5,0)=0,VLOOKUP(A2882,'DSR Attendance'!$A:$D,4,0),CONCATENATE(VLOOKUP(A2882,'DSR Attendance'!$A:$D,4,0)," / ",VLOOKUP('Per Outlet Plan'!A2882,'DSR Attendance'!$A:$E,5,0))))</f>
        <v/>
      </c>
      <c r="M2882" s="13" t="str">
        <f t="shared" si="46"/>
        <v/>
      </c>
      <c r="N2882" s="8"/>
      <c r="XFB2882" s="13" t="str">
        <f>IF(D2882="","",COUNTIF('DISPATCHED (VT11)'!$E:$E,'Per Outlet Plan'!D2882))</f>
        <v/>
      </c>
    </row>
    <row r="2883" spans="1:14 16382:16382">
      <c r="A2883" s="18" t="str">
        <f>IF(D2883="","",VLOOKUP(D2883,'DISPATCHED (VT11)'!$E:$XEV,16373,0))</f>
        <v/>
      </c>
      <c r="B2883" s="13" t="str">
        <f>IF(D2883="","",VLOOKUP(D2883,'DISPATCHED (VT11)'!$E:$L,8,0))</f>
        <v/>
      </c>
      <c r="C2883" s="16" t="str">
        <f>IF(A2883="","",IF(VLOOKUP(A2883,'DSR Attendance'!$A:$E,5,0)=0,VLOOKUP(A2883,'DSR Attendance'!$A:$D,4,0),CONCATENATE(VLOOKUP(A2883,'DSR Attendance'!$A:$D,4,0)," / ",VLOOKUP('Per Outlet Plan'!A2883,'DSR Attendance'!$A:$E,5,0))))</f>
        <v/>
      </c>
      <c r="M2883" s="13" t="str">
        <f t="shared" si="46"/>
        <v/>
      </c>
      <c r="N2883" s="8"/>
      <c r="XFB2883" s="13" t="str">
        <f>IF(D2883="","",COUNTIF('DISPATCHED (VT11)'!$E:$E,'Per Outlet Plan'!D2883))</f>
        <v/>
      </c>
    </row>
    <row r="2884" spans="1:14 16382:16382">
      <c r="A2884" s="18" t="str">
        <f>IF(D2884="","",VLOOKUP(D2884,'DISPATCHED (VT11)'!$E:$XEV,16373,0))</f>
        <v/>
      </c>
      <c r="B2884" s="13" t="str">
        <f>IF(D2884="","",VLOOKUP(D2884,'DISPATCHED (VT11)'!$E:$L,8,0))</f>
        <v/>
      </c>
      <c r="C2884" s="16" t="str">
        <f>IF(A2884="","",IF(VLOOKUP(A2884,'DSR Attendance'!$A:$E,5,0)=0,VLOOKUP(A2884,'DSR Attendance'!$A:$D,4,0),CONCATENATE(VLOOKUP(A2884,'DSR Attendance'!$A:$D,4,0)," / ",VLOOKUP('Per Outlet Plan'!A2884,'DSR Attendance'!$A:$E,5,0))))</f>
        <v/>
      </c>
      <c r="M2884" s="13" t="str">
        <f t="shared" si="46"/>
        <v/>
      </c>
      <c r="N2884" s="8"/>
      <c r="XFB2884" s="13" t="str">
        <f>IF(D2884="","",COUNTIF('DISPATCHED (VT11)'!$E:$E,'Per Outlet Plan'!D2884))</f>
        <v/>
      </c>
    </row>
    <row r="2885" spans="1:14 16382:16382">
      <c r="A2885" s="18" t="str">
        <f>IF(D2885="","",VLOOKUP(D2885,'DISPATCHED (VT11)'!$E:$XEV,16373,0))</f>
        <v/>
      </c>
      <c r="B2885" s="13" t="str">
        <f>IF(D2885="","",VLOOKUP(D2885,'DISPATCHED (VT11)'!$E:$L,8,0))</f>
        <v/>
      </c>
      <c r="C2885" s="16" t="str">
        <f>IF(A2885="","",IF(VLOOKUP(A2885,'DSR Attendance'!$A:$E,5,0)=0,VLOOKUP(A2885,'DSR Attendance'!$A:$D,4,0),CONCATENATE(VLOOKUP(A2885,'DSR Attendance'!$A:$D,4,0)," / ",VLOOKUP('Per Outlet Plan'!A2885,'DSR Attendance'!$A:$E,5,0))))</f>
        <v/>
      </c>
      <c r="M2885" s="13" t="str">
        <f t="shared" si="46"/>
        <v/>
      </c>
      <c r="N2885" s="8"/>
      <c r="XFB2885" s="13" t="str">
        <f>IF(D2885="","",COUNTIF('DISPATCHED (VT11)'!$E:$E,'Per Outlet Plan'!D2885))</f>
        <v/>
      </c>
    </row>
    <row r="2886" spans="1:14 16382:16382">
      <c r="A2886" s="18" t="str">
        <f>IF(D2886="","",VLOOKUP(D2886,'DISPATCHED (VT11)'!$E:$XEV,16373,0))</f>
        <v/>
      </c>
      <c r="B2886" s="13" t="str">
        <f>IF(D2886="","",VLOOKUP(D2886,'DISPATCHED (VT11)'!$E:$L,8,0))</f>
        <v/>
      </c>
      <c r="C2886" s="16" t="str">
        <f>IF(A2886="","",IF(VLOOKUP(A2886,'DSR Attendance'!$A:$E,5,0)=0,VLOOKUP(A2886,'DSR Attendance'!$A:$D,4,0),CONCATENATE(VLOOKUP(A2886,'DSR Attendance'!$A:$D,4,0)," / ",VLOOKUP('Per Outlet Plan'!A2886,'DSR Attendance'!$A:$E,5,0))))</f>
        <v/>
      </c>
      <c r="M2886" s="13" t="str">
        <f t="shared" ref="M2886:M2949" si="47">IF(L2886="","",VLOOKUP(L2886,$XFC$6:$XFD$30,2,0))</f>
        <v/>
      </c>
      <c r="N2886" s="8"/>
      <c r="XFB2886" s="13" t="str">
        <f>IF(D2886="","",COUNTIF('DISPATCHED (VT11)'!$E:$E,'Per Outlet Plan'!D2886))</f>
        <v/>
      </c>
    </row>
    <row r="2887" spans="1:14 16382:16382">
      <c r="A2887" s="18" t="str">
        <f>IF(D2887="","",VLOOKUP(D2887,'DISPATCHED (VT11)'!$E:$XEV,16373,0))</f>
        <v/>
      </c>
      <c r="B2887" s="13" t="str">
        <f>IF(D2887="","",VLOOKUP(D2887,'DISPATCHED (VT11)'!$E:$L,8,0))</f>
        <v/>
      </c>
      <c r="C2887" s="16" t="str">
        <f>IF(A2887="","",IF(VLOOKUP(A2887,'DSR Attendance'!$A:$E,5,0)=0,VLOOKUP(A2887,'DSR Attendance'!$A:$D,4,0),CONCATENATE(VLOOKUP(A2887,'DSR Attendance'!$A:$D,4,0)," / ",VLOOKUP('Per Outlet Plan'!A2887,'DSR Attendance'!$A:$E,5,0))))</f>
        <v/>
      </c>
      <c r="M2887" s="13" t="str">
        <f t="shared" si="47"/>
        <v/>
      </c>
      <c r="N2887" s="8"/>
      <c r="XFB2887" s="13" t="str">
        <f>IF(D2887="","",COUNTIF('DISPATCHED (VT11)'!$E:$E,'Per Outlet Plan'!D2887))</f>
        <v/>
      </c>
    </row>
    <row r="2888" spans="1:14 16382:16382">
      <c r="A2888" s="18" t="str">
        <f>IF(D2888="","",VLOOKUP(D2888,'DISPATCHED (VT11)'!$E:$XEV,16373,0))</f>
        <v/>
      </c>
      <c r="B2888" s="13" t="str">
        <f>IF(D2888="","",VLOOKUP(D2888,'DISPATCHED (VT11)'!$E:$L,8,0))</f>
        <v/>
      </c>
      <c r="C2888" s="16" t="str">
        <f>IF(A2888="","",IF(VLOOKUP(A2888,'DSR Attendance'!$A:$E,5,0)=0,VLOOKUP(A2888,'DSR Attendance'!$A:$D,4,0),CONCATENATE(VLOOKUP(A2888,'DSR Attendance'!$A:$D,4,0)," / ",VLOOKUP('Per Outlet Plan'!A2888,'DSR Attendance'!$A:$E,5,0))))</f>
        <v/>
      </c>
      <c r="M2888" s="13" t="str">
        <f t="shared" si="47"/>
        <v/>
      </c>
      <c r="N2888" s="8"/>
      <c r="XFB2888" s="13" t="str">
        <f>IF(D2888="","",COUNTIF('DISPATCHED (VT11)'!$E:$E,'Per Outlet Plan'!D2888))</f>
        <v/>
      </c>
    </row>
    <row r="2889" spans="1:14 16382:16382">
      <c r="A2889" s="18" t="str">
        <f>IF(D2889="","",VLOOKUP(D2889,'DISPATCHED (VT11)'!$E:$XEV,16373,0))</f>
        <v/>
      </c>
      <c r="B2889" s="13" t="str">
        <f>IF(D2889="","",VLOOKUP(D2889,'DISPATCHED (VT11)'!$E:$L,8,0))</f>
        <v/>
      </c>
      <c r="C2889" s="16" t="str">
        <f>IF(A2889="","",IF(VLOOKUP(A2889,'DSR Attendance'!$A:$E,5,0)=0,VLOOKUP(A2889,'DSR Attendance'!$A:$D,4,0),CONCATENATE(VLOOKUP(A2889,'DSR Attendance'!$A:$D,4,0)," / ",VLOOKUP('Per Outlet Plan'!A2889,'DSR Attendance'!$A:$E,5,0))))</f>
        <v/>
      </c>
      <c r="M2889" s="13" t="str">
        <f t="shared" si="47"/>
        <v/>
      </c>
      <c r="N2889" s="8"/>
      <c r="XFB2889" s="13" t="str">
        <f>IF(D2889="","",COUNTIF('DISPATCHED (VT11)'!$E:$E,'Per Outlet Plan'!D2889))</f>
        <v/>
      </c>
    </row>
    <row r="2890" spans="1:14 16382:16382">
      <c r="A2890" s="18" t="str">
        <f>IF(D2890="","",VLOOKUP(D2890,'DISPATCHED (VT11)'!$E:$XEV,16373,0))</f>
        <v/>
      </c>
      <c r="B2890" s="13" t="str">
        <f>IF(D2890="","",VLOOKUP(D2890,'DISPATCHED (VT11)'!$E:$L,8,0))</f>
        <v/>
      </c>
      <c r="C2890" s="16" t="str">
        <f>IF(A2890="","",IF(VLOOKUP(A2890,'DSR Attendance'!$A:$E,5,0)=0,VLOOKUP(A2890,'DSR Attendance'!$A:$D,4,0),CONCATENATE(VLOOKUP(A2890,'DSR Attendance'!$A:$D,4,0)," / ",VLOOKUP('Per Outlet Plan'!A2890,'DSR Attendance'!$A:$E,5,0))))</f>
        <v/>
      </c>
      <c r="M2890" s="13" t="str">
        <f t="shared" si="47"/>
        <v/>
      </c>
      <c r="N2890" s="8"/>
      <c r="XFB2890" s="13" t="str">
        <f>IF(D2890="","",COUNTIF('DISPATCHED (VT11)'!$E:$E,'Per Outlet Plan'!D2890))</f>
        <v/>
      </c>
    </row>
    <row r="2891" spans="1:14 16382:16382">
      <c r="A2891" s="18" t="str">
        <f>IF(D2891="","",VLOOKUP(D2891,'DISPATCHED (VT11)'!$E:$XEV,16373,0))</f>
        <v/>
      </c>
      <c r="B2891" s="13" t="str">
        <f>IF(D2891="","",VLOOKUP(D2891,'DISPATCHED (VT11)'!$E:$L,8,0))</f>
        <v/>
      </c>
      <c r="C2891" s="16" t="str">
        <f>IF(A2891="","",IF(VLOOKUP(A2891,'DSR Attendance'!$A:$E,5,0)=0,VLOOKUP(A2891,'DSR Attendance'!$A:$D,4,0),CONCATENATE(VLOOKUP(A2891,'DSR Attendance'!$A:$D,4,0)," / ",VLOOKUP('Per Outlet Plan'!A2891,'DSR Attendance'!$A:$E,5,0))))</f>
        <v/>
      </c>
      <c r="M2891" s="13" t="str">
        <f t="shared" si="47"/>
        <v/>
      </c>
      <c r="N2891" s="8"/>
      <c r="XFB2891" s="13" t="str">
        <f>IF(D2891="","",COUNTIF('DISPATCHED (VT11)'!$E:$E,'Per Outlet Plan'!D2891))</f>
        <v/>
      </c>
    </row>
    <row r="2892" spans="1:14 16382:16382">
      <c r="A2892" s="18" t="str">
        <f>IF(D2892="","",VLOOKUP(D2892,'DISPATCHED (VT11)'!$E:$XEV,16373,0))</f>
        <v/>
      </c>
      <c r="B2892" s="13" t="str">
        <f>IF(D2892="","",VLOOKUP(D2892,'DISPATCHED (VT11)'!$E:$L,8,0))</f>
        <v/>
      </c>
      <c r="C2892" s="16" t="str">
        <f>IF(A2892="","",IF(VLOOKUP(A2892,'DSR Attendance'!$A:$E,5,0)=0,VLOOKUP(A2892,'DSR Attendance'!$A:$D,4,0),CONCATENATE(VLOOKUP(A2892,'DSR Attendance'!$A:$D,4,0)," / ",VLOOKUP('Per Outlet Plan'!A2892,'DSR Attendance'!$A:$E,5,0))))</f>
        <v/>
      </c>
      <c r="M2892" s="13" t="str">
        <f t="shared" si="47"/>
        <v/>
      </c>
      <c r="N2892" s="8"/>
      <c r="XFB2892" s="13" t="str">
        <f>IF(D2892="","",COUNTIF('DISPATCHED (VT11)'!$E:$E,'Per Outlet Plan'!D2892))</f>
        <v/>
      </c>
    </row>
    <row r="2893" spans="1:14 16382:16382">
      <c r="A2893" s="18" t="str">
        <f>IF(D2893="","",VLOOKUP(D2893,'DISPATCHED (VT11)'!$E:$XEV,16373,0))</f>
        <v/>
      </c>
      <c r="B2893" s="13" t="str">
        <f>IF(D2893="","",VLOOKUP(D2893,'DISPATCHED (VT11)'!$E:$L,8,0))</f>
        <v/>
      </c>
      <c r="C2893" s="16" t="str">
        <f>IF(A2893="","",IF(VLOOKUP(A2893,'DSR Attendance'!$A:$E,5,0)=0,VLOOKUP(A2893,'DSR Attendance'!$A:$D,4,0),CONCATENATE(VLOOKUP(A2893,'DSR Attendance'!$A:$D,4,0)," / ",VLOOKUP('Per Outlet Plan'!A2893,'DSR Attendance'!$A:$E,5,0))))</f>
        <v/>
      </c>
      <c r="M2893" s="13" t="str">
        <f t="shared" si="47"/>
        <v/>
      </c>
      <c r="N2893" s="8"/>
      <c r="XFB2893" s="13" t="str">
        <f>IF(D2893="","",COUNTIF('DISPATCHED (VT11)'!$E:$E,'Per Outlet Plan'!D2893))</f>
        <v/>
      </c>
    </row>
    <row r="2894" spans="1:14 16382:16382">
      <c r="A2894" s="18" t="str">
        <f>IF(D2894="","",VLOOKUP(D2894,'DISPATCHED (VT11)'!$E:$XEV,16373,0))</f>
        <v/>
      </c>
      <c r="B2894" s="13" t="str">
        <f>IF(D2894="","",VLOOKUP(D2894,'DISPATCHED (VT11)'!$E:$L,8,0))</f>
        <v/>
      </c>
      <c r="C2894" s="16" t="str">
        <f>IF(A2894="","",IF(VLOOKUP(A2894,'DSR Attendance'!$A:$E,5,0)=0,VLOOKUP(A2894,'DSR Attendance'!$A:$D,4,0),CONCATENATE(VLOOKUP(A2894,'DSR Attendance'!$A:$D,4,0)," / ",VLOOKUP('Per Outlet Plan'!A2894,'DSR Attendance'!$A:$E,5,0))))</f>
        <v/>
      </c>
      <c r="M2894" s="13" t="str">
        <f t="shared" si="47"/>
        <v/>
      </c>
      <c r="N2894" s="8"/>
      <c r="XFB2894" s="13" t="str">
        <f>IF(D2894="","",COUNTIF('DISPATCHED (VT11)'!$E:$E,'Per Outlet Plan'!D2894))</f>
        <v/>
      </c>
    </row>
    <row r="2895" spans="1:14 16382:16382">
      <c r="A2895" s="18" t="str">
        <f>IF(D2895="","",VLOOKUP(D2895,'DISPATCHED (VT11)'!$E:$XEV,16373,0))</f>
        <v/>
      </c>
      <c r="B2895" s="13" t="str">
        <f>IF(D2895="","",VLOOKUP(D2895,'DISPATCHED (VT11)'!$E:$L,8,0))</f>
        <v/>
      </c>
      <c r="C2895" s="16" t="str">
        <f>IF(A2895="","",IF(VLOOKUP(A2895,'DSR Attendance'!$A:$E,5,0)=0,VLOOKUP(A2895,'DSR Attendance'!$A:$D,4,0),CONCATENATE(VLOOKUP(A2895,'DSR Attendance'!$A:$D,4,0)," / ",VLOOKUP('Per Outlet Plan'!A2895,'DSR Attendance'!$A:$E,5,0))))</f>
        <v/>
      </c>
      <c r="M2895" s="13" t="str">
        <f t="shared" si="47"/>
        <v/>
      </c>
      <c r="N2895" s="8"/>
      <c r="XFB2895" s="13" t="str">
        <f>IF(D2895="","",COUNTIF('DISPATCHED (VT11)'!$E:$E,'Per Outlet Plan'!D2895))</f>
        <v/>
      </c>
    </row>
    <row r="2896" spans="1:14 16382:16382">
      <c r="A2896" s="18" t="str">
        <f>IF(D2896="","",VLOOKUP(D2896,'DISPATCHED (VT11)'!$E:$XEV,16373,0))</f>
        <v/>
      </c>
      <c r="B2896" s="13" t="str">
        <f>IF(D2896="","",VLOOKUP(D2896,'DISPATCHED (VT11)'!$E:$L,8,0))</f>
        <v/>
      </c>
      <c r="C2896" s="16" t="str">
        <f>IF(A2896="","",IF(VLOOKUP(A2896,'DSR Attendance'!$A:$E,5,0)=0,VLOOKUP(A2896,'DSR Attendance'!$A:$D,4,0),CONCATENATE(VLOOKUP(A2896,'DSR Attendance'!$A:$D,4,0)," / ",VLOOKUP('Per Outlet Plan'!A2896,'DSR Attendance'!$A:$E,5,0))))</f>
        <v/>
      </c>
      <c r="M2896" s="13" t="str">
        <f t="shared" si="47"/>
        <v/>
      </c>
      <c r="N2896" s="8"/>
      <c r="XFB2896" s="13" t="str">
        <f>IF(D2896="","",COUNTIF('DISPATCHED (VT11)'!$E:$E,'Per Outlet Plan'!D2896))</f>
        <v/>
      </c>
    </row>
    <row r="2897" spans="1:14 16382:16382">
      <c r="A2897" s="18" t="str">
        <f>IF(D2897="","",VLOOKUP(D2897,'DISPATCHED (VT11)'!$E:$XEV,16373,0))</f>
        <v/>
      </c>
      <c r="B2897" s="13" t="str">
        <f>IF(D2897="","",VLOOKUP(D2897,'DISPATCHED (VT11)'!$E:$L,8,0))</f>
        <v/>
      </c>
      <c r="C2897" s="16" t="str">
        <f>IF(A2897="","",IF(VLOOKUP(A2897,'DSR Attendance'!$A:$E,5,0)=0,VLOOKUP(A2897,'DSR Attendance'!$A:$D,4,0),CONCATENATE(VLOOKUP(A2897,'DSR Attendance'!$A:$D,4,0)," / ",VLOOKUP('Per Outlet Plan'!A2897,'DSR Attendance'!$A:$E,5,0))))</f>
        <v/>
      </c>
      <c r="M2897" s="13" t="str">
        <f t="shared" si="47"/>
        <v/>
      </c>
      <c r="N2897" s="8"/>
      <c r="XFB2897" s="13" t="str">
        <f>IF(D2897="","",COUNTIF('DISPATCHED (VT11)'!$E:$E,'Per Outlet Plan'!D2897))</f>
        <v/>
      </c>
    </row>
    <row r="2898" spans="1:14 16382:16382">
      <c r="A2898" s="18" t="str">
        <f>IF(D2898="","",VLOOKUP(D2898,'DISPATCHED (VT11)'!$E:$XEV,16373,0))</f>
        <v/>
      </c>
      <c r="B2898" s="13" t="str">
        <f>IF(D2898="","",VLOOKUP(D2898,'DISPATCHED (VT11)'!$E:$L,8,0))</f>
        <v/>
      </c>
      <c r="C2898" s="16" t="str">
        <f>IF(A2898="","",IF(VLOOKUP(A2898,'DSR Attendance'!$A:$E,5,0)=0,VLOOKUP(A2898,'DSR Attendance'!$A:$D,4,0),CONCATENATE(VLOOKUP(A2898,'DSR Attendance'!$A:$D,4,0)," / ",VLOOKUP('Per Outlet Plan'!A2898,'DSR Attendance'!$A:$E,5,0))))</f>
        <v/>
      </c>
      <c r="M2898" s="13" t="str">
        <f t="shared" si="47"/>
        <v/>
      </c>
      <c r="N2898" s="8"/>
      <c r="XFB2898" s="13" t="str">
        <f>IF(D2898="","",COUNTIF('DISPATCHED (VT11)'!$E:$E,'Per Outlet Plan'!D2898))</f>
        <v/>
      </c>
    </row>
    <row r="2899" spans="1:14 16382:16382">
      <c r="A2899" s="18" t="str">
        <f>IF(D2899="","",VLOOKUP(D2899,'DISPATCHED (VT11)'!$E:$XEV,16373,0))</f>
        <v/>
      </c>
      <c r="B2899" s="13" t="str">
        <f>IF(D2899="","",VLOOKUP(D2899,'DISPATCHED (VT11)'!$E:$L,8,0))</f>
        <v/>
      </c>
      <c r="C2899" s="16" t="str">
        <f>IF(A2899="","",IF(VLOOKUP(A2899,'DSR Attendance'!$A:$E,5,0)=0,VLOOKUP(A2899,'DSR Attendance'!$A:$D,4,0),CONCATENATE(VLOOKUP(A2899,'DSR Attendance'!$A:$D,4,0)," / ",VLOOKUP('Per Outlet Plan'!A2899,'DSR Attendance'!$A:$E,5,0))))</f>
        <v/>
      </c>
      <c r="M2899" s="13" t="str">
        <f t="shared" si="47"/>
        <v/>
      </c>
      <c r="N2899" s="8"/>
      <c r="XFB2899" s="13" t="str">
        <f>IF(D2899="","",COUNTIF('DISPATCHED (VT11)'!$E:$E,'Per Outlet Plan'!D2899))</f>
        <v/>
      </c>
    </row>
    <row r="2900" spans="1:14 16382:16382">
      <c r="A2900" s="18" t="str">
        <f>IF(D2900="","",VLOOKUP(D2900,'DISPATCHED (VT11)'!$E:$XEV,16373,0))</f>
        <v/>
      </c>
      <c r="B2900" s="13" t="str">
        <f>IF(D2900="","",VLOOKUP(D2900,'DISPATCHED (VT11)'!$E:$L,8,0))</f>
        <v/>
      </c>
      <c r="C2900" s="16" t="str">
        <f>IF(A2900="","",IF(VLOOKUP(A2900,'DSR Attendance'!$A:$E,5,0)=0,VLOOKUP(A2900,'DSR Attendance'!$A:$D,4,0),CONCATENATE(VLOOKUP(A2900,'DSR Attendance'!$A:$D,4,0)," / ",VLOOKUP('Per Outlet Plan'!A2900,'DSR Attendance'!$A:$E,5,0))))</f>
        <v/>
      </c>
      <c r="M2900" s="13" t="str">
        <f t="shared" si="47"/>
        <v/>
      </c>
      <c r="N2900" s="8"/>
      <c r="XFB2900" s="13" t="str">
        <f>IF(D2900="","",COUNTIF('DISPATCHED (VT11)'!$E:$E,'Per Outlet Plan'!D2900))</f>
        <v/>
      </c>
    </row>
    <row r="2901" spans="1:14 16382:16382">
      <c r="A2901" s="18" t="str">
        <f>IF(D2901="","",VLOOKUP(D2901,'DISPATCHED (VT11)'!$E:$XEV,16373,0))</f>
        <v/>
      </c>
      <c r="B2901" s="13" t="str">
        <f>IF(D2901="","",VLOOKUP(D2901,'DISPATCHED (VT11)'!$E:$L,8,0))</f>
        <v/>
      </c>
      <c r="C2901" s="16" t="str">
        <f>IF(A2901="","",IF(VLOOKUP(A2901,'DSR Attendance'!$A:$E,5,0)=0,VLOOKUP(A2901,'DSR Attendance'!$A:$D,4,0),CONCATENATE(VLOOKUP(A2901,'DSR Attendance'!$A:$D,4,0)," / ",VLOOKUP('Per Outlet Plan'!A2901,'DSR Attendance'!$A:$E,5,0))))</f>
        <v/>
      </c>
      <c r="M2901" s="13" t="str">
        <f t="shared" si="47"/>
        <v/>
      </c>
      <c r="N2901" s="8"/>
      <c r="XFB2901" s="13" t="str">
        <f>IF(D2901="","",COUNTIF('DISPATCHED (VT11)'!$E:$E,'Per Outlet Plan'!D2901))</f>
        <v/>
      </c>
    </row>
    <row r="2902" spans="1:14 16382:16382">
      <c r="A2902" s="18" t="str">
        <f>IF(D2902="","",VLOOKUP(D2902,'DISPATCHED (VT11)'!$E:$XEV,16373,0))</f>
        <v/>
      </c>
      <c r="B2902" s="13" t="str">
        <f>IF(D2902="","",VLOOKUP(D2902,'DISPATCHED (VT11)'!$E:$L,8,0))</f>
        <v/>
      </c>
      <c r="C2902" s="16" t="str">
        <f>IF(A2902="","",IF(VLOOKUP(A2902,'DSR Attendance'!$A:$E,5,0)=0,VLOOKUP(A2902,'DSR Attendance'!$A:$D,4,0),CONCATENATE(VLOOKUP(A2902,'DSR Attendance'!$A:$D,4,0)," / ",VLOOKUP('Per Outlet Plan'!A2902,'DSR Attendance'!$A:$E,5,0))))</f>
        <v/>
      </c>
      <c r="M2902" s="13" t="str">
        <f t="shared" si="47"/>
        <v/>
      </c>
      <c r="N2902" s="8"/>
      <c r="XFB2902" s="13" t="str">
        <f>IF(D2902="","",COUNTIF('DISPATCHED (VT11)'!$E:$E,'Per Outlet Plan'!D2902))</f>
        <v/>
      </c>
    </row>
    <row r="2903" spans="1:14 16382:16382">
      <c r="A2903" s="18" t="str">
        <f>IF(D2903="","",VLOOKUP(D2903,'DISPATCHED (VT11)'!$E:$XEV,16373,0))</f>
        <v/>
      </c>
      <c r="B2903" s="13" t="str">
        <f>IF(D2903="","",VLOOKUP(D2903,'DISPATCHED (VT11)'!$E:$L,8,0))</f>
        <v/>
      </c>
      <c r="C2903" s="16" t="str">
        <f>IF(A2903="","",IF(VLOOKUP(A2903,'DSR Attendance'!$A:$E,5,0)=0,VLOOKUP(A2903,'DSR Attendance'!$A:$D,4,0),CONCATENATE(VLOOKUP(A2903,'DSR Attendance'!$A:$D,4,0)," / ",VLOOKUP('Per Outlet Plan'!A2903,'DSR Attendance'!$A:$E,5,0))))</f>
        <v/>
      </c>
      <c r="M2903" s="13" t="str">
        <f t="shared" si="47"/>
        <v/>
      </c>
      <c r="N2903" s="8"/>
      <c r="XFB2903" s="13" t="str">
        <f>IF(D2903="","",COUNTIF('DISPATCHED (VT11)'!$E:$E,'Per Outlet Plan'!D2903))</f>
        <v/>
      </c>
    </row>
    <row r="2904" spans="1:14 16382:16382">
      <c r="A2904" s="18" t="str">
        <f>IF(D2904="","",VLOOKUP(D2904,'DISPATCHED (VT11)'!$E:$XEV,16373,0))</f>
        <v/>
      </c>
      <c r="B2904" s="13" t="str">
        <f>IF(D2904="","",VLOOKUP(D2904,'DISPATCHED (VT11)'!$E:$L,8,0))</f>
        <v/>
      </c>
      <c r="C2904" s="16" t="str">
        <f>IF(A2904="","",IF(VLOOKUP(A2904,'DSR Attendance'!$A:$E,5,0)=0,VLOOKUP(A2904,'DSR Attendance'!$A:$D,4,0),CONCATENATE(VLOOKUP(A2904,'DSR Attendance'!$A:$D,4,0)," / ",VLOOKUP('Per Outlet Plan'!A2904,'DSR Attendance'!$A:$E,5,0))))</f>
        <v/>
      </c>
      <c r="M2904" s="13" t="str">
        <f t="shared" si="47"/>
        <v/>
      </c>
      <c r="N2904" s="8"/>
      <c r="XFB2904" s="13" t="str">
        <f>IF(D2904="","",COUNTIF('DISPATCHED (VT11)'!$E:$E,'Per Outlet Plan'!D2904))</f>
        <v/>
      </c>
    </row>
    <row r="2905" spans="1:14 16382:16382">
      <c r="A2905" s="18" t="str">
        <f>IF(D2905="","",VLOOKUP(D2905,'DISPATCHED (VT11)'!$E:$XEV,16373,0))</f>
        <v/>
      </c>
      <c r="B2905" s="13" t="str">
        <f>IF(D2905="","",VLOOKUP(D2905,'DISPATCHED (VT11)'!$E:$L,8,0))</f>
        <v/>
      </c>
      <c r="C2905" s="16" t="str">
        <f>IF(A2905="","",IF(VLOOKUP(A2905,'DSR Attendance'!$A:$E,5,0)=0,VLOOKUP(A2905,'DSR Attendance'!$A:$D,4,0),CONCATENATE(VLOOKUP(A2905,'DSR Attendance'!$A:$D,4,0)," / ",VLOOKUP('Per Outlet Plan'!A2905,'DSR Attendance'!$A:$E,5,0))))</f>
        <v/>
      </c>
      <c r="M2905" s="13" t="str">
        <f t="shared" si="47"/>
        <v/>
      </c>
      <c r="N2905" s="8"/>
      <c r="XFB2905" s="13" t="str">
        <f>IF(D2905="","",COUNTIF('DISPATCHED (VT11)'!$E:$E,'Per Outlet Plan'!D2905))</f>
        <v/>
      </c>
    </row>
    <row r="2906" spans="1:14 16382:16382">
      <c r="A2906" s="18" t="str">
        <f>IF(D2906="","",VLOOKUP(D2906,'DISPATCHED (VT11)'!$E:$XEV,16373,0))</f>
        <v/>
      </c>
      <c r="B2906" s="13" t="str">
        <f>IF(D2906="","",VLOOKUP(D2906,'DISPATCHED (VT11)'!$E:$L,8,0))</f>
        <v/>
      </c>
      <c r="C2906" s="16" t="str">
        <f>IF(A2906="","",IF(VLOOKUP(A2906,'DSR Attendance'!$A:$E,5,0)=0,VLOOKUP(A2906,'DSR Attendance'!$A:$D,4,0),CONCATENATE(VLOOKUP(A2906,'DSR Attendance'!$A:$D,4,0)," / ",VLOOKUP('Per Outlet Plan'!A2906,'DSR Attendance'!$A:$E,5,0))))</f>
        <v/>
      </c>
      <c r="M2906" s="13" t="str">
        <f t="shared" si="47"/>
        <v/>
      </c>
      <c r="N2906" s="8"/>
      <c r="XFB2906" s="13" t="str">
        <f>IF(D2906="","",COUNTIF('DISPATCHED (VT11)'!$E:$E,'Per Outlet Plan'!D2906))</f>
        <v/>
      </c>
    </row>
    <row r="2907" spans="1:14 16382:16382">
      <c r="A2907" s="18" t="str">
        <f>IF(D2907="","",VLOOKUP(D2907,'DISPATCHED (VT11)'!$E:$XEV,16373,0))</f>
        <v/>
      </c>
      <c r="B2907" s="13" t="str">
        <f>IF(D2907="","",VLOOKUP(D2907,'DISPATCHED (VT11)'!$E:$L,8,0))</f>
        <v/>
      </c>
      <c r="C2907" s="16" t="str">
        <f>IF(A2907="","",IF(VLOOKUP(A2907,'DSR Attendance'!$A:$E,5,0)=0,VLOOKUP(A2907,'DSR Attendance'!$A:$D,4,0),CONCATENATE(VLOOKUP(A2907,'DSR Attendance'!$A:$D,4,0)," / ",VLOOKUP('Per Outlet Plan'!A2907,'DSR Attendance'!$A:$E,5,0))))</f>
        <v/>
      </c>
      <c r="M2907" s="13" t="str">
        <f t="shared" si="47"/>
        <v/>
      </c>
      <c r="N2907" s="8"/>
      <c r="XFB2907" s="13" t="str">
        <f>IF(D2907="","",COUNTIF('DISPATCHED (VT11)'!$E:$E,'Per Outlet Plan'!D2907))</f>
        <v/>
      </c>
    </row>
    <row r="2908" spans="1:14 16382:16382">
      <c r="A2908" s="18" t="str">
        <f>IF(D2908="","",VLOOKUP(D2908,'DISPATCHED (VT11)'!$E:$XEV,16373,0))</f>
        <v/>
      </c>
      <c r="B2908" s="13" t="str">
        <f>IF(D2908="","",VLOOKUP(D2908,'DISPATCHED (VT11)'!$E:$L,8,0))</f>
        <v/>
      </c>
      <c r="C2908" s="16" t="str">
        <f>IF(A2908="","",IF(VLOOKUP(A2908,'DSR Attendance'!$A:$E,5,0)=0,VLOOKUP(A2908,'DSR Attendance'!$A:$D,4,0),CONCATENATE(VLOOKUP(A2908,'DSR Attendance'!$A:$D,4,0)," / ",VLOOKUP('Per Outlet Plan'!A2908,'DSR Attendance'!$A:$E,5,0))))</f>
        <v/>
      </c>
      <c r="M2908" s="13" t="str">
        <f t="shared" si="47"/>
        <v/>
      </c>
      <c r="N2908" s="8"/>
      <c r="XFB2908" s="13" t="str">
        <f>IF(D2908="","",COUNTIF('DISPATCHED (VT11)'!$E:$E,'Per Outlet Plan'!D2908))</f>
        <v/>
      </c>
    </row>
    <row r="2909" spans="1:14 16382:16382">
      <c r="A2909" s="18" t="str">
        <f>IF(D2909="","",VLOOKUP(D2909,'DISPATCHED (VT11)'!$E:$XEV,16373,0))</f>
        <v/>
      </c>
      <c r="B2909" s="13" t="str">
        <f>IF(D2909="","",VLOOKUP(D2909,'DISPATCHED (VT11)'!$E:$L,8,0))</f>
        <v/>
      </c>
      <c r="C2909" s="16" t="str">
        <f>IF(A2909="","",IF(VLOOKUP(A2909,'DSR Attendance'!$A:$E,5,0)=0,VLOOKUP(A2909,'DSR Attendance'!$A:$D,4,0),CONCATENATE(VLOOKUP(A2909,'DSR Attendance'!$A:$D,4,0)," / ",VLOOKUP('Per Outlet Plan'!A2909,'DSR Attendance'!$A:$E,5,0))))</f>
        <v/>
      </c>
      <c r="M2909" s="13" t="str">
        <f t="shared" si="47"/>
        <v/>
      </c>
      <c r="N2909" s="8"/>
      <c r="XFB2909" s="13" t="str">
        <f>IF(D2909="","",COUNTIF('DISPATCHED (VT11)'!$E:$E,'Per Outlet Plan'!D2909))</f>
        <v/>
      </c>
    </row>
    <row r="2910" spans="1:14 16382:16382">
      <c r="A2910" s="18" t="str">
        <f>IF(D2910="","",VLOOKUP(D2910,'DISPATCHED (VT11)'!$E:$XEV,16373,0))</f>
        <v/>
      </c>
      <c r="B2910" s="13" t="str">
        <f>IF(D2910="","",VLOOKUP(D2910,'DISPATCHED (VT11)'!$E:$L,8,0))</f>
        <v/>
      </c>
      <c r="C2910" s="16" t="str">
        <f>IF(A2910="","",IF(VLOOKUP(A2910,'DSR Attendance'!$A:$E,5,0)=0,VLOOKUP(A2910,'DSR Attendance'!$A:$D,4,0),CONCATENATE(VLOOKUP(A2910,'DSR Attendance'!$A:$D,4,0)," / ",VLOOKUP('Per Outlet Plan'!A2910,'DSR Attendance'!$A:$E,5,0))))</f>
        <v/>
      </c>
      <c r="M2910" s="13" t="str">
        <f t="shared" si="47"/>
        <v/>
      </c>
      <c r="N2910" s="8"/>
      <c r="XFB2910" s="13" t="str">
        <f>IF(D2910="","",COUNTIF('DISPATCHED (VT11)'!$E:$E,'Per Outlet Plan'!D2910))</f>
        <v/>
      </c>
    </row>
    <row r="2911" spans="1:14 16382:16382">
      <c r="A2911" s="18" t="str">
        <f>IF(D2911="","",VLOOKUP(D2911,'DISPATCHED (VT11)'!$E:$XEV,16373,0))</f>
        <v/>
      </c>
      <c r="B2911" s="13" t="str">
        <f>IF(D2911="","",VLOOKUP(D2911,'DISPATCHED (VT11)'!$E:$L,8,0))</f>
        <v/>
      </c>
      <c r="C2911" s="16" t="str">
        <f>IF(A2911="","",IF(VLOOKUP(A2911,'DSR Attendance'!$A:$E,5,0)=0,VLOOKUP(A2911,'DSR Attendance'!$A:$D,4,0),CONCATENATE(VLOOKUP(A2911,'DSR Attendance'!$A:$D,4,0)," / ",VLOOKUP('Per Outlet Plan'!A2911,'DSR Attendance'!$A:$E,5,0))))</f>
        <v/>
      </c>
      <c r="M2911" s="13" t="str">
        <f t="shared" si="47"/>
        <v/>
      </c>
      <c r="N2911" s="8"/>
      <c r="XFB2911" s="13" t="str">
        <f>IF(D2911="","",COUNTIF('DISPATCHED (VT11)'!$E:$E,'Per Outlet Plan'!D2911))</f>
        <v/>
      </c>
    </row>
    <row r="2912" spans="1:14 16382:16382">
      <c r="A2912" s="18" t="str">
        <f>IF(D2912="","",VLOOKUP(D2912,'DISPATCHED (VT11)'!$E:$XEV,16373,0))</f>
        <v/>
      </c>
      <c r="B2912" s="13" t="str">
        <f>IF(D2912="","",VLOOKUP(D2912,'DISPATCHED (VT11)'!$E:$L,8,0))</f>
        <v/>
      </c>
      <c r="C2912" s="16" t="str">
        <f>IF(A2912="","",IF(VLOOKUP(A2912,'DSR Attendance'!$A:$E,5,0)=0,VLOOKUP(A2912,'DSR Attendance'!$A:$D,4,0),CONCATENATE(VLOOKUP(A2912,'DSR Attendance'!$A:$D,4,0)," / ",VLOOKUP('Per Outlet Plan'!A2912,'DSR Attendance'!$A:$E,5,0))))</f>
        <v/>
      </c>
      <c r="M2912" s="13" t="str">
        <f t="shared" si="47"/>
        <v/>
      </c>
      <c r="N2912" s="8"/>
      <c r="XFB2912" s="13" t="str">
        <f>IF(D2912="","",COUNTIF('DISPATCHED (VT11)'!$E:$E,'Per Outlet Plan'!D2912))</f>
        <v/>
      </c>
    </row>
    <row r="2913" spans="1:14 16382:16382">
      <c r="A2913" s="18" t="str">
        <f>IF(D2913="","",VLOOKUP(D2913,'DISPATCHED (VT11)'!$E:$XEV,16373,0))</f>
        <v/>
      </c>
      <c r="B2913" s="13" t="str">
        <f>IF(D2913="","",VLOOKUP(D2913,'DISPATCHED (VT11)'!$E:$L,8,0))</f>
        <v/>
      </c>
      <c r="C2913" s="16" t="str">
        <f>IF(A2913="","",IF(VLOOKUP(A2913,'DSR Attendance'!$A:$E,5,0)=0,VLOOKUP(A2913,'DSR Attendance'!$A:$D,4,0),CONCATENATE(VLOOKUP(A2913,'DSR Attendance'!$A:$D,4,0)," / ",VLOOKUP('Per Outlet Plan'!A2913,'DSR Attendance'!$A:$E,5,0))))</f>
        <v/>
      </c>
      <c r="M2913" s="13" t="str">
        <f t="shared" si="47"/>
        <v/>
      </c>
      <c r="N2913" s="8"/>
      <c r="XFB2913" s="13" t="str">
        <f>IF(D2913="","",COUNTIF('DISPATCHED (VT11)'!$E:$E,'Per Outlet Plan'!D2913))</f>
        <v/>
      </c>
    </row>
    <row r="2914" spans="1:14 16382:16382">
      <c r="A2914" s="18" t="str">
        <f>IF(D2914="","",VLOOKUP(D2914,'DISPATCHED (VT11)'!$E:$XEV,16373,0))</f>
        <v/>
      </c>
      <c r="B2914" s="13" t="str">
        <f>IF(D2914="","",VLOOKUP(D2914,'DISPATCHED (VT11)'!$E:$L,8,0))</f>
        <v/>
      </c>
      <c r="C2914" s="16" t="str">
        <f>IF(A2914="","",IF(VLOOKUP(A2914,'DSR Attendance'!$A:$E,5,0)=0,VLOOKUP(A2914,'DSR Attendance'!$A:$D,4,0),CONCATENATE(VLOOKUP(A2914,'DSR Attendance'!$A:$D,4,0)," / ",VLOOKUP('Per Outlet Plan'!A2914,'DSR Attendance'!$A:$E,5,0))))</f>
        <v/>
      </c>
      <c r="M2914" s="13" t="str">
        <f t="shared" si="47"/>
        <v/>
      </c>
      <c r="N2914" s="8"/>
      <c r="XFB2914" s="13" t="str">
        <f>IF(D2914="","",COUNTIF('DISPATCHED (VT11)'!$E:$E,'Per Outlet Plan'!D2914))</f>
        <v/>
      </c>
    </row>
    <row r="2915" spans="1:14 16382:16382">
      <c r="A2915" s="18" t="str">
        <f>IF(D2915="","",VLOOKUP(D2915,'DISPATCHED (VT11)'!$E:$XEV,16373,0))</f>
        <v/>
      </c>
      <c r="B2915" s="13" t="str">
        <f>IF(D2915="","",VLOOKUP(D2915,'DISPATCHED (VT11)'!$E:$L,8,0))</f>
        <v/>
      </c>
      <c r="C2915" s="16" t="str">
        <f>IF(A2915="","",IF(VLOOKUP(A2915,'DSR Attendance'!$A:$E,5,0)=0,VLOOKUP(A2915,'DSR Attendance'!$A:$D,4,0),CONCATENATE(VLOOKUP(A2915,'DSR Attendance'!$A:$D,4,0)," / ",VLOOKUP('Per Outlet Plan'!A2915,'DSR Attendance'!$A:$E,5,0))))</f>
        <v/>
      </c>
      <c r="M2915" s="13" t="str">
        <f t="shared" si="47"/>
        <v/>
      </c>
      <c r="N2915" s="8"/>
      <c r="XFB2915" s="13" t="str">
        <f>IF(D2915="","",COUNTIF('DISPATCHED (VT11)'!$E:$E,'Per Outlet Plan'!D2915))</f>
        <v/>
      </c>
    </row>
    <row r="2916" spans="1:14 16382:16382">
      <c r="A2916" s="18" t="str">
        <f>IF(D2916="","",VLOOKUP(D2916,'DISPATCHED (VT11)'!$E:$XEV,16373,0))</f>
        <v/>
      </c>
      <c r="B2916" s="13" t="str">
        <f>IF(D2916="","",VLOOKUP(D2916,'DISPATCHED (VT11)'!$E:$L,8,0))</f>
        <v/>
      </c>
      <c r="C2916" s="16" t="str">
        <f>IF(A2916="","",IF(VLOOKUP(A2916,'DSR Attendance'!$A:$E,5,0)=0,VLOOKUP(A2916,'DSR Attendance'!$A:$D,4,0),CONCATENATE(VLOOKUP(A2916,'DSR Attendance'!$A:$D,4,0)," / ",VLOOKUP('Per Outlet Plan'!A2916,'DSR Attendance'!$A:$E,5,0))))</f>
        <v/>
      </c>
      <c r="M2916" s="13" t="str">
        <f t="shared" si="47"/>
        <v/>
      </c>
      <c r="N2916" s="8"/>
      <c r="XFB2916" s="13" t="str">
        <f>IF(D2916="","",COUNTIF('DISPATCHED (VT11)'!$E:$E,'Per Outlet Plan'!D2916))</f>
        <v/>
      </c>
    </row>
    <row r="2917" spans="1:14 16382:16382">
      <c r="A2917" s="18" t="str">
        <f>IF(D2917="","",VLOOKUP(D2917,'DISPATCHED (VT11)'!$E:$XEV,16373,0))</f>
        <v/>
      </c>
      <c r="B2917" s="13" t="str">
        <f>IF(D2917="","",VLOOKUP(D2917,'DISPATCHED (VT11)'!$E:$L,8,0))</f>
        <v/>
      </c>
      <c r="C2917" s="16" t="str">
        <f>IF(A2917="","",IF(VLOOKUP(A2917,'DSR Attendance'!$A:$E,5,0)=0,VLOOKUP(A2917,'DSR Attendance'!$A:$D,4,0),CONCATENATE(VLOOKUP(A2917,'DSR Attendance'!$A:$D,4,0)," / ",VLOOKUP('Per Outlet Plan'!A2917,'DSR Attendance'!$A:$E,5,0))))</f>
        <v/>
      </c>
      <c r="M2917" s="13" t="str">
        <f t="shared" si="47"/>
        <v/>
      </c>
      <c r="N2917" s="8"/>
      <c r="XFB2917" s="13" t="str">
        <f>IF(D2917="","",COUNTIF('DISPATCHED (VT11)'!$E:$E,'Per Outlet Plan'!D2917))</f>
        <v/>
      </c>
    </row>
    <row r="2918" spans="1:14 16382:16382">
      <c r="A2918" s="18" t="str">
        <f>IF(D2918="","",VLOOKUP(D2918,'DISPATCHED (VT11)'!$E:$XEV,16373,0))</f>
        <v/>
      </c>
      <c r="B2918" s="13" t="str">
        <f>IF(D2918="","",VLOOKUP(D2918,'DISPATCHED (VT11)'!$E:$L,8,0))</f>
        <v/>
      </c>
      <c r="C2918" s="16" t="str">
        <f>IF(A2918="","",IF(VLOOKUP(A2918,'DSR Attendance'!$A:$E,5,0)=0,VLOOKUP(A2918,'DSR Attendance'!$A:$D,4,0),CONCATENATE(VLOOKUP(A2918,'DSR Attendance'!$A:$D,4,0)," / ",VLOOKUP('Per Outlet Plan'!A2918,'DSR Attendance'!$A:$E,5,0))))</f>
        <v/>
      </c>
      <c r="M2918" s="13" t="str">
        <f t="shared" si="47"/>
        <v/>
      </c>
      <c r="N2918" s="8"/>
      <c r="XFB2918" s="13" t="str">
        <f>IF(D2918="","",COUNTIF('DISPATCHED (VT11)'!$E:$E,'Per Outlet Plan'!D2918))</f>
        <v/>
      </c>
    </row>
    <row r="2919" spans="1:14 16382:16382">
      <c r="A2919" s="18" t="str">
        <f>IF(D2919="","",VLOOKUP(D2919,'DISPATCHED (VT11)'!$E:$XEV,16373,0))</f>
        <v/>
      </c>
      <c r="B2919" s="13" t="str">
        <f>IF(D2919="","",VLOOKUP(D2919,'DISPATCHED (VT11)'!$E:$L,8,0))</f>
        <v/>
      </c>
      <c r="C2919" s="16" t="str">
        <f>IF(A2919="","",IF(VLOOKUP(A2919,'DSR Attendance'!$A:$E,5,0)=0,VLOOKUP(A2919,'DSR Attendance'!$A:$D,4,0),CONCATENATE(VLOOKUP(A2919,'DSR Attendance'!$A:$D,4,0)," / ",VLOOKUP('Per Outlet Plan'!A2919,'DSR Attendance'!$A:$E,5,0))))</f>
        <v/>
      </c>
      <c r="M2919" s="13" t="str">
        <f t="shared" si="47"/>
        <v/>
      </c>
      <c r="N2919" s="8"/>
      <c r="XFB2919" s="13" t="str">
        <f>IF(D2919="","",COUNTIF('DISPATCHED (VT11)'!$E:$E,'Per Outlet Plan'!D2919))</f>
        <v/>
      </c>
    </row>
    <row r="2920" spans="1:14 16382:16382">
      <c r="A2920" s="18" t="str">
        <f>IF(D2920="","",VLOOKUP(D2920,'DISPATCHED (VT11)'!$E:$XEV,16373,0))</f>
        <v/>
      </c>
      <c r="B2920" s="13" t="str">
        <f>IF(D2920="","",VLOOKUP(D2920,'DISPATCHED (VT11)'!$E:$L,8,0))</f>
        <v/>
      </c>
      <c r="C2920" s="16" t="str">
        <f>IF(A2920="","",IF(VLOOKUP(A2920,'DSR Attendance'!$A:$E,5,0)=0,VLOOKUP(A2920,'DSR Attendance'!$A:$D,4,0),CONCATENATE(VLOOKUP(A2920,'DSR Attendance'!$A:$D,4,0)," / ",VLOOKUP('Per Outlet Plan'!A2920,'DSR Attendance'!$A:$E,5,0))))</f>
        <v/>
      </c>
      <c r="M2920" s="13" t="str">
        <f t="shared" si="47"/>
        <v/>
      </c>
      <c r="N2920" s="8"/>
      <c r="XFB2920" s="13" t="str">
        <f>IF(D2920="","",COUNTIF('DISPATCHED (VT11)'!$E:$E,'Per Outlet Plan'!D2920))</f>
        <v/>
      </c>
    </row>
    <row r="2921" spans="1:14 16382:16382">
      <c r="A2921" s="18" t="str">
        <f>IF(D2921="","",VLOOKUP(D2921,'DISPATCHED (VT11)'!$E:$XEV,16373,0))</f>
        <v/>
      </c>
      <c r="B2921" s="13" t="str">
        <f>IF(D2921="","",VLOOKUP(D2921,'DISPATCHED (VT11)'!$E:$L,8,0))</f>
        <v/>
      </c>
      <c r="C2921" s="16" t="str">
        <f>IF(A2921="","",IF(VLOOKUP(A2921,'DSR Attendance'!$A:$E,5,0)=0,VLOOKUP(A2921,'DSR Attendance'!$A:$D,4,0),CONCATENATE(VLOOKUP(A2921,'DSR Attendance'!$A:$D,4,0)," / ",VLOOKUP('Per Outlet Plan'!A2921,'DSR Attendance'!$A:$E,5,0))))</f>
        <v/>
      </c>
      <c r="M2921" s="13" t="str">
        <f t="shared" si="47"/>
        <v/>
      </c>
      <c r="N2921" s="8"/>
      <c r="XFB2921" s="13" t="str">
        <f>IF(D2921="","",COUNTIF('DISPATCHED (VT11)'!$E:$E,'Per Outlet Plan'!D2921))</f>
        <v/>
      </c>
    </row>
    <row r="2922" spans="1:14 16382:16382">
      <c r="A2922" s="18" t="str">
        <f>IF(D2922="","",VLOOKUP(D2922,'DISPATCHED (VT11)'!$E:$XEV,16373,0))</f>
        <v/>
      </c>
      <c r="B2922" s="13" t="str">
        <f>IF(D2922="","",VLOOKUP(D2922,'DISPATCHED (VT11)'!$E:$L,8,0))</f>
        <v/>
      </c>
      <c r="C2922" s="16" t="str">
        <f>IF(A2922="","",IF(VLOOKUP(A2922,'DSR Attendance'!$A:$E,5,0)=0,VLOOKUP(A2922,'DSR Attendance'!$A:$D,4,0),CONCATENATE(VLOOKUP(A2922,'DSR Attendance'!$A:$D,4,0)," / ",VLOOKUP('Per Outlet Plan'!A2922,'DSR Attendance'!$A:$E,5,0))))</f>
        <v/>
      </c>
      <c r="M2922" s="13" t="str">
        <f t="shared" si="47"/>
        <v/>
      </c>
      <c r="N2922" s="8"/>
      <c r="XFB2922" s="13" t="str">
        <f>IF(D2922="","",COUNTIF('DISPATCHED (VT11)'!$E:$E,'Per Outlet Plan'!D2922))</f>
        <v/>
      </c>
    </row>
    <row r="2923" spans="1:14 16382:16382">
      <c r="A2923" s="18" t="str">
        <f>IF(D2923="","",VLOOKUP(D2923,'DISPATCHED (VT11)'!$E:$XEV,16373,0))</f>
        <v/>
      </c>
      <c r="B2923" s="13" t="str">
        <f>IF(D2923="","",VLOOKUP(D2923,'DISPATCHED (VT11)'!$E:$L,8,0))</f>
        <v/>
      </c>
      <c r="C2923" s="16" t="str">
        <f>IF(A2923="","",IF(VLOOKUP(A2923,'DSR Attendance'!$A:$E,5,0)=0,VLOOKUP(A2923,'DSR Attendance'!$A:$D,4,0),CONCATENATE(VLOOKUP(A2923,'DSR Attendance'!$A:$D,4,0)," / ",VLOOKUP('Per Outlet Plan'!A2923,'DSR Attendance'!$A:$E,5,0))))</f>
        <v/>
      </c>
      <c r="M2923" s="13" t="str">
        <f t="shared" si="47"/>
        <v/>
      </c>
      <c r="N2923" s="8"/>
      <c r="XFB2923" s="13" t="str">
        <f>IF(D2923="","",COUNTIF('DISPATCHED (VT11)'!$E:$E,'Per Outlet Plan'!D2923))</f>
        <v/>
      </c>
    </row>
    <row r="2924" spans="1:14 16382:16382">
      <c r="A2924" s="18" t="str">
        <f>IF(D2924="","",VLOOKUP(D2924,'DISPATCHED (VT11)'!$E:$XEV,16373,0))</f>
        <v/>
      </c>
      <c r="B2924" s="13" t="str">
        <f>IF(D2924="","",VLOOKUP(D2924,'DISPATCHED (VT11)'!$E:$L,8,0))</f>
        <v/>
      </c>
      <c r="C2924" s="16" t="str">
        <f>IF(A2924="","",IF(VLOOKUP(A2924,'DSR Attendance'!$A:$E,5,0)=0,VLOOKUP(A2924,'DSR Attendance'!$A:$D,4,0),CONCATENATE(VLOOKUP(A2924,'DSR Attendance'!$A:$D,4,0)," / ",VLOOKUP('Per Outlet Plan'!A2924,'DSR Attendance'!$A:$E,5,0))))</f>
        <v/>
      </c>
      <c r="M2924" s="13" t="str">
        <f t="shared" si="47"/>
        <v/>
      </c>
      <c r="N2924" s="8"/>
      <c r="XFB2924" s="13" t="str">
        <f>IF(D2924="","",COUNTIF('DISPATCHED (VT11)'!$E:$E,'Per Outlet Plan'!D2924))</f>
        <v/>
      </c>
    </row>
    <row r="2925" spans="1:14 16382:16382">
      <c r="A2925" s="18" t="str">
        <f>IF(D2925="","",VLOOKUP(D2925,'DISPATCHED (VT11)'!$E:$XEV,16373,0))</f>
        <v/>
      </c>
      <c r="B2925" s="13" t="str">
        <f>IF(D2925="","",VLOOKUP(D2925,'DISPATCHED (VT11)'!$E:$L,8,0))</f>
        <v/>
      </c>
      <c r="C2925" s="16" t="str">
        <f>IF(A2925="","",IF(VLOOKUP(A2925,'DSR Attendance'!$A:$E,5,0)=0,VLOOKUP(A2925,'DSR Attendance'!$A:$D,4,0),CONCATENATE(VLOOKUP(A2925,'DSR Attendance'!$A:$D,4,0)," / ",VLOOKUP('Per Outlet Plan'!A2925,'DSR Attendance'!$A:$E,5,0))))</f>
        <v/>
      </c>
      <c r="M2925" s="13" t="str">
        <f t="shared" si="47"/>
        <v/>
      </c>
      <c r="N2925" s="8"/>
      <c r="XFB2925" s="13" t="str">
        <f>IF(D2925="","",COUNTIF('DISPATCHED (VT11)'!$E:$E,'Per Outlet Plan'!D2925))</f>
        <v/>
      </c>
    </row>
    <row r="2926" spans="1:14 16382:16382">
      <c r="A2926" s="18" t="str">
        <f>IF(D2926="","",VLOOKUP(D2926,'DISPATCHED (VT11)'!$E:$XEV,16373,0))</f>
        <v/>
      </c>
      <c r="B2926" s="13" t="str">
        <f>IF(D2926="","",VLOOKUP(D2926,'DISPATCHED (VT11)'!$E:$L,8,0))</f>
        <v/>
      </c>
      <c r="C2926" s="16" t="str">
        <f>IF(A2926="","",IF(VLOOKUP(A2926,'DSR Attendance'!$A:$E,5,0)=0,VLOOKUP(A2926,'DSR Attendance'!$A:$D,4,0),CONCATENATE(VLOOKUP(A2926,'DSR Attendance'!$A:$D,4,0)," / ",VLOOKUP('Per Outlet Plan'!A2926,'DSR Attendance'!$A:$E,5,0))))</f>
        <v/>
      </c>
      <c r="M2926" s="13" t="str">
        <f t="shared" si="47"/>
        <v/>
      </c>
      <c r="N2926" s="8"/>
      <c r="XFB2926" s="13" t="str">
        <f>IF(D2926="","",COUNTIF('DISPATCHED (VT11)'!$E:$E,'Per Outlet Plan'!D2926))</f>
        <v/>
      </c>
    </row>
    <row r="2927" spans="1:14 16382:16382">
      <c r="A2927" s="18" t="str">
        <f>IF(D2927="","",VLOOKUP(D2927,'DISPATCHED (VT11)'!$E:$XEV,16373,0))</f>
        <v/>
      </c>
      <c r="B2927" s="13" t="str">
        <f>IF(D2927="","",VLOOKUP(D2927,'DISPATCHED (VT11)'!$E:$L,8,0))</f>
        <v/>
      </c>
      <c r="C2927" s="16" t="str">
        <f>IF(A2927="","",IF(VLOOKUP(A2927,'DSR Attendance'!$A:$E,5,0)=0,VLOOKUP(A2927,'DSR Attendance'!$A:$D,4,0),CONCATENATE(VLOOKUP(A2927,'DSR Attendance'!$A:$D,4,0)," / ",VLOOKUP('Per Outlet Plan'!A2927,'DSR Attendance'!$A:$E,5,0))))</f>
        <v/>
      </c>
      <c r="M2927" s="13" t="str">
        <f t="shared" si="47"/>
        <v/>
      </c>
      <c r="N2927" s="8"/>
      <c r="XFB2927" s="13" t="str">
        <f>IF(D2927="","",COUNTIF('DISPATCHED (VT11)'!$E:$E,'Per Outlet Plan'!D2927))</f>
        <v/>
      </c>
    </row>
    <row r="2928" spans="1:14 16382:16382">
      <c r="A2928" s="18" t="str">
        <f>IF(D2928="","",VLOOKUP(D2928,'DISPATCHED (VT11)'!$E:$XEV,16373,0))</f>
        <v/>
      </c>
      <c r="B2928" s="13" t="str">
        <f>IF(D2928="","",VLOOKUP(D2928,'DISPATCHED (VT11)'!$E:$L,8,0))</f>
        <v/>
      </c>
      <c r="C2928" s="16" t="str">
        <f>IF(A2928="","",IF(VLOOKUP(A2928,'DSR Attendance'!$A:$E,5,0)=0,VLOOKUP(A2928,'DSR Attendance'!$A:$D,4,0),CONCATENATE(VLOOKUP(A2928,'DSR Attendance'!$A:$D,4,0)," / ",VLOOKUP('Per Outlet Plan'!A2928,'DSR Attendance'!$A:$E,5,0))))</f>
        <v/>
      </c>
      <c r="M2928" s="13" t="str">
        <f t="shared" si="47"/>
        <v/>
      </c>
      <c r="N2928" s="8"/>
      <c r="XFB2928" s="13" t="str">
        <f>IF(D2928="","",COUNTIF('DISPATCHED (VT11)'!$E:$E,'Per Outlet Plan'!D2928))</f>
        <v/>
      </c>
    </row>
    <row r="2929" spans="1:14 16382:16382">
      <c r="A2929" s="18" t="str">
        <f>IF(D2929="","",VLOOKUP(D2929,'DISPATCHED (VT11)'!$E:$XEV,16373,0))</f>
        <v/>
      </c>
      <c r="B2929" s="13" t="str">
        <f>IF(D2929="","",VLOOKUP(D2929,'DISPATCHED (VT11)'!$E:$L,8,0))</f>
        <v/>
      </c>
      <c r="C2929" s="16" t="str">
        <f>IF(A2929="","",IF(VLOOKUP(A2929,'DSR Attendance'!$A:$E,5,0)=0,VLOOKUP(A2929,'DSR Attendance'!$A:$D,4,0),CONCATENATE(VLOOKUP(A2929,'DSR Attendance'!$A:$D,4,0)," / ",VLOOKUP('Per Outlet Plan'!A2929,'DSR Attendance'!$A:$E,5,0))))</f>
        <v/>
      </c>
      <c r="M2929" s="13" t="str">
        <f t="shared" si="47"/>
        <v/>
      </c>
      <c r="N2929" s="8"/>
      <c r="XFB2929" s="13" t="str">
        <f>IF(D2929="","",COUNTIF('DISPATCHED (VT11)'!$E:$E,'Per Outlet Plan'!D2929))</f>
        <v/>
      </c>
    </row>
    <row r="2930" spans="1:14 16382:16382">
      <c r="A2930" s="18" t="str">
        <f>IF(D2930="","",VLOOKUP(D2930,'DISPATCHED (VT11)'!$E:$XEV,16373,0))</f>
        <v/>
      </c>
      <c r="B2930" s="13" t="str">
        <f>IF(D2930="","",VLOOKUP(D2930,'DISPATCHED (VT11)'!$E:$L,8,0))</f>
        <v/>
      </c>
      <c r="C2930" s="16" t="str">
        <f>IF(A2930="","",IF(VLOOKUP(A2930,'DSR Attendance'!$A:$E,5,0)=0,VLOOKUP(A2930,'DSR Attendance'!$A:$D,4,0),CONCATENATE(VLOOKUP(A2930,'DSR Attendance'!$A:$D,4,0)," / ",VLOOKUP('Per Outlet Plan'!A2930,'DSR Attendance'!$A:$E,5,0))))</f>
        <v/>
      </c>
      <c r="M2930" s="13" t="str">
        <f t="shared" si="47"/>
        <v/>
      </c>
      <c r="N2930" s="8"/>
      <c r="XFB2930" s="13" t="str">
        <f>IF(D2930="","",COUNTIF('DISPATCHED (VT11)'!$E:$E,'Per Outlet Plan'!D2930))</f>
        <v/>
      </c>
    </row>
    <row r="2931" spans="1:14 16382:16382">
      <c r="A2931" s="18" t="str">
        <f>IF(D2931="","",VLOOKUP(D2931,'DISPATCHED (VT11)'!$E:$XEV,16373,0))</f>
        <v/>
      </c>
      <c r="B2931" s="13" t="str">
        <f>IF(D2931="","",VLOOKUP(D2931,'DISPATCHED (VT11)'!$E:$L,8,0))</f>
        <v/>
      </c>
      <c r="C2931" s="16" t="str">
        <f>IF(A2931="","",IF(VLOOKUP(A2931,'DSR Attendance'!$A:$E,5,0)=0,VLOOKUP(A2931,'DSR Attendance'!$A:$D,4,0),CONCATENATE(VLOOKUP(A2931,'DSR Attendance'!$A:$D,4,0)," / ",VLOOKUP('Per Outlet Plan'!A2931,'DSR Attendance'!$A:$E,5,0))))</f>
        <v/>
      </c>
      <c r="M2931" s="13" t="str">
        <f t="shared" si="47"/>
        <v/>
      </c>
      <c r="N2931" s="8"/>
      <c r="XFB2931" s="13" t="str">
        <f>IF(D2931="","",COUNTIF('DISPATCHED (VT11)'!$E:$E,'Per Outlet Plan'!D2931))</f>
        <v/>
      </c>
    </row>
    <row r="2932" spans="1:14 16382:16382">
      <c r="A2932" s="18" t="str">
        <f>IF(D2932="","",VLOOKUP(D2932,'DISPATCHED (VT11)'!$E:$XEV,16373,0))</f>
        <v/>
      </c>
      <c r="B2932" s="13" t="str">
        <f>IF(D2932="","",VLOOKUP(D2932,'DISPATCHED (VT11)'!$E:$L,8,0))</f>
        <v/>
      </c>
      <c r="C2932" s="16" t="str">
        <f>IF(A2932="","",IF(VLOOKUP(A2932,'DSR Attendance'!$A:$E,5,0)=0,VLOOKUP(A2932,'DSR Attendance'!$A:$D,4,0),CONCATENATE(VLOOKUP(A2932,'DSR Attendance'!$A:$D,4,0)," / ",VLOOKUP('Per Outlet Plan'!A2932,'DSR Attendance'!$A:$E,5,0))))</f>
        <v/>
      </c>
      <c r="M2932" s="13" t="str">
        <f t="shared" si="47"/>
        <v/>
      </c>
      <c r="N2932" s="8"/>
      <c r="XFB2932" s="13" t="str">
        <f>IF(D2932="","",COUNTIF('DISPATCHED (VT11)'!$E:$E,'Per Outlet Plan'!D2932))</f>
        <v/>
      </c>
    </row>
    <row r="2933" spans="1:14 16382:16382">
      <c r="A2933" s="18" t="str">
        <f>IF(D2933="","",VLOOKUP(D2933,'DISPATCHED (VT11)'!$E:$XEV,16373,0))</f>
        <v/>
      </c>
      <c r="B2933" s="13" t="str">
        <f>IF(D2933="","",VLOOKUP(D2933,'DISPATCHED (VT11)'!$E:$L,8,0))</f>
        <v/>
      </c>
      <c r="C2933" s="16" t="str">
        <f>IF(A2933="","",IF(VLOOKUP(A2933,'DSR Attendance'!$A:$E,5,0)=0,VLOOKUP(A2933,'DSR Attendance'!$A:$D,4,0),CONCATENATE(VLOOKUP(A2933,'DSR Attendance'!$A:$D,4,0)," / ",VLOOKUP('Per Outlet Plan'!A2933,'DSR Attendance'!$A:$E,5,0))))</f>
        <v/>
      </c>
      <c r="M2933" s="13" t="str">
        <f t="shared" si="47"/>
        <v/>
      </c>
      <c r="N2933" s="8"/>
      <c r="XFB2933" s="13" t="str">
        <f>IF(D2933="","",COUNTIF('DISPATCHED (VT11)'!$E:$E,'Per Outlet Plan'!D2933))</f>
        <v/>
      </c>
    </row>
    <row r="2934" spans="1:14 16382:16382">
      <c r="A2934" s="18" t="str">
        <f>IF(D2934="","",VLOOKUP(D2934,'DISPATCHED (VT11)'!$E:$XEV,16373,0))</f>
        <v/>
      </c>
      <c r="B2934" s="13" t="str">
        <f>IF(D2934="","",VLOOKUP(D2934,'DISPATCHED (VT11)'!$E:$L,8,0))</f>
        <v/>
      </c>
      <c r="C2934" s="16" t="str">
        <f>IF(A2934="","",IF(VLOOKUP(A2934,'DSR Attendance'!$A:$E,5,0)=0,VLOOKUP(A2934,'DSR Attendance'!$A:$D,4,0),CONCATENATE(VLOOKUP(A2934,'DSR Attendance'!$A:$D,4,0)," / ",VLOOKUP('Per Outlet Plan'!A2934,'DSR Attendance'!$A:$E,5,0))))</f>
        <v/>
      </c>
      <c r="M2934" s="13" t="str">
        <f t="shared" si="47"/>
        <v/>
      </c>
      <c r="N2934" s="8"/>
      <c r="XFB2934" s="13" t="str">
        <f>IF(D2934="","",COUNTIF('DISPATCHED (VT11)'!$E:$E,'Per Outlet Plan'!D2934))</f>
        <v/>
      </c>
    </row>
    <row r="2935" spans="1:14 16382:16382">
      <c r="A2935" s="18" t="str">
        <f>IF(D2935="","",VLOOKUP(D2935,'DISPATCHED (VT11)'!$E:$XEV,16373,0))</f>
        <v/>
      </c>
      <c r="B2935" s="13" t="str">
        <f>IF(D2935="","",VLOOKUP(D2935,'DISPATCHED (VT11)'!$E:$L,8,0))</f>
        <v/>
      </c>
      <c r="C2935" s="16" t="str">
        <f>IF(A2935="","",IF(VLOOKUP(A2935,'DSR Attendance'!$A:$E,5,0)=0,VLOOKUP(A2935,'DSR Attendance'!$A:$D,4,0),CONCATENATE(VLOOKUP(A2935,'DSR Attendance'!$A:$D,4,0)," / ",VLOOKUP('Per Outlet Plan'!A2935,'DSR Attendance'!$A:$E,5,0))))</f>
        <v/>
      </c>
      <c r="M2935" s="13" t="str">
        <f t="shared" si="47"/>
        <v/>
      </c>
      <c r="N2935" s="8"/>
      <c r="XFB2935" s="13" t="str">
        <f>IF(D2935="","",COUNTIF('DISPATCHED (VT11)'!$E:$E,'Per Outlet Plan'!D2935))</f>
        <v/>
      </c>
    </row>
    <row r="2936" spans="1:14 16382:16382">
      <c r="A2936" s="18" t="str">
        <f>IF(D2936="","",VLOOKUP(D2936,'DISPATCHED (VT11)'!$E:$XEV,16373,0))</f>
        <v/>
      </c>
      <c r="B2936" s="13" t="str">
        <f>IF(D2936="","",VLOOKUP(D2936,'DISPATCHED (VT11)'!$E:$L,8,0))</f>
        <v/>
      </c>
      <c r="C2936" s="16" t="str">
        <f>IF(A2936="","",IF(VLOOKUP(A2936,'DSR Attendance'!$A:$E,5,0)=0,VLOOKUP(A2936,'DSR Attendance'!$A:$D,4,0),CONCATENATE(VLOOKUP(A2936,'DSR Attendance'!$A:$D,4,0)," / ",VLOOKUP('Per Outlet Plan'!A2936,'DSR Attendance'!$A:$E,5,0))))</f>
        <v/>
      </c>
      <c r="M2936" s="13" t="str">
        <f t="shared" si="47"/>
        <v/>
      </c>
      <c r="N2936" s="8"/>
      <c r="XFB2936" s="13" t="str">
        <f>IF(D2936="","",COUNTIF('DISPATCHED (VT11)'!$E:$E,'Per Outlet Plan'!D2936))</f>
        <v/>
      </c>
    </row>
    <row r="2937" spans="1:14 16382:16382">
      <c r="A2937" s="18" t="str">
        <f>IF(D2937="","",VLOOKUP(D2937,'DISPATCHED (VT11)'!$E:$XEV,16373,0))</f>
        <v/>
      </c>
      <c r="B2937" s="13" t="str">
        <f>IF(D2937="","",VLOOKUP(D2937,'DISPATCHED (VT11)'!$E:$L,8,0))</f>
        <v/>
      </c>
      <c r="C2937" s="16" t="str">
        <f>IF(A2937="","",IF(VLOOKUP(A2937,'DSR Attendance'!$A:$E,5,0)=0,VLOOKUP(A2937,'DSR Attendance'!$A:$D,4,0),CONCATENATE(VLOOKUP(A2937,'DSR Attendance'!$A:$D,4,0)," / ",VLOOKUP('Per Outlet Plan'!A2937,'DSR Attendance'!$A:$E,5,0))))</f>
        <v/>
      </c>
      <c r="M2937" s="13" t="str">
        <f t="shared" si="47"/>
        <v/>
      </c>
      <c r="N2937" s="8"/>
      <c r="XFB2937" s="13" t="str">
        <f>IF(D2937="","",COUNTIF('DISPATCHED (VT11)'!$E:$E,'Per Outlet Plan'!D2937))</f>
        <v/>
      </c>
    </row>
    <row r="2938" spans="1:14 16382:16382">
      <c r="A2938" s="18" t="str">
        <f>IF(D2938="","",VLOOKUP(D2938,'DISPATCHED (VT11)'!$E:$XEV,16373,0))</f>
        <v/>
      </c>
      <c r="B2938" s="13" t="str">
        <f>IF(D2938="","",VLOOKUP(D2938,'DISPATCHED (VT11)'!$E:$L,8,0))</f>
        <v/>
      </c>
      <c r="C2938" s="16" t="str">
        <f>IF(A2938="","",IF(VLOOKUP(A2938,'DSR Attendance'!$A:$E,5,0)=0,VLOOKUP(A2938,'DSR Attendance'!$A:$D,4,0),CONCATENATE(VLOOKUP(A2938,'DSR Attendance'!$A:$D,4,0)," / ",VLOOKUP('Per Outlet Plan'!A2938,'DSR Attendance'!$A:$E,5,0))))</f>
        <v/>
      </c>
      <c r="M2938" s="13" t="str">
        <f t="shared" si="47"/>
        <v/>
      </c>
      <c r="N2938" s="8"/>
      <c r="XFB2938" s="13" t="str">
        <f>IF(D2938="","",COUNTIF('DISPATCHED (VT11)'!$E:$E,'Per Outlet Plan'!D2938))</f>
        <v/>
      </c>
    </row>
    <row r="2939" spans="1:14 16382:16382">
      <c r="A2939" s="18" t="str">
        <f>IF(D2939="","",VLOOKUP(D2939,'DISPATCHED (VT11)'!$E:$XEV,16373,0))</f>
        <v/>
      </c>
      <c r="B2939" s="13" t="str">
        <f>IF(D2939="","",VLOOKUP(D2939,'DISPATCHED (VT11)'!$E:$L,8,0))</f>
        <v/>
      </c>
      <c r="C2939" s="16" t="str">
        <f>IF(A2939="","",IF(VLOOKUP(A2939,'DSR Attendance'!$A:$E,5,0)=0,VLOOKUP(A2939,'DSR Attendance'!$A:$D,4,0),CONCATENATE(VLOOKUP(A2939,'DSR Attendance'!$A:$D,4,0)," / ",VLOOKUP('Per Outlet Plan'!A2939,'DSR Attendance'!$A:$E,5,0))))</f>
        <v/>
      </c>
      <c r="M2939" s="13" t="str">
        <f t="shared" si="47"/>
        <v/>
      </c>
      <c r="N2939" s="8"/>
      <c r="XFB2939" s="13" t="str">
        <f>IF(D2939="","",COUNTIF('DISPATCHED (VT11)'!$E:$E,'Per Outlet Plan'!D2939))</f>
        <v/>
      </c>
    </row>
    <row r="2940" spans="1:14 16382:16382">
      <c r="A2940" s="18" t="str">
        <f>IF(D2940="","",VLOOKUP(D2940,'DISPATCHED (VT11)'!$E:$XEV,16373,0))</f>
        <v/>
      </c>
      <c r="B2940" s="13" t="str">
        <f>IF(D2940="","",VLOOKUP(D2940,'DISPATCHED (VT11)'!$E:$L,8,0))</f>
        <v/>
      </c>
      <c r="C2940" s="16" t="str">
        <f>IF(A2940="","",IF(VLOOKUP(A2940,'DSR Attendance'!$A:$E,5,0)=0,VLOOKUP(A2940,'DSR Attendance'!$A:$D,4,0),CONCATENATE(VLOOKUP(A2940,'DSR Attendance'!$A:$D,4,0)," / ",VLOOKUP('Per Outlet Plan'!A2940,'DSR Attendance'!$A:$E,5,0))))</f>
        <v/>
      </c>
      <c r="M2940" s="13" t="str">
        <f t="shared" si="47"/>
        <v/>
      </c>
      <c r="N2940" s="8"/>
      <c r="XFB2940" s="13" t="str">
        <f>IF(D2940="","",COUNTIF('DISPATCHED (VT11)'!$E:$E,'Per Outlet Plan'!D2940))</f>
        <v/>
      </c>
    </row>
    <row r="2941" spans="1:14 16382:16382">
      <c r="A2941" s="18" t="str">
        <f>IF(D2941="","",VLOOKUP(D2941,'DISPATCHED (VT11)'!$E:$XEV,16373,0))</f>
        <v/>
      </c>
      <c r="B2941" s="13" t="str">
        <f>IF(D2941="","",VLOOKUP(D2941,'DISPATCHED (VT11)'!$E:$L,8,0))</f>
        <v/>
      </c>
      <c r="C2941" s="16" t="str">
        <f>IF(A2941="","",IF(VLOOKUP(A2941,'DSR Attendance'!$A:$E,5,0)=0,VLOOKUP(A2941,'DSR Attendance'!$A:$D,4,0),CONCATENATE(VLOOKUP(A2941,'DSR Attendance'!$A:$D,4,0)," / ",VLOOKUP('Per Outlet Plan'!A2941,'DSR Attendance'!$A:$E,5,0))))</f>
        <v/>
      </c>
      <c r="M2941" s="13" t="str">
        <f t="shared" si="47"/>
        <v/>
      </c>
      <c r="N2941" s="8"/>
      <c r="XFB2941" s="13" t="str">
        <f>IF(D2941="","",COUNTIF('DISPATCHED (VT11)'!$E:$E,'Per Outlet Plan'!D2941))</f>
        <v/>
      </c>
    </row>
    <row r="2942" spans="1:14 16382:16382">
      <c r="A2942" s="18" t="str">
        <f>IF(D2942="","",VLOOKUP(D2942,'DISPATCHED (VT11)'!$E:$XEV,16373,0))</f>
        <v/>
      </c>
      <c r="B2942" s="13" t="str">
        <f>IF(D2942="","",VLOOKUP(D2942,'DISPATCHED (VT11)'!$E:$L,8,0))</f>
        <v/>
      </c>
      <c r="C2942" s="16" t="str">
        <f>IF(A2942="","",IF(VLOOKUP(A2942,'DSR Attendance'!$A:$E,5,0)=0,VLOOKUP(A2942,'DSR Attendance'!$A:$D,4,0),CONCATENATE(VLOOKUP(A2942,'DSR Attendance'!$A:$D,4,0)," / ",VLOOKUP('Per Outlet Plan'!A2942,'DSR Attendance'!$A:$E,5,0))))</f>
        <v/>
      </c>
      <c r="M2942" s="13" t="str">
        <f t="shared" si="47"/>
        <v/>
      </c>
      <c r="N2942" s="8"/>
      <c r="XFB2942" s="13" t="str">
        <f>IF(D2942="","",COUNTIF('DISPATCHED (VT11)'!$E:$E,'Per Outlet Plan'!D2942))</f>
        <v/>
      </c>
    </row>
    <row r="2943" spans="1:14 16382:16382">
      <c r="A2943" s="18" t="str">
        <f>IF(D2943="","",VLOOKUP(D2943,'DISPATCHED (VT11)'!$E:$XEV,16373,0))</f>
        <v/>
      </c>
      <c r="B2943" s="13" t="str">
        <f>IF(D2943="","",VLOOKUP(D2943,'DISPATCHED (VT11)'!$E:$L,8,0))</f>
        <v/>
      </c>
      <c r="C2943" s="16" t="str">
        <f>IF(A2943="","",IF(VLOOKUP(A2943,'DSR Attendance'!$A:$E,5,0)=0,VLOOKUP(A2943,'DSR Attendance'!$A:$D,4,0),CONCATENATE(VLOOKUP(A2943,'DSR Attendance'!$A:$D,4,0)," / ",VLOOKUP('Per Outlet Plan'!A2943,'DSR Attendance'!$A:$E,5,0))))</f>
        <v/>
      </c>
      <c r="M2943" s="13" t="str">
        <f t="shared" si="47"/>
        <v/>
      </c>
      <c r="N2943" s="8"/>
      <c r="XFB2943" s="13" t="str">
        <f>IF(D2943="","",COUNTIF('DISPATCHED (VT11)'!$E:$E,'Per Outlet Plan'!D2943))</f>
        <v/>
      </c>
    </row>
    <row r="2944" spans="1:14 16382:16382">
      <c r="A2944" s="18" t="str">
        <f>IF(D2944="","",VLOOKUP(D2944,'DISPATCHED (VT11)'!$E:$XEV,16373,0))</f>
        <v/>
      </c>
      <c r="B2944" s="13" t="str">
        <f>IF(D2944="","",VLOOKUP(D2944,'DISPATCHED (VT11)'!$E:$L,8,0))</f>
        <v/>
      </c>
      <c r="C2944" s="16" t="str">
        <f>IF(A2944="","",IF(VLOOKUP(A2944,'DSR Attendance'!$A:$E,5,0)=0,VLOOKUP(A2944,'DSR Attendance'!$A:$D,4,0),CONCATENATE(VLOOKUP(A2944,'DSR Attendance'!$A:$D,4,0)," / ",VLOOKUP('Per Outlet Plan'!A2944,'DSR Attendance'!$A:$E,5,0))))</f>
        <v/>
      </c>
      <c r="M2944" s="13" t="str">
        <f t="shared" si="47"/>
        <v/>
      </c>
      <c r="N2944" s="8"/>
      <c r="XFB2944" s="13" t="str">
        <f>IF(D2944="","",COUNTIF('DISPATCHED (VT11)'!$E:$E,'Per Outlet Plan'!D2944))</f>
        <v/>
      </c>
    </row>
    <row r="2945" spans="1:14 16382:16382">
      <c r="A2945" s="18" t="str">
        <f>IF(D2945="","",VLOOKUP(D2945,'DISPATCHED (VT11)'!$E:$XEV,16373,0))</f>
        <v/>
      </c>
      <c r="B2945" s="13" t="str">
        <f>IF(D2945="","",VLOOKUP(D2945,'DISPATCHED (VT11)'!$E:$L,8,0))</f>
        <v/>
      </c>
      <c r="C2945" s="16" t="str">
        <f>IF(A2945="","",IF(VLOOKUP(A2945,'DSR Attendance'!$A:$E,5,0)=0,VLOOKUP(A2945,'DSR Attendance'!$A:$D,4,0),CONCATENATE(VLOOKUP(A2945,'DSR Attendance'!$A:$D,4,0)," / ",VLOOKUP('Per Outlet Plan'!A2945,'DSR Attendance'!$A:$E,5,0))))</f>
        <v/>
      </c>
      <c r="M2945" s="13" t="str">
        <f t="shared" si="47"/>
        <v/>
      </c>
      <c r="N2945" s="8"/>
      <c r="XFB2945" s="13" t="str">
        <f>IF(D2945="","",COUNTIF('DISPATCHED (VT11)'!$E:$E,'Per Outlet Plan'!D2945))</f>
        <v/>
      </c>
    </row>
    <row r="2946" spans="1:14 16382:16382">
      <c r="A2946" s="18" t="str">
        <f>IF(D2946="","",VLOOKUP(D2946,'DISPATCHED (VT11)'!$E:$XEV,16373,0))</f>
        <v/>
      </c>
      <c r="B2946" s="13" t="str">
        <f>IF(D2946="","",VLOOKUP(D2946,'DISPATCHED (VT11)'!$E:$L,8,0))</f>
        <v/>
      </c>
      <c r="C2946" s="16" t="str">
        <f>IF(A2946="","",IF(VLOOKUP(A2946,'DSR Attendance'!$A:$E,5,0)=0,VLOOKUP(A2946,'DSR Attendance'!$A:$D,4,0),CONCATENATE(VLOOKUP(A2946,'DSR Attendance'!$A:$D,4,0)," / ",VLOOKUP('Per Outlet Plan'!A2946,'DSR Attendance'!$A:$E,5,0))))</f>
        <v/>
      </c>
      <c r="M2946" s="13" t="str">
        <f t="shared" si="47"/>
        <v/>
      </c>
      <c r="N2946" s="8"/>
      <c r="XFB2946" s="13" t="str">
        <f>IF(D2946="","",COUNTIF('DISPATCHED (VT11)'!$E:$E,'Per Outlet Plan'!D2946))</f>
        <v/>
      </c>
    </row>
    <row r="2947" spans="1:14 16382:16382">
      <c r="A2947" s="18" t="str">
        <f>IF(D2947="","",VLOOKUP(D2947,'DISPATCHED (VT11)'!$E:$XEV,16373,0))</f>
        <v/>
      </c>
      <c r="B2947" s="13" t="str">
        <f>IF(D2947="","",VLOOKUP(D2947,'DISPATCHED (VT11)'!$E:$L,8,0))</f>
        <v/>
      </c>
      <c r="C2947" s="16" t="str">
        <f>IF(A2947="","",IF(VLOOKUP(A2947,'DSR Attendance'!$A:$E,5,0)=0,VLOOKUP(A2947,'DSR Attendance'!$A:$D,4,0),CONCATENATE(VLOOKUP(A2947,'DSR Attendance'!$A:$D,4,0)," / ",VLOOKUP('Per Outlet Plan'!A2947,'DSR Attendance'!$A:$E,5,0))))</f>
        <v/>
      </c>
      <c r="M2947" s="13" t="str">
        <f t="shared" si="47"/>
        <v/>
      </c>
      <c r="N2947" s="8"/>
      <c r="XFB2947" s="13" t="str">
        <f>IF(D2947="","",COUNTIF('DISPATCHED (VT11)'!$E:$E,'Per Outlet Plan'!D2947))</f>
        <v/>
      </c>
    </row>
    <row r="2948" spans="1:14 16382:16382">
      <c r="A2948" s="18" t="str">
        <f>IF(D2948="","",VLOOKUP(D2948,'DISPATCHED (VT11)'!$E:$XEV,16373,0))</f>
        <v/>
      </c>
      <c r="B2948" s="13" t="str">
        <f>IF(D2948="","",VLOOKUP(D2948,'DISPATCHED (VT11)'!$E:$L,8,0))</f>
        <v/>
      </c>
      <c r="C2948" s="16" t="str">
        <f>IF(A2948="","",IF(VLOOKUP(A2948,'DSR Attendance'!$A:$E,5,0)=0,VLOOKUP(A2948,'DSR Attendance'!$A:$D,4,0),CONCATENATE(VLOOKUP(A2948,'DSR Attendance'!$A:$D,4,0)," / ",VLOOKUP('Per Outlet Plan'!A2948,'DSR Attendance'!$A:$E,5,0))))</f>
        <v/>
      </c>
      <c r="M2948" s="13" t="str">
        <f t="shared" si="47"/>
        <v/>
      </c>
      <c r="N2948" s="8"/>
      <c r="XFB2948" s="13" t="str">
        <f>IF(D2948="","",COUNTIF('DISPATCHED (VT11)'!$E:$E,'Per Outlet Plan'!D2948))</f>
        <v/>
      </c>
    </row>
    <row r="2949" spans="1:14 16382:16382">
      <c r="A2949" s="18" t="str">
        <f>IF(D2949="","",VLOOKUP(D2949,'DISPATCHED (VT11)'!$E:$XEV,16373,0))</f>
        <v/>
      </c>
      <c r="B2949" s="13" t="str">
        <f>IF(D2949="","",VLOOKUP(D2949,'DISPATCHED (VT11)'!$E:$L,8,0))</f>
        <v/>
      </c>
      <c r="C2949" s="16" t="str">
        <f>IF(A2949="","",IF(VLOOKUP(A2949,'DSR Attendance'!$A:$E,5,0)=0,VLOOKUP(A2949,'DSR Attendance'!$A:$D,4,0),CONCATENATE(VLOOKUP(A2949,'DSR Attendance'!$A:$D,4,0)," / ",VLOOKUP('Per Outlet Plan'!A2949,'DSR Attendance'!$A:$E,5,0))))</f>
        <v/>
      </c>
      <c r="M2949" s="13" t="str">
        <f t="shared" si="47"/>
        <v/>
      </c>
      <c r="N2949" s="8"/>
      <c r="XFB2949" s="13" t="str">
        <f>IF(D2949="","",COUNTIF('DISPATCHED (VT11)'!$E:$E,'Per Outlet Plan'!D2949))</f>
        <v/>
      </c>
    </row>
    <row r="2950" spans="1:14 16382:16382">
      <c r="A2950" s="18" t="str">
        <f>IF(D2950="","",VLOOKUP(D2950,'DISPATCHED (VT11)'!$E:$XEV,16373,0))</f>
        <v/>
      </c>
      <c r="B2950" s="13" t="str">
        <f>IF(D2950="","",VLOOKUP(D2950,'DISPATCHED (VT11)'!$E:$L,8,0))</f>
        <v/>
      </c>
      <c r="C2950" s="16" t="str">
        <f>IF(A2950="","",IF(VLOOKUP(A2950,'DSR Attendance'!$A:$E,5,0)=0,VLOOKUP(A2950,'DSR Attendance'!$A:$D,4,0),CONCATENATE(VLOOKUP(A2950,'DSR Attendance'!$A:$D,4,0)," / ",VLOOKUP('Per Outlet Plan'!A2950,'DSR Attendance'!$A:$E,5,0))))</f>
        <v/>
      </c>
      <c r="M2950" s="13" t="str">
        <f t="shared" ref="M2950:M3013" si="48">IF(L2950="","",VLOOKUP(L2950,$XFC$6:$XFD$30,2,0))</f>
        <v/>
      </c>
      <c r="N2950" s="8"/>
      <c r="XFB2950" s="13" t="str">
        <f>IF(D2950="","",COUNTIF('DISPATCHED (VT11)'!$E:$E,'Per Outlet Plan'!D2950))</f>
        <v/>
      </c>
    </row>
    <row r="2951" spans="1:14 16382:16382">
      <c r="A2951" s="18" t="str">
        <f>IF(D2951="","",VLOOKUP(D2951,'DISPATCHED (VT11)'!$E:$XEV,16373,0))</f>
        <v/>
      </c>
      <c r="B2951" s="13" t="str">
        <f>IF(D2951="","",VLOOKUP(D2951,'DISPATCHED (VT11)'!$E:$L,8,0))</f>
        <v/>
      </c>
      <c r="C2951" s="16" t="str">
        <f>IF(A2951="","",IF(VLOOKUP(A2951,'DSR Attendance'!$A:$E,5,0)=0,VLOOKUP(A2951,'DSR Attendance'!$A:$D,4,0),CONCATENATE(VLOOKUP(A2951,'DSR Attendance'!$A:$D,4,0)," / ",VLOOKUP('Per Outlet Plan'!A2951,'DSR Attendance'!$A:$E,5,0))))</f>
        <v/>
      </c>
      <c r="M2951" s="13" t="str">
        <f t="shared" si="48"/>
        <v/>
      </c>
      <c r="N2951" s="8"/>
      <c r="XFB2951" s="13" t="str">
        <f>IF(D2951="","",COUNTIF('DISPATCHED (VT11)'!$E:$E,'Per Outlet Plan'!D2951))</f>
        <v/>
      </c>
    </row>
    <row r="2952" spans="1:14 16382:16382">
      <c r="A2952" s="18" t="str">
        <f>IF(D2952="","",VLOOKUP(D2952,'DISPATCHED (VT11)'!$E:$XEV,16373,0))</f>
        <v/>
      </c>
      <c r="B2952" s="13" t="str">
        <f>IF(D2952="","",VLOOKUP(D2952,'DISPATCHED (VT11)'!$E:$L,8,0))</f>
        <v/>
      </c>
      <c r="C2952" s="16" t="str">
        <f>IF(A2952="","",IF(VLOOKUP(A2952,'DSR Attendance'!$A:$E,5,0)=0,VLOOKUP(A2952,'DSR Attendance'!$A:$D,4,0),CONCATENATE(VLOOKUP(A2952,'DSR Attendance'!$A:$D,4,0)," / ",VLOOKUP('Per Outlet Plan'!A2952,'DSR Attendance'!$A:$E,5,0))))</f>
        <v/>
      </c>
      <c r="M2952" s="13" t="str">
        <f t="shared" si="48"/>
        <v/>
      </c>
      <c r="N2952" s="8"/>
      <c r="XFB2952" s="13" t="str">
        <f>IF(D2952="","",COUNTIF('DISPATCHED (VT11)'!$E:$E,'Per Outlet Plan'!D2952))</f>
        <v/>
      </c>
    </row>
    <row r="2953" spans="1:14 16382:16382">
      <c r="A2953" s="18" t="str">
        <f>IF(D2953="","",VLOOKUP(D2953,'DISPATCHED (VT11)'!$E:$XEV,16373,0))</f>
        <v/>
      </c>
      <c r="B2953" s="13" t="str">
        <f>IF(D2953="","",VLOOKUP(D2953,'DISPATCHED (VT11)'!$E:$L,8,0))</f>
        <v/>
      </c>
      <c r="C2953" s="16" t="str">
        <f>IF(A2953="","",IF(VLOOKUP(A2953,'DSR Attendance'!$A:$E,5,0)=0,VLOOKUP(A2953,'DSR Attendance'!$A:$D,4,0),CONCATENATE(VLOOKUP(A2953,'DSR Attendance'!$A:$D,4,0)," / ",VLOOKUP('Per Outlet Plan'!A2953,'DSR Attendance'!$A:$E,5,0))))</f>
        <v/>
      </c>
      <c r="M2953" s="13" t="str">
        <f t="shared" si="48"/>
        <v/>
      </c>
      <c r="N2953" s="8"/>
      <c r="XFB2953" s="13" t="str">
        <f>IF(D2953="","",COUNTIF('DISPATCHED (VT11)'!$E:$E,'Per Outlet Plan'!D2953))</f>
        <v/>
      </c>
    </row>
    <row r="2954" spans="1:14 16382:16382">
      <c r="A2954" s="18" t="str">
        <f>IF(D2954="","",VLOOKUP(D2954,'DISPATCHED (VT11)'!$E:$XEV,16373,0))</f>
        <v/>
      </c>
      <c r="B2954" s="13" t="str">
        <f>IF(D2954="","",VLOOKUP(D2954,'DISPATCHED (VT11)'!$E:$L,8,0))</f>
        <v/>
      </c>
      <c r="C2954" s="16" t="str">
        <f>IF(A2954="","",IF(VLOOKUP(A2954,'DSR Attendance'!$A:$E,5,0)=0,VLOOKUP(A2954,'DSR Attendance'!$A:$D,4,0),CONCATENATE(VLOOKUP(A2954,'DSR Attendance'!$A:$D,4,0)," / ",VLOOKUP('Per Outlet Plan'!A2954,'DSR Attendance'!$A:$E,5,0))))</f>
        <v/>
      </c>
      <c r="M2954" s="13" t="str">
        <f t="shared" si="48"/>
        <v/>
      </c>
      <c r="N2954" s="8"/>
      <c r="XFB2954" s="13" t="str">
        <f>IF(D2954="","",COUNTIF('DISPATCHED (VT11)'!$E:$E,'Per Outlet Plan'!D2954))</f>
        <v/>
      </c>
    </row>
    <row r="2955" spans="1:14 16382:16382">
      <c r="A2955" s="18" t="str">
        <f>IF(D2955="","",VLOOKUP(D2955,'DISPATCHED (VT11)'!$E:$XEV,16373,0))</f>
        <v/>
      </c>
      <c r="B2955" s="13" t="str">
        <f>IF(D2955="","",VLOOKUP(D2955,'DISPATCHED (VT11)'!$E:$L,8,0))</f>
        <v/>
      </c>
      <c r="C2955" s="16" t="str">
        <f>IF(A2955="","",IF(VLOOKUP(A2955,'DSR Attendance'!$A:$E,5,0)=0,VLOOKUP(A2955,'DSR Attendance'!$A:$D,4,0),CONCATENATE(VLOOKUP(A2955,'DSR Attendance'!$A:$D,4,0)," / ",VLOOKUP('Per Outlet Plan'!A2955,'DSR Attendance'!$A:$E,5,0))))</f>
        <v/>
      </c>
      <c r="M2955" s="13" t="str">
        <f t="shared" si="48"/>
        <v/>
      </c>
      <c r="N2955" s="8"/>
      <c r="XFB2955" s="13" t="str">
        <f>IF(D2955="","",COUNTIF('DISPATCHED (VT11)'!$E:$E,'Per Outlet Plan'!D2955))</f>
        <v/>
      </c>
    </row>
    <row r="2956" spans="1:14 16382:16382">
      <c r="A2956" s="18" t="str">
        <f>IF(D2956="","",VLOOKUP(D2956,'DISPATCHED (VT11)'!$E:$XEV,16373,0))</f>
        <v/>
      </c>
      <c r="B2956" s="13" t="str">
        <f>IF(D2956="","",VLOOKUP(D2956,'DISPATCHED (VT11)'!$E:$L,8,0))</f>
        <v/>
      </c>
      <c r="C2956" s="16" t="str">
        <f>IF(A2956="","",IF(VLOOKUP(A2956,'DSR Attendance'!$A:$E,5,0)=0,VLOOKUP(A2956,'DSR Attendance'!$A:$D,4,0),CONCATENATE(VLOOKUP(A2956,'DSR Attendance'!$A:$D,4,0)," / ",VLOOKUP('Per Outlet Plan'!A2956,'DSR Attendance'!$A:$E,5,0))))</f>
        <v/>
      </c>
      <c r="M2956" s="13" t="str">
        <f t="shared" si="48"/>
        <v/>
      </c>
      <c r="N2956" s="8"/>
      <c r="XFB2956" s="13" t="str">
        <f>IF(D2956="","",COUNTIF('DISPATCHED (VT11)'!$E:$E,'Per Outlet Plan'!D2956))</f>
        <v/>
      </c>
    </row>
    <row r="2957" spans="1:14 16382:16382">
      <c r="A2957" s="18" t="str">
        <f>IF(D2957="","",VLOOKUP(D2957,'DISPATCHED (VT11)'!$E:$XEV,16373,0))</f>
        <v/>
      </c>
      <c r="B2957" s="13" t="str">
        <f>IF(D2957="","",VLOOKUP(D2957,'DISPATCHED (VT11)'!$E:$L,8,0))</f>
        <v/>
      </c>
      <c r="C2957" s="16" t="str">
        <f>IF(A2957="","",IF(VLOOKUP(A2957,'DSR Attendance'!$A:$E,5,0)=0,VLOOKUP(A2957,'DSR Attendance'!$A:$D,4,0),CONCATENATE(VLOOKUP(A2957,'DSR Attendance'!$A:$D,4,0)," / ",VLOOKUP('Per Outlet Plan'!A2957,'DSR Attendance'!$A:$E,5,0))))</f>
        <v/>
      </c>
      <c r="M2957" s="13" t="str">
        <f t="shared" si="48"/>
        <v/>
      </c>
      <c r="N2957" s="8"/>
      <c r="XFB2957" s="13" t="str">
        <f>IF(D2957="","",COUNTIF('DISPATCHED (VT11)'!$E:$E,'Per Outlet Plan'!D2957))</f>
        <v/>
      </c>
    </row>
    <row r="2958" spans="1:14 16382:16382">
      <c r="A2958" s="18" t="str">
        <f>IF(D2958="","",VLOOKUP(D2958,'DISPATCHED (VT11)'!$E:$XEV,16373,0))</f>
        <v/>
      </c>
      <c r="B2958" s="13" t="str">
        <f>IF(D2958="","",VLOOKUP(D2958,'DISPATCHED (VT11)'!$E:$L,8,0))</f>
        <v/>
      </c>
      <c r="C2958" s="16" t="str">
        <f>IF(A2958="","",IF(VLOOKUP(A2958,'DSR Attendance'!$A:$E,5,0)=0,VLOOKUP(A2958,'DSR Attendance'!$A:$D,4,0),CONCATENATE(VLOOKUP(A2958,'DSR Attendance'!$A:$D,4,0)," / ",VLOOKUP('Per Outlet Plan'!A2958,'DSR Attendance'!$A:$E,5,0))))</f>
        <v/>
      </c>
      <c r="M2958" s="13" t="str">
        <f t="shared" si="48"/>
        <v/>
      </c>
      <c r="N2958" s="8"/>
      <c r="XFB2958" s="13" t="str">
        <f>IF(D2958="","",COUNTIF('DISPATCHED (VT11)'!$E:$E,'Per Outlet Plan'!D2958))</f>
        <v/>
      </c>
    </row>
    <row r="2959" spans="1:14 16382:16382">
      <c r="A2959" s="18" t="str">
        <f>IF(D2959="","",VLOOKUP(D2959,'DISPATCHED (VT11)'!$E:$XEV,16373,0))</f>
        <v/>
      </c>
      <c r="B2959" s="13" t="str">
        <f>IF(D2959="","",VLOOKUP(D2959,'DISPATCHED (VT11)'!$E:$L,8,0))</f>
        <v/>
      </c>
      <c r="C2959" s="16" t="str">
        <f>IF(A2959="","",IF(VLOOKUP(A2959,'DSR Attendance'!$A:$E,5,0)=0,VLOOKUP(A2959,'DSR Attendance'!$A:$D,4,0),CONCATENATE(VLOOKUP(A2959,'DSR Attendance'!$A:$D,4,0)," / ",VLOOKUP('Per Outlet Plan'!A2959,'DSR Attendance'!$A:$E,5,0))))</f>
        <v/>
      </c>
      <c r="M2959" s="13" t="str">
        <f t="shared" si="48"/>
        <v/>
      </c>
      <c r="N2959" s="8"/>
      <c r="XFB2959" s="13" t="str">
        <f>IF(D2959="","",COUNTIF('DISPATCHED (VT11)'!$E:$E,'Per Outlet Plan'!D2959))</f>
        <v/>
      </c>
    </row>
    <row r="2960" spans="1:14 16382:16382">
      <c r="A2960" s="18" t="str">
        <f>IF(D2960="","",VLOOKUP(D2960,'DISPATCHED (VT11)'!$E:$XEV,16373,0))</f>
        <v/>
      </c>
      <c r="B2960" s="13" t="str">
        <f>IF(D2960="","",VLOOKUP(D2960,'DISPATCHED (VT11)'!$E:$L,8,0))</f>
        <v/>
      </c>
      <c r="C2960" s="16" t="str">
        <f>IF(A2960="","",IF(VLOOKUP(A2960,'DSR Attendance'!$A:$E,5,0)=0,VLOOKUP(A2960,'DSR Attendance'!$A:$D,4,0),CONCATENATE(VLOOKUP(A2960,'DSR Attendance'!$A:$D,4,0)," / ",VLOOKUP('Per Outlet Plan'!A2960,'DSR Attendance'!$A:$E,5,0))))</f>
        <v/>
      </c>
      <c r="M2960" s="13" t="str">
        <f t="shared" si="48"/>
        <v/>
      </c>
      <c r="N2960" s="8"/>
      <c r="XFB2960" s="13" t="str">
        <f>IF(D2960="","",COUNTIF('DISPATCHED (VT11)'!$E:$E,'Per Outlet Plan'!D2960))</f>
        <v/>
      </c>
    </row>
    <row r="2961" spans="1:14 16382:16382">
      <c r="A2961" s="18" t="str">
        <f>IF(D2961="","",VLOOKUP(D2961,'DISPATCHED (VT11)'!$E:$XEV,16373,0))</f>
        <v/>
      </c>
      <c r="B2961" s="13" t="str">
        <f>IF(D2961="","",VLOOKUP(D2961,'DISPATCHED (VT11)'!$E:$L,8,0))</f>
        <v/>
      </c>
      <c r="C2961" s="16" t="str">
        <f>IF(A2961="","",IF(VLOOKUP(A2961,'DSR Attendance'!$A:$E,5,0)=0,VLOOKUP(A2961,'DSR Attendance'!$A:$D,4,0),CONCATENATE(VLOOKUP(A2961,'DSR Attendance'!$A:$D,4,0)," / ",VLOOKUP('Per Outlet Plan'!A2961,'DSR Attendance'!$A:$E,5,0))))</f>
        <v/>
      </c>
      <c r="M2961" s="13" t="str">
        <f t="shared" si="48"/>
        <v/>
      </c>
      <c r="N2961" s="8"/>
      <c r="XFB2961" s="13" t="str">
        <f>IF(D2961="","",COUNTIF('DISPATCHED (VT11)'!$E:$E,'Per Outlet Plan'!D2961))</f>
        <v/>
      </c>
    </row>
    <row r="2962" spans="1:14 16382:16382">
      <c r="A2962" s="18" t="str">
        <f>IF(D2962="","",VLOOKUP(D2962,'DISPATCHED (VT11)'!$E:$XEV,16373,0))</f>
        <v/>
      </c>
      <c r="B2962" s="13" t="str">
        <f>IF(D2962="","",VLOOKUP(D2962,'DISPATCHED (VT11)'!$E:$L,8,0))</f>
        <v/>
      </c>
      <c r="C2962" s="16" t="str">
        <f>IF(A2962="","",IF(VLOOKUP(A2962,'DSR Attendance'!$A:$E,5,0)=0,VLOOKUP(A2962,'DSR Attendance'!$A:$D,4,0),CONCATENATE(VLOOKUP(A2962,'DSR Attendance'!$A:$D,4,0)," / ",VLOOKUP('Per Outlet Plan'!A2962,'DSR Attendance'!$A:$E,5,0))))</f>
        <v/>
      </c>
      <c r="M2962" s="13" t="str">
        <f t="shared" si="48"/>
        <v/>
      </c>
      <c r="N2962" s="8"/>
      <c r="XFB2962" s="13" t="str">
        <f>IF(D2962="","",COUNTIF('DISPATCHED (VT11)'!$E:$E,'Per Outlet Plan'!D2962))</f>
        <v/>
      </c>
    </row>
    <row r="2963" spans="1:14 16382:16382">
      <c r="A2963" s="18" t="str">
        <f>IF(D2963="","",VLOOKUP(D2963,'DISPATCHED (VT11)'!$E:$XEV,16373,0))</f>
        <v/>
      </c>
      <c r="B2963" s="13" t="str">
        <f>IF(D2963="","",VLOOKUP(D2963,'DISPATCHED (VT11)'!$E:$L,8,0))</f>
        <v/>
      </c>
      <c r="C2963" s="16" t="str">
        <f>IF(A2963="","",IF(VLOOKUP(A2963,'DSR Attendance'!$A:$E,5,0)=0,VLOOKUP(A2963,'DSR Attendance'!$A:$D,4,0),CONCATENATE(VLOOKUP(A2963,'DSR Attendance'!$A:$D,4,0)," / ",VLOOKUP('Per Outlet Plan'!A2963,'DSR Attendance'!$A:$E,5,0))))</f>
        <v/>
      </c>
      <c r="M2963" s="13" t="str">
        <f t="shared" si="48"/>
        <v/>
      </c>
      <c r="N2963" s="8"/>
      <c r="XFB2963" s="13" t="str">
        <f>IF(D2963="","",COUNTIF('DISPATCHED (VT11)'!$E:$E,'Per Outlet Plan'!D2963))</f>
        <v/>
      </c>
    </row>
    <row r="2964" spans="1:14 16382:16382">
      <c r="A2964" s="18" t="str">
        <f>IF(D2964="","",VLOOKUP(D2964,'DISPATCHED (VT11)'!$E:$XEV,16373,0))</f>
        <v/>
      </c>
      <c r="B2964" s="13" t="str">
        <f>IF(D2964="","",VLOOKUP(D2964,'DISPATCHED (VT11)'!$E:$L,8,0))</f>
        <v/>
      </c>
      <c r="C2964" s="16" t="str">
        <f>IF(A2964="","",IF(VLOOKUP(A2964,'DSR Attendance'!$A:$E,5,0)=0,VLOOKUP(A2964,'DSR Attendance'!$A:$D,4,0),CONCATENATE(VLOOKUP(A2964,'DSR Attendance'!$A:$D,4,0)," / ",VLOOKUP('Per Outlet Plan'!A2964,'DSR Attendance'!$A:$E,5,0))))</f>
        <v/>
      </c>
      <c r="M2964" s="13" t="str">
        <f t="shared" si="48"/>
        <v/>
      </c>
      <c r="N2964" s="8"/>
      <c r="XFB2964" s="13" t="str">
        <f>IF(D2964="","",COUNTIF('DISPATCHED (VT11)'!$E:$E,'Per Outlet Plan'!D2964))</f>
        <v/>
      </c>
    </row>
    <row r="2965" spans="1:14 16382:16382">
      <c r="A2965" s="18" t="str">
        <f>IF(D2965="","",VLOOKUP(D2965,'DISPATCHED (VT11)'!$E:$XEV,16373,0))</f>
        <v/>
      </c>
      <c r="B2965" s="13" t="str">
        <f>IF(D2965="","",VLOOKUP(D2965,'DISPATCHED (VT11)'!$E:$L,8,0))</f>
        <v/>
      </c>
      <c r="C2965" s="16" t="str">
        <f>IF(A2965="","",IF(VLOOKUP(A2965,'DSR Attendance'!$A:$E,5,0)=0,VLOOKUP(A2965,'DSR Attendance'!$A:$D,4,0),CONCATENATE(VLOOKUP(A2965,'DSR Attendance'!$A:$D,4,0)," / ",VLOOKUP('Per Outlet Plan'!A2965,'DSR Attendance'!$A:$E,5,0))))</f>
        <v/>
      </c>
      <c r="M2965" s="13" t="str">
        <f t="shared" si="48"/>
        <v/>
      </c>
      <c r="N2965" s="8"/>
      <c r="XFB2965" s="13" t="str">
        <f>IF(D2965="","",COUNTIF('DISPATCHED (VT11)'!$E:$E,'Per Outlet Plan'!D2965))</f>
        <v/>
      </c>
    </row>
    <row r="2966" spans="1:14 16382:16382">
      <c r="A2966" s="18" t="str">
        <f>IF(D2966="","",VLOOKUP(D2966,'DISPATCHED (VT11)'!$E:$XEV,16373,0))</f>
        <v/>
      </c>
      <c r="B2966" s="13" t="str">
        <f>IF(D2966="","",VLOOKUP(D2966,'DISPATCHED (VT11)'!$E:$L,8,0))</f>
        <v/>
      </c>
      <c r="C2966" s="16" t="str">
        <f>IF(A2966="","",IF(VLOOKUP(A2966,'DSR Attendance'!$A:$E,5,0)=0,VLOOKUP(A2966,'DSR Attendance'!$A:$D,4,0),CONCATENATE(VLOOKUP(A2966,'DSR Attendance'!$A:$D,4,0)," / ",VLOOKUP('Per Outlet Plan'!A2966,'DSR Attendance'!$A:$E,5,0))))</f>
        <v/>
      </c>
      <c r="M2966" s="13" t="str">
        <f t="shared" si="48"/>
        <v/>
      </c>
      <c r="N2966" s="8"/>
      <c r="XFB2966" s="13" t="str">
        <f>IF(D2966="","",COUNTIF('DISPATCHED (VT11)'!$E:$E,'Per Outlet Plan'!D2966))</f>
        <v/>
      </c>
    </row>
    <row r="2967" spans="1:14 16382:16382">
      <c r="A2967" s="18" t="str">
        <f>IF(D2967="","",VLOOKUP(D2967,'DISPATCHED (VT11)'!$E:$XEV,16373,0))</f>
        <v/>
      </c>
      <c r="B2967" s="13" t="str">
        <f>IF(D2967="","",VLOOKUP(D2967,'DISPATCHED (VT11)'!$E:$L,8,0))</f>
        <v/>
      </c>
      <c r="C2967" s="16" t="str">
        <f>IF(A2967="","",IF(VLOOKUP(A2967,'DSR Attendance'!$A:$E,5,0)=0,VLOOKUP(A2967,'DSR Attendance'!$A:$D,4,0),CONCATENATE(VLOOKUP(A2967,'DSR Attendance'!$A:$D,4,0)," / ",VLOOKUP('Per Outlet Plan'!A2967,'DSR Attendance'!$A:$E,5,0))))</f>
        <v/>
      </c>
      <c r="M2967" s="13" t="str">
        <f t="shared" si="48"/>
        <v/>
      </c>
      <c r="N2967" s="8"/>
      <c r="XFB2967" s="13" t="str">
        <f>IF(D2967="","",COUNTIF('DISPATCHED (VT11)'!$E:$E,'Per Outlet Plan'!D2967))</f>
        <v/>
      </c>
    </row>
    <row r="2968" spans="1:14 16382:16382">
      <c r="A2968" s="18" t="str">
        <f>IF(D2968="","",VLOOKUP(D2968,'DISPATCHED (VT11)'!$E:$XEV,16373,0))</f>
        <v/>
      </c>
      <c r="B2968" s="13" t="str">
        <f>IF(D2968="","",VLOOKUP(D2968,'DISPATCHED (VT11)'!$E:$L,8,0))</f>
        <v/>
      </c>
      <c r="C2968" s="16" t="str">
        <f>IF(A2968="","",IF(VLOOKUP(A2968,'DSR Attendance'!$A:$E,5,0)=0,VLOOKUP(A2968,'DSR Attendance'!$A:$D,4,0),CONCATENATE(VLOOKUP(A2968,'DSR Attendance'!$A:$D,4,0)," / ",VLOOKUP('Per Outlet Plan'!A2968,'DSR Attendance'!$A:$E,5,0))))</f>
        <v/>
      </c>
      <c r="M2968" s="13" t="str">
        <f t="shared" si="48"/>
        <v/>
      </c>
      <c r="N2968" s="8"/>
      <c r="XFB2968" s="13" t="str">
        <f>IF(D2968="","",COUNTIF('DISPATCHED (VT11)'!$E:$E,'Per Outlet Plan'!D2968))</f>
        <v/>
      </c>
    </row>
    <row r="2969" spans="1:14 16382:16382">
      <c r="A2969" s="18" t="str">
        <f>IF(D2969="","",VLOOKUP(D2969,'DISPATCHED (VT11)'!$E:$XEV,16373,0))</f>
        <v/>
      </c>
      <c r="B2969" s="13" t="str">
        <f>IF(D2969="","",VLOOKUP(D2969,'DISPATCHED (VT11)'!$E:$L,8,0))</f>
        <v/>
      </c>
      <c r="C2969" s="16" t="str">
        <f>IF(A2969="","",IF(VLOOKUP(A2969,'DSR Attendance'!$A:$E,5,0)=0,VLOOKUP(A2969,'DSR Attendance'!$A:$D,4,0),CONCATENATE(VLOOKUP(A2969,'DSR Attendance'!$A:$D,4,0)," / ",VLOOKUP('Per Outlet Plan'!A2969,'DSR Attendance'!$A:$E,5,0))))</f>
        <v/>
      </c>
      <c r="M2969" s="13" t="str">
        <f t="shared" si="48"/>
        <v/>
      </c>
      <c r="N2969" s="8"/>
      <c r="XFB2969" s="13" t="str">
        <f>IF(D2969="","",COUNTIF('DISPATCHED (VT11)'!$E:$E,'Per Outlet Plan'!D2969))</f>
        <v/>
      </c>
    </row>
    <row r="2970" spans="1:14 16382:16382">
      <c r="A2970" s="18" t="str">
        <f>IF(D2970="","",VLOOKUP(D2970,'DISPATCHED (VT11)'!$E:$XEV,16373,0))</f>
        <v/>
      </c>
      <c r="B2970" s="13" t="str">
        <f>IF(D2970="","",VLOOKUP(D2970,'DISPATCHED (VT11)'!$E:$L,8,0))</f>
        <v/>
      </c>
      <c r="C2970" s="16" t="str">
        <f>IF(A2970="","",IF(VLOOKUP(A2970,'DSR Attendance'!$A:$E,5,0)=0,VLOOKUP(A2970,'DSR Attendance'!$A:$D,4,0),CONCATENATE(VLOOKUP(A2970,'DSR Attendance'!$A:$D,4,0)," / ",VLOOKUP('Per Outlet Plan'!A2970,'DSR Attendance'!$A:$E,5,0))))</f>
        <v/>
      </c>
      <c r="M2970" s="13" t="str">
        <f t="shared" si="48"/>
        <v/>
      </c>
      <c r="N2970" s="8"/>
      <c r="XFB2970" s="13" t="str">
        <f>IF(D2970="","",COUNTIF('DISPATCHED (VT11)'!$E:$E,'Per Outlet Plan'!D2970))</f>
        <v/>
      </c>
    </row>
    <row r="2971" spans="1:14 16382:16382">
      <c r="A2971" s="18" t="str">
        <f>IF(D2971="","",VLOOKUP(D2971,'DISPATCHED (VT11)'!$E:$XEV,16373,0))</f>
        <v/>
      </c>
      <c r="B2971" s="13" t="str">
        <f>IF(D2971="","",VLOOKUP(D2971,'DISPATCHED (VT11)'!$E:$L,8,0))</f>
        <v/>
      </c>
      <c r="C2971" s="16" t="str">
        <f>IF(A2971="","",IF(VLOOKUP(A2971,'DSR Attendance'!$A:$E,5,0)=0,VLOOKUP(A2971,'DSR Attendance'!$A:$D,4,0),CONCATENATE(VLOOKUP(A2971,'DSR Attendance'!$A:$D,4,0)," / ",VLOOKUP('Per Outlet Plan'!A2971,'DSR Attendance'!$A:$E,5,0))))</f>
        <v/>
      </c>
      <c r="M2971" s="13" t="str">
        <f t="shared" si="48"/>
        <v/>
      </c>
      <c r="N2971" s="8"/>
      <c r="XFB2971" s="13" t="str">
        <f>IF(D2971="","",COUNTIF('DISPATCHED (VT11)'!$E:$E,'Per Outlet Plan'!D2971))</f>
        <v/>
      </c>
    </row>
    <row r="2972" spans="1:14 16382:16382">
      <c r="A2972" s="18" t="str">
        <f>IF(D2972="","",VLOOKUP(D2972,'DISPATCHED (VT11)'!$E:$XEV,16373,0))</f>
        <v/>
      </c>
      <c r="B2972" s="13" t="str">
        <f>IF(D2972="","",VLOOKUP(D2972,'DISPATCHED (VT11)'!$E:$L,8,0))</f>
        <v/>
      </c>
      <c r="C2972" s="16" t="str">
        <f>IF(A2972="","",IF(VLOOKUP(A2972,'DSR Attendance'!$A:$E,5,0)=0,VLOOKUP(A2972,'DSR Attendance'!$A:$D,4,0),CONCATENATE(VLOOKUP(A2972,'DSR Attendance'!$A:$D,4,0)," / ",VLOOKUP('Per Outlet Plan'!A2972,'DSR Attendance'!$A:$E,5,0))))</f>
        <v/>
      </c>
      <c r="M2972" s="13" t="str">
        <f t="shared" si="48"/>
        <v/>
      </c>
      <c r="N2972" s="8"/>
      <c r="XFB2972" s="13" t="str">
        <f>IF(D2972="","",COUNTIF('DISPATCHED (VT11)'!$E:$E,'Per Outlet Plan'!D2972))</f>
        <v/>
      </c>
    </row>
    <row r="2973" spans="1:14 16382:16382">
      <c r="A2973" s="18" t="str">
        <f>IF(D2973="","",VLOOKUP(D2973,'DISPATCHED (VT11)'!$E:$XEV,16373,0))</f>
        <v/>
      </c>
      <c r="B2973" s="13" t="str">
        <f>IF(D2973="","",VLOOKUP(D2973,'DISPATCHED (VT11)'!$E:$L,8,0))</f>
        <v/>
      </c>
      <c r="C2973" s="16" t="str">
        <f>IF(A2973="","",IF(VLOOKUP(A2973,'DSR Attendance'!$A:$E,5,0)=0,VLOOKUP(A2973,'DSR Attendance'!$A:$D,4,0),CONCATENATE(VLOOKUP(A2973,'DSR Attendance'!$A:$D,4,0)," / ",VLOOKUP('Per Outlet Plan'!A2973,'DSR Attendance'!$A:$E,5,0))))</f>
        <v/>
      </c>
      <c r="M2973" s="13" t="str">
        <f t="shared" si="48"/>
        <v/>
      </c>
      <c r="N2973" s="8"/>
      <c r="XFB2973" s="13" t="str">
        <f>IF(D2973="","",COUNTIF('DISPATCHED (VT11)'!$E:$E,'Per Outlet Plan'!D2973))</f>
        <v/>
      </c>
    </row>
    <row r="2974" spans="1:14 16382:16382">
      <c r="A2974" s="18" t="str">
        <f>IF(D2974="","",VLOOKUP(D2974,'DISPATCHED (VT11)'!$E:$XEV,16373,0))</f>
        <v/>
      </c>
      <c r="B2974" s="13" t="str">
        <f>IF(D2974="","",VLOOKUP(D2974,'DISPATCHED (VT11)'!$E:$L,8,0))</f>
        <v/>
      </c>
      <c r="C2974" s="16" t="str">
        <f>IF(A2974="","",IF(VLOOKUP(A2974,'DSR Attendance'!$A:$E,5,0)=0,VLOOKUP(A2974,'DSR Attendance'!$A:$D,4,0),CONCATENATE(VLOOKUP(A2974,'DSR Attendance'!$A:$D,4,0)," / ",VLOOKUP('Per Outlet Plan'!A2974,'DSR Attendance'!$A:$E,5,0))))</f>
        <v/>
      </c>
      <c r="M2974" s="13" t="str">
        <f t="shared" si="48"/>
        <v/>
      </c>
      <c r="N2974" s="8"/>
      <c r="XFB2974" s="13" t="str">
        <f>IF(D2974="","",COUNTIF('DISPATCHED (VT11)'!$E:$E,'Per Outlet Plan'!D2974))</f>
        <v/>
      </c>
    </row>
    <row r="2975" spans="1:14 16382:16382">
      <c r="A2975" s="18" t="str">
        <f>IF(D2975="","",VLOOKUP(D2975,'DISPATCHED (VT11)'!$E:$XEV,16373,0))</f>
        <v/>
      </c>
      <c r="B2975" s="13" t="str">
        <f>IF(D2975="","",VLOOKUP(D2975,'DISPATCHED (VT11)'!$E:$L,8,0))</f>
        <v/>
      </c>
      <c r="C2975" s="16" t="str">
        <f>IF(A2975="","",IF(VLOOKUP(A2975,'DSR Attendance'!$A:$E,5,0)=0,VLOOKUP(A2975,'DSR Attendance'!$A:$D,4,0),CONCATENATE(VLOOKUP(A2975,'DSR Attendance'!$A:$D,4,0)," / ",VLOOKUP('Per Outlet Plan'!A2975,'DSR Attendance'!$A:$E,5,0))))</f>
        <v/>
      </c>
      <c r="M2975" s="13" t="str">
        <f t="shared" si="48"/>
        <v/>
      </c>
      <c r="N2975" s="8"/>
      <c r="XFB2975" s="13" t="str">
        <f>IF(D2975="","",COUNTIF('DISPATCHED (VT11)'!$E:$E,'Per Outlet Plan'!D2975))</f>
        <v/>
      </c>
    </row>
    <row r="2976" spans="1:14 16382:16382">
      <c r="A2976" s="18" t="str">
        <f>IF(D2976="","",VLOOKUP(D2976,'DISPATCHED (VT11)'!$E:$XEV,16373,0))</f>
        <v/>
      </c>
      <c r="B2976" s="13" t="str">
        <f>IF(D2976="","",VLOOKUP(D2976,'DISPATCHED (VT11)'!$E:$L,8,0))</f>
        <v/>
      </c>
      <c r="C2976" s="16" t="str">
        <f>IF(A2976="","",IF(VLOOKUP(A2976,'DSR Attendance'!$A:$E,5,0)=0,VLOOKUP(A2976,'DSR Attendance'!$A:$D,4,0),CONCATENATE(VLOOKUP(A2976,'DSR Attendance'!$A:$D,4,0)," / ",VLOOKUP('Per Outlet Plan'!A2976,'DSR Attendance'!$A:$E,5,0))))</f>
        <v/>
      </c>
      <c r="M2976" s="13" t="str">
        <f t="shared" si="48"/>
        <v/>
      </c>
      <c r="N2976" s="8"/>
      <c r="XFB2976" s="13" t="str">
        <f>IF(D2976="","",COUNTIF('DISPATCHED (VT11)'!$E:$E,'Per Outlet Plan'!D2976))</f>
        <v/>
      </c>
    </row>
    <row r="2977" spans="1:14 16382:16382">
      <c r="A2977" s="18" t="str">
        <f>IF(D2977="","",VLOOKUP(D2977,'DISPATCHED (VT11)'!$E:$XEV,16373,0))</f>
        <v/>
      </c>
      <c r="B2977" s="13" t="str">
        <f>IF(D2977="","",VLOOKUP(D2977,'DISPATCHED (VT11)'!$E:$L,8,0))</f>
        <v/>
      </c>
      <c r="C2977" s="16" t="str">
        <f>IF(A2977="","",IF(VLOOKUP(A2977,'DSR Attendance'!$A:$E,5,0)=0,VLOOKUP(A2977,'DSR Attendance'!$A:$D,4,0),CONCATENATE(VLOOKUP(A2977,'DSR Attendance'!$A:$D,4,0)," / ",VLOOKUP('Per Outlet Plan'!A2977,'DSR Attendance'!$A:$E,5,0))))</f>
        <v/>
      </c>
      <c r="M2977" s="13" t="str">
        <f t="shared" si="48"/>
        <v/>
      </c>
      <c r="N2977" s="8"/>
      <c r="XFB2977" s="13" t="str">
        <f>IF(D2977="","",COUNTIF('DISPATCHED (VT11)'!$E:$E,'Per Outlet Plan'!D2977))</f>
        <v/>
      </c>
    </row>
    <row r="2978" spans="1:14 16382:16382">
      <c r="A2978" s="18" t="str">
        <f>IF(D2978="","",VLOOKUP(D2978,'DISPATCHED (VT11)'!$E:$XEV,16373,0))</f>
        <v/>
      </c>
      <c r="B2978" s="13" t="str">
        <f>IF(D2978="","",VLOOKUP(D2978,'DISPATCHED (VT11)'!$E:$L,8,0))</f>
        <v/>
      </c>
      <c r="C2978" s="16" t="str">
        <f>IF(A2978="","",IF(VLOOKUP(A2978,'DSR Attendance'!$A:$E,5,0)=0,VLOOKUP(A2978,'DSR Attendance'!$A:$D,4,0),CONCATENATE(VLOOKUP(A2978,'DSR Attendance'!$A:$D,4,0)," / ",VLOOKUP('Per Outlet Plan'!A2978,'DSR Attendance'!$A:$E,5,0))))</f>
        <v/>
      </c>
      <c r="M2978" s="13" t="str">
        <f t="shared" si="48"/>
        <v/>
      </c>
      <c r="N2978" s="8"/>
      <c r="XFB2978" s="13" t="str">
        <f>IF(D2978="","",COUNTIF('DISPATCHED (VT11)'!$E:$E,'Per Outlet Plan'!D2978))</f>
        <v/>
      </c>
    </row>
    <row r="2979" spans="1:14 16382:16382">
      <c r="A2979" s="18" t="str">
        <f>IF(D2979="","",VLOOKUP(D2979,'DISPATCHED (VT11)'!$E:$XEV,16373,0))</f>
        <v/>
      </c>
      <c r="B2979" s="13" t="str">
        <f>IF(D2979="","",VLOOKUP(D2979,'DISPATCHED (VT11)'!$E:$L,8,0))</f>
        <v/>
      </c>
      <c r="C2979" s="16" t="str">
        <f>IF(A2979="","",IF(VLOOKUP(A2979,'DSR Attendance'!$A:$E,5,0)=0,VLOOKUP(A2979,'DSR Attendance'!$A:$D,4,0),CONCATENATE(VLOOKUP(A2979,'DSR Attendance'!$A:$D,4,0)," / ",VLOOKUP('Per Outlet Plan'!A2979,'DSR Attendance'!$A:$E,5,0))))</f>
        <v/>
      </c>
      <c r="M2979" s="13" t="str">
        <f t="shared" si="48"/>
        <v/>
      </c>
      <c r="N2979" s="8"/>
      <c r="XFB2979" s="13" t="str">
        <f>IF(D2979="","",COUNTIF('DISPATCHED (VT11)'!$E:$E,'Per Outlet Plan'!D2979))</f>
        <v/>
      </c>
    </row>
    <row r="2980" spans="1:14 16382:16382">
      <c r="A2980" s="18" t="str">
        <f>IF(D2980="","",VLOOKUP(D2980,'DISPATCHED (VT11)'!$E:$XEV,16373,0))</f>
        <v/>
      </c>
      <c r="B2980" s="13" t="str">
        <f>IF(D2980="","",VLOOKUP(D2980,'DISPATCHED (VT11)'!$E:$L,8,0))</f>
        <v/>
      </c>
      <c r="C2980" s="16" t="str">
        <f>IF(A2980="","",IF(VLOOKUP(A2980,'DSR Attendance'!$A:$E,5,0)=0,VLOOKUP(A2980,'DSR Attendance'!$A:$D,4,0),CONCATENATE(VLOOKUP(A2980,'DSR Attendance'!$A:$D,4,0)," / ",VLOOKUP('Per Outlet Plan'!A2980,'DSR Attendance'!$A:$E,5,0))))</f>
        <v/>
      </c>
      <c r="M2980" s="13" t="str">
        <f t="shared" si="48"/>
        <v/>
      </c>
      <c r="N2980" s="8"/>
      <c r="XFB2980" s="13" t="str">
        <f>IF(D2980="","",COUNTIF('DISPATCHED (VT11)'!$E:$E,'Per Outlet Plan'!D2980))</f>
        <v/>
      </c>
    </row>
    <row r="2981" spans="1:14 16382:16382">
      <c r="A2981" s="18" t="str">
        <f>IF(D2981="","",VLOOKUP(D2981,'DISPATCHED (VT11)'!$E:$XEV,16373,0))</f>
        <v/>
      </c>
      <c r="B2981" s="13" t="str">
        <f>IF(D2981="","",VLOOKUP(D2981,'DISPATCHED (VT11)'!$E:$L,8,0))</f>
        <v/>
      </c>
      <c r="C2981" s="16" t="str">
        <f>IF(A2981="","",IF(VLOOKUP(A2981,'DSR Attendance'!$A:$E,5,0)=0,VLOOKUP(A2981,'DSR Attendance'!$A:$D,4,0),CONCATENATE(VLOOKUP(A2981,'DSR Attendance'!$A:$D,4,0)," / ",VLOOKUP('Per Outlet Plan'!A2981,'DSR Attendance'!$A:$E,5,0))))</f>
        <v/>
      </c>
      <c r="M2981" s="13" t="str">
        <f t="shared" si="48"/>
        <v/>
      </c>
      <c r="N2981" s="8"/>
      <c r="XFB2981" s="13" t="str">
        <f>IF(D2981="","",COUNTIF('DISPATCHED (VT11)'!$E:$E,'Per Outlet Plan'!D2981))</f>
        <v/>
      </c>
    </row>
    <row r="2982" spans="1:14 16382:16382">
      <c r="A2982" s="18" t="str">
        <f>IF(D2982="","",VLOOKUP(D2982,'DISPATCHED (VT11)'!$E:$XEV,16373,0))</f>
        <v/>
      </c>
      <c r="B2982" s="13" t="str">
        <f>IF(D2982="","",VLOOKUP(D2982,'DISPATCHED (VT11)'!$E:$L,8,0))</f>
        <v/>
      </c>
      <c r="C2982" s="16" t="str">
        <f>IF(A2982="","",IF(VLOOKUP(A2982,'DSR Attendance'!$A:$E,5,0)=0,VLOOKUP(A2982,'DSR Attendance'!$A:$D,4,0),CONCATENATE(VLOOKUP(A2982,'DSR Attendance'!$A:$D,4,0)," / ",VLOOKUP('Per Outlet Plan'!A2982,'DSR Attendance'!$A:$E,5,0))))</f>
        <v/>
      </c>
      <c r="M2982" s="13" t="str">
        <f t="shared" si="48"/>
        <v/>
      </c>
      <c r="N2982" s="8"/>
      <c r="XFB2982" s="13" t="str">
        <f>IF(D2982="","",COUNTIF('DISPATCHED (VT11)'!$E:$E,'Per Outlet Plan'!D2982))</f>
        <v/>
      </c>
    </row>
    <row r="2983" spans="1:14 16382:16382">
      <c r="A2983" s="18" t="str">
        <f>IF(D2983="","",VLOOKUP(D2983,'DISPATCHED (VT11)'!$E:$XEV,16373,0))</f>
        <v/>
      </c>
      <c r="B2983" s="13" t="str">
        <f>IF(D2983="","",VLOOKUP(D2983,'DISPATCHED (VT11)'!$E:$L,8,0))</f>
        <v/>
      </c>
      <c r="C2983" s="16" t="str">
        <f>IF(A2983="","",IF(VLOOKUP(A2983,'DSR Attendance'!$A:$E,5,0)=0,VLOOKUP(A2983,'DSR Attendance'!$A:$D,4,0),CONCATENATE(VLOOKUP(A2983,'DSR Attendance'!$A:$D,4,0)," / ",VLOOKUP('Per Outlet Plan'!A2983,'DSR Attendance'!$A:$E,5,0))))</f>
        <v/>
      </c>
      <c r="M2983" s="13" t="str">
        <f t="shared" si="48"/>
        <v/>
      </c>
      <c r="N2983" s="8"/>
      <c r="XFB2983" s="13" t="str">
        <f>IF(D2983="","",COUNTIF('DISPATCHED (VT11)'!$E:$E,'Per Outlet Plan'!D2983))</f>
        <v/>
      </c>
    </row>
    <row r="2984" spans="1:14 16382:16382">
      <c r="A2984" s="18" t="str">
        <f>IF(D2984="","",VLOOKUP(D2984,'DISPATCHED (VT11)'!$E:$XEV,16373,0))</f>
        <v/>
      </c>
      <c r="B2984" s="13" t="str">
        <f>IF(D2984="","",VLOOKUP(D2984,'DISPATCHED (VT11)'!$E:$L,8,0))</f>
        <v/>
      </c>
      <c r="C2984" s="16" t="str">
        <f>IF(A2984="","",IF(VLOOKUP(A2984,'DSR Attendance'!$A:$E,5,0)=0,VLOOKUP(A2984,'DSR Attendance'!$A:$D,4,0),CONCATENATE(VLOOKUP(A2984,'DSR Attendance'!$A:$D,4,0)," / ",VLOOKUP('Per Outlet Plan'!A2984,'DSR Attendance'!$A:$E,5,0))))</f>
        <v/>
      </c>
      <c r="M2984" s="13" t="str">
        <f t="shared" si="48"/>
        <v/>
      </c>
      <c r="N2984" s="8"/>
      <c r="XFB2984" s="13" t="str">
        <f>IF(D2984="","",COUNTIF('DISPATCHED (VT11)'!$E:$E,'Per Outlet Plan'!D2984))</f>
        <v/>
      </c>
    </row>
    <row r="2985" spans="1:14 16382:16382">
      <c r="A2985" s="18" t="str">
        <f>IF(D2985="","",VLOOKUP(D2985,'DISPATCHED (VT11)'!$E:$XEV,16373,0))</f>
        <v/>
      </c>
      <c r="B2985" s="13" t="str">
        <f>IF(D2985="","",VLOOKUP(D2985,'DISPATCHED (VT11)'!$E:$L,8,0))</f>
        <v/>
      </c>
      <c r="C2985" s="16" t="str">
        <f>IF(A2985="","",IF(VLOOKUP(A2985,'DSR Attendance'!$A:$E,5,0)=0,VLOOKUP(A2985,'DSR Attendance'!$A:$D,4,0),CONCATENATE(VLOOKUP(A2985,'DSR Attendance'!$A:$D,4,0)," / ",VLOOKUP('Per Outlet Plan'!A2985,'DSR Attendance'!$A:$E,5,0))))</f>
        <v/>
      </c>
      <c r="M2985" s="13" t="str">
        <f t="shared" si="48"/>
        <v/>
      </c>
      <c r="N2985" s="8"/>
      <c r="XFB2985" s="13" t="str">
        <f>IF(D2985="","",COUNTIF('DISPATCHED (VT11)'!$E:$E,'Per Outlet Plan'!D2985))</f>
        <v/>
      </c>
    </row>
    <row r="2986" spans="1:14 16382:16382">
      <c r="A2986" s="18" t="str">
        <f>IF(D2986="","",VLOOKUP(D2986,'DISPATCHED (VT11)'!$E:$XEV,16373,0))</f>
        <v/>
      </c>
      <c r="B2986" s="13" t="str">
        <f>IF(D2986="","",VLOOKUP(D2986,'DISPATCHED (VT11)'!$E:$L,8,0))</f>
        <v/>
      </c>
      <c r="C2986" s="16" t="str">
        <f>IF(A2986="","",IF(VLOOKUP(A2986,'DSR Attendance'!$A:$E,5,0)=0,VLOOKUP(A2986,'DSR Attendance'!$A:$D,4,0),CONCATENATE(VLOOKUP(A2986,'DSR Attendance'!$A:$D,4,0)," / ",VLOOKUP('Per Outlet Plan'!A2986,'DSR Attendance'!$A:$E,5,0))))</f>
        <v/>
      </c>
      <c r="M2986" s="13" t="str">
        <f t="shared" si="48"/>
        <v/>
      </c>
      <c r="N2986" s="8"/>
      <c r="XFB2986" s="13" t="str">
        <f>IF(D2986="","",COUNTIF('DISPATCHED (VT11)'!$E:$E,'Per Outlet Plan'!D2986))</f>
        <v/>
      </c>
    </row>
    <row r="2987" spans="1:14 16382:16382">
      <c r="A2987" s="18" t="str">
        <f>IF(D2987="","",VLOOKUP(D2987,'DISPATCHED (VT11)'!$E:$XEV,16373,0))</f>
        <v/>
      </c>
      <c r="B2987" s="13" t="str">
        <f>IF(D2987="","",VLOOKUP(D2987,'DISPATCHED (VT11)'!$E:$L,8,0))</f>
        <v/>
      </c>
      <c r="C2987" s="16" t="str">
        <f>IF(A2987="","",IF(VLOOKUP(A2987,'DSR Attendance'!$A:$E,5,0)=0,VLOOKUP(A2987,'DSR Attendance'!$A:$D,4,0),CONCATENATE(VLOOKUP(A2987,'DSR Attendance'!$A:$D,4,0)," / ",VLOOKUP('Per Outlet Plan'!A2987,'DSR Attendance'!$A:$E,5,0))))</f>
        <v/>
      </c>
      <c r="M2987" s="13" t="str">
        <f t="shared" si="48"/>
        <v/>
      </c>
      <c r="N2987" s="8"/>
      <c r="XFB2987" s="13" t="str">
        <f>IF(D2987="","",COUNTIF('DISPATCHED (VT11)'!$E:$E,'Per Outlet Plan'!D2987))</f>
        <v/>
      </c>
    </row>
    <row r="2988" spans="1:14 16382:16382">
      <c r="A2988" s="18" t="str">
        <f>IF(D2988="","",VLOOKUP(D2988,'DISPATCHED (VT11)'!$E:$XEV,16373,0))</f>
        <v/>
      </c>
      <c r="B2988" s="13" t="str">
        <f>IF(D2988="","",VLOOKUP(D2988,'DISPATCHED (VT11)'!$E:$L,8,0))</f>
        <v/>
      </c>
      <c r="C2988" s="16" t="str">
        <f>IF(A2988="","",IF(VLOOKUP(A2988,'DSR Attendance'!$A:$E,5,0)=0,VLOOKUP(A2988,'DSR Attendance'!$A:$D,4,0),CONCATENATE(VLOOKUP(A2988,'DSR Attendance'!$A:$D,4,0)," / ",VLOOKUP('Per Outlet Plan'!A2988,'DSR Attendance'!$A:$E,5,0))))</f>
        <v/>
      </c>
      <c r="M2988" s="13" t="str">
        <f t="shared" si="48"/>
        <v/>
      </c>
      <c r="N2988" s="8"/>
      <c r="XFB2988" s="13" t="str">
        <f>IF(D2988="","",COUNTIF('DISPATCHED (VT11)'!$E:$E,'Per Outlet Plan'!D2988))</f>
        <v/>
      </c>
    </row>
    <row r="2989" spans="1:14 16382:16382">
      <c r="A2989" s="18" t="str">
        <f>IF(D2989="","",VLOOKUP(D2989,'DISPATCHED (VT11)'!$E:$XEV,16373,0))</f>
        <v/>
      </c>
      <c r="B2989" s="13" t="str">
        <f>IF(D2989="","",VLOOKUP(D2989,'DISPATCHED (VT11)'!$E:$L,8,0))</f>
        <v/>
      </c>
      <c r="C2989" s="16" t="str">
        <f>IF(A2989="","",IF(VLOOKUP(A2989,'DSR Attendance'!$A:$E,5,0)=0,VLOOKUP(A2989,'DSR Attendance'!$A:$D,4,0),CONCATENATE(VLOOKUP(A2989,'DSR Attendance'!$A:$D,4,0)," / ",VLOOKUP('Per Outlet Plan'!A2989,'DSR Attendance'!$A:$E,5,0))))</f>
        <v/>
      </c>
      <c r="M2989" s="13" t="str">
        <f t="shared" si="48"/>
        <v/>
      </c>
      <c r="N2989" s="8"/>
      <c r="XFB2989" s="13" t="str">
        <f>IF(D2989="","",COUNTIF('DISPATCHED (VT11)'!$E:$E,'Per Outlet Plan'!D2989))</f>
        <v/>
      </c>
    </row>
    <row r="2990" spans="1:14 16382:16382">
      <c r="A2990" s="18" t="str">
        <f>IF(D2990="","",VLOOKUP(D2990,'DISPATCHED (VT11)'!$E:$XEV,16373,0))</f>
        <v/>
      </c>
      <c r="B2990" s="13" t="str">
        <f>IF(D2990="","",VLOOKUP(D2990,'DISPATCHED (VT11)'!$E:$L,8,0))</f>
        <v/>
      </c>
      <c r="C2990" s="16" t="str">
        <f>IF(A2990="","",IF(VLOOKUP(A2990,'DSR Attendance'!$A:$E,5,0)=0,VLOOKUP(A2990,'DSR Attendance'!$A:$D,4,0),CONCATENATE(VLOOKUP(A2990,'DSR Attendance'!$A:$D,4,0)," / ",VLOOKUP('Per Outlet Plan'!A2990,'DSR Attendance'!$A:$E,5,0))))</f>
        <v/>
      </c>
      <c r="M2990" s="13" t="str">
        <f t="shared" si="48"/>
        <v/>
      </c>
      <c r="N2990" s="8"/>
      <c r="XFB2990" s="13" t="str">
        <f>IF(D2990="","",COUNTIF('DISPATCHED (VT11)'!$E:$E,'Per Outlet Plan'!D2990))</f>
        <v/>
      </c>
    </row>
    <row r="2991" spans="1:14 16382:16382">
      <c r="A2991" s="18" t="str">
        <f>IF(D2991="","",VLOOKUP(D2991,'DISPATCHED (VT11)'!$E:$XEV,16373,0))</f>
        <v/>
      </c>
      <c r="B2991" s="13" t="str">
        <f>IF(D2991="","",VLOOKUP(D2991,'DISPATCHED (VT11)'!$E:$L,8,0))</f>
        <v/>
      </c>
      <c r="C2991" s="16" t="str">
        <f>IF(A2991="","",IF(VLOOKUP(A2991,'DSR Attendance'!$A:$E,5,0)=0,VLOOKUP(A2991,'DSR Attendance'!$A:$D,4,0),CONCATENATE(VLOOKUP(A2991,'DSR Attendance'!$A:$D,4,0)," / ",VLOOKUP('Per Outlet Plan'!A2991,'DSR Attendance'!$A:$E,5,0))))</f>
        <v/>
      </c>
      <c r="M2991" s="13" t="str">
        <f t="shared" si="48"/>
        <v/>
      </c>
      <c r="N2991" s="8"/>
      <c r="XFB2991" s="13" t="str">
        <f>IF(D2991="","",COUNTIF('DISPATCHED (VT11)'!$E:$E,'Per Outlet Plan'!D2991))</f>
        <v/>
      </c>
    </row>
    <row r="2992" spans="1:14 16382:16382">
      <c r="A2992" s="18" t="str">
        <f>IF(D2992="","",VLOOKUP(D2992,'DISPATCHED (VT11)'!$E:$XEV,16373,0))</f>
        <v/>
      </c>
      <c r="B2992" s="13" t="str">
        <f>IF(D2992="","",VLOOKUP(D2992,'DISPATCHED (VT11)'!$E:$L,8,0))</f>
        <v/>
      </c>
      <c r="C2992" s="16" t="str">
        <f>IF(A2992="","",IF(VLOOKUP(A2992,'DSR Attendance'!$A:$E,5,0)=0,VLOOKUP(A2992,'DSR Attendance'!$A:$D,4,0),CONCATENATE(VLOOKUP(A2992,'DSR Attendance'!$A:$D,4,0)," / ",VLOOKUP('Per Outlet Plan'!A2992,'DSR Attendance'!$A:$E,5,0))))</f>
        <v/>
      </c>
      <c r="M2992" s="13" t="str">
        <f t="shared" si="48"/>
        <v/>
      </c>
      <c r="N2992" s="8"/>
      <c r="XFB2992" s="13" t="str">
        <f>IF(D2992="","",COUNTIF('DISPATCHED (VT11)'!$E:$E,'Per Outlet Plan'!D2992))</f>
        <v/>
      </c>
    </row>
    <row r="2993" spans="1:14 16382:16382">
      <c r="A2993" s="18" t="str">
        <f>IF(D2993="","",VLOOKUP(D2993,'DISPATCHED (VT11)'!$E:$XEV,16373,0))</f>
        <v/>
      </c>
      <c r="B2993" s="13" t="str">
        <f>IF(D2993="","",VLOOKUP(D2993,'DISPATCHED (VT11)'!$E:$L,8,0))</f>
        <v/>
      </c>
      <c r="C2993" s="16" t="str">
        <f>IF(A2993="","",IF(VLOOKUP(A2993,'DSR Attendance'!$A:$E,5,0)=0,VLOOKUP(A2993,'DSR Attendance'!$A:$D,4,0),CONCATENATE(VLOOKUP(A2993,'DSR Attendance'!$A:$D,4,0)," / ",VLOOKUP('Per Outlet Plan'!A2993,'DSR Attendance'!$A:$E,5,0))))</f>
        <v/>
      </c>
      <c r="M2993" s="13" t="str">
        <f t="shared" si="48"/>
        <v/>
      </c>
      <c r="N2993" s="8"/>
      <c r="XFB2993" s="13" t="str">
        <f>IF(D2993="","",COUNTIF('DISPATCHED (VT11)'!$E:$E,'Per Outlet Plan'!D2993))</f>
        <v/>
      </c>
    </row>
    <row r="2994" spans="1:14 16382:16382">
      <c r="A2994" s="18" t="str">
        <f>IF(D2994="","",VLOOKUP(D2994,'DISPATCHED (VT11)'!$E:$XEV,16373,0))</f>
        <v/>
      </c>
      <c r="B2994" s="13" t="str">
        <f>IF(D2994="","",VLOOKUP(D2994,'DISPATCHED (VT11)'!$E:$L,8,0))</f>
        <v/>
      </c>
      <c r="C2994" s="16" t="str">
        <f>IF(A2994="","",IF(VLOOKUP(A2994,'DSR Attendance'!$A:$E,5,0)=0,VLOOKUP(A2994,'DSR Attendance'!$A:$D,4,0),CONCATENATE(VLOOKUP(A2994,'DSR Attendance'!$A:$D,4,0)," / ",VLOOKUP('Per Outlet Plan'!A2994,'DSR Attendance'!$A:$E,5,0))))</f>
        <v/>
      </c>
      <c r="M2994" s="13" t="str">
        <f t="shared" si="48"/>
        <v/>
      </c>
      <c r="N2994" s="8"/>
      <c r="XFB2994" s="13" t="str">
        <f>IF(D2994="","",COUNTIF('DISPATCHED (VT11)'!$E:$E,'Per Outlet Plan'!D2994))</f>
        <v/>
      </c>
    </row>
    <row r="2995" spans="1:14 16382:16382">
      <c r="A2995" s="18" t="str">
        <f>IF(D2995="","",VLOOKUP(D2995,'DISPATCHED (VT11)'!$E:$XEV,16373,0))</f>
        <v/>
      </c>
      <c r="B2995" s="13" t="str">
        <f>IF(D2995="","",VLOOKUP(D2995,'DISPATCHED (VT11)'!$E:$L,8,0))</f>
        <v/>
      </c>
      <c r="C2995" s="16" t="str">
        <f>IF(A2995="","",IF(VLOOKUP(A2995,'DSR Attendance'!$A:$E,5,0)=0,VLOOKUP(A2995,'DSR Attendance'!$A:$D,4,0),CONCATENATE(VLOOKUP(A2995,'DSR Attendance'!$A:$D,4,0)," / ",VLOOKUP('Per Outlet Plan'!A2995,'DSR Attendance'!$A:$E,5,0))))</f>
        <v/>
      </c>
      <c r="M2995" s="13" t="str">
        <f t="shared" si="48"/>
        <v/>
      </c>
      <c r="N2995" s="8"/>
      <c r="XFB2995" s="13" t="str">
        <f>IF(D2995="","",COUNTIF('DISPATCHED (VT11)'!$E:$E,'Per Outlet Plan'!D2995))</f>
        <v/>
      </c>
    </row>
    <row r="2996" spans="1:14 16382:16382">
      <c r="A2996" s="18" t="str">
        <f>IF(D2996="","",VLOOKUP(D2996,'DISPATCHED (VT11)'!$E:$XEV,16373,0))</f>
        <v/>
      </c>
      <c r="B2996" s="13" t="str">
        <f>IF(D2996="","",VLOOKUP(D2996,'DISPATCHED (VT11)'!$E:$L,8,0))</f>
        <v/>
      </c>
      <c r="C2996" s="16" t="str">
        <f>IF(A2996="","",IF(VLOOKUP(A2996,'DSR Attendance'!$A:$E,5,0)=0,VLOOKUP(A2996,'DSR Attendance'!$A:$D,4,0),CONCATENATE(VLOOKUP(A2996,'DSR Attendance'!$A:$D,4,0)," / ",VLOOKUP('Per Outlet Plan'!A2996,'DSR Attendance'!$A:$E,5,0))))</f>
        <v/>
      </c>
      <c r="M2996" s="13" t="str">
        <f t="shared" si="48"/>
        <v/>
      </c>
      <c r="N2996" s="8"/>
      <c r="XFB2996" s="13" t="str">
        <f>IF(D2996="","",COUNTIF('DISPATCHED (VT11)'!$E:$E,'Per Outlet Plan'!D2996))</f>
        <v/>
      </c>
    </row>
    <row r="2997" spans="1:14 16382:16382">
      <c r="A2997" s="18" t="str">
        <f>IF(D2997="","",VLOOKUP(D2997,'DISPATCHED (VT11)'!$E:$XEV,16373,0))</f>
        <v/>
      </c>
      <c r="B2997" s="13" t="str">
        <f>IF(D2997="","",VLOOKUP(D2997,'DISPATCHED (VT11)'!$E:$L,8,0))</f>
        <v/>
      </c>
      <c r="C2997" s="16" t="str">
        <f>IF(A2997="","",IF(VLOOKUP(A2997,'DSR Attendance'!$A:$E,5,0)=0,VLOOKUP(A2997,'DSR Attendance'!$A:$D,4,0),CONCATENATE(VLOOKUP(A2997,'DSR Attendance'!$A:$D,4,0)," / ",VLOOKUP('Per Outlet Plan'!A2997,'DSR Attendance'!$A:$E,5,0))))</f>
        <v/>
      </c>
      <c r="M2997" s="13" t="str">
        <f t="shared" si="48"/>
        <v/>
      </c>
      <c r="N2997" s="8"/>
      <c r="XFB2997" s="13" t="str">
        <f>IF(D2997="","",COUNTIF('DISPATCHED (VT11)'!$E:$E,'Per Outlet Plan'!D2997))</f>
        <v/>
      </c>
    </row>
    <row r="2998" spans="1:14 16382:16382">
      <c r="A2998" s="18" t="str">
        <f>IF(D2998="","",VLOOKUP(D2998,'DISPATCHED (VT11)'!$E:$XEV,16373,0))</f>
        <v/>
      </c>
      <c r="B2998" s="13" t="str">
        <f>IF(D2998="","",VLOOKUP(D2998,'DISPATCHED (VT11)'!$E:$L,8,0))</f>
        <v/>
      </c>
      <c r="C2998" s="16" t="str">
        <f>IF(A2998="","",IF(VLOOKUP(A2998,'DSR Attendance'!$A:$E,5,0)=0,VLOOKUP(A2998,'DSR Attendance'!$A:$D,4,0),CONCATENATE(VLOOKUP(A2998,'DSR Attendance'!$A:$D,4,0)," / ",VLOOKUP('Per Outlet Plan'!A2998,'DSR Attendance'!$A:$E,5,0))))</f>
        <v/>
      </c>
      <c r="M2998" s="13" t="str">
        <f t="shared" si="48"/>
        <v/>
      </c>
      <c r="N2998" s="8"/>
      <c r="XFB2998" s="13" t="str">
        <f>IF(D2998="","",COUNTIF('DISPATCHED (VT11)'!$E:$E,'Per Outlet Plan'!D2998))</f>
        <v/>
      </c>
    </row>
    <row r="2999" spans="1:14 16382:16382">
      <c r="A2999" s="18" t="str">
        <f>IF(D2999="","",VLOOKUP(D2999,'DISPATCHED (VT11)'!$E:$XEV,16373,0))</f>
        <v/>
      </c>
      <c r="B2999" s="13" t="str">
        <f>IF(D2999="","",VLOOKUP(D2999,'DISPATCHED (VT11)'!$E:$L,8,0))</f>
        <v/>
      </c>
      <c r="C2999" s="16" t="str">
        <f>IF(A2999="","",IF(VLOOKUP(A2999,'DSR Attendance'!$A:$E,5,0)=0,VLOOKUP(A2999,'DSR Attendance'!$A:$D,4,0),CONCATENATE(VLOOKUP(A2999,'DSR Attendance'!$A:$D,4,0)," / ",VLOOKUP('Per Outlet Plan'!A2999,'DSR Attendance'!$A:$E,5,0))))</f>
        <v/>
      </c>
      <c r="M2999" s="13" t="str">
        <f t="shared" si="48"/>
        <v/>
      </c>
      <c r="N2999" s="8"/>
      <c r="XFB2999" s="13" t="str">
        <f>IF(D2999="","",COUNTIF('DISPATCHED (VT11)'!$E:$E,'Per Outlet Plan'!D2999))</f>
        <v/>
      </c>
    </row>
    <row r="3000" spans="1:14 16382:16382">
      <c r="A3000" s="18" t="str">
        <f>IF(D3000="","",VLOOKUP(D3000,'DISPATCHED (VT11)'!$E:$XEV,16373,0))</f>
        <v/>
      </c>
      <c r="B3000" s="13" t="str">
        <f>IF(D3000="","",VLOOKUP(D3000,'DISPATCHED (VT11)'!$E:$L,8,0))</f>
        <v/>
      </c>
      <c r="C3000" s="16" t="str">
        <f>IF(A3000="","",IF(VLOOKUP(A3000,'DSR Attendance'!$A:$E,5,0)=0,VLOOKUP(A3000,'DSR Attendance'!$A:$D,4,0),CONCATENATE(VLOOKUP(A3000,'DSR Attendance'!$A:$D,4,0)," / ",VLOOKUP('Per Outlet Plan'!A3000,'DSR Attendance'!$A:$E,5,0))))</f>
        <v/>
      </c>
      <c r="M3000" s="13" t="str">
        <f t="shared" si="48"/>
        <v/>
      </c>
      <c r="N3000" s="8"/>
      <c r="XFB3000" s="13" t="str">
        <f>IF(D3000="","",COUNTIF('DISPATCHED (VT11)'!$E:$E,'Per Outlet Plan'!D3000))</f>
        <v/>
      </c>
    </row>
    <row r="3001" spans="1:14 16382:16382">
      <c r="A3001" s="18" t="str">
        <f>IF(D3001="","",VLOOKUP(D3001,'DISPATCHED (VT11)'!$E:$XEV,16373,0))</f>
        <v/>
      </c>
      <c r="B3001" s="13" t="str">
        <f>IF(D3001="","",VLOOKUP(D3001,'DISPATCHED (VT11)'!$E:$L,8,0))</f>
        <v/>
      </c>
      <c r="C3001" s="16" t="str">
        <f>IF(A3001="","",IF(VLOOKUP(A3001,'DSR Attendance'!$A:$E,5,0)=0,VLOOKUP(A3001,'DSR Attendance'!$A:$D,4,0),CONCATENATE(VLOOKUP(A3001,'DSR Attendance'!$A:$D,4,0)," / ",VLOOKUP('Per Outlet Plan'!A3001,'DSR Attendance'!$A:$E,5,0))))</f>
        <v/>
      </c>
      <c r="M3001" s="13" t="str">
        <f t="shared" si="48"/>
        <v/>
      </c>
      <c r="N3001" s="8"/>
      <c r="XFB3001" s="13" t="str">
        <f>IF(D3001="","",COUNTIF('DISPATCHED (VT11)'!$E:$E,'Per Outlet Plan'!D3001))</f>
        <v/>
      </c>
    </row>
    <row r="3002" spans="1:14 16382:16382">
      <c r="A3002" s="18" t="str">
        <f>IF(D3002="","",VLOOKUP(D3002,'DISPATCHED (VT11)'!$E:$XEV,16373,0))</f>
        <v/>
      </c>
      <c r="B3002" s="13" t="str">
        <f>IF(D3002="","",VLOOKUP(D3002,'DISPATCHED (VT11)'!$E:$L,8,0))</f>
        <v/>
      </c>
      <c r="C3002" s="16" t="str">
        <f>IF(A3002="","",IF(VLOOKUP(A3002,'DSR Attendance'!$A:$E,5,0)=0,VLOOKUP(A3002,'DSR Attendance'!$A:$D,4,0),CONCATENATE(VLOOKUP(A3002,'DSR Attendance'!$A:$D,4,0)," / ",VLOOKUP('Per Outlet Plan'!A3002,'DSR Attendance'!$A:$E,5,0))))</f>
        <v/>
      </c>
      <c r="M3002" s="13" t="str">
        <f t="shared" si="48"/>
        <v/>
      </c>
      <c r="N3002" s="8"/>
      <c r="XFB3002" s="13" t="str">
        <f>IF(D3002="","",COUNTIF('DISPATCHED (VT11)'!$E:$E,'Per Outlet Plan'!D3002))</f>
        <v/>
      </c>
    </row>
    <row r="3003" spans="1:14 16382:16382">
      <c r="A3003" s="18" t="str">
        <f>IF(D3003="","",VLOOKUP(D3003,'DISPATCHED (VT11)'!$E:$XEV,16373,0))</f>
        <v/>
      </c>
      <c r="B3003" s="13" t="str">
        <f>IF(D3003="","",VLOOKUP(D3003,'DISPATCHED (VT11)'!$E:$L,8,0))</f>
        <v/>
      </c>
      <c r="C3003" s="16" t="str">
        <f>IF(A3003="","",IF(VLOOKUP(A3003,'DSR Attendance'!$A:$E,5,0)=0,VLOOKUP(A3003,'DSR Attendance'!$A:$D,4,0),CONCATENATE(VLOOKUP(A3003,'DSR Attendance'!$A:$D,4,0)," / ",VLOOKUP('Per Outlet Plan'!A3003,'DSR Attendance'!$A:$E,5,0))))</f>
        <v/>
      </c>
      <c r="M3003" s="13" t="str">
        <f t="shared" si="48"/>
        <v/>
      </c>
      <c r="N3003" s="8"/>
      <c r="XFB3003" s="13" t="str">
        <f>IF(D3003="","",COUNTIF('DISPATCHED (VT11)'!$E:$E,'Per Outlet Plan'!D3003))</f>
        <v/>
      </c>
    </row>
    <row r="3004" spans="1:14 16382:16382">
      <c r="A3004" s="18" t="str">
        <f>IF(D3004="","",VLOOKUP(D3004,'DISPATCHED (VT11)'!$E:$XEV,16373,0))</f>
        <v/>
      </c>
      <c r="B3004" s="13" t="str">
        <f>IF(D3004="","",VLOOKUP(D3004,'DISPATCHED (VT11)'!$E:$L,8,0))</f>
        <v/>
      </c>
      <c r="C3004" s="16" t="str">
        <f>IF(A3004="","",IF(VLOOKUP(A3004,'DSR Attendance'!$A:$E,5,0)=0,VLOOKUP(A3004,'DSR Attendance'!$A:$D,4,0),CONCATENATE(VLOOKUP(A3004,'DSR Attendance'!$A:$D,4,0)," / ",VLOOKUP('Per Outlet Plan'!A3004,'DSR Attendance'!$A:$E,5,0))))</f>
        <v/>
      </c>
      <c r="M3004" s="13" t="str">
        <f t="shared" si="48"/>
        <v/>
      </c>
      <c r="N3004" s="8"/>
      <c r="XFB3004" s="13" t="str">
        <f>IF(D3004="","",COUNTIF('DISPATCHED (VT11)'!$E:$E,'Per Outlet Plan'!D3004))</f>
        <v/>
      </c>
    </row>
    <row r="3005" spans="1:14 16382:16382">
      <c r="A3005" s="18" t="str">
        <f>IF(D3005="","",VLOOKUP(D3005,'DISPATCHED (VT11)'!$E:$XEV,16373,0))</f>
        <v/>
      </c>
      <c r="B3005" s="13" t="str">
        <f>IF(D3005="","",VLOOKUP(D3005,'DISPATCHED (VT11)'!$E:$L,8,0))</f>
        <v/>
      </c>
      <c r="C3005" s="16" t="str">
        <f>IF(A3005="","",IF(VLOOKUP(A3005,'DSR Attendance'!$A:$E,5,0)=0,VLOOKUP(A3005,'DSR Attendance'!$A:$D,4,0),CONCATENATE(VLOOKUP(A3005,'DSR Attendance'!$A:$D,4,0)," / ",VLOOKUP('Per Outlet Plan'!A3005,'DSR Attendance'!$A:$E,5,0))))</f>
        <v/>
      </c>
      <c r="M3005" s="13" t="str">
        <f t="shared" si="48"/>
        <v/>
      </c>
      <c r="N3005" s="8"/>
      <c r="XFB3005" s="13" t="str">
        <f>IF(D3005="","",COUNTIF('DISPATCHED (VT11)'!$E:$E,'Per Outlet Plan'!D3005))</f>
        <v/>
      </c>
    </row>
    <row r="3006" spans="1:14 16382:16382">
      <c r="A3006" s="18" t="str">
        <f>IF(D3006="","",VLOOKUP(D3006,'DISPATCHED (VT11)'!$E:$XEV,16373,0))</f>
        <v/>
      </c>
      <c r="B3006" s="13" t="str">
        <f>IF(D3006="","",VLOOKUP(D3006,'DISPATCHED (VT11)'!$E:$L,8,0))</f>
        <v/>
      </c>
      <c r="C3006" s="16" t="str">
        <f>IF(A3006="","",IF(VLOOKUP(A3006,'DSR Attendance'!$A:$E,5,0)=0,VLOOKUP(A3006,'DSR Attendance'!$A:$D,4,0),CONCATENATE(VLOOKUP(A3006,'DSR Attendance'!$A:$D,4,0)," / ",VLOOKUP('Per Outlet Plan'!A3006,'DSR Attendance'!$A:$E,5,0))))</f>
        <v/>
      </c>
      <c r="M3006" s="13" t="str">
        <f t="shared" si="48"/>
        <v/>
      </c>
      <c r="N3006" s="8"/>
      <c r="XFB3006" s="13" t="str">
        <f>IF(D3006="","",COUNTIF('DISPATCHED (VT11)'!$E:$E,'Per Outlet Plan'!D3006))</f>
        <v/>
      </c>
    </row>
    <row r="3007" spans="1:14 16382:16382">
      <c r="A3007" s="18" t="str">
        <f>IF(D3007="","",VLOOKUP(D3007,'DISPATCHED (VT11)'!$E:$XEV,16373,0))</f>
        <v/>
      </c>
      <c r="B3007" s="13" t="str">
        <f>IF(D3007="","",VLOOKUP(D3007,'DISPATCHED (VT11)'!$E:$L,8,0))</f>
        <v/>
      </c>
      <c r="C3007" s="16" t="str">
        <f>IF(A3007="","",IF(VLOOKUP(A3007,'DSR Attendance'!$A:$E,5,0)=0,VLOOKUP(A3007,'DSR Attendance'!$A:$D,4,0),CONCATENATE(VLOOKUP(A3007,'DSR Attendance'!$A:$D,4,0)," / ",VLOOKUP('Per Outlet Plan'!A3007,'DSR Attendance'!$A:$E,5,0))))</f>
        <v/>
      </c>
      <c r="M3007" s="13" t="str">
        <f t="shared" si="48"/>
        <v/>
      </c>
      <c r="N3007" s="8"/>
      <c r="XFB3007" s="13" t="str">
        <f>IF(D3007="","",COUNTIF('DISPATCHED (VT11)'!$E:$E,'Per Outlet Plan'!D3007))</f>
        <v/>
      </c>
    </row>
    <row r="3008" spans="1:14 16382:16382">
      <c r="A3008" s="18" t="str">
        <f>IF(D3008="","",VLOOKUP(D3008,'DISPATCHED (VT11)'!$E:$XEV,16373,0))</f>
        <v/>
      </c>
      <c r="B3008" s="13" t="str">
        <f>IF(D3008="","",VLOOKUP(D3008,'DISPATCHED (VT11)'!$E:$L,8,0))</f>
        <v/>
      </c>
      <c r="C3008" s="16" t="str">
        <f>IF(A3008="","",IF(VLOOKUP(A3008,'DSR Attendance'!$A:$E,5,0)=0,VLOOKUP(A3008,'DSR Attendance'!$A:$D,4,0),CONCATENATE(VLOOKUP(A3008,'DSR Attendance'!$A:$D,4,0)," / ",VLOOKUP('Per Outlet Plan'!A3008,'DSR Attendance'!$A:$E,5,0))))</f>
        <v/>
      </c>
      <c r="M3008" s="13" t="str">
        <f t="shared" si="48"/>
        <v/>
      </c>
      <c r="N3008" s="8"/>
      <c r="XFB3008" s="13" t="str">
        <f>IF(D3008="","",COUNTIF('DISPATCHED (VT11)'!$E:$E,'Per Outlet Plan'!D3008))</f>
        <v/>
      </c>
    </row>
    <row r="3009" spans="1:14 16382:16382">
      <c r="A3009" s="18" t="str">
        <f>IF(D3009="","",VLOOKUP(D3009,'DISPATCHED (VT11)'!$E:$XEV,16373,0))</f>
        <v/>
      </c>
      <c r="B3009" s="13" t="str">
        <f>IF(D3009="","",VLOOKUP(D3009,'DISPATCHED (VT11)'!$E:$L,8,0))</f>
        <v/>
      </c>
      <c r="C3009" s="16" t="str">
        <f>IF(A3009="","",IF(VLOOKUP(A3009,'DSR Attendance'!$A:$E,5,0)=0,VLOOKUP(A3009,'DSR Attendance'!$A:$D,4,0),CONCATENATE(VLOOKUP(A3009,'DSR Attendance'!$A:$D,4,0)," / ",VLOOKUP('Per Outlet Plan'!A3009,'DSR Attendance'!$A:$E,5,0))))</f>
        <v/>
      </c>
      <c r="M3009" s="13" t="str">
        <f t="shared" si="48"/>
        <v/>
      </c>
      <c r="N3009" s="8"/>
      <c r="XFB3009" s="13" t="str">
        <f>IF(D3009="","",COUNTIF('DISPATCHED (VT11)'!$E:$E,'Per Outlet Plan'!D3009))</f>
        <v/>
      </c>
    </row>
    <row r="3010" spans="1:14 16382:16382">
      <c r="A3010" s="18" t="str">
        <f>IF(D3010="","",VLOOKUP(D3010,'DISPATCHED (VT11)'!$E:$XEV,16373,0))</f>
        <v/>
      </c>
      <c r="B3010" s="13" t="str">
        <f>IF(D3010="","",VLOOKUP(D3010,'DISPATCHED (VT11)'!$E:$L,8,0))</f>
        <v/>
      </c>
      <c r="C3010" s="16" t="str">
        <f>IF(A3010="","",IF(VLOOKUP(A3010,'DSR Attendance'!$A:$E,5,0)=0,VLOOKUP(A3010,'DSR Attendance'!$A:$D,4,0),CONCATENATE(VLOOKUP(A3010,'DSR Attendance'!$A:$D,4,0)," / ",VLOOKUP('Per Outlet Plan'!A3010,'DSR Attendance'!$A:$E,5,0))))</f>
        <v/>
      </c>
      <c r="M3010" s="13" t="str">
        <f t="shared" si="48"/>
        <v/>
      </c>
      <c r="N3010" s="8"/>
      <c r="XFB3010" s="13" t="str">
        <f>IF(D3010="","",COUNTIF('DISPATCHED (VT11)'!$E:$E,'Per Outlet Plan'!D3010))</f>
        <v/>
      </c>
    </row>
    <row r="3011" spans="1:14 16382:16382">
      <c r="A3011" s="18" t="str">
        <f>IF(D3011="","",VLOOKUP(D3011,'DISPATCHED (VT11)'!$E:$XEV,16373,0))</f>
        <v/>
      </c>
      <c r="B3011" s="13" t="str">
        <f>IF(D3011="","",VLOOKUP(D3011,'DISPATCHED (VT11)'!$E:$L,8,0))</f>
        <v/>
      </c>
      <c r="C3011" s="16" t="str">
        <f>IF(A3011="","",IF(VLOOKUP(A3011,'DSR Attendance'!$A:$E,5,0)=0,VLOOKUP(A3011,'DSR Attendance'!$A:$D,4,0),CONCATENATE(VLOOKUP(A3011,'DSR Attendance'!$A:$D,4,0)," / ",VLOOKUP('Per Outlet Plan'!A3011,'DSR Attendance'!$A:$E,5,0))))</f>
        <v/>
      </c>
      <c r="M3011" s="13" t="str">
        <f t="shared" si="48"/>
        <v/>
      </c>
      <c r="N3011" s="8"/>
      <c r="XFB3011" s="13" t="str">
        <f>IF(D3011="","",COUNTIF('DISPATCHED (VT11)'!$E:$E,'Per Outlet Plan'!D3011))</f>
        <v/>
      </c>
    </row>
    <row r="3012" spans="1:14 16382:16382">
      <c r="A3012" s="18" t="str">
        <f>IF(D3012="","",VLOOKUP(D3012,'DISPATCHED (VT11)'!$E:$XEV,16373,0))</f>
        <v/>
      </c>
      <c r="B3012" s="13" t="str">
        <f>IF(D3012="","",VLOOKUP(D3012,'DISPATCHED (VT11)'!$E:$L,8,0))</f>
        <v/>
      </c>
      <c r="C3012" s="16" t="str">
        <f>IF(A3012="","",IF(VLOOKUP(A3012,'DSR Attendance'!$A:$E,5,0)=0,VLOOKUP(A3012,'DSR Attendance'!$A:$D,4,0),CONCATENATE(VLOOKUP(A3012,'DSR Attendance'!$A:$D,4,0)," / ",VLOOKUP('Per Outlet Plan'!A3012,'DSR Attendance'!$A:$E,5,0))))</f>
        <v/>
      </c>
      <c r="M3012" s="13" t="str">
        <f t="shared" si="48"/>
        <v/>
      </c>
      <c r="N3012" s="8"/>
      <c r="XFB3012" s="13" t="str">
        <f>IF(D3012="","",COUNTIF('DISPATCHED (VT11)'!$E:$E,'Per Outlet Plan'!D3012))</f>
        <v/>
      </c>
    </row>
    <row r="3013" spans="1:14 16382:16382">
      <c r="A3013" s="18" t="str">
        <f>IF(D3013="","",VLOOKUP(D3013,'DISPATCHED (VT11)'!$E:$XEV,16373,0))</f>
        <v/>
      </c>
      <c r="B3013" s="13" t="str">
        <f>IF(D3013="","",VLOOKUP(D3013,'DISPATCHED (VT11)'!$E:$L,8,0))</f>
        <v/>
      </c>
      <c r="C3013" s="16" t="str">
        <f>IF(A3013="","",IF(VLOOKUP(A3013,'DSR Attendance'!$A:$E,5,0)=0,VLOOKUP(A3013,'DSR Attendance'!$A:$D,4,0),CONCATENATE(VLOOKUP(A3013,'DSR Attendance'!$A:$D,4,0)," / ",VLOOKUP('Per Outlet Plan'!A3013,'DSR Attendance'!$A:$E,5,0))))</f>
        <v/>
      </c>
      <c r="M3013" s="13" t="str">
        <f t="shared" si="48"/>
        <v/>
      </c>
      <c r="N3013" s="8"/>
      <c r="XFB3013" s="13" t="str">
        <f>IF(D3013="","",COUNTIF('DISPATCHED (VT11)'!$E:$E,'Per Outlet Plan'!D3013))</f>
        <v/>
      </c>
    </row>
    <row r="3014" spans="1:14 16382:16382">
      <c r="A3014" s="18" t="str">
        <f>IF(D3014="","",VLOOKUP(D3014,'DISPATCHED (VT11)'!$E:$XEV,16373,0))</f>
        <v/>
      </c>
      <c r="B3014" s="13" t="str">
        <f>IF(D3014="","",VLOOKUP(D3014,'DISPATCHED (VT11)'!$E:$L,8,0))</f>
        <v/>
      </c>
      <c r="C3014" s="16" t="str">
        <f>IF(A3014="","",IF(VLOOKUP(A3014,'DSR Attendance'!$A:$E,5,0)=0,VLOOKUP(A3014,'DSR Attendance'!$A:$D,4,0),CONCATENATE(VLOOKUP(A3014,'DSR Attendance'!$A:$D,4,0)," / ",VLOOKUP('Per Outlet Plan'!A3014,'DSR Attendance'!$A:$E,5,0))))</f>
        <v/>
      </c>
      <c r="M3014" s="13" t="str">
        <f t="shared" ref="M3014:M3077" si="49">IF(L3014="","",VLOOKUP(L3014,$XFC$6:$XFD$30,2,0))</f>
        <v/>
      </c>
      <c r="N3014" s="8"/>
      <c r="XFB3014" s="13" t="str">
        <f>IF(D3014="","",COUNTIF('DISPATCHED (VT11)'!$E:$E,'Per Outlet Plan'!D3014))</f>
        <v/>
      </c>
    </row>
    <row r="3015" spans="1:14 16382:16382">
      <c r="A3015" s="18" t="str">
        <f>IF(D3015="","",VLOOKUP(D3015,'DISPATCHED (VT11)'!$E:$XEV,16373,0))</f>
        <v/>
      </c>
      <c r="B3015" s="13" t="str">
        <f>IF(D3015="","",VLOOKUP(D3015,'DISPATCHED (VT11)'!$E:$L,8,0))</f>
        <v/>
      </c>
      <c r="C3015" s="16" t="str">
        <f>IF(A3015="","",IF(VLOOKUP(A3015,'DSR Attendance'!$A:$E,5,0)=0,VLOOKUP(A3015,'DSR Attendance'!$A:$D,4,0),CONCATENATE(VLOOKUP(A3015,'DSR Attendance'!$A:$D,4,0)," / ",VLOOKUP('Per Outlet Plan'!A3015,'DSR Attendance'!$A:$E,5,0))))</f>
        <v/>
      </c>
      <c r="M3015" s="13" t="str">
        <f t="shared" si="49"/>
        <v/>
      </c>
      <c r="N3015" s="8"/>
      <c r="XFB3015" s="13" t="str">
        <f>IF(D3015="","",COUNTIF('DISPATCHED (VT11)'!$E:$E,'Per Outlet Plan'!D3015))</f>
        <v/>
      </c>
    </row>
    <row r="3016" spans="1:14 16382:16382">
      <c r="A3016" s="18" t="str">
        <f>IF(D3016="","",VLOOKUP(D3016,'DISPATCHED (VT11)'!$E:$XEV,16373,0))</f>
        <v/>
      </c>
      <c r="B3016" s="13" t="str">
        <f>IF(D3016="","",VLOOKUP(D3016,'DISPATCHED (VT11)'!$E:$L,8,0))</f>
        <v/>
      </c>
      <c r="C3016" s="16" t="str">
        <f>IF(A3016="","",IF(VLOOKUP(A3016,'DSR Attendance'!$A:$E,5,0)=0,VLOOKUP(A3016,'DSR Attendance'!$A:$D,4,0),CONCATENATE(VLOOKUP(A3016,'DSR Attendance'!$A:$D,4,0)," / ",VLOOKUP('Per Outlet Plan'!A3016,'DSR Attendance'!$A:$E,5,0))))</f>
        <v/>
      </c>
      <c r="M3016" s="13" t="str">
        <f t="shared" si="49"/>
        <v/>
      </c>
      <c r="N3016" s="8"/>
      <c r="XFB3016" s="13" t="str">
        <f>IF(D3016="","",COUNTIF('DISPATCHED (VT11)'!$E:$E,'Per Outlet Plan'!D3016))</f>
        <v/>
      </c>
    </row>
    <row r="3017" spans="1:14 16382:16382">
      <c r="A3017" s="18" t="str">
        <f>IF(D3017="","",VLOOKUP(D3017,'DISPATCHED (VT11)'!$E:$XEV,16373,0))</f>
        <v/>
      </c>
      <c r="B3017" s="13" t="str">
        <f>IF(D3017="","",VLOOKUP(D3017,'DISPATCHED (VT11)'!$E:$L,8,0))</f>
        <v/>
      </c>
      <c r="C3017" s="16" t="str">
        <f>IF(A3017="","",IF(VLOOKUP(A3017,'DSR Attendance'!$A:$E,5,0)=0,VLOOKUP(A3017,'DSR Attendance'!$A:$D,4,0),CONCATENATE(VLOOKUP(A3017,'DSR Attendance'!$A:$D,4,0)," / ",VLOOKUP('Per Outlet Plan'!A3017,'DSR Attendance'!$A:$E,5,0))))</f>
        <v/>
      </c>
      <c r="M3017" s="13" t="str">
        <f t="shared" si="49"/>
        <v/>
      </c>
      <c r="N3017" s="8"/>
      <c r="XFB3017" s="13" t="str">
        <f>IF(D3017="","",COUNTIF('DISPATCHED (VT11)'!$E:$E,'Per Outlet Plan'!D3017))</f>
        <v/>
      </c>
    </row>
    <row r="3018" spans="1:14 16382:16382">
      <c r="A3018" s="18" t="str">
        <f>IF(D3018="","",VLOOKUP(D3018,'DISPATCHED (VT11)'!$E:$XEV,16373,0))</f>
        <v/>
      </c>
      <c r="B3018" s="13" t="str">
        <f>IF(D3018="","",VLOOKUP(D3018,'DISPATCHED (VT11)'!$E:$L,8,0))</f>
        <v/>
      </c>
      <c r="C3018" s="16" t="str">
        <f>IF(A3018="","",IF(VLOOKUP(A3018,'DSR Attendance'!$A:$E,5,0)=0,VLOOKUP(A3018,'DSR Attendance'!$A:$D,4,0),CONCATENATE(VLOOKUP(A3018,'DSR Attendance'!$A:$D,4,0)," / ",VLOOKUP('Per Outlet Plan'!A3018,'DSR Attendance'!$A:$E,5,0))))</f>
        <v/>
      </c>
      <c r="M3018" s="13" t="str">
        <f t="shared" si="49"/>
        <v/>
      </c>
      <c r="N3018" s="8"/>
      <c r="XFB3018" s="13" t="str">
        <f>IF(D3018="","",COUNTIF('DISPATCHED (VT11)'!$E:$E,'Per Outlet Plan'!D3018))</f>
        <v/>
      </c>
    </row>
    <row r="3019" spans="1:14 16382:16382">
      <c r="A3019" s="18" t="str">
        <f>IF(D3019="","",VLOOKUP(D3019,'DISPATCHED (VT11)'!$E:$XEV,16373,0))</f>
        <v/>
      </c>
      <c r="B3019" s="13" t="str">
        <f>IF(D3019="","",VLOOKUP(D3019,'DISPATCHED (VT11)'!$E:$L,8,0))</f>
        <v/>
      </c>
      <c r="C3019" s="16" t="str">
        <f>IF(A3019="","",IF(VLOOKUP(A3019,'DSR Attendance'!$A:$E,5,0)=0,VLOOKUP(A3019,'DSR Attendance'!$A:$D,4,0),CONCATENATE(VLOOKUP(A3019,'DSR Attendance'!$A:$D,4,0)," / ",VLOOKUP('Per Outlet Plan'!A3019,'DSR Attendance'!$A:$E,5,0))))</f>
        <v/>
      </c>
      <c r="M3019" s="13" t="str">
        <f t="shared" si="49"/>
        <v/>
      </c>
      <c r="N3019" s="8"/>
      <c r="XFB3019" s="13" t="str">
        <f>IF(D3019="","",COUNTIF('DISPATCHED (VT11)'!$E:$E,'Per Outlet Plan'!D3019))</f>
        <v/>
      </c>
    </row>
    <row r="3020" spans="1:14 16382:16382">
      <c r="A3020" s="18" t="str">
        <f>IF(D3020="","",VLOOKUP(D3020,'DISPATCHED (VT11)'!$E:$XEV,16373,0))</f>
        <v/>
      </c>
      <c r="B3020" s="13" t="str">
        <f>IF(D3020="","",VLOOKUP(D3020,'DISPATCHED (VT11)'!$E:$L,8,0))</f>
        <v/>
      </c>
      <c r="C3020" s="16" t="str">
        <f>IF(A3020="","",IF(VLOOKUP(A3020,'DSR Attendance'!$A:$E,5,0)=0,VLOOKUP(A3020,'DSR Attendance'!$A:$D,4,0),CONCATENATE(VLOOKUP(A3020,'DSR Attendance'!$A:$D,4,0)," / ",VLOOKUP('Per Outlet Plan'!A3020,'DSR Attendance'!$A:$E,5,0))))</f>
        <v/>
      </c>
      <c r="M3020" s="13" t="str">
        <f t="shared" si="49"/>
        <v/>
      </c>
      <c r="N3020" s="8"/>
      <c r="XFB3020" s="13" t="str">
        <f>IF(D3020="","",COUNTIF('DISPATCHED (VT11)'!$E:$E,'Per Outlet Plan'!D3020))</f>
        <v/>
      </c>
    </row>
    <row r="3021" spans="1:14 16382:16382">
      <c r="A3021" s="18" t="str">
        <f>IF(D3021="","",VLOOKUP(D3021,'DISPATCHED (VT11)'!$E:$XEV,16373,0))</f>
        <v/>
      </c>
      <c r="B3021" s="13" t="str">
        <f>IF(D3021="","",VLOOKUP(D3021,'DISPATCHED (VT11)'!$E:$L,8,0))</f>
        <v/>
      </c>
      <c r="C3021" s="16" t="str">
        <f>IF(A3021="","",IF(VLOOKUP(A3021,'DSR Attendance'!$A:$E,5,0)=0,VLOOKUP(A3021,'DSR Attendance'!$A:$D,4,0),CONCATENATE(VLOOKUP(A3021,'DSR Attendance'!$A:$D,4,0)," / ",VLOOKUP('Per Outlet Plan'!A3021,'DSR Attendance'!$A:$E,5,0))))</f>
        <v/>
      </c>
      <c r="M3021" s="13" t="str">
        <f t="shared" si="49"/>
        <v/>
      </c>
      <c r="N3021" s="8"/>
      <c r="XFB3021" s="13" t="str">
        <f>IF(D3021="","",COUNTIF('DISPATCHED (VT11)'!$E:$E,'Per Outlet Plan'!D3021))</f>
        <v/>
      </c>
    </row>
    <row r="3022" spans="1:14 16382:16382">
      <c r="A3022" s="18" t="str">
        <f>IF(D3022="","",VLOOKUP(D3022,'DISPATCHED (VT11)'!$E:$XEV,16373,0))</f>
        <v/>
      </c>
      <c r="B3022" s="13" t="str">
        <f>IF(D3022="","",VLOOKUP(D3022,'DISPATCHED (VT11)'!$E:$L,8,0))</f>
        <v/>
      </c>
      <c r="C3022" s="16" t="str">
        <f>IF(A3022="","",IF(VLOOKUP(A3022,'DSR Attendance'!$A:$E,5,0)=0,VLOOKUP(A3022,'DSR Attendance'!$A:$D,4,0),CONCATENATE(VLOOKUP(A3022,'DSR Attendance'!$A:$D,4,0)," / ",VLOOKUP('Per Outlet Plan'!A3022,'DSR Attendance'!$A:$E,5,0))))</f>
        <v/>
      </c>
      <c r="M3022" s="13" t="str">
        <f t="shared" si="49"/>
        <v/>
      </c>
      <c r="N3022" s="8"/>
      <c r="XFB3022" s="13" t="str">
        <f>IF(D3022="","",COUNTIF('DISPATCHED (VT11)'!$E:$E,'Per Outlet Plan'!D3022))</f>
        <v/>
      </c>
    </row>
    <row r="3023" spans="1:14 16382:16382">
      <c r="A3023" s="18" t="str">
        <f>IF(D3023="","",VLOOKUP(D3023,'DISPATCHED (VT11)'!$E:$XEV,16373,0))</f>
        <v/>
      </c>
      <c r="B3023" s="13" t="str">
        <f>IF(D3023="","",VLOOKUP(D3023,'DISPATCHED (VT11)'!$E:$L,8,0))</f>
        <v/>
      </c>
      <c r="C3023" s="16" t="str">
        <f>IF(A3023="","",IF(VLOOKUP(A3023,'DSR Attendance'!$A:$E,5,0)=0,VLOOKUP(A3023,'DSR Attendance'!$A:$D,4,0),CONCATENATE(VLOOKUP(A3023,'DSR Attendance'!$A:$D,4,0)," / ",VLOOKUP('Per Outlet Plan'!A3023,'DSR Attendance'!$A:$E,5,0))))</f>
        <v/>
      </c>
      <c r="M3023" s="13" t="str">
        <f t="shared" si="49"/>
        <v/>
      </c>
      <c r="N3023" s="8"/>
      <c r="XFB3023" s="13" t="str">
        <f>IF(D3023="","",COUNTIF('DISPATCHED (VT11)'!$E:$E,'Per Outlet Plan'!D3023))</f>
        <v/>
      </c>
    </row>
    <row r="3024" spans="1:14 16382:16382">
      <c r="A3024" s="18" t="str">
        <f>IF(D3024="","",VLOOKUP(D3024,'DISPATCHED (VT11)'!$E:$XEV,16373,0))</f>
        <v/>
      </c>
      <c r="B3024" s="13" t="str">
        <f>IF(D3024="","",VLOOKUP(D3024,'DISPATCHED (VT11)'!$E:$L,8,0))</f>
        <v/>
      </c>
      <c r="C3024" s="16" t="str">
        <f>IF(A3024="","",IF(VLOOKUP(A3024,'DSR Attendance'!$A:$E,5,0)=0,VLOOKUP(A3024,'DSR Attendance'!$A:$D,4,0),CONCATENATE(VLOOKUP(A3024,'DSR Attendance'!$A:$D,4,0)," / ",VLOOKUP('Per Outlet Plan'!A3024,'DSR Attendance'!$A:$E,5,0))))</f>
        <v/>
      </c>
      <c r="M3024" s="13" t="str">
        <f t="shared" si="49"/>
        <v/>
      </c>
      <c r="N3024" s="8"/>
      <c r="XFB3024" s="13" t="str">
        <f>IF(D3024="","",COUNTIF('DISPATCHED (VT11)'!$E:$E,'Per Outlet Plan'!D3024))</f>
        <v/>
      </c>
    </row>
    <row r="3025" spans="1:14 16382:16382">
      <c r="A3025" s="18" t="str">
        <f>IF(D3025="","",VLOOKUP(D3025,'DISPATCHED (VT11)'!$E:$XEV,16373,0))</f>
        <v/>
      </c>
      <c r="B3025" s="13" t="str">
        <f>IF(D3025="","",VLOOKUP(D3025,'DISPATCHED (VT11)'!$E:$L,8,0))</f>
        <v/>
      </c>
      <c r="C3025" s="16" t="str">
        <f>IF(A3025="","",IF(VLOOKUP(A3025,'DSR Attendance'!$A:$E,5,0)=0,VLOOKUP(A3025,'DSR Attendance'!$A:$D,4,0),CONCATENATE(VLOOKUP(A3025,'DSR Attendance'!$A:$D,4,0)," / ",VLOOKUP('Per Outlet Plan'!A3025,'DSR Attendance'!$A:$E,5,0))))</f>
        <v/>
      </c>
      <c r="M3025" s="13" t="str">
        <f t="shared" si="49"/>
        <v/>
      </c>
      <c r="N3025" s="8"/>
      <c r="XFB3025" s="13" t="str">
        <f>IF(D3025="","",COUNTIF('DISPATCHED (VT11)'!$E:$E,'Per Outlet Plan'!D3025))</f>
        <v/>
      </c>
    </row>
    <row r="3026" spans="1:14 16382:16382">
      <c r="A3026" s="18" t="str">
        <f>IF(D3026="","",VLOOKUP(D3026,'DISPATCHED (VT11)'!$E:$XEV,16373,0))</f>
        <v/>
      </c>
      <c r="B3026" s="13" t="str">
        <f>IF(D3026="","",VLOOKUP(D3026,'DISPATCHED (VT11)'!$E:$L,8,0))</f>
        <v/>
      </c>
      <c r="C3026" s="16" t="str">
        <f>IF(A3026="","",IF(VLOOKUP(A3026,'DSR Attendance'!$A:$E,5,0)=0,VLOOKUP(A3026,'DSR Attendance'!$A:$D,4,0),CONCATENATE(VLOOKUP(A3026,'DSR Attendance'!$A:$D,4,0)," / ",VLOOKUP('Per Outlet Plan'!A3026,'DSR Attendance'!$A:$E,5,0))))</f>
        <v/>
      </c>
      <c r="M3026" s="13" t="str">
        <f t="shared" si="49"/>
        <v/>
      </c>
      <c r="N3026" s="8"/>
      <c r="XFB3026" s="13" t="str">
        <f>IF(D3026="","",COUNTIF('DISPATCHED (VT11)'!$E:$E,'Per Outlet Plan'!D3026))</f>
        <v/>
      </c>
    </row>
    <row r="3027" spans="1:14 16382:16382">
      <c r="A3027" s="18" t="str">
        <f>IF(D3027="","",VLOOKUP(D3027,'DISPATCHED (VT11)'!$E:$XEV,16373,0))</f>
        <v/>
      </c>
      <c r="B3027" s="13" t="str">
        <f>IF(D3027="","",VLOOKUP(D3027,'DISPATCHED (VT11)'!$E:$L,8,0))</f>
        <v/>
      </c>
      <c r="C3027" s="16" t="str">
        <f>IF(A3027="","",IF(VLOOKUP(A3027,'DSR Attendance'!$A:$E,5,0)=0,VLOOKUP(A3027,'DSR Attendance'!$A:$D,4,0),CONCATENATE(VLOOKUP(A3027,'DSR Attendance'!$A:$D,4,0)," / ",VLOOKUP('Per Outlet Plan'!A3027,'DSR Attendance'!$A:$E,5,0))))</f>
        <v/>
      </c>
      <c r="M3027" s="13" t="str">
        <f t="shared" si="49"/>
        <v/>
      </c>
      <c r="N3027" s="8"/>
      <c r="XFB3027" s="13" t="str">
        <f>IF(D3027="","",COUNTIF('DISPATCHED (VT11)'!$E:$E,'Per Outlet Plan'!D3027))</f>
        <v/>
      </c>
    </row>
    <row r="3028" spans="1:14 16382:16382">
      <c r="A3028" s="18" t="str">
        <f>IF(D3028="","",VLOOKUP(D3028,'DISPATCHED (VT11)'!$E:$XEV,16373,0))</f>
        <v/>
      </c>
      <c r="B3028" s="13" t="str">
        <f>IF(D3028="","",VLOOKUP(D3028,'DISPATCHED (VT11)'!$E:$L,8,0))</f>
        <v/>
      </c>
      <c r="C3028" s="16" t="str">
        <f>IF(A3028="","",IF(VLOOKUP(A3028,'DSR Attendance'!$A:$E,5,0)=0,VLOOKUP(A3028,'DSR Attendance'!$A:$D,4,0),CONCATENATE(VLOOKUP(A3028,'DSR Attendance'!$A:$D,4,0)," / ",VLOOKUP('Per Outlet Plan'!A3028,'DSR Attendance'!$A:$E,5,0))))</f>
        <v/>
      </c>
      <c r="M3028" s="13" t="str">
        <f t="shared" si="49"/>
        <v/>
      </c>
      <c r="N3028" s="8"/>
      <c r="XFB3028" s="13" t="str">
        <f>IF(D3028="","",COUNTIF('DISPATCHED (VT11)'!$E:$E,'Per Outlet Plan'!D3028))</f>
        <v/>
      </c>
    </row>
    <row r="3029" spans="1:14 16382:16382">
      <c r="A3029" s="18" t="str">
        <f>IF(D3029="","",VLOOKUP(D3029,'DISPATCHED (VT11)'!$E:$XEV,16373,0))</f>
        <v/>
      </c>
      <c r="B3029" s="13" t="str">
        <f>IF(D3029="","",VLOOKUP(D3029,'DISPATCHED (VT11)'!$E:$L,8,0))</f>
        <v/>
      </c>
      <c r="C3029" s="16" t="str">
        <f>IF(A3029="","",IF(VLOOKUP(A3029,'DSR Attendance'!$A:$E,5,0)=0,VLOOKUP(A3029,'DSR Attendance'!$A:$D,4,0),CONCATENATE(VLOOKUP(A3029,'DSR Attendance'!$A:$D,4,0)," / ",VLOOKUP('Per Outlet Plan'!A3029,'DSR Attendance'!$A:$E,5,0))))</f>
        <v/>
      </c>
      <c r="M3029" s="13" t="str">
        <f t="shared" si="49"/>
        <v/>
      </c>
      <c r="N3029" s="8"/>
      <c r="XFB3029" s="13" t="str">
        <f>IF(D3029="","",COUNTIF('DISPATCHED (VT11)'!$E:$E,'Per Outlet Plan'!D3029))</f>
        <v/>
      </c>
    </row>
    <row r="3030" spans="1:14 16382:16382">
      <c r="A3030" s="18" t="str">
        <f>IF(D3030="","",VLOOKUP(D3030,'DISPATCHED (VT11)'!$E:$XEV,16373,0))</f>
        <v/>
      </c>
      <c r="B3030" s="13" t="str">
        <f>IF(D3030="","",VLOOKUP(D3030,'DISPATCHED (VT11)'!$E:$L,8,0))</f>
        <v/>
      </c>
      <c r="C3030" s="16" t="str">
        <f>IF(A3030="","",IF(VLOOKUP(A3030,'DSR Attendance'!$A:$E,5,0)=0,VLOOKUP(A3030,'DSR Attendance'!$A:$D,4,0),CONCATENATE(VLOOKUP(A3030,'DSR Attendance'!$A:$D,4,0)," / ",VLOOKUP('Per Outlet Plan'!A3030,'DSR Attendance'!$A:$E,5,0))))</f>
        <v/>
      </c>
      <c r="M3030" s="13" t="str">
        <f t="shared" si="49"/>
        <v/>
      </c>
      <c r="N3030" s="8"/>
      <c r="XFB3030" s="13" t="str">
        <f>IF(D3030="","",COUNTIF('DISPATCHED (VT11)'!$E:$E,'Per Outlet Plan'!D3030))</f>
        <v/>
      </c>
    </row>
    <row r="3031" spans="1:14 16382:16382">
      <c r="A3031" s="18" t="str">
        <f>IF(D3031="","",VLOOKUP(D3031,'DISPATCHED (VT11)'!$E:$XEV,16373,0))</f>
        <v/>
      </c>
      <c r="B3031" s="13" t="str">
        <f>IF(D3031="","",VLOOKUP(D3031,'DISPATCHED (VT11)'!$E:$L,8,0))</f>
        <v/>
      </c>
      <c r="C3031" s="16" t="str">
        <f>IF(A3031="","",IF(VLOOKUP(A3031,'DSR Attendance'!$A:$E,5,0)=0,VLOOKUP(A3031,'DSR Attendance'!$A:$D,4,0),CONCATENATE(VLOOKUP(A3031,'DSR Attendance'!$A:$D,4,0)," / ",VLOOKUP('Per Outlet Plan'!A3031,'DSR Attendance'!$A:$E,5,0))))</f>
        <v/>
      </c>
      <c r="M3031" s="13" t="str">
        <f t="shared" si="49"/>
        <v/>
      </c>
      <c r="N3031" s="8"/>
      <c r="XFB3031" s="13" t="str">
        <f>IF(D3031="","",COUNTIF('DISPATCHED (VT11)'!$E:$E,'Per Outlet Plan'!D3031))</f>
        <v/>
      </c>
    </row>
    <row r="3032" spans="1:14 16382:16382">
      <c r="A3032" s="18" t="str">
        <f>IF(D3032="","",VLOOKUP(D3032,'DISPATCHED (VT11)'!$E:$XEV,16373,0))</f>
        <v/>
      </c>
      <c r="B3032" s="13" t="str">
        <f>IF(D3032="","",VLOOKUP(D3032,'DISPATCHED (VT11)'!$E:$L,8,0))</f>
        <v/>
      </c>
      <c r="C3032" s="16" t="str">
        <f>IF(A3032="","",IF(VLOOKUP(A3032,'DSR Attendance'!$A:$E,5,0)=0,VLOOKUP(A3032,'DSR Attendance'!$A:$D,4,0),CONCATENATE(VLOOKUP(A3032,'DSR Attendance'!$A:$D,4,0)," / ",VLOOKUP('Per Outlet Plan'!A3032,'DSR Attendance'!$A:$E,5,0))))</f>
        <v/>
      </c>
      <c r="M3032" s="13" t="str">
        <f t="shared" si="49"/>
        <v/>
      </c>
      <c r="N3032" s="8"/>
      <c r="XFB3032" s="13" t="str">
        <f>IF(D3032="","",COUNTIF('DISPATCHED (VT11)'!$E:$E,'Per Outlet Plan'!D3032))</f>
        <v/>
      </c>
    </row>
    <row r="3033" spans="1:14 16382:16382">
      <c r="A3033" s="18" t="str">
        <f>IF(D3033="","",VLOOKUP(D3033,'DISPATCHED (VT11)'!$E:$XEV,16373,0))</f>
        <v/>
      </c>
      <c r="B3033" s="13" t="str">
        <f>IF(D3033="","",VLOOKUP(D3033,'DISPATCHED (VT11)'!$E:$L,8,0))</f>
        <v/>
      </c>
      <c r="C3033" s="16" t="str">
        <f>IF(A3033="","",IF(VLOOKUP(A3033,'DSR Attendance'!$A:$E,5,0)=0,VLOOKUP(A3033,'DSR Attendance'!$A:$D,4,0),CONCATENATE(VLOOKUP(A3033,'DSR Attendance'!$A:$D,4,0)," / ",VLOOKUP('Per Outlet Plan'!A3033,'DSR Attendance'!$A:$E,5,0))))</f>
        <v/>
      </c>
      <c r="M3033" s="13" t="str">
        <f t="shared" si="49"/>
        <v/>
      </c>
      <c r="N3033" s="8"/>
      <c r="XFB3033" s="13" t="str">
        <f>IF(D3033="","",COUNTIF('DISPATCHED (VT11)'!$E:$E,'Per Outlet Plan'!D3033))</f>
        <v/>
      </c>
    </row>
    <row r="3034" spans="1:14 16382:16382">
      <c r="A3034" s="18" t="str">
        <f>IF(D3034="","",VLOOKUP(D3034,'DISPATCHED (VT11)'!$E:$XEV,16373,0))</f>
        <v/>
      </c>
      <c r="B3034" s="13" t="str">
        <f>IF(D3034="","",VLOOKUP(D3034,'DISPATCHED (VT11)'!$E:$L,8,0))</f>
        <v/>
      </c>
      <c r="C3034" s="16" t="str">
        <f>IF(A3034="","",IF(VLOOKUP(A3034,'DSR Attendance'!$A:$E,5,0)=0,VLOOKUP(A3034,'DSR Attendance'!$A:$D,4,0),CONCATENATE(VLOOKUP(A3034,'DSR Attendance'!$A:$D,4,0)," / ",VLOOKUP('Per Outlet Plan'!A3034,'DSR Attendance'!$A:$E,5,0))))</f>
        <v/>
      </c>
      <c r="M3034" s="13" t="str">
        <f t="shared" si="49"/>
        <v/>
      </c>
      <c r="N3034" s="8"/>
      <c r="XFB3034" s="13" t="str">
        <f>IF(D3034="","",COUNTIF('DISPATCHED (VT11)'!$E:$E,'Per Outlet Plan'!D3034))</f>
        <v/>
      </c>
    </row>
    <row r="3035" spans="1:14 16382:16382">
      <c r="A3035" s="18" t="str">
        <f>IF(D3035="","",VLOOKUP(D3035,'DISPATCHED (VT11)'!$E:$XEV,16373,0))</f>
        <v/>
      </c>
      <c r="B3035" s="13" t="str">
        <f>IF(D3035="","",VLOOKUP(D3035,'DISPATCHED (VT11)'!$E:$L,8,0))</f>
        <v/>
      </c>
      <c r="C3035" s="16" t="str">
        <f>IF(A3035="","",IF(VLOOKUP(A3035,'DSR Attendance'!$A:$E,5,0)=0,VLOOKUP(A3035,'DSR Attendance'!$A:$D,4,0),CONCATENATE(VLOOKUP(A3035,'DSR Attendance'!$A:$D,4,0)," / ",VLOOKUP('Per Outlet Plan'!A3035,'DSR Attendance'!$A:$E,5,0))))</f>
        <v/>
      </c>
      <c r="M3035" s="13" t="str">
        <f t="shared" si="49"/>
        <v/>
      </c>
      <c r="N3035" s="8"/>
      <c r="XFB3035" s="13" t="str">
        <f>IF(D3035="","",COUNTIF('DISPATCHED (VT11)'!$E:$E,'Per Outlet Plan'!D3035))</f>
        <v/>
      </c>
    </row>
    <row r="3036" spans="1:14 16382:16382">
      <c r="A3036" s="18" t="str">
        <f>IF(D3036="","",VLOOKUP(D3036,'DISPATCHED (VT11)'!$E:$XEV,16373,0))</f>
        <v/>
      </c>
      <c r="B3036" s="13" t="str">
        <f>IF(D3036="","",VLOOKUP(D3036,'DISPATCHED (VT11)'!$E:$L,8,0))</f>
        <v/>
      </c>
      <c r="C3036" s="16" t="str">
        <f>IF(A3036="","",IF(VLOOKUP(A3036,'DSR Attendance'!$A:$E,5,0)=0,VLOOKUP(A3036,'DSR Attendance'!$A:$D,4,0),CONCATENATE(VLOOKUP(A3036,'DSR Attendance'!$A:$D,4,0)," / ",VLOOKUP('Per Outlet Plan'!A3036,'DSR Attendance'!$A:$E,5,0))))</f>
        <v/>
      </c>
      <c r="M3036" s="13" t="str">
        <f t="shared" si="49"/>
        <v/>
      </c>
      <c r="N3036" s="8"/>
      <c r="XFB3036" s="13" t="str">
        <f>IF(D3036="","",COUNTIF('DISPATCHED (VT11)'!$E:$E,'Per Outlet Plan'!D3036))</f>
        <v/>
      </c>
    </row>
    <row r="3037" spans="1:14 16382:16382">
      <c r="A3037" s="18" t="str">
        <f>IF(D3037="","",VLOOKUP(D3037,'DISPATCHED (VT11)'!$E:$XEV,16373,0))</f>
        <v/>
      </c>
      <c r="B3037" s="13" t="str">
        <f>IF(D3037="","",VLOOKUP(D3037,'DISPATCHED (VT11)'!$E:$L,8,0))</f>
        <v/>
      </c>
      <c r="C3037" s="16" t="str">
        <f>IF(A3037="","",IF(VLOOKUP(A3037,'DSR Attendance'!$A:$E,5,0)=0,VLOOKUP(A3037,'DSR Attendance'!$A:$D,4,0),CONCATENATE(VLOOKUP(A3037,'DSR Attendance'!$A:$D,4,0)," / ",VLOOKUP('Per Outlet Plan'!A3037,'DSR Attendance'!$A:$E,5,0))))</f>
        <v/>
      </c>
      <c r="M3037" s="13" t="str">
        <f t="shared" si="49"/>
        <v/>
      </c>
      <c r="N3037" s="8"/>
      <c r="XFB3037" s="13" t="str">
        <f>IF(D3037="","",COUNTIF('DISPATCHED (VT11)'!$E:$E,'Per Outlet Plan'!D3037))</f>
        <v/>
      </c>
    </row>
    <row r="3038" spans="1:14 16382:16382">
      <c r="A3038" s="18" t="str">
        <f>IF(D3038="","",VLOOKUP(D3038,'DISPATCHED (VT11)'!$E:$XEV,16373,0))</f>
        <v/>
      </c>
      <c r="B3038" s="13" t="str">
        <f>IF(D3038="","",VLOOKUP(D3038,'DISPATCHED (VT11)'!$E:$L,8,0))</f>
        <v/>
      </c>
      <c r="C3038" s="16" t="str">
        <f>IF(A3038="","",IF(VLOOKUP(A3038,'DSR Attendance'!$A:$E,5,0)=0,VLOOKUP(A3038,'DSR Attendance'!$A:$D,4,0),CONCATENATE(VLOOKUP(A3038,'DSR Attendance'!$A:$D,4,0)," / ",VLOOKUP('Per Outlet Plan'!A3038,'DSR Attendance'!$A:$E,5,0))))</f>
        <v/>
      </c>
      <c r="M3038" s="13" t="str">
        <f t="shared" si="49"/>
        <v/>
      </c>
      <c r="N3038" s="8"/>
      <c r="XFB3038" s="13" t="str">
        <f>IF(D3038="","",COUNTIF('DISPATCHED (VT11)'!$E:$E,'Per Outlet Plan'!D3038))</f>
        <v/>
      </c>
    </row>
    <row r="3039" spans="1:14 16382:16382">
      <c r="A3039" s="18" t="str">
        <f>IF(D3039="","",VLOOKUP(D3039,'DISPATCHED (VT11)'!$E:$XEV,16373,0))</f>
        <v/>
      </c>
      <c r="B3039" s="13" t="str">
        <f>IF(D3039="","",VLOOKUP(D3039,'DISPATCHED (VT11)'!$E:$L,8,0))</f>
        <v/>
      </c>
      <c r="C3039" s="16" t="str">
        <f>IF(A3039="","",IF(VLOOKUP(A3039,'DSR Attendance'!$A:$E,5,0)=0,VLOOKUP(A3039,'DSR Attendance'!$A:$D,4,0),CONCATENATE(VLOOKUP(A3039,'DSR Attendance'!$A:$D,4,0)," / ",VLOOKUP('Per Outlet Plan'!A3039,'DSR Attendance'!$A:$E,5,0))))</f>
        <v/>
      </c>
      <c r="M3039" s="13" t="str">
        <f t="shared" si="49"/>
        <v/>
      </c>
      <c r="N3039" s="8"/>
      <c r="XFB3039" s="13" t="str">
        <f>IF(D3039="","",COUNTIF('DISPATCHED (VT11)'!$E:$E,'Per Outlet Plan'!D3039))</f>
        <v/>
      </c>
    </row>
    <row r="3040" spans="1:14 16382:16382">
      <c r="A3040" s="18" t="str">
        <f>IF(D3040="","",VLOOKUP(D3040,'DISPATCHED (VT11)'!$E:$XEV,16373,0))</f>
        <v/>
      </c>
      <c r="B3040" s="13" t="str">
        <f>IF(D3040="","",VLOOKUP(D3040,'DISPATCHED (VT11)'!$E:$L,8,0))</f>
        <v/>
      </c>
      <c r="C3040" s="16" t="str">
        <f>IF(A3040="","",IF(VLOOKUP(A3040,'DSR Attendance'!$A:$E,5,0)=0,VLOOKUP(A3040,'DSR Attendance'!$A:$D,4,0),CONCATENATE(VLOOKUP(A3040,'DSR Attendance'!$A:$D,4,0)," / ",VLOOKUP('Per Outlet Plan'!A3040,'DSR Attendance'!$A:$E,5,0))))</f>
        <v/>
      </c>
      <c r="M3040" s="13" t="str">
        <f t="shared" si="49"/>
        <v/>
      </c>
      <c r="N3040" s="8"/>
      <c r="XFB3040" s="13" t="str">
        <f>IF(D3040="","",COUNTIF('DISPATCHED (VT11)'!$E:$E,'Per Outlet Plan'!D3040))</f>
        <v/>
      </c>
    </row>
    <row r="3041" spans="1:14 16382:16382">
      <c r="A3041" s="18" t="str">
        <f>IF(D3041="","",VLOOKUP(D3041,'DISPATCHED (VT11)'!$E:$XEV,16373,0))</f>
        <v/>
      </c>
      <c r="B3041" s="13" t="str">
        <f>IF(D3041="","",VLOOKUP(D3041,'DISPATCHED (VT11)'!$E:$L,8,0))</f>
        <v/>
      </c>
      <c r="C3041" s="16" t="str">
        <f>IF(A3041="","",IF(VLOOKUP(A3041,'DSR Attendance'!$A:$E,5,0)=0,VLOOKUP(A3041,'DSR Attendance'!$A:$D,4,0),CONCATENATE(VLOOKUP(A3041,'DSR Attendance'!$A:$D,4,0)," / ",VLOOKUP('Per Outlet Plan'!A3041,'DSR Attendance'!$A:$E,5,0))))</f>
        <v/>
      </c>
      <c r="M3041" s="13" t="str">
        <f t="shared" si="49"/>
        <v/>
      </c>
      <c r="N3041" s="8"/>
      <c r="XFB3041" s="13" t="str">
        <f>IF(D3041="","",COUNTIF('DISPATCHED (VT11)'!$E:$E,'Per Outlet Plan'!D3041))</f>
        <v/>
      </c>
    </row>
    <row r="3042" spans="1:14 16382:16382">
      <c r="A3042" s="18" t="str">
        <f>IF(D3042="","",VLOOKUP(D3042,'DISPATCHED (VT11)'!$E:$XEV,16373,0))</f>
        <v/>
      </c>
      <c r="B3042" s="13" t="str">
        <f>IF(D3042="","",VLOOKUP(D3042,'DISPATCHED (VT11)'!$E:$L,8,0))</f>
        <v/>
      </c>
      <c r="C3042" s="16" t="str">
        <f>IF(A3042="","",IF(VLOOKUP(A3042,'DSR Attendance'!$A:$E,5,0)=0,VLOOKUP(A3042,'DSR Attendance'!$A:$D,4,0),CONCATENATE(VLOOKUP(A3042,'DSR Attendance'!$A:$D,4,0)," / ",VLOOKUP('Per Outlet Plan'!A3042,'DSR Attendance'!$A:$E,5,0))))</f>
        <v/>
      </c>
      <c r="M3042" s="13" t="str">
        <f t="shared" si="49"/>
        <v/>
      </c>
      <c r="N3042" s="8"/>
      <c r="XFB3042" s="13" t="str">
        <f>IF(D3042="","",COUNTIF('DISPATCHED (VT11)'!$E:$E,'Per Outlet Plan'!D3042))</f>
        <v/>
      </c>
    </row>
    <row r="3043" spans="1:14 16382:16382">
      <c r="A3043" s="18" t="str">
        <f>IF(D3043="","",VLOOKUP(D3043,'DISPATCHED (VT11)'!$E:$XEV,16373,0))</f>
        <v/>
      </c>
      <c r="B3043" s="13" t="str">
        <f>IF(D3043="","",VLOOKUP(D3043,'DISPATCHED (VT11)'!$E:$L,8,0))</f>
        <v/>
      </c>
      <c r="C3043" s="16" t="str">
        <f>IF(A3043="","",IF(VLOOKUP(A3043,'DSR Attendance'!$A:$E,5,0)=0,VLOOKUP(A3043,'DSR Attendance'!$A:$D,4,0),CONCATENATE(VLOOKUP(A3043,'DSR Attendance'!$A:$D,4,0)," / ",VLOOKUP('Per Outlet Plan'!A3043,'DSR Attendance'!$A:$E,5,0))))</f>
        <v/>
      </c>
      <c r="M3043" s="13" t="str">
        <f t="shared" si="49"/>
        <v/>
      </c>
      <c r="N3043" s="8"/>
      <c r="XFB3043" s="13" t="str">
        <f>IF(D3043="","",COUNTIF('DISPATCHED (VT11)'!$E:$E,'Per Outlet Plan'!D3043))</f>
        <v/>
      </c>
    </row>
    <row r="3044" spans="1:14 16382:16382">
      <c r="A3044" s="18" t="str">
        <f>IF(D3044="","",VLOOKUP(D3044,'DISPATCHED (VT11)'!$E:$XEV,16373,0))</f>
        <v/>
      </c>
      <c r="B3044" s="13" t="str">
        <f>IF(D3044="","",VLOOKUP(D3044,'DISPATCHED (VT11)'!$E:$L,8,0))</f>
        <v/>
      </c>
      <c r="C3044" s="16" t="str">
        <f>IF(A3044="","",IF(VLOOKUP(A3044,'DSR Attendance'!$A:$E,5,0)=0,VLOOKUP(A3044,'DSR Attendance'!$A:$D,4,0),CONCATENATE(VLOOKUP(A3044,'DSR Attendance'!$A:$D,4,0)," / ",VLOOKUP('Per Outlet Plan'!A3044,'DSR Attendance'!$A:$E,5,0))))</f>
        <v/>
      </c>
      <c r="M3044" s="13" t="str">
        <f t="shared" si="49"/>
        <v/>
      </c>
      <c r="N3044" s="8"/>
      <c r="XFB3044" s="13" t="str">
        <f>IF(D3044="","",COUNTIF('DISPATCHED (VT11)'!$E:$E,'Per Outlet Plan'!D3044))</f>
        <v/>
      </c>
    </row>
    <row r="3045" spans="1:14 16382:16382">
      <c r="A3045" s="18" t="str">
        <f>IF(D3045="","",VLOOKUP(D3045,'DISPATCHED (VT11)'!$E:$XEV,16373,0))</f>
        <v/>
      </c>
      <c r="B3045" s="13" t="str">
        <f>IF(D3045="","",VLOOKUP(D3045,'DISPATCHED (VT11)'!$E:$L,8,0))</f>
        <v/>
      </c>
      <c r="C3045" s="16" t="str">
        <f>IF(A3045="","",IF(VLOOKUP(A3045,'DSR Attendance'!$A:$E,5,0)=0,VLOOKUP(A3045,'DSR Attendance'!$A:$D,4,0),CONCATENATE(VLOOKUP(A3045,'DSR Attendance'!$A:$D,4,0)," / ",VLOOKUP('Per Outlet Plan'!A3045,'DSR Attendance'!$A:$E,5,0))))</f>
        <v/>
      </c>
      <c r="M3045" s="13" t="str">
        <f t="shared" si="49"/>
        <v/>
      </c>
      <c r="N3045" s="8"/>
      <c r="XFB3045" s="13" t="str">
        <f>IF(D3045="","",COUNTIF('DISPATCHED (VT11)'!$E:$E,'Per Outlet Plan'!D3045))</f>
        <v/>
      </c>
    </row>
    <row r="3046" spans="1:14 16382:16382">
      <c r="A3046" s="18" t="str">
        <f>IF(D3046="","",VLOOKUP(D3046,'DISPATCHED (VT11)'!$E:$XEV,16373,0))</f>
        <v/>
      </c>
      <c r="B3046" s="13" t="str">
        <f>IF(D3046="","",VLOOKUP(D3046,'DISPATCHED (VT11)'!$E:$L,8,0))</f>
        <v/>
      </c>
      <c r="C3046" s="16" t="str">
        <f>IF(A3046="","",IF(VLOOKUP(A3046,'DSR Attendance'!$A:$E,5,0)=0,VLOOKUP(A3046,'DSR Attendance'!$A:$D,4,0),CONCATENATE(VLOOKUP(A3046,'DSR Attendance'!$A:$D,4,0)," / ",VLOOKUP('Per Outlet Plan'!A3046,'DSR Attendance'!$A:$E,5,0))))</f>
        <v/>
      </c>
      <c r="M3046" s="13" t="str">
        <f t="shared" si="49"/>
        <v/>
      </c>
      <c r="N3046" s="8"/>
      <c r="XFB3046" s="13" t="str">
        <f>IF(D3046="","",COUNTIF('DISPATCHED (VT11)'!$E:$E,'Per Outlet Plan'!D3046))</f>
        <v/>
      </c>
    </row>
    <row r="3047" spans="1:14 16382:16382">
      <c r="A3047" s="18" t="str">
        <f>IF(D3047="","",VLOOKUP(D3047,'DISPATCHED (VT11)'!$E:$XEV,16373,0))</f>
        <v/>
      </c>
      <c r="B3047" s="13" t="str">
        <f>IF(D3047="","",VLOOKUP(D3047,'DISPATCHED (VT11)'!$E:$L,8,0))</f>
        <v/>
      </c>
      <c r="C3047" s="16" t="str">
        <f>IF(A3047="","",IF(VLOOKUP(A3047,'DSR Attendance'!$A:$E,5,0)=0,VLOOKUP(A3047,'DSR Attendance'!$A:$D,4,0),CONCATENATE(VLOOKUP(A3047,'DSR Attendance'!$A:$D,4,0)," / ",VLOOKUP('Per Outlet Plan'!A3047,'DSR Attendance'!$A:$E,5,0))))</f>
        <v/>
      </c>
      <c r="M3047" s="13" t="str">
        <f t="shared" si="49"/>
        <v/>
      </c>
      <c r="N3047" s="8"/>
      <c r="XFB3047" s="13" t="str">
        <f>IF(D3047="","",COUNTIF('DISPATCHED (VT11)'!$E:$E,'Per Outlet Plan'!D3047))</f>
        <v/>
      </c>
    </row>
    <row r="3048" spans="1:14 16382:16382">
      <c r="A3048" s="18" t="str">
        <f>IF(D3048="","",VLOOKUP(D3048,'DISPATCHED (VT11)'!$E:$XEV,16373,0))</f>
        <v/>
      </c>
      <c r="B3048" s="13" t="str">
        <f>IF(D3048="","",VLOOKUP(D3048,'DISPATCHED (VT11)'!$E:$L,8,0))</f>
        <v/>
      </c>
      <c r="C3048" s="16" t="str">
        <f>IF(A3048="","",IF(VLOOKUP(A3048,'DSR Attendance'!$A:$E,5,0)=0,VLOOKUP(A3048,'DSR Attendance'!$A:$D,4,0),CONCATENATE(VLOOKUP(A3048,'DSR Attendance'!$A:$D,4,0)," / ",VLOOKUP('Per Outlet Plan'!A3048,'DSR Attendance'!$A:$E,5,0))))</f>
        <v/>
      </c>
      <c r="M3048" s="13" t="str">
        <f t="shared" si="49"/>
        <v/>
      </c>
      <c r="N3048" s="8"/>
      <c r="XFB3048" s="13" t="str">
        <f>IF(D3048="","",COUNTIF('DISPATCHED (VT11)'!$E:$E,'Per Outlet Plan'!D3048))</f>
        <v/>
      </c>
    </row>
    <row r="3049" spans="1:14 16382:16382">
      <c r="A3049" s="18" t="str">
        <f>IF(D3049="","",VLOOKUP(D3049,'DISPATCHED (VT11)'!$E:$XEV,16373,0))</f>
        <v/>
      </c>
      <c r="B3049" s="13" t="str">
        <f>IF(D3049="","",VLOOKUP(D3049,'DISPATCHED (VT11)'!$E:$L,8,0))</f>
        <v/>
      </c>
      <c r="C3049" s="16" t="str">
        <f>IF(A3049="","",IF(VLOOKUP(A3049,'DSR Attendance'!$A:$E,5,0)=0,VLOOKUP(A3049,'DSR Attendance'!$A:$D,4,0),CONCATENATE(VLOOKUP(A3049,'DSR Attendance'!$A:$D,4,0)," / ",VLOOKUP('Per Outlet Plan'!A3049,'DSR Attendance'!$A:$E,5,0))))</f>
        <v/>
      </c>
      <c r="M3049" s="13" t="str">
        <f t="shared" si="49"/>
        <v/>
      </c>
      <c r="N3049" s="8"/>
      <c r="XFB3049" s="13" t="str">
        <f>IF(D3049="","",COUNTIF('DISPATCHED (VT11)'!$E:$E,'Per Outlet Plan'!D3049))</f>
        <v/>
      </c>
    </row>
    <row r="3050" spans="1:14 16382:16382">
      <c r="A3050" s="18" t="str">
        <f>IF(D3050="","",VLOOKUP(D3050,'DISPATCHED (VT11)'!$E:$XEV,16373,0))</f>
        <v/>
      </c>
      <c r="B3050" s="13" t="str">
        <f>IF(D3050="","",VLOOKUP(D3050,'DISPATCHED (VT11)'!$E:$L,8,0))</f>
        <v/>
      </c>
      <c r="C3050" s="16" t="str">
        <f>IF(A3050="","",IF(VLOOKUP(A3050,'DSR Attendance'!$A:$E,5,0)=0,VLOOKUP(A3050,'DSR Attendance'!$A:$D,4,0),CONCATENATE(VLOOKUP(A3050,'DSR Attendance'!$A:$D,4,0)," / ",VLOOKUP('Per Outlet Plan'!A3050,'DSR Attendance'!$A:$E,5,0))))</f>
        <v/>
      </c>
      <c r="M3050" s="13" t="str">
        <f t="shared" si="49"/>
        <v/>
      </c>
      <c r="N3050" s="8"/>
      <c r="XFB3050" s="13" t="str">
        <f>IF(D3050="","",COUNTIF('DISPATCHED (VT11)'!$E:$E,'Per Outlet Plan'!D3050))</f>
        <v/>
      </c>
    </row>
    <row r="3051" spans="1:14 16382:16382">
      <c r="A3051" s="18" t="str">
        <f>IF(D3051="","",VLOOKUP(D3051,'DISPATCHED (VT11)'!$E:$XEV,16373,0))</f>
        <v/>
      </c>
      <c r="B3051" s="13" t="str">
        <f>IF(D3051="","",VLOOKUP(D3051,'DISPATCHED (VT11)'!$E:$L,8,0))</f>
        <v/>
      </c>
      <c r="C3051" s="16" t="str">
        <f>IF(A3051="","",IF(VLOOKUP(A3051,'DSR Attendance'!$A:$E,5,0)=0,VLOOKUP(A3051,'DSR Attendance'!$A:$D,4,0),CONCATENATE(VLOOKUP(A3051,'DSR Attendance'!$A:$D,4,0)," / ",VLOOKUP('Per Outlet Plan'!A3051,'DSR Attendance'!$A:$E,5,0))))</f>
        <v/>
      </c>
      <c r="M3051" s="13" t="str">
        <f t="shared" si="49"/>
        <v/>
      </c>
      <c r="N3051" s="8"/>
      <c r="XFB3051" s="13" t="str">
        <f>IF(D3051="","",COUNTIF('DISPATCHED (VT11)'!$E:$E,'Per Outlet Plan'!D3051))</f>
        <v/>
      </c>
    </row>
    <row r="3052" spans="1:14 16382:16382">
      <c r="A3052" s="18" t="str">
        <f>IF(D3052="","",VLOOKUP(D3052,'DISPATCHED (VT11)'!$E:$XEV,16373,0))</f>
        <v/>
      </c>
      <c r="B3052" s="13" t="str">
        <f>IF(D3052="","",VLOOKUP(D3052,'DISPATCHED (VT11)'!$E:$L,8,0))</f>
        <v/>
      </c>
      <c r="C3052" s="16" t="str">
        <f>IF(A3052="","",IF(VLOOKUP(A3052,'DSR Attendance'!$A:$E,5,0)=0,VLOOKUP(A3052,'DSR Attendance'!$A:$D,4,0),CONCATENATE(VLOOKUP(A3052,'DSR Attendance'!$A:$D,4,0)," / ",VLOOKUP('Per Outlet Plan'!A3052,'DSR Attendance'!$A:$E,5,0))))</f>
        <v/>
      </c>
      <c r="M3052" s="13" t="str">
        <f t="shared" si="49"/>
        <v/>
      </c>
      <c r="N3052" s="8"/>
      <c r="XFB3052" s="13" t="str">
        <f>IF(D3052="","",COUNTIF('DISPATCHED (VT11)'!$E:$E,'Per Outlet Plan'!D3052))</f>
        <v/>
      </c>
    </row>
    <row r="3053" spans="1:14 16382:16382">
      <c r="A3053" s="18" t="str">
        <f>IF(D3053="","",VLOOKUP(D3053,'DISPATCHED (VT11)'!$E:$XEV,16373,0))</f>
        <v/>
      </c>
      <c r="B3053" s="13" t="str">
        <f>IF(D3053="","",VLOOKUP(D3053,'DISPATCHED (VT11)'!$E:$L,8,0))</f>
        <v/>
      </c>
      <c r="C3053" s="16" t="str">
        <f>IF(A3053="","",IF(VLOOKUP(A3053,'DSR Attendance'!$A:$E,5,0)=0,VLOOKUP(A3053,'DSR Attendance'!$A:$D,4,0),CONCATENATE(VLOOKUP(A3053,'DSR Attendance'!$A:$D,4,0)," / ",VLOOKUP('Per Outlet Plan'!A3053,'DSR Attendance'!$A:$E,5,0))))</f>
        <v/>
      </c>
      <c r="M3053" s="13" t="str">
        <f t="shared" si="49"/>
        <v/>
      </c>
      <c r="N3053" s="8"/>
      <c r="XFB3053" s="13" t="str">
        <f>IF(D3053="","",COUNTIF('DISPATCHED (VT11)'!$E:$E,'Per Outlet Plan'!D3053))</f>
        <v/>
      </c>
    </row>
    <row r="3054" spans="1:14 16382:16382">
      <c r="A3054" s="18" t="str">
        <f>IF(D3054="","",VLOOKUP(D3054,'DISPATCHED (VT11)'!$E:$XEV,16373,0))</f>
        <v/>
      </c>
      <c r="B3054" s="13" t="str">
        <f>IF(D3054="","",VLOOKUP(D3054,'DISPATCHED (VT11)'!$E:$L,8,0))</f>
        <v/>
      </c>
      <c r="C3054" s="16" t="str">
        <f>IF(A3054="","",IF(VLOOKUP(A3054,'DSR Attendance'!$A:$E,5,0)=0,VLOOKUP(A3054,'DSR Attendance'!$A:$D,4,0),CONCATENATE(VLOOKUP(A3054,'DSR Attendance'!$A:$D,4,0)," / ",VLOOKUP('Per Outlet Plan'!A3054,'DSR Attendance'!$A:$E,5,0))))</f>
        <v/>
      </c>
      <c r="M3054" s="13" t="str">
        <f t="shared" si="49"/>
        <v/>
      </c>
      <c r="N3054" s="8"/>
      <c r="XFB3054" s="13" t="str">
        <f>IF(D3054="","",COUNTIF('DISPATCHED (VT11)'!$E:$E,'Per Outlet Plan'!D3054))</f>
        <v/>
      </c>
    </row>
    <row r="3055" spans="1:14 16382:16382">
      <c r="A3055" s="18" t="str">
        <f>IF(D3055="","",VLOOKUP(D3055,'DISPATCHED (VT11)'!$E:$XEV,16373,0))</f>
        <v/>
      </c>
      <c r="B3055" s="13" t="str">
        <f>IF(D3055="","",VLOOKUP(D3055,'DISPATCHED (VT11)'!$E:$L,8,0))</f>
        <v/>
      </c>
      <c r="C3055" s="16" t="str">
        <f>IF(A3055="","",IF(VLOOKUP(A3055,'DSR Attendance'!$A:$E,5,0)=0,VLOOKUP(A3055,'DSR Attendance'!$A:$D,4,0),CONCATENATE(VLOOKUP(A3055,'DSR Attendance'!$A:$D,4,0)," / ",VLOOKUP('Per Outlet Plan'!A3055,'DSR Attendance'!$A:$E,5,0))))</f>
        <v/>
      </c>
      <c r="M3055" s="13" t="str">
        <f t="shared" si="49"/>
        <v/>
      </c>
      <c r="N3055" s="8"/>
      <c r="XFB3055" s="13" t="str">
        <f>IF(D3055="","",COUNTIF('DISPATCHED (VT11)'!$E:$E,'Per Outlet Plan'!D3055))</f>
        <v/>
      </c>
    </row>
    <row r="3056" spans="1:14 16382:16382">
      <c r="A3056" s="18" t="str">
        <f>IF(D3056="","",VLOOKUP(D3056,'DISPATCHED (VT11)'!$E:$XEV,16373,0))</f>
        <v/>
      </c>
      <c r="B3056" s="13" t="str">
        <f>IF(D3056="","",VLOOKUP(D3056,'DISPATCHED (VT11)'!$E:$L,8,0))</f>
        <v/>
      </c>
      <c r="C3056" s="16" t="str">
        <f>IF(A3056="","",IF(VLOOKUP(A3056,'DSR Attendance'!$A:$E,5,0)=0,VLOOKUP(A3056,'DSR Attendance'!$A:$D,4,0),CONCATENATE(VLOOKUP(A3056,'DSR Attendance'!$A:$D,4,0)," / ",VLOOKUP('Per Outlet Plan'!A3056,'DSR Attendance'!$A:$E,5,0))))</f>
        <v/>
      </c>
      <c r="M3056" s="13" t="str">
        <f t="shared" si="49"/>
        <v/>
      </c>
      <c r="N3056" s="8"/>
      <c r="XFB3056" s="13" t="str">
        <f>IF(D3056="","",COUNTIF('DISPATCHED (VT11)'!$E:$E,'Per Outlet Plan'!D3056))</f>
        <v/>
      </c>
    </row>
    <row r="3057" spans="1:14 16382:16382">
      <c r="A3057" s="18" t="str">
        <f>IF(D3057="","",VLOOKUP(D3057,'DISPATCHED (VT11)'!$E:$XEV,16373,0))</f>
        <v/>
      </c>
      <c r="B3057" s="13" t="str">
        <f>IF(D3057="","",VLOOKUP(D3057,'DISPATCHED (VT11)'!$E:$L,8,0))</f>
        <v/>
      </c>
      <c r="C3057" s="16" t="str">
        <f>IF(A3057="","",IF(VLOOKUP(A3057,'DSR Attendance'!$A:$E,5,0)=0,VLOOKUP(A3057,'DSR Attendance'!$A:$D,4,0),CONCATENATE(VLOOKUP(A3057,'DSR Attendance'!$A:$D,4,0)," / ",VLOOKUP('Per Outlet Plan'!A3057,'DSR Attendance'!$A:$E,5,0))))</f>
        <v/>
      </c>
      <c r="M3057" s="13" t="str">
        <f t="shared" si="49"/>
        <v/>
      </c>
      <c r="N3057" s="8"/>
      <c r="XFB3057" s="13" t="str">
        <f>IF(D3057="","",COUNTIF('DISPATCHED (VT11)'!$E:$E,'Per Outlet Plan'!D3057))</f>
        <v/>
      </c>
    </row>
    <row r="3058" spans="1:14 16382:16382">
      <c r="A3058" s="18" t="str">
        <f>IF(D3058="","",VLOOKUP(D3058,'DISPATCHED (VT11)'!$E:$XEV,16373,0))</f>
        <v/>
      </c>
      <c r="B3058" s="13" t="str">
        <f>IF(D3058="","",VLOOKUP(D3058,'DISPATCHED (VT11)'!$E:$L,8,0))</f>
        <v/>
      </c>
      <c r="C3058" s="16" t="str">
        <f>IF(A3058="","",IF(VLOOKUP(A3058,'DSR Attendance'!$A:$E,5,0)=0,VLOOKUP(A3058,'DSR Attendance'!$A:$D,4,0),CONCATENATE(VLOOKUP(A3058,'DSR Attendance'!$A:$D,4,0)," / ",VLOOKUP('Per Outlet Plan'!A3058,'DSR Attendance'!$A:$E,5,0))))</f>
        <v/>
      </c>
      <c r="M3058" s="13" t="str">
        <f t="shared" si="49"/>
        <v/>
      </c>
      <c r="N3058" s="8"/>
      <c r="XFB3058" s="13" t="str">
        <f>IF(D3058="","",COUNTIF('DISPATCHED (VT11)'!$E:$E,'Per Outlet Plan'!D3058))</f>
        <v/>
      </c>
    </row>
    <row r="3059" spans="1:14 16382:16382">
      <c r="A3059" s="18" t="str">
        <f>IF(D3059="","",VLOOKUP(D3059,'DISPATCHED (VT11)'!$E:$XEV,16373,0))</f>
        <v/>
      </c>
      <c r="B3059" s="13" t="str">
        <f>IF(D3059="","",VLOOKUP(D3059,'DISPATCHED (VT11)'!$E:$L,8,0))</f>
        <v/>
      </c>
      <c r="C3059" s="16" t="str">
        <f>IF(A3059="","",IF(VLOOKUP(A3059,'DSR Attendance'!$A:$E,5,0)=0,VLOOKUP(A3059,'DSR Attendance'!$A:$D,4,0),CONCATENATE(VLOOKUP(A3059,'DSR Attendance'!$A:$D,4,0)," / ",VLOOKUP('Per Outlet Plan'!A3059,'DSR Attendance'!$A:$E,5,0))))</f>
        <v/>
      </c>
      <c r="M3059" s="13" t="str">
        <f t="shared" si="49"/>
        <v/>
      </c>
      <c r="N3059" s="8"/>
      <c r="XFB3059" s="13" t="str">
        <f>IF(D3059="","",COUNTIF('DISPATCHED (VT11)'!$E:$E,'Per Outlet Plan'!D3059))</f>
        <v/>
      </c>
    </row>
    <row r="3060" spans="1:14 16382:16382">
      <c r="A3060" s="18" t="str">
        <f>IF(D3060="","",VLOOKUP(D3060,'DISPATCHED (VT11)'!$E:$XEV,16373,0))</f>
        <v/>
      </c>
      <c r="B3060" s="13" t="str">
        <f>IF(D3060="","",VLOOKUP(D3060,'DISPATCHED (VT11)'!$E:$L,8,0))</f>
        <v/>
      </c>
      <c r="C3060" s="16" t="str">
        <f>IF(A3060="","",IF(VLOOKUP(A3060,'DSR Attendance'!$A:$E,5,0)=0,VLOOKUP(A3060,'DSR Attendance'!$A:$D,4,0),CONCATENATE(VLOOKUP(A3060,'DSR Attendance'!$A:$D,4,0)," / ",VLOOKUP('Per Outlet Plan'!A3060,'DSR Attendance'!$A:$E,5,0))))</f>
        <v/>
      </c>
      <c r="M3060" s="13" t="str">
        <f t="shared" si="49"/>
        <v/>
      </c>
      <c r="N3060" s="8"/>
      <c r="XFB3060" s="13" t="str">
        <f>IF(D3060="","",COUNTIF('DISPATCHED (VT11)'!$E:$E,'Per Outlet Plan'!D3060))</f>
        <v/>
      </c>
    </row>
    <row r="3061" spans="1:14 16382:16382">
      <c r="A3061" s="18" t="str">
        <f>IF(D3061="","",VLOOKUP(D3061,'DISPATCHED (VT11)'!$E:$XEV,16373,0))</f>
        <v/>
      </c>
      <c r="B3061" s="13" t="str">
        <f>IF(D3061="","",VLOOKUP(D3061,'DISPATCHED (VT11)'!$E:$L,8,0))</f>
        <v/>
      </c>
      <c r="C3061" s="16" t="str">
        <f>IF(A3061="","",IF(VLOOKUP(A3061,'DSR Attendance'!$A:$E,5,0)=0,VLOOKUP(A3061,'DSR Attendance'!$A:$D,4,0),CONCATENATE(VLOOKUP(A3061,'DSR Attendance'!$A:$D,4,0)," / ",VLOOKUP('Per Outlet Plan'!A3061,'DSR Attendance'!$A:$E,5,0))))</f>
        <v/>
      </c>
      <c r="M3061" s="13" t="str">
        <f t="shared" si="49"/>
        <v/>
      </c>
      <c r="N3061" s="8"/>
      <c r="XFB3061" s="13" t="str">
        <f>IF(D3061="","",COUNTIF('DISPATCHED (VT11)'!$E:$E,'Per Outlet Plan'!D3061))</f>
        <v/>
      </c>
    </row>
    <row r="3062" spans="1:14 16382:16382">
      <c r="A3062" s="18" t="str">
        <f>IF(D3062="","",VLOOKUP(D3062,'DISPATCHED (VT11)'!$E:$XEV,16373,0))</f>
        <v/>
      </c>
      <c r="B3062" s="13" t="str">
        <f>IF(D3062="","",VLOOKUP(D3062,'DISPATCHED (VT11)'!$E:$L,8,0))</f>
        <v/>
      </c>
      <c r="C3062" s="16" t="str">
        <f>IF(A3062="","",IF(VLOOKUP(A3062,'DSR Attendance'!$A:$E,5,0)=0,VLOOKUP(A3062,'DSR Attendance'!$A:$D,4,0),CONCATENATE(VLOOKUP(A3062,'DSR Attendance'!$A:$D,4,0)," / ",VLOOKUP('Per Outlet Plan'!A3062,'DSR Attendance'!$A:$E,5,0))))</f>
        <v/>
      </c>
      <c r="M3062" s="13" t="str">
        <f t="shared" si="49"/>
        <v/>
      </c>
      <c r="N3062" s="8"/>
      <c r="XFB3062" s="13" t="str">
        <f>IF(D3062="","",COUNTIF('DISPATCHED (VT11)'!$E:$E,'Per Outlet Plan'!D3062))</f>
        <v/>
      </c>
    </row>
    <row r="3063" spans="1:14 16382:16382">
      <c r="A3063" s="18" t="str">
        <f>IF(D3063="","",VLOOKUP(D3063,'DISPATCHED (VT11)'!$E:$XEV,16373,0))</f>
        <v/>
      </c>
      <c r="B3063" s="13" t="str">
        <f>IF(D3063="","",VLOOKUP(D3063,'DISPATCHED (VT11)'!$E:$L,8,0))</f>
        <v/>
      </c>
      <c r="C3063" s="16" t="str">
        <f>IF(A3063="","",IF(VLOOKUP(A3063,'DSR Attendance'!$A:$E,5,0)=0,VLOOKUP(A3063,'DSR Attendance'!$A:$D,4,0),CONCATENATE(VLOOKUP(A3063,'DSR Attendance'!$A:$D,4,0)," / ",VLOOKUP('Per Outlet Plan'!A3063,'DSR Attendance'!$A:$E,5,0))))</f>
        <v/>
      </c>
      <c r="M3063" s="13" t="str">
        <f t="shared" si="49"/>
        <v/>
      </c>
      <c r="N3063" s="8"/>
      <c r="XFB3063" s="13" t="str">
        <f>IF(D3063="","",COUNTIF('DISPATCHED (VT11)'!$E:$E,'Per Outlet Plan'!D3063))</f>
        <v/>
      </c>
    </row>
    <row r="3064" spans="1:14 16382:16382">
      <c r="A3064" s="18" t="str">
        <f>IF(D3064="","",VLOOKUP(D3064,'DISPATCHED (VT11)'!$E:$XEV,16373,0))</f>
        <v/>
      </c>
      <c r="B3064" s="13" t="str">
        <f>IF(D3064="","",VLOOKUP(D3064,'DISPATCHED (VT11)'!$E:$L,8,0))</f>
        <v/>
      </c>
      <c r="C3064" s="16" t="str">
        <f>IF(A3064="","",IF(VLOOKUP(A3064,'DSR Attendance'!$A:$E,5,0)=0,VLOOKUP(A3064,'DSR Attendance'!$A:$D,4,0),CONCATENATE(VLOOKUP(A3064,'DSR Attendance'!$A:$D,4,0)," / ",VLOOKUP('Per Outlet Plan'!A3064,'DSR Attendance'!$A:$E,5,0))))</f>
        <v/>
      </c>
      <c r="M3064" s="13" t="str">
        <f t="shared" si="49"/>
        <v/>
      </c>
      <c r="N3064" s="8"/>
      <c r="XFB3064" s="13" t="str">
        <f>IF(D3064="","",COUNTIF('DISPATCHED (VT11)'!$E:$E,'Per Outlet Plan'!D3064))</f>
        <v/>
      </c>
    </row>
    <row r="3065" spans="1:14 16382:16382">
      <c r="A3065" s="18" t="str">
        <f>IF(D3065="","",VLOOKUP(D3065,'DISPATCHED (VT11)'!$E:$XEV,16373,0))</f>
        <v/>
      </c>
      <c r="B3065" s="13" t="str">
        <f>IF(D3065="","",VLOOKUP(D3065,'DISPATCHED (VT11)'!$E:$L,8,0))</f>
        <v/>
      </c>
      <c r="C3065" s="16" t="str">
        <f>IF(A3065="","",IF(VLOOKUP(A3065,'DSR Attendance'!$A:$E,5,0)=0,VLOOKUP(A3065,'DSR Attendance'!$A:$D,4,0),CONCATENATE(VLOOKUP(A3065,'DSR Attendance'!$A:$D,4,0)," / ",VLOOKUP('Per Outlet Plan'!A3065,'DSR Attendance'!$A:$E,5,0))))</f>
        <v/>
      </c>
      <c r="M3065" s="13" t="str">
        <f t="shared" si="49"/>
        <v/>
      </c>
      <c r="N3065" s="8"/>
      <c r="XFB3065" s="13" t="str">
        <f>IF(D3065="","",COUNTIF('DISPATCHED (VT11)'!$E:$E,'Per Outlet Plan'!D3065))</f>
        <v/>
      </c>
    </row>
    <row r="3066" spans="1:14 16382:16382">
      <c r="A3066" s="18" t="str">
        <f>IF(D3066="","",VLOOKUP(D3066,'DISPATCHED (VT11)'!$E:$XEV,16373,0))</f>
        <v/>
      </c>
      <c r="B3066" s="13" t="str">
        <f>IF(D3066="","",VLOOKUP(D3066,'DISPATCHED (VT11)'!$E:$L,8,0))</f>
        <v/>
      </c>
      <c r="C3066" s="16" t="str">
        <f>IF(A3066="","",IF(VLOOKUP(A3066,'DSR Attendance'!$A:$E,5,0)=0,VLOOKUP(A3066,'DSR Attendance'!$A:$D,4,0),CONCATENATE(VLOOKUP(A3066,'DSR Attendance'!$A:$D,4,0)," / ",VLOOKUP('Per Outlet Plan'!A3066,'DSR Attendance'!$A:$E,5,0))))</f>
        <v/>
      </c>
      <c r="M3066" s="13" t="str">
        <f t="shared" si="49"/>
        <v/>
      </c>
      <c r="N3066" s="8"/>
      <c r="XFB3066" s="13" t="str">
        <f>IF(D3066="","",COUNTIF('DISPATCHED (VT11)'!$E:$E,'Per Outlet Plan'!D3066))</f>
        <v/>
      </c>
    </row>
    <row r="3067" spans="1:14 16382:16382">
      <c r="A3067" s="18" t="str">
        <f>IF(D3067="","",VLOOKUP(D3067,'DISPATCHED (VT11)'!$E:$XEV,16373,0))</f>
        <v/>
      </c>
      <c r="B3067" s="13" t="str">
        <f>IF(D3067="","",VLOOKUP(D3067,'DISPATCHED (VT11)'!$E:$L,8,0))</f>
        <v/>
      </c>
      <c r="C3067" s="16" t="str">
        <f>IF(A3067="","",IF(VLOOKUP(A3067,'DSR Attendance'!$A:$E,5,0)=0,VLOOKUP(A3067,'DSR Attendance'!$A:$D,4,0),CONCATENATE(VLOOKUP(A3067,'DSR Attendance'!$A:$D,4,0)," / ",VLOOKUP('Per Outlet Plan'!A3067,'DSR Attendance'!$A:$E,5,0))))</f>
        <v/>
      </c>
      <c r="M3067" s="13" t="str">
        <f t="shared" si="49"/>
        <v/>
      </c>
      <c r="N3067" s="8"/>
      <c r="XFB3067" s="13" t="str">
        <f>IF(D3067="","",COUNTIF('DISPATCHED (VT11)'!$E:$E,'Per Outlet Plan'!D3067))</f>
        <v/>
      </c>
    </row>
    <row r="3068" spans="1:14 16382:16382">
      <c r="A3068" s="18" t="str">
        <f>IF(D3068="","",VLOOKUP(D3068,'DISPATCHED (VT11)'!$E:$XEV,16373,0))</f>
        <v/>
      </c>
      <c r="B3068" s="13" t="str">
        <f>IF(D3068="","",VLOOKUP(D3068,'DISPATCHED (VT11)'!$E:$L,8,0))</f>
        <v/>
      </c>
      <c r="C3068" s="16" t="str">
        <f>IF(A3068="","",IF(VLOOKUP(A3068,'DSR Attendance'!$A:$E,5,0)=0,VLOOKUP(A3068,'DSR Attendance'!$A:$D,4,0),CONCATENATE(VLOOKUP(A3068,'DSR Attendance'!$A:$D,4,0)," / ",VLOOKUP('Per Outlet Plan'!A3068,'DSR Attendance'!$A:$E,5,0))))</f>
        <v/>
      </c>
      <c r="M3068" s="13" t="str">
        <f t="shared" si="49"/>
        <v/>
      </c>
      <c r="N3068" s="8"/>
      <c r="XFB3068" s="13" t="str">
        <f>IF(D3068="","",COUNTIF('DISPATCHED (VT11)'!$E:$E,'Per Outlet Plan'!D3068))</f>
        <v/>
      </c>
    </row>
    <row r="3069" spans="1:14 16382:16382">
      <c r="A3069" s="18" t="str">
        <f>IF(D3069="","",VLOOKUP(D3069,'DISPATCHED (VT11)'!$E:$XEV,16373,0))</f>
        <v/>
      </c>
      <c r="B3069" s="13" t="str">
        <f>IF(D3069="","",VLOOKUP(D3069,'DISPATCHED (VT11)'!$E:$L,8,0))</f>
        <v/>
      </c>
      <c r="C3069" s="16" t="str">
        <f>IF(A3069="","",IF(VLOOKUP(A3069,'DSR Attendance'!$A:$E,5,0)=0,VLOOKUP(A3069,'DSR Attendance'!$A:$D,4,0),CONCATENATE(VLOOKUP(A3069,'DSR Attendance'!$A:$D,4,0)," / ",VLOOKUP('Per Outlet Plan'!A3069,'DSR Attendance'!$A:$E,5,0))))</f>
        <v/>
      </c>
      <c r="M3069" s="13" t="str">
        <f t="shared" si="49"/>
        <v/>
      </c>
      <c r="N3069" s="8"/>
      <c r="XFB3069" s="13" t="str">
        <f>IF(D3069="","",COUNTIF('DISPATCHED (VT11)'!$E:$E,'Per Outlet Plan'!D3069))</f>
        <v/>
      </c>
    </row>
    <row r="3070" spans="1:14 16382:16382">
      <c r="A3070" s="18" t="str">
        <f>IF(D3070="","",VLOOKUP(D3070,'DISPATCHED (VT11)'!$E:$XEV,16373,0))</f>
        <v/>
      </c>
      <c r="B3070" s="13" t="str">
        <f>IF(D3070="","",VLOOKUP(D3070,'DISPATCHED (VT11)'!$E:$L,8,0))</f>
        <v/>
      </c>
      <c r="C3070" s="16" t="str">
        <f>IF(A3070="","",IF(VLOOKUP(A3070,'DSR Attendance'!$A:$E,5,0)=0,VLOOKUP(A3070,'DSR Attendance'!$A:$D,4,0),CONCATENATE(VLOOKUP(A3070,'DSR Attendance'!$A:$D,4,0)," / ",VLOOKUP('Per Outlet Plan'!A3070,'DSR Attendance'!$A:$E,5,0))))</f>
        <v/>
      </c>
      <c r="M3070" s="13" t="str">
        <f t="shared" si="49"/>
        <v/>
      </c>
      <c r="N3070" s="8"/>
      <c r="XFB3070" s="13" t="str">
        <f>IF(D3070="","",COUNTIF('DISPATCHED (VT11)'!$E:$E,'Per Outlet Plan'!D3070))</f>
        <v/>
      </c>
    </row>
    <row r="3071" spans="1:14 16382:16382">
      <c r="A3071" s="18" t="str">
        <f>IF(D3071="","",VLOOKUP(D3071,'DISPATCHED (VT11)'!$E:$XEV,16373,0))</f>
        <v/>
      </c>
      <c r="B3071" s="13" t="str">
        <f>IF(D3071="","",VLOOKUP(D3071,'DISPATCHED (VT11)'!$E:$L,8,0))</f>
        <v/>
      </c>
      <c r="C3071" s="16" t="str">
        <f>IF(A3071="","",IF(VLOOKUP(A3071,'DSR Attendance'!$A:$E,5,0)=0,VLOOKUP(A3071,'DSR Attendance'!$A:$D,4,0),CONCATENATE(VLOOKUP(A3071,'DSR Attendance'!$A:$D,4,0)," / ",VLOOKUP('Per Outlet Plan'!A3071,'DSR Attendance'!$A:$E,5,0))))</f>
        <v/>
      </c>
      <c r="M3071" s="13" t="str">
        <f t="shared" si="49"/>
        <v/>
      </c>
      <c r="N3071" s="8"/>
      <c r="XFB3071" s="13" t="str">
        <f>IF(D3071="","",COUNTIF('DISPATCHED (VT11)'!$E:$E,'Per Outlet Plan'!D3071))</f>
        <v/>
      </c>
    </row>
    <row r="3072" spans="1:14 16382:16382">
      <c r="A3072" s="18" t="str">
        <f>IF(D3072="","",VLOOKUP(D3072,'DISPATCHED (VT11)'!$E:$XEV,16373,0))</f>
        <v/>
      </c>
      <c r="B3072" s="13" t="str">
        <f>IF(D3072="","",VLOOKUP(D3072,'DISPATCHED (VT11)'!$E:$L,8,0))</f>
        <v/>
      </c>
      <c r="C3072" s="16" t="str">
        <f>IF(A3072="","",IF(VLOOKUP(A3072,'DSR Attendance'!$A:$E,5,0)=0,VLOOKUP(A3072,'DSR Attendance'!$A:$D,4,0),CONCATENATE(VLOOKUP(A3072,'DSR Attendance'!$A:$D,4,0)," / ",VLOOKUP('Per Outlet Plan'!A3072,'DSR Attendance'!$A:$E,5,0))))</f>
        <v/>
      </c>
      <c r="M3072" s="13" t="str">
        <f t="shared" si="49"/>
        <v/>
      </c>
      <c r="N3072" s="8"/>
      <c r="XFB3072" s="13" t="str">
        <f>IF(D3072="","",COUNTIF('DISPATCHED (VT11)'!$E:$E,'Per Outlet Plan'!D3072))</f>
        <v/>
      </c>
    </row>
    <row r="3073" spans="1:14 16382:16382">
      <c r="A3073" s="18" t="str">
        <f>IF(D3073="","",VLOOKUP(D3073,'DISPATCHED (VT11)'!$E:$XEV,16373,0))</f>
        <v/>
      </c>
      <c r="B3073" s="13" t="str">
        <f>IF(D3073="","",VLOOKUP(D3073,'DISPATCHED (VT11)'!$E:$L,8,0))</f>
        <v/>
      </c>
      <c r="C3073" s="16" t="str">
        <f>IF(A3073="","",IF(VLOOKUP(A3073,'DSR Attendance'!$A:$E,5,0)=0,VLOOKUP(A3073,'DSR Attendance'!$A:$D,4,0),CONCATENATE(VLOOKUP(A3073,'DSR Attendance'!$A:$D,4,0)," / ",VLOOKUP('Per Outlet Plan'!A3073,'DSR Attendance'!$A:$E,5,0))))</f>
        <v/>
      </c>
      <c r="M3073" s="13" t="str">
        <f t="shared" si="49"/>
        <v/>
      </c>
      <c r="N3073" s="8"/>
      <c r="XFB3073" s="13" t="str">
        <f>IF(D3073="","",COUNTIF('DISPATCHED (VT11)'!$E:$E,'Per Outlet Plan'!D3073))</f>
        <v/>
      </c>
    </row>
    <row r="3074" spans="1:14 16382:16382">
      <c r="A3074" s="18" t="str">
        <f>IF(D3074="","",VLOOKUP(D3074,'DISPATCHED (VT11)'!$E:$XEV,16373,0))</f>
        <v/>
      </c>
      <c r="B3074" s="13" t="str">
        <f>IF(D3074="","",VLOOKUP(D3074,'DISPATCHED (VT11)'!$E:$L,8,0))</f>
        <v/>
      </c>
      <c r="C3074" s="16" t="str">
        <f>IF(A3074="","",IF(VLOOKUP(A3074,'DSR Attendance'!$A:$E,5,0)=0,VLOOKUP(A3074,'DSR Attendance'!$A:$D,4,0),CONCATENATE(VLOOKUP(A3074,'DSR Attendance'!$A:$D,4,0)," / ",VLOOKUP('Per Outlet Plan'!A3074,'DSR Attendance'!$A:$E,5,0))))</f>
        <v/>
      </c>
      <c r="M3074" s="13" t="str">
        <f t="shared" si="49"/>
        <v/>
      </c>
      <c r="N3074" s="8"/>
      <c r="XFB3074" s="13" t="str">
        <f>IF(D3074="","",COUNTIF('DISPATCHED (VT11)'!$E:$E,'Per Outlet Plan'!D3074))</f>
        <v/>
      </c>
    </row>
    <row r="3075" spans="1:14 16382:16382">
      <c r="A3075" s="18" t="str">
        <f>IF(D3075="","",VLOOKUP(D3075,'DISPATCHED (VT11)'!$E:$XEV,16373,0))</f>
        <v/>
      </c>
      <c r="B3075" s="13" t="str">
        <f>IF(D3075="","",VLOOKUP(D3075,'DISPATCHED (VT11)'!$E:$L,8,0))</f>
        <v/>
      </c>
      <c r="C3075" s="16" t="str">
        <f>IF(A3075="","",IF(VLOOKUP(A3075,'DSR Attendance'!$A:$E,5,0)=0,VLOOKUP(A3075,'DSR Attendance'!$A:$D,4,0),CONCATENATE(VLOOKUP(A3075,'DSR Attendance'!$A:$D,4,0)," / ",VLOOKUP('Per Outlet Plan'!A3075,'DSR Attendance'!$A:$E,5,0))))</f>
        <v/>
      </c>
      <c r="M3075" s="13" t="str">
        <f t="shared" si="49"/>
        <v/>
      </c>
      <c r="N3075" s="8"/>
      <c r="XFB3075" s="13" t="str">
        <f>IF(D3075="","",COUNTIF('DISPATCHED (VT11)'!$E:$E,'Per Outlet Plan'!D3075))</f>
        <v/>
      </c>
    </row>
    <row r="3076" spans="1:14 16382:16382">
      <c r="A3076" s="18" t="str">
        <f>IF(D3076="","",VLOOKUP(D3076,'DISPATCHED (VT11)'!$E:$XEV,16373,0))</f>
        <v/>
      </c>
      <c r="B3076" s="13" t="str">
        <f>IF(D3076="","",VLOOKUP(D3076,'DISPATCHED (VT11)'!$E:$L,8,0))</f>
        <v/>
      </c>
      <c r="C3076" s="16" t="str">
        <f>IF(A3076="","",IF(VLOOKUP(A3076,'DSR Attendance'!$A:$E,5,0)=0,VLOOKUP(A3076,'DSR Attendance'!$A:$D,4,0),CONCATENATE(VLOOKUP(A3076,'DSR Attendance'!$A:$D,4,0)," / ",VLOOKUP('Per Outlet Plan'!A3076,'DSR Attendance'!$A:$E,5,0))))</f>
        <v/>
      </c>
      <c r="M3076" s="13" t="str">
        <f t="shared" si="49"/>
        <v/>
      </c>
      <c r="N3076" s="8"/>
      <c r="XFB3076" s="13" t="str">
        <f>IF(D3076="","",COUNTIF('DISPATCHED (VT11)'!$E:$E,'Per Outlet Plan'!D3076))</f>
        <v/>
      </c>
    </row>
    <row r="3077" spans="1:14 16382:16382">
      <c r="A3077" s="18" t="str">
        <f>IF(D3077="","",VLOOKUP(D3077,'DISPATCHED (VT11)'!$E:$XEV,16373,0))</f>
        <v/>
      </c>
      <c r="B3077" s="13" t="str">
        <f>IF(D3077="","",VLOOKUP(D3077,'DISPATCHED (VT11)'!$E:$L,8,0))</f>
        <v/>
      </c>
      <c r="C3077" s="16" t="str">
        <f>IF(A3077="","",IF(VLOOKUP(A3077,'DSR Attendance'!$A:$E,5,0)=0,VLOOKUP(A3077,'DSR Attendance'!$A:$D,4,0),CONCATENATE(VLOOKUP(A3077,'DSR Attendance'!$A:$D,4,0)," / ",VLOOKUP('Per Outlet Plan'!A3077,'DSR Attendance'!$A:$E,5,0))))</f>
        <v/>
      </c>
      <c r="M3077" s="13" t="str">
        <f t="shared" si="49"/>
        <v/>
      </c>
      <c r="N3077" s="8"/>
      <c r="XFB3077" s="13" t="str">
        <f>IF(D3077="","",COUNTIF('DISPATCHED (VT11)'!$E:$E,'Per Outlet Plan'!D3077))</f>
        <v/>
      </c>
    </row>
    <row r="3078" spans="1:14 16382:16382">
      <c r="A3078" s="18" t="str">
        <f>IF(D3078="","",VLOOKUP(D3078,'DISPATCHED (VT11)'!$E:$XEV,16373,0))</f>
        <v/>
      </c>
      <c r="B3078" s="13" t="str">
        <f>IF(D3078="","",VLOOKUP(D3078,'DISPATCHED (VT11)'!$E:$L,8,0))</f>
        <v/>
      </c>
      <c r="C3078" s="16" t="str">
        <f>IF(A3078="","",IF(VLOOKUP(A3078,'DSR Attendance'!$A:$E,5,0)=0,VLOOKUP(A3078,'DSR Attendance'!$A:$D,4,0),CONCATENATE(VLOOKUP(A3078,'DSR Attendance'!$A:$D,4,0)," / ",VLOOKUP('Per Outlet Plan'!A3078,'DSR Attendance'!$A:$E,5,0))))</f>
        <v/>
      </c>
      <c r="M3078" s="13" t="str">
        <f t="shared" ref="M3078:M3141" si="50">IF(L3078="","",VLOOKUP(L3078,$XFC$6:$XFD$30,2,0))</f>
        <v/>
      </c>
      <c r="N3078" s="8"/>
      <c r="XFB3078" s="13" t="str">
        <f>IF(D3078="","",COUNTIF('DISPATCHED (VT11)'!$E:$E,'Per Outlet Plan'!D3078))</f>
        <v/>
      </c>
    </row>
    <row r="3079" spans="1:14 16382:16382">
      <c r="A3079" s="18" t="str">
        <f>IF(D3079="","",VLOOKUP(D3079,'DISPATCHED (VT11)'!$E:$XEV,16373,0))</f>
        <v/>
      </c>
      <c r="B3079" s="13" t="str">
        <f>IF(D3079="","",VLOOKUP(D3079,'DISPATCHED (VT11)'!$E:$L,8,0))</f>
        <v/>
      </c>
      <c r="C3079" s="16" t="str">
        <f>IF(A3079="","",IF(VLOOKUP(A3079,'DSR Attendance'!$A:$E,5,0)=0,VLOOKUP(A3079,'DSR Attendance'!$A:$D,4,0),CONCATENATE(VLOOKUP(A3079,'DSR Attendance'!$A:$D,4,0)," / ",VLOOKUP('Per Outlet Plan'!A3079,'DSR Attendance'!$A:$E,5,0))))</f>
        <v/>
      </c>
      <c r="M3079" s="13" t="str">
        <f t="shared" si="50"/>
        <v/>
      </c>
      <c r="N3079" s="8"/>
      <c r="XFB3079" s="13" t="str">
        <f>IF(D3079="","",COUNTIF('DISPATCHED (VT11)'!$E:$E,'Per Outlet Plan'!D3079))</f>
        <v/>
      </c>
    </row>
    <row r="3080" spans="1:14 16382:16382">
      <c r="A3080" s="18" t="str">
        <f>IF(D3080="","",VLOOKUP(D3080,'DISPATCHED (VT11)'!$E:$XEV,16373,0))</f>
        <v/>
      </c>
      <c r="B3080" s="13" t="str">
        <f>IF(D3080="","",VLOOKUP(D3080,'DISPATCHED (VT11)'!$E:$L,8,0))</f>
        <v/>
      </c>
      <c r="C3080" s="16" t="str">
        <f>IF(A3080="","",IF(VLOOKUP(A3080,'DSR Attendance'!$A:$E,5,0)=0,VLOOKUP(A3080,'DSR Attendance'!$A:$D,4,0),CONCATENATE(VLOOKUP(A3080,'DSR Attendance'!$A:$D,4,0)," / ",VLOOKUP('Per Outlet Plan'!A3080,'DSR Attendance'!$A:$E,5,0))))</f>
        <v/>
      </c>
      <c r="M3080" s="13" t="str">
        <f t="shared" si="50"/>
        <v/>
      </c>
      <c r="N3080" s="8"/>
      <c r="XFB3080" s="13" t="str">
        <f>IF(D3080="","",COUNTIF('DISPATCHED (VT11)'!$E:$E,'Per Outlet Plan'!D3080))</f>
        <v/>
      </c>
    </row>
    <row r="3081" spans="1:14 16382:16382">
      <c r="A3081" s="18" t="str">
        <f>IF(D3081="","",VLOOKUP(D3081,'DISPATCHED (VT11)'!$E:$XEV,16373,0))</f>
        <v/>
      </c>
      <c r="B3081" s="13" t="str">
        <f>IF(D3081="","",VLOOKUP(D3081,'DISPATCHED (VT11)'!$E:$L,8,0))</f>
        <v/>
      </c>
      <c r="C3081" s="16" t="str">
        <f>IF(A3081="","",IF(VLOOKUP(A3081,'DSR Attendance'!$A:$E,5,0)=0,VLOOKUP(A3081,'DSR Attendance'!$A:$D,4,0),CONCATENATE(VLOOKUP(A3081,'DSR Attendance'!$A:$D,4,0)," / ",VLOOKUP('Per Outlet Plan'!A3081,'DSR Attendance'!$A:$E,5,0))))</f>
        <v/>
      </c>
      <c r="M3081" s="13" t="str">
        <f t="shared" si="50"/>
        <v/>
      </c>
      <c r="N3081" s="8"/>
      <c r="XFB3081" s="13" t="str">
        <f>IF(D3081="","",COUNTIF('DISPATCHED (VT11)'!$E:$E,'Per Outlet Plan'!D3081))</f>
        <v/>
      </c>
    </row>
    <row r="3082" spans="1:14 16382:16382">
      <c r="A3082" s="18" t="str">
        <f>IF(D3082="","",VLOOKUP(D3082,'DISPATCHED (VT11)'!$E:$XEV,16373,0))</f>
        <v/>
      </c>
      <c r="B3082" s="13" t="str">
        <f>IF(D3082="","",VLOOKUP(D3082,'DISPATCHED (VT11)'!$E:$L,8,0))</f>
        <v/>
      </c>
      <c r="C3082" s="16" t="str">
        <f>IF(A3082="","",IF(VLOOKUP(A3082,'DSR Attendance'!$A:$E,5,0)=0,VLOOKUP(A3082,'DSR Attendance'!$A:$D,4,0),CONCATENATE(VLOOKUP(A3082,'DSR Attendance'!$A:$D,4,0)," / ",VLOOKUP('Per Outlet Plan'!A3082,'DSR Attendance'!$A:$E,5,0))))</f>
        <v/>
      </c>
      <c r="M3082" s="13" t="str">
        <f t="shared" si="50"/>
        <v/>
      </c>
      <c r="N3082" s="8"/>
      <c r="XFB3082" s="13" t="str">
        <f>IF(D3082="","",COUNTIF('DISPATCHED (VT11)'!$E:$E,'Per Outlet Plan'!D3082))</f>
        <v/>
      </c>
    </row>
    <row r="3083" spans="1:14 16382:16382">
      <c r="A3083" s="18" t="str">
        <f>IF(D3083="","",VLOOKUP(D3083,'DISPATCHED (VT11)'!$E:$XEV,16373,0))</f>
        <v/>
      </c>
      <c r="B3083" s="13" t="str">
        <f>IF(D3083="","",VLOOKUP(D3083,'DISPATCHED (VT11)'!$E:$L,8,0))</f>
        <v/>
      </c>
      <c r="C3083" s="16" t="str">
        <f>IF(A3083="","",IF(VLOOKUP(A3083,'DSR Attendance'!$A:$E,5,0)=0,VLOOKUP(A3083,'DSR Attendance'!$A:$D,4,0),CONCATENATE(VLOOKUP(A3083,'DSR Attendance'!$A:$D,4,0)," / ",VLOOKUP('Per Outlet Plan'!A3083,'DSR Attendance'!$A:$E,5,0))))</f>
        <v/>
      </c>
      <c r="M3083" s="13" t="str">
        <f t="shared" si="50"/>
        <v/>
      </c>
      <c r="N3083" s="8"/>
      <c r="XFB3083" s="13" t="str">
        <f>IF(D3083="","",COUNTIF('DISPATCHED (VT11)'!$E:$E,'Per Outlet Plan'!D3083))</f>
        <v/>
      </c>
    </row>
    <row r="3084" spans="1:14 16382:16382">
      <c r="A3084" s="18" t="str">
        <f>IF(D3084="","",VLOOKUP(D3084,'DISPATCHED (VT11)'!$E:$XEV,16373,0))</f>
        <v/>
      </c>
      <c r="B3084" s="13" t="str">
        <f>IF(D3084="","",VLOOKUP(D3084,'DISPATCHED (VT11)'!$E:$L,8,0))</f>
        <v/>
      </c>
      <c r="C3084" s="16" t="str">
        <f>IF(A3084="","",IF(VLOOKUP(A3084,'DSR Attendance'!$A:$E,5,0)=0,VLOOKUP(A3084,'DSR Attendance'!$A:$D,4,0),CONCATENATE(VLOOKUP(A3084,'DSR Attendance'!$A:$D,4,0)," / ",VLOOKUP('Per Outlet Plan'!A3084,'DSR Attendance'!$A:$E,5,0))))</f>
        <v/>
      </c>
      <c r="M3084" s="13" t="str">
        <f t="shared" si="50"/>
        <v/>
      </c>
      <c r="N3084" s="8"/>
      <c r="XFB3084" s="13" t="str">
        <f>IF(D3084="","",COUNTIF('DISPATCHED (VT11)'!$E:$E,'Per Outlet Plan'!D3084))</f>
        <v/>
      </c>
    </row>
    <row r="3085" spans="1:14 16382:16382">
      <c r="A3085" s="18" t="str">
        <f>IF(D3085="","",VLOOKUP(D3085,'DISPATCHED (VT11)'!$E:$XEV,16373,0))</f>
        <v/>
      </c>
      <c r="B3085" s="13" t="str">
        <f>IF(D3085="","",VLOOKUP(D3085,'DISPATCHED (VT11)'!$E:$L,8,0))</f>
        <v/>
      </c>
      <c r="C3085" s="16" t="str">
        <f>IF(A3085="","",IF(VLOOKUP(A3085,'DSR Attendance'!$A:$E,5,0)=0,VLOOKUP(A3085,'DSR Attendance'!$A:$D,4,0),CONCATENATE(VLOOKUP(A3085,'DSR Attendance'!$A:$D,4,0)," / ",VLOOKUP('Per Outlet Plan'!A3085,'DSR Attendance'!$A:$E,5,0))))</f>
        <v/>
      </c>
      <c r="M3085" s="13" t="str">
        <f t="shared" si="50"/>
        <v/>
      </c>
      <c r="N3085" s="8"/>
      <c r="XFB3085" s="13" t="str">
        <f>IF(D3085="","",COUNTIF('DISPATCHED (VT11)'!$E:$E,'Per Outlet Plan'!D3085))</f>
        <v/>
      </c>
    </row>
    <row r="3086" spans="1:14 16382:16382">
      <c r="A3086" s="18" t="str">
        <f>IF(D3086="","",VLOOKUP(D3086,'DISPATCHED (VT11)'!$E:$XEV,16373,0))</f>
        <v/>
      </c>
      <c r="B3086" s="13" t="str">
        <f>IF(D3086="","",VLOOKUP(D3086,'DISPATCHED (VT11)'!$E:$L,8,0))</f>
        <v/>
      </c>
      <c r="C3086" s="16" t="str">
        <f>IF(A3086="","",IF(VLOOKUP(A3086,'DSR Attendance'!$A:$E,5,0)=0,VLOOKUP(A3086,'DSR Attendance'!$A:$D,4,0),CONCATENATE(VLOOKUP(A3086,'DSR Attendance'!$A:$D,4,0)," / ",VLOOKUP('Per Outlet Plan'!A3086,'DSR Attendance'!$A:$E,5,0))))</f>
        <v/>
      </c>
      <c r="M3086" s="13" t="str">
        <f t="shared" si="50"/>
        <v/>
      </c>
      <c r="N3086" s="8"/>
      <c r="XFB3086" s="13" t="str">
        <f>IF(D3086="","",COUNTIF('DISPATCHED (VT11)'!$E:$E,'Per Outlet Plan'!D3086))</f>
        <v/>
      </c>
    </row>
    <row r="3087" spans="1:14 16382:16382">
      <c r="A3087" s="18" t="str">
        <f>IF(D3087="","",VLOOKUP(D3087,'DISPATCHED (VT11)'!$E:$XEV,16373,0))</f>
        <v/>
      </c>
      <c r="B3087" s="13" t="str">
        <f>IF(D3087="","",VLOOKUP(D3087,'DISPATCHED (VT11)'!$E:$L,8,0))</f>
        <v/>
      </c>
      <c r="C3087" s="16" t="str">
        <f>IF(A3087="","",IF(VLOOKUP(A3087,'DSR Attendance'!$A:$E,5,0)=0,VLOOKUP(A3087,'DSR Attendance'!$A:$D,4,0),CONCATENATE(VLOOKUP(A3087,'DSR Attendance'!$A:$D,4,0)," / ",VLOOKUP('Per Outlet Plan'!A3087,'DSR Attendance'!$A:$E,5,0))))</f>
        <v/>
      </c>
      <c r="M3087" s="13" t="str">
        <f t="shared" si="50"/>
        <v/>
      </c>
      <c r="N3087" s="8"/>
      <c r="XFB3087" s="13" t="str">
        <f>IF(D3087="","",COUNTIF('DISPATCHED (VT11)'!$E:$E,'Per Outlet Plan'!D3087))</f>
        <v/>
      </c>
    </row>
    <row r="3088" spans="1:14 16382:16382">
      <c r="A3088" s="18" t="str">
        <f>IF(D3088="","",VLOOKUP(D3088,'DISPATCHED (VT11)'!$E:$XEV,16373,0))</f>
        <v/>
      </c>
      <c r="B3088" s="13" t="str">
        <f>IF(D3088="","",VLOOKUP(D3088,'DISPATCHED (VT11)'!$E:$L,8,0))</f>
        <v/>
      </c>
      <c r="C3088" s="16" t="str">
        <f>IF(A3088="","",IF(VLOOKUP(A3088,'DSR Attendance'!$A:$E,5,0)=0,VLOOKUP(A3088,'DSR Attendance'!$A:$D,4,0),CONCATENATE(VLOOKUP(A3088,'DSR Attendance'!$A:$D,4,0)," / ",VLOOKUP('Per Outlet Plan'!A3088,'DSR Attendance'!$A:$E,5,0))))</f>
        <v/>
      </c>
      <c r="M3088" s="13" t="str">
        <f t="shared" si="50"/>
        <v/>
      </c>
      <c r="N3088" s="8"/>
      <c r="XFB3088" s="13" t="str">
        <f>IF(D3088="","",COUNTIF('DISPATCHED (VT11)'!$E:$E,'Per Outlet Plan'!D3088))</f>
        <v/>
      </c>
    </row>
    <row r="3089" spans="1:14 16382:16382">
      <c r="A3089" s="18" t="str">
        <f>IF(D3089="","",VLOOKUP(D3089,'DISPATCHED (VT11)'!$E:$XEV,16373,0))</f>
        <v/>
      </c>
      <c r="B3089" s="13" t="str">
        <f>IF(D3089="","",VLOOKUP(D3089,'DISPATCHED (VT11)'!$E:$L,8,0))</f>
        <v/>
      </c>
      <c r="C3089" s="16" t="str">
        <f>IF(A3089="","",IF(VLOOKUP(A3089,'DSR Attendance'!$A:$E,5,0)=0,VLOOKUP(A3089,'DSR Attendance'!$A:$D,4,0),CONCATENATE(VLOOKUP(A3089,'DSR Attendance'!$A:$D,4,0)," / ",VLOOKUP('Per Outlet Plan'!A3089,'DSR Attendance'!$A:$E,5,0))))</f>
        <v/>
      </c>
      <c r="M3089" s="13" t="str">
        <f t="shared" si="50"/>
        <v/>
      </c>
      <c r="N3089" s="8"/>
      <c r="XFB3089" s="13" t="str">
        <f>IF(D3089="","",COUNTIF('DISPATCHED (VT11)'!$E:$E,'Per Outlet Plan'!D3089))</f>
        <v/>
      </c>
    </row>
    <row r="3090" spans="1:14 16382:16382">
      <c r="A3090" s="18" t="str">
        <f>IF(D3090="","",VLOOKUP(D3090,'DISPATCHED (VT11)'!$E:$XEV,16373,0))</f>
        <v/>
      </c>
      <c r="B3090" s="13" t="str">
        <f>IF(D3090="","",VLOOKUP(D3090,'DISPATCHED (VT11)'!$E:$L,8,0))</f>
        <v/>
      </c>
      <c r="C3090" s="16" t="str">
        <f>IF(A3090="","",IF(VLOOKUP(A3090,'DSR Attendance'!$A:$E,5,0)=0,VLOOKUP(A3090,'DSR Attendance'!$A:$D,4,0),CONCATENATE(VLOOKUP(A3090,'DSR Attendance'!$A:$D,4,0)," / ",VLOOKUP('Per Outlet Plan'!A3090,'DSR Attendance'!$A:$E,5,0))))</f>
        <v/>
      </c>
      <c r="M3090" s="13" t="str">
        <f t="shared" si="50"/>
        <v/>
      </c>
      <c r="N3090" s="8"/>
      <c r="XFB3090" s="13" t="str">
        <f>IF(D3090="","",COUNTIF('DISPATCHED (VT11)'!$E:$E,'Per Outlet Plan'!D3090))</f>
        <v/>
      </c>
    </row>
    <row r="3091" spans="1:14 16382:16382">
      <c r="A3091" s="18" t="str">
        <f>IF(D3091="","",VLOOKUP(D3091,'DISPATCHED (VT11)'!$E:$XEV,16373,0))</f>
        <v/>
      </c>
      <c r="B3091" s="13" t="str">
        <f>IF(D3091="","",VLOOKUP(D3091,'DISPATCHED (VT11)'!$E:$L,8,0))</f>
        <v/>
      </c>
      <c r="C3091" s="16" t="str">
        <f>IF(A3091="","",IF(VLOOKUP(A3091,'DSR Attendance'!$A:$E,5,0)=0,VLOOKUP(A3091,'DSR Attendance'!$A:$D,4,0),CONCATENATE(VLOOKUP(A3091,'DSR Attendance'!$A:$D,4,0)," / ",VLOOKUP('Per Outlet Plan'!A3091,'DSR Attendance'!$A:$E,5,0))))</f>
        <v/>
      </c>
      <c r="M3091" s="13" t="str">
        <f t="shared" si="50"/>
        <v/>
      </c>
      <c r="N3091" s="8"/>
      <c r="XFB3091" s="13" t="str">
        <f>IF(D3091="","",COUNTIF('DISPATCHED (VT11)'!$E:$E,'Per Outlet Plan'!D3091))</f>
        <v/>
      </c>
    </row>
    <row r="3092" spans="1:14 16382:16382">
      <c r="A3092" s="18" t="str">
        <f>IF(D3092="","",VLOOKUP(D3092,'DISPATCHED (VT11)'!$E:$XEV,16373,0))</f>
        <v/>
      </c>
      <c r="B3092" s="13" t="str">
        <f>IF(D3092="","",VLOOKUP(D3092,'DISPATCHED (VT11)'!$E:$L,8,0))</f>
        <v/>
      </c>
      <c r="C3092" s="16" t="str">
        <f>IF(A3092="","",IF(VLOOKUP(A3092,'DSR Attendance'!$A:$E,5,0)=0,VLOOKUP(A3092,'DSR Attendance'!$A:$D,4,0),CONCATENATE(VLOOKUP(A3092,'DSR Attendance'!$A:$D,4,0)," / ",VLOOKUP('Per Outlet Plan'!A3092,'DSR Attendance'!$A:$E,5,0))))</f>
        <v/>
      </c>
      <c r="M3092" s="13" t="str">
        <f t="shared" si="50"/>
        <v/>
      </c>
      <c r="N3092" s="8"/>
      <c r="XFB3092" s="13" t="str">
        <f>IF(D3092="","",COUNTIF('DISPATCHED (VT11)'!$E:$E,'Per Outlet Plan'!D3092))</f>
        <v/>
      </c>
    </row>
    <row r="3093" spans="1:14 16382:16382">
      <c r="A3093" s="18" t="str">
        <f>IF(D3093="","",VLOOKUP(D3093,'DISPATCHED (VT11)'!$E:$XEV,16373,0))</f>
        <v/>
      </c>
      <c r="B3093" s="13" t="str">
        <f>IF(D3093="","",VLOOKUP(D3093,'DISPATCHED (VT11)'!$E:$L,8,0))</f>
        <v/>
      </c>
      <c r="C3093" s="16" t="str">
        <f>IF(A3093="","",IF(VLOOKUP(A3093,'DSR Attendance'!$A:$E,5,0)=0,VLOOKUP(A3093,'DSR Attendance'!$A:$D,4,0),CONCATENATE(VLOOKUP(A3093,'DSR Attendance'!$A:$D,4,0)," / ",VLOOKUP('Per Outlet Plan'!A3093,'DSR Attendance'!$A:$E,5,0))))</f>
        <v/>
      </c>
      <c r="M3093" s="13" t="str">
        <f t="shared" si="50"/>
        <v/>
      </c>
      <c r="N3093" s="8"/>
      <c r="XFB3093" s="13" t="str">
        <f>IF(D3093="","",COUNTIF('DISPATCHED (VT11)'!$E:$E,'Per Outlet Plan'!D3093))</f>
        <v/>
      </c>
    </row>
    <row r="3094" spans="1:14 16382:16382">
      <c r="A3094" s="18" t="str">
        <f>IF(D3094="","",VLOOKUP(D3094,'DISPATCHED (VT11)'!$E:$XEV,16373,0))</f>
        <v/>
      </c>
      <c r="B3094" s="13" t="str">
        <f>IF(D3094="","",VLOOKUP(D3094,'DISPATCHED (VT11)'!$E:$L,8,0))</f>
        <v/>
      </c>
      <c r="C3094" s="16" t="str">
        <f>IF(A3094="","",IF(VLOOKUP(A3094,'DSR Attendance'!$A:$E,5,0)=0,VLOOKUP(A3094,'DSR Attendance'!$A:$D,4,0),CONCATENATE(VLOOKUP(A3094,'DSR Attendance'!$A:$D,4,0)," / ",VLOOKUP('Per Outlet Plan'!A3094,'DSR Attendance'!$A:$E,5,0))))</f>
        <v/>
      </c>
      <c r="M3094" s="13" t="str">
        <f t="shared" si="50"/>
        <v/>
      </c>
      <c r="N3094" s="8"/>
      <c r="XFB3094" s="13" t="str">
        <f>IF(D3094="","",COUNTIF('DISPATCHED (VT11)'!$E:$E,'Per Outlet Plan'!D3094))</f>
        <v/>
      </c>
    </row>
    <row r="3095" spans="1:14 16382:16382">
      <c r="A3095" s="18" t="str">
        <f>IF(D3095="","",VLOOKUP(D3095,'DISPATCHED (VT11)'!$E:$XEV,16373,0))</f>
        <v/>
      </c>
      <c r="B3095" s="13" t="str">
        <f>IF(D3095="","",VLOOKUP(D3095,'DISPATCHED (VT11)'!$E:$L,8,0))</f>
        <v/>
      </c>
      <c r="C3095" s="16" t="str">
        <f>IF(A3095="","",IF(VLOOKUP(A3095,'DSR Attendance'!$A:$E,5,0)=0,VLOOKUP(A3095,'DSR Attendance'!$A:$D,4,0),CONCATENATE(VLOOKUP(A3095,'DSR Attendance'!$A:$D,4,0)," / ",VLOOKUP('Per Outlet Plan'!A3095,'DSR Attendance'!$A:$E,5,0))))</f>
        <v/>
      </c>
      <c r="M3095" s="13" t="str">
        <f t="shared" si="50"/>
        <v/>
      </c>
      <c r="N3095" s="8"/>
      <c r="XFB3095" s="13" t="str">
        <f>IF(D3095="","",COUNTIF('DISPATCHED (VT11)'!$E:$E,'Per Outlet Plan'!D3095))</f>
        <v/>
      </c>
    </row>
    <row r="3096" spans="1:14 16382:16382">
      <c r="A3096" s="18" t="str">
        <f>IF(D3096="","",VLOOKUP(D3096,'DISPATCHED (VT11)'!$E:$XEV,16373,0))</f>
        <v/>
      </c>
      <c r="B3096" s="13" t="str">
        <f>IF(D3096="","",VLOOKUP(D3096,'DISPATCHED (VT11)'!$E:$L,8,0))</f>
        <v/>
      </c>
      <c r="C3096" s="16" t="str">
        <f>IF(A3096="","",IF(VLOOKUP(A3096,'DSR Attendance'!$A:$E,5,0)=0,VLOOKUP(A3096,'DSR Attendance'!$A:$D,4,0),CONCATENATE(VLOOKUP(A3096,'DSR Attendance'!$A:$D,4,0)," / ",VLOOKUP('Per Outlet Plan'!A3096,'DSR Attendance'!$A:$E,5,0))))</f>
        <v/>
      </c>
      <c r="M3096" s="13" t="str">
        <f t="shared" si="50"/>
        <v/>
      </c>
      <c r="N3096" s="8"/>
      <c r="XFB3096" s="13" t="str">
        <f>IF(D3096="","",COUNTIF('DISPATCHED (VT11)'!$E:$E,'Per Outlet Plan'!D3096))</f>
        <v/>
      </c>
    </row>
    <row r="3097" spans="1:14 16382:16382">
      <c r="A3097" s="18" t="str">
        <f>IF(D3097="","",VLOOKUP(D3097,'DISPATCHED (VT11)'!$E:$XEV,16373,0))</f>
        <v/>
      </c>
      <c r="B3097" s="13" t="str">
        <f>IF(D3097="","",VLOOKUP(D3097,'DISPATCHED (VT11)'!$E:$L,8,0))</f>
        <v/>
      </c>
      <c r="C3097" s="16" t="str">
        <f>IF(A3097="","",IF(VLOOKUP(A3097,'DSR Attendance'!$A:$E,5,0)=0,VLOOKUP(A3097,'DSR Attendance'!$A:$D,4,0),CONCATENATE(VLOOKUP(A3097,'DSR Attendance'!$A:$D,4,0)," / ",VLOOKUP('Per Outlet Plan'!A3097,'DSR Attendance'!$A:$E,5,0))))</f>
        <v/>
      </c>
      <c r="M3097" s="13" t="str">
        <f t="shared" si="50"/>
        <v/>
      </c>
      <c r="N3097" s="8"/>
      <c r="XFB3097" s="13" t="str">
        <f>IF(D3097="","",COUNTIF('DISPATCHED (VT11)'!$E:$E,'Per Outlet Plan'!D3097))</f>
        <v/>
      </c>
    </row>
    <row r="3098" spans="1:14 16382:16382">
      <c r="A3098" s="18" t="str">
        <f>IF(D3098="","",VLOOKUP(D3098,'DISPATCHED (VT11)'!$E:$XEV,16373,0))</f>
        <v/>
      </c>
      <c r="B3098" s="13" t="str">
        <f>IF(D3098="","",VLOOKUP(D3098,'DISPATCHED (VT11)'!$E:$L,8,0))</f>
        <v/>
      </c>
      <c r="C3098" s="16" t="str">
        <f>IF(A3098="","",IF(VLOOKUP(A3098,'DSR Attendance'!$A:$E,5,0)=0,VLOOKUP(A3098,'DSR Attendance'!$A:$D,4,0),CONCATENATE(VLOOKUP(A3098,'DSR Attendance'!$A:$D,4,0)," / ",VLOOKUP('Per Outlet Plan'!A3098,'DSR Attendance'!$A:$E,5,0))))</f>
        <v/>
      </c>
      <c r="M3098" s="13" t="str">
        <f t="shared" si="50"/>
        <v/>
      </c>
      <c r="N3098" s="8"/>
      <c r="XFB3098" s="13" t="str">
        <f>IF(D3098="","",COUNTIF('DISPATCHED (VT11)'!$E:$E,'Per Outlet Plan'!D3098))</f>
        <v/>
      </c>
    </row>
    <row r="3099" spans="1:14 16382:16382">
      <c r="A3099" s="18" t="str">
        <f>IF(D3099="","",VLOOKUP(D3099,'DISPATCHED (VT11)'!$E:$XEV,16373,0))</f>
        <v/>
      </c>
      <c r="B3099" s="13" t="str">
        <f>IF(D3099="","",VLOOKUP(D3099,'DISPATCHED (VT11)'!$E:$L,8,0))</f>
        <v/>
      </c>
      <c r="C3099" s="16" t="str">
        <f>IF(A3099="","",IF(VLOOKUP(A3099,'DSR Attendance'!$A:$E,5,0)=0,VLOOKUP(A3099,'DSR Attendance'!$A:$D,4,0),CONCATENATE(VLOOKUP(A3099,'DSR Attendance'!$A:$D,4,0)," / ",VLOOKUP('Per Outlet Plan'!A3099,'DSR Attendance'!$A:$E,5,0))))</f>
        <v/>
      </c>
      <c r="M3099" s="13" t="str">
        <f t="shared" si="50"/>
        <v/>
      </c>
      <c r="N3099" s="8"/>
      <c r="XFB3099" s="13" t="str">
        <f>IF(D3099="","",COUNTIF('DISPATCHED (VT11)'!$E:$E,'Per Outlet Plan'!D3099))</f>
        <v/>
      </c>
    </row>
    <row r="3100" spans="1:14 16382:16382">
      <c r="A3100" s="18" t="str">
        <f>IF(D3100="","",VLOOKUP(D3100,'DISPATCHED (VT11)'!$E:$XEV,16373,0))</f>
        <v/>
      </c>
      <c r="B3100" s="13" t="str">
        <f>IF(D3100="","",VLOOKUP(D3100,'DISPATCHED (VT11)'!$E:$L,8,0))</f>
        <v/>
      </c>
      <c r="C3100" s="16" t="str">
        <f>IF(A3100="","",IF(VLOOKUP(A3100,'DSR Attendance'!$A:$E,5,0)=0,VLOOKUP(A3100,'DSR Attendance'!$A:$D,4,0),CONCATENATE(VLOOKUP(A3100,'DSR Attendance'!$A:$D,4,0)," / ",VLOOKUP('Per Outlet Plan'!A3100,'DSR Attendance'!$A:$E,5,0))))</f>
        <v/>
      </c>
      <c r="M3100" s="13" t="str">
        <f t="shared" si="50"/>
        <v/>
      </c>
      <c r="N3100" s="8"/>
      <c r="XFB3100" s="13" t="str">
        <f>IF(D3100="","",COUNTIF('DISPATCHED (VT11)'!$E:$E,'Per Outlet Plan'!D3100))</f>
        <v/>
      </c>
    </row>
    <row r="3101" spans="1:14 16382:16382">
      <c r="A3101" s="18" t="str">
        <f>IF(D3101="","",VLOOKUP(D3101,'DISPATCHED (VT11)'!$E:$XEV,16373,0))</f>
        <v/>
      </c>
      <c r="B3101" s="13" t="str">
        <f>IF(D3101="","",VLOOKUP(D3101,'DISPATCHED (VT11)'!$E:$L,8,0))</f>
        <v/>
      </c>
      <c r="C3101" s="16" t="str">
        <f>IF(A3101="","",IF(VLOOKUP(A3101,'DSR Attendance'!$A:$E,5,0)=0,VLOOKUP(A3101,'DSR Attendance'!$A:$D,4,0),CONCATENATE(VLOOKUP(A3101,'DSR Attendance'!$A:$D,4,0)," / ",VLOOKUP('Per Outlet Plan'!A3101,'DSR Attendance'!$A:$E,5,0))))</f>
        <v/>
      </c>
      <c r="M3101" s="13" t="str">
        <f t="shared" si="50"/>
        <v/>
      </c>
      <c r="N3101" s="8"/>
      <c r="XFB3101" s="13" t="str">
        <f>IF(D3101="","",COUNTIF('DISPATCHED (VT11)'!$E:$E,'Per Outlet Plan'!D3101))</f>
        <v/>
      </c>
    </row>
    <row r="3102" spans="1:14 16382:16382">
      <c r="A3102" s="18" t="str">
        <f>IF(D3102="","",VLOOKUP(D3102,'DISPATCHED (VT11)'!$E:$XEV,16373,0))</f>
        <v/>
      </c>
      <c r="B3102" s="13" t="str">
        <f>IF(D3102="","",VLOOKUP(D3102,'DISPATCHED (VT11)'!$E:$L,8,0))</f>
        <v/>
      </c>
      <c r="C3102" s="16" t="str">
        <f>IF(A3102="","",IF(VLOOKUP(A3102,'DSR Attendance'!$A:$E,5,0)=0,VLOOKUP(A3102,'DSR Attendance'!$A:$D,4,0),CONCATENATE(VLOOKUP(A3102,'DSR Attendance'!$A:$D,4,0)," / ",VLOOKUP('Per Outlet Plan'!A3102,'DSR Attendance'!$A:$E,5,0))))</f>
        <v/>
      </c>
      <c r="M3102" s="13" t="str">
        <f t="shared" si="50"/>
        <v/>
      </c>
      <c r="N3102" s="8"/>
      <c r="XFB3102" s="13" t="str">
        <f>IF(D3102="","",COUNTIF('DISPATCHED (VT11)'!$E:$E,'Per Outlet Plan'!D3102))</f>
        <v/>
      </c>
    </row>
    <row r="3103" spans="1:14 16382:16382">
      <c r="A3103" s="18" t="str">
        <f>IF(D3103="","",VLOOKUP(D3103,'DISPATCHED (VT11)'!$E:$XEV,16373,0))</f>
        <v/>
      </c>
      <c r="B3103" s="13" t="str">
        <f>IF(D3103="","",VLOOKUP(D3103,'DISPATCHED (VT11)'!$E:$L,8,0))</f>
        <v/>
      </c>
      <c r="C3103" s="16" t="str">
        <f>IF(A3103="","",IF(VLOOKUP(A3103,'DSR Attendance'!$A:$E,5,0)=0,VLOOKUP(A3103,'DSR Attendance'!$A:$D,4,0),CONCATENATE(VLOOKUP(A3103,'DSR Attendance'!$A:$D,4,0)," / ",VLOOKUP('Per Outlet Plan'!A3103,'DSR Attendance'!$A:$E,5,0))))</f>
        <v/>
      </c>
      <c r="M3103" s="13" t="str">
        <f t="shared" si="50"/>
        <v/>
      </c>
      <c r="N3103" s="8"/>
      <c r="XFB3103" s="13" t="str">
        <f>IF(D3103="","",COUNTIF('DISPATCHED (VT11)'!$E:$E,'Per Outlet Plan'!D3103))</f>
        <v/>
      </c>
    </row>
    <row r="3104" spans="1:14 16382:16382">
      <c r="A3104" s="18" t="str">
        <f>IF(D3104="","",VLOOKUP(D3104,'DISPATCHED (VT11)'!$E:$XEV,16373,0))</f>
        <v/>
      </c>
      <c r="B3104" s="13" t="str">
        <f>IF(D3104="","",VLOOKUP(D3104,'DISPATCHED (VT11)'!$E:$L,8,0))</f>
        <v/>
      </c>
      <c r="C3104" s="16" t="str">
        <f>IF(A3104="","",IF(VLOOKUP(A3104,'DSR Attendance'!$A:$E,5,0)=0,VLOOKUP(A3104,'DSR Attendance'!$A:$D,4,0),CONCATENATE(VLOOKUP(A3104,'DSR Attendance'!$A:$D,4,0)," / ",VLOOKUP('Per Outlet Plan'!A3104,'DSR Attendance'!$A:$E,5,0))))</f>
        <v/>
      </c>
      <c r="M3104" s="13" t="str">
        <f t="shared" si="50"/>
        <v/>
      </c>
      <c r="N3104" s="8"/>
      <c r="XFB3104" s="13" t="str">
        <f>IF(D3104="","",COUNTIF('DISPATCHED (VT11)'!$E:$E,'Per Outlet Plan'!D3104))</f>
        <v/>
      </c>
    </row>
    <row r="3105" spans="1:14 16382:16382">
      <c r="A3105" s="18" t="str">
        <f>IF(D3105="","",VLOOKUP(D3105,'DISPATCHED (VT11)'!$E:$XEV,16373,0))</f>
        <v/>
      </c>
      <c r="B3105" s="13" t="str">
        <f>IF(D3105="","",VLOOKUP(D3105,'DISPATCHED (VT11)'!$E:$L,8,0))</f>
        <v/>
      </c>
      <c r="C3105" s="16" t="str">
        <f>IF(A3105="","",IF(VLOOKUP(A3105,'DSR Attendance'!$A:$E,5,0)=0,VLOOKUP(A3105,'DSR Attendance'!$A:$D,4,0),CONCATENATE(VLOOKUP(A3105,'DSR Attendance'!$A:$D,4,0)," / ",VLOOKUP('Per Outlet Plan'!A3105,'DSR Attendance'!$A:$E,5,0))))</f>
        <v/>
      </c>
      <c r="M3105" s="13" t="str">
        <f t="shared" si="50"/>
        <v/>
      </c>
      <c r="N3105" s="8"/>
      <c r="XFB3105" s="13" t="str">
        <f>IF(D3105="","",COUNTIF('DISPATCHED (VT11)'!$E:$E,'Per Outlet Plan'!D3105))</f>
        <v/>
      </c>
    </row>
    <row r="3106" spans="1:14 16382:16382">
      <c r="A3106" s="18" t="str">
        <f>IF(D3106="","",VLOOKUP(D3106,'DISPATCHED (VT11)'!$E:$XEV,16373,0))</f>
        <v/>
      </c>
      <c r="B3106" s="13" t="str">
        <f>IF(D3106="","",VLOOKUP(D3106,'DISPATCHED (VT11)'!$E:$L,8,0))</f>
        <v/>
      </c>
      <c r="C3106" s="16" t="str">
        <f>IF(A3106="","",IF(VLOOKUP(A3106,'DSR Attendance'!$A:$E,5,0)=0,VLOOKUP(A3106,'DSR Attendance'!$A:$D,4,0),CONCATENATE(VLOOKUP(A3106,'DSR Attendance'!$A:$D,4,0)," / ",VLOOKUP('Per Outlet Plan'!A3106,'DSR Attendance'!$A:$E,5,0))))</f>
        <v/>
      </c>
      <c r="M3106" s="13" t="str">
        <f t="shared" si="50"/>
        <v/>
      </c>
      <c r="N3106" s="8"/>
      <c r="XFB3106" s="13" t="str">
        <f>IF(D3106="","",COUNTIF('DISPATCHED (VT11)'!$E:$E,'Per Outlet Plan'!D3106))</f>
        <v/>
      </c>
    </row>
    <row r="3107" spans="1:14 16382:16382">
      <c r="A3107" s="18" t="str">
        <f>IF(D3107="","",VLOOKUP(D3107,'DISPATCHED (VT11)'!$E:$XEV,16373,0))</f>
        <v/>
      </c>
      <c r="B3107" s="13" t="str">
        <f>IF(D3107="","",VLOOKUP(D3107,'DISPATCHED (VT11)'!$E:$L,8,0))</f>
        <v/>
      </c>
      <c r="C3107" s="16" t="str">
        <f>IF(A3107="","",IF(VLOOKUP(A3107,'DSR Attendance'!$A:$E,5,0)=0,VLOOKUP(A3107,'DSR Attendance'!$A:$D,4,0),CONCATENATE(VLOOKUP(A3107,'DSR Attendance'!$A:$D,4,0)," / ",VLOOKUP('Per Outlet Plan'!A3107,'DSR Attendance'!$A:$E,5,0))))</f>
        <v/>
      </c>
      <c r="M3107" s="13" t="str">
        <f t="shared" si="50"/>
        <v/>
      </c>
      <c r="N3107" s="8"/>
      <c r="XFB3107" s="13" t="str">
        <f>IF(D3107="","",COUNTIF('DISPATCHED (VT11)'!$E:$E,'Per Outlet Plan'!D3107))</f>
        <v/>
      </c>
    </row>
    <row r="3108" spans="1:14 16382:16382">
      <c r="A3108" s="18" t="str">
        <f>IF(D3108="","",VLOOKUP(D3108,'DISPATCHED (VT11)'!$E:$XEV,16373,0))</f>
        <v/>
      </c>
      <c r="B3108" s="13" t="str">
        <f>IF(D3108="","",VLOOKUP(D3108,'DISPATCHED (VT11)'!$E:$L,8,0))</f>
        <v/>
      </c>
      <c r="C3108" s="16" t="str">
        <f>IF(A3108="","",IF(VLOOKUP(A3108,'DSR Attendance'!$A:$E,5,0)=0,VLOOKUP(A3108,'DSR Attendance'!$A:$D,4,0),CONCATENATE(VLOOKUP(A3108,'DSR Attendance'!$A:$D,4,0)," / ",VLOOKUP('Per Outlet Plan'!A3108,'DSR Attendance'!$A:$E,5,0))))</f>
        <v/>
      </c>
      <c r="M3108" s="13" t="str">
        <f t="shared" si="50"/>
        <v/>
      </c>
      <c r="N3108" s="8"/>
      <c r="XFB3108" s="13" t="str">
        <f>IF(D3108="","",COUNTIF('DISPATCHED (VT11)'!$E:$E,'Per Outlet Plan'!D3108))</f>
        <v/>
      </c>
    </row>
    <row r="3109" spans="1:14 16382:16382">
      <c r="A3109" s="18" t="str">
        <f>IF(D3109="","",VLOOKUP(D3109,'DISPATCHED (VT11)'!$E:$XEV,16373,0))</f>
        <v/>
      </c>
      <c r="B3109" s="13" t="str">
        <f>IF(D3109="","",VLOOKUP(D3109,'DISPATCHED (VT11)'!$E:$L,8,0))</f>
        <v/>
      </c>
      <c r="C3109" s="16" t="str">
        <f>IF(A3109="","",IF(VLOOKUP(A3109,'DSR Attendance'!$A:$E,5,0)=0,VLOOKUP(A3109,'DSR Attendance'!$A:$D,4,0),CONCATENATE(VLOOKUP(A3109,'DSR Attendance'!$A:$D,4,0)," / ",VLOOKUP('Per Outlet Plan'!A3109,'DSR Attendance'!$A:$E,5,0))))</f>
        <v/>
      </c>
      <c r="M3109" s="13" t="str">
        <f t="shared" si="50"/>
        <v/>
      </c>
      <c r="N3109" s="8"/>
      <c r="XFB3109" s="13" t="str">
        <f>IF(D3109="","",COUNTIF('DISPATCHED (VT11)'!$E:$E,'Per Outlet Plan'!D3109))</f>
        <v/>
      </c>
    </row>
    <row r="3110" spans="1:14 16382:16382">
      <c r="A3110" s="18" t="str">
        <f>IF(D3110="","",VLOOKUP(D3110,'DISPATCHED (VT11)'!$E:$XEV,16373,0))</f>
        <v/>
      </c>
      <c r="B3110" s="13" t="str">
        <f>IF(D3110="","",VLOOKUP(D3110,'DISPATCHED (VT11)'!$E:$L,8,0))</f>
        <v/>
      </c>
      <c r="C3110" s="16" t="str">
        <f>IF(A3110="","",IF(VLOOKUP(A3110,'DSR Attendance'!$A:$E,5,0)=0,VLOOKUP(A3110,'DSR Attendance'!$A:$D,4,0),CONCATENATE(VLOOKUP(A3110,'DSR Attendance'!$A:$D,4,0)," / ",VLOOKUP('Per Outlet Plan'!A3110,'DSR Attendance'!$A:$E,5,0))))</f>
        <v/>
      </c>
      <c r="M3110" s="13" t="str">
        <f t="shared" si="50"/>
        <v/>
      </c>
      <c r="N3110" s="8"/>
      <c r="XFB3110" s="13" t="str">
        <f>IF(D3110="","",COUNTIF('DISPATCHED (VT11)'!$E:$E,'Per Outlet Plan'!D3110))</f>
        <v/>
      </c>
    </row>
    <row r="3111" spans="1:14 16382:16382">
      <c r="A3111" s="18" t="str">
        <f>IF(D3111="","",VLOOKUP(D3111,'DISPATCHED (VT11)'!$E:$XEV,16373,0))</f>
        <v/>
      </c>
      <c r="B3111" s="13" t="str">
        <f>IF(D3111="","",VLOOKUP(D3111,'DISPATCHED (VT11)'!$E:$L,8,0))</f>
        <v/>
      </c>
      <c r="C3111" s="16" t="str">
        <f>IF(A3111="","",IF(VLOOKUP(A3111,'DSR Attendance'!$A:$E,5,0)=0,VLOOKUP(A3111,'DSR Attendance'!$A:$D,4,0),CONCATENATE(VLOOKUP(A3111,'DSR Attendance'!$A:$D,4,0)," / ",VLOOKUP('Per Outlet Plan'!A3111,'DSR Attendance'!$A:$E,5,0))))</f>
        <v/>
      </c>
      <c r="M3111" s="13" t="str">
        <f t="shared" si="50"/>
        <v/>
      </c>
      <c r="N3111" s="8"/>
      <c r="XFB3111" s="13" t="str">
        <f>IF(D3111="","",COUNTIF('DISPATCHED (VT11)'!$E:$E,'Per Outlet Plan'!D3111))</f>
        <v/>
      </c>
    </row>
    <row r="3112" spans="1:14 16382:16382">
      <c r="A3112" s="18" t="str">
        <f>IF(D3112="","",VLOOKUP(D3112,'DISPATCHED (VT11)'!$E:$XEV,16373,0))</f>
        <v/>
      </c>
      <c r="B3112" s="13" t="str">
        <f>IF(D3112="","",VLOOKUP(D3112,'DISPATCHED (VT11)'!$E:$L,8,0))</f>
        <v/>
      </c>
      <c r="C3112" s="16" t="str">
        <f>IF(A3112="","",IF(VLOOKUP(A3112,'DSR Attendance'!$A:$E,5,0)=0,VLOOKUP(A3112,'DSR Attendance'!$A:$D,4,0),CONCATENATE(VLOOKUP(A3112,'DSR Attendance'!$A:$D,4,0)," / ",VLOOKUP('Per Outlet Plan'!A3112,'DSR Attendance'!$A:$E,5,0))))</f>
        <v/>
      </c>
      <c r="M3112" s="13" t="str">
        <f t="shared" si="50"/>
        <v/>
      </c>
      <c r="N3112" s="8"/>
      <c r="XFB3112" s="13" t="str">
        <f>IF(D3112="","",COUNTIF('DISPATCHED (VT11)'!$E:$E,'Per Outlet Plan'!D3112))</f>
        <v/>
      </c>
    </row>
    <row r="3113" spans="1:14 16382:16382">
      <c r="A3113" s="18" t="str">
        <f>IF(D3113="","",VLOOKUP(D3113,'DISPATCHED (VT11)'!$E:$XEV,16373,0))</f>
        <v/>
      </c>
      <c r="B3113" s="13" t="str">
        <f>IF(D3113="","",VLOOKUP(D3113,'DISPATCHED (VT11)'!$E:$L,8,0))</f>
        <v/>
      </c>
      <c r="C3113" s="16" t="str">
        <f>IF(A3113="","",IF(VLOOKUP(A3113,'DSR Attendance'!$A:$E,5,0)=0,VLOOKUP(A3113,'DSR Attendance'!$A:$D,4,0),CONCATENATE(VLOOKUP(A3113,'DSR Attendance'!$A:$D,4,0)," / ",VLOOKUP('Per Outlet Plan'!A3113,'DSR Attendance'!$A:$E,5,0))))</f>
        <v/>
      </c>
      <c r="M3113" s="13" t="str">
        <f t="shared" si="50"/>
        <v/>
      </c>
      <c r="N3113" s="8"/>
      <c r="XFB3113" s="13" t="str">
        <f>IF(D3113="","",COUNTIF('DISPATCHED (VT11)'!$E:$E,'Per Outlet Plan'!D3113))</f>
        <v/>
      </c>
    </row>
    <row r="3114" spans="1:14 16382:16382">
      <c r="A3114" s="18" t="str">
        <f>IF(D3114="","",VLOOKUP(D3114,'DISPATCHED (VT11)'!$E:$XEV,16373,0))</f>
        <v/>
      </c>
      <c r="B3114" s="13" t="str">
        <f>IF(D3114="","",VLOOKUP(D3114,'DISPATCHED (VT11)'!$E:$L,8,0))</f>
        <v/>
      </c>
      <c r="C3114" s="16" t="str">
        <f>IF(A3114="","",IF(VLOOKUP(A3114,'DSR Attendance'!$A:$E,5,0)=0,VLOOKUP(A3114,'DSR Attendance'!$A:$D,4,0),CONCATENATE(VLOOKUP(A3114,'DSR Attendance'!$A:$D,4,0)," / ",VLOOKUP('Per Outlet Plan'!A3114,'DSR Attendance'!$A:$E,5,0))))</f>
        <v/>
      </c>
      <c r="M3114" s="13" t="str">
        <f t="shared" si="50"/>
        <v/>
      </c>
      <c r="N3114" s="8"/>
      <c r="XFB3114" s="13" t="str">
        <f>IF(D3114="","",COUNTIF('DISPATCHED (VT11)'!$E:$E,'Per Outlet Plan'!D3114))</f>
        <v/>
      </c>
    </row>
    <row r="3115" spans="1:14 16382:16382">
      <c r="A3115" s="18" t="str">
        <f>IF(D3115="","",VLOOKUP(D3115,'DISPATCHED (VT11)'!$E:$XEV,16373,0))</f>
        <v/>
      </c>
      <c r="B3115" s="13" t="str">
        <f>IF(D3115="","",VLOOKUP(D3115,'DISPATCHED (VT11)'!$E:$L,8,0))</f>
        <v/>
      </c>
      <c r="C3115" s="16" t="str">
        <f>IF(A3115="","",IF(VLOOKUP(A3115,'DSR Attendance'!$A:$E,5,0)=0,VLOOKUP(A3115,'DSR Attendance'!$A:$D,4,0),CONCATENATE(VLOOKUP(A3115,'DSR Attendance'!$A:$D,4,0)," / ",VLOOKUP('Per Outlet Plan'!A3115,'DSR Attendance'!$A:$E,5,0))))</f>
        <v/>
      </c>
      <c r="M3115" s="13" t="str">
        <f t="shared" si="50"/>
        <v/>
      </c>
      <c r="N3115" s="8"/>
      <c r="XFB3115" s="13" t="str">
        <f>IF(D3115="","",COUNTIF('DISPATCHED (VT11)'!$E:$E,'Per Outlet Plan'!D3115))</f>
        <v/>
      </c>
    </row>
    <row r="3116" spans="1:14 16382:16382">
      <c r="A3116" s="18" t="str">
        <f>IF(D3116="","",VLOOKUP(D3116,'DISPATCHED (VT11)'!$E:$XEV,16373,0))</f>
        <v/>
      </c>
      <c r="B3116" s="13" t="str">
        <f>IF(D3116="","",VLOOKUP(D3116,'DISPATCHED (VT11)'!$E:$L,8,0))</f>
        <v/>
      </c>
      <c r="C3116" s="16" t="str">
        <f>IF(A3116="","",IF(VLOOKUP(A3116,'DSR Attendance'!$A:$E,5,0)=0,VLOOKUP(A3116,'DSR Attendance'!$A:$D,4,0),CONCATENATE(VLOOKUP(A3116,'DSR Attendance'!$A:$D,4,0)," / ",VLOOKUP('Per Outlet Plan'!A3116,'DSR Attendance'!$A:$E,5,0))))</f>
        <v/>
      </c>
      <c r="M3116" s="13" t="str">
        <f t="shared" si="50"/>
        <v/>
      </c>
      <c r="N3116" s="8"/>
      <c r="XFB3116" s="13" t="str">
        <f>IF(D3116="","",COUNTIF('DISPATCHED (VT11)'!$E:$E,'Per Outlet Plan'!D3116))</f>
        <v/>
      </c>
    </row>
    <row r="3117" spans="1:14 16382:16382">
      <c r="A3117" s="18" t="str">
        <f>IF(D3117="","",VLOOKUP(D3117,'DISPATCHED (VT11)'!$E:$XEV,16373,0))</f>
        <v/>
      </c>
      <c r="B3117" s="13" t="str">
        <f>IF(D3117="","",VLOOKUP(D3117,'DISPATCHED (VT11)'!$E:$L,8,0))</f>
        <v/>
      </c>
      <c r="C3117" s="16" t="str">
        <f>IF(A3117="","",IF(VLOOKUP(A3117,'DSR Attendance'!$A:$E,5,0)=0,VLOOKUP(A3117,'DSR Attendance'!$A:$D,4,0),CONCATENATE(VLOOKUP(A3117,'DSR Attendance'!$A:$D,4,0)," / ",VLOOKUP('Per Outlet Plan'!A3117,'DSR Attendance'!$A:$E,5,0))))</f>
        <v/>
      </c>
      <c r="M3117" s="13" t="str">
        <f t="shared" si="50"/>
        <v/>
      </c>
      <c r="N3117" s="8"/>
      <c r="XFB3117" s="13" t="str">
        <f>IF(D3117="","",COUNTIF('DISPATCHED (VT11)'!$E:$E,'Per Outlet Plan'!D3117))</f>
        <v/>
      </c>
    </row>
    <row r="3118" spans="1:14 16382:16382">
      <c r="A3118" s="18" t="str">
        <f>IF(D3118="","",VLOOKUP(D3118,'DISPATCHED (VT11)'!$E:$XEV,16373,0))</f>
        <v/>
      </c>
      <c r="B3118" s="13" t="str">
        <f>IF(D3118="","",VLOOKUP(D3118,'DISPATCHED (VT11)'!$E:$L,8,0))</f>
        <v/>
      </c>
      <c r="C3118" s="16" t="str">
        <f>IF(A3118="","",IF(VLOOKUP(A3118,'DSR Attendance'!$A:$E,5,0)=0,VLOOKUP(A3118,'DSR Attendance'!$A:$D,4,0),CONCATENATE(VLOOKUP(A3118,'DSR Attendance'!$A:$D,4,0)," / ",VLOOKUP('Per Outlet Plan'!A3118,'DSR Attendance'!$A:$E,5,0))))</f>
        <v/>
      </c>
      <c r="M3118" s="13" t="str">
        <f t="shared" si="50"/>
        <v/>
      </c>
      <c r="N3118" s="8"/>
      <c r="XFB3118" s="13" t="str">
        <f>IF(D3118="","",COUNTIF('DISPATCHED (VT11)'!$E:$E,'Per Outlet Plan'!D3118))</f>
        <v/>
      </c>
    </row>
    <row r="3119" spans="1:14 16382:16382">
      <c r="A3119" s="18" t="str">
        <f>IF(D3119="","",VLOOKUP(D3119,'DISPATCHED (VT11)'!$E:$XEV,16373,0))</f>
        <v/>
      </c>
      <c r="B3119" s="13" t="str">
        <f>IF(D3119="","",VLOOKUP(D3119,'DISPATCHED (VT11)'!$E:$L,8,0))</f>
        <v/>
      </c>
      <c r="C3119" s="16" t="str">
        <f>IF(A3119="","",IF(VLOOKUP(A3119,'DSR Attendance'!$A:$E,5,0)=0,VLOOKUP(A3119,'DSR Attendance'!$A:$D,4,0),CONCATENATE(VLOOKUP(A3119,'DSR Attendance'!$A:$D,4,0)," / ",VLOOKUP('Per Outlet Plan'!A3119,'DSR Attendance'!$A:$E,5,0))))</f>
        <v/>
      </c>
      <c r="M3119" s="13" t="str">
        <f t="shared" si="50"/>
        <v/>
      </c>
      <c r="N3119" s="8"/>
      <c r="XFB3119" s="13" t="str">
        <f>IF(D3119="","",COUNTIF('DISPATCHED (VT11)'!$E:$E,'Per Outlet Plan'!D3119))</f>
        <v/>
      </c>
    </row>
    <row r="3120" spans="1:14 16382:16382">
      <c r="A3120" s="18" t="str">
        <f>IF(D3120="","",VLOOKUP(D3120,'DISPATCHED (VT11)'!$E:$XEV,16373,0))</f>
        <v/>
      </c>
      <c r="B3120" s="13" t="str">
        <f>IF(D3120="","",VLOOKUP(D3120,'DISPATCHED (VT11)'!$E:$L,8,0))</f>
        <v/>
      </c>
      <c r="C3120" s="16" t="str">
        <f>IF(A3120="","",IF(VLOOKUP(A3120,'DSR Attendance'!$A:$E,5,0)=0,VLOOKUP(A3120,'DSR Attendance'!$A:$D,4,0),CONCATENATE(VLOOKUP(A3120,'DSR Attendance'!$A:$D,4,0)," / ",VLOOKUP('Per Outlet Plan'!A3120,'DSR Attendance'!$A:$E,5,0))))</f>
        <v/>
      </c>
      <c r="M3120" s="13" t="str">
        <f t="shared" si="50"/>
        <v/>
      </c>
      <c r="N3120" s="8"/>
      <c r="XFB3120" s="13" t="str">
        <f>IF(D3120="","",COUNTIF('DISPATCHED (VT11)'!$E:$E,'Per Outlet Plan'!D3120))</f>
        <v/>
      </c>
    </row>
    <row r="3121" spans="1:14 16382:16382">
      <c r="A3121" s="18" t="str">
        <f>IF(D3121="","",VLOOKUP(D3121,'DISPATCHED (VT11)'!$E:$XEV,16373,0))</f>
        <v/>
      </c>
      <c r="B3121" s="13" t="str">
        <f>IF(D3121="","",VLOOKUP(D3121,'DISPATCHED (VT11)'!$E:$L,8,0))</f>
        <v/>
      </c>
      <c r="C3121" s="16" t="str">
        <f>IF(A3121="","",IF(VLOOKUP(A3121,'DSR Attendance'!$A:$E,5,0)=0,VLOOKUP(A3121,'DSR Attendance'!$A:$D,4,0),CONCATENATE(VLOOKUP(A3121,'DSR Attendance'!$A:$D,4,0)," / ",VLOOKUP('Per Outlet Plan'!A3121,'DSR Attendance'!$A:$E,5,0))))</f>
        <v/>
      </c>
      <c r="M3121" s="13" t="str">
        <f t="shared" si="50"/>
        <v/>
      </c>
      <c r="N3121" s="8"/>
      <c r="XFB3121" s="13" t="str">
        <f>IF(D3121="","",COUNTIF('DISPATCHED (VT11)'!$E:$E,'Per Outlet Plan'!D3121))</f>
        <v/>
      </c>
    </row>
    <row r="3122" spans="1:14 16382:16382">
      <c r="A3122" s="18" t="str">
        <f>IF(D3122="","",VLOOKUP(D3122,'DISPATCHED (VT11)'!$E:$XEV,16373,0))</f>
        <v/>
      </c>
      <c r="B3122" s="13" t="str">
        <f>IF(D3122="","",VLOOKUP(D3122,'DISPATCHED (VT11)'!$E:$L,8,0))</f>
        <v/>
      </c>
      <c r="C3122" s="16" t="str">
        <f>IF(A3122="","",IF(VLOOKUP(A3122,'DSR Attendance'!$A:$E,5,0)=0,VLOOKUP(A3122,'DSR Attendance'!$A:$D,4,0),CONCATENATE(VLOOKUP(A3122,'DSR Attendance'!$A:$D,4,0)," / ",VLOOKUP('Per Outlet Plan'!A3122,'DSR Attendance'!$A:$E,5,0))))</f>
        <v/>
      </c>
      <c r="M3122" s="13" t="str">
        <f t="shared" si="50"/>
        <v/>
      </c>
      <c r="N3122" s="8"/>
      <c r="XFB3122" s="13" t="str">
        <f>IF(D3122="","",COUNTIF('DISPATCHED (VT11)'!$E:$E,'Per Outlet Plan'!D3122))</f>
        <v/>
      </c>
    </row>
    <row r="3123" spans="1:14 16382:16382">
      <c r="A3123" s="18" t="str">
        <f>IF(D3123="","",VLOOKUP(D3123,'DISPATCHED (VT11)'!$E:$XEV,16373,0))</f>
        <v/>
      </c>
      <c r="B3123" s="13" t="str">
        <f>IF(D3123="","",VLOOKUP(D3123,'DISPATCHED (VT11)'!$E:$L,8,0))</f>
        <v/>
      </c>
      <c r="C3123" s="16" t="str">
        <f>IF(A3123="","",IF(VLOOKUP(A3123,'DSR Attendance'!$A:$E,5,0)=0,VLOOKUP(A3123,'DSR Attendance'!$A:$D,4,0),CONCATENATE(VLOOKUP(A3123,'DSR Attendance'!$A:$D,4,0)," / ",VLOOKUP('Per Outlet Plan'!A3123,'DSR Attendance'!$A:$E,5,0))))</f>
        <v/>
      </c>
      <c r="M3123" s="13" t="str">
        <f t="shared" si="50"/>
        <v/>
      </c>
      <c r="N3123" s="8"/>
      <c r="XFB3123" s="13" t="str">
        <f>IF(D3123="","",COUNTIF('DISPATCHED (VT11)'!$E:$E,'Per Outlet Plan'!D3123))</f>
        <v/>
      </c>
    </row>
    <row r="3124" spans="1:14 16382:16382">
      <c r="A3124" s="18" t="str">
        <f>IF(D3124="","",VLOOKUP(D3124,'DISPATCHED (VT11)'!$E:$XEV,16373,0))</f>
        <v/>
      </c>
      <c r="B3124" s="13" t="str">
        <f>IF(D3124="","",VLOOKUP(D3124,'DISPATCHED (VT11)'!$E:$L,8,0))</f>
        <v/>
      </c>
      <c r="C3124" s="16" t="str">
        <f>IF(A3124="","",IF(VLOOKUP(A3124,'DSR Attendance'!$A:$E,5,0)=0,VLOOKUP(A3124,'DSR Attendance'!$A:$D,4,0),CONCATENATE(VLOOKUP(A3124,'DSR Attendance'!$A:$D,4,0)," / ",VLOOKUP('Per Outlet Plan'!A3124,'DSR Attendance'!$A:$E,5,0))))</f>
        <v/>
      </c>
      <c r="M3124" s="13" t="str">
        <f t="shared" si="50"/>
        <v/>
      </c>
      <c r="N3124" s="8"/>
      <c r="XFB3124" s="13" t="str">
        <f>IF(D3124="","",COUNTIF('DISPATCHED (VT11)'!$E:$E,'Per Outlet Plan'!D3124))</f>
        <v/>
      </c>
    </row>
    <row r="3125" spans="1:14 16382:16382">
      <c r="A3125" s="18" t="str">
        <f>IF(D3125="","",VLOOKUP(D3125,'DISPATCHED (VT11)'!$E:$XEV,16373,0))</f>
        <v/>
      </c>
      <c r="B3125" s="13" t="str">
        <f>IF(D3125="","",VLOOKUP(D3125,'DISPATCHED (VT11)'!$E:$L,8,0))</f>
        <v/>
      </c>
      <c r="C3125" s="16" t="str">
        <f>IF(A3125="","",IF(VLOOKUP(A3125,'DSR Attendance'!$A:$E,5,0)=0,VLOOKUP(A3125,'DSR Attendance'!$A:$D,4,0),CONCATENATE(VLOOKUP(A3125,'DSR Attendance'!$A:$D,4,0)," / ",VLOOKUP('Per Outlet Plan'!A3125,'DSR Attendance'!$A:$E,5,0))))</f>
        <v/>
      </c>
      <c r="M3125" s="13" t="str">
        <f t="shared" si="50"/>
        <v/>
      </c>
      <c r="N3125" s="8"/>
      <c r="XFB3125" s="13" t="str">
        <f>IF(D3125="","",COUNTIF('DISPATCHED (VT11)'!$E:$E,'Per Outlet Plan'!D3125))</f>
        <v/>
      </c>
    </row>
    <row r="3126" spans="1:14 16382:16382">
      <c r="A3126" s="18" t="str">
        <f>IF(D3126="","",VLOOKUP(D3126,'DISPATCHED (VT11)'!$E:$XEV,16373,0))</f>
        <v/>
      </c>
      <c r="B3126" s="13" t="str">
        <f>IF(D3126="","",VLOOKUP(D3126,'DISPATCHED (VT11)'!$E:$L,8,0))</f>
        <v/>
      </c>
      <c r="C3126" s="16" t="str">
        <f>IF(A3126="","",IF(VLOOKUP(A3126,'DSR Attendance'!$A:$E,5,0)=0,VLOOKUP(A3126,'DSR Attendance'!$A:$D,4,0),CONCATENATE(VLOOKUP(A3126,'DSR Attendance'!$A:$D,4,0)," / ",VLOOKUP('Per Outlet Plan'!A3126,'DSR Attendance'!$A:$E,5,0))))</f>
        <v/>
      </c>
      <c r="M3126" s="13" t="str">
        <f t="shared" si="50"/>
        <v/>
      </c>
      <c r="N3126" s="8"/>
      <c r="XFB3126" s="13" t="str">
        <f>IF(D3126="","",COUNTIF('DISPATCHED (VT11)'!$E:$E,'Per Outlet Plan'!D3126))</f>
        <v/>
      </c>
    </row>
    <row r="3127" spans="1:14 16382:16382">
      <c r="A3127" s="18" t="str">
        <f>IF(D3127="","",VLOOKUP(D3127,'DISPATCHED (VT11)'!$E:$XEV,16373,0))</f>
        <v/>
      </c>
      <c r="B3127" s="13" t="str">
        <f>IF(D3127="","",VLOOKUP(D3127,'DISPATCHED (VT11)'!$E:$L,8,0))</f>
        <v/>
      </c>
      <c r="C3127" s="16" t="str">
        <f>IF(A3127="","",IF(VLOOKUP(A3127,'DSR Attendance'!$A:$E,5,0)=0,VLOOKUP(A3127,'DSR Attendance'!$A:$D,4,0),CONCATENATE(VLOOKUP(A3127,'DSR Attendance'!$A:$D,4,0)," / ",VLOOKUP('Per Outlet Plan'!A3127,'DSR Attendance'!$A:$E,5,0))))</f>
        <v/>
      </c>
      <c r="M3127" s="13" t="str">
        <f t="shared" si="50"/>
        <v/>
      </c>
      <c r="N3127" s="8"/>
      <c r="XFB3127" s="13" t="str">
        <f>IF(D3127="","",COUNTIF('DISPATCHED (VT11)'!$E:$E,'Per Outlet Plan'!D3127))</f>
        <v/>
      </c>
    </row>
    <row r="3128" spans="1:14 16382:16382">
      <c r="A3128" s="18" t="str">
        <f>IF(D3128="","",VLOOKUP(D3128,'DISPATCHED (VT11)'!$E:$XEV,16373,0))</f>
        <v/>
      </c>
      <c r="B3128" s="13" t="str">
        <f>IF(D3128="","",VLOOKUP(D3128,'DISPATCHED (VT11)'!$E:$L,8,0))</f>
        <v/>
      </c>
      <c r="C3128" s="16" t="str">
        <f>IF(A3128="","",IF(VLOOKUP(A3128,'DSR Attendance'!$A:$E,5,0)=0,VLOOKUP(A3128,'DSR Attendance'!$A:$D,4,0),CONCATENATE(VLOOKUP(A3128,'DSR Attendance'!$A:$D,4,0)," / ",VLOOKUP('Per Outlet Plan'!A3128,'DSR Attendance'!$A:$E,5,0))))</f>
        <v/>
      </c>
      <c r="M3128" s="13" t="str">
        <f t="shared" si="50"/>
        <v/>
      </c>
      <c r="N3128" s="8"/>
      <c r="XFB3128" s="13" t="str">
        <f>IF(D3128="","",COUNTIF('DISPATCHED (VT11)'!$E:$E,'Per Outlet Plan'!D3128))</f>
        <v/>
      </c>
    </row>
    <row r="3129" spans="1:14 16382:16382">
      <c r="A3129" s="18" t="str">
        <f>IF(D3129="","",VLOOKUP(D3129,'DISPATCHED (VT11)'!$E:$XEV,16373,0))</f>
        <v/>
      </c>
      <c r="B3129" s="13" t="str">
        <f>IF(D3129="","",VLOOKUP(D3129,'DISPATCHED (VT11)'!$E:$L,8,0))</f>
        <v/>
      </c>
      <c r="C3129" s="16" t="str">
        <f>IF(A3129="","",IF(VLOOKUP(A3129,'DSR Attendance'!$A:$E,5,0)=0,VLOOKUP(A3129,'DSR Attendance'!$A:$D,4,0),CONCATENATE(VLOOKUP(A3129,'DSR Attendance'!$A:$D,4,0)," / ",VLOOKUP('Per Outlet Plan'!A3129,'DSR Attendance'!$A:$E,5,0))))</f>
        <v/>
      </c>
      <c r="M3129" s="13" t="str">
        <f t="shared" si="50"/>
        <v/>
      </c>
      <c r="N3129" s="8"/>
      <c r="XFB3129" s="13" t="str">
        <f>IF(D3129="","",COUNTIF('DISPATCHED (VT11)'!$E:$E,'Per Outlet Plan'!D3129))</f>
        <v/>
      </c>
    </row>
    <row r="3130" spans="1:14 16382:16382">
      <c r="A3130" s="18" t="str">
        <f>IF(D3130="","",VLOOKUP(D3130,'DISPATCHED (VT11)'!$E:$XEV,16373,0))</f>
        <v/>
      </c>
      <c r="B3130" s="13" t="str">
        <f>IF(D3130="","",VLOOKUP(D3130,'DISPATCHED (VT11)'!$E:$L,8,0))</f>
        <v/>
      </c>
      <c r="C3130" s="16" t="str">
        <f>IF(A3130="","",IF(VLOOKUP(A3130,'DSR Attendance'!$A:$E,5,0)=0,VLOOKUP(A3130,'DSR Attendance'!$A:$D,4,0),CONCATENATE(VLOOKUP(A3130,'DSR Attendance'!$A:$D,4,0)," / ",VLOOKUP('Per Outlet Plan'!A3130,'DSR Attendance'!$A:$E,5,0))))</f>
        <v/>
      </c>
      <c r="M3130" s="13" t="str">
        <f t="shared" si="50"/>
        <v/>
      </c>
      <c r="N3130" s="8"/>
      <c r="XFB3130" s="13" t="str">
        <f>IF(D3130="","",COUNTIF('DISPATCHED (VT11)'!$E:$E,'Per Outlet Plan'!D3130))</f>
        <v/>
      </c>
    </row>
    <row r="3131" spans="1:14 16382:16382">
      <c r="A3131" s="18" t="str">
        <f>IF(D3131="","",VLOOKUP(D3131,'DISPATCHED (VT11)'!$E:$XEV,16373,0))</f>
        <v/>
      </c>
      <c r="B3131" s="13" t="str">
        <f>IF(D3131="","",VLOOKUP(D3131,'DISPATCHED (VT11)'!$E:$L,8,0))</f>
        <v/>
      </c>
      <c r="C3131" s="16" t="str">
        <f>IF(A3131="","",IF(VLOOKUP(A3131,'DSR Attendance'!$A:$E,5,0)=0,VLOOKUP(A3131,'DSR Attendance'!$A:$D,4,0),CONCATENATE(VLOOKUP(A3131,'DSR Attendance'!$A:$D,4,0)," / ",VLOOKUP('Per Outlet Plan'!A3131,'DSR Attendance'!$A:$E,5,0))))</f>
        <v/>
      </c>
      <c r="M3131" s="13" t="str">
        <f t="shared" si="50"/>
        <v/>
      </c>
      <c r="N3131" s="8"/>
      <c r="XFB3131" s="13" t="str">
        <f>IF(D3131="","",COUNTIF('DISPATCHED (VT11)'!$E:$E,'Per Outlet Plan'!D3131))</f>
        <v/>
      </c>
    </row>
    <row r="3132" spans="1:14 16382:16382">
      <c r="A3132" s="18" t="str">
        <f>IF(D3132="","",VLOOKUP(D3132,'DISPATCHED (VT11)'!$E:$XEV,16373,0))</f>
        <v/>
      </c>
      <c r="B3132" s="13" t="str">
        <f>IF(D3132="","",VLOOKUP(D3132,'DISPATCHED (VT11)'!$E:$L,8,0))</f>
        <v/>
      </c>
      <c r="C3132" s="16" t="str">
        <f>IF(A3132="","",IF(VLOOKUP(A3132,'DSR Attendance'!$A:$E,5,0)=0,VLOOKUP(A3132,'DSR Attendance'!$A:$D,4,0),CONCATENATE(VLOOKUP(A3132,'DSR Attendance'!$A:$D,4,0)," / ",VLOOKUP('Per Outlet Plan'!A3132,'DSR Attendance'!$A:$E,5,0))))</f>
        <v/>
      </c>
      <c r="M3132" s="13" t="str">
        <f t="shared" si="50"/>
        <v/>
      </c>
      <c r="N3132" s="8"/>
      <c r="XFB3132" s="13" t="str">
        <f>IF(D3132="","",COUNTIF('DISPATCHED (VT11)'!$E:$E,'Per Outlet Plan'!D3132))</f>
        <v/>
      </c>
    </row>
    <row r="3133" spans="1:14 16382:16382">
      <c r="A3133" s="18" t="str">
        <f>IF(D3133="","",VLOOKUP(D3133,'DISPATCHED (VT11)'!$E:$XEV,16373,0))</f>
        <v/>
      </c>
      <c r="B3133" s="13" t="str">
        <f>IF(D3133="","",VLOOKUP(D3133,'DISPATCHED (VT11)'!$E:$L,8,0))</f>
        <v/>
      </c>
      <c r="C3133" s="16" t="str">
        <f>IF(A3133="","",IF(VLOOKUP(A3133,'DSR Attendance'!$A:$E,5,0)=0,VLOOKUP(A3133,'DSR Attendance'!$A:$D,4,0),CONCATENATE(VLOOKUP(A3133,'DSR Attendance'!$A:$D,4,0)," / ",VLOOKUP('Per Outlet Plan'!A3133,'DSR Attendance'!$A:$E,5,0))))</f>
        <v/>
      </c>
      <c r="M3133" s="13" t="str">
        <f t="shared" si="50"/>
        <v/>
      </c>
      <c r="N3133" s="8"/>
      <c r="XFB3133" s="13" t="str">
        <f>IF(D3133="","",COUNTIF('DISPATCHED (VT11)'!$E:$E,'Per Outlet Plan'!D3133))</f>
        <v/>
      </c>
    </row>
    <row r="3134" spans="1:14 16382:16382">
      <c r="A3134" s="18" t="str">
        <f>IF(D3134="","",VLOOKUP(D3134,'DISPATCHED (VT11)'!$E:$XEV,16373,0))</f>
        <v/>
      </c>
      <c r="B3134" s="13" t="str">
        <f>IF(D3134="","",VLOOKUP(D3134,'DISPATCHED (VT11)'!$E:$L,8,0))</f>
        <v/>
      </c>
      <c r="C3134" s="16" t="str">
        <f>IF(A3134="","",IF(VLOOKUP(A3134,'DSR Attendance'!$A:$E,5,0)=0,VLOOKUP(A3134,'DSR Attendance'!$A:$D,4,0),CONCATENATE(VLOOKUP(A3134,'DSR Attendance'!$A:$D,4,0)," / ",VLOOKUP('Per Outlet Plan'!A3134,'DSR Attendance'!$A:$E,5,0))))</f>
        <v/>
      </c>
      <c r="M3134" s="13" t="str">
        <f t="shared" si="50"/>
        <v/>
      </c>
      <c r="N3134" s="8"/>
      <c r="XFB3134" s="13" t="str">
        <f>IF(D3134="","",COUNTIF('DISPATCHED (VT11)'!$E:$E,'Per Outlet Plan'!D3134))</f>
        <v/>
      </c>
    </row>
    <row r="3135" spans="1:14 16382:16382">
      <c r="A3135" s="18" t="str">
        <f>IF(D3135="","",VLOOKUP(D3135,'DISPATCHED (VT11)'!$E:$XEV,16373,0))</f>
        <v/>
      </c>
      <c r="B3135" s="13" t="str">
        <f>IF(D3135="","",VLOOKUP(D3135,'DISPATCHED (VT11)'!$E:$L,8,0))</f>
        <v/>
      </c>
      <c r="C3135" s="16" t="str">
        <f>IF(A3135="","",IF(VLOOKUP(A3135,'DSR Attendance'!$A:$E,5,0)=0,VLOOKUP(A3135,'DSR Attendance'!$A:$D,4,0),CONCATENATE(VLOOKUP(A3135,'DSR Attendance'!$A:$D,4,0)," / ",VLOOKUP('Per Outlet Plan'!A3135,'DSR Attendance'!$A:$E,5,0))))</f>
        <v/>
      </c>
      <c r="M3135" s="13" t="str">
        <f t="shared" si="50"/>
        <v/>
      </c>
      <c r="N3135" s="8"/>
      <c r="XFB3135" s="13" t="str">
        <f>IF(D3135="","",COUNTIF('DISPATCHED (VT11)'!$E:$E,'Per Outlet Plan'!D3135))</f>
        <v/>
      </c>
    </row>
    <row r="3136" spans="1:14 16382:16382">
      <c r="A3136" s="18" t="str">
        <f>IF(D3136="","",VLOOKUP(D3136,'DISPATCHED (VT11)'!$E:$XEV,16373,0))</f>
        <v/>
      </c>
      <c r="B3136" s="13" t="str">
        <f>IF(D3136="","",VLOOKUP(D3136,'DISPATCHED (VT11)'!$E:$L,8,0))</f>
        <v/>
      </c>
      <c r="C3136" s="16" t="str">
        <f>IF(A3136="","",IF(VLOOKUP(A3136,'DSR Attendance'!$A:$E,5,0)=0,VLOOKUP(A3136,'DSR Attendance'!$A:$D,4,0),CONCATENATE(VLOOKUP(A3136,'DSR Attendance'!$A:$D,4,0)," / ",VLOOKUP('Per Outlet Plan'!A3136,'DSR Attendance'!$A:$E,5,0))))</f>
        <v/>
      </c>
      <c r="M3136" s="13" t="str">
        <f t="shared" si="50"/>
        <v/>
      </c>
      <c r="N3136" s="8"/>
      <c r="XFB3136" s="13" t="str">
        <f>IF(D3136="","",COUNTIF('DISPATCHED (VT11)'!$E:$E,'Per Outlet Plan'!D3136))</f>
        <v/>
      </c>
    </row>
    <row r="3137" spans="1:14 16382:16382">
      <c r="A3137" s="18" t="str">
        <f>IF(D3137="","",VLOOKUP(D3137,'DISPATCHED (VT11)'!$E:$XEV,16373,0))</f>
        <v/>
      </c>
      <c r="B3137" s="13" t="str">
        <f>IF(D3137="","",VLOOKUP(D3137,'DISPATCHED (VT11)'!$E:$L,8,0))</f>
        <v/>
      </c>
      <c r="C3137" s="16" t="str">
        <f>IF(A3137="","",IF(VLOOKUP(A3137,'DSR Attendance'!$A:$E,5,0)=0,VLOOKUP(A3137,'DSR Attendance'!$A:$D,4,0),CONCATENATE(VLOOKUP(A3137,'DSR Attendance'!$A:$D,4,0)," / ",VLOOKUP('Per Outlet Plan'!A3137,'DSR Attendance'!$A:$E,5,0))))</f>
        <v/>
      </c>
      <c r="M3137" s="13" t="str">
        <f t="shared" si="50"/>
        <v/>
      </c>
      <c r="N3137" s="8"/>
      <c r="XFB3137" s="13" t="str">
        <f>IF(D3137="","",COUNTIF('DISPATCHED (VT11)'!$E:$E,'Per Outlet Plan'!D3137))</f>
        <v/>
      </c>
    </row>
    <row r="3138" spans="1:14 16382:16382">
      <c r="A3138" s="18" t="str">
        <f>IF(D3138="","",VLOOKUP(D3138,'DISPATCHED (VT11)'!$E:$XEV,16373,0))</f>
        <v/>
      </c>
      <c r="B3138" s="13" t="str">
        <f>IF(D3138="","",VLOOKUP(D3138,'DISPATCHED (VT11)'!$E:$L,8,0))</f>
        <v/>
      </c>
      <c r="C3138" s="16" t="str">
        <f>IF(A3138="","",IF(VLOOKUP(A3138,'DSR Attendance'!$A:$E,5,0)=0,VLOOKUP(A3138,'DSR Attendance'!$A:$D,4,0),CONCATENATE(VLOOKUP(A3138,'DSR Attendance'!$A:$D,4,0)," / ",VLOOKUP('Per Outlet Plan'!A3138,'DSR Attendance'!$A:$E,5,0))))</f>
        <v/>
      </c>
      <c r="M3138" s="13" t="str">
        <f t="shared" si="50"/>
        <v/>
      </c>
      <c r="N3138" s="8"/>
      <c r="XFB3138" s="13" t="str">
        <f>IF(D3138="","",COUNTIF('DISPATCHED (VT11)'!$E:$E,'Per Outlet Plan'!D3138))</f>
        <v/>
      </c>
    </row>
    <row r="3139" spans="1:14 16382:16382">
      <c r="A3139" s="18" t="str">
        <f>IF(D3139="","",VLOOKUP(D3139,'DISPATCHED (VT11)'!$E:$XEV,16373,0))</f>
        <v/>
      </c>
      <c r="B3139" s="13" t="str">
        <f>IF(D3139="","",VLOOKUP(D3139,'DISPATCHED (VT11)'!$E:$L,8,0))</f>
        <v/>
      </c>
      <c r="C3139" s="16" t="str">
        <f>IF(A3139="","",IF(VLOOKUP(A3139,'DSR Attendance'!$A:$E,5,0)=0,VLOOKUP(A3139,'DSR Attendance'!$A:$D,4,0),CONCATENATE(VLOOKUP(A3139,'DSR Attendance'!$A:$D,4,0)," / ",VLOOKUP('Per Outlet Plan'!A3139,'DSR Attendance'!$A:$E,5,0))))</f>
        <v/>
      </c>
      <c r="M3139" s="13" t="str">
        <f t="shared" si="50"/>
        <v/>
      </c>
      <c r="N3139" s="8"/>
      <c r="XFB3139" s="13" t="str">
        <f>IF(D3139="","",COUNTIF('DISPATCHED (VT11)'!$E:$E,'Per Outlet Plan'!D3139))</f>
        <v/>
      </c>
    </row>
    <row r="3140" spans="1:14 16382:16382">
      <c r="A3140" s="18" t="str">
        <f>IF(D3140="","",VLOOKUP(D3140,'DISPATCHED (VT11)'!$E:$XEV,16373,0))</f>
        <v/>
      </c>
      <c r="B3140" s="13" t="str">
        <f>IF(D3140="","",VLOOKUP(D3140,'DISPATCHED (VT11)'!$E:$L,8,0))</f>
        <v/>
      </c>
      <c r="C3140" s="16" t="str">
        <f>IF(A3140="","",IF(VLOOKUP(A3140,'DSR Attendance'!$A:$E,5,0)=0,VLOOKUP(A3140,'DSR Attendance'!$A:$D,4,0),CONCATENATE(VLOOKUP(A3140,'DSR Attendance'!$A:$D,4,0)," / ",VLOOKUP('Per Outlet Plan'!A3140,'DSR Attendance'!$A:$E,5,0))))</f>
        <v/>
      </c>
      <c r="M3140" s="13" t="str">
        <f t="shared" si="50"/>
        <v/>
      </c>
      <c r="N3140" s="8"/>
      <c r="XFB3140" s="13" t="str">
        <f>IF(D3140="","",COUNTIF('DISPATCHED (VT11)'!$E:$E,'Per Outlet Plan'!D3140))</f>
        <v/>
      </c>
    </row>
    <row r="3141" spans="1:14 16382:16382">
      <c r="A3141" s="18" t="str">
        <f>IF(D3141="","",VLOOKUP(D3141,'DISPATCHED (VT11)'!$E:$XEV,16373,0))</f>
        <v/>
      </c>
      <c r="B3141" s="13" t="str">
        <f>IF(D3141="","",VLOOKUP(D3141,'DISPATCHED (VT11)'!$E:$L,8,0))</f>
        <v/>
      </c>
      <c r="C3141" s="16" t="str">
        <f>IF(A3141="","",IF(VLOOKUP(A3141,'DSR Attendance'!$A:$E,5,0)=0,VLOOKUP(A3141,'DSR Attendance'!$A:$D,4,0),CONCATENATE(VLOOKUP(A3141,'DSR Attendance'!$A:$D,4,0)," / ",VLOOKUP('Per Outlet Plan'!A3141,'DSR Attendance'!$A:$E,5,0))))</f>
        <v/>
      </c>
      <c r="M3141" s="13" t="str">
        <f t="shared" si="50"/>
        <v/>
      </c>
      <c r="N3141" s="8"/>
      <c r="XFB3141" s="13" t="str">
        <f>IF(D3141="","",COUNTIF('DISPATCHED (VT11)'!$E:$E,'Per Outlet Plan'!D3141))</f>
        <v/>
      </c>
    </row>
    <row r="3142" spans="1:14 16382:16382">
      <c r="A3142" s="18" t="str">
        <f>IF(D3142="","",VLOOKUP(D3142,'DISPATCHED (VT11)'!$E:$XEV,16373,0))</f>
        <v/>
      </c>
      <c r="B3142" s="13" t="str">
        <f>IF(D3142="","",VLOOKUP(D3142,'DISPATCHED (VT11)'!$E:$L,8,0))</f>
        <v/>
      </c>
      <c r="C3142" s="16" t="str">
        <f>IF(A3142="","",IF(VLOOKUP(A3142,'DSR Attendance'!$A:$E,5,0)=0,VLOOKUP(A3142,'DSR Attendance'!$A:$D,4,0),CONCATENATE(VLOOKUP(A3142,'DSR Attendance'!$A:$D,4,0)," / ",VLOOKUP('Per Outlet Plan'!A3142,'DSR Attendance'!$A:$E,5,0))))</f>
        <v/>
      </c>
      <c r="M3142" s="13" t="str">
        <f t="shared" ref="M3142:M3205" si="51">IF(L3142="","",VLOOKUP(L3142,$XFC$6:$XFD$30,2,0))</f>
        <v/>
      </c>
      <c r="N3142" s="8"/>
      <c r="XFB3142" s="13" t="str">
        <f>IF(D3142="","",COUNTIF('DISPATCHED (VT11)'!$E:$E,'Per Outlet Plan'!D3142))</f>
        <v/>
      </c>
    </row>
    <row r="3143" spans="1:14 16382:16382">
      <c r="A3143" s="18" t="str">
        <f>IF(D3143="","",VLOOKUP(D3143,'DISPATCHED (VT11)'!$E:$XEV,16373,0))</f>
        <v/>
      </c>
      <c r="B3143" s="13" t="str">
        <f>IF(D3143="","",VLOOKUP(D3143,'DISPATCHED (VT11)'!$E:$L,8,0))</f>
        <v/>
      </c>
      <c r="C3143" s="16" t="str">
        <f>IF(A3143="","",IF(VLOOKUP(A3143,'DSR Attendance'!$A:$E,5,0)=0,VLOOKUP(A3143,'DSR Attendance'!$A:$D,4,0),CONCATENATE(VLOOKUP(A3143,'DSR Attendance'!$A:$D,4,0)," / ",VLOOKUP('Per Outlet Plan'!A3143,'DSR Attendance'!$A:$E,5,0))))</f>
        <v/>
      </c>
      <c r="M3143" s="13" t="str">
        <f t="shared" si="51"/>
        <v/>
      </c>
      <c r="N3143" s="8"/>
      <c r="XFB3143" s="13" t="str">
        <f>IF(D3143="","",COUNTIF('DISPATCHED (VT11)'!$E:$E,'Per Outlet Plan'!D3143))</f>
        <v/>
      </c>
    </row>
    <row r="3144" spans="1:14 16382:16382">
      <c r="A3144" s="18" t="str">
        <f>IF(D3144="","",VLOOKUP(D3144,'DISPATCHED (VT11)'!$E:$XEV,16373,0))</f>
        <v/>
      </c>
      <c r="B3144" s="13" t="str">
        <f>IF(D3144="","",VLOOKUP(D3144,'DISPATCHED (VT11)'!$E:$L,8,0))</f>
        <v/>
      </c>
      <c r="C3144" s="16" t="str">
        <f>IF(A3144="","",IF(VLOOKUP(A3144,'DSR Attendance'!$A:$E,5,0)=0,VLOOKUP(A3144,'DSR Attendance'!$A:$D,4,0),CONCATENATE(VLOOKUP(A3144,'DSR Attendance'!$A:$D,4,0)," / ",VLOOKUP('Per Outlet Plan'!A3144,'DSR Attendance'!$A:$E,5,0))))</f>
        <v/>
      </c>
      <c r="M3144" s="13" t="str">
        <f t="shared" si="51"/>
        <v/>
      </c>
      <c r="N3144" s="8"/>
      <c r="XFB3144" s="13" t="str">
        <f>IF(D3144="","",COUNTIF('DISPATCHED (VT11)'!$E:$E,'Per Outlet Plan'!D3144))</f>
        <v/>
      </c>
    </row>
    <row r="3145" spans="1:14 16382:16382">
      <c r="A3145" s="18" t="str">
        <f>IF(D3145="","",VLOOKUP(D3145,'DISPATCHED (VT11)'!$E:$XEV,16373,0))</f>
        <v/>
      </c>
      <c r="B3145" s="13" t="str">
        <f>IF(D3145="","",VLOOKUP(D3145,'DISPATCHED (VT11)'!$E:$L,8,0))</f>
        <v/>
      </c>
      <c r="C3145" s="16" t="str">
        <f>IF(A3145="","",IF(VLOOKUP(A3145,'DSR Attendance'!$A:$E,5,0)=0,VLOOKUP(A3145,'DSR Attendance'!$A:$D,4,0),CONCATENATE(VLOOKUP(A3145,'DSR Attendance'!$A:$D,4,0)," / ",VLOOKUP('Per Outlet Plan'!A3145,'DSR Attendance'!$A:$E,5,0))))</f>
        <v/>
      </c>
      <c r="M3145" s="13" t="str">
        <f t="shared" si="51"/>
        <v/>
      </c>
      <c r="N3145" s="8"/>
      <c r="XFB3145" s="13" t="str">
        <f>IF(D3145="","",COUNTIF('DISPATCHED (VT11)'!$E:$E,'Per Outlet Plan'!D3145))</f>
        <v/>
      </c>
    </row>
    <row r="3146" spans="1:14 16382:16382">
      <c r="A3146" s="18" t="str">
        <f>IF(D3146="","",VLOOKUP(D3146,'DISPATCHED (VT11)'!$E:$XEV,16373,0))</f>
        <v/>
      </c>
      <c r="B3146" s="13" t="str">
        <f>IF(D3146="","",VLOOKUP(D3146,'DISPATCHED (VT11)'!$E:$L,8,0))</f>
        <v/>
      </c>
      <c r="C3146" s="16" t="str">
        <f>IF(A3146="","",IF(VLOOKUP(A3146,'DSR Attendance'!$A:$E,5,0)=0,VLOOKUP(A3146,'DSR Attendance'!$A:$D,4,0),CONCATENATE(VLOOKUP(A3146,'DSR Attendance'!$A:$D,4,0)," / ",VLOOKUP('Per Outlet Plan'!A3146,'DSR Attendance'!$A:$E,5,0))))</f>
        <v/>
      </c>
      <c r="M3146" s="13" t="str">
        <f t="shared" si="51"/>
        <v/>
      </c>
      <c r="N3146" s="8"/>
      <c r="XFB3146" s="13" t="str">
        <f>IF(D3146="","",COUNTIF('DISPATCHED (VT11)'!$E:$E,'Per Outlet Plan'!D3146))</f>
        <v/>
      </c>
    </row>
    <row r="3147" spans="1:14 16382:16382">
      <c r="A3147" s="18" t="str">
        <f>IF(D3147="","",VLOOKUP(D3147,'DISPATCHED (VT11)'!$E:$XEV,16373,0))</f>
        <v/>
      </c>
      <c r="B3147" s="13" t="str">
        <f>IF(D3147="","",VLOOKUP(D3147,'DISPATCHED (VT11)'!$E:$L,8,0))</f>
        <v/>
      </c>
      <c r="C3147" s="16" t="str">
        <f>IF(A3147="","",IF(VLOOKUP(A3147,'DSR Attendance'!$A:$E,5,0)=0,VLOOKUP(A3147,'DSR Attendance'!$A:$D,4,0),CONCATENATE(VLOOKUP(A3147,'DSR Attendance'!$A:$D,4,0)," / ",VLOOKUP('Per Outlet Plan'!A3147,'DSR Attendance'!$A:$E,5,0))))</f>
        <v/>
      </c>
      <c r="M3147" s="13" t="str">
        <f t="shared" si="51"/>
        <v/>
      </c>
      <c r="N3147" s="8"/>
      <c r="XFB3147" s="13" t="str">
        <f>IF(D3147="","",COUNTIF('DISPATCHED (VT11)'!$E:$E,'Per Outlet Plan'!D3147))</f>
        <v/>
      </c>
    </row>
    <row r="3148" spans="1:14 16382:16382">
      <c r="A3148" s="18" t="str">
        <f>IF(D3148="","",VLOOKUP(D3148,'DISPATCHED (VT11)'!$E:$XEV,16373,0))</f>
        <v/>
      </c>
      <c r="B3148" s="13" t="str">
        <f>IF(D3148="","",VLOOKUP(D3148,'DISPATCHED (VT11)'!$E:$L,8,0))</f>
        <v/>
      </c>
      <c r="C3148" s="16" t="str">
        <f>IF(A3148="","",IF(VLOOKUP(A3148,'DSR Attendance'!$A:$E,5,0)=0,VLOOKUP(A3148,'DSR Attendance'!$A:$D,4,0),CONCATENATE(VLOOKUP(A3148,'DSR Attendance'!$A:$D,4,0)," / ",VLOOKUP('Per Outlet Plan'!A3148,'DSR Attendance'!$A:$E,5,0))))</f>
        <v/>
      </c>
      <c r="M3148" s="13" t="str">
        <f t="shared" si="51"/>
        <v/>
      </c>
      <c r="N3148" s="8"/>
      <c r="XFB3148" s="13" t="str">
        <f>IF(D3148="","",COUNTIF('DISPATCHED (VT11)'!$E:$E,'Per Outlet Plan'!D3148))</f>
        <v/>
      </c>
    </row>
    <row r="3149" spans="1:14 16382:16382">
      <c r="A3149" s="18" t="str">
        <f>IF(D3149="","",VLOOKUP(D3149,'DISPATCHED (VT11)'!$E:$XEV,16373,0))</f>
        <v/>
      </c>
      <c r="B3149" s="13" t="str">
        <f>IF(D3149="","",VLOOKUP(D3149,'DISPATCHED (VT11)'!$E:$L,8,0))</f>
        <v/>
      </c>
      <c r="C3149" s="16" t="str">
        <f>IF(A3149="","",IF(VLOOKUP(A3149,'DSR Attendance'!$A:$E,5,0)=0,VLOOKUP(A3149,'DSR Attendance'!$A:$D,4,0),CONCATENATE(VLOOKUP(A3149,'DSR Attendance'!$A:$D,4,0)," / ",VLOOKUP('Per Outlet Plan'!A3149,'DSR Attendance'!$A:$E,5,0))))</f>
        <v/>
      </c>
      <c r="M3149" s="13" t="str">
        <f t="shared" si="51"/>
        <v/>
      </c>
      <c r="N3149" s="8"/>
      <c r="XFB3149" s="13" t="str">
        <f>IF(D3149="","",COUNTIF('DISPATCHED (VT11)'!$E:$E,'Per Outlet Plan'!D3149))</f>
        <v/>
      </c>
    </row>
    <row r="3150" spans="1:14 16382:16382">
      <c r="A3150" s="18" t="str">
        <f>IF(D3150="","",VLOOKUP(D3150,'DISPATCHED (VT11)'!$E:$XEV,16373,0))</f>
        <v/>
      </c>
      <c r="B3150" s="13" t="str">
        <f>IF(D3150="","",VLOOKUP(D3150,'DISPATCHED (VT11)'!$E:$L,8,0))</f>
        <v/>
      </c>
      <c r="C3150" s="16" t="str">
        <f>IF(A3150="","",IF(VLOOKUP(A3150,'DSR Attendance'!$A:$E,5,0)=0,VLOOKUP(A3150,'DSR Attendance'!$A:$D,4,0),CONCATENATE(VLOOKUP(A3150,'DSR Attendance'!$A:$D,4,0)," / ",VLOOKUP('Per Outlet Plan'!A3150,'DSR Attendance'!$A:$E,5,0))))</f>
        <v/>
      </c>
      <c r="M3150" s="13" t="str">
        <f t="shared" si="51"/>
        <v/>
      </c>
      <c r="N3150" s="8"/>
      <c r="XFB3150" s="13" t="str">
        <f>IF(D3150="","",COUNTIF('DISPATCHED (VT11)'!$E:$E,'Per Outlet Plan'!D3150))</f>
        <v/>
      </c>
    </row>
    <row r="3151" spans="1:14 16382:16382">
      <c r="A3151" s="18" t="str">
        <f>IF(D3151="","",VLOOKUP(D3151,'DISPATCHED (VT11)'!$E:$XEV,16373,0))</f>
        <v/>
      </c>
      <c r="B3151" s="13" t="str">
        <f>IF(D3151="","",VLOOKUP(D3151,'DISPATCHED (VT11)'!$E:$L,8,0))</f>
        <v/>
      </c>
      <c r="C3151" s="16" t="str">
        <f>IF(A3151="","",IF(VLOOKUP(A3151,'DSR Attendance'!$A:$E,5,0)=0,VLOOKUP(A3151,'DSR Attendance'!$A:$D,4,0),CONCATENATE(VLOOKUP(A3151,'DSR Attendance'!$A:$D,4,0)," / ",VLOOKUP('Per Outlet Plan'!A3151,'DSR Attendance'!$A:$E,5,0))))</f>
        <v/>
      </c>
      <c r="M3151" s="13" t="str">
        <f t="shared" si="51"/>
        <v/>
      </c>
      <c r="N3151" s="8"/>
      <c r="XFB3151" s="13" t="str">
        <f>IF(D3151="","",COUNTIF('DISPATCHED (VT11)'!$E:$E,'Per Outlet Plan'!D3151))</f>
        <v/>
      </c>
    </row>
    <row r="3152" spans="1:14 16382:16382">
      <c r="A3152" s="18" t="str">
        <f>IF(D3152="","",VLOOKUP(D3152,'DISPATCHED (VT11)'!$E:$XEV,16373,0))</f>
        <v/>
      </c>
      <c r="B3152" s="13" t="str">
        <f>IF(D3152="","",VLOOKUP(D3152,'DISPATCHED (VT11)'!$E:$L,8,0))</f>
        <v/>
      </c>
      <c r="C3152" s="16" t="str">
        <f>IF(A3152="","",IF(VLOOKUP(A3152,'DSR Attendance'!$A:$E,5,0)=0,VLOOKUP(A3152,'DSR Attendance'!$A:$D,4,0),CONCATENATE(VLOOKUP(A3152,'DSR Attendance'!$A:$D,4,0)," / ",VLOOKUP('Per Outlet Plan'!A3152,'DSR Attendance'!$A:$E,5,0))))</f>
        <v/>
      </c>
      <c r="M3152" s="13" t="str">
        <f t="shared" si="51"/>
        <v/>
      </c>
      <c r="N3152" s="8"/>
      <c r="XFB3152" s="13" t="str">
        <f>IF(D3152="","",COUNTIF('DISPATCHED (VT11)'!$E:$E,'Per Outlet Plan'!D3152))</f>
        <v/>
      </c>
    </row>
    <row r="3153" spans="1:14 16382:16382">
      <c r="A3153" s="18" t="str">
        <f>IF(D3153="","",VLOOKUP(D3153,'DISPATCHED (VT11)'!$E:$XEV,16373,0))</f>
        <v/>
      </c>
      <c r="B3153" s="13" t="str">
        <f>IF(D3153="","",VLOOKUP(D3153,'DISPATCHED (VT11)'!$E:$L,8,0))</f>
        <v/>
      </c>
      <c r="C3153" s="16" t="str">
        <f>IF(A3153="","",IF(VLOOKUP(A3153,'DSR Attendance'!$A:$E,5,0)=0,VLOOKUP(A3153,'DSR Attendance'!$A:$D,4,0),CONCATENATE(VLOOKUP(A3153,'DSR Attendance'!$A:$D,4,0)," / ",VLOOKUP('Per Outlet Plan'!A3153,'DSR Attendance'!$A:$E,5,0))))</f>
        <v/>
      </c>
      <c r="M3153" s="13" t="str">
        <f t="shared" si="51"/>
        <v/>
      </c>
      <c r="N3153" s="8"/>
      <c r="XFB3153" s="13" t="str">
        <f>IF(D3153="","",COUNTIF('DISPATCHED (VT11)'!$E:$E,'Per Outlet Plan'!D3153))</f>
        <v/>
      </c>
    </row>
    <row r="3154" spans="1:14 16382:16382">
      <c r="A3154" s="18" t="str">
        <f>IF(D3154="","",VLOOKUP(D3154,'DISPATCHED (VT11)'!$E:$XEV,16373,0))</f>
        <v/>
      </c>
      <c r="B3154" s="13" t="str">
        <f>IF(D3154="","",VLOOKUP(D3154,'DISPATCHED (VT11)'!$E:$L,8,0))</f>
        <v/>
      </c>
      <c r="C3154" s="16" t="str">
        <f>IF(A3154="","",IF(VLOOKUP(A3154,'DSR Attendance'!$A:$E,5,0)=0,VLOOKUP(A3154,'DSR Attendance'!$A:$D,4,0),CONCATENATE(VLOOKUP(A3154,'DSR Attendance'!$A:$D,4,0)," / ",VLOOKUP('Per Outlet Plan'!A3154,'DSR Attendance'!$A:$E,5,0))))</f>
        <v/>
      </c>
      <c r="M3154" s="13" t="str">
        <f t="shared" si="51"/>
        <v/>
      </c>
      <c r="N3154" s="8"/>
      <c r="XFB3154" s="13" t="str">
        <f>IF(D3154="","",COUNTIF('DISPATCHED (VT11)'!$E:$E,'Per Outlet Plan'!D3154))</f>
        <v/>
      </c>
    </row>
    <row r="3155" spans="1:14 16382:16382">
      <c r="A3155" s="18" t="str">
        <f>IF(D3155="","",VLOOKUP(D3155,'DISPATCHED (VT11)'!$E:$XEV,16373,0))</f>
        <v/>
      </c>
      <c r="B3155" s="13" t="str">
        <f>IF(D3155="","",VLOOKUP(D3155,'DISPATCHED (VT11)'!$E:$L,8,0))</f>
        <v/>
      </c>
      <c r="C3155" s="16" t="str">
        <f>IF(A3155="","",IF(VLOOKUP(A3155,'DSR Attendance'!$A:$E,5,0)=0,VLOOKUP(A3155,'DSR Attendance'!$A:$D,4,0),CONCATENATE(VLOOKUP(A3155,'DSR Attendance'!$A:$D,4,0)," / ",VLOOKUP('Per Outlet Plan'!A3155,'DSR Attendance'!$A:$E,5,0))))</f>
        <v/>
      </c>
      <c r="M3155" s="13" t="str">
        <f t="shared" si="51"/>
        <v/>
      </c>
      <c r="N3155" s="8"/>
      <c r="XFB3155" s="13" t="str">
        <f>IF(D3155="","",COUNTIF('DISPATCHED (VT11)'!$E:$E,'Per Outlet Plan'!D3155))</f>
        <v/>
      </c>
    </row>
    <row r="3156" spans="1:14 16382:16382">
      <c r="A3156" s="18" t="str">
        <f>IF(D3156="","",VLOOKUP(D3156,'DISPATCHED (VT11)'!$E:$XEV,16373,0))</f>
        <v/>
      </c>
      <c r="B3156" s="13" t="str">
        <f>IF(D3156="","",VLOOKUP(D3156,'DISPATCHED (VT11)'!$E:$L,8,0))</f>
        <v/>
      </c>
      <c r="C3156" s="16" t="str">
        <f>IF(A3156="","",IF(VLOOKUP(A3156,'DSR Attendance'!$A:$E,5,0)=0,VLOOKUP(A3156,'DSR Attendance'!$A:$D,4,0),CONCATENATE(VLOOKUP(A3156,'DSR Attendance'!$A:$D,4,0)," / ",VLOOKUP('Per Outlet Plan'!A3156,'DSR Attendance'!$A:$E,5,0))))</f>
        <v/>
      </c>
      <c r="M3156" s="13" t="str">
        <f t="shared" si="51"/>
        <v/>
      </c>
      <c r="N3156" s="8"/>
      <c r="XFB3156" s="13" t="str">
        <f>IF(D3156="","",COUNTIF('DISPATCHED (VT11)'!$E:$E,'Per Outlet Plan'!D3156))</f>
        <v/>
      </c>
    </row>
    <row r="3157" spans="1:14 16382:16382">
      <c r="A3157" s="18" t="str">
        <f>IF(D3157="","",VLOOKUP(D3157,'DISPATCHED (VT11)'!$E:$XEV,16373,0))</f>
        <v/>
      </c>
      <c r="B3157" s="13" t="str">
        <f>IF(D3157="","",VLOOKUP(D3157,'DISPATCHED (VT11)'!$E:$L,8,0))</f>
        <v/>
      </c>
      <c r="C3157" s="16" t="str">
        <f>IF(A3157="","",IF(VLOOKUP(A3157,'DSR Attendance'!$A:$E,5,0)=0,VLOOKUP(A3157,'DSR Attendance'!$A:$D,4,0),CONCATENATE(VLOOKUP(A3157,'DSR Attendance'!$A:$D,4,0)," / ",VLOOKUP('Per Outlet Plan'!A3157,'DSR Attendance'!$A:$E,5,0))))</f>
        <v/>
      </c>
      <c r="M3157" s="13" t="str">
        <f t="shared" si="51"/>
        <v/>
      </c>
      <c r="N3157" s="8"/>
      <c r="XFB3157" s="13" t="str">
        <f>IF(D3157="","",COUNTIF('DISPATCHED (VT11)'!$E:$E,'Per Outlet Plan'!D3157))</f>
        <v/>
      </c>
    </row>
    <row r="3158" spans="1:14 16382:16382">
      <c r="A3158" s="18" t="str">
        <f>IF(D3158="","",VLOOKUP(D3158,'DISPATCHED (VT11)'!$E:$XEV,16373,0))</f>
        <v/>
      </c>
      <c r="B3158" s="13" t="str">
        <f>IF(D3158="","",VLOOKUP(D3158,'DISPATCHED (VT11)'!$E:$L,8,0))</f>
        <v/>
      </c>
      <c r="C3158" s="16" t="str">
        <f>IF(A3158="","",IF(VLOOKUP(A3158,'DSR Attendance'!$A:$E,5,0)=0,VLOOKUP(A3158,'DSR Attendance'!$A:$D,4,0),CONCATENATE(VLOOKUP(A3158,'DSR Attendance'!$A:$D,4,0)," / ",VLOOKUP('Per Outlet Plan'!A3158,'DSR Attendance'!$A:$E,5,0))))</f>
        <v/>
      </c>
      <c r="M3158" s="13" t="str">
        <f t="shared" si="51"/>
        <v/>
      </c>
      <c r="N3158" s="8"/>
      <c r="XFB3158" s="13" t="str">
        <f>IF(D3158="","",COUNTIF('DISPATCHED (VT11)'!$E:$E,'Per Outlet Plan'!D3158))</f>
        <v/>
      </c>
    </row>
    <row r="3159" spans="1:14 16382:16382">
      <c r="A3159" s="18" t="str">
        <f>IF(D3159="","",VLOOKUP(D3159,'DISPATCHED (VT11)'!$E:$XEV,16373,0))</f>
        <v/>
      </c>
      <c r="B3159" s="13" t="str">
        <f>IF(D3159="","",VLOOKUP(D3159,'DISPATCHED (VT11)'!$E:$L,8,0))</f>
        <v/>
      </c>
      <c r="C3159" s="16" t="str">
        <f>IF(A3159="","",IF(VLOOKUP(A3159,'DSR Attendance'!$A:$E,5,0)=0,VLOOKUP(A3159,'DSR Attendance'!$A:$D,4,0),CONCATENATE(VLOOKUP(A3159,'DSR Attendance'!$A:$D,4,0)," / ",VLOOKUP('Per Outlet Plan'!A3159,'DSR Attendance'!$A:$E,5,0))))</f>
        <v/>
      </c>
      <c r="M3159" s="13" t="str">
        <f t="shared" si="51"/>
        <v/>
      </c>
      <c r="N3159" s="8"/>
      <c r="XFB3159" s="13" t="str">
        <f>IF(D3159="","",COUNTIF('DISPATCHED (VT11)'!$E:$E,'Per Outlet Plan'!D3159))</f>
        <v/>
      </c>
    </row>
    <row r="3160" spans="1:14 16382:16382">
      <c r="A3160" s="18" t="str">
        <f>IF(D3160="","",VLOOKUP(D3160,'DISPATCHED (VT11)'!$E:$XEV,16373,0))</f>
        <v/>
      </c>
      <c r="B3160" s="13" t="str">
        <f>IF(D3160="","",VLOOKUP(D3160,'DISPATCHED (VT11)'!$E:$L,8,0))</f>
        <v/>
      </c>
      <c r="C3160" s="16" t="str">
        <f>IF(A3160="","",IF(VLOOKUP(A3160,'DSR Attendance'!$A:$E,5,0)=0,VLOOKUP(A3160,'DSR Attendance'!$A:$D,4,0),CONCATENATE(VLOOKUP(A3160,'DSR Attendance'!$A:$D,4,0)," / ",VLOOKUP('Per Outlet Plan'!A3160,'DSR Attendance'!$A:$E,5,0))))</f>
        <v/>
      </c>
      <c r="M3160" s="13" t="str">
        <f t="shared" si="51"/>
        <v/>
      </c>
      <c r="N3160" s="8"/>
      <c r="XFB3160" s="13" t="str">
        <f>IF(D3160="","",COUNTIF('DISPATCHED (VT11)'!$E:$E,'Per Outlet Plan'!D3160))</f>
        <v/>
      </c>
    </row>
    <row r="3161" spans="1:14 16382:16382">
      <c r="A3161" s="18" t="str">
        <f>IF(D3161="","",VLOOKUP(D3161,'DISPATCHED (VT11)'!$E:$XEV,16373,0))</f>
        <v/>
      </c>
      <c r="B3161" s="13" t="str">
        <f>IF(D3161="","",VLOOKUP(D3161,'DISPATCHED (VT11)'!$E:$L,8,0))</f>
        <v/>
      </c>
      <c r="C3161" s="16" t="str">
        <f>IF(A3161="","",IF(VLOOKUP(A3161,'DSR Attendance'!$A:$E,5,0)=0,VLOOKUP(A3161,'DSR Attendance'!$A:$D,4,0),CONCATENATE(VLOOKUP(A3161,'DSR Attendance'!$A:$D,4,0)," / ",VLOOKUP('Per Outlet Plan'!A3161,'DSR Attendance'!$A:$E,5,0))))</f>
        <v/>
      </c>
      <c r="M3161" s="13" t="str">
        <f t="shared" si="51"/>
        <v/>
      </c>
      <c r="N3161" s="8"/>
      <c r="XFB3161" s="13" t="str">
        <f>IF(D3161="","",COUNTIF('DISPATCHED (VT11)'!$E:$E,'Per Outlet Plan'!D3161))</f>
        <v/>
      </c>
    </row>
    <row r="3162" spans="1:14 16382:16382">
      <c r="A3162" s="18" t="str">
        <f>IF(D3162="","",VLOOKUP(D3162,'DISPATCHED (VT11)'!$E:$XEV,16373,0))</f>
        <v/>
      </c>
      <c r="B3162" s="13" t="str">
        <f>IF(D3162="","",VLOOKUP(D3162,'DISPATCHED (VT11)'!$E:$L,8,0))</f>
        <v/>
      </c>
      <c r="C3162" s="16" t="str">
        <f>IF(A3162="","",IF(VLOOKUP(A3162,'DSR Attendance'!$A:$E,5,0)=0,VLOOKUP(A3162,'DSR Attendance'!$A:$D,4,0),CONCATENATE(VLOOKUP(A3162,'DSR Attendance'!$A:$D,4,0)," / ",VLOOKUP('Per Outlet Plan'!A3162,'DSR Attendance'!$A:$E,5,0))))</f>
        <v/>
      </c>
      <c r="M3162" s="13" t="str">
        <f t="shared" si="51"/>
        <v/>
      </c>
      <c r="N3162" s="8"/>
      <c r="XFB3162" s="13" t="str">
        <f>IF(D3162="","",COUNTIF('DISPATCHED (VT11)'!$E:$E,'Per Outlet Plan'!D3162))</f>
        <v/>
      </c>
    </row>
    <row r="3163" spans="1:14 16382:16382">
      <c r="A3163" s="18" t="str">
        <f>IF(D3163="","",VLOOKUP(D3163,'DISPATCHED (VT11)'!$E:$XEV,16373,0))</f>
        <v/>
      </c>
      <c r="B3163" s="13" t="str">
        <f>IF(D3163="","",VLOOKUP(D3163,'DISPATCHED (VT11)'!$E:$L,8,0))</f>
        <v/>
      </c>
      <c r="C3163" s="16" t="str">
        <f>IF(A3163="","",IF(VLOOKUP(A3163,'DSR Attendance'!$A:$E,5,0)=0,VLOOKUP(A3163,'DSR Attendance'!$A:$D,4,0),CONCATENATE(VLOOKUP(A3163,'DSR Attendance'!$A:$D,4,0)," / ",VLOOKUP('Per Outlet Plan'!A3163,'DSR Attendance'!$A:$E,5,0))))</f>
        <v/>
      </c>
      <c r="M3163" s="13" t="str">
        <f t="shared" si="51"/>
        <v/>
      </c>
      <c r="N3163" s="8"/>
      <c r="XFB3163" s="13" t="str">
        <f>IF(D3163="","",COUNTIF('DISPATCHED (VT11)'!$E:$E,'Per Outlet Plan'!D3163))</f>
        <v/>
      </c>
    </row>
    <row r="3164" spans="1:14 16382:16382">
      <c r="A3164" s="18" t="str">
        <f>IF(D3164="","",VLOOKUP(D3164,'DISPATCHED (VT11)'!$E:$XEV,16373,0))</f>
        <v/>
      </c>
      <c r="B3164" s="13" t="str">
        <f>IF(D3164="","",VLOOKUP(D3164,'DISPATCHED (VT11)'!$E:$L,8,0))</f>
        <v/>
      </c>
      <c r="C3164" s="16" t="str">
        <f>IF(A3164="","",IF(VLOOKUP(A3164,'DSR Attendance'!$A:$E,5,0)=0,VLOOKUP(A3164,'DSR Attendance'!$A:$D,4,0),CONCATENATE(VLOOKUP(A3164,'DSR Attendance'!$A:$D,4,0)," / ",VLOOKUP('Per Outlet Plan'!A3164,'DSR Attendance'!$A:$E,5,0))))</f>
        <v/>
      </c>
      <c r="M3164" s="13" t="str">
        <f t="shared" si="51"/>
        <v/>
      </c>
      <c r="N3164" s="8"/>
      <c r="XFB3164" s="13" t="str">
        <f>IF(D3164="","",COUNTIF('DISPATCHED (VT11)'!$E:$E,'Per Outlet Plan'!D3164))</f>
        <v/>
      </c>
    </row>
    <row r="3165" spans="1:14 16382:16382">
      <c r="A3165" s="18" t="str">
        <f>IF(D3165="","",VLOOKUP(D3165,'DISPATCHED (VT11)'!$E:$XEV,16373,0))</f>
        <v/>
      </c>
      <c r="B3165" s="13" t="str">
        <f>IF(D3165="","",VLOOKUP(D3165,'DISPATCHED (VT11)'!$E:$L,8,0))</f>
        <v/>
      </c>
      <c r="C3165" s="16" t="str">
        <f>IF(A3165="","",IF(VLOOKUP(A3165,'DSR Attendance'!$A:$E,5,0)=0,VLOOKUP(A3165,'DSR Attendance'!$A:$D,4,0),CONCATENATE(VLOOKUP(A3165,'DSR Attendance'!$A:$D,4,0)," / ",VLOOKUP('Per Outlet Plan'!A3165,'DSR Attendance'!$A:$E,5,0))))</f>
        <v/>
      </c>
      <c r="M3165" s="13" t="str">
        <f t="shared" si="51"/>
        <v/>
      </c>
      <c r="N3165" s="8"/>
      <c r="XFB3165" s="13" t="str">
        <f>IF(D3165="","",COUNTIF('DISPATCHED (VT11)'!$E:$E,'Per Outlet Plan'!D3165))</f>
        <v/>
      </c>
    </row>
    <row r="3166" spans="1:14 16382:16382">
      <c r="A3166" s="18" t="str">
        <f>IF(D3166="","",VLOOKUP(D3166,'DISPATCHED (VT11)'!$E:$XEV,16373,0))</f>
        <v/>
      </c>
      <c r="B3166" s="13" t="str">
        <f>IF(D3166="","",VLOOKUP(D3166,'DISPATCHED (VT11)'!$E:$L,8,0))</f>
        <v/>
      </c>
      <c r="C3166" s="16" t="str">
        <f>IF(A3166="","",IF(VLOOKUP(A3166,'DSR Attendance'!$A:$E,5,0)=0,VLOOKUP(A3166,'DSR Attendance'!$A:$D,4,0),CONCATENATE(VLOOKUP(A3166,'DSR Attendance'!$A:$D,4,0)," / ",VLOOKUP('Per Outlet Plan'!A3166,'DSR Attendance'!$A:$E,5,0))))</f>
        <v/>
      </c>
      <c r="M3166" s="13" t="str">
        <f t="shared" si="51"/>
        <v/>
      </c>
      <c r="N3166" s="8"/>
      <c r="XFB3166" s="13" t="str">
        <f>IF(D3166="","",COUNTIF('DISPATCHED (VT11)'!$E:$E,'Per Outlet Plan'!D3166))</f>
        <v/>
      </c>
    </row>
    <row r="3167" spans="1:14 16382:16382">
      <c r="A3167" s="18" t="str">
        <f>IF(D3167="","",VLOOKUP(D3167,'DISPATCHED (VT11)'!$E:$XEV,16373,0))</f>
        <v/>
      </c>
      <c r="B3167" s="13" t="str">
        <f>IF(D3167="","",VLOOKUP(D3167,'DISPATCHED (VT11)'!$E:$L,8,0))</f>
        <v/>
      </c>
      <c r="C3167" s="16" t="str">
        <f>IF(A3167="","",IF(VLOOKUP(A3167,'DSR Attendance'!$A:$E,5,0)=0,VLOOKUP(A3167,'DSR Attendance'!$A:$D,4,0),CONCATENATE(VLOOKUP(A3167,'DSR Attendance'!$A:$D,4,0)," / ",VLOOKUP('Per Outlet Plan'!A3167,'DSR Attendance'!$A:$E,5,0))))</f>
        <v/>
      </c>
      <c r="M3167" s="13" t="str">
        <f t="shared" si="51"/>
        <v/>
      </c>
      <c r="N3167" s="8"/>
      <c r="XFB3167" s="13" t="str">
        <f>IF(D3167="","",COUNTIF('DISPATCHED (VT11)'!$E:$E,'Per Outlet Plan'!D3167))</f>
        <v/>
      </c>
    </row>
    <row r="3168" spans="1:14 16382:16382">
      <c r="A3168" s="18" t="str">
        <f>IF(D3168="","",VLOOKUP(D3168,'DISPATCHED (VT11)'!$E:$XEV,16373,0))</f>
        <v/>
      </c>
      <c r="B3168" s="13" t="str">
        <f>IF(D3168="","",VLOOKUP(D3168,'DISPATCHED (VT11)'!$E:$L,8,0))</f>
        <v/>
      </c>
      <c r="C3168" s="16" t="str">
        <f>IF(A3168="","",IF(VLOOKUP(A3168,'DSR Attendance'!$A:$E,5,0)=0,VLOOKUP(A3168,'DSR Attendance'!$A:$D,4,0),CONCATENATE(VLOOKUP(A3168,'DSR Attendance'!$A:$D,4,0)," / ",VLOOKUP('Per Outlet Plan'!A3168,'DSR Attendance'!$A:$E,5,0))))</f>
        <v/>
      </c>
      <c r="M3168" s="13" t="str">
        <f t="shared" si="51"/>
        <v/>
      </c>
      <c r="N3168" s="8"/>
      <c r="XFB3168" s="13" t="str">
        <f>IF(D3168="","",COUNTIF('DISPATCHED (VT11)'!$E:$E,'Per Outlet Plan'!D3168))</f>
        <v/>
      </c>
    </row>
    <row r="3169" spans="1:14 16382:16382">
      <c r="A3169" s="18" t="str">
        <f>IF(D3169="","",VLOOKUP(D3169,'DISPATCHED (VT11)'!$E:$XEV,16373,0))</f>
        <v/>
      </c>
      <c r="B3169" s="13" t="str">
        <f>IF(D3169="","",VLOOKUP(D3169,'DISPATCHED (VT11)'!$E:$L,8,0))</f>
        <v/>
      </c>
      <c r="C3169" s="16" t="str">
        <f>IF(A3169="","",IF(VLOOKUP(A3169,'DSR Attendance'!$A:$E,5,0)=0,VLOOKUP(A3169,'DSR Attendance'!$A:$D,4,0),CONCATENATE(VLOOKUP(A3169,'DSR Attendance'!$A:$D,4,0)," / ",VLOOKUP('Per Outlet Plan'!A3169,'DSR Attendance'!$A:$E,5,0))))</f>
        <v/>
      </c>
      <c r="M3169" s="13" t="str">
        <f t="shared" si="51"/>
        <v/>
      </c>
      <c r="N3169" s="8"/>
      <c r="XFB3169" s="13" t="str">
        <f>IF(D3169="","",COUNTIF('DISPATCHED (VT11)'!$E:$E,'Per Outlet Plan'!D3169))</f>
        <v/>
      </c>
    </row>
    <row r="3170" spans="1:14 16382:16382">
      <c r="A3170" s="18" t="str">
        <f>IF(D3170="","",VLOOKUP(D3170,'DISPATCHED (VT11)'!$E:$XEV,16373,0))</f>
        <v/>
      </c>
      <c r="B3170" s="13" t="str">
        <f>IF(D3170="","",VLOOKUP(D3170,'DISPATCHED (VT11)'!$E:$L,8,0))</f>
        <v/>
      </c>
      <c r="C3170" s="16" t="str">
        <f>IF(A3170="","",IF(VLOOKUP(A3170,'DSR Attendance'!$A:$E,5,0)=0,VLOOKUP(A3170,'DSR Attendance'!$A:$D,4,0),CONCATENATE(VLOOKUP(A3170,'DSR Attendance'!$A:$D,4,0)," / ",VLOOKUP('Per Outlet Plan'!A3170,'DSR Attendance'!$A:$E,5,0))))</f>
        <v/>
      </c>
      <c r="M3170" s="13" t="str">
        <f t="shared" si="51"/>
        <v/>
      </c>
      <c r="N3170" s="8"/>
      <c r="XFB3170" s="13" t="str">
        <f>IF(D3170="","",COUNTIF('DISPATCHED (VT11)'!$E:$E,'Per Outlet Plan'!D3170))</f>
        <v/>
      </c>
    </row>
    <row r="3171" spans="1:14 16382:16382">
      <c r="A3171" s="18" t="str">
        <f>IF(D3171="","",VLOOKUP(D3171,'DISPATCHED (VT11)'!$E:$XEV,16373,0))</f>
        <v/>
      </c>
      <c r="B3171" s="13" t="str">
        <f>IF(D3171="","",VLOOKUP(D3171,'DISPATCHED (VT11)'!$E:$L,8,0))</f>
        <v/>
      </c>
      <c r="C3171" s="16" t="str">
        <f>IF(A3171="","",IF(VLOOKUP(A3171,'DSR Attendance'!$A:$E,5,0)=0,VLOOKUP(A3171,'DSR Attendance'!$A:$D,4,0),CONCATENATE(VLOOKUP(A3171,'DSR Attendance'!$A:$D,4,0)," / ",VLOOKUP('Per Outlet Plan'!A3171,'DSR Attendance'!$A:$E,5,0))))</f>
        <v/>
      </c>
      <c r="M3171" s="13" t="str">
        <f t="shared" si="51"/>
        <v/>
      </c>
      <c r="N3171" s="8"/>
      <c r="XFB3171" s="13" t="str">
        <f>IF(D3171="","",COUNTIF('DISPATCHED (VT11)'!$E:$E,'Per Outlet Plan'!D3171))</f>
        <v/>
      </c>
    </row>
    <row r="3172" spans="1:14 16382:16382">
      <c r="A3172" s="18" t="str">
        <f>IF(D3172="","",VLOOKUP(D3172,'DISPATCHED (VT11)'!$E:$XEV,16373,0))</f>
        <v/>
      </c>
      <c r="B3172" s="13" t="str">
        <f>IF(D3172="","",VLOOKUP(D3172,'DISPATCHED (VT11)'!$E:$L,8,0))</f>
        <v/>
      </c>
      <c r="C3172" s="16" t="str">
        <f>IF(A3172="","",IF(VLOOKUP(A3172,'DSR Attendance'!$A:$E,5,0)=0,VLOOKUP(A3172,'DSR Attendance'!$A:$D,4,0),CONCATENATE(VLOOKUP(A3172,'DSR Attendance'!$A:$D,4,0)," / ",VLOOKUP('Per Outlet Plan'!A3172,'DSR Attendance'!$A:$E,5,0))))</f>
        <v/>
      </c>
      <c r="M3172" s="13" t="str">
        <f t="shared" si="51"/>
        <v/>
      </c>
      <c r="N3172" s="8"/>
      <c r="XFB3172" s="13" t="str">
        <f>IF(D3172="","",COUNTIF('DISPATCHED (VT11)'!$E:$E,'Per Outlet Plan'!D3172))</f>
        <v/>
      </c>
    </row>
    <row r="3173" spans="1:14 16382:16382">
      <c r="A3173" s="18" t="str">
        <f>IF(D3173="","",VLOOKUP(D3173,'DISPATCHED (VT11)'!$E:$XEV,16373,0))</f>
        <v/>
      </c>
      <c r="B3173" s="13" t="str">
        <f>IF(D3173="","",VLOOKUP(D3173,'DISPATCHED (VT11)'!$E:$L,8,0))</f>
        <v/>
      </c>
      <c r="C3173" s="16" t="str">
        <f>IF(A3173="","",IF(VLOOKUP(A3173,'DSR Attendance'!$A:$E,5,0)=0,VLOOKUP(A3173,'DSR Attendance'!$A:$D,4,0),CONCATENATE(VLOOKUP(A3173,'DSR Attendance'!$A:$D,4,0)," / ",VLOOKUP('Per Outlet Plan'!A3173,'DSR Attendance'!$A:$E,5,0))))</f>
        <v/>
      </c>
      <c r="M3173" s="13" t="str">
        <f t="shared" si="51"/>
        <v/>
      </c>
      <c r="N3173" s="8"/>
      <c r="XFB3173" s="13" t="str">
        <f>IF(D3173="","",COUNTIF('DISPATCHED (VT11)'!$E:$E,'Per Outlet Plan'!D3173))</f>
        <v/>
      </c>
    </row>
    <row r="3174" spans="1:14 16382:16382">
      <c r="A3174" s="18" t="str">
        <f>IF(D3174="","",VLOOKUP(D3174,'DISPATCHED (VT11)'!$E:$XEV,16373,0))</f>
        <v/>
      </c>
      <c r="B3174" s="13" t="str">
        <f>IF(D3174="","",VLOOKUP(D3174,'DISPATCHED (VT11)'!$E:$L,8,0))</f>
        <v/>
      </c>
      <c r="C3174" s="16" t="str">
        <f>IF(A3174="","",IF(VLOOKUP(A3174,'DSR Attendance'!$A:$E,5,0)=0,VLOOKUP(A3174,'DSR Attendance'!$A:$D,4,0),CONCATENATE(VLOOKUP(A3174,'DSR Attendance'!$A:$D,4,0)," / ",VLOOKUP('Per Outlet Plan'!A3174,'DSR Attendance'!$A:$E,5,0))))</f>
        <v/>
      </c>
      <c r="M3174" s="13" t="str">
        <f t="shared" si="51"/>
        <v/>
      </c>
      <c r="N3174" s="8"/>
      <c r="XFB3174" s="13" t="str">
        <f>IF(D3174="","",COUNTIF('DISPATCHED (VT11)'!$E:$E,'Per Outlet Plan'!D3174))</f>
        <v/>
      </c>
    </row>
    <row r="3175" spans="1:14 16382:16382">
      <c r="A3175" s="18" t="str">
        <f>IF(D3175="","",VLOOKUP(D3175,'DISPATCHED (VT11)'!$E:$XEV,16373,0))</f>
        <v/>
      </c>
      <c r="B3175" s="13" t="str">
        <f>IF(D3175="","",VLOOKUP(D3175,'DISPATCHED (VT11)'!$E:$L,8,0))</f>
        <v/>
      </c>
      <c r="C3175" s="16" t="str">
        <f>IF(A3175="","",IF(VLOOKUP(A3175,'DSR Attendance'!$A:$E,5,0)=0,VLOOKUP(A3175,'DSR Attendance'!$A:$D,4,0),CONCATENATE(VLOOKUP(A3175,'DSR Attendance'!$A:$D,4,0)," / ",VLOOKUP('Per Outlet Plan'!A3175,'DSR Attendance'!$A:$E,5,0))))</f>
        <v/>
      </c>
      <c r="M3175" s="13" t="str">
        <f t="shared" si="51"/>
        <v/>
      </c>
      <c r="N3175" s="8"/>
      <c r="XFB3175" s="13" t="str">
        <f>IF(D3175="","",COUNTIF('DISPATCHED (VT11)'!$E:$E,'Per Outlet Plan'!D3175))</f>
        <v/>
      </c>
    </row>
    <row r="3176" spans="1:14 16382:16382">
      <c r="A3176" s="18" t="str">
        <f>IF(D3176="","",VLOOKUP(D3176,'DISPATCHED (VT11)'!$E:$XEV,16373,0))</f>
        <v/>
      </c>
      <c r="B3176" s="13" t="str">
        <f>IF(D3176="","",VLOOKUP(D3176,'DISPATCHED (VT11)'!$E:$L,8,0))</f>
        <v/>
      </c>
      <c r="C3176" s="16" t="str">
        <f>IF(A3176="","",IF(VLOOKUP(A3176,'DSR Attendance'!$A:$E,5,0)=0,VLOOKUP(A3176,'DSR Attendance'!$A:$D,4,0),CONCATENATE(VLOOKUP(A3176,'DSR Attendance'!$A:$D,4,0)," / ",VLOOKUP('Per Outlet Plan'!A3176,'DSR Attendance'!$A:$E,5,0))))</f>
        <v/>
      </c>
      <c r="M3176" s="13" t="str">
        <f t="shared" si="51"/>
        <v/>
      </c>
      <c r="N3176" s="8"/>
      <c r="XFB3176" s="13" t="str">
        <f>IF(D3176="","",COUNTIF('DISPATCHED (VT11)'!$E:$E,'Per Outlet Plan'!D3176))</f>
        <v/>
      </c>
    </row>
    <row r="3177" spans="1:14 16382:16382">
      <c r="A3177" s="18" t="str">
        <f>IF(D3177="","",VLOOKUP(D3177,'DISPATCHED (VT11)'!$E:$XEV,16373,0))</f>
        <v/>
      </c>
      <c r="B3177" s="13" t="str">
        <f>IF(D3177="","",VLOOKUP(D3177,'DISPATCHED (VT11)'!$E:$L,8,0))</f>
        <v/>
      </c>
      <c r="C3177" s="16" t="str">
        <f>IF(A3177="","",IF(VLOOKUP(A3177,'DSR Attendance'!$A:$E,5,0)=0,VLOOKUP(A3177,'DSR Attendance'!$A:$D,4,0),CONCATENATE(VLOOKUP(A3177,'DSR Attendance'!$A:$D,4,0)," / ",VLOOKUP('Per Outlet Plan'!A3177,'DSR Attendance'!$A:$E,5,0))))</f>
        <v/>
      </c>
      <c r="M3177" s="13" t="str">
        <f t="shared" si="51"/>
        <v/>
      </c>
      <c r="N3177" s="8"/>
      <c r="XFB3177" s="13" t="str">
        <f>IF(D3177="","",COUNTIF('DISPATCHED (VT11)'!$E:$E,'Per Outlet Plan'!D3177))</f>
        <v/>
      </c>
    </row>
    <row r="3178" spans="1:14 16382:16382">
      <c r="A3178" s="18" t="str">
        <f>IF(D3178="","",VLOOKUP(D3178,'DISPATCHED (VT11)'!$E:$XEV,16373,0))</f>
        <v/>
      </c>
      <c r="B3178" s="13" t="str">
        <f>IF(D3178="","",VLOOKUP(D3178,'DISPATCHED (VT11)'!$E:$L,8,0))</f>
        <v/>
      </c>
      <c r="C3178" s="16" t="str">
        <f>IF(A3178="","",IF(VLOOKUP(A3178,'DSR Attendance'!$A:$E,5,0)=0,VLOOKUP(A3178,'DSR Attendance'!$A:$D,4,0),CONCATENATE(VLOOKUP(A3178,'DSR Attendance'!$A:$D,4,0)," / ",VLOOKUP('Per Outlet Plan'!A3178,'DSR Attendance'!$A:$E,5,0))))</f>
        <v/>
      </c>
      <c r="M3178" s="13" t="str">
        <f t="shared" si="51"/>
        <v/>
      </c>
      <c r="N3178" s="8"/>
      <c r="XFB3178" s="13" t="str">
        <f>IF(D3178="","",COUNTIF('DISPATCHED (VT11)'!$E:$E,'Per Outlet Plan'!D3178))</f>
        <v/>
      </c>
    </row>
    <row r="3179" spans="1:14 16382:16382">
      <c r="A3179" s="18" t="str">
        <f>IF(D3179="","",VLOOKUP(D3179,'DISPATCHED (VT11)'!$E:$XEV,16373,0))</f>
        <v/>
      </c>
      <c r="B3179" s="13" t="str">
        <f>IF(D3179="","",VLOOKUP(D3179,'DISPATCHED (VT11)'!$E:$L,8,0))</f>
        <v/>
      </c>
      <c r="C3179" s="16" t="str">
        <f>IF(A3179="","",IF(VLOOKUP(A3179,'DSR Attendance'!$A:$E,5,0)=0,VLOOKUP(A3179,'DSR Attendance'!$A:$D,4,0),CONCATENATE(VLOOKUP(A3179,'DSR Attendance'!$A:$D,4,0)," / ",VLOOKUP('Per Outlet Plan'!A3179,'DSR Attendance'!$A:$E,5,0))))</f>
        <v/>
      </c>
      <c r="M3179" s="13" t="str">
        <f t="shared" si="51"/>
        <v/>
      </c>
      <c r="N3179" s="8"/>
      <c r="XFB3179" s="13" t="str">
        <f>IF(D3179="","",COUNTIF('DISPATCHED (VT11)'!$E:$E,'Per Outlet Plan'!D3179))</f>
        <v/>
      </c>
    </row>
    <row r="3180" spans="1:14 16382:16382">
      <c r="A3180" s="18" t="str">
        <f>IF(D3180="","",VLOOKUP(D3180,'DISPATCHED (VT11)'!$E:$XEV,16373,0))</f>
        <v/>
      </c>
      <c r="B3180" s="13" t="str">
        <f>IF(D3180="","",VLOOKUP(D3180,'DISPATCHED (VT11)'!$E:$L,8,0))</f>
        <v/>
      </c>
      <c r="C3180" s="16" t="str">
        <f>IF(A3180="","",IF(VLOOKUP(A3180,'DSR Attendance'!$A:$E,5,0)=0,VLOOKUP(A3180,'DSR Attendance'!$A:$D,4,0),CONCATENATE(VLOOKUP(A3180,'DSR Attendance'!$A:$D,4,0)," / ",VLOOKUP('Per Outlet Plan'!A3180,'DSR Attendance'!$A:$E,5,0))))</f>
        <v/>
      </c>
      <c r="M3180" s="13" t="str">
        <f t="shared" si="51"/>
        <v/>
      </c>
      <c r="N3180" s="8"/>
      <c r="XFB3180" s="13" t="str">
        <f>IF(D3180="","",COUNTIF('DISPATCHED (VT11)'!$E:$E,'Per Outlet Plan'!D3180))</f>
        <v/>
      </c>
    </row>
    <row r="3181" spans="1:14 16382:16382">
      <c r="A3181" s="18" t="str">
        <f>IF(D3181="","",VLOOKUP(D3181,'DISPATCHED (VT11)'!$E:$XEV,16373,0))</f>
        <v/>
      </c>
      <c r="B3181" s="13" t="str">
        <f>IF(D3181="","",VLOOKUP(D3181,'DISPATCHED (VT11)'!$E:$L,8,0))</f>
        <v/>
      </c>
      <c r="C3181" s="16" t="str">
        <f>IF(A3181="","",IF(VLOOKUP(A3181,'DSR Attendance'!$A:$E,5,0)=0,VLOOKUP(A3181,'DSR Attendance'!$A:$D,4,0),CONCATENATE(VLOOKUP(A3181,'DSR Attendance'!$A:$D,4,0)," / ",VLOOKUP('Per Outlet Plan'!A3181,'DSR Attendance'!$A:$E,5,0))))</f>
        <v/>
      </c>
      <c r="M3181" s="13" t="str">
        <f t="shared" si="51"/>
        <v/>
      </c>
      <c r="N3181" s="8"/>
      <c r="XFB3181" s="13" t="str">
        <f>IF(D3181="","",COUNTIF('DISPATCHED (VT11)'!$E:$E,'Per Outlet Plan'!D3181))</f>
        <v/>
      </c>
    </row>
    <row r="3182" spans="1:14 16382:16382">
      <c r="A3182" s="18" t="str">
        <f>IF(D3182="","",VLOOKUP(D3182,'DISPATCHED (VT11)'!$E:$XEV,16373,0))</f>
        <v/>
      </c>
      <c r="B3182" s="13" t="str">
        <f>IF(D3182="","",VLOOKUP(D3182,'DISPATCHED (VT11)'!$E:$L,8,0))</f>
        <v/>
      </c>
      <c r="C3182" s="16" t="str">
        <f>IF(A3182="","",IF(VLOOKUP(A3182,'DSR Attendance'!$A:$E,5,0)=0,VLOOKUP(A3182,'DSR Attendance'!$A:$D,4,0),CONCATENATE(VLOOKUP(A3182,'DSR Attendance'!$A:$D,4,0)," / ",VLOOKUP('Per Outlet Plan'!A3182,'DSR Attendance'!$A:$E,5,0))))</f>
        <v/>
      </c>
      <c r="M3182" s="13" t="str">
        <f t="shared" si="51"/>
        <v/>
      </c>
      <c r="N3182" s="8"/>
      <c r="XFB3182" s="13" t="str">
        <f>IF(D3182="","",COUNTIF('DISPATCHED (VT11)'!$E:$E,'Per Outlet Plan'!D3182))</f>
        <v/>
      </c>
    </row>
    <row r="3183" spans="1:14 16382:16382">
      <c r="A3183" s="18" t="str">
        <f>IF(D3183="","",VLOOKUP(D3183,'DISPATCHED (VT11)'!$E:$XEV,16373,0))</f>
        <v/>
      </c>
      <c r="B3183" s="13" t="str">
        <f>IF(D3183="","",VLOOKUP(D3183,'DISPATCHED (VT11)'!$E:$L,8,0))</f>
        <v/>
      </c>
      <c r="C3183" s="16" t="str">
        <f>IF(A3183="","",IF(VLOOKUP(A3183,'DSR Attendance'!$A:$E,5,0)=0,VLOOKUP(A3183,'DSR Attendance'!$A:$D,4,0),CONCATENATE(VLOOKUP(A3183,'DSR Attendance'!$A:$D,4,0)," / ",VLOOKUP('Per Outlet Plan'!A3183,'DSR Attendance'!$A:$E,5,0))))</f>
        <v/>
      </c>
      <c r="M3183" s="13" t="str">
        <f t="shared" si="51"/>
        <v/>
      </c>
      <c r="N3183" s="8"/>
      <c r="XFB3183" s="13" t="str">
        <f>IF(D3183="","",COUNTIF('DISPATCHED (VT11)'!$E:$E,'Per Outlet Plan'!D3183))</f>
        <v/>
      </c>
    </row>
    <row r="3184" spans="1:14 16382:16382">
      <c r="A3184" s="18" t="str">
        <f>IF(D3184="","",VLOOKUP(D3184,'DISPATCHED (VT11)'!$E:$XEV,16373,0))</f>
        <v/>
      </c>
      <c r="B3184" s="13" t="str">
        <f>IF(D3184="","",VLOOKUP(D3184,'DISPATCHED (VT11)'!$E:$L,8,0))</f>
        <v/>
      </c>
      <c r="C3184" s="16" t="str">
        <f>IF(A3184="","",IF(VLOOKUP(A3184,'DSR Attendance'!$A:$E,5,0)=0,VLOOKUP(A3184,'DSR Attendance'!$A:$D,4,0),CONCATENATE(VLOOKUP(A3184,'DSR Attendance'!$A:$D,4,0)," / ",VLOOKUP('Per Outlet Plan'!A3184,'DSR Attendance'!$A:$E,5,0))))</f>
        <v/>
      </c>
      <c r="M3184" s="13" t="str">
        <f t="shared" si="51"/>
        <v/>
      </c>
      <c r="N3184" s="8"/>
      <c r="XFB3184" s="13" t="str">
        <f>IF(D3184="","",COUNTIF('DISPATCHED (VT11)'!$E:$E,'Per Outlet Plan'!D3184))</f>
        <v/>
      </c>
    </row>
    <row r="3185" spans="1:14 16382:16382">
      <c r="A3185" s="18" t="str">
        <f>IF(D3185="","",VLOOKUP(D3185,'DISPATCHED (VT11)'!$E:$XEV,16373,0))</f>
        <v/>
      </c>
      <c r="B3185" s="13" t="str">
        <f>IF(D3185="","",VLOOKUP(D3185,'DISPATCHED (VT11)'!$E:$L,8,0))</f>
        <v/>
      </c>
      <c r="C3185" s="16" t="str">
        <f>IF(A3185="","",IF(VLOOKUP(A3185,'DSR Attendance'!$A:$E,5,0)=0,VLOOKUP(A3185,'DSR Attendance'!$A:$D,4,0),CONCATENATE(VLOOKUP(A3185,'DSR Attendance'!$A:$D,4,0)," / ",VLOOKUP('Per Outlet Plan'!A3185,'DSR Attendance'!$A:$E,5,0))))</f>
        <v/>
      </c>
      <c r="M3185" s="13" t="str">
        <f t="shared" si="51"/>
        <v/>
      </c>
      <c r="N3185" s="8"/>
      <c r="XFB3185" s="13" t="str">
        <f>IF(D3185="","",COUNTIF('DISPATCHED (VT11)'!$E:$E,'Per Outlet Plan'!D3185))</f>
        <v/>
      </c>
    </row>
    <row r="3186" spans="1:14 16382:16382">
      <c r="A3186" s="18" t="str">
        <f>IF(D3186="","",VLOOKUP(D3186,'DISPATCHED (VT11)'!$E:$XEV,16373,0))</f>
        <v/>
      </c>
      <c r="B3186" s="13" t="str">
        <f>IF(D3186="","",VLOOKUP(D3186,'DISPATCHED (VT11)'!$E:$L,8,0))</f>
        <v/>
      </c>
      <c r="C3186" s="16" t="str">
        <f>IF(A3186="","",IF(VLOOKUP(A3186,'DSR Attendance'!$A:$E,5,0)=0,VLOOKUP(A3186,'DSR Attendance'!$A:$D,4,0),CONCATENATE(VLOOKUP(A3186,'DSR Attendance'!$A:$D,4,0)," / ",VLOOKUP('Per Outlet Plan'!A3186,'DSR Attendance'!$A:$E,5,0))))</f>
        <v/>
      </c>
      <c r="M3186" s="13" t="str">
        <f t="shared" si="51"/>
        <v/>
      </c>
      <c r="N3186" s="8"/>
      <c r="XFB3186" s="13" t="str">
        <f>IF(D3186="","",COUNTIF('DISPATCHED (VT11)'!$E:$E,'Per Outlet Plan'!D3186))</f>
        <v/>
      </c>
    </row>
    <row r="3187" spans="1:14 16382:16382">
      <c r="A3187" s="18" t="str">
        <f>IF(D3187="","",VLOOKUP(D3187,'DISPATCHED (VT11)'!$E:$XEV,16373,0))</f>
        <v/>
      </c>
      <c r="B3187" s="13" t="str">
        <f>IF(D3187="","",VLOOKUP(D3187,'DISPATCHED (VT11)'!$E:$L,8,0))</f>
        <v/>
      </c>
      <c r="C3187" s="16" t="str">
        <f>IF(A3187="","",IF(VLOOKUP(A3187,'DSR Attendance'!$A:$E,5,0)=0,VLOOKUP(A3187,'DSR Attendance'!$A:$D,4,0),CONCATENATE(VLOOKUP(A3187,'DSR Attendance'!$A:$D,4,0)," / ",VLOOKUP('Per Outlet Plan'!A3187,'DSR Attendance'!$A:$E,5,0))))</f>
        <v/>
      </c>
      <c r="M3187" s="13" t="str">
        <f t="shared" si="51"/>
        <v/>
      </c>
      <c r="N3187" s="8"/>
      <c r="XFB3187" s="13" t="str">
        <f>IF(D3187="","",COUNTIF('DISPATCHED (VT11)'!$E:$E,'Per Outlet Plan'!D3187))</f>
        <v/>
      </c>
    </row>
    <row r="3188" spans="1:14 16382:16382">
      <c r="A3188" s="18" t="str">
        <f>IF(D3188="","",VLOOKUP(D3188,'DISPATCHED (VT11)'!$E:$XEV,16373,0))</f>
        <v/>
      </c>
      <c r="B3188" s="13" t="str">
        <f>IF(D3188="","",VLOOKUP(D3188,'DISPATCHED (VT11)'!$E:$L,8,0))</f>
        <v/>
      </c>
      <c r="C3188" s="16" t="str">
        <f>IF(A3188="","",IF(VLOOKUP(A3188,'DSR Attendance'!$A:$E,5,0)=0,VLOOKUP(A3188,'DSR Attendance'!$A:$D,4,0),CONCATENATE(VLOOKUP(A3188,'DSR Attendance'!$A:$D,4,0)," / ",VLOOKUP('Per Outlet Plan'!A3188,'DSR Attendance'!$A:$E,5,0))))</f>
        <v/>
      </c>
      <c r="M3188" s="13" t="str">
        <f t="shared" si="51"/>
        <v/>
      </c>
      <c r="N3188" s="8"/>
      <c r="XFB3188" s="13" t="str">
        <f>IF(D3188="","",COUNTIF('DISPATCHED (VT11)'!$E:$E,'Per Outlet Plan'!D3188))</f>
        <v/>
      </c>
    </row>
    <row r="3189" spans="1:14 16382:16382">
      <c r="A3189" s="18" t="str">
        <f>IF(D3189="","",VLOOKUP(D3189,'DISPATCHED (VT11)'!$E:$XEV,16373,0))</f>
        <v/>
      </c>
      <c r="B3189" s="13" t="str">
        <f>IF(D3189="","",VLOOKUP(D3189,'DISPATCHED (VT11)'!$E:$L,8,0))</f>
        <v/>
      </c>
      <c r="C3189" s="16" t="str">
        <f>IF(A3189="","",IF(VLOOKUP(A3189,'DSR Attendance'!$A:$E,5,0)=0,VLOOKUP(A3189,'DSR Attendance'!$A:$D,4,0),CONCATENATE(VLOOKUP(A3189,'DSR Attendance'!$A:$D,4,0)," / ",VLOOKUP('Per Outlet Plan'!A3189,'DSR Attendance'!$A:$E,5,0))))</f>
        <v/>
      </c>
      <c r="M3189" s="13" t="str">
        <f t="shared" si="51"/>
        <v/>
      </c>
      <c r="N3189" s="8"/>
      <c r="XFB3189" s="13" t="str">
        <f>IF(D3189="","",COUNTIF('DISPATCHED (VT11)'!$E:$E,'Per Outlet Plan'!D3189))</f>
        <v/>
      </c>
    </row>
    <row r="3190" spans="1:14 16382:16382">
      <c r="A3190" s="18" t="str">
        <f>IF(D3190="","",VLOOKUP(D3190,'DISPATCHED (VT11)'!$E:$XEV,16373,0))</f>
        <v/>
      </c>
      <c r="B3190" s="13" t="str">
        <f>IF(D3190="","",VLOOKUP(D3190,'DISPATCHED (VT11)'!$E:$L,8,0))</f>
        <v/>
      </c>
      <c r="C3190" s="16" t="str">
        <f>IF(A3190="","",IF(VLOOKUP(A3190,'DSR Attendance'!$A:$E,5,0)=0,VLOOKUP(A3190,'DSR Attendance'!$A:$D,4,0),CONCATENATE(VLOOKUP(A3190,'DSR Attendance'!$A:$D,4,0)," / ",VLOOKUP('Per Outlet Plan'!A3190,'DSR Attendance'!$A:$E,5,0))))</f>
        <v/>
      </c>
      <c r="M3190" s="13" t="str">
        <f t="shared" si="51"/>
        <v/>
      </c>
      <c r="N3190" s="8"/>
      <c r="XFB3190" s="13" t="str">
        <f>IF(D3190="","",COUNTIF('DISPATCHED (VT11)'!$E:$E,'Per Outlet Plan'!D3190))</f>
        <v/>
      </c>
    </row>
    <row r="3191" spans="1:14 16382:16382">
      <c r="A3191" s="18" t="str">
        <f>IF(D3191="","",VLOOKUP(D3191,'DISPATCHED (VT11)'!$E:$XEV,16373,0))</f>
        <v/>
      </c>
      <c r="B3191" s="13" t="str">
        <f>IF(D3191="","",VLOOKUP(D3191,'DISPATCHED (VT11)'!$E:$L,8,0))</f>
        <v/>
      </c>
      <c r="C3191" s="16" t="str">
        <f>IF(A3191="","",IF(VLOOKUP(A3191,'DSR Attendance'!$A:$E,5,0)=0,VLOOKUP(A3191,'DSR Attendance'!$A:$D,4,0),CONCATENATE(VLOOKUP(A3191,'DSR Attendance'!$A:$D,4,0)," / ",VLOOKUP('Per Outlet Plan'!A3191,'DSR Attendance'!$A:$E,5,0))))</f>
        <v/>
      </c>
      <c r="M3191" s="13" t="str">
        <f t="shared" si="51"/>
        <v/>
      </c>
      <c r="N3191" s="8"/>
      <c r="XFB3191" s="13" t="str">
        <f>IF(D3191="","",COUNTIF('DISPATCHED (VT11)'!$E:$E,'Per Outlet Plan'!D3191))</f>
        <v/>
      </c>
    </row>
    <row r="3192" spans="1:14 16382:16382">
      <c r="A3192" s="18" t="str">
        <f>IF(D3192="","",VLOOKUP(D3192,'DISPATCHED (VT11)'!$E:$XEV,16373,0))</f>
        <v/>
      </c>
      <c r="B3192" s="13" t="str">
        <f>IF(D3192="","",VLOOKUP(D3192,'DISPATCHED (VT11)'!$E:$L,8,0))</f>
        <v/>
      </c>
      <c r="C3192" s="16" t="str">
        <f>IF(A3192="","",IF(VLOOKUP(A3192,'DSR Attendance'!$A:$E,5,0)=0,VLOOKUP(A3192,'DSR Attendance'!$A:$D,4,0),CONCATENATE(VLOOKUP(A3192,'DSR Attendance'!$A:$D,4,0)," / ",VLOOKUP('Per Outlet Plan'!A3192,'DSR Attendance'!$A:$E,5,0))))</f>
        <v/>
      </c>
      <c r="M3192" s="13" t="str">
        <f t="shared" si="51"/>
        <v/>
      </c>
      <c r="N3192" s="8"/>
      <c r="XFB3192" s="13" t="str">
        <f>IF(D3192="","",COUNTIF('DISPATCHED (VT11)'!$E:$E,'Per Outlet Plan'!D3192))</f>
        <v/>
      </c>
    </row>
    <row r="3193" spans="1:14 16382:16382">
      <c r="A3193" s="18" t="str">
        <f>IF(D3193="","",VLOOKUP(D3193,'DISPATCHED (VT11)'!$E:$XEV,16373,0))</f>
        <v/>
      </c>
      <c r="B3193" s="13" t="str">
        <f>IF(D3193="","",VLOOKUP(D3193,'DISPATCHED (VT11)'!$E:$L,8,0))</f>
        <v/>
      </c>
      <c r="C3193" s="16" t="str">
        <f>IF(A3193="","",IF(VLOOKUP(A3193,'DSR Attendance'!$A:$E,5,0)=0,VLOOKUP(A3193,'DSR Attendance'!$A:$D,4,0),CONCATENATE(VLOOKUP(A3193,'DSR Attendance'!$A:$D,4,0)," / ",VLOOKUP('Per Outlet Plan'!A3193,'DSR Attendance'!$A:$E,5,0))))</f>
        <v/>
      </c>
      <c r="M3193" s="13" t="str">
        <f t="shared" si="51"/>
        <v/>
      </c>
      <c r="N3193" s="8"/>
      <c r="XFB3193" s="13" t="str">
        <f>IF(D3193="","",COUNTIF('DISPATCHED (VT11)'!$E:$E,'Per Outlet Plan'!D3193))</f>
        <v/>
      </c>
    </row>
    <row r="3194" spans="1:14 16382:16382">
      <c r="A3194" s="18" t="str">
        <f>IF(D3194="","",VLOOKUP(D3194,'DISPATCHED (VT11)'!$E:$XEV,16373,0))</f>
        <v/>
      </c>
      <c r="B3194" s="13" t="str">
        <f>IF(D3194="","",VLOOKUP(D3194,'DISPATCHED (VT11)'!$E:$L,8,0))</f>
        <v/>
      </c>
      <c r="C3194" s="16" t="str">
        <f>IF(A3194="","",IF(VLOOKUP(A3194,'DSR Attendance'!$A:$E,5,0)=0,VLOOKUP(A3194,'DSR Attendance'!$A:$D,4,0),CONCATENATE(VLOOKUP(A3194,'DSR Attendance'!$A:$D,4,0)," / ",VLOOKUP('Per Outlet Plan'!A3194,'DSR Attendance'!$A:$E,5,0))))</f>
        <v/>
      </c>
      <c r="M3194" s="13" t="str">
        <f t="shared" si="51"/>
        <v/>
      </c>
      <c r="N3194" s="8"/>
      <c r="XFB3194" s="13" t="str">
        <f>IF(D3194="","",COUNTIF('DISPATCHED (VT11)'!$E:$E,'Per Outlet Plan'!D3194))</f>
        <v/>
      </c>
    </row>
    <row r="3195" spans="1:14 16382:16382">
      <c r="A3195" s="18" t="str">
        <f>IF(D3195="","",VLOOKUP(D3195,'DISPATCHED (VT11)'!$E:$XEV,16373,0))</f>
        <v/>
      </c>
      <c r="B3195" s="13" t="str">
        <f>IF(D3195="","",VLOOKUP(D3195,'DISPATCHED (VT11)'!$E:$L,8,0))</f>
        <v/>
      </c>
      <c r="C3195" s="16" t="str">
        <f>IF(A3195="","",IF(VLOOKUP(A3195,'DSR Attendance'!$A:$E,5,0)=0,VLOOKUP(A3195,'DSR Attendance'!$A:$D,4,0),CONCATENATE(VLOOKUP(A3195,'DSR Attendance'!$A:$D,4,0)," / ",VLOOKUP('Per Outlet Plan'!A3195,'DSR Attendance'!$A:$E,5,0))))</f>
        <v/>
      </c>
      <c r="M3195" s="13" t="str">
        <f t="shared" si="51"/>
        <v/>
      </c>
      <c r="N3195" s="8"/>
      <c r="XFB3195" s="13" t="str">
        <f>IF(D3195="","",COUNTIF('DISPATCHED (VT11)'!$E:$E,'Per Outlet Plan'!D3195))</f>
        <v/>
      </c>
    </row>
    <row r="3196" spans="1:14 16382:16382">
      <c r="A3196" s="18" t="str">
        <f>IF(D3196="","",VLOOKUP(D3196,'DISPATCHED (VT11)'!$E:$XEV,16373,0))</f>
        <v/>
      </c>
      <c r="B3196" s="13" t="str">
        <f>IF(D3196="","",VLOOKUP(D3196,'DISPATCHED (VT11)'!$E:$L,8,0))</f>
        <v/>
      </c>
      <c r="C3196" s="16" t="str">
        <f>IF(A3196="","",IF(VLOOKUP(A3196,'DSR Attendance'!$A:$E,5,0)=0,VLOOKUP(A3196,'DSR Attendance'!$A:$D,4,0),CONCATENATE(VLOOKUP(A3196,'DSR Attendance'!$A:$D,4,0)," / ",VLOOKUP('Per Outlet Plan'!A3196,'DSR Attendance'!$A:$E,5,0))))</f>
        <v/>
      </c>
      <c r="M3196" s="13" t="str">
        <f t="shared" si="51"/>
        <v/>
      </c>
      <c r="N3196" s="8"/>
      <c r="XFB3196" s="13" t="str">
        <f>IF(D3196="","",COUNTIF('DISPATCHED (VT11)'!$E:$E,'Per Outlet Plan'!D3196))</f>
        <v/>
      </c>
    </row>
    <row r="3197" spans="1:14 16382:16382">
      <c r="A3197" s="18" t="str">
        <f>IF(D3197="","",VLOOKUP(D3197,'DISPATCHED (VT11)'!$E:$XEV,16373,0))</f>
        <v/>
      </c>
      <c r="B3197" s="13" t="str">
        <f>IF(D3197="","",VLOOKUP(D3197,'DISPATCHED (VT11)'!$E:$L,8,0))</f>
        <v/>
      </c>
      <c r="C3197" s="16" t="str">
        <f>IF(A3197="","",IF(VLOOKUP(A3197,'DSR Attendance'!$A:$E,5,0)=0,VLOOKUP(A3197,'DSR Attendance'!$A:$D,4,0),CONCATENATE(VLOOKUP(A3197,'DSR Attendance'!$A:$D,4,0)," / ",VLOOKUP('Per Outlet Plan'!A3197,'DSR Attendance'!$A:$E,5,0))))</f>
        <v/>
      </c>
      <c r="M3197" s="13" t="str">
        <f t="shared" si="51"/>
        <v/>
      </c>
      <c r="N3197" s="8"/>
      <c r="XFB3197" s="13" t="str">
        <f>IF(D3197="","",COUNTIF('DISPATCHED (VT11)'!$E:$E,'Per Outlet Plan'!D3197))</f>
        <v/>
      </c>
    </row>
    <row r="3198" spans="1:14 16382:16382">
      <c r="A3198" s="18" t="str">
        <f>IF(D3198="","",VLOOKUP(D3198,'DISPATCHED (VT11)'!$E:$XEV,16373,0))</f>
        <v/>
      </c>
      <c r="B3198" s="13" t="str">
        <f>IF(D3198="","",VLOOKUP(D3198,'DISPATCHED (VT11)'!$E:$L,8,0))</f>
        <v/>
      </c>
      <c r="C3198" s="16" t="str">
        <f>IF(A3198="","",IF(VLOOKUP(A3198,'DSR Attendance'!$A:$E,5,0)=0,VLOOKUP(A3198,'DSR Attendance'!$A:$D,4,0),CONCATENATE(VLOOKUP(A3198,'DSR Attendance'!$A:$D,4,0)," / ",VLOOKUP('Per Outlet Plan'!A3198,'DSR Attendance'!$A:$E,5,0))))</f>
        <v/>
      </c>
      <c r="M3198" s="13" t="str">
        <f t="shared" si="51"/>
        <v/>
      </c>
      <c r="N3198" s="8"/>
      <c r="XFB3198" s="13" t="str">
        <f>IF(D3198="","",COUNTIF('DISPATCHED (VT11)'!$E:$E,'Per Outlet Plan'!D3198))</f>
        <v/>
      </c>
    </row>
    <row r="3199" spans="1:14 16382:16382">
      <c r="A3199" s="18" t="str">
        <f>IF(D3199="","",VLOOKUP(D3199,'DISPATCHED (VT11)'!$E:$XEV,16373,0))</f>
        <v/>
      </c>
      <c r="B3199" s="13" t="str">
        <f>IF(D3199="","",VLOOKUP(D3199,'DISPATCHED (VT11)'!$E:$L,8,0))</f>
        <v/>
      </c>
      <c r="C3199" s="16" t="str">
        <f>IF(A3199="","",IF(VLOOKUP(A3199,'DSR Attendance'!$A:$E,5,0)=0,VLOOKUP(A3199,'DSR Attendance'!$A:$D,4,0),CONCATENATE(VLOOKUP(A3199,'DSR Attendance'!$A:$D,4,0)," / ",VLOOKUP('Per Outlet Plan'!A3199,'DSR Attendance'!$A:$E,5,0))))</f>
        <v/>
      </c>
      <c r="M3199" s="13" t="str">
        <f t="shared" si="51"/>
        <v/>
      </c>
      <c r="N3199" s="8"/>
      <c r="XFB3199" s="13" t="str">
        <f>IF(D3199="","",COUNTIF('DISPATCHED (VT11)'!$E:$E,'Per Outlet Plan'!D3199))</f>
        <v/>
      </c>
    </row>
    <row r="3200" spans="1:14 16382:16382">
      <c r="A3200" s="18" t="str">
        <f>IF(D3200="","",VLOOKUP(D3200,'DISPATCHED (VT11)'!$E:$XEV,16373,0))</f>
        <v/>
      </c>
      <c r="B3200" s="13" t="str">
        <f>IF(D3200="","",VLOOKUP(D3200,'DISPATCHED (VT11)'!$E:$L,8,0))</f>
        <v/>
      </c>
      <c r="C3200" s="16" t="str">
        <f>IF(A3200="","",IF(VLOOKUP(A3200,'DSR Attendance'!$A:$E,5,0)=0,VLOOKUP(A3200,'DSR Attendance'!$A:$D,4,0),CONCATENATE(VLOOKUP(A3200,'DSR Attendance'!$A:$D,4,0)," / ",VLOOKUP('Per Outlet Plan'!A3200,'DSR Attendance'!$A:$E,5,0))))</f>
        <v/>
      </c>
      <c r="M3200" s="13" t="str">
        <f t="shared" si="51"/>
        <v/>
      </c>
      <c r="N3200" s="8"/>
      <c r="XFB3200" s="13" t="str">
        <f>IF(D3200="","",COUNTIF('DISPATCHED (VT11)'!$E:$E,'Per Outlet Plan'!D3200))</f>
        <v/>
      </c>
    </row>
    <row r="3201" spans="1:14 16382:16382">
      <c r="A3201" s="18" t="str">
        <f>IF(D3201="","",VLOOKUP(D3201,'DISPATCHED (VT11)'!$E:$XEV,16373,0))</f>
        <v/>
      </c>
      <c r="B3201" s="13" t="str">
        <f>IF(D3201="","",VLOOKUP(D3201,'DISPATCHED (VT11)'!$E:$L,8,0))</f>
        <v/>
      </c>
      <c r="C3201" s="16" t="str">
        <f>IF(A3201="","",IF(VLOOKUP(A3201,'DSR Attendance'!$A:$E,5,0)=0,VLOOKUP(A3201,'DSR Attendance'!$A:$D,4,0),CONCATENATE(VLOOKUP(A3201,'DSR Attendance'!$A:$D,4,0)," / ",VLOOKUP('Per Outlet Plan'!A3201,'DSR Attendance'!$A:$E,5,0))))</f>
        <v/>
      </c>
      <c r="M3201" s="13" t="str">
        <f t="shared" si="51"/>
        <v/>
      </c>
      <c r="N3201" s="8"/>
      <c r="XFB3201" s="13" t="str">
        <f>IF(D3201="","",COUNTIF('DISPATCHED (VT11)'!$E:$E,'Per Outlet Plan'!D3201))</f>
        <v/>
      </c>
    </row>
    <row r="3202" spans="1:14 16382:16382">
      <c r="A3202" s="18" t="str">
        <f>IF(D3202="","",VLOOKUP(D3202,'DISPATCHED (VT11)'!$E:$XEV,16373,0))</f>
        <v/>
      </c>
      <c r="B3202" s="13" t="str">
        <f>IF(D3202="","",VLOOKUP(D3202,'DISPATCHED (VT11)'!$E:$L,8,0))</f>
        <v/>
      </c>
      <c r="C3202" s="16" t="str">
        <f>IF(A3202="","",IF(VLOOKUP(A3202,'DSR Attendance'!$A:$E,5,0)=0,VLOOKUP(A3202,'DSR Attendance'!$A:$D,4,0),CONCATENATE(VLOOKUP(A3202,'DSR Attendance'!$A:$D,4,0)," / ",VLOOKUP('Per Outlet Plan'!A3202,'DSR Attendance'!$A:$E,5,0))))</f>
        <v/>
      </c>
      <c r="M3202" s="13" t="str">
        <f t="shared" si="51"/>
        <v/>
      </c>
      <c r="N3202" s="8"/>
      <c r="XFB3202" s="13" t="str">
        <f>IF(D3202="","",COUNTIF('DISPATCHED (VT11)'!$E:$E,'Per Outlet Plan'!D3202))</f>
        <v/>
      </c>
    </row>
    <row r="3203" spans="1:14 16382:16382">
      <c r="A3203" s="18" t="str">
        <f>IF(D3203="","",VLOOKUP(D3203,'DISPATCHED (VT11)'!$E:$XEV,16373,0))</f>
        <v/>
      </c>
      <c r="B3203" s="13" t="str">
        <f>IF(D3203="","",VLOOKUP(D3203,'DISPATCHED (VT11)'!$E:$L,8,0))</f>
        <v/>
      </c>
      <c r="C3203" s="16" t="str">
        <f>IF(A3203="","",IF(VLOOKUP(A3203,'DSR Attendance'!$A:$E,5,0)=0,VLOOKUP(A3203,'DSR Attendance'!$A:$D,4,0),CONCATENATE(VLOOKUP(A3203,'DSR Attendance'!$A:$D,4,0)," / ",VLOOKUP('Per Outlet Plan'!A3203,'DSR Attendance'!$A:$E,5,0))))</f>
        <v/>
      </c>
      <c r="M3203" s="13" t="str">
        <f t="shared" si="51"/>
        <v/>
      </c>
      <c r="N3203" s="8"/>
      <c r="XFB3203" s="13" t="str">
        <f>IF(D3203="","",COUNTIF('DISPATCHED (VT11)'!$E:$E,'Per Outlet Plan'!D3203))</f>
        <v/>
      </c>
    </row>
    <row r="3204" spans="1:14 16382:16382">
      <c r="A3204" s="18" t="str">
        <f>IF(D3204="","",VLOOKUP(D3204,'DISPATCHED (VT11)'!$E:$XEV,16373,0))</f>
        <v/>
      </c>
      <c r="B3204" s="13" t="str">
        <f>IF(D3204="","",VLOOKUP(D3204,'DISPATCHED (VT11)'!$E:$L,8,0))</f>
        <v/>
      </c>
      <c r="C3204" s="16" t="str">
        <f>IF(A3204="","",IF(VLOOKUP(A3204,'DSR Attendance'!$A:$E,5,0)=0,VLOOKUP(A3204,'DSR Attendance'!$A:$D,4,0),CONCATENATE(VLOOKUP(A3204,'DSR Attendance'!$A:$D,4,0)," / ",VLOOKUP('Per Outlet Plan'!A3204,'DSR Attendance'!$A:$E,5,0))))</f>
        <v/>
      </c>
      <c r="M3204" s="13" t="str">
        <f t="shared" si="51"/>
        <v/>
      </c>
      <c r="N3204" s="8"/>
      <c r="XFB3204" s="13" t="str">
        <f>IF(D3204="","",COUNTIF('DISPATCHED (VT11)'!$E:$E,'Per Outlet Plan'!D3204))</f>
        <v/>
      </c>
    </row>
    <row r="3205" spans="1:14 16382:16382">
      <c r="A3205" s="18" t="str">
        <f>IF(D3205="","",VLOOKUP(D3205,'DISPATCHED (VT11)'!$E:$XEV,16373,0))</f>
        <v/>
      </c>
      <c r="B3205" s="13" t="str">
        <f>IF(D3205="","",VLOOKUP(D3205,'DISPATCHED (VT11)'!$E:$L,8,0))</f>
        <v/>
      </c>
      <c r="C3205" s="16" t="str">
        <f>IF(A3205="","",IF(VLOOKUP(A3205,'DSR Attendance'!$A:$E,5,0)=0,VLOOKUP(A3205,'DSR Attendance'!$A:$D,4,0),CONCATENATE(VLOOKUP(A3205,'DSR Attendance'!$A:$D,4,0)," / ",VLOOKUP('Per Outlet Plan'!A3205,'DSR Attendance'!$A:$E,5,0))))</f>
        <v/>
      </c>
      <c r="M3205" s="13" t="str">
        <f t="shared" si="51"/>
        <v/>
      </c>
      <c r="N3205" s="8"/>
      <c r="XFB3205" s="13" t="str">
        <f>IF(D3205="","",COUNTIF('DISPATCHED (VT11)'!$E:$E,'Per Outlet Plan'!D3205))</f>
        <v/>
      </c>
    </row>
    <row r="3206" spans="1:14 16382:16382">
      <c r="A3206" s="18" t="str">
        <f>IF(D3206="","",VLOOKUP(D3206,'DISPATCHED (VT11)'!$E:$XEV,16373,0))</f>
        <v/>
      </c>
      <c r="B3206" s="13" t="str">
        <f>IF(D3206="","",VLOOKUP(D3206,'DISPATCHED (VT11)'!$E:$L,8,0))</f>
        <v/>
      </c>
      <c r="C3206" s="16" t="str">
        <f>IF(A3206="","",IF(VLOOKUP(A3206,'DSR Attendance'!$A:$E,5,0)=0,VLOOKUP(A3206,'DSR Attendance'!$A:$D,4,0),CONCATENATE(VLOOKUP(A3206,'DSR Attendance'!$A:$D,4,0)," / ",VLOOKUP('Per Outlet Plan'!A3206,'DSR Attendance'!$A:$E,5,0))))</f>
        <v/>
      </c>
      <c r="M3206" s="13" t="str">
        <f t="shared" ref="M3206:M3269" si="52">IF(L3206="","",VLOOKUP(L3206,$XFC$6:$XFD$30,2,0))</f>
        <v/>
      </c>
      <c r="N3206" s="8"/>
      <c r="XFB3206" s="13" t="str">
        <f>IF(D3206="","",COUNTIF('DISPATCHED (VT11)'!$E:$E,'Per Outlet Plan'!D3206))</f>
        <v/>
      </c>
    </row>
    <row r="3207" spans="1:14 16382:16382">
      <c r="A3207" s="18" t="str">
        <f>IF(D3207="","",VLOOKUP(D3207,'DISPATCHED (VT11)'!$E:$XEV,16373,0))</f>
        <v/>
      </c>
      <c r="B3207" s="13" t="str">
        <f>IF(D3207="","",VLOOKUP(D3207,'DISPATCHED (VT11)'!$E:$L,8,0))</f>
        <v/>
      </c>
      <c r="C3207" s="16" t="str">
        <f>IF(A3207="","",IF(VLOOKUP(A3207,'DSR Attendance'!$A:$E,5,0)=0,VLOOKUP(A3207,'DSR Attendance'!$A:$D,4,0),CONCATENATE(VLOOKUP(A3207,'DSR Attendance'!$A:$D,4,0)," / ",VLOOKUP('Per Outlet Plan'!A3207,'DSR Attendance'!$A:$E,5,0))))</f>
        <v/>
      </c>
      <c r="M3207" s="13" t="str">
        <f t="shared" si="52"/>
        <v/>
      </c>
      <c r="N3207" s="8"/>
      <c r="XFB3207" s="13" t="str">
        <f>IF(D3207="","",COUNTIF('DISPATCHED (VT11)'!$E:$E,'Per Outlet Plan'!D3207))</f>
        <v/>
      </c>
    </row>
    <row r="3208" spans="1:14 16382:16382">
      <c r="A3208" s="18" t="str">
        <f>IF(D3208="","",VLOOKUP(D3208,'DISPATCHED (VT11)'!$E:$XEV,16373,0))</f>
        <v/>
      </c>
      <c r="B3208" s="13" t="str">
        <f>IF(D3208="","",VLOOKUP(D3208,'DISPATCHED (VT11)'!$E:$L,8,0))</f>
        <v/>
      </c>
      <c r="C3208" s="16" t="str">
        <f>IF(A3208="","",IF(VLOOKUP(A3208,'DSR Attendance'!$A:$E,5,0)=0,VLOOKUP(A3208,'DSR Attendance'!$A:$D,4,0),CONCATENATE(VLOOKUP(A3208,'DSR Attendance'!$A:$D,4,0)," / ",VLOOKUP('Per Outlet Plan'!A3208,'DSR Attendance'!$A:$E,5,0))))</f>
        <v/>
      </c>
      <c r="M3208" s="13" t="str">
        <f t="shared" si="52"/>
        <v/>
      </c>
      <c r="N3208" s="8"/>
      <c r="XFB3208" s="13" t="str">
        <f>IF(D3208="","",COUNTIF('DISPATCHED (VT11)'!$E:$E,'Per Outlet Plan'!D3208))</f>
        <v/>
      </c>
    </row>
    <row r="3209" spans="1:14 16382:16382">
      <c r="A3209" s="18" t="str">
        <f>IF(D3209="","",VLOOKUP(D3209,'DISPATCHED (VT11)'!$E:$XEV,16373,0))</f>
        <v/>
      </c>
      <c r="B3209" s="13" t="str">
        <f>IF(D3209="","",VLOOKUP(D3209,'DISPATCHED (VT11)'!$E:$L,8,0))</f>
        <v/>
      </c>
      <c r="C3209" s="16" t="str">
        <f>IF(A3209="","",IF(VLOOKUP(A3209,'DSR Attendance'!$A:$E,5,0)=0,VLOOKUP(A3209,'DSR Attendance'!$A:$D,4,0),CONCATENATE(VLOOKUP(A3209,'DSR Attendance'!$A:$D,4,0)," / ",VLOOKUP('Per Outlet Plan'!A3209,'DSR Attendance'!$A:$E,5,0))))</f>
        <v/>
      </c>
      <c r="M3209" s="13" t="str">
        <f t="shared" si="52"/>
        <v/>
      </c>
      <c r="N3209" s="8"/>
      <c r="XFB3209" s="13" t="str">
        <f>IF(D3209="","",COUNTIF('DISPATCHED (VT11)'!$E:$E,'Per Outlet Plan'!D3209))</f>
        <v/>
      </c>
    </row>
    <row r="3210" spans="1:14 16382:16382">
      <c r="A3210" s="18" t="str">
        <f>IF(D3210="","",VLOOKUP(D3210,'DISPATCHED (VT11)'!$E:$XEV,16373,0))</f>
        <v/>
      </c>
      <c r="B3210" s="13" t="str">
        <f>IF(D3210="","",VLOOKUP(D3210,'DISPATCHED (VT11)'!$E:$L,8,0))</f>
        <v/>
      </c>
      <c r="C3210" s="16" t="str">
        <f>IF(A3210="","",IF(VLOOKUP(A3210,'DSR Attendance'!$A:$E,5,0)=0,VLOOKUP(A3210,'DSR Attendance'!$A:$D,4,0),CONCATENATE(VLOOKUP(A3210,'DSR Attendance'!$A:$D,4,0)," / ",VLOOKUP('Per Outlet Plan'!A3210,'DSR Attendance'!$A:$E,5,0))))</f>
        <v/>
      </c>
      <c r="M3210" s="13" t="str">
        <f t="shared" si="52"/>
        <v/>
      </c>
      <c r="N3210" s="8"/>
      <c r="XFB3210" s="13" t="str">
        <f>IF(D3210="","",COUNTIF('DISPATCHED (VT11)'!$E:$E,'Per Outlet Plan'!D3210))</f>
        <v/>
      </c>
    </row>
    <row r="3211" spans="1:14 16382:16382">
      <c r="A3211" s="18" t="str">
        <f>IF(D3211="","",VLOOKUP(D3211,'DISPATCHED (VT11)'!$E:$XEV,16373,0))</f>
        <v/>
      </c>
      <c r="B3211" s="13" t="str">
        <f>IF(D3211="","",VLOOKUP(D3211,'DISPATCHED (VT11)'!$E:$L,8,0))</f>
        <v/>
      </c>
      <c r="C3211" s="16" t="str">
        <f>IF(A3211="","",IF(VLOOKUP(A3211,'DSR Attendance'!$A:$E,5,0)=0,VLOOKUP(A3211,'DSR Attendance'!$A:$D,4,0),CONCATENATE(VLOOKUP(A3211,'DSR Attendance'!$A:$D,4,0)," / ",VLOOKUP('Per Outlet Plan'!A3211,'DSR Attendance'!$A:$E,5,0))))</f>
        <v/>
      </c>
      <c r="M3211" s="13" t="str">
        <f t="shared" si="52"/>
        <v/>
      </c>
      <c r="N3211" s="8"/>
      <c r="XFB3211" s="13" t="str">
        <f>IF(D3211="","",COUNTIF('DISPATCHED (VT11)'!$E:$E,'Per Outlet Plan'!D3211))</f>
        <v/>
      </c>
    </row>
    <row r="3212" spans="1:14 16382:16382">
      <c r="A3212" s="18" t="str">
        <f>IF(D3212="","",VLOOKUP(D3212,'DISPATCHED (VT11)'!$E:$XEV,16373,0))</f>
        <v/>
      </c>
      <c r="B3212" s="13" t="str">
        <f>IF(D3212="","",VLOOKUP(D3212,'DISPATCHED (VT11)'!$E:$L,8,0))</f>
        <v/>
      </c>
      <c r="C3212" s="16" t="str">
        <f>IF(A3212="","",IF(VLOOKUP(A3212,'DSR Attendance'!$A:$E,5,0)=0,VLOOKUP(A3212,'DSR Attendance'!$A:$D,4,0),CONCATENATE(VLOOKUP(A3212,'DSR Attendance'!$A:$D,4,0)," / ",VLOOKUP('Per Outlet Plan'!A3212,'DSR Attendance'!$A:$E,5,0))))</f>
        <v/>
      </c>
      <c r="M3212" s="13" t="str">
        <f t="shared" si="52"/>
        <v/>
      </c>
      <c r="N3212" s="8"/>
      <c r="XFB3212" s="13" t="str">
        <f>IF(D3212="","",COUNTIF('DISPATCHED (VT11)'!$E:$E,'Per Outlet Plan'!D3212))</f>
        <v/>
      </c>
    </row>
    <row r="3213" spans="1:14 16382:16382">
      <c r="A3213" s="18" t="str">
        <f>IF(D3213="","",VLOOKUP(D3213,'DISPATCHED (VT11)'!$E:$XEV,16373,0))</f>
        <v/>
      </c>
      <c r="B3213" s="13" t="str">
        <f>IF(D3213="","",VLOOKUP(D3213,'DISPATCHED (VT11)'!$E:$L,8,0))</f>
        <v/>
      </c>
      <c r="C3213" s="16" t="str">
        <f>IF(A3213="","",IF(VLOOKUP(A3213,'DSR Attendance'!$A:$E,5,0)=0,VLOOKUP(A3213,'DSR Attendance'!$A:$D,4,0),CONCATENATE(VLOOKUP(A3213,'DSR Attendance'!$A:$D,4,0)," / ",VLOOKUP('Per Outlet Plan'!A3213,'DSR Attendance'!$A:$E,5,0))))</f>
        <v/>
      </c>
      <c r="M3213" s="13" t="str">
        <f t="shared" si="52"/>
        <v/>
      </c>
      <c r="N3213" s="8"/>
      <c r="XFB3213" s="13" t="str">
        <f>IF(D3213="","",COUNTIF('DISPATCHED (VT11)'!$E:$E,'Per Outlet Plan'!D3213))</f>
        <v/>
      </c>
    </row>
    <row r="3214" spans="1:14 16382:16382">
      <c r="A3214" s="18" t="str">
        <f>IF(D3214="","",VLOOKUP(D3214,'DISPATCHED (VT11)'!$E:$XEV,16373,0))</f>
        <v/>
      </c>
      <c r="B3214" s="13" t="str">
        <f>IF(D3214="","",VLOOKUP(D3214,'DISPATCHED (VT11)'!$E:$L,8,0))</f>
        <v/>
      </c>
      <c r="C3214" s="16" t="str">
        <f>IF(A3214="","",IF(VLOOKUP(A3214,'DSR Attendance'!$A:$E,5,0)=0,VLOOKUP(A3214,'DSR Attendance'!$A:$D,4,0),CONCATENATE(VLOOKUP(A3214,'DSR Attendance'!$A:$D,4,0)," / ",VLOOKUP('Per Outlet Plan'!A3214,'DSR Attendance'!$A:$E,5,0))))</f>
        <v/>
      </c>
      <c r="M3214" s="13" t="str">
        <f t="shared" si="52"/>
        <v/>
      </c>
      <c r="N3214" s="8"/>
      <c r="XFB3214" s="13" t="str">
        <f>IF(D3214="","",COUNTIF('DISPATCHED (VT11)'!$E:$E,'Per Outlet Plan'!D3214))</f>
        <v/>
      </c>
    </row>
    <row r="3215" spans="1:14 16382:16382">
      <c r="A3215" s="18" t="str">
        <f>IF(D3215="","",VLOOKUP(D3215,'DISPATCHED (VT11)'!$E:$XEV,16373,0))</f>
        <v/>
      </c>
      <c r="B3215" s="13" t="str">
        <f>IF(D3215="","",VLOOKUP(D3215,'DISPATCHED (VT11)'!$E:$L,8,0))</f>
        <v/>
      </c>
      <c r="C3215" s="16" t="str">
        <f>IF(A3215="","",IF(VLOOKUP(A3215,'DSR Attendance'!$A:$E,5,0)=0,VLOOKUP(A3215,'DSR Attendance'!$A:$D,4,0),CONCATENATE(VLOOKUP(A3215,'DSR Attendance'!$A:$D,4,0)," / ",VLOOKUP('Per Outlet Plan'!A3215,'DSR Attendance'!$A:$E,5,0))))</f>
        <v/>
      </c>
      <c r="M3215" s="13" t="str">
        <f t="shared" si="52"/>
        <v/>
      </c>
      <c r="N3215" s="8"/>
      <c r="XFB3215" s="13" t="str">
        <f>IF(D3215="","",COUNTIF('DISPATCHED (VT11)'!$E:$E,'Per Outlet Plan'!D3215))</f>
        <v/>
      </c>
    </row>
    <row r="3216" spans="1:14 16382:16382">
      <c r="A3216" s="18" t="str">
        <f>IF(D3216="","",VLOOKUP(D3216,'DISPATCHED (VT11)'!$E:$XEV,16373,0))</f>
        <v/>
      </c>
      <c r="B3216" s="13" t="str">
        <f>IF(D3216="","",VLOOKUP(D3216,'DISPATCHED (VT11)'!$E:$L,8,0))</f>
        <v/>
      </c>
      <c r="C3216" s="16" t="str">
        <f>IF(A3216="","",IF(VLOOKUP(A3216,'DSR Attendance'!$A:$E,5,0)=0,VLOOKUP(A3216,'DSR Attendance'!$A:$D,4,0),CONCATENATE(VLOOKUP(A3216,'DSR Attendance'!$A:$D,4,0)," / ",VLOOKUP('Per Outlet Plan'!A3216,'DSR Attendance'!$A:$E,5,0))))</f>
        <v/>
      </c>
      <c r="M3216" s="13" t="str">
        <f t="shared" si="52"/>
        <v/>
      </c>
      <c r="N3216" s="8"/>
      <c r="XFB3216" s="13" t="str">
        <f>IF(D3216="","",COUNTIF('DISPATCHED (VT11)'!$E:$E,'Per Outlet Plan'!D3216))</f>
        <v/>
      </c>
    </row>
    <row r="3217" spans="1:14 16382:16382">
      <c r="A3217" s="18" t="str">
        <f>IF(D3217="","",VLOOKUP(D3217,'DISPATCHED (VT11)'!$E:$XEV,16373,0))</f>
        <v/>
      </c>
      <c r="B3217" s="13" t="str">
        <f>IF(D3217="","",VLOOKUP(D3217,'DISPATCHED (VT11)'!$E:$L,8,0))</f>
        <v/>
      </c>
      <c r="C3217" s="16" t="str">
        <f>IF(A3217="","",IF(VLOOKUP(A3217,'DSR Attendance'!$A:$E,5,0)=0,VLOOKUP(A3217,'DSR Attendance'!$A:$D,4,0),CONCATENATE(VLOOKUP(A3217,'DSR Attendance'!$A:$D,4,0)," / ",VLOOKUP('Per Outlet Plan'!A3217,'DSR Attendance'!$A:$E,5,0))))</f>
        <v/>
      </c>
      <c r="M3217" s="13" t="str">
        <f t="shared" si="52"/>
        <v/>
      </c>
      <c r="N3217" s="8"/>
      <c r="XFB3217" s="13" t="str">
        <f>IF(D3217="","",COUNTIF('DISPATCHED (VT11)'!$E:$E,'Per Outlet Plan'!D3217))</f>
        <v/>
      </c>
    </row>
    <row r="3218" spans="1:14 16382:16382">
      <c r="A3218" s="18" t="str">
        <f>IF(D3218="","",VLOOKUP(D3218,'DISPATCHED (VT11)'!$E:$XEV,16373,0))</f>
        <v/>
      </c>
      <c r="B3218" s="13" t="str">
        <f>IF(D3218="","",VLOOKUP(D3218,'DISPATCHED (VT11)'!$E:$L,8,0))</f>
        <v/>
      </c>
      <c r="C3218" s="16" t="str">
        <f>IF(A3218="","",IF(VLOOKUP(A3218,'DSR Attendance'!$A:$E,5,0)=0,VLOOKUP(A3218,'DSR Attendance'!$A:$D,4,0),CONCATENATE(VLOOKUP(A3218,'DSR Attendance'!$A:$D,4,0)," / ",VLOOKUP('Per Outlet Plan'!A3218,'DSR Attendance'!$A:$E,5,0))))</f>
        <v/>
      </c>
      <c r="M3218" s="13" t="str">
        <f t="shared" si="52"/>
        <v/>
      </c>
      <c r="N3218" s="8"/>
      <c r="XFB3218" s="13" t="str">
        <f>IF(D3218="","",COUNTIF('DISPATCHED (VT11)'!$E:$E,'Per Outlet Plan'!D3218))</f>
        <v/>
      </c>
    </row>
    <row r="3219" spans="1:14 16382:16382">
      <c r="A3219" s="18" t="str">
        <f>IF(D3219="","",VLOOKUP(D3219,'DISPATCHED (VT11)'!$E:$XEV,16373,0))</f>
        <v/>
      </c>
      <c r="B3219" s="13" t="str">
        <f>IF(D3219="","",VLOOKUP(D3219,'DISPATCHED (VT11)'!$E:$L,8,0))</f>
        <v/>
      </c>
      <c r="C3219" s="16" t="str">
        <f>IF(A3219="","",IF(VLOOKUP(A3219,'DSR Attendance'!$A:$E,5,0)=0,VLOOKUP(A3219,'DSR Attendance'!$A:$D,4,0),CONCATENATE(VLOOKUP(A3219,'DSR Attendance'!$A:$D,4,0)," / ",VLOOKUP('Per Outlet Plan'!A3219,'DSR Attendance'!$A:$E,5,0))))</f>
        <v/>
      </c>
      <c r="M3219" s="13" t="str">
        <f t="shared" si="52"/>
        <v/>
      </c>
      <c r="N3219" s="8"/>
      <c r="XFB3219" s="13" t="str">
        <f>IF(D3219="","",COUNTIF('DISPATCHED (VT11)'!$E:$E,'Per Outlet Plan'!D3219))</f>
        <v/>
      </c>
    </row>
    <row r="3220" spans="1:14 16382:16382">
      <c r="A3220" s="18" t="str">
        <f>IF(D3220="","",VLOOKUP(D3220,'DISPATCHED (VT11)'!$E:$XEV,16373,0))</f>
        <v/>
      </c>
      <c r="B3220" s="13" t="str">
        <f>IF(D3220="","",VLOOKUP(D3220,'DISPATCHED (VT11)'!$E:$L,8,0))</f>
        <v/>
      </c>
      <c r="C3220" s="16" t="str">
        <f>IF(A3220="","",IF(VLOOKUP(A3220,'DSR Attendance'!$A:$E,5,0)=0,VLOOKUP(A3220,'DSR Attendance'!$A:$D,4,0),CONCATENATE(VLOOKUP(A3220,'DSR Attendance'!$A:$D,4,0)," / ",VLOOKUP('Per Outlet Plan'!A3220,'DSR Attendance'!$A:$E,5,0))))</f>
        <v/>
      </c>
      <c r="M3220" s="13" t="str">
        <f t="shared" si="52"/>
        <v/>
      </c>
      <c r="N3220" s="8"/>
      <c r="XFB3220" s="13" t="str">
        <f>IF(D3220="","",COUNTIF('DISPATCHED (VT11)'!$E:$E,'Per Outlet Plan'!D3220))</f>
        <v/>
      </c>
    </row>
    <row r="3221" spans="1:14 16382:16382">
      <c r="A3221" s="18" t="str">
        <f>IF(D3221="","",VLOOKUP(D3221,'DISPATCHED (VT11)'!$E:$XEV,16373,0))</f>
        <v/>
      </c>
      <c r="B3221" s="13" t="str">
        <f>IF(D3221="","",VLOOKUP(D3221,'DISPATCHED (VT11)'!$E:$L,8,0))</f>
        <v/>
      </c>
      <c r="C3221" s="16" t="str">
        <f>IF(A3221="","",IF(VLOOKUP(A3221,'DSR Attendance'!$A:$E,5,0)=0,VLOOKUP(A3221,'DSR Attendance'!$A:$D,4,0),CONCATENATE(VLOOKUP(A3221,'DSR Attendance'!$A:$D,4,0)," / ",VLOOKUP('Per Outlet Plan'!A3221,'DSR Attendance'!$A:$E,5,0))))</f>
        <v/>
      </c>
      <c r="M3221" s="13" t="str">
        <f t="shared" si="52"/>
        <v/>
      </c>
      <c r="N3221" s="8"/>
      <c r="XFB3221" s="13" t="str">
        <f>IF(D3221="","",COUNTIF('DISPATCHED (VT11)'!$E:$E,'Per Outlet Plan'!D3221))</f>
        <v/>
      </c>
    </row>
    <row r="3222" spans="1:14 16382:16382">
      <c r="A3222" s="18" t="str">
        <f>IF(D3222="","",VLOOKUP(D3222,'DISPATCHED (VT11)'!$E:$XEV,16373,0))</f>
        <v/>
      </c>
      <c r="B3222" s="13" t="str">
        <f>IF(D3222="","",VLOOKUP(D3222,'DISPATCHED (VT11)'!$E:$L,8,0))</f>
        <v/>
      </c>
      <c r="C3222" s="16" t="str">
        <f>IF(A3222="","",IF(VLOOKUP(A3222,'DSR Attendance'!$A:$E,5,0)=0,VLOOKUP(A3222,'DSR Attendance'!$A:$D,4,0),CONCATENATE(VLOOKUP(A3222,'DSR Attendance'!$A:$D,4,0)," / ",VLOOKUP('Per Outlet Plan'!A3222,'DSR Attendance'!$A:$E,5,0))))</f>
        <v/>
      </c>
      <c r="M3222" s="13" t="str">
        <f t="shared" si="52"/>
        <v/>
      </c>
      <c r="N3222" s="8"/>
      <c r="XFB3222" s="13" t="str">
        <f>IF(D3222="","",COUNTIF('DISPATCHED (VT11)'!$E:$E,'Per Outlet Plan'!D3222))</f>
        <v/>
      </c>
    </row>
    <row r="3223" spans="1:14 16382:16382">
      <c r="A3223" s="18" t="str">
        <f>IF(D3223="","",VLOOKUP(D3223,'DISPATCHED (VT11)'!$E:$XEV,16373,0))</f>
        <v/>
      </c>
      <c r="B3223" s="13" t="str">
        <f>IF(D3223="","",VLOOKUP(D3223,'DISPATCHED (VT11)'!$E:$L,8,0))</f>
        <v/>
      </c>
      <c r="C3223" s="16" t="str">
        <f>IF(A3223="","",IF(VLOOKUP(A3223,'DSR Attendance'!$A:$E,5,0)=0,VLOOKUP(A3223,'DSR Attendance'!$A:$D,4,0),CONCATENATE(VLOOKUP(A3223,'DSR Attendance'!$A:$D,4,0)," / ",VLOOKUP('Per Outlet Plan'!A3223,'DSR Attendance'!$A:$E,5,0))))</f>
        <v/>
      </c>
      <c r="M3223" s="13" t="str">
        <f t="shared" si="52"/>
        <v/>
      </c>
      <c r="N3223" s="8"/>
      <c r="XFB3223" s="13" t="str">
        <f>IF(D3223="","",COUNTIF('DISPATCHED (VT11)'!$E:$E,'Per Outlet Plan'!D3223))</f>
        <v/>
      </c>
    </row>
    <row r="3224" spans="1:14 16382:16382">
      <c r="A3224" s="18" t="str">
        <f>IF(D3224="","",VLOOKUP(D3224,'DISPATCHED (VT11)'!$E:$XEV,16373,0))</f>
        <v/>
      </c>
      <c r="B3224" s="13" t="str">
        <f>IF(D3224="","",VLOOKUP(D3224,'DISPATCHED (VT11)'!$E:$L,8,0))</f>
        <v/>
      </c>
      <c r="C3224" s="16" t="str">
        <f>IF(A3224="","",IF(VLOOKUP(A3224,'DSR Attendance'!$A:$E,5,0)=0,VLOOKUP(A3224,'DSR Attendance'!$A:$D,4,0),CONCATENATE(VLOOKUP(A3224,'DSR Attendance'!$A:$D,4,0)," / ",VLOOKUP('Per Outlet Plan'!A3224,'DSR Attendance'!$A:$E,5,0))))</f>
        <v/>
      </c>
      <c r="M3224" s="13" t="str">
        <f t="shared" si="52"/>
        <v/>
      </c>
      <c r="N3224" s="8"/>
      <c r="XFB3224" s="13" t="str">
        <f>IF(D3224="","",COUNTIF('DISPATCHED (VT11)'!$E:$E,'Per Outlet Plan'!D3224))</f>
        <v/>
      </c>
    </row>
    <row r="3225" spans="1:14 16382:16382">
      <c r="A3225" s="18" t="str">
        <f>IF(D3225="","",VLOOKUP(D3225,'DISPATCHED (VT11)'!$E:$XEV,16373,0))</f>
        <v/>
      </c>
      <c r="B3225" s="13" t="str">
        <f>IF(D3225="","",VLOOKUP(D3225,'DISPATCHED (VT11)'!$E:$L,8,0))</f>
        <v/>
      </c>
      <c r="C3225" s="16" t="str">
        <f>IF(A3225="","",IF(VLOOKUP(A3225,'DSR Attendance'!$A:$E,5,0)=0,VLOOKUP(A3225,'DSR Attendance'!$A:$D,4,0),CONCATENATE(VLOOKUP(A3225,'DSR Attendance'!$A:$D,4,0)," / ",VLOOKUP('Per Outlet Plan'!A3225,'DSR Attendance'!$A:$E,5,0))))</f>
        <v/>
      </c>
      <c r="M3225" s="13" t="str">
        <f t="shared" si="52"/>
        <v/>
      </c>
      <c r="N3225" s="8"/>
      <c r="XFB3225" s="13" t="str">
        <f>IF(D3225="","",COUNTIF('DISPATCHED (VT11)'!$E:$E,'Per Outlet Plan'!D3225))</f>
        <v/>
      </c>
    </row>
    <row r="3226" spans="1:14 16382:16382">
      <c r="A3226" s="18" t="str">
        <f>IF(D3226="","",VLOOKUP(D3226,'DISPATCHED (VT11)'!$E:$XEV,16373,0))</f>
        <v/>
      </c>
      <c r="B3226" s="13" t="str">
        <f>IF(D3226="","",VLOOKUP(D3226,'DISPATCHED (VT11)'!$E:$L,8,0))</f>
        <v/>
      </c>
      <c r="C3226" s="16" t="str">
        <f>IF(A3226="","",IF(VLOOKUP(A3226,'DSR Attendance'!$A:$E,5,0)=0,VLOOKUP(A3226,'DSR Attendance'!$A:$D,4,0),CONCATENATE(VLOOKUP(A3226,'DSR Attendance'!$A:$D,4,0)," / ",VLOOKUP('Per Outlet Plan'!A3226,'DSR Attendance'!$A:$E,5,0))))</f>
        <v/>
      </c>
      <c r="M3226" s="13" t="str">
        <f t="shared" si="52"/>
        <v/>
      </c>
      <c r="N3226" s="8"/>
      <c r="XFB3226" s="13" t="str">
        <f>IF(D3226="","",COUNTIF('DISPATCHED (VT11)'!$E:$E,'Per Outlet Plan'!D3226))</f>
        <v/>
      </c>
    </row>
    <row r="3227" spans="1:14 16382:16382">
      <c r="A3227" s="18" t="str">
        <f>IF(D3227="","",VLOOKUP(D3227,'DISPATCHED (VT11)'!$E:$XEV,16373,0))</f>
        <v/>
      </c>
      <c r="B3227" s="13" t="str">
        <f>IF(D3227="","",VLOOKUP(D3227,'DISPATCHED (VT11)'!$E:$L,8,0))</f>
        <v/>
      </c>
      <c r="C3227" s="16" t="str">
        <f>IF(A3227="","",IF(VLOOKUP(A3227,'DSR Attendance'!$A:$E,5,0)=0,VLOOKUP(A3227,'DSR Attendance'!$A:$D,4,0),CONCATENATE(VLOOKUP(A3227,'DSR Attendance'!$A:$D,4,0)," / ",VLOOKUP('Per Outlet Plan'!A3227,'DSR Attendance'!$A:$E,5,0))))</f>
        <v/>
      </c>
      <c r="M3227" s="13" t="str">
        <f t="shared" si="52"/>
        <v/>
      </c>
      <c r="N3227" s="8"/>
      <c r="XFB3227" s="13" t="str">
        <f>IF(D3227="","",COUNTIF('DISPATCHED (VT11)'!$E:$E,'Per Outlet Plan'!D3227))</f>
        <v/>
      </c>
    </row>
    <row r="3228" spans="1:14 16382:16382">
      <c r="A3228" s="18" t="str">
        <f>IF(D3228="","",VLOOKUP(D3228,'DISPATCHED (VT11)'!$E:$XEV,16373,0))</f>
        <v/>
      </c>
      <c r="B3228" s="13" t="str">
        <f>IF(D3228="","",VLOOKUP(D3228,'DISPATCHED (VT11)'!$E:$L,8,0))</f>
        <v/>
      </c>
      <c r="C3228" s="16" t="str">
        <f>IF(A3228="","",IF(VLOOKUP(A3228,'DSR Attendance'!$A:$E,5,0)=0,VLOOKUP(A3228,'DSR Attendance'!$A:$D,4,0),CONCATENATE(VLOOKUP(A3228,'DSR Attendance'!$A:$D,4,0)," / ",VLOOKUP('Per Outlet Plan'!A3228,'DSR Attendance'!$A:$E,5,0))))</f>
        <v/>
      </c>
      <c r="M3228" s="13" t="str">
        <f t="shared" si="52"/>
        <v/>
      </c>
      <c r="N3228" s="8"/>
      <c r="XFB3228" s="13" t="str">
        <f>IF(D3228="","",COUNTIF('DISPATCHED (VT11)'!$E:$E,'Per Outlet Plan'!D3228))</f>
        <v/>
      </c>
    </row>
    <row r="3229" spans="1:14 16382:16382">
      <c r="A3229" s="18" t="str">
        <f>IF(D3229="","",VLOOKUP(D3229,'DISPATCHED (VT11)'!$E:$XEV,16373,0))</f>
        <v/>
      </c>
      <c r="B3229" s="13" t="str">
        <f>IF(D3229="","",VLOOKUP(D3229,'DISPATCHED (VT11)'!$E:$L,8,0))</f>
        <v/>
      </c>
      <c r="C3229" s="16" t="str">
        <f>IF(A3229="","",IF(VLOOKUP(A3229,'DSR Attendance'!$A:$E,5,0)=0,VLOOKUP(A3229,'DSR Attendance'!$A:$D,4,0),CONCATENATE(VLOOKUP(A3229,'DSR Attendance'!$A:$D,4,0)," / ",VLOOKUP('Per Outlet Plan'!A3229,'DSR Attendance'!$A:$E,5,0))))</f>
        <v/>
      </c>
      <c r="M3229" s="13" t="str">
        <f t="shared" si="52"/>
        <v/>
      </c>
      <c r="N3229" s="8"/>
      <c r="XFB3229" s="13" t="str">
        <f>IF(D3229="","",COUNTIF('DISPATCHED (VT11)'!$E:$E,'Per Outlet Plan'!D3229))</f>
        <v/>
      </c>
    </row>
    <row r="3230" spans="1:14 16382:16382">
      <c r="A3230" s="18" t="str">
        <f>IF(D3230="","",VLOOKUP(D3230,'DISPATCHED (VT11)'!$E:$XEV,16373,0))</f>
        <v/>
      </c>
      <c r="B3230" s="13" t="str">
        <f>IF(D3230="","",VLOOKUP(D3230,'DISPATCHED (VT11)'!$E:$L,8,0))</f>
        <v/>
      </c>
      <c r="C3230" s="16" t="str">
        <f>IF(A3230="","",IF(VLOOKUP(A3230,'DSR Attendance'!$A:$E,5,0)=0,VLOOKUP(A3230,'DSR Attendance'!$A:$D,4,0),CONCATENATE(VLOOKUP(A3230,'DSR Attendance'!$A:$D,4,0)," / ",VLOOKUP('Per Outlet Plan'!A3230,'DSR Attendance'!$A:$E,5,0))))</f>
        <v/>
      </c>
      <c r="M3230" s="13" t="str">
        <f t="shared" si="52"/>
        <v/>
      </c>
      <c r="N3230" s="8"/>
      <c r="XFB3230" s="13" t="str">
        <f>IF(D3230="","",COUNTIF('DISPATCHED (VT11)'!$E:$E,'Per Outlet Plan'!D3230))</f>
        <v/>
      </c>
    </row>
    <row r="3231" spans="1:14 16382:16382">
      <c r="A3231" s="18" t="str">
        <f>IF(D3231="","",VLOOKUP(D3231,'DISPATCHED (VT11)'!$E:$XEV,16373,0))</f>
        <v/>
      </c>
      <c r="B3231" s="13" t="str">
        <f>IF(D3231="","",VLOOKUP(D3231,'DISPATCHED (VT11)'!$E:$L,8,0))</f>
        <v/>
      </c>
      <c r="C3231" s="16" t="str">
        <f>IF(A3231="","",IF(VLOOKUP(A3231,'DSR Attendance'!$A:$E,5,0)=0,VLOOKUP(A3231,'DSR Attendance'!$A:$D,4,0),CONCATENATE(VLOOKUP(A3231,'DSR Attendance'!$A:$D,4,0)," / ",VLOOKUP('Per Outlet Plan'!A3231,'DSR Attendance'!$A:$E,5,0))))</f>
        <v/>
      </c>
      <c r="M3231" s="13" t="str">
        <f t="shared" si="52"/>
        <v/>
      </c>
      <c r="N3231" s="8"/>
      <c r="XFB3231" s="13" t="str">
        <f>IF(D3231="","",COUNTIF('DISPATCHED (VT11)'!$E:$E,'Per Outlet Plan'!D3231))</f>
        <v/>
      </c>
    </row>
    <row r="3232" spans="1:14 16382:16382">
      <c r="A3232" s="18" t="str">
        <f>IF(D3232="","",VLOOKUP(D3232,'DISPATCHED (VT11)'!$E:$XEV,16373,0))</f>
        <v/>
      </c>
      <c r="B3232" s="13" t="str">
        <f>IF(D3232="","",VLOOKUP(D3232,'DISPATCHED (VT11)'!$E:$L,8,0))</f>
        <v/>
      </c>
      <c r="C3232" s="16" t="str">
        <f>IF(A3232="","",IF(VLOOKUP(A3232,'DSR Attendance'!$A:$E,5,0)=0,VLOOKUP(A3232,'DSR Attendance'!$A:$D,4,0),CONCATENATE(VLOOKUP(A3232,'DSR Attendance'!$A:$D,4,0)," / ",VLOOKUP('Per Outlet Plan'!A3232,'DSR Attendance'!$A:$E,5,0))))</f>
        <v/>
      </c>
      <c r="M3232" s="13" t="str">
        <f t="shared" si="52"/>
        <v/>
      </c>
      <c r="N3232" s="8"/>
      <c r="XFB3232" s="13" t="str">
        <f>IF(D3232="","",COUNTIF('DISPATCHED (VT11)'!$E:$E,'Per Outlet Plan'!D3232))</f>
        <v/>
      </c>
    </row>
    <row r="3233" spans="1:14 16382:16382">
      <c r="A3233" s="18" t="str">
        <f>IF(D3233="","",VLOOKUP(D3233,'DISPATCHED (VT11)'!$E:$XEV,16373,0))</f>
        <v/>
      </c>
      <c r="B3233" s="13" t="str">
        <f>IF(D3233="","",VLOOKUP(D3233,'DISPATCHED (VT11)'!$E:$L,8,0))</f>
        <v/>
      </c>
      <c r="C3233" s="16" t="str">
        <f>IF(A3233="","",IF(VLOOKUP(A3233,'DSR Attendance'!$A:$E,5,0)=0,VLOOKUP(A3233,'DSR Attendance'!$A:$D,4,0),CONCATENATE(VLOOKUP(A3233,'DSR Attendance'!$A:$D,4,0)," / ",VLOOKUP('Per Outlet Plan'!A3233,'DSR Attendance'!$A:$E,5,0))))</f>
        <v/>
      </c>
      <c r="M3233" s="13" t="str">
        <f t="shared" si="52"/>
        <v/>
      </c>
      <c r="N3233" s="8"/>
      <c r="XFB3233" s="13" t="str">
        <f>IF(D3233="","",COUNTIF('DISPATCHED (VT11)'!$E:$E,'Per Outlet Plan'!D3233))</f>
        <v/>
      </c>
    </row>
    <row r="3234" spans="1:14 16382:16382">
      <c r="A3234" s="18" t="str">
        <f>IF(D3234="","",VLOOKUP(D3234,'DISPATCHED (VT11)'!$E:$XEV,16373,0))</f>
        <v/>
      </c>
      <c r="B3234" s="13" t="str">
        <f>IF(D3234="","",VLOOKUP(D3234,'DISPATCHED (VT11)'!$E:$L,8,0))</f>
        <v/>
      </c>
      <c r="C3234" s="16" t="str">
        <f>IF(A3234="","",IF(VLOOKUP(A3234,'DSR Attendance'!$A:$E,5,0)=0,VLOOKUP(A3234,'DSR Attendance'!$A:$D,4,0),CONCATENATE(VLOOKUP(A3234,'DSR Attendance'!$A:$D,4,0)," / ",VLOOKUP('Per Outlet Plan'!A3234,'DSR Attendance'!$A:$E,5,0))))</f>
        <v/>
      </c>
      <c r="M3234" s="13" t="str">
        <f t="shared" si="52"/>
        <v/>
      </c>
      <c r="N3234" s="8"/>
      <c r="XFB3234" s="13" t="str">
        <f>IF(D3234="","",COUNTIF('DISPATCHED (VT11)'!$E:$E,'Per Outlet Plan'!D3234))</f>
        <v/>
      </c>
    </row>
    <row r="3235" spans="1:14 16382:16382">
      <c r="A3235" s="18" t="str">
        <f>IF(D3235="","",VLOOKUP(D3235,'DISPATCHED (VT11)'!$E:$XEV,16373,0))</f>
        <v/>
      </c>
      <c r="B3235" s="13" t="str">
        <f>IF(D3235="","",VLOOKUP(D3235,'DISPATCHED (VT11)'!$E:$L,8,0))</f>
        <v/>
      </c>
      <c r="C3235" s="16" t="str">
        <f>IF(A3235="","",IF(VLOOKUP(A3235,'DSR Attendance'!$A:$E,5,0)=0,VLOOKUP(A3235,'DSR Attendance'!$A:$D,4,0),CONCATENATE(VLOOKUP(A3235,'DSR Attendance'!$A:$D,4,0)," / ",VLOOKUP('Per Outlet Plan'!A3235,'DSR Attendance'!$A:$E,5,0))))</f>
        <v/>
      </c>
      <c r="M3235" s="13" t="str">
        <f t="shared" si="52"/>
        <v/>
      </c>
      <c r="N3235" s="8"/>
      <c r="XFB3235" s="13" t="str">
        <f>IF(D3235="","",COUNTIF('DISPATCHED (VT11)'!$E:$E,'Per Outlet Plan'!D3235))</f>
        <v/>
      </c>
    </row>
    <row r="3236" spans="1:14 16382:16382">
      <c r="A3236" s="18" t="str">
        <f>IF(D3236="","",VLOOKUP(D3236,'DISPATCHED (VT11)'!$E:$XEV,16373,0))</f>
        <v/>
      </c>
      <c r="B3236" s="13" t="str">
        <f>IF(D3236="","",VLOOKUP(D3236,'DISPATCHED (VT11)'!$E:$L,8,0))</f>
        <v/>
      </c>
      <c r="C3236" s="16" t="str">
        <f>IF(A3236="","",IF(VLOOKUP(A3236,'DSR Attendance'!$A:$E,5,0)=0,VLOOKUP(A3236,'DSR Attendance'!$A:$D,4,0),CONCATENATE(VLOOKUP(A3236,'DSR Attendance'!$A:$D,4,0)," / ",VLOOKUP('Per Outlet Plan'!A3236,'DSR Attendance'!$A:$E,5,0))))</f>
        <v/>
      </c>
      <c r="M3236" s="13" t="str">
        <f t="shared" si="52"/>
        <v/>
      </c>
      <c r="N3236" s="8"/>
      <c r="XFB3236" s="13" t="str">
        <f>IF(D3236="","",COUNTIF('DISPATCHED (VT11)'!$E:$E,'Per Outlet Plan'!D3236))</f>
        <v/>
      </c>
    </row>
    <row r="3237" spans="1:14 16382:16382">
      <c r="A3237" s="18" t="str">
        <f>IF(D3237="","",VLOOKUP(D3237,'DISPATCHED (VT11)'!$E:$XEV,16373,0))</f>
        <v/>
      </c>
      <c r="B3237" s="13" t="str">
        <f>IF(D3237="","",VLOOKUP(D3237,'DISPATCHED (VT11)'!$E:$L,8,0))</f>
        <v/>
      </c>
      <c r="C3237" s="16" t="str">
        <f>IF(A3237="","",IF(VLOOKUP(A3237,'DSR Attendance'!$A:$E,5,0)=0,VLOOKUP(A3237,'DSR Attendance'!$A:$D,4,0),CONCATENATE(VLOOKUP(A3237,'DSR Attendance'!$A:$D,4,0)," / ",VLOOKUP('Per Outlet Plan'!A3237,'DSR Attendance'!$A:$E,5,0))))</f>
        <v/>
      </c>
      <c r="M3237" s="13" t="str">
        <f t="shared" si="52"/>
        <v/>
      </c>
      <c r="N3237" s="8"/>
      <c r="XFB3237" s="13" t="str">
        <f>IF(D3237="","",COUNTIF('DISPATCHED (VT11)'!$E:$E,'Per Outlet Plan'!D3237))</f>
        <v/>
      </c>
    </row>
    <row r="3238" spans="1:14 16382:16382">
      <c r="A3238" s="18" t="str">
        <f>IF(D3238="","",VLOOKUP(D3238,'DISPATCHED (VT11)'!$E:$XEV,16373,0))</f>
        <v/>
      </c>
      <c r="B3238" s="13" t="str">
        <f>IF(D3238="","",VLOOKUP(D3238,'DISPATCHED (VT11)'!$E:$L,8,0))</f>
        <v/>
      </c>
      <c r="C3238" s="16" t="str">
        <f>IF(A3238="","",IF(VLOOKUP(A3238,'DSR Attendance'!$A:$E,5,0)=0,VLOOKUP(A3238,'DSR Attendance'!$A:$D,4,0),CONCATENATE(VLOOKUP(A3238,'DSR Attendance'!$A:$D,4,0)," / ",VLOOKUP('Per Outlet Plan'!A3238,'DSR Attendance'!$A:$E,5,0))))</f>
        <v/>
      </c>
      <c r="M3238" s="13" t="str">
        <f t="shared" si="52"/>
        <v/>
      </c>
      <c r="N3238" s="8"/>
      <c r="XFB3238" s="13" t="str">
        <f>IF(D3238="","",COUNTIF('DISPATCHED (VT11)'!$E:$E,'Per Outlet Plan'!D3238))</f>
        <v/>
      </c>
    </row>
    <row r="3239" spans="1:14 16382:16382">
      <c r="A3239" s="18" t="str">
        <f>IF(D3239="","",VLOOKUP(D3239,'DISPATCHED (VT11)'!$E:$XEV,16373,0))</f>
        <v/>
      </c>
      <c r="B3239" s="13" t="str">
        <f>IF(D3239="","",VLOOKUP(D3239,'DISPATCHED (VT11)'!$E:$L,8,0))</f>
        <v/>
      </c>
      <c r="C3239" s="16" t="str">
        <f>IF(A3239="","",IF(VLOOKUP(A3239,'DSR Attendance'!$A:$E,5,0)=0,VLOOKUP(A3239,'DSR Attendance'!$A:$D,4,0),CONCATENATE(VLOOKUP(A3239,'DSR Attendance'!$A:$D,4,0)," / ",VLOOKUP('Per Outlet Plan'!A3239,'DSR Attendance'!$A:$E,5,0))))</f>
        <v/>
      </c>
      <c r="M3239" s="13" t="str">
        <f t="shared" si="52"/>
        <v/>
      </c>
      <c r="N3239" s="8"/>
      <c r="XFB3239" s="13" t="str">
        <f>IF(D3239="","",COUNTIF('DISPATCHED (VT11)'!$E:$E,'Per Outlet Plan'!D3239))</f>
        <v/>
      </c>
    </row>
    <row r="3240" spans="1:14 16382:16382">
      <c r="A3240" s="18" t="str">
        <f>IF(D3240="","",VLOOKUP(D3240,'DISPATCHED (VT11)'!$E:$XEV,16373,0))</f>
        <v/>
      </c>
      <c r="B3240" s="13" t="str">
        <f>IF(D3240="","",VLOOKUP(D3240,'DISPATCHED (VT11)'!$E:$L,8,0))</f>
        <v/>
      </c>
      <c r="C3240" s="16" t="str">
        <f>IF(A3240="","",IF(VLOOKUP(A3240,'DSR Attendance'!$A:$E,5,0)=0,VLOOKUP(A3240,'DSR Attendance'!$A:$D,4,0),CONCATENATE(VLOOKUP(A3240,'DSR Attendance'!$A:$D,4,0)," / ",VLOOKUP('Per Outlet Plan'!A3240,'DSR Attendance'!$A:$E,5,0))))</f>
        <v/>
      </c>
      <c r="M3240" s="13" t="str">
        <f t="shared" si="52"/>
        <v/>
      </c>
      <c r="N3240" s="8"/>
      <c r="XFB3240" s="13" t="str">
        <f>IF(D3240="","",COUNTIF('DISPATCHED (VT11)'!$E:$E,'Per Outlet Plan'!D3240))</f>
        <v/>
      </c>
    </row>
    <row r="3241" spans="1:14 16382:16382">
      <c r="A3241" s="18" t="str">
        <f>IF(D3241="","",VLOOKUP(D3241,'DISPATCHED (VT11)'!$E:$XEV,16373,0))</f>
        <v/>
      </c>
      <c r="B3241" s="13" t="str">
        <f>IF(D3241="","",VLOOKUP(D3241,'DISPATCHED (VT11)'!$E:$L,8,0))</f>
        <v/>
      </c>
      <c r="C3241" s="16" t="str">
        <f>IF(A3241="","",IF(VLOOKUP(A3241,'DSR Attendance'!$A:$E,5,0)=0,VLOOKUP(A3241,'DSR Attendance'!$A:$D,4,0),CONCATENATE(VLOOKUP(A3241,'DSR Attendance'!$A:$D,4,0)," / ",VLOOKUP('Per Outlet Plan'!A3241,'DSR Attendance'!$A:$E,5,0))))</f>
        <v/>
      </c>
      <c r="M3241" s="13" t="str">
        <f t="shared" si="52"/>
        <v/>
      </c>
      <c r="N3241" s="8"/>
      <c r="XFB3241" s="13" t="str">
        <f>IF(D3241="","",COUNTIF('DISPATCHED (VT11)'!$E:$E,'Per Outlet Plan'!D3241))</f>
        <v/>
      </c>
    </row>
    <row r="3242" spans="1:14 16382:16382">
      <c r="A3242" s="18" t="str">
        <f>IF(D3242="","",VLOOKUP(D3242,'DISPATCHED (VT11)'!$E:$XEV,16373,0))</f>
        <v/>
      </c>
      <c r="B3242" s="13" t="str">
        <f>IF(D3242="","",VLOOKUP(D3242,'DISPATCHED (VT11)'!$E:$L,8,0))</f>
        <v/>
      </c>
      <c r="C3242" s="16" t="str">
        <f>IF(A3242="","",IF(VLOOKUP(A3242,'DSR Attendance'!$A:$E,5,0)=0,VLOOKUP(A3242,'DSR Attendance'!$A:$D,4,0),CONCATENATE(VLOOKUP(A3242,'DSR Attendance'!$A:$D,4,0)," / ",VLOOKUP('Per Outlet Plan'!A3242,'DSR Attendance'!$A:$E,5,0))))</f>
        <v/>
      </c>
      <c r="M3242" s="13" t="str">
        <f t="shared" si="52"/>
        <v/>
      </c>
      <c r="N3242" s="8"/>
      <c r="XFB3242" s="13" t="str">
        <f>IF(D3242="","",COUNTIF('DISPATCHED (VT11)'!$E:$E,'Per Outlet Plan'!D3242))</f>
        <v/>
      </c>
    </row>
    <row r="3243" spans="1:14 16382:16382">
      <c r="A3243" s="18" t="str">
        <f>IF(D3243="","",VLOOKUP(D3243,'DISPATCHED (VT11)'!$E:$XEV,16373,0))</f>
        <v/>
      </c>
      <c r="B3243" s="13" t="str">
        <f>IF(D3243="","",VLOOKUP(D3243,'DISPATCHED (VT11)'!$E:$L,8,0))</f>
        <v/>
      </c>
      <c r="C3243" s="16" t="str">
        <f>IF(A3243="","",IF(VLOOKUP(A3243,'DSR Attendance'!$A:$E,5,0)=0,VLOOKUP(A3243,'DSR Attendance'!$A:$D,4,0),CONCATENATE(VLOOKUP(A3243,'DSR Attendance'!$A:$D,4,0)," / ",VLOOKUP('Per Outlet Plan'!A3243,'DSR Attendance'!$A:$E,5,0))))</f>
        <v/>
      </c>
      <c r="M3243" s="13" t="str">
        <f t="shared" si="52"/>
        <v/>
      </c>
      <c r="N3243" s="8"/>
      <c r="XFB3243" s="13" t="str">
        <f>IF(D3243="","",COUNTIF('DISPATCHED (VT11)'!$E:$E,'Per Outlet Plan'!D3243))</f>
        <v/>
      </c>
    </row>
    <row r="3244" spans="1:14 16382:16382">
      <c r="A3244" s="18" t="str">
        <f>IF(D3244="","",VLOOKUP(D3244,'DISPATCHED (VT11)'!$E:$XEV,16373,0))</f>
        <v/>
      </c>
      <c r="B3244" s="13" t="str">
        <f>IF(D3244="","",VLOOKUP(D3244,'DISPATCHED (VT11)'!$E:$L,8,0))</f>
        <v/>
      </c>
      <c r="C3244" s="16" t="str">
        <f>IF(A3244="","",IF(VLOOKUP(A3244,'DSR Attendance'!$A:$E,5,0)=0,VLOOKUP(A3244,'DSR Attendance'!$A:$D,4,0),CONCATENATE(VLOOKUP(A3244,'DSR Attendance'!$A:$D,4,0)," / ",VLOOKUP('Per Outlet Plan'!A3244,'DSR Attendance'!$A:$E,5,0))))</f>
        <v/>
      </c>
      <c r="M3244" s="13" t="str">
        <f t="shared" si="52"/>
        <v/>
      </c>
      <c r="N3244" s="8"/>
      <c r="XFB3244" s="13" t="str">
        <f>IF(D3244="","",COUNTIF('DISPATCHED (VT11)'!$E:$E,'Per Outlet Plan'!D3244))</f>
        <v/>
      </c>
    </row>
    <row r="3245" spans="1:14 16382:16382">
      <c r="A3245" s="18" t="str">
        <f>IF(D3245="","",VLOOKUP(D3245,'DISPATCHED (VT11)'!$E:$XEV,16373,0))</f>
        <v/>
      </c>
      <c r="B3245" s="13" t="str">
        <f>IF(D3245="","",VLOOKUP(D3245,'DISPATCHED (VT11)'!$E:$L,8,0))</f>
        <v/>
      </c>
      <c r="C3245" s="16" t="str">
        <f>IF(A3245="","",IF(VLOOKUP(A3245,'DSR Attendance'!$A:$E,5,0)=0,VLOOKUP(A3245,'DSR Attendance'!$A:$D,4,0),CONCATENATE(VLOOKUP(A3245,'DSR Attendance'!$A:$D,4,0)," / ",VLOOKUP('Per Outlet Plan'!A3245,'DSR Attendance'!$A:$E,5,0))))</f>
        <v/>
      </c>
      <c r="M3245" s="13" t="str">
        <f t="shared" si="52"/>
        <v/>
      </c>
      <c r="N3245" s="8"/>
      <c r="XFB3245" s="13" t="str">
        <f>IF(D3245="","",COUNTIF('DISPATCHED (VT11)'!$E:$E,'Per Outlet Plan'!D3245))</f>
        <v/>
      </c>
    </row>
    <row r="3246" spans="1:14 16382:16382">
      <c r="A3246" s="18" t="str">
        <f>IF(D3246="","",VLOOKUP(D3246,'DISPATCHED (VT11)'!$E:$XEV,16373,0))</f>
        <v/>
      </c>
      <c r="B3246" s="13" t="str">
        <f>IF(D3246="","",VLOOKUP(D3246,'DISPATCHED (VT11)'!$E:$L,8,0))</f>
        <v/>
      </c>
      <c r="C3246" s="16" t="str">
        <f>IF(A3246="","",IF(VLOOKUP(A3246,'DSR Attendance'!$A:$E,5,0)=0,VLOOKUP(A3246,'DSR Attendance'!$A:$D,4,0),CONCATENATE(VLOOKUP(A3246,'DSR Attendance'!$A:$D,4,0)," / ",VLOOKUP('Per Outlet Plan'!A3246,'DSR Attendance'!$A:$E,5,0))))</f>
        <v/>
      </c>
      <c r="M3246" s="13" t="str">
        <f t="shared" si="52"/>
        <v/>
      </c>
      <c r="N3246" s="8"/>
      <c r="XFB3246" s="13" t="str">
        <f>IF(D3246="","",COUNTIF('DISPATCHED (VT11)'!$E:$E,'Per Outlet Plan'!D3246))</f>
        <v/>
      </c>
    </row>
    <row r="3247" spans="1:14 16382:16382">
      <c r="A3247" s="18" t="str">
        <f>IF(D3247="","",VLOOKUP(D3247,'DISPATCHED (VT11)'!$E:$XEV,16373,0))</f>
        <v/>
      </c>
      <c r="B3247" s="13" t="str">
        <f>IF(D3247="","",VLOOKUP(D3247,'DISPATCHED (VT11)'!$E:$L,8,0))</f>
        <v/>
      </c>
      <c r="C3247" s="16" t="str">
        <f>IF(A3247="","",IF(VLOOKUP(A3247,'DSR Attendance'!$A:$E,5,0)=0,VLOOKUP(A3247,'DSR Attendance'!$A:$D,4,0),CONCATENATE(VLOOKUP(A3247,'DSR Attendance'!$A:$D,4,0)," / ",VLOOKUP('Per Outlet Plan'!A3247,'DSR Attendance'!$A:$E,5,0))))</f>
        <v/>
      </c>
      <c r="M3247" s="13" t="str">
        <f t="shared" si="52"/>
        <v/>
      </c>
      <c r="N3247" s="8"/>
      <c r="XFB3247" s="13" t="str">
        <f>IF(D3247="","",COUNTIF('DISPATCHED (VT11)'!$E:$E,'Per Outlet Plan'!D3247))</f>
        <v/>
      </c>
    </row>
    <row r="3248" spans="1:14 16382:16382">
      <c r="A3248" s="18" t="str">
        <f>IF(D3248="","",VLOOKUP(D3248,'DISPATCHED (VT11)'!$E:$XEV,16373,0))</f>
        <v/>
      </c>
      <c r="B3248" s="13" t="str">
        <f>IF(D3248="","",VLOOKUP(D3248,'DISPATCHED (VT11)'!$E:$L,8,0))</f>
        <v/>
      </c>
      <c r="C3248" s="16" t="str">
        <f>IF(A3248="","",IF(VLOOKUP(A3248,'DSR Attendance'!$A:$E,5,0)=0,VLOOKUP(A3248,'DSR Attendance'!$A:$D,4,0),CONCATENATE(VLOOKUP(A3248,'DSR Attendance'!$A:$D,4,0)," / ",VLOOKUP('Per Outlet Plan'!A3248,'DSR Attendance'!$A:$E,5,0))))</f>
        <v/>
      </c>
      <c r="M3248" s="13" t="str">
        <f t="shared" si="52"/>
        <v/>
      </c>
      <c r="N3248" s="8"/>
      <c r="XFB3248" s="13" t="str">
        <f>IF(D3248="","",COUNTIF('DISPATCHED (VT11)'!$E:$E,'Per Outlet Plan'!D3248))</f>
        <v/>
      </c>
    </row>
    <row r="3249" spans="1:14 16382:16382">
      <c r="A3249" s="18" t="str">
        <f>IF(D3249="","",VLOOKUP(D3249,'DISPATCHED (VT11)'!$E:$XEV,16373,0))</f>
        <v/>
      </c>
      <c r="B3249" s="13" t="str">
        <f>IF(D3249="","",VLOOKUP(D3249,'DISPATCHED (VT11)'!$E:$L,8,0))</f>
        <v/>
      </c>
      <c r="C3249" s="16" t="str">
        <f>IF(A3249="","",IF(VLOOKUP(A3249,'DSR Attendance'!$A:$E,5,0)=0,VLOOKUP(A3249,'DSR Attendance'!$A:$D,4,0),CONCATENATE(VLOOKUP(A3249,'DSR Attendance'!$A:$D,4,0)," / ",VLOOKUP('Per Outlet Plan'!A3249,'DSR Attendance'!$A:$E,5,0))))</f>
        <v/>
      </c>
      <c r="M3249" s="13" t="str">
        <f t="shared" si="52"/>
        <v/>
      </c>
      <c r="N3249" s="8"/>
      <c r="XFB3249" s="13" t="str">
        <f>IF(D3249="","",COUNTIF('DISPATCHED (VT11)'!$E:$E,'Per Outlet Plan'!D3249))</f>
        <v/>
      </c>
    </row>
    <row r="3250" spans="1:14 16382:16382">
      <c r="A3250" s="18" t="str">
        <f>IF(D3250="","",VLOOKUP(D3250,'DISPATCHED (VT11)'!$E:$XEV,16373,0))</f>
        <v/>
      </c>
      <c r="B3250" s="13" t="str">
        <f>IF(D3250="","",VLOOKUP(D3250,'DISPATCHED (VT11)'!$E:$L,8,0))</f>
        <v/>
      </c>
      <c r="C3250" s="16" t="str">
        <f>IF(A3250="","",IF(VLOOKUP(A3250,'DSR Attendance'!$A:$E,5,0)=0,VLOOKUP(A3250,'DSR Attendance'!$A:$D,4,0),CONCATENATE(VLOOKUP(A3250,'DSR Attendance'!$A:$D,4,0)," / ",VLOOKUP('Per Outlet Plan'!A3250,'DSR Attendance'!$A:$E,5,0))))</f>
        <v/>
      </c>
      <c r="M3250" s="13" t="str">
        <f t="shared" si="52"/>
        <v/>
      </c>
      <c r="N3250" s="8"/>
      <c r="XFB3250" s="13" t="str">
        <f>IF(D3250="","",COUNTIF('DISPATCHED (VT11)'!$E:$E,'Per Outlet Plan'!D3250))</f>
        <v/>
      </c>
    </row>
    <row r="3251" spans="1:14 16382:16382">
      <c r="A3251" s="18" t="str">
        <f>IF(D3251="","",VLOOKUP(D3251,'DISPATCHED (VT11)'!$E:$XEV,16373,0))</f>
        <v/>
      </c>
      <c r="B3251" s="13" t="str">
        <f>IF(D3251="","",VLOOKUP(D3251,'DISPATCHED (VT11)'!$E:$L,8,0))</f>
        <v/>
      </c>
      <c r="C3251" s="16" t="str">
        <f>IF(A3251="","",IF(VLOOKUP(A3251,'DSR Attendance'!$A:$E,5,0)=0,VLOOKUP(A3251,'DSR Attendance'!$A:$D,4,0),CONCATENATE(VLOOKUP(A3251,'DSR Attendance'!$A:$D,4,0)," / ",VLOOKUP('Per Outlet Plan'!A3251,'DSR Attendance'!$A:$E,5,0))))</f>
        <v/>
      </c>
      <c r="M3251" s="13" t="str">
        <f t="shared" si="52"/>
        <v/>
      </c>
      <c r="N3251" s="8"/>
      <c r="XFB3251" s="13" t="str">
        <f>IF(D3251="","",COUNTIF('DISPATCHED (VT11)'!$E:$E,'Per Outlet Plan'!D3251))</f>
        <v/>
      </c>
    </row>
    <row r="3252" spans="1:14 16382:16382">
      <c r="A3252" s="18" t="str">
        <f>IF(D3252="","",VLOOKUP(D3252,'DISPATCHED (VT11)'!$E:$XEV,16373,0))</f>
        <v/>
      </c>
      <c r="B3252" s="13" t="str">
        <f>IF(D3252="","",VLOOKUP(D3252,'DISPATCHED (VT11)'!$E:$L,8,0))</f>
        <v/>
      </c>
      <c r="C3252" s="16" t="str">
        <f>IF(A3252="","",IF(VLOOKUP(A3252,'DSR Attendance'!$A:$E,5,0)=0,VLOOKUP(A3252,'DSR Attendance'!$A:$D,4,0),CONCATENATE(VLOOKUP(A3252,'DSR Attendance'!$A:$D,4,0)," / ",VLOOKUP('Per Outlet Plan'!A3252,'DSR Attendance'!$A:$E,5,0))))</f>
        <v/>
      </c>
      <c r="M3252" s="13" t="str">
        <f t="shared" si="52"/>
        <v/>
      </c>
      <c r="N3252" s="8"/>
      <c r="XFB3252" s="13" t="str">
        <f>IF(D3252="","",COUNTIF('DISPATCHED (VT11)'!$E:$E,'Per Outlet Plan'!D3252))</f>
        <v/>
      </c>
    </row>
    <row r="3253" spans="1:14 16382:16382">
      <c r="A3253" s="18" t="str">
        <f>IF(D3253="","",VLOOKUP(D3253,'DISPATCHED (VT11)'!$E:$XEV,16373,0))</f>
        <v/>
      </c>
      <c r="B3253" s="13" t="str">
        <f>IF(D3253="","",VLOOKUP(D3253,'DISPATCHED (VT11)'!$E:$L,8,0))</f>
        <v/>
      </c>
      <c r="C3253" s="16" t="str">
        <f>IF(A3253="","",IF(VLOOKUP(A3253,'DSR Attendance'!$A:$E,5,0)=0,VLOOKUP(A3253,'DSR Attendance'!$A:$D,4,0),CONCATENATE(VLOOKUP(A3253,'DSR Attendance'!$A:$D,4,0)," / ",VLOOKUP('Per Outlet Plan'!A3253,'DSR Attendance'!$A:$E,5,0))))</f>
        <v/>
      </c>
      <c r="M3253" s="13" t="str">
        <f t="shared" si="52"/>
        <v/>
      </c>
      <c r="N3253" s="8"/>
      <c r="XFB3253" s="13" t="str">
        <f>IF(D3253="","",COUNTIF('DISPATCHED (VT11)'!$E:$E,'Per Outlet Plan'!D3253))</f>
        <v/>
      </c>
    </row>
    <row r="3254" spans="1:14 16382:16382">
      <c r="A3254" s="18" t="str">
        <f>IF(D3254="","",VLOOKUP(D3254,'DISPATCHED (VT11)'!$E:$XEV,16373,0))</f>
        <v/>
      </c>
      <c r="B3254" s="13" t="str">
        <f>IF(D3254="","",VLOOKUP(D3254,'DISPATCHED (VT11)'!$E:$L,8,0))</f>
        <v/>
      </c>
      <c r="C3254" s="16" t="str">
        <f>IF(A3254="","",IF(VLOOKUP(A3254,'DSR Attendance'!$A:$E,5,0)=0,VLOOKUP(A3254,'DSR Attendance'!$A:$D,4,0),CONCATENATE(VLOOKUP(A3254,'DSR Attendance'!$A:$D,4,0)," / ",VLOOKUP('Per Outlet Plan'!A3254,'DSR Attendance'!$A:$E,5,0))))</f>
        <v/>
      </c>
      <c r="M3254" s="13" t="str">
        <f t="shared" si="52"/>
        <v/>
      </c>
      <c r="N3254" s="8"/>
      <c r="XFB3254" s="13" t="str">
        <f>IF(D3254="","",COUNTIF('DISPATCHED (VT11)'!$E:$E,'Per Outlet Plan'!D3254))</f>
        <v/>
      </c>
    </row>
    <row r="3255" spans="1:14 16382:16382">
      <c r="A3255" s="18" t="str">
        <f>IF(D3255="","",VLOOKUP(D3255,'DISPATCHED (VT11)'!$E:$XEV,16373,0))</f>
        <v/>
      </c>
      <c r="B3255" s="13" t="str">
        <f>IF(D3255="","",VLOOKUP(D3255,'DISPATCHED (VT11)'!$E:$L,8,0))</f>
        <v/>
      </c>
      <c r="C3255" s="16" t="str">
        <f>IF(A3255="","",IF(VLOOKUP(A3255,'DSR Attendance'!$A:$E,5,0)=0,VLOOKUP(A3255,'DSR Attendance'!$A:$D,4,0),CONCATENATE(VLOOKUP(A3255,'DSR Attendance'!$A:$D,4,0)," / ",VLOOKUP('Per Outlet Plan'!A3255,'DSR Attendance'!$A:$E,5,0))))</f>
        <v/>
      </c>
      <c r="M3255" s="13" t="str">
        <f t="shared" si="52"/>
        <v/>
      </c>
      <c r="N3255" s="8"/>
      <c r="XFB3255" s="13" t="str">
        <f>IF(D3255="","",COUNTIF('DISPATCHED (VT11)'!$E:$E,'Per Outlet Plan'!D3255))</f>
        <v/>
      </c>
    </row>
    <row r="3256" spans="1:14 16382:16382">
      <c r="A3256" s="18" t="str">
        <f>IF(D3256="","",VLOOKUP(D3256,'DISPATCHED (VT11)'!$E:$XEV,16373,0))</f>
        <v/>
      </c>
      <c r="B3256" s="13" t="str">
        <f>IF(D3256="","",VLOOKUP(D3256,'DISPATCHED (VT11)'!$E:$L,8,0))</f>
        <v/>
      </c>
      <c r="C3256" s="16" t="str">
        <f>IF(A3256="","",IF(VLOOKUP(A3256,'DSR Attendance'!$A:$E,5,0)=0,VLOOKUP(A3256,'DSR Attendance'!$A:$D,4,0),CONCATENATE(VLOOKUP(A3256,'DSR Attendance'!$A:$D,4,0)," / ",VLOOKUP('Per Outlet Plan'!A3256,'DSR Attendance'!$A:$E,5,0))))</f>
        <v/>
      </c>
      <c r="M3256" s="13" t="str">
        <f t="shared" si="52"/>
        <v/>
      </c>
      <c r="N3256" s="8"/>
      <c r="XFB3256" s="13" t="str">
        <f>IF(D3256="","",COUNTIF('DISPATCHED (VT11)'!$E:$E,'Per Outlet Plan'!D3256))</f>
        <v/>
      </c>
    </row>
    <row r="3257" spans="1:14 16382:16382">
      <c r="A3257" s="18" t="str">
        <f>IF(D3257="","",VLOOKUP(D3257,'DISPATCHED (VT11)'!$E:$XEV,16373,0))</f>
        <v/>
      </c>
      <c r="B3257" s="13" t="str">
        <f>IF(D3257="","",VLOOKUP(D3257,'DISPATCHED (VT11)'!$E:$L,8,0))</f>
        <v/>
      </c>
      <c r="C3257" s="16" t="str">
        <f>IF(A3257="","",IF(VLOOKUP(A3257,'DSR Attendance'!$A:$E,5,0)=0,VLOOKUP(A3257,'DSR Attendance'!$A:$D,4,0),CONCATENATE(VLOOKUP(A3257,'DSR Attendance'!$A:$D,4,0)," / ",VLOOKUP('Per Outlet Plan'!A3257,'DSR Attendance'!$A:$E,5,0))))</f>
        <v/>
      </c>
      <c r="M3257" s="13" t="str">
        <f t="shared" si="52"/>
        <v/>
      </c>
      <c r="N3257" s="8"/>
      <c r="XFB3257" s="13" t="str">
        <f>IF(D3257="","",COUNTIF('DISPATCHED (VT11)'!$E:$E,'Per Outlet Plan'!D3257))</f>
        <v/>
      </c>
    </row>
    <row r="3258" spans="1:14 16382:16382">
      <c r="A3258" s="18" t="str">
        <f>IF(D3258="","",VLOOKUP(D3258,'DISPATCHED (VT11)'!$E:$XEV,16373,0))</f>
        <v/>
      </c>
      <c r="B3258" s="13" t="str">
        <f>IF(D3258="","",VLOOKUP(D3258,'DISPATCHED (VT11)'!$E:$L,8,0))</f>
        <v/>
      </c>
      <c r="C3258" s="16" t="str">
        <f>IF(A3258="","",IF(VLOOKUP(A3258,'DSR Attendance'!$A:$E,5,0)=0,VLOOKUP(A3258,'DSR Attendance'!$A:$D,4,0),CONCATENATE(VLOOKUP(A3258,'DSR Attendance'!$A:$D,4,0)," / ",VLOOKUP('Per Outlet Plan'!A3258,'DSR Attendance'!$A:$E,5,0))))</f>
        <v/>
      </c>
      <c r="M3258" s="13" t="str">
        <f t="shared" si="52"/>
        <v/>
      </c>
      <c r="N3258" s="8"/>
      <c r="XFB3258" s="13" t="str">
        <f>IF(D3258="","",COUNTIF('DISPATCHED (VT11)'!$E:$E,'Per Outlet Plan'!D3258))</f>
        <v/>
      </c>
    </row>
    <row r="3259" spans="1:14 16382:16382">
      <c r="A3259" s="18" t="str">
        <f>IF(D3259="","",VLOOKUP(D3259,'DISPATCHED (VT11)'!$E:$XEV,16373,0))</f>
        <v/>
      </c>
      <c r="B3259" s="13" t="str">
        <f>IF(D3259="","",VLOOKUP(D3259,'DISPATCHED (VT11)'!$E:$L,8,0))</f>
        <v/>
      </c>
      <c r="C3259" s="16" t="str">
        <f>IF(A3259="","",IF(VLOOKUP(A3259,'DSR Attendance'!$A:$E,5,0)=0,VLOOKUP(A3259,'DSR Attendance'!$A:$D,4,0),CONCATENATE(VLOOKUP(A3259,'DSR Attendance'!$A:$D,4,0)," / ",VLOOKUP('Per Outlet Plan'!A3259,'DSR Attendance'!$A:$E,5,0))))</f>
        <v/>
      </c>
      <c r="M3259" s="13" t="str">
        <f t="shared" si="52"/>
        <v/>
      </c>
      <c r="N3259" s="8"/>
      <c r="XFB3259" s="13" t="str">
        <f>IF(D3259="","",COUNTIF('DISPATCHED (VT11)'!$E:$E,'Per Outlet Plan'!D3259))</f>
        <v/>
      </c>
    </row>
    <row r="3260" spans="1:14 16382:16382">
      <c r="A3260" s="18" t="str">
        <f>IF(D3260="","",VLOOKUP(D3260,'DISPATCHED (VT11)'!$E:$XEV,16373,0))</f>
        <v/>
      </c>
      <c r="B3260" s="13" t="str">
        <f>IF(D3260="","",VLOOKUP(D3260,'DISPATCHED (VT11)'!$E:$L,8,0))</f>
        <v/>
      </c>
      <c r="C3260" s="16" t="str">
        <f>IF(A3260="","",IF(VLOOKUP(A3260,'DSR Attendance'!$A:$E,5,0)=0,VLOOKUP(A3260,'DSR Attendance'!$A:$D,4,0),CONCATENATE(VLOOKUP(A3260,'DSR Attendance'!$A:$D,4,0)," / ",VLOOKUP('Per Outlet Plan'!A3260,'DSR Attendance'!$A:$E,5,0))))</f>
        <v/>
      </c>
      <c r="M3260" s="13" t="str">
        <f t="shared" si="52"/>
        <v/>
      </c>
      <c r="N3260" s="8"/>
      <c r="XFB3260" s="13" t="str">
        <f>IF(D3260="","",COUNTIF('DISPATCHED (VT11)'!$E:$E,'Per Outlet Plan'!D3260))</f>
        <v/>
      </c>
    </row>
    <row r="3261" spans="1:14 16382:16382">
      <c r="A3261" s="18" t="str">
        <f>IF(D3261="","",VLOOKUP(D3261,'DISPATCHED (VT11)'!$E:$XEV,16373,0))</f>
        <v/>
      </c>
      <c r="B3261" s="13" t="str">
        <f>IF(D3261="","",VLOOKUP(D3261,'DISPATCHED (VT11)'!$E:$L,8,0))</f>
        <v/>
      </c>
      <c r="C3261" s="16" t="str">
        <f>IF(A3261="","",IF(VLOOKUP(A3261,'DSR Attendance'!$A:$E,5,0)=0,VLOOKUP(A3261,'DSR Attendance'!$A:$D,4,0),CONCATENATE(VLOOKUP(A3261,'DSR Attendance'!$A:$D,4,0)," / ",VLOOKUP('Per Outlet Plan'!A3261,'DSR Attendance'!$A:$E,5,0))))</f>
        <v/>
      </c>
      <c r="M3261" s="13" t="str">
        <f t="shared" si="52"/>
        <v/>
      </c>
      <c r="N3261" s="8"/>
      <c r="XFB3261" s="13" t="str">
        <f>IF(D3261="","",COUNTIF('DISPATCHED (VT11)'!$E:$E,'Per Outlet Plan'!D3261))</f>
        <v/>
      </c>
    </row>
    <row r="3262" spans="1:14 16382:16382">
      <c r="A3262" s="18" t="str">
        <f>IF(D3262="","",VLOOKUP(D3262,'DISPATCHED (VT11)'!$E:$XEV,16373,0))</f>
        <v/>
      </c>
      <c r="B3262" s="13" t="str">
        <f>IF(D3262="","",VLOOKUP(D3262,'DISPATCHED (VT11)'!$E:$L,8,0))</f>
        <v/>
      </c>
      <c r="C3262" s="16" t="str">
        <f>IF(A3262="","",IF(VLOOKUP(A3262,'DSR Attendance'!$A:$E,5,0)=0,VLOOKUP(A3262,'DSR Attendance'!$A:$D,4,0),CONCATENATE(VLOOKUP(A3262,'DSR Attendance'!$A:$D,4,0)," / ",VLOOKUP('Per Outlet Plan'!A3262,'DSR Attendance'!$A:$E,5,0))))</f>
        <v/>
      </c>
      <c r="M3262" s="13" t="str">
        <f t="shared" si="52"/>
        <v/>
      </c>
      <c r="N3262" s="8"/>
      <c r="XFB3262" s="13" t="str">
        <f>IF(D3262="","",COUNTIF('DISPATCHED (VT11)'!$E:$E,'Per Outlet Plan'!D3262))</f>
        <v/>
      </c>
    </row>
    <row r="3263" spans="1:14 16382:16382">
      <c r="A3263" s="18" t="str">
        <f>IF(D3263="","",VLOOKUP(D3263,'DISPATCHED (VT11)'!$E:$XEV,16373,0))</f>
        <v/>
      </c>
      <c r="B3263" s="13" t="str">
        <f>IF(D3263="","",VLOOKUP(D3263,'DISPATCHED (VT11)'!$E:$L,8,0))</f>
        <v/>
      </c>
      <c r="C3263" s="16" t="str">
        <f>IF(A3263="","",IF(VLOOKUP(A3263,'DSR Attendance'!$A:$E,5,0)=0,VLOOKUP(A3263,'DSR Attendance'!$A:$D,4,0),CONCATENATE(VLOOKUP(A3263,'DSR Attendance'!$A:$D,4,0)," / ",VLOOKUP('Per Outlet Plan'!A3263,'DSR Attendance'!$A:$E,5,0))))</f>
        <v/>
      </c>
      <c r="M3263" s="13" t="str">
        <f t="shared" si="52"/>
        <v/>
      </c>
      <c r="N3263" s="8"/>
      <c r="XFB3263" s="13" t="str">
        <f>IF(D3263="","",COUNTIF('DISPATCHED (VT11)'!$E:$E,'Per Outlet Plan'!D3263))</f>
        <v/>
      </c>
    </row>
    <row r="3264" spans="1:14 16382:16382">
      <c r="A3264" s="18" t="str">
        <f>IF(D3264="","",VLOOKUP(D3264,'DISPATCHED (VT11)'!$E:$XEV,16373,0))</f>
        <v/>
      </c>
      <c r="B3264" s="13" t="str">
        <f>IF(D3264="","",VLOOKUP(D3264,'DISPATCHED (VT11)'!$E:$L,8,0))</f>
        <v/>
      </c>
      <c r="C3264" s="16" t="str">
        <f>IF(A3264="","",IF(VLOOKUP(A3264,'DSR Attendance'!$A:$E,5,0)=0,VLOOKUP(A3264,'DSR Attendance'!$A:$D,4,0),CONCATENATE(VLOOKUP(A3264,'DSR Attendance'!$A:$D,4,0)," / ",VLOOKUP('Per Outlet Plan'!A3264,'DSR Attendance'!$A:$E,5,0))))</f>
        <v/>
      </c>
      <c r="M3264" s="13" t="str">
        <f t="shared" si="52"/>
        <v/>
      </c>
      <c r="N3264" s="8"/>
      <c r="XFB3264" s="13" t="str">
        <f>IF(D3264="","",COUNTIF('DISPATCHED (VT11)'!$E:$E,'Per Outlet Plan'!D3264))</f>
        <v/>
      </c>
    </row>
    <row r="3265" spans="1:14 16382:16382">
      <c r="A3265" s="18" t="str">
        <f>IF(D3265="","",VLOOKUP(D3265,'DISPATCHED (VT11)'!$E:$XEV,16373,0))</f>
        <v/>
      </c>
      <c r="B3265" s="13" t="str">
        <f>IF(D3265="","",VLOOKUP(D3265,'DISPATCHED (VT11)'!$E:$L,8,0))</f>
        <v/>
      </c>
      <c r="C3265" s="16" t="str">
        <f>IF(A3265="","",IF(VLOOKUP(A3265,'DSR Attendance'!$A:$E,5,0)=0,VLOOKUP(A3265,'DSR Attendance'!$A:$D,4,0),CONCATENATE(VLOOKUP(A3265,'DSR Attendance'!$A:$D,4,0)," / ",VLOOKUP('Per Outlet Plan'!A3265,'DSR Attendance'!$A:$E,5,0))))</f>
        <v/>
      </c>
      <c r="M3265" s="13" t="str">
        <f t="shared" si="52"/>
        <v/>
      </c>
      <c r="N3265" s="8"/>
      <c r="XFB3265" s="13" t="str">
        <f>IF(D3265="","",COUNTIF('DISPATCHED (VT11)'!$E:$E,'Per Outlet Plan'!D3265))</f>
        <v/>
      </c>
    </row>
    <row r="3266" spans="1:14 16382:16382">
      <c r="A3266" s="18" t="str">
        <f>IF(D3266="","",VLOOKUP(D3266,'DISPATCHED (VT11)'!$E:$XEV,16373,0))</f>
        <v/>
      </c>
      <c r="B3266" s="13" t="str">
        <f>IF(D3266="","",VLOOKUP(D3266,'DISPATCHED (VT11)'!$E:$L,8,0))</f>
        <v/>
      </c>
      <c r="C3266" s="16" t="str">
        <f>IF(A3266="","",IF(VLOOKUP(A3266,'DSR Attendance'!$A:$E,5,0)=0,VLOOKUP(A3266,'DSR Attendance'!$A:$D,4,0),CONCATENATE(VLOOKUP(A3266,'DSR Attendance'!$A:$D,4,0)," / ",VLOOKUP('Per Outlet Plan'!A3266,'DSR Attendance'!$A:$E,5,0))))</f>
        <v/>
      </c>
      <c r="M3266" s="13" t="str">
        <f t="shared" si="52"/>
        <v/>
      </c>
      <c r="N3266" s="8"/>
      <c r="XFB3266" s="13" t="str">
        <f>IF(D3266="","",COUNTIF('DISPATCHED (VT11)'!$E:$E,'Per Outlet Plan'!D3266))</f>
        <v/>
      </c>
    </row>
    <row r="3267" spans="1:14 16382:16382">
      <c r="A3267" s="18" t="str">
        <f>IF(D3267="","",VLOOKUP(D3267,'DISPATCHED (VT11)'!$E:$XEV,16373,0))</f>
        <v/>
      </c>
      <c r="B3267" s="13" t="str">
        <f>IF(D3267="","",VLOOKUP(D3267,'DISPATCHED (VT11)'!$E:$L,8,0))</f>
        <v/>
      </c>
      <c r="C3267" s="16" t="str">
        <f>IF(A3267="","",IF(VLOOKUP(A3267,'DSR Attendance'!$A:$E,5,0)=0,VLOOKUP(A3267,'DSR Attendance'!$A:$D,4,0),CONCATENATE(VLOOKUP(A3267,'DSR Attendance'!$A:$D,4,0)," / ",VLOOKUP('Per Outlet Plan'!A3267,'DSR Attendance'!$A:$E,5,0))))</f>
        <v/>
      </c>
      <c r="M3267" s="13" t="str">
        <f t="shared" si="52"/>
        <v/>
      </c>
      <c r="N3267" s="8"/>
      <c r="XFB3267" s="13" t="str">
        <f>IF(D3267="","",COUNTIF('DISPATCHED (VT11)'!$E:$E,'Per Outlet Plan'!D3267))</f>
        <v/>
      </c>
    </row>
    <row r="3268" spans="1:14 16382:16382">
      <c r="A3268" s="18" t="str">
        <f>IF(D3268="","",VLOOKUP(D3268,'DISPATCHED (VT11)'!$E:$XEV,16373,0))</f>
        <v/>
      </c>
      <c r="B3268" s="13" t="str">
        <f>IF(D3268="","",VLOOKUP(D3268,'DISPATCHED (VT11)'!$E:$L,8,0))</f>
        <v/>
      </c>
      <c r="C3268" s="16" t="str">
        <f>IF(A3268="","",IF(VLOOKUP(A3268,'DSR Attendance'!$A:$E,5,0)=0,VLOOKUP(A3268,'DSR Attendance'!$A:$D,4,0),CONCATENATE(VLOOKUP(A3268,'DSR Attendance'!$A:$D,4,0)," / ",VLOOKUP('Per Outlet Plan'!A3268,'DSR Attendance'!$A:$E,5,0))))</f>
        <v/>
      </c>
      <c r="M3268" s="13" t="str">
        <f t="shared" si="52"/>
        <v/>
      </c>
      <c r="N3268" s="8"/>
      <c r="XFB3268" s="13" t="str">
        <f>IF(D3268="","",COUNTIF('DISPATCHED (VT11)'!$E:$E,'Per Outlet Plan'!D3268))</f>
        <v/>
      </c>
    </row>
    <row r="3269" spans="1:14 16382:16382">
      <c r="A3269" s="18" t="str">
        <f>IF(D3269="","",VLOOKUP(D3269,'DISPATCHED (VT11)'!$E:$XEV,16373,0))</f>
        <v/>
      </c>
      <c r="B3269" s="13" t="str">
        <f>IF(D3269="","",VLOOKUP(D3269,'DISPATCHED (VT11)'!$E:$L,8,0))</f>
        <v/>
      </c>
      <c r="C3269" s="16" t="str">
        <f>IF(A3269="","",IF(VLOOKUP(A3269,'DSR Attendance'!$A:$E,5,0)=0,VLOOKUP(A3269,'DSR Attendance'!$A:$D,4,0),CONCATENATE(VLOOKUP(A3269,'DSR Attendance'!$A:$D,4,0)," / ",VLOOKUP('Per Outlet Plan'!A3269,'DSR Attendance'!$A:$E,5,0))))</f>
        <v/>
      </c>
      <c r="M3269" s="13" t="str">
        <f t="shared" si="52"/>
        <v/>
      </c>
      <c r="N3269" s="8"/>
      <c r="XFB3269" s="13" t="str">
        <f>IF(D3269="","",COUNTIF('DISPATCHED (VT11)'!$E:$E,'Per Outlet Plan'!D3269))</f>
        <v/>
      </c>
    </row>
    <row r="3270" spans="1:14 16382:16382">
      <c r="A3270" s="18" t="str">
        <f>IF(D3270="","",VLOOKUP(D3270,'DISPATCHED (VT11)'!$E:$XEV,16373,0))</f>
        <v/>
      </c>
      <c r="B3270" s="13" t="str">
        <f>IF(D3270="","",VLOOKUP(D3270,'DISPATCHED (VT11)'!$E:$L,8,0))</f>
        <v/>
      </c>
      <c r="C3270" s="16" t="str">
        <f>IF(A3270="","",IF(VLOOKUP(A3270,'DSR Attendance'!$A:$E,5,0)=0,VLOOKUP(A3270,'DSR Attendance'!$A:$D,4,0),CONCATENATE(VLOOKUP(A3270,'DSR Attendance'!$A:$D,4,0)," / ",VLOOKUP('Per Outlet Plan'!A3270,'DSR Attendance'!$A:$E,5,0))))</f>
        <v/>
      </c>
      <c r="M3270" s="13" t="str">
        <f t="shared" ref="M3270:M3333" si="53">IF(L3270="","",VLOOKUP(L3270,$XFC$6:$XFD$30,2,0))</f>
        <v/>
      </c>
      <c r="N3270" s="8"/>
      <c r="XFB3270" s="13" t="str">
        <f>IF(D3270="","",COUNTIF('DISPATCHED (VT11)'!$E:$E,'Per Outlet Plan'!D3270))</f>
        <v/>
      </c>
    </row>
    <row r="3271" spans="1:14 16382:16382">
      <c r="A3271" s="18" t="str">
        <f>IF(D3271="","",VLOOKUP(D3271,'DISPATCHED (VT11)'!$E:$XEV,16373,0))</f>
        <v/>
      </c>
      <c r="B3271" s="13" t="str">
        <f>IF(D3271="","",VLOOKUP(D3271,'DISPATCHED (VT11)'!$E:$L,8,0))</f>
        <v/>
      </c>
      <c r="C3271" s="16" t="str">
        <f>IF(A3271="","",IF(VLOOKUP(A3271,'DSR Attendance'!$A:$E,5,0)=0,VLOOKUP(A3271,'DSR Attendance'!$A:$D,4,0),CONCATENATE(VLOOKUP(A3271,'DSR Attendance'!$A:$D,4,0)," / ",VLOOKUP('Per Outlet Plan'!A3271,'DSR Attendance'!$A:$E,5,0))))</f>
        <v/>
      </c>
      <c r="M3271" s="13" t="str">
        <f t="shared" si="53"/>
        <v/>
      </c>
      <c r="N3271" s="8"/>
      <c r="XFB3271" s="13" t="str">
        <f>IF(D3271="","",COUNTIF('DISPATCHED (VT11)'!$E:$E,'Per Outlet Plan'!D3271))</f>
        <v/>
      </c>
    </row>
    <row r="3272" spans="1:14 16382:16382">
      <c r="A3272" s="18" t="str">
        <f>IF(D3272="","",VLOOKUP(D3272,'DISPATCHED (VT11)'!$E:$XEV,16373,0))</f>
        <v/>
      </c>
      <c r="B3272" s="13" t="str">
        <f>IF(D3272="","",VLOOKUP(D3272,'DISPATCHED (VT11)'!$E:$L,8,0))</f>
        <v/>
      </c>
      <c r="C3272" s="16" t="str">
        <f>IF(A3272="","",IF(VLOOKUP(A3272,'DSR Attendance'!$A:$E,5,0)=0,VLOOKUP(A3272,'DSR Attendance'!$A:$D,4,0),CONCATENATE(VLOOKUP(A3272,'DSR Attendance'!$A:$D,4,0)," / ",VLOOKUP('Per Outlet Plan'!A3272,'DSR Attendance'!$A:$E,5,0))))</f>
        <v/>
      </c>
      <c r="M3272" s="13" t="str">
        <f t="shared" si="53"/>
        <v/>
      </c>
      <c r="N3272" s="8"/>
      <c r="XFB3272" s="13" t="str">
        <f>IF(D3272="","",COUNTIF('DISPATCHED (VT11)'!$E:$E,'Per Outlet Plan'!D3272))</f>
        <v/>
      </c>
    </row>
    <row r="3273" spans="1:14 16382:16382">
      <c r="A3273" s="18" t="str">
        <f>IF(D3273="","",VLOOKUP(D3273,'DISPATCHED (VT11)'!$E:$XEV,16373,0))</f>
        <v/>
      </c>
      <c r="B3273" s="13" t="str">
        <f>IF(D3273="","",VLOOKUP(D3273,'DISPATCHED (VT11)'!$E:$L,8,0))</f>
        <v/>
      </c>
      <c r="C3273" s="16" t="str">
        <f>IF(A3273="","",IF(VLOOKUP(A3273,'DSR Attendance'!$A:$E,5,0)=0,VLOOKUP(A3273,'DSR Attendance'!$A:$D,4,0),CONCATENATE(VLOOKUP(A3273,'DSR Attendance'!$A:$D,4,0)," / ",VLOOKUP('Per Outlet Plan'!A3273,'DSR Attendance'!$A:$E,5,0))))</f>
        <v/>
      </c>
      <c r="M3273" s="13" t="str">
        <f t="shared" si="53"/>
        <v/>
      </c>
      <c r="N3273" s="8"/>
      <c r="XFB3273" s="13" t="str">
        <f>IF(D3273="","",COUNTIF('DISPATCHED (VT11)'!$E:$E,'Per Outlet Plan'!D3273))</f>
        <v/>
      </c>
    </row>
    <row r="3274" spans="1:14 16382:16382">
      <c r="A3274" s="18" t="str">
        <f>IF(D3274="","",VLOOKUP(D3274,'DISPATCHED (VT11)'!$E:$XEV,16373,0))</f>
        <v/>
      </c>
      <c r="B3274" s="13" t="str">
        <f>IF(D3274="","",VLOOKUP(D3274,'DISPATCHED (VT11)'!$E:$L,8,0))</f>
        <v/>
      </c>
      <c r="C3274" s="16" t="str">
        <f>IF(A3274="","",IF(VLOOKUP(A3274,'DSR Attendance'!$A:$E,5,0)=0,VLOOKUP(A3274,'DSR Attendance'!$A:$D,4,0),CONCATENATE(VLOOKUP(A3274,'DSR Attendance'!$A:$D,4,0)," / ",VLOOKUP('Per Outlet Plan'!A3274,'DSR Attendance'!$A:$E,5,0))))</f>
        <v/>
      </c>
      <c r="M3274" s="13" t="str">
        <f t="shared" si="53"/>
        <v/>
      </c>
      <c r="N3274" s="8"/>
      <c r="XFB3274" s="13" t="str">
        <f>IF(D3274="","",COUNTIF('DISPATCHED (VT11)'!$E:$E,'Per Outlet Plan'!D3274))</f>
        <v/>
      </c>
    </row>
    <row r="3275" spans="1:14 16382:16382">
      <c r="A3275" s="18" t="str">
        <f>IF(D3275="","",VLOOKUP(D3275,'DISPATCHED (VT11)'!$E:$XEV,16373,0))</f>
        <v/>
      </c>
      <c r="B3275" s="13" t="str">
        <f>IF(D3275="","",VLOOKUP(D3275,'DISPATCHED (VT11)'!$E:$L,8,0))</f>
        <v/>
      </c>
      <c r="C3275" s="16" t="str">
        <f>IF(A3275="","",IF(VLOOKUP(A3275,'DSR Attendance'!$A:$E,5,0)=0,VLOOKUP(A3275,'DSR Attendance'!$A:$D,4,0),CONCATENATE(VLOOKUP(A3275,'DSR Attendance'!$A:$D,4,0)," / ",VLOOKUP('Per Outlet Plan'!A3275,'DSR Attendance'!$A:$E,5,0))))</f>
        <v/>
      </c>
      <c r="M3275" s="13" t="str">
        <f t="shared" si="53"/>
        <v/>
      </c>
      <c r="N3275" s="8"/>
      <c r="XFB3275" s="13" t="str">
        <f>IF(D3275="","",COUNTIF('DISPATCHED (VT11)'!$E:$E,'Per Outlet Plan'!D3275))</f>
        <v/>
      </c>
    </row>
    <row r="3276" spans="1:14 16382:16382">
      <c r="A3276" s="18" t="str">
        <f>IF(D3276="","",VLOOKUP(D3276,'DISPATCHED (VT11)'!$E:$XEV,16373,0))</f>
        <v/>
      </c>
      <c r="B3276" s="13" t="str">
        <f>IF(D3276="","",VLOOKUP(D3276,'DISPATCHED (VT11)'!$E:$L,8,0))</f>
        <v/>
      </c>
      <c r="C3276" s="16" t="str">
        <f>IF(A3276="","",IF(VLOOKUP(A3276,'DSR Attendance'!$A:$E,5,0)=0,VLOOKUP(A3276,'DSR Attendance'!$A:$D,4,0),CONCATENATE(VLOOKUP(A3276,'DSR Attendance'!$A:$D,4,0)," / ",VLOOKUP('Per Outlet Plan'!A3276,'DSR Attendance'!$A:$E,5,0))))</f>
        <v/>
      </c>
      <c r="M3276" s="13" t="str">
        <f t="shared" si="53"/>
        <v/>
      </c>
      <c r="N3276" s="8"/>
      <c r="XFB3276" s="13" t="str">
        <f>IF(D3276="","",COUNTIF('DISPATCHED (VT11)'!$E:$E,'Per Outlet Plan'!D3276))</f>
        <v/>
      </c>
    </row>
    <row r="3277" spans="1:14 16382:16382">
      <c r="A3277" s="18" t="str">
        <f>IF(D3277="","",VLOOKUP(D3277,'DISPATCHED (VT11)'!$E:$XEV,16373,0))</f>
        <v/>
      </c>
      <c r="B3277" s="13" t="str">
        <f>IF(D3277="","",VLOOKUP(D3277,'DISPATCHED (VT11)'!$E:$L,8,0))</f>
        <v/>
      </c>
      <c r="C3277" s="16" t="str">
        <f>IF(A3277="","",IF(VLOOKUP(A3277,'DSR Attendance'!$A:$E,5,0)=0,VLOOKUP(A3277,'DSR Attendance'!$A:$D,4,0),CONCATENATE(VLOOKUP(A3277,'DSR Attendance'!$A:$D,4,0)," / ",VLOOKUP('Per Outlet Plan'!A3277,'DSR Attendance'!$A:$E,5,0))))</f>
        <v/>
      </c>
      <c r="M3277" s="13" t="str">
        <f t="shared" si="53"/>
        <v/>
      </c>
      <c r="N3277" s="8"/>
      <c r="XFB3277" s="13" t="str">
        <f>IF(D3277="","",COUNTIF('DISPATCHED (VT11)'!$E:$E,'Per Outlet Plan'!D3277))</f>
        <v/>
      </c>
    </row>
    <row r="3278" spans="1:14 16382:16382">
      <c r="A3278" s="18" t="str">
        <f>IF(D3278="","",VLOOKUP(D3278,'DISPATCHED (VT11)'!$E:$XEV,16373,0))</f>
        <v/>
      </c>
      <c r="B3278" s="13" t="str">
        <f>IF(D3278="","",VLOOKUP(D3278,'DISPATCHED (VT11)'!$E:$L,8,0))</f>
        <v/>
      </c>
      <c r="C3278" s="16" t="str">
        <f>IF(A3278="","",IF(VLOOKUP(A3278,'DSR Attendance'!$A:$E,5,0)=0,VLOOKUP(A3278,'DSR Attendance'!$A:$D,4,0),CONCATENATE(VLOOKUP(A3278,'DSR Attendance'!$A:$D,4,0)," / ",VLOOKUP('Per Outlet Plan'!A3278,'DSR Attendance'!$A:$E,5,0))))</f>
        <v/>
      </c>
      <c r="M3278" s="13" t="str">
        <f t="shared" si="53"/>
        <v/>
      </c>
      <c r="N3278" s="8"/>
      <c r="XFB3278" s="13" t="str">
        <f>IF(D3278="","",COUNTIF('DISPATCHED (VT11)'!$E:$E,'Per Outlet Plan'!D3278))</f>
        <v/>
      </c>
    </row>
    <row r="3279" spans="1:14 16382:16382">
      <c r="A3279" s="18" t="str">
        <f>IF(D3279="","",VLOOKUP(D3279,'DISPATCHED (VT11)'!$E:$XEV,16373,0))</f>
        <v/>
      </c>
      <c r="B3279" s="13" t="str">
        <f>IF(D3279="","",VLOOKUP(D3279,'DISPATCHED (VT11)'!$E:$L,8,0))</f>
        <v/>
      </c>
      <c r="C3279" s="16" t="str">
        <f>IF(A3279="","",IF(VLOOKUP(A3279,'DSR Attendance'!$A:$E,5,0)=0,VLOOKUP(A3279,'DSR Attendance'!$A:$D,4,0),CONCATENATE(VLOOKUP(A3279,'DSR Attendance'!$A:$D,4,0)," / ",VLOOKUP('Per Outlet Plan'!A3279,'DSR Attendance'!$A:$E,5,0))))</f>
        <v/>
      </c>
      <c r="M3279" s="13" t="str">
        <f t="shared" si="53"/>
        <v/>
      </c>
      <c r="N3279" s="8"/>
      <c r="XFB3279" s="13" t="str">
        <f>IF(D3279="","",COUNTIF('DISPATCHED (VT11)'!$E:$E,'Per Outlet Plan'!D3279))</f>
        <v/>
      </c>
    </row>
    <row r="3280" spans="1:14 16382:16382">
      <c r="A3280" s="18" t="str">
        <f>IF(D3280="","",VLOOKUP(D3280,'DISPATCHED (VT11)'!$E:$XEV,16373,0))</f>
        <v/>
      </c>
      <c r="B3280" s="13" t="str">
        <f>IF(D3280="","",VLOOKUP(D3280,'DISPATCHED (VT11)'!$E:$L,8,0))</f>
        <v/>
      </c>
      <c r="C3280" s="16" t="str">
        <f>IF(A3280="","",IF(VLOOKUP(A3280,'DSR Attendance'!$A:$E,5,0)=0,VLOOKUP(A3280,'DSR Attendance'!$A:$D,4,0),CONCATENATE(VLOOKUP(A3280,'DSR Attendance'!$A:$D,4,0)," / ",VLOOKUP('Per Outlet Plan'!A3280,'DSR Attendance'!$A:$E,5,0))))</f>
        <v/>
      </c>
      <c r="M3280" s="13" t="str">
        <f t="shared" si="53"/>
        <v/>
      </c>
      <c r="N3280" s="8"/>
      <c r="XFB3280" s="13" t="str">
        <f>IF(D3280="","",COUNTIF('DISPATCHED (VT11)'!$E:$E,'Per Outlet Plan'!D3280))</f>
        <v/>
      </c>
    </row>
    <row r="3281" spans="1:14 16382:16382">
      <c r="A3281" s="18" t="str">
        <f>IF(D3281="","",VLOOKUP(D3281,'DISPATCHED (VT11)'!$E:$XEV,16373,0))</f>
        <v/>
      </c>
      <c r="B3281" s="13" t="str">
        <f>IF(D3281="","",VLOOKUP(D3281,'DISPATCHED (VT11)'!$E:$L,8,0))</f>
        <v/>
      </c>
      <c r="C3281" s="16" t="str">
        <f>IF(A3281="","",IF(VLOOKUP(A3281,'DSR Attendance'!$A:$E,5,0)=0,VLOOKUP(A3281,'DSR Attendance'!$A:$D,4,0),CONCATENATE(VLOOKUP(A3281,'DSR Attendance'!$A:$D,4,0)," / ",VLOOKUP('Per Outlet Plan'!A3281,'DSR Attendance'!$A:$E,5,0))))</f>
        <v/>
      </c>
      <c r="M3281" s="13" t="str">
        <f t="shared" si="53"/>
        <v/>
      </c>
      <c r="N3281" s="8"/>
      <c r="XFB3281" s="13" t="str">
        <f>IF(D3281="","",COUNTIF('DISPATCHED (VT11)'!$E:$E,'Per Outlet Plan'!D3281))</f>
        <v/>
      </c>
    </row>
    <row r="3282" spans="1:14 16382:16382">
      <c r="A3282" s="18" t="str">
        <f>IF(D3282="","",VLOOKUP(D3282,'DISPATCHED (VT11)'!$E:$XEV,16373,0))</f>
        <v/>
      </c>
      <c r="B3282" s="13" t="str">
        <f>IF(D3282="","",VLOOKUP(D3282,'DISPATCHED (VT11)'!$E:$L,8,0))</f>
        <v/>
      </c>
      <c r="C3282" s="16" t="str">
        <f>IF(A3282="","",IF(VLOOKUP(A3282,'DSR Attendance'!$A:$E,5,0)=0,VLOOKUP(A3282,'DSR Attendance'!$A:$D,4,0),CONCATENATE(VLOOKUP(A3282,'DSR Attendance'!$A:$D,4,0)," / ",VLOOKUP('Per Outlet Plan'!A3282,'DSR Attendance'!$A:$E,5,0))))</f>
        <v/>
      </c>
      <c r="M3282" s="13" t="str">
        <f t="shared" si="53"/>
        <v/>
      </c>
      <c r="N3282" s="8"/>
      <c r="XFB3282" s="13" t="str">
        <f>IF(D3282="","",COUNTIF('DISPATCHED (VT11)'!$E:$E,'Per Outlet Plan'!D3282))</f>
        <v/>
      </c>
    </row>
    <row r="3283" spans="1:14 16382:16382">
      <c r="A3283" s="18" t="str">
        <f>IF(D3283="","",VLOOKUP(D3283,'DISPATCHED (VT11)'!$E:$XEV,16373,0))</f>
        <v/>
      </c>
      <c r="B3283" s="13" t="str">
        <f>IF(D3283="","",VLOOKUP(D3283,'DISPATCHED (VT11)'!$E:$L,8,0))</f>
        <v/>
      </c>
      <c r="C3283" s="16" t="str">
        <f>IF(A3283="","",IF(VLOOKUP(A3283,'DSR Attendance'!$A:$E,5,0)=0,VLOOKUP(A3283,'DSR Attendance'!$A:$D,4,0),CONCATENATE(VLOOKUP(A3283,'DSR Attendance'!$A:$D,4,0)," / ",VLOOKUP('Per Outlet Plan'!A3283,'DSR Attendance'!$A:$E,5,0))))</f>
        <v/>
      </c>
      <c r="M3283" s="13" t="str">
        <f t="shared" si="53"/>
        <v/>
      </c>
      <c r="N3283" s="8"/>
      <c r="XFB3283" s="13" t="str">
        <f>IF(D3283="","",COUNTIF('DISPATCHED (VT11)'!$E:$E,'Per Outlet Plan'!D3283))</f>
        <v/>
      </c>
    </row>
    <row r="3284" spans="1:14 16382:16382">
      <c r="A3284" s="18" t="str">
        <f>IF(D3284="","",VLOOKUP(D3284,'DISPATCHED (VT11)'!$E:$XEV,16373,0))</f>
        <v/>
      </c>
      <c r="B3284" s="13" t="str">
        <f>IF(D3284="","",VLOOKUP(D3284,'DISPATCHED (VT11)'!$E:$L,8,0))</f>
        <v/>
      </c>
      <c r="C3284" s="16" t="str">
        <f>IF(A3284="","",IF(VLOOKUP(A3284,'DSR Attendance'!$A:$E,5,0)=0,VLOOKUP(A3284,'DSR Attendance'!$A:$D,4,0),CONCATENATE(VLOOKUP(A3284,'DSR Attendance'!$A:$D,4,0)," / ",VLOOKUP('Per Outlet Plan'!A3284,'DSR Attendance'!$A:$E,5,0))))</f>
        <v/>
      </c>
      <c r="M3284" s="13" t="str">
        <f t="shared" si="53"/>
        <v/>
      </c>
      <c r="N3284" s="8"/>
      <c r="XFB3284" s="13" t="str">
        <f>IF(D3284="","",COUNTIF('DISPATCHED (VT11)'!$E:$E,'Per Outlet Plan'!D3284))</f>
        <v/>
      </c>
    </row>
    <row r="3285" spans="1:14 16382:16382">
      <c r="A3285" s="18" t="str">
        <f>IF(D3285="","",VLOOKUP(D3285,'DISPATCHED (VT11)'!$E:$XEV,16373,0))</f>
        <v/>
      </c>
      <c r="B3285" s="13" t="str">
        <f>IF(D3285="","",VLOOKUP(D3285,'DISPATCHED (VT11)'!$E:$L,8,0))</f>
        <v/>
      </c>
      <c r="C3285" s="16" t="str">
        <f>IF(A3285="","",IF(VLOOKUP(A3285,'DSR Attendance'!$A:$E,5,0)=0,VLOOKUP(A3285,'DSR Attendance'!$A:$D,4,0),CONCATENATE(VLOOKUP(A3285,'DSR Attendance'!$A:$D,4,0)," / ",VLOOKUP('Per Outlet Plan'!A3285,'DSR Attendance'!$A:$E,5,0))))</f>
        <v/>
      </c>
      <c r="M3285" s="13" t="str">
        <f t="shared" si="53"/>
        <v/>
      </c>
      <c r="N3285" s="8"/>
      <c r="XFB3285" s="13" t="str">
        <f>IF(D3285="","",COUNTIF('DISPATCHED (VT11)'!$E:$E,'Per Outlet Plan'!D3285))</f>
        <v/>
      </c>
    </row>
    <row r="3286" spans="1:14 16382:16382">
      <c r="A3286" s="18" t="str">
        <f>IF(D3286="","",VLOOKUP(D3286,'DISPATCHED (VT11)'!$E:$XEV,16373,0))</f>
        <v/>
      </c>
      <c r="B3286" s="13" t="str">
        <f>IF(D3286="","",VLOOKUP(D3286,'DISPATCHED (VT11)'!$E:$L,8,0))</f>
        <v/>
      </c>
      <c r="C3286" s="16" t="str">
        <f>IF(A3286="","",IF(VLOOKUP(A3286,'DSR Attendance'!$A:$E,5,0)=0,VLOOKUP(A3286,'DSR Attendance'!$A:$D,4,0),CONCATENATE(VLOOKUP(A3286,'DSR Attendance'!$A:$D,4,0)," / ",VLOOKUP('Per Outlet Plan'!A3286,'DSR Attendance'!$A:$E,5,0))))</f>
        <v/>
      </c>
      <c r="M3286" s="13" t="str">
        <f t="shared" si="53"/>
        <v/>
      </c>
      <c r="N3286" s="8"/>
      <c r="XFB3286" s="13" t="str">
        <f>IF(D3286="","",COUNTIF('DISPATCHED (VT11)'!$E:$E,'Per Outlet Plan'!D3286))</f>
        <v/>
      </c>
    </row>
    <row r="3287" spans="1:14 16382:16382">
      <c r="A3287" s="18" t="str">
        <f>IF(D3287="","",VLOOKUP(D3287,'DISPATCHED (VT11)'!$E:$XEV,16373,0))</f>
        <v/>
      </c>
      <c r="B3287" s="13" t="str">
        <f>IF(D3287="","",VLOOKUP(D3287,'DISPATCHED (VT11)'!$E:$L,8,0))</f>
        <v/>
      </c>
      <c r="C3287" s="16" t="str">
        <f>IF(A3287="","",IF(VLOOKUP(A3287,'DSR Attendance'!$A:$E,5,0)=0,VLOOKUP(A3287,'DSR Attendance'!$A:$D,4,0),CONCATENATE(VLOOKUP(A3287,'DSR Attendance'!$A:$D,4,0)," / ",VLOOKUP('Per Outlet Plan'!A3287,'DSR Attendance'!$A:$E,5,0))))</f>
        <v/>
      </c>
      <c r="M3287" s="13" t="str">
        <f t="shared" si="53"/>
        <v/>
      </c>
      <c r="N3287" s="8"/>
      <c r="XFB3287" s="13" t="str">
        <f>IF(D3287="","",COUNTIF('DISPATCHED (VT11)'!$E:$E,'Per Outlet Plan'!D3287))</f>
        <v/>
      </c>
    </row>
    <row r="3288" spans="1:14 16382:16382">
      <c r="A3288" s="18" t="str">
        <f>IF(D3288="","",VLOOKUP(D3288,'DISPATCHED (VT11)'!$E:$XEV,16373,0))</f>
        <v/>
      </c>
      <c r="B3288" s="13" t="str">
        <f>IF(D3288="","",VLOOKUP(D3288,'DISPATCHED (VT11)'!$E:$L,8,0))</f>
        <v/>
      </c>
      <c r="C3288" s="16" t="str">
        <f>IF(A3288="","",IF(VLOOKUP(A3288,'DSR Attendance'!$A:$E,5,0)=0,VLOOKUP(A3288,'DSR Attendance'!$A:$D,4,0),CONCATENATE(VLOOKUP(A3288,'DSR Attendance'!$A:$D,4,0)," / ",VLOOKUP('Per Outlet Plan'!A3288,'DSR Attendance'!$A:$E,5,0))))</f>
        <v/>
      </c>
      <c r="M3288" s="13" t="str">
        <f t="shared" si="53"/>
        <v/>
      </c>
      <c r="N3288" s="8"/>
      <c r="XFB3288" s="13" t="str">
        <f>IF(D3288="","",COUNTIF('DISPATCHED (VT11)'!$E:$E,'Per Outlet Plan'!D3288))</f>
        <v/>
      </c>
    </row>
    <row r="3289" spans="1:14 16382:16382">
      <c r="A3289" s="18" t="str">
        <f>IF(D3289="","",VLOOKUP(D3289,'DISPATCHED (VT11)'!$E:$XEV,16373,0))</f>
        <v/>
      </c>
      <c r="B3289" s="13" t="str">
        <f>IF(D3289="","",VLOOKUP(D3289,'DISPATCHED (VT11)'!$E:$L,8,0))</f>
        <v/>
      </c>
      <c r="C3289" s="16" t="str">
        <f>IF(A3289="","",IF(VLOOKUP(A3289,'DSR Attendance'!$A:$E,5,0)=0,VLOOKUP(A3289,'DSR Attendance'!$A:$D,4,0),CONCATENATE(VLOOKUP(A3289,'DSR Attendance'!$A:$D,4,0)," / ",VLOOKUP('Per Outlet Plan'!A3289,'DSR Attendance'!$A:$E,5,0))))</f>
        <v/>
      </c>
      <c r="M3289" s="13" t="str">
        <f t="shared" si="53"/>
        <v/>
      </c>
      <c r="N3289" s="8"/>
      <c r="XFB3289" s="13" t="str">
        <f>IF(D3289="","",COUNTIF('DISPATCHED (VT11)'!$E:$E,'Per Outlet Plan'!D3289))</f>
        <v/>
      </c>
    </row>
    <row r="3290" spans="1:14 16382:16382">
      <c r="A3290" s="18" t="str">
        <f>IF(D3290="","",VLOOKUP(D3290,'DISPATCHED (VT11)'!$E:$XEV,16373,0))</f>
        <v/>
      </c>
      <c r="B3290" s="13" t="str">
        <f>IF(D3290="","",VLOOKUP(D3290,'DISPATCHED (VT11)'!$E:$L,8,0))</f>
        <v/>
      </c>
      <c r="C3290" s="16" t="str">
        <f>IF(A3290="","",IF(VLOOKUP(A3290,'DSR Attendance'!$A:$E,5,0)=0,VLOOKUP(A3290,'DSR Attendance'!$A:$D,4,0),CONCATENATE(VLOOKUP(A3290,'DSR Attendance'!$A:$D,4,0)," / ",VLOOKUP('Per Outlet Plan'!A3290,'DSR Attendance'!$A:$E,5,0))))</f>
        <v/>
      </c>
      <c r="M3290" s="13" t="str">
        <f t="shared" si="53"/>
        <v/>
      </c>
      <c r="N3290" s="8"/>
      <c r="XFB3290" s="13" t="str">
        <f>IF(D3290="","",COUNTIF('DISPATCHED (VT11)'!$E:$E,'Per Outlet Plan'!D3290))</f>
        <v/>
      </c>
    </row>
    <row r="3291" spans="1:14 16382:16382">
      <c r="A3291" s="18" t="str">
        <f>IF(D3291="","",VLOOKUP(D3291,'DISPATCHED (VT11)'!$E:$XEV,16373,0))</f>
        <v/>
      </c>
      <c r="B3291" s="13" t="str">
        <f>IF(D3291="","",VLOOKUP(D3291,'DISPATCHED (VT11)'!$E:$L,8,0))</f>
        <v/>
      </c>
      <c r="C3291" s="16" t="str">
        <f>IF(A3291="","",IF(VLOOKUP(A3291,'DSR Attendance'!$A:$E,5,0)=0,VLOOKUP(A3291,'DSR Attendance'!$A:$D,4,0),CONCATENATE(VLOOKUP(A3291,'DSR Attendance'!$A:$D,4,0)," / ",VLOOKUP('Per Outlet Plan'!A3291,'DSR Attendance'!$A:$E,5,0))))</f>
        <v/>
      </c>
      <c r="M3291" s="13" t="str">
        <f t="shared" si="53"/>
        <v/>
      </c>
      <c r="N3291" s="8"/>
      <c r="XFB3291" s="13" t="str">
        <f>IF(D3291="","",COUNTIF('DISPATCHED (VT11)'!$E:$E,'Per Outlet Plan'!D3291))</f>
        <v/>
      </c>
    </row>
    <row r="3292" spans="1:14 16382:16382">
      <c r="A3292" s="18" t="str">
        <f>IF(D3292="","",VLOOKUP(D3292,'DISPATCHED (VT11)'!$E:$XEV,16373,0))</f>
        <v/>
      </c>
      <c r="B3292" s="13" t="str">
        <f>IF(D3292="","",VLOOKUP(D3292,'DISPATCHED (VT11)'!$E:$L,8,0))</f>
        <v/>
      </c>
      <c r="C3292" s="16" t="str">
        <f>IF(A3292="","",IF(VLOOKUP(A3292,'DSR Attendance'!$A:$E,5,0)=0,VLOOKUP(A3292,'DSR Attendance'!$A:$D,4,0),CONCATENATE(VLOOKUP(A3292,'DSR Attendance'!$A:$D,4,0)," / ",VLOOKUP('Per Outlet Plan'!A3292,'DSR Attendance'!$A:$E,5,0))))</f>
        <v/>
      </c>
      <c r="M3292" s="13" t="str">
        <f t="shared" si="53"/>
        <v/>
      </c>
      <c r="N3292" s="8"/>
      <c r="XFB3292" s="13" t="str">
        <f>IF(D3292="","",COUNTIF('DISPATCHED (VT11)'!$E:$E,'Per Outlet Plan'!D3292))</f>
        <v/>
      </c>
    </row>
    <row r="3293" spans="1:14 16382:16382">
      <c r="A3293" s="18" t="str">
        <f>IF(D3293="","",VLOOKUP(D3293,'DISPATCHED (VT11)'!$E:$XEV,16373,0))</f>
        <v/>
      </c>
      <c r="B3293" s="13" t="str">
        <f>IF(D3293="","",VLOOKUP(D3293,'DISPATCHED (VT11)'!$E:$L,8,0))</f>
        <v/>
      </c>
      <c r="C3293" s="16" t="str">
        <f>IF(A3293="","",IF(VLOOKUP(A3293,'DSR Attendance'!$A:$E,5,0)=0,VLOOKUP(A3293,'DSR Attendance'!$A:$D,4,0),CONCATENATE(VLOOKUP(A3293,'DSR Attendance'!$A:$D,4,0)," / ",VLOOKUP('Per Outlet Plan'!A3293,'DSR Attendance'!$A:$E,5,0))))</f>
        <v/>
      </c>
      <c r="M3293" s="13" t="str">
        <f t="shared" si="53"/>
        <v/>
      </c>
      <c r="N3293" s="8"/>
      <c r="XFB3293" s="13" t="str">
        <f>IF(D3293="","",COUNTIF('DISPATCHED (VT11)'!$E:$E,'Per Outlet Plan'!D3293))</f>
        <v/>
      </c>
    </row>
    <row r="3294" spans="1:14 16382:16382">
      <c r="A3294" s="18" t="str">
        <f>IF(D3294="","",VLOOKUP(D3294,'DISPATCHED (VT11)'!$E:$XEV,16373,0))</f>
        <v/>
      </c>
      <c r="B3294" s="13" t="str">
        <f>IF(D3294="","",VLOOKUP(D3294,'DISPATCHED (VT11)'!$E:$L,8,0))</f>
        <v/>
      </c>
      <c r="C3294" s="16" t="str">
        <f>IF(A3294="","",IF(VLOOKUP(A3294,'DSR Attendance'!$A:$E,5,0)=0,VLOOKUP(A3294,'DSR Attendance'!$A:$D,4,0),CONCATENATE(VLOOKUP(A3294,'DSR Attendance'!$A:$D,4,0)," / ",VLOOKUP('Per Outlet Plan'!A3294,'DSR Attendance'!$A:$E,5,0))))</f>
        <v/>
      </c>
      <c r="M3294" s="13" t="str">
        <f t="shared" si="53"/>
        <v/>
      </c>
      <c r="N3294" s="8"/>
      <c r="XFB3294" s="13" t="str">
        <f>IF(D3294="","",COUNTIF('DISPATCHED (VT11)'!$E:$E,'Per Outlet Plan'!D3294))</f>
        <v/>
      </c>
    </row>
    <row r="3295" spans="1:14 16382:16382">
      <c r="A3295" s="18" t="str">
        <f>IF(D3295="","",VLOOKUP(D3295,'DISPATCHED (VT11)'!$E:$XEV,16373,0))</f>
        <v/>
      </c>
      <c r="B3295" s="13" t="str">
        <f>IF(D3295="","",VLOOKUP(D3295,'DISPATCHED (VT11)'!$E:$L,8,0))</f>
        <v/>
      </c>
      <c r="C3295" s="16" t="str">
        <f>IF(A3295="","",IF(VLOOKUP(A3295,'DSR Attendance'!$A:$E,5,0)=0,VLOOKUP(A3295,'DSR Attendance'!$A:$D,4,0),CONCATENATE(VLOOKUP(A3295,'DSR Attendance'!$A:$D,4,0)," / ",VLOOKUP('Per Outlet Plan'!A3295,'DSR Attendance'!$A:$E,5,0))))</f>
        <v/>
      </c>
      <c r="M3295" s="13" t="str">
        <f t="shared" si="53"/>
        <v/>
      </c>
      <c r="N3295" s="8"/>
      <c r="XFB3295" s="13" t="str">
        <f>IF(D3295="","",COUNTIF('DISPATCHED (VT11)'!$E:$E,'Per Outlet Plan'!D3295))</f>
        <v/>
      </c>
    </row>
    <row r="3296" spans="1:14 16382:16382">
      <c r="A3296" s="18" t="str">
        <f>IF(D3296="","",VLOOKUP(D3296,'DISPATCHED (VT11)'!$E:$XEV,16373,0))</f>
        <v/>
      </c>
      <c r="B3296" s="13" t="str">
        <f>IF(D3296="","",VLOOKUP(D3296,'DISPATCHED (VT11)'!$E:$L,8,0))</f>
        <v/>
      </c>
      <c r="C3296" s="16" t="str">
        <f>IF(A3296="","",IF(VLOOKUP(A3296,'DSR Attendance'!$A:$E,5,0)=0,VLOOKUP(A3296,'DSR Attendance'!$A:$D,4,0),CONCATENATE(VLOOKUP(A3296,'DSR Attendance'!$A:$D,4,0)," / ",VLOOKUP('Per Outlet Plan'!A3296,'DSR Attendance'!$A:$E,5,0))))</f>
        <v/>
      </c>
      <c r="M3296" s="13" t="str">
        <f t="shared" si="53"/>
        <v/>
      </c>
      <c r="N3296" s="8"/>
      <c r="XFB3296" s="13" t="str">
        <f>IF(D3296="","",COUNTIF('DISPATCHED (VT11)'!$E:$E,'Per Outlet Plan'!D3296))</f>
        <v/>
      </c>
    </row>
    <row r="3297" spans="1:14 16382:16382">
      <c r="A3297" s="18" t="str">
        <f>IF(D3297="","",VLOOKUP(D3297,'DISPATCHED (VT11)'!$E:$XEV,16373,0))</f>
        <v/>
      </c>
      <c r="B3297" s="13" t="str">
        <f>IF(D3297="","",VLOOKUP(D3297,'DISPATCHED (VT11)'!$E:$L,8,0))</f>
        <v/>
      </c>
      <c r="C3297" s="16" t="str">
        <f>IF(A3297="","",IF(VLOOKUP(A3297,'DSR Attendance'!$A:$E,5,0)=0,VLOOKUP(A3297,'DSR Attendance'!$A:$D,4,0),CONCATENATE(VLOOKUP(A3297,'DSR Attendance'!$A:$D,4,0)," / ",VLOOKUP('Per Outlet Plan'!A3297,'DSR Attendance'!$A:$E,5,0))))</f>
        <v/>
      </c>
      <c r="M3297" s="13" t="str">
        <f t="shared" si="53"/>
        <v/>
      </c>
      <c r="N3297" s="8"/>
      <c r="XFB3297" s="13" t="str">
        <f>IF(D3297="","",COUNTIF('DISPATCHED (VT11)'!$E:$E,'Per Outlet Plan'!D3297))</f>
        <v/>
      </c>
    </row>
    <row r="3298" spans="1:14 16382:16382">
      <c r="A3298" s="18" t="str">
        <f>IF(D3298="","",VLOOKUP(D3298,'DISPATCHED (VT11)'!$E:$XEV,16373,0))</f>
        <v/>
      </c>
      <c r="B3298" s="13" t="str">
        <f>IF(D3298="","",VLOOKUP(D3298,'DISPATCHED (VT11)'!$E:$L,8,0))</f>
        <v/>
      </c>
      <c r="C3298" s="16" t="str">
        <f>IF(A3298="","",IF(VLOOKUP(A3298,'DSR Attendance'!$A:$E,5,0)=0,VLOOKUP(A3298,'DSR Attendance'!$A:$D,4,0),CONCATENATE(VLOOKUP(A3298,'DSR Attendance'!$A:$D,4,0)," / ",VLOOKUP('Per Outlet Plan'!A3298,'DSR Attendance'!$A:$E,5,0))))</f>
        <v/>
      </c>
      <c r="M3298" s="13" t="str">
        <f t="shared" si="53"/>
        <v/>
      </c>
      <c r="N3298" s="8"/>
      <c r="XFB3298" s="13" t="str">
        <f>IF(D3298="","",COUNTIF('DISPATCHED (VT11)'!$E:$E,'Per Outlet Plan'!D3298))</f>
        <v/>
      </c>
    </row>
    <row r="3299" spans="1:14 16382:16382">
      <c r="A3299" s="18" t="str">
        <f>IF(D3299="","",VLOOKUP(D3299,'DISPATCHED (VT11)'!$E:$XEV,16373,0))</f>
        <v/>
      </c>
      <c r="B3299" s="13" t="str">
        <f>IF(D3299="","",VLOOKUP(D3299,'DISPATCHED (VT11)'!$E:$L,8,0))</f>
        <v/>
      </c>
      <c r="C3299" s="16" t="str">
        <f>IF(A3299="","",IF(VLOOKUP(A3299,'DSR Attendance'!$A:$E,5,0)=0,VLOOKUP(A3299,'DSR Attendance'!$A:$D,4,0),CONCATENATE(VLOOKUP(A3299,'DSR Attendance'!$A:$D,4,0)," / ",VLOOKUP('Per Outlet Plan'!A3299,'DSR Attendance'!$A:$E,5,0))))</f>
        <v/>
      </c>
      <c r="M3299" s="13" t="str">
        <f t="shared" si="53"/>
        <v/>
      </c>
      <c r="N3299" s="8"/>
      <c r="XFB3299" s="13" t="str">
        <f>IF(D3299="","",COUNTIF('DISPATCHED (VT11)'!$E:$E,'Per Outlet Plan'!D3299))</f>
        <v/>
      </c>
    </row>
    <row r="3300" spans="1:14 16382:16382">
      <c r="A3300" s="18" t="str">
        <f>IF(D3300="","",VLOOKUP(D3300,'DISPATCHED (VT11)'!$E:$XEV,16373,0))</f>
        <v/>
      </c>
      <c r="B3300" s="13" t="str">
        <f>IF(D3300="","",VLOOKUP(D3300,'DISPATCHED (VT11)'!$E:$L,8,0))</f>
        <v/>
      </c>
      <c r="C3300" s="16" t="str">
        <f>IF(A3300="","",IF(VLOOKUP(A3300,'DSR Attendance'!$A:$E,5,0)=0,VLOOKUP(A3300,'DSR Attendance'!$A:$D,4,0),CONCATENATE(VLOOKUP(A3300,'DSR Attendance'!$A:$D,4,0)," / ",VLOOKUP('Per Outlet Plan'!A3300,'DSR Attendance'!$A:$E,5,0))))</f>
        <v/>
      </c>
      <c r="M3300" s="13" t="str">
        <f t="shared" si="53"/>
        <v/>
      </c>
      <c r="N3300" s="8"/>
      <c r="XFB3300" s="13" t="str">
        <f>IF(D3300="","",COUNTIF('DISPATCHED (VT11)'!$E:$E,'Per Outlet Plan'!D3300))</f>
        <v/>
      </c>
    </row>
    <row r="3301" spans="1:14 16382:16382">
      <c r="A3301" s="18" t="str">
        <f>IF(D3301="","",VLOOKUP(D3301,'DISPATCHED (VT11)'!$E:$XEV,16373,0))</f>
        <v/>
      </c>
      <c r="B3301" s="13" t="str">
        <f>IF(D3301="","",VLOOKUP(D3301,'DISPATCHED (VT11)'!$E:$L,8,0))</f>
        <v/>
      </c>
      <c r="C3301" s="16" t="str">
        <f>IF(A3301="","",IF(VLOOKUP(A3301,'DSR Attendance'!$A:$E,5,0)=0,VLOOKUP(A3301,'DSR Attendance'!$A:$D,4,0),CONCATENATE(VLOOKUP(A3301,'DSR Attendance'!$A:$D,4,0)," / ",VLOOKUP('Per Outlet Plan'!A3301,'DSR Attendance'!$A:$E,5,0))))</f>
        <v/>
      </c>
      <c r="M3301" s="13" t="str">
        <f t="shared" si="53"/>
        <v/>
      </c>
      <c r="N3301" s="8"/>
      <c r="XFB3301" s="13" t="str">
        <f>IF(D3301="","",COUNTIF('DISPATCHED (VT11)'!$E:$E,'Per Outlet Plan'!D3301))</f>
        <v/>
      </c>
    </row>
    <row r="3302" spans="1:14 16382:16382">
      <c r="A3302" s="18" t="str">
        <f>IF(D3302="","",VLOOKUP(D3302,'DISPATCHED (VT11)'!$E:$XEV,16373,0))</f>
        <v/>
      </c>
      <c r="B3302" s="13" t="str">
        <f>IF(D3302="","",VLOOKUP(D3302,'DISPATCHED (VT11)'!$E:$L,8,0))</f>
        <v/>
      </c>
      <c r="C3302" s="16" t="str">
        <f>IF(A3302="","",IF(VLOOKUP(A3302,'DSR Attendance'!$A:$E,5,0)=0,VLOOKUP(A3302,'DSR Attendance'!$A:$D,4,0),CONCATENATE(VLOOKUP(A3302,'DSR Attendance'!$A:$D,4,0)," / ",VLOOKUP('Per Outlet Plan'!A3302,'DSR Attendance'!$A:$E,5,0))))</f>
        <v/>
      </c>
      <c r="M3302" s="13" t="str">
        <f t="shared" si="53"/>
        <v/>
      </c>
      <c r="N3302" s="8"/>
      <c r="XFB3302" s="13" t="str">
        <f>IF(D3302="","",COUNTIF('DISPATCHED (VT11)'!$E:$E,'Per Outlet Plan'!D3302))</f>
        <v/>
      </c>
    </row>
    <row r="3303" spans="1:14 16382:16382">
      <c r="A3303" s="18" t="str">
        <f>IF(D3303="","",VLOOKUP(D3303,'DISPATCHED (VT11)'!$E:$XEV,16373,0))</f>
        <v/>
      </c>
      <c r="B3303" s="13" t="str">
        <f>IF(D3303="","",VLOOKUP(D3303,'DISPATCHED (VT11)'!$E:$L,8,0))</f>
        <v/>
      </c>
      <c r="C3303" s="16" t="str">
        <f>IF(A3303="","",IF(VLOOKUP(A3303,'DSR Attendance'!$A:$E,5,0)=0,VLOOKUP(A3303,'DSR Attendance'!$A:$D,4,0),CONCATENATE(VLOOKUP(A3303,'DSR Attendance'!$A:$D,4,0)," / ",VLOOKUP('Per Outlet Plan'!A3303,'DSR Attendance'!$A:$E,5,0))))</f>
        <v/>
      </c>
      <c r="M3303" s="13" t="str">
        <f t="shared" si="53"/>
        <v/>
      </c>
      <c r="N3303" s="8"/>
      <c r="XFB3303" s="13" t="str">
        <f>IF(D3303="","",COUNTIF('DISPATCHED (VT11)'!$E:$E,'Per Outlet Plan'!D3303))</f>
        <v/>
      </c>
    </row>
    <row r="3304" spans="1:14 16382:16382">
      <c r="A3304" s="18" t="str">
        <f>IF(D3304="","",VLOOKUP(D3304,'DISPATCHED (VT11)'!$E:$XEV,16373,0))</f>
        <v/>
      </c>
      <c r="B3304" s="13" t="str">
        <f>IF(D3304="","",VLOOKUP(D3304,'DISPATCHED (VT11)'!$E:$L,8,0))</f>
        <v/>
      </c>
      <c r="C3304" s="16" t="str">
        <f>IF(A3304="","",IF(VLOOKUP(A3304,'DSR Attendance'!$A:$E,5,0)=0,VLOOKUP(A3304,'DSR Attendance'!$A:$D,4,0),CONCATENATE(VLOOKUP(A3304,'DSR Attendance'!$A:$D,4,0)," / ",VLOOKUP('Per Outlet Plan'!A3304,'DSR Attendance'!$A:$E,5,0))))</f>
        <v/>
      </c>
      <c r="M3304" s="13" t="str">
        <f t="shared" si="53"/>
        <v/>
      </c>
      <c r="N3304" s="8"/>
      <c r="XFB3304" s="13" t="str">
        <f>IF(D3304="","",COUNTIF('DISPATCHED (VT11)'!$E:$E,'Per Outlet Plan'!D3304))</f>
        <v/>
      </c>
    </row>
    <row r="3305" spans="1:14 16382:16382">
      <c r="A3305" s="18" t="str">
        <f>IF(D3305="","",VLOOKUP(D3305,'DISPATCHED (VT11)'!$E:$XEV,16373,0))</f>
        <v/>
      </c>
      <c r="B3305" s="13" t="str">
        <f>IF(D3305="","",VLOOKUP(D3305,'DISPATCHED (VT11)'!$E:$L,8,0))</f>
        <v/>
      </c>
      <c r="C3305" s="16" t="str">
        <f>IF(A3305="","",IF(VLOOKUP(A3305,'DSR Attendance'!$A:$E,5,0)=0,VLOOKUP(A3305,'DSR Attendance'!$A:$D,4,0),CONCATENATE(VLOOKUP(A3305,'DSR Attendance'!$A:$D,4,0)," / ",VLOOKUP('Per Outlet Plan'!A3305,'DSR Attendance'!$A:$E,5,0))))</f>
        <v/>
      </c>
      <c r="M3305" s="13" t="str">
        <f t="shared" si="53"/>
        <v/>
      </c>
      <c r="N3305" s="8"/>
      <c r="XFB3305" s="13" t="str">
        <f>IF(D3305="","",COUNTIF('DISPATCHED (VT11)'!$E:$E,'Per Outlet Plan'!D3305))</f>
        <v/>
      </c>
    </row>
    <row r="3306" spans="1:14 16382:16382">
      <c r="A3306" s="18" t="str">
        <f>IF(D3306="","",VLOOKUP(D3306,'DISPATCHED (VT11)'!$E:$XEV,16373,0))</f>
        <v/>
      </c>
      <c r="B3306" s="13" t="str">
        <f>IF(D3306="","",VLOOKUP(D3306,'DISPATCHED (VT11)'!$E:$L,8,0))</f>
        <v/>
      </c>
      <c r="C3306" s="16" t="str">
        <f>IF(A3306="","",IF(VLOOKUP(A3306,'DSR Attendance'!$A:$E,5,0)=0,VLOOKUP(A3306,'DSR Attendance'!$A:$D,4,0),CONCATENATE(VLOOKUP(A3306,'DSR Attendance'!$A:$D,4,0)," / ",VLOOKUP('Per Outlet Plan'!A3306,'DSR Attendance'!$A:$E,5,0))))</f>
        <v/>
      </c>
      <c r="M3306" s="13" t="str">
        <f t="shared" si="53"/>
        <v/>
      </c>
      <c r="N3306" s="8"/>
      <c r="XFB3306" s="13" t="str">
        <f>IF(D3306="","",COUNTIF('DISPATCHED (VT11)'!$E:$E,'Per Outlet Plan'!D3306))</f>
        <v/>
      </c>
    </row>
    <row r="3307" spans="1:14 16382:16382">
      <c r="A3307" s="18" t="str">
        <f>IF(D3307="","",VLOOKUP(D3307,'DISPATCHED (VT11)'!$E:$XEV,16373,0))</f>
        <v/>
      </c>
      <c r="B3307" s="13" t="str">
        <f>IF(D3307="","",VLOOKUP(D3307,'DISPATCHED (VT11)'!$E:$L,8,0))</f>
        <v/>
      </c>
      <c r="C3307" s="16" t="str">
        <f>IF(A3307="","",IF(VLOOKUP(A3307,'DSR Attendance'!$A:$E,5,0)=0,VLOOKUP(A3307,'DSR Attendance'!$A:$D,4,0),CONCATENATE(VLOOKUP(A3307,'DSR Attendance'!$A:$D,4,0)," / ",VLOOKUP('Per Outlet Plan'!A3307,'DSR Attendance'!$A:$E,5,0))))</f>
        <v/>
      </c>
      <c r="M3307" s="13" t="str">
        <f t="shared" si="53"/>
        <v/>
      </c>
      <c r="N3307" s="8"/>
      <c r="XFB3307" s="13" t="str">
        <f>IF(D3307="","",COUNTIF('DISPATCHED (VT11)'!$E:$E,'Per Outlet Plan'!D3307))</f>
        <v/>
      </c>
    </row>
    <row r="3308" spans="1:14 16382:16382">
      <c r="A3308" s="18" t="str">
        <f>IF(D3308="","",VLOOKUP(D3308,'DISPATCHED (VT11)'!$E:$XEV,16373,0))</f>
        <v/>
      </c>
      <c r="B3308" s="13" t="str">
        <f>IF(D3308="","",VLOOKUP(D3308,'DISPATCHED (VT11)'!$E:$L,8,0))</f>
        <v/>
      </c>
      <c r="C3308" s="16" t="str">
        <f>IF(A3308="","",IF(VLOOKUP(A3308,'DSR Attendance'!$A:$E,5,0)=0,VLOOKUP(A3308,'DSR Attendance'!$A:$D,4,0),CONCATENATE(VLOOKUP(A3308,'DSR Attendance'!$A:$D,4,0)," / ",VLOOKUP('Per Outlet Plan'!A3308,'DSR Attendance'!$A:$E,5,0))))</f>
        <v/>
      </c>
      <c r="M3308" s="13" t="str">
        <f t="shared" si="53"/>
        <v/>
      </c>
      <c r="N3308" s="8"/>
      <c r="XFB3308" s="13" t="str">
        <f>IF(D3308="","",COUNTIF('DISPATCHED (VT11)'!$E:$E,'Per Outlet Plan'!D3308))</f>
        <v/>
      </c>
    </row>
    <row r="3309" spans="1:14 16382:16382">
      <c r="A3309" s="18" t="str">
        <f>IF(D3309="","",VLOOKUP(D3309,'DISPATCHED (VT11)'!$E:$XEV,16373,0))</f>
        <v/>
      </c>
      <c r="B3309" s="13" t="str">
        <f>IF(D3309="","",VLOOKUP(D3309,'DISPATCHED (VT11)'!$E:$L,8,0))</f>
        <v/>
      </c>
      <c r="C3309" s="16" t="str">
        <f>IF(A3309="","",IF(VLOOKUP(A3309,'DSR Attendance'!$A:$E,5,0)=0,VLOOKUP(A3309,'DSR Attendance'!$A:$D,4,0),CONCATENATE(VLOOKUP(A3309,'DSR Attendance'!$A:$D,4,0)," / ",VLOOKUP('Per Outlet Plan'!A3309,'DSR Attendance'!$A:$E,5,0))))</f>
        <v/>
      </c>
      <c r="M3309" s="13" t="str">
        <f t="shared" si="53"/>
        <v/>
      </c>
      <c r="N3309" s="8"/>
      <c r="XFB3309" s="13" t="str">
        <f>IF(D3309="","",COUNTIF('DISPATCHED (VT11)'!$E:$E,'Per Outlet Plan'!D3309))</f>
        <v/>
      </c>
    </row>
    <row r="3310" spans="1:14 16382:16382">
      <c r="A3310" s="18" t="str">
        <f>IF(D3310="","",VLOOKUP(D3310,'DISPATCHED (VT11)'!$E:$XEV,16373,0))</f>
        <v/>
      </c>
      <c r="B3310" s="13" t="str">
        <f>IF(D3310="","",VLOOKUP(D3310,'DISPATCHED (VT11)'!$E:$L,8,0))</f>
        <v/>
      </c>
      <c r="C3310" s="16" t="str">
        <f>IF(A3310="","",IF(VLOOKUP(A3310,'DSR Attendance'!$A:$E,5,0)=0,VLOOKUP(A3310,'DSR Attendance'!$A:$D,4,0),CONCATENATE(VLOOKUP(A3310,'DSR Attendance'!$A:$D,4,0)," / ",VLOOKUP('Per Outlet Plan'!A3310,'DSR Attendance'!$A:$E,5,0))))</f>
        <v/>
      </c>
      <c r="M3310" s="13" t="str">
        <f t="shared" si="53"/>
        <v/>
      </c>
      <c r="N3310" s="8"/>
      <c r="XFB3310" s="13" t="str">
        <f>IF(D3310="","",COUNTIF('DISPATCHED (VT11)'!$E:$E,'Per Outlet Plan'!D3310))</f>
        <v/>
      </c>
    </row>
    <row r="3311" spans="1:14 16382:16382">
      <c r="A3311" s="18" t="str">
        <f>IF(D3311="","",VLOOKUP(D3311,'DISPATCHED (VT11)'!$E:$XEV,16373,0))</f>
        <v/>
      </c>
      <c r="B3311" s="13" t="str">
        <f>IF(D3311="","",VLOOKUP(D3311,'DISPATCHED (VT11)'!$E:$L,8,0))</f>
        <v/>
      </c>
      <c r="C3311" s="16" t="str">
        <f>IF(A3311="","",IF(VLOOKUP(A3311,'DSR Attendance'!$A:$E,5,0)=0,VLOOKUP(A3311,'DSR Attendance'!$A:$D,4,0),CONCATENATE(VLOOKUP(A3311,'DSR Attendance'!$A:$D,4,0)," / ",VLOOKUP('Per Outlet Plan'!A3311,'DSR Attendance'!$A:$E,5,0))))</f>
        <v/>
      </c>
      <c r="M3311" s="13" t="str">
        <f t="shared" si="53"/>
        <v/>
      </c>
      <c r="N3311" s="8"/>
      <c r="XFB3311" s="13" t="str">
        <f>IF(D3311="","",COUNTIF('DISPATCHED (VT11)'!$E:$E,'Per Outlet Plan'!D3311))</f>
        <v/>
      </c>
    </row>
    <row r="3312" spans="1:14 16382:16382">
      <c r="A3312" s="18" t="str">
        <f>IF(D3312="","",VLOOKUP(D3312,'DISPATCHED (VT11)'!$E:$XEV,16373,0))</f>
        <v/>
      </c>
      <c r="B3312" s="13" t="str">
        <f>IF(D3312="","",VLOOKUP(D3312,'DISPATCHED (VT11)'!$E:$L,8,0))</f>
        <v/>
      </c>
      <c r="C3312" s="16" t="str">
        <f>IF(A3312="","",IF(VLOOKUP(A3312,'DSR Attendance'!$A:$E,5,0)=0,VLOOKUP(A3312,'DSR Attendance'!$A:$D,4,0),CONCATENATE(VLOOKUP(A3312,'DSR Attendance'!$A:$D,4,0)," / ",VLOOKUP('Per Outlet Plan'!A3312,'DSR Attendance'!$A:$E,5,0))))</f>
        <v/>
      </c>
      <c r="M3312" s="13" t="str">
        <f t="shared" si="53"/>
        <v/>
      </c>
      <c r="N3312" s="8"/>
      <c r="XFB3312" s="13" t="str">
        <f>IF(D3312="","",COUNTIF('DISPATCHED (VT11)'!$E:$E,'Per Outlet Plan'!D3312))</f>
        <v/>
      </c>
    </row>
    <row r="3313" spans="1:14 16382:16382">
      <c r="A3313" s="18" t="str">
        <f>IF(D3313="","",VLOOKUP(D3313,'DISPATCHED (VT11)'!$E:$XEV,16373,0))</f>
        <v/>
      </c>
      <c r="B3313" s="13" t="str">
        <f>IF(D3313="","",VLOOKUP(D3313,'DISPATCHED (VT11)'!$E:$L,8,0))</f>
        <v/>
      </c>
      <c r="C3313" s="16" t="str">
        <f>IF(A3313="","",IF(VLOOKUP(A3313,'DSR Attendance'!$A:$E,5,0)=0,VLOOKUP(A3313,'DSR Attendance'!$A:$D,4,0),CONCATENATE(VLOOKUP(A3313,'DSR Attendance'!$A:$D,4,0)," / ",VLOOKUP('Per Outlet Plan'!A3313,'DSR Attendance'!$A:$E,5,0))))</f>
        <v/>
      </c>
      <c r="M3313" s="13" t="str">
        <f t="shared" si="53"/>
        <v/>
      </c>
      <c r="N3313" s="8"/>
      <c r="XFB3313" s="13" t="str">
        <f>IF(D3313="","",COUNTIF('DISPATCHED (VT11)'!$E:$E,'Per Outlet Plan'!D3313))</f>
        <v/>
      </c>
    </row>
    <row r="3314" spans="1:14 16382:16382">
      <c r="A3314" s="18" t="str">
        <f>IF(D3314="","",VLOOKUP(D3314,'DISPATCHED (VT11)'!$E:$XEV,16373,0))</f>
        <v/>
      </c>
      <c r="B3314" s="13" t="str">
        <f>IF(D3314="","",VLOOKUP(D3314,'DISPATCHED (VT11)'!$E:$L,8,0))</f>
        <v/>
      </c>
      <c r="C3314" s="16" t="str">
        <f>IF(A3314="","",IF(VLOOKUP(A3314,'DSR Attendance'!$A:$E,5,0)=0,VLOOKUP(A3314,'DSR Attendance'!$A:$D,4,0),CONCATENATE(VLOOKUP(A3314,'DSR Attendance'!$A:$D,4,0)," / ",VLOOKUP('Per Outlet Plan'!A3314,'DSR Attendance'!$A:$E,5,0))))</f>
        <v/>
      </c>
      <c r="M3314" s="13" t="str">
        <f t="shared" si="53"/>
        <v/>
      </c>
      <c r="N3314" s="8"/>
      <c r="XFB3314" s="13" t="str">
        <f>IF(D3314="","",COUNTIF('DISPATCHED (VT11)'!$E:$E,'Per Outlet Plan'!D3314))</f>
        <v/>
      </c>
    </row>
    <row r="3315" spans="1:14 16382:16382">
      <c r="A3315" s="18" t="str">
        <f>IF(D3315="","",VLOOKUP(D3315,'DISPATCHED (VT11)'!$E:$XEV,16373,0))</f>
        <v/>
      </c>
      <c r="B3315" s="13" t="str">
        <f>IF(D3315="","",VLOOKUP(D3315,'DISPATCHED (VT11)'!$E:$L,8,0))</f>
        <v/>
      </c>
      <c r="C3315" s="16" t="str">
        <f>IF(A3315="","",IF(VLOOKUP(A3315,'DSR Attendance'!$A:$E,5,0)=0,VLOOKUP(A3315,'DSR Attendance'!$A:$D,4,0),CONCATENATE(VLOOKUP(A3315,'DSR Attendance'!$A:$D,4,0)," / ",VLOOKUP('Per Outlet Plan'!A3315,'DSR Attendance'!$A:$E,5,0))))</f>
        <v/>
      </c>
      <c r="M3315" s="13" t="str">
        <f t="shared" si="53"/>
        <v/>
      </c>
      <c r="N3315" s="8"/>
      <c r="XFB3315" s="13" t="str">
        <f>IF(D3315="","",COUNTIF('DISPATCHED (VT11)'!$E:$E,'Per Outlet Plan'!D3315))</f>
        <v/>
      </c>
    </row>
    <row r="3316" spans="1:14 16382:16382">
      <c r="A3316" s="18" t="str">
        <f>IF(D3316="","",VLOOKUP(D3316,'DISPATCHED (VT11)'!$E:$XEV,16373,0))</f>
        <v/>
      </c>
      <c r="B3316" s="13" t="str">
        <f>IF(D3316="","",VLOOKUP(D3316,'DISPATCHED (VT11)'!$E:$L,8,0))</f>
        <v/>
      </c>
      <c r="C3316" s="16" t="str">
        <f>IF(A3316="","",IF(VLOOKUP(A3316,'DSR Attendance'!$A:$E,5,0)=0,VLOOKUP(A3316,'DSR Attendance'!$A:$D,4,0),CONCATENATE(VLOOKUP(A3316,'DSR Attendance'!$A:$D,4,0)," / ",VLOOKUP('Per Outlet Plan'!A3316,'DSR Attendance'!$A:$E,5,0))))</f>
        <v/>
      </c>
      <c r="M3316" s="13" t="str">
        <f t="shared" si="53"/>
        <v/>
      </c>
      <c r="N3316" s="8"/>
      <c r="XFB3316" s="13" t="str">
        <f>IF(D3316="","",COUNTIF('DISPATCHED (VT11)'!$E:$E,'Per Outlet Plan'!D3316))</f>
        <v/>
      </c>
    </row>
    <row r="3317" spans="1:14 16382:16382">
      <c r="A3317" s="18" t="str">
        <f>IF(D3317="","",VLOOKUP(D3317,'DISPATCHED (VT11)'!$E:$XEV,16373,0))</f>
        <v/>
      </c>
      <c r="B3317" s="13" t="str">
        <f>IF(D3317="","",VLOOKUP(D3317,'DISPATCHED (VT11)'!$E:$L,8,0))</f>
        <v/>
      </c>
      <c r="C3317" s="16" t="str">
        <f>IF(A3317="","",IF(VLOOKUP(A3317,'DSR Attendance'!$A:$E,5,0)=0,VLOOKUP(A3317,'DSR Attendance'!$A:$D,4,0),CONCATENATE(VLOOKUP(A3317,'DSR Attendance'!$A:$D,4,0)," / ",VLOOKUP('Per Outlet Plan'!A3317,'DSR Attendance'!$A:$E,5,0))))</f>
        <v/>
      </c>
      <c r="M3317" s="13" t="str">
        <f t="shared" si="53"/>
        <v/>
      </c>
      <c r="N3317" s="8"/>
      <c r="XFB3317" s="13" t="str">
        <f>IF(D3317="","",COUNTIF('DISPATCHED (VT11)'!$E:$E,'Per Outlet Plan'!D3317))</f>
        <v/>
      </c>
    </row>
    <row r="3318" spans="1:14 16382:16382">
      <c r="A3318" s="18" t="str">
        <f>IF(D3318="","",VLOOKUP(D3318,'DISPATCHED (VT11)'!$E:$XEV,16373,0))</f>
        <v/>
      </c>
      <c r="B3318" s="13" t="str">
        <f>IF(D3318="","",VLOOKUP(D3318,'DISPATCHED (VT11)'!$E:$L,8,0))</f>
        <v/>
      </c>
      <c r="C3318" s="16" t="str">
        <f>IF(A3318="","",IF(VLOOKUP(A3318,'DSR Attendance'!$A:$E,5,0)=0,VLOOKUP(A3318,'DSR Attendance'!$A:$D,4,0),CONCATENATE(VLOOKUP(A3318,'DSR Attendance'!$A:$D,4,0)," / ",VLOOKUP('Per Outlet Plan'!A3318,'DSR Attendance'!$A:$E,5,0))))</f>
        <v/>
      </c>
      <c r="M3318" s="13" t="str">
        <f t="shared" si="53"/>
        <v/>
      </c>
      <c r="N3318" s="8"/>
      <c r="XFB3318" s="13" t="str">
        <f>IF(D3318="","",COUNTIF('DISPATCHED (VT11)'!$E:$E,'Per Outlet Plan'!D3318))</f>
        <v/>
      </c>
    </row>
    <row r="3319" spans="1:14 16382:16382">
      <c r="A3319" s="18" t="str">
        <f>IF(D3319="","",VLOOKUP(D3319,'DISPATCHED (VT11)'!$E:$XEV,16373,0))</f>
        <v/>
      </c>
      <c r="B3319" s="13" t="str">
        <f>IF(D3319="","",VLOOKUP(D3319,'DISPATCHED (VT11)'!$E:$L,8,0))</f>
        <v/>
      </c>
      <c r="C3319" s="16" t="str">
        <f>IF(A3319="","",IF(VLOOKUP(A3319,'DSR Attendance'!$A:$E,5,0)=0,VLOOKUP(A3319,'DSR Attendance'!$A:$D,4,0),CONCATENATE(VLOOKUP(A3319,'DSR Attendance'!$A:$D,4,0)," / ",VLOOKUP('Per Outlet Plan'!A3319,'DSR Attendance'!$A:$E,5,0))))</f>
        <v/>
      </c>
      <c r="M3319" s="13" t="str">
        <f t="shared" si="53"/>
        <v/>
      </c>
      <c r="N3319" s="8"/>
      <c r="XFB3319" s="13" t="str">
        <f>IF(D3319="","",COUNTIF('DISPATCHED (VT11)'!$E:$E,'Per Outlet Plan'!D3319))</f>
        <v/>
      </c>
    </row>
    <row r="3320" spans="1:14 16382:16382">
      <c r="A3320" s="18" t="str">
        <f>IF(D3320="","",VLOOKUP(D3320,'DISPATCHED (VT11)'!$E:$XEV,16373,0))</f>
        <v/>
      </c>
      <c r="B3320" s="13" t="str">
        <f>IF(D3320="","",VLOOKUP(D3320,'DISPATCHED (VT11)'!$E:$L,8,0))</f>
        <v/>
      </c>
      <c r="C3320" s="16" t="str">
        <f>IF(A3320="","",IF(VLOOKUP(A3320,'DSR Attendance'!$A:$E,5,0)=0,VLOOKUP(A3320,'DSR Attendance'!$A:$D,4,0),CONCATENATE(VLOOKUP(A3320,'DSR Attendance'!$A:$D,4,0)," / ",VLOOKUP('Per Outlet Plan'!A3320,'DSR Attendance'!$A:$E,5,0))))</f>
        <v/>
      </c>
      <c r="M3320" s="13" t="str">
        <f t="shared" si="53"/>
        <v/>
      </c>
      <c r="N3320" s="8"/>
      <c r="XFB3320" s="13" t="str">
        <f>IF(D3320="","",COUNTIF('DISPATCHED (VT11)'!$E:$E,'Per Outlet Plan'!D3320))</f>
        <v/>
      </c>
    </row>
    <row r="3321" spans="1:14 16382:16382">
      <c r="A3321" s="18" t="str">
        <f>IF(D3321="","",VLOOKUP(D3321,'DISPATCHED (VT11)'!$E:$XEV,16373,0))</f>
        <v/>
      </c>
      <c r="B3321" s="13" t="str">
        <f>IF(D3321="","",VLOOKUP(D3321,'DISPATCHED (VT11)'!$E:$L,8,0))</f>
        <v/>
      </c>
      <c r="C3321" s="16" t="str">
        <f>IF(A3321="","",IF(VLOOKUP(A3321,'DSR Attendance'!$A:$E,5,0)=0,VLOOKUP(A3321,'DSR Attendance'!$A:$D,4,0),CONCATENATE(VLOOKUP(A3321,'DSR Attendance'!$A:$D,4,0)," / ",VLOOKUP('Per Outlet Plan'!A3321,'DSR Attendance'!$A:$E,5,0))))</f>
        <v/>
      </c>
      <c r="M3321" s="13" t="str">
        <f t="shared" si="53"/>
        <v/>
      </c>
      <c r="N3321" s="8"/>
      <c r="XFB3321" s="13" t="str">
        <f>IF(D3321="","",COUNTIF('DISPATCHED (VT11)'!$E:$E,'Per Outlet Plan'!D3321))</f>
        <v/>
      </c>
    </row>
    <row r="3322" spans="1:14 16382:16382">
      <c r="A3322" s="18" t="str">
        <f>IF(D3322="","",VLOOKUP(D3322,'DISPATCHED (VT11)'!$E:$XEV,16373,0))</f>
        <v/>
      </c>
      <c r="B3322" s="13" t="str">
        <f>IF(D3322="","",VLOOKUP(D3322,'DISPATCHED (VT11)'!$E:$L,8,0))</f>
        <v/>
      </c>
      <c r="C3322" s="16" t="str">
        <f>IF(A3322="","",IF(VLOOKUP(A3322,'DSR Attendance'!$A:$E,5,0)=0,VLOOKUP(A3322,'DSR Attendance'!$A:$D,4,0),CONCATENATE(VLOOKUP(A3322,'DSR Attendance'!$A:$D,4,0)," / ",VLOOKUP('Per Outlet Plan'!A3322,'DSR Attendance'!$A:$E,5,0))))</f>
        <v/>
      </c>
      <c r="M3322" s="13" t="str">
        <f t="shared" si="53"/>
        <v/>
      </c>
      <c r="N3322" s="8"/>
      <c r="XFB3322" s="13" t="str">
        <f>IF(D3322="","",COUNTIF('DISPATCHED (VT11)'!$E:$E,'Per Outlet Plan'!D3322))</f>
        <v/>
      </c>
    </row>
    <row r="3323" spans="1:14 16382:16382">
      <c r="A3323" s="18" t="str">
        <f>IF(D3323="","",VLOOKUP(D3323,'DISPATCHED (VT11)'!$E:$XEV,16373,0))</f>
        <v/>
      </c>
      <c r="B3323" s="13" t="str">
        <f>IF(D3323="","",VLOOKUP(D3323,'DISPATCHED (VT11)'!$E:$L,8,0))</f>
        <v/>
      </c>
      <c r="C3323" s="16" t="str">
        <f>IF(A3323="","",IF(VLOOKUP(A3323,'DSR Attendance'!$A:$E,5,0)=0,VLOOKUP(A3323,'DSR Attendance'!$A:$D,4,0),CONCATENATE(VLOOKUP(A3323,'DSR Attendance'!$A:$D,4,0)," / ",VLOOKUP('Per Outlet Plan'!A3323,'DSR Attendance'!$A:$E,5,0))))</f>
        <v/>
      </c>
      <c r="M3323" s="13" t="str">
        <f t="shared" si="53"/>
        <v/>
      </c>
      <c r="N3323" s="8"/>
      <c r="XFB3323" s="13" t="str">
        <f>IF(D3323="","",COUNTIF('DISPATCHED (VT11)'!$E:$E,'Per Outlet Plan'!D3323))</f>
        <v/>
      </c>
    </row>
    <row r="3324" spans="1:14 16382:16382">
      <c r="A3324" s="18" t="str">
        <f>IF(D3324="","",VLOOKUP(D3324,'DISPATCHED (VT11)'!$E:$XEV,16373,0))</f>
        <v/>
      </c>
      <c r="B3324" s="13" t="str">
        <f>IF(D3324="","",VLOOKUP(D3324,'DISPATCHED (VT11)'!$E:$L,8,0))</f>
        <v/>
      </c>
      <c r="C3324" s="16" t="str">
        <f>IF(A3324="","",IF(VLOOKUP(A3324,'DSR Attendance'!$A:$E,5,0)=0,VLOOKUP(A3324,'DSR Attendance'!$A:$D,4,0),CONCATENATE(VLOOKUP(A3324,'DSR Attendance'!$A:$D,4,0)," / ",VLOOKUP('Per Outlet Plan'!A3324,'DSR Attendance'!$A:$E,5,0))))</f>
        <v/>
      </c>
      <c r="M3324" s="13" t="str">
        <f t="shared" si="53"/>
        <v/>
      </c>
      <c r="N3324" s="8"/>
      <c r="XFB3324" s="13" t="str">
        <f>IF(D3324="","",COUNTIF('DISPATCHED (VT11)'!$E:$E,'Per Outlet Plan'!D3324))</f>
        <v/>
      </c>
    </row>
    <row r="3325" spans="1:14 16382:16382">
      <c r="A3325" s="18" t="str">
        <f>IF(D3325="","",VLOOKUP(D3325,'DISPATCHED (VT11)'!$E:$XEV,16373,0))</f>
        <v/>
      </c>
      <c r="B3325" s="13" t="str">
        <f>IF(D3325="","",VLOOKUP(D3325,'DISPATCHED (VT11)'!$E:$L,8,0))</f>
        <v/>
      </c>
      <c r="C3325" s="16" t="str">
        <f>IF(A3325="","",IF(VLOOKUP(A3325,'DSR Attendance'!$A:$E,5,0)=0,VLOOKUP(A3325,'DSR Attendance'!$A:$D,4,0),CONCATENATE(VLOOKUP(A3325,'DSR Attendance'!$A:$D,4,0)," / ",VLOOKUP('Per Outlet Plan'!A3325,'DSR Attendance'!$A:$E,5,0))))</f>
        <v/>
      </c>
      <c r="M3325" s="13" t="str">
        <f t="shared" si="53"/>
        <v/>
      </c>
      <c r="N3325" s="8"/>
      <c r="XFB3325" s="13" t="str">
        <f>IF(D3325="","",COUNTIF('DISPATCHED (VT11)'!$E:$E,'Per Outlet Plan'!D3325))</f>
        <v/>
      </c>
    </row>
    <row r="3326" spans="1:14 16382:16382">
      <c r="A3326" s="18" t="str">
        <f>IF(D3326="","",VLOOKUP(D3326,'DISPATCHED (VT11)'!$E:$XEV,16373,0))</f>
        <v/>
      </c>
      <c r="B3326" s="13" t="str">
        <f>IF(D3326="","",VLOOKUP(D3326,'DISPATCHED (VT11)'!$E:$L,8,0))</f>
        <v/>
      </c>
      <c r="C3326" s="16" t="str">
        <f>IF(A3326="","",IF(VLOOKUP(A3326,'DSR Attendance'!$A:$E,5,0)=0,VLOOKUP(A3326,'DSR Attendance'!$A:$D,4,0),CONCATENATE(VLOOKUP(A3326,'DSR Attendance'!$A:$D,4,0)," / ",VLOOKUP('Per Outlet Plan'!A3326,'DSR Attendance'!$A:$E,5,0))))</f>
        <v/>
      </c>
      <c r="M3326" s="13" t="str">
        <f t="shared" si="53"/>
        <v/>
      </c>
      <c r="N3326" s="8"/>
      <c r="XFB3326" s="13" t="str">
        <f>IF(D3326="","",COUNTIF('DISPATCHED (VT11)'!$E:$E,'Per Outlet Plan'!D3326))</f>
        <v/>
      </c>
    </row>
    <row r="3327" spans="1:14 16382:16382">
      <c r="A3327" s="18" t="str">
        <f>IF(D3327="","",VLOOKUP(D3327,'DISPATCHED (VT11)'!$E:$XEV,16373,0))</f>
        <v/>
      </c>
      <c r="B3327" s="13" t="str">
        <f>IF(D3327="","",VLOOKUP(D3327,'DISPATCHED (VT11)'!$E:$L,8,0))</f>
        <v/>
      </c>
      <c r="C3327" s="16" t="str">
        <f>IF(A3327="","",IF(VLOOKUP(A3327,'DSR Attendance'!$A:$E,5,0)=0,VLOOKUP(A3327,'DSR Attendance'!$A:$D,4,0),CONCATENATE(VLOOKUP(A3327,'DSR Attendance'!$A:$D,4,0)," / ",VLOOKUP('Per Outlet Plan'!A3327,'DSR Attendance'!$A:$E,5,0))))</f>
        <v/>
      </c>
      <c r="M3327" s="13" t="str">
        <f t="shared" si="53"/>
        <v/>
      </c>
      <c r="N3327" s="8"/>
      <c r="XFB3327" s="13" t="str">
        <f>IF(D3327="","",COUNTIF('DISPATCHED (VT11)'!$E:$E,'Per Outlet Plan'!D3327))</f>
        <v/>
      </c>
    </row>
    <row r="3328" spans="1:14 16382:16382">
      <c r="A3328" s="18" t="str">
        <f>IF(D3328="","",VLOOKUP(D3328,'DISPATCHED (VT11)'!$E:$XEV,16373,0))</f>
        <v/>
      </c>
      <c r="B3328" s="13" t="str">
        <f>IF(D3328="","",VLOOKUP(D3328,'DISPATCHED (VT11)'!$E:$L,8,0))</f>
        <v/>
      </c>
      <c r="C3328" s="16" t="str">
        <f>IF(A3328="","",IF(VLOOKUP(A3328,'DSR Attendance'!$A:$E,5,0)=0,VLOOKUP(A3328,'DSR Attendance'!$A:$D,4,0),CONCATENATE(VLOOKUP(A3328,'DSR Attendance'!$A:$D,4,0)," / ",VLOOKUP('Per Outlet Plan'!A3328,'DSR Attendance'!$A:$E,5,0))))</f>
        <v/>
      </c>
      <c r="M3328" s="13" t="str">
        <f t="shared" si="53"/>
        <v/>
      </c>
      <c r="N3328" s="8"/>
      <c r="XFB3328" s="13" t="str">
        <f>IF(D3328="","",COUNTIF('DISPATCHED (VT11)'!$E:$E,'Per Outlet Plan'!D3328))</f>
        <v/>
      </c>
    </row>
    <row r="3329" spans="1:14 16382:16382">
      <c r="A3329" s="18" t="str">
        <f>IF(D3329="","",VLOOKUP(D3329,'DISPATCHED (VT11)'!$E:$XEV,16373,0))</f>
        <v/>
      </c>
      <c r="B3329" s="13" t="str">
        <f>IF(D3329="","",VLOOKUP(D3329,'DISPATCHED (VT11)'!$E:$L,8,0))</f>
        <v/>
      </c>
      <c r="C3329" s="16" t="str">
        <f>IF(A3329="","",IF(VLOOKUP(A3329,'DSR Attendance'!$A:$E,5,0)=0,VLOOKUP(A3329,'DSR Attendance'!$A:$D,4,0),CONCATENATE(VLOOKUP(A3329,'DSR Attendance'!$A:$D,4,0)," / ",VLOOKUP('Per Outlet Plan'!A3329,'DSR Attendance'!$A:$E,5,0))))</f>
        <v/>
      </c>
      <c r="M3329" s="13" t="str">
        <f t="shared" si="53"/>
        <v/>
      </c>
      <c r="N3329" s="8"/>
      <c r="XFB3329" s="13" t="str">
        <f>IF(D3329="","",COUNTIF('DISPATCHED (VT11)'!$E:$E,'Per Outlet Plan'!D3329))</f>
        <v/>
      </c>
    </row>
    <row r="3330" spans="1:14 16382:16382">
      <c r="A3330" s="18" t="str">
        <f>IF(D3330="","",VLOOKUP(D3330,'DISPATCHED (VT11)'!$E:$XEV,16373,0))</f>
        <v/>
      </c>
      <c r="B3330" s="13" t="str">
        <f>IF(D3330="","",VLOOKUP(D3330,'DISPATCHED (VT11)'!$E:$L,8,0))</f>
        <v/>
      </c>
      <c r="C3330" s="16" t="str">
        <f>IF(A3330="","",IF(VLOOKUP(A3330,'DSR Attendance'!$A:$E,5,0)=0,VLOOKUP(A3330,'DSR Attendance'!$A:$D,4,0),CONCATENATE(VLOOKUP(A3330,'DSR Attendance'!$A:$D,4,0)," / ",VLOOKUP('Per Outlet Plan'!A3330,'DSR Attendance'!$A:$E,5,0))))</f>
        <v/>
      </c>
      <c r="M3330" s="13" t="str">
        <f t="shared" si="53"/>
        <v/>
      </c>
      <c r="N3330" s="8"/>
      <c r="XFB3330" s="13" t="str">
        <f>IF(D3330="","",COUNTIF('DISPATCHED (VT11)'!$E:$E,'Per Outlet Plan'!D3330))</f>
        <v/>
      </c>
    </row>
    <row r="3331" spans="1:14 16382:16382">
      <c r="A3331" s="18" t="str">
        <f>IF(D3331="","",VLOOKUP(D3331,'DISPATCHED (VT11)'!$E:$XEV,16373,0))</f>
        <v/>
      </c>
      <c r="B3331" s="13" t="str">
        <f>IF(D3331="","",VLOOKUP(D3331,'DISPATCHED (VT11)'!$E:$L,8,0))</f>
        <v/>
      </c>
      <c r="C3331" s="16" t="str">
        <f>IF(A3331="","",IF(VLOOKUP(A3331,'DSR Attendance'!$A:$E,5,0)=0,VLOOKUP(A3331,'DSR Attendance'!$A:$D,4,0),CONCATENATE(VLOOKUP(A3331,'DSR Attendance'!$A:$D,4,0)," / ",VLOOKUP('Per Outlet Plan'!A3331,'DSR Attendance'!$A:$E,5,0))))</f>
        <v/>
      </c>
      <c r="M3331" s="13" t="str">
        <f t="shared" si="53"/>
        <v/>
      </c>
      <c r="N3331" s="8"/>
      <c r="XFB3331" s="13" t="str">
        <f>IF(D3331="","",COUNTIF('DISPATCHED (VT11)'!$E:$E,'Per Outlet Plan'!D3331))</f>
        <v/>
      </c>
    </row>
    <row r="3332" spans="1:14 16382:16382">
      <c r="A3332" s="18" t="str">
        <f>IF(D3332="","",VLOOKUP(D3332,'DISPATCHED (VT11)'!$E:$XEV,16373,0))</f>
        <v/>
      </c>
      <c r="B3332" s="13" t="str">
        <f>IF(D3332="","",VLOOKUP(D3332,'DISPATCHED (VT11)'!$E:$L,8,0))</f>
        <v/>
      </c>
      <c r="C3332" s="16" t="str">
        <f>IF(A3332="","",IF(VLOOKUP(A3332,'DSR Attendance'!$A:$E,5,0)=0,VLOOKUP(A3332,'DSR Attendance'!$A:$D,4,0),CONCATENATE(VLOOKUP(A3332,'DSR Attendance'!$A:$D,4,0)," / ",VLOOKUP('Per Outlet Plan'!A3332,'DSR Attendance'!$A:$E,5,0))))</f>
        <v/>
      </c>
      <c r="M3332" s="13" t="str">
        <f t="shared" si="53"/>
        <v/>
      </c>
      <c r="N3332" s="8"/>
      <c r="XFB3332" s="13" t="str">
        <f>IF(D3332="","",COUNTIF('DISPATCHED (VT11)'!$E:$E,'Per Outlet Plan'!D3332))</f>
        <v/>
      </c>
    </row>
    <row r="3333" spans="1:14 16382:16382">
      <c r="A3333" s="18" t="str">
        <f>IF(D3333="","",VLOOKUP(D3333,'DISPATCHED (VT11)'!$E:$XEV,16373,0))</f>
        <v/>
      </c>
      <c r="B3333" s="13" t="str">
        <f>IF(D3333="","",VLOOKUP(D3333,'DISPATCHED (VT11)'!$E:$L,8,0))</f>
        <v/>
      </c>
      <c r="C3333" s="16" t="str">
        <f>IF(A3333="","",IF(VLOOKUP(A3333,'DSR Attendance'!$A:$E,5,0)=0,VLOOKUP(A3333,'DSR Attendance'!$A:$D,4,0),CONCATENATE(VLOOKUP(A3333,'DSR Attendance'!$A:$D,4,0)," / ",VLOOKUP('Per Outlet Plan'!A3333,'DSR Attendance'!$A:$E,5,0))))</f>
        <v/>
      </c>
      <c r="M3333" s="13" t="str">
        <f t="shared" si="53"/>
        <v/>
      </c>
      <c r="N3333" s="8"/>
      <c r="XFB3333" s="13" t="str">
        <f>IF(D3333="","",COUNTIF('DISPATCHED (VT11)'!$E:$E,'Per Outlet Plan'!D3333))</f>
        <v/>
      </c>
    </row>
    <row r="3334" spans="1:14 16382:16382">
      <c r="A3334" s="18" t="str">
        <f>IF(D3334="","",VLOOKUP(D3334,'DISPATCHED (VT11)'!$E:$XEV,16373,0))</f>
        <v/>
      </c>
      <c r="B3334" s="13" t="str">
        <f>IF(D3334="","",VLOOKUP(D3334,'DISPATCHED (VT11)'!$E:$L,8,0))</f>
        <v/>
      </c>
      <c r="C3334" s="16" t="str">
        <f>IF(A3334="","",IF(VLOOKUP(A3334,'DSR Attendance'!$A:$E,5,0)=0,VLOOKUP(A3334,'DSR Attendance'!$A:$D,4,0),CONCATENATE(VLOOKUP(A3334,'DSR Attendance'!$A:$D,4,0)," / ",VLOOKUP('Per Outlet Plan'!A3334,'DSR Attendance'!$A:$E,5,0))))</f>
        <v/>
      </c>
      <c r="M3334" s="13" t="str">
        <f t="shared" ref="M3334:M3397" si="54">IF(L3334="","",VLOOKUP(L3334,$XFC$6:$XFD$30,2,0))</f>
        <v/>
      </c>
      <c r="N3334" s="8"/>
      <c r="XFB3334" s="13" t="str">
        <f>IF(D3334="","",COUNTIF('DISPATCHED (VT11)'!$E:$E,'Per Outlet Plan'!D3334))</f>
        <v/>
      </c>
    </row>
    <row r="3335" spans="1:14 16382:16382">
      <c r="A3335" s="18" t="str">
        <f>IF(D3335="","",VLOOKUP(D3335,'DISPATCHED (VT11)'!$E:$XEV,16373,0))</f>
        <v/>
      </c>
      <c r="B3335" s="13" t="str">
        <f>IF(D3335="","",VLOOKUP(D3335,'DISPATCHED (VT11)'!$E:$L,8,0))</f>
        <v/>
      </c>
      <c r="C3335" s="16" t="str">
        <f>IF(A3335="","",IF(VLOOKUP(A3335,'DSR Attendance'!$A:$E,5,0)=0,VLOOKUP(A3335,'DSR Attendance'!$A:$D,4,0),CONCATENATE(VLOOKUP(A3335,'DSR Attendance'!$A:$D,4,0)," / ",VLOOKUP('Per Outlet Plan'!A3335,'DSR Attendance'!$A:$E,5,0))))</f>
        <v/>
      </c>
      <c r="M3335" s="13" t="str">
        <f t="shared" si="54"/>
        <v/>
      </c>
      <c r="N3335" s="8"/>
      <c r="XFB3335" s="13" t="str">
        <f>IF(D3335="","",COUNTIF('DISPATCHED (VT11)'!$E:$E,'Per Outlet Plan'!D3335))</f>
        <v/>
      </c>
    </row>
    <row r="3336" spans="1:14 16382:16382">
      <c r="A3336" s="18" t="str">
        <f>IF(D3336="","",VLOOKUP(D3336,'DISPATCHED (VT11)'!$E:$XEV,16373,0))</f>
        <v/>
      </c>
      <c r="B3336" s="13" t="str">
        <f>IF(D3336="","",VLOOKUP(D3336,'DISPATCHED (VT11)'!$E:$L,8,0))</f>
        <v/>
      </c>
      <c r="C3336" s="16" t="str">
        <f>IF(A3336="","",IF(VLOOKUP(A3336,'DSR Attendance'!$A:$E,5,0)=0,VLOOKUP(A3336,'DSR Attendance'!$A:$D,4,0),CONCATENATE(VLOOKUP(A3336,'DSR Attendance'!$A:$D,4,0)," / ",VLOOKUP('Per Outlet Plan'!A3336,'DSR Attendance'!$A:$E,5,0))))</f>
        <v/>
      </c>
      <c r="M3336" s="13" t="str">
        <f t="shared" si="54"/>
        <v/>
      </c>
      <c r="N3336" s="8"/>
      <c r="XFB3336" s="13" t="str">
        <f>IF(D3336="","",COUNTIF('DISPATCHED (VT11)'!$E:$E,'Per Outlet Plan'!D3336))</f>
        <v/>
      </c>
    </row>
    <row r="3337" spans="1:14 16382:16382">
      <c r="A3337" s="18" t="str">
        <f>IF(D3337="","",VLOOKUP(D3337,'DISPATCHED (VT11)'!$E:$XEV,16373,0))</f>
        <v/>
      </c>
      <c r="B3337" s="13" t="str">
        <f>IF(D3337="","",VLOOKUP(D3337,'DISPATCHED (VT11)'!$E:$L,8,0))</f>
        <v/>
      </c>
      <c r="C3337" s="16" t="str">
        <f>IF(A3337="","",IF(VLOOKUP(A3337,'DSR Attendance'!$A:$E,5,0)=0,VLOOKUP(A3337,'DSR Attendance'!$A:$D,4,0),CONCATENATE(VLOOKUP(A3337,'DSR Attendance'!$A:$D,4,0)," / ",VLOOKUP('Per Outlet Plan'!A3337,'DSR Attendance'!$A:$E,5,0))))</f>
        <v/>
      </c>
      <c r="M3337" s="13" t="str">
        <f t="shared" si="54"/>
        <v/>
      </c>
      <c r="N3337" s="8"/>
      <c r="XFB3337" s="13" t="str">
        <f>IF(D3337="","",COUNTIF('DISPATCHED (VT11)'!$E:$E,'Per Outlet Plan'!D3337))</f>
        <v/>
      </c>
    </row>
    <row r="3338" spans="1:14 16382:16382">
      <c r="A3338" s="18" t="str">
        <f>IF(D3338="","",VLOOKUP(D3338,'DISPATCHED (VT11)'!$E:$XEV,16373,0))</f>
        <v/>
      </c>
      <c r="B3338" s="13" t="str">
        <f>IF(D3338="","",VLOOKUP(D3338,'DISPATCHED (VT11)'!$E:$L,8,0))</f>
        <v/>
      </c>
      <c r="C3338" s="16" t="str">
        <f>IF(A3338="","",IF(VLOOKUP(A3338,'DSR Attendance'!$A:$E,5,0)=0,VLOOKUP(A3338,'DSR Attendance'!$A:$D,4,0),CONCATENATE(VLOOKUP(A3338,'DSR Attendance'!$A:$D,4,0)," / ",VLOOKUP('Per Outlet Plan'!A3338,'DSR Attendance'!$A:$E,5,0))))</f>
        <v/>
      </c>
      <c r="M3338" s="13" t="str">
        <f t="shared" si="54"/>
        <v/>
      </c>
      <c r="N3338" s="8"/>
      <c r="XFB3338" s="13" t="str">
        <f>IF(D3338="","",COUNTIF('DISPATCHED (VT11)'!$E:$E,'Per Outlet Plan'!D3338))</f>
        <v/>
      </c>
    </row>
    <row r="3339" spans="1:14 16382:16382">
      <c r="A3339" s="18" t="str">
        <f>IF(D3339="","",VLOOKUP(D3339,'DISPATCHED (VT11)'!$E:$XEV,16373,0))</f>
        <v/>
      </c>
      <c r="B3339" s="13" t="str">
        <f>IF(D3339="","",VLOOKUP(D3339,'DISPATCHED (VT11)'!$E:$L,8,0))</f>
        <v/>
      </c>
      <c r="C3339" s="16" t="str">
        <f>IF(A3339="","",IF(VLOOKUP(A3339,'DSR Attendance'!$A:$E,5,0)=0,VLOOKUP(A3339,'DSR Attendance'!$A:$D,4,0),CONCATENATE(VLOOKUP(A3339,'DSR Attendance'!$A:$D,4,0)," / ",VLOOKUP('Per Outlet Plan'!A3339,'DSR Attendance'!$A:$E,5,0))))</f>
        <v/>
      </c>
      <c r="M3339" s="13" t="str">
        <f t="shared" si="54"/>
        <v/>
      </c>
      <c r="N3339" s="8"/>
      <c r="XFB3339" s="13" t="str">
        <f>IF(D3339="","",COUNTIF('DISPATCHED (VT11)'!$E:$E,'Per Outlet Plan'!D3339))</f>
        <v/>
      </c>
    </row>
    <row r="3340" spans="1:14 16382:16382">
      <c r="A3340" s="18" t="str">
        <f>IF(D3340="","",VLOOKUP(D3340,'DISPATCHED (VT11)'!$E:$XEV,16373,0))</f>
        <v/>
      </c>
      <c r="B3340" s="13" t="str">
        <f>IF(D3340="","",VLOOKUP(D3340,'DISPATCHED (VT11)'!$E:$L,8,0))</f>
        <v/>
      </c>
      <c r="C3340" s="16" t="str">
        <f>IF(A3340="","",IF(VLOOKUP(A3340,'DSR Attendance'!$A:$E,5,0)=0,VLOOKUP(A3340,'DSR Attendance'!$A:$D,4,0),CONCATENATE(VLOOKUP(A3340,'DSR Attendance'!$A:$D,4,0)," / ",VLOOKUP('Per Outlet Plan'!A3340,'DSR Attendance'!$A:$E,5,0))))</f>
        <v/>
      </c>
      <c r="M3340" s="13" t="str">
        <f t="shared" si="54"/>
        <v/>
      </c>
      <c r="N3340" s="8"/>
      <c r="XFB3340" s="13" t="str">
        <f>IF(D3340="","",COUNTIF('DISPATCHED (VT11)'!$E:$E,'Per Outlet Plan'!D3340))</f>
        <v/>
      </c>
    </row>
    <row r="3341" spans="1:14 16382:16382">
      <c r="A3341" s="18" t="str">
        <f>IF(D3341="","",VLOOKUP(D3341,'DISPATCHED (VT11)'!$E:$XEV,16373,0))</f>
        <v/>
      </c>
      <c r="B3341" s="13" t="str">
        <f>IF(D3341="","",VLOOKUP(D3341,'DISPATCHED (VT11)'!$E:$L,8,0))</f>
        <v/>
      </c>
      <c r="C3341" s="16" t="str">
        <f>IF(A3341="","",IF(VLOOKUP(A3341,'DSR Attendance'!$A:$E,5,0)=0,VLOOKUP(A3341,'DSR Attendance'!$A:$D,4,0),CONCATENATE(VLOOKUP(A3341,'DSR Attendance'!$A:$D,4,0)," / ",VLOOKUP('Per Outlet Plan'!A3341,'DSR Attendance'!$A:$E,5,0))))</f>
        <v/>
      </c>
      <c r="M3341" s="13" t="str">
        <f t="shared" si="54"/>
        <v/>
      </c>
      <c r="N3341" s="8"/>
      <c r="XFB3341" s="13" t="str">
        <f>IF(D3341="","",COUNTIF('DISPATCHED (VT11)'!$E:$E,'Per Outlet Plan'!D3341))</f>
        <v/>
      </c>
    </row>
    <row r="3342" spans="1:14 16382:16382">
      <c r="A3342" s="18" t="str">
        <f>IF(D3342="","",VLOOKUP(D3342,'DISPATCHED (VT11)'!$E:$XEV,16373,0))</f>
        <v/>
      </c>
      <c r="B3342" s="13" t="str">
        <f>IF(D3342="","",VLOOKUP(D3342,'DISPATCHED (VT11)'!$E:$L,8,0))</f>
        <v/>
      </c>
      <c r="C3342" s="16" t="str">
        <f>IF(A3342="","",IF(VLOOKUP(A3342,'DSR Attendance'!$A:$E,5,0)=0,VLOOKUP(A3342,'DSR Attendance'!$A:$D,4,0),CONCATENATE(VLOOKUP(A3342,'DSR Attendance'!$A:$D,4,0)," / ",VLOOKUP('Per Outlet Plan'!A3342,'DSR Attendance'!$A:$E,5,0))))</f>
        <v/>
      </c>
      <c r="M3342" s="13" t="str">
        <f t="shared" si="54"/>
        <v/>
      </c>
      <c r="N3342" s="8"/>
      <c r="XFB3342" s="13" t="str">
        <f>IF(D3342="","",COUNTIF('DISPATCHED (VT11)'!$E:$E,'Per Outlet Plan'!D3342))</f>
        <v/>
      </c>
    </row>
    <row r="3343" spans="1:14 16382:16382">
      <c r="A3343" s="18" t="str">
        <f>IF(D3343="","",VLOOKUP(D3343,'DISPATCHED (VT11)'!$E:$XEV,16373,0))</f>
        <v/>
      </c>
      <c r="B3343" s="13" t="str">
        <f>IF(D3343="","",VLOOKUP(D3343,'DISPATCHED (VT11)'!$E:$L,8,0))</f>
        <v/>
      </c>
      <c r="C3343" s="16" t="str">
        <f>IF(A3343="","",IF(VLOOKUP(A3343,'DSR Attendance'!$A:$E,5,0)=0,VLOOKUP(A3343,'DSR Attendance'!$A:$D,4,0),CONCATENATE(VLOOKUP(A3343,'DSR Attendance'!$A:$D,4,0)," / ",VLOOKUP('Per Outlet Plan'!A3343,'DSR Attendance'!$A:$E,5,0))))</f>
        <v/>
      </c>
      <c r="M3343" s="13" t="str">
        <f t="shared" si="54"/>
        <v/>
      </c>
      <c r="N3343" s="8"/>
      <c r="XFB3343" s="13" t="str">
        <f>IF(D3343="","",COUNTIF('DISPATCHED (VT11)'!$E:$E,'Per Outlet Plan'!D3343))</f>
        <v/>
      </c>
    </row>
    <row r="3344" spans="1:14 16382:16382">
      <c r="A3344" s="18" t="str">
        <f>IF(D3344="","",VLOOKUP(D3344,'DISPATCHED (VT11)'!$E:$XEV,16373,0))</f>
        <v/>
      </c>
      <c r="B3344" s="13" t="str">
        <f>IF(D3344="","",VLOOKUP(D3344,'DISPATCHED (VT11)'!$E:$L,8,0))</f>
        <v/>
      </c>
      <c r="C3344" s="16" t="str">
        <f>IF(A3344="","",IF(VLOOKUP(A3344,'DSR Attendance'!$A:$E,5,0)=0,VLOOKUP(A3344,'DSR Attendance'!$A:$D,4,0),CONCATENATE(VLOOKUP(A3344,'DSR Attendance'!$A:$D,4,0)," / ",VLOOKUP('Per Outlet Plan'!A3344,'DSR Attendance'!$A:$E,5,0))))</f>
        <v/>
      </c>
      <c r="M3344" s="13" t="str">
        <f t="shared" si="54"/>
        <v/>
      </c>
      <c r="N3344" s="8"/>
      <c r="XFB3344" s="13" t="str">
        <f>IF(D3344="","",COUNTIF('DISPATCHED (VT11)'!$E:$E,'Per Outlet Plan'!D3344))</f>
        <v/>
      </c>
    </row>
    <row r="3345" spans="1:14 16382:16382">
      <c r="A3345" s="18" t="str">
        <f>IF(D3345="","",VLOOKUP(D3345,'DISPATCHED (VT11)'!$E:$XEV,16373,0))</f>
        <v/>
      </c>
      <c r="B3345" s="13" t="str">
        <f>IF(D3345="","",VLOOKUP(D3345,'DISPATCHED (VT11)'!$E:$L,8,0))</f>
        <v/>
      </c>
      <c r="C3345" s="16" t="str">
        <f>IF(A3345="","",IF(VLOOKUP(A3345,'DSR Attendance'!$A:$E,5,0)=0,VLOOKUP(A3345,'DSR Attendance'!$A:$D,4,0),CONCATENATE(VLOOKUP(A3345,'DSR Attendance'!$A:$D,4,0)," / ",VLOOKUP('Per Outlet Plan'!A3345,'DSR Attendance'!$A:$E,5,0))))</f>
        <v/>
      </c>
      <c r="M3345" s="13" t="str">
        <f t="shared" si="54"/>
        <v/>
      </c>
      <c r="N3345" s="8"/>
      <c r="XFB3345" s="13" t="str">
        <f>IF(D3345="","",COUNTIF('DISPATCHED (VT11)'!$E:$E,'Per Outlet Plan'!D3345))</f>
        <v/>
      </c>
    </row>
    <row r="3346" spans="1:14 16382:16382">
      <c r="A3346" s="18" t="str">
        <f>IF(D3346="","",VLOOKUP(D3346,'DISPATCHED (VT11)'!$E:$XEV,16373,0))</f>
        <v/>
      </c>
      <c r="B3346" s="13" t="str">
        <f>IF(D3346="","",VLOOKUP(D3346,'DISPATCHED (VT11)'!$E:$L,8,0))</f>
        <v/>
      </c>
      <c r="C3346" s="16" t="str">
        <f>IF(A3346="","",IF(VLOOKUP(A3346,'DSR Attendance'!$A:$E,5,0)=0,VLOOKUP(A3346,'DSR Attendance'!$A:$D,4,0),CONCATENATE(VLOOKUP(A3346,'DSR Attendance'!$A:$D,4,0)," / ",VLOOKUP('Per Outlet Plan'!A3346,'DSR Attendance'!$A:$E,5,0))))</f>
        <v/>
      </c>
      <c r="M3346" s="13" t="str">
        <f t="shared" si="54"/>
        <v/>
      </c>
      <c r="N3346" s="8"/>
      <c r="XFB3346" s="13" t="str">
        <f>IF(D3346="","",COUNTIF('DISPATCHED (VT11)'!$E:$E,'Per Outlet Plan'!D3346))</f>
        <v/>
      </c>
    </row>
    <row r="3347" spans="1:14 16382:16382">
      <c r="A3347" s="18" t="str">
        <f>IF(D3347="","",VLOOKUP(D3347,'DISPATCHED (VT11)'!$E:$XEV,16373,0))</f>
        <v/>
      </c>
      <c r="B3347" s="13" t="str">
        <f>IF(D3347="","",VLOOKUP(D3347,'DISPATCHED (VT11)'!$E:$L,8,0))</f>
        <v/>
      </c>
      <c r="C3347" s="16" t="str">
        <f>IF(A3347="","",IF(VLOOKUP(A3347,'DSR Attendance'!$A:$E,5,0)=0,VLOOKUP(A3347,'DSR Attendance'!$A:$D,4,0),CONCATENATE(VLOOKUP(A3347,'DSR Attendance'!$A:$D,4,0)," / ",VLOOKUP('Per Outlet Plan'!A3347,'DSR Attendance'!$A:$E,5,0))))</f>
        <v/>
      </c>
      <c r="M3347" s="13" t="str">
        <f t="shared" si="54"/>
        <v/>
      </c>
      <c r="N3347" s="8"/>
      <c r="XFB3347" s="13" t="str">
        <f>IF(D3347="","",COUNTIF('DISPATCHED (VT11)'!$E:$E,'Per Outlet Plan'!D3347))</f>
        <v/>
      </c>
    </row>
    <row r="3348" spans="1:14 16382:16382">
      <c r="A3348" s="18" t="str">
        <f>IF(D3348="","",VLOOKUP(D3348,'DISPATCHED (VT11)'!$E:$XEV,16373,0))</f>
        <v/>
      </c>
      <c r="B3348" s="13" t="str">
        <f>IF(D3348="","",VLOOKUP(D3348,'DISPATCHED (VT11)'!$E:$L,8,0))</f>
        <v/>
      </c>
      <c r="C3348" s="16" t="str">
        <f>IF(A3348="","",IF(VLOOKUP(A3348,'DSR Attendance'!$A:$E,5,0)=0,VLOOKUP(A3348,'DSR Attendance'!$A:$D,4,0),CONCATENATE(VLOOKUP(A3348,'DSR Attendance'!$A:$D,4,0)," / ",VLOOKUP('Per Outlet Plan'!A3348,'DSR Attendance'!$A:$E,5,0))))</f>
        <v/>
      </c>
      <c r="M3348" s="13" t="str">
        <f t="shared" si="54"/>
        <v/>
      </c>
      <c r="N3348" s="8"/>
      <c r="XFB3348" s="13" t="str">
        <f>IF(D3348="","",COUNTIF('DISPATCHED (VT11)'!$E:$E,'Per Outlet Plan'!D3348))</f>
        <v/>
      </c>
    </row>
    <row r="3349" spans="1:14 16382:16382">
      <c r="A3349" s="18" t="str">
        <f>IF(D3349="","",VLOOKUP(D3349,'DISPATCHED (VT11)'!$E:$XEV,16373,0))</f>
        <v/>
      </c>
      <c r="B3349" s="13" t="str">
        <f>IF(D3349="","",VLOOKUP(D3349,'DISPATCHED (VT11)'!$E:$L,8,0))</f>
        <v/>
      </c>
      <c r="C3349" s="16" t="str">
        <f>IF(A3349="","",IF(VLOOKUP(A3349,'DSR Attendance'!$A:$E,5,0)=0,VLOOKUP(A3349,'DSR Attendance'!$A:$D,4,0),CONCATENATE(VLOOKUP(A3349,'DSR Attendance'!$A:$D,4,0)," / ",VLOOKUP('Per Outlet Plan'!A3349,'DSR Attendance'!$A:$E,5,0))))</f>
        <v/>
      </c>
      <c r="M3349" s="13" t="str">
        <f t="shared" si="54"/>
        <v/>
      </c>
      <c r="N3349" s="8"/>
      <c r="XFB3349" s="13" t="str">
        <f>IF(D3349="","",COUNTIF('DISPATCHED (VT11)'!$E:$E,'Per Outlet Plan'!D3349))</f>
        <v/>
      </c>
    </row>
    <row r="3350" spans="1:14 16382:16382">
      <c r="A3350" s="18" t="str">
        <f>IF(D3350="","",VLOOKUP(D3350,'DISPATCHED (VT11)'!$E:$XEV,16373,0))</f>
        <v/>
      </c>
      <c r="B3350" s="13" t="str">
        <f>IF(D3350="","",VLOOKUP(D3350,'DISPATCHED (VT11)'!$E:$L,8,0))</f>
        <v/>
      </c>
      <c r="C3350" s="16" t="str">
        <f>IF(A3350="","",IF(VLOOKUP(A3350,'DSR Attendance'!$A:$E,5,0)=0,VLOOKUP(A3350,'DSR Attendance'!$A:$D,4,0),CONCATENATE(VLOOKUP(A3350,'DSR Attendance'!$A:$D,4,0)," / ",VLOOKUP('Per Outlet Plan'!A3350,'DSR Attendance'!$A:$E,5,0))))</f>
        <v/>
      </c>
      <c r="M3350" s="13" t="str">
        <f t="shared" si="54"/>
        <v/>
      </c>
      <c r="N3350" s="8"/>
      <c r="XFB3350" s="13" t="str">
        <f>IF(D3350="","",COUNTIF('DISPATCHED (VT11)'!$E:$E,'Per Outlet Plan'!D3350))</f>
        <v/>
      </c>
    </row>
    <row r="3351" spans="1:14 16382:16382">
      <c r="A3351" s="18" t="str">
        <f>IF(D3351="","",VLOOKUP(D3351,'DISPATCHED (VT11)'!$E:$XEV,16373,0))</f>
        <v/>
      </c>
      <c r="B3351" s="13" t="str">
        <f>IF(D3351="","",VLOOKUP(D3351,'DISPATCHED (VT11)'!$E:$L,8,0))</f>
        <v/>
      </c>
      <c r="C3351" s="16" t="str">
        <f>IF(A3351="","",IF(VLOOKUP(A3351,'DSR Attendance'!$A:$E,5,0)=0,VLOOKUP(A3351,'DSR Attendance'!$A:$D,4,0),CONCATENATE(VLOOKUP(A3351,'DSR Attendance'!$A:$D,4,0)," / ",VLOOKUP('Per Outlet Plan'!A3351,'DSR Attendance'!$A:$E,5,0))))</f>
        <v/>
      </c>
      <c r="M3351" s="13" t="str">
        <f t="shared" si="54"/>
        <v/>
      </c>
      <c r="N3351" s="8"/>
      <c r="XFB3351" s="13" t="str">
        <f>IF(D3351="","",COUNTIF('DISPATCHED (VT11)'!$E:$E,'Per Outlet Plan'!D3351))</f>
        <v/>
      </c>
    </row>
    <row r="3352" spans="1:14 16382:16382">
      <c r="A3352" s="18" t="str">
        <f>IF(D3352="","",VLOOKUP(D3352,'DISPATCHED (VT11)'!$E:$XEV,16373,0))</f>
        <v/>
      </c>
      <c r="B3352" s="13" t="str">
        <f>IF(D3352="","",VLOOKUP(D3352,'DISPATCHED (VT11)'!$E:$L,8,0))</f>
        <v/>
      </c>
      <c r="C3352" s="16" t="str">
        <f>IF(A3352="","",IF(VLOOKUP(A3352,'DSR Attendance'!$A:$E,5,0)=0,VLOOKUP(A3352,'DSR Attendance'!$A:$D,4,0),CONCATENATE(VLOOKUP(A3352,'DSR Attendance'!$A:$D,4,0)," / ",VLOOKUP('Per Outlet Plan'!A3352,'DSR Attendance'!$A:$E,5,0))))</f>
        <v/>
      </c>
      <c r="M3352" s="13" t="str">
        <f t="shared" si="54"/>
        <v/>
      </c>
      <c r="N3352" s="8"/>
      <c r="XFB3352" s="13" t="str">
        <f>IF(D3352="","",COUNTIF('DISPATCHED (VT11)'!$E:$E,'Per Outlet Plan'!D3352))</f>
        <v/>
      </c>
    </row>
    <row r="3353" spans="1:14 16382:16382">
      <c r="A3353" s="18" t="str">
        <f>IF(D3353="","",VLOOKUP(D3353,'DISPATCHED (VT11)'!$E:$XEV,16373,0))</f>
        <v/>
      </c>
      <c r="B3353" s="13" t="str">
        <f>IF(D3353="","",VLOOKUP(D3353,'DISPATCHED (VT11)'!$E:$L,8,0))</f>
        <v/>
      </c>
      <c r="C3353" s="16" t="str">
        <f>IF(A3353="","",IF(VLOOKUP(A3353,'DSR Attendance'!$A:$E,5,0)=0,VLOOKUP(A3353,'DSR Attendance'!$A:$D,4,0),CONCATENATE(VLOOKUP(A3353,'DSR Attendance'!$A:$D,4,0)," / ",VLOOKUP('Per Outlet Plan'!A3353,'DSR Attendance'!$A:$E,5,0))))</f>
        <v/>
      </c>
      <c r="M3353" s="13" t="str">
        <f t="shared" si="54"/>
        <v/>
      </c>
      <c r="N3353" s="8"/>
      <c r="XFB3353" s="13" t="str">
        <f>IF(D3353="","",COUNTIF('DISPATCHED (VT11)'!$E:$E,'Per Outlet Plan'!D3353))</f>
        <v/>
      </c>
    </row>
    <row r="3354" spans="1:14 16382:16382">
      <c r="A3354" s="18" t="str">
        <f>IF(D3354="","",VLOOKUP(D3354,'DISPATCHED (VT11)'!$E:$XEV,16373,0))</f>
        <v/>
      </c>
      <c r="B3354" s="13" t="str">
        <f>IF(D3354="","",VLOOKUP(D3354,'DISPATCHED (VT11)'!$E:$L,8,0))</f>
        <v/>
      </c>
      <c r="C3354" s="16" t="str">
        <f>IF(A3354="","",IF(VLOOKUP(A3354,'DSR Attendance'!$A:$E,5,0)=0,VLOOKUP(A3354,'DSR Attendance'!$A:$D,4,0),CONCATENATE(VLOOKUP(A3354,'DSR Attendance'!$A:$D,4,0)," / ",VLOOKUP('Per Outlet Plan'!A3354,'DSR Attendance'!$A:$E,5,0))))</f>
        <v/>
      </c>
      <c r="M3354" s="13" t="str">
        <f t="shared" si="54"/>
        <v/>
      </c>
      <c r="N3354" s="8"/>
      <c r="XFB3354" s="13" t="str">
        <f>IF(D3354="","",COUNTIF('DISPATCHED (VT11)'!$E:$E,'Per Outlet Plan'!D3354))</f>
        <v/>
      </c>
    </row>
    <row r="3355" spans="1:14 16382:16382">
      <c r="A3355" s="18" t="str">
        <f>IF(D3355="","",VLOOKUP(D3355,'DISPATCHED (VT11)'!$E:$XEV,16373,0))</f>
        <v/>
      </c>
      <c r="B3355" s="13" t="str">
        <f>IF(D3355="","",VLOOKUP(D3355,'DISPATCHED (VT11)'!$E:$L,8,0))</f>
        <v/>
      </c>
      <c r="C3355" s="16" t="str">
        <f>IF(A3355="","",IF(VLOOKUP(A3355,'DSR Attendance'!$A:$E,5,0)=0,VLOOKUP(A3355,'DSR Attendance'!$A:$D,4,0),CONCATENATE(VLOOKUP(A3355,'DSR Attendance'!$A:$D,4,0)," / ",VLOOKUP('Per Outlet Plan'!A3355,'DSR Attendance'!$A:$E,5,0))))</f>
        <v/>
      </c>
      <c r="M3355" s="13" t="str">
        <f t="shared" si="54"/>
        <v/>
      </c>
      <c r="N3355" s="8"/>
      <c r="XFB3355" s="13" t="str">
        <f>IF(D3355="","",COUNTIF('DISPATCHED (VT11)'!$E:$E,'Per Outlet Plan'!D3355))</f>
        <v/>
      </c>
    </row>
    <row r="3356" spans="1:14 16382:16382">
      <c r="A3356" s="18" t="str">
        <f>IF(D3356="","",VLOOKUP(D3356,'DISPATCHED (VT11)'!$E:$XEV,16373,0))</f>
        <v/>
      </c>
      <c r="B3356" s="13" t="str">
        <f>IF(D3356="","",VLOOKUP(D3356,'DISPATCHED (VT11)'!$E:$L,8,0))</f>
        <v/>
      </c>
      <c r="C3356" s="16" t="str">
        <f>IF(A3356="","",IF(VLOOKUP(A3356,'DSR Attendance'!$A:$E,5,0)=0,VLOOKUP(A3356,'DSR Attendance'!$A:$D,4,0),CONCATENATE(VLOOKUP(A3356,'DSR Attendance'!$A:$D,4,0)," / ",VLOOKUP('Per Outlet Plan'!A3356,'DSR Attendance'!$A:$E,5,0))))</f>
        <v/>
      </c>
      <c r="M3356" s="13" t="str">
        <f t="shared" si="54"/>
        <v/>
      </c>
      <c r="N3356" s="8"/>
      <c r="XFB3356" s="13" t="str">
        <f>IF(D3356="","",COUNTIF('DISPATCHED (VT11)'!$E:$E,'Per Outlet Plan'!D3356))</f>
        <v/>
      </c>
    </row>
    <row r="3357" spans="1:14 16382:16382">
      <c r="A3357" s="18" t="str">
        <f>IF(D3357="","",VLOOKUP(D3357,'DISPATCHED (VT11)'!$E:$XEV,16373,0))</f>
        <v/>
      </c>
      <c r="B3357" s="13" t="str">
        <f>IF(D3357="","",VLOOKUP(D3357,'DISPATCHED (VT11)'!$E:$L,8,0))</f>
        <v/>
      </c>
      <c r="C3357" s="16" t="str">
        <f>IF(A3357="","",IF(VLOOKUP(A3357,'DSR Attendance'!$A:$E,5,0)=0,VLOOKUP(A3357,'DSR Attendance'!$A:$D,4,0),CONCATENATE(VLOOKUP(A3357,'DSR Attendance'!$A:$D,4,0)," / ",VLOOKUP('Per Outlet Plan'!A3357,'DSR Attendance'!$A:$E,5,0))))</f>
        <v/>
      </c>
      <c r="M3357" s="13" t="str">
        <f t="shared" si="54"/>
        <v/>
      </c>
      <c r="N3357" s="8"/>
      <c r="XFB3357" s="13" t="str">
        <f>IF(D3357="","",COUNTIF('DISPATCHED (VT11)'!$E:$E,'Per Outlet Plan'!D3357))</f>
        <v/>
      </c>
    </row>
    <row r="3358" spans="1:14 16382:16382">
      <c r="A3358" s="18" t="str">
        <f>IF(D3358="","",VLOOKUP(D3358,'DISPATCHED (VT11)'!$E:$XEV,16373,0))</f>
        <v/>
      </c>
      <c r="B3358" s="13" t="str">
        <f>IF(D3358="","",VLOOKUP(D3358,'DISPATCHED (VT11)'!$E:$L,8,0))</f>
        <v/>
      </c>
      <c r="C3358" s="16" t="str">
        <f>IF(A3358="","",IF(VLOOKUP(A3358,'DSR Attendance'!$A:$E,5,0)=0,VLOOKUP(A3358,'DSR Attendance'!$A:$D,4,0),CONCATENATE(VLOOKUP(A3358,'DSR Attendance'!$A:$D,4,0)," / ",VLOOKUP('Per Outlet Plan'!A3358,'DSR Attendance'!$A:$E,5,0))))</f>
        <v/>
      </c>
      <c r="M3358" s="13" t="str">
        <f t="shared" si="54"/>
        <v/>
      </c>
      <c r="N3358" s="8"/>
      <c r="XFB3358" s="13" t="str">
        <f>IF(D3358="","",COUNTIF('DISPATCHED (VT11)'!$E:$E,'Per Outlet Plan'!D3358))</f>
        <v/>
      </c>
    </row>
    <row r="3359" spans="1:14 16382:16382">
      <c r="A3359" s="18" t="str">
        <f>IF(D3359="","",VLOOKUP(D3359,'DISPATCHED (VT11)'!$E:$XEV,16373,0))</f>
        <v/>
      </c>
      <c r="B3359" s="13" t="str">
        <f>IF(D3359="","",VLOOKUP(D3359,'DISPATCHED (VT11)'!$E:$L,8,0))</f>
        <v/>
      </c>
      <c r="C3359" s="16" t="str">
        <f>IF(A3359="","",IF(VLOOKUP(A3359,'DSR Attendance'!$A:$E,5,0)=0,VLOOKUP(A3359,'DSR Attendance'!$A:$D,4,0),CONCATENATE(VLOOKUP(A3359,'DSR Attendance'!$A:$D,4,0)," / ",VLOOKUP('Per Outlet Plan'!A3359,'DSR Attendance'!$A:$E,5,0))))</f>
        <v/>
      </c>
      <c r="M3359" s="13" t="str">
        <f t="shared" si="54"/>
        <v/>
      </c>
      <c r="N3359" s="8"/>
      <c r="XFB3359" s="13" t="str">
        <f>IF(D3359="","",COUNTIF('DISPATCHED (VT11)'!$E:$E,'Per Outlet Plan'!D3359))</f>
        <v/>
      </c>
    </row>
    <row r="3360" spans="1:14 16382:16382">
      <c r="A3360" s="18" t="str">
        <f>IF(D3360="","",VLOOKUP(D3360,'DISPATCHED (VT11)'!$E:$XEV,16373,0))</f>
        <v/>
      </c>
      <c r="B3360" s="13" t="str">
        <f>IF(D3360="","",VLOOKUP(D3360,'DISPATCHED (VT11)'!$E:$L,8,0))</f>
        <v/>
      </c>
      <c r="C3360" s="16" t="str">
        <f>IF(A3360="","",IF(VLOOKUP(A3360,'DSR Attendance'!$A:$E,5,0)=0,VLOOKUP(A3360,'DSR Attendance'!$A:$D,4,0),CONCATENATE(VLOOKUP(A3360,'DSR Attendance'!$A:$D,4,0)," / ",VLOOKUP('Per Outlet Plan'!A3360,'DSR Attendance'!$A:$E,5,0))))</f>
        <v/>
      </c>
      <c r="M3360" s="13" t="str">
        <f t="shared" si="54"/>
        <v/>
      </c>
      <c r="N3360" s="8"/>
      <c r="XFB3360" s="13" t="str">
        <f>IF(D3360="","",COUNTIF('DISPATCHED (VT11)'!$E:$E,'Per Outlet Plan'!D3360))</f>
        <v/>
      </c>
    </row>
    <row r="3361" spans="1:14 16382:16382">
      <c r="A3361" s="18" t="str">
        <f>IF(D3361="","",VLOOKUP(D3361,'DISPATCHED (VT11)'!$E:$XEV,16373,0))</f>
        <v/>
      </c>
      <c r="B3361" s="13" t="str">
        <f>IF(D3361="","",VLOOKUP(D3361,'DISPATCHED (VT11)'!$E:$L,8,0))</f>
        <v/>
      </c>
      <c r="C3361" s="16" t="str">
        <f>IF(A3361="","",IF(VLOOKUP(A3361,'DSR Attendance'!$A:$E,5,0)=0,VLOOKUP(A3361,'DSR Attendance'!$A:$D,4,0),CONCATENATE(VLOOKUP(A3361,'DSR Attendance'!$A:$D,4,0)," / ",VLOOKUP('Per Outlet Plan'!A3361,'DSR Attendance'!$A:$E,5,0))))</f>
        <v/>
      </c>
      <c r="M3361" s="13" t="str">
        <f t="shared" si="54"/>
        <v/>
      </c>
      <c r="N3361" s="8"/>
      <c r="XFB3361" s="13" t="str">
        <f>IF(D3361="","",COUNTIF('DISPATCHED (VT11)'!$E:$E,'Per Outlet Plan'!D3361))</f>
        <v/>
      </c>
    </row>
    <row r="3362" spans="1:14 16382:16382">
      <c r="A3362" s="18" t="str">
        <f>IF(D3362="","",VLOOKUP(D3362,'DISPATCHED (VT11)'!$E:$XEV,16373,0))</f>
        <v/>
      </c>
      <c r="B3362" s="13" t="str">
        <f>IF(D3362="","",VLOOKUP(D3362,'DISPATCHED (VT11)'!$E:$L,8,0))</f>
        <v/>
      </c>
      <c r="C3362" s="16" t="str">
        <f>IF(A3362="","",IF(VLOOKUP(A3362,'DSR Attendance'!$A:$E,5,0)=0,VLOOKUP(A3362,'DSR Attendance'!$A:$D,4,0),CONCATENATE(VLOOKUP(A3362,'DSR Attendance'!$A:$D,4,0)," / ",VLOOKUP('Per Outlet Plan'!A3362,'DSR Attendance'!$A:$E,5,0))))</f>
        <v/>
      </c>
      <c r="M3362" s="13" t="str">
        <f t="shared" si="54"/>
        <v/>
      </c>
      <c r="N3362" s="8"/>
      <c r="XFB3362" s="13" t="str">
        <f>IF(D3362="","",COUNTIF('DISPATCHED (VT11)'!$E:$E,'Per Outlet Plan'!D3362))</f>
        <v/>
      </c>
    </row>
    <row r="3363" spans="1:14 16382:16382">
      <c r="A3363" s="18" t="str">
        <f>IF(D3363="","",VLOOKUP(D3363,'DISPATCHED (VT11)'!$E:$XEV,16373,0))</f>
        <v/>
      </c>
      <c r="B3363" s="13" t="str">
        <f>IF(D3363="","",VLOOKUP(D3363,'DISPATCHED (VT11)'!$E:$L,8,0))</f>
        <v/>
      </c>
      <c r="C3363" s="16" t="str">
        <f>IF(A3363="","",IF(VLOOKUP(A3363,'DSR Attendance'!$A:$E,5,0)=0,VLOOKUP(A3363,'DSR Attendance'!$A:$D,4,0),CONCATENATE(VLOOKUP(A3363,'DSR Attendance'!$A:$D,4,0)," / ",VLOOKUP('Per Outlet Plan'!A3363,'DSR Attendance'!$A:$E,5,0))))</f>
        <v/>
      </c>
      <c r="M3363" s="13" t="str">
        <f t="shared" si="54"/>
        <v/>
      </c>
      <c r="N3363" s="8"/>
      <c r="XFB3363" s="13" t="str">
        <f>IF(D3363="","",COUNTIF('DISPATCHED (VT11)'!$E:$E,'Per Outlet Plan'!D3363))</f>
        <v/>
      </c>
    </row>
    <row r="3364" spans="1:14 16382:16382">
      <c r="A3364" s="18" t="str">
        <f>IF(D3364="","",VLOOKUP(D3364,'DISPATCHED (VT11)'!$E:$XEV,16373,0))</f>
        <v/>
      </c>
      <c r="B3364" s="13" t="str">
        <f>IF(D3364="","",VLOOKUP(D3364,'DISPATCHED (VT11)'!$E:$L,8,0))</f>
        <v/>
      </c>
      <c r="C3364" s="16" t="str">
        <f>IF(A3364="","",IF(VLOOKUP(A3364,'DSR Attendance'!$A:$E,5,0)=0,VLOOKUP(A3364,'DSR Attendance'!$A:$D,4,0),CONCATENATE(VLOOKUP(A3364,'DSR Attendance'!$A:$D,4,0)," / ",VLOOKUP('Per Outlet Plan'!A3364,'DSR Attendance'!$A:$E,5,0))))</f>
        <v/>
      </c>
      <c r="M3364" s="13" t="str">
        <f t="shared" si="54"/>
        <v/>
      </c>
      <c r="N3364" s="8"/>
      <c r="XFB3364" s="13" t="str">
        <f>IF(D3364="","",COUNTIF('DISPATCHED (VT11)'!$E:$E,'Per Outlet Plan'!D3364))</f>
        <v/>
      </c>
    </row>
    <row r="3365" spans="1:14 16382:16382">
      <c r="A3365" s="18" t="str">
        <f>IF(D3365="","",VLOOKUP(D3365,'DISPATCHED (VT11)'!$E:$XEV,16373,0))</f>
        <v/>
      </c>
      <c r="B3365" s="13" t="str">
        <f>IF(D3365="","",VLOOKUP(D3365,'DISPATCHED (VT11)'!$E:$L,8,0))</f>
        <v/>
      </c>
      <c r="C3365" s="16" t="str">
        <f>IF(A3365="","",IF(VLOOKUP(A3365,'DSR Attendance'!$A:$E,5,0)=0,VLOOKUP(A3365,'DSR Attendance'!$A:$D,4,0),CONCATENATE(VLOOKUP(A3365,'DSR Attendance'!$A:$D,4,0)," / ",VLOOKUP('Per Outlet Plan'!A3365,'DSR Attendance'!$A:$E,5,0))))</f>
        <v/>
      </c>
      <c r="M3365" s="13" t="str">
        <f t="shared" si="54"/>
        <v/>
      </c>
      <c r="N3365" s="8"/>
      <c r="XFB3365" s="13" t="str">
        <f>IF(D3365="","",COUNTIF('DISPATCHED (VT11)'!$E:$E,'Per Outlet Plan'!D3365))</f>
        <v/>
      </c>
    </row>
    <row r="3366" spans="1:14 16382:16382">
      <c r="A3366" s="18" t="str">
        <f>IF(D3366="","",VLOOKUP(D3366,'DISPATCHED (VT11)'!$E:$XEV,16373,0))</f>
        <v/>
      </c>
      <c r="B3366" s="13" t="str">
        <f>IF(D3366="","",VLOOKUP(D3366,'DISPATCHED (VT11)'!$E:$L,8,0))</f>
        <v/>
      </c>
      <c r="C3366" s="16" t="str">
        <f>IF(A3366="","",IF(VLOOKUP(A3366,'DSR Attendance'!$A:$E,5,0)=0,VLOOKUP(A3366,'DSR Attendance'!$A:$D,4,0),CONCATENATE(VLOOKUP(A3366,'DSR Attendance'!$A:$D,4,0)," / ",VLOOKUP('Per Outlet Plan'!A3366,'DSR Attendance'!$A:$E,5,0))))</f>
        <v/>
      </c>
      <c r="M3366" s="13" t="str">
        <f t="shared" si="54"/>
        <v/>
      </c>
      <c r="N3366" s="8"/>
      <c r="XFB3366" s="13" t="str">
        <f>IF(D3366="","",COUNTIF('DISPATCHED (VT11)'!$E:$E,'Per Outlet Plan'!D3366))</f>
        <v/>
      </c>
    </row>
    <row r="3367" spans="1:14 16382:16382">
      <c r="A3367" s="18" t="str">
        <f>IF(D3367="","",VLOOKUP(D3367,'DISPATCHED (VT11)'!$E:$XEV,16373,0))</f>
        <v/>
      </c>
      <c r="B3367" s="13" t="str">
        <f>IF(D3367="","",VLOOKUP(D3367,'DISPATCHED (VT11)'!$E:$L,8,0))</f>
        <v/>
      </c>
      <c r="C3367" s="16" t="str">
        <f>IF(A3367="","",IF(VLOOKUP(A3367,'DSR Attendance'!$A:$E,5,0)=0,VLOOKUP(A3367,'DSR Attendance'!$A:$D,4,0),CONCATENATE(VLOOKUP(A3367,'DSR Attendance'!$A:$D,4,0)," / ",VLOOKUP('Per Outlet Plan'!A3367,'DSR Attendance'!$A:$E,5,0))))</f>
        <v/>
      </c>
      <c r="M3367" s="13" t="str">
        <f t="shared" si="54"/>
        <v/>
      </c>
      <c r="N3367" s="8"/>
      <c r="XFB3367" s="13" t="str">
        <f>IF(D3367="","",COUNTIF('DISPATCHED (VT11)'!$E:$E,'Per Outlet Plan'!D3367))</f>
        <v/>
      </c>
    </row>
    <row r="3368" spans="1:14 16382:16382">
      <c r="A3368" s="18" t="str">
        <f>IF(D3368="","",VLOOKUP(D3368,'DISPATCHED (VT11)'!$E:$XEV,16373,0))</f>
        <v/>
      </c>
      <c r="B3368" s="13" t="str">
        <f>IF(D3368="","",VLOOKUP(D3368,'DISPATCHED (VT11)'!$E:$L,8,0))</f>
        <v/>
      </c>
      <c r="C3368" s="16" t="str">
        <f>IF(A3368="","",IF(VLOOKUP(A3368,'DSR Attendance'!$A:$E,5,0)=0,VLOOKUP(A3368,'DSR Attendance'!$A:$D,4,0),CONCATENATE(VLOOKUP(A3368,'DSR Attendance'!$A:$D,4,0)," / ",VLOOKUP('Per Outlet Plan'!A3368,'DSR Attendance'!$A:$E,5,0))))</f>
        <v/>
      </c>
      <c r="M3368" s="13" t="str">
        <f t="shared" si="54"/>
        <v/>
      </c>
      <c r="N3368" s="8"/>
      <c r="XFB3368" s="13" t="str">
        <f>IF(D3368="","",COUNTIF('DISPATCHED (VT11)'!$E:$E,'Per Outlet Plan'!D3368))</f>
        <v/>
      </c>
    </row>
    <row r="3369" spans="1:14 16382:16382">
      <c r="A3369" s="18" t="str">
        <f>IF(D3369="","",VLOOKUP(D3369,'DISPATCHED (VT11)'!$E:$XEV,16373,0))</f>
        <v/>
      </c>
      <c r="B3369" s="13" t="str">
        <f>IF(D3369="","",VLOOKUP(D3369,'DISPATCHED (VT11)'!$E:$L,8,0))</f>
        <v/>
      </c>
      <c r="C3369" s="16" t="str">
        <f>IF(A3369="","",IF(VLOOKUP(A3369,'DSR Attendance'!$A:$E,5,0)=0,VLOOKUP(A3369,'DSR Attendance'!$A:$D,4,0),CONCATENATE(VLOOKUP(A3369,'DSR Attendance'!$A:$D,4,0)," / ",VLOOKUP('Per Outlet Plan'!A3369,'DSR Attendance'!$A:$E,5,0))))</f>
        <v/>
      </c>
      <c r="M3369" s="13" t="str">
        <f t="shared" si="54"/>
        <v/>
      </c>
      <c r="N3369" s="8"/>
      <c r="XFB3369" s="13" t="str">
        <f>IF(D3369="","",COUNTIF('DISPATCHED (VT11)'!$E:$E,'Per Outlet Plan'!D3369))</f>
        <v/>
      </c>
    </row>
    <row r="3370" spans="1:14 16382:16382">
      <c r="A3370" s="18" t="str">
        <f>IF(D3370="","",VLOOKUP(D3370,'DISPATCHED (VT11)'!$E:$XEV,16373,0))</f>
        <v/>
      </c>
      <c r="B3370" s="13" t="str">
        <f>IF(D3370="","",VLOOKUP(D3370,'DISPATCHED (VT11)'!$E:$L,8,0))</f>
        <v/>
      </c>
      <c r="C3370" s="16" t="str">
        <f>IF(A3370="","",IF(VLOOKUP(A3370,'DSR Attendance'!$A:$E,5,0)=0,VLOOKUP(A3370,'DSR Attendance'!$A:$D,4,0),CONCATENATE(VLOOKUP(A3370,'DSR Attendance'!$A:$D,4,0)," / ",VLOOKUP('Per Outlet Plan'!A3370,'DSR Attendance'!$A:$E,5,0))))</f>
        <v/>
      </c>
      <c r="M3370" s="13" t="str">
        <f t="shared" si="54"/>
        <v/>
      </c>
      <c r="N3370" s="8"/>
      <c r="XFB3370" s="13" t="str">
        <f>IF(D3370="","",COUNTIF('DISPATCHED (VT11)'!$E:$E,'Per Outlet Plan'!D3370))</f>
        <v/>
      </c>
    </row>
    <row r="3371" spans="1:14 16382:16382">
      <c r="A3371" s="18" t="str">
        <f>IF(D3371="","",VLOOKUP(D3371,'DISPATCHED (VT11)'!$E:$XEV,16373,0))</f>
        <v/>
      </c>
      <c r="B3371" s="13" t="str">
        <f>IF(D3371="","",VLOOKUP(D3371,'DISPATCHED (VT11)'!$E:$L,8,0))</f>
        <v/>
      </c>
      <c r="C3371" s="16" t="str">
        <f>IF(A3371="","",IF(VLOOKUP(A3371,'DSR Attendance'!$A:$E,5,0)=0,VLOOKUP(A3371,'DSR Attendance'!$A:$D,4,0),CONCATENATE(VLOOKUP(A3371,'DSR Attendance'!$A:$D,4,0)," / ",VLOOKUP('Per Outlet Plan'!A3371,'DSR Attendance'!$A:$E,5,0))))</f>
        <v/>
      </c>
      <c r="M3371" s="13" t="str">
        <f t="shared" si="54"/>
        <v/>
      </c>
      <c r="N3371" s="8"/>
      <c r="XFB3371" s="13" t="str">
        <f>IF(D3371="","",COUNTIF('DISPATCHED (VT11)'!$E:$E,'Per Outlet Plan'!D3371))</f>
        <v/>
      </c>
    </row>
    <row r="3372" spans="1:14 16382:16382">
      <c r="A3372" s="18" t="str">
        <f>IF(D3372="","",VLOOKUP(D3372,'DISPATCHED (VT11)'!$E:$XEV,16373,0))</f>
        <v/>
      </c>
      <c r="B3372" s="13" t="str">
        <f>IF(D3372="","",VLOOKUP(D3372,'DISPATCHED (VT11)'!$E:$L,8,0))</f>
        <v/>
      </c>
      <c r="C3372" s="16" t="str">
        <f>IF(A3372="","",IF(VLOOKUP(A3372,'DSR Attendance'!$A:$E,5,0)=0,VLOOKUP(A3372,'DSR Attendance'!$A:$D,4,0),CONCATENATE(VLOOKUP(A3372,'DSR Attendance'!$A:$D,4,0)," / ",VLOOKUP('Per Outlet Plan'!A3372,'DSR Attendance'!$A:$E,5,0))))</f>
        <v/>
      </c>
      <c r="M3372" s="13" t="str">
        <f t="shared" si="54"/>
        <v/>
      </c>
      <c r="N3372" s="8"/>
      <c r="XFB3372" s="13" t="str">
        <f>IF(D3372="","",COUNTIF('DISPATCHED (VT11)'!$E:$E,'Per Outlet Plan'!D3372))</f>
        <v/>
      </c>
    </row>
    <row r="3373" spans="1:14 16382:16382">
      <c r="A3373" s="18" t="str">
        <f>IF(D3373="","",VLOOKUP(D3373,'DISPATCHED (VT11)'!$E:$XEV,16373,0))</f>
        <v/>
      </c>
      <c r="B3373" s="13" t="str">
        <f>IF(D3373="","",VLOOKUP(D3373,'DISPATCHED (VT11)'!$E:$L,8,0))</f>
        <v/>
      </c>
      <c r="C3373" s="16" t="str">
        <f>IF(A3373="","",IF(VLOOKUP(A3373,'DSR Attendance'!$A:$E,5,0)=0,VLOOKUP(A3373,'DSR Attendance'!$A:$D,4,0),CONCATENATE(VLOOKUP(A3373,'DSR Attendance'!$A:$D,4,0)," / ",VLOOKUP('Per Outlet Plan'!A3373,'DSR Attendance'!$A:$E,5,0))))</f>
        <v/>
      </c>
      <c r="M3373" s="13" t="str">
        <f t="shared" si="54"/>
        <v/>
      </c>
      <c r="N3373" s="8"/>
      <c r="XFB3373" s="13" t="str">
        <f>IF(D3373="","",COUNTIF('DISPATCHED (VT11)'!$E:$E,'Per Outlet Plan'!D3373))</f>
        <v/>
      </c>
    </row>
    <row r="3374" spans="1:14 16382:16382">
      <c r="A3374" s="18" t="str">
        <f>IF(D3374="","",VLOOKUP(D3374,'DISPATCHED (VT11)'!$E:$XEV,16373,0))</f>
        <v/>
      </c>
      <c r="B3374" s="13" t="str">
        <f>IF(D3374="","",VLOOKUP(D3374,'DISPATCHED (VT11)'!$E:$L,8,0))</f>
        <v/>
      </c>
      <c r="C3374" s="16" t="str">
        <f>IF(A3374="","",IF(VLOOKUP(A3374,'DSR Attendance'!$A:$E,5,0)=0,VLOOKUP(A3374,'DSR Attendance'!$A:$D,4,0),CONCATENATE(VLOOKUP(A3374,'DSR Attendance'!$A:$D,4,0)," / ",VLOOKUP('Per Outlet Plan'!A3374,'DSR Attendance'!$A:$E,5,0))))</f>
        <v/>
      </c>
      <c r="M3374" s="13" t="str">
        <f t="shared" si="54"/>
        <v/>
      </c>
      <c r="N3374" s="8"/>
      <c r="XFB3374" s="13" t="str">
        <f>IF(D3374="","",COUNTIF('DISPATCHED (VT11)'!$E:$E,'Per Outlet Plan'!D3374))</f>
        <v/>
      </c>
    </row>
    <row r="3375" spans="1:14 16382:16382">
      <c r="A3375" s="18" t="str">
        <f>IF(D3375="","",VLOOKUP(D3375,'DISPATCHED (VT11)'!$E:$XEV,16373,0))</f>
        <v/>
      </c>
      <c r="B3375" s="13" t="str">
        <f>IF(D3375="","",VLOOKUP(D3375,'DISPATCHED (VT11)'!$E:$L,8,0))</f>
        <v/>
      </c>
      <c r="C3375" s="16" t="str">
        <f>IF(A3375="","",IF(VLOOKUP(A3375,'DSR Attendance'!$A:$E,5,0)=0,VLOOKUP(A3375,'DSR Attendance'!$A:$D,4,0),CONCATENATE(VLOOKUP(A3375,'DSR Attendance'!$A:$D,4,0)," / ",VLOOKUP('Per Outlet Plan'!A3375,'DSR Attendance'!$A:$E,5,0))))</f>
        <v/>
      </c>
      <c r="M3375" s="13" t="str">
        <f t="shared" si="54"/>
        <v/>
      </c>
      <c r="N3375" s="8"/>
      <c r="XFB3375" s="13" t="str">
        <f>IF(D3375="","",COUNTIF('DISPATCHED (VT11)'!$E:$E,'Per Outlet Plan'!D3375))</f>
        <v/>
      </c>
    </row>
    <row r="3376" spans="1:14 16382:16382">
      <c r="A3376" s="18" t="str">
        <f>IF(D3376="","",VLOOKUP(D3376,'DISPATCHED (VT11)'!$E:$XEV,16373,0))</f>
        <v/>
      </c>
      <c r="B3376" s="13" t="str">
        <f>IF(D3376="","",VLOOKUP(D3376,'DISPATCHED (VT11)'!$E:$L,8,0))</f>
        <v/>
      </c>
      <c r="C3376" s="16" t="str">
        <f>IF(A3376="","",IF(VLOOKUP(A3376,'DSR Attendance'!$A:$E,5,0)=0,VLOOKUP(A3376,'DSR Attendance'!$A:$D,4,0),CONCATENATE(VLOOKUP(A3376,'DSR Attendance'!$A:$D,4,0)," / ",VLOOKUP('Per Outlet Plan'!A3376,'DSR Attendance'!$A:$E,5,0))))</f>
        <v/>
      </c>
      <c r="M3376" s="13" t="str">
        <f t="shared" si="54"/>
        <v/>
      </c>
      <c r="N3376" s="8"/>
      <c r="XFB3376" s="13" t="str">
        <f>IF(D3376="","",COUNTIF('DISPATCHED (VT11)'!$E:$E,'Per Outlet Plan'!D3376))</f>
        <v/>
      </c>
    </row>
    <row r="3377" spans="1:14 16382:16382">
      <c r="A3377" s="18" t="str">
        <f>IF(D3377="","",VLOOKUP(D3377,'DISPATCHED (VT11)'!$E:$XEV,16373,0))</f>
        <v/>
      </c>
      <c r="B3377" s="13" t="str">
        <f>IF(D3377="","",VLOOKUP(D3377,'DISPATCHED (VT11)'!$E:$L,8,0))</f>
        <v/>
      </c>
      <c r="C3377" s="16" t="str">
        <f>IF(A3377="","",IF(VLOOKUP(A3377,'DSR Attendance'!$A:$E,5,0)=0,VLOOKUP(A3377,'DSR Attendance'!$A:$D,4,0),CONCATENATE(VLOOKUP(A3377,'DSR Attendance'!$A:$D,4,0)," / ",VLOOKUP('Per Outlet Plan'!A3377,'DSR Attendance'!$A:$E,5,0))))</f>
        <v/>
      </c>
      <c r="M3377" s="13" t="str">
        <f t="shared" si="54"/>
        <v/>
      </c>
      <c r="N3377" s="8"/>
      <c r="XFB3377" s="13" t="str">
        <f>IF(D3377="","",COUNTIF('DISPATCHED (VT11)'!$E:$E,'Per Outlet Plan'!D3377))</f>
        <v/>
      </c>
    </row>
    <row r="3378" spans="1:14 16382:16382">
      <c r="A3378" s="18" t="str">
        <f>IF(D3378="","",VLOOKUP(D3378,'DISPATCHED (VT11)'!$E:$XEV,16373,0))</f>
        <v/>
      </c>
      <c r="B3378" s="13" t="str">
        <f>IF(D3378="","",VLOOKUP(D3378,'DISPATCHED (VT11)'!$E:$L,8,0))</f>
        <v/>
      </c>
      <c r="C3378" s="16" t="str">
        <f>IF(A3378="","",IF(VLOOKUP(A3378,'DSR Attendance'!$A:$E,5,0)=0,VLOOKUP(A3378,'DSR Attendance'!$A:$D,4,0),CONCATENATE(VLOOKUP(A3378,'DSR Attendance'!$A:$D,4,0)," / ",VLOOKUP('Per Outlet Plan'!A3378,'DSR Attendance'!$A:$E,5,0))))</f>
        <v/>
      </c>
      <c r="M3378" s="13" t="str">
        <f t="shared" si="54"/>
        <v/>
      </c>
      <c r="N3378" s="8"/>
      <c r="XFB3378" s="13" t="str">
        <f>IF(D3378="","",COUNTIF('DISPATCHED (VT11)'!$E:$E,'Per Outlet Plan'!D3378))</f>
        <v/>
      </c>
    </row>
    <row r="3379" spans="1:14 16382:16382">
      <c r="A3379" s="18" t="str">
        <f>IF(D3379="","",VLOOKUP(D3379,'DISPATCHED (VT11)'!$E:$XEV,16373,0))</f>
        <v/>
      </c>
      <c r="B3379" s="13" t="str">
        <f>IF(D3379="","",VLOOKUP(D3379,'DISPATCHED (VT11)'!$E:$L,8,0))</f>
        <v/>
      </c>
      <c r="C3379" s="16" t="str">
        <f>IF(A3379="","",IF(VLOOKUP(A3379,'DSR Attendance'!$A:$E,5,0)=0,VLOOKUP(A3379,'DSR Attendance'!$A:$D,4,0),CONCATENATE(VLOOKUP(A3379,'DSR Attendance'!$A:$D,4,0)," / ",VLOOKUP('Per Outlet Plan'!A3379,'DSR Attendance'!$A:$E,5,0))))</f>
        <v/>
      </c>
      <c r="M3379" s="13" t="str">
        <f t="shared" si="54"/>
        <v/>
      </c>
      <c r="N3379" s="8"/>
      <c r="XFB3379" s="13" t="str">
        <f>IF(D3379="","",COUNTIF('DISPATCHED (VT11)'!$E:$E,'Per Outlet Plan'!D3379))</f>
        <v/>
      </c>
    </row>
    <row r="3380" spans="1:14 16382:16382">
      <c r="A3380" s="18" t="str">
        <f>IF(D3380="","",VLOOKUP(D3380,'DISPATCHED (VT11)'!$E:$XEV,16373,0))</f>
        <v/>
      </c>
      <c r="B3380" s="13" t="str">
        <f>IF(D3380="","",VLOOKUP(D3380,'DISPATCHED (VT11)'!$E:$L,8,0))</f>
        <v/>
      </c>
      <c r="C3380" s="16" t="str">
        <f>IF(A3380="","",IF(VLOOKUP(A3380,'DSR Attendance'!$A:$E,5,0)=0,VLOOKUP(A3380,'DSR Attendance'!$A:$D,4,0),CONCATENATE(VLOOKUP(A3380,'DSR Attendance'!$A:$D,4,0)," / ",VLOOKUP('Per Outlet Plan'!A3380,'DSR Attendance'!$A:$E,5,0))))</f>
        <v/>
      </c>
      <c r="M3380" s="13" t="str">
        <f t="shared" si="54"/>
        <v/>
      </c>
      <c r="N3380" s="8"/>
      <c r="XFB3380" s="13" t="str">
        <f>IF(D3380="","",COUNTIF('DISPATCHED (VT11)'!$E:$E,'Per Outlet Plan'!D3380))</f>
        <v/>
      </c>
    </row>
    <row r="3381" spans="1:14 16382:16382">
      <c r="A3381" s="18" t="str">
        <f>IF(D3381="","",VLOOKUP(D3381,'DISPATCHED (VT11)'!$E:$XEV,16373,0))</f>
        <v/>
      </c>
      <c r="B3381" s="13" t="str">
        <f>IF(D3381="","",VLOOKUP(D3381,'DISPATCHED (VT11)'!$E:$L,8,0))</f>
        <v/>
      </c>
      <c r="C3381" s="16" t="str">
        <f>IF(A3381="","",IF(VLOOKUP(A3381,'DSR Attendance'!$A:$E,5,0)=0,VLOOKUP(A3381,'DSR Attendance'!$A:$D,4,0),CONCATENATE(VLOOKUP(A3381,'DSR Attendance'!$A:$D,4,0)," / ",VLOOKUP('Per Outlet Plan'!A3381,'DSR Attendance'!$A:$E,5,0))))</f>
        <v/>
      </c>
      <c r="M3381" s="13" t="str">
        <f t="shared" si="54"/>
        <v/>
      </c>
      <c r="N3381" s="8"/>
      <c r="XFB3381" s="13" t="str">
        <f>IF(D3381="","",COUNTIF('DISPATCHED (VT11)'!$E:$E,'Per Outlet Plan'!D3381))</f>
        <v/>
      </c>
    </row>
    <row r="3382" spans="1:14 16382:16382">
      <c r="A3382" s="18" t="str">
        <f>IF(D3382="","",VLOOKUP(D3382,'DISPATCHED (VT11)'!$E:$XEV,16373,0))</f>
        <v/>
      </c>
      <c r="B3382" s="13" t="str">
        <f>IF(D3382="","",VLOOKUP(D3382,'DISPATCHED (VT11)'!$E:$L,8,0))</f>
        <v/>
      </c>
      <c r="C3382" s="16" t="str">
        <f>IF(A3382="","",IF(VLOOKUP(A3382,'DSR Attendance'!$A:$E,5,0)=0,VLOOKUP(A3382,'DSR Attendance'!$A:$D,4,0),CONCATENATE(VLOOKUP(A3382,'DSR Attendance'!$A:$D,4,0)," / ",VLOOKUP('Per Outlet Plan'!A3382,'DSR Attendance'!$A:$E,5,0))))</f>
        <v/>
      </c>
      <c r="M3382" s="13" t="str">
        <f t="shared" si="54"/>
        <v/>
      </c>
      <c r="N3382" s="8"/>
      <c r="XFB3382" s="13" t="str">
        <f>IF(D3382="","",COUNTIF('DISPATCHED (VT11)'!$E:$E,'Per Outlet Plan'!D3382))</f>
        <v/>
      </c>
    </row>
    <row r="3383" spans="1:14 16382:16382">
      <c r="A3383" s="18" t="str">
        <f>IF(D3383="","",VLOOKUP(D3383,'DISPATCHED (VT11)'!$E:$XEV,16373,0))</f>
        <v/>
      </c>
      <c r="B3383" s="13" t="str">
        <f>IF(D3383="","",VLOOKUP(D3383,'DISPATCHED (VT11)'!$E:$L,8,0))</f>
        <v/>
      </c>
      <c r="C3383" s="16" t="str">
        <f>IF(A3383="","",IF(VLOOKUP(A3383,'DSR Attendance'!$A:$E,5,0)=0,VLOOKUP(A3383,'DSR Attendance'!$A:$D,4,0),CONCATENATE(VLOOKUP(A3383,'DSR Attendance'!$A:$D,4,0)," / ",VLOOKUP('Per Outlet Plan'!A3383,'DSR Attendance'!$A:$E,5,0))))</f>
        <v/>
      </c>
      <c r="M3383" s="13" t="str">
        <f t="shared" si="54"/>
        <v/>
      </c>
      <c r="N3383" s="8"/>
      <c r="XFB3383" s="13" t="str">
        <f>IF(D3383="","",COUNTIF('DISPATCHED (VT11)'!$E:$E,'Per Outlet Plan'!D3383))</f>
        <v/>
      </c>
    </row>
    <row r="3384" spans="1:14 16382:16382">
      <c r="A3384" s="18" t="str">
        <f>IF(D3384="","",VLOOKUP(D3384,'DISPATCHED (VT11)'!$E:$XEV,16373,0))</f>
        <v/>
      </c>
      <c r="B3384" s="13" t="str">
        <f>IF(D3384="","",VLOOKUP(D3384,'DISPATCHED (VT11)'!$E:$L,8,0))</f>
        <v/>
      </c>
      <c r="C3384" s="16" t="str">
        <f>IF(A3384="","",IF(VLOOKUP(A3384,'DSR Attendance'!$A:$E,5,0)=0,VLOOKUP(A3384,'DSR Attendance'!$A:$D,4,0),CONCATENATE(VLOOKUP(A3384,'DSR Attendance'!$A:$D,4,0)," / ",VLOOKUP('Per Outlet Plan'!A3384,'DSR Attendance'!$A:$E,5,0))))</f>
        <v/>
      </c>
      <c r="M3384" s="13" t="str">
        <f t="shared" si="54"/>
        <v/>
      </c>
      <c r="N3384" s="8"/>
      <c r="XFB3384" s="13" t="str">
        <f>IF(D3384="","",COUNTIF('DISPATCHED (VT11)'!$E:$E,'Per Outlet Plan'!D3384))</f>
        <v/>
      </c>
    </row>
    <row r="3385" spans="1:14 16382:16382">
      <c r="A3385" s="18" t="str">
        <f>IF(D3385="","",VLOOKUP(D3385,'DISPATCHED (VT11)'!$E:$XEV,16373,0))</f>
        <v/>
      </c>
      <c r="B3385" s="13" t="str">
        <f>IF(D3385="","",VLOOKUP(D3385,'DISPATCHED (VT11)'!$E:$L,8,0))</f>
        <v/>
      </c>
      <c r="C3385" s="16" t="str">
        <f>IF(A3385="","",IF(VLOOKUP(A3385,'DSR Attendance'!$A:$E,5,0)=0,VLOOKUP(A3385,'DSR Attendance'!$A:$D,4,0),CONCATENATE(VLOOKUP(A3385,'DSR Attendance'!$A:$D,4,0)," / ",VLOOKUP('Per Outlet Plan'!A3385,'DSR Attendance'!$A:$E,5,0))))</f>
        <v/>
      </c>
      <c r="M3385" s="13" t="str">
        <f t="shared" si="54"/>
        <v/>
      </c>
      <c r="N3385" s="8"/>
      <c r="XFB3385" s="13" t="str">
        <f>IF(D3385="","",COUNTIF('DISPATCHED (VT11)'!$E:$E,'Per Outlet Plan'!D3385))</f>
        <v/>
      </c>
    </row>
    <row r="3386" spans="1:14 16382:16382">
      <c r="A3386" s="18" t="str">
        <f>IF(D3386="","",VLOOKUP(D3386,'DISPATCHED (VT11)'!$E:$XEV,16373,0))</f>
        <v/>
      </c>
      <c r="B3386" s="13" t="str">
        <f>IF(D3386="","",VLOOKUP(D3386,'DISPATCHED (VT11)'!$E:$L,8,0))</f>
        <v/>
      </c>
      <c r="C3386" s="16" t="str">
        <f>IF(A3386="","",IF(VLOOKUP(A3386,'DSR Attendance'!$A:$E,5,0)=0,VLOOKUP(A3386,'DSR Attendance'!$A:$D,4,0),CONCATENATE(VLOOKUP(A3386,'DSR Attendance'!$A:$D,4,0)," / ",VLOOKUP('Per Outlet Plan'!A3386,'DSR Attendance'!$A:$E,5,0))))</f>
        <v/>
      </c>
      <c r="M3386" s="13" t="str">
        <f t="shared" si="54"/>
        <v/>
      </c>
      <c r="N3386" s="8"/>
      <c r="XFB3386" s="13" t="str">
        <f>IF(D3386="","",COUNTIF('DISPATCHED (VT11)'!$E:$E,'Per Outlet Plan'!D3386))</f>
        <v/>
      </c>
    </row>
    <row r="3387" spans="1:14 16382:16382">
      <c r="A3387" s="18" t="str">
        <f>IF(D3387="","",VLOOKUP(D3387,'DISPATCHED (VT11)'!$E:$XEV,16373,0))</f>
        <v/>
      </c>
      <c r="B3387" s="13" t="str">
        <f>IF(D3387="","",VLOOKUP(D3387,'DISPATCHED (VT11)'!$E:$L,8,0))</f>
        <v/>
      </c>
      <c r="C3387" s="16" t="str">
        <f>IF(A3387="","",IF(VLOOKUP(A3387,'DSR Attendance'!$A:$E,5,0)=0,VLOOKUP(A3387,'DSR Attendance'!$A:$D,4,0),CONCATENATE(VLOOKUP(A3387,'DSR Attendance'!$A:$D,4,0)," / ",VLOOKUP('Per Outlet Plan'!A3387,'DSR Attendance'!$A:$E,5,0))))</f>
        <v/>
      </c>
      <c r="M3387" s="13" t="str">
        <f t="shared" si="54"/>
        <v/>
      </c>
      <c r="N3387" s="8"/>
      <c r="XFB3387" s="13" t="str">
        <f>IF(D3387="","",COUNTIF('DISPATCHED (VT11)'!$E:$E,'Per Outlet Plan'!D3387))</f>
        <v/>
      </c>
    </row>
    <row r="3388" spans="1:14 16382:16382">
      <c r="A3388" s="18" t="str">
        <f>IF(D3388="","",VLOOKUP(D3388,'DISPATCHED (VT11)'!$E:$XEV,16373,0))</f>
        <v/>
      </c>
      <c r="B3388" s="13" t="str">
        <f>IF(D3388="","",VLOOKUP(D3388,'DISPATCHED (VT11)'!$E:$L,8,0))</f>
        <v/>
      </c>
      <c r="C3388" s="16" t="str">
        <f>IF(A3388="","",IF(VLOOKUP(A3388,'DSR Attendance'!$A:$E,5,0)=0,VLOOKUP(A3388,'DSR Attendance'!$A:$D,4,0),CONCATENATE(VLOOKUP(A3388,'DSR Attendance'!$A:$D,4,0)," / ",VLOOKUP('Per Outlet Plan'!A3388,'DSR Attendance'!$A:$E,5,0))))</f>
        <v/>
      </c>
      <c r="M3388" s="13" t="str">
        <f t="shared" si="54"/>
        <v/>
      </c>
      <c r="N3388" s="8"/>
      <c r="XFB3388" s="13" t="str">
        <f>IF(D3388="","",COUNTIF('DISPATCHED (VT11)'!$E:$E,'Per Outlet Plan'!D3388))</f>
        <v/>
      </c>
    </row>
    <row r="3389" spans="1:14 16382:16382">
      <c r="A3389" s="18" t="str">
        <f>IF(D3389="","",VLOOKUP(D3389,'DISPATCHED (VT11)'!$E:$XEV,16373,0))</f>
        <v/>
      </c>
      <c r="B3389" s="13" t="str">
        <f>IF(D3389="","",VLOOKUP(D3389,'DISPATCHED (VT11)'!$E:$L,8,0))</f>
        <v/>
      </c>
      <c r="C3389" s="16" t="str">
        <f>IF(A3389="","",IF(VLOOKUP(A3389,'DSR Attendance'!$A:$E,5,0)=0,VLOOKUP(A3389,'DSR Attendance'!$A:$D,4,0),CONCATENATE(VLOOKUP(A3389,'DSR Attendance'!$A:$D,4,0)," / ",VLOOKUP('Per Outlet Plan'!A3389,'DSR Attendance'!$A:$E,5,0))))</f>
        <v/>
      </c>
      <c r="M3389" s="13" t="str">
        <f t="shared" si="54"/>
        <v/>
      </c>
      <c r="N3389" s="8"/>
      <c r="XFB3389" s="13" t="str">
        <f>IF(D3389="","",COUNTIF('DISPATCHED (VT11)'!$E:$E,'Per Outlet Plan'!D3389))</f>
        <v/>
      </c>
    </row>
    <row r="3390" spans="1:14 16382:16382">
      <c r="A3390" s="18" t="str">
        <f>IF(D3390="","",VLOOKUP(D3390,'DISPATCHED (VT11)'!$E:$XEV,16373,0))</f>
        <v/>
      </c>
      <c r="B3390" s="13" t="str">
        <f>IF(D3390="","",VLOOKUP(D3390,'DISPATCHED (VT11)'!$E:$L,8,0))</f>
        <v/>
      </c>
      <c r="C3390" s="16" t="str">
        <f>IF(A3390="","",IF(VLOOKUP(A3390,'DSR Attendance'!$A:$E,5,0)=0,VLOOKUP(A3390,'DSR Attendance'!$A:$D,4,0),CONCATENATE(VLOOKUP(A3390,'DSR Attendance'!$A:$D,4,0)," / ",VLOOKUP('Per Outlet Plan'!A3390,'DSR Attendance'!$A:$E,5,0))))</f>
        <v/>
      </c>
      <c r="M3390" s="13" t="str">
        <f t="shared" si="54"/>
        <v/>
      </c>
      <c r="N3390" s="8"/>
      <c r="XFB3390" s="13" t="str">
        <f>IF(D3390="","",COUNTIF('DISPATCHED (VT11)'!$E:$E,'Per Outlet Plan'!D3390))</f>
        <v/>
      </c>
    </row>
    <row r="3391" spans="1:14 16382:16382">
      <c r="A3391" s="18" t="str">
        <f>IF(D3391="","",VLOOKUP(D3391,'DISPATCHED (VT11)'!$E:$XEV,16373,0))</f>
        <v/>
      </c>
      <c r="B3391" s="13" t="str">
        <f>IF(D3391="","",VLOOKUP(D3391,'DISPATCHED (VT11)'!$E:$L,8,0))</f>
        <v/>
      </c>
      <c r="C3391" s="16" t="str">
        <f>IF(A3391="","",IF(VLOOKUP(A3391,'DSR Attendance'!$A:$E,5,0)=0,VLOOKUP(A3391,'DSR Attendance'!$A:$D,4,0),CONCATENATE(VLOOKUP(A3391,'DSR Attendance'!$A:$D,4,0)," / ",VLOOKUP('Per Outlet Plan'!A3391,'DSR Attendance'!$A:$E,5,0))))</f>
        <v/>
      </c>
      <c r="M3391" s="13" t="str">
        <f t="shared" si="54"/>
        <v/>
      </c>
      <c r="N3391" s="8"/>
      <c r="XFB3391" s="13" t="str">
        <f>IF(D3391="","",COUNTIF('DISPATCHED (VT11)'!$E:$E,'Per Outlet Plan'!D3391))</f>
        <v/>
      </c>
    </row>
    <row r="3392" spans="1:14 16382:16382">
      <c r="A3392" s="18" t="str">
        <f>IF(D3392="","",VLOOKUP(D3392,'DISPATCHED (VT11)'!$E:$XEV,16373,0))</f>
        <v/>
      </c>
      <c r="B3392" s="13" t="str">
        <f>IF(D3392="","",VLOOKUP(D3392,'DISPATCHED (VT11)'!$E:$L,8,0))</f>
        <v/>
      </c>
      <c r="C3392" s="16" t="str">
        <f>IF(A3392="","",IF(VLOOKUP(A3392,'DSR Attendance'!$A:$E,5,0)=0,VLOOKUP(A3392,'DSR Attendance'!$A:$D,4,0),CONCATENATE(VLOOKUP(A3392,'DSR Attendance'!$A:$D,4,0)," / ",VLOOKUP('Per Outlet Plan'!A3392,'DSR Attendance'!$A:$E,5,0))))</f>
        <v/>
      </c>
      <c r="M3392" s="13" t="str">
        <f t="shared" si="54"/>
        <v/>
      </c>
      <c r="N3392" s="8"/>
      <c r="XFB3392" s="13" t="str">
        <f>IF(D3392="","",COUNTIF('DISPATCHED (VT11)'!$E:$E,'Per Outlet Plan'!D3392))</f>
        <v/>
      </c>
    </row>
    <row r="3393" spans="1:14 16382:16382">
      <c r="A3393" s="18" t="str">
        <f>IF(D3393="","",VLOOKUP(D3393,'DISPATCHED (VT11)'!$E:$XEV,16373,0))</f>
        <v/>
      </c>
      <c r="B3393" s="13" t="str">
        <f>IF(D3393="","",VLOOKUP(D3393,'DISPATCHED (VT11)'!$E:$L,8,0))</f>
        <v/>
      </c>
      <c r="C3393" s="16" t="str">
        <f>IF(A3393="","",IF(VLOOKUP(A3393,'DSR Attendance'!$A:$E,5,0)=0,VLOOKUP(A3393,'DSR Attendance'!$A:$D,4,0),CONCATENATE(VLOOKUP(A3393,'DSR Attendance'!$A:$D,4,0)," / ",VLOOKUP('Per Outlet Plan'!A3393,'DSR Attendance'!$A:$E,5,0))))</f>
        <v/>
      </c>
      <c r="M3393" s="13" t="str">
        <f t="shared" si="54"/>
        <v/>
      </c>
      <c r="N3393" s="8"/>
      <c r="XFB3393" s="13" t="str">
        <f>IF(D3393="","",COUNTIF('DISPATCHED (VT11)'!$E:$E,'Per Outlet Plan'!D3393))</f>
        <v/>
      </c>
    </row>
    <row r="3394" spans="1:14 16382:16382">
      <c r="A3394" s="18" t="str">
        <f>IF(D3394="","",VLOOKUP(D3394,'DISPATCHED (VT11)'!$E:$XEV,16373,0))</f>
        <v/>
      </c>
      <c r="B3394" s="13" t="str">
        <f>IF(D3394="","",VLOOKUP(D3394,'DISPATCHED (VT11)'!$E:$L,8,0))</f>
        <v/>
      </c>
      <c r="C3394" s="16" t="str">
        <f>IF(A3394="","",IF(VLOOKUP(A3394,'DSR Attendance'!$A:$E,5,0)=0,VLOOKUP(A3394,'DSR Attendance'!$A:$D,4,0),CONCATENATE(VLOOKUP(A3394,'DSR Attendance'!$A:$D,4,0)," / ",VLOOKUP('Per Outlet Plan'!A3394,'DSR Attendance'!$A:$E,5,0))))</f>
        <v/>
      </c>
      <c r="M3394" s="13" t="str">
        <f t="shared" si="54"/>
        <v/>
      </c>
      <c r="N3394" s="8"/>
      <c r="XFB3394" s="13" t="str">
        <f>IF(D3394="","",COUNTIF('DISPATCHED (VT11)'!$E:$E,'Per Outlet Plan'!D3394))</f>
        <v/>
      </c>
    </row>
    <row r="3395" spans="1:14 16382:16382">
      <c r="A3395" s="18" t="str">
        <f>IF(D3395="","",VLOOKUP(D3395,'DISPATCHED (VT11)'!$E:$XEV,16373,0))</f>
        <v/>
      </c>
      <c r="B3395" s="13" t="str">
        <f>IF(D3395="","",VLOOKUP(D3395,'DISPATCHED (VT11)'!$E:$L,8,0))</f>
        <v/>
      </c>
      <c r="C3395" s="16" t="str">
        <f>IF(A3395="","",IF(VLOOKUP(A3395,'DSR Attendance'!$A:$E,5,0)=0,VLOOKUP(A3395,'DSR Attendance'!$A:$D,4,0),CONCATENATE(VLOOKUP(A3395,'DSR Attendance'!$A:$D,4,0)," / ",VLOOKUP('Per Outlet Plan'!A3395,'DSR Attendance'!$A:$E,5,0))))</f>
        <v/>
      </c>
      <c r="M3395" s="13" t="str">
        <f t="shared" si="54"/>
        <v/>
      </c>
      <c r="N3395" s="8"/>
      <c r="XFB3395" s="13" t="str">
        <f>IF(D3395="","",COUNTIF('DISPATCHED (VT11)'!$E:$E,'Per Outlet Plan'!D3395))</f>
        <v/>
      </c>
    </row>
    <row r="3396" spans="1:14 16382:16382">
      <c r="A3396" s="18" t="str">
        <f>IF(D3396="","",VLOOKUP(D3396,'DISPATCHED (VT11)'!$E:$XEV,16373,0))</f>
        <v/>
      </c>
      <c r="B3396" s="13" t="str">
        <f>IF(D3396="","",VLOOKUP(D3396,'DISPATCHED (VT11)'!$E:$L,8,0))</f>
        <v/>
      </c>
      <c r="C3396" s="16" t="str">
        <f>IF(A3396="","",IF(VLOOKUP(A3396,'DSR Attendance'!$A:$E,5,0)=0,VLOOKUP(A3396,'DSR Attendance'!$A:$D,4,0),CONCATENATE(VLOOKUP(A3396,'DSR Attendance'!$A:$D,4,0)," / ",VLOOKUP('Per Outlet Plan'!A3396,'DSR Attendance'!$A:$E,5,0))))</f>
        <v/>
      </c>
      <c r="M3396" s="13" t="str">
        <f t="shared" si="54"/>
        <v/>
      </c>
      <c r="N3396" s="8"/>
      <c r="XFB3396" s="13" t="str">
        <f>IF(D3396="","",COUNTIF('DISPATCHED (VT11)'!$E:$E,'Per Outlet Plan'!D3396))</f>
        <v/>
      </c>
    </row>
    <row r="3397" spans="1:14 16382:16382">
      <c r="A3397" s="18" t="str">
        <f>IF(D3397="","",VLOOKUP(D3397,'DISPATCHED (VT11)'!$E:$XEV,16373,0))</f>
        <v/>
      </c>
      <c r="B3397" s="13" t="str">
        <f>IF(D3397="","",VLOOKUP(D3397,'DISPATCHED (VT11)'!$E:$L,8,0))</f>
        <v/>
      </c>
      <c r="C3397" s="16" t="str">
        <f>IF(A3397="","",IF(VLOOKUP(A3397,'DSR Attendance'!$A:$E,5,0)=0,VLOOKUP(A3397,'DSR Attendance'!$A:$D,4,0),CONCATENATE(VLOOKUP(A3397,'DSR Attendance'!$A:$D,4,0)," / ",VLOOKUP('Per Outlet Plan'!A3397,'DSR Attendance'!$A:$E,5,0))))</f>
        <v/>
      </c>
      <c r="M3397" s="13" t="str">
        <f t="shared" si="54"/>
        <v/>
      </c>
      <c r="N3397" s="8"/>
      <c r="XFB3397" s="13" t="str">
        <f>IF(D3397="","",COUNTIF('DISPATCHED (VT11)'!$E:$E,'Per Outlet Plan'!D3397))</f>
        <v/>
      </c>
    </row>
    <row r="3398" spans="1:14 16382:16382">
      <c r="A3398" s="18" t="str">
        <f>IF(D3398="","",VLOOKUP(D3398,'DISPATCHED (VT11)'!$E:$XEV,16373,0))</f>
        <v/>
      </c>
      <c r="B3398" s="13" t="str">
        <f>IF(D3398="","",VLOOKUP(D3398,'DISPATCHED (VT11)'!$E:$L,8,0))</f>
        <v/>
      </c>
      <c r="C3398" s="16" t="str">
        <f>IF(A3398="","",IF(VLOOKUP(A3398,'DSR Attendance'!$A:$E,5,0)=0,VLOOKUP(A3398,'DSR Attendance'!$A:$D,4,0),CONCATENATE(VLOOKUP(A3398,'DSR Attendance'!$A:$D,4,0)," / ",VLOOKUP('Per Outlet Plan'!A3398,'DSR Attendance'!$A:$E,5,0))))</f>
        <v/>
      </c>
      <c r="M3398" s="13" t="str">
        <f t="shared" ref="M3398:M3461" si="55">IF(L3398="","",VLOOKUP(L3398,$XFC$6:$XFD$30,2,0))</f>
        <v/>
      </c>
      <c r="N3398" s="8"/>
      <c r="XFB3398" s="13" t="str">
        <f>IF(D3398="","",COUNTIF('DISPATCHED (VT11)'!$E:$E,'Per Outlet Plan'!D3398))</f>
        <v/>
      </c>
    </row>
    <row r="3399" spans="1:14 16382:16382">
      <c r="A3399" s="18" t="str">
        <f>IF(D3399="","",VLOOKUP(D3399,'DISPATCHED (VT11)'!$E:$XEV,16373,0))</f>
        <v/>
      </c>
      <c r="B3399" s="13" t="str">
        <f>IF(D3399="","",VLOOKUP(D3399,'DISPATCHED (VT11)'!$E:$L,8,0))</f>
        <v/>
      </c>
      <c r="C3399" s="16" t="str">
        <f>IF(A3399="","",IF(VLOOKUP(A3399,'DSR Attendance'!$A:$E,5,0)=0,VLOOKUP(A3399,'DSR Attendance'!$A:$D,4,0),CONCATENATE(VLOOKUP(A3399,'DSR Attendance'!$A:$D,4,0)," / ",VLOOKUP('Per Outlet Plan'!A3399,'DSR Attendance'!$A:$E,5,0))))</f>
        <v/>
      </c>
      <c r="M3399" s="13" t="str">
        <f t="shared" si="55"/>
        <v/>
      </c>
      <c r="N3399" s="8"/>
      <c r="XFB3399" s="13" t="str">
        <f>IF(D3399="","",COUNTIF('DISPATCHED (VT11)'!$E:$E,'Per Outlet Plan'!D3399))</f>
        <v/>
      </c>
    </row>
    <row r="3400" spans="1:14 16382:16382">
      <c r="A3400" s="18" t="str">
        <f>IF(D3400="","",VLOOKUP(D3400,'DISPATCHED (VT11)'!$E:$XEV,16373,0))</f>
        <v/>
      </c>
      <c r="B3400" s="13" t="str">
        <f>IF(D3400="","",VLOOKUP(D3400,'DISPATCHED (VT11)'!$E:$L,8,0))</f>
        <v/>
      </c>
      <c r="C3400" s="16" t="str">
        <f>IF(A3400="","",IF(VLOOKUP(A3400,'DSR Attendance'!$A:$E,5,0)=0,VLOOKUP(A3400,'DSR Attendance'!$A:$D,4,0),CONCATENATE(VLOOKUP(A3400,'DSR Attendance'!$A:$D,4,0)," / ",VLOOKUP('Per Outlet Plan'!A3400,'DSR Attendance'!$A:$E,5,0))))</f>
        <v/>
      </c>
      <c r="M3400" s="13" t="str">
        <f t="shared" si="55"/>
        <v/>
      </c>
      <c r="N3400" s="8"/>
      <c r="XFB3400" s="13" t="str">
        <f>IF(D3400="","",COUNTIF('DISPATCHED (VT11)'!$E:$E,'Per Outlet Plan'!D3400))</f>
        <v/>
      </c>
    </row>
    <row r="3401" spans="1:14 16382:16382">
      <c r="A3401" s="18" t="str">
        <f>IF(D3401="","",VLOOKUP(D3401,'DISPATCHED (VT11)'!$E:$XEV,16373,0))</f>
        <v/>
      </c>
      <c r="B3401" s="13" t="str">
        <f>IF(D3401="","",VLOOKUP(D3401,'DISPATCHED (VT11)'!$E:$L,8,0))</f>
        <v/>
      </c>
      <c r="C3401" s="16" t="str">
        <f>IF(A3401="","",IF(VLOOKUP(A3401,'DSR Attendance'!$A:$E,5,0)=0,VLOOKUP(A3401,'DSR Attendance'!$A:$D,4,0),CONCATENATE(VLOOKUP(A3401,'DSR Attendance'!$A:$D,4,0)," / ",VLOOKUP('Per Outlet Plan'!A3401,'DSR Attendance'!$A:$E,5,0))))</f>
        <v/>
      </c>
      <c r="M3401" s="13" t="str">
        <f t="shared" si="55"/>
        <v/>
      </c>
      <c r="N3401" s="8"/>
      <c r="XFB3401" s="13" t="str">
        <f>IF(D3401="","",COUNTIF('DISPATCHED (VT11)'!$E:$E,'Per Outlet Plan'!D3401))</f>
        <v/>
      </c>
    </row>
    <row r="3402" spans="1:14 16382:16382">
      <c r="A3402" s="18" t="str">
        <f>IF(D3402="","",VLOOKUP(D3402,'DISPATCHED (VT11)'!$E:$XEV,16373,0))</f>
        <v/>
      </c>
      <c r="B3402" s="13" t="str">
        <f>IF(D3402="","",VLOOKUP(D3402,'DISPATCHED (VT11)'!$E:$L,8,0))</f>
        <v/>
      </c>
      <c r="C3402" s="16" t="str">
        <f>IF(A3402="","",IF(VLOOKUP(A3402,'DSR Attendance'!$A:$E,5,0)=0,VLOOKUP(A3402,'DSR Attendance'!$A:$D,4,0),CONCATENATE(VLOOKUP(A3402,'DSR Attendance'!$A:$D,4,0)," / ",VLOOKUP('Per Outlet Plan'!A3402,'DSR Attendance'!$A:$E,5,0))))</f>
        <v/>
      </c>
      <c r="M3402" s="13" t="str">
        <f t="shared" si="55"/>
        <v/>
      </c>
      <c r="N3402" s="8"/>
      <c r="XFB3402" s="13" t="str">
        <f>IF(D3402="","",COUNTIF('DISPATCHED (VT11)'!$E:$E,'Per Outlet Plan'!D3402))</f>
        <v/>
      </c>
    </row>
    <row r="3403" spans="1:14 16382:16382">
      <c r="A3403" s="18" t="str">
        <f>IF(D3403="","",VLOOKUP(D3403,'DISPATCHED (VT11)'!$E:$XEV,16373,0))</f>
        <v/>
      </c>
      <c r="B3403" s="13" t="str">
        <f>IF(D3403="","",VLOOKUP(D3403,'DISPATCHED (VT11)'!$E:$L,8,0))</f>
        <v/>
      </c>
      <c r="C3403" s="16" t="str">
        <f>IF(A3403="","",IF(VLOOKUP(A3403,'DSR Attendance'!$A:$E,5,0)=0,VLOOKUP(A3403,'DSR Attendance'!$A:$D,4,0),CONCATENATE(VLOOKUP(A3403,'DSR Attendance'!$A:$D,4,0)," / ",VLOOKUP('Per Outlet Plan'!A3403,'DSR Attendance'!$A:$E,5,0))))</f>
        <v/>
      </c>
      <c r="M3403" s="13" t="str">
        <f t="shared" si="55"/>
        <v/>
      </c>
      <c r="N3403" s="8"/>
      <c r="XFB3403" s="13" t="str">
        <f>IF(D3403="","",COUNTIF('DISPATCHED (VT11)'!$E:$E,'Per Outlet Plan'!D3403))</f>
        <v/>
      </c>
    </row>
    <row r="3404" spans="1:14 16382:16382">
      <c r="A3404" s="18" t="str">
        <f>IF(D3404="","",VLOOKUP(D3404,'DISPATCHED (VT11)'!$E:$XEV,16373,0))</f>
        <v/>
      </c>
      <c r="B3404" s="13" t="str">
        <f>IF(D3404="","",VLOOKUP(D3404,'DISPATCHED (VT11)'!$E:$L,8,0))</f>
        <v/>
      </c>
      <c r="C3404" s="16" t="str">
        <f>IF(A3404="","",IF(VLOOKUP(A3404,'DSR Attendance'!$A:$E,5,0)=0,VLOOKUP(A3404,'DSR Attendance'!$A:$D,4,0),CONCATENATE(VLOOKUP(A3404,'DSR Attendance'!$A:$D,4,0)," / ",VLOOKUP('Per Outlet Plan'!A3404,'DSR Attendance'!$A:$E,5,0))))</f>
        <v/>
      </c>
      <c r="M3404" s="13" t="str">
        <f t="shared" si="55"/>
        <v/>
      </c>
      <c r="N3404" s="8"/>
      <c r="XFB3404" s="13" t="str">
        <f>IF(D3404="","",COUNTIF('DISPATCHED (VT11)'!$E:$E,'Per Outlet Plan'!D3404))</f>
        <v/>
      </c>
    </row>
    <row r="3405" spans="1:14 16382:16382">
      <c r="A3405" s="18" t="str">
        <f>IF(D3405="","",VLOOKUP(D3405,'DISPATCHED (VT11)'!$E:$XEV,16373,0))</f>
        <v/>
      </c>
      <c r="B3405" s="13" t="str">
        <f>IF(D3405="","",VLOOKUP(D3405,'DISPATCHED (VT11)'!$E:$L,8,0))</f>
        <v/>
      </c>
      <c r="C3405" s="16" t="str">
        <f>IF(A3405="","",IF(VLOOKUP(A3405,'DSR Attendance'!$A:$E,5,0)=0,VLOOKUP(A3405,'DSR Attendance'!$A:$D,4,0),CONCATENATE(VLOOKUP(A3405,'DSR Attendance'!$A:$D,4,0)," / ",VLOOKUP('Per Outlet Plan'!A3405,'DSR Attendance'!$A:$E,5,0))))</f>
        <v/>
      </c>
      <c r="M3405" s="13" t="str">
        <f t="shared" si="55"/>
        <v/>
      </c>
      <c r="N3405" s="8"/>
      <c r="XFB3405" s="13" t="str">
        <f>IF(D3405="","",COUNTIF('DISPATCHED (VT11)'!$E:$E,'Per Outlet Plan'!D3405))</f>
        <v/>
      </c>
    </row>
    <row r="3406" spans="1:14 16382:16382">
      <c r="A3406" s="18" t="str">
        <f>IF(D3406="","",VLOOKUP(D3406,'DISPATCHED (VT11)'!$E:$XEV,16373,0))</f>
        <v/>
      </c>
      <c r="B3406" s="13" t="str">
        <f>IF(D3406="","",VLOOKUP(D3406,'DISPATCHED (VT11)'!$E:$L,8,0))</f>
        <v/>
      </c>
      <c r="C3406" s="16" t="str">
        <f>IF(A3406="","",IF(VLOOKUP(A3406,'DSR Attendance'!$A:$E,5,0)=0,VLOOKUP(A3406,'DSR Attendance'!$A:$D,4,0),CONCATENATE(VLOOKUP(A3406,'DSR Attendance'!$A:$D,4,0)," / ",VLOOKUP('Per Outlet Plan'!A3406,'DSR Attendance'!$A:$E,5,0))))</f>
        <v/>
      </c>
      <c r="M3406" s="13" t="str">
        <f t="shared" si="55"/>
        <v/>
      </c>
      <c r="N3406" s="8"/>
      <c r="XFB3406" s="13" t="str">
        <f>IF(D3406="","",COUNTIF('DISPATCHED (VT11)'!$E:$E,'Per Outlet Plan'!D3406))</f>
        <v/>
      </c>
    </row>
    <row r="3407" spans="1:14 16382:16382">
      <c r="A3407" s="18" t="str">
        <f>IF(D3407="","",VLOOKUP(D3407,'DISPATCHED (VT11)'!$E:$XEV,16373,0))</f>
        <v/>
      </c>
      <c r="B3407" s="13" t="str">
        <f>IF(D3407="","",VLOOKUP(D3407,'DISPATCHED (VT11)'!$E:$L,8,0))</f>
        <v/>
      </c>
      <c r="C3407" s="16" t="str">
        <f>IF(A3407="","",IF(VLOOKUP(A3407,'DSR Attendance'!$A:$E,5,0)=0,VLOOKUP(A3407,'DSR Attendance'!$A:$D,4,0),CONCATENATE(VLOOKUP(A3407,'DSR Attendance'!$A:$D,4,0)," / ",VLOOKUP('Per Outlet Plan'!A3407,'DSR Attendance'!$A:$E,5,0))))</f>
        <v/>
      </c>
      <c r="M3407" s="13" t="str">
        <f t="shared" si="55"/>
        <v/>
      </c>
      <c r="N3407" s="8"/>
      <c r="XFB3407" s="13" t="str">
        <f>IF(D3407="","",COUNTIF('DISPATCHED (VT11)'!$E:$E,'Per Outlet Plan'!D3407))</f>
        <v/>
      </c>
    </row>
    <row r="3408" spans="1:14 16382:16382">
      <c r="A3408" s="18" t="str">
        <f>IF(D3408="","",VLOOKUP(D3408,'DISPATCHED (VT11)'!$E:$XEV,16373,0))</f>
        <v/>
      </c>
      <c r="B3408" s="13" t="str">
        <f>IF(D3408="","",VLOOKUP(D3408,'DISPATCHED (VT11)'!$E:$L,8,0))</f>
        <v/>
      </c>
      <c r="C3408" s="16" t="str">
        <f>IF(A3408="","",IF(VLOOKUP(A3408,'DSR Attendance'!$A:$E,5,0)=0,VLOOKUP(A3408,'DSR Attendance'!$A:$D,4,0),CONCATENATE(VLOOKUP(A3408,'DSR Attendance'!$A:$D,4,0)," / ",VLOOKUP('Per Outlet Plan'!A3408,'DSR Attendance'!$A:$E,5,0))))</f>
        <v/>
      </c>
      <c r="M3408" s="13" t="str">
        <f t="shared" si="55"/>
        <v/>
      </c>
      <c r="N3408" s="8"/>
      <c r="XFB3408" s="13" t="str">
        <f>IF(D3408="","",COUNTIF('DISPATCHED (VT11)'!$E:$E,'Per Outlet Plan'!D3408))</f>
        <v/>
      </c>
    </row>
    <row r="3409" spans="1:14 16382:16382">
      <c r="A3409" s="18" t="str">
        <f>IF(D3409="","",VLOOKUP(D3409,'DISPATCHED (VT11)'!$E:$XEV,16373,0))</f>
        <v/>
      </c>
      <c r="B3409" s="13" t="str">
        <f>IF(D3409="","",VLOOKUP(D3409,'DISPATCHED (VT11)'!$E:$L,8,0))</f>
        <v/>
      </c>
      <c r="C3409" s="16" t="str">
        <f>IF(A3409="","",IF(VLOOKUP(A3409,'DSR Attendance'!$A:$E,5,0)=0,VLOOKUP(A3409,'DSR Attendance'!$A:$D,4,0),CONCATENATE(VLOOKUP(A3409,'DSR Attendance'!$A:$D,4,0)," / ",VLOOKUP('Per Outlet Plan'!A3409,'DSR Attendance'!$A:$E,5,0))))</f>
        <v/>
      </c>
      <c r="M3409" s="13" t="str">
        <f t="shared" si="55"/>
        <v/>
      </c>
      <c r="N3409" s="8"/>
      <c r="XFB3409" s="13" t="str">
        <f>IF(D3409="","",COUNTIF('DISPATCHED (VT11)'!$E:$E,'Per Outlet Plan'!D3409))</f>
        <v/>
      </c>
    </row>
    <row r="3410" spans="1:14 16382:16382">
      <c r="A3410" s="18" t="str">
        <f>IF(D3410="","",VLOOKUP(D3410,'DISPATCHED (VT11)'!$E:$XEV,16373,0))</f>
        <v/>
      </c>
      <c r="B3410" s="13" t="str">
        <f>IF(D3410="","",VLOOKUP(D3410,'DISPATCHED (VT11)'!$E:$L,8,0))</f>
        <v/>
      </c>
      <c r="C3410" s="16" t="str">
        <f>IF(A3410="","",IF(VLOOKUP(A3410,'DSR Attendance'!$A:$E,5,0)=0,VLOOKUP(A3410,'DSR Attendance'!$A:$D,4,0),CONCATENATE(VLOOKUP(A3410,'DSR Attendance'!$A:$D,4,0)," / ",VLOOKUP('Per Outlet Plan'!A3410,'DSR Attendance'!$A:$E,5,0))))</f>
        <v/>
      </c>
      <c r="M3410" s="13" t="str">
        <f t="shared" si="55"/>
        <v/>
      </c>
      <c r="N3410" s="8"/>
      <c r="XFB3410" s="13" t="str">
        <f>IF(D3410="","",COUNTIF('DISPATCHED (VT11)'!$E:$E,'Per Outlet Plan'!D3410))</f>
        <v/>
      </c>
    </row>
    <row r="3411" spans="1:14 16382:16382">
      <c r="A3411" s="18" t="str">
        <f>IF(D3411="","",VLOOKUP(D3411,'DISPATCHED (VT11)'!$E:$XEV,16373,0))</f>
        <v/>
      </c>
      <c r="B3411" s="13" t="str">
        <f>IF(D3411="","",VLOOKUP(D3411,'DISPATCHED (VT11)'!$E:$L,8,0))</f>
        <v/>
      </c>
      <c r="C3411" s="16" t="str">
        <f>IF(A3411="","",IF(VLOOKUP(A3411,'DSR Attendance'!$A:$E,5,0)=0,VLOOKUP(A3411,'DSR Attendance'!$A:$D,4,0),CONCATENATE(VLOOKUP(A3411,'DSR Attendance'!$A:$D,4,0)," / ",VLOOKUP('Per Outlet Plan'!A3411,'DSR Attendance'!$A:$E,5,0))))</f>
        <v/>
      </c>
      <c r="M3411" s="13" t="str">
        <f t="shared" si="55"/>
        <v/>
      </c>
      <c r="N3411" s="8"/>
      <c r="XFB3411" s="13" t="str">
        <f>IF(D3411="","",COUNTIF('DISPATCHED (VT11)'!$E:$E,'Per Outlet Plan'!D3411))</f>
        <v/>
      </c>
    </row>
    <row r="3412" spans="1:14 16382:16382">
      <c r="A3412" s="18" t="str">
        <f>IF(D3412="","",VLOOKUP(D3412,'DISPATCHED (VT11)'!$E:$XEV,16373,0))</f>
        <v/>
      </c>
      <c r="B3412" s="13" t="str">
        <f>IF(D3412="","",VLOOKUP(D3412,'DISPATCHED (VT11)'!$E:$L,8,0))</f>
        <v/>
      </c>
      <c r="C3412" s="16" t="str">
        <f>IF(A3412="","",IF(VLOOKUP(A3412,'DSR Attendance'!$A:$E,5,0)=0,VLOOKUP(A3412,'DSR Attendance'!$A:$D,4,0),CONCATENATE(VLOOKUP(A3412,'DSR Attendance'!$A:$D,4,0)," / ",VLOOKUP('Per Outlet Plan'!A3412,'DSR Attendance'!$A:$E,5,0))))</f>
        <v/>
      </c>
      <c r="M3412" s="13" t="str">
        <f t="shared" si="55"/>
        <v/>
      </c>
      <c r="N3412" s="8"/>
      <c r="XFB3412" s="13" t="str">
        <f>IF(D3412="","",COUNTIF('DISPATCHED (VT11)'!$E:$E,'Per Outlet Plan'!D3412))</f>
        <v/>
      </c>
    </row>
    <row r="3413" spans="1:14 16382:16382">
      <c r="A3413" s="18" t="str">
        <f>IF(D3413="","",VLOOKUP(D3413,'DISPATCHED (VT11)'!$E:$XEV,16373,0))</f>
        <v/>
      </c>
      <c r="B3413" s="13" t="str">
        <f>IF(D3413="","",VLOOKUP(D3413,'DISPATCHED (VT11)'!$E:$L,8,0))</f>
        <v/>
      </c>
      <c r="C3413" s="16" t="str">
        <f>IF(A3413="","",IF(VLOOKUP(A3413,'DSR Attendance'!$A:$E,5,0)=0,VLOOKUP(A3413,'DSR Attendance'!$A:$D,4,0),CONCATENATE(VLOOKUP(A3413,'DSR Attendance'!$A:$D,4,0)," / ",VLOOKUP('Per Outlet Plan'!A3413,'DSR Attendance'!$A:$E,5,0))))</f>
        <v/>
      </c>
      <c r="M3413" s="13" t="str">
        <f t="shared" si="55"/>
        <v/>
      </c>
      <c r="N3413" s="8"/>
      <c r="XFB3413" s="13" t="str">
        <f>IF(D3413="","",COUNTIF('DISPATCHED (VT11)'!$E:$E,'Per Outlet Plan'!D3413))</f>
        <v/>
      </c>
    </row>
    <row r="3414" spans="1:14 16382:16382">
      <c r="A3414" s="18" t="str">
        <f>IF(D3414="","",VLOOKUP(D3414,'DISPATCHED (VT11)'!$E:$XEV,16373,0))</f>
        <v/>
      </c>
      <c r="B3414" s="13" t="str">
        <f>IF(D3414="","",VLOOKUP(D3414,'DISPATCHED (VT11)'!$E:$L,8,0))</f>
        <v/>
      </c>
      <c r="C3414" s="16" t="str">
        <f>IF(A3414="","",IF(VLOOKUP(A3414,'DSR Attendance'!$A:$E,5,0)=0,VLOOKUP(A3414,'DSR Attendance'!$A:$D,4,0),CONCATENATE(VLOOKUP(A3414,'DSR Attendance'!$A:$D,4,0)," / ",VLOOKUP('Per Outlet Plan'!A3414,'DSR Attendance'!$A:$E,5,0))))</f>
        <v/>
      </c>
      <c r="M3414" s="13" t="str">
        <f t="shared" si="55"/>
        <v/>
      </c>
      <c r="N3414" s="8"/>
      <c r="XFB3414" s="13" t="str">
        <f>IF(D3414="","",COUNTIF('DISPATCHED (VT11)'!$E:$E,'Per Outlet Plan'!D3414))</f>
        <v/>
      </c>
    </row>
    <row r="3415" spans="1:14 16382:16382">
      <c r="A3415" s="18" t="str">
        <f>IF(D3415="","",VLOOKUP(D3415,'DISPATCHED (VT11)'!$E:$XEV,16373,0))</f>
        <v/>
      </c>
      <c r="B3415" s="13" t="str">
        <f>IF(D3415="","",VLOOKUP(D3415,'DISPATCHED (VT11)'!$E:$L,8,0))</f>
        <v/>
      </c>
      <c r="C3415" s="16" t="str">
        <f>IF(A3415="","",IF(VLOOKUP(A3415,'DSR Attendance'!$A:$E,5,0)=0,VLOOKUP(A3415,'DSR Attendance'!$A:$D,4,0),CONCATENATE(VLOOKUP(A3415,'DSR Attendance'!$A:$D,4,0)," / ",VLOOKUP('Per Outlet Plan'!A3415,'DSR Attendance'!$A:$E,5,0))))</f>
        <v/>
      </c>
      <c r="M3415" s="13" t="str">
        <f t="shared" si="55"/>
        <v/>
      </c>
      <c r="N3415" s="8"/>
      <c r="XFB3415" s="13" t="str">
        <f>IF(D3415="","",COUNTIF('DISPATCHED (VT11)'!$E:$E,'Per Outlet Plan'!D3415))</f>
        <v/>
      </c>
    </row>
    <row r="3416" spans="1:14 16382:16382">
      <c r="A3416" s="18" t="str">
        <f>IF(D3416="","",VLOOKUP(D3416,'DISPATCHED (VT11)'!$E:$XEV,16373,0))</f>
        <v/>
      </c>
      <c r="B3416" s="13" t="str">
        <f>IF(D3416="","",VLOOKUP(D3416,'DISPATCHED (VT11)'!$E:$L,8,0))</f>
        <v/>
      </c>
      <c r="C3416" s="16" t="str">
        <f>IF(A3416="","",IF(VLOOKUP(A3416,'DSR Attendance'!$A:$E,5,0)=0,VLOOKUP(A3416,'DSR Attendance'!$A:$D,4,0),CONCATENATE(VLOOKUP(A3416,'DSR Attendance'!$A:$D,4,0)," / ",VLOOKUP('Per Outlet Plan'!A3416,'DSR Attendance'!$A:$E,5,0))))</f>
        <v/>
      </c>
      <c r="M3416" s="13" t="str">
        <f t="shared" si="55"/>
        <v/>
      </c>
      <c r="N3416" s="8"/>
      <c r="XFB3416" s="13" t="str">
        <f>IF(D3416="","",COUNTIF('DISPATCHED (VT11)'!$E:$E,'Per Outlet Plan'!D3416))</f>
        <v/>
      </c>
    </row>
    <row r="3417" spans="1:14 16382:16382">
      <c r="A3417" s="18" t="str">
        <f>IF(D3417="","",VLOOKUP(D3417,'DISPATCHED (VT11)'!$E:$XEV,16373,0))</f>
        <v/>
      </c>
      <c r="B3417" s="13" t="str">
        <f>IF(D3417="","",VLOOKUP(D3417,'DISPATCHED (VT11)'!$E:$L,8,0))</f>
        <v/>
      </c>
      <c r="C3417" s="16" t="str">
        <f>IF(A3417="","",IF(VLOOKUP(A3417,'DSR Attendance'!$A:$E,5,0)=0,VLOOKUP(A3417,'DSR Attendance'!$A:$D,4,0),CONCATENATE(VLOOKUP(A3417,'DSR Attendance'!$A:$D,4,0)," / ",VLOOKUP('Per Outlet Plan'!A3417,'DSR Attendance'!$A:$E,5,0))))</f>
        <v/>
      </c>
      <c r="M3417" s="13" t="str">
        <f t="shared" si="55"/>
        <v/>
      </c>
      <c r="N3417" s="8"/>
      <c r="XFB3417" s="13" t="str">
        <f>IF(D3417="","",COUNTIF('DISPATCHED (VT11)'!$E:$E,'Per Outlet Plan'!D3417))</f>
        <v/>
      </c>
    </row>
    <row r="3418" spans="1:14 16382:16382">
      <c r="A3418" s="18" t="str">
        <f>IF(D3418="","",VLOOKUP(D3418,'DISPATCHED (VT11)'!$E:$XEV,16373,0))</f>
        <v/>
      </c>
      <c r="B3418" s="13" t="str">
        <f>IF(D3418="","",VLOOKUP(D3418,'DISPATCHED (VT11)'!$E:$L,8,0))</f>
        <v/>
      </c>
      <c r="C3418" s="16" t="str">
        <f>IF(A3418="","",IF(VLOOKUP(A3418,'DSR Attendance'!$A:$E,5,0)=0,VLOOKUP(A3418,'DSR Attendance'!$A:$D,4,0),CONCATENATE(VLOOKUP(A3418,'DSR Attendance'!$A:$D,4,0)," / ",VLOOKUP('Per Outlet Plan'!A3418,'DSR Attendance'!$A:$E,5,0))))</f>
        <v/>
      </c>
      <c r="M3418" s="13" t="str">
        <f t="shared" si="55"/>
        <v/>
      </c>
      <c r="N3418" s="8"/>
      <c r="XFB3418" s="13" t="str">
        <f>IF(D3418="","",COUNTIF('DISPATCHED (VT11)'!$E:$E,'Per Outlet Plan'!D3418))</f>
        <v/>
      </c>
    </row>
    <row r="3419" spans="1:14 16382:16382">
      <c r="A3419" s="18" t="str">
        <f>IF(D3419="","",VLOOKUP(D3419,'DISPATCHED (VT11)'!$E:$XEV,16373,0))</f>
        <v/>
      </c>
      <c r="B3419" s="13" t="str">
        <f>IF(D3419="","",VLOOKUP(D3419,'DISPATCHED (VT11)'!$E:$L,8,0))</f>
        <v/>
      </c>
      <c r="C3419" s="16" t="str">
        <f>IF(A3419="","",IF(VLOOKUP(A3419,'DSR Attendance'!$A:$E,5,0)=0,VLOOKUP(A3419,'DSR Attendance'!$A:$D,4,0),CONCATENATE(VLOOKUP(A3419,'DSR Attendance'!$A:$D,4,0)," / ",VLOOKUP('Per Outlet Plan'!A3419,'DSR Attendance'!$A:$E,5,0))))</f>
        <v/>
      </c>
      <c r="M3419" s="13" t="str">
        <f t="shared" si="55"/>
        <v/>
      </c>
      <c r="N3419" s="8"/>
      <c r="XFB3419" s="13" t="str">
        <f>IF(D3419="","",COUNTIF('DISPATCHED (VT11)'!$E:$E,'Per Outlet Plan'!D3419))</f>
        <v/>
      </c>
    </row>
    <row r="3420" spans="1:14 16382:16382">
      <c r="A3420" s="18" t="str">
        <f>IF(D3420="","",VLOOKUP(D3420,'DISPATCHED (VT11)'!$E:$XEV,16373,0))</f>
        <v/>
      </c>
      <c r="B3420" s="13" t="str">
        <f>IF(D3420="","",VLOOKUP(D3420,'DISPATCHED (VT11)'!$E:$L,8,0))</f>
        <v/>
      </c>
      <c r="C3420" s="16" t="str">
        <f>IF(A3420="","",IF(VLOOKUP(A3420,'DSR Attendance'!$A:$E,5,0)=0,VLOOKUP(A3420,'DSR Attendance'!$A:$D,4,0),CONCATENATE(VLOOKUP(A3420,'DSR Attendance'!$A:$D,4,0)," / ",VLOOKUP('Per Outlet Plan'!A3420,'DSR Attendance'!$A:$E,5,0))))</f>
        <v/>
      </c>
      <c r="M3420" s="13" t="str">
        <f t="shared" si="55"/>
        <v/>
      </c>
      <c r="N3420" s="8"/>
      <c r="XFB3420" s="13" t="str">
        <f>IF(D3420="","",COUNTIF('DISPATCHED (VT11)'!$E:$E,'Per Outlet Plan'!D3420))</f>
        <v/>
      </c>
    </row>
    <row r="3421" spans="1:14 16382:16382">
      <c r="A3421" s="18" t="str">
        <f>IF(D3421="","",VLOOKUP(D3421,'DISPATCHED (VT11)'!$E:$XEV,16373,0))</f>
        <v/>
      </c>
      <c r="B3421" s="13" t="str">
        <f>IF(D3421="","",VLOOKUP(D3421,'DISPATCHED (VT11)'!$E:$L,8,0))</f>
        <v/>
      </c>
      <c r="C3421" s="16" t="str">
        <f>IF(A3421="","",IF(VLOOKUP(A3421,'DSR Attendance'!$A:$E,5,0)=0,VLOOKUP(A3421,'DSR Attendance'!$A:$D,4,0),CONCATENATE(VLOOKUP(A3421,'DSR Attendance'!$A:$D,4,0)," / ",VLOOKUP('Per Outlet Plan'!A3421,'DSR Attendance'!$A:$E,5,0))))</f>
        <v/>
      </c>
      <c r="M3421" s="13" t="str">
        <f t="shared" si="55"/>
        <v/>
      </c>
      <c r="N3421" s="8"/>
      <c r="XFB3421" s="13" t="str">
        <f>IF(D3421="","",COUNTIF('DISPATCHED (VT11)'!$E:$E,'Per Outlet Plan'!D3421))</f>
        <v/>
      </c>
    </row>
    <row r="3422" spans="1:14 16382:16382">
      <c r="A3422" s="18" t="str">
        <f>IF(D3422="","",VLOOKUP(D3422,'DISPATCHED (VT11)'!$E:$XEV,16373,0))</f>
        <v/>
      </c>
      <c r="B3422" s="13" t="str">
        <f>IF(D3422="","",VLOOKUP(D3422,'DISPATCHED (VT11)'!$E:$L,8,0))</f>
        <v/>
      </c>
      <c r="C3422" s="16" t="str">
        <f>IF(A3422="","",IF(VLOOKUP(A3422,'DSR Attendance'!$A:$E,5,0)=0,VLOOKUP(A3422,'DSR Attendance'!$A:$D,4,0),CONCATENATE(VLOOKUP(A3422,'DSR Attendance'!$A:$D,4,0)," / ",VLOOKUP('Per Outlet Plan'!A3422,'DSR Attendance'!$A:$E,5,0))))</f>
        <v/>
      </c>
      <c r="M3422" s="13" t="str">
        <f t="shared" si="55"/>
        <v/>
      </c>
      <c r="N3422" s="8"/>
      <c r="XFB3422" s="13" t="str">
        <f>IF(D3422="","",COUNTIF('DISPATCHED (VT11)'!$E:$E,'Per Outlet Plan'!D3422))</f>
        <v/>
      </c>
    </row>
    <row r="3423" spans="1:14 16382:16382">
      <c r="A3423" s="18" t="str">
        <f>IF(D3423="","",VLOOKUP(D3423,'DISPATCHED (VT11)'!$E:$XEV,16373,0))</f>
        <v/>
      </c>
      <c r="B3423" s="13" t="str">
        <f>IF(D3423="","",VLOOKUP(D3423,'DISPATCHED (VT11)'!$E:$L,8,0))</f>
        <v/>
      </c>
      <c r="C3423" s="16" t="str">
        <f>IF(A3423="","",IF(VLOOKUP(A3423,'DSR Attendance'!$A:$E,5,0)=0,VLOOKUP(A3423,'DSR Attendance'!$A:$D,4,0),CONCATENATE(VLOOKUP(A3423,'DSR Attendance'!$A:$D,4,0)," / ",VLOOKUP('Per Outlet Plan'!A3423,'DSR Attendance'!$A:$E,5,0))))</f>
        <v/>
      </c>
      <c r="M3423" s="13" t="str">
        <f t="shared" si="55"/>
        <v/>
      </c>
      <c r="N3423" s="8"/>
      <c r="XFB3423" s="13" t="str">
        <f>IF(D3423="","",COUNTIF('DISPATCHED (VT11)'!$E:$E,'Per Outlet Plan'!D3423))</f>
        <v/>
      </c>
    </row>
    <row r="3424" spans="1:14 16382:16382">
      <c r="A3424" s="18" t="str">
        <f>IF(D3424="","",VLOOKUP(D3424,'DISPATCHED (VT11)'!$E:$XEV,16373,0))</f>
        <v/>
      </c>
      <c r="B3424" s="13" t="str">
        <f>IF(D3424="","",VLOOKUP(D3424,'DISPATCHED (VT11)'!$E:$L,8,0))</f>
        <v/>
      </c>
      <c r="C3424" s="16" t="str">
        <f>IF(A3424="","",IF(VLOOKUP(A3424,'DSR Attendance'!$A:$E,5,0)=0,VLOOKUP(A3424,'DSR Attendance'!$A:$D,4,0),CONCATENATE(VLOOKUP(A3424,'DSR Attendance'!$A:$D,4,0)," / ",VLOOKUP('Per Outlet Plan'!A3424,'DSR Attendance'!$A:$E,5,0))))</f>
        <v/>
      </c>
      <c r="M3424" s="13" t="str">
        <f t="shared" si="55"/>
        <v/>
      </c>
      <c r="N3424" s="8"/>
      <c r="XFB3424" s="13" t="str">
        <f>IF(D3424="","",COUNTIF('DISPATCHED (VT11)'!$E:$E,'Per Outlet Plan'!D3424))</f>
        <v/>
      </c>
    </row>
    <row r="3425" spans="1:14 16382:16382">
      <c r="A3425" s="18" t="str">
        <f>IF(D3425="","",VLOOKUP(D3425,'DISPATCHED (VT11)'!$E:$XEV,16373,0))</f>
        <v/>
      </c>
      <c r="B3425" s="13" t="str">
        <f>IF(D3425="","",VLOOKUP(D3425,'DISPATCHED (VT11)'!$E:$L,8,0))</f>
        <v/>
      </c>
      <c r="C3425" s="16" t="str">
        <f>IF(A3425="","",IF(VLOOKUP(A3425,'DSR Attendance'!$A:$E,5,0)=0,VLOOKUP(A3425,'DSR Attendance'!$A:$D,4,0),CONCATENATE(VLOOKUP(A3425,'DSR Attendance'!$A:$D,4,0)," / ",VLOOKUP('Per Outlet Plan'!A3425,'DSR Attendance'!$A:$E,5,0))))</f>
        <v/>
      </c>
      <c r="M3425" s="13" t="str">
        <f t="shared" si="55"/>
        <v/>
      </c>
      <c r="N3425" s="8"/>
      <c r="XFB3425" s="13" t="str">
        <f>IF(D3425="","",COUNTIF('DISPATCHED (VT11)'!$E:$E,'Per Outlet Plan'!D3425))</f>
        <v/>
      </c>
    </row>
    <row r="3426" spans="1:14 16382:16382">
      <c r="A3426" s="18" t="str">
        <f>IF(D3426="","",VLOOKUP(D3426,'DISPATCHED (VT11)'!$E:$XEV,16373,0))</f>
        <v/>
      </c>
      <c r="B3426" s="13" t="str">
        <f>IF(D3426="","",VLOOKUP(D3426,'DISPATCHED (VT11)'!$E:$L,8,0))</f>
        <v/>
      </c>
      <c r="C3426" s="16" t="str">
        <f>IF(A3426="","",IF(VLOOKUP(A3426,'DSR Attendance'!$A:$E,5,0)=0,VLOOKUP(A3426,'DSR Attendance'!$A:$D,4,0),CONCATENATE(VLOOKUP(A3426,'DSR Attendance'!$A:$D,4,0)," / ",VLOOKUP('Per Outlet Plan'!A3426,'DSR Attendance'!$A:$E,5,0))))</f>
        <v/>
      </c>
      <c r="M3426" s="13" t="str">
        <f t="shared" si="55"/>
        <v/>
      </c>
      <c r="N3426" s="8"/>
      <c r="XFB3426" s="13" t="str">
        <f>IF(D3426="","",COUNTIF('DISPATCHED (VT11)'!$E:$E,'Per Outlet Plan'!D3426))</f>
        <v/>
      </c>
    </row>
    <row r="3427" spans="1:14 16382:16382">
      <c r="A3427" s="18" t="str">
        <f>IF(D3427="","",VLOOKUP(D3427,'DISPATCHED (VT11)'!$E:$XEV,16373,0))</f>
        <v/>
      </c>
      <c r="B3427" s="13" t="str">
        <f>IF(D3427="","",VLOOKUP(D3427,'DISPATCHED (VT11)'!$E:$L,8,0))</f>
        <v/>
      </c>
      <c r="C3427" s="16" t="str">
        <f>IF(A3427="","",IF(VLOOKUP(A3427,'DSR Attendance'!$A:$E,5,0)=0,VLOOKUP(A3427,'DSR Attendance'!$A:$D,4,0),CONCATENATE(VLOOKUP(A3427,'DSR Attendance'!$A:$D,4,0)," / ",VLOOKUP('Per Outlet Plan'!A3427,'DSR Attendance'!$A:$E,5,0))))</f>
        <v/>
      </c>
      <c r="M3427" s="13" t="str">
        <f t="shared" si="55"/>
        <v/>
      </c>
      <c r="N3427" s="8"/>
      <c r="XFB3427" s="13" t="str">
        <f>IF(D3427="","",COUNTIF('DISPATCHED (VT11)'!$E:$E,'Per Outlet Plan'!D3427))</f>
        <v/>
      </c>
    </row>
    <row r="3428" spans="1:14 16382:16382">
      <c r="A3428" s="18" t="str">
        <f>IF(D3428="","",VLOOKUP(D3428,'DISPATCHED (VT11)'!$E:$XEV,16373,0))</f>
        <v/>
      </c>
      <c r="B3428" s="13" t="str">
        <f>IF(D3428="","",VLOOKUP(D3428,'DISPATCHED (VT11)'!$E:$L,8,0))</f>
        <v/>
      </c>
      <c r="C3428" s="16" t="str">
        <f>IF(A3428="","",IF(VLOOKUP(A3428,'DSR Attendance'!$A:$E,5,0)=0,VLOOKUP(A3428,'DSR Attendance'!$A:$D,4,0),CONCATENATE(VLOOKUP(A3428,'DSR Attendance'!$A:$D,4,0)," / ",VLOOKUP('Per Outlet Plan'!A3428,'DSR Attendance'!$A:$E,5,0))))</f>
        <v/>
      </c>
      <c r="M3428" s="13" t="str">
        <f t="shared" si="55"/>
        <v/>
      </c>
      <c r="N3428" s="8"/>
      <c r="XFB3428" s="13" t="str">
        <f>IF(D3428="","",COUNTIF('DISPATCHED (VT11)'!$E:$E,'Per Outlet Plan'!D3428))</f>
        <v/>
      </c>
    </row>
    <row r="3429" spans="1:14 16382:16382">
      <c r="A3429" s="18" t="str">
        <f>IF(D3429="","",VLOOKUP(D3429,'DISPATCHED (VT11)'!$E:$XEV,16373,0))</f>
        <v/>
      </c>
      <c r="B3429" s="13" t="str">
        <f>IF(D3429="","",VLOOKUP(D3429,'DISPATCHED (VT11)'!$E:$L,8,0))</f>
        <v/>
      </c>
      <c r="C3429" s="16" t="str">
        <f>IF(A3429="","",IF(VLOOKUP(A3429,'DSR Attendance'!$A:$E,5,0)=0,VLOOKUP(A3429,'DSR Attendance'!$A:$D,4,0),CONCATENATE(VLOOKUP(A3429,'DSR Attendance'!$A:$D,4,0)," / ",VLOOKUP('Per Outlet Plan'!A3429,'DSR Attendance'!$A:$E,5,0))))</f>
        <v/>
      </c>
      <c r="M3429" s="13" t="str">
        <f t="shared" si="55"/>
        <v/>
      </c>
      <c r="N3429" s="8"/>
      <c r="XFB3429" s="13" t="str">
        <f>IF(D3429="","",COUNTIF('DISPATCHED (VT11)'!$E:$E,'Per Outlet Plan'!D3429))</f>
        <v/>
      </c>
    </row>
    <row r="3430" spans="1:14 16382:16382">
      <c r="A3430" s="18" t="str">
        <f>IF(D3430="","",VLOOKUP(D3430,'DISPATCHED (VT11)'!$E:$XEV,16373,0))</f>
        <v/>
      </c>
      <c r="B3430" s="13" t="str">
        <f>IF(D3430="","",VLOOKUP(D3430,'DISPATCHED (VT11)'!$E:$L,8,0))</f>
        <v/>
      </c>
      <c r="C3430" s="16" t="str">
        <f>IF(A3430="","",IF(VLOOKUP(A3430,'DSR Attendance'!$A:$E,5,0)=0,VLOOKUP(A3430,'DSR Attendance'!$A:$D,4,0),CONCATENATE(VLOOKUP(A3430,'DSR Attendance'!$A:$D,4,0)," / ",VLOOKUP('Per Outlet Plan'!A3430,'DSR Attendance'!$A:$E,5,0))))</f>
        <v/>
      </c>
      <c r="M3430" s="13" t="str">
        <f t="shared" si="55"/>
        <v/>
      </c>
      <c r="N3430" s="8"/>
      <c r="XFB3430" s="13" t="str">
        <f>IF(D3430="","",COUNTIF('DISPATCHED (VT11)'!$E:$E,'Per Outlet Plan'!D3430))</f>
        <v/>
      </c>
    </row>
    <row r="3431" spans="1:14 16382:16382">
      <c r="A3431" s="18" t="str">
        <f>IF(D3431="","",VLOOKUP(D3431,'DISPATCHED (VT11)'!$E:$XEV,16373,0))</f>
        <v/>
      </c>
      <c r="B3431" s="13" t="str">
        <f>IF(D3431="","",VLOOKUP(D3431,'DISPATCHED (VT11)'!$E:$L,8,0))</f>
        <v/>
      </c>
      <c r="C3431" s="16" t="str">
        <f>IF(A3431="","",IF(VLOOKUP(A3431,'DSR Attendance'!$A:$E,5,0)=0,VLOOKUP(A3431,'DSR Attendance'!$A:$D,4,0),CONCATENATE(VLOOKUP(A3431,'DSR Attendance'!$A:$D,4,0)," / ",VLOOKUP('Per Outlet Plan'!A3431,'DSR Attendance'!$A:$E,5,0))))</f>
        <v/>
      </c>
      <c r="M3431" s="13" t="str">
        <f t="shared" si="55"/>
        <v/>
      </c>
      <c r="N3431" s="8"/>
      <c r="XFB3431" s="13" t="str">
        <f>IF(D3431="","",COUNTIF('DISPATCHED (VT11)'!$E:$E,'Per Outlet Plan'!D3431))</f>
        <v/>
      </c>
    </row>
    <row r="3432" spans="1:14 16382:16382">
      <c r="A3432" s="18" t="str">
        <f>IF(D3432="","",VLOOKUP(D3432,'DISPATCHED (VT11)'!$E:$XEV,16373,0))</f>
        <v/>
      </c>
      <c r="B3432" s="13" t="str">
        <f>IF(D3432="","",VLOOKUP(D3432,'DISPATCHED (VT11)'!$E:$L,8,0))</f>
        <v/>
      </c>
      <c r="C3432" s="16" t="str">
        <f>IF(A3432="","",IF(VLOOKUP(A3432,'DSR Attendance'!$A:$E,5,0)=0,VLOOKUP(A3432,'DSR Attendance'!$A:$D,4,0),CONCATENATE(VLOOKUP(A3432,'DSR Attendance'!$A:$D,4,0)," / ",VLOOKUP('Per Outlet Plan'!A3432,'DSR Attendance'!$A:$E,5,0))))</f>
        <v/>
      </c>
      <c r="M3432" s="13" t="str">
        <f t="shared" si="55"/>
        <v/>
      </c>
      <c r="N3432" s="8"/>
      <c r="XFB3432" s="13" t="str">
        <f>IF(D3432="","",COUNTIF('DISPATCHED (VT11)'!$E:$E,'Per Outlet Plan'!D3432))</f>
        <v/>
      </c>
    </row>
    <row r="3433" spans="1:14 16382:16382">
      <c r="A3433" s="18" t="str">
        <f>IF(D3433="","",VLOOKUP(D3433,'DISPATCHED (VT11)'!$E:$XEV,16373,0))</f>
        <v/>
      </c>
      <c r="B3433" s="13" t="str">
        <f>IF(D3433="","",VLOOKUP(D3433,'DISPATCHED (VT11)'!$E:$L,8,0))</f>
        <v/>
      </c>
      <c r="C3433" s="16" t="str">
        <f>IF(A3433="","",IF(VLOOKUP(A3433,'DSR Attendance'!$A:$E,5,0)=0,VLOOKUP(A3433,'DSR Attendance'!$A:$D,4,0),CONCATENATE(VLOOKUP(A3433,'DSR Attendance'!$A:$D,4,0)," / ",VLOOKUP('Per Outlet Plan'!A3433,'DSR Attendance'!$A:$E,5,0))))</f>
        <v/>
      </c>
      <c r="M3433" s="13" t="str">
        <f t="shared" si="55"/>
        <v/>
      </c>
      <c r="N3433" s="8"/>
      <c r="XFB3433" s="13" t="str">
        <f>IF(D3433="","",COUNTIF('DISPATCHED (VT11)'!$E:$E,'Per Outlet Plan'!D3433))</f>
        <v/>
      </c>
    </row>
    <row r="3434" spans="1:14 16382:16382">
      <c r="A3434" s="18" t="str">
        <f>IF(D3434="","",VLOOKUP(D3434,'DISPATCHED (VT11)'!$E:$XEV,16373,0))</f>
        <v/>
      </c>
      <c r="B3434" s="13" t="str">
        <f>IF(D3434="","",VLOOKUP(D3434,'DISPATCHED (VT11)'!$E:$L,8,0))</f>
        <v/>
      </c>
      <c r="C3434" s="16" t="str">
        <f>IF(A3434="","",IF(VLOOKUP(A3434,'DSR Attendance'!$A:$E,5,0)=0,VLOOKUP(A3434,'DSR Attendance'!$A:$D,4,0),CONCATENATE(VLOOKUP(A3434,'DSR Attendance'!$A:$D,4,0)," / ",VLOOKUP('Per Outlet Plan'!A3434,'DSR Attendance'!$A:$E,5,0))))</f>
        <v/>
      </c>
      <c r="M3434" s="13" t="str">
        <f t="shared" si="55"/>
        <v/>
      </c>
      <c r="N3434" s="8"/>
      <c r="XFB3434" s="13" t="str">
        <f>IF(D3434="","",COUNTIF('DISPATCHED (VT11)'!$E:$E,'Per Outlet Plan'!D3434))</f>
        <v/>
      </c>
    </row>
    <row r="3435" spans="1:14 16382:16382">
      <c r="A3435" s="18" t="str">
        <f>IF(D3435="","",VLOOKUP(D3435,'DISPATCHED (VT11)'!$E:$XEV,16373,0))</f>
        <v/>
      </c>
      <c r="B3435" s="13" t="str">
        <f>IF(D3435="","",VLOOKUP(D3435,'DISPATCHED (VT11)'!$E:$L,8,0))</f>
        <v/>
      </c>
      <c r="C3435" s="16" t="str">
        <f>IF(A3435="","",IF(VLOOKUP(A3435,'DSR Attendance'!$A:$E,5,0)=0,VLOOKUP(A3435,'DSR Attendance'!$A:$D,4,0),CONCATENATE(VLOOKUP(A3435,'DSR Attendance'!$A:$D,4,0)," / ",VLOOKUP('Per Outlet Plan'!A3435,'DSR Attendance'!$A:$E,5,0))))</f>
        <v/>
      </c>
      <c r="M3435" s="13" t="str">
        <f t="shared" si="55"/>
        <v/>
      </c>
      <c r="N3435" s="8"/>
      <c r="XFB3435" s="13" t="str">
        <f>IF(D3435="","",COUNTIF('DISPATCHED (VT11)'!$E:$E,'Per Outlet Plan'!D3435))</f>
        <v/>
      </c>
    </row>
    <row r="3436" spans="1:14 16382:16382">
      <c r="A3436" s="18" t="str">
        <f>IF(D3436="","",VLOOKUP(D3436,'DISPATCHED (VT11)'!$E:$XEV,16373,0))</f>
        <v/>
      </c>
      <c r="B3436" s="13" t="str">
        <f>IF(D3436="","",VLOOKUP(D3436,'DISPATCHED (VT11)'!$E:$L,8,0))</f>
        <v/>
      </c>
      <c r="C3436" s="16" t="str">
        <f>IF(A3436="","",IF(VLOOKUP(A3436,'DSR Attendance'!$A:$E,5,0)=0,VLOOKUP(A3436,'DSR Attendance'!$A:$D,4,0),CONCATENATE(VLOOKUP(A3436,'DSR Attendance'!$A:$D,4,0)," / ",VLOOKUP('Per Outlet Plan'!A3436,'DSR Attendance'!$A:$E,5,0))))</f>
        <v/>
      </c>
      <c r="M3436" s="13" t="str">
        <f t="shared" si="55"/>
        <v/>
      </c>
      <c r="N3436" s="8"/>
      <c r="XFB3436" s="13" t="str">
        <f>IF(D3436="","",COUNTIF('DISPATCHED (VT11)'!$E:$E,'Per Outlet Plan'!D3436))</f>
        <v/>
      </c>
    </row>
    <row r="3437" spans="1:14 16382:16382">
      <c r="A3437" s="18" t="str">
        <f>IF(D3437="","",VLOOKUP(D3437,'DISPATCHED (VT11)'!$E:$XEV,16373,0))</f>
        <v/>
      </c>
      <c r="B3437" s="13" t="str">
        <f>IF(D3437="","",VLOOKUP(D3437,'DISPATCHED (VT11)'!$E:$L,8,0))</f>
        <v/>
      </c>
      <c r="C3437" s="16" t="str">
        <f>IF(A3437="","",IF(VLOOKUP(A3437,'DSR Attendance'!$A:$E,5,0)=0,VLOOKUP(A3437,'DSR Attendance'!$A:$D,4,0),CONCATENATE(VLOOKUP(A3437,'DSR Attendance'!$A:$D,4,0)," / ",VLOOKUP('Per Outlet Plan'!A3437,'DSR Attendance'!$A:$E,5,0))))</f>
        <v/>
      </c>
      <c r="M3437" s="13" t="str">
        <f t="shared" si="55"/>
        <v/>
      </c>
      <c r="N3437" s="8"/>
      <c r="XFB3437" s="13" t="str">
        <f>IF(D3437="","",COUNTIF('DISPATCHED (VT11)'!$E:$E,'Per Outlet Plan'!D3437))</f>
        <v/>
      </c>
    </row>
    <row r="3438" spans="1:14 16382:16382">
      <c r="A3438" s="18" t="str">
        <f>IF(D3438="","",VLOOKUP(D3438,'DISPATCHED (VT11)'!$E:$XEV,16373,0))</f>
        <v/>
      </c>
      <c r="B3438" s="13" t="str">
        <f>IF(D3438="","",VLOOKUP(D3438,'DISPATCHED (VT11)'!$E:$L,8,0))</f>
        <v/>
      </c>
      <c r="C3438" s="16" t="str">
        <f>IF(A3438="","",IF(VLOOKUP(A3438,'DSR Attendance'!$A:$E,5,0)=0,VLOOKUP(A3438,'DSR Attendance'!$A:$D,4,0),CONCATENATE(VLOOKUP(A3438,'DSR Attendance'!$A:$D,4,0)," / ",VLOOKUP('Per Outlet Plan'!A3438,'DSR Attendance'!$A:$E,5,0))))</f>
        <v/>
      </c>
      <c r="M3438" s="13" t="str">
        <f t="shared" si="55"/>
        <v/>
      </c>
      <c r="N3438" s="8"/>
      <c r="XFB3438" s="13" t="str">
        <f>IF(D3438="","",COUNTIF('DISPATCHED (VT11)'!$E:$E,'Per Outlet Plan'!D3438))</f>
        <v/>
      </c>
    </row>
    <row r="3439" spans="1:14 16382:16382">
      <c r="A3439" s="18" t="str">
        <f>IF(D3439="","",VLOOKUP(D3439,'DISPATCHED (VT11)'!$E:$XEV,16373,0))</f>
        <v/>
      </c>
      <c r="B3439" s="13" t="str">
        <f>IF(D3439="","",VLOOKUP(D3439,'DISPATCHED (VT11)'!$E:$L,8,0))</f>
        <v/>
      </c>
      <c r="C3439" s="16" t="str">
        <f>IF(A3439="","",IF(VLOOKUP(A3439,'DSR Attendance'!$A:$E,5,0)=0,VLOOKUP(A3439,'DSR Attendance'!$A:$D,4,0),CONCATENATE(VLOOKUP(A3439,'DSR Attendance'!$A:$D,4,0)," / ",VLOOKUP('Per Outlet Plan'!A3439,'DSR Attendance'!$A:$E,5,0))))</f>
        <v/>
      </c>
      <c r="M3439" s="13" t="str">
        <f t="shared" si="55"/>
        <v/>
      </c>
      <c r="N3439" s="8"/>
      <c r="XFB3439" s="13" t="str">
        <f>IF(D3439="","",COUNTIF('DISPATCHED (VT11)'!$E:$E,'Per Outlet Plan'!D3439))</f>
        <v/>
      </c>
    </row>
    <row r="3440" spans="1:14 16382:16382">
      <c r="A3440" s="18" t="str">
        <f>IF(D3440="","",VLOOKUP(D3440,'DISPATCHED (VT11)'!$E:$XEV,16373,0))</f>
        <v/>
      </c>
      <c r="B3440" s="13" t="str">
        <f>IF(D3440="","",VLOOKUP(D3440,'DISPATCHED (VT11)'!$E:$L,8,0))</f>
        <v/>
      </c>
      <c r="C3440" s="16" t="str">
        <f>IF(A3440="","",IF(VLOOKUP(A3440,'DSR Attendance'!$A:$E,5,0)=0,VLOOKUP(A3440,'DSR Attendance'!$A:$D,4,0),CONCATENATE(VLOOKUP(A3440,'DSR Attendance'!$A:$D,4,0)," / ",VLOOKUP('Per Outlet Plan'!A3440,'DSR Attendance'!$A:$E,5,0))))</f>
        <v/>
      </c>
      <c r="M3440" s="13" t="str">
        <f t="shared" si="55"/>
        <v/>
      </c>
      <c r="N3440" s="8"/>
      <c r="XFB3440" s="13" t="str">
        <f>IF(D3440="","",COUNTIF('DISPATCHED (VT11)'!$E:$E,'Per Outlet Plan'!D3440))</f>
        <v/>
      </c>
    </row>
    <row r="3441" spans="1:14 16382:16382">
      <c r="A3441" s="18" t="str">
        <f>IF(D3441="","",VLOOKUP(D3441,'DISPATCHED (VT11)'!$E:$XEV,16373,0))</f>
        <v/>
      </c>
      <c r="B3441" s="13" t="str">
        <f>IF(D3441="","",VLOOKUP(D3441,'DISPATCHED (VT11)'!$E:$L,8,0))</f>
        <v/>
      </c>
      <c r="C3441" s="16" t="str">
        <f>IF(A3441="","",IF(VLOOKUP(A3441,'DSR Attendance'!$A:$E,5,0)=0,VLOOKUP(A3441,'DSR Attendance'!$A:$D,4,0),CONCATENATE(VLOOKUP(A3441,'DSR Attendance'!$A:$D,4,0)," / ",VLOOKUP('Per Outlet Plan'!A3441,'DSR Attendance'!$A:$E,5,0))))</f>
        <v/>
      </c>
      <c r="M3441" s="13" t="str">
        <f t="shared" si="55"/>
        <v/>
      </c>
      <c r="N3441" s="8"/>
      <c r="XFB3441" s="13" t="str">
        <f>IF(D3441="","",COUNTIF('DISPATCHED (VT11)'!$E:$E,'Per Outlet Plan'!D3441))</f>
        <v/>
      </c>
    </row>
    <row r="3442" spans="1:14 16382:16382">
      <c r="A3442" s="18" t="str">
        <f>IF(D3442="","",VLOOKUP(D3442,'DISPATCHED (VT11)'!$E:$XEV,16373,0))</f>
        <v/>
      </c>
      <c r="B3442" s="13" t="str">
        <f>IF(D3442="","",VLOOKUP(D3442,'DISPATCHED (VT11)'!$E:$L,8,0))</f>
        <v/>
      </c>
      <c r="C3442" s="16" t="str">
        <f>IF(A3442="","",IF(VLOOKUP(A3442,'DSR Attendance'!$A:$E,5,0)=0,VLOOKUP(A3442,'DSR Attendance'!$A:$D,4,0),CONCATENATE(VLOOKUP(A3442,'DSR Attendance'!$A:$D,4,0)," / ",VLOOKUP('Per Outlet Plan'!A3442,'DSR Attendance'!$A:$E,5,0))))</f>
        <v/>
      </c>
      <c r="M3442" s="13" t="str">
        <f t="shared" si="55"/>
        <v/>
      </c>
      <c r="N3442" s="8"/>
      <c r="XFB3442" s="13" t="str">
        <f>IF(D3442="","",COUNTIF('DISPATCHED (VT11)'!$E:$E,'Per Outlet Plan'!D3442))</f>
        <v/>
      </c>
    </row>
    <row r="3443" spans="1:14 16382:16382">
      <c r="A3443" s="18" t="str">
        <f>IF(D3443="","",VLOOKUP(D3443,'DISPATCHED (VT11)'!$E:$XEV,16373,0))</f>
        <v/>
      </c>
      <c r="B3443" s="13" t="str">
        <f>IF(D3443="","",VLOOKUP(D3443,'DISPATCHED (VT11)'!$E:$L,8,0))</f>
        <v/>
      </c>
      <c r="C3443" s="16" t="str">
        <f>IF(A3443="","",IF(VLOOKUP(A3443,'DSR Attendance'!$A:$E,5,0)=0,VLOOKUP(A3443,'DSR Attendance'!$A:$D,4,0),CONCATENATE(VLOOKUP(A3443,'DSR Attendance'!$A:$D,4,0)," / ",VLOOKUP('Per Outlet Plan'!A3443,'DSR Attendance'!$A:$E,5,0))))</f>
        <v/>
      </c>
      <c r="M3443" s="13" t="str">
        <f t="shared" si="55"/>
        <v/>
      </c>
      <c r="N3443" s="8"/>
      <c r="XFB3443" s="13" t="str">
        <f>IF(D3443="","",COUNTIF('DISPATCHED (VT11)'!$E:$E,'Per Outlet Plan'!D3443))</f>
        <v/>
      </c>
    </row>
    <row r="3444" spans="1:14 16382:16382">
      <c r="A3444" s="18" t="str">
        <f>IF(D3444="","",VLOOKUP(D3444,'DISPATCHED (VT11)'!$E:$XEV,16373,0))</f>
        <v/>
      </c>
      <c r="B3444" s="13" t="str">
        <f>IF(D3444="","",VLOOKUP(D3444,'DISPATCHED (VT11)'!$E:$L,8,0))</f>
        <v/>
      </c>
      <c r="C3444" s="16" t="str">
        <f>IF(A3444="","",IF(VLOOKUP(A3444,'DSR Attendance'!$A:$E,5,0)=0,VLOOKUP(A3444,'DSR Attendance'!$A:$D,4,0),CONCATENATE(VLOOKUP(A3444,'DSR Attendance'!$A:$D,4,0)," / ",VLOOKUP('Per Outlet Plan'!A3444,'DSR Attendance'!$A:$E,5,0))))</f>
        <v/>
      </c>
      <c r="M3444" s="13" t="str">
        <f t="shared" si="55"/>
        <v/>
      </c>
      <c r="N3444" s="8"/>
      <c r="XFB3444" s="13" t="str">
        <f>IF(D3444="","",COUNTIF('DISPATCHED (VT11)'!$E:$E,'Per Outlet Plan'!D3444))</f>
        <v/>
      </c>
    </row>
    <row r="3445" spans="1:14 16382:16382">
      <c r="A3445" s="18" t="str">
        <f>IF(D3445="","",VLOOKUP(D3445,'DISPATCHED (VT11)'!$E:$XEV,16373,0))</f>
        <v/>
      </c>
      <c r="B3445" s="13" t="str">
        <f>IF(D3445="","",VLOOKUP(D3445,'DISPATCHED (VT11)'!$E:$L,8,0))</f>
        <v/>
      </c>
      <c r="C3445" s="16" t="str">
        <f>IF(A3445="","",IF(VLOOKUP(A3445,'DSR Attendance'!$A:$E,5,0)=0,VLOOKUP(A3445,'DSR Attendance'!$A:$D,4,0),CONCATENATE(VLOOKUP(A3445,'DSR Attendance'!$A:$D,4,0)," / ",VLOOKUP('Per Outlet Plan'!A3445,'DSR Attendance'!$A:$E,5,0))))</f>
        <v/>
      </c>
      <c r="M3445" s="13" t="str">
        <f t="shared" si="55"/>
        <v/>
      </c>
      <c r="N3445" s="8"/>
      <c r="XFB3445" s="13" t="str">
        <f>IF(D3445="","",COUNTIF('DISPATCHED (VT11)'!$E:$E,'Per Outlet Plan'!D3445))</f>
        <v/>
      </c>
    </row>
    <row r="3446" spans="1:14 16382:16382">
      <c r="A3446" s="18" t="str">
        <f>IF(D3446="","",VLOOKUP(D3446,'DISPATCHED (VT11)'!$E:$XEV,16373,0))</f>
        <v/>
      </c>
      <c r="B3446" s="13" t="str">
        <f>IF(D3446="","",VLOOKUP(D3446,'DISPATCHED (VT11)'!$E:$L,8,0))</f>
        <v/>
      </c>
      <c r="C3446" s="16" t="str">
        <f>IF(A3446="","",IF(VLOOKUP(A3446,'DSR Attendance'!$A:$E,5,0)=0,VLOOKUP(A3446,'DSR Attendance'!$A:$D,4,0),CONCATENATE(VLOOKUP(A3446,'DSR Attendance'!$A:$D,4,0)," / ",VLOOKUP('Per Outlet Plan'!A3446,'DSR Attendance'!$A:$E,5,0))))</f>
        <v/>
      </c>
      <c r="M3446" s="13" t="str">
        <f t="shared" si="55"/>
        <v/>
      </c>
      <c r="N3446" s="8"/>
      <c r="XFB3446" s="13" t="str">
        <f>IF(D3446="","",COUNTIF('DISPATCHED (VT11)'!$E:$E,'Per Outlet Plan'!D3446))</f>
        <v/>
      </c>
    </row>
    <row r="3447" spans="1:14 16382:16382">
      <c r="A3447" s="18" t="str">
        <f>IF(D3447="","",VLOOKUP(D3447,'DISPATCHED (VT11)'!$E:$XEV,16373,0))</f>
        <v/>
      </c>
      <c r="B3447" s="13" t="str">
        <f>IF(D3447="","",VLOOKUP(D3447,'DISPATCHED (VT11)'!$E:$L,8,0))</f>
        <v/>
      </c>
      <c r="C3447" s="16" t="str">
        <f>IF(A3447="","",IF(VLOOKUP(A3447,'DSR Attendance'!$A:$E,5,0)=0,VLOOKUP(A3447,'DSR Attendance'!$A:$D,4,0),CONCATENATE(VLOOKUP(A3447,'DSR Attendance'!$A:$D,4,0)," / ",VLOOKUP('Per Outlet Plan'!A3447,'DSR Attendance'!$A:$E,5,0))))</f>
        <v/>
      </c>
      <c r="M3447" s="13" t="str">
        <f t="shared" si="55"/>
        <v/>
      </c>
      <c r="N3447" s="8"/>
      <c r="XFB3447" s="13" t="str">
        <f>IF(D3447="","",COUNTIF('DISPATCHED (VT11)'!$E:$E,'Per Outlet Plan'!D3447))</f>
        <v/>
      </c>
    </row>
    <row r="3448" spans="1:14 16382:16382">
      <c r="A3448" s="18" t="str">
        <f>IF(D3448="","",VLOOKUP(D3448,'DISPATCHED (VT11)'!$E:$XEV,16373,0))</f>
        <v/>
      </c>
      <c r="B3448" s="13" t="str">
        <f>IF(D3448="","",VLOOKUP(D3448,'DISPATCHED (VT11)'!$E:$L,8,0))</f>
        <v/>
      </c>
      <c r="C3448" s="16" t="str">
        <f>IF(A3448="","",IF(VLOOKUP(A3448,'DSR Attendance'!$A:$E,5,0)=0,VLOOKUP(A3448,'DSR Attendance'!$A:$D,4,0),CONCATENATE(VLOOKUP(A3448,'DSR Attendance'!$A:$D,4,0)," / ",VLOOKUP('Per Outlet Plan'!A3448,'DSR Attendance'!$A:$E,5,0))))</f>
        <v/>
      </c>
      <c r="M3448" s="13" t="str">
        <f t="shared" si="55"/>
        <v/>
      </c>
      <c r="N3448" s="8"/>
      <c r="XFB3448" s="13" t="str">
        <f>IF(D3448="","",COUNTIF('DISPATCHED (VT11)'!$E:$E,'Per Outlet Plan'!D3448))</f>
        <v/>
      </c>
    </row>
    <row r="3449" spans="1:14 16382:16382">
      <c r="A3449" s="18" t="str">
        <f>IF(D3449="","",VLOOKUP(D3449,'DISPATCHED (VT11)'!$E:$XEV,16373,0))</f>
        <v/>
      </c>
      <c r="B3449" s="13" t="str">
        <f>IF(D3449="","",VLOOKUP(D3449,'DISPATCHED (VT11)'!$E:$L,8,0))</f>
        <v/>
      </c>
      <c r="C3449" s="16" t="str">
        <f>IF(A3449="","",IF(VLOOKUP(A3449,'DSR Attendance'!$A:$E,5,0)=0,VLOOKUP(A3449,'DSR Attendance'!$A:$D,4,0),CONCATENATE(VLOOKUP(A3449,'DSR Attendance'!$A:$D,4,0)," / ",VLOOKUP('Per Outlet Plan'!A3449,'DSR Attendance'!$A:$E,5,0))))</f>
        <v/>
      </c>
      <c r="M3449" s="13" t="str">
        <f t="shared" si="55"/>
        <v/>
      </c>
      <c r="N3449" s="8"/>
      <c r="XFB3449" s="13" t="str">
        <f>IF(D3449="","",COUNTIF('DISPATCHED (VT11)'!$E:$E,'Per Outlet Plan'!D3449))</f>
        <v/>
      </c>
    </row>
    <row r="3450" spans="1:14 16382:16382">
      <c r="A3450" s="18" t="str">
        <f>IF(D3450="","",VLOOKUP(D3450,'DISPATCHED (VT11)'!$E:$XEV,16373,0))</f>
        <v/>
      </c>
      <c r="B3450" s="13" t="str">
        <f>IF(D3450="","",VLOOKUP(D3450,'DISPATCHED (VT11)'!$E:$L,8,0))</f>
        <v/>
      </c>
      <c r="C3450" s="16" t="str">
        <f>IF(A3450="","",IF(VLOOKUP(A3450,'DSR Attendance'!$A:$E,5,0)=0,VLOOKUP(A3450,'DSR Attendance'!$A:$D,4,0),CONCATENATE(VLOOKUP(A3450,'DSR Attendance'!$A:$D,4,0)," / ",VLOOKUP('Per Outlet Plan'!A3450,'DSR Attendance'!$A:$E,5,0))))</f>
        <v/>
      </c>
      <c r="M3450" s="13" t="str">
        <f t="shared" si="55"/>
        <v/>
      </c>
      <c r="N3450" s="8"/>
      <c r="XFB3450" s="13" t="str">
        <f>IF(D3450="","",COUNTIF('DISPATCHED (VT11)'!$E:$E,'Per Outlet Plan'!D3450))</f>
        <v/>
      </c>
    </row>
    <row r="3451" spans="1:14 16382:16382">
      <c r="A3451" s="18" t="str">
        <f>IF(D3451="","",VLOOKUP(D3451,'DISPATCHED (VT11)'!$E:$XEV,16373,0))</f>
        <v/>
      </c>
      <c r="B3451" s="13" t="str">
        <f>IF(D3451="","",VLOOKUP(D3451,'DISPATCHED (VT11)'!$E:$L,8,0))</f>
        <v/>
      </c>
      <c r="C3451" s="16" t="str">
        <f>IF(A3451="","",IF(VLOOKUP(A3451,'DSR Attendance'!$A:$E,5,0)=0,VLOOKUP(A3451,'DSR Attendance'!$A:$D,4,0),CONCATENATE(VLOOKUP(A3451,'DSR Attendance'!$A:$D,4,0)," / ",VLOOKUP('Per Outlet Plan'!A3451,'DSR Attendance'!$A:$E,5,0))))</f>
        <v/>
      </c>
      <c r="M3451" s="13" t="str">
        <f t="shared" si="55"/>
        <v/>
      </c>
      <c r="N3451" s="8"/>
      <c r="XFB3451" s="13" t="str">
        <f>IF(D3451="","",COUNTIF('DISPATCHED (VT11)'!$E:$E,'Per Outlet Plan'!D3451))</f>
        <v/>
      </c>
    </row>
    <row r="3452" spans="1:14 16382:16382">
      <c r="A3452" s="18" t="str">
        <f>IF(D3452="","",VLOOKUP(D3452,'DISPATCHED (VT11)'!$E:$XEV,16373,0))</f>
        <v/>
      </c>
      <c r="B3452" s="13" t="str">
        <f>IF(D3452="","",VLOOKUP(D3452,'DISPATCHED (VT11)'!$E:$L,8,0))</f>
        <v/>
      </c>
      <c r="C3452" s="16" t="str">
        <f>IF(A3452="","",IF(VLOOKUP(A3452,'DSR Attendance'!$A:$E,5,0)=0,VLOOKUP(A3452,'DSR Attendance'!$A:$D,4,0),CONCATENATE(VLOOKUP(A3452,'DSR Attendance'!$A:$D,4,0)," / ",VLOOKUP('Per Outlet Plan'!A3452,'DSR Attendance'!$A:$E,5,0))))</f>
        <v/>
      </c>
      <c r="M3452" s="13" t="str">
        <f t="shared" si="55"/>
        <v/>
      </c>
      <c r="N3452" s="8"/>
      <c r="XFB3452" s="13" t="str">
        <f>IF(D3452="","",COUNTIF('DISPATCHED (VT11)'!$E:$E,'Per Outlet Plan'!D3452))</f>
        <v/>
      </c>
    </row>
    <row r="3453" spans="1:14 16382:16382">
      <c r="A3453" s="18" t="str">
        <f>IF(D3453="","",VLOOKUP(D3453,'DISPATCHED (VT11)'!$E:$XEV,16373,0))</f>
        <v/>
      </c>
      <c r="B3453" s="13" t="str">
        <f>IF(D3453="","",VLOOKUP(D3453,'DISPATCHED (VT11)'!$E:$L,8,0))</f>
        <v/>
      </c>
      <c r="C3453" s="16" t="str">
        <f>IF(A3453="","",IF(VLOOKUP(A3453,'DSR Attendance'!$A:$E,5,0)=0,VLOOKUP(A3453,'DSR Attendance'!$A:$D,4,0),CONCATENATE(VLOOKUP(A3453,'DSR Attendance'!$A:$D,4,0)," / ",VLOOKUP('Per Outlet Plan'!A3453,'DSR Attendance'!$A:$E,5,0))))</f>
        <v/>
      </c>
      <c r="M3453" s="13" t="str">
        <f t="shared" si="55"/>
        <v/>
      </c>
      <c r="N3453" s="8"/>
      <c r="XFB3453" s="13" t="str">
        <f>IF(D3453="","",COUNTIF('DISPATCHED (VT11)'!$E:$E,'Per Outlet Plan'!D3453))</f>
        <v/>
      </c>
    </row>
    <row r="3454" spans="1:14 16382:16382">
      <c r="A3454" s="18" t="str">
        <f>IF(D3454="","",VLOOKUP(D3454,'DISPATCHED (VT11)'!$E:$XEV,16373,0))</f>
        <v/>
      </c>
      <c r="B3454" s="13" t="str">
        <f>IF(D3454="","",VLOOKUP(D3454,'DISPATCHED (VT11)'!$E:$L,8,0))</f>
        <v/>
      </c>
      <c r="C3454" s="16" t="str">
        <f>IF(A3454="","",IF(VLOOKUP(A3454,'DSR Attendance'!$A:$E,5,0)=0,VLOOKUP(A3454,'DSR Attendance'!$A:$D,4,0),CONCATENATE(VLOOKUP(A3454,'DSR Attendance'!$A:$D,4,0)," / ",VLOOKUP('Per Outlet Plan'!A3454,'DSR Attendance'!$A:$E,5,0))))</f>
        <v/>
      </c>
      <c r="M3454" s="13" t="str">
        <f t="shared" si="55"/>
        <v/>
      </c>
      <c r="N3454" s="8"/>
      <c r="XFB3454" s="13" t="str">
        <f>IF(D3454="","",COUNTIF('DISPATCHED (VT11)'!$E:$E,'Per Outlet Plan'!D3454))</f>
        <v/>
      </c>
    </row>
    <row r="3455" spans="1:14 16382:16382">
      <c r="A3455" s="18" t="str">
        <f>IF(D3455="","",VLOOKUP(D3455,'DISPATCHED (VT11)'!$E:$XEV,16373,0))</f>
        <v/>
      </c>
      <c r="B3455" s="13" t="str">
        <f>IF(D3455="","",VLOOKUP(D3455,'DISPATCHED (VT11)'!$E:$L,8,0))</f>
        <v/>
      </c>
      <c r="C3455" s="16" t="str">
        <f>IF(A3455="","",IF(VLOOKUP(A3455,'DSR Attendance'!$A:$E,5,0)=0,VLOOKUP(A3455,'DSR Attendance'!$A:$D,4,0),CONCATENATE(VLOOKUP(A3455,'DSR Attendance'!$A:$D,4,0)," / ",VLOOKUP('Per Outlet Plan'!A3455,'DSR Attendance'!$A:$E,5,0))))</f>
        <v/>
      </c>
      <c r="M3455" s="13" t="str">
        <f t="shared" si="55"/>
        <v/>
      </c>
      <c r="N3455" s="8"/>
      <c r="XFB3455" s="13" t="str">
        <f>IF(D3455="","",COUNTIF('DISPATCHED (VT11)'!$E:$E,'Per Outlet Plan'!D3455))</f>
        <v/>
      </c>
    </row>
    <row r="3456" spans="1:14 16382:16382">
      <c r="A3456" s="18" t="str">
        <f>IF(D3456="","",VLOOKUP(D3456,'DISPATCHED (VT11)'!$E:$XEV,16373,0))</f>
        <v/>
      </c>
      <c r="B3456" s="13" t="str">
        <f>IF(D3456="","",VLOOKUP(D3456,'DISPATCHED (VT11)'!$E:$L,8,0))</f>
        <v/>
      </c>
      <c r="C3456" s="16" t="str">
        <f>IF(A3456="","",IF(VLOOKUP(A3456,'DSR Attendance'!$A:$E,5,0)=0,VLOOKUP(A3456,'DSR Attendance'!$A:$D,4,0),CONCATENATE(VLOOKUP(A3456,'DSR Attendance'!$A:$D,4,0)," / ",VLOOKUP('Per Outlet Plan'!A3456,'DSR Attendance'!$A:$E,5,0))))</f>
        <v/>
      </c>
      <c r="M3456" s="13" t="str">
        <f t="shared" si="55"/>
        <v/>
      </c>
      <c r="N3456" s="8"/>
      <c r="XFB3456" s="13" t="str">
        <f>IF(D3456="","",COUNTIF('DISPATCHED (VT11)'!$E:$E,'Per Outlet Plan'!D3456))</f>
        <v/>
      </c>
    </row>
    <row r="3457" spans="1:14 16382:16382">
      <c r="A3457" s="18" t="str">
        <f>IF(D3457="","",VLOOKUP(D3457,'DISPATCHED (VT11)'!$E:$XEV,16373,0))</f>
        <v/>
      </c>
      <c r="B3457" s="13" t="str">
        <f>IF(D3457="","",VLOOKUP(D3457,'DISPATCHED (VT11)'!$E:$L,8,0))</f>
        <v/>
      </c>
      <c r="C3457" s="16" t="str">
        <f>IF(A3457="","",IF(VLOOKUP(A3457,'DSR Attendance'!$A:$E,5,0)=0,VLOOKUP(A3457,'DSR Attendance'!$A:$D,4,0),CONCATENATE(VLOOKUP(A3457,'DSR Attendance'!$A:$D,4,0)," / ",VLOOKUP('Per Outlet Plan'!A3457,'DSR Attendance'!$A:$E,5,0))))</f>
        <v/>
      </c>
      <c r="M3457" s="13" t="str">
        <f t="shared" si="55"/>
        <v/>
      </c>
      <c r="N3457" s="8"/>
      <c r="XFB3457" s="13" t="str">
        <f>IF(D3457="","",COUNTIF('DISPATCHED (VT11)'!$E:$E,'Per Outlet Plan'!D3457))</f>
        <v/>
      </c>
    </row>
    <row r="3458" spans="1:14 16382:16382">
      <c r="A3458" s="18" t="str">
        <f>IF(D3458="","",VLOOKUP(D3458,'DISPATCHED (VT11)'!$E:$XEV,16373,0))</f>
        <v/>
      </c>
      <c r="B3458" s="13" t="str">
        <f>IF(D3458="","",VLOOKUP(D3458,'DISPATCHED (VT11)'!$E:$L,8,0))</f>
        <v/>
      </c>
      <c r="C3458" s="16" t="str">
        <f>IF(A3458="","",IF(VLOOKUP(A3458,'DSR Attendance'!$A:$E,5,0)=0,VLOOKUP(A3458,'DSR Attendance'!$A:$D,4,0),CONCATENATE(VLOOKUP(A3458,'DSR Attendance'!$A:$D,4,0)," / ",VLOOKUP('Per Outlet Plan'!A3458,'DSR Attendance'!$A:$E,5,0))))</f>
        <v/>
      </c>
      <c r="M3458" s="13" t="str">
        <f t="shared" si="55"/>
        <v/>
      </c>
      <c r="N3458" s="8"/>
      <c r="XFB3458" s="13" t="str">
        <f>IF(D3458="","",COUNTIF('DISPATCHED (VT11)'!$E:$E,'Per Outlet Plan'!D3458))</f>
        <v/>
      </c>
    </row>
    <row r="3459" spans="1:14 16382:16382">
      <c r="A3459" s="18" t="str">
        <f>IF(D3459="","",VLOOKUP(D3459,'DISPATCHED (VT11)'!$E:$XEV,16373,0))</f>
        <v/>
      </c>
      <c r="B3459" s="13" t="str">
        <f>IF(D3459="","",VLOOKUP(D3459,'DISPATCHED (VT11)'!$E:$L,8,0))</f>
        <v/>
      </c>
      <c r="C3459" s="16" t="str">
        <f>IF(A3459="","",IF(VLOOKUP(A3459,'DSR Attendance'!$A:$E,5,0)=0,VLOOKUP(A3459,'DSR Attendance'!$A:$D,4,0),CONCATENATE(VLOOKUP(A3459,'DSR Attendance'!$A:$D,4,0)," / ",VLOOKUP('Per Outlet Plan'!A3459,'DSR Attendance'!$A:$E,5,0))))</f>
        <v/>
      </c>
      <c r="M3459" s="13" t="str">
        <f t="shared" si="55"/>
        <v/>
      </c>
      <c r="N3459" s="8"/>
      <c r="XFB3459" s="13" t="str">
        <f>IF(D3459="","",COUNTIF('DISPATCHED (VT11)'!$E:$E,'Per Outlet Plan'!D3459))</f>
        <v/>
      </c>
    </row>
    <row r="3460" spans="1:14 16382:16382">
      <c r="A3460" s="18" t="str">
        <f>IF(D3460="","",VLOOKUP(D3460,'DISPATCHED (VT11)'!$E:$XEV,16373,0))</f>
        <v/>
      </c>
      <c r="B3460" s="13" t="str">
        <f>IF(D3460="","",VLOOKUP(D3460,'DISPATCHED (VT11)'!$E:$L,8,0))</f>
        <v/>
      </c>
      <c r="C3460" s="16" t="str">
        <f>IF(A3460="","",IF(VLOOKUP(A3460,'DSR Attendance'!$A:$E,5,0)=0,VLOOKUP(A3460,'DSR Attendance'!$A:$D,4,0),CONCATENATE(VLOOKUP(A3460,'DSR Attendance'!$A:$D,4,0)," / ",VLOOKUP('Per Outlet Plan'!A3460,'DSR Attendance'!$A:$E,5,0))))</f>
        <v/>
      </c>
      <c r="M3460" s="13" t="str">
        <f t="shared" si="55"/>
        <v/>
      </c>
      <c r="N3460" s="8"/>
      <c r="XFB3460" s="13" t="str">
        <f>IF(D3460="","",COUNTIF('DISPATCHED (VT11)'!$E:$E,'Per Outlet Plan'!D3460))</f>
        <v/>
      </c>
    </row>
    <row r="3461" spans="1:14 16382:16382">
      <c r="A3461" s="18" t="str">
        <f>IF(D3461="","",VLOOKUP(D3461,'DISPATCHED (VT11)'!$E:$XEV,16373,0))</f>
        <v/>
      </c>
      <c r="B3461" s="13" t="str">
        <f>IF(D3461="","",VLOOKUP(D3461,'DISPATCHED (VT11)'!$E:$L,8,0))</f>
        <v/>
      </c>
      <c r="C3461" s="16" t="str">
        <f>IF(A3461="","",IF(VLOOKUP(A3461,'DSR Attendance'!$A:$E,5,0)=0,VLOOKUP(A3461,'DSR Attendance'!$A:$D,4,0),CONCATENATE(VLOOKUP(A3461,'DSR Attendance'!$A:$D,4,0)," / ",VLOOKUP('Per Outlet Plan'!A3461,'DSR Attendance'!$A:$E,5,0))))</f>
        <v/>
      </c>
      <c r="M3461" s="13" t="str">
        <f t="shared" si="55"/>
        <v/>
      </c>
      <c r="N3461" s="8"/>
      <c r="XFB3461" s="13" t="str">
        <f>IF(D3461="","",COUNTIF('DISPATCHED (VT11)'!$E:$E,'Per Outlet Plan'!D3461))</f>
        <v/>
      </c>
    </row>
    <row r="3462" spans="1:14 16382:16382">
      <c r="A3462" s="18" t="str">
        <f>IF(D3462="","",VLOOKUP(D3462,'DISPATCHED (VT11)'!$E:$XEV,16373,0))</f>
        <v/>
      </c>
      <c r="B3462" s="13" t="str">
        <f>IF(D3462="","",VLOOKUP(D3462,'DISPATCHED (VT11)'!$E:$L,8,0))</f>
        <v/>
      </c>
      <c r="C3462" s="16" t="str">
        <f>IF(A3462="","",IF(VLOOKUP(A3462,'DSR Attendance'!$A:$E,5,0)=0,VLOOKUP(A3462,'DSR Attendance'!$A:$D,4,0),CONCATENATE(VLOOKUP(A3462,'DSR Attendance'!$A:$D,4,0)," / ",VLOOKUP('Per Outlet Plan'!A3462,'DSR Attendance'!$A:$E,5,0))))</f>
        <v/>
      </c>
      <c r="M3462" s="13" t="str">
        <f t="shared" ref="M3462:M3525" si="56">IF(L3462="","",VLOOKUP(L3462,$XFC$6:$XFD$30,2,0))</f>
        <v/>
      </c>
      <c r="N3462" s="8"/>
      <c r="XFB3462" s="13" t="str">
        <f>IF(D3462="","",COUNTIF('DISPATCHED (VT11)'!$E:$E,'Per Outlet Plan'!D3462))</f>
        <v/>
      </c>
    </row>
    <row r="3463" spans="1:14 16382:16382">
      <c r="A3463" s="18" t="str">
        <f>IF(D3463="","",VLOOKUP(D3463,'DISPATCHED (VT11)'!$E:$XEV,16373,0))</f>
        <v/>
      </c>
      <c r="B3463" s="13" t="str">
        <f>IF(D3463="","",VLOOKUP(D3463,'DISPATCHED (VT11)'!$E:$L,8,0))</f>
        <v/>
      </c>
      <c r="C3463" s="16" t="str">
        <f>IF(A3463="","",IF(VLOOKUP(A3463,'DSR Attendance'!$A:$E,5,0)=0,VLOOKUP(A3463,'DSR Attendance'!$A:$D,4,0),CONCATENATE(VLOOKUP(A3463,'DSR Attendance'!$A:$D,4,0)," / ",VLOOKUP('Per Outlet Plan'!A3463,'DSR Attendance'!$A:$E,5,0))))</f>
        <v/>
      </c>
      <c r="M3463" s="13" t="str">
        <f t="shared" si="56"/>
        <v/>
      </c>
      <c r="N3463" s="8"/>
      <c r="XFB3463" s="13" t="str">
        <f>IF(D3463="","",COUNTIF('DISPATCHED (VT11)'!$E:$E,'Per Outlet Plan'!D3463))</f>
        <v/>
      </c>
    </row>
    <row r="3464" spans="1:14 16382:16382">
      <c r="A3464" s="18" t="str">
        <f>IF(D3464="","",VLOOKUP(D3464,'DISPATCHED (VT11)'!$E:$XEV,16373,0))</f>
        <v/>
      </c>
      <c r="B3464" s="13" t="str">
        <f>IF(D3464="","",VLOOKUP(D3464,'DISPATCHED (VT11)'!$E:$L,8,0))</f>
        <v/>
      </c>
      <c r="C3464" s="16" t="str">
        <f>IF(A3464="","",IF(VLOOKUP(A3464,'DSR Attendance'!$A:$E,5,0)=0,VLOOKUP(A3464,'DSR Attendance'!$A:$D,4,0),CONCATENATE(VLOOKUP(A3464,'DSR Attendance'!$A:$D,4,0)," / ",VLOOKUP('Per Outlet Plan'!A3464,'DSR Attendance'!$A:$E,5,0))))</f>
        <v/>
      </c>
      <c r="M3464" s="13" t="str">
        <f t="shared" si="56"/>
        <v/>
      </c>
      <c r="N3464" s="8"/>
      <c r="XFB3464" s="13" t="str">
        <f>IF(D3464="","",COUNTIF('DISPATCHED (VT11)'!$E:$E,'Per Outlet Plan'!D3464))</f>
        <v/>
      </c>
    </row>
    <row r="3465" spans="1:14 16382:16382">
      <c r="A3465" s="18" t="str">
        <f>IF(D3465="","",VLOOKUP(D3465,'DISPATCHED (VT11)'!$E:$XEV,16373,0))</f>
        <v/>
      </c>
      <c r="B3465" s="13" t="str">
        <f>IF(D3465="","",VLOOKUP(D3465,'DISPATCHED (VT11)'!$E:$L,8,0))</f>
        <v/>
      </c>
      <c r="C3465" s="16" t="str">
        <f>IF(A3465="","",IF(VLOOKUP(A3465,'DSR Attendance'!$A:$E,5,0)=0,VLOOKUP(A3465,'DSR Attendance'!$A:$D,4,0),CONCATENATE(VLOOKUP(A3465,'DSR Attendance'!$A:$D,4,0)," / ",VLOOKUP('Per Outlet Plan'!A3465,'DSR Attendance'!$A:$E,5,0))))</f>
        <v/>
      </c>
      <c r="M3465" s="13" t="str">
        <f t="shared" si="56"/>
        <v/>
      </c>
      <c r="N3465" s="8"/>
      <c r="XFB3465" s="13" t="str">
        <f>IF(D3465="","",COUNTIF('DISPATCHED (VT11)'!$E:$E,'Per Outlet Plan'!D3465))</f>
        <v/>
      </c>
    </row>
    <row r="3466" spans="1:14 16382:16382">
      <c r="A3466" s="18" t="str">
        <f>IF(D3466="","",VLOOKUP(D3466,'DISPATCHED (VT11)'!$E:$XEV,16373,0))</f>
        <v/>
      </c>
      <c r="B3466" s="13" t="str">
        <f>IF(D3466="","",VLOOKUP(D3466,'DISPATCHED (VT11)'!$E:$L,8,0))</f>
        <v/>
      </c>
      <c r="C3466" s="16" t="str">
        <f>IF(A3466="","",IF(VLOOKUP(A3466,'DSR Attendance'!$A:$E,5,0)=0,VLOOKUP(A3466,'DSR Attendance'!$A:$D,4,0),CONCATENATE(VLOOKUP(A3466,'DSR Attendance'!$A:$D,4,0)," / ",VLOOKUP('Per Outlet Plan'!A3466,'DSR Attendance'!$A:$E,5,0))))</f>
        <v/>
      </c>
      <c r="M3466" s="13" t="str">
        <f t="shared" si="56"/>
        <v/>
      </c>
      <c r="N3466" s="8"/>
      <c r="XFB3466" s="13" t="str">
        <f>IF(D3466="","",COUNTIF('DISPATCHED (VT11)'!$E:$E,'Per Outlet Plan'!D3466))</f>
        <v/>
      </c>
    </row>
    <row r="3467" spans="1:14 16382:16382">
      <c r="A3467" s="18" t="str">
        <f>IF(D3467="","",VLOOKUP(D3467,'DISPATCHED (VT11)'!$E:$XEV,16373,0))</f>
        <v/>
      </c>
      <c r="B3467" s="13" t="str">
        <f>IF(D3467="","",VLOOKUP(D3467,'DISPATCHED (VT11)'!$E:$L,8,0))</f>
        <v/>
      </c>
      <c r="C3467" s="16" t="str">
        <f>IF(A3467="","",IF(VLOOKUP(A3467,'DSR Attendance'!$A:$E,5,0)=0,VLOOKUP(A3467,'DSR Attendance'!$A:$D,4,0),CONCATENATE(VLOOKUP(A3467,'DSR Attendance'!$A:$D,4,0)," / ",VLOOKUP('Per Outlet Plan'!A3467,'DSR Attendance'!$A:$E,5,0))))</f>
        <v/>
      </c>
      <c r="M3467" s="13" t="str">
        <f t="shared" si="56"/>
        <v/>
      </c>
      <c r="N3467" s="8"/>
      <c r="XFB3467" s="13" t="str">
        <f>IF(D3467="","",COUNTIF('DISPATCHED (VT11)'!$E:$E,'Per Outlet Plan'!D3467))</f>
        <v/>
      </c>
    </row>
    <row r="3468" spans="1:14 16382:16382">
      <c r="A3468" s="18" t="str">
        <f>IF(D3468="","",VLOOKUP(D3468,'DISPATCHED (VT11)'!$E:$XEV,16373,0))</f>
        <v/>
      </c>
      <c r="B3468" s="13" t="str">
        <f>IF(D3468="","",VLOOKUP(D3468,'DISPATCHED (VT11)'!$E:$L,8,0))</f>
        <v/>
      </c>
      <c r="C3468" s="16" t="str">
        <f>IF(A3468="","",IF(VLOOKUP(A3468,'DSR Attendance'!$A:$E,5,0)=0,VLOOKUP(A3468,'DSR Attendance'!$A:$D,4,0),CONCATENATE(VLOOKUP(A3468,'DSR Attendance'!$A:$D,4,0)," / ",VLOOKUP('Per Outlet Plan'!A3468,'DSR Attendance'!$A:$E,5,0))))</f>
        <v/>
      </c>
      <c r="M3468" s="13" t="str">
        <f t="shared" si="56"/>
        <v/>
      </c>
      <c r="N3468" s="8"/>
      <c r="XFB3468" s="13" t="str">
        <f>IF(D3468="","",COUNTIF('DISPATCHED (VT11)'!$E:$E,'Per Outlet Plan'!D3468))</f>
        <v/>
      </c>
    </row>
    <row r="3469" spans="1:14 16382:16382">
      <c r="A3469" s="18" t="str">
        <f>IF(D3469="","",VLOOKUP(D3469,'DISPATCHED (VT11)'!$E:$XEV,16373,0))</f>
        <v/>
      </c>
      <c r="B3469" s="13" t="str">
        <f>IF(D3469="","",VLOOKUP(D3469,'DISPATCHED (VT11)'!$E:$L,8,0))</f>
        <v/>
      </c>
      <c r="C3469" s="16" t="str">
        <f>IF(A3469="","",IF(VLOOKUP(A3469,'DSR Attendance'!$A:$E,5,0)=0,VLOOKUP(A3469,'DSR Attendance'!$A:$D,4,0),CONCATENATE(VLOOKUP(A3469,'DSR Attendance'!$A:$D,4,0)," / ",VLOOKUP('Per Outlet Plan'!A3469,'DSR Attendance'!$A:$E,5,0))))</f>
        <v/>
      </c>
      <c r="M3469" s="13" t="str">
        <f t="shared" si="56"/>
        <v/>
      </c>
      <c r="N3469" s="8"/>
      <c r="XFB3469" s="13" t="str">
        <f>IF(D3469="","",COUNTIF('DISPATCHED (VT11)'!$E:$E,'Per Outlet Plan'!D3469))</f>
        <v/>
      </c>
    </row>
    <row r="3470" spans="1:14 16382:16382">
      <c r="A3470" s="18" t="str">
        <f>IF(D3470="","",VLOOKUP(D3470,'DISPATCHED (VT11)'!$E:$XEV,16373,0))</f>
        <v/>
      </c>
      <c r="B3470" s="13" t="str">
        <f>IF(D3470="","",VLOOKUP(D3470,'DISPATCHED (VT11)'!$E:$L,8,0))</f>
        <v/>
      </c>
      <c r="C3470" s="16" t="str">
        <f>IF(A3470="","",IF(VLOOKUP(A3470,'DSR Attendance'!$A:$E,5,0)=0,VLOOKUP(A3470,'DSR Attendance'!$A:$D,4,0),CONCATENATE(VLOOKUP(A3470,'DSR Attendance'!$A:$D,4,0)," / ",VLOOKUP('Per Outlet Plan'!A3470,'DSR Attendance'!$A:$E,5,0))))</f>
        <v/>
      </c>
      <c r="M3470" s="13" t="str">
        <f t="shared" si="56"/>
        <v/>
      </c>
      <c r="N3470" s="8"/>
      <c r="XFB3470" s="13" t="str">
        <f>IF(D3470="","",COUNTIF('DISPATCHED (VT11)'!$E:$E,'Per Outlet Plan'!D3470))</f>
        <v/>
      </c>
    </row>
    <row r="3471" spans="1:14 16382:16382">
      <c r="A3471" s="18" t="str">
        <f>IF(D3471="","",VLOOKUP(D3471,'DISPATCHED (VT11)'!$E:$XEV,16373,0))</f>
        <v/>
      </c>
      <c r="B3471" s="13" t="str">
        <f>IF(D3471="","",VLOOKUP(D3471,'DISPATCHED (VT11)'!$E:$L,8,0))</f>
        <v/>
      </c>
      <c r="C3471" s="16" t="str">
        <f>IF(A3471="","",IF(VLOOKUP(A3471,'DSR Attendance'!$A:$E,5,0)=0,VLOOKUP(A3471,'DSR Attendance'!$A:$D,4,0),CONCATENATE(VLOOKUP(A3471,'DSR Attendance'!$A:$D,4,0)," / ",VLOOKUP('Per Outlet Plan'!A3471,'DSR Attendance'!$A:$E,5,0))))</f>
        <v/>
      </c>
      <c r="M3471" s="13" t="str">
        <f t="shared" si="56"/>
        <v/>
      </c>
      <c r="N3471" s="8"/>
      <c r="XFB3471" s="13" t="str">
        <f>IF(D3471="","",COUNTIF('DISPATCHED (VT11)'!$E:$E,'Per Outlet Plan'!D3471))</f>
        <v/>
      </c>
    </row>
    <row r="3472" spans="1:14 16382:16382">
      <c r="A3472" s="18" t="str">
        <f>IF(D3472="","",VLOOKUP(D3472,'DISPATCHED (VT11)'!$E:$XEV,16373,0))</f>
        <v/>
      </c>
      <c r="B3472" s="13" t="str">
        <f>IF(D3472="","",VLOOKUP(D3472,'DISPATCHED (VT11)'!$E:$L,8,0))</f>
        <v/>
      </c>
      <c r="C3472" s="16" t="str">
        <f>IF(A3472="","",IF(VLOOKUP(A3472,'DSR Attendance'!$A:$E,5,0)=0,VLOOKUP(A3472,'DSR Attendance'!$A:$D,4,0),CONCATENATE(VLOOKUP(A3472,'DSR Attendance'!$A:$D,4,0)," / ",VLOOKUP('Per Outlet Plan'!A3472,'DSR Attendance'!$A:$E,5,0))))</f>
        <v/>
      </c>
      <c r="M3472" s="13" t="str">
        <f t="shared" si="56"/>
        <v/>
      </c>
      <c r="N3472" s="8"/>
      <c r="XFB3472" s="13" t="str">
        <f>IF(D3472="","",COUNTIF('DISPATCHED (VT11)'!$E:$E,'Per Outlet Plan'!D3472))</f>
        <v/>
      </c>
    </row>
    <row r="3473" spans="1:14 16382:16382">
      <c r="A3473" s="18" t="str">
        <f>IF(D3473="","",VLOOKUP(D3473,'DISPATCHED (VT11)'!$E:$XEV,16373,0))</f>
        <v/>
      </c>
      <c r="B3473" s="13" t="str">
        <f>IF(D3473="","",VLOOKUP(D3473,'DISPATCHED (VT11)'!$E:$L,8,0))</f>
        <v/>
      </c>
      <c r="C3473" s="16" t="str">
        <f>IF(A3473="","",IF(VLOOKUP(A3473,'DSR Attendance'!$A:$E,5,0)=0,VLOOKUP(A3473,'DSR Attendance'!$A:$D,4,0),CONCATENATE(VLOOKUP(A3473,'DSR Attendance'!$A:$D,4,0)," / ",VLOOKUP('Per Outlet Plan'!A3473,'DSR Attendance'!$A:$E,5,0))))</f>
        <v/>
      </c>
      <c r="M3473" s="13" t="str">
        <f t="shared" si="56"/>
        <v/>
      </c>
      <c r="N3473" s="8"/>
      <c r="XFB3473" s="13" t="str">
        <f>IF(D3473="","",COUNTIF('DISPATCHED (VT11)'!$E:$E,'Per Outlet Plan'!D3473))</f>
        <v/>
      </c>
    </row>
    <row r="3474" spans="1:14 16382:16382">
      <c r="A3474" s="18" t="str">
        <f>IF(D3474="","",VLOOKUP(D3474,'DISPATCHED (VT11)'!$E:$XEV,16373,0))</f>
        <v/>
      </c>
      <c r="B3474" s="13" t="str">
        <f>IF(D3474="","",VLOOKUP(D3474,'DISPATCHED (VT11)'!$E:$L,8,0))</f>
        <v/>
      </c>
      <c r="C3474" s="16" t="str">
        <f>IF(A3474="","",IF(VLOOKUP(A3474,'DSR Attendance'!$A:$E,5,0)=0,VLOOKUP(A3474,'DSR Attendance'!$A:$D,4,0),CONCATENATE(VLOOKUP(A3474,'DSR Attendance'!$A:$D,4,0)," / ",VLOOKUP('Per Outlet Plan'!A3474,'DSR Attendance'!$A:$E,5,0))))</f>
        <v/>
      </c>
      <c r="M3474" s="13" t="str">
        <f t="shared" si="56"/>
        <v/>
      </c>
      <c r="N3474" s="8"/>
      <c r="XFB3474" s="13" t="str">
        <f>IF(D3474="","",COUNTIF('DISPATCHED (VT11)'!$E:$E,'Per Outlet Plan'!D3474))</f>
        <v/>
      </c>
    </row>
    <row r="3475" spans="1:14 16382:16382">
      <c r="A3475" s="18" t="str">
        <f>IF(D3475="","",VLOOKUP(D3475,'DISPATCHED (VT11)'!$E:$XEV,16373,0))</f>
        <v/>
      </c>
      <c r="B3475" s="13" t="str">
        <f>IF(D3475="","",VLOOKUP(D3475,'DISPATCHED (VT11)'!$E:$L,8,0))</f>
        <v/>
      </c>
      <c r="C3475" s="16" t="str">
        <f>IF(A3475="","",IF(VLOOKUP(A3475,'DSR Attendance'!$A:$E,5,0)=0,VLOOKUP(A3475,'DSR Attendance'!$A:$D,4,0),CONCATENATE(VLOOKUP(A3475,'DSR Attendance'!$A:$D,4,0)," / ",VLOOKUP('Per Outlet Plan'!A3475,'DSR Attendance'!$A:$E,5,0))))</f>
        <v/>
      </c>
      <c r="M3475" s="13" t="str">
        <f t="shared" si="56"/>
        <v/>
      </c>
      <c r="N3475" s="8"/>
      <c r="XFB3475" s="13" t="str">
        <f>IF(D3475="","",COUNTIF('DISPATCHED (VT11)'!$E:$E,'Per Outlet Plan'!D3475))</f>
        <v/>
      </c>
    </row>
    <row r="3476" spans="1:14 16382:16382">
      <c r="A3476" s="18" t="str">
        <f>IF(D3476="","",VLOOKUP(D3476,'DISPATCHED (VT11)'!$E:$XEV,16373,0))</f>
        <v/>
      </c>
      <c r="B3476" s="13" t="str">
        <f>IF(D3476="","",VLOOKUP(D3476,'DISPATCHED (VT11)'!$E:$L,8,0))</f>
        <v/>
      </c>
      <c r="C3476" s="16" t="str">
        <f>IF(A3476="","",IF(VLOOKUP(A3476,'DSR Attendance'!$A:$E,5,0)=0,VLOOKUP(A3476,'DSR Attendance'!$A:$D,4,0),CONCATENATE(VLOOKUP(A3476,'DSR Attendance'!$A:$D,4,0)," / ",VLOOKUP('Per Outlet Plan'!A3476,'DSR Attendance'!$A:$E,5,0))))</f>
        <v/>
      </c>
      <c r="M3476" s="13" t="str">
        <f t="shared" si="56"/>
        <v/>
      </c>
      <c r="N3476" s="8"/>
      <c r="XFB3476" s="13" t="str">
        <f>IF(D3476="","",COUNTIF('DISPATCHED (VT11)'!$E:$E,'Per Outlet Plan'!D3476))</f>
        <v/>
      </c>
    </row>
    <row r="3477" spans="1:14 16382:16382">
      <c r="A3477" s="18" t="str">
        <f>IF(D3477="","",VLOOKUP(D3477,'DISPATCHED (VT11)'!$E:$XEV,16373,0))</f>
        <v/>
      </c>
      <c r="B3477" s="13" t="str">
        <f>IF(D3477="","",VLOOKUP(D3477,'DISPATCHED (VT11)'!$E:$L,8,0))</f>
        <v/>
      </c>
      <c r="C3477" s="16" t="str">
        <f>IF(A3477="","",IF(VLOOKUP(A3477,'DSR Attendance'!$A:$E,5,0)=0,VLOOKUP(A3477,'DSR Attendance'!$A:$D,4,0),CONCATENATE(VLOOKUP(A3477,'DSR Attendance'!$A:$D,4,0)," / ",VLOOKUP('Per Outlet Plan'!A3477,'DSR Attendance'!$A:$E,5,0))))</f>
        <v/>
      </c>
      <c r="M3477" s="13" t="str">
        <f t="shared" si="56"/>
        <v/>
      </c>
      <c r="N3477" s="8"/>
      <c r="XFB3477" s="13" t="str">
        <f>IF(D3477="","",COUNTIF('DISPATCHED (VT11)'!$E:$E,'Per Outlet Plan'!D3477))</f>
        <v/>
      </c>
    </row>
    <row r="3478" spans="1:14 16382:16382">
      <c r="A3478" s="18" t="str">
        <f>IF(D3478="","",VLOOKUP(D3478,'DISPATCHED (VT11)'!$E:$XEV,16373,0))</f>
        <v/>
      </c>
      <c r="B3478" s="13" t="str">
        <f>IF(D3478="","",VLOOKUP(D3478,'DISPATCHED (VT11)'!$E:$L,8,0))</f>
        <v/>
      </c>
      <c r="C3478" s="16" t="str">
        <f>IF(A3478="","",IF(VLOOKUP(A3478,'DSR Attendance'!$A:$E,5,0)=0,VLOOKUP(A3478,'DSR Attendance'!$A:$D,4,0),CONCATENATE(VLOOKUP(A3478,'DSR Attendance'!$A:$D,4,0)," / ",VLOOKUP('Per Outlet Plan'!A3478,'DSR Attendance'!$A:$E,5,0))))</f>
        <v/>
      </c>
      <c r="M3478" s="13" t="str">
        <f t="shared" si="56"/>
        <v/>
      </c>
      <c r="N3478" s="8"/>
      <c r="XFB3478" s="13" t="str">
        <f>IF(D3478="","",COUNTIF('DISPATCHED (VT11)'!$E:$E,'Per Outlet Plan'!D3478))</f>
        <v/>
      </c>
    </row>
    <row r="3479" spans="1:14 16382:16382">
      <c r="A3479" s="18" t="str">
        <f>IF(D3479="","",VLOOKUP(D3479,'DISPATCHED (VT11)'!$E:$XEV,16373,0))</f>
        <v/>
      </c>
      <c r="B3479" s="13" t="str">
        <f>IF(D3479="","",VLOOKUP(D3479,'DISPATCHED (VT11)'!$E:$L,8,0))</f>
        <v/>
      </c>
      <c r="C3479" s="16" t="str">
        <f>IF(A3479="","",IF(VLOOKUP(A3479,'DSR Attendance'!$A:$E,5,0)=0,VLOOKUP(A3479,'DSR Attendance'!$A:$D,4,0),CONCATENATE(VLOOKUP(A3479,'DSR Attendance'!$A:$D,4,0)," / ",VLOOKUP('Per Outlet Plan'!A3479,'DSR Attendance'!$A:$E,5,0))))</f>
        <v/>
      </c>
      <c r="M3479" s="13" t="str">
        <f t="shared" si="56"/>
        <v/>
      </c>
      <c r="N3479" s="8"/>
      <c r="XFB3479" s="13" t="str">
        <f>IF(D3479="","",COUNTIF('DISPATCHED (VT11)'!$E:$E,'Per Outlet Plan'!D3479))</f>
        <v/>
      </c>
    </row>
    <row r="3480" spans="1:14 16382:16382">
      <c r="A3480" s="18" t="str">
        <f>IF(D3480="","",VLOOKUP(D3480,'DISPATCHED (VT11)'!$E:$XEV,16373,0))</f>
        <v/>
      </c>
      <c r="B3480" s="13" t="str">
        <f>IF(D3480="","",VLOOKUP(D3480,'DISPATCHED (VT11)'!$E:$L,8,0))</f>
        <v/>
      </c>
      <c r="C3480" s="16" t="str">
        <f>IF(A3480="","",IF(VLOOKUP(A3480,'DSR Attendance'!$A:$E,5,0)=0,VLOOKUP(A3480,'DSR Attendance'!$A:$D,4,0),CONCATENATE(VLOOKUP(A3480,'DSR Attendance'!$A:$D,4,0)," / ",VLOOKUP('Per Outlet Plan'!A3480,'DSR Attendance'!$A:$E,5,0))))</f>
        <v/>
      </c>
      <c r="M3480" s="13" t="str">
        <f t="shared" si="56"/>
        <v/>
      </c>
      <c r="N3480" s="8"/>
      <c r="XFB3480" s="13" t="str">
        <f>IF(D3480="","",COUNTIF('DISPATCHED (VT11)'!$E:$E,'Per Outlet Plan'!D3480))</f>
        <v/>
      </c>
    </row>
    <row r="3481" spans="1:14 16382:16382">
      <c r="A3481" s="18" t="str">
        <f>IF(D3481="","",VLOOKUP(D3481,'DISPATCHED (VT11)'!$E:$XEV,16373,0))</f>
        <v/>
      </c>
      <c r="B3481" s="13" t="str">
        <f>IF(D3481="","",VLOOKUP(D3481,'DISPATCHED (VT11)'!$E:$L,8,0))</f>
        <v/>
      </c>
      <c r="C3481" s="16" t="str">
        <f>IF(A3481="","",IF(VLOOKUP(A3481,'DSR Attendance'!$A:$E,5,0)=0,VLOOKUP(A3481,'DSR Attendance'!$A:$D,4,0),CONCATENATE(VLOOKUP(A3481,'DSR Attendance'!$A:$D,4,0)," / ",VLOOKUP('Per Outlet Plan'!A3481,'DSR Attendance'!$A:$E,5,0))))</f>
        <v/>
      </c>
      <c r="M3481" s="13" t="str">
        <f t="shared" si="56"/>
        <v/>
      </c>
      <c r="N3481" s="8"/>
      <c r="XFB3481" s="13" t="str">
        <f>IF(D3481="","",COUNTIF('DISPATCHED (VT11)'!$E:$E,'Per Outlet Plan'!D3481))</f>
        <v/>
      </c>
    </row>
    <row r="3482" spans="1:14 16382:16382">
      <c r="A3482" s="18" t="str">
        <f>IF(D3482="","",VLOOKUP(D3482,'DISPATCHED (VT11)'!$E:$XEV,16373,0))</f>
        <v/>
      </c>
      <c r="B3482" s="13" t="str">
        <f>IF(D3482="","",VLOOKUP(D3482,'DISPATCHED (VT11)'!$E:$L,8,0))</f>
        <v/>
      </c>
      <c r="C3482" s="16" t="str">
        <f>IF(A3482="","",IF(VLOOKUP(A3482,'DSR Attendance'!$A:$E,5,0)=0,VLOOKUP(A3482,'DSR Attendance'!$A:$D,4,0),CONCATENATE(VLOOKUP(A3482,'DSR Attendance'!$A:$D,4,0)," / ",VLOOKUP('Per Outlet Plan'!A3482,'DSR Attendance'!$A:$E,5,0))))</f>
        <v/>
      </c>
      <c r="M3482" s="13" t="str">
        <f t="shared" si="56"/>
        <v/>
      </c>
      <c r="N3482" s="8"/>
      <c r="XFB3482" s="13" t="str">
        <f>IF(D3482="","",COUNTIF('DISPATCHED (VT11)'!$E:$E,'Per Outlet Plan'!D3482))</f>
        <v/>
      </c>
    </row>
    <row r="3483" spans="1:14 16382:16382">
      <c r="A3483" s="18" t="str">
        <f>IF(D3483="","",VLOOKUP(D3483,'DISPATCHED (VT11)'!$E:$XEV,16373,0))</f>
        <v/>
      </c>
      <c r="B3483" s="13" t="str">
        <f>IF(D3483="","",VLOOKUP(D3483,'DISPATCHED (VT11)'!$E:$L,8,0))</f>
        <v/>
      </c>
      <c r="C3483" s="16" t="str">
        <f>IF(A3483="","",IF(VLOOKUP(A3483,'DSR Attendance'!$A:$E,5,0)=0,VLOOKUP(A3483,'DSR Attendance'!$A:$D,4,0),CONCATENATE(VLOOKUP(A3483,'DSR Attendance'!$A:$D,4,0)," / ",VLOOKUP('Per Outlet Plan'!A3483,'DSR Attendance'!$A:$E,5,0))))</f>
        <v/>
      </c>
      <c r="M3483" s="13" t="str">
        <f t="shared" si="56"/>
        <v/>
      </c>
      <c r="N3483" s="8"/>
      <c r="XFB3483" s="13" t="str">
        <f>IF(D3483="","",COUNTIF('DISPATCHED (VT11)'!$E:$E,'Per Outlet Plan'!D3483))</f>
        <v/>
      </c>
    </row>
    <row r="3484" spans="1:14 16382:16382">
      <c r="A3484" s="18" t="str">
        <f>IF(D3484="","",VLOOKUP(D3484,'DISPATCHED (VT11)'!$E:$XEV,16373,0))</f>
        <v/>
      </c>
      <c r="B3484" s="13" t="str">
        <f>IF(D3484="","",VLOOKUP(D3484,'DISPATCHED (VT11)'!$E:$L,8,0))</f>
        <v/>
      </c>
      <c r="C3484" s="16" t="str">
        <f>IF(A3484="","",IF(VLOOKUP(A3484,'DSR Attendance'!$A:$E,5,0)=0,VLOOKUP(A3484,'DSR Attendance'!$A:$D,4,0),CONCATENATE(VLOOKUP(A3484,'DSR Attendance'!$A:$D,4,0)," / ",VLOOKUP('Per Outlet Plan'!A3484,'DSR Attendance'!$A:$E,5,0))))</f>
        <v/>
      </c>
      <c r="M3484" s="13" t="str">
        <f t="shared" si="56"/>
        <v/>
      </c>
      <c r="N3484" s="8"/>
      <c r="XFB3484" s="13" t="str">
        <f>IF(D3484="","",COUNTIF('DISPATCHED (VT11)'!$E:$E,'Per Outlet Plan'!D3484))</f>
        <v/>
      </c>
    </row>
    <row r="3485" spans="1:14 16382:16382">
      <c r="A3485" s="18" t="str">
        <f>IF(D3485="","",VLOOKUP(D3485,'DISPATCHED (VT11)'!$E:$XEV,16373,0))</f>
        <v/>
      </c>
      <c r="B3485" s="13" t="str">
        <f>IF(D3485="","",VLOOKUP(D3485,'DISPATCHED (VT11)'!$E:$L,8,0))</f>
        <v/>
      </c>
      <c r="C3485" s="16" t="str">
        <f>IF(A3485="","",IF(VLOOKUP(A3485,'DSR Attendance'!$A:$E,5,0)=0,VLOOKUP(A3485,'DSR Attendance'!$A:$D,4,0),CONCATENATE(VLOOKUP(A3485,'DSR Attendance'!$A:$D,4,0)," / ",VLOOKUP('Per Outlet Plan'!A3485,'DSR Attendance'!$A:$E,5,0))))</f>
        <v/>
      </c>
      <c r="M3485" s="13" t="str">
        <f t="shared" si="56"/>
        <v/>
      </c>
      <c r="N3485" s="8"/>
      <c r="XFB3485" s="13" t="str">
        <f>IF(D3485="","",COUNTIF('DISPATCHED (VT11)'!$E:$E,'Per Outlet Plan'!D3485))</f>
        <v/>
      </c>
    </row>
    <row r="3486" spans="1:14 16382:16382">
      <c r="A3486" s="18" t="str">
        <f>IF(D3486="","",VLOOKUP(D3486,'DISPATCHED (VT11)'!$E:$XEV,16373,0))</f>
        <v/>
      </c>
      <c r="B3486" s="13" t="str">
        <f>IF(D3486="","",VLOOKUP(D3486,'DISPATCHED (VT11)'!$E:$L,8,0))</f>
        <v/>
      </c>
      <c r="C3486" s="16" t="str">
        <f>IF(A3486="","",IF(VLOOKUP(A3486,'DSR Attendance'!$A:$E,5,0)=0,VLOOKUP(A3486,'DSR Attendance'!$A:$D,4,0),CONCATENATE(VLOOKUP(A3486,'DSR Attendance'!$A:$D,4,0)," / ",VLOOKUP('Per Outlet Plan'!A3486,'DSR Attendance'!$A:$E,5,0))))</f>
        <v/>
      </c>
      <c r="M3486" s="13" t="str">
        <f t="shared" si="56"/>
        <v/>
      </c>
      <c r="N3486" s="8"/>
      <c r="XFB3486" s="13" t="str">
        <f>IF(D3486="","",COUNTIF('DISPATCHED (VT11)'!$E:$E,'Per Outlet Plan'!D3486))</f>
        <v/>
      </c>
    </row>
    <row r="3487" spans="1:14 16382:16382">
      <c r="A3487" s="18" t="str">
        <f>IF(D3487="","",VLOOKUP(D3487,'DISPATCHED (VT11)'!$E:$XEV,16373,0))</f>
        <v/>
      </c>
      <c r="B3487" s="13" t="str">
        <f>IF(D3487="","",VLOOKUP(D3487,'DISPATCHED (VT11)'!$E:$L,8,0))</f>
        <v/>
      </c>
      <c r="C3487" s="16" t="str">
        <f>IF(A3487="","",IF(VLOOKUP(A3487,'DSR Attendance'!$A:$E,5,0)=0,VLOOKUP(A3487,'DSR Attendance'!$A:$D,4,0),CONCATENATE(VLOOKUP(A3487,'DSR Attendance'!$A:$D,4,0)," / ",VLOOKUP('Per Outlet Plan'!A3487,'DSR Attendance'!$A:$E,5,0))))</f>
        <v/>
      </c>
      <c r="M3487" s="13" t="str">
        <f t="shared" si="56"/>
        <v/>
      </c>
      <c r="N3487" s="8"/>
      <c r="XFB3487" s="13" t="str">
        <f>IF(D3487="","",COUNTIF('DISPATCHED (VT11)'!$E:$E,'Per Outlet Plan'!D3487))</f>
        <v/>
      </c>
    </row>
    <row r="3488" spans="1:14 16382:16382">
      <c r="A3488" s="18" t="str">
        <f>IF(D3488="","",VLOOKUP(D3488,'DISPATCHED (VT11)'!$E:$XEV,16373,0))</f>
        <v/>
      </c>
      <c r="B3488" s="13" t="str">
        <f>IF(D3488="","",VLOOKUP(D3488,'DISPATCHED (VT11)'!$E:$L,8,0))</f>
        <v/>
      </c>
      <c r="C3488" s="16" t="str">
        <f>IF(A3488="","",IF(VLOOKUP(A3488,'DSR Attendance'!$A:$E,5,0)=0,VLOOKUP(A3488,'DSR Attendance'!$A:$D,4,0),CONCATENATE(VLOOKUP(A3488,'DSR Attendance'!$A:$D,4,0)," / ",VLOOKUP('Per Outlet Plan'!A3488,'DSR Attendance'!$A:$E,5,0))))</f>
        <v/>
      </c>
      <c r="M3488" s="13" t="str">
        <f t="shared" si="56"/>
        <v/>
      </c>
      <c r="N3488" s="8"/>
      <c r="XFB3488" s="13" t="str">
        <f>IF(D3488="","",COUNTIF('DISPATCHED (VT11)'!$E:$E,'Per Outlet Plan'!D3488))</f>
        <v/>
      </c>
    </row>
    <row r="3489" spans="1:14 16382:16382">
      <c r="A3489" s="18" t="str">
        <f>IF(D3489="","",VLOOKUP(D3489,'DISPATCHED (VT11)'!$E:$XEV,16373,0))</f>
        <v/>
      </c>
      <c r="B3489" s="13" t="str">
        <f>IF(D3489="","",VLOOKUP(D3489,'DISPATCHED (VT11)'!$E:$L,8,0))</f>
        <v/>
      </c>
      <c r="C3489" s="16" t="str">
        <f>IF(A3489="","",IF(VLOOKUP(A3489,'DSR Attendance'!$A:$E,5,0)=0,VLOOKUP(A3489,'DSR Attendance'!$A:$D,4,0),CONCATENATE(VLOOKUP(A3489,'DSR Attendance'!$A:$D,4,0)," / ",VLOOKUP('Per Outlet Plan'!A3489,'DSR Attendance'!$A:$E,5,0))))</f>
        <v/>
      </c>
      <c r="M3489" s="13" t="str">
        <f t="shared" si="56"/>
        <v/>
      </c>
      <c r="N3489" s="8"/>
      <c r="XFB3489" s="13" t="str">
        <f>IF(D3489="","",COUNTIF('DISPATCHED (VT11)'!$E:$E,'Per Outlet Plan'!D3489))</f>
        <v/>
      </c>
    </row>
    <row r="3490" spans="1:14 16382:16382">
      <c r="A3490" s="18" t="str">
        <f>IF(D3490="","",VLOOKUP(D3490,'DISPATCHED (VT11)'!$E:$XEV,16373,0))</f>
        <v/>
      </c>
      <c r="B3490" s="13" t="str">
        <f>IF(D3490="","",VLOOKUP(D3490,'DISPATCHED (VT11)'!$E:$L,8,0))</f>
        <v/>
      </c>
      <c r="C3490" s="16" t="str">
        <f>IF(A3490="","",IF(VLOOKUP(A3490,'DSR Attendance'!$A:$E,5,0)=0,VLOOKUP(A3490,'DSR Attendance'!$A:$D,4,0),CONCATENATE(VLOOKUP(A3490,'DSR Attendance'!$A:$D,4,0)," / ",VLOOKUP('Per Outlet Plan'!A3490,'DSR Attendance'!$A:$E,5,0))))</f>
        <v/>
      </c>
      <c r="M3490" s="13" t="str">
        <f t="shared" si="56"/>
        <v/>
      </c>
      <c r="N3490" s="8"/>
      <c r="XFB3490" s="13" t="str">
        <f>IF(D3490="","",COUNTIF('DISPATCHED (VT11)'!$E:$E,'Per Outlet Plan'!D3490))</f>
        <v/>
      </c>
    </row>
    <row r="3491" spans="1:14 16382:16382">
      <c r="A3491" s="18" t="str">
        <f>IF(D3491="","",VLOOKUP(D3491,'DISPATCHED (VT11)'!$E:$XEV,16373,0))</f>
        <v/>
      </c>
      <c r="B3491" s="13" t="str">
        <f>IF(D3491="","",VLOOKUP(D3491,'DISPATCHED (VT11)'!$E:$L,8,0))</f>
        <v/>
      </c>
      <c r="C3491" s="16" t="str">
        <f>IF(A3491="","",IF(VLOOKUP(A3491,'DSR Attendance'!$A:$E,5,0)=0,VLOOKUP(A3491,'DSR Attendance'!$A:$D,4,0),CONCATENATE(VLOOKUP(A3491,'DSR Attendance'!$A:$D,4,0)," / ",VLOOKUP('Per Outlet Plan'!A3491,'DSR Attendance'!$A:$E,5,0))))</f>
        <v/>
      </c>
      <c r="M3491" s="13" t="str">
        <f t="shared" si="56"/>
        <v/>
      </c>
      <c r="N3491" s="8"/>
      <c r="XFB3491" s="13" t="str">
        <f>IF(D3491="","",COUNTIF('DISPATCHED (VT11)'!$E:$E,'Per Outlet Plan'!D3491))</f>
        <v/>
      </c>
    </row>
    <row r="3492" spans="1:14 16382:16382">
      <c r="A3492" s="18" t="str">
        <f>IF(D3492="","",VLOOKUP(D3492,'DISPATCHED (VT11)'!$E:$XEV,16373,0))</f>
        <v/>
      </c>
      <c r="B3492" s="13" t="str">
        <f>IF(D3492="","",VLOOKUP(D3492,'DISPATCHED (VT11)'!$E:$L,8,0))</f>
        <v/>
      </c>
      <c r="C3492" s="16" t="str">
        <f>IF(A3492="","",IF(VLOOKUP(A3492,'DSR Attendance'!$A:$E,5,0)=0,VLOOKUP(A3492,'DSR Attendance'!$A:$D,4,0),CONCATENATE(VLOOKUP(A3492,'DSR Attendance'!$A:$D,4,0)," / ",VLOOKUP('Per Outlet Plan'!A3492,'DSR Attendance'!$A:$E,5,0))))</f>
        <v/>
      </c>
      <c r="M3492" s="13" t="str">
        <f t="shared" si="56"/>
        <v/>
      </c>
      <c r="N3492" s="8"/>
      <c r="XFB3492" s="13" t="str">
        <f>IF(D3492="","",COUNTIF('DISPATCHED (VT11)'!$E:$E,'Per Outlet Plan'!D3492))</f>
        <v/>
      </c>
    </row>
    <row r="3493" spans="1:14 16382:16382">
      <c r="A3493" s="18" t="str">
        <f>IF(D3493="","",VLOOKUP(D3493,'DISPATCHED (VT11)'!$E:$XEV,16373,0))</f>
        <v/>
      </c>
      <c r="B3493" s="13" t="str">
        <f>IF(D3493="","",VLOOKUP(D3493,'DISPATCHED (VT11)'!$E:$L,8,0))</f>
        <v/>
      </c>
      <c r="C3493" s="16" t="str">
        <f>IF(A3493="","",IF(VLOOKUP(A3493,'DSR Attendance'!$A:$E,5,0)=0,VLOOKUP(A3493,'DSR Attendance'!$A:$D,4,0),CONCATENATE(VLOOKUP(A3493,'DSR Attendance'!$A:$D,4,0)," / ",VLOOKUP('Per Outlet Plan'!A3493,'DSR Attendance'!$A:$E,5,0))))</f>
        <v/>
      </c>
      <c r="M3493" s="13" t="str">
        <f t="shared" si="56"/>
        <v/>
      </c>
      <c r="N3493" s="8"/>
      <c r="XFB3493" s="13" t="str">
        <f>IF(D3493="","",COUNTIF('DISPATCHED (VT11)'!$E:$E,'Per Outlet Plan'!D3493))</f>
        <v/>
      </c>
    </row>
    <row r="3494" spans="1:14 16382:16382">
      <c r="A3494" s="18" t="str">
        <f>IF(D3494="","",VLOOKUP(D3494,'DISPATCHED (VT11)'!$E:$XEV,16373,0))</f>
        <v/>
      </c>
      <c r="B3494" s="13" t="str">
        <f>IF(D3494="","",VLOOKUP(D3494,'DISPATCHED (VT11)'!$E:$L,8,0))</f>
        <v/>
      </c>
      <c r="C3494" s="16" t="str">
        <f>IF(A3494="","",IF(VLOOKUP(A3494,'DSR Attendance'!$A:$E,5,0)=0,VLOOKUP(A3494,'DSR Attendance'!$A:$D,4,0),CONCATENATE(VLOOKUP(A3494,'DSR Attendance'!$A:$D,4,0)," / ",VLOOKUP('Per Outlet Plan'!A3494,'DSR Attendance'!$A:$E,5,0))))</f>
        <v/>
      </c>
      <c r="M3494" s="13" t="str">
        <f t="shared" si="56"/>
        <v/>
      </c>
      <c r="N3494" s="8"/>
      <c r="XFB3494" s="13" t="str">
        <f>IF(D3494="","",COUNTIF('DISPATCHED (VT11)'!$E:$E,'Per Outlet Plan'!D3494))</f>
        <v/>
      </c>
    </row>
    <row r="3495" spans="1:14 16382:16382">
      <c r="A3495" s="18" t="str">
        <f>IF(D3495="","",VLOOKUP(D3495,'DISPATCHED (VT11)'!$E:$XEV,16373,0))</f>
        <v/>
      </c>
      <c r="B3495" s="13" t="str">
        <f>IF(D3495="","",VLOOKUP(D3495,'DISPATCHED (VT11)'!$E:$L,8,0))</f>
        <v/>
      </c>
      <c r="C3495" s="16" t="str">
        <f>IF(A3495="","",IF(VLOOKUP(A3495,'DSR Attendance'!$A:$E,5,0)=0,VLOOKUP(A3495,'DSR Attendance'!$A:$D,4,0),CONCATENATE(VLOOKUP(A3495,'DSR Attendance'!$A:$D,4,0)," / ",VLOOKUP('Per Outlet Plan'!A3495,'DSR Attendance'!$A:$E,5,0))))</f>
        <v/>
      </c>
      <c r="M3495" s="13" t="str">
        <f t="shared" si="56"/>
        <v/>
      </c>
      <c r="N3495" s="8"/>
      <c r="XFB3495" s="13" t="str">
        <f>IF(D3495="","",COUNTIF('DISPATCHED (VT11)'!$E:$E,'Per Outlet Plan'!D3495))</f>
        <v/>
      </c>
    </row>
    <row r="3496" spans="1:14 16382:16382">
      <c r="A3496" s="18" t="str">
        <f>IF(D3496="","",VLOOKUP(D3496,'DISPATCHED (VT11)'!$E:$XEV,16373,0))</f>
        <v/>
      </c>
      <c r="B3496" s="13" t="str">
        <f>IF(D3496="","",VLOOKUP(D3496,'DISPATCHED (VT11)'!$E:$L,8,0))</f>
        <v/>
      </c>
      <c r="C3496" s="16" t="str">
        <f>IF(A3496="","",IF(VLOOKUP(A3496,'DSR Attendance'!$A:$E,5,0)=0,VLOOKUP(A3496,'DSR Attendance'!$A:$D,4,0),CONCATENATE(VLOOKUP(A3496,'DSR Attendance'!$A:$D,4,0)," / ",VLOOKUP('Per Outlet Plan'!A3496,'DSR Attendance'!$A:$E,5,0))))</f>
        <v/>
      </c>
      <c r="M3496" s="13" t="str">
        <f t="shared" si="56"/>
        <v/>
      </c>
      <c r="N3496" s="8"/>
      <c r="XFB3496" s="13" t="str">
        <f>IF(D3496="","",COUNTIF('DISPATCHED (VT11)'!$E:$E,'Per Outlet Plan'!D3496))</f>
        <v/>
      </c>
    </row>
    <row r="3497" spans="1:14 16382:16382">
      <c r="A3497" s="18" t="str">
        <f>IF(D3497="","",VLOOKUP(D3497,'DISPATCHED (VT11)'!$E:$XEV,16373,0))</f>
        <v/>
      </c>
      <c r="B3497" s="13" t="str">
        <f>IF(D3497="","",VLOOKUP(D3497,'DISPATCHED (VT11)'!$E:$L,8,0))</f>
        <v/>
      </c>
      <c r="C3497" s="16" t="str">
        <f>IF(A3497="","",IF(VLOOKUP(A3497,'DSR Attendance'!$A:$E,5,0)=0,VLOOKUP(A3497,'DSR Attendance'!$A:$D,4,0),CONCATENATE(VLOOKUP(A3497,'DSR Attendance'!$A:$D,4,0)," / ",VLOOKUP('Per Outlet Plan'!A3497,'DSR Attendance'!$A:$E,5,0))))</f>
        <v/>
      </c>
      <c r="M3497" s="13" t="str">
        <f t="shared" si="56"/>
        <v/>
      </c>
      <c r="N3497" s="8"/>
      <c r="XFB3497" s="13" t="str">
        <f>IF(D3497="","",COUNTIF('DISPATCHED (VT11)'!$E:$E,'Per Outlet Plan'!D3497))</f>
        <v/>
      </c>
    </row>
    <row r="3498" spans="1:14 16382:16382">
      <c r="A3498" s="18" t="str">
        <f>IF(D3498="","",VLOOKUP(D3498,'DISPATCHED (VT11)'!$E:$XEV,16373,0))</f>
        <v/>
      </c>
      <c r="B3498" s="13" t="str">
        <f>IF(D3498="","",VLOOKUP(D3498,'DISPATCHED (VT11)'!$E:$L,8,0))</f>
        <v/>
      </c>
      <c r="C3498" s="16" t="str">
        <f>IF(A3498="","",IF(VLOOKUP(A3498,'DSR Attendance'!$A:$E,5,0)=0,VLOOKUP(A3498,'DSR Attendance'!$A:$D,4,0),CONCATENATE(VLOOKUP(A3498,'DSR Attendance'!$A:$D,4,0)," / ",VLOOKUP('Per Outlet Plan'!A3498,'DSR Attendance'!$A:$E,5,0))))</f>
        <v/>
      </c>
      <c r="M3498" s="13" t="str">
        <f t="shared" si="56"/>
        <v/>
      </c>
      <c r="N3498" s="8"/>
      <c r="XFB3498" s="13" t="str">
        <f>IF(D3498="","",COUNTIF('DISPATCHED (VT11)'!$E:$E,'Per Outlet Plan'!D3498))</f>
        <v/>
      </c>
    </row>
    <row r="3499" spans="1:14 16382:16382">
      <c r="A3499" s="18" t="str">
        <f>IF(D3499="","",VLOOKUP(D3499,'DISPATCHED (VT11)'!$E:$XEV,16373,0))</f>
        <v/>
      </c>
      <c r="B3499" s="13" t="str">
        <f>IF(D3499="","",VLOOKUP(D3499,'DISPATCHED (VT11)'!$E:$L,8,0))</f>
        <v/>
      </c>
      <c r="C3499" s="16" t="str">
        <f>IF(A3499="","",IF(VLOOKUP(A3499,'DSR Attendance'!$A:$E,5,0)=0,VLOOKUP(A3499,'DSR Attendance'!$A:$D,4,0),CONCATENATE(VLOOKUP(A3499,'DSR Attendance'!$A:$D,4,0)," / ",VLOOKUP('Per Outlet Plan'!A3499,'DSR Attendance'!$A:$E,5,0))))</f>
        <v/>
      </c>
      <c r="M3499" s="13" t="str">
        <f t="shared" si="56"/>
        <v/>
      </c>
      <c r="N3499" s="8"/>
      <c r="XFB3499" s="13" t="str">
        <f>IF(D3499="","",COUNTIF('DISPATCHED (VT11)'!$E:$E,'Per Outlet Plan'!D3499))</f>
        <v/>
      </c>
    </row>
    <row r="3500" spans="1:14 16382:16382">
      <c r="A3500" s="18" t="str">
        <f>IF(D3500="","",VLOOKUP(D3500,'DISPATCHED (VT11)'!$E:$XEV,16373,0))</f>
        <v/>
      </c>
      <c r="B3500" s="13" t="str">
        <f>IF(D3500="","",VLOOKUP(D3500,'DISPATCHED (VT11)'!$E:$L,8,0))</f>
        <v/>
      </c>
      <c r="C3500" s="16" t="str">
        <f>IF(A3500="","",IF(VLOOKUP(A3500,'DSR Attendance'!$A:$E,5,0)=0,VLOOKUP(A3500,'DSR Attendance'!$A:$D,4,0),CONCATENATE(VLOOKUP(A3500,'DSR Attendance'!$A:$D,4,0)," / ",VLOOKUP('Per Outlet Plan'!A3500,'DSR Attendance'!$A:$E,5,0))))</f>
        <v/>
      </c>
      <c r="M3500" s="13" t="str">
        <f t="shared" si="56"/>
        <v/>
      </c>
      <c r="N3500" s="8"/>
      <c r="XFB3500" s="13" t="str">
        <f>IF(D3500="","",COUNTIF('DISPATCHED (VT11)'!$E:$E,'Per Outlet Plan'!D3500))</f>
        <v/>
      </c>
    </row>
    <row r="3501" spans="1:14 16382:16382">
      <c r="A3501" s="18" t="str">
        <f>IF(D3501="","",VLOOKUP(D3501,'DISPATCHED (VT11)'!$E:$XEV,16373,0))</f>
        <v/>
      </c>
      <c r="B3501" s="13" t="str">
        <f>IF(D3501="","",VLOOKUP(D3501,'DISPATCHED (VT11)'!$E:$L,8,0))</f>
        <v/>
      </c>
      <c r="C3501" s="16" t="str">
        <f>IF(A3501="","",IF(VLOOKUP(A3501,'DSR Attendance'!$A:$E,5,0)=0,VLOOKUP(A3501,'DSR Attendance'!$A:$D,4,0),CONCATENATE(VLOOKUP(A3501,'DSR Attendance'!$A:$D,4,0)," / ",VLOOKUP('Per Outlet Plan'!A3501,'DSR Attendance'!$A:$E,5,0))))</f>
        <v/>
      </c>
      <c r="M3501" s="13" t="str">
        <f t="shared" si="56"/>
        <v/>
      </c>
      <c r="N3501" s="8"/>
      <c r="XFB3501" s="13" t="str">
        <f>IF(D3501="","",COUNTIF('DISPATCHED (VT11)'!$E:$E,'Per Outlet Plan'!D3501))</f>
        <v/>
      </c>
    </row>
    <row r="3502" spans="1:14 16382:16382">
      <c r="A3502" s="18" t="str">
        <f>IF(D3502="","",VLOOKUP(D3502,'DISPATCHED (VT11)'!$E:$XEV,16373,0))</f>
        <v/>
      </c>
      <c r="B3502" s="13" t="str">
        <f>IF(D3502="","",VLOOKUP(D3502,'DISPATCHED (VT11)'!$E:$L,8,0))</f>
        <v/>
      </c>
      <c r="C3502" s="16" t="str">
        <f>IF(A3502="","",IF(VLOOKUP(A3502,'DSR Attendance'!$A:$E,5,0)=0,VLOOKUP(A3502,'DSR Attendance'!$A:$D,4,0),CONCATENATE(VLOOKUP(A3502,'DSR Attendance'!$A:$D,4,0)," / ",VLOOKUP('Per Outlet Plan'!A3502,'DSR Attendance'!$A:$E,5,0))))</f>
        <v/>
      </c>
      <c r="M3502" s="13" t="str">
        <f t="shared" si="56"/>
        <v/>
      </c>
      <c r="N3502" s="8"/>
      <c r="XFB3502" s="13" t="str">
        <f>IF(D3502="","",COUNTIF('DISPATCHED (VT11)'!$E:$E,'Per Outlet Plan'!D3502))</f>
        <v/>
      </c>
    </row>
    <row r="3503" spans="1:14 16382:16382">
      <c r="A3503" s="18" t="str">
        <f>IF(D3503="","",VLOOKUP(D3503,'DISPATCHED (VT11)'!$E:$XEV,16373,0))</f>
        <v/>
      </c>
      <c r="B3503" s="13" t="str">
        <f>IF(D3503="","",VLOOKUP(D3503,'DISPATCHED (VT11)'!$E:$L,8,0))</f>
        <v/>
      </c>
      <c r="C3503" s="16" t="str">
        <f>IF(A3503="","",IF(VLOOKUP(A3503,'DSR Attendance'!$A:$E,5,0)=0,VLOOKUP(A3503,'DSR Attendance'!$A:$D,4,0),CONCATENATE(VLOOKUP(A3503,'DSR Attendance'!$A:$D,4,0)," / ",VLOOKUP('Per Outlet Plan'!A3503,'DSR Attendance'!$A:$E,5,0))))</f>
        <v/>
      </c>
      <c r="M3503" s="13" t="str">
        <f t="shared" si="56"/>
        <v/>
      </c>
      <c r="N3503" s="8"/>
      <c r="XFB3503" s="13" t="str">
        <f>IF(D3503="","",COUNTIF('DISPATCHED (VT11)'!$E:$E,'Per Outlet Plan'!D3503))</f>
        <v/>
      </c>
    </row>
    <row r="3504" spans="1:14 16382:16382">
      <c r="A3504" s="18" t="str">
        <f>IF(D3504="","",VLOOKUP(D3504,'DISPATCHED (VT11)'!$E:$XEV,16373,0))</f>
        <v/>
      </c>
      <c r="B3504" s="13" t="str">
        <f>IF(D3504="","",VLOOKUP(D3504,'DISPATCHED (VT11)'!$E:$L,8,0))</f>
        <v/>
      </c>
      <c r="C3504" s="16" t="str">
        <f>IF(A3504="","",IF(VLOOKUP(A3504,'DSR Attendance'!$A:$E,5,0)=0,VLOOKUP(A3504,'DSR Attendance'!$A:$D,4,0),CONCATENATE(VLOOKUP(A3504,'DSR Attendance'!$A:$D,4,0)," / ",VLOOKUP('Per Outlet Plan'!A3504,'DSR Attendance'!$A:$E,5,0))))</f>
        <v/>
      </c>
      <c r="M3504" s="13" t="str">
        <f t="shared" si="56"/>
        <v/>
      </c>
      <c r="N3504" s="8"/>
      <c r="XFB3504" s="13" t="str">
        <f>IF(D3504="","",COUNTIF('DISPATCHED (VT11)'!$E:$E,'Per Outlet Plan'!D3504))</f>
        <v/>
      </c>
    </row>
    <row r="3505" spans="1:14 16382:16382">
      <c r="A3505" s="18" t="str">
        <f>IF(D3505="","",VLOOKUP(D3505,'DISPATCHED (VT11)'!$E:$XEV,16373,0))</f>
        <v/>
      </c>
      <c r="B3505" s="13" t="str">
        <f>IF(D3505="","",VLOOKUP(D3505,'DISPATCHED (VT11)'!$E:$L,8,0))</f>
        <v/>
      </c>
      <c r="C3505" s="16" t="str">
        <f>IF(A3505="","",IF(VLOOKUP(A3505,'DSR Attendance'!$A:$E,5,0)=0,VLOOKUP(A3505,'DSR Attendance'!$A:$D,4,0),CONCATENATE(VLOOKUP(A3505,'DSR Attendance'!$A:$D,4,0)," / ",VLOOKUP('Per Outlet Plan'!A3505,'DSR Attendance'!$A:$E,5,0))))</f>
        <v/>
      </c>
      <c r="M3505" s="13" t="str">
        <f t="shared" si="56"/>
        <v/>
      </c>
      <c r="N3505" s="8"/>
      <c r="XFB3505" s="13" t="str">
        <f>IF(D3505="","",COUNTIF('DISPATCHED (VT11)'!$E:$E,'Per Outlet Plan'!D3505))</f>
        <v/>
      </c>
    </row>
    <row r="3506" spans="1:14 16382:16382">
      <c r="A3506" s="18" t="str">
        <f>IF(D3506="","",VLOOKUP(D3506,'DISPATCHED (VT11)'!$E:$XEV,16373,0))</f>
        <v/>
      </c>
      <c r="B3506" s="13" t="str">
        <f>IF(D3506="","",VLOOKUP(D3506,'DISPATCHED (VT11)'!$E:$L,8,0))</f>
        <v/>
      </c>
      <c r="C3506" s="16" t="str">
        <f>IF(A3506="","",IF(VLOOKUP(A3506,'DSR Attendance'!$A:$E,5,0)=0,VLOOKUP(A3506,'DSR Attendance'!$A:$D,4,0),CONCATENATE(VLOOKUP(A3506,'DSR Attendance'!$A:$D,4,0)," / ",VLOOKUP('Per Outlet Plan'!A3506,'DSR Attendance'!$A:$E,5,0))))</f>
        <v/>
      </c>
      <c r="M3506" s="13" t="str">
        <f t="shared" si="56"/>
        <v/>
      </c>
      <c r="N3506" s="8"/>
      <c r="XFB3506" s="13" t="str">
        <f>IF(D3506="","",COUNTIF('DISPATCHED (VT11)'!$E:$E,'Per Outlet Plan'!D3506))</f>
        <v/>
      </c>
    </row>
    <row r="3507" spans="1:14 16382:16382">
      <c r="A3507" s="18" t="str">
        <f>IF(D3507="","",VLOOKUP(D3507,'DISPATCHED (VT11)'!$E:$XEV,16373,0))</f>
        <v/>
      </c>
      <c r="B3507" s="13" t="str">
        <f>IF(D3507="","",VLOOKUP(D3507,'DISPATCHED (VT11)'!$E:$L,8,0))</f>
        <v/>
      </c>
      <c r="C3507" s="16" t="str">
        <f>IF(A3507="","",IF(VLOOKUP(A3507,'DSR Attendance'!$A:$E,5,0)=0,VLOOKUP(A3507,'DSR Attendance'!$A:$D,4,0),CONCATENATE(VLOOKUP(A3507,'DSR Attendance'!$A:$D,4,0)," / ",VLOOKUP('Per Outlet Plan'!A3507,'DSR Attendance'!$A:$E,5,0))))</f>
        <v/>
      </c>
      <c r="M3507" s="13" t="str">
        <f t="shared" si="56"/>
        <v/>
      </c>
      <c r="N3507" s="8"/>
      <c r="XFB3507" s="13" t="str">
        <f>IF(D3507="","",COUNTIF('DISPATCHED (VT11)'!$E:$E,'Per Outlet Plan'!D3507))</f>
        <v/>
      </c>
    </row>
    <row r="3508" spans="1:14 16382:16382">
      <c r="A3508" s="18" t="str">
        <f>IF(D3508="","",VLOOKUP(D3508,'DISPATCHED (VT11)'!$E:$XEV,16373,0))</f>
        <v/>
      </c>
      <c r="B3508" s="13" t="str">
        <f>IF(D3508="","",VLOOKUP(D3508,'DISPATCHED (VT11)'!$E:$L,8,0))</f>
        <v/>
      </c>
      <c r="C3508" s="16" t="str">
        <f>IF(A3508="","",IF(VLOOKUP(A3508,'DSR Attendance'!$A:$E,5,0)=0,VLOOKUP(A3508,'DSR Attendance'!$A:$D,4,0),CONCATENATE(VLOOKUP(A3508,'DSR Attendance'!$A:$D,4,0)," / ",VLOOKUP('Per Outlet Plan'!A3508,'DSR Attendance'!$A:$E,5,0))))</f>
        <v/>
      </c>
      <c r="M3508" s="13" t="str">
        <f t="shared" si="56"/>
        <v/>
      </c>
      <c r="N3508" s="8"/>
      <c r="XFB3508" s="13" t="str">
        <f>IF(D3508="","",COUNTIF('DISPATCHED (VT11)'!$E:$E,'Per Outlet Plan'!D3508))</f>
        <v/>
      </c>
    </row>
    <row r="3509" spans="1:14 16382:16382">
      <c r="A3509" s="18" t="str">
        <f>IF(D3509="","",VLOOKUP(D3509,'DISPATCHED (VT11)'!$E:$XEV,16373,0))</f>
        <v/>
      </c>
      <c r="B3509" s="13" t="str">
        <f>IF(D3509="","",VLOOKUP(D3509,'DISPATCHED (VT11)'!$E:$L,8,0))</f>
        <v/>
      </c>
      <c r="C3509" s="16" t="str">
        <f>IF(A3509="","",IF(VLOOKUP(A3509,'DSR Attendance'!$A:$E,5,0)=0,VLOOKUP(A3509,'DSR Attendance'!$A:$D,4,0),CONCATENATE(VLOOKUP(A3509,'DSR Attendance'!$A:$D,4,0)," / ",VLOOKUP('Per Outlet Plan'!A3509,'DSR Attendance'!$A:$E,5,0))))</f>
        <v/>
      </c>
      <c r="M3509" s="13" t="str">
        <f t="shared" si="56"/>
        <v/>
      </c>
      <c r="N3509" s="8"/>
      <c r="XFB3509" s="13" t="str">
        <f>IF(D3509="","",COUNTIF('DISPATCHED (VT11)'!$E:$E,'Per Outlet Plan'!D3509))</f>
        <v/>
      </c>
    </row>
    <row r="3510" spans="1:14 16382:16382">
      <c r="A3510" s="18" t="str">
        <f>IF(D3510="","",VLOOKUP(D3510,'DISPATCHED (VT11)'!$E:$XEV,16373,0))</f>
        <v/>
      </c>
      <c r="B3510" s="13" t="str">
        <f>IF(D3510="","",VLOOKUP(D3510,'DISPATCHED (VT11)'!$E:$L,8,0))</f>
        <v/>
      </c>
      <c r="C3510" s="16" t="str">
        <f>IF(A3510="","",IF(VLOOKUP(A3510,'DSR Attendance'!$A:$E,5,0)=0,VLOOKUP(A3510,'DSR Attendance'!$A:$D,4,0),CONCATENATE(VLOOKUP(A3510,'DSR Attendance'!$A:$D,4,0)," / ",VLOOKUP('Per Outlet Plan'!A3510,'DSR Attendance'!$A:$E,5,0))))</f>
        <v/>
      </c>
      <c r="M3510" s="13" t="str">
        <f t="shared" si="56"/>
        <v/>
      </c>
      <c r="N3510" s="8"/>
      <c r="XFB3510" s="13" t="str">
        <f>IF(D3510="","",COUNTIF('DISPATCHED (VT11)'!$E:$E,'Per Outlet Plan'!D3510))</f>
        <v/>
      </c>
    </row>
    <row r="3511" spans="1:14 16382:16382">
      <c r="A3511" s="18" t="str">
        <f>IF(D3511="","",VLOOKUP(D3511,'DISPATCHED (VT11)'!$E:$XEV,16373,0))</f>
        <v/>
      </c>
      <c r="B3511" s="13" t="str">
        <f>IF(D3511="","",VLOOKUP(D3511,'DISPATCHED (VT11)'!$E:$L,8,0))</f>
        <v/>
      </c>
      <c r="C3511" s="16" t="str">
        <f>IF(A3511="","",IF(VLOOKUP(A3511,'DSR Attendance'!$A:$E,5,0)=0,VLOOKUP(A3511,'DSR Attendance'!$A:$D,4,0),CONCATENATE(VLOOKUP(A3511,'DSR Attendance'!$A:$D,4,0)," / ",VLOOKUP('Per Outlet Plan'!A3511,'DSR Attendance'!$A:$E,5,0))))</f>
        <v/>
      </c>
      <c r="M3511" s="13" t="str">
        <f t="shared" si="56"/>
        <v/>
      </c>
      <c r="N3511" s="8"/>
      <c r="XFB3511" s="13" t="str">
        <f>IF(D3511="","",COUNTIF('DISPATCHED (VT11)'!$E:$E,'Per Outlet Plan'!D3511))</f>
        <v/>
      </c>
    </row>
    <row r="3512" spans="1:14 16382:16382">
      <c r="A3512" s="18" t="str">
        <f>IF(D3512="","",VLOOKUP(D3512,'DISPATCHED (VT11)'!$E:$XEV,16373,0))</f>
        <v/>
      </c>
      <c r="B3512" s="13" t="str">
        <f>IF(D3512="","",VLOOKUP(D3512,'DISPATCHED (VT11)'!$E:$L,8,0))</f>
        <v/>
      </c>
      <c r="C3512" s="16" t="str">
        <f>IF(A3512="","",IF(VLOOKUP(A3512,'DSR Attendance'!$A:$E,5,0)=0,VLOOKUP(A3512,'DSR Attendance'!$A:$D,4,0),CONCATENATE(VLOOKUP(A3512,'DSR Attendance'!$A:$D,4,0)," / ",VLOOKUP('Per Outlet Plan'!A3512,'DSR Attendance'!$A:$E,5,0))))</f>
        <v/>
      </c>
      <c r="M3512" s="13" t="str">
        <f t="shared" si="56"/>
        <v/>
      </c>
      <c r="N3512" s="8"/>
      <c r="XFB3512" s="13" t="str">
        <f>IF(D3512="","",COUNTIF('DISPATCHED (VT11)'!$E:$E,'Per Outlet Plan'!D3512))</f>
        <v/>
      </c>
    </row>
    <row r="3513" spans="1:14 16382:16382">
      <c r="A3513" s="18" t="str">
        <f>IF(D3513="","",VLOOKUP(D3513,'DISPATCHED (VT11)'!$E:$XEV,16373,0))</f>
        <v/>
      </c>
      <c r="B3513" s="13" t="str">
        <f>IF(D3513="","",VLOOKUP(D3513,'DISPATCHED (VT11)'!$E:$L,8,0))</f>
        <v/>
      </c>
      <c r="C3513" s="16" t="str">
        <f>IF(A3513="","",IF(VLOOKUP(A3513,'DSR Attendance'!$A:$E,5,0)=0,VLOOKUP(A3513,'DSR Attendance'!$A:$D,4,0),CONCATENATE(VLOOKUP(A3513,'DSR Attendance'!$A:$D,4,0)," / ",VLOOKUP('Per Outlet Plan'!A3513,'DSR Attendance'!$A:$E,5,0))))</f>
        <v/>
      </c>
      <c r="M3513" s="13" t="str">
        <f t="shared" si="56"/>
        <v/>
      </c>
      <c r="N3513" s="8"/>
      <c r="XFB3513" s="13" t="str">
        <f>IF(D3513="","",COUNTIF('DISPATCHED (VT11)'!$E:$E,'Per Outlet Plan'!D3513))</f>
        <v/>
      </c>
    </row>
    <row r="3514" spans="1:14 16382:16382">
      <c r="A3514" s="18" t="str">
        <f>IF(D3514="","",VLOOKUP(D3514,'DISPATCHED (VT11)'!$E:$XEV,16373,0))</f>
        <v/>
      </c>
      <c r="B3514" s="13" t="str">
        <f>IF(D3514="","",VLOOKUP(D3514,'DISPATCHED (VT11)'!$E:$L,8,0))</f>
        <v/>
      </c>
      <c r="C3514" s="16" t="str">
        <f>IF(A3514="","",IF(VLOOKUP(A3514,'DSR Attendance'!$A:$E,5,0)=0,VLOOKUP(A3514,'DSR Attendance'!$A:$D,4,0),CONCATENATE(VLOOKUP(A3514,'DSR Attendance'!$A:$D,4,0)," / ",VLOOKUP('Per Outlet Plan'!A3514,'DSR Attendance'!$A:$E,5,0))))</f>
        <v/>
      </c>
      <c r="M3514" s="13" t="str">
        <f t="shared" si="56"/>
        <v/>
      </c>
      <c r="N3514" s="8"/>
      <c r="XFB3514" s="13" t="str">
        <f>IF(D3514="","",COUNTIF('DISPATCHED (VT11)'!$E:$E,'Per Outlet Plan'!D3514))</f>
        <v/>
      </c>
    </row>
    <row r="3515" spans="1:14 16382:16382">
      <c r="A3515" s="18" t="str">
        <f>IF(D3515="","",VLOOKUP(D3515,'DISPATCHED (VT11)'!$E:$XEV,16373,0))</f>
        <v/>
      </c>
      <c r="B3515" s="13" t="str">
        <f>IF(D3515="","",VLOOKUP(D3515,'DISPATCHED (VT11)'!$E:$L,8,0))</f>
        <v/>
      </c>
      <c r="C3515" s="16" t="str">
        <f>IF(A3515="","",IF(VLOOKUP(A3515,'DSR Attendance'!$A:$E,5,0)=0,VLOOKUP(A3515,'DSR Attendance'!$A:$D,4,0),CONCATENATE(VLOOKUP(A3515,'DSR Attendance'!$A:$D,4,0)," / ",VLOOKUP('Per Outlet Plan'!A3515,'DSR Attendance'!$A:$E,5,0))))</f>
        <v/>
      </c>
      <c r="M3515" s="13" t="str">
        <f t="shared" si="56"/>
        <v/>
      </c>
      <c r="N3515" s="8"/>
      <c r="XFB3515" s="13" t="str">
        <f>IF(D3515="","",COUNTIF('DISPATCHED (VT11)'!$E:$E,'Per Outlet Plan'!D3515))</f>
        <v/>
      </c>
    </row>
    <row r="3516" spans="1:14 16382:16382">
      <c r="A3516" s="18" t="str">
        <f>IF(D3516="","",VLOOKUP(D3516,'DISPATCHED (VT11)'!$E:$XEV,16373,0))</f>
        <v/>
      </c>
      <c r="B3516" s="13" t="str">
        <f>IF(D3516="","",VLOOKUP(D3516,'DISPATCHED (VT11)'!$E:$L,8,0))</f>
        <v/>
      </c>
      <c r="C3516" s="16" t="str">
        <f>IF(A3516="","",IF(VLOOKUP(A3516,'DSR Attendance'!$A:$E,5,0)=0,VLOOKUP(A3516,'DSR Attendance'!$A:$D,4,0),CONCATENATE(VLOOKUP(A3516,'DSR Attendance'!$A:$D,4,0)," / ",VLOOKUP('Per Outlet Plan'!A3516,'DSR Attendance'!$A:$E,5,0))))</f>
        <v/>
      </c>
      <c r="M3516" s="13" t="str">
        <f t="shared" si="56"/>
        <v/>
      </c>
      <c r="N3516" s="8"/>
      <c r="XFB3516" s="13" t="str">
        <f>IF(D3516="","",COUNTIF('DISPATCHED (VT11)'!$E:$E,'Per Outlet Plan'!D3516))</f>
        <v/>
      </c>
    </row>
    <row r="3517" spans="1:14 16382:16382">
      <c r="A3517" s="18" t="str">
        <f>IF(D3517="","",VLOOKUP(D3517,'DISPATCHED (VT11)'!$E:$XEV,16373,0))</f>
        <v/>
      </c>
      <c r="B3517" s="13" t="str">
        <f>IF(D3517="","",VLOOKUP(D3517,'DISPATCHED (VT11)'!$E:$L,8,0))</f>
        <v/>
      </c>
      <c r="C3517" s="16" t="str">
        <f>IF(A3517="","",IF(VLOOKUP(A3517,'DSR Attendance'!$A:$E,5,0)=0,VLOOKUP(A3517,'DSR Attendance'!$A:$D,4,0),CONCATENATE(VLOOKUP(A3517,'DSR Attendance'!$A:$D,4,0)," / ",VLOOKUP('Per Outlet Plan'!A3517,'DSR Attendance'!$A:$E,5,0))))</f>
        <v/>
      </c>
      <c r="M3517" s="13" t="str">
        <f t="shared" si="56"/>
        <v/>
      </c>
      <c r="N3517" s="8"/>
      <c r="XFB3517" s="13" t="str">
        <f>IF(D3517="","",COUNTIF('DISPATCHED (VT11)'!$E:$E,'Per Outlet Plan'!D3517))</f>
        <v/>
      </c>
    </row>
    <row r="3518" spans="1:14 16382:16382">
      <c r="A3518" s="18" t="str">
        <f>IF(D3518="","",VLOOKUP(D3518,'DISPATCHED (VT11)'!$E:$XEV,16373,0))</f>
        <v/>
      </c>
      <c r="B3518" s="13" t="str">
        <f>IF(D3518="","",VLOOKUP(D3518,'DISPATCHED (VT11)'!$E:$L,8,0))</f>
        <v/>
      </c>
      <c r="C3518" s="16" t="str">
        <f>IF(A3518="","",IF(VLOOKUP(A3518,'DSR Attendance'!$A:$E,5,0)=0,VLOOKUP(A3518,'DSR Attendance'!$A:$D,4,0),CONCATENATE(VLOOKUP(A3518,'DSR Attendance'!$A:$D,4,0)," / ",VLOOKUP('Per Outlet Plan'!A3518,'DSR Attendance'!$A:$E,5,0))))</f>
        <v/>
      </c>
      <c r="M3518" s="13" t="str">
        <f t="shared" si="56"/>
        <v/>
      </c>
      <c r="N3518" s="8"/>
      <c r="XFB3518" s="13" t="str">
        <f>IF(D3518="","",COUNTIF('DISPATCHED (VT11)'!$E:$E,'Per Outlet Plan'!D3518))</f>
        <v/>
      </c>
    </row>
    <row r="3519" spans="1:14 16382:16382">
      <c r="A3519" s="18" t="str">
        <f>IF(D3519="","",VLOOKUP(D3519,'DISPATCHED (VT11)'!$E:$XEV,16373,0))</f>
        <v/>
      </c>
      <c r="B3519" s="13" t="str">
        <f>IF(D3519="","",VLOOKUP(D3519,'DISPATCHED (VT11)'!$E:$L,8,0))</f>
        <v/>
      </c>
      <c r="C3519" s="16" t="str">
        <f>IF(A3519="","",IF(VLOOKUP(A3519,'DSR Attendance'!$A:$E,5,0)=0,VLOOKUP(A3519,'DSR Attendance'!$A:$D,4,0),CONCATENATE(VLOOKUP(A3519,'DSR Attendance'!$A:$D,4,0)," / ",VLOOKUP('Per Outlet Plan'!A3519,'DSR Attendance'!$A:$E,5,0))))</f>
        <v/>
      </c>
      <c r="M3519" s="13" t="str">
        <f t="shared" si="56"/>
        <v/>
      </c>
      <c r="N3519" s="8"/>
      <c r="XFB3519" s="13" t="str">
        <f>IF(D3519="","",COUNTIF('DISPATCHED (VT11)'!$E:$E,'Per Outlet Plan'!D3519))</f>
        <v/>
      </c>
    </row>
    <row r="3520" spans="1:14 16382:16382">
      <c r="A3520" s="18" t="str">
        <f>IF(D3520="","",VLOOKUP(D3520,'DISPATCHED (VT11)'!$E:$XEV,16373,0))</f>
        <v/>
      </c>
      <c r="B3520" s="13" t="str">
        <f>IF(D3520="","",VLOOKUP(D3520,'DISPATCHED (VT11)'!$E:$L,8,0))</f>
        <v/>
      </c>
      <c r="C3520" s="16" t="str">
        <f>IF(A3520="","",IF(VLOOKUP(A3520,'DSR Attendance'!$A:$E,5,0)=0,VLOOKUP(A3520,'DSR Attendance'!$A:$D,4,0),CONCATENATE(VLOOKUP(A3520,'DSR Attendance'!$A:$D,4,0)," / ",VLOOKUP('Per Outlet Plan'!A3520,'DSR Attendance'!$A:$E,5,0))))</f>
        <v/>
      </c>
      <c r="M3520" s="13" t="str">
        <f t="shared" si="56"/>
        <v/>
      </c>
      <c r="N3520" s="8"/>
      <c r="XFB3520" s="13" t="str">
        <f>IF(D3520="","",COUNTIF('DISPATCHED (VT11)'!$E:$E,'Per Outlet Plan'!D3520))</f>
        <v/>
      </c>
    </row>
    <row r="3521" spans="1:14 16382:16382">
      <c r="A3521" s="18" t="str">
        <f>IF(D3521="","",VLOOKUP(D3521,'DISPATCHED (VT11)'!$E:$XEV,16373,0))</f>
        <v/>
      </c>
      <c r="B3521" s="13" t="str">
        <f>IF(D3521="","",VLOOKUP(D3521,'DISPATCHED (VT11)'!$E:$L,8,0))</f>
        <v/>
      </c>
      <c r="C3521" s="16" t="str">
        <f>IF(A3521="","",IF(VLOOKUP(A3521,'DSR Attendance'!$A:$E,5,0)=0,VLOOKUP(A3521,'DSR Attendance'!$A:$D,4,0),CONCATENATE(VLOOKUP(A3521,'DSR Attendance'!$A:$D,4,0)," / ",VLOOKUP('Per Outlet Plan'!A3521,'DSR Attendance'!$A:$E,5,0))))</f>
        <v/>
      </c>
      <c r="M3521" s="13" t="str">
        <f t="shared" si="56"/>
        <v/>
      </c>
      <c r="N3521" s="8"/>
      <c r="XFB3521" s="13" t="str">
        <f>IF(D3521="","",COUNTIF('DISPATCHED (VT11)'!$E:$E,'Per Outlet Plan'!D3521))</f>
        <v/>
      </c>
    </row>
    <row r="3522" spans="1:14 16382:16382">
      <c r="A3522" s="18" t="str">
        <f>IF(D3522="","",VLOOKUP(D3522,'DISPATCHED (VT11)'!$E:$XEV,16373,0))</f>
        <v/>
      </c>
      <c r="B3522" s="13" t="str">
        <f>IF(D3522="","",VLOOKUP(D3522,'DISPATCHED (VT11)'!$E:$L,8,0))</f>
        <v/>
      </c>
      <c r="C3522" s="16" t="str">
        <f>IF(A3522="","",IF(VLOOKUP(A3522,'DSR Attendance'!$A:$E,5,0)=0,VLOOKUP(A3522,'DSR Attendance'!$A:$D,4,0),CONCATENATE(VLOOKUP(A3522,'DSR Attendance'!$A:$D,4,0)," / ",VLOOKUP('Per Outlet Plan'!A3522,'DSR Attendance'!$A:$E,5,0))))</f>
        <v/>
      </c>
      <c r="M3522" s="13" t="str">
        <f t="shared" si="56"/>
        <v/>
      </c>
      <c r="N3522" s="8"/>
      <c r="XFB3522" s="13" t="str">
        <f>IF(D3522="","",COUNTIF('DISPATCHED (VT11)'!$E:$E,'Per Outlet Plan'!D3522))</f>
        <v/>
      </c>
    </row>
    <row r="3523" spans="1:14 16382:16382">
      <c r="A3523" s="18" t="str">
        <f>IF(D3523="","",VLOOKUP(D3523,'DISPATCHED (VT11)'!$E:$XEV,16373,0))</f>
        <v/>
      </c>
      <c r="B3523" s="13" t="str">
        <f>IF(D3523="","",VLOOKUP(D3523,'DISPATCHED (VT11)'!$E:$L,8,0))</f>
        <v/>
      </c>
      <c r="C3523" s="16" t="str">
        <f>IF(A3523="","",IF(VLOOKUP(A3523,'DSR Attendance'!$A:$E,5,0)=0,VLOOKUP(A3523,'DSR Attendance'!$A:$D,4,0),CONCATENATE(VLOOKUP(A3523,'DSR Attendance'!$A:$D,4,0)," / ",VLOOKUP('Per Outlet Plan'!A3523,'DSR Attendance'!$A:$E,5,0))))</f>
        <v/>
      </c>
      <c r="M3523" s="13" t="str">
        <f t="shared" si="56"/>
        <v/>
      </c>
      <c r="N3523" s="8"/>
      <c r="XFB3523" s="13" t="str">
        <f>IF(D3523="","",COUNTIF('DISPATCHED (VT11)'!$E:$E,'Per Outlet Plan'!D3523))</f>
        <v/>
      </c>
    </row>
    <row r="3524" spans="1:14 16382:16382">
      <c r="A3524" s="18" t="str">
        <f>IF(D3524="","",VLOOKUP(D3524,'DISPATCHED (VT11)'!$E:$XEV,16373,0))</f>
        <v/>
      </c>
      <c r="B3524" s="13" t="str">
        <f>IF(D3524="","",VLOOKUP(D3524,'DISPATCHED (VT11)'!$E:$L,8,0))</f>
        <v/>
      </c>
      <c r="C3524" s="16" t="str">
        <f>IF(A3524="","",IF(VLOOKUP(A3524,'DSR Attendance'!$A:$E,5,0)=0,VLOOKUP(A3524,'DSR Attendance'!$A:$D,4,0),CONCATENATE(VLOOKUP(A3524,'DSR Attendance'!$A:$D,4,0)," / ",VLOOKUP('Per Outlet Plan'!A3524,'DSR Attendance'!$A:$E,5,0))))</f>
        <v/>
      </c>
      <c r="M3524" s="13" t="str">
        <f t="shared" si="56"/>
        <v/>
      </c>
      <c r="N3524" s="8"/>
      <c r="XFB3524" s="13" t="str">
        <f>IF(D3524="","",COUNTIF('DISPATCHED (VT11)'!$E:$E,'Per Outlet Plan'!D3524))</f>
        <v/>
      </c>
    </row>
    <row r="3525" spans="1:14 16382:16382">
      <c r="A3525" s="18" t="str">
        <f>IF(D3525="","",VLOOKUP(D3525,'DISPATCHED (VT11)'!$E:$XEV,16373,0))</f>
        <v/>
      </c>
      <c r="B3525" s="13" t="str">
        <f>IF(D3525="","",VLOOKUP(D3525,'DISPATCHED (VT11)'!$E:$L,8,0))</f>
        <v/>
      </c>
      <c r="C3525" s="16" t="str">
        <f>IF(A3525="","",IF(VLOOKUP(A3525,'DSR Attendance'!$A:$E,5,0)=0,VLOOKUP(A3525,'DSR Attendance'!$A:$D,4,0),CONCATENATE(VLOOKUP(A3525,'DSR Attendance'!$A:$D,4,0)," / ",VLOOKUP('Per Outlet Plan'!A3525,'DSR Attendance'!$A:$E,5,0))))</f>
        <v/>
      </c>
      <c r="M3525" s="13" t="str">
        <f t="shared" si="56"/>
        <v/>
      </c>
      <c r="N3525" s="8"/>
      <c r="XFB3525" s="13" t="str">
        <f>IF(D3525="","",COUNTIF('DISPATCHED (VT11)'!$E:$E,'Per Outlet Plan'!D3525))</f>
        <v/>
      </c>
    </row>
    <row r="3526" spans="1:14 16382:16382">
      <c r="A3526" s="18" t="str">
        <f>IF(D3526="","",VLOOKUP(D3526,'DISPATCHED (VT11)'!$E:$XEV,16373,0))</f>
        <v/>
      </c>
      <c r="B3526" s="13" t="str">
        <f>IF(D3526="","",VLOOKUP(D3526,'DISPATCHED (VT11)'!$E:$L,8,0))</f>
        <v/>
      </c>
      <c r="C3526" s="16" t="str">
        <f>IF(A3526="","",IF(VLOOKUP(A3526,'DSR Attendance'!$A:$E,5,0)=0,VLOOKUP(A3526,'DSR Attendance'!$A:$D,4,0),CONCATENATE(VLOOKUP(A3526,'DSR Attendance'!$A:$D,4,0)," / ",VLOOKUP('Per Outlet Plan'!A3526,'DSR Attendance'!$A:$E,5,0))))</f>
        <v/>
      </c>
      <c r="M3526" s="13" t="str">
        <f t="shared" ref="M3526:M3589" si="57">IF(L3526="","",VLOOKUP(L3526,$XFC$6:$XFD$30,2,0))</f>
        <v/>
      </c>
      <c r="N3526" s="8"/>
      <c r="XFB3526" s="13" t="str">
        <f>IF(D3526="","",COUNTIF('DISPATCHED (VT11)'!$E:$E,'Per Outlet Plan'!D3526))</f>
        <v/>
      </c>
    </row>
    <row r="3527" spans="1:14 16382:16382">
      <c r="A3527" s="18" t="str">
        <f>IF(D3527="","",VLOOKUP(D3527,'DISPATCHED (VT11)'!$E:$XEV,16373,0))</f>
        <v/>
      </c>
      <c r="B3527" s="13" t="str">
        <f>IF(D3527="","",VLOOKUP(D3527,'DISPATCHED (VT11)'!$E:$L,8,0))</f>
        <v/>
      </c>
      <c r="C3527" s="16" t="str">
        <f>IF(A3527="","",IF(VLOOKUP(A3527,'DSR Attendance'!$A:$E,5,0)=0,VLOOKUP(A3527,'DSR Attendance'!$A:$D,4,0),CONCATENATE(VLOOKUP(A3527,'DSR Attendance'!$A:$D,4,0)," / ",VLOOKUP('Per Outlet Plan'!A3527,'DSR Attendance'!$A:$E,5,0))))</f>
        <v/>
      </c>
      <c r="M3527" s="13" t="str">
        <f t="shared" si="57"/>
        <v/>
      </c>
      <c r="N3527" s="8"/>
      <c r="XFB3527" s="13" t="str">
        <f>IF(D3527="","",COUNTIF('DISPATCHED (VT11)'!$E:$E,'Per Outlet Plan'!D3527))</f>
        <v/>
      </c>
    </row>
    <row r="3528" spans="1:14 16382:16382">
      <c r="A3528" s="18" t="str">
        <f>IF(D3528="","",VLOOKUP(D3528,'DISPATCHED (VT11)'!$E:$XEV,16373,0))</f>
        <v/>
      </c>
      <c r="B3528" s="13" t="str">
        <f>IF(D3528="","",VLOOKUP(D3528,'DISPATCHED (VT11)'!$E:$L,8,0))</f>
        <v/>
      </c>
      <c r="C3528" s="16" t="str">
        <f>IF(A3528="","",IF(VLOOKUP(A3528,'DSR Attendance'!$A:$E,5,0)=0,VLOOKUP(A3528,'DSR Attendance'!$A:$D,4,0),CONCATENATE(VLOOKUP(A3528,'DSR Attendance'!$A:$D,4,0)," / ",VLOOKUP('Per Outlet Plan'!A3528,'DSR Attendance'!$A:$E,5,0))))</f>
        <v/>
      </c>
      <c r="M3528" s="13" t="str">
        <f t="shared" si="57"/>
        <v/>
      </c>
      <c r="N3528" s="8"/>
      <c r="XFB3528" s="13" t="str">
        <f>IF(D3528="","",COUNTIF('DISPATCHED (VT11)'!$E:$E,'Per Outlet Plan'!D3528))</f>
        <v/>
      </c>
    </row>
    <row r="3529" spans="1:14 16382:16382">
      <c r="A3529" s="18" t="str">
        <f>IF(D3529="","",VLOOKUP(D3529,'DISPATCHED (VT11)'!$E:$XEV,16373,0))</f>
        <v/>
      </c>
      <c r="B3529" s="13" t="str">
        <f>IF(D3529="","",VLOOKUP(D3529,'DISPATCHED (VT11)'!$E:$L,8,0))</f>
        <v/>
      </c>
      <c r="C3529" s="16" t="str">
        <f>IF(A3529="","",IF(VLOOKUP(A3529,'DSR Attendance'!$A:$E,5,0)=0,VLOOKUP(A3529,'DSR Attendance'!$A:$D,4,0),CONCATENATE(VLOOKUP(A3529,'DSR Attendance'!$A:$D,4,0)," / ",VLOOKUP('Per Outlet Plan'!A3529,'DSR Attendance'!$A:$E,5,0))))</f>
        <v/>
      </c>
      <c r="M3529" s="13" t="str">
        <f t="shared" si="57"/>
        <v/>
      </c>
      <c r="N3529" s="8"/>
      <c r="XFB3529" s="13" t="str">
        <f>IF(D3529="","",COUNTIF('DISPATCHED (VT11)'!$E:$E,'Per Outlet Plan'!D3529))</f>
        <v/>
      </c>
    </row>
    <row r="3530" spans="1:14 16382:16382">
      <c r="A3530" s="18" t="str">
        <f>IF(D3530="","",VLOOKUP(D3530,'DISPATCHED (VT11)'!$E:$XEV,16373,0))</f>
        <v/>
      </c>
      <c r="B3530" s="13" t="str">
        <f>IF(D3530="","",VLOOKUP(D3530,'DISPATCHED (VT11)'!$E:$L,8,0))</f>
        <v/>
      </c>
      <c r="C3530" s="16" t="str">
        <f>IF(A3530="","",IF(VLOOKUP(A3530,'DSR Attendance'!$A:$E,5,0)=0,VLOOKUP(A3530,'DSR Attendance'!$A:$D,4,0),CONCATENATE(VLOOKUP(A3530,'DSR Attendance'!$A:$D,4,0)," / ",VLOOKUP('Per Outlet Plan'!A3530,'DSR Attendance'!$A:$E,5,0))))</f>
        <v/>
      </c>
      <c r="M3530" s="13" t="str">
        <f t="shared" si="57"/>
        <v/>
      </c>
      <c r="N3530" s="8"/>
      <c r="XFB3530" s="13" t="str">
        <f>IF(D3530="","",COUNTIF('DISPATCHED (VT11)'!$E:$E,'Per Outlet Plan'!D3530))</f>
        <v/>
      </c>
    </row>
    <row r="3531" spans="1:14 16382:16382">
      <c r="A3531" s="18" t="str">
        <f>IF(D3531="","",VLOOKUP(D3531,'DISPATCHED (VT11)'!$E:$XEV,16373,0))</f>
        <v/>
      </c>
      <c r="B3531" s="13" t="str">
        <f>IF(D3531="","",VLOOKUP(D3531,'DISPATCHED (VT11)'!$E:$L,8,0))</f>
        <v/>
      </c>
      <c r="C3531" s="16" t="str">
        <f>IF(A3531="","",IF(VLOOKUP(A3531,'DSR Attendance'!$A:$E,5,0)=0,VLOOKUP(A3531,'DSR Attendance'!$A:$D,4,0),CONCATENATE(VLOOKUP(A3531,'DSR Attendance'!$A:$D,4,0)," / ",VLOOKUP('Per Outlet Plan'!A3531,'DSR Attendance'!$A:$E,5,0))))</f>
        <v/>
      </c>
      <c r="M3531" s="13" t="str">
        <f t="shared" si="57"/>
        <v/>
      </c>
      <c r="N3531" s="8"/>
      <c r="XFB3531" s="13" t="str">
        <f>IF(D3531="","",COUNTIF('DISPATCHED (VT11)'!$E:$E,'Per Outlet Plan'!D3531))</f>
        <v/>
      </c>
    </row>
    <row r="3532" spans="1:14 16382:16382">
      <c r="A3532" s="18" t="str">
        <f>IF(D3532="","",VLOOKUP(D3532,'DISPATCHED (VT11)'!$E:$XEV,16373,0))</f>
        <v/>
      </c>
      <c r="B3532" s="13" t="str">
        <f>IF(D3532="","",VLOOKUP(D3532,'DISPATCHED (VT11)'!$E:$L,8,0))</f>
        <v/>
      </c>
      <c r="C3532" s="16" t="str">
        <f>IF(A3532="","",IF(VLOOKUP(A3532,'DSR Attendance'!$A:$E,5,0)=0,VLOOKUP(A3532,'DSR Attendance'!$A:$D,4,0),CONCATENATE(VLOOKUP(A3532,'DSR Attendance'!$A:$D,4,0)," / ",VLOOKUP('Per Outlet Plan'!A3532,'DSR Attendance'!$A:$E,5,0))))</f>
        <v/>
      </c>
      <c r="M3532" s="13" t="str">
        <f t="shared" si="57"/>
        <v/>
      </c>
      <c r="N3532" s="8"/>
      <c r="XFB3532" s="13" t="str">
        <f>IF(D3532="","",COUNTIF('DISPATCHED (VT11)'!$E:$E,'Per Outlet Plan'!D3532))</f>
        <v/>
      </c>
    </row>
    <row r="3533" spans="1:14 16382:16382">
      <c r="A3533" s="18" t="str">
        <f>IF(D3533="","",VLOOKUP(D3533,'DISPATCHED (VT11)'!$E:$XEV,16373,0))</f>
        <v/>
      </c>
      <c r="B3533" s="13" t="str">
        <f>IF(D3533="","",VLOOKUP(D3533,'DISPATCHED (VT11)'!$E:$L,8,0))</f>
        <v/>
      </c>
      <c r="C3533" s="16" t="str">
        <f>IF(A3533="","",IF(VLOOKUP(A3533,'DSR Attendance'!$A:$E,5,0)=0,VLOOKUP(A3533,'DSR Attendance'!$A:$D,4,0),CONCATENATE(VLOOKUP(A3533,'DSR Attendance'!$A:$D,4,0)," / ",VLOOKUP('Per Outlet Plan'!A3533,'DSR Attendance'!$A:$E,5,0))))</f>
        <v/>
      </c>
      <c r="M3533" s="13" t="str">
        <f t="shared" si="57"/>
        <v/>
      </c>
      <c r="N3533" s="8"/>
      <c r="XFB3533" s="13" t="str">
        <f>IF(D3533="","",COUNTIF('DISPATCHED (VT11)'!$E:$E,'Per Outlet Plan'!D3533))</f>
        <v/>
      </c>
    </row>
    <row r="3534" spans="1:14 16382:16382">
      <c r="A3534" s="18" t="str">
        <f>IF(D3534="","",VLOOKUP(D3534,'DISPATCHED (VT11)'!$E:$XEV,16373,0))</f>
        <v/>
      </c>
      <c r="B3534" s="13" t="str">
        <f>IF(D3534="","",VLOOKUP(D3534,'DISPATCHED (VT11)'!$E:$L,8,0))</f>
        <v/>
      </c>
      <c r="C3534" s="16" t="str">
        <f>IF(A3534="","",IF(VLOOKUP(A3534,'DSR Attendance'!$A:$E,5,0)=0,VLOOKUP(A3534,'DSR Attendance'!$A:$D,4,0),CONCATENATE(VLOOKUP(A3534,'DSR Attendance'!$A:$D,4,0)," / ",VLOOKUP('Per Outlet Plan'!A3534,'DSR Attendance'!$A:$E,5,0))))</f>
        <v/>
      </c>
      <c r="M3534" s="13" t="str">
        <f t="shared" si="57"/>
        <v/>
      </c>
      <c r="N3534" s="8"/>
      <c r="XFB3534" s="13" t="str">
        <f>IF(D3534="","",COUNTIF('DISPATCHED (VT11)'!$E:$E,'Per Outlet Plan'!D3534))</f>
        <v/>
      </c>
    </row>
    <row r="3535" spans="1:14 16382:16382">
      <c r="A3535" s="18" t="str">
        <f>IF(D3535="","",VLOOKUP(D3535,'DISPATCHED (VT11)'!$E:$XEV,16373,0))</f>
        <v/>
      </c>
      <c r="B3535" s="13" t="str">
        <f>IF(D3535="","",VLOOKUP(D3535,'DISPATCHED (VT11)'!$E:$L,8,0))</f>
        <v/>
      </c>
      <c r="C3535" s="16" t="str">
        <f>IF(A3535="","",IF(VLOOKUP(A3535,'DSR Attendance'!$A:$E,5,0)=0,VLOOKUP(A3535,'DSR Attendance'!$A:$D,4,0),CONCATENATE(VLOOKUP(A3535,'DSR Attendance'!$A:$D,4,0)," / ",VLOOKUP('Per Outlet Plan'!A3535,'DSR Attendance'!$A:$E,5,0))))</f>
        <v/>
      </c>
      <c r="M3535" s="13" t="str">
        <f t="shared" si="57"/>
        <v/>
      </c>
      <c r="N3535" s="8"/>
      <c r="XFB3535" s="13" t="str">
        <f>IF(D3535="","",COUNTIF('DISPATCHED (VT11)'!$E:$E,'Per Outlet Plan'!D3535))</f>
        <v/>
      </c>
    </row>
    <row r="3536" spans="1:14 16382:16382">
      <c r="A3536" s="18" t="str">
        <f>IF(D3536="","",VLOOKUP(D3536,'DISPATCHED (VT11)'!$E:$XEV,16373,0))</f>
        <v/>
      </c>
      <c r="B3536" s="13" t="str">
        <f>IF(D3536="","",VLOOKUP(D3536,'DISPATCHED (VT11)'!$E:$L,8,0))</f>
        <v/>
      </c>
      <c r="C3536" s="16" t="str">
        <f>IF(A3536="","",IF(VLOOKUP(A3536,'DSR Attendance'!$A:$E,5,0)=0,VLOOKUP(A3536,'DSR Attendance'!$A:$D,4,0),CONCATENATE(VLOOKUP(A3536,'DSR Attendance'!$A:$D,4,0)," / ",VLOOKUP('Per Outlet Plan'!A3536,'DSR Attendance'!$A:$E,5,0))))</f>
        <v/>
      </c>
      <c r="M3536" s="13" t="str">
        <f t="shared" si="57"/>
        <v/>
      </c>
      <c r="N3536" s="8"/>
      <c r="XFB3536" s="13" t="str">
        <f>IF(D3536="","",COUNTIF('DISPATCHED (VT11)'!$E:$E,'Per Outlet Plan'!D3536))</f>
        <v/>
      </c>
    </row>
    <row r="3537" spans="1:14 16382:16382">
      <c r="A3537" s="18" t="str">
        <f>IF(D3537="","",VLOOKUP(D3537,'DISPATCHED (VT11)'!$E:$XEV,16373,0))</f>
        <v/>
      </c>
      <c r="B3537" s="13" t="str">
        <f>IF(D3537="","",VLOOKUP(D3537,'DISPATCHED (VT11)'!$E:$L,8,0))</f>
        <v/>
      </c>
      <c r="C3537" s="16" t="str">
        <f>IF(A3537="","",IF(VLOOKUP(A3537,'DSR Attendance'!$A:$E,5,0)=0,VLOOKUP(A3537,'DSR Attendance'!$A:$D,4,0),CONCATENATE(VLOOKUP(A3537,'DSR Attendance'!$A:$D,4,0)," / ",VLOOKUP('Per Outlet Plan'!A3537,'DSR Attendance'!$A:$E,5,0))))</f>
        <v/>
      </c>
      <c r="M3537" s="13" t="str">
        <f t="shared" si="57"/>
        <v/>
      </c>
      <c r="N3537" s="8"/>
      <c r="XFB3537" s="13" t="str">
        <f>IF(D3537="","",COUNTIF('DISPATCHED (VT11)'!$E:$E,'Per Outlet Plan'!D3537))</f>
        <v/>
      </c>
    </row>
    <row r="3538" spans="1:14 16382:16382">
      <c r="A3538" s="18" t="str">
        <f>IF(D3538="","",VLOOKUP(D3538,'DISPATCHED (VT11)'!$E:$XEV,16373,0))</f>
        <v/>
      </c>
      <c r="B3538" s="13" t="str">
        <f>IF(D3538="","",VLOOKUP(D3538,'DISPATCHED (VT11)'!$E:$L,8,0))</f>
        <v/>
      </c>
      <c r="C3538" s="16" t="str">
        <f>IF(A3538="","",IF(VLOOKUP(A3538,'DSR Attendance'!$A:$E,5,0)=0,VLOOKUP(A3538,'DSR Attendance'!$A:$D,4,0),CONCATENATE(VLOOKUP(A3538,'DSR Attendance'!$A:$D,4,0)," / ",VLOOKUP('Per Outlet Plan'!A3538,'DSR Attendance'!$A:$E,5,0))))</f>
        <v/>
      </c>
      <c r="M3538" s="13" t="str">
        <f t="shared" si="57"/>
        <v/>
      </c>
      <c r="N3538" s="8"/>
      <c r="XFB3538" s="13" t="str">
        <f>IF(D3538="","",COUNTIF('DISPATCHED (VT11)'!$E:$E,'Per Outlet Plan'!D3538))</f>
        <v/>
      </c>
    </row>
    <row r="3539" spans="1:14 16382:16382">
      <c r="A3539" s="18" t="str">
        <f>IF(D3539="","",VLOOKUP(D3539,'DISPATCHED (VT11)'!$E:$XEV,16373,0))</f>
        <v/>
      </c>
      <c r="B3539" s="13" t="str">
        <f>IF(D3539="","",VLOOKUP(D3539,'DISPATCHED (VT11)'!$E:$L,8,0))</f>
        <v/>
      </c>
      <c r="C3539" s="16" t="str">
        <f>IF(A3539="","",IF(VLOOKUP(A3539,'DSR Attendance'!$A:$E,5,0)=0,VLOOKUP(A3539,'DSR Attendance'!$A:$D,4,0),CONCATENATE(VLOOKUP(A3539,'DSR Attendance'!$A:$D,4,0)," / ",VLOOKUP('Per Outlet Plan'!A3539,'DSR Attendance'!$A:$E,5,0))))</f>
        <v/>
      </c>
      <c r="M3539" s="13" t="str">
        <f t="shared" si="57"/>
        <v/>
      </c>
      <c r="N3539" s="8"/>
      <c r="XFB3539" s="13" t="str">
        <f>IF(D3539="","",COUNTIF('DISPATCHED (VT11)'!$E:$E,'Per Outlet Plan'!D3539))</f>
        <v/>
      </c>
    </row>
    <row r="3540" spans="1:14 16382:16382">
      <c r="A3540" s="18" t="str">
        <f>IF(D3540="","",VLOOKUP(D3540,'DISPATCHED (VT11)'!$E:$XEV,16373,0))</f>
        <v/>
      </c>
      <c r="B3540" s="13" t="str">
        <f>IF(D3540="","",VLOOKUP(D3540,'DISPATCHED (VT11)'!$E:$L,8,0))</f>
        <v/>
      </c>
      <c r="C3540" s="16" t="str">
        <f>IF(A3540="","",IF(VLOOKUP(A3540,'DSR Attendance'!$A:$E,5,0)=0,VLOOKUP(A3540,'DSR Attendance'!$A:$D,4,0),CONCATENATE(VLOOKUP(A3540,'DSR Attendance'!$A:$D,4,0)," / ",VLOOKUP('Per Outlet Plan'!A3540,'DSR Attendance'!$A:$E,5,0))))</f>
        <v/>
      </c>
      <c r="M3540" s="13" t="str">
        <f t="shared" si="57"/>
        <v/>
      </c>
      <c r="N3540" s="8"/>
      <c r="XFB3540" s="13" t="str">
        <f>IF(D3540="","",COUNTIF('DISPATCHED (VT11)'!$E:$E,'Per Outlet Plan'!D3540))</f>
        <v/>
      </c>
    </row>
    <row r="3541" spans="1:14 16382:16382">
      <c r="A3541" s="18" t="str">
        <f>IF(D3541="","",VLOOKUP(D3541,'DISPATCHED (VT11)'!$E:$XEV,16373,0))</f>
        <v/>
      </c>
      <c r="B3541" s="13" t="str">
        <f>IF(D3541="","",VLOOKUP(D3541,'DISPATCHED (VT11)'!$E:$L,8,0))</f>
        <v/>
      </c>
      <c r="C3541" s="16" t="str">
        <f>IF(A3541="","",IF(VLOOKUP(A3541,'DSR Attendance'!$A:$E,5,0)=0,VLOOKUP(A3541,'DSR Attendance'!$A:$D,4,0),CONCATENATE(VLOOKUP(A3541,'DSR Attendance'!$A:$D,4,0)," / ",VLOOKUP('Per Outlet Plan'!A3541,'DSR Attendance'!$A:$E,5,0))))</f>
        <v/>
      </c>
      <c r="M3541" s="13" t="str">
        <f t="shared" si="57"/>
        <v/>
      </c>
      <c r="N3541" s="8"/>
      <c r="XFB3541" s="13" t="str">
        <f>IF(D3541="","",COUNTIF('DISPATCHED (VT11)'!$E:$E,'Per Outlet Plan'!D3541))</f>
        <v/>
      </c>
    </row>
    <row r="3542" spans="1:14 16382:16382">
      <c r="A3542" s="18" t="str">
        <f>IF(D3542="","",VLOOKUP(D3542,'DISPATCHED (VT11)'!$E:$XEV,16373,0))</f>
        <v/>
      </c>
      <c r="B3542" s="13" t="str">
        <f>IF(D3542="","",VLOOKUP(D3542,'DISPATCHED (VT11)'!$E:$L,8,0))</f>
        <v/>
      </c>
      <c r="C3542" s="16" t="str">
        <f>IF(A3542="","",IF(VLOOKUP(A3542,'DSR Attendance'!$A:$E,5,0)=0,VLOOKUP(A3542,'DSR Attendance'!$A:$D,4,0),CONCATENATE(VLOOKUP(A3542,'DSR Attendance'!$A:$D,4,0)," / ",VLOOKUP('Per Outlet Plan'!A3542,'DSR Attendance'!$A:$E,5,0))))</f>
        <v/>
      </c>
      <c r="M3542" s="13" t="str">
        <f t="shared" si="57"/>
        <v/>
      </c>
      <c r="N3542" s="8"/>
      <c r="XFB3542" s="13" t="str">
        <f>IF(D3542="","",COUNTIF('DISPATCHED (VT11)'!$E:$E,'Per Outlet Plan'!D3542))</f>
        <v/>
      </c>
    </row>
    <row r="3543" spans="1:14 16382:16382">
      <c r="A3543" s="18" t="str">
        <f>IF(D3543="","",VLOOKUP(D3543,'DISPATCHED (VT11)'!$E:$XEV,16373,0))</f>
        <v/>
      </c>
      <c r="B3543" s="13" t="str">
        <f>IF(D3543="","",VLOOKUP(D3543,'DISPATCHED (VT11)'!$E:$L,8,0))</f>
        <v/>
      </c>
      <c r="C3543" s="16" t="str">
        <f>IF(A3543="","",IF(VLOOKUP(A3543,'DSR Attendance'!$A:$E,5,0)=0,VLOOKUP(A3543,'DSR Attendance'!$A:$D,4,0),CONCATENATE(VLOOKUP(A3543,'DSR Attendance'!$A:$D,4,0)," / ",VLOOKUP('Per Outlet Plan'!A3543,'DSR Attendance'!$A:$E,5,0))))</f>
        <v/>
      </c>
      <c r="M3543" s="13" t="str">
        <f t="shared" si="57"/>
        <v/>
      </c>
      <c r="N3543" s="8"/>
      <c r="XFB3543" s="13" t="str">
        <f>IF(D3543="","",COUNTIF('DISPATCHED (VT11)'!$E:$E,'Per Outlet Plan'!D3543))</f>
        <v/>
      </c>
    </row>
    <row r="3544" spans="1:14 16382:16382">
      <c r="A3544" s="18" t="str">
        <f>IF(D3544="","",VLOOKUP(D3544,'DISPATCHED (VT11)'!$E:$XEV,16373,0))</f>
        <v/>
      </c>
      <c r="B3544" s="13" t="str">
        <f>IF(D3544="","",VLOOKUP(D3544,'DISPATCHED (VT11)'!$E:$L,8,0))</f>
        <v/>
      </c>
      <c r="C3544" s="16" t="str">
        <f>IF(A3544="","",IF(VLOOKUP(A3544,'DSR Attendance'!$A:$E,5,0)=0,VLOOKUP(A3544,'DSR Attendance'!$A:$D,4,0),CONCATENATE(VLOOKUP(A3544,'DSR Attendance'!$A:$D,4,0)," / ",VLOOKUP('Per Outlet Plan'!A3544,'DSR Attendance'!$A:$E,5,0))))</f>
        <v/>
      </c>
      <c r="M3544" s="13" t="str">
        <f t="shared" si="57"/>
        <v/>
      </c>
      <c r="N3544" s="8"/>
      <c r="XFB3544" s="13" t="str">
        <f>IF(D3544="","",COUNTIF('DISPATCHED (VT11)'!$E:$E,'Per Outlet Plan'!D3544))</f>
        <v/>
      </c>
    </row>
    <row r="3545" spans="1:14 16382:16382">
      <c r="A3545" s="18" t="str">
        <f>IF(D3545="","",VLOOKUP(D3545,'DISPATCHED (VT11)'!$E:$XEV,16373,0))</f>
        <v/>
      </c>
      <c r="B3545" s="13" t="str">
        <f>IF(D3545="","",VLOOKUP(D3545,'DISPATCHED (VT11)'!$E:$L,8,0))</f>
        <v/>
      </c>
      <c r="C3545" s="16" t="str">
        <f>IF(A3545="","",IF(VLOOKUP(A3545,'DSR Attendance'!$A:$E,5,0)=0,VLOOKUP(A3545,'DSR Attendance'!$A:$D,4,0),CONCATENATE(VLOOKUP(A3545,'DSR Attendance'!$A:$D,4,0)," / ",VLOOKUP('Per Outlet Plan'!A3545,'DSR Attendance'!$A:$E,5,0))))</f>
        <v/>
      </c>
      <c r="M3545" s="13" t="str">
        <f t="shared" si="57"/>
        <v/>
      </c>
      <c r="N3545" s="8"/>
      <c r="XFB3545" s="13" t="str">
        <f>IF(D3545="","",COUNTIF('DISPATCHED (VT11)'!$E:$E,'Per Outlet Plan'!D3545))</f>
        <v/>
      </c>
    </row>
    <row r="3546" spans="1:14 16382:16382">
      <c r="A3546" s="18" t="str">
        <f>IF(D3546="","",VLOOKUP(D3546,'DISPATCHED (VT11)'!$E:$XEV,16373,0))</f>
        <v/>
      </c>
      <c r="B3546" s="13" t="str">
        <f>IF(D3546="","",VLOOKUP(D3546,'DISPATCHED (VT11)'!$E:$L,8,0))</f>
        <v/>
      </c>
      <c r="C3546" s="16" t="str">
        <f>IF(A3546="","",IF(VLOOKUP(A3546,'DSR Attendance'!$A:$E,5,0)=0,VLOOKUP(A3546,'DSR Attendance'!$A:$D,4,0),CONCATENATE(VLOOKUP(A3546,'DSR Attendance'!$A:$D,4,0)," / ",VLOOKUP('Per Outlet Plan'!A3546,'DSR Attendance'!$A:$E,5,0))))</f>
        <v/>
      </c>
      <c r="M3546" s="13" t="str">
        <f t="shared" si="57"/>
        <v/>
      </c>
      <c r="N3546" s="8"/>
      <c r="XFB3546" s="13" t="str">
        <f>IF(D3546="","",COUNTIF('DISPATCHED (VT11)'!$E:$E,'Per Outlet Plan'!D3546))</f>
        <v/>
      </c>
    </row>
    <row r="3547" spans="1:14 16382:16382">
      <c r="A3547" s="18" t="str">
        <f>IF(D3547="","",VLOOKUP(D3547,'DISPATCHED (VT11)'!$E:$XEV,16373,0))</f>
        <v/>
      </c>
      <c r="B3547" s="13" t="str">
        <f>IF(D3547="","",VLOOKUP(D3547,'DISPATCHED (VT11)'!$E:$L,8,0))</f>
        <v/>
      </c>
      <c r="C3547" s="16" t="str">
        <f>IF(A3547="","",IF(VLOOKUP(A3547,'DSR Attendance'!$A:$E,5,0)=0,VLOOKUP(A3547,'DSR Attendance'!$A:$D,4,0),CONCATENATE(VLOOKUP(A3547,'DSR Attendance'!$A:$D,4,0)," / ",VLOOKUP('Per Outlet Plan'!A3547,'DSR Attendance'!$A:$E,5,0))))</f>
        <v/>
      </c>
      <c r="M3547" s="13" t="str">
        <f t="shared" si="57"/>
        <v/>
      </c>
      <c r="N3547" s="8"/>
      <c r="XFB3547" s="13" t="str">
        <f>IF(D3547="","",COUNTIF('DISPATCHED (VT11)'!$E:$E,'Per Outlet Plan'!D3547))</f>
        <v/>
      </c>
    </row>
    <row r="3548" spans="1:14 16382:16382">
      <c r="A3548" s="18" t="str">
        <f>IF(D3548="","",VLOOKUP(D3548,'DISPATCHED (VT11)'!$E:$XEV,16373,0))</f>
        <v/>
      </c>
      <c r="B3548" s="13" t="str">
        <f>IF(D3548="","",VLOOKUP(D3548,'DISPATCHED (VT11)'!$E:$L,8,0))</f>
        <v/>
      </c>
      <c r="C3548" s="16" t="str">
        <f>IF(A3548="","",IF(VLOOKUP(A3548,'DSR Attendance'!$A:$E,5,0)=0,VLOOKUP(A3548,'DSR Attendance'!$A:$D,4,0),CONCATENATE(VLOOKUP(A3548,'DSR Attendance'!$A:$D,4,0)," / ",VLOOKUP('Per Outlet Plan'!A3548,'DSR Attendance'!$A:$E,5,0))))</f>
        <v/>
      </c>
      <c r="M3548" s="13" t="str">
        <f t="shared" si="57"/>
        <v/>
      </c>
      <c r="N3548" s="8"/>
      <c r="XFB3548" s="13" t="str">
        <f>IF(D3548="","",COUNTIF('DISPATCHED (VT11)'!$E:$E,'Per Outlet Plan'!D3548))</f>
        <v/>
      </c>
    </row>
    <row r="3549" spans="1:14 16382:16382">
      <c r="A3549" s="18" t="str">
        <f>IF(D3549="","",VLOOKUP(D3549,'DISPATCHED (VT11)'!$E:$XEV,16373,0))</f>
        <v/>
      </c>
      <c r="B3549" s="13" t="str">
        <f>IF(D3549="","",VLOOKUP(D3549,'DISPATCHED (VT11)'!$E:$L,8,0))</f>
        <v/>
      </c>
      <c r="C3549" s="16" t="str">
        <f>IF(A3549="","",IF(VLOOKUP(A3549,'DSR Attendance'!$A:$E,5,0)=0,VLOOKUP(A3549,'DSR Attendance'!$A:$D,4,0),CONCATENATE(VLOOKUP(A3549,'DSR Attendance'!$A:$D,4,0)," / ",VLOOKUP('Per Outlet Plan'!A3549,'DSR Attendance'!$A:$E,5,0))))</f>
        <v/>
      </c>
      <c r="M3549" s="13" t="str">
        <f t="shared" si="57"/>
        <v/>
      </c>
      <c r="N3549" s="8"/>
      <c r="XFB3549" s="13" t="str">
        <f>IF(D3549="","",COUNTIF('DISPATCHED (VT11)'!$E:$E,'Per Outlet Plan'!D3549))</f>
        <v/>
      </c>
    </row>
    <row r="3550" spans="1:14 16382:16382">
      <c r="A3550" s="18" t="str">
        <f>IF(D3550="","",VLOOKUP(D3550,'DISPATCHED (VT11)'!$E:$XEV,16373,0))</f>
        <v/>
      </c>
      <c r="B3550" s="13" t="str">
        <f>IF(D3550="","",VLOOKUP(D3550,'DISPATCHED (VT11)'!$E:$L,8,0))</f>
        <v/>
      </c>
      <c r="C3550" s="16" t="str">
        <f>IF(A3550="","",IF(VLOOKUP(A3550,'DSR Attendance'!$A:$E,5,0)=0,VLOOKUP(A3550,'DSR Attendance'!$A:$D,4,0),CONCATENATE(VLOOKUP(A3550,'DSR Attendance'!$A:$D,4,0)," / ",VLOOKUP('Per Outlet Plan'!A3550,'DSR Attendance'!$A:$E,5,0))))</f>
        <v/>
      </c>
      <c r="M3550" s="13" t="str">
        <f t="shared" si="57"/>
        <v/>
      </c>
      <c r="N3550" s="8"/>
      <c r="XFB3550" s="13" t="str">
        <f>IF(D3550="","",COUNTIF('DISPATCHED (VT11)'!$E:$E,'Per Outlet Plan'!D3550))</f>
        <v/>
      </c>
    </row>
    <row r="3551" spans="1:14 16382:16382">
      <c r="A3551" s="18" t="str">
        <f>IF(D3551="","",VLOOKUP(D3551,'DISPATCHED (VT11)'!$E:$XEV,16373,0))</f>
        <v/>
      </c>
      <c r="B3551" s="13" t="str">
        <f>IF(D3551="","",VLOOKUP(D3551,'DISPATCHED (VT11)'!$E:$L,8,0))</f>
        <v/>
      </c>
      <c r="C3551" s="16" t="str">
        <f>IF(A3551="","",IF(VLOOKUP(A3551,'DSR Attendance'!$A:$E,5,0)=0,VLOOKUP(A3551,'DSR Attendance'!$A:$D,4,0),CONCATENATE(VLOOKUP(A3551,'DSR Attendance'!$A:$D,4,0)," / ",VLOOKUP('Per Outlet Plan'!A3551,'DSR Attendance'!$A:$E,5,0))))</f>
        <v/>
      </c>
      <c r="M3551" s="13" t="str">
        <f t="shared" si="57"/>
        <v/>
      </c>
      <c r="N3551" s="8"/>
      <c r="XFB3551" s="13" t="str">
        <f>IF(D3551="","",COUNTIF('DISPATCHED (VT11)'!$E:$E,'Per Outlet Plan'!D3551))</f>
        <v/>
      </c>
    </row>
    <row r="3552" spans="1:14 16382:16382">
      <c r="A3552" s="18" t="str">
        <f>IF(D3552="","",VLOOKUP(D3552,'DISPATCHED (VT11)'!$E:$XEV,16373,0))</f>
        <v/>
      </c>
      <c r="B3552" s="13" t="str">
        <f>IF(D3552="","",VLOOKUP(D3552,'DISPATCHED (VT11)'!$E:$L,8,0))</f>
        <v/>
      </c>
      <c r="C3552" s="16" t="str">
        <f>IF(A3552="","",IF(VLOOKUP(A3552,'DSR Attendance'!$A:$E,5,0)=0,VLOOKUP(A3552,'DSR Attendance'!$A:$D,4,0),CONCATENATE(VLOOKUP(A3552,'DSR Attendance'!$A:$D,4,0)," / ",VLOOKUP('Per Outlet Plan'!A3552,'DSR Attendance'!$A:$E,5,0))))</f>
        <v/>
      </c>
      <c r="M3552" s="13" t="str">
        <f t="shared" si="57"/>
        <v/>
      </c>
      <c r="N3552" s="8"/>
      <c r="XFB3552" s="13" t="str">
        <f>IF(D3552="","",COUNTIF('DISPATCHED (VT11)'!$E:$E,'Per Outlet Plan'!D3552))</f>
        <v/>
      </c>
    </row>
    <row r="3553" spans="1:14 16382:16382">
      <c r="A3553" s="18" t="str">
        <f>IF(D3553="","",VLOOKUP(D3553,'DISPATCHED (VT11)'!$E:$XEV,16373,0))</f>
        <v/>
      </c>
      <c r="B3553" s="13" t="str">
        <f>IF(D3553="","",VLOOKUP(D3553,'DISPATCHED (VT11)'!$E:$L,8,0))</f>
        <v/>
      </c>
      <c r="C3553" s="16" t="str">
        <f>IF(A3553="","",IF(VLOOKUP(A3553,'DSR Attendance'!$A:$E,5,0)=0,VLOOKUP(A3553,'DSR Attendance'!$A:$D,4,0),CONCATENATE(VLOOKUP(A3553,'DSR Attendance'!$A:$D,4,0)," / ",VLOOKUP('Per Outlet Plan'!A3553,'DSR Attendance'!$A:$E,5,0))))</f>
        <v/>
      </c>
      <c r="M3553" s="13" t="str">
        <f t="shared" si="57"/>
        <v/>
      </c>
      <c r="N3553" s="8"/>
      <c r="XFB3553" s="13" t="str">
        <f>IF(D3553="","",COUNTIF('DISPATCHED (VT11)'!$E:$E,'Per Outlet Plan'!D3553))</f>
        <v/>
      </c>
    </row>
    <row r="3554" spans="1:14 16382:16382">
      <c r="A3554" s="18" t="str">
        <f>IF(D3554="","",VLOOKUP(D3554,'DISPATCHED (VT11)'!$E:$XEV,16373,0))</f>
        <v/>
      </c>
      <c r="B3554" s="13" t="str">
        <f>IF(D3554="","",VLOOKUP(D3554,'DISPATCHED (VT11)'!$E:$L,8,0))</f>
        <v/>
      </c>
      <c r="C3554" s="16" t="str">
        <f>IF(A3554="","",IF(VLOOKUP(A3554,'DSR Attendance'!$A:$E,5,0)=0,VLOOKUP(A3554,'DSR Attendance'!$A:$D,4,0),CONCATENATE(VLOOKUP(A3554,'DSR Attendance'!$A:$D,4,0)," / ",VLOOKUP('Per Outlet Plan'!A3554,'DSR Attendance'!$A:$E,5,0))))</f>
        <v/>
      </c>
      <c r="M3554" s="13" t="str">
        <f t="shared" si="57"/>
        <v/>
      </c>
      <c r="N3554" s="8"/>
      <c r="XFB3554" s="13" t="str">
        <f>IF(D3554="","",COUNTIF('DISPATCHED (VT11)'!$E:$E,'Per Outlet Plan'!D3554))</f>
        <v/>
      </c>
    </row>
    <row r="3555" spans="1:14 16382:16382">
      <c r="A3555" s="18" t="str">
        <f>IF(D3555="","",VLOOKUP(D3555,'DISPATCHED (VT11)'!$E:$XEV,16373,0))</f>
        <v/>
      </c>
      <c r="B3555" s="13" t="str">
        <f>IF(D3555="","",VLOOKUP(D3555,'DISPATCHED (VT11)'!$E:$L,8,0))</f>
        <v/>
      </c>
      <c r="C3555" s="16" t="str">
        <f>IF(A3555="","",IF(VLOOKUP(A3555,'DSR Attendance'!$A:$E,5,0)=0,VLOOKUP(A3555,'DSR Attendance'!$A:$D,4,0),CONCATENATE(VLOOKUP(A3555,'DSR Attendance'!$A:$D,4,0)," / ",VLOOKUP('Per Outlet Plan'!A3555,'DSR Attendance'!$A:$E,5,0))))</f>
        <v/>
      </c>
      <c r="M3555" s="13" t="str">
        <f t="shared" si="57"/>
        <v/>
      </c>
      <c r="N3555" s="8"/>
      <c r="XFB3555" s="13" t="str">
        <f>IF(D3555="","",COUNTIF('DISPATCHED (VT11)'!$E:$E,'Per Outlet Plan'!D3555))</f>
        <v/>
      </c>
    </row>
    <row r="3556" spans="1:14 16382:16382">
      <c r="A3556" s="18" t="str">
        <f>IF(D3556="","",VLOOKUP(D3556,'DISPATCHED (VT11)'!$E:$XEV,16373,0))</f>
        <v/>
      </c>
      <c r="B3556" s="13" t="str">
        <f>IF(D3556="","",VLOOKUP(D3556,'DISPATCHED (VT11)'!$E:$L,8,0))</f>
        <v/>
      </c>
      <c r="C3556" s="16" t="str">
        <f>IF(A3556="","",IF(VLOOKUP(A3556,'DSR Attendance'!$A:$E,5,0)=0,VLOOKUP(A3556,'DSR Attendance'!$A:$D,4,0),CONCATENATE(VLOOKUP(A3556,'DSR Attendance'!$A:$D,4,0)," / ",VLOOKUP('Per Outlet Plan'!A3556,'DSR Attendance'!$A:$E,5,0))))</f>
        <v/>
      </c>
      <c r="M3556" s="13" t="str">
        <f t="shared" si="57"/>
        <v/>
      </c>
      <c r="N3556" s="8"/>
      <c r="XFB3556" s="13" t="str">
        <f>IF(D3556="","",COUNTIF('DISPATCHED (VT11)'!$E:$E,'Per Outlet Plan'!D3556))</f>
        <v/>
      </c>
    </row>
    <row r="3557" spans="1:14 16382:16382">
      <c r="A3557" s="18" t="str">
        <f>IF(D3557="","",VLOOKUP(D3557,'DISPATCHED (VT11)'!$E:$XEV,16373,0))</f>
        <v/>
      </c>
      <c r="B3557" s="13" t="str">
        <f>IF(D3557="","",VLOOKUP(D3557,'DISPATCHED (VT11)'!$E:$L,8,0))</f>
        <v/>
      </c>
      <c r="C3557" s="16" t="str">
        <f>IF(A3557="","",IF(VLOOKUP(A3557,'DSR Attendance'!$A:$E,5,0)=0,VLOOKUP(A3557,'DSR Attendance'!$A:$D,4,0),CONCATENATE(VLOOKUP(A3557,'DSR Attendance'!$A:$D,4,0)," / ",VLOOKUP('Per Outlet Plan'!A3557,'DSR Attendance'!$A:$E,5,0))))</f>
        <v/>
      </c>
      <c r="M3557" s="13" t="str">
        <f t="shared" si="57"/>
        <v/>
      </c>
      <c r="N3557" s="8"/>
      <c r="XFB3557" s="13" t="str">
        <f>IF(D3557="","",COUNTIF('DISPATCHED (VT11)'!$E:$E,'Per Outlet Plan'!D3557))</f>
        <v/>
      </c>
    </row>
    <row r="3558" spans="1:14 16382:16382">
      <c r="A3558" s="18" t="str">
        <f>IF(D3558="","",VLOOKUP(D3558,'DISPATCHED (VT11)'!$E:$XEV,16373,0))</f>
        <v/>
      </c>
      <c r="B3558" s="13" t="str">
        <f>IF(D3558="","",VLOOKUP(D3558,'DISPATCHED (VT11)'!$E:$L,8,0))</f>
        <v/>
      </c>
      <c r="C3558" s="16" t="str">
        <f>IF(A3558="","",IF(VLOOKUP(A3558,'DSR Attendance'!$A:$E,5,0)=0,VLOOKUP(A3558,'DSR Attendance'!$A:$D,4,0),CONCATENATE(VLOOKUP(A3558,'DSR Attendance'!$A:$D,4,0)," / ",VLOOKUP('Per Outlet Plan'!A3558,'DSR Attendance'!$A:$E,5,0))))</f>
        <v/>
      </c>
      <c r="M3558" s="13" t="str">
        <f t="shared" si="57"/>
        <v/>
      </c>
      <c r="N3558" s="8"/>
      <c r="XFB3558" s="13" t="str">
        <f>IF(D3558="","",COUNTIF('DISPATCHED (VT11)'!$E:$E,'Per Outlet Plan'!D3558))</f>
        <v/>
      </c>
    </row>
    <row r="3559" spans="1:14 16382:16382">
      <c r="A3559" s="18" t="str">
        <f>IF(D3559="","",VLOOKUP(D3559,'DISPATCHED (VT11)'!$E:$XEV,16373,0))</f>
        <v/>
      </c>
      <c r="B3559" s="13" t="str">
        <f>IF(D3559="","",VLOOKUP(D3559,'DISPATCHED (VT11)'!$E:$L,8,0))</f>
        <v/>
      </c>
      <c r="C3559" s="16" t="str">
        <f>IF(A3559="","",IF(VLOOKUP(A3559,'DSR Attendance'!$A:$E,5,0)=0,VLOOKUP(A3559,'DSR Attendance'!$A:$D,4,0),CONCATENATE(VLOOKUP(A3559,'DSR Attendance'!$A:$D,4,0)," / ",VLOOKUP('Per Outlet Plan'!A3559,'DSR Attendance'!$A:$E,5,0))))</f>
        <v/>
      </c>
      <c r="M3559" s="13" t="str">
        <f t="shared" si="57"/>
        <v/>
      </c>
      <c r="N3559" s="8"/>
      <c r="XFB3559" s="13" t="str">
        <f>IF(D3559="","",COUNTIF('DISPATCHED (VT11)'!$E:$E,'Per Outlet Plan'!D3559))</f>
        <v/>
      </c>
    </row>
    <row r="3560" spans="1:14 16382:16382">
      <c r="A3560" s="18" t="str">
        <f>IF(D3560="","",VLOOKUP(D3560,'DISPATCHED (VT11)'!$E:$XEV,16373,0))</f>
        <v/>
      </c>
      <c r="B3560" s="13" t="str">
        <f>IF(D3560="","",VLOOKUP(D3560,'DISPATCHED (VT11)'!$E:$L,8,0))</f>
        <v/>
      </c>
      <c r="C3560" s="16" t="str">
        <f>IF(A3560="","",IF(VLOOKUP(A3560,'DSR Attendance'!$A:$E,5,0)=0,VLOOKUP(A3560,'DSR Attendance'!$A:$D,4,0),CONCATENATE(VLOOKUP(A3560,'DSR Attendance'!$A:$D,4,0)," / ",VLOOKUP('Per Outlet Plan'!A3560,'DSR Attendance'!$A:$E,5,0))))</f>
        <v/>
      </c>
      <c r="M3560" s="13" t="str">
        <f t="shared" si="57"/>
        <v/>
      </c>
      <c r="N3560" s="8"/>
      <c r="XFB3560" s="13" t="str">
        <f>IF(D3560="","",COUNTIF('DISPATCHED (VT11)'!$E:$E,'Per Outlet Plan'!D3560))</f>
        <v/>
      </c>
    </row>
    <row r="3561" spans="1:14 16382:16382">
      <c r="A3561" s="18" t="str">
        <f>IF(D3561="","",VLOOKUP(D3561,'DISPATCHED (VT11)'!$E:$XEV,16373,0))</f>
        <v/>
      </c>
      <c r="B3561" s="13" t="str">
        <f>IF(D3561="","",VLOOKUP(D3561,'DISPATCHED (VT11)'!$E:$L,8,0))</f>
        <v/>
      </c>
      <c r="C3561" s="16" t="str">
        <f>IF(A3561="","",IF(VLOOKUP(A3561,'DSR Attendance'!$A:$E,5,0)=0,VLOOKUP(A3561,'DSR Attendance'!$A:$D,4,0),CONCATENATE(VLOOKUP(A3561,'DSR Attendance'!$A:$D,4,0)," / ",VLOOKUP('Per Outlet Plan'!A3561,'DSR Attendance'!$A:$E,5,0))))</f>
        <v/>
      </c>
      <c r="M3561" s="13" t="str">
        <f t="shared" si="57"/>
        <v/>
      </c>
      <c r="N3561" s="8"/>
      <c r="XFB3561" s="13" t="str">
        <f>IF(D3561="","",COUNTIF('DISPATCHED (VT11)'!$E:$E,'Per Outlet Plan'!D3561))</f>
        <v/>
      </c>
    </row>
    <row r="3562" spans="1:14 16382:16382">
      <c r="A3562" s="18" t="str">
        <f>IF(D3562="","",VLOOKUP(D3562,'DISPATCHED (VT11)'!$E:$XEV,16373,0))</f>
        <v/>
      </c>
      <c r="B3562" s="13" t="str">
        <f>IF(D3562="","",VLOOKUP(D3562,'DISPATCHED (VT11)'!$E:$L,8,0))</f>
        <v/>
      </c>
      <c r="C3562" s="16" t="str">
        <f>IF(A3562="","",IF(VLOOKUP(A3562,'DSR Attendance'!$A:$E,5,0)=0,VLOOKUP(A3562,'DSR Attendance'!$A:$D,4,0),CONCATENATE(VLOOKUP(A3562,'DSR Attendance'!$A:$D,4,0)," / ",VLOOKUP('Per Outlet Plan'!A3562,'DSR Attendance'!$A:$E,5,0))))</f>
        <v/>
      </c>
      <c r="M3562" s="13" t="str">
        <f t="shared" si="57"/>
        <v/>
      </c>
      <c r="N3562" s="8"/>
      <c r="XFB3562" s="13" t="str">
        <f>IF(D3562="","",COUNTIF('DISPATCHED (VT11)'!$E:$E,'Per Outlet Plan'!D3562))</f>
        <v/>
      </c>
    </row>
    <row r="3563" spans="1:14 16382:16382">
      <c r="A3563" s="18" t="str">
        <f>IF(D3563="","",VLOOKUP(D3563,'DISPATCHED (VT11)'!$E:$XEV,16373,0))</f>
        <v/>
      </c>
      <c r="B3563" s="13" t="str">
        <f>IF(D3563="","",VLOOKUP(D3563,'DISPATCHED (VT11)'!$E:$L,8,0))</f>
        <v/>
      </c>
      <c r="C3563" s="16" t="str">
        <f>IF(A3563="","",IF(VLOOKUP(A3563,'DSR Attendance'!$A:$E,5,0)=0,VLOOKUP(A3563,'DSR Attendance'!$A:$D,4,0),CONCATENATE(VLOOKUP(A3563,'DSR Attendance'!$A:$D,4,0)," / ",VLOOKUP('Per Outlet Plan'!A3563,'DSR Attendance'!$A:$E,5,0))))</f>
        <v/>
      </c>
      <c r="M3563" s="13" t="str">
        <f t="shared" si="57"/>
        <v/>
      </c>
      <c r="N3563" s="8"/>
      <c r="XFB3563" s="13" t="str">
        <f>IF(D3563="","",COUNTIF('DISPATCHED (VT11)'!$E:$E,'Per Outlet Plan'!D3563))</f>
        <v/>
      </c>
    </row>
    <row r="3564" spans="1:14 16382:16382">
      <c r="A3564" s="18" t="str">
        <f>IF(D3564="","",VLOOKUP(D3564,'DISPATCHED (VT11)'!$E:$XEV,16373,0))</f>
        <v/>
      </c>
      <c r="B3564" s="13" t="str">
        <f>IF(D3564="","",VLOOKUP(D3564,'DISPATCHED (VT11)'!$E:$L,8,0))</f>
        <v/>
      </c>
      <c r="C3564" s="16" t="str">
        <f>IF(A3564="","",IF(VLOOKUP(A3564,'DSR Attendance'!$A:$E,5,0)=0,VLOOKUP(A3564,'DSR Attendance'!$A:$D,4,0),CONCATENATE(VLOOKUP(A3564,'DSR Attendance'!$A:$D,4,0)," / ",VLOOKUP('Per Outlet Plan'!A3564,'DSR Attendance'!$A:$E,5,0))))</f>
        <v/>
      </c>
      <c r="M3564" s="13" t="str">
        <f t="shared" si="57"/>
        <v/>
      </c>
      <c r="N3564" s="8"/>
      <c r="XFB3564" s="13" t="str">
        <f>IF(D3564="","",COUNTIF('DISPATCHED (VT11)'!$E:$E,'Per Outlet Plan'!D3564))</f>
        <v/>
      </c>
    </row>
    <row r="3565" spans="1:14 16382:16382">
      <c r="A3565" s="18" t="str">
        <f>IF(D3565="","",VLOOKUP(D3565,'DISPATCHED (VT11)'!$E:$XEV,16373,0))</f>
        <v/>
      </c>
      <c r="B3565" s="13" t="str">
        <f>IF(D3565="","",VLOOKUP(D3565,'DISPATCHED (VT11)'!$E:$L,8,0))</f>
        <v/>
      </c>
      <c r="C3565" s="16" t="str">
        <f>IF(A3565="","",IF(VLOOKUP(A3565,'DSR Attendance'!$A:$E,5,0)=0,VLOOKUP(A3565,'DSR Attendance'!$A:$D,4,0),CONCATENATE(VLOOKUP(A3565,'DSR Attendance'!$A:$D,4,0)," / ",VLOOKUP('Per Outlet Plan'!A3565,'DSR Attendance'!$A:$E,5,0))))</f>
        <v/>
      </c>
      <c r="M3565" s="13" t="str">
        <f t="shared" si="57"/>
        <v/>
      </c>
      <c r="N3565" s="8"/>
      <c r="XFB3565" s="13" t="str">
        <f>IF(D3565="","",COUNTIF('DISPATCHED (VT11)'!$E:$E,'Per Outlet Plan'!D3565))</f>
        <v/>
      </c>
    </row>
    <row r="3566" spans="1:14 16382:16382">
      <c r="A3566" s="18" t="str">
        <f>IF(D3566="","",VLOOKUP(D3566,'DISPATCHED (VT11)'!$E:$XEV,16373,0))</f>
        <v/>
      </c>
      <c r="B3566" s="13" t="str">
        <f>IF(D3566="","",VLOOKUP(D3566,'DISPATCHED (VT11)'!$E:$L,8,0))</f>
        <v/>
      </c>
      <c r="C3566" s="16" t="str">
        <f>IF(A3566="","",IF(VLOOKUP(A3566,'DSR Attendance'!$A:$E,5,0)=0,VLOOKUP(A3566,'DSR Attendance'!$A:$D,4,0),CONCATENATE(VLOOKUP(A3566,'DSR Attendance'!$A:$D,4,0)," / ",VLOOKUP('Per Outlet Plan'!A3566,'DSR Attendance'!$A:$E,5,0))))</f>
        <v/>
      </c>
      <c r="M3566" s="13" t="str">
        <f t="shared" si="57"/>
        <v/>
      </c>
      <c r="N3566" s="8"/>
      <c r="XFB3566" s="13" t="str">
        <f>IF(D3566="","",COUNTIF('DISPATCHED (VT11)'!$E:$E,'Per Outlet Plan'!D3566))</f>
        <v/>
      </c>
    </row>
    <row r="3567" spans="1:14 16382:16382">
      <c r="A3567" s="18" t="str">
        <f>IF(D3567="","",VLOOKUP(D3567,'DISPATCHED (VT11)'!$E:$XEV,16373,0))</f>
        <v/>
      </c>
      <c r="B3567" s="13" t="str">
        <f>IF(D3567="","",VLOOKUP(D3567,'DISPATCHED (VT11)'!$E:$L,8,0))</f>
        <v/>
      </c>
      <c r="C3567" s="16" t="str">
        <f>IF(A3567="","",IF(VLOOKUP(A3567,'DSR Attendance'!$A:$E,5,0)=0,VLOOKUP(A3567,'DSR Attendance'!$A:$D,4,0),CONCATENATE(VLOOKUP(A3567,'DSR Attendance'!$A:$D,4,0)," / ",VLOOKUP('Per Outlet Plan'!A3567,'DSR Attendance'!$A:$E,5,0))))</f>
        <v/>
      </c>
      <c r="M3567" s="13" t="str">
        <f t="shared" si="57"/>
        <v/>
      </c>
      <c r="N3567" s="8"/>
      <c r="XFB3567" s="13" t="str">
        <f>IF(D3567="","",COUNTIF('DISPATCHED (VT11)'!$E:$E,'Per Outlet Plan'!D3567))</f>
        <v/>
      </c>
    </row>
    <row r="3568" spans="1:14 16382:16382">
      <c r="A3568" s="18" t="str">
        <f>IF(D3568="","",VLOOKUP(D3568,'DISPATCHED (VT11)'!$E:$XEV,16373,0))</f>
        <v/>
      </c>
      <c r="B3568" s="13" t="str">
        <f>IF(D3568="","",VLOOKUP(D3568,'DISPATCHED (VT11)'!$E:$L,8,0))</f>
        <v/>
      </c>
      <c r="C3568" s="16" t="str">
        <f>IF(A3568="","",IF(VLOOKUP(A3568,'DSR Attendance'!$A:$E,5,0)=0,VLOOKUP(A3568,'DSR Attendance'!$A:$D,4,0),CONCATENATE(VLOOKUP(A3568,'DSR Attendance'!$A:$D,4,0)," / ",VLOOKUP('Per Outlet Plan'!A3568,'DSR Attendance'!$A:$E,5,0))))</f>
        <v/>
      </c>
      <c r="M3568" s="13" t="str">
        <f t="shared" si="57"/>
        <v/>
      </c>
      <c r="N3568" s="8"/>
      <c r="XFB3568" s="13" t="str">
        <f>IF(D3568="","",COUNTIF('DISPATCHED (VT11)'!$E:$E,'Per Outlet Plan'!D3568))</f>
        <v/>
      </c>
    </row>
    <row r="3569" spans="1:14 16382:16382">
      <c r="A3569" s="18" t="str">
        <f>IF(D3569="","",VLOOKUP(D3569,'DISPATCHED (VT11)'!$E:$XEV,16373,0))</f>
        <v/>
      </c>
      <c r="B3569" s="13" t="str">
        <f>IF(D3569="","",VLOOKUP(D3569,'DISPATCHED (VT11)'!$E:$L,8,0))</f>
        <v/>
      </c>
      <c r="C3569" s="16" t="str">
        <f>IF(A3569="","",IF(VLOOKUP(A3569,'DSR Attendance'!$A:$E,5,0)=0,VLOOKUP(A3569,'DSR Attendance'!$A:$D,4,0),CONCATENATE(VLOOKUP(A3569,'DSR Attendance'!$A:$D,4,0)," / ",VLOOKUP('Per Outlet Plan'!A3569,'DSR Attendance'!$A:$E,5,0))))</f>
        <v/>
      </c>
      <c r="M3569" s="13" t="str">
        <f t="shared" si="57"/>
        <v/>
      </c>
      <c r="N3569" s="8"/>
      <c r="XFB3569" s="13" t="str">
        <f>IF(D3569="","",COUNTIF('DISPATCHED (VT11)'!$E:$E,'Per Outlet Plan'!D3569))</f>
        <v/>
      </c>
    </row>
    <row r="3570" spans="1:14 16382:16382">
      <c r="A3570" s="18" t="str">
        <f>IF(D3570="","",VLOOKUP(D3570,'DISPATCHED (VT11)'!$E:$XEV,16373,0))</f>
        <v/>
      </c>
      <c r="B3570" s="13" t="str">
        <f>IF(D3570="","",VLOOKUP(D3570,'DISPATCHED (VT11)'!$E:$L,8,0))</f>
        <v/>
      </c>
      <c r="C3570" s="16" t="str">
        <f>IF(A3570="","",IF(VLOOKUP(A3570,'DSR Attendance'!$A:$E,5,0)=0,VLOOKUP(A3570,'DSR Attendance'!$A:$D,4,0),CONCATENATE(VLOOKUP(A3570,'DSR Attendance'!$A:$D,4,0)," / ",VLOOKUP('Per Outlet Plan'!A3570,'DSR Attendance'!$A:$E,5,0))))</f>
        <v/>
      </c>
      <c r="M3570" s="13" t="str">
        <f t="shared" si="57"/>
        <v/>
      </c>
      <c r="N3570" s="8"/>
      <c r="XFB3570" s="13" t="str">
        <f>IF(D3570="","",COUNTIF('DISPATCHED (VT11)'!$E:$E,'Per Outlet Plan'!D3570))</f>
        <v/>
      </c>
    </row>
    <row r="3571" spans="1:14 16382:16382">
      <c r="A3571" s="18" t="str">
        <f>IF(D3571="","",VLOOKUP(D3571,'DISPATCHED (VT11)'!$E:$XEV,16373,0))</f>
        <v/>
      </c>
      <c r="B3571" s="13" t="str">
        <f>IF(D3571="","",VLOOKUP(D3571,'DISPATCHED (VT11)'!$E:$L,8,0))</f>
        <v/>
      </c>
      <c r="C3571" s="16" t="str">
        <f>IF(A3571="","",IF(VLOOKUP(A3571,'DSR Attendance'!$A:$E,5,0)=0,VLOOKUP(A3571,'DSR Attendance'!$A:$D,4,0),CONCATENATE(VLOOKUP(A3571,'DSR Attendance'!$A:$D,4,0)," / ",VLOOKUP('Per Outlet Plan'!A3571,'DSR Attendance'!$A:$E,5,0))))</f>
        <v/>
      </c>
      <c r="M3571" s="13" t="str">
        <f t="shared" si="57"/>
        <v/>
      </c>
      <c r="N3571" s="8"/>
      <c r="XFB3571" s="13" t="str">
        <f>IF(D3571="","",COUNTIF('DISPATCHED (VT11)'!$E:$E,'Per Outlet Plan'!D3571))</f>
        <v/>
      </c>
    </row>
    <row r="3572" spans="1:14 16382:16382">
      <c r="A3572" s="18" t="str">
        <f>IF(D3572="","",VLOOKUP(D3572,'DISPATCHED (VT11)'!$E:$XEV,16373,0))</f>
        <v/>
      </c>
      <c r="B3572" s="13" t="str">
        <f>IF(D3572="","",VLOOKUP(D3572,'DISPATCHED (VT11)'!$E:$L,8,0))</f>
        <v/>
      </c>
      <c r="C3572" s="16" t="str">
        <f>IF(A3572="","",IF(VLOOKUP(A3572,'DSR Attendance'!$A:$E,5,0)=0,VLOOKUP(A3572,'DSR Attendance'!$A:$D,4,0),CONCATENATE(VLOOKUP(A3572,'DSR Attendance'!$A:$D,4,0)," / ",VLOOKUP('Per Outlet Plan'!A3572,'DSR Attendance'!$A:$E,5,0))))</f>
        <v/>
      </c>
      <c r="M3572" s="13" t="str">
        <f t="shared" si="57"/>
        <v/>
      </c>
      <c r="N3572" s="8"/>
      <c r="XFB3572" s="13" t="str">
        <f>IF(D3572="","",COUNTIF('DISPATCHED (VT11)'!$E:$E,'Per Outlet Plan'!D3572))</f>
        <v/>
      </c>
    </row>
    <row r="3573" spans="1:14 16382:16382">
      <c r="A3573" s="18" t="str">
        <f>IF(D3573="","",VLOOKUP(D3573,'DISPATCHED (VT11)'!$E:$XEV,16373,0))</f>
        <v/>
      </c>
      <c r="B3573" s="13" t="str">
        <f>IF(D3573="","",VLOOKUP(D3573,'DISPATCHED (VT11)'!$E:$L,8,0))</f>
        <v/>
      </c>
      <c r="C3573" s="16" t="str">
        <f>IF(A3573="","",IF(VLOOKUP(A3573,'DSR Attendance'!$A:$E,5,0)=0,VLOOKUP(A3573,'DSR Attendance'!$A:$D,4,0),CONCATENATE(VLOOKUP(A3573,'DSR Attendance'!$A:$D,4,0)," / ",VLOOKUP('Per Outlet Plan'!A3573,'DSR Attendance'!$A:$E,5,0))))</f>
        <v/>
      </c>
      <c r="M3573" s="13" t="str">
        <f t="shared" si="57"/>
        <v/>
      </c>
      <c r="N3573" s="8"/>
      <c r="XFB3573" s="13" t="str">
        <f>IF(D3573="","",COUNTIF('DISPATCHED (VT11)'!$E:$E,'Per Outlet Plan'!D3573))</f>
        <v/>
      </c>
    </row>
    <row r="3574" spans="1:14 16382:16382">
      <c r="A3574" s="18" t="str">
        <f>IF(D3574="","",VLOOKUP(D3574,'DISPATCHED (VT11)'!$E:$XEV,16373,0))</f>
        <v/>
      </c>
      <c r="B3574" s="13" t="str">
        <f>IF(D3574="","",VLOOKUP(D3574,'DISPATCHED (VT11)'!$E:$L,8,0))</f>
        <v/>
      </c>
      <c r="C3574" s="16" t="str">
        <f>IF(A3574="","",IF(VLOOKUP(A3574,'DSR Attendance'!$A:$E,5,0)=0,VLOOKUP(A3574,'DSR Attendance'!$A:$D,4,0),CONCATENATE(VLOOKUP(A3574,'DSR Attendance'!$A:$D,4,0)," / ",VLOOKUP('Per Outlet Plan'!A3574,'DSR Attendance'!$A:$E,5,0))))</f>
        <v/>
      </c>
      <c r="M3574" s="13" t="str">
        <f t="shared" si="57"/>
        <v/>
      </c>
      <c r="N3574" s="8"/>
      <c r="XFB3574" s="13" t="str">
        <f>IF(D3574="","",COUNTIF('DISPATCHED (VT11)'!$E:$E,'Per Outlet Plan'!D3574))</f>
        <v/>
      </c>
    </row>
    <row r="3575" spans="1:14 16382:16382">
      <c r="A3575" s="18" t="str">
        <f>IF(D3575="","",VLOOKUP(D3575,'DISPATCHED (VT11)'!$E:$XEV,16373,0))</f>
        <v/>
      </c>
      <c r="B3575" s="13" t="str">
        <f>IF(D3575="","",VLOOKUP(D3575,'DISPATCHED (VT11)'!$E:$L,8,0))</f>
        <v/>
      </c>
      <c r="C3575" s="16" t="str">
        <f>IF(A3575="","",IF(VLOOKUP(A3575,'DSR Attendance'!$A:$E,5,0)=0,VLOOKUP(A3575,'DSR Attendance'!$A:$D,4,0),CONCATENATE(VLOOKUP(A3575,'DSR Attendance'!$A:$D,4,0)," / ",VLOOKUP('Per Outlet Plan'!A3575,'DSR Attendance'!$A:$E,5,0))))</f>
        <v/>
      </c>
      <c r="M3575" s="13" t="str">
        <f t="shared" si="57"/>
        <v/>
      </c>
      <c r="N3575" s="8"/>
      <c r="XFB3575" s="13" t="str">
        <f>IF(D3575="","",COUNTIF('DISPATCHED (VT11)'!$E:$E,'Per Outlet Plan'!D3575))</f>
        <v/>
      </c>
    </row>
    <row r="3576" spans="1:14 16382:16382">
      <c r="A3576" s="18" t="str">
        <f>IF(D3576="","",VLOOKUP(D3576,'DISPATCHED (VT11)'!$E:$XEV,16373,0))</f>
        <v/>
      </c>
      <c r="B3576" s="13" t="str">
        <f>IF(D3576="","",VLOOKUP(D3576,'DISPATCHED (VT11)'!$E:$L,8,0))</f>
        <v/>
      </c>
      <c r="C3576" s="16" t="str">
        <f>IF(A3576="","",IF(VLOOKUP(A3576,'DSR Attendance'!$A:$E,5,0)=0,VLOOKUP(A3576,'DSR Attendance'!$A:$D,4,0),CONCATENATE(VLOOKUP(A3576,'DSR Attendance'!$A:$D,4,0)," / ",VLOOKUP('Per Outlet Plan'!A3576,'DSR Attendance'!$A:$E,5,0))))</f>
        <v/>
      </c>
      <c r="M3576" s="13" t="str">
        <f t="shared" si="57"/>
        <v/>
      </c>
      <c r="N3576" s="8"/>
      <c r="XFB3576" s="13" t="str">
        <f>IF(D3576="","",COUNTIF('DISPATCHED (VT11)'!$E:$E,'Per Outlet Plan'!D3576))</f>
        <v/>
      </c>
    </row>
    <row r="3577" spans="1:14 16382:16382">
      <c r="A3577" s="18" t="str">
        <f>IF(D3577="","",VLOOKUP(D3577,'DISPATCHED (VT11)'!$E:$XEV,16373,0))</f>
        <v/>
      </c>
      <c r="B3577" s="13" t="str">
        <f>IF(D3577="","",VLOOKUP(D3577,'DISPATCHED (VT11)'!$E:$L,8,0))</f>
        <v/>
      </c>
      <c r="C3577" s="16" t="str">
        <f>IF(A3577="","",IF(VLOOKUP(A3577,'DSR Attendance'!$A:$E,5,0)=0,VLOOKUP(A3577,'DSR Attendance'!$A:$D,4,0),CONCATENATE(VLOOKUP(A3577,'DSR Attendance'!$A:$D,4,0)," / ",VLOOKUP('Per Outlet Plan'!A3577,'DSR Attendance'!$A:$E,5,0))))</f>
        <v/>
      </c>
      <c r="M3577" s="13" t="str">
        <f t="shared" si="57"/>
        <v/>
      </c>
      <c r="N3577" s="8"/>
      <c r="XFB3577" s="13" t="str">
        <f>IF(D3577="","",COUNTIF('DISPATCHED (VT11)'!$E:$E,'Per Outlet Plan'!D3577))</f>
        <v/>
      </c>
    </row>
    <row r="3578" spans="1:14 16382:16382">
      <c r="A3578" s="18" t="str">
        <f>IF(D3578="","",VLOOKUP(D3578,'DISPATCHED (VT11)'!$E:$XEV,16373,0))</f>
        <v/>
      </c>
      <c r="B3578" s="13" t="str">
        <f>IF(D3578="","",VLOOKUP(D3578,'DISPATCHED (VT11)'!$E:$L,8,0))</f>
        <v/>
      </c>
      <c r="C3578" s="16" t="str">
        <f>IF(A3578="","",IF(VLOOKUP(A3578,'DSR Attendance'!$A:$E,5,0)=0,VLOOKUP(A3578,'DSR Attendance'!$A:$D,4,0),CONCATENATE(VLOOKUP(A3578,'DSR Attendance'!$A:$D,4,0)," / ",VLOOKUP('Per Outlet Plan'!A3578,'DSR Attendance'!$A:$E,5,0))))</f>
        <v/>
      </c>
      <c r="M3578" s="13" t="str">
        <f t="shared" si="57"/>
        <v/>
      </c>
      <c r="N3578" s="8"/>
      <c r="XFB3578" s="13" t="str">
        <f>IF(D3578="","",COUNTIF('DISPATCHED (VT11)'!$E:$E,'Per Outlet Plan'!D3578))</f>
        <v/>
      </c>
    </row>
    <row r="3579" spans="1:14 16382:16382">
      <c r="A3579" s="18" t="str">
        <f>IF(D3579="","",VLOOKUP(D3579,'DISPATCHED (VT11)'!$E:$XEV,16373,0))</f>
        <v/>
      </c>
      <c r="B3579" s="13" t="str">
        <f>IF(D3579="","",VLOOKUP(D3579,'DISPATCHED (VT11)'!$E:$L,8,0))</f>
        <v/>
      </c>
      <c r="C3579" s="16" t="str">
        <f>IF(A3579="","",IF(VLOOKUP(A3579,'DSR Attendance'!$A:$E,5,0)=0,VLOOKUP(A3579,'DSR Attendance'!$A:$D,4,0),CONCATENATE(VLOOKUP(A3579,'DSR Attendance'!$A:$D,4,0)," / ",VLOOKUP('Per Outlet Plan'!A3579,'DSR Attendance'!$A:$E,5,0))))</f>
        <v/>
      </c>
      <c r="M3579" s="13" t="str">
        <f t="shared" si="57"/>
        <v/>
      </c>
      <c r="N3579" s="8"/>
      <c r="XFB3579" s="13" t="str">
        <f>IF(D3579="","",COUNTIF('DISPATCHED (VT11)'!$E:$E,'Per Outlet Plan'!D3579))</f>
        <v/>
      </c>
    </row>
    <row r="3580" spans="1:14 16382:16382">
      <c r="A3580" s="18" t="str">
        <f>IF(D3580="","",VLOOKUP(D3580,'DISPATCHED (VT11)'!$E:$XEV,16373,0))</f>
        <v/>
      </c>
      <c r="B3580" s="13" t="str">
        <f>IF(D3580="","",VLOOKUP(D3580,'DISPATCHED (VT11)'!$E:$L,8,0))</f>
        <v/>
      </c>
      <c r="C3580" s="16" t="str">
        <f>IF(A3580="","",IF(VLOOKUP(A3580,'DSR Attendance'!$A:$E,5,0)=0,VLOOKUP(A3580,'DSR Attendance'!$A:$D,4,0),CONCATENATE(VLOOKUP(A3580,'DSR Attendance'!$A:$D,4,0)," / ",VLOOKUP('Per Outlet Plan'!A3580,'DSR Attendance'!$A:$E,5,0))))</f>
        <v/>
      </c>
      <c r="M3580" s="13" t="str">
        <f t="shared" si="57"/>
        <v/>
      </c>
      <c r="N3580" s="8"/>
      <c r="XFB3580" s="13" t="str">
        <f>IF(D3580="","",COUNTIF('DISPATCHED (VT11)'!$E:$E,'Per Outlet Plan'!D3580))</f>
        <v/>
      </c>
    </row>
    <row r="3581" spans="1:14 16382:16382">
      <c r="A3581" s="18" t="str">
        <f>IF(D3581="","",VLOOKUP(D3581,'DISPATCHED (VT11)'!$E:$XEV,16373,0))</f>
        <v/>
      </c>
      <c r="B3581" s="13" t="str">
        <f>IF(D3581="","",VLOOKUP(D3581,'DISPATCHED (VT11)'!$E:$L,8,0))</f>
        <v/>
      </c>
      <c r="C3581" s="16" t="str">
        <f>IF(A3581="","",IF(VLOOKUP(A3581,'DSR Attendance'!$A:$E,5,0)=0,VLOOKUP(A3581,'DSR Attendance'!$A:$D,4,0),CONCATENATE(VLOOKUP(A3581,'DSR Attendance'!$A:$D,4,0)," / ",VLOOKUP('Per Outlet Plan'!A3581,'DSR Attendance'!$A:$E,5,0))))</f>
        <v/>
      </c>
      <c r="M3581" s="13" t="str">
        <f t="shared" si="57"/>
        <v/>
      </c>
      <c r="N3581" s="8"/>
      <c r="XFB3581" s="13" t="str">
        <f>IF(D3581="","",COUNTIF('DISPATCHED (VT11)'!$E:$E,'Per Outlet Plan'!D3581))</f>
        <v/>
      </c>
    </row>
    <row r="3582" spans="1:14 16382:16382">
      <c r="A3582" s="18" t="str">
        <f>IF(D3582="","",VLOOKUP(D3582,'DISPATCHED (VT11)'!$E:$XEV,16373,0))</f>
        <v/>
      </c>
      <c r="B3582" s="13" t="str">
        <f>IF(D3582="","",VLOOKUP(D3582,'DISPATCHED (VT11)'!$E:$L,8,0))</f>
        <v/>
      </c>
      <c r="C3582" s="16" t="str">
        <f>IF(A3582="","",IF(VLOOKUP(A3582,'DSR Attendance'!$A:$E,5,0)=0,VLOOKUP(A3582,'DSR Attendance'!$A:$D,4,0),CONCATENATE(VLOOKUP(A3582,'DSR Attendance'!$A:$D,4,0)," / ",VLOOKUP('Per Outlet Plan'!A3582,'DSR Attendance'!$A:$E,5,0))))</f>
        <v/>
      </c>
      <c r="M3582" s="13" t="str">
        <f t="shared" si="57"/>
        <v/>
      </c>
      <c r="N3582" s="8"/>
      <c r="XFB3582" s="13" t="str">
        <f>IF(D3582="","",COUNTIF('DISPATCHED (VT11)'!$E:$E,'Per Outlet Plan'!D3582))</f>
        <v/>
      </c>
    </row>
    <row r="3583" spans="1:14 16382:16382">
      <c r="A3583" s="18" t="str">
        <f>IF(D3583="","",VLOOKUP(D3583,'DISPATCHED (VT11)'!$E:$XEV,16373,0))</f>
        <v/>
      </c>
      <c r="B3583" s="13" t="str">
        <f>IF(D3583="","",VLOOKUP(D3583,'DISPATCHED (VT11)'!$E:$L,8,0))</f>
        <v/>
      </c>
      <c r="C3583" s="16" t="str">
        <f>IF(A3583="","",IF(VLOOKUP(A3583,'DSR Attendance'!$A:$E,5,0)=0,VLOOKUP(A3583,'DSR Attendance'!$A:$D,4,0),CONCATENATE(VLOOKUP(A3583,'DSR Attendance'!$A:$D,4,0)," / ",VLOOKUP('Per Outlet Plan'!A3583,'DSR Attendance'!$A:$E,5,0))))</f>
        <v/>
      </c>
      <c r="M3583" s="13" t="str">
        <f t="shared" si="57"/>
        <v/>
      </c>
      <c r="N3583" s="8"/>
      <c r="XFB3583" s="13" t="str">
        <f>IF(D3583="","",COUNTIF('DISPATCHED (VT11)'!$E:$E,'Per Outlet Plan'!D3583))</f>
        <v/>
      </c>
    </row>
    <row r="3584" spans="1:14 16382:16382">
      <c r="A3584" s="18" t="str">
        <f>IF(D3584="","",VLOOKUP(D3584,'DISPATCHED (VT11)'!$E:$XEV,16373,0))</f>
        <v/>
      </c>
      <c r="B3584" s="13" t="str">
        <f>IF(D3584="","",VLOOKUP(D3584,'DISPATCHED (VT11)'!$E:$L,8,0))</f>
        <v/>
      </c>
      <c r="C3584" s="16" t="str">
        <f>IF(A3584="","",IF(VLOOKUP(A3584,'DSR Attendance'!$A:$E,5,0)=0,VLOOKUP(A3584,'DSR Attendance'!$A:$D,4,0),CONCATENATE(VLOOKUP(A3584,'DSR Attendance'!$A:$D,4,0)," / ",VLOOKUP('Per Outlet Plan'!A3584,'DSR Attendance'!$A:$E,5,0))))</f>
        <v/>
      </c>
      <c r="M3584" s="13" t="str">
        <f t="shared" si="57"/>
        <v/>
      </c>
      <c r="N3584" s="8"/>
      <c r="XFB3584" s="13" t="str">
        <f>IF(D3584="","",COUNTIF('DISPATCHED (VT11)'!$E:$E,'Per Outlet Plan'!D3584))</f>
        <v/>
      </c>
    </row>
    <row r="3585" spans="1:14 16382:16382">
      <c r="A3585" s="18" t="str">
        <f>IF(D3585="","",VLOOKUP(D3585,'DISPATCHED (VT11)'!$E:$XEV,16373,0))</f>
        <v/>
      </c>
      <c r="B3585" s="13" t="str">
        <f>IF(D3585="","",VLOOKUP(D3585,'DISPATCHED (VT11)'!$E:$L,8,0))</f>
        <v/>
      </c>
      <c r="C3585" s="16" t="str">
        <f>IF(A3585="","",IF(VLOOKUP(A3585,'DSR Attendance'!$A:$E,5,0)=0,VLOOKUP(A3585,'DSR Attendance'!$A:$D,4,0),CONCATENATE(VLOOKUP(A3585,'DSR Attendance'!$A:$D,4,0)," / ",VLOOKUP('Per Outlet Plan'!A3585,'DSR Attendance'!$A:$E,5,0))))</f>
        <v/>
      </c>
      <c r="M3585" s="13" t="str">
        <f t="shared" si="57"/>
        <v/>
      </c>
      <c r="N3585" s="8"/>
      <c r="XFB3585" s="13" t="str">
        <f>IF(D3585="","",COUNTIF('DISPATCHED (VT11)'!$E:$E,'Per Outlet Plan'!D3585))</f>
        <v/>
      </c>
    </row>
    <row r="3586" spans="1:14 16382:16382">
      <c r="A3586" s="18" t="str">
        <f>IF(D3586="","",VLOOKUP(D3586,'DISPATCHED (VT11)'!$E:$XEV,16373,0))</f>
        <v/>
      </c>
      <c r="B3586" s="13" t="str">
        <f>IF(D3586="","",VLOOKUP(D3586,'DISPATCHED (VT11)'!$E:$L,8,0))</f>
        <v/>
      </c>
      <c r="C3586" s="16" t="str">
        <f>IF(A3586="","",IF(VLOOKUP(A3586,'DSR Attendance'!$A:$E,5,0)=0,VLOOKUP(A3586,'DSR Attendance'!$A:$D,4,0),CONCATENATE(VLOOKUP(A3586,'DSR Attendance'!$A:$D,4,0)," / ",VLOOKUP('Per Outlet Plan'!A3586,'DSR Attendance'!$A:$E,5,0))))</f>
        <v/>
      </c>
      <c r="M3586" s="13" t="str">
        <f t="shared" si="57"/>
        <v/>
      </c>
      <c r="N3586" s="8"/>
      <c r="XFB3586" s="13" t="str">
        <f>IF(D3586="","",COUNTIF('DISPATCHED (VT11)'!$E:$E,'Per Outlet Plan'!D3586))</f>
        <v/>
      </c>
    </row>
    <row r="3587" spans="1:14 16382:16382">
      <c r="A3587" s="18" t="str">
        <f>IF(D3587="","",VLOOKUP(D3587,'DISPATCHED (VT11)'!$E:$XEV,16373,0))</f>
        <v/>
      </c>
      <c r="B3587" s="13" t="str">
        <f>IF(D3587="","",VLOOKUP(D3587,'DISPATCHED (VT11)'!$E:$L,8,0))</f>
        <v/>
      </c>
      <c r="C3587" s="16" t="str">
        <f>IF(A3587="","",IF(VLOOKUP(A3587,'DSR Attendance'!$A:$E,5,0)=0,VLOOKUP(A3587,'DSR Attendance'!$A:$D,4,0),CONCATENATE(VLOOKUP(A3587,'DSR Attendance'!$A:$D,4,0)," / ",VLOOKUP('Per Outlet Plan'!A3587,'DSR Attendance'!$A:$E,5,0))))</f>
        <v/>
      </c>
      <c r="M3587" s="13" t="str">
        <f t="shared" si="57"/>
        <v/>
      </c>
      <c r="N3587" s="8"/>
      <c r="XFB3587" s="13" t="str">
        <f>IF(D3587="","",COUNTIF('DISPATCHED (VT11)'!$E:$E,'Per Outlet Plan'!D3587))</f>
        <v/>
      </c>
    </row>
    <row r="3588" spans="1:14 16382:16382">
      <c r="A3588" s="18" t="str">
        <f>IF(D3588="","",VLOOKUP(D3588,'DISPATCHED (VT11)'!$E:$XEV,16373,0))</f>
        <v/>
      </c>
      <c r="B3588" s="13" t="str">
        <f>IF(D3588="","",VLOOKUP(D3588,'DISPATCHED (VT11)'!$E:$L,8,0))</f>
        <v/>
      </c>
      <c r="C3588" s="16" t="str">
        <f>IF(A3588="","",IF(VLOOKUP(A3588,'DSR Attendance'!$A:$E,5,0)=0,VLOOKUP(A3588,'DSR Attendance'!$A:$D,4,0),CONCATENATE(VLOOKUP(A3588,'DSR Attendance'!$A:$D,4,0)," / ",VLOOKUP('Per Outlet Plan'!A3588,'DSR Attendance'!$A:$E,5,0))))</f>
        <v/>
      </c>
      <c r="M3588" s="13" t="str">
        <f t="shared" si="57"/>
        <v/>
      </c>
      <c r="N3588" s="8"/>
      <c r="XFB3588" s="13" t="str">
        <f>IF(D3588="","",COUNTIF('DISPATCHED (VT11)'!$E:$E,'Per Outlet Plan'!D3588))</f>
        <v/>
      </c>
    </row>
    <row r="3589" spans="1:14 16382:16382">
      <c r="A3589" s="18" t="str">
        <f>IF(D3589="","",VLOOKUP(D3589,'DISPATCHED (VT11)'!$E:$XEV,16373,0))</f>
        <v/>
      </c>
      <c r="B3589" s="13" t="str">
        <f>IF(D3589="","",VLOOKUP(D3589,'DISPATCHED (VT11)'!$E:$L,8,0))</f>
        <v/>
      </c>
      <c r="C3589" s="16" t="str">
        <f>IF(A3589="","",IF(VLOOKUP(A3589,'DSR Attendance'!$A:$E,5,0)=0,VLOOKUP(A3589,'DSR Attendance'!$A:$D,4,0),CONCATENATE(VLOOKUP(A3589,'DSR Attendance'!$A:$D,4,0)," / ",VLOOKUP('Per Outlet Plan'!A3589,'DSR Attendance'!$A:$E,5,0))))</f>
        <v/>
      </c>
      <c r="M3589" s="13" t="str">
        <f t="shared" si="57"/>
        <v/>
      </c>
      <c r="N3589" s="8"/>
      <c r="XFB3589" s="13" t="str">
        <f>IF(D3589="","",COUNTIF('DISPATCHED (VT11)'!$E:$E,'Per Outlet Plan'!D3589))</f>
        <v/>
      </c>
    </row>
    <row r="3590" spans="1:14 16382:16382">
      <c r="A3590" s="18" t="str">
        <f>IF(D3590="","",VLOOKUP(D3590,'DISPATCHED (VT11)'!$E:$XEV,16373,0))</f>
        <v/>
      </c>
      <c r="B3590" s="13" t="str">
        <f>IF(D3590="","",VLOOKUP(D3590,'DISPATCHED (VT11)'!$E:$L,8,0))</f>
        <v/>
      </c>
      <c r="C3590" s="16" t="str">
        <f>IF(A3590="","",IF(VLOOKUP(A3590,'DSR Attendance'!$A:$E,5,0)=0,VLOOKUP(A3590,'DSR Attendance'!$A:$D,4,0),CONCATENATE(VLOOKUP(A3590,'DSR Attendance'!$A:$D,4,0)," / ",VLOOKUP('Per Outlet Plan'!A3590,'DSR Attendance'!$A:$E,5,0))))</f>
        <v/>
      </c>
      <c r="M3590" s="13" t="str">
        <f t="shared" ref="M3590:M3653" si="58">IF(L3590="","",VLOOKUP(L3590,$XFC$6:$XFD$30,2,0))</f>
        <v/>
      </c>
      <c r="N3590" s="8"/>
      <c r="XFB3590" s="13" t="str">
        <f>IF(D3590="","",COUNTIF('DISPATCHED (VT11)'!$E:$E,'Per Outlet Plan'!D3590))</f>
        <v/>
      </c>
    </row>
    <row r="3591" spans="1:14 16382:16382">
      <c r="A3591" s="18" t="str">
        <f>IF(D3591="","",VLOOKUP(D3591,'DISPATCHED (VT11)'!$E:$XEV,16373,0))</f>
        <v/>
      </c>
      <c r="B3591" s="13" t="str">
        <f>IF(D3591="","",VLOOKUP(D3591,'DISPATCHED (VT11)'!$E:$L,8,0))</f>
        <v/>
      </c>
      <c r="C3591" s="16" t="str">
        <f>IF(A3591="","",IF(VLOOKUP(A3591,'DSR Attendance'!$A:$E,5,0)=0,VLOOKUP(A3591,'DSR Attendance'!$A:$D,4,0),CONCATENATE(VLOOKUP(A3591,'DSR Attendance'!$A:$D,4,0)," / ",VLOOKUP('Per Outlet Plan'!A3591,'DSR Attendance'!$A:$E,5,0))))</f>
        <v/>
      </c>
      <c r="M3591" s="13" t="str">
        <f t="shared" si="58"/>
        <v/>
      </c>
      <c r="N3591" s="8"/>
      <c r="XFB3591" s="13" t="str">
        <f>IF(D3591="","",COUNTIF('DISPATCHED (VT11)'!$E:$E,'Per Outlet Plan'!D3591))</f>
        <v/>
      </c>
    </row>
    <row r="3592" spans="1:14 16382:16382">
      <c r="A3592" s="18" t="str">
        <f>IF(D3592="","",VLOOKUP(D3592,'DISPATCHED (VT11)'!$E:$XEV,16373,0))</f>
        <v/>
      </c>
      <c r="B3592" s="13" t="str">
        <f>IF(D3592="","",VLOOKUP(D3592,'DISPATCHED (VT11)'!$E:$L,8,0))</f>
        <v/>
      </c>
      <c r="C3592" s="16" t="str">
        <f>IF(A3592="","",IF(VLOOKUP(A3592,'DSR Attendance'!$A:$E,5,0)=0,VLOOKUP(A3592,'DSR Attendance'!$A:$D,4,0),CONCATENATE(VLOOKUP(A3592,'DSR Attendance'!$A:$D,4,0)," / ",VLOOKUP('Per Outlet Plan'!A3592,'DSR Attendance'!$A:$E,5,0))))</f>
        <v/>
      </c>
      <c r="M3592" s="13" t="str">
        <f t="shared" si="58"/>
        <v/>
      </c>
      <c r="N3592" s="8"/>
      <c r="XFB3592" s="13" t="str">
        <f>IF(D3592="","",COUNTIF('DISPATCHED (VT11)'!$E:$E,'Per Outlet Plan'!D3592))</f>
        <v/>
      </c>
    </row>
    <row r="3593" spans="1:14 16382:16382">
      <c r="A3593" s="18" t="str">
        <f>IF(D3593="","",VLOOKUP(D3593,'DISPATCHED (VT11)'!$E:$XEV,16373,0))</f>
        <v/>
      </c>
      <c r="B3593" s="13" t="str">
        <f>IF(D3593="","",VLOOKUP(D3593,'DISPATCHED (VT11)'!$E:$L,8,0))</f>
        <v/>
      </c>
      <c r="C3593" s="16" t="str">
        <f>IF(A3593="","",IF(VLOOKUP(A3593,'DSR Attendance'!$A:$E,5,0)=0,VLOOKUP(A3593,'DSR Attendance'!$A:$D,4,0),CONCATENATE(VLOOKUP(A3593,'DSR Attendance'!$A:$D,4,0)," / ",VLOOKUP('Per Outlet Plan'!A3593,'DSR Attendance'!$A:$E,5,0))))</f>
        <v/>
      </c>
      <c r="M3593" s="13" t="str">
        <f t="shared" si="58"/>
        <v/>
      </c>
      <c r="N3593" s="8"/>
      <c r="XFB3593" s="13" t="str">
        <f>IF(D3593="","",COUNTIF('DISPATCHED (VT11)'!$E:$E,'Per Outlet Plan'!D3593))</f>
        <v/>
      </c>
    </row>
    <row r="3594" spans="1:14 16382:16382">
      <c r="A3594" s="18" t="str">
        <f>IF(D3594="","",VLOOKUP(D3594,'DISPATCHED (VT11)'!$E:$XEV,16373,0))</f>
        <v/>
      </c>
      <c r="B3594" s="13" t="str">
        <f>IF(D3594="","",VLOOKUP(D3594,'DISPATCHED (VT11)'!$E:$L,8,0))</f>
        <v/>
      </c>
      <c r="C3594" s="16" t="str">
        <f>IF(A3594="","",IF(VLOOKUP(A3594,'DSR Attendance'!$A:$E,5,0)=0,VLOOKUP(A3594,'DSR Attendance'!$A:$D,4,0),CONCATENATE(VLOOKUP(A3594,'DSR Attendance'!$A:$D,4,0)," / ",VLOOKUP('Per Outlet Plan'!A3594,'DSR Attendance'!$A:$E,5,0))))</f>
        <v/>
      </c>
      <c r="M3594" s="13" t="str">
        <f t="shared" si="58"/>
        <v/>
      </c>
      <c r="N3594" s="8"/>
      <c r="XFB3594" s="13" t="str">
        <f>IF(D3594="","",COUNTIF('DISPATCHED (VT11)'!$E:$E,'Per Outlet Plan'!D3594))</f>
        <v/>
      </c>
    </row>
    <row r="3595" spans="1:14 16382:16382">
      <c r="A3595" s="18" t="str">
        <f>IF(D3595="","",VLOOKUP(D3595,'DISPATCHED (VT11)'!$E:$XEV,16373,0))</f>
        <v/>
      </c>
      <c r="B3595" s="13" t="str">
        <f>IF(D3595="","",VLOOKUP(D3595,'DISPATCHED (VT11)'!$E:$L,8,0))</f>
        <v/>
      </c>
      <c r="C3595" s="16" t="str">
        <f>IF(A3595="","",IF(VLOOKUP(A3595,'DSR Attendance'!$A:$E,5,0)=0,VLOOKUP(A3595,'DSR Attendance'!$A:$D,4,0),CONCATENATE(VLOOKUP(A3595,'DSR Attendance'!$A:$D,4,0)," / ",VLOOKUP('Per Outlet Plan'!A3595,'DSR Attendance'!$A:$E,5,0))))</f>
        <v/>
      </c>
      <c r="M3595" s="13" t="str">
        <f t="shared" si="58"/>
        <v/>
      </c>
      <c r="N3595" s="8"/>
      <c r="XFB3595" s="13" t="str">
        <f>IF(D3595="","",COUNTIF('DISPATCHED (VT11)'!$E:$E,'Per Outlet Plan'!D3595))</f>
        <v/>
      </c>
    </row>
    <row r="3596" spans="1:14 16382:16382">
      <c r="A3596" s="18" t="str">
        <f>IF(D3596="","",VLOOKUP(D3596,'DISPATCHED (VT11)'!$E:$XEV,16373,0))</f>
        <v/>
      </c>
      <c r="B3596" s="13" t="str">
        <f>IF(D3596="","",VLOOKUP(D3596,'DISPATCHED (VT11)'!$E:$L,8,0))</f>
        <v/>
      </c>
      <c r="C3596" s="16" t="str">
        <f>IF(A3596="","",IF(VLOOKUP(A3596,'DSR Attendance'!$A:$E,5,0)=0,VLOOKUP(A3596,'DSR Attendance'!$A:$D,4,0),CONCATENATE(VLOOKUP(A3596,'DSR Attendance'!$A:$D,4,0)," / ",VLOOKUP('Per Outlet Plan'!A3596,'DSR Attendance'!$A:$E,5,0))))</f>
        <v/>
      </c>
      <c r="M3596" s="13" t="str">
        <f t="shared" si="58"/>
        <v/>
      </c>
      <c r="N3596" s="8"/>
      <c r="XFB3596" s="13" t="str">
        <f>IF(D3596="","",COUNTIF('DISPATCHED (VT11)'!$E:$E,'Per Outlet Plan'!D3596))</f>
        <v/>
      </c>
    </row>
    <row r="3597" spans="1:14 16382:16382">
      <c r="A3597" s="18" t="str">
        <f>IF(D3597="","",VLOOKUP(D3597,'DISPATCHED (VT11)'!$E:$XEV,16373,0))</f>
        <v/>
      </c>
      <c r="B3597" s="13" t="str">
        <f>IF(D3597="","",VLOOKUP(D3597,'DISPATCHED (VT11)'!$E:$L,8,0))</f>
        <v/>
      </c>
      <c r="C3597" s="16" t="str">
        <f>IF(A3597="","",IF(VLOOKUP(A3597,'DSR Attendance'!$A:$E,5,0)=0,VLOOKUP(A3597,'DSR Attendance'!$A:$D,4,0),CONCATENATE(VLOOKUP(A3597,'DSR Attendance'!$A:$D,4,0)," / ",VLOOKUP('Per Outlet Plan'!A3597,'DSR Attendance'!$A:$E,5,0))))</f>
        <v/>
      </c>
      <c r="M3597" s="13" t="str">
        <f t="shared" si="58"/>
        <v/>
      </c>
      <c r="N3597" s="8"/>
      <c r="XFB3597" s="13" t="str">
        <f>IF(D3597="","",COUNTIF('DISPATCHED (VT11)'!$E:$E,'Per Outlet Plan'!D3597))</f>
        <v/>
      </c>
    </row>
    <row r="3598" spans="1:14 16382:16382">
      <c r="A3598" s="18" t="str">
        <f>IF(D3598="","",VLOOKUP(D3598,'DISPATCHED (VT11)'!$E:$XEV,16373,0))</f>
        <v/>
      </c>
      <c r="B3598" s="13" t="str">
        <f>IF(D3598="","",VLOOKUP(D3598,'DISPATCHED (VT11)'!$E:$L,8,0))</f>
        <v/>
      </c>
      <c r="C3598" s="16" t="str">
        <f>IF(A3598="","",IF(VLOOKUP(A3598,'DSR Attendance'!$A:$E,5,0)=0,VLOOKUP(A3598,'DSR Attendance'!$A:$D,4,0),CONCATENATE(VLOOKUP(A3598,'DSR Attendance'!$A:$D,4,0)," / ",VLOOKUP('Per Outlet Plan'!A3598,'DSR Attendance'!$A:$E,5,0))))</f>
        <v/>
      </c>
      <c r="M3598" s="13" t="str">
        <f t="shared" si="58"/>
        <v/>
      </c>
      <c r="N3598" s="8"/>
      <c r="XFB3598" s="13" t="str">
        <f>IF(D3598="","",COUNTIF('DISPATCHED (VT11)'!$E:$E,'Per Outlet Plan'!D3598))</f>
        <v/>
      </c>
    </row>
    <row r="3599" spans="1:14 16382:16382">
      <c r="A3599" s="18" t="str">
        <f>IF(D3599="","",VLOOKUP(D3599,'DISPATCHED (VT11)'!$E:$XEV,16373,0))</f>
        <v/>
      </c>
      <c r="B3599" s="13" t="str">
        <f>IF(D3599="","",VLOOKUP(D3599,'DISPATCHED (VT11)'!$E:$L,8,0))</f>
        <v/>
      </c>
      <c r="C3599" s="16" t="str">
        <f>IF(A3599="","",IF(VLOOKUP(A3599,'DSR Attendance'!$A:$E,5,0)=0,VLOOKUP(A3599,'DSR Attendance'!$A:$D,4,0),CONCATENATE(VLOOKUP(A3599,'DSR Attendance'!$A:$D,4,0)," / ",VLOOKUP('Per Outlet Plan'!A3599,'DSR Attendance'!$A:$E,5,0))))</f>
        <v/>
      </c>
      <c r="M3599" s="13" t="str">
        <f t="shared" si="58"/>
        <v/>
      </c>
      <c r="N3599" s="8"/>
      <c r="XFB3599" s="13" t="str">
        <f>IF(D3599="","",COUNTIF('DISPATCHED (VT11)'!$E:$E,'Per Outlet Plan'!D3599))</f>
        <v/>
      </c>
    </row>
    <row r="3600" spans="1:14 16382:16382">
      <c r="A3600" s="18" t="str">
        <f>IF(D3600="","",VLOOKUP(D3600,'DISPATCHED (VT11)'!$E:$XEV,16373,0))</f>
        <v/>
      </c>
      <c r="B3600" s="13" t="str">
        <f>IF(D3600="","",VLOOKUP(D3600,'DISPATCHED (VT11)'!$E:$L,8,0))</f>
        <v/>
      </c>
      <c r="C3600" s="16" t="str">
        <f>IF(A3600="","",IF(VLOOKUP(A3600,'DSR Attendance'!$A:$E,5,0)=0,VLOOKUP(A3600,'DSR Attendance'!$A:$D,4,0),CONCATENATE(VLOOKUP(A3600,'DSR Attendance'!$A:$D,4,0)," / ",VLOOKUP('Per Outlet Plan'!A3600,'DSR Attendance'!$A:$E,5,0))))</f>
        <v/>
      </c>
      <c r="M3600" s="13" t="str">
        <f t="shared" si="58"/>
        <v/>
      </c>
      <c r="N3600" s="8"/>
      <c r="XFB3600" s="13" t="str">
        <f>IF(D3600="","",COUNTIF('DISPATCHED (VT11)'!$E:$E,'Per Outlet Plan'!D3600))</f>
        <v/>
      </c>
    </row>
    <row r="3601" spans="1:14 16382:16382">
      <c r="A3601" s="18" t="str">
        <f>IF(D3601="","",VLOOKUP(D3601,'DISPATCHED (VT11)'!$E:$XEV,16373,0))</f>
        <v/>
      </c>
      <c r="B3601" s="13" t="str">
        <f>IF(D3601="","",VLOOKUP(D3601,'DISPATCHED (VT11)'!$E:$L,8,0))</f>
        <v/>
      </c>
      <c r="C3601" s="16" t="str">
        <f>IF(A3601="","",IF(VLOOKUP(A3601,'DSR Attendance'!$A:$E,5,0)=0,VLOOKUP(A3601,'DSR Attendance'!$A:$D,4,0),CONCATENATE(VLOOKUP(A3601,'DSR Attendance'!$A:$D,4,0)," / ",VLOOKUP('Per Outlet Plan'!A3601,'DSR Attendance'!$A:$E,5,0))))</f>
        <v/>
      </c>
      <c r="M3601" s="13" t="str">
        <f t="shared" si="58"/>
        <v/>
      </c>
      <c r="N3601" s="8"/>
      <c r="XFB3601" s="13" t="str">
        <f>IF(D3601="","",COUNTIF('DISPATCHED (VT11)'!$E:$E,'Per Outlet Plan'!D3601))</f>
        <v/>
      </c>
    </row>
    <row r="3602" spans="1:14 16382:16382">
      <c r="A3602" s="18" t="str">
        <f>IF(D3602="","",VLOOKUP(D3602,'DISPATCHED (VT11)'!$E:$XEV,16373,0))</f>
        <v/>
      </c>
      <c r="B3602" s="13" t="str">
        <f>IF(D3602="","",VLOOKUP(D3602,'DISPATCHED (VT11)'!$E:$L,8,0))</f>
        <v/>
      </c>
      <c r="C3602" s="16" t="str">
        <f>IF(A3602="","",IF(VLOOKUP(A3602,'DSR Attendance'!$A:$E,5,0)=0,VLOOKUP(A3602,'DSR Attendance'!$A:$D,4,0),CONCATENATE(VLOOKUP(A3602,'DSR Attendance'!$A:$D,4,0)," / ",VLOOKUP('Per Outlet Plan'!A3602,'DSR Attendance'!$A:$E,5,0))))</f>
        <v/>
      </c>
      <c r="M3602" s="13" t="str">
        <f t="shared" si="58"/>
        <v/>
      </c>
      <c r="N3602" s="8"/>
      <c r="XFB3602" s="13" t="str">
        <f>IF(D3602="","",COUNTIF('DISPATCHED (VT11)'!$E:$E,'Per Outlet Plan'!D3602))</f>
        <v/>
      </c>
    </row>
    <row r="3603" spans="1:14 16382:16382">
      <c r="A3603" s="18" t="str">
        <f>IF(D3603="","",VLOOKUP(D3603,'DISPATCHED (VT11)'!$E:$XEV,16373,0))</f>
        <v/>
      </c>
      <c r="B3603" s="13" t="str">
        <f>IF(D3603="","",VLOOKUP(D3603,'DISPATCHED (VT11)'!$E:$L,8,0))</f>
        <v/>
      </c>
      <c r="C3603" s="16" t="str">
        <f>IF(A3603="","",IF(VLOOKUP(A3603,'DSR Attendance'!$A:$E,5,0)=0,VLOOKUP(A3603,'DSR Attendance'!$A:$D,4,0),CONCATENATE(VLOOKUP(A3603,'DSR Attendance'!$A:$D,4,0)," / ",VLOOKUP('Per Outlet Plan'!A3603,'DSR Attendance'!$A:$E,5,0))))</f>
        <v/>
      </c>
      <c r="M3603" s="13" t="str">
        <f t="shared" si="58"/>
        <v/>
      </c>
      <c r="N3603" s="8"/>
      <c r="XFB3603" s="13" t="str">
        <f>IF(D3603="","",COUNTIF('DISPATCHED (VT11)'!$E:$E,'Per Outlet Plan'!D3603))</f>
        <v/>
      </c>
    </row>
    <row r="3604" spans="1:14 16382:16382">
      <c r="A3604" s="18" t="str">
        <f>IF(D3604="","",VLOOKUP(D3604,'DISPATCHED (VT11)'!$E:$XEV,16373,0))</f>
        <v/>
      </c>
      <c r="B3604" s="13" t="str">
        <f>IF(D3604="","",VLOOKUP(D3604,'DISPATCHED (VT11)'!$E:$L,8,0))</f>
        <v/>
      </c>
      <c r="C3604" s="16" t="str">
        <f>IF(A3604="","",IF(VLOOKUP(A3604,'DSR Attendance'!$A:$E,5,0)=0,VLOOKUP(A3604,'DSR Attendance'!$A:$D,4,0),CONCATENATE(VLOOKUP(A3604,'DSR Attendance'!$A:$D,4,0)," / ",VLOOKUP('Per Outlet Plan'!A3604,'DSR Attendance'!$A:$E,5,0))))</f>
        <v/>
      </c>
      <c r="M3604" s="13" t="str">
        <f t="shared" si="58"/>
        <v/>
      </c>
      <c r="N3604" s="8"/>
      <c r="XFB3604" s="13" t="str">
        <f>IF(D3604="","",COUNTIF('DISPATCHED (VT11)'!$E:$E,'Per Outlet Plan'!D3604))</f>
        <v/>
      </c>
    </row>
    <row r="3605" spans="1:14 16382:16382">
      <c r="A3605" s="18" t="str">
        <f>IF(D3605="","",VLOOKUP(D3605,'DISPATCHED (VT11)'!$E:$XEV,16373,0))</f>
        <v/>
      </c>
      <c r="B3605" s="13" t="str">
        <f>IF(D3605="","",VLOOKUP(D3605,'DISPATCHED (VT11)'!$E:$L,8,0))</f>
        <v/>
      </c>
      <c r="C3605" s="16" t="str">
        <f>IF(A3605="","",IF(VLOOKUP(A3605,'DSR Attendance'!$A:$E,5,0)=0,VLOOKUP(A3605,'DSR Attendance'!$A:$D,4,0),CONCATENATE(VLOOKUP(A3605,'DSR Attendance'!$A:$D,4,0)," / ",VLOOKUP('Per Outlet Plan'!A3605,'DSR Attendance'!$A:$E,5,0))))</f>
        <v/>
      </c>
      <c r="M3605" s="13" t="str">
        <f t="shared" si="58"/>
        <v/>
      </c>
      <c r="N3605" s="8"/>
      <c r="XFB3605" s="13" t="str">
        <f>IF(D3605="","",COUNTIF('DISPATCHED (VT11)'!$E:$E,'Per Outlet Plan'!D3605))</f>
        <v/>
      </c>
    </row>
    <row r="3606" spans="1:14 16382:16382">
      <c r="A3606" s="18" t="str">
        <f>IF(D3606="","",VLOOKUP(D3606,'DISPATCHED (VT11)'!$E:$XEV,16373,0))</f>
        <v/>
      </c>
      <c r="B3606" s="13" t="str">
        <f>IF(D3606="","",VLOOKUP(D3606,'DISPATCHED (VT11)'!$E:$L,8,0))</f>
        <v/>
      </c>
      <c r="C3606" s="16" t="str">
        <f>IF(A3606="","",IF(VLOOKUP(A3606,'DSR Attendance'!$A:$E,5,0)=0,VLOOKUP(A3606,'DSR Attendance'!$A:$D,4,0),CONCATENATE(VLOOKUP(A3606,'DSR Attendance'!$A:$D,4,0)," / ",VLOOKUP('Per Outlet Plan'!A3606,'DSR Attendance'!$A:$E,5,0))))</f>
        <v/>
      </c>
      <c r="M3606" s="13" t="str">
        <f t="shared" si="58"/>
        <v/>
      </c>
      <c r="N3606" s="8"/>
      <c r="XFB3606" s="13" t="str">
        <f>IF(D3606="","",COUNTIF('DISPATCHED (VT11)'!$E:$E,'Per Outlet Plan'!D3606))</f>
        <v/>
      </c>
    </row>
    <row r="3607" spans="1:14 16382:16382">
      <c r="A3607" s="18" t="str">
        <f>IF(D3607="","",VLOOKUP(D3607,'DISPATCHED (VT11)'!$E:$XEV,16373,0))</f>
        <v/>
      </c>
      <c r="B3607" s="13" t="str">
        <f>IF(D3607="","",VLOOKUP(D3607,'DISPATCHED (VT11)'!$E:$L,8,0))</f>
        <v/>
      </c>
      <c r="C3607" s="16" t="str">
        <f>IF(A3607="","",IF(VLOOKUP(A3607,'DSR Attendance'!$A:$E,5,0)=0,VLOOKUP(A3607,'DSR Attendance'!$A:$D,4,0),CONCATENATE(VLOOKUP(A3607,'DSR Attendance'!$A:$D,4,0)," / ",VLOOKUP('Per Outlet Plan'!A3607,'DSR Attendance'!$A:$E,5,0))))</f>
        <v/>
      </c>
      <c r="M3607" s="13" t="str">
        <f t="shared" si="58"/>
        <v/>
      </c>
      <c r="N3607" s="8"/>
      <c r="XFB3607" s="13" t="str">
        <f>IF(D3607="","",COUNTIF('DISPATCHED (VT11)'!$E:$E,'Per Outlet Plan'!D3607))</f>
        <v/>
      </c>
    </row>
    <row r="3608" spans="1:14 16382:16382">
      <c r="A3608" s="18" t="str">
        <f>IF(D3608="","",VLOOKUP(D3608,'DISPATCHED (VT11)'!$E:$XEV,16373,0))</f>
        <v/>
      </c>
      <c r="B3608" s="13" t="str">
        <f>IF(D3608="","",VLOOKUP(D3608,'DISPATCHED (VT11)'!$E:$L,8,0))</f>
        <v/>
      </c>
      <c r="C3608" s="16" t="str">
        <f>IF(A3608="","",IF(VLOOKUP(A3608,'DSR Attendance'!$A:$E,5,0)=0,VLOOKUP(A3608,'DSR Attendance'!$A:$D,4,0),CONCATENATE(VLOOKUP(A3608,'DSR Attendance'!$A:$D,4,0)," / ",VLOOKUP('Per Outlet Plan'!A3608,'DSR Attendance'!$A:$E,5,0))))</f>
        <v/>
      </c>
      <c r="M3608" s="13" t="str">
        <f t="shared" si="58"/>
        <v/>
      </c>
      <c r="N3608" s="8"/>
      <c r="XFB3608" s="13" t="str">
        <f>IF(D3608="","",COUNTIF('DISPATCHED (VT11)'!$E:$E,'Per Outlet Plan'!D3608))</f>
        <v/>
      </c>
    </row>
    <row r="3609" spans="1:14 16382:16382">
      <c r="A3609" s="18" t="str">
        <f>IF(D3609="","",VLOOKUP(D3609,'DISPATCHED (VT11)'!$E:$XEV,16373,0))</f>
        <v/>
      </c>
      <c r="B3609" s="13" t="str">
        <f>IF(D3609="","",VLOOKUP(D3609,'DISPATCHED (VT11)'!$E:$L,8,0))</f>
        <v/>
      </c>
      <c r="C3609" s="16" t="str">
        <f>IF(A3609="","",IF(VLOOKUP(A3609,'DSR Attendance'!$A:$E,5,0)=0,VLOOKUP(A3609,'DSR Attendance'!$A:$D,4,0),CONCATENATE(VLOOKUP(A3609,'DSR Attendance'!$A:$D,4,0)," / ",VLOOKUP('Per Outlet Plan'!A3609,'DSR Attendance'!$A:$E,5,0))))</f>
        <v/>
      </c>
      <c r="M3609" s="13" t="str">
        <f t="shared" si="58"/>
        <v/>
      </c>
      <c r="N3609" s="8"/>
      <c r="XFB3609" s="13" t="str">
        <f>IF(D3609="","",COUNTIF('DISPATCHED (VT11)'!$E:$E,'Per Outlet Plan'!D3609))</f>
        <v/>
      </c>
    </row>
    <row r="3610" spans="1:14 16382:16382">
      <c r="A3610" s="18" t="str">
        <f>IF(D3610="","",VLOOKUP(D3610,'DISPATCHED (VT11)'!$E:$XEV,16373,0))</f>
        <v/>
      </c>
      <c r="B3610" s="13" t="str">
        <f>IF(D3610="","",VLOOKUP(D3610,'DISPATCHED (VT11)'!$E:$L,8,0))</f>
        <v/>
      </c>
      <c r="C3610" s="16" t="str">
        <f>IF(A3610="","",IF(VLOOKUP(A3610,'DSR Attendance'!$A:$E,5,0)=0,VLOOKUP(A3610,'DSR Attendance'!$A:$D,4,0),CONCATENATE(VLOOKUP(A3610,'DSR Attendance'!$A:$D,4,0)," / ",VLOOKUP('Per Outlet Plan'!A3610,'DSR Attendance'!$A:$E,5,0))))</f>
        <v/>
      </c>
      <c r="M3610" s="13" t="str">
        <f t="shared" si="58"/>
        <v/>
      </c>
      <c r="N3610" s="8"/>
      <c r="XFB3610" s="13" t="str">
        <f>IF(D3610="","",COUNTIF('DISPATCHED (VT11)'!$E:$E,'Per Outlet Plan'!D3610))</f>
        <v/>
      </c>
    </row>
    <row r="3611" spans="1:14 16382:16382">
      <c r="A3611" s="18" t="str">
        <f>IF(D3611="","",VLOOKUP(D3611,'DISPATCHED (VT11)'!$E:$XEV,16373,0))</f>
        <v/>
      </c>
      <c r="B3611" s="13" t="str">
        <f>IF(D3611="","",VLOOKUP(D3611,'DISPATCHED (VT11)'!$E:$L,8,0))</f>
        <v/>
      </c>
      <c r="C3611" s="16" t="str">
        <f>IF(A3611="","",IF(VLOOKUP(A3611,'DSR Attendance'!$A:$E,5,0)=0,VLOOKUP(A3611,'DSR Attendance'!$A:$D,4,0),CONCATENATE(VLOOKUP(A3611,'DSR Attendance'!$A:$D,4,0)," / ",VLOOKUP('Per Outlet Plan'!A3611,'DSR Attendance'!$A:$E,5,0))))</f>
        <v/>
      </c>
      <c r="M3611" s="13" t="str">
        <f t="shared" si="58"/>
        <v/>
      </c>
      <c r="N3611" s="8"/>
      <c r="XFB3611" s="13" t="str">
        <f>IF(D3611="","",COUNTIF('DISPATCHED (VT11)'!$E:$E,'Per Outlet Plan'!D3611))</f>
        <v/>
      </c>
    </row>
    <row r="3612" spans="1:14 16382:16382">
      <c r="A3612" s="18" t="str">
        <f>IF(D3612="","",VLOOKUP(D3612,'DISPATCHED (VT11)'!$E:$XEV,16373,0))</f>
        <v/>
      </c>
      <c r="B3612" s="13" t="str">
        <f>IF(D3612="","",VLOOKUP(D3612,'DISPATCHED (VT11)'!$E:$L,8,0))</f>
        <v/>
      </c>
      <c r="C3612" s="16" t="str">
        <f>IF(A3612="","",IF(VLOOKUP(A3612,'DSR Attendance'!$A:$E,5,0)=0,VLOOKUP(A3612,'DSR Attendance'!$A:$D,4,0),CONCATENATE(VLOOKUP(A3612,'DSR Attendance'!$A:$D,4,0)," / ",VLOOKUP('Per Outlet Plan'!A3612,'DSR Attendance'!$A:$E,5,0))))</f>
        <v/>
      </c>
      <c r="M3612" s="13" t="str">
        <f t="shared" si="58"/>
        <v/>
      </c>
      <c r="N3612" s="8"/>
      <c r="XFB3612" s="13" t="str">
        <f>IF(D3612="","",COUNTIF('DISPATCHED (VT11)'!$E:$E,'Per Outlet Plan'!D3612))</f>
        <v/>
      </c>
    </row>
    <row r="3613" spans="1:14 16382:16382">
      <c r="A3613" s="18" t="str">
        <f>IF(D3613="","",VLOOKUP(D3613,'DISPATCHED (VT11)'!$E:$XEV,16373,0))</f>
        <v/>
      </c>
      <c r="B3613" s="13" t="str">
        <f>IF(D3613="","",VLOOKUP(D3613,'DISPATCHED (VT11)'!$E:$L,8,0))</f>
        <v/>
      </c>
      <c r="C3613" s="16" t="str">
        <f>IF(A3613="","",IF(VLOOKUP(A3613,'DSR Attendance'!$A:$E,5,0)=0,VLOOKUP(A3613,'DSR Attendance'!$A:$D,4,0),CONCATENATE(VLOOKUP(A3613,'DSR Attendance'!$A:$D,4,0)," / ",VLOOKUP('Per Outlet Plan'!A3613,'DSR Attendance'!$A:$E,5,0))))</f>
        <v/>
      </c>
      <c r="M3613" s="13" t="str">
        <f t="shared" si="58"/>
        <v/>
      </c>
      <c r="N3613" s="8"/>
      <c r="XFB3613" s="13" t="str">
        <f>IF(D3613="","",COUNTIF('DISPATCHED (VT11)'!$E:$E,'Per Outlet Plan'!D3613))</f>
        <v/>
      </c>
    </row>
    <row r="3614" spans="1:14 16382:16382">
      <c r="A3614" s="18" t="str">
        <f>IF(D3614="","",VLOOKUP(D3614,'DISPATCHED (VT11)'!$E:$XEV,16373,0))</f>
        <v/>
      </c>
      <c r="B3614" s="13" t="str">
        <f>IF(D3614="","",VLOOKUP(D3614,'DISPATCHED (VT11)'!$E:$L,8,0))</f>
        <v/>
      </c>
      <c r="C3614" s="16" t="str">
        <f>IF(A3614="","",IF(VLOOKUP(A3614,'DSR Attendance'!$A:$E,5,0)=0,VLOOKUP(A3614,'DSR Attendance'!$A:$D,4,0),CONCATENATE(VLOOKUP(A3614,'DSR Attendance'!$A:$D,4,0)," / ",VLOOKUP('Per Outlet Plan'!A3614,'DSR Attendance'!$A:$E,5,0))))</f>
        <v/>
      </c>
      <c r="M3614" s="13" t="str">
        <f t="shared" si="58"/>
        <v/>
      </c>
      <c r="N3614" s="8"/>
      <c r="XFB3614" s="13" t="str">
        <f>IF(D3614="","",COUNTIF('DISPATCHED (VT11)'!$E:$E,'Per Outlet Plan'!D3614))</f>
        <v/>
      </c>
    </row>
    <row r="3615" spans="1:14 16382:16382">
      <c r="A3615" s="18" t="str">
        <f>IF(D3615="","",VLOOKUP(D3615,'DISPATCHED (VT11)'!$E:$XEV,16373,0))</f>
        <v/>
      </c>
      <c r="B3615" s="13" t="str">
        <f>IF(D3615="","",VLOOKUP(D3615,'DISPATCHED (VT11)'!$E:$L,8,0))</f>
        <v/>
      </c>
      <c r="C3615" s="16" t="str">
        <f>IF(A3615="","",IF(VLOOKUP(A3615,'DSR Attendance'!$A:$E,5,0)=0,VLOOKUP(A3615,'DSR Attendance'!$A:$D,4,0),CONCATENATE(VLOOKUP(A3615,'DSR Attendance'!$A:$D,4,0)," / ",VLOOKUP('Per Outlet Plan'!A3615,'DSR Attendance'!$A:$E,5,0))))</f>
        <v/>
      </c>
      <c r="M3615" s="13" t="str">
        <f t="shared" si="58"/>
        <v/>
      </c>
      <c r="N3615" s="8"/>
      <c r="XFB3615" s="13" t="str">
        <f>IF(D3615="","",COUNTIF('DISPATCHED (VT11)'!$E:$E,'Per Outlet Plan'!D3615))</f>
        <v/>
      </c>
    </row>
    <row r="3616" spans="1:14 16382:16382">
      <c r="A3616" s="18" t="str">
        <f>IF(D3616="","",VLOOKUP(D3616,'DISPATCHED (VT11)'!$E:$XEV,16373,0))</f>
        <v/>
      </c>
      <c r="B3616" s="13" t="str">
        <f>IF(D3616="","",VLOOKUP(D3616,'DISPATCHED (VT11)'!$E:$L,8,0))</f>
        <v/>
      </c>
      <c r="C3616" s="16" t="str">
        <f>IF(A3616="","",IF(VLOOKUP(A3616,'DSR Attendance'!$A:$E,5,0)=0,VLOOKUP(A3616,'DSR Attendance'!$A:$D,4,0),CONCATENATE(VLOOKUP(A3616,'DSR Attendance'!$A:$D,4,0)," / ",VLOOKUP('Per Outlet Plan'!A3616,'DSR Attendance'!$A:$E,5,0))))</f>
        <v/>
      </c>
      <c r="M3616" s="13" t="str">
        <f t="shared" si="58"/>
        <v/>
      </c>
      <c r="N3616" s="8"/>
      <c r="XFB3616" s="13" t="str">
        <f>IF(D3616="","",COUNTIF('DISPATCHED (VT11)'!$E:$E,'Per Outlet Plan'!D3616))</f>
        <v/>
      </c>
    </row>
    <row r="3617" spans="1:14 16382:16382">
      <c r="A3617" s="18" t="str">
        <f>IF(D3617="","",VLOOKUP(D3617,'DISPATCHED (VT11)'!$E:$XEV,16373,0))</f>
        <v/>
      </c>
      <c r="B3617" s="13" t="str">
        <f>IF(D3617="","",VLOOKUP(D3617,'DISPATCHED (VT11)'!$E:$L,8,0))</f>
        <v/>
      </c>
      <c r="C3617" s="16" t="str">
        <f>IF(A3617="","",IF(VLOOKUP(A3617,'DSR Attendance'!$A:$E,5,0)=0,VLOOKUP(A3617,'DSR Attendance'!$A:$D,4,0),CONCATENATE(VLOOKUP(A3617,'DSR Attendance'!$A:$D,4,0)," / ",VLOOKUP('Per Outlet Plan'!A3617,'DSR Attendance'!$A:$E,5,0))))</f>
        <v/>
      </c>
      <c r="M3617" s="13" t="str">
        <f t="shared" si="58"/>
        <v/>
      </c>
      <c r="N3617" s="8"/>
      <c r="XFB3617" s="13" t="str">
        <f>IF(D3617="","",COUNTIF('DISPATCHED (VT11)'!$E:$E,'Per Outlet Plan'!D3617))</f>
        <v/>
      </c>
    </row>
    <row r="3618" spans="1:14 16382:16382">
      <c r="A3618" s="18" t="str">
        <f>IF(D3618="","",VLOOKUP(D3618,'DISPATCHED (VT11)'!$E:$XEV,16373,0))</f>
        <v/>
      </c>
      <c r="B3618" s="13" t="str">
        <f>IF(D3618="","",VLOOKUP(D3618,'DISPATCHED (VT11)'!$E:$L,8,0))</f>
        <v/>
      </c>
      <c r="C3618" s="16" t="str">
        <f>IF(A3618="","",IF(VLOOKUP(A3618,'DSR Attendance'!$A:$E,5,0)=0,VLOOKUP(A3618,'DSR Attendance'!$A:$D,4,0),CONCATENATE(VLOOKUP(A3618,'DSR Attendance'!$A:$D,4,0)," / ",VLOOKUP('Per Outlet Plan'!A3618,'DSR Attendance'!$A:$E,5,0))))</f>
        <v/>
      </c>
      <c r="M3618" s="13" t="str">
        <f t="shared" si="58"/>
        <v/>
      </c>
      <c r="N3618" s="8"/>
      <c r="XFB3618" s="13" t="str">
        <f>IF(D3618="","",COUNTIF('DISPATCHED (VT11)'!$E:$E,'Per Outlet Plan'!D3618))</f>
        <v/>
      </c>
    </row>
    <row r="3619" spans="1:14 16382:16382">
      <c r="A3619" s="18" t="str">
        <f>IF(D3619="","",VLOOKUP(D3619,'DISPATCHED (VT11)'!$E:$XEV,16373,0))</f>
        <v/>
      </c>
      <c r="B3619" s="13" t="str">
        <f>IF(D3619="","",VLOOKUP(D3619,'DISPATCHED (VT11)'!$E:$L,8,0))</f>
        <v/>
      </c>
      <c r="C3619" s="16" t="str">
        <f>IF(A3619="","",IF(VLOOKUP(A3619,'DSR Attendance'!$A:$E,5,0)=0,VLOOKUP(A3619,'DSR Attendance'!$A:$D,4,0),CONCATENATE(VLOOKUP(A3619,'DSR Attendance'!$A:$D,4,0)," / ",VLOOKUP('Per Outlet Plan'!A3619,'DSR Attendance'!$A:$E,5,0))))</f>
        <v/>
      </c>
      <c r="M3619" s="13" t="str">
        <f t="shared" si="58"/>
        <v/>
      </c>
      <c r="N3619" s="8"/>
      <c r="XFB3619" s="13" t="str">
        <f>IF(D3619="","",COUNTIF('DISPATCHED (VT11)'!$E:$E,'Per Outlet Plan'!D3619))</f>
        <v/>
      </c>
    </row>
    <row r="3620" spans="1:14 16382:16382">
      <c r="A3620" s="18" t="str">
        <f>IF(D3620="","",VLOOKUP(D3620,'DISPATCHED (VT11)'!$E:$XEV,16373,0))</f>
        <v/>
      </c>
      <c r="B3620" s="13" t="str">
        <f>IF(D3620="","",VLOOKUP(D3620,'DISPATCHED (VT11)'!$E:$L,8,0))</f>
        <v/>
      </c>
      <c r="C3620" s="16" t="str">
        <f>IF(A3620="","",IF(VLOOKUP(A3620,'DSR Attendance'!$A:$E,5,0)=0,VLOOKUP(A3620,'DSR Attendance'!$A:$D,4,0),CONCATENATE(VLOOKUP(A3620,'DSR Attendance'!$A:$D,4,0)," / ",VLOOKUP('Per Outlet Plan'!A3620,'DSR Attendance'!$A:$E,5,0))))</f>
        <v/>
      </c>
      <c r="M3620" s="13" t="str">
        <f t="shared" si="58"/>
        <v/>
      </c>
      <c r="N3620" s="8"/>
      <c r="XFB3620" s="13" t="str">
        <f>IF(D3620="","",COUNTIF('DISPATCHED (VT11)'!$E:$E,'Per Outlet Plan'!D3620))</f>
        <v/>
      </c>
    </row>
    <row r="3621" spans="1:14 16382:16382">
      <c r="A3621" s="18" t="str">
        <f>IF(D3621="","",VLOOKUP(D3621,'DISPATCHED (VT11)'!$E:$XEV,16373,0))</f>
        <v/>
      </c>
      <c r="B3621" s="13" t="str">
        <f>IF(D3621="","",VLOOKUP(D3621,'DISPATCHED (VT11)'!$E:$L,8,0))</f>
        <v/>
      </c>
      <c r="C3621" s="16" t="str">
        <f>IF(A3621="","",IF(VLOOKUP(A3621,'DSR Attendance'!$A:$E,5,0)=0,VLOOKUP(A3621,'DSR Attendance'!$A:$D,4,0),CONCATENATE(VLOOKUP(A3621,'DSR Attendance'!$A:$D,4,0)," / ",VLOOKUP('Per Outlet Plan'!A3621,'DSR Attendance'!$A:$E,5,0))))</f>
        <v/>
      </c>
      <c r="M3621" s="13" t="str">
        <f t="shared" si="58"/>
        <v/>
      </c>
      <c r="N3621" s="8"/>
      <c r="XFB3621" s="13" t="str">
        <f>IF(D3621="","",COUNTIF('DISPATCHED (VT11)'!$E:$E,'Per Outlet Plan'!D3621))</f>
        <v/>
      </c>
    </row>
    <row r="3622" spans="1:14 16382:16382">
      <c r="A3622" s="18" t="str">
        <f>IF(D3622="","",VLOOKUP(D3622,'DISPATCHED (VT11)'!$E:$XEV,16373,0))</f>
        <v/>
      </c>
      <c r="B3622" s="13" t="str">
        <f>IF(D3622="","",VLOOKUP(D3622,'DISPATCHED (VT11)'!$E:$L,8,0))</f>
        <v/>
      </c>
      <c r="C3622" s="16" t="str">
        <f>IF(A3622="","",IF(VLOOKUP(A3622,'DSR Attendance'!$A:$E,5,0)=0,VLOOKUP(A3622,'DSR Attendance'!$A:$D,4,0),CONCATENATE(VLOOKUP(A3622,'DSR Attendance'!$A:$D,4,0)," / ",VLOOKUP('Per Outlet Plan'!A3622,'DSR Attendance'!$A:$E,5,0))))</f>
        <v/>
      </c>
      <c r="M3622" s="13" t="str">
        <f t="shared" si="58"/>
        <v/>
      </c>
      <c r="N3622" s="8"/>
      <c r="XFB3622" s="13" t="str">
        <f>IF(D3622="","",COUNTIF('DISPATCHED (VT11)'!$E:$E,'Per Outlet Plan'!D3622))</f>
        <v/>
      </c>
    </row>
    <row r="3623" spans="1:14 16382:16382">
      <c r="A3623" s="18" t="str">
        <f>IF(D3623="","",VLOOKUP(D3623,'DISPATCHED (VT11)'!$E:$XEV,16373,0))</f>
        <v/>
      </c>
      <c r="B3623" s="13" t="str">
        <f>IF(D3623="","",VLOOKUP(D3623,'DISPATCHED (VT11)'!$E:$L,8,0))</f>
        <v/>
      </c>
      <c r="C3623" s="16" t="str">
        <f>IF(A3623="","",IF(VLOOKUP(A3623,'DSR Attendance'!$A:$E,5,0)=0,VLOOKUP(A3623,'DSR Attendance'!$A:$D,4,0),CONCATENATE(VLOOKUP(A3623,'DSR Attendance'!$A:$D,4,0)," / ",VLOOKUP('Per Outlet Plan'!A3623,'DSR Attendance'!$A:$E,5,0))))</f>
        <v/>
      </c>
      <c r="M3623" s="13" t="str">
        <f t="shared" si="58"/>
        <v/>
      </c>
      <c r="N3623" s="8"/>
      <c r="XFB3623" s="13" t="str">
        <f>IF(D3623="","",COUNTIF('DISPATCHED (VT11)'!$E:$E,'Per Outlet Plan'!D3623))</f>
        <v/>
      </c>
    </row>
    <row r="3624" spans="1:14 16382:16382">
      <c r="A3624" s="18" t="str">
        <f>IF(D3624="","",VLOOKUP(D3624,'DISPATCHED (VT11)'!$E:$XEV,16373,0))</f>
        <v/>
      </c>
      <c r="B3624" s="13" t="str">
        <f>IF(D3624="","",VLOOKUP(D3624,'DISPATCHED (VT11)'!$E:$L,8,0))</f>
        <v/>
      </c>
      <c r="C3624" s="16" t="str">
        <f>IF(A3624="","",IF(VLOOKUP(A3624,'DSR Attendance'!$A:$E,5,0)=0,VLOOKUP(A3624,'DSR Attendance'!$A:$D,4,0),CONCATENATE(VLOOKUP(A3624,'DSR Attendance'!$A:$D,4,0)," / ",VLOOKUP('Per Outlet Plan'!A3624,'DSR Attendance'!$A:$E,5,0))))</f>
        <v/>
      </c>
      <c r="M3624" s="13" t="str">
        <f t="shared" si="58"/>
        <v/>
      </c>
      <c r="N3624" s="8"/>
      <c r="XFB3624" s="13" t="str">
        <f>IF(D3624="","",COUNTIF('DISPATCHED (VT11)'!$E:$E,'Per Outlet Plan'!D3624))</f>
        <v/>
      </c>
    </row>
    <row r="3625" spans="1:14 16382:16382">
      <c r="A3625" s="18" t="str">
        <f>IF(D3625="","",VLOOKUP(D3625,'DISPATCHED (VT11)'!$E:$XEV,16373,0))</f>
        <v/>
      </c>
      <c r="B3625" s="13" t="str">
        <f>IF(D3625="","",VLOOKUP(D3625,'DISPATCHED (VT11)'!$E:$L,8,0))</f>
        <v/>
      </c>
      <c r="C3625" s="16" t="str">
        <f>IF(A3625="","",IF(VLOOKUP(A3625,'DSR Attendance'!$A:$E,5,0)=0,VLOOKUP(A3625,'DSR Attendance'!$A:$D,4,0),CONCATENATE(VLOOKUP(A3625,'DSR Attendance'!$A:$D,4,0)," / ",VLOOKUP('Per Outlet Plan'!A3625,'DSR Attendance'!$A:$E,5,0))))</f>
        <v/>
      </c>
      <c r="M3625" s="13" t="str">
        <f t="shared" si="58"/>
        <v/>
      </c>
      <c r="N3625" s="8"/>
      <c r="XFB3625" s="13" t="str">
        <f>IF(D3625="","",COUNTIF('DISPATCHED (VT11)'!$E:$E,'Per Outlet Plan'!D3625))</f>
        <v/>
      </c>
    </row>
    <row r="3626" spans="1:14 16382:16382">
      <c r="A3626" s="18" t="str">
        <f>IF(D3626="","",VLOOKUP(D3626,'DISPATCHED (VT11)'!$E:$XEV,16373,0))</f>
        <v/>
      </c>
      <c r="B3626" s="13" t="str">
        <f>IF(D3626="","",VLOOKUP(D3626,'DISPATCHED (VT11)'!$E:$L,8,0))</f>
        <v/>
      </c>
      <c r="C3626" s="16" t="str">
        <f>IF(A3626="","",IF(VLOOKUP(A3626,'DSR Attendance'!$A:$E,5,0)=0,VLOOKUP(A3626,'DSR Attendance'!$A:$D,4,0),CONCATENATE(VLOOKUP(A3626,'DSR Attendance'!$A:$D,4,0)," / ",VLOOKUP('Per Outlet Plan'!A3626,'DSR Attendance'!$A:$E,5,0))))</f>
        <v/>
      </c>
      <c r="M3626" s="13" t="str">
        <f t="shared" si="58"/>
        <v/>
      </c>
      <c r="N3626" s="8"/>
      <c r="XFB3626" s="13" t="str">
        <f>IF(D3626="","",COUNTIF('DISPATCHED (VT11)'!$E:$E,'Per Outlet Plan'!D3626))</f>
        <v/>
      </c>
    </row>
    <row r="3627" spans="1:14 16382:16382">
      <c r="A3627" s="18" t="str">
        <f>IF(D3627="","",VLOOKUP(D3627,'DISPATCHED (VT11)'!$E:$XEV,16373,0))</f>
        <v/>
      </c>
      <c r="B3627" s="13" t="str">
        <f>IF(D3627="","",VLOOKUP(D3627,'DISPATCHED (VT11)'!$E:$L,8,0))</f>
        <v/>
      </c>
      <c r="C3627" s="16" t="str">
        <f>IF(A3627="","",IF(VLOOKUP(A3627,'DSR Attendance'!$A:$E,5,0)=0,VLOOKUP(A3627,'DSR Attendance'!$A:$D,4,0),CONCATENATE(VLOOKUP(A3627,'DSR Attendance'!$A:$D,4,0)," / ",VLOOKUP('Per Outlet Plan'!A3627,'DSR Attendance'!$A:$E,5,0))))</f>
        <v/>
      </c>
      <c r="M3627" s="13" t="str">
        <f t="shared" si="58"/>
        <v/>
      </c>
      <c r="N3627" s="8"/>
      <c r="XFB3627" s="13" t="str">
        <f>IF(D3627="","",COUNTIF('DISPATCHED (VT11)'!$E:$E,'Per Outlet Plan'!D3627))</f>
        <v/>
      </c>
    </row>
    <row r="3628" spans="1:14 16382:16382">
      <c r="A3628" s="18" t="str">
        <f>IF(D3628="","",VLOOKUP(D3628,'DISPATCHED (VT11)'!$E:$XEV,16373,0))</f>
        <v/>
      </c>
      <c r="B3628" s="13" t="str">
        <f>IF(D3628="","",VLOOKUP(D3628,'DISPATCHED (VT11)'!$E:$L,8,0))</f>
        <v/>
      </c>
      <c r="C3628" s="16" t="str">
        <f>IF(A3628="","",IF(VLOOKUP(A3628,'DSR Attendance'!$A:$E,5,0)=0,VLOOKUP(A3628,'DSR Attendance'!$A:$D,4,0),CONCATENATE(VLOOKUP(A3628,'DSR Attendance'!$A:$D,4,0)," / ",VLOOKUP('Per Outlet Plan'!A3628,'DSR Attendance'!$A:$E,5,0))))</f>
        <v/>
      </c>
      <c r="M3628" s="13" t="str">
        <f t="shared" si="58"/>
        <v/>
      </c>
      <c r="N3628" s="8"/>
      <c r="XFB3628" s="13" t="str">
        <f>IF(D3628="","",COUNTIF('DISPATCHED (VT11)'!$E:$E,'Per Outlet Plan'!D3628))</f>
        <v/>
      </c>
    </row>
    <row r="3629" spans="1:14 16382:16382">
      <c r="A3629" s="18" t="str">
        <f>IF(D3629="","",VLOOKUP(D3629,'DISPATCHED (VT11)'!$E:$XEV,16373,0))</f>
        <v/>
      </c>
      <c r="B3629" s="13" t="str">
        <f>IF(D3629="","",VLOOKUP(D3629,'DISPATCHED (VT11)'!$E:$L,8,0))</f>
        <v/>
      </c>
      <c r="C3629" s="16" t="str">
        <f>IF(A3629="","",IF(VLOOKUP(A3629,'DSR Attendance'!$A:$E,5,0)=0,VLOOKUP(A3629,'DSR Attendance'!$A:$D,4,0),CONCATENATE(VLOOKUP(A3629,'DSR Attendance'!$A:$D,4,0)," / ",VLOOKUP('Per Outlet Plan'!A3629,'DSR Attendance'!$A:$E,5,0))))</f>
        <v/>
      </c>
      <c r="M3629" s="13" t="str">
        <f t="shared" si="58"/>
        <v/>
      </c>
      <c r="N3629" s="8"/>
      <c r="XFB3629" s="13" t="str">
        <f>IF(D3629="","",COUNTIF('DISPATCHED (VT11)'!$E:$E,'Per Outlet Plan'!D3629))</f>
        <v/>
      </c>
    </row>
    <row r="3630" spans="1:14 16382:16382">
      <c r="A3630" s="18" t="str">
        <f>IF(D3630="","",VLOOKUP(D3630,'DISPATCHED (VT11)'!$E:$XEV,16373,0))</f>
        <v/>
      </c>
      <c r="B3630" s="13" t="str">
        <f>IF(D3630="","",VLOOKUP(D3630,'DISPATCHED (VT11)'!$E:$L,8,0))</f>
        <v/>
      </c>
      <c r="C3630" s="16" t="str">
        <f>IF(A3630="","",IF(VLOOKUP(A3630,'DSR Attendance'!$A:$E,5,0)=0,VLOOKUP(A3630,'DSR Attendance'!$A:$D,4,0),CONCATENATE(VLOOKUP(A3630,'DSR Attendance'!$A:$D,4,0)," / ",VLOOKUP('Per Outlet Plan'!A3630,'DSR Attendance'!$A:$E,5,0))))</f>
        <v/>
      </c>
      <c r="M3630" s="13" t="str">
        <f t="shared" si="58"/>
        <v/>
      </c>
      <c r="N3630" s="8"/>
      <c r="XFB3630" s="13" t="str">
        <f>IF(D3630="","",COUNTIF('DISPATCHED (VT11)'!$E:$E,'Per Outlet Plan'!D3630))</f>
        <v/>
      </c>
    </row>
    <row r="3631" spans="1:14 16382:16382">
      <c r="A3631" s="18" t="str">
        <f>IF(D3631="","",VLOOKUP(D3631,'DISPATCHED (VT11)'!$E:$XEV,16373,0))</f>
        <v/>
      </c>
      <c r="B3631" s="13" t="str">
        <f>IF(D3631="","",VLOOKUP(D3631,'DISPATCHED (VT11)'!$E:$L,8,0))</f>
        <v/>
      </c>
      <c r="C3631" s="16" t="str">
        <f>IF(A3631="","",IF(VLOOKUP(A3631,'DSR Attendance'!$A:$E,5,0)=0,VLOOKUP(A3631,'DSR Attendance'!$A:$D,4,0),CONCATENATE(VLOOKUP(A3631,'DSR Attendance'!$A:$D,4,0)," / ",VLOOKUP('Per Outlet Plan'!A3631,'DSR Attendance'!$A:$E,5,0))))</f>
        <v/>
      </c>
      <c r="M3631" s="13" t="str">
        <f t="shared" si="58"/>
        <v/>
      </c>
      <c r="N3631" s="8"/>
      <c r="XFB3631" s="13" t="str">
        <f>IF(D3631="","",COUNTIF('DISPATCHED (VT11)'!$E:$E,'Per Outlet Plan'!D3631))</f>
        <v/>
      </c>
    </row>
    <row r="3632" spans="1:14 16382:16382">
      <c r="A3632" s="18" t="str">
        <f>IF(D3632="","",VLOOKUP(D3632,'DISPATCHED (VT11)'!$E:$XEV,16373,0))</f>
        <v/>
      </c>
      <c r="B3632" s="13" t="str">
        <f>IF(D3632="","",VLOOKUP(D3632,'DISPATCHED (VT11)'!$E:$L,8,0))</f>
        <v/>
      </c>
      <c r="C3632" s="16" t="str">
        <f>IF(A3632="","",IF(VLOOKUP(A3632,'DSR Attendance'!$A:$E,5,0)=0,VLOOKUP(A3632,'DSR Attendance'!$A:$D,4,0),CONCATENATE(VLOOKUP(A3632,'DSR Attendance'!$A:$D,4,0)," / ",VLOOKUP('Per Outlet Plan'!A3632,'DSR Attendance'!$A:$E,5,0))))</f>
        <v/>
      </c>
      <c r="M3632" s="13" t="str">
        <f t="shared" si="58"/>
        <v/>
      </c>
      <c r="N3632" s="8"/>
      <c r="XFB3632" s="13" t="str">
        <f>IF(D3632="","",COUNTIF('DISPATCHED (VT11)'!$E:$E,'Per Outlet Plan'!D3632))</f>
        <v/>
      </c>
    </row>
    <row r="3633" spans="1:14 16382:16382">
      <c r="A3633" s="18" t="str">
        <f>IF(D3633="","",VLOOKUP(D3633,'DISPATCHED (VT11)'!$E:$XEV,16373,0))</f>
        <v/>
      </c>
      <c r="B3633" s="13" t="str">
        <f>IF(D3633="","",VLOOKUP(D3633,'DISPATCHED (VT11)'!$E:$L,8,0))</f>
        <v/>
      </c>
      <c r="C3633" s="16" t="str">
        <f>IF(A3633="","",IF(VLOOKUP(A3633,'DSR Attendance'!$A:$E,5,0)=0,VLOOKUP(A3633,'DSR Attendance'!$A:$D,4,0),CONCATENATE(VLOOKUP(A3633,'DSR Attendance'!$A:$D,4,0)," / ",VLOOKUP('Per Outlet Plan'!A3633,'DSR Attendance'!$A:$E,5,0))))</f>
        <v/>
      </c>
      <c r="M3633" s="13" t="str">
        <f t="shared" si="58"/>
        <v/>
      </c>
      <c r="N3633" s="8"/>
      <c r="XFB3633" s="13" t="str">
        <f>IF(D3633="","",COUNTIF('DISPATCHED (VT11)'!$E:$E,'Per Outlet Plan'!D3633))</f>
        <v/>
      </c>
    </row>
    <row r="3634" spans="1:14 16382:16382">
      <c r="A3634" s="18" t="str">
        <f>IF(D3634="","",VLOOKUP(D3634,'DISPATCHED (VT11)'!$E:$XEV,16373,0))</f>
        <v/>
      </c>
      <c r="B3634" s="13" t="str">
        <f>IF(D3634="","",VLOOKUP(D3634,'DISPATCHED (VT11)'!$E:$L,8,0))</f>
        <v/>
      </c>
      <c r="C3634" s="16" t="str">
        <f>IF(A3634="","",IF(VLOOKUP(A3634,'DSR Attendance'!$A:$E,5,0)=0,VLOOKUP(A3634,'DSR Attendance'!$A:$D,4,0),CONCATENATE(VLOOKUP(A3634,'DSR Attendance'!$A:$D,4,0)," / ",VLOOKUP('Per Outlet Plan'!A3634,'DSR Attendance'!$A:$E,5,0))))</f>
        <v/>
      </c>
      <c r="M3634" s="13" t="str">
        <f t="shared" si="58"/>
        <v/>
      </c>
      <c r="N3634" s="8"/>
      <c r="XFB3634" s="13" t="str">
        <f>IF(D3634="","",COUNTIF('DISPATCHED (VT11)'!$E:$E,'Per Outlet Plan'!D3634))</f>
        <v/>
      </c>
    </row>
    <row r="3635" spans="1:14 16382:16382">
      <c r="A3635" s="18" t="str">
        <f>IF(D3635="","",VLOOKUP(D3635,'DISPATCHED (VT11)'!$E:$XEV,16373,0))</f>
        <v/>
      </c>
      <c r="B3635" s="13" t="str">
        <f>IF(D3635="","",VLOOKUP(D3635,'DISPATCHED (VT11)'!$E:$L,8,0))</f>
        <v/>
      </c>
      <c r="C3635" s="16" t="str">
        <f>IF(A3635="","",IF(VLOOKUP(A3635,'DSR Attendance'!$A:$E,5,0)=0,VLOOKUP(A3635,'DSR Attendance'!$A:$D,4,0),CONCATENATE(VLOOKUP(A3635,'DSR Attendance'!$A:$D,4,0)," / ",VLOOKUP('Per Outlet Plan'!A3635,'DSR Attendance'!$A:$E,5,0))))</f>
        <v/>
      </c>
      <c r="M3635" s="13" t="str">
        <f t="shared" si="58"/>
        <v/>
      </c>
      <c r="N3635" s="8"/>
      <c r="XFB3635" s="13" t="str">
        <f>IF(D3635="","",COUNTIF('DISPATCHED (VT11)'!$E:$E,'Per Outlet Plan'!D3635))</f>
        <v/>
      </c>
    </row>
    <row r="3636" spans="1:14 16382:16382">
      <c r="A3636" s="18" t="str">
        <f>IF(D3636="","",VLOOKUP(D3636,'DISPATCHED (VT11)'!$E:$XEV,16373,0))</f>
        <v/>
      </c>
      <c r="B3636" s="13" t="str">
        <f>IF(D3636="","",VLOOKUP(D3636,'DISPATCHED (VT11)'!$E:$L,8,0))</f>
        <v/>
      </c>
      <c r="C3636" s="16" t="str">
        <f>IF(A3636="","",IF(VLOOKUP(A3636,'DSR Attendance'!$A:$E,5,0)=0,VLOOKUP(A3636,'DSR Attendance'!$A:$D,4,0),CONCATENATE(VLOOKUP(A3636,'DSR Attendance'!$A:$D,4,0)," / ",VLOOKUP('Per Outlet Plan'!A3636,'DSR Attendance'!$A:$E,5,0))))</f>
        <v/>
      </c>
      <c r="M3636" s="13" t="str">
        <f t="shared" si="58"/>
        <v/>
      </c>
      <c r="N3636" s="8"/>
      <c r="XFB3636" s="13" t="str">
        <f>IF(D3636="","",COUNTIF('DISPATCHED (VT11)'!$E:$E,'Per Outlet Plan'!D3636))</f>
        <v/>
      </c>
    </row>
    <row r="3637" spans="1:14 16382:16382">
      <c r="A3637" s="18" t="str">
        <f>IF(D3637="","",VLOOKUP(D3637,'DISPATCHED (VT11)'!$E:$XEV,16373,0))</f>
        <v/>
      </c>
      <c r="B3637" s="13" t="str">
        <f>IF(D3637="","",VLOOKUP(D3637,'DISPATCHED (VT11)'!$E:$L,8,0))</f>
        <v/>
      </c>
      <c r="C3637" s="16" t="str">
        <f>IF(A3637="","",IF(VLOOKUP(A3637,'DSR Attendance'!$A:$E,5,0)=0,VLOOKUP(A3637,'DSR Attendance'!$A:$D,4,0),CONCATENATE(VLOOKUP(A3637,'DSR Attendance'!$A:$D,4,0)," / ",VLOOKUP('Per Outlet Plan'!A3637,'DSR Attendance'!$A:$E,5,0))))</f>
        <v/>
      </c>
      <c r="M3637" s="13" t="str">
        <f t="shared" si="58"/>
        <v/>
      </c>
      <c r="N3637" s="8"/>
      <c r="XFB3637" s="13" t="str">
        <f>IF(D3637="","",COUNTIF('DISPATCHED (VT11)'!$E:$E,'Per Outlet Plan'!D3637))</f>
        <v/>
      </c>
    </row>
    <row r="3638" spans="1:14 16382:16382">
      <c r="A3638" s="18" t="str">
        <f>IF(D3638="","",VLOOKUP(D3638,'DISPATCHED (VT11)'!$E:$XEV,16373,0))</f>
        <v/>
      </c>
      <c r="B3638" s="13" t="str">
        <f>IF(D3638="","",VLOOKUP(D3638,'DISPATCHED (VT11)'!$E:$L,8,0))</f>
        <v/>
      </c>
      <c r="C3638" s="16" t="str">
        <f>IF(A3638="","",IF(VLOOKUP(A3638,'DSR Attendance'!$A:$E,5,0)=0,VLOOKUP(A3638,'DSR Attendance'!$A:$D,4,0),CONCATENATE(VLOOKUP(A3638,'DSR Attendance'!$A:$D,4,0)," / ",VLOOKUP('Per Outlet Plan'!A3638,'DSR Attendance'!$A:$E,5,0))))</f>
        <v/>
      </c>
      <c r="M3638" s="13" t="str">
        <f t="shared" si="58"/>
        <v/>
      </c>
      <c r="N3638" s="8"/>
      <c r="XFB3638" s="13" t="str">
        <f>IF(D3638="","",COUNTIF('DISPATCHED (VT11)'!$E:$E,'Per Outlet Plan'!D3638))</f>
        <v/>
      </c>
    </row>
    <row r="3639" spans="1:14 16382:16382">
      <c r="A3639" s="18" t="str">
        <f>IF(D3639="","",VLOOKUP(D3639,'DISPATCHED (VT11)'!$E:$XEV,16373,0))</f>
        <v/>
      </c>
      <c r="B3639" s="13" t="str">
        <f>IF(D3639="","",VLOOKUP(D3639,'DISPATCHED (VT11)'!$E:$L,8,0))</f>
        <v/>
      </c>
      <c r="C3639" s="16" t="str">
        <f>IF(A3639="","",IF(VLOOKUP(A3639,'DSR Attendance'!$A:$E,5,0)=0,VLOOKUP(A3639,'DSR Attendance'!$A:$D,4,0),CONCATENATE(VLOOKUP(A3639,'DSR Attendance'!$A:$D,4,0)," / ",VLOOKUP('Per Outlet Plan'!A3639,'DSR Attendance'!$A:$E,5,0))))</f>
        <v/>
      </c>
      <c r="M3639" s="13" t="str">
        <f t="shared" si="58"/>
        <v/>
      </c>
      <c r="N3639" s="8"/>
      <c r="XFB3639" s="13" t="str">
        <f>IF(D3639="","",COUNTIF('DISPATCHED (VT11)'!$E:$E,'Per Outlet Plan'!D3639))</f>
        <v/>
      </c>
    </row>
    <row r="3640" spans="1:14 16382:16382">
      <c r="A3640" s="18" t="str">
        <f>IF(D3640="","",VLOOKUP(D3640,'DISPATCHED (VT11)'!$E:$XEV,16373,0))</f>
        <v/>
      </c>
      <c r="B3640" s="13" t="str">
        <f>IF(D3640="","",VLOOKUP(D3640,'DISPATCHED (VT11)'!$E:$L,8,0))</f>
        <v/>
      </c>
      <c r="C3640" s="16" t="str">
        <f>IF(A3640="","",IF(VLOOKUP(A3640,'DSR Attendance'!$A:$E,5,0)=0,VLOOKUP(A3640,'DSR Attendance'!$A:$D,4,0),CONCATENATE(VLOOKUP(A3640,'DSR Attendance'!$A:$D,4,0)," / ",VLOOKUP('Per Outlet Plan'!A3640,'DSR Attendance'!$A:$E,5,0))))</f>
        <v/>
      </c>
      <c r="M3640" s="13" t="str">
        <f t="shared" si="58"/>
        <v/>
      </c>
      <c r="N3640" s="8"/>
      <c r="XFB3640" s="13" t="str">
        <f>IF(D3640="","",COUNTIF('DISPATCHED (VT11)'!$E:$E,'Per Outlet Plan'!D3640))</f>
        <v/>
      </c>
    </row>
    <row r="3641" spans="1:14 16382:16382">
      <c r="A3641" s="18" t="str">
        <f>IF(D3641="","",VLOOKUP(D3641,'DISPATCHED (VT11)'!$E:$XEV,16373,0))</f>
        <v/>
      </c>
      <c r="B3641" s="13" t="str">
        <f>IF(D3641="","",VLOOKUP(D3641,'DISPATCHED (VT11)'!$E:$L,8,0))</f>
        <v/>
      </c>
      <c r="C3641" s="16" t="str">
        <f>IF(A3641="","",IF(VLOOKUP(A3641,'DSR Attendance'!$A:$E,5,0)=0,VLOOKUP(A3641,'DSR Attendance'!$A:$D,4,0),CONCATENATE(VLOOKUP(A3641,'DSR Attendance'!$A:$D,4,0)," / ",VLOOKUP('Per Outlet Plan'!A3641,'DSR Attendance'!$A:$E,5,0))))</f>
        <v/>
      </c>
      <c r="M3641" s="13" t="str">
        <f t="shared" si="58"/>
        <v/>
      </c>
      <c r="N3641" s="8"/>
      <c r="XFB3641" s="13" t="str">
        <f>IF(D3641="","",COUNTIF('DISPATCHED (VT11)'!$E:$E,'Per Outlet Plan'!D3641))</f>
        <v/>
      </c>
    </row>
    <row r="3642" spans="1:14 16382:16382">
      <c r="A3642" s="18" t="str">
        <f>IF(D3642="","",VLOOKUP(D3642,'DISPATCHED (VT11)'!$E:$XEV,16373,0))</f>
        <v/>
      </c>
      <c r="B3642" s="13" t="str">
        <f>IF(D3642="","",VLOOKUP(D3642,'DISPATCHED (VT11)'!$E:$L,8,0))</f>
        <v/>
      </c>
      <c r="C3642" s="16" t="str">
        <f>IF(A3642="","",IF(VLOOKUP(A3642,'DSR Attendance'!$A:$E,5,0)=0,VLOOKUP(A3642,'DSR Attendance'!$A:$D,4,0),CONCATENATE(VLOOKUP(A3642,'DSR Attendance'!$A:$D,4,0)," / ",VLOOKUP('Per Outlet Plan'!A3642,'DSR Attendance'!$A:$E,5,0))))</f>
        <v/>
      </c>
      <c r="M3642" s="13" t="str">
        <f t="shared" si="58"/>
        <v/>
      </c>
      <c r="N3642" s="8"/>
      <c r="XFB3642" s="13" t="str">
        <f>IF(D3642="","",COUNTIF('DISPATCHED (VT11)'!$E:$E,'Per Outlet Plan'!D3642))</f>
        <v/>
      </c>
    </row>
    <row r="3643" spans="1:14 16382:16382">
      <c r="A3643" s="18" t="str">
        <f>IF(D3643="","",VLOOKUP(D3643,'DISPATCHED (VT11)'!$E:$XEV,16373,0))</f>
        <v/>
      </c>
      <c r="B3643" s="13" t="str">
        <f>IF(D3643="","",VLOOKUP(D3643,'DISPATCHED (VT11)'!$E:$L,8,0))</f>
        <v/>
      </c>
      <c r="C3643" s="16" t="str">
        <f>IF(A3643="","",IF(VLOOKUP(A3643,'DSR Attendance'!$A:$E,5,0)=0,VLOOKUP(A3643,'DSR Attendance'!$A:$D,4,0),CONCATENATE(VLOOKUP(A3643,'DSR Attendance'!$A:$D,4,0)," / ",VLOOKUP('Per Outlet Plan'!A3643,'DSR Attendance'!$A:$E,5,0))))</f>
        <v/>
      </c>
      <c r="M3643" s="13" t="str">
        <f t="shared" si="58"/>
        <v/>
      </c>
      <c r="N3643" s="8"/>
      <c r="XFB3643" s="13" t="str">
        <f>IF(D3643="","",COUNTIF('DISPATCHED (VT11)'!$E:$E,'Per Outlet Plan'!D3643))</f>
        <v/>
      </c>
    </row>
    <row r="3644" spans="1:14 16382:16382">
      <c r="A3644" s="18" t="str">
        <f>IF(D3644="","",VLOOKUP(D3644,'DISPATCHED (VT11)'!$E:$XEV,16373,0))</f>
        <v/>
      </c>
      <c r="B3644" s="13" t="str">
        <f>IF(D3644="","",VLOOKUP(D3644,'DISPATCHED (VT11)'!$E:$L,8,0))</f>
        <v/>
      </c>
      <c r="C3644" s="16" t="str">
        <f>IF(A3644="","",IF(VLOOKUP(A3644,'DSR Attendance'!$A:$E,5,0)=0,VLOOKUP(A3644,'DSR Attendance'!$A:$D,4,0),CONCATENATE(VLOOKUP(A3644,'DSR Attendance'!$A:$D,4,0)," / ",VLOOKUP('Per Outlet Plan'!A3644,'DSR Attendance'!$A:$E,5,0))))</f>
        <v/>
      </c>
      <c r="M3644" s="13" t="str">
        <f t="shared" si="58"/>
        <v/>
      </c>
      <c r="N3644" s="8"/>
      <c r="XFB3644" s="13" t="str">
        <f>IF(D3644="","",COUNTIF('DISPATCHED (VT11)'!$E:$E,'Per Outlet Plan'!D3644))</f>
        <v/>
      </c>
    </row>
    <row r="3645" spans="1:14 16382:16382">
      <c r="A3645" s="18" t="str">
        <f>IF(D3645="","",VLOOKUP(D3645,'DISPATCHED (VT11)'!$E:$XEV,16373,0))</f>
        <v/>
      </c>
      <c r="B3645" s="13" t="str">
        <f>IF(D3645="","",VLOOKUP(D3645,'DISPATCHED (VT11)'!$E:$L,8,0))</f>
        <v/>
      </c>
      <c r="C3645" s="16" t="str">
        <f>IF(A3645="","",IF(VLOOKUP(A3645,'DSR Attendance'!$A:$E,5,0)=0,VLOOKUP(A3645,'DSR Attendance'!$A:$D,4,0),CONCATENATE(VLOOKUP(A3645,'DSR Attendance'!$A:$D,4,0)," / ",VLOOKUP('Per Outlet Plan'!A3645,'DSR Attendance'!$A:$E,5,0))))</f>
        <v/>
      </c>
      <c r="M3645" s="13" t="str">
        <f t="shared" si="58"/>
        <v/>
      </c>
      <c r="N3645" s="8"/>
      <c r="XFB3645" s="13" t="str">
        <f>IF(D3645="","",COUNTIF('DISPATCHED (VT11)'!$E:$E,'Per Outlet Plan'!D3645))</f>
        <v/>
      </c>
    </row>
    <row r="3646" spans="1:14 16382:16382">
      <c r="A3646" s="18" t="str">
        <f>IF(D3646="","",VLOOKUP(D3646,'DISPATCHED (VT11)'!$E:$XEV,16373,0))</f>
        <v/>
      </c>
      <c r="B3646" s="13" t="str">
        <f>IF(D3646="","",VLOOKUP(D3646,'DISPATCHED (VT11)'!$E:$L,8,0))</f>
        <v/>
      </c>
      <c r="C3646" s="16" t="str">
        <f>IF(A3646="","",IF(VLOOKUP(A3646,'DSR Attendance'!$A:$E,5,0)=0,VLOOKUP(A3646,'DSR Attendance'!$A:$D,4,0),CONCATENATE(VLOOKUP(A3646,'DSR Attendance'!$A:$D,4,0)," / ",VLOOKUP('Per Outlet Plan'!A3646,'DSR Attendance'!$A:$E,5,0))))</f>
        <v/>
      </c>
      <c r="M3646" s="13" t="str">
        <f t="shared" si="58"/>
        <v/>
      </c>
      <c r="N3646" s="8"/>
      <c r="XFB3646" s="13" t="str">
        <f>IF(D3646="","",COUNTIF('DISPATCHED (VT11)'!$E:$E,'Per Outlet Plan'!D3646))</f>
        <v/>
      </c>
    </row>
    <row r="3647" spans="1:14 16382:16382">
      <c r="A3647" s="18" t="str">
        <f>IF(D3647="","",VLOOKUP(D3647,'DISPATCHED (VT11)'!$E:$XEV,16373,0))</f>
        <v/>
      </c>
      <c r="B3647" s="13" t="str">
        <f>IF(D3647="","",VLOOKUP(D3647,'DISPATCHED (VT11)'!$E:$L,8,0))</f>
        <v/>
      </c>
      <c r="C3647" s="16" t="str">
        <f>IF(A3647="","",IF(VLOOKUP(A3647,'DSR Attendance'!$A:$E,5,0)=0,VLOOKUP(A3647,'DSR Attendance'!$A:$D,4,0),CONCATENATE(VLOOKUP(A3647,'DSR Attendance'!$A:$D,4,0)," / ",VLOOKUP('Per Outlet Plan'!A3647,'DSR Attendance'!$A:$E,5,0))))</f>
        <v/>
      </c>
      <c r="M3647" s="13" t="str">
        <f t="shared" si="58"/>
        <v/>
      </c>
      <c r="N3647" s="8"/>
      <c r="XFB3647" s="13" t="str">
        <f>IF(D3647="","",COUNTIF('DISPATCHED (VT11)'!$E:$E,'Per Outlet Plan'!D3647))</f>
        <v/>
      </c>
    </row>
    <row r="3648" spans="1:14 16382:16382">
      <c r="A3648" s="18" t="str">
        <f>IF(D3648="","",VLOOKUP(D3648,'DISPATCHED (VT11)'!$E:$XEV,16373,0))</f>
        <v/>
      </c>
      <c r="B3648" s="13" t="str">
        <f>IF(D3648="","",VLOOKUP(D3648,'DISPATCHED (VT11)'!$E:$L,8,0))</f>
        <v/>
      </c>
      <c r="C3648" s="16" t="str">
        <f>IF(A3648="","",IF(VLOOKUP(A3648,'DSR Attendance'!$A:$E,5,0)=0,VLOOKUP(A3648,'DSR Attendance'!$A:$D,4,0),CONCATENATE(VLOOKUP(A3648,'DSR Attendance'!$A:$D,4,0)," / ",VLOOKUP('Per Outlet Plan'!A3648,'DSR Attendance'!$A:$E,5,0))))</f>
        <v/>
      </c>
      <c r="M3648" s="13" t="str">
        <f t="shared" si="58"/>
        <v/>
      </c>
      <c r="N3648" s="8"/>
      <c r="XFB3648" s="13" t="str">
        <f>IF(D3648="","",COUNTIF('DISPATCHED (VT11)'!$E:$E,'Per Outlet Plan'!D3648))</f>
        <v/>
      </c>
    </row>
    <row r="3649" spans="1:14 16382:16382">
      <c r="A3649" s="18" t="str">
        <f>IF(D3649="","",VLOOKUP(D3649,'DISPATCHED (VT11)'!$E:$XEV,16373,0))</f>
        <v/>
      </c>
      <c r="B3649" s="13" t="str">
        <f>IF(D3649="","",VLOOKUP(D3649,'DISPATCHED (VT11)'!$E:$L,8,0))</f>
        <v/>
      </c>
      <c r="C3649" s="16" t="str">
        <f>IF(A3649="","",IF(VLOOKUP(A3649,'DSR Attendance'!$A:$E,5,0)=0,VLOOKUP(A3649,'DSR Attendance'!$A:$D,4,0),CONCATENATE(VLOOKUP(A3649,'DSR Attendance'!$A:$D,4,0)," / ",VLOOKUP('Per Outlet Plan'!A3649,'DSR Attendance'!$A:$E,5,0))))</f>
        <v/>
      </c>
      <c r="M3649" s="13" t="str">
        <f t="shared" si="58"/>
        <v/>
      </c>
      <c r="N3649" s="8"/>
      <c r="XFB3649" s="13" t="str">
        <f>IF(D3649="","",COUNTIF('DISPATCHED (VT11)'!$E:$E,'Per Outlet Plan'!D3649))</f>
        <v/>
      </c>
    </row>
    <row r="3650" spans="1:14 16382:16382">
      <c r="A3650" s="18" t="str">
        <f>IF(D3650="","",VLOOKUP(D3650,'DISPATCHED (VT11)'!$E:$XEV,16373,0))</f>
        <v/>
      </c>
      <c r="B3650" s="13" t="str">
        <f>IF(D3650="","",VLOOKUP(D3650,'DISPATCHED (VT11)'!$E:$L,8,0))</f>
        <v/>
      </c>
      <c r="C3650" s="16" t="str">
        <f>IF(A3650="","",IF(VLOOKUP(A3650,'DSR Attendance'!$A:$E,5,0)=0,VLOOKUP(A3650,'DSR Attendance'!$A:$D,4,0),CONCATENATE(VLOOKUP(A3650,'DSR Attendance'!$A:$D,4,0)," / ",VLOOKUP('Per Outlet Plan'!A3650,'DSR Attendance'!$A:$E,5,0))))</f>
        <v/>
      </c>
      <c r="M3650" s="13" t="str">
        <f t="shared" si="58"/>
        <v/>
      </c>
      <c r="N3650" s="8"/>
      <c r="XFB3650" s="13" t="str">
        <f>IF(D3650="","",COUNTIF('DISPATCHED (VT11)'!$E:$E,'Per Outlet Plan'!D3650))</f>
        <v/>
      </c>
    </row>
    <row r="3651" spans="1:14 16382:16382">
      <c r="A3651" s="18" t="str">
        <f>IF(D3651="","",VLOOKUP(D3651,'DISPATCHED (VT11)'!$E:$XEV,16373,0))</f>
        <v/>
      </c>
      <c r="B3651" s="13" t="str">
        <f>IF(D3651="","",VLOOKUP(D3651,'DISPATCHED (VT11)'!$E:$L,8,0))</f>
        <v/>
      </c>
      <c r="C3651" s="16" t="str">
        <f>IF(A3651="","",IF(VLOOKUP(A3651,'DSR Attendance'!$A:$E,5,0)=0,VLOOKUP(A3651,'DSR Attendance'!$A:$D,4,0),CONCATENATE(VLOOKUP(A3651,'DSR Attendance'!$A:$D,4,0)," / ",VLOOKUP('Per Outlet Plan'!A3651,'DSR Attendance'!$A:$E,5,0))))</f>
        <v/>
      </c>
      <c r="M3651" s="13" t="str">
        <f t="shared" si="58"/>
        <v/>
      </c>
      <c r="N3651" s="8"/>
      <c r="XFB3651" s="13" t="str">
        <f>IF(D3651="","",COUNTIF('DISPATCHED (VT11)'!$E:$E,'Per Outlet Plan'!D3651))</f>
        <v/>
      </c>
    </row>
    <row r="3652" spans="1:14 16382:16382">
      <c r="A3652" s="18" t="str">
        <f>IF(D3652="","",VLOOKUP(D3652,'DISPATCHED (VT11)'!$E:$XEV,16373,0))</f>
        <v/>
      </c>
      <c r="B3652" s="13" t="str">
        <f>IF(D3652="","",VLOOKUP(D3652,'DISPATCHED (VT11)'!$E:$L,8,0))</f>
        <v/>
      </c>
      <c r="C3652" s="16" t="str">
        <f>IF(A3652="","",IF(VLOOKUP(A3652,'DSR Attendance'!$A:$E,5,0)=0,VLOOKUP(A3652,'DSR Attendance'!$A:$D,4,0),CONCATENATE(VLOOKUP(A3652,'DSR Attendance'!$A:$D,4,0)," / ",VLOOKUP('Per Outlet Plan'!A3652,'DSR Attendance'!$A:$E,5,0))))</f>
        <v/>
      </c>
      <c r="M3652" s="13" t="str">
        <f t="shared" si="58"/>
        <v/>
      </c>
      <c r="N3652" s="8"/>
      <c r="XFB3652" s="13" t="str">
        <f>IF(D3652="","",COUNTIF('DISPATCHED (VT11)'!$E:$E,'Per Outlet Plan'!D3652))</f>
        <v/>
      </c>
    </row>
    <row r="3653" spans="1:14 16382:16382">
      <c r="A3653" s="18" t="str">
        <f>IF(D3653="","",VLOOKUP(D3653,'DISPATCHED (VT11)'!$E:$XEV,16373,0))</f>
        <v/>
      </c>
      <c r="B3653" s="13" t="str">
        <f>IF(D3653="","",VLOOKUP(D3653,'DISPATCHED (VT11)'!$E:$L,8,0))</f>
        <v/>
      </c>
      <c r="C3653" s="16" t="str">
        <f>IF(A3653="","",IF(VLOOKUP(A3653,'DSR Attendance'!$A:$E,5,0)=0,VLOOKUP(A3653,'DSR Attendance'!$A:$D,4,0),CONCATENATE(VLOOKUP(A3653,'DSR Attendance'!$A:$D,4,0)," / ",VLOOKUP('Per Outlet Plan'!A3653,'DSR Attendance'!$A:$E,5,0))))</f>
        <v/>
      </c>
      <c r="M3653" s="13" t="str">
        <f t="shared" si="58"/>
        <v/>
      </c>
      <c r="N3653" s="8"/>
      <c r="XFB3653" s="13" t="str">
        <f>IF(D3653="","",COUNTIF('DISPATCHED (VT11)'!$E:$E,'Per Outlet Plan'!D3653))</f>
        <v/>
      </c>
    </row>
    <row r="3654" spans="1:14 16382:16382">
      <c r="A3654" s="18" t="str">
        <f>IF(D3654="","",VLOOKUP(D3654,'DISPATCHED (VT11)'!$E:$XEV,16373,0))</f>
        <v/>
      </c>
      <c r="B3654" s="13" t="str">
        <f>IF(D3654="","",VLOOKUP(D3654,'DISPATCHED (VT11)'!$E:$L,8,0))</f>
        <v/>
      </c>
      <c r="C3654" s="16" t="str">
        <f>IF(A3654="","",IF(VLOOKUP(A3654,'DSR Attendance'!$A:$E,5,0)=0,VLOOKUP(A3654,'DSR Attendance'!$A:$D,4,0),CONCATENATE(VLOOKUP(A3654,'DSR Attendance'!$A:$D,4,0)," / ",VLOOKUP('Per Outlet Plan'!A3654,'DSR Attendance'!$A:$E,5,0))))</f>
        <v/>
      </c>
      <c r="M3654" s="13" t="str">
        <f t="shared" ref="M3654:M3717" si="59">IF(L3654="","",VLOOKUP(L3654,$XFC$6:$XFD$30,2,0))</f>
        <v/>
      </c>
      <c r="N3654" s="8"/>
      <c r="XFB3654" s="13" t="str">
        <f>IF(D3654="","",COUNTIF('DISPATCHED (VT11)'!$E:$E,'Per Outlet Plan'!D3654))</f>
        <v/>
      </c>
    </row>
    <row r="3655" spans="1:14 16382:16382">
      <c r="A3655" s="18" t="str">
        <f>IF(D3655="","",VLOOKUP(D3655,'DISPATCHED (VT11)'!$E:$XEV,16373,0))</f>
        <v/>
      </c>
      <c r="B3655" s="13" t="str">
        <f>IF(D3655="","",VLOOKUP(D3655,'DISPATCHED (VT11)'!$E:$L,8,0))</f>
        <v/>
      </c>
      <c r="C3655" s="16" t="str">
        <f>IF(A3655="","",IF(VLOOKUP(A3655,'DSR Attendance'!$A:$E,5,0)=0,VLOOKUP(A3655,'DSR Attendance'!$A:$D,4,0),CONCATENATE(VLOOKUP(A3655,'DSR Attendance'!$A:$D,4,0)," / ",VLOOKUP('Per Outlet Plan'!A3655,'DSR Attendance'!$A:$E,5,0))))</f>
        <v/>
      </c>
      <c r="M3655" s="13" t="str">
        <f t="shared" si="59"/>
        <v/>
      </c>
      <c r="N3655" s="8"/>
      <c r="XFB3655" s="13" t="str">
        <f>IF(D3655="","",COUNTIF('DISPATCHED (VT11)'!$E:$E,'Per Outlet Plan'!D3655))</f>
        <v/>
      </c>
    </row>
    <row r="3656" spans="1:14 16382:16382">
      <c r="A3656" s="18" t="str">
        <f>IF(D3656="","",VLOOKUP(D3656,'DISPATCHED (VT11)'!$E:$XEV,16373,0))</f>
        <v/>
      </c>
      <c r="B3656" s="13" t="str">
        <f>IF(D3656="","",VLOOKUP(D3656,'DISPATCHED (VT11)'!$E:$L,8,0))</f>
        <v/>
      </c>
      <c r="C3656" s="16" t="str">
        <f>IF(A3656="","",IF(VLOOKUP(A3656,'DSR Attendance'!$A:$E,5,0)=0,VLOOKUP(A3656,'DSR Attendance'!$A:$D,4,0),CONCATENATE(VLOOKUP(A3656,'DSR Attendance'!$A:$D,4,0)," / ",VLOOKUP('Per Outlet Plan'!A3656,'DSR Attendance'!$A:$E,5,0))))</f>
        <v/>
      </c>
      <c r="M3656" s="13" t="str">
        <f t="shared" si="59"/>
        <v/>
      </c>
      <c r="N3656" s="8"/>
      <c r="XFB3656" s="13" t="str">
        <f>IF(D3656="","",COUNTIF('DISPATCHED (VT11)'!$E:$E,'Per Outlet Plan'!D3656))</f>
        <v/>
      </c>
    </row>
    <row r="3657" spans="1:14 16382:16382">
      <c r="A3657" s="18" t="str">
        <f>IF(D3657="","",VLOOKUP(D3657,'DISPATCHED (VT11)'!$E:$XEV,16373,0))</f>
        <v/>
      </c>
      <c r="B3657" s="13" t="str">
        <f>IF(D3657="","",VLOOKUP(D3657,'DISPATCHED (VT11)'!$E:$L,8,0))</f>
        <v/>
      </c>
      <c r="C3657" s="16" t="str">
        <f>IF(A3657="","",IF(VLOOKUP(A3657,'DSR Attendance'!$A:$E,5,0)=0,VLOOKUP(A3657,'DSR Attendance'!$A:$D,4,0),CONCATENATE(VLOOKUP(A3657,'DSR Attendance'!$A:$D,4,0)," / ",VLOOKUP('Per Outlet Plan'!A3657,'DSR Attendance'!$A:$E,5,0))))</f>
        <v/>
      </c>
      <c r="M3657" s="13" t="str">
        <f t="shared" si="59"/>
        <v/>
      </c>
      <c r="N3657" s="8"/>
      <c r="XFB3657" s="13" t="str">
        <f>IF(D3657="","",COUNTIF('DISPATCHED (VT11)'!$E:$E,'Per Outlet Plan'!D3657))</f>
        <v/>
      </c>
    </row>
    <row r="3658" spans="1:14 16382:16382">
      <c r="A3658" s="18" t="str">
        <f>IF(D3658="","",VLOOKUP(D3658,'DISPATCHED (VT11)'!$E:$XEV,16373,0))</f>
        <v/>
      </c>
      <c r="B3658" s="13" t="str">
        <f>IF(D3658="","",VLOOKUP(D3658,'DISPATCHED (VT11)'!$E:$L,8,0))</f>
        <v/>
      </c>
      <c r="C3658" s="16" t="str">
        <f>IF(A3658="","",IF(VLOOKUP(A3658,'DSR Attendance'!$A:$E,5,0)=0,VLOOKUP(A3658,'DSR Attendance'!$A:$D,4,0),CONCATENATE(VLOOKUP(A3658,'DSR Attendance'!$A:$D,4,0)," / ",VLOOKUP('Per Outlet Plan'!A3658,'DSR Attendance'!$A:$E,5,0))))</f>
        <v/>
      </c>
      <c r="M3658" s="13" t="str">
        <f t="shared" si="59"/>
        <v/>
      </c>
      <c r="N3658" s="8"/>
      <c r="XFB3658" s="13" t="str">
        <f>IF(D3658="","",COUNTIF('DISPATCHED (VT11)'!$E:$E,'Per Outlet Plan'!D3658))</f>
        <v/>
      </c>
    </row>
    <row r="3659" spans="1:14 16382:16382">
      <c r="A3659" s="18" t="str">
        <f>IF(D3659="","",VLOOKUP(D3659,'DISPATCHED (VT11)'!$E:$XEV,16373,0))</f>
        <v/>
      </c>
      <c r="B3659" s="13" t="str">
        <f>IF(D3659="","",VLOOKUP(D3659,'DISPATCHED (VT11)'!$E:$L,8,0))</f>
        <v/>
      </c>
      <c r="C3659" s="16" t="str">
        <f>IF(A3659="","",IF(VLOOKUP(A3659,'DSR Attendance'!$A:$E,5,0)=0,VLOOKUP(A3659,'DSR Attendance'!$A:$D,4,0),CONCATENATE(VLOOKUP(A3659,'DSR Attendance'!$A:$D,4,0)," / ",VLOOKUP('Per Outlet Plan'!A3659,'DSR Attendance'!$A:$E,5,0))))</f>
        <v/>
      </c>
      <c r="M3659" s="13" t="str">
        <f t="shared" si="59"/>
        <v/>
      </c>
      <c r="N3659" s="8"/>
      <c r="XFB3659" s="13" t="str">
        <f>IF(D3659="","",COUNTIF('DISPATCHED (VT11)'!$E:$E,'Per Outlet Plan'!D3659))</f>
        <v/>
      </c>
    </row>
    <row r="3660" spans="1:14 16382:16382">
      <c r="A3660" s="18" t="str">
        <f>IF(D3660="","",VLOOKUP(D3660,'DISPATCHED (VT11)'!$E:$XEV,16373,0))</f>
        <v/>
      </c>
      <c r="B3660" s="13" t="str">
        <f>IF(D3660="","",VLOOKUP(D3660,'DISPATCHED (VT11)'!$E:$L,8,0))</f>
        <v/>
      </c>
      <c r="C3660" s="16" t="str">
        <f>IF(A3660="","",IF(VLOOKUP(A3660,'DSR Attendance'!$A:$E,5,0)=0,VLOOKUP(A3660,'DSR Attendance'!$A:$D,4,0),CONCATENATE(VLOOKUP(A3660,'DSR Attendance'!$A:$D,4,0)," / ",VLOOKUP('Per Outlet Plan'!A3660,'DSR Attendance'!$A:$E,5,0))))</f>
        <v/>
      </c>
      <c r="M3660" s="13" t="str">
        <f t="shared" si="59"/>
        <v/>
      </c>
      <c r="N3660" s="8"/>
      <c r="XFB3660" s="13" t="str">
        <f>IF(D3660="","",COUNTIF('DISPATCHED (VT11)'!$E:$E,'Per Outlet Plan'!D3660))</f>
        <v/>
      </c>
    </row>
    <row r="3661" spans="1:14 16382:16382">
      <c r="A3661" s="18" t="str">
        <f>IF(D3661="","",VLOOKUP(D3661,'DISPATCHED (VT11)'!$E:$XEV,16373,0))</f>
        <v/>
      </c>
      <c r="B3661" s="13" t="str">
        <f>IF(D3661="","",VLOOKUP(D3661,'DISPATCHED (VT11)'!$E:$L,8,0))</f>
        <v/>
      </c>
      <c r="C3661" s="16" t="str">
        <f>IF(A3661="","",IF(VLOOKUP(A3661,'DSR Attendance'!$A:$E,5,0)=0,VLOOKUP(A3661,'DSR Attendance'!$A:$D,4,0),CONCATENATE(VLOOKUP(A3661,'DSR Attendance'!$A:$D,4,0)," / ",VLOOKUP('Per Outlet Plan'!A3661,'DSR Attendance'!$A:$E,5,0))))</f>
        <v/>
      </c>
      <c r="M3661" s="13" t="str">
        <f t="shared" si="59"/>
        <v/>
      </c>
      <c r="N3661" s="8"/>
      <c r="XFB3661" s="13" t="str">
        <f>IF(D3661="","",COUNTIF('DISPATCHED (VT11)'!$E:$E,'Per Outlet Plan'!D3661))</f>
        <v/>
      </c>
    </row>
    <row r="3662" spans="1:14 16382:16382">
      <c r="A3662" s="18" t="str">
        <f>IF(D3662="","",VLOOKUP(D3662,'DISPATCHED (VT11)'!$E:$XEV,16373,0))</f>
        <v/>
      </c>
      <c r="B3662" s="13" t="str">
        <f>IF(D3662="","",VLOOKUP(D3662,'DISPATCHED (VT11)'!$E:$L,8,0))</f>
        <v/>
      </c>
      <c r="C3662" s="16" t="str">
        <f>IF(A3662="","",IF(VLOOKUP(A3662,'DSR Attendance'!$A:$E,5,0)=0,VLOOKUP(A3662,'DSR Attendance'!$A:$D,4,0),CONCATENATE(VLOOKUP(A3662,'DSR Attendance'!$A:$D,4,0)," / ",VLOOKUP('Per Outlet Plan'!A3662,'DSR Attendance'!$A:$E,5,0))))</f>
        <v/>
      </c>
      <c r="M3662" s="13" t="str">
        <f t="shared" si="59"/>
        <v/>
      </c>
      <c r="N3662" s="8"/>
      <c r="XFB3662" s="13" t="str">
        <f>IF(D3662="","",COUNTIF('DISPATCHED (VT11)'!$E:$E,'Per Outlet Plan'!D3662))</f>
        <v/>
      </c>
    </row>
    <row r="3663" spans="1:14 16382:16382">
      <c r="A3663" s="18" t="str">
        <f>IF(D3663="","",VLOOKUP(D3663,'DISPATCHED (VT11)'!$E:$XEV,16373,0))</f>
        <v/>
      </c>
      <c r="B3663" s="13" t="str">
        <f>IF(D3663="","",VLOOKUP(D3663,'DISPATCHED (VT11)'!$E:$L,8,0))</f>
        <v/>
      </c>
      <c r="C3663" s="16" t="str">
        <f>IF(A3663="","",IF(VLOOKUP(A3663,'DSR Attendance'!$A:$E,5,0)=0,VLOOKUP(A3663,'DSR Attendance'!$A:$D,4,0),CONCATENATE(VLOOKUP(A3663,'DSR Attendance'!$A:$D,4,0)," / ",VLOOKUP('Per Outlet Plan'!A3663,'DSR Attendance'!$A:$E,5,0))))</f>
        <v/>
      </c>
      <c r="M3663" s="13" t="str">
        <f t="shared" si="59"/>
        <v/>
      </c>
      <c r="N3663" s="8"/>
      <c r="XFB3663" s="13" t="str">
        <f>IF(D3663="","",COUNTIF('DISPATCHED (VT11)'!$E:$E,'Per Outlet Plan'!D3663))</f>
        <v/>
      </c>
    </row>
    <row r="3664" spans="1:14 16382:16382">
      <c r="A3664" s="18" t="str">
        <f>IF(D3664="","",VLOOKUP(D3664,'DISPATCHED (VT11)'!$E:$XEV,16373,0))</f>
        <v/>
      </c>
      <c r="B3664" s="13" t="str">
        <f>IF(D3664="","",VLOOKUP(D3664,'DISPATCHED (VT11)'!$E:$L,8,0))</f>
        <v/>
      </c>
      <c r="C3664" s="16" t="str">
        <f>IF(A3664="","",IF(VLOOKUP(A3664,'DSR Attendance'!$A:$E,5,0)=0,VLOOKUP(A3664,'DSR Attendance'!$A:$D,4,0),CONCATENATE(VLOOKUP(A3664,'DSR Attendance'!$A:$D,4,0)," / ",VLOOKUP('Per Outlet Plan'!A3664,'DSR Attendance'!$A:$E,5,0))))</f>
        <v/>
      </c>
      <c r="M3664" s="13" t="str">
        <f t="shared" si="59"/>
        <v/>
      </c>
      <c r="N3664" s="8"/>
      <c r="XFB3664" s="13" t="str">
        <f>IF(D3664="","",COUNTIF('DISPATCHED (VT11)'!$E:$E,'Per Outlet Plan'!D3664))</f>
        <v/>
      </c>
    </row>
    <row r="3665" spans="1:14 16382:16382">
      <c r="A3665" s="18" t="str">
        <f>IF(D3665="","",VLOOKUP(D3665,'DISPATCHED (VT11)'!$E:$XEV,16373,0))</f>
        <v/>
      </c>
      <c r="B3665" s="13" t="str">
        <f>IF(D3665="","",VLOOKUP(D3665,'DISPATCHED (VT11)'!$E:$L,8,0))</f>
        <v/>
      </c>
      <c r="C3665" s="16" t="str">
        <f>IF(A3665="","",IF(VLOOKUP(A3665,'DSR Attendance'!$A:$E,5,0)=0,VLOOKUP(A3665,'DSR Attendance'!$A:$D,4,0),CONCATENATE(VLOOKUP(A3665,'DSR Attendance'!$A:$D,4,0)," / ",VLOOKUP('Per Outlet Plan'!A3665,'DSR Attendance'!$A:$E,5,0))))</f>
        <v/>
      </c>
      <c r="M3665" s="13" t="str">
        <f t="shared" si="59"/>
        <v/>
      </c>
      <c r="N3665" s="8"/>
      <c r="XFB3665" s="13" t="str">
        <f>IF(D3665="","",COUNTIF('DISPATCHED (VT11)'!$E:$E,'Per Outlet Plan'!D3665))</f>
        <v/>
      </c>
    </row>
    <row r="3666" spans="1:14 16382:16382">
      <c r="A3666" s="18" t="str">
        <f>IF(D3666="","",VLOOKUP(D3666,'DISPATCHED (VT11)'!$E:$XEV,16373,0))</f>
        <v/>
      </c>
      <c r="B3666" s="13" t="str">
        <f>IF(D3666="","",VLOOKUP(D3666,'DISPATCHED (VT11)'!$E:$L,8,0))</f>
        <v/>
      </c>
      <c r="C3666" s="16" t="str">
        <f>IF(A3666="","",IF(VLOOKUP(A3666,'DSR Attendance'!$A:$E,5,0)=0,VLOOKUP(A3666,'DSR Attendance'!$A:$D,4,0),CONCATENATE(VLOOKUP(A3666,'DSR Attendance'!$A:$D,4,0)," / ",VLOOKUP('Per Outlet Plan'!A3666,'DSR Attendance'!$A:$E,5,0))))</f>
        <v/>
      </c>
      <c r="M3666" s="13" t="str">
        <f t="shared" si="59"/>
        <v/>
      </c>
      <c r="N3666" s="8"/>
      <c r="XFB3666" s="13" t="str">
        <f>IF(D3666="","",COUNTIF('DISPATCHED (VT11)'!$E:$E,'Per Outlet Plan'!D3666))</f>
        <v/>
      </c>
    </row>
    <row r="3667" spans="1:14 16382:16382">
      <c r="A3667" s="18" t="str">
        <f>IF(D3667="","",VLOOKUP(D3667,'DISPATCHED (VT11)'!$E:$XEV,16373,0))</f>
        <v/>
      </c>
      <c r="B3667" s="13" t="str">
        <f>IF(D3667="","",VLOOKUP(D3667,'DISPATCHED (VT11)'!$E:$L,8,0))</f>
        <v/>
      </c>
      <c r="C3667" s="16" t="str">
        <f>IF(A3667="","",IF(VLOOKUP(A3667,'DSR Attendance'!$A:$E,5,0)=0,VLOOKUP(A3667,'DSR Attendance'!$A:$D,4,0),CONCATENATE(VLOOKUP(A3667,'DSR Attendance'!$A:$D,4,0)," / ",VLOOKUP('Per Outlet Plan'!A3667,'DSR Attendance'!$A:$E,5,0))))</f>
        <v/>
      </c>
      <c r="M3667" s="13" t="str">
        <f t="shared" si="59"/>
        <v/>
      </c>
      <c r="N3667" s="8"/>
      <c r="XFB3667" s="13" t="str">
        <f>IF(D3667="","",COUNTIF('DISPATCHED (VT11)'!$E:$E,'Per Outlet Plan'!D3667))</f>
        <v/>
      </c>
    </row>
    <row r="3668" spans="1:14 16382:16382">
      <c r="A3668" s="18" t="str">
        <f>IF(D3668="","",VLOOKUP(D3668,'DISPATCHED (VT11)'!$E:$XEV,16373,0))</f>
        <v/>
      </c>
      <c r="B3668" s="13" t="str">
        <f>IF(D3668="","",VLOOKUP(D3668,'DISPATCHED (VT11)'!$E:$L,8,0))</f>
        <v/>
      </c>
      <c r="C3668" s="16" t="str">
        <f>IF(A3668="","",IF(VLOOKUP(A3668,'DSR Attendance'!$A:$E,5,0)=0,VLOOKUP(A3668,'DSR Attendance'!$A:$D,4,0),CONCATENATE(VLOOKUP(A3668,'DSR Attendance'!$A:$D,4,0)," / ",VLOOKUP('Per Outlet Plan'!A3668,'DSR Attendance'!$A:$E,5,0))))</f>
        <v/>
      </c>
      <c r="M3668" s="13" t="str">
        <f t="shared" si="59"/>
        <v/>
      </c>
      <c r="N3668" s="8"/>
      <c r="XFB3668" s="13" t="str">
        <f>IF(D3668="","",COUNTIF('DISPATCHED (VT11)'!$E:$E,'Per Outlet Plan'!D3668))</f>
        <v/>
      </c>
    </row>
    <row r="3669" spans="1:14 16382:16382">
      <c r="A3669" s="18" t="str">
        <f>IF(D3669="","",VLOOKUP(D3669,'DISPATCHED (VT11)'!$E:$XEV,16373,0))</f>
        <v/>
      </c>
      <c r="B3669" s="13" t="str">
        <f>IF(D3669="","",VLOOKUP(D3669,'DISPATCHED (VT11)'!$E:$L,8,0))</f>
        <v/>
      </c>
      <c r="C3669" s="16" t="str">
        <f>IF(A3669="","",IF(VLOOKUP(A3669,'DSR Attendance'!$A:$E,5,0)=0,VLOOKUP(A3669,'DSR Attendance'!$A:$D,4,0),CONCATENATE(VLOOKUP(A3669,'DSR Attendance'!$A:$D,4,0)," / ",VLOOKUP('Per Outlet Plan'!A3669,'DSR Attendance'!$A:$E,5,0))))</f>
        <v/>
      </c>
      <c r="M3669" s="13" t="str">
        <f t="shared" si="59"/>
        <v/>
      </c>
      <c r="N3669" s="8"/>
      <c r="XFB3669" s="13" t="str">
        <f>IF(D3669="","",COUNTIF('DISPATCHED (VT11)'!$E:$E,'Per Outlet Plan'!D3669))</f>
        <v/>
      </c>
    </row>
    <row r="3670" spans="1:14 16382:16382">
      <c r="A3670" s="18" t="str">
        <f>IF(D3670="","",VLOOKUP(D3670,'DISPATCHED (VT11)'!$E:$XEV,16373,0))</f>
        <v/>
      </c>
      <c r="B3670" s="13" t="str">
        <f>IF(D3670="","",VLOOKUP(D3670,'DISPATCHED (VT11)'!$E:$L,8,0))</f>
        <v/>
      </c>
      <c r="C3670" s="16" t="str">
        <f>IF(A3670="","",IF(VLOOKUP(A3670,'DSR Attendance'!$A:$E,5,0)=0,VLOOKUP(A3670,'DSR Attendance'!$A:$D,4,0),CONCATENATE(VLOOKUP(A3670,'DSR Attendance'!$A:$D,4,0)," / ",VLOOKUP('Per Outlet Plan'!A3670,'DSR Attendance'!$A:$E,5,0))))</f>
        <v/>
      </c>
      <c r="M3670" s="13" t="str">
        <f t="shared" si="59"/>
        <v/>
      </c>
      <c r="N3670" s="8"/>
      <c r="XFB3670" s="13" t="str">
        <f>IF(D3670="","",COUNTIF('DISPATCHED (VT11)'!$E:$E,'Per Outlet Plan'!D3670))</f>
        <v/>
      </c>
    </row>
    <row r="3671" spans="1:14 16382:16382">
      <c r="A3671" s="18" t="str">
        <f>IF(D3671="","",VLOOKUP(D3671,'DISPATCHED (VT11)'!$E:$XEV,16373,0))</f>
        <v/>
      </c>
      <c r="B3671" s="13" t="str">
        <f>IF(D3671="","",VLOOKUP(D3671,'DISPATCHED (VT11)'!$E:$L,8,0))</f>
        <v/>
      </c>
      <c r="C3671" s="16" t="str">
        <f>IF(A3671="","",IF(VLOOKUP(A3671,'DSR Attendance'!$A:$E,5,0)=0,VLOOKUP(A3671,'DSR Attendance'!$A:$D,4,0),CONCATENATE(VLOOKUP(A3671,'DSR Attendance'!$A:$D,4,0)," / ",VLOOKUP('Per Outlet Plan'!A3671,'DSR Attendance'!$A:$E,5,0))))</f>
        <v/>
      </c>
      <c r="M3671" s="13" t="str">
        <f t="shared" si="59"/>
        <v/>
      </c>
      <c r="N3671" s="8"/>
      <c r="XFB3671" s="13" t="str">
        <f>IF(D3671="","",COUNTIF('DISPATCHED (VT11)'!$E:$E,'Per Outlet Plan'!D3671))</f>
        <v/>
      </c>
    </row>
    <row r="3672" spans="1:14 16382:16382">
      <c r="A3672" s="18" t="str">
        <f>IF(D3672="","",VLOOKUP(D3672,'DISPATCHED (VT11)'!$E:$XEV,16373,0))</f>
        <v/>
      </c>
      <c r="B3672" s="13" t="str">
        <f>IF(D3672="","",VLOOKUP(D3672,'DISPATCHED (VT11)'!$E:$L,8,0))</f>
        <v/>
      </c>
      <c r="C3672" s="16" t="str">
        <f>IF(A3672="","",IF(VLOOKUP(A3672,'DSR Attendance'!$A:$E,5,0)=0,VLOOKUP(A3672,'DSR Attendance'!$A:$D,4,0),CONCATENATE(VLOOKUP(A3672,'DSR Attendance'!$A:$D,4,0)," / ",VLOOKUP('Per Outlet Plan'!A3672,'DSR Attendance'!$A:$E,5,0))))</f>
        <v/>
      </c>
      <c r="M3672" s="13" t="str">
        <f t="shared" si="59"/>
        <v/>
      </c>
      <c r="N3672" s="8"/>
      <c r="XFB3672" s="13" t="str">
        <f>IF(D3672="","",COUNTIF('DISPATCHED (VT11)'!$E:$E,'Per Outlet Plan'!D3672))</f>
        <v/>
      </c>
    </row>
    <row r="3673" spans="1:14 16382:16382">
      <c r="A3673" s="18" t="str">
        <f>IF(D3673="","",VLOOKUP(D3673,'DISPATCHED (VT11)'!$E:$XEV,16373,0))</f>
        <v/>
      </c>
      <c r="B3673" s="13" t="str">
        <f>IF(D3673="","",VLOOKUP(D3673,'DISPATCHED (VT11)'!$E:$L,8,0))</f>
        <v/>
      </c>
      <c r="C3673" s="16" t="str">
        <f>IF(A3673="","",IF(VLOOKUP(A3673,'DSR Attendance'!$A:$E,5,0)=0,VLOOKUP(A3673,'DSR Attendance'!$A:$D,4,0),CONCATENATE(VLOOKUP(A3673,'DSR Attendance'!$A:$D,4,0)," / ",VLOOKUP('Per Outlet Plan'!A3673,'DSR Attendance'!$A:$E,5,0))))</f>
        <v/>
      </c>
      <c r="M3673" s="13" t="str">
        <f t="shared" si="59"/>
        <v/>
      </c>
      <c r="N3673" s="8"/>
      <c r="XFB3673" s="13" t="str">
        <f>IF(D3673="","",COUNTIF('DISPATCHED (VT11)'!$E:$E,'Per Outlet Plan'!D3673))</f>
        <v/>
      </c>
    </row>
    <row r="3674" spans="1:14 16382:16382">
      <c r="A3674" s="18" t="str">
        <f>IF(D3674="","",VLOOKUP(D3674,'DISPATCHED (VT11)'!$E:$XEV,16373,0))</f>
        <v/>
      </c>
      <c r="B3674" s="13" t="str">
        <f>IF(D3674="","",VLOOKUP(D3674,'DISPATCHED (VT11)'!$E:$L,8,0))</f>
        <v/>
      </c>
      <c r="C3674" s="16" t="str">
        <f>IF(A3674="","",IF(VLOOKUP(A3674,'DSR Attendance'!$A:$E,5,0)=0,VLOOKUP(A3674,'DSR Attendance'!$A:$D,4,0),CONCATENATE(VLOOKUP(A3674,'DSR Attendance'!$A:$D,4,0)," / ",VLOOKUP('Per Outlet Plan'!A3674,'DSR Attendance'!$A:$E,5,0))))</f>
        <v/>
      </c>
      <c r="M3674" s="13" t="str">
        <f t="shared" si="59"/>
        <v/>
      </c>
      <c r="N3674" s="8"/>
      <c r="XFB3674" s="13" t="str">
        <f>IF(D3674="","",COUNTIF('DISPATCHED (VT11)'!$E:$E,'Per Outlet Plan'!D3674))</f>
        <v/>
      </c>
    </row>
    <row r="3675" spans="1:14 16382:16382">
      <c r="A3675" s="18" t="str">
        <f>IF(D3675="","",VLOOKUP(D3675,'DISPATCHED (VT11)'!$E:$XEV,16373,0))</f>
        <v/>
      </c>
      <c r="B3675" s="13" t="str">
        <f>IF(D3675="","",VLOOKUP(D3675,'DISPATCHED (VT11)'!$E:$L,8,0))</f>
        <v/>
      </c>
      <c r="C3675" s="16" t="str">
        <f>IF(A3675="","",IF(VLOOKUP(A3675,'DSR Attendance'!$A:$E,5,0)=0,VLOOKUP(A3675,'DSR Attendance'!$A:$D,4,0),CONCATENATE(VLOOKUP(A3675,'DSR Attendance'!$A:$D,4,0)," / ",VLOOKUP('Per Outlet Plan'!A3675,'DSR Attendance'!$A:$E,5,0))))</f>
        <v/>
      </c>
      <c r="M3675" s="13" t="str">
        <f t="shared" si="59"/>
        <v/>
      </c>
      <c r="N3675" s="8"/>
      <c r="XFB3675" s="13" t="str">
        <f>IF(D3675="","",COUNTIF('DISPATCHED (VT11)'!$E:$E,'Per Outlet Plan'!D3675))</f>
        <v/>
      </c>
    </row>
    <row r="3676" spans="1:14 16382:16382">
      <c r="A3676" s="18" t="str">
        <f>IF(D3676="","",VLOOKUP(D3676,'DISPATCHED (VT11)'!$E:$XEV,16373,0))</f>
        <v/>
      </c>
      <c r="B3676" s="13" t="str">
        <f>IF(D3676="","",VLOOKUP(D3676,'DISPATCHED (VT11)'!$E:$L,8,0))</f>
        <v/>
      </c>
      <c r="C3676" s="16" t="str">
        <f>IF(A3676="","",IF(VLOOKUP(A3676,'DSR Attendance'!$A:$E,5,0)=0,VLOOKUP(A3676,'DSR Attendance'!$A:$D,4,0),CONCATENATE(VLOOKUP(A3676,'DSR Attendance'!$A:$D,4,0)," / ",VLOOKUP('Per Outlet Plan'!A3676,'DSR Attendance'!$A:$E,5,0))))</f>
        <v/>
      </c>
      <c r="M3676" s="13" t="str">
        <f t="shared" si="59"/>
        <v/>
      </c>
      <c r="N3676" s="8"/>
      <c r="XFB3676" s="13" t="str">
        <f>IF(D3676="","",COUNTIF('DISPATCHED (VT11)'!$E:$E,'Per Outlet Plan'!D3676))</f>
        <v/>
      </c>
    </row>
    <row r="3677" spans="1:14 16382:16382">
      <c r="A3677" s="18" t="str">
        <f>IF(D3677="","",VLOOKUP(D3677,'DISPATCHED (VT11)'!$E:$XEV,16373,0))</f>
        <v/>
      </c>
      <c r="B3677" s="13" t="str">
        <f>IF(D3677="","",VLOOKUP(D3677,'DISPATCHED (VT11)'!$E:$L,8,0))</f>
        <v/>
      </c>
      <c r="C3677" s="16" t="str">
        <f>IF(A3677="","",IF(VLOOKUP(A3677,'DSR Attendance'!$A:$E,5,0)=0,VLOOKUP(A3677,'DSR Attendance'!$A:$D,4,0),CONCATENATE(VLOOKUP(A3677,'DSR Attendance'!$A:$D,4,0)," / ",VLOOKUP('Per Outlet Plan'!A3677,'DSR Attendance'!$A:$E,5,0))))</f>
        <v/>
      </c>
      <c r="M3677" s="13" t="str">
        <f t="shared" si="59"/>
        <v/>
      </c>
      <c r="N3677" s="8"/>
      <c r="XFB3677" s="13" t="str">
        <f>IF(D3677="","",COUNTIF('DISPATCHED (VT11)'!$E:$E,'Per Outlet Plan'!D3677))</f>
        <v/>
      </c>
    </row>
    <row r="3678" spans="1:14 16382:16382">
      <c r="A3678" s="18" t="str">
        <f>IF(D3678="","",VLOOKUP(D3678,'DISPATCHED (VT11)'!$E:$XEV,16373,0))</f>
        <v/>
      </c>
      <c r="B3678" s="13" t="str">
        <f>IF(D3678="","",VLOOKUP(D3678,'DISPATCHED (VT11)'!$E:$L,8,0))</f>
        <v/>
      </c>
      <c r="C3678" s="16" t="str">
        <f>IF(A3678="","",IF(VLOOKUP(A3678,'DSR Attendance'!$A:$E,5,0)=0,VLOOKUP(A3678,'DSR Attendance'!$A:$D,4,0),CONCATENATE(VLOOKUP(A3678,'DSR Attendance'!$A:$D,4,0)," / ",VLOOKUP('Per Outlet Plan'!A3678,'DSR Attendance'!$A:$E,5,0))))</f>
        <v/>
      </c>
      <c r="M3678" s="13" t="str">
        <f t="shared" si="59"/>
        <v/>
      </c>
      <c r="N3678" s="8"/>
      <c r="XFB3678" s="13" t="str">
        <f>IF(D3678="","",COUNTIF('DISPATCHED (VT11)'!$E:$E,'Per Outlet Plan'!D3678))</f>
        <v/>
      </c>
    </row>
    <row r="3679" spans="1:14 16382:16382">
      <c r="A3679" s="18" t="str">
        <f>IF(D3679="","",VLOOKUP(D3679,'DISPATCHED (VT11)'!$E:$XEV,16373,0))</f>
        <v/>
      </c>
      <c r="B3679" s="13" t="str">
        <f>IF(D3679="","",VLOOKUP(D3679,'DISPATCHED (VT11)'!$E:$L,8,0))</f>
        <v/>
      </c>
      <c r="C3679" s="16" t="str">
        <f>IF(A3679="","",IF(VLOOKUP(A3679,'DSR Attendance'!$A:$E,5,0)=0,VLOOKUP(A3679,'DSR Attendance'!$A:$D,4,0),CONCATENATE(VLOOKUP(A3679,'DSR Attendance'!$A:$D,4,0)," / ",VLOOKUP('Per Outlet Plan'!A3679,'DSR Attendance'!$A:$E,5,0))))</f>
        <v/>
      </c>
      <c r="M3679" s="13" t="str">
        <f t="shared" si="59"/>
        <v/>
      </c>
      <c r="N3679" s="8"/>
      <c r="XFB3679" s="13" t="str">
        <f>IF(D3679="","",COUNTIF('DISPATCHED (VT11)'!$E:$E,'Per Outlet Plan'!D3679))</f>
        <v/>
      </c>
    </row>
    <row r="3680" spans="1:14 16382:16382">
      <c r="A3680" s="18" t="str">
        <f>IF(D3680="","",VLOOKUP(D3680,'DISPATCHED (VT11)'!$E:$XEV,16373,0))</f>
        <v/>
      </c>
      <c r="B3680" s="13" t="str">
        <f>IF(D3680="","",VLOOKUP(D3680,'DISPATCHED (VT11)'!$E:$L,8,0))</f>
        <v/>
      </c>
      <c r="C3680" s="16" t="str">
        <f>IF(A3680="","",IF(VLOOKUP(A3680,'DSR Attendance'!$A:$E,5,0)=0,VLOOKUP(A3680,'DSR Attendance'!$A:$D,4,0),CONCATENATE(VLOOKUP(A3680,'DSR Attendance'!$A:$D,4,0)," / ",VLOOKUP('Per Outlet Plan'!A3680,'DSR Attendance'!$A:$E,5,0))))</f>
        <v/>
      </c>
      <c r="M3680" s="13" t="str">
        <f t="shared" si="59"/>
        <v/>
      </c>
      <c r="N3680" s="8"/>
      <c r="XFB3680" s="13" t="str">
        <f>IF(D3680="","",COUNTIF('DISPATCHED (VT11)'!$E:$E,'Per Outlet Plan'!D3680))</f>
        <v/>
      </c>
    </row>
    <row r="3681" spans="1:14 16382:16382">
      <c r="A3681" s="18" t="str">
        <f>IF(D3681="","",VLOOKUP(D3681,'DISPATCHED (VT11)'!$E:$XEV,16373,0))</f>
        <v/>
      </c>
      <c r="B3681" s="13" t="str">
        <f>IF(D3681="","",VLOOKUP(D3681,'DISPATCHED (VT11)'!$E:$L,8,0))</f>
        <v/>
      </c>
      <c r="C3681" s="16" t="str">
        <f>IF(A3681="","",IF(VLOOKUP(A3681,'DSR Attendance'!$A:$E,5,0)=0,VLOOKUP(A3681,'DSR Attendance'!$A:$D,4,0),CONCATENATE(VLOOKUP(A3681,'DSR Attendance'!$A:$D,4,0)," / ",VLOOKUP('Per Outlet Plan'!A3681,'DSR Attendance'!$A:$E,5,0))))</f>
        <v/>
      </c>
      <c r="M3681" s="13" t="str">
        <f t="shared" si="59"/>
        <v/>
      </c>
      <c r="N3681" s="8"/>
      <c r="XFB3681" s="13" t="str">
        <f>IF(D3681="","",COUNTIF('DISPATCHED (VT11)'!$E:$E,'Per Outlet Plan'!D3681))</f>
        <v/>
      </c>
    </row>
    <row r="3682" spans="1:14 16382:16382">
      <c r="A3682" s="18" t="str">
        <f>IF(D3682="","",VLOOKUP(D3682,'DISPATCHED (VT11)'!$E:$XEV,16373,0))</f>
        <v/>
      </c>
      <c r="B3682" s="13" t="str">
        <f>IF(D3682="","",VLOOKUP(D3682,'DISPATCHED (VT11)'!$E:$L,8,0))</f>
        <v/>
      </c>
      <c r="C3682" s="16" t="str">
        <f>IF(A3682="","",IF(VLOOKUP(A3682,'DSR Attendance'!$A:$E,5,0)=0,VLOOKUP(A3682,'DSR Attendance'!$A:$D,4,0),CONCATENATE(VLOOKUP(A3682,'DSR Attendance'!$A:$D,4,0)," / ",VLOOKUP('Per Outlet Plan'!A3682,'DSR Attendance'!$A:$E,5,0))))</f>
        <v/>
      </c>
      <c r="M3682" s="13" t="str">
        <f t="shared" si="59"/>
        <v/>
      </c>
      <c r="N3682" s="8"/>
      <c r="XFB3682" s="13" t="str">
        <f>IF(D3682="","",COUNTIF('DISPATCHED (VT11)'!$E:$E,'Per Outlet Plan'!D3682))</f>
        <v/>
      </c>
    </row>
    <row r="3683" spans="1:14 16382:16382">
      <c r="A3683" s="18" t="str">
        <f>IF(D3683="","",VLOOKUP(D3683,'DISPATCHED (VT11)'!$E:$XEV,16373,0))</f>
        <v/>
      </c>
      <c r="B3683" s="13" t="str">
        <f>IF(D3683="","",VLOOKUP(D3683,'DISPATCHED (VT11)'!$E:$L,8,0))</f>
        <v/>
      </c>
      <c r="C3683" s="16" t="str">
        <f>IF(A3683="","",IF(VLOOKUP(A3683,'DSR Attendance'!$A:$E,5,0)=0,VLOOKUP(A3683,'DSR Attendance'!$A:$D,4,0),CONCATENATE(VLOOKUP(A3683,'DSR Attendance'!$A:$D,4,0)," / ",VLOOKUP('Per Outlet Plan'!A3683,'DSR Attendance'!$A:$E,5,0))))</f>
        <v/>
      </c>
      <c r="M3683" s="13" t="str">
        <f t="shared" si="59"/>
        <v/>
      </c>
      <c r="N3683" s="8"/>
      <c r="XFB3683" s="13" t="str">
        <f>IF(D3683="","",COUNTIF('DISPATCHED (VT11)'!$E:$E,'Per Outlet Plan'!D3683))</f>
        <v/>
      </c>
    </row>
    <row r="3684" spans="1:14 16382:16382">
      <c r="A3684" s="18" t="str">
        <f>IF(D3684="","",VLOOKUP(D3684,'DISPATCHED (VT11)'!$E:$XEV,16373,0))</f>
        <v/>
      </c>
      <c r="B3684" s="13" t="str">
        <f>IF(D3684="","",VLOOKUP(D3684,'DISPATCHED (VT11)'!$E:$L,8,0))</f>
        <v/>
      </c>
      <c r="C3684" s="16" t="str">
        <f>IF(A3684="","",IF(VLOOKUP(A3684,'DSR Attendance'!$A:$E,5,0)=0,VLOOKUP(A3684,'DSR Attendance'!$A:$D,4,0),CONCATENATE(VLOOKUP(A3684,'DSR Attendance'!$A:$D,4,0)," / ",VLOOKUP('Per Outlet Plan'!A3684,'DSR Attendance'!$A:$E,5,0))))</f>
        <v/>
      </c>
      <c r="M3684" s="13" t="str">
        <f t="shared" si="59"/>
        <v/>
      </c>
      <c r="N3684" s="8"/>
      <c r="XFB3684" s="13" t="str">
        <f>IF(D3684="","",COUNTIF('DISPATCHED (VT11)'!$E:$E,'Per Outlet Plan'!D3684))</f>
        <v/>
      </c>
    </row>
    <row r="3685" spans="1:14 16382:16382">
      <c r="A3685" s="18" t="str">
        <f>IF(D3685="","",VLOOKUP(D3685,'DISPATCHED (VT11)'!$E:$XEV,16373,0))</f>
        <v/>
      </c>
      <c r="B3685" s="13" t="str">
        <f>IF(D3685="","",VLOOKUP(D3685,'DISPATCHED (VT11)'!$E:$L,8,0))</f>
        <v/>
      </c>
      <c r="C3685" s="16" t="str">
        <f>IF(A3685="","",IF(VLOOKUP(A3685,'DSR Attendance'!$A:$E,5,0)=0,VLOOKUP(A3685,'DSR Attendance'!$A:$D,4,0),CONCATENATE(VLOOKUP(A3685,'DSR Attendance'!$A:$D,4,0)," / ",VLOOKUP('Per Outlet Plan'!A3685,'DSR Attendance'!$A:$E,5,0))))</f>
        <v/>
      </c>
      <c r="M3685" s="13" t="str">
        <f t="shared" si="59"/>
        <v/>
      </c>
      <c r="N3685" s="8"/>
      <c r="XFB3685" s="13" t="str">
        <f>IF(D3685="","",COUNTIF('DISPATCHED (VT11)'!$E:$E,'Per Outlet Plan'!D3685))</f>
        <v/>
      </c>
    </row>
    <row r="3686" spans="1:14 16382:16382">
      <c r="A3686" s="18" t="str">
        <f>IF(D3686="","",VLOOKUP(D3686,'DISPATCHED (VT11)'!$E:$XEV,16373,0))</f>
        <v/>
      </c>
      <c r="B3686" s="13" t="str">
        <f>IF(D3686="","",VLOOKUP(D3686,'DISPATCHED (VT11)'!$E:$L,8,0))</f>
        <v/>
      </c>
      <c r="C3686" s="16" t="str">
        <f>IF(A3686="","",IF(VLOOKUP(A3686,'DSR Attendance'!$A:$E,5,0)=0,VLOOKUP(A3686,'DSR Attendance'!$A:$D,4,0),CONCATENATE(VLOOKUP(A3686,'DSR Attendance'!$A:$D,4,0)," / ",VLOOKUP('Per Outlet Plan'!A3686,'DSR Attendance'!$A:$E,5,0))))</f>
        <v/>
      </c>
      <c r="M3686" s="13" t="str">
        <f t="shared" si="59"/>
        <v/>
      </c>
      <c r="N3686" s="8"/>
      <c r="XFB3686" s="13" t="str">
        <f>IF(D3686="","",COUNTIF('DISPATCHED (VT11)'!$E:$E,'Per Outlet Plan'!D3686))</f>
        <v/>
      </c>
    </row>
    <row r="3687" spans="1:14 16382:16382">
      <c r="A3687" s="18" t="str">
        <f>IF(D3687="","",VLOOKUP(D3687,'DISPATCHED (VT11)'!$E:$XEV,16373,0))</f>
        <v/>
      </c>
      <c r="B3687" s="13" t="str">
        <f>IF(D3687="","",VLOOKUP(D3687,'DISPATCHED (VT11)'!$E:$L,8,0))</f>
        <v/>
      </c>
      <c r="C3687" s="16" t="str">
        <f>IF(A3687="","",IF(VLOOKUP(A3687,'DSR Attendance'!$A:$E,5,0)=0,VLOOKUP(A3687,'DSR Attendance'!$A:$D,4,0),CONCATENATE(VLOOKUP(A3687,'DSR Attendance'!$A:$D,4,0)," / ",VLOOKUP('Per Outlet Plan'!A3687,'DSR Attendance'!$A:$E,5,0))))</f>
        <v/>
      </c>
      <c r="M3687" s="13" t="str">
        <f t="shared" si="59"/>
        <v/>
      </c>
      <c r="N3687" s="8"/>
      <c r="XFB3687" s="13" t="str">
        <f>IF(D3687="","",COUNTIF('DISPATCHED (VT11)'!$E:$E,'Per Outlet Plan'!D3687))</f>
        <v/>
      </c>
    </row>
    <row r="3688" spans="1:14 16382:16382">
      <c r="A3688" s="18" t="str">
        <f>IF(D3688="","",VLOOKUP(D3688,'DISPATCHED (VT11)'!$E:$XEV,16373,0))</f>
        <v/>
      </c>
      <c r="B3688" s="13" t="str">
        <f>IF(D3688="","",VLOOKUP(D3688,'DISPATCHED (VT11)'!$E:$L,8,0))</f>
        <v/>
      </c>
      <c r="C3688" s="16" t="str">
        <f>IF(A3688="","",IF(VLOOKUP(A3688,'DSR Attendance'!$A:$E,5,0)=0,VLOOKUP(A3688,'DSR Attendance'!$A:$D,4,0),CONCATENATE(VLOOKUP(A3688,'DSR Attendance'!$A:$D,4,0)," / ",VLOOKUP('Per Outlet Plan'!A3688,'DSR Attendance'!$A:$E,5,0))))</f>
        <v/>
      </c>
      <c r="M3688" s="13" t="str">
        <f t="shared" si="59"/>
        <v/>
      </c>
      <c r="N3688" s="8"/>
      <c r="XFB3688" s="13" t="str">
        <f>IF(D3688="","",COUNTIF('DISPATCHED (VT11)'!$E:$E,'Per Outlet Plan'!D3688))</f>
        <v/>
      </c>
    </row>
    <row r="3689" spans="1:14 16382:16382">
      <c r="A3689" s="18" t="str">
        <f>IF(D3689="","",VLOOKUP(D3689,'DISPATCHED (VT11)'!$E:$XEV,16373,0))</f>
        <v/>
      </c>
      <c r="B3689" s="13" t="str">
        <f>IF(D3689="","",VLOOKUP(D3689,'DISPATCHED (VT11)'!$E:$L,8,0))</f>
        <v/>
      </c>
      <c r="C3689" s="16" t="str">
        <f>IF(A3689="","",IF(VLOOKUP(A3689,'DSR Attendance'!$A:$E,5,0)=0,VLOOKUP(A3689,'DSR Attendance'!$A:$D,4,0),CONCATENATE(VLOOKUP(A3689,'DSR Attendance'!$A:$D,4,0)," / ",VLOOKUP('Per Outlet Plan'!A3689,'DSR Attendance'!$A:$E,5,0))))</f>
        <v/>
      </c>
      <c r="M3689" s="13" t="str">
        <f t="shared" si="59"/>
        <v/>
      </c>
      <c r="N3689" s="8"/>
      <c r="XFB3689" s="13" t="str">
        <f>IF(D3689="","",COUNTIF('DISPATCHED (VT11)'!$E:$E,'Per Outlet Plan'!D3689))</f>
        <v/>
      </c>
    </row>
    <row r="3690" spans="1:14 16382:16382">
      <c r="A3690" s="18" t="str">
        <f>IF(D3690="","",VLOOKUP(D3690,'DISPATCHED (VT11)'!$E:$XEV,16373,0))</f>
        <v/>
      </c>
      <c r="B3690" s="13" t="str">
        <f>IF(D3690="","",VLOOKUP(D3690,'DISPATCHED (VT11)'!$E:$L,8,0))</f>
        <v/>
      </c>
      <c r="C3690" s="16" t="str">
        <f>IF(A3690="","",IF(VLOOKUP(A3690,'DSR Attendance'!$A:$E,5,0)=0,VLOOKUP(A3690,'DSR Attendance'!$A:$D,4,0),CONCATENATE(VLOOKUP(A3690,'DSR Attendance'!$A:$D,4,0)," / ",VLOOKUP('Per Outlet Plan'!A3690,'DSR Attendance'!$A:$E,5,0))))</f>
        <v/>
      </c>
      <c r="M3690" s="13" t="str">
        <f t="shared" si="59"/>
        <v/>
      </c>
      <c r="N3690" s="8"/>
      <c r="XFB3690" s="13" t="str">
        <f>IF(D3690="","",COUNTIF('DISPATCHED (VT11)'!$E:$E,'Per Outlet Plan'!D3690))</f>
        <v/>
      </c>
    </row>
    <row r="3691" spans="1:14 16382:16382">
      <c r="A3691" s="18" t="str">
        <f>IF(D3691="","",VLOOKUP(D3691,'DISPATCHED (VT11)'!$E:$XEV,16373,0))</f>
        <v/>
      </c>
      <c r="B3691" s="13" t="str">
        <f>IF(D3691="","",VLOOKUP(D3691,'DISPATCHED (VT11)'!$E:$L,8,0))</f>
        <v/>
      </c>
      <c r="C3691" s="16" t="str">
        <f>IF(A3691="","",IF(VLOOKUP(A3691,'DSR Attendance'!$A:$E,5,0)=0,VLOOKUP(A3691,'DSR Attendance'!$A:$D,4,0),CONCATENATE(VLOOKUP(A3691,'DSR Attendance'!$A:$D,4,0)," / ",VLOOKUP('Per Outlet Plan'!A3691,'DSR Attendance'!$A:$E,5,0))))</f>
        <v/>
      </c>
      <c r="M3691" s="13" t="str">
        <f t="shared" si="59"/>
        <v/>
      </c>
      <c r="N3691" s="8"/>
      <c r="XFB3691" s="13" t="str">
        <f>IF(D3691="","",COUNTIF('DISPATCHED (VT11)'!$E:$E,'Per Outlet Plan'!D3691))</f>
        <v/>
      </c>
    </row>
    <row r="3692" spans="1:14 16382:16382">
      <c r="A3692" s="18" t="str">
        <f>IF(D3692="","",VLOOKUP(D3692,'DISPATCHED (VT11)'!$E:$XEV,16373,0))</f>
        <v/>
      </c>
      <c r="B3692" s="13" t="str">
        <f>IF(D3692="","",VLOOKUP(D3692,'DISPATCHED (VT11)'!$E:$L,8,0))</f>
        <v/>
      </c>
      <c r="C3692" s="16" t="str">
        <f>IF(A3692="","",IF(VLOOKUP(A3692,'DSR Attendance'!$A:$E,5,0)=0,VLOOKUP(A3692,'DSR Attendance'!$A:$D,4,0),CONCATENATE(VLOOKUP(A3692,'DSR Attendance'!$A:$D,4,0)," / ",VLOOKUP('Per Outlet Plan'!A3692,'DSR Attendance'!$A:$E,5,0))))</f>
        <v/>
      </c>
      <c r="M3692" s="13" t="str">
        <f t="shared" si="59"/>
        <v/>
      </c>
      <c r="N3692" s="8"/>
      <c r="XFB3692" s="13" t="str">
        <f>IF(D3692="","",COUNTIF('DISPATCHED (VT11)'!$E:$E,'Per Outlet Plan'!D3692))</f>
        <v/>
      </c>
    </row>
    <row r="3693" spans="1:14 16382:16382">
      <c r="A3693" s="18" t="str">
        <f>IF(D3693="","",VLOOKUP(D3693,'DISPATCHED (VT11)'!$E:$XEV,16373,0))</f>
        <v/>
      </c>
      <c r="B3693" s="13" t="str">
        <f>IF(D3693="","",VLOOKUP(D3693,'DISPATCHED (VT11)'!$E:$L,8,0))</f>
        <v/>
      </c>
      <c r="C3693" s="16" t="str">
        <f>IF(A3693="","",IF(VLOOKUP(A3693,'DSR Attendance'!$A:$E,5,0)=0,VLOOKUP(A3693,'DSR Attendance'!$A:$D,4,0),CONCATENATE(VLOOKUP(A3693,'DSR Attendance'!$A:$D,4,0)," / ",VLOOKUP('Per Outlet Plan'!A3693,'DSR Attendance'!$A:$E,5,0))))</f>
        <v/>
      </c>
      <c r="M3693" s="13" t="str">
        <f t="shared" si="59"/>
        <v/>
      </c>
      <c r="N3693" s="8"/>
      <c r="XFB3693" s="13" t="str">
        <f>IF(D3693="","",COUNTIF('DISPATCHED (VT11)'!$E:$E,'Per Outlet Plan'!D3693))</f>
        <v/>
      </c>
    </row>
    <row r="3694" spans="1:14 16382:16382">
      <c r="A3694" s="18" t="str">
        <f>IF(D3694="","",VLOOKUP(D3694,'DISPATCHED (VT11)'!$E:$XEV,16373,0))</f>
        <v/>
      </c>
      <c r="B3694" s="13" t="str">
        <f>IF(D3694="","",VLOOKUP(D3694,'DISPATCHED (VT11)'!$E:$L,8,0))</f>
        <v/>
      </c>
      <c r="C3694" s="16" t="str">
        <f>IF(A3694="","",IF(VLOOKUP(A3694,'DSR Attendance'!$A:$E,5,0)=0,VLOOKUP(A3694,'DSR Attendance'!$A:$D,4,0),CONCATENATE(VLOOKUP(A3694,'DSR Attendance'!$A:$D,4,0)," / ",VLOOKUP('Per Outlet Plan'!A3694,'DSR Attendance'!$A:$E,5,0))))</f>
        <v/>
      </c>
      <c r="M3694" s="13" t="str">
        <f t="shared" si="59"/>
        <v/>
      </c>
      <c r="N3694" s="8"/>
      <c r="XFB3694" s="13" t="str">
        <f>IF(D3694="","",COUNTIF('DISPATCHED (VT11)'!$E:$E,'Per Outlet Plan'!D3694))</f>
        <v/>
      </c>
    </row>
    <row r="3695" spans="1:14 16382:16382">
      <c r="A3695" s="18" t="str">
        <f>IF(D3695="","",VLOOKUP(D3695,'DISPATCHED (VT11)'!$E:$XEV,16373,0))</f>
        <v/>
      </c>
      <c r="B3695" s="13" t="str">
        <f>IF(D3695="","",VLOOKUP(D3695,'DISPATCHED (VT11)'!$E:$L,8,0))</f>
        <v/>
      </c>
      <c r="C3695" s="16" t="str">
        <f>IF(A3695="","",IF(VLOOKUP(A3695,'DSR Attendance'!$A:$E,5,0)=0,VLOOKUP(A3695,'DSR Attendance'!$A:$D,4,0),CONCATENATE(VLOOKUP(A3695,'DSR Attendance'!$A:$D,4,0)," / ",VLOOKUP('Per Outlet Plan'!A3695,'DSR Attendance'!$A:$E,5,0))))</f>
        <v/>
      </c>
      <c r="M3695" s="13" t="str">
        <f t="shared" si="59"/>
        <v/>
      </c>
      <c r="N3695" s="8"/>
      <c r="XFB3695" s="13" t="str">
        <f>IF(D3695="","",COUNTIF('DISPATCHED (VT11)'!$E:$E,'Per Outlet Plan'!D3695))</f>
        <v/>
      </c>
    </row>
    <row r="3696" spans="1:14 16382:16382">
      <c r="A3696" s="18" t="str">
        <f>IF(D3696="","",VLOOKUP(D3696,'DISPATCHED (VT11)'!$E:$XEV,16373,0))</f>
        <v/>
      </c>
      <c r="B3696" s="13" t="str">
        <f>IF(D3696="","",VLOOKUP(D3696,'DISPATCHED (VT11)'!$E:$L,8,0))</f>
        <v/>
      </c>
      <c r="C3696" s="16" t="str">
        <f>IF(A3696="","",IF(VLOOKUP(A3696,'DSR Attendance'!$A:$E,5,0)=0,VLOOKUP(A3696,'DSR Attendance'!$A:$D,4,0),CONCATENATE(VLOOKUP(A3696,'DSR Attendance'!$A:$D,4,0)," / ",VLOOKUP('Per Outlet Plan'!A3696,'DSR Attendance'!$A:$E,5,0))))</f>
        <v/>
      </c>
      <c r="M3696" s="13" t="str">
        <f t="shared" si="59"/>
        <v/>
      </c>
      <c r="N3696" s="8"/>
      <c r="XFB3696" s="13" t="str">
        <f>IF(D3696="","",COUNTIF('DISPATCHED (VT11)'!$E:$E,'Per Outlet Plan'!D3696))</f>
        <v/>
      </c>
    </row>
    <row r="3697" spans="1:14 16382:16382">
      <c r="A3697" s="18" t="str">
        <f>IF(D3697="","",VLOOKUP(D3697,'DISPATCHED (VT11)'!$E:$XEV,16373,0))</f>
        <v/>
      </c>
      <c r="B3697" s="13" t="str">
        <f>IF(D3697="","",VLOOKUP(D3697,'DISPATCHED (VT11)'!$E:$L,8,0))</f>
        <v/>
      </c>
      <c r="C3697" s="16" t="str">
        <f>IF(A3697="","",IF(VLOOKUP(A3697,'DSR Attendance'!$A:$E,5,0)=0,VLOOKUP(A3697,'DSR Attendance'!$A:$D,4,0),CONCATENATE(VLOOKUP(A3697,'DSR Attendance'!$A:$D,4,0)," / ",VLOOKUP('Per Outlet Plan'!A3697,'DSR Attendance'!$A:$E,5,0))))</f>
        <v/>
      </c>
      <c r="M3697" s="13" t="str">
        <f t="shared" si="59"/>
        <v/>
      </c>
      <c r="N3697" s="8"/>
      <c r="XFB3697" s="13" t="str">
        <f>IF(D3697="","",COUNTIF('DISPATCHED (VT11)'!$E:$E,'Per Outlet Plan'!D3697))</f>
        <v/>
      </c>
    </row>
    <row r="3698" spans="1:14 16382:16382">
      <c r="A3698" s="18" t="str">
        <f>IF(D3698="","",VLOOKUP(D3698,'DISPATCHED (VT11)'!$E:$XEV,16373,0))</f>
        <v/>
      </c>
      <c r="B3698" s="13" t="str">
        <f>IF(D3698="","",VLOOKUP(D3698,'DISPATCHED (VT11)'!$E:$L,8,0))</f>
        <v/>
      </c>
      <c r="C3698" s="16" t="str">
        <f>IF(A3698="","",IF(VLOOKUP(A3698,'DSR Attendance'!$A:$E,5,0)=0,VLOOKUP(A3698,'DSR Attendance'!$A:$D,4,0),CONCATENATE(VLOOKUP(A3698,'DSR Attendance'!$A:$D,4,0)," / ",VLOOKUP('Per Outlet Plan'!A3698,'DSR Attendance'!$A:$E,5,0))))</f>
        <v/>
      </c>
      <c r="M3698" s="13" t="str">
        <f t="shared" si="59"/>
        <v/>
      </c>
      <c r="N3698" s="8"/>
      <c r="XFB3698" s="13" t="str">
        <f>IF(D3698="","",COUNTIF('DISPATCHED (VT11)'!$E:$E,'Per Outlet Plan'!D3698))</f>
        <v/>
      </c>
    </row>
    <row r="3699" spans="1:14 16382:16382">
      <c r="A3699" s="18" t="str">
        <f>IF(D3699="","",VLOOKUP(D3699,'DISPATCHED (VT11)'!$E:$XEV,16373,0))</f>
        <v/>
      </c>
      <c r="B3699" s="13" t="str">
        <f>IF(D3699="","",VLOOKUP(D3699,'DISPATCHED (VT11)'!$E:$L,8,0))</f>
        <v/>
      </c>
      <c r="C3699" s="16" t="str">
        <f>IF(A3699="","",IF(VLOOKUP(A3699,'DSR Attendance'!$A:$E,5,0)=0,VLOOKUP(A3699,'DSR Attendance'!$A:$D,4,0),CONCATENATE(VLOOKUP(A3699,'DSR Attendance'!$A:$D,4,0)," / ",VLOOKUP('Per Outlet Plan'!A3699,'DSR Attendance'!$A:$E,5,0))))</f>
        <v/>
      </c>
      <c r="M3699" s="13" t="str">
        <f t="shared" si="59"/>
        <v/>
      </c>
      <c r="N3699" s="8"/>
      <c r="XFB3699" s="13" t="str">
        <f>IF(D3699="","",COUNTIF('DISPATCHED (VT11)'!$E:$E,'Per Outlet Plan'!D3699))</f>
        <v/>
      </c>
    </row>
    <row r="3700" spans="1:14 16382:16382">
      <c r="A3700" s="18" t="str">
        <f>IF(D3700="","",VLOOKUP(D3700,'DISPATCHED (VT11)'!$E:$XEV,16373,0))</f>
        <v/>
      </c>
      <c r="B3700" s="13" t="str">
        <f>IF(D3700="","",VLOOKUP(D3700,'DISPATCHED (VT11)'!$E:$L,8,0))</f>
        <v/>
      </c>
      <c r="C3700" s="16" t="str">
        <f>IF(A3700="","",IF(VLOOKUP(A3700,'DSR Attendance'!$A:$E,5,0)=0,VLOOKUP(A3700,'DSR Attendance'!$A:$D,4,0),CONCATENATE(VLOOKUP(A3700,'DSR Attendance'!$A:$D,4,0)," / ",VLOOKUP('Per Outlet Plan'!A3700,'DSR Attendance'!$A:$E,5,0))))</f>
        <v/>
      </c>
      <c r="M3700" s="13" t="str">
        <f t="shared" si="59"/>
        <v/>
      </c>
      <c r="N3700" s="8"/>
      <c r="XFB3700" s="13" t="str">
        <f>IF(D3700="","",COUNTIF('DISPATCHED (VT11)'!$E:$E,'Per Outlet Plan'!D3700))</f>
        <v/>
      </c>
    </row>
    <row r="3701" spans="1:14 16382:16382">
      <c r="A3701" s="18" t="str">
        <f>IF(D3701="","",VLOOKUP(D3701,'DISPATCHED (VT11)'!$E:$XEV,16373,0))</f>
        <v/>
      </c>
      <c r="B3701" s="13" t="str">
        <f>IF(D3701="","",VLOOKUP(D3701,'DISPATCHED (VT11)'!$E:$L,8,0))</f>
        <v/>
      </c>
      <c r="C3701" s="16" t="str">
        <f>IF(A3701="","",IF(VLOOKUP(A3701,'DSR Attendance'!$A:$E,5,0)=0,VLOOKUP(A3701,'DSR Attendance'!$A:$D,4,0),CONCATENATE(VLOOKUP(A3701,'DSR Attendance'!$A:$D,4,0)," / ",VLOOKUP('Per Outlet Plan'!A3701,'DSR Attendance'!$A:$E,5,0))))</f>
        <v/>
      </c>
      <c r="M3701" s="13" t="str">
        <f t="shared" si="59"/>
        <v/>
      </c>
      <c r="N3701" s="8"/>
      <c r="XFB3701" s="13" t="str">
        <f>IF(D3701="","",COUNTIF('DISPATCHED (VT11)'!$E:$E,'Per Outlet Plan'!D3701))</f>
        <v/>
      </c>
    </row>
    <row r="3702" spans="1:14 16382:16382">
      <c r="A3702" s="18" t="str">
        <f>IF(D3702="","",VLOOKUP(D3702,'DISPATCHED (VT11)'!$E:$XEV,16373,0))</f>
        <v/>
      </c>
      <c r="B3702" s="13" t="str">
        <f>IF(D3702="","",VLOOKUP(D3702,'DISPATCHED (VT11)'!$E:$L,8,0))</f>
        <v/>
      </c>
      <c r="C3702" s="16" t="str">
        <f>IF(A3702="","",IF(VLOOKUP(A3702,'DSR Attendance'!$A:$E,5,0)=0,VLOOKUP(A3702,'DSR Attendance'!$A:$D,4,0),CONCATENATE(VLOOKUP(A3702,'DSR Attendance'!$A:$D,4,0)," / ",VLOOKUP('Per Outlet Plan'!A3702,'DSR Attendance'!$A:$E,5,0))))</f>
        <v/>
      </c>
      <c r="M3702" s="13" t="str">
        <f t="shared" si="59"/>
        <v/>
      </c>
      <c r="N3702" s="8"/>
      <c r="XFB3702" s="13" t="str">
        <f>IF(D3702="","",COUNTIF('DISPATCHED (VT11)'!$E:$E,'Per Outlet Plan'!D3702))</f>
        <v/>
      </c>
    </row>
    <row r="3703" spans="1:14 16382:16382">
      <c r="A3703" s="18" t="str">
        <f>IF(D3703="","",VLOOKUP(D3703,'DISPATCHED (VT11)'!$E:$XEV,16373,0))</f>
        <v/>
      </c>
      <c r="B3703" s="13" t="str">
        <f>IF(D3703="","",VLOOKUP(D3703,'DISPATCHED (VT11)'!$E:$L,8,0))</f>
        <v/>
      </c>
      <c r="C3703" s="16" t="str">
        <f>IF(A3703="","",IF(VLOOKUP(A3703,'DSR Attendance'!$A:$E,5,0)=0,VLOOKUP(A3703,'DSR Attendance'!$A:$D,4,0),CONCATENATE(VLOOKUP(A3703,'DSR Attendance'!$A:$D,4,0)," / ",VLOOKUP('Per Outlet Plan'!A3703,'DSR Attendance'!$A:$E,5,0))))</f>
        <v/>
      </c>
      <c r="M3703" s="13" t="str">
        <f t="shared" si="59"/>
        <v/>
      </c>
      <c r="N3703" s="8"/>
      <c r="XFB3703" s="13" t="str">
        <f>IF(D3703="","",COUNTIF('DISPATCHED (VT11)'!$E:$E,'Per Outlet Plan'!D3703))</f>
        <v/>
      </c>
    </row>
    <row r="3704" spans="1:14 16382:16382">
      <c r="A3704" s="18" t="str">
        <f>IF(D3704="","",VLOOKUP(D3704,'DISPATCHED (VT11)'!$E:$XEV,16373,0))</f>
        <v/>
      </c>
      <c r="B3704" s="13" t="str">
        <f>IF(D3704="","",VLOOKUP(D3704,'DISPATCHED (VT11)'!$E:$L,8,0))</f>
        <v/>
      </c>
      <c r="C3704" s="16" t="str">
        <f>IF(A3704="","",IF(VLOOKUP(A3704,'DSR Attendance'!$A:$E,5,0)=0,VLOOKUP(A3704,'DSR Attendance'!$A:$D,4,0),CONCATENATE(VLOOKUP(A3704,'DSR Attendance'!$A:$D,4,0)," / ",VLOOKUP('Per Outlet Plan'!A3704,'DSR Attendance'!$A:$E,5,0))))</f>
        <v/>
      </c>
      <c r="M3704" s="13" t="str">
        <f t="shared" si="59"/>
        <v/>
      </c>
      <c r="N3704" s="8"/>
      <c r="XFB3704" s="13" t="str">
        <f>IF(D3704="","",COUNTIF('DISPATCHED (VT11)'!$E:$E,'Per Outlet Plan'!D3704))</f>
        <v/>
      </c>
    </row>
    <row r="3705" spans="1:14 16382:16382">
      <c r="A3705" s="18" t="str">
        <f>IF(D3705="","",VLOOKUP(D3705,'DISPATCHED (VT11)'!$E:$XEV,16373,0))</f>
        <v/>
      </c>
      <c r="B3705" s="13" t="str">
        <f>IF(D3705="","",VLOOKUP(D3705,'DISPATCHED (VT11)'!$E:$L,8,0))</f>
        <v/>
      </c>
      <c r="C3705" s="16" t="str">
        <f>IF(A3705="","",IF(VLOOKUP(A3705,'DSR Attendance'!$A:$E,5,0)=0,VLOOKUP(A3705,'DSR Attendance'!$A:$D,4,0),CONCATENATE(VLOOKUP(A3705,'DSR Attendance'!$A:$D,4,0)," / ",VLOOKUP('Per Outlet Plan'!A3705,'DSR Attendance'!$A:$E,5,0))))</f>
        <v/>
      </c>
      <c r="M3705" s="13" t="str">
        <f t="shared" si="59"/>
        <v/>
      </c>
      <c r="N3705" s="8"/>
      <c r="XFB3705" s="13" t="str">
        <f>IF(D3705="","",COUNTIF('DISPATCHED (VT11)'!$E:$E,'Per Outlet Plan'!D3705))</f>
        <v/>
      </c>
    </row>
    <row r="3706" spans="1:14 16382:16382">
      <c r="A3706" s="18" t="str">
        <f>IF(D3706="","",VLOOKUP(D3706,'DISPATCHED (VT11)'!$E:$XEV,16373,0))</f>
        <v/>
      </c>
      <c r="B3706" s="13" t="str">
        <f>IF(D3706="","",VLOOKUP(D3706,'DISPATCHED (VT11)'!$E:$L,8,0))</f>
        <v/>
      </c>
      <c r="C3706" s="16" t="str">
        <f>IF(A3706="","",IF(VLOOKUP(A3706,'DSR Attendance'!$A:$E,5,0)=0,VLOOKUP(A3706,'DSR Attendance'!$A:$D,4,0),CONCATENATE(VLOOKUP(A3706,'DSR Attendance'!$A:$D,4,0)," / ",VLOOKUP('Per Outlet Plan'!A3706,'DSR Attendance'!$A:$E,5,0))))</f>
        <v/>
      </c>
      <c r="M3706" s="13" t="str">
        <f t="shared" si="59"/>
        <v/>
      </c>
      <c r="N3706" s="8"/>
      <c r="XFB3706" s="13" t="str">
        <f>IF(D3706="","",COUNTIF('DISPATCHED (VT11)'!$E:$E,'Per Outlet Plan'!D3706))</f>
        <v/>
      </c>
    </row>
    <row r="3707" spans="1:14 16382:16382">
      <c r="A3707" s="18" t="str">
        <f>IF(D3707="","",VLOOKUP(D3707,'DISPATCHED (VT11)'!$E:$XEV,16373,0))</f>
        <v/>
      </c>
      <c r="B3707" s="13" t="str">
        <f>IF(D3707="","",VLOOKUP(D3707,'DISPATCHED (VT11)'!$E:$L,8,0))</f>
        <v/>
      </c>
      <c r="C3707" s="16" t="str">
        <f>IF(A3707="","",IF(VLOOKUP(A3707,'DSR Attendance'!$A:$E,5,0)=0,VLOOKUP(A3707,'DSR Attendance'!$A:$D,4,0),CONCATENATE(VLOOKUP(A3707,'DSR Attendance'!$A:$D,4,0)," / ",VLOOKUP('Per Outlet Plan'!A3707,'DSR Attendance'!$A:$E,5,0))))</f>
        <v/>
      </c>
      <c r="M3707" s="13" t="str">
        <f t="shared" si="59"/>
        <v/>
      </c>
      <c r="N3707" s="8"/>
      <c r="XFB3707" s="13" t="str">
        <f>IF(D3707="","",COUNTIF('DISPATCHED (VT11)'!$E:$E,'Per Outlet Plan'!D3707))</f>
        <v/>
      </c>
    </row>
    <row r="3708" spans="1:14 16382:16382">
      <c r="A3708" s="18" t="str">
        <f>IF(D3708="","",VLOOKUP(D3708,'DISPATCHED (VT11)'!$E:$XEV,16373,0))</f>
        <v/>
      </c>
      <c r="B3708" s="13" t="str">
        <f>IF(D3708="","",VLOOKUP(D3708,'DISPATCHED (VT11)'!$E:$L,8,0))</f>
        <v/>
      </c>
      <c r="C3708" s="16" t="str">
        <f>IF(A3708="","",IF(VLOOKUP(A3708,'DSR Attendance'!$A:$E,5,0)=0,VLOOKUP(A3708,'DSR Attendance'!$A:$D,4,0),CONCATENATE(VLOOKUP(A3708,'DSR Attendance'!$A:$D,4,0)," / ",VLOOKUP('Per Outlet Plan'!A3708,'DSR Attendance'!$A:$E,5,0))))</f>
        <v/>
      </c>
      <c r="M3708" s="13" t="str">
        <f t="shared" si="59"/>
        <v/>
      </c>
      <c r="N3708" s="8"/>
      <c r="XFB3708" s="13" t="str">
        <f>IF(D3708="","",COUNTIF('DISPATCHED (VT11)'!$E:$E,'Per Outlet Plan'!D3708))</f>
        <v/>
      </c>
    </row>
    <row r="3709" spans="1:14 16382:16382">
      <c r="A3709" s="18" t="str">
        <f>IF(D3709="","",VLOOKUP(D3709,'DISPATCHED (VT11)'!$E:$XEV,16373,0))</f>
        <v/>
      </c>
      <c r="B3709" s="13" t="str">
        <f>IF(D3709="","",VLOOKUP(D3709,'DISPATCHED (VT11)'!$E:$L,8,0))</f>
        <v/>
      </c>
      <c r="C3709" s="16" t="str">
        <f>IF(A3709="","",IF(VLOOKUP(A3709,'DSR Attendance'!$A:$E,5,0)=0,VLOOKUP(A3709,'DSR Attendance'!$A:$D,4,0),CONCATENATE(VLOOKUP(A3709,'DSR Attendance'!$A:$D,4,0)," / ",VLOOKUP('Per Outlet Plan'!A3709,'DSR Attendance'!$A:$E,5,0))))</f>
        <v/>
      </c>
      <c r="M3709" s="13" t="str">
        <f t="shared" si="59"/>
        <v/>
      </c>
      <c r="N3709" s="8"/>
      <c r="XFB3709" s="13" t="str">
        <f>IF(D3709="","",COUNTIF('DISPATCHED (VT11)'!$E:$E,'Per Outlet Plan'!D3709))</f>
        <v/>
      </c>
    </row>
    <row r="3710" spans="1:14 16382:16382">
      <c r="A3710" s="18" t="str">
        <f>IF(D3710="","",VLOOKUP(D3710,'DISPATCHED (VT11)'!$E:$XEV,16373,0))</f>
        <v/>
      </c>
      <c r="B3710" s="13" t="str">
        <f>IF(D3710="","",VLOOKUP(D3710,'DISPATCHED (VT11)'!$E:$L,8,0))</f>
        <v/>
      </c>
      <c r="C3710" s="16" t="str">
        <f>IF(A3710="","",IF(VLOOKUP(A3710,'DSR Attendance'!$A:$E,5,0)=0,VLOOKUP(A3710,'DSR Attendance'!$A:$D,4,0),CONCATENATE(VLOOKUP(A3710,'DSR Attendance'!$A:$D,4,0)," / ",VLOOKUP('Per Outlet Plan'!A3710,'DSR Attendance'!$A:$E,5,0))))</f>
        <v/>
      </c>
      <c r="M3710" s="13" t="str">
        <f t="shared" si="59"/>
        <v/>
      </c>
      <c r="N3710" s="8"/>
      <c r="XFB3710" s="13" t="str">
        <f>IF(D3710="","",COUNTIF('DISPATCHED (VT11)'!$E:$E,'Per Outlet Plan'!D3710))</f>
        <v/>
      </c>
    </row>
    <row r="3711" spans="1:14 16382:16382">
      <c r="A3711" s="18" t="str">
        <f>IF(D3711="","",VLOOKUP(D3711,'DISPATCHED (VT11)'!$E:$XEV,16373,0))</f>
        <v/>
      </c>
      <c r="B3711" s="13" t="str">
        <f>IF(D3711="","",VLOOKUP(D3711,'DISPATCHED (VT11)'!$E:$L,8,0))</f>
        <v/>
      </c>
      <c r="C3711" s="16" t="str">
        <f>IF(A3711="","",IF(VLOOKUP(A3711,'DSR Attendance'!$A:$E,5,0)=0,VLOOKUP(A3711,'DSR Attendance'!$A:$D,4,0),CONCATENATE(VLOOKUP(A3711,'DSR Attendance'!$A:$D,4,0)," / ",VLOOKUP('Per Outlet Plan'!A3711,'DSR Attendance'!$A:$E,5,0))))</f>
        <v/>
      </c>
      <c r="M3711" s="13" t="str">
        <f t="shared" si="59"/>
        <v/>
      </c>
      <c r="N3711" s="8"/>
      <c r="XFB3711" s="13" t="str">
        <f>IF(D3711="","",COUNTIF('DISPATCHED (VT11)'!$E:$E,'Per Outlet Plan'!D3711))</f>
        <v/>
      </c>
    </row>
    <row r="3712" spans="1:14 16382:16382">
      <c r="A3712" s="18" t="str">
        <f>IF(D3712="","",VLOOKUP(D3712,'DISPATCHED (VT11)'!$E:$XEV,16373,0))</f>
        <v/>
      </c>
      <c r="B3712" s="13" t="str">
        <f>IF(D3712="","",VLOOKUP(D3712,'DISPATCHED (VT11)'!$E:$L,8,0))</f>
        <v/>
      </c>
      <c r="C3712" s="16" t="str">
        <f>IF(A3712="","",IF(VLOOKUP(A3712,'DSR Attendance'!$A:$E,5,0)=0,VLOOKUP(A3712,'DSR Attendance'!$A:$D,4,0),CONCATENATE(VLOOKUP(A3712,'DSR Attendance'!$A:$D,4,0)," / ",VLOOKUP('Per Outlet Plan'!A3712,'DSR Attendance'!$A:$E,5,0))))</f>
        <v/>
      </c>
      <c r="M3712" s="13" t="str">
        <f t="shared" si="59"/>
        <v/>
      </c>
      <c r="N3712" s="8"/>
      <c r="XFB3712" s="13" t="str">
        <f>IF(D3712="","",COUNTIF('DISPATCHED (VT11)'!$E:$E,'Per Outlet Plan'!D3712))</f>
        <v/>
      </c>
    </row>
    <row r="3713" spans="1:14 16382:16382">
      <c r="A3713" s="18" t="str">
        <f>IF(D3713="","",VLOOKUP(D3713,'DISPATCHED (VT11)'!$E:$XEV,16373,0))</f>
        <v/>
      </c>
      <c r="B3713" s="13" t="str">
        <f>IF(D3713="","",VLOOKUP(D3713,'DISPATCHED (VT11)'!$E:$L,8,0))</f>
        <v/>
      </c>
      <c r="C3713" s="16" t="str">
        <f>IF(A3713="","",IF(VLOOKUP(A3713,'DSR Attendance'!$A:$E,5,0)=0,VLOOKUP(A3713,'DSR Attendance'!$A:$D,4,0),CONCATENATE(VLOOKUP(A3713,'DSR Attendance'!$A:$D,4,0)," / ",VLOOKUP('Per Outlet Plan'!A3713,'DSR Attendance'!$A:$E,5,0))))</f>
        <v/>
      </c>
      <c r="M3713" s="13" t="str">
        <f t="shared" si="59"/>
        <v/>
      </c>
      <c r="N3713" s="8"/>
      <c r="XFB3713" s="13" t="str">
        <f>IF(D3713="","",COUNTIF('DISPATCHED (VT11)'!$E:$E,'Per Outlet Plan'!D3713))</f>
        <v/>
      </c>
    </row>
    <row r="3714" spans="1:14 16382:16382">
      <c r="A3714" s="18" t="str">
        <f>IF(D3714="","",VLOOKUP(D3714,'DISPATCHED (VT11)'!$E:$XEV,16373,0))</f>
        <v/>
      </c>
      <c r="B3714" s="13" t="str">
        <f>IF(D3714="","",VLOOKUP(D3714,'DISPATCHED (VT11)'!$E:$L,8,0))</f>
        <v/>
      </c>
      <c r="C3714" s="16" t="str">
        <f>IF(A3714="","",IF(VLOOKUP(A3714,'DSR Attendance'!$A:$E,5,0)=0,VLOOKUP(A3714,'DSR Attendance'!$A:$D,4,0),CONCATENATE(VLOOKUP(A3714,'DSR Attendance'!$A:$D,4,0)," / ",VLOOKUP('Per Outlet Plan'!A3714,'DSR Attendance'!$A:$E,5,0))))</f>
        <v/>
      </c>
      <c r="M3714" s="13" t="str">
        <f t="shared" si="59"/>
        <v/>
      </c>
      <c r="N3714" s="8"/>
      <c r="XFB3714" s="13" t="str">
        <f>IF(D3714="","",COUNTIF('DISPATCHED (VT11)'!$E:$E,'Per Outlet Plan'!D3714))</f>
        <v/>
      </c>
    </row>
    <row r="3715" spans="1:14 16382:16382">
      <c r="A3715" s="18" t="str">
        <f>IF(D3715="","",VLOOKUP(D3715,'DISPATCHED (VT11)'!$E:$XEV,16373,0))</f>
        <v/>
      </c>
      <c r="B3715" s="13" t="str">
        <f>IF(D3715="","",VLOOKUP(D3715,'DISPATCHED (VT11)'!$E:$L,8,0))</f>
        <v/>
      </c>
      <c r="C3715" s="16" t="str">
        <f>IF(A3715="","",IF(VLOOKUP(A3715,'DSR Attendance'!$A:$E,5,0)=0,VLOOKUP(A3715,'DSR Attendance'!$A:$D,4,0),CONCATENATE(VLOOKUP(A3715,'DSR Attendance'!$A:$D,4,0)," / ",VLOOKUP('Per Outlet Plan'!A3715,'DSR Attendance'!$A:$E,5,0))))</f>
        <v/>
      </c>
      <c r="M3715" s="13" t="str">
        <f t="shared" si="59"/>
        <v/>
      </c>
      <c r="N3715" s="8"/>
      <c r="XFB3715" s="13" t="str">
        <f>IF(D3715="","",COUNTIF('DISPATCHED (VT11)'!$E:$E,'Per Outlet Plan'!D3715))</f>
        <v/>
      </c>
    </row>
    <row r="3716" spans="1:14 16382:16382">
      <c r="A3716" s="18" t="str">
        <f>IF(D3716="","",VLOOKUP(D3716,'DISPATCHED (VT11)'!$E:$XEV,16373,0))</f>
        <v/>
      </c>
      <c r="B3716" s="13" t="str">
        <f>IF(D3716="","",VLOOKUP(D3716,'DISPATCHED (VT11)'!$E:$L,8,0))</f>
        <v/>
      </c>
      <c r="C3716" s="16" t="str">
        <f>IF(A3716="","",IF(VLOOKUP(A3716,'DSR Attendance'!$A:$E,5,0)=0,VLOOKUP(A3716,'DSR Attendance'!$A:$D,4,0),CONCATENATE(VLOOKUP(A3716,'DSR Attendance'!$A:$D,4,0)," / ",VLOOKUP('Per Outlet Plan'!A3716,'DSR Attendance'!$A:$E,5,0))))</f>
        <v/>
      </c>
      <c r="M3716" s="13" t="str">
        <f t="shared" si="59"/>
        <v/>
      </c>
      <c r="N3716" s="8"/>
      <c r="XFB3716" s="13" t="str">
        <f>IF(D3716="","",COUNTIF('DISPATCHED (VT11)'!$E:$E,'Per Outlet Plan'!D3716))</f>
        <v/>
      </c>
    </row>
    <row r="3717" spans="1:14 16382:16382">
      <c r="A3717" s="18" t="str">
        <f>IF(D3717="","",VLOOKUP(D3717,'DISPATCHED (VT11)'!$E:$XEV,16373,0))</f>
        <v/>
      </c>
      <c r="B3717" s="13" t="str">
        <f>IF(D3717="","",VLOOKUP(D3717,'DISPATCHED (VT11)'!$E:$L,8,0))</f>
        <v/>
      </c>
      <c r="C3717" s="16" t="str">
        <f>IF(A3717="","",IF(VLOOKUP(A3717,'DSR Attendance'!$A:$E,5,0)=0,VLOOKUP(A3717,'DSR Attendance'!$A:$D,4,0),CONCATENATE(VLOOKUP(A3717,'DSR Attendance'!$A:$D,4,0)," / ",VLOOKUP('Per Outlet Plan'!A3717,'DSR Attendance'!$A:$E,5,0))))</f>
        <v/>
      </c>
      <c r="M3717" s="13" t="str">
        <f t="shared" si="59"/>
        <v/>
      </c>
      <c r="N3717" s="8"/>
      <c r="XFB3717" s="13" t="str">
        <f>IF(D3717="","",COUNTIF('DISPATCHED (VT11)'!$E:$E,'Per Outlet Plan'!D3717))</f>
        <v/>
      </c>
    </row>
    <row r="3718" spans="1:14 16382:16382">
      <c r="A3718" s="18" t="str">
        <f>IF(D3718="","",VLOOKUP(D3718,'DISPATCHED (VT11)'!$E:$XEV,16373,0))</f>
        <v/>
      </c>
      <c r="B3718" s="13" t="str">
        <f>IF(D3718="","",VLOOKUP(D3718,'DISPATCHED (VT11)'!$E:$L,8,0))</f>
        <v/>
      </c>
      <c r="C3718" s="16" t="str">
        <f>IF(A3718="","",IF(VLOOKUP(A3718,'DSR Attendance'!$A:$E,5,0)=0,VLOOKUP(A3718,'DSR Attendance'!$A:$D,4,0),CONCATENATE(VLOOKUP(A3718,'DSR Attendance'!$A:$D,4,0)," / ",VLOOKUP('Per Outlet Plan'!A3718,'DSR Attendance'!$A:$E,5,0))))</f>
        <v/>
      </c>
      <c r="M3718" s="13" t="str">
        <f t="shared" ref="M3718:M3781" si="60">IF(L3718="","",VLOOKUP(L3718,$XFC$6:$XFD$30,2,0))</f>
        <v/>
      </c>
      <c r="N3718" s="8"/>
      <c r="XFB3718" s="13" t="str">
        <f>IF(D3718="","",COUNTIF('DISPATCHED (VT11)'!$E:$E,'Per Outlet Plan'!D3718))</f>
        <v/>
      </c>
    </row>
    <row r="3719" spans="1:14 16382:16382">
      <c r="A3719" s="18" t="str">
        <f>IF(D3719="","",VLOOKUP(D3719,'DISPATCHED (VT11)'!$E:$XEV,16373,0))</f>
        <v/>
      </c>
      <c r="B3719" s="13" t="str">
        <f>IF(D3719="","",VLOOKUP(D3719,'DISPATCHED (VT11)'!$E:$L,8,0))</f>
        <v/>
      </c>
      <c r="C3719" s="16" t="str">
        <f>IF(A3719="","",IF(VLOOKUP(A3719,'DSR Attendance'!$A:$E,5,0)=0,VLOOKUP(A3719,'DSR Attendance'!$A:$D,4,0),CONCATENATE(VLOOKUP(A3719,'DSR Attendance'!$A:$D,4,0)," / ",VLOOKUP('Per Outlet Plan'!A3719,'DSR Attendance'!$A:$E,5,0))))</f>
        <v/>
      </c>
      <c r="M3719" s="13" t="str">
        <f t="shared" si="60"/>
        <v/>
      </c>
      <c r="N3719" s="8"/>
      <c r="XFB3719" s="13" t="str">
        <f>IF(D3719="","",COUNTIF('DISPATCHED (VT11)'!$E:$E,'Per Outlet Plan'!D3719))</f>
        <v/>
      </c>
    </row>
    <row r="3720" spans="1:14 16382:16382">
      <c r="A3720" s="18" t="str">
        <f>IF(D3720="","",VLOOKUP(D3720,'DISPATCHED (VT11)'!$E:$XEV,16373,0))</f>
        <v/>
      </c>
      <c r="B3720" s="13" t="str">
        <f>IF(D3720="","",VLOOKUP(D3720,'DISPATCHED (VT11)'!$E:$L,8,0))</f>
        <v/>
      </c>
      <c r="C3720" s="16" t="str">
        <f>IF(A3720="","",IF(VLOOKUP(A3720,'DSR Attendance'!$A:$E,5,0)=0,VLOOKUP(A3720,'DSR Attendance'!$A:$D,4,0),CONCATENATE(VLOOKUP(A3720,'DSR Attendance'!$A:$D,4,0)," / ",VLOOKUP('Per Outlet Plan'!A3720,'DSR Attendance'!$A:$E,5,0))))</f>
        <v/>
      </c>
      <c r="M3720" s="13" t="str">
        <f t="shared" si="60"/>
        <v/>
      </c>
      <c r="N3720" s="8"/>
      <c r="XFB3720" s="13" t="str">
        <f>IF(D3720="","",COUNTIF('DISPATCHED (VT11)'!$E:$E,'Per Outlet Plan'!D3720))</f>
        <v/>
      </c>
    </row>
    <row r="3721" spans="1:14 16382:16382">
      <c r="A3721" s="18" t="str">
        <f>IF(D3721="","",VLOOKUP(D3721,'DISPATCHED (VT11)'!$E:$XEV,16373,0))</f>
        <v/>
      </c>
      <c r="B3721" s="13" t="str">
        <f>IF(D3721="","",VLOOKUP(D3721,'DISPATCHED (VT11)'!$E:$L,8,0))</f>
        <v/>
      </c>
      <c r="C3721" s="16" t="str">
        <f>IF(A3721="","",IF(VLOOKUP(A3721,'DSR Attendance'!$A:$E,5,0)=0,VLOOKUP(A3721,'DSR Attendance'!$A:$D,4,0),CONCATENATE(VLOOKUP(A3721,'DSR Attendance'!$A:$D,4,0)," / ",VLOOKUP('Per Outlet Plan'!A3721,'DSR Attendance'!$A:$E,5,0))))</f>
        <v/>
      </c>
      <c r="M3721" s="13" t="str">
        <f t="shared" si="60"/>
        <v/>
      </c>
      <c r="N3721" s="8"/>
      <c r="XFB3721" s="13" t="str">
        <f>IF(D3721="","",COUNTIF('DISPATCHED (VT11)'!$E:$E,'Per Outlet Plan'!D3721))</f>
        <v/>
      </c>
    </row>
    <row r="3722" spans="1:14 16382:16382">
      <c r="A3722" s="18" t="str">
        <f>IF(D3722="","",VLOOKUP(D3722,'DISPATCHED (VT11)'!$E:$XEV,16373,0))</f>
        <v/>
      </c>
      <c r="B3722" s="13" t="str">
        <f>IF(D3722="","",VLOOKUP(D3722,'DISPATCHED (VT11)'!$E:$L,8,0))</f>
        <v/>
      </c>
      <c r="C3722" s="16" t="str">
        <f>IF(A3722="","",IF(VLOOKUP(A3722,'DSR Attendance'!$A:$E,5,0)=0,VLOOKUP(A3722,'DSR Attendance'!$A:$D,4,0),CONCATENATE(VLOOKUP(A3722,'DSR Attendance'!$A:$D,4,0)," / ",VLOOKUP('Per Outlet Plan'!A3722,'DSR Attendance'!$A:$E,5,0))))</f>
        <v/>
      </c>
      <c r="M3722" s="13" t="str">
        <f t="shared" si="60"/>
        <v/>
      </c>
      <c r="N3722" s="8"/>
      <c r="XFB3722" s="13" t="str">
        <f>IF(D3722="","",COUNTIF('DISPATCHED (VT11)'!$E:$E,'Per Outlet Plan'!D3722))</f>
        <v/>
      </c>
    </row>
    <row r="3723" spans="1:14 16382:16382">
      <c r="A3723" s="18" t="str">
        <f>IF(D3723="","",VLOOKUP(D3723,'DISPATCHED (VT11)'!$E:$XEV,16373,0))</f>
        <v/>
      </c>
      <c r="B3723" s="13" t="str">
        <f>IF(D3723="","",VLOOKUP(D3723,'DISPATCHED (VT11)'!$E:$L,8,0))</f>
        <v/>
      </c>
      <c r="C3723" s="16" t="str">
        <f>IF(A3723="","",IF(VLOOKUP(A3723,'DSR Attendance'!$A:$E,5,0)=0,VLOOKUP(A3723,'DSR Attendance'!$A:$D,4,0),CONCATENATE(VLOOKUP(A3723,'DSR Attendance'!$A:$D,4,0)," / ",VLOOKUP('Per Outlet Plan'!A3723,'DSR Attendance'!$A:$E,5,0))))</f>
        <v/>
      </c>
      <c r="M3723" s="13" t="str">
        <f t="shared" si="60"/>
        <v/>
      </c>
      <c r="N3723" s="8"/>
      <c r="XFB3723" s="13" t="str">
        <f>IF(D3723="","",COUNTIF('DISPATCHED (VT11)'!$E:$E,'Per Outlet Plan'!D3723))</f>
        <v/>
      </c>
    </row>
    <row r="3724" spans="1:14 16382:16382">
      <c r="A3724" s="18" t="str">
        <f>IF(D3724="","",VLOOKUP(D3724,'DISPATCHED (VT11)'!$E:$XEV,16373,0))</f>
        <v/>
      </c>
      <c r="B3724" s="13" t="str">
        <f>IF(D3724="","",VLOOKUP(D3724,'DISPATCHED (VT11)'!$E:$L,8,0))</f>
        <v/>
      </c>
      <c r="C3724" s="16" t="str">
        <f>IF(A3724="","",IF(VLOOKUP(A3724,'DSR Attendance'!$A:$E,5,0)=0,VLOOKUP(A3724,'DSR Attendance'!$A:$D,4,0),CONCATENATE(VLOOKUP(A3724,'DSR Attendance'!$A:$D,4,0)," / ",VLOOKUP('Per Outlet Plan'!A3724,'DSR Attendance'!$A:$E,5,0))))</f>
        <v/>
      </c>
      <c r="M3724" s="13" t="str">
        <f t="shared" si="60"/>
        <v/>
      </c>
      <c r="N3724" s="8"/>
      <c r="XFB3724" s="13" t="str">
        <f>IF(D3724="","",COUNTIF('DISPATCHED (VT11)'!$E:$E,'Per Outlet Plan'!D3724))</f>
        <v/>
      </c>
    </row>
    <row r="3725" spans="1:14 16382:16382">
      <c r="A3725" s="18" t="str">
        <f>IF(D3725="","",VLOOKUP(D3725,'DISPATCHED (VT11)'!$E:$XEV,16373,0))</f>
        <v/>
      </c>
      <c r="B3725" s="13" t="str">
        <f>IF(D3725="","",VLOOKUP(D3725,'DISPATCHED (VT11)'!$E:$L,8,0))</f>
        <v/>
      </c>
      <c r="C3725" s="16" t="str">
        <f>IF(A3725="","",IF(VLOOKUP(A3725,'DSR Attendance'!$A:$E,5,0)=0,VLOOKUP(A3725,'DSR Attendance'!$A:$D,4,0),CONCATENATE(VLOOKUP(A3725,'DSR Attendance'!$A:$D,4,0)," / ",VLOOKUP('Per Outlet Plan'!A3725,'DSR Attendance'!$A:$E,5,0))))</f>
        <v/>
      </c>
      <c r="M3725" s="13" t="str">
        <f t="shared" si="60"/>
        <v/>
      </c>
      <c r="N3725" s="8"/>
      <c r="XFB3725" s="13" t="str">
        <f>IF(D3725="","",COUNTIF('DISPATCHED (VT11)'!$E:$E,'Per Outlet Plan'!D3725))</f>
        <v/>
      </c>
    </row>
    <row r="3726" spans="1:14 16382:16382">
      <c r="A3726" s="18" t="str">
        <f>IF(D3726="","",VLOOKUP(D3726,'DISPATCHED (VT11)'!$E:$XEV,16373,0))</f>
        <v/>
      </c>
      <c r="B3726" s="13" t="str">
        <f>IF(D3726="","",VLOOKUP(D3726,'DISPATCHED (VT11)'!$E:$L,8,0))</f>
        <v/>
      </c>
      <c r="C3726" s="16" t="str">
        <f>IF(A3726="","",IF(VLOOKUP(A3726,'DSR Attendance'!$A:$E,5,0)=0,VLOOKUP(A3726,'DSR Attendance'!$A:$D,4,0),CONCATENATE(VLOOKUP(A3726,'DSR Attendance'!$A:$D,4,0)," / ",VLOOKUP('Per Outlet Plan'!A3726,'DSR Attendance'!$A:$E,5,0))))</f>
        <v/>
      </c>
      <c r="M3726" s="13" t="str">
        <f t="shared" si="60"/>
        <v/>
      </c>
      <c r="N3726" s="8"/>
      <c r="XFB3726" s="13" t="str">
        <f>IF(D3726="","",COUNTIF('DISPATCHED (VT11)'!$E:$E,'Per Outlet Plan'!D3726))</f>
        <v/>
      </c>
    </row>
    <row r="3727" spans="1:14 16382:16382">
      <c r="A3727" s="18" t="str">
        <f>IF(D3727="","",VLOOKUP(D3727,'DISPATCHED (VT11)'!$E:$XEV,16373,0))</f>
        <v/>
      </c>
      <c r="B3727" s="13" t="str">
        <f>IF(D3727="","",VLOOKUP(D3727,'DISPATCHED (VT11)'!$E:$L,8,0))</f>
        <v/>
      </c>
      <c r="C3727" s="16" t="str">
        <f>IF(A3727="","",IF(VLOOKUP(A3727,'DSR Attendance'!$A:$E,5,0)=0,VLOOKUP(A3727,'DSR Attendance'!$A:$D,4,0),CONCATENATE(VLOOKUP(A3727,'DSR Attendance'!$A:$D,4,0)," / ",VLOOKUP('Per Outlet Plan'!A3727,'DSR Attendance'!$A:$E,5,0))))</f>
        <v/>
      </c>
      <c r="M3727" s="13" t="str">
        <f t="shared" si="60"/>
        <v/>
      </c>
      <c r="N3727" s="8"/>
      <c r="XFB3727" s="13" t="str">
        <f>IF(D3727="","",COUNTIF('DISPATCHED (VT11)'!$E:$E,'Per Outlet Plan'!D3727))</f>
        <v/>
      </c>
    </row>
    <row r="3728" spans="1:14 16382:16382">
      <c r="A3728" s="18" t="str">
        <f>IF(D3728="","",VLOOKUP(D3728,'DISPATCHED (VT11)'!$E:$XEV,16373,0))</f>
        <v/>
      </c>
      <c r="B3728" s="13" t="str">
        <f>IF(D3728="","",VLOOKUP(D3728,'DISPATCHED (VT11)'!$E:$L,8,0))</f>
        <v/>
      </c>
      <c r="C3728" s="16" t="str">
        <f>IF(A3728="","",IF(VLOOKUP(A3728,'DSR Attendance'!$A:$E,5,0)=0,VLOOKUP(A3728,'DSR Attendance'!$A:$D,4,0),CONCATENATE(VLOOKUP(A3728,'DSR Attendance'!$A:$D,4,0)," / ",VLOOKUP('Per Outlet Plan'!A3728,'DSR Attendance'!$A:$E,5,0))))</f>
        <v/>
      </c>
      <c r="M3728" s="13" t="str">
        <f t="shared" si="60"/>
        <v/>
      </c>
      <c r="N3728" s="8"/>
      <c r="XFB3728" s="13" t="str">
        <f>IF(D3728="","",COUNTIF('DISPATCHED (VT11)'!$E:$E,'Per Outlet Plan'!D3728))</f>
        <v/>
      </c>
    </row>
    <row r="3729" spans="1:14 16382:16382">
      <c r="A3729" s="18" t="str">
        <f>IF(D3729="","",VLOOKUP(D3729,'DISPATCHED (VT11)'!$E:$XEV,16373,0))</f>
        <v/>
      </c>
      <c r="B3729" s="13" t="str">
        <f>IF(D3729="","",VLOOKUP(D3729,'DISPATCHED (VT11)'!$E:$L,8,0))</f>
        <v/>
      </c>
      <c r="C3729" s="16" t="str">
        <f>IF(A3729="","",IF(VLOOKUP(A3729,'DSR Attendance'!$A:$E,5,0)=0,VLOOKUP(A3729,'DSR Attendance'!$A:$D,4,0),CONCATENATE(VLOOKUP(A3729,'DSR Attendance'!$A:$D,4,0)," / ",VLOOKUP('Per Outlet Plan'!A3729,'DSR Attendance'!$A:$E,5,0))))</f>
        <v/>
      </c>
      <c r="M3729" s="13" t="str">
        <f t="shared" si="60"/>
        <v/>
      </c>
      <c r="N3729" s="8"/>
      <c r="XFB3729" s="13" t="str">
        <f>IF(D3729="","",COUNTIF('DISPATCHED (VT11)'!$E:$E,'Per Outlet Plan'!D3729))</f>
        <v/>
      </c>
    </row>
    <row r="3730" spans="1:14 16382:16382">
      <c r="A3730" s="18" t="str">
        <f>IF(D3730="","",VLOOKUP(D3730,'DISPATCHED (VT11)'!$E:$XEV,16373,0))</f>
        <v/>
      </c>
      <c r="B3730" s="13" t="str">
        <f>IF(D3730="","",VLOOKUP(D3730,'DISPATCHED (VT11)'!$E:$L,8,0))</f>
        <v/>
      </c>
      <c r="C3730" s="16" t="str">
        <f>IF(A3730="","",IF(VLOOKUP(A3730,'DSR Attendance'!$A:$E,5,0)=0,VLOOKUP(A3730,'DSR Attendance'!$A:$D,4,0),CONCATENATE(VLOOKUP(A3730,'DSR Attendance'!$A:$D,4,0)," / ",VLOOKUP('Per Outlet Plan'!A3730,'DSR Attendance'!$A:$E,5,0))))</f>
        <v/>
      </c>
      <c r="M3730" s="13" t="str">
        <f t="shared" si="60"/>
        <v/>
      </c>
      <c r="N3730" s="8"/>
      <c r="XFB3730" s="13" t="str">
        <f>IF(D3730="","",COUNTIF('DISPATCHED (VT11)'!$E:$E,'Per Outlet Plan'!D3730))</f>
        <v/>
      </c>
    </row>
    <row r="3731" spans="1:14 16382:16382">
      <c r="A3731" s="18" t="str">
        <f>IF(D3731="","",VLOOKUP(D3731,'DISPATCHED (VT11)'!$E:$XEV,16373,0))</f>
        <v/>
      </c>
      <c r="B3731" s="13" t="str">
        <f>IF(D3731="","",VLOOKUP(D3731,'DISPATCHED (VT11)'!$E:$L,8,0))</f>
        <v/>
      </c>
      <c r="C3731" s="16" t="str">
        <f>IF(A3731="","",IF(VLOOKUP(A3731,'DSR Attendance'!$A:$E,5,0)=0,VLOOKUP(A3731,'DSR Attendance'!$A:$D,4,0),CONCATENATE(VLOOKUP(A3731,'DSR Attendance'!$A:$D,4,0)," / ",VLOOKUP('Per Outlet Plan'!A3731,'DSR Attendance'!$A:$E,5,0))))</f>
        <v/>
      </c>
      <c r="M3731" s="13" t="str">
        <f t="shared" si="60"/>
        <v/>
      </c>
      <c r="N3731" s="8"/>
      <c r="XFB3731" s="13" t="str">
        <f>IF(D3731="","",COUNTIF('DISPATCHED (VT11)'!$E:$E,'Per Outlet Plan'!D3731))</f>
        <v/>
      </c>
    </row>
    <row r="3732" spans="1:14 16382:16382">
      <c r="A3732" s="18" t="str">
        <f>IF(D3732="","",VLOOKUP(D3732,'DISPATCHED (VT11)'!$E:$XEV,16373,0))</f>
        <v/>
      </c>
      <c r="B3732" s="13" t="str">
        <f>IF(D3732="","",VLOOKUP(D3732,'DISPATCHED (VT11)'!$E:$L,8,0))</f>
        <v/>
      </c>
      <c r="C3732" s="16" t="str">
        <f>IF(A3732="","",IF(VLOOKUP(A3732,'DSR Attendance'!$A:$E,5,0)=0,VLOOKUP(A3732,'DSR Attendance'!$A:$D,4,0),CONCATENATE(VLOOKUP(A3732,'DSR Attendance'!$A:$D,4,0)," / ",VLOOKUP('Per Outlet Plan'!A3732,'DSR Attendance'!$A:$E,5,0))))</f>
        <v/>
      </c>
      <c r="M3732" s="13" t="str">
        <f t="shared" si="60"/>
        <v/>
      </c>
      <c r="N3732" s="8"/>
      <c r="XFB3732" s="13" t="str">
        <f>IF(D3732="","",COUNTIF('DISPATCHED (VT11)'!$E:$E,'Per Outlet Plan'!D3732))</f>
        <v/>
      </c>
    </row>
    <row r="3733" spans="1:14 16382:16382">
      <c r="A3733" s="18" t="str">
        <f>IF(D3733="","",VLOOKUP(D3733,'DISPATCHED (VT11)'!$E:$XEV,16373,0))</f>
        <v/>
      </c>
      <c r="B3733" s="13" t="str">
        <f>IF(D3733="","",VLOOKUP(D3733,'DISPATCHED (VT11)'!$E:$L,8,0))</f>
        <v/>
      </c>
      <c r="C3733" s="16" t="str">
        <f>IF(A3733="","",IF(VLOOKUP(A3733,'DSR Attendance'!$A:$E,5,0)=0,VLOOKUP(A3733,'DSR Attendance'!$A:$D,4,0),CONCATENATE(VLOOKUP(A3733,'DSR Attendance'!$A:$D,4,0)," / ",VLOOKUP('Per Outlet Plan'!A3733,'DSR Attendance'!$A:$E,5,0))))</f>
        <v/>
      </c>
      <c r="M3733" s="13" t="str">
        <f t="shared" si="60"/>
        <v/>
      </c>
      <c r="N3733" s="8"/>
      <c r="XFB3733" s="13" t="str">
        <f>IF(D3733="","",COUNTIF('DISPATCHED (VT11)'!$E:$E,'Per Outlet Plan'!D3733))</f>
        <v/>
      </c>
    </row>
    <row r="3734" spans="1:14 16382:16382">
      <c r="A3734" s="18" t="str">
        <f>IF(D3734="","",VLOOKUP(D3734,'DISPATCHED (VT11)'!$E:$XEV,16373,0))</f>
        <v/>
      </c>
      <c r="B3734" s="13" t="str">
        <f>IF(D3734="","",VLOOKUP(D3734,'DISPATCHED (VT11)'!$E:$L,8,0))</f>
        <v/>
      </c>
      <c r="C3734" s="16" t="str">
        <f>IF(A3734="","",IF(VLOOKUP(A3734,'DSR Attendance'!$A:$E,5,0)=0,VLOOKUP(A3734,'DSR Attendance'!$A:$D,4,0),CONCATENATE(VLOOKUP(A3734,'DSR Attendance'!$A:$D,4,0)," / ",VLOOKUP('Per Outlet Plan'!A3734,'DSR Attendance'!$A:$E,5,0))))</f>
        <v/>
      </c>
      <c r="M3734" s="13" t="str">
        <f t="shared" si="60"/>
        <v/>
      </c>
      <c r="N3734" s="8"/>
      <c r="XFB3734" s="13" t="str">
        <f>IF(D3734="","",COUNTIF('DISPATCHED (VT11)'!$E:$E,'Per Outlet Plan'!D3734))</f>
        <v/>
      </c>
    </row>
    <row r="3735" spans="1:14 16382:16382">
      <c r="A3735" s="18" t="str">
        <f>IF(D3735="","",VLOOKUP(D3735,'DISPATCHED (VT11)'!$E:$XEV,16373,0))</f>
        <v/>
      </c>
      <c r="B3735" s="13" t="str">
        <f>IF(D3735="","",VLOOKUP(D3735,'DISPATCHED (VT11)'!$E:$L,8,0))</f>
        <v/>
      </c>
      <c r="C3735" s="16" t="str">
        <f>IF(A3735="","",IF(VLOOKUP(A3735,'DSR Attendance'!$A:$E,5,0)=0,VLOOKUP(A3735,'DSR Attendance'!$A:$D,4,0),CONCATENATE(VLOOKUP(A3735,'DSR Attendance'!$A:$D,4,0)," / ",VLOOKUP('Per Outlet Plan'!A3735,'DSR Attendance'!$A:$E,5,0))))</f>
        <v/>
      </c>
      <c r="M3735" s="13" t="str">
        <f t="shared" si="60"/>
        <v/>
      </c>
      <c r="N3735" s="8"/>
      <c r="XFB3735" s="13" t="str">
        <f>IF(D3735="","",COUNTIF('DISPATCHED (VT11)'!$E:$E,'Per Outlet Plan'!D3735))</f>
        <v/>
      </c>
    </row>
    <row r="3736" spans="1:14 16382:16382">
      <c r="A3736" s="18" t="str">
        <f>IF(D3736="","",VLOOKUP(D3736,'DISPATCHED (VT11)'!$E:$XEV,16373,0))</f>
        <v/>
      </c>
      <c r="B3736" s="13" t="str">
        <f>IF(D3736="","",VLOOKUP(D3736,'DISPATCHED (VT11)'!$E:$L,8,0))</f>
        <v/>
      </c>
      <c r="C3736" s="16" t="str">
        <f>IF(A3736="","",IF(VLOOKUP(A3736,'DSR Attendance'!$A:$E,5,0)=0,VLOOKUP(A3736,'DSR Attendance'!$A:$D,4,0),CONCATENATE(VLOOKUP(A3736,'DSR Attendance'!$A:$D,4,0)," / ",VLOOKUP('Per Outlet Plan'!A3736,'DSR Attendance'!$A:$E,5,0))))</f>
        <v/>
      </c>
      <c r="M3736" s="13" t="str">
        <f t="shared" si="60"/>
        <v/>
      </c>
      <c r="N3736" s="8"/>
      <c r="XFB3736" s="13" t="str">
        <f>IF(D3736="","",COUNTIF('DISPATCHED (VT11)'!$E:$E,'Per Outlet Plan'!D3736))</f>
        <v/>
      </c>
    </row>
    <row r="3737" spans="1:14 16382:16382">
      <c r="A3737" s="18" t="str">
        <f>IF(D3737="","",VLOOKUP(D3737,'DISPATCHED (VT11)'!$E:$XEV,16373,0))</f>
        <v/>
      </c>
      <c r="B3737" s="13" t="str">
        <f>IF(D3737="","",VLOOKUP(D3737,'DISPATCHED (VT11)'!$E:$L,8,0))</f>
        <v/>
      </c>
      <c r="C3737" s="16" t="str">
        <f>IF(A3737="","",IF(VLOOKUP(A3737,'DSR Attendance'!$A:$E,5,0)=0,VLOOKUP(A3737,'DSR Attendance'!$A:$D,4,0),CONCATENATE(VLOOKUP(A3737,'DSR Attendance'!$A:$D,4,0)," / ",VLOOKUP('Per Outlet Plan'!A3737,'DSR Attendance'!$A:$E,5,0))))</f>
        <v/>
      </c>
      <c r="M3737" s="13" t="str">
        <f t="shared" si="60"/>
        <v/>
      </c>
      <c r="N3737" s="8"/>
      <c r="XFB3737" s="13" t="str">
        <f>IF(D3737="","",COUNTIF('DISPATCHED (VT11)'!$E:$E,'Per Outlet Plan'!D3737))</f>
        <v/>
      </c>
    </row>
    <row r="3738" spans="1:14 16382:16382">
      <c r="A3738" s="18" t="str">
        <f>IF(D3738="","",VLOOKUP(D3738,'DISPATCHED (VT11)'!$E:$XEV,16373,0))</f>
        <v/>
      </c>
      <c r="B3738" s="13" t="str">
        <f>IF(D3738="","",VLOOKUP(D3738,'DISPATCHED (VT11)'!$E:$L,8,0))</f>
        <v/>
      </c>
      <c r="C3738" s="16" t="str">
        <f>IF(A3738="","",IF(VLOOKUP(A3738,'DSR Attendance'!$A:$E,5,0)=0,VLOOKUP(A3738,'DSR Attendance'!$A:$D,4,0),CONCATENATE(VLOOKUP(A3738,'DSR Attendance'!$A:$D,4,0)," / ",VLOOKUP('Per Outlet Plan'!A3738,'DSR Attendance'!$A:$E,5,0))))</f>
        <v/>
      </c>
      <c r="M3738" s="13" t="str">
        <f t="shared" si="60"/>
        <v/>
      </c>
      <c r="N3738" s="8"/>
      <c r="XFB3738" s="13" t="str">
        <f>IF(D3738="","",COUNTIF('DISPATCHED (VT11)'!$E:$E,'Per Outlet Plan'!D3738))</f>
        <v/>
      </c>
    </row>
    <row r="3739" spans="1:14 16382:16382">
      <c r="A3739" s="18" t="str">
        <f>IF(D3739="","",VLOOKUP(D3739,'DISPATCHED (VT11)'!$E:$XEV,16373,0))</f>
        <v/>
      </c>
      <c r="B3739" s="13" t="str">
        <f>IF(D3739="","",VLOOKUP(D3739,'DISPATCHED (VT11)'!$E:$L,8,0))</f>
        <v/>
      </c>
      <c r="C3739" s="16" t="str">
        <f>IF(A3739="","",IF(VLOOKUP(A3739,'DSR Attendance'!$A:$E,5,0)=0,VLOOKUP(A3739,'DSR Attendance'!$A:$D,4,0),CONCATENATE(VLOOKUP(A3739,'DSR Attendance'!$A:$D,4,0)," / ",VLOOKUP('Per Outlet Plan'!A3739,'DSR Attendance'!$A:$E,5,0))))</f>
        <v/>
      </c>
      <c r="M3739" s="13" t="str">
        <f t="shared" si="60"/>
        <v/>
      </c>
      <c r="N3739" s="8"/>
      <c r="XFB3739" s="13" t="str">
        <f>IF(D3739="","",COUNTIF('DISPATCHED (VT11)'!$E:$E,'Per Outlet Plan'!D3739))</f>
        <v/>
      </c>
    </row>
    <row r="3740" spans="1:14 16382:16382">
      <c r="A3740" s="18" t="str">
        <f>IF(D3740="","",VLOOKUP(D3740,'DISPATCHED (VT11)'!$E:$XEV,16373,0))</f>
        <v/>
      </c>
      <c r="B3740" s="13" t="str">
        <f>IF(D3740="","",VLOOKUP(D3740,'DISPATCHED (VT11)'!$E:$L,8,0))</f>
        <v/>
      </c>
      <c r="C3740" s="16" t="str">
        <f>IF(A3740="","",IF(VLOOKUP(A3740,'DSR Attendance'!$A:$E,5,0)=0,VLOOKUP(A3740,'DSR Attendance'!$A:$D,4,0),CONCATENATE(VLOOKUP(A3740,'DSR Attendance'!$A:$D,4,0)," / ",VLOOKUP('Per Outlet Plan'!A3740,'DSR Attendance'!$A:$E,5,0))))</f>
        <v/>
      </c>
      <c r="M3740" s="13" t="str">
        <f t="shared" si="60"/>
        <v/>
      </c>
      <c r="N3740" s="8"/>
      <c r="XFB3740" s="13" t="str">
        <f>IF(D3740="","",COUNTIF('DISPATCHED (VT11)'!$E:$E,'Per Outlet Plan'!D3740))</f>
        <v/>
      </c>
    </row>
    <row r="3741" spans="1:14 16382:16382">
      <c r="A3741" s="18" t="str">
        <f>IF(D3741="","",VLOOKUP(D3741,'DISPATCHED (VT11)'!$E:$XEV,16373,0))</f>
        <v/>
      </c>
      <c r="B3741" s="13" t="str">
        <f>IF(D3741="","",VLOOKUP(D3741,'DISPATCHED (VT11)'!$E:$L,8,0))</f>
        <v/>
      </c>
      <c r="C3741" s="16" t="str">
        <f>IF(A3741="","",IF(VLOOKUP(A3741,'DSR Attendance'!$A:$E,5,0)=0,VLOOKUP(A3741,'DSR Attendance'!$A:$D,4,0),CONCATENATE(VLOOKUP(A3741,'DSR Attendance'!$A:$D,4,0)," / ",VLOOKUP('Per Outlet Plan'!A3741,'DSR Attendance'!$A:$E,5,0))))</f>
        <v/>
      </c>
      <c r="M3741" s="13" t="str">
        <f t="shared" si="60"/>
        <v/>
      </c>
      <c r="N3741" s="8"/>
      <c r="XFB3741" s="13" t="str">
        <f>IF(D3741="","",COUNTIF('DISPATCHED (VT11)'!$E:$E,'Per Outlet Plan'!D3741))</f>
        <v/>
      </c>
    </row>
    <row r="3742" spans="1:14 16382:16382">
      <c r="A3742" s="18" t="str">
        <f>IF(D3742="","",VLOOKUP(D3742,'DISPATCHED (VT11)'!$E:$XEV,16373,0))</f>
        <v/>
      </c>
      <c r="B3742" s="13" t="str">
        <f>IF(D3742="","",VLOOKUP(D3742,'DISPATCHED (VT11)'!$E:$L,8,0))</f>
        <v/>
      </c>
      <c r="C3742" s="16" t="str">
        <f>IF(A3742="","",IF(VLOOKUP(A3742,'DSR Attendance'!$A:$E,5,0)=0,VLOOKUP(A3742,'DSR Attendance'!$A:$D,4,0),CONCATENATE(VLOOKUP(A3742,'DSR Attendance'!$A:$D,4,0)," / ",VLOOKUP('Per Outlet Plan'!A3742,'DSR Attendance'!$A:$E,5,0))))</f>
        <v/>
      </c>
      <c r="M3742" s="13" t="str">
        <f t="shared" si="60"/>
        <v/>
      </c>
      <c r="N3742" s="8"/>
      <c r="XFB3742" s="13" t="str">
        <f>IF(D3742="","",COUNTIF('DISPATCHED (VT11)'!$E:$E,'Per Outlet Plan'!D3742))</f>
        <v/>
      </c>
    </row>
    <row r="3743" spans="1:14 16382:16382">
      <c r="A3743" s="18" t="str">
        <f>IF(D3743="","",VLOOKUP(D3743,'DISPATCHED (VT11)'!$E:$XEV,16373,0))</f>
        <v/>
      </c>
      <c r="B3743" s="13" t="str">
        <f>IF(D3743="","",VLOOKUP(D3743,'DISPATCHED (VT11)'!$E:$L,8,0))</f>
        <v/>
      </c>
      <c r="C3743" s="16" t="str">
        <f>IF(A3743="","",IF(VLOOKUP(A3743,'DSR Attendance'!$A:$E,5,0)=0,VLOOKUP(A3743,'DSR Attendance'!$A:$D,4,0),CONCATENATE(VLOOKUP(A3743,'DSR Attendance'!$A:$D,4,0)," / ",VLOOKUP('Per Outlet Plan'!A3743,'DSR Attendance'!$A:$E,5,0))))</f>
        <v/>
      </c>
      <c r="M3743" s="13" t="str">
        <f t="shared" si="60"/>
        <v/>
      </c>
      <c r="N3743" s="8"/>
      <c r="XFB3743" s="13" t="str">
        <f>IF(D3743="","",COUNTIF('DISPATCHED (VT11)'!$E:$E,'Per Outlet Plan'!D3743))</f>
        <v/>
      </c>
    </row>
    <row r="3744" spans="1:14 16382:16382">
      <c r="A3744" s="18" t="str">
        <f>IF(D3744="","",VLOOKUP(D3744,'DISPATCHED (VT11)'!$E:$XEV,16373,0))</f>
        <v/>
      </c>
      <c r="B3744" s="13" t="str">
        <f>IF(D3744="","",VLOOKUP(D3744,'DISPATCHED (VT11)'!$E:$L,8,0))</f>
        <v/>
      </c>
      <c r="C3744" s="16" t="str">
        <f>IF(A3744="","",IF(VLOOKUP(A3744,'DSR Attendance'!$A:$E,5,0)=0,VLOOKUP(A3744,'DSR Attendance'!$A:$D,4,0),CONCATENATE(VLOOKUP(A3744,'DSR Attendance'!$A:$D,4,0)," / ",VLOOKUP('Per Outlet Plan'!A3744,'DSR Attendance'!$A:$E,5,0))))</f>
        <v/>
      </c>
      <c r="M3744" s="13" t="str">
        <f t="shared" si="60"/>
        <v/>
      </c>
      <c r="N3744" s="8"/>
      <c r="XFB3744" s="13" t="str">
        <f>IF(D3744="","",COUNTIF('DISPATCHED (VT11)'!$E:$E,'Per Outlet Plan'!D3744))</f>
        <v/>
      </c>
    </row>
    <row r="3745" spans="1:14 16382:16382">
      <c r="A3745" s="18" t="str">
        <f>IF(D3745="","",VLOOKUP(D3745,'DISPATCHED (VT11)'!$E:$XEV,16373,0))</f>
        <v/>
      </c>
      <c r="B3745" s="13" t="str">
        <f>IF(D3745="","",VLOOKUP(D3745,'DISPATCHED (VT11)'!$E:$L,8,0))</f>
        <v/>
      </c>
      <c r="C3745" s="16" t="str">
        <f>IF(A3745="","",IF(VLOOKUP(A3745,'DSR Attendance'!$A:$E,5,0)=0,VLOOKUP(A3745,'DSR Attendance'!$A:$D,4,0),CONCATENATE(VLOOKUP(A3745,'DSR Attendance'!$A:$D,4,0)," / ",VLOOKUP('Per Outlet Plan'!A3745,'DSR Attendance'!$A:$E,5,0))))</f>
        <v/>
      </c>
      <c r="M3745" s="13" t="str">
        <f t="shared" si="60"/>
        <v/>
      </c>
      <c r="N3745" s="8"/>
      <c r="XFB3745" s="13" t="str">
        <f>IF(D3745="","",COUNTIF('DISPATCHED (VT11)'!$E:$E,'Per Outlet Plan'!D3745))</f>
        <v/>
      </c>
    </row>
    <row r="3746" spans="1:14 16382:16382">
      <c r="A3746" s="18" t="str">
        <f>IF(D3746="","",VLOOKUP(D3746,'DISPATCHED (VT11)'!$E:$XEV,16373,0))</f>
        <v/>
      </c>
      <c r="B3746" s="13" t="str">
        <f>IF(D3746="","",VLOOKUP(D3746,'DISPATCHED (VT11)'!$E:$L,8,0))</f>
        <v/>
      </c>
      <c r="C3746" s="16" t="str">
        <f>IF(A3746="","",IF(VLOOKUP(A3746,'DSR Attendance'!$A:$E,5,0)=0,VLOOKUP(A3746,'DSR Attendance'!$A:$D,4,0),CONCATENATE(VLOOKUP(A3746,'DSR Attendance'!$A:$D,4,0)," / ",VLOOKUP('Per Outlet Plan'!A3746,'DSR Attendance'!$A:$E,5,0))))</f>
        <v/>
      </c>
      <c r="M3746" s="13" t="str">
        <f t="shared" si="60"/>
        <v/>
      </c>
      <c r="N3746" s="8"/>
      <c r="XFB3746" s="13" t="str">
        <f>IF(D3746="","",COUNTIF('DISPATCHED (VT11)'!$E:$E,'Per Outlet Plan'!D3746))</f>
        <v/>
      </c>
    </row>
    <row r="3747" spans="1:14 16382:16382">
      <c r="A3747" s="18" t="str">
        <f>IF(D3747="","",VLOOKUP(D3747,'DISPATCHED (VT11)'!$E:$XEV,16373,0))</f>
        <v/>
      </c>
      <c r="B3747" s="13" t="str">
        <f>IF(D3747="","",VLOOKUP(D3747,'DISPATCHED (VT11)'!$E:$L,8,0))</f>
        <v/>
      </c>
      <c r="C3747" s="16" t="str">
        <f>IF(A3747="","",IF(VLOOKUP(A3747,'DSR Attendance'!$A:$E,5,0)=0,VLOOKUP(A3747,'DSR Attendance'!$A:$D,4,0),CONCATENATE(VLOOKUP(A3747,'DSR Attendance'!$A:$D,4,0)," / ",VLOOKUP('Per Outlet Plan'!A3747,'DSR Attendance'!$A:$E,5,0))))</f>
        <v/>
      </c>
      <c r="M3747" s="13" t="str">
        <f t="shared" si="60"/>
        <v/>
      </c>
      <c r="N3747" s="8"/>
      <c r="XFB3747" s="13" t="str">
        <f>IF(D3747="","",COUNTIF('DISPATCHED (VT11)'!$E:$E,'Per Outlet Plan'!D3747))</f>
        <v/>
      </c>
    </row>
    <row r="3748" spans="1:14 16382:16382">
      <c r="A3748" s="18" t="str">
        <f>IF(D3748="","",VLOOKUP(D3748,'DISPATCHED (VT11)'!$E:$XEV,16373,0))</f>
        <v/>
      </c>
      <c r="B3748" s="13" t="str">
        <f>IF(D3748="","",VLOOKUP(D3748,'DISPATCHED (VT11)'!$E:$L,8,0))</f>
        <v/>
      </c>
      <c r="C3748" s="16" t="str">
        <f>IF(A3748="","",IF(VLOOKUP(A3748,'DSR Attendance'!$A:$E,5,0)=0,VLOOKUP(A3748,'DSR Attendance'!$A:$D,4,0),CONCATENATE(VLOOKUP(A3748,'DSR Attendance'!$A:$D,4,0)," / ",VLOOKUP('Per Outlet Plan'!A3748,'DSR Attendance'!$A:$E,5,0))))</f>
        <v/>
      </c>
      <c r="M3748" s="13" t="str">
        <f t="shared" si="60"/>
        <v/>
      </c>
      <c r="N3748" s="8"/>
      <c r="XFB3748" s="13" t="str">
        <f>IF(D3748="","",COUNTIF('DISPATCHED (VT11)'!$E:$E,'Per Outlet Plan'!D3748))</f>
        <v/>
      </c>
    </row>
    <row r="3749" spans="1:14 16382:16382">
      <c r="A3749" s="18" t="str">
        <f>IF(D3749="","",VLOOKUP(D3749,'DISPATCHED (VT11)'!$E:$XEV,16373,0))</f>
        <v/>
      </c>
      <c r="B3749" s="13" t="str">
        <f>IF(D3749="","",VLOOKUP(D3749,'DISPATCHED (VT11)'!$E:$L,8,0))</f>
        <v/>
      </c>
      <c r="C3749" s="16" t="str">
        <f>IF(A3749="","",IF(VLOOKUP(A3749,'DSR Attendance'!$A:$E,5,0)=0,VLOOKUP(A3749,'DSR Attendance'!$A:$D,4,0),CONCATENATE(VLOOKUP(A3749,'DSR Attendance'!$A:$D,4,0)," / ",VLOOKUP('Per Outlet Plan'!A3749,'DSR Attendance'!$A:$E,5,0))))</f>
        <v/>
      </c>
      <c r="M3749" s="13" t="str">
        <f t="shared" si="60"/>
        <v/>
      </c>
      <c r="N3749" s="8"/>
      <c r="XFB3749" s="13" t="str">
        <f>IF(D3749="","",COUNTIF('DISPATCHED (VT11)'!$E:$E,'Per Outlet Plan'!D3749))</f>
        <v/>
      </c>
    </row>
    <row r="3750" spans="1:14 16382:16382">
      <c r="A3750" s="18" t="str">
        <f>IF(D3750="","",VLOOKUP(D3750,'DISPATCHED (VT11)'!$E:$XEV,16373,0))</f>
        <v/>
      </c>
      <c r="B3750" s="13" t="str">
        <f>IF(D3750="","",VLOOKUP(D3750,'DISPATCHED (VT11)'!$E:$L,8,0))</f>
        <v/>
      </c>
      <c r="C3750" s="16" t="str">
        <f>IF(A3750="","",IF(VLOOKUP(A3750,'DSR Attendance'!$A:$E,5,0)=0,VLOOKUP(A3750,'DSR Attendance'!$A:$D,4,0),CONCATENATE(VLOOKUP(A3750,'DSR Attendance'!$A:$D,4,0)," / ",VLOOKUP('Per Outlet Plan'!A3750,'DSR Attendance'!$A:$E,5,0))))</f>
        <v/>
      </c>
      <c r="M3750" s="13" t="str">
        <f t="shared" si="60"/>
        <v/>
      </c>
      <c r="N3750" s="8"/>
      <c r="XFB3750" s="13" t="str">
        <f>IF(D3750="","",COUNTIF('DISPATCHED (VT11)'!$E:$E,'Per Outlet Plan'!D3750))</f>
        <v/>
      </c>
    </row>
    <row r="3751" spans="1:14 16382:16382">
      <c r="A3751" s="18" t="str">
        <f>IF(D3751="","",VLOOKUP(D3751,'DISPATCHED (VT11)'!$E:$XEV,16373,0))</f>
        <v/>
      </c>
      <c r="B3751" s="13" t="str">
        <f>IF(D3751="","",VLOOKUP(D3751,'DISPATCHED (VT11)'!$E:$L,8,0))</f>
        <v/>
      </c>
      <c r="C3751" s="16" t="str">
        <f>IF(A3751="","",IF(VLOOKUP(A3751,'DSR Attendance'!$A:$E,5,0)=0,VLOOKUP(A3751,'DSR Attendance'!$A:$D,4,0),CONCATENATE(VLOOKUP(A3751,'DSR Attendance'!$A:$D,4,0)," / ",VLOOKUP('Per Outlet Plan'!A3751,'DSR Attendance'!$A:$E,5,0))))</f>
        <v/>
      </c>
      <c r="M3751" s="13" t="str">
        <f t="shared" si="60"/>
        <v/>
      </c>
      <c r="N3751" s="8"/>
      <c r="XFB3751" s="13" t="str">
        <f>IF(D3751="","",COUNTIF('DISPATCHED (VT11)'!$E:$E,'Per Outlet Plan'!D3751))</f>
        <v/>
      </c>
    </row>
    <row r="3752" spans="1:14 16382:16382">
      <c r="A3752" s="18" t="str">
        <f>IF(D3752="","",VLOOKUP(D3752,'DISPATCHED (VT11)'!$E:$XEV,16373,0))</f>
        <v/>
      </c>
      <c r="B3752" s="13" t="str">
        <f>IF(D3752="","",VLOOKUP(D3752,'DISPATCHED (VT11)'!$E:$L,8,0))</f>
        <v/>
      </c>
      <c r="C3752" s="16" t="str">
        <f>IF(A3752="","",IF(VLOOKUP(A3752,'DSR Attendance'!$A:$E,5,0)=0,VLOOKUP(A3752,'DSR Attendance'!$A:$D,4,0),CONCATENATE(VLOOKUP(A3752,'DSR Attendance'!$A:$D,4,0)," / ",VLOOKUP('Per Outlet Plan'!A3752,'DSR Attendance'!$A:$E,5,0))))</f>
        <v/>
      </c>
      <c r="M3752" s="13" t="str">
        <f t="shared" si="60"/>
        <v/>
      </c>
      <c r="N3752" s="8"/>
      <c r="XFB3752" s="13" t="str">
        <f>IF(D3752="","",COUNTIF('DISPATCHED (VT11)'!$E:$E,'Per Outlet Plan'!D3752))</f>
        <v/>
      </c>
    </row>
    <row r="3753" spans="1:14 16382:16382">
      <c r="A3753" s="18" t="str">
        <f>IF(D3753="","",VLOOKUP(D3753,'DISPATCHED (VT11)'!$E:$XEV,16373,0))</f>
        <v/>
      </c>
      <c r="B3753" s="13" t="str">
        <f>IF(D3753="","",VLOOKUP(D3753,'DISPATCHED (VT11)'!$E:$L,8,0))</f>
        <v/>
      </c>
      <c r="C3753" s="16" t="str">
        <f>IF(A3753="","",IF(VLOOKUP(A3753,'DSR Attendance'!$A:$E,5,0)=0,VLOOKUP(A3753,'DSR Attendance'!$A:$D,4,0),CONCATENATE(VLOOKUP(A3753,'DSR Attendance'!$A:$D,4,0)," / ",VLOOKUP('Per Outlet Plan'!A3753,'DSR Attendance'!$A:$E,5,0))))</f>
        <v/>
      </c>
      <c r="M3753" s="13" t="str">
        <f t="shared" si="60"/>
        <v/>
      </c>
      <c r="N3753" s="8"/>
      <c r="XFB3753" s="13" t="str">
        <f>IF(D3753="","",COUNTIF('DISPATCHED (VT11)'!$E:$E,'Per Outlet Plan'!D3753))</f>
        <v/>
      </c>
    </row>
    <row r="3754" spans="1:14 16382:16382">
      <c r="A3754" s="18" t="str">
        <f>IF(D3754="","",VLOOKUP(D3754,'DISPATCHED (VT11)'!$E:$XEV,16373,0))</f>
        <v/>
      </c>
      <c r="B3754" s="13" t="str">
        <f>IF(D3754="","",VLOOKUP(D3754,'DISPATCHED (VT11)'!$E:$L,8,0))</f>
        <v/>
      </c>
      <c r="C3754" s="16" t="str">
        <f>IF(A3754="","",IF(VLOOKUP(A3754,'DSR Attendance'!$A:$E,5,0)=0,VLOOKUP(A3754,'DSR Attendance'!$A:$D,4,0),CONCATENATE(VLOOKUP(A3754,'DSR Attendance'!$A:$D,4,0)," / ",VLOOKUP('Per Outlet Plan'!A3754,'DSR Attendance'!$A:$E,5,0))))</f>
        <v/>
      </c>
      <c r="M3754" s="13" t="str">
        <f t="shared" si="60"/>
        <v/>
      </c>
      <c r="N3754" s="8"/>
      <c r="XFB3754" s="13" t="str">
        <f>IF(D3754="","",COUNTIF('DISPATCHED (VT11)'!$E:$E,'Per Outlet Plan'!D3754))</f>
        <v/>
      </c>
    </row>
    <row r="3755" spans="1:14 16382:16382">
      <c r="A3755" s="18" t="str">
        <f>IF(D3755="","",VLOOKUP(D3755,'DISPATCHED (VT11)'!$E:$XEV,16373,0))</f>
        <v/>
      </c>
      <c r="B3755" s="13" t="str">
        <f>IF(D3755="","",VLOOKUP(D3755,'DISPATCHED (VT11)'!$E:$L,8,0))</f>
        <v/>
      </c>
      <c r="C3755" s="16" t="str">
        <f>IF(A3755="","",IF(VLOOKUP(A3755,'DSR Attendance'!$A:$E,5,0)=0,VLOOKUP(A3755,'DSR Attendance'!$A:$D,4,0),CONCATENATE(VLOOKUP(A3755,'DSR Attendance'!$A:$D,4,0)," / ",VLOOKUP('Per Outlet Plan'!A3755,'DSR Attendance'!$A:$E,5,0))))</f>
        <v/>
      </c>
      <c r="M3755" s="13" t="str">
        <f t="shared" si="60"/>
        <v/>
      </c>
      <c r="N3755" s="8"/>
      <c r="XFB3755" s="13" t="str">
        <f>IF(D3755="","",COUNTIF('DISPATCHED (VT11)'!$E:$E,'Per Outlet Plan'!D3755))</f>
        <v/>
      </c>
    </row>
    <row r="3756" spans="1:14 16382:16382">
      <c r="A3756" s="18" t="str">
        <f>IF(D3756="","",VLOOKUP(D3756,'DISPATCHED (VT11)'!$E:$XEV,16373,0))</f>
        <v/>
      </c>
      <c r="B3756" s="13" t="str">
        <f>IF(D3756="","",VLOOKUP(D3756,'DISPATCHED (VT11)'!$E:$L,8,0))</f>
        <v/>
      </c>
      <c r="C3756" s="16" t="str">
        <f>IF(A3756="","",IF(VLOOKUP(A3756,'DSR Attendance'!$A:$E,5,0)=0,VLOOKUP(A3756,'DSR Attendance'!$A:$D,4,0),CONCATENATE(VLOOKUP(A3756,'DSR Attendance'!$A:$D,4,0)," / ",VLOOKUP('Per Outlet Plan'!A3756,'DSR Attendance'!$A:$E,5,0))))</f>
        <v/>
      </c>
      <c r="M3756" s="13" t="str">
        <f t="shared" si="60"/>
        <v/>
      </c>
      <c r="N3756" s="8"/>
      <c r="XFB3756" s="13" t="str">
        <f>IF(D3756="","",COUNTIF('DISPATCHED (VT11)'!$E:$E,'Per Outlet Plan'!D3756))</f>
        <v/>
      </c>
    </row>
    <row r="3757" spans="1:14 16382:16382">
      <c r="A3757" s="18" t="str">
        <f>IF(D3757="","",VLOOKUP(D3757,'DISPATCHED (VT11)'!$E:$XEV,16373,0))</f>
        <v/>
      </c>
      <c r="B3757" s="13" t="str">
        <f>IF(D3757="","",VLOOKUP(D3757,'DISPATCHED (VT11)'!$E:$L,8,0))</f>
        <v/>
      </c>
      <c r="C3757" s="16" t="str">
        <f>IF(A3757="","",IF(VLOOKUP(A3757,'DSR Attendance'!$A:$E,5,0)=0,VLOOKUP(A3757,'DSR Attendance'!$A:$D,4,0),CONCATENATE(VLOOKUP(A3757,'DSR Attendance'!$A:$D,4,0)," / ",VLOOKUP('Per Outlet Plan'!A3757,'DSR Attendance'!$A:$E,5,0))))</f>
        <v/>
      </c>
      <c r="M3757" s="13" t="str">
        <f t="shared" si="60"/>
        <v/>
      </c>
      <c r="N3757" s="8"/>
      <c r="XFB3757" s="13" t="str">
        <f>IF(D3757="","",COUNTIF('DISPATCHED (VT11)'!$E:$E,'Per Outlet Plan'!D3757))</f>
        <v/>
      </c>
    </row>
    <row r="3758" spans="1:14 16382:16382">
      <c r="A3758" s="18" t="str">
        <f>IF(D3758="","",VLOOKUP(D3758,'DISPATCHED (VT11)'!$E:$XEV,16373,0))</f>
        <v/>
      </c>
      <c r="B3758" s="13" t="str">
        <f>IF(D3758="","",VLOOKUP(D3758,'DISPATCHED (VT11)'!$E:$L,8,0))</f>
        <v/>
      </c>
      <c r="C3758" s="16" t="str">
        <f>IF(A3758="","",IF(VLOOKUP(A3758,'DSR Attendance'!$A:$E,5,0)=0,VLOOKUP(A3758,'DSR Attendance'!$A:$D,4,0),CONCATENATE(VLOOKUP(A3758,'DSR Attendance'!$A:$D,4,0)," / ",VLOOKUP('Per Outlet Plan'!A3758,'DSR Attendance'!$A:$E,5,0))))</f>
        <v/>
      </c>
      <c r="M3758" s="13" t="str">
        <f t="shared" si="60"/>
        <v/>
      </c>
      <c r="N3758" s="8"/>
      <c r="XFB3758" s="13" t="str">
        <f>IF(D3758="","",COUNTIF('DISPATCHED (VT11)'!$E:$E,'Per Outlet Plan'!D3758))</f>
        <v/>
      </c>
    </row>
    <row r="3759" spans="1:14 16382:16382">
      <c r="A3759" s="18" t="str">
        <f>IF(D3759="","",VLOOKUP(D3759,'DISPATCHED (VT11)'!$E:$XEV,16373,0))</f>
        <v/>
      </c>
      <c r="B3759" s="13" t="str">
        <f>IF(D3759="","",VLOOKUP(D3759,'DISPATCHED (VT11)'!$E:$L,8,0))</f>
        <v/>
      </c>
      <c r="C3759" s="16" t="str">
        <f>IF(A3759="","",IF(VLOOKUP(A3759,'DSR Attendance'!$A:$E,5,0)=0,VLOOKUP(A3759,'DSR Attendance'!$A:$D,4,0),CONCATENATE(VLOOKUP(A3759,'DSR Attendance'!$A:$D,4,0)," / ",VLOOKUP('Per Outlet Plan'!A3759,'DSR Attendance'!$A:$E,5,0))))</f>
        <v/>
      </c>
      <c r="M3759" s="13" t="str">
        <f t="shared" si="60"/>
        <v/>
      </c>
      <c r="N3759" s="8"/>
      <c r="XFB3759" s="13" t="str">
        <f>IF(D3759="","",COUNTIF('DISPATCHED (VT11)'!$E:$E,'Per Outlet Plan'!D3759))</f>
        <v/>
      </c>
    </row>
    <row r="3760" spans="1:14 16382:16382">
      <c r="A3760" s="18" t="str">
        <f>IF(D3760="","",VLOOKUP(D3760,'DISPATCHED (VT11)'!$E:$XEV,16373,0))</f>
        <v/>
      </c>
      <c r="B3760" s="13" t="str">
        <f>IF(D3760="","",VLOOKUP(D3760,'DISPATCHED (VT11)'!$E:$L,8,0))</f>
        <v/>
      </c>
      <c r="C3760" s="16" t="str">
        <f>IF(A3760="","",IF(VLOOKUP(A3760,'DSR Attendance'!$A:$E,5,0)=0,VLOOKUP(A3760,'DSR Attendance'!$A:$D,4,0),CONCATENATE(VLOOKUP(A3760,'DSR Attendance'!$A:$D,4,0)," / ",VLOOKUP('Per Outlet Plan'!A3760,'DSR Attendance'!$A:$E,5,0))))</f>
        <v/>
      </c>
      <c r="M3760" s="13" t="str">
        <f t="shared" si="60"/>
        <v/>
      </c>
      <c r="N3760" s="8"/>
      <c r="XFB3760" s="13" t="str">
        <f>IF(D3760="","",COUNTIF('DISPATCHED (VT11)'!$E:$E,'Per Outlet Plan'!D3760))</f>
        <v/>
      </c>
    </row>
    <row r="3761" spans="1:14 16382:16382">
      <c r="A3761" s="18" t="str">
        <f>IF(D3761="","",VLOOKUP(D3761,'DISPATCHED (VT11)'!$E:$XEV,16373,0))</f>
        <v/>
      </c>
      <c r="B3761" s="13" t="str">
        <f>IF(D3761="","",VLOOKUP(D3761,'DISPATCHED (VT11)'!$E:$L,8,0))</f>
        <v/>
      </c>
      <c r="C3761" s="16" t="str">
        <f>IF(A3761="","",IF(VLOOKUP(A3761,'DSR Attendance'!$A:$E,5,0)=0,VLOOKUP(A3761,'DSR Attendance'!$A:$D,4,0),CONCATENATE(VLOOKUP(A3761,'DSR Attendance'!$A:$D,4,0)," / ",VLOOKUP('Per Outlet Plan'!A3761,'DSR Attendance'!$A:$E,5,0))))</f>
        <v/>
      </c>
      <c r="M3761" s="13" t="str">
        <f t="shared" si="60"/>
        <v/>
      </c>
      <c r="N3761" s="8"/>
      <c r="XFB3761" s="13" t="str">
        <f>IF(D3761="","",COUNTIF('DISPATCHED (VT11)'!$E:$E,'Per Outlet Plan'!D3761))</f>
        <v/>
      </c>
    </row>
    <row r="3762" spans="1:14 16382:16382">
      <c r="A3762" s="18" t="str">
        <f>IF(D3762="","",VLOOKUP(D3762,'DISPATCHED (VT11)'!$E:$XEV,16373,0))</f>
        <v/>
      </c>
      <c r="B3762" s="13" t="str">
        <f>IF(D3762="","",VLOOKUP(D3762,'DISPATCHED (VT11)'!$E:$L,8,0))</f>
        <v/>
      </c>
      <c r="C3762" s="16" t="str">
        <f>IF(A3762="","",IF(VLOOKUP(A3762,'DSR Attendance'!$A:$E,5,0)=0,VLOOKUP(A3762,'DSR Attendance'!$A:$D,4,0),CONCATENATE(VLOOKUP(A3762,'DSR Attendance'!$A:$D,4,0)," / ",VLOOKUP('Per Outlet Plan'!A3762,'DSR Attendance'!$A:$E,5,0))))</f>
        <v/>
      </c>
      <c r="M3762" s="13" t="str">
        <f t="shared" si="60"/>
        <v/>
      </c>
      <c r="N3762" s="8"/>
      <c r="XFB3762" s="13" t="str">
        <f>IF(D3762="","",COUNTIF('DISPATCHED (VT11)'!$E:$E,'Per Outlet Plan'!D3762))</f>
        <v/>
      </c>
    </row>
    <row r="3763" spans="1:14 16382:16382">
      <c r="A3763" s="18" t="str">
        <f>IF(D3763="","",VLOOKUP(D3763,'DISPATCHED (VT11)'!$E:$XEV,16373,0))</f>
        <v/>
      </c>
      <c r="B3763" s="13" t="str">
        <f>IF(D3763="","",VLOOKUP(D3763,'DISPATCHED (VT11)'!$E:$L,8,0))</f>
        <v/>
      </c>
      <c r="C3763" s="16" t="str">
        <f>IF(A3763="","",IF(VLOOKUP(A3763,'DSR Attendance'!$A:$E,5,0)=0,VLOOKUP(A3763,'DSR Attendance'!$A:$D,4,0),CONCATENATE(VLOOKUP(A3763,'DSR Attendance'!$A:$D,4,0)," / ",VLOOKUP('Per Outlet Plan'!A3763,'DSR Attendance'!$A:$E,5,0))))</f>
        <v/>
      </c>
      <c r="M3763" s="13" t="str">
        <f t="shared" si="60"/>
        <v/>
      </c>
      <c r="N3763" s="8"/>
      <c r="XFB3763" s="13" t="str">
        <f>IF(D3763="","",COUNTIF('DISPATCHED (VT11)'!$E:$E,'Per Outlet Plan'!D3763))</f>
        <v/>
      </c>
    </row>
    <row r="3764" spans="1:14 16382:16382">
      <c r="A3764" s="18" t="str">
        <f>IF(D3764="","",VLOOKUP(D3764,'DISPATCHED (VT11)'!$E:$XEV,16373,0))</f>
        <v/>
      </c>
      <c r="B3764" s="13" t="str">
        <f>IF(D3764="","",VLOOKUP(D3764,'DISPATCHED (VT11)'!$E:$L,8,0))</f>
        <v/>
      </c>
      <c r="C3764" s="16" t="str">
        <f>IF(A3764="","",IF(VLOOKUP(A3764,'DSR Attendance'!$A:$E,5,0)=0,VLOOKUP(A3764,'DSR Attendance'!$A:$D,4,0),CONCATENATE(VLOOKUP(A3764,'DSR Attendance'!$A:$D,4,0)," / ",VLOOKUP('Per Outlet Plan'!A3764,'DSR Attendance'!$A:$E,5,0))))</f>
        <v/>
      </c>
      <c r="M3764" s="13" t="str">
        <f t="shared" si="60"/>
        <v/>
      </c>
      <c r="N3764" s="8"/>
      <c r="XFB3764" s="13" t="str">
        <f>IF(D3764="","",COUNTIF('DISPATCHED (VT11)'!$E:$E,'Per Outlet Plan'!D3764))</f>
        <v/>
      </c>
    </row>
    <row r="3765" spans="1:14 16382:16382">
      <c r="A3765" s="18" t="str">
        <f>IF(D3765="","",VLOOKUP(D3765,'DISPATCHED (VT11)'!$E:$XEV,16373,0))</f>
        <v/>
      </c>
      <c r="B3765" s="13" t="str">
        <f>IF(D3765="","",VLOOKUP(D3765,'DISPATCHED (VT11)'!$E:$L,8,0))</f>
        <v/>
      </c>
      <c r="C3765" s="16" t="str">
        <f>IF(A3765="","",IF(VLOOKUP(A3765,'DSR Attendance'!$A:$E,5,0)=0,VLOOKUP(A3765,'DSR Attendance'!$A:$D,4,0),CONCATENATE(VLOOKUP(A3765,'DSR Attendance'!$A:$D,4,0)," / ",VLOOKUP('Per Outlet Plan'!A3765,'DSR Attendance'!$A:$E,5,0))))</f>
        <v/>
      </c>
      <c r="M3765" s="13" t="str">
        <f t="shared" si="60"/>
        <v/>
      </c>
      <c r="N3765" s="8"/>
      <c r="XFB3765" s="13" t="str">
        <f>IF(D3765="","",COUNTIF('DISPATCHED (VT11)'!$E:$E,'Per Outlet Plan'!D3765))</f>
        <v/>
      </c>
    </row>
    <row r="3766" spans="1:14 16382:16382">
      <c r="A3766" s="18" t="str">
        <f>IF(D3766="","",VLOOKUP(D3766,'DISPATCHED (VT11)'!$E:$XEV,16373,0))</f>
        <v/>
      </c>
      <c r="B3766" s="13" t="str">
        <f>IF(D3766="","",VLOOKUP(D3766,'DISPATCHED (VT11)'!$E:$L,8,0))</f>
        <v/>
      </c>
      <c r="C3766" s="16" t="str">
        <f>IF(A3766="","",IF(VLOOKUP(A3766,'DSR Attendance'!$A:$E,5,0)=0,VLOOKUP(A3766,'DSR Attendance'!$A:$D,4,0),CONCATENATE(VLOOKUP(A3766,'DSR Attendance'!$A:$D,4,0)," / ",VLOOKUP('Per Outlet Plan'!A3766,'DSR Attendance'!$A:$E,5,0))))</f>
        <v/>
      </c>
      <c r="M3766" s="13" t="str">
        <f t="shared" si="60"/>
        <v/>
      </c>
      <c r="N3766" s="8"/>
      <c r="XFB3766" s="13" t="str">
        <f>IF(D3766="","",COUNTIF('DISPATCHED (VT11)'!$E:$E,'Per Outlet Plan'!D3766))</f>
        <v/>
      </c>
    </row>
    <row r="3767" spans="1:14 16382:16382">
      <c r="A3767" s="18" t="str">
        <f>IF(D3767="","",VLOOKUP(D3767,'DISPATCHED (VT11)'!$E:$XEV,16373,0))</f>
        <v/>
      </c>
      <c r="B3767" s="13" t="str">
        <f>IF(D3767="","",VLOOKUP(D3767,'DISPATCHED (VT11)'!$E:$L,8,0))</f>
        <v/>
      </c>
      <c r="C3767" s="16" t="str">
        <f>IF(A3767="","",IF(VLOOKUP(A3767,'DSR Attendance'!$A:$E,5,0)=0,VLOOKUP(A3767,'DSR Attendance'!$A:$D,4,0),CONCATENATE(VLOOKUP(A3767,'DSR Attendance'!$A:$D,4,0)," / ",VLOOKUP('Per Outlet Plan'!A3767,'DSR Attendance'!$A:$E,5,0))))</f>
        <v/>
      </c>
      <c r="M3767" s="13" t="str">
        <f t="shared" si="60"/>
        <v/>
      </c>
      <c r="N3767" s="8"/>
      <c r="XFB3767" s="13" t="str">
        <f>IF(D3767="","",COUNTIF('DISPATCHED (VT11)'!$E:$E,'Per Outlet Plan'!D3767))</f>
        <v/>
      </c>
    </row>
    <row r="3768" spans="1:14 16382:16382">
      <c r="A3768" s="18" t="str">
        <f>IF(D3768="","",VLOOKUP(D3768,'DISPATCHED (VT11)'!$E:$XEV,16373,0))</f>
        <v/>
      </c>
      <c r="B3768" s="13" t="str">
        <f>IF(D3768="","",VLOOKUP(D3768,'DISPATCHED (VT11)'!$E:$L,8,0))</f>
        <v/>
      </c>
      <c r="C3768" s="16" t="str">
        <f>IF(A3768="","",IF(VLOOKUP(A3768,'DSR Attendance'!$A:$E,5,0)=0,VLOOKUP(A3768,'DSR Attendance'!$A:$D,4,0),CONCATENATE(VLOOKUP(A3768,'DSR Attendance'!$A:$D,4,0)," / ",VLOOKUP('Per Outlet Plan'!A3768,'DSR Attendance'!$A:$E,5,0))))</f>
        <v/>
      </c>
      <c r="M3768" s="13" t="str">
        <f t="shared" si="60"/>
        <v/>
      </c>
      <c r="N3768" s="8"/>
      <c r="XFB3768" s="13" t="str">
        <f>IF(D3768="","",COUNTIF('DISPATCHED (VT11)'!$E:$E,'Per Outlet Plan'!D3768))</f>
        <v/>
      </c>
    </row>
    <row r="3769" spans="1:14 16382:16382">
      <c r="A3769" s="18" t="str">
        <f>IF(D3769="","",VLOOKUP(D3769,'DISPATCHED (VT11)'!$E:$XEV,16373,0))</f>
        <v/>
      </c>
      <c r="B3769" s="13" t="str">
        <f>IF(D3769="","",VLOOKUP(D3769,'DISPATCHED (VT11)'!$E:$L,8,0))</f>
        <v/>
      </c>
      <c r="C3769" s="16" t="str">
        <f>IF(A3769="","",IF(VLOOKUP(A3769,'DSR Attendance'!$A:$E,5,0)=0,VLOOKUP(A3769,'DSR Attendance'!$A:$D,4,0),CONCATENATE(VLOOKUP(A3769,'DSR Attendance'!$A:$D,4,0)," / ",VLOOKUP('Per Outlet Plan'!A3769,'DSR Attendance'!$A:$E,5,0))))</f>
        <v/>
      </c>
      <c r="M3769" s="13" t="str">
        <f t="shared" si="60"/>
        <v/>
      </c>
      <c r="N3769" s="8"/>
      <c r="XFB3769" s="13" t="str">
        <f>IF(D3769="","",COUNTIF('DISPATCHED (VT11)'!$E:$E,'Per Outlet Plan'!D3769))</f>
        <v/>
      </c>
    </row>
    <row r="3770" spans="1:14 16382:16382">
      <c r="A3770" s="18" t="str">
        <f>IF(D3770="","",VLOOKUP(D3770,'DISPATCHED (VT11)'!$E:$XEV,16373,0))</f>
        <v/>
      </c>
      <c r="B3770" s="13" t="str">
        <f>IF(D3770="","",VLOOKUP(D3770,'DISPATCHED (VT11)'!$E:$L,8,0))</f>
        <v/>
      </c>
      <c r="C3770" s="16" t="str">
        <f>IF(A3770="","",IF(VLOOKUP(A3770,'DSR Attendance'!$A:$E,5,0)=0,VLOOKUP(A3770,'DSR Attendance'!$A:$D,4,0),CONCATENATE(VLOOKUP(A3770,'DSR Attendance'!$A:$D,4,0)," / ",VLOOKUP('Per Outlet Plan'!A3770,'DSR Attendance'!$A:$E,5,0))))</f>
        <v/>
      </c>
      <c r="M3770" s="13" t="str">
        <f t="shared" si="60"/>
        <v/>
      </c>
      <c r="N3770" s="8"/>
      <c r="XFB3770" s="13" t="str">
        <f>IF(D3770="","",COUNTIF('DISPATCHED (VT11)'!$E:$E,'Per Outlet Plan'!D3770))</f>
        <v/>
      </c>
    </row>
    <row r="3771" spans="1:14 16382:16382">
      <c r="A3771" s="18" t="str">
        <f>IF(D3771="","",VLOOKUP(D3771,'DISPATCHED (VT11)'!$E:$XEV,16373,0))</f>
        <v/>
      </c>
      <c r="B3771" s="13" t="str">
        <f>IF(D3771="","",VLOOKUP(D3771,'DISPATCHED (VT11)'!$E:$L,8,0))</f>
        <v/>
      </c>
      <c r="C3771" s="16" t="str">
        <f>IF(A3771="","",IF(VLOOKUP(A3771,'DSR Attendance'!$A:$E,5,0)=0,VLOOKUP(A3771,'DSR Attendance'!$A:$D,4,0),CONCATENATE(VLOOKUP(A3771,'DSR Attendance'!$A:$D,4,0)," / ",VLOOKUP('Per Outlet Plan'!A3771,'DSR Attendance'!$A:$E,5,0))))</f>
        <v/>
      </c>
      <c r="M3771" s="13" t="str">
        <f t="shared" si="60"/>
        <v/>
      </c>
      <c r="N3771" s="8"/>
      <c r="XFB3771" s="13" t="str">
        <f>IF(D3771="","",COUNTIF('DISPATCHED (VT11)'!$E:$E,'Per Outlet Plan'!D3771))</f>
        <v/>
      </c>
    </row>
    <row r="3772" spans="1:14 16382:16382">
      <c r="A3772" s="18" t="str">
        <f>IF(D3772="","",VLOOKUP(D3772,'DISPATCHED (VT11)'!$E:$XEV,16373,0))</f>
        <v/>
      </c>
      <c r="B3772" s="13" t="str">
        <f>IF(D3772="","",VLOOKUP(D3772,'DISPATCHED (VT11)'!$E:$L,8,0))</f>
        <v/>
      </c>
      <c r="C3772" s="16" t="str">
        <f>IF(A3772="","",IF(VLOOKUP(A3772,'DSR Attendance'!$A:$E,5,0)=0,VLOOKUP(A3772,'DSR Attendance'!$A:$D,4,0),CONCATENATE(VLOOKUP(A3772,'DSR Attendance'!$A:$D,4,0)," / ",VLOOKUP('Per Outlet Plan'!A3772,'DSR Attendance'!$A:$E,5,0))))</f>
        <v/>
      </c>
      <c r="M3772" s="13" t="str">
        <f t="shared" si="60"/>
        <v/>
      </c>
      <c r="N3772" s="8"/>
      <c r="XFB3772" s="13" t="str">
        <f>IF(D3772="","",COUNTIF('DISPATCHED (VT11)'!$E:$E,'Per Outlet Plan'!D3772))</f>
        <v/>
      </c>
    </row>
    <row r="3773" spans="1:14 16382:16382">
      <c r="A3773" s="18" t="str">
        <f>IF(D3773="","",VLOOKUP(D3773,'DISPATCHED (VT11)'!$E:$XEV,16373,0))</f>
        <v/>
      </c>
      <c r="B3773" s="13" t="str">
        <f>IF(D3773="","",VLOOKUP(D3773,'DISPATCHED (VT11)'!$E:$L,8,0))</f>
        <v/>
      </c>
      <c r="C3773" s="16" t="str">
        <f>IF(A3773="","",IF(VLOOKUP(A3773,'DSR Attendance'!$A:$E,5,0)=0,VLOOKUP(A3773,'DSR Attendance'!$A:$D,4,0),CONCATENATE(VLOOKUP(A3773,'DSR Attendance'!$A:$D,4,0)," / ",VLOOKUP('Per Outlet Plan'!A3773,'DSR Attendance'!$A:$E,5,0))))</f>
        <v/>
      </c>
      <c r="M3773" s="13" t="str">
        <f t="shared" si="60"/>
        <v/>
      </c>
      <c r="N3773" s="8"/>
      <c r="XFB3773" s="13" t="str">
        <f>IF(D3773="","",COUNTIF('DISPATCHED (VT11)'!$E:$E,'Per Outlet Plan'!D3773))</f>
        <v/>
      </c>
    </row>
    <row r="3774" spans="1:14 16382:16382">
      <c r="A3774" s="18" t="str">
        <f>IF(D3774="","",VLOOKUP(D3774,'DISPATCHED (VT11)'!$E:$XEV,16373,0))</f>
        <v/>
      </c>
      <c r="B3774" s="13" t="str">
        <f>IF(D3774="","",VLOOKUP(D3774,'DISPATCHED (VT11)'!$E:$L,8,0))</f>
        <v/>
      </c>
      <c r="C3774" s="16" t="str">
        <f>IF(A3774="","",IF(VLOOKUP(A3774,'DSR Attendance'!$A:$E,5,0)=0,VLOOKUP(A3774,'DSR Attendance'!$A:$D,4,0),CONCATENATE(VLOOKUP(A3774,'DSR Attendance'!$A:$D,4,0)," / ",VLOOKUP('Per Outlet Plan'!A3774,'DSR Attendance'!$A:$E,5,0))))</f>
        <v/>
      </c>
      <c r="M3774" s="13" t="str">
        <f t="shared" si="60"/>
        <v/>
      </c>
      <c r="N3774" s="8"/>
      <c r="XFB3774" s="13" t="str">
        <f>IF(D3774="","",COUNTIF('DISPATCHED (VT11)'!$E:$E,'Per Outlet Plan'!D3774))</f>
        <v/>
      </c>
    </row>
    <row r="3775" spans="1:14 16382:16382">
      <c r="A3775" s="18" t="str">
        <f>IF(D3775="","",VLOOKUP(D3775,'DISPATCHED (VT11)'!$E:$XEV,16373,0))</f>
        <v/>
      </c>
      <c r="B3775" s="13" t="str">
        <f>IF(D3775="","",VLOOKUP(D3775,'DISPATCHED (VT11)'!$E:$L,8,0))</f>
        <v/>
      </c>
      <c r="C3775" s="16" t="str">
        <f>IF(A3775="","",IF(VLOOKUP(A3775,'DSR Attendance'!$A:$E,5,0)=0,VLOOKUP(A3775,'DSR Attendance'!$A:$D,4,0),CONCATENATE(VLOOKUP(A3775,'DSR Attendance'!$A:$D,4,0)," / ",VLOOKUP('Per Outlet Plan'!A3775,'DSR Attendance'!$A:$E,5,0))))</f>
        <v/>
      </c>
      <c r="M3775" s="13" t="str">
        <f t="shared" si="60"/>
        <v/>
      </c>
      <c r="N3775" s="8"/>
      <c r="XFB3775" s="13" t="str">
        <f>IF(D3775="","",COUNTIF('DISPATCHED (VT11)'!$E:$E,'Per Outlet Plan'!D3775))</f>
        <v/>
      </c>
    </row>
    <row r="3776" spans="1:14 16382:16382">
      <c r="A3776" s="18" t="str">
        <f>IF(D3776="","",VLOOKUP(D3776,'DISPATCHED (VT11)'!$E:$XEV,16373,0))</f>
        <v/>
      </c>
      <c r="B3776" s="13" t="str">
        <f>IF(D3776="","",VLOOKUP(D3776,'DISPATCHED (VT11)'!$E:$L,8,0))</f>
        <v/>
      </c>
      <c r="C3776" s="16" t="str">
        <f>IF(A3776="","",IF(VLOOKUP(A3776,'DSR Attendance'!$A:$E,5,0)=0,VLOOKUP(A3776,'DSR Attendance'!$A:$D,4,0),CONCATENATE(VLOOKUP(A3776,'DSR Attendance'!$A:$D,4,0)," / ",VLOOKUP('Per Outlet Plan'!A3776,'DSR Attendance'!$A:$E,5,0))))</f>
        <v/>
      </c>
      <c r="M3776" s="13" t="str">
        <f t="shared" si="60"/>
        <v/>
      </c>
      <c r="N3776" s="8"/>
      <c r="XFB3776" s="13" t="str">
        <f>IF(D3776="","",COUNTIF('DISPATCHED (VT11)'!$E:$E,'Per Outlet Plan'!D3776))</f>
        <v/>
      </c>
    </row>
    <row r="3777" spans="1:14 16382:16382">
      <c r="A3777" s="18" t="str">
        <f>IF(D3777="","",VLOOKUP(D3777,'DISPATCHED (VT11)'!$E:$XEV,16373,0))</f>
        <v/>
      </c>
      <c r="B3777" s="13" t="str">
        <f>IF(D3777="","",VLOOKUP(D3777,'DISPATCHED (VT11)'!$E:$L,8,0))</f>
        <v/>
      </c>
      <c r="C3777" s="16" t="str">
        <f>IF(A3777="","",IF(VLOOKUP(A3777,'DSR Attendance'!$A:$E,5,0)=0,VLOOKUP(A3777,'DSR Attendance'!$A:$D,4,0),CONCATENATE(VLOOKUP(A3777,'DSR Attendance'!$A:$D,4,0)," / ",VLOOKUP('Per Outlet Plan'!A3777,'DSR Attendance'!$A:$E,5,0))))</f>
        <v/>
      </c>
      <c r="M3777" s="13" t="str">
        <f t="shared" si="60"/>
        <v/>
      </c>
      <c r="N3777" s="8"/>
      <c r="XFB3777" s="13" t="str">
        <f>IF(D3777="","",COUNTIF('DISPATCHED (VT11)'!$E:$E,'Per Outlet Plan'!D3777))</f>
        <v/>
      </c>
    </row>
    <row r="3778" spans="1:14 16382:16382">
      <c r="A3778" s="18" t="str">
        <f>IF(D3778="","",VLOOKUP(D3778,'DISPATCHED (VT11)'!$E:$XEV,16373,0))</f>
        <v/>
      </c>
      <c r="B3778" s="13" t="str">
        <f>IF(D3778="","",VLOOKUP(D3778,'DISPATCHED (VT11)'!$E:$L,8,0))</f>
        <v/>
      </c>
      <c r="C3778" s="16" t="str">
        <f>IF(A3778="","",IF(VLOOKUP(A3778,'DSR Attendance'!$A:$E,5,0)=0,VLOOKUP(A3778,'DSR Attendance'!$A:$D,4,0),CONCATENATE(VLOOKUP(A3778,'DSR Attendance'!$A:$D,4,0)," / ",VLOOKUP('Per Outlet Plan'!A3778,'DSR Attendance'!$A:$E,5,0))))</f>
        <v/>
      </c>
      <c r="M3778" s="13" t="str">
        <f t="shared" si="60"/>
        <v/>
      </c>
      <c r="N3778" s="8"/>
      <c r="XFB3778" s="13" t="str">
        <f>IF(D3778="","",COUNTIF('DISPATCHED (VT11)'!$E:$E,'Per Outlet Plan'!D3778))</f>
        <v/>
      </c>
    </row>
    <row r="3779" spans="1:14 16382:16382">
      <c r="A3779" s="18" t="str">
        <f>IF(D3779="","",VLOOKUP(D3779,'DISPATCHED (VT11)'!$E:$XEV,16373,0))</f>
        <v/>
      </c>
      <c r="B3779" s="13" t="str">
        <f>IF(D3779="","",VLOOKUP(D3779,'DISPATCHED (VT11)'!$E:$L,8,0))</f>
        <v/>
      </c>
      <c r="C3779" s="16" t="str">
        <f>IF(A3779="","",IF(VLOOKUP(A3779,'DSR Attendance'!$A:$E,5,0)=0,VLOOKUP(A3779,'DSR Attendance'!$A:$D,4,0),CONCATENATE(VLOOKUP(A3779,'DSR Attendance'!$A:$D,4,0)," / ",VLOOKUP('Per Outlet Plan'!A3779,'DSR Attendance'!$A:$E,5,0))))</f>
        <v/>
      </c>
      <c r="M3779" s="13" t="str">
        <f t="shared" si="60"/>
        <v/>
      </c>
      <c r="N3779" s="8"/>
      <c r="XFB3779" s="13" t="str">
        <f>IF(D3779="","",COUNTIF('DISPATCHED (VT11)'!$E:$E,'Per Outlet Plan'!D3779))</f>
        <v/>
      </c>
    </row>
    <row r="3780" spans="1:14 16382:16382">
      <c r="A3780" s="18" t="str">
        <f>IF(D3780="","",VLOOKUP(D3780,'DISPATCHED (VT11)'!$E:$XEV,16373,0))</f>
        <v/>
      </c>
      <c r="B3780" s="13" t="str">
        <f>IF(D3780="","",VLOOKUP(D3780,'DISPATCHED (VT11)'!$E:$L,8,0))</f>
        <v/>
      </c>
      <c r="C3780" s="16" t="str">
        <f>IF(A3780="","",IF(VLOOKUP(A3780,'DSR Attendance'!$A:$E,5,0)=0,VLOOKUP(A3780,'DSR Attendance'!$A:$D,4,0),CONCATENATE(VLOOKUP(A3780,'DSR Attendance'!$A:$D,4,0)," / ",VLOOKUP('Per Outlet Plan'!A3780,'DSR Attendance'!$A:$E,5,0))))</f>
        <v/>
      </c>
      <c r="M3780" s="13" t="str">
        <f t="shared" si="60"/>
        <v/>
      </c>
      <c r="N3780" s="8"/>
      <c r="XFB3780" s="13" t="str">
        <f>IF(D3780="","",COUNTIF('DISPATCHED (VT11)'!$E:$E,'Per Outlet Plan'!D3780))</f>
        <v/>
      </c>
    </row>
    <row r="3781" spans="1:14 16382:16382">
      <c r="A3781" s="18" t="str">
        <f>IF(D3781="","",VLOOKUP(D3781,'DISPATCHED (VT11)'!$E:$XEV,16373,0))</f>
        <v/>
      </c>
      <c r="B3781" s="13" t="str">
        <f>IF(D3781="","",VLOOKUP(D3781,'DISPATCHED (VT11)'!$E:$L,8,0))</f>
        <v/>
      </c>
      <c r="C3781" s="16" t="str">
        <f>IF(A3781="","",IF(VLOOKUP(A3781,'DSR Attendance'!$A:$E,5,0)=0,VLOOKUP(A3781,'DSR Attendance'!$A:$D,4,0),CONCATENATE(VLOOKUP(A3781,'DSR Attendance'!$A:$D,4,0)," / ",VLOOKUP('Per Outlet Plan'!A3781,'DSR Attendance'!$A:$E,5,0))))</f>
        <v/>
      </c>
      <c r="M3781" s="13" t="str">
        <f t="shared" si="60"/>
        <v/>
      </c>
      <c r="N3781" s="8"/>
      <c r="XFB3781" s="13" t="str">
        <f>IF(D3781="","",COUNTIF('DISPATCHED (VT11)'!$E:$E,'Per Outlet Plan'!D3781))</f>
        <v/>
      </c>
    </row>
    <row r="3782" spans="1:14 16382:16382">
      <c r="A3782" s="18" t="str">
        <f>IF(D3782="","",VLOOKUP(D3782,'DISPATCHED (VT11)'!$E:$XEV,16373,0))</f>
        <v/>
      </c>
      <c r="B3782" s="13" t="str">
        <f>IF(D3782="","",VLOOKUP(D3782,'DISPATCHED (VT11)'!$E:$L,8,0))</f>
        <v/>
      </c>
      <c r="C3782" s="16" t="str">
        <f>IF(A3782="","",IF(VLOOKUP(A3782,'DSR Attendance'!$A:$E,5,0)=0,VLOOKUP(A3782,'DSR Attendance'!$A:$D,4,0),CONCATENATE(VLOOKUP(A3782,'DSR Attendance'!$A:$D,4,0)," / ",VLOOKUP('Per Outlet Plan'!A3782,'DSR Attendance'!$A:$E,5,0))))</f>
        <v/>
      </c>
      <c r="M3782" s="13" t="str">
        <f t="shared" ref="M3782:M3845" si="61">IF(L3782="","",VLOOKUP(L3782,$XFC$6:$XFD$30,2,0))</f>
        <v/>
      </c>
      <c r="N3782" s="8"/>
      <c r="XFB3782" s="13" t="str">
        <f>IF(D3782="","",COUNTIF('DISPATCHED (VT11)'!$E:$E,'Per Outlet Plan'!D3782))</f>
        <v/>
      </c>
    </row>
    <row r="3783" spans="1:14 16382:16382">
      <c r="A3783" s="18" t="str">
        <f>IF(D3783="","",VLOOKUP(D3783,'DISPATCHED (VT11)'!$E:$XEV,16373,0))</f>
        <v/>
      </c>
      <c r="B3783" s="13" t="str">
        <f>IF(D3783="","",VLOOKUP(D3783,'DISPATCHED (VT11)'!$E:$L,8,0))</f>
        <v/>
      </c>
      <c r="C3783" s="16" t="str">
        <f>IF(A3783="","",IF(VLOOKUP(A3783,'DSR Attendance'!$A:$E,5,0)=0,VLOOKUP(A3783,'DSR Attendance'!$A:$D,4,0),CONCATENATE(VLOOKUP(A3783,'DSR Attendance'!$A:$D,4,0)," / ",VLOOKUP('Per Outlet Plan'!A3783,'DSR Attendance'!$A:$E,5,0))))</f>
        <v/>
      </c>
      <c r="M3783" s="13" t="str">
        <f t="shared" si="61"/>
        <v/>
      </c>
      <c r="N3783" s="8"/>
      <c r="XFB3783" s="13" t="str">
        <f>IF(D3783="","",COUNTIF('DISPATCHED (VT11)'!$E:$E,'Per Outlet Plan'!D3783))</f>
        <v/>
      </c>
    </row>
    <row r="3784" spans="1:14 16382:16382">
      <c r="A3784" s="18" t="str">
        <f>IF(D3784="","",VLOOKUP(D3784,'DISPATCHED (VT11)'!$E:$XEV,16373,0))</f>
        <v/>
      </c>
      <c r="B3784" s="13" t="str">
        <f>IF(D3784="","",VLOOKUP(D3784,'DISPATCHED (VT11)'!$E:$L,8,0))</f>
        <v/>
      </c>
      <c r="C3784" s="16" t="str">
        <f>IF(A3784="","",IF(VLOOKUP(A3784,'DSR Attendance'!$A:$E,5,0)=0,VLOOKUP(A3784,'DSR Attendance'!$A:$D,4,0),CONCATENATE(VLOOKUP(A3784,'DSR Attendance'!$A:$D,4,0)," / ",VLOOKUP('Per Outlet Plan'!A3784,'DSR Attendance'!$A:$E,5,0))))</f>
        <v/>
      </c>
      <c r="M3784" s="13" t="str">
        <f t="shared" si="61"/>
        <v/>
      </c>
      <c r="N3784" s="8"/>
      <c r="XFB3784" s="13" t="str">
        <f>IF(D3784="","",COUNTIF('DISPATCHED (VT11)'!$E:$E,'Per Outlet Plan'!D3784))</f>
        <v/>
      </c>
    </row>
    <row r="3785" spans="1:14 16382:16382">
      <c r="A3785" s="18" t="str">
        <f>IF(D3785="","",VLOOKUP(D3785,'DISPATCHED (VT11)'!$E:$XEV,16373,0))</f>
        <v/>
      </c>
      <c r="B3785" s="13" t="str">
        <f>IF(D3785="","",VLOOKUP(D3785,'DISPATCHED (VT11)'!$E:$L,8,0))</f>
        <v/>
      </c>
      <c r="C3785" s="16" t="str">
        <f>IF(A3785="","",IF(VLOOKUP(A3785,'DSR Attendance'!$A:$E,5,0)=0,VLOOKUP(A3785,'DSR Attendance'!$A:$D,4,0),CONCATENATE(VLOOKUP(A3785,'DSR Attendance'!$A:$D,4,0)," / ",VLOOKUP('Per Outlet Plan'!A3785,'DSR Attendance'!$A:$E,5,0))))</f>
        <v/>
      </c>
      <c r="M3785" s="13" t="str">
        <f t="shared" si="61"/>
        <v/>
      </c>
      <c r="N3785" s="8"/>
      <c r="XFB3785" s="13" t="str">
        <f>IF(D3785="","",COUNTIF('DISPATCHED (VT11)'!$E:$E,'Per Outlet Plan'!D3785))</f>
        <v/>
      </c>
    </row>
    <row r="3786" spans="1:14 16382:16382">
      <c r="A3786" s="18" t="str">
        <f>IF(D3786="","",VLOOKUP(D3786,'DISPATCHED (VT11)'!$E:$XEV,16373,0))</f>
        <v/>
      </c>
      <c r="B3786" s="13" t="str">
        <f>IF(D3786="","",VLOOKUP(D3786,'DISPATCHED (VT11)'!$E:$L,8,0))</f>
        <v/>
      </c>
      <c r="C3786" s="16" t="str">
        <f>IF(A3786="","",IF(VLOOKUP(A3786,'DSR Attendance'!$A:$E,5,0)=0,VLOOKUP(A3786,'DSR Attendance'!$A:$D,4,0),CONCATENATE(VLOOKUP(A3786,'DSR Attendance'!$A:$D,4,0)," / ",VLOOKUP('Per Outlet Plan'!A3786,'DSR Attendance'!$A:$E,5,0))))</f>
        <v/>
      </c>
      <c r="M3786" s="13" t="str">
        <f t="shared" si="61"/>
        <v/>
      </c>
      <c r="N3786" s="8"/>
      <c r="XFB3786" s="13" t="str">
        <f>IF(D3786="","",COUNTIF('DISPATCHED (VT11)'!$E:$E,'Per Outlet Plan'!D3786))</f>
        <v/>
      </c>
    </row>
    <row r="3787" spans="1:14 16382:16382">
      <c r="A3787" s="18" t="str">
        <f>IF(D3787="","",VLOOKUP(D3787,'DISPATCHED (VT11)'!$E:$XEV,16373,0))</f>
        <v/>
      </c>
      <c r="B3787" s="13" t="str">
        <f>IF(D3787="","",VLOOKUP(D3787,'DISPATCHED (VT11)'!$E:$L,8,0))</f>
        <v/>
      </c>
      <c r="C3787" s="16" t="str">
        <f>IF(A3787="","",IF(VLOOKUP(A3787,'DSR Attendance'!$A:$E,5,0)=0,VLOOKUP(A3787,'DSR Attendance'!$A:$D,4,0),CONCATENATE(VLOOKUP(A3787,'DSR Attendance'!$A:$D,4,0)," / ",VLOOKUP('Per Outlet Plan'!A3787,'DSR Attendance'!$A:$E,5,0))))</f>
        <v/>
      </c>
      <c r="M3787" s="13" t="str">
        <f t="shared" si="61"/>
        <v/>
      </c>
      <c r="N3787" s="8"/>
      <c r="XFB3787" s="13" t="str">
        <f>IF(D3787="","",COUNTIF('DISPATCHED (VT11)'!$E:$E,'Per Outlet Plan'!D3787))</f>
        <v/>
      </c>
    </row>
    <row r="3788" spans="1:14 16382:16382">
      <c r="A3788" s="18" t="str">
        <f>IF(D3788="","",VLOOKUP(D3788,'DISPATCHED (VT11)'!$E:$XEV,16373,0))</f>
        <v/>
      </c>
      <c r="B3788" s="13" t="str">
        <f>IF(D3788="","",VLOOKUP(D3788,'DISPATCHED (VT11)'!$E:$L,8,0))</f>
        <v/>
      </c>
      <c r="C3788" s="16" t="str">
        <f>IF(A3788="","",IF(VLOOKUP(A3788,'DSR Attendance'!$A:$E,5,0)=0,VLOOKUP(A3788,'DSR Attendance'!$A:$D,4,0),CONCATENATE(VLOOKUP(A3788,'DSR Attendance'!$A:$D,4,0)," / ",VLOOKUP('Per Outlet Plan'!A3788,'DSR Attendance'!$A:$E,5,0))))</f>
        <v/>
      </c>
      <c r="M3788" s="13" t="str">
        <f t="shared" si="61"/>
        <v/>
      </c>
      <c r="N3788" s="8"/>
      <c r="XFB3788" s="13" t="str">
        <f>IF(D3788="","",COUNTIF('DISPATCHED (VT11)'!$E:$E,'Per Outlet Plan'!D3788))</f>
        <v/>
      </c>
    </row>
    <row r="3789" spans="1:14 16382:16382">
      <c r="A3789" s="18" t="str">
        <f>IF(D3789="","",VLOOKUP(D3789,'DISPATCHED (VT11)'!$E:$XEV,16373,0))</f>
        <v/>
      </c>
      <c r="B3789" s="13" t="str">
        <f>IF(D3789="","",VLOOKUP(D3789,'DISPATCHED (VT11)'!$E:$L,8,0))</f>
        <v/>
      </c>
      <c r="C3789" s="16" t="str">
        <f>IF(A3789="","",IF(VLOOKUP(A3789,'DSR Attendance'!$A:$E,5,0)=0,VLOOKUP(A3789,'DSR Attendance'!$A:$D,4,0),CONCATENATE(VLOOKUP(A3789,'DSR Attendance'!$A:$D,4,0)," / ",VLOOKUP('Per Outlet Plan'!A3789,'DSR Attendance'!$A:$E,5,0))))</f>
        <v/>
      </c>
      <c r="M3789" s="13" t="str">
        <f t="shared" si="61"/>
        <v/>
      </c>
      <c r="N3789" s="8"/>
      <c r="XFB3789" s="13" t="str">
        <f>IF(D3789="","",COUNTIF('DISPATCHED (VT11)'!$E:$E,'Per Outlet Plan'!D3789))</f>
        <v/>
      </c>
    </row>
    <row r="3790" spans="1:14 16382:16382">
      <c r="A3790" s="18" t="str">
        <f>IF(D3790="","",VLOOKUP(D3790,'DISPATCHED (VT11)'!$E:$XEV,16373,0))</f>
        <v/>
      </c>
      <c r="B3790" s="13" t="str">
        <f>IF(D3790="","",VLOOKUP(D3790,'DISPATCHED (VT11)'!$E:$L,8,0))</f>
        <v/>
      </c>
      <c r="C3790" s="16" t="str">
        <f>IF(A3790="","",IF(VLOOKUP(A3790,'DSR Attendance'!$A:$E,5,0)=0,VLOOKUP(A3790,'DSR Attendance'!$A:$D,4,0),CONCATENATE(VLOOKUP(A3790,'DSR Attendance'!$A:$D,4,0)," / ",VLOOKUP('Per Outlet Plan'!A3790,'DSR Attendance'!$A:$E,5,0))))</f>
        <v/>
      </c>
      <c r="M3790" s="13" t="str">
        <f t="shared" si="61"/>
        <v/>
      </c>
      <c r="N3790" s="8"/>
      <c r="XFB3790" s="13" t="str">
        <f>IF(D3790="","",COUNTIF('DISPATCHED (VT11)'!$E:$E,'Per Outlet Plan'!D3790))</f>
        <v/>
      </c>
    </row>
    <row r="3791" spans="1:14 16382:16382">
      <c r="A3791" s="18" t="str">
        <f>IF(D3791="","",VLOOKUP(D3791,'DISPATCHED (VT11)'!$E:$XEV,16373,0))</f>
        <v/>
      </c>
      <c r="B3791" s="13" t="str">
        <f>IF(D3791="","",VLOOKUP(D3791,'DISPATCHED (VT11)'!$E:$L,8,0))</f>
        <v/>
      </c>
      <c r="C3791" s="16" t="str">
        <f>IF(A3791="","",IF(VLOOKUP(A3791,'DSR Attendance'!$A:$E,5,0)=0,VLOOKUP(A3791,'DSR Attendance'!$A:$D,4,0),CONCATENATE(VLOOKUP(A3791,'DSR Attendance'!$A:$D,4,0)," / ",VLOOKUP('Per Outlet Plan'!A3791,'DSR Attendance'!$A:$E,5,0))))</f>
        <v/>
      </c>
      <c r="M3791" s="13" t="str">
        <f t="shared" si="61"/>
        <v/>
      </c>
      <c r="N3791" s="8"/>
      <c r="XFB3791" s="13" t="str">
        <f>IF(D3791="","",COUNTIF('DISPATCHED (VT11)'!$E:$E,'Per Outlet Plan'!D3791))</f>
        <v/>
      </c>
    </row>
    <row r="3792" spans="1:14 16382:16382">
      <c r="A3792" s="18" t="str">
        <f>IF(D3792="","",VLOOKUP(D3792,'DISPATCHED (VT11)'!$E:$XEV,16373,0))</f>
        <v/>
      </c>
      <c r="B3792" s="13" t="str">
        <f>IF(D3792="","",VLOOKUP(D3792,'DISPATCHED (VT11)'!$E:$L,8,0))</f>
        <v/>
      </c>
      <c r="C3792" s="16" t="str">
        <f>IF(A3792="","",IF(VLOOKUP(A3792,'DSR Attendance'!$A:$E,5,0)=0,VLOOKUP(A3792,'DSR Attendance'!$A:$D,4,0),CONCATENATE(VLOOKUP(A3792,'DSR Attendance'!$A:$D,4,0)," / ",VLOOKUP('Per Outlet Plan'!A3792,'DSR Attendance'!$A:$E,5,0))))</f>
        <v/>
      </c>
      <c r="M3792" s="13" t="str">
        <f t="shared" si="61"/>
        <v/>
      </c>
      <c r="N3792" s="8"/>
      <c r="XFB3792" s="13" t="str">
        <f>IF(D3792="","",COUNTIF('DISPATCHED (VT11)'!$E:$E,'Per Outlet Plan'!D3792))</f>
        <v/>
      </c>
    </row>
    <row r="3793" spans="1:14 16382:16382">
      <c r="A3793" s="18" t="str">
        <f>IF(D3793="","",VLOOKUP(D3793,'DISPATCHED (VT11)'!$E:$XEV,16373,0))</f>
        <v/>
      </c>
      <c r="B3793" s="13" t="str">
        <f>IF(D3793="","",VLOOKUP(D3793,'DISPATCHED (VT11)'!$E:$L,8,0))</f>
        <v/>
      </c>
      <c r="C3793" s="16" t="str">
        <f>IF(A3793="","",IF(VLOOKUP(A3793,'DSR Attendance'!$A:$E,5,0)=0,VLOOKUP(A3793,'DSR Attendance'!$A:$D,4,0),CONCATENATE(VLOOKUP(A3793,'DSR Attendance'!$A:$D,4,0)," / ",VLOOKUP('Per Outlet Plan'!A3793,'DSR Attendance'!$A:$E,5,0))))</f>
        <v/>
      </c>
      <c r="M3793" s="13" t="str">
        <f t="shared" si="61"/>
        <v/>
      </c>
      <c r="N3793" s="8"/>
      <c r="XFB3793" s="13" t="str">
        <f>IF(D3793="","",COUNTIF('DISPATCHED (VT11)'!$E:$E,'Per Outlet Plan'!D3793))</f>
        <v/>
      </c>
    </row>
    <row r="3794" spans="1:14 16382:16382">
      <c r="A3794" s="18" t="str">
        <f>IF(D3794="","",VLOOKUP(D3794,'DISPATCHED (VT11)'!$E:$XEV,16373,0))</f>
        <v/>
      </c>
      <c r="B3794" s="13" t="str">
        <f>IF(D3794="","",VLOOKUP(D3794,'DISPATCHED (VT11)'!$E:$L,8,0))</f>
        <v/>
      </c>
      <c r="C3794" s="16" t="str">
        <f>IF(A3794="","",IF(VLOOKUP(A3794,'DSR Attendance'!$A:$E,5,0)=0,VLOOKUP(A3794,'DSR Attendance'!$A:$D,4,0),CONCATENATE(VLOOKUP(A3794,'DSR Attendance'!$A:$D,4,0)," / ",VLOOKUP('Per Outlet Plan'!A3794,'DSR Attendance'!$A:$E,5,0))))</f>
        <v/>
      </c>
      <c r="M3794" s="13" t="str">
        <f t="shared" si="61"/>
        <v/>
      </c>
      <c r="N3794" s="8"/>
      <c r="XFB3794" s="13" t="str">
        <f>IF(D3794="","",COUNTIF('DISPATCHED (VT11)'!$E:$E,'Per Outlet Plan'!D3794))</f>
        <v/>
      </c>
    </row>
    <row r="3795" spans="1:14 16382:16382">
      <c r="A3795" s="18" t="str">
        <f>IF(D3795="","",VLOOKUP(D3795,'DISPATCHED (VT11)'!$E:$XEV,16373,0))</f>
        <v/>
      </c>
      <c r="B3795" s="13" t="str">
        <f>IF(D3795="","",VLOOKUP(D3795,'DISPATCHED (VT11)'!$E:$L,8,0))</f>
        <v/>
      </c>
      <c r="C3795" s="16" t="str">
        <f>IF(A3795="","",IF(VLOOKUP(A3795,'DSR Attendance'!$A:$E,5,0)=0,VLOOKUP(A3795,'DSR Attendance'!$A:$D,4,0),CONCATENATE(VLOOKUP(A3795,'DSR Attendance'!$A:$D,4,0)," / ",VLOOKUP('Per Outlet Plan'!A3795,'DSR Attendance'!$A:$E,5,0))))</f>
        <v/>
      </c>
      <c r="M3795" s="13" t="str">
        <f t="shared" si="61"/>
        <v/>
      </c>
      <c r="N3795" s="8"/>
      <c r="XFB3795" s="13" t="str">
        <f>IF(D3795="","",COUNTIF('DISPATCHED (VT11)'!$E:$E,'Per Outlet Plan'!D3795))</f>
        <v/>
      </c>
    </row>
    <row r="3796" spans="1:14 16382:16382">
      <c r="A3796" s="18" t="str">
        <f>IF(D3796="","",VLOOKUP(D3796,'DISPATCHED (VT11)'!$E:$XEV,16373,0))</f>
        <v/>
      </c>
      <c r="B3796" s="13" t="str">
        <f>IF(D3796="","",VLOOKUP(D3796,'DISPATCHED (VT11)'!$E:$L,8,0))</f>
        <v/>
      </c>
      <c r="C3796" s="16" t="str">
        <f>IF(A3796="","",IF(VLOOKUP(A3796,'DSR Attendance'!$A:$E,5,0)=0,VLOOKUP(A3796,'DSR Attendance'!$A:$D,4,0),CONCATENATE(VLOOKUP(A3796,'DSR Attendance'!$A:$D,4,0)," / ",VLOOKUP('Per Outlet Plan'!A3796,'DSR Attendance'!$A:$E,5,0))))</f>
        <v/>
      </c>
      <c r="M3796" s="13" t="str">
        <f t="shared" si="61"/>
        <v/>
      </c>
      <c r="N3796" s="8"/>
      <c r="XFB3796" s="13" t="str">
        <f>IF(D3796="","",COUNTIF('DISPATCHED (VT11)'!$E:$E,'Per Outlet Plan'!D3796))</f>
        <v/>
      </c>
    </row>
    <row r="3797" spans="1:14 16382:16382">
      <c r="A3797" s="18" t="str">
        <f>IF(D3797="","",VLOOKUP(D3797,'DISPATCHED (VT11)'!$E:$XEV,16373,0))</f>
        <v/>
      </c>
      <c r="B3797" s="13" t="str">
        <f>IF(D3797="","",VLOOKUP(D3797,'DISPATCHED (VT11)'!$E:$L,8,0))</f>
        <v/>
      </c>
      <c r="C3797" s="16" t="str">
        <f>IF(A3797="","",IF(VLOOKUP(A3797,'DSR Attendance'!$A:$E,5,0)=0,VLOOKUP(A3797,'DSR Attendance'!$A:$D,4,0),CONCATENATE(VLOOKUP(A3797,'DSR Attendance'!$A:$D,4,0)," / ",VLOOKUP('Per Outlet Plan'!A3797,'DSR Attendance'!$A:$E,5,0))))</f>
        <v/>
      </c>
      <c r="M3797" s="13" t="str">
        <f t="shared" si="61"/>
        <v/>
      </c>
      <c r="N3797" s="8"/>
      <c r="XFB3797" s="13" t="str">
        <f>IF(D3797="","",COUNTIF('DISPATCHED (VT11)'!$E:$E,'Per Outlet Plan'!D3797))</f>
        <v/>
      </c>
    </row>
    <row r="3798" spans="1:14 16382:16382">
      <c r="A3798" s="18" t="str">
        <f>IF(D3798="","",VLOOKUP(D3798,'DISPATCHED (VT11)'!$E:$XEV,16373,0))</f>
        <v/>
      </c>
      <c r="B3798" s="13" t="str">
        <f>IF(D3798="","",VLOOKUP(D3798,'DISPATCHED (VT11)'!$E:$L,8,0))</f>
        <v/>
      </c>
      <c r="C3798" s="16" t="str">
        <f>IF(A3798="","",IF(VLOOKUP(A3798,'DSR Attendance'!$A:$E,5,0)=0,VLOOKUP(A3798,'DSR Attendance'!$A:$D,4,0),CONCATENATE(VLOOKUP(A3798,'DSR Attendance'!$A:$D,4,0)," / ",VLOOKUP('Per Outlet Plan'!A3798,'DSR Attendance'!$A:$E,5,0))))</f>
        <v/>
      </c>
      <c r="M3798" s="13" t="str">
        <f t="shared" si="61"/>
        <v/>
      </c>
      <c r="N3798" s="8"/>
      <c r="XFB3798" s="13" t="str">
        <f>IF(D3798="","",COUNTIF('DISPATCHED (VT11)'!$E:$E,'Per Outlet Plan'!D3798))</f>
        <v/>
      </c>
    </row>
    <row r="3799" spans="1:14 16382:16382">
      <c r="A3799" s="18" t="str">
        <f>IF(D3799="","",VLOOKUP(D3799,'DISPATCHED (VT11)'!$E:$XEV,16373,0))</f>
        <v/>
      </c>
      <c r="B3799" s="13" t="str">
        <f>IF(D3799="","",VLOOKUP(D3799,'DISPATCHED (VT11)'!$E:$L,8,0))</f>
        <v/>
      </c>
      <c r="C3799" s="16" t="str">
        <f>IF(A3799="","",IF(VLOOKUP(A3799,'DSR Attendance'!$A:$E,5,0)=0,VLOOKUP(A3799,'DSR Attendance'!$A:$D,4,0),CONCATENATE(VLOOKUP(A3799,'DSR Attendance'!$A:$D,4,0)," / ",VLOOKUP('Per Outlet Plan'!A3799,'DSR Attendance'!$A:$E,5,0))))</f>
        <v/>
      </c>
      <c r="M3799" s="13" t="str">
        <f t="shared" si="61"/>
        <v/>
      </c>
      <c r="N3799" s="8"/>
      <c r="XFB3799" s="13" t="str">
        <f>IF(D3799="","",COUNTIF('DISPATCHED (VT11)'!$E:$E,'Per Outlet Plan'!D3799))</f>
        <v/>
      </c>
    </row>
    <row r="3800" spans="1:14 16382:16382">
      <c r="A3800" s="18" t="str">
        <f>IF(D3800="","",VLOOKUP(D3800,'DISPATCHED (VT11)'!$E:$XEV,16373,0))</f>
        <v/>
      </c>
      <c r="B3800" s="13" t="str">
        <f>IF(D3800="","",VLOOKUP(D3800,'DISPATCHED (VT11)'!$E:$L,8,0))</f>
        <v/>
      </c>
      <c r="C3800" s="16" t="str">
        <f>IF(A3800="","",IF(VLOOKUP(A3800,'DSR Attendance'!$A:$E,5,0)=0,VLOOKUP(A3800,'DSR Attendance'!$A:$D,4,0),CONCATENATE(VLOOKUP(A3800,'DSR Attendance'!$A:$D,4,0)," / ",VLOOKUP('Per Outlet Plan'!A3800,'DSR Attendance'!$A:$E,5,0))))</f>
        <v/>
      </c>
      <c r="M3800" s="13" t="str">
        <f t="shared" si="61"/>
        <v/>
      </c>
      <c r="N3800" s="8"/>
      <c r="XFB3800" s="13" t="str">
        <f>IF(D3800="","",COUNTIF('DISPATCHED (VT11)'!$E:$E,'Per Outlet Plan'!D3800))</f>
        <v/>
      </c>
    </row>
    <row r="3801" spans="1:14 16382:16382">
      <c r="A3801" s="18" t="str">
        <f>IF(D3801="","",VLOOKUP(D3801,'DISPATCHED (VT11)'!$E:$XEV,16373,0))</f>
        <v/>
      </c>
      <c r="B3801" s="13" t="str">
        <f>IF(D3801="","",VLOOKUP(D3801,'DISPATCHED (VT11)'!$E:$L,8,0))</f>
        <v/>
      </c>
      <c r="C3801" s="16" t="str">
        <f>IF(A3801="","",IF(VLOOKUP(A3801,'DSR Attendance'!$A:$E,5,0)=0,VLOOKUP(A3801,'DSR Attendance'!$A:$D,4,0),CONCATENATE(VLOOKUP(A3801,'DSR Attendance'!$A:$D,4,0)," / ",VLOOKUP('Per Outlet Plan'!A3801,'DSR Attendance'!$A:$E,5,0))))</f>
        <v/>
      </c>
      <c r="M3801" s="13" t="str">
        <f t="shared" si="61"/>
        <v/>
      </c>
      <c r="N3801" s="8"/>
      <c r="XFB3801" s="13" t="str">
        <f>IF(D3801="","",COUNTIF('DISPATCHED (VT11)'!$E:$E,'Per Outlet Plan'!D3801))</f>
        <v/>
      </c>
    </row>
    <row r="3802" spans="1:14 16382:16382">
      <c r="A3802" s="18" t="str">
        <f>IF(D3802="","",VLOOKUP(D3802,'DISPATCHED (VT11)'!$E:$XEV,16373,0))</f>
        <v/>
      </c>
      <c r="B3802" s="13" t="str">
        <f>IF(D3802="","",VLOOKUP(D3802,'DISPATCHED (VT11)'!$E:$L,8,0))</f>
        <v/>
      </c>
      <c r="C3802" s="16" t="str">
        <f>IF(A3802="","",IF(VLOOKUP(A3802,'DSR Attendance'!$A:$E,5,0)=0,VLOOKUP(A3802,'DSR Attendance'!$A:$D,4,0),CONCATENATE(VLOOKUP(A3802,'DSR Attendance'!$A:$D,4,0)," / ",VLOOKUP('Per Outlet Plan'!A3802,'DSR Attendance'!$A:$E,5,0))))</f>
        <v/>
      </c>
      <c r="M3802" s="13" t="str">
        <f t="shared" si="61"/>
        <v/>
      </c>
      <c r="N3802" s="8"/>
      <c r="XFB3802" s="13" t="str">
        <f>IF(D3802="","",COUNTIF('DISPATCHED (VT11)'!$E:$E,'Per Outlet Plan'!D3802))</f>
        <v/>
      </c>
    </row>
    <row r="3803" spans="1:14 16382:16382">
      <c r="A3803" s="18" t="str">
        <f>IF(D3803="","",VLOOKUP(D3803,'DISPATCHED (VT11)'!$E:$XEV,16373,0))</f>
        <v/>
      </c>
      <c r="B3803" s="13" t="str">
        <f>IF(D3803="","",VLOOKUP(D3803,'DISPATCHED (VT11)'!$E:$L,8,0))</f>
        <v/>
      </c>
      <c r="C3803" s="16" t="str">
        <f>IF(A3803="","",IF(VLOOKUP(A3803,'DSR Attendance'!$A:$E,5,0)=0,VLOOKUP(A3803,'DSR Attendance'!$A:$D,4,0),CONCATENATE(VLOOKUP(A3803,'DSR Attendance'!$A:$D,4,0)," / ",VLOOKUP('Per Outlet Plan'!A3803,'DSR Attendance'!$A:$E,5,0))))</f>
        <v/>
      </c>
      <c r="M3803" s="13" t="str">
        <f t="shared" si="61"/>
        <v/>
      </c>
      <c r="N3803" s="8"/>
      <c r="XFB3803" s="13" t="str">
        <f>IF(D3803="","",COUNTIF('DISPATCHED (VT11)'!$E:$E,'Per Outlet Plan'!D3803))</f>
        <v/>
      </c>
    </row>
    <row r="3804" spans="1:14 16382:16382">
      <c r="A3804" s="18" t="str">
        <f>IF(D3804="","",VLOOKUP(D3804,'DISPATCHED (VT11)'!$E:$XEV,16373,0))</f>
        <v/>
      </c>
      <c r="B3804" s="13" t="str">
        <f>IF(D3804="","",VLOOKUP(D3804,'DISPATCHED (VT11)'!$E:$L,8,0))</f>
        <v/>
      </c>
      <c r="C3804" s="16" t="str">
        <f>IF(A3804="","",IF(VLOOKUP(A3804,'DSR Attendance'!$A:$E,5,0)=0,VLOOKUP(A3804,'DSR Attendance'!$A:$D,4,0),CONCATENATE(VLOOKUP(A3804,'DSR Attendance'!$A:$D,4,0)," / ",VLOOKUP('Per Outlet Plan'!A3804,'DSR Attendance'!$A:$E,5,0))))</f>
        <v/>
      </c>
      <c r="M3804" s="13" t="str">
        <f t="shared" si="61"/>
        <v/>
      </c>
      <c r="N3804" s="8"/>
      <c r="XFB3804" s="13" t="str">
        <f>IF(D3804="","",COUNTIF('DISPATCHED (VT11)'!$E:$E,'Per Outlet Plan'!D3804))</f>
        <v/>
      </c>
    </row>
    <row r="3805" spans="1:14 16382:16382">
      <c r="A3805" s="18" t="str">
        <f>IF(D3805="","",VLOOKUP(D3805,'DISPATCHED (VT11)'!$E:$XEV,16373,0))</f>
        <v/>
      </c>
      <c r="B3805" s="13" t="str">
        <f>IF(D3805="","",VLOOKUP(D3805,'DISPATCHED (VT11)'!$E:$L,8,0))</f>
        <v/>
      </c>
      <c r="C3805" s="16" t="str">
        <f>IF(A3805="","",IF(VLOOKUP(A3805,'DSR Attendance'!$A:$E,5,0)=0,VLOOKUP(A3805,'DSR Attendance'!$A:$D,4,0),CONCATENATE(VLOOKUP(A3805,'DSR Attendance'!$A:$D,4,0)," / ",VLOOKUP('Per Outlet Plan'!A3805,'DSR Attendance'!$A:$E,5,0))))</f>
        <v/>
      </c>
      <c r="M3805" s="13" t="str">
        <f t="shared" si="61"/>
        <v/>
      </c>
      <c r="N3805" s="8"/>
      <c r="XFB3805" s="13" t="str">
        <f>IF(D3805="","",COUNTIF('DISPATCHED (VT11)'!$E:$E,'Per Outlet Plan'!D3805))</f>
        <v/>
      </c>
    </row>
    <row r="3806" spans="1:14 16382:16382">
      <c r="A3806" s="18" t="str">
        <f>IF(D3806="","",VLOOKUP(D3806,'DISPATCHED (VT11)'!$E:$XEV,16373,0))</f>
        <v/>
      </c>
      <c r="B3806" s="13" t="str">
        <f>IF(D3806="","",VLOOKUP(D3806,'DISPATCHED (VT11)'!$E:$L,8,0))</f>
        <v/>
      </c>
      <c r="C3806" s="16" t="str">
        <f>IF(A3806="","",IF(VLOOKUP(A3806,'DSR Attendance'!$A:$E,5,0)=0,VLOOKUP(A3806,'DSR Attendance'!$A:$D,4,0),CONCATENATE(VLOOKUP(A3806,'DSR Attendance'!$A:$D,4,0)," / ",VLOOKUP('Per Outlet Plan'!A3806,'DSR Attendance'!$A:$E,5,0))))</f>
        <v/>
      </c>
      <c r="M3806" s="13" t="str">
        <f t="shared" si="61"/>
        <v/>
      </c>
      <c r="N3806" s="8"/>
      <c r="XFB3806" s="13" t="str">
        <f>IF(D3806="","",COUNTIF('DISPATCHED (VT11)'!$E:$E,'Per Outlet Plan'!D3806))</f>
        <v/>
      </c>
    </row>
    <row r="3807" spans="1:14 16382:16382">
      <c r="A3807" s="18" t="str">
        <f>IF(D3807="","",VLOOKUP(D3807,'DISPATCHED (VT11)'!$E:$XEV,16373,0))</f>
        <v/>
      </c>
      <c r="B3807" s="13" t="str">
        <f>IF(D3807="","",VLOOKUP(D3807,'DISPATCHED (VT11)'!$E:$L,8,0))</f>
        <v/>
      </c>
      <c r="C3807" s="16" t="str">
        <f>IF(A3807="","",IF(VLOOKUP(A3807,'DSR Attendance'!$A:$E,5,0)=0,VLOOKUP(A3807,'DSR Attendance'!$A:$D,4,0),CONCATENATE(VLOOKUP(A3807,'DSR Attendance'!$A:$D,4,0)," / ",VLOOKUP('Per Outlet Plan'!A3807,'DSR Attendance'!$A:$E,5,0))))</f>
        <v/>
      </c>
      <c r="M3807" s="13" t="str">
        <f t="shared" si="61"/>
        <v/>
      </c>
      <c r="N3807" s="8"/>
      <c r="XFB3807" s="13" t="str">
        <f>IF(D3807="","",COUNTIF('DISPATCHED (VT11)'!$E:$E,'Per Outlet Plan'!D3807))</f>
        <v/>
      </c>
    </row>
    <row r="3808" spans="1:14 16382:16382">
      <c r="A3808" s="18" t="str">
        <f>IF(D3808="","",VLOOKUP(D3808,'DISPATCHED (VT11)'!$E:$XEV,16373,0))</f>
        <v/>
      </c>
      <c r="B3808" s="13" t="str">
        <f>IF(D3808="","",VLOOKUP(D3808,'DISPATCHED (VT11)'!$E:$L,8,0))</f>
        <v/>
      </c>
      <c r="C3808" s="16" t="str">
        <f>IF(A3808="","",IF(VLOOKUP(A3808,'DSR Attendance'!$A:$E,5,0)=0,VLOOKUP(A3808,'DSR Attendance'!$A:$D,4,0),CONCATENATE(VLOOKUP(A3808,'DSR Attendance'!$A:$D,4,0)," / ",VLOOKUP('Per Outlet Plan'!A3808,'DSR Attendance'!$A:$E,5,0))))</f>
        <v/>
      </c>
      <c r="M3808" s="13" t="str">
        <f t="shared" si="61"/>
        <v/>
      </c>
      <c r="N3808" s="8"/>
      <c r="XFB3808" s="13" t="str">
        <f>IF(D3808="","",COUNTIF('DISPATCHED (VT11)'!$E:$E,'Per Outlet Plan'!D3808))</f>
        <v/>
      </c>
    </row>
    <row r="3809" spans="1:14 16382:16382">
      <c r="A3809" s="18" t="str">
        <f>IF(D3809="","",VLOOKUP(D3809,'DISPATCHED (VT11)'!$E:$XEV,16373,0))</f>
        <v/>
      </c>
      <c r="B3809" s="13" t="str">
        <f>IF(D3809="","",VLOOKUP(D3809,'DISPATCHED (VT11)'!$E:$L,8,0))</f>
        <v/>
      </c>
      <c r="C3809" s="16" t="str">
        <f>IF(A3809="","",IF(VLOOKUP(A3809,'DSR Attendance'!$A:$E,5,0)=0,VLOOKUP(A3809,'DSR Attendance'!$A:$D,4,0),CONCATENATE(VLOOKUP(A3809,'DSR Attendance'!$A:$D,4,0)," / ",VLOOKUP('Per Outlet Plan'!A3809,'DSR Attendance'!$A:$E,5,0))))</f>
        <v/>
      </c>
      <c r="M3809" s="13" t="str">
        <f t="shared" si="61"/>
        <v/>
      </c>
      <c r="N3809" s="8"/>
      <c r="XFB3809" s="13" t="str">
        <f>IF(D3809="","",COUNTIF('DISPATCHED (VT11)'!$E:$E,'Per Outlet Plan'!D3809))</f>
        <v/>
      </c>
    </row>
    <row r="3810" spans="1:14 16382:16382">
      <c r="A3810" s="18" t="str">
        <f>IF(D3810="","",VLOOKUP(D3810,'DISPATCHED (VT11)'!$E:$XEV,16373,0))</f>
        <v/>
      </c>
      <c r="B3810" s="13" t="str">
        <f>IF(D3810="","",VLOOKUP(D3810,'DISPATCHED (VT11)'!$E:$L,8,0))</f>
        <v/>
      </c>
      <c r="C3810" s="16" t="str">
        <f>IF(A3810="","",IF(VLOOKUP(A3810,'DSR Attendance'!$A:$E,5,0)=0,VLOOKUP(A3810,'DSR Attendance'!$A:$D,4,0),CONCATENATE(VLOOKUP(A3810,'DSR Attendance'!$A:$D,4,0)," / ",VLOOKUP('Per Outlet Plan'!A3810,'DSR Attendance'!$A:$E,5,0))))</f>
        <v/>
      </c>
      <c r="M3810" s="13" t="str">
        <f t="shared" si="61"/>
        <v/>
      </c>
      <c r="N3810" s="8"/>
      <c r="XFB3810" s="13" t="str">
        <f>IF(D3810="","",COUNTIF('DISPATCHED (VT11)'!$E:$E,'Per Outlet Plan'!D3810))</f>
        <v/>
      </c>
    </row>
    <row r="3811" spans="1:14 16382:16382">
      <c r="A3811" s="18" t="str">
        <f>IF(D3811="","",VLOOKUP(D3811,'DISPATCHED (VT11)'!$E:$XEV,16373,0))</f>
        <v/>
      </c>
      <c r="B3811" s="13" t="str">
        <f>IF(D3811="","",VLOOKUP(D3811,'DISPATCHED (VT11)'!$E:$L,8,0))</f>
        <v/>
      </c>
      <c r="C3811" s="16" t="str">
        <f>IF(A3811="","",IF(VLOOKUP(A3811,'DSR Attendance'!$A:$E,5,0)=0,VLOOKUP(A3811,'DSR Attendance'!$A:$D,4,0),CONCATENATE(VLOOKUP(A3811,'DSR Attendance'!$A:$D,4,0)," / ",VLOOKUP('Per Outlet Plan'!A3811,'DSR Attendance'!$A:$E,5,0))))</f>
        <v/>
      </c>
      <c r="M3811" s="13" t="str">
        <f t="shared" si="61"/>
        <v/>
      </c>
      <c r="N3811" s="8"/>
      <c r="XFB3811" s="13" t="str">
        <f>IF(D3811="","",COUNTIF('DISPATCHED (VT11)'!$E:$E,'Per Outlet Plan'!D3811))</f>
        <v/>
      </c>
    </row>
    <row r="3812" spans="1:14 16382:16382">
      <c r="A3812" s="18" t="str">
        <f>IF(D3812="","",VLOOKUP(D3812,'DISPATCHED (VT11)'!$E:$XEV,16373,0))</f>
        <v/>
      </c>
      <c r="B3812" s="13" t="str">
        <f>IF(D3812="","",VLOOKUP(D3812,'DISPATCHED (VT11)'!$E:$L,8,0))</f>
        <v/>
      </c>
      <c r="C3812" s="16" t="str">
        <f>IF(A3812="","",IF(VLOOKUP(A3812,'DSR Attendance'!$A:$E,5,0)=0,VLOOKUP(A3812,'DSR Attendance'!$A:$D,4,0),CONCATENATE(VLOOKUP(A3812,'DSR Attendance'!$A:$D,4,0)," / ",VLOOKUP('Per Outlet Plan'!A3812,'DSR Attendance'!$A:$E,5,0))))</f>
        <v/>
      </c>
      <c r="M3812" s="13" t="str">
        <f t="shared" si="61"/>
        <v/>
      </c>
      <c r="N3812" s="8"/>
      <c r="XFB3812" s="13" t="str">
        <f>IF(D3812="","",COUNTIF('DISPATCHED (VT11)'!$E:$E,'Per Outlet Plan'!D3812))</f>
        <v/>
      </c>
    </row>
    <row r="3813" spans="1:14 16382:16382">
      <c r="A3813" s="18" t="str">
        <f>IF(D3813="","",VLOOKUP(D3813,'DISPATCHED (VT11)'!$E:$XEV,16373,0))</f>
        <v/>
      </c>
      <c r="B3813" s="13" t="str">
        <f>IF(D3813="","",VLOOKUP(D3813,'DISPATCHED (VT11)'!$E:$L,8,0))</f>
        <v/>
      </c>
      <c r="C3813" s="16" t="str">
        <f>IF(A3813="","",IF(VLOOKUP(A3813,'DSR Attendance'!$A:$E,5,0)=0,VLOOKUP(A3813,'DSR Attendance'!$A:$D,4,0),CONCATENATE(VLOOKUP(A3813,'DSR Attendance'!$A:$D,4,0)," / ",VLOOKUP('Per Outlet Plan'!A3813,'DSR Attendance'!$A:$E,5,0))))</f>
        <v/>
      </c>
      <c r="M3813" s="13" t="str">
        <f t="shared" si="61"/>
        <v/>
      </c>
      <c r="N3813" s="8"/>
      <c r="XFB3813" s="13" t="str">
        <f>IF(D3813="","",COUNTIF('DISPATCHED (VT11)'!$E:$E,'Per Outlet Plan'!D3813))</f>
        <v/>
      </c>
    </row>
    <row r="3814" spans="1:14 16382:16382">
      <c r="A3814" s="18" t="str">
        <f>IF(D3814="","",VLOOKUP(D3814,'DISPATCHED (VT11)'!$E:$XEV,16373,0))</f>
        <v/>
      </c>
      <c r="B3814" s="13" t="str">
        <f>IF(D3814="","",VLOOKUP(D3814,'DISPATCHED (VT11)'!$E:$L,8,0))</f>
        <v/>
      </c>
      <c r="C3814" s="16" t="str">
        <f>IF(A3814="","",IF(VLOOKUP(A3814,'DSR Attendance'!$A:$E,5,0)=0,VLOOKUP(A3814,'DSR Attendance'!$A:$D,4,0),CONCATENATE(VLOOKUP(A3814,'DSR Attendance'!$A:$D,4,0)," / ",VLOOKUP('Per Outlet Plan'!A3814,'DSR Attendance'!$A:$E,5,0))))</f>
        <v/>
      </c>
      <c r="M3814" s="13" t="str">
        <f t="shared" si="61"/>
        <v/>
      </c>
      <c r="N3814" s="8"/>
      <c r="XFB3814" s="13" t="str">
        <f>IF(D3814="","",COUNTIF('DISPATCHED (VT11)'!$E:$E,'Per Outlet Plan'!D3814))</f>
        <v/>
      </c>
    </row>
    <row r="3815" spans="1:14 16382:16382">
      <c r="A3815" s="18" t="str">
        <f>IF(D3815="","",VLOOKUP(D3815,'DISPATCHED (VT11)'!$E:$XEV,16373,0))</f>
        <v/>
      </c>
      <c r="B3815" s="13" t="str">
        <f>IF(D3815="","",VLOOKUP(D3815,'DISPATCHED (VT11)'!$E:$L,8,0))</f>
        <v/>
      </c>
      <c r="C3815" s="16" t="str">
        <f>IF(A3815="","",IF(VLOOKUP(A3815,'DSR Attendance'!$A:$E,5,0)=0,VLOOKUP(A3815,'DSR Attendance'!$A:$D,4,0),CONCATENATE(VLOOKUP(A3815,'DSR Attendance'!$A:$D,4,0)," / ",VLOOKUP('Per Outlet Plan'!A3815,'DSR Attendance'!$A:$E,5,0))))</f>
        <v/>
      </c>
      <c r="M3815" s="13" t="str">
        <f t="shared" si="61"/>
        <v/>
      </c>
      <c r="N3815" s="8"/>
      <c r="XFB3815" s="13" t="str">
        <f>IF(D3815="","",COUNTIF('DISPATCHED (VT11)'!$E:$E,'Per Outlet Plan'!D3815))</f>
        <v/>
      </c>
    </row>
    <row r="3816" spans="1:14 16382:16382">
      <c r="A3816" s="18" t="str">
        <f>IF(D3816="","",VLOOKUP(D3816,'DISPATCHED (VT11)'!$E:$XEV,16373,0))</f>
        <v/>
      </c>
      <c r="B3816" s="13" t="str">
        <f>IF(D3816="","",VLOOKUP(D3816,'DISPATCHED (VT11)'!$E:$L,8,0))</f>
        <v/>
      </c>
      <c r="C3816" s="16" t="str">
        <f>IF(A3816="","",IF(VLOOKUP(A3816,'DSR Attendance'!$A:$E,5,0)=0,VLOOKUP(A3816,'DSR Attendance'!$A:$D,4,0),CONCATENATE(VLOOKUP(A3816,'DSR Attendance'!$A:$D,4,0)," / ",VLOOKUP('Per Outlet Plan'!A3816,'DSR Attendance'!$A:$E,5,0))))</f>
        <v/>
      </c>
      <c r="M3816" s="13" t="str">
        <f t="shared" si="61"/>
        <v/>
      </c>
      <c r="N3816" s="8"/>
      <c r="XFB3816" s="13" t="str">
        <f>IF(D3816="","",COUNTIF('DISPATCHED (VT11)'!$E:$E,'Per Outlet Plan'!D3816))</f>
        <v/>
      </c>
    </row>
    <row r="3817" spans="1:14 16382:16382">
      <c r="A3817" s="18" t="str">
        <f>IF(D3817="","",VLOOKUP(D3817,'DISPATCHED (VT11)'!$E:$XEV,16373,0))</f>
        <v/>
      </c>
      <c r="B3817" s="13" t="str">
        <f>IF(D3817="","",VLOOKUP(D3817,'DISPATCHED (VT11)'!$E:$L,8,0))</f>
        <v/>
      </c>
      <c r="C3817" s="16" t="str">
        <f>IF(A3817="","",IF(VLOOKUP(A3817,'DSR Attendance'!$A:$E,5,0)=0,VLOOKUP(A3817,'DSR Attendance'!$A:$D,4,0),CONCATENATE(VLOOKUP(A3817,'DSR Attendance'!$A:$D,4,0)," / ",VLOOKUP('Per Outlet Plan'!A3817,'DSR Attendance'!$A:$E,5,0))))</f>
        <v/>
      </c>
      <c r="M3817" s="13" t="str">
        <f t="shared" si="61"/>
        <v/>
      </c>
      <c r="N3817" s="8"/>
      <c r="XFB3817" s="13" t="str">
        <f>IF(D3817="","",COUNTIF('DISPATCHED (VT11)'!$E:$E,'Per Outlet Plan'!D3817))</f>
        <v/>
      </c>
    </row>
    <row r="3818" spans="1:14 16382:16382">
      <c r="A3818" s="18" t="str">
        <f>IF(D3818="","",VLOOKUP(D3818,'DISPATCHED (VT11)'!$E:$XEV,16373,0))</f>
        <v/>
      </c>
      <c r="B3818" s="13" t="str">
        <f>IF(D3818="","",VLOOKUP(D3818,'DISPATCHED (VT11)'!$E:$L,8,0))</f>
        <v/>
      </c>
      <c r="C3818" s="16" t="str">
        <f>IF(A3818="","",IF(VLOOKUP(A3818,'DSR Attendance'!$A:$E,5,0)=0,VLOOKUP(A3818,'DSR Attendance'!$A:$D,4,0),CONCATENATE(VLOOKUP(A3818,'DSR Attendance'!$A:$D,4,0)," / ",VLOOKUP('Per Outlet Plan'!A3818,'DSR Attendance'!$A:$E,5,0))))</f>
        <v/>
      </c>
      <c r="M3818" s="13" t="str">
        <f t="shared" si="61"/>
        <v/>
      </c>
      <c r="N3818" s="8"/>
      <c r="XFB3818" s="13" t="str">
        <f>IF(D3818="","",COUNTIF('DISPATCHED (VT11)'!$E:$E,'Per Outlet Plan'!D3818))</f>
        <v/>
      </c>
    </row>
    <row r="3819" spans="1:14 16382:16382">
      <c r="A3819" s="18" t="str">
        <f>IF(D3819="","",VLOOKUP(D3819,'DISPATCHED (VT11)'!$E:$XEV,16373,0))</f>
        <v/>
      </c>
      <c r="B3819" s="13" t="str">
        <f>IF(D3819="","",VLOOKUP(D3819,'DISPATCHED (VT11)'!$E:$L,8,0))</f>
        <v/>
      </c>
      <c r="C3819" s="16" t="str">
        <f>IF(A3819="","",IF(VLOOKUP(A3819,'DSR Attendance'!$A:$E,5,0)=0,VLOOKUP(A3819,'DSR Attendance'!$A:$D,4,0),CONCATENATE(VLOOKUP(A3819,'DSR Attendance'!$A:$D,4,0)," / ",VLOOKUP('Per Outlet Plan'!A3819,'DSR Attendance'!$A:$E,5,0))))</f>
        <v/>
      </c>
      <c r="M3819" s="13" t="str">
        <f t="shared" si="61"/>
        <v/>
      </c>
      <c r="N3819" s="8"/>
      <c r="XFB3819" s="13" t="str">
        <f>IF(D3819="","",COUNTIF('DISPATCHED (VT11)'!$E:$E,'Per Outlet Plan'!D3819))</f>
        <v/>
      </c>
    </row>
    <row r="3820" spans="1:14 16382:16382">
      <c r="A3820" s="18" t="str">
        <f>IF(D3820="","",VLOOKUP(D3820,'DISPATCHED (VT11)'!$E:$XEV,16373,0))</f>
        <v/>
      </c>
      <c r="B3820" s="13" t="str">
        <f>IF(D3820="","",VLOOKUP(D3820,'DISPATCHED (VT11)'!$E:$L,8,0))</f>
        <v/>
      </c>
      <c r="C3820" s="16" t="str">
        <f>IF(A3820="","",IF(VLOOKUP(A3820,'DSR Attendance'!$A:$E,5,0)=0,VLOOKUP(A3820,'DSR Attendance'!$A:$D,4,0),CONCATENATE(VLOOKUP(A3820,'DSR Attendance'!$A:$D,4,0)," / ",VLOOKUP('Per Outlet Plan'!A3820,'DSR Attendance'!$A:$E,5,0))))</f>
        <v/>
      </c>
      <c r="M3820" s="13" t="str">
        <f t="shared" si="61"/>
        <v/>
      </c>
      <c r="N3820" s="8"/>
      <c r="XFB3820" s="13" t="str">
        <f>IF(D3820="","",COUNTIF('DISPATCHED (VT11)'!$E:$E,'Per Outlet Plan'!D3820))</f>
        <v/>
      </c>
    </row>
    <row r="3821" spans="1:14 16382:16382">
      <c r="A3821" s="18" t="str">
        <f>IF(D3821="","",VLOOKUP(D3821,'DISPATCHED (VT11)'!$E:$XEV,16373,0))</f>
        <v/>
      </c>
      <c r="B3821" s="13" t="str">
        <f>IF(D3821="","",VLOOKUP(D3821,'DISPATCHED (VT11)'!$E:$L,8,0))</f>
        <v/>
      </c>
      <c r="C3821" s="16" t="str">
        <f>IF(A3821="","",IF(VLOOKUP(A3821,'DSR Attendance'!$A:$E,5,0)=0,VLOOKUP(A3821,'DSR Attendance'!$A:$D,4,0),CONCATENATE(VLOOKUP(A3821,'DSR Attendance'!$A:$D,4,0)," / ",VLOOKUP('Per Outlet Plan'!A3821,'DSR Attendance'!$A:$E,5,0))))</f>
        <v/>
      </c>
      <c r="M3821" s="13" t="str">
        <f t="shared" si="61"/>
        <v/>
      </c>
      <c r="N3821" s="8"/>
      <c r="XFB3821" s="13" t="str">
        <f>IF(D3821="","",COUNTIF('DISPATCHED (VT11)'!$E:$E,'Per Outlet Plan'!D3821))</f>
        <v/>
      </c>
    </row>
    <row r="3822" spans="1:14 16382:16382">
      <c r="A3822" s="18" t="str">
        <f>IF(D3822="","",VLOOKUP(D3822,'DISPATCHED (VT11)'!$E:$XEV,16373,0))</f>
        <v/>
      </c>
      <c r="B3822" s="13" t="str">
        <f>IF(D3822="","",VLOOKUP(D3822,'DISPATCHED (VT11)'!$E:$L,8,0))</f>
        <v/>
      </c>
      <c r="C3822" s="16" t="str">
        <f>IF(A3822="","",IF(VLOOKUP(A3822,'DSR Attendance'!$A:$E,5,0)=0,VLOOKUP(A3822,'DSR Attendance'!$A:$D,4,0),CONCATENATE(VLOOKUP(A3822,'DSR Attendance'!$A:$D,4,0)," / ",VLOOKUP('Per Outlet Plan'!A3822,'DSR Attendance'!$A:$E,5,0))))</f>
        <v/>
      </c>
      <c r="M3822" s="13" t="str">
        <f t="shared" si="61"/>
        <v/>
      </c>
      <c r="N3822" s="8"/>
      <c r="XFB3822" s="13" t="str">
        <f>IF(D3822="","",COUNTIF('DISPATCHED (VT11)'!$E:$E,'Per Outlet Plan'!D3822))</f>
        <v/>
      </c>
    </row>
    <row r="3823" spans="1:14 16382:16382">
      <c r="A3823" s="18" t="str">
        <f>IF(D3823="","",VLOOKUP(D3823,'DISPATCHED (VT11)'!$E:$XEV,16373,0))</f>
        <v/>
      </c>
      <c r="B3823" s="13" t="str">
        <f>IF(D3823="","",VLOOKUP(D3823,'DISPATCHED (VT11)'!$E:$L,8,0))</f>
        <v/>
      </c>
      <c r="C3823" s="16" t="str">
        <f>IF(A3823="","",IF(VLOOKUP(A3823,'DSR Attendance'!$A:$E,5,0)=0,VLOOKUP(A3823,'DSR Attendance'!$A:$D,4,0),CONCATENATE(VLOOKUP(A3823,'DSR Attendance'!$A:$D,4,0)," / ",VLOOKUP('Per Outlet Plan'!A3823,'DSR Attendance'!$A:$E,5,0))))</f>
        <v/>
      </c>
      <c r="M3823" s="13" t="str">
        <f t="shared" si="61"/>
        <v/>
      </c>
      <c r="N3823" s="8"/>
      <c r="XFB3823" s="13" t="str">
        <f>IF(D3823="","",COUNTIF('DISPATCHED (VT11)'!$E:$E,'Per Outlet Plan'!D3823))</f>
        <v/>
      </c>
    </row>
    <row r="3824" spans="1:14 16382:16382">
      <c r="A3824" s="18" t="str">
        <f>IF(D3824="","",VLOOKUP(D3824,'DISPATCHED (VT11)'!$E:$XEV,16373,0))</f>
        <v/>
      </c>
      <c r="B3824" s="13" t="str">
        <f>IF(D3824="","",VLOOKUP(D3824,'DISPATCHED (VT11)'!$E:$L,8,0))</f>
        <v/>
      </c>
      <c r="C3824" s="16" t="str">
        <f>IF(A3824="","",IF(VLOOKUP(A3824,'DSR Attendance'!$A:$E,5,0)=0,VLOOKUP(A3824,'DSR Attendance'!$A:$D,4,0),CONCATENATE(VLOOKUP(A3824,'DSR Attendance'!$A:$D,4,0)," / ",VLOOKUP('Per Outlet Plan'!A3824,'DSR Attendance'!$A:$E,5,0))))</f>
        <v/>
      </c>
      <c r="M3824" s="13" t="str">
        <f t="shared" si="61"/>
        <v/>
      </c>
      <c r="N3824" s="8"/>
      <c r="XFB3824" s="13" t="str">
        <f>IF(D3824="","",COUNTIF('DISPATCHED (VT11)'!$E:$E,'Per Outlet Plan'!D3824))</f>
        <v/>
      </c>
    </row>
    <row r="3825" spans="1:14 16382:16382">
      <c r="A3825" s="18" t="str">
        <f>IF(D3825="","",VLOOKUP(D3825,'DISPATCHED (VT11)'!$E:$XEV,16373,0))</f>
        <v/>
      </c>
      <c r="B3825" s="13" t="str">
        <f>IF(D3825="","",VLOOKUP(D3825,'DISPATCHED (VT11)'!$E:$L,8,0))</f>
        <v/>
      </c>
      <c r="C3825" s="16" t="str">
        <f>IF(A3825="","",IF(VLOOKUP(A3825,'DSR Attendance'!$A:$E,5,0)=0,VLOOKUP(A3825,'DSR Attendance'!$A:$D,4,0),CONCATENATE(VLOOKUP(A3825,'DSR Attendance'!$A:$D,4,0)," / ",VLOOKUP('Per Outlet Plan'!A3825,'DSR Attendance'!$A:$E,5,0))))</f>
        <v/>
      </c>
      <c r="M3825" s="13" t="str">
        <f t="shared" si="61"/>
        <v/>
      </c>
      <c r="N3825" s="8"/>
      <c r="XFB3825" s="13" t="str">
        <f>IF(D3825="","",COUNTIF('DISPATCHED (VT11)'!$E:$E,'Per Outlet Plan'!D3825))</f>
        <v/>
      </c>
    </row>
    <row r="3826" spans="1:14 16382:16382">
      <c r="A3826" s="18" t="str">
        <f>IF(D3826="","",VLOOKUP(D3826,'DISPATCHED (VT11)'!$E:$XEV,16373,0))</f>
        <v/>
      </c>
      <c r="B3826" s="13" t="str">
        <f>IF(D3826="","",VLOOKUP(D3826,'DISPATCHED (VT11)'!$E:$L,8,0))</f>
        <v/>
      </c>
      <c r="C3826" s="16" t="str">
        <f>IF(A3826="","",IF(VLOOKUP(A3826,'DSR Attendance'!$A:$E,5,0)=0,VLOOKUP(A3826,'DSR Attendance'!$A:$D,4,0),CONCATENATE(VLOOKUP(A3826,'DSR Attendance'!$A:$D,4,0)," / ",VLOOKUP('Per Outlet Plan'!A3826,'DSR Attendance'!$A:$E,5,0))))</f>
        <v/>
      </c>
      <c r="M3826" s="13" t="str">
        <f t="shared" si="61"/>
        <v/>
      </c>
      <c r="N3826" s="8"/>
      <c r="XFB3826" s="13" t="str">
        <f>IF(D3826="","",COUNTIF('DISPATCHED (VT11)'!$E:$E,'Per Outlet Plan'!D3826))</f>
        <v/>
      </c>
    </row>
    <row r="3827" spans="1:14 16382:16382">
      <c r="A3827" s="18" t="str">
        <f>IF(D3827="","",VLOOKUP(D3827,'DISPATCHED (VT11)'!$E:$XEV,16373,0))</f>
        <v/>
      </c>
      <c r="B3827" s="13" t="str">
        <f>IF(D3827="","",VLOOKUP(D3827,'DISPATCHED (VT11)'!$E:$L,8,0))</f>
        <v/>
      </c>
      <c r="C3827" s="16" t="str">
        <f>IF(A3827="","",IF(VLOOKUP(A3827,'DSR Attendance'!$A:$E,5,0)=0,VLOOKUP(A3827,'DSR Attendance'!$A:$D,4,0),CONCATENATE(VLOOKUP(A3827,'DSR Attendance'!$A:$D,4,0)," / ",VLOOKUP('Per Outlet Plan'!A3827,'DSR Attendance'!$A:$E,5,0))))</f>
        <v/>
      </c>
      <c r="M3827" s="13" t="str">
        <f t="shared" si="61"/>
        <v/>
      </c>
      <c r="N3827" s="8"/>
      <c r="XFB3827" s="13" t="str">
        <f>IF(D3827="","",COUNTIF('DISPATCHED (VT11)'!$E:$E,'Per Outlet Plan'!D3827))</f>
        <v/>
      </c>
    </row>
    <row r="3828" spans="1:14 16382:16382">
      <c r="A3828" s="18" t="str">
        <f>IF(D3828="","",VLOOKUP(D3828,'DISPATCHED (VT11)'!$E:$XEV,16373,0))</f>
        <v/>
      </c>
      <c r="B3828" s="13" t="str">
        <f>IF(D3828="","",VLOOKUP(D3828,'DISPATCHED (VT11)'!$E:$L,8,0))</f>
        <v/>
      </c>
      <c r="C3828" s="16" t="str">
        <f>IF(A3828="","",IF(VLOOKUP(A3828,'DSR Attendance'!$A:$E,5,0)=0,VLOOKUP(A3828,'DSR Attendance'!$A:$D,4,0),CONCATENATE(VLOOKUP(A3828,'DSR Attendance'!$A:$D,4,0)," / ",VLOOKUP('Per Outlet Plan'!A3828,'DSR Attendance'!$A:$E,5,0))))</f>
        <v/>
      </c>
      <c r="M3828" s="13" t="str">
        <f t="shared" si="61"/>
        <v/>
      </c>
      <c r="N3828" s="8"/>
      <c r="XFB3828" s="13" t="str">
        <f>IF(D3828="","",COUNTIF('DISPATCHED (VT11)'!$E:$E,'Per Outlet Plan'!D3828))</f>
        <v/>
      </c>
    </row>
    <row r="3829" spans="1:14 16382:16382">
      <c r="A3829" s="18" t="str">
        <f>IF(D3829="","",VLOOKUP(D3829,'DISPATCHED (VT11)'!$E:$XEV,16373,0))</f>
        <v/>
      </c>
      <c r="B3829" s="13" t="str">
        <f>IF(D3829="","",VLOOKUP(D3829,'DISPATCHED (VT11)'!$E:$L,8,0))</f>
        <v/>
      </c>
      <c r="C3829" s="16" t="str">
        <f>IF(A3829="","",IF(VLOOKUP(A3829,'DSR Attendance'!$A:$E,5,0)=0,VLOOKUP(A3829,'DSR Attendance'!$A:$D,4,0),CONCATENATE(VLOOKUP(A3829,'DSR Attendance'!$A:$D,4,0)," / ",VLOOKUP('Per Outlet Plan'!A3829,'DSR Attendance'!$A:$E,5,0))))</f>
        <v/>
      </c>
      <c r="M3829" s="13" t="str">
        <f t="shared" si="61"/>
        <v/>
      </c>
      <c r="N3829" s="8"/>
      <c r="XFB3829" s="13" t="str">
        <f>IF(D3829="","",COUNTIF('DISPATCHED (VT11)'!$E:$E,'Per Outlet Plan'!D3829))</f>
        <v/>
      </c>
    </row>
    <row r="3830" spans="1:14 16382:16382">
      <c r="A3830" s="18" t="str">
        <f>IF(D3830="","",VLOOKUP(D3830,'DISPATCHED (VT11)'!$E:$XEV,16373,0))</f>
        <v/>
      </c>
      <c r="B3830" s="13" t="str">
        <f>IF(D3830="","",VLOOKUP(D3830,'DISPATCHED (VT11)'!$E:$L,8,0))</f>
        <v/>
      </c>
      <c r="C3830" s="16" t="str">
        <f>IF(A3830="","",IF(VLOOKUP(A3830,'DSR Attendance'!$A:$E,5,0)=0,VLOOKUP(A3830,'DSR Attendance'!$A:$D,4,0),CONCATENATE(VLOOKUP(A3830,'DSR Attendance'!$A:$D,4,0)," / ",VLOOKUP('Per Outlet Plan'!A3830,'DSR Attendance'!$A:$E,5,0))))</f>
        <v/>
      </c>
      <c r="M3830" s="13" t="str">
        <f t="shared" si="61"/>
        <v/>
      </c>
      <c r="N3830" s="8"/>
      <c r="XFB3830" s="13" t="str">
        <f>IF(D3830="","",COUNTIF('DISPATCHED (VT11)'!$E:$E,'Per Outlet Plan'!D3830))</f>
        <v/>
      </c>
    </row>
    <row r="3831" spans="1:14 16382:16382">
      <c r="A3831" s="18" t="str">
        <f>IF(D3831="","",VLOOKUP(D3831,'DISPATCHED (VT11)'!$E:$XEV,16373,0))</f>
        <v/>
      </c>
      <c r="B3831" s="13" t="str">
        <f>IF(D3831="","",VLOOKUP(D3831,'DISPATCHED (VT11)'!$E:$L,8,0))</f>
        <v/>
      </c>
      <c r="C3831" s="16" t="str">
        <f>IF(A3831="","",IF(VLOOKUP(A3831,'DSR Attendance'!$A:$E,5,0)=0,VLOOKUP(A3831,'DSR Attendance'!$A:$D,4,0),CONCATENATE(VLOOKUP(A3831,'DSR Attendance'!$A:$D,4,0)," / ",VLOOKUP('Per Outlet Plan'!A3831,'DSR Attendance'!$A:$E,5,0))))</f>
        <v/>
      </c>
      <c r="M3831" s="13" t="str">
        <f t="shared" si="61"/>
        <v/>
      </c>
      <c r="N3831" s="8"/>
      <c r="XFB3831" s="13" t="str">
        <f>IF(D3831="","",COUNTIF('DISPATCHED (VT11)'!$E:$E,'Per Outlet Plan'!D3831))</f>
        <v/>
      </c>
    </row>
    <row r="3832" spans="1:14 16382:16382">
      <c r="A3832" s="18" t="str">
        <f>IF(D3832="","",VLOOKUP(D3832,'DISPATCHED (VT11)'!$E:$XEV,16373,0))</f>
        <v/>
      </c>
      <c r="B3832" s="13" t="str">
        <f>IF(D3832="","",VLOOKUP(D3832,'DISPATCHED (VT11)'!$E:$L,8,0))</f>
        <v/>
      </c>
      <c r="C3832" s="16" t="str">
        <f>IF(A3832="","",IF(VLOOKUP(A3832,'DSR Attendance'!$A:$E,5,0)=0,VLOOKUP(A3832,'DSR Attendance'!$A:$D,4,0),CONCATENATE(VLOOKUP(A3832,'DSR Attendance'!$A:$D,4,0)," / ",VLOOKUP('Per Outlet Plan'!A3832,'DSR Attendance'!$A:$E,5,0))))</f>
        <v/>
      </c>
      <c r="M3832" s="13" t="str">
        <f t="shared" si="61"/>
        <v/>
      </c>
      <c r="N3832" s="8"/>
      <c r="XFB3832" s="13" t="str">
        <f>IF(D3832="","",COUNTIF('DISPATCHED (VT11)'!$E:$E,'Per Outlet Plan'!D3832))</f>
        <v/>
      </c>
    </row>
    <row r="3833" spans="1:14 16382:16382">
      <c r="A3833" s="18" t="str">
        <f>IF(D3833="","",VLOOKUP(D3833,'DISPATCHED (VT11)'!$E:$XEV,16373,0))</f>
        <v/>
      </c>
      <c r="B3833" s="13" t="str">
        <f>IF(D3833="","",VLOOKUP(D3833,'DISPATCHED (VT11)'!$E:$L,8,0))</f>
        <v/>
      </c>
      <c r="C3833" s="16" t="str">
        <f>IF(A3833="","",IF(VLOOKUP(A3833,'DSR Attendance'!$A:$E,5,0)=0,VLOOKUP(A3833,'DSR Attendance'!$A:$D,4,0),CONCATENATE(VLOOKUP(A3833,'DSR Attendance'!$A:$D,4,0)," / ",VLOOKUP('Per Outlet Plan'!A3833,'DSR Attendance'!$A:$E,5,0))))</f>
        <v/>
      </c>
      <c r="M3833" s="13" t="str">
        <f t="shared" si="61"/>
        <v/>
      </c>
      <c r="N3833" s="8"/>
      <c r="XFB3833" s="13" t="str">
        <f>IF(D3833="","",COUNTIF('DISPATCHED (VT11)'!$E:$E,'Per Outlet Plan'!D3833))</f>
        <v/>
      </c>
    </row>
    <row r="3834" spans="1:14 16382:16382">
      <c r="A3834" s="18" t="str">
        <f>IF(D3834="","",VLOOKUP(D3834,'DISPATCHED (VT11)'!$E:$XEV,16373,0))</f>
        <v/>
      </c>
      <c r="B3834" s="13" t="str">
        <f>IF(D3834="","",VLOOKUP(D3834,'DISPATCHED (VT11)'!$E:$L,8,0))</f>
        <v/>
      </c>
      <c r="C3834" s="16" t="str">
        <f>IF(A3834="","",IF(VLOOKUP(A3834,'DSR Attendance'!$A:$E,5,0)=0,VLOOKUP(A3834,'DSR Attendance'!$A:$D,4,0),CONCATENATE(VLOOKUP(A3834,'DSR Attendance'!$A:$D,4,0)," / ",VLOOKUP('Per Outlet Plan'!A3834,'DSR Attendance'!$A:$E,5,0))))</f>
        <v/>
      </c>
      <c r="M3834" s="13" t="str">
        <f t="shared" si="61"/>
        <v/>
      </c>
      <c r="N3834" s="8"/>
      <c r="XFB3834" s="13" t="str">
        <f>IF(D3834="","",COUNTIF('DISPATCHED (VT11)'!$E:$E,'Per Outlet Plan'!D3834))</f>
        <v/>
      </c>
    </row>
    <row r="3835" spans="1:14 16382:16382">
      <c r="A3835" s="18" t="str">
        <f>IF(D3835="","",VLOOKUP(D3835,'DISPATCHED (VT11)'!$E:$XEV,16373,0))</f>
        <v/>
      </c>
      <c r="B3835" s="13" t="str">
        <f>IF(D3835="","",VLOOKUP(D3835,'DISPATCHED (VT11)'!$E:$L,8,0))</f>
        <v/>
      </c>
      <c r="C3835" s="16" t="str">
        <f>IF(A3835="","",IF(VLOOKUP(A3835,'DSR Attendance'!$A:$E,5,0)=0,VLOOKUP(A3835,'DSR Attendance'!$A:$D,4,0),CONCATENATE(VLOOKUP(A3835,'DSR Attendance'!$A:$D,4,0)," / ",VLOOKUP('Per Outlet Plan'!A3835,'DSR Attendance'!$A:$E,5,0))))</f>
        <v/>
      </c>
      <c r="M3835" s="13" t="str">
        <f t="shared" si="61"/>
        <v/>
      </c>
      <c r="N3835" s="8"/>
      <c r="XFB3835" s="13" t="str">
        <f>IF(D3835="","",COUNTIF('DISPATCHED (VT11)'!$E:$E,'Per Outlet Plan'!D3835))</f>
        <v/>
      </c>
    </row>
    <row r="3836" spans="1:14 16382:16382">
      <c r="A3836" s="18" t="str">
        <f>IF(D3836="","",VLOOKUP(D3836,'DISPATCHED (VT11)'!$E:$XEV,16373,0))</f>
        <v/>
      </c>
      <c r="B3836" s="13" t="str">
        <f>IF(D3836="","",VLOOKUP(D3836,'DISPATCHED (VT11)'!$E:$L,8,0))</f>
        <v/>
      </c>
      <c r="C3836" s="16" t="str">
        <f>IF(A3836="","",IF(VLOOKUP(A3836,'DSR Attendance'!$A:$E,5,0)=0,VLOOKUP(A3836,'DSR Attendance'!$A:$D,4,0),CONCATENATE(VLOOKUP(A3836,'DSR Attendance'!$A:$D,4,0)," / ",VLOOKUP('Per Outlet Plan'!A3836,'DSR Attendance'!$A:$E,5,0))))</f>
        <v/>
      </c>
      <c r="M3836" s="13" t="str">
        <f t="shared" si="61"/>
        <v/>
      </c>
      <c r="N3836" s="8"/>
      <c r="XFB3836" s="13" t="str">
        <f>IF(D3836="","",COUNTIF('DISPATCHED (VT11)'!$E:$E,'Per Outlet Plan'!D3836))</f>
        <v/>
      </c>
    </row>
    <row r="3837" spans="1:14 16382:16382">
      <c r="A3837" s="18" t="str">
        <f>IF(D3837="","",VLOOKUP(D3837,'DISPATCHED (VT11)'!$E:$XEV,16373,0))</f>
        <v/>
      </c>
      <c r="B3837" s="13" t="str">
        <f>IF(D3837="","",VLOOKUP(D3837,'DISPATCHED (VT11)'!$E:$L,8,0))</f>
        <v/>
      </c>
      <c r="C3837" s="16" t="str">
        <f>IF(A3837="","",IF(VLOOKUP(A3837,'DSR Attendance'!$A:$E,5,0)=0,VLOOKUP(A3837,'DSR Attendance'!$A:$D,4,0),CONCATENATE(VLOOKUP(A3837,'DSR Attendance'!$A:$D,4,0)," / ",VLOOKUP('Per Outlet Plan'!A3837,'DSR Attendance'!$A:$E,5,0))))</f>
        <v/>
      </c>
      <c r="M3837" s="13" t="str">
        <f t="shared" si="61"/>
        <v/>
      </c>
      <c r="N3837" s="8"/>
      <c r="XFB3837" s="13" t="str">
        <f>IF(D3837="","",COUNTIF('DISPATCHED (VT11)'!$E:$E,'Per Outlet Plan'!D3837))</f>
        <v/>
      </c>
    </row>
    <row r="3838" spans="1:14 16382:16382">
      <c r="A3838" s="18" t="str">
        <f>IF(D3838="","",VLOOKUP(D3838,'DISPATCHED (VT11)'!$E:$XEV,16373,0))</f>
        <v/>
      </c>
      <c r="B3838" s="13" t="str">
        <f>IF(D3838="","",VLOOKUP(D3838,'DISPATCHED (VT11)'!$E:$L,8,0))</f>
        <v/>
      </c>
      <c r="C3838" s="16" t="str">
        <f>IF(A3838="","",IF(VLOOKUP(A3838,'DSR Attendance'!$A:$E,5,0)=0,VLOOKUP(A3838,'DSR Attendance'!$A:$D,4,0),CONCATENATE(VLOOKUP(A3838,'DSR Attendance'!$A:$D,4,0)," / ",VLOOKUP('Per Outlet Plan'!A3838,'DSR Attendance'!$A:$E,5,0))))</f>
        <v/>
      </c>
      <c r="M3838" s="13" t="str">
        <f t="shared" si="61"/>
        <v/>
      </c>
      <c r="N3838" s="8"/>
      <c r="XFB3838" s="13" t="str">
        <f>IF(D3838="","",COUNTIF('DISPATCHED (VT11)'!$E:$E,'Per Outlet Plan'!D3838))</f>
        <v/>
      </c>
    </row>
    <row r="3839" spans="1:14 16382:16382">
      <c r="A3839" s="18" t="str">
        <f>IF(D3839="","",VLOOKUP(D3839,'DISPATCHED (VT11)'!$E:$XEV,16373,0))</f>
        <v/>
      </c>
      <c r="B3839" s="13" t="str">
        <f>IF(D3839="","",VLOOKUP(D3839,'DISPATCHED (VT11)'!$E:$L,8,0))</f>
        <v/>
      </c>
      <c r="C3839" s="16" t="str">
        <f>IF(A3839="","",IF(VLOOKUP(A3839,'DSR Attendance'!$A:$E,5,0)=0,VLOOKUP(A3839,'DSR Attendance'!$A:$D,4,0),CONCATENATE(VLOOKUP(A3839,'DSR Attendance'!$A:$D,4,0)," / ",VLOOKUP('Per Outlet Plan'!A3839,'DSR Attendance'!$A:$E,5,0))))</f>
        <v/>
      </c>
      <c r="M3839" s="13" t="str">
        <f t="shared" si="61"/>
        <v/>
      </c>
      <c r="N3839" s="8"/>
      <c r="XFB3839" s="13" t="str">
        <f>IF(D3839="","",COUNTIF('DISPATCHED (VT11)'!$E:$E,'Per Outlet Plan'!D3839))</f>
        <v/>
      </c>
    </row>
    <row r="3840" spans="1:14 16382:16382">
      <c r="A3840" s="18" t="str">
        <f>IF(D3840="","",VLOOKUP(D3840,'DISPATCHED (VT11)'!$E:$XEV,16373,0))</f>
        <v/>
      </c>
      <c r="B3840" s="13" t="str">
        <f>IF(D3840="","",VLOOKUP(D3840,'DISPATCHED (VT11)'!$E:$L,8,0))</f>
        <v/>
      </c>
      <c r="C3840" s="16" t="str">
        <f>IF(A3840="","",IF(VLOOKUP(A3840,'DSR Attendance'!$A:$E,5,0)=0,VLOOKUP(A3840,'DSR Attendance'!$A:$D,4,0),CONCATENATE(VLOOKUP(A3840,'DSR Attendance'!$A:$D,4,0)," / ",VLOOKUP('Per Outlet Plan'!A3840,'DSR Attendance'!$A:$E,5,0))))</f>
        <v/>
      </c>
      <c r="M3840" s="13" t="str">
        <f t="shared" si="61"/>
        <v/>
      </c>
      <c r="N3840" s="8"/>
      <c r="XFB3840" s="13" t="str">
        <f>IF(D3840="","",COUNTIF('DISPATCHED (VT11)'!$E:$E,'Per Outlet Plan'!D3840))</f>
        <v/>
      </c>
    </row>
    <row r="3841" spans="1:14 16382:16382">
      <c r="A3841" s="18" t="str">
        <f>IF(D3841="","",VLOOKUP(D3841,'DISPATCHED (VT11)'!$E:$XEV,16373,0))</f>
        <v/>
      </c>
      <c r="B3841" s="13" t="str">
        <f>IF(D3841="","",VLOOKUP(D3841,'DISPATCHED (VT11)'!$E:$L,8,0))</f>
        <v/>
      </c>
      <c r="C3841" s="16" t="str">
        <f>IF(A3841="","",IF(VLOOKUP(A3841,'DSR Attendance'!$A:$E,5,0)=0,VLOOKUP(A3841,'DSR Attendance'!$A:$D,4,0),CONCATENATE(VLOOKUP(A3841,'DSR Attendance'!$A:$D,4,0)," / ",VLOOKUP('Per Outlet Plan'!A3841,'DSR Attendance'!$A:$E,5,0))))</f>
        <v/>
      </c>
      <c r="M3841" s="13" t="str">
        <f t="shared" si="61"/>
        <v/>
      </c>
      <c r="N3841" s="8"/>
      <c r="XFB3841" s="13" t="str">
        <f>IF(D3841="","",COUNTIF('DISPATCHED (VT11)'!$E:$E,'Per Outlet Plan'!D3841))</f>
        <v/>
      </c>
    </row>
    <row r="3842" spans="1:14 16382:16382">
      <c r="A3842" s="18" t="str">
        <f>IF(D3842="","",VLOOKUP(D3842,'DISPATCHED (VT11)'!$E:$XEV,16373,0))</f>
        <v/>
      </c>
      <c r="B3842" s="13" t="str">
        <f>IF(D3842="","",VLOOKUP(D3842,'DISPATCHED (VT11)'!$E:$L,8,0))</f>
        <v/>
      </c>
      <c r="C3842" s="16" t="str">
        <f>IF(A3842="","",IF(VLOOKUP(A3842,'DSR Attendance'!$A:$E,5,0)=0,VLOOKUP(A3842,'DSR Attendance'!$A:$D,4,0),CONCATENATE(VLOOKUP(A3842,'DSR Attendance'!$A:$D,4,0)," / ",VLOOKUP('Per Outlet Plan'!A3842,'DSR Attendance'!$A:$E,5,0))))</f>
        <v/>
      </c>
      <c r="M3842" s="13" t="str">
        <f t="shared" si="61"/>
        <v/>
      </c>
      <c r="N3842" s="8"/>
      <c r="XFB3842" s="13" t="str">
        <f>IF(D3842="","",COUNTIF('DISPATCHED (VT11)'!$E:$E,'Per Outlet Plan'!D3842))</f>
        <v/>
      </c>
    </row>
    <row r="3843" spans="1:14 16382:16382">
      <c r="A3843" s="18" t="str">
        <f>IF(D3843="","",VLOOKUP(D3843,'DISPATCHED (VT11)'!$E:$XEV,16373,0))</f>
        <v/>
      </c>
      <c r="B3843" s="13" t="str">
        <f>IF(D3843="","",VLOOKUP(D3843,'DISPATCHED (VT11)'!$E:$L,8,0))</f>
        <v/>
      </c>
      <c r="C3843" s="16" t="str">
        <f>IF(A3843="","",IF(VLOOKUP(A3843,'DSR Attendance'!$A:$E,5,0)=0,VLOOKUP(A3843,'DSR Attendance'!$A:$D,4,0),CONCATENATE(VLOOKUP(A3843,'DSR Attendance'!$A:$D,4,0)," / ",VLOOKUP('Per Outlet Plan'!A3843,'DSR Attendance'!$A:$E,5,0))))</f>
        <v/>
      </c>
      <c r="M3843" s="13" t="str">
        <f t="shared" si="61"/>
        <v/>
      </c>
      <c r="N3843" s="8"/>
      <c r="XFB3843" s="13" t="str">
        <f>IF(D3843="","",COUNTIF('DISPATCHED (VT11)'!$E:$E,'Per Outlet Plan'!D3843))</f>
        <v/>
      </c>
    </row>
    <row r="3844" spans="1:14 16382:16382">
      <c r="A3844" s="18" t="str">
        <f>IF(D3844="","",VLOOKUP(D3844,'DISPATCHED (VT11)'!$E:$XEV,16373,0))</f>
        <v/>
      </c>
      <c r="B3844" s="13" t="str">
        <f>IF(D3844="","",VLOOKUP(D3844,'DISPATCHED (VT11)'!$E:$L,8,0))</f>
        <v/>
      </c>
      <c r="C3844" s="16" t="str">
        <f>IF(A3844="","",IF(VLOOKUP(A3844,'DSR Attendance'!$A:$E,5,0)=0,VLOOKUP(A3844,'DSR Attendance'!$A:$D,4,0),CONCATENATE(VLOOKUP(A3844,'DSR Attendance'!$A:$D,4,0)," / ",VLOOKUP('Per Outlet Plan'!A3844,'DSR Attendance'!$A:$E,5,0))))</f>
        <v/>
      </c>
      <c r="M3844" s="13" t="str">
        <f t="shared" si="61"/>
        <v/>
      </c>
      <c r="N3844" s="8"/>
      <c r="XFB3844" s="13" t="str">
        <f>IF(D3844="","",COUNTIF('DISPATCHED (VT11)'!$E:$E,'Per Outlet Plan'!D3844))</f>
        <v/>
      </c>
    </row>
    <row r="3845" spans="1:14 16382:16382">
      <c r="A3845" s="18" t="str">
        <f>IF(D3845="","",VLOOKUP(D3845,'DISPATCHED (VT11)'!$E:$XEV,16373,0))</f>
        <v/>
      </c>
      <c r="B3845" s="13" t="str">
        <f>IF(D3845="","",VLOOKUP(D3845,'DISPATCHED (VT11)'!$E:$L,8,0))</f>
        <v/>
      </c>
      <c r="C3845" s="16" t="str">
        <f>IF(A3845="","",IF(VLOOKUP(A3845,'DSR Attendance'!$A:$E,5,0)=0,VLOOKUP(A3845,'DSR Attendance'!$A:$D,4,0),CONCATENATE(VLOOKUP(A3845,'DSR Attendance'!$A:$D,4,0)," / ",VLOOKUP('Per Outlet Plan'!A3845,'DSR Attendance'!$A:$E,5,0))))</f>
        <v/>
      </c>
      <c r="M3845" s="13" t="str">
        <f t="shared" si="61"/>
        <v/>
      </c>
      <c r="N3845" s="8"/>
      <c r="XFB3845" s="13" t="str">
        <f>IF(D3845="","",COUNTIF('DISPATCHED (VT11)'!$E:$E,'Per Outlet Plan'!D3845))</f>
        <v/>
      </c>
    </row>
    <row r="3846" spans="1:14 16382:16382">
      <c r="A3846" s="18" t="str">
        <f>IF(D3846="","",VLOOKUP(D3846,'DISPATCHED (VT11)'!$E:$XEV,16373,0))</f>
        <v/>
      </c>
      <c r="B3846" s="13" t="str">
        <f>IF(D3846="","",VLOOKUP(D3846,'DISPATCHED (VT11)'!$E:$L,8,0))</f>
        <v/>
      </c>
      <c r="C3846" s="16" t="str">
        <f>IF(A3846="","",IF(VLOOKUP(A3846,'DSR Attendance'!$A:$E,5,0)=0,VLOOKUP(A3846,'DSR Attendance'!$A:$D,4,0),CONCATENATE(VLOOKUP(A3846,'DSR Attendance'!$A:$D,4,0)," / ",VLOOKUP('Per Outlet Plan'!A3846,'DSR Attendance'!$A:$E,5,0))))</f>
        <v/>
      </c>
      <c r="M3846" s="13" t="str">
        <f t="shared" ref="M3846:M3909" si="62">IF(L3846="","",VLOOKUP(L3846,$XFC$6:$XFD$30,2,0))</f>
        <v/>
      </c>
      <c r="N3846" s="8"/>
      <c r="XFB3846" s="13" t="str">
        <f>IF(D3846="","",COUNTIF('DISPATCHED (VT11)'!$E:$E,'Per Outlet Plan'!D3846))</f>
        <v/>
      </c>
    </row>
    <row r="3847" spans="1:14 16382:16382">
      <c r="A3847" s="18" t="str">
        <f>IF(D3847="","",VLOOKUP(D3847,'DISPATCHED (VT11)'!$E:$XEV,16373,0))</f>
        <v/>
      </c>
      <c r="B3847" s="13" t="str">
        <f>IF(D3847="","",VLOOKUP(D3847,'DISPATCHED (VT11)'!$E:$L,8,0))</f>
        <v/>
      </c>
      <c r="C3847" s="16" t="str">
        <f>IF(A3847="","",IF(VLOOKUP(A3847,'DSR Attendance'!$A:$E,5,0)=0,VLOOKUP(A3847,'DSR Attendance'!$A:$D,4,0),CONCATENATE(VLOOKUP(A3847,'DSR Attendance'!$A:$D,4,0)," / ",VLOOKUP('Per Outlet Plan'!A3847,'DSR Attendance'!$A:$E,5,0))))</f>
        <v/>
      </c>
      <c r="M3847" s="13" t="str">
        <f t="shared" si="62"/>
        <v/>
      </c>
      <c r="N3847" s="8"/>
      <c r="XFB3847" s="13" t="str">
        <f>IF(D3847="","",COUNTIF('DISPATCHED (VT11)'!$E:$E,'Per Outlet Plan'!D3847))</f>
        <v/>
      </c>
    </row>
    <row r="3848" spans="1:14 16382:16382">
      <c r="A3848" s="18" t="str">
        <f>IF(D3848="","",VLOOKUP(D3848,'DISPATCHED (VT11)'!$E:$XEV,16373,0))</f>
        <v/>
      </c>
      <c r="B3848" s="13" t="str">
        <f>IF(D3848="","",VLOOKUP(D3848,'DISPATCHED (VT11)'!$E:$L,8,0))</f>
        <v/>
      </c>
      <c r="C3848" s="16" t="str">
        <f>IF(A3848="","",IF(VLOOKUP(A3848,'DSR Attendance'!$A:$E,5,0)=0,VLOOKUP(A3848,'DSR Attendance'!$A:$D,4,0),CONCATENATE(VLOOKUP(A3848,'DSR Attendance'!$A:$D,4,0)," / ",VLOOKUP('Per Outlet Plan'!A3848,'DSR Attendance'!$A:$E,5,0))))</f>
        <v/>
      </c>
      <c r="M3848" s="13" t="str">
        <f t="shared" si="62"/>
        <v/>
      </c>
      <c r="N3848" s="8"/>
      <c r="XFB3848" s="13" t="str">
        <f>IF(D3848="","",COUNTIF('DISPATCHED (VT11)'!$E:$E,'Per Outlet Plan'!D3848))</f>
        <v/>
      </c>
    </row>
    <row r="3849" spans="1:14 16382:16382">
      <c r="A3849" s="18" t="str">
        <f>IF(D3849="","",VLOOKUP(D3849,'DISPATCHED (VT11)'!$E:$XEV,16373,0))</f>
        <v/>
      </c>
      <c r="B3849" s="13" t="str">
        <f>IF(D3849="","",VLOOKUP(D3849,'DISPATCHED (VT11)'!$E:$L,8,0))</f>
        <v/>
      </c>
      <c r="C3849" s="16" t="str">
        <f>IF(A3849="","",IF(VLOOKUP(A3849,'DSR Attendance'!$A:$E,5,0)=0,VLOOKUP(A3849,'DSR Attendance'!$A:$D,4,0),CONCATENATE(VLOOKUP(A3849,'DSR Attendance'!$A:$D,4,0)," / ",VLOOKUP('Per Outlet Plan'!A3849,'DSR Attendance'!$A:$E,5,0))))</f>
        <v/>
      </c>
      <c r="M3849" s="13" t="str">
        <f t="shared" si="62"/>
        <v/>
      </c>
      <c r="N3849" s="8"/>
      <c r="XFB3849" s="13" t="str">
        <f>IF(D3849="","",COUNTIF('DISPATCHED (VT11)'!$E:$E,'Per Outlet Plan'!D3849))</f>
        <v/>
      </c>
    </row>
    <row r="3850" spans="1:14 16382:16382">
      <c r="A3850" s="18" t="str">
        <f>IF(D3850="","",VLOOKUP(D3850,'DISPATCHED (VT11)'!$E:$XEV,16373,0))</f>
        <v/>
      </c>
      <c r="B3850" s="13" t="str">
        <f>IF(D3850="","",VLOOKUP(D3850,'DISPATCHED (VT11)'!$E:$L,8,0))</f>
        <v/>
      </c>
      <c r="C3850" s="16" t="str">
        <f>IF(A3850="","",IF(VLOOKUP(A3850,'DSR Attendance'!$A:$E,5,0)=0,VLOOKUP(A3850,'DSR Attendance'!$A:$D,4,0),CONCATENATE(VLOOKUP(A3850,'DSR Attendance'!$A:$D,4,0)," / ",VLOOKUP('Per Outlet Plan'!A3850,'DSR Attendance'!$A:$E,5,0))))</f>
        <v/>
      </c>
      <c r="M3850" s="13" t="str">
        <f t="shared" si="62"/>
        <v/>
      </c>
      <c r="N3850" s="8"/>
      <c r="XFB3850" s="13" t="str">
        <f>IF(D3850="","",COUNTIF('DISPATCHED (VT11)'!$E:$E,'Per Outlet Plan'!D3850))</f>
        <v/>
      </c>
    </row>
    <row r="3851" spans="1:14 16382:16382">
      <c r="A3851" s="18" t="str">
        <f>IF(D3851="","",VLOOKUP(D3851,'DISPATCHED (VT11)'!$E:$XEV,16373,0))</f>
        <v/>
      </c>
      <c r="B3851" s="13" t="str">
        <f>IF(D3851="","",VLOOKUP(D3851,'DISPATCHED (VT11)'!$E:$L,8,0))</f>
        <v/>
      </c>
      <c r="C3851" s="16" t="str">
        <f>IF(A3851="","",IF(VLOOKUP(A3851,'DSR Attendance'!$A:$E,5,0)=0,VLOOKUP(A3851,'DSR Attendance'!$A:$D,4,0),CONCATENATE(VLOOKUP(A3851,'DSR Attendance'!$A:$D,4,0)," / ",VLOOKUP('Per Outlet Plan'!A3851,'DSR Attendance'!$A:$E,5,0))))</f>
        <v/>
      </c>
      <c r="M3851" s="13" t="str">
        <f t="shared" si="62"/>
        <v/>
      </c>
      <c r="N3851" s="8"/>
      <c r="XFB3851" s="13" t="str">
        <f>IF(D3851="","",COUNTIF('DISPATCHED (VT11)'!$E:$E,'Per Outlet Plan'!D3851))</f>
        <v/>
      </c>
    </row>
    <row r="3852" spans="1:14 16382:16382">
      <c r="A3852" s="18" t="str">
        <f>IF(D3852="","",VLOOKUP(D3852,'DISPATCHED (VT11)'!$E:$XEV,16373,0))</f>
        <v/>
      </c>
      <c r="B3852" s="13" t="str">
        <f>IF(D3852="","",VLOOKUP(D3852,'DISPATCHED (VT11)'!$E:$L,8,0))</f>
        <v/>
      </c>
      <c r="C3852" s="16" t="str">
        <f>IF(A3852="","",IF(VLOOKUP(A3852,'DSR Attendance'!$A:$E,5,0)=0,VLOOKUP(A3852,'DSR Attendance'!$A:$D,4,0),CONCATENATE(VLOOKUP(A3852,'DSR Attendance'!$A:$D,4,0)," / ",VLOOKUP('Per Outlet Plan'!A3852,'DSR Attendance'!$A:$E,5,0))))</f>
        <v/>
      </c>
      <c r="M3852" s="13" t="str">
        <f t="shared" si="62"/>
        <v/>
      </c>
      <c r="N3852" s="8"/>
      <c r="XFB3852" s="13" t="str">
        <f>IF(D3852="","",COUNTIF('DISPATCHED (VT11)'!$E:$E,'Per Outlet Plan'!D3852))</f>
        <v/>
      </c>
    </row>
    <row r="3853" spans="1:14 16382:16382">
      <c r="A3853" s="18" t="str">
        <f>IF(D3853="","",VLOOKUP(D3853,'DISPATCHED (VT11)'!$E:$XEV,16373,0))</f>
        <v/>
      </c>
      <c r="B3853" s="13" t="str">
        <f>IF(D3853="","",VLOOKUP(D3853,'DISPATCHED (VT11)'!$E:$L,8,0))</f>
        <v/>
      </c>
      <c r="C3853" s="16" t="str">
        <f>IF(A3853="","",IF(VLOOKUP(A3853,'DSR Attendance'!$A:$E,5,0)=0,VLOOKUP(A3853,'DSR Attendance'!$A:$D,4,0),CONCATENATE(VLOOKUP(A3853,'DSR Attendance'!$A:$D,4,0)," / ",VLOOKUP('Per Outlet Plan'!A3853,'DSR Attendance'!$A:$E,5,0))))</f>
        <v/>
      </c>
      <c r="M3853" s="13" t="str">
        <f t="shared" si="62"/>
        <v/>
      </c>
      <c r="N3853" s="8"/>
      <c r="XFB3853" s="13" t="str">
        <f>IF(D3853="","",COUNTIF('DISPATCHED (VT11)'!$E:$E,'Per Outlet Plan'!D3853))</f>
        <v/>
      </c>
    </row>
    <row r="3854" spans="1:14 16382:16382">
      <c r="A3854" s="18" t="str">
        <f>IF(D3854="","",VLOOKUP(D3854,'DISPATCHED (VT11)'!$E:$XEV,16373,0))</f>
        <v/>
      </c>
      <c r="B3854" s="13" t="str">
        <f>IF(D3854="","",VLOOKUP(D3854,'DISPATCHED (VT11)'!$E:$L,8,0))</f>
        <v/>
      </c>
      <c r="C3854" s="16" t="str">
        <f>IF(A3854="","",IF(VLOOKUP(A3854,'DSR Attendance'!$A:$E,5,0)=0,VLOOKUP(A3854,'DSR Attendance'!$A:$D,4,0),CONCATENATE(VLOOKUP(A3854,'DSR Attendance'!$A:$D,4,0)," / ",VLOOKUP('Per Outlet Plan'!A3854,'DSR Attendance'!$A:$E,5,0))))</f>
        <v/>
      </c>
      <c r="M3854" s="13" t="str">
        <f t="shared" si="62"/>
        <v/>
      </c>
      <c r="N3854" s="8"/>
      <c r="XFB3854" s="13" t="str">
        <f>IF(D3854="","",COUNTIF('DISPATCHED (VT11)'!$E:$E,'Per Outlet Plan'!D3854))</f>
        <v/>
      </c>
    </row>
    <row r="3855" spans="1:14 16382:16382">
      <c r="A3855" s="18" t="str">
        <f>IF(D3855="","",VLOOKUP(D3855,'DISPATCHED (VT11)'!$E:$XEV,16373,0))</f>
        <v/>
      </c>
      <c r="B3855" s="13" t="str">
        <f>IF(D3855="","",VLOOKUP(D3855,'DISPATCHED (VT11)'!$E:$L,8,0))</f>
        <v/>
      </c>
      <c r="C3855" s="16" t="str">
        <f>IF(A3855="","",IF(VLOOKUP(A3855,'DSR Attendance'!$A:$E,5,0)=0,VLOOKUP(A3855,'DSR Attendance'!$A:$D,4,0),CONCATENATE(VLOOKUP(A3855,'DSR Attendance'!$A:$D,4,0)," / ",VLOOKUP('Per Outlet Plan'!A3855,'DSR Attendance'!$A:$E,5,0))))</f>
        <v/>
      </c>
      <c r="M3855" s="13" t="str">
        <f t="shared" si="62"/>
        <v/>
      </c>
      <c r="N3855" s="8"/>
      <c r="XFB3855" s="13" t="str">
        <f>IF(D3855="","",COUNTIF('DISPATCHED (VT11)'!$E:$E,'Per Outlet Plan'!D3855))</f>
        <v/>
      </c>
    </row>
    <row r="3856" spans="1:14 16382:16382">
      <c r="A3856" s="18" t="str">
        <f>IF(D3856="","",VLOOKUP(D3856,'DISPATCHED (VT11)'!$E:$XEV,16373,0))</f>
        <v/>
      </c>
      <c r="B3856" s="13" t="str">
        <f>IF(D3856="","",VLOOKUP(D3856,'DISPATCHED (VT11)'!$E:$L,8,0))</f>
        <v/>
      </c>
      <c r="C3856" s="16" t="str">
        <f>IF(A3856="","",IF(VLOOKUP(A3856,'DSR Attendance'!$A:$E,5,0)=0,VLOOKUP(A3856,'DSR Attendance'!$A:$D,4,0),CONCATENATE(VLOOKUP(A3856,'DSR Attendance'!$A:$D,4,0)," / ",VLOOKUP('Per Outlet Plan'!A3856,'DSR Attendance'!$A:$E,5,0))))</f>
        <v/>
      </c>
      <c r="M3856" s="13" t="str">
        <f t="shared" si="62"/>
        <v/>
      </c>
      <c r="N3856" s="8"/>
      <c r="XFB3856" s="13" t="str">
        <f>IF(D3856="","",COUNTIF('DISPATCHED (VT11)'!$E:$E,'Per Outlet Plan'!D3856))</f>
        <v/>
      </c>
    </row>
    <row r="3857" spans="1:14 16382:16382">
      <c r="A3857" s="18" t="str">
        <f>IF(D3857="","",VLOOKUP(D3857,'DISPATCHED (VT11)'!$E:$XEV,16373,0))</f>
        <v/>
      </c>
      <c r="B3857" s="13" t="str">
        <f>IF(D3857="","",VLOOKUP(D3857,'DISPATCHED (VT11)'!$E:$L,8,0))</f>
        <v/>
      </c>
      <c r="C3857" s="16" t="str">
        <f>IF(A3857="","",IF(VLOOKUP(A3857,'DSR Attendance'!$A:$E,5,0)=0,VLOOKUP(A3857,'DSR Attendance'!$A:$D,4,0),CONCATENATE(VLOOKUP(A3857,'DSR Attendance'!$A:$D,4,0)," / ",VLOOKUP('Per Outlet Plan'!A3857,'DSR Attendance'!$A:$E,5,0))))</f>
        <v/>
      </c>
      <c r="M3857" s="13" t="str">
        <f t="shared" si="62"/>
        <v/>
      </c>
      <c r="N3857" s="8"/>
      <c r="XFB3857" s="13" t="str">
        <f>IF(D3857="","",COUNTIF('DISPATCHED (VT11)'!$E:$E,'Per Outlet Plan'!D3857))</f>
        <v/>
      </c>
    </row>
    <row r="3858" spans="1:14 16382:16382">
      <c r="A3858" s="18" t="str">
        <f>IF(D3858="","",VLOOKUP(D3858,'DISPATCHED (VT11)'!$E:$XEV,16373,0))</f>
        <v/>
      </c>
      <c r="B3858" s="13" t="str">
        <f>IF(D3858="","",VLOOKUP(D3858,'DISPATCHED (VT11)'!$E:$L,8,0))</f>
        <v/>
      </c>
      <c r="C3858" s="16" t="str">
        <f>IF(A3858="","",IF(VLOOKUP(A3858,'DSR Attendance'!$A:$E,5,0)=0,VLOOKUP(A3858,'DSR Attendance'!$A:$D,4,0),CONCATENATE(VLOOKUP(A3858,'DSR Attendance'!$A:$D,4,0)," / ",VLOOKUP('Per Outlet Plan'!A3858,'DSR Attendance'!$A:$E,5,0))))</f>
        <v/>
      </c>
      <c r="M3858" s="13" t="str">
        <f t="shared" si="62"/>
        <v/>
      </c>
      <c r="N3858" s="8"/>
      <c r="XFB3858" s="13" t="str">
        <f>IF(D3858="","",COUNTIF('DISPATCHED (VT11)'!$E:$E,'Per Outlet Plan'!D3858))</f>
        <v/>
      </c>
    </row>
    <row r="3859" spans="1:14 16382:16382">
      <c r="A3859" s="18" t="str">
        <f>IF(D3859="","",VLOOKUP(D3859,'DISPATCHED (VT11)'!$E:$XEV,16373,0))</f>
        <v/>
      </c>
      <c r="B3859" s="13" t="str">
        <f>IF(D3859="","",VLOOKUP(D3859,'DISPATCHED (VT11)'!$E:$L,8,0))</f>
        <v/>
      </c>
      <c r="C3859" s="16" t="str">
        <f>IF(A3859="","",IF(VLOOKUP(A3859,'DSR Attendance'!$A:$E,5,0)=0,VLOOKUP(A3859,'DSR Attendance'!$A:$D,4,0),CONCATENATE(VLOOKUP(A3859,'DSR Attendance'!$A:$D,4,0)," / ",VLOOKUP('Per Outlet Plan'!A3859,'DSR Attendance'!$A:$E,5,0))))</f>
        <v/>
      </c>
      <c r="M3859" s="13" t="str">
        <f t="shared" si="62"/>
        <v/>
      </c>
      <c r="N3859" s="8"/>
      <c r="XFB3859" s="13" t="str">
        <f>IF(D3859="","",COUNTIF('DISPATCHED (VT11)'!$E:$E,'Per Outlet Plan'!D3859))</f>
        <v/>
      </c>
    </row>
    <row r="3860" spans="1:14 16382:16382">
      <c r="A3860" s="18" t="str">
        <f>IF(D3860="","",VLOOKUP(D3860,'DISPATCHED (VT11)'!$E:$XEV,16373,0))</f>
        <v/>
      </c>
      <c r="B3860" s="13" t="str">
        <f>IF(D3860="","",VLOOKUP(D3860,'DISPATCHED (VT11)'!$E:$L,8,0))</f>
        <v/>
      </c>
      <c r="C3860" s="16" t="str">
        <f>IF(A3860="","",IF(VLOOKUP(A3860,'DSR Attendance'!$A:$E,5,0)=0,VLOOKUP(A3860,'DSR Attendance'!$A:$D,4,0),CONCATENATE(VLOOKUP(A3860,'DSR Attendance'!$A:$D,4,0)," / ",VLOOKUP('Per Outlet Plan'!A3860,'DSR Attendance'!$A:$E,5,0))))</f>
        <v/>
      </c>
      <c r="M3860" s="13" t="str">
        <f t="shared" si="62"/>
        <v/>
      </c>
      <c r="N3860" s="8"/>
      <c r="XFB3860" s="13" t="str">
        <f>IF(D3860="","",COUNTIF('DISPATCHED (VT11)'!$E:$E,'Per Outlet Plan'!D3860))</f>
        <v/>
      </c>
    </row>
    <row r="3861" spans="1:14 16382:16382">
      <c r="A3861" s="18" t="str">
        <f>IF(D3861="","",VLOOKUP(D3861,'DISPATCHED (VT11)'!$E:$XEV,16373,0))</f>
        <v/>
      </c>
      <c r="B3861" s="13" t="str">
        <f>IF(D3861="","",VLOOKUP(D3861,'DISPATCHED (VT11)'!$E:$L,8,0))</f>
        <v/>
      </c>
      <c r="C3861" s="16" t="str">
        <f>IF(A3861="","",IF(VLOOKUP(A3861,'DSR Attendance'!$A:$E,5,0)=0,VLOOKUP(A3861,'DSR Attendance'!$A:$D,4,0),CONCATENATE(VLOOKUP(A3861,'DSR Attendance'!$A:$D,4,0)," / ",VLOOKUP('Per Outlet Plan'!A3861,'DSR Attendance'!$A:$E,5,0))))</f>
        <v/>
      </c>
      <c r="M3861" s="13" t="str">
        <f t="shared" si="62"/>
        <v/>
      </c>
      <c r="N3861" s="8"/>
      <c r="XFB3861" s="13" t="str">
        <f>IF(D3861="","",COUNTIF('DISPATCHED (VT11)'!$E:$E,'Per Outlet Plan'!D3861))</f>
        <v/>
      </c>
    </row>
    <row r="3862" spans="1:14 16382:16382">
      <c r="A3862" s="18" t="str">
        <f>IF(D3862="","",VLOOKUP(D3862,'DISPATCHED (VT11)'!$E:$XEV,16373,0))</f>
        <v/>
      </c>
      <c r="B3862" s="13" t="str">
        <f>IF(D3862="","",VLOOKUP(D3862,'DISPATCHED (VT11)'!$E:$L,8,0))</f>
        <v/>
      </c>
      <c r="C3862" s="16" t="str">
        <f>IF(A3862="","",IF(VLOOKUP(A3862,'DSR Attendance'!$A:$E,5,0)=0,VLOOKUP(A3862,'DSR Attendance'!$A:$D,4,0),CONCATENATE(VLOOKUP(A3862,'DSR Attendance'!$A:$D,4,0)," / ",VLOOKUP('Per Outlet Plan'!A3862,'DSR Attendance'!$A:$E,5,0))))</f>
        <v/>
      </c>
      <c r="M3862" s="13" t="str">
        <f t="shared" si="62"/>
        <v/>
      </c>
      <c r="N3862" s="8"/>
      <c r="XFB3862" s="13" t="str">
        <f>IF(D3862="","",COUNTIF('DISPATCHED (VT11)'!$E:$E,'Per Outlet Plan'!D3862))</f>
        <v/>
      </c>
    </row>
    <row r="3863" spans="1:14 16382:16382">
      <c r="A3863" s="18" t="str">
        <f>IF(D3863="","",VLOOKUP(D3863,'DISPATCHED (VT11)'!$E:$XEV,16373,0))</f>
        <v/>
      </c>
      <c r="B3863" s="13" t="str">
        <f>IF(D3863="","",VLOOKUP(D3863,'DISPATCHED (VT11)'!$E:$L,8,0))</f>
        <v/>
      </c>
      <c r="C3863" s="16" t="str">
        <f>IF(A3863="","",IF(VLOOKUP(A3863,'DSR Attendance'!$A:$E,5,0)=0,VLOOKUP(A3863,'DSR Attendance'!$A:$D,4,0),CONCATENATE(VLOOKUP(A3863,'DSR Attendance'!$A:$D,4,0)," / ",VLOOKUP('Per Outlet Plan'!A3863,'DSR Attendance'!$A:$E,5,0))))</f>
        <v/>
      </c>
      <c r="M3863" s="13" t="str">
        <f t="shared" si="62"/>
        <v/>
      </c>
      <c r="N3863" s="8"/>
      <c r="XFB3863" s="13" t="str">
        <f>IF(D3863="","",COUNTIF('DISPATCHED (VT11)'!$E:$E,'Per Outlet Plan'!D3863))</f>
        <v/>
      </c>
    </row>
    <row r="3864" spans="1:14 16382:16382">
      <c r="A3864" s="18" t="str">
        <f>IF(D3864="","",VLOOKUP(D3864,'DISPATCHED (VT11)'!$E:$XEV,16373,0))</f>
        <v/>
      </c>
      <c r="B3864" s="13" t="str">
        <f>IF(D3864="","",VLOOKUP(D3864,'DISPATCHED (VT11)'!$E:$L,8,0))</f>
        <v/>
      </c>
      <c r="C3864" s="16" t="str">
        <f>IF(A3864="","",IF(VLOOKUP(A3864,'DSR Attendance'!$A:$E,5,0)=0,VLOOKUP(A3864,'DSR Attendance'!$A:$D,4,0),CONCATENATE(VLOOKUP(A3864,'DSR Attendance'!$A:$D,4,0)," / ",VLOOKUP('Per Outlet Plan'!A3864,'DSR Attendance'!$A:$E,5,0))))</f>
        <v/>
      </c>
      <c r="M3864" s="13" t="str">
        <f t="shared" si="62"/>
        <v/>
      </c>
      <c r="N3864" s="8"/>
      <c r="XFB3864" s="13" t="str">
        <f>IF(D3864="","",COUNTIF('DISPATCHED (VT11)'!$E:$E,'Per Outlet Plan'!D3864))</f>
        <v/>
      </c>
    </row>
    <row r="3865" spans="1:14 16382:16382">
      <c r="A3865" s="18" t="str">
        <f>IF(D3865="","",VLOOKUP(D3865,'DISPATCHED (VT11)'!$E:$XEV,16373,0))</f>
        <v/>
      </c>
      <c r="B3865" s="13" t="str">
        <f>IF(D3865="","",VLOOKUP(D3865,'DISPATCHED (VT11)'!$E:$L,8,0))</f>
        <v/>
      </c>
      <c r="C3865" s="16" t="str">
        <f>IF(A3865="","",IF(VLOOKUP(A3865,'DSR Attendance'!$A:$E,5,0)=0,VLOOKUP(A3865,'DSR Attendance'!$A:$D,4,0),CONCATENATE(VLOOKUP(A3865,'DSR Attendance'!$A:$D,4,0)," / ",VLOOKUP('Per Outlet Plan'!A3865,'DSR Attendance'!$A:$E,5,0))))</f>
        <v/>
      </c>
      <c r="M3865" s="13" t="str">
        <f t="shared" si="62"/>
        <v/>
      </c>
      <c r="N3865" s="8"/>
      <c r="XFB3865" s="13" t="str">
        <f>IF(D3865="","",COUNTIF('DISPATCHED (VT11)'!$E:$E,'Per Outlet Plan'!D3865))</f>
        <v/>
      </c>
    </row>
    <row r="3866" spans="1:14 16382:16382">
      <c r="A3866" s="18" t="str">
        <f>IF(D3866="","",VLOOKUP(D3866,'DISPATCHED (VT11)'!$E:$XEV,16373,0))</f>
        <v/>
      </c>
      <c r="B3866" s="13" t="str">
        <f>IF(D3866="","",VLOOKUP(D3866,'DISPATCHED (VT11)'!$E:$L,8,0))</f>
        <v/>
      </c>
      <c r="C3866" s="16" t="str">
        <f>IF(A3866="","",IF(VLOOKUP(A3866,'DSR Attendance'!$A:$E,5,0)=0,VLOOKUP(A3866,'DSR Attendance'!$A:$D,4,0),CONCATENATE(VLOOKUP(A3866,'DSR Attendance'!$A:$D,4,0)," / ",VLOOKUP('Per Outlet Plan'!A3866,'DSR Attendance'!$A:$E,5,0))))</f>
        <v/>
      </c>
      <c r="M3866" s="13" t="str">
        <f t="shared" si="62"/>
        <v/>
      </c>
      <c r="N3866" s="8"/>
      <c r="XFB3866" s="13" t="str">
        <f>IF(D3866="","",COUNTIF('DISPATCHED (VT11)'!$E:$E,'Per Outlet Plan'!D3866))</f>
        <v/>
      </c>
    </row>
    <row r="3867" spans="1:14 16382:16382">
      <c r="A3867" s="18" t="str">
        <f>IF(D3867="","",VLOOKUP(D3867,'DISPATCHED (VT11)'!$E:$XEV,16373,0))</f>
        <v/>
      </c>
      <c r="B3867" s="13" t="str">
        <f>IF(D3867="","",VLOOKUP(D3867,'DISPATCHED (VT11)'!$E:$L,8,0))</f>
        <v/>
      </c>
      <c r="C3867" s="16" t="str">
        <f>IF(A3867="","",IF(VLOOKUP(A3867,'DSR Attendance'!$A:$E,5,0)=0,VLOOKUP(A3867,'DSR Attendance'!$A:$D,4,0),CONCATENATE(VLOOKUP(A3867,'DSR Attendance'!$A:$D,4,0)," / ",VLOOKUP('Per Outlet Plan'!A3867,'DSR Attendance'!$A:$E,5,0))))</f>
        <v/>
      </c>
      <c r="M3867" s="13" t="str">
        <f t="shared" si="62"/>
        <v/>
      </c>
      <c r="N3867" s="8"/>
      <c r="XFB3867" s="13" t="str">
        <f>IF(D3867="","",COUNTIF('DISPATCHED (VT11)'!$E:$E,'Per Outlet Plan'!D3867))</f>
        <v/>
      </c>
    </row>
    <row r="3868" spans="1:14 16382:16382">
      <c r="A3868" s="18" t="str">
        <f>IF(D3868="","",VLOOKUP(D3868,'DISPATCHED (VT11)'!$E:$XEV,16373,0))</f>
        <v/>
      </c>
      <c r="B3868" s="13" t="str">
        <f>IF(D3868="","",VLOOKUP(D3868,'DISPATCHED (VT11)'!$E:$L,8,0))</f>
        <v/>
      </c>
      <c r="C3868" s="16" t="str">
        <f>IF(A3868="","",IF(VLOOKUP(A3868,'DSR Attendance'!$A:$E,5,0)=0,VLOOKUP(A3868,'DSR Attendance'!$A:$D,4,0),CONCATENATE(VLOOKUP(A3868,'DSR Attendance'!$A:$D,4,0)," / ",VLOOKUP('Per Outlet Plan'!A3868,'DSR Attendance'!$A:$E,5,0))))</f>
        <v/>
      </c>
      <c r="M3868" s="13" t="str">
        <f t="shared" si="62"/>
        <v/>
      </c>
      <c r="N3868" s="8"/>
      <c r="XFB3868" s="13" t="str">
        <f>IF(D3868="","",COUNTIF('DISPATCHED (VT11)'!$E:$E,'Per Outlet Plan'!D3868))</f>
        <v/>
      </c>
    </row>
    <row r="3869" spans="1:14 16382:16382">
      <c r="A3869" s="18" t="str">
        <f>IF(D3869="","",VLOOKUP(D3869,'DISPATCHED (VT11)'!$E:$XEV,16373,0))</f>
        <v/>
      </c>
      <c r="B3869" s="13" t="str">
        <f>IF(D3869="","",VLOOKUP(D3869,'DISPATCHED (VT11)'!$E:$L,8,0))</f>
        <v/>
      </c>
      <c r="C3869" s="16" t="str">
        <f>IF(A3869="","",IF(VLOOKUP(A3869,'DSR Attendance'!$A:$E,5,0)=0,VLOOKUP(A3869,'DSR Attendance'!$A:$D,4,0),CONCATENATE(VLOOKUP(A3869,'DSR Attendance'!$A:$D,4,0)," / ",VLOOKUP('Per Outlet Plan'!A3869,'DSR Attendance'!$A:$E,5,0))))</f>
        <v/>
      </c>
      <c r="M3869" s="13" t="str">
        <f t="shared" si="62"/>
        <v/>
      </c>
      <c r="N3869" s="8"/>
      <c r="XFB3869" s="13" t="str">
        <f>IF(D3869="","",COUNTIF('DISPATCHED (VT11)'!$E:$E,'Per Outlet Plan'!D3869))</f>
        <v/>
      </c>
    </row>
    <row r="3870" spans="1:14 16382:16382">
      <c r="A3870" s="18" t="str">
        <f>IF(D3870="","",VLOOKUP(D3870,'DISPATCHED (VT11)'!$E:$XEV,16373,0))</f>
        <v/>
      </c>
      <c r="B3870" s="13" t="str">
        <f>IF(D3870="","",VLOOKUP(D3870,'DISPATCHED (VT11)'!$E:$L,8,0))</f>
        <v/>
      </c>
      <c r="C3870" s="16" t="str">
        <f>IF(A3870="","",IF(VLOOKUP(A3870,'DSR Attendance'!$A:$E,5,0)=0,VLOOKUP(A3870,'DSR Attendance'!$A:$D,4,0),CONCATENATE(VLOOKUP(A3870,'DSR Attendance'!$A:$D,4,0)," / ",VLOOKUP('Per Outlet Plan'!A3870,'DSR Attendance'!$A:$E,5,0))))</f>
        <v/>
      </c>
      <c r="M3870" s="13" t="str">
        <f t="shared" si="62"/>
        <v/>
      </c>
      <c r="N3870" s="8"/>
      <c r="XFB3870" s="13" t="str">
        <f>IF(D3870="","",COUNTIF('DISPATCHED (VT11)'!$E:$E,'Per Outlet Plan'!D3870))</f>
        <v/>
      </c>
    </row>
    <row r="3871" spans="1:14 16382:16382">
      <c r="A3871" s="18" t="str">
        <f>IF(D3871="","",VLOOKUP(D3871,'DISPATCHED (VT11)'!$E:$XEV,16373,0))</f>
        <v/>
      </c>
      <c r="B3871" s="13" t="str">
        <f>IF(D3871="","",VLOOKUP(D3871,'DISPATCHED (VT11)'!$E:$L,8,0))</f>
        <v/>
      </c>
      <c r="C3871" s="16" t="str">
        <f>IF(A3871="","",IF(VLOOKUP(A3871,'DSR Attendance'!$A:$E,5,0)=0,VLOOKUP(A3871,'DSR Attendance'!$A:$D,4,0),CONCATENATE(VLOOKUP(A3871,'DSR Attendance'!$A:$D,4,0)," / ",VLOOKUP('Per Outlet Plan'!A3871,'DSR Attendance'!$A:$E,5,0))))</f>
        <v/>
      </c>
      <c r="M3871" s="13" t="str">
        <f t="shared" si="62"/>
        <v/>
      </c>
      <c r="N3871" s="8"/>
      <c r="XFB3871" s="13" t="str">
        <f>IF(D3871="","",COUNTIF('DISPATCHED (VT11)'!$E:$E,'Per Outlet Plan'!D3871))</f>
        <v/>
      </c>
    </row>
    <row r="3872" spans="1:14 16382:16382">
      <c r="A3872" s="18" t="str">
        <f>IF(D3872="","",VLOOKUP(D3872,'DISPATCHED (VT11)'!$E:$XEV,16373,0))</f>
        <v/>
      </c>
      <c r="B3872" s="13" t="str">
        <f>IF(D3872="","",VLOOKUP(D3872,'DISPATCHED (VT11)'!$E:$L,8,0))</f>
        <v/>
      </c>
      <c r="C3872" s="16" t="str">
        <f>IF(A3872="","",IF(VLOOKUP(A3872,'DSR Attendance'!$A:$E,5,0)=0,VLOOKUP(A3872,'DSR Attendance'!$A:$D,4,0),CONCATENATE(VLOOKUP(A3872,'DSR Attendance'!$A:$D,4,0)," / ",VLOOKUP('Per Outlet Plan'!A3872,'DSR Attendance'!$A:$E,5,0))))</f>
        <v/>
      </c>
      <c r="M3872" s="13" t="str">
        <f t="shared" si="62"/>
        <v/>
      </c>
      <c r="N3872" s="8"/>
      <c r="XFB3872" s="13" t="str">
        <f>IF(D3872="","",COUNTIF('DISPATCHED (VT11)'!$E:$E,'Per Outlet Plan'!D3872))</f>
        <v/>
      </c>
    </row>
    <row r="3873" spans="1:14 16382:16382">
      <c r="A3873" s="18" t="str">
        <f>IF(D3873="","",VLOOKUP(D3873,'DISPATCHED (VT11)'!$E:$XEV,16373,0))</f>
        <v/>
      </c>
      <c r="B3873" s="13" t="str">
        <f>IF(D3873="","",VLOOKUP(D3873,'DISPATCHED (VT11)'!$E:$L,8,0))</f>
        <v/>
      </c>
      <c r="C3873" s="16" t="str">
        <f>IF(A3873="","",IF(VLOOKUP(A3873,'DSR Attendance'!$A:$E,5,0)=0,VLOOKUP(A3873,'DSR Attendance'!$A:$D,4,0),CONCATENATE(VLOOKUP(A3873,'DSR Attendance'!$A:$D,4,0)," / ",VLOOKUP('Per Outlet Plan'!A3873,'DSR Attendance'!$A:$E,5,0))))</f>
        <v/>
      </c>
      <c r="M3873" s="13" t="str">
        <f t="shared" si="62"/>
        <v/>
      </c>
      <c r="N3873" s="8"/>
      <c r="XFB3873" s="13" t="str">
        <f>IF(D3873="","",COUNTIF('DISPATCHED (VT11)'!$E:$E,'Per Outlet Plan'!D3873))</f>
        <v/>
      </c>
    </row>
    <row r="3874" spans="1:14 16382:16382">
      <c r="A3874" s="18" t="str">
        <f>IF(D3874="","",VLOOKUP(D3874,'DISPATCHED (VT11)'!$E:$XEV,16373,0))</f>
        <v/>
      </c>
      <c r="B3874" s="13" t="str">
        <f>IF(D3874="","",VLOOKUP(D3874,'DISPATCHED (VT11)'!$E:$L,8,0))</f>
        <v/>
      </c>
      <c r="C3874" s="16" t="str">
        <f>IF(A3874="","",IF(VLOOKUP(A3874,'DSR Attendance'!$A:$E,5,0)=0,VLOOKUP(A3874,'DSR Attendance'!$A:$D,4,0),CONCATENATE(VLOOKUP(A3874,'DSR Attendance'!$A:$D,4,0)," / ",VLOOKUP('Per Outlet Plan'!A3874,'DSR Attendance'!$A:$E,5,0))))</f>
        <v/>
      </c>
      <c r="M3874" s="13" t="str">
        <f t="shared" si="62"/>
        <v/>
      </c>
      <c r="N3874" s="8"/>
      <c r="XFB3874" s="13" t="str">
        <f>IF(D3874="","",COUNTIF('DISPATCHED (VT11)'!$E:$E,'Per Outlet Plan'!D3874))</f>
        <v/>
      </c>
    </row>
    <row r="3875" spans="1:14 16382:16382">
      <c r="A3875" s="18" t="str">
        <f>IF(D3875="","",VLOOKUP(D3875,'DISPATCHED (VT11)'!$E:$XEV,16373,0))</f>
        <v/>
      </c>
      <c r="B3875" s="13" t="str">
        <f>IF(D3875="","",VLOOKUP(D3875,'DISPATCHED (VT11)'!$E:$L,8,0))</f>
        <v/>
      </c>
      <c r="C3875" s="16" t="str">
        <f>IF(A3875="","",IF(VLOOKUP(A3875,'DSR Attendance'!$A:$E,5,0)=0,VLOOKUP(A3875,'DSR Attendance'!$A:$D,4,0),CONCATENATE(VLOOKUP(A3875,'DSR Attendance'!$A:$D,4,0)," / ",VLOOKUP('Per Outlet Plan'!A3875,'DSR Attendance'!$A:$E,5,0))))</f>
        <v/>
      </c>
      <c r="M3875" s="13" t="str">
        <f t="shared" si="62"/>
        <v/>
      </c>
      <c r="N3875" s="8"/>
      <c r="XFB3875" s="13" t="str">
        <f>IF(D3875="","",COUNTIF('DISPATCHED (VT11)'!$E:$E,'Per Outlet Plan'!D3875))</f>
        <v/>
      </c>
    </row>
    <row r="3876" spans="1:14 16382:16382">
      <c r="A3876" s="18" t="str">
        <f>IF(D3876="","",VLOOKUP(D3876,'DISPATCHED (VT11)'!$E:$XEV,16373,0))</f>
        <v/>
      </c>
      <c r="B3876" s="13" t="str">
        <f>IF(D3876="","",VLOOKUP(D3876,'DISPATCHED (VT11)'!$E:$L,8,0))</f>
        <v/>
      </c>
      <c r="C3876" s="16" t="str">
        <f>IF(A3876="","",IF(VLOOKUP(A3876,'DSR Attendance'!$A:$E,5,0)=0,VLOOKUP(A3876,'DSR Attendance'!$A:$D,4,0),CONCATENATE(VLOOKUP(A3876,'DSR Attendance'!$A:$D,4,0)," / ",VLOOKUP('Per Outlet Plan'!A3876,'DSR Attendance'!$A:$E,5,0))))</f>
        <v/>
      </c>
      <c r="M3876" s="13" t="str">
        <f t="shared" si="62"/>
        <v/>
      </c>
      <c r="N3876" s="8"/>
      <c r="XFB3876" s="13" t="str">
        <f>IF(D3876="","",COUNTIF('DISPATCHED (VT11)'!$E:$E,'Per Outlet Plan'!D3876))</f>
        <v/>
      </c>
    </row>
    <row r="3877" spans="1:14 16382:16382">
      <c r="A3877" s="18" t="str">
        <f>IF(D3877="","",VLOOKUP(D3877,'DISPATCHED (VT11)'!$E:$XEV,16373,0))</f>
        <v/>
      </c>
      <c r="B3877" s="13" t="str">
        <f>IF(D3877="","",VLOOKUP(D3877,'DISPATCHED (VT11)'!$E:$L,8,0))</f>
        <v/>
      </c>
      <c r="C3877" s="16" t="str">
        <f>IF(A3877="","",IF(VLOOKUP(A3877,'DSR Attendance'!$A:$E,5,0)=0,VLOOKUP(A3877,'DSR Attendance'!$A:$D,4,0),CONCATENATE(VLOOKUP(A3877,'DSR Attendance'!$A:$D,4,0)," / ",VLOOKUP('Per Outlet Plan'!A3877,'DSR Attendance'!$A:$E,5,0))))</f>
        <v/>
      </c>
      <c r="M3877" s="13" t="str">
        <f t="shared" si="62"/>
        <v/>
      </c>
      <c r="N3877" s="8"/>
      <c r="XFB3877" s="13" t="str">
        <f>IF(D3877="","",COUNTIF('DISPATCHED (VT11)'!$E:$E,'Per Outlet Plan'!D3877))</f>
        <v/>
      </c>
    </row>
    <row r="3878" spans="1:14 16382:16382">
      <c r="A3878" s="18" t="str">
        <f>IF(D3878="","",VLOOKUP(D3878,'DISPATCHED (VT11)'!$E:$XEV,16373,0))</f>
        <v/>
      </c>
      <c r="B3878" s="13" t="str">
        <f>IF(D3878="","",VLOOKUP(D3878,'DISPATCHED (VT11)'!$E:$L,8,0))</f>
        <v/>
      </c>
      <c r="C3878" s="16" t="str">
        <f>IF(A3878="","",IF(VLOOKUP(A3878,'DSR Attendance'!$A:$E,5,0)=0,VLOOKUP(A3878,'DSR Attendance'!$A:$D,4,0),CONCATENATE(VLOOKUP(A3878,'DSR Attendance'!$A:$D,4,0)," / ",VLOOKUP('Per Outlet Plan'!A3878,'DSR Attendance'!$A:$E,5,0))))</f>
        <v/>
      </c>
      <c r="M3878" s="13" t="str">
        <f t="shared" si="62"/>
        <v/>
      </c>
      <c r="N3878" s="8"/>
      <c r="XFB3878" s="13" t="str">
        <f>IF(D3878="","",COUNTIF('DISPATCHED (VT11)'!$E:$E,'Per Outlet Plan'!D3878))</f>
        <v/>
      </c>
    </row>
    <row r="3879" spans="1:14 16382:16382">
      <c r="A3879" s="18" t="str">
        <f>IF(D3879="","",VLOOKUP(D3879,'DISPATCHED (VT11)'!$E:$XEV,16373,0))</f>
        <v/>
      </c>
      <c r="B3879" s="13" t="str">
        <f>IF(D3879="","",VLOOKUP(D3879,'DISPATCHED (VT11)'!$E:$L,8,0))</f>
        <v/>
      </c>
      <c r="C3879" s="16" t="str">
        <f>IF(A3879="","",IF(VLOOKUP(A3879,'DSR Attendance'!$A:$E,5,0)=0,VLOOKUP(A3879,'DSR Attendance'!$A:$D,4,0),CONCATENATE(VLOOKUP(A3879,'DSR Attendance'!$A:$D,4,0)," / ",VLOOKUP('Per Outlet Plan'!A3879,'DSR Attendance'!$A:$E,5,0))))</f>
        <v/>
      </c>
      <c r="M3879" s="13" t="str">
        <f t="shared" si="62"/>
        <v/>
      </c>
      <c r="N3879" s="8"/>
      <c r="XFB3879" s="13" t="str">
        <f>IF(D3879="","",COUNTIF('DISPATCHED (VT11)'!$E:$E,'Per Outlet Plan'!D3879))</f>
        <v/>
      </c>
    </row>
    <row r="3880" spans="1:14 16382:16382">
      <c r="A3880" s="18" t="str">
        <f>IF(D3880="","",VLOOKUP(D3880,'DISPATCHED (VT11)'!$E:$XEV,16373,0))</f>
        <v/>
      </c>
      <c r="B3880" s="13" t="str">
        <f>IF(D3880="","",VLOOKUP(D3880,'DISPATCHED (VT11)'!$E:$L,8,0))</f>
        <v/>
      </c>
      <c r="C3880" s="16" t="str">
        <f>IF(A3880="","",IF(VLOOKUP(A3880,'DSR Attendance'!$A:$E,5,0)=0,VLOOKUP(A3880,'DSR Attendance'!$A:$D,4,0),CONCATENATE(VLOOKUP(A3880,'DSR Attendance'!$A:$D,4,0)," / ",VLOOKUP('Per Outlet Plan'!A3880,'DSR Attendance'!$A:$E,5,0))))</f>
        <v/>
      </c>
      <c r="M3880" s="13" t="str">
        <f t="shared" si="62"/>
        <v/>
      </c>
      <c r="N3880" s="8"/>
      <c r="XFB3880" s="13" t="str">
        <f>IF(D3880="","",COUNTIF('DISPATCHED (VT11)'!$E:$E,'Per Outlet Plan'!D3880))</f>
        <v/>
      </c>
    </row>
    <row r="3881" spans="1:14 16382:16382">
      <c r="A3881" s="18" t="str">
        <f>IF(D3881="","",VLOOKUP(D3881,'DISPATCHED (VT11)'!$E:$XEV,16373,0))</f>
        <v/>
      </c>
      <c r="B3881" s="13" t="str">
        <f>IF(D3881="","",VLOOKUP(D3881,'DISPATCHED (VT11)'!$E:$L,8,0))</f>
        <v/>
      </c>
      <c r="C3881" s="16" t="str">
        <f>IF(A3881="","",IF(VLOOKUP(A3881,'DSR Attendance'!$A:$E,5,0)=0,VLOOKUP(A3881,'DSR Attendance'!$A:$D,4,0),CONCATENATE(VLOOKUP(A3881,'DSR Attendance'!$A:$D,4,0)," / ",VLOOKUP('Per Outlet Plan'!A3881,'DSR Attendance'!$A:$E,5,0))))</f>
        <v/>
      </c>
      <c r="M3881" s="13" t="str">
        <f t="shared" si="62"/>
        <v/>
      </c>
      <c r="N3881" s="8"/>
      <c r="XFB3881" s="13" t="str">
        <f>IF(D3881="","",COUNTIF('DISPATCHED (VT11)'!$E:$E,'Per Outlet Plan'!D3881))</f>
        <v/>
      </c>
    </row>
    <row r="3882" spans="1:14 16382:16382">
      <c r="A3882" s="18" t="str">
        <f>IF(D3882="","",VLOOKUP(D3882,'DISPATCHED (VT11)'!$E:$XEV,16373,0))</f>
        <v/>
      </c>
      <c r="B3882" s="13" t="str">
        <f>IF(D3882="","",VLOOKUP(D3882,'DISPATCHED (VT11)'!$E:$L,8,0))</f>
        <v/>
      </c>
      <c r="C3882" s="16" t="str">
        <f>IF(A3882="","",IF(VLOOKUP(A3882,'DSR Attendance'!$A:$E,5,0)=0,VLOOKUP(A3882,'DSR Attendance'!$A:$D,4,0),CONCATENATE(VLOOKUP(A3882,'DSR Attendance'!$A:$D,4,0)," / ",VLOOKUP('Per Outlet Plan'!A3882,'DSR Attendance'!$A:$E,5,0))))</f>
        <v/>
      </c>
      <c r="M3882" s="13" t="str">
        <f t="shared" si="62"/>
        <v/>
      </c>
      <c r="N3882" s="8"/>
      <c r="XFB3882" s="13" t="str">
        <f>IF(D3882="","",COUNTIF('DISPATCHED (VT11)'!$E:$E,'Per Outlet Plan'!D3882))</f>
        <v/>
      </c>
    </row>
    <row r="3883" spans="1:14 16382:16382">
      <c r="A3883" s="18" t="str">
        <f>IF(D3883="","",VLOOKUP(D3883,'DISPATCHED (VT11)'!$E:$XEV,16373,0))</f>
        <v/>
      </c>
      <c r="B3883" s="13" t="str">
        <f>IF(D3883="","",VLOOKUP(D3883,'DISPATCHED (VT11)'!$E:$L,8,0))</f>
        <v/>
      </c>
      <c r="C3883" s="16" t="str">
        <f>IF(A3883="","",IF(VLOOKUP(A3883,'DSR Attendance'!$A:$E,5,0)=0,VLOOKUP(A3883,'DSR Attendance'!$A:$D,4,0),CONCATENATE(VLOOKUP(A3883,'DSR Attendance'!$A:$D,4,0)," / ",VLOOKUP('Per Outlet Plan'!A3883,'DSR Attendance'!$A:$E,5,0))))</f>
        <v/>
      </c>
      <c r="M3883" s="13" t="str">
        <f t="shared" si="62"/>
        <v/>
      </c>
      <c r="N3883" s="8"/>
      <c r="XFB3883" s="13" t="str">
        <f>IF(D3883="","",COUNTIF('DISPATCHED (VT11)'!$E:$E,'Per Outlet Plan'!D3883))</f>
        <v/>
      </c>
    </row>
    <row r="3884" spans="1:14 16382:16382">
      <c r="A3884" s="18" t="str">
        <f>IF(D3884="","",VLOOKUP(D3884,'DISPATCHED (VT11)'!$E:$XEV,16373,0))</f>
        <v/>
      </c>
      <c r="B3884" s="13" t="str">
        <f>IF(D3884="","",VLOOKUP(D3884,'DISPATCHED (VT11)'!$E:$L,8,0))</f>
        <v/>
      </c>
      <c r="C3884" s="16" t="str">
        <f>IF(A3884="","",IF(VLOOKUP(A3884,'DSR Attendance'!$A:$E,5,0)=0,VLOOKUP(A3884,'DSR Attendance'!$A:$D,4,0),CONCATENATE(VLOOKUP(A3884,'DSR Attendance'!$A:$D,4,0)," / ",VLOOKUP('Per Outlet Plan'!A3884,'DSR Attendance'!$A:$E,5,0))))</f>
        <v/>
      </c>
      <c r="M3884" s="13" t="str">
        <f t="shared" si="62"/>
        <v/>
      </c>
      <c r="N3884" s="8"/>
      <c r="XFB3884" s="13" t="str">
        <f>IF(D3884="","",COUNTIF('DISPATCHED (VT11)'!$E:$E,'Per Outlet Plan'!D3884))</f>
        <v/>
      </c>
    </row>
    <row r="3885" spans="1:14 16382:16382">
      <c r="A3885" s="18" t="str">
        <f>IF(D3885="","",VLOOKUP(D3885,'DISPATCHED (VT11)'!$E:$XEV,16373,0))</f>
        <v/>
      </c>
      <c r="B3885" s="13" t="str">
        <f>IF(D3885="","",VLOOKUP(D3885,'DISPATCHED (VT11)'!$E:$L,8,0))</f>
        <v/>
      </c>
      <c r="C3885" s="16" t="str">
        <f>IF(A3885="","",IF(VLOOKUP(A3885,'DSR Attendance'!$A:$E,5,0)=0,VLOOKUP(A3885,'DSR Attendance'!$A:$D,4,0),CONCATENATE(VLOOKUP(A3885,'DSR Attendance'!$A:$D,4,0)," / ",VLOOKUP('Per Outlet Plan'!A3885,'DSR Attendance'!$A:$E,5,0))))</f>
        <v/>
      </c>
      <c r="M3885" s="13" t="str">
        <f t="shared" si="62"/>
        <v/>
      </c>
      <c r="N3885" s="8"/>
      <c r="XFB3885" s="13" t="str">
        <f>IF(D3885="","",COUNTIF('DISPATCHED (VT11)'!$E:$E,'Per Outlet Plan'!D3885))</f>
        <v/>
      </c>
    </row>
    <row r="3886" spans="1:14 16382:16382">
      <c r="A3886" s="18" t="str">
        <f>IF(D3886="","",VLOOKUP(D3886,'DISPATCHED (VT11)'!$E:$XEV,16373,0))</f>
        <v/>
      </c>
      <c r="B3886" s="13" t="str">
        <f>IF(D3886="","",VLOOKUP(D3886,'DISPATCHED (VT11)'!$E:$L,8,0))</f>
        <v/>
      </c>
      <c r="C3886" s="16" t="str">
        <f>IF(A3886="","",IF(VLOOKUP(A3886,'DSR Attendance'!$A:$E,5,0)=0,VLOOKUP(A3886,'DSR Attendance'!$A:$D,4,0),CONCATENATE(VLOOKUP(A3886,'DSR Attendance'!$A:$D,4,0)," / ",VLOOKUP('Per Outlet Plan'!A3886,'DSR Attendance'!$A:$E,5,0))))</f>
        <v/>
      </c>
      <c r="M3886" s="13" t="str">
        <f t="shared" si="62"/>
        <v/>
      </c>
      <c r="N3886" s="8"/>
      <c r="XFB3886" s="13" t="str">
        <f>IF(D3886="","",COUNTIF('DISPATCHED (VT11)'!$E:$E,'Per Outlet Plan'!D3886))</f>
        <v/>
      </c>
    </row>
    <row r="3887" spans="1:14 16382:16382">
      <c r="A3887" s="18" t="str">
        <f>IF(D3887="","",VLOOKUP(D3887,'DISPATCHED (VT11)'!$E:$XEV,16373,0))</f>
        <v/>
      </c>
      <c r="B3887" s="13" t="str">
        <f>IF(D3887="","",VLOOKUP(D3887,'DISPATCHED (VT11)'!$E:$L,8,0))</f>
        <v/>
      </c>
      <c r="C3887" s="16" t="str">
        <f>IF(A3887="","",IF(VLOOKUP(A3887,'DSR Attendance'!$A:$E,5,0)=0,VLOOKUP(A3887,'DSR Attendance'!$A:$D,4,0),CONCATENATE(VLOOKUP(A3887,'DSR Attendance'!$A:$D,4,0)," / ",VLOOKUP('Per Outlet Plan'!A3887,'DSR Attendance'!$A:$E,5,0))))</f>
        <v/>
      </c>
      <c r="M3887" s="13" t="str">
        <f t="shared" si="62"/>
        <v/>
      </c>
      <c r="N3887" s="8"/>
      <c r="XFB3887" s="13" t="str">
        <f>IF(D3887="","",COUNTIF('DISPATCHED (VT11)'!$E:$E,'Per Outlet Plan'!D3887))</f>
        <v/>
      </c>
    </row>
    <row r="3888" spans="1:14 16382:16382">
      <c r="A3888" s="18" t="str">
        <f>IF(D3888="","",VLOOKUP(D3888,'DISPATCHED (VT11)'!$E:$XEV,16373,0))</f>
        <v/>
      </c>
      <c r="B3888" s="13" t="str">
        <f>IF(D3888="","",VLOOKUP(D3888,'DISPATCHED (VT11)'!$E:$L,8,0))</f>
        <v/>
      </c>
      <c r="C3888" s="16" t="str">
        <f>IF(A3888="","",IF(VLOOKUP(A3888,'DSR Attendance'!$A:$E,5,0)=0,VLOOKUP(A3888,'DSR Attendance'!$A:$D,4,0),CONCATENATE(VLOOKUP(A3888,'DSR Attendance'!$A:$D,4,0)," / ",VLOOKUP('Per Outlet Plan'!A3888,'DSR Attendance'!$A:$E,5,0))))</f>
        <v/>
      </c>
      <c r="M3888" s="13" t="str">
        <f t="shared" si="62"/>
        <v/>
      </c>
      <c r="N3888" s="8"/>
      <c r="XFB3888" s="13" t="str">
        <f>IF(D3888="","",COUNTIF('DISPATCHED (VT11)'!$E:$E,'Per Outlet Plan'!D3888))</f>
        <v/>
      </c>
    </row>
    <row r="3889" spans="1:14 16382:16382">
      <c r="A3889" s="18" t="str">
        <f>IF(D3889="","",VLOOKUP(D3889,'DISPATCHED (VT11)'!$E:$XEV,16373,0))</f>
        <v/>
      </c>
      <c r="B3889" s="13" t="str">
        <f>IF(D3889="","",VLOOKUP(D3889,'DISPATCHED (VT11)'!$E:$L,8,0))</f>
        <v/>
      </c>
      <c r="C3889" s="16" t="str">
        <f>IF(A3889="","",IF(VLOOKUP(A3889,'DSR Attendance'!$A:$E,5,0)=0,VLOOKUP(A3889,'DSR Attendance'!$A:$D,4,0),CONCATENATE(VLOOKUP(A3889,'DSR Attendance'!$A:$D,4,0)," / ",VLOOKUP('Per Outlet Plan'!A3889,'DSR Attendance'!$A:$E,5,0))))</f>
        <v/>
      </c>
      <c r="M3889" s="13" t="str">
        <f t="shared" si="62"/>
        <v/>
      </c>
      <c r="N3889" s="8"/>
      <c r="XFB3889" s="13" t="str">
        <f>IF(D3889="","",COUNTIF('DISPATCHED (VT11)'!$E:$E,'Per Outlet Plan'!D3889))</f>
        <v/>
      </c>
    </row>
    <row r="3890" spans="1:14 16382:16382">
      <c r="A3890" s="18" t="str">
        <f>IF(D3890="","",VLOOKUP(D3890,'DISPATCHED (VT11)'!$E:$XEV,16373,0))</f>
        <v/>
      </c>
      <c r="B3890" s="13" t="str">
        <f>IF(D3890="","",VLOOKUP(D3890,'DISPATCHED (VT11)'!$E:$L,8,0))</f>
        <v/>
      </c>
      <c r="C3890" s="16" t="str">
        <f>IF(A3890="","",IF(VLOOKUP(A3890,'DSR Attendance'!$A:$E,5,0)=0,VLOOKUP(A3890,'DSR Attendance'!$A:$D,4,0),CONCATENATE(VLOOKUP(A3890,'DSR Attendance'!$A:$D,4,0)," / ",VLOOKUP('Per Outlet Plan'!A3890,'DSR Attendance'!$A:$E,5,0))))</f>
        <v/>
      </c>
      <c r="M3890" s="13" t="str">
        <f t="shared" si="62"/>
        <v/>
      </c>
      <c r="N3890" s="8"/>
      <c r="XFB3890" s="13" t="str">
        <f>IF(D3890="","",COUNTIF('DISPATCHED (VT11)'!$E:$E,'Per Outlet Plan'!D3890))</f>
        <v/>
      </c>
    </row>
    <row r="3891" spans="1:14 16382:16382">
      <c r="A3891" s="18" t="str">
        <f>IF(D3891="","",VLOOKUP(D3891,'DISPATCHED (VT11)'!$E:$XEV,16373,0))</f>
        <v/>
      </c>
      <c r="B3891" s="13" t="str">
        <f>IF(D3891="","",VLOOKUP(D3891,'DISPATCHED (VT11)'!$E:$L,8,0))</f>
        <v/>
      </c>
      <c r="C3891" s="16" t="str">
        <f>IF(A3891="","",IF(VLOOKUP(A3891,'DSR Attendance'!$A:$E,5,0)=0,VLOOKUP(A3891,'DSR Attendance'!$A:$D,4,0),CONCATENATE(VLOOKUP(A3891,'DSR Attendance'!$A:$D,4,0)," / ",VLOOKUP('Per Outlet Plan'!A3891,'DSR Attendance'!$A:$E,5,0))))</f>
        <v/>
      </c>
      <c r="M3891" s="13" t="str">
        <f t="shared" si="62"/>
        <v/>
      </c>
      <c r="N3891" s="8"/>
      <c r="XFB3891" s="13" t="str">
        <f>IF(D3891="","",COUNTIF('DISPATCHED (VT11)'!$E:$E,'Per Outlet Plan'!D3891))</f>
        <v/>
      </c>
    </row>
    <row r="3892" spans="1:14 16382:16382">
      <c r="A3892" s="18" t="str">
        <f>IF(D3892="","",VLOOKUP(D3892,'DISPATCHED (VT11)'!$E:$XEV,16373,0))</f>
        <v/>
      </c>
      <c r="B3892" s="13" t="str">
        <f>IF(D3892="","",VLOOKUP(D3892,'DISPATCHED (VT11)'!$E:$L,8,0))</f>
        <v/>
      </c>
      <c r="C3892" s="16" t="str">
        <f>IF(A3892="","",IF(VLOOKUP(A3892,'DSR Attendance'!$A:$E,5,0)=0,VLOOKUP(A3892,'DSR Attendance'!$A:$D,4,0),CONCATENATE(VLOOKUP(A3892,'DSR Attendance'!$A:$D,4,0)," / ",VLOOKUP('Per Outlet Plan'!A3892,'DSR Attendance'!$A:$E,5,0))))</f>
        <v/>
      </c>
      <c r="M3892" s="13" t="str">
        <f t="shared" si="62"/>
        <v/>
      </c>
      <c r="N3892" s="8"/>
      <c r="XFB3892" s="13" t="str">
        <f>IF(D3892="","",COUNTIF('DISPATCHED (VT11)'!$E:$E,'Per Outlet Plan'!D3892))</f>
        <v/>
      </c>
    </row>
    <row r="3893" spans="1:14 16382:16382">
      <c r="A3893" s="18" t="str">
        <f>IF(D3893="","",VLOOKUP(D3893,'DISPATCHED (VT11)'!$E:$XEV,16373,0))</f>
        <v/>
      </c>
      <c r="B3893" s="13" t="str">
        <f>IF(D3893="","",VLOOKUP(D3893,'DISPATCHED (VT11)'!$E:$L,8,0))</f>
        <v/>
      </c>
      <c r="C3893" s="16" t="str">
        <f>IF(A3893="","",IF(VLOOKUP(A3893,'DSR Attendance'!$A:$E,5,0)=0,VLOOKUP(A3893,'DSR Attendance'!$A:$D,4,0),CONCATENATE(VLOOKUP(A3893,'DSR Attendance'!$A:$D,4,0)," / ",VLOOKUP('Per Outlet Plan'!A3893,'DSR Attendance'!$A:$E,5,0))))</f>
        <v/>
      </c>
      <c r="M3893" s="13" t="str">
        <f t="shared" si="62"/>
        <v/>
      </c>
      <c r="N3893" s="8"/>
      <c r="XFB3893" s="13" t="str">
        <f>IF(D3893="","",COUNTIF('DISPATCHED (VT11)'!$E:$E,'Per Outlet Plan'!D3893))</f>
        <v/>
      </c>
    </row>
    <row r="3894" spans="1:14 16382:16382">
      <c r="A3894" s="18" t="str">
        <f>IF(D3894="","",VLOOKUP(D3894,'DISPATCHED (VT11)'!$E:$XEV,16373,0))</f>
        <v/>
      </c>
      <c r="B3894" s="13" t="str">
        <f>IF(D3894="","",VLOOKUP(D3894,'DISPATCHED (VT11)'!$E:$L,8,0))</f>
        <v/>
      </c>
      <c r="C3894" s="16" t="str">
        <f>IF(A3894="","",IF(VLOOKUP(A3894,'DSR Attendance'!$A:$E,5,0)=0,VLOOKUP(A3894,'DSR Attendance'!$A:$D,4,0),CONCATENATE(VLOOKUP(A3894,'DSR Attendance'!$A:$D,4,0)," / ",VLOOKUP('Per Outlet Plan'!A3894,'DSR Attendance'!$A:$E,5,0))))</f>
        <v/>
      </c>
      <c r="M3894" s="13" t="str">
        <f t="shared" si="62"/>
        <v/>
      </c>
      <c r="N3894" s="8"/>
      <c r="XFB3894" s="13" t="str">
        <f>IF(D3894="","",COUNTIF('DISPATCHED (VT11)'!$E:$E,'Per Outlet Plan'!D3894))</f>
        <v/>
      </c>
    </row>
    <row r="3895" spans="1:14 16382:16382">
      <c r="A3895" s="18" t="str">
        <f>IF(D3895="","",VLOOKUP(D3895,'DISPATCHED (VT11)'!$E:$XEV,16373,0))</f>
        <v/>
      </c>
      <c r="B3895" s="13" t="str">
        <f>IF(D3895="","",VLOOKUP(D3895,'DISPATCHED (VT11)'!$E:$L,8,0))</f>
        <v/>
      </c>
      <c r="C3895" s="16" t="str">
        <f>IF(A3895="","",IF(VLOOKUP(A3895,'DSR Attendance'!$A:$E,5,0)=0,VLOOKUP(A3895,'DSR Attendance'!$A:$D,4,0),CONCATENATE(VLOOKUP(A3895,'DSR Attendance'!$A:$D,4,0)," / ",VLOOKUP('Per Outlet Plan'!A3895,'DSR Attendance'!$A:$E,5,0))))</f>
        <v/>
      </c>
      <c r="M3895" s="13" t="str">
        <f t="shared" si="62"/>
        <v/>
      </c>
      <c r="N3895" s="8"/>
      <c r="XFB3895" s="13" t="str">
        <f>IF(D3895="","",COUNTIF('DISPATCHED (VT11)'!$E:$E,'Per Outlet Plan'!D3895))</f>
        <v/>
      </c>
    </row>
    <row r="3896" spans="1:14 16382:16382">
      <c r="A3896" s="18" t="str">
        <f>IF(D3896="","",VLOOKUP(D3896,'DISPATCHED (VT11)'!$E:$XEV,16373,0))</f>
        <v/>
      </c>
      <c r="B3896" s="13" t="str">
        <f>IF(D3896="","",VLOOKUP(D3896,'DISPATCHED (VT11)'!$E:$L,8,0))</f>
        <v/>
      </c>
      <c r="C3896" s="16" t="str">
        <f>IF(A3896="","",IF(VLOOKUP(A3896,'DSR Attendance'!$A:$E,5,0)=0,VLOOKUP(A3896,'DSR Attendance'!$A:$D,4,0),CONCATENATE(VLOOKUP(A3896,'DSR Attendance'!$A:$D,4,0)," / ",VLOOKUP('Per Outlet Plan'!A3896,'DSR Attendance'!$A:$E,5,0))))</f>
        <v/>
      </c>
      <c r="M3896" s="13" t="str">
        <f t="shared" si="62"/>
        <v/>
      </c>
      <c r="N3896" s="8"/>
      <c r="XFB3896" s="13" t="str">
        <f>IF(D3896="","",COUNTIF('DISPATCHED (VT11)'!$E:$E,'Per Outlet Plan'!D3896))</f>
        <v/>
      </c>
    </row>
    <row r="3897" spans="1:14 16382:16382">
      <c r="A3897" s="18" t="str">
        <f>IF(D3897="","",VLOOKUP(D3897,'DISPATCHED (VT11)'!$E:$XEV,16373,0))</f>
        <v/>
      </c>
      <c r="B3897" s="13" t="str">
        <f>IF(D3897="","",VLOOKUP(D3897,'DISPATCHED (VT11)'!$E:$L,8,0))</f>
        <v/>
      </c>
      <c r="C3897" s="16" t="str">
        <f>IF(A3897="","",IF(VLOOKUP(A3897,'DSR Attendance'!$A:$E,5,0)=0,VLOOKUP(A3897,'DSR Attendance'!$A:$D,4,0),CONCATENATE(VLOOKUP(A3897,'DSR Attendance'!$A:$D,4,0)," / ",VLOOKUP('Per Outlet Plan'!A3897,'DSR Attendance'!$A:$E,5,0))))</f>
        <v/>
      </c>
      <c r="M3897" s="13" t="str">
        <f t="shared" si="62"/>
        <v/>
      </c>
      <c r="N3897" s="8"/>
      <c r="XFB3897" s="13" t="str">
        <f>IF(D3897="","",COUNTIF('DISPATCHED (VT11)'!$E:$E,'Per Outlet Plan'!D3897))</f>
        <v/>
      </c>
    </row>
    <row r="3898" spans="1:14 16382:16382">
      <c r="A3898" s="18" t="str">
        <f>IF(D3898="","",VLOOKUP(D3898,'DISPATCHED (VT11)'!$E:$XEV,16373,0))</f>
        <v/>
      </c>
      <c r="B3898" s="13" t="str">
        <f>IF(D3898="","",VLOOKUP(D3898,'DISPATCHED (VT11)'!$E:$L,8,0))</f>
        <v/>
      </c>
      <c r="C3898" s="16" t="str">
        <f>IF(A3898="","",IF(VLOOKUP(A3898,'DSR Attendance'!$A:$E,5,0)=0,VLOOKUP(A3898,'DSR Attendance'!$A:$D,4,0),CONCATENATE(VLOOKUP(A3898,'DSR Attendance'!$A:$D,4,0)," / ",VLOOKUP('Per Outlet Plan'!A3898,'DSR Attendance'!$A:$E,5,0))))</f>
        <v/>
      </c>
      <c r="M3898" s="13" t="str">
        <f t="shared" si="62"/>
        <v/>
      </c>
      <c r="N3898" s="8"/>
      <c r="XFB3898" s="13" t="str">
        <f>IF(D3898="","",COUNTIF('DISPATCHED (VT11)'!$E:$E,'Per Outlet Plan'!D3898))</f>
        <v/>
      </c>
    </row>
    <row r="3899" spans="1:14 16382:16382">
      <c r="A3899" s="18" t="str">
        <f>IF(D3899="","",VLOOKUP(D3899,'DISPATCHED (VT11)'!$E:$XEV,16373,0))</f>
        <v/>
      </c>
      <c r="B3899" s="13" t="str">
        <f>IF(D3899="","",VLOOKUP(D3899,'DISPATCHED (VT11)'!$E:$L,8,0))</f>
        <v/>
      </c>
      <c r="C3899" s="16" t="str">
        <f>IF(A3899="","",IF(VLOOKUP(A3899,'DSR Attendance'!$A:$E,5,0)=0,VLOOKUP(A3899,'DSR Attendance'!$A:$D,4,0),CONCATENATE(VLOOKUP(A3899,'DSR Attendance'!$A:$D,4,0)," / ",VLOOKUP('Per Outlet Plan'!A3899,'DSR Attendance'!$A:$E,5,0))))</f>
        <v/>
      </c>
      <c r="M3899" s="13" t="str">
        <f t="shared" si="62"/>
        <v/>
      </c>
      <c r="N3899" s="8"/>
      <c r="XFB3899" s="13" t="str">
        <f>IF(D3899="","",COUNTIF('DISPATCHED (VT11)'!$E:$E,'Per Outlet Plan'!D3899))</f>
        <v/>
      </c>
    </row>
    <row r="3900" spans="1:14 16382:16382">
      <c r="A3900" s="18" t="str">
        <f>IF(D3900="","",VLOOKUP(D3900,'DISPATCHED (VT11)'!$E:$XEV,16373,0))</f>
        <v/>
      </c>
      <c r="B3900" s="13" t="str">
        <f>IF(D3900="","",VLOOKUP(D3900,'DISPATCHED (VT11)'!$E:$L,8,0))</f>
        <v/>
      </c>
      <c r="C3900" s="16" t="str">
        <f>IF(A3900="","",IF(VLOOKUP(A3900,'DSR Attendance'!$A:$E,5,0)=0,VLOOKUP(A3900,'DSR Attendance'!$A:$D,4,0),CONCATENATE(VLOOKUP(A3900,'DSR Attendance'!$A:$D,4,0)," / ",VLOOKUP('Per Outlet Plan'!A3900,'DSR Attendance'!$A:$E,5,0))))</f>
        <v/>
      </c>
      <c r="M3900" s="13" t="str">
        <f t="shared" si="62"/>
        <v/>
      </c>
      <c r="N3900" s="8"/>
      <c r="XFB3900" s="13" t="str">
        <f>IF(D3900="","",COUNTIF('DISPATCHED (VT11)'!$E:$E,'Per Outlet Plan'!D3900))</f>
        <v/>
      </c>
    </row>
    <row r="3901" spans="1:14 16382:16382">
      <c r="A3901" s="18" t="str">
        <f>IF(D3901="","",VLOOKUP(D3901,'DISPATCHED (VT11)'!$E:$XEV,16373,0))</f>
        <v/>
      </c>
      <c r="B3901" s="13" t="str">
        <f>IF(D3901="","",VLOOKUP(D3901,'DISPATCHED (VT11)'!$E:$L,8,0))</f>
        <v/>
      </c>
      <c r="C3901" s="16" t="str">
        <f>IF(A3901="","",IF(VLOOKUP(A3901,'DSR Attendance'!$A:$E,5,0)=0,VLOOKUP(A3901,'DSR Attendance'!$A:$D,4,0),CONCATENATE(VLOOKUP(A3901,'DSR Attendance'!$A:$D,4,0)," / ",VLOOKUP('Per Outlet Plan'!A3901,'DSR Attendance'!$A:$E,5,0))))</f>
        <v/>
      </c>
      <c r="M3901" s="13" t="str">
        <f t="shared" si="62"/>
        <v/>
      </c>
      <c r="N3901" s="8"/>
      <c r="XFB3901" s="13" t="str">
        <f>IF(D3901="","",COUNTIF('DISPATCHED (VT11)'!$E:$E,'Per Outlet Plan'!D3901))</f>
        <v/>
      </c>
    </row>
    <row r="3902" spans="1:14 16382:16382">
      <c r="A3902" s="18" t="str">
        <f>IF(D3902="","",VLOOKUP(D3902,'DISPATCHED (VT11)'!$E:$XEV,16373,0))</f>
        <v/>
      </c>
      <c r="B3902" s="13" t="str">
        <f>IF(D3902="","",VLOOKUP(D3902,'DISPATCHED (VT11)'!$E:$L,8,0))</f>
        <v/>
      </c>
      <c r="C3902" s="16" t="str">
        <f>IF(A3902="","",IF(VLOOKUP(A3902,'DSR Attendance'!$A:$E,5,0)=0,VLOOKUP(A3902,'DSR Attendance'!$A:$D,4,0),CONCATENATE(VLOOKUP(A3902,'DSR Attendance'!$A:$D,4,0)," / ",VLOOKUP('Per Outlet Plan'!A3902,'DSR Attendance'!$A:$E,5,0))))</f>
        <v/>
      </c>
      <c r="M3902" s="13" t="str">
        <f t="shared" si="62"/>
        <v/>
      </c>
      <c r="N3902" s="8"/>
      <c r="XFB3902" s="13" t="str">
        <f>IF(D3902="","",COUNTIF('DISPATCHED (VT11)'!$E:$E,'Per Outlet Plan'!D3902))</f>
        <v/>
      </c>
    </row>
    <row r="3903" spans="1:14 16382:16382">
      <c r="A3903" s="18" t="str">
        <f>IF(D3903="","",VLOOKUP(D3903,'DISPATCHED (VT11)'!$E:$XEV,16373,0))</f>
        <v/>
      </c>
      <c r="B3903" s="13" t="str">
        <f>IF(D3903="","",VLOOKUP(D3903,'DISPATCHED (VT11)'!$E:$L,8,0))</f>
        <v/>
      </c>
      <c r="C3903" s="16" t="str">
        <f>IF(A3903="","",IF(VLOOKUP(A3903,'DSR Attendance'!$A:$E,5,0)=0,VLOOKUP(A3903,'DSR Attendance'!$A:$D,4,0),CONCATENATE(VLOOKUP(A3903,'DSR Attendance'!$A:$D,4,0)," / ",VLOOKUP('Per Outlet Plan'!A3903,'DSR Attendance'!$A:$E,5,0))))</f>
        <v/>
      </c>
      <c r="M3903" s="13" t="str">
        <f t="shared" si="62"/>
        <v/>
      </c>
      <c r="N3903" s="8"/>
      <c r="XFB3903" s="13" t="str">
        <f>IF(D3903="","",COUNTIF('DISPATCHED (VT11)'!$E:$E,'Per Outlet Plan'!D3903))</f>
        <v/>
      </c>
    </row>
    <row r="3904" spans="1:14 16382:16382">
      <c r="A3904" s="18" t="str">
        <f>IF(D3904="","",VLOOKUP(D3904,'DISPATCHED (VT11)'!$E:$XEV,16373,0))</f>
        <v/>
      </c>
      <c r="B3904" s="13" t="str">
        <f>IF(D3904="","",VLOOKUP(D3904,'DISPATCHED (VT11)'!$E:$L,8,0))</f>
        <v/>
      </c>
      <c r="C3904" s="16" t="str">
        <f>IF(A3904="","",IF(VLOOKUP(A3904,'DSR Attendance'!$A:$E,5,0)=0,VLOOKUP(A3904,'DSR Attendance'!$A:$D,4,0),CONCATENATE(VLOOKUP(A3904,'DSR Attendance'!$A:$D,4,0)," / ",VLOOKUP('Per Outlet Plan'!A3904,'DSR Attendance'!$A:$E,5,0))))</f>
        <v/>
      </c>
      <c r="M3904" s="13" t="str">
        <f t="shared" si="62"/>
        <v/>
      </c>
      <c r="N3904" s="8"/>
      <c r="XFB3904" s="13" t="str">
        <f>IF(D3904="","",COUNTIF('DISPATCHED (VT11)'!$E:$E,'Per Outlet Plan'!D3904))</f>
        <v/>
      </c>
    </row>
    <row r="3905" spans="1:14 16382:16382">
      <c r="A3905" s="18" t="str">
        <f>IF(D3905="","",VLOOKUP(D3905,'DISPATCHED (VT11)'!$E:$XEV,16373,0))</f>
        <v/>
      </c>
      <c r="B3905" s="13" t="str">
        <f>IF(D3905="","",VLOOKUP(D3905,'DISPATCHED (VT11)'!$E:$L,8,0))</f>
        <v/>
      </c>
      <c r="C3905" s="16" t="str">
        <f>IF(A3905="","",IF(VLOOKUP(A3905,'DSR Attendance'!$A:$E,5,0)=0,VLOOKUP(A3905,'DSR Attendance'!$A:$D,4,0),CONCATENATE(VLOOKUP(A3905,'DSR Attendance'!$A:$D,4,0)," / ",VLOOKUP('Per Outlet Plan'!A3905,'DSR Attendance'!$A:$E,5,0))))</f>
        <v/>
      </c>
      <c r="M3905" s="13" t="str">
        <f t="shared" si="62"/>
        <v/>
      </c>
      <c r="N3905" s="8"/>
      <c r="XFB3905" s="13" t="str">
        <f>IF(D3905="","",COUNTIF('DISPATCHED (VT11)'!$E:$E,'Per Outlet Plan'!D3905))</f>
        <v/>
      </c>
    </row>
    <row r="3906" spans="1:14 16382:16382">
      <c r="A3906" s="18" t="str">
        <f>IF(D3906="","",VLOOKUP(D3906,'DISPATCHED (VT11)'!$E:$XEV,16373,0))</f>
        <v/>
      </c>
      <c r="B3906" s="13" t="str">
        <f>IF(D3906="","",VLOOKUP(D3906,'DISPATCHED (VT11)'!$E:$L,8,0))</f>
        <v/>
      </c>
      <c r="C3906" s="16" t="str">
        <f>IF(A3906="","",IF(VLOOKUP(A3906,'DSR Attendance'!$A:$E,5,0)=0,VLOOKUP(A3906,'DSR Attendance'!$A:$D,4,0),CONCATENATE(VLOOKUP(A3906,'DSR Attendance'!$A:$D,4,0)," / ",VLOOKUP('Per Outlet Plan'!A3906,'DSR Attendance'!$A:$E,5,0))))</f>
        <v/>
      </c>
      <c r="M3906" s="13" t="str">
        <f t="shared" si="62"/>
        <v/>
      </c>
      <c r="N3906" s="8"/>
      <c r="XFB3906" s="13" t="str">
        <f>IF(D3906="","",COUNTIF('DISPATCHED (VT11)'!$E:$E,'Per Outlet Plan'!D3906))</f>
        <v/>
      </c>
    </row>
    <row r="3907" spans="1:14 16382:16382">
      <c r="A3907" s="18" t="str">
        <f>IF(D3907="","",VLOOKUP(D3907,'DISPATCHED (VT11)'!$E:$XEV,16373,0))</f>
        <v/>
      </c>
      <c r="B3907" s="13" t="str">
        <f>IF(D3907="","",VLOOKUP(D3907,'DISPATCHED (VT11)'!$E:$L,8,0))</f>
        <v/>
      </c>
      <c r="C3907" s="16" t="str">
        <f>IF(A3907="","",IF(VLOOKUP(A3907,'DSR Attendance'!$A:$E,5,0)=0,VLOOKUP(A3907,'DSR Attendance'!$A:$D,4,0),CONCATENATE(VLOOKUP(A3907,'DSR Attendance'!$A:$D,4,0)," / ",VLOOKUP('Per Outlet Plan'!A3907,'DSR Attendance'!$A:$E,5,0))))</f>
        <v/>
      </c>
      <c r="M3907" s="13" t="str">
        <f t="shared" si="62"/>
        <v/>
      </c>
      <c r="N3907" s="8"/>
      <c r="XFB3907" s="13" t="str">
        <f>IF(D3907="","",COUNTIF('DISPATCHED (VT11)'!$E:$E,'Per Outlet Plan'!D3907))</f>
        <v/>
      </c>
    </row>
    <row r="3908" spans="1:14 16382:16382">
      <c r="A3908" s="18" t="str">
        <f>IF(D3908="","",VLOOKUP(D3908,'DISPATCHED (VT11)'!$E:$XEV,16373,0))</f>
        <v/>
      </c>
      <c r="B3908" s="13" t="str">
        <f>IF(D3908="","",VLOOKUP(D3908,'DISPATCHED (VT11)'!$E:$L,8,0))</f>
        <v/>
      </c>
      <c r="C3908" s="16" t="str">
        <f>IF(A3908="","",IF(VLOOKUP(A3908,'DSR Attendance'!$A:$E,5,0)=0,VLOOKUP(A3908,'DSR Attendance'!$A:$D,4,0),CONCATENATE(VLOOKUP(A3908,'DSR Attendance'!$A:$D,4,0)," / ",VLOOKUP('Per Outlet Plan'!A3908,'DSR Attendance'!$A:$E,5,0))))</f>
        <v/>
      </c>
      <c r="M3908" s="13" t="str">
        <f t="shared" si="62"/>
        <v/>
      </c>
      <c r="N3908" s="8"/>
      <c r="XFB3908" s="13" t="str">
        <f>IF(D3908="","",COUNTIF('DISPATCHED (VT11)'!$E:$E,'Per Outlet Plan'!D3908))</f>
        <v/>
      </c>
    </row>
    <row r="3909" spans="1:14 16382:16382">
      <c r="A3909" s="18" t="str">
        <f>IF(D3909="","",VLOOKUP(D3909,'DISPATCHED (VT11)'!$E:$XEV,16373,0))</f>
        <v/>
      </c>
      <c r="B3909" s="13" t="str">
        <f>IF(D3909="","",VLOOKUP(D3909,'DISPATCHED (VT11)'!$E:$L,8,0))</f>
        <v/>
      </c>
      <c r="C3909" s="16" t="str">
        <f>IF(A3909="","",IF(VLOOKUP(A3909,'DSR Attendance'!$A:$E,5,0)=0,VLOOKUP(A3909,'DSR Attendance'!$A:$D,4,0),CONCATENATE(VLOOKUP(A3909,'DSR Attendance'!$A:$D,4,0)," / ",VLOOKUP('Per Outlet Plan'!A3909,'DSR Attendance'!$A:$E,5,0))))</f>
        <v/>
      </c>
      <c r="M3909" s="13" t="str">
        <f t="shared" si="62"/>
        <v/>
      </c>
      <c r="N3909" s="8"/>
      <c r="XFB3909" s="13" t="str">
        <f>IF(D3909="","",COUNTIF('DISPATCHED (VT11)'!$E:$E,'Per Outlet Plan'!D3909))</f>
        <v/>
      </c>
    </row>
    <row r="3910" spans="1:14 16382:16382">
      <c r="A3910" s="18" t="str">
        <f>IF(D3910="","",VLOOKUP(D3910,'DISPATCHED (VT11)'!$E:$XEV,16373,0))</f>
        <v/>
      </c>
      <c r="B3910" s="13" t="str">
        <f>IF(D3910="","",VLOOKUP(D3910,'DISPATCHED (VT11)'!$E:$L,8,0))</f>
        <v/>
      </c>
      <c r="C3910" s="16" t="str">
        <f>IF(A3910="","",IF(VLOOKUP(A3910,'DSR Attendance'!$A:$E,5,0)=0,VLOOKUP(A3910,'DSR Attendance'!$A:$D,4,0),CONCATENATE(VLOOKUP(A3910,'DSR Attendance'!$A:$D,4,0)," / ",VLOOKUP('Per Outlet Plan'!A3910,'DSR Attendance'!$A:$E,5,0))))</f>
        <v/>
      </c>
      <c r="M3910" s="13" t="str">
        <f t="shared" ref="M3910:M3973" si="63">IF(L3910="","",VLOOKUP(L3910,$XFC$6:$XFD$30,2,0))</f>
        <v/>
      </c>
      <c r="N3910" s="8"/>
      <c r="XFB3910" s="13" t="str">
        <f>IF(D3910="","",COUNTIF('DISPATCHED (VT11)'!$E:$E,'Per Outlet Plan'!D3910))</f>
        <v/>
      </c>
    </row>
    <row r="3911" spans="1:14 16382:16382">
      <c r="A3911" s="18" t="str">
        <f>IF(D3911="","",VLOOKUP(D3911,'DISPATCHED (VT11)'!$E:$XEV,16373,0))</f>
        <v/>
      </c>
      <c r="B3911" s="13" t="str">
        <f>IF(D3911="","",VLOOKUP(D3911,'DISPATCHED (VT11)'!$E:$L,8,0))</f>
        <v/>
      </c>
      <c r="C3911" s="16" t="str">
        <f>IF(A3911="","",IF(VLOOKUP(A3911,'DSR Attendance'!$A:$E,5,0)=0,VLOOKUP(A3911,'DSR Attendance'!$A:$D,4,0),CONCATENATE(VLOOKUP(A3911,'DSR Attendance'!$A:$D,4,0)," / ",VLOOKUP('Per Outlet Plan'!A3911,'DSR Attendance'!$A:$E,5,0))))</f>
        <v/>
      </c>
      <c r="M3911" s="13" t="str">
        <f t="shared" si="63"/>
        <v/>
      </c>
      <c r="N3911" s="8"/>
      <c r="XFB3911" s="13" t="str">
        <f>IF(D3911="","",COUNTIF('DISPATCHED (VT11)'!$E:$E,'Per Outlet Plan'!D3911))</f>
        <v/>
      </c>
    </row>
    <row r="3912" spans="1:14 16382:16382">
      <c r="A3912" s="18" t="str">
        <f>IF(D3912="","",VLOOKUP(D3912,'DISPATCHED (VT11)'!$E:$XEV,16373,0))</f>
        <v/>
      </c>
      <c r="B3912" s="13" t="str">
        <f>IF(D3912="","",VLOOKUP(D3912,'DISPATCHED (VT11)'!$E:$L,8,0))</f>
        <v/>
      </c>
      <c r="C3912" s="16" t="str">
        <f>IF(A3912="","",IF(VLOOKUP(A3912,'DSR Attendance'!$A:$E,5,0)=0,VLOOKUP(A3912,'DSR Attendance'!$A:$D,4,0),CONCATENATE(VLOOKUP(A3912,'DSR Attendance'!$A:$D,4,0)," / ",VLOOKUP('Per Outlet Plan'!A3912,'DSR Attendance'!$A:$E,5,0))))</f>
        <v/>
      </c>
      <c r="M3912" s="13" t="str">
        <f t="shared" si="63"/>
        <v/>
      </c>
      <c r="N3912" s="8"/>
      <c r="XFB3912" s="13" t="str">
        <f>IF(D3912="","",COUNTIF('DISPATCHED (VT11)'!$E:$E,'Per Outlet Plan'!D3912))</f>
        <v/>
      </c>
    </row>
    <row r="3913" spans="1:14 16382:16382">
      <c r="A3913" s="18" t="str">
        <f>IF(D3913="","",VLOOKUP(D3913,'DISPATCHED (VT11)'!$E:$XEV,16373,0))</f>
        <v/>
      </c>
      <c r="B3913" s="13" t="str">
        <f>IF(D3913="","",VLOOKUP(D3913,'DISPATCHED (VT11)'!$E:$L,8,0))</f>
        <v/>
      </c>
      <c r="C3913" s="16" t="str">
        <f>IF(A3913="","",IF(VLOOKUP(A3913,'DSR Attendance'!$A:$E,5,0)=0,VLOOKUP(A3913,'DSR Attendance'!$A:$D,4,0),CONCATENATE(VLOOKUP(A3913,'DSR Attendance'!$A:$D,4,0)," / ",VLOOKUP('Per Outlet Plan'!A3913,'DSR Attendance'!$A:$E,5,0))))</f>
        <v/>
      </c>
      <c r="M3913" s="13" t="str">
        <f t="shared" si="63"/>
        <v/>
      </c>
      <c r="N3913" s="8"/>
      <c r="XFB3913" s="13" t="str">
        <f>IF(D3913="","",COUNTIF('DISPATCHED (VT11)'!$E:$E,'Per Outlet Plan'!D3913))</f>
        <v/>
      </c>
    </row>
    <row r="3914" spans="1:14 16382:16382">
      <c r="A3914" s="18" t="str">
        <f>IF(D3914="","",VLOOKUP(D3914,'DISPATCHED (VT11)'!$E:$XEV,16373,0))</f>
        <v/>
      </c>
      <c r="B3914" s="13" t="str">
        <f>IF(D3914="","",VLOOKUP(D3914,'DISPATCHED (VT11)'!$E:$L,8,0))</f>
        <v/>
      </c>
      <c r="C3914" s="16" t="str">
        <f>IF(A3914="","",IF(VLOOKUP(A3914,'DSR Attendance'!$A:$E,5,0)=0,VLOOKUP(A3914,'DSR Attendance'!$A:$D,4,0),CONCATENATE(VLOOKUP(A3914,'DSR Attendance'!$A:$D,4,0)," / ",VLOOKUP('Per Outlet Plan'!A3914,'DSR Attendance'!$A:$E,5,0))))</f>
        <v/>
      </c>
      <c r="M3914" s="13" t="str">
        <f t="shared" si="63"/>
        <v/>
      </c>
      <c r="N3914" s="8"/>
      <c r="XFB3914" s="13" t="str">
        <f>IF(D3914="","",COUNTIF('DISPATCHED (VT11)'!$E:$E,'Per Outlet Plan'!D3914))</f>
        <v/>
      </c>
    </row>
    <row r="3915" spans="1:14 16382:16382">
      <c r="A3915" s="18" t="str">
        <f>IF(D3915="","",VLOOKUP(D3915,'DISPATCHED (VT11)'!$E:$XEV,16373,0))</f>
        <v/>
      </c>
      <c r="B3915" s="13" t="str">
        <f>IF(D3915="","",VLOOKUP(D3915,'DISPATCHED (VT11)'!$E:$L,8,0))</f>
        <v/>
      </c>
      <c r="C3915" s="16" t="str">
        <f>IF(A3915="","",IF(VLOOKUP(A3915,'DSR Attendance'!$A:$E,5,0)=0,VLOOKUP(A3915,'DSR Attendance'!$A:$D,4,0),CONCATENATE(VLOOKUP(A3915,'DSR Attendance'!$A:$D,4,0)," / ",VLOOKUP('Per Outlet Plan'!A3915,'DSR Attendance'!$A:$E,5,0))))</f>
        <v/>
      </c>
      <c r="M3915" s="13" t="str">
        <f t="shared" si="63"/>
        <v/>
      </c>
      <c r="N3915" s="8"/>
      <c r="XFB3915" s="13" t="str">
        <f>IF(D3915="","",COUNTIF('DISPATCHED (VT11)'!$E:$E,'Per Outlet Plan'!D3915))</f>
        <v/>
      </c>
    </row>
    <row r="3916" spans="1:14 16382:16382">
      <c r="A3916" s="18" t="str">
        <f>IF(D3916="","",VLOOKUP(D3916,'DISPATCHED (VT11)'!$E:$XEV,16373,0))</f>
        <v/>
      </c>
      <c r="B3916" s="13" t="str">
        <f>IF(D3916="","",VLOOKUP(D3916,'DISPATCHED (VT11)'!$E:$L,8,0))</f>
        <v/>
      </c>
      <c r="C3916" s="16" t="str">
        <f>IF(A3916="","",IF(VLOOKUP(A3916,'DSR Attendance'!$A:$E,5,0)=0,VLOOKUP(A3916,'DSR Attendance'!$A:$D,4,0),CONCATENATE(VLOOKUP(A3916,'DSR Attendance'!$A:$D,4,0)," / ",VLOOKUP('Per Outlet Plan'!A3916,'DSR Attendance'!$A:$E,5,0))))</f>
        <v/>
      </c>
      <c r="M3916" s="13" t="str">
        <f t="shared" si="63"/>
        <v/>
      </c>
      <c r="N3916" s="8"/>
      <c r="XFB3916" s="13" t="str">
        <f>IF(D3916="","",COUNTIF('DISPATCHED (VT11)'!$E:$E,'Per Outlet Plan'!D3916))</f>
        <v/>
      </c>
    </row>
    <row r="3917" spans="1:14 16382:16382">
      <c r="A3917" s="18" t="str">
        <f>IF(D3917="","",VLOOKUP(D3917,'DISPATCHED (VT11)'!$E:$XEV,16373,0))</f>
        <v/>
      </c>
      <c r="B3917" s="13" t="str">
        <f>IF(D3917="","",VLOOKUP(D3917,'DISPATCHED (VT11)'!$E:$L,8,0))</f>
        <v/>
      </c>
      <c r="C3917" s="16" t="str">
        <f>IF(A3917="","",IF(VLOOKUP(A3917,'DSR Attendance'!$A:$E,5,0)=0,VLOOKUP(A3917,'DSR Attendance'!$A:$D,4,0),CONCATENATE(VLOOKUP(A3917,'DSR Attendance'!$A:$D,4,0)," / ",VLOOKUP('Per Outlet Plan'!A3917,'DSR Attendance'!$A:$E,5,0))))</f>
        <v/>
      </c>
      <c r="M3917" s="13" t="str">
        <f t="shared" si="63"/>
        <v/>
      </c>
      <c r="N3917" s="8"/>
      <c r="XFB3917" s="13" t="str">
        <f>IF(D3917="","",COUNTIF('DISPATCHED (VT11)'!$E:$E,'Per Outlet Plan'!D3917))</f>
        <v/>
      </c>
    </row>
    <row r="3918" spans="1:14 16382:16382">
      <c r="A3918" s="18" t="str">
        <f>IF(D3918="","",VLOOKUP(D3918,'DISPATCHED (VT11)'!$E:$XEV,16373,0))</f>
        <v/>
      </c>
      <c r="B3918" s="13" t="str">
        <f>IF(D3918="","",VLOOKUP(D3918,'DISPATCHED (VT11)'!$E:$L,8,0))</f>
        <v/>
      </c>
      <c r="C3918" s="16" t="str">
        <f>IF(A3918="","",IF(VLOOKUP(A3918,'DSR Attendance'!$A:$E,5,0)=0,VLOOKUP(A3918,'DSR Attendance'!$A:$D,4,0),CONCATENATE(VLOOKUP(A3918,'DSR Attendance'!$A:$D,4,0)," / ",VLOOKUP('Per Outlet Plan'!A3918,'DSR Attendance'!$A:$E,5,0))))</f>
        <v/>
      </c>
      <c r="M3918" s="13" t="str">
        <f t="shared" si="63"/>
        <v/>
      </c>
      <c r="N3918" s="8"/>
      <c r="XFB3918" s="13" t="str">
        <f>IF(D3918="","",COUNTIF('DISPATCHED (VT11)'!$E:$E,'Per Outlet Plan'!D3918))</f>
        <v/>
      </c>
    </row>
    <row r="3919" spans="1:14 16382:16382">
      <c r="A3919" s="18" t="str">
        <f>IF(D3919="","",VLOOKUP(D3919,'DISPATCHED (VT11)'!$E:$XEV,16373,0))</f>
        <v/>
      </c>
      <c r="B3919" s="13" t="str">
        <f>IF(D3919="","",VLOOKUP(D3919,'DISPATCHED (VT11)'!$E:$L,8,0))</f>
        <v/>
      </c>
      <c r="C3919" s="16" t="str">
        <f>IF(A3919="","",IF(VLOOKUP(A3919,'DSR Attendance'!$A:$E,5,0)=0,VLOOKUP(A3919,'DSR Attendance'!$A:$D,4,0),CONCATENATE(VLOOKUP(A3919,'DSR Attendance'!$A:$D,4,0)," / ",VLOOKUP('Per Outlet Plan'!A3919,'DSR Attendance'!$A:$E,5,0))))</f>
        <v/>
      </c>
      <c r="M3919" s="13" t="str">
        <f t="shared" si="63"/>
        <v/>
      </c>
      <c r="N3919" s="8"/>
      <c r="XFB3919" s="13" t="str">
        <f>IF(D3919="","",COUNTIF('DISPATCHED (VT11)'!$E:$E,'Per Outlet Plan'!D3919))</f>
        <v/>
      </c>
    </row>
    <row r="3920" spans="1:14 16382:16382">
      <c r="A3920" s="18" t="str">
        <f>IF(D3920="","",VLOOKUP(D3920,'DISPATCHED (VT11)'!$E:$XEV,16373,0))</f>
        <v/>
      </c>
      <c r="B3920" s="13" t="str">
        <f>IF(D3920="","",VLOOKUP(D3920,'DISPATCHED (VT11)'!$E:$L,8,0))</f>
        <v/>
      </c>
      <c r="C3920" s="16" t="str">
        <f>IF(A3920="","",IF(VLOOKUP(A3920,'DSR Attendance'!$A:$E,5,0)=0,VLOOKUP(A3920,'DSR Attendance'!$A:$D,4,0),CONCATENATE(VLOOKUP(A3920,'DSR Attendance'!$A:$D,4,0)," / ",VLOOKUP('Per Outlet Plan'!A3920,'DSR Attendance'!$A:$E,5,0))))</f>
        <v/>
      </c>
      <c r="M3920" s="13" t="str">
        <f t="shared" si="63"/>
        <v/>
      </c>
      <c r="N3920" s="8"/>
      <c r="XFB3920" s="13" t="str">
        <f>IF(D3920="","",COUNTIF('DISPATCHED (VT11)'!$E:$E,'Per Outlet Plan'!D3920))</f>
        <v/>
      </c>
    </row>
    <row r="3921" spans="1:14 16382:16382">
      <c r="A3921" s="18" t="str">
        <f>IF(D3921="","",VLOOKUP(D3921,'DISPATCHED (VT11)'!$E:$XEV,16373,0))</f>
        <v/>
      </c>
      <c r="B3921" s="13" t="str">
        <f>IF(D3921="","",VLOOKUP(D3921,'DISPATCHED (VT11)'!$E:$L,8,0))</f>
        <v/>
      </c>
      <c r="C3921" s="16" t="str">
        <f>IF(A3921="","",IF(VLOOKUP(A3921,'DSR Attendance'!$A:$E,5,0)=0,VLOOKUP(A3921,'DSR Attendance'!$A:$D,4,0),CONCATENATE(VLOOKUP(A3921,'DSR Attendance'!$A:$D,4,0)," / ",VLOOKUP('Per Outlet Plan'!A3921,'DSR Attendance'!$A:$E,5,0))))</f>
        <v/>
      </c>
      <c r="M3921" s="13" t="str">
        <f t="shared" si="63"/>
        <v/>
      </c>
      <c r="N3921" s="8"/>
      <c r="XFB3921" s="13" t="str">
        <f>IF(D3921="","",COUNTIF('DISPATCHED (VT11)'!$E:$E,'Per Outlet Plan'!D3921))</f>
        <v/>
      </c>
    </row>
    <row r="3922" spans="1:14 16382:16382">
      <c r="A3922" s="18" t="str">
        <f>IF(D3922="","",VLOOKUP(D3922,'DISPATCHED (VT11)'!$E:$XEV,16373,0))</f>
        <v/>
      </c>
      <c r="B3922" s="13" t="str">
        <f>IF(D3922="","",VLOOKUP(D3922,'DISPATCHED (VT11)'!$E:$L,8,0))</f>
        <v/>
      </c>
      <c r="C3922" s="16" t="str">
        <f>IF(A3922="","",IF(VLOOKUP(A3922,'DSR Attendance'!$A:$E,5,0)=0,VLOOKUP(A3922,'DSR Attendance'!$A:$D,4,0),CONCATENATE(VLOOKUP(A3922,'DSR Attendance'!$A:$D,4,0)," / ",VLOOKUP('Per Outlet Plan'!A3922,'DSR Attendance'!$A:$E,5,0))))</f>
        <v/>
      </c>
      <c r="M3922" s="13" t="str">
        <f t="shared" si="63"/>
        <v/>
      </c>
      <c r="N3922" s="8"/>
      <c r="XFB3922" s="13" t="str">
        <f>IF(D3922="","",COUNTIF('DISPATCHED (VT11)'!$E:$E,'Per Outlet Plan'!D3922))</f>
        <v/>
      </c>
    </row>
    <row r="3923" spans="1:14 16382:16382">
      <c r="A3923" s="18" t="str">
        <f>IF(D3923="","",VLOOKUP(D3923,'DISPATCHED (VT11)'!$E:$XEV,16373,0))</f>
        <v/>
      </c>
      <c r="B3923" s="13" t="str">
        <f>IF(D3923="","",VLOOKUP(D3923,'DISPATCHED (VT11)'!$E:$L,8,0))</f>
        <v/>
      </c>
      <c r="C3923" s="16" t="str">
        <f>IF(A3923="","",IF(VLOOKUP(A3923,'DSR Attendance'!$A:$E,5,0)=0,VLOOKUP(A3923,'DSR Attendance'!$A:$D,4,0),CONCATENATE(VLOOKUP(A3923,'DSR Attendance'!$A:$D,4,0)," / ",VLOOKUP('Per Outlet Plan'!A3923,'DSR Attendance'!$A:$E,5,0))))</f>
        <v/>
      </c>
      <c r="M3923" s="13" t="str">
        <f t="shared" si="63"/>
        <v/>
      </c>
      <c r="N3923" s="8"/>
      <c r="XFB3923" s="13" t="str">
        <f>IF(D3923="","",COUNTIF('DISPATCHED (VT11)'!$E:$E,'Per Outlet Plan'!D3923))</f>
        <v/>
      </c>
    </row>
    <row r="3924" spans="1:14 16382:16382">
      <c r="A3924" s="18" t="str">
        <f>IF(D3924="","",VLOOKUP(D3924,'DISPATCHED (VT11)'!$E:$XEV,16373,0))</f>
        <v/>
      </c>
      <c r="B3924" s="13" t="str">
        <f>IF(D3924="","",VLOOKUP(D3924,'DISPATCHED (VT11)'!$E:$L,8,0))</f>
        <v/>
      </c>
      <c r="C3924" s="16" t="str">
        <f>IF(A3924="","",IF(VLOOKUP(A3924,'DSR Attendance'!$A:$E,5,0)=0,VLOOKUP(A3924,'DSR Attendance'!$A:$D,4,0),CONCATENATE(VLOOKUP(A3924,'DSR Attendance'!$A:$D,4,0)," / ",VLOOKUP('Per Outlet Plan'!A3924,'DSR Attendance'!$A:$E,5,0))))</f>
        <v/>
      </c>
      <c r="M3924" s="13" t="str">
        <f t="shared" si="63"/>
        <v/>
      </c>
      <c r="N3924" s="8"/>
      <c r="XFB3924" s="13" t="str">
        <f>IF(D3924="","",COUNTIF('DISPATCHED (VT11)'!$E:$E,'Per Outlet Plan'!D3924))</f>
        <v/>
      </c>
    </row>
    <row r="3925" spans="1:14 16382:16382">
      <c r="A3925" s="18" t="str">
        <f>IF(D3925="","",VLOOKUP(D3925,'DISPATCHED (VT11)'!$E:$XEV,16373,0))</f>
        <v/>
      </c>
      <c r="B3925" s="13" t="str">
        <f>IF(D3925="","",VLOOKUP(D3925,'DISPATCHED (VT11)'!$E:$L,8,0))</f>
        <v/>
      </c>
      <c r="C3925" s="16" t="str">
        <f>IF(A3925="","",IF(VLOOKUP(A3925,'DSR Attendance'!$A:$E,5,0)=0,VLOOKUP(A3925,'DSR Attendance'!$A:$D,4,0),CONCATENATE(VLOOKUP(A3925,'DSR Attendance'!$A:$D,4,0)," / ",VLOOKUP('Per Outlet Plan'!A3925,'DSR Attendance'!$A:$E,5,0))))</f>
        <v/>
      </c>
      <c r="M3925" s="13" t="str">
        <f t="shared" si="63"/>
        <v/>
      </c>
      <c r="N3925" s="8"/>
      <c r="XFB3925" s="13" t="str">
        <f>IF(D3925="","",COUNTIF('DISPATCHED (VT11)'!$E:$E,'Per Outlet Plan'!D3925))</f>
        <v/>
      </c>
    </row>
    <row r="3926" spans="1:14 16382:16382">
      <c r="A3926" s="18" t="str">
        <f>IF(D3926="","",VLOOKUP(D3926,'DISPATCHED (VT11)'!$E:$XEV,16373,0))</f>
        <v/>
      </c>
      <c r="B3926" s="13" t="str">
        <f>IF(D3926="","",VLOOKUP(D3926,'DISPATCHED (VT11)'!$E:$L,8,0))</f>
        <v/>
      </c>
      <c r="C3926" s="16" t="str">
        <f>IF(A3926="","",IF(VLOOKUP(A3926,'DSR Attendance'!$A:$E,5,0)=0,VLOOKUP(A3926,'DSR Attendance'!$A:$D,4,0),CONCATENATE(VLOOKUP(A3926,'DSR Attendance'!$A:$D,4,0)," / ",VLOOKUP('Per Outlet Plan'!A3926,'DSR Attendance'!$A:$E,5,0))))</f>
        <v/>
      </c>
      <c r="M3926" s="13" t="str">
        <f t="shared" si="63"/>
        <v/>
      </c>
      <c r="N3926" s="8"/>
      <c r="XFB3926" s="13" t="str">
        <f>IF(D3926="","",COUNTIF('DISPATCHED (VT11)'!$E:$E,'Per Outlet Plan'!D3926))</f>
        <v/>
      </c>
    </row>
    <row r="3927" spans="1:14 16382:16382">
      <c r="A3927" s="18" t="str">
        <f>IF(D3927="","",VLOOKUP(D3927,'DISPATCHED (VT11)'!$E:$XEV,16373,0))</f>
        <v/>
      </c>
      <c r="B3927" s="13" t="str">
        <f>IF(D3927="","",VLOOKUP(D3927,'DISPATCHED (VT11)'!$E:$L,8,0))</f>
        <v/>
      </c>
      <c r="C3927" s="16" t="str">
        <f>IF(A3927="","",IF(VLOOKUP(A3927,'DSR Attendance'!$A:$E,5,0)=0,VLOOKUP(A3927,'DSR Attendance'!$A:$D,4,0),CONCATENATE(VLOOKUP(A3927,'DSR Attendance'!$A:$D,4,0)," / ",VLOOKUP('Per Outlet Plan'!A3927,'DSR Attendance'!$A:$E,5,0))))</f>
        <v/>
      </c>
      <c r="M3927" s="13" t="str">
        <f t="shared" si="63"/>
        <v/>
      </c>
      <c r="N3927" s="8"/>
      <c r="XFB3927" s="13" t="str">
        <f>IF(D3927="","",COUNTIF('DISPATCHED (VT11)'!$E:$E,'Per Outlet Plan'!D3927))</f>
        <v/>
      </c>
    </row>
    <row r="3928" spans="1:14 16382:16382">
      <c r="A3928" s="18" t="str">
        <f>IF(D3928="","",VLOOKUP(D3928,'DISPATCHED (VT11)'!$E:$XEV,16373,0))</f>
        <v/>
      </c>
      <c r="B3928" s="13" t="str">
        <f>IF(D3928="","",VLOOKUP(D3928,'DISPATCHED (VT11)'!$E:$L,8,0))</f>
        <v/>
      </c>
      <c r="C3928" s="16" t="str">
        <f>IF(A3928="","",IF(VLOOKUP(A3928,'DSR Attendance'!$A:$E,5,0)=0,VLOOKUP(A3928,'DSR Attendance'!$A:$D,4,0),CONCATENATE(VLOOKUP(A3928,'DSR Attendance'!$A:$D,4,0)," / ",VLOOKUP('Per Outlet Plan'!A3928,'DSR Attendance'!$A:$E,5,0))))</f>
        <v/>
      </c>
      <c r="M3928" s="13" t="str">
        <f t="shared" si="63"/>
        <v/>
      </c>
      <c r="N3928" s="8"/>
      <c r="XFB3928" s="13" t="str">
        <f>IF(D3928="","",COUNTIF('DISPATCHED (VT11)'!$E:$E,'Per Outlet Plan'!D3928))</f>
        <v/>
      </c>
    </row>
    <row r="3929" spans="1:14 16382:16382">
      <c r="A3929" s="18" t="str">
        <f>IF(D3929="","",VLOOKUP(D3929,'DISPATCHED (VT11)'!$E:$XEV,16373,0))</f>
        <v/>
      </c>
      <c r="B3929" s="13" t="str">
        <f>IF(D3929="","",VLOOKUP(D3929,'DISPATCHED (VT11)'!$E:$L,8,0))</f>
        <v/>
      </c>
      <c r="C3929" s="16" t="str">
        <f>IF(A3929="","",IF(VLOOKUP(A3929,'DSR Attendance'!$A:$E,5,0)=0,VLOOKUP(A3929,'DSR Attendance'!$A:$D,4,0),CONCATENATE(VLOOKUP(A3929,'DSR Attendance'!$A:$D,4,0)," / ",VLOOKUP('Per Outlet Plan'!A3929,'DSR Attendance'!$A:$E,5,0))))</f>
        <v/>
      </c>
      <c r="M3929" s="13" t="str">
        <f t="shared" si="63"/>
        <v/>
      </c>
      <c r="N3929" s="8"/>
      <c r="XFB3929" s="13" t="str">
        <f>IF(D3929="","",COUNTIF('DISPATCHED (VT11)'!$E:$E,'Per Outlet Plan'!D3929))</f>
        <v/>
      </c>
    </row>
    <row r="3930" spans="1:14 16382:16382">
      <c r="A3930" s="18" t="str">
        <f>IF(D3930="","",VLOOKUP(D3930,'DISPATCHED (VT11)'!$E:$XEV,16373,0))</f>
        <v/>
      </c>
      <c r="B3930" s="13" t="str">
        <f>IF(D3930="","",VLOOKUP(D3930,'DISPATCHED (VT11)'!$E:$L,8,0))</f>
        <v/>
      </c>
      <c r="C3930" s="16" t="str">
        <f>IF(A3930="","",IF(VLOOKUP(A3930,'DSR Attendance'!$A:$E,5,0)=0,VLOOKUP(A3930,'DSR Attendance'!$A:$D,4,0),CONCATENATE(VLOOKUP(A3930,'DSR Attendance'!$A:$D,4,0)," / ",VLOOKUP('Per Outlet Plan'!A3930,'DSR Attendance'!$A:$E,5,0))))</f>
        <v/>
      </c>
      <c r="M3930" s="13" t="str">
        <f t="shared" si="63"/>
        <v/>
      </c>
      <c r="N3930" s="8"/>
      <c r="XFB3930" s="13" t="str">
        <f>IF(D3930="","",COUNTIF('DISPATCHED (VT11)'!$E:$E,'Per Outlet Plan'!D3930))</f>
        <v/>
      </c>
    </row>
    <row r="3931" spans="1:14 16382:16382">
      <c r="A3931" s="18" t="str">
        <f>IF(D3931="","",VLOOKUP(D3931,'DISPATCHED (VT11)'!$E:$XEV,16373,0))</f>
        <v/>
      </c>
      <c r="B3931" s="13" t="str">
        <f>IF(D3931="","",VLOOKUP(D3931,'DISPATCHED (VT11)'!$E:$L,8,0))</f>
        <v/>
      </c>
      <c r="C3931" s="16" t="str">
        <f>IF(A3931="","",IF(VLOOKUP(A3931,'DSR Attendance'!$A:$E,5,0)=0,VLOOKUP(A3931,'DSR Attendance'!$A:$D,4,0),CONCATENATE(VLOOKUP(A3931,'DSR Attendance'!$A:$D,4,0)," / ",VLOOKUP('Per Outlet Plan'!A3931,'DSR Attendance'!$A:$E,5,0))))</f>
        <v/>
      </c>
      <c r="M3931" s="13" t="str">
        <f t="shared" si="63"/>
        <v/>
      </c>
      <c r="N3931" s="8"/>
      <c r="XFB3931" s="13" t="str">
        <f>IF(D3931="","",COUNTIF('DISPATCHED (VT11)'!$E:$E,'Per Outlet Plan'!D3931))</f>
        <v/>
      </c>
    </row>
    <row r="3932" spans="1:14 16382:16382">
      <c r="A3932" s="18" t="str">
        <f>IF(D3932="","",VLOOKUP(D3932,'DISPATCHED (VT11)'!$E:$XEV,16373,0))</f>
        <v/>
      </c>
      <c r="B3932" s="13" t="str">
        <f>IF(D3932="","",VLOOKUP(D3932,'DISPATCHED (VT11)'!$E:$L,8,0))</f>
        <v/>
      </c>
      <c r="C3932" s="16" t="str">
        <f>IF(A3932="","",IF(VLOOKUP(A3932,'DSR Attendance'!$A:$E,5,0)=0,VLOOKUP(A3932,'DSR Attendance'!$A:$D,4,0),CONCATENATE(VLOOKUP(A3932,'DSR Attendance'!$A:$D,4,0)," / ",VLOOKUP('Per Outlet Plan'!A3932,'DSR Attendance'!$A:$E,5,0))))</f>
        <v/>
      </c>
      <c r="M3932" s="13" t="str">
        <f t="shared" si="63"/>
        <v/>
      </c>
      <c r="N3932" s="8"/>
      <c r="XFB3932" s="13" t="str">
        <f>IF(D3932="","",COUNTIF('DISPATCHED (VT11)'!$E:$E,'Per Outlet Plan'!D3932))</f>
        <v/>
      </c>
    </row>
    <row r="3933" spans="1:14 16382:16382">
      <c r="A3933" s="18" t="str">
        <f>IF(D3933="","",VLOOKUP(D3933,'DISPATCHED (VT11)'!$E:$XEV,16373,0))</f>
        <v/>
      </c>
      <c r="B3933" s="13" t="str">
        <f>IF(D3933="","",VLOOKUP(D3933,'DISPATCHED (VT11)'!$E:$L,8,0))</f>
        <v/>
      </c>
      <c r="C3933" s="16" t="str">
        <f>IF(A3933="","",IF(VLOOKUP(A3933,'DSR Attendance'!$A:$E,5,0)=0,VLOOKUP(A3933,'DSR Attendance'!$A:$D,4,0),CONCATENATE(VLOOKUP(A3933,'DSR Attendance'!$A:$D,4,0)," / ",VLOOKUP('Per Outlet Plan'!A3933,'DSR Attendance'!$A:$E,5,0))))</f>
        <v/>
      </c>
      <c r="M3933" s="13" t="str">
        <f t="shared" si="63"/>
        <v/>
      </c>
      <c r="N3933" s="8"/>
      <c r="XFB3933" s="13" t="str">
        <f>IF(D3933="","",COUNTIF('DISPATCHED (VT11)'!$E:$E,'Per Outlet Plan'!D3933))</f>
        <v/>
      </c>
    </row>
    <row r="3934" spans="1:14 16382:16382">
      <c r="A3934" s="18" t="str">
        <f>IF(D3934="","",VLOOKUP(D3934,'DISPATCHED (VT11)'!$E:$XEV,16373,0))</f>
        <v/>
      </c>
      <c r="B3934" s="13" t="str">
        <f>IF(D3934="","",VLOOKUP(D3934,'DISPATCHED (VT11)'!$E:$L,8,0))</f>
        <v/>
      </c>
      <c r="C3934" s="16" t="str">
        <f>IF(A3934="","",IF(VLOOKUP(A3934,'DSR Attendance'!$A:$E,5,0)=0,VLOOKUP(A3934,'DSR Attendance'!$A:$D,4,0),CONCATENATE(VLOOKUP(A3934,'DSR Attendance'!$A:$D,4,0)," / ",VLOOKUP('Per Outlet Plan'!A3934,'DSR Attendance'!$A:$E,5,0))))</f>
        <v/>
      </c>
      <c r="M3934" s="13" t="str">
        <f t="shared" si="63"/>
        <v/>
      </c>
      <c r="N3934" s="8"/>
      <c r="XFB3934" s="13" t="str">
        <f>IF(D3934="","",COUNTIF('DISPATCHED (VT11)'!$E:$E,'Per Outlet Plan'!D3934))</f>
        <v/>
      </c>
    </row>
    <row r="3935" spans="1:14 16382:16382">
      <c r="A3935" s="18" t="str">
        <f>IF(D3935="","",VLOOKUP(D3935,'DISPATCHED (VT11)'!$E:$XEV,16373,0))</f>
        <v/>
      </c>
      <c r="B3935" s="13" t="str">
        <f>IF(D3935="","",VLOOKUP(D3935,'DISPATCHED (VT11)'!$E:$L,8,0))</f>
        <v/>
      </c>
      <c r="C3935" s="16" t="str">
        <f>IF(A3935="","",IF(VLOOKUP(A3935,'DSR Attendance'!$A:$E,5,0)=0,VLOOKUP(A3935,'DSR Attendance'!$A:$D,4,0),CONCATENATE(VLOOKUP(A3935,'DSR Attendance'!$A:$D,4,0)," / ",VLOOKUP('Per Outlet Plan'!A3935,'DSR Attendance'!$A:$E,5,0))))</f>
        <v/>
      </c>
      <c r="M3935" s="13" t="str">
        <f t="shared" si="63"/>
        <v/>
      </c>
      <c r="N3935" s="8"/>
      <c r="XFB3935" s="13" t="str">
        <f>IF(D3935="","",COUNTIF('DISPATCHED (VT11)'!$E:$E,'Per Outlet Plan'!D3935))</f>
        <v/>
      </c>
    </row>
    <row r="3936" spans="1:14 16382:16382">
      <c r="A3936" s="18" t="str">
        <f>IF(D3936="","",VLOOKUP(D3936,'DISPATCHED (VT11)'!$E:$XEV,16373,0))</f>
        <v/>
      </c>
      <c r="B3936" s="13" t="str">
        <f>IF(D3936="","",VLOOKUP(D3936,'DISPATCHED (VT11)'!$E:$L,8,0))</f>
        <v/>
      </c>
      <c r="C3936" s="16" t="str">
        <f>IF(A3936="","",IF(VLOOKUP(A3936,'DSR Attendance'!$A:$E,5,0)=0,VLOOKUP(A3936,'DSR Attendance'!$A:$D,4,0),CONCATENATE(VLOOKUP(A3936,'DSR Attendance'!$A:$D,4,0)," / ",VLOOKUP('Per Outlet Plan'!A3936,'DSR Attendance'!$A:$E,5,0))))</f>
        <v/>
      </c>
      <c r="M3936" s="13" t="str">
        <f t="shared" si="63"/>
        <v/>
      </c>
      <c r="N3936" s="8"/>
      <c r="XFB3936" s="13" t="str">
        <f>IF(D3936="","",COUNTIF('DISPATCHED (VT11)'!$E:$E,'Per Outlet Plan'!D3936))</f>
        <v/>
      </c>
    </row>
    <row r="3937" spans="1:14 16382:16382">
      <c r="A3937" s="18" t="str">
        <f>IF(D3937="","",VLOOKUP(D3937,'DISPATCHED (VT11)'!$E:$XEV,16373,0))</f>
        <v/>
      </c>
      <c r="B3937" s="13" t="str">
        <f>IF(D3937="","",VLOOKUP(D3937,'DISPATCHED (VT11)'!$E:$L,8,0))</f>
        <v/>
      </c>
      <c r="C3937" s="16" t="str">
        <f>IF(A3937="","",IF(VLOOKUP(A3937,'DSR Attendance'!$A:$E,5,0)=0,VLOOKUP(A3937,'DSR Attendance'!$A:$D,4,0),CONCATENATE(VLOOKUP(A3937,'DSR Attendance'!$A:$D,4,0)," / ",VLOOKUP('Per Outlet Plan'!A3937,'DSR Attendance'!$A:$E,5,0))))</f>
        <v/>
      </c>
      <c r="M3937" s="13" t="str">
        <f t="shared" si="63"/>
        <v/>
      </c>
      <c r="N3937" s="8"/>
      <c r="XFB3937" s="13" t="str">
        <f>IF(D3937="","",COUNTIF('DISPATCHED (VT11)'!$E:$E,'Per Outlet Plan'!D3937))</f>
        <v/>
      </c>
    </row>
    <row r="3938" spans="1:14 16382:16382">
      <c r="A3938" s="18" t="str">
        <f>IF(D3938="","",VLOOKUP(D3938,'DISPATCHED (VT11)'!$E:$XEV,16373,0))</f>
        <v/>
      </c>
      <c r="B3938" s="13" t="str">
        <f>IF(D3938="","",VLOOKUP(D3938,'DISPATCHED (VT11)'!$E:$L,8,0))</f>
        <v/>
      </c>
      <c r="C3938" s="16" t="str">
        <f>IF(A3938="","",IF(VLOOKUP(A3938,'DSR Attendance'!$A:$E,5,0)=0,VLOOKUP(A3938,'DSR Attendance'!$A:$D,4,0),CONCATENATE(VLOOKUP(A3938,'DSR Attendance'!$A:$D,4,0)," / ",VLOOKUP('Per Outlet Plan'!A3938,'DSR Attendance'!$A:$E,5,0))))</f>
        <v/>
      </c>
      <c r="M3938" s="13" t="str">
        <f t="shared" si="63"/>
        <v/>
      </c>
      <c r="N3938" s="8"/>
      <c r="XFB3938" s="13" t="str">
        <f>IF(D3938="","",COUNTIF('DISPATCHED (VT11)'!$E:$E,'Per Outlet Plan'!D3938))</f>
        <v/>
      </c>
    </row>
    <row r="3939" spans="1:14 16382:16382">
      <c r="A3939" s="18" t="str">
        <f>IF(D3939="","",VLOOKUP(D3939,'DISPATCHED (VT11)'!$E:$XEV,16373,0))</f>
        <v/>
      </c>
      <c r="B3939" s="13" t="str">
        <f>IF(D3939="","",VLOOKUP(D3939,'DISPATCHED (VT11)'!$E:$L,8,0))</f>
        <v/>
      </c>
      <c r="C3939" s="16" t="str">
        <f>IF(A3939="","",IF(VLOOKUP(A3939,'DSR Attendance'!$A:$E,5,0)=0,VLOOKUP(A3939,'DSR Attendance'!$A:$D,4,0),CONCATENATE(VLOOKUP(A3939,'DSR Attendance'!$A:$D,4,0)," / ",VLOOKUP('Per Outlet Plan'!A3939,'DSR Attendance'!$A:$E,5,0))))</f>
        <v/>
      </c>
      <c r="M3939" s="13" t="str">
        <f t="shared" si="63"/>
        <v/>
      </c>
      <c r="N3939" s="8"/>
      <c r="XFB3939" s="13" t="str">
        <f>IF(D3939="","",COUNTIF('DISPATCHED (VT11)'!$E:$E,'Per Outlet Plan'!D3939))</f>
        <v/>
      </c>
    </row>
    <row r="3940" spans="1:14 16382:16382">
      <c r="A3940" s="18" t="str">
        <f>IF(D3940="","",VLOOKUP(D3940,'DISPATCHED (VT11)'!$E:$XEV,16373,0))</f>
        <v/>
      </c>
      <c r="B3940" s="13" t="str">
        <f>IF(D3940="","",VLOOKUP(D3940,'DISPATCHED (VT11)'!$E:$L,8,0))</f>
        <v/>
      </c>
      <c r="C3940" s="16" t="str">
        <f>IF(A3940="","",IF(VLOOKUP(A3940,'DSR Attendance'!$A:$E,5,0)=0,VLOOKUP(A3940,'DSR Attendance'!$A:$D,4,0),CONCATENATE(VLOOKUP(A3940,'DSR Attendance'!$A:$D,4,0)," / ",VLOOKUP('Per Outlet Plan'!A3940,'DSR Attendance'!$A:$E,5,0))))</f>
        <v/>
      </c>
      <c r="M3940" s="13" t="str">
        <f t="shared" si="63"/>
        <v/>
      </c>
      <c r="N3940" s="8"/>
      <c r="XFB3940" s="13" t="str">
        <f>IF(D3940="","",COUNTIF('DISPATCHED (VT11)'!$E:$E,'Per Outlet Plan'!D3940))</f>
        <v/>
      </c>
    </row>
    <row r="3941" spans="1:14 16382:16382">
      <c r="A3941" s="18" t="str">
        <f>IF(D3941="","",VLOOKUP(D3941,'DISPATCHED (VT11)'!$E:$XEV,16373,0))</f>
        <v/>
      </c>
      <c r="B3941" s="13" t="str">
        <f>IF(D3941="","",VLOOKUP(D3941,'DISPATCHED (VT11)'!$E:$L,8,0))</f>
        <v/>
      </c>
      <c r="C3941" s="16" t="str">
        <f>IF(A3941="","",IF(VLOOKUP(A3941,'DSR Attendance'!$A:$E,5,0)=0,VLOOKUP(A3941,'DSR Attendance'!$A:$D,4,0),CONCATENATE(VLOOKUP(A3941,'DSR Attendance'!$A:$D,4,0)," / ",VLOOKUP('Per Outlet Plan'!A3941,'DSR Attendance'!$A:$E,5,0))))</f>
        <v/>
      </c>
      <c r="M3941" s="13" t="str">
        <f t="shared" si="63"/>
        <v/>
      </c>
      <c r="N3941" s="8"/>
      <c r="XFB3941" s="13" t="str">
        <f>IF(D3941="","",COUNTIF('DISPATCHED (VT11)'!$E:$E,'Per Outlet Plan'!D3941))</f>
        <v/>
      </c>
    </row>
    <row r="3942" spans="1:14 16382:16382">
      <c r="A3942" s="18" t="str">
        <f>IF(D3942="","",VLOOKUP(D3942,'DISPATCHED (VT11)'!$E:$XEV,16373,0))</f>
        <v/>
      </c>
      <c r="B3942" s="13" t="str">
        <f>IF(D3942="","",VLOOKUP(D3942,'DISPATCHED (VT11)'!$E:$L,8,0))</f>
        <v/>
      </c>
      <c r="C3942" s="16" t="str">
        <f>IF(A3942="","",IF(VLOOKUP(A3942,'DSR Attendance'!$A:$E,5,0)=0,VLOOKUP(A3942,'DSR Attendance'!$A:$D,4,0),CONCATENATE(VLOOKUP(A3942,'DSR Attendance'!$A:$D,4,0)," / ",VLOOKUP('Per Outlet Plan'!A3942,'DSR Attendance'!$A:$E,5,0))))</f>
        <v/>
      </c>
      <c r="M3942" s="13" t="str">
        <f t="shared" si="63"/>
        <v/>
      </c>
      <c r="N3942" s="8"/>
      <c r="XFB3942" s="13" t="str">
        <f>IF(D3942="","",COUNTIF('DISPATCHED (VT11)'!$E:$E,'Per Outlet Plan'!D3942))</f>
        <v/>
      </c>
    </row>
    <row r="3943" spans="1:14 16382:16382">
      <c r="A3943" s="18" t="str">
        <f>IF(D3943="","",VLOOKUP(D3943,'DISPATCHED (VT11)'!$E:$XEV,16373,0))</f>
        <v/>
      </c>
      <c r="B3943" s="13" t="str">
        <f>IF(D3943="","",VLOOKUP(D3943,'DISPATCHED (VT11)'!$E:$L,8,0))</f>
        <v/>
      </c>
      <c r="C3943" s="16" t="str">
        <f>IF(A3943="","",IF(VLOOKUP(A3943,'DSR Attendance'!$A:$E,5,0)=0,VLOOKUP(A3943,'DSR Attendance'!$A:$D,4,0),CONCATENATE(VLOOKUP(A3943,'DSR Attendance'!$A:$D,4,0)," / ",VLOOKUP('Per Outlet Plan'!A3943,'DSR Attendance'!$A:$E,5,0))))</f>
        <v/>
      </c>
      <c r="M3943" s="13" t="str">
        <f t="shared" si="63"/>
        <v/>
      </c>
      <c r="N3943" s="8"/>
      <c r="XFB3943" s="13" t="str">
        <f>IF(D3943="","",COUNTIF('DISPATCHED (VT11)'!$E:$E,'Per Outlet Plan'!D3943))</f>
        <v/>
      </c>
    </row>
    <row r="3944" spans="1:14 16382:16382">
      <c r="A3944" s="18" t="str">
        <f>IF(D3944="","",VLOOKUP(D3944,'DISPATCHED (VT11)'!$E:$XEV,16373,0))</f>
        <v/>
      </c>
      <c r="B3944" s="13" t="str">
        <f>IF(D3944="","",VLOOKUP(D3944,'DISPATCHED (VT11)'!$E:$L,8,0))</f>
        <v/>
      </c>
      <c r="C3944" s="16" t="str">
        <f>IF(A3944="","",IF(VLOOKUP(A3944,'DSR Attendance'!$A:$E,5,0)=0,VLOOKUP(A3944,'DSR Attendance'!$A:$D,4,0),CONCATENATE(VLOOKUP(A3944,'DSR Attendance'!$A:$D,4,0)," / ",VLOOKUP('Per Outlet Plan'!A3944,'DSR Attendance'!$A:$E,5,0))))</f>
        <v/>
      </c>
      <c r="M3944" s="13" t="str">
        <f t="shared" si="63"/>
        <v/>
      </c>
      <c r="N3944" s="8"/>
      <c r="XFB3944" s="13" t="str">
        <f>IF(D3944="","",COUNTIF('DISPATCHED (VT11)'!$E:$E,'Per Outlet Plan'!D3944))</f>
        <v/>
      </c>
    </row>
    <row r="3945" spans="1:14 16382:16382">
      <c r="A3945" s="18" t="str">
        <f>IF(D3945="","",VLOOKUP(D3945,'DISPATCHED (VT11)'!$E:$XEV,16373,0))</f>
        <v/>
      </c>
      <c r="B3945" s="13" t="str">
        <f>IF(D3945="","",VLOOKUP(D3945,'DISPATCHED (VT11)'!$E:$L,8,0))</f>
        <v/>
      </c>
      <c r="C3945" s="16" t="str">
        <f>IF(A3945="","",IF(VLOOKUP(A3945,'DSR Attendance'!$A:$E,5,0)=0,VLOOKUP(A3945,'DSR Attendance'!$A:$D,4,0),CONCATENATE(VLOOKUP(A3945,'DSR Attendance'!$A:$D,4,0)," / ",VLOOKUP('Per Outlet Plan'!A3945,'DSR Attendance'!$A:$E,5,0))))</f>
        <v/>
      </c>
      <c r="M3945" s="13" t="str">
        <f t="shared" si="63"/>
        <v/>
      </c>
      <c r="N3945" s="8"/>
      <c r="XFB3945" s="13" t="str">
        <f>IF(D3945="","",COUNTIF('DISPATCHED (VT11)'!$E:$E,'Per Outlet Plan'!D3945))</f>
        <v/>
      </c>
    </row>
    <row r="3946" spans="1:14 16382:16382">
      <c r="A3946" s="18" t="str">
        <f>IF(D3946="","",VLOOKUP(D3946,'DISPATCHED (VT11)'!$E:$XEV,16373,0))</f>
        <v/>
      </c>
      <c r="B3946" s="13" t="str">
        <f>IF(D3946="","",VLOOKUP(D3946,'DISPATCHED (VT11)'!$E:$L,8,0))</f>
        <v/>
      </c>
      <c r="C3946" s="16" t="str">
        <f>IF(A3946="","",IF(VLOOKUP(A3946,'DSR Attendance'!$A:$E,5,0)=0,VLOOKUP(A3946,'DSR Attendance'!$A:$D,4,0),CONCATENATE(VLOOKUP(A3946,'DSR Attendance'!$A:$D,4,0)," / ",VLOOKUP('Per Outlet Plan'!A3946,'DSR Attendance'!$A:$E,5,0))))</f>
        <v/>
      </c>
      <c r="M3946" s="13" t="str">
        <f t="shared" si="63"/>
        <v/>
      </c>
      <c r="N3946" s="8"/>
      <c r="XFB3946" s="13" t="str">
        <f>IF(D3946="","",COUNTIF('DISPATCHED (VT11)'!$E:$E,'Per Outlet Plan'!D3946))</f>
        <v/>
      </c>
    </row>
    <row r="3947" spans="1:14 16382:16382">
      <c r="A3947" s="18" t="str">
        <f>IF(D3947="","",VLOOKUP(D3947,'DISPATCHED (VT11)'!$E:$XEV,16373,0))</f>
        <v/>
      </c>
      <c r="B3947" s="13" t="str">
        <f>IF(D3947="","",VLOOKUP(D3947,'DISPATCHED (VT11)'!$E:$L,8,0))</f>
        <v/>
      </c>
      <c r="C3947" s="16" t="str">
        <f>IF(A3947="","",IF(VLOOKUP(A3947,'DSR Attendance'!$A:$E,5,0)=0,VLOOKUP(A3947,'DSR Attendance'!$A:$D,4,0),CONCATENATE(VLOOKUP(A3947,'DSR Attendance'!$A:$D,4,0)," / ",VLOOKUP('Per Outlet Plan'!A3947,'DSR Attendance'!$A:$E,5,0))))</f>
        <v/>
      </c>
      <c r="M3947" s="13" t="str">
        <f t="shared" si="63"/>
        <v/>
      </c>
      <c r="N3947" s="8"/>
      <c r="XFB3947" s="13" t="str">
        <f>IF(D3947="","",COUNTIF('DISPATCHED (VT11)'!$E:$E,'Per Outlet Plan'!D3947))</f>
        <v/>
      </c>
    </row>
    <row r="3948" spans="1:14 16382:16382">
      <c r="A3948" s="18" t="str">
        <f>IF(D3948="","",VLOOKUP(D3948,'DISPATCHED (VT11)'!$E:$XEV,16373,0))</f>
        <v/>
      </c>
      <c r="B3948" s="13" t="str">
        <f>IF(D3948="","",VLOOKUP(D3948,'DISPATCHED (VT11)'!$E:$L,8,0))</f>
        <v/>
      </c>
      <c r="C3948" s="16" t="str">
        <f>IF(A3948="","",IF(VLOOKUP(A3948,'DSR Attendance'!$A:$E,5,0)=0,VLOOKUP(A3948,'DSR Attendance'!$A:$D,4,0),CONCATENATE(VLOOKUP(A3948,'DSR Attendance'!$A:$D,4,0)," / ",VLOOKUP('Per Outlet Plan'!A3948,'DSR Attendance'!$A:$E,5,0))))</f>
        <v/>
      </c>
      <c r="M3948" s="13" t="str">
        <f t="shared" si="63"/>
        <v/>
      </c>
      <c r="N3948" s="8"/>
      <c r="XFB3948" s="13" t="str">
        <f>IF(D3948="","",COUNTIF('DISPATCHED (VT11)'!$E:$E,'Per Outlet Plan'!D3948))</f>
        <v/>
      </c>
    </row>
    <row r="3949" spans="1:14 16382:16382">
      <c r="A3949" s="18" t="str">
        <f>IF(D3949="","",VLOOKUP(D3949,'DISPATCHED (VT11)'!$E:$XEV,16373,0))</f>
        <v/>
      </c>
      <c r="B3949" s="13" t="str">
        <f>IF(D3949="","",VLOOKUP(D3949,'DISPATCHED (VT11)'!$E:$L,8,0))</f>
        <v/>
      </c>
      <c r="C3949" s="16" t="str">
        <f>IF(A3949="","",IF(VLOOKUP(A3949,'DSR Attendance'!$A:$E,5,0)=0,VLOOKUP(A3949,'DSR Attendance'!$A:$D,4,0),CONCATENATE(VLOOKUP(A3949,'DSR Attendance'!$A:$D,4,0)," / ",VLOOKUP('Per Outlet Plan'!A3949,'DSR Attendance'!$A:$E,5,0))))</f>
        <v/>
      </c>
      <c r="M3949" s="13" t="str">
        <f t="shared" si="63"/>
        <v/>
      </c>
      <c r="N3949" s="8"/>
      <c r="XFB3949" s="13" t="str">
        <f>IF(D3949="","",COUNTIF('DISPATCHED (VT11)'!$E:$E,'Per Outlet Plan'!D3949))</f>
        <v/>
      </c>
    </row>
    <row r="3950" spans="1:14 16382:16382">
      <c r="A3950" s="18" t="str">
        <f>IF(D3950="","",VLOOKUP(D3950,'DISPATCHED (VT11)'!$E:$XEV,16373,0))</f>
        <v/>
      </c>
      <c r="B3950" s="13" t="str">
        <f>IF(D3950="","",VLOOKUP(D3950,'DISPATCHED (VT11)'!$E:$L,8,0))</f>
        <v/>
      </c>
      <c r="C3950" s="16" t="str">
        <f>IF(A3950="","",IF(VLOOKUP(A3950,'DSR Attendance'!$A:$E,5,0)=0,VLOOKUP(A3950,'DSR Attendance'!$A:$D,4,0),CONCATENATE(VLOOKUP(A3950,'DSR Attendance'!$A:$D,4,0)," / ",VLOOKUP('Per Outlet Plan'!A3950,'DSR Attendance'!$A:$E,5,0))))</f>
        <v/>
      </c>
      <c r="M3950" s="13" t="str">
        <f t="shared" si="63"/>
        <v/>
      </c>
      <c r="N3950" s="8"/>
      <c r="XFB3950" s="13" t="str">
        <f>IF(D3950="","",COUNTIF('DISPATCHED (VT11)'!$E:$E,'Per Outlet Plan'!D3950))</f>
        <v/>
      </c>
    </row>
    <row r="3951" spans="1:14 16382:16382">
      <c r="A3951" s="18" t="str">
        <f>IF(D3951="","",VLOOKUP(D3951,'DISPATCHED (VT11)'!$E:$XEV,16373,0))</f>
        <v/>
      </c>
      <c r="B3951" s="13" t="str">
        <f>IF(D3951="","",VLOOKUP(D3951,'DISPATCHED (VT11)'!$E:$L,8,0))</f>
        <v/>
      </c>
      <c r="C3951" s="16" t="str">
        <f>IF(A3951="","",IF(VLOOKUP(A3951,'DSR Attendance'!$A:$E,5,0)=0,VLOOKUP(A3951,'DSR Attendance'!$A:$D,4,0),CONCATENATE(VLOOKUP(A3951,'DSR Attendance'!$A:$D,4,0)," / ",VLOOKUP('Per Outlet Plan'!A3951,'DSR Attendance'!$A:$E,5,0))))</f>
        <v/>
      </c>
      <c r="M3951" s="13" t="str">
        <f t="shared" si="63"/>
        <v/>
      </c>
      <c r="N3951" s="8"/>
      <c r="XFB3951" s="13" t="str">
        <f>IF(D3951="","",COUNTIF('DISPATCHED (VT11)'!$E:$E,'Per Outlet Plan'!D3951))</f>
        <v/>
      </c>
    </row>
    <row r="3952" spans="1:14 16382:16382">
      <c r="A3952" s="18" t="str">
        <f>IF(D3952="","",VLOOKUP(D3952,'DISPATCHED (VT11)'!$E:$XEV,16373,0))</f>
        <v/>
      </c>
      <c r="B3952" s="13" t="str">
        <f>IF(D3952="","",VLOOKUP(D3952,'DISPATCHED (VT11)'!$E:$L,8,0))</f>
        <v/>
      </c>
      <c r="C3952" s="16" t="str">
        <f>IF(A3952="","",IF(VLOOKUP(A3952,'DSR Attendance'!$A:$E,5,0)=0,VLOOKUP(A3952,'DSR Attendance'!$A:$D,4,0),CONCATENATE(VLOOKUP(A3952,'DSR Attendance'!$A:$D,4,0)," / ",VLOOKUP('Per Outlet Plan'!A3952,'DSR Attendance'!$A:$E,5,0))))</f>
        <v/>
      </c>
      <c r="M3952" s="13" t="str">
        <f t="shared" si="63"/>
        <v/>
      </c>
      <c r="N3952" s="8"/>
      <c r="XFB3952" s="13" t="str">
        <f>IF(D3952="","",COUNTIF('DISPATCHED (VT11)'!$E:$E,'Per Outlet Plan'!D3952))</f>
        <v/>
      </c>
    </row>
    <row r="3953" spans="1:14 16382:16382">
      <c r="A3953" s="18" t="str">
        <f>IF(D3953="","",VLOOKUP(D3953,'DISPATCHED (VT11)'!$E:$XEV,16373,0))</f>
        <v/>
      </c>
      <c r="B3953" s="13" t="str">
        <f>IF(D3953="","",VLOOKUP(D3953,'DISPATCHED (VT11)'!$E:$L,8,0))</f>
        <v/>
      </c>
      <c r="C3953" s="16" t="str">
        <f>IF(A3953="","",IF(VLOOKUP(A3953,'DSR Attendance'!$A:$E,5,0)=0,VLOOKUP(A3953,'DSR Attendance'!$A:$D,4,0),CONCATENATE(VLOOKUP(A3953,'DSR Attendance'!$A:$D,4,0)," / ",VLOOKUP('Per Outlet Plan'!A3953,'DSR Attendance'!$A:$E,5,0))))</f>
        <v/>
      </c>
      <c r="M3953" s="13" t="str">
        <f t="shared" si="63"/>
        <v/>
      </c>
      <c r="N3953" s="8"/>
      <c r="XFB3953" s="13" t="str">
        <f>IF(D3953="","",COUNTIF('DISPATCHED (VT11)'!$E:$E,'Per Outlet Plan'!D3953))</f>
        <v/>
      </c>
    </row>
    <row r="3954" spans="1:14 16382:16382">
      <c r="A3954" s="18" t="str">
        <f>IF(D3954="","",VLOOKUP(D3954,'DISPATCHED (VT11)'!$E:$XEV,16373,0))</f>
        <v/>
      </c>
      <c r="B3954" s="13" t="str">
        <f>IF(D3954="","",VLOOKUP(D3954,'DISPATCHED (VT11)'!$E:$L,8,0))</f>
        <v/>
      </c>
      <c r="C3954" s="16" t="str">
        <f>IF(A3954="","",IF(VLOOKUP(A3954,'DSR Attendance'!$A:$E,5,0)=0,VLOOKUP(A3954,'DSR Attendance'!$A:$D,4,0),CONCATENATE(VLOOKUP(A3954,'DSR Attendance'!$A:$D,4,0)," / ",VLOOKUP('Per Outlet Plan'!A3954,'DSR Attendance'!$A:$E,5,0))))</f>
        <v/>
      </c>
      <c r="M3954" s="13" t="str">
        <f t="shared" si="63"/>
        <v/>
      </c>
      <c r="N3954" s="8"/>
      <c r="XFB3954" s="13" t="str">
        <f>IF(D3954="","",COUNTIF('DISPATCHED (VT11)'!$E:$E,'Per Outlet Plan'!D3954))</f>
        <v/>
      </c>
    </row>
    <row r="3955" spans="1:14 16382:16382">
      <c r="A3955" s="18" t="str">
        <f>IF(D3955="","",VLOOKUP(D3955,'DISPATCHED (VT11)'!$E:$XEV,16373,0))</f>
        <v/>
      </c>
      <c r="B3955" s="13" t="str">
        <f>IF(D3955="","",VLOOKUP(D3955,'DISPATCHED (VT11)'!$E:$L,8,0))</f>
        <v/>
      </c>
      <c r="C3955" s="16" t="str">
        <f>IF(A3955="","",IF(VLOOKUP(A3955,'DSR Attendance'!$A:$E,5,0)=0,VLOOKUP(A3955,'DSR Attendance'!$A:$D,4,0),CONCATENATE(VLOOKUP(A3955,'DSR Attendance'!$A:$D,4,0)," / ",VLOOKUP('Per Outlet Plan'!A3955,'DSR Attendance'!$A:$E,5,0))))</f>
        <v/>
      </c>
      <c r="M3955" s="13" t="str">
        <f t="shared" si="63"/>
        <v/>
      </c>
      <c r="N3955" s="8"/>
      <c r="XFB3955" s="13" t="str">
        <f>IF(D3955="","",COUNTIF('DISPATCHED (VT11)'!$E:$E,'Per Outlet Plan'!D3955))</f>
        <v/>
      </c>
    </row>
    <row r="3956" spans="1:14 16382:16382">
      <c r="A3956" s="18" t="str">
        <f>IF(D3956="","",VLOOKUP(D3956,'DISPATCHED (VT11)'!$E:$XEV,16373,0))</f>
        <v/>
      </c>
      <c r="B3956" s="13" t="str">
        <f>IF(D3956="","",VLOOKUP(D3956,'DISPATCHED (VT11)'!$E:$L,8,0))</f>
        <v/>
      </c>
      <c r="C3956" s="16" t="str">
        <f>IF(A3956="","",IF(VLOOKUP(A3956,'DSR Attendance'!$A:$E,5,0)=0,VLOOKUP(A3956,'DSR Attendance'!$A:$D,4,0),CONCATENATE(VLOOKUP(A3956,'DSR Attendance'!$A:$D,4,0)," / ",VLOOKUP('Per Outlet Plan'!A3956,'DSR Attendance'!$A:$E,5,0))))</f>
        <v/>
      </c>
      <c r="M3956" s="13" t="str">
        <f t="shared" si="63"/>
        <v/>
      </c>
      <c r="N3956" s="8"/>
      <c r="XFB3956" s="13" t="str">
        <f>IF(D3956="","",COUNTIF('DISPATCHED (VT11)'!$E:$E,'Per Outlet Plan'!D3956))</f>
        <v/>
      </c>
    </row>
    <row r="3957" spans="1:14 16382:16382">
      <c r="A3957" s="18" t="str">
        <f>IF(D3957="","",VLOOKUP(D3957,'DISPATCHED (VT11)'!$E:$XEV,16373,0))</f>
        <v/>
      </c>
      <c r="B3957" s="13" t="str">
        <f>IF(D3957="","",VLOOKUP(D3957,'DISPATCHED (VT11)'!$E:$L,8,0))</f>
        <v/>
      </c>
      <c r="C3957" s="16" t="str">
        <f>IF(A3957="","",IF(VLOOKUP(A3957,'DSR Attendance'!$A:$E,5,0)=0,VLOOKUP(A3957,'DSR Attendance'!$A:$D,4,0),CONCATENATE(VLOOKUP(A3957,'DSR Attendance'!$A:$D,4,0)," / ",VLOOKUP('Per Outlet Plan'!A3957,'DSR Attendance'!$A:$E,5,0))))</f>
        <v/>
      </c>
      <c r="M3957" s="13" t="str">
        <f t="shared" si="63"/>
        <v/>
      </c>
      <c r="N3957" s="8"/>
      <c r="XFB3957" s="13" t="str">
        <f>IF(D3957="","",COUNTIF('DISPATCHED (VT11)'!$E:$E,'Per Outlet Plan'!D3957))</f>
        <v/>
      </c>
    </row>
    <row r="3958" spans="1:14 16382:16382">
      <c r="A3958" s="18" t="str">
        <f>IF(D3958="","",VLOOKUP(D3958,'DISPATCHED (VT11)'!$E:$XEV,16373,0))</f>
        <v/>
      </c>
      <c r="B3958" s="13" t="str">
        <f>IF(D3958="","",VLOOKUP(D3958,'DISPATCHED (VT11)'!$E:$L,8,0))</f>
        <v/>
      </c>
      <c r="C3958" s="16" t="str">
        <f>IF(A3958="","",IF(VLOOKUP(A3958,'DSR Attendance'!$A:$E,5,0)=0,VLOOKUP(A3958,'DSR Attendance'!$A:$D,4,0),CONCATENATE(VLOOKUP(A3958,'DSR Attendance'!$A:$D,4,0)," / ",VLOOKUP('Per Outlet Plan'!A3958,'DSR Attendance'!$A:$E,5,0))))</f>
        <v/>
      </c>
      <c r="M3958" s="13" t="str">
        <f t="shared" si="63"/>
        <v/>
      </c>
      <c r="N3958" s="8"/>
      <c r="XFB3958" s="13" t="str">
        <f>IF(D3958="","",COUNTIF('DISPATCHED (VT11)'!$E:$E,'Per Outlet Plan'!D3958))</f>
        <v/>
      </c>
    </row>
    <row r="3959" spans="1:14 16382:16382">
      <c r="A3959" s="18" t="str">
        <f>IF(D3959="","",VLOOKUP(D3959,'DISPATCHED (VT11)'!$E:$XEV,16373,0))</f>
        <v/>
      </c>
      <c r="B3959" s="13" t="str">
        <f>IF(D3959="","",VLOOKUP(D3959,'DISPATCHED (VT11)'!$E:$L,8,0))</f>
        <v/>
      </c>
      <c r="C3959" s="16" t="str">
        <f>IF(A3959="","",IF(VLOOKUP(A3959,'DSR Attendance'!$A:$E,5,0)=0,VLOOKUP(A3959,'DSR Attendance'!$A:$D,4,0),CONCATENATE(VLOOKUP(A3959,'DSR Attendance'!$A:$D,4,0)," / ",VLOOKUP('Per Outlet Plan'!A3959,'DSR Attendance'!$A:$E,5,0))))</f>
        <v/>
      </c>
      <c r="M3959" s="13" t="str">
        <f t="shared" si="63"/>
        <v/>
      </c>
      <c r="N3959" s="8"/>
      <c r="XFB3959" s="13" t="str">
        <f>IF(D3959="","",COUNTIF('DISPATCHED (VT11)'!$E:$E,'Per Outlet Plan'!D3959))</f>
        <v/>
      </c>
    </row>
    <row r="3960" spans="1:14 16382:16382">
      <c r="A3960" s="18" t="str">
        <f>IF(D3960="","",VLOOKUP(D3960,'DISPATCHED (VT11)'!$E:$XEV,16373,0))</f>
        <v/>
      </c>
      <c r="B3960" s="13" t="str">
        <f>IF(D3960="","",VLOOKUP(D3960,'DISPATCHED (VT11)'!$E:$L,8,0))</f>
        <v/>
      </c>
      <c r="C3960" s="16" t="str">
        <f>IF(A3960="","",IF(VLOOKUP(A3960,'DSR Attendance'!$A:$E,5,0)=0,VLOOKUP(A3960,'DSR Attendance'!$A:$D,4,0),CONCATENATE(VLOOKUP(A3960,'DSR Attendance'!$A:$D,4,0)," / ",VLOOKUP('Per Outlet Plan'!A3960,'DSR Attendance'!$A:$E,5,0))))</f>
        <v/>
      </c>
      <c r="M3960" s="13" t="str">
        <f t="shared" si="63"/>
        <v/>
      </c>
      <c r="N3960" s="8"/>
      <c r="XFB3960" s="13" t="str">
        <f>IF(D3960="","",COUNTIF('DISPATCHED (VT11)'!$E:$E,'Per Outlet Plan'!D3960))</f>
        <v/>
      </c>
    </row>
    <row r="3961" spans="1:14 16382:16382">
      <c r="A3961" s="18" t="str">
        <f>IF(D3961="","",VLOOKUP(D3961,'DISPATCHED (VT11)'!$E:$XEV,16373,0))</f>
        <v/>
      </c>
      <c r="B3961" s="13" t="str">
        <f>IF(D3961="","",VLOOKUP(D3961,'DISPATCHED (VT11)'!$E:$L,8,0))</f>
        <v/>
      </c>
      <c r="C3961" s="16" t="str">
        <f>IF(A3961="","",IF(VLOOKUP(A3961,'DSR Attendance'!$A:$E,5,0)=0,VLOOKUP(A3961,'DSR Attendance'!$A:$D,4,0),CONCATENATE(VLOOKUP(A3961,'DSR Attendance'!$A:$D,4,0)," / ",VLOOKUP('Per Outlet Plan'!A3961,'DSR Attendance'!$A:$E,5,0))))</f>
        <v/>
      </c>
      <c r="M3961" s="13" t="str">
        <f t="shared" si="63"/>
        <v/>
      </c>
      <c r="N3961" s="8"/>
      <c r="XFB3961" s="13" t="str">
        <f>IF(D3961="","",COUNTIF('DISPATCHED (VT11)'!$E:$E,'Per Outlet Plan'!D3961))</f>
        <v/>
      </c>
    </row>
    <row r="3962" spans="1:14 16382:16382">
      <c r="A3962" s="18" t="str">
        <f>IF(D3962="","",VLOOKUP(D3962,'DISPATCHED (VT11)'!$E:$XEV,16373,0))</f>
        <v/>
      </c>
      <c r="B3962" s="13" t="str">
        <f>IF(D3962="","",VLOOKUP(D3962,'DISPATCHED (VT11)'!$E:$L,8,0))</f>
        <v/>
      </c>
      <c r="C3962" s="16" t="str">
        <f>IF(A3962="","",IF(VLOOKUP(A3962,'DSR Attendance'!$A:$E,5,0)=0,VLOOKUP(A3962,'DSR Attendance'!$A:$D,4,0),CONCATENATE(VLOOKUP(A3962,'DSR Attendance'!$A:$D,4,0)," / ",VLOOKUP('Per Outlet Plan'!A3962,'DSR Attendance'!$A:$E,5,0))))</f>
        <v/>
      </c>
      <c r="M3962" s="13" t="str">
        <f t="shared" si="63"/>
        <v/>
      </c>
      <c r="N3962" s="8"/>
      <c r="XFB3962" s="13" t="str">
        <f>IF(D3962="","",COUNTIF('DISPATCHED (VT11)'!$E:$E,'Per Outlet Plan'!D3962))</f>
        <v/>
      </c>
    </row>
    <row r="3963" spans="1:14 16382:16382">
      <c r="A3963" s="18" t="str">
        <f>IF(D3963="","",VLOOKUP(D3963,'DISPATCHED (VT11)'!$E:$XEV,16373,0))</f>
        <v/>
      </c>
      <c r="B3963" s="13" t="str">
        <f>IF(D3963="","",VLOOKUP(D3963,'DISPATCHED (VT11)'!$E:$L,8,0))</f>
        <v/>
      </c>
      <c r="C3963" s="16" t="str">
        <f>IF(A3963="","",IF(VLOOKUP(A3963,'DSR Attendance'!$A:$E,5,0)=0,VLOOKUP(A3963,'DSR Attendance'!$A:$D,4,0),CONCATENATE(VLOOKUP(A3963,'DSR Attendance'!$A:$D,4,0)," / ",VLOOKUP('Per Outlet Plan'!A3963,'DSR Attendance'!$A:$E,5,0))))</f>
        <v/>
      </c>
      <c r="M3963" s="13" t="str">
        <f t="shared" si="63"/>
        <v/>
      </c>
      <c r="N3963" s="8"/>
      <c r="XFB3963" s="13" t="str">
        <f>IF(D3963="","",COUNTIF('DISPATCHED (VT11)'!$E:$E,'Per Outlet Plan'!D3963))</f>
        <v/>
      </c>
    </row>
    <row r="3964" spans="1:14 16382:16382">
      <c r="A3964" s="18" t="str">
        <f>IF(D3964="","",VLOOKUP(D3964,'DISPATCHED (VT11)'!$E:$XEV,16373,0))</f>
        <v/>
      </c>
      <c r="B3964" s="13" t="str">
        <f>IF(D3964="","",VLOOKUP(D3964,'DISPATCHED (VT11)'!$E:$L,8,0))</f>
        <v/>
      </c>
      <c r="C3964" s="16" t="str">
        <f>IF(A3964="","",IF(VLOOKUP(A3964,'DSR Attendance'!$A:$E,5,0)=0,VLOOKUP(A3964,'DSR Attendance'!$A:$D,4,0),CONCATENATE(VLOOKUP(A3964,'DSR Attendance'!$A:$D,4,0)," / ",VLOOKUP('Per Outlet Plan'!A3964,'DSR Attendance'!$A:$E,5,0))))</f>
        <v/>
      </c>
      <c r="M3964" s="13" t="str">
        <f t="shared" si="63"/>
        <v/>
      </c>
      <c r="N3964" s="8"/>
      <c r="XFB3964" s="13" t="str">
        <f>IF(D3964="","",COUNTIF('DISPATCHED (VT11)'!$E:$E,'Per Outlet Plan'!D3964))</f>
        <v/>
      </c>
    </row>
    <row r="3965" spans="1:14 16382:16382">
      <c r="A3965" s="18" t="str">
        <f>IF(D3965="","",VLOOKUP(D3965,'DISPATCHED (VT11)'!$E:$XEV,16373,0))</f>
        <v/>
      </c>
      <c r="B3965" s="13" t="str">
        <f>IF(D3965="","",VLOOKUP(D3965,'DISPATCHED (VT11)'!$E:$L,8,0))</f>
        <v/>
      </c>
      <c r="C3965" s="16" t="str">
        <f>IF(A3965="","",IF(VLOOKUP(A3965,'DSR Attendance'!$A:$E,5,0)=0,VLOOKUP(A3965,'DSR Attendance'!$A:$D,4,0),CONCATENATE(VLOOKUP(A3965,'DSR Attendance'!$A:$D,4,0)," / ",VLOOKUP('Per Outlet Plan'!A3965,'DSR Attendance'!$A:$E,5,0))))</f>
        <v/>
      </c>
      <c r="M3965" s="13" t="str">
        <f t="shared" si="63"/>
        <v/>
      </c>
      <c r="N3965" s="8"/>
      <c r="XFB3965" s="13" t="str">
        <f>IF(D3965="","",COUNTIF('DISPATCHED (VT11)'!$E:$E,'Per Outlet Plan'!D3965))</f>
        <v/>
      </c>
    </row>
    <row r="3966" spans="1:14 16382:16382">
      <c r="A3966" s="18" t="str">
        <f>IF(D3966="","",VLOOKUP(D3966,'DISPATCHED (VT11)'!$E:$XEV,16373,0))</f>
        <v/>
      </c>
      <c r="B3966" s="13" t="str">
        <f>IF(D3966="","",VLOOKUP(D3966,'DISPATCHED (VT11)'!$E:$L,8,0))</f>
        <v/>
      </c>
      <c r="C3966" s="16" t="str">
        <f>IF(A3966="","",IF(VLOOKUP(A3966,'DSR Attendance'!$A:$E,5,0)=0,VLOOKUP(A3966,'DSR Attendance'!$A:$D,4,0),CONCATENATE(VLOOKUP(A3966,'DSR Attendance'!$A:$D,4,0)," / ",VLOOKUP('Per Outlet Plan'!A3966,'DSR Attendance'!$A:$E,5,0))))</f>
        <v/>
      </c>
      <c r="M3966" s="13" t="str">
        <f t="shared" si="63"/>
        <v/>
      </c>
      <c r="N3966" s="8"/>
      <c r="XFB3966" s="13" t="str">
        <f>IF(D3966="","",COUNTIF('DISPATCHED (VT11)'!$E:$E,'Per Outlet Plan'!D3966))</f>
        <v/>
      </c>
    </row>
    <row r="3967" spans="1:14 16382:16382">
      <c r="A3967" s="18" t="str">
        <f>IF(D3967="","",VLOOKUP(D3967,'DISPATCHED (VT11)'!$E:$XEV,16373,0))</f>
        <v/>
      </c>
      <c r="B3967" s="13" t="str">
        <f>IF(D3967="","",VLOOKUP(D3967,'DISPATCHED (VT11)'!$E:$L,8,0))</f>
        <v/>
      </c>
      <c r="C3967" s="16" t="str">
        <f>IF(A3967="","",IF(VLOOKUP(A3967,'DSR Attendance'!$A:$E,5,0)=0,VLOOKUP(A3967,'DSR Attendance'!$A:$D,4,0),CONCATENATE(VLOOKUP(A3967,'DSR Attendance'!$A:$D,4,0)," / ",VLOOKUP('Per Outlet Plan'!A3967,'DSR Attendance'!$A:$E,5,0))))</f>
        <v/>
      </c>
      <c r="M3967" s="13" t="str">
        <f t="shared" si="63"/>
        <v/>
      </c>
      <c r="N3967" s="8"/>
      <c r="XFB3967" s="13" t="str">
        <f>IF(D3967="","",COUNTIF('DISPATCHED (VT11)'!$E:$E,'Per Outlet Plan'!D3967))</f>
        <v/>
      </c>
    </row>
    <row r="3968" spans="1:14 16382:16382">
      <c r="A3968" s="18" t="str">
        <f>IF(D3968="","",VLOOKUP(D3968,'DISPATCHED (VT11)'!$E:$XEV,16373,0))</f>
        <v/>
      </c>
      <c r="B3968" s="13" t="str">
        <f>IF(D3968="","",VLOOKUP(D3968,'DISPATCHED (VT11)'!$E:$L,8,0))</f>
        <v/>
      </c>
      <c r="C3968" s="16" t="str">
        <f>IF(A3968="","",IF(VLOOKUP(A3968,'DSR Attendance'!$A:$E,5,0)=0,VLOOKUP(A3968,'DSR Attendance'!$A:$D,4,0),CONCATENATE(VLOOKUP(A3968,'DSR Attendance'!$A:$D,4,0)," / ",VLOOKUP('Per Outlet Plan'!A3968,'DSR Attendance'!$A:$E,5,0))))</f>
        <v/>
      </c>
      <c r="M3968" s="13" t="str">
        <f t="shared" si="63"/>
        <v/>
      </c>
      <c r="N3968" s="8"/>
      <c r="XFB3968" s="13" t="str">
        <f>IF(D3968="","",COUNTIF('DISPATCHED (VT11)'!$E:$E,'Per Outlet Plan'!D3968))</f>
        <v/>
      </c>
    </row>
    <row r="3969" spans="1:14 16382:16382">
      <c r="A3969" s="18" t="str">
        <f>IF(D3969="","",VLOOKUP(D3969,'DISPATCHED (VT11)'!$E:$XEV,16373,0))</f>
        <v/>
      </c>
      <c r="B3969" s="13" t="str">
        <f>IF(D3969="","",VLOOKUP(D3969,'DISPATCHED (VT11)'!$E:$L,8,0))</f>
        <v/>
      </c>
      <c r="C3969" s="16" t="str">
        <f>IF(A3969="","",IF(VLOOKUP(A3969,'DSR Attendance'!$A:$E,5,0)=0,VLOOKUP(A3969,'DSR Attendance'!$A:$D,4,0),CONCATENATE(VLOOKUP(A3969,'DSR Attendance'!$A:$D,4,0)," / ",VLOOKUP('Per Outlet Plan'!A3969,'DSR Attendance'!$A:$E,5,0))))</f>
        <v/>
      </c>
      <c r="M3969" s="13" t="str">
        <f t="shared" si="63"/>
        <v/>
      </c>
      <c r="N3969" s="8"/>
      <c r="XFB3969" s="13" t="str">
        <f>IF(D3969="","",COUNTIF('DISPATCHED (VT11)'!$E:$E,'Per Outlet Plan'!D3969))</f>
        <v/>
      </c>
    </row>
    <row r="3970" spans="1:14 16382:16382">
      <c r="A3970" s="18" t="str">
        <f>IF(D3970="","",VLOOKUP(D3970,'DISPATCHED (VT11)'!$E:$XEV,16373,0))</f>
        <v/>
      </c>
      <c r="B3970" s="13" t="str">
        <f>IF(D3970="","",VLOOKUP(D3970,'DISPATCHED (VT11)'!$E:$L,8,0))</f>
        <v/>
      </c>
      <c r="C3970" s="16" t="str">
        <f>IF(A3970="","",IF(VLOOKUP(A3970,'DSR Attendance'!$A:$E,5,0)=0,VLOOKUP(A3970,'DSR Attendance'!$A:$D,4,0),CONCATENATE(VLOOKUP(A3970,'DSR Attendance'!$A:$D,4,0)," / ",VLOOKUP('Per Outlet Plan'!A3970,'DSR Attendance'!$A:$E,5,0))))</f>
        <v/>
      </c>
      <c r="M3970" s="13" t="str">
        <f t="shared" si="63"/>
        <v/>
      </c>
      <c r="N3970" s="8"/>
      <c r="XFB3970" s="13" t="str">
        <f>IF(D3970="","",COUNTIF('DISPATCHED (VT11)'!$E:$E,'Per Outlet Plan'!D3970))</f>
        <v/>
      </c>
    </row>
    <row r="3971" spans="1:14 16382:16382">
      <c r="A3971" s="18" t="str">
        <f>IF(D3971="","",VLOOKUP(D3971,'DISPATCHED (VT11)'!$E:$XEV,16373,0))</f>
        <v/>
      </c>
      <c r="B3971" s="13" t="str">
        <f>IF(D3971="","",VLOOKUP(D3971,'DISPATCHED (VT11)'!$E:$L,8,0))</f>
        <v/>
      </c>
      <c r="C3971" s="16" t="str">
        <f>IF(A3971="","",IF(VLOOKUP(A3971,'DSR Attendance'!$A:$E,5,0)=0,VLOOKUP(A3971,'DSR Attendance'!$A:$D,4,0),CONCATENATE(VLOOKUP(A3971,'DSR Attendance'!$A:$D,4,0)," / ",VLOOKUP('Per Outlet Plan'!A3971,'DSR Attendance'!$A:$E,5,0))))</f>
        <v/>
      </c>
      <c r="M3971" s="13" t="str">
        <f t="shared" si="63"/>
        <v/>
      </c>
      <c r="N3971" s="8"/>
      <c r="XFB3971" s="13" t="str">
        <f>IF(D3971="","",COUNTIF('DISPATCHED (VT11)'!$E:$E,'Per Outlet Plan'!D3971))</f>
        <v/>
      </c>
    </row>
    <row r="3972" spans="1:14 16382:16382">
      <c r="A3972" s="18" t="str">
        <f>IF(D3972="","",VLOOKUP(D3972,'DISPATCHED (VT11)'!$E:$XEV,16373,0))</f>
        <v/>
      </c>
      <c r="B3972" s="13" t="str">
        <f>IF(D3972="","",VLOOKUP(D3972,'DISPATCHED (VT11)'!$E:$L,8,0))</f>
        <v/>
      </c>
      <c r="C3972" s="16" t="str">
        <f>IF(A3972="","",IF(VLOOKUP(A3972,'DSR Attendance'!$A:$E,5,0)=0,VLOOKUP(A3972,'DSR Attendance'!$A:$D,4,0),CONCATENATE(VLOOKUP(A3972,'DSR Attendance'!$A:$D,4,0)," / ",VLOOKUP('Per Outlet Plan'!A3972,'DSR Attendance'!$A:$E,5,0))))</f>
        <v/>
      </c>
      <c r="M3972" s="13" t="str">
        <f t="shared" si="63"/>
        <v/>
      </c>
      <c r="N3972" s="8"/>
      <c r="XFB3972" s="13" t="str">
        <f>IF(D3972="","",COUNTIF('DISPATCHED (VT11)'!$E:$E,'Per Outlet Plan'!D3972))</f>
        <v/>
      </c>
    </row>
    <row r="3973" spans="1:14 16382:16382">
      <c r="A3973" s="18" t="str">
        <f>IF(D3973="","",VLOOKUP(D3973,'DISPATCHED (VT11)'!$E:$XEV,16373,0))</f>
        <v/>
      </c>
      <c r="B3973" s="13" t="str">
        <f>IF(D3973="","",VLOOKUP(D3973,'DISPATCHED (VT11)'!$E:$L,8,0))</f>
        <v/>
      </c>
      <c r="C3973" s="16" t="str">
        <f>IF(A3973="","",IF(VLOOKUP(A3973,'DSR Attendance'!$A:$E,5,0)=0,VLOOKUP(A3973,'DSR Attendance'!$A:$D,4,0),CONCATENATE(VLOOKUP(A3973,'DSR Attendance'!$A:$D,4,0)," / ",VLOOKUP('Per Outlet Plan'!A3973,'DSR Attendance'!$A:$E,5,0))))</f>
        <v/>
      </c>
      <c r="M3973" s="13" t="str">
        <f t="shared" si="63"/>
        <v/>
      </c>
      <c r="N3973" s="8"/>
      <c r="XFB3973" s="13" t="str">
        <f>IF(D3973="","",COUNTIF('DISPATCHED (VT11)'!$E:$E,'Per Outlet Plan'!D3973))</f>
        <v/>
      </c>
    </row>
    <row r="3974" spans="1:14 16382:16382">
      <c r="A3974" s="18" t="str">
        <f>IF(D3974="","",VLOOKUP(D3974,'DISPATCHED (VT11)'!$E:$XEV,16373,0))</f>
        <v/>
      </c>
      <c r="B3974" s="13" t="str">
        <f>IF(D3974="","",VLOOKUP(D3974,'DISPATCHED (VT11)'!$E:$L,8,0))</f>
        <v/>
      </c>
      <c r="C3974" s="16" t="str">
        <f>IF(A3974="","",IF(VLOOKUP(A3974,'DSR Attendance'!$A:$E,5,0)=0,VLOOKUP(A3974,'DSR Attendance'!$A:$D,4,0),CONCATENATE(VLOOKUP(A3974,'DSR Attendance'!$A:$D,4,0)," / ",VLOOKUP('Per Outlet Plan'!A3974,'DSR Attendance'!$A:$E,5,0))))</f>
        <v/>
      </c>
      <c r="M3974" s="13" t="str">
        <f t="shared" ref="M3974:M4037" si="64">IF(L3974="","",VLOOKUP(L3974,$XFC$6:$XFD$30,2,0))</f>
        <v/>
      </c>
      <c r="N3974" s="8"/>
      <c r="XFB3974" s="13" t="str">
        <f>IF(D3974="","",COUNTIF('DISPATCHED (VT11)'!$E:$E,'Per Outlet Plan'!D3974))</f>
        <v/>
      </c>
    </row>
    <row r="3975" spans="1:14 16382:16382">
      <c r="A3975" s="18" t="str">
        <f>IF(D3975="","",VLOOKUP(D3975,'DISPATCHED (VT11)'!$E:$XEV,16373,0))</f>
        <v/>
      </c>
      <c r="B3975" s="13" t="str">
        <f>IF(D3975="","",VLOOKUP(D3975,'DISPATCHED (VT11)'!$E:$L,8,0))</f>
        <v/>
      </c>
      <c r="C3975" s="16" t="str">
        <f>IF(A3975="","",IF(VLOOKUP(A3975,'DSR Attendance'!$A:$E,5,0)=0,VLOOKUP(A3975,'DSR Attendance'!$A:$D,4,0),CONCATENATE(VLOOKUP(A3975,'DSR Attendance'!$A:$D,4,0)," / ",VLOOKUP('Per Outlet Plan'!A3975,'DSR Attendance'!$A:$E,5,0))))</f>
        <v/>
      </c>
      <c r="M3975" s="13" t="str">
        <f t="shared" si="64"/>
        <v/>
      </c>
      <c r="N3975" s="8"/>
      <c r="XFB3975" s="13" t="str">
        <f>IF(D3975="","",COUNTIF('DISPATCHED (VT11)'!$E:$E,'Per Outlet Plan'!D3975))</f>
        <v/>
      </c>
    </row>
    <row r="3976" spans="1:14 16382:16382">
      <c r="A3976" s="18" t="str">
        <f>IF(D3976="","",VLOOKUP(D3976,'DISPATCHED (VT11)'!$E:$XEV,16373,0))</f>
        <v/>
      </c>
      <c r="B3976" s="13" t="str">
        <f>IF(D3976="","",VLOOKUP(D3976,'DISPATCHED (VT11)'!$E:$L,8,0))</f>
        <v/>
      </c>
      <c r="C3976" s="16" t="str">
        <f>IF(A3976="","",IF(VLOOKUP(A3976,'DSR Attendance'!$A:$E,5,0)=0,VLOOKUP(A3976,'DSR Attendance'!$A:$D,4,0),CONCATENATE(VLOOKUP(A3976,'DSR Attendance'!$A:$D,4,0)," / ",VLOOKUP('Per Outlet Plan'!A3976,'DSR Attendance'!$A:$E,5,0))))</f>
        <v/>
      </c>
      <c r="M3976" s="13" t="str">
        <f t="shared" si="64"/>
        <v/>
      </c>
      <c r="N3976" s="8"/>
      <c r="XFB3976" s="13" t="str">
        <f>IF(D3976="","",COUNTIF('DISPATCHED (VT11)'!$E:$E,'Per Outlet Plan'!D3976))</f>
        <v/>
      </c>
    </row>
    <row r="3977" spans="1:14 16382:16382">
      <c r="A3977" s="18" t="str">
        <f>IF(D3977="","",VLOOKUP(D3977,'DISPATCHED (VT11)'!$E:$XEV,16373,0))</f>
        <v/>
      </c>
      <c r="B3977" s="13" t="str">
        <f>IF(D3977="","",VLOOKUP(D3977,'DISPATCHED (VT11)'!$E:$L,8,0))</f>
        <v/>
      </c>
      <c r="C3977" s="16" t="str">
        <f>IF(A3977="","",IF(VLOOKUP(A3977,'DSR Attendance'!$A:$E,5,0)=0,VLOOKUP(A3977,'DSR Attendance'!$A:$D,4,0),CONCATENATE(VLOOKUP(A3977,'DSR Attendance'!$A:$D,4,0)," / ",VLOOKUP('Per Outlet Plan'!A3977,'DSR Attendance'!$A:$E,5,0))))</f>
        <v/>
      </c>
      <c r="M3977" s="13" t="str">
        <f t="shared" si="64"/>
        <v/>
      </c>
      <c r="N3977" s="8"/>
      <c r="XFB3977" s="13" t="str">
        <f>IF(D3977="","",COUNTIF('DISPATCHED (VT11)'!$E:$E,'Per Outlet Plan'!D3977))</f>
        <v/>
      </c>
    </row>
    <row r="3978" spans="1:14 16382:16382">
      <c r="A3978" s="18" t="str">
        <f>IF(D3978="","",VLOOKUP(D3978,'DISPATCHED (VT11)'!$E:$XEV,16373,0))</f>
        <v/>
      </c>
      <c r="B3978" s="13" t="str">
        <f>IF(D3978="","",VLOOKUP(D3978,'DISPATCHED (VT11)'!$E:$L,8,0))</f>
        <v/>
      </c>
      <c r="C3978" s="16" t="str">
        <f>IF(A3978="","",IF(VLOOKUP(A3978,'DSR Attendance'!$A:$E,5,0)=0,VLOOKUP(A3978,'DSR Attendance'!$A:$D,4,0),CONCATENATE(VLOOKUP(A3978,'DSR Attendance'!$A:$D,4,0)," / ",VLOOKUP('Per Outlet Plan'!A3978,'DSR Attendance'!$A:$E,5,0))))</f>
        <v/>
      </c>
      <c r="M3978" s="13" t="str">
        <f t="shared" si="64"/>
        <v/>
      </c>
      <c r="N3978" s="8"/>
      <c r="XFB3978" s="13" t="str">
        <f>IF(D3978="","",COUNTIF('DISPATCHED (VT11)'!$E:$E,'Per Outlet Plan'!D3978))</f>
        <v/>
      </c>
    </row>
    <row r="3979" spans="1:14 16382:16382">
      <c r="A3979" s="18" t="str">
        <f>IF(D3979="","",VLOOKUP(D3979,'DISPATCHED (VT11)'!$E:$XEV,16373,0))</f>
        <v/>
      </c>
      <c r="B3979" s="13" t="str">
        <f>IF(D3979="","",VLOOKUP(D3979,'DISPATCHED (VT11)'!$E:$L,8,0))</f>
        <v/>
      </c>
      <c r="C3979" s="16" t="str">
        <f>IF(A3979="","",IF(VLOOKUP(A3979,'DSR Attendance'!$A:$E,5,0)=0,VLOOKUP(A3979,'DSR Attendance'!$A:$D,4,0),CONCATENATE(VLOOKUP(A3979,'DSR Attendance'!$A:$D,4,0)," / ",VLOOKUP('Per Outlet Plan'!A3979,'DSR Attendance'!$A:$E,5,0))))</f>
        <v/>
      </c>
      <c r="M3979" s="13" t="str">
        <f t="shared" si="64"/>
        <v/>
      </c>
      <c r="N3979" s="8"/>
      <c r="XFB3979" s="13" t="str">
        <f>IF(D3979="","",COUNTIF('DISPATCHED (VT11)'!$E:$E,'Per Outlet Plan'!D3979))</f>
        <v/>
      </c>
    </row>
    <row r="3980" spans="1:14 16382:16382">
      <c r="A3980" s="18" t="str">
        <f>IF(D3980="","",VLOOKUP(D3980,'DISPATCHED (VT11)'!$E:$XEV,16373,0))</f>
        <v/>
      </c>
      <c r="B3980" s="13" t="str">
        <f>IF(D3980="","",VLOOKUP(D3980,'DISPATCHED (VT11)'!$E:$L,8,0))</f>
        <v/>
      </c>
      <c r="C3980" s="16" t="str">
        <f>IF(A3980="","",IF(VLOOKUP(A3980,'DSR Attendance'!$A:$E,5,0)=0,VLOOKUP(A3980,'DSR Attendance'!$A:$D,4,0),CONCATENATE(VLOOKUP(A3980,'DSR Attendance'!$A:$D,4,0)," / ",VLOOKUP('Per Outlet Plan'!A3980,'DSR Attendance'!$A:$E,5,0))))</f>
        <v/>
      </c>
      <c r="M3980" s="13" t="str">
        <f t="shared" si="64"/>
        <v/>
      </c>
      <c r="N3980" s="8"/>
      <c r="XFB3980" s="13" t="str">
        <f>IF(D3980="","",COUNTIF('DISPATCHED (VT11)'!$E:$E,'Per Outlet Plan'!D3980))</f>
        <v/>
      </c>
    </row>
    <row r="3981" spans="1:14 16382:16382">
      <c r="A3981" s="18" t="str">
        <f>IF(D3981="","",VLOOKUP(D3981,'DISPATCHED (VT11)'!$E:$XEV,16373,0))</f>
        <v/>
      </c>
      <c r="B3981" s="13" t="str">
        <f>IF(D3981="","",VLOOKUP(D3981,'DISPATCHED (VT11)'!$E:$L,8,0))</f>
        <v/>
      </c>
      <c r="C3981" s="16" t="str">
        <f>IF(A3981="","",IF(VLOOKUP(A3981,'DSR Attendance'!$A:$E,5,0)=0,VLOOKUP(A3981,'DSR Attendance'!$A:$D,4,0),CONCATENATE(VLOOKUP(A3981,'DSR Attendance'!$A:$D,4,0)," / ",VLOOKUP('Per Outlet Plan'!A3981,'DSR Attendance'!$A:$E,5,0))))</f>
        <v/>
      </c>
      <c r="M3981" s="13" t="str">
        <f t="shared" si="64"/>
        <v/>
      </c>
      <c r="N3981" s="8"/>
      <c r="XFB3981" s="13" t="str">
        <f>IF(D3981="","",COUNTIF('DISPATCHED (VT11)'!$E:$E,'Per Outlet Plan'!D3981))</f>
        <v/>
      </c>
    </row>
    <row r="3982" spans="1:14 16382:16382">
      <c r="A3982" s="18" t="str">
        <f>IF(D3982="","",VLOOKUP(D3982,'DISPATCHED (VT11)'!$E:$XEV,16373,0))</f>
        <v/>
      </c>
      <c r="B3982" s="13" t="str">
        <f>IF(D3982="","",VLOOKUP(D3982,'DISPATCHED (VT11)'!$E:$L,8,0))</f>
        <v/>
      </c>
      <c r="C3982" s="16" t="str">
        <f>IF(A3982="","",IF(VLOOKUP(A3982,'DSR Attendance'!$A:$E,5,0)=0,VLOOKUP(A3982,'DSR Attendance'!$A:$D,4,0),CONCATENATE(VLOOKUP(A3982,'DSR Attendance'!$A:$D,4,0)," / ",VLOOKUP('Per Outlet Plan'!A3982,'DSR Attendance'!$A:$E,5,0))))</f>
        <v/>
      </c>
      <c r="M3982" s="13" t="str">
        <f t="shared" si="64"/>
        <v/>
      </c>
      <c r="N3982" s="8"/>
      <c r="XFB3982" s="13" t="str">
        <f>IF(D3982="","",COUNTIF('DISPATCHED (VT11)'!$E:$E,'Per Outlet Plan'!D3982))</f>
        <v/>
      </c>
    </row>
    <row r="3983" spans="1:14 16382:16382">
      <c r="A3983" s="18" t="str">
        <f>IF(D3983="","",VLOOKUP(D3983,'DISPATCHED (VT11)'!$E:$XEV,16373,0))</f>
        <v/>
      </c>
      <c r="B3983" s="13" t="str">
        <f>IF(D3983="","",VLOOKUP(D3983,'DISPATCHED (VT11)'!$E:$L,8,0))</f>
        <v/>
      </c>
      <c r="C3983" s="16" t="str">
        <f>IF(A3983="","",IF(VLOOKUP(A3983,'DSR Attendance'!$A:$E,5,0)=0,VLOOKUP(A3983,'DSR Attendance'!$A:$D,4,0),CONCATENATE(VLOOKUP(A3983,'DSR Attendance'!$A:$D,4,0)," / ",VLOOKUP('Per Outlet Plan'!A3983,'DSR Attendance'!$A:$E,5,0))))</f>
        <v/>
      </c>
      <c r="M3983" s="13" t="str">
        <f t="shared" si="64"/>
        <v/>
      </c>
      <c r="N3983" s="8"/>
      <c r="XFB3983" s="13" t="str">
        <f>IF(D3983="","",COUNTIF('DISPATCHED (VT11)'!$E:$E,'Per Outlet Plan'!D3983))</f>
        <v/>
      </c>
    </row>
    <row r="3984" spans="1:14 16382:16382">
      <c r="A3984" s="18" t="str">
        <f>IF(D3984="","",VLOOKUP(D3984,'DISPATCHED (VT11)'!$E:$XEV,16373,0))</f>
        <v/>
      </c>
      <c r="B3984" s="13" t="str">
        <f>IF(D3984="","",VLOOKUP(D3984,'DISPATCHED (VT11)'!$E:$L,8,0))</f>
        <v/>
      </c>
      <c r="C3984" s="16" t="str">
        <f>IF(A3984="","",IF(VLOOKUP(A3984,'DSR Attendance'!$A:$E,5,0)=0,VLOOKUP(A3984,'DSR Attendance'!$A:$D,4,0),CONCATENATE(VLOOKUP(A3984,'DSR Attendance'!$A:$D,4,0)," / ",VLOOKUP('Per Outlet Plan'!A3984,'DSR Attendance'!$A:$E,5,0))))</f>
        <v/>
      </c>
      <c r="M3984" s="13" t="str">
        <f t="shared" si="64"/>
        <v/>
      </c>
      <c r="N3984" s="8"/>
      <c r="XFB3984" s="13" t="str">
        <f>IF(D3984="","",COUNTIF('DISPATCHED (VT11)'!$E:$E,'Per Outlet Plan'!D3984))</f>
        <v/>
      </c>
    </row>
    <row r="3985" spans="1:14 16382:16382">
      <c r="A3985" s="18" t="str">
        <f>IF(D3985="","",VLOOKUP(D3985,'DISPATCHED (VT11)'!$E:$XEV,16373,0))</f>
        <v/>
      </c>
      <c r="B3985" s="13" t="str">
        <f>IF(D3985="","",VLOOKUP(D3985,'DISPATCHED (VT11)'!$E:$L,8,0))</f>
        <v/>
      </c>
      <c r="C3985" s="16" t="str">
        <f>IF(A3985="","",IF(VLOOKUP(A3985,'DSR Attendance'!$A:$E,5,0)=0,VLOOKUP(A3985,'DSR Attendance'!$A:$D,4,0),CONCATENATE(VLOOKUP(A3985,'DSR Attendance'!$A:$D,4,0)," / ",VLOOKUP('Per Outlet Plan'!A3985,'DSR Attendance'!$A:$E,5,0))))</f>
        <v/>
      </c>
      <c r="M3985" s="13" t="str">
        <f t="shared" si="64"/>
        <v/>
      </c>
      <c r="N3985" s="8"/>
      <c r="XFB3985" s="13" t="str">
        <f>IF(D3985="","",COUNTIF('DISPATCHED (VT11)'!$E:$E,'Per Outlet Plan'!D3985))</f>
        <v/>
      </c>
    </row>
    <row r="3986" spans="1:14 16382:16382">
      <c r="A3986" s="18" t="str">
        <f>IF(D3986="","",VLOOKUP(D3986,'DISPATCHED (VT11)'!$E:$XEV,16373,0))</f>
        <v/>
      </c>
      <c r="B3986" s="13" t="str">
        <f>IF(D3986="","",VLOOKUP(D3986,'DISPATCHED (VT11)'!$E:$L,8,0))</f>
        <v/>
      </c>
      <c r="C3986" s="16" t="str">
        <f>IF(A3986="","",IF(VLOOKUP(A3986,'DSR Attendance'!$A:$E,5,0)=0,VLOOKUP(A3986,'DSR Attendance'!$A:$D,4,0),CONCATENATE(VLOOKUP(A3986,'DSR Attendance'!$A:$D,4,0)," / ",VLOOKUP('Per Outlet Plan'!A3986,'DSR Attendance'!$A:$E,5,0))))</f>
        <v/>
      </c>
      <c r="M3986" s="13" t="str">
        <f t="shared" si="64"/>
        <v/>
      </c>
      <c r="N3986" s="8"/>
      <c r="XFB3986" s="13" t="str">
        <f>IF(D3986="","",COUNTIF('DISPATCHED (VT11)'!$E:$E,'Per Outlet Plan'!D3986))</f>
        <v/>
      </c>
    </row>
    <row r="3987" spans="1:14 16382:16382">
      <c r="A3987" s="18" t="str">
        <f>IF(D3987="","",VLOOKUP(D3987,'DISPATCHED (VT11)'!$E:$XEV,16373,0))</f>
        <v/>
      </c>
      <c r="B3987" s="13" t="str">
        <f>IF(D3987="","",VLOOKUP(D3987,'DISPATCHED (VT11)'!$E:$L,8,0))</f>
        <v/>
      </c>
      <c r="C3987" s="16" t="str">
        <f>IF(A3987="","",IF(VLOOKUP(A3987,'DSR Attendance'!$A:$E,5,0)=0,VLOOKUP(A3987,'DSR Attendance'!$A:$D,4,0),CONCATENATE(VLOOKUP(A3987,'DSR Attendance'!$A:$D,4,0)," / ",VLOOKUP('Per Outlet Plan'!A3987,'DSR Attendance'!$A:$E,5,0))))</f>
        <v/>
      </c>
      <c r="M3987" s="13" t="str">
        <f t="shared" si="64"/>
        <v/>
      </c>
      <c r="N3987" s="8"/>
      <c r="XFB3987" s="13" t="str">
        <f>IF(D3987="","",COUNTIF('DISPATCHED (VT11)'!$E:$E,'Per Outlet Plan'!D3987))</f>
        <v/>
      </c>
    </row>
    <row r="3988" spans="1:14 16382:16382">
      <c r="A3988" s="18" t="str">
        <f>IF(D3988="","",VLOOKUP(D3988,'DISPATCHED (VT11)'!$E:$XEV,16373,0))</f>
        <v/>
      </c>
      <c r="B3988" s="13" t="str">
        <f>IF(D3988="","",VLOOKUP(D3988,'DISPATCHED (VT11)'!$E:$L,8,0))</f>
        <v/>
      </c>
      <c r="C3988" s="16" t="str">
        <f>IF(A3988="","",IF(VLOOKUP(A3988,'DSR Attendance'!$A:$E,5,0)=0,VLOOKUP(A3988,'DSR Attendance'!$A:$D,4,0),CONCATENATE(VLOOKUP(A3988,'DSR Attendance'!$A:$D,4,0)," / ",VLOOKUP('Per Outlet Plan'!A3988,'DSR Attendance'!$A:$E,5,0))))</f>
        <v/>
      </c>
      <c r="M3988" s="13" t="str">
        <f t="shared" si="64"/>
        <v/>
      </c>
      <c r="N3988" s="8"/>
      <c r="XFB3988" s="13" t="str">
        <f>IF(D3988="","",COUNTIF('DISPATCHED (VT11)'!$E:$E,'Per Outlet Plan'!D3988))</f>
        <v/>
      </c>
    </row>
    <row r="3989" spans="1:14 16382:16382">
      <c r="A3989" s="18" t="str">
        <f>IF(D3989="","",VLOOKUP(D3989,'DISPATCHED (VT11)'!$E:$XEV,16373,0))</f>
        <v/>
      </c>
      <c r="B3989" s="13" t="str">
        <f>IF(D3989="","",VLOOKUP(D3989,'DISPATCHED (VT11)'!$E:$L,8,0))</f>
        <v/>
      </c>
      <c r="C3989" s="16" t="str">
        <f>IF(A3989="","",IF(VLOOKUP(A3989,'DSR Attendance'!$A:$E,5,0)=0,VLOOKUP(A3989,'DSR Attendance'!$A:$D,4,0),CONCATENATE(VLOOKUP(A3989,'DSR Attendance'!$A:$D,4,0)," / ",VLOOKUP('Per Outlet Plan'!A3989,'DSR Attendance'!$A:$E,5,0))))</f>
        <v/>
      </c>
      <c r="M3989" s="13" t="str">
        <f t="shared" si="64"/>
        <v/>
      </c>
      <c r="N3989" s="8"/>
      <c r="XFB3989" s="13" t="str">
        <f>IF(D3989="","",COUNTIF('DISPATCHED (VT11)'!$E:$E,'Per Outlet Plan'!D3989))</f>
        <v/>
      </c>
    </row>
    <row r="3990" spans="1:14 16382:16382">
      <c r="A3990" s="18" t="str">
        <f>IF(D3990="","",VLOOKUP(D3990,'DISPATCHED (VT11)'!$E:$XEV,16373,0))</f>
        <v/>
      </c>
      <c r="B3990" s="13" t="str">
        <f>IF(D3990="","",VLOOKUP(D3990,'DISPATCHED (VT11)'!$E:$L,8,0))</f>
        <v/>
      </c>
      <c r="C3990" s="16" t="str">
        <f>IF(A3990="","",IF(VLOOKUP(A3990,'DSR Attendance'!$A:$E,5,0)=0,VLOOKUP(A3990,'DSR Attendance'!$A:$D,4,0),CONCATENATE(VLOOKUP(A3990,'DSR Attendance'!$A:$D,4,0)," / ",VLOOKUP('Per Outlet Plan'!A3990,'DSR Attendance'!$A:$E,5,0))))</f>
        <v/>
      </c>
      <c r="M3990" s="13" t="str">
        <f t="shared" si="64"/>
        <v/>
      </c>
      <c r="N3990" s="8"/>
      <c r="XFB3990" s="13" t="str">
        <f>IF(D3990="","",COUNTIF('DISPATCHED (VT11)'!$E:$E,'Per Outlet Plan'!D3990))</f>
        <v/>
      </c>
    </row>
    <row r="3991" spans="1:14 16382:16382">
      <c r="A3991" s="18" t="str">
        <f>IF(D3991="","",VLOOKUP(D3991,'DISPATCHED (VT11)'!$E:$XEV,16373,0))</f>
        <v/>
      </c>
      <c r="B3991" s="13" t="str">
        <f>IF(D3991="","",VLOOKUP(D3991,'DISPATCHED (VT11)'!$E:$L,8,0))</f>
        <v/>
      </c>
      <c r="C3991" s="16" t="str">
        <f>IF(A3991="","",IF(VLOOKUP(A3991,'DSR Attendance'!$A:$E,5,0)=0,VLOOKUP(A3991,'DSR Attendance'!$A:$D,4,0),CONCATENATE(VLOOKUP(A3991,'DSR Attendance'!$A:$D,4,0)," / ",VLOOKUP('Per Outlet Plan'!A3991,'DSR Attendance'!$A:$E,5,0))))</f>
        <v/>
      </c>
      <c r="M3991" s="13" t="str">
        <f t="shared" si="64"/>
        <v/>
      </c>
      <c r="N3991" s="8"/>
      <c r="XFB3991" s="13" t="str">
        <f>IF(D3991="","",COUNTIF('DISPATCHED (VT11)'!$E:$E,'Per Outlet Plan'!D3991))</f>
        <v/>
      </c>
    </row>
    <row r="3992" spans="1:14 16382:16382">
      <c r="A3992" s="18" t="str">
        <f>IF(D3992="","",VLOOKUP(D3992,'DISPATCHED (VT11)'!$E:$XEV,16373,0))</f>
        <v/>
      </c>
      <c r="B3992" s="13" t="str">
        <f>IF(D3992="","",VLOOKUP(D3992,'DISPATCHED (VT11)'!$E:$L,8,0))</f>
        <v/>
      </c>
      <c r="C3992" s="16" t="str">
        <f>IF(A3992="","",IF(VLOOKUP(A3992,'DSR Attendance'!$A:$E,5,0)=0,VLOOKUP(A3992,'DSR Attendance'!$A:$D,4,0),CONCATENATE(VLOOKUP(A3992,'DSR Attendance'!$A:$D,4,0)," / ",VLOOKUP('Per Outlet Plan'!A3992,'DSR Attendance'!$A:$E,5,0))))</f>
        <v/>
      </c>
      <c r="M3992" s="13" t="str">
        <f t="shared" si="64"/>
        <v/>
      </c>
      <c r="N3992" s="8"/>
      <c r="XFB3992" s="13" t="str">
        <f>IF(D3992="","",COUNTIF('DISPATCHED (VT11)'!$E:$E,'Per Outlet Plan'!D3992))</f>
        <v/>
      </c>
    </row>
    <row r="3993" spans="1:14 16382:16382">
      <c r="A3993" s="18" t="str">
        <f>IF(D3993="","",VLOOKUP(D3993,'DISPATCHED (VT11)'!$E:$XEV,16373,0))</f>
        <v/>
      </c>
      <c r="B3993" s="13" t="str">
        <f>IF(D3993="","",VLOOKUP(D3993,'DISPATCHED (VT11)'!$E:$L,8,0))</f>
        <v/>
      </c>
      <c r="C3993" s="16" t="str">
        <f>IF(A3993="","",IF(VLOOKUP(A3993,'DSR Attendance'!$A:$E,5,0)=0,VLOOKUP(A3993,'DSR Attendance'!$A:$D,4,0),CONCATENATE(VLOOKUP(A3993,'DSR Attendance'!$A:$D,4,0)," / ",VLOOKUP('Per Outlet Plan'!A3993,'DSR Attendance'!$A:$E,5,0))))</f>
        <v/>
      </c>
      <c r="M3993" s="13" t="str">
        <f t="shared" si="64"/>
        <v/>
      </c>
      <c r="N3993" s="8"/>
      <c r="XFB3993" s="13" t="str">
        <f>IF(D3993="","",COUNTIF('DISPATCHED (VT11)'!$E:$E,'Per Outlet Plan'!D3993))</f>
        <v/>
      </c>
    </row>
    <row r="3994" spans="1:14 16382:16382">
      <c r="A3994" s="18" t="str">
        <f>IF(D3994="","",VLOOKUP(D3994,'DISPATCHED (VT11)'!$E:$XEV,16373,0))</f>
        <v/>
      </c>
      <c r="B3994" s="13" t="str">
        <f>IF(D3994="","",VLOOKUP(D3994,'DISPATCHED (VT11)'!$E:$L,8,0))</f>
        <v/>
      </c>
      <c r="C3994" s="16" t="str">
        <f>IF(A3994="","",IF(VLOOKUP(A3994,'DSR Attendance'!$A:$E,5,0)=0,VLOOKUP(A3994,'DSR Attendance'!$A:$D,4,0),CONCATENATE(VLOOKUP(A3994,'DSR Attendance'!$A:$D,4,0)," / ",VLOOKUP('Per Outlet Plan'!A3994,'DSR Attendance'!$A:$E,5,0))))</f>
        <v/>
      </c>
      <c r="M3994" s="13" t="str">
        <f t="shared" si="64"/>
        <v/>
      </c>
      <c r="N3994" s="8"/>
      <c r="XFB3994" s="13" t="str">
        <f>IF(D3994="","",COUNTIF('DISPATCHED (VT11)'!$E:$E,'Per Outlet Plan'!D3994))</f>
        <v/>
      </c>
    </row>
    <row r="3995" spans="1:14 16382:16382">
      <c r="A3995" s="18" t="str">
        <f>IF(D3995="","",VLOOKUP(D3995,'DISPATCHED (VT11)'!$E:$XEV,16373,0))</f>
        <v/>
      </c>
      <c r="B3995" s="13" t="str">
        <f>IF(D3995="","",VLOOKUP(D3995,'DISPATCHED (VT11)'!$E:$L,8,0))</f>
        <v/>
      </c>
      <c r="C3995" s="16" t="str">
        <f>IF(A3995="","",IF(VLOOKUP(A3995,'DSR Attendance'!$A:$E,5,0)=0,VLOOKUP(A3995,'DSR Attendance'!$A:$D,4,0),CONCATENATE(VLOOKUP(A3995,'DSR Attendance'!$A:$D,4,0)," / ",VLOOKUP('Per Outlet Plan'!A3995,'DSR Attendance'!$A:$E,5,0))))</f>
        <v/>
      </c>
      <c r="M3995" s="13" t="str">
        <f t="shared" si="64"/>
        <v/>
      </c>
      <c r="N3995" s="8"/>
      <c r="XFB3995" s="13" t="str">
        <f>IF(D3995="","",COUNTIF('DISPATCHED (VT11)'!$E:$E,'Per Outlet Plan'!D3995))</f>
        <v/>
      </c>
    </row>
    <row r="3996" spans="1:14 16382:16382">
      <c r="A3996" s="18" t="str">
        <f>IF(D3996="","",VLOOKUP(D3996,'DISPATCHED (VT11)'!$E:$XEV,16373,0))</f>
        <v/>
      </c>
      <c r="B3996" s="13" t="str">
        <f>IF(D3996="","",VLOOKUP(D3996,'DISPATCHED (VT11)'!$E:$L,8,0))</f>
        <v/>
      </c>
      <c r="C3996" s="16" t="str">
        <f>IF(A3996="","",IF(VLOOKUP(A3996,'DSR Attendance'!$A:$E,5,0)=0,VLOOKUP(A3996,'DSR Attendance'!$A:$D,4,0),CONCATENATE(VLOOKUP(A3996,'DSR Attendance'!$A:$D,4,0)," / ",VLOOKUP('Per Outlet Plan'!A3996,'DSR Attendance'!$A:$E,5,0))))</f>
        <v/>
      </c>
      <c r="M3996" s="13" t="str">
        <f t="shared" si="64"/>
        <v/>
      </c>
      <c r="N3996" s="8"/>
      <c r="XFB3996" s="13" t="str">
        <f>IF(D3996="","",COUNTIF('DISPATCHED (VT11)'!$E:$E,'Per Outlet Plan'!D3996))</f>
        <v/>
      </c>
    </row>
    <row r="3997" spans="1:14 16382:16382">
      <c r="A3997" s="18" t="str">
        <f>IF(D3997="","",VLOOKUP(D3997,'DISPATCHED (VT11)'!$E:$XEV,16373,0))</f>
        <v/>
      </c>
      <c r="B3997" s="13" t="str">
        <f>IF(D3997="","",VLOOKUP(D3997,'DISPATCHED (VT11)'!$E:$L,8,0))</f>
        <v/>
      </c>
      <c r="C3997" s="16" t="str">
        <f>IF(A3997="","",IF(VLOOKUP(A3997,'DSR Attendance'!$A:$E,5,0)=0,VLOOKUP(A3997,'DSR Attendance'!$A:$D,4,0),CONCATENATE(VLOOKUP(A3997,'DSR Attendance'!$A:$D,4,0)," / ",VLOOKUP('Per Outlet Plan'!A3997,'DSR Attendance'!$A:$E,5,0))))</f>
        <v/>
      </c>
      <c r="M3997" s="13" t="str">
        <f t="shared" si="64"/>
        <v/>
      </c>
      <c r="N3997" s="8"/>
      <c r="XFB3997" s="13" t="str">
        <f>IF(D3997="","",COUNTIF('DISPATCHED (VT11)'!$E:$E,'Per Outlet Plan'!D3997))</f>
        <v/>
      </c>
    </row>
    <row r="3998" spans="1:14 16382:16382">
      <c r="A3998" s="18" t="str">
        <f>IF(D3998="","",VLOOKUP(D3998,'DISPATCHED (VT11)'!$E:$XEV,16373,0))</f>
        <v/>
      </c>
      <c r="B3998" s="13" t="str">
        <f>IF(D3998="","",VLOOKUP(D3998,'DISPATCHED (VT11)'!$E:$L,8,0))</f>
        <v/>
      </c>
      <c r="C3998" s="16" t="str">
        <f>IF(A3998="","",IF(VLOOKUP(A3998,'DSR Attendance'!$A:$E,5,0)=0,VLOOKUP(A3998,'DSR Attendance'!$A:$D,4,0),CONCATENATE(VLOOKUP(A3998,'DSR Attendance'!$A:$D,4,0)," / ",VLOOKUP('Per Outlet Plan'!A3998,'DSR Attendance'!$A:$E,5,0))))</f>
        <v/>
      </c>
      <c r="M3998" s="13" t="str">
        <f t="shared" si="64"/>
        <v/>
      </c>
      <c r="N3998" s="8"/>
      <c r="XFB3998" s="13" t="str">
        <f>IF(D3998="","",COUNTIF('DISPATCHED (VT11)'!$E:$E,'Per Outlet Plan'!D3998))</f>
        <v/>
      </c>
    </row>
    <row r="3999" spans="1:14 16382:16382">
      <c r="A3999" s="18" t="str">
        <f>IF(D3999="","",VLOOKUP(D3999,'DISPATCHED (VT11)'!$E:$XEV,16373,0))</f>
        <v/>
      </c>
      <c r="B3999" s="13" t="str">
        <f>IF(D3999="","",VLOOKUP(D3999,'DISPATCHED (VT11)'!$E:$L,8,0))</f>
        <v/>
      </c>
      <c r="C3999" s="16" t="str">
        <f>IF(A3999="","",IF(VLOOKUP(A3999,'DSR Attendance'!$A:$E,5,0)=0,VLOOKUP(A3999,'DSR Attendance'!$A:$D,4,0),CONCATENATE(VLOOKUP(A3999,'DSR Attendance'!$A:$D,4,0)," / ",VLOOKUP('Per Outlet Plan'!A3999,'DSR Attendance'!$A:$E,5,0))))</f>
        <v/>
      </c>
      <c r="M3999" s="13" t="str">
        <f t="shared" si="64"/>
        <v/>
      </c>
      <c r="N3999" s="8"/>
      <c r="XFB3999" s="13" t="str">
        <f>IF(D3999="","",COUNTIF('DISPATCHED (VT11)'!$E:$E,'Per Outlet Plan'!D3999))</f>
        <v/>
      </c>
    </row>
    <row r="4000" spans="1:14 16382:16382">
      <c r="A4000" s="18" t="str">
        <f>IF(D4000="","",VLOOKUP(D4000,'DISPATCHED (VT11)'!$E:$XEV,16373,0))</f>
        <v/>
      </c>
      <c r="B4000" s="13" t="str">
        <f>IF(D4000="","",VLOOKUP(D4000,'DISPATCHED (VT11)'!$E:$L,8,0))</f>
        <v/>
      </c>
      <c r="C4000" s="16" t="str">
        <f>IF(A4000="","",IF(VLOOKUP(A4000,'DSR Attendance'!$A:$E,5,0)=0,VLOOKUP(A4000,'DSR Attendance'!$A:$D,4,0),CONCATENATE(VLOOKUP(A4000,'DSR Attendance'!$A:$D,4,0)," / ",VLOOKUP('Per Outlet Plan'!A4000,'DSR Attendance'!$A:$E,5,0))))</f>
        <v/>
      </c>
      <c r="M4000" s="13" t="str">
        <f t="shared" si="64"/>
        <v/>
      </c>
      <c r="N4000" s="8"/>
      <c r="XFB4000" s="13" t="str">
        <f>IF(D4000="","",COUNTIF('DISPATCHED (VT11)'!$E:$E,'Per Outlet Plan'!D4000))</f>
        <v/>
      </c>
    </row>
    <row r="4001" spans="1:14 16382:16382">
      <c r="A4001" s="18" t="str">
        <f>IF(D4001="","",VLOOKUP(D4001,'DISPATCHED (VT11)'!$E:$XEV,16373,0))</f>
        <v/>
      </c>
      <c r="B4001" s="13" t="str">
        <f>IF(D4001="","",VLOOKUP(D4001,'DISPATCHED (VT11)'!$E:$L,8,0))</f>
        <v/>
      </c>
      <c r="C4001" s="16" t="str">
        <f>IF(A4001="","",IF(VLOOKUP(A4001,'DSR Attendance'!$A:$E,5,0)=0,VLOOKUP(A4001,'DSR Attendance'!$A:$D,4,0),CONCATENATE(VLOOKUP(A4001,'DSR Attendance'!$A:$D,4,0)," / ",VLOOKUP('Per Outlet Plan'!A4001,'DSR Attendance'!$A:$E,5,0))))</f>
        <v/>
      </c>
      <c r="M4001" s="13" t="str">
        <f t="shared" si="64"/>
        <v/>
      </c>
      <c r="N4001" s="8"/>
      <c r="XFB4001" s="13" t="str">
        <f>IF(D4001="","",COUNTIF('DISPATCHED (VT11)'!$E:$E,'Per Outlet Plan'!D4001))</f>
        <v/>
      </c>
    </row>
    <row r="4002" spans="1:14 16382:16382">
      <c r="A4002" s="18" t="str">
        <f>IF(D4002="","",VLOOKUP(D4002,'DISPATCHED (VT11)'!$E:$XEV,16373,0))</f>
        <v/>
      </c>
      <c r="B4002" s="13" t="str">
        <f>IF(D4002="","",VLOOKUP(D4002,'DISPATCHED (VT11)'!$E:$L,8,0))</f>
        <v/>
      </c>
      <c r="C4002" s="16" t="str">
        <f>IF(A4002="","",IF(VLOOKUP(A4002,'DSR Attendance'!$A:$E,5,0)=0,VLOOKUP(A4002,'DSR Attendance'!$A:$D,4,0),CONCATENATE(VLOOKUP(A4002,'DSR Attendance'!$A:$D,4,0)," / ",VLOOKUP('Per Outlet Plan'!A4002,'DSR Attendance'!$A:$E,5,0))))</f>
        <v/>
      </c>
      <c r="M4002" s="13" t="str">
        <f t="shared" si="64"/>
        <v/>
      </c>
      <c r="N4002" s="8"/>
      <c r="XFB4002" s="13" t="str">
        <f>IF(D4002="","",COUNTIF('DISPATCHED (VT11)'!$E:$E,'Per Outlet Plan'!D4002))</f>
        <v/>
      </c>
    </row>
    <row r="4003" spans="1:14 16382:16382">
      <c r="A4003" s="18" t="str">
        <f>IF(D4003="","",VLOOKUP(D4003,'DISPATCHED (VT11)'!$E:$XEV,16373,0))</f>
        <v/>
      </c>
      <c r="B4003" s="13" t="str">
        <f>IF(D4003="","",VLOOKUP(D4003,'DISPATCHED (VT11)'!$E:$L,8,0))</f>
        <v/>
      </c>
      <c r="C4003" s="16" t="str">
        <f>IF(A4003="","",IF(VLOOKUP(A4003,'DSR Attendance'!$A:$E,5,0)=0,VLOOKUP(A4003,'DSR Attendance'!$A:$D,4,0),CONCATENATE(VLOOKUP(A4003,'DSR Attendance'!$A:$D,4,0)," / ",VLOOKUP('Per Outlet Plan'!A4003,'DSR Attendance'!$A:$E,5,0))))</f>
        <v/>
      </c>
      <c r="M4003" s="13" t="str">
        <f t="shared" si="64"/>
        <v/>
      </c>
      <c r="N4003" s="8"/>
      <c r="XFB4003" s="13" t="str">
        <f>IF(D4003="","",COUNTIF('DISPATCHED (VT11)'!$E:$E,'Per Outlet Plan'!D4003))</f>
        <v/>
      </c>
    </row>
    <row r="4004" spans="1:14 16382:16382">
      <c r="A4004" s="18" t="str">
        <f>IF(D4004="","",VLOOKUP(D4004,'DISPATCHED (VT11)'!$E:$XEV,16373,0))</f>
        <v/>
      </c>
      <c r="B4004" s="13" t="str">
        <f>IF(D4004="","",VLOOKUP(D4004,'DISPATCHED (VT11)'!$E:$L,8,0))</f>
        <v/>
      </c>
      <c r="C4004" s="16" t="str">
        <f>IF(A4004="","",IF(VLOOKUP(A4004,'DSR Attendance'!$A:$E,5,0)=0,VLOOKUP(A4004,'DSR Attendance'!$A:$D,4,0),CONCATENATE(VLOOKUP(A4004,'DSR Attendance'!$A:$D,4,0)," / ",VLOOKUP('Per Outlet Plan'!A4004,'DSR Attendance'!$A:$E,5,0))))</f>
        <v/>
      </c>
      <c r="M4004" s="13" t="str">
        <f t="shared" si="64"/>
        <v/>
      </c>
      <c r="N4004" s="8"/>
      <c r="XFB4004" s="13" t="str">
        <f>IF(D4004="","",COUNTIF('DISPATCHED (VT11)'!$E:$E,'Per Outlet Plan'!D4004))</f>
        <v/>
      </c>
    </row>
    <row r="4005" spans="1:14 16382:16382">
      <c r="A4005" s="18" t="str">
        <f>IF(D4005="","",VLOOKUP(D4005,'DISPATCHED (VT11)'!$E:$XEV,16373,0))</f>
        <v/>
      </c>
      <c r="B4005" s="13" t="str">
        <f>IF(D4005="","",VLOOKUP(D4005,'DISPATCHED (VT11)'!$E:$L,8,0))</f>
        <v/>
      </c>
      <c r="C4005" s="16" t="str">
        <f>IF(A4005="","",IF(VLOOKUP(A4005,'DSR Attendance'!$A:$E,5,0)=0,VLOOKUP(A4005,'DSR Attendance'!$A:$D,4,0),CONCATENATE(VLOOKUP(A4005,'DSR Attendance'!$A:$D,4,0)," / ",VLOOKUP('Per Outlet Plan'!A4005,'DSR Attendance'!$A:$E,5,0))))</f>
        <v/>
      </c>
      <c r="M4005" s="13" t="str">
        <f t="shared" si="64"/>
        <v/>
      </c>
      <c r="N4005" s="8"/>
      <c r="XFB4005" s="13" t="str">
        <f>IF(D4005="","",COUNTIF('DISPATCHED (VT11)'!$E:$E,'Per Outlet Plan'!D4005))</f>
        <v/>
      </c>
    </row>
    <row r="4006" spans="1:14 16382:16382">
      <c r="A4006" s="18" t="str">
        <f>IF(D4006="","",VLOOKUP(D4006,'DISPATCHED (VT11)'!$E:$XEV,16373,0))</f>
        <v/>
      </c>
      <c r="B4006" s="13" t="str">
        <f>IF(D4006="","",VLOOKUP(D4006,'DISPATCHED (VT11)'!$E:$L,8,0))</f>
        <v/>
      </c>
      <c r="C4006" s="16" t="str">
        <f>IF(A4006="","",IF(VLOOKUP(A4006,'DSR Attendance'!$A:$E,5,0)=0,VLOOKUP(A4006,'DSR Attendance'!$A:$D,4,0),CONCATENATE(VLOOKUP(A4006,'DSR Attendance'!$A:$D,4,0)," / ",VLOOKUP('Per Outlet Plan'!A4006,'DSR Attendance'!$A:$E,5,0))))</f>
        <v/>
      </c>
      <c r="M4006" s="13" t="str">
        <f t="shared" si="64"/>
        <v/>
      </c>
      <c r="N4006" s="8"/>
      <c r="XFB4006" s="13" t="str">
        <f>IF(D4006="","",COUNTIF('DISPATCHED (VT11)'!$E:$E,'Per Outlet Plan'!D4006))</f>
        <v/>
      </c>
    </row>
    <row r="4007" spans="1:14 16382:16382">
      <c r="A4007" s="18" t="str">
        <f>IF(D4007="","",VLOOKUP(D4007,'DISPATCHED (VT11)'!$E:$XEV,16373,0))</f>
        <v/>
      </c>
      <c r="B4007" s="13" t="str">
        <f>IF(D4007="","",VLOOKUP(D4007,'DISPATCHED (VT11)'!$E:$L,8,0))</f>
        <v/>
      </c>
      <c r="C4007" s="16" t="str">
        <f>IF(A4007="","",IF(VLOOKUP(A4007,'DSR Attendance'!$A:$E,5,0)=0,VLOOKUP(A4007,'DSR Attendance'!$A:$D,4,0),CONCATENATE(VLOOKUP(A4007,'DSR Attendance'!$A:$D,4,0)," / ",VLOOKUP('Per Outlet Plan'!A4007,'DSR Attendance'!$A:$E,5,0))))</f>
        <v/>
      </c>
      <c r="M4007" s="13" t="str">
        <f t="shared" si="64"/>
        <v/>
      </c>
      <c r="N4007" s="8"/>
      <c r="XFB4007" s="13" t="str">
        <f>IF(D4007="","",COUNTIF('DISPATCHED (VT11)'!$E:$E,'Per Outlet Plan'!D4007))</f>
        <v/>
      </c>
    </row>
    <row r="4008" spans="1:14 16382:16382">
      <c r="A4008" s="18" t="str">
        <f>IF(D4008="","",VLOOKUP(D4008,'DISPATCHED (VT11)'!$E:$XEV,16373,0))</f>
        <v/>
      </c>
      <c r="B4008" s="13" t="str">
        <f>IF(D4008="","",VLOOKUP(D4008,'DISPATCHED (VT11)'!$E:$L,8,0))</f>
        <v/>
      </c>
      <c r="C4008" s="16" t="str">
        <f>IF(A4008="","",IF(VLOOKUP(A4008,'DSR Attendance'!$A:$E,5,0)=0,VLOOKUP(A4008,'DSR Attendance'!$A:$D,4,0),CONCATENATE(VLOOKUP(A4008,'DSR Attendance'!$A:$D,4,0)," / ",VLOOKUP('Per Outlet Plan'!A4008,'DSR Attendance'!$A:$E,5,0))))</f>
        <v/>
      </c>
      <c r="M4008" s="13" t="str">
        <f t="shared" si="64"/>
        <v/>
      </c>
      <c r="N4008" s="8"/>
      <c r="XFB4008" s="13" t="str">
        <f>IF(D4008="","",COUNTIF('DISPATCHED (VT11)'!$E:$E,'Per Outlet Plan'!D4008))</f>
        <v/>
      </c>
    </row>
    <row r="4009" spans="1:14 16382:16382">
      <c r="A4009" s="18" t="str">
        <f>IF(D4009="","",VLOOKUP(D4009,'DISPATCHED (VT11)'!$E:$XEV,16373,0))</f>
        <v/>
      </c>
      <c r="B4009" s="13" t="str">
        <f>IF(D4009="","",VLOOKUP(D4009,'DISPATCHED (VT11)'!$E:$L,8,0))</f>
        <v/>
      </c>
      <c r="C4009" s="16" t="str">
        <f>IF(A4009="","",IF(VLOOKUP(A4009,'DSR Attendance'!$A:$E,5,0)=0,VLOOKUP(A4009,'DSR Attendance'!$A:$D,4,0),CONCATENATE(VLOOKUP(A4009,'DSR Attendance'!$A:$D,4,0)," / ",VLOOKUP('Per Outlet Plan'!A4009,'DSR Attendance'!$A:$E,5,0))))</f>
        <v/>
      </c>
      <c r="M4009" s="13" t="str">
        <f t="shared" si="64"/>
        <v/>
      </c>
      <c r="N4009" s="8"/>
      <c r="XFB4009" s="13" t="str">
        <f>IF(D4009="","",COUNTIF('DISPATCHED (VT11)'!$E:$E,'Per Outlet Plan'!D4009))</f>
        <v/>
      </c>
    </row>
    <row r="4010" spans="1:14 16382:16382">
      <c r="A4010" s="18" t="str">
        <f>IF(D4010="","",VLOOKUP(D4010,'DISPATCHED (VT11)'!$E:$XEV,16373,0))</f>
        <v/>
      </c>
      <c r="B4010" s="13" t="str">
        <f>IF(D4010="","",VLOOKUP(D4010,'DISPATCHED (VT11)'!$E:$L,8,0))</f>
        <v/>
      </c>
      <c r="C4010" s="16" t="str">
        <f>IF(A4010="","",IF(VLOOKUP(A4010,'DSR Attendance'!$A:$E,5,0)=0,VLOOKUP(A4010,'DSR Attendance'!$A:$D,4,0),CONCATENATE(VLOOKUP(A4010,'DSR Attendance'!$A:$D,4,0)," / ",VLOOKUP('Per Outlet Plan'!A4010,'DSR Attendance'!$A:$E,5,0))))</f>
        <v/>
      </c>
      <c r="M4010" s="13" t="str">
        <f t="shared" si="64"/>
        <v/>
      </c>
      <c r="N4010" s="8"/>
      <c r="XFB4010" s="13" t="str">
        <f>IF(D4010="","",COUNTIF('DISPATCHED (VT11)'!$E:$E,'Per Outlet Plan'!D4010))</f>
        <v/>
      </c>
    </row>
    <row r="4011" spans="1:14 16382:16382">
      <c r="A4011" s="18" t="str">
        <f>IF(D4011="","",VLOOKUP(D4011,'DISPATCHED (VT11)'!$E:$XEV,16373,0))</f>
        <v/>
      </c>
      <c r="B4011" s="13" t="str">
        <f>IF(D4011="","",VLOOKUP(D4011,'DISPATCHED (VT11)'!$E:$L,8,0))</f>
        <v/>
      </c>
      <c r="C4011" s="16" t="str">
        <f>IF(A4011="","",IF(VLOOKUP(A4011,'DSR Attendance'!$A:$E,5,0)=0,VLOOKUP(A4011,'DSR Attendance'!$A:$D,4,0),CONCATENATE(VLOOKUP(A4011,'DSR Attendance'!$A:$D,4,0)," / ",VLOOKUP('Per Outlet Plan'!A4011,'DSR Attendance'!$A:$E,5,0))))</f>
        <v/>
      </c>
      <c r="M4011" s="13" t="str">
        <f t="shared" si="64"/>
        <v/>
      </c>
      <c r="N4011" s="8"/>
      <c r="XFB4011" s="13" t="str">
        <f>IF(D4011="","",COUNTIF('DISPATCHED (VT11)'!$E:$E,'Per Outlet Plan'!D4011))</f>
        <v/>
      </c>
    </row>
    <row r="4012" spans="1:14 16382:16382">
      <c r="A4012" s="18" t="str">
        <f>IF(D4012="","",VLOOKUP(D4012,'DISPATCHED (VT11)'!$E:$XEV,16373,0))</f>
        <v/>
      </c>
      <c r="B4012" s="13" t="str">
        <f>IF(D4012="","",VLOOKUP(D4012,'DISPATCHED (VT11)'!$E:$L,8,0))</f>
        <v/>
      </c>
      <c r="C4012" s="16" t="str">
        <f>IF(A4012="","",IF(VLOOKUP(A4012,'DSR Attendance'!$A:$E,5,0)=0,VLOOKUP(A4012,'DSR Attendance'!$A:$D,4,0),CONCATENATE(VLOOKUP(A4012,'DSR Attendance'!$A:$D,4,0)," / ",VLOOKUP('Per Outlet Plan'!A4012,'DSR Attendance'!$A:$E,5,0))))</f>
        <v/>
      </c>
      <c r="M4012" s="13" t="str">
        <f t="shared" si="64"/>
        <v/>
      </c>
      <c r="N4012" s="8"/>
      <c r="XFB4012" s="13" t="str">
        <f>IF(D4012="","",COUNTIF('DISPATCHED (VT11)'!$E:$E,'Per Outlet Plan'!D4012))</f>
        <v/>
      </c>
    </row>
    <row r="4013" spans="1:14 16382:16382">
      <c r="A4013" s="18" t="str">
        <f>IF(D4013="","",VLOOKUP(D4013,'DISPATCHED (VT11)'!$E:$XEV,16373,0))</f>
        <v/>
      </c>
      <c r="B4013" s="13" t="str">
        <f>IF(D4013="","",VLOOKUP(D4013,'DISPATCHED (VT11)'!$E:$L,8,0))</f>
        <v/>
      </c>
      <c r="C4013" s="16" t="str">
        <f>IF(A4013="","",IF(VLOOKUP(A4013,'DSR Attendance'!$A:$E,5,0)=0,VLOOKUP(A4013,'DSR Attendance'!$A:$D,4,0),CONCATENATE(VLOOKUP(A4013,'DSR Attendance'!$A:$D,4,0)," / ",VLOOKUP('Per Outlet Plan'!A4013,'DSR Attendance'!$A:$E,5,0))))</f>
        <v/>
      </c>
      <c r="M4013" s="13" t="str">
        <f t="shared" si="64"/>
        <v/>
      </c>
      <c r="N4013" s="8"/>
      <c r="XFB4013" s="13" t="str">
        <f>IF(D4013="","",COUNTIF('DISPATCHED (VT11)'!$E:$E,'Per Outlet Plan'!D4013))</f>
        <v/>
      </c>
    </row>
    <row r="4014" spans="1:14 16382:16382">
      <c r="A4014" s="18" t="str">
        <f>IF(D4014="","",VLOOKUP(D4014,'DISPATCHED (VT11)'!$E:$XEV,16373,0))</f>
        <v/>
      </c>
      <c r="B4014" s="13" t="str">
        <f>IF(D4014="","",VLOOKUP(D4014,'DISPATCHED (VT11)'!$E:$L,8,0))</f>
        <v/>
      </c>
      <c r="C4014" s="16" t="str">
        <f>IF(A4014="","",IF(VLOOKUP(A4014,'DSR Attendance'!$A:$E,5,0)=0,VLOOKUP(A4014,'DSR Attendance'!$A:$D,4,0),CONCATENATE(VLOOKUP(A4014,'DSR Attendance'!$A:$D,4,0)," / ",VLOOKUP('Per Outlet Plan'!A4014,'DSR Attendance'!$A:$E,5,0))))</f>
        <v/>
      </c>
      <c r="M4014" s="13" t="str">
        <f t="shared" si="64"/>
        <v/>
      </c>
      <c r="N4014" s="8"/>
      <c r="XFB4014" s="13" t="str">
        <f>IF(D4014="","",COUNTIF('DISPATCHED (VT11)'!$E:$E,'Per Outlet Plan'!D4014))</f>
        <v/>
      </c>
    </row>
    <row r="4015" spans="1:14 16382:16382">
      <c r="A4015" s="18" t="str">
        <f>IF(D4015="","",VLOOKUP(D4015,'DISPATCHED (VT11)'!$E:$XEV,16373,0))</f>
        <v/>
      </c>
      <c r="B4015" s="13" t="str">
        <f>IF(D4015="","",VLOOKUP(D4015,'DISPATCHED (VT11)'!$E:$L,8,0))</f>
        <v/>
      </c>
      <c r="C4015" s="16" t="str">
        <f>IF(A4015="","",IF(VLOOKUP(A4015,'DSR Attendance'!$A:$E,5,0)=0,VLOOKUP(A4015,'DSR Attendance'!$A:$D,4,0),CONCATENATE(VLOOKUP(A4015,'DSR Attendance'!$A:$D,4,0)," / ",VLOOKUP('Per Outlet Plan'!A4015,'DSR Attendance'!$A:$E,5,0))))</f>
        <v/>
      </c>
      <c r="M4015" s="13" t="str">
        <f t="shared" si="64"/>
        <v/>
      </c>
      <c r="N4015" s="8"/>
      <c r="XFB4015" s="13" t="str">
        <f>IF(D4015="","",COUNTIF('DISPATCHED (VT11)'!$E:$E,'Per Outlet Plan'!D4015))</f>
        <v/>
      </c>
    </row>
    <row r="4016" spans="1:14 16382:16382">
      <c r="A4016" s="18" t="str">
        <f>IF(D4016="","",VLOOKUP(D4016,'DISPATCHED (VT11)'!$E:$XEV,16373,0))</f>
        <v/>
      </c>
      <c r="B4016" s="13" t="str">
        <f>IF(D4016="","",VLOOKUP(D4016,'DISPATCHED (VT11)'!$E:$L,8,0))</f>
        <v/>
      </c>
      <c r="C4016" s="16" t="str">
        <f>IF(A4016="","",IF(VLOOKUP(A4016,'DSR Attendance'!$A:$E,5,0)=0,VLOOKUP(A4016,'DSR Attendance'!$A:$D,4,0),CONCATENATE(VLOOKUP(A4016,'DSR Attendance'!$A:$D,4,0)," / ",VLOOKUP('Per Outlet Plan'!A4016,'DSR Attendance'!$A:$E,5,0))))</f>
        <v/>
      </c>
      <c r="M4016" s="13" t="str">
        <f t="shared" si="64"/>
        <v/>
      </c>
      <c r="N4016" s="8"/>
      <c r="XFB4016" s="13" t="str">
        <f>IF(D4016="","",COUNTIF('DISPATCHED (VT11)'!$E:$E,'Per Outlet Plan'!D4016))</f>
        <v/>
      </c>
    </row>
    <row r="4017" spans="1:14 16382:16382">
      <c r="A4017" s="18" t="str">
        <f>IF(D4017="","",VLOOKUP(D4017,'DISPATCHED (VT11)'!$E:$XEV,16373,0))</f>
        <v/>
      </c>
      <c r="B4017" s="13" t="str">
        <f>IF(D4017="","",VLOOKUP(D4017,'DISPATCHED (VT11)'!$E:$L,8,0))</f>
        <v/>
      </c>
      <c r="C4017" s="16" t="str">
        <f>IF(A4017="","",IF(VLOOKUP(A4017,'DSR Attendance'!$A:$E,5,0)=0,VLOOKUP(A4017,'DSR Attendance'!$A:$D,4,0),CONCATENATE(VLOOKUP(A4017,'DSR Attendance'!$A:$D,4,0)," / ",VLOOKUP('Per Outlet Plan'!A4017,'DSR Attendance'!$A:$E,5,0))))</f>
        <v/>
      </c>
      <c r="M4017" s="13" t="str">
        <f t="shared" si="64"/>
        <v/>
      </c>
      <c r="N4017" s="8"/>
      <c r="XFB4017" s="13" t="str">
        <f>IF(D4017="","",COUNTIF('DISPATCHED (VT11)'!$E:$E,'Per Outlet Plan'!D4017))</f>
        <v/>
      </c>
    </row>
    <row r="4018" spans="1:14 16382:16382">
      <c r="A4018" s="18" t="str">
        <f>IF(D4018="","",VLOOKUP(D4018,'DISPATCHED (VT11)'!$E:$XEV,16373,0))</f>
        <v/>
      </c>
      <c r="B4018" s="13" t="str">
        <f>IF(D4018="","",VLOOKUP(D4018,'DISPATCHED (VT11)'!$E:$L,8,0))</f>
        <v/>
      </c>
      <c r="C4018" s="16" t="str">
        <f>IF(A4018="","",IF(VLOOKUP(A4018,'DSR Attendance'!$A:$E,5,0)=0,VLOOKUP(A4018,'DSR Attendance'!$A:$D,4,0),CONCATENATE(VLOOKUP(A4018,'DSR Attendance'!$A:$D,4,0)," / ",VLOOKUP('Per Outlet Plan'!A4018,'DSR Attendance'!$A:$E,5,0))))</f>
        <v/>
      </c>
      <c r="M4018" s="13" t="str">
        <f t="shared" si="64"/>
        <v/>
      </c>
      <c r="N4018" s="8"/>
      <c r="XFB4018" s="13" t="str">
        <f>IF(D4018="","",COUNTIF('DISPATCHED (VT11)'!$E:$E,'Per Outlet Plan'!D4018))</f>
        <v/>
      </c>
    </row>
    <row r="4019" spans="1:14 16382:16382">
      <c r="A4019" s="18" t="str">
        <f>IF(D4019="","",VLOOKUP(D4019,'DISPATCHED (VT11)'!$E:$XEV,16373,0))</f>
        <v/>
      </c>
      <c r="B4019" s="13" t="str">
        <f>IF(D4019="","",VLOOKUP(D4019,'DISPATCHED (VT11)'!$E:$L,8,0))</f>
        <v/>
      </c>
      <c r="C4019" s="16" t="str">
        <f>IF(A4019="","",IF(VLOOKUP(A4019,'DSR Attendance'!$A:$E,5,0)=0,VLOOKUP(A4019,'DSR Attendance'!$A:$D,4,0),CONCATENATE(VLOOKUP(A4019,'DSR Attendance'!$A:$D,4,0)," / ",VLOOKUP('Per Outlet Plan'!A4019,'DSR Attendance'!$A:$E,5,0))))</f>
        <v/>
      </c>
      <c r="M4019" s="13" t="str">
        <f t="shared" si="64"/>
        <v/>
      </c>
      <c r="N4019" s="8"/>
      <c r="XFB4019" s="13" t="str">
        <f>IF(D4019="","",COUNTIF('DISPATCHED (VT11)'!$E:$E,'Per Outlet Plan'!D4019))</f>
        <v/>
      </c>
    </row>
    <row r="4020" spans="1:14 16382:16382">
      <c r="A4020" s="18" t="str">
        <f>IF(D4020="","",VLOOKUP(D4020,'DISPATCHED (VT11)'!$E:$XEV,16373,0))</f>
        <v/>
      </c>
      <c r="B4020" s="13" t="str">
        <f>IF(D4020="","",VLOOKUP(D4020,'DISPATCHED (VT11)'!$E:$L,8,0))</f>
        <v/>
      </c>
      <c r="C4020" s="16" t="str">
        <f>IF(A4020="","",IF(VLOOKUP(A4020,'DSR Attendance'!$A:$E,5,0)=0,VLOOKUP(A4020,'DSR Attendance'!$A:$D,4,0),CONCATENATE(VLOOKUP(A4020,'DSR Attendance'!$A:$D,4,0)," / ",VLOOKUP('Per Outlet Plan'!A4020,'DSR Attendance'!$A:$E,5,0))))</f>
        <v/>
      </c>
      <c r="M4020" s="13" t="str">
        <f t="shared" si="64"/>
        <v/>
      </c>
      <c r="N4020" s="8"/>
      <c r="XFB4020" s="13" t="str">
        <f>IF(D4020="","",COUNTIF('DISPATCHED (VT11)'!$E:$E,'Per Outlet Plan'!D4020))</f>
        <v/>
      </c>
    </row>
    <row r="4021" spans="1:14 16382:16382">
      <c r="A4021" s="18" t="str">
        <f>IF(D4021="","",VLOOKUP(D4021,'DISPATCHED (VT11)'!$E:$XEV,16373,0))</f>
        <v/>
      </c>
      <c r="B4021" s="13" t="str">
        <f>IF(D4021="","",VLOOKUP(D4021,'DISPATCHED (VT11)'!$E:$L,8,0))</f>
        <v/>
      </c>
      <c r="C4021" s="16" t="str">
        <f>IF(A4021="","",IF(VLOOKUP(A4021,'DSR Attendance'!$A:$E,5,0)=0,VLOOKUP(A4021,'DSR Attendance'!$A:$D,4,0),CONCATENATE(VLOOKUP(A4021,'DSR Attendance'!$A:$D,4,0)," / ",VLOOKUP('Per Outlet Plan'!A4021,'DSR Attendance'!$A:$E,5,0))))</f>
        <v/>
      </c>
      <c r="M4021" s="13" t="str">
        <f t="shared" si="64"/>
        <v/>
      </c>
      <c r="N4021" s="8"/>
      <c r="XFB4021" s="13" t="str">
        <f>IF(D4021="","",COUNTIF('DISPATCHED (VT11)'!$E:$E,'Per Outlet Plan'!D4021))</f>
        <v/>
      </c>
    </row>
    <row r="4022" spans="1:14 16382:16382">
      <c r="A4022" s="18" t="str">
        <f>IF(D4022="","",VLOOKUP(D4022,'DISPATCHED (VT11)'!$E:$XEV,16373,0))</f>
        <v/>
      </c>
      <c r="B4022" s="13" t="str">
        <f>IF(D4022="","",VLOOKUP(D4022,'DISPATCHED (VT11)'!$E:$L,8,0))</f>
        <v/>
      </c>
      <c r="C4022" s="16" t="str">
        <f>IF(A4022="","",IF(VLOOKUP(A4022,'DSR Attendance'!$A:$E,5,0)=0,VLOOKUP(A4022,'DSR Attendance'!$A:$D,4,0),CONCATENATE(VLOOKUP(A4022,'DSR Attendance'!$A:$D,4,0)," / ",VLOOKUP('Per Outlet Plan'!A4022,'DSR Attendance'!$A:$E,5,0))))</f>
        <v/>
      </c>
      <c r="M4022" s="13" t="str">
        <f t="shared" si="64"/>
        <v/>
      </c>
      <c r="N4022" s="8"/>
      <c r="XFB4022" s="13" t="str">
        <f>IF(D4022="","",COUNTIF('DISPATCHED (VT11)'!$E:$E,'Per Outlet Plan'!D4022))</f>
        <v/>
      </c>
    </row>
    <row r="4023" spans="1:14 16382:16382">
      <c r="A4023" s="18" t="str">
        <f>IF(D4023="","",VLOOKUP(D4023,'DISPATCHED (VT11)'!$E:$XEV,16373,0))</f>
        <v/>
      </c>
      <c r="B4023" s="13" t="str">
        <f>IF(D4023="","",VLOOKUP(D4023,'DISPATCHED (VT11)'!$E:$L,8,0))</f>
        <v/>
      </c>
      <c r="C4023" s="16" t="str">
        <f>IF(A4023="","",IF(VLOOKUP(A4023,'DSR Attendance'!$A:$E,5,0)=0,VLOOKUP(A4023,'DSR Attendance'!$A:$D,4,0),CONCATENATE(VLOOKUP(A4023,'DSR Attendance'!$A:$D,4,0)," / ",VLOOKUP('Per Outlet Plan'!A4023,'DSR Attendance'!$A:$E,5,0))))</f>
        <v/>
      </c>
      <c r="M4023" s="13" t="str">
        <f t="shared" si="64"/>
        <v/>
      </c>
      <c r="N4023" s="8"/>
      <c r="XFB4023" s="13" t="str">
        <f>IF(D4023="","",COUNTIF('DISPATCHED (VT11)'!$E:$E,'Per Outlet Plan'!D4023))</f>
        <v/>
      </c>
    </row>
    <row r="4024" spans="1:14 16382:16382">
      <c r="A4024" s="18" t="str">
        <f>IF(D4024="","",VLOOKUP(D4024,'DISPATCHED (VT11)'!$E:$XEV,16373,0))</f>
        <v/>
      </c>
      <c r="B4024" s="13" t="str">
        <f>IF(D4024="","",VLOOKUP(D4024,'DISPATCHED (VT11)'!$E:$L,8,0))</f>
        <v/>
      </c>
      <c r="C4024" s="16" t="str">
        <f>IF(A4024="","",IF(VLOOKUP(A4024,'DSR Attendance'!$A:$E,5,0)=0,VLOOKUP(A4024,'DSR Attendance'!$A:$D,4,0),CONCATENATE(VLOOKUP(A4024,'DSR Attendance'!$A:$D,4,0)," / ",VLOOKUP('Per Outlet Plan'!A4024,'DSR Attendance'!$A:$E,5,0))))</f>
        <v/>
      </c>
      <c r="M4024" s="13" t="str">
        <f t="shared" si="64"/>
        <v/>
      </c>
      <c r="N4024" s="8"/>
      <c r="XFB4024" s="13" t="str">
        <f>IF(D4024="","",COUNTIF('DISPATCHED (VT11)'!$E:$E,'Per Outlet Plan'!D4024))</f>
        <v/>
      </c>
    </row>
    <row r="4025" spans="1:14 16382:16382">
      <c r="A4025" s="18" t="str">
        <f>IF(D4025="","",VLOOKUP(D4025,'DISPATCHED (VT11)'!$E:$XEV,16373,0))</f>
        <v/>
      </c>
      <c r="B4025" s="13" t="str">
        <f>IF(D4025="","",VLOOKUP(D4025,'DISPATCHED (VT11)'!$E:$L,8,0))</f>
        <v/>
      </c>
      <c r="C4025" s="16" t="str">
        <f>IF(A4025="","",IF(VLOOKUP(A4025,'DSR Attendance'!$A:$E,5,0)=0,VLOOKUP(A4025,'DSR Attendance'!$A:$D,4,0),CONCATENATE(VLOOKUP(A4025,'DSR Attendance'!$A:$D,4,0)," / ",VLOOKUP('Per Outlet Plan'!A4025,'DSR Attendance'!$A:$E,5,0))))</f>
        <v/>
      </c>
      <c r="M4025" s="13" t="str">
        <f t="shared" si="64"/>
        <v/>
      </c>
      <c r="N4025" s="8"/>
      <c r="XFB4025" s="13" t="str">
        <f>IF(D4025="","",COUNTIF('DISPATCHED (VT11)'!$E:$E,'Per Outlet Plan'!D4025))</f>
        <v/>
      </c>
    </row>
    <row r="4026" spans="1:14 16382:16382">
      <c r="A4026" s="18" t="str">
        <f>IF(D4026="","",VLOOKUP(D4026,'DISPATCHED (VT11)'!$E:$XEV,16373,0))</f>
        <v/>
      </c>
      <c r="B4026" s="13" t="str">
        <f>IF(D4026="","",VLOOKUP(D4026,'DISPATCHED (VT11)'!$E:$L,8,0))</f>
        <v/>
      </c>
      <c r="C4026" s="16" t="str">
        <f>IF(A4026="","",IF(VLOOKUP(A4026,'DSR Attendance'!$A:$E,5,0)=0,VLOOKUP(A4026,'DSR Attendance'!$A:$D,4,0),CONCATENATE(VLOOKUP(A4026,'DSR Attendance'!$A:$D,4,0)," / ",VLOOKUP('Per Outlet Plan'!A4026,'DSR Attendance'!$A:$E,5,0))))</f>
        <v/>
      </c>
      <c r="M4026" s="13" t="str">
        <f t="shared" si="64"/>
        <v/>
      </c>
      <c r="N4026" s="8"/>
      <c r="XFB4026" s="13" t="str">
        <f>IF(D4026="","",COUNTIF('DISPATCHED (VT11)'!$E:$E,'Per Outlet Plan'!D4026))</f>
        <v/>
      </c>
    </row>
    <row r="4027" spans="1:14 16382:16382">
      <c r="A4027" s="18" t="str">
        <f>IF(D4027="","",VLOOKUP(D4027,'DISPATCHED (VT11)'!$E:$XEV,16373,0))</f>
        <v/>
      </c>
      <c r="B4027" s="13" t="str">
        <f>IF(D4027="","",VLOOKUP(D4027,'DISPATCHED (VT11)'!$E:$L,8,0))</f>
        <v/>
      </c>
      <c r="C4027" s="16" t="str">
        <f>IF(A4027="","",IF(VLOOKUP(A4027,'DSR Attendance'!$A:$E,5,0)=0,VLOOKUP(A4027,'DSR Attendance'!$A:$D,4,0),CONCATENATE(VLOOKUP(A4027,'DSR Attendance'!$A:$D,4,0)," / ",VLOOKUP('Per Outlet Plan'!A4027,'DSR Attendance'!$A:$E,5,0))))</f>
        <v/>
      </c>
      <c r="M4027" s="13" t="str">
        <f t="shared" si="64"/>
        <v/>
      </c>
      <c r="N4027" s="8"/>
      <c r="XFB4027" s="13" t="str">
        <f>IF(D4027="","",COUNTIF('DISPATCHED (VT11)'!$E:$E,'Per Outlet Plan'!D4027))</f>
        <v/>
      </c>
    </row>
    <row r="4028" spans="1:14 16382:16382">
      <c r="A4028" s="18" t="str">
        <f>IF(D4028="","",VLOOKUP(D4028,'DISPATCHED (VT11)'!$E:$XEV,16373,0))</f>
        <v/>
      </c>
      <c r="B4028" s="13" t="str">
        <f>IF(D4028="","",VLOOKUP(D4028,'DISPATCHED (VT11)'!$E:$L,8,0))</f>
        <v/>
      </c>
      <c r="C4028" s="16" t="str">
        <f>IF(A4028="","",IF(VLOOKUP(A4028,'DSR Attendance'!$A:$E,5,0)=0,VLOOKUP(A4028,'DSR Attendance'!$A:$D,4,0),CONCATENATE(VLOOKUP(A4028,'DSR Attendance'!$A:$D,4,0)," / ",VLOOKUP('Per Outlet Plan'!A4028,'DSR Attendance'!$A:$E,5,0))))</f>
        <v/>
      </c>
      <c r="M4028" s="13" t="str">
        <f t="shared" si="64"/>
        <v/>
      </c>
      <c r="N4028" s="8"/>
      <c r="XFB4028" s="13" t="str">
        <f>IF(D4028="","",COUNTIF('DISPATCHED (VT11)'!$E:$E,'Per Outlet Plan'!D4028))</f>
        <v/>
      </c>
    </row>
    <row r="4029" spans="1:14 16382:16382">
      <c r="A4029" s="18" t="str">
        <f>IF(D4029="","",VLOOKUP(D4029,'DISPATCHED (VT11)'!$E:$XEV,16373,0))</f>
        <v/>
      </c>
      <c r="B4029" s="13" t="str">
        <f>IF(D4029="","",VLOOKUP(D4029,'DISPATCHED (VT11)'!$E:$L,8,0))</f>
        <v/>
      </c>
      <c r="C4029" s="16" t="str">
        <f>IF(A4029="","",IF(VLOOKUP(A4029,'DSR Attendance'!$A:$E,5,0)=0,VLOOKUP(A4029,'DSR Attendance'!$A:$D,4,0),CONCATENATE(VLOOKUP(A4029,'DSR Attendance'!$A:$D,4,0)," / ",VLOOKUP('Per Outlet Plan'!A4029,'DSR Attendance'!$A:$E,5,0))))</f>
        <v/>
      </c>
      <c r="M4029" s="13" t="str">
        <f t="shared" si="64"/>
        <v/>
      </c>
      <c r="N4029" s="8"/>
      <c r="XFB4029" s="13" t="str">
        <f>IF(D4029="","",COUNTIF('DISPATCHED (VT11)'!$E:$E,'Per Outlet Plan'!D4029))</f>
        <v/>
      </c>
    </row>
    <row r="4030" spans="1:14 16382:16382">
      <c r="A4030" s="18" t="str">
        <f>IF(D4030="","",VLOOKUP(D4030,'DISPATCHED (VT11)'!$E:$XEV,16373,0))</f>
        <v/>
      </c>
      <c r="B4030" s="13" t="str">
        <f>IF(D4030="","",VLOOKUP(D4030,'DISPATCHED (VT11)'!$E:$L,8,0))</f>
        <v/>
      </c>
      <c r="C4030" s="16" t="str">
        <f>IF(A4030="","",IF(VLOOKUP(A4030,'DSR Attendance'!$A:$E,5,0)=0,VLOOKUP(A4030,'DSR Attendance'!$A:$D,4,0),CONCATENATE(VLOOKUP(A4030,'DSR Attendance'!$A:$D,4,0)," / ",VLOOKUP('Per Outlet Plan'!A4030,'DSR Attendance'!$A:$E,5,0))))</f>
        <v/>
      </c>
      <c r="M4030" s="13" t="str">
        <f t="shared" si="64"/>
        <v/>
      </c>
      <c r="N4030" s="8"/>
      <c r="XFB4030" s="13" t="str">
        <f>IF(D4030="","",COUNTIF('DISPATCHED (VT11)'!$E:$E,'Per Outlet Plan'!D4030))</f>
        <v/>
      </c>
    </row>
    <row r="4031" spans="1:14 16382:16382">
      <c r="A4031" s="18" t="str">
        <f>IF(D4031="","",VLOOKUP(D4031,'DISPATCHED (VT11)'!$E:$XEV,16373,0))</f>
        <v/>
      </c>
      <c r="B4031" s="13" t="str">
        <f>IF(D4031="","",VLOOKUP(D4031,'DISPATCHED (VT11)'!$E:$L,8,0))</f>
        <v/>
      </c>
      <c r="C4031" s="16" t="str">
        <f>IF(A4031="","",IF(VLOOKUP(A4031,'DSR Attendance'!$A:$E,5,0)=0,VLOOKUP(A4031,'DSR Attendance'!$A:$D,4,0),CONCATENATE(VLOOKUP(A4031,'DSR Attendance'!$A:$D,4,0)," / ",VLOOKUP('Per Outlet Plan'!A4031,'DSR Attendance'!$A:$E,5,0))))</f>
        <v/>
      </c>
      <c r="M4031" s="13" t="str">
        <f t="shared" si="64"/>
        <v/>
      </c>
      <c r="N4031" s="8"/>
      <c r="XFB4031" s="13" t="str">
        <f>IF(D4031="","",COUNTIF('DISPATCHED (VT11)'!$E:$E,'Per Outlet Plan'!D4031))</f>
        <v/>
      </c>
    </row>
    <row r="4032" spans="1:14 16382:16382">
      <c r="A4032" s="18" t="str">
        <f>IF(D4032="","",VLOOKUP(D4032,'DISPATCHED (VT11)'!$E:$XEV,16373,0))</f>
        <v/>
      </c>
      <c r="B4032" s="13" t="str">
        <f>IF(D4032="","",VLOOKUP(D4032,'DISPATCHED (VT11)'!$E:$L,8,0))</f>
        <v/>
      </c>
      <c r="C4032" s="16" t="str">
        <f>IF(A4032="","",IF(VLOOKUP(A4032,'DSR Attendance'!$A:$E,5,0)=0,VLOOKUP(A4032,'DSR Attendance'!$A:$D,4,0),CONCATENATE(VLOOKUP(A4032,'DSR Attendance'!$A:$D,4,0)," / ",VLOOKUP('Per Outlet Plan'!A4032,'DSR Attendance'!$A:$E,5,0))))</f>
        <v/>
      </c>
      <c r="M4032" s="13" t="str">
        <f t="shared" si="64"/>
        <v/>
      </c>
      <c r="N4032" s="8"/>
      <c r="XFB4032" s="13" t="str">
        <f>IF(D4032="","",COUNTIF('DISPATCHED (VT11)'!$E:$E,'Per Outlet Plan'!D4032))</f>
        <v/>
      </c>
    </row>
    <row r="4033" spans="1:14 16382:16382">
      <c r="A4033" s="18" t="str">
        <f>IF(D4033="","",VLOOKUP(D4033,'DISPATCHED (VT11)'!$E:$XEV,16373,0))</f>
        <v/>
      </c>
      <c r="B4033" s="13" t="str">
        <f>IF(D4033="","",VLOOKUP(D4033,'DISPATCHED (VT11)'!$E:$L,8,0))</f>
        <v/>
      </c>
      <c r="C4033" s="16" t="str">
        <f>IF(A4033="","",IF(VLOOKUP(A4033,'DSR Attendance'!$A:$E,5,0)=0,VLOOKUP(A4033,'DSR Attendance'!$A:$D,4,0),CONCATENATE(VLOOKUP(A4033,'DSR Attendance'!$A:$D,4,0)," / ",VLOOKUP('Per Outlet Plan'!A4033,'DSR Attendance'!$A:$E,5,0))))</f>
        <v/>
      </c>
      <c r="M4033" s="13" t="str">
        <f t="shared" si="64"/>
        <v/>
      </c>
      <c r="N4033" s="8"/>
      <c r="XFB4033" s="13" t="str">
        <f>IF(D4033="","",COUNTIF('DISPATCHED (VT11)'!$E:$E,'Per Outlet Plan'!D4033))</f>
        <v/>
      </c>
    </row>
    <row r="4034" spans="1:14 16382:16382">
      <c r="A4034" s="18" t="str">
        <f>IF(D4034="","",VLOOKUP(D4034,'DISPATCHED (VT11)'!$E:$XEV,16373,0))</f>
        <v/>
      </c>
      <c r="B4034" s="13" t="str">
        <f>IF(D4034="","",VLOOKUP(D4034,'DISPATCHED (VT11)'!$E:$L,8,0))</f>
        <v/>
      </c>
      <c r="C4034" s="16" t="str">
        <f>IF(A4034="","",IF(VLOOKUP(A4034,'DSR Attendance'!$A:$E,5,0)=0,VLOOKUP(A4034,'DSR Attendance'!$A:$D,4,0),CONCATENATE(VLOOKUP(A4034,'DSR Attendance'!$A:$D,4,0)," / ",VLOOKUP('Per Outlet Plan'!A4034,'DSR Attendance'!$A:$E,5,0))))</f>
        <v/>
      </c>
      <c r="M4034" s="13" t="str">
        <f t="shared" si="64"/>
        <v/>
      </c>
      <c r="N4034" s="8"/>
      <c r="XFB4034" s="13" t="str">
        <f>IF(D4034="","",COUNTIF('DISPATCHED (VT11)'!$E:$E,'Per Outlet Plan'!D4034))</f>
        <v/>
      </c>
    </row>
    <row r="4035" spans="1:14 16382:16382">
      <c r="A4035" s="18" t="str">
        <f>IF(D4035="","",VLOOKUP(D4035,'DISPATCHED (VT11)'!$E:$XEV,16373,0))</f>
        <v/>
      </c>
      <c r="B4035" s="13" t="str">
        <f>IF(D4035="","",VLOOKUP(D4035,'DISPATCHED (VT11)'!$E:$L,8,0))</f>
        <v/>
      </c>
      <c r="C4035" s="16" t="str">
        <f>IF(A4035="","",IF(VLOOKUP(A4035,'DSR Attendance'!$A:$E,5,0)=0,VLOOKUP(A4035,'DSR Attendance'!$A:$D,4,0),CONCATENATE(VLOOKUP(A4035,'DSR Attendance'!$A:$D,4,0)," / ",VLOOKUP('Per Outlet Plan'!A4035,'DSR Attendance'!$A:$E,5,0))))</f>
        <v/>
      </c>
      <c r="M4035" s="13" t="str">
        <f t="shared" si="64"/>
        <v/>
      </c>
      <c r="N4035" s="8"/>
      <c r="XFB4035" s="13" t="str">
        <f>IF(D4035="","",COUNTIF('DISPATCHED (VT11)'!$E:$E,'Per Outlet Plan'!D4035))</f>
        <v/>
      </c>
    </row>
    <row r="4036" spans="1:14 16382:16382">
      <c r="A4036" s="18" t="str">
        <f>IF(D4036="","",VLOOKUP(D4036,'DISPATCHED (VT11)'!$E:$XEV,16373,0))</f>
        <v/>
      </c>
      <c r="B4036" s="13" t="str">
        <f>IF(D4036="","",VLOOKUP(D4036,'DISPATCHED (VT11)'!$E:$L,8,0))</f>
        <v/>
      </c>
      <c r="C4036" s="16" t="str">
        <f>IF(A4036="","",IF(VLOOKUP(A4036,'DSR Attendance'!$A:$E,5,0)=0,VLOOKUP(A4036,'DSR Attendance'!$A:$D,4,0),CONCATENATE(VLOOKUP(A4036,'DSR Attendance'!$A:$D,4,0)," / ",VLOOKUP('Per Outlet Plan'!A4036,'DSR Attendance'!$A:$E,5,0))))</f>
        <v/>
      </c>
      <c r="M4036" s="13" t="str">
        <f t="shared" si="64"/>
        <v/>
      </c>
      <c r="N4036" s="8"/>
      <c r="XFB4036" s="13" t="str">
        <f>IF(D4036="","",COUNTIF('DISPATCHED (VT11)'!$E:$E,'Per Outlet Plan'!D4036))</f>
        <v/>
      </c>
    </row>
    <row r="4037" spans="1:14 16382:16382">
      <c r="A4037" s="18" t="str">
        <f>IF(D4037="","",VLOOKUP(D4037,'DISPATCHED (VT11)'!$E:$XEV,16373,0))</f>
        <v/>
      </c>
      <c r="B4037" s="13" t="str">
        <f>IF(D4037="","",VLOOKUP(D4037,'DISPATCHED (VT11)'!$E:$L,8,0))</f>
        <v/>
      </c>
      <c r="C4037" s="16" t="str">
        <f>IF(A4037="","",IF(VLOOKUP(A4037,'DSR Attendance'!$A:$E,5,0)=0,VLOOKUP(A4037,'DSR Attendance'!$A:$D,4,0),CONCATENATE(VLOOKUP(A4037,'DSR Attendance'!$A:$D,4,0)," / ",VLOOKUP('Per Outlet Plan'!A4037,'DSR Attendance'!$A:$E,5,0))))</f>
        <v/>
      </c>
      <c r="M4037" s="13" t="str">
        <f t="shared" si="64"/>
        <v/>
      </c>
      <c r="N4037" s="8"/>
      <c r="XFB4037" s="13" t="str">
        <f>IF(D4037="","",COUNTIF('DISPATCHED (VT11)'!$E:$E,'Per Outlet Plan'!D4037))</f>
        <v/>
      </c>
    </row>
    <row r="4038" spans="1:14 16382:16382">
      <c r="A4038" s="18" t="str">
        <f>IF(D4038="","",VLOOKUP(D4038,'DISPATCHED (VT11)'!$E:$XEV,16373,0))</f>
        <v/>
      </c>
      <c r="B4038" s="13" t="str">
        <f>IF(D4038="","",VLOOKUP(D4038,'DISPATCHED (VT11)'!$E:$L,8,0))</f>
        <v/>
      </c>
      <c r="C4038" s="16" t="str">
        <f>IF(A4038="","",IF(VLOOKUP(A4038,'DSR Attendance'!$A:$E,5,0)=0,VLOOKUP(A4038,'DSR Attendance'!$A:$D,4,0),CONCATENATE(VLOOKUP(A4038,'DSR Attendance'!$A:$D,4,0)," / ",VLOOKUP('Per Outlet Plan'!A4038,'DSR Attendance'!$A:$E,5,0))))</f>
        <v/>
      </c>
      <c r="M4038" s="13" t="str">
        <f t="shared" ref="M4038:M4101" si="65">IF(L4038="","",VLOOKUP(L4038,$XFC$6:$XFD$30,2,0))</f>
        <v/>
      </c>
      <c r="N4038" s="8"/>
      <c r="XFB4038" s="13" t="str">
        <f>IF(D4038="","",COUNTIF('DISPATCHED (VT11)'!$E:$E,'Per Outlet Plan'!D4038))</f>
        <v/>
      </c>
    </row>
    <row r="4039" spans="1:14 16382:16382">
      <c r="A4039" s="18" t="str">
        <f>IF(D4039="","",VLOOKUP(D4039,'DISPATCHED (VT11)'!$E:$XEV,16373,0))</f>
        <v/>
      </c>
      <c r="B4039" s="13" t="str">
        <f>IF(D4039="","",VLOOKUP(D4039,'DISPATCHED (VT11)'!$E:$L,8,0))</f>
        <v/>
      </c>
      <c r="C4039" s="16" t="str">
        <f>IF(A4039="","",IF(VLOOKUP(A4039,'DSR Attendance'!$A:$E,5,0)=0,VLOOKUP(A4039,'DSR Attendance'!$A:$D,4,0),CONCATENATE(VLOOKUP(A4039,'DSR Attendance'!$A:$D,4,0)," / ",VLOOKUP('Per Outlet Plan'!A4039,'DSR Attendance'!$A:$E,5,0))))</f>
        <v/>
      </c>
      <c r="M4039" s="13" t="str">
        <f t="shared" si="65"/>
        <v/>
      </c>
      <c r="N4039" s="8"/>
      <c r="XFB4039" s="13" t="str">
        <f>IF(D4039="","",COUNTIF('DISPATCHED (VT11)'!$E:$E,'Per Outlet Plan'!D4039))</f>
        <v/>
      </c>
    </row>
    <row r="4040" spans="1:14 16382:16382">
      <c r="A4040" s="18" t="str">
        <f>IF(D4040="","",VLOOKUP(D4040,'DISPATCHED (VT11)'!$E:$XEV,16373,0))</f>
        <v/>
      </c>
      <c r="B4040" s="13" t="str">
        <f>IF(D4040="","",VLOOKUP(D4040,'DISPATCHED (VT11)'!$E:$L,8,0))</f>
        <v/>
      </c>
      <c r="C4040" s="16" t="str">
        <f>IF(A4040="","",IF(VLOOKUP(A4040,'DSR Attendance'!$A:$E,5,0)=0,VLOOKUP(A4040,'DSR Attendance'!$A:$D,4,0),CONCATENATE(VLOOKUP(A4040,'DSR Attendance'!$A:$D,4,0)," / ",VLOOKUP('Per Outlet Plan'!A4040,'DSR Attendance'!$A:$E,5,0))))</f>
        <v/>
      </c>
      <c r="M4040" s="13" t="str">
        <f t="shared" si="65"/>
        <v/>
      </c>
      <c r="N4040" s="8"/>
      <c r="XFB4040" s="13" t="str">
        <f>IF(D4040="","",COUNTIF('DISPATCHED (VT11)'!$E:$E,'Per Outlet Plan'!D4040))</f>
        <v/>
      </c>
    </row>
    <row r="4041" spans="1:14 16382:16382">
      <c r="A4041" s="18" t="str">
        <f>IF(D4041="","",VLOOKUP(D4041,'DISPATCHED (VT11)'!$E:$XEV,16373,0))</f>
        <v/>
      </c>
      <c r="B4041" s="13" t="str">
        <f>IF(D4041="","",VLOOKUP(D4041,'DISPATCHED (VT11)'!$E:$L,8,0))</f>
        <v/>
      </c>
      <c r="C4041" s="16" t="str">
        <f>IF(A4041="","",IF(VLOOKUP(A4041,'DSR Attendance'!$A:$E,5,0)=0,VLOOKUP(A4041,'DSR Attendance'!$A:$D,4,0),CONCATENATE(VLOOKUP(A4041,'DSR Attendance'!$A:$D,4,0)," / ",VLOOKUP('Per Outlet Plan'!A4041,'DSR Attendance'!$A:$E,5,0))))</f>
        <v/>
      </c>
      <c r="M4041" s="13" t="str">
        <f t="shared" si="65"/>
        <v/>
      </c>
      <c r="N4041" s="8"/>
      <c r="XFB4041" s="13" t="str">
        <f>IF(D4041="","",COUNTIF('DISPATCHED (VT11)'!$E:$E,'Per Outlet Plan'!D4041))</f>
        <v/>
      </c>
    </row>
    <row r="4042" spans="1:14 16382:16382">
      <c r="A4042" s="18" t="str">
        <f>IF(D4042="","",VLOOKUP(D4042,'DISPATCHED (VT11)'!$E:$XEV,16373,0))</f>
        <v/>
      </c>
      <c r="B4042" s="13" t="str">
        <f>IF(D4042="","",VLOOKUP(D4042,'DISPATCHED (VT11)'!$E:$L,8,0))</f>
        <v/>
      </c>
      <c r="C4042" s="16" t="str">
        <f>IF(A4042="","",IF(VLOOKUP(A4042,'DSR Attendance'!$A:$E,5,0)=0,VLOOKUP(A4042,'DSR Attendance'!$A:$D,4,0),CONCATENATE(VLOOKUP(A4042,'DSR Attendance'!$A:$D,4,0)," / ",VLOOKUP('Per Outlet Plan'!A4042,'DSR Attendance'!$A:$E,5,0))))</f>
        <v/>
      </c>
      <c r="M4042" s="13" t="str">
        <f t="shared" si="65"/>
        <v/>
      </c>
      <c r="N4042" s="8"/>
      <c r="XFB4042" s="13" t="str">
        <f>IF(D4042="","",COUNTIF('DISPATCHED (VT11)'!$E:$E,'Per Outlet Plan'!D4042))</f>
        <v/>
      </c>
    </row>
    <row r="4043" spans="1:14 16382:16382">
      <c r="A4043" s="18" t="str">
        <f>IF(D4043="","",VLOOKUP(D4043,'DISPATCHED (VT11)'!$E:$XEV,16373,0))</f>
        <v/>
      </c>
      <c r="B4043" s="13" t="str">
        <f>IF(D4043="","",VLOOKUP(D4043,'DISPATCHED (VT11)'!$E:$L,8,0))</f>
        <v/>
      </c>
      <c r="C4043" s="16" t="str">
        <f>IF(A4043="","",IF(VLOOKUP(A4043,'DSR Attendance'!$A:$E,5,0)=0,VLOOKUP(A4043,'DSR Attendance'!$A:$D,4,0),CONCATENATE(VLOOKUP(A4043,'DSR Attendance'!$A:$D,4,0)," / ",VLOOKUP('Per Outlet Plan'!A4043,'DSR Attendance'!$A:$E,5,0))))</f>
        <v/>
      </c>
      <c r="M4043" s="13" t="str">
        <f t="shared" si="65"/>
        <v/>
      </c>
      <c r="N4043" s="8"/>
      <c r="XFB4043" s="13" t="str">
        <f>IF(D4043="","",COUNTIF('DISPATCHED (VT11)'!$E:$E,'Per Outlet Plan'!D4043))</f>
        <v/>
      </c>
    </row>
    <row r="4044" spans="1:14 16382:16382">
      <c r="A4044" s="18" t="str">
        <f>IF(D4044="","",VLOOKUP(D4044,'DISPATCHED (VT11)'!$E:$XEV,16373,0))</f>
        <v/>
      </c>
      <c r="B4044" s="13" t="str">
        <f>IF(D4044="","",VLOOKUP(D4044,'DISPATCHED (VT11)'!$E:$L,8,0))</f>
        <v/>
      </c>
      <c r="C4044" s="16" t="str">
        <f>IF(A4044="","",IF(VLOOKUP(A4044,'DSR Attendance'!$A:$E,5,0)=0,VLOOKUP(A4044,'DSR Attendance'!$A:$D,4,0),CONCATENATE(VLOOKUP(A4044,'DSR Attendance'!$A:$D,4,0)," / ",VLOOKUP('Per Outlet Plan'!A4044,'DSR Attendance'!$A:$E,5,0))))</f>
        <v/>
      </c>
      <c r="M4044" s="13" t="str">
        <f t="shared" si="65"/>
        <v/>
      </c>
      <c r="N4044" s="8"/>
      <c r="XFB4044" s="13" t="str">
        <f>IF(D4044="","",COUNTIF('DISPATCHED (VT11)'!$E:$E,'Per Outlet Plan'!D4044))</f>
        <v/>
      </c>
    </row>
    <row r="4045" spans="1:14 16382:16382">
      <c r="A4045" s="18" t="str">
        <f>IF(D4045="","",VLOOKUP(D4045,'DISPATCHED (VT11)'!$E:$XEV,16373,0))</f>
        <v/>
      </c>
      <c r="B4045" s="13" t="str">
        <f>IF(D4045="","",VLOOKUP(D4045,'DISPATCHED (VT11)'!$E:$L,8,0))</f>
        <v/>
      </c>
      <c r="C4045" s="16" t="str">
        <f>IF(A4045="","",IF(VLOOKUP(A4045,'DSR Attendance'!$A:$E,5,0)=0,VLOOKUP(A4045,'DSR Attendance'!$A:$D,4,0),CONCATENATE(VLOOKUP(A4045,'DSR Attendance'!$A:$D,4,0)," / ",VLOOKUP('Per Outlet Plan'!A4045,'DSR Attendance'!$A:$E,5,0))))</f>
        <v/>
      </c>
      <c r="M4045" s="13" t="str">
        <f t="shared" si="65"/>
        <v/>
      </c>
      <c r="N4045" s="8"/>
      <c r="XFB4045" s="13" t="str">
        <f>IF(D4045="","",COUNTIF('DISPATCHED (VT11)'!$E:$E,'Per Outlet Plan'!D4045))</f>
        <v/>
      </c>
    </row>
    <row r="4046" spans="1:14 16382:16382">
      <c r="A4046" s="18" t="str">
        <f>IF(D4046="","",VLOOKUP(D4046,'DISPATCHED (VT11)'!$E:$XEV,16373,0))</f>
        <v/>
      </c>
      <c r="B4046" s="13" t="str">
        <f>IF(D4046="","",VLOOKUP(D4046,'DISPATCHED (VT11)'!$E:$L,8,0))</f>
        <v/>
      </c>
      <c r="C4046" s="16" t="str">
        <f>IF(A4046="","",IF(VLOOKUP(A4046,'DSR Attendance'!$A:$E,5,0)=0,VLOOKUP(A4046,'DSR Attendance'!$A:$D,4,0),CONCATENATE(VLOOKUP(A4046,'DSR Attendance'!$A:$D,4,0)," / ",VLOOKUP('Per Outlet Plan'!A4046,'DSR Attendance'!$A:$E,5,0))))</f>
        <v/>
      </c>
      <c r="M4046" s="13" t="str">
        <f t="shared" si="65"/>
        <v/>
      </c>
      <c r="N4046" s="8"/>
      <c r="XFB4046" s="13" t="str">
        <f>IF(D4046="","",COUNTIF('DISPATCHED (VT11)'!$E:$E,'Per Outlet Plan'!D4046))</f>
        <v/>
      </c>
    </row>
    <row r="4047" spans="1:14 16382:16382">
      <c r="A4047" s="18" t="str">
        <f>IF(D4047="","",VLOOKUP(D4047,'DISPATCHED (VT11)'!$E:$XEV,16373,0))</f>
        <v/>
      </c>
      <c r="B4047" s="13" t="str">
        <f>IF(D4047="","",VLOOKUP(D4047,'DISPATCHED (VT11)'!$E:$L,8,0))</f>
        <v/>
      </c>
      <c r="C4047" s="16" t="str">
        <f>IF(A4047="","",IF(VLOOKUP(A4047,'DSR Attendance'!$A:$E,5,0)=0,VLOOKUP(A4047,'DSR Attendance'!$A:$D,4,0),CONCATENATE(VLOOKUP(A4047,'DSR Attendance'!$A:$D,4,0)," / ",VLOOKUP('Per Outlet Plan'!A4047,'DSR Attendance'!$A:$E,5,0))))</f>
        <v/>
      </c>
      <c r="M4047" s="13" t="str">
        <f t="shared" si="65"/>
        <v/>
      </c>
      <c r="N4047" s="8"/>
      <c r="XFB4047" s="13" t="str">
        <f>IF(D4047="","",COUNTIF('DISPATCHED (VT11)'!$E:$E,'Per Outlet Plan'!D4047))</f>
        <v/>
      </c>
    </row>
    <row r="4048" spans="1:14 16382:16382">
      <c r="A4048" s="18" t="str">
        <f>IF(D4048="","",VLOOKUP(D4048,'DISPATCHED (VT11)'!$E:$XEV,16373,0))</f>
        <v/>
      </c>
      <c r="B4048" s="13" t="str">
        <f>IF(D4048="","",VLOOKUP(D4048,'DISPATCHED (VT11)'!$E:$L,8,0))</f>
        <v/>
      </c>
      <c r="C4048" s="16" t="str">
        <f>IF(A4048="","",IF(VLOOKUP(A4048,'DSR Attendance'!$A:$E,5,0)=0,VLOOKUP(A4048,'DSR Attendance'!$A:$D,4,0),CONCATENATE(VLOOKUP(A4048,'DSR Attendance'!$A:$D,4,0)," / ",VLOOKUP('Per Outlet Plan'!A4048,'DSR Attendance'!$A:$E,5,0))))</f>
        <v/>
      </c>
      <c r="M4048" s="13" t="str">
        <f t="shared" si="65"/>
        <v/>
      </c>
      <c r="N4048" s="8"/>
      <c r="XFB4048" s="13" t="str">
        <f>IF(D4048="","",COUNTIF('DISPATCHED (VT11)'!$E:$E,'Per Outlet Plan'!D4048))</f>
        <v/>
      </c>
    </row>
    <row r="4049" spans="1:14 16382:16382">
      <c r="A4049" s="18" t="str">
        <f>IF(D4049="","",VLOOKUP(D4049,'DISPATCHED (VT11)'!$E:$XEV,16373,0))</f>
        <v/>
      </c>
      <c r="B4049" s="13" t="str">
        <f>IF(D4049="","",VLOOKUP(D4049,'DISPATCHED (VT11)'!$E:$L,8,0))</f>
        <v/>
      </c>
      <c r="C4049" s="16" t="str">
        <f>IF(A4049="","",IF(VLOOKUP(A4049,'DSR Attendance'!$A:$E,5,0)=0,VLOOKUP(A4049,'DSR Attendance'!$A:$D,4,0),CONCATENATE(VLOOKUP(A4049,'DSR Attendance'!$A:$D,4,0)," / ",VLOOKUP('Per Outlet Plan'!A4049,'DSR Attendance'!$A:$E,5,0))))</f>
        <v/>
      </c>
      <c r="M4049" s="13" t="str">
        <f t="shared" si="65"/>
        <v/>
      </c>
      <c r="N4049" s="8"/>
      <c r="XFB4049" s="13" t="str">
        <f>IF(D4049="","",COUNTIF('DISPATCHED (VT11)'!$E:$E,'Per Outlet Plan'!D4049))</f>
        <v/>
      </c>
    </row>
    <row r="4050" spans="1:14 16382:16382">
      <c r="A4050" s="18" t="str">
        <f>IF(D4050="","",VLOOKUP(D4050,'DISPATCHED (VT11)'!$E:$XEV,16373,0))</f>
        <v/>
      </c>
      <c r="B4050" s="13" t="str">
        <f>IF(D4050="","",VLOOKUP(D4050,'DISPATCHED (VT11)'!$E:$L,8,0))</f>
        <v/>
      </c>
      <c r="C4050" s="16" t="str">
        <f>IF(A4050="","",IF(VLOOKUP(A4050,'DSR Attendance'!$A:$E,5,0)=0,VLOOKUP(A4050,'DSR Attendance'!$A:$D,4,0),CONCATENATE(VLOOKUP(A4050,'DSR Attendance'!$A:$D,4,0)," / ",VLOOKUP('Per Outlet Plan'!A4050,'DSR Attendance'!$A:$E,5,0))))</f>
        <v/>
      </c>
      <c r="M4050" s="13" t="str">
        <f t="shared" si="65"/>
        <v/>
      </c>
      <c r="N4050" s="8"/>
      <c r="XFB4050" s="13" t="str">
        <f>IF(D4050="","",COUNTIF('DISPATCHED (VT11)'!$E:$E,'Per Outlet Plan'!D4050))</f>
        <v/>
      </c>
    </row>
    <row r="4051" spans="1:14 16382:16382">
      <c r="A4051" s="18" t="str">
        <f>IF(D4051="","",VLOOKUP(D4051,'DISPATCHED (VT11)'!$E:$XEV,16373,0))</f>
        <v/>
      </c>
      <c r="B4051" s="13" t="str">
        <f>IF(D4051="","",VLOOKUP(D4051,'DISPATCHED (VT11)'!$E:$L,8,0))</f>
        <v/>
      </c>
      <c r="C4051" s="16" t="str">
        <f>IF(A4051="","",IF(VLOOKUP(A4051,'DSR Attendance'!$A:$E,5,0)=0,VLOOKUP(A4051,'DSR Attendance'!$A:$D,4,0),CONCATENATE(VLOOKUP(A4051,'DSR Attendance'!$A:$D,4,0)," / ",VLOOKUP('Per Outlet Plan'!A4051,'DSR Attendance'!$A:$E,5,0))))</f>
        <v/>
      </c>
      <c r="M4051" s="13" t="str">
        <f t="shared" si="65"/>
        <v/>
      </c>
      <c r="N4051" s="8"/>
      <c r="XFB4051" s="13" t="str">
        <f>IF(D4051="","",COUNTIF('DISPATCHED (VT11)'!$E:$E,'Per Outlet Plan'!D4051))</f>
        <v/>
      </c>
    </row>
    <row r="4052" spans="1:14 16382:16382">
      <c r="A4052" s="18" t="str">
        <f>IF(D4052="","",VLOOKUP(D4052,'DISPATCHED (VT11)'!$E:$XEV,16373,0))</f>
        <v/>
      </c>
      <c r="B4052" s="13" t="str">
        <f>IF(D4052="","",VLOOKUP(D4052,'DISPATCHED (VT11)'!$E:$L,8,0))</f>
        <v/>
      </c>
      <c r="C4052" s="16" t="str">
        <f>IF(A4052="","",IF(VLOOKUP(A4052,'DSR Attendance'!$A:$E,5,0)=0,VLOOKUP(A4052,'DSR Attendance'!$A:$D,4,0),CONCATENATE(VLOOKUP(A4052,'DSR Attendance'!$A:$D,4,0)," / ",VLOOKUP('Per Outlet Plan'!A4052,'DSR Attendance'!$A:$E,5,0))))</f>
        <v/>
      </c>
      <c r="M4052" s="13" t="str">
        <f t="shared" si="65"/>
        <v/>
      </c>
      <c r="N4052" s="8"/>
      <c r="XFB4052" s="13" t="str">
        <f>IF(D4052="","",COUNTIF('DISPATCHED (VT11)'!$E:$E,'Per Outlet Plan'!D4052))</f>
        <v/>
      </c>
    </row>
    <row r="4053" spans="1:14 16382:16382">
      <c r="A4053" s="18" t="str">
        <f>IF(D4053="","",VLOOKUP(D4053,'DISPATCHED (VT11)'!$E:$XEV,16373,0))</f>
        <v/>
      </c>
      <c r="B4053" s="13" t="str">
        <f>IF(D4053="","",VLOOKUP(D4053,'DISPATCHED (VT11)'!$E:$L,8,0))</f>
        <v/>
      </c>
      <c r="C4053" s="16" t="str">
        <f>IF(A4053="","",IF(VLOOKUP(A4053,'DSR Attendance'!$A:$E,5,0)=0,VLOOKUP(A4053,'DSR Attendance'!$A:$D,4,0),CONCATENATE(VLOOKUP(A4053,'DSR Attendance'!$A:$D,4,0)," / ",VLOOKUP('Per Outlet Plan'!A4053,'DSR Attendance'!$A:$E,5,0))))</f>
        <v/>
      </c>
      <c r="M4053" s="13" t="str">
        <f t="shared" si="65"/>
        <v/>
      </c>
      <c r="N4053" s="8"/>
      <c r="XFB4053" s="13" t="str">
        <f>IF(D4053="","",COUNTIF('DISPATCHED (VT11)'!$E:$E,'Per Outlet Plan'!D4053))</f>
        <v/>
      </c>
    </row>
    <row r="4054" spans="1:14 16382:16382">
      <c r="A4054" s="18" t="str">
        <f>IF(D4054="","",VLOOKUP(D4054,'DISPATCHED (VT11)'!$E:$XEV,16373,0))</f>
        <v/>
      </c>
      <c r="B4054" s="13" t="str">
        <f>IF(D4054="","",VLOOKUP(D4054,'DISPATCHED (VT11)'!$E:$L,8,0))</f>
        <v/>
      </c>
      <c r="C4054" s="16" t="str">
        <f>IF(A4054="","",IF(VLOOKUP(A4054,'DSR Attendance'!$A:$E,5,0)=0,VLOOKUP(A4054,'DSR Attendance'!$A:$D,4,0),CONCATENATE(VLOOKUP(A4054,'DSR Attendance'!$A:$D,4,0)," / ",VLOOKUP('Per Outlet Plan'!A4054,'DSR Attendance'!$A:$E,5,0))))</f>
        <v/>
      </c>
      <c r="M4054" s="13" t="str">
        <f t="shared" si="65"/>
        <v/>
      </c>
      <c r="N4054" s="8"/>
      <c r="XFB4054" s="13" t="str">
        <f>IF(D4054="","",COUNTIF('DISPATCHED (VT11)'!$E:$E,'Per Outlet Plan'!D4054))</f>
        <v/>
      </c>
    </row>
    <row r="4055" spans="1:14 16382:16382">
      <c r="A4055" s="18" t="str">
        <f>IF(D4055="","",VLOOKUP(D4055,'DISPATCHED (VT11)'!$E:$XEV,16373,0))</f>
        <v/>
      </c>
      <c r="B4055" s="13" t="str">
        <f>IF(D4055="","",VLOOKUP(D4055,'DISPATCHED (VT11)'!$E:$L,8,0))</f>
        <v/>
      </c>
      <c r="C4055" s="16" t="str">
        <f>IF(A4055="","",IF(VLOOKUP(A4055,'DSR Attendance'!$A:$E,5,0)=0,VLOOKUP(A4055,'DSR Attendance'!$A:$D,4,0),CONCATENATE(VLOOKUP(A4055,'DSR Attendance'!$A:$D,4,0)," / ",VLOOKUP('Per Outlet Plan'!A4055,'DSR Attendance'!$A:$E,5,0))))</f>
        <v/>
      </c>
      <c r="M4055" s="13" t="str">
        <f t="shared" si="65"/>
        <v/>
      </c>
      <c r="N4055" s="8"/>
      <c r="XFB4055" s="13" t="str">
        <f>IF(D4055="","",COUNTIF('DISPATCHED (VT11)'!$E:$E,'Per Outlet Plan'!D4055))</f>
        <v/>
      </c>
    </row>
    <row r="4056" spans="1:14 16382:16382">
      <c r="A4056" s="18" t="str">
        <f>IF(D4056="","",VLOOKUP(D4056,'DISPATCHED (VT11)'!$E:$XEV,16373,0))</f>
        <v/>
      </c>
      <c r="B4056" s="13" t="str">
        <f>IF(D4056="","",VLOOKUP(D4056,'DISPATCHED (VT11)'!$E:$L,8,0))</f>
        <v/>
      </c>
      <c r="C4056" s="16" t="str">
        <f>IF(A4056="","",IF(VLOOKUP(A4056,'DSR Attendance'!$A:$E,5,0)=0,VLOOKUP(A4056,'DSR Attendance'!$A:$D,4,0),CONCATENATE(VLOOKUP(A4056,'DSR Attendance'!$A:$D,4,0)," / ",VLOOKUP('Per Outlet Plan'!A4056,'DSR Attendance'!$A:$E,5,0))))</f>
        <v/>
      </c>
      <c r="M4056" s="13" t="str">
        <f t="shared" si="65"/>
        <v/>
      </c>
      <c r="N4056" s="8"/>
      <c r="XFB4056" s="13" t="str">
        <f>IF(D4056="","",COUNTIF('DISPATCHED (VT11)'!$E:$E,'Per Outlet Plan'!D4056))</f>
        <v/>
      </c>
    </row>
    <row r="4057" spans="1:14 16382:16382">
      <c r="A4057" s="18" t="str">
        <f>IF(D4057="","",VLOOKUP(D4057,'DISPATCHED (VT11)'!$E:$XEV,16373,0))</f>
        <v/>
      </c>
      <c r="B4057" s="13" t="str">
        <f>IF(D4057="","",VLOOKUP(D4057,'DISPATCHED (VT11)'!$E:$L,8,0))</f>
        <v/>
      </c>
      <c r="C4057" s="16" t="str">
        <f>IF(A4057="","",IF(VLOOKUP(A4057,'DSR Attendance'!$A:$E,5,0)=0,VLOOKUP(A4057,'DSR Attendance'!$A:$D,4,0),CONCATENATE(VLOOKUP(A4057,'DSR Attendance'!$A:$D,4,0)," / ",VLOOKUP('Per Outlet Plan'!A4057,'DSR Attendance'!$A:$E,5,0))))</f>
        <v/>
      </c>
      <c r="M4057" s="13" t="str">
        <f t="shared" si="65"/>
        <v/>
      </c>
      <c r="N4057" s="8"/>
      <c r="XFB4057" s="13" t="str">
        <f>IF(D4057="","",COUNTIF('DISPATCHED (VT11)'!$E:$E,'Per Outlet Plan'!D4057))</f>
        <v/>
      </c>
    </row>
    <row r="4058" spans="1:14 16382:16382">
      <c r="A4058" s="18" t="str">
        <f>IF(D4058="","",VLOOKUP(D4058,'DISPATCHED (VT11)'!$E:$XEV,16373,0))</f>
        <v/>
      </c>
      <c r="B4058" s="13" t="str">
        <f>IF(D4058="","",VLOOKUP(D4058,'DISPATCHED (VT11)'!$E:$L,8,0))</f>
        <v/>
      </c>
      <c r="C4058" s="16" t="str">
        <f>IF(A4058="","",IF(VLOOKUP(A4058,'DSR Attendance'!$A:$E,5,0)=0,VLOOKUP(A4058,'DSR Attendance'!$A:$D,4,0),CONCATENATE(VLOOKUP(A4058,'DSR Attendance'!$A:$D,4,0)," / ",VLOOKUP('Per Outlet Plan'!A4058,'DSR Attendance'!$A:$E,5,0))))</f>
        <v/>
      </c>
      <c r="M4058" s="13" t="str">
        <f t="shared" si="65"/>
        <v/>
      </c>
      <c r="N4058" s="8"/>
      <c r="XFB4058" s="13" t="str">
        <f>IF(D4058="","",COUNTIF('DISPATCHED (VT11)'!$E:$E,'Per Outlet Plan'!D4058))</f>
        <v/>
      </c>
    </row>
    <row r="4059" spans="1:14 16382:16382">
      <c r="A4059" s="18" t="str">
        <f>IF(D4059="","",VLOOKUP(D4059,'DISPATCHED (VT11)'!$E:$XEV,16373,0))</f>
        <v/>
      </c>
      <c r="B4059" s="13" t="str">
        <f>IF(D4059="","",VLOOKUP(D4059,'DISPATCHED (VT11)'!$E:$L,8,0))</f>
        <v/>
      </c>
      <c r="C4059" s="16" t="str">
        <f>IF(A4059="","",IF(VLOOKUP(A4059,'DSR Attendance'!$A:$E,5,0)=0,VLOOKUP(A4059,'DSR Attendance'!$A:$D,4,0),CONCATENATE(VLOOKUP(A4059,'DSR Attendance'!$A:$D,4,0)," / ",VLOOKUP('Per Outlet Plan'!A4059,'DSR Attendance'!$A:$E,5,0))))</f>
        <v/>
      </c>
      <c r="M4059" s="13" t="str">
        <f t="shared" si="65"/>
        <v/>
      </c>
      <c r="N4059" s="8"/>
      <c r="XFB4059" s="13" t="str">
        <f>IF(D4059="","",COUNTIF('DISPATCHED (VT11)'!$E:$E,'Per Outlet Plan'!D4059))</f>
        <v/>
      </c>
    </row>
    <row r="4060" spans="1:14 16382:16382">
      <c r="A4060" s="18" t="str">
        <f>IF(D4060="","",VLOOKUP(D4060,'DISPATCHED (VT11)'!$E:$XEV,16373,0))</f>
        <v/>
      </c>
      <c r="B4060" s="13" t="str">
        <f>IF(D4060="","",VLOOKUP(D4060,'DISPATCHED (VT11)'!$E:$L,8,0))</f>
        <v/>
      </c>
      <c r="C4060" s="16" t="str">
        <f>IF(A4060="","",IF(VLOOKUP(A4060,'DSR Attendance'!$A:$E,5,0)=0,VLOOKUP(A4060,'DSR Attendance'!$A:$D,4,0),CONCATENATE(VLOOKUP(A4060,'DSR Attendance'!$A:$D,4,0)," / ",VLOOKUP('Per Outlet Plan'!A4060,'DSR Attendance'!$A:$E,5,0))))</f>
        <v/>
      </c>
      <c r="M4060" s="13" t="str">
        <f t="shared" si="65"/>
        <v/>
      </c>
      <c r="N4060" s="8"/>
      <c r="XFB4060" s="13" t="str">
        <f>IF(D4060="","",COUNTIF('DISPATCHED (VT11)'!$E:$E,'Per Outlet Plan'!D4060))</f>
        <v/>
      </c>
    </row>
    <row r="4061" spans="1:14 16382:16382">
      <c r="A4061" s="18" t="str">
        <f>IF(D4061="","",VLOOKUP(D4061,'DISPATCHED (VT11)'!$E:$XEV,16373,0))</f>
        <v/>
      </c>
      <c r="B4061" s="13" t="str">
        <f>IF(D4061="","",VLOOKUP(D4061,'DISPATCHED (VT11)'!$E:$L,8,0))</f>
        <v/>
      </c>
      <c r="C4061" s="16" t="str">
        <f>IF(A4061="","",IF(VLOOKUP(A4061,'DSR Attendance'!$A:$E,5,0)=0,VLOOKUP(A4061,'DSR Attendance'!$A:$D,4,0),CONCATENATE(VLOOKUP(A4061,'DSR Attendance'!$A:$D,4,0)," / ",VLOOKUP('Per Outlet Plan'!A4061,'DSR Attendance'!$A:$E,5,0))))</f>
        <v/>
      </c>
      <c r="M4061" s="13" t="str">
        <f t="shared" si="65"/>
        <v/>
      </c>
      <c r="N4061" s="8"/>
      <c r="XFB4061" s="13" t="str">
        <f>IF(D4061="","",COUNTIF('DISPATCHED (VT11)'!$E:$E,'Per Outlet Plan'!D4061))</f>
        <v/>
      </c>
    </row>
    <row r="4062" spans="1:14 16382:16382">
      <c r="A4062" s="18" t="str">
        <f>IF(D4062="","",VLOOKUP(D4062,'DISPATCHED (VT11)'!$E:$XEV,16373,0))</f>
        <v/>
      </c>
      <c r="B4062" s="13" t="str">
        <f>IF(D4062="","",VLOOKUP(D4062,'DISPATCHED (VT11)'!$E:$L,8,0))</f>
        <v/>
      </c>
      <c r="C4062" s="16" t="str">
        <f>IF(A4062="","",IF(VLOOKUP(A4062,'DSR Attendance'!$A:$E,5,0)=0,VLOOKUP(A4062,'DSR Attendance'!$A:$D,4,0),CONCATENATE(VLOOKUP(A4062,'DSR Attendance'!$A:$D,4,0)," / ",VLOOKUP('Per Outlet Plan'!A4062,'DSR Attendance'!$A:$E,5,0))))</f>
        <v/>
      </c>
      <c r="M4062" s="13" t="str">
        <f t="shared" si="65"/>
        <v/>
      </c>
      <c r="N4062" s="8"/>
      <c r="XFB4062" s="13" t="str">
        <f>IF(D4062="","",COUNTIF('DISPATCHED (VT11)'!$E:$E,'Per Outlet Plan'!D4062))</f>
        <v/>
      </c>
    </row>
    <row r="4063" spans="1:14 16382:16382">
      <c r="A4063" s="18" t="str">
        <f>IF(D4063="","",VLOOKUP(D4063,'DISPATCHED (VT11)'!$E:$XEV,16373,0))</f>
        <v/>
      </c>
      <c r="B4063" s="13" t="str">
        <f>IF(D4063="","",VLOOKUP(D4063,'DISPATCHED (VT11)'!$E:$L,8,0))</f>
        <v/>
      </c>
      <c r="C4063" s="16" t="str">
        <f>IF(A4063="","",IF(VLOOKUP(A4063,'DSR Attendance'!$A:$E,5,0)=0,VLOOKUP(A4063,'DSR Attendance'!$A:$D,4,0),CONCATENATE(VLOOKUP(A4063,'DSR Attendance'!$A:$D,4,0)," / ",VLOOKUP('Per Outlet Plan'!A4063,'DSR Attendance'!$A:$E,5,0))))</f>
        <v/>
      </c>
      <c r="M4063" s="13" t="str">
        <f t="shared" si="65"/>
        <v/>
      </c>
      <c r="N4063" s="8"/>
      <c r="XFB4063" s="13" t="str">
        <f>IF(D4063="","",COUNTIF('DISPATCHED (VT11)'!$E:$E,'Per Outlet Plan'!D4063))</f>
        <v/>
      </c>
    </row>
    <row r="4064" spans="1:14 16382:16382">
      <c r="A4064" s="18" t="str">
        <f>IF(D4064="","",VLOOKUP(D4064,'DISPATCHED (VT11)'!$E:$XEV,16373,0))</f>
        <v/>
      </c>
      <c r="B4064" s="13" t="str">
        <f>IF(D4064="","",VLOOKUP(D4064,'DISPATCHED (VT11)'!$E:$L,8,0))</f>
        <v/>
      </c>
      <c r="C4064" s="16" t="str">
        <f>IF(A4064="","",IF(VLOOKUP(A4064,'DSR Attendance'!$A:$E,5,0)=0,VLOOKUP(A4064,'DSR Attendance'!$A:$D,4,0),CONCATENATE(VLOOKUP(A4064,'DSR Attendance'!$A:$D,4,0)," / ",VLOOKUP('Per Outlet Plan'!A4064,'DSR Attendance'!$A:$E,5,0))))</f>
        <v/>
      </c>
      <c r="M4064" s="13" t="str">
        <f t="shared" si="65"/>
        <v/>
      </c>
      <c r="N4064" s="8"/>
      <c r="XFB4064" s="13" t="str">
        <f>IF(D4064="","",COUNTIF('DISPATCHED (VT11)'!$E:$E,'Per Outlet Plan'!D4064))</f>
        <v/>
      </c>
    </row>
    <row r="4065" spans="1:14 16382:16382">
      <c r="A4065" s="18" t="str">
        <f>IF(D4065="","",VLOOKUP(D4065,'DISPATCHED (VT11)'!$E:$XEV,16373,0))</f>
        <v/>
      </c>
      <c r="B4065" s="13" t="str">
        <f>IF(D4065="","",VLOOKUP(D4065,'DISPATCHED (VT11)'!$E:$L,8,0))</f>
        <v/>
      </c>
      <c r="C4065" s="16" t="str">
        <f>IF(A4065="","",IF(VLOOKUP(A4065,'DSR Attendance'!$A:$E,5,0)=0,VLOOKUP(A4065,'DSR Attendance'!$A:$D,4,0),CONCATENATE(VLOOKUP(A4065,'DSR Attendance'!$A:$D,4,0)," / ",VLOOKUP('Per Outlet Plan'!A4065,'DSR Attendance'!$A:$E,5,0))))</f>
        <v/>
      </c>
      <c r="M4065" s="13" t="str">
        <f t="shared" si="65"/>
        <v/>
      </c>
      <c r="N4065" s="8"/>
      <c r="XFB4065" s="13" t="str">
        <f>IF(D4065="","",COUNTIF('DISPATCHED (VT11)'!$E:$E,'Per Outlet Plan'!D4065))</f>
        <v/>
      </c>
    </row>
    <row r="4066" spans="1:14 16382:16382">
      <c r="A4066" s="18" t="str">
        <f>IF(D4066="","",VLOOKUP(D4066,'DISPATCHED (VT11)'!$E:$XEV,16373,0))</f>
        <v/>
      </c>
      <c r="B4066" s="13" t="str">
        <f>IF(D4066="","",VLOOKUP(D4066,'DISPATCHED (VT11)'!$E:$L,8,0))</f>
        <v/>
      </c>
      <c r="C4066" s="16" t="str">
        <f>IF(A4066="","",IF(VLOOKUP(A4066,'DSR Attendance'!$A:$E,5,0)=0,VLOOKUP(A4066,'DSR Attendance'!$A:$D,4,0),CONCATENATE(VLOOKUP(A4066,'DSR Attendance'!$A:$D,4,0)," / ",VLOOKUP('Per Outlet Plan'!A4066,'DSR Attendance'!$A:$E,5,0))))</f>
        <v/>
      </c>
      <c r="M4066" s="13" t="str">
        <f t="shared" si="65"/>
        <v/>
      </c>
      <c r="N4066" s="8"/>
      <c r="XFB4066" s="13" t="str">
        <f>IF(D4066="","",COUNTIF('DISPATCHED (VT11)'!$E:$E,'Per Outlet Plan'!D4066))</f>
        <v/>
      </c>
    </row>
    <row r="4067" spans="1:14 16382:16382">
      <c r="A4067" s="18" t="str">
        <f>IF(D4067="","",VLOOKUP(D4067,'DISPATCHED (VT11)'!$E:$XEV,16373,0))</f>
        <v/>
      </c>
      <c r="B4067" s="13" t="str">
        <f>IF(D4067="","",VLOOKUP(D4067,'DISPATCHED (VT11)'!$E:$L,8,0))</f>
        <v/>
      </c>
      <c r="C4067" s="16" t="str">
        <f>IF(A4067="","",IF(VLOOKUP(A4067,'DSR Attendance'!$A:$E,5,0)=0,VLOOKUP(A4067,'DSR Attendance'!$A:$D,4,0),CONCATENATE(VLOOKUP(A4067,'DSR Attendance'!$A:$D,4,0)," / ",VLOOKUP('Per Outlet Plan'!A4067,'DSR Attendance'!$A:$E,5,0))))</f>
        <v/>
      </c>
      <c r="M4067" s="13" t="str">
        <f t="shared" si="65"/>
        <v/>
      </c>
      <c r="N4067" s="8"/>
      <c r="XFB4067" s="13" t="str">
        <f>IF(D4067="","",COUNTIF('DISPATCHED (VT11)'!$E:$E,'Per Outlet Plan'!D4067))</f>
        <v/>
      </c>
    </row>
    <row r="4068" spans="1:14 16382:16382">
      <c r="A4068" s="18" t="str">
        <f>IF(D4068="","",VLOOKUP(D4068,'DISPATCHED (VT11)'!$E:$XEV,16373,0))</f>
        <v/>
      </c>
      <c r="B4068" s="13" t="str">
        <f>IF(D4068="","",VLOOKUP(D4068,'DISPATCHED (VT11)'!$E:$L,8,0))</f>
        <v/>
      </c>
      <c r="C4068" s="16" t="str">
        <f>IF(A4068="","",IF(VLOOKUP(A4068,'DSR Attendance'!$A:$E,5,0)=0,VLOOKUP(A4068,'DSR Attendance'!$A:$D,4,0),CONCATENATE(VLOOKUP(A4068,'DSR Attendance'!$A:$D,4,0)," / ",VLOOKUP('Per Outlet Plan'!A4068,'DSR Attendance'!$A:$E,5,0))))</f>
        <v/>
      </c>
      <c r="M4068" s="13" t="str">
        <f t="shared" si="65"/>
        <v/>
      </c>
      <c r="N4068" s="8"/>
      <c r="XFB4068" s="13" t="str">
        <f>IF(D4068="","",COUNTIF('DISPATCHED (VT11)'!$E:$E,'Per Outlet Plan'!D4068))</f>
        <v/>
      </c>
    </row>
    <row r="4069" spans="1:14 16382:16382">
      <c r="A4069" s="18" t="str">
        <f>IF(D4069="","",VLOOKUP(D4069,'DISPATCHED (VT11)'!$E:$XEV,16373,0))</f>
        <v/>
      </c>
      <c r="B4069" s="13" t="str">
        <f>IF(D4069="","",VLOOKUP(D4069,'DISPATCHED (VT11)'!$E:$L,8,0))</f>
        <v/>
      </c>
      <c r="C4069" s="16" t="str">
        <f>IF(A4069="","",IF(VLOOKUP(A4069,'DSR Attendance'!$A:$E,5,0)=0,VLOOKUP(A4069,'DSR Attendance'!$A:$D,4,0),CONCATENATE(VLOOKUP(A4069,'DSR Attendance'!$A:$D,4,0)," / ",VLOOKUP('Per Outlet Plan'!A4069,'DSR Attendance'!$A:$E,5,0))))</f>
        <v/>
      </c>
      <c r="M4069" s="13" t="str">
        <f t="shared" si="65"/>
        <v/>
      </c>
      <c r="N4069" s="8"/>
      <c r="XFB4069" s="13" t="str">
        <f>IF(D4069="","",COUNTIF('DISPATCHED (VT11)'!$E:$E,'Per Outlet Plan'!D4069))</f>
        <v/>
      </c>
    </row>
    <row r="4070" spans="1:14 16382:16382">
      <c r="A4070" s="18" t="str">
        <f>IF(D4070="","",VLOOKUP(D4070,'DISPATCHED (VT11)'!$E:$XEV,16373,0))</f>
        <v/>
      </c>
      <c r="B4070" s="13" t="str">
        <f>IF(D4070="","",VLOOKUP(D4070,'DISPATCHED (VT11)'!$E:$L,8,0))</f>
        <v/>
      </c>
      <c r="C4070" s="16" t="str">
        <f>IF(A4070="","",IF(VLOOKUP(A4070,'DSR Attendance'!$A:$E,5,0)=0,VLOOKUP(A4070,'DSR Attendance'!$A:$D,4,0),CONCATENATE(VLOOKUP(A4070,'DSR Attendance'!$A:$D,4,0)," / ",VLOOKUP('Per Outlet Plan'!A4070,'DSR Attendance'!$A:$E,5,0))))</f>
        <v/>
      </c>
      <c r="M4070" s="13" t="str">
        <f t="shared" si="65"/>
        <v/>
      </c>
      <c r="N4070" s="8"/>
      <c r="XFB4070" s="13" t="str">
        <f>IF(D4070="","",COUNTIF('DISPATCHED (VT11)'!$E:$E,'Per Outlet Plan'!D4070))</f>
        <v/>
      </c>
    </row>
    <row r="4071" spans="1:14 16382:16382">
      <c r="A4071" s="18" t="str">
        <f>IF(D4071="","",VLOOKUP(D4071,'DISPATCHED (VT11)'!$E:$XEV,16373,0))</f>
        <v/>
      </c>
      <c r="B4071" s="13" t="str">
        <f>IF(D4071="","",VLOOKUP(D4071,'DISPATCHED (VT11)'!$E:$L,8,0))</f>
        <v/>
      </c>
      <c r="C4071" s="16" t="str">
        <f>IF(A4071="","",IF(VLOOKUP(A4071,'DSR Attendance'!$A:$E,5,0)=0,VLOOKUP(A4071,'DSR Attendance'!$A:$D,4,0),CONCATENATE(VLOOKUP(A4071,'DSR Attendance'!$A:$D,4,0)," / ",VLOOKUP('Per Outlet Plan'!A4071,'DSR Attendance'!$A:$E,5,0))))</f>
        <v/>
      </c>
      <c r="M4071" s="13" t="str">
        <f t="shared" si="65"/>
        <v/>
      </c>
      <c r="N4071" s="8"/>
      <c r="XFB4071" s="13" t="str">
        <f>IF(D4071="","",COUNTIF('DISPATCHED (VT11)'!$E:$E,'Per Outlet Plan'!D4071))</f>
        <v/>
      </c>
    </row>
    <row r="4072" spans="1:14 16382:16382">
      <c r="A4072" s="18" t="str">
        <f>IF(D4072="","",VLOOKUP(D4072,'DISPATCHED (VT11)'!$E:$XEV,16373,0))</f>
        <v/>
      </c>
      <c r="B4072" s="13" t="str">
        <f>IF(D4072="","",VLOOKUP(D4072,'DISPATCHED (VT11)'!$E:$L,8,0))</f>
        <v/>
      </c>
      <c r="C4072" s="16" t="str">
        <f>IF(A4072="","",IF(VLOOKUP(A4072,'DSR Attendance'!$A:$E,5,0)=0,VLOOKUP(A4072,'DSR Attendance'!$A:$D,4,0),CONCATENATE(VLOOKUP(A4072,'DSR Attendance'!$A:$D,4,0)," / ",VLOOKUP('Per Outlet Plan'!A4072,'DSR Attendance'!$A:$E,5,0))))</f>
        <v/>
      </c>
      <c r="M4072" s="13" t="str">
        <f t="shared" si="65"/>
        <v/>
      </c>
      <c r="N4072" s="8"/>
      <c r="XFB4072" s="13" t="str">
        <f>IF(D4072="","",COUNTIF('DISPATCHED (VT11)'!$E:$E,'Per Outlet Plan'!D4072))</f>
        <v/>
      </c>
    </row>
    <row r="4073" spans="1:14 16382:16382">
      <c r="A4073" s="18" t="str">
        <f>IF(D4073="","",VLOOKUP(D4073,'DISPATCHED (VT11)'!$E:$XEV,16373,0))</f>
        <v/>
      </c>
      <c r="B4073" s="13" t="str">
        <f>IF(D4073="","",VLOOKUP(D4073,'DISPATCHED (VT11)'!$E:$L,8,0))</f>
        <v/>
      </c>
      <c r="C4073" s="16" t="str">
        <f>IF(A4073="","",IF(VLOOKUP(A4073,'DSR Attendance'!$A:$E,5,0)=0,VLOOKUP(A4073,'DSR Attendance'!$A:$D,4,0),CONCATENATE(VLOOKUP(A4073,'DSR Attendance'!$A:$D,4,0)," / ",VLOOKUP('Per Outlet Plan'!A4073,'DSR Attendance'!$A:$E,5,0))))</f>
        <v/>
      </c>
      <c r="M4073" s="13" t="str">
        <f t="shared" si="65"/>
        <v/>
      </c>
      <c r="N4073" s="8"/>
      <c r="XFB4073" s="13" t="str">
        <f>IF(D4073="","",COUNTIF('DISPATCHED (VT11)'!$E:$E,'Per Outlet Plan'!D4073))</f>
        <v/>
      </c>
    </row>
    <row r="4074" spans="1:14 16382:16382">
      <c r="A4074" s="18" t="str">
        <f>IF(D4074="","",VLOOKUP(D4074,'DISPATCHED (VT11)'!$E:$XEV,16373,0))</f>
        <v/>
      </c>
      <c r="B4074" s="13" t="str">
        <f>IF(D4074="","",VLOOKUP(D4074,'DISPATCHED (VT11)'!$E:$L,8,0))</f>
        <v/>
      </c>
      <c r="C4074" s="16" t="str">
        <f>IF(A4074="","",IF(VLOOKUP(A4074,'DSR Attendance'!$A:$E,5,0)=0,VLOOKUP(A4074,'DSR Attendance'!$A:$D,4,0),CONCATENATE(VLOOKUP(A4074,'DSR Attendance'!$A:$D,4,0)," / ",VLOOKUP('Per Outlet Plan'!A4074,'DSR Attendance'!$A:$E,5,0))))</f>
        <v/>
      </c>
      <c r="M4074" s="13" t="str">
        <f t="shared" si="65"/>
        <v/>
      </c>
      <c r="N4074" s="8"/>
      <c r="XFB4074" s="13" t="str">
        <f>IF(D4074="","",COUNTIF('DISPATCHED (VT11)'!$E:$E,'Per Outlet Plan'!D4074))</f>
        <v/>
      </c>
    </row>
    <row r="4075" spans="1:14 16382:16382">
      <c r="A4075" s="18" t="str">
        <f>IF(D4075="","",VLOOKUP(D4075,'DISPATCHED (VT11)'!$E:$XEV,16373,0))</f>
        <v/>
      </c>
      <c r="B4075" s="13" t="str">
        <f>IF(D4075="","",VLOOKUP(D4075,'DISPATCHED (VT11)'!$E:$L,8,0))</f>
        <v/>
      </c>
      <c r="C4075" s="16" t="str">
        <f>IF(A4075="","",IF(VLOOKUP(A4075,'DSR Attendance'!$A:$E,5,0)=0,VLOOKUP(A4075,'DSR Attendance'!$A:$D,4,0),CONCATENATE(VLOOKUP(A4075,'DSR Attendance'!$A:$D,4,0)," / ",VLOOKUP('Per Outlet Plan'!A4075,'DSR Attendance'!$A:$E,5,0))))</f>
        <v/>
      </c>
      <c r="M4075" s="13" t="str">
        <f t="shared" si="65"/>
        <v/>
      </c>
      <c r="N4075" s="8"/>
      <c r="XFB4075" s="13" t="str">
        <f>IF(D4075="","",COUNTIF('DISPATCHED (VT11)'!$E:$E,'Per Outlet Plan'!D4075))</f>
        <v/>
      </c>
    </row>
    <row r="4076" spans="1:14 16382:16382">
      <c r="A4076" s="18" t="str">
        <f>IF(D4076="","",VLOOKUP(D4076,'DISPATCHED (VT11)'!$E:$XEV,16373,0))</f>
        <v/>
      </c>
      <c r="B4076" s="13" t="str">
        <f>IF(D4076="","",VLOOKUP(D4076,'DISPATCHED (VT11)'!$E:$L,8,0))</f>
        <v/>
      </c>
      <c r="C4076" s="16" t="str">
        <f>IF(A4076="","",IF(VLOOKUP(A4076,'DSR Attendance'!$A:$E,5,0)=0,VLOOKUP(A4076,'DSR Attendance'!$A:$D,4,0),CONCATENATE(VLOOKUP(A4076,'DSR Attendance'!$A:$D,4,0)," / ",VLOOKUP('Per Outlet Plan'!A4076,'DSR Attendance'!$A:$E,5,0))))</f>
        <v/>
      </c>
      <c r="M4076" s="13" t="str">
        <f t="shared" si="65"/>
        <v/>
      </c>
      <c r="N4076" s="8"/>
      <c r="XFB4076" s="13" t="str">
        <f>IF(D4076="","",COUNTIF('DISPATCHED (VT11)'!$E:$E,'Per Outlet Plan'!D4076))</f>
        <v/>
      </c>
    </row>
    <row r="4077" spans="1:14 16382:16382">
      <c r="A4077" s="18" t="str">
        <f>IF(D4077="","",VLOOKUP(D4077,'DISPATCHED (VT11)'!$E:$XEV,16373,0))</f>
        <v/>
      </c>
      <c r="B4077" s="13" t="str">
        <f>IF(D4077="","",VLOOKUP(D4077,'DISPATCHED (VT11)'!$E:$L,8,0))</f>
        <v/>
      </c>
      <c r="C4077" s="16" t="str">
        <f>IF(A4077="","",IF(VLOOKUP(A4077,'DSR Attendance'!$A:$E,5,0)=0,VLOOKUP(A4077,'DSR Attendance'!$A:$D,4,0),CONCATENATE(VLOOKUP(A4077,'DSR Attendance'!$A:$D,4,0)," / ",VLOOKUP('Per Outlet Plan'!A4077,'DSR Attendance'!$A:$E,5,0))))</f>
        <v/>
      </c>
      <c r="M4077" s="13" t="str">
        <f t="shared" si="65"/>
        <v/>
      </c>
      <c r="N4077" s="8"/>
      <c r="XFB4077" s="13" t="str">
        <f>IF(D4077="","",COUNTIF('DISPATCHED (VT11)'!$E:$E,'Per Outlet Plan'!D4077))</f>
        <v/>
      </c>
    </row>
    <row r="4078" spans="1:14 16382:16382">
      <c r="A4078" s="18" t="str">
        <f>IF(D4078="","",VLOOKUP(D4078,'DISPATCHED (VT11)'!$E:$XEV,16373,0))</f>
        <v/>
      </c>
      <c r="B4078" s="13" t="str">
        <f>IF(D4078="","",VLOOKUP(D4078,'DISPATCHED (VT11)'!$E:$L,8,0))</f>
        <v/>
      </c>
      <c r="C4078" s="16" t="str">
        <f>IF(A4078="","",IF(VLOOKUP(A4078,'DSR Attendance'!$A:$E,5,0)=0,VLOOKUP(A4078,'DSR Attendance'!$A:$D,4,0),CONCATENATE(VLOOKUP(A4078,'DSR Attendance'!$A:$D,4,0)," / ",VLOOKUP('Per Outlet Plan'!A4078,'DSR Attendance'!$A:$E,5,0))))</f>
        <v/>
      </c>
      <c r="M4078" s="13" t="str">
        <f t="shared" si="65"/>
        <v/>
      </c>
      <c r="N4078" s="8"/>
      <c r="XFB4078" s="13" t="str">
        <f>IF(D4078="","",COUNTIF('DISPATCHED (VT11)'!$E:$E,'Per Outlet Plan'!D4078))</f>
        <v/>
      </c>
    </row>
    <row r="4079" spans="1:14 16382:16382">
      <c r="A4079" s="18" t="str">
        <f>IF(D4079="","",VLOOKUP(D4079,'DISPATCHED (VT11)'!$E:$XEV,16373,0))</f>
        <v/>
      </c>
      <c r="B4079" s="13" t="str">
        <f>IF(D4079="","",VLOOKUP(D4079,'DISPATCHED (VT11)'!$E:$L,8,0))</f>
        <v/>
      </c>
      <c r="C4079" s="16" t="str">
        <f>IF(A4079="","",IF(VLOOKUP(A4079,'DSR Attendance'!$A:$E,5,0)=0,VLOOKUP(A4079,'DSR Attendance'!$A:$D,4,0),CONCATENATE(VLOOKUP(A4079,'DSR Attendance'!$A:$D,4,0)," / ",VLOOKUP('Per Outlet Plan'!A4079,'DSR Attendance'!$A:$E,5,0))))</f>
        <v/>
      </c>
      <c r="M4079" s="13" t="str">
        <f t="shared" si="65"/>
        <v/>
      </c>
      <c r="N4079" s="8"/>
      <c r="XFB4079" s="13" t="str">
        <f>IF(D4079="","",COUNTIF('DISPATCHED (VT11)'!$E:$E,'Per Outlet Plan'!D4079))</f>
        <v/>
      </c>
    </row>
    <row r="4080" spans="1:14 16382:16382">
      <c r="A4080" s="18" t="str">
        <f>IF(D4080="","",VLOOKUP(D4080,'DISPATCHED (VT11)'!$E:$XEV,16373,0))</f>
        <v/>
      </c>
      <c r="B4080" s="13" t="str">
        <f>IF(D4080="","",VLOOKUP(D4080,'DISPATCHED (VT11)'!$E:$L,8,0))</f>
        <v/>
      </c>
      <c r="C4080" s="16" t="str">
        <f>IF(A4080="","",IF(VLOOKUP(A4080,'DSR Attendance'!$A:$E,5,0)=0,VLOOKUP(A4080,'DSR Attendance'!$A:$D,4,0),CONCATENATE(VLOOKUP(A4080,'DSR Attendance'!$A:$D,4,0)," / ",VLOOKUP('Per Outlet Plan'!A4080,'DSR Attendance'!$A:$E,5,0))))</f>
        <v/>
      </c>
      <c r="M4080" s="13" t="str">
        <f t="shared" si="65"/>
        <v/>
      </c>
      <c r="N4080" s="8"/>
      <c r="XFB4080" s="13" t="str">
        <f>IF(D4080="","",COUNTIF('DISPATCHED (VT11)'!$E:$E,'Per Outlet Plan'!D4080))</f>
        <v/>
      </c>
    </row>
    <row r="4081" spans="1:14 16382:16382">
      <c r="A4081" s="18" t="str">
        <f>IF(D4081="","",VLOOKUP(D4081,'DISPATCHED (VT11)'!$E:$XEV,16373,0))</f>
        <v/>
      </c>
      <c r="B4081" s="13" t="str">
        <f>IF(D4081="","",VLOOKUP(D4081,'DISPATCHED (VT11)'!$E:$L,8,0))</f>
        <v/>
      </c>
      <c r="C4081" s="16" t="str">
        <f>IF(A4081="","",IF(VLOOKUP(A4081,'DSR Attendance'!$A:$E,5,0)=0,VLOOKUP(A4081,'DSR Attendance'!$A:$D,4,0),CONCATENATE(VLOOKUP(A4081,'DSR Attendance'!$A:$D,4,0)," / ",VLOOKUP('Per Outlet Plan'!A4081,'DSR Attendance'!$A:$E,5,0))))</f>
        <v/>
      </c>
      <c r="M4081" s="13" t="str">
        <f t="shared" si="65"/>
        <v/>
      </c>
      <c r="N4081" s="8"/>
      <c r="XFB4081" s="13" t="str">
        <f>IF(D4081="","",COUNTIF('DISPATCHED (VT11)'!$E:$E,'Per Outlet Plan'!D4081))</f>
        <v/>
      </c>
    </row>
    <row r="4082" spans="1:14 16382:16382">
      <c r="A4082" s="18" t="str">
        <f>IF(D4082="","",VLOOKUP(D4082,'DISPATCHED (VT11)'!$E:$XEV,16373,0))</f>
        <v/>
      </c>
      <c r="B4082" s="13" t="str">
        <f>IF(D4082="","",VLOOKUP(D4082,'DISPATCHED (VT11)'!$E:$L,8,0))</f>
        <v/>
      </c>
      <c r="C4082" s="16" t="str">
        <f>IF(A4082="","",IF(VLOOKUP(A4082,'DSR Attendance'!$A:$E,5,0)=0,VLOOKUP(A4082,'DSR Attendance'!$A:$D,4,0),CONCATENATE(VLOOKUP(A4082,'DSR Attendance'!$A:$D,4,0)," / ",VLOOKUP('Per Outlet Plan'!A4082,'DSR Attendance'!$A:$E,5,0))))</f>
        <v/>
      </c>
      <c r="M4082" s="13" t="str">
        <f t="shared" si="65"/>
        <v/>
      </c>
      <c r="N4082" s="8"/>
      <c r="XFB4082" s="13" t="str">
        <f>IF(D4082="","",COUNTIF('DISPATCHED (VT11)'!$E:$E,'Per Outlet Plan'!D4082))</f>
        <v/>
      </c>
    </row>
    <row r="4083" spans="1:14 16382:16382">
      <c r="A4083" s="18" t="str">
        <f>IF(D4083="","",VLOOKUP(D4083,'DISPATCHED (VT11)'!$E:$XEV,16373,0))</f>
        <v/>
      </c>
      <c r="B4083" s="13" t="str">
        <f>IF(D4083="","",VLOOKUP(D4083,'DISPATCHED (VT11)'!$E:$L,8,0))</f>
        <v/>
      </c>
      <c r="C4083" s="16" t="str">
        <f>IF(A4083="","",IF(VLOOKUP(A4083,'DSR Attendance'!$A:$E,5,0)=0,VLOOKUP(A4083,'DSR Attendance'!$A:$D,4,0),CONCATENATE(VLOOKUP(A4083,'DSR Attendance'!$A:$D,4,0)," / ",VLOOKUP('Per Outlet Plan'!A4083,'DSR Attendance'!$A:$E,5,0))))</f>
        <v/>
      </c>
      <c r="M4083" s="13" t="str">
        <f t="shared" si="65"/>
        <v/>
      </c>
      <c r="N4083" s="8"/>
      <c r="XFB4083" s="13" t="str">
        <f>IF(D4083="","",COUNTIF('DISPATCHED (VT11)'!$E:$E,'Per Outlet Plan'!D4083))</f>
        <v/>
      </c>
    </row>
    <row r="4084" spans="1:14 16382:16382">
      <c r="A4084" s="18" t="str">
        <f>IF(D4084="","",VLOOKUP(D4084,'DISPATCHED (VT11)'!$E:$XEV,16373,0))</f>
        <v/>
      </c>
      <c r="B4084" s="13" t="str">
        <f>IF(D4084="","",VLOOKUP(D4084,'DISPATCHED (VT11)'!$E:$L,8,0))</f>
        <v/>
      </c>
      <c r="C4084" s="16" t="str">
        <f>IF(A4084="","",IF(VLOOKUP(A4084,'DSR Attendance'!$A:$E,5,0)=0,VLOOKUP(A4084,'DSR Attendance'!$A:$D,4,0),CONCATENATE(VLOOKUP(A4084,'DSR Attendance'!$A:$D,4,0)," / ",VLOOKUP('Per Outlet Plan'!A4084,'DSR Attendance'!$A:$E,5,0))))</f>
        <v/>
      </c>
      <c r="M4084" s="13" t="str">
        <f t="shared" si="65"/>
        <v/>
      </c>
      <c r="N4084" s="8"/>
      <c r="XFB4084" s="13" t="str">
        <f>IF(D4084="","",COUNTIF('DISPATCHED (VT11)'!$E:$E,'Per Outlet Plan'!D4084))</f>
        <v/>
      </c>
    </row>
    <row r="4085" spans="1:14 16382:16382">
      <c r="A4085" s="18" t="str">
        <f>IF(D4085="","",VLOOKUP(D4085,'DISPATCHED (VT11)'!$E:$XEV,16373,0))</f>
        <v/>
      </c>
      <c r="B4085" s="13" t="str">
        <f>IF(D4085="","",VLOOKUP(D4085,'DISPATCHED (VT11)'!$E:$L,8,0))</f>
        <v/>
      </c>
      <c r="C4085" s="16" t="str">
        <f>IF(A4085="","",IF(VLOOKUP(A4085,'DSR Attendance'!$A:$E,5,0)=0,VLOOKUP(A4085,'DSR Attendance'!$A:$D,4,0),CONCATENATE(VLOOKUP(A4085,'DSR Attendance'!$A:$D,4,0)," / ",VLOOKUP('Per Outlet Plan'!A4085,'DSR Attendance'!$A:$E,5,0))))</f>
        <v/>
      </c>
      <c r="M4085" s="13" t="str">
        <f t="shared" si="65"/>
        <v/>
      </c>
      <c r="N4085" s="8"/>
      <c r="XFB4085" s="13" t="str">
        <f>IF(D4085="","",COUNTIF('DISPATCHED (VT11)'!$E:$E,'Per Outlet Plan'!D4085))</f>
        <v/>
      </c>
    </row>
    <row r="4086" spans="1:14 16382:16382">
      <c r="A4086" s="18" t="str">
        <f>IF(D4086="","",VLOOKUP(D4086,'DISPATCHED (VT11)'!$E:$XEV,16373,0))</f>
        <v/>
      </c>
      <c r="B4086" s="13" t="str">
        <f>IF(D4086="","",VLOOKUP(D4086,'DISPATCHED (VT11)'!$E:$L,8,0))</f>
        <v/>
      </c>
      <c r="C4086" s="16" t="str">
        <f>IF(A4086="","",IF(VLOOKUP(A4086,'DSR Attendance'!$A:$E,5,0)=0,VLOOKUP(A4086,'DSR Attendance'!$A:$D,4,0),CONCATENATE(VLOOKUP(A4086,'DSR Attendance'!$A:$D,4,0)," / ",VLOOKUP('Per Outlet Plan'!A4086,'DSR Attendance'!$A:$E,5,0))))</f>
        <v/>
      </c>
      <c r="M4086" s="13" t="str">
        <f t="shared" si="65"/>
        <v/>
      </c>
      <c r="N4086" s="8"/>
      <c r="XFB4086" s="13" t="str">
        <f>IF(D4086="","",COUNTIF('DISPATCHED (VT11)'!$E:$E,'Per Outlet Plan'!D4086))</f>
        <v/>
      </c>
    </row>
    <row r="4087" spans="1:14 16382:16382">
      <c r="A4087" s="18" t="str">
        <f>IF(D4087="","",VLOOKUP(D4087,'DISPATCHED (VT11)'!$E:$XEV,16373,0))</f>
        <v/>
      </c>
      <c r="B4087" s="13" t="str">
        <f>IF(D4087="","",VLOOKUP(D4087,'DISPATCHED (VT11)'!$E:$L,8,0))</f>
        <v/>
      </c>
      <c r="C4087" s="16" t="str">
        <f>IF(A4087="","",IF(VLOOKUP(A4087,'DSR Attendance'!$A:$E,5,0)=0,VLOOKUP(A4087,'DSR Attendance'!$A:$D,4,0),CONCATENATE(VLOOKUP(A4087,'DSR Attendance'!$A:$D,4,0)," / ",VLOOKUP('Per Outlet Plan'!A4087,'DSR Attendance'!$A:$E,5,0))))</f>
        <v/>
      </c>
      <c r="M4087" s="13" t="str">
        <f t="shared" si="65"/>
        <v/>
      </c>
      <c r="N4087" s="8"/>
      <c r="XFB4087" s="13" t="str">
        <f>IF(D4087="","",COUNTIF('DISPATCHED (VT11)'!$E:$E,'Per Outlet Plan'!D4087))</f>
        <v/>
      </c>
    </row>
    <row r="4088" spans="1:14 16382:16382">
      <c r="A4088" s="18" t="str">
        <f>IF(D4088="","",VLOOKUP(D4088,'DISPATCHED (VT11)'!$E:$XEV,16373,0))</f>
        <v/>
      </c>
      <c r="B4088" s="13" t="str">
        <f>IF(D4088="","",VLOOKUP(D4088,'DISPATCHED (VT11)'!$E:$L,8,0))</f>
        <v/>
      </c>
      <c r="C4088" s="16" t="str">
        <f>IF(A4088="","",IF(VLOOKUP(A4088,'DSR Attendance'!$A:$E,5,0)=0,VLOOKUP(A4088,'DSR Attendance'!$A:$D,4,0),CONCATENATE(VLOOKUP(A4088,'DSR Attendance'!$A:$D,4,0)," / ",VLOOKUP('Per Outlet Plan'!A4088,'DSR Attendance'!$A:$E,5,0))))</f>
        <v/>
      </c>
      <c r="M4088" s="13" t="str">
        <f t="shared" si="65"/>
        <v/>
      </c>
      <c r="N4088" s="8"/>
      <c r="XFB4088" s="13" t="str">
        <f>IF(D4088="","",COUNTIF('DISPATCHED (VT11)'!$E:$E,'Per Outlet Plan'!D4088))</f>
        <v/>
      </c>
    </row>
    <row r="4089" spans="1:14 16382:16382">
      <c r="A4089" s="18" t="str">
        <f>IF(D4089="","",VLOOKUP(D4089,'DISPATCHED (VT11)'!$E:$XEV,16373,0))</f>
        <v/>
      </c>
      <c r="B4089" s="13" t="str">
        <f>IF(D4089="","",VLOOKUP(D4089,'DISPATCHED (VT11)'!$E:$L,8,0))</f>
        <v/>
      </c>
      <c r="C4089" s="16" t="str">
        <f>IF(A4089="","",IF(VLOOKUP(A4089,'DSR Attendance'!$A:$E,5,0)=0,VLOOKUP(A4089,'DSR Attendance'!$A:$D,4,0),CONCATENATE(VLOOKUP(A4089,'DSR Attendance'!$A:$D,4,0)," / ",VLOOKUP('Per Outlet Plan'!A4089,'DSR Attendance'!$A:$E,5,0))))</f>
        <v/>
      </c>
      <c r="M4089" s="13" t="str">
        <f t="shared" si="65"/>
        <v/>
      </c>
      <c r="N4089" s="8"/>
      <c r="XFB4089" s="13" t="str">
        <f>IF(D4089="","",COUNTIF('DISPATCHED (VT11)'!$E:$E,'Per Outlet Plan'!D4089))</f>
        <v/>
      </c>
    </row>
    <row r="4090" spans="1:14 16382:16382">
      <c r="A4090" s="18" t="str">
        <f>IF(D4090="","",VLOOKUP(D4090,'DISPATCHED (VT11)'!$E:$XEV,16373,0))</f>
        <v/>
      </c>
      <c r="B4090" s="13" t="str">
        <f>IF(D4090="","",VLOOKUP(D4090,'DISPATCHED (VT11)'!$E:$L,8,0))</f>
        <v/>
      </c>
      <c r="C4090" s="16" t="str">
        <f>IF(A4090="","",IF(VLOOKUP(A4090,'DSR Attendance'!$A:$E,5,0)=0,VLOOKUP(A4090,'DSR Attendance'!$A:$D,4,0),CONCATENATE(VLOOKUP(A4090,'DSR Attendance'!$A:$D,4,0)," / ",VLOOKUP('Per Outlet Plan'!A4090,'DSR Attendance'!$A:$E,5,0))))</f>
        <v/>
      </c>
      <c r="M4090" s="13" t="str">
        <f t="shared" si="65"/>
        <v/>
      </c>
      <c r="N4090" s="8"/>
      <c r="XFB4090" s="13" t="str">
        <f>IF(D4090="","",COUNTIF('DISPATCHED (VT11)'!$E:$E,'Per Outlet Plan'!D4090))</f>
        <v/>
      </c>
    </row>
    <row r="4091" spans="1:14 16382:16382">
      <c r="A4091" s="18" t="str">
        <f>IF(D4091="","",VLOOKUP(D4091,'DISPATCHED (VT11)'!$E:$XEV,16373,0))</f>
        <v/>
      </c>
      <c r="B4091" s="13" t="str">
        <f>IF(D4091="","",VLOOKUP(D4091,'DISPATCHED (VT11)'!$E:$L,8,0))</f>
        <v/>
      </c>
      <c r="C4091" s="16" t="str">
        <f>IF(A4091="","",IF(VLOOKUP(A4091,'DSR Attendance'!$A:$E,5,0)=0,VLOOKUP(A4091,'DSR Attendance'!$A:$D,4,0),CONCATENATE(VLOOKUP(A4091,'DSR Attendance'!$A:$D,4,0)," / ",VLOOKUP('Per Outlet Plan'!A4091,'DSR Attendance'!$A:$E,5,0))))</f>
        <v/>
      </c>
      <c r="M4091" s="13" t="str">
        <f t="shared" si="65"/>
        <v/>
      </c>
      <c r="N4091" s="8"/>
      <c r="XFB4091" s="13" t="str">
        <f>IF(D4091="","",COUNTIF('DISPATCHED (VT11)'!$E:$E,'Per Outlet Plan'!D4091))</f>
        <v/>
      </c>
    </row>
    <row r="4092" spans="1:14 16382:16382">
      <c r="A4092" s="18" t="str">
        <f>IF(D4092="","",VLOOKUP(D4092,'DISPATCHED (VT11)'!$E:$XEV,16373,0))</f>
        <v/>
      </c>
      <c r="B4092" s="13" t="str">
        <f>IF(D4092="","",VLOOKUP(D4092,'DISPATCHED (VT11)'!$E:$L,8,0))</f>
        <v/>
      </c>
      <c r="C4092" s="16" t="str">
        <f>IF(A4092="","",IF(VLOOKUP(A4092,'DSR Attendance'!$A:$E,5,0)=0,VLOOKUP(A4092,'DSR Attendance'!$A:$D,4,0),CONCATENATE(VLOOKUP(A4092,'DSR Attendance'!$A:$D,4,0)," / ",VLOOKUP('Per Outlet Plan'!A4092,'DSR Attendance'!$A:$E,5,0))))</f>
        <v/>
      </c>
      <c r="M4092" s="13" t="str">
        <f t="shared" si="65"/>
        <v/>
      </c>
      <c r="N4092" s="8"/>
      <c r="XFB4092" s="13" t="str">
        <f>IF(D4092="","",COUNTIF('DISPATCHED (VT11)'!$E:$E,'Per Outlet Plan'!D4092))</f>
        <v/>
      </c>
    </row>
    <row r="4093" spans="1:14 16382:16382">
      <c r="A4093" s="18" t="str">
        <f>IF(D4093="","",VLOOKUP(D4093,'DISPATCHED (VT11)'!$E:$XEV,16373,0))</f>
        <v/>
      </c>
      <c r="B4093" s="13" t="str">
        <f>IF(D4093="","",VLOOKUP(D4093,'DISPATCHED (VT11)'!$E:$L,8,0))</f>
        <v/>
      </c>
      <c r="C4093" s="16" t="str">
        <f>IF(A4093="","",IF(VLOOKUP(A4093,'DSR Attendance'!$A:$E,5,0)=0,VLOOKUP(A4093,'DSR Attendance'!$A:$D,4,0),CONCATENATE(VLOOKUP(A4093,'DSR Attendance'!$A:$D,4,0)," / ",VLOOKUP('Per Outlet Plan'!A4093,'DSR Attendance'!$A:$E,5,0))))</f>
        <v/>
      </c>
      <c r="M4093" s="13" t="str">
        <f t="shared" si="65"/>
        <v/>
      </c>
      <c r="N4093" s="8"/>
      <c r="XFB4093" s="13" t="str">
        <f>IF(D4093="","",COUNTIF('DISPATCHED (VT11)'!$E:$E,'Per Outlet Plan'!D4093))</f>
        <v/>
      </c>
    </row>
    <row r="4094" spans="1:14 16382:16382">
      <c r="A4094" s="18" t="str">
        <f>IF(D4094="","",VLOOKUP(D4094,'DISPATCHED (VT11)'!$E:$XEV,16373,0))</f>
        <v/>
      </c>
      <c r="B4094" s="13" t="str">
        <f>IF(D4094="","",VLOOKUP(D4094,'DISPATCHED (VT11)'!$E:$L,8,0))</f>
        <v/>
      </c>
      <c r="C4094" s="16" t="str">
        <f>IF(A4094="","",IF(VLOOKUP(A4094,'DSR Attendance'!$A:$E,5,0)=0,VLOOKUP(A4094,'DSR Attendance'!$A:$D,4,0),CONCATENATE(VLOOKUP(A4094,'DSR Attendance'!$A:$D,4,0)," / ",VLOOKUP('Per Outlet Plan'!A4094,'DSR Attendance'!$A:$E,5,0))))</f>
        <v/>
      </c>
      <c r="M4094" s="13" t="str">
        <f t="shared" si="65"/>
        <v/>
      </c>
      <c r="N4094" s="8"/>
      <c r="XFB4094" s="13" t="str">
        <f>IF(D4094="","",COUNTIF('DISPATCHED (VT11)'!$E:$E,'Per Outlet Plan'!D4094))</f>
        <v/>
      </c>
    </row>
    <row r="4095" spans="1:14 16382:16382">
      <c r="A4095" s="18" t="str">
        <f>IF(D4095="","",VLOOKUP(D4095,'DISPATCHED (VT11)'!$E:$XEV,16373,0))</f>
        <v/>
      </c>
      <c r="B4095" s="13" t="str">
        <f>IF(D4095="","",VLOOKUP(D4095,'DISPATCHED (VT11)'!$E:$L,8,0))</f>
        <v/>
      </c>
      <c r="C4095" s="16" t="str">
        <f>IF(A4095="","",IF(VLOOKUP(A4095,'DSR Attendance'!$A:$E,5,0)=0,VLOOKUP(A4095,'DSR Attendance'!$A:$D,4,0),CONCATENATE(VLOOKUP(A4095,'DSR Attendance'!$A:$D,4,0)," / ",VLOOKUP('Per Outlet Plan'!A4095,'DSR Attendance'!$A:$E,5,0))))</f>
        <v/>
      </c>
      <c r="M4095" s="13" t="str">
        <f t="shared" si="65"/>
        <v/>
      </c>
      <c r="N4095" s="8"/>
      <c r="XFB4095" s="13" t="str">
        <f>IF(D4095="","",COUNTIF('DISPATCHED (VT11)'!$E:$E,'Per Outlet Plan'!D4095))</f>
        <v/>
      </c>
    </row>
    <row r="4096" spans="1:14 16382:16382">
      <c r="A4096" s="18" t="str">
        <f>IF(D4096="","",VLOOKUP(D4096,'DISPATCHED (VT11)'!$E:$XEV,16373,0))</f>
        <v/>
      </c>
      <c r="B4096" s="13" t="str">
        <f>IF(D4096="","",VLOOKUP(D4096,'DISPATCHED (VT11)'!$E:$L,8,0))</f>
        <v/>
      </c>
      <c r="C4096" s="16" t="str">
        <f>IF(A4096="","",IF(VLOOKUP(A4096,'DSR Attendance'!$A:$E,5,0)=0,VLOOKUP(A4096,'DSR Attendance'!$A:$D,4,0),CONCATENATE(VLOOKUP(A4096,'DSR Attendance'!$A:$D,4,0)," / ",VLOOKUP('Per Outlet Plan'!A4096,'DSR Attendance'!$A:$E,5,0))))</f>
        <v/>
      </c>
      <c r="M4096" s="13" t="str">
        <f t="shared" si="65"/>
        <v/>
      </c>
      <c r="N4096" s="8"/>
      <c r="XFB4096" s="13" t="str">
        <f>IF(D4096="","",COUNTIF('DISPATCHED (VT11)'!$E:$E,'Per Outlet Plan'!D4096))</f>
        <v/>
      </c>
    </row>
    <row r="4097" spans="1:14 16382:16382">
      <c r="A4097" s="18" t="str">
        <f>IF(D4097="","",VLOOKUP(D4097,'DISPATCHED (VT11)'!$E:$XEV,16373,0))</f>
        <v/>
      </c>
      <c r="B4097" s="13" t="str">
        <f>IF(D4097="","",VLOOKUP(D4097,'DISPATCHED (VT11)'!$E:$L,8,0))</f>
        <v/>
      </c>
      <c r="C4097" s="16" t="str">
        <f>IF(A4097="","",IF(VLOOKUP(A4097,'DSR Attendance'!$A:$E,5,0)=0,VLOOKUP(A4097,'DSR Attendance'!$A:$D,4,0),CONCATENATE(VLOOKUP(A4097,'DSR Attendance'!$A:$D,4,0)," / ",VLOOKUP('Per Outlet Plan'!A4097,'DSR Attendance'!$A:$E,5,0))))</f>
        <v/>
      </c>
      <c r="M4097" s="13" t="str">
        <f t="shared" si="65"/>
        <v/>
      </c>
      <c r="N4097" s="8"/>
      <c r="XFB4097" s="13" t="str">
        <f>IF(D4097="","",COUNTIF('DISPATCHED (VT11)'!$E:$E,'Per Outlet Plan'!D4097))</f>
        <v/>
      </c>
    </row>
    <row r="4098" spans="1:14 16382:16382">
      <c r="A4098" s="18" t="str">
        <f>IF(D4098="","",VLOOKUP(D4098,'DISPATCHED (VT11)'!$E:$XEV,16373,0))</f>
        <v/>
      </c>
      <c r="B4098" s="13" t="str">
        <f>IF(D4098="","",VLOOKUP(D4098,'DISPATCHED (VT11)'!$E:$L,8,0))</f>
        <v/>
      </c>
      <c r="C4098" s="16" t="str">
        <f>IF(A4098="","",IF(VLOOKUP(A4098,'DSR Attendance'!$A:$E,5,0)=0,VLOOKUP(A4098,'DSR Attendance'!$A:$D,4,0),CONCATENATE(VLOOKUP(A4098,'DSR Attendance'!$A:$D,4,0)," / ",VLOOKUP('Per Outlet Plan'!A4098,'DSR Attendance'!$A:$E,5,0))))</f>
        <v/>
      </c>
      <c r="M4098" s="13" t="str">
        <f t="shared" si="65"/>
        <v/>
      </c>
      <c r="N4098" s="8"/>
      <c r="XFB4098" s="13" t="str">
        <f>IF(D4098="","",COUNTIF('DISPATCHED (VT11)'!$E:$E,'Per Outlet Plan'!D4098))</f>
        <v/>
      </c>
    </row>
    <row r="4099" spans="1:14 16382:16382">
      <c r="A4099" s="18" t="str">
        <f>IF(D4099="","",VLOOKUP(D4099,'DISPATCHED (VT11)'!$E:$XEV,16373,0))</f>
        <v/>
      </c>
      <c r="B4099" s="13" t="str">
        <f>IF(D4099="","",VLOOKUP(D4099,'DISPATCHED (VT11)'!$E:$L,8,0))</f>
        <v/>
      </c>
      <c r="C4099" s="16" t="str">
        <f>IF(A4099="","",IF(VLOOKUP(A4099,'DSR Attendance'!$A:$E,5,0)=0,VLOOKUP(A4099,'DSR Attendance'!$A:$D,4,0),CONCATENATE(VLOOKUP(A4099,'DSR Attendance'!$A:$D,4,0)," / ",VLOOKUP('Per Outlet Plan'!A4099,'DSR Attendance'!$A:$E,5,0))))</f>
        <v/>
      </c>
      <c r="M4099" s="13" t="str">
        <f t="shared" si="65"/>
        <v/>
      </c>
      <c r="N4099" s="8"/>
      <c r="XFB4099" s="13" t="str">
        <f>IF(D4099="","",COUNTIF('DISPATCHED (VT11)'!$E:$E,'Per Outlet Plan'!D4099))</f>
        <v/>
      </c>
    </row>
    <row r="4100" spans="1:14 16382:16382">
      <c r="A4100" s="18" t="str">
        <f>IF(D4100="","",VLOOKUP(D4100,'DISPATCHED (VT11)'!$E:$XEV,16373,0))</f>
        <v/>
      </c>
      <c r="B4100" s="13" t="str">
        <f>IF(D4100="","",VLOOKUP(D4100,'DISPATCHED (VT11)'!$E:$L,8,0))</f>
        <v/>
      </c>
      <c r="C4100" s="16" t="str">
        <f>IF(A4100="","",IF(VLOOKUP(A4100,'DSR Attendance'!$A:$E,5,0)=0,VLOOKUP(A4100,'DSR Attendance'!$A:$D,4,0),CONCATENATE(VLOOKUP(A4100,'DSR Attendance'!$A:$D,4,0)," / ",VLOOKUP('Per Outlet Plan'!A4100,'DSR Attendance'!$A:$E,5,0))))</f>
        <v/>
      </c>
      <c r="M4100" s="13" t="str">
        <f t="shared" si="65"/>
        <v/>
      </c>
      <c r="N4100" s="8"/>
      <c r="XFB4100" s="13" t="str">
        <f>IF(D4100="","",COUNTIF('DISPATCHED (VT11)'!$E:$E,'Per Outlet Plan'!D4100))</f>
        <v/>
      </c>
    </row>
    <row r="4101" spans="1:14 16382:16382">
      <c r="A4101" s="18" t="str">
        <f>IF(D4101="","",VLOOKUP(D4101,'DISPATCHED (VT11)'!$E:$XEV,16373,0))</f>
        <v/>
      </c>
      <c r="B4101" s="13" t="str">
        <f>IF(D4101="","",VLOOKUP(D4101,'DISPATCHED (VT11)'!$E:$L,8,0))</f>
        <v/>
      </c>
      <c r="C4101" s="16" t="str">
        <f>IF(A4101="","",IF(VLOOKUP(A4101,'DSR Attendance'!$A:$E,5,0)=0,VLOOKUP(A4101,'DSR Attendance'!$A:$D,4,0),CONCATENATE(VLOOKUP(A4101,'DSR Attendance'!$A:$D,4,0)," / ",VLOOKUP('Per Outlet Plan'!A4101,'DSR Attendance'!$A:$E,5,0))))</f>
        <v/>
      </c>
      <c r="M4101" s="13" t="str">
        <f t="shared" si="65"/>
        <v/>
      </c>
      <c r="N4101" s="8"/>
      <c r="XFB4101" s="13" t="str">
        <f>IF(D4101="","",COUNTIF('DISPATCHED (VT11)'!$E:$E,'Per Outlet Plan'!D4101))</f>
        <v/>
      </c>
    </row>
    <row r="4102" spans="1:14 16382:16382">
      <c r="A4102" s="18" t="str">
        <f>IF(D4102="","",VLOOKUP(D4102,'DISPATCHED (VT11)'!$E:$XEV,16373,0))</f>
        <v/>
      </c>
      <c r="B4102" s="13" t="str">
        <f>IF(D4102="","",VLOOKUP(D4102,'DISPATCHED (VT11)'!$E:$L,8,0))</f>
        <v/>
      </c>
      <c r="C4102" s="16" t="str">
        <f>IF(A4102="","",IF(VLOOKUP(A4102,'DSR Attendance'!$A:$E,5,0)=0,VLOOKUP(A4102,'DSR Attendance'!$A:$D,4,0),CONCATENATE(VLOOKUP(A4102,'DSR Attendance'!$A:$D,4,0)," / ",VLOOKUP('Per Outlet Plan'!A4102,'DSR Attendance'!$A:$E,5,0))))</f>
        <v/>
      </c>
      <c r="M4102" s="13" t="str">
        <f t="shared" ref="M4102:M4165" si="66">IF(L4102="","",VLOOKUP(L4102,$XFC$6:$XFD$30,2,0))</f>
        <v/>
      </c>
      <c r="N4102" s="8"/>
      <c r="XFB4102" s="13" t="str">
        <f>IF(D4102="","",COUNTIF('DISPATCHED (VT11)'!$E:$E,'Per Outlet Plan'!D4102))</f>
        <v/>
      </c>
    </row>
    <row r="4103" spans="1:14 16382:16382">
      <c r="A4103" s="18" t="str">
        <f>IF(D4103="","",VLOOKUP(D4103,'DISPATCHED (VT11)'!$E:$XEV,16373,0))</f>
        <v/>
      </c>
      <c r="B4103" s="13" t="str">
        <f>IF(D4103="","",VLOOKUP(D4103,'DISPATCHED (VT11)'!$E:$L,8,0))</f>
        <v/>
      </c>
      <c r="C4103" s="16" t="str">
        <f>IF(A4103="","",IF(VLOOKUP(A4103,'DSR Attendance'!$A:$E,5,0)=0,VLOOKUP(A4103,'DSR Attendance'!$A:$D,4,0),CONCATENATE(VLOOKUP(A4103,'DSR Attendance'!$A:$D,4,0)," / ",VLOOKUP('Per Outlet Plan'!A4103,'DSR Attendance'!$A:$E,5,0))))</f>
        <v/>
      </c>
      <c r="M4103" s="13" t="str">
        <f t="shared" si="66"/>
        <v/>
      </c>
      <c r="N4103" s="8"/>
      <c r="XFB4103" s="13" t="str">
        <f>IF(D4103="","",COUNTIF('DISPATCHED (VT11)'!$E:$E,'Per Outlet Plan'!D4103))</f>
        <v/>
      </c>
    </row>
    <row r="4104" spans="1:14 16382:16382">
      <c r="A4104" s="18" t="str">
        <f>IF(D4104="","",VLOOKUP(D4104,'DISPATCHED (VT11)'!$E:$XEV,16373,0))</f>
        <v/>
      </c>
      <c r="B4104" s="13" t="str">
        <f>IF(D4104="","",VLOOKUP(D4104,'DISPATCHED (VT11)'!$E:$L,8,0))</f>
        <v/>
      </c>
      <c r="C4104" s="16" t="str">
        <f>IF(A4104="","",IF(VLOOKUP(A4104,'DSR Attendance'!$A:$E,5,0)=0,VLOOKUP(A4104,'DSR Attendance'!$A:$D,4,0),CONCATENATE(VLOOKUP(A4104,'DSR Attendance'!$A:$D,4,0)," / ",VLOOKUP('Per Outlet Plan'!A4104,'DSR Attendance'!$A:$E,5,0))))</f>
        <v/>
      </c>
      <c r="M4104" s="13" t="str">
        <f t="shared" si="66"/>
        <v/>
      </c>
      <c r="N4104" s="8"/>
      <c r="XFB4104" s="13" t="str">
        <f>IF(D4104="","",COUNTIF('DISPATCHED (VT11)'!$E:$E,'Per Outlet Plan'!D4104))</f>
        <v/>
      </c>
    </row>
    <row r="4105" spans="1:14 16382:16382">
      <c r="A4105" s="18" t="str">
        <f>IF(D4105="","",VLOOKUP(D4105,'DISPATCHED (VT11)'!$E:$XEV,16373,0))</f>
        <v/>
      </c>
      <c r="B4105" s="13" t="str">
        <f>IF(D4105="","",VLOOKUP(D4105,'DISPATCHED (VT11)'!$E:$L,8,0))</f>
        <v/>
      </c>
      <c r="C4105" s="16" t="str">
        <f>IF(A4105="","",IF(VLOOKUP(A4105,'DSR Attendance'!$A:$E,5,0)=0,VLOOKUP(A4105,'DSR Attendance'!$A:$D,4,0),CONCATENATE(VLOOKUP(A4105,'DSR Attendance'!$A:$D,4,0)," / ",VLOOKUP('Per Outlet Plan'!A4105,'DSR Attendance'!$A:$E,5,0))))</f>
        <v/>
      </c>
      <c r="M4105" s="13" t="str">
        <f t="shared" si="66"/>
        <v/>
      </c>
      <c r="N4105" s="8"/>
      <c r="XFB4105" s="13" t="str">
        <f>IF(D4105="","",COUNTIF('DISPATCHED (VT11)'!$E:$E,'Per Outlet Plan'!D4105))</f>
        <v/>
      </c>
    </row>
    <row r="4106" spans="1:14 16382:16382">
      <c r="A4106" s="18" t="str">
        <f>IF(D4106="","",VLOOKUP(D4106,'DISPATCHED (VT11)'!$E:$XEV,16373,0))</f>
        <v/>
      </c>
      <c r="B4106" s="13" t="str">
        <f>IF(D4106="","",VLOOKUP(D4106,'DISPATCHED (VT11)'!$E:$L,8,0))</f>
        <v/>
      </c>
      <c r="C4106" s="16" t="str">
        <f>IF(A4106="","",IF(VLOOKUP(A4106,'DSR Attendance'!$A:$E,5,0)=0,VLOOKUP(A4106,'DSR Attendance'!$A:$D,4,0),CONCATENATE(VLOOKUP(A4106,'DSR Attendance'!$A:$D,4,0)," / ",VLOOKUP('Per Outlet Plan'!A4106,'DSR Attendance'!$A:$E,5,0))))</f>
        <v/>
      </c>
      <c r="M4106" s="13" t="str">
        <f t="shared" si="66"/>
        <v/>
      </c>
      <c r="N4106" s="8"/>
      <c r="XFB4106" s="13" t="str">
        <f>IF(D4106="","",COUNTIF('DISPATCHED (VT11)'!$E:$E,'Per Outlet Plan'!D4106))</f>
        <v/>
      </c>
    </row>
    <row r="4107" spans="1:14 16382:16382">
      <c r="A4107" s="18" t="str">
        <f>IF(D4107="","",VLOOKUP(D4107,'DISPATCHED (VT11)'!$E:$XEV,16373,0))</f>
        <v/>
      </c>
      <c r="B4107" s="13" t="str">
        <f>IF(D4107="","",VLOOKUP(D4107,'DISPATCHED (VT11)'!$E:$L,8,0))</f>
        <v/>
      </c>
      <c r="C4107" s="16" t="str">
        <f>IF(A4107="","",IF(VLOOKUP(A4107,'DSR Attendance'!$A:$E,5,0)=0,VLOOKUP(A4107,'DSR Attendance'!$A:$D,4,0),CONCATENATE(VLOOKUP(A4107,'DSR Attendance'!$A:$D,4,0)," / ",VLOOKUP('Per Outlet Plan'!A4107,'DSR Attendance'!$A:$E,5,0))))</f>
        <v/>
      </c>
      <c r="M4107" s="13" t="str">
        <f t="shared" si="66"/>
        <v/>
      </c>
      <c r="N4107" s="8"/>
      <c r="XFB4107" s="13" t="str">
        <f>IF(D4107="","",COUNTIF('DISPATCHED (VT11)'!$E:$E,'Per Outlet Plan'!D4107))</f>
        <v/>
      </c>
    </row>
    <row r="4108" spans="1:14 16382:16382">
      <c r="A4108" s="18" t="str">
        <f>IF(D4108="","",VLOOKUP(D4108,'DISPATCHED (VT11)'!$E:$XEV,16373,0))</f>
        <v/>
      </c>
      <c r="B4108" s="13" t="str">
        <f>IF(D4108="","",VLOOKUP(D4108,'DISPATCHED (VT11)'!$E:$L,8,0))</f>
        <v/>
      </c>
      <c r="C4108" s="16" t="str">
        <f>IF(A4108="","",IF(VLOOKUP(A4108,'DSR Attendance'!$A:$E,5,0)=0,VLOOKUP(A4108,'DSR Attendance'!$A:$D,4,0),CONCATENATE(VLOOKUP(A4108,'DSR Attendance'!$A:$D,4,0)," / ",VLOOKUP('Per Outlet Plan'!A4108,'DSR Attendance'!$A:$E,5,0))))</f>
        <v/>
      </c>
      <c r="M4108" s="13" t="str">
        <f t="shared" si="66"/>
        <v/>
      </c>
      <c r="N4108" s="8"/>
      <c r="XFB4108" s="13" t="str">
        <f>IF(D4108="","",COUNTIF('DISPATCHED (VT11)'!$E:$E,'Per Outlet Plan'!D4108))</f>
        <v/>
      </c>
    </row>
    <row r="4109" spans="1:14 16382:16382">
      <c r="A4109" s="18" t="str">
        <f>IF(D4109="","",VLOOKUP(D4109,'DISPATCHED (VT11)'!$E:$XEV,16373,0))</f>
        <v/>
      </c>
      <c r="B4109" s="13" t="str">
        <f>IF(D4109="","",VLOOKUP(D4109,'DISPATCHED (VT11)'!$E:$L,8,0))</f>
        <v/>
      </c>
      <c r="C4109" s="16" t="str">
        <f>IF(A4109="","",IF(VLOOKUP(A4109,'DSR Attendance'!$A:$E,5,0)=0,VLOOKUP(A4109,'DSR Attendance'!$A:$D,4,0),CONCATENATE(VLOOKUP(A4109,'DSR Attendance'!$A:$D,4,0)," / ",VLOOKUP('Per Outlet Plan'!A4109,'DSR Attendance'!$A:$E,5,0))))</f>
        <v/>
      </c>
      <c r="M4109" s="13" t="str">
        <f t="shared" si="66"/>
        <v/>
      </c>
      <c r="N4109" s="8"/>
      <c r="XFB4109" s="13" t="str">
        <f>IF(D4109="","",COUNTIF('DISPATCHED (VT11)'!$E:$E,'Per Outlet Plan'!D4109))</f>
        <v/>
      </c>
    </row>
    <row r="4110" spans="1:14 16382:16382">
      <c r="A4110" s="18" t="str">
        <f>IF(D4110="","",VLOOKUP(D4110,'DISPATCHED (VT11)'!$E:$XEV,16373,0))</f>
        <v/>
      </c>
      <c r="B4110" s="13" t="str">
        <f>IF(D4110="","",VLOOKUP(D4110,'DISPATCHED (VT11)'!$E:$L,8,0))</f>
        <v/>
      </c>
      <c r="C4110" s="16" t="str">
        <f>IF(A4110="","",IF(VLOOKUP(A4110,'DSR Attendance'!$A:$E,5,0)=0,VLOOKUP(A4110,'DSR Attendance'!$A:$D,4,0),CONCATENATE(VLOOKUP(A4110,'DSR Attendance'!$A:$D,4,0)," / ",VLOOKUP('Per Outlet Plan'!A4110,'DSR Attendance'!$A:$E,5,0))))</f>
        <v/>
      </c>
      <c r="M4110" s="13" t="str">
        <f t="shared" si="66"/>
        <v/>
      </c>
      <c r="N4110" s="8"/>
      <c r="XFB4110" s="13" t="str">
        <f>IF(D4110="","",COUNTIF('DISPATCHED (VT11)'!$E:$E,'Per Outlet Plan'!D4110))</f>
        <v/>
      </c>
    </row>
    <row r="4111" spans="1:14 16382:16382">
      <c r="A4111" s="18" t="str">
        <f>IF(D4111="","",VLOOKUP(D4111,'DISPATCHED (VT11)'!$E:$XEV,16373,0))</f>
        <v/>
      </c>
      <c r="B4111" s="13" t="str">
        <f>IF(D4111="","",VLOOKUP(D4111,'DISPATCHED (VT11)'!$E:$L,8,0))</f>
        <v/>
      </c>
      <c r="C4111" s="16" t="str">
        <f>IF(A4111="","",IF(VLOOKUP(A4111,'DSR Attendance'!$A:$E,5,0)=0,VLOOKUP(A4111,'DSR Attendance'!$A:$D,4,0),CONCATENATE(VLOOKUP(A4111,'DSR Attendance'!$A:$D,4,0)," / ",VLOOKUP('Per Outlet Plan'!A4111,'DSR Attendance'!$A:$E,5,0))))</f>
        <v/>
      </c>
      <c r="M4111" s="13" t="str">
        <f t="shared" si="66"/>
        <v/>
      </c>
      <c r="N4111" s="8"/>
      <c r="XFB4111" s="13" t="str">
        <f>IF(D4111="","",COUNTIF('DISPATCHED (VT11)'!$E:$E,'Per Outlet Plan'!D4111))</f>
        <v/>
      </c>
    </row>
    <row r="4112" spans="1:14 16382:16382">
      <c r="A4112" s="18" t="str">
        <f>IF(D4112="","",VLOOKUP(D4112,'DISPATCHED (VT11)'!$E:$XEV,16373,0))</f>
        <v/>
      </c>
      <c r="B4112" s="13" t="str">
        <f>IF(D4112="","",VLOOKUP(D4112,'DISPATCHED (VT11)'!$E:$L,8,0))</f>
        <v/>
      </c>
      <c r="C4112" s="16" t="str">
        <f>IF(A4112="","",IF(VLOOKUP(A4112,'DSR Attendance'!$A:$E,5,0)=0,VLOOKUP(A4112,'DSR Attendance'!$A:$D,4,0),CONCATENATE(VLOOKUP(A4112,'DSR Attendance'!$A:$D,4,0)," / ",VLOOKUP('Per Outlet Plan'!A4112,'DSR Attendance'!$A:$E,5,0))))</f>
        <v/>
      </c>
      <c r="M4112" s="13" t="str">
        <f t="shared" si="66"/>
        <v/>
      </c>
      <c r="N4112" s="8"/>
      <c r="XFB4112" s="13" t="str">
        <f>IF(D4112="","",COUNTIF('DISPATCHED (VT11)'!$E:$E,'Per Outlet Plan'!D4112))</f>
        <v/>
      </c>
    </row>
    <row r="4113" spans="1:14 16382:16382">
      <c r="A4113" s="18" t="str">
        <f>IF(D4113="","",VLOOKUP(D4113,'DISPATCHED (VT11)'!$E:$XEV,16373,0))</f>
        <v/>
      </c>
      <c r="B4113" s="13" t="str">
        <f>IF(D4113="","",VLOOKUP(D4113,'DISPATCHED (VT11)'!$E:$L,8,0))</f>
        <v/>
      </c>
      <c r="C4113" s="16" t="str">
        <f>IF(A4113="","",IF(VLOOKUP(A4113,'DSR Attendance'!$A:$E,5,0)=0,VLOOKUP(A4113,'DSR Attendance'!$A:$D,4,0),CONCATENATE(VLOOKUP(A4113,'DSR Attendance'!$A:$D,4,0)," / ",VLOOKUP('Per Outlet Plan'!A4113,'DSR Attendance'!$A:$E,5,0))))</f>
        <v/>
      </c>
      <c r="M4113" s="13" t="str">
        <f t="shared" si="66"/>
        <v/>
      </c>
      <c r="N4113" s="8"/>
      <c r="XFB4113" s="13" t="str">
        <f>IF(D4113="","",COUNTIF('DISPATCHED (VT11)'!$E:$E,'Per Outlet Plan'!D4113))</f>
        <v/>
      </c>
    </row>
    <row r="4114" spans="1:14 16382:16382">
      <c r="A4114" s="18" t="str">
        <f>IF(D4114="","",VLOOKUP(D4114,'DISPATCHED (VT11)'!$E:$XEV,16373,0))</f>
        <v/>
      </c>
      <c r="B4114" s="13" t="str">
        <f>IF(D4114="","",VLOOKUP(D4114,'DISPATCHED (VT11)'!$E:$L,8,0))</f>
        <v/>
      </c>
      <c r="C4114" s="16" t="str">
        <f>IF(A4114="","",IF(VLOOKUP(A4114,'DSR Attendance'!$A:$E,5,0)=0,VLOOKUP(A4114,'DSR Attendance'!$A:$D,4,0),CONCATENATE(VLOOKUP(A4114,'DSR Attendance'!$A:$D,4,0)," / ",VLOOKUP('Per Outlet Plan'!A4114,'DSR Attendance'!$A:$E,5,0))))</f>
        <v/>
      </c>
      <c r="M4114" s="13" t="str">
        <f t="shared" si="66"/>
        <v/>
      </c>
      <c r="N4114" s="8"/>
      <c r="XFB4114" s="13" t="str">
        <f>IF(D4114="","",COUNTIF('DISPATCHED (VT11)'!$E:$E,'Per Outlet Plan'!D4114))</f>
        <v/>
      </c>
    </row>
    <row r="4115" spans="1:14 16382:16382">
      <c r="A4115" s="18" t="str">
        <f>IF(D4115="","",VLOOKUP(D4115,'DISPATCHED (VT11)'!$E:$XEV,16373,0))</f>
        <v/>
      </c>
      <c r="B4115" s="13" t="str">
        <f>IF(D4115="","",VLOOKUP(D4115,'DISPATCHED (VT11)'!$E:$L,8,0))</f>
        <v/>
      </c>
      <c r="C4115" s="16" t="str">
        <f>IF(A4115="","",IF(VLOOKUP(A4115,'DSR Attendance'!$A:$E,5,0)=0,VLOOKUP(A4115,'DSR Attendance'!$A:$D,4,0),CONCATENATE(VLOOKUP(A4115,'DSR Attendance'!$A:$D,4,0)," / ",VLOOKUP('Per Outlet Plan'!A4115,'DSR Attendance'!$A:$E,5,0))))</f>
        <v/>
      </c>
      <c r="M4115" s="13" t="str">
        <f t="shared" si="66"/>
        <v/>
      </c>
      <c r="N4115" s="8"/>
      <c r="XFB4115" s="13" t="str">
        <f>IF(D4115="","",COUNTIF('DISPATCHED (VT11)'!$E:$E,'Per Outlet Plan'!D4115))</f>
        <v/>
      </c>
    </row>
    <row r="4116" spans="1:14 16382:16382">
      <c r="A4116" s="18" t="str">
        <f>IF(D4116="","",VLOOKUP(D4116,'DISPATCHED (VT11)'!$E:$XEV,16373,0))</f>
        <v/>
      </c>
      <c r="B4116" s="13" t="str">
        <f>IF(D4116="","",VLOOKUP(D4116,'DISPATCHED (VT11)'!$E:$L,8,0))</f>
        <v/>
      </c>
      <c r="C4116" s="16" t="str">
        <f>IF(A4116="","",IF(VLOOKUP(A4116,'DSR Attendance'!$A:$E,5,0)=0,VLOOKUP(A4116,'DSR Attendance'!$A:$D,4,0),CONCATENATE(VLOOKUP(A4116,'DSR Attendance'!$A:$D,4,0)," / ",VLOOKUP('Per Outlet Plan'!A4116,'DSR Attendance'!$A:$E,5,0))))</f>
        <v/>
      </c>
      <c r="M4116" s="13" t="str">
        <f t="shared" si="66"/>
        <v/>
      </c>
      <c r="N4116" s="8"/>
      <c r="XFB4116" s="13" t="str">
        <f>IF(D4116="","",COUNTIF('DISPATCHED (VT11)'!$E:$E,'Per Outlet Plan'!D4116))</f>
        <v/>
      </c>
    </row>
    <row r="4117" spans="1:14 16382:16382">
      <c r="A4117" s="18" t="str">
        <f>IF(D4117="","",VLOOKUP(D4117,'DISPATCHED (VT11)'!$E:$XEV,16373,0))</f>
        <v/>
      </c>
      <c r="B4117" s="13" t="str">
        <f>IF(D4117="","",VLOOKUP(D4117,'DISPATCHED (VT11)'!$E:$L,8,0))</f>
        <v/>
      </c>
      <c r="C4117" s="16" t="str">
        <f>IF(A4117="","",IF(VLOOKUP(A4117,'DSR Attendance'!$A:$E,5,0)=0,VLOOKUP(A4117,'DSR Attendance'!$A:$D,4,0),CONCATENATE(VLOOKUP(A4117,'DSR Attendance'!$A:$D,4,0)," / ",VLOOKUP('Per Outlet Plan'!A4117,'DSR Attendance'!$A:$E,5,0))))</f>
        <v/>
      </c>
      <c r="M4117" s="13" t="str">
        <f t="shared" si="66"/>
        <v/>
      </c>
      <c r="N4117" s="8"/>
      <c r="XFB4117" s="13" t="str">
        <f>IF(D4117="","",COUNTIF('DISPATCHED (VT11)'!$E:$E,'Per Outlet Plan'!D4117))</f>
        <v/>
      </c>
    </row>
    <row r="4118" spans="1:14 16382:16382">
      <c r="A4118" s="18" t="str">
        <f>IF(D4118="","",VLOOKUP(D4118,'DISPATCHED (VT11)'!$E:$XEV,16373,0))</f>
        <v/>
      </c>
      <c r="B4118" s="13" t="str">
        <f>IF(D4118="","",VLOOKUP(D4118,'DISPATCHED (VT11)'!$E:$L,8,0))</f>
        <v/>
      </c>
      <c r="C4118" s="16" t="str">
        <f>IF(A4118="","",IF(VLOOKUP(A4118,'DSR Attendance'!$A:$E,5,0)=0,VLOOKUP(A4118,'DSR Attendance'!$A:$D,4,0),CONCATENATE(VLOOKUP(A4118,'DSR Attendance'!$A:$D,4,0)," / ",VLOOKUP('Per Outlet Plan'!A4118,'DSR Attendance'!$A:$E,5,0))))</f>
        <v/>
      </c>
      <c r="M4118" s="13" t="str">
        <f t="shared" si="66"/>
        <v/>
      </c>
      <c r="N4118" s="8"/>
      <c r="XFB4118" s="13" t="str">
        <f>IF(D4118="","",COUNTIF('DISPATCHED (VT11)'!$E:$E,'Per Outlet Plan'!D4118))</f>
        <v/>
      </c>
    </row>
    <row r="4119" spans="1:14 16382:16382">
      <c r="A4119" s="18" t="str">
        <f>IF(D4119="","",VLOOKUP(D4119,'DISPATCHED (VT11)'!$E:$XEV,16373,0))</f>
        <v/>
      </c>
      <c r="B4119" s="13" t="str">
        <f>IF(D4119="","",VLOOKUP(D4119,'DISPATCHED (VT11)'!$E:$L,8,0))</f>
        <v/>
      </c>
      <c r="C4119" s="16" t="str">
        <f>IF(A4119="","",IF(VLOOKUP(A4119,'DSR Attendance'!$A:$E,5,0)=0,VLOOKUP(A4119,'DSR Attendance'!$A:$D,4,0),CONCATENATE(VLOOKUP(A4119,'DSR Attendance'!$A:$D,4,0)," / ",VLOOKUP('Per Outlet Plan'!A4119,'DSR Attendance'!$A:$E,5,0))))</f>
        <v/>
      </c>
      <c r="M4119" s="13" t="str">
        <f t="shared" si="66"/>
        <v/>
      </c>
      <c r="N4119" s="8"/>
      <c r="XFB4119" s="13" t="str">
        <f>IF(D4119="","",COUNTIF('DISPATCHED (VT11)'!$E:$E,'Per Outlet Plan'!D4119))</f>
        <v/>
      </c>
    </row>
    <row r="4120" spans="1:14 16382:16382">
      <c r="A4120" s="18" t="str">
        <f>IF(D4120="","",VLOOKUP(D4120,'DISPATCHED (VT11)'!$E:$XEV,16373,0))</f>
        <v/>
      </c>
      <c r="B4120" s="13" t="str">
        <f>IF(D4120="","",VLOOKUP(D4120,'DISPATCHED (VT11)'!$E:$L,8,0))</f>
        <v/>
      </c>
      <c r="C4120" s="16" t="str">
        <f>IF(A4120="","",IF(VLOOKUP(A4120,'DSR Attendance'!$A:$E,5,0)=0,VLOOKUP(A4120,'DSR Attendance'!$A:$D,4,0),CONCATENATE(VLOOKUP(A4120,'DSR Attendance'!$A:$D,4,0)," / ",VLOOKUP('Per Outlet Plan'!A4120,'DSR Attendance'!$A:$E,5,0))))</f>
        <v/>
      </c>
      <c r="M4120" s="13" t="str">
        <f t="shared" si="66"/>
        <v/>
      </c>
      <c r="N4120" s="8"/>
      <c r="XFB4120" s="13" t="str">
        <f>IF(D4120="","",COUNTIF('DISPATCHED (VT11)'!$E:$E,'Per Outlet Plan'!D4120))</f>
        <v/>
      </c>
    </row>
    <row r="4121" spans="1:14 16382:16382">
      <c r="A4121" s="18" t="str">
        <f>IF(D4121="","",VLOOKUP(D4121,'DISPATCHED (VT11)'!$E:$XEV,16373,0))</f>
        <v/>
      </c>
      <c r="B4121" s="13" t="str">
        <f>IF(D4121="","",VLOOKUP(D4121,'DISPATCHED (VT11)'!$E:$L,8,0))</f>
        <v/>
      </c>
      <c r="C4121" s="16" t="str">
        <f>IF(A4121="","",IF(VLOOKUP(A4121,'DSR Attendance'!$A:$E,5,0)=0,VLOOKUP(A4121,'DSR Attendance'!$A:$D,4,0),CONCATENATE(VLOOKUP(A4121,'DSR Attendance'!$A:$D,4,0)," / ",VLOOKUP('Per Outlet Plan'!A4121,'DSR Attendance'!$A:$E,5,0))))</f>
        <v/>
      </c>
      <c r="M4121" s="13" t="str">
        <f t="shared" si="66"/>
        <v/>
      </c>
      <c r="N4121" s="8"/>
      <c r="XFB4121" s="13" t="str">
        <f>IF(D4121="","",COUNTIF('DISPATCHED (VT11)'!$E:$E,'Per Outlet Plan'!D4121))</f>
        <v/>
      </c>
    </row>
    <row r="4122" spans="1:14 16382:16382">
      <c r="A4122" s="18" t="str">
        <f>IF(D4122="","",VLOOKUP(D4122,'DISPATCHED (VT11)'!$E:$XEV,16373,0))</f>
        <v/>
      </c>
      <c r="B4122" s="13" t="str">
        <f>IF(D4122="","",VLOOKUP(D4122,'DISPATCHED (VT11)'!$E:$L,8,0))</f>
        <v/>
      </c>
      <c r="C4122" s="16" t="str">
        <f>IF(A4122="","",IF(VLOOKUP(A4122,'DSR Attendance'!$A:$E,5,0)=0,VLOOKUP(A4122,'DSR Attendance'!$A:$D,4,0),CONCATENATE(VLOOKUP(A4122,'DSR Attendance'!$A:$D,4,0)," / ",VLOOKUP('Per Outlet Plan'!A4122,'DSR Attendance'!$A:$E,5,0))))</f>
        <v/>
      </c>
      <c r="M4122" s="13" t="str">
        <f t="shared" si="66"/>
        <v/>
      </c>
      <c r="N4122" s="8"/>
      <c r="XFB4122" s="13" t="str">
        <f>IF(D4122="","",COUNTIF('DISPATCHED (VT11)'!$E:$E,'Per Outlet Plan'!D4122))</f>
        <v/>
      </c>
    </row>
    <row r="4123" spans="1:14 16382:16382">
      <c r="A4123" s="18" t="str">
        <f>IF(D4123="","",VLOOKUP(D4123,'DISPATCHED (VT11)'!$E:$XEV,16373,0))</f>
        <v/>
      </c>
      <c r="B4123" s="13" t="str">
        <f>IF(D4123="","",VLOOKUP(D4123,'DISPATCHED (VT11)'!$E:$L,8,0))</f>
        <v/>
      </c>
      <c r="C4123" s="16" t="str">
        <f>IF(A4123="","",IF(VLOOKUP(A4123,'DSR Attendance'!$A:$E,5,0)=0,VLOOKUP(A4123,'DSR Attendance'!$A:$D,4,0),CONCATENATE(VLOOKUP(A4123,'DSR Attendance'!$A:$D,4,0)," / ",VLOOKUP('Per Outlet Plan'!A4123,'DSR Attendance'!$A:$E,5,0))))</f>
        <v/>
      </c>
      <c r="M4123" s="13" t="str">
        <f t="shared" si="66"/>
        <v/>
      </c>
      <c r="N4123" s="8"/>
      <c r="XFB4123" s="13" t="str">
        <f>IF(D4123="","",COUNTIF('DISPATCHED (VT11)'!$E:$E,'Per Outlet Plan'!D4123))</f>
        <v/>
      </c>
    </row>
    <row r="4124" spans="1:14 16382:16382">
      <c r="A4124" s="18" t="str">
        <f>IF(D4124="","",VLOOKUP(D4124,'DISPATCHED (VT11)'!$E:$XEV,16373,0))</f>
        <v/>
      </c>
      <c r="B4124" s="13" t="str">
        <f>IF(D4124="","",VLOOKUP(D4124,'DISPATCHED (VT11)'!$E:$L,8,0))</f>
        <v/>
      </c>
      <c r="C4124" s="16" t="str">
        <f>IF(A4124="","",IF(VLOOKUP(A4124,'DSR Attendance'!$A:$E,5,0)=0,VLOOKUP(A4124,'DSR Attendance'!$A:$D,4,0),CONCATENATE(VLOOKUP(A4124,'DSR Attendance'!$A:$D,4,0)," / ",VLOOKUP('Per Outlet Plan'!A4124,'DSR Attendance'!$A:$E,5,0))))</f>
        <v/>
      </c>
      <c r="M4124" s="13" t="str">
        <f t="shared" si="66"/>
        <v/>
      </c>
      <c r="N4124" s="8"/>
      <c r="XFB4124" s="13" t="str">
        <f>IF(D4124="","",COUNTIF('DISPATCHED (VT11)'!$E:$E,'Per Outlet Plan'!D4124))</f>
        <v/>
      </c>
    </row>
    <row r="4125" spans="1:14 16382:16382">
      <c r="A4125" s="18" t="str">
        <f>IF(D4125="","",VLOOKUP(D4125,'DISPATCHED (VT11)'!$E:$XEV,16373,0))</f>
        <v/>
      </c>
      <c r="B4125" s="13" t="str">
        <f>IF(D4125="","",VLOOKUP(D4125,'DISPATCHED (VT11)'!$E:$L,8,0))</f>
        <v/>
      </c>
      <c r="C4125" s="16" t="str">
        <f>IF(A4125="","",IF(VLOOKUP(A4125,'DSR Attendance'!$A:$E,5,0)=0,VLOOKUP(A4125,'DSR Attendance'!$A:$D,4,0),CONCATENATE(VLOOKUP(A4125,'DSR Attendance'!$A:$D,4,0)," / ",VLOOKUP('Per Outlet Plan'!A4125,'DSR Attendance'!$A:$E,5,0))))</f>
        <v/>
      </c>
      <c r="M4125" s="13" t="str">
        <f t="shared" si="66"/>
        <v/>
      </c>
      <c r="N4125" s="8"/>
      <c r="XFB4125" s="13" t="str">
        <f>IF(D4125="","",COUNTIF('DISPATCHED (VT11)'!$E:$E,'Per Outlet Plan'!D4125))</f>
        <v/>
      </c>
    </row>
    <row r="4126" spans="1:14 16382:16382">
      <c r="A4126" s="18" t="str">
        <f>IF(D4126="","",VLOOKUP(D4126,'DISPATCHED (VT11)'!$E:$XEV,16373,0))</f>
        <v/>
      </c>
      <c r="B4126" s="13" t="str">
        <f>IF(D4126="","",VLOOKUP(D4126,'DISPATCHED (VT11)'!$E:$L,8,0))</f>
        <v/>
      </c>
      <c r="C4126" s="16" t="str">
        <f>IF(A4126="","",IF(VLOOKUP(A4126,'DSR Attendance'!$A:$E,5,0)=0,VLOOKUP(A4126,'DSR Attendance'!$A:$D,4,0),CONCATENATE(VLOOKUP(A4126,'DSR Attendance'!$A:$D,4,0)," / ",VLOOKUP('Per Outlet Plan'!A4126,'DSR Attendance'!$A:$E,5,0))))</f>
        <v/>
      </c>
      <c r="M4126" s="13" t="str">
        <f t="shared" si="66"/>
        <v/>
      </c>
      <c r="N4126" s="8"/>
      <c r="XFB4126" s="13" t="str">
        <f>IF(D4126="","",COUNTIF('DISPATCHED (VT11)'!$E:$E,'Per Outlet Plan'!D4126))</f>
        <v/>
      </c>
    </row>
    <row r="4127" spans="1:14 16382:16382">
      <c r="A4127" s="18" t="str">
        <f>IF(D4127="","",VLOOKUP(D4127,'DISPATCHED (VT11)'!$E:$XEV,16373,0))</f>
        <v/>
      </c>
      <c r="B4127" s="13" t="str">
        <f>IF(D4127="","",VLOOKUP(D4127,'DISPATCHED (VT11)'!$E:$L,8,0))</f>
        <v/>
      </c>
      <c r="C4127" s="16" t="str">
        <f>IF(A4127="","",IF(VLOOKUP(A4127,'DSR Attendance'!$A:$E,5,0)=0,VLOOKUP(A4127,'DSR Attendance'!$A:$D,4,0),CONCATENATE(VLOOKUP(A4127,'DSR Attendance'!$A:$D,4,0)," / ",VLOOKUP('Per Outlet Plan'!A4127,'DSR Attendance'!$A:$E,5,0))))</f>
        <v/>
      </c>
      <c r="M4127" s="13" t="str">
        <f t="shared" si="66"/>
        <v/>
      </c>
      <c r="N4127" s="8"/>
      <c r="XFB4127" s="13" t="str">
        <f>IF(D4127="","",COUNTIF('DISPATCHED (VT11)'!$E:$E,'Per Outlet Plan'!D4127))</f>
        <v/>
      </c>
    </row>
    <row r="4128" spans="1:14 16382:16382">
      <c r="A4128" s="18" t="str">
        <f>IF(D4128="","",VLOOKUP(D4128,'DISPATCHED (VT11)'!$E:$XEV,16373,0))</f>
        <v/>
      </c>
      <c r="B4128" s="13" t="str">
        <f>IF(D4128="","",VLOOKUP(D4128,'DISPATCHED (VT11)'!$E:$L,8,0))</f>
        <v/>
      </c>
      <c r="C4128" s="16" t="str">
        <f>IF(A4128="","",IF(VLOOKUP(A4128,'DSR Attendance'!$A:$E,5,0)=0,VLOOKUP(A4128,'DSR Attendance'!$A:$D,4,0),CONCATENATE(VLOOKUP(A4128,'DSR Attendance'!$A:$D,4,0)," / ",VLOOKUP('Per Outlet Plan'!A4128,'DSR Attendance'!$A:$E,5,0))))</f>
        <v/>
      </c>
      <c r="M4128" s="13" t="str">
        <f t="shared" si="66"/>
        <v/>
      </c>
      <c r="N4128" s="8"/>
      <c r="XFB4128" s="13" t="str">
        <f>IF(D4128="","",COUNTIF('DISPATCHED (VT11)'!$E:$E,'Per Outlet Plan'!D4128))</f>
        <v/>
      </c>
    </row>
    <row r="4129" spans="1:14 16382:16382">
      <c r="A4129" s="18" t="str">
        <f>IF(D4129="","",VLOOKUP(D4129,'DISPATCHED (VT11)'!$E:$XEV,16373,0))</f>
        <v/>
      </c>
      <c r="B4129" s="13" t="str">
        <f>IF(D4129="","",VLOOKUP(D4129,'DISPATCHED (VT11)'!$E:$L,8,0))</f>
        <v/>
      </c>
      <c r="C4129" s="16" t="str">
        <f>IF(A4129="","",IF(VLOOKUP(A4129,'DSR Attendance'!$A:$E,5,0)=0,VLOOKUP(A4129,'DSR Attendance'!$A:$D,4,0),CONCATENATE(VLOOKUP(A4129,'DSR Attendance'!$A:$D,4,0)," / ",VLOOKUP('Per Outlet Plan'!A4129,'DSR Attendance'!$A:$E,5,0))))</f>
        <v/>
      </c>
      <c r="M4129" s="13" t="str">
        <f t="shared" si="66"/>
        <v/>
      </c>
      <c r="N4129" s="8"/>
      <c r="XFB4129" s="13" t="str">
        <f>IF(D4129="","",COUNTIF('DISPATCHED (VT11)'!$E:$E,'Per Outlet Plan'!D4129))</f>
        <v/>
      </c>
    </row>
    <row r="4130" spans="1:14 16382:16382">
      <c r="A4130" s="18" t="str">
        <f>IF(D4130="","",VLOOKUP(D4130,'DISPATCHED (VT11)'!$E:$XEV,16373,0))</f>
        <v/>
      </c>
      <c r="B4130" s="13" t="str">
        <f>IF(D4130="","",VLOOKUP(D4130,'DISPATCHED (VT11)'!$E:$L,8,0))</f>
        <v/>
      </c>
      <c r="C4130" s="16" t="str">
        <f>IF(A4130="","",IF(VLOOKUP(A4130,'DSR Attendance'!$A:$E,5,0)=0,VLOOKUP(A4130,'DSR Attendance'!$A:$D,4,0),CONCATENATE(VLOOKUP(A4130,'DSR Attendance'!$A:$D,4,0)," / ",VLOOKUP('Per Outlet Plan'!A4130,'DSR Attendance'!$A:$E,5,0))))</f>
        <v/>
      </c>
      <c r="M4130" s="13" t="str">
        <f t="shared" si="66"/>
        <v/>
      </c>
      <c r="N4130" s="8"/>
      <c r="XFB4130" s="13" t="str">
        <f>IF(D4130="","",COUNTIF('DISPATCHED (VT11)'!$E:$E,'Per Outlet Plan'!D4130))</f>
        <v/>
      </c>
    </row>
    <row r="4131" spans="1:14 16382:16382">
      <c r="A4131" s="18" t="str">
        <f>IF(D4131="","",VLOOKUP(D4131,'DISPATCHED (VT11)'!$E:$XEV,16373,0))</f>
        <v/>
      </c>
      <c r="B4131" s="13" t="str">
        <f>IF(D4131="","",VLOOKUP(D4131,'DISPATCHED (VT11)'!$E:$L,8,0))</f>
        <v/>
      </c>
      <c r="C4131" s="16" t="str">
        <f>IF(A4131="","",IF(VLOOKUP(A4131,'DSR Attendance'!$A:$E,5,0)=0,VLOOKUP(A4131,'DSR Attendance'!$A:$D,4,0),CONCATENATE(VLOOKUP(A4131,'DSR Attendance'!$A:$D,4,0)," / ",VLOOKUP('Per Outlet Plan'!A4131,'DSR Attendance'!$A:$E,5,0))))</f>
        <v/>
      </c>
      <c r="M4131" s="13" t="str">
        <f t="shared" si="66"/>
        <v/>
      </c>
      <c r="N4131" s="8"/>
      <c r="XFB4131" s="13" t="str">
        <f>IF(D4131="","",COUNTIF('DISPATCHED (VT11)'!$E:$E,'Per Outlet Plan'!D4131))</f>
        <v/>
      </c>
    </row>
    <row r="4132" spans="1:14 16382:16382">
      <c r="A4132" s="18" t="str">
        <f>IF(D4132="","",VLOOKUP(D4132,'DISPATCHED (VT11)'!$E:$XEV,16373,0))</f>
        <v/>
      </c>
      <c r="B4132" s="13" t="str">
        <f>IF(D4132="","",VLOOKUP(D4132,'DISPATCHED (VT11)'!$E:$L,8,0))</f>
        <v/>
      </c>
      <c r="C4132" s="16" t="str">
        <f>IF(A4132="","",IF(VLOOKUP(A4132,'DSR Attendance'!$A:$E,5,0)=0,VLOOKUP(A4132,'DSR Attendance'!$A:$D,4,0),CONCATENATE(VLOOKUP(A4132,'DSR Attendance'!$A:$D,4,0)," / ",VLOOKUP('Per Outlet Plan'!A4132,'DSR Attendance'!$A:$E,5,0))))</f>
        <v/>
      </c>
      <c r="M4132" s="13" t="str">
        <f t="shared" si="66"/>
        <v/>
      </c>
      <c r="N4132" s="8"/>
      <c r="XFB4132" s="13" t="str">
        <f>IF(D4132="","",COUNTIF('DISPATCHED (VT11)'!$E:$E,'Per Outlet Plan'!D4132))</f>
        <v/>
      </c>
    </row>
    <row r="4133" spans="1:14 16382:16382">
      <c r="A4133" s="18" t="str">
        <f>IF(D4133="","",VLOOKUP(D4133,'DISPATCHED (VT11)'!$E:$XEV,16373,0))</f>
        <v/>
      </c>
      <c r="B4133" s="13" t="str">
        <f>IF(D4133="","",VLOOKUP(D4133,'DISPATCHED (VT11)'!$E:$L,8,0))</f>
        <v/>
      </c>
      <c r="C4133" s="16" t="str">
        <f>IF(A4133="","",IF(VLOOKUP(A4133,'DSR Attendance'!$A:$E,5,0)=0,VLOOKUP(A4133,'DSR Attendance'!$A:$D,4,0),CONCATENATE(VLOOKUP(A4133,'DSR Attendance'!$A:$D,4,0)," / ",VLOOKUP('Per Outlet Plan'!A4133,'DSR Attendance'!$A:$E,5,0))))</f>
        <v/>
      </c>
      <c r="M4133" s="13" t="str">
        <f t="shared" si="66"/>
        <v/>
      </c>
      <c r="N4133" s="8"/>
      <c r="XFB4133" s="13" t="str">
        <f>IF(D4133="","",COUNTIF('DISPATCHED (VT11)'!$E:$E,'Per Outlet Plan'!D4133))</f>
        <v/>
      </c>
    </row>
    <row r="4134" spans="1:14 16382:16382">
      <c r="A4134" s="18" t="str">
        <f>IF(D4134="","",VLOOKUP(D4134,'DISPATCHED (VT11)'!$E:$XEV,16373,0))</f>
        <v/>
      </c>
      <c r="B4134" s="13" t="str">
        <f>IF(D4134="","",VLOOKUP(D4134,'DISPATCHED (VT11)'!$E:$L,8,0))</f>
        <v/>
      </c>
      <c r="C4134" s="16" t="str">
        <f>IF(A4134="","",IF(VLOOKUP(A4134,'DSR Attendance'!$A:$E,5,0)=0,VLOOKUP(A4134,'DSR Attendance'!$A:$D,4,0),CONCATENATE(VLOOKUP(A4134,'DSR Attendance'!$A:$D,4,0)," / ",VLOOKUP('Per Outlet Plan'!A4134,'DSR Attendance'!$A:$E,5,0))))</f>
        <v/>
      </c>
      <c r="M4134" s="13" t="str">
        <f t="shared" si="66"/>
        <v/>
      </c>
      <c r="N4134" s="8"/>
      <c r="XFB4134" s="13" t="str">
        <f>IF(D4134="","",COUNTIF('DISPATCHED (VT11)'!$E:$E,'Per Outlet Plan'!D4134))</f>
        <v/>
      </c>
    </row>
    <row r="4135" spans="1:14 16382:16382">
      <c r="A4135" s="18" t="str">
        <f>IF(D4135="","",VLOOKUP(D4135,'DISPATCHED (VT11)'!$E:$XEV,16373,0))</f>
        <v/>
      </c>
      <c r="B4135" s="13" t="str">
        <f>IF(D4135="","",VLOOKUP(D4135,'DISPATCHED (VT11)'!$E:$L,8,0))</f>
        <v/>
      </c>
      <c r="C4135" s="16" t="str">
        <f>IF(A4135="","",IF(VLOOKUP(A4135,'DSR Attendance'!$A:$E,5,0)=0,VLOOKUP(A4135,'DSR Attendance'!$A:$D,4,0),CONCATENATE(VLOOKUP(A4135,'DSR Attendance'!$A:$D,4,0)," / ",VLOOKUP('Per Outlet Plan'!A4135,'DSR Attendance'!$A:$E,5,0))))</f>
        <v/>
      </c>
      <c r="M4135" s="13" t="str">
        <f t="shared" si="66"/>
        <v/>
      </c>
      <c r="N4135" s="8"/>
      <c r="XFB4135" s="13" t="str">
        <f>IF(D4135="","",COUNTIF('DISPATCHED (VT11)'!$E:$E,'Per Outlet Plan'!D4135))</f>
        <v/>
      </c>
    </row>
    <row r="4136" spans="1:14 16382:16382">
      <c r="A4136" s="18" t="str">
        <f>IF(D4136="","",VLOOKUP(D4136,'DISPATCHED (VT11)'!$E:$XEV,16373,0))</f>
        <v/>
      </c>
      <c r="B4136" s="13" t="str">
        <f>IF(D4136="","",VLOOKUP(D4136,'DISPATCHED (VT11)'!$E:$L,8,0))</f>
        <v/>
      </c>
      <c r="C4136" s="16" t="str">
        <f>IF(A4136="","",IF(VLOOKUP(A4136,'DSR Attendance'!$A:$E,5,0)=0,VLOOKUP(A4136,'DSR Attendance'!$A:$D,4,0),CONCATENATE(VLOOKUP(A4136,'DSR Attendance'!$A:$D,4,0)," / ",VLOOKUP('Per Outlet Plan'!A4136,'DSR Attendance'!$A:$E,5,0))))</f>
        <v/>
      </c>
      <c r="M4136" s="13" t="str">
        <f t="shared" si="66"/>
        <v/>
      </c>
      <c r="N4136" s="8"/>
      <c r="XFB4136" s="13" t="str">
        <f>IF(D4136="","",COUNTIF('DISPATCHED (VT11)'!$E:$E,'Per Outlet Plan'!D4136))</f>
        <v/>
      </c>
    </row>
    <row r="4137" spans="1:14 16382:16382">
      <c r="A4137" s="18" t="str">
        <f>IF(D4137="","",VLOOKUP(D4137,'DISPATCHED (VT11)'!$E:$XEV,16373,0))</f>
        <v/>
      </c>
      <c r="B4137" s="13" t="str">
        <f>IF(D4137="","",VLOOKUP(D4137,'DISPATCHED (VT11)'!$E:$L,8,0))</f>
        <v/>
      </c>
      <c r="C4137" s="16" t="str">
        <f>IF(A4137="","",IF(VLOOKUP(A4137,'DSR Attendance'!$A:$E,5,0)=0,VLOOKUP(A4137,'DSR Attendance'!$A:$D,4,0),CONCATENATE(VLOOKUP(A4137,'DSR Attendance'!$A:$D,4,0)," / ",VLOOKUP('Per Outlet Plan'!A4137,'DSR Attendance'!$A:$E,5,0))))</f>
        <v/>
      </c>
      <c r="M4137" s="13" t="str">
        <f t="shared" si="66"/>
        <v/>
      </c>
      <c r="N4137" s="8"/>
      <c r="XFB4137" s="13" t="str">
        <f>IF(D4137="","",COUNTIF('DISPATCHED (VT11)'!$E:$E,'Per Outlet Plan'!D4137))</f>
        <v/>
      </c>
    </row>
    <row r="4138" spans="1:14 16382:16382">
      <c r="A4138" s="18" t="str">
        <f>IF(D4138="","",VLOOKUP(D4138,'DISPATCHED (VT11)'!$E:$XEV,16373,0))</f>
        <v/>
      </c>
      <c r="B4138" s="13" t="str">
        <f>IF(D4138="","",VLOOKUP(D4138,'DISPATCHED (VT11)'!$E:$L,8,0))</f>
        <v/>
      </c>
      <c r="C4138" s="16" t="str">
        <f>IF(A4138="","",IF(VLOOKUP(A4138,'DSR Attendance'!$A:$E,5,0)=0,VLOOKUP(A4138,'DSR Attendance'!$A:$D,4,0),CONCATENATE(VLOOKUP(A4138,'DSR Attendance'!$A:$D,4,0)," / ",VLOOKUP('Per Outlet Plan'!A4138,'DSR Attendance'!$A:$E,5,0))))</f>
        <v/>
      </c>
      <c r="M4138" s="13" t="str">
        <f t="shared" si="66"/>
        <v/>
      </c>
      <c r="N4138" s="8"/>
      <c r="XFB4138" s="13" t="str">
        <f>IF(D4138="","",COUNTIF('DISPATCHED (VT11)'!$E:$E,'Per Outlet Plan'!D4138))</f>
        <v/>
      </c>
    </row>
    <row r="4139" spans="1:14 16382:16382">
      <c r="A4139" s="18" t="str">
        <f>IF(D4139="","",VLOOKUP(D4139,'DISPATCHED (VT11)'!$E:$XEV,16373,0))</f>
        <v/>
      </c>
      <c r="B4139" s="13" t="str">
        <f>IF(D4139="","",VLOOKUP(D4139,'DISPATCHED (VT11)'!$E:$L,8,0))</f>
        <v/>
      </c>
      <c r="C4139" s="16" t="str">
        <f>IF(A4139="","",IF(VLOOKUP(A4139,'DSR Attendance'!$A:$E,5,0)=0,VLOOKUP(A4139,'DSR Attendance'!$A:$D,4,0),CONCATENATE(VLOOKUP(A4139,'DSR Attendance'!$A:$D,4,0)," / ",VLOOKUP('Per Outlet Plan'!A4139,'DSR Attendance'!$A:$E,5,0))))</f>
        <v/>
      </c>
      <c r="M4139" s="13" t="str">
        <f t="shared" si="66"/>
        <v/>
      </c>
      <c r="N4139" s="8"/>
      <c r="XFB4139" s="13" t="str">
        <f>IF(D4139="","",COUNTIF('DISPATCHED (VT11)'!$E:$E,'Per Outlet Plan'!D4139))</f>
        <v/>
      </c>
    </row>
    <row r="4140" spans="1:14 16382:16382">
      <c r="A4140" s="18" t="str">
        <f>IF(D4140="","",VLOOKUP(D4140,'DISPATCHED (VT11)'!$E:$XEV,16373,0))</f>
        <v/>
      </c>
      <c r="B4140" s="13" t="str">
        <f>IF(D4140="","",VLOOKUP(D4140,'DISPATCHED (VT11)'!$E:$L,8,0))</f>
        <v/>
      </c>
      <c r="C4140" s="16" t="str">
        <f>IF(A4140="","",IF(VLOOKUP(A4140,'DSR Attendance'!$A:$E,5,0)=0,VLOOKUP(A4140,'DSR Attendance'!$A:$D,4,0),CONCATENATE(VLOOKUP(A4140,'DSR Attendance'!$A:$D,4,0)," / ",VLOOKUP('Per Outlet Plan'!A4140,'DSR Attendance'!$A:$E,5,0))))</f>
        <v/>
      </c>
      <c r="M4140" s="13" t="str">
        <f t="shared" si="66"/>
        <v/>
      </c>
      <c r="N4140" s="8"/>
      <c r="XFB4140" s="13" t="str">
        <f>IF(D4140="","",COUNTIF('DISPATCHED (VT11)'!$E:$E,'Per Outlet Plan'!D4140))</f>
        <v/>
      </c>
    </row>
    <row r="4141" spans="1:14 16382:16382">
      <c r="A4141" s="18" t="str">
        <f>IF(D4141="","",VLOOKUP(D4141,'DISPATCHED (VT11)'!$E:$XEV,16373,0))</f>
        <v/>
      </c>
      <c r="B4141" s="13" t="str">
        <f>IF(D4141="","",VLOOKUP(D4141,'DISPATCHED (VT11)'!$E:$L,8,0))</f>
        <v/>
      </c>
      <c r="C4141" s="16" t="str">
        <f>IF(A4141="","",IF(VLOOKUP(A4141,'DSR Attendance'!$A:$E,5,0)=0,VLOOKUP(A4141,'DSR Attendance'!$A:$D,4,0),CONCATENATE(VLOOKUP(A4141,'DSR Attendance'!$A:$D,4,0)," / ",VLOOKUP('Per Outlet Plan'!A4141,'DSR Attendance'!$A:$E,5,0))))</f>
        <v/>
      </c>
      <c r="M4141" s="13" t="str">
        <f t="shared" si="66"/>
        <v/>
      </c>
      <c r="N4141" s="8"/>
      <c r="XFB4141" s="13" t="str">
        <f>IF(D4141="","",COUNTIF('DISPATCHED (VT11)'!$E:$E,'Per Outlet Plan'!D4141))</f>
        <v/>
      </c>
    </row>
    <row r="4142" spans="1:14 16382:16382">
      <c r="A4142" s="18" t="str">
        <f>IF(D4142="","",VLOOKUP(D4142,'DISPATCHED (VT11)'!$E:$XEV,16373,0))</f>
        <v/>
      </c>
      <c r="B4142" s="13" t="str">
        <f>IF(D4142="","",VLOOKUP(D4142,'DISPATCHED (VT11)'!$E:$L,8,0))</f>
        <v/>
      </c>
      <c r="C4142" s="16" t="str">
        <f>IF(A4142="","",IF(VLOOKUP(A4142,'DSR Attendance'!$A:$E,5,0)=0,VLOOKUP(A4142,'DSR Attendance'!$A:$D,4,0),CONCATENATE(VLOOKUP(A4142,'DSR Attendance'!$A:$D,4,0)," / ",VLOOKUP('Per Outlet Plan'!A4142,'DSR Attendance'!$A:$E,5,0))))</f>
        <v/>
      </c>
      <c r="M4142" s="13" t="str">
        <f t="shared" si="66"/>
        <v/>
      </c>
      <c r="N4142" s="8"/>
      <c r="XFB4142" s="13" t="str">
        <f>IF(D4142="","",COUNTIF('DISPATCHED (VT11)'!$E:$E,'Per Outlet Plan'!D4142))</f>
        <v/>
      </c>
    </row>
    <row r="4143" spans="1:14 16382:16382">
      <c r="A4143" s="18" t="str">
        <f>IF(D4143="","",VLOOKUP(D4143,'DISPATCHED (VT11)'!$E:$XEV,16373,0))</f>
        <v/>
      </c>
      <c r="B4143" s="13" t="str">
        <f>IF(D4143="","",VLOOKUP(D4143,'DISPATCHED (VT11)'!$E:$L,8,0))</f>
        <v/>
      </c>
      <c r="C4143" s="16" t="str">
        <f>IF(A4143="","",IF(VLOOKUP(A4143,'DSR Attendance'!$A:$E,5,0)=0,VLOOKUP(A4143,'DSR Attendance'!$A:$D,4,0),CONCATENATE(VLOOKUP(A4143,'DSR Attendance'!$A:$D,4,0)," / ",VLOOKUP('Per Outlet Plan'!A4143,'DSR Attendance'!$A:$E,5,0))))</f>
        <v/>
      </c>
      <c r="M4143" s="13" t="str">
        <f t="shared" si="66"/>
        <v/>
      </c>
      <c r="N4143" s="8"/>
      <c r="XFB4143" s="13" t="str">
        <f>IF(D4143="","",COUNTIF('DISPATCHED (VT11)'!$E:$E,'Per Outlet Plan'!D4143))</f>
        <v/>
      </c>
    </row>
    <row r="4144" spans="1:14 16382:16382">
      <c r="A4144" s="18" t="str">
        <f>IF(D4144="","",VLOOKUP(D4144,'DISPATCHED (VT11)'!$E:$XEV,16373,0))</f>
        <v/>
      </c>
      <c r="B4144" s="13" t="str">
        <f>IF(D4144="","",VLOOKUP(D4144,'DISPATCHED (VT11)'!$E:$L,8,0))</f>
        <v/>
      </c>
      <c r="C4144" s="16" t="str">
        <f>IF(A4144="","",IF(VLOOKUP(A4144,'DSR Attendance'!$A:$E,5,0)=0,VLOOKUP(A4144,'DSR Attendance'!$A:$D,4,0),CONCATENATE(VLOOKUP(A4144,'DSR Attendance'!$A:$D,4,0)," / ",VLOOKUP('Per Outlet Plan'!A4144,'DSR Attendance'!$A:$E,5,0))))</f>
        <v/>
      </c>
      <c r="M4144" s="13" t="str">
        <f t="shared" si="66"/>
        <v/>
      </c>
      <c r="N4144" s="8"/>
      <c r="XFB4144" s="13" t="str">
        <f>IF(D4144="","",COUNTIF('DISPATCHED (VT11)'!$E:$E,'Per Outlet Plan'!D4144))</f>
        <v/>
      </c>
    </row>
    <row r="4145" spans="1:14 16382:16382">
      <c r="A4145" s="18" t="str">
        <f>IF(D4145="","",VLOOKUP(D4145,'DISPATCHED (VT11)'!$E:$XEV,16373,0))</f>
        <v/>
      </c>
      <c r="B4145" s="13" t="str">
        <f>IF(D4145="","",VLOOKUP(D4145,'DISPATCHED (VT11)'!$E:$L,8,0))</f>
        <v/>
      </c>
      <c r="C4145" s="16" t="str">
        <f>IF(A4145="","",IF(VLOOKUP(A4145,'DSR Attendance'!$A:$E,5,0)=0,VLOOKUP(A4145,'DSR Attendance'!$A:$D,4,0),CONCATENATE(VLOOKUP(A4145,'DSR Attendance'!$A:$D,4,0)," / ",VLOOKUP('Per Outlet Plan'!A4145,'DSR Attendance'!$A:$E,5,0))))</f>
        <v/>
      </c>
      <c r="M4145" s="13" t="str">
        <f t="shared" si="66"/>
        <v/>
      </c>
      <c r="N4145" s="8"/>
      <c r="XFB4145" s="13" t="str">
        <f>IF(D4145="","",COUNTIF('DISPATCHED (VT11)'!$E:$E,'Per Outlet Plan'!D4145))</f>
        <v/>
      </c>
    </row>
    <row r="4146" spans="1:14 16382:16382">
      <c r="A4146" s="18" t="str">
        <f>IF(D4146="","",VLOOKUP(D4146,'DISPATCHED (VT11)'!$E:$XEV,16373,0))</f>
        <v/>
      </c>
      <c r="B4146" s="13" t="str">
        <f>IF(D4146="","",VLOOKUP(D4146,'DISPATCHED (VT11)'!$E:$L,8,0))</f>
        <v/>
      </c>
      <c r="C4146" s="16" t="str">
        <f>IF(A4146="","",IF(VLOOKUP(A4146,'DSR Attendance'!$A:$E,5,0)=0,VLOOKUP(A4146,'DSR Attendance'!$A:$D,4,0),CONCATENATE(VLOOKUP(A4146,'DSR Attendance'!$A:$D,4,0)," / ",VLOOKUP('Per Outlet Plan'!A4146,'DSR Attendance'!$A:$E,5,0))))</f>
        <v/>
      </c>
      <c r="M4146" s="13" t="str">
        <f t="shared" si="66"/>
        <v/>
      </c>
      <c r="N4146" s="8"/>
      <c r="XFB4146" s="13" t="str">
        <f>IF(D4146="","",COUNTIF('DISPATCHED (VT11)'!$E:$E,'Per Outlet Plan'!D4146))</f>
        <v/>
      </c>
    </row>
    <row r="4147" spans="1:14 16382:16382">
      <c r="A4147" s="18" t="str">
        <f>IF(D4147="","",VLOOKUP(D4147,'DISPATCHED (VT11)'!$E:$XEV,16373,0))</f>
        <v/>
      </c>
      <c r="B4147" s="13" t="str">
        <f>IF(D4147="","",VLOOKUP(D4147,'DISPATCHED (VT11)'!$E:$L,8,0))</f>
        <v/>
      </c>
      <c r="C4147" s="16" t="str">
        <f>IF(A4147="","",IF(VLOOKUP(A4147,'DSR Attendance'!$A:$E,5,0)=0,VLOOKUP(A4147,'DSR Attendance'!$A:$D,4,0),CONCATENATE(VLOOKUP(A4147,'DSR Attendance'!$A:$D,4,0)," / ",VLOOKUP('Per Outlet Plan'!A4147,'DSR Attendance'!$A:$E,5,0))))</f>
        <v/>
      </c>
      <c r="M4147" s="13" t="str">
        <f t="shared" si="66"/>
        <v/>
      </c>
      <c r="N4147" s="8"/>
      <c r="XFB4147" s="13" t="str">
        <f>IF(D4147="","",COUNTIF('DISPATCHED (VT11)'!$E:$E,'Per Outlet Plan'!D4147))</f>
        <v/>
      </c>
    </row>
    <row r="4148" spans="1:14 16382:16382">
      <c r="A4148" s="18" t="str">
        <f>IF(D4148="","",VLOOKUP(D4148,'DISPATCHED (VT11)'!$E:$XEV,16373,0))</f>
        <v/>
      </c>
      <c r="B4148" s="13" t="str">
        <f>IF(D4148="","",VLOOKUP(D4148,'DISPATCHED (VT11)'!$E:$L,8,0))</f>
        <v/>
      </c>
      <c r="C4148" s="16" t="str">
        <f>IF(A4148="","",IF(VLOOKUP(A4148,'DSR Attendance'!$A:$E,5,0)=0,VLOOKUP(A4148,'DSR Attendance'!$A:$D,4,0),CONCATENATE(VLOOKUP(A4148,'DSR Attendance'!$A:$D,4,0)," / ",VLOOKUP('Per Outlet Plan'!A4148,'DSR Attendance'!$A:$E,5,0))))</f>
        <v/>
      </c>
      <c r="M4148" s="13" t="str">
        <f t="shared" si="66"/>
        <v/>
      </c>
      <c r="N4148" s="8"/>
      <c r="XFB4148" s="13" t="str">
        <f>IF(D4148="","",COUNTIF('DISPATCHED (VT11)'!$E:$E,'Per Outlet Plan'!D4148))</f>
        <v/>
      </c>
    </row>
    <row r="4149" spans="1:14 16382:16382">
      <c r="A4149" s="18" t="str">
        <f>IF(D4149="","",VLOOKUP(D4149,'DISPATCHED (VT11)'!$E:$XEV,16373,0))</f>
        <v/>
      </c>
      <c r="B4149" s="13" t="str">
        <f>IF(D4149="","",VLOOKUP(D4149,'DISPATCHED (VT11)'!$E:$L,8,0))</f>
        <v/>
      </c>
      <c r="C4149" s="16" t="str">
        <f>IF(A4149="","",IF(VLOOKUP(A4149,'DSR Attendance'!$A:$E,5,0)=0,VLOOKUP(A4149,'DSR Attendance'!$A:$D,4,0),CONCATENATE(VLOOKUP(A4149,'DSR Attendance'!$A:$D,4,0)," / ",VLOOKUP('Per Outlet Plan'!A4149,'DSR Attendance'!$A:$E,5,0))))</f>
        <v/>
      </c>
      <c r="M4149" s="13" t="str">
        <f t="shared" si="66"/>
        <v/>
      </c>
      <c r="N4149" s="8"/>
      <c r="XFB4149" s="13" t="str">
        <f>IF(D4149="","",COUNTIF('DISPATCHED (VT11)'!$E:$E,'Per Outlet Plan'!D4149))</f>
        <v/>
      </c>
    </row>
    <row r="4150" spans="1:14 16382:16382">
      <c r="A4150" s="18" t="str">
        <f>IF(D4150="","",VLOOKUP(D4150,'DISPATCHED (VT11)'!$E:$XEV,16373,0))</f>
        <v/>
      </c>
      <c r="B4150" s="13" t="str">
        <f>IF(D4150="","",VLOOKUP(D4150,'DISPATCHED (VT11)'!$E:$L,8,0))</f>
        <v/>
      </c>
      <c r="C4150" s="16" t="str">
        <f>IF(A4150="","",IF(VLOOKUP(A4150,'DSR Attendance'!$A:$E,5,0)=0,VLOOKUP(A4150,'DSR Attendance'!$A:$D,4,0),CONCATENATE(VLOOKUP(A4150,'DSR Attendance'!$A:$D,4,0)," / ",VLOOKUP('Per Outlet Plan'!A4150,'DSR Attendance'!$A:$E,5,0))))</f>
        <v/>
      </c>
      <c r="M4150" s="13" t="str">
        <f t="shared" si="66"/>
        <v/>
      </c>
      <c r="N4150" s="8"/>
      <c r="XFB4150" s="13" t="str">
        <f>IF(D4150="","",COUNTIF('DISPATCHED (VT11)'!$E:$E,'Per Outlet Plan'!D4150))</f>
        <v/>
      </c>
    </row>
    <row r="4151" spans="1:14 16382:16382">
      <c r="A4151" s="18" t="str">
        <f>IF(D4151="","",VLOOKUP(D4151,'DISPATCHED (VT11)'!$E:$XEV,16373,0))</f>
        <v/>
      </c>
      <c r="B4151" s="13" t="str">
        <f>IF(D4151="","",VLOOKUP(D4151,'DISPATCHED (VT11)'!$E:$L,8,0))</f>
        <v/>
      </c>
      <c r="C4151" s="16" t="str">
        <f>IF(A4151="","",IF(VLOOKUP(A4151,'DSR Attendance'!$A:$E,5,0)=0,VLOOKUP(A4151,'DSR Attendance'!$A:$D,4,0),CONCATENATE(VLOOKUP(A4151,'DSR Attendance'!$A:$D,4,0)," / ",VLOOKUP('Per Outlet Plan'!A4151,'DSR Attendance'!$A:$E,5,0))))</f>
        <v/>
      </c>
      <c r="M4151" s="13" t="str">
        <f t="shared" si="66"/>
        <v/>
      </c>
      <c r="N4151" s="8"/>
      <c r="XFB4151" s="13" t="str">
        <f>IF(D4151="","",COUNTIF('DISPATCHED (VT11)'!$E:$E,'Per Outlet Plan'!D4151))</f>
        <v/>
      </c>
    </row>
    <row r="4152" spans="1:14 16382:16382">
      <c r="A4152" s="18" t="str">
        <f>IF(D4152="","",VLOOKUP(D4152,'DISPATCHED (VT11)'!$E:$XEV,16373,0))</f>
        <v/>
      </c>
      <c r="B4152" s="13" t="str">
        <f>IF(D4152="","",VLOOKUP(D4152,'DISPATCHED (VT11)'!$E:$L,8,0))</f>
        <v/>
      </c>
      <c r="C4152" s="16" t="str">
        <f>IF(A4152="","",IF(VLOOKUP(A4152,'DSR Attendance'!$A:$E,5,0)=0,VLOOKUP(A4152,'DSR Attendance'!$A:$D,4,0),CONCATENATE(VLOOKUP(A4152,'DSR Attendance'!$A:$D,4,0)," / ",VLOOKUP('Per Outlet Plan'!A4152,'DSR Attendance'!$A:$E,5,0))))</f>
        <v/>
      </c>
      <c r="M4152" s="13" t="str">
        <f t="shared" si="66"/>
        <v/>
      </c>
      <c r="N4152" s="8"/>
      <c r="XFB4152" s="13" t="str">
        <f>IF(D4152="","",COUNTIF('DISPATCHED (VT11)'!$E:$E,'Per Outlet Plan'!D4152))</f>
        <v/>
      </c>
    </row>
    <row r="4153" spans="1:14 16382:16382">
      <c r="A4153" s="18" t="str">
        <f>IF(D4153="","",VLOOKUP(D4153,'DISPATCHED (VT11)'!$E:$XEV,16373,0))</f>
        <v/>
      </c>
      <c r="B4153" s="13" t="str">
        <f>IF(D4153="","",VLOOKUP(D4153,'DISPATCHED (VT11)'!$E:$L,8,0))</f>
        <v/>
      </c>
      <c r="C4153" s="16" t="str">
        <f>IF(A4153="","",IF(VLOOKUP(A4153,'DSR Attendance'!$A:$E,5,0)=0,VLOOKUP(A4153,'DSR Attendance'!$A:$D,4,0),CONCATENATE(VLOOKUP(A4153,'DSR Attendance'!$A:$D,4,0)," / ",VLOOKUP('Per Outlet Plan'!A4153,'DSR Attendance'!$A:$E,5,0))))</f>
        <v/>
      </c>
      <c r="M4153" s="13" t="str">
        <f t="shared" si="66"/>
        <v/>
      </c>
      <c r="N4153" s="8"/>
      <c r="XFB4153" s="13" t="str">
        <f>IF(D4153="","",COUNTIF('DISPATCHED (VT11)'!$E:$E,'Per Outlet Plan'!D4153))</f>
        <v/>
      </c>
    </row>
    <row r="4154" spans="1:14 16382:16382">
      <c r="A4154" s="18" t="str">
        <f>IF(D4154="","",VLOOKUP(D4154,'DISPATCHED (VT11)'!$E:$XEV,16373,0))</f>
        <v/>
      </c>
      <c r="B4154" s="13" t="str">
        <f>IF(D4154="","",VLOOKUP(D4154,'DISPATCHED (VT11)'!$E:$L,8,0))</f>
        <v/>
      </c>
      <c r="C4154" s="16" t="str">
        <f>IF(A4154="","",IF(VLOOKUP(A4154,'DSR Attendance'!$A:$E,5,0)=0,VLOOKUP(A4154,'DSR Attendance'!$A:$D,4,0),CONCATENATE(VLOOKUP(A4154,'DSR Attendance'!$A:$D,4,0)," / ",VLOOKUP('Per Outlet Plan'!A4154,'DSR Attendance'!$A:$E,5,0))))</f>
        <v/>
      </c>
      <c r="M4154" s="13" t="str">
        <f t="shared" si="66"/>
        <v/>
      </c>
      <c r="N4154" s="8"/>
      <c r="XFB4154" s="13" t="str">
        <f>IF(D4154="","",COUNTIF('DISPATCHED (VT11)'!$E:$E,'Per Outlet Plan'!D4154))</f>
        <v/>
      </c>
    </row>
    <row r="4155" spans="1:14 16382:16382">
      <c r="A4155" s="18" t="str">
        <f>IF(D4155="","",VLOOKUP(D4155,'DISPATCHED (VT11)'!$E:$XEV,16373,0))</f>
        <v/>
      </c>
      <c r="B4155" s="13" t="str">
        <f>IF(D4155="","",VLOOKUP(D4155,'DISPATCHED (VT11)'!$E:$L,8,0))</f>
        <v/>
      </c>
      <c r="C4155" s="16" t="str">
        <f>IF(A4155="","",IF(VLOOKUP(A4155,'DSR Attendance'!$A:$E,5,0)=0,VLOOKUP(A4155,'DSR Attendance'!$A:$D,4,0),CONCATENATE(VLOOKUP(A4155,'DSR Attendance'!$A:$D,4,0)," / ",VLOOKUP('Per Outlet Plan'!A4155,'DSR Attendance'!$A:$E,5,0))))</f>
        <v/>
      </c>
      <c r="M4155" s="13" t="str">
        <f t="shared" si="66"/>
        <v/>
      </c>
      <c r="N4155" s="8"/>
      <c r="XFB4155" s="13" t="str">
        <f>IF(D4155="","",COUNTIF('DISPATCHED (VT11)'!$E:$E,'Per Outlet Plan'!D4155))</f>
        <v/>
      </c>
    </row>
    <row r="4156" spans="1:14 16382:16382">
      <c r="A4156" s="18" t="str">
        <f>IF(D4156="","",VLOOKUP(D4156,'DISPATCHED (VT11)'!$E:$XEV,16373,0))</f>
        <v/>
      </c>
      <c r="B4156" s="13" t="str">
        <f>IF(D4156="","",VLOOKUP(D4156,'DISPATCHED (VT11)'!$E:$L,8,0))</f>
        <v/>
      </c>
      <c r="C4156" s="16" t="str">
        <f>IF(A4156="","",IF(VLOOKUP(A4156,'DSR Attendance'!$A:$E,5,0)=0,VLOOKUP(A4156,'DSR Attendance'!$A:$D,4,0),CONCATENATE(VLOOKUP(A4156,'DSR Attendance'!$A:$D,4,0)," / ",VLOOKUP('Per Outlet Plan'!A4156,'DSR Attendance'!$A:$E,5,0))))</f>
        <v/>
      </c>
      <c r="M4156" s="13" t="str">
        <f t="shared" si="66"/>
        <v/>
      </c>
      <c r="N4156" s="8"/>
      <c r="XFB4156" s="13" t="str">
        <f>IF(D4156="","",COUNTIF('DISPATCHED (VT11)'!$E:$E,'Per Outlet Plan'!D4156))</f>
        <v/>
      </c>
    </row>
    <row r="4157" spans="1:14 16382:16382">
      <c r="A4157" s="18" t="str">
        <f>IF(D4157="","",VLOOKUP(D4157,'DISPATCHED (VT11)'!$E:$XEV,16373,0))</f>
        <v/>
      </c>
      <c r="B4157" s="13" t="str">
        <f>IF(D4157="","",VLOOKUP(D4157,'DISPATCHED (VT11)'!$E:$L,8,0))</f>
        <v/>
      </c>
      <c r="C4157" s="16" t="str">
        <f>IF(A4157="","",IF(VLOOKUP(A4157,'DSR Attendance'!$A:$E,5,0)=0,VLOOKUP(A4157,'DSR Attendance'!$A:$D,4,0),CONCATENATE(VLOOKUP(A4157,'DSR Attendance'!$A:$D,4,0)," / ",VLOOKUP('Per Outlet Plan'!A4157,'DSR Attendance'!$A:$E,5,0))))</f>
        <v/>
      </c>
      <c r="M4157" s="13" t="str">
        <f t="shared" si="66"/>
        <v/>
      </c>
      <c r="N4157" s="8"/>
      <c r="XFB4157" s="13" t="str">
        <f>IF(D4157="","",COUNTIF('DISPATCHED (VT11)'!$E:$E,'Per Outlet Plan'!D4157))</f>
        <v/>
      </c>
    </row>
    <row r="4158" spans="1:14 16382:16382">
      <c r="A4158" s="18" t="str">
        <f>IF(D4158="","",VLOOKUP(D4158,'DISPATCHED (VT11)'!$E:$XEV,16373,0))</f>
        <v/>
      </c>
      <c r="B4158" s="13" t="str">
        <f>IF(D4158="","",VLOOKUP(D4158,'DISPATCHED (VT11)'!$E:$L,8,0))</f>
        <v/>
      </c>
      <c r="C4158" s="16" t="str">
        <f>IF(A4158="","",IF(VLOOKUP(A4158,'DSR Attendance'!$A:$E,5,0)=0,VLOOKUP(A4158,'DSR Attendance'!$A:$D,4,0),CONCATENATE(VLOOKUP(A4158,'DSR Attendance'!$A:$D,4,0)," / ",VLOOKUP('Per Outlet Plan'!A4158,'DSR Attendance'!$A:$E,5,0))))</f>
        <v/>
      </c>
      <c r="M4158" s="13" t="str">
        <f t="shared" si="66"/>
        <v/>
      </c>
      <c r="N4158" s="8"/>
      <c r="XFB4158" s="13" t="str">
        <f>IF(D4158="","",COUNTIF('DISPATCHED (VT11)'!$E:$E,'Per Outlet Plan'!D4158))</f>
        <v/>
      </c>
    </row>
    <row r="4159" spans="1:14 16382:16382">
      <c r="A4159" s="18" t="str">
        <f>IF(D4159="","",VLOOKUP(D4159,'DISPATCHED (VT11)'!$E:$XEV,16373,0))</f>
        <v/>
      </c>
      <c r="B4159" s="13" t="str">
        <f>IF(D4159="","",VLOOKUP(D4159,'DISPATCHED (VT11)'!$E:$L,8,0))</f>
        <v/>
      </c>
      <c r="C4159" s="16" t="str">
        <f>IF(A4159="","",IF(VLOOKUP(A4159,'DSR Attendance'!$A:$E,5,0)=0,VLOOKUP(A4159,'DSR Attendance'!$A:$D,4,0),CONCATENATE(VLOOKUP(A4159,'DSR Attendance'!$A:$D,4,0)," / ",VLOOKUP('Per Outlet Plan'!A4159,'DSR Attendance'!$A:$E,5,0))))</f>
        <v/>
      </c>
      <c r="M4159" s="13" t="str">
        <f t="shared" si="66"/>
        <v/>
      </c>
      <c r="N4159" s="8"/>
      <c r="XFB4159" s="13" t="str">
        <f>IF(D4159="","",COUNTIF('DISPATCHED (VT11)'!$E:$E,'Per Outlet Plan'!D4159))</f>
        <v/>
      </c>
    </row>
    <row r="4160" spans="1:14 16382:16382">
      <c r="A4160" s="18" t="str">
        <f>IF(D4160="","",VLOOKUP(D4160,'DISPATCHED (VT11)'!$E:$XEV,16373,0))</f>
        <v/>
      </c>
      <c r="B4160" s="13" t="str">
        <f>IF(D4160="","",VLOOKUP(D4160,'DISPATCHED (VT11)'!$E:$L,8,0))</f>
        <v/>
      </c>
      <c r="C4160" s="16" t="str">
        <f>IF(A4160="","",IF(VLOOKUP(A4160,'DSR Attendance'!$A:$E,5,0)=0,VLOOKUP(A4160,'DSR Attendance'!$A:$D,4,0),CONCATENATE(VLOOKUP(A4160,'DSR Attendance'!$A:$D,4,0)," / ",VLOOKUP('Per Outlet Plan'!A4160,'DSR Attendance'!$A:$E,5,0))))</f>
        <v/>
      </c>
      <c r="M4160" s="13" t="str">
        <f t="shared" si="66"/>
        <v/>
      </c>
      <c r="N4160" s="8"/>
      <c r="XFB4160" s="13" t="str">
        <f>IF(D4160="","",COUNTIF('DISPATCHED (VT11)'!$E:$E,'Per Outlet Plan'!D4160))</f>
        <v/>
      </c>
    </row>
    <row r="4161" spans="1:14 16382:16382">
      <c r="A4161" s="18" t="str">
        <f>IF(D4161="","",VLOOKUP(D4161,'DISPATCHED (VT11)'!$E:$XEV,16373,0))</f>
        <v/>
      </c>
      <c r="B4161" s="13" t="str">
        <f>IF(D4161="","",VLOOKUP(D4161,'DISPATCHED (VT11)'!$E:$L,8,0))</f>
        <v/>
      </c>
      <c r="C4161" s="16" t="str">
        <f>IF(A4161="","",IF(VLOOKUP(A4161,'DSR Attendance'!$A:$E,5,0)=0,VLOOKUP(A4161,'DSR Attendance'!$A:$D,4,0),CONCATENATE(VLOOKUP(A4161,'DSR Attendance'!$A:$D,4,0)," / ",VLOOKUP('Per Outlet Plan'!A4161,'DSR Attendance'!$A:$E,5,0))))</f>
        <v/>
      </c>
      <c r="M4161" s="13" t="str">
        <f t="shared" si="66"/>
        <v/>
      </c>
      <c r="N4161" s="8"/>
      <c r="XFB4161" s="13" t="str">
        <f>IF(D4161="","",COUNTIF('DISPATCHED (VT11)'!$E:$E,'Per Outlet Plan'!D4161))</f>
        <v/>
      </c>
    </row>
    <row r="4162" spans="1:14 16382:16382">
      <c r="A4162" s="18" t="str">
        <f>IF(D4162="","",VLOOKUP(D4162,'DISPATCHED (VT11)'!$E:$XEV,16373,0))</f>
        <v/>
      </c>
      <c r="B4162" s="13" t="str">
        <f>IF(D4162="","",VLOOKUP(D4162,'DISPATCHED (VT11)'!$E:$L,8,0))</f>
        <v/>
      </c>
      <c r="C4162" s="16" t="str">
        <f>IF(A4162="","",IF(VLOOKUP(A4162,'DSR Attendance'!$A:$E,5,0)=0,VLOOKUP(A4162,'DSR Attendance'!$A:$D,4,0),CONCATENATE(VLOOKUP(A4162,'DSR Attendance'!$A:$D,4,0)," / ",VLOOKUP('Per Outlet Plan'!A4162,'DSR Attendance'!$A:$E,5,0))))</f>
        <v/>
      </c>
      <c r="M4162" s="13" t="str">
        <f t="shared" si="66"/>
        <v/>
      </c>
      <c r="N4162" s="8"/>
      <c r="XFB4162" s="13" t="str">
        <f>IF(D4162="","",COUNTIF('DISPATCHED (VT11)'!$E:$E,'Per Outlet Plan'!D4162))</f>
        <v/>
      </c>
    </row>
    <row r="4163" spans="1:14 16382:16382">
      <c r="A4163" s="18" t="str">
        <f>IF(D4163="","",VLOOKUP(D4163,'DISPATCHED (VT11)'!$E:$XEV,16373,0))</f>
        <v/>
      </c>
      <c r="B4163" s="13" t="str">
        <f>IF(D4163="","",VLOOKUP(D4163,'DISPATCHED (VT11)'!$E:$L,8,0))</f>
        <v/>
      </c>
      <c r="C4163" s="16" t="str">
        <f>IF(A4163="","",IF(VLOOKUP(A4163,'DSR Attendance'!$A:$E,5,0)=0,VLOOKUP(A4163,'DSR Attendance'!$A:$D,4,0),CONCATENATE(VLOOKUP(A4163,'DSR Attendance'!$A:$D,4,0)," / ",VLOOKUP('Per Outlet Plan'!A4163,'DSR Attendance'!$A:$E,5,0))))</f>
        <v/>
      </c>
      <c r="M4163" s="13" t="str">
        <f t="shared" si="66"/>
        <v/>
      </c>
      <c r="N4163" s="8"/>
      <c r="XFB4163" s="13" t="str">
        <f>IF(D4163="","",COUNTIF('DISPATCHED (VT11)'!$E:$E,'Per Outlet Plan'!D4163))</f>
        <v/>
      </c>
    </row>
    <row r="4164" spans="1:14 16382:16382">
      <c r="A4164" s="18" t="str">
        <f>IF(D4164="","",VLOOKUP(D4164,'DISPATCHED (VT11)'!$E:$XEV,16373,0))</f>
        <v/>
      </c>
      <c r="B4164" s="13" t="str">
        <f>IF(D4164="","",VLOOKUP(D4164,'DISPATCHED (VT11)'!$E:$L,8,0))</f>
        <v/>
      </c>
      <c r="C4164" s="16" t="str">
        <f>IF(A4164="","",IF(VLOOKUP(A4164,'DSR Attendance'!$A:$E,5,0)=0,VLOOKUP(A4164,'DSR Attendance'!$A:$D,4,0),CONCATENATE(VLOOKUP(A4164,'DSR Attendance'!$A:$D,4,0)," / ",VLOOKUP('Per Outlet Plan'!A4164,'DSR Attendance'!$A:$E,5,0))))</f>
        <v/>
      </c>
      <c r="M4164" s="13" t="str">
        <f t="shared" si="66"/>
        <v/>
      </c>
      <c r="N4164" s="8"/>
      <c r="XFB4164" s="13" t="str">
        <f>IF(D4164="","",COUNTIF('DISPATCHED (VT11)'!$E:$E,'Per Outlet Plan'!D4164))</f>
        <v/>
      </c>
    </row>
    <row r="4165" spans="1:14 16382:16382">
      <c r="A4165" s="18" t="str">
        <f>IF(D4165="","",VLOOKUP(D4165,'DISPATCHED (VT11)'!$E:$XEV,16373,0))</f>
        <v/>
      </c>
      <c r="B4165" s="13" t="str">
        <f>IF(D4165="","",VLOOKUP(D4165,'DISPATCHED (VT11)'!$E:$L,8,0))</f>
        <v/>
      </c>
      <c r="C4165" s="16" t="str">
        <f>IF(A4165="","",IF(VLOOKUP(A4165,'DSR Attendance'!$A:$E,5,0)=0,VLOOKUP(A4165,'DSR Attendance'!$A:$D,4,0),CONCATENATE(VLOOKUP(A4165,'DSR Attendance'!$A:$D,4,0)," / ",VLOOKUP('Per Outlet Plan'!A4165,'DSR Attendance'!$A:$E,5,0))))</f>
        <v/>
      </c>
      <c r="M4165" s="13" t="str">
        <f t="shared" si="66"/>
        <v/>
      </c>
      <c r="N4165" s="8"/>
      <c r="XFB4165" s="13" t="str">
        <f>IF(D4165="","",COUNTIF('DISPATCHED (VT11)'!$E:$E,'Per Outlet Plan'!D4165))</f>
        <v/>
      </c>
    </row>
    <row r="4166" spans="1:14 16382:16382">
      <c r="A4166" s="18" t="str">
        <f>IF(D4166="","",VLOOKUP(D4166,'DISPATCHED (VT11)'!$E:$XEV,16373,0))</f>
        <v/>
      </c>
      <c r="B4166" s="13" t="str">
        <f>IF(D4166="","",VLOOKUP(D4166,'DISPATCHED (VT11)'!$E:$L,8,0))</f>
        <v/>
      </c>
      <c r="C4166" s="16" t="str">
        <f>IF(A4166="","",IF(VLOOKUP(A4166,'DSR Attendance'!$A:$E,5,0)=0,VLOOKUP(A4166,'DSR Attendance'!$A:$D,4,0),CONCATENATE(VLOOKUP(A4166,'DSR Attendance'!$A:$D,4,0)," / ",VLOOKUP('Per Outlet Plan'!A4166,'DSR Attendance'!$A:$E,5,0))))</f>
        <v/>
      </c>
      <c r="M4166" s="13" t="str">
        <f t="shared" ref="M4166:M4229" si="67">IF(L4166="","",VLOOKUP(L4166,$XFC$6:$XFD$30,2,0))</f>
        <v/>
      </c>
      <c r="N4166" s="8"/>
      <c r="XFB4166" s="13" t="str">
        <f>IF(D4166="","",COUNTIF('DISPATCHED (VT11)'!$E:$E,'Per Outlet Plan'!D4166))</f>
        <v/>
      </c>
    </row>
    <row r="4167" spans="1:14 16382:16382">
      <c r="A4167" s="18" t="str">
        <f>IF(D4167="","",VLOOKUP(D4167,'DISPATCHED (VT11)'!$E:$XEV,16373,0))</f>
        <v/>
      </c>
      <c r="B4167" s="13" t="str">
        <f>IF(D4167="","",VLOOKUP(D4167,'DISPATCHED (VT11)'!$E:$L,8,0))</f>
        <v/>
      </c>
      <c r="C4167" s="16" t="str">
        <f>IF(A4167="","",IF(VLOOKUP(A4167,'DSR Attendance'!$A:$E,5,0)=0,VLOOKUP(A4167,'DSR Attendance'!$A:$D,4,0),CONCATENATE(VLOOKUP(A4167,'DSR Attendance'!$A:$D,4,0)," / ",VLOOKUP('Per Outlet Plan'!A4167,'DSR Attendance'!$A:$E,5,0))))</f>
        <v/>
      </c>
      <c r="M4167" s="13" t="str">
        <f t="shared" si="67"/>
        <v/>
      </c>
      <c r="N4167" s="8"/>
      <c r="XFB4167" s="13" t="str">
        <f>IF(D4167="","",COUNTIF('DISPATCHED (VT11)'!$E:$E,'Per Outlet Plan'!D4167))</f>
        <v/>
      </c>
    </row>
    <row r="4168" spans="1:14 16382:16382">
      <c r="A4168" s="18" t="str">
        <f>IF(D4168="","",VLOOKUP(D4168,'DISPATCHED (VT11)'!$E:$XEV,16373,0))</f>
        <v/>
      </c>
      <c r="B4168" s="13" t="str">
        <f>IF(D4168="","",VLOOKUP(D4168,'DISPATCHED (VT11)'!$E:$L,8,0))</f>
        <v/>
      </c>
      <c r="C4168" s="16" t="str">
        <f>IF(A4168="","",IF(VLOOKUP(A4168,'DSR Attendance'!$A:$E,5,0)=0,VLOOKUP(A4168,'DSR Attendance'!$A:$D,4,0),CONCATENATE(VLOOKUP(A4168,'DSR Attendance'!$A:$D,4,0)," / ",VLOOKUP('Per Outlet Plan'!A4168,'DSR Attendance'!$A:$E,5,0))))</f>
        <v/>
      </c>
      <c r="M4168" s="13" t="str">
        <f t="shared" si="67"/>
        <v/>
      </c>
      <c r="N4168" s="8"/>
      <c r="XFB4168" s="13" t="str">
        <f>IF(D4168="","",COUNTIF('DISPATCHED (VT11)'!$E:$E,'Per Outlet Plan'!D4168))</f>
        <v/>
      </c>
    </row>
    <row r="4169" spans="1:14 16382:16382">
      <c r="A4169" s="18" t="str">
        <f>IF(D4169="","",VLOOKUP(D4169,'DISPATCHED (VT11)'!$E:$XEV,16373,0))</f>
        <v/>
      </c>
      <c r="B4169" s="13" t="str">
        <f>IF(D4169="","",VLOOKUP(D4169,'DISPATCHED (VT11)'!$E:$L,8,0))</f>
        <v/>
      </c>
      <c r="C4169" s="16" t="str">
        <f>IF(A4169="","",IF(VLOOKUP(A4169,'DSR Attendance'!$A:$E,5,0)=0,VLOOKUP(A4169,'DSR Attendance'!$A:$D,4,0),CONCATENATE(VLOOKUP(A4169,'DSR Attendance'!$A:$D,4,0)," / ",VLOOKUP('Per Outlet Plan'!A4169,'DSR Attendance'!$A:$E,5,0))))</f>
        <v/>
      </c>
      <c r="M4169" s="13" t="str">
        <f t="shared" si="67"/>
        <v/>
      </c>
      <c r="N4169" s="8"/>
      <c r="XFB4169" s="13" t="str">
        <f>IF(D4169="","",COUNTIF('DISPATCHED (VT11)'!$E:$E,'Per Outlet Plan'!D4169))</f>
        <v/>
      </c>
    </row>
    <row r="4170" spans="1:14 16382:16382">
      <c r="A4170" s="18" t="str">
        <f>IF(D4170="","",VLOOKUP(D4170,'DISPATCHED (VT11)'!$E:$XEV,16373,0))</f>
        <v/>
      </c>
      <c r="B4170" s="13" t="str">
        <f>IF(D4170="","",VLOOKUP(D4170,'DISPATCHED (VT11)'!$E:$L,8,0))</f>
        <v/>
      </c>
      <c r="C4170" s="16" t="str">
        <f>IF(A4170="","",IF(VLOOKUP(A4170,'DSR Attendance'!$A:$E,5,0)=0,VLOOKUP(A4170,'DSR Attendance'!$A:$D,4,0),CONCATENATE(VLOOKUP(A4170,'DSR Attendance'!$A:$D,4,0)," / ",VLOOKUP('Per Outlet Plan'!A4170,'DSR Attendance'!$A:$E,5,0))))</f>
        <v/>
      </c>
      <c r="M4170" s="13" t="str">
        <f t="shared" si="67"/>
        <v/>
      </c>
      <c r="N4170" s="8"/>
      <c r="XFB4170" s="13" t="str">
        <f>IF(D4170="","",COUNTIF('DISPATCHED (VT11)'!$E:$E,'Per Outlet Plan'!D4170))</f>
        <v/>
      </c>
    </row>
    <row r="4171" spans="1:14 16382:16382">
      <c r="A4171" s="18" t="str">
        <f>IF(D4171="","",VLOOKUP(D4171,'DISPATCHED (VT11)'!$E:$XEV,16373,0))</f>
        <v/>
      </c>
      <c r="B4171" s="13" t="str">
        <f>IF(D4171="","",VLOOKUP(D4171,'DISPATCHED (VT11)'!$E:$L,8,0))</f>
        <v/>
      </c>
      <c r="C4171" s="16" t="str">
        <f>IF(A4171="","",IF(VLOOKUP(A4171,'DSR Attendance'!$A:$E,5,0)=0,VLOOKUP(A4171,'DSR Attendance'!$A:$D,4,0),CONCATENATE(VLOOKUP(A4171,'DSR Attendance'!$A:$D,4,0)," / ",VLOOKUP('Per Outlet Plan'!A4171,'DSR Attendance'!$A:$E,5,0))))</f>
        <v/>
      </c>
      <c r="M4171" s="13" t="str">
        <f t="shared" si="67"/>
        <v/>
      </c>
      <c r="N4171" s="8"/>
      <c r="XFB4171" s="13" t="str">
        <f>IF(D4171="","",COUNTIF('DISPATCHED (VT11)'!$E:$E,'Per Outlet Plan'!D4171))</f>
        <v/>
      </c>
    </row>
    <row r="4172" spans="1:14 16382:16382">
      <c r="A4172" s="18" t="str">
        <f>IF(D4172="","",VLOOKUP(D4172,'DISPATCHED (VT11)'!$E:$XEV,16373,0))</f>
        <v/>
      </c>
      <c r="B4172" s="13" t="str">
        <f>IF(D4172="","",VLOOKUP(D4172,'DISPATCHED (VT11)'!$E:$L,8,0))</f>
        <v/>
      </c>
      <c r="C4172" s="16" t="str">
        <f>IF(A4172="","",IF(VLOOKUP(A4172,'DSR Attendance'!$A:$E,5,0)=0,VLOOKUP(A4172,'DSR Attendance'!$A:$D,4,0),CONCATENATE(VLOOKUP(A4172,'DSR Attendance'!$A:$D,4,0)," / ",VLOOKUP('Per Outlet Plan'!A4172,'DSR Attendance'!$A:$E,5,0))))</f>
        <v/>
      </c>
      <c r="M4172" s="13" t="str">
        <f t="shared" si="67"/>
        <v/>
      </c>
      <c r="N4172" s="8"/>
      <c r="XFB4172" s="13" t="str">
        <f>IF(D4172="","",COUNTIF('DISPATCHED (VT11)'!$E:$E,'Per Outlet Plan'!D4172))</f>
        <v/>
      </c>
    </row>
    <row r="4173" spans="1:14 16382:16382">
      <c r="A4173" s="18" t="str">
        <f>IF(D4173="","",VLOOKUP(D4173,'DISPATCHED (VT11)'!$E:$XEV,16373,0))</f>
        <v/>
      </c>
      <c r="B4173" s="13" t="str">
        <f>IF(D4173="","",VLOOKUP(D4173,'DISPATCHED (VT11)'!$E:$L,8,0))</f>
        <v/>
      </c>
      <c r="C4173" s="16" t="str">
        <f>IF(A4173="","",IF(VLOOKUP(A4173,'DSR Attendance'!$A:$E,5,0)=0,VLOOKUP(A4173,'DSR Attendance'!$A:$D,4,0),CONCATENATE(VLOOKUP(A4173,'DSR Attendance'!$A:$D,4,0)," / ",VLOOKUP('Per Outlet Plan'!A4173,'DSR Attendance'!$A:$E,5,0))))</f>
        <v/>
      </c>
      <c r="M4173" s="13" t="str">
        <f t="shared" si="67"/>
        <v/>
      </c>
      <c r="N4173" s="8"/>
      <c r="XFB4173" s="13" t="str">
        <f>IF(D4173="","",COUNTIF('DISPATCHED (VT11)'!$E:$E,'Per Outlet Plan'!D4173))</f>
        <v/>
      </c>
    </row>
    <row r="4174" spans="1:14 16382:16382">
      <c r="A4174" s="18" t="str">
        <f>IF(D4174="","",VLOOKUP(D4174,'DISPATCHED (VT11)'!$E:$XEV,16373,0))</f>
        <v/>
      </c>
      <c r="B4174" s="13" t="str">
        <f>IF(D4174="","",VLOOKUP(D4174,'DISPATCHED (VT11)'!$E:$L,8,0))</f>
        <v/>
      </c>
      <c r="C4174" s="16" t="str">
        <f>IF(A4174="","",IF(VLOOKUP(A4174,'DSR Attendance'!$A:$E,5,0)=0,VLOOKUP(A4174,'DSR Attendance'!$A:$D,4,0),CONCATENATE(VLOOKUP(A4174,'DSR Attendance'!$A:$D,4,0)," / ",VLOOKUP('Per Outlet Plan'!A4174,'DSR Attendance'!$A:$E,5,0))))</f>
        <v/>
      </c>
      <c r="M4174" s="13" t="str">
        <f t="shared" si="67"/>
        <v/>
      </c>
      <c r="N4174" s="8"/>
      <c r="XFB4174" s="13" t="str">
        <f>IF(D4174="","",COUNTIF('DISPATCHED (VT11)'!$E:$E,'Per Outlet Plan'!D4174))</f>
        <v/>
      </c>
    </row>
    <row r="4175" spans="1:14 16382:16382">
      <c r="A4175" s="18" t="str">
        <f>IF(D4175="","",VLOOKUP(D4175,'DISPATCHED (VT11)'!$E:$XEV,16373,0))</f>
        <v/>
      </c>
      <c r="B4175" s="13" t="str">
        <f>IF(D4175="","",VLOOKUP(D4175,'DISPATCHED (VT11)'!$E:$L,8,0))</f>
        <v/>
      </c>
      <c r="C4175" s="16" t="str">
        <f>IF(A4175="","",IF(VLOOKUP(A4175,'DSR Attendance'!$A:$E,5,0)=0,VLOOKUP(A4175,'DSR Attendance'!$A:$D,4,0),CONCATENATE(VLOOKUP(A4175,'DSR Attendance'!$A:$D,4,0)," / ",VLOOKUP('Per Outlet Plan'!A4175,'DSR Attendance'!$A:$E,5,0))))</f>
        <v/>
      </c>
      <c r="M4175" s="13" t="str">
        <f t="shared" si="67"/>
        <v/>
      </c>
      <c r="N4175" s="8"/>
      <c r="XFB4175" s="13" t="str">
        <f>IF(D4175="","",COUNTIF('DISPATCHED (VT11)'!$E:$E,'Per Outlet Plan'!D4175))</f>
        <v/>
      </c>
    </row>
    <row r="4176" spans="1:14 16382:16382">
      <c r="A4176" s="18" t="str">
        <f>IF(D4176="","",VLOOKUP(D4176,'DISPATCHED (VT11)'!$E:$XEV,16373,0))</f>
        <v/>
      </c>
      <c r="B4176" s="13" t="str">
        <f>IF(D4176="","",VLOOKUP(D4176,'DISPATCHED (VT11)'!$E:$L,8,0))</f>
        <v/>
      </c>
      <c r="C4176" s="16" t="str">
        <f>IF(A4176="","",IF(VLOOKUP(A4176,'DSR Attendance'!$A:$E,5,0)=0,VLOOKUP(A4176,'DSR Attendance'!$A:$D,4,0),CONCATENATE(VLOOKUP(A4176,'DSR Attendance'!$A:$D,4,0)," / ",VLOOKUP('Per Outlet Plan'!A4176,'DSR Attendance'!$A:$E,5,0))))</f>
        <v/>
      </c>
      <c r="M4176" s="13" t="str">
        <f t="shared" si="67"/>
        <v/>
      </c>
      <c r="N4176" s="8"/>
      <c r="XFB4176" s="13" t="str">
        <f>IF(D4176="","",COUNTIF('DISPATCHED (VT11)'!$E:$E,'Per Outlet Plan'!D4176))</f>
        <v/>
      </c>
    </row>
    <row r="4177" spans="1:14 16382:16382">
      <c r="A4177" s="18" t="str">
        <f>IF(D4177="","",VLOOKUP(D4177,'DISPATCHED (VT11)'!$E:$XEV,16373,0))</f>
        <v/>
      </c>
      <c r="B4177" s="13" t="str">
        <f>IF(D4177="","",VLOOKUP(D4177,'DISPATCHED (VT11)'!$E:$L,8,0))</f>
        <v/>
      </c>
      <c r="C4177" s="16" t="str">
        <f>IF(A4177="","",IF(VLOOKUP(A4177,'DSR Attendance'!$A:$E,5,0)=0,VLOOKUP(A4177,'DSR Attendance'!$A:$D,4,0),CONCATENATE(VLOOKUP(A4177,'DSR Attendance'!$A:$D,4,0)," / ",VLOOKUP('Per Outlet Plan'!A4177,'DSR Attendance'!$A:$E,5,0))))</f>
        <v/>
      </c>
      <c r="M4177" s="13" t="str">
        <f t="shared" si="67"/>
        <v/>
      </c>
      <c r="N4177" s="8"/>
      <c r="XFB4177" s="13" t="str">
        <f>IF(D4177="","",COUNTIF('DISPATCHED (VT11)'!$E:$E,'Per Outlet Plan'!D4177))</f>
        <v/>
      </c>
    </row>
    <row r="4178" spans="1:14 16382:16382">
      <c r="A4178" s="18" t="str">
        <f>IF(D4178="","",VLOOKUP(D4178,'DISPATCHED (VT11)'!$E:$XEV,16373,0))</f>
        <v/>
      </c>
      <c r="B4178" s="13" t="str">
        <f>IF(D4178="","",VLOOKUP(D4178,'DISPATCHED (VT11)'!$E:$L,8,0))</f>
        <v/>
      </c>
      <c r="C4178" s="16" t="str">
        <f>IF(A4178="","",IF(VLOOKUP(A4178,'DSR Attendance'!$A:$E,5,0)=0,VLOOKUP(A4178,'DSR Attendance'!$A:$D,4,0),CONCATENATE(VLOOKUP(A4178,'DSR Attendance'!$A:$D,4,0)," / ",VLOOKUP('Per Outlet Plan'!A4178,'DSR Attendance'!$A:$E,5,0))))</f>
        <v/>
      </c>
      <c r="M4178" s="13" t="str">
        <f t="shared" si="67"/>
        <v/>
      </c>
      <c r="N4178" s="8"/>
      <c r="XFB4178" s="13" t="str">
        <f>IF(D4178="","",COUNTIF('DISPATCHED (VT11)'!$E:$E,'Per Outlet Plan'!D4178))</f>
        <v/>
      </c>
    </row>
    <row r="4179" spans="1:14 16382:16382">
      <c r="A4179" s="18" t="str">
        <f>IF(D4179="","",VLOOKUP(D4179,'DISPATCHED (VT11)'!$E:$XEV,16373,0))</f>
        <v/>
      </c>
      <c r="B4179" s="13" t="str">
        <f>IF(D4179="","",VLOOKUP(D4179,'DISPATCHED (VT11)'!$E:$L,8,0))</f>
        <v/>
      </c>
      <c r="C4179" s="16" t="str">
        <f>IF(A4179="","",IF(VLOOKUP(A4179,'DSR Attendance'!$A:$E,5,0)=0,VLOOKUP(A4179,'DSR Attendance'!$A:$D,4,0),CONCATENATE(VLOOKUP(A4179,'DSR Attendance'!$A:$D,4,0)," / ",VLOOKUP('Per Outlet Plan'!A4179,'DSR Attendance'!$A:$E,5,0))))</f>
        <v/>
      </c>
      <c r="M4179" s="13" t="str">
        <f t="shared" si="67"/>
        <v/>
      </c>
      <c r="N4179" s="8"/>
      <c r="XFB4179" s="13" t="str">
        <f>IF(D4179="","",COUNTIF('DISPATCHED (VT11)'!$E:$E,'Per Outlet Plan'!D4179))</f>
        <v/>
      </c>
    </row>
    <row r="4180" spans="1:14 16382:16382">
      <c r="A4180" s="18" t="str">
        <f>IF(D4180="","",VLOOKUP(D4180,'DISPATCHED (VT11)'!$E:$XEV,16373,0))</f>
        <v/>
      </c>
      <c r="B4180" s="13" t="str">
        <f>IF(D4180="","",VLOOKUP(D4180,'DISPATCHED (VT11)'!$E:$L,8,0))</f>
        <v/>
      </c>
      <c r="C4180" s="16" t="str">
        <f>IF(A4180="","",IF(VLOOKUP(A4180,'DSR Attendance'!$A:$E,5,0)=0,VLOOKUP(A4180,'DSR Attendance'!$A:$D,4,0),CONCATENATE(VLOOKUP(A4180,'DSR Attendance'!$A:$D,4,0)," / ",VLOOKUP('Per Outlet Plan'!A4180,'DSR Attendance'!$A:$E,5,0))))</f>
        <v/>
      </c>
      <c r="M4180" s="13" t="str">
        <f t="shared" si="67"/>
        <v/>
      </c>
      <c r="N4180" s="8"/>
      <c r="XFB4180" s="13" t="str">
        <f>IF(D4180="","",COUNTIF('DISPATCHED (VT11)'!$E:$E,'Per Outlet Plan'!D4180))</f>
        <v/>
      </c>
    </row>
    <row r="4181" spans="1:14 16382:16382">
      <c r="A4181" s="18" t="str">
        <f>IF(D4181="","",VLOOKUP(D4181,'DISPATCHED (VT11)'!$E:$XEV,16373,0))</f>
        <v/>
      </c>
      <c r="B4181" s="13" t="str">
        <f>IF(D4181="","",VLOOKUP(D4181,'DISPATCHED (VT11)'!$E:$L,8,0))</f>
        <v/>
      </c>
      <c r="C4181" s="16" t="str">
        <f>IF(A4181="","",IF(VLOOKUP(A4181,'DSR Attendance'!$A:$E,5,0)=0,VLOOKUP(A4181,'DSR Attendance'!$A:$D,4,0),CONCATENATE(VLOOKUP(A4181,'DSR Attendance'!$A:$D,4,0)," / ",VLOOKUP('Per Outlet Plan'!A4181,'DSR Attendance'!$A:$E,5,0))))</f>
        <v/>
      </c>
      <c r="M4181" s="13" t="str">
        <f t="shared" si="67"/>
        <v/>
      </c>
      <c r="N4181" s="8"/>
      <c r="XFB4181" s="13" t="str">
        <f>IF(D4181="","",COUNTIF('DISPATCHED (VT11)'!$E:$E,'Per Outlet Plan'!D4181))</f>
        <v/>
      </c>
    </row>
    <row r="4182" spans="1:14 16382:16382">
      <c r="A4182" s="18" t="str">
        <f>IF(D4182="","",VLOOKUP(D4182,'DISPATCHED (VT11)'!$E:$XEV,16373,0))</f>
        <v/>
      </c>
      <c r="B4182" s="13" t="str">
        <f>IF(D4182="","",VLOOKUP(D4182,'DISPATCHED (VT11)'!$E:$L,8,0))</f>
        <v/>
      </c>
      <c r="C4182" s="16" t="str">
        <f>IF(A4182="","",IF(VLOOKUP(A4182,'DSR Attendance'!$A:$E,5,0)=0,VLOOKUP(A4182,'DSR Attendance'!$A:$D,4,0),CONCATENATE(VLOOKUP(A4182,'DSR Attendance'!$A:$D,4,0)," / ",VLOOKUP('Per Outlet Plan'!A4182,'DSR Attendance'!$A:$E,5,0))))</f>
        <v/>
      </c>
      <c r="M4182" s="13" t="str">
        <f t="shared" si="67"/>
        <v/>
      </c>
      <c r="N4182" s="8"/>
      <c r="XFB4182" s="13" t="str">
        <f>IF(D4182="","",COUNTIF('DISPATCHED (VT11)'!$E:$E,'Per Outlet Plan'!D4182))</f>
        <v/>
      </c>
    </row>
    <row r="4183" spans="1:14 16382:16382">
      <c r="A4183" s="18" t="str">
        <f>IF(D4183="","",VLOOKUP(D4183,'DISPATCHED (VT11)'!$E:$XEV,16373,0))</f>
        <v/>
      </c>
      <c r="B4183" s="13" t="str">
        <f>IF(D4183="","",VLOOKUP(D4183,'DISPATCHED (VT11)'!$E:$L,8,0))</f>
        <v/>
      </c>
      <c r="C4183" s="16" t="str">
        <f>IF(A4183="","",IF(VLOOKUP(A4183,'DSR Attendance'!$A:$E,5,0)=0,VLOOKUP(A4183,'DSR Attendance'!$A:$D,4,0),CONCATENATE(VLOOKUP(A4183,'DSR Attendance'!$A:$D,4,0)," / ",VLOOKUP('Per Outlet Plan'!A4183,'DSR Attendance'!$A:$E,5,0))))</f>
        <v/>
      </c>
      <c r="M4183" s="13" t="str">
        <f t="shared" si="67"/>
        <v/>
      </c>
      <c r="N4183" s="8"/>
      <c r="XFB4183" s="13" t="str">
        <f>IF(D4183="","",COUNTIF('DISPATCHED (VT11)'!$E:$E,'Per Outlet Plan'!D4183))</f>
        <v/>
      </c>
    </row>
    <row r="4184" spans="1:14 16382:16382">
      <c r="A4184" s="18" t="str">
        <f>IF(D4184="","",VLOOKUP(D4184,'DISPATCHED (VT11)'!$E:$XEV,16373,0))</f>
        <v/>
      </c>
      <c r="B4184" s="13" t="str">
        <f>IF(D4184="","",VLOOKUP(D4184,'DISPATCHED (VT11)'!$E:$L,8,0))</f>
        <v/>
      </c>
      <c r="C4184" s="16" t="str">
        <f>IF(A4184="","",IF(VLOOKUP(A4184,'DSR Attendance'!$A:$E,5,0)=0,VLOOKUP(A4184,'DSR Attendance'!$A:$D,4,0),CONCATENATE(VLOOKUP(A4184,'DSR Attendance'!$A:$D,4,0)," / ",VLOOKUP('Per Outlet Plan'!A4184,'DSR Attendance'!$A:$E,5,0))))</f>
        <v/>
      </c>
      <c r="M4184" s="13" t="str">
        <f t="shared" si="67"/>
        <v/>
      </c>
      <c r="N4184" s="8"/>
      <c r="XFB4184" s="13" t="str">
        <f>IF(D4184="","",COUNTIF('DISPATCHED (VT11)'!$E:$E,'Per Outlet Plan'!D4184))</f>
        <v/>
      </c>
    </row>
    <row r="4185" spans="1:14 16382:16382">
      <c r="A4185" s="18" t="str">
        <f>IF(D4185="","",VLOOKUP(D4185,'DISPATCHED (VT11)'!$E:$XEV,16373,0))</f>
        <v/>
      </c>
      <c r="B4185" s="13" t="str">
        <f>IF(D4185="","",VLOOKUP(D4185,'DISPATCHED (VT11)'!$E:$L,8,0))</f>
        <v/>
      </c>
      <c r="C4185" s="16" t="str">
        <f>IF(A4185="","",IF(VLOOKUP(A4185,'DSR Attendance'!$A:$E,5,0)=0,VLOOKUP(A4185,'DSR Attendance'!$A:$D,4,0),CONCATENATE(VLOOKUP(A4185,'DSR Attendance'!$A:$D,4,0)," / ",VLOOKUP('Per Outlet Plan'!A4185,'DSR Attendance'!$A:$E,5,0))))</f>
        <v/>
      </c>
      <c r="M4185" s="13" t="str">
        <f t="shared" si="67"/>
        <v/>
      </c>
      <c r="N4185" s="8"/>
      <c r="XFB4185" s="13" t="str">
        <f>IF(D4185="","",COUNTIF('DISPATCHED (VT11)'!$E:$E,'Per Outlet Plan'!D4185))</f>
        <v/>
      </c>
    </row>
    <row r="4186" spans="1:14 16382:16382">
      <c r="A4186" s="18" t="str">
        <f>IF(D4186="","",VLOOKUP(D4186,'DISPATCHED (VT11)'!$E:$XEV,16373,0))</f>
        <v/>
      </c>
      <c r="B4186" s="13" t="str">
        <f>IF(D4186="","",VLOOKUP(D4186,'DISPATCHED (VT11)'!$E:$L,8,0))</f>
        <v/>
      </c>
      <c r="C4186" s="16" t="str">
        <f>IF(A4186="","",IF(VLOOKUP(A4186,'DSR Attendance'!$A:$E,5,0)=0,VLOOKUP(A4186,'DSR Attendance'!$A:$D,4,0),CONCATENATE(VLOOKUP(A4186,'DSR Attendance'!$A:$D,4,0)," / ",VLOOKUP('Per Outlet Plan'!A4186,'DSR Attendance'!$A:$E,5,0))))</f>
        <v/>
      </c>
      <c r="M4186" s="13" t="str">
        <f t="shared" si="67"/>
        <v/>
      </c>
      <c r="N4186" s="8"/>
      <c r="XFB4186" s="13" t="str">
        <f>IF(D4186="","",COUNTIF('DISPATCHED (VT11)'!$E:$E,'Per Outlet Plan'!D4186))</f>
        <v/>
      </c>
    </row>
    <row r="4187" spans="1:14 16382:16382">
      <c r="A4187" s="18" t="str">
        <f>IF(D4187="","",VLOOKUP(D4187,'DISPATCHED (VT11)'!$E:$XEV,16373,0))</f>
        <v/>
      </c>
      <c r="B4187" s="13" t="str">
        <f>IF(D4187="","",VLOOKUP(D4187,'DISPATCHED (VT11)'!$E:$L,8,0))</f>
        <v/>
      </c>
      <c r="C4187" s="16" t="str">
        <f>IF(A4187="","",IF(VLOOKUP(A4187,'DSR Attendance'!$A:$E,5,0)=0,VLOOKUP(A4187,'DSR Attendance'!$A:$D,4,0),CONCATENATE(VLOOKUP(A4187,'DSR Attendance'!$A:$D,4,0)," / ",VLOOKUP('Per Outlet Plan'!A4187,'DSR Attendance'!$A:$E,5,0))))</f>
        <v/>
      </c>
      <c r="M4187" s="13" t="str">
        <f t="shared" si="67"/>
        <v/>
      </c>
      <c r="N4187" s="8"/>
      <c r="XFB4187" s="13" t="str">
        <f>IF(D4187="","",COUNTIF('DISPATCHED (VT11)'!$E:$E,'Per Outlet Plan'!D4187))</f>
        <v/>
      </c>
    </row>
    <row r="4188" spans="1:14 16382:16382">
      <c r="A4188" s="18" t="str">
        <f>IF(D4188="","",VLOOKUP(D4188,'DISPATCHED (VT11)'!$E:$XEV,16373,0))</f>
        <v/>
      </c>
      <c r="B4188" s="13" t="str">
        <f>IF(D4188="","",VLOOKUP(D4188,'DISPATCHED (VT11)'!$E:$L,8,0))</f>
        <v/>
      </c>
      <c r="C4188" s="16" t="str">
        <f>IF(A4188="","",IF(VLOOKUP(A4188,'DSR Attendance'!$A:$E,5,0)=0,VLOOKUP(A4188,'DSR Attendance'!$A:$D,4,0),CONCATENATE(VLOOKUP(A4188,'DSR Attendance'!$A:$D,4,0)," / ",VLOOKUP('Per Outlet Plan'!A4188,'DSR Attendance'!$A:$E,5,0))))</f>
        <v/>
      </c>
      <c r="M4188" s="13" t="str">
        <f t="shared" si="67"/>
        <v/>
      </c>
      <c r="N4188" s="8"/>
      <c r="XFB4188" s="13" t="str">
        <f>IF(D4188="","",COUNTIF('DISPATCHED (VT11)'!$E:$E,'Per Outlet Plan'!D4188))</f>
        <v/>
      </c>
    </row>
    <row r="4189" spans="1:14 16382:16382">
      <c r="A4189" s="18" t="str">
        <f>IF(D4189="","",VLOOKUP(D4189,'DISPATCHED (VT11)'!$E:$XEV,16373,0))</f>
        <v/>
      </c>
      <c r="B4189" s="13" t="str">
        <f>IF(D4189="","",VLOOKUP(D4189,'DISPATCHED (VT11)'!$E:$L,8,0))</f>
        <v/>
      </c>
      <c r="C4189" s="16" t="str">
        <f>IF(A4189="","",IF(VLOOKUP(A4189,'DSR Attendance'!$A:$E,5,0)=0,VLOOKUP(A4189,'DSR Attendance'!$A:$D,4,0),CONCATENATE(VLOOKUP(A4189,'DSR Attendance'!$A:$D,4,0)," / ",VLOOKUP('Per Outlet Plan'!A4189,'DSR Attendance'!$A:$E,5,0))))</f>
        <v/>
      </c>
      <c r="M4189" s="13" t="str">
        <f t="shared" si="67"/>
        <v/>
      </c>
      <c r="N4189" s="8"/>
      <c r="XFB4189" s="13" t="str">
        <f>IF(D4189="","",COUNTIF('DISPATCHED (VT11)'!$E:$E,'Per Outlet Plan'!D4189))</f>
        <v/>
      </c>
    </row>
    <row r="4190" spans="1:14 16382:16382">
      <c r="A4190" s="18" t="str">
        <f>IF(D4190="","",VLOOKUP(D4190,'DISPATCHED (VT11)'!$E:$XEV,16373,0))</f>
        <v/>
      </c>
      <c r="B4190" s="13" t="str">
        <f>IF(D4190="","",VLOOKUP(D4190,'DISPATCHED (VT11)'!$E:$L,8,0))</f>
        <v/>
      </c>
      <c r="C4190" s="16" t="str">
        <f>IF(A4190="","",IF(VLOOKUP(A4190,'DSR Attendance'!$A:$E,5,0)=0,VLOOKUP(A4190,'DSR Attendance'!$A:$D,4,0),CONCATENATE(VLOOKUP(A4190,'DSR Attendance'!$A:$D,4,0)," / ",VLOOKUP('Per Outlet Plan'!A4190,'DSR Attendance'!$A:$E,5,0))))</f>
        <v/>
      </c>
      <c r="M4190" s="13" t="str">
        <f t="shared" si="67"/>
        <v/>
      </c>
      <c r="N4190" s="8"/>
      <c r="XFB4190" s="13" t="str">
        <f>IF(D4190="","",COUNTIF('DISPATCHED (VT11)'!$E:$E,'Per Outlet Plan'!D4190))</f>
        <v/>
      </c>
    </row>
    <row r="4191" spans="1:14 16382:16382">
      <c r="A4191" s="18" t="str">
        <f>IF(D4191="","",VLOOKUP(D4191,'DISPATCHED (VT11)'!$E:$XEV,16373,0))</f>
        <v/>
      </c>
      <c r="B4191" s="13" t="str">
        <f>IF(D4191="","",VLOOKUP(D4191,'DISPATCHED (VT11)'!$E:$L,8,0))</f>
        <v/>
      </c>
      <c r="C4191" s="16" t="str">
        <f>IF(A4191="","",IF(VLOOKUP(A4191,'DSR Attendance'!$A:$E,5,0)=0,VLOOKUP(A4191,'DSR Attendance'!$A:$D,4,0),CONCATENATE(VLOOKUP(A4191,'DSR Attendance'!$A:$D,4,0)," / ",VLOOKUP('Per Outlet Plan'!A4191,'DSR Attendance'!$A:$E,5,0))))</f>
        <v/>
      </c>
      <c r="M4191" s="13" t="str">
        <f t="shared" si="67"/>
        <v/>
      </c>
      <c r="N4191" s="8"/>
      <c r="XFB4191" s="13" t="str">
        <f>IF(D4191="","",COUNTIF('DISPATCHED (VT11)'!$E:$E,'Per Outlet Plan'!D4191))</f>
        <v/>
      </c>
    </row>
    <row r="4192" spans="1:14 16382:16382">
      <c r="A4192" s="18" t="str">
        <f>IF(D4192="","",VLOOKUP(D4192,'DISPATCHED (VT11)'!$E:$XEV,16373,0))</f>
        <v/>
      </c>
      <c r="B4192" s="13" t="str">
        <f>IF(D4192="","",VLOOKUP(D4192,'DISPATCHED (VT11)'!$E:$L,8,0))</f>
        <v/>
      </c>
      <c r="C4192" s="16" t="str">
        <f>IF(A4192="","",IF(VLOOKUP(A4192,'DSR Attendance'!$A:$E,5,0)=0,VLOOKUP(A4192,'DSR Attendance'!$A:$D,4,0),CONCATENATE(VLOOKUP(A4192,'DSR Attendance'!$A:$D,4,0)," / ",VLOOKUP('Per Outlet Plan'!A4192,'DSR Attendance'!$A:$E,5,0))))</f>
        <v/>
      </c>
      <c r="M4192" s="13" t="str">
        <f t="shared" si="67"/>
        <v/>
      </c>
      <c r="N4192" s="8"/>
      <c r="XFB4192" s="13" t="str">
        <f>IF(D4192="","",COUNTIF('DISPATCHED (VT11)'!$E:$E,'Per Outlet Plan'!D4192))</f>
        <v/>
      </c>
    </row>
    <row r="4193" spans="1:14 16382:16382">
      <c r="A4193" s="18" t="str">
        <f>IF(D4193="","",VLOOKUP(D4193,'DISPATCHED (VT11)'!$E:$XEV,16373,0))</f>
        <v/>
      </c>
      <c r="B4193" s="13" t="str">
        <f>IF(D4193="","",VLOOKUP(D4193,'DISPATCHED (VT11)'!$E:$L,8,0))</f>
        <v/>
      </c>
      <c r="C4193" s="16" t="str">
        <f>IF(A4193="","",IF(VLOOKUP(A4193,'DSR Attendance'!$A:$E,5,0)=0,VLOOKUP(A4193,'DSR Attendance'!$A:$D,4,0),CONCATENATE(VLOOKUP(A4193,'DSR Attendance'!$A:$D,4,0)," / ",VLOOKUP('Per Outlet Plan'!A4193,'DSR Attendance'!$A:$E,5,0))))</f>
        <v/>
      </c>
      <c r="M4193" s="13" t="str">
        <f t="shared" si="67"/>
        <v/>
      </c>
      <c r="N4193" s="8"/>
      <c r="XFB4193" s="13" t="str">
        <f>IF(D4193="","",COUNTIF('DISPATCHED (VT11)'!$E:$E,'Per Outlet Plan'!D4193))</f>
        <v/>
      </c>
    </row>
    <row r="4194" spans="1:14 16382:16382">
      <c r="A4194" s="18" t="str">
        <f>IF(D4194="","",VLOOKUP(D4194,'DISPATCHED (VT11)'!$E:$XEV,16373,0))</f>
        <v/>
      </c>
      <c r="B4194" s="13" t="str">
        <f>IF(D4194="","",VLOOKUP(D4194,'DISPATCHED (VT11)'!$E:$L,8,0))</f>
        <v/>
      </c>
      <c r="C4194" s="16" t="str">
        <f>IF(A4194="","",IF(VLOOKUP(A4194,'DSR Attendance'!$A:$E,5,0)=0,VLOOKUP(A4194,'DSR Attendance'!$A:$D,4,0),CONCATENATE(VLOOKUP(A4194,'DSR Attendance'!$A:$D,4,0)," / ",VLOOKUP('Per Outlet Plan'!A4194,'DSR Attendance'!$A:$E,5,0))))</f>
        <v/>
      </c>
      <c r="M4194" s="13" t="str">
        <f t="shared" si="67"/>
        <v/>
      </c>
      <c r="N4194" s="8"/>
      <c r="XFB4194" s="13" t="str">
        <f>IF(D4194="","",COUNTIF('DISPATCHED (VT11)'!$E:$E,'Per Outlet Plan'!D4194))</f>
        <v/>
      </c>
    </row>
    <row r="4195" spans="1:14 16382:16382">
      <c r="A4195" s="18" t="str">
        <f>IF(D4195="","",VLOOKUP(D4195,'DISPATCHED (VT11)'!$E:$XEV,16373,0))</f>
        <v/>
      </c>
      <c r="B4195" s="13" t="str">
        <f>IF(D4195="","",VLOOKUP(D4195,'DISPATCHED (VT11)'!$E:$L,8,0))</f>
        <v/>
      </c>
      <c r="C4195" s="16" t="str">
        <f>IF(A4195="","",IF(VLOOKUP(A4195,'DSR Attendance'!$A:$E,5,0)=0,VLOOKUP(A4195,'DSR Attendance'!$A:$D,4,0),CONCATENATE(VLOOKUP(A4195,'DSR Attendance'!$A:$D,4,0)," / ",VLOOKUP('Per Outlet Plan'!A4195,'DSR Attendance'!$A:$E,5,0))))</f>
        <v/>
      </c>
      <c r="M4195" s="13" t="str">
        <f t="shared" si="67"/>
        <v/>
      </c>
      <c r="N4195" s="8"/>
      <c r="XFB4195" s="13" t="str">
        <f>IF(D4195="","",COUNTIF('DISPATCHED (VT11)'!$E:$E,'Per Outlet Plan'!D4195))</f>
        <v/>
      </c>
    </row>
    <row r="4196" spans="1:14 16382:16382">
      <c r="A4196" s="18" t="str">
        <f>IF(D4196="","",VLOOKUP(D4196,'DISPATCHED (VT11)'!$E:$XEV,16373,0))</f>
        <v/>
      </c>
      <c r="B4196" s="13" t="str">
        <f>IF(D4196="","",VLOOKUP(D4196,'DISPATCHED (VT11)'!$E:$L,8,0))</f>
        <v/>
      </c>
      <c r="C4196" s="16" t="str">
        <f>IF(A4196="","",IF(VLOOKUP(A4196,'DSR Attendance'!$A:$E,5,0)=0,VLOOKUP(A4196,'DSR Attendance'!$A:$D,4,0),CONCATENATE(VLOOKUP(A4196,'DSR Attendance'!$A:$D,4,0)," / ",VLOOKUP('Per Outlet Plan'!A4196,'DSR Attendance'!$A:$E,5,0))))</f>
        <v/>
      </c>
      <c r="M4196" s="13" t="str">
        <f t="shared" si="67"/>
        <v/>
      </c>
      <c r="N4196" s="8"/>
      <c r="XFB4196" s="13" t="str">
        <f>IF(D4196="","",COUNTIF('DISPATCHED (VT11)'!$E:$E,'Per Outlet Plan'!D4196))</f>
        <v/>
      </c>
    </row>
    <row r="4197" spans="1:14 16382:16382">
      <c r="A4197" s="18" t="str">
        <f>IF(D4197="","",VLOOKUP(D4197,'DISPATCHED (VT11)'!$E:$XEV,16373,0))</f>
        <v/>
      </c>
      <c r="B4197" s="13" t="str">
        <f>IF(D4197="","",VLOOKUP(D4197,'DISPATCHED (VT11)'!$E:$L,8,0))</f>
        <v/>
      </c>
      <c r="C4197" s="16" t="str">
        <f>IF(A4197="","",IF(VLOOKUP(A4197,'DSR Attendance'!$A:$E,5,0)=0,VLOOKUP(A4197,'DSR Attendance'!$A:$D,4,0),CONCATENATE(VLOOKUP(A4197,'DSR Attendance'!$A:$D,4,0)," / ",VLOOKUP('Per Outlet Plan'!A4197,'DSR Attendance'!$A:$E,5,0))))</f>
        <v/>
      </c>
      <c r="M4197" s="13" t="str">
        <f t="shared" si="67"/>
        <v/>
      </c>
      <c r="N4197" s="8"/>
      <c r="XFB4197" s="13" t="str">
        <f>IF(D4197="","",COUNTIF('DISPATCHED (VT11)'!$E:$E,'Per Outlet Plan'!D4197))</f>
        <v/>
      </c>
    </row>
    <row r="4198" spans="1:14 16382:16382">
      <c r="A4198" s="18" t="str">
        <f>IF(D4198="","",VLOOKUP(D4198,'DISPATCHED (VT11)'!$E:$XEV,16373,0))</f>
        <v/>
      </c>
      <c r="B4198" s="13" t="str">
        <f>IF(D4198="","",VLOOKUP(D4198,'DISPATCHED (VT11)'!$E:$L,8,0))</f>
        <v/>
      </c>
      <c r="C4198" s="16" t="str">
        <f>IF(A4198="","",IF(VLOOKUP(A4198,'DSR Attendance'!$A:$E,5,0)=0,VLOOKUP(A4198,'DSR Attendance'!$A:$D,4,0),CONCATENATE(VLOOKUP(A4198,'DSR Attendance'!$A:$D,4,0)," / ",VLOOKUP('Per Outlet Plan'!A4198,'DSR Attendance'!$A:$E,5,0))))</f>
        <v/>
      </c>
      <c r="M4198" s="13" t="str">
        <f t="shared" si="67"/>
        <v/>
      </c>
      <c r="N4198" s="8"/>
      <c r="XFB4198" s="13" t="str">
        <f>IF(D4198="","",COUNTIF('DISPATCHED (VT11)'!$E:$E,'Per Outlet Plan'!D4198))</f>
        <v/>
      </c>
    </row>
    <row r="4199" spans="1:14 16382:16382">
      <c r="A4199" s="18" t="str">
        <f>IF(D4199="","",VLOOKUP(D4199,'DISPATCHED (VT11)'!$E:$XEV,16373,0))</f>
        <v/>
      </c>
      <c r="B4199" s="13" t="str">
        <f>IF(D4199="","",VLOOKUP(D4199,'DISPATCHED (VT11)'!$E:$L,8,0))</f>
        <v/>
      </c>
      <c r="C4199" s="16" t="str">
        <f>IF(A4199="","",IF(VLOOKUP(A4199,'DSR Attendance'!$A:$E,5,0)=0,VLOOKUP(A4199,'DSR Attendance'!$A:$D,4,0),CONCATENATE(VLOOKUP(A4199,'DSR Attendance'!$A:$D,4,0)," / ",VLOOKUP('Per Outlet Plan'!A4199,'DSR Attendance'!$A:$E,5,0))))</f>
        <v/>
      </c>
      <c r="M4199" s="13" t="str">
        <f t="shared" si="67"/>
        <v/>
      </c>
      <c r="N4199" s="8"/>
      <c r="XFB4199" s="13" t="str">
        <f>IF(D4199="","",COUNTIF('DISPATCHED (VT11)'!$E:$E,'Per Outlet Plan'!D4199))</f>
        <v/>
      </c>
    </row>
    <row r="4200" spans="1:14 16382:16382">
      <c r="A4200" s="18" t="str">
        <f>IF(D4200="","",VLOOKUP(D4200,'DISPATCHED (VT11)'!$E:$XEV,16373,0))</f>
        <v/>
      </c>
      <c r="B4200" s="13" t="str">
        <f>IF(D4200="","",VLOOKUP(D4200,'DISPATCHED (VT11)'!$E:$L,8,0))</f>
        <v/>
      </c>
      <c r="C4200" s="16" t="str">
        <f>IF(A4200="","",IF(VLOOKUP(A4200,'DSR Attendance'!$A:$E,5,0)=0,VLOOKUP(A4200,'DSR Attendance'!$A:$D,4,0),CONCATENATE(VLOOKUP(A4200,'DSR Attendance'!$A:$D,4,0)," / ",VLOOKUP('Per Outlet Plan'!A4200,'DSR Attendance'!$A:$E,5,0))))</f>
        <v/>
      </c>
      <c r="M4200" s="13" t="str">
        <f t="shared" si="67"/>
        <v/>
      </c>
      <c r="N4200" s="8"/>
      <c r="XFB4200" s="13" t="str">
        <f>IF(D4200="","",COUNTIF('DISPATCHED (VT11)'!$E:$E,'Per Outlet Plan'!D4200))</f>
        <v/>
      </c>
    </row>
    <row r="4201" spans="1:14 16382:16382">
      <c r="A4201" s="18" t="str">
        <f>IF(D4201="","",VLOOKUP(D4201,'DISPATCHED (VT11)'!$E:$XEV,16373,0))</f>
        <v/>
      </c>
      <c r="B4201" s="13" t="str">
        <f>IF(D4201="","",VLOOKUP(D4201,'DISPATCHED (VT11)'!$E:$L,8,0))</f>
        <v/>
      </c>
      <c r="C4201" s="16" t="str">
        <f>IF(A4201="","",IF(VLOOKUP(A4201,'DSR Attendance'!$A:$E,5,0)=0,VLOOKUP(A4201,'DSR Attendance'!$A:$D,4,0),CONCATENATE(VLOOKUP(A4201,'DSR Attendance'!$A:$D,4,0)," / ",VLOOKUP('Per Outlet Plan'!A4201,'DSR Attendance'!$A:$E,5,0))))</f>
        <v/>
      </c>
      <c r="M4201" s="13" t="str">
        <f t="shared" si="67"/>
        <v/>
      </c>
      <c r="N4201" s="8"/>
      <c r="XFB4201" s="13" t="str">
        <f>IF(D4201="","",COUNTIF('DISPATCHED (VT11)'!$E:$E,'Per Outlet Plan'!D4201))</f>
        <v/>
      </c>
    </row>
    <row r="4202" spans="1:14 16382:16382">
      <c r="A4202" s="18" t="str">
        <f>IF(D4202="","",VLOOKUP(D4202,'DISPATCHED (VT11)'!$E:$XEV,16373,0))</f>
        <v/>
      </c>
      <c r="B4202" s="13" t="str">
        <f>IF(D4202="","",VLOOKUP(D4202,'DISPATCHED (VT11)'!$E:$L,8,0))</f>
        <v/>
      </c>
      <c r="C4202" s="16" t="str">
        <f>IF(A4202="","",IF(VLOOKUP(A4202,'DSR Attendance'!$A:$E,5,0)=0,VLOOKUP(A4202,'DSR Attendance'!$A:$D,4,0),CONCATENATE(VLOOKUP(A4202,'DSR Attendance'!$A:$D,4,0)," / ",VLOOKUP('Per Outlet Plan'!A4202,'DSR Attendance'!$A:$E,5,0))))</f>
        <v/>
      </c>
      <c r="M4202" s="13" t="str">
        <f t="shared" si="67"/>
        <v/>
      </c>
      <c r="N4202" s="8"/>
      <c r="XFB4202" s="13" t="str">
        <f>IF(D4202="","",COUNTIF('DISPATCHED (VT11)'!$E:$E,'Per Outlet Plan'!D4202))</f>
        <v/>
      </c>
    </row>
    <row r="4203" spans="1:14 16382:16382">
      <c r="A4203" s="18" t="str">
        <f>IF(D4203="","",VLOOKUP(D4203,'DISPATCHED (VT11)'!$E:$XEV,16373,0))</f>
        <v/>
      </c>
      <c r="B4203" s="13" t="str">
        <f>IF(D4203="","",VLOOKUP(D4203,'DISPATCHED (VT11)'!$E:$L,8,0))</f>
        <v/>
      </c>
      <c r="C4203" s="16" t="str">
        <f>IF(A4203="","",IF(VLOOKUP(A4203,'DSR Attendance'!$A:$E,5,0)=0,VLOOKUP(A4203,'DSR Attendance'!$A:$D,4,0),CONCATENATE(VLOOKUP(A4203,'DSR Attendance'!$A:$D,4,0)," / ",VLOOKUP('Per Outlet Plan'!A4203,'DSR Attendance'!$A:$E,5,0))))</f>
        <v/>
      </c>
      <c r="M4203" s="13" t="str">
        <f t="shared" si="67"/>
        <v/>
      </c>
      <c r="N4203" s="8"/>
      <c r="XFB4203" s="13" t="str">
        <f>IF(D4203="","",COUNTIF('DISPATCHED (VT11)'!$E:$E,'Per Outlet Plan'!D4203))</f>
        <v/>
      </c>
    </row>
    <row r="4204" spans="1:14 16382:16382">
      <c r="A4204" s="18" t="str">
        <f>IF(D4204="","",VLOOKUP(D4204,'DISPATCHED (VT11)'!$E:$XEV,16373,0))</f>
        <v/>
      </c>
      <c r="B4204" s="13" t="str">
        <f>IF(D4204="","",VLOOKUP(D4204,'DISPATCHED (VT11)'!$E:$L,8,0))</f>
        <v/>
      </c>
      <c r="C4204" s="16" t="str">
        <f>IF(A4204="","",IF(VLOOKUP(A4204,'DSR Attendance'!$A:$E,5,0)=0,VLOOKUP(A4204,'DSR Attendance'!$A:$D,4,0),CONCATENATE(VLOOKUP(A4204,'DSR Attendance'!$A:$D,4,0)," / ",VLOOKUP('Per Outlet Plan'!A4204,'DSR Attendance'!$A:$E,5,0))))</f>
        <v/>
      </c>
      <c r="M4204" s="13" t="str">
        <f t="shared" si="67"/>
        <v/>
      </c>
      <c r="N4204" s="8"/>
      <c r="XFB4204" s="13" t="str">
        <f>IF(D4204="","",COUNTIF('DISPATCHED (VT11)'!$E:$E,'Per Outlet Plan'!D4204))</f>
        <v/>
      </c>
    </row>
    <row r="4205" spans="1:14 16382:16382">
      <c r="A4205" s="18" t="str">
        <f>IF(D4205="","",VLOOKUP(D4205,'DISPATCHED (VT11)'!$E:$XEV,16373,0))</f>
        <v/>
      </c>
      <c r="B4205" s="13" t="str">
        <f>IF(D4205="","",VLOOKUP(D4205,'DISPATCHED (VT11)'!$E:$L,8,0))</f>
        <v/>
      </c>
      <c r="C4205" s="16" t="str">
        <f>IF(A4205="","",IF(VLOOKUP(A4205,'DSR Attendance'!$A:$E,5,0)=0,VLOOKUP(A4205,'DSR Attendance'!$A:$D,4,0),CONCATENATE(VLOOKUP(A4205,'DSR Attendance'!$A:$D,4,0)," / ",VLOOKUP('Per Outlet Plan'!A4205,'DSR Attendance'!$A:$E,5,0))))</f>
        <v/>
      </c>
      <c r="M4205" s="13" t="str">
        <f t="shared" si="67"/>
        <v/>
      </c>
      <c r="N4205" s="8"/>
      <c r="XFB4205" s="13" t="str">
        <f>IF(D4205="","",COUNTIF('DISPATCHED (VT11)'!$E:$E,'Per Outlet Plan'!D4205))</f>
        <v/>
      </c>
    </row>
    <row r="4206" spans="1:14 16382:16382">
      <c r="A4206" s="18" t="str">
        <f>IF(D4206="","",VLOOKUP(D4206,'DISPATCHED (VT11)'!$E:$XEV,16373,0))</f>
        <v/>
      </c>
      <c r="B4206" s="13" t="str">
        <f>IF(D4206="","",VLOOKUP(D4206,'DISPATCHED (VT11)'!$E:$L,8,0))</f>
        <v/>
      </c>
      <c r="C4206" s="16" t="str">
        <f>IF(A4206="","",IF(VLOOKUP(A4206,'DSR Attendance'!$A:$E,5,0)=0,VLOOKUP(A4206,'DSR Attendance'!$A:$D,4,0),CONCATENATE(VLOOKUP(A4206,'DSR Attendance'!$A:$D,4,0)," / ",VLOOKUP('Per Outlet Plan'!A4206,'DSR Attendance'!$A:$E,5,0))))</f>
        <v/>
      </c>
      <c r="M4206" s="13" t="str">
        <f t="shared" si="67"/>
        <v/>
      </c>
      <c r="N4206" s="8"/>
      <c r="XFB4206" s="13" t="str">
        <f>IF(D4206="","",COUNTIF('DISPATCHED (VT11)'!$E:$E,'Per Outlet Plan'!D4206))</f>
        <v/>
      </c>
    </row>
    <row r="4207" spans="1:14 16382:16382">
      <c r="A4207" s="18" t="str">
        <f>IF(D4207="","",VLOOKUP(D4207,'DISPATCHED (VT11)'!$E:$XEV,16373,0))</f>
        <v/>
      </c>
      <c r="B4207" s="13" t="str">
        <f>IF(D4207="","",VLOOKUP(D4207,'DISPATCHED (VT11)'!$E:$L,8,0))</f>
        <v/>
      </c>
      <c r="C4207" s="16" t="str">
        <f>IF(A4207="","",IF(VLOOKUP(A4207,'DSR Attendance'!$A:$E,5,0)=0,VLOOKUP(A4207,'DSR Attendance'!$A:$D,4,0),CONCATENATE(VLOOKUP(A4207,'DSR Attendance'!$A:$D,4,0)," / ",VLOOKUP('Per Outlet Plan'!A4207,'DSR Attendance'!$A:$E,5,0))))</f>
        <v/>
      </c>
      <c r="M4207" s="13" t="str">
        <f t="shared" si="67"/>
        <v/>
      </c>
      <c r="N4207" s="8"/>
      <c r="XFB4207" s="13" t="str">
        <f>IF(D4207="","",COUNTIF('DISPATCHED (VT11)'!$E:$E,'Per Outlet Plan'!D4207))</f>
        <v/>
      </c>
    </row>
    <row r="4208" spans="1:14 16382:16382">
      <c r="A4208" s="18" t="str">
        <f>IF(D4208="","",VLOOKUP(D4208,'DISPATCHED (VT11)'!$E:$XEV,16373,0))</f>
        <v/>
      </c>
      <c r="B4208" s="13" t="str">
        <f>IF(D4208="","",VLOOKUP(D4208,'DISPATCHED (VT11)'!$E:$L,8,0))</f>
        <v/>
      </c>
      <c r="C4208" s="16" t="str">
        <f>IF(A4208="","",IF(VLOOKUP(A4208,'DSR Attendance'!$A:$E,5,0)=0,VLOOKUP(A4208,'DSR Attendance'!$A:$D,4,0),CONCATENATE(VLOOKUP(A4208,'DSR Attendance'!$A:$D,4,0)," / ",VLOOKUP('Per Outlet Plan'!A4208,'DSR Attendance'!$A:$E,5,0))))</f>
        <v/>
      </c>
      <c r="M4208" s="13" t="str">
        <f t="shared" si="67"/>
        <v/>
      </c>
      <c r="N4208" s="8"/>
      <c r="XFB4208" s="13" t="str">
        <f>IF(D4208="","",COUNTIF('DISPATCHED (VT11)'!$E:$E,'Per Outlet Plan'!D4208))</f>
        <v/>
      </c>
    </row>
    <row r="4209" spans="1:14 16382:16382">
      <c r="A4209" s="18" t="str">
        <f>IF(D4209="","",VLOOKUP(D4209,'DISPATCHED (VT11)'!$E:$XEV,16373,0))</f>
        <v/>
      </c>
      <c r="B4209" s="13" t="str">
        <f>IF(D4209="","",VLOOKUP(D4209,'DISPATCHED (VT11)'!$E:$L,8,0))</f>
        <v/>
      </c>
      <c r="C4209" s="16" t="str">
        <f>IF(A4209="","",IF(VLOOKUP(A4209,'DSR Attendance'!$A:$E,5,0)=0,VLOOKUP(A4209,'DSR Attendance'!$A:$D,4,0),CONCATENATE(VLOOKUP(A4209,'DSR Attendance'!$A:$D,4,0)," / ",VLOOKUP('Per Outlet Plan'!A4209,'DSR Attendance'!$A:$E,5,0))))</f>
        <v/>
      </c>
      <c r="M4209" s="13" t="str">
        <f t="shared" si="67"/>
        <v/>
      </c>
      <c r="N4209" s="8"/>
      <c r="XFB4209" s="13" t="str">
        <f>IF(D4209="","",COUNTIF('DISPATCHED (VT11)'!$E:$E,'Per Outlet Plan'!D4209))</f>
        <v/>
      </c>
    </row>
    <row r="4210" spans="1:14 16382:16382">
      <c r="A4210" s="18" t="str">
        <f>IF(D4210="","",VLOOKUP(D4210,'DISPATCHED (VT11)'!$E:$XEV,16373,0))</f>
        <v/>
      </c>
      <c r="B4210" s="13" t="str">
        <f>IF(D4210="","",VLOOKUP(D4210,'DISPATCHED (VT11)'!$E:$L,8,0))</f>
        <v/>
      </c>
      <c r="C4210" s="16" t="str">
        <f>IF(A4210="","",IF(VLOOKUP(A4210,'DSR Attendance'!$A:$E,5,0)=0,VLOOKUP(A4210,'DSR Attendance'!$A:$D,4,0),CONCATENATE(VLOOKUP(A4210,'DSR Attendance'!$A:$D,4,0)," / ",VLOOKUP('Per Outlet Plan'!A4210,'DSR Attendance'!$A:$E,5,0))))</f>
        <v/>
      </c>
      <c r="M4210" s="13" t="str">
        <f t="shared" si="67"/>
        <v/>
      </c>
      <c r="N4210" s="8"/>
      <c r="XFB4210" s="13" t="str">
        <f>IF(D4210="","",COUNTIF('DISPATCHED (VT11)'!$E:$E,'Per Outlet Plan'!D4210))</f>
        <v/>
      </c>
    </row>
    <row r="4211" spans="1:14 16382:16382">
      <c r="A4211" s="18" t="str">
        <f>IF(D4211="","",VLOOKUP(D4211,'DISPATCHED (VT11)'!$E:$XEV,16373,0))</f>
        <v/>
      </c>
      <c r="B4211" s="13" t="str">
        <f>IF(D4211="","",VLOOKUP(D4211,'DISPATCHED (VT11)'!$E:$L,8,0))</f>
        <v/>
      </c>
      <c r="C4211" s="16" t="str">
        <f>IF(A4211="","",IF(VLOOKUP(A4211,'DSR Attendance'!$A:$E,5,0)=0,VLOOKUP(A4211,'DSR Attendance'!$A:$D,4,0),CONCATENATE(VLOOKUP(A4211,'DSR Attendance'!$A:$D,4,0)," / ",VLOOKUP('Per Outlet Plan'!A4211,'DSR Attendance'!$A:$E,5,0))))</f>
        <v/>
      </c>
      <c r="M4211" s="13" t="str">
        <f t="shared" si="67"/>
        <v/>
      </c>
      <c r="N4211" s="8"/>
      <c r="XFB4211" s="13" t="str">
        <f>IF(D4211="","",COUNTIF('DISPATCHED (VT11)'!$E:$E,'Per Outlet Plan'!D4211))</f>
        <v/>
      </c>
    </row>
    <row r="4212" spans="1:14 16382:16382">
      <c r="A4212" s="18" t="str">
        <f>IF(D4212="","",VLOOKUP(D4212,'DISPATCHED (VT11)'!$E:$XEV,16373,0))</f>
        <v/>
      </c>
      <c r="B4212" s="13" t="str">
        <f>IF(D4212="","",VLOOKUP(D4212,'DISPATCHED (VT11)'!$E:$L,8,0))</f>
        <v/>
      </c>
      <c r="C4212" s="16" t="str">
        <f>IF(A4212="","",IF(VLOOKUP(A4212,'DSR Attendance'!$A:$E,5,0)=0,VLOOKUP(A4212,'DSR Attendance'!$A:$D,4,0),CONCATENATE(VLOOKUP(A4212,'DSR Attendance'!$A:$D,4,0)," / ",VLOOKUP('Per Outlet Plan'!A4212,'DSR Attendance'!$A:$E,5,0))))</f>
        <v/>
      </c>
      <c r="M4212" s="13" t="str">
        <f t="shared" si="67"/>
        <v/>
      </c>
      <c r="N4212" s="8"/>
      <c r="XFB4212" s="13" t="str">
        <f>IF(D4212="","",COUNTIF('DISPATCHED (VT11)'!$E:$E,'Per Outlet Plan'!D4212))</f>
        <v/>
      </c>
    </row>
    <row r="4213" spans="1:14 16382:16382">
      <c r="A4213" s="18" t="str">
        <f>IF(D4213="","",VLOOKUP(D4213,'DISPATCHED (VT11)'!$E:$XEV,16373,0))</f>
        <v/>
      </c>
      <c r="B4213" s="13" t="str">
        <f>IF(D4213="","",VLOOKUP(D4213,'DISPATCHED (VT11)'!$E:$L,8,0))</f>
        <v/>
      </c>
      <c r="C4213" s="16" t="str">
        <f>IF(A4213="","",IF(VLOOKUP(A4213,'DSR Attendance'!$A:$E,5,0)=0,VLOOKUP(A4213,'DSR Attendance'!$A:$D,4,0),CONCATENATE(VLOOKUP(A4213,'DSR Attendance'!$A:$D,4,0)," / ",VLOOKUP('Per Outlet Plan'!A4213,'DSR Attendance'!$A:$E,5,0))))</f>
        <v/>
      </c>
      <c r="M4213" s="13" t="str">
        <f t="shared" si="67"/>
        <v/>
      </c>
      <c r="N4213" s="8"/>
      <c r="XFB4213" s="13" t="str">
        <f>IF(D4213="","",COUNTIF('DISPATCHED (VT11)'!$E:$E,'Per Outlet Plan'!D4213))</f>
        <v/>
      </c>
    </row>
    <row r="4214" spans="1:14 16382:16382">
      <c r="A4214" s="18" t="str">
        <f>IF(D4214="","",VLOOKUP(D4214,'DISPATCHED (VT11)'!$E:$XEV,16373,0))</f>
        <v/>
      </c>
      <c r="B4214" s="13" t="str">
        <f>IF(D4214="","",VLOOKUP(D4214,'DISPATCHED (VT11)'!$E:$L,8,0))</f>
        <v/>
      </c>
      <c r="C4214" s="16" t="str">
        <f>IF(A4214="","",IF(VLOOKUP(A4214,'DSR Attendance'!$A:$E,5,0)=0,VLOOKUP(A4214,'DSR Attendance'!$A:$D,4,0),CONCATENATE(VLOOKUP(A4214,'DSR Attendance'!$A:$D,4,0)," / ",VLOOKUP('Per Outlet Plan'!A4214,'DSR Attendance'!$A:$E,5,0))))</f>
        <v/>
      </c>
      <c r="M4214" s="13" t="str">
        <f t="shared" si="67"/>
        <v/>
      </c>
      <c r="N4214" s="8"/>
      <c r="XFB4214" s="13" t="str">
        <f>IF(D4214="","",COUNTIF('DISPATCHED (VT11)'!$E:$E,'Per Outlet Plan'!D4214))</f>
        <v/>
      </c>
    </row>
    <row r="4215" spans="1:14 16382:16382">
      <c r="A4215" s="18" t="str">
        <f>IF(D4215="","",VLOOKUP(D4215,'DISPATCHED (VT11)'!$E:$XEV,16373,0))</f>
        <v/>
      </c>
      <c r="B4215" s="13" t="str">
        <f>IF(D4215="","",VLOOKUP(D4215,'DISPATCHED (VT11)'!$E:$L,8,0))</f>
        <v/>
      </c>
      <c r="C4215" s="16" t="str">
        <f>IF(A4215="","",IF(VLOOKUP(A4215,'DSR Attendance'!$A:$E,5,0)=0,VLOOKUP(A4215,'DSR Attendance'!$A:$D,4,0),CONCATENATE(VLOOKUP(A4215,'DSR Attendance'!$A:$D,4,0)," / ",VLOOKUP('Per Outlet Plan'!A4215,'DSR Attendance'!$A:$E,5,0))))</f>
        <v/>
      </c>
      <c r="M4215" s="13" t="str">
        <f t="shared" si="67"/>
        <v/>
      </c>
      <c r="N4215" s="8"/>
      <c r="XFB4215" s="13" t="str">
        <f>IF(D4215="","",COUNTIF('DISPATCHED (VT11)'!$E:$E,'Per Outlet Plan'!D4215))</f>
        <v/>
      </c>
    </row>
    <row r="4216" spans="1:14 16382:16382">
      <c r="A4216" s="18" t="str">
        <f>IF(D4216="","",VLOOKUP(D4216,'DISPATCHED (VT11)'!$E:$XEV,16373,0))</f>
        <v/>
      </c>
      <c r="B4216" s="13" t="str">
        <f>IF(D4216="","",VLOOKUP(D4216,'DISPATCHED (VT11)'!$E:$L,8,0))</f>
        <v/>
      </c>
      <c r="C4216" s="16" t="str">
        <f>IF(A4216="","",IF(VLOOKUP(A4216,'DSR Attendance'!$A:$E,5,0)=0,VLOOKUP(A4216,'DSR Attendance'!$A:$D,4,0),CONCATENATE(VLOOKUP(A4216,'DSR Attendance'!$A:$D,4,0)," / ",VLOOKUP('Per Outlet Plan'!A4216,'DSR Attendance'!$A:$E,5,0))))</f>
        <v/>
      </c>
      <c r="M4216" s="13" t="str">
        <f t="shared" si="67"/>
        <v/>
      </c>
      <c r="N4216" s="8"/>
      <c r="XFB4216" s="13" t="str">
        <f>IF(D4216="","",COUNTIF('DISPATCHED (VT11)'!$E:$E,'Per Outlet Plan'!D4216))</f>
        <v/>
      </c>
    </row>
    <row r="4217" spans="1:14 16382:16382">
      <c r="A4217" s="18" t="str">
        <f>IF(D4217="","",VLOOKUP(D4217,'DISPATCHED (VT11)'!$E:$XEV,16373,0))</f>
        <v/>
      </c>
      <c r="B4217" s="13" t="str">
        <f>IF(D4217="","",VLOOKUP(D4217,'DISPATCHED (VT11)'!$E:$L,8,0))</f>
        <v/>
      </c>
      <c r="C4217" s="16" t="str">
        <f>IF(A4217="","",IF(VLOOKUP(A4217,'DSR Attendance'!$A:$E,5,0)=0,VLOOKUP(A4217,'DSR Attendance'!$A:$D,4,0),CONCATENATE(VLOOKUP(A4217,'DSR Attendance'!$A:$D,4,0)," / ",VLOOKUP('Per Outlet Plan'!A4217,'DSR Attendance'!$A:$E,5,0))))</f>
        <v/>
      </c>
      <c r="M4217" s="13" t="str">
        <f t="shared" si="67"/>
        <v/>
      </c>
      <c r="N4217" s="8"/>
      <c r="XFB4217" s="13" t="str">
        <f>IF(D4217="","",COUNTIF('DISPATCHED (VT11)'!$E:$E,'Per Outlet Plan'!D4217))</f>
        <v/>
      </c>
    </row>
    <row r="4218" spans="1:14 16382:16382">
      <c r="A4218" s="18" t="str">
        <f>IF(D4218="","",VLOOKUP(D4218,'DISPATCHED (VT11)'!$E:$XEV,16373,0))</f>
        <v/>
      </c>
      <c r="B4218" s="13" t="str">
        <f>IF(D4218="","",VLOOKUP(D4218,'DISPATCHED (VT11)'!$E:$L,8,0))</f>
        <v/>
      </c>
      <c r="C4218" s="16" t="str">
        <f>IF(A4218="","",IF(VLOOKUP(A4218,'DSR Attendance'!$A:$E,5,0)=0,VLOOKUP(A4218,'DSR Attendance'!$A:$D,4,0),CONCATENATE(VLOOKUP(A4218,'DSR Attendance'!$A:$D,4,0)," / ",VLOOKUP('Per Outlet Plan'!A4218,'DSR Attendance'!$A:$E,5,0))))</f>
        <v/>
      </c>
      <c r="M4218" s="13" t="str">
        <f t="shared" si="67"/>
        <v/>
      </c>
      <c r="N4218" s="8"/>
      <c r="XFB4218" s="13" t="str">
        <f>IF(D4218="","",COUNTIF('DISPATCHED (VT11)'!$E:$E,'Per Outlet Plan'!D4218))</f>
        <v/>
      </c>
    </row>
    <row r="4219" spans="1:14 16382:16382">
      <c r="A4219" s="18" t="str">
        <f>IF(D4219="","",VLOOKUP(D4219,'DISPATCHED (VT11)'!$E:$XEV,16373,0))</f>
        <v/>
      </c>
      <c r="B4219" s="13" t="str">
        <f>IF(D4219="","",VLOOKUP(D4219,'DISPATCHED (VT11)'!$E:$L,8,0))</f>
        <v/>
      </c>
      <c r="C4219" s="16" t="str">
        <f>IF(A4219="","",IF(VLOOKUP(A4219,'DSR Attendance'!$A:$E,5,0)=0,VLOOKUP(A4219,'DSR Attendance'!$A:$D,4,0),CONCATENATE(VLOOKUP(A4219,'DSR Attendance'!$A:$D,4,0)," / ",VLOOKUP('Per Outlet Plan'!A4219,'DSR Attendance'!$A:$E,5,0))))</f>
        <v/>
      </c>
      <c r="M4219" s="13" t="str">
        <f t="shared" si="67"/>
        <v/>
      </c>
      <c r="N4219" s="8"/>
      <c r="XFB4219" s="13" t="str">
        <f>IF(D4219="","",COUNTIF('DISPATCHED (VT11)'!$E:$E,'Per Outlet Plan'!D4219))</f>
        <v/>
      </c>
    </row>
    <row r="4220" spans="1:14 16382:16382">
      <c r="A4220" s="18" t="str">
        <f>IF(D4220="","",VLOOKUP(D4220,'DISPATCHED (VT11)'!$E:$XEV,16373,0))</f>
        <v/>
      </c>
      <c r="B4220" s="13" t="str">
        <f>IF(D4220="","",VLOOKUP(D4220,'DISPATCHED (VT11)'!$E:$L,8,0))</f>
        <v/>
      </c>
      <c r="C4220" s="16" t="str">
        <f>IF(A4220="","",IF(VLOOKUP(A4220,'DSR Attendance'!$A:$E,5,0)=0,VLOOKUP(A4220,'DSR Attendance'!$A:$D,4,0),CONCATENATE(VLOOKUP(A4220,'DSR Attendance'!$A:$D,4,0)," / ",VLOOKUP('Per Outlet Plan'!A4220,'DSR Attendance'!$A:$E,5,0))))</f>
        <v/>
      </c>
      <c r="M4220" s="13" t="str">
        <f t="shared" si="67"/>
        <v/>
      </c>
      <c r="N4220" s="8"/>
      <c r="XFB4220" s="13" t="str">
        <f>IF(D4220="","",COUNTIF('DISPATCHED (VT11)'!$E:$E,'Per Outlet Plan'!D4220))</f>
        <v/>
      </c>
    </row>
    <row r="4221" spans="1:14 16382:16382">
      <c r="A4221" s="18" t="str">
        <f>IF(D4221="","",VLOOKUP(D4221,'DISPATCHED (VT11)'!$E:$XEV,16373,0))</f>
        <v/>
      </c>
      <c r="B4221" s="13" t="str">
        <f>IF(D4221="","",VLOOKUP(D4221,'DISPATCHED (VT11)'!$E:$L,8,0))</f>
        <v/>
      </c>
      <c r="C4221" s="16" t="str">
        <f>IF(A4221="","",IF(VLOOKUP(A4221,'DSR Attendance'!$A:$E,5,0)=0,VLOOKUP(A4221,'DSR Attendance'!$A:$D,4,0),CONCATENATE(VLOOKUP(A4221,'DSR Attendance'!$A:$D,4,0)," / ",VLOOKUP('Per Outlet Plan'!A4221,'DSR Attendance'!$A:$E,5,0))))</f>
        <v/>
      </c>
      <c r="M4221" s="13" t="str">
        <f t="shared" si="67"/>
        <v/>
      </c>
      <c r="N4221" s="8"/>
      <c r="XFB4221" s="13" t="str">
        <f>IF(D4221="","",COUNTIF('DISPATCHED (VT11)'!$E:$E,'Per Outlet Plan'!D4221))</f>
        <v/>
      </c>
    </row>
    <row r="4222" spans="1:14 16382:16382">
      <c r="A4222" s="18" t="str">
        <f>IF(D4222="","",VLOOKUP(D4222,'DISPATCHED (VT11)'!$E:$XEV,16373,0))</f>
        <v/>
      </c>
      <c r="B4222" s="13" t="str">
        <f>IF(D4222="","",VLOOKUP(D4222,'DISPATCHED (VT11)'!$E:$L,8,0))</f>
        <v/>
      </c>
      <c r="C4222" s="16" t="str">
        <f>IF(A4222="","",IF(VLOOKUP(A4222,'DSR Attendance'!$A:$E,5,0)=0,VLOOKUP(A4222,'DSR Attendance'!$A:$D,4,0),CONCATENATE(VLOOKUP(A4222,'DSR Attendance'!$A:$D,4,0)," / ",VLOOKUP('Per Outlet Plan'!A4222,'DSR Attendance'!$A:$E,5,0))))</f>
        <v/>
      </c>
      <c r="M4222" s="13" t="str">
        <f t="shared" si="67"/>
        <v/>
      </c>
      <c r="N4222" s="8"/>
      <c r="XFB4222" s="13" t="str">
        <f>IF(D4222="","",COUNTIF('DISPATCHED (VT11)'!$E:$E,'Per Outlet Plan'!D4222))</f>
        <v/>
      </c>
    </row>
    <row r="4223" spans="1:14 16382:16382">
      <c r="A4223" s="18" t="str">
        <f>IF(D4223="","",VLOOKUP(D4223,'DISPATCHED (VT11)'!$E:$XEV,16373,0))</f>
        <v/>
      </c>
      <c r="B4223" s="13" t="str">
        <f>IF(D4223="","",VLOOKUP(D4223,'DISPATCHED (VT11)'!$E:$L,8,0))</f>
        <v/>
      </c>
      <c r="C4223" s="16" t="str">
        <f>IF(A4223="","",IF(VLOOKUP(A4223,'DSR Attendance'!$A:$E,5,0)=0,VLOOKUP(A4223,'DSR Attendance'!$A:$D,4,0),CONCATENATE(VLOOKUP(A4223,'DSR Attendance'!$A:$D,4,0)," / ",VLOOKUP('Per Outlet Plan'!A4223,'DSR Attendance'!$A:$E,5,0))))</f>
        <v/>
      </c>
      <c r="M4223" s="13" t="str">
        <f t="shared" si="67"/>
        <v/>
      </c>
      <c r="N4223" s="8"/>
      <c r="XFB4223" s="13" t="str">
        <f>IF(D4223="","",COUNTIF('DISPATCHED (VT11)'!$E:$E,'Per Outlet Plan'!D4223))</f>
        <v/>
      </c>
    </row>
    <row r="4224" spans="1:14 16382:16382">
      <c r="A4224" s="18" t="str">
        <f>IF(D4224="","",VLOOKUP(D4224,'DISPATCHED (VT11)'!$E:$XEV,16373,0))</f>
        <v/>
      </c>
      <c r="B4224" s="13" t="str">
        <f>IF(D4224="","",VLOOKUP(D4224,'DISPATCHED (VT11)'!$E:$L,8,0))</f>
        <v/>
      </c>
      <c r="C4224" s="16" t="str">
        <f>IF(A4224="","",IF(VLOOKUP(A4224,'DSR Attendance'!$A:$E,5,0)=0,VLOOKUP(A4224,'DSR Attendance'!$A:$D,4,0),CONCATENATE(VLOOKUP(A4224,'DSR Attendance'!$A:$D,4,0)," / ",VLOOKUP('Per Outlet Plan'!A4224,'DSR Attendance'!$A:$E,5,0))))</f>
        <v/>
      </c>
      <c r="M4224" s="13" t="str">
        <f t="shared" si="67"/>
        <v/>
      </c>
      <c r="N4224" s="8"/>
      <c r="XFB4224" s="13" t="str">
        <f>IF(D4224="","",COUNTIF('DISPATCHED (VT11)'!$E:$E,'Per Outlet Plan'!D4224))</f>
        <v/>
      </c>
    </row>
    <row r="4225" spans="1:14 16382:16382">
      <c r="A4225" s="18" t="str">
        <f>IF(D4225="","",VLOOKUP(D4225,'DISPATCHED (VT11)'!$E:$XEV,16373,0))</f>
        <v/>
      </c>
      <c r="B4225" s="13" t="str">
        <f>IF(D4225="","",VLOOKUP(D4225,'DISPATCHED (VT11)'!$E:$L,8,0))</f>
        <v/>
      </c>
      <c r="C4225" s="16" t="str">
        <f>IF(A4225="","",IF(VLOOKUP(A4225,'DSR Attendance'!$A:$E,5,0)=0,VLOOKUP(A4225,'DSR Attendance'!$A:$D,4,0),CONCATENATE(VLOOKUP(A4225,'DSR Attendance'!$A:$D,4,0)," / ",VLOOKUP('Per Outlet Plan'!A4225,'DSR Attendance'!$A:$E,5,0))))</f>
        <v/>
      </c>
      <c r="M4225" s="13" t="str">
        <f t="shared" si="67"/>
        <v/>
      </c>
      <c r="N4225" s="8"/>
      <c r="XFB4225" s="13" t="str">
        <f>IF(D4225="","",COUNTIF('DISPATCHED (VT11)'!$E:$E,'Per Outlet Plan'!D4225))</f>
        <v/>
      </c>
    </row>
    <row r="4226" spans="1:14 16382:16382">
      <c r="A4226" s="18" t="str">
        <f>IF(D4226="","",VLOOKUP(D4226,'DISPATCHED (VT11)'!$E:$XEV,16373,0))</f>
        <v/>
      </c>
      <c r="B4226" s="13" t="str">
        <f>IF(D4226="","",VLOOKUP(D4226,'DISPATCHED (VT11)'!$E:$L,8,0))</f>
        <v/>
      </c>
      <c r="C4226" s="16" t="str">
        <f>IF(A4226="","",IF(VLOOKUP(A4226,'DSR Attendance'!$A:$E,5,0)=0,VLOOKUP(A4226,'DSR Attendance'!$A:$D,4,0),CONCATENATE(VLOOKUP(A4226,'DSR Attendance'!$A:$D,4,0)," / ",VLOOKUP('Per Outlet Plan'!A4226,'DSR Attendance'!$A:$E,5,0))))</f>
        <v/>
      </c>
      <c r="M4226" s="13" t="str">
        <f t="shared" si="67"/>
        <v/>
      </c>
      <c r="N4226" s="8"/>
      <c r="XFB4226" s="13" t="str">
        <f>IF(D4226="","",COUNTIF('DISPATCHED (VT11)'!$E:$E,'Per Outlet Plan'!D4226))</f>
        <v/>
      </c>
    </row>
    <row r="4227" spans="1:14 16382:16382">
      <c r="A4227" s="18" t="str">
        <f>IF(D4227="","",VLOOKUP(D4227,'DISPATCHED (VT11)'!$E:$XEV,16373,0))</f>
        <v/>
      </c>
      <c r="B4227" s="13" t="str">
        <f>IF(D4227="","",VLOOKUP(D4227,'DISPATCHED (VT11)'!$E:$L,8,0))</f>
        <v/>
      </c>
      <c r="C4227" s="16" t="str">
        <f>IF(A4227="","",IF(VLOOKUP(A4227,'DSR Attendance'!$A:$E,5,0)=0,VLOOKUP(A4227,'DSR Attendance'!$A:$D,4,0),CONCATENATE(VLOOKUP(A4227,'DSR Attendance'!$A:$D,4,0)," / ",VLOOKUP('Per Outlet Plan'!A4227,'DSR Attendance'!$A:$E,5,0))))</f>
        <v/>
      </c>
      <c r="M4227" s="13" t="str">
        <f t="shared" si="67"/>
        <v/>
      </c>
      <c r="N4227" s="8"/>
      <c r="XFB4227" s="13" t="str">
        <f>IF(D4227="","",COUNTIF('DISPATCHED (VT11)'!$E:$E,'Per Outlet Plan'!D4227))</f>
        <v/>
      </c>
    </row>
    <row r="4228" spans="1:14 16382:16382">
      <c r="A4228" s="18" t="str">
        <f>IF(D4228="","",VLOOKUP(D4228,'DISPATCHED (VT11)'!$E:$XEV,16373,0))</f>
        <v/>
      </c>
      <c r="B4228" s="13" t="str">
        <f>IF(D4228="","",VLOOKUP(D4228,'DISPATCHED (VT11)'!$E:$L,8,0))</f>
        <v/>
      </c>
      <c r="C4228" s="16" t="str">
        <f>IF(A4228="","",IF(VLOOKUP(A4228,'DSR Attendance'!$A:$E,5,0)=0,VLOOKUP(A4228,'DSR Attendance'!$A:$D,4,0),CONCATENATE(VLOOKUP(A4228,'DSR Attendance'!$A:$D,4,0)," / ",VLOOKUP('Per Outlet Plan'!A4228,'DSR Attendance'!$A:$E,5,0))))</f>
        <v/>
      </c>
      <c r="M4228" s="13" t="str">
        <f t="shared" si="67"/>
        <v/>
      </c>
      <c r="N4228" s="8"/>
      <c r="XFB4228" s="13" t="str">
        <f>IF(D4228="","",COUNTIF('DISPATCHED (VT11)'!$E:$E,'Per Outlet Plan'!D4228))</f>
        <v/>
      </c>
    </row>
    <row r="4229" spans="1:14 16382:16382">
      <c r="A4229" s="18" t="str">
        <f>IF(D4229="","",VLOOKUP(D4229,'DISPATCHED (VT11)'!$E:$XEV,16373,0))</f>
        <v/>
      </c>
      <c r="B4229" s="13" t="str">
        <f>IF(D4229="","",VLOOKUP(D4229,'DISPATCHED (VT11)'!$E:$L,8,0))</f>
        <v/>
      </c>
      <c r="C4229" s="16" t="str">
        <f>IF(A4229="","",IF(VLOOKUP(A4229,'DSR Attendance'!$A:$E,5,0)=0,VLOOKUP(A4229,'DSR Attendance'!$A:$D,4,0),CONCATENATE(VLOOKUP(A4229,'DSR Attendance'!$A:$D,4,0)," / ",VLOOKUP('Per Outlet Plan'!A4229,'DSR Attendance'!$A:$E,5,0))))</f>
        <v/>
      </c>
      <c r="M4229" s="13" t="str">
        <f t="shared" si="67"/>
        <v/>
      </c>
      <c r="N4229" s="8"/>
      <c r="XFB4229" s="13" t="str">
        <f>IF(D4229="","",COUNTIF('DISPATCHED (VT11)'!$E:$E,'Per Outlet Plan'!D4229))</f>
        <v/>
      </c>
    </row>
    <row r="4230" spans="1:14 16382:16382">
      <c r="A4230" s="18" t="str">
        <f>IF(D4230="","",VLOOKUP(D4230,'DISPATCHED (VT11)'!$E:$XEV,16373,0))</f>
        <v/>
      </c>
      <c r="B4230" s="13" t="str">
        <f>IF(D4230="","",VLOOKUP(D4230,'DISPATCHED (VT11)'!$E:$L,8,0))</f>
        <v/>
      </c>
      <c r="C4230" s="16" t="str">
        <f>IF(A4230="","",IF(VLOOKUP(A4230,'DSR Attendance'!$A:$E,5,0)=0,VLOOKUP(A4230,'DSR Attendance'!$A:$D,4,0),CONCATENATE(VLOOKUP(A4230,'DSR Attendance'!$A:$D,4,0)," / ",VLOOKUP('Per Outlet Plan'!A4230,'DSR Attendance'!$A:$E,5,0))))</f>
        <v/>
      </c>
      <c r="M4230" s="13" t="str">
        <f t="shared" ref="M4230:M4293" si="68">IF(L4230="","",VLOOKUP(L4230,$XFC$6:$XFD$30,2,0))</f>
        <v/>
      </c>
      <c r="N4230" s="8"/>
      <c r="XFB4230" s="13" t="str">
        <f>IF(D4230="","",COUNTIF('DISPATCHED (VT11)'!$E:$E,'Per Outlet Plan'!D4230))</f>
        <v/>
      </c>
    </row>
    <row r="4231" spans="1:14 16382:16382">
      <c r="A4231" s="18" t="str">
        <f>IF(D4231="","",VLOOKUP(D4231,'DISPATCHED (VT11)'!$E:$XEV,16373,0))</f>
        <v/>
      </c>
      <c r="B4231" s="13" t="str">
        <f>IF(D4231="","",VLOOKUP(D4231,'DISPATCHED (VT11)'!$E:$L,8,0))</f>
        <v/>
      </c>
      <c r="C4231" s="16" t="str">
        <f>IF(A4231="","",IF(VLOOKUP(A4231,'DSR Attendance'!$A:$E,5,0)=0,VLOOKUP(A4231,'DSR Attendance'!$A:$D,4,0),CONCATENATE(VLOOKUP(A4231,'DSR Attendance'!$A:$D,4,0)," / ",VLOOKUP('Per Outlet Plan'!A4231,'DSR Attendance'!$A:$E,5,0))))</f>
        <v/>
      </c>
      <c r="M4231" s="13" t="str">
        <f t="shared" si="68"/>
        <v/>
      </c>
      <c r="N4231" s="8"/>
      <c r="XFB4231" s="13" t="str">
        <f>IF(D4231="","",COUNTIF('DISPATCHED (VT11)'!$E:$E,'Per Outlet Plan'!D4231))</f>
        <v/>
      </c>
    </row>
    <row r="4232" spans="1:14 16382:16382">
      <c r="A4232" s="18" t="str">
        <f>IF(D4232="","",VLOOKUP(D4232,'DISPATCHED (VT11)'!$E:$XEV,16373,0))</f>
        <v/>
      </c>
      <c r="B4232" s="13" t="str">
        <f>IF(D4232="","",VLOOKUP(D4232,'DISPATCHED (VT11)'!$E:$L,8,0))</f>
        <v/>
      </c>
      <c r="C4232" s="16" t="str">
        <f>IF(A4232="","",IF(VLOOKUP(A4232,'DSR Attendance'!$A:$E,5,0)=0,VLOOKUP(A4232,'DSR Attendance'!$A:$D,4,0),CONCATENATE(VLOOKUP(A4232,'DSR Attendance'!$A:$D,4,0)," / ",VLOOKUP('Per Outlet Plan'!A4232,'DSR Attendance'!$A:$E,5,0))))</f>
        <v/>
      </c>
      <c r="M4232" s="13" t="str">
        <f t="shared" si="68"/>
        <v/>
      </c>
      <c r="N4232" s="8"/>
      <c r="XFB4232" s="13" t="str">
        <f>IF(D4232="","",COUNTIF('DISPATCHED (VT11)'!$E:$E,'Per Outlet Plan'!D4232))</f>
        <v/>
      </c>
    </row>
    <row r="4233" spans="1:14 16382:16382">
      <c r="A4233" s="18" t="str">
        <f>IF(D4233="","",VLOOKUP(D4233,'DISPATCHED (VT11)'!$E:$XEV,16373,0))</f>
        <v/>
      </c>
      <c r="B4233" s="13" t="str">
        <f>IF(D4233="","",VLOOKUP(D4233,'DISPATCHED (VT11)'!$E:$L,8,0))</f>
        <v/>
      </c>
      <c r="C4233" s="16" t="str">
        <f>IF(A4233="","",IF(VLOOKUP(A4233,'DSR Attendance'!$A:$E,5,0)=0,VLOOKUP(A4233,'DSR Attendance'!$A:$D,4,0),CONCATENATE(VLOOKUP(A4233,'DSR Attendance'!$A:$D,4,0)," / ",VLOOKUP('Per Outlet Plan'!A4233,'DSR Attendance'!$A:$E,5,0))))</f>
        <v/>
      </c>
      <c r="M4233" s="13" t="str">
        <f t="shared" si="68"/>
        <v/>
      </c>
      <c r="N4233" s="8"/>
      <c r="XFB4233" s="13" t="str">
        <f>IF(D4233="","",COUNTIF('DISPATCHED (VT11)'!$E:$E,'Per Outlet Plan'!D4233))</f>
        <v/>
      </c>
    </row>
    <row r="4234" spans="1:14 16382:16382">
      <c r="A4234" s="18" t="str">
        <f>IF(D4234="","",VLOOKUP(D4234,'DISPATCHED (VT11)'!$E:$XEV,16373,0))</f>
        <v/>
      </c>
      <c r="B4234" s="13" t="str">
        <f>IF(D4234="","",VLOOKUP(D4234,'DISPATCHED (VT11)'!$E:$L,8,0))</f>
        <v/>
      </c>
      <c r="C4234" s="16" t="str">
        <f>IF(A4234="","",IF(VLOOKUP(A4234,'DSR Attendance'!$A:$E,5,0)=0,VLOOKUP(A4234,'DSR Attendance'!$A:$D,4,0),CONCATENATE(VLOOKUP(A4234,'DSR Attendance'!$A:$D,4,0)," / ",VLOOKUP('Per Outlet Plan'!A4234,'DSR Attendance'!$A:$E,5,0))))</f>
        <v/>
      </c>
      <c r="M4234" s="13" t="str">
        <f t="shared" si="68"/>
        <v/>
      </c>
      <c r="N4234" s="8"/>
      <c r="XFB4234" s="13" t="str">
        <f>IF(D4234="","",COUNTIF('DISPATCHED (VT11)'!$E:$E,'Per Outlet Plan'!D4234))</f>
        <v/>
      </c>
    </row>
    <row r="4235" spans="1:14 16382:16382">
      <c r="A4235" s="18" t="str">
        <f>IF(D4235="","",VLOOKUP(D4235,'DISPATCHED (VT11)'!$E:$XEV,16373,0))</f>
        <v/>
      </c>
      <c r="B4235" s="13" t="str">
        <f>IF(D4235="","",VLOOKUP(D4235,'DISPATCHED (VT11)'!$E:$L,8,0))</f>
        <v/>
      </c>
      <c r="C4235" s="16" t="str">
        <f>IF(A4235="","",IF(VLOOKUP(A4235,'DSR Attendance'!$A:$E,5,0)=0,VLOOKUP(A4235,'DSR Attendance'!$A:$D,4,0),CONCATENATE(VLOOKUP(A4235,'DSR Attendance'!$A:$D,4,0)," / ",VLOOKUP('Per Outlet Plan'!A4235,'DSR Attendance'!$A:$E,5,0))))</f>
        <v/>
      </c>
      <c r="M4235" s="13" t="str">
        <f t="shared" si="68"/>
        <v/>
      </c>
      <c r="N4235" s="8"/>
      <c r="XFB4235" s="13" t="str">
        <f>IF(D4235="","",COUNTIF('DISPATCHED (VT11)'!$E:$E,'Per Outlet Plan'!D4235))</f>
        <v/>
      </c>
    </row>
    <row r="4236" spans="1:14 16382:16382">
      <c r="A4236" s="18" t="str">
        <f>IF(D4236="","",VLOOKUP(D4236,'DISPATCHED (VT11)'!$E:$XEV,16373,0))</f>
        <v/>
      </c>
      <c r="B4236" s="13" t="str">
        <f>IF(D4236="","",VLOOKUP(D4236,'DISPATCHED (VT11)'!$E:$L,8,0))</f>
        <v/>
      </c>
      <c r="C4236" s="16" t="str">
        <f>IF(A4236="","",IF(VLOOKUP(A4236,'DSR Attendance'!$A:$E,5,0)=0,VLOOKUP(A4236,'DSR Attendance'!$A:$D,4,0),CONCATENATE(VLOOKUP(A4236,'DSR Attendance'!$A:$D,4,0)," / ",VLOOKUP('Per Outlet Plan'!A4236,'DSR Attendance'!$A:$E,5,0))))</f>
        <v/>
      </c>
      <c r="M4236" s="13" t="str">
        <f t="shared" si="68"/>
        <v/>
      </c>
      <c r="N4236" s="8"/>
      <c r="XFB4236" s="13" t="str">
        <f>IF(D4236="","",COUNTIF('DISPATCHED (VT11)'!$E:$E,'Per Outlet Plan'!D4236))</f>
        <v/>
      </c>
    </row>
    <row r="4237" spans="1:14 16382:16382">
      <c r="A4237" s="18" t="str">
        <f>IF(D4237="","",VLOOKUP(D4237,'DISPATCHED (VT11)'!$E:$XEV,16373,0))</f>
        <v/>
      </c>
      <c r="B4237" s="13" t="str">
        <f>IF(D4237="","",VLOOKUP(D4237,'DISPATCHED (VT11)'!$E:$L,8,0))</f>
        <v/>
      </c>
      <c r="C4237" s="16" t="str">
        <f>IF(A4237="","",IF(VLOOKUP(A4237,'DSR Attendance'!$A:$E,5,0)=0,VLOOKUP(A4237,'DSR Attendance'!$A:$D,4,0),CONCATENATE(VLOOKUP(A4237,'DSR Attendance'!$A:$D,4,0)," / ",VLOOKUP('Per Outlet Plan'!A4237,'DSR Attendance'!$A:$E,5,0))))</f>
        <v/>
      </c>
      <c r="M4237" s="13" t="str">
        <f t="shared" si="68"/>
        <v/>
      </c>
      <c r="N4237" s="8"/>
      <c r="XFB4237" s="13" t="str">
        <f>IF(D4237="","",COUNTIF('DISPATCHED (VT11)'!$E:$E,'Per Outlet Plan'!D4237))</f>
        <v/>
      </c>
    </row>
    <row r="4238" spans="1:14 16382:16382">
      <c r="A4238" s="18" t="str">
        <f>IF(D4238="","",VLOOKUP(D4238,'DISPATCHED (VT11)'!$E:$XEV,16373,0))</f>
        <v/>
      </c>
      <c r="B4238" s="13" t="str">
        <f>IF(D4238="","",VLOOKUP(D4238,'DISPATCHED (VT11)'!$E:$L,8,0))</f>
        <v/>
      </c>
      <c r="C4238" s="16" t="str">
        <f>IF(A4238="","",IF(VLOOKUP(A4238,'DSR Attendance'!$A:$E,5,0)=0,VLOOKUP(A4238,'DSR Attendance'!$A:$D,4,0),CONCATENATE(VLOOKUP(A4238,'DSR Attendance'!$A:$D,4,0)," / ",VLOOKUP('Per Outlet Plan'!A4238,'DSR Attendance'!$A:$E,5,0))))</f>
        <v/>
      </c>
      <c r="M4238" s="13" t="str">
        <f t="shared" si="68"/>
        <v/>
      </c>
      <c r="N4238" s="8"/>
      <c r="XFB4238" s="13" t="str">
        <f>IF(D4238="","",COUNTIF('DISPATCHED (VT11)'!$E:$E,'Per Outlet Plan'!D4238))</f>
        <v/>
      </c>
    </row>
    <row r="4239" spans="1:14 16382:16382">
      <c r="A4239" s="18" t="str">
        <f>IF(D4239="","",VLOOKUP(D4239,'DISPATCHED (VT11)'!$E:$XEV,16373,0))</f>
        <v/>
      </c>
      <c r="B4239" s="13" t="str">
        <f>IF(D4239="","",VLOOKUP(D4239,'DISPATCHED (VT11)'!$E:$L,8,0))</f>
        <v/>
      </c>
      <c r="C4239" s="16" t="str">
        <f>IF(A4239="","",IF(VLOOKUP(A4239,'DSR Attendance'!$A:$E,5,0)=0,VLOOKUP(A4239,'DSR Attendance'!$A:$D,4,0),CONCATENATE(VLOOKUP(A4239,'DSR Attendance'!$A:$D,4,0)," / ",VLOOKUP('Per Outlet Plan'!A4239,'DSR Attendance'!$A:$E,5,0))))</f>
        <v/>
      </c>
      <c r="M4239" s="13" t="str">
        <f t="shared" si="68"/>
        <v/>
      </c>
      <c r="N4239" s="8"/>
      <c r="XFB4239" s="13" t="str">
        <f>IF(D4239="","",COUNTIF('DISPATCHED (VT11)'!$E:$E,'Per Outlet Plan'!D4239))</f>
        <v/>
      </c>
    </row>
    <row r="4240" spans="1:14 16382:16382">
      <c r="A4240" s="18" t="str">
        <f>IF(D4240="","",VLOOKUP(D4240,'DISPATCHED (VT11)'!$E:$XEV,16373,0))</f>
        <v/>
      </c>
      <c r="B4240" s="13" t="str">
        <f>IF(D4240="","",VLOOKUP(D4240,'DISPATCHED (VT11)'!$E:$L,8,0))</f>
        <v/>
      </c>
      <c r="C4240" s="16" t="str">
        <f>IF(A4240="","",IF(VLOOKUP(A4240,'DSR Attendance'!$A:$E,5,0)=0,VLOOKUP(A4240,'DSR Attendance'!$A:$D,4,0),CONCATENATE(VLOOKUP(A4240,'DSR Attendance'!$A:$D,4,0)," / ",VLOOKUP('Per Outlet Plan'!A4240,'DSR Attendance'!$A:$E,5,0))))</f>
        <v/>
      </c>
      <c r="M4240" s="13" t="str">
        <f t="shared" si="68"/>
        <v/>
      </c>
      <c r="N4240" s="8"/>
      <c r="XFB4240" s="13" t="str">
        <f>IF(D4240="","",COUNTIF('DISPATCHED (VT11)'!$E:$E,'Per Outlet Plan'!D4240))</f>
        <v/>
      </c>
    </row>
    <row r="4241" spans="1:14 16382:16382">
      <c r="A4241" s="18" t="str">
        <f>IF(D4241="","",VLOOKUP(D4241,'DISPATCHED (VT11)'!$E:$XEV,16373,0))</f>
        <v/>
      </c>
      <c r="B4241" s="13" t="str">
        <f>IF(D4241="","",VLOOKUP(D4241,'DISPATCHED (VT11)'!$E:$L,8,0))</f>
        <v/>
      </c>
      <c r="C4241" s="16" t="str">
        <f>IF(A4241="","",IF(VLOOKUP(A4241,'DSR Attendance'!$A:$E,5,0)=0,VLOOKUP(A4241,'DSR Attendance'!$A:$D,4,0),CONCATENATE(VLOOKUP(A4241,'DSR Attendance'!$A:$D,4,0)," / ",VLOOKUP('Per Outlet Plan'!A4241,'DSR Attendance'!$A:$E,5,0))))</f>
        <v/>
      </c>
      <c r="M4241" s="13" t="str">
        <f t="shared" si="68"/>
        <v/>
      </c>
      <c r="N4241" s="8"/>
      <c r="XFB4241" s="13" t="str">
        <f>IF(D4241="","",COUNTIF('DISPATCHED (VT11)'!$E:$E,'Per Outlet Plan'!D4241))</f>
        <v/>
      </c>
    </row>
    <row r="4242" spans="1:14 16382:16382">
      <c r="A4242" s="18" t="str">
        <f>IF(D4242="","",VLOOKUP(D4242,'DISPATCHED (VT11)'!$E:$XEV,16373,0))</f>
        <v/>
      </c>
      <c r="B4242" s="13" t="str">
        <f>IF(D4242="","",VLOOKUP(D4242,'DISPATCHED (VT11)'!$E:$L,8,0))</f>
        <v/>
      </c>
      <c r="C4242" s="16" t="str">
        <f>IF(A4242="","",IF(VLOOKUP(A4242,'DSR Attendance'!$A:$E,5,0)=0,VLOOKUP(A4242,'DSR Attendance'!$A:$D,4,0),CONCATENATE(VLOOKUP(A4242,'DSR Attendance'!$A:$D,4,0)," / ",VLOOKUP('Per Outlet Plan'!A4242,'DSR Attendance'!$A:$E,5,0))))</f>
        <v/>
      </c>
      <c r="M4242" s="13" t="str">
        <f t="shared" si="68"/>
        <v/>
      </c>
      <c r="N4242" s="8"/>
      <c r="XFB4242" s="13" t="str">
        <f>IF(D4242="","",COUNTIF('DISPATCHED (VT11)'!$E:$E,'Per Outlet Plan'!D4242))</f>
        <v/>
      </c>
    </row>
    <row r="4243" spans="1:14 16382:16382">
      <c r="A4243" s="18" t="str">
        <f>IF(D4243="","",VLOOKUP(D4243,'DISPATCHED (VT11)'!$E:$XEV,16373,0))</f>
        <v/>
      </c>
      <c r="B4243" s="13" t="str">
        <f>IF(D4243="","",VLOOKUP(D4243,'DISPATCHED (VT11)'!$E:$L,8,0))</f>
        <v/>
      </c>
      <c r="C4243" s="16" t="str">
        <f>IF(A4243="","",IF(VLOOKUP(A4243,'DSR Attendance'!$A:$E,5,0)=0,VLOOKUP(A4243,'DSR Attendance'!$A:$D,4,0),CONCATENATE(VLOOKUP(A4243,'DSR Attendance'!$A:$D,4,0)," / ",VLOOKUP('Per Outlet Plan'!A4243,'DSR Attendance'!$A:$E,5,0))))</f>
        <v/>
      </c>
      <c r="M4243" s="13" t="str">
        <f t="shared" si="68"/>
        <v/>
      </c>
      <c r="N4243" s="8"/>
      <c r="XFB4243" s="13" t="str">
        <f>IF(D4243="","",COUNTIF('DISPATCHED (VT11)'!$E:$E,'Per Outlet Plan'!D4243))</f>
        <v/>
      </c>
    </row>
    <row r="4244" spans="1:14 16382:16382">
      <c r="A4244" s="18" t="str">
        <f>IF(D4244="","",VLOOKUP(D4244,'DISPATCHED (VT11)'!$E:$XEV,16373,0))</f>
        <v/>
      </c>
      <c r="B4244" s="13" t="str">
        <f>IF(D4244="","",VLOOKUP(D4244,'DISPATCHED (VT11)'!$E:$L,8,0))</f>
        <v/>
      </c>
      <c r="C4244" s="16" t="str">
        <f>IF(A4244="","",IF(VLOOKUP(A4244,'DSR Attendance'!$A:$E,5,0)=0,VLOOKUP(A4244,'DSR Attendance'!$A:$D,4,0),CONCATENATE(VLOOKUP(A4244,'DSR Attendance'!$A:$D,4,0)," / ",VLOOKUP('Per Outlet Plan'!A4244,'DSR Attendance'!$A:$E,5,0))))</f>
        <v/>
      </c>
      <c r="M4244" s="13" t="str">
        <f t="shared" si="68"/>
        <v/>
      </c>
      <c r="N4244" s="8"/>
      <c r="XFB4244" s="13" t="str">
        <f>IF(D4244="","",COUNTIF('DISPATCHED (VT11)'!$E:$E,'Per Outlet Plan'!D4244))</f>
        <v/>
      </c>
    </row>
    <row r="4245" spans="1:14 16382:16382">
      <c r="A4245" s="18" t="str">
        <f>IF(D4245="","",VLOOKUP(D4245,'DISPATCHED (VT11)'!$E:$XEV,16373,0))</f>
        <v/>
      </c>
      <c r="B4245" s="13" t="str">
        <f>IF(D4245="","",VLOOKUP(D4245,'DISPATCHED (VT11)'!$E:$L,8,0))</f>
        <v/>
      </c>
      <c r="C4245" s="16" t="str">
        <f>IF(A4245="","",IF(VLOOKUP(A4245,'DSR Attendance'!$A:$E,5,0)=0,VLOOKUP(A4245,'DSR Attendance'!$A:$D,4,0),CONCATENATE(VLOOKUP(A4245,'DSR Attendance'!$A:$D,4,0)," / ",VLOOKUP('Per Outlet Plan'!A4245,'DSR Attendance'!$A:$E,5,0))))</f>
        <v/>
      </c>
      <c r="M4245" s="13" t="str">
        <f t="shared" si="68"/>
        <v/>
      </c>
      <c r="N4245" s="8"/>
      <c r="XFB4245" s="13" t="str">
        <f>IF(D4245="","",COUNTIF('DISPATCHED (VT11)'!$E:$E,'Per Outlet Plan'!D4245))</f>
        <v/>
      </c>
    </row>
    <row r="4246" spans="1:14 16382:16382">
      <c r="A4246" s="18" t="str">
        <f>IF(D4246="","",VLOOKUP(D4246,'DISPATCHED (VT11)'!$E:$XEV,16373,0))</f>
        <v/>
      </c>
      <c r="B4246" s="13" t="str">
        <f>IF(D4246="","",VLOOKUP(D4246,'DISPATCHED (VT11)'!$E:$L,8,0))</f>
        <v/>
      </c>
      <c r="C4246" s="16" t="str">
        <f>IF(A4246="","",IF(VLOOKUP(A4246,'DSR Attendance'!$A:$E,5,0)=0,VLOOKUP(A4246,'DSR Attendance'!$A:$D,4,0),CONCATENATE(VLOOKUP(A4246,'DSR Attendance'!$A:$D,4,0)," / ",VLOOKUP('Per Outlet Plan'!A4246,'DSR Attendance'!$A:$E,5,0))))</f>
        <v/>
      </c>
      <c r="M4246" s="13" t="str">
        <f t="shared" si="68"/>
        <v/>
      </c>
      <c r="N4246" s="8"/>
      <c r="XFB4246" s="13" t="str">
        <f>IF(D4246="","",COUNTIF('DISPATCHED (VT11)'!$E:$E,'Per Outlet Plan'!D4246))</f>
        <v/>
      </c>
    </row>
    <row r="4247" spans="1:14 16382:16382">
      <c r="A4247" s="18" t="str">
        <f>IF(D4247="","",VLOOKUP(D4247,'DISPATCHED (VT11)'!$E:$XEV,16373,0))</f>
        <v/>
      </c>
      <c r="B4247" s="13" t="str">
        <f>IF(D4247="","",VLOOKUP(D4247,'DISPATCHED (VT11)'!$E:$L,8,0))</f>
        <v/>
      </c>
      <c r="C4247" s="16" t="str">
        <f>IF(A4247="","",IF(VLOOKUP(A4247,'DSR Attendance'!$A:$E,5,0)=0,VLOOKUP(A4247,'DSR Attendance'!$A:$D,4,0),CONCATENATE(VLOOKUP(A4247,'DSR Attendance'!$A:$D,4,0)," / ",VLOOKUP('Per Outlet Plan'!A4247,'DSR Attendance'!$A:$E,5,0))))</f>
        <v/>
      </c>
      <c r="M4247" s="13" t="str">
        <f t="shared" si="68"/>
        <v/>
      </c>
      <c r="N4247" s="8"/>
      <c r="XFB4247" s="13" t="str">
        <f>IF(D4247="","",COUNTIF('DISPATCHED (VT11)'!$E:$E,'Per Outlet Plan'!D4247))</f>
        <v/>
      </c>
    </row>
    <row r="4248" spans="1:14 16382:16382">
      <c r="A4248" s="18" t="str">
        <f>IF(D4248="","",VLOOKUP(D4248,'DISPATCHED (VT11)'!$E:$XEV,16373,0))</f>
        <v/>
      </c>
      <c r="B4248" s="13" t="str">
        <f>IF(D4248="","",VLOOKUP(D4248,'DISPATCHED (VT11)'!$E:$L,8,0))</f>
        <v/>
      </c>
      <c r="C4248" s="16" t="str">
        <f>IF(A4248="","",IF(VLOOKUP(A4248,'DSR Attendance'!$A:$E,5,0)=0,VLOOKUP(A4248,'DSR Attendance'!$A:$D,4,0),CONCATENATE(VLOOKUP(A4248,'DSR Attendance'!$A:$D,4,0)," / ",VLOOKUP('Per Outlet Plan'!A4248,'DSR Attendance'!$A:$E,5,0))))</f>
        <v/>
      </c>
      <c r="M4248" s="13" t="str">
        <f t="shared" si="68"/>
        <v/>
      </c>
      <c r="N4248" s="8"/>
      <c r="XFB4248" s="13" t="str">
        <f>IF(D4248="","",COUNTIF('DISPATCHED (VT11)'!$E:$E,'Per Outlet Plan'!D4248))</f>
        <v/>
      </c>
    </row>
    <row r="4249" spans="1:14 16382:16382">
      <c r="A4249" s="18" t="str">
        <f>IF(D4249="","",VLOOKUP(D4249,'DISPATCHED (VT11)'!$E:$XEV,16373,0))</f>
        <v/>
      </c>
      <c r="B4249" s="13" t="str">
        <f>IF(D4249="","",VLOOKUP(D4249,'DISPATCHED (VT11)'!$E:$L,8,0))</f>
        <v/>
      </c>
      <c r="C4249" s="16" t="str">
        <f>IF(A4249="","",IF(VLOOKUP(A4249,'DSR Attendance'!$A:$E,5,0)=0,VLOOKUP(A4249,'DSR Attendance'!$A:$D,4,0),CONCATENATE(VLOOKUP(A4249,'DSR Attendance'!$A:$D,4,0)," / ",VLOOKUP('Per Outlet Plan'!A4249,'DSR Attendance'!$A:$E,5,0))))</f>
        <v/>
      </c>
      <c r="M4249" s="13" t="str">
        <f t="shared" si="68"/>
        <v/>
      </c>
      <c r="N4249" s="8"/>
      <c r="XFB4249" s="13" t="str">
        <f>IF(D4249="","",COUNTIF('DISPATCHED (VT11)'!$E:$E,'Per Outlet Plan'!D4249))</f>
        <v/>
      </c>
    </row>
    <row r="4250" spans="1:14 16382:16382">
      <c r="A4250" s="18" t="str">
        <f>IF(D4250="","",VLOOKUP(D4250,'DISPATCHED (VT11)'!$E:$XEV,16373,0))</f>
        <v/>
      </c>
      <c r="B4250" s="13" t="str">
        <f>IF(D4250="","",VLOOKUP(D4250,'DISPATCHED (VT11)'!$E:$L,8,0))</f>
        <v/>
      </c>
      <c r="C4250" s="16" t="str">
        <f>IF(A4250="","",IF(VLOOKUP(A4250,'DSR Attendance'!$A:$E,5,0)=0,VLOOKUP(A4250,'DSR Attendance'!$A:$D,4,0),CONCATENATE(VLOOKUP(A4250,'DSR Attendance'!$A:$D,4,0)," / ",VLOOKUP('Per Outlet Plan'!A4250,'DSR Attendance'!$A:$E,5,0))))</f>
        <v/>
      </c>
      <c r="M4250" s="13" t="str">
        <f t="shared" si="68"/>
        <v/>
      </c>
      <c r="N4250" s="8"/>
      <c r="XFB4250" s="13" t="str">
        <f>IF(D4250="","",COUNTIF('DISPATCHED (VT11)'!$E:$E,'Per Outlet Plan'!D4250))</f>
        <v/>
      </c>
    </row>
    <row r="4251" spans="1:14 16382:16382">
      <c r="A4251" s="18" t="str">
        <f>IF(D4251="","",VLOOKUP(D4251,'DISPATCHED (VT11)'!$E:$XEV,16373,0))</f>
        <v/>
      </c>
      <c r="B4251" s="13" t="str">
        <f>IF(D4251="","",VLOOKUP(D4251,'DISPATCHED (VT11)'!$E:$L,8,0))</f>
        <v/>
      </c>
      <c r="C4251" s="16" t="str">
        <f>IF(A4251="","",IF(VLOOKUP(A4251,'DSR Attendance'!$A:$E,5,0)=0,VLOOKUP(A4251,'DSR Attendance'!$A:$D,4,0),CONCATENATE(VLOOKUP(A4251,'DSR Attendance'!$A:$D,4,0)," / ",VLOOKUP('Per Outlet Plan'!A4251,'DSR Attendance'!$A:$E,5,0))))</f>
        <v/>
      </c>
      <c r="M4251" s="13" t="str">
        <f t="shared" si="68"/>
        <v/>
      </c>
      <c r="N4251" s="8"/>
      <c r="XFB4251" s="13" t="str">
        <f>IF(D4251="","",COUNTIF('DISPATCHED (VT11)'!$E:$E,'Per Outlet Plan'!D4251))</f>
        <v/>
      </c>
    </row>
    <row r="4252" spans="1:14 16382:16382">
      <c r="A4252" s="18" t="str">
        <f>IF(D4252="","",VLOOKUP(D4252,'DISPATCHED (VT11)'!$E:$XEV,16373,0))</f>
        <v/>
      </c>
      <c r="B4252" s="13" t="str">
        <f>IF(D4252="","",VLOOKUP(D4252,'DISPATCHED (VT11)'!$E:$L,8,0))</f>
        <v/>
      </c>
      <c r="C4252" s="16" t="str">
        <f>IF(A4252="","",IF(VLOOKUP(A4252,'DSR Attendance'!$A:$E,5,0)=0,VLOOKUP(A4252,'DSR Attendance'!$A:$D,4,0),CONCATENATE(VLOOKUP(A4252,'DSR Attendance'!$A:$D,4,0)," / ",VLOOKUP('Per Outlet Plan'!A4252,'DSR Attendance'!$A:$E,5,0))))</f>
        <v/>
      </c>
      <c r="M4252" s="13" t="str">
        <f t="shared" si="68"/>
        <v/>
      </c>
      <c r="N4252" s="8"/>
      <c r="XFB4252" s="13" t="str">
        <f>IF(D4252="","",COUNTIF('DISPATCHED (VT11)'!$E:$E,'Per Outlet Plan'!D4252))</f>
        <v/>
      </c>
    </row>
    <row r="4253" spans="1:14 16382:16382">
      <c r="A4253" s="18" t="str">
        <f>IF(D4253="","",VLOOKUP(D4253,'DISPATCHED (VT11)'!$E:$XEV,16373,0))</f>
        <v/>
      </c>
      <c r="B4253" s="13" t="str">
        <f>IF(D4253="","",VLOOKUP(D4253,'DISPATCHED (VT11)'!$E:$L,8,0))</f>
        <v/>
      </c>
      <c r="C4253" s="16" t="str">
        <f>IF(A4253="","",IF(VLOOKUP(A4253,'DSR Attendance'!$A:$E,5,0)=0,VLOOKUP(A4253,'DSR Attendance'!$A:$D,4,0),CONCATENATE(VLOOKUP(A4253,'DSR Attendance'!$A:$D,4,0)," / ",VLOOKUP('Per Outlet Plan'!A4253,'DSR Attendance'!$A:$E,5,0))))</f>
        <v/>
      </c>
      <c r="M4253" s="13" t="str">
        <f t="shared" si="68"/>
        <v/>
      </c>
      <c r="N4253" s="8"/>
      <c r="XFB4253" s="13" t="str">
        <f>IF(D4253="","",COUNTIF('DISPATCHED (VT11)'!$E:$E,'Per Outlet Plan'!D4253))</f>
        <v/>
      </c>
    </row>
    <row r="4254" spans="1:14 16382:16382">
      <c r="A4254" s="18" t="str">
        <f>IF(D4254="","",VLOOKUP(D4254,'DISPATCHED (VT11)'!$E:$XEV,16373,0))</f>
        <v/>
      </c>
      <c r="B4254" s="13" t="str">
        <f>IF(D4254="","",VLOOKUP(D4254,'DISPATCHED (VT11)'!$E:$L,8,0))</f>
        <v/>
      </c>
      <c r="C4254" s="16" t="str">
        <f>IF(A4254="","",IF(VLOOKUP(A4254,'DSR Attendance'!$A:$E,5,0)=0,VLOOKUP(A4254,'DSR Attendance'!$A:$D,4,0),CONCATENATE(VLOOKUP(A4254,'DSR Attendance'!$A:$D,4,0)," / ",VLOOKUP('Per Outlet Plan'!A4254,'DSR Attendance'!$A:$E,5,0))))</f>
        <v/>
      </c>
      <c r="M4254" s="13" t="str">
        <f t="shared" si="68"/>
        <v/>
      </c>
      <c r="N4254" s="8"/>
      <c r="XFB4254" s="13" t="str">
        <f>IF(D4254="","",COUNTIF('DISPATCHED (VT11)'!$E:$E,'Per Outlet Plan'!D4254))</f>
        <v/>
      </c>
    </row>
    <row r="4255" spans="1:14 16382:16382">
      <c r="A4255" s="18" t="str">
        <f>IF(D4255="","",VLOOKUP(D4255,'DISPATCHED (VT11)'!$E:$XEV,16373,0))</f>
        <v/>
      </c>
      <c r="B4255" s="13" t="str">
        <f>IF(D4255="","",VLOOKUP(D4255,'DISPATCHED (VT11)'!$E:$L,8,0))</f>
        <v/>
      </c>
      <c r="C4255" s="16" t="str">
        <f>IF(A4255="","",IF(VLOOKUP(A4255,'DSR Attendance'!$A:$E,5,0)=0,VLOOKUP(A4255,'DSR Attendance'!$A:$D,4,0),CONCATENATE(VLOOKUP(A4255,'DSR Attendance'!$A:$D,4,0)," / ",VLOOKUP('Per Outlet Plan'!A4255,'DSR Attendance'!$A:$E,5,0))))</f>
        <v/>
      </c>
      <c r="M4255" s="13" t="str">
        <f t="shared" si="68"/>
        <v/>
      </c>
      <c r="N4255" s="8"/>
      <c r="XFB4255" s="13" t="str">
        <f>IF(D4255="","",COUNTIF('DISPATCHED (VT11)'!$E:$E,'Per Outlet Plan'!D4255))</f>
        <v/>
      </c>
    </row>
    <row r="4256" spans="1:14 16382:16382">
      <c r="A4256" s="18" t="str">
        <f>IF(D4256="","",VLOOKUP(D4256,'DISPATCHED (VT11)'!$E:$XEV,16373,0))</f>
        <v/>
      </c>
      <c r="B4256" s="13" t="str">
        <f>IF(D4256="","",VLOOKUP(D4256,'DISPATCHED (VT11)'!$E:$L,8,0))</f>
        <v/>
      </c>
      <c r="C4256" s="16" t="str">
        <f>IF(A4256="","",IF(VLOOKUP(A4256,'DSR Attendance'!$A:$E,5,0)=0,VLOOKUP(A4256,'DSR Attendance'!$A:$D,4,0),CONCATENATE(VLOOKUP(A4256,'DSR Attendance'!$A:$D,4,0)," / ",VLOOKUP('Per Outlet Plan'!A4256,'DSR Attendance'!$A:$E,5,0))))</f>
        <v/>
      </c>
      <c r="M4256" s="13" t="str">
        <f t="shared" si="68"/>
        <v/>
      </c>
      <c r="N4256" s="8"/>
      <c r="XFB4256" s="13" t="str">
        <f>IF(D4256="","",COUNTIF('DISPATCHED (VT11)'!$E:$E,'Per Outlet Plan'!D4256))</f>
        <v/>
      </c>
    </row>
    <row r="4257" spans="1:14 16382:16382">
      <c r="A4257" s="18" t="str">
        <f>IF(D4257="","",VLOOKUP(D4257,'DISPATCHED (VT11)'!$E:$XEV,16373,0))</f>
        <v/>
      </c>
      <c r="B4257" s="13" t="str">
        <f>IF(D4257="","",VLOOKUP(D4257,'DISPATCHED (VT11)'!$E:$L,8,0))</f>
        <v/>
      </c>
      <c r="C4257" s="16" t="str">
        <f>IF(A4257="","",IF(VLOOKUP(A4257,'DSR Attendance'!$A:$E,5,0)=0,VLOOKUP(A4257,'DSR Attendance'!$A:$D,4,0),CONCATENATE(VLOOKUP(A4257,'DSR Attendance'!$A:$D,4,0)," / ",VLOOKUP('Per Outlet Plan'!A4257,'DSR Attendance'!$A:$E,5,0))))</f>
        <v/>
      </c>
      <c r="M4257" s="13" t="str">
        <f t="shared" si="68"/>
        <v/>
      </c>
      <c r="N4257" s="8"/>
      <c r="XFB4257" s="13" t="str">
        <f>IF(D4257="","",COUNTIF('DISPATCHED (VT11)'!$E:$E,'Per Outlet Plan'!D4257))</f>
        <v/>
      </c>
    </row>
    <row r="4258" spans="1:14 16382:16382">
      <c r="A4258" s="18" t="str">
        <f>IF(D4258="","",VLOOKUP(D4258,'DISPATCHED (VT11)'!$E:$XEV,16373,0))</f>
        <v/>
      </c>
      <c r="B4258" s="13" t="str">
        <f>IF(D4258="","",VLOOKUP(D4258,'DISPATCHED (VT11)'!$E:$L,8,0))</f>
        <v/>
      </c>
      <c r="C4258" s="16" t="str">
        <f>IF(A4258="","",IF(VLOOKUP(A4258,'DSR Attendance'!$A:$E,5,0)=0,VLOOKUP(A4258,'DSR Attendance'!$A:$D,4,0),CONCATENATE(VLOOKUP(A4258,'DSR Attendance'!$A:$D,4,0)," / ",VLOOKUP('Per Outlet Plan'!A4258,'DSR Attendance'!$A:$E,5,0))))</f>
        <v/>
      </c>
      <c r="M4258" s="13" t="str">
        <f t="shared" si="68"/>
        <v/>
      </c>
      <c r="N4258" s="8"/>
      <c r="XFB4258" s="13" t="str">
        <f>IF(D4258="","",COUNTIF('DISPATCHED (VT11)'!$E:$E,'Per Outlet Plan'!D4258))</f>
        <v/>
      </c>
    </row>
    <row r="4259" spans="1:14 16382:16382">
      <c r="A4259" s="18" t="str">
        <f>IF(D4259="","",VLOOKUP(D4259,'DISPATCHED (VT11)'!$E:$XEV,16373,0))</f>
        <v/>
      </c>
      <c r="B4259" s="13" t="str">
        <f>IF(D4259="","",VLOOKUP(D4259,'DISPATCHED (VT11)'!$E:$L,8,0))</f>
        <v/>
      </c>
      <c r="C4259" s="16" t="str">
        <f>IF(A4259="","",IF(VLOOKUP(A4259,'DSR Attendance'!$A:$E,5,0)=0,VLOOKUP(A4259,'DSR Attendance'!$A:$D,4,0),CONCATENATE(VLOOKUP(A4259,'DSR Attendance'!$A:$D,4,0)," / ",VLOOKUP('Per Outlet Plan'!A4259,'DSR Attendance'!$A:$E,5,0))))</f>
        <v/>
      </c>
      <c r="M4259" s="13" t="str">
        <f t="shared" si="68"/>
        <v/>
      </c>
      <c r="N4259" s="8"/>
      <c r="XFB4259" s="13" t="str">
        <f>IF(D4259="","",COUNTIF('DISPATCHED (VT11)'!$E:$E,'Per Outlet Plan'!D4259))</f>
        <v/>
      </c>
    </row>
    <row r="4260" spans="1:14 16382:16382">
      <c r="A4260" s="18" t="str">
        <f>IF(D4260="","",VLOOKUP(D4260,'DISPATCHED (VT11)'!$E:$XEV,16373,0))</f>
        <v/>
      </c>
      <c r="B4260" s="13" t="str">
        <f>IF(D4260="","",VLOOKUP(D4260,'DISPATCHED (VT11)'!$E:$L,8,0))</f>
        <v/>
      </c>
      <c r="C4260" s="16" t="str">
        <f>IF(A4260="","",IF(VLOOKUP(A4260,'DSR Attendance'!$A:$E,5,0)=0,VLOOKUP(A4260,'DSR Attendance'!$A:$D,4,0),CONCATENATE(VLOOKUP(A4260,'DSR Attendance'!$A:$D,4,0)," / ",VLOOKUP('Per Outlet Plan'!A4260,'DSR Attendance'!$A:$E,5,0))))</f>
        <v/>
      </c>
      <c r="M4260" s="13" t="str">
        <f t="shared" si="68"/>
        <v/>
      </c>
      <c r="N4260" s="8"/>
      <c r="XFB4260" s="13" t="str">
        <f>IF(D4260="","",COUNTIF('DISPATCHED (VT11)'!$E:$E,'Per Outlet Plan'!D4260))</f>
        <v/>
      </c>
    </row>
    <row r="4261" spans="1:14 16382:16382">
      <c r="A4261" s="18" t="str">
        <f>IF(D4261="","",VLOOKUP(D4261,'DISPATCHED (VT11)'!$E:$XEV,16373,0))</f>
        <v/>
      </c>
      <c r="B4261" s="13" t="str">
        <f>IF(D4261="","",VLOOKUP(D4261,'DISPATCHED (VT11)'!$E:$L,8,0))</f>
        <v/>
      </c>
      <c r="C4261" s="16" t="str">
        <f>IF(A4261="","",IF(VLOOKUP(A4261,'DSR Attendance'!$A:$E,5,0)=0,VLOOKUP(A4261,'DSR Attendance'!$A:$D,4,0),CONCATENATE(VLOOKUP(A4261,'DSR Attendance'!$A:$D,4,0)," / ",VLOOKUP('Per Outlet Plan'!A4261,'DSR Attendance'!$A:$E,5,0))))</f>
        <v/>
      </c>
      <c r="M4261" s="13" t="str">
        <f t="shared" si="68"/>
        <v/>
      </c>
      <c r="N4261" s="8"/>
      <c r="XFB4261" s="13" t="str">
        <f>IF(D4261="","",COUNTIF('DISPATCHED (VT11)'!$E:$E,'Per Outlet Plan'!D4261))</f>
        <v/>
      </c>
    </row>
    <row r="4262" spans="1:14 16382:16382">
      <c r="A4262" s="18" t="str">
        <f>IF(D4262="","",VLOOKUP(D4262,'DISPATCHED (VT11)'!$E:$XEV,16373,0))</f>
        <v/>
      </c>
      <c r="B4262" s="13" t="str">
        <f>IF(D4262="","",VLOOKUP(D4262,'DISPATCHED (VT11)'!$E:$L,8,0))</f>
        <v/>
      </c>
      <c r="C4262" s="16" t="str">
        <f>IF(A4262="","",IF(VLOOKUP(A4262,'DSR Attendance'!$A:$E,5,0)=0,VLOOKUP(A4262,'DSR Attendance'!$A:$D,4,0),CONCATENATE(VLOOKUP(A4262,'DSR Attendance'!$A:$D,4,0)," / ",VLOOKUP('Per Outlet Plan'!A4262,'DSR Attendance'!$A:$E,5,0))))</f>
        <v/>
      </c>
      <c r="M4262" s="13" t="str">
        <f t="shared" si="68"/>
        <v/>
      </c>
      <c r="N4262" s="8"/>
      <c r="XFB4262" s="13" t="str">
        <f>IF(D4262="","",COUNTIF('DISPATCHED (VT11)'!$E:$E,'Per Outlet Plan'!D4262))</f>
        <v/>
      </c>
    </row>
    <row r="4263" spans="1:14 16382:16382">
      <c r="A4263" s="18" t="str">
        <f>IF(D4263="","",VLOOKUP(D4263,'DISPATCHED (VT11)'!$E:$XEV,16373,0))</f>
        <v/>
      </c>
      <c r="B4263" s="13" t="str">
        <f>IF(D4263="","",VLOOKUP(D4263,'DISPATCHED (VT11)'!$E:$L,8,0))</f>
        <v/>
      </c>
      <c r="C4263" s="16" t="str">
        <f>IF(A4263="","",IF(VLOOKUP(A4263,'DSR Attendance'!$A:$E,5,0)=0,VLOOKUP(A4263,'DSR Attendance'!$A:$D,4,0),CONCATENATE(VLOOKUP(A4263,'DSR Attendance'!$A:$D,4,0)," / ",VLOOKUP('Per Outlet Plan'!A4263,'DSR Attendance'!$A:$E,5,0))))</f>
        <v/>
      </c>
      <c r="M4263" s="13" t="str">
        <f t="shared" si="68"/>
        <v/>
      </c>
      <c r="N4263" s="8"/>
      <c r="XFB4263" s="13" t="str">
        <f>IF(D4263="","",COUNTIF('DISPATCHED (VT11)'!$E:$E,'Per Outlet Plan'!D4263))</f>
        <v/>
      </c>
    </row>
    <row r="4264" spans="1:14 16382:16382">
      <c r="A4264" s="18" t="str">
        <f>IF(D4264="","",VLOOKUP(D4264,'DISPATCHED (VT11)'!$E:$XEV,16373,0))</f>
        <v/>
      </c>
      <c r="B4264" s="13" t="str">
        <f>IF(D4264="","",VLOOKUP(D4264,'DISPATCHED (VT11)'!$E:$L,8,0))</f>
        <v/>
      </c>
      <c r="C4264" s="16" t="str">
        <f>IF(A4264="","",IF(VLOOKUP(A4264,'DSR Attendance'!$A:$E,5,0)=0,VLOOKUP(A4264,'DSR Attendance'!$A:$D,4,0),CONCATENATE(VLOOKUP(A4264,'DSR Attendance'!$A:$D,4,0)," / ",VLOOKUP('Per Outlet Plan'!A4264,'DSR Attendance'!$A:$E,5,0))))</f>
        <v/>
      </c>
      <c r="M4264" s="13" t="str">
        <f t="shared" si="68"/>
        <v/>
      </c>
      <c r="N4264" s="8"/>
      <c r="XFB4264" s="13" t="str">
        <f>IF(D4264="","",COUNTIF('DISPATCHED (VT11)'!$E:$E,'Per Outlet Plan'!D4264))</f>
        <v/>
      </c>
    </row>
    <row r="4265" spans="1:14 16382:16382">
      <c r="A4265" s="18" t="str">
        <f>IF(D4265="","",VLOOKUP(D4265,'DISPATCHED (VT11)'!$E:$XEV,16373,0))</f>
        <v/>
      </c>
      <c r="B4265" s="13" t="str">
        <f>IF(D4265="","",VLOOKUP(D4265,'DISPATCHED (VT11)'!$E:$L,8,0))</f>
        <v/>
      </c>
      <c r="C4265" s="16" t="str">
        <f>IF(A4265="","",IF(VLOOKUP(A4265,'DSR Attendance'!$A:$E,5,0)=0,VLOOKUP(A4265,'DSR Attendance'!$A:$D,4,0),CONCATENATE(VLOOKUP(A4265,'DSR Attendance'!$A:$D,4,0)," / ",VLOOKUP('Per Outlet Plan'!A4265,'DSR Attendance'!$A:$E,5,0))))</f>
        <v/>
      </c>
      <c r="M4265" s="13" t="str">
        <f t="shared" si="68"/>
        <v/>
      </c>
      <c r="N4265" s="8"/>
      <c r="XFB4265" s="13" t="str">
        <f>IF(D4265="","",COUNTIF('DISPATCHED (VT11)'!$E:$E,'Per Outlet Plan'!D4265))</f>
        <v/>
      </c>
    </row>
    <row r="4266" spans="1:14 16382:16382">
      <c r="A4266" s="18" t="str">
        <f>IF(D4266="","",VLOOKUP(D4266,'DISPATCHED (VT11)'!$E:$XEV,16373,0))</f>
        <v/>
      </c>
      <c r="B4266" s="13" t="str">
        <f>IF(D4266="","",VLOOKUP(D4266,'DISPATCHED (VT11)'!$E:$L,8,0))</f>
        <v/>
      </c>
      <c r="C4266" s="16" t="str">
        <f>IF(A4266="","",IF(VLOOKUP(A4266,'DSR Attendance'!$A:$E,5,0)=0,VLOOKUP(A4266,'DSR Attendance'!$A:$D,4,0),CONCATENATE(VLOOKUP(A4266,'DSR Attendance'!$A:$D,4,0)," / ",VLOOKUP('Per Outlet Plan'!A4266,'DSR Attendance'!$A:$E,5,0))))</f>
        <v/>
      </c>
      <c r="M4266" s="13" t="str">
        <f t="shared" si="68"/>
        <v/>
      </c>
      <c r="N4266" s="8"/>
      <c r="XFB4266" s="13" t="str">
        <f>IF(D4266="","",COUNTIF('DISPATCHED (VT11)'!$E:$E,'Per Outlet Plan'!D4266))</f>
        <v/>
      </c>
    </row>
    <row r="4267" spans="1:14 16382:16382">
      <c r="A4267" s="18" t="str">
        <f>IF(D4267="","",VLOOKUP(D4267,'DISPATCHED (VT11)'!$E:$XEV,16373,0))</f>
        <v/>
      </c>
      <c r="B4267" s="13" t="str">
        <f>IF(D4267="","",VLOOKUP(D4267,'DISPATCHED (VT11)'!$E:$L,8,0))</f>
        <v/>
      </c>
      <c r="C4267" s="16" t="str">
        <f>IF(A4267="","",IF(VLOOKUP(A4267,'DSR Attendance'!$A:$E,5,0)=0,VLOOKUP(A4267,'DSR Attendance'!$A:$D,4,0),CONCATENATE(VLOOKUP(A4267,'DSR Attendance'!$A:$D,4,0)," / ",VLOOKUP('Per Outlet Plan'!A4267,'DSR Attendance'!$A:$E,5,0))))</f>
        <v/>
      </c>
      <c r="M4267" s="13" t="str">
        <f t="shared" si="68"/>
        <v/>
      </c>
      <c r="N4267" s="8"/>
      <c r="XFB4267" s="13" t="str">
        <f>IF(D4267="","",COUNTIF('DISPATCHED (VT11)'!$E:$E,'Per Outlet Plan'!D4267))</f>
        <v/>
      </c>
    </row>
    <row r="4268" spans="1:14 16382:16382">
      <c r="A4268" s="18" t="str">
        <f>IF(D4268="","",VLOOKUP(D4268,'DISPATCHED (VT11)'!$E:$XEV,16373,0))</f>
        <v/>
      </c>
      <c r="B4268" s="13" t="str">
        <f>IF(D4268="","",VLOOKUP(D4268,'DISPATCHED (VT11)'!$E:$L,8,0))</f>
        <v/>
      </c>
      <c r="C4268" s="16" t="str">
        <f>IF(A4268="","",IF(VLOOKUP(A4268,'DSR Attendance'!$A:$E,5,0)=0,VLOOKUP(A4268,'DSR Attendance'!$A:$D,4,0),CONCATENATE(VLOOKUP(A4268,'DSR Attendance'!$A:$D,4,0)," / ",VLOOKUP('Per Outlet Plan'!A4268,'DSR Attendance'!$A:$E,5,0))))</f>
        <v/>
      </c>
      <c r="M4268" s="13" t="str">
        <f t="shared" si="68"/>
        <v/>
      </c>
      <c r="N4268" s="8"/>
      <c r="XFB4268" s="13" t="str">
        <f>IF(D4268="","",COUNTIF('DISPATCHED (VT11)'!$E:$E,'Per Outlet Plan'!D4268))</f>
        <v/>
      </c>
    </row>
    <row r="4269" spans="1:14 16382:16382">
      <c r="A4269" s="18" t="str">
        <f>IF(D4269="","",VLOOKUP(D4269,'DISPATCHED (VT11)'!$E:$XEV,16373,0))</f>
        <v/>
      </c>
      <c r="B4269" s="13" t="str">
        <f>IF(D4269="","",VLOOKUP(D4269,'DISPATCHED (VT11)'!$E:$L,8,0))</f>
        <v/>
      </c>
      <c r="C4269" s="16" t="str">
        <f>IF(A4269="","",IF(VLOOKUP(A4269,'DSR Attendance'!$A:$E,5,0)=0,VLOOKUP(A4269,'DSR Attendance'!$A:$D,4,0),CONCATENATE(VLOOKUP(A4269,'DSR Attendance'!$A:$D,4,0)," / ",VLOOKUP('Per Outlet Plan'!A4269,'DSR Attendance'!$A:$E,5,0))))</f>
        <v/>
      </c>
      <c r="M4269" s="13" t="str">
        <f t="shared" si="68"/>
        <v/>
      </c>
      <c r="N4269" s="8"/>
      <c r="XFB4269" s="13" t="str">
        <f>IF(D4269="","",COUNTIF('DISPATCHED (VT11)'!$E:$E,'Per Outlet Plan'!D4269))</f>
        <v/>
      </c>
    </row>
    <row r="4270" spans="1:14 16382:16382">
      <c r="A4270" s="18" t="str">
        <f>IF(D4270="","",VLOOKUP(D4270,'DISPATCHED (VT11)'!$E:$XEV,16373,0))</f>
        <v/>
      </c>
      <c r="B4270" s="13" t="str">
        <f>IF(D4270="","",VLOOKUP(D4270,'DISPATCHED (VT11)'!$E:$L,8,0))</f>
        <v/>
      </c>
      <c r="C4270" s="16" t="str">
        <f>IF(A4270="","",IF(VLOOKUP(A4270,'DSR Attendance'!$A:$E,5,0)=0,VLOOKUP(A4270,'DSR Attendance'!$A:$D,4,0),CONCATENATE(VLOOKUP(A4270,'DSR Attendance'!$A:$D,4,0)," / ",VLOOKUP('Per Outlet Plan'!A4270,'DSR Attendance'!$A:$E,5,0))))</f>
        <v/>
      </c>
      <c r="M4270" s="13" t="str">
        <f t="shared" si="68"/>
        <v/>
      </c>
      <c r="N4270" s="8"/>
      <c r="XFB4270" s="13" t="str">
        <f>IF(D4270="","",COUNTIF('DISPATCHED (VT11)'!$E:$E,'Per Outlet Plan'!D4270))</f>
        <v/>
      </c>
    </row>
    <row r="4271" spans="1:14 16382:16382">
      <c r="A4271" s="18" t="str">
        <f>IF(D4271="","",VLOOKUP(D4271,'DISPATCHED (VT11)'!$E:$XEV,16373,0))</f>
        <v/>
      </c>
      <c r="B4271" s="13" t="str">
        <f>IF(D4271="","",VLOOKUP(D4271,'DISPATCHED (VT11)'!$E:$L,8,0))</f>
        <v/>
      </c>
      <c r="C4271" s="16" t="str">
        <f>IF(A4271="","",IF(VLOOKUP(A4271,'DSR Attendance'!$A:$E,5,0)=0,VLOOKUP(A4271,'DSR Attendance'!$A:$D,4,0),CONCATENATE(VLOOKUP(A4271,'DSR Attendance'!$A:$D,4,0)," / ",VLOOKUP('Per Outlet Plan'!A4271,'DSR Attendance'!$A:$E,5,0))))</f>
        <v/>
      </c>
      <c r="M4271" s="13" t="str">
        <f t="shared" si="68"/>
        <v/>
      </c>
      <c r="N4271" s="8"/>
      <c r="XFB4271" s="13" t="str">
        <f>IF(D4271="","",COUNTIF('DISPATCHED (VT11)'!$E:$E,'Per Outlet Plan'!D4271))</f>
        <v/>
      </c>
    </row>
    <row r="4272" spans="1:14 16382:16382">
      <c r="A4272" s="18" t="str">
        <f>IF(D4272="","",VLOOKUP(D4272,'DISPATCHED (VT11)'!$E:$XEV,16373,0))</f>
        <v/>
      </c>
      <c r="B4272" s="13" t="str">
        <f>IF(D4272="","",VLOOKUP(D4272,'DISPATCHED (VT11)'!$E:$L,8,0))</f>
        <v/>
      </c>
      <c r="C4272" s="16" t="str">
        <f>IF(A4272="","",IF(VLOOKUP(A4272,'DSR Attendance'!$A:$E,5,0)=0,VLOOKUP(A4272,'DSR Attendance'!$A:$D,4,0),CONCATENATE(VLOOKUP(A4272,'DSR Attendance'!$A:$D,4,0)," / ",VLOOKUP('Per Outlet Plan'!A4272,'DSR Attendance'!$A:$E,5,0))))</f>
        <v/>
      </c>
      <c r="M4272" s="13" t="str">
        <f t="shared" si="68"/>
        <v/>
      </c>
      <c r="N4272" s="8"/>
      <c r="XFB4272" s="13" t="str">
        <f>IF(D4272="","",COUNTIF('DISPATCHED (VT11)'!$E:$E,'Per Outlet Plan'!D4272))</f>
        <v/>
      </c>
    </row>
    <row r="4273" spans="1:14 16382:16382">
      <c r="A4273" s="18" t="str">
        <f>IF(D4273="","",VLOOKUP(D4273,'DISPATCHED (VT11)'!$E:$XEV,16373,0))</f>
        <v/>
      </c>
      <c r="B4273" s="13" t="str">
        <f>IF(D4273="","",VLOOKUP(D4273,'DISPATCHED (VT11)'!$E:$L,8,0))</f>
        <v/>
      </c>
      <c r="C4273" s="16" t="str">
        <f>IF(A4273="","",IF(VLOOKUP(A4273,'DSR Attendance'!$A:$E,5,0)=0,VLOOKUP(A4273,'DSR Attendance'!$A:$D,4,0),CONCATENATE(VLOOKUP(A4273,'DSR Attendance'!$A:$D,4,0)," / ",VLOOKUP('Per Outlet Plan'!A4273,'DSR Attendance'!$A:$E,5,0))))</f>
        <v/>
      </c>
      <c r="M4273" s="13" t="str">
        <f t="shared" si="68"/>
        <v/>
      </c>
      <c r="N4273" s="8"/>
      <c r="XFB4273" s="13" t="str">
        <f>IF(D4273="","",COUNTIF('DISPATCHED (VT11)'!$E:$E,'Per Outlet Plan'!D4273))</f>
        <v/>
      </c>
    </row>
    <row r="4274" spans="1:14 16382:16382">
      <c r="A4274" s="18" t="str">
        <f>IF(D4274="","",VLOOKUP(D4274,'DISPATCHED (VT11)'!$E:$XEV,16373,0))</f>
        <v/>
      </c>
      <c r="B4274" s="13" t="str">
        <f>IF(D4274="","",VLOOKUP(D4274,'DISPATCHED (VT11)'!$E:$L,8,0))</f>
        <v/>
      </c>
      <c r="C4274" s="16" t="str">
        <f>IF(A4274="","",IF(VLOOKUP(A4274,'DSR Attendance'!$A:$E,5,0)=0,VLOOKUP(A4274,'DSR Attendance'!$A:$D,4,0),CONCATENATE(VLOOKUP(A4274,'DSR Attendance'!$A:$D,4,0)," / ",VLOOKUP('Per Outlet Plan'!A4274,'DSR Attendance'!$A:$E,5,0))))</f>
        <v/>
      </c>
      <c r="M4274" s="13" t="str">
        <f t="shared" si="68"/>
        <v/>
      </c>
      <c r="N4274" s="8"/>
      <c r="XFB4274" s="13" t="str">
        <f>IF(D4274="","",COUNTIF('DISPATCHED (VT11)'!$E:$E,'Per Outlet Plan'!D4274))</f>
        <v/>
      </c>
    </row>
    <row r="4275" spans="1:14 16382:16382">
      <c r="A4275" s="18" t="str">
        <f>IF(D4275="","",VLOOKUP(D4275,'DISPATCHED (VT11)'!$E:$XEV,16373,0))</f>
        <v/>
      </c>
      <c r="B4275" s="13" t="str">
        <f>IF(D4275="","",VLOOKUP(D4275,'DISPATCHED (VT11)'!$E:$L,8,0))</f>
        <v/>
      </c>
      <c r="C4275" s="16" t="str">
        <f>IF(A4275="","",IF(VLOOKUP(A4275,'DSR Attendance'!$A:$E,5,0)=0,VLOOKUP(A4275,'DSR Attendance'!$A:$D,4,0),CONCATENATE(VLOOKUP(A4275,'DSR Attendance'!$A:$D,4,0)," / ",VLOOKUP('Per Outlet Plan'!A4275,'DSR Attendance'!$A:$E,5,0))))</f>
        <v/>
      </c>
      <c r="M4275" s="13" t="str">
        <f t="shared" si="68"/>
        <v/>
      </c>
      <c r="N4275" s="8"/>
      <c r="XFB4275" s="13" t="str">
        <f>IF(D4275="","",COUNTIF('DISPATCHED (VT11)'!$E:$E,'Per Outlet Plan'!D4275))</f>
        <v/>
      </c>
    </row>
    <row r="4276" spans="1:14 16382:16382">
      <c r="A4276" s="18" t="str">
        <f>IF(D4276="","",VLOOKUP(D4276,'DISPATCHED (VT11)'!$E:$XEV,16373,0))</f>
        <v/>
      </c>
      <c r="B4276" s="13" t="str">
        <f>IF(D4276="","",VLOOKUP(D4276,'DISPATCHED (VT11)'!$E:$L,8,0))</f>
        <v/>
      </c>
      <c r="C4276" s="16" t="str">
        <f>IF(A4276="","",IF(VLOOKUP(A4276,'DSR Attendance'!$A:$E,5,0)=0,VLOOKUP(A4276,'DSR Attendance'!$A:$D,4,0),CONCATENATE(VLOOKUP(A4276,'DSR Attendance'!$A:$D,4,0)," / ",VLOOKUP('Per Outlet Plan'!A4276,'DSR Attendance'!$A:$E,5,0))))</f>
        <v/>
      </c>
      <c r="M4276" s="13" t="str">
        <f t="shared" si="68"/>
        <v/>
      </c>
      <c r="N4276" s="8"/>
      <c r="XFB4276" s="13" t="str">
        <f>IF(D4276="","",COUNTIF('DISPATCHED (VT11)'!$E:$E,'Per Outlet Plan'!D4276))</f>
        <v/>
      </c>
    </row>
    <row r="4277" spans="1:14 16382:16382">
      <c r="A4277" s="18" t="str">
        <f>IF(D4277="","",VLOOKUP(D4277,'DISPATCHED (VT11)'!$E:$XEV,16373,0))</f>
        <v/>
      </c>
      <c r="B4277" s="13" t="str">
        <f>IF(D4277="","",VLOOKUP(D4277,'DISPATCHED (VT11)'!$E:$L,8,0))</f>
        <v/>
      </c>
      <c r="C4277" s="16" t="str">
        <f>IF(A4277="","",IF(VLOOKUP(A4277,'DSR Attendance'!$A:$E,5,0)=0,VLOOKUP(A4277,'DSR Attendance'!$A:$D,4,0),CONCATENATE(VLOOKUP(A4277,'DSR Attendance'!$A:$D,4,0)," / ",VLOOKUP('Per Outlet Plan'!A4277,'DSR Attendance'!$A:$E,5,0))))</f>
        <v/>
      </c>
      <c r="M4277" s="13" t="str">
        <f t="shared" si="68"/>
        <v/>
      </c>
      <c r="N4277" s="8"/>
      <c r="XFB4277" s="13" t="str">
        <f>IF(D4277="","",COUNTIF('DISPATCHED (VT11)'!$E:$E,'Per Outlet Plan'!D4277))</f>
        <v/>
      </c>
    </row>
    <row r="4278" spans="1:14 16382:16382">
      <c r="A4278" s="18" t="str">
        <f>IF(D4278="","",VLOOKUP(D4278,'DISPATCHED (VT11)'!$E:$XEV,16373,0))</f>
        <v/>
      </c>
      <c r="B4278" s="13" t="str">
        <f>IF(D4278="","",VLOOKUP(D4278,'DISPATCHED (VT11)'!$E:$L,8,0))</f>
        <v/>
      </c>
      <c r="C4278" s="16" t="str">
        <f>IF(A4278="","",IF(VLOOKUP(A4278,'DSR Attendance'!$A:$E,5,0)=0,VLOOKUP(A4278,'DSR Attendance'!$A:$D,4,0),CONCATENATE(VLOOKUP(A4278,'DSR Attendance'!$A:$D,4,0)," / ",VLOOKUP('Per Outlet Plan'!A4278,'DSR Attendance'!$A:$E,5,0))))</f>
        <v/>
      </c>
      <c r="M4278" s="13" t="str">
        <f t="shared" si="68"/>
        <v/>
      </c>
      <c r="N4278" s="8"/>
      <c r="XFB4278" s="13" t="str">
        <f>IF(D4278="","",COUNTIF('DISPATCHED (VT11)'!$E:$E,'Per Outlet Plan'!D4278))</f>
        <v/>
      </c>
    </row>
    <row r="4279" spans="1:14 16382:16382">
      <c r="A4279" s="18" t="str">
        <f>IF(D4279="","",VLOOKUP(D4279,'DISPATCHED (VT11)'!$E:$XEV,16373,0))</f>
        <v/>
      </c>
      <c r="B4279" s="13" t="str">
        <f>IF(D4279="","",VLOOKUP(D4279,'DISPATCHED (VT11)'!$E:$L,8,0))</f>
        <v/>
      </c>
      <c r="C4279" s="16" t="str">
        <f>IF(A4279="","",IF(VLOOKUP(A4279,'DSR Attendance'!$A:$E,5,0)=0,VLOOKUP(A4279,'DSR Attendance'!$A:$D,4,0),CONCATENATE(VLOOKUP(A4279,'DSR Attendance'!$A:$D,4,0)," / ",VLOOKUP('Per Outlet Plan'!A4279,'DSR Attendance'!$A:$E,5,0))))</f>
        <v/>
      </c>
      <c r="M4279" s="13" t="str">
        <f t="shared" si="68"/>
        <v/>
      </c>
      <c r="N4279" s="8"/>
      <c r="XFB4279" s="13" t="str">
        <f>IF(D4279="","",COUNTIF('DISPATCHED (VT11)'!$E:$E,'Per Outlet Plan'!D4279))</f>
        <v/>
      </c>
    </row>
    <row r="4280" spans="1:14 16382:16382">
      <c r="A4280" s="18" t="str">
        <f>IF(D4280="","",VLOOKUP(D4280,'DISPATCHED (VT11)'!$E:$XEV,16373,0))</f>
        <v/>
      </c>
      <c r="B4280" s="13" t="str">
        <f>IF(D4280="","",VLOOKUP(D4280,'DISPATCHED (VT11)'!$E:$L,8,0))</f>
        <v/>
      </c>
      <c r="C4280" s="16" t="str">
        <f>IF(A4280="","",IF(VLOOKUP(A4280,'DSR Attendance'!$A:$E,5,0)=0,VLOOKUP(A4280,'DSR Attendance'!$A:$D,4,0),CONCATENATE(VLOOKUP(A4280,'DSR Attendance'!$A:$D,4,0)," / ",VLOOKUP('Per Outlet Plan'!A4280,'DSR Attendance'!$A:$E,5,0))))</f>
        <v/>
      </c>
      <c r="M4280" s="13" t="str">
        <f t="shared" si="68"/>
        <v/>
      </c>
      <c r="N4280" s="8"/>
      <c r="XFB4280" s="13" t="str">
        <f>IF(D4280="","",COUNTIF('DISPATCHED (VT11)'!$E:$E,'Per Outlet Plan'!D4280))</f>
        <v/>
      </c>
    </row>
    <row r="4281" spans="1:14 16382:16382">
      <c r="A4281" s="18" t="str">
        <f>IF(D4281="","",VLOOKUP(D4281,'DISPATCHED (VT11)'!$E:$XEV,16373,0))</f>
        <v/>
      </c>
      <c r="B4281" s="13" t="str">
        <f>IF(D4281="","",VLOOKUP(D4281,'DISPATCHED (VT11)'!$E:$L,8,0))</f>
        <v/>
      </c>
      <c r="C4281" s="16" t="str">
        <f>IF(A4281="","",IF(VLOOKUP(A4281,'DSR Attendance'!$A:$E,5,0)=0,VLOOKUP(A4281,'DSR Attendance'!$A:$D,4,0),CONCATENATE(VLOOKUP(A4281,'DSR Attendance'!$A:$D,4,0)," / ",VLOOKUP('Per Outlet Plan'!A4281,'DSR Attendance'!$A:$E,5,0))))</f>
        <v/>
      </c>
      <c r="M4281" s="13" t="str">
        <f t="shared" si="68"/>
        <v/>
      </c>
      <c r="N4281" s="8"/>
      <c r="XFB4281" s="13" t="str">
        <f>IF(D4281="","",COUNTIF('DISPATCHED (VT11)'!$E:$E,'Per Outlet Plan'!D4281))</f>
        <v/>
      </c>
    </row>
    <row r="4282" spans="1:14 16382:16382">
      <c r="A4282" s="18" t="str">
        <f>IF(D4282="","",VLOOKUP(D4282,'DISPATCHED (VT11)'!$E:$XEV,16373,0))</f>
        <v/>
      </c>
      <c r="B4282" s="13" t="str">
        <f>IF(D4282="","",VLOOKUP(D4282,'DISPATCHED (VT11)'!$E:$L,8,0))</f>
        <v/>
      </c>
      <c r="C4282" s="16" t="str">
        <f>IF(A4282="","",IF(VLOOKUP(A4282,'DSR Attendance'!$A:$E,5,0)=0,VLOOKUP(A4282,'DSR Attendance'!$A:$D,4,0),CONCATENATE(VLOOKUP(A4282,'DSR Attendance'!$A:$D,4,0)," / ",VLOOKUP('Per Outlet Plan'!A4282,'DSR Attendance'!$A:$E,5,0))))</f>
        <v/>
      </c>
      <c r="M4282" s="13" t="str">
        <f t="shared" si="68"/>
        <v/>
      </c>
      <c r="N4282" s="8"/>
      <c r="XFB4282" s="13" t="str">
        <f>IF(D4282="","",COUNTIF('DISPATCHED (VT11)'!$E:$E,'Per Outlet Plan'!D4282))</f>
        <v/>
      </c>
    </row>
    <row r="4283" spans="1:14 16382:16382">
      <c r="A4283" s="18" t="str">
        <f>IF(D4283="","",VLOOKUP(D4283,'DISPATCHED (VT11)'!$E:$XEV,16373,0))</f>
        <v/>
      </c>
      <c r="B4283" s="13" t="str">
        <f>IF(D4283="","",VLOOKUP(D4283,'DISPATCHED (VT11)'!$E:$L,8,0))</f>
        <v/>
      </c>
      <c r="C4283" s="16" t="str">
        <f>IF(A4283="","",IF(VLOOKUP(A4283,'DSR Attendance'!$A:$E,5,0)=0,VLOOKUP(A4283,'DSR Attendance'!$A:$D,4,0),CONCATENATE(VLOOKUP(A4283,'DSR Attendance'!$A:$D,4,0)," / ",VLOOKUP('Per Outlet Plan'!A4283,'DSR Attendance'!$A:$E,5,0))))</f>
        <v/>
      </c>
      <c r="M4283" s="13" t="str">
        <f t="shared" si="68"/>
        <v/>
      </c>
      <c r="N4283" s="8"/>
      <c r="XFB4283" s="13" t="str">
        <f>IF(D4283="","",COUNTIF('DISPATCHED (VT11)'!$E:$E,'Per Outlet Plan'!D4283))</f>
        <v/>
      </c>
    </row>
    <row r="4284" spans="1:14 16382:16382">
      <c r="A4284" s="18" t="str">
        <f>IF(D4284="","",VLOOKUP(D4284,'DISPATCHED (VT11)'!$E:$XEV,16373,0))</f>
        <v/>
      </c>
      <c r="B4284" s="13" t="str">
        <f>IF(D4284="","",VLOOKUP(D4284,'DISPATCHED (VT11)'!$E:$L,8,0))</f>
        <v/>
      </c>
      <c r="C4284" s="16" t="str">
        <f>IF(A4284="","",IF(VLOOKUP(A4284,'DSR Attendance'!$A:$E,5,0)=0,VLOOKUP(A4284,'DSR Attendance'!$A:$D,4,0),CONCATENATE(VLOOKUP(A4284,'DSR Attendance'!$A:$D,4,0)," / ",VLOOKUP('Per Outlet Plan'!A4284,'DSR Attendance'!$A:$E,5,0))))</f>
        <v/>
      </c>
      <c r="M4284" s="13" t="str">
        <f t="shared" si="68"/>
        <v/>
      </c>
      <c r="N4284" s="8"/>
      <c r="XFB4284" s="13" t="str">
        <f>IF(D4284="","",COUNTIF('DISPATCHED (VT11)'!$E:$E,'Per Outlet Plan'!D4284))</f>
        <v/>
      </c>
    </row>
    <row r="4285" spans="1:14 16382:16382">
      <c r="A4285" s="18" t="str">
        <f>IF(D4285="","",VLOOKUP(D4285,'DISPATCHED (VT11)'!$E:$XEV,16373,0))</f>
        <v/>
      </c>
      <c r="B4285" s="13" t="str">
        <f>IF(D4285="","",VLOOKUP(D4285,'DISPATCHED (VT11)'!$E:$L,8,0))</f>
        <v/>
      </c>
      <c r="C4285" s="16" t="str">
        <f>IF(A4285="","",IF(VLOOKUP(A4285,'DSR Attendance'!$A:$E,5,0)=0,VLOOKUP(A4285,'DSR Attendance'!$A:$D,4,0),CONCATENATE(VLOOKUP(A4285,'DSR Attendance'!$A:$D,4,0)," / ",VLOOKUP('Per Outlet Plan'!A4285,'DSR Attendance'!$A:$E,5,0))))</f>
        <v/>
      </c>
      <c r="M4285" s="13" t="str">
        <f t="shared" si="68"/>
        <v/>
      </c>
      <c r="N4285" s="8"/>
      <c r="XFB4285" s="13" t="str">
        <f>IF(D4285="","",COUNTIF('DISPATCHED (VT11)'!$E:$E,'Per Outlet Plan'!D4285))</f>
        <v/>
      </c>
    </row>
    <row r="4286" spans="1:14 16382:16382">
      <c r="A4286" s="18" t="str">
        <f>IF(D4286="","",VLOOKUP(D4286,'DISPATCHED (VT11)'!$E:$XEV,16373,0))</f>
        <v/>
      </c>
      <c r="B4286" s="13" t="str">
        <f>IF(D4286="","",VLOOKUP(D4286,'DISPATCHED (VT11)'!$E:$L,8,0))</f>
        <v/>
      </c>
      <c r="C4286" s="16" t="str">
        <f>IF(A4286="","",IF(VLOOKUP(A4286,'DSR Attendance'!$A:$E,5,0)=0,VLOOKUP(A4286,'DSR Attendance'!$A:$D,4,0),CONCATENATE(VLOOKUP(A4286,'DSR Attendance'!$A:$D,4,0)," / ",VLOOKUP('Per Outlet Plan'!A4286,'DSR Attendance'!$A:$E,5,0))))</f>
        <v/>
      </c>
      <c r="M4286" s="13" t="str">
        <f t="shared" si="68"/>
        <v/>
      </c>
      <c r="N4286" s="8"/>
      <c r="XFB4286" s="13" t="str">
        <f>IF(D4286="","",COUNTIF('DISPATCHED (VT11)'!$E:$E,'Per Outlet Plan'!D4286))</f>
        <v/>
      </c>
    </row>
    <row r="4287" spans="1:14 16382:16382">
      <c r="A4287" s="18" t="str">
        <f>IF(D4287="","",VLOOKUP(D4287,'DISPATCHED (VT11)'!$E:$XEV,16373,0))</f>
        <v/>
      </c>
      <c r="B4287" s="13" t="str">
        <f>IF(D4287="","",VLOOKUP(D4287,'DISPATCHED (VT11)'!$E:$L,8,0))</f>
        <v/>
      </c>
      <c r="C4287" s="16" t="str">
        <f>IF(A4287="","",IF(VLOOKUP(A4287,'DSR Attendance'!$A:$E,5,0)=0,VLOOKUP(A4287,'DSR Attendance'!$A:$D,4,0),CONCATENATE(VLOOKUP(A4287,'DSR Attendance'!$A:$D,4,0)," / ",VLOOKUP('Per Outlet Plan'!A4287,'DSR Attendance'!$A:$E,5,0))))</f>
        <v/>
      </c>
      <c r="M4287" s="13" t="str">
        <f t="shared" si="68"/>
        <v/>
      </c>
      <c r="N4287" s="8"/>
      <c r="XFB4287" s="13" t="str">
        <f>IF(D4287="","",COUNTIF('DISPATCHED (VT11)'!$E:$E,'Per Outlet Plan'!D4287))</f>
        <v/>
      </c>
    </row>
    <row r="4288" spans="1:14 16382:16382">
      <c r="A4288" s="18" t="str">
        <f>IF(D4288="","",VLOOKUP(D4288,'DISPATCHED (VT11)'!$E:$XEV,16373,0))</f>
        <v/>
      </c>
      <c r="B4288" s="13" t="str">
        <f>IF(D4288="","",VLOOKUP(D4288,'DISPATCHED (VT11)'!$E:$L,8,0))</f>
        <v/>
      </c>
      <c r="C4288" s="16" t="str">
        <f>IF(A4288="","",IF(VLOOKUP(A4288,'DSR Attendance'!$A:$E,5,0)=0,VLOOKUP(A4288,'DSR Attendance'!$A:$D,4,0),CONCATENATE(VLOOKUP(A4288,'DSR Attendance'!$A:$D,4,0)," / ",VLOOKUP('Per Outlet Plan'!A4288,'DSR Attendance'!$A:$E,5,0))))</f>
        <v/>
      </c>
      <c r="M4288" s="13" t="str">
        <f t="shared" si="68"/>
        <v/>
      </c>
      <c r="N4288" s="8"/>
      <c r="XFB4288" s="13" t="str">
        <f>IF(D4288="","",COUNTIF('DISPATCHED (VT11)'!$E:$E,'Per Outlet Plan'!D4288))</f>
        <v/>
      </c>
    </row>
    <row r="4289" spans="1:14 16382:16382">
      <c r="A4289" s="18" t="str">
        <f>IF(D4289="","",VLOOKUP(D4289,'DISPATCHED (VT11)'!$E:$XEV,16373,0))</f>
        <v/>
      </c>
      <c r="B4289" s="13" t="str">
        <f>IF(D4289="","",VLOOKUP(D4289,'DISPATCHED (VT11)'!$E:$L,8,0))</f>
        <v/>
      </c>
      <c r="C4289" s="16" t="str">
        <f>IF(A4289="","",IF(VLOOKUP(A4289,'DSR Attendance'!$A:$E,5,0)=0,VLOOKUP(A4289,'DSR Attendance'!$A:$D,4,0),CONCATENATE(VLOOKUP(A4289,'DSR Attendance'!$A:$D,4,0)," / ",VLOOKUP('Per Outlet Plan'!A4289,'DSR Attendance'!$A:$E,5,0))))</f>
        <v/>
      </c>
      <c r="M4289" s="13" t="str">
        <f t="shared" si="68"/>
        <v/>
      </c>
      <c r="N4289" s="8"/>
      <c r="XFB4289" s="13" t="str">
        <f>IF(D4289="","",COUNTIF('DISPATCHED (VT11)'!$E:$E,'Per Outlet Plan'!D4289))</f>
        <v/>
      </c>
    </row>
    <row r="4290" spans="1:14 16382:16382">
      <c r="A4290" s="18" t="str">
        <f>IF(D4290="","",VLOOKUP(D4290,'DISPATCHED (VT11)'!$E:$XEV,16373,0))</f>
        <v/>
      </c>
      <c r="B4290" s="13" t="str">
        <f>IF(D4290="","",VLOOKUP(D4290,'DISPATCHED (VT11)'!$E:$L,8,0))</f>
        <v/>
      </c>
      <c r="C4290" s="16" t="str">
        <f>IF(A4290="","",IF(VLOOKUP(A4290,'DSR Attendance'!$A:$E,5,0)=0,VLOOKUP(A4290,'DSR Attendance'!$A:$D,4,0),CONCATENATE(VLOOKUP(A4290,'DSR Attendance'!$A:$D,4,0)," / ",VLOOKUP('Per Outlet Plan'!A4290,'DSR Attendance'!$A:$E,5,0))))</f>
        <v/>
      </c>
      <c r="M4290" s="13" t="str">
        <f t="shared" si="68"/>
        <v/>
      </c>
      <c r="N4290" s="8"/>
      <c r="XFB4290" s="13" t="str">
        <f>IF(D4290="","",COUNTIF('DISPATCHED (VT11)'!$E:$E,'Per Outlet Plan'!D4290))</f>
        <v/>
      </c>
    </row>
    <row r="4291" spans="1:14 16382:16382">
      <c r="A4291" s="18" t="str">
        <f>IF(D4291="","",VLOOKUP(D4291,'DISPATCHED (VT11)'!$E:$XEV,16373,0))</f>
        <v/>
      </c>
      <c r="B4291" s="13" t="str">
        <f>IF(D4291="","",VLOOKUP(D4291,'DISPATCHED (VT11)'!$E:$L,8,0))</f>
        <v/>
      </c>
      <c r="C4291" s="16" t="str">
        <f>IF(A4291="","",IF(VLOOKUP(A4291,'DSR Attendance'!$A:$E,5,0)=0,VLOOKUP(A4291,'DSR Attendance'!$A:$D,4,0),CONCATENATE(VLOOKUP(A4291,'DSR Attendance'!$A:$D,4,0)," / ",VLOOKUP('Per Outlet Plan'!A4291,'DSR Attendance'!$A:$E,5,0))))</f>
        <v/>
      </c>
      <c r="M4291" s="13" t="str">
        <f t="shared" si="68"/>
        <v/>
      </c>
      <c r="N4291" s="8"/>
      <c r="XFB4291" s="13" t="str">
        <f>IF(D4291="","",COUNTIF('DISPATCHED (VT11)'!$E:$E,'Per Outlet Plan'!D4291))</f>
        <v/>
      </c>
    </row>
    <row r="4292" spans="1:14 16382:16382">
      <c r="A4292" s="18" t="str">
        <f>IF(D4292="","",VLOOKUP(D4292,'DISPATCHED (VT11)'!$E:$XEV,16373,0))</f>
        <v/>
      </c>
      <c r="B4292" s="13" t="str">
        <f>IF(D4292="","",VLOOKUP(D4292,'DISPATCHED (VT11)'!$E:$L,8,0))</f>
        <v/>
      </c>
      <c r="C4292" s="16" t="str">
        <f>IF(A4292="","",IF(VLOOKUP(A4292,'DSR Attendance'!$A:$E,5,0)=0,VLOOKUP(A4292,'DSR Attendance'!$A:$D,4,0),CONCATENATE(VLOOKUP(A4292,'DSR Attendance'!$A:$D,4,0)," / ",VLOOKUP('Per Outlet Plan'!A4292,'DSR Attendance'!$A:$E,5,0))))</f>
        <v/>
      </c>
      <c r="M4292" s="13" t="str">
        <f t="shared" si="68"/>
        <v/>
      </c>
      <c r="N4292" s="8"/>
      <c r="XFB4292" s="13" t="str">
        <f>IF(D4292="","",COUNTIF('DISPATCHED (VT11)'!$E:$E,'Per Outlet Plan'!D4292))</f>
        <v/>
      </c>
    </row>
    <row r="4293" spans="1:14 16382:16382">
      <c r="A4293" s="18" t="str">
        <f>IF(D4293="","",VLOOKUP(D4293,'DISPATCHED (VT11)'!$E:$XEV,16373,0))</f>
        <v/>
      </c>
      <c r="B4293" s="13" t="str">
        <f>IF(D4293="","",VLOOKUP(D4293,'DISPATCHED (VT11)'!$E:$L,8,0))</f>
        <v/>
      </c>
      <c r="C4293" s="16" t="str">
        <f>IF(A4293="","",IF(VLOOKUP(A4293,'DSR Attendance'!$A:$E,5,0)=0,VLOOKUP(A4293,'DSR Attendance'!$A:$D,4,0),CONCATENATE(VLOOKUP(A4293,'DSR Attendance'!$A:$D,4,0)," / ",VLOOKUP('Per Outlet Plan'!A4293,'DSR Attendance'!$A:$E,5,0))))</f>
        <v/>
      </c>
      <c r="M4293" s="13" t="str">
        <f t="shared" si="68"/>
        <v/>
      </c>
      <c r="N4293" s="8"/>
      <c r="XFB4293" s="13" t="str">
        <f>IF(D4293="","",COUNTIF('DISPATCHED (VT11)'!$E:$E,'Per Outlet Plan'!D4293))</f>
        <v/>
      </c>
    </row>
    <row r="4294" spans="1:14 16382:16382">
      <c r="A4294" s="18" t="str">
        <f>IF(D4294="","",VLOOKUP(D4294,'DISPATCHED (VT11)'!$E:$XEV,16373,0))</f>
        <v/>
      </c>
      <c r="B4294" s="13" t="str">
        <f>IF(D4294="","",VLOOKUP(D4294,'DISPATCHED (VT11)'!$E:$L,8,0))</f>
        <v/>
      </c>
      <c r="C4294" s="16" t="str">
        <f>IF(A4294="","",IF(VLOOKUP(A4294,'DSR Attendance'!$A:$E,5,0)=0,VLOOKUP(A4294,'DSR Attendance'!$A:$D,4,0),CONCATENATE(VLOOKUP(A4294,'DSR Attendance'!$A:$D,4,0)," / ",VLOOKUP('Per Outlet Plan'!A4294,'DSR Attendance'!$A:$E,5,0))))</f>
        <v/>
      </c>
      <c r="M4294" s="13" t="str">
        <f t="shared" ref="M4294:M4357" si="69">IF(L4294="","",VLOOKUP(L4294,$XFC$6:$XFD$30,2,0))</f>
        <v/>
      </c>
      <c r="N4294" s="8"/>
      <c r="XFB4294" s="13" t="str">
        <f>IF(D4294="","",COUNTIF('DISPATCHED (VT11)'!$E:$E,'Per Outlet Plan'!D4294))</f>
        <v/>
      </c>
    </row>
    <row r="4295" spans="1:14 16382:16382">
      <c r="A4295" s="18" t="str">
        <f>IF(D4295="","",VLOOKUP(D4295,'DISPATCHED (VT11)'!$E:$XEV,16373,0))</f>
        <v/>
      </c>
      <c r="B4295" s="13" t="str">
        <f>IF(D4295="","",VLOOKUP(D4295,'DISPATCHED (VT11)'!$E:$L,8,0))</f>
        <v/>
      </c>
      <c r="C4295" s="16" t="str">
        <f>IF(A4295="","",IF(VLOOKUP(A4295,'DSR Attendance'!$A:$E,5,0)=0,VLOOKUP(A4295,'DSR Attendance'!$A:$D,4,0),CONCATENATE(VLOOKUP(A4295,'DSR Attendance'!$A:$D,4,0)," / ",VLOOKUP('Per Outlet Plan'!A4295,'DSR Attendance'!$A:$E,5,0))))</f>
        <v/>
      </c>
      <c r="M4295" s="13" t="str">
        <f t="shared" si="69"/>
        <v/>
      </c>
      <c r="N4295" s="8"/>
      <c r="XFB4295" s="13" t="str">
        <f>IF(D4295="","",COUNTIF('DISPATCHED (VT11)'!$E:$E,'Per Outlet Plan'!D4295))</f>
        <v/>
      </c>
    </row>
    <row r="4296" spans="1:14 16382:16382">
      <c r="A4296" s="18" t="str">
        <f>IF(D4296="","",VLOOKUP(D4296,'DISPATCHED (VT11)'!$E:$XEV,16373,0))</f>
        <v/>
      </c>
      <c r="B4296" s="13" t="str">
        <f>IF(D4296="","",VLOOKUP(D4296,'DISPATCHED (VT11)'!$E:$L,8,0))</f>
        <v/>
      </c>
      <c r="C4296" s="16" t="str">
        <f>IF(A4296="","",IF(VLOOKUP(A4296,'DSR Attendance'!$A:$E,5,0)=0,VLOOKUP(A4296,'DSR Attendance'!$A:$D,4,0),CONCATENATE(VLOOKUP(A4296,'DSR Attendance'!$A:$D,4,0)," / ",VLOOKUP('Per Outlet Plan'!A4296,'DSR Attendance'!$A:$E,5,0))))</f>
        <v/>
      </c>
      <c r="M4296" s="13" t="str">
        <f t="shared" si="69"/>
        <v/>
      </c>
      <c r="N4296" s="8"/>
      <c r="XFB4296" s="13" t="str">
        <f>IF(D4296="","",COUNTIF('DISPATCHED (VT11)'!$E:$E,'Per Outlet Plan'!D4296))</f>
        <v/>
      </c>
    </row>
    <row r="4297" spans="1:14 16382:16382">
      <c r="A4297" s="18" t="str">
        <f>IF(D4297="","",VLOOKUP(D4297,'DISPATCHED (VT11)'!$E:$XEV,16373,0))</f>
        <v/>
      </c>
      <c r="B4297" s="13" t="str">
        <f>IF(D4297="","",VLOOKUP(D4297,'DISPATCHED (VT11)'!$E:$L,8,0))</f>
        <v/>
      </c>
      <c r="C4297" s="16" t="str">
        <f>IF(A4297="","",IF(VLOOKUP(A4297,'DSR Attendance'!$A:$E,5,0)=0,VLOOKUP(A4297,'DSR Attendance'!$A:$D,4,0),CONCATENATE(VLOOKUP(A4297,'DSR Attendance'!$A:$D,4,0)," / ",VLOOKUP('Per Outlet Plan'!A4297,'DSR Attendance'!$A:$E,5,0))))</f>
        <v/>
      </c>
      <c r="M4297" s="13" t="str">
        <f t="shared" si="69"/>
        <v/>
      </c>
      <c r="N4297" s="8"/>
      <c r="XFB4297" s="13" t="str">
        <f>IF(D4297="","",COUNTIF('DISPATCHED (VT11)'!$E:$E,'Per Outlet Plan'!D4297))</f>
        <v/>
      </c>
    </row>
    <row r="4298" spans="1:14 16382:16382">
      <c r="A4298" s="18" t="str">
        <f>IF(D4298="","",VLOOKUP(D4298,'DISPATCHED (VT11)'!$E:$XEV,16373,0))</f>
        <v/>
      </c>
      <c r="B4298" s="13" t="str">
        <f>IF(D4298="","",VLOOKUP(D4298,'DISPATCHED (VT11)'!$E:$L,8,0))</f>
        <v/>
      </c>
      <c r="C4298" s="16" t="str">
        <f>IF(A4298="","",IF(VLOOKUP(A4298,'DSR Attendance'!$A:$E,5,0)=0,VLOOKUP(A4298,'DSR Attendance'!$A:$D,4,0),CONCATENATE(VLOOKUP(A4298,'DSR Attendance'!$A:$D,4,0)," / ",VLOOKUP('Per Outlet Plan'!A4298,'DSR Attendance'!$A:$E,5,0))))</f>
        <v/>
      </c>
      <c r="M4298" s="13" t="str">
        <f t="shared" si="69"/>
        <v/>
      </c>
      <c r="N4298" s="8"/>
      <c r="XFB4298" s="13" t="str">
        <f>IF(D4298="","",COUNTIF('DISPATCHED (VT11)'!$E:$E,'Per Outlet Plan'!D4298))</f>
        <v/>
      </c>
    </row>
    <row r="4299" spans="1:14 16382:16382">
      <c r="A4299" s="18" t="str">
        <f>IF(D4299="","",VLOOKUP(D4299,'DISPATCHED (VT11)'!$E:$XEV,16373,0))</f>
        <v/>
      </c>
      <c r="B4299" s="13" t="str">
        <f>IF(D4299="","",VLOOKUP(D4299,'DISPATCHED (VT11)'!$E:$L,8,0))</f>
        <v/>
      </c>
      <c r="C4299" s="16" t="str">
        <f>IF(A4299="","",IF(VLOOKUP(A4299,'DSR Attendance'!$A:$E,5,0)=0,VLOOKUP(A4299,'DSR Attendance'!$A:$D,4,0),CONCATENATE(VLOOKUP(A4299,'DSR Attendance'!$A:$D,4,0)," / ",VLOOKUP('Per Outlet Plan'!A4299,'DSR Attendance'!$A:$E,5,0))))</f>
        <v/>
      </c>
      <c r="M4299" s="13" t="str">
        <f t="shared" si="69"/>
        <v/>
      </c>
      <c r="N4299" s="8"/>
      <c r="XFB4299" s="13" t="str">
        <f>IF(D4299="","",COUNTIF('DISPATCHED (VT11)'!$E:$E,'Per Outlet Plan'!D4299))</f>
        <v/>
      </c>
    </row>
    <row r="4300" spans="1:14 16382:16382">
      <c r="A4300" s="18" t="str">
        <f>IF(D4300="","",VLOOKUP(D4300,'DISPATCHED (VT11)'!$E:$XEV,16373,0))</f>
        <v/>
      </c>
      <c r="B4300" s="13" t="str">
        <f>IF(D4300="","",VLOOKUP(D4300,'DISPATCHED (VT11)'!$E:$L,8,0))</f>
        <v/>
      </c>
      <c r="C4300" s="16" t="str">
        <f>IF(A4300="","",IF(VLOOKUP(A4300,'DSR Attendance'!$A:$E,5,0)=0,VLOOKUP(A4300,'DSR Attendance'!$A:$D,4,0),CONCATENATE(VLOOKUP(A4300,'DSR Attendance'!$A:$D,4,0)," / ",VLOOKUP('Per Outlet Plan'!A4300,'DSR Attendance'!$A:$E,5,0))))</f>
        <v/>
      </c>
      <c r="M4300" s="13" t="str">
        <f t="shared" si="69"/>
        <v/>
      </c>
      <c r="N4300" s="8"/>
      <c r="XFB4300" s="13" t="str">
        <f>IF(D4300="","",COUNTIF('DISPATCHED (VT11)'!$E:$E,'Per Outlet Plan'!D4300))</f>
        <v/>
      </c>
    </row>
    <row r="4301" spans="1:14 16382:16382">
      <c r="A4301" s="18" t="str">
        <f>IF(D4301="","",VLOOKUP(D4301,'DISPATCHED (VT11)'!$E:$XEV,16373,0))</f>
        <v/>
      </c>
      <c r="B4301" s="13" t="str">
        <f>IF(D4301="","",VLOOKUP(D4301,'DISPATCHED (VT11)'!$E:$L,8,0))</f>
        <v/>
      </c>
      <c r="C4301" s="16" t="str">
        <f>IF(A4301="","",IF(VLOOKUP(A4301,'DSR Attendance'!$A:$E,5,0)=0,VLOOKUP(A4301,'DSR Attendance'!$A:$D,4,0),CONCATENATE(VLOOKUP(A4301,'DSR Attendance'!$A:$D,4,0)," / ",VLOOKUP('Per Outlet Plan'!A4301,'DSR Attendance'!$A:$E,5,0))))</f>
        <v/>
      </c>
      <c r="M4301" s="13" t="str">
        <f t="shared" si="69"/>
        <v/>
      </c>
      <c r="N4301" s="8"/>
      <c r="XFB4301" s="13" t="str">
        <f>IF(D4301="","",COUNTIF('DISPATCHED (VT11)'!$E:$E,'Per Outlet Plan'!D4301))</f>
        <v/>
      </c>
    </row>
    <row r="4302" spans="1:14 16382:16382">
      <c r="A4302" s="18" t="str">
        <f>IF(D4302="","",VLOOKUP(D4302,'DISPATCHED (VT11)'!$E:$XEV,16373,0))</f>
        <v/>
      </c>
      <c r="B4302" s="13" t="str">
        <f>IF(D4302="","",VLOOKUP(D4302,'DISPATCHED (VT11)'!$E:$L,8,0))</f>
        <v/>
      </c>
      <c r="C4302" s="16" t="str">
        <f>IF(A4302="","",IF(VLOOKUP(A4302,'DSR Attendance'!$A:$E,5,0)=0,VLOOKUP(A4302,'DSR Attendance'!$A:$D,4,0),CONCATENATE(VLOOKUP(A4302,'DSR Attendance'!$A:$D,4,0)," / ",VLOOKUP('Per Outlet Plan'!A4302,'DSR Attendance'!$A:$E,5,0))))</f>
        <v/>
      </c>
      <c r="M4302" s="13" t="str">
        <f t="shared" si="69"/>
        <v/>
      </c>
      <c r="N4302" s="8"/>
      <c r="XFB4302" s="13" t="str">
        <f>IF(D4302="","",COUNTIF('DISPATCHED (VT11)'!$E:$E,'Per Outlet Plan'!D4302))</f>
        <v/>
      </c>
    </row>
    <row r="4303" spans="1:14 16382:16382">
      <c r="A4303" s="18" t="str">
        <f>IF(D4303="","",VLOOKUP(D4303,'DISPATCHED (VT11)'!$E:$XEV,16373,0))</f>
        <v/>
      </c>
      <c r="B4303" s="13" t="str">
        <f>IF(D4303="","",VLOOKUP(D4303,'DISPATCHED (VT11)'!$E:$L,8,0))</f>
        <v/>
      </c>
      <c r="C4303" s="16" t="str">
        <f>IF(A4303="","",IF(VLOOKUP(A4303,'DSR Attendance'!$A:$E,5,0)=0,VLOOKUP(A4303,'DSR Attendance'!$A:$D,4,0),CONCATENATE(VLOOKUP(A4303,'DSR Attendance'!$A:$D,4,0)," / ",VLOOKUP('Per Outlet Plan'!A4303,'DSR Attendance'!$A:$E,5,0))))</f>
        <v/>
      </c>
      <c r="M4303" s="13" t="str">
        <f t="shared" si="69"/>
        <v/>
      </c>
      <c r="N4303" s="8"/>
      <c r="XFB4303" s="13" t="str">
        <f>IF(D4303="","",COUNTIF('DISPATCHED (VT11)'!$E:$E,'Per Outlet Plan'!D4303))</f>
        <v/>
      </c>
    </row>
    <row r="4304" spans="1:14 16382:16382">
      <c r="A4304" s="18" t="str">
        <f>IF(D4304="","",VLOOKUP(D4304,'DISPATCHED (VT11)'!$E:$XEV,16373,0))</f>
        <v/>
      </c>
      <c r="B4304" s="13" t="str">
        <f>IF(D4304="","",VLOOKUP(D4304,'DISPATCHED (VT11)'!$E:$L,8,0))</f>
        <v/>
      </c>
      <c r="C4304" s="16" t="str">
        <f>IF(A4304="","",IF(VLOOKUP(A4304,'DSR Attendance'!$A:$E,5,0)=0,VLOOKUP(A4304,'DSR Attendance'!$A:$D,4,0),CONCATENATE(VLOOKUP(A4304,'DSR Attendance'!$A:$D,4,0)," / ",VLOOKUP('Per Outlet Plan'!A4304,'DSR Attendance'!$A:$E,5,0))))</f>
        <v/>
      </c>
      <c r="M4304" s="13" t="str">
        <f t="shared" si="69"/>
        <v/>
      </c>
      <c r="N4304" s="8"/>
      <c r="XFB4304" s="13" t="str">
        <f>IF(D4304="","",COUNTIF('DISPATCHED (VT11)'!$E:$E,'Per Outlet Plan'!D4304))</f>
        <v/>
      </c>
    </row>
    <row r="4305" spans="1:14 16382:16382">
      <c r="A4305" s="18" t="str">
        <f>IF(D4305="","",VLOOKUP(D4305,'DISPATCHED (VT11)'!$E:$XEV,16373,0))</f>
        <v/>
      </c>
      <c r="B4305" s="13" t="str">
        <f>IF(D4305="","",VLOOKUP(D4305,'DISPATCHED (VT11)'!$E:$L,8,0))</f>
        <v/>
      </c>
      <c r="C4305" s="16" t="str">
        <f>IF(A4305="","",IF(VLOOKUP(A4305,'DSR Attendance'!$A:$E,5,0)=0,VLOOKUP(A4305,'DSR Attendance'!$A:$D,4,0),CONCATENATE(VLOOKUP(A4305,'DSR Attendance'!$A:$D,4,0)," / ",VLOOKUP('Per Outlet Plan'!A4305,'DSR Attendance'!$A:$E,5,0))))</f>
        <v/>
      </c>
      <c r="M4305" s="13" t="str">
        <f t="shared" si="69"/>
        <v/>
      </c>
      <c r="N4305" s="8"/>
      <c r="XFB4305" s="13" t="str">
        <f>IF(D4305="","",COUNTIF('DISPATCHED (VT11)'!$E:$E,'Per Outlet Plan'!D4305))</f>
        <v/>
      </c>
    </row>
    <row r="4306" spans="1:14 16382:16382">
      <c r="A4306" s="18" t="str">
        <f>IF(D4306="","",VLOOKUP(D4306,'DISPATCHED (VT11)'!$E:$XEV,16373,0))</f>
        <v/>
      </c>
      <c r="B4306" s="13" t="str">
        <f>IF(D4306="","",VLOOKUP(D4306,'DISPATCHED (VT11)'!$E:$L,8,0))</f>
        <v/>
      </c>
      <c r="C4306" s="16" t="str">
        <f>IF(A4306="","",IF(VLOOKUP(A4306,'DSR Attendance'!$A:$E,5,0)=0,VLOOKUP(A4306,'DSR Attendance'!$A:$D,4,0),CONCATENATE(VLOOKUP(A4306,'DSR Attendance'!$A:$D,4,0)," / ",VLOOKUP('Per Outlet Plan'!A4306,'DSR Attendance'!$A:$E,5,0))))</f>
        <v/>
      </c>
      <c r="M4306" s="13" t="str">
        <f t="shared" si="69"/>
        <v/>
      </c>
      <c r="N4306" s="8"/>
      <c r="XFB4306" s="13" t="str">
        <f>IF(D4306="","",COUNTIF('DISPATCHED (VT11)'!$E:$E,'Per Outlet Plan'!D4306))</f>
        <v/>
      </c>
    </row>
    <row r="4307" spans="1:14 16382:16382">
      <c r="A4307" s="18" t="str">
        <f>IF(D4307="","",VLOOKUP(D4307,'DISPATCHED (VT11)'!$E:$XEV,16373,0))</f>
        <v/>
      </c>
      <c r="B4307" s="13" t="str">
        <f>IF(D4307="","",VLOOKUP(D4307,'DISPATCHED (VT11)'!$E:$L,8,0))</f>
        <v/>
      </c>
      <c r="C4307" s="16" t="str">
        <f>IF(A4307="","",IF(VLOOKUP(A4307,'DSR Attendance'!$A:$E,5,0)=0,VLOOKUP(A4307,'DSR Attendance'!$A:$D,4,0),CONCATENATE(VLOOKUP(A4307,'DSR Attendance'!$A:$D,4,0)," / ",VLOOKUP('Per Outlet Plan'!A4307,'DSR Attendance'!$A:$E,5,0))))</f>
        <v/>
      </c>
      <c r="M4307" s="13" t="str">
        <f t="shared" si="69"/>
        <v/>
      </c>
      <c r="N4307" s="8"/>
      <c r="XFB4307" s="13" t="str">
        <f>IF(D4307="","",COUNTIF('DISPATCHED (VT11)'!$E:$E,'Per Outlet Plan'!D4307))</f>
        <v/>
      </c>
    </row>
    <row r="4308" spans="1:14 16382:16382">
      <c r="A4308" s="18" t="str">
        <f>IF(D4308="","",VLOOKUP(D4308,'DISPATCHED (VT11)'!$E:$XEV,16373,0))</f>
        <v/>
      </c>
      <c r="B4308" s="13" t="str">
        <f>IF(D4308="","",VLOOKUP(D4308,'DISPATCHED (VT11)'!$E:$L,8,0))</f>
        <v/>
      </c>
      <c r="C4308" s="16" t="str">
        <f>IF(A4308="","",IF(VLOOKUP(A4308,'DSR Attendance'!$A:$E,5,0)=0,VLOOKUP(A4308,'DSR Attendance'!$A:$D,4,0),CONCATENATE(VLOOKUP(A4308,'DSR Attendance'!$A:$D,4,0)," / ",VLOOKUP('Per Outlet Plan'!A4308,'DSR Attendance'!$A:$E,5,0))))</f>
        <v/>
      </c>
      <c r="M4308" s="13" t="str">
        <f t="shared" si="69"/>
        <v/>
      </c>
      <c r="N4308" s="8"/>
      <c r="XFB4308" s="13" t="str">
        <f>IF(D4308="","",COUNTIF('DISPATCHED (VT11)'!$E:$E,'Per Outlet Plan'!D4308))</f>
        <v/>
      </c>
    </row>
    <row r="4309" spans="1:14 16382:16382">
      <c r="A4309" s="18" t="str">
        <f>IF(D4309="","",VLOOKUP(D4309,'DISPATCHED (VT11)'!$E:$XEV,16373,0))</f>
        <v/>
      </c>
      <c r="B4309" s="13" t="str">
        <f>IF(D4309="","",VLOOKUP(D4309,'DISPATCHED (VT11)'!$E:$L,8,0))</f>
        <v/>
      </c>
      <c r="C4309" s="16" t="str">
        <f>IF(A4309="","",IF(VLOOKUP(A4309,'DSR Attendance'!$A:$E,5,0)=0,VLOOKUP(A4309,'DSR Attendance'!$A:$D,4,0),CONCATENATE(VLOOKUP(A4309,'DSR Attendance'!$A:$D,4,0)," / ",VLOOKUP('Per Outlet Plan'!A4309,'DSR Attendance'!$A:$E,5,0))))</f>
        <v/>
      </c>
      <c r="M4309" s="13" t="str">
        <f t="shared" si="69"/>
        <v/>
      </c>
      <c r="N4309" s="8"/>
      <c r="XFB4309" s="13" t="str">
        <f>IF(D4309="","",COUNTIF('DISPATCHED (VT11)'!$E:$E,'Per Outlet Plan'!D4309))</f>
        <v/>
      </c>
    </row>
    <row r="4310" spans="1:14 16382:16382">
      <c r="A4310" s="18" t="str">
        <f>IF(D4310="","",VLOOKUP(D4310,'DISPATCHED (VT11)'!$E:$XEV,16373,0))</f>
        <v/>
      </c>
      <c r="B4310" s="13" t="str">
        <f>IF(D4310="","",VLOOKUP(D4310,'DISPATCHED (VT11)'!$E:$L,8,0))</f>
        <v/>
      </c>
      <c r="C4310" s="16" t="str">
        <f>IF(A4310="","",IF(VLOOKUP(A4310,'DSR Attendance'!$A:$E,5,0)=0,VLOOKUP(A4310,'DSR Attendance'!$A:$D,4,0),CONCATENATE(VLOOKUP(A4310,'DSR Attendance'!$A:$D,4,0)," / ",VLOOKUP('Per Outlet Plan'!A4310,'DSR Attendance'!$A:$E,5,0))))</f>
        <v/>
      </c>
      <c r="M4310" s="13" t="str">
        <f t="shared" si="69"/>
        <v/>
      </c>
      <c r="N4310" s="8"/>
      <c r="XFB4310" s="13" t="str">
        <f>IF(D4310="","",COUNTIF('DISPATCHED (VT11)'!$E:$E,'Per Outlet Plan'!D4310))</f>
        <v/>
      </c>
    </row>
    <row r="4311" spans="1:14 16382:16382">
      <c r="A4311" s="18" t="str">
        <f>IF(D4311="","",VLOOKUP(D4311,'DISPATCHED (VT11)'!$E:$XEV,16373,0))</f>
        <v/>
      </c>
      <c r="B4311" s="13" t="str">
        <f>IF(D4311="","",VLOOKUP(D4311,'DISPATCHED (VT11)'!$E:$L,8,0))</f>
        <v/>
      </c>
      <c r="C4311" s="16" t="str">
        <f>IF(A4311="","",IF(VLOOKUP(A4311,'DSR Attendance'!$A:$E,5,0)=0,VLOOKUP(A4311,'DSR Attendance'!$A:$D,4,0),CONCATENATE(VLOOKUP(A4311,'DSR Attendance'!$A:$D,4,0)," / ",VLOOKUP('Per Outlet Plan'!A4311,'DSR Attendance'!$A:$E,5,0))))</f>
        <v/>
      </c>
      <c r="M4311" s="13" t="str">
        <f t="shared" si="69"/>
        <v/>
      </c>
      <c r="N4311" s="8"/>
      <c r="XFB4311" s="13" t="str">
        <f>IF(D4311="","",COUNTIF('DISPATCHED (VT11)'!$E:$E,'Per Outlet Plan'!D4311))</f>
        <v/>
      </c>
    </row>
    <row r="4312" spans="1:14 16382:16382">
      <c r="A4312" s="18" t="str">
        <f>IF(D4312="","",VLOOKUP(D4312,'DISPATCHED (VT11)'!$E:$XEV,16373,0))</f>
        <v/>
      </c>
      <c r="B4312" s="13" t="str">
        <f>IF(D4312="","",VLOOKUP(D4312,'DISPATCHED (VT11)'!$E:$L,8,0))</f>
        <v/>
      </c>
      <c r="C4312" s="16" t="str">
        <f>IF(A4312="","",IF(VLOOKUP(A4312,'DSR Attendance'!$A:$E,5,0)=0,VLOOKUP(A4312,'DSR Attendance'!$A:$D,4,0),CONCATENATE(VLOOKUP(A4312,'DSR Attendance'!$A:$D,4,0)," / ",VLOOKUP('Per Outlet Plan'!A4312,'DSR Attendance'!$A:$E,5,0))))</f>
        <v/>
      </c>
      <c r="M4312" s="13" t="str">
        <f t="shared" si="69"/>
        <v/>
      </c>
      <c r="N4312" s="8"/>
      <c r="XFB4312" s="13" t="str">
        <f>IF(D4312="","",COUNTIF('DISPATCHED (VT11)'!$E:$E,'Per Outlet Plan'!D4312))</f>
        <v/>
      </c>
    </row>
    <row r="4313" spans="1:14 16382:16382">
      <c r="A4313" s="18" t="str">
        <f>IF(D4313="","",VLOOKUP(D4313,'DISPATCHED (VT11)'!$E:$XEV,16373,0))</f>
        <v/>
      </c>
      <c r="B4313" s="13" t="str">
        <f>IF(D4313="","",VLOOKUP(D4313,'DISPATCHED (VT11)'!$E:$L,8,0))</f>
        <v/>
      </c>
      <c r="C4313" s="16" t="str">
        <f>IF(A4313="","",IF(VLOOKUP(A4313,'DSR Attendance'!$A:$E,5,0)=0,VLOOKUP(A4313,'DSR Attendance'!$A:$D,4,0),CONCATENATE(VLOOKUP(A4313,'DSR Attendance'!$A:$D,4,0)," / ",VLOOKUP('Per Outlet Plan'!A4313,'DSR Attendance'!$A:$E,5,0))))</f>
        <v/>
      </c>
      <c r="M4313" s="13" t="str">
        <f t="shared" si="69"/>
        <v/>
      </c>
      <c r="N4313" s="8"/>
      <c r="XFB4313" s="13" t="str">
        <f>IF(D4313="","",COUNTIF('DISPATCHED (VT11)'!$E:$E,'Per Outlet Plan'!D4313))</f>
        <v/>
      </c>
    </row>
    <row r="4314" spans="1:14 16382:16382">
      <c r="A4314" s="18" t="str">
        <f>IF(D4314="","",VLOOKUP(D4314,'DISPATCHED (VT11)'!$E:$XEV,16373,0))</f>
        <v/>
      </c>
      <c r="B4314" s="13" t="str">
        <f>IF(D4314="","",VLOOKUP(D4314,'DISPATCHED (VT11)'!$E:$L,8,0))</f>
        <v/>
      </c>
      <c r="C4314" s="16" t="str">
        <f>IF(A4314="","",IF(VLOOKUP(A4314,'DSR Attendance'!$A:$E,5,0)=0,VLOOKUP(A4314,'DSR Attendance'!$A:$D,4,0),CONCATENATE(VLOOKUP(A4314,'DSR Attendance'!$A:$D,4,0)," / ",VLOOKUP('Per Outlet Plan'!A4314,'DSR Attendance'!$A:$E,5,0))))</f>
        <v/>
      </c>
      <c r="M4314" s="13" t="str">
        <f t="shared" si="69"/>
        <v/>
      </c>
      <c r="N4314" s="8"/>
      <c r="XFB4314" s="13" t="str">
        <f>IF(D4314="","",COUNTIF('DISPATCHED (VT11)'!$E:$E,'Per Outlet Plan'!D4314))</f>
        <v/>
      </c>
    </row>
    <row r="4315" spans="1:14 16382:16382">
      <c r="A4315" s="18" t="str">
        <f>IF(D4315="","",VLOOKUP(D4315,'DISPATCHED (VT11)'!$E:$XEV,16373,0))</f>
        <v/>
      </c>
      <c r="B4315" s="13" t="str">
        <f>IF(D4315="","",VLOOKUP(D4315,'DISPATCHED (VT11)'!$E:$L,8,0))</f>
        <v/>
      </c>
      <c r="C4315" s="16" t="str">
        <f>IF(A4315="","",IF(VLOOKUP(A4315,'DSR Attendance'!$A:$E,5,0)=0,VLOOKUP(A4315,'DSR Attendance'!$A:$D,4,0),CONCATENATE(VLOOKUP(A4315,'DSR Attendance'!$A:$D,4,0)," / ",VLOOKUP('Per Outlet Plan'!A4315,'DSR Attendance'!$A:$E,5,0))))</f>
        <v/>
      </c>
      <c r="M4315" s="13" t="str">
        <f t="shared" si="69"/>
        <v/>
      </c>
      <c r="N4315" s="8"/>
      <c r="XFB4315" s="13" t="str">
        <f>IF(D4315="","",COUNTIF('DISPATCHED (VT11)'!$E:$E,'Per Outlet Plan'!D4315))</f>
        <v/>
      </c>
    </row>
    <row r="4316" spans="1:14 16382:16382">
      <c r="A4316" s="18" t="str">
        <f>IF(D4316="","",VLOOKUP(D4316,'DISPATCHED (VT11)'!$E:$XEV,16373,0))</f>
        <v/>
      </c>
      <c r="B4316" s="13" t="str">
        <f>IF(D4316="","",VLOOKUP(D4316,'DISPATCHED (VT11)'!$E:$L,8,0))</f>
        <v/>
      </c>
      <c r="C4316" s="16" t="str">
        <f>IF(A4316="","",IF(VLOOKUP(A4316,'DSR Attendance'!$A:$E,5,0)=0,VLOOKUP(A4316,'DSR Attendance'!$A:$D,4,0),CONCATENATE(VLOOKUP(A4316,'DSR Attendance'!$A:$D,4,0)," / ",VLOOKUP('Per Outlet Plan'!A4316,'DSR Attendance'!$A:$E,5,0))))</f>
        <v/>
      </c>
      <c r="M4316" s="13" t="str">
        <f t="shared" si="69"/>
        <v/>
      </c>
      <c r="N4316" s="8"/>
      <c r="XFB4316" s="13" t="str">
        <f>IF(D4316="","",COUNTIF('DISPATCHED (VT11)'!$E:$E,'Per Outlet Plan'!D4316))</f>
        <v/>
      </c>
    </row>
    <row r="4317" spans="1:14 16382:16382">
      <c r="A4317" s="18" t="str">
        <f>IF(D4317="","",VLOOKUP(D4317,'DISPATCHED (VT11)'!$E:$XEV,16373,0))</f>
        <v/>
      </c>
      <c r="B4317" s="13" t="str">
        <f>IF(D4317="","",VLOOKUP(D4317,'DISPATCHED (VT11)'!$E:$L,8,0))</f>
        <v/>
      </c>
      <c r="C4317" s="16" t="str">
        <f>IF(A4317="","",IF(VLOOKUP(A4317,'DSR Attendance'!$A:$E,5,0)=0,VLOOKUP(A4317,'DSR Attendance'!$A:$D,4,0),CONCATENATE(VLOOKUP(A4317,'DSR Attendance'!$A:$D,4,0)," / ",VLOOKUP('Per Outlet Plan'!A4317,'DSR Attendance'!$A:$E,5,0))))</f>
        <v/>
      </c>
      <c r="M4317" s="13" t="str">
        <f t="shared" si="69"/>
        <v/>
      </c>
      <c r="N4317" s="8"/>
      <c r="XFB4317" s="13" t="str">
        <f>IF(D4317="","",COUNTIF('DISPATCHED (VT11)'!$E:$E,'Per Outlet Plan'!D4317))</f>
        <v/>
      </c>
    </row>
    <row r="4318" spans="1:14 16382:16382">
      <c r="A4318" s="18" t="str">
        <f>IF(D4318="","",VLOOKUP(D4318,'DISPATCHED (VT11)'!$E:$XEV,16373,0))</f>
        <v/>
      </c>
      <c r="B4318" s="13" t="str">
        <f>IF(D4318="","",VLOOKUP(D4318,'DISPATCHED (VT11)'!$E:$L,8,0))</f>
        <v/>
      </c>
      <c r="C4318" s="16" t="str">
        <f>IF(A4318="","",IF(VLOOKUP(A4318,'DSR Attendance'!$A:$E,5,0)=0,VLOOKUP(A4318,'DSR Attendance'!$A:$D,4,0),CONCATENATE(VLOOKUP(A4318,'DSR Attendance'!$A:$D,4,0)," / ",VLOOKUP('Per Outlet Plan'!A4318,'DSR Attendance'!$A:$E,5,0))))</f>
        <v/>
      </c>
      <c r="M4318" s="13" t="str">
        <f t="shared" si="69"/>
        <v/>
      </c>
      <c r="N4318" s="8"/>
      <c r="XFB4318" s="13" t="str">
        <f>IF(D4318="","",COUNTIF('DISPATCHED (VT11)'!$E:$E,'Per Outlet Plan'!D4318))</f>
        <v/>
      </c>
    </row>
    <row r="4319" spans="1:14 16382:16382">
      <c r="A4319" s="18" t="str">
        <f>IF(D4319="","",VLOOKUP(D4319,'DISPATCHED (VT11)'!$E:$XEV,16373,0))</f>
        <v/>
      </c>
      <c r="B4319" s="13" t="str">
        <f>IF(D4319="","",VLOOKUP(D4319,'DISPATCHED (VT11)'!$E:$L,8,0))</f>
        <v/>
      </c>
      <c r="C4319" s="16" t="str">
        <f>IF(A4319="","",IF(VLOOKUP(A4319,'DSR Attendance'!$A:$E,5,0)=0,VLOOKUP(A4319,'DSR Attendance'!$A:$D,4,0),CONCATENATE(VLOOKUP(A4319,'DSR Attendance'!$A:$D,4,0)," / ",VLOOKUP('Per Outlet Plan'!A4319,'DSR Attendance'!$A:$E,5,0))))</f>
        <v/>
      </c>
      <c r="M4319" s="13" t="str">
        <f t="shared" si="69"/>
        <v/>
      </c>
      <c r="N4319" s="8"/>
      <c r="XFB4319" s="13" t="str">
        <f>IF(D4319="","",COUNTIF('DISPATCHED (VT11)'!$E:$E,'Per Outlet Plan'!D4319))</f>
        <v/>
      </c>
    </row>
    <row r="4320" spans="1:14 16382:16382">
      <c r="A4320" s="18" t="str">
        <f>IF(D4320="","",VLOOKUP(D4320,'DISPATCHED (VT11)'!$E:$XEV,16373,0))</f>
        <v/>
      </c>
      <c r="B4320" s="13" t="str">
        <f>IF(D4320="","",VLOOKUP(D4320,'DISPATCHED (VT11)'!$E:$L,8,0))</f>
        <v/>
      </c>
      <c r="C4320" s="16" t="str">
        <f>IF(A4320="","",IF(VLOOKUP(A4320,'DSR Attendance'!$A:$E,5,0)=0,VLOOKUP(A4320,'DSR Attendance'!$A:$D,4,0),CONCATENATE(VLOOKUP(A4320,'DSR Attendance'!$A:$D,4,0)," / ",VLOOKUP('Per Outlet Plan'!A4320,'DSR Attendance'!$A:$E,5,0))))</f>
        <v/>
      </c>
      <c r="M4320" s="13" t="str">
        <f t="shared" si="69"/>
        <v/>
      </c>
      <c r="N4320" s="8"/>
      <c r="XFB4320" s="13" t="str">
        <f>IF(D4320="","",COUNTIF('DISPATCHED (VT11)'!$E:$E,'Per Outlet Plan'!D4320))</f>
        <v/>
      </c>
    </row>
    <row r="4321" spans="1:14 16382:16382">
      <c r="A4321" s="18" t="str">
        <f>IF(D4321="","",VLOOKUP(D4321,'DISPATCHED (VT11)'!$E:$XEV,16373,0))</f>
        <v/>
      </c>
      <c r="B4321" s="13" t="str">
        <f>IF(D4321="","",VLOOKUP(D4321,'DISPATCHED (VT11)'!$E:$L,8,0))</f>
        <v/>
      </c>
      <c r="C4321" s="16" t="str">
        <f>IF(A4321="","",IF(VLOOKUP(A4321,'DSR Attendance'!$A:$E,5,0)=0,VLOOKUP(A4321,'DSR Attendance'!$A:$D,4,0),CONCATENATE(VLOOKUP(A4321,'DSR Attendance'!$A:$D,4,0)," / ",VLOOKUP('Per Outlet Plan'!A4321,'DSR Attendance'!$A:$E,5,0))))</f>
        <v/>
      </c>
      <c r="M4321" s="13" t="str">
        <f t="shared" si="69"/>
        <v/>
      </c>
      <c r="N4321" s="8"/>
      <c r="XFB4321" s="13" t="str">
        <f>IF(D4321="","",COUNTIF('DISPATCHED (VT11)'!$E:$E,'Per Outlet Plan'!D4321))</f>
        <v/>
      </c>
    </row>
    <row r="4322" spans="1:14 16382:16382">
      <c r="A4322" s="18" t="str">
        <f>IF(D4322="","",VLOOKUP(D4322,'DISPATCHED (VT11)'!$E:$XEV,16373,0))</f>
        <v/>
      </c>
      <c r="B4322" s="13" t="str">
        <f>IF(D4322="","",VLOOKUP(D4322,'DISPATCHED (VT11)'!$E:$L,8,0))</f>
        <v/>
      </c>
      <c r="C4322" s="16" t="str">
        <f>IF(A4322="","",IF(VLOOKUP(A4322,'DSR Attendance'!$A:$E,5,0)=0,VLOOKUP(A4322,'DSR Attendance'!$A:$D,4,0),CONCATENATE(VLOOKUP(A4322,'DSR Attendance'!$A:$D,4,0)," / ",VLOOKUP('Per Outlet Plan'!A4322,'DSR Attendance'!$A:$E,5,0))))</f>
        <v/>
      </c>
      <c r="M4322" s="13" t="str">
        <f t="shared" si="69"/>
        <v/>
      </c>
      <c r="N4322" s="8"/>
      <c r="XFB4322" s="13" t="str">
        <f>IF(D4322="","",COUNTIF('DISPATCHED (VT11)'!$E:$E,'Per Outlet Plan'!D4322))</f>
        <v/>
      </c>
    </row>
    <row r="4323" spans="1:14 16382:16382">
      <c r="A4323" s="18" t="str">
        <f>IF(D4323="","",VLOOKUP(D4323,'DISPATCHED (VT11)'!$E:$XEV,16373,0))</f>
        <v/>
      </c>
      <c r="B4323" s="13" t="str">
        <f>IF(D4323="","",VLOOKUP(D4323,'DISPATCHED (VT11)'!$E:$L,8,0))</f>
        <v/>
      </c>
      <c r="C4323" s="16" t="str">
        <f>IF(A4323="","",IF(VLOOKUP(A4323,'DSR Attendance'!$A:$E,5,0)=0,VLOOKUP(A4323,'DSR Attendance'!$A:$D,4,0),CONCATENATE(VLOOKUP(A4323,'DSR Attendance'!$A:$D,4,0)," / ",VLOOKUP('Per Outlet Plan'!A4323,'DSR Attendance'!$A:$E,5,0))))</f>
        <v/>
      </c>
      <c r="M4323" s="13" t="str">
        <f t="shared" si="69"/>
        <v/>
      </c>
      <c r="N4323" s="8"/>
      <c r="XFB4323" s="13" t="str">
        <f>IF(D4323="","",COUNTIF('DISPATCHED (VT11)'!$E:$E,'Per Outlet Plan'!D4323))</f>
        <v/>
      </c>
    </row>
    <row r="4324" spans="1:14 16382:16382">
      <c r="A4324" s="18" t="str">
        <f>IF(D4324="","",VLOOKUP(D4324,'DISPATCHED (VT11)'!$E:$XEV,16373,0))</f>
        <v/>
      </c>
      <c r="B4324" s="13" t="str">
        <f>IF(D4324="","",VLOOKUP(D4324,'DISPATCHED (VT11)'!$E:$L,8,0))</f>
        <v/>
      </c>
      <c r="C4324" s="16" t="str">
        <f>IF(A4324="","",IF(VLOOKUP(A4324,'DSR Attendance'!$A:$E,5,0)=0,VLOOKUP(A4324,'DSR Attendance'!$A:$D,4,0),CONCATENATE(VLOOKUP(A4324,'DSR Attendance'!$A:$D,4,0)," / ",VLOOKUP('Per Outlet Plan'!A4324,'DSR Attendance'!$A:$E,5,0))))</f>
        <v/>
      </c>
      <c r="M4324" s="13" t="str">
        <f t="shared" si="69"/>
        <v/>
      </c>
      <c r="N4324" s="8"/>
      <c r="XFB4324" s="13" t="str">
        <f>IF(D4324="","",COUNTIF('DISPATCHED (VT11)'!$E:$E,'Per Outlet Plan'!D4324))</f>
        <v/>
      </c>
    </row>
    <row r="4325" spans="1:14 16382:16382">
      <c r="A4325" s="18" t="str">
        <f>IF(D4325="","",VLOOKUP(D4325,'DISPATCHED (VT11)'!$E:$XEV,16373,0))</f>
        <v/>
      </c>
      <c r="B4325" s="13" t="str">
        <f>IF(D4325="","",VLOOKUP(D4325,'DISPATCHED (VT11)'!$E:$L,8,0))</f>
        <v/>
      </c>
      <c r="C4325" s="16" t="str">
        <f>IF(A4325="","",IF(VLOOKUP(A4325,'DSR Attendance'!$A:$E,5,0)=0,VLOOKUP(A4325,'DSR Attendance'!$A:$D,4,0),CONCATENATE(VLOOKUP(A4325,'DSR Attendance'!$A:$D,4,0)," / ",VLOOKUP('Per Outlet Plan'!A4325,'DSR Attendance'!$A:$E,5,0))))</f>
        <v/>
      </c>
      <c r="M4325" s="13" t="str">
        <f t="shared" si="69"/>
        <v/>
      </c>
      <c r="N4325" s="8"/>
      <c r="XFB4325" s="13" t="str">
        <f>IF(D4325="","",COUNTIF('DISPATCHED (VT11)'!$E:$E,'Per Outlet Plan'!D4325))</f>
        <v/>
      </c>
    </row>
    <row r="4326" spans="1:14 16382:16382">
      <c r="A4326" s="18" t="str">
        <f>IF(D4326="","",VLOOKUP(D4326,'DISPATCHED (VT11)'!$E:$XEV,16373,0))</f>
        <v/>
      </c>
      <c r="B4326" s="13" t="str">
        <f>IF(D4326="","",VLOOKUP(D4326,'DISPATCHED (VT11)'!$E:$L,8,0))</f>
        <v/>
      </c>
      <c r="C4326" s="16" t="str">
        <f>IF(A4326="","",IF(VLOOKUP(A4326,'DSR Attendance'!$A:$E,5,0)=0,VLOOKUP(A4326,'DSR Attendance'!$A:$D,4,0),CONCATENATE(VLOOKUP(A4326,'DSR Attendance'!$A:$D,4,0)," / ",VLOOKUP('Per Outlet Plan'!A4326,'DSR Attendance'!$A:$E,5,0))))</f>
        <v/>
      </c>
      <c r="M4326" s="13" t="str">
        <f t="shared" si="69"/>
        <v/>
      </c>
      <c r="N4326" s="8"/>
      <c r="XFB4326" s="13" t="str">
        <f>IF(D4326="","",COUNTIF('DISPATCHED (VT11)'!$E:$E,'Per Outlet Plan'!D4326))</f>
        <v/>
      </c>
    </row>
    <row r="4327" spans="1:14 16382:16382">
      <c r="A4327" s="18" t="str">
        <f>IF(D4327="","",VLOOKUP(D4327,'DISPATCHED (VT11)'!$E:$XEV,16373,0))</f>
        <v/>
      </c>
      <c r="B4327" s="13" t="str">
        <f>IF(D4327="","",VLOOKUP(D4327,'DISPATCHED (VT11)'!$E:$L,8,0))</f>
        <v/>
      </c>
      <c r="C4327" s="16" t="str">
        <f>IF(A4327="","",IF(VLOOKUP(A4327,'DSR Attendance'!$A:$E,5,0)=0,VLOOKUP(A4327,'DSR Attendance'!$A:$D,4,0),CONCATENATE(VLOOKUP(A4327,'DSR Attendance'!$A:$D,4,0)," / ",VLOOKUP('Per Outlet Plan'!A4327,'DSR Attendance'!$A:$E,5,0))))</f>
        <v/>
      </c>
      <c r="M4327" s="13" t="str">
        <f t="shared" si="69"/>
        <v/>
      </c>
      <c r="N4327" s="8"/>
      <c r="XFB4327" s="13" t="str">
        <f>IF(D4327="","",COUNTIF('DISPATCHED (VT11)'!$E:$E,'Per Outlet Plan'!D4327))</f>
        <v/>
      </c>
    </row>
    <row r="4328" spans="1:14 16382:16382">
      <c r="A4328" s="18" t="str">
        <f>IF(D4328="","",VLOOKUP(D4328,'DISPATCHED (VT11)'!$E:$XEV,16373,0))</f>
        <v/>
      </c>
      <c r="B4328" s="13" t="str">
        <f>IF(D4328="","",VLOOKUP(D4328,'DISPATCHED (VT11)'!$E:$L,8,0))</f>
        <v/>
      </c>
      <c r="C4328" s="16" t="str">
        <f>IF(A4328="","",IF(VLOOKUP(A4328,'DSR Attendance'!$A:$E,5,0)=0,VLOOKUP(A4328,'DSR Attendance'!$A:$D,4,0),CONCATENATE(VLOOKUP(A4328,'DSR Attendance'!$A:$D,4,0)," / ",VLOOKUP('Per Outlet Plan'!A4328,'DSR Attendance'!$A:$E,5,0))))</f>
        <v/>
      </c>
      <c r="M4328" s="13" t="str">
        <f t="shared" si="69"/>
        <v/>
      </c>
      <c r="N4328" s="8"/>
      <c r="XFB4328" s="13" t="str">
        <f>IF(D4328="","",COUNTIF('DISPATCHED (VT11)'!$E:$E,'Per Outlet Plan'!D4328))</f>
        <v/>
      </c>
    </row>
    <row r="4329" spans="1:14 16382:16382">
      <c r="A4329" s="18" t="str">
        <f>IF(D4329="","",VLOOKUP(D4329,'DISPATCHED (VT11)'!$E:$XEV,16373,0))</f>
        <v/>
      </c>
      <c r="B4329" s="13" t="str">
        <f>IF(D4329="","",VLOOKUP(D4329,'DISPATCHED (VT11)'!$E:$L,8,0))</f>
        <v/>
      </c>
      <c r="C4329" s="16" t="str">
        <f>IF(A4329="","",IF(VLOOKUP(A4329,'DSR Attendance'!$A:$E,5,0)=0,VLOOKUP(A4329,'DSR Attendance'!$A:$D,4,0),CONCATENATE(VLOOKUP(A4329,'DSR Attendance'!$A:$D,4,0)," / ",VLOOKUP('Per Outlet Plan'!A4329,'DSR Attendance'!$A:$E,5,0))))</f>
        <v/>
      </c>
      <c r="M4329" s="13" t="str">
        <f t="shared" si="69"/>
        <v/>
      </c>
      <c r="N4329" s="8"/>
      <c r="XFB4329" s="13" t="str">
        <f>IF(D4329="","",COUNTIF('DISPATCHED (VT11)'!$E:$E,'Per Outlet Plan'!D4329))</f>
        <v/>
      </c>
    </row>
    <row r="4330" spans="1:14 16382:16382">
      <c r="A4330" s="18" t="str">
        <f>IF(D4330="","",VLOOKUP(D4330,'DISPATCHED (VT11)'!$E:$XEV,16373,0))</f>
        <v/>
      </c>
      <c r="B4330" s="13" t="str">
        <f>IF(D4330="","",VLOOKUP(D4330,'DISPATCHED (VT11)'!$E:$L,8,0))</f>
        <v/>
      </c>
      <c r="C4330" s="16" t="str">
        <f>IF(A4330="","",IF(VLOOKUP(A4330,'DSR Attendance'!$A:$E,5,0)=0,VLOOKUP(A4330,'DSR Attendance'!$A:$D,4,0),CONCATENATE(VLOOKUP(A4330,'DSR Attendance'!$A:$D,4,0)," / ",VLOOKUP('Per Outlet Plan'!A4330,'DSR Attendance'!$A:$E,5,0))))</f>
        <v/>
      </c>
      <c r="M4330" s="13" t="str">
        <f t="shared" si="69"/>
        <v/>
      </c>
      <c r="N4330" s="8"/>
      <c r="XFB4330" s="13" t="str">
        <f>IF(D4330="","",COUNTIF('DISPATCHED (VT11)'!$E:$E,'Per Outlet Plan'!D4330))</f>
        <v/>
      </c>
    </row>
    <row r="4331" spans="1:14 16382:16382">
      <c r="A4331" s="18" t="str">
        <f>IF(D4331="","",VLOOKUP(D4331,'DISPATCHED (VT11)'!$E:$XEV,16373,0))</f>
        <v/>
      </c>
      <c r="B4331" s="13" t="str">
        <f>IF(D4331="","",VLOOKUP(D4331,'DISPATCHED (VT11)'!$E:$L,8,0))</f>
        <v/>
      </c>
      <c r="C4331" s="16" t="str">
        <f>IF(A4331="","",IF(VLOOKUP(A4331,'DSR Attendance'!$A:$E,5,0)=0,VLOOKUP(A4331,'DSR Attendance'!$A:$D,4,0),CONCATENATE(VLOOKUP(A4331,'DSR Attendance'!$A:$D,4,0)," / ",VLOOKUP('Per Outlet Plan'!A4331,'DSR Attendance'!$A:$E,5,0))))</f>
        <v/>
      </c>
      <c r="M4331" s="13" t="str">
        <f t="shared" si="69"/>
        <v/>
      </c>
      <c r="N4331" s="8"/>
      <c r="XFB4331" s="13" t="str">
        <f>IF(D4331="","",COUNTIF('DISPATCHED (VT11)'!$E:$E,'Per Outlet Plan'!D4331))</f>
        <v/>
      </c>
    </row>
    <row r="4332" spans="1:14 16382:16382">
      <c r="A4332" s="18" t="str">
        <f>IF(D4332="","",VLOOKUP(D4332,'DISPATCHED (VT11)'!$E:$XEV,16373,0))</f>
        <v/>
      </c>
      <c r="B4332" s="13" t="str">
        <f>IF(D4332="","",VLOOKUP(D4332,'DISPATCHED (VT11)'!$E:$L,8,0))</f>
        <v/>
      </c>
      <c r="C4332" s="16" t="str">
        <f>IF(A4332="","",IF(VLOOKUP(A4332,'DSR Attendance'!$A:$E,5,0)=0,VLOOKUP(A4332,'DSR Attendance'!$A:$D,4,0),CONCATENATE(VLOOKUP(A4332,'DSR Attendance'!$A:$D,4,0)," / ",VLOOKUP('Per Outlet Plan'!A4332,'DSR Attendance'!$A:$E,5,0))))</f>
        <v/>
      </c>
      <c r="M4332" s="13" t="str">
        <f t="shared" si="69"/>
        <v/>
      </c>
      <c r="N4332" s="8"/>
      <c r="XFB4332" s="13" t="str">
        <f>IF(D4332="","",COUNTIF('DISPATCHED (VT11)'!$E:$E,'Per Outlet Plan'!D4332))</f>
        <v/>
      </c>
    </row>
    <row r="4333" spans="1:14 16382:16382">
      <c r="A4333" s="18" t="str">
        <f>IF(D4333="","",VLOOKUP(D4333,'DISPATCHED (VT11)'!$E:$XEV,16373,0))</f>
        <v/>
      </c>
      <c r="B4333" s="13" t="str">
        <f>IF(D4333="","",VLOOKUP(D4333,'DISPATCHED (VT11)'!$E:$L,8,0))</f>
        <v/>
      </c>
      <c r="C4333" s="16" t="str">
        <f>IF(A4333="","",IF(VLOOKUP(A4333,'DSR Attendance'!$A:$E,5,0)=0,VLOOKUP(A4333,'DSR Attendance'!$A:$D,4,0),CONCATENATE(VLOOKUP(A4333,'DSR Attendance'!$A:$D,4,0)," / ",VLOOKUP('Per Outlet Plan'!A4333,'DSR Attendance'!$A:$E,5,0))))</f>
        <v/>
      </c>
      <c r="M4333" s="13" t="str">
        <f t="shared" si="69"/>
        <v/>
      </c>
      <c r="N4333" s="8"/>
      <c r="XFB4333" s="13" t="str">
        <f>IF(D4333="","",COUNTIF('DISPATCHED (VT11)'!$E:$E,'Per Outlet Plan'!D4333))</f>
        <v/>
      </c>
    </row>
    <row r="4334" spans="1:14 16382:16382">
      <c r="A4334" s="18" t="str">
        <f>IF(D4334="","",VLOOKUP(D4334,'DISPATCHED (VT11)'!$E:$XEV,16373,0))</f>
        <v/>
      </c>
      <c r="B4334" s="13" t="str">
        <f>IF(D4334="","",VLOOKUP(D4334,'DISPATCHED (VT11)'!$E:$L,8,0))</f>
        <v/>
      </c>
      <c r="C4334" s="16" t="str">
        <f>IF(A4334="","",IF(VLOOKUP(A4334,'DSR Attendance'!$A:$E,5,0)=0,VLOOKUP(A4334,'DSR Attendance'!$A:$D,4,0),CONCATENATE(VLOOKUP(A4334,'DSR Attendance'!$A:$D,4,0)," / ",VLOOKUP('Per Outlet Plan'!A4334,'DSR Attendance'!$A:$E,5,0))))</f>
        <v/>
      </c>
      <c r="M4334" s="13" t="str">
        <f t="shared" si="69"/>
        <v/>
      </c>
      <c r="N4334" s="8"/>
      <c r="XFB4334" s="13" t="str">
        <f>IF(D4334="","",COUNTIF('DISPATCHED (VT11)'!$E:$E,'Per Outlet Plan'!D4334))</f>
        <v/>
      </c>
    </row>
    <row r="4335" spans="1:14 16382:16382">
      <c r="A4335" s="18" t="str">
        <f>IF(D4335="","",VLOOKUP(D4335,'DISPATCHED (VT11)'!$E:$XEV,16373,0))</f>
        <v/>
      </c>
      <c r="B4335" s="13" t="str">
        <f>IF(D4335="","",VLOOKUP(D4335,'DISPATCHED (VT11)'!$E:$L,8,0))</f>
        <v/>
      </c>
      <c r="C4335" s="16" t="str">
        <f>IF(A4335="","",IF(VLOOKUP(A4335,'DSR Attendance'!$A:$E,5,0)=0,VLOOKUP(A4335,'DSR Attendance'!$A:$D,4,0),CONCATENATE(VLOOKUP(A4335,'DSR Attendance'!$A:$D,4,0)," / ",VLOOKUP('Per Outlet Plan'!A4335,'DSR Attendance'!$A:$E,5,0))))</f>
        <v/>
      </c>
      <c r="M4335" s="13" t="str">
        <f t="shared" si="69"/>
        <v/>
      </c>
      <c r="N4335" s="8"/>
      <c r="XFB4335" s="13" t="str">
        <f>IF(D4335="","",COUNTIF('DISPATCHED (VT11)'!$E:$E,'Per Outlet Plan'!D4335))</f>
        <v/>
      </c>
    </row>
    <row r="4336" spans="1:14 16382:16382">
      <c r="A4336" s="18" t="str">
        <f>IF(D4336="","",VLOOKUP(D4336,'DISPATCHED (VT11)'!$E:$XEV,16373,0))</f>
        <v/>
      </c>
      <c r="B4336" s="13" t="str">
        <f>IF(D4336="","",VLOOKUP(D4336,'DISPATCHED (VT11)'!$E:$L,8,0))</f>
        <v/>
      </c>
      <c r="C4336" s="16" t="str">
        <f>IF(A4336="","",IF(VLOOKUP(A4336,'DSR Attendance'!$A:$E,5,0)=0,VLOOKUP(A4336,'DSR Attendance'!$A:$D,4,0),CONCATENATE(VLOOKUP(A4336,'DSR Attendance'!$A:$D,4,0)," / ",VLOOKUP('Per Outlet Plan'!A4336,'DSR Attendance'!$A:$E,5,0))))</f>
        <v/>
      </c>
      <c r="M4336" s="13" t="str">
        <f t="shared" si="69"/>
        <v/>
      </c>
      <c r="N4336" s="8"/>
      <c r="XFB4336" s="13" t="str">
        <f>IF(D4336="","",COUNTIF('DISPATCHED (VT11)'!$E:$E,'Per Outlet Plan'!D4336))</f>
        <v/>
      </c>
    </row>
    <row r="4337" spans="1:14 16382:16382">
      <c r="A4337" s="18" t="str">
        <f>IF(D4337="","",VLOOKUP(D4337,'DISPATCHED (VT11)'!$E:$XEV,16373,0))</f>
        <v/>
      </c>
      <c r="B4337" s="13" t="str">
        <f>IF(D4337="","",VLOOKUP(D4337,'DISPATCHED (VT11)'!$E:$L,8,0))</f>
        <v/>
      </c>
      <c r="C4337" s="16" t="str">
        <f>IF(A4337="","",IF(VLOOKUP(A4337,'DSR Attendance'!$A:$E,5,0)=0,VLOOKUP(A4337,'DSR Attendance'!$A:$D,4,0),CONCATENATE(VLOOKUP(A4337,'DSR Attendance'!$A:$D,4,0)," / ",VLOOKUP('Per Outlet Plan'!A4337,'DSR Attendance'!$A:$E,5,0))))</f>
        <v/>
      </c>
      <c r="M4337" s="13" t="str">
        <f t="shared" si="69"/>
        <v/>
      </c>
      <c r="N4337" s="8"/>
      <c r="XFB4337" s="13" t="str">
        <f>IF(D4337="","",COUNTIF('DISPATCHED (VT11)'!$E:$E,'Per Outlet Plan'!D4337))</f>
        <v/>
      </c>
    </row>
    <row r="4338" spans="1:14 16382:16382">
      <c r="A4338" s="18" t="str">
        <f>IF(D4338="","",VLOOKUP(D4338,'DISPATCHED (VT11)'!$E:$XEV,16373,0))</f>
        <v/>
      </c>
      <c r="B4338" s="13" t="str">
        <f>IF(D4338="","",VLOOKUP(D4338,'DISPATCHED (VT11)'!$E:$L,8,0))</f>
        <v/>
      </c>
      <c r="C4338" s="16" t="str">
        <f>IF(A4338="","",IF(VLOOKUP(A4338,'DSR Attendance'!$A:$E,5,0)=0,VLOOKUP(A4338,'DSR Attendance'!$A:$D,4,0),CONCATENATE(VLOOKUP(A4338,'DSR Attendance'!$A:$D,4,0)," / ",VLOOKUP('Per Outlet Plan'!A4338,'DSR Attendance'!$A:$E,5,0))))</f>
        <v/>
      </c>
      <c r="M4338" s="13" t="str">
        <f t="shared" si="69"/>
        <v/>
      </c>
      <c r="N4338" s="8"/>
      <c r="XFB4338" s="13" t="str">
        <f>IF(D4338="","",COUNTIF('DISPATCHED (VT11)'!$E:$E,'Per Outlet Plan'!D4338))</f>
        <v/>
      </c>
    </row>
    <row r="4339" spans="1:14 16382:16382">
      <c r="A4339" s="18" t="str">
        <f>IF(D4339="","",VLOOKUP(D4339,'DISPATCHED (VT11)'!$E:$XEV,16373,0))</f>
        <v/>
      </c>
      <c r="B4339" s="13" t="str">
        <f>IF(D4339="","",VLOOKUP(D4339,'DISPATCHED (VT11)'!$E:$L,8,0))</f>
        <v/>
      </c>
      <c r="C4339" s="16" t="str">
        <f>IF(A4339="","",IF(VLOOKUP(A4339,'DSR Attendance'!$A:$E,5,0)=0,VLOOKUP(A4339,'DSR Attendance'!$A:$D,4,0),CONCATENATE(VLOOKUP(A4339,'DSR Attendance'!$A:$D,4,0)," / ",VLOOKUP('Per Outlet Plan'!A4339,'DSR Attendance'!$A:$E,5,0))))</f>
        <v/>
      </c>
      <c r="M4339" s="13" t="str">
        <f t="shared" si="69"/>
        <v/>
      </c>
      <c r="N4339" s="8"/>
      <c r="XFB4339" s="13" t="str">
        <f>IF(D4339="","",COUNTIF('DISPATCHED (VT11)'!$E:$E,'Per Outlet Plan'!D4339))</f>
        <v/>
      </c>
    </row>
    <row r="4340" spans="1:14 16382:16382">
      <c r="A4340" s="18" t="str">
        <f>IF(D4340="","",VLOOKUP(D4340,'DISPATCHED (VT11)'!$E:$XEV,16373,0))</f>
        <v/>
      </c>
      <c r="B4340" s="13" t="str">
        <f>IF(D4340="","",VLOOKUP(D4340,'DISPATCHED (VT11)'!$E:$L,8,0))</f>
        <v/>
      </c>
      <c r="C4340" s="16" t="str">
        <f>IF(A4340="","",IF(VLOOKUP(A4340,'DSR Attendance'!$A:$E,5,0)=0,VLOOKUP(A4340,'DSR Attendance'!$A:$D,4,0),CONCATENATE(VLOOKUP(A4340,'DSR Attendance'!$A:$D,4,0)," / ",VLOOKUP('Per Outlet Plan'!A4340,'DSR Attendance'!$A:$E,5,0))))</f>
        <v/>
      </c>
      <c r="M4340" s="13" t="str">
        <f t="shared" si="69"/>
        <v/>
      </c>
      <c r="N4340" s="8"/>
      <c r="XFB4340" s="13" t="str">
        <f>IF(D4340="","",COUNTIF('DISPATCHED (VT11)'!$E:$E,'Per Outlet Plan'!D4340))</f>
        <v/>
      </c>
    </row>
    <row r="4341" spans="1:14 16382:16382">
      <c r="A4341" s="18" t="str">
        <f>IF(D4341="","",VLOOKUP(D4341,'DISPATCHED (VT11)'!$E:$XEV,16373,0))</f>
        <v/>
      </c>
      <c r="B4341" s="13" t="str">
        <f>IF(D4341="","",VLOOKUP(D4341,'DISPATCHED (VT11)'!$E:$L,8,0))</f>
        <v/>
      </c>
      <c r="C4341" s="16" t="str">
        <f>IF(A4341="","",IF(VLOOKUP(A4341,'DSR Attendance'!$A:$E,5,0)=0,VLOOKUP(A4341,'DSR Attendance'!$A:$D,4,0),CONCATENATE(VLOOKUP(A4341,'DSR Attendance'!$A:$D,4,0)," / ",VLOOKUP('Per Outlet Plan'!A4341,'DSR Attendance'!$A:$E,5,0))))</f>
        <v/>
      </c>
      <c r="M4341" s="13" t="str">
        <f t="shared" si="69"/>
        <v/>
      </c>
      <c r="N4341" s="8"/>
      <c r="XFB4341" s="13" t="str">
        <f>IF(D4341="","",COUNTIF('DISPATCHED (VT11)'!$E:$E,'Per Outlet Plan'!D4341))</f>
        <v/>
      </c>
    </row>
    <row r="4342" spans="1:14 16382:16382">
      <c r="A4342" s="18" t="str">
        <f>IF(D4342="","",VLOOKUP(D4342,'DISPATCHED (VT11)'!$E:$XEV,16373,0))</f>
        <v/>
      </c>
      <c r="B4342" s="13" t="str">
        <f>IF(D4342="","",VLOOKUP(D4342,'DISPATCHED (VT11)'!$E:$L,8,0))</f>
        <v/>
      </c>
      <c r="C4342" s="16" t="str">
        <f>IF(A4342="","",IF(VLOOKUP(A4342,'DSR Attendance'!$A:$E,5,0)=0,VLOOKUP(A4342,'DSR Attendance'!$A:$D,4,0),CONCATENATE(VLOOKUP(A4342,'DSR Attendance'!$A:$D,4,0)," / ",VLOOKUP('Per Outlet Plan'!A4342,'DSR Attendance'!$A:$E,5,0))))</f>
        <v/>
      </c>
      <c r="M4342" s="13" t="str">
        <f t="shared" si="69"/>
        <v/>
      </c>
      <c r="N4342" s="8"/>
      <c r="XFB4342" s="13" t="str">
        <f>IF(D4342="","",COUNTIF('DISPATCHED (VT11)'!$E:$E,'Per Outlet Plan'!D4342))</f>
        <v/>
      </c>
    </row>
    <row r="4343" spans="1:14 16382:16382">
      <c r="A4343" s="18" t="str">
        <f>IF(D4343="","",VLOOKUP(D4343,'DISPATCHED (VT11)'!$E:$XEV,16373,0))</f>
        <v/>
      </c>
      <c r="B4343" s="13" t="str">
        <f>IF(D4343="","",VLOOKUP(D4343,'DISPATCHED (VT11)'!$E:$L,8,0))</f>
        <v/>
      </c>
      <c r="C4343" s="16" t="str">
        <f>IF(A4343="","",IF(VLOOKUP(A4343,'DSR Attendance'!$A:$E,5,0)=0,VLOOKUP(A4343,'DSR Attendance'!$A:$D,4,0),CONCATENATE(VLOOKUP(A4343,'DSR Attendance'!$A:$D,4,0)," / ",VLOOKUP('Per Outlet Plan'!A4343,'DSR Attendance'!$A:$E,5,0))))</f>
        <v/>
      </c>
      <c r="M4343" s="13" t="str">
        <f t="shared" si="69"/>
        <v/>
      </c>
      <c r="N4343" s="8"/>
      <c r="XFB4343" s="13" t="str">
        <f>IF(D4343="","",COUNTIF('DISPATCHED (VT11)'!$E:$E,'Per Outlet Plan'!D4343))</f>
        <v/>
      </c>
    </row>
    <row r="4344" spans="1:14 16382:16382">
      <c r="A4344" s="18" t="str">
        <f>IF(D4344="","",VLOOKUP(D4344,'DISPATCHED (VT11)'!$E:$XEV,16373,0))</f>
        <v/>
      </c>
      <c r="B4344" s="13" t="str">
        <f>IF(D4344="","",VLOOKUP(D4344,'DISPATCHED (VT11)'!$E:$L,8,0))</f>
        <v/>
      </c>
      <c r="C4344" s="16" t="str">
        <f>IF(A4344="","",IF(VLOOKUP(A4344,'DSR Attendance'!$A:$E,5,0)=0,VLOOKUP(A4344,'DSR Attendance'!$A:$D,4,0),CONCATENATE(VLOOKUP(A4344,'DSR Attendance'!$A:$D,4,0)," / ",VLOOKUP('Per Outlet Plan'!A4344,'DSR Attendance'!$A:$E,5,0))))</f>
        <v/>
      </c>
      <c r="M4344" s="13" t="str">
        <f t="shared" si="69"/>
        <v/>
      </c>
      <c r="N4344" s="8"/>
      <c r="XFB4344" s="13" t="str">
        <f>IF(D4344="","",COUNTIF('DISPATCHED (VT11)'!$E:$E,'Per Outlet Plan'!D4344))</f>
        <v/>
      </c>
    </row>
    <row r="4345" spans="1:14 16382:16382">
      <c r="A4345" s="18" t="str">
        <f>IF(D4345="","",VLOOKUP(D4345,'DISPATCHED (VT11)'!$E:$XEV,16373,0))</f>
        <v/>
      </c>
      <c r="B4345" s="13" t="str">
        <f>IF(D4345="","",VLOOKUP(D4345,'DISPATCHED (VT11)'!$E:$L,8,0))</f>
        <v/>
      </c>
      <c r="C4345" s="16" t="str">
        <f>IF(A4345="","",IF(VLOOKUP(A4345,'DSR Attendance'!$A:$E,5,0)=0,VLOOKUP(A4345,'DSR Attendance'!$A:$D,4,0),CONCATENATE(VLOOKUP(A4345,'DSR Attendance'!$A:$D,4,0)," / ",VLOOKUP('Per Outlet Plan'!A4345,'DSR Attendance'!$A:$E,5,0))))</f>
        <v/>
      </c>
      <c r="M4345" s="13" t="str">
        <f t="shared" si="69"/>
        <v/>
      </c>
      <c r="N4345" s="8"/>
      <c r="XFB4345" s="13" t="str">
        <f>IF(D4345="","",COUNTIF('DISPATCHED (VT11)'!$E:$E,'Per Outlet Plan'!D4345))</f>
        <v/>
      </c>
    </row>
    <row r="4346" spans="1:14 16382:16382">
      <c r="A4346" s="18" t="str">
        <f>IF(D4346="","",VLOOKUP(D4346,'DISPATCHED (VT11)'!$E:$XEV,16373,0))</f>
        <v/>
      </c>
      <c r="B4346" s="13" t="str">
        <f>IF(D4346="","",VLOOKUP(D4346,'DISPATCHED (VT11)'!$E:$L,8,0))</f>
        <v/>
      </c>
      <c r="C4346" s="16" t="str">
        <f>IF(A4346="","",IF(VLOOKUP(A4346,'DSR Attendance'!$A:$E,5,0)=0,VLOOKUP(A4346,'DSR Attendance'!$A:$D,4,0),CONCATENATE(VLOOKUP(A4346,'DSR Attendance'!$A:$D,4,0)," / ",VLOOKUP('Per Outlet Plan'!A4346,'DSR Attendance'!$A:$E,5,0))))</f>
        <v/>
      </c>
      <c r="M4346" s="13" t="str">
        <f t="shared" si="69"/>
        <v/>
      </c>
      <c r="N4346" s="8"/>
      <c r="XFB4346" s="13" t="str">
        <f>IF(D4346="","",COUNTIF('DISPATCHED (VT11)'!$E:$E,'Per Outlet Plan'!D4346))</f>
        <v/>
      </c>
    </row>
    <row r="4347" spans="1:14 16382:16382">
      <c r="A4347" s="18" t="str">
        <f>IF(D4347="","",VLOOKUP(D4347,'DISPATCHED (VT11)'!$E:$XEV,16373,0))</f>
        <v/>
      </c>
      <c r="B4347" s="13" t="str">
        <f>IF(D4347="","",VLOOKUP(D4347,'DISPATCHED (VT11)'!$E:$L,8,0))</f>
        <v/>
      </c>
      <c r="C4347" s="16" t="str">
        <f>IF(A4347="","",IF(VLOOKUP(A4347,'DSR Attendance'!$A:$E,5,0)=0,VLOOKUP(A4347,'DSR Attendance'!$A:$D,4,0),CONCATENATE(VLOOKUP(A4347,'DSR Attendance'!$A:$D,4,0)," / ",VLOOKUP('Per Outlet Plan'!A4347,'DSR Attendance'!$A:$E,5,0))))</f>
        <v/>
      </c>
      <c r="M4347" s="13" t="str">
        <f t="shared" si="69"/>
        <v/>
      </c>
      <c r="N4347" s="8"/>
      <c r="XFB4347" s="13" t="str">
        <f>IF(D4347="","",COUNTIF('DISPATCHED (VT11)'!$E:$E,'Per Outlet Plan'!D4347))</f>
        <v/>
      </c>
    </row>
    <row r="4348" spans="1:14 16382:16382">
      <c r="A4348" s="18" t="str">
        <f>IF(D4348="","",VLOOKUP(D4348,'DISPATCHED (VT11)'!$E:$XEV,16373,0))</f>
        <v/>
      </c>
      <c r="B4348" s="13" t="str">
        <f>IF(D4348="","",VLOOKUP(D4348,'DISPATCHED (VT11)'!$E:$L,8,0))</f>
        <v/>
      </c>
      <c r="C4348" s="16" t="str">
        <f>IF(A4348="","",IF(VLOOKUP(A4348,'DSR Attendance'!$A:$E,5,0)=0,VLOOKUP(A4348,'DSR Attendance'!$A:$D,4,0),CONCATENATE(VLOOKUP(A4348,'DSR Attendance'!$A:$D,4,0)," / ",VLOOKUP('Per Outlet Plan'!A4348,'DSR Attendance'!$A:$E,5,0))))</f>
        <v/>
      </c>
      <c r="M4348" s="13" t="str">
        <f t="shared" si="69"/>
        <v/>
      </c>
      <c r="N4348" s="8"/>
      <c r="XFB4348" s="13" t="str">
        <f>IF(D4348="","",COUNTIF('DISPATCHED (VT11)'!$E:$E,'Per Outlet Plan'!D4348))</f>
        <v/>
      </c>
    </row>
    <row r="4349" spans="1:14 16382:16382">
      <c r="A4349" s="18" t="str">
        <f>IF(D4349="","",VLOOKUP(D4349,'DISPATCHED (VT11)'!$E:$XEV,16373,0))</f>
        <v/>
      </c>
      <c r="B4349" s="13" t="str">
        <f>IF(D4349="","",VLOOKUP(D4349,'DISPATCHED (VT11)'!$E:$L,8,0))</f>
        <v/>
      </c>
      <c r="C4349" s="16" t="str">
        <f>IF(A4349="","",IF(VLOOKUP(A4349,'DSR Attendance'!$A:$E,5,0)=0,VLOOKUP(A4349,'DSR Attendance'!$A:$D,4,0),CONCATENATE(VLOOKUP(A4349,'DSR Attendance'!$A:$D,4,0)," / ",VLOOKUP('Per Outlet Plan'!A4349,'DSR Attendance'!$A:$E,5,0))))</f>
        <v/>
      </c>
      <c r="M4349" s="13" t="str">
        <f t="shared" si="69"/>
        <v/>
      </c>
      <c r="N4349" s="8"/>
      <c r="XFB4349" s="13" t="str">
        <f>IF(D4349="","",COUNTIF('DISPATCHED (VT11)'!$E:$E,'Per Outlet Plan'!D4349))</f>
        <v/>
      </c>
    </row>
    <row r="4350" spans="1:14 16382:16382">
      <c r="A4350" s="18" t="str">
        <f>IF(D4350="","",VLOOKUP(D4350,'DISPATCHED (VT11)'!$E:$XEV,16373,0))</f>
        <v/>
      </c>
      <c r="B4350" s="13" t="str">
        <f>IF(D4350="","",VLOOKUP(D4350,'DISPATCHED (VT11)'!$E:$L,8,0))</f>
        <v/>
      </c>
      <c r="C4350" s="16" t="str">
        <f>IF(A4350="","",IF(VLOOKUP(A4350,'DSR Attendance'!$A:$E,5,0)=0,VLOOKUP(A4350,'DSR Attendance'!$A:$D,4,0),CONCATENATE(VLOOKUP(A4350,'DSR Attendance'!$A:$D,4,0)," / ",VLOOKUP('Per Outlet Plan'!A4350,'DSR Attendance'!$A:$E,5,0))))</f>
        <v/>
      </c>
      <c r="M4350" s="13" t="str">
        <f t="shared" si="69"/>
        <v/>
      </c>
      <c r="N4350" s="8"/>
      <c r="XFB4350" s="13" t="str">
        <f>IF(D4350="","",COUNTIF('DISPATCHED (VT11)'!$E:$E,'Per Outlet Plan'!D4350))</f>
        <v/>
      </c>
    </row>
    <row r="4351" spans="1:14 16382:16382">
      <c r="A4351" s="18" t="str">
        <f>IF(D4351="","",VLOOKUP(D4351,'DISPATCHED (VT11)'!$E:$XEV,16373,0))</f>
        <v/>
      </c>
      <c r="B4351" s="13" t="str">
        <f>IF(D4351="","",VLOOKUP(D4351,'DISPATCHED (VT11)'!$E:$L,8,0))</f>
        <v/>
      </c>
      <c r="C4351" s="16" t="str">
        <f>IF(A4351="","",IF(VLOOKUP(A4351,'DSR Attendance'!$A:$E,5,0)=0,VLOOKUP(A4351,'DSR Attendance'!$A:$D,4,0),CONCATENATE(VLOOKUP(A4351,'DSR Attendance'!$A:$D,4,0)," / ",VLOOKUP('Per Outlet Plan'!A4351,'DSR Attendance'!$A:$E,5,0))))</f>
        <v/>
      </c>
      <c r="M4351" s="13" t="str">
        <f t="shared" si="69"/>
        <v/>
      </c>
      <c r="N4351" s="8"/>
      <c r="XFB4351" s="13" t="str">
        <f>IF(D4351="","",COUNTIF('DISPATCHED (VT11)'!$E:$E,'Per Outlet Plan'!D4351))</f>
        <v/>
      </c>
    </row>
    <row r="4352" spans="1:14 16382:16382">
      <c r="A4352" s="18" t="str">
        <f>IF(D4352="","",VLOOKUP(D4352,'DISPATCHED (VT11)'!$E:$XEV,16373,0))</f>
        <v/>
      </c>
      <c r="B4352" s="13" t="str">
        <f>IF(D4352="","",VLOOKUP(D4352,'DISPATCHED (VT11)'!$E:$L,8,0))</f>
        <v/>
      </c>
      <c r="C4352" s="16" t="str">
        <f>IF(A4352="","",IF(VLOOKUP(A4352,'DSR Attendance'!$A:$E,5,0)=0,VLOOKUP(A4352,'DSR Attendance'!$A:$D,4,0),CONCATENATE(VLOOKUP(A4352,'DSR Attendance'!$A:$D,4,0)," / ",VLOOKUP('Per Outlet Plan'!A4352,'DSR Attendance'!$A:$E,5,0))))</f>
        <v/>
      </c>
      <c r="M4352" s="13" t="str">
        <f t="shared" si="69"/>
        <v/>
      </c>
      <c r="N4352" s="8"/>
      <c r="XFB4352" s="13" t="str">
        <f>IF(D4352="","",COUNTIF('DISPATCHED (VT11)'!$E:$E,'Per Outlet Plan'!D4352))</f>
        <v/>
      </c>
    </row>
    <row r="4353" spans="1:14 16382:16382">
      <c r="A4353" s="18" t="str">
        <f>IF(D4353="","",VLOOKUP(D4353,'DISPATCHED (VT11)'!$E:$XEV,16373,0))</f>
        <v/>
      </c>
      <c r="B4353" s="13" t="str">
        <f>IF(D4353="","",VLOOKUP(D4353,'DISPATCHED (VT11)'!$E:$L,8,0))</f>
        <v/>
      </c>
      <c r="C4353" s="16" t="str">
        <f>IF(A4353="","",IF(VLOOKUP(A4353,'DSR Attendance'!$A:$E,5,0)=0,VLOOKUP(A4353,'DSR Attendance'!$A:$D,4,0),CONCATENATE(VLOOKUP(A4353,'DSR Attendance'!$A:$D,4,0)," / ",VLOOKUP('Per Outlet Plan'!A4353,'DSR Attendance'!$A:$E,5,0))))</f>
        <v/>
      </c>
      <c r="M4353" s="13" t="str">
        <f t="shared" si="69"/>
        <v/>
      </c>
      <c r="N4353" s="8"/>
      <c r="XFB4353" s="13" t="str">
        <f>IF(D4353="","",COUNTIF('DISPATCHED (VT11)'!$E:$E,'Per Outlet Plan'!D4353))</f>
        <v/>
      </c>
    </row>
    <row r="4354" spans="1:14 16382:16382">
      <c r="A4354" s="18" t="str">
        <f>IF(D4354="","",VLOOKUP(D4354,'DISPATCHED (VT11)'!$E:$XEV,16373,0))</f>
        <v/>
      </c>
      <c r="B4354" s="13" t="str">
        <f>IF(D4354="","",VLOOKUP(D4354,'DISPATCHED (VT11)'!$E:$L,8,0))</f>
        <v/>
      </c>
      <c r="C4354" s="16" t="str">
        <f>IF(A4354="","",IF(VLOOKUP(A4354,'DSR Attendance'!$A:$E,5,0)=0,VLOOKUP(A4354,'DSR Attendance'!$A:$D,4,0),CONCATENATE(VLOOKUP(A4354,'DSR Attendance'!$A:$D,4,0)," / ",VLOOKUP('Per Outlet Plan'!A4354,'DSR Attendance'!$A:$E,5,0))))</f>
        <v/>
      </c>
      <c r="M4354" s="13" t="str">
        <f t="shared" si="69"/>
        <v/>
      </c>
      <c r="N4354" s="8"/>
      <c r="XFB4354" s="13" t="str">
        <f>IF(D4354="","",COUNTIF('DISPATCHED (VT11)'!$E:$E,'Per Outlet Plan'!D4354))</f>
        <v/>
      </c>
    </row>
    <row r="4355" spans="1:14 16382:16382">
      <c r="A4355" s="18" t="str">
        <f>IF(D4355="","",VLOOKUP(D4355,'DISPATCHED (VT11)'!$E:$XEV,16373,0))</f>
        <v/>
      </c>
      <c r="B4355" s="13" t="str">
        <f>IF(D4355="","",VLOOKUP(D4355,'DISPATCHED (VT11)'!$E:$L,8,0))</f>
        <v/>
      </c>
      <c r="C4355" s="16" t="str">
        <f>IF(A4355="","",IF(VLOOKUP(A4355,'DSR Attendance'!$A:$E,5,0)=0,VLOOKUP(A4355,'DSR Attendance'!$A:$D,4,0),CONCATENATE(VLOOKUP(A4355,'DSR Attendance'!$A:$D,4,0)," / ",VLOOKUP('Per Outlet Plan'!A4355,'DSR Attendance'!$A:$E,5,0))))</f>
        <v/>
      </c>
      <c r="M4355" s="13" t="str">
        <f t="shared" si="69"/>
        <v/>
      </c>
      <c r="N4355" s="8"/>
      <c r="XFB4355" s="13" t="str">
        <f>IF(D4355="","",COUNTIF('DISPATCHED (VT11)'!$E:$E,'Per Outlet Plan'!D4355))</f>
        <v/>
      </c>
    </row>
    <row r="4356" spans="1:14 16382:16382">
      <c r="A4356" s="18" t="str">
        <f>IF(D4356="","",VLOOKUP(D4356,'DISPATCHED (VT11)'!$E:$XEV,16373,0))</f>
        <v/>
      </c>
      <c r="B4356" s="13" t="str">
        <f>IF(D4356="","",VLOOKUP(D4356,'DISPATCHED (VT11)'!$E:$L,8,0))</f>
        <v/>
      </c>
      <c r="C4356" s="16" t="str">
        <f>IF(A4356="","",IF(VLOOKUP(A4356,'DSR Attendance'!$A:$E,5,0)=0,VLOOKUP(A4356,'DSR Attendance'!$A:$D,4,0),CONCATENATE(VLOOKUP(A4356,'DSR Attendance'!$A:$D,4,0)," / ",VLOOKUP('Per Outlet Plan'!A4356,'DSR Attendance'!$A:$E,5,0))))</f>
        <v/>
      </c>
      <c r="M4356" s="13" t="str">
        <f t="shared" si="69"/>
        <v/>
      </c>
      <c r="N4356" s="8"/>
      <c r="XFB4356" s="13" t="str">
        <f>IF(D4356="","",COUNTIF('DISPATCHED (VT11)'!$E:$E,'Per Outlet Plan'!D4356))</f>
        <v/>
      </c>
    </row>
    <row r="4357" spans="1:14 16382:16382">
      <c r="A4357" s="18" t="str">
        <f>IF(D4357="","",VLOOKUP(D4357,'DISPATCHED (VT11)'!$E:$XEV,16373,0))</f>
        <v/>
      </c>
      <c r="B4357" s="13" t="str">
        <f>IF(D4357="","",VLOOKUP(D4357,'DISPATCHED (VT11)'!$E:$L,8,0))</f>
        <v/>
      </c>
      <c r="C4357" s="16" t="str">
        <f>IF(A4357="","",IF(VLOOKUP(A4357,'DSR Attendance'!$A:$E,5,0)=0,VLOOKUP(A4357,'DSR Attendance'!$A:$D,4,0),CONCATENATE(VLOOKUP(A4357,'DSR Attendance'!$A:$D,4,0)," / ",VLOOKUP('Per Outlet Plan'!A4357,'DSR Attendance'!$A:$E,5,0))))</f>
        <v/>
      </c>
      <c r="M4357" s="13" t="str">
        <f t="shared" si="69"/>
        <v/>
      </c>
      <c r="N4357" s="8"/>
      <c r="XFB4357" s="13" t="str">
        <f>IF(D4357="","",COUNTIF('DISPATCHED (VT11)'!$E:$E,'Per Outlet Plan'!D4357))</f>
        <v/>
      </c>
    </row>
    <row r="4358" spans="1:14 16382:16382">
      <c r="A4358" s="18" t="str">
        <f>IF(D4358="","",VLOOKUP(D4358,'DISPATCHED (VT11)'!$E:$XEV,16373,0))</f>
        <v/>
      </c>
      <c r="B4358" s="13" t="str">
        <f>IF(D4358="","",VLOOKUP(D4358,'DISPATCHED (VT11)'!$E:$L,8,0))</f>
        <v/>
      </c>
      <c r="C4358" s="16" t="str">
        <f>IF(A4358="","",IF(VLOOKUP(A4358,'DSR Attendance'!$A:$E,5,0)=0,VLOOKUP(A4358,'DSR Attendance'!$A:$D,4,0),CONCATENATE(VLOOKUP(A4358,'DSR Attendance'!$A:$D,4,0)," / ",VLOOKUP('Per Outlet Plan'!A4358,'DSR Attendance'!$A:$E,5,0))))</f>
        <v/>
      </c>
      <c r="M4358" s="13" t="str">
        <f t="shared" ref="M4358:M4421" si="70">IF(L4358="","",VLOOKUP(L4358,$XFC$6:$XFD$30,2,0))</f>
        <v/>
      </c>
      <c r="N4358" s="8"/>
      <c r="XFB4358" s="13" t="str">
        <f>IF(D4358="","",COUNTIF('DISPATCHED (VT11)'!$E:$E,'Per Outlet Plan'!D4358))</f>
        <v/>
      </c>
    </row>
    <row r="4359" spans="1:14 16382:16382">
      <c r="A4359" s="18" t="str">
        <f>IF(D4359="","",VLOOKUP(D4359,'DISPATCHED (VT11)'!$E:$XEV,16373,0))</f>
        <v/>
      </c>
      <c r="B4359" s="13" t="str">
        <f>IF(D4359="","",VLOOKUP(D4359,'DISPATCHED (VT11)'!$E:$L,8,0))</f>
        <v/>
      </c>
      <c r="C4359" s="16" t="str">
        <f>IF(A4359="","",IF(VLOOKUP(A4359,'DSR Attendance'!$A:$E,5,0)=0,VLOOKUP(A4359,'DSR Attendance'!$A:$D,4,0),CONCATENATE(VLOOKUP(A4359,'DSR Attendance'!$A:$D,4,0)," / ",VLOOKUP('Per Outlet Plan'!A4359,'DSR Attendance'!$A:$E,5,0))))</f>
        <v/>
      </c>
      <c r="M4359" s="13" t="str">
        <f t="shared" si="70"/>
        <v/>
      </c>
      <c r="N4359" s="8"/>
      <c r="XFB4359" s="13" t="str">
        <f>IF(D4359="","",COUNTIF('DISPATCHED (VT11)'!$E:$E,'Per Outlet Plan'!D4359))</f>
        <v/>
      </c>
    </row>
    <row r="4360" spans="1:14 16382:16382">
      <c r="A4360" s="18" t="str">
        <f>IF(D4360="","",VLOOKUP(D4360,'DISPATCHED (VT11)'!$E:$XEV,16373,0))</f>
        <v/>
      </c>
      <c r="B4360" s="13" t="str">
        <f>IF(D4360="","",VLOOKUP(D4360,'DISPATCHED (VT11)'!$E:$L,8,0))</f>
        <v/>
      </c>
      <c r="C4360" s="16" t="str">
        <f>IF(A4360="","",IF(VLOOKUP(A4360,'DSR Attendance'!$A:$E,5,0)=0,VLOOKUP(A4360,'DSR Attendance'!$A:$D,4,0),CONCATENATE(VLOOKUP(A4360,'DSR Attendance'!$A:$D,4,0)," / ",VLOOKUP('Per Outlet Plan'!A4360,'DSR Attendance'!$A:$E,5,0))))</f>
        <v/>
      </c>
      <c r="M4360" s="13" t="str">
        <f t="shared" si="70"/>
        <v/>
      </c>
      <c r="N4360" s="8"/>
      <c r="XFB4360" s="13" t="str">
        <f>IF(D4360="","",COUNTIF('DISPATCHED (VT11)'!$E:$E,'Per Outlet Plan'!D4360))</f>
        <v/>
      </c>
    </row>
    <row r="4361" spans="1:14 16382:16382">
      <c r="A4361" s="18" t="str">
        <f>IF(D4361="","",VLOOKUP(D4361,'DISPATCHED (VT11)'!$E:$XEV,16373,0))</f>
        <v/>
      </c>
      <c r="B4361" s="13" t="str">
        <f>IF(D4361="","",VLOOKUP(D4361,'DISPATCHED (VT11)'!$E:$L,8,0))</f>
        <v/>
      </c>
      <c r="C4361" s="16" t="str">
        <f>IF(A4361="","",IF(VLOOKUP(A4361,'DSR Attendance'!$A:$E,5,0)=0,VLOOKUP(A4361,'DSR Attendance'!$A:$D,4,0),CONCATENATE(VLOOKUP(A4361,'DSR Attendance'!$A:$D,4,0)," / ",VLOOKUP('Per Outlet Plan'!A4361,'DSR Attendance'!$A:$E,5,0))))</f>
        <v/>
      </c>
      <c r="M4361" s="13" t="str">
        <f t="shared" si="70"/>
        <v/>
      </c>
      <c r="N4361" s="8"/>
      <c r="XFB4361" s="13" t="str">
        <f>IF(D4361="","",COUNTIF('DISPATCHED (VT11)'!$E:$E,'Per Outlet Plan'!D4361))</f>
        <v/>
      </c>
    </row>
    <row r="4362" spans="1:14 16382:16382">
      <c r="A4362" s="18" t="str">
        <f>IF(D4362="","",VLOOKUP(D4362,'DISPATCHED (VT11)'!$E:$XEV,16373,0))</f>
        <v/>
      </c>
      <c r="B4362" s="13" t="str">
        <f>IF(D4362="","",VLOOKUP(D4362,'DISPATCHED (VT11)'!$E:$L,8,0))</f>
        <v/>
      </c>
      <c r="C4362" s="16" t="str">
        <f>IF(A4362="","",IF(VLOOKUP(A4362,'DSR Attendance'!$A:$E,5,0)=0,VLOOKUP(A4362,'DSR Attendance'!$A:$D,4,0),CONCATENATE(VLOOKUP(A4362,'DSR Attendance'!$A:$D,4,0)," / ",VLOOKUP('Per Outlet Plan'!A4362,'DSR Attendance'!$A:$E,5,0))))</f>
        <v/>
      </c>
      <c r="M4362" s="13" t="str">
        <f t="shared" si="70"/>
        <v/>
      </c>
      <c r="N4362" s="8"/>
      <c r="XFB4362" s="13" t="str">
        <f>IF(D4362="","",COUNTIF('DISPATCHED (VT11)'!$E:$E,'Per Outlet Plan'!D4362))</f>
        <v/>
      </c>
    </row>
    <row r="4363" spans="1:14 16382:16382">
      <c r="A4363" s="18" t="str">
        <f>IF(D4363="","",VLOOKUP(D4363,'DISPATCHED (VT11)'!$E:$XEV,16373,0))</f>
        <v/>
      </c>
      <c r="B4363" s="13" t="str">
        <f>IF(D4363="","",VLOOKUP(D4363,'DISPATCHED (VT11)'!$E:$L,8,0))</f>
        <v/>
      </c>
      <c r="C4363" s="16" t="str">
        <f>IF(A4363="","",IF(VLOOKUP(A4363,'DSR Attendance'!$A:$E,5,0)=0,VLOOKUP(A4363,'DSR Attendance'!$A:$D,4,0),CONCATENATE(VLOOKUP(A4363,'DSR Attendance'!$A:$D,4,0)," / ",VLOOKUP('Per Outlet Plan'!A4363,'DSR Attendance'!$A:$E,5,0))))</f>
        <v/>
      </c>
      <c r="M4363" s="13" t="str">
        <f t="shared" si="70"/>
        <v/>
      </c>
      <c r="N4363" s="8"/>
      <c r="XFB4363" s="13" t="str">
        <f>IF(D4363="","",COUNTIF('DISPATCHED (VT11)'!$E:$E,'Per Outlet Plan'!D4363))</f>
        <v/>
      </c>
    </row>
    <row r="4364" spans="1:14 16382:16382">
      <c r="A4364" s="18" t="str">
        <f>IF(D4364="","",VLOOKUP(D4364,'DISPATCHED (VT11)'!$E:$XEV,16373,0))</f>
        <v/>
      </c>
      <c r="B4364" s="13" t="str">
        <f>IF(D4364="","",VLOOKUP(D4364,'DISPATCHED (VT11)'!$E:$L,8,0))</f>
        <v/>
      </c>
      <c r="C4364" s="16" t="str">
        <f>IF(A4364="","",IF(VLOOKUP(A4364,'DSR Attendance'!$A:$E,5,0)=0,VLOOKUP(A4364,'DSR Attendance'!$A:$D,4,0),CONCATENATE(VLOOKUP(A4364,'DSR Attendance'!$A:$D,4,0)," / ",VLOOKUP('Per Outlet Plan'!A4364,'DSR Attendance'!$A:$E,5,0))))</f>
        <v/>
      </c>
      <c r="M4364" s="13" t="str">
        <f t="shared" si="70"/>
        <v/>
      </c>
      <c r="N4364" s="8"/>
      <c r="XFB4364" s="13" t="str">
        <f>IF(D4364="","",COUNTIF('DISPATCHED (VT11)'!$E:$E,'Per Outlet Plan'!D4364))</f>
        <v/>
      </c>
    </row>
    <row r="4365" spans="1:14 16382:16382">
      <c r="A4365" s="18" t="str">
        <f>IF(D4365="","",VLOOKUP(D4365,'DISPATCHED (VT11)'!$E:$XEV,16373,0))</f>
        <v/>
      </c>
      <c r="B4365" s="13" t="str">
        <f>IF(D4365="","",VLOOKUP(D4365,'DISPATCHED (VT11)'!$E:$L,8,0))</f>
        <v/>
      </c>
      <c r="C4365" s="16" t="str">
        <f>IF(A4365="","",IF(VLOOKUP(A4365,'DSR Attendance'!$A:$E,5,0)=0,VLOOKUP(A4365,'DSR Attendance'!$A:$D,4,0),CONCATENATE(VLOOKUP(A4365,'DSR Attendance'!$A:$D,4,0)," / ",VLOOKUP('Per Outlet Plan'!A4365,'DSR Attendance'!$A:$E,5,0))))</f>
        <v/>
      </c>
      <c r="M4365" s="13" t="str">
        <f t="shared" si="70"/>
        <v/>
      </c>
      <c r="N4365" s="8"/>
      <c r="XFB4365" s="13" t="str">
        <f>IF(D4365="","",COUNTIF('DISPATCHED (VT11)'!$E:$E,'Per Outlet Plan'!D4365))</f>
        <v/>
      </c>
    </row>
    <row r="4366" spans="1:14 16382:16382">
      <c r="A4366" s="18" t="str">
        <f>IF(D4366="","",VLOOKUP(D4366,'DISPATCHED (VT11)'!$E:$XEV,16373,0))</f>
        <v/>
      </c>
      <c r="B4366" s="13" t="str">
        <f>IF(D4366="","",VLOOKUP(D4366,'DISPATCHED (VT11)'!$E:$L,8,0))</f>
        <v/>
      </c>
      <c r="C4366" s="16" t="str">
        <f>IF(A4366="","",IF(VLOOKUP(A4366,'DSR Attendance'!$A:$E,5,0)=0,VLOOKUP(A4366,'DSR Attendance'!$A:$D,4,0),CONCATENATE(VLOOKUP(A4366,'DSR Attendance'!$A:$D,4,0)," / ",VLOOKUP('Per Outlet Plan'!A4366,'DSR Attendance'!$A:$E,5,0))))</f>
        <v/>
      </c>
      <c r="M4366" s="13" t="str">
        <f t="shared" si="70"/>
        <v/>
      </c>
      <c r="N4366" s="8"/>
      <c r="XFB4366" s="13" t="str">
        <f>IF(D4366="","",COUNTIF('DISPATCHED (VT11)'!$E:$E,'Per Outlet Plan'!D4366))</f>
        <v/>
      </c>
    </row>
    <row r="4367" spans="1:14 16382:16382">
      <c r="A4367" s="18" t="str">
        <f>IF(D4367="","",VLOOKUP(D4367,'DISPATCHED (VT11)'!$E:$XEV,16373,0))</f>
        <v/>
      </c>
      <c r="B4367" s="13" t="str">
        <f>IF(D4367="","",VLOOKUP(D4367,'DISPATCHED (VT11)'!$E:$L,8,0))</f>
        <v/>
      </c>
      <c r="C4367" s="16" t="str">
        <f>IF(A4367="","",IF(VLOOKUP(A4367,'DSR Attendance'!$A:$E,5,0)=0,VLOOKUP(A4367,'DSR Attendance'!$A:$D,4,0),CONCATENATE(VLOOKUP(A4367,'DSR Attendance'!$A:$D,4,0)," / ",VLOOKUP('Per Outlet Plan'!A4367,'DSR Attendance'!$A:$E,5,0))))</f>
        <v/>
      </c>
      <c r="M4367" s="13" t="str">
        <f t="shared" si="70"/>
        <v/>
      </c>
      <c r="N4367" s="8"/>
      <c r="XFB4367" s="13" t="str">
        <f>IF(D4367="","",COUNTIF('DISPATCHED (VT11)'!$E:$E,'Per Outlet Plan'!D4367))</f>
        <v/>
      </c>
    </row>
    <row r="4368" spans="1:14 16382:16382">
      <c r="A4368" s="18" t="str">
        <f>IF(D4368="","",VLOOKUP(D4368,'DISPATCHED (VT11)'!$E:$XEV,16373,0))</f>
        <v/>
      </c>
      <c r="B4368" s="13" t="str">
        <f>IF(D4368="","",VLOOKUP(D4368,'DISPATCHED (VT11)'!$E:$L,8,0))</f>
        <v/>
      </c>
      <c r="C4368" s="16" t="str">
        <f>IF(A4368="","",IF(VLOOKUP(A4368,'DSR Attendance'!$A:$E,5,0)=0,VLOOKUP(A4368,'DSR Attendance'!$A:$D,4,0),CONCATENATE(VLOOKUP(A4368,'DSR Attendance'!$A:$D,4,0)," / ",VLOOKUP('Per Outlet Plan'!A4368,'DSR Attendance'!$A:$E,5,0))))</f>
        <v/>
      </c>
      <c r="M4368" s="13" t="str">
        <f t="shared" si="70"/>
        <v/>
      </c>
      <c r="N4368" s="8"/>
      <c r="XFB4368" s="13" t="str">
        <f>IF(D4368="","",COUNTIF('DISPATCHED (VT11)'!$E:$E,'Per Outlet Plan'!D4368))</f>
        <v/>
      </c>
    </row>
    <row r="4369" spans="1:14 16382:16382">
      <c r="A4369" s="18" t="str">
        <f>IF(D4369="","",VLOOKUP(D4369,'DISPATCHED (VT11)'!$E:$XEV,16373,0))</f>
        <v/>
      </c>
      <c r="B4369" s="13" t="str">
        <f>IF(D4369="","",VLOOKUP(D4369,'DISPATCHED (VT11)'!$E:$L,8,0))</f>
        <v/>
      </c>
      <c r="C4369" s="16" t="str">
        <f>IF(A4369="","",IF(VLOOKUP(A4369,'DSR Attendance'!$A:$E,5,0)=0,VLOOKUP(A4369,'DSR Attendance'!$A:$D,4,0),CONCATENATE(VLOOKUP(A4369,'DSR Attendance'!$A:$D,4,0)," / ",VLOOKUP('Per Outlet Plan'!A4369,'DSR Attendance'!$A:$E,5,0))))</f>
        <v/>
      </c>
      <c r="M4369" s="13" t="str">
        <f t="shared" si="70"/>
        <v/>
      </c>
      <c r="N4369" s="8"/>
      <c r="XFB4369" s="13" t="str">
        <f>IF(D4369="","",COUNTIF('DISPATCHED (VT11)'!$E:$E,'Per Outlet Plan'!D4369))</f>
        <v/>
      </c>
    </row>
    <row r="4370" spans="1:14 16382:16382">
      <c r="A4370" s="18" t="str">
        <f>IF(D4370="","",VLOOKUP(D4370,'DISPATCHED (VT11)'!$E:$XEV,16373,0))</f>
        <v/>
      </c>
      <c r="B4370" s="13" t="str">
        <f>IF(D4370="","",VLOOKUP(D4370,'DISPATCHED (VT11)'!$E:$L,8,0))</f>
        <v/>
      </c>
      <c r="C4370" s="16" t="str">
        <f>IF(A4370="","",IF(VLOOKUP(A4370,'DSR Attendance'!$A:$E,5,0)=0,VLOOKUP(A4370,'DSR Attendance'!$A:$D,4,0),CONCATENATE(VLOOKUP(A4370,'DSR Attendance'!$A:$D,4,0)," / ",VLOOKUP('Per Outlet Plan'!A4370,'DSR Attendance'!$A:$E,5,0))))</f>
        <v/>
      </c>
      <c r="M4370" s="13" t="str">
        <f t="shared" si="70"/>
        <v/>
      </c>
      <c r="N4370" s="8"/>
      <c r="XFB4370" s="13" t="str">
        <f>IF(D4370="","",COUNTIF('DISPATCHED (VT11)'!$E:$E,'Per Outlet Plan'!D4370))</f>
        <v/>
      </c>
    </row>
    <row r="4371" spans="1:14 16382:16382">
      <c r="A4371" s="18" t="str">
        <f>IF(D4371="","",VLOOKUP(D4371,'DISPATCHED (VT11)'!$E:$XEV,16373,0))</f>
        <v/>
      </c>
      <c r="B4371" s="13" t="str">
        <f>IF(D4371="","",VLOOKUP(D4371,'DISPATCHED (VT11)'!$E:$L,8,0))</f>
        <v/>
      </c>
      <c r="C4371" s="16" t="str">
        <f>IF(A4371="","",IF(VLOOKUP(A4371,'DSR Attendance'!$A:$E,5,0)=0,VLOOKUP(A4371,'DSR Attendance'!$A:$D,4,0),CONCATENATE(VLOOKUP(A4371,'DSR Attendance'!$A:$D,4,0)," / ",VLOOKUP('Per Outlet Plan'!A4371,'DSR Attendance'!$A:$E,5,0))))</f>
        <v/>
      </c>
      <c r="M4371" s="13" t="str">
        <f t="shared" si="70"/>
        <v/>
      </c>
      <c r="N4371" s="8"/>
      <c r="XFB4371" s="13" t="str">
        <f>IF(D4371="","",COUNTIF('DISPATCHED (VT11)'!$E:$E,'Per Outlet Plan'!D4371))</f>
        <v/>
      </c>
    </row>
    <row r="4372" spans="1:14 16382:16382">
      <c r="A4372" s="18" t="str">
        <f>IF(D4372="","",VLOOKUP(D4372,'DISPATCHED (VT11)'!$E:$XEV,16373,0))</f>
        <v/>
      </c>
      <c r="B4372" s="13" t="str">
        <f>IF(D4372="","",VLOOKUP(D4372,'DISPATCHED (VT11)'!$E:$L,8,0))</f>
        <v/>
      </c>
      <c r="C4372" s="16" t="str">
        <f>IF(A4372="","",IF(VLOOKUP(A4372,'DSR Attendance'!$A:$E,5,0)=0,VLOOKUP(A4372,'DSR Attendance'!$A:$D,4,0),CONCATENATE(VLOOKUP(A4372,'DSR Attendance'!$A:$D,4,0)," / ",VLOOKUP('Per Outlet Plan'!A4372,'DSR Attendance'!$A:$E,5,0))))</f>
        <v/>
      </c>
      <c r="M4372" s="13" t="str">
        <f t="shared" si="70"/>
        <v/>
      </c>
      <c r="N4372" s="8"/>
      <c r="XFB4372" s="13" t="str">
        <f>IF(D4372="","",COUNTIF('DISPATCHED (VT11)'!$E:$E,'Per Outlet Plan'!D4372))</f>
        <v/>
      </c>
    </row>
    <row r="4373" spans="1:14 16382:16382">
      <c r="A4373" s="18" t="str">
        <f>IF(D4373="","",VLOOKUP(D4373,'DISPATCHED (VT11)'!$E:$XEV,16373,0))</f>
        <v/>
      </c>
      <c r="B4373" s="13" t="str">
        <f>IF(D4373="","",VLOOKUP(D4373,'DISPATCHED (VT11)'!$E:$L,8,0))</f>
        <v/>
      </c>
      <c r="C4373" s="16" t="str">
        <f>IF(A4373="","",IF(VLOOKUP(A4373,'DSR Attendance'!$A:$E,5,0)=0,VLOOKUP(A4373,'DSR Attendance'!$A:$D,4,0),CONCATENATE(VLOOKUP(A4373,'DSR Attendance'!$A:$D,4,0)," / ",VLOOKUP('Per Outlet Plan'!A4373,'DSR Attendance'!$A:$E,5,0))))</f>
        <v/>
      </c>
      <c r="M4373" s="13" t="str">
        <f t="shared" si="70"/>
        <v/>
      </c>
      <c r="N4373" s="8"/>
      <c r="XFB4373" s="13" t="str">
        <f>IF(D4373="","",COUNTIF('DISPATCHED (VT11)'!$E:$E,'Per Outlet Plan'!D4373))</f>
        <v/>
      </c>
    </row>
    <row r="4374" spans="1:14 16382:16382">
      <c r="A4374" s="18" t="str">
        <f>IF(D4374="","",VLOOKUP(D4374,'DISPATCHED (VT11)'!$E:$XEV,16373,0))</f>
        <v/>
      </c>
      <c r="B4374" s="13" t="str">
        <f>IF(D4374="","",VLOOKUP(D4374,'DISPATCHED (VT11)'!$E:$L,8,0))</f>
        <v/>
      </c>
      <c r="C4374" s="16" t="str">
        <f>IF(A4374="","",IF(VLOOKUP(A4374,'DSR Attendance'!$A:$E,5,0)=0,VLOOKUP(A4374,'DSR Attendance'!$A:$D,4,0),CONCATENATE(VLOOKUP(A4374,'DSR Attendance'!$A:$D,4,0)," / ",VLOOKUP('Per Outlet Plan'!A4374,'DSR Attendance'!$A:$E,5,0))))</f>
        <v/>
      </c>
      <c r="M4374" s="13" t="str">
        <f t="shared" si="70"/>
        <v/>
      </c>
      <c r="N4374" s="8"/>
      <c r="XFB4374" s="13" t="str">
        <f>IF(D4374="","",COUNTIF('DISPATCHED (VT11)'!$E:$E,'Per Outlet Plan'!D4374))</f>
        <v/>
      </c>
    </row>
    <row r="4375" spans="1:14 16382:16382">
      <c r="A4375" s="18" t="str">
        <f>IF(D4375="","",VLOOKUP(D4375,'DISPATCHED (VT11)'!$E:$XEV,16373,0))</f>
        <v/>
      </c>
      <c r="B4375" s="13" t="str">
        <f>IF(D4375="","",VLOOKUP(D4375,'DISPATCHED (VT11)'!$E:$L,8,0))</f>
        <v/>
      </c>
      <c r="C4375" s="16" t="str">
        <f>IF(A4375="","",IF(VLOOKUP(A4375,'DSR Attendance'!$A:$E,5,0)=0,VLOOKUP(A4375,'DSR Attendance'!$A:$D,4,0),CONCATENATE(VLOOKUP(A4375,'DSR Attendance'!$A:$D,4,0)," / ",VLOOKUP('Per Outlet Plan'!A4375,'DSR Attendance'!$A:$E,5,0))))</f>
        <v/>
      </c>
      <c r="M4375" s="13" t="str">
        <f t="shared" si="70"/>
        <v/>
      </c>
      <c r="N4375" s="8"/>
      <c r="XFB4375" s="13" t="str">
        <f>IF(D4375="","",COUNTIF('DISPATCHED (VT11)'!$E:$E,'Per Outlet Plan'!D4375))</f>
        <v/>
      </c>
    </row>
    <row r="4376" spans="1:14 16382:16382">
      <c r="A4376" s="18" t="str">
        <f>IF(D4376="","",VLOOKUP(D4376,'DISPATCHED (VT11)'!$E:$XEV,16373,0))</f>
        <v/>
      </c>
      <c r="B4376" s="13" t="str">
        <f>IF(D4376="","",VLOOKUP(D4376,'DISPATCHED (VT11)'!$E:$L,8,0))</f>
        <v/>
      </c>
      <c r="C4376" s="16" t="str">
        <f>IF(A4376="","",IF(VLOOKUP(A4376,'DSR Attendance'!$A:$E,5,0)=0,VLOOKUP(A4376,'DSR Attendance'!$A:$D,4,0),CONCATENATE(VLOOKUP(A4376,'DSR Attendance'!$A:$D,4,0)," / ",VLOOKUP('Per Outlet Plan'!A4376,'DSR Attendance'!$A:$E,5,0))))</f>
        <v/>
      </c>
      <c r="M4376" s="13" t="str">
        <f t="shared" si="70"/>
        <v/>
      </c>
      <c r="N4376" s="8"/>
      <c r="XFB4376" s="13" t="str">
        <f>IF(D4376="","",COUNTIF('DISPATCHED (VT11)'!$E:$E,'Per Outlet Plan'!D4376))</f>
        <v/>
      </c>
    </row>
    <row r="4377" spans="1:14 16382:16382">
      <c r="A4377" s="18" t="str">
        <f>IF(D4377="","",VLOOKUP(D4377,'DISPATCHED (VT11)'!$E:$XEV,16373,0))</f>
        <v/>
      </c>
      <c r="B4377" s="13" t="str">
        <f>IF(D4377="","",VLOOKUP(D4377,'DISPATCHED (VT11)'!$E:$L,8,0))</f>
        <v/>
      </c>
      <c r="C4377" s="16" t="str">
        <f>IF(A4377="","",IF(VLOOKUP(A4377,'DSR Attendance'!$A:$E,5,0)=0,VLOOKUP(A4377,'DSR Attendance'!$A:$D,4,0),CONCATENATE(VLOOKUP(A4377,'DSR Attendance'!$A:$D,4,0)," / ",VLOOKUP('Per Outlet Plan'!A4377,'DSR Attendance'!$A:$E,5,0))))</f>
        <v/>
      </c>
      <c r="M4377" s="13" t="str">
        <f t="shared" si="70"/>
        <v/>
      </c>
      <c r="N4377" s="8"/>
      <c r="XFB4377" s="13" t="str">
        <f>IF(D4377="","",COUNTIF('DISPATCHED (VT11)'!$E:$E,'Per Outlet Plan'!D4377))</f>
        <v/>
      </c>
    </row>
    <row r="4378" spans="1:14 16382:16382">
      <c r="A4378" s="18" t="str">
        <f>IF(D4378="","",VLOOKUP(D4378,'DISPATCHED (VT11)'!$E:$XEV,16373,0))</f>
        <v/>
      </c>
      <c r="B4378" s="13" t="str">
        <f>IF(D4378="","",VLOOKUP(D4378,'DISPATCHED (VT11)'!$E:$L,8,0))</f>
        <v/>
      </c>
      <c r="C4378" s="16" t="str">
        <f>IF(A4378="","",IF(VLOOKUP(A4378,'DSR Attendance'!$A:$E,5,0)=0,VLOOKUP(A4378,'DSR Attendance'!$A:$D,4,0),CONCATENATE(VLOOKUP(A4378,'DSR Attendance'!$A:$D,4,0)," / ",VLOOKUP('Per Outlet Plan'!A4378,'DSR Attendance'!$A:$E,5,0))))</f>
        <v/>
      </c>
      <c r="M4378" s="13" t="str">
        <f t="shared" si="70"/>
        <v/>
      </c>
      <c r="N4378" s="8"/>
      <c r="XFB4378" s="13" t="str">
        <f>IF(D4378="","",COUNTIF('DISPATCHED (VT11)'!$E:$E,'Per Outlet Plan'!D4378))</f>
        <v/>
      </c>
    </row>
    <row r="4379" spans="1:14 16382:16382">
      <c r="A4379" s="18" t="str">
        <f>IF(D4379="","",VLOOKUP(D4379,'DISPATCHED (VT11)'!$E:$XEV,16373,0))</f>
        <v/>
      </c>
      <c r="B4379" s="13" t="str">
        <f>IF(D4379="","",VLOOKUP(D4379,'DISPATCHED (VT11)'!$E:$L,8,0))</f>
        <v/>
      </c>
      <c r="C4379" s="16" t="str">
        <f>IF(A4379="","",IF(VLOOKUP(A4379,'DSR Attendance'!$A:$E,5,0)=0,VLOOKUP(A4379,'DSR Attendance'!$A:$D,4,0),CONCATENATE(VLOOKUP(A4379,'DSR Attendance'!$A:$D,4,0)," / ",VLOOKUP('Per Outlet Plan'!A4379,'DSR Attendance'!$A:$E,5,0))))</f>
        <v/>
      </c>
      <c r="M4379" s="13" t="str">
        <f t="shared" si="70"/>
        <v/>
      </c>
      <c r="N4379" s="8"/>
      <c r="XFB4379" s="13" t="str">
        <f>IF(D4379="","",COUNTIF('DISPATCHED (VT11)'!$E:$E,'Per Outlet Plan'!D4379))</f>
        <v/>
      </c>
    </row>
    <row r="4380" spans="1:14 16382:16382">
      <c r="A4380" s="18" t="str">
        <f>IF(D4380="","",VLOOKUP(D4380,'DISPATCHED (VT11)'!$E:$XEV,16373,0))</f>
        <v/>
      </c>
      <c r="B4380" s="13" t="str">
        <f>IF(D4380="","",VLOOKUP(D4380,'DISPATCHED (VT11)'!$E:$L,8,0))</f>
        <v/>
      </c>
      <c r="C4380" s="16" t="str">
        <f>IF(A4380="","",IF(VLOOKUP(A4380,'DSR Attendance'!$A:$E,5,0)=0,VLOOKUP(A4380,'DSR Attendance'!$A:$D,4,0),CONCATENATE(VLOOKUP(A4380,'DSR Attendance'!$A:$D,4,0)," / ",VLOOKUP('Per Outlet Plan'!A4380,'DSR Attendance'!$A:$E,5,0))))</f>
        <v/>
      </c>
      <c r="M4380" s="13" t="str">
        <f t="shared" si="70"/>
        <v/>
      </c>
      <c r="N4380" s="8"/>
      <c r="XFB4380" s="13" t="str">
        <f>IF(D4380="","",COUNTIF('DISPATCHED (VT11)'!$E:$E,'Per Outlet Plan'!D4380))</f>
        <v/>
      </c>
    </row>
    <row r="4381" spans="1:14 16382:16382">
      <c r="A4381" s="18" t="str">
        <f>IF(D4381="","",VLOOKUP(D4381,'DISPATCHED (VT11)'!$E:$XEV,16373,0))</f>
        <v/>
      </c>
      <c r="B4381" s="13" t="str">
        <f>IF(D4381="","",VLOOKUP(D4381,'DISPATCHED (VT11)'!$E:$L,8,0))</f>
        <v/>
      </c>
      <c r="C4381" s="16" t="str">
        <f>IF(A4381="","",IF(VLOOKUP(A4381,'DSR Attendance'!$A:$E,5,0)=0,VLOOKUP(A4381,'DSR Attendance'!$A:$D,4,0),CONCATENATE(VLOOKUP(A4381,'DSR Attendance'!$A:$D,4,0)," / ",VLOOKUP('Per Outlet Plan'!A4381,'DSR Attendance'!$A:$E,5,0))))</f>
        <v/>
      </c>
      <c r="M4381" s="13" t="str">
        <f t="shared" si="70"/>
        <v/>
      </c>
      <c r="N4381" s="8"/>
      <c r="XFB4381" s="13" t="str">
        <f>IF(D4381="","",COUNTIF('DISPATCHED (VT11)'!$E:$E,'Per Outlet Plan'!D4381))</f>
        <v/>
      </c>
    </row>
    <row r="4382" spans="1:14 16382:16382">
      <c r="A4382" s="18" t="str">
        <f>IF(D4382="","",VLOOKUP(D4382,'DISPATCHED (VT11)'!$E:$XEV,16373,0))</f>
        <v/>
      </c>
      <c r="B4382" s="13" t="str">
        <f>IF(D4382="","",VLOOKUP(D4382,'DISPATCHED (VT11)'!$E:$L,8,0))</f>
        <v/>
      </c>
      <c r="C4382" s="16" t="str">
        <f>IF(A4382="","",IF(VLOOKUP(A4382,'DSR Attendance'!$A:$E,5,0)=0,VLOOKUP(A4382,'DSR Attendance'!$A:$D,4,0),CONCATENATE(VLOOKUP(A4382,'DSR Attendance'!$A:$D,4,0)," / ",VLOOKUP('Per Outlet Plan'!A4382,'DSR Attendance'!$A:$E,5,0))))</f>
        <v/>
      </c>
      <c r="M4382" s="13" t="str">
        <f t="shared" si="70"/>
        <v/>
      </c>
      <c r="N4382" s="8"/>
      <c r="XFB4382" s="13" t="str">
        <f>IF(D4382="","",COUNTIF('DISPATCHED (VT11)'!$E:$E,'Per Outlet Plan'!D4382))</f>
        <v/>
      </c>
    </row>
    <row r="4383" spans="1:14 16382:16382">
      <c r="A4383" s="18" t="str">
        <f>IF(D4383="","",VLOOKUP(D4383,'DISPATCHED (VT11)'!$E:$XEV,16373,0))</f>
        <v/>
      </c>
      <c r="B4383" s="13" t="str">
        <f>IF(D4383="","",VLOOKUP(D4383,'DISPATCHED (VT11)'!$E:$L,8,0))</f>
        <v/>
      </c>
      <c r="C4383" s="16" t="str">
        <f>IF(A4383="","",IF(VLOOKUP(A4383,'DSR Attendance'!$A:$E,5,0)=0,VLOOKUP(A4383,'DSR Attendance'!$A:$D,4,0),CONCATENATE(VLOOKUP(A4383,'DSR Attendance'!$A:$D,4,0)," / ",VLOOKUP('Per Outlet Plan'!A4383,'DSR Attendance'!$A:$E,5,0))))</f>
        <v/>
      </c>
      <c r="M4383" s="13" t="str">
        <f t="shared" si="70"/>
        <v/>
      </c>
      <c r="N4383" s="8"/>
      <c r="XFB4383" s="13" t="str">
        <f>IF(D4383="","",COUNTIF('DISPATCHED (VT11)'!$E:$E,'Per Outlet Plan'!D4383))</f>
        <v/>
      </c>
    </row>
    <row r="4384" spans="1:14 16382:16382">
      <c r="A4384" s="18" t="str">
        <f>IF(D4384="","",VLOOKUP(D4384,'DISPATCHED (VT11)'!$E:$XEV,16373,0))</f>
        <v/>
      </c>
      <c r="B4384" s="13" t="str">
        <f>IF(D4384="","",VLOOKUP(D4384,'DISPATCHED (VT11)'!$E:$L,8,0))</f>
        <v/>
      </c>
      <c r="C4384" s="16" t="str">
        <f>IF(A4384="","",IF(VLOOKUP(A4384,'DSR Attendance'!$A:$E,5,0)=0,VLOOKUP(A4384,'DSR Attendance'!$A:$D,4,0),CONCATENATE(VLOOKUP(A4384,'DSR Attendance'!$A:$D,4,0)," / ",VLOOKUP('Per Outlet Plan'!A4384,'DSR Attendance'!$A:$E,5,0))))</f>
        <v/>
      </c>
      <c r="M4384" s="13" t="str">
        <f t="shared" si="70"/>
        <v/>
      </c>
      <c r="N4384" s="8"/>
      <c r="XFB4384" s="13" t="str">
        <f>IF(D4384="","",COUNTIF('DISPATCHED (VT11)'!$E:$E,'Per Outlet Plan'!D4384))</f>
        <v/>
      </c>
    </row>
    <row r="4385" spans="1:14 16382:16382">
      <c r="A4385" s="18" t="str">
        <f>IF(D4385="","",VLOOKUP(D4385,'DISPATCHED (VT11)'!$E:$XEV,16373,0))</f>
        <v/>
      </c>
      <c r="B4385" s="13" t="str">
        <f>IF(D4385="","",VLOOKUP(D4385,'DISPATCHED (VT11)'!$E:$L,8,0))</f>
        <v/>
      </c>
      <c r="C4385" s="16" t="str">
        <f>IF(A4385="","",IF(VLOOKUP(A4385,'DSR Attendance'!$A:$E,5,0)=0,VLOOKUP(A4385,'DSR Attendance'!$A:$D,4,0),CONCATENATE(VLOOKUP(A4385,'DSR Attendance'!$A:$D,4,0)," / ",VLOOKUP('Per Outlet Plan'!A4385,'DSR Attendance'!$A:$E,5,0))))</f>
        <v/>
      </c>
      <c r="M4385" s="13" t="str">
        <f t="shared" si="70"/>
        <v/>
      </c>
      <c r="N4385" s="8"/>
      <c r="XFB4385" s="13" t="str">
        <f>IF(D4385="","",COUNTIF('DISPATCHED (VT11)'!$E:$E,'Per Outlet Plan'!D4385))</f>
        <v/>
      </c>
    </row>
    <row r="4386" spans="1:14 16382:16382">
      <c r="A4386" s="18" t="str">
        <f>IF(D4386="","",VLOOKUP(D4386,'DISPATCHED (VT11)'!$E:$XEV,16373,0))</f>
        <v/>
      </c>
      <c r="B4386" s="13" t="str">
        <f>IF(D4386="","",VLOOKUP(D4386,'DISPATCHED (VT11)'!$E:$L,8,0))</f>
        <v/>
      </c>
      <c r="C4386" s="16" t="str">
        <f>IF(A4386="","",IF(VLOOKUP(A4386,'DSR Attendance'!$A:$E,5,0)=0,VLOOKUP(A4386,'DSR Attendance'!$A:$D,4,0),CONCATENATE(VLOOKUP(A4386,'DSR Attendance'!$A:$D,4,0)," / ",VLOOKUP('Per Outlet Plan'!A4386,'DSR Attendance'!$A:$E,5,0))))</f>
        <v/>
      </c>
      <c r="M4386" s="13" t="str">
        <f t="shared" si="70"/>
        <v/>
      </c>
      <c r="N4386" s="8"/>
      <c r="XFB4386" s="13" t="str">
        <f>IF(D4386="","",COUNTIF('DISPATCHED (VT11)'!$E:$E,'Per Outlet Plan'!D4386))</f>
        <v/>
      </c>
    </row>
    <row r="4387" spans="1:14 16382:16382">
      <c r="A4387" s="18" t="str">
        <f>IF(D4387="","",VLOOKUP(D4387,'DISPATCHED (VT11)'!$E:$XEV,16373,0))</f>
        <v/>
      </c>
      <c r="B4387" s="13" t="str">
        <f>IF(D4387="","",VLOOKUP(D4387,'DISPATCHED (VT11)'!$E:$L,8,0))</f>
        <v/>
      </c>
      <c r="C4387" s="16" t="str">
        <f>IF(A4387="","",IF(VLOOKUP(A4387,'DSR Attendance'!$A:$E,5,0)=0,VLOOKUP(A4387,'DSR Attendance'!$A:$D,4,0),CONCATENATE(VLOOKUP(A4387,'DSR Attendance'!$A:$D,4,0)," / ",VLOOKUP('Per Outlet Plan'!A4387,'DSR Attendance'!$A:$E,5,0))))</f>
        <v/>
      </c>
      <c r="M4387" s="13" t="str">
        <f t="shared" si="70"/>
        <v/>
      </c>
      <c r="N4387" s="8"/>
      <c r="XFB4387" s="13" t="str">
        <f>IF(D4387="","",COUNTIF('DISPATCHED (VT11)'!$E:$E,'Per Outlet Plan'!D4387))</f>
        <v/>
      </c>
    </row>
    <row r="4388" spans="1:14 16382:16382">
      <c r="A4388" s="18" t="str">
        <f>IF(D4388="","",VLOOKUP(D4388,'DISPATCHED (VT11)'!$E:$XEV,16373,0))</f>
        <v/>
      </c>
      <c r="B4388" s="13" t="str">
        <f>IF(D4388="","",VLOOKUP(D4388,'DISPATCHED (VT11)'!$E:$L,8,0))</f>
        <v/>
      </c>
      <c r="C4388" s="16" t="str">
        <f>IF(A4388="","",IF(VLOOKUP(A4388,'DSR Attendance'!$A:$E,5,0)=0,VLOOKUP(A4388,'DSR Attendance'!$A:$D,4,0),CONCATENATE(VLOOKUP(A4388,'DSR Attendance'!$A:$D,4,0)," / ",VLOOKUP('Per Outlet Plan'!A4388,'DSR Attendance'!$A:$E,5,0))))</f>
        <v/>
      </c>
      <c r="M4388" s="13" t="str">
        <f t="shared" si="70"/>
        <v/>
      </c>
      <c r="N4388" s="8"/>
      <c r="XFB4388" s="13" t="str">
        <f>IF(D4388="","",COUNTIF('DISPATCHED (VT11)'!$E:$E,'Per Outlet Plan'!D4388))</f>
        <v/>
      </c>
    </row>
    <row r="4389" spans="1:14 16382:16382">
      <c r="A4389" s="18" t="str">
        <f>IF(D4389="","",VLOOKUP(D4389,'DISPATCHED (VT11)'!$E:$XEV,16373,0))</f>
        <v/>
      </c>
      <c r="B4389" s="13" t="str">
        <f>IF(D4389="","",VLOOKUP(D4389,'DISPATCHED (VT11)'!$E:$L,8,0))</f>
        <v/>
      </c>
      <c r="C4389" s="16" t="str">
        <f>IF(A4389="","",IF(VLOOKUP(A4389,'DSR Attendance'!$A:$E,5,0)=0,VLOOKUP(A4389,'DSR Attendance'!$A:$D,4,0),CONCATENATE(VLOOKUP(A4389,'DSR Attendance'!$A:$D,4,0)," / ",VLOOKUP('Per Outlet Plan'!A4389,'DSR Attendance'!$A:$E,5,0))))</f>
        <v/>
      </c>
      <c r="M4389" s="13" t="str">
        <f t="shared" si="70"/>
        <v/>
      </c>
      <c r="N4389" s="8"/>
      <c r="XFB4389" s="13" t="str">
        <f>IF(D4389="","",COUNTIF('DISPATCHED (VT11)'!$E:$E,'Per Outlet Plan'!D4389))</f>
        <v/>
      </c>
    </row>
    <row r="4390" spans="1:14 16382:16382">
      <c r="A4390" s="18" t="str">
        <f>IF(D4390="","",VLOOKUP(D4390,'DISPATCHED (VT11)'!$E:$XEV,16373,0))</f>
        <v/>
      </c>
      <c r="B4390" s="13" t="str">
        <f>IF(D4390="","",VLOOKUP(D4390,'DISPATCHED (VT11)'!$E:$L,8,0))</f>
        <v/>
      </c>
      <c r="C4390" s="16" t="str">
        <f>IF(A4390="","",IF(VLOOKUP(A4390,'DSR Attendance'!$A:$E,5,0)=0,VLOOKUP(A4390,'DSR Attendance'!$A:$D,4,0),CONCATENATE(VLOOKUP(A4390,'DSR Attendance'!$A:$D,4,0)," / ",VLOOKUP('Per Outlet Plan'!A4390,'DSR Attendance'!$A:$E,5,0))))</f>
        <v/>
      </c>
      <c r="M4390" s="13" t="str">
        <f t="shared" si="70"/>
        <v/>
      </c>
      <c r="N4390" s="8"/>
      <c r="XFB4390" s="13" t="str">
        <f>IF(D4390="","",COUNTIF('DISPATCHED (VT11)'!$E:$E,'Per Outlet Plan'!D4390))</f>
        <v/>
      </c>
    </row>
    <row r="4391" spans="1:14 16382:16382">
      <c r="A4391" s="18" t="str">
        <f>IF(D4391="","",VLOOKUP(D4391,'DISPATCHED (VT11)'!$E:$XEV,16373,0))</f>
        <v/>
      </c>
      <c r="B4391" s="13" t="str">
        <f>IF(D4391="","",VLOOKUP(D4391,'DISPATCHED (VT11)'!$E:$L,8,0))</f>
        <v/>
      </c>
      <c r="C4391" s="16" t="str">
        <f>IF(A4391="","",IF(VLOOKUP(A4391,'DSR Attendance'!$A:$E,5,0)=0,VLOOKUP(A4391,'DSR Attendance'!$A:$D,4,0),CONCATENATE(VLOOKUP(A4391,'DSR Attendance'!$A:$D,4,0)," / ",VLOOKUP('Per Outlet Plan'!A4391,'DSR Attendance'!$A:$E,5,0))))</f>
        <v/>
      </c>
      <c r="M4391" s="13" t="str">
        <f t="shared" si="70"/>
        <v/>
      </c>
      <c r="N4391" s="8"/>
      <c r="XFB4391" s="13" t="str">
        <f>IF(D4391="","",COUNTIF('DISPATCHED (VT11)'!$E:$E,'Per Outlet Plan'!D4391))</f>
        <v/>
      </c>
    </row>
    <row r="4392" spans="1:14 16382:16382">
      <c r="A4392" s="18" t="str">
        <f>IF(D4392="","",VLOOKUP(D4392,'DISPATCHED (VT11)'!$E:$XEV,16373,0))</f>
        <v/>
      </c>
      <c r="B4392" s="13" t="str">
        <f>IF(D4392="","",VLOOKUP(D4392,'DISPATCHED (VT11)'!$E:$L,8,0))</f>
        <v/>
      </c>
      <c r="C4392" s="16" t="str">
        <f>IF(A4392="","",IF(VLOOKUP(A4392,'DSR Attendance'!$A:$E,5,0)=0,VLOOKUP(A4392,'DSR Attendance'!$A:$D,4,0),CONCATENATE(VLOOKUP(A4392,'DSR Attendance'!$A:$D,4,0)," / ",VLOOKUP('Per Outlet Plan'!A4392,'DSR Attendance'!$A:$E,5,0))))</f>
        <v/>
      </c>
      <c r="M4392" s="13" t="str">
        <f t="shared" si="70"/>
        <v/>
      </c>
      <c r="N4392" s="8"/>
      <c r="XFB4392" s="13" t="str">
        <f>IF(D4392="","",COUNTIF('DISPATCHED (VT11)'!$E:$E,'Per Outlet Plan'!D4392))</f>
        <v/>
      </c>
    </row>
    <row r="4393" spans="1:14 16382:16382">
      <c r="A4393" s="18" t="str">
        <f>IF(D4393="","",VLOOKUP(D4393,'DISPATCHED (VT11)'!$E:$XEV,16373,0))</f>
        <v/>
      </c>
      <c r="B4393" s="13" t="str">
        <f>IF(D4393="","",VLOOKUP(D4393,'DISPATCHED (VT11)'!$E:$L,8,0))</f>
        <v/>
      </c>
      <c r="C4393" s="16" t="str">
        <f>IF(A4393="","",IF(VLOOKUP(A4393,'DSR Attendance'!$A:$E,5,0)=0,VLOOKUP(A4393,'DSR Attendance'!$A:$D,4,0),CONCATENATE(VLOOKUP(A4393,'DSR Attendance'!$A:$D,4,0)," / ",VLOOKUP('Per Outlet Plan'!A4393,'DSR Attendance'!$A:$E,5,0))))</f>
        <v/>
      </c>
      <c r="M4393" s="13" t="str">
        <f t="shared" si="70"/>
        <v/>
      </c>
      <c r="N4393" s="8"/>
      <c r="XFB4393" s="13" t="str">
        <f>IF(D4393="","",COUNTIF('DISPATCHED (VT11)'!$E:$E,'Per Outlet Plan'!D4393))</f>
        <v/>
      </c>
    </row>
    <row r="4394" spans="1:14 16382:16382">
      <c r="A4394" s="18" t="str">
        <f>IF(D4394="","",VLOOKUP(D4394,'DISPATCHED (VT11)'!$E:$XEV,16373,0))</f>
        <v/>
      </c>
      <c r="B4394" s="13" t="str">
        <f>IF(D4394="","",VLOOKUP(D4394,'DISPATCHED (VT11)'!$E:$L,8,0))</f>
        <v/>
      </c>
      <c r="C4394" s="16" t="str">
        <f>IF(A4394="","",IF(VLOOKUP(A4394,'DSR Attendance'!$A:$E,5,0)=0,VLOOKUP(A4394,'DSR Attendance'!$A:$D,4,0),CONCATENATE(VLOOKUP(A4394,'DSR Attendance'!$A:$D,4,0)," / ",VLOOKUP('Per Outlet Plan'!A4394,'DSR Attendance'!$A:$E,5,0))))</f>
        <v/>
      </c>
      <c r="M4394" s="13" t="str">
        <f t="shared" si="70"/>
        <v/>
      </c>
      <c r="N4394" s="8"/>
      <c r="XFB4394" s="13" t="str">
        <f>IF(D4394="","",COUNTIF('DISPATCHED (VT11)'!$E:$E,'Per Outlet Plan'!D4394))</f>
        <v/>
      </c>
    </row>
    <row r="4395" spans="1:14 16382:16382">
      <c r="A4395" s="18" t="str">
        <f>IF(D4395="","",VLOOKUP(D4395,'DISPATCHED (VT11)'!$E:$XEV,16373,0))</f>
        <v/>
      </c>
      <c r="B4395" s="13" t="str">
        <f>IF(D4395="","",VLOOKUP(D4395,'DISPATCHED (VT11)'!$E:$L,8,0))</f>
        <v/>
      </c>
      <c r="C4395" s="16" t="str">
        <f>IF(A4395="","",IF(VLOOKUP(A4395,'DSR Attendance'!$A:$E,5,0)=0,VLOOKUP(A4395,'DSR Attendance'!$A:$D,4,0),CONCATENATE(VLOOKUP(A4395,'DSR Attendance'!$A:$D,4,0)," / ",VLOOKUP('Per Outlet Plan'!A4395,'DSR Attendance'!$A:$E,5,0))))</f>
        <v/>
      </c>
      <c r="M4395" s="13" t="str">
        <f t="shared" si="70"/>
        <v/>
      </c>
      <c r="N4395" s="8"/>
      <c r="XFB4395" s="13" t="str">
        <f>IF(D4395="","",COUNTIF('DISPATCHED (VT11)'!$E:$E,'Per Outlet Plan'!D4395))</f>
        <v/>
      </c>
    </row>
    <row r="4396" spans="1:14 16382:16382">
      <c r="A4396" s="18" t="str">
        <f>IF(D4396="","",VLOOKUP(D4396,'DISPATCHED (VT11)'!$E:$XEV,16373,0))</f>
        <v/>
      </c>
      <c r="B4396" s="13" t="str">
        <f>IF(D4396="","",VLOOKUP(D4396,'DISPATCHED (VT11)'!$E:$L,8,0))</f>
        <v/>
      </c>
      <c r="C4396" s="16" t="str">
        <f>IF(A4396="","",IF(VLOOKUP(A4396,'DSR Attendance'!$A:$E,5,0)=0,VLOOKUP(A4396,'DSR Attendance'!$A:$D,4,0),CONCATENATE(VLOOKUP(A4396,'DSR Attendance'!$A:$D,4,0)," / ",VLOOKUP('Per Outlet Plan'!A4396,'DSR Attendance'!$A:$E,5,0))))</f>
        <v/>
      </c>
      <c r="M4396" s="13" t="str">
        <f t="shared" si="70"/>
        <v/>
      </c>
      <c r="N4396" s="8"/>
      <c r="XFB4396" s="13" t="str">
        <f>IF(D4396="","",COUNTIF('DISPATCHED (VT11)'!$E:$E,'Per Outlet Plan'!D4396))</f>
        <v/>
      </c>
    </row>
    <row r="4397" spans="1:14 16382:16382">
      <c r="A4397" s="18" t="str">
        <f>IF(D4397="","",VLOOKUP(D4397,'DISPATCHED (VT11)'!$E:$XEV,16373,0))</f>
        <v/>
      </c>
      <c r="B4397" s="13" t="str">
        <f>IF(D4397="","",VLOOKUP(D4397,'DISPATCHED (VT11)'!$E:$L,8,0))</f>
        <v/>
      </c>
      <c r="C4397" s="16" t="str">
        <f>IF(A4397="","",IF(VLOOKUP(A4397,'DSR Attendance'!$A:$E,5,0)=0,VLOOKUP(A4397,'DSR Attendance'!$A:$D,4,0),CONCATENATE(VLOOKUP(A4397,'DSR Attendance'!$A:$D,4,0)," / ",VLOOKUP('Per Outlet Plan'!A4397,'DSR Attendance'!$A:$E,5,0))))</f>
        <v/>
      </c>
      <c r="M4397" s="13" t="str">
        <f t="shared" si="70"/>
        <v/>
      </c>
      <c r="N4397" s="8"/>
      <c r="XFB4397" s="13" t="str">
        <f>IF(D4397="","",COUNTIF('DISPATCHED (VT11)'!$E:$E,'Per Outlet Plan'!D4397))</f>
        <v/>
      </c>
    </row>
    <row r="4398" spans="1:14 16382:16382">
      <c r="A4398" s="18" t="str">
        <f>IF(D4398="","",VLOOKUP(D4398,'DISPATCHED (VT11)'!$E:$XEV,16373,0))</f>
        <v/>
      </c>
      <c r="B4398" s="13" t="str">
        <f>IF(D4398="","",VLOOKUP(D4398,'DISPATCHED (VT11)'!$E:$L,8,0))</f>
        <v/>
      </c>
      <c r="C4398" s="16" t="str">
        <f>IF(A4398="","",IF(VLOOKUP(A4398,'DSR Attendance'!$A:$E,5,0)=0,VLOOKUP(A4398,'DSR Attendance'!$A:$D,4,0),CONCATENATE(VLOOKUP(A4398,'DSR Attendance'!$A:$D,4,0)," / ",VLOOKUP('Per Outlet Plan'!A4398,'DSR Attendance'!$A:$E,5,0))))</f>
        <v/>
      </c>
      <c r="M4398" s="13" t="str">
        <f t="shared" si="70"/>
        <v/>
      </c>
      <c r="N4398" s="8"/>
      <c r="XFB4398" s="13" t="str">
        <f>IF(D4398="","",COUNTIF('DISPATCHED (VT11)'!$E:$E,'Per Outlet Plan'!D4398))</f>
        <v/>
      </c>
    </row>
    <row r="4399" spans="1:14 16382:16382">
      <c r="A4399" s="18" t="str">
        <f>IF(D4399="","",VLOOKUP(D4399,'DISPATCHED (VT11)'!$E:$XEV,16373,0))</f>
        <v/>
      </c>
      <c r="B4399" s="13" t="str">
        <f>IF(D4399="","",VLOOKUP(D4399,'DISPATCHED (VT11)'!$E:$L,8,0))</f>
        <v/>
      </c>
      <c r="C4399" s="16" t="str">
        <f>IF(A4399="","",IF(VLOOKUP(A4399,'DSR Attendance'!$A:$E,5,0)=0,VLOOKUP(A4399,'DSR Attendance'!$A:$D,4,0),CONCATENATE(VLOOKUP(A4399,'DSR Attendance'!$A:$D,4,0)," / ",VLOOKUP('Per Outlet Plan'!A4399,'DSR Attendance'!$A:$E,5,0))))</f>
        <v/>
      </c>
      <c r="M4399" s="13" t="str">
        <f t="shared" si="70"/>
        <v/>
      </c>
      <c r="N4399" s="8"/>
      <c r="XFB4399" s="13" t="str">
        <f>IF(D4399="","",COUNTIF('DISPATCHED (VT11)'!$E:$E,'Per Outlet Plan'!D4399))</f>
        <v/>
      </c>
    </row>
    <row r="4400" spans="1:14 16382:16382">
      <c r="A4400" s="18" t="str">
        <f>IF(D4400="","",VLOOKUP(D4400,'DISPATCHED (VT11)'!$E:$XEV,16373,0))</f>
        <v/>
      </c>
      <c r="B4400" s="13" t="str">
        <f>IF(D4400="","",VLOOKUP(D4400,'DISPATCHED (VT11)'!$E:$L,8,0))</f>
        <v/>
      </c>
      <c r="C4400" s="16" t="str">
        <f>IF(A4400="","",IF(VLOOKUP(A4400,'DSR Attendance'!$A:$E,5,0)=0,VLOOKUP(A4400,'DSR Attendance'!$A:$D,4,0),CONCATENATE(VLOOKUP(A4400,'DSR Attendance'!$A:$D,4,0)," / ",VLOOKUP('Per Outlet Plan'!A4400,'DSR Attendance'!$A:$E,5,0))))</f>
        <v/>
      </c>
      <c r="M4400" s="13" t="str">
        <f t="shared" si="70"/>
        <v/>
      </c>
      <c r="N4400" s="8"/>
      <c r="XFB4400" s="13" t="str">
        <f>IF(D4400="","",COUNTIF('DISPATCHED (VT11)'!$E:$E,'Per Outlet Plan'!D4400))</f>
        <v/>
      </c>
    </row>
    <row r="4401" spans="1:14 16382:16382">
      <c r="A4401" s="18" t="str">
        <f>IF(D4401="","",VLOOKUP(D4401,'DISPATCHED (VT11)'!$E:$XEV,16373,0))</f>
        <v/>
      </c>
      <c r="B4401" s="13" t="str">
        <f>IF(D4401="","",VLOOKUP(D4401,'DISPATCHED (VT11)'!$E:$L,8,0))</f>
        <v/>
      </c>
      <c r="C4401" s="16" t="str">
        <f>IF(A4401="","",IF(VLOOKUP(A4401,'DSR Attendance'!$A:$E,5,0)=0,VLOOKUP(A4401,'DSR Attendance'!$A:$D,4,0),CONCATENATE(VLOOKUP(A4401,'DSR Attendance'!$A:$D,4,0)," / ",VLOOKUP('Per Outlet Plan'!A4401,'DSR Attendance'!$A:$E,5,0))))</f>
        <v/>
      </c>
      <c r="M4401" s="13" t="str">
        <f t="shared" si="70"/>
        <v/>
      </c>
      <c r="N4401" s="8"/>
      <c r="XFB4401" s="13" t="str">
        <f>IF(D4401="","",COUNTIF('DISPATCHED (VT11)'!$E:$E,'Per Outlet Plan'!D4401))</f>
        <v/>
      </c>
    </row>
    <row r="4402" spans="1:14 16382:16382">
      <c r="A4402" s="18" t="str">
        <f>IF(D4402="","",VLOOKUP(D4402,'DISPATCHED (VT11)'!$E:$XEV,16373,0))</f>
        <v/>
      </c>
      <c r="B4402" s="13" t="str">
        <f>IF(D4402="","",VLOOKUP(D4402,'DISPATCHED (VT11)'!$E:$L,8,0))</f>
        <v/>
      </c>
      <c r="C4402" s="16" t="str">
        <f>IF(A4402="","",IF(VLOOKUP(A4402,'DSR Attendance'!$A:$E,5,0)=0,VLOOKUP(A4402,'DSR Attendance'!$A:$D,4,0),CONCATENATE(VLOOKUP(A4402,'DSR Attendance'!$A:$D,4,0)," / ",VLOOKUP('Per Outlet Plan'!A4402,'DSR Attendance'!$A:$E,5,0))))</f>
        <v/>
      </c>
      <c r="M4402" s="13" t="str">
        <f t="shared" si="70"/>
        <v/>
      </c>
      <c r="N4402" s="8"/>
      <c r="XFB4402" s="13" t="str">
        <f>IF(D4402="","",COUNTIF('DISPATCHED (VT11)'!$E:$E,'Per Outlet Plan'!D4402))</f>
        <v/>
      </c>
    </row>
    <row r="4403" spans="1:14 16382:16382">
      <c r="A4403" s="18" t="str">
        <f>IF(D4403="","",VLOOKUP(D4403,'DISPATCHED (VT11)'!$E:$XEV,16373,0))</f>
        <v/>
      </c>
      <c r="B4403" s="13" t="str">
        <f>IF(D4403="","",VLOOKUP(D4403,'DISPATCHED (VT11)'!$E:$L,8,0))</f>
        <v/>
      </c>
      <c r="C4403" s="16" t="str">
        <f>IF(A4403="","",IF(VLOOKUP(A4403,'DSR Attendance'!$A:$E,5,0)=0,VLOOKUP(A4403,'DSR Attendance'!$A:$D,4,0),CONCATENATE(VLOOKUP(A4403,'DSR Attendance'!$A:$D,4,0)," / ",VLOOKUP('Per Outlet Plan'!A4403,'DSR Attendance'!$A:$E,5,0))))</f>
        <v/>
      </c>
      <c r="M4403" s="13" t="str">
        <f t="shared" si="70"/>
        <v/>
      </c>
      <c r="N4403" s="8"/>
      <c r="XFB4403" s="13" t="str">
        <f>IF(D4403="","",COUNTIF('DISPATCHED (VT11)'!$E:$E,'Per Outlet Plan'!D4403))</f>
        <v/>
      </c>
    </row>
    <row r="4404" spans="1:14 16382:16382">
      <c r="A4404" s="18" t="str">
        <f>IF(D4404="","",VLOOKUP(D4404,'DISPATCHED (VT11)'!$E:$XEV,16373,0))</f>
        <v/>
      </c>
      <c r="B4404" s="13" t="str">
        <f>IF(D4404="","",VLOOKUP(D4404,'DISPATCHED (VT11)'!$E:$L,8,0))</f>
        <v/>
      </c>
      <c r="C4404" s="16" t="str">
        <f>IF(A4404="","",IF(VLOOKUP(A4404,'DSR Attendance'!$A:$E,5,0)=0,VLOOKUP(A4404,'DSR Attendance'!$A:$D,4,0),CONCATENATE(VLOOKUP(A4404,'DSR Attendance'!$A:$D,4,0)," / ",VLOOKUP('Per Outlet Plan'!A4404,'DSR Attendance'!$A:$E,5,0))))</f>
        <v/>
      </c>
      <c r="M4404" s="13" t="str">
        <f t="shared" si="70"/>
        <v/>
      </c>
      <c r="N4404" s="8"/>
      <c r="XFB4404" s="13" t="str">
        <f>IF(D4404="","",COUNTIF('DISPATCHED (VT11)'!$E:$E,'Per Outlet Plan'!D4404))</f>
        <v/>
      </c>
    </row>
    <row r="4405" spans="1:14 16382:16382">
      <c r="A4405" s="18" t="str">
        <f>IF(D4405="","",VLOOKUP(D4405,'DISPATCHED (VT11)'!$E:$XEV,16373,0))</f>
        <v/>
      </c>
      <c r="B4405" s="13" t="str">
        <f>IF(D4405="","",VLOOKUP(D4405,'DISPATCHED (VT11)'!$E:$L,8,0))</f>
        <v/>
      </c>
      <c r="C4405" s="16" t="str">
        <f>IF(A4405="","",IF(VLOOKUP(A4405,'DSR Attendance'!$A:$E,5,0)=0,VLOOKUP(A4405,'DSR Attendance'!$A:$D,4,0),CONCATENATE(VLOOKUP(A4405,'DSR Attendance'!$A:$D,4,0)," / ",VLOOKUP('Per Outlet Plan'!A4405,'DSR Attendance'!$A:$E,5,0))))</f>
        <v/>
      </c>
      <c r="M4405" s="13" t="str">
        <f t="shared" si="70"/>
        <v/>
      </c>
      <c r="N4405" s="8"/>
      <c r="XFB4405" s="13" t="str">
        <f>IF(D4405="","",COUNTIF('DISPATCHED (VT11)'!$E:$E,'Per Outlet Plan'!D4405))</f>
        <v/>
      </c>
    </row>
    <row r="4406" spans="1:14 16382:16382">
      <c r="A4406" s="18" t="str">
        <f>IF(D4406="","",VLOOKUP(D4406,'DISPATCHED (VT11)'!$E:$XEV,16373,0))</f>
        <v/>
      </c>
      <c r="B4406" s="13" t="str">
        <f>IF(D4406="","",VLOOKUP(D4406,'DISPATCHED (VT11)'!$E:$L,8,0))</f>
        <v/>
      </c>
      <c r="C4406" s="16" t="str">
        <f>IF(A4406="","",IF(VLOOKUP(A4406,'DSR Attendance'!$A:$E,5,0)=0,VLOOKUP(A4406,'DSR Attendance'!$A:$D,4,0),CONCATENATE(VLOOKUP(A4406,'DSR Attendance'!$A:$D,4,0)," / ",VLOOKUP('Per Outlet Plan'!A4406,'DSR Attendance'!$A:$E,5,0))))</f>
        <v/>
      </c>
      <c r="M4406" s="13" t="str">
        <f t="shared" si="70"/>
        <v/>
      </c>
      <c r="N4406" s="8"/>
      <c r="XFB4406" s="13" t="str">
        <f>IF(D4406="","",COUNTIF('DISPATCHED (VT11)'!$E:$E,'Per Outlet Plan'!D4406))</f>
        <v/>
      </c>
    </row>
    <row r="4407" spans="1:14 16382:16382">
      <c r="A4407" s="18" t="str">
        <f>IF(D4407="","",VLOOKUP(D4407,'DISPATCHED (VT11)'!$E:$XEV,16373,0))</f>
        <v/>
      </c>
      <c r="B4407" s="13" t="str">
        <f>IF(D4407="","",VLOOKUP(D4407,'DISPATCHED (VT11)'!$E:$L,8,0))</f>
        <v/>
      </c>
      <c r="C4407" s="16" t="str">
        <f>IF(A4407="","",IF(VLOOKUP(A4407,'DSR Attendance'!$A:$E,5,0)=0,VLOOKUP(A4407,'DSR Attendance'!$A:$D,4,0),CONCATENATE(VLOOKUP(A4407,'DSR Attendance'!$A:$D,4,0)," / ",VLOOKUP('Per Outlet Plan'!A4407,'DSR Attendance'!$A:$E,5,0))))</f>
        <v/>
      </c>
      <c r="M4407" s="13" t="str">
        <f t="shared" si="70"/>
        <v/>
      </c>
      <c r="N4407" s="8"/>
      <c r="XFB4407" s="13" t="str">
        <f>IF(D4407="","",COUNTIF('DISPATCHED (VT11)'!$E:$E,'Per Outlet Plan'!D4407))</f>
        <v/>
      </c>
    </row>
    <row r="4408" spans="1:14 16382:16382">
      <c r="A4408" s="18" t="str">
        <f>IF(D4408="","",VLOOKUP(D4408,'DISPATCHED (VT11)'!$E:$XEV,16373,0))</f>
        <v/>
      </c>
      <c r="B4408" s="13" t="str">
        <f>IF(D4408="","",VLOOKUP(D4408,'DISPATCHED (VT11)'!$E:$L,8,0))</f>
        <v/>
      </c>
      <c r="C4408" s="16" t="str">
        <f>IF(A4408="","",IF(VLOOKUP(A4408,'DSR Attendance'!$A:$E,5,0)=0,VLOOKUP(A4408,'DSR Attendance'!$A:$D,4,0),CONCATENATE(VLOOKUP(A4408,'DSR Attendance'!$A:$D,4,0)," / ",VLOOKUP('Per Outlet Plan'!A4408,'DSR Attendance'!$A:$E,5,0))))</f>
        <v/>
      </c>
      <c r="M4408" s="13" t="str">
        <f t="shared" si="70"/>
        <v/>
      </c>
      <c r="N4408" s="8"/>
      <c r="XFB4408" s="13" t="str">
        <f>IF(D4408="","",COUNTIF('DISPATCHED (VT11)'!$E:$E,'Per Outlet Plan'!D4408))</f>
        <v/>
      </c>
    </row>
    <row r="4409" spans="1:14 16382:16382">
      <c r="A4409" s="18" t="str">
        <f>IF(D4409="","",VLOOKUP(D4409,'DISPATCHED (VT11)'!$E:$XEV,16373,0))</f>
        <v/>
      </c>
      <c r="B4409" s="13" t="str">
        <f>IF(D4409="","",VLOOKUP(D4409,'DISPATCHED (VT11)'!$E:$L,8,0))</f>
        <v/>
      </c>
      <c r="C4409" s="16" t="str">
        <f>IF(A4409="","",IF(VLOOKUP(A4409,'DSR Attendance'!$A:$E,5,0)=0,VLOOKUP(A4409,'DSR Attendance'!$A:$D,4,0),CONCATENATE(VLOOKUP(A4409,'DSR Attendance'!$A:$D,4,0)," / ",VLOOKUP('Per Outlet Plan'!A4409,'DSR Attendance'!$A:$E,5,0))))</f>
        <v/>
      </c>
      <c r="M4409" s="13" t="str">
        <f t="shared" si="70"/>
        <v/>
      </c>
      <c r="N4409" s="8"/>
      <c r="XFB4409" s="13" t="str">
        <f>IF(D4409="","",COUNTIF('DISPATCHED (VT11)'!$E:$E,'Per Outlet Plan'!D4409))</f>
        <v/>
      </c>
    </row>
    <row r="4410" spans="1:14 16382:16382">
      <c r="A4410" s="18" t="str">
        <f>IF(D4410="","",VLOOKUP(D4410,'DISPATCHED (VT11)'!$E:$XEV,16373,0))</f>
        <v/>
      </c>
      <c r="B4410" s="13" t="str">
        <f>IF(D4410="","",VLOOKUP(D4410,'DISPATCHED (VT11)'!$E:$L,8,0))</f>
        <v/>
      </c>
      <c r="C4410" s="16" t="str">
        <f>IF(A4410="","",IF(VLOOKUP(A4410,'DSR Attendance'!$A:$E,5,0)=0,VLOOKUP(A4410,'DSR Attendance'!$A:$D,4,0),CONCATENATE(VLOOKUP(A4410,'DSR Attendance'!$A:$D,4,0)," / ",VLOOKUP('Per Outlet Plan'!A4410,'DSR Attendance'!$A:$E,5,0))))</f>
        <v/>
      </c>
      <c r="M4410" s="13" t="str">
        <f t="shared" si="70"/>
        <v/>
      </c>
      <c r="N4410" s="8"/>
      <c r="XFB4410" s="13" t="str">
        <f>IF(D4410="","",COUNTIF('DISPATCHED (VT11)'!$E:$E,'Per Outlet Plan'!D4410))</f>
        <v/>
      </c>
    </row>
    <row r="4411" spans="1:14 16382:16382">
      <c r="A4411" s="18" t="str">
        <f>IF(D4411="","",VLOOKUP(D4411,'DISPATCHED (VT11)'!$E:$XEV,16373,0))</f>
        <v/>
      </c>
      <c r="B4411" s="13" t="str">
        <f>IF(D4411="","",VLOOKUP(D4411,'DISPATCHED (VT11)'!$E:$L,8,0))</f>
        <v/>
      </c>
      <c r="C4411" s="16" t="str">
        <f>IF(A4411="","",IF(VLOOKUP(A4411,'DSR Attendance'!$A:$E,5,0)=0,VLOOKUP(A4411,'DSR Attendance'!$A:$D,4,0),CONCATENATE(VLOOKUP(A4411,'DSR Attendance'!$A:$D,4,0)," / ",VLOOKUP('Per Outlet Plan'!A4411,'DSR Attendance'!$A:$E,5,0))))</f>
        <v/>
      </c>
      <c r="M4411" s="13" t="str">
        <f t="shared" si="70"/>
        <v/>
      </c>
      <c r="N4411" s="8"/>
      <c r="XFB4411" s="13" t="str">
        <f>IF(D4411="","",COUNTIF('DISPATCHED (VT11)'!$E:$E,'Per Outlet Plan'!D4411))</f>
        <v/>
      </c>
    </row>
    <row r="4412" spans="1:14 16382:16382">
      <c r="A4412" s="18" t="str">
        <f>IF(D4412="","",VLOOKUP(D4412,'DISPATCHED (VT11)'!$E:$XEV,16373,0))</f>
        <v/>
      </c>
      <c r="B4412" s="13" t="str">
        <f>IF(D4412="","",VLOOKUP(D4412,'DISPATCHED (VT11)'!$E:$L,8,0))</f>
        <v/>
      </c>
      <c r="C4412" s="16" t="str">
        <f>IF(A4412="","",IF(VLOOKUP(A4412,'DSR Attendance'!$A:$E,5,0)=0,VLOOKUP(A4412,'DSR Attendance'!$A:$D,4,0),CONCATENATE(VLOOKUP(A4412,'DSR Attendance'!$A:$D,4,0)," / ",VLOOKUP('Per Outlet Plan'!A4412,'DSR Attendance'!$A:$E,5,0))))</f>
        <v/>
      </c>
      <c r="M4412" s="13" t="str">
        <f t="shared" si="70"/>
        <v/>
      </c>
      <c r="N4412" s="8"/>
      <c r="XFB4412" s="13" t="str">
        <f>IF(D4412="","",COUNTIF('DISPATCHED (VT11)'!$E:$E,'Per Outlet Plan'!D4412))</f>
        <v/>
      </c>
    </row>
    <row r="4413" spans="1:14 16382:16382">
      <c r="A4413" s="18" t="str">
        <f>IF(D4413="","",VLOOKUP(D4413,'DISPATCHED (VT11)'!$E:$XEV,16373,0))</f>
        <v/>
      </c>
      <c r="B4413" s="13" t="str">
        <f>IF(D4413="","",VLOOKUP(D4413,'DISPATCHED (VT11)'!$E:$L,8,0))</f>
        <v/>
      </c>
      <c r="C4413" s="16" t="str">
        <f>IF(A4413="","",IF(VLOOKUP(A4413,'DSR Attendance'!$A:$E,5,0)=0,VLOOKUP(A4413,'DSR Attendance'!$A:$D,4,0),CONCATENATE(VLOOKUP(A4413,'DSR Attendance'!$A:$D,4,0)," / ",VLOOKUP('Per Outlet Plan'!A4413,'DSR Attendance'!$A:$E,5,0))))</f>
        <v/>
      </c>
      <c r="M4413" s="13" t="str">
        <f t="shared" si="70"/>
        <v/>
      </c>
      <c r="N4413" s="8"/>
      <c r="XFB4413" s="13" t="str">
        <f>IF(D4413="","",COUNTIF('DISPATCHED (VT11)'!$E:$E,'Per Outlet Plan'!D4413))</f>
        <v/>
      </c>
    </row>
    <row r="4414" spans="1:14 16382:16382">
      <c r="A4414" s="18" t="str">
        <f>IF(D4414="","",VLOOKUP(D4414,'DISPATCHED (VT11)'!$E:$XEV,16373,0))</f>
        <v/>
      </c>
      <c r="B4414" s="13" t="str">
        <f>IF(D4414="","",VLOOKUP(D4414,'DISPATCHED (VT11)'!$E:$L,8,0))</f>
        <v/>
      </c>
      <c r="C4414" s="16" t="str">
        <f>IF(A4414="","",IF(VLOOKUP(A4414,'DSR Attendance'!$A:$E,5,0)=0,VLOOKUP(A4414,'DSR Attendance'!$A:$D,4,0),CONCATENATE(VLOOKUP(A4414,'DSR Attendance'!$A:$D,4,0)," / ",VLOOKUP('Per Outlet Plan'!A4414,'DSR Attendance'!$A:$E,5,0))))</f>
        <v/>
      </c>
      <c r="M4414" s="13" t="str">
        <f t="shared" si="70"/>
        <v/>
      </c>
      <c r="N4414" s="8"/>
      <c r="XFB4414" s="13" t="str">
        <f>IF(D4414="","",COUNTIF('DISPATCHED (VT11)'!$E:$E,'Per Outlet Plan'!D4414))</f>
        <v/>
      </c>
    </row>
    <row r="4415" spans="1:14 16382:16382">
      <c r="A4415" s="18" t="str">
        <f>IF(D4415="","",VLOOKUP(D4415,'DISPATCHED (VT11)'!$E:$XEV,16373,0))</f>
        <v/>
      </c>
      <c r="B4415" s="13" t="str">
        <f>IF(D4415="","",VLOOKUP(D4415,'DISPATCHED (VT11)'!$E:$L,8,0))</f>
        <v/>
      </c>
      <c r="C4415" s="16" t="str">
        <f>IF(A4415="","",IF(VLOOKUP(A4415,'DSR Attendance'!$A:$E,5,0)=0,VLOOKUP(A4415,'DSR Attendance'!$A:$D,4,0),CONCATENATE(VLOOKUP(A4415,'DSR Attendance'!$A:$D,4,0)," / ",VLOOKUP('Per Outlet Plan'!A4415,'DSR Attendance'!$A:$E,5,0))))</f>
        <v/>
      </c>
      <c r="M4415" s="13" t="str">
        <f t="shared" si="70"/>
        <v/>
      </c>
      <c r="N4415" s="8"/>
      <c r="XFB4415" s="13" t="str">
        <f>IF(D4415="","",COUNTIF('DISPATCHED (VT11)'!$E:$E,'Per Outlet Plan'!D4415))</f>
        <v/>
      </c>
    </row>
    <row r="4416" spans="1:14 16382:16382">
      <c r="A4416" s="18" t="str">
        <f>IF(D4416="","",VLOOKUP(D4416,'DISPATCHED (VT11)'!$E:$XEV,16373,0))</f>
        <v/>
      </c>
      <c r="B4416" s="13" t="str">
        <f>IF(D4416="","",VLOOKUP(D4416,'DISPATCHED (VT11)'!$E:$L,8,0))</f>
        <v/>
      </c>
      <c r="C4416" s="16" t="str">
        <f>IF(A4416="","",IF(VLOOKUP(A4416,'DSR Attendance'!$A:$E,5,0)=0,VLOOKUP(A4416,'DSR Attendance'!$A:$D,4,0),CONCATENATE(VLOOKUP(A4416,'DSR Attendance'!$A:$D,4,0)," / ",VLOOKUP('Per Outlet Plan'!A4416,'DSR Attendance'!$A:$E,5,0))))</f>
        <v/>
      </c>
      <c r="M4416" s="13" t="str">
        <f t="shared" si="70"/>
        <v/>
      </c>
      <c r="N4416" s="8"/>
      <c r="XFB4416" s="13" t="str">
        <f>IF(D4416="","",COUNTIF('DISPATCHED (VT11)'!$E:$E,'Per Outlet Plan'!D4416))</f>
        <v/>
      </c>
    </row>
    <row r="4417" spans="1:14 16382:16382">
      <c r="A4417" s="18" t="str">
        <f>IF(D4417="","",VLOOKUP(D4417,'DISPATCHED (VT11)'!$E:$XEV,16373,0))</f>
        <v/>
      </c>
      <c r="B4417" s="13" t="str">
        <f>IF(D4417="","",VLOOKUP(D4417,'DISPATCHED (VT11)'!$E:$L,8,0))</f>
        <v/>
      </c>
      <c r="C4417" s="16" t="str">
        <f>IF(A4417="","",IF(VLOOKUP(A4417,'DSR Attendance'!$A:$E,5,0)=0,VLOOKUP(A4417,'DSR Attendance'!$A:$D,4,0),CONCATENATE(VLOOKUP(A4417,'DSR Attendance'!$A:$D,4,0)," / ",VLOOKUP('Per Outlet Plan'!A4417,'DSR Attendance'!$A:$E,5,0))))</f>
        <v/>
      </c>
      <c r="M4417" s="13" t="str">
        <f t="shared" si="70"/>
        <v/>
      </c>
      <c r="N4417" s="8"/>
      <c r="XFB4417" s="13" t="str">
        <f>IF(D4417="","",COUNTIF('DISPATCHED (VT11)'!$E:$E,'Per Outlet Plan'!D4417))</f>
        <v/>
      </c>
    </row>
    <row r="4418" spans="1:14 16382:16382">
      <c r="A4418" s="18" t="str">
        <f>IF(D4418="","",VLOOKUP(D4418,'DISPATCHED (VT11)'!$E:$XEV,16373,0))</f>
        <v/>
      </c>
      <c r="B4418" s="13" t="str">
        <f>IF(D4418="","",VLOOKUP(D4418,'DISPATCHED (VT11)'!$E:$L,8,0))</f>
        <v/>
      </c>
      <c r="C4418" s="16" t="str">
        <f>IF(A4418="","",IF(VLOOKUP(A4418,'DSR Attendance'!$A:$E,5,0)=0,VLOOKUP(A4418,'DSR Attendance'!$A:$D,4,0),CONCATENATE(VLOOKUP(A4418,'DSR Attendance'!$A:$D,4,0)," / ",VLOOKUP('Per Outlet Plan'!A4418,'DSR Attendance'!$A:$E,5,0))))</f>
        <v/>
      </c>
      <c r="M4418" s="13" t="str">
        <f t="shared" si="70"/>
        <v/>
      </c>
      <c r="N4418" s="8"/>
      <c r="XFB4418" s="13" t="str">
        <f>IF(D4418="","",COUNTIF('DISPATCHED (VT11)'!$E:$E,'Per Outlet Plan'!D4418))</f>
        <v/>
      </c>
    </row>
    <row r="4419" spans="1:14 16382:16382">
      <c r="A4419" s="18" t="str">
        <f>IF(D4419="","",VLOOKUP(D4419,'DISPATCHED (VT11)'!$E:$XEV,16373,0))</f>
        <v/>
      </c>
      <c r="B4419" s="13" t="str">
        <f>IF(D4419="","",VLOOKUP(D4419,'DISPATCHED (VT11)'!$E:$L,8,0))</f>
        <v/>
      </c>
      <c r="C4419" s="16" t="str">
        <f>IF(A4419="","",IF(VLOOKUP(A4419,'DSR Attendance'!$A:$E,5,0)=0,VLOOKUP(A4419,'DSR Attendance'!$A:$D,4,0),CONCATENATE(VLOOKUP(A4419,'DSR Attendance'!$A:$D,4,0)," / ",VLOOKUP('Per Outlet Plan'!A4419,'DSR Attendance'!$A:$E,5,0))))</f>
        <v/>
      </c>
      <c r="M4419" s="13" t="str">
        <f t="shared" si="70"/>
        <v/>
      </c>
      <c r="N4419" s="8"/>
      <c r="XFB4419" s="13" t="str">
        <f>IF(D4419="","",COUNTIF('DISPATCHED (VT11)'!$E:$E,'Per Outlet Plan'!D4419))</f>
        <v/>
      </c>
    </row>
    <row r="4420" spans="1:14 16382:16382">
      <c r="A4420" s="18" t="str">
        <f>IF(D4420="","",VLOOKUP(D4420,'DISPATCHED (VT11)'!$E:$XEV,16373,0))</f>
        <v/>
      </c>
      <c r="B4420" s="13" t="str">
        <f>IF(D4420="","",VLOOKUP(D4420,'DISPATCHED (VT11)'!$E:$L,8,0))</f>
        <v/>
      </c>
      <c r="C4420" s="16" t="str">
        <f>IF(A4420="","",IF(VLOOKUP(A4420,'DSR Attendance'!$A:$E,5,0)=0,VLOOKUP(A4420,'DSR Attendance'!$A:$D,4,0),CONCATENATE(VLOOKUP(A4420,'DSR Attendance'!$A:$D,4,0)," / ",VLOOKUP('Per Outlet Plan'!A4420,'DSR Attendance'!$A:$E,5,0))))</f>
        <v/>
      </c>
      <c r="M4420" s="13" t="str">
        <f t="shared" si="70"/>
        <v/>
      </c>
      <c r="N4420" s="8"/>
      <c r="XFB4420" s="13" t="str">
        <f>IF(D4420="","",COUNTIF('DISPATCHED (VT11)'!$E:$E,'Per Outlet Plan'!D4420))</f>
        <v/>
      </c>
    </row>
    <row r="4421" spans="1:14 16382:16382">
      <c r="A4421" s="18" t="str">
        <f>IF(D4421="","",VLOOKUP(D4421,'DISPATCHED (VT11)'!$E:$XEV,16373,0))</f>
        <v/>
      </c>
      <c r="B4421" s="13" t="str">
        <f>IF(D4421="","",VLOOKUP(D4421,'DISPATCHED (VT11)'!$E:$L,8,0))</f>
        <v/>
      </c>
      <c r="C4421" s="16" t="str">
        <f>IF(A4421="","",IF(VLOOKUP(A4421,'DSR Attendance'!$A:$E,5,0)=0,VLOOKUP(A4421,'DSR Attendance'!$A:$D,4,0),CONCATENATE(VLOOKUP(A4421,'DSR Attendance'!$A:$D,4,0)," / ",VLOOKUP('Per Outlet Plan'!A4421,'DSR Attendance'!$A:$E,5,0))))</f>
        <v/>
      </c>
      <c r="M4421" s="13" t="str">
        <f t="shared" si="70"/>
        <v/>
      </c>
      <c r="N4421" s="8"/>
      <c r="XFB4421" s="13" t="str">
        <f>IF(D4421="","",COUNTIF('DISPATCHED (VT11)'!$E:$E,'Per Outlet Plan'!D4421))</f>
        <v/>
      </c>
    </row>
    <row r="4422" spans="1:14 16382:16382">
      <c r="A4422" s="18" t="str">
        <f>IF(D4422="","",VLOOKUP(D4422,'DISPATCHED (VT11)'!$E:$XEV,16373,0))</f>
        <v/>
      </c>
      <c r="B4422" s="13" t="str">
        <f>IF(D4422="","",VLOOKUP(D4422,'DISPATCHED (VT11)'!$E:$L,8,0))</f>
        <v/>
      </c>
      <c r="C4422" s="16" t="str">
        <f>IF(A4422="","",IF(VLOOKUP(A4422,'DSR Attendance'!$A:$E,5,0)=0,VLOOKUP(A4422,'DSR Attendance'!$A:$D,4,0),CONCATENATE(VLOOKUP(A4422,'DSR Attendance'!$A:$D,4,0)," / ",VLOOKUP('Per Outlet Plan'!A4422,'DSR Attendance'!$A:$E,5,0))))</f>
        <v/>
      </c>
      <c r="M4422" s="13" t="str">
        <f t="shared" ref="M4422:M4485" si="71">IF(L4422="","",VLOOKUP(L4422,$XFC$6:$XFD$30,2,0))</f>
        <v/>
      </c>
      <c r="N4422" s="8"/>
      <c r="XFB4422" s="13" t="str">
        <f>IF(D4422="","",COUNTIF('DISPATCHED (VT11)'!$E:$E,'Per Outlet Plan'!D4422))</f>
        <v/>
      </c>
    </row>
    <row r="4423" spans="1:14 16382:16382">
      <c r="A4423" s="18" t="str">
        <f>IF(D4423="","",VLOOKUP(D4423,'DISPATCHED (VT11)'!$E:$XEV,16373,0))</f>
        <v/>
      </c>
      <c r="B4423" s="13" t="str">
        <f>IF(D4423="","",VLOOKUP(D4423,'DISPATCHED (VT11)'!$E:$L,8,0))</f>
        <v/>
      </c>
      <c r="C4423" s="16" t="str">
        <f>IF(A4423="","",IF(VLOOKUP(A4423,'DSR Attendance'!$A:$E,5,0)=0,VLOOKUP(A4423,'DSR Attendance'!$A:$D,4,0),CONCATENATE(VLOOKUP(A4423,'DSR Attendance'!$A:$D,4,0)," / ",VLOOKUP('Per Outlet Plan'!A4423,'DSR Attendance'!$A:$E,5,0))))</f>
        <v/>
      </c>
      <c r="M4423" s="13" t="str">
        <f t="shared" si="71"/>
        <v/>
      </c>
      <c r="N4423" s="8"/>
      <c r="XFB4423" s="13" t="str">
        <f>IF(D4423="","",COUNTIF('DISPATCHED (VT11)'!$E:$E,'Per Outlet Plan'!D4423))</f>
        <v/>
      </c>
    </row>
    <row r="4424" spans="1:14 16382:16382">
      <c r="A4424" s="18" t="str">
        <f>IF(D4424="","",VLOOKUP(D4424,'DISPATCHED (VT11)'!$E:$XEV,16373,0))</f>
        <v/>
      </c>
      <c r="B4424" s="13" t="str">
        <f>IF(D4424="","",VLOOKUP(D4424,'DISPATCHED (VT11)'!$E:$L,8,0))</f>
        <v/>
      </c>
      <c r="C4424" s="16" t="str">
        <f>IF(A4424="","",IF(VLOOKUP(A4424,'DSR Attendance'!$A:$E,5,0)=0,VLOOKUP(A4424,'DSR Attendance'!$A:$D,4,0),CONCATENATE(VLOOKUP(A4424,'DSR Attendance'!$A:$D,4,0)," / ",VLOOKUP('Per Outlet Plan'!A4424,'DSR Attendance'!$A:$E,5,0))))</f>
        <v/>
      </c>
      <c r="M4424" s="13" t="str">
        <f t="shared" si="71"/>
        <v/>
      </c>
      <c r="N4424" s="8"/>
      <c r="XFB4424" s="13" t="str">
        <f>IF(D4424="","",COUNTIF('DISPATCHED (VT11)'!$E:$E,'Per Outlet Plan'!D4424))</f>
        <v/>
      </c>
    </row>
    <row r="4425" spans="1:14 16382:16382">
      <c r="A4425" s="18" t="str">
        <f>IF(D4425="","",VLOOKUP(D4425,'DISPATCHED (VT11)'!$E:$XEV,16373,0))</f>
        <v/>
      </c>
      <c r="B4425" s="13" t="str">
        <f>IF(D4425="","",VLOOKUP(D4425,'DISPATCHED (VT11)'!$E:$L,8,0))</f>
        <v/>
      </c>
      <c r="C4425" s="16" t="str">
        <f>IF(A4425="","",IF(VLOOKUP(A4425,'DSR Attendance'!$A:$E,5,0)=0,VLOOKUP(A4425,'DSR Attendance'!$A:$D,4,0),CONCATENATE(VLOOKUP(A4425,'DSR Attendance'!$A:$D,4,0)," / ",VLOOKUP('Per Outlet Plan'!A4425,'DSR Attendance'!$A:$E,5,0))))</f>
        <v/>
      </c>
      <c r="M4425" s="13" t="str">
        <f t="shared" si="71"/>
        <v/>
      </c>
      <c r="N4425" s="8"/>
      <c r="XFB4425" s="13" t="str">
        <f>IF(D4425="","",COUNTIF('DISPATCHED (VT11)'!$E:$E,'Per Outlet Plan'!D4425))</f>
        <v/>
      </c>
    </row>
    <row r="4426" spans="1:14 16382:16382">
      <c r="A4426" s="18" t="str">
        <f>IF(D4426="","",VLOOKUP(D4426,'DISPATCHED (VT11)'!$E:$XEV,16373,0))</f>
        <v/>
      </c>
      <c r="B4426" s="13" t="str">
        <f>IF(D4426="","",VLOOKUP(D4426,'DISPATCHED (VT11)'!$E:$L,8,0))</f>
        <v/>
      </c>
      <c r="C4426" s="16" t="str">
        <f>IF(A4426="","",IF(VLOOKUP(A4426,'DSR Attendance'!$A:$E,5,0)=0,VLOOKUP(A4426,'DSR Attendance'!$A:$D,4,0),CONCATENATE(VLOOKUP(A4426,'DSR Attendance'!$A:$D,4,0)," / ",VLOOKUP('Per Outlet Plan'!A4426,'DSR Attendance'!$A:$E,5,0))))</f>
        <v/>
      </c>
      <c r="M4426" s="13" t="str">
        <f t="shared" si="71"/>
        <v/>
      </c>
      <c r="N4426" s="8"/>
      <c r="XFB4426" s="13" t="str">
        <f>IF(D4426="","",COUNTIF('DISPATCHED (VT11)'!$E:$E,'Per Outlet Plan'!D4426))</f>
        <v/>
      </c>
    </row>
    <row r="4427" spans="1:14 16382:16382">
      <c r="A4427" s="18" t="str">
        <f>IF(D4427="","",VLOOKUP(D4427,'DISPATCHED (VT11)'!$E:$XEV,16373,0))</f>
        <v/>
      </c>
      <c r="B4427" s="13" t="str">
        <f>IF(D4427="","",VLOOKUP(D4427,'DISPATCHED (VT11)'!$E:$L,8,0))</f>
        <v/>
      </c>
      <c r="C4427" s="16" t="str">
        <f>IF(A4427="","",IF(VLOOKUP(A4427,'DSR Attendance'!$A:$E,5,0)=0,VLOOKUP(A4427,'DSR Attendance'!$A:$D,4,0),CONCATENATE(VLOOKUP(A4427,'DSR Attendance'!$A:$D,4,0)," / ",VLOOKUP('Per Outlet Plan'!A4427,'DSR Attendance'!$A:$E,5,0))))</f>
        <v/>
      </c>
      <c r="M4427" s="13" t="str">
        <f t="shared" si="71"/>
        <v/>
      </c>
      <c r="N4427" s="8"/>
      <c r="XFB4427" s="13" t="str">
        <f>IF(D4427="","",COUNTIF('DISPATCHED (VT11)'!$E:$E,'Per Outlet Plan'!D4427))</f>
        <v/>
      </c>
    </row>
    <row r="4428" spans="1:14 16382:16382">
      <c r="A4428" s="18" t="str">
        <f>IF(D4428="","",VLOOKUP(D4428,'DISPATCHED (VT11)'!$E:$XEV,16373,0))</f>
        <v/>
      </c>
      <c r="B4428" s="13" t="str">
        <f>IF(D4428="","",VLOOKUP(D4428,'DISPATCHED (VT11)'!$E:$L,8,0))</f>
        <v/>
      </c>
      <c r="C4428" s="16" t="str">
        <f>IF(A4428="","",IF(VLOOKUP(A4428,'DSR Attendance'!$A:$E,5,0)=0,VLOOKUP(A4428,'DSR Attendance'!$A:$D,4,0),CONCATENATE(VLOOKUP(A4428,'DSR Attendance'!$A:$D,4,0)," / ",VLOOKUP('Per Outlet Plan'!A4428,'DSR Attendance'!$A:$E,5,0))))</f>
        <v/>
      </c>
      <c r="M4428" s="13" t="str">
        <f t="shared" si="71"/>
        <v/>
      </c>
      <c r="N4428" s="8"/>
      <c r="XFB4428" s="13" t="str">
        <f>IF(D4428="","",COUNTIF('DISPATCHED (VT11)'!$E:$E,'Per Outlet Plan'!D4428))</f>
        <v/>
      </c>
    </row>
    <row r="4429" spans="1:14 16382:16382">
      <c r="A4429" s="18" t="str">
        <f>IF(D4429="","",VLOOKUP(D4429,'DISPATCHED (VT11)'!$E:$XEV,16373,0))</f>
        <v/>
      </c>
      <c r="B4429" s="13" t="str">
        <f>IF(D4429="","",VLOOKUP(D4429,'DISPATCHED (VT11)'!$E:$L,8,0))</f>
        <v/>
      </c>
      <c r="C4429" s="16" t="str">
        <f>IF(A4429="","",IF(VLOOKUP(A4429,'DSR Attendance'!$A:$E,5,0)=0,VLOOKUP(A4429,'DSR Attendance'!$A:$D,4,0),CONCATENATE(VLOOKUP(A4429,'DSR Attendance'!$A:$D,4,0)," / ",VLOOKUP('Per Outlet Plan'!A4429,'DSR Attendance'!$A:$E,5,0))))</f>
        <v/>
      </c>
      <c r="M4429" s="13" t="str">
        <f t="shared" si="71"/>
        <v/>
      </c>
      <c r="N4429" s="8"/>
      <c r="XFB4429" s="13" t="str">
        <f>IF(D4429="","",COUNTIF('DISPATCHED (VT11)'!$E:$E,'Per Outlet Plan'!D4429))</f>
        <v/>
      </c>
    </row>
    <row r="4430" spans="1:14 16382:16382">
      <c r="A4430" s="18" t="str">
        <f>IF(D4430="","",VLOOKUP(D4430,'DISPATCHED (VT11)'!$E:$XEV,16373,0))</f>
        <v/>
      </c>
      <c r="B4430" s="13" t="str">
        <f>IF(D4430="","",VLOOKUP(D4430,'DISPATCHED (VT11)'!$E:$L,8,0))</f>
        <v/>
      </c>
      <c r="C4430" s="16" t="str">
        <f>IF(A4430="","",IF(VLOOKUP(A4430,'DSR Attendance'!$A:$E,5,0)=0,VLOOKUP(A4430,'DSR Attendance'!$A:$D,4,0),CONCATENATE(VLOOKUP(A4430,'DSR Attendance'!$A:$D,4,0)," / ",VLOOKUP('Per Outlet Plan'!A4430,'DSR Attendance'!$A:$E,5,0))))</f>
        <v/>
      </c>
      <c r="M4430" s="13" t="str">
        <f t="shared" si="71"/>
        <v/>
      </c>
      <c r="N4430" s="8"/>
      <c r="XFB4430" s="13" t="str">
        <f>IF(D4430="","",COUNTIF('DISPATCHED (VT11)'!$E:$E,'Per Outlet Plan'!D4430))</f>
        <v/>
      </c>
    </row>
    <row r="4431" spans="1:14 16382:16382">
      <c r="A4431" s="18" t="str">
        <f>IF(D4431="","",VLOOKUP(D4431,'DISPATCHED (VT11)'!$E:$XEV,16373,0))</f>
        <v/>
      </c>
      <c r="B4431" s="13" t="str">
        <f>IF(D4431="","",VLOOKUP(D4431,'DISPATCHED (VT11)'!$E:$L,8,0))</f>
        <v/>
      </c>
      <c r="C4431" s="16" t="str">
        <f>IF(A4431="","",IF(VLOOKUP(A4431,'DSR Attendance'!$A:$E,5,0)=0,VLOOKUP(A4431,'DSR Attendance'!$A:$D,4,0),CONCATENATE(VLOOKUP(A4431,'DSR Attendance'!$A:$D,4,0)," / ",VLOOKUP('Per Outlet Plan'!A4431,'DSR Attendance'!$A:$E,5,0))))</f>
        <v/>
      </c>
      <c r="M4431" s="13" t="str">
        <f t="shared" si="71"/>
        <v/>
      </c>
      <c r="N4431" s="8"/>
      <c r="XFB4431" s="13" t="str">
        <f>IF(D4431="","",COUNTIF('DISPATCHED (VT11)'!$E:$E,'Per Outlet Plan'!D4431))</f>
        <v/>
      </c>
    </row>
    <row r="4432" spans="1:14 16382:16382">
      <c r="A4432" s="18" t="str">
        <f>IF(D4432="","",VLOOKUP(D4432,'DISPATCHED (VT11)'!$E:$XEV,16373,0))</f>
        <v/>
      </c>
      <c r="B4432" s="13" t="str">
        <f>IF(D4432="","",VLOOKUP(D4432,'DISPATCHED (VT11)'!$E:$L,8,0))</f>
        <v/>
      </c>
      <c r="C4432" s="16" t="str">
        <f>IF(A4432="","",IF(VLOOKUP(A4432,'DSR Attendance'!$A:$E,5,0)=0,VLOOKUP(A4432,'DSR Attendance'!$A:$D,4,0),CONCATENATE(VLOOKUP(A4432,'DSR Attendance'!$A:$D,4,0)," / ",VLOOKUP('Per Outlet Plan'!A4432,'DSR Attendance'!$A:$E,5,0))))</f>
        <v/>
      </c>
      <c r="M4432" s="13" t="str">
        <f t="shared" si="71"/>
        <v/>
      </c>
      <c r="N4432" s="8"/>
      <c r="XFB4432" s="13" t="str">
        <f>IF(D4432="","",COUNTIF('DISPATCHED (VT11)'!$E:$E,'Per Outlet Plan'!D4432))</f>
        <v/>
      </c>
    </row>
    <row r="4433" spans="1:14 16382:16382">
      <c r="A4433" s="18" t="str">
        <f>IF(D4433="","",VLOOKUP(D4433,'DISPATCHED (VT11)'!$E:$XEV,16373,0))</f>
        <v/>
      </c>
      <c r="B4433" s="13" t="str">
        <f>IF(D4433="","",VLOOKUP(D4433,'DISPATCHED (VT11)'!$E:$L,8,0))</f>
        <v/>
      </c>
      <c r="C4433" s="16" t="str">
        <f>IF(A4433="","",IF(VLOOKUP(A4433,'DSR Attendance'!$A:$E,5,0)=0,VLOOKUP(A4433,'DSR Attendance'!$A:$D,4,0),CONCATENATE(VLOOKUP(A4433,'DSR Attendance'!$A:$D,4,0)," / ",VLOOKUP('Per Outlet Plan'!A4433,'DSR Attendance'!$A:$E,5,0))))</f>
        <v/>
      </c>
      <c r="M4433" s="13" t="str">
        <f t="shared" si="71"/>
        <v/>
      </c>
      <c r="N4433" s="8"/>
      <c r="XFB4433" s="13" t="str">
        <f>IF(D4433="","",COUNTIF('DISPATCHED (VT11)'!$E:$E,'Per Outlet Plan'!D4433))</f>
        <v/>
      </c>
    </row>
    <row r="4434" spans="1:14 16382:16382">
      <c r="A4434" s="18" t="str">
        <f>IF(D4434="","",VLOOKUP(D4434,'DISPATCHED (VT11)'!$E:$XEV,16373,0))</f>
        <v/>
      </c>
      <c r="B4434" s="13" t="str">
        <f>IF(D4434="","",VLOOKUP(D4434,'DISPATCHED (VT11)'!$E:$L,8,0))</f>
        <v/>
      </c>
      <c r="C4434" s="16" t="str">
        <f>IF(A4434="","",IF(VLOOKUP(A4434,'DSR Attendance'!$A:$E,5,0)=0,VLOOKUP(A4434,'DSR Attendance'!$A:$D,4,0),CONCATENATE(VLOOKUP(A4434,'DSR Attendance'!$A:$D,4,0)," / ",VLOOKUP('Per Outlet Plan'!A4434,'DSR Attendance'!$A:$E,5,0))))</f>
        <v/>
      </c>
      <c r="M4434" s="13" t="str">
        <f t="shared" si="71"/>
        <v/>
      </c>
      <c r="N4434" s="8"/>
      <c r="XFB4434" s="13" t="str">
        <f>IF(D4434="","",COUNTIF('DISPATCHED (VT11)'!$E:$E,'Per Outlet Plan'!D4434))</f>
        <v/>
      </c>
    </row>
    <row r="4435" spans="1:14 16382:16382">
      <c r="A4435" s="18" t="str">
        <f>IF(D4435="","",VLOOKUP(D4435,'DISPATCHED (VT11)'!$E:$XEV,16373,0))</f>
        <v/>
      </c>
      <c r="B4435" s="13" t="str">
        <f>IF(D4435="","",VLOOKUP(D4435,'DISPATCHED (VT11)'!$E:$L,8,0))</f>
        <v/>
      </c>
      <c r="C4435" s="16" t="str">
        <f>IF(A4435="","",IF(VLOOKUP(A4435,'DSR Attendance'!$A:$E,5,0)=0,VLOOKUP(A4435,'DSR Attendance'!$A:$D,4,0),CONCATENATE(VLOOKUP(A4435,'DSR Attendance'!$A:$D,4,0)," / ",VLOOKUP('Per Outlet Plan'!A4435,'DSR Attendance'!$A:$E,5,0))))</f>
        <v/>
      </c>
      <c r="M4435" s="13" t="str">
        <f t="shared" si="71"/>
        <v/>
      </c>
      <c r="N4435" s="8"/>
      <c r="XFB4435" s="13" t="str">
        <f>IF(D4435="","",COUNTIF('DISPATCHED (VT11)'!$E:$E,'Per Outlet Plan'!D4435))</f>
        <v/>
      </c>
    </row>
    <row r="4436" spans="1:14 16382:16382">
      <c r="A4436" s="18" t="str">
        <f>IF(D4436="","",VLOOKUP(D4436,'DISPATCHED (VT11)'!$E:$XEV,16373,0))</f>
        <v/>
      </c>
      <c r="B4436" s="13" t="str">
        <f>IF(D4436="","",VLOOKUP(D4436,'DISPATCHED (VT11)'!$E:$L,8,0))</f>
        <v/>
      </c>
      <c r="C4436" s="16" t="str">
        <f>IF(A4436="","",IF(VLOOKUP(A4436,'DSR Attendance'!$A:$E,5,0)=0,VLOOKUP(A4436,'DSR Attendance'!$A:$D,4,0),CONCATENATE(VLOOKUP(A4436,'DSR Attendance'!$A:$D,4,0)," / ",VLOOKUP('Per Outlet Plan'!A4436,'DSR Attendance'!$A:$E,5,0))))</f>
        <v/>
      </c>
      <c r="M4436" s="13" t="str">
        <f t="shared" si="71"/>
        <v/>
      </c>
      <c r="N4436" s="8"/>
      <c r="XFB4436" s="13" t="str">
        <f>IF(D4436="","",COUNTIF('DISPATCHED (VT11)'!$E:$E,'Per Outlet Plan'!D4436))</f>
        <v/>
      </c>
    </row>
    <row r="4437" spans="1:14 16382:16382">
      <c r="A4437" s="18" t="str">
        <f>IF(D4437="","",VLOOKUP(D4437,'DISPATCHED (VT11)'!$E:$XEV,16373,0))</f>
        <v/>
      </c>
      <c r="B4437" s="13" t="str">
        <f>IF(D4437="","",VLOOKUP(D4437,'DISPATCHED (VT11)'!$E:$L,8,0))</f>
        <v/>
      </c>
      <c r="C4437" s="16" t="str">
        <f>IF(A4437="","",IF(VLOOKUP(A4437,'DSR Attendance'!$A:$E,5,0)=0,VLOOKUP(A4437,'DSR Attendance'!$A:$D,4,0),CONCATENATE(VLOOKUP(A4437,'DSR Attendance'!$A:$D,4,0)," / ",VLOOKUP('Per Outlet Plan'!A4437,'DSR Attendance'!$A:$E,5,0))))</f>
        <v/>
      </c>
      <c r="M4437" s="13" t="str">
        <f t="shared" si="71"/>
        <v/>
      </c>
      <c r="N4437" s="8"/>
      <c r="XFB4437" s="13" t="str">
        <f>IF(D4437="","",COUNTIF('DISPATCHED (VT11)'!$E:$E,'Per Outlet Plan'!D4437))</f>
        <v/>
      </c>
    </row>
    <row r="4438" spans="1:14 16382:16382">
      <c r="A4438" s="18" t="str">
        <f>IF(D4438="","",VLOOKUP(D4438,'DISPATCHED (VT11)'!$E:$XEV,16373,0))</f>
        <v/>
      </c>
      <c r="B4438" s="13" t="str">
        <f>IF(D4438="","",VLOOKUP(D4438,'DISPATCHED (VT11)'!$E:$L,8,0))</f>
        <v/>
      </c>
      <c r="C4438" s="16" t="str">
        <f>IF(A4438="","",IF(VLOOKUP(A4438,'DSR Attendance'!$A:$E,5,0)=0,VLOOKUP(A4438,'DSR Attendance'!$A:$D,4,0),CONCATENATE(VLOOKUP(A4438,'DSR Attendance'!$A:$D,4,0)," / ",VLOOKUP('Per Outlet Plan'!A4438,'DSR Attendance'!$A:$E,5,0))))</f>
        <v/>
      </c>
      <c r="M4438" s="13" t="str">
        <f t="shared" si="71"/>
        <v/>
      </c>
      <c r="N4438" s="8"/>
      <c r="XFB4438" s="13" t="str">
        <f>IF(D4438="","",COUNTIF('DISPATCHED (VT11)'!$E:$E,'Per Outlet Plan'!D4438))</f>
        <v/>
      </c>
    </row>
    <row r="4439" spans="1:14 16382:16382">
      <c r="A4439" s="18" t="str">
        <f>IF(D4439="","",VLOOKUP(D4439,'DISPATCHED (VT11)'!$E:$XEV,16373,0))</f>
        <v/>
      </c>
      <c r="B4439" s="13" t="str">
        <f>IF(D4439="","",VLOOKUP(D4439,'DISPATCHED (VT11)'!$E:$L,8,0))</f>
        <v/>
      </c>
      <c r="C4439" s="16" t="str">
        <f>IF(A4439="","",IF(VLOOKUP(A4439,'DSR Attendance'!$A:$E,5,0)=0,VLOOKUP(A4439,'DSR Attendance'!$A:$D,4,0),CONCATENATE(VLOOKUP(A4439,'DSR Attendance'!$A:$D,4,0)," / ",VLOOKUP('Per Outlet Plan'!A4439,'DSR Attendance'!$A:$E,5,0))))</f>
        <v/>
      </c>
      <c r="M4439" s="13" t="str">
        <f t="shared" si="71"/>
        <v/>
      </c>
      <c r="N4439" s="8"/>
      <c r="XFB4439" s="13" t="str">
        <f>IF(D4439="","",COUNTIF('DISPATCHED (VT11)'!$E:$E,'Per Outlet Plan'!D4439))</f>
        <v/>
      </c>
    </row>
    <row r="4440" spans="1:14 16382:16382">
      <c r="A4440" s="18" t="str">
        <f>IF(D4440="","",VLOOKUP(D4440,'DISPATCHED (VT11)'!$E:$XEV,16373,0))</f>
        <v/>
      </c>
      <c r="B4440" s="13" t="str">
        <f>IF(D4440="","",VLOOKUP(D4440,'DISPATCHED (VT11)'!$E:$L,8,0))</f>
        <v/>
      </c>
      <c r="C4440" s="16" t="str">
        <f>IF(A4440="","",IF(VLOOKUP(A4440,'DSR Attendance'!$A:$E,5,0)=0,VLOOKUP(A4440,'DSR Attendance'!$A:$D,4,0),CONCATENATE(VLOOKUP(A4440,'DSR Attendance'!$A:$D,4,0)," / ",VLOOKUP('Per Outlet Plan'!A4440,'DSR Attendance'!$A:$E,5,0))))</f>
        <v/>
      </c>
      <c r="M4440" s="13" t="str">
        <f t="shared" si="71"/>
        <v/>
      </c>
      <c r="N4440" s="8"/>
      <c r="XFB4440" s="13" t="str">
        <f>IF(D4440="","",COUNTIF('DISPATCHED (VT11)'!$E:$E,'Per Outlet Plan'!D4440))</f>
        <v/>
      </c>
    </row>
    <row r="4441" spans="1:14 16382:16382">
      <c r="A4441" s="18" t="str">
        <f>IF(D4441="","",VLOOKUP(D4441,'DISPATCHED (VT11)'!$E:$XEV,16373,0))</f>
        <v/>
      </c>
      <c r="B4441" s="13" t="str">
        <f>IF(D4441="","",VLOOKUP(D4441,'DISPATCHED (VT11)'!$E:$L,8,0))</f>
        <v/>
      </c>
      <c r="C4441" s="16" t="str">
        <f>IF(A4441="","",IF(VLOOKUP(A4441,'DSR Attendance'!$A:$E,5,0)=0,VLOOKUP(A4441,'DSR Attendance'!$A:$D,4,0),CONCATENATE(VLOOKUP(A4441,'DSR Attendance'!$A:$D,4,0)," / ",VLOOKUP('Per Outlet Plan'!A4441,'DSR Attendance'!$A:$E,5,0))))</f>
        <v/>
      </c>
      <c r="M4441" s="13" t="str">
        <f t="shared" si="71"/>
        <v/>
      </c>
      <c r="N4441" s="8"/>
      <c r="XFB4441" s="13" t="str">
        <f>IF(D4441="","",COUNTIF('DISPATCHED (VT11)'!$E:$E,'Per Outlet Plan'!D4441))</f>
        <v/>
      </c>
    </row>
    <row r="4442" spans="1:14 16382:16382">
      <c r="A4442" s="18" t="str">
        <f>IF(D4442="","",VLOOKUP(D4442,'DISPATCHED (VT11)'!$E:$XEV,16373,0))</f>
        <v/>
      </c>
      <c r="B4442" s="13" t="str">
        <f>IF(D4442="","",VLOOKUP(D4442,'DISPATCHED (VT11)'!$E:$L,8,0))</f>
        <v/>
      </c>
      <c r="C4442" s="16" t="str">
        <f>IF(A4442="","",IF(VLOOKUP(A4442,'DSR Attendance'!$A:$E,5,0)=0,VLOOKUP(A4442,'DSR Attendance'!$A:$D,4,0),CONCATENATE(VLOOKUP(A4442,'DSR Attendance'!$A:$D,4,0)," / ",VLOOKUP('Per Outlet Plan'!A4442,'DSR Attendance'!$A:$E,5,0))))</f>
        <v/>
      </c>
      <c r="M4442" s="13" t="str">
        <f t="shared" si="71"/>
        <v/>
      </c>
      <c r="N4442" s="8"/>
      <c r="XFB4442" s="13" t="str">
        <f>IF(D4442="","",COUNTIF('DISPATCHED (VT11)'!$E:$E,'Per Outlet Plan'!D4442))</f>
        <v/>
      </c>
    </row>
    <row r="4443" spans="1:14 16382:16382">
      <c r="A4443" s="18" t="str">
        <f>IF(D4443="","",VLOOKUP(D4443,'DISPATCHED (VT11)'!$E:$XEV,16373,0))</f>
        <v/>
      </c>
      <c r="B4443" s="13" t="str">
        <f>IF(D4443="","",VLOOKUP(D4443,'DISPATCHED (VT11)'!$E:$L,8,0))</f>
        <v/>
      </c>
      <c r="C4443" s="16" t="str">
        <f>IF(A4443="","",IF(VLOOKUP(A4443,'DSR Attendance'!$A:$E,5,0)=0,VLOOKUP(A4443,'DSR Attendance'!$A:$D,4,0),CONCATENATE(VLOOKUP(A4443,'DSR Attendance'!$A:$D,4,0)," / ",VLOOKUP('Per Outlet Plan'!A4443,'DSR Attendance'!$A:$E,5,0))))</f>
        <v/>
      </c>
      <c r="M4443" s="13" t="str">
        <f t="shared" si="71"/>
        <v/>
      </c>
      <c r="N4443" s="8"/>
      <c r="XFB4443" s="13" t="str">
        <f>IF(D4443="","",COUNTIF('DISPATCHED (VT11)'!$E:$E,'Per Outlet Plan'!D4443))</f>
        <v/>
      </c>
    </row>
    <row r="4444" spans="1:14 16382:16382">
      <c r="A4444" s="18" t="str">
        <f>IF(D4444="","",VLOOKUP(D4444,'DISPATCHED (VT11)'!$E:$XEV,16373,0))</f>
        <v/>
      </c>
      <c r="B4444" s="13" t="str">
        <f>IF(D4444="","",VLOOKUP(D4444,'DISPATCHED (VT11)'!$E:$L,8,0))</f>
        <v/>
      </c>
      <c r="C4444" s="16" t="str">
        <f>IF(A4444="","",IF(VLOOKUP(A4444,'DSR Attendance'!$A:$E,5,0)=0,VLOOKUP(A4444,'DSR Attendance'!$A:$D,4,0),CONCATENATE(VLOOKUP(A4444,'DSR Attendance'!$A:$D,4,0)," / ",VLOOKUP('Per Outlet Plan'!A4444,'DSR Attendance'!$A:$E,5,0))))</f>
        <v/>
      </c>
      <c r="M4444" s="13" t="str">
        <f t="shared" si="71"/>
        <v/>
      </c>
      <c r="N4444" s="8"/>
      <c r="XFB4444" s="13" t="str">
        <f>IF(D4444="","",COUNTIF('DISPATCHED (VT11)'!$E:$E,'Per Outlet Plan'!D4444))</f>
        <v/>
      </c>
    </row>
    <row r="4445" spans="1:14 16382:16382">
      <c r="A4445" s="18" t="str">
        <f>IF(D4445="","",VLOOKUP(D4445,'DISPATCHED (VT11)'!$E:$XEV,16373,0))</f>
        <v/>
      </c>
      <c r="B4445" s="13" t="str">
        <f>IF(D4445="","",VLOOKUP(D4445,'DISPATCHED (VT11)'!$E:$L,8,0))</f>
        <v/>
      </c>
      <c r="C4445" s="16" t="str">
        <f>IF(A4445="","",IF(VLOOKUP(A4445,'DSR Attendance'!$A:$E,5,0)=0,VLOOKUP(A4445,'DSR Attendance'!$A:$D,4,0),CONCATENATE(VLOOKUP(A4445,'DSR Attendance'!$A:$D,4,0)," / ",VLOOKUP('Per Outlet Plan'!A4445,'DSR Attendance'!$A:$E,5,0))))</f>
        <v/>
      </c>
      <c r="M4445" s="13" t="str">
        <f t="shared" si="71"/>
        <v/>
      </c>
      <c r="N4445" s="8"/>
      <c r="XFB4445" s="13" t="str">
        <f>IF(D4445="","",COUNTIF('DISPATCHED (VT11)'!$E:$E,'Per Outlet Plan'!D4445))</f>
        <v/>
      </c>
    </row>
    <row r="4446" spans="1:14 16382:16382">
      <c r="A4446" s="18" t="str">
        <f>IF(D4446="","",VLOOKUP(D4446,'DISPATCHED (VT11)'!$E:$XEV,16373,0))</f>
        <v/>
      </c>
      <c r="B4446" s="13" t="str">
        <f>IF(D4446="","",VLOOKUP(D4446,'DISPATCHED (VT11)'!$E:$L,8,0))</f>
        <v/>
      </c>
      <c r="C4446" s="16" t="str">
        <f>IF(A4446="","",IF(VLOOKUP(A4446,'DSR Attendance'!$A:$E,5,0)=0,VLOOKUP(A4446,'DSR Attendance'!$A:$D,4,0),CONCATENATE(VLOOKUP(A4446,'DSR Attendance'!$A:$D,4,0)," / ",VLOOKUP('Per Outlet Plan'!A4446,'DSR Attendance'!$A:$E,5,0))))</f>
        <v/>
      </c>
      <c r="M4446" s="13" t="str">
        <f t="shared" si="71"/>
        <v/>
      </c>
      <c r="N4446" s="8"/>
      <c r="XFB4446" s="13" t="str">
        <f>IF(D4446="","",COUNTIF('DISPATCHED (VT11)'!$E:$E,'Per Outlet Plan'!D4446))</f>
        <v/>
      </c>
    </row>
    <row r="4447" spans="1:14 16382:16382">
      <c r="A4447" s="18" t="str">
        <f>IF(D4447="","",VLOOKUP(D4447,'DISPATCHED (VT11)'!$E:$XEV,16373,0))</f>
        <v/>
      </c>
      <c r="B4447" s="13" t="str">
        <f>IF(D4447="","",VLOOKUP(D4447,'DISPATCHED (VT11)'!$E:$L,8,0))</f>
        <v/>
      </c>
      <c r="C4447" s="16" t="str">
        <f>IF(A4447="","",IF(VLOOKUP(A4447,'DSR Attendance'!$A:$E,5,0)=0,VLOOKUP(A4447,'DSR Attendance'!$A:$D,4,0),CONCATENATE(VLOOKUP(A4447,'DSR Attendance'!$A:$D,4,0)," / ",VLOOKUP('Per Outlet Plan'!A4447,'DSR Attendance'!$A:$E,5,0))))</f>
        <v/>
      </c>
      <c r="M4447" s="13" t="str">
        <f t="shared" si="71"/>
        <v/>
      </c>
      <c r="N4447" s="8"/>
      <c r="XFB4447" s="13" t="str">
        <f>IF(D4447="","",COUNTIF('DISPATCHED (VT11)'!$E:$E,'Per Outlet Plan'!D4447))</f>
        <v/>
      </c>
    </row>
    <row r="4448" spans="1:14 16382:16382">
      <c r="A4448" s="18" t="str">
        <f>IF(D4448="","",VLOOKUP(D4448,'DISPATCHED (VT11)'!$E:$XEV,16373,0))</f>
        <v/>
      </c>
      <c r="B4448" s="13" t="str">
        <f>IF(D4448="","",VLOOKUP(D4448,'DISPATCHED (VT11)'!$E:$L,8,0))</f>
        <v/>
      </c>
      <c r="C4448" s="16" t="str">
        <f>IF(A4448="","",IF(VLOOKUP(A4448,'DSR Attendance'!$A:$E,5,0)=0,VLOOKUP(A4448,'DSR Attendance'!$A:$D,4,0),CONCATENATE(VLOOKUP(A4448,'DSR Attendance'!$A:$D,4,0)," / ",VLOOKUP('Per Outlet Plan'!A4448,'DSR Attendance'!$A:$E,5,0))))</f>
        <v/>
      </c>
      <c r="M4448" s="13" t="str">
        <f t="shared" si="71"/>
        <v/>
      </c>
      <c r="N4448" s="8"/>
      <c r="XFB4448" s="13" t="str">
        <f>IF(D4448="","",COUNTIF('DISPATCHED (VT11)'!$E:$E,'Per Outlet Plan'!D4448))</f>
        <v/>
      </c>
    </row>
    <row r="4449" spans="1:14 16382:16382">
      <c r="A4449" s="18" t="str">
        <f>IF(D4449="","",VLOOKUP(D4449,'DISPATCHED (VT11)'!$E:$XEV,16373,0))</f>
        <v/>
      </c>
      <c r="B4449" s="13" t="str">
        <f>IF(D4449="","",VLOOKUP(D4449,'DISPATCHED (VT11)'!$E:$L,8,0))</f>
        <v/>
      </c>
      <c r="C4449" s="16" t="str">
        <f>IF(A4449="","",IF(VLOOKUP(A4449,'DSR Attendance'!$A:$E,5,0)=0,VLOOKUP(A4449,'DSR Attendance'!$A:$D,4,0),CONCATENATE(VLOOKUP(A4449,'DSR Attendance'!$A:$D,4,0)," / ",VLOOKUP('Per Outlet Plan'!A4449,'DSR Attendance'!$A:$E,5,0))))</f>
        <v/>
      </c>
      <c r="M4449" s="13" t="str">
        <f t="shared" si="71"/>
        <v/>
      </c>
      <c r="N4449" s="8"/>
      <c r="XFB4449" s="13" t="str">
        <f>IF(D4449="","",COUNTIF('DISPATCHED (VT11)'!$E:$E,'Per Outlet Plan'!D4449))</f>
        <v/>
      </c>
    </row>
    <row r="4450" spans="1:14 16382:16382">
      <c r="A4450" s="18" t="str">
        <f>IF(D4450="","",VLOOKUP(D4450,'DISPATCHED (VT11)'!$E:$XEV,16373,0))</f>
        <v/>
      </c>
      <c r="B4450" s="13" t="str">
        <f>IF(D4450="","",VLOOKUP(D4450,'DISPATCHED (VT11)'!$E:$L,8,0))</f>
        <v/>
      </c>
      <c r="C4450" s="16" t="str">
        <f>IF(A4450="","",IF(VLOOKUP(A4450,'DSR Attendance'!$A:$E,5,0)=0,VLOOKUP(A4450,'DSR Attendance'!$A:$D,4,0),CONCATENATE(VLOOKUP(A4450,'DSR Attendance'!$A:$D,4,0)," / ",VLOOKUP('Per Outlet Plan'!A4450,'DSR Attendance'!$A:$E,5,0))))</f>
        <v/>
      </c>
      <c r="M4450" s="13" t="str">
        <f t="shared" si="71"/>
        <v/>
      </c>
      <c r="N4450" s="8"/>
      <c r="XFB4450" s="13" t="str">
        <f>IF(D4450="","",COUNTIF('DISPATCHED (VT11)'!$E:$E,'Per Outlet Plan'!D4450))</f>
        <v/>
      </c>
    </row>
    <row r="4451" spans="1:14 16382:16382">
      <c r="A4451" s="18" t="str">
        <f>IF(D4451="","",VLOOKUP(D4451,'DISPATCHED (VT11)'!$E:$XEV,16373,0))</f>
        <v/>
      </c>
      <c r="B4451" s="13" t="str">
        <f>IF(D4451="","",VLOOKUP(D4451,'DISPATCHED (VT11)'!$E:$L,8,0))</f>
        <v/>
      </c>
      <c r="C4451" s="16" t="str">
        <f>IF(A4451="","",IF(VLOOKUP(A4451,'DSR Attendance'!$A:$E,5,0)=0,VLOOKUP(A4451,'DSR Attendance'!$A:$D,4,0),CONCATENATE(VLOOKUP(A4451,'DSR Attendance'!$A:$D,4,0)," / ",VLOOKUP('Per Outlet Plan'!A4451,'DSR Attendance'!$A:$E,5,0))))</f>
        <v/>
      </c>
      <c r="M4451" s="13" t="str">
        <f t="shared" si="71"/>
        <v/>
      </c>
      <c r="N4451" s="8"/>
      <c r="XFB4451" s="13" t="str">
        <f>IF(D4451="","",COUNTIF('DISPATCHED (VT11)'!$E:$E,'Per Outlet Plan'!D4451))</f>
        <v/>
      </c>
    </row>
    <row r="4452" spans="1:14 16382:16382">
      <c r="A4452" s="18" t="str">
        <f>IF(D4452="","",VLOOKUP(D4452,'DISPATCHED (VT11)'!$E:$XEV,16373,0))</f>
        <v/>
      </c>
      <c r="B4452" s="13" t="str">
        <f>IF(D4452="","",VLOOKUP(D4452,'DISPATCHED (VT11)'!$E:$L,8,0))</f>
        <v/>
      </c>
      <c r="C4452" s="16" t="str">
        <f>IF(A4452="","",IF(VLOOKUP(A4452,'DSR Attendance'!$A:$E,5,0)=0,VLOOKUP(A4452,'DSR Attendance'!$A:$D,4,0),CONCATENATE(VLOOKUP(A4452,'DSR Attendance'!$A:$D,4,0)," / ",VLOOKUP('Per Outlet Plan'!A4452,'DSR Attendance'!$A:$E,5,0))))</f>
        <v/>
      </c>
      <c r="M4452" s="13" t="str">
        <f t="shared" si="71"/>
        <v/>
      </c>
      <c r="N4452" s="8"/>
      <c r="XFB4452" s="13" t="str">
        <f>IF(D4452="","",COUNTIF('DISPATCHED (VT11)'!$E:$E,'Per Outlet Plan'!D4452))</f>
        <v/>
      </c>
    </row>
    <row r="4453" spans="1:14 16382:16382">
      <c r="A4453" s="18" t="str">
        <f>IF(D4453="","",VLOOKUP(D4453,'DISPATCHED (VT11)'!$E:$XEV,16373,0))</f>
        <v/>
      </c>
      <c r="B4453" s="13" t="str">
        <f>IF(D4453="","",VLOOKUP(D4453,'DISPATCHED (VT11)'!$E:$L,8,0))</f>
        <v/>
      </c>
      <c r="C4453" s="16" t="str">
        <f>IF(A4453="","",IF(VLOOKUP(A4453,'DSR Attendance'!$A:$E,5,0)=0,VLOOKUP(A4453,'DSR Attendance'!$A:$D,4,0),CONCATENATE(VLOOKUP(A4453,'DSR Attendance'!$A:$D,4,0)," / ",VLOOKUP('Per Outlet Plan'!A4453,'DSR Attendance'!$A:$E,5,0))))</f>
        <v/>
      </c>
      <c r="M4453" s="13" t="str">
        <f t="shared" si="71"/>
        <v/>
      </c>
      <c r="N4453" s="8"/>
      <c r="XFB4453" s="13" t="str">
        <f>IF(D4453="","",COUNTIF('DISPATCHED (VT11)'!$E:$E,'Per Outlet Plan'!D4453))</f>
        <v/>
      </c>
    </row>
    <row r="4454" spans="1:14 16382:16382">
      <c r="A4454" s="18" t="str">
        <f>IF(D4454="","",VLOOKUP(D4454,'DISPATCHED (VT11)'!$E:$XEV,16373,0))</f>
        <v/>
      </c>
      <c r="B4454" s="13" t="str">
        <f>IF(D4454="","",VLOOKUP(D4454,'DISPATCHED (VT11)'!$E:$L,8,0))</f>
        <v/>
      </c>
      <c r="C4454" s="16" t="str">
        <f>IF(A4454="","",IF(VLOOKUP(A4454,'DSR Attendance'!$A:$E,5,0)=0,VLOOKUP(A4454,'DSR Attendance'!$A:$D,4,0),CONCATENATE(VLOOKUP(A4454,'DSR Attendance'!$A:$D,4,0)," / ",VLOOKUP('Per Outlet Plan'!A4454,'DSR Attendance'!$A:$E,5,0))))</f>
        <v/>
      </c>
      <c r="M4454" s="13" t="str">
        <f t="shared" si="71"/>
        <v/>
      </c>
      <c r="N4454" s="8"/>
      <c r="XFB4454" s="13" t="str">
        <f>IF(D4454="","",COUNTIF('DISPATCHED (VT11)'!$E:$E,'Per Outlet Plan'!D4454))</f>
        <v/>
      </c>
    </row>
    <row r="4455" spans="1:14 16382:16382">
      <c r="A4455" s="18" t="str">
        <f>IF(D4455="","",VLOOKUP(D4455,'DISPATCHED (VT11)'!$E:$XEV,16373,0))</f>
        <v/>
      </c>
      <c r="B4455" s="13" t="str">
        <f>IF(D4455="","",VLOOKUP(D4455,'DISPATCHED (VT11)'!$E:$L,8,0))</f>
        <v/>
      </c>
      <c r="C4455" s="16" t="str">
        <f>IF(A4455="","",IF(VLOOKUP(A4455,'DSR Attendance'!$A:$E,5,0)=0,VLOOKUP(A4455,'DSR Attendance'!$A:$D,4,0),CONCATENATE(VLOOKUP(A4455,'DSR Attendance'!$A:$D,4,0)," / ",VLOOKUP('Per Outlet Plan'!A4455,'DSR Attendance'!$A:$E,5,0))))</f>
        <v/>
      </c>
      <c r="M4455" s="13" t="str">
        <f t="shared" si="71"/>
        <v/>
      </c>
      <c r="N4455" s="8"/>
      <c r="XFB4455" s="13" t="str">
        <f>IF(D4455="","",COUNTIF('DISPATCHED (VT11)'!$E:$E,'Per Outlet Plan'!D4455))</f>
        <v/>
      </c>
    </row>
    <row r="4456" spans="1:14 16382:16382">
      <c r="A4456" s="18" t="str">
        <f>IF(D4456="","",VLOOKUP(D4456,'DISPATCHED (VT11)'!$E:$XEV,16373,0))</f>
        <v/>
      </c>
      <c r="B4456" s="13" t="str">
        <f>IF(D4456="","",VLOOKUP(D4456,'DISPATCHED (VT11)'!$E:$L,8,0))</f>
        <v/>
      </c>
      <c r="C4456" s="16" t="str">
        <f>IF(A4456="","",IF(VLOOKUP(A4456,'DSR Attendance'!$A:$E,5,0)=0,VLOOKUP(A4456,'DSR Attendance'!$A:$D,4,0),CONCATENATE(VLOOKUP(A4456,'DSR Attendance'!$A:$D,4,0)," / ",VLOOKUP('Per Outlet Plan'!A4456,'DSR Attendance'!$A:$E,5,0))))</f>
        <v/>
      </c>
      <c r="M4456" s="13" t="str">
        <f t="shared" si="71"/>
        <v/>
      </c>
      <c r="N4456" s="8"/>
      <c r="XFB4456" s="13" t="str">
        <f>IF(D4456="","",COUNTIF('DISPATCHED (VT11)'!$E:$E,'Per Outlet Plan'!D4456))</f>
        <v/>
      </c>
    </row>
    <row r="4457" spans="1:14 16382:16382">
      <c r="A4457" s="18" t="str">
        <f>IF(D4457="","",VLOOKUP(D4457,'DISPATCHED (VT11)'!$E:$XEV,16373,0))</f>
        <v/>
      </c>
      <c r="B4457" s="13" t="str">
        <f>IF(D4457="","",VLOOKUP(D4457,'DISPATCHED (VT11)'!$E:$L,8,0))</f>
        <v/>
      </c>
      <c r="C4457" s="16" t="str">
        <f>IF(A4457="","",IF(VLOOKUP(A4457,'DSR Attendance'!$A:$E,5,0)=0,VLOOKUP(A4457,'DSR Attendance'!$A:$D,4,0),CONCATENATE(VLOOKUP(A4457,'DSR Attendance'!$A:$D,4,0)," / ",VLOOKUP('Per Outlet Plan'!A4457,'DSR Attendance'!$A:$E,5,0))))</f>
        <v/>
      </c>
      <c r="M4457" s="13" t="str">
        <f t="shared" si="71"/>
        <v/>
      </c>
      <c r="N4457" s="8"/>
      <c r="XFB4457" s="13" t="str">
        <f>IF(D4457="","",COUNTIF('DISPATCHED (VT11)'!$E:$E,'Per Outlet Plan'!D4457))</f>
        <v/>
      </c>
    </row>
    <row r="4458" spans="1:14 16382:16382">
      <c r="A4458" s="18" t="str">
        <f>IF(D4458="","",VLOOKUP(D4458,'DISPATCHED (VT11)'!$E:$XEV,16373,0))</f>
        <v/>
      </c>
      <c r="B4458" s="13" t="str">
        <f>IF(D4458="","",VLOOKUP(D4458,'DISPATCHED (VT11)'!$E:$L,8,0))</f>
        <v/>
      </c>
      <c r="C4458" s="16" t="str">
        <f>IF(A4458="","",IF(VLOOKUP(A4458,'DSR Attendance'!$A:$E,5,0)=0,VLOOKUP(A4458,'DSR Attendance'!$A:$D,4,0),CONCATENATE(VLOOKUP(A4458,'DSR Attendance'!$A:$D,4,0)," / ",VLOOKUP('Per Outlet Plan'!A4458,'DSR Attendance'!$A:$E,5,0))))</f>
        <v/>
      </c>
      <c r="M4458" s="13" t="str">
        <f t="shared" si="71"/>
        <v/>
      </c>
      <c r="N4458" s="8"/>
      <c r="XFB4458" s="13" t="str">
        <f>IF(D4458="","",COUNTIF('DISPATCHED (VT11)'!$E:$E,'Per Outlet Plan'!D4458))</f>
        <v/>
      </c>
    </row>
    <row r="4459" spans="1:14 16382:16382">
      <c r="A4459" s="18" t="str">
        <f>IF(D4459="","",VLOOKUP(D4459,'DISPATCHED (VT11)'!$E:$XEV,16373,0))</f>
        <v/>
      </c>
      <c r="B4459" s="13" t="str">
        <f>IF(D4459="","",VLOOKUP(D4459,'DISPATCHED (VT11)'!$E:$L,8,0))</f>
        <v/>
      </c>
      <c r="C4459" s="16" t="str">
        <f>IF(A4459="","",IF(VLOOKUP(A4459,'DSR Attendance'!$A:$E,5,0)=0,VLOOKUP(A4459,'DSR Attendance'!$A:$D,4,0),CONCATENATE(VLOOKUP(A4459,'DSR Attendance'!$A:$D,4,0)," / ",VLOOKUP('Per Outlet Plan'!A4459,'DSR Attendance'!$A:$E,5,0))))</f>
        <v/>
      </c>
      <c r="M4459" s="13" t="str">
        <f t="shared" si="71"/>
        <v/>
      </c>
      <c r="N4459" s="8"/>
      <c r="XFB4459" s="13" t="str">
        <f>IF(D4459="","",COUNTIF('DISPATCHED (VT11)'!$E:$E,'Per Outlet Plan'!D4459))</f>
        <v/>
      </c>
    </row>
    <row r="4460" spans="1:14 16382:16382">
      <c r="A4460" s="18" t="str">
        <f>IF(D4460="","",VLOOKUP(D4460,'DISPATCHED (VT11)'!$E:$XEV,16373,0))</f>
        <v/>
      </c>
      <c r="B4460" s="13" t="str">
        <f>IF(D4460="","",VLOOKUP(D4460,'DISPATCHED (VT11)'!$E:$L,8,0))</f>
        <v/>
      </c>
      <c r="C4460" s="16" t="str">
        <f>IF(A4460="","",IF(VLOOKUP(A4460,'DSR Attendance'!$A:$E,5,0)=0,VLOOKUP(A4460,'DSR Attendance'!$A:$D,4,0),CONCATENATE(VLOOKUP(A4460,'DSR Attendance'!$A:$D,4,0)," / ",VLOOKUP('Per Outlet Plan'!A4460,'DSR Attendance'!$A:$E,5,0))))</f>
        <v/>
      </c>
      <c r="M4460" s="13" t="str">
        <f t="shared" si="71"/>
        <v/>
      </c>
      <c r="N4460" s="8"/>
      <c r="XFB4460" s="13" t="str">
        <f>IF(D4460="","",COUNTIF('DISPATCHED (VT11)'!$E:$E,'Per Outlet Plan'!D4460))</f>
        <v/>
      </c>
    </row>
    <row r="4461" spans="1:14 16382:16382">
      <c r="A4461" s="18" t="str">
        <f>IF(D4461="","",VLOOKUP(D4461,'DISPATCHED (VT11)'!$E:$XEV,16373,0))</f>
        <v/>
      </c>
      <c r="B4461" s="13" t="str">
        <f>IF(D4461="","",VLOOKUP(D4461,'DISPATCHED (VT11)'!$E:$L,8,0))</f>
        <v/>
      </c>
      <c r="C4461" s="16" t="str">
        <f>IF(A4461="","",IF(VLOOKUP(A4461,'DSR Attendance'!$A:$E,5,0)=0,VLOOKUP(A4461,'DSR Attendance'!$A:$D,4,0),CONCATENATE(VLOOKUP(A4461,'DSR Attendance'!$A:$D,4,0)," / ",VLOOKUP('Per Outlet Plan'!A4461,'DSR Attendance'!$A:$E,5,0))))</f>
        <v/>
      </c>
      <c r="M4461" s="13" t="str">
        <f t="shared" si="71"/>
        <v/>
      </c>
      <c r="N4461" s="8"/>
      <c r="XFB4461" s="13" t="str">
        <f>IF(D4461="","",COUNTIF('DISPATCHED (VT11)'!$E:$E,'Per Outlet Plan'!D4461))</f>
        <v/>
      </c>
    </row>
    <row r="4462" spans="1:14 16382:16382">
      <c r="A4462" s="18" t="str">
        <f>IF(D4462="","",VLOOKUP(D4462,'DISPATCHED (VT11)'!$E:$XEV,16373,0))</f>
        <v/>
      </c>
      <c r="B4462" s="13" t="str">
        <f>IF(D4462="","",VLOOKUP(D4462,'DISPATCHED (VT11)'!$E:$L,8,0))</f>
        <v/>
      </c>
      <c r="C4462" s="16" t="str">
        <f>IF(A4462="","",IF(VLOOKUP(A4462,'DSR Attendance'!$A:$E,5,0)=0,VLOOKUP(A4462,'DSR Attendance'!$A:$D,4,0),CONCATENATE(VLOOKUP(A4462,'DSR Attendance'!$A:$D,4,0)," / ",VLOOKUP('Per Outlet Plan'!A4462,'DSR Attendance'!$A:$E,5,0))))</f>
        <v/>
      </c>
      <c r="M4462" s="13" t="str">
        <f t="shared" si="71"/>
        <v/>
      </c>
      <c r="N4462" s="8"/>
      <c r="XFB4462" s="13" t="str">
        <f>IF(D4462="","",COUNTIF('DISPATCHED (VT11)'!$E:$E,'Per Outlet Plan'!D4462))</f>
        <v/>
      </c>
    </row>
    <row r="4463" spans="1:14 16382:16382">
      <c r="A4463" s="18" t="str">
        <f>IF(D4463="","",VLOOKUP(D4463,'DISPATCHED (VT11)'!$E:$XEV,16373,0))</f>
        <v/>
      </c>
      <c r="B4463" s="13" t="str">
        <f>IF(D4463="","",VLOOKUP(D4463,'DISPATCHED (VT11)'!$E:$L,8,0))</f>
        <v/>
      </c>
      <c r="C4463" s="16" t="str">
        <f>IF(A4463="","",IF(VLOOKUP(A4463,'DSR Attendance'!$A:$E,5,0)=0,VLOOKUP(A4463,'DSR Attendance'!$A:$D,4,0),CONCATENATE(VLOOKUP(A4463,'DSR Attendance'!$A:$D,4,0)," / ",VLOOKUP('Per Outlet Plan'!A4463,'DSR Attendance'!$A:$E,5,0))))</f>
        <v/>
      </c>
      <c r="M4463" s="13" t="str">
        <f t="shared" si="71"/>
        <v/>
      </c>
      <c r="N4463" s="8"/>
      <c r="XFB4463" s="13" t="str">
        <f>IF(D4463="","",COUNTIF('DISPATCHED (VT11)'!$E:$E,'Per Outlet Plan'!D4463))</f>
        <v/>
      </c>
    </row>
    <row r="4464" spans="1:14 16382:16382">
      <c r="A4464" s="18" t="str">
        <f>IF(D4464="","",VLOOKUP(D4464,'DISPATCHED (VT11)'!$E:$XEV,16373,0))</f>
        <v/>
      </c>
      <c r="B4464" s="13" t="str">
        <f>IF(D4464="","",VLOOKUP(D4464,'DISPATCHED (VT11)'!$E:$L,8,0))</f>
        <v/>
      </c>
      <c r="C4464" s="16" t="str">
        <f>IF(A4464="","",IF(VLOOKUP(A4464,'DSR Attendance'!$A:$E,5,0)=0,VLOOKUP(A4464,'DSR Attendance'!$A:$D,4,0),CONCATENATE(VLOOKUP(A4464,'DSR Attendance'!$A:$D,4,0)," / ",VLOOKUP('Per Outlet Plan'!A4464,'DSR Attendance'!$A:$E,5,0))))</f>
        <v/>
      </c>
      <c r="M4464" s="13" t="str">
        <f t="shared" si="71"/>
        <v/>
      </c>
      <c r="N4464" s="8"/>
      <c r="XFB4464" s="13" t="str">
        <f>IF(D4464="","",COUNTIF('DISPATCHED (VT11)'!$E:$E,'Per Outlet Plan'!D4464))</f>
        <v/>
      </c>
    </row>
    <row r="4465" spans="1:14 16382:16382">
      <c r="A4465" s="18" t="str">
        <f>IF(D4465="","",VLOOKUP(D4465,'DISPATCHED (VT11)'!$E:$XEV,16373,0))</f>
        <v/>
      </c>
      <c r="B4465" s="13" t="str">
        <f>IF(D4465="","",VLOOKUP(D4465,'DISPATCHED (VT11)'!$E:$L,8,0))</f>
        <v/>
      </c>
      <c r="C4465" s="16" t="str">
        <f>IF(A4465="","",IF(VLOOKUP(A4465,'DSR Attendance'!$A:$E,5,0)=0,VLOOKUP(A4465,'DSR Attendance'!$A:$D,4,0),CONCATENATE(VLOOKUP(A4465,'DSR Attendance'!$A:$D,4,0)," / ",VLOOKUP('Per Outlet Plan'!A4465,'DSR Attendance'!$A:$E,5,0))))</f>
        <v/>
      </c>
      <c r="M4465" s="13" t="str">
        <f t="shared" si="71"/>
        <v/>
      </c>
      <c r="N4465" s="8"/>
      <c r="XFB4465" s="13" t="str">
        <f>IF(D4465="","",COUNTIF('DISPATCHED (VT11)'!$E:$E,'Per Outlet Plan'!D4465))</f>
        <v/>
      </c>
    </row>
    <row r="4466" spans="1:14 16382:16382">
      <c r="A4466" s="18" t="str">
        <f>IF(D4466="","",VLOOKUP(D4466,'DISPATCHED (VT11)'!$E:$XEV,16373,0))</f>
        <v/>
      </c>
      <c r="B4466" s="13" t="str">
        <f>IF(D4466="","",VLOOKUP(D4466,'DISPATCHED (VT11)'!$E:$L,8,0))</f>
        <v/>
      </c>
      <c r="C4466" s="16" t="str">
        <f>IF(A4466="","",IF(VLOOKUP(A4466,'DSR Attendance'!$A:$E,5,0)=0,VLOOKUP(A4466,'DSR Attendance'!$A:$D,4,0),CONCATENATE(VLOOKUP(A4466,'DSR Attendance'!$A:$D,4,0)," / ",VLOOKUP('Per Outlet Plan'!A4466,'DSR Attendance'!$A:$E,5,0))))</f>
        <v/>
      </c>
      <c r="M4466" s="13" t="str">
        <f t="shared" si="71"/>
        <v/>
      </c>
      <c r="N4466" s="8"/>
      <c r="XFB4466" s="13" t="str">
        <f>IF(D4466="","",COUNTIF('DISPATCHED (VT11)'!$E:$E,'Per Outlet Plan'!D4466))</f>
        <v/>
      </c>
    </row>
    <row r="4467" spans="1:14 16382:16382">
      <c r="A4467" s="18" t="str">
        <f>IF(D4467="","",VLOOKUP(D4467,'DISPATCHED (VT11)'!$E:$XEV,16373,0))</f>
        <v/>
      </c>
      <c r="B4467" s="13" t="str">
        <f>IF(D4467="","",VLOOKUP(D4467,'DISPATCHED (VT11)'!$E:$L,8,0))</f>
        <v/>
      </c>
      <c r="C4467" s="16" t="str">
        <f>IF(A4467="","",IF(VLOOKUP(A4467,'DSR Attendance'!$A:$E,5,0)=0,VLOOKUP(A4467,'DSR Attendance'!$A:$D,4,0),CONCATENATE(VLOOKUP(A4467,'DSR Attendance'!$A:$D,4,0)," / ",VLOOKUP('Per Outlet Plan'!A4467,'DSR Attendance'!$A:$E,5,0))))</f>
        <v/>
      </c>
      <c r="M4467" s="13" t="str">
        <f t="shared" si="71"/>
        <v/>
      </c>
      <c r="N4467" s="8"/>
      <c r="XFB4467" s="13" t="str">
        <f>IF(D4467="","",COUNTIF('DISPATCHED (VT11)'!$E:$E,'Per Outlet Plan'!D4467))</f>
        <v/>
      </c>
    </row>
    <row r="4468" spans="1:14 16382:16382">
      <c r="A4468" s="18" t="str">
        <f>IF(D4468="","",VLOOKUP(D4468,'DISPATCHED (VT11)'!$E:$XEV,16373,0))</f>
        <v/>
      </c>
      <c r="B4468" s="13" t="str">
        <f>IF(D4468="","",VLOOKUP(D4468,'DISPATCHED (VT11)'!$E:$L,8,0))</f>
        <v/>
      </c>
      <c r="C4468" s="16" t="str">
        <f>IF(A4468="","",IF(VLOOKUP(A4468,'DSR Attendance'!$A:$E,5,0)=0,VLOOKUP(A4468,'DSR Attendance'!$A:$D,4,0),CONCATENATE(VLOOKUP(A4468,'DSR Attendance'!$A:$D,4,0)," / ",VLOOKUP('Per Outlet Plan'!A4468,'DSR Attendance'!$A:$E,5,0))))</f>
        <v/>
      </c>
      <c r="M4468" s="13" t="str">
        <f t="shared" si="71"/>
        <v/>
      </c>
      <c r="N4468" s="8"/>
      <c r="XFB4468" s="13" t="str">
        <f>IF(D4468="","",COUNTIF('DISPATCHED (VT11)'!$E:$E,'Per Outlet Plan'!D4468))</f>
        <v/>
      </c>
    </row>
    <row r="4469" spans="1:14 16382:16382">
      <c r="A4469" s="18" t="str">
        <f>IF(D4469="","",VLOOKUP(D4469,'DISPATCHED (VT11)'!$E:$XEV,16373,0))</f>
        <v/>
      </c>
      <c r="B4469" s="13" t="str">
        <f>IF(D4469="","",VLOOKUP(D4469,'DISPATCHED (VT11)'!$E:$L,8,0))</f>
        <v/>
      </c>
      <c r="C4469" s="16" t="str">
        <f>IF(A4469="","",IF(VLOOKUP(A4469,'DSR Attendance'!$A:$E,5,0)=0,VLOOKUP(A4469,'DSR Attendance'!$A:$D,4,0),CONCATENATE(VLOOKUP(A4469,'DSR Attendance'!$A:$D,4,0)," / ",VLOOKUP('Per Outlet Plan'!A4469,'DSR Attendance'!$A:$E,5,0))))</f>
        <v/>
      </c>
      <c r="M4469" s="13" t="str">
        <f t="shared" si="71"/>
        <v/>
      </c>
      <c r="N4469" s="8"/>
      <c r="XFB4469" s="13" t="str">
        <f>IF(D4469="","",COUNTIF('DISPATCHED (VT11)'!$E:$E,'Per Outlet Plan'!D4469))</f>
        <v/>
      </c>
    </row>
    <row r="4470" spans="1:14 16382:16382">
      <c r="A4470" s="18" t="str">
        <f>IF(D4470="","",VLOOKUP(D4470,'DISPATCHED (VT11)'!$E:$XEV,16373,0))</f>
        <v/>
      </c>
      <c r="B4470" s="13" t="str">
        <f>IF(D4470="","",VLOOKUP(D4470,'DISPATCHED (VT11)'!$E:$L,8,0))</f>
        <v/>
      </c>
      <c r="C4470" s="16" t="str">
        <f>IF(A4470="","",IF(VLOOKUP(A4470,'DSR Attendance'!$A:$E,5,0)=0,VLOOKUP(A4470,'DSR Attendance'!$A:$D,4,0),CONCATENATE(VLOOKUP(A4470,'DSR Attendance'!$A:$D,4,0)," / ",VLOOKUP('Per Outlet Plan'!A4470,'DSR Attendance'!$A:$E,5,0))))</f>
        <v/>
      </c>
      <c r="M4470" s="13" t="str">
        <f t="shared" si="71"/>
        <v/>
      </c>
      <c r="N4470" s="8"/>
      <c r="XFB4470" s="13" t="str">
        <f>IF(D4470="","",COUNTIF('DISPATCHED (VT11)'!$E:$E,'Per Outlet Plan'!D4470))</f>
        <v/>
      </c>
    </row>
    <row r="4471" spans="1:14 16382:16382">
      <c r="A4471" s="18" t="str">
        <f>IF(D4471="","",VLOOKUP(D4471,'DISPATCHED (VT11)'!$E:$XEV,16373,0))</f>
        <v/>
      </c>
      <c r="B4471" s="13" t="str">
        <f>IF(D4471="","",VLOOKUP(D4471,'DISPATCHED (VT11)'!$E:$L,8,0))</f>
        <v/>
      </c>
      <c r="C4471" s="16" t="str">
        <f>IF(A4471="","",IF(VLOOKUP(A4471,'DSR Attendance'!$A:$E,5,0)=0,VLOOKUP(A4471,'DSR Attendance'!$A:$D,4,0),CONCATENATE(VLOOKUP(A4471,'DSR Attendance'!$A:$D,4,0)," / ",VLOOKUP('Per Outlet Plan'!A4471,'DSR Attendance'!$A:$E,5,0))))</f>
        <v/>
      </c>
      <c r="M4471" s="13" t="str">
        <f t="shared" si="71"/>
        <v/>
      </c>
      <c r="N4471" s="8"/>
      <c r="XFB4471" s="13" t="str">
        <f>IF(D4471="","",COUNTIF('DISPATCHED (VT11)'!$E:$E,'Per Outlet Plan'!D4471))</f>
        <v/>
      </c>
    </row>
    <row r="4472" spans="1:14 16382:16382">
      <c r="A4472" s="18" t="str">
        <f>IF(D4472="","",VLOOKUP(D4472,'DISPATCHED (VT11)'!$E:$XEV,16373,0))</f>
        <v/>
      </c>
      <c r="B4472" s="13" t="str">
        <f>IF(D4472="","",VLOOKUP(D4472,'DISPATCHED (VT11)'!$E:$L,8,0))</f>
        <v/>
      </c>
      <c r="C4472" s="16" t="str">
        <f>IF(A4472="","",IF(VLOOKUP(A4472,'DSR Attendance'!$A:$E,5,0)=0,VLOOKUP(A4472,'DSR Attendance'!$A:$D,4,0),CONCATENATE(VLOOKUP(A4472,'DSR Attendance'!$A:$D,4,0)," / ",VLOOKUP('Per Outlet Plan'!A4472,'DSR Attendance'!$A:$E,5,0))))</f>
        <v/>
      </c>
      <c r="M4472" s="13" t="str">
        <f t="shared" si="71"/>
        <v/>
      </c>
      <c r="N4472" s="8"/>
      <c r="XFB4472" s="13" t="str">
        <f>IF(D4472="","",COUNTIF('DISPATCHED (VT11)'!$E:$E,'Per Outlet Plan'!D4472))</f>
        <v/>
      </c>
    </row>
    <row r="4473" spans="1:14 16382:16382">
      <c r="A4473" s="18" t="str">
        <f>IF(D4473="","",VLOOKUP(D4473,'DISPATCHED (VT11)'!$E:$XEV,16373,0))</f>
        <v/>
      </c>
      <c r="B4473" s="13" t="str">
        <f>IF(D4473="","",VLOOKUP(D4473,'DISPATCHED (VT11)'!$E:$L,8,0))</f>
        <v/>
      </c>
      <c r="C4473" s="16" t="str">
        <f>IF(A4473="","",IF(VLOOKUP(A4473,'DSR Attendance'!$A:$E,5,0)=0,VLOOKUP(A4473,'DSR Attendance'!$A:$D,4,0),CONCATENATE(VLOOKUP(A4473,'DSR Attendance'!$A:$D,4,0)," / ",VLOOKUP('Per Outlet Plan'!A4473,'DSR Attendance'!$A:$E,5,0))))</f>
        <v/>
      </c>
      <c r="M4473" s="13" t="str">
        <f t="shared" si="71"/>
        <v/>
      </c>
      <c r="N4473" s="8"/>
      <c r="XFB4473" s="13" t="str">
        <f>IF(D4473="","",COUNTIF('DISPATCHED (VT11)'!$E:$E,'Per Outlet Plan'!D4473))</f>
        <v/>
      </c>
    </row>
    <row r="4474" spans="1:14 16382:16382">
      <c r="A4474" s="18" t="str">
        <f>IF(D4474="","",VLOOKUP(D4474,'DISPATCHED (VT11)'!$E:$XEV,16373,0))</f>
        <v/>
      </c>
      <c r="B4474" s="13" t="str">
        <f>IF(D4474="","",VLOOKUP(D4474,'DISPATCHED (VT11)'!$E:$L,8,0))</f>
        <v/>
      </c>
      <c r="C4474" s="16" t="str">
        <f>IF(A4474="","",IF(VLOOKUP(A4474,'DSR Attendance'!$A:$E,5,0)=0,VLOOKUP(A4474,'DSR Attendance'!$A:$D,4,0),CONCATENATE(VLOOKUP(A4474,'DSR Attendance'!$A:$D,4,0)," / ",VLOOKUP('Per Outlet Plan'!A4474,'DSR Attendance'!$A:$E,5,0))))</f>
        <v/>
      </c>
      <c r="M4474" s="13" t="str">
        <f t="shared" si="71"/>
        <v/>
      </c>
      <c r="N4474" s="8"/>
      <c r="XFB4474" s="13" t="str">
        <f>IF(D4474="","",COUNTIF('DISPATCHED (VT11)'!$E:$E,'Per Outlet Plan'!D4474))</f>
        <v/>
      </c>
    </row>
    <row r="4475" spans="1:14 16382:16382">
      <c r="A4475" s="18" t="str">
        <f>IF(D4475="","",VLOOKUP(D4475,'DISPATCHED (VT11)'!$E:$XEV,16373,0))</f>
        <v/>
      </c>
      <c r="B4475" s="13" t="str">
        <f>IF(D4475="","",VLOOKUP(D4475,'DISPATCHED (VT11)'!$E:$L,8,0))</f>
        <v/>
      </c>
      <c r="C4475" s="16" t="str">
        <f>IF(A4475="","",IF(VLOOKUP(A4475,'DSR Attendance'!$A:$E,5,0)=0,VLOOKUP(A4475,'DSR Attendance'!$A:$D,4,0),CONCATENATE(VLOOKUP(A4475,'DSR Attendance'!$A:$D,4,0)," / ",VLOOKUP('Per Outlet Plan'!A4475,'DSR Attendance'!$A:$E,5,0))))</f>
        <v/>
      </c>
      <c r="M4475" s="13" t="str">
        <f t="shared" si="71"/>
        <v/>
      </c>
      <c r="N4475" s="8"/>
      <c r="XFB4475" s="13" t="str">
        <f>IF(D4475="","",COUNTIF('DISPATCHED (VT11)'!$E:$E,'Per Outlet Plan'!D4475))</f>
        <v/>
      </c>
    </row>
    <row r="4476" spans="1:14 16382:16382">
      <c r="A4476" s="18" t="str">
        <f>IF(D4476="","",VLOOKUP(D4476,'DISPATCHED (VT11)'!$E:$XEV,16373,0))</f>
        <v/>
      </c>
      <c r="B4476" s="13" t="str">
        <f>IF(D4476="","",VLOOKUP(D4476,'DISPATCHED (VT11)'!$E:$L,8,0))</f>
        <v/>
      </c>
      <c r="C4476" s="16" t="str">
        <f>IF(A4476="","",IF(VLOOKUP(A4476,'DSR Attendance'!$A:$E,5,0)=0,VLOOKUP(A4476,'DSR Attendance'!$A:$D,4,0),CONCATENATE(VLOOKUP(A4476,'DSR Attendance'!$A:$D,4,0)," / ",VLOOKUP('Per Outlet Plan'!A4476,'DSR Attendance'!$A:$E,5,0))))</f>
        <v/>
      </c>
      <c r="M4476" s="13" t="str">
        <f t="shared" si="71"/>
        <v/>
      </c>
      <c r="N4476" s="8"/>
      <c r="XFB4476" s="13" t="str">
        <f>IF(D4476="","",COUNTIF('DISPATCHED (VT11)'!$E:$E,'Per Outlet Plan'!D4476))</f>
        <v/>
      </c>
    </row>
    <row r="4477" spans="1:14 16382:16382">
      <c r="A4477" s="18" t="str">
        <f>IF(D4477="","",VLOOKUP(D4477,'DISPATCHED (VT11)'!$E:$XEV,16373,0))</f>
        <v/>
      </c>
      <c r="B4477" s="13" t="str">
        <f>IF(D4477="","",VLOOKUP(D4477,'DISPATCHED (VT11)'!$E:$L,8,0))</f>
        <v/>
      </c>
      <c r="C4477" s="16" t="str">
        <f>IF(A4477="","",IF(VLOOKUP(A4477,'DSR Attendance'!$A:$E,5,0)=0,VLOOKUP(A4477,'DSR Attendance'!$A:$D,4,0),CONCATENATE(VLOOKUP(A4477,'DSR Attendance'!$A:$D,4,0)," / ",VLOOKUP('Per Outlet Plan'!A4477,'DSR Attendance'!$A:$E,5,0))))</f>
        <v/>
      </c>
      <c r="M4477" s="13" t="str">
        <f t="shared" si="71"/>
        <v/>
      </c>
      <c r="N4477" s="8"/>
      <c r="XFB4477" s="13" t="str">
        <f>IF(D4477="","",COUNTIF('DISPATCHED (VT11)'!$E:$E,'Per Outlet Plan'!D4477))</f>
        <v/>
      </c>
    </row>
    <row r="4478" spans="1:14 16382:16382">
      <c r="A4478" s="18" t="str">
        <f>IF(D4478="","",VLOOKUP(D4478,'DISPATCHED (VT11)'!$E:$XEV,16373,0))</f>
        <v/>
      </c>
      <c r="B4478" s="13" t="str">
        <f>IF(D4478="","",VLOOKUP(D4478,'DISPATCHED (VT11)'!$E:$L,8,0))</f>
        <v/>
      </c>
      <c r="C4478" s="16" t="str">
        <f>IF(A4478="","",IF(VLOOKUP(A4478,'DSR Attendance'!$A:$E,5,0)=0,VLOOKUP(A4478,'DSR Attendance'!$A:$D,4,0),CONCATENATE(VLOOKUP(A4478,'DSR Attendance'!$A:$D,4,0)," / ",VLOOKUP('Per Outlet Plan'!A4478,'DSR Attendance'!$A:$E,5,0))))</f>
        <v/>
      </c>
      <c r="M4478" s="13" t="str">
        <f t="shared" si="71"/>
        <v/>
      </c>
      <c r="N4478" s="8"/>
      <c r="XFB4478" s="13" t="str">
        <f>IF(D4478="","",COUNTIF('DISPATCHED (VT11)'!$E:$E,'Per Outlet Plan'!D4478))</f>
        <v/>
      </c>
    </row>
    <row r="4479" spans="1:14 16382:16382">
      <c r="A4479" s="18" t="str">
        <f>IF(D4479="","",VLOOKUP(D4479,'DISPATCHED (VT11)'!$E:$XEV,16373,0))</f>
        <v/>
      </c>
      <c r="B4479" s="13" t="str">
        <f>IF(D4479="","",VLOOKUP(D4479,'DISPATCHED (VT11)'!$E:$L,8,0))</f>
        <v/>
      </c>
      <c r="C4479" s="16" t="str">
        <f>IF(A4479="","",IF(VLOOKUP(A4479,'DSR Attendance'!$A:$E,5,0)=0,VLOOKUP(A4479,'DSR Attendance'!$A:$D,4,0),CONCATENATE(VLOOKUP(A4479,'DSR Attendance'!$A:$D,4,0)," / ",VLOOKUP('Per Outlet Plan'!A4479,'DSR Attendance'!$A:$E,5,0))))</f>
        <v/>
      </c>
      <c r="M4479" s="13" t="str">
        <f t="shared" si="71"/>
        <v/>
      </c>
      <c r="N4479" s="8"/>
      <c r="XFB4479" s="13" t="str">
        <f>IF(D4479="","",COUNTIF('DISPATCHED (VT11)'!$E:$E,'Per Outlet Plan'!D4479))</f>
        <v/>
      </c>
    </row>
    <row r="4480" spans="1:14 16382:16382">
      <c r="A4480" s="18" t="str">
        <f>IF(D4480="","",VLOOKUP(D4480,'DISPATCHED (VT11)'!$E:$XEV,16373,0))</f>
        <v/>
      </c>
      <c r="B4480" s="13" t="str">
        <f>IF(D4480="","",VLOOKUP(D4480,'DISPATCHED (VT11)'!$E:$L,8,0))</f>
        <v/>
      </c>
      <c r="C4480" s="16" t="str">
        <f>IF(A4480="","",IF(VLOOKUP(A4480,'DSR Attendance'!$A:$E,5,0)=0,VLOOKUP(A4480,'DSR Attendance'!$A:$D,4,0),CONCATENATE(VLOOKUP(A4480,'DSR Attendance'!$A:$D,4,0)," / ",VLOOKUP('Per Outlet Plan'!A4480,'DSR Attendance'!$A:$E,5,0))))</f>
        <v/>
      </c>
      <c r="M4480" s="13" t="str">
        <f t="shared" si="71"/>
        <v/>
      </c>
      <c r="N4480" s="8"/>
      <c r="XFB4480" s="13" t="str">
        <f>IF(D4480="","",COUNTIF('DISPATCHED (VT11)'!$E:$E,'Per Outlet Plan'!D4480))</f>
        <v/>
      </c>
    </row>
    <row r="4481" spans="1:14 16382:16382">
      <c r="A4481" s="18" t="str">
        <f>IF(D4481="","",VLOOKUP(D4481,'DISPATCHED (VT11)'!$E:$XEV,16373,0))</f>
        <v/>
      </c>
      <c r="B4481" s="13" t="str">
        <f>IF(D4481="","",VLOOKUP(D4481,'DISPATCHED (VT11)'!$E:$L,8,0))</f>
        <v/>
      </c>
      <c r="C4481" s="16" t="str">
        <f>IF(A4481="","",IF(VLOOKUP(A4481,'DSR Attendance'!$A:$E,5,0)=0,VLOOKUP(A4481,'DSR Attendance'!$A:$D,4,0),CONCATENATE(VLOOKUP(A4481,'DSR Attendance'!$A:$D,4,0)," / ",VLOOKUP('Per Outlet Plan'!A4481,'DSR Attendance'!$A:$E,5,0))))</f>
        <v/>
      </c>
      <c r="M4481" s="13" t="str">
        <f t="shared" si="71"/>
        <v/>
      </c>
      <c r="N4481" s="8"/>
      <c r="XFB4481" s="13" t="str">
        <f>IF(D4481="","",COUNTIF('DISPATCHED (VT11)'!$E:$E,'Per Outlet Plan'!D4481))</f>
        <v/>
      </c>
    </row>
    <row r="4482" spans="1:14 16382:16382">
      <c r="A4482" s="18" t="str">
        <f>IF(D4482="","",VLOOKUP(D4482,'DISPATCHED (VT11)'!$E:$XEV,16373,0))</f>
        <v/>
      </c>
      <c r="B4482" s="13" t="str">
        <f>IF(D4482="","",VLOOKUP(D4482,'DISPATCHED (VT11)'!$E:$L,8,0))</f>
        <v/>
      </c>
      <c r="C4482" s="16" t="str">
        <f>IF(A4482="","",IF(VLOOKUP(A4482,'DSR Attendance'!$A:$E,5,0)=0,VLOOKUP(A4482,'DSR Attendance'!$A:$D,4,0),CONCATENATE(VLOOKUP(A4482,'DSR Attendance'!$A:$D,4,0)," / ",VLOOKUP('Per Outlet Plan'!A4482,'DSR Attendance'!$A:$E,5,0))))</f>
        <v/>
      </c>
      <c r="M4482" s="13" t="str">
        <f t="shared" si="71"/>
        <v/>
      </c>
      <c r="N4482" s="8"/>
      <c r="XFB4482" s="13" t="str">
        <f>IF(D4482="","",COUNTIF('DISPATCHED (VT11)'!$E:$E,'Per Outlet Plan'!D4482))</f>
        <v/>
      </c>
    </row>
    <row r="4483" spans="1:14 16382:16382">
      <c r="A4483" s="18" t="str">
        <f>IF(D4483="","",VLOOKUP(D4483,'DISPATCHED (VT11)'!$E:$XEV,16373,0))</f>
        <v/>
      </c>
      <c r="B4483" s="13" t="str">
        <f>IF(D4483="","",VLOOKUP(D4483,'DISPATCHED (VT11)'!$E:$L,8,0))</f>
        <v/>
      </c>
      <c r="C4483" s="16" t="str">
        <f>IF(A4483="","",IF(VLOOKUP(A4483,'DSR Attendance'!$A:$E,5,0)=0,VLOOKUP(A4483,'DSR Attendance'!$A:$D,4,0),CONCATENATE(VLOOKUP(A4483,'DSR Attendance'!$A:$D,4,0)," / ",VLOOKUP('Per Outlet Plan'!A4483,'DSR Attendance'!$A:$E,5,0))))</f>
        <v/>
      </c>
      <c r="M4483" s="13" t="str">
        <f t="shared" si="71"/>
        <v/>
      </c>
      <c r="N4483" s="8"/>
      <c r="XFB4483" s="13" t="str">
        <f>IF(D4483="","",COUNTIF('DISPATCHED (VT11)'!$E:$E,'Per Outlet Plan'!D4483))</f>
        <v/>
      </c>
    </row>
    <row r="4484" spans="1:14 16382:16382">
      <c r="A4484" s="18" t="str">
        <f>IF(D4484="","",VLOOKUP(D4484,'DISPATCHED (VT11)'!$E:$XEV,16373,0))</f>
        <v/>
      </c>
      <c r="B4484" s="13" t="str">
        <f>IF(D4484="","",VLOOKUP(D4484,'DISPATCHED (VT11)'!$E:$L,8,0))</f>
        <v/>
      </c>
      <c r="C4484" s="16" t="str">
        <f>IF(A4484="","",IF(VLOOKUP(A4484,'DSR Attendance'!$A:$E,5,0)=0,VLOOKUP(A4484,'DSR Attendance'!$A:$D,4,0),CONCATENATE(VLOOKUP(A4484,'DSR Attendance'!$A:$D,4,0)," / ",VLOOKUP('Per Outlet Plan'!A4484,'DSR Attendance'!$A:$E,5,0))))</f>
        <v/>
      </c>
      <c r="M4484" s="13" t="str">
        <f t="shared" si="71"/>
        <v/>
      </c>
      <c r="N4484" s="8"/>
      <c r="XFB4484" s="13" t="str">
        <f>IF(D4484="","",COUNTIF('DISPATCHED (VT11)'!$E:$E,'Per Outlet Plan'!D4484))</f>
        <v/>
      </c>
    </row>
    <row r="4485" spans="1:14 16382:16382">
      <c r="A4485" s="18" t="str">
        <f>IF(D4485="","",VLOOKUP(D4485,'DISPATCHED (VT11)'!$E:$XEV,16373,0))</f>
        <v/>
      </c>
      <c r="B4485" s="13" t="str">
        <f>IF(D4485="","",VLOOKUP(D4485,'DISPATCHED (VT11)'!$E:$L,8,0))</f>
        <v/>
      </c>
      <c r="C4485" s="16" t="str">
        <f>IF(A4485="","",IF(VLOOKUP(A4485,'DSR Attendance'!$A:$E,5,0)=0,VLOOKUP(A4485,'DSR Attendance'!$A:$D,4,0),CONCATENATE(VLOOKUP(A4485,'DSR Attendance'!$A:$D,4,0)," / ",VLOOKUP('Per Outlet Plan'!A4485,'DSR Attendance'!$A:$E,5,0))))</f>
        <v/>
      </c>
      <c r="M4485" s="13" t="str">
        <f t="shared" si="71"/>
        <v/>
      </c>
      <c r="N4485" s="8"/>
      <c r="XFB4485" s="13" t="str">
        <f>IF(D4485="","",COUNTIF('DISPATCHED (VT11)'!$E:$E,'Per Outlet Plan'!D4485))</f>
        <v/>
      </c>
    </row>
    <row r="4486" spans="1:14 16382:16382">
      <c r="A4486" s="18" t="str">
        <f>IF(D4486="","",VLOOKUP(D4486,'DISPATCHED (VT11)'!$E:$XEV,16373,0))</f>
        <v/>
      </c>
      <c r="B4486" s="13" t="str">
        <f>IF(D4486="","",VLOOKUP(D4486,'DISPATCHED (VT11)'!$E:$L,8,0))</f>
        <v/>
      </c>
      <c r="C4486" s="16" t="str">
        <f>IF(A4486="","",IF(VLOOKUP(A4486,'DSR Attendance'!$A:$E,5,0)=0,VLOOKUP(A4486,'DSR Attendance'!$A:$D,4,0),CONCATENATE(VLOOKUP(A4486,'DSR Attendance'!$A:$D,4,0)," / ",VLOOKUP('Per Outlet Plan'!A4486,'DSR Attendance'!$A:$E,5,0))))</f>
        <v/>
      </c>
      <c r="M4486" s="13" t="str">
        <f t="shared" ref="M4486:M4549" si="72">IF(L4486="","",VLOOKUP(L4486,$XFC$6:$XFD$30,2,0))</f>
        <v/>
      </c>
      <c r="N4486" s="8"/>
      <c r="XFB4486" s="13" t="str">
        <f>IF(D4486="","",COUNTIF('DISPATCHED (VT11)'!$E:$E,'Per Outlet Plan'!D4486))</f>
        <v/>
      </c>
    </row>
    <row r="4487" spans="1:14 16382:16382">
      <c r="A4487" s="18" t="str">
        <f>IF(D4487="","",VLOOKUP(D4487,'DISPATCHED (VT11)'!$E:$XEV,16373,0))</f>
        <v/>
      </c>
      <c r="B4487" s="13" t="str">
        <f>IF(D4487="","",VLOOKUP(D4487,'DISPATCHED (VT11)'!$E:$L,8,0))</f>
        <v/>
      </c>
      <c r="C4487" s="16" t="str">
        <f>IF(A4487="","",IF(VLOOKUP(A4487,'DSR Attendance'!$A:$E,5,0)=0,VLOOKUP(A4487,'DSR Attendance'!$A:$D,4,0),CONCATENATE(VLOOKUP(A4487,'DSR Attendance'!$A:$D,4,0)," / ",VLOOKUP('Per Outlet Plan'!A4487,'DSR Attendance'!$A:$E,5,0))))</f>
        <v/>
      </c>
      <c r="M4487" s="13" t="str">
        <f t="shared" si="72"/>
        <v/>
      </c>
      <c r="N4487" s="8"/>
      <c r="XFB4487" s="13" t="str">
        <f>IF(D4487="","",COUNTIF('DISPATCHED (VT11)'!$E:$E,'Per Outlet Plan'!D4487))</f>
        <v/>
      </c>
    </row>
    <row r="4488" spans="1:14 16382:16382">
      <c r="A4488" s="18" t="str">
        <f>IF(D4488="","",VLOOKUP(D4488,'DISPATCHED (VT11)'!$E:$XEV,16373,0))</f>
        <v/>
      </c>
      <c r="B4488" s="13" t="str">
        <f>IF(D4488="","",VLOOKUP(D4488,'DISPATCHED (VT11)'!$E:$L,8,0))</f>
        <v/>
      </c>
      <c r="C4488" s="16" t="str">
        <f>IF(A4488="","",IF(VLOOKUP(A4488,'DSR Attendance'!$A:$E,5,0)=0,VLOOKUP(A4488,'DSR Attendance'!$A:$D,4,0),CONCATENATE(VLOOKUP(A4488,'DSR Attendance'!$A:$D,4,0)," / ",VLOOKUP('Per Outlet Plan'!A4488,'DSR Attendance'!$A:$E,5,0))))</f>
        <v/>
      </c>
      <c r="M4488" s="13" t="str">
        <f t="shared" si="72"/>
        <v/>
      </c>
      <c r="N4488" s="8"/>
      <c r="XFB4488" s="13" t="str">
        <f>IF(D4488="","",COUNTIF('DISPATCHED (VT11)'!$E:$E,'Per Outlet Plan'!D4488))</f>
        <v/>
      </c>
    </row>
    <row r="4489" spans="1:14 16382:16382">
      <c r="A4489" s="18" t="str">
        <f>IF(D4489="","",VLOOKUP(D4489,'DISPATCHED (VT11)'!$E:$XEV,16373,0))</f>
        <v/>
      </c>
      <c r="B4489" s="13" t="str">
        <f>IF(D4489="","",VLOOKUP(D4489,'DISPATCHED (VT11)'!$E:$L,8,0))</f>
        <v/>
      </c>
      <c r="C4489" s="16" t="str">
        <f>IF(A4489="","",IF(VLOOKUP(A4489,'DSR Attendance'!$A:$E,5,0)=0,VLOOKUP(A4489,'DSR Attendance'!$A:$D,4,0),CONCATENATE(VLOOKUP(A4489,'DSR Attendance'!$A:$D,4,0)," / ",VLOOKUP('Per Outlet Plan'!A4489,'DSR Attendance'!$A:$E,5,0))))</f>
        <v/>
      </c>
      <c r="M4489" s="13" t="str">
        <f t="shared" si="72"/>
        <v/>
      </c>
      <c r="N4489" s="8"/>
      <c r="XFB4489" s="13" t="str">
        <f>IF(D4489="","",COUNTIF('DISPATCHED (VT11)'!$E:$E,'Per Outlet Plan'!D4489))</f>
        <v/>
      </c>
    </row>
    <row r="4490" spans="1:14 16382:16382">
      <c r="A4490" s="18" t="str">
        <f>IF(D4490="","",VLOOKUP(D4490,'DISPATCHED (VT11)'!$E:$XEV,16373,0))</f>
        <v/>
      </c>
      <c r="B4490" s="13" t="str">
        <f>IF(D4490="","",VLOOKUP(D4490,'DISPATCHED (VT11)'!$E:$L,8,0))</f>
        <v/>
      </c>
      <c r="C4490" s="16" t="str">
        <f>IF(A4490="","",IF(VLOOKUP(A4490,'DSR Attendance'!$A:$E,5,0)=0,VLOOKUP(A4490,'DSR Attendance'!$A:$D,4,0),CONCATENATE(VLOOKUP(A4490,'DSR Attendance'!$A:$D,4,0)," / ",VLOOKUP('Per Outlet Plan'!A4490,'DSR Attendance'!$A:$E,5,0))))</f>
        <v/>
      </c>
      <c r="M4490" s="13" t="str">
        <f t="shared" si="72"/>
        <v/>
      </c>
      <c r="N4490" s="8"/>
      <c r="XFB4490" s="13" t="str">
        <f>IF(D4490="","",COUNTIF('DISPATCHED (VT11)'!$E:$E,'Per Outlet Plan'!D4490))</f>
        <v/>
      </c>
    </row>
    <row r="4491" spans="1:14 16382:16382">
      <c r="A4491" s="18" t="str">
        <f>IF(D4491="","",VLOOKUP(D4491,'DISPATCHED (VT11)'!$E:$XEV,16373,0))</f>
        <v/>
      </c>
      <c r="B4491" s="13" t="str">
        <f>IF(D4491="","",VLOOKUP(D4491,'DISPATCHED (VT11)'!$E:$L,8,0))</f>
        <v/>
      </c>
      <c r="C4491" s="16" t="str">
        <f>IF(A4491="","",IF(VLOOKUP(A4491,'DSR Attendance'!$A:$E,5,0)=0,VLOOKUP(A4491,'DSR Attendance'!$A:$D,4,0),CONCATENATE(VLOOKUP(A4491,'DSR Attendance'!$A:$D,4,0)," / ",VLOOKUP('Per Outlet Plan'!A4491,'DSR Attendance'!$A:$E,5,0))))</f>
        <v/>
      </c>
      <c r="M4491" s="13" t="str">
        <f t="shared" si="72"/>
        <v/>
      </c>
      <c r="N4491" s="8"/>
      <c r="XFB4491" s="13" t="str">
        <f>IF(D4491="","",COUNTIF('DISPATCHED (VT11)'!$E:$E,'Per Outlet Plan'!D4491))</f>
        <v/>
      </c>
    </row>
    <row r="4492" spans="1:14 16382:16382">
      <c r="A4492" s="18" t="str">
        <f>IF(D4492="","",VLOOKUP(D4492,'DISPATCHED (VT11)'!$E:$XEV,16373,0))</f>
        <v/>
      </c>
      <c r="B4492" s="13" t="str">
        <f>IF(D4492="","",VLOOKUP(D4492,'DISPATCHED (VT11)'!$E:$L,8,0))</f>
        <v/>
      </c>
      <c r="C4492" s="16" t="str">
        <f>IF(A4492="","",IF(VLOOKUP(A4492,'DSR Attendance'!$A:$E,5,0)=0,VLOOKUP(A4492,'DSR Attendance'!$A:$D,4,0),CONCATENATE(VLOOKUP(A4492,'DSR Attendance'!$A:$D,4,0)," / ",VLOOKUP('Per Outlet Plan'!A4492,'DSR Attendance'!$A:$E,5,0))))</f>
        <v/>
      </c>
      <c r="M4492" s="13" t="str">
        <f t="shared" si="72"/>
        <v/>
      </c>
      <c r="N4492" s="8"/>
      <c r="XFB4492" s="13" t="str">
        <f>IF(D4492="","",COUNTIF('DISPATCHED (VT11)'!$E:$E,'Per Outlet Plan'!D4492))</f>
        <v/>
      </c>
    </row>
    <row r="4493" spans="1:14 16382:16382">
      <c r="A4493" s="18" t="str">
        <f>IF(D4493="","",VLOOKUP(D4493,'DISPATCHED (VT11)'!$E:$XEV,16373,0))</f>
        <v/>
      </c>
      <c r="B4493" s="13" t="str">
        <f>IF(D4493="","",VLOOKUP(D4493,'DISPATCHED (VT11)'!$E:$L,8,0))</f>
        <v/>
      </c>
      <c r="C4493" s="16" t="str">
        <f>IF(A4493="","",IF(VLOOKUP(A4493,'DSR Attendance'!$A:$E,5,0)=0,VLOOKUP(A4493,'DSR Attendance'!$A:$D,4,0),CONCATENATE(VLOOKUP(A4493,'DSR Attendance'!$A:$D,4,0)," / ",VLOOKUP('Per Outlet Plan'!A4493,'DSR Attendance'!$A:$E,5,0))))</f>
        <v/>
      </c>
      <c r="M4493" s="13" t="str">
        <f t="shared" si="72"/>
        <v/>
      </c>
      <c r="N4493" s="8"/>
      <c r="XFB4493" s="13" t="str">
        <f>IF(D4493="","",COUNTIF('DISPATCHED (VT11)'!$E:$E,'Per Outlet Plan'!D4493))</f>
        <v/>
      </c>
    </row>
    <row r="4494" spans="1:14 16382:16382">
      <c r="A4494" s="18" t="str">
        <f>IF(D4494="","",VLOOKUP(D4494,'DISPATCHED (VT11)'!$E:$XEV,16373,0))</f>
        <v/>
      </c>
      <c r="B4494" s="13" t="str">
        <f>IF(D4494="","",VLOOKUP(D4494,'DISPATCHED (VT11)'!$E:$L,8,0))</f>
        <v/>
      </c>
      <c r="C4494" s="16" t="str">
        <f>IF(A4494="","",IF(VLOOKUP(A4494,'DSR Attendance'!$A:$E,5,0)=0,VLOOKUP(A4494,'DSR Attendance'!$A:$D,4,0),CONCATENATE(VLOOKUP(A4494,'DSR Attendance'!$A:$D,4,0)," / ",VLOOKUP('Per Outlet Plan'!A4494,'DSR Attendance'!$A:$E,5,0))))</f>
        <v/>
      </c>
      <c r="M4494" s="13" t="str">
        <f t="shared" si="72"/>
        <v/>
      </c>
      <c r="N4494" s="8"/>
      <c r="XFB4494" s="13" t="str">
        <f>IF(D4494="","",COUNTIF('DISPATCHED (VT11)'!$E:$E,'Per Outlet Plan'!D4494))</f>
        <v/>
      </c>
    </row>
    <row r="4495" spans="1:14 16382:16382">
      <c r="A4495" s="18" t="str">
        <f>IF(D4495="","",VLOOKUP(D4495,'DISPATCHED (VT11)'!$E:$XEV,16373,0))</f>
        <v/>
      </c>
      <c r="B4495" s="13" t="str">
        <f>IF(D4495="","",VLOOKUP(D4495,'DISPATCHED (VT11)'!$E:$L,8,0))</f>
        <v/>
      </c>
      <c r="C4495" s="16" t="str">
        <f>IF(A4495="","",IF(VLOOKUP(A4495,'DSR Attendance'!$A:$E,5,0)=0,VLOOKUP(A4495,'DSR Attendance'!$A:$D,4,0),CONCATENATE(VLOOKUP(A4495,'DSR Attendance'!$A:$D,4,0)," / ",VLOOKUP('Per Outlet Plan'!A4495,'DSR Attendance'!$A:$E,5,0))))</f>
        <v/>
      </c>
      <c r="M4495" s="13" t="str">
        <f t="shared" si="72"/>
        <v/>
      </c>
      <c r="N4495" s="8"/>
      <c r="XFB4495" s="13" t="str">
        <f>IF(D4495="","",COUNTIF('DISPATCHED (VT11)'!$E:$E,'Per Outlet Plan'!D4495))</f>
        <v/>
      </c>
    </row>
    <row r="4496" spans="1:14 16382:16382">
      <c r="A4496" s="18" t="str">
        <f>IF(D4496="","",VLOOKUP(D4496,'DISPATCHED (VT11)'!$E:$XEV,16373,0))</f>
        <v/>
      </c>
      <c r="B4496" s="13" t="str">
        <f>IF(D4496="","",VLOOKUP(D4496,'DISPATCHED (VT11)'!$E:$L,8,0))</f>
        <v/>
      </c>
      <c r="C4496" s="16" t="str">
        <f>IF(A4496="","",IF(VLOOKUP(A4496,'DSR Attendance'!$A:$E,5,0)=0,VLOOKUP(A4496,'DSR Attendance'!$A:$D,4,0),CONCATENATE(VLOOKUP(A4496,'DSR Attendance'!$A:$D,4,0)," / ",VLOOKUP('Per Outlet Plan'!A4496,'DSR Attendance'!$A:$E,5,0))))</f>
        <v/>
      </c>
      <c r="M4496" s="13" t="str">
        <f t="shared" si="72"/>
        <v/>
      </c>
      <c r="N4496" s="8"/>
      <c r="XFB4496" s="13" t="str">
        <f>IF(D4496="","",COUNTIF('DISPATCHED (VT11)'!$E:$E,'Per Outlet Plan'!D4496))</f>
        <v/>
      </c>
    </row>
    <row r="4497" spans="1:14 16382:16382">
      <c r="A4497" s="18" t="str">
        <f>IF(D4497="","",VLOOKUP(D4497,'DISPATCHED (VT11)'!$E:$XEV,16373,0))</f>
        <v/>
      </c>
      <c r="B4497" s="13" t="str">
        <f>IF(D4497="","",VLOOKUP(D4497,'DISPATCHED (VT11)'!$E:$L,8,0))</f>
        <v/>
      </c>
      <c r="C4497" s="16" t="str">
        <f>IF(A4497="","",IF(VLOOKUP(A4497,'DSR Attendance'!$A:$E,5,0)=0,VLOOKUP(A4497,'DSR Attendance'!$A:$D,4,0),CONCATENATE(VLOOKUP(A4497,'DSR Attendance'!$A:$D,4,0)," / ",VLOOKUP('Per Outlet Plan'!A4497,'DSR Attendance'!$A:$E,5,0))))</f>
        <v/>
      </c>
      <c r="M4497" s="13" t="str">
        <f t="shared" si="72"/>
        <v/>
      </c>
      <c r="N4497" s="8"/>
      <c r="XFB4497" s="13" t="str">
        <f>IF(D4497="","",COUNTIF('DISPATCHED (VT11)'!$E:$E,'Per Outlet Plan'!D4497))</f>
        <v/>
      </c>
    </row>
    <row r="4498" spans="1:14 16382:16382">
      <c r="A4498" s="18" t="str">
        <f>IF(D4498="","",VLOOKUP(D4498,'DISPATCHED (VT11)'!$E:$XEV,16373,0))</f>
        <v/>
      </c>
      <c r="B4498" s="13" t="str">
        <f>IF(D4498="","",VLOOKUP(D4498,'DISPATCHED (VT11)'!$E:$L,8,0))</f>
        <v/>
      </c>
      <c r="C4498" s="16" t="str">
        <f>IF(A4498="","",IF(VLOOKUP(A4498,'DSR Attendance'!$A:$E,5,0)=0,VLOOKUP(A4498,'DSR Attendance'!$A:$D,4,0),CONCATENATE(VLOOKUP(A4498,'DSR Attendance'!$A:$D,4,0)," / ",VLOOKUP('Per Outlet Plan'!A4498,'DSR Attendance'!$A:$E,5,0))))</f>
        <v/>
      </c>
      <c r="M4498" s="13" t="str">
        <f t="shared" si="72"/>
        <v/>
      </c>
      <c r="N4498" s="8"/>
      <c r="XFB4498" s="13" t="str">
        <f>IF(D4498="","",COUNTIF('DISPATCHED (VT11)'!$E:$E,'Per Outlet Plan'!D4498))</f>
        <v/>
      </c>
    </row>
    <row r="4499" spans="1:14 16382:16382">
      <c r="A4499" s="18" t="str">
        <f>IF(D4499="","",VLOOKUP(D4499,'DISPATCHED (VT11)'!$E:$XEV,16373,0))</f>
        <v/>
      </c>
      <c r="B4499" s="13" t="str">
        <f>IF(D4499="","",VLOOKUP(D4499,'DISPATCHED (VT11)'!$E:$L,8,0))</f>
        <v/>
      </c>
      <c r="C4499" s="16" t="str">
        <f>IF(A4499="","",IF(VLOOKUP(A4499,'DSR Attendance'!$A:$E,5,0)=0,VLOOKUP(A4499,'DSR Attendance'!$A:$D,4,0),CONCATENATE(VLOOKUP(A4499,'DSR Attendance'!$A:$D,4,0)," / ",VLOOKUP('Per Outlet Plan'!A4499,'DSR Attendance'!$A:$E,5,0))))</f>
        <v/>
      </c>
      <c r="M4499" s="13" t="str">
        <f t="shared" si="72"/>
        <v/>
      </c>
      <c r="N4499" s="8"/>
      <c r="XFB4499" s="13" t="str">
        <f>IF(D4499="","",COUNTIF('DISPATCHED (VT11)'!$E:$E,'Per Outlet Plan'!D4499))</f>
        <v/>
      </c>
    </row>
    <row r="4500" spans="1:14 16382:16382">
      <c r="A4500" s="18" t="str">
        <f>IF(D4500="","",VLOOKUP(D4500,'DISPATCHED (VT11)'!$E:$XEV,16373,0))</f>
        <v/>
      </c>
      <c r="B4500" s="13" t="str">
        <f>IF(D4500="","",VLOOKUP(D4500,'DISPATCHED (VT11)'!$E:$L,8,0))</f>
        <v/>
      </c>
      <c r="C4500" s="16" t="str">
        <f>IF(A4500="","",IF(VLOOKUP(A4500,'DSR Attendance'!$A:$E,5,0)=0,VLOOKUP(A4500,'DSR Attendance'!$A:$D,4,0),CONCATENATE(VLOOKUP(A4500,'DSR Attendance'!$A:$D,4,0)," / ",VLOOKUP('Per Outlet Plan'!A4500,'DSR Attendance'!$A:$E,5,0))))</f>
        <v/>
      </c>
      <c r="M4500" s="13" t="str">
        <f t="shared" si="72"/>
        <v/>
      </c>
      <c r="N4500" s="8"/>
      <c r="XFB4500" s="13" t="str">
        <f>IF(D4500="","",COUNTIF('DISPATCHED (VT11)'!$E:$E,'Per Outlet Plan'!D4500))</f>
        <v/>
      </c>
    </row>
    <row r="4501" spans="1:14 16382:16382">
      <c r="A4501" s="18" t="str">
        <f>IF(D4501="","",VLOOKUP(D4501,'DISPATCHED (VT11)'!$E:$XEV,16373,0))</f>
        <v/>
      </c>
      <c r="B4501" s="13" t="str">
        <f>IF(D4501="","",VLOOKUP(D4501,'DISPATCHED (VT11)'!$E:$L,8,0))</f>
        <v/>
      </c>
      <c r="C4501" s="16" t="str">
        <f>IF(A4501="","",IF(VLOOKUP(A4501,'DSR Attendance'!$A:$E,5,0)=0,VLOOKUP(A4501,'DSR Attendance'!$A:$D,4,0),CONCATENATE(VLOOKUP(A4501,'DSR Attendance'!$A:$D,4,0)," / ",VLOOKUP('Per Outlet Plan'!A4501,'DSR Attendance'!$A:$E,5,0))))</f>
        <v/>
      </c>
      <c r="M4501" s="13" t="str">
        <f t="shared" si="72"/>
        <v/>
      </c>
      <c r="N4501" s="8"/>
      <c r="XFB4501" s="13" t="str">
        <f>IF(D4501="","",COUNTIF('DISPATCHED (VT11)'!$E:$E,'Per Outlet Plan'!D4501))</f>
        <v/>
      </c>
    </row>
    <row r="4502" spans="1:14 16382:16382">
      <c r="A4502" s="18" t="str">
        <f>IF(D4502="","",VLOOKUP(D4502,'DISPATCHED (VT11)'!$E:$XEV,16373,0))</f>
        <v/>
      </c>
      <c r="B4502" s="13" t="str">
        <f>IF(D4502="","",VLOOKUP(D4502,'DISPATCHED (VT11)'!$E:$L,8,0))</f>
        <v/>
      </c>
      <c r="C4502" s="16" t="str">
        <f>IF(A4502="","",IF(VLOOKUP(A4502,'DSR Attendance'!$A:$E,5,0)=0,VLOOKUP(A4502,'DSR Attendance'!$A:$D,4,0),CONCATENATE(VLOOKUP(A4502,'DSR Attendance'!$A:$D,4,0)," / ",VLOOKUP('Per Outlet Plan'!A4502,'DSR Attendance'!$A:$E,5,0))))</f>
        <v/>
      </c>
      <c r="M4502" s="13" t="str">
        <f t="shared" si="72"/>
        <v/>
      </c>
      <c r="N4502" s="8"/>
      <c r="XFB4502" s="13" t="str">
        <f>IF(D4502="","",COUNTIF('DISPATCHED (VT11)'!$E:$E,'Per Outlet Plan'!D4502))</f>
        <v/>
      </c>
    </row>
    <row r="4503" spans="1:14 16382:16382">
      <c r="A4503" s="18" t="str">
        <f>IF(D4503="","",VLOOKUP(D4503,'DISPATCHED (VT11)'!$E:$XEV,16373,0))</f>
        <v/>
      </c>
      <c r="B4503" s="13" t="str">
        <f>IF(D4503="","",VLOOKUP(D4503,'DISPATCHED (VT11)'!$E:$L,8,0))</f>
        <v/>
      </c>
      <c r="C4503" s="16" t="str">
        <f>IF(A4503="","",IF(VLOOKUP(A4503,'DSR Attendance'!$A:$E,5,0)=0,VLOOKUP(A4503,'DSR Attendance'!$A:$D,4,0),CONCATENATE(VLOOKUP(A4503,'DSR Attendance'!$A:$D,4,0)," / ",VLOOKUP('Per Outlet Plan'!A4503,'DSR Attendance'!$A:$E,5,0))))</f>
        <v/>
      </c>
      <c r="M4503" s="13" t="str">
        <f t="shared" si="72"/>
        <v/>
      </c>
      <c r="N4503" s="8"/>
      <c r="XFB4503" s="13" t="str">
        <f>IF(D4503="","",COUNTIF('DISPATCHED (VT11)'!$E:$E,'Per Outlet Plan'!D4503))</f>
        <v/>
      </c>
    </row>
    <row r="4504" spans="1:14 16382:16382">
      <c r="A4504" s="18" t="str">
        <f>IF(D4504="","",VLOOKUP(D4504,'DISPATCHED (VT11)'!$E:$XEV,16373,0))</f>
        <v/>
      </c>
      <c r="B4504" s="13" t="str">
        <f>IF(D4504="","",VLOOKUP(D4504,'DISPATCHED (VT11)'!$E:$L,8,0))</f>
        <v/>
      </c>
      <c r="C4504" s="16" t="str">
        <f>IF(A4504="","",IF(VLOOKUP(A4504,'DSR Attendance'!$A:$E,5,0)=0,VLOOKUP(A4504,'DSR Attendance'!$A:$D,4,0),CONCATENATE(VLOOKUP(A4504,'DSR Attendance'!$A:$D,4,0)," / ",VLOOKUP('Per Outlet Plan'!A4504,'DSR Attendance'!$A:$E,5,0))))</f>
        <v/>
      </c>
      <c r="M4504" s="13" t="str">
        <f t="shared" si="72"/>
        <v/>
      </c>
      <c r="N4504" s="8"/>
      <c r="XFB4504" s="13" t="str">
        <f>IF(D4504="","",COUNTIF('DISPATCHED (VT11)'!$E:$E,'Per Outlet Plan'!D4504))</f>
        <v/>
      </c>
    </row>
    <row r="4505" spans="1:14 16382:16382">
      <c r="A4505" s="18" t="str">
        <f>IF(D4505="","",VLOOKUP(D4505,'DISPATCHED (VT11)'!$E:$XEV,16373,0))</f>
        <v/>
      </c>
      <c r="B4505" s="13" t="str">
        <f>IF(D4505="","",VLOOKUP(D4505,'DISPATCHED (VT11)'!$E:$L,8,0))</f>
        <v/>
      </c>
      <c r="C4505" s="16" t="str">
        <f>IF(A4505="","",IF(VLOOKUP(A4505,'DSR Attendance'!$A:$E,5,0)=0,VLOOKUP(A4505,'DSR Attendance'!$A:$D,4,0),CONCATENATE(VLOOKUP(A4505,'DSR Attendance'!$A:$D,4,0)," / ",VLOOKUP('Per Outlet Plan'!A4505,'DSR Attendance'!$A:$E,5,0))))</f>
        <v/>
      </c>
      <c r="M4505" s="13" t="str">
        <f t="shared" si="72"/>
        <v/>
      </c>
      <c r="N4505" s="8"/>
      <c r="XFB4505" s="13" t="str">
        <f>IF(D4505="","",COUNTIF('DISPATCHED (VT11)'!$E:$E,'Per Outlet Plan'!D4505))</f>
        <v/>
      </c>
    </row>
    <row r="4506" spans="1:14 16382:16382">
      <c r="A4506" s="18" t="str">
        <f>IF(D4506="","",VLOOKUP(D4506,'DISPATCHED (VT11)'!$E:$XEV,16373,0))</f>
        <v/>
      </c>
      <c r="B4506" s="13" t="str">
        <f>IF(D4506="","",VLOOKUP(D4506,'DISPATCHED (VT11)'!$E:$L,8,0))</f>
        <v/>
      </c>
      <c r="C4506" s="16" t="str">
        <f>IF(A4506="","",IF(VLOOKUP(A4506,'DSR Attendance'!$A:$E,5,0)=0,VLOOKUP(A4506,'DSR Attendance'!$A:$D,4,0),CONCATENATE(VLOOKUP(A4506,'DSR Attendance'!$A:$D,4,0)," / ",VLOOKUP('Per Outlet Plan'!A4506,'DSR Attendance'!$A:$E,5,0))))</f>
        <v/>
      </c>
      <c r="M4506" s="13" t="str">
        <f t="shared" si="72"/>
        <v/>
      </c>
      <c r="N4506" s="8"/>
      <c r="XFB4506" s="13" t="str">
        <f>IF(D4506="","",COUNTIF('DISPATCHED (VT11)'!$E:$E,'Per Outlet Plan'!D4506))</f>
        <v/>
      </c>
    </row>
    <row r="4507" spans="1:14 16382:16382">
      <c r="A4507" s="18" t="str">
        <f>IF(D4507="","",VLOOKUP(D4507,'DISPATCHED (VT11)'!$E:$XEV,16373,0))</f>
        <v/>
      </c>
      <c r="B4507" s="13" t="str">
        <f>IF(D4507="","",VLOOKUP(D4507,'DISPATCHED (VT11)'!$E:$L,8,0))</f>
        <v/>
      </c>
      <c r="C4507" s="16" t="str">
        <f>IF(A4507="","",IF(VLOOKUP(A4507,'DSR Attendance'!$A:$E,5,0)=0,VLOOKUP(A4507,'DSR Attendance'!$A:$D,4,0),CONCATENATE(VLOOKUP(A4507,'DSR Attendance'!$A:$D,4,0)," / ",VLOOKUP('Per Outlet Plan'!A4507,'DSR Attendance'!$A:$E,5,0))))</f>
        <v/>
      </c>
      <c r="M4507" s="13" t="str">
        <f t="shared" si="72"/>
        <v/>
      </c>
      <c r="N4507" s="8"/>
      <c r="XFB4507" s="13" t="str">
        <f>IF(D4507="","",COUNTIF('DISPATCHED (VT11)'!$E:$E,'Per Outlet Plan'!D4507))</f>
        <v/>
      </c>
    </row>
    <row r="4508" spans="1:14 16382:16382">
      <c r="A4508" s="18" t="str">
        <f>IF(D4508="","",VLOOKUP(D4508,'DISPATCHED (VT11)'!$E:$XEV,16373,0))</f>
        <v/>
      </c>
      <c r="B4508" s="13" t="str">
        <f>IF(D4508="","",VLOOKUP(D4508,'DISPATCHED (VT11)'!$E:$L,8,0))</f>
        <v/>
      </c>
      <c r="C4508" s="16" t="str">
        <f>IF(A4508="","",IF(VLOOKUP(A4508,'DSR Attendance'!$A:$E,5,0)=0,VLOOKUP(A4508,'DSR Attendance'!$A:$D,4,0),CONCATENATE(VLOOKUP(A4508,'DSR Attendance'!$A:$D,4,0)," / ",VLOOKUP('Per Outlet Plan'!A4508,'DSR Attendance'!$A:$E,5,0))))</f>
        <v/>
      </c>
      <c r="M4508" s="13" t="str">
        <f t="shared" si="72"/>
        <v/>
      </c>
      <c r="N4508" s="8"/>
      <c r="XFB4508" s="13" t="str">
        <f>IF(D4508="","",COUNTIF('DISPATCHED (VT11)'!$E:$E,'Per Outlet Plan'!D4508))</f>
        <v/>
      </c>
    </row>
    <row r="4509" spans="1:14 16382:16382">
      <c r="A4509" s="18" t="str">
        <f>IF(D4509="","",VLOOKUP(D4509,'DISPATCHED (VT11)'!$E:$XEV,16373,0))</f>
        <v/>
      </c>
      <c r="B4509" s="13" t="str">
        <f>IF(D4509="","",VLOOKUP(D4509,'DISPATCHED (VT11)'!$E:$L,8,0))</f>
        <v/>
      </c>
      <c r="C4509" s="16" t="str">
        <f>IF(A4509="","",IF(VLOOKUP(A4509,'DSR Attendance'!$A:$E,5,0)=0,VLOOKUP(A4509,'DSR Attendance'!$A:$D,4,0),CONCATENATE(VLOOKUP(A4509,'DSR Attendance'!$A:$D,4,0)," / ",VLOOKUP('Per Outlet Plan'!A4509,'DSR Attendance'!$A:$E,5,0))))</f>
        <v/>
      </c>
      <c r="M4509" s="13" t="str">
        <f t="shared" si="72"/>
        <v/>
      </c>
      <c r="N4509" s="8"/>
      <c r="XFB4509" s="13" t="str">
        <f>IF(D4509="","",COUNTIF('DISPATCHED (VT11)'!$E:$E,'Per Outlet Plan'!D4509))</f>
        <v/>
      </c>
    </row>
    <row r="4510" spans="1:14 16382:16382">
      <c r="A4510" s="18" t="str">
        <f>IF(D4510="","",VLOOKUP(D4510,'DISPATCHED (VT11)'!$E:$XEV,16373,0))</f>
        <v/>
      </c>
      <c r="B4510" s="13" t="str">
        <f>IF(D4510="","",VLOOKUP(D4510,'DISPATCHED (VT11)'!$E:$L,8,0))</f>
        <v/>
      </c>
      <c r="C4510" s="16" t="str">
        <f>IF(A4510="","",IF(VLOOKUP(A4510,'DSR Attendance'!$A:$E,5,0)=0,VLOOKUP(A4510,'DSR Attendance'!$A:$D,4,0),CONCATENATE(VLOOKUP(A4510,'DSR Attendance'!$A:$D,4,0)," / ",VLOOKUP('Per Outlet Plan'!A4510,'DSR Attendance'!$A:$E,5,0))))</f>
        <v/>
      </c>
      <c r="M4510" s="13" t="str">
        <f t="shared" si="72"/>
        <v/>
      </c>
      <c r="N4510" s="8"/>
      <c r="XFB4510" s="13" t="str">
        <f>IF(D4510="","",COUNTIF('DISPATCHED (VT11)'!$E:$E,'Per Outlet Plan'!D4510))</f>
        <v/>
      </c>
    </row>
    <row r="4511" spans="1:14 16382:16382">
      <c r="A4511" s="18" t="str">
        <f>IF(D4511="","",VLOOKUP(D4511,'DISPATCHED (VT11)'!$E:$XEV,16373,0))</f>
        <v/>
      </c>
      <c r="B4511" s="13" t="str">
        <f>IF(D4511="","",VLOOKUP(D4511,'DISPATCHED (VT11)'!$E:$L,8,0))</f>
        <v/>
      </c>
      <c r="C4511" s="16" t="str">
        <f>IF(A4511="","",IF(VLOOKUP(A4511,'DSR Attendance'!$A:$E,5,0)=0,VLOOKUP(A4511,'DSR Attendance'!$A:$D,4,0),CONCATENATE(VLOOKUP(A4511,'DSR Attendance'!$A:$D,4,0)," / ",VLOOKUP('Per Outlet Plan'!A4511,'DSR Attendance'!$A:$E,5,0))))</f>
        <v/>
      </c>
      <c r="M4511" s="13" t="str">
        <f t="shared" si="72"/>
        <v/>
      </c>
      <c r="N4511" s="8"/>
      <c r="XFB4511" s="13" t="str">
        <f>IF(D4511="","",COUNTIF('DISPATCHED (VT11)'!$E:$E,'Per Outlet Plan'!D4511))</f>
        <v/>
      </c>
    </row>
    <row r="4512" spans="1:14 16382:16382">
      <c r="A4512" s="18" t="str">
        <f>IF(D4512="","",VLOOKUP(D4512,'DISPATCHED (VT11)'!$E:$XEV,16373,0))</f>
        <v/>
      </c>
      <c r="B4512" s="13" t="str">
        <f>IF(D4512="","",VLOOKUP(D4512,'DISPATCHED (VT11)'!$E:$L,8,0))</f>
        <v/>
      </c>
      <c r="C4512" s="16" t="str">
        <f>IF(A4512="","",IF(VLOOKUP(A4512,'DSR Attendance'!$A:$E,5,0)=0,VLOOKUP(A4512,'DSR Attendance'!$A:$D,4,0),CONCATENATE(VLOOKUP(A4512,'DSR Attendance'!$A:$D,4,0)," / ",VLOOKUP('Per Outlet Plan'!A4512,'DSR Attendance'!$A:$E,5,0))))</f>
        <v/>
      </c>
      <c r="M4512" s="13" t="str">
        <f t="shared" si="72"/>
        <v/>
      </c>
      <c r="N4512" s="8"/>
      <c r="XFB4512" s="13" t="str">
        <f>IF(D4512="","",COUNTIF('DISPATCHED (VT11)'!$E:$E,'Per Outlet Plan'!D4512))</f>
        <v/>
      </c>
    </row>
    <row r="4513" spans="1:14 16382:16382">
      <c r="A4513" s="18" t="str">
        <f>IF(D4513="","",VLOOKUP(D4513,'DISPATCHED (VT11)'!$E:$XEV,16373,0))</f>
        <v/>
      </c>
      <c r="B4513" s="13" t="str">
        <f>IF(D4513="","",VLOOKUP(D4513,'DISPATCHED (VT11)'!$E:$L,8,0))</f>
        <v/>
      </c>
      <c r="C4513" s="16" t="str">
        <f>IF(A4513="","",IF(VLOOKUP(A4513,'DSR Attendance'!$A:$E,5,0)=0,VLOOKUP(A4513,'DSR Attendance'!$A:$D,4,0),CONCATENATE(VLOOKUP(A4513,'DSR Attendance'!$A:$D,4,0)," / ",VLOOKUP('Per Outlet Plan'!A4513,'DSR Attendance'!$A:$E,5,0))))</f>
        <v/>
      </c>
      <c r="M4513" s="13" t="str">
        <f t="shared" si="72"/>
        <v/>
      </c>
      <c r="N4513" s="8"/>
      <c r="XFB4513" s="13" t="str">
        <f>IF(D4513="","",COUNTIF('DISPATCHED (VT11)'!$E:$E,'Per Outlet Plan'!D4513))</f>
        <v/>
      </c>
    </row>
    <row r="4514" spans="1:14 16382:16382">
      <c r="A4514" s="18" t="str">
        <f>IF(D4514="","",VLOOKUP(D4514,'DISPATCHED (VT11)'!$E:$XEV,16373,0))</f>
        <v/>
      </c>
      <c r="B4514" s="13" t="str">
        <f>IF(D4514="","",VLOOKUP(D4514,'DISPATCHED (VT11)'!$E:$L,8,0))</f>
        <v/>
      </c>
      <c r="C4514" s="16" t="str">
        <f>IF(A4514="","",IF(VLOOKUP(A4514,'DSR Attendance'!$A:$E,5,0)=0,VLOOKUP(A4514,'DSR Attendance'!$A:$D,4,0),CONCATENATE(VLOOKUP(A4514,'DSR Attendance'!$A:$D,4,0)," / ",VLOOKUP('Per Outlet Plan'!A4514,'DSR Attendance'!$A:$E,5,0))))</f>
        <v/>
      </c>
      <c r="M4514" s="13" t="str">
        <f t="shared" si="72"/>
        <v/>
      </c>
      <c r="N4514" s="8"/>
      <c r="XFB4514" s="13" t="str">
        <f>IF(D4514="","",COUNTIF('DISPATCHED (VT11)'!$E:$E,'Per Outlet Plan'!D4514))</f>
        <v/>
      </c>
    </row>
    <row r="4515" spans="1:14 16382:16382">
      <c r="A4515" s="18" t="str">
        <f>IF(D4515="","",VLOOKUP(D4515,'DISPATCHED (VT11)'!$E:$XEV,16373,0))</f>
        <v/>
      </c>
      <c r="B4515" s="13" t="str">
        <f>IF(D4515="","",VLOOKUP(D4515,'DISPATCHED (VT11)'!$E:$L,8,0))</f>
        <v/>
      </c>
      <c r="C4515" s="16" t="str">
        <f>IF(A4515="","",IF(VLOOKUP(A4515,'DSR Attendance'!$A:$E,5,0)=0,VLOOKUP(A4515,'DSR Attendance'!$A:$D,4,0),CONCATENATE(VLOOKUP(A4515,'DSR Attendance'!$A:$D,4,0)," / ",VLOOKUP('Per Outlet Plan'!A4515,'DSR Attendance'!$A:$E,5,0))))</f>
        <v/>
      </c>
      <c r="M4515" s="13" t="str">
        <f t="shared" si="72"/>
        <v/>
      </c>
      <c r="N4515" s="8"/>
      <c r="XFB4515" s="13" t="str">
        <f>IF(D4515="","",COUNTIF('DISPATCHED (VT11)'!$E:$E,'Per Outlet Plan'!D4515))</f>
        <v/>
      </c>
    </row>
    <row r="4516" spans="1:14 16382:16382">
      <c r="A4516" s="18" t="str">
        <f>IF(D4516="","",VLOOKUP(D4516,'DISPATCHED (VT11)'!$E:$XEV,16373,0))</f>
        <v/>
      </c>
      <c r="B4516" s="13" t="str">
        <f>IF(D4516="","",VLOOKUP(D4516,'DISPATCHED (VT11)'!$E:$L,8,0))</f>
        <v/>
      </c>
      <c r="C4516" s="16" t="str">
        <f>IF(A4516="","",IF(VLOOKUP(A4516,'DSR Attendance'!$A:$E,5,0)=0,VLOOKUP(A4516,'DSR Attendance'!$A:$D,4,0),CONCATENATE(VLOOKUP(A4516,'DSR Attendance'!$A:$D,4,0)," / ",VLOOKUP('Per Outlet Plan'!A4516,'DSR Attendance'!$A:$E,5,0))))</f>
        <v/>
      </c>
      <c r="M4516" s="13" t="str">
        <f t="shared" si="72"/>
        <v/>
      </c>
      <c r="N4516" s="8"/>
      <c r="XFB4516" s="13" t="str">
        <f>IF(D4516="","",COUNTIF('DISPATCHED (VT11)'!$E:$E,'Per Outlet Plan'!D4516))</f>
        <v/>
      </c>
    </row>
    <row r="4517" spans="1:14 16382:16382">
      <c r="A4517" s="18" t="str">
        <f>IF(D4517="","",VLOOKUP(D4517,'DISPATCHED (VT11)'!$E:$XEV,16373,0))</f>
        <v/>
      </c>
      <c r="B4517" s="13" t="str">
        <f>IF(D4517="","",VLOOKUP(D4517,'DISPATCHED (VT11)'!$E:$L,8,0))</f>
        <v/>
      </c>
      <c r="C4517" s="16" t="str">
        <f>IF(A4517="","",IF(VLOOKUP(A4517,'DSR Attendance'!$A:$E,5,0)=0,VLOOKUP(A4517,'DSR Attendance'!$A:$D,4,0),CONCATENATE(VLOOKUP(A4517,'DSR Attendance'!$A:$D,4,0)," / ",VLOOKUP('Per Outlet Plan'!A4517,'DSR Attendance'!$A:$E,5,0))))</f>
        <v/>
      </c>
      <c r="M4517" s="13" t="str">
        <f t="shared" si="72"/>
        <v/>
      </c>
      <c r="N4517" s="8"/>
      <c r="XFB4517" s="13" t="str">
        <f>IF(D4517="","",COUNTIF('DISPATCHED (VT11)'!$E:$E,'Per Outlet Plan'!D4517))</f>
        <v/>
      </c>
    </row>
    <row r="4518" spans="1:14 16382:16382">
      <c r="A4518" s="18" t="str">
        <f>IF(D4518="","",VLOOKUP(D4518,'DISPATCHED (VT11)'!$E:$XEV,16373,0))</f>
        <v/>
      </c>
      <c r="B4518" s="13" t="str">
        <f>IF(D4518="","",VLOOKUP(D4518,'DISPATCHED (VT11)'!$E:$L,8,0))</f>
        <v/>
      </c>
      <c r="C4518" s="16" t="str">
        <f>IF(A4518="","",IF(VLOOKUP(A4518,'DSR Attendance'!$A:$E,5,0)=0,VLOOKUP(A4518,'DSR Attendance'!$A:$D,4,0),CONCATENATE(VLOOKUP(A4518,'DSR Attendance'!$A:$D,4,0)," / ",VLOOKUP('Per Outlet Plan'!A4518,'DSR Attendance'!$A:$E,5,0))))</f>
        <v/>
      </c>
      <c r="M4518" s="13" t="str">
        <f t="shared" si="72"/>
        <v/>
      </c>
      <c r="N4518" s="8"/>
      <c r="XFB4518" s="13" t="str">
        <f>IF(D4518="","",COUNTIF('DISPATCHED (VT11)'!$E:$E,'Per Outlet Plan'!D4518))</f>
        <v/>
      </c>
    </row>
    <row r="4519" spans="1:14 16382:16382">
      <c r="A4519" s="18" t="str">
        <f>IF(D4519="","",VLOOKUP(D4519,'DISPATCHED (VT11)'!$E:$XEV,16373,0))</f>
        <v/>
      </c>
      <c r="B4519" s="13" t="str">
        <f>IF(D4519="","",VLOOKUP(D4519,'DISPATCHED (VT11)'!$E:$L,8,0))</f>
        <v/>
      </c>
      <c r="C4519" s="16" t="str">
        <f>IF(A4519="","",IF(VLOOKUP(A4519,'DSR Attendance'!$A:$E,5,0)=0,VLOOKUP(A4519,'DSR Attendance'!$A:$D,4,0),CONCATENATE(VLOOKUP(A4519,'DSR Attendance'!$A:$D,4,0)," / ",VLOOKUP('Per Outlet Plan'!A4519,'DSR Attendance'!$A:$E,5,0))))</f>
        <v/>
      </c>
      <c r="M4519" s="13" t="str">
        <f t="shared" si="72"/>
        <v/>
      </c>
      <c r="N4519" s="8"/>
      <c r="XFB4519" s="13" t="str">
        <f>IF(D4519="","",COUNTIF('DISPATCHED (VT11)'!$E:$E,'Per Outlet Plan'!D4519))</f>
        <v/>
      </c>
    </row>
    <row r="4520" spans="1:14 16382:16382">
      <c r="A4520" s="18" t="str">
        <f>IF(D4520="","",VLOOKUP(D4520,'DISPATCHED (VT11)'!$E:$XEV,16373,0))</f>
        <v/>
      </c>
      <c r="B4520" s="13" t="str">
        <f>IF(D4520="","",VLOOKUP(D4520,'DISPATCHED (VT11)'!$E:$L,8,0))</f>
        <v/>
      </c>
      <c r="C4520" s="16" t="str">
        <f>IF(A4520="","",IF(VLOOKUP(A4520,'DSR Attendance'!$A:$E,5,0)=0,VLOOKUP(A4520,'DSR Attendance'!$A:$D,4,0),CONCATENATE(VLOOKUP(A4520,'DSR Attendance'!$A:$D,4,0)," / ",VLOOKUP('Per Outlet Plan'!A4520,'DSR Attendance'!$A:$E,5,0))))</f>
        <v/>
      </c>
      <c r="M4520" s="13" t="str">
        <f t="shared" si="72"/>
        <v/>
      </c>
      <c r="N4520" s="8"/>
      <c r="XFB4520" s="13" t="str">
        <f>IF(D4520="","",COUNTIF('DISPATCHED (VT11)'!$E:$E,'Per Outlet Plan'!D4520))</f>
        <v/>
      </c>
    </row>
    <row r="4521" spans="1:14 16382:16382">
      <c r="A4521" s="18" t="str">
        <f>IF(D4521="","",VLOOKUP(D4521,'DISPATCHED (VT11)'!$E:$XEV,16373,0))</f>
        <v/>
      </c>
      <c r="B4521" s="13" t="str">
        <f>IF(D4521="","",VLOOKUP(D4521,'DISPATCHED (VT11)'!$E:$L,8,0))</f>
        <v/>
      </c>
      <c r="C4521" s="16" t="str">
        <f>IF(A4521="","",IF(VLOOKUP(A4521,'DSR Attendance'!$A:$E,5,0)=0,VLOOKUP(A4521,'DSR Attendance'!$A:$D,4,0),CONCATENATE(VLOOKUP(A4521,'DSR Attendance'!$A:$D,4,0)," / ",VLOOKUP('Per Outlet Plan'!A4521,'DSR Attendance'!$A:$E,5,0))))</f>
        <v/>
      </c>
      <c r="M4521" s="13" t="str">
        <f t="shared" si="72"/>
        <v/>
      </c>
      <c r="N4521" s="8"/>
      <c r="XFB4521" s="13" t="str">
        <f>IF(D4521="","",COUNTIF('DISPATCHED (VT11)'!$E:$E,'Per Outlet Plan'!D4521))</f>
        <v/>
      </c>
    </row>
    <row r="4522" spans="1:14 16382:16382">
      <c r="A4522" s="18" t="str">
        <f>IF(D4522="","",VLOOKUP(D4522,'DISPATCHED (VT11)'!$E:$XEV,16373,0))</f>
        <v/>
      </c>
      <c r="B4522" s="13" t="str">
        <f>IF(D4522="","",VLOOKUP(D4522,'DISPATCHED (VT11)'!$E:$L,8,0))</f>
        <v/>
      </c>
      <c r="C4522" s="16" t="str">
        <f>IF(A4522="","",IF(VLOOKUP(A4522,'DSR Attendance'!$A:$E,5,0)=0,VLOOKUP(A4522,'DSR Attendance'!$A:$D,4,0),CONCATENATE(VLOOKUP(A4522,'DSR Attendance'!$A:$D,4,0)," / ",VLOOKUP('Per Outlet Plan'!A4522,'DSR Attendance'!$A:$E,5,0))))</f>
        <v/>
      </c>
      <c r="M4522" s="13" t="str">
        <f t="shared" si="72"/>
        <v/>
      </c>
      <c r="N4522" s="8"/>
      <c r="XFB4522" s="13" t="str">
        <f>IF(D4522="","",COUNTIF('DISPATCHED (VT11)'!$E:$E,'Per Outlet Plan'!D4522))</f>
        <v/>
      </c>
    </row>
    <row r="4523" spans="1:14 16382:16382">
      <c r="A4523" s="18" t="str">
        <f>IF(D4523="","",VLOOKUP(D4523,'DISPATCHED (VT11)'!$E:$XEV,16373,0))</f>
        <v/>
      </c>
      <c r="B4523" s="13" t="str">
        <f>IF(D4523="","",VLOOKUP(D4523,'DISPATCHED (VT11)'!$E:$L,8,0))</f>
        <v/>
      </c>
      <c r="C4523" s="16" t="str">
        <f>IF(A4523="","",IF(VLOOKUP(A4523,'DSR Attendance'!$A:$E,5,0)=0,VLOOKUP(A4523,'DSR Attendance'!$A:$D,4,0),CONCATENATE(VLOOKUP(A4523,'DSR Attendance'!$A:$D,4,0)," / ",VLOOKUP('Per Outlet Plan'!A4523,'DSR Attendance'!$A:$E,5,0))))</f>
        <v/>
      </c>
      <c r="M4523" s="13" t="str">
        <f t="shared" si="72"/>
        <v/>
      </c>
      <c r="N4523" s="8"/>
      <c r="XFB4523" s="13" t="str">
        <f>IF(D4523="","",COUNTIF('DISPATCHED (VT11)'!$E:$E,'Per Outlet Plan'!D4523))</f>
        <v/>
      </c>
    </row>
    <row r="4524" spans="1:14 16382:16382">
      <c r="A4524" s="18" t="str">
        <f>IF(D4524="","",VLOOKUP(D4524,'DISPATCHED (VT11)'!$E:$XEV,16373,0))</f>
        <v/>
      </c>
      <c r="B4524" s="13" t="str">
        <f>IF(D4524="","",VLOOKUP(D4524,'DISPATCHED (VT11)'!$E:$L,8,0))</f>
        <v/>
      </c>
      <c r="C4524" s="16" t="str">
        <f>IF(A4524="","",IF(VLOOKUP(A4524,'DSR Attendance'!$A:$E,5,0)=0,VLOOKUP(A4524,'DSR Attendance'!$A:$D,4,0),CONCATENATE(VLOOKUP(A4524,'DSR Attendance'!$A:$D,4,0)," / ",VLOOKUP('Per Outlet Plan'!A4524,'DSR Attendance'!$A:$E,5,0))))</f>
        <v/>
      </c>
      <c r="M4524" s="13" t="str">
        <f t="shared" si="72"/>
        <v/>
      </c>
      <c r="N4524" s="8"/>
      <c r="XFB4524" s="13" t="str">
        <f>IF(D4524="","",COUNTIF('DISPATCHED (VT11)'!$E:$E,'Per Outlet Plan'!D4524))</f>
        <v/>
      </c>
    </row>
    <row r="4525" spans="1:14 16382:16382">
      <c r="A4525" s="18" t="str">
        <f>IF(D4525="","",VLOOKUP(D4525,'DISPATCHED (VT11)'!$E:$XEV,16373,0))</f>
        <v/>
      </c>
      <c r="B4525" s="13" t="str">
        <f>IF(D4525="","",VLOOKUP(D4525,'DISPATCHED (VT11)'!$E:$L,8,0))</f>
        <v/>
      </c>
      <c r="C4525" s="16" t="str">
        <f>IF(A4525="","",IF(VLOOKUP(A4525,'DSR Attendance'!$A:$E,5,0)=0,VLOOKUP(A4525,'DSR Attendance'!$A:$D,4,0),CONCATENATE(VLOOKUP(A4525,'DSR Attendance'!$A:$D,4,0)," / ",VLOOKUP('Per Outlet Plan'!A4525,'DSR Attendance'!$A:$E,5,0))))</f>
        <v/>
      </c>
      <c r="M4525" s="13" t="str">
        <f t="shared" si="72"/>
        <v/>
      </c>
      <c r="N4525" s="8"/>
      <c r="XFB4525" s="13" t="str">
        <f>IF(D4525="","",COUNTIF('DISPATCHED (VT11)'!$E:$E,'Per Outlet Plan'!D4525))</f>
        <v/>
      </c>
    </row>
    <row r="4526" spans="1:14 16382:16382">
      <c r="A4526" s="18" t="str">
        <f>IF(D4526="","",VLOOKUP(D4526,'DISPATCHED (VT11)'!$E:$XEV,16373,0))</f>
        <v/>
      </c>
      <c r="B4526" s="13" t="str">
        <f>IF(D4526="","",VLOOKUP(D4526,'DISPATCHED (VT11)'!$E:$L,8,0))</f>
        <v/>
      </c>
      <c r="C4526" s="16" t="str">
        <f>IF(A4526="","",IF(VLOOKUP(A4526,'DSR Attendance'!$A:$E,5,0)=0,VLOOKUP(A4526,'DSR Attendance'!$A:$D,4,0),CONCATENATE(VLOOKUP(A4526,'DSR Attendance'!$A:$D,4,0)," / ",VLOOKUP('Per Outlet Plan'!A4526,'DSR Attendance'!$A:$E,5,0))))</f>
        <v/>
      </c>
      <c r="M4526" s="13" t="str">
        <f t="shared" si="72"/>
        <v/>
      </c>
      <c r="N4526" s="8"/>
      <c r="XFB4526" s="13" t="str">
        <f>IF(D4526="","",COUNTIF('DISPATCHED (VT11)'!$E:$E,'Per Outlet Plan'!D4526))</f>
        <v/>
      </c>
    </row>
    <row r="4527" spans="1:14 16382:16382">
      <c r="A4527" s="18" t="str">
        <f>IF(D4527="","",VLOOKUP(D4527,'DISPATCHED (VT11)'!$E:$XEV,16373,0))</f>
        <v/>
      </c>
      <c r="B4527" s="13" t="str">
        <f>IF(D4527="","",VLOOKUP(D4527,'DISPATCHED (VT11)'!$E:$L,8,0))</f>
        <v/>
      </c>
      <c r="C4527" s="16" t="str">
        <f>IF(A4527="","",IF(VLOOKUP(A4527,'DSR Attendance'!$A:$E,5,0)=0,VLOOKUP(A4527,'DSR Attendance'!$A:$D,4,0),CONCATENATE(VLOOKUP(A4527,'DSR Attendance'!$A:$D,4,0)," / ",VLOOKUP('Per Outlet Plan'!A4527,'DSR Attendance'!$A:$E,5,0))))</f>
        <v/>
      </c>
      <c r="M4527" s="13" t="str">
        <f t="shared" si="72"/>
        <v/>
      </c>
      <c r="N4527" s="8"/>
      <c r="XFB4527" s="13" t="str">
        <f>IF(D4527="","",COUNTIF('DISPATCHED (VT11)'!$E:$E,'Per Outlet Plan'!D4527))</f>
        <v/>
      </c>
    </row>
    <row r="4528" spans="1:14 16382:16382">
      <c r="A4528" s="18" t="str">
        <f>IF(D4528="","",VLOOKUP(D4528,'DISPATCHED (VT11)'!$E:$XEV,16373,0))</f>
        <v/>
      </c>
      <c r="B4528" s="13" t="str">
        <f>IF(D4528="","",VLOOKUP(D4528,'DISPATCHED (VT11)'!$E:$L,8,0))</f>
        <v/>
      </c>
      <c r="C4528" s="16" t="str">
        <f>IF(A4528="","",IF(VLOOKUP(A4528,'DSR Attendance'!$A:$E,5,0)=0,VLOOKUP(A4528,'DSR Attendance'!$A:$D,4,0),CONCATENATE(VLOOKUP(A4528,'DSR Attendance'!$A:$D,4,0)," / ",VLOOKUP('Per Outlet Plan'!A4528,'DSR Attendance'!$A:$E,5,0))))</f>
        <v/>
      </c>
      <c r="M4528" s="13" t="str">
        <f t="shared" si="72"/>
        <v/>
      </c>
      <c r="N4528" s="8"/>
      <c r="XFB4528" s="13" t="str">
        <f>IF(D4528="","",COUNTIF('DISPATCHED (VT11)'!$E:$E,'Per Outlet Plan'!D4528))</f>
        <v/>
      </c>
    </row>
    <row r="4529" spans="1:14 16382:16382">
      <c r="A4529" s="18" t="str">
        <f>IF(D4529="","",VLOOKUP(D4529,'DISPATCHED (VT11)'!$E:$XEV,16373,0))</f>
        <v/>
      </c>
      <c r="B4529" s="13" t="str">
        <f>IF(D4529="","",VLOOKUP(D4529,'DISPATCHED (VT11)'!$E:$L,8,0))</f>
        <v/>
      </c>
      <c r="C4529" s="16" t="str">
        <f>IF(A4529="","",IF(VLOOKUP(A4529,'DSR Attendance'!$A:$E,5,0)=0,VLOOKUP(A4529,'DSR Attendance'!$A:$D,4,0),CONCATENATE(VLOOKUP(A4529,'DSR Attendance'!$A:$D,4,0)," / ",VLOOKUP('Per Outlet Plan'!A4529,'DSR Attendance'!$A:$E,5,0))))</f>
        <v/>
      </c>
      <c r="M4529" s="13" t="str">
        <f t="shared" si="72"/>
        <v/>
      </c>
      <c r="N4529" s="8"/>
      <c r="XFB4529" s="13" t="str">
        <f>IF(D4529="","",COUNTIF('DISPATCHED (VT11)'!$E:$E,'Per Outlet Plan'!D4529))</f>
        <v/>
      </c>
    </row>
    <row r="4530" spans="1:14 16382:16382">
      <c r="A4530" s="18" t="str">
        <f>IF(D4530="","",VLOOKUP(D4530,'DISPATCHED (VT11)'!$E:$XEV,16373,0))</f>
        <v/>
      </c>
      <c r="B4530" s="13" t="str">
        <f>IF(D4530="","",VLOOKUP(D4530,'DISPATCHED (VT11)'!$E:$L,8,0))</f>
        <v/>
      </c>
      <c r="C4530" s="16" t="str">
        <f>IF(A4530="","",IF(VLOOKUP(A4530,'DSR Attendance'!$A:$E,5,0)=0,VLOOKUP(A4530,'DSR Attendance'!$A:$D,4,0),CONCATENATE(VLOOKUP(A4530,'DSR Attendance'!$A:$D,4,0)," / ",VLOOKUP('Per Outlet Plan'!A4530,'DSR Attendance'!$A:$E,5,0))))</f>
        <v/>
      </c>
      <c r="M4530" s="13" t="str">
        <f t="shared" si="72"/>
        <v/>
      </c>
      <c r="N4530" s="8"/>
      <c r="XFB4530" s="13" t="str">
        <f>IF(D4530="","",COUNTIF('DISPATCHED (VT11)'!$E:$E,'Per Outlet Plan'!D4530))</f>
        <v/>
      </c>
    </row>
    <row r="4531" spans="1:14 16382:16382">
      <c r="A4531" s="18" t="str">
        <f>IF(D4531="","",VLOOKUP(D4531,'DISPATCHED (VT11)'!$E:$XEV,16373,0))</f>
        <v/>
      </c>
      <c r="B4531" s="13" t="str">
        <f>IF(D4531="","",VLOOKUP(D4531,'DISPATCHED (VT11)'!$E:$L,8,0))</f>
        <v/>
      </c>
      <c r="C4531" s="16" t="str">
        <f>IF(A4531="","",IF(VLOOKUP(A4531,'DSR Attendance'!$A:$E,5,0)=0,VLOOKUP(A4531,'DSR Attendance'!$A:$D,4,0),CONCATENATE(VLOOKUP(A4531,'DSR Attendance'!$A:$D,4,0)," / ",VLOOKUP('Per Outlet Plan'!A4531,'DSR Attendance'!$A:$E,5,0))))</f>
        <v/>
      </c>
      <c r="M4531" s="13" t="str">
        <f t="shared" si="72"/>
        <v/>
      </c>
      <c r="N4531" s="8"/>
      <c r="XFB4531" s="13" t="str">
        <f>IF(D4531="","",COUNTIF('DISPATCHED (VT11)'!$E:$E,'Per Outlet Plan'!D4531))</f>
        <v/>
      </c>
    </row>
    <row r="4532" spans="1:14 16382:16382">
      <c r="A4532" s="18" t="str">
        <f>IF(D4532="","",VLOOKUP(D4532,'DISPATCHED (VT11)'!$E:$XEV,16373,0))</f>
        <v/>
      </c>
      <c r="B4532" s="13" t="str">
        <f>IF(D4532="","",VLOOKUP(D4532,'DISPATCHED (VT11)'!$E:$L,8,0))</f>
        <v/>
      </c>
      <c r="C4532" s="16" t="str">
        <f>IF(A4532="","",IF(VLOOKUP(A4532,'DSR Attendance'!$A:$E,5,0)=0,VLOOKUP(A4532,'DSR Attendance'!$A:$D,4,0),CONCATENATE(VLOOKUP(A4532,'DSR Attendance'!$A:$D,4,0)," / ",VLOOKUP('Per Outlet Plan'!A4532,'DSR Attendance'!$A:$E,5,0))))</f>
        <v/>
      </c>
      <c r="M4532" s="13" t="str">
        <f t="shared" si="72"/>
        <v/>
      </c>
      <c r="N4532" s="8"/>
      <c r="XFB4532" s="13" t="str">
        <f>IF(D4532="","",COUNTIF('DISPATCHED (VT11)'!$E:$E,'Per Outlet Plan'!D4532))</f>
        <v/>
      </c>
    </row>
    <row r="4533" spans="1:14 16382:16382">
      <c r="A4533" s="18" t="str">
        <f>IF(D4533="","",VLOOKUP(D4533,'DISPATCHED (VT11)'!$E:$XEV,16373,0))</f>
        <v/>
      </c>
      <c r="B4533" s="13" t="str">
        <f>IF(D4533="","",VLOOKUP(D4533,'DISPATCHED (VT11)'!$E:$L,8,0))</f>
        <v/>
      </c>
      <c r="C4533" s="16" t="str">
        <f>IF(A4533="","",IF(VLOOKUP(A4533,'DSR Attendance'!$A:$E,5,0)=0,VLOOKUP(A4533,'DSR Attendance'!$A:$D,4,0),CONCATENATE(VLOOKUP(A4533,'DSR Attendance'!$A:$D,4,0)," / ",VLOOKUP('Per Outlet Plan'!A4533,'DSR Attendance'!$A:$E,5,0))))</f>
        <v/>
      </c>
      <c r="M4533" s="13" t="str">
        <f t="shared" si="72"/>
        <v/>
      </c>
      <c r="N4533" s="8"/>
      <c r="XFB4533" s="13" t="str">
        <f>IF(D4533="","",COUNTIF('DISPATCHED (VT11)'!$E:$E,'Per Outlet Plan'!D4533))</f>
        <v/>
      </c>
    </row>
    <row r="4534" spans="1:14 16382:16382">
      <c r="A4534" s="18" t="str">
        <f>IF(D4534="","",VLOOKUP(D4534,'DISPATCHED (VT11)'!$E:$XEV,16373,0))</f>
        <v/>
      </c>
      <c r="B4534" s="13" t="str">
        <f>IF(D4534="","",VLOOKUP(D4534,'DISPATCHED (VT11)'!$E:$L,8,0))</f>
        <v/>
      </c>
      <c r="C4534" s="16" t="str">
        <f>IF(A4534="","",IF(VLOOKUP(A4534,'DSR Attendance'!$A:$E,5,0)=0,VLOOKUP(A4534,'DSR Attendance'!$A:$D,4,0),CONCATENATE(VLOOKUP(A4534,'DSR Attendance'!$A:$D,4,0)," / ",VLOOKUP('Per Outlet Plan'!A4534,'DSR Attendance'!$A:$E,5,0))))</f>
        <v/>
      </c>
      <c r="M4534" s="13" t="str">
        <f t="shared" si="72"/>
        <v/>
      </c>
      <c r="N4534" s="8"/>
      <c r="XFB4534" s="13" t="str">
        <f>IF(D4534="","",COUNTIF('DISPATCHED (VT11)'!$E:$E,'Per Outlet Plan'!D4534))</f>
        <v/>
      </c>
    </row>
    <row r="4535" spans="1:14 16382:16382">
      <c r="A4535" s="18" t="str">
        <f>IF(D4535="","",VLOOKUP(D4535,'DISPATCHED (VT11)'!$E:$XEV,16373,0))</f>
        <v/>
      </c>
      <c r="B4535" s="13" t="str">
        <f>IF(D4535="","",VLOOKUP(D4535,'DISPATCHED (VT11)'!$E:$L,8,0))</f>
        <v/>
      </c>
      <c r="C4535" s="16" t="str">
        <f>IF(A4535="","",IF(VLOOKUP(A4535,'DSR Attendance'!$A:$E,5,0)=0,VLOOKUP(A4535,'DSR Attendance'!$A:$D,4,0),CONCATENATE(VLOOKUP(A4535,'DSR Attendance'!$A:$D,4,0)," / ",VLOOKUP('Per Outlet Plan'!A4535,'DSR Attendance'!$A:$E,5,0))))</f>
        <v/>
      </c>
      <c r="M4535" s="13" t="str">
        <f t="shared" si="72"/>
        <v/>
      </c>
      <c r="N4535" s="8"/>
      <c r="XFB4535" s="13" t="str">
        <f>IF(D4535="","",COUNTIF('DISPATCHED (VT11)'!$E:$E,'Per Outlet Plan'!D4535))</f>
        <v/>
      </c>
    </row>
    <row r="4536" spans="1:14 16382:16382">
      <c r="A4536" s="18" t="str">
        <f>IF(D4536="","",VLOOKUP(D4536,'DISPATCHED (VT11)'!$E:$XEV,16373,0))</f>
        <v/>
      </c>
      <c r="B4536" s="13" t="str">
        <f>IF(D4536="","",VLOOKUP(D4536,'DISPATCHED (VT11)'!$E:$L,8,0))</f>
        <v/>
      </c>
      <c r="C4536" s="16" t="str">
        <f>IF(A4536="","",IF(VLOOKUP(A4536,'DSR Attendance'!$A:$E,5,0)=0,VLOOKUP(A4536,'DSR Attendance'!$A:$D,4,0),CONCATENATE(VLOOKUP(A4536,'DSR Attendance'!$A:$D,4,0)," / ",VLOOKUP('Per Outlet Plan'!A4536,'DSR Attendance'!$A:$E,5,0))))</f>
        <v/>
      </c>
      <c r="M4536" s="13" t="str">
        <f t="shared" si="72"/>
        <v/>
      </c>
      <c r="N4536" s="8"/>
      <c r="XFB4536" s="13" t="str">
        <f>IF(D4536="","",COUNTIF('DISPATCHED (VT11)'!$E:$E,'Per Outlet Plan'!D4536))</f>
        <v/>
      </c>
    </row>
    <row r="4537" spans="1:14 16382:16382">
      <c r="A4537" s="18" t="str">
        <f>IF(D4537="","",VLOOKUP(D4537,'DISPATCHED (VT11)'!$E:$XEV,16373,0))</f>
        <v/>
      </c>
      <c r="B4537" s="13" t="str">
        <f>IF(D4537="","",VLOOKUP(D4537,'DISPATCHED (VT11)'!$E:$L,8,0))</f>
        <v/>
      </c>
      <c r="C4537" s="16" t="str">
        <f>IF(A4537="","",IF(VLOOKUP(A4537,'DSR Attendance'!$A:$E,5,0)=0,VLOOKUP(A4537,'DSR Attendance'!$A:$D,4,0),CONCATENATE(VLOOKUP(A4537,'DSR Attendance'!$A:$D,4,0)," / ",VLOOKUP('Per Outlet Plan'!A4537,'DSR Attendance'!$A:$E,5,0))))</f>
        <v/>
      </c>
      <c r="M4537" s="13" t="str">
        <f t="shared" si="72"/>
        <v/>
      </c>
      <c r="N4537" s="8"/>
      <c r="XFB4537" s="13" t="str">
        <f>IF(D4537="","",COUNTIF('DISPATCHED (VT11)'!$E:$E,'Per Outlet Plan'!D4537))</f>
        <v/>
      </c>
    </row>
    <row r="4538" spans="1:14 16382:16382">
      <c r="A4538" s="18" t="str">
        <f>IF(D4538="","",VLOOKUP(D4538,'DISPATCHED (VT11)'!$E:$XEV,16373,0))</f>
        <v/>
      </c>
      <c r="B4538" s="13" t="str">
        <f>IF(D4538="","",VLOOKUP(D4538,'DISPATCHED (VT11)'!$E:$L,8,0))</f>
        <v/>
      </c>
      <c r="C4538" s="16" t="str">
        <f>IF(A4538="","",IF(VLOOKUP(A4538,'DSR Attendance'!$A:$E,5,0)=0,VLOOKUP(A4538,'DSR Attendance'!$A:$D,4,0),CONCATENATE(VLOOKUP(A4538,'DSR Attendance'!$A:$D,4,0)," / ",VLOOKUP('Per Outlet Plan'!A4538,'DSR Attendance'!$A:$E,5,0))))</f>
        <v/>
      </c>
      <c r="M4538" s="13" t="str">
        <f t="shared" si="72"/>
        <v/>
      </c>
      <c r="N4538" s="8"/>
      <c r="XFB4538" s="13" t="str">
        <f>IF(D4538="","",COUNTIF('DISPATCHED (VT11)'!$E:$E,'Per Outlet Plan'!D4538))</f>
        <v/>
      </c>
    </row>
    <row r="4539" spans="1:14 16382:16382">
      <c r="A4539" s="18" t="str">
        <f>IF(D4539="","",VLOOKUP(D4539,'DISPATCHED (VT11)'!$E:$XEV,16373,0))</f>
        <v/>
      </c>
      <c r="B4539" s="13" t="str">
        <f>IF(D4539="","",VLOOKUP(D4539,'DISPATCHED (VT11)'!$E:$L,8,0))</f>
        <v/>
      </c>
      <c r="C4539" s="16" t="str">
        <f>IF(A4539="","",IF(VLOOKUP(A4539,'DSR Attendance'!$A:$E,5,0)=0,VLOOKUP(A4539,'DSR Attendance'!$A:$D,4,0),CONCATENATE(VLOOKUP(A4539,'DSR Attendance'!$A:$D,4,0)," / ",VLOOKUP('Per Outlet Plan'!A4539,'DSR Attendance'!$A:$E,5,0))))</f>
        <v/>
      </c>
      <c r="M4539" s="13" t="str">
        <f t="shared" si="72"/>
        <v/>
      </c>
      <c r="N4539" s="8"/>
      <c r="XFB4539" s="13" t="str">
        <f>IF(D4539="","",COUNTIF('DISPATCHED (VT11)'!$E:$E,'Per Outlet Plan'!D4539))</f>
        <v/>
      </c>
    </row>
    <row r="4540" spans="1:14 16382:16382">
      <c r="A4540" s="18" t="str">
        <f>IF(D4540="","",VLOOKUP(D4540,'DISPATCHED (VT11)'!$E:$XEV,16373,0))</f>
        <v/>
      </c>
      <c r="B4540" s="13" t="str">
        <f>IF(D4540="","",VLOOKUP(D4540,'DISPATCHED (VT11)'!$E:$L,8,0))</f>
        <v/>
      </c>
      <c r="C4540" s="16" t="str">
        <f>IF(A4540="","",IF(VLOOKUP(A4540,'DSR Attendance'!$A:$E,5,0)=0,VLOOKUP(A4540,'DSR Attendance'!$A:$D,4,0),CONCATENATE(VLOOKUP(A4540,'DSR Attendance'!$A:$D,4,0)," / ",VLOOKUP('Per Outlet Plan'!A4540,'DSR Attendance'!$A:$E,5,0))))</f>
        <v/>
      </c>
      <c r="M4540" s="13" t="str">
        <f t="shared" si="72"/>
        <v/>
      </c>
      <c r="N4540" s="8"/>
      <c r="XFB4540" s="13" t="str">
        <f>IF(D4540="","",COUNTIF('DISPATCHED (VT11)'!$E:$E,'Per Outlet Plan'!D4540))</f>
        <v/>
      </c>
    </row>
    <row r="4541" spans="1:14 16382:16382">
      <c r="A4541" s="18" t="str">
        <f>IF(D4541="","",VLOOKUP(D4541,'DISPATCHED (VT11)'!$E:$XEV,16373,0))</f>
        <v/>
      </c>
      <c r="B4541" s="13" t="str">
        <f>IF(D4541="","",VLOOKUP(D4541,'DISPATCHED (VT11)'!$E:$L,8,0))</f>
        <v/>
      </c>
      <c r="C4541" s="16" t="str">
        <f>IF(A4541="","",IF(VLOOKUP(A4541,'DSR Attendance'!$A:$E,5,0)=0,VLOOKUP(A4541,'DSR Attendance'!$A:$D,4,0),CONCATENATE(VLOOKUP(A4541,'DSR Attendance'!$A:$D,4,0)," / ",VLOOKUP('Per Outlet Plan'!A4541,'DSR Attendance'!$A:$E,5,0))))</f>
        <v/>
      </c>
      <c r="M4541" s="13" t="str">
        <f t="shared" si="72"/>
        <v/>
      </c>
      <c r="N4541" s="8"/>
      <c r="XFB4541" s="13" t="str">
        <f>IF(D4541="","",COUNTIF('DISPATCHED (VT11)'!$E:$E,'Per Outlet Plan'!D4541))</f>
        <v/>
      </c>
    </row>
    <row r="4542" spans="1:14 16382:16382">
      <c r="A4542" s="18" t="str">
        <f>IF(D4542="","",VLOOKUP(D4542,'DISPATCHED (VT11)'!$E:$XEV,16373,0))</f>
        <v/>
      </c>
      <c r="B4542" s="13" t="str">
        <f>IF(D4542="","",VLOOKUP(D4542,'DISPATCHED (VT11)'!$E:$L,8,0))</f>
        <v/>
      </c>
      <c r="C4542" s="16" t="str">
        <f>IF(A4542="","",IF(VLOOKUP(A4542,'DSR Attendance'!$A:$E,5,0)=0,VLOOKUP(A4542,'DSR Attendance'!$A:$D,4,0),CONCATENATE(VLOOKUP(A4542,'DSR Attendance'!$A:$D,4,0)," / ",VLOOKUP('Per Outlet Plan'!A4542,'DSR Attendance'!$A:$E,5,0))))</f>
        <v/>
      </c>
      <c r="M4542" s="13" t="str">
        <f t="shared" si="72"/>
        <v/>
      </c>
      <c r="N4542" s="8"/>
      <c r="XFB4542" s="13" t="str">
        <f>IF(D4542="","",COUNTIF('DISPATCHED (VT11)'!$E:$E,'Per Outlet Plan'!D4542))</f>
        <v/>
      </c>
    </row>
    <row r="4543" spans="1:14 16382:16382">
      <c r="A4543" s="18" t="str">
        <f>IF(D4543="","",VLOOKUP(D4543,'DISPATCHED (VT11)'!$E:$XEV,16373,0))</f>
        <v/>
      </c>
      <c r="B4543" s="13" t="str">
        <f>IF(D4543="","",VLOOKUP(D4543,'DISPATCHED (VT11)'!$E:$L,8,0))</f>
        <v/>
      </c>
      <c r="C4543" s="16" t="str">
        <f>IF(A4543="","",IF(VLOOKUP(A4543,'DSR Attendance'!$A:$E,5,0)=0,VLOOKUP(A4543,'DSR Attendance'!$A:$D,4,0),CONCATENATE(VLOOKUP(A4543,'DSR Attendance'!$A:$D,4,0)," / ",VLOOKUP('Per Outlet Plan'!A4543,'DSR Attendance'!$A:$E,5,0))))</f>
        <v/>
      </c>
      <c r="M4543" s="13" t="str">
        <f t="shared" si="72"/>
        <v/>
      </c>
      <c r="N4543" s="8"/>
      <c r="XFB4543" s="13" t="str">
        <f>IF(D4543="","",COUNTIF('DISPATCHED (VT11)'!$E:$E,'Per Outlet Plan'!D4543))</f>
        <v/>
      </c>
    </row>
    <row r="4544" spans="1:14 16382:16382">
      <c r="A4544" s="18" t="str">
        <f>IF(D4544="","",VLOOKUP(D4544,'DISPATCHED (VT11)'!$E:$XEV,16373,0))</f>
        <v/>
      </c>
      <c r="B4544" s="13" t="str">
        <f>IF(D4544="","",VLOOKUP(D4544,'DISPATCHED (VT11)'!$E:$L,8,0))</f>
        <v/>
      </c>
      <c r="C4544" s="16" t="str">
        <f>IF(A4544="","",IF(VLOOKUP(A4544,'DSR Attendance'!$A:$E,5,0)=0,VLOOKUP(A4544,'DSR Attendance'!$A:$D,4,0),CONCATENATE(VLOOKUP(A4544,'DSR Attendance'!$A:$D,4,0)," / ",VLOOKUP('Per Outlet Plan'!A4544,'DSR Attendance'!$A:$E,5,0))))</f>
        <v/>
      </c>
      <c r="M4544" s="13" t="str">
        <f t="shared" si="72"/>
        <v/>
      </c>
      <c r="N4544" s="8"/>
      <c r="XFB4544" s="13" t="str">
        <f>IF(D4544="","",COUNTIF('DISPATCHED (VT11)'!$E:$E,'Per Outlet Plan'!D4544))</f>
        <v/>
      </c>
    </row>
    <row r="4545" spans="1:14 16382:16382">
      <c r="A4545" s="18" t="str">
        <f>IF(D4545="","",VLOOKUP(D4545,'DISPATCHED (VT11)'!$E:$XEV,16373,0))</f>
        <v/>
      </c>
      <c r="B4545" s="13" t="str">
        <f>IF(D4545="","",VLOOKUP(D4545,'DISPATCHED (VT11)'!$E:$L,8,0))</f>
        <v/>
      </c>
      <c r="C4545" s="16" t="str">
        <f>IF(A4545="","",IF(VLOOKUP(A4545,'DSR Attendance'!$A:$E,5,0)=0,VLOOKUP(A4545,'DSR Attendance'!$A:$D,4,0),CONCATENATE(VLOOKUP(A4545,'DSR Attendance'!$A:$D,4,0)," / ",VLOOKUP('Per Outlet Plan'!A4545,'DSR Attendance'!$A:$E,5,0))))</f>
        <v/>
      </c>
      <c r="M4545" s="13" t="str">
        <f t="shared" si="72"/>
        <v/>
      </c>
      <c r="N4545" s="8"/>
      <c r="XFB4545" s="13" t="str">
        <f>IF(D4545="","",COUNTIF('DISPATCHED (VT11)'!$E:$E,'Per Outlet Plan'!D4545))</f>
        <v/>
      </c>
    </row>
    <row r="4546" spans="1:14 16382:16382">
      <c r="A4546" s="18" t="str">
        <f>IF(D4546="","",VLOOKUP(D4546,'DISPATCHED (VT11)'!$E:$XEV,16373,0))</f>
        <v/>
      </c>
      <c r="B4546" s="13" t="str">
        <f>IF(D4546="","",VLOOKUP(D4546,'DISPATCHED (VT11)'!$E:$L,8,0))</f>
        <v/>
      </c>
      <c r="C4546" s="16" t="str">
        <f>IF(A4546="","",IF(VLOOKUP(A4546,'DSR Attendance'!$A:$E,5,0)=0,VLOOKUP(A4546,'DSR Attendance'!$A:$D,4,0),CONCATENATE(VLOOKUP(A4546,'DSR Attendance'!$A:$D,4,0)," / ",VLOOKUP('Per Outlet Plan'!A4546,'DSR Attendance'!$A:$E,5,0))))</f>
        <v/>
      </c>
      <c r="M4546" s="13" t="str">
        <f t="shared" si="72"/>
        <v/>
      </c>
      <c r="N4546" s="8"/>
      <c r="XFB4546" s="13" t="str">
        <f>IF(D4546="","",COUNTIF('DISPATCHED (VT11)'!$E:$E,'Per Outlet Plan'!D4546))</f>
        <v/>
      </c>
    </row>
    <row r="4547" spans="1:14 16382:16382">
      <c r="A4547" s="18" t="str">
        <f>IF(D4547="","",VLOOKUP(D4547,'DISPATCHED (VT11)'!$E:$XEV,16373,0))</f>
        <v/>
      </c>
      <c r="B4547" s="13" t="str">
        <f>IF(D4547="","",VLOOKUP(D4547,'DISPATCHED (VT11)'!$E:$L,8,0))</f>
        <v/>
      </c>
      <c r="C4547" s="16" t="str">
        <f>IF(A4547="","",IF(VLOOKUP(A4547,'DSR Attendance'!$A:$E,5,0)=0,VLOOKUP(A4547,'DSR Attendance'!$A:$D,4,0),CONCATENATE(VLOOKUP(A4547,'DSR Attendance'!$A:$D,4,0)," / ",VLOOKUP('Per Outlet Plan'!A4547,'DSR Attendance'!$A:$E,5,0))))</f>
        <v/>
      </c>
      <c r="M4547" s="13" t="str">
        <f t="shared" si="72"/>
        <v/>
      </c>
      <c r="N4547" s="8"/>
      <c r="XFB4547" s="13" t="str">
        <f>IF(D4547="","",COUNTIF('DISPATCHED (VT11)'!$E:$E,'Per Outlet Plan'!D4547))</f>
        <v/>
      </c>
    </row>
    <row r="4548" spans="1:14 16382:16382">
      <c r="A4548" s="18" t="str">
        <f>IF(D4548="","",VLOOKUP(D4548,'DISPATCHED (VT11)'!$E:$XEV,16373,0))</f>
        <v/>
      </c>
      <c r="B4548" s="13" t="str">
        <f>IF(D4548="","",VLOOKUP(D4548,'DISPATCHED (VT11)'!$E:$L,8,0))</f>
        <v/>
      </c>
      <c r="C4548" s="16" t="str">
        <f>IF(A4548="","",IF(VLOOKUP(A4548,'DSR Attendance'!$A:$E,5,0)=0,VLOOKUP(A4548,'DSR Attendance'!$A:$D,4,0),CONCATENATE(VLOOKUP(A4548,'DSR Attendance'!$A:$D,4,0)," / ",VLOOKUP('Per Outlet Plan'!A4548,'DSR Attendance'!$A:$E,5,0))))</f>
        <v/>
      </c>
      <c r="M4548" s="13" t="str">
        <f t="shared" si="72"/>
        <v/>
      </c>
      <c r="N4548" s="8"/>
      <c r="XFB4548" s="13" t="str">
        <f>IF(D4548="","",COUNTIF('DISPATCHED (VT11)'!$E:$E,'Per Outlet Plan'!D4548))</f>
        <v/>
      </c>
    </row>
    <row r="4549" spans="1:14 16382:16382">
      <c r="A4549" s="18" t="str">
        <f>IF(D4549="","",VLOOKUP(D4549,'DISPATCHED (VT11)'!$E:$XEV,16373,0))</f>
        <v/>
      </c>
      <c r="B4549" s="13" t="str">
        <f>IF(D4549="","",VLOOKUP(D4549,'DISPATCHED (VT11)'!$E:$L,8,0))</f>
        <v/>
      </c>
      <c r="C4549" s="16" t="str">
        <f>IF(A4549="","",IF(VLOOKUP(A4549,'DSR Attendance'!$A:$E,5,0)=0,VLOOKUP(A4549,'DSR Attendance'!$A:$D,4,0),CONCATENATE(VLOOKUP(A4549,'DSR Attendance'!$A:$D,4,0)," / ",VLOOKUP('Per Outlet Plan'!A4549,'DSR Attendance'!$A:$E,5,0))))</f>
        <v/>
      </c>
      <c r="M4549" s="13" t="str">
        <f t="shared" si="72"/>
        <v/>
      </c>
      <c r="N4549" s="8"/>
      <c r="XFB4549" s="13" t="str">
        <f>IF(D4549="","",COUNTIF('DISPATCHED (VT11)'!$E:$E,'Per Outlet Plan'!D4549))</f>
        <v/>
      </c>
    </row>
    <row r="4550" spans="1:14 16382:16382">
      <c r="A4550" s="18" t="str">
        <f>IF(D4550="","",VLOOKUP(D4550,'DISPATCHED (VT11)'!$E:$XEV,16373,0))</f>
        <v/>
      </c>
      <c r="B4550" s="13" t="str">
        <f>IF(D4550="","",VLOOKUP(D4550,'DISPATCHED (VT11)'!$E:$L,8,0))</f>
        <v/>
      </c>
      <c r="C4550" s="16" t="str">
        <f>IF(A4550="","",IF(VLOOKUP(A4550,'DSR Attendance'!$A:$E,5,0)=0,VLOOKUP(A4550,'DSR Attendance'!$A:$D,4,0),CONCATENATE(VLOOKUP(A4550,'DSR Attendance'!$A:$D,4,0)," / ",VLOOKUP('Per Outlet Plan'!A4550,'DSR Attendance'!$A:$E,5,0))))</f>
        <v/>
      </c>
      <c r="M4550" s="13" t="str">
        <f t="shared" ref="M4550:M4613" si="73">IF(L4550="","",VLOOKUP(L4550,$XFC$6:$XFD$30,2,0))</f>
        <v/>
      </c>
      <c r="N4550" s="8"/>
      <c r="XFB4550" s="13" t="str">
        <f>IF(D4550="","",COUNTIF('DISPATCHED (VT11)'!$E:$E,'Per Outlet Plan'!D4550))</f>
        <v/>
      </c>
    </row>
    <row r="4551" spans="1:14 16382:16382">
      <c r="A4551" s="18" t="str">
        <f>IF(D4551="","",VLOOKUP(D4551,'DISPATCHED (VT11)'!$E:$XEV,16373,0))</f>
        <v/>
      </c>
      <c r="B4551" s="13" t="str">
        <f>IF(D4551="","",VLOOKUP(D4551,'DISPATCHED (VT11)'!$E:$L,8,0))</f>
        <v/>
      </c>
      <c r="C4551" s="16" t="str">
        <f>IF(A4551="","",IF(VLOOKUP(A4551,'DSR Attendance'!$A:$E,5,0)=0,VLOOKUP(A4551,'DSR Attendance'!$A:$D,4,0),CONCATENATE(VLOOKUP(A4551,'DSR Attendance'!$A:$D,4,0)," / ",VLOOKUP('Per Outlet Plan'!A4551,'DSR Attendance'!$A:$E,5,0))))</f>
        <v/>
      </c>
      <c r="M4551" s="13" t="str">
        <f t="shared" si="73"/>
        <v/>
      </c>
      <c r="N4551" s="8"/>
      <c r="XFB4551" s="13" t="str">
        <f>IF(D4551="","",COUNTIF('DISPATCHED (VT11)'!$E:$E,'Per Outlet Plan'!D4551))</f>
        <v/>
      </c>
    </row>
    <row r="4552" spans="1:14 16382:16382">
      <c r="A4552" s="18" t="str">
        <f>IF(D4552="","",VLOOKUP(D4552,'DISPATCHED (VT11)'!$E:$XEV,16373,0))</f>
        <v/>
      </c>
      <c r="B4552" s="13" t="str">
        <f>IF(D4552="","",VLOOKUP(D4552,'DISPATCHED (VT11)'!$E:$L,8,0))</f>
        <v/>
      </c>
      <c r="C4552" s="16" t="str">
        <f>IF(A4552="","",IF(VLOOKUP(A4552,'DSR Attendance'!$A:$E,5,0)=0,VLOOKUP(A4552,'DSR Attendance'!$A:$D,4,0),CONCATENATE(VLOOKUP(A4552,'DSR Attendance'!$A:$D,4,0)," / ",VLOOKUP('Per Outlet Plan'!A4552,'DSR Attendance'!$A:$E,5,0))))</f>
        <v/>
      </c>
      <c r="M4552" s="13" t="str">
        <f t="shared" si="73"/>
        <v/>
      </c>
      <c r="N4552" s="8"/>
      <c r="XFB4552" s="13" t="str">
        <f>IF(D4552="","",COUNTIF('DISPATCHED (VT11)'!$E:$E,'Per Outlet Plan'!D4552))</f>
        <v/>
      </c>
    </row>
    <row r="4553" spans="1:14 16382:16382">
      <c r="A4553" s="18" t="str">
        <f>IF(D4553="","",VLOOKUP(D4553,'DISPATCHED (VT11)'!$E:$XEV,16373,0))</f>
        <v/>
      </c>
      <c r="B4553" s="13" t="str">
        <f>IF(D4553="","",VLOOKUP(D4553,'DISPATCHED (VT11)'!$E:$L,8,0))</f>
        <v/>
      </c>
      <c r="C4553" s="16" t="str">
        <f>IF(A4553="","",IF(VLOOKUP(A4553,'DSR Attendance'!$A:$E,5,0)=0,VLOOKUP(A4553,'DSR Attendance'!$A:$D,4,0),CONCATENATE(VLOOKUP(A4553,'DSR Attendance'!$A:$D,4,0)," / ",VLOOKUP('Per Outlet Plan'!A4553,'DSR Attendance'!$A:$E,5,0))))</f>
        <v/>
      </c>
      <c r="M4553" s="13" t="str">
        <f t="shared" si="73"/>
        <v/>
      </c>
      <c r="N4553" s="8"/>
      <c r="XFB4553" s="13" t="str">
        <f>IF(D4553="","",COUNTIF('DISPATCHED (VT11)'!$E:$E,'Per Outlet Plan'!D4553))</f>
        <v/>
      </c>
    </row>
    <row r="4554" spans="1:14 16382:16382">
      <c r="A4554" s="18" t="str">
        <f>IF(D4554="","",VLOOKUP(D4554,'DISPATCHED (VT11)'!$E:$XEV,16373,0))</f>
        <v/>
      </c>
      <c r="B4554" s="13" t="str">
        <f>IF(D4554="","",VLOOKUP(D4554,'DISPATCHED (VT11)'!$E:$L,8,0))</f>
        <v/>
      </c>
      <c r="C4554" s="16" t="str">
        <f>IF(A4554="","",IF(VLOOKUP(A4554,'DSR Attendance'!$A:$E,5,0)=0,VLOOKUP(A4554,'DSR Attendance'!$A:$D,4,0),CONCATENATE(VLOOKUP(A4554,'DSR Attendance'!$A:$D,4,0)," / ",VLOOKUP('Per Outlet Plan'!A4554,'DSR Attendance'!$A:$E,5,0))))</f>
        <v/>
      </c>
      <c r="M4554" s="13" t="str">
        <f t="shared" si="73"/>
        <v/>
      </c>
      <c r="N4554" s="8"/>
      <c r="XFB4554" s="13" t="str">
        <f>IF(D4554="","",COUNTIF('DISPATCHED (VT11)'!$E:$E,'Per Outlet Plan'!D4554))</f>
        <v/>
      </c>
    </row>
    <row r="4555" spans="1:14 16382:16382">
      <c r="A4555" s="18" t="str">
        <f>IF(D4555="","",VLOOKUP(D4555,'DISPATCHED (VT11)'!$E:$XEV,16373,0))</f>
        <v/>
      </c>
      <c r="B4555" s="13" t="str">
        <f>IF(D4555="","",VLOOKUP(D4555,'DISPATCHED (VT11)'!$E:$L,8,0))</f>
        <v/>
      </c>
      <c r="C4555" s="16" t="str">
        <f>IF(A4555="","",IF(VLOOKUP(A4555,'DSR Attendance'!$A:$E,5,0)=0,VLOOKUP(A4555,'DSR Attendance'!$A:$D,4,0),CONCATENATE(VLOOKUP(A4555,'DSR Attendance'!$A:$D,4,0)," / ",VLOOKUP('Per Outlet Plan'!A4555,'DSR Attendance'!$A:$E,5,0))))</f>
        <v/>
      </c>
      <c r="M4555" s="13" t="str">
        <f t="shared" si="73"/>
        <v/>
      </c>
      <c r="N4555" s="8"/>
      <c r="XFB4555" s="13" t="str">
        <f>IF(D4555="","",COUNTIF('DISPATCHED (VT11)'!$E:$E,'Per Outlet Plan'!D4555))</f>
        <v/>
      </c>
    </row>
    <row r="4556" spans="1:14 16382:16382">
      <c r="A4556" s="18" t="str">
        <f>IF(D4556="","",VLOOKUP(D4556,'DISPATCHED (VT11)'!$E:$XEV,16373,0))</f>
        <v/>
      </c>
      <c r="B4556" s="13" t="str">
        <f>IF(D4556="","",VLOOKUP(D4556,'DISPATCHED (VT11)'!$E:$L,8,0))</f>
        <v/>
      </c>
      <c r="C4556" s="16" t="str">
        <f>IF(A4556="","",IF(VLOOKUP(A4556,'DSR Attendance'!$A:$E,5,0)=0,VLOOKUP(A4556,'DSR Attendance'!$A:$D,4,0),CONCATENATE(VLOOKUP(A4556,'DSR Attendance'!$A:$D,4,0)," / ",VLOOKUP('Per Outlet Plan'!A4556,'DSR Attendance'!$A:$E,5,0))))</f>
        <v/>
      </c>
      <c r="M4556" s="13" t="str">
        <f t="shared" si="73"/>
        <v/>
      </c>
      <c r="N4556" s="8"/>
      <c r="XFB4556" s="13" t="str">
        <f>IF(D4556="","",COUNTIF('DISPATCHED (VT11)'!$E:$E,'Per Outlet Plan'!D4556))</f>
        <v/>
      </c>
    </row>
    <row r="4557" spans="1:14 16382:16382">
      <c r="A4557" s="18" t="str">
        <f>IF(D4557="","",VLOOKUP(D4557,'DISPATCHED (VT11)'!$E:$XEV,16373,0))</f>
        <v/>
      </c>
      <c r="B4557" s="13" t="str">
        <f>IF(D4557="","",VLOOKUP(D4557,'DISPATCHED (VT11)'!$E:$L,8,0))</f>
        <v/>
      </c>
      <c r="C4557" s="16" t="str">
        <f>IF(A4557="","",IF(VLOOKUP(A4557,'DSR Attendance'!$A:$E,5,0)=0,VLOOKUP(A4557,'DSR Attendance'!$A:$D,4,0),CONCATENATE(VLOOKUP(A4557,'DSR Attendance'!$A:$D,4,0)," / ",VLOOKUP('Per Outlet Plan'!A4557,'DSR Attendance'!$A:$E,5,0))))</f>
        <v/>
      </c>
      <c r="M4557" s="13" t="str">
        <f t="shared" si="73"/>
        <v/>
      </c>
      <c r="N4557" s="8"/>
      <c r="XFB4557" s="13" t="str">
        <f>IF(D4557="","",COUNTIF('DISPATCHED (VT11)'!$E:$E,'Per Outlet Plan'!D4557))</f>
        <v/>
      </c>
    </row>
    <row r="4558" spans="1:14 16382:16382">
      <c r="A4558" s="18" t="str">
        <f>IF(D4558="","",VLOOKUP(D4558,'DISPATCHED (VT11)'!$E:$XEV,16373,0))</f>
        <v/>
      </c>
      <c r="B4558" s="13" t="str">
        <f>IF(D4558="","",VLOOKUP(D4558,'DISPATCHED (VT11)'!$E:$L,8,0))</f>
        <v/>
      </c>
      <c r="C4558" s="16" t="str">
        <f>IF(A4558="","",IF(VLOOKUP(A4558,'DSR Attendance'!$A:$E,5,0)=0,VLOOKUP(A4558,'DSR Attendance'!$A:$D,4,0),CONCATENATE(VLOOKUP(A4558,'DSR Attendance'!$A:$D,4,0)," / ",VLOOKUP('Per Outlet Plan'!A4558,'DSR Attendance'!$A:$E,5,0))))</f>
        <v/>
      </c>
      <c r="M4558" s="13" t="str">
        <f t="shared" si="73"/>
        <v/>
      </c>
      <c r="N4558" s="8"/>
      <c r="XFB4558" s="13" t="str">
        <f>IF(D4558="","",COUNTIF('DISPATCHED (VT11)'!$E:$E,'Per Outlet Plan'!D4558))</f>
        <v/>
      </c>
    </row>
    <row r="4559" spans="1:14 16382:16382">
      <c r="A4559" s="18" t="str">
        <f>IF(D4559="","",VLOOKUP(D4559,'DISPATCHED (VT11)'!$E:$XEV,16373,0))</f>
        <v/>
      </c>
      <c r="B4559" s="13" t="str">
        <f>IF(D4559="","",VLOOKUP(D4559,'DISPATCHED (VT11)'!$E:$L,8,0))</f>
        <v/>
      </c>
      <c r="C4559" s="16" t="str">
        <f>IF(A4559="","",IF(VLOOKUP(A4559,'DSR Attendance'!$A:$E,5,0)=0,VLOOKUP(A4559,'DSR Attendance'!$A:$D,4,0),CONCATENATE(VLOOKUP(A4559,'DSR Attendance'!$A:$D,4,0)," / ",VLOOKUP('Per Outlet Plan'!A4559,'DSR Attendance'!$A:$E,5,0))))</f>
        <v/>
      </c>
      <c r="M4559" s="13" t="str">
        <f t="shared" si="73"/>
        <v/>
      </c>
      <c r="N4559" s="8"/>
      <c r="XFB4559" s="13" t="str">
        <f>IF(D4559="","",COUNTIF('DISPATCHED (VT11)'!$E:$E,'Per Outlet Plan'!D4559))</f>
        <v/>
      </c>
    </row>
    <row r="4560" spans="1:14 16382:16382">
      <c r="A4560" s="18" t="str">
        <f>IF(D4560="","",VLOOKUP(D4560,'DISPATCHED (VT11)'!$E:$XEV,16373,0))</f>
        <v/>
      </c>
      <c r="B4560" s="13" t="str">
        <f>IF(D4560="","",VLOOKUP(D4560,'DISPATCHED (VT11)'!$E:$L,8,0))</f>
        <v/>
      </c>
      <c r="C4560" s="16" t="str">
        <f>IF(A4560="","",IF(VLOOKUP(A4560,'DSR Attendance'!$A:$E,5,0)=0,VLOOKUP(A4560,'DSR Attendance'!$A:$D,4,0),CONCATENATE(VLOOKUP(A4560,'DSR Attendance'!$A:$D,4,0)," / ",VLOOKUP('Per Outlet Plan'!A4560,'DSR Attendance'!$A:$E,5,0))))</f>
        <v/>
      </c>
      <c r="M4560" s="13" t="str">
        <f t="shared" si="73"/>
        <v/>
      </c>
      <c r="N4560" s="8"/>
      <c r="XFB4560" s="13" t="str">
        <f>IF(D4560="","",COUNTIF('DISPATCHED (VT11)'!$E:$E,'Per Outlet Plan'!D4560))</f>
        <v/>
      </c>
    </row>
    <row r="4561" spans="1:14 16382:16382">
      <c r="A4561" s="18" t="str">
        <f>IF(D4561="","",VLOOKUP(D4561,'DISPATCHED (VT11)'!$E:$XEV,16373,0))</f>
        <v/>
      </c>
      <c r="B4561" s="13" t="str">
        <f>IF(D4561="","",VLOOKUP(D4561,'DISPATCHED (VT11)'!$E:$L,8,0))</f>
        <v/>
      </c>
      <c r="C4561" s="16" t="str">
        <f>IF(A4561="","",IF(VLOOKUP(A4561,'DSR Attendance'!$A:$E,5,0)=0,VLOOKUP(A4561,'DSR Attendance'!$A:$D,4,0),CONCATENATE(VLOOKUP(A4561,'DSR Attendance'!$A:$D,4,0)," / ",VLOOKUP('Per Outlet Plan'!A4561,'DSR Attendance'!$A:$E,5,0))))</f>
        <v/>
      </c>
      <c r="M4561" s="13" t="str">
        <f t="shared" si="73"/>
        <v/>
      </c>
      <c r="N4561" s="8"/>
      <c r="XFB4561" s="13" t="str">
        <f>IF(D4561="","",COUNTIF('DISPATCHED (VT11)'!$E:$E,'Per Outlet Plan'!D4561))</f>
        <v/>
      </c>
    </row>
    <row r="4562" spans="1:14 16382:16382">
      <c r="A4562" s="18" t="str">
        <f>IF(D4562="","",VLOOKUP(D4562,'DISPATCHED (VT11)'!$E:$XEV,16373,0))</f>
        <v/>
      </c>
      <c r="B4562" s="13" t="str">
        <f>IF(D4562="","",VLOOKUP(D4562,'DISPATCHED (VT11)'!$E:$L,8,0))</f>
        <v/>
      </c>
      <c r="C4562" s="16" t="str">
        <f>IF(A4562="","",IF(VLOOKUP(A4562,'DSR Attendance'!$A:$E,5,0)=0,VLOOKUP(A4562,'DSR Attendance'!$A:$D,4,0),CONCATENATE(VLOOKUP(A4562,'DSR Attendance'!$A:$D,4,0)," / ",VLOOKUP('Per Outlet Plan'!A4562,'DSR Attendance'!$A:$E,5,0))))</f>
        <v/>
      </c>
      <c r="M4562" s="13" t="str">
        <f t="shared" si="73"/>
        <v/>
      </c>
      <c r="N4562" s="8"/>
      <c r="XFB4562" s="13" t="str">
        <f>IF(D4562="","",COUNTIF('DISPATCHED (VT11)'!$E:$E,'Per Outlet Plan'!D4562))</f>
        <v/>
      </c>
    </row>
    <row r="4563" spans="1:14 16382:16382">
      <c r="A4563" s="18" t="str">
        <f>IF(D4563="","",VLOOKUP(D4563,'DISPATCHED (VT11)'!$E:$XEV,16373,0))</f>
        <v/>
      </c>
      <c r="B4563" s="13" t="str">
        <f>IF(D4563="","",VLOOKUP(D4563,'DISPATCHED (VT11)'!$E:$L,8,0))</f>
        <v/>
      </c>
      <c r="C4563" s="16" t="str">
        <f>IF(A4563="","",IF(VLOOKUP(A4563,'DSR Attendance'!$A:$E,5,0)=0,VLOOKUP(A4563,'DSR Attendance'!$A:$D,4,0),CONCATENATE(VLOOKUP(A4563,'DSR Attendance'!$A:$D,4,0)," / ",VLOOKUP('Per Outlet Plan'!A4563,'DSR Attendance'!$A:$E,5,0))))</f>
        <v/>
      </c>
      <c r="M4563" s="13" t="str">
        <f t="shared" si="73"/>
        <v/>
      </c>
      <c r="N4563" s="8"/>
      <c r="XFB4563" s="13" t="str">
        <f>IF(D4563="","",COUNTIF('DISPATCHED (VT11)'!$E:$E,'Per Outlet Plan'!D4563))</f>
        <v/>
      </c>
    </row>
    <row r="4564" spans="1:14 16382:16382">
      <c r="A4564" s="18" t="str">
        <f>IF(D4564="","",VLOOKUP(D4564,'DISPATCHED (VT11)'!$E:$XEV,16373,0))</f>
        <v/>
      </c>
      <c r="B4564" s="13" t="str">
        <f>IF(D4564="","",VLOOKUP(D4564,'DISPATCHED (VT11)'!$E:$L,8,0))</f>
        <v/>
      </c>
      <c r="C4564" s="16" t="str">
        <f>IF(A4564="","",IF(VLOOKUP(A4564,'DSR Attendance'!$A:$E,5,0)=0,VLOOKUP(A4564,'DSR Attendance'!$A:$D,4,0),CONCATENATE(VLOOKUP(A4564,'DSR Attendance'!$A:$D,4,0)," / ",VLOOKUP('Per Outlet Plan'!A4564,'DSR Attendance'!$A:$E,5,0))))</f>
        <v/>
      </c>
      <c r="M4564" s="13" t="str">
        <f t="shared" si="73"/>
        <v/>
      </c>
      <c r="N4564" s="8"/>
      <c r="XFB4564" s="13" t="str">
        <f>IF(D4564="","",COUNTIF('DISPATCHED (VT11)'!$E:$E,'Per Outlet Plan'!D4564))</f>
        <v/>
      </c>
    </row>
    <row r="4565" spans="1:14 16382:16382">
      <c r="A4565" s="18" t="str">
        <f>IF(D4565="","",VLOOKUP(D4565,'DISPATCHED (VT11)'!$E:$XEV,16373,0))</f>
        <v/>
      </c>
      <c r="B4565" s="13" t="str">
        <f>IF(D4565="","",VLOOKUP(D4565,'DISPATCHED (VT11)'!$E:$L,8,0))</f>
        <v/>
      </c>
      <c r="C4565" s="16" t="str">
        <f>IF(A4565="","",IF(VLOOKUP(A4565,'DSR Attendance'!$A:$E,5,0)=0,VLOOKUP(A4565,'DSR Attendance'!$A:$D,4,0),CONCATENATE(VLOOKUP(A4565,'DSR Attendance'!$A:$D,4,0)," / ",VLOOKUP('Per Outlet Plan'!A4565,'DSR Attendance'!$A:$E,5,0))))</f>
        <v/>
      </c>
      <c r="M4565" s="13" t="str">
        <f t="shared" si="73"/>
        <v/>
      </c>
      <c r="N4565" s="8"/>
      <c r="XFB4565" s="13" t="str">
        <f>IF(D4565="","",COUNTIF('DISPATCHED (VT11)'!$E:$E,'Per Outlet Plan'!D4565))</f>
        <v/>
      </c>
    </row>
    <row r="4566" spans="1:14 16382:16382">
      <c r="A4566" s="18" t="str">
        <f>IF(D4566="","",VLOOKUP(D4566,'DISPATCHED (VT11)'!$E:$XEV,16373,0))</f>
        <v/>
      </c>
      <c r="B4566" s="13" t="str">
        <f>IF(D4566="","",VLOOKUP(D4566,'DISPATCHED (VT11)'!$E:$L,8,0))</f>
        <v/>
      </c>
      <c r="C4566" s="16" t="str">
        <f>IF(A4566="","",IF(VLOOKUP(A4566,'DSR Attendance'!$A:$E,5,0)=0,VLOOKUP(A4566,'DSR Attendance'!$A:$D,4,0),CONCATENATE(VLOOKUP(A4566,'DSR Attendance'!$A:$D,4,0)," / ",VLOOKUP('Per Outlet Plan'!A4566,'DSR Attendance'!$A:$E,5,0))))</f>
        <v/>
      </c>
      <c r="M4566" s="13" t="str">
        <f t="shared" si="73"/>
        <v/>
      </c>
      <c r="N4566" s="8"/>
      <c r="XFB4566" s="13" t="str">
        <f>IF(D4566="","",COUNTIF('DISPATCHED (VT11)'!$E:$E,'Per Outlet Plan'!D4566))</f>
        <v/>
      </c>
    </row>
    <row r="4567" spans="1:14 16382:16382">
      <c r="A4567" s="18" t="str">
        <f>IF(D4567="","",VLOOKUP(D4567,'DISPATCHED (VT11)'!$E:$XEV,16373,0))</f>
        <v/>
      </c>
      <c r="B4567" s="13" t="str">
        <f>IF(D4567="","",VLOOKUP(D4567,'DISPATCHED (VT11)'!$E:$L,8,0))</f>
        <v/>
      </c>
      <c r="C4567" s="16" t="str">
        <f>IF(A4567="","",IF(VLOOKUP(A4567,'DSR Attendance'!$A:$E,5,0)=0,VLOOKUP(A4567,'DSR Attendance'!$A:$D,4,0),CONCATENATE(VLOOKUP(A4567,'DSR Attendance'!$A:$D,4,0)," / ",VLOOKUP('Per Outlet Plan'!A4567,'DSR Attendance'!$A:$E,5,0))))</f>
        <v/>
      </c>
      <c r="M4567" s="13" t="str">
        <f t="shared" si="73"/>
        <v/>
      </c>
      <c r="N4567" s="8"/>
      <c r="XFB4567" s="13" t="str">
        <f>IF(D4567="","",COUNTIF('DISPATCHED (VT11)'!$E:$E,'Per Outlet Plan'!D4567))</f>
        <v/>
      </c>
    </row>
    <row r="4568" spans="1:14 16382:16382">
      <c r="A4568" s="18" t="str">
        <f>IF(D4568="","",VLOOKUP(D4568,'DISPATCHED (VT11)'!$E:$XEV,16373,0))</f>
        <v/>
      </c>
      <c r="B4568" s="13" t="str">
        <f>IF(D4568="","",VLOOKUP(D4568,'DISPATCHED (VT11)'!$E:$L,8,0))</f>
        <v/>
      </c>
      <c r="C4568" s="16" t="str">
        <f>IF(A4568="","",IF(VLOOKUP(A4568,'DSR Attendance'!$A:$E,5,0)=0,VLOOKUP(A4568,'DSR Attendance'!$A:$D,4,0),CONCATENATE(VLOOKUP(A4568,'DSR Attendance'!$A:$D,4,0)," / ",VLOOKUP('Per Outlet Plan'!A4568,'DSR Attendance'!$A:$E,5,0))))</f>
        <v/>
      </c>
      <c r="M4568" s="13" t="str">
        <f t="shared" si="73"/>
        <v/>
      </c>
      <c r="N4568" s="8"/>
      <c r="XFB4568" s="13" t="str">
        <f>IF(D4568="","",COUNTIF('DISPATCHED (VT11)'!$E:$E,'Per Outlet Plan'!D4568))</f>
        <v/>
      </c>
    </row>
    <row r="4569" spans="1:14 16382:16382">
      <c r="A4569" s="18" t="str">
        <f>IF(D4569="","",VLOOKUP(D4569,'DISPATCHED (VT11)'!$E:$XEV,16373,0))</f>
        <v/>
      </c>
      <c r="B4569" s="13" t="str">
        <f>IF(D4569="","",VLOOKUP(D4569,'DISPATCHED (VT11)'!$E:$L,8,0))</f>
        <v/>
      </c>
      <c r="C4569" s="16" t="str">
        <f>IF(A4569="","",IF(VLOOKUP(A4569,'DSR Attendance'!$A:$E,5,0)=0,VLOOKUP(A4569,'DSR Attendance'!$A:$D,4,0),CONCATENATE(VLOOKUP(A4569,'DSR Attendance'!$A:$D,4,0)," / ",VLOOKUP('Per Outlet Plan'!A4569,'DSR Attendance'!$A:$E,5,0))))</f>
        <v/>
      </c>
      <c r="M4569" s="13" t="str">
        <f t="shared" si="73"/>
        <v/>
      </c>
      <c r="N4569" s="8"/>
      <c r="XFB4569" s="13" t="str">
        <f>IF(D4569="","",COUNTIF('DISPATCHED (VT11)'!$E:$E,'Per Outlet Plan'!D4569))</f>
        <v/>
      </c>
    </row>
    <row r="4570" spans="1:14 16382:16382">
      <c r="A4570" s="18" t="str">
        <f>IF(D4570="","",VLOOKUP(D4570,'DISPATCHED (VT11)'!$E:$XEV,16373,0))</f>
        <v/>
      </c>
      <c r="B4570" s="13" t="str">
        <f>IF(D4570="","",VLOOKUP(D4570,'DISPATCHED (VT11)'!$E:$L,8,0))</f>
        <v/>
      </c>
      <c r="C4570" s="16" t="str">
        <f>IF(A4570="","",IF(VLOOKUP(A4570,'DSR Attendance'!$A:$E,5,0)=0,VLOOKUP(A4570,'DSR Attendance'!$A:$D,4,0),CONCATENATE(VLOOKUP(A4570,'DSR Attendance'!$A:$D,4,0)," / ",VLOOKUP('Per Outlet Plan'!A4570,'DSR Attendance'!$A:$E,5,0))))</f>
        <v/>
      </c>
      <c r="M4570" s="13" t="str">
        <f t="shared" si="73"/>
        <v/>
      </c>
      <c r="N4570" s="8"/>
      <c r="XFB4570" s="13" t="str">
        <f>IF(D4570="","",COUNTIF('DISPATCHED (VT11)'!$E:$E,'Per Outlet Plan'!D4570))</f>
        <v/>
      </c>
    </row>
    <row r="4571" spans="1:14 16382:16382">
      <c r="A4571" s="18" t="str">
        <f>IF(D4571="","",VLOOKUP(D4571,'DISPATCHED (VT11)'!$E:$XEV,16373,0))</f>
        <v/>
      </c>
      <c r="B4571" s="13" t="str">
        <f>IF(D4571="","",VLOOKUP(D4571,'DISPATCHED (VT11)'!$E:$L,8,0))</f>
        <v/>
      </c>
      <c r="C4571" s="16" t="str">
        <f>IF(A4571="","",IF(VLOOKUP(A4571,'DSR Attendance'!$A:$E,5,0)=0,VLOOKUP(A4571,'DSR Attendance'!$A:$D,4,0),CONCATENATE(VLOOKUP(A4571,'DSR Attendance'!$A:$D,4,0)," / ",VLOOKUP('Per Outlet Plan'!A4571,'DSR Attendance'!$A:$E,5,0))))</f>
        <v/>
      </c>
      <c r="M4571" s="13" t="str">
        <f t="shared" si="73"/>
        <v/>
      </c>
      <c r="N4571" s="8"/>
      <c r="XFB4571" s="13" t="str">
        <f>IF(D4571="","",COUNTIF('DISPATCHED (VT11)'!$E:$E,'Per Outlet Plan'!D4571))</f>
        <v/>
      </c>
    </row>
    <row r="4572" spans="1:14 16382:16382">
      <c r="A4572" s="18" t="str">
        <f>IF(D4572="","",VLOOKUP(D4572,'DISPATCHED (VT11)'!$E:$XEV,16373,0))</f>
        <v/>
      </c>
      <c r="B4572" s="13" t="str">
        <f>IF(D4572="","",VLOOKUP(D4572,'DISPATCHED (VT11)'!$E:$L,8,0))</f>
        <v/>
      </c>
      <c r="C4572" s="16" t="str">
        <f>IF(A4572="","",IF(VLOOKUP(A4572,'DSR Attendance'!$A:$E,5,0)=0,VLOOKUP(A4572,'DSR Attendance'!$A:$D,4,0),CONCATENATE(VLOOKUP(A4572,'DSR Attendance'!$A:$D,4,0)," / ",VLOOKUP('Per Outlet Plan'!A4572,'DSR Attendance'!$A:$E,5,0))))</f>
        <v/>
      </c>
      <c r="M4572" s="13" t="str">
        <f t="shared" si="73"/>
        <v/>
      </c>
      <c r="N4572" s="8"/>
      <c r="XFB4572" s="13" t="str">
        <f>IF(D4572="","",COUNTIF('DISPATCHED (VT11)'!$E:$E,'Per Outlet Plan'!D4572))</f>
        <v/>
      </c>
    </row>
    <row r="4573" spans="1:14 16382:16382">
      <c r="A4573" s="18" t="str">
        <f>IF(D4573="","",VLOOKUP(D4573,'DISPATCHED (VT11)'!$E:$XEV,16373,0))</f>
        <v/>
      </c>
      <c r="B4573" s="13" t="str">
        <f>IF(D4573="","",VLOOKUP(D4573,'DISPATCHED (VT11)'!$E:$L,8,0))</f>
        <v/>
      </c>
      <c r="C4573" s="16" t="str">
        <f>IF(A4573="","",IF(VLOOKUP(A4573,'DSR Attendance'!$A:$E,5,0)=0,VLOOKUP(A4573,'DSR Attendance'!$A:$D,4,0),CONCATENATE(VLOOKUP(A4573,'DSR Attendance'!$A:$D,4,0)," / ",VLOOKUP('Per Outlet Plan'!A4573,'DSR Attendance'!$A:$E,5,0))))</f>
        <v/>
      </c>
      <c r="M4573" s="13" t="str">
        <f t="shared" si="73"/>
        <v/>
      </c>
      <c r="N4573" s="8"/>
      <c r="XFB4573" s="13" t="str">
        <f>IF(D4573="","",COUNTIF('DISPATCHED (VT11)'!$E:$E,'Per Outlet Plan'!D4573))</f>
        <v/>
      </c>
    </row>
    <row r="4574" spans="1:14 16382:16382">
      <c r="A4574" s="18" t="str">
        <f>IF(D4574="","",VLOOKUP(D4574,'DISPATCHED (VT11)'!$E:$XEV,16373,0))</f>
        <v/>
      </c>
      <c r="B4574" s="13" t="str">
        <f>IF(D4574="","",VLOOKUP(D4574,'DISPATCHED (VT11)'!$E:$L,8,0))</f>
        <v/>
      </c>
      <c r="C4574" s="16" t="str">
        <f>IF(A4574="","",IF(VLOOKUP(A4574,'DSR Attendance'!$A:$E,5,0)=0,VLOOKUP(A4574,'DSR Attendance'!$A:$D,4,0),CONCATENATE(VLOOKUP(A4574,'DSR Attendance'!$A:$D,4,0)," / ",VLOOKUP('Per Outlet Plan'!A4574,'DSR Attendance'!$A:$E,5,0))))</f>
        <v/>
      </c>
      <c r="M4574" s="13" t="str">
        <f t="shared" si="73"/>
        <v/>
      </c>
      <c r="N4574" s="8"/>
      <c r="XFB4574" s="13" t="str">
        <f>IF(D4574="","",COUNTIF('DISPATCHED (VT11)'!$E:$E,'Per Outlet Plan'!D4574))</f>
        <v/>
      </c>
    </row>
    <row r="4575" spans="1:14 16382:16382">
      <c r="A4575" s="18" t="str">
        <f>IF(D4575="","",VLOOKUP(D4575,'DISPATCHED (VT11)'!$E:$XEV,16373,0))</f>
        <v/>
      </c>
      <c r="B4575" s="13" t="str">
        <f>IF(D4575="","",VLOOKUP(D4575,'DISPATCHED (VT11)'!$E:$L,8,0))</f>
        <v/>
      </c>
      <c r="C4575" s="16" t="str">
        <f>IF(A4575="","",IF(VLOOKUP(A4575,'DSR Attendance'!$A:$E,5,0)=0,VLOOKUP(A4575,'DSR Attendance'!$A:$D,4,0),CONCATENATE(VLOOKUP(A4575,'DSR Attendance'!$A:$D,4,0)," / ",VLOOKUP('Per Outlet Plan'!A4575,'DSR Attendance'!$A:$E,5,0))))</f>
        <v/>
      </c>
      <c r="M4575" s="13" t="str">
        <f t="shared" si="73"/>
        <v/>
      </c>
      <c r="N4575" s="8"/>
      <c r="XFB4575" s="13" t="str">
        <f>IF(D4575="","",COUNTIF('DISPATCHED (VT11)'!$E:$E,'Per Outlet Plan'!D4575))</f>
        <v/>
      </c>
    </row>
    <row r="4576" spans="1:14 16382:16382">
      <c r="A4576" s="18" t="str">
        <f>IF(D4576="","",VLOOKUP(D4576,'DISPATCHED (VT11)'!$E:$XEV,16373,0))</f>
        <v/>
      </c>
      <c r="B4576" s="13" t="str">
        <f>IF(D4576="","",VLOOKUP(D4576,'DISPATCHED (VT11)'!$E:$L,8,0))</f>
        <v/>
      </c>
      <c r="C4576" s="16" t="str">
        <f>IF(A4576="","",IF(VLOOKUP(A4576,'DSR Attendance'!$A:$E,5,0)=0,VLOOKUP(A4576,'DSR Attendance'!$A:$D,4,0),CONCATENATE(VLOOKUP(A4576,'DSR Attendance'!$A:$D,4,0)," / ",VLOOKUP('Per Outlet Plan'!A4576,'DSR Attendance'!$A:$E,5,0))))</f>
        <v/>
      </c>
      <c r="M4576" s="13" t="str">
        <f t="shared" si="73"/>
        <v/>
      </c>
      <c r="N4576" s="8"/>
      <c r="XFB4576" s="13" t="str">
        <f>IF(D4576="","",COUNTIF('DISPATCHED (VT11)'!$E:$E,'Per Outlet Plan'!D4576))</f>
        <v/>
      </c>
    </row>
    <row r="4577" spans="1:14 16382:16382">
      <c r="A4577" s="18" t="str">
        <f>IF(D4577="","",VLOOKUP(D4577,'DISPATCHED (VT11)'!$E:$XEV,16373,0))</f>
        <v/>
      </c>
      <c r="B4577" s="13" t="str">
        <f>IF(D4577="","",VLOOKUP(D4577,'DISPATCHED (VT11)'!$E:$L,8,0))</f>
        <v/>
      </c>
      <c r="C4577" s="16" t="str">
        <f>IF(A4577="","",IF(VLOOKUP(A4577,'DSR Attendance'!$A:$E,5,0)=0,VLOOKUP(A4577,'DSR Attendance'!$A:$D,4,0),CONCATENATE(VLOOKUP(A4577,'DSR Attendance'!$A:$D,4,0)," / ",VLOOKUP('Per Outlet Plan'!A4577,'DSR Attendance'!$A:$E,5,0))))</f>
        <v/>
      </c>
      <c r="M4577" s="13" t="str">
        <f t="shared" si="73"/>
        <v/>
      </c>
      <c r="N4577" s="8"/>
      <c r="XFB4577" s="13" t="str">
        <f>IF(D4577="","",COUNTIF('DISPATCHED (VT11)'!$E:$E,'Per Outlet Plan'!D4577))</f>
        <v/>
      </c>
    </row>
    <row r="4578" spans="1:14 16382:16382">
      <c r="A4578" s="18" t="str">
        <f>IF(D4578="","",VLOOKUP(D4578,'DISPATCHED (VT11)'!$E:$XEV,16373,0))</f>
        <v/>
      </c>
      <c r="B4578" s="13" t="str">
        <f>IF(D4578="","",VLOOKUP(D4578,'DISPATCHED (VT11)'!$E:$L,8,0))</f>
        <v/>
      </c>
      <c r="C4578" s="16" t="str">
        <f>IF(A4578="","",IF(VLOOKUP(A4578,'DSR Attendance'!$A:$E,5,0)=0,VLOOKUP(A4578,'DSR Attendance'!$A:$D,4,0),CONCATENATE(VLOOKUP(A4578,'DSR Attendance'!$A:$D,4,0)," / ",VLOOKUP('Per Outlet Plan'!A4578,'DSR Attendance'!$A:$E,5,0))))</f>
        <v/>
      </c>
      <c r="M4578" s="13" t="str">
        <f t="shared" si="73"/>
        <v/>
      </c>
      <c r="N4578" s="8"/>
      <c r="XFB4578" s="13" t="str">
        <f>IF(D4578="","",COUNTIF('DISPATCHED (VT11)'!$E:$E,'Per Outlet Plan'!D4578))</f>
        <v/>
      </c>
    </row>
    <row r="4579" spans="1:14 16382:16382">
      <c r="A4579" s="18" t="str">
        <f>IF(D4579="","",VLOOKUP(D4579,'DISPATCHED (VT11)'!$E:$XEV,16373,0))</f>
        <v/>
      </c>
      <c r="B4579" s="13" t="str">
        <f>IF(D4579="","",VLOOKUP(D4579,'DISPATCHED (VT11)'!$E:$L,8,0))</f>
        <v/>
      </c>
      <c r="C4579" s="16" t="str">
        <f>IF(A4579="","",IF(VLOOKUP(A4579,'DSR Attendance'!$A:$E,5,0)=0,VLOOKUP(A4579,'DSR Attendance'!$A:$D,4,0),CONCATENATE(VLOOKUP(A4579,'DSR Attendance'!$A:$D,4,0)," / ",VLOOKUP('Per Outlet Plan'!A4579,'DSR Attendance'!$A:$E,5,0))))</f>
        <v/>
      </c>
      <c r="M4579" s="13" t="str">
        <f t="shared" si="73"/>
        <v/>
      </c>
      <c r="N4579" s="8"/>
      <c r="XFB4579" s="13" t="str">
        <f>IF(D4579="","",COUNTIF('DISPATCHED (VT11)'!$E:$E,'Per Outlet Plan'!D4579))</f>
        <v/>
      </c>
    </row>
    <row r="4580" spans="1:14 16382:16382">
      <c r="A4580" s="18" t="str">
        <f>IF(D4580="","",VLOOKUP(D4580,'DISPATCHED (VT11)'!$E:$XEV,16373,0))</f>
        <v/>
      </c>
      <c r="B4580" s="13" t="str">
        <f>IF(D4580="","",VLOOKUP(D4580,'DISPATCHED (VT11)'!$E:$L,8,0))</f>
        <v/>
      </c>
      <c r="C4580" s="16" t="str">
        <f>IF(A4580="","",IF(VLOOKUP(A4580,'DSR Attendance'!$A:$E,5,0)=0,VLOOKUP(A4580,'DSR Attendance'!$A:$D,4,0),CONCATENATE(VLOOKUP(A4580,'DSR Attendance'!$A:$D,4,0)," / ",VLOOKUP('Per Outlet Plan'!A4580,'DSR Attendance'!$A:$E,5,0))))</f>
        <v/>
      </c>
      <c r="M4580" s="13" t="str">
        <f t="shared" si="73"/>
        <v/>
      </c>
      <c r="N4580" s="8"/>
      <c r="XFB4580" s="13" t="str">
        <f>IF(D4580="","",COUNTIF('DISPATCHED (VT11)'!$E:$E,'Per Outlet Plan'!D4580))</f>
        <v/>
      </c>
    </row>
    <row r="4581" spans="1:14 16382:16382">
      <c r="A4581" s="18" t="str">
        <f>IF(D4581="","",VLOOKUP(D4581,'DISPATCHED (VT11)'!$E:$XEV,16373,0))</f>
        <v/>
      </c>
      <c r="B4581" s="13" t="str">
        <f>IF(D4581="","",VLOOKUP(D4581,'DISPATCHED (VT11)'!$E:$L,8,0))</f>
        <v/>
      </c>
      <c r="C4581" s="16" t="str">
        <f>IF(A4581="","",IF(VLOOKUP(A4581,'DSR Attendance'!$A:$E,5,0)=0,VLOOKUP(A4581,'DSR Attendance'!$A:$D,4,0),CONCATENATE(VLOOKUP(A4581,'DSR Attendance'!$A:$D,4,0)," / ",VLOOKUP('Per Outlet Plan'!A4581,'DSR Attendance'!$A:$E,5,0))))</f>
        <v/>
      </c>
      <c r="M4581" s="13" t="str">
        <f t="shared" si="73"/>
        <v/>
      </c>
      <c r="N4581" s="8"/>
      <c r="XFB4581" s="13" t="str">
        <f>IF(D4581="","",COUNTIF('DISPATCHED (VT11)'!$E:$E,'Per Outlet Plan'!D4581))</f>
        <v/>
      </c>
    </row>
    <row r="4582" spans="1:14 16382:16382">
      <c r="A4582" s="18" t="str">
        <f>IF(D4582="","",VLOOKUP(D4582,'DISPATCHED (VT11)'!$E:$XEV,16373,0))</f>
        <v/>
      </c>
      <c r="B4582" s="13" t="str">
        <f>IF(D4582="","",VLOOKUP(D4582,'DISPATCHED (VT11)'!$E:$L,8,0))</f>
        <v/>
      </c>
      <c r="C4582" s="16" t="str">
        <f>IF(A4582="","",IF(VLOOKUP(A4582,'DSR Attendance'!$A:$E,5,0)=0,VLOOKUP(A4582,'DSR Attendance'!$A:$D,4,0),CONCATENATE(VLOOKUP(A4582,'DSR Attendance'!$A:$D,4,0)," / ",VLOOKUP('Per Outlet Plan'!A4582,'DSR Attendance'!$A:$E,5,0))))</f>
        <v/>
      </c>
      <c r="M4582" s="13" t="str">
        <f t="shared" si="73"/>
        <v/>
      </c>
      <c r="N4582" s="8"/>
      <c r="XFB4582" s="13" t="str">
        <f>IF(D4582="","",COUNTIF('DISPATCHED (VT11)'!$E:$E,'Per Outlet Plan'!D4582))</f>
        <v/>
      </c>
    </row>
    <row r="4583" spans="1:14 16382:16382">
      <c r="A4583" s="18" t="str">
        <f>IF(D4583="","",VLOOKUP(D4583,'DISPATCHED (VT11)'!$E:$XEV,16373,0))</f>
        <v/>
      </c>
      <c r="B4583" s="13" t="str">
        <f>IF(D4583="","",VLOOKUP(D4583,'DISPATCHED (VT11)'!$E:$L,8,0))</f>
        <v/>
      </c>
      <c r="C4583" s="16" t="str">
        <f>IF(A4583="","",IF(VLOOKUP(A4583,'DSR Attendance'!$A:$E,5,0)=0,VLOOKUP(A4583,'DSR Attendance'!$A:$D,4,0),CONCATENATE(VLOOKUP(A4583,'DSR Attendance'!$A:$D,4,0)," / ",VLOOKUP('Per Outlet Plan'!A4583,'DSR Attendance'!$A:$E,5,0))))</f>
        <v/>
      </c>
      <c r="M4583" s="13" t="str">
        <f t="shared" si="73"/>
        <v/>
      </c>
      <c r="N4583" s="8"/>
      <c r="XFB4583" s="13" t="str">
        <f>IF(D4583="","",COUNTIF('DISPATCHED (VT11)'!$E:$E,'Per Outlet Plan'!D4583))</f>
        <v/>
      </c>
    </row>
    <row r="4584" spans="1:14 16382:16382">
      <c r="A4584" s="18" t="str">
        <f>IF(D4584="","",VLOOKUP(D4584,'DISPATCHED (VT11)'!$E:$XEV,16373,0))</f>
        <v/>
      </c>
      <c r="B4584" s="13" t="str">
        <f>IF(D4584="","",VLOOKUP(D4584,'DISPATCHED (VT11)'!$E:$L,8,0))</f>
        <v/>
      </c>
      <c r="C4584" s="16" t="str">
        <f>IF(A4584="","",IF(VLOOKUP(A4584,'DSR Attendance'!$A:$E,5,0)=0,VLOOKUP(A4584,'DSR Attendance'!$A:$D,4,0),CONCATENATE(VLOOKUP(A4584,'DSR Attendance'!$A:$D,4,0)," / ",VLOOKUP('Per Outlet Plan'!A4584,'DSR Attendance'!$A:$E,5,0))))</f>
        <v/>
      </c>
      <c r="M4584" s="13" t="str">
        <f t="shared" si="73"/>
        <v/>
      </c>
      <c r="N4584" s="8"/>
      <c r="XFB4584" s="13" t="str">
        <f>IF(D4584="","",COUNTIF('DISPATCHED (VT11)'!$E:$E,'Per Outlet Plan'!D4584))</f>
        <v/>
      </c>
    </row>
    <row r="4585" spans="1:14 16382:16382">
      <c r="A4585" s="18" t="str">
        <f>IF(D4585="","",VLOOKUP(D4585,'DISPATCHED (VT11)'!$E:$XEV,16373,0))</f>
        <v/>
      </c>
      <c r="B4585" s="13" t="str">
        <f>IF(D4585="","",VLOOKUP(D4585,'DISPATCHED (VT11)'!$E:$L,8,0))</f>
        <v/>
      </c>
      <c r="C4585" s="16" t="str">
        <f>IF(A4585="","",IF(VLOOKUP(A4585,'DSR Attendance'!$A:$E,5,0)=0,VLOOKUP(A4585,'DSR Attendance'!$A:$D,4,0),CONCATENATE(VLOOKUP(A4585,'DSR Attendance'!$A:$D,4,0)," / ",VLOOKUP('Per Outlet Plan'!A4585,'DSR Attendance'!$A:$E,5,0))))</f>
        <v/>
      </c>
      <c r="M4585" s="13" t="str">
        <f t="shared" si="73"/>
        <v/>
      </c>
      <c r="N4585" s="8"/>
      <c r="XFB4585" s="13" t="str">
        <f>IF(D4585="","",COUNTIF('DISPATCHED (VT11)'!$E:$E,'Per Outlet Plan'!D4585))</f>
        <v/>
      </c>
    </row>
    <row r="4586" spans="1:14 16382:16382">
      <c r="A4586" s="18" t="str">
        <f>IF(D4586="","",VLOOKUP(D4586,'DISPATCHED (VT11)'!$E:$XEV,16373,0))</f>
        <v/>
      </c>
      <c r="B4586" s="13" t="str">
        <f>IF(D4586="","",VLOOKUP(D4586,'DISPATCHED (VT11)'!$E:$L,8,0))</f>
        <v/>
      </c>
      <c r="C4586" s="16" t="str">
        <f>IF(A4586="","",IF(VLOOKUP(A4586,'DSR Attendance'!$A:$E,5,0)=0,VLOOKUP(A4586,'DSR Attendance'!$A:$D,4,0),CONCATENATE(VLOOKUP(A4586,'DSR Attendance'!$A:$D,4,0)," / ",VLOOKUP('Per Outlet Plan'!A4586,'DSR Attendance'!$A:$E,5,0))))</f>
        <v/>
      </c>
      <c r="M4586" s="13" t="str">
        <f t="shared" si="73"/>
        <v/>
      </c>
      <c r="N4586" s="8"/>
      <c r="XFB4586" s="13" t="str">
        <f>IF(D4586="","",COUNTIF('DISPATCHED (VT11)'!$E:$E,'Per Outlet Plan'!D4586))</f>
        <v/>
      </c>
    </row>
    <row r="4587" spans="1:14 16382:16382">
      <c r="A4587" s="18" t="str">
        <f>IF(D4587="","",VLOOKUP(D4587,'DISPATCHED (VT11)'!$E:$XEV,16373,0))</f>
        <v/>
      </c>
      <c r="B4587" s="13" t="str">
        <f>IF(D4587="","",VLOOKUP(D4587,'DISPATCHED (VT11)'!$E:$L,8,0))</f>
        <v/>
      </c>
      <c r="C4587" s="16" t="str">
        <f>IF(A4587="","",IF(VLOOKUP(A4587,'DSR Attendance'!$A:$E,5,0)=0,VLOOKUP(A4587,'DSR Attendance'!$A:$D,4,0),CONCATENATE(VLOOKUP(A4587,'DSR Attendance'!$A:$D,4,0)," / ",VLOOKUP('Per Outlet Plan'!A4587,'DSR Attendance'!$A:$E,5,0))))</f>
        <v/>
      </c>
      <c r="M4587" s="13" t="str">
        <f t="shared" si="73"/>
        <v/>
      </c>
      <c r="N4587" s="8"/>
      <c r="XFB4587" s="13" t="str">
        <f>IF(D4587="","",COUNTIF('DISPATCHED (VT11)'!$E:$E,'Per Outlet Plan'!D4587))</f>
        <v/>
      </c>
    </row>
    <row r="4588" spans="1:14 16382:16382">
      <c r="A4588" s="18" t="str">
        <f>IF(D4588="","",VLOOKUP(D4588,'DISPATCHED (VT11)'!$E:$XEV,16373,0))</f>
        <v/>
      </c>
      <c r="B4588" s="13" t="str">
        <f>IF(D4588="","",VLOOKUP(D4588,'DISPATCHED (VT11)'!$E:$L,8,0))</f>
        <v/>
      </c>
      <c r="C4588" s="16" t="str">
        <f>IF(A4588="","",IF(VLOOKUP(A4588,'DSR Attendance'!$A:$E,5,0)=0,VLOOKUP(A4588,'DSR Attendance'!$A:$D,4,0),CONCATENATE(VLOOKUP(A4588,'DSR Attendance'!$A:$D,4,0)," / ",VLOOKUP('Per Outlet Plan'!A4588,'DSR Attendance'!$A:$E,5,0))))</f>
        <v/>
      </c>
      <c r="M4588" s="13" t="str">
        <f t="shared" si="73"/>
        <v/>
      </c>
      <c r="N4588" s="8"/>
      <c r="XFB4588" s="13" t="str">
        <f>IF(D4588="","",COUNTIF('DISPATCHED (VT11)'!$E:$E,'Per Outlet Plan'!D4588))</f>
        <v/>
      </c>
    </row>
    <row r="4589" spans="1:14 16382:16382">
      <c r="A4589" s="18" t="str">
        <f>IF(D4589="","",VLOOKUP(D4589,'DISPATCHED (VT11)'!$E:$XEV,16373,0))</f>
        <v/>
      </c>
      <c r="B4589" s="13" t="str">
        <f>IF(D4589="","",VLOOKUP(D4589,'DISPATCHED (VT11)'!$E:$L,8,0))</f>
        <v/>
      </c>
      <c r="C4589" s="16" t="str">
        <f>IF(A4589="","",IF(VLOOKUP(A4589,'DSR Attendance'!$A:$E,5,0)=0,VLOOKUP(A4589,'DSR Attendance'!$A:$D,4,0),CONCATENATE(VLOOKUP(A4589,'DSR Attendance'!$A:$D,4,0)," / ",VLOOKUP('Per Outlet Plan'!A4589,'DSR Attendance'!$A:$E,5,0))))</f>
        <v/>
      </c>
      <c r="M4589" s="13" t="str">
        <f t="shared" si="73"/>
        <v/>
      </c>
      <c r="N4589" s="8"/>
      <c r="XFB4589" s="13" t="str">
        <f>IF(D4589="","",COUNTIF('DISPATCHED (VT11)'!$E:$E,'Per Outlet Plan'!D4589))</f>
        <v/>
      </c>
    </row>
    <row r="4590" spans="1:14 16382:16382">
      <c r="A4590" s="18" t="str">
        <f>IF(D4590="","",VLOOKUP(D4590,'DISPATCHED (VT11)'!$E:$XEV,16373,0))</f>
        <v/>
      </c>
      <c r="B4590" s="13" t="str">
        <f>IF(D4590="","",VLOOKUP(D4590,'DISPATCHED (VT11)'!$E:$L,8,0))</f>
        <v/>
      </c>
      <c r="C4590" s="16" t="str">
        <f>IF(A4590="","",IF(VLOOKUP(A4590,'DSR Attendance'!$A:$E,5,0)=0,VLOOKUP(A4590,'DSR Attendance'!$A:$D,4,0),CONCATENATE(VLOOKUP(A4590,'DSR Attendance'!$A:$D,4,0)," / ",VLOOKUP('Per Outlet Plan'!A4590,'DSR Attendance'!$A:$E,5,0))))</f>
        <v/>
      </c>
      <c r="M4590" s="13" t="str">
        <f t="shared" si="73"/>
        <v/>
      </c>
      <c r="N4590" s="8"/>
      <c r="XFB4590" s="13" t="str">
        <f>IF(D4590="","",COUNTIF('DISPATCHED (VT11)'!$E:$E,'Per Outlet Plan'!D4590))</f>
        <v/>
      </c>
    </row>
    <row r="4591" spans="1:14 16382:16382">
      <c r="A4591" s="18" t="str">
        <f>IF(D4591="","",VLOOKUP(D4591,'DISPATCHED (VT11)'!$E:$XEV,16373,0))</f>
        <v/>
      </c>
      <c r="B4591" s="13" t="str">
        <f>IF(D4591="","",VLOOKUP(D4591,'DISPATCHED (VT11)'!$E:$L,8,0))</f>
        <v/>
      </c>
      <c r="C4591" s="16" t="str">
        <f>IF(A4591="","",IF(VLOOKUP(A4591,'DSR Attendance'!$A:$E,5,0)=0,VLOOKUP(A4591,'DSR Attendance'!$A:$D,4,0),CONCATENATE(VLOOKUP(A4591,'DSR Attendance'!$A:$D,4,0)," / ",VLOOKUP('Per Outlet Plan'!A4591,'DSR Attendance'!$A:$E,5,0))))</f>
        <v/>
      </c>
      <c r="M4591" s="13" t="str">
        <f t="shared" si="73"/>
        <v/>
      </c>
      <c r="N4591" s="8"/>
      <c r="XFB4591" s="13" t="str">
        <f>IF(D4591="","",COUNTIF('DISPATCHED (VT11)'!$E:$E,'Per Outlet Plan'!D4591))</f>
        <v/>
      </c>
    </row>
    <row r="4592" spans="1:14 16382:16382">
      <c r="A4592" s="18" t="str">
        <f>IF(D4592="","",VLOOKUP(D4592,'DISPATCHED (VT11)'!$E:$XEV,16373,0))</f>
        <v/>
      </c>
      <c r="B4592" s="13" t="str">
        <f>IF(D4592="","",VLOOKUP(D4592,'DISPATCHED (VT11)'!$E:$L,8,0))</f>
        <v/>
      </c>
      <c r="C4592" s="16" t="str">
        <f>IF(A4592="","",IF(VLOOKUP(A4592,'DSR Attendance'!$A:$E,5,0)=0,VLOOKUP(A4592,'DSR Attendance'!$A:$D,4,0),CONCATENATE(VLOOKUP(A4592,'DSR Attendance'!$A:$D,4,0)," / ",VLOOKUP('Per Outlet Plan'!A4592,'DSR Attendance'!$A:$E,5,0))))</f>
        <v/>
      </c>
      <c r="M4592" s="13" t="str">
        <f t="shared" si="73"/>
        <v/>
      </c>
      <c r="N4592" s="8"/>
      <c r="XFB4592" s="13" t="str">
        <f>IF(D4592="","",COUNTIF('DISPATCHED (VT11)'!$E:$E,'Per Outlet Plan'!D4592))</f>
        <v/>
      </c>
    </row>
    <row r="4593" spans="1:14 16382:16382">
      <c r="A4593" s="18" t="str">
        <f>IF(D4593="","",VLOOKUP(D4593,'DISPATCHED (VT11)'!$E:$XEV,16373,0))</f>
        <v/>
      </c>
      <c r="B4593" s="13" t="str">
        <f>IF(D4593="","",VLOOKUP(D4593,'DISPATCHED (VT11)'!$E:$L,8,0))</f>
        <v/>
      </c>
      <c r="C4593" s="16" t="str">
        <f>IF(A4593="","",IF(VLOOKUP(A4593,'DSR Attendance'!$A:$E,5,0)=0,VLOOKUP(A4593,'DSR Attendance'!$A:$D,4,0),CONCATENATE(VLOOKUP(A4593,'DSR Attendance'!$A:$D,4,0)," / ",VLOOKUP('Per Outlet Plan'!A4593,'DSR Attendance'!$A:$E,5,0))))</f>
        <v/>
      </c>
      <c r="M4593" s="13" t="str">
        <f t="shared" si="73"/>
        <v/>
      </c>
      <c r="N4593" s="8"/>
      <c r="XFB4593" s="13" t="str">
        <f>IF(D4593="","",COUNTIF('DISPATCHED (VT11)'!$E:$E,'Per Outlet Plan'!D4593))</f>
        <v/>
      </c>
    </row>
    <row r="4594" spans="1:14 16382:16382">
      <c r="A4594" s="18" t="str">
        <f>IF(D4594="","",VLOOKUP(D4594,'DISPATCHED (VT11)'!$E:$XEV,16373,0))</f>
        <v/>
      </c>
      <c r="B4594" s="13" t="str">
        <f>IF(D4594="","",VLOOKUP(D4594,'DISPATCHED (VT11)'!$E:$L,8,0))</f>
        <v/>
      </c>
      <c r="C4594" s="16" t="str">
        <f>IF(A4594="","",IF(VLOOKUP(A4594,'DSR Attendance'!$A:$E,5,0)=0,VLOOKUP(A4594,'DSR Attendance'!$A:$D,4,0),CONCATENATE(VLOOKUP(A4594,'DSR Attendance'!$A:$D,4,0)," / ",VLOOKUP('Per Outlet Plan'!A4594,'DSR Attendance'!$A:$E,5,0))))</f>
        <v/>
      </c>
      <c r="M4594" s="13" t="str">
        <f t="shared" si="73"/>
        <v/>
      </c>
      <c r="N4594" s="8"/>
      <c r="XFB4594" s="13" t="str">
        <f>IF(D4594="","",COUNTIF('DISPATCHED (VT11)'!$E:$E,'Per Outlet Plan'!D4594))</f>
        <v/>
      </c>
    </row>
    <row r="4595" spans="1:14 16382:16382">
      <c r="A4595" s="18" t="str">
        <f>IF(D4595="","",VLOOKUP(D4595,'DISPATCHED (VT11)'!$E:$XEV,16373,0))</f>
        <v/>
      </c>
      <c r="B4595" s="13" t="str">
        <f>IF(D4595="","",VLOOKUP(D4595,'DISPATCHED (VT11)'!$E:$L,8,0))</f>
        <v/>
      </c>
      <c r="C4595" s="16" t="str">
        <f>IF(A4595="","",IF(VLOOKUP(A4595,'DSR Attendance'!$A:$E,5,0)=0,VLOOKUP(A4595,'DSR Attendance'!$A:$D,4,0),CONCATENATE(VLOOKUP(A4595,'DSR Attendance'!$A:$D,4,0)," / ",VLOOKUP('Per Outlet Plan'!A4595,'DSR Attendance'!$A:$E,5,0))))</f>
        <v/>
      </c>
      <c r="M4595" s="13" t="str">
        <f t="shared" si="73"/>
        <v/>
      </c>
      <c r="N4595" s="8"/>
      <c r="XFB4595" s="13" t="str">
        <f>IF(D4595="","",COUNTIF('DISPATCHED (VT11)'!$E:$E,'Per Outlet Plan'!D4595))</f>
        <v/>
      </c>
    </row>
    <row r="4596" spans="1:14 16382:16382">
      <c r="A4596" s="18" t="str">
        <f>IF(D4596="","",VLOOKUP(D4596,'DISPATCHED (VT11)'!$E:$XEV,16373,0))</f>
        <v/>
      </c>
      <c r="B4596" s="13" t="str">
        <f>IF(D4596="","",VLOOKUP(D4596,'DISPATCHED (VT11)'!$E:$L,8,0))</f>
        <v/>
      </c>
      <c r="C4596" s="16" t="str">
        <f>IF(A4596="","",IF(VLOOKUP(A4596,'DSR Attendance'!$A:$E,5,0)=0,VLOOKUP(A4596,'DSR Attendance'!$A:$D,4,0),CONCATENATE(VLOOKUP(A4596,'DSR Attendance'!$A:$D,4,0)," / ",VLOOKUP('Per Outlet Plan'!A4596,'DSR Attendance'!$A:$E,5,0))))</f>
        <v/>
      </c>
      <c r="M4596" s="13" t="str">
        <f t="shared" si="73"/>
        <v/>
      </c>
      <c r="N4596" s="8"/>
      <c r="XFB4596" s="13" t="str">
        <f>IF(D4596="","",COUNTIF('DISPATCHED (VT11)'!$E:$E,'Per Outlet Plan'!D4596))</f>
        <v/>
      </c>
    </row>
    <row r="4597" spans="1:14 16382:16382">
      <c r="A4597" s="18" t="str">
        <f>IF(D4597="","",VLOOKUP(D4597,'DISPATCHED (VT11)'!$E:$XEV,16373,0))</f>
        <v/>
      </c>
      <c r="B4597" s="13" t="str">
        <f>IF(D4597="","",VLOOKUP(D4597,'DISPATCHED (VT11)'!$E:$L,8,0))</f>
        <v/>
      </c>
      <c r="C4597" s="16" t="str">
        <f>IF(A4597="","",IF(VLOOKUP(A4597,'DSR Attendance'!$A:$E,5,0)=0,VLOOKUP(A4597,'DSR Attendance'!$A:$D,4,0),CONCATENATE(VLOOKUP(A4597,'DSR Attendance'!$A:$D,4,0)," / ",VLOOKUP('Per Outlet Plan'!A4597,'DSR Attendance'!$A:$E,5,0))))</f>
        <v/>
      </c>
      <c r="M4597" s="13" t="str">
        <f t="shared" si="73"/>
        <v/>
      </c>
      <c r="N4597" s="8"/>
      <c r="XFB4597" s="13" t="str">
        <f>IF(D4597="","",COUNTIF('DISPATCHED (VT11)'!$E:$E,'Per Outlet Plan'!D4597))</f>
        <v/>
      </c>
    </row>
    <row r="4598" spans="1:14 16382:16382">
      <c r="A4598" s="18" t="str">
        <f>IF(D4598="","",VLOOKUP(D4598,'DISPATCHED (VT11)'!$E:$XEV,16373,0))</f>
        <v/>
      </c>
      <c r="B4598" s="13" t="str">
        <f>IF(D4598="","",VLOOKUP(D4598,'DISPATCHED (VT11)'!$E:$L,8,0))</f>
        <v/>
      </c>
      <c r="C4598" s="16" t="str">
        <f>IF(A4598="","",IF(VLOOKUP(A4598,'DSR Attendance'!$A:$E,5,0)=0,VLOOKUP(A4598,'DSR Attendance'!$A:$D,4,0),CONCATENATE(VLOOKUP(A4598,'DSR Attendance'!$A:$D,4,0)," / ",VLOOKUP('Per Outlet Plan'!A4598,'DSR Attendance'!$A:$E,5,0))))</f>
        <v/>
      </c>
      <c r="M4598" s="13" t="str">
        <f t="shared" si="73"/>
        <v/>
      </c>
      <c r="N4598" s="8"/>
      <c r="XFB4598" s="13" t="str">
        <f>IF(D4598="","",COUNTIF('DISPATCHED (VT11)'!$E:$E,'Per Outlet Plan'!D4598))</f>
        <v/>
      </c>
    </row>
    <row r="4599" spans="1:14 16382:16382">
      <c r="A4599" s="18" t="str">
        <f>IF(D4599="","",VLOOKUP(D4599,'DISPATCHED (VT11)'!$E:$XEV,16373,0))</f>
        <v/>
      </c>
      <c r="B4599" s="13" t="str">
        <f>IF(D4599="","",VLOOKUP(D4599,'DISPATCHED (VT11)'!$E:$L,8,0))</f>
        <v/>
      </c>
      <c r="C4599" s="16" t="str">
        <f>IF(A4599="","",IF(VLOOKUP(A4599,'DSR Attendance'!$A:$E,5,0)=0,VLOOKUP(A4599,'DSR Attendance'!$A:$D,4,0),CONCATENATE(VLOOKUP(A4599,'DSR Attendance'!$A:$D,4,0)," / ",VLOOKUP('Per Outlet Plan'!A4599,'DSR Attendance'!$A:$E,5,0))))</f>
        <v/>
      </c>
      <c r="M4599" s="13" t="str">
        <f t="shared" si="73"/>
        <v/>
      </c>
      <c r="N4599" s="8"/>
      <c r="XFB4599" s="13" t="str">
        <f>IF(D4599="","",COUNTIF('DISPATCHED (VT11)'!$E:$E,'Per Outlet Plan'!D4599))</f>
        <v/>
      </c>
    </row>
    <row r="4600" spans="1:14 16382:16382">
      <c r="A4600" s="18" t="str">
        <f>IF(D4600="","",VLOOKUP(D4600,'DISPATCHED (VT11)'!$E:$XEV,16373,0))</f>
        <v/>
      </c>
      <c r="B4600" s="13" t="str">
        <f>IF(D4600="","",VLOOKUP(D4600,'DISPATCHED (VT11)'!$E:$L,8,0))</f>
        <v/>
      </c>
      <c r="C4600" s="16" t="str">
        <f>IF(A4600="","",IF(VLOOKUP(A4600,'DSR Attendance'!$A:$E,5,0)=0,VLOOKUP(A4600,'DSR Attendance'!$A:$D,4,0),CONCATENATE(VLOOKUP(A4600,'DSR Attendance'!$A:$D,4,0)," / ",VLOOKUP('Per Outlet Plan'!A4600,'DSR Attendance'!$A:$E,5,0))))</f>
        <v/>
      </c>
      <c r="M4600" s="13" t="str">
        <f t="shared" si="73"/>
        <v/>
      </c>
      <c r="N4600" s="8"/>
      <c r="XFB4600" s="13" t="str">
        <f>IF(D4600="","",COUNTIF('DISPATCHED (VT11)'!$E:$E,'Per Outlet Plan'!D4600))</f>
        <v/>
      </c>
    </row>
    <row r="4601" spans="1:14 16382:16382">
      <c r="A4601" s="18" t="str">
        <f>IF(D4601="","",VLOOKUP(D4601,'DISPATCHED (VT11)'!$E:$XEV,16373,0))</f>
        <v/>
      </c>
      <c r="B4601" s="13" t="str">
        <f>IF(D4601="","",VLOOKUP(D4601,'DISPATCHED (VT11)'!$E:$L,8,0))</f>
        <v/>
      </c>
      <c r="C4601" s="16" t="str">
        <f>IF(A4601="","",IF(VLOOKUP(A4601,'DSR Attendance'!$A:$E,5,0)=0,VLOOKUP(A4601,'DSR Attendance'!$A:$D,4,0),CONCATENATE(VLOOKUP(A4601,'DSR Attendance'!$A:$D,4,0)," / ",VLOOKUP('Per Outlet Plan'!A4601,'DSR Attendance'!$A:$E,5,0))))</f>
        <v/>
      </c>
      <c r="M4601" s="13" t="str">
        <f t="shared" si="73"/>
        <v/>
      </c>
      <c r="N4601" s="8"/>
      <c r="XFB4601" s="13" t="str">
        <f>IF(D4601="","",COUNTIF('DISPATCHED (VT11)'!$E:$E,'Per Outlet Plan'!D4601))</f>
        <v/>
      </c>
    </row>
    <row r="4602" spans="1:14 16382:16382">
      <c r="A4602" s="18" t="str">
        <f>IF(D4602="","",VLOOKUP(D4602,'DISPATCHED (VT11)'!$E:$XEV,16373,0))</f>
        <v/>
      </c>
      <c r="B4602" s="13" t="str">
        <f>IF(D4602="","",VLOOKUP(D4602,'DISPATCHED (VT11)'!$E:$L,8,0))</f>
        <v/>
      </c>
      <c r="C4602" s="16" t="str">
        <f>IF(A4602="","",IF(VLOOKUP(A4602,'DSR Attendance'!$A:$E,5,0)=0,VLOOKUP(A4602,'DSR Attendance'!$A:$D,4,0),CONCATENATE(VLOOKUP(A4602,'DSR Attendance'!$A:$D,4,0)," / ",VLOOKUP('Per Outlet Plan'!A4602,'DSR Attendance'!$A:$E,5,0))))</f>
        <v/>
      </c>
      <c r="M4602" s="13" t="str">
        <f t="shared" si="73"/>
        <v/>
      </c>
      <c r="N4602" s="8"/>
      <c r="XFB4602" s="13" t="str">
        <f>IF(D4602="","",COUNTIF('DISPATCHED (VT11)'!$E:$E,'Per Outlet Plan'!D4602))</f>
        <v/>
      </c>
    </row>
    <row r="4603" spans="1:14 16382:16382">
      <c r="A4603" s="18" t="str">
        <f>IF(D4603="","",VLOOKUP(D4603,'DISPATCHED (VT11)'!$E:$XEV,16373,0))</f>
        <v/>
      </c>
      <c r="B4603" s="13" t="str">
        <f>IF(D4603="","",VLOOKUP(D4603,'DISPATCHED (VT11)'!$E:$L,8,0))</f>
        <v/>
      </c>
      <c r="C4603" s="16" t="str">
        <f>IF(A4603="","",IF(VLOOKUP(A4603,'DSR Attendance'!$A:$E,5,0)=0,VLOOKUP(A4603,'DSR Attendance'!$A:$D,4,0),CONCATENATE(VLOOKUP(A4603,'DSR Attendance'!$A:$D,4,0)," / ",VLOOKUP('Per Outlet Plan'!A4603,'DSR Attendance'!$A:$E,5,0))))</f>
        <v/>
      </c>
      <c r="M4603" s="13" t="str">
        <f t="shared" si="73"/>
        <v/>
      </c>
      <c r="N4603" s="8"/>
      <c r="XFB4603" s="13" t="str">
        <f>IF(D4603="","",COUNTIF('DISPATCHED (VT11)'!$E:$E,'Per Outlet Plan'!D4603))</f>
        <v/>
      </c>
    </row>
    <row r="4604" spans="1:14 16382:16382">
      <c r="A4604" s="18" t="str">
        <f>IF(D4604="","",VLOOKUP(D4604,'DISPATCHED (VT11)'!$E:$XEV,16373,0))</f>
        <v/>
      </c>
      <c r="B4604" s="13" t="str">
        <f>IF(D4604="","",VLOOKUP(D4604,'DISPATCHED (VT11)'!$E:$L,8,0))</f>
        <v/>
      </c>
      <c r="C4604" s="16" t="str">
        <f>IF(A4604="","",IF(VLOOKUP(A4604,'DSR Attendance'!$A:$E,5,0)=0,VLOOKUP(A4604,'DSR Attendance'!$A:$D,4,0),CONCATENATE(VLOOKUP(A4604,'DSR Attendance'!$A:$D,4,0)," / ",VLOOKUP('Per Outlet Plan'!A4604,'DSR Attendance'!$A:$E,5,0))))</f>
        <v/>
      </c>
      <c r="M4604" s="13" t="str">
        <f t="shared" si="73"/>
        <v/>
      </c>
      <c r="N4604" s="8"/>
      <c r="XFB4604" s="13" t="str">
        <f>IF(D4604="","",COUNTIF('DISPATCHED (VT11)'!$E:$E,'Per Outlet Plan'!D4604))</f>
        <v/>
      </c>
    </row>
    <row r="4605" spans="1:14 16382:16382">
      <c r="A4605" s="18" t="str">
        <f>IF(D4605="","",VLOOKUP(D4605,'DISPATCHED (VT11)'!$E:$XEV,16373,0))</f>
        <v/>
      </c>
      <c r="B4605" s="13" t="str">
        <f>IF(D4605="","",VLOOKUP(D4605,'DISPATCHED (VT11)'!$E:$L,8,0))</f>
        <v/>
      </c>
      <c r="C4605" s="16" t="str">
        <f>IF(A4605="","",IF(VLOOKUP(A4605,'DSR Attendance'!$A:$E,5,0)=0,VLOOKUP(A4605,'DSR Attendance'!$A:$D,4,0),CONCATENATE(VLOOKUP(A4605,'DSR Attendance'!$A:$D,4,0)," / ",VLOOKUP('Per Outlet Plan'!A4605,'DSR Attendance'!$A:$E,5,0))))</f>
        <v/>
      </c>
      <c r="M4605" s="13" t="str">
        <f t="shared" si="73"/>
        <v/>
      </c>
      <c r="N4605" s="8"/>
      <c r="XFB4605" s="13" t="str">
        <f>IF(D4605="","",COUNTIF('DISPATCHED (VT11)'!$E:$E,'Per Outlet Plan'!D4605))</f>
        <v/>
      </c>
    </row>
    <row r="4606" spans="1:14 16382:16382">
      <c r="A4606" s="18" t="str">
        <f>IF(D4606="","",VLOOKUP(D4606,'DISPATCHED (VT11)'!$E:$XEV,16373,0))</f>
        <v/>
      </c>
      <c r="B4606" s="13" t="str">
        <f>IF(D4606="","",VLOOKUP(D4606,'DISPATCHED (VT11)'!$E:$L,8,0))</f>
        <v/>
      </c>
      <c r="C4606" s="16" t="str">
        <f>IF(A4606="","",IF(VLOOKUP(A4606,'DSR Attendance'!$A:$E,5,0)=0,VLOOKUP(A4606,'DSR Attendance'!$A:$D,4,0),CONCATENATE(VLOOKUP(A4606,'DSR Attendance'!$A:$D,4,0)," / ",VLOOKUP('Per Outlet Plan'!A4606,'DSR Attendance'!$A:$E,5,0))))</f>
        <v/>
      </c>
      <c r="M4606" s="13" t="str">
        <f t="shared" si="73"/>
        <v/>
      </c>
      <c r="N4606" s="8"/>
      <c r="XFB4606" s="13" t="str">
        <f>IF(D4606="","",COUNTIF('DISPATCHED (VT11)'!$E:$E,'Per Outlet Plan'!D4606))</f>
        <v/>
      </c>
    </row>
    <row r="4607" spans="1:14 16382:16382">
      <c r="A4607" s="18" t="str">
        <f>IF(D4607="","",VLOOKUP(D4607,'DISPATCHED (VT11)'!$E:$XEV,16373,0))</f>
        <v/>
      </c>
      <c r="B4607" s="13" t="str">
        <f>IF(D4607="","",VLOOKUP(D4607,'DISPATCHED (VT11)'!$E:$L,8,0))</f>
        <v/>
      </c>
      <c r="C4607" s="16" t="str">
        <f>IF(A4607="","",IF(VLOOKUP(A4607,'DSR Attendance'!$A:$E,5,0)=0,VLOOKUP(A4607,'DSR Attendance'!$A:$D,4,0),CONCATENATE(VLOOKUP(A4607,'DSR Attendance'!$A:$D,4,0)," / ",VLOOKUP('Per Outlet Plan'!A4607,'DSR Attendance'!$A:$E,5,0))))</f>
        <v/>
      </c>
      <c r="M4607" s="13" t="str">
        <f t="shared" si="73"/>
        <v/>
      </c>
      <c r="N4607" s="8"/>
      <c r="XFB4607" s="13" t="str">
        <f>IF(D4607="","",COUNTIF('DISPATCHED (VT11)'!$E:$E,'Per Outlet Plan'!D4607))</f>
        <v/>
      </c>
    </row>
    <row r="4608" spans="1:14 16382:16382">
      <c r="A4608" s="18" t="str">
        <f>IF(D4608="","",VLOOKUP(D4608,'DISPATCHED (VT11)'!$E:$XEV,16373,0))</f>
        <v/>
      </c>
      <c r="B4608" s="13" t="str">
        <f>IF(D4608="","",VLOOKUP(D4608,'DISPATCHED (VT11)'!$E:$L,8,0))</f>
        <v/>
      </c>
      <c r="C4608" s="16" t="str">
        <f>IF(A4608="","",IF(VLOOKUP(A4608,'DSR Attendance'!$A:$E,5,0)=0,VLOOKUP(A4608,'DSR Attendance'!$A:$D,4,0),CONCATENATE(VLOOKUP(A4608,'DSR Attendance'!$A:$D,4,0)," / ",VLOOKUP('Per Outlet Plan'!A4608,'DSR Attendance'!$A:$E,5,0))))</f>
        <v/>
      </c>
      <c r="M4608" s="13" t="str">
        <f t="shared" si="73"/>
        <v/>
      </c>
      <c r="N4608" s="8"/>
      <c r="XFB4608" s="13" t="str">
        <f>IF(D4608="","",COUNTIF('DISPATCHED (VT11)'!$E:$E,'Per Outlet Plan'!D4608))</f>
        <v/>
      </c>
    </row>
    <row r="4609" spans="1:14 16382:16382">
      <c r="A4609" s="18" t="str">
        <f>IF(D4609="","",VLOOKUP(D4609,'DISPATCHED (VT11)'!$E:$XEV,16373,0))</f>
        <v/>
      </c>
      <c r="B4609" s="13" t="str">
        <f>IF(D4609="","",VLOOKUP(D4609,'DISPATCHED (VT11)'!$E:$L,8,0))</f>
        <v/>
      </c>
      <c r="C4609" s="16" t="str">
        <f>IF(A4609="","",IF(VLOOKUP(A4609,'DSR Attendance'!$A:$E,5,0)=0,VLOOKUP(A4609,'DSR Attendance'!$A:$D,4,0),CONCATENATE(VLOOKUP(A4609,'DSR Attendance'!$A:$D,4,0)," / ",VLOOKUP('Per Outlet Plan'!A4609,'DSR Attendance'!$A:$E,5,0))))</f>
        <v/>
      </c>
      <c r="M4609" s="13" t="str">
        <f t="shared" si="73"/>
        <v/>
      </c>
      <c r="N4609" s="8"/>
      <c r="XFB4609" s="13" t="str">
        <f>IF(D4609="","",COUNTIF('DISPATCHED (VT11)'!$E:$E,'Per Outlet Plan'!D4609))</f>
        <v/>
      </c>
    </row>
    <row r="4610" spans="1:14 16382:16382">
      <c r="A4610" s="18" t="str">
        <f>IF(D4610="","",VLOOKUP(D4610,'DISPATCHED (VT11)'!$E:$XEV,16373,0))</f>
        <v/>
      </c>
      <c r="B4610" s="13" t="str">
        <f>IF(D4610="","",VLOOKUP(D4610,'DISPATCHED (VT11)'!$E:$L,8,0))</f>
        <v/>
      </c>
      <c r="C4610" s="16" t="str">
        <f>IF(A4610="","",IF(VLOOKUP(A4610,'DSR Attendance'!$A:$E,5,0)=0,VLOOKUP(A4610,'DSR Attendance'!$A:$D,4,0),CONCATENATE(VLOOKUP(A4610,'DSR Attendance'!$A:$D,4,0)," / ",VLOOKUP('Per Outlet Plan'!A4610,'DSR Attendance'!$A:$E,5,0))))</f>
        <v/>
      </c>
      <c r="M4610" s="13" t="str">
        <f t="shared" si="73"/>
        <v/>
      </c>
      <c r="N4610" s="8"/>
      <c r="XFB4610" s="13" t="str">
        <f>IF(D4610="","",COUNTIF('DISPATCHED (VT11)'!$E:$E,'Per Outlet Plan'!D4610))</f>
        <v/>
      </c>
    </row>
    <row r="4611" spans="1:14 16382:16382">
      <c r="A4611" s="18" t="str">
        <f>IF(D4611="","",VLOOKUP(D4611,'DISPATCHED (VT11)'!$E:$XEV,16373,0))</f>
        <v/>
      </c>
      <c r="B4611" s="13" t="str">
        <f>IF(D4611="","",VLOOKUP(D4611,'DISPATCHED (VT11)'!$E:$L,8,0))</f>
        <v/>
      </c>
      <c r="C4611" s="16" t="str">
        <f>IF(A4611="","",IF(VLOOKUP(A4611,'DSR Attendance'!$A:$E,5,0)=0,VLOOKUP(A4611,'DSR Attendance'!$A:$D,4,0),CONCATENATE(VLOOKUP(A4611,'DSR Attendance'!$A:$D,4,0)," / ",VLOOKUP('Per Outlet Plan'!A4611,'DSR Attendance'!$A:$E,5,0))))</f>
        <v/>
      </c>
      <c r="M4611" s="13" t="str">
        <f t="shared" si="73"/>
        <v/>
      </c>
      <c r="N4611" s="8"/>
      <c r="XFB4611" s="13" t="str">
        <f>IF(D4611="","",COUNTIF('DISPATCHED (VT11)'!$E:$E,'Per Outlet Plan'!D4611))</f>
        <v/>
      </c>
    </row>
    <row r="4612" spans="1:14 16382:16382">
      <c r="A4612" s="18" t="str">
        <f>IF(D4612="","",VLOOKUP(D4612,'DISPATCHED (VT11)'!$E:$XEV,16373,0))</f>
        <v/>
      </c>
      <c r="B4612" s="13" t="str">
        <f>IF(D4612="","",VLOOKUP(D4612,'DISPATCHED (VT11)'!$E:$L,8,0))</f>
        <v/>
      </c>
      <c r="C4612" s="16" t="str">
        <f>IF(A4612="","",IF(VLOOKUP(A4612,'DSR Attendance'!$A:$E,5,0)=0,VLOOKUP(A4612,'DSR Attendance'!$A:$D,4,0),CONCATENATE(VLOOKUP(A4612,'DSR Attendance'!$A:$D,4,0)," / ",VLOOKUP('Per Outlet Plan'!A4612,'DSR Attendance'!$A:$E,5,0))))</f>
        <v/>
      </c>
      <c r="M4612" s="13" t="str">
        <f t="shared" si="73"/>
        <v/>
      </c>
      <c r="N4612" s="8"/>
      <c r="XFB4612" s="13" t="str">
        <f>IF(D4612="","",COUNTIF('DISPATCHED (VT11)'!$E:$E,'Per Outlet Plan'!D4612))</f>
        <v/>
      </c>
    </row>
    <row r="4613" spans="1:14 16382:16382">
      <c r="A4613" s="18" t="str">
        <f>IF(D4613="","",VLOOKUP(D4613,'DISPATCHED (VT11)'!$E:$XEV,16373,0))</f>
        <v/>
      </c>
      <c r="B4613" s="13" t="str">
        <f>IF(D4613="","",VLOOKUP(D4613,'DISPATCHED (VT11)'!$E:$L,8,0))</f>
        <v/>
      </c>
      <c r="C4613" s="16" t="str">
        <f>IF(A4613="","",IF(VLOOKUP(A4613,'DSR Attendance'!$A:$E,5,0)=0,VLOOKUP(A4613,'DSR Attendance'!$A:$D,4,0),CONCATENATE(VLOOKUP(A4613,'DSR Attendance'!$A:$D,4,0)," / ",VLOOKUP('Per Outlet Plan'!A4613,'DSR Attendance'!$A:$E,5,0))))</f>
        <v/>
      </c>
      <c r="M4613" s="13" t="str">
        <f t="shared" si="73"/>
        <v/>
      </c>
      <c r="N4613" s="8"/>
      <c r="XFB4613" s="13" t="str">
        <f>IF(D4613="","",COUNTIF('DISPATCHED (VT11)'!$E:$E,'Per Outlet Plan'!D4613))</f>
        <v/>
      </c>
    </row>
    <row r="4614" spans="1:14 16382:16382">
      <c r="A4614" s="18" t="str">
        <f>IF(D4614="","",VLOOKUP(D4614,'DISPATCHED (VT11)'!$E:$XEV,16373,0))</f>
        <v/>
      </c>
      <c r="B4614" s="13" t="str">
        <f>IF(D4614="","",VLOOKUP(D4614,'DISPATCHED (VT11)'!$E:$L,8,0))</f>
        <v/>
      </c>
      <c r="C4614" s="16" t="str">
        <f>IF(A4614="","",IF(VLOOKUP(A4614,'DSR Attendance'!$A:$E,5,0)=0,VLOOKUP(A4614,'DSR Attendance'!$A:$D,4,0),CONCATENATE(VLOOKUP(A4614,'DSR Attendance'!$A:$D,4,0)," / ",VLOOKUP('Per Outlet Plan'!A4614,'DSR Attendance'!$A:$E,5,0))))</f>
        <v/>
      </c>
      <c r="M4614" s="13" t="str">
        <f t="shared" ref="M4614:M4677" si="74">IF(L4614="","",VLOOKUP(L4614,$XFC$6:$XFD$30,2,0))</f>
        <v/>
      </c>
      <c r="N4614" s="8"/>
      <c r="XFB4614" s="13" t="str">
        <f>IF(D4614="","",COUNTIF('DISPATCHED (VT11)'!$E:$E,'Per Outlet Plan'!D4614))</f>
        <v/>
      </c>
    </row>
    <row r="4615" spans="1:14 16382:16382">
      <c r="A4615" s="18" t="str">
        <f>IF(D4615="","",VLOOKUP(D4615,'DISPATCHED (VT11)'!$E:$XEV,16373,0))</f>
        <v/>
      </c>
      <c r="B4615" s="13" t="str">
        <f>IF(D4615="","",VLOOKUP(D4615,'DISPATCHED (VT11)'!$E:$L,8,0))</f>
        <v/>
      </c>
      <c r="C4615" s="16" t="str">
        <f>IF(A4615="","",IF(VLOOKUP(A4615,'DSR Attendance'!$A:$E,5,0)=0,VLOOKUP(A4615,'DSR Attendance'!$A:$D,4,0),CONCATENATE(VLOOKUP(A4615,'DSR Attendance'!$A:$D,4,0)," / ",VLOOKUP('Per Outlet Plan'!A4615,'DSR Attendance'!$A:$E,5,0))))</f>
        <v/>
      </c>
      <c r="M4615" s="13" t="str">
        <f t="shared" si="74"/>
        <v/>
      </c>
      <c r="N4615" s="8"/>
      <c r="XFB4615" s="13" t="str">
        <f>IF(D4615="","",COUNTIF('DISPATCHED (VT11)'!$E:$E,'Per Outlet Plan'!D4615))</f>
        <v/>
      </c>
    </row>
    <row r="4616" spans="1:14 16382:16382">
      <c r="A4616" s="18" t="str">
        <f>IF(D4616="","",VLOOKUP(D4616,'DISPATCHED (VT11)'!$E:$XEV,16373,0))</f>
        <v/>
      </c>
      <c r="B4616" s="13" t="str">
        <f>IF(D4616="","",VLOOKUP(D4616,'DISPATCHED (VT11)'!$E:$L,8,0))</f>
        <v/>
      </c>
      <c r="C4616" s="16" t="str">
        <f>IF(A4616="","",IF(VLOOKUP(A4616,'DSR Attendance'!$A:$E,5,0)=0,VLOOKUP(A4616,'DSR Attendance'!$A:$D,4,0),CONCATENATE(VLOOKUP(A4616,'DSR Attendance'!$A:$D,4,0)," / ",VLOOKUP('Per Outlet Plan'!A4616,'DSR Attendance'!$A:$E,5,0))))</f>
        <v/>
      </c>
      <c r="M4616" s="13" t="str">
        <f t="shared" si="74"/>
        <v/>
      </c>
      <c r="N4616" s="8"/>
      <c r="XFB4616" s="13" t="str">
        <f>IF(D4616="","",COUNTIF('DISPATCHED (VT11)'!$E:$E,'Per Outlet Plan'!D4616))</f>
        <v/>
      </c>
    </row>
    <row r="4617" spans="1:14 16382:16382">
      <c r="A4617" s="18" t="str">
        <f>IF(D4617="","",VLOOKUP(D4617,'DISPATCHED (VT11)'!$E:$XEV,16373,0))</f>
        <v/>
      </c>
      <c r="B4617" s="13" t="str">
        <f>IF(D4617="","",VLOOKUP(D4617,'DISPATCHED (VT11)'!$E:$L,8,0))</f>
        <v/>
      </c>
      <c r="C4617" s="16" t="str">
        <f>IF(A4617="","",IF(VLOOKUP(A4617,'DSR Attendance'!$A:$E,5,0)=0,VLOOKUP(A4617,'DSR Attendance'!$A:$D,4,0),CONCATENATE(VLOOKUP(A4617,'DSR Attendance'!$A:$D,4,0)," / ",VLOOKUP('Per Outlet Plan'!A4617,'DSR Attendance'!$A:$E,5,0))))</f>
        <v/>
      </c>
      <c r="M4617" s="13" t="str">
        <f t="shared" si="74"/>
        <v/>
      </c>
      <c r="N4617" s="8"/>
      <c r="XFB4617" s="13" t="str">
        <f>IF(D4617="","",COUNTIF('DISPATCHED (VT11)'!$E:$E,'Per Outlet Plan'!D4617))</f>
        <v/>
      </c>
    </row>
    <row r="4618" spans="1:14 16382:16382">
      <c r="A4618" s="18" t="str">
        <f>IF(D4618="","",VLOOKUP(D4618,'DISPATCHED (VT11)'!$E:$XEV,16373,0))</f>
        <v/>
      </c>
      <c r="B4618" s="13" t="str">
        <f>IF(D4618="","",VLOOKUP(D4618,'DISPATCHED (VT11)'!$E:$L,8,0))</f>
        <v/>
      </c>
      <c r="C4618" s="16" t="str">
        <f>IF(A4618="","",IF(VLOOKUP(A4618,'DSR Attendance'!$A:$E,5,0)=0,VLOOKUP(A4618,'DSR Attendance'!$A:$D,4,0),CONCATENATE(VLOOKUP(A4618,'DSR Attendance'!$A:$D,4,0)," / ",VLOOKUP('Per Outlet Plan'!A4618,'DSR Attendance'!$A:$E,5,0))))</f>
        <v/>
      </c>
      <c r="M4618" s="13" t="str">
        <f t="shared" si="74"/>
        <v/>
      </c>
      <c r="N4618" s="8"/>
      <c r="XFB4618" s="13" t="str">
        <f>IF(D4618="","",COUNTIF('DISPATCHED (VT11)'!$E:$E,'Per Outlet Plan'!D4618))</f>
        <v/>
      </c>
    </row>
    <row r="4619" spans="1:14 16382:16382">
      <c r="A4619" s="18" t="str">
        <f>IF(D4619="","",VLOOKUP(D4619,'DISPATCHED (VT11)'!$E:$XEV,16373,0))</f>
        <v/>
      </c>
      <c r="B4619" s="13" t="str">
        <f>IF(D4619="","",VLOOKUP(D4619,'DISPATCHED (VT11)'!$E:$L,8,0))</f>
        <v/>
      </c>
      <c r="C4619" s="16" t="str">
        <f>IF(A4619="","",IF(VLOOKUP(A4619,'DSR Attendance'!$A:$E,5,0)=0,VLOOKUP(A4619,'DSR Attendance'!$A:$D,4,0),CONCATENATE(VLOOKUP(A4619,'DSR Attendance'!$A:$D,4,0)," / ",VLOOKUP('Per Outlet Plan'!A4619,'DSR Attendance'!$A:$E,5,0))))</f>
        <v/>
      </c>
      <c r="M4619" s="13" t="str">
        <f t="shared" si="74"/>
        <v/>
      </c>
      <c r="N4619" s="8"/>
      <c r="XFB4619" s="13" t="str">
        <f>IF(D4619="","",COUNTIF('DISPATCHED (VT11)'!$E:$E,'Per Outlet Plan'!D4619))</f>
        <v/>
      </c>
    </row>
    <row r="4620" spans="1:14 16382:16382">
      <c r="A4620" s="18" t="str">
        <f>IF(D4620="","",VLOOKUP(D4620,'DISPATCHED (VT11)'!$E:$XEV,16373,0))</f>
        <v/>
      </c>
      <c r="B4620" s="13" t="str">
        <f>IF(D4620="","",VLOOKUP(D4620,'DISPATCHED (VT11)'!$E:$L,8,0))</f>
        <v/>
      </c>
      <c r="C4620" s="16" t="str">
        <f>IF(A4620="","",IF(VLOOKUP(A4620,'DSR Attendance'!$A:$E,5,0)=0,VLOOKUP(A4620,'DSR Attendance'!$A:$D,4,0),CONCATENATE(VLOOKUP(A4620,'DSR Attendance'!$A:$D,4,0)," / ",VLOOKUP('Per Outlet Plan'!A4620,'DSR Attendance'!$A:$E,5,0))))</f>
        <v/>
      </c>
      <c r="M4620" s="13" t="str">
        <f t="shared" si="74"/>
        <v/>
      </c>
      <c r="N4620" s="8"/>
      <c r="XFB4620" s="13" t="str">
        <f>IF(D4620="","",COUNTIF('DISPATCHED (VT11)'!$E:$E,'Per Outlet Plan'!D4620))</f>
        <v/>
      </c>
    </row>
    <row r="4621" spans="1:14 16382:16382">
      <c r="A4621" s="18" t="str">
        <f>IF(D4621="","",VLOOKUP(D4621,'DISPATCHED (VT11)'!$E:$XEV,16373,0))</f>
        <v/>
      </c>
      <c r="B4621" s="13" t="str">
        <f>IF(D4621="","",VLOOKUP(D4621,'DISPATCHED (VT11)'!$E:$L,8,0))</f>
        <v/>
      </c>
      <c r="C4621" s="16" t="str">
        <f>IF(A4621="","",IF(VLOOKUP(A4621,'DSR Attendance'!$A:$E,5,0)=0,VLOOKUP(A4621,'DSR Attendance'!$A:$D,4,0),CONCATENATE(VLOOKUP(A4621,'DSR Attendance'!$A:$D,4,0)," / ",VLOOKUP('Per Outlet Plan'!A4621,'DSR Attendance'!$A:$E,5,0))))</f>
        <v/>
      </c>
      <c r="M4621" s="13" t="str">
        <f t="shared" si="74"/>
        <v/>
      </c>
      <c r="N4621" s="8"/>
      <c r="XFB4621" s="13" t="str">
        <f>IF(D4621="","",COUNTIF('DISPATCHED (VT11)'!$E:$E,'Per Outlet Plan'!D4621))</f>
        <v/>
      </c>
    </row>
    <row r="4622" spans="1:14 16382:16382">
      <c r="A4622" s="18" t="str">
        <f>IF(D4622="","",VLOOKUP(D4622,'DISPATCHED (VT11)'!$E:$XEV,16373,0))</f>
        <v/>
      </c>
      <c r="B4622" s="13" t="str">
        <f>IF(D4622="","",VLOOKUP(D4622,'DISPATCHED (VT11)'!$E:$L,8,0))</f>
        <v/>
      </c>
      <c r="C4622" s="16" t="str">
        <f>IF(A4622="","",IF(VLOOKUP(A4622,'DSR Attendance'!$A:$E,5,0)=0,VLOOKUP(A4622,'DSR Attendance'!$A:$D,4,0),CONCATENATE(VLOOKUP(A4622,'DSR Attendance'!$A:$D,4,0)," / ",VLOOKUP('Per Outlet Plan'!A4622,'DSR Attendance'!$A:$E,5,0))))</f>
        <v/>
      </c>
      <c r="M4622" s="13" t="str">
        <f t="shared" si="74"/>
        <v/>
      </c>
      <c r="N4622" s="8"/>
      <c r="XFB4622" s="13" t="str">
        <f>IF(D4622="","",COUNTIF('DISPATCHED (VT11)'!$E:$E,'Per Outlet Plan'!D4622))</f>
        <v/>
      </c>
    </row>
    <row r="4623" spans="1:14 16382:16382">
      <c r="A4623" s="18" t="str">
        <f>IF(D4623="","",VLOOKUP(D4623,'DISPATCHED (VT11)'!$E:$XEV,16373,0))</f>
        <v/>
      </c>
      <c r="B4623" s="13" t="str">
        <f>IF(D4623="","",VLOOKUP(D4623,'DISPATCHED (VT11)'!$E:$L,8,0))</f>
        <v/>
      </c>
      <c r="C4623" s="16" t="str">
        <f>IF(A4623="","",IF(VLOOKUP(A4623,'DSR Attendance'!$A:$E,5,0)=0,VLOOKUP(A4623,'DSR Attendance'!$A:$D,4,0),CONCATENATE(VLOOKUP(A4623,'DSR Attendance'!$A:$D,4,0)," / ",VLOOKUP('Per Outlet Plan'!A4623,'DSR Attendance'!$A:$E,5,0))))</f>
        <v/>
      </c>
      <c r="M4623" s="13" t="str">
        <f t="shared" si="74"/>
        <v/>
      </c>
      <c r="N4623" s="8"/>
      <c r="XFB4623" s="13" t="str">
        <f>IF(D4623="","",COUNTIF('DISPATCHED (VT11)'!$E:$E,'Per Outlet Plan'!D4623))</f>
        <v/>
      </c>
    </row>
    <row r="4624" spans="1:14 16382:16382">
      <c r="A4624" s="18" t="str">
        <f>IF(D4624="","",VLOOKUP(D4624,'DISPATCHED (VT11)'!$E:$XEV,16373,0))</f>
        <v/>
      </c>
      <c r="B4624" s="13" t="str">
        <f>IF(D4624="","",VLOOKUP(D4624,'DISPATCHED (VT11)'!$E:$L,8,0))</f>
        <v/>
      </c>
      <c r="C4624" s="16" t="str">
        <f>IF(A4624="","",IF(VLOOKUP(A4624,'DSR Attendance'!$A:$E,5,0)=0,VLOOKUP(A4624,'DSR Attendance'!$A:$D,4,0),CONCATENATE(VLOOKUP(A4624,'DSR Attendance'!$A:$D,4,0)," / ",VLOOKUP('Per Outlet Plan'!A4624,'DSR Attendance'!$A:$E,5,0))))</f>
        <v/>
      </c>
      <c r="M4624" s="13" t="str">
        <f t="shared" si="74"/>
        <v/>
      </c>
      <c r="N4624" s="8"/>
      <c r="XFB4624" s="13" t="str">
        <f>IF(D4624="","",COUNTIF('DISPATCHED (VT11)'!$E:$E,'Per Outlet Plan'!D4624))</f>
        <v/>
      </c>
    </row>
    <row r="4625" spans="1:14 16382:16382">
      <c r="A4625" s="18" t="str">
        <f>IF(D4625="","",VLOOKUP(D4625,'DISPATCHED (VT11)'!$E:$XEV,16373,0))</f>
        <v/>
      </c>
      <c r="B4625" s="13" t="str">
        <f>IF(D4625="","",VLOOKUP(D4625,'DISPATCHED (VT11)'!$E:$L,8,0))</f>
        <v/>
      </c>
      <c r="C4625" s="16" t="str">
        <f>IF(A4625="","",IF(VLOOKUP(A4625,'DSR Attendance'!$A:$E,5,0)=0,VLOOKUP(A4625,'DSR Attendance'!$A:$D,4,0),CONCATENATE(VLOOKUP(A4625,'DSR Attendance'!$A:$D,4,0)," / ",VLOOKUP('Per Outlet Plan'!A4625,'DSR Attendance'!$A:$E,5,0))))</f>
        <v/>
      </c>
      <c r="M4625" s="13" t="str">
        <f t="shared" si="74"/>
        <v/>
      </c>
      <c r="N4625" s="8"/>
      <c r="XFB4625" s="13" t="str">
        <f>IF(D4625="","",COUNTIF('DISPATCHED (VT11)'!$E:$E,'Per Outlet Plan'!D4625))</f>
        <v/>
      </c>
    </row>
    <row r="4626" spans="1:14 16382:16382">
      <c r="A4626" s="18" t="str">
        <f>IF(D4626="","",VLOOKUP(D4626,'DISPATCHED (VT11)'!$E:$XEV,16373,0))</f>
        <v/>
      </c>
      <c r="B4626" s="13" t="str">
        <f>IF(D4626="","",VLOOKUP(D4626,'DISPATCHED (VT11)'!$E:$L,8,0))</f>
        <v/>
      </c>
      <c r="C4626" s="16" t="str">
        <f>IF(A4626="","",IF(VLOOKUP(A4626,'DSR Attendance'!$A:$E,5,0)=0,VLOOKUP(A4626,'DSR Attendance'!$A:$D,4,0),CONCATENATE(VLOOKUP(A4626,'DSR Attendance'!$A:$D,4,0)," / ",VLOOKUP('Per Outlet Plan'!A4626,'DSR Attendance'!$A:$E,5,0))))</f>
        <v/>
      </c>
      <c r="M4626" s="13" t="str">
        <f t="shared" si="74"/>
        <v/>
      </c>
      <c r="N4626" s="8"/>
      <c r="XFB4626" s="13" t="str">
        <f>IF(D4626="","",COUNTIF('DISPATCHED (VT11)'!$E:$E,'Per Outlet Plan'!D4626))</f>
        <v/>
      </c>
    </row>
    <row r="4627" spans="1:14 16382:16382">
      <c r="A4627" s="18" t="str">
        <f>IF(D4627="","",VLOOKUP(D4627,'DISPATCHED (VT11)'!$E:$XEV,16373,0))</f>
        <v/>
      </c>
      <c r="B4627" s="13" t="str">
        <f>IF(D4627="","",VLOOKUP(D4627,'DISPATCHED (VT11)'!$E:$L,8,0))</f>
        <v/>
      </c>
      <c r="C4627" s="16" t="str">
        <f>IF(A4627="","",IF(VLOOKUP(A4627,'DSR Attendance'!$A:$E,5,0)=0,VLOOKUP(A4627,'DSR Attendance'!$A:$D,4,0),CONCATENATE(VLOOKUP(A4627,'DSR Attendance'!$A:$D,4,0)," / ",VLOOKUP('Per Outlet Plan'!A4627,'DSR Attendance'!$A:$E,5,0))))</f>
        <v/>
      </c>
      <c r="M4627" s="13" t="str">
        <f t="shared" si="74"/>
        <v/>
      </c>
      <c r="N4627" s="8"/>
      <c r="XFB4627" s="13" t="str">
        <f>IF(D4627="","",COUNTIF('DISPATCHED (VT11)'!$E:$E,'Per Outlet Plan'!D4627))</f>
        <v/>
      </c>
    </row>
    <row r="4628" spans="1:14 16382:16382">
      <c r="A4628" s="18" t="str">
        <f>IF(D4628="","",VLOOKUP(D4628,'DISPATCHED (VT11)'!$E:$XEV,16373,0))</f>
        <v/>
      </c>
      <c r="B4628" s="13" t="str">
        <f>IF(D4628="","",VLOOKUP(D4628,'DISPATCHED (VT11)'!$E:$L,8,0))</f>
        <v/>
      </c>
      <c r="C4628" s="16" t="str">
        <f>IF(A4628="","",IF(VLOOKUP(A4628,'DSR Attendance'!$A:$E,5,0)=0,VLOOKUP(A4628,'DSR Attendance'!$A:$D,4,0),CONCATENATE(VLOOKUP(A4628,'DSR Attendance'!$A:$D,4,0)," / ",VLOOKUP('Per Outlet Plan'!A4628,'DSR Attendance'!$A:$E,5,0))))</f>
        <v/>
      </c>
      <c r="M4628" s="13" t="str">
        <f t="shared" si="74"/>
        <v/>
      </c>
      <c r="N4628" s="8"/>
      <c r="XFB4628" s="13" t="str">
        <f>IF(D4628="","",COUNTIF('DISPATCHED (VT11)'!$E:$E,'Per Outlet Plan'!D4628))</f>
        <v/>
      </c>
    </row>
    <row r="4629" spans="1:14 16382:16382">
      <c r="A4629" s="18" t="str">
        <f>IF(D4629="","",VLOOKUP(D4629,'DISPATCHED (VT11)'!$E:$XEV,16373,0))</f>
        <v/>
      </c>
      <c r="B4629" s="13" t="str">
        <f>IF(D4629="","",VLOOKUP(D4629,'DISPATCHED (VT11)'!$E:$L,8,0))</f>
        <v/>
      </c>
      <c r="C4629" s="16" t="str">
        <f>IF(A4629="","",IF(VLOOKUP(A4629,'DSR Attendance'!$A:$E,5,0)=0,VLOOKUP(A4629,'DSR Attendance'!$A:$D,4,0),CONCATENATE(VLOOKUP(A4629,'DSR Attendance'!$A:$D,4,0)," / ",VLOOKUP('Per Outlet Plan'!A4629,'DSR Attendance'!$A:$E,5,0))))</f>
        <v/>
      </c>
      <c r="M4629" s="13" t="str">
        <f t="shared" si="74"/>
        <v/>
      </c>
      <c r="N4629" s="8"/>
      <c r="XFB4629" s="13" t="str">
        <f>IF(D4629="","",COUNTIF('DISPATCHED (VT11)'!$E:$E,'Per Outlet Plan'!D4629))</f>
        <v/>
      </c>
    </row>
    <row r="4630" spans="1:14 16382:16382">
      <c r="A4630" s="18" t="str">
        <f>IF(D4630="","",VLOOKUP(D4630,'DISPATCHED (VT11)'!$E:$XEV,16373,0))</f>
        <v/>
      </c>
      <c r="B4630" s="13" t="str">
        <f>IF(D4630="","",VLOOKUP(D4630,'DISPATCHED (VT11)'!$E:$L,8,0))</f>
        <v/>
      </c>
      <c r="C4630" s="16" t="str">
        <f>IF(A4630="","",IF(VLOOKUP(A4630,'DSR Attendance'!$A:$E,5,0)=0,VLOOKUP(A4630,'DSR Attendance'!$A:$D,4,0),CONCATENATE(VLOOKUP(A4630,'DSR Attendance'!$A:$D,4,0)," / ",VLOOKUP('Per Outlet Plan'!A4630,'DSR Attendance'!$A:$E,5,0))))</f>
        <v/>
      </c>
      <c r="M4630" s="13" t="str">
        <f t="shared" si="74"/>
        <v/>
      </c>
      <c r="N4630" s="8"/>
      <c r="XFB4630" s="13" t="str">
        <f>IF(D4630="","",COUNTIF('DISPATCHED (VT11)'!$E:$E,'Per Outlet Plan'!D4630))</f>
        <v/>
      </c>
    </row>
    <row r="4631" spans="1:14 16382:16382">
      <c r="A4631" s="18" t="str">
        <f>IF(D4631="","",VLOOKUP(D4631,'DISPATCHED (VT11)'!$E:$XEV,16373,0))</f>
        <v/>
      </c>
      <c r="B4631" s="13" t="str">
        <f>IF(D4631="","",VLOOKUP(D4631,'DISPATCHED (VT11)'!$E:$L,8,0))</f>
        <v/>
      </c>
      <c r="C4631" s="16" t="str">
        <f>IF(A4631="","",IF(VLOOKUP(A4631,'DSR Attendance'!$A:$E,5,0)=0,VLOOKUP(A4631,'DSR Attendance'!$A:$D,4,0),CONCATENATE(VLOOKUP(A4631,'DSR Attendance'!$A:$D,4,0)," / ",VLOOKUP('Per Outlet Plan'!A4631,'DSR Attendance'!$A:$E,5,0))))</f>
        <v/>
      </c>
      <c r="M4631" s="13" t="str">
        <f t="shared" si="74"/>
        <v/>
      </c>
      <c r="N4631" s="8"/>
      <c r="XFB4631" s="13" t="str">
        <f>IF(D4631="","",COUNTIF('DISPATCHED (VT11)'!$E:$E,'Per Outlet Plan'!D4631))</f>
        <v/>
      </c>
    </row>
    <row r="4632" spans="1:14 16382:16382">
      <c r="A4632" s="18" t="str">
        <f>IF(D4632="","",VLOOKUP(D4632,'DISPATCHED (VT11)'!$E:$XEV,16373,0))</f>
        <v/>
      </c>
      <c r="B4632" s="13" t="str">
        <f>IF(D4632="","",VLOOKUP(D4632,'DISPATCHED (VT11)'!$E:$L,8,0))</f>
        <v/>
      </c>
      <c r="C4632" s="16" t="str">
        <f>IF(A4632="","",IF(VLOOKUP(A4632,'DSR Attendance'!$A:$E,5,0)=0,VLOOKUP(A4632,'DSR Attendance'!$A:$D,4,0),CONCATENATE(VLOOKUP(A4632,'DSR Attendance'!$A:$D,4,0)," / ",VLOOKUP('Per Outlet Plan'!A4632,'DSR Attendance'!$A:$E,5,0))))</f>
        <v/>
      </c>
      <c r="M4632" s="13" t="str">
        <f t="shared" si="74"/>
        <v/>
      </c>
      <c r="N4632" s="8"/>
      <c r="XFB4632" s="13" t="str">
        <f>IF(D4632="","",COUNTIF('DISPATCHED (VT11)'!$E:$E,'Per Outlet Plan'!D4632))</f>
        <v/>
      </c>
    </row>
    <row r="4633" spans="1:14 16382:16382">
      <c r="A4633" s="18" t="str">
        <f>IF(D4633="","",VLOOKUP(D4633,'DISPATCHED (VT11)'!$E:$XEV,16373,0))</f>
        <v/>
      </c>
      <c r="B4633" s="13" t="str">
        <f>IF(D4633="","",VLOOKUP(D4633,'DISPATCHED (VT11)'!$E:$L,8,0))</f>
        <v/>
      </c>
      <c r="C4633" s="16" t="str">
        <f>IF(A4633="","",IF(VLOOKUP(A4633,'DSR Attendance'!$A:$E,5,0)=0,VLOOKUP(A4633,'DSR Attendance'!$A:$D,4,0),CONCATENATE(VLOOKUP(A4633,'DSR Attendance'!$A:$D,4,0)," / ",VLOOKUP('Per Outlet Plan'!A4633,'DSR Attendance'!$A:$E,5,0))))</f>
        <v/>
      </c>
      <c r="M4633" s="13" t="str">
        <f t="shared" si="74"/>
        <v/>
      </c>
      <c r="N4633" s="8"/>
      <c r="XFB4633" s="13" t="str">
        <f>IF(D4633="","",COUNTIF('DISPATCHED (VT11)'!$E:$E,'Per Outlet Plan'!D4633))</f>
        <v/>
      </c>
    </row>
    <row r="4634" spans="1:14 16382:16382">
      <c r="A4634" s="18" t="str">
        <f>IF(D4634="","",VLOOKUP(D4634,'DISPATCHED (VT11)'!$E:$XEV,16373,0))</f>
        <v/>
      </c>
      <c r="B4634" s="13" t="str">
        <f>IF(D4634="","",VLOOKUP(D4634,'DISPATCHED (VT11)'!$E:$L,8,0))</f>
        <v/>
      </c>
      <c r="C4634" s="16" t="str">
        <f>IF(A4634="","",IF(VLOOKUP(A4634,'DSR Attendance'!$A:$E,5,0)=0,VLOOKUP(A4634,'DSR Attendance'!$A:$D,4,0),CONCATENATE(VLOOKUP(A4634,'DSR Attendance'!$A:$D,4,0)," / ",VLOOKUP('Per Outlet Plan'!A4634,'DSR Attendance'!$A:$E,5,0))))</f>
        <v/>
      </c>
      <c r="M4634" s="13" t="str">
        <f t="shared" si="74"/>
        <v/>
      </c>
      <c r="N4634" s="8"/>
      <c r="XFB4634" s="13" t="str">
        <f>IF(D4634="","",COUNTIF('DISPATCHED (VT11)'!$E:$E,'Per Outlet Plan'!D4634))</f>
        <v/>
      </c>
    </row>
    <row r="4635" spans="1:14 16382:16382">
      <c r="A4635" s="18" t="str">
        <f>IF(D4635="","",VLOOKUP(D4635,'DISPATCHED (VT11)'!$E:$XEV,16373,0))</f>
        <v/>
      </c>
      <c r="B4635" s="13" t="str">
        <f>IF(D4635="","",VLOOKUP(D4635,'DISPATCHED (VT11)'!$E:$L,8,0))</f>
        <v/>
      </c>
      <c r="C4635" s="16" t="str">
        <f>IF(A4635="","",IF(VLOOKUP(A4635,'DSR Attendance'!$A:$E,5,0)=0,VLOOKUP(A4635,'DSR Attendance'!$A:$D,4,0),CONCATENATE(VLOOKUP(A4635,'DSR Attendance'!$A:$D,4,0)," / ",VLOOKUP('Per Outlet Plan'!A4635,'DSR Attendance'!$A:$E,5,0))))</f>
        <v/>
      </c>
      <c r="M4635" s="13" t="str">
        <f t="shared" si="74"/>
        <v/>
      </c>
      <c r="N4635" s="8"/>
      <c r="XFB4635" s="13" t="str">
        <f>IF(D4635="","",COUNTIF('DISPATCHED (VT11)'!$E:$E,'Per Outlet Plan'!D4635))</f>
        <v/>
      </c>
    </row>
    <row r="4636" spans="1:14 16382:16382">
      <c r="A4636" s="18" t="str">
        <f>IF(D4636="","",VLOOKUP(D4636,'DISPATCHED (VT11)'!$E:$XEV,16373,0))</f>
        <v/>
      </c>
      <c r="B4636" s="13" t="str">
        <f>IF(D4636="","",VLOOKUP(D4636,'DISPATCHED (VT11)'!$E:$L,8,0))</f>
        <v/>
      </c>
      <c r="C4636" s="16" t="str">
        <f>IF(A4636="","",IF(VLOOKUP(A4636,'DSR Attendance'!$A:$E,5,0)=0,VLOOKUP(A4636,'DSR Attendance'!$A:$D,4,0),CONCATENATE(VLOOKUP(A4636,'DSR Attendance'!$A:$D,4,0)," / ",VLOOKUP('Per Outlet Plan'!A4636,'DSR Attendance'!$A:$E,5,0))))</f>
        <v/>
      </c>
      <c r="M4636" s="13" t="str">
        <f t="shared" si="74"/>
        <v/>
      </c>
      <c r="N4636" s="8"/>
      <c r="XFB4636" s="13" t="str">
        <f>IF(D4636="","",COUNTIF('DISPATCHED (VT11)'!$E:$E,'Per Outlet Plan'!D4636))</f>
        <v/>
      </c>
    </row>
    <row r="4637" spans="1:14 16382:16382">
      <c r="A4637" s="18" t="str">
        <f>IF(D4637="","",VLOOKUP(D4637,'DISPATCHED (VT11)'!$E:$XEV,16373,0))</f>
        <v/>
      </c>
      <c r="B4637" s="13" t="str">
        <f>IF(D4637="","",VLOOKUP(D4637,'DISPATCHED (VT11)'!$E:$L,8,0))</f>
        <v/>
      </c>
      <c r="C4637" s="16" t="str">
        <f>IF(A4637="","",IF(VLOOKUP(A4637,'DSR Attendance'!$A:$E,5,0)=0,VLOOKUP(A4637,'DSR Attendance'!$A:$D,4,0),CONCATENATE(VLOOKUP(A4637,'DSR Attendance'!$A:$D,4,0)," / ",VLOOKUP('Per Outlet Plan'!A4637,'DSR Attendance'!$A:$E,5,0))))</f>
        <v/>
      </c>
      <c r="M4637" s="13" t="str">
        <f t="shared" si="74"/>
        <v/>
      </c>
      <c r="N4637" s="8"/>
      <c r="XFB4637" s="13" t="str">
        <f>IF(D4637="","",COUNTIF('DISPATCHED (VT11)'!$E:$E,'Per Outlet Plan'!D4637))</f>
        <v/>
      </c>
    </row>
    <row r="4638" spans="1:14 16382:16382">
      <c r="A4638" s="18" t="str">
        <f>IF(D4638="","",VLOOKUP(D4638,'DISPATCHED (VT11)'!$E:$XEV,16373,0))</f>
        <v/>
      </c>
      <c r="B4638" s="13" t="str">
        <f>IF(D4638="","",VLOOKUP(D4638,'DISPATCHED (VT11)'!$E:$L,8,0))</f>
        <v/>
      </c>
      <c r="C4638" s="16" t="str">
        <f>IF(A4638="","",IF(VLOOKUP(A4638,'DSR Attendance'!$A:$E,5,0)=0,VLOOKUP(A4638,'DSR Attendance'!$A:$D,4,0),CONCATENATE(VLOOKUP(A4638,'DSR Attendance'!$A:$D,4,0)," / ",VLOOKUP('Per Outlet Plan'!A4638,'DSR Attendance'!$A:$E,5,0))))</f>
        <v/>
      </c>
      <c r="M4638" s="13" t="str">
        <f t="shared" si="74"/>
        <v/>
      </c>
      <c r="N4638" s="8"/>
      <c r="XFB4638" s="13" t="str">
        <f>IF(D4638="","",COUNTIF('DISPATCHED (VT11)'!$E:$E,'Per Outlet Plan'!D4638))</f>
        <v/>
      </c>
    </row>
    <row r="4639" spans="1:14 16382:16382">
      <c r="A4639" s="18" t="str">
        <f>IF(D4639="","",VLOOKUP(D4639,'DISPATCHED (VT11)'!$E:$XEV,16373,0))</f>
        <v/>
      </c>
      <c r="B4639" s="13" t="str">
        <f>IF(D4639="","",VLOOKUP(D4639,'DISPATCHED (VT11)'!$E:$L,8,0))</f>
        <v/>
      </c>
      <c r="C4639" s="16" t="str">
        <f>IF(A4639="","",IF(VLOOKUP(A4639,'DSR Attendance'!$A:$E,5,0)=0,VLOOKUP(A4639,'DSR Attendance'!$A:$D,4,0),CONCATENATE(VLOOKUP(A4639,'DSR Attendance'!$A:$D,4,0)," / ",VLOOKUP('Per Outlet Plan'!A4639,'DSR Attendance'!$A:$E,5,0))))</f>
        <v/>
      </c>
      <c r="M4639" s="13" t="str">
        <f t="shared" si="74"/>
        <v/>
      </c>
      <c r="N4639" s="8"/>
      <c r="XFB4639" s="13" t="str">
        <f>IF(D4639="","",COUNTIF('DISPATCHED (VT11)'!$E:$E,'Per Outlet Plan'!D4639))</f>
        <v/>
      </c>
    </row>
    <row r="4640" spans="1:14 16382:16382">
      <c r="A4640" s="18" t="str">
        <f>IF(D4640="","",VLOOKUP(D4640,'DISPATCHED (VT11)'!$E:$XEV,16373,0))</f>
        <v/>
      </c>
      <c r="B4640" s="13" t="str">
        <f>IF(D4640="","",VLOOKUP(D4640,'DISPATCHED (VT11)'!$E:$L,8,0))</f>
        <v/>
      </c>
      <c r="C4640" s="16" t="str">
        <f>IF(A4640="","",IF(VLOOKUP(A4640,'DSR Attendance'!$A:$E,5,0)=0,VLOOKUP(A4640,'DSR Attendance'!$A:$D,4,0),CONCATENATE(VLOOKUP(A4640,'DSR Attendance'!$A:$D,4,0)," / ",VLOOKUP('Per Outlet Plan'!A4640,'DSR Attendance'!$A:$E,5,0))))</f>
        <v/>
      </c>
      <c r="M4640" s="13" t="str">
        <f t="shared" si="74"/>
        <v/>
      </c>
      <c r="N4640" s="8"/>
      <c r="XFB4640" s="13" t="str">
        <f>IF(D4640="","",COUNTIF('DISPATCHED (VT11)'!$E:$E,'Per Outlet Plan'!D4640))</f>
        <v/>
      </c>
    </row>
    <row r="4641" spans="1:14 16382:16382">
      <c r="A4641" s="18" t="str">
        <f>IF(D4641="","",VLOOKUP(D4641,'DISPATCHED (VT11)'!$E:$XEV,16373,0))</f>
        <v/>
      </c>
      <c r="B4641" s="13" t="str">
        <f>IF(D4641="","",VLOOKUP(D4641,'DISPATCHED (VT11)'!$E:$L,8,0))</f>
        <v/>
      </c>
      <c r="C4641" s="16" t="str">
        <f>IF(A4641="","",IF(VLOOKUP(A4641,'DSR Attendance'!$A:$E,5,0)=0,VLOOKUP(A4641,'DSR Attendance'!$A:$D,4,0),CONCATENATE(VLOOKUP(A4641,'DSR Attendance'!$A:$D,4,0)," / ",VLOOKUP('Per Outlet Plan'!A4641,'DSR Attendance'!$A:$E,5,0))))</f>
        <v/>
      </c>
      <c r="M4641" s="13" t="str">
        <f t="shared" si="74"/>
        <v/>
      </c>
      <c r="N4641" s="8"/>
      <c r="XFB4641" s="13" t="str">
        <f>IF(D4641="","",COUNTIF('DISPATCHED (VT11)'!$E:$E,'Per Outlet Plan'!D4641))</f>
        <v/>
      </c>
    </row>
    <row r="4642" spans="1:14 16382:16382">
      <c r="A4642" s="18" t="str">
        <f>IF(D4642="","",VLOOKUP(D4642,'DISPATCHED (VT11)'!$E:$XEV,16373,0))</f>
        <v/>
      </c>
      <c r="B4642" s="13" t="str">
        <f>IF(D4642="","",VLOOKUP(D4642,'DISPATCHED (VT11)'!$E:$L,8,0))</f>
        <v/>
      </c>
      <c r="C4642" s="16" t="str">
        <f>IF(A4642="","",IF(VLOOKUP(A4642,'DSR Attendance'!$A:$E,5,0)=0,VLOOKUP(A4642,'DSR Attendance'!$A:$D,4,0),CONCATENATE(VLOOKUP(A4642,'DSR Attendance'!$A:$D,4,0)," / ",VLOOKUP('Per Outlet Plan'!A4642,'DSR Attendance'!$A:$E,5,0))))</f>
        <v/>
      </c>
      <c r="M4642" s="13" t="str">
        <f t="shared" si="74"/>
        <v/>
      </c>
      <c r="N4642" s="8"/>
      <c r="XFB4642" s="13" t="str">
        <f>IF(D4642="","",COUNTIF('DISPATCHED (VT11)'!$E:$E,'Per Outlet Plan'!D4642))</f>
        <v/>
      </c>
    </row>
    <row r="4643" spans="1:14 16382:16382">
      <c r="A4643" s="18" t="str">
        <f>IF(D4643="","",VLOOKUP(D4643,'DISPATCHED (VT11)'!$E:$XEV,16373,0))</f>
        <v/>
      </c>
      <c r="B4643" s="13" t="str">
        <f>IF(D4643="","",VLOOKUP(D4643,'DISPATCHED (VT11)'!$E:$L,8,0))</f>
        <v/>
      </c>
      <c r="C4643" s="16" t="str">
        <f>IF(A4643="","",IF(VLOOKUP(A4643,'DSR Attendance'!$A:$E,5,0)=0,VLOOKUP(A4643,'DSR Attendance'!$A:$D,4,0),CONCATENATE(VLOOKUP(A4643,'DSR Attendance'!$A:$D,4,0)," / ",VLOOKUP('Per Outlet Plan'!A4643,'DSR Attendance'!$A:$E,5,0))))</f>
        <v/>
      </c>
      <c r="M4643" s="13" t="str">
        <f t="shared" si="74"/>
        <v/>
      </c>
      <c r="N4643" s="8"/>
      <c r="XFB4643" s="13" t="str">
        <f>IF(D4643="","",COUNTIF('DISPATCHED (VT11)'!$E:$E,'Per Outlet Plan'!D4643))</f>
        <v/>
      </c>
    </row>
    <row r="4644" spans="1:14 16382:16382">
      <c r="A4644" s="18" t="str">
        <f>IF(D4644="","",VLOOKUP(D4644,'DISPATCHED (VT11)'!$E:$XEV,16373,0))</f>
        <v/>
      </c>
      <c r="B4644" s="13" t="str">
        <f>IF(D4644="","",VLOOKUP(D4644,'DISPATCHED (VT11)'!$E:$L,8,0))</f>
        <v/>
      </c>
      <c r="C4644" s="16" t="str">
        <f>IF(A4644="","",IF(VLOOKUP(A4644,'DSR Attendance'!$A:$E,5,0)=0,VLOOKUP(A4644,'DSR Attendance'!$A:$D,4,0),CONCATENATE(VLOOKUP(A4644,'DSR Attendance'!$A:$D,4,0)," / ",VLOOKUP('Per Outlet Plan'!A4644,'DSR Attendance'!$A:$E,5,0))))</f>
        <v/>
      </c>
      <c r="M4644" s="13" t="str">
        <f t="shared" si="74"/>
        <v/>
      </c>
      <c r="N4644" s="8"/>
      <c r="XFB4644" s="13" t="str">
        <f>IF(D4644="","",COUNTIF('DISPATCHED (VT11)'!$E:$E,'Per Outlet Plan'!D4644))</f>
        <v/>
      </c>
    </row>
    <row r="4645" spans="1:14 16382:16382">
      <c r="A4645" s="18" t="str">
        <f>IF(D4645="","",VLOOKUP(D4645,'DISPATCHED (VT11)'!$E:$XEV,16373,0))</f>
        <v/>
      </c>
      <c r="B4645" s="13" t="str">
        <f>IF(D4645="","",VLOOKUP(D4645,'DISPATCHED (VT11)'!$E:$L,8,0))</f>
        <v/>
      </c>
      <c r="C4645" s="16" t="str">
        <f>IF(A4645="","",IF(VLOOKUP(A4645,'DSR Attendance'!$A:$E,5,0)=0,VLOOKUP(A4645,'DSR Attendance'!$A:$D,4,0),CONCATENATE(VLOOKUP(A4645,'DSR Attendance'!$A:$D,4,0)," / ",VLOOKUP('Per Outlet Plan'!A4645,'DSR Attendance'!$A:$E,5,0))))</f>
        <v/>
      </c>
      <c r="M4645" s="13" t="str">
        <f t="shared" si="74"/>
        <v/>
      </c>
      <c r="N4645" s="8"/>
      <c r="XFB4645" s="13" t="str">
        <f>IF(D4645="","",COUNTIF('DISPATCHED (VT11)'!$E:$E,'Per Outlet Plan'!D4645))</f>
        <v/>
      </c>
    </row>
    <row r="4646" spans="1:14 16382:16382">
      <c r="A4646" s="18" t="str">
        <f>IF(D4646="","",VLOOKUP(D4646,'DISPATCHED (VT11)'!$E:$XEV,16373,0))</f>
        <v/>
      </c>
      <c r="B4646" s="13" t="str">
        <f>IF(D4646="","",VLOOKUP(D4646,'DISPATCHED (VT11)'!$E:$L,8,0))</f>
        <v/>
      </c>
      <c r="C4646" s="16" t="str">
        <f>IF(A4646="","",IF(VLOOKUP(A4646,'DSR Attendance'!$A:$E,5,0)=0,VLOOKUP(A4646,'DSR Attendance'!$A:$D,4,0),CONCATENATE(VLOOKUP(A4646,'DSR Attendance'!$A:$D,4,0)," / ",VLOOKUP('Per Outlet Plan'!A4646,'DSR Attendance'!$A:$E,5,0))))</f>
        <v/>
      </c>
      <c r="M4646" s="13" t="str">
        <f t="shared" si="74"/>
        <v/>
      </c>
      <c r="N4646" s="8"/>
      <c r="XFB4646" s="13" t="str">
        <f>IF(D4646="","",COUNTIF('DISPATCHED (VT11)'!$E:$E,'Per Outlet Plan'!D4646))</f>
        <v/>
      </c>
    </row>
    <row r="4647" spans="1:14 16382:16382">
      <c r="A4647" s="18" t="str">
        <f>IF(D4647="","",VLOOKUP(D4647,'DISPATCHED (VT11)'!$E:$XEV,16373,0))</f>
        <v/>
      </c>
      <c r="B4647" s="13" t="str">
        <f>IF(D4647="","",VLOOKUP(D4647,'DISPATCHED (VT11)'!$E:$L,8,0))</f>
        <v/>
      </c>
      <c r="C4647" s="16" t="str">
        <f>IF(A4647="","",IF(VLOOKUP(A4647,'DSR Attendance'!$A:$E,5,0)=0,VLOOKUP(A4647,'DSR Attendance'!$A:$D,4,0),CONCATENATE(VLOOKUP(A4647,'DSR Attendance'!$A:$D,4,0)," / ",VLOOKUP('Per Outlet Plan'!A4647,'DSR Attendance'!$A:$E,5,0))))</f>
        <v/>
      </c>
      <c r="M4647" s="13" t="str">
        <f t="shared" si="74"/>
        <v/>
      </c>
      <c r="N4647" s="8"/>
      <c r="XFB4647" s="13" t="str">
        <f>IF(D4647="","",COUNTIF('DISPATCHED (VT11)'!$E:$E,'Per Outlet Plan'!D4647))</f>
        <v/>
      </c>
    </row>
    <row r="4648" spans="1:14 16382:16382">
      <c r="A4648" s="18" t="str">
        <f>IF(D4648="","",VLOOKUP(D4648,'DISPATCHED (VT11)'!$E:$XEV,16373,0))</f>
        <v/>
      </c>
      <c r="B4648" s="13" t="str">
        <f>IF(D4648="","",VLOOKUP(D4648,'DISPATCHED (VT11)'!$E:$L,8,0))</f>
        <v/>
      </c>
      <c r="C4648" s="16" t="str">
        <f>IF(A4648="","",IF(VLOOKUP(A4648,'DSR Attendance'!$A:$E,5,0)=0,VLOOKUP(A4648,'DSR Attendance'!$A:$D,4,0),CONCATENATE(VLOOKUP(A4648,'DSR Attendance'!$A:$D,4,0)," / ",VLOOKUP('Per Outlet Plan'!A4648,'DSR Attendance'!$A:$E,5,0))))</f>
        <v/>
      </c>
      <c r="M4648" s="13" t="str">
        <f t="shared" si="74"/>
        <v/>
      </c>
      <c r="N4648" s="8"/>
      <c r="XFB4648" s="13" t="str">
        <f>IF(D4648="","",COUNTIF('DISPATCHED (VT11)'!$E:$E,'Per Outlet Plan'!D4648))</f>
        <v/>
      </c>
    </row>
    <row r="4649" spans="1:14 16382:16382">
      <c r="A4649" s="18" t="str">
        <f>IF(D4649="","",VLOOKUP(D4649,'DISPATCHED (VT11)'!$E:$XEV,16373,0))</f>
        <v/>
      </c>
      <c r="B4649" s="13" t="str">
        <f>IF(D4649="","",VLOOKUP(D4649,'DISPATCHED (VT11)'!$E:$L,8,0))</f>
        <v/>
      </c>
      <c r="C4649" s="16" t="str">
        <f>IF(A4649="","",IF(VLOOKUP(A4649,'DSR Attendance'!$A:$E,5,0)=0,VLOOKUP(A4649,'DSR Attendance'!$A:$D,4,0),CONCATENATE(VLOOKUP(A4649,'DSR Attendance'!$A:$D,4,0)," / ",VLOOKUP('Per Outlet Plan'!A4649,'DSR Attendance'!$A:$E,5,0))))</f>
        <v/>
      </c>
      <c r="M4649" s="13" t="str">
        <f t="shared" si="74"/>
        <v/>
      </c>
      <c r="N4649" s="8"/>
      <c r="XFB4649" s="13" t="str">
        <f>IF(D4649="","",COUNTIF('DISPATCHED (VT11)'!$E:$E,'Per Outlet Plan'!D4649))</f>
        <v/>
      </c>
    </row>
    <row r="4650" spans="1:14 16382:16382">
      <c r="A4650" s="18" t="str">
        <f>IF(D4650="","",VLOOKUP(D4650,'DISPATCHED (VT11)'!$E:$XEV,16373,0))</f>
        <v/>
      </c>
      <c r="B4650" s="13" t="str">
        <f>IF(D4650="","",VLOOKUP(D4650,'DISPATCHED (VT11)'!$E:$L,8,0))</f>
        <v/>
      </c>
      <c r="C4650" s="16" t="str">
        <f>IF(A4650="","",IF(VLOOKUP(A4650,'DSR Attendance'!$A:$E,5,0)=0,VLOOKUP(A4650,'DSR Attendance'!$A:$D,4,0),CONCATENATE(VLOOKUP(A4650,'DSR Attendance'!$A:$D,4,0)," / ",VLOOKUP('Per Outlet Plan'!A4650,'DSR Attendance'!$A:$E,5,0))))</f>
        <v/>
      </c>
      <c r="M4650" s="13" t="str">
        <f t="shared" si="74"/>
        <v/>
      </c>
      <c r="N4650" s="8"/>
      <c r="XFB4650" s="13" t="str">
        <f>IF(D4650="","",COUNTIF('DISPATCHED (VT11)'!$E:$E,'Per Outlet Plan'!D4650))</f>
        <v/>
      </c>
    </row>
    <row r="4651" spans="1:14 16382:16382">
      <c r="A4651" s="18" t="str">
        <f>IF(D4651="","",VLOOKUP(D4651,'DISPATCHED (VT11)'!$E:$XEV,16373,0))</f>
        <v/>
      </c>
      <c r="B4651" s="13" t="str">
        <f>IF(D4651="","",VLOOKUP(D4651,'DISPATCHED (VT11)'!$E:$L,8,0))</f>
        <v/>
      </c>
      <c r="C4651" s="16" t="str">
        <f>IF(A4651="","",IF(VLOOKUP(A4651,'DSR Attendance'!$A:$E,5,0)=0,VLOOKUP(A4651,'DSR Attendance'!$A:$D,4,0),CONCATENATE(VLOOKUP(A4651,'DSR Attendance'!$A:$D,4,0)," / ",VLOOKUP('Per Outlet Plan'!A4651,'DSR Attendance'!$A:$E,5,0))))</f>
        <v/>
      </c>
      <c r="M4651" s="13" t="str">
        <f t="shared" si="74"/>
        <v/>
      </c>
      <c r="N4651" s="8"/>
      <c r="XFB4651" s="13" t="str">
        <f>IF(D4651="","",COUNTIF('DISPATCHED (VT11)'!$E:$E,'Per Outlet Plan'!D4651))</f>
        <v/>
      </c>
    </row>
    <row r="4652" spans="1:14 16382:16382">
      <c r="A4652" s="18" t="str">
        <f>IF(D4652="","",VLOOKUP(D4652,'DISPATCHED (VT11)'!$E:$XEV,16373,0))</f>
        <v/>
      </c>
      <c r="B4652" s="13" t="str">
        <f>IF(D4652="","",VLOOKUP(D4652,'DISPATCHED (VT11)'!$E:$L,8,0))</f>
        <v/>
      </c>
      <c r="C4652" s="16" t="str">
        <f>IF(A4652="","",IF(VLOOKUP(A4652,'DSR Attendance'!$A:$E,5,0)=0,VLOOKUP(A4652,'DSR Attendance'!$A:$D,4,0),CONCATENATE(VLOOKUP(A4652,'DSR Attendance'!$A:$D,4,0)," / ",VLOOKUP('Per Outlet Plan'!A4652,'DSR Attendance'!$A:$E,5,0))))</f>
        <v/>
      </c>
      <c r="M4652" s="13" t="str">
        <f t="shared" si="74"/>
        <v/>
      </c>
      <c r="N4652" s="8"/>
      <c r="XFB4652" s="13" t="str">
        <f>IF(D4652="","",COUNTIF('DISPATCHED (VT11)'!$E:$E,'Per Outlet Plan'!D4652))</f>
        <v/>
      </c>
    </row>
    <row r="4653" spans="1:14 16382:16382">
      <c r="A4653" s="18" t="str">
        <f>IF(D4653="","",VLOOKUP(D4653,'DISPATCHED (VT11)'!$E:$XEV,16373,0))</f>
        <v/>
      </c>
      <c r="B4653" s="13" t="str">
        <f>IF(D4653="","",VLOOKUP(D4653,'DISPATCHED (VT11)'!$E:$L,8,0))</f>
        <v/>
      </c>
      <c r="C4653" s="16" t="str">
        <f>IF(A4653="","",IF(VLOOKUP(A4653,'DSR Attendance'!$A:$E,5,0)=0,VLOOKUP(A4653,'DSR Attendance'!$A:$D,4,0),CONCATENATE(VLOOKUP(A4653,'DSR Attendance'!$A:$D,4,0)," / ",VLOOKUP('Per Outlet Plan'!A4653,'DSR Attendance'!$A:$E,5,0))))</f>
        <v/>
      </c>
      <c r="M4653" s="13" t="str">
        <f t="shared" si="74"/>
        <v/>
      </c>
      <c r="N4653" s="8"/>
      <c r="XFB4653" s="13" t="str">
        <f>IF(D4653="","",COUNTIF('DISPATCHED (VT11)'!$E:$E,'Per Outlet Plan'!D4653))</f>
        <v/>
      </c>
    </row>
    <row r="4654" spans="1:14 16382:16382">
      <c r="A4654" s="18" t="str">
        <f>IF(D4654="","",VLOOKUP(D4654,'DISPATCHED (VT11)'!$E:$XEV,16373,0))</f>
        <v/>
      </c>
      <c r="B4654" s="13" t="str">
        <f>IF(D4654="","",VLOOKUP(D4654,'DISPATCHED (VT11)'!$E:$L,8,0))</f>
        <v/>
      </c>
      <c r="C4654" s="16" t="str">
        <f>IF(A4654="","",IF(VLOOKUP(A4654,'DSR Attendance'!$A:$E,5,0)=0,VLOOKUP(A4654,'DSR Attendance'!$A:$D,4,0),CONCATENATE(VLOOKUP(A4654,'DSR Attendance'!$A:$D,4,0)," / ",VLOOKUP('Per Outlet Plan'!A4654,'DSR Attendance'!$A:$E,5,0))))</f>
        <v/>
      </c>
      <c r="M4654" s="13" t="str">
        <f t="shared" si="74"/>
        <v/>
      </c>
      <c r="N4654" s="8"/>
      <c r="XFB4654" s="13" t="str">
        <f>IF(D4654="","",COUNTIF('DISPATCHED (VT11)'!$E:$E,'Per Outlet Plan'!D4654))</f>
        <v/>
      </c>
    </row>
    <row r="4655" spans="1:14 16382:16382">
      <c r="A4655" s="18" t="str">
        <f>IF(D4655="","",VLOOKUP(D4655,'DISPATCHED (VT11)'!$E:$XEV,16373,0))</f>
        <v/>
      </c>
      <c r="B4655" s="13" t="str">
        <f>IF(D4655="","",VLOOKUP(D4655,'DISPATCHED (VT11)'!$E:$L,8,0))</f>
        <v/>
      </c>
      <c r="C4655" s="16" t="str">
        <f>IF(A4655="","",IF(VLOOKUP(A4655,'DSR Attendance'!$A:$E,5,0)=0,VLOOKUP(A4655,'DSR Attendance'!$A:$D,4,0),CONCATENATE(VLOOKUP(A4655,'DSR Attendance'!$A:$D,4,0)," / ",VLOOKUP('Per Outlet Plan'!A4655,'DSR Attendance'!$A:$E,5,0))))</f>
        <v/>
      </c>
      <c r="M4655" s="13" t="str">
        <f t="shared" si="74"/>
        <v/>
      </c>
      <c r="N4655" s="8"/>
      <c r="XFB4655" s="13" t="str">
        <f>IF(D4655="","",COUNTIF('DISPATCHED (VT11)'!$E:$E,'Per Outlet Plan'!D4655))</f>
        <v/>
      </c>
    </row>
    <row r="4656" spans="1:14 16382:16382">
      <c r="A4656" s="18" t="str">
        <f>IF(D4656="","",VLOOKUP(D4656,'DISPATCHED (VT11)'!$E:$XEV,16373,0))</f>
        <v/>
      </c>
      <c r="B4656" s="13" t="str">
        <f>IF(D4656="","",VLOOKUP(D4656,'DISPATCHED (VT11)'!$E:$L,8,0))</f>
        <v/>
      </c>
      <c r="C4656" s="16" t="str">
        <f>IF(A4656="","",IF(VLOOKUP(A4656,'DSR Attendance'!$A:$E,5,0)=0,VLOOKUP(A4656,'DSR Attendance'!$A:$D,4,0),CONCATENATE(VLOOKUP(A4656,'DSR Attendance'!$A:$D,4,0)," / ",VLOOKUP('Per Outlet Plan'!A4656,'DSR Attendance'!$A:$E,5,0))))</f>
        <v/>
      </c>
      <c r="M4656" s="13" t="str">
        <f t="shared" si="74"/>
        <v/>
      </c>
      <c r="N4656" s="8"/>
      <c r="XFB4656" s="13" t="str">
        <f>IF(D4656="","",COUNTIF('DISPATCHED (VT11)'!$E:$E,'Per Outlet Plan'!D4656))</f>
        <v/>
      </c>
    </row>
    <row r="4657" spans="1:14 16382:16382">
      <c r="A4657" s="18" t="str">
        <f>IF(D4657="","",VLOOKUP(D4657,'DISPATCHED (VT11)'!$E:$XEV,16373,0))</f>
        <v/>
      </c>
      <c r="B4657" s="13" t="str">
        <f>IF(D4657="","",VLOOKUP(D4657,'DISPATCHED (VT11)'!$E:$L,8,0))</f>
        <v/>
      </c>
      <c r="C4657" s="16" t="str">
        <f>IF(A4657="","",IF(VLOOKUP(A4657,'DSR Attendance'!$A:$E,5,0)=0,VLOOKUP(A4657,'DSR Attendance'!$A:$D,4,0),CONCATENATE(VLOOKUP(A4657,'DSR Attendance'!$A:$D,4,0)," / ",VLOOKUP('Per Outlet Plan'!A4657,'DSR Attendance'!$A:$E,5,0))))</f>
        <v/>
      </c>
      <c r="M4657" s="13" t="str">
        <f t="shared" si="74"/>
        <v/>
      </c>
      <c r="N4657" s="8"/>
      <c r="XFB4657" s="13" t="str">
        <f>IF(D4657="","",COUNTIF('DISPATCHED (VT11)'!$E:$E,'Per Outlet Plan'!D4657))</f>
        <v/>
      </c>
    </row>
    <row r="4658" spans="1:14 16382:16382">
      <c r="A4658" s="18" t="str">
        <f>IF(D4658="","",VLOOKUP(D4658,'DISPATCHED (VT11)'!$E:$XEV,16373,0))</f>
        <v/>
      </c>
      <c r="B4658" s="13" t="str">
        <f>IF(D4658="","",VLOOKUP(D4658,'DISPATCHED (VT11)'!$E:$L,8,0))</f>
        <v/>
      </c>
      <c r="C4658" s="16" t="str">
        <f>IF(A4658="","",IF(VLOOKUP(A4658,'DSR Attendance'!$A:$E,5,0)=0,VLOOKUP(A4658,'DSR Attendance'!$A:$D,4,0),CONCATENATE(VLOOKUP(A4658,'DSR Attendance'!$A:$D,4,0)," / ",VLOOKUP('Per Outlet Plan'!A4658,'DSR Attendance'!$A:$E,5,0))))</f>
        <v/>
      </c>
      <c r="M4658" s="13" t="str">
        <f t="shared" si="74"/>
        <v/>
      </c>
      <c r="N4658" s="8"/>
      <c r="XFB4658" s="13" t="str">
        <f>IF(D4658="","",COUNTIF('DISPATCHED (VT11)'!$E:$E,'Per Outlet Plan'!D4658))</f>
        <v/>
      </c>
    </row>
    <row r="4659" spans="1:14 16382:16382">
      <c r="A4659" s="18" t="str">
        <f>IF(D4659="","",VLOOKUP(D4659,'DISPATCHED (VT11)'!$E:$XEV,16373,0))</f>
        <v/>
      </c>
      <c r="B4659" s="13" t="str">
        <f>IF(D4659="","",VLOOKUP(D4659,'DISPATCHED (VT11)'!$E:$L,8,0))</f>
        <v/>
      </c>
      <c r="C4659" s="16" t="str">
        <f>IF(A4659="","",IF(VLOOKUP(A4659,'DSR Attendance'!$A:$E,5,0)=0,VLOOKUP(A4659,'DSR Attendance'!$A:$D,4,0),CONCATENATE(VLOOKUP(A4659,'DSR Attendance'!$A:$D,4,0)," / ",VLOOKUP('Per Outlet Plan'!A4659,'DSR Attendance'!$A:$E,5,0))))</f>
        <v/>
      </c>
      <c r="M4659" s="13" t="str">
        <f t="shared" si="74"/>
        <v/>
      </c>
      <c r="N4659" s="8"/>
      <c r="XFB4659" s="13" t="str">
        <f>IF(D4659="","",COUNTIF('DISPATCHED (VT11)'!$E:$E,'Per Outlet Plan'!D4659))</f>
        <v/>
      </c>
    </row>
    <row r="4660" spans="1:14 16382:16382">
      <c r="A4660" s="18" t="str">
        <f>IF(D4660="","",VLOOKUP(D4660,'DISPATCHED (VT11)'!$E:$XEV,16373,0))</f>
        <v/>
      </c>
      <c r="B4660" s="13" t="str">
        <f>IF(D4660="","",VLOOKUP(D4660,'DISPATCHED (VT11)'!$E:$L,8,0))</f>
        <v/>
      </c>
      <c r="C4660" s="16" t="str">
        <f>IF(A4660="","",IF(VLOOKUP(A4660,'DSR Attendance'!$A:$E,5,0)=0,VLOOKUP(A4660,'DSR Attendance'!$A:$D,4,0),CONCATENATE(VLOOKUP(A4660,'DSR Attendance'!$A:$D,4,0)," / ",VLOOKUP('Per Outlet Plan'!A4660,'DSR Attendance'!$A:$E,5,0))))</f>
        <v/>
      </c>
      <c r="M4660" s="13" t="str">
        <f t="shared" si="74"/>
        <v/>
      </c>
      <c r="N4660" s="8"/>
      <c r="XFB4660" s="13" t="str">
        <f>IF(D4660="","",COUNTIF('DISPATCHED (VT11)'!$E:$E,'Per Outlet Plan'!D4660))</f>
        <v/>
      </c>
    </row>
    <row r="4661" spans="1:14 16382:16382">
      <c r="A4661" s="18" t="str">
        <f>IF(D4661="","",VLOOKUP(D4661,'DISPATCHED (VT11)'!$E:$XEV,16373,0))</f>
        <v/>
      </c>
      <c r="B4661" s="13" t="str">
        <f>IF(D4661="","",VLOOKUP(D4661,'DISPATCHED (VT11)'!$E:$L,8,0))</f>
        <v/>
      </c>
      <c r="C4661" s="16" t="str">
        <f>IF(A4661="","",IF(VLOOKUP(A4661,'DSR Attendance'!$A:$E,5,0)=0,VLOOKUP(A4661,'DSR Attendance'!$A:$D,4,0),CONCATENATE(VLOOKUP(A4661,'DSR Attendance'!$A:$D,4,0)," / ",VLOOKUP('Per Outlet Plan'!A4661,'DSR Attendance'!$A:$E,5,0))))</f>
        <v/>
      </c>
      <c r="M4661" s="13" t="str">
        <f t="shared" si="74"/>
        <v/>
      </c>
      <c r="N4661" s="8"/>
      <c r="XFB4661" s="13" t="str">
        <f>IF(D4661="","",COUNTIF('DISPATCHED (VT11)'!$E:$E,'Per Outlet Plan'!D4661))</f>
        <v/>
      </c>
    </row>
    <row r="4662" spans="1:14 16382:16382">
      <c r="A4662" s="18" t="str">
        <f>IF(D4662="","",VLOOKUP(D4662,'DISPATCHED (VT11)'!$E:$XEV,16373,0))</f>
        <v/>
      </c>
      <c r="B4662" s="13" t="str">
        <f>IF(D4662="","",VLOOKUP(D4662,'DISPATCHED (VT11)'!$E:$L,8,0))</f>
        <v/>
      </c>
      <c r="C4662" s="16" t="str">
        <f>IF(A4662="","",IF(VLOOKUP(A4662,'DSR Attendance'!$A:$E,5,0)=0,VLOOKUP(A4662,'DSR Attendance'!$A:$D,4,0),CONCATENATE(VLOOKUP(A4662,'DSR Attendance'!$A:$D,4,0)," / ",VLOOKUP('Per Outlet Plan'!A4662,'DSR Attendance'!$A:$E,5,0))))</f>
        <v/>
      </c>
      <c r="M4662" s="13" t="str">
        <f t="shared" si="74"/>
        <v/>
      </c>
      <c r="N4662" s="8"/>
      <c r="XFB4662" s="13" t="str">
        <f>IF(D4662="","",COUNTIF('DISPATCHED (VT11)'!$E:$E,'Per Outlet Plan'!D4662))</f>
        <v/>
      </c>
    </row>
    <row r="4663" spans="1:14 16382:16382">
      <c r="A4663" s="18" t="str">
        <f>IF(D4663="","",VLOOKUP(D4663,'DISPATCHED (VT11)'!$E:$XEV,16373,0))</f>
        <v/>
      </c>
      <c r="B4663" s="13" t="str">
        <f>IF(D4663="","",VLOOKUP(D4663,'DISPATCHED (VT11)'!$E:$L,8,0))</f>
        <v/>
      </c>
      <c r="C4663" s="16" t="str">
        <f>IF(A4663="","",IF(VLOOKUP(A4663,'DSR Attendance'!$A:$E,5,0)=0,VLOOKUP(A4663,'DSR Attendance'!$A:$D,4,0),CONCATENATE(VLOOKUP(A4663,'DSR Attendance'!$A:$D,4,0)," / ",VLOOKUP('Per Outlet Plan'!A4663,'DSR Attendance'!$A:$E,5,0))))</f>
        <v/>
      </c>
      <c r="M4663" s="13" t="str">
        <f t="shared" si="74"/>
        <v/>
      </c>
      <c r="N4663" s="8"/>
      <c r="XFB4663" s="13" t="str">
        <f>IF(D4663="","",COUNTIF('DISPATCHED (VT11)'!$E:$E,'Per Outlet Plan'!D4663))</f>
        <v/>
      </c>
    </row>
    <row r="4664" spans="1:14 16382:16382">
      <c r="A4664" s="18" t="str">
        <f>IF(D4664="","",VLOOKUP(D4664,'DISPATCHED (VT11)'!$E:$XEV,16373,0))</f>
        <v/>
      </c>
      <c r="B4664" s="13" t="str">
        <f>IF(D4664="","",VLOOKUP(D4664,'DISPATCHED (VT11)'!$E:$L,8,0))</f>
        <v/>
      </c>
      <c r="C4664" s="16" t="str">
        <f>IF(A4664="","",IF(VLOOKUP(A4664,'DSR Attendance'!$A:$E,5,0)=0,VLOOKUP(A4664,'DSR Attendance'!$A:$D,4,0),CONCATENATE(VLOOKUP(A4664,'DSR Attendance'!$A:$D,4,0)," / ",VLOOKUP('Per Outlet Plan'!A4664,'DSR Attendance'!$A:$E,5,0))))</f>
        <v/>
      </c>
      <c r="M4664" s="13" t="str">
        <f t="shared" si="74"/>
        <v/>
      </c>
      <c r="N4664" s="8"/>
      <c r="XFB4664" s="13" t="str">
        <f>IF(D4664="","",COUNTIF('DISPATCHED (VT11)'!$E:$E,'Per Outlet Plan'!D4664))</f>
        <v/>
      </c>
    </row>
    <row r="4665" spans="1:14 16382:16382">
      <c r="A4665" s="18" t="str">
        <f>IF(D4665="","",VLOOKUP(D4665,'DISPATCHED (VT11)'!$E:$XEV,16373,0))</f>
        <v/>
      </c>
      <c r="B4665" s="13" t="str">
        <f>IF(D4665="","",VLOOKUP(D4665,'DISPATCHED (VT11)'!$E:$L,8,0))</f>
        <v/>
      </c>
      <c r="C4665" s="16" t="str">
        <f>IF(A4665="","",IF(VLOOKUP(A4665,'DSR Attendance'!$A:$E,5,0)=0,VLOOKUP(A4665,'DSR Attendance'!$A:$D,4,0),CONCATENATE(VLOOKUP(A4665,'DSR Attendance'!$A:$D,4,0)," / ",VLOOKUP('Per Outlet Plan'!A4665,'DSR Attendance'!$A:$E,5,0))))</f>
        <v/>
      </c>
      <c r="M4665" s="13" t="str">
        <f t="shared" si="74"/>
        <v/>
      </c>
      <c r="N4665" s="8"/>
      <c r="XFB4665" s="13" t="str">
        <f>IF(D4665="","",COUNTIF('DISPATCHED (VT11)'!$E:$E,'Per Outlet Plan'!D4665))</f>
        <v/>
      </c>
    </row>
    <row r="4666" spans="1:14 16382:16382">
      <c r="A4666" s="18" t="str">
        <f>IF(D4666="","",VLOOKUP(D4666,'DISPATCHED (VT11)'!$E:$XEV,16373,0))</f>
        <v/>
      </c>
      <c r="B4666" s="13" t="str">
        <f>IF(D4666="","",VLOOKUP(D4666,'DISPATCHED (VT11)'!$E:$L,8,0))</f>
        <v/>
      </c>
      <c r="C4666" s="16" t="str">
        <f>IF(A4666="","",IF(VLOOKUP(A4666,'DSR Attendance'!$A:$E,5,0)=0,VLOOKUP(A4666,'DSR Attendance'!$A:$D,4,0),CONCATENATE(VLOOKUP(A4666,'DSR Attendance'!$A:$D,4,0)," / ",VLOOKUP('Per Outlet Plan'!A4666,'DSR Attendance'!$A:$E,5,0))))</f>
        <v/>
      </c>
      <c r="M4666" s="13" t="str">
        <f t="shared" si="74"/>
        <v/>
      </c>
      <c r="N4666" s="8"/>
      <c r="XFB4666" s="13" t="str">
        <f>IF(D4666="","",COUNTIF('DISPATCHED (VT11)'!$E:$E,'Per Outlet Plan'!D4666))</f>
        <v/>
      </c>
    </row>
    <row r="4667" spans="1:14 16382:16382">
      <c r="A4667" s="18" t="str">
        <f>IF(D4667="","",VLOOKUP(D4667,'DISPATCHED (VT11)'!$E:$XEV,16373,0))</f>
        <v/>
      </c>
      <c r="B4667" s="13" t="str">
        <f>IF(D4667="","",VLOOKUP(D4667,'DISPATCHED (VT11)'!$E:$L,8,0))</f>
        <v/>
      </c>
      <c r="C4667" s="16" t="str">
        <f>IF(A4667="","",IF(VLOOKUP(A4667,'DSR Attendance'!$A:$E,5,0)=0,VLOOKUP(A4667,'DSR Attendance'!$A:$D,4,0),CONCATENATE(VLOOKUP(A4667,'DSR Attendance'!$A:$D,4,0)," / ",VLOOKUP('Per Outlet Plan'!A4667,'DSR Attendance'!$A:$E,5,0))))</f>
        <v/>
      </c>
      <c r="M4667" s="13" t="str">
        <f t="shared" si="74"/>
        <v/>
      </c>
      <c r="N4667" s="8"/>
      <c r="XFB4667" s="13" t="str">
        <f>IF(D4667="","",COUNTIF('DISPATCHED (VT11)'!$E:$E,'Per Outlet Plan'!D4667))</f>
        <v/>
      </c>
    </row>
    <row r="4668" spans="1:14 16382:16382">
      <c r="A4668" s="18" t="str">
        <f>IF(D4668="","",VLOOKUP(D4668,'DISPATCHED (VT11)'!$E:$XEV,16373,0))</f>
        <v/>
      </c>
      <c r="B4668" s="13" t="str">
        <f>IF(D4668="","",VLOOKUP(D4668,'DISPATCHED (VT11)'!$E:$L,8,0))</f>
        <v/>
      </c>
      <c r="C4668" s="16" t="str">
        <f>IF(A4668="","",IF(VLOOKUP(A4668,'DSR Attendance'!$A:$E,5,0)=0,VLOOKUP(A4668,'DSR Attendance'!$A:$D,4,0),CONCATENATE(VLOOKUP(A4668,'DSR Attendance'!$A:$D,4,0)," / ",VLOOKUP('Per Outlet Plan'!A4668,'DSR Attendance'!$A:$E,5,0))))</f>
        <v/>
      </c>
      <c r="M4668" s="13" t="str">
        <f t="shared" si="74"/>
        <v/>
      </c>
      <c r="N4668" s="8"/>
      <c r="XFB4668" s="13" t="str">
        <f>IF(D4668="","",COUNTIF('DISPATCHED (VT11)'!$E:$E,'Per Outlet Plan'!D4668))</f>
        <v/>
      </c>
    </row>
    <row r="4669" spans="1:14 16382:16382">
      <c r="A4669" s="18" t="str">
        <f>IF(D4669="","",VLOOKUP(D4669,'DISPATCHED (VT11)'!$E:$XEV,16373,0))</f>
        <v/>
      </c>
      <c r="B4669" s="13" t="str">
        <f>IF(D4669="","",VLOOKUP(D4669,'DISPATCHED (VT11)'!$E:$L,8,0))</f>
        <v/>
      </c>
      <c r="C4669" s="16" t="str">
        <f>IF(A4669="","",IF(VLOOKUP(A4669,'DSR Attendance'!$A:$E,5,0)=0,VLOOKUP(A4669,'DSR Attendance'!$A:$D,4,0),CONCATENATE(VLOOKUP(A4669,'DSR Attendance'!$A:$D,4,0)," / ",VLOOKUP('Per Outlet Plan'!A4669,'DSR Attendance'!$A:$E,5,0))))</f>
        <v/>
      </c>
      <c r="M4669" s="13" t="str">
        <f t="shared" si="74"/>
        <v/>
      </c>
      <c r="N4669" s="8"/>
      <c r="XFB4669" s="13" t="str">
        <f>IF(D4669="","",COUNTIF('DISPATCHED (VT11)'!$E:$E,'Per Outlet Plan'!D4669))</f>
        <v/>
      </c>
    </row>
    <row r="4670" spans="1:14 16382:16382">
      <c r="A4670" s="18" t="str">
        <f>IF(D4670="","",VLOOKUP(D4670,'DISPATCHED (VT11)'!$E:$XEV,16373,0))</f>
        <v/>
      </c>
      <c r="B4670" s="13" t="str">
        <f>IF(D4670="","",VLOOKUP(D4670,'DISPATCHED (VT11)'!$E:$L,8,0))</f>
        <v/>
      </c>
      <c r="C4670" s="16" t="str">
        <f>IF(A4670="","",IF(VLOOKUP(A4670,'DSR Attendance'!$A:$E,5,0)=0,VLOOKUP(A4670,'DSR Attendance'!$A:$D,4,0),CONCATENATE(VLOOKUP(A4670,'DSR Attendance'!$A:$D,4,0)," / ",VLOOKUP('Per Outlet Plan'!A4670,'DSR Attendance'!$A:$E,5,0))))</f>
        <v/>
      </c>
      <c r="M4670" s="13" t="str">
        <f t="shared" si="74"/>
        <v/>
      </c>
      <c r="N4670" s="8"/>
      <c r="XFB4670" s="13" t="str">
        <f>IF(D4670="","",COUNTIF('DISPATCHED (VT11)'!$E:$E,'Per Outlet Plan'!D4670))</f>
        <v/>
      </c>
    </row>
    <row r="4671" spans="1:14 16382:16382">
      <c r="A4671" s="18" t="str">
        <f>IF(D4671="","",VLOOKUP(D4671,'DISPATCHED (VT11)'!$E:$XEV,16373,0))</f>
        <v/>
      </c>
      <c r="B4671" s="13" t="str">
        <f>IF(D4671="","",VLOOKUP(D4671,'DISPATCHED (VT11)'!$E:$L,8,0))</f>
        <v/>
      </c>
      <c r="C4671" s="16" t="str">
        <f>IF(A4671="","",IF(VLOOKUP(A4671,'DSR Attendance'!$A:$E,5,0)=0,VLOOKUP(A4671,'DSR Attendance'!$A:$D,4,0),CONCATENATE(VLOOKUP(A4671,'DSR Attendance'!$A:$D,4,0)," / ",VLOOKUP('Per Outlet Plan'!A4671,'DSR Attendance'!$A:$E,5,0))))</f>
        <v/>
      </c>
      <c r="M4671" s="13" t="str">
        <f t="shared" si="74"/>
        <v/>
      </c>
      <c r="N4671" s="8"/>
      <c r="XFB4671" s="13" t="str">
        <f>IF(D4671="","",COUNTIF('DISPATCHED (VT11)'!$E:$E,'Per Outlet Plan'!D4671))</f>
        <v/>
      </c>
    </row>
    <row r="4672" spans="1:14 16382:16382">
      <c r="A4672" s="18" t="str">
        <f>IF(D4672="","",VLOOKUP(D4672,'DISPATCHED (VT11)'!$E:$XEV,16373,0))</f>
        <v/>
      </c>
      <c r="B4672" s="13" t="str">
        <f>IF(D4672="","",VLOOKUP(D4672,'DISPATCHED (VT11)'!$E:$L,8,0))</f>
        <v/>
      </c>
      <c r="C4672" s="16" t="str">
        <f>IF(A4672="","",IF(VLOOKUP(A4672,'DSR Attendance'!$A:$E,5,0)=0,VLOOKUP(A4672,'DSR Attendance'!$A:$D,4,0),CONCATENATE(VLOOKUP(A4672,'DSR Attendance'!$A:$D,4,0)," / ",VLOOKUP('Per Outlet Plan'!A4672,'DSR Attendance'!$A:$E,5,0))))</f>
        <v/>
      </c>
      <c r="M4672" s="13" t="str">
        <f t="shared" si="74"/>
        <v/>
      </c>
      <c r="N4672" s="8"/>
      <c r="XFB4672" s="13" t="str">
        <f>IF(D4672="","",COUNTIF('DISPATCHED (VT11)'!$E:$E,'Per Outlet Plan'!D4672))</f>
        <v/>
      </c>
    </row>
    <row r="4673" spans="1:14 16382:16382">
      <c r="A4673" s="18" t="str">
        <f>IF(D4673="","",VLOOKUP(D4673,'DISPATCHED (VT11)'!$E:$XEV,16373,0))</f>
        <v/>
      </c>
      <c r="B4673" s="13" t="str">
        <f>IF(D4673="","",VLOOKUP(D4673,'DISPATCHED (VT11)'!$E:$L,8,0))</f>
        <v/>
      </c>
      <c r="C4673" s="16" t="str">
        <f>IF(A4673="","",IF(VLOOKUP(A4673,'DSR Attendance'!$A:$E,5,0)=0,VLOOKUP(A4673,'DSR Attendance'!$A:$D,4,0),CONCATENATE(VLOOKUP(A4673,'DSR Attendance'!$A:$D,4,0)," / ",VLOOKUP('Per Outlet Plan'!A4673,'DSR Attendance'!$A:$E,5,0))))</f>
        <v/>
      </c>
      <c r="M4673" s="13" t="str">
        <f t="shared" si="74"/>
        <v/>
      </c>
      <c r="N4673" s="8"/>
      <c r="XFB4673" s="13" t="str">
        <f>IF(D4673="","",COUNTIF('DISPATCHED (VT11)'!$E:$E,'Per Outlet Plan'!D4673))</f>
        <v/>
      </c>
    </row>
    <row r="4674" spans="1:14 16382:16382">
      <c r="A4674" s="18" t="str">
        <f>IF(D4674="","",VLOOKUP(D4674,'DISPATCHED (VT11)'!$E:$XEV,16373,0))</f>
        <v/>
      </c>
      <c r="B4674" s="13" t="str">
        <f>IF(D4674="","",VLOOKUP(D4674,'DISPATCHED (VT11)'!$E:$L,8,0))</f>
        <v/>
      </c>
      <c r="C4674" s="16" t="str">
        <f>IF(A4674="","",IF(VLOOKUP(A4674,'DSR Attendance'!$A:$E,5,0)=0,VLOOKUP(A4674,'DSR Attendance'!$A:$D,4,0),CONCATENATE(VLOOKUP(A4674,'DSR Attendance'!$A:$D,4,0)," / ",VLOOKUP('Per Outlet Plan'!A4674,'DSR Attendance'!$A:$E,5,0))))</f>
        <v/>
      </c>
      <c r="M4674" s="13" t="str">
        <f t="shared" si="74"/>
        <v/>
      </c>
      <c r="N4674" s="8"/>
      <c r="XFB4674" s="13" t="str">
        <f>IF(D4674="","",COUNTIF('DISPATCHED (VT11)'!$E:$E,'Per Outlet Plan'!D4674))</f>
        <v/>
      </c>
    </row>
    <row r="4675" spans="1:14 16382:16382">
      <c r="A4675" s="18" t="str">
        <f>IF(D4675="","",VLOOKUP(D4675,'DISPATCHED (VT11)'!$E:$XEV,16373,0))</f>
        <v/>
      </c>
      <c r="B4675" s="13" t="str">
        <f>IF(D4675="","",VLOOKUP(D4675,'DISPATCHED (VT11)'!$E:$L,8,0))</f>
        <v/>
      </c>
      <c r="C4675" s="16" t="str">
        <f>IF(A4675="","",IF(VLOOKUP(A4675,'DSR Attendance'!$A:$E,5,0)=0,VLOOKUP(A4675,'DSR Attendance'!$A:$D,4,0),CONCATENATE(VLOOKUP(A4675,'DSR Attendance'!$A:$D,4,0)," / ",VLOOKUP('Per Outlet Plan'!A4675,'DSR Attendance'!$A:$E,5,0))))</f>
        <v/>
      </c>
      <c r="M4675" s="13" t="str">
        <f t="shared" si="74"/>
        <v/>
      </c>
      <c r="N4675" s="8"/>
      <c r="XFB4675" s="13" t="str">
        <f>IF(D4675="","",COUNTIF('DISPATCHED (VT11)'!$E:$E,'Per Outlet Plan'!D4675))</f>
        <v/>
      </c>
    </row>
    <row r="4676" spans="1:14 16382:16382">
      <c r="A4676" s="18" t="str">
        <f>IF(D4676="","",VLOOKUP(D4676,'DISPATCHED (VT11)'!$E:$XEV,16373,0))</f>
        <v/>
      </c>
      <c r="B4676" s="13" t="str">
        <f>IF(D4676="","",VLOOKUP(D4676,'DISPATCHED (VT11)'!$E:$L,8,0))</f>
        <v/>
      </c>
      <c r="C4676" s="16" t="str">
        <f>IF(A4676="","",IF(VLOOKUP(A4676,'DSR Attendance'!$A:$E,5,0)=0,VLOOKUP(A4676,'DSR Attendance'!$A:$D,4,0),CONCATENATE(VLOOKUP(A4676,'DSR Attendance'!$A:$D,4,0)," / ",VLOOKUP('Per Outlet Plan'!A4676,'DSR Attendance'!$A:$E,5,0))))</f>
        <v/>
      </c>
      <c r="M4676" s="13" t="str">
        <f t="shared" si="74"/>
        <v/>
      </c>
      <c r="N4676" s="8"/>
      <c r="XFB4676" s="13" t="str">
        <f>IF(D4676="","",COUNTIF('DISPATCHED (VT11)'!$E:$E,'Per Outlet Plan'!D4676))</f>
        <v/>
      </c>
    </row>
    <row r="4677" spans="1:14 16382:16382">
      <c r="A4677" s="18" t="str">
        <f>IF(D4677="","",VLOOKUP(D4677,'DISPATCHED (VT11)'!$E:$XEV,16373,0))</f>
        <v/>
      </c>
      <c r="B4677" s="13" t="str">
        <f>IF(D4677="","",VLOOKUP(D4677,'DISPATCHED (VT11)'!$E:$L,8,0))</f>
        <v/>
      </c>
      <c r="C4677" s="16" t="str">
        <f>IF(A4677="","",IF(VLOOKUP(A4677,'DSR Attendance'!$A:$E,5,0)=0,VLOOKUP(A4677,'DSR Attendance'!$A:$D,4,0),CONCATENATE(VLOOKUP(A4677,'DSR Attendance'!$A:$D,4,0)," / ",VLOOKUP('Per Outlet Plan'!A4677,'DSR Attendance'!$A:$E,5,0))))</f>
        <v/>
      </c>
      <c r="M4677" s="13" t="str">
        <f t="shared" si="74"/>
        <v/>
      </c>
      <c r="N4677" s="8"/>
      <c r="XFB4677" s="13" t="str">
        <f>IF(D4677="","",COUNTIF('DISPATCHED (VT11)'!$E:$E,'Per Outlet Plan'!D4677))</f>
        <v/>
      </c>
    </row>
    <row r="4678" spans="1:14 16382:16382">
      <c r="A4678" s="18" t="str">
        <f>IF(D4678="","",VLOOKUP(D4678,'DISPATCHED (VT11)'!$E:$XEV,16373,0))</f>
        <v/>
      </c>
      <c r="B4678" s="13" t="str">
        <f>IF(D4678="","",VLOOKUP(D4678,'DISPATCHED (VT11)'!$E:$L,8,0))</f>
        <v/>
      </c>
      <c r="C4678" s="16" t="str">
        <f>IF(A4678="","",IF(VLOOKUP(A4678,'DSR Attendance'!$A:$E,5,0)=0,VLOOKUP(A4678,'DSR Attendance'!$A:$D,4,0),CONCATENATE(VLOOKUP(A4678,'DSR Attendance'!$A:$D,4,0)," / ",VLOOKUP('Per Outlet Plan'!A4678,'DSR Attendance'!$A:$E,5,0))))</f>
        <v/>
      </c>
      <c r="M4678" s="13" t="str">
        <f t="shared" ref="M4678:M4741" si="75">IF(L4678="","",VLOOKUP(L4678,$XFC$6:$XFD$30,2,0))</f>
        <v/>
      </c>
      <c r="N4678" s="8"/>
      <c r="XFB4678" s="13" t="str">
        <f>IF(D4678="","",COUNTIF('DISPATCHED (VT11)'!$E:$E,'Per Outlet Plan'!D4678))</f>
        <v/>
      </c>
    </row>
    <row r="4679" spans="1:14 16382:16382">
      <c r="A4679" s="18" t="str">
        <f>IF(D4679="","",VLOOKUP(D4679,'DISPATCHED (VT11)'!$E:$XEV,16373,0))</f>
        <v/>
      </c>
      <c r="B4679" s="13" t="str">
        <f>IF(D4679="","",VLOOKUP(D4679,'DISPATCHED (VT11)'!$E:$L,8,0))</f>
        <v/>
      </c>
      <c r="C4679" s="16" t="str">
        <f>IF(A4679="","",IF(VLOOKUP(A4679,'DSR Attendance'!$A:$E,5,0)=0,VLOOKUP(A4679,'DSR Attendance'!$A:$D,4,0),CONCATENATE(VLOOKUP(A4679,'DSR Attendance'!$A:$D,4,0)," / ",VLOOKUP('Per Outlet Plan'!A4679,'DSR Attendance'!$A:$E,5,0))))</f>
        <v/>
      </c>
      <c r="M4679" s="13" t="str">
        <f t="shared" si="75"/>
        <v/>
      </c>
      <c r="N4679" s="8"/>
      <c r="XFB4679" s="13" t="str">
        <f>IF(D4679="","",COUNTIF('DISPATCHED (VT11)'!$E:$E,'Per Outlet Plan'!D4679))</f>
        <v/>
      </c>
    </row>
    <row r="4680" spans="1:14 16382:16382">
      <c r="A4680" s="18" t="str">
        <f>IF(D4680="","",VLOOKUP(D4680,'DISPATCHED (VT11)'!$E:$XEV,16373,0))</f>
        <v/>
      </c>
      <c r="B4680" s="13" t="str">
        <f>IF(D4680="","",VLOOKUP(D4680,'DISPATCHED (VT11)'!$E:$L,8,0))</f>
        <v/>
      </c>
      <c r="C4680" s="16" t="str">
        <f>IF(A4680="","",IF(VLOOKUP(A4680,'DSR Attendance'!$A:$E,5,0)=0,VLOOKUP(A4680,'DSR Attendance'!$A:$D,4,0),CONCATENATE(VLOOKUP(A4680,'DSR Attendance'!$A:$D,4,0)," / ",VLOOKUP('Per Outlet Plan'!A4680,'DSR Attendance'!$A:$E,5,0))))</f>
        <v/>
      </c>
      <c r="M4680" s="13" t="str">
        <f t="shared" si="75"/>
        <v/>
      </c>
      <c r="N4680" s="8"/>
      <c r="XFB4680" s="13" t="str">
        <f>IF(D4680="","",COUNTIF('DISPATCHED (VT11)'!$E:$E,'Per Outlet Plan'!D4680))</f>
        <v/>
      </c>
    </row>
    <row r="4681" spans="1:14 16382:16382">
      <c r="A4681" s="18" t="str">
        <f>IF(D4681="","",VLOOKUP(D4681,'DISPATCHED (VT11)'!$E:$XEV,16373,0))</f>
        <v/>
      </c>
      <c r="B4681" s="13" t="str">
        <f>IF(D4681="","",VLOOKUP(D4681,'DISPATCHED (VT11)'!$E:$L,8,0))</f>
        <v/>
      </c>
      <c r="C4681" s="16" t="str">
        <f>IF(A4681="","",IF(VLOOKUP(A4681,'DSR Attendance'!$A:$E,5,0)=0,VLOOKUP(A4681,'DSR Attendance'!$A:$D,4,0),CONCATENATE(VLOOKUP(A4681,'DSR Attendance'!$A:$D,4,0)," / ",VLOOKUP('Per Outlet Plan'!A4681,'DSR Attendance'!$A:$E,5,0))))</f>
        <v/>
      </c>
      <c r="M4681" s="13" t="str">
        <f t="shared" si="75"/>
        <v/>
      </c>
      <c r="N4681" s="8"/>
      <c r="XFB4681" s="13" t="str">
        <f>IF(D4681="","",COUNTIF('DISPATCHED (VT11)'!$E:$E,'Per Outlet Plan'!D4681))</f>
        <v/>
      </c>
    </row>
    <row r="4682" spans="1:14 16382:16382">
      <c r="A4682" s="18" t="str">
        <f>IF(D4682="","",VLOOKUP(D4682,'DISPATCHED (VT11)'!$E:$XEV,16373,0))</f>
        <v/>
      </c>
      <c r="B4682" s="13" t="str">
        <f>IF(D4682="","",VLOOKUP(D4682,'DISPATCHED (VT11)'!$E:$L,8,0))</f>
        <v/>
      </c>
      <c r="C4682" s="16" t="str">
        <f>IF(A4682="","",IF(VLOOKUP(A4682,'DSR Attendance'!$A:$E,5,0)=0,VLOOKUP(A4682,'DSR Attendance'!$A:$D,4,0),CONCATENATE(VLOOKUP(A4682,'DSR Attendance'!$A:$D,4,0)," / ",VLOOKUP('Per Outlet Plan'!A4682,'DSR Attendance'!$A:$E,5,0))))</f>
        <v/>
      </c>
      <c r="M4682" s="13" t="str">
        <f t="shared" si="75"/>
        <v/>
      </c>
      <c r="N4682" s="8"/>
      <c r="XFB4682" s="13" t="str">
        <f>IF(D4682="","",COUNTIF('DISPATCHED (VT11)'!$E:$E,'Per Outlet Plan'!D4682))</f>
        <v/>
      </c>
    </row>
    <row r="4683" spans="1:14 16382:16382">
      <c r="A4683" s="18" t="str">
        <f>IF(D4683="","",VLOOKUP(D4683,'DISPATCHED (VT11)'!$E:$XEV,16373,0))</f>
        <v/>
      </c>
      <c r="B4683" s="13" t="str">
        <f>IF(D4683="","",VLOOKUP(D4683,'DISPATCHED (VT11)'!$E:$L,8,0))</f>
        <v/>
      </c>
      <c r="C4683" s="16" t="str">
        <f>IF(A4683="","",IF(VLOOKUP(A4683,'DSR Attendance'!$A:$E,5,0)=0,VLOOKUP(A4683,'DSR Attendance'!$A:$D,4,0),CONCATENATE(VLOOKUP(A4683,'DSR Attendance'!$A:$D,4,0)," / ",VLOOKUP('Per Outlet Plan'!A4683,'DSR Attendance'!$A:$E,5,0))))</f>
        <v/>
      </c>
      <c r="M4683" s="13" t="str">
        <f t="shared" si="75"/>
        <v/>
      </c>
      <c r="N4683" s="8"/>
      <c r="XFB4683" s="13" t="str">
        <f>IF(D4683="","",COUNTIF('DISPATCHED (VT11)'!$E:$E,'Per Outlet Plan'!D4683))</f>
        <v/>
      </c>
    </row>
    <row r="4684" spans="1:14 16382:16382">
      <c r="A4684" s="18" t="str">
        <f>IF(D4684="","",VLOOKUP(D4684,'DISPATCHED (VT11)'!$E:$XEV,16373,0))</f>
        <v/>
      </c>
      <c r="B4684" s="13" t="str">
        <f>IF(D4684="","",VLOOKUP(D4684,'DISPATCHED (VT11)'!$E:$L,8,0))</f>
        <v/>
      </c>
      <c r="C4684" s="16" t="str">
        <f>IF(A4684="","",IF(VLOOKUP(A4684,'DSR Attendance'!$A:$E,5,0)=0,VLOOKUP(A4684,'DSR Attendance'!$A:$D,4,0),CONCATENATE(VLOOKUP(A4684,'DSR Attendance'!$A:$D,4,0)," / ",VLOOKUP('Per Outlet Plan'!A4684,'DSR Attendance'!$A:$E,5,0))))</f>
        <v/>
      </c>
      <c r="M4684" s="13" t="str">
        <f t="shared" si="75"/>
        <v/>
      </c>
      <c r="N4684" s="8"/>
      <c r="XFB4684" s="13" t="str">
        <f>IF(D4684="","",COUNTIF('DISPATCHED (VT11)'!$E:$E,'Per Outlet Plan'!D4684))</f>
        <v/>
      </c>
    </row>
    <row r="4685" spans="1:14 16382:16382">
      <c r="A4685" s="18" t="str">
        <f>IF(D4685="","",VLOOKUP(D4685,'DISPATCHED (VT11)'!$E:$XEV,16373,0))</f>
        <v/>
      </c>
      <c r="B4685" s="13" t="str">
        <f>IF(D4685="","",VLOOKUP(D4685,'DISPATCHED (VT11)'!$E:$L,8,0))</f>
        <v/>
      </c>
      <c r="C4685" s="16" t="str">
        <f>IF(A4685="","",IF(VLOOKUP(A4685,'DSR Attendance'!$A:$E,5,0)=0,VLOOKUP(A4685,'DSR Attendance'!$A:$D,4,0),CONCATENATE(VLOOKUP(A4685,'DSR Attendance'!$A:$D,4,0)," / ",VLOOKUP('Per Outlet Plan'!A4685,'DSR Attendance'!$A:$E,5,0))))</f>
        <v/>
      </c>
      <c r="M4685" s="13" t="str">
        <f t="shared" si="75"/>
        <v/>
      </c>
      <c r="N4685" s="8"/>
      <c r="XFB4685" s="13" t="str">
        <f>IF(D4685="","",COUNTIF('DISPATCHED (VT11)'!$E:$E,'Per Outlet Plan'!D4685))</f>
        <v/>
      </c>
    </row>
    <row r="4686" spans="1:14 16382:16382">
      <c r="A4686" s="18" t="str">
        <f>IF(D4686="","",VLOOKUP(D4686,'DISPATCHED (VT11)'!$E:$XEV,16373,0))</f>
        <v/>
      </c>
      <c r="B4686" s="13" t="str">
        <f>IF(D4686="","",VLOOKUP(D4686,'DISPATCHED (VT11)'!$E:$L,8,0))</f>
        <v/>
      </c>
      <c r="C4686" s="16" t="str">
        <f>IF(A4686="","",IF(VLOOKUP(A4686,'DSR Attendance'!$A:$E,5,0)=0,VLOOKUP(A4686,'DSR Attendance'!$A:$D,4,0),CONCATENATE(VLOOKUP(A4686,'DSR Attendance'!$A:$D,4,0)," / ",VLOOKUP('Per Outlet Plan'!A4686,'DSR Attendance'!$A:$E,5,0))))</f>
        <v/>
      </c>
      <c r="M4686" s="13" t="str">
        <f t="shared" si="75"/>
        <v/>
      </c>
      <c r="N4686" s="8"/>
      <c r="XFB4686" s="13" t="str">
        <f>IF(D4686="","",COUNTIF('DISPATCHED (VT11)'!$E:$E,'Per Outlet Plan'!D4686))</f>
        <v/>
      </c>
    </row>
    <row r="4687" spans="1:14 16382:16382">
      <c r="A4687" s="18" t="str">
        <f>IF(D4687="","",VLOOKUP(D4687,'DISPATCHED (VT11)'!$E:$XEV,16373,0))</f>
        <v/>
      </c>
      <c r="B4687" s="13" t="str">
        <f>IF(D4687="","",VLOOKUP(D4687,'DISPATCHED (VT11)'!$E:$L,8,0))</f>
        <v/>
      </c>
      <c r="C4687" s="16" t="str">
        <f>IF(A4687="","",IF(VLOOKUP(A4687,'DSR Attendance'!$A:$E,5,0)=0,VLOOKUP(A4687,'DSR Attendance'!$A:$D,4,0),CONCATENATE(VLOOKUP(A4687,'DSR Attendance'!$A:$D,4,0)," / ",VLOOKUP('Per Outlet Plan'!A4687,'DSR Attendance'!$A:$E,5,0))))</f>
        <v/>
      </c>
      <c r="M4687" s="13" t="str">
        <f t="shared" si="75"/>
        <v/>
      </c>
      <c r="N4687" s="8"/>
      <c r="XFB4687" s="13" t="str">
        <f>IF(D4687="","",COUNTIF('DISPATCHED (VT11)'!$E:$E,'Per Outlet Plan'!D4687))</f>
        <v/>
      </c>
    </row>
    <row r="4688" spans="1:14 16382:16382">
      <c r="A4688" s="18" t="str">
        <f>IF(D4688="","",VLOOKUP(D4688,'DISPATCHED (VT11)'!$E:$XEV,16373,0))</f>
        <v/>
      </c>
      <c r="B4688" s="13" t="str">
        <f>IF(D4688="","",VLOOKUP(D4688,'DISPATCHED (VT11)'!$E:$L,8,0))</f>
        <v/>
      </c>
      <c r="C4688" s="16" t="str">
        <f>IF(A4688="","",IF(VLOOKUP(A4688,'DSR Attendance'!$A:$E,5,0)=0,VLOOKUP(A4688,'DSR Attendance'!$A:$D,4,0),CONCATENATE(VLOOKUP(A4688,'DSR Attendance'!$A:$D,4,0)," / ",VLOOKUP('Per Outlet Plan'!A4688,'DSR Attendance'!$A:$E,5,0))))</f>
        <v/>
      </c>
      <c r="M4688" s="13" t="str">
        <f t="shared" si="75"/>
        <v/>
      </c>
      <c r="N4688" s="8"/>
      <c r="XFB4688" s="13" t="str">
        <f>IF(D4688="","",COUNTIF('DISPATCHED (VT11)'!$E:$E,'Per Outlet Plan'!D4688))</f>
        <v/>
      </c>
    </row>
    <row r="4689" spans="1:14 16382:16382">
      <c r="A4689" s="18" t="str">
        <f>IF(D4689="","",VLOOKUP(D4689,'DISPATCHED (VT11)'!$E:$XEV,16373,0))</f>
        <v/>
      </c>
      <c r="B4689" s="13" t="str">
        <f>IF(D4689="","",VLOOKUP(D4689,'DISPATCHED (VT11)'!$E:$L,8,0))</f>
        <v/>
      </c>
      <c r="C4689" s="16" t="str">
        <f>IF(A4689="","",IF(VLOOKUP(A4689,'DSR Attendance'!$A:$E,5,0)=0,VLOOKUP(A4689,'DSR Attendance'!$A:$D,4,0),CONCATENATE(VLOOKUP(A4689,'DSR Attendance'!$A:$D,4,0)," / ",VLOOKUP('Per Outlet Plan'!A4689,'DSR Attendance'!$A:$E,5,0))))</f>
        <v/>
      </c>
      <c r="M4689" s="13" t="str">
        <f t="shared" si="75"/>
        <v/>
      </c>
      <c r="N4689" s="8"/>
      <c r="XFB4689" s="13" t="str">
        <f>IF(D4689="","",COUNTIF('DISPATCHED (VT11)'!$E:$E,'Per Outlet Plan'!D4689))</f>
        <v/>
      </c>
    </row>
    <row r="4690" spans="1:14 16382:16382">
      <c r="A4690" s="18" t="str">
        <f>IF(D4690="","",VLOOKUP(D4690,'DISPATCHED (VT11)'!$E:$XEV,16373,0))</f>
        <v/>
      </c>
      <c r="B4690" s="13" t="str">
        <f>IF(D4690="","",VLOOKUP(D4690,'DISPATCHED (VT11)'!$E:$L,8,0))</f>
        <v/>
      </c>
      <c r="C4690" s="16" t="str">
        <f>IF(A4690="","",IF(VLOOKUP(A4690,'DSR Attendance'!$A:$E,5,0)=0,VLOOKUP(A4690,'DSR Attendance'!$A:$D,4,0),CONCATENATE(VLOOKUP(A4690,'DSR Attendance'!$A:$D,4,0)," / ",VLOOKUP('Per Outlet Plan'!A4690,'DSR Attendance'!$A:$E,5,0))))</f>
        <v/>
      </c>
      <c r="M4690" s="13" t="str">
        <f t="shared" si="75"/>
        <v/>
      </c>
      <c r="N4690" s="8"/>
      <c r="XFB4690" s="13" t="str">
        <f>IF(D4690="","",COUNTIF('DISPATCHED (VT11)'!$E:$E,'Per Outlet Plan'!D4690))</f>
        <v/>
      </c>
    </row>
    <row r="4691" spans="1:14 16382:16382">
      <c r="A4691" s="18" t="str">
        <f>IF(D4691="","",VLOOKUP(D4691,'DISPATCHED (VT11)'!$E:$XEV,16373,0))</f>
        <v/>
      </c>
      <c r="B4691" s="13" t="str">
        <f>IF(D4691="","",VLOOKUP(D4691,'DISPATCHED (VT11)'!$E:$L,8,0))</f>
        <v/>
      </c>
      <c r="C4691" s="16" t="str">
        <f>IF(A4691="","",IF(VLOOKUP(A4691,'DSR Attendance'!$A:$E,5,0)=0,VLOOKUP(A4691,'DSR Attendance'!$A:$D,4,0),CONCATENATE(VLOOKUP(A4691,'DSR Attendance'!$A:$D,4,0)," / ",VLOOKUP('Per Outlet Plan'!A4691,'DSR Attendance'!$A:$E,5,0))))</f>
        <v/>
      </c>
      <c r="M4691" s="13" t="str">
        <f t="shared" si="75"/>
        <v/>
      </c>
      <c r="N4691" s="8"/>
      <c r="XFB4691" s="13" t="str">
        <f>IF(D4691="","",COUNTIF('DISPATCHED (VT11)'!$E:$E,'Per Outlet Plan'!D4691))</f>
        <v/>
      </c>
    </row>
    <row r="4692" spans="1:14 16382:16382">
      <c r="A4692" s="18" t="str">
        <f>IF(D4692="","",VLOOKUP(D4692,'DISPATCHED (VT11)'!$E:$XEV,16373,0))</f>
        <v/>
      </c>
      <c r="B4692" s="13" t="str">
        <f>IF(D4692="","",VLOOKUP(D4692,'DISPATCHED (VT11)'!$E:$L,8,0))</f>
        <v/>
      </c>
      <c r="C4692" s="16" t="str">
        <f>IF(A4692="","",IF(VLOOKUP(A4692,'DSR Attendance'!$A:$E,5,0)=0,VLOOKUP(A4692,'DSR Attendance'!$A:$D,4,0),CONCATENATE(VLOOKUP(A4692,'DSR Attendance'!$A:$D,4,0)," / ",VLOOKUP('Per Outlet Plan'!A4692,'DSR Attendance'!$A:$E,5,0))))</f>
        <v/>
      </c>
      <c r="M4692" s="13" t="str">
        <f t="shared" si="75"/>
        <v/>
      </c>
      <c r="N4692" s="8"/>
      <c r="XFB4692" s="13" t="str">
        <f>IF(D4692="","",COUNTIF('DISPATCHED (VT11)'!$E:$E,'Per Outlet Plan'!D4692))</f>
        <v/>
      </c>
    </row>
    <row r="4693" spans="1:14 16382:16382">
      <c r="A4693" s="18" t="str">
        <f>IF(D4693="","",VLOOKUP(D4693,'DISPATCHED (VT11)'!$E:$XEV,16373,0))</f>
        <v/>
      </c>
      <c r="B4693" s="13" t="str">
        <f>IF(D4693="","",VLOOKUP(D4693,'DISPATCHED (VT11)'!$E:$L,8,0))</f>
        <v/>
      </c>
      <c r="C4693" s="16" t="str">
        <f>IF(A4693="","",IF(VLOOKUP(A4693,'DSR Attendance'!$A:$E,5,0)=0,VLOOKUP(A4693,'DSR Attendance'!$A:$D,4,0),CONCATENATE(VLOOKUP(A4693,'DSR Attendance'!$A:$D,4,0)," / ",VLOOKUP('Per Outlet Plan'!A4693,'DSR Attendance'!$A:$E,5,0))))</f>
        <v/>
      </c>
      <c r="M4693" s="13" t="str">
        <f t="shared" si="75"/>
        <v/>
      </c>
      <c r="N4693" s="8"/>
      <c r="XFB4693" s="13" t="str">
        <f>IF(D4693="","",COUNTIF('DISPATCHED (VT11)'!$E:$E,'Per Outlet Plan'!D4693))</f>
        <v/>
      </c>
    </row>
    <row r="4694" spans="1:14 16382:16382">
      <c r="A4694" s="18" t="str">
        <f>IF(D4694="","",VLOOKUP(D4694,'DISPATCHED (VT11)'!$E:$XEV,16373,0))</f>
        <v/>
      </c>
      <c r="B4694" s="13" t="str">
        <f>IF(D4694="","",VLOOKUP(D4694,'DISPATCHED (VT11)'!$E:$L,8,0))</f>
        <v/>
      </c>
      <c r="C4694" s="16" t="str">
        <f>IF(A4694="","",IF(VLOOKUP(A4694,'DSR Attendance'!$A:$E,5,0)=0,VLOOKUP(A4694,'DSR Attendance'!$A:$D,4,0),CONCATENATE(VLOOKUP(A4694,'DSR Attendance'!$A:$D,4,0)," / ",VLOOKUP('Per Outlet Plan'!A4694,'DSR Attendance'!$A:$E,5,0))))</f>
        <v/>
      </c>
      <c r="M4694" s="13" t="str">
        <f t="shared" si="75"/>
        <v/>
      </c>
      <c r="N4694" s="8"/>
      <c r="XFB4694" s="13" t="str">
        <f>IF(D4694="","",COUNTIF('DISPATCHED (VT11)'!$E:$E,'Per Outlet Plan'!D4694))</f>
        <v/>
      </c>
    </row>
    <row r="4695" spans="1:14 16382:16382">
      <c r="A4695" s="18" t="str">
        <f>IF(D4695="","",VLOOKUP(D4695,'DISPATCHED (VT11)'!$E:$XEV,16373,0))</f>
        <v/>
      </c>
      <c r="B4695" s="13" t="str">
        <f>IF(D4695="","",VLOOKUP(D4695,'DISPATCHED (VT11)'!$E:$L,8,0))</f>
        <v/>
      </c>
      <c r="C4695" s="16" t="str">
        <f>IF(A4695="","",IF(VLOOKUP(A4695,'DSR Attendance'!$A:$E,5,0)=0,VLOOKUP(A4695,'DSR Attendance'!$A:$D,4,0),CONCATENATE(VLOOKUP(A4695,'DSR Attendance'!$A:$D,4,0)," / ",VLOOKUP('Per Outlet Plan'!A4695,'DSR Attendance'!$A:$E,5,0))))</f>
        <v/>
      </c>
      <c r="M4695" s="13" t="str">
        <f t="shared" si="75"/>
        <v/>
      </c>
      <c r="N4695" s="8"/>
      <c r="XFB4695" s="13" t="str">
        <f>IF(D4695="","",COUNTIF('DISPATCHED (VT11)'!$E:$E,'Per Outlet Plan'!D4695))</f>
        <v/>
      </c>
    </row>
    <row r="4696" spans="1:14 16382:16382">
      <c r="A4696" s="18" t="str">
        <f>IF(D4696="","",VLOOKUP(D4696,'DISPATCHED (VT11)'!$E:$XEV,16373,0))</f>
        <v/>
      </c>
      <c r="B4696" s="13" t="str">
        <f>IF(D4696="","",VLOOKUP(D4696,'DISPATCHED (VT11)'!$E:$L,8,0))</f>
        <v/>
      </c>
      <c r="C4696" s="16" t="str">
        <f>IF(A4696="","",IF(VLOOKUP(A4696,'DSR Attendance'!$A:$E,5,0)=0,VLOOKUP(A4696,'DSR Attendance'!$A:$D,4,0),CONCATENATE(VLOOKUP(A4696,'DSR Attendance'!$A:$D,4,0)," / ",VLOOKUP('Per Outlet Plan'!A4696,'DSR Attendance'!$A:$E,5,0))))</f>
        <v/>
      </c>
      <c r="M4696" s="13" t="str">
        <f t="shared" si="75"/>
        <v/>
      </c>
      <c r="N4696" s="8"/>
      <c r="XFB4696" s="13" t="str">
        <f>IF(D4696="","",COUNTIF('DISPATCHED (VT11)'!$E:$E,'Per Outlet Plan'!D4696))</f>
        <v/>
      </c>
    </row>
    <row r="4697" spans="1:14 16382:16382">
      <c r="A4697" s="18" t="str">
        <f>IF(D4697="","",VLOOKUP(D4697,'DISPATCHED (VT11)'!$E:$XEV,16373,0))</f>
        <v/>
      </c>
      <c r="B4697" s="13" t="str">
        <f>IF(D4697="","",VLOOKUP(D4697,'DISPATCHED (VT11)'!$E:$L,8,0))</f>
        <v/>
      </c>
      <c r="C4697" s="16" t="str">
        <f>IF(A4697="","",IF(VLOOKUP(A4697,'DSR Attendance'!$A:$E,5,0)=0,VLOOKUP(A4697,'DSR Attendance'!$A:$D,4,0),CONCATENATE(VLOOKUP(A4697,'DSR Attendance'!$A:$D,4,0)," / ",VLOOKUP('Per Outlet Plan'!A4697,'DSR Attendance'!$A:$E,5,0))))</f>
        <v/>
      </c>
      <c r="M4697" s="13" t="str">
        <f t="shared" si="75"/>
        <v/>
      </c>
      <c r="N4697" s="8"/>
      <c r="XFB4697" s="13" t="str">
        <f>IF(D4697="","",COUNTIF('DISPATCHED (VT11)'!$E:$E,'Per Outlet Plan'!D4697))</f>
        <v/>
      </c>
    </row>
    <row r="4698" spans="1:14 16382:16382">
      <c r="A4698" s="18" t="str">
        <f>IF(D4698="","",VLOOKUP(D4698,'DISPATCHED (VT11)'!$E:$XEV,16373,0))</f>
        <v/>
      </c>
      <c r="B4698" s="13" t="str">
        <f>IF(D4698="","",VLOOKUP(D4698,'DISPATCHED (VT11)'!$E:$L,8,0))</f>
        <v/>
      </c>
      <c r="C4698" s="16" t="str">
        <f>IF(A4698="","",IF(VLOOKUP(A4698,'DSR Attendance'!$A:$E,5,0)=0,VLOOKUP(A4698,'DSR Attendance'!$A:$D,4,0),CONCATENATE(VLOOKUP(A4698,'DSR Attendance'!$A:$D,4,0)," / ",VLOOKUP('Per Outlet Plan'!A4698,'DSR Attendance'!$A:$E,5,0))))</f>
        <v/>
      </c>
      <c r="M4698" s="13" t="str">
        <f t="shared" si="75"/>
        <v/>
      </c>
      <c r="N4698" s="8"/>
      <c r="XFB4698" s="13" t="str">
        <f>IF(D4698="","",COUNTIF('DISPATCHED (VT11)'!$E:$E,'Per Outlet Plan'!D4698))</f>
        <v/>
      </c>
    </row>
    <row r="4699" spans="1:14 16382:16382">
      <c r="A4699" s="18" t="str">
        <f>IF(D4699="","",VLOOKUP(D4699,'DISPATCHED (VT11)'!$E:$XEV,16373,0))</f>
        <v/>
      </c>
      <c r="B4699" s="13" t="str">
        <f>IF(D4699="","",VLOOKUP(D4699,'DISPATCHED (VT11)'!$E:$L,8,0))</f>
        <v/>
      </c>
      <c r="C4699" s="16" t="str">
        <f>IF(A4699="","",IF(VLOOKUP(A4699,'DSR Attendance'!$A:$E,5,0)=0,VLOOKUP(A4699,'DSR Attendance'!$A:$D,4,0),CONCATENATE(VLOOKUP(A4699,'DSR Attendance'!$A:$D,4,0)," / ",VLOOKUP('Per Outlet Plan'!A4699,'DSR Attendance'!$A:$E,5,0))))</f>
        <v/>
      </c>
      <c r="M4699" s="13" t="str">
        <f t="shared" si="75"/>
        <v/>
      </c>
      <c r="N4699" s="8"/>
      <c r="XFB4699" s="13" t="str">
        <f>IF(D4699="","",COUNTIF('DISPATCHED (VT11)'!$E:$E,'Per Outlet Plan'!D4699))</f>
        <v/>
      </c>
    </row>
    <row r="4700" spans="1:14 16382:16382">
      <c r="A4700" s="18" t="str">
        <f>IF(D4700="","",VLOOKUP(D4700,'DISPATCHED (VT11)'!$E:$XEV,16373,0))</f>
        <v/>
      </c>
      <c r="B4700" s="13" t="str">
        <f>IF(D4700="","",VLOOKUP(D4700,'DISPATCHED (VT11)'!$E:$L,8,0))</f>
        <v/>
      </c>
      <c r="C4700" s="16" t="str">
        <f>IF(A4700="","",IF(VLOOKUP(A4700,'DSR Attendance'!$A:$E,5,0)=0,VLOOKUP(A4700,'DSR Attendance'!$A:$D,4,0),CONCATENATE(VLOOKUP(A4700,'DSR Attendance'!$A:$D,4,0)," / ",VLOOKUP('Per Outlet Plan'!A4700,'DSR Attendance'!$A:$E,5,0))))</f>
        <v/>
      </c>
      <c r="M4700" s="13" t="str">
        <f t="shared" si="75"/>
        <v/>
      </c>
      <c r="N4700" s="8"/>
      <c r="XFB4700" s="13" t="str">
        <f>IF(D4700="","",COUNTIF('DISPATCHED (VT11)'!$E:$E,'Per Outlet Plan'!D4700))</f>
        <v/>
      </c>
    </row>
    <row r="4701" spans="1:14 16382:16382">
      <c r="A4701" s="18" t="str">
        <f>IF(D4701="","",VLOOKUP(D4701,'DISPATCHED (VT11)'!$E:$XEV,16373,0))</f>
        <v/>
      </c>
      <c r="B4701" s="13" t="str">
        <f>IF(D4701="","",VLOOKUP(D4701,'DISPATCHED (VT11)'!$E:$L,8,0))</f>
        <v/>
      </c>
      <c r="C4701" s="16" t="str">
        <f>IF(A4701="","",IF(VLOOKUP(A4701,'DSR Attendance'!$A:$E,5,0)=0,VLOOKUP(A4701,'DSR Attendance'!$A:$D,4,0),CONCATENATE(VLOOKUP(A4701,'DSR Attendance'!$A:$D,4,0)," / ",VLOOKUP('Per Outlet Plan'!A4701,'DSR Attendance'!$A:$E,5,0))))</f>
        <v/>
      </c>
      <c r="M4701" s="13" t="str">
        <f t="shared" si="75"/>
        <v/>
      </c>
      <c r="N4701" s="8"/>
      <c r="XFB4701" s="13" t="str">
        <f>IF(D4701="","",COUNTIF('DISPATCHED (VT11)'!$E:$E,'Per Outlet Plan'!D4701))</f>
        <v/>
      </c>
    </row>
    <row r="4702" spans="1:14 16382:16382">
      <c r="A4702" s="18" t="str">
        <f>IF(D4702="","",VLOOKUP(D4702,'DISPATCHED (VT11)'!$E:$XEV,16373,0))</f>
        <v/>
      </c>
      <c r="B4702" s="13" t="str">
        <f>IF(D4702="","",VLOOKUP(D4702,'DISPATCHED (VT11)'!$E:$L,8,0))</f>
        <v/>
      </c>
      <c r="C4702" s="16" t="str">
        <f>IF(A4702="","",IF(VLOOKUP(A4702,'DSR Attendance'!$A:$E,5,0)=0,VLOOKUP(A4702,'DSR Attendance'!$A:$D,4,0),CONCATENATE(VLOOKUP(A4702,'DSR Attendance'!$A:$D,4,0)," / ",VLOOKUP('Per Outlet Plan'!A4702,'DSR Attendance'!$A:$E,5,0))))</f>
        <v/>
      </c>
      <c r="M4702" s="13" t="str">
        <f t="shared" si="75"/>
        <v/>
      </c>
      <c r="N4702" s="8"/>
      <c r="XFB4702" s="13" t="str">
        <f>IF(D4702="","",COUNTIF('DISPATCHED (VT11)'!$E:$E,'Per Outlet Plan'!D4702))</f>
        <v/>
      </c>
    </row>
    <row r="4703" spans="1:14 16382:16382">
      <c r="A4703" s="18" t="str">
        <f>IF(D4703="","",VLOOKUP(D4703,'DISPATCHED (VT11)'!$E:$XEV,16373,0))</f>
        <v/>
      </c>
      <c r="B4703" s="13" t="str">
        <f>IF(D4703="","",VLOOKUP(D4703,'DISPATCHED (VT11)'!$E:$L,8,0))</f>
        <v/>
      </c>
      <c r="C4703" s="16" t="str">
        <f>IF(A4703="","",IF(VLOOKUP(A4703,'DSR Attendance'!$A:$E,5,0)=0,VLOOKUP(A4703,'DSR Attendance'!$A:$D,4,0),CONCATENATE(VLOOKUP(A4703,'DSR Attendance'!$A:$D,4,0)," / ",VLOOKUP('Per Outlet Plan'!A4703,'DSR Attendance'!$A:$E,5,0))))</f>
        <v/>
      </c>
      <c r="M4703" s="13" t="str">
        <f t="shared" si="75"/>
        <v/>
      </c>
      <c r="N4703" s="8"/>
      <c r="XFB4703" s="13" t="str">
        <f>IF(D4703="","",COUNTIF('DISPATCHED (VT11)'!$E:$E,'Per Outlet Plan'!D4703))</f>
        <v/>
      </c>
    </row>
    <row r="4704" spans="1:14 16382:16382">
      <c r="A4704" s="18" t="str">
        <f>IF(D4704="","",VLOOKUP(D4704,'DISPATCHED (VT11)'!$E:$XEV,16373,0))</f>
        <v/>
      </c>
      <c r="B4704" s="13" t="str">
        <f>IF(D4704="","",VLOOKUP(D4704,'DISPATCHED (VT11)'!$E:$L,8,0))</f>
        <v/>
      </c>
      <c r="C4704" s="16" t="str">
        <f>IF(A4704="","",IF(VLOOKUP(A4704,'DSR Attendance'!$A:$E,5,0)=0,VLOOKUP(A4704,'DSR Attendance'!$A:$D,4,0),CONCATENATE(VLOOKUP(A4704,'DSR Attendance'!$A:$D,4,0)," / ",VLOOKUP('Per Outlet Plan'!A4704,'DSR Attendance'!$A:$E,5,0))))</f>
        <v/>
      </c>
      <c r="M4704" s="13" t="str">
        <f t="shared" si="75"/>
        <v/>
      </c>
      <c r="N4704" s="8"/>
      <c r="XFB4704" s="13" t="str">
        <f>IF(D4704="","",COUNTIF('DISPATCHED (VT11)'!$E:$E,'Per Outlet Plan'!D4704))</f>
        <v/>
      </c>
    </row>
    <row r="4705" spans="1:14 16382:16382">
      <c r="A4705" s="18" t="str">
        <f>IF(D4705="","",VLOOKUP(D4705,'DISPATCHED (VT11)'!$E:$XEV,16373,0))</f>
        <v/>
      </c>
      <c r="B4705" s="13" t="str">
        <f>IF(D4705="","",VLOOKUP(D4705,'DISPATCHED (VT11)'!$E:$L,8,0))</f>
        <v/>
      </c>
      <c r="C4705" s="16" t="str">
        <f>IF(A4705="","",IF(VLOOKUP(A4705,'DSR Attendance'!$A:$E,5,0)=0,VLOOKUP(A4705,'DSR Attendance'!$A:$D,4,0),CONCATENATE(VLOOKUP(A4705,'DSR Attendance'!$A:$D,4,0)," / ",VLOOKUP('Per Outlet Plan'!A4705,'DSR Attendance'!$A:$E,5,0))))</f>
        <v/>
      </c>
      <c r="M4705" s="13" t="str">
        <f t="shared" si="75"/>
        <v/>
      </c>
      <c r="N4705" s="8"/>
      <c r="XFB4705" s="13" t="str">
        <f>IF(D4705="","",COUNTIF('DISPATCHED (VT11)'!$E:$E,'Per Outlet Plan'!D4705))</f>
        <v/>
      </c>
    </row>
    <row r="4706" spans="1:14 16382:16382">
      <c r="A4706" s="18" t="str">
        <f>IF(D4706="","",VLOOKUP(D4706,'DISPATCHED (VT11)'!$E:$XEV,16373,0))</f>
        <v/>
      </c>
      <c r="B4706" s="13" t="str">
        <f>IF(D4706="","",VLOOKUP(D4706,'DISPATCHED (VT11)'!$E:$L,8,0))</f>
        <v/>
      </c>
      <c r="C4706" s="16" t="str">
        <f>IF(A4706="","",IF(VLOOKUP(A4706,'DSR Attendance'!$A:$E,5,0)=0,VLOOKUP(A4706,'DSR Attendance'!$A:$D,4,0),CONCATENATE(VLOOKUP(A4706,'DSR Attendance'!$A:$D,4,0)," / ",VLOOKUP('Per Outlet Plan'!A4706,'DSR Attendance'!$A:$E,5,0))))</f>
        <v/>
      </c>
      <c r="M4706" s="13" t="str">
        <f t="shared" si="75"/>
        <v/>
      </c>
      <c r="N4706" s="8"/>
      <c r="XFB4706" s="13" t="str">
        <f>IF(D4706="","",COUNTIF('DISPATCHED (VT11)'!$E:$E,'Per Outlet Plan'!D4706))</f>
        <v/>
      </c>
    </row>
    <row r="4707" spans="1:14 16382:16382">
      <c r="A4707" s="18" t="str">
        <f>IF(D4707="","",VLOOKUP(D4707,'DISPATCHED (VT11)'!$E:$XEV,16373,0))</f>
        <v/>
      </c>
      <c r="B4707" s="13" t="str">
        <f>IF(D4707="","",VLOOKUP(D4707,'DISPATCHED (VT11)'!$E:$L,8,0))</f>
        <v/>
      </c>
      <c r="C4707" s="16" t="str">
        <f>IF(A4707="","",IF(VLOOKUP(A4707,'DSR Attendance'!$A:$E,5,0)=0,VLOOKUP(A4707,'DSR Attendance'!$A:$D,4,0),CONCATENATE(VLOOKUP(A4707,'DSR Attendance'!$A:$D,4,0)," / ",VLOOKUP('Per Outlet Plan'!A4707,'DSR Attendance'!$A:$E,5,0))))</f>
        <v/>
      </c>
      <c r="M4707" s="13" t="str">
        <f t="shared" si="75"/>
        <v/>
      </c>
      <c r="N4707" s="8"/>
      <c r="XFB4707" s="13" t="str">
        <f>IF(D4707="","",COUNTIF('DISPATCHED (VT11)'!$E:$E,'Per Outlet Plan'!D4707))</f>
        <v/>
      </c>
    </row>
    <row r="4708" spans="1:14 16382:16382">
      <c r="A4708" s="18" t="str">
        <f>IF(D4708="","",VLOOKUP(D4708,'DISPATCHED (VT11)'!$E:$XEV,16373,0))</f>
        <v/>
      </c>
      <c r="B4708" s="13" t="str">
        <f>IF(D4708="","",VLOOKUP(D4708,'DISPATCHED (VT11)'!$E:$L,8,0))</f>
        <v/>
      </c>
      <c r="C4708" s="16" t="str">
        <f>IF(A4708="","",IF(VLOOKUP(A4708,'DSR Attendance'!$A:$E,5,0)=0,VLOOKUP(A4708,'DSR Attendance'!$A:$D,4,0),CONCATENATE(VLOOKUP(A4708,'DSR Attendance'!$A:$D,4,0)," / ",VLOOKUP('Per Outlet Plan'!A4708,'DSR Attendance'!$A:$E,5,0))))</f>
        <v/>
      </c>
      <c r="M4708" s="13" t="str">
        <f t="shared" si="75"/>
        <v/>
      </c>
      <c r="N4708" s="8"/>
      <c r="XFB4708" s="13" t="str">
        <f>IF(D4708="","",COUNTIF('DISPATCHED (VT11)'!$E:$E,'Per Outlet Plan'!D4708))</f>
        <v/>
      </c>
    </row>
    <row r="4709" spans="1:14 16382:16382">
      <c r="A4709" s="18" t="str">
        <f>IF(D4709="","",VLOOKUP(D4709,'DISPATCHED (VT11)'!$E:$XEV,16373,0))</f>
        <v/>
      </c>
      <c r="B4709" s="13" t="str">
        <f>IF(D4709="","",VLOOKUP(D4709,'DISPATCHED (VT11)'!$E:$L,8,0))</f>
        <v/>
      </c>
      <c r="C4709" s="16" t="str">
        <f>IF(A4709="","",IF(VLOOKUP(A4709,'DSR Attendance'!$A:$E,5,0)=0,VLOOKUP(A4709,'DSR Attendance'!$A:$D,4,0),CONCATENATE(VLOOKUP(A4709,'DSR Attendance'!$A:$D,4,0)," / ",VLOOKUP('Per Outlet Plan'!A4709,'DSR Attendance'!$A:$E,5,0))))</f>
        <v/>
      </c>
      <c r="M4709" s="13" t="str">
        <f t="shared" si="75"/>
        <v/>
      </c>
      <c r="N4709" s="8"/>
      <c r="XFB4709" s="13" t="str">
        <f>IF(D4709="","",COUNTIF('DISPATCHED (VT11)'!$E:$E,'Per Outlet Plan'!D4709))</f>
        <v/>
      </c>
    </row>
    <row r="4710" spans="1:14 16382:16382">
      <c r="A4710" s="18" t="str">
        <f>IF(D4710="","",VLOOKUP(D4710,'DISPATCHED (VT11)'!$E:$XEV,16373,0))</f>
        <v/>
      </c>
      <c r="B4710" s="13" t="str">
        <f>IF(D4710="","",VLOOKUP(D4710,'DISPATCHED (VT11)'!$E:$L,8,0))</f>
        <v/>
      </c>
      <c r="C4710" s="16" t="str">
        <f>IF(A4710="","",IF(VLOOKUP(A4710,'DSR Attendance'!$A:$E,5,0)=0,VLOOKUP(A4710,'DSR Attendance'!$A:$D,4,0),CONCATENATE(VLOOKUP(A4710,'DSR Attendance'!$A:$D,4,0)," / ",VLOOKUP('Per Outlet Plan'!A4710,'DSR Attendance'!$A:$E,5,0))))</f>
        <v/>
      </c>
      <c r="M4710" s="13" t="str">
        <f t="shared" si="75"/>
        <v/>
      </c>
      <c r="N4710" s="8"/>
      <c r="XFB4710" s="13" t="str">
        <f>IF(D4710="","",COUNTIF('DISPATCHED (VT11)'!$E:$E,'Per Outlet Plan'!D4710))</f>
        <v/>
      </c>
    </row>
    <row r="4711" spans="1:14 16382:16382">
      <c r="A4711" s="18" t="str">
        <f>IF(D4711="","",VLOOKUP(D4711,'DISPATCHED (VT11)'!$E:$XEV,16373,0))</f>
        <v/>
      </c>
      <c r="B4711" s="13" t="str">
        <f>IF(D4711="","",VLOOKUP(D4711,'DISPATCHED (VT11)'!$E:$L,8,0))</f>
        <v/>
      </c>
      <c r="C4711" s="16" t="str">
        <f>IF(A4711="","",IF(VLOOKUP(A4711,'DSR Attendance'!$A:$E,5,0)=0,VLOOKUP(A4711,'DSR Attendance'!$A:$D,4,0),CONCATENATE(VLOOKUP(A4711,'DSR Attendance'!$A:$D,4,0)," / ",VLOOKUP('Per Outlet Plan'!A4711,'DSR Attendance'!$A:$E,5,0))))</f>
        <v/>
      </c>
      <c r="M4711" s="13" t="str">
        <f t="shared" si="75"/>
        <v/>
      </c>
      <c r="N4711" s="8"/>
      <c r="XFB4711" s="13" t="str">
        <f>IF(D4711="","",COUNTIF('DISPATCHED (VT11)'!$E:$E,'Per Outlet Plan'!D4711))</f>
        <v/>
      </c>
    </row>
    <row r="4712" spans="1:14 16382:16382">
      <c r="A4712" s="18" t="str">
        <f>IF(D4712="","",VLOOKUP(D4712,'DISPATCHED (VT11)'!$E:$XEV,16373,0))</f>
        <v/>
      </c>
      <c r="B4712" s="13" t="str">
        <f>IF(D4712="","",VLOOKUP(D4712,'DISPATCHED (VT11)'!$E:$L,8,0))</f>
        <v/>
      </c>
      <c r="C4712" s="16" t="str">
        <f>IF(A4712="","",IF(VLOOKUP(A4712,'DSR Attendance'!$A:$E,5,0)=0,VLOOKUP(A4712,'DSR Attendance'!$A:$D,4,0),CONCATENATE(VLOOKUP(A4712,'DSR Attendance'!$A:$D,4,0)," / ",VLOOKUP('Per Outlet Plan'!A4712,'DSR Attendance'!$A:$E,5,0))))</f>
        <v/>
      </c>
      <c r="M4712" s="13" t="str">
        <f t="shared" si="75"/>
        <v/>
      </c>
      <c r="N4712" s="8"/>
      <c r="XFB4712" s="13" t="str">
        <f>IF(D4712="","",COUNTIF('DISPATCHED (VT11)'!$E:$E,'Per Outlet Plan'!D4712))</f>
        <v/>
      </c>
    </row>
    <row r="4713" spans="1:14 16382:16382">
      <c r="A4713" s="18" t="str">
        <f>IF(D4713="","",VLOOKUP(D4713,'DISPATCHED (VT11)'!$E:$XEV,16373,0))</f>
        <v/>
      </c>
      <c r="B4713" s="13" t="str">
        <f>IF(D4713="","",VLOOKUP(D4713,'DISPATCHED (VT11)'!$E:$L,8,0))</f>
        <v/>
      </c>
      <c r="C4713" s="16" t="str">
        <f>IF(A4713="","",IF(VLOOKUP(A4713,'DSR Attendance'!$A:$E,5,0)=0,VLOOKUP(A4713,'DSR Attendance'!$A:$D,4,0),CONCATENATE(VLOOKUP(A4713,'DSR Attendance'!$A:$D,4,0)," / ",VLOOKUP('Per Outlet Plan'!A4713,'DSR Attendance'!$A:$E,5,0))))</f>
        <v/>
      </c>
      <c r="M4713" s="13" t="str">
        <f t="shared" si="75"/>
        <v/>
      </c>
      <c r="N4713" s="8"/>
      <c r="XFB4713" s="13" t="str">
        <f>IF(D4713="","",COUNTIF('DISPATCHED (VT11)'!$E:$E,'Per Outlet Plan'!D4713))</f>
        <v/>
      </c>
    </row>
    <row r="4714" spans="1:14 16382:16382">
      <c r="A4714" s="18" t="str">
        <f>IF(D4714="","",VLOOKUP(D4714,'DISPATCHED (VT11)'!$E:$XEV,16373,0))</f>
        <v/>
      </c>
      <c r="B4714" s="13" t="str">
        <f>IF(D4714="","",VLOOKUP(D4714,'DISPATCHED (VT11)'!$E:$L,8,0))</f>
        <v/>
      </c>
      <c r="C4714" s="16" t="str">
        <f>IF(A4714="","",IF(VLOOKUP(A4714,'DSR Attendance'!$A:$E,5,0)=0,VLOOKUP(A4714,'DSR Attendance'!$A:$D,4,0),CONCATENATE(VLOOKUP(A4714,'DSR Attendance'!$A:$D,4,0)," / ",VLOOKUP('Per Outlet Plan'!A4714,'DSR Attendance'!$A:$E,5,0))))</f>
        <v/>
      </c>
      <c r="M4714" s="13" t="str">
        <f t="shared" si="75"/>
        <v/>
      </c>
      <c r="N4714" s="8"/>
      <c r="XFB4714" s="13" t="str">
        <f>IF(D4714="","",COUNTIF('DISPATCHED (VT11)'!$E:$E,'Per Outlet Plan'!D4714))</f>
        <v/>
      </c>
    </row>
    <row r="4715" spans="1:14 16382:16382">
      <c r="A4715" s="18" t="str">
        <f>IF(D4715="","",VLOOKUP(D4715,'DISPATCHED (VT11)'!$E:$XEV,16373,0))</f>
        <v/>
      </c>
      <c r="B4715" s="13" t="str">
        <f>IF(D4715="","",VLOOKUP(D4715,'DISPATCHED (VT11)'!$E:$L,8,0))</f>
        <v/>
      </c>
      <c r="C4715" s="16" t="str">
        <f>IF(A4715="","",IF(VLOOKUP(A4715,'DSR Attendance'!$A:$E,5,0)=0,VLOOKUP(A4715,'DSR Attendance'!$A:$D,4,0),CONCATENATE(VLOOKUP(A4715,'DSR Attendance'!$A:$D,4,0)," / ",VLOOKUP('Per Outlet Plan'!A4715,'DSR Attendance'!$A:$E,5,0))))</f>
        <v/>
      </c>
      <c r="M4715" s="13" t="str">
        <f t="shared" si="75"/>
        <v/>
      </c>
      <c r="N4715" s="8"/>
      <c r="XFB4715" s="13" t="str">
        <f>IF(D4715="","",COUNTIF('DISPATCHED (VT11)'!$E:$E,'Per Outlet Plan'!D4715))</f>
        <v/>
      </c>
    </row>
    <row r="4716" spans="1:14 16382:16382">
      <c r="A4716" s="18" t="str">
        <f>IF(D4716="","",VLOOKUP(D4716,'DISPATCHED (VT11)'!$E:$XEV,16373,0))</f>
        <v/>
      </c>
      <c r="B4716" s="13" t="str">
        <f>IF(D4716="","",VLOOKUP(D4716,'DISPATCHED (VT11)'!$E:$L,8,0))</f>
        <v/>
      </c>
      <c r="C4716" s="16" t="str">
        <f>IF(A4716="","",IF(VLOOKUP(A4716,'DSR Attendance'!$A:$E,5,0)=0,VLOOKUP(A4716,'DSR Attendance'!$A:$D,4,0),CONCATENATE(VLOOKUP(A4716,'DSR Attendance'!$A:$D,4,0)," / ",VLOOKUP('Per Outlet Plan'!A4716,'DSR Attendance'!$A:$E,5,0))))</f>
        <v/>
      </c>
      <c r="M4716" s="13" t="str">
        <f t="shared" si="75"/>
        <v/>
      </c>
      <c r="N4716" s="8"/>
      <c r="XFB4716" s="13" t="str">
        <f>IF(D4716="","",COUNTIF('DISPATCHED (VT11)'!$E:$E,'Per Outlet Plan'!D4716))</f>
        <v/>
      </c>
    </row>
    <row r="4717" spans="1:14 16382:16382">
      <c r="A4717" s="18" t="str">
        <f>IF(D4717="","",VLOOKUP(D4717,'DISPATCHED (VT11)'!$E:$XEV,16373,0))</f>
        <v/>
      </c>
      <c r="B4717" s="13" t="str">
        <f>IF(D4717="","",VLOOKUP(D4717,'DISPATCHED (VT11)'!$E:$L,8,0))</f>
        <v/>
      </c>
      <c r="C4717" s="16" t="str">
        <f>IF(A4717="","",IF(VLOOKUP(A4717,'DSR Attendance'!$A:$E,5,0)=0,VLOOKUP(A4717,'DSR Attendance'!$A:$D,4,0),CONCATENATE(VLOOKUP(A4717,'DSR Attendance'!$A:$D,4,0)," / ",VLOOKUP('Per Outlet Plan'!A4717,'DSR Attendance'!$A:$E,5,0))))</f>
        <v/>
      </c>
      <c r="M4717" s="13" t="str">
        <f t="shared" si="75"/>
        <v/>
      </c>
      <c r="N4717" s="8"/>
      <c r="XFB4717" s="13" t="str">
        <f>IF(D4717="","",COUNTIF('DISPATCHED (VT11)'!$E:$E,'Per Outlet Plan'!D4717))</f>
        <v/>
      </c>
    </row>
    <row r="4718" spans="1:14 16382:16382">
      <c r="A4718" s="18" t="str">
        <f>IF(D4718="","",VLOOKUP(D4718,'DISPATCHED (VT11)'!$E:$XEV,16373,0))</f>
        <v/>
      </c>
      <c r="B4718" s="13" t="str">
        <f>IF(D4718="","",VLOOKUP(D4718,'DISPATCHED (VT11)'!$E:$L,8,0))</f>
        <v/>
      </c>
      <c r="C4718" s="16" t="str">
        <f>IF(A4718="","",IF(VLOOKUP(A4718,'DSR Attendance'!$A:$E,5,0)=0,VLOOKUP(A4718,'DSR Attendance'!$A:$D,4,0),CONCATENATE(VLOOKUP(A4718,'DSR Attendance'!$A:$D,4,0)," / ",VLOOKUP('Per Outlet Plan'!A4718,'DSR Attendance'!$A:$E,5,0))))</f>
        <v/>
      </c>
      <c r="M4718" s="13" t="str">
        <f t="shared" si="75"/>
        <v/>
      </c>
      <c r="N4718" s="8"/>
      <c r="XFB4718" s="13" t="str">
        <f>IF(D4718="","",COUNTIF('DISPATCHED (VT11)'!$E:$E,'Per Outlet Plan'!D4718))</f>
        <v/>
      </c>
    </row>
    <row r="4719" spans="1:14 16382:16382">
      <c r="A4719" s="18" t="str">
        <f>IF(D4719="","",VLOOKUP(D4719,'DISPATCHED (VT11)'!$E:$XEV,16373,0))</f>
        <v/>
      </c>
      <c r="B4719" s="13" t="str">
        <f>IF(D4719="","",VLOOKUP(D4719,'DISPATCHED (VT11)'!$E:$L,8,0))</f>
        <v/>
      </c>
      <c r="C4719" s="16" t="str">
        <f>IF(A4719="","",IF(VLOOKUP(A4719,'DSR Attendance'!$A:$E,5,0)=0,VLOOKUP(A4719,'DSR Attendance'!$A:$D,4,0),CONCATENATE(VLOOKUP(A4719,'DSR Attendance'!$A:$D,4,0)," / ",VLOOKUP('Per Outlet Plan'!A4719,'DSR Attendance'!$A:$E,5,0))))</f>
        <v/>
      </c>
      <c r="M4719" s="13" t="str">
        <f t="shared" si="75"/>
        <v/>
      </c>
      <c r="N4719" s="8"/>
      <c r="XFB4719" s="13" t="str">
        <f>IF(D4719="","",COUNTIF('DISPATCHED (VT11)'!$E:$E,'Per Outlet Plan'!D4719))</f>
        <v/>
      </c>
    </row>
    <row r="4720" spans="1:14 16382:16382">
      <c r="A4720" s="18" t="str">
        <f>IF(D4720="","",VLOOKUP(D4720,'DISPATCHED (VT11)'!$E:$XEV,16373,0))</f>
        <v/>
      </c>
      <c r="B4720" s="13" t="str">
        <f>IF(D4720="","",VLOOKUP(D4720,'DISPATCHED (VT11)'!$E:$L,8,0))</f>
        <v/>
      </c>
      <c r="C4720" s="16" t="str">
        <f>IF(A4720="","",IF(VLOOKUP(A4720,'DSR Attendance'!$A:$E,5,0)=0,VLOOKUP(A4720,'DSR Attendance'!$A:$D,4,0),CONCATENATE(VLOOKUP(A4720,'DSR Attendance'!$A:$D,4,0)," / ",VLOOKUP('Per Outlet Plan'!A4720,'DSR Attendance'!$A:$E,5,0))))</f>
        <v/>
      </c>
      <c r="M4720" s="13" t="str">
        <f t="shared" si="75"/>
        <v/>
      </c>
      <c r="N4720" s="8"/>
      <c r="XFB4720" s="13" t="str">
        <f>IF(D4720="","",COUNTIF('DISPATCHED (VT11)'!$E:$E,'Per Outlet Plan'!D4720))</f>
        <v/>
      </c>
    </row>
    <row r="4721" spans="1:14 16382:16382">
      <c r="A4721" s="18" t="str">
        <f>IF(D4721="","",VLOOKUP(D4721,'DISPATCHED (VT11)'!$E:$XEV,16373,0))</f>
        <v/>
      </c>
      <c r="B4721" s="13" t="str">
        <f>IF(D4721="","",VLOOKUP(D4721,'DISPATCHED (VT11)'!$E:$L,8,0))</f>
        <v/>
      </c>
      <c r="C4721" s="16" t="str">
        <f>IF(A4721="","",IF(VLOOKUP(A4721,'DSR Attendance'!$A:$E,5,0)=0,VLOOKUP(A4721,'DSR Attendance'!$A:$D,4,0),CONCATENATE(VLOOKUP(A4721,'DSR Attendance'!$A:$D,4,0)," / ",VLOOKUP('Per Outlet Plan'!A4721,'DSR Attendance'!$A:$E,5,0))))</f>
        <v/>
      </c>
      <c r="M4721" s="13" t="str">
        <f t="shared" si="75"/>
        <v/>
      </c>
      <c r="N4721" s="8"/>
      <c r="XFB4721" s="13" t="str">
        <f>IF(D4721="","",COUNTIF('DISPATCHED (VT11)'!$E:$E,'Per Outlet Plan'!D4721))</f>
        <v/>
      </c>
    </row>
    <row r="4722" spans="1:14 16382:16382">
      <c r="A4722" s="18" t="str">
        <f>IF(D4722="","",VLOOKUP(D4722,'DISPATCHED (VT11)'!$E:$XEV,16373,0))</f>
        <v/>
      </c>
      <c r="B4722" s="13" t="str">
        <f>IF(D4722="","",VLOOKUP(D4722,'DISPATCHED (VT11)'!$E:$L,8,0))</f>
        <v/>
      </c>
      <c r="C4722" s="16" t="str">
        <f>IF(A4722="","",IF(VLOOKUP(A4722,'DSR Attendance'!$A:$E,5,0)=0,VLOOKUP(A4722,'DSR Attendance'!$A:$D,4,0),CONCATENATE(VLOOKUP(A4722,'DSR Attendance'!$A:$D,4,0)," / ",VLOOKUP('Per Outlet Plan'!A4722,'DSR Attendance'!$A:$E,5,0))))</f>
        <v/>
      </c>
      <c r="M4722" s="13" t="str">
        <f t="shared" si="75"/>
        <v/>
      </c>
      <c r="N4722" s="8"/>
      <c r="XFB4722" s="13" t="str">
        <f>IF(D4722="","",COUNTIF('DISPATCHED (VT11)'!$E:$E,'Per Outlet Plan'!D4722))</f>
        <v/>
      </c>
    </row>
    <row r="4723" spans="1:14 16382:16382">
      <c r="A4723" s="18" t="str">
        <f>IF(D4723="","",VLOOKUP(D4723,'DISPATCHED (VT11)'!$E:$XEV,16373,0))</f>
        <v/>
      </c>
      <c r="B4723" s="13" t="str">
        <f>IF(D4723="","",VLOOKUP(D4723,'DISPATCHED (VT11)'!$E:$L,8,0))</f>
        <v/>
      </c>
      <c r="C4723" s="16" t="str">
        <f>IF(A4723="","",IF(VLOOKUP(A4723,'DSR Attendance'!$A:$E,5,0)=0,VLOOKUP(A4723,'DSR Attendance'!$A:$D,4,0),CONCATENATE(VLOOKUP(A4723,'DSR Attendance'!$A:$D,4,0)," / ",VLOOKUP('Per Outlet Plan'!A4723,'DSR Attendance'!$A:$E,5,0))))</f>
        <v/>
      </c>
      <c r="M4723" s="13" t="str">
        <f t="shared" si="75"/>
        <v/>
      </c>
      <c r="N4723" s="8"/>
      <c r="XFB4723" s="13" t="str">
        <f>IF(D4723="","",COUNTIF('DISPATCHED (VT11)'!$E:$E,'Per Outlet Plan'!D4723))</f>
        <v/>
      </c>
    </row>
    <row r="4724" spans="1:14 16382:16382">
      <c r="A4724" s="18" t="str">
        <f>IF(D4724="","",VLOOKUP(D4724,'DISPATCHED (VT11)'!$E:$XEV,16373,0))</f>
        <v/>
      </c>
      <c r="B4724" s="13" t="str">
        <f>IF(D4724="","",VLOOKUP(D4724,'DISPATCHED (VT11)'!$E:$L,8,0))</f>
        <v/>
      </c>
      <c r="C4724" s="16" t="str">
        <f>IF(A4724="","",IF(VLOOKUP(A4724,'DSR Attendance'!$A:$E,5,0)=0,VLOOKUP(A4724,'DSR Attendance'!$A:$D,4,0),CONCATENATE(VLOOKUP(A4724,'DSR Attendance'!$A:$D,4,0)," / ",VLOOKUP('Per Outlet Plan'!A4724,'DSR Attendance'!$A:$E,5,0))))</f>
        <v/>
      </c>
      <c r="M4724" s="13" t="str">
        <f t="shared" si="75"/>
        <v/>
      </c>
      <c r="N4724" s="8"/>
      <c r="XFB4724" s="13" t="str">
        <f>IF(D4724="","",COUNTIF('DISPATCHED (VT11)'!$E:$E,'Per Outlet Plan'!D4724))</f>
        <v/>
      </c>
    </row>
    <row r="4725" spans="1:14 16382:16382">
      <c r="A4725" s="18" t="str">
        <f>IF(D4725="","",VLOOKUP(D4725,'DISPATCHED (VT11)'!$E:$XEV,16373,0))</f>
        <v/>
      </c>
      <c r="B4725" s="13" t="str">
        <f>IF(D4725="","",VLOOKUP(D4725,'DISPATCHED (VT11)'!$E:$L,8,0))</f>
        <v/>
      </c>
      <c r="C4725" s="16" t="str">
        <f>IF(A4725="","",IF(VLOOKUP(A4725,'DSR Attendance'!$A:$E,5,0)=0,VLOOKUP(A4725,'DSR Attendance'!$A:$D,4,0),CONCATENATE(VLOOKUP(A4725,'DSR Attendance'!$A:$D,4,0)," / ",VLOOKUP('Per Outlet Plan'!A4725,'DSR Attendance'!$A:$E,5,0))))</f>
        <v/>
      </c>
      <c r="M4725" s="13" t="str">
        <f t="shared" si="75"/>
        <v/>
      </c>
      <c r="N4725" s="8"/>
      <c r="XFB4725" s="13" t="str">
        <f>IF(D4725="","",COUNTIF('DISPATCHED (VT11)'!$E:$E,'Per Outlet Plan'!D4725))</f>
        <v/>
      </c>
    </row>
    <row r="4726" spans="1:14 16382:16382">
      <c r="A4726" s="18" t="str">
        <f>IF(D4726="","",VLOOKUP(D4726,'DISPATCHED (VT11)'!$E:$XEV,16373,0))</f>
        <v/>
      </c>
      <c r="B4726" s="13" t="str">
        <f>IF(D4726="","",VLOOKUP(D4726,'DISPATCHED (VT11)'!$E:$L,8,0))</f>
        <v/>
      </c>
      <c r="C4726" s="16" t="str">
        <f>IF(A4726="","",IF(VLOOKUP(A4726,'DSR Attendance'!$A:$E,5,0)=0,VLOOKUP(A4726,'DSR Attendance'!$A:$D,4,0),CONCATENATE(VLOOKUP(A4726,'DSR Attendance'!$A:$D,4,0)," / ",VLOOKUP('Per Outlet Plan'!A4726,'DSR Attendance'!$A:$E,5,0))))</f>
        <v/>
      </c>
      <c r="M4726" s="13" t="str">
        <f t="shared" si="75"/>
        <v/>
      </c>
      <c r="N4726" s="8"/>
      <c r="XFB4726" s="13" t="str">
        <f>IF(D4726="","",COUNTIF('DISPATCHED (VT11)'!$E:$E,'Per Outlet Plan'!D4726))</f>
        <v/>
      </c>
    </row>
    <row r="4727" spans="1:14 16382:16382">
      <c r="A4727" s="18" t="str">
        <f>IF(D4727="","",VLOOKUP(D4727,'DISPATCHED (VT11)'!$E:$XEV,16373,0))</f>
        <v/>
      </c>
      <c r="B4727" s="13" t="str">
        <f>IF(D4727="","",VLOOKUP(D4727,'DISPATCHED (VT11)'!$E:$L,8,0))</f>
        <v/>
      </c>
      <c r="C4727" s="16" t="str">
        <f>IF(A4727="","",IF(VLOOKUP(A4727,'DSR Attendance'!$A:$E,5,0)=0,VLOOKUP(A4727,'DSR Attendance'!$A:$D,4,0),CONCATENATE(VLOOKUP(A4727,'DSR Attendance'!$A:$D,4,0)," / ",VLOOKUP('Per Outlet Plan'!A4727,'DSR Attendance'!$A:$E,5,0))))</f>
        <v/>
      </c>
      <c r="M4727" s="13" t="str">
        <f t="shared" si="75"/>
        <v/>
      </c>
      <c r="N4727" s="8"/>
      <c r="XFB4727" s="13" t="str">
        <f>IF(D4727="","",COUNTIF('DISPATCHED (VT11)'!$E:$E,'Per Outlet Plan'!D4727))</f>
        <v/>
      </c>
    </row>
    <row r="4728" spans="1:14 16382:16382">
      <c r="A4728" s="18" t="str">
        <f>IF(D4728="","",VLOOKUP(D4728,'DISPATCHED (VT11)'!$E:$XEV,16373,0))</f>
        <v/>
      </c>
      <c r="B4728" s="13" t="str">
        <f>IF(D4728="","",VLOOKUP(D4728,'DISPATCHED (VT11)'!$E:$L,8,0))</f>
        <v/>
      </c>
      <c r="C4728" s="16" t="str">
        <f>IF(A4728="","",IF(VLOOKUP(A4728,'DSR Attendance'!$A:$E,5,0)=0,VLOOKUP(A4728,'DSR Attendance'!$A:$D,4,0),CONCATENATE(VLOOKUP(A4728,'DSR Attendance'!$A:$D,4,0)," / ",VLOOKUP('Per Outlet Plan'!A4728,'DSR Attendance'!$A:$E,5,0))))</f>
        <v/>
      </c>
      <c r="M4728" s="13" t="str">
        <f t="shared" si="75"/>
        <v/>
      </c>
      <c r="N4728" s="8"/>
      <c r="XFB4728" s="13" t="str">
        <f>IF(D4728="","",COUNTIF('DISPATCHED (VT11)'!$E:$E,'Per Outlet Plan'!D4728))</f>
        <v/>
      </c>
    </row>
    <row r="4729" spans="1:14 16382:16382">
      <c r="A4729" s="18" t="str">
        <f>IF(D4729="","",VLOOKUP(D4729,'DISPATCHED (VT11)'!$E:$XEV,16373,0))</f>
        <v/>
      </c>
      <c r="B4729" s="13" t="str">
        <f>IF(D4729="","",VLOOKUP(D4729,'DISPATCHED (VT11)'!$E:$L,8,0))</f>
        <v/>
      </c>
      <c r="C4729" s="16" t="str">
        <f>IF(A4729="","",IF(VLOOKUP(A4729,'DSR Attendance'!$A:$E,5,0)=0,VLOOKUP(A4729,'DSR Attendance'!$A:$D,4,0),CONCATENATE(VLOOKUP(A4729,'DSR Attendance'!$A:$D,4,0)," / ",VLOOKUP('Per Outlet Plan'!A4729,'DSR Attendance'!$A:$E,5,0))))</f>
        <v/>
      </c>
      <c r="M4729" s="13" t="str">
        <f t="shared" si="75"/>
        <v/>
      </c>
      <c r="N4729" s="8"/>
      <c r="XFB4729" s="13" t="str">
        <f>IF(D4729="","",COUNTIF('DISPATCHED (VT11)'!$E:$E,'Per Outlet Plan'!D4729))</f>
        <v/>
      </c>
    </row>
    <row r="4730" spans="1:14 16382:16382">
      <c r="A4730" s="18" t="str">
        <f>IF(D4730="","",VLOOKUP(D4730,'DISPATCHED (VT11)'!$E:$XEV,16373,0))</f>
        <v/>
      </c>
      <c r="B4730" s="13" t="str">
        <f>IF(D4730="","",VLOOKUP(D4730,'DISPATCHED (VT11)'!$E:$L,8,0))</f>
        <v/>
      </c>
      <c r="C4730" s="16" t="str">
        <f>IF(A4730="","",IF(VLOOKUP(A4730,'DSR Attendance'!$A:$E,5,0)=0,VLOOKUP(A4730,'DSR Attendance'!$A:$D,4,0),CONCATENATE(VLOOKUP(A4730,'DSR Attendance'!$A:$D,4,0)," / ",VLOOKUP('Per Outlet Plan'!A4730,'DSR Attendance'!$A:$E,5,0))))</f>
        <v/>
      </c>
      <c r="M4730" s="13" t="str">
        <f t="shared" si="75"/>
        <v/>
      </c>
      <c r="N4730" s="8"/>
      <c r="XFB4730" s="13" t="str">
        <f>IF(D4730="","",COUNTIF('DISPATCHED (VT11)'!$E:$E,'Per Outlet Plan'!D4730))</f>
        <v/>
      </c>
    </row>
    <row r="4731" spans="1:14 16382:16382">
      <c r="A4731" s="18" t="str">
        <f>IF(D4731="","",VLOOKUP(D4731,'DISPATCHED (VT11)'!$E:$XEV,16373,0))</f>
        <v/>
      </c>
      <c r="B4731" s="13" t="str">
        <f>IF(D4731="","",VLOOKUP(D4731,'DISPATCHED (VT11)'!$E:$L,8,0))</f>
        <v/>
      </c>
      <c r="C4731" s="16" t="str">
        <f>IF(A4731="","",IF(VLOOKUP(A4731,'DSR Attendance'!$A:$E,5,0)=0,VLOOKUP(A4731,'DSR Attendance'!$A:$D,4,0),CONCATENATE(VLOOKUP(A4731,'DSR Attendance'!$A:$D,4,0)," / ",VLOOKUP('Per Outlet Plan'!A4731,'DSR Attendance'!$A:$E,5,0))))</f>
        <v/>
      </c>
      <c r="M4731" s="13" t="str">
        <f t="shared" si="75"/>
        <v/>
      </c>
      <c r="N4731" s="8"/>
      <c r="XFB4731" s="13" t="str">
        <f>IF(D4731="","",COUNTIF('DISPATCHED (VT11)'!$E:$E,'Per Outlet Plan'!D4731))</f>
        <v/>
      </c>
    </row>
    <row r="4732" spans="1:14 16382:16382">
      <c r="A4732" s="18" t="str">
        <f>IF(D4732="","",VLOOKUP(D4732,'DISPATCHED (VT11)'!$E:$XEV,16373,0))</f>
        <v/>
      </c>
      <c r="B4732" s="13" t="str">
        <f>IF(D4732="","",VLOOKUP(D4732,'DISPATCHED (VT11)'!$E:$L,8,0))</f>
        <v/>
      </c>
      <c r="C4732" s="16" t="str">
        <f>IF(A4732="","",IF(VLOOKUP(A4732,'DSR Attendance'!$A:$E,5,0)=0,VLOOKUP(A4732,'DSR Attendance'!$A:$D,4,0),CONCATENATE(VLOOKUP(A4732,'DSR Attendance'!$A:$D,4,0)," / ",VLOOKUP('Per Outlet Plan'!A4732,'DSR Attendance'!$A:$E,5,0))))</f>
        <v/>
      </c>
      <c r="M4732" s="13" t="str">
        <f t="shared" si="75"/>
        <v/>
      </c>
      <c r="N4732" s="8"/>
      <c r="XFB4732" s="13" t="str">
        <f>IF(D4732="","",COUNTIF('DISPATCHED (VT11)'!$E:$E,'Per Outlet Plan'!D4732))</f>
        <v/>
      </c>
    </row>
    <row r="4733" spans="1:14 16382:16382">
      <c r="A4733" s="18" t="str">
        <f>IF(D4733="","",VLOOKUP(D4733,'DISPATCHED (VT11)'!$E:$XEV,16373,0))</f>
        <v/>
      </c>
      <c r="B4733" s="13" t="str">
        <f>IF(D4733="","",VLOOKUP(D4733,'DISPATCHED (VT11)'!$E:$L,8,0))</f>
        <v/>
      </c>
      <c r="C4733" s="16" t="str">
        <f>IF(A4733="","",IF(VLOOKUP(A4733,'DSR Attendance'!$A:$E,5,0)=0,VLOOKUP(A4733,'DSR Attendance'!$A:$D,4,0),CONCATENATE(VLOOKUP(A4733,'DSR Attendance'!$A:$D,4,0)," / ",VLOOKUP('Per Outlet Plan'!A4733,'DSR Attendance'!$A:$E,5,0))))</f>
        <v/>
      </c>
      <c r="M4733" s="13" t="str">
        <f t="shared" si="75"/>
        <v/>
      </c>
      <c r="N4733" s="8"/>
      <c r="XFB4733" s="13" t="str">
        <f>IF(D4733="","",COUNTIF('DISPATCHED (VT11)'!$E:$E,'Per Outlet Plan'!D4733))</f>
        <v/>
      </c>
    </row>
    <row r="4734" spans="1:14 16382:16382">
      <c r="A4734" s="18" t="str">
        <f>IF(D4734="","",VLOOKUP(D4734,'DISPATCHED (VT11)'!$E:$XEV,16373,0))</f>
        <v/>
      </c>
      <c r="B4734" s="13" t="str">
        <f>IF(D4734="","",VLOOKUP(D4734,'DISPATCHED (VT11)'!$E:$L,8,0))</f>
        <v/>
      </c>
      <c r="C4734" s="16" t="str">
        <f>IF(A4734="","",IF(VLOOKUP(A4734,'DSR Attendance'!$A:$E,5,0)=0,VLOOKUP(A4734,'DSR Attendance'!$A:$D,4,0),CONCATENATE(VLOOKUP(A4734,'DSR Attendance'!$A:$D,4,0)," / ",VLOOKUP('Per Outlet Plan'!A4734,'DSR Attendance'!$A:$E,5,0))))</f>
        <v/>
      </c>
      <c r="M4734" s="13" t="str">
        <f t="shared" si="75"/>
        <v/>
      </c>
      <c r="N4734" s="8"/>
      <c r="XFB4734" s="13" t="str">
        <f>IF(D4734="","",COUNTIF('DISPATCHED (VT11)'!$E:$E,'Per Outlet Plan'!D4734))</f>
        <v/>
      </c>
    </row>
    <row r="4735" spans="1:14 16382:16382">
      <c r="A4735" s="18" t="str">
        <f>IF(D4735="","",VLOOKUP(D4735,'DISPATCHED (VT11)'!$E:$XEV,16373,0))</f>
        <v/>
      </c>
      <c r="B4735" s="13" t="str">
        <f>IF(D4735="","",VLOOKUP(D4735,'DISPATCHED (VT11)'!$E:$L,8,0))</f>
        <v/>
      </c>
      <c r="C4735" s="16" t="str">
        <f>IF(A4735="","",IF(VLOOKUP(A4735,'DSR Attendance'!$A:$E,5,0)=0,VLOOKUP(A4735,'DSR Attendance'!$A:$D,4,0),CONCATENATE(VLOOKUP(A4735,'DSR Attendance'!$A:$D,4,0)," / ",VLOOKUP('Per Outlet Plan'!A4735,'DSR Attendance'!$A:$E,5,0))))</f>
        <v/>
      </c>
      <c r="M4735" s="13" t="str">
        <f t="shared" si="75"/>
        <v/>
      </c>
      <c r="N4735" s="8"/>
      <c r="XFB4735" s="13" t="str">
        <f>IF(D4735="","",COUNTIF('DISPATCHED (VT11)'!$E:$E,'Per Outlet Plan'!D4735))</f>
        <v/>
      </c>
    </row>
    <row r="4736" spans="1:14 16382:16382">
      <c r="A4736" s="18" t="str">
        <f>IF(D4736="","",VLOOKUP(D4736,'DISPATCHED (VT11)'!$E:$XEV,16373,0))</f>
        <v/>
      </c>
      <c r="B4736" s="13" t="str">
        <f>IF(D4736="","",VLOOKUP(D4736,'DISPATCHED (VT11)'!$E:$L,8,0))</f>
        <v/>
      </c>
      <c r="C4736" s="16" t="str">
        <f>IF(A4736="","",IF(VLOOKUP(A4736,'DSR Attendance'!$A:$E,5,0)=0,VLOOKUP(A4736,'DSR Attendance'!$A:$D,4,0),CONCATENATE(VLOOKUP(A4736,'DSR Attendance'!$A:$D,4,0)," / ",VLOOKUP('Per Outlet Plan'!A4736,'DSR Attendance'!$A:$E,5,0))))</f>
        <v/>
      </c>
      <c r="M4736" s="13" t="str">
        <f t="shared" si="75"/>
        <v/>
      </c>
      <c r="N4736" s="8"/>
      <c r="XFB4736" s="13" t="str">
        <f>IF(D4736="","",COUNTIF('DISPATCHED (VT11)'!$E:$E,'Per Outlet Plan'!D4736))</f>
        <v/>
      </c>
    </row>
    <row r="4737" spans="1:14 16382:16382">
      <c r="A4737" s="18" t="str">
        <f>IF(D4737="","",VLOOKUP(D4737,'DISPATCHED (VT11)'!$E:$XEV,16373,0))</f>
        <v/>
      </c>
      <c r="B4737" s="13" t="str">
        <f>IF(D4737="","",VLOOKUP(D4737,'DISPATCHED (VT11)'!$E:$L,8,0))</f>
        <v/>
      </c>
      <c r="C4737" s="16" t="str">
        <f>IF(A4737="","",IF(VLOOKUP(A4737,'DSR Attendance'!$A:$E,5,0)=0,VLOOKUP(A4737,'DSR Attendance'!$A:$D,4,0),CONCATENATE(VLOOKUP(A4737,'DSR Attendance'!$A:$D,4,0)," / ",VLOOKUP('Per Outlet Plan'!A4737,'DSR Attendance'!$A:$E,5,0))))</f>
        <v/>
      </c>
      <c r="M4737" s="13" t="str">
        <f t="shared" si="75"/>
        <v/>
      </c>
      <c r="N4737" s="8"/>
      <c r="XFB4737" s="13" t="str">
        <f>IF(D4737="","",COUNTIF('DISPATCHED (VT11)'!$E:$E,'Per Outlet Plan'!D4737))</f>
        <v/>
      </c>
    </row>
    <row r="4738" spans="1:14 16382:16382">
      <c r="A4738" s="18" t="str">
        <f>IF(D4738="","",VLOOKUP(D4738,'DISPATCHED (VT11)'!$E:$XEV,16373,0))</f>
        <v/>
      </c>
      <c r="B4738" s="13" t="str">
        <f>IF(D4738="","",VLOOKUP(D4738,'DISPATCHED (VT11)'!$E:$L,8,0))</f>
        <v/>
      </c>
      <c r="C4738" s="16" t="str">
        <f>IF(A4738="","",IF(VLOOKUP(A4738,'DSR Attendance'!$A:$E,5,0)=0,VLOOKUP(A4738,'DSR Attendance'!$A:$D,4,0),CONCATENATE(VLOOKUP(A4738,'DSR Attendance'!$A:$D,4,0)," / ",VLOOKUP('Per Outlet Plan'!A4738,'DSR Attendance'!$A:$E,5,0))))</f>
        <v/>
      </c>
      <c r="M4738" s="13" t="str">
        <f t="shared" si="75"/>
        <v/>
      </c>
      <c r="N4738" s="8"/>
      <c r="XFB4738" s="13" t="str">
        <f>IF(D4738="","",COUNTIF('DISPATCHED (VT11)'!$E:$E,'Per Outlet Plan'!D4738))</f>
        <v/>
      </c>
    </row>
    <row r="4739" spans="1:14 16382:16382">
      <c r="A4739" s="18" t="str">
        <f>IF(D4739="","",VLOOKUP(D4739,'DISPATCHED (VT11)'!$E:$XEV,16373,0))</f>
        <v/>
      </c>
      <c r="B4739" s="13" t="str">
        <f>IF(D4739="","",VLOOKUP(D4739,'DISPATCHED (VT11)'!$E:$L,8,0))</f>
        <v/>
      </c>
      <c r="C4739" s="16" t="str">
        <f>IF(A4739="","",IF(VLOOKUP(A4739,'DSR Attendance'!$A:$E,5,0)=0,VLOOKUP(A4739,'DSR Attendance'!$A:$D,4,0),CONCATENATE(VLOOKUP(A4739,'DSR Attendance'!$A:$D,4,0)," / ",VLOOKUP('Per Outlet Plan'!A4739,'DSR Attendance'!$A:$E,5,0))))</f>
        <v/>
      </c>
      <c r="M4739" s="13" t="str">
        <f t="shared" si="75"/>
        <v/>
      </c>
      <c r="N4739" s="8"/>
      <c r="XFB4739" s="13" t="str">
        <f>IF(D4739="","",COUNTIF('DISPATCHED (VT11)'!$E:$E,'Per Outlet Plan'!D4739))</f>
        <v/>
      </c>
    </row>
    <row r="4740" spans="1:14 16382:16382">
      <c r="A4740" s="18" t="str">
        <f>IF(D4740="","",VLOOKUP(D4740,'DISPATCHED (VT11)'!$E:$XEV,16373,0))</f>
        <v/>
      </c>
      <c r="B4740" s="13" t="str">
        <f>IF(D4740="","",VLOOKUP(D4740,'DISPATCHED (VT11)'!$E:$L,8,0))</f>
        <v/>
      </c>
      <c r="C4740" s="16" t="str">
        <f>IF(A4740="","",IF(VLOOKUP(A4740,'DSR Attendance'!$A:$E,5,0)=0,VLOOKUP(A4740,'DSR Attendance'!$A:$D,4,0),CONCATENATE(VLOOKUP(A4740,'DSR Attendance'!$A:$D,4,0)," / ",VLOOKUP('Per Outlet Plan'!A4740,'DSR Attendance'!$A:$E,5,0))))</f>
        <v/>
      </c>
      <c r="M4740" s="13" t="str">
        <f t="shared" si="75"/>
        <v/>
      </c>
      <c r="N4740" s="8"/>
      <c r="XFB4740" s="13" t="str">
        <f>IF(D4740="","",COUNTIF('DISPATCHED (VT11)'!$E:$E,'Per Outlet Plan'!D4740))</f>
        <v/>
      </c>
    </row>
    <row r="4741" spans="1:14 16382:16382">
      <c r="A4741" s="18" t="str">
        <f>IF(D4741="","",VLOOKUP(D4741,'DISPATCHED (VT11)'!$E:$XEV,16373,0))</f>
        <v/>
      </c>
      <c r="B4741" s="13" t="str">
        <f>IF(D4741="","",VLOOKUP(D4741,'DISPATCHED (VT11)'!$E:$L,8,0))</f>
        <v/>
      </c>
      <c r="C4741" s="16" t="str">
        <f>IF(A4741="","",IF(VLOOKUP(A4741,'DSR Attendance'!$A:$E,5,0)=0,VLOOKUP(A4741,'DSR Attendance'!$A:$D,4,0),CONCATENATE(VLOOKUP(A4741,'DSR Attendance'!$A:$D,4,0)," / ",VLOOKUP('Per Outlet Plan'!A4741,'DSR Attendance'!$A:$E,5,0))))</f>
        <v/>
      </c>
      <c r="M4741" s="13" t="str">
        <f t="shared" si="75"/>
        <v/>
      </c>
      <c r="N4741" s="8"/>
      <c r="XFB4741" s="13" t="str">
        <f>IF(D4741="","",COUNTIF('DISPATCHED (VT11)'!$E:$E,'Per Outlet Plan'!D4741))</f>
        <v/>
      </c>
    </row>
    <row r="4742" spans="1:14 16382:16382">
      <c r="A4742" s="18" t="str">
        <f>IF(D4742="","",VLOOKUP(D4742,'DISPATCHED (VT11)'!$E:$XEV,16373,0))</f>
        <v/>
      </c>
      <c r="B4742" s="13" t="str">
        <f>IF(D4742="","",VLOOKUP(D4742,'DISPATCHED (VT11)'!$E:$L,8,0))</f>
        <v/>
      </c>
      <c r="C4742" s="16" t="str">
        <f>IF(A4742="","",IF(VLOOKUP(A4742,'DSR Attendance'!$A:$E,5,0)=0,VLOOKUP(A4742,'DSR Attendance'!$A:$D,4,0),CONCATENATE(VLOOKUP(A4742,'DSR Attendance'!$A:$D,4,0)," / ",VLOOKUP('Per Outlet Plan'!A4742,'DSR Attendance'!$A:$E,5,0))))</f>
        <v/>
      </c>
      <c r="M4742" s="13" t="str">
        <f t="shared" ref="M4742:M4805" si="76">IF(L4742="","",VLOOKUP(L4742,$XFC$6:$XFD$30,2,0))</f>
        <v/>
      </c>
      <c r="N4742" s="8"/>
      <c r="XFB4742" s="13" t="str">
        <f>IF(D4742="","",COUNTIF('DISPATCHED (VT11)'!$E:$E,'Per Outlet Plan'!D4742))</f>
        <v/>
      </c>
    </row>
    <row r="4743" spans="1:14 16382:16382">
      <c r="A4743" s="18" t="str">
        <f>IF(D4743="","",VLOOKUP(D4743,'DISPATCHED (VT11)'!$E:$XEV,16373,0))</f>
        <v/>
      </c>
      <c r="B4743" s="13" t="str">
        <f>IF(D4743="","",VLOOKUP(D4743,'DISPATCHED (VT11)'!$E:$L,8,0))</f>
        <v/>
      </c>
      <c r="C4743" s="16" t="str">
        <f>IF(A4743="","",IF(VLOOKUP(A4743,'DSR Attendance'!$A:$E,5,0)=0,VLOOKUP(A4743,'DSR Attendance'!$A:$D,4,0),CONCATENATE(VLOOKUP(A4743,'DSR Attendance'!$A:$D,4,0)," / ",VLOOKUP('Per Outlet Plan'!A4743,'DSR Attendance'!$A:$E,5,0))))</f>
        <v/>
      </c>
      <c r="M4743" s="13" t="str">
        <f t="shared" si="76"/>
        <v/>
      </c>
      <c r="N4743" s="8"/>
      <c r="XFB4743" s="13" t="str">
        <f>IF(D4743="","",COUNTIF('DISPATCHED (VT11)'!$E:$E,'Per Outlet Plan'!D4743))</f>
        <v/>
      </c>
    </row>
    <row r="4744" spans="1:14 16382:16382">
      <c r="A4744" s="18" t="str">
        <f>IF(D4744="","",VLOOKUP(D4744,'DISPATCHED (VT11)'!$E:$XEV,16373,0))</f>
        <v/>
      </c>
      <c r="B4744" s="13" t="str">
        <f>IF(D4744="","",VLOOKUP(D4744,'DISPATCHED (VT11)'!$E:$L,8,0))</f>
        <v/>
      </c>
      <c r="C4744" s="16" t="str">
        <f>IF(A4744="","",IF(VLOOKUP(A4744,'DSR Attendance'!$A:$E,5,0)=0,VLOOKUP(A4744,'DSR Attendance'!$A:$D,4,0),CONCATENATE(VLOOKUP(A4744,'DSR Attendance'!$A:$D,4,0)," / ",VLOOKUP('Per Outlet Plan'!A4744,'DSR Attendance'!$A:$E,5,0))))</f>
        <v/>
      </c>
      <c r="M4744" s="13" t="str">
        <f t="shared" si="76"/>
        <v/>
      </c>
      <c r="N4744" s="8"/>
      <c r="XFB4744" s="13" t="str">
        <f>IF(D4744="","",COUNTIF('DISPATCHED (VT11)'!$E:$E,'Per Outlet Plan'!D4744))</f>
        <v/>
      </c>
    </row>
    <row r="4745" spans="1:14 16382:16382">
      <c r="A4745" s="18" t="str">
        <f>IF(D4745="","",VLOOKUP(D4745,'DISPATCHED (VT11)'!$E:$XEV,16373,0))</f>
        <v/>
      </c>
      <c r="B4745" s="13" t="str">
        <f>IF(D4745="","",VLOOKUP(D4745,'DISPATCHED (VT11)'!$E:$L,8,0))</f>
        <v/>
      </c>
      <c r="C4745" s="16" t="str">
        <f>IF(A4745="","",IF(VLOOKUP(A4745,'DSR Attendance'!$A:$E,5,0)=0,VLOOKUP(A4745,'DSR Attendance'!$A:$D,4,0),CONCATENATE(VLOOKUP(A4745,'DSR Attendance'!$A:$D,4,0)," / ",VLOOKUP('Per Outlet Plan'!A4745,'DSR Attendance'!$A:$E,5,0))))</f>
        <v/>
      </c>
      <c r="M4745" s="13" t="str">
        <f t="shared" si="76"/>
        <v/>
      </c>
      <c r="N4745" s="8"/>
      <c r="XFB4745" s="13" t="str">
        <f>IF(D4745="","",COUNTIF('DISPATCHED (VT11)'!$E:$E,'Per Outlet Plan'!D4745))</f>
        <v/>
      </c>
    </row>
    <row r="4746" spans="1:14 16382:16382">
      <c r="A4746" s="18" t="str">
        <f>IF(D4746="","",VLOOKUP(D4746,'DISPATCHED (VT11)'!$E:$XEV,16373,0))</f>
        <v/>
      </c>
      <c r="B4746" s="13" t="str">
        <f>IF(D4746="","",VLOOKUP(D4746,'DISPATCHED (VT11)'!$E:$L,8,0))</f>
        <v/>
      </c>
      <c r="C4746" s="16" t="str">
        <f>IF(A4746="","",IF(VLOOKUP(A4746,'DSR Attendance'!$A:$E,5,0)=0,VLOOKUP(A4746,'DSR Attendance'!$A:$D,4,0),CONCATENATE(VLOOKUP(A4746,'DSR Attendance'!$A:$D,4,0)," / ",VLOOKUP('Per Outlet Plan'!A4746,'DSR Attendance'!$A:$E,5,0))))</f>
        <v/>
      </c>
      <c r="M4746" s="13" t="str">
        <f t="shared" si="76"/>
        <v/>
      </c>
      <c r="N4746" s="8"/>
      <c r="XFB4746" s="13" t="str">
        <f>IF(D4746="","",COUNTIF('DISPATCHED (VT11)'!$E:$E,'Per Outlet Plan'!D4746))</f>
        <v/>
      </c>
    </row>
    <row r="4747" spans="1:14 16382:16382">
      <c r="A4747" s="18" t="str">
        <f>IF(D4747="","",VLOOKUP(D4747,'DISPATCHED (VT11)'!$E:$XEV,16373,0))</f>
        <v/>
      </c>
      <c r="B4747" s="13" t="str">
        <f>IF(D4747="","",VLOOKUP(D4747,'DISPATCHED (VT11)'!$E:$L,8,0))</f>
        <v/>
      </c>
      <c r="C4747" s="16" t="str">
        <f>IF(A4747="","",IF(VLOOKUP(A4747,'DSR Attendance'!$A:$E,5,0)=0,VLOOKUP(A4747,'DSR Attendance'!$A:$D,4,0),CONCATENATE(VLOOKUP(A4747,'DSR Attendance'!$A:$D,4,0)," / ",VLOOKUP('Per Outlet Plan'!A4747,'DSR Attendance'!$A:$E,5,0))))</f>
        <v/>
      </c>
      <c r="M4747" s="13" t="str">
        <f t="shared" si="76"/>
        <v/>
      </c>
      <c r="N4747" s="8"/>
      <c r="XFB4747" s="13" t="str">
        <f>IF(D4747="","",COUNTIF('DISPATCHED (VT11)'!$E:$E,'Per Outlet Plan'!D4747))</f>
        <v/>
      </c>
    </row>
    <row r="4748" spans="1:14 16382:16382">
      <c r="A4748" s="18" t="str">
        <f>IF(D4748="","",VLOOKUP(D4748,'DISPATCHED (VT11)'!$E:$XEV,16373,0))</f>
        <v/>
      </c>
      <c r="B4748" s="13" t="str">
        <f>IF(D4748="","",VLOOKUP(D4748,'DISPATCHED (VT11)'!$E:$L,8,0))</f>
        <v/>
      </c>
      <c r="C4748" s="16" t="str">
        <f>IF(A4748="","",IF(VLOOKUP(A4748,'DSR Attendance'!$A:$E,5,0)=0,VLOOKUP(A4748,'DSR Attendance'!$A:$D,4,0),CONCATENATE(VLOOKUP(A4748,'DSR Attendance'!$A:$D,4,0)," / ",VLOOKUP('Per Outlet Plan'!A4748,'DSR Attendance'!$A:$E,5,0))))</f>
        <v/>
      </c>
      <c r="M4748" s="13" t="str">
        <f t="shared" si="76"/>
        <v/>
      </c>
      <c r="N4748" s="8"/>
      <c r="XFB4748" s="13" t="str">
        <f>IF(D4748="","",COUNTIF('DISPATCHED (VT11)'!$E:$E,'Per Outlet Plan'!D4748))</f>
        <v/>
      </c>
    </row>
    <row r="4749" spans="1:14 16382:16382">
      <c r="A4749" s="18" t="str">
        <f>IF(D4749="","",VLOOKUP(D4749,'DISPATCHED (VT11)'!$E:$XEV,16373,0))</f>
        <v/>
      </c>
      <c r="B4749" s="13" t="str">
        <f>IF(D4749="","",VLOOKUP(D4749,'DISPATCHED (VT11)'!$E:$L,8,0))</f>
        <v/>
      </c>
      <c r="C4749" s="16" t="str">
        <f>IF(A4749="","",IF(VLOOKUP(A4749,'DSR Attendance'!$A:$E,5,0)=0,VLOOKUP(A4749,'DSR Attendance'!$A:$D,4,0),CONCATENATE(VLOOKUP(A4749,'DSR Attendance'!$A:$D,4,0)," / ",VLOOKUP('Per Outlet Plan'!A4749,'DSR Attendance'!$A:$E,5,0))))</f>
        <v/>
      </c>
      <c r="M4749" s="13" t="str">
        <f t="shared" si="76"/>
        <v/>
      </c>
      <c r="N4749" s="8"/>
      <c r="XFB4749" s="13" t="str">
        <f>IF(D4749="","",COUNTIF('DISPATCHED (VT11)'!$E:$E,'Per Outlet Plan'!D4749))</f>
        <v/>
      </c>
    </row>
    <row r="4750" spans="1:14 16382:16382">
      <c r="A4750" s="18" t="str">
        <f>IF(D4750="","",VLOOKUP(D4750,'DISPATCHED (VT11)'!$E:$XEV,16373,0))</f>
        <v/>
      </c>
      <c r="B4750" s="13" t="str">
        <f>IF(D4750="","",VLOOKUP(D4750,'DISPATCHED (VT11)'!$E:$L,8,0))</f>
        <v/>
      </c>
      <c r="C4750" s="16" t="str">
        <f>IF(A4750="","",IF(VLOOKUP(A4750,'DSR Attendance'!$A:$E,5,0)=0,VLOOKUP(A4750,'DSR Attendance'!$A:$D,4,0),CONCATENATE(VLOOKUP(A4750,'DSR Attendance'!$A:$D,4,0)," / ",VLOOKUP('Per Outlet Plan'!A4750,'DSR Attendance'!$A:$E,5,0))))</f>
        <v/>
      </c>
      <c r="M4750" s="13" t="str">
        <f t="shared" si="76"/>
        <v/>
      </c>
      <c r="N4750" s="8"/>
      <c r="XFB4750" s="13" t="str">
        <f>IF(D4750="","",COUNTIF('DISPATCHED (VT11)'!$E:$E,'Per Outlet Plan'!D4750))</f>
        <v/>
      </c>
    </row>
    <row r="4751" spans="1:14 16382:16382">
      <c r="A4751" s="18" t="str">
        <f>IF(D4751="","",VLOOKUP(D4751,'DISPATCHED (VT11)'!$E:$XEV,16373,0))</f>
        <v/>
      </c>
      <c r="B4751" s="13" t="str">
        <f>IF(D4751="","",VLOOKUP(D4751,'DISPATCHED (VT11)'!$E:$L,8,0))</f>
        <v/>
      </c>
      <c r="C4751" s="16" t="str">
        <f>IF(A4751="","",IF(VLOOKUP(A4751,'DSR Attendance'!$A:$E,5,0)=0,VLOOKUP(A4751,'DSR Attendance'!$A:$D,4,0),CONCATENATE(VLOOKUP(A4751,'DSR Attendance'!$A:$D,4,0)," / ",VLOOKUP('Per Outlet Plan'!A4751,'DSR Attendance'!$A:$E,5,0))))</f>
        <v/>
      </c>
      <c r="M4751" s="13" t="str">
        <f t="shared" si="76"/>
        <v/>
      </c>
      <c r="N4751" s="8"/>
      <c r="XFB4751" s="13" t="str">
        <f>IF(D4751="","",COUNTIF('DISPATCHED (VT11)'!$E:$E,'Per Outlet Plan'!D4751))</f>
        <v/>
      </c>
    </row>
    <row r="4752" spans="1:14 16382:16382">
      <c r="A4752" s="18" t="str">
        <f>IF(D4752="","",VLOOKUP(D4752,'DISPATCHED (VT11)'!$E:$XEV,16373,0))</f>
        <v/>
      </c>
      <c r="B4752" s="13" t="str">
        <f>IF(D4752="","",VLOOKUP(D4752,'DISPATCHED (VT11)'!$E:$L,8,0))</f>
        <v/>
      </c>
      <c r="C4752" s="16" t="str">
        <f>IF(A4752="","",IF(VLOOKUP(A4752,'DSR Attendance'!$A:$E,5,0)=0,VLOOKUP(A4752,'DSR Attendance'!$A:$D,4,0),CONCATENATE(VLOOKUP(A4752,'DSR Attendance'!$A:$D,4,0)," / ",VLOOKUP('Per Outlet Plan'!A4752,'DSR Attendance'!$A:$E,5,0))))</f>
        <v/>
      </c>
      <c r="M4752" s="13" t="str">
        <f t="shared" si="76"/>
        <v/>
      </c>
      <c r="N4752" s="8"/>
      <c r="XFB4752" s="13" t="str">
        <f>IF(D4752="","",COUNTIF('DISPATCHED (VT11)'!$E:$E,'Per Outlet Plan'!D4752))</f>
        <v/>
      </c>
    </row>
    <row r="4753" spans="1:14 16382:16382">
      <c r="A4753" s="18" t="str">
        <f>IF(D4753="","",VLOOKUP(D4753,'DISPATCHED (VT11)'!$E:$XEV,16373,0))</f>
        <v/>
      </c>
      <c r="B4753" s="13" t="str">
        <f>IF(D4753="","",VLOOKUP(D4753,'DISPATCHED (VT11)'!$E:$L,8,0))</f>
        <v/>
      </c>
      <c r="C4753" s="16" t="str">
        <f>IF(A4753="","",IF(VLOOKUP(A4753,'DSR Attendance'!$A:$E,5,0)=0,VLOOKUP(A4753,'DSR Attendance'!$A:$D,4,0),CONCATENATE(VLOOKUP(A4753,'DSR Attendance'!$A:$D,4,0)," / ",VLOOKUP('Per Outlet Plan'!A4753,'DSR Attendance'!$A:$E,5,0))))</f>
        <v/>
      </c>
      <c r="M4753" s="13" t="str">
        <f t="shared" si="76"/>
        <v/>
      </c>
      <c r="N4753" s="8"/>
      <c r="XFB4753" s="13" t="str">
        <f>IF(D4753="","",COUNTIF('DISPATCHED (VT11)'!$E:$E,'Per Outlet Plan'!D4753))</f>
        <v/>
      </c>
    </row>
    <row r="4754" spans="1:14 16382:16382">
      <c r="A4754" s="18" t="str">
        <f>IF(D4754="","",VLOOKUP(D4754,'DISPATCHED (VT11)'!$E:$XEV,16373,0))</f>
        <v/>
      </c>
      <c r="B4754" s="13" t="str">
        <f>IF(D4754="","",VLOOKUP(D4754,'DISPATCHED (VT11)'!$E:$L,8,0))</f>
        <v/>
      </c>
      <c r="C4754" s="16" t="str">
        <f>IF(A4754="","",IF(VLOOKUP(A4754,'DSR Attendance'!$A:$E,5,0)=0,VLOOKUP(A4754,'DSR Attendance'!$A:$D,4,0),CONCATENATE(VLOOKUP(A4754,'DSR Attendance'!$A:$D,4,0)," / ",VLOOKUP('Per Outlet Plan'!A4754,'DSR Attendance'!$A:$E,5,0))))</f>
        <v/>
      </c>
      <c r="M4754" s="13" t="str">
        <f t="shared" si="76"/>
        <v/>
      </c>
      <c r="N4754" s="8"/>
      <c r="XFB4754" s="13" t="str">
        <f>IF(D4754="","",COUNTIF('DISPATCHED (VT11)'!$E:$E,'Per Outlet Plan'!D4754))</f>
        <v/>
      </c>
    </row>
    <row r="4755" spans="1:14 16382:16382">
      <c r="A4755" s="18" t="str">
        <f>IF(D4755="","",VLOOKUP(D4755,'DISPATCHED (VT11)'!$E:$XEV,16373,0))</f>
        <v/>
      </c>
      <c r="B4755" s="13" t="str">
        <f>IF(D4755="","",VLOOKUP(D4755,'DISPATCHED (VT11)'!$E:$L,8,0))</f>
        <v/>
      </c>
      <c r="C4755" s="16" t="str">
        <f>IF(A4755="","",IF(VLOOKUP(A4755,'DSR Attendance'!$A:$E,5,0)=0,VLOOKUP(A4755,'DSR Attendance'!$A:$D,4,0),CONCATENATE(VLOOKUP(A4755,'DSR Attendance'!$A:$D,4,0)," / ",VLOOKUP('Per Outlet Plan'!A4755,'DSR Attendance'!$A:$E,5,0))))</f>
        <v/>
      </c>
      <c r="M4755" s="13" t="str">
        <f t="shared" si="76"/>
        <v/>
      </c>
      <c r="N4755" s="8"/>
      <c r="XFB4755" s="13" t="str">
        <f>IF(D4755="","",COUNTIF('DISPATCHED (VT11)'!$E:$E,'Per Outlet Plan'!D4755))</f>
        <v/>
      </c>
    </row>
    <row r="4756" spans="1:14 16382:16382">
      <c r="A4756" s="18" t="str">
        <f>IF(D4756="","",VLOOKUP(D4756,'DISPATCHED (VT11)'!$E:$XEV,16373,0))</f>
        <v/>
      </c>
      <c r="B4756" s="13" t="str">
        <f>IF(D4756="","",VLOOKUP(D4756,'DISPATCHED (VT11)'!$E:$L,8,0))</f>
        <v/>
      </c>
      <c r="C4756" s="16" t="str">
        <f>IF(A4756="","",IF(VLOOKUP(A4756,'DSR Attendance'!$A:$E,5,0)=0,VLOOKUP(A4756,'DSR Attendance'!$A:$D,4,0),CONCATENATE(VLOOKUP(A4756,'DSR Attendance'!$A:$D,4,0)," / ",VLOOKUP('Per Outlet Plan'!A4756,'DSR Attendance'!$A:$E,5,0))))</f>
        <v/>
      </c>
      <c r="M4756" s="13" t="str">
        <f t="shared" si="76"/>
        <v/>
      </c>
      <c r="N4756" s="8"/>
      <c r="XFB4756" s="13" t="str">
        <f>IF(D4756="","",COUNTIF('DISPATCHED (VT11)'!$E:$E,'Per Outlet Plan'!D4756))</f>
        <v/>
      </c>
    </row>
    <row r="4757" spans="1:14 16382:16382">
      <c r="A4757" s="18" t="str">
        <f>IF(D4757="","",VLOOKUP(D4757,'DISPATCHED (VT11)'!$E:$XEV,16373,0))</f>
        <v/>
      </c>
      <c r="B4757" s="13" t="str">
        <f>IF(D4757="","",VLOOKUP(D4757,'DISPATCHED (VT11)'!$E:$L,8,0))</f>
        <v/>
      </c>
      <c r="C4757" s="16" t="str">
        <f>IF(A4757="","",IF(VLOOKUP(A4757,'DSR Attendance'!$A:$E,5,0)=0,VLOOKUP(A4757,'DSR Attendance'!$A:$D,4,0),CONCATENATE(VLOOKUP(A4757,'DSR Attendance'!$A:$D,4,0)," / ",VLOOKUP('Per Outlet Plan'!A4757,'DSR Attendance'!$A:$E,5,0))))</f>
        <v/>
      </c>
      <c r="M4757" s="13" t="str">
        <f t="shared" si="76"/>
        <v/>
      </c>
      <c r="N4757" s="8"/>
      <c r="XFB4757" s="13" t="str">
        <f>IF(D4757="","",COUNTIF('DISPATCHED (VT11)'!$E:$E,'Per Outlet Plan'!D4757))</f>
        <v/>
      </c>
    </row>
    <row r="4758" spans="1:14 16382:16382">
      <c r="A4758" s="18" t="str">
        <f>IF(D4758="","",VLOOKUP(D4758,'DISPATCHED (VT11)'!$E:$XEV,16373,0))</f>
        <v/>
      </c>
      <c r="B4758" s="13" t="str">
        <f>IF(D4758="","",VLOOKUP(D4758,'DISPATCHED (VT11)'!$E:$L,8,0))</f>
        <v/>
      </c>
      <c r="C4758" s="16" t="str">
        <f>IF(A4758="","",IF(VLOOKUP(A4758,'DSR Attendance'!$A:$E,5,0)=0,VLOOKUP(A4758,'DSR Attendance'!$A:$D,4,0),CONCATENATE(VLOOKUP(A4758,'DSR Attendance'!$A:$D,4,0)," / ",VLOOKUP('Per Outlet Plan'!A4758,'DSR Attendance'!$A:$E,5,0))))</f>
        <v/>
      </c>
      <c r="M4758" s="13" t="str">
        <f t="shared" si="76"/>
        <v/>
      </c>
      <c r="N4758" s="8"/>
      <c r="XFB4758" s="13" t="str">
        <f>IF(D4758="","",COUNTIF('DISPATCHED (VT11)'!$E:$E,'Per Outlet Plan'!D4758))</f>
        <v/>
      </c>
    </row>
    <row r="4759" spans="1:14 16382:16382">
      <c r="A4759" s="18" t="str">
        <f>IF(D4759="","",VLOOKUP(D4759,'DISPATCHED (VT11)'!$E:$XEV,16373,0))</f>
        <v/>
      </c>
      <c r="B4759" s="13" t="str">
        <f>IF(D4759="","",VLOOKUP(D4759,'DISPATCHED (VT11)'!$E:$L,8,0))</f>
        <v/>
      </c>
      <c r="C4759" s="16" t="str">
        <f>IF(A4759="","",IF(VLOOKUP(A4759,'DSR Attendance'!$A:$E,5,0)=0,VLOOKUP(A4759,'DSR Attendance'!$A:$D,4,0),CONCATENATE(VLOOKUP(A4759,'DSR Attendance'!$A:$D,4,0)," / ",VLOOKUP('Per Outlet Plan'!A4759,'DSR Attendance'!$A:$E,5,0))))</f>
        <v/>
      </c>
      <c r="M4759" s="13" t="str">
        <f t="shared" si="76"/>
        <v/>
      </c>
      <c r="N4759" s="8"/>
      <c r="XFB4759" s="13" t="str">
        <f>IF(D4759="","",COUNTIF('DISPATCHED (VT11)'!$E:$E,'Per Outlet Plan'!D4759))</f>
        <v/>
      </c>
    </row>
    <row r="4760" spans="1:14 16382:16382">
      <c r="A4760" s="18" t="str">
        <f>IF(D4760="","",VLOOKUP(D4760,'DISPATCHED (VT11)'!$E:$XEV,16373,0))</f>
        <v/>
      </c>
      <c r="B4760" s="13" t="str">
        <f>IF(D4760="","",VLOOKUP(D4760,'DISPATCHED (VT11)'!$E:$L,8,0))</f>
        <v/>
      </c>
      <c r="C4760" s="16" t="str">
        <f>IF(A4760="","",IF(VLOOKUP(A4760,'DSR Attendance'!$A:$E,5,0)=0,VLOOKUP(A4760,'DSR Attendance'!$A:$D,4,0),CONCATENATE(VLOOKUP(A4760,'DSR Attendance'!$A:$D,4,0)," / ",VLOOKUP('Per Outlet Plan'!A4760,'DSR Attendance'!$A:$E,5,0))))</f>
        <v/>
      </c>
      <c r="M4760" s="13" t="str">
        <f t="shared" si="76"/>
        <v/>
      </c>
      <c r="N4760" s="8"/>
      <c r="XFB4760" s="13" t="str">
        <f>IF(D4760="","",COUNTIF('DISPATCHED (VT11)'!$E:$E,'Per Outlet Plan'!D4760))</f>
        <v/>
      </c>
    </row>
    <row r="4761" spans="1:14 16382:16382">
      <c r="A4761" s="18" t="str">
        <f>IF(D4761="","",VLOOKUP(D4761,'DISPATCHED (VT11)'!$E:$XEV,16373,0))</f>
        <v/>
      </c>
      <c r="B4761" s="13" t="str">
        <f>IF(D4761="","",VLOOKUP(D4761,'DISPATCHED (VT11)'!$E:$L,8,0))</f>
        <v/>
      </c>
      <c r="C4761" s="16" t="str">
        <f>IF(A4761="","",IF(VLOOKUP(A4761,'DSR Attendance'!$A:$E,5,0)=0,VLOOKUP(A4761,'DSR Attendance'!$A:$D,4,0),CONCATENATE(VLOOKUP(A4761,'DSR Attendance'!$A:$D,4,0)," / ",VLOOKUP('Per Outlet Plan'!A4761,'DSR Attendance'!$A:$E,5,0))))</f>
        <v/>
      </c>
      <c r="M4761" s="13" t="str">
        <f t="shared" si="76"/>
        <v/>
      </c>
      <c r="N4761" s="8"/>
      <c r="XFB4761" s="13" t="str">
        <f>IF(D4761="","",COUNTIF('DISPATCHED (VT11)'!$E:$E,'Per Outlet Plan'!D4761))</f>
        <v/>
      </c>
    </row>
    <row r="4762" spans="1:14 16382:16382">
      <c r="A4762" s="18" t="str">
        <f>IF(D4762="","",VLOOKUP(D4762,'DISPATCHED (VT11)'!$E:$XEV,16373,0))</f>
        <v/>
      </c>
      <c r="B4762" s="13" t="str">
        <f>IF(D4762="","",VLOOKUP(D4762,'DISPATCHED (VT11)'!$E:$L,8,0))</f>
        <v/>
      </c>
      <c r="C4762" s="16" t="str">
        <f>IF(A4762="","",IF(VLOOKUP(A4762,'DSR Attendance'!$A:$E,5,0)=0,VLOOKUP(A4762,'DSR Attendance'!$A:$D,4,0),CONCATENATE(VLOOKUP(A4762,'DSR Attendance'!$A:$D,4,0)," / ",VLOOKUP('Per Outlet Plan'!A4762,'DSR Attendance'!$A:$E,5,0))))</f>
        <v/>
      </c>
      <c r="M4762" s="13" t="str">
        <f t="shared" si="76"/>
        <v/>
      </c>
      <c r="N4762" s="8"/>
      <c r="XFB4762" s="13" t="str">
        <f>IF(D4762="","",COUNTIF('DISPATCHED (VT11)'!$E:$E,'Per Outlet Plan'!D4762))</f>
        <v/>
      </c>
    </row>
    <row r="4763" spans="1:14 16382:16382">
      <c r="A4763" s="18" t="str">
        <f>IF(D4763="","",VLOOKUP(D4763,'DISPATCHED (VT11)'!$E:$XEV,16373,0))</f>
        <v/>
      </c>
      <c r="B4763" s="13" t="str">
        <f>IF(D4763="","",VLOOKUP(D4763,'DISPATCHED (VT11)'!$E:$L,8,0))</f>
        <v/>
      </c>
      <c r="C4763" s="16" t="str">
        <f>IF(A4763="","",IF(VLOOKUP(A4763,'DSR Attendance'!$A:$E,5,0)=0,VLOOKUP(A4763,'DSR Attendance'!$A:$D,4,0),CONCATENATE(VLOOKUP(A4763,'DSR Attendance'!$A:$D,4,0)," / ",VLOOKUP('Per Outlet Plan'!A4763,'DSR Attendance'!$A:$E,5,0))))</f>
        <v/>
      </c>
      <c r="M4763" s="13" t="str">
        <f t="shared" si="76"/>
        <v/>
      </c>
      <c r="N4763" s="8"/>
      <c r="XFB4763" s="13" t="str">
        <f>IF(D4763="","",COUNTIF('DISPATCHED (VT11)'!$E:$E,'Per Outlet Plan'!D4763))</f>
        <v/>
      </c>
    </row>
    <row r="4764" spans="1:14 16382:16382">
      <c r="A4764" s="18" t="str">
        <f>IF(D4764="","",VLOOKUP(D4764,'DISPATCHED (VT11)'!$E:$XEV,16373,0))</f>
        <v/>
      </c>
      <c r="B4764" s="13" t="str">
        <f>IF(D4764="","",VLOOKUP(D4764,'DISPATCHED (VT11)'!$E:$L,8,0))</f>
        <v/>
      </c>
      <c r="C4764" s="16" t="str">
        <f>IF(A4764="","",IF(VLOOKUP(A4764,'DSR Attendance'!$A:$E,5,0)=0,VLOOKUP(A4764,'DSR Attendance'!$A:$D,4,0),CONCATENATE(VLOOKUP(A4764,'DSR Attendance'!$A:$D,4,0)," / ",VLOOKUP('Per Outlet Plan'!A4764,'DSR Attendance'!$A:$E,5,0))))</f>
        <v/>
      </c>
      <c r="M4764" s="13" t="str">
        <f t="shared" si="76"/>
        <v/>
      </c>
      <c r="N4764" s="8"/>
      <c r="XFB4764" s="13" t="str">
        <f>IF(D4764="","",COUNTIF('DISPATCHED (VT11)'!$E:$E,'Per Outlet Plan'!D4764))</f>
        <v/>
      </c>
    </row>
    <row r="4765" spans="1:14 16382:16382">
      <c r="A4765" s="18" t="str">
        <f>IF(D4765="","",VLOOKUP(D4765,'DISPATCHED (VT11)'!$E:$XEV,16373,0))</f>
        <v/>
      </c>
      <c r="B4765" s="13" t="str">
        <f>IF(D4765="","",VLOOKUP(D4765,'DISPATCHED (VT11)'!$E:$L,8,0))</f>
        <v/>
      </c>
      <c r="C4765" s="16" t="str">
        <f>IF(A4765="","",IF(VLOOKUP(A4765,'DSR Attendance'!$A:$E,5,0)=0,VLOOKUP(A4765,'DSR Attendance'!$A:$D,4,0),CONCATENATE(VLOOKUP(A4765,'DSR Attendance'!$A:$D,4,0)," / ",VLOOKUP('Per Outlet Plan'!A4765,'DSR Attendance'!$A:$E,5,0))))</f>
        <v/>
      </c>
      <c r="M4765" s="13" t="str">
        <f t="shared" si="76"/>
        <v/>
      </c>
      <c r="N4765" s="8"/>
      <c r="XFB4765" s="13" t="str">
        <f>IF(D4765="","",COUNTIF('DISPATCHED (VT11)'!$E:$E,'Per Outlet Plan'!D4765))</f>
        <v/>
      </c>
    </row>
    <row r="4766" spans="1:14 16382:16382">
      <c r="A4766" s="18" t="str">
        <f>IF(D4766="","",VLOOKUP(D4766,'DISPATCHED (VT11)'!$E:$XEV,16373,0))</f>
        <v/>
      </c>
      <c r="B4766" s="13" t="str">
        <f>IF(D4766="","",VLOOKUP(D4766,'DISPATCHED (VT11)'!$E:$L,8,0))</f>
        <v/>
      </c>
      <c r="C4766" s="16" t="str">
        <f>IF(A4766="","",IF(VLOOKUP(A4766,'DSR Attendance'!$A:$E,5,0)=0,VLOOKUP(A4766,'DSR Attendance'!$A:$D,4,0),CONCATENATE(VLOOKUP(A4766,'DSR Attendance'!$A:$D,4,0)," / ",VLOOKUP('Per Outlet Plan'!A4766,'DSR Attendance'!$A:$E,5,0))))</f>
        <v/>
      </c>
      <c r="M4766" s="13" t="str">
        <f t="shared" si="76"/>
        <v/>
      </c>
      <c r="N4766" s="8"/>
      <c r="XFB4766" s="13" t="str">
        <f>IF(D4766="","",COUNTIF('DISPATCHED (VT11)'!$E:$E,'Per Outlet Plan'!D4766))</f>
        <v/>
      </c>
    </row>
    <row r="4767" spans="1:14 16382:16382">
      <c r="A4767" s="18" t="str">
        <f>IF(D4767="","",VLOOKUP(D4767,'DISPATCHED (VT11)'!$E:$XEV,16373,0))</f>
        <v/>
      </c>
      <c r="B4767" s="13" t="str">
        <f>IF(D4767="","",VLOOKUP(D4767,'DISPATCHED (VT11)'!$E:$L,8,0))</f>
        <v/>
      </c>
      <c r="C4767" s="16" t="str">
        <f>IF(A4767="","",IF(VLOOKUP(A4767,'DSR Attendance'!$A:$E,5,0)=0,VLOOKUP(A4767,'DSR Attendance'!$A:$D,4,0),CONCATENATE(VLOOKUP(A4767,'DSR Attendance'!$A:$D,4,0)," / ",VLOOKUP('Per Outlet Plan'!A4767,'DSR Attendance'!$A:$E,5,0))))</f>
        <v/>
      </c>
      <c r="M4767" s="13" t="str">
        <f t="shared" si="76"/>
        <v/>
      </c>
      <c r="N4767" s="8"/>
      <c r="XFB4767" s="13" t="str">
        <f>IF(D4767="","",COUNTIF('DISPATCHED (VT11)'!$E:$E,'Per Outlet Plan'!D4767))</f>
        <v/>
      </c>
    </row>
    <row r="4768" spans="1:14 16382:16382">
      <c r="A4768" s="18" t="str">
        <f>IF(D4768="","",VLOOKUP(D4768,'DISPATCHED (VT11)'!$E:$XEV,16373,0))</f>
        <v/>
      </c>
      <c r="B4768" s="13" t="str">
        <f>IF(D4768="","",VLOOKUP(D4768,'DISPATCHED (VT11)'!$E:$L,8,0))</f>
        <v/>
      </c>
      <c r="C4768" s="16" t="str">
        <f>IF(A4768="","",IF(VLOOKUP(A4768,'DSR Attendance'!$A:$E,5,0)=0,VLOOKUP(A4768,'DSR Attendance'!$A:$D,4,0),CONCATENATE(VLOOKUP(A4768,'DSR Attendance'!$A:$D,4,0)," / ",VLOOKUP('Per Outlet Plan'!A4768,'DSR Attendance'!$A:$E,5,0))))</f>
        <v/>
      </c>
      <c r="M4768" s="13" t="str">
        <f t="shared" si="76"/>
        <v/>
      </c>
      <c r="N4768" s="8"/>
      <c r="XFB4768" s="13" t="str">
        <f>IF(D4768="","",COUNTIF('DISPATCHED (VT11)'!$E:$E,'Per Outlet Plan'!D4768))</f>
        <v/>
      </c>
    </row>
    <row r="4769" spans="1:14 16382:16382">
      <c r="A4769" s="18" t="str">
        <f>IF(D4769="","",VLOOKUP(D4769,'DISPATCHED (VT11)'!$E:$XEV,16373,0))</f>
        <v/>
      </c>
      <c r="B4769" s="13" t="str">
        <f>IF(D4769="","",VLOOKUP(D4769,'DISPATCHED (VT11)'!$E:$L,8,0))</f>
        <v/>
      </c>
      <c r="C4769" s="16" t="str">
        <f>IF(A4769="","",IF(VLOOKUP(A4769,'DSR Attendance'!$A:$E,5,0)=0,VLOOKUP(A4769,'DSR Attendance'!$A:$D,4,0),CONCATENATE(VLOOKUP(A4769,'DSR Attendance'!$A:$D,4,0)," / ",VLOOKUP('Per Outlet Plan'!A4769,'DSR Attendance'!$A:$E,5,0))))</f>
        <v/>
      </c>
      <c r="M4769" s="13" t="str">
        <f t="shared" si="76"/>
        <v/>
      </c>
      <c r="N4769" s="8"/>
      <c r="XFB4769" s="13" t="str">
        <f>IF(D4769="","",COUNTIF('DISPATCHED (VT11)'!$E:$E,'Per Outlet Plan'!D4769))</f>
        <v/>
      </c>
    </row>
    <row r="4770" spans="1:14 16382:16382">
      <c r="A4770" s="18" t="str">
        <f>IF(D4770="","",VLOOKUP(D4770,'DISPATCHED (VT11)'!$E:$XEV,16373,0))</f>
        <v/>
      </c>
      <c r="B4770" s="13" t="str">
        <f>IF(D4770="","",VLOOKUP(D4770,'DISPATCHED (VT11)'!$E:$L,8,0))</f>
        <v/>
      </c>
      <c r="C4770" s="16" t="str">
        <f>IF(A4770="","",IF(VLOOKUP(A4770,'DSR Attendance'!$A:$E,5,0)=0,VLOOKUP(A4770,'DSR Attendance'!$A:$D,4,0),CONCATENATE(VLOOKUP(A4770,'DSR Attendance'!$A:$D,4,0)," / ",VLOOKUP('Per Outlet Plan'!A4770,'DSR Attendance'!$A:$E,5,0))))</f>
        <v/>
      </c>
      <c r="M4770" s="13" t="str">
        <f t="shared" si="76"/>
        <v/>
      </c>
      <c r="N4770" s="8"/>
      <c r="XFB4770" s="13" t="str">
        <f>IF(D4770="","",COUNTIF('DISPATCHED (VT11)'!$E:$E,'Per Outlet Plan'!D4770))</f>
        <v/>
      </c>
    </row>
    <row r="4771" spans="1:14 16382:16382">
      <c r="A4771" s="18" t="str">
        <f>IF(D4771="","",VLOOKUP(D4771,'DISPATCHED (VT11)'!$E:$XEV,16373,0))</f>
        <v/>
      </c>
      <c r="B4771" s="13" t="str">
        <f>IF(D4771="","",VLOOKUP(D4771,'DISPATCHED (VT11)'!$E:$L,8,0))</f>
        <v/>
      </c>
      <c r="C4771" s="16" t="str">
        <f>IF(A4771="","",IF(VLOOKUP(A4771,'DSR Attendance'!$A:$E,5,0)=0,VLOOKUP(A4771,'DSR Attendance'!$A:$D,4,0),CONCATENATE(VLOOKUP(A4771,'DSR Attendance'!$A:$D,4,0)," / ",VLOOKUP('Per Outlet Plan'!A4771,'DSR Attendance'!$A:$E,5,0))))</f>
        <v/>
      </c>
      <c r="M4771" s="13" t="str">
        <f t="shared" si="76"/>
        <v/>
      </c>
      <c r="N4771" s="8"/>
      <c r="XFB4771" s="13" t="str">
        <f>IF(D4771="","",COUNTIF('DISPATCHED (VT11)'!$E:$E,'Per Outlet Plan'!D4771))</f>
        <v/>
      </c>
    </row>
    <row r="4772" spans="1:14 16382:16382">
      <c r="A4772" s="18" t="str">
        <f>IF(D4772="","",VLOOKUP(D4772,'DISPATCHED (VT11)'!$E:$XEV,16373,0))</f>
        <v/>
      </c>
      <c r="B4772" s="13" t="str">
        <f>IF(D4772="","",VLOOKUP(D4772,'DISPATCHED (VT11)'!$E:$L,8,0))</f>
        <v/>
      </c>
      <c r="C4772" s="16" t="str">
        <f>IF(A4772="","",IF(VLOOKUP(A4772,'DSR Attendance'!$A:$E,5,0)=0,VLOOKUP(A4772,'DSR Attendance'!$A:$D,4,0),CONCATENATE(VLOOKUP(A4772,'DSR Attendance'!$A:$D,4,0)," / ",VLOOKUP('Per Outlet Plan'!A4772,'DSR Attendance'!$A:$E,5,0))))</f>
        <v/>
      </c>
      <c r="M4772" s="13" t="str">
        <f t="shared" si="76"/>
        <v/>
      </c>
      <c r="N4772" s="8"/>
      <c r="XFB4772" s="13" t="str">
        <f>IF(D4772="","",COUNTIF('DISPATCHED (VT11)'!$E:$E,'Per Outlet Plan'!D4772))</f>
        <v/>
      </c>
    </row>
    <row r="4773" spans="1:14 16382:16382">
      <c r="A4773" s="18" t="str">
        <f>IF(D4773="","",VLOOKUP(D4773,'DISPATCHED (VT11)'!$E:$XEV,16373,0))</f>
        <v/>
      </c>
      <c r="B4773" s="13" t="str">
        <f>IF(D4773="","",VLOOKUP(D4773,'DISPATCHED (VT11)'!$E:$L,8,0))</f>
        <v/>
      </c>
      <c r="C4773" s="16" t="str">
        <f>IF(A4773="","",IF(VLOOKUP(A4773,'DSR Attendance'!$A:$E,5,0)=0,VLOOKUP(A4773,'DSR Attendance'!$A:$D,4,0),CONCATENATE(VLOOKUP(A4773,'DSR Attendance'!$A:$D,4,0)," / ",VLOOKUP('Per Outlet Plan'!A4773,'DSR Attendance'!$A:$E,5,0))))</f>
        <v/>
      </c>
      <c r="M4773" s="13" t="str">
        <f t="shared" si="76"/>
        <v/>
      </c>
      <c r="N4773" s="8"/>
      <c r="XFB4773" s="13" t="str">
        <f>IF(D4773="","",COUNTIF('DISPATCHED (VT11)'!$E:$E,'Per Outlet Plan'!D4773))</f>
        <v/>
      </c>
    </row>
    <row r="4774" spans="1:14 16382:16382">
      <c r="A4774" s="18" t="str">
        <f>IF(D4774="","",VLOOKUP(D4774,'DISPATCHED (VT11)'!$E:$XEV,16373,0))</f>
        <v/>
      </c>
      <c r="B4774" s="13" t="str">
        <f>IF(D4774="","",VLOOKUP(D4774,'DISPATCHED (VT11)'!$E:$L,8,0))</f>
        <v/>
      </c>
      <c r="C4774" s="16" t="str">
        <f>IF(A4774="","",IF(VLOOKUP(A4774,'DSR Attendance'!$A:$E,5,0)=0,VLOOKUP(A4774,'DSR Attendance'!$A:$D,4,0),CONCATENATE(VLOOKUP(A4774,'DSR Attendance'!$A:$D,4,0)," / ",VLOOKUP('Per Outlet Plan'!A4774,'DSR Attendance'!$A:$E,5,0))))</f>
        <v/>
      </c>
      <c r="M4774" s="13" t="str">
        <f t="shared" si="76"/>
        <v/>
      </c>
      <c r="N4774" s="8"/>
      <c r="XFB4774" s="13" t="str">
        <f>IF(D4774="","",COUNTIF('DISPATCHED (VT11)'!$E:$E,'Per Outlet Plan'!D4774))</f>
        <v/>
      </c>
    </row>
    <row r="4775" spans="1:14 16382:16382">
      <c r="A4775" s="18" t="str">
        <f>IF(D4775="","",VLOOKUP(D4775,'DISPATCHED (VT11)'!$E:$XEV,16373,0))</f>
        <v/>
      </c>
      <c r="B4775" s="13" t="str">
        <f>IF(D4775="","",VLOOKUP(D4775,'DISPATCHED (VT11)'!$E:$L,8,0))</f>
        <v/>
      </c>
      <c r="C4775" s="16" t="str">
        <f>IF(A4775="","",IF(VLOOKUP(A4775,'DSR Attendance'!$A:$E,5,0)=0,VLOOKUP(A4775,'DSR Attendance'!$A:$D,4,0),CONCATENATE(VLOOKUP(A4775,'DSR Attendance'!$A:$D,4,0)," / ",VLOOKUP('Per Outlet Plan'!A4775,'DSR Attendance'!$A:$E,5,0))))</f>
        <v/>
      </c>
      <c r="M4775" s="13" t="str">
        <f t="shared" si="76"/>
        <v/>
      </c>
      <c r="N4775" s="8"/>
      <c r="XFB4775" s="13" t="str">
        <f>IF(D4775="","",COUNTIF('DISPATCHED (VT11)'!$E:$E,'Per Outlet Plan'!D4775))</f>
        <v/>
      </c>
    </row>
    <row r="4776" spans="1:14 16382:16382">
      <c r="A4776" s="18" t="str">
        <f>IF(D4776="","",VLOOKUP(D4776,'DISPATCHED (VT11)'!$E:$XEV,16373,0))</f>
        <v/>
      </c>
      <c r="B4776" s="13" t="str">
        <f>IF(D4776="","",VLOOKUP(D4776,'DISPATCHED (VT11)'!$E:$L,8,0))</f>
        <v/>
      </c>
      <c r="C4776" s="16" t="str">
        <f>IF(A4776="","",IF(VLOOKUP(A4776,'DSR Attendance'!$A:$E,5,0)=0,VLOOKUP(A4776,'DSR Attendance'!$A:$D,4,0),CONCATENATE(VLOOKUP(A4776,'DSR Attendance'!$A:$D,4,0)," / ",VLOOKUP('Per Outlet Plan'!A4776,'DSR Attendance'!$A:$E,5,0))))</f>
        <v/>
      </c>
      <c r="M4776" s="13" t="str">
        <f t="shared" si="76"/>
        <v/>
      </c>
      <c r="N4776" s="8"/>
      <c r="XFB4776" s="13" t="str">
        <f>IF(D4776="","",COUNTIF('DISPATCHED (VT11)'!$E:$E,'Per Outlet Plan'!D4776))</f>
        <v/>
      </c>
    </row>
    <row r="4777" spans="1:14 16382:16382">
      <c r="A4777" s="18" t="str">
        <f>IF(D4777="","",VLOOKUP(D4777,'DISPATCHED (VT11)'!$E:$XEV,16373,0))</f>
        <v/>
      </c>
      <c r="B4777" s="13" t="str">
        <f>IF(D4777="","",VLOOKUP(D4777,'DISPATCHED (VT11)'!$E:$L,8,0))</f>
        <v/>
      </c>
      <c r="C4777" s="16" t="str">
        <f>IF(A4777="","",IF(VLOOKUP(A4777,'DSR Attendance'!$A:$E,5,0)=0,VLOOKUP(A4777,'DSR Attendance'!$A:$D,4,0),CONCATENATE(VLOOKUP(A4777,'DSR Attendance'!$A:$D,4,0)," / ",VLOOKUP('Per Outlet Plan'!A4777,'DSR Attendance'!$A:$E,5,0))))</f>
        <v/>
      </c>
      <c r="M4777" s="13" t="str">
        <f t="shared" si="76"/>
        <v/>
      </c>
      <c r="N4777" s="8"/>
      <c r="XFB4777" s="13" t="str">
        <f>IF(D4777="","",COUNTIF('DISPATCHED (VT11)'!$E:$E,'Per Outlet Plan'!D4777))</f>
        <v/>
      </c>
    </row>
    <row r="4778" spans="1:14 16382:16382">
      <c r="A4778" s="18" t="str">
        <f>IF(D4778="","",VLOOKUP(D4778,'DISPATCHED (VT11)'!$E:$XEV,16373,0))</f>
        <v/>
      </c>
      <c r="B4778" s="13" t="str">
        <f>IF(D4778="","",VLOOKUP(D4778,'DISPATCHED (VT11)'!$E:$L,8,0))</f>
        <v/>
      </c>
      <c r="C4778" s="16" t="str">
        <f>IF(A4778="","",IF(VLOOKUP(A4778,'DSR Attendance'!$A:$E,5,0)=0,VLOOKUP(A4778,'DSR Attendance'!$A:$D,4,0),CONCATENATE(VLOOKUP(A4778,'DSR Attendance'!$A:$D,4,0)," / ",VLOOKUP('Per Outlet Plan'!A4778,'DSR Attendance'!$A:$E,5,0))))</f>
        <v/>
      </c>
      <c r="M4778" s="13" t="str">
        <f t="shared" si="76"/>
        <v/>
      </c>
      <c r="N4778" s="8"/>
      <c r="XFB4778" s="13" t="str">
        <f>IF(D4778="","",COUNTIF('DISPATCHED (VT11)'!$E:$E,'Per Outlet Plan'!D4778))</f>
        <v/>
      </c>
    </row>
    <row r="4779" spans="1:14 16382:16382">
      <c r="A4779" s="18" t="str">
        <f>IF(D4779="","",VLOOKUP(D4779,'DISPATCHED (VT11)'!$E:$XEV,16373,0))</f>
        <v/>
      </c>
      <c r="B4779" s="13" t="str">
        <f>IF(D4779="","",VLOOKUP(D4779,'DISPATCHED (VT11)'!$E:$L,8,0))</f>
        <v/>
      </c>
      <c r="C4779" s="16" t="str">
        <f>IF(A4779="","",IF(VLOOKUP(A4779,'DSR Attendance'!$A:$E,5,0)=0,VLOOKUP(A4779,'DSR Attendance'!$A:$D,4,0),CONCATENATE(VLOOKUP(A4779,'DSR Attendance'!$A:$D,4,0)," / ",VLOOKUP('Per Outlet Plan'!A4779,'DSR Attendance'!$A:$E,5,0))))</f>
        <v/>
      </c>
      <c r="M4779" s="13" t="str">
        <f t="shared" si="76"/>
        <v/>
      </c>
      <c r="N4779" s="8"/>
      <c r="XFB4779" s="13" t="str">
        <f>IF(D4779="","",COUNTIF('DISPATCHED (VT11)'!$E:$E,'Per Outlet Plan'!D4779))</f>
        <v/>
      </c>
    </row>
    <row r="4780" spans="1:14 16382:16382">
      <c r="A4780" s="18" t="str">
        <f>IF(D4780="","",VLOOKUP(D4780,'DISPATCHED (VT11)'!$E:$XEV,16373,0))</f>
        <v/>
      </c>
      <c r="B4780" s="13" t="str">
        <f>IF(D4780="","",VLOOKUP(D4780,'DISPATCHED (VT11)'!$E:$L,8,0))</f>
        <v/>
      </c>
      <c r="C4780" s="16" t="str">
        <f>IF(A4780="","",IF(VLOOKUP(A4780,'DSR Attendance'!$A:$E,5,0)=0,VLOOKUP(A4780,'DSR Attendance'!$A:$D,4,0),CONCATENATE(VLOOKUP(A4780,'DSR Attendance'!$A:$D,4,0)," / ",VLOOKUP('Per Outlet Plan'!A4780,'DSR Attendance'!$A:$E,5,0))))</f>
        <v/>
      </c>
      <c r="M4780" s="13" t="str">
        <f t="shared" si="76"/>
        <v/>
      </c>
      <c r="N4780" s="8"/>
      <c r="XFB4780" s="13" t="str">
        <f>IF(D4780="","",COUNTIF('DISPATCHED (VT11)'!$E:$E,'Per Outlet Plan'!D4780))</f>
        <v/>
      </c>
    </row>
    <row r="4781" spans="1:14 16382:16382">
      <c r="A4781" s="18" t="str">
        <f>IF(D4781="","",VLOOKUP(D4781,'DISPATCHED (VT11)'!$E:$XEV,16373,0))</f>
        <v/>
      </c>
      <c r="B4781" s="13" t="str">
        <f>IF(D4781="","",VLOOKUP(D4781,'DISPATCHED (VT11)'!$E:$L,8,0))</f>
        <v/>
      </c>
      <c r="C4781" s="16" t="str">
        <f>IF(A4781="","",IF(VLOOKUP(A4781,'DSR Attendance'!$A:$E,5,0)=0,VLOOKUP(A4781,'DSR Attendance'!$A:$D,4,0),CONCATENATE(VLOOKUP(A4781,'DSR Attendance'!$A:$D,4,0)," / ",VLOOKUP('Per Outlet Plan'!A4781,'DSR Attendance'!$A:$E,5,0))))</f>
        <v/>
      </c>
      <c r="M4781" s="13" t="str">
        <f t="shared" si="76"/>
        <v/>
      </c>
      <c r="N4781" s="8"/>
      <c r="XFB4781" s="13" t="str">
        <f>IF(D4781="","",COUNTIF('DISPATCHED (VT11)'!$E:$E,'Per Outlet Plan'!D4781))</f>
        <v/>
      </c>
    </row>
    <row r="4782" spans="1:14 16382:16382">
      <c r="A4782" s="18" t="str">
        <f>IF(D4782="","",VLOOKUP(D4782,'DISPATCHED (VT11)'!$E:$XEV,16373,0))</f>
        <v/>
      </c>
      <c r="B4782" s="13" t="str">
        <f>IF(D4782="","",VLOOKUP(D4782,'DISPATCHED (VT11)'!$E:$L,8,0))</f>
        <v/>
      </c>
      <c r="C4782" s="16" t="str">
        <f>IF(A4782="","",IF(VLOOKUP(A4782,'DSR Attendance'!$A:$E,5,0)=0,VLOOKUP(A4782,'DSR Attendance'!$A:$D,4,0),CONCATENATE(VLOOKUP(A4782,'DSR Attendance'!$A:$D,4,0)," / ",VLOOKUP('Per Outlet Plan'!A4782,'DSR Attendance'!$A:$E,5,0))))</f>
        <v/>
      </c>
      <c r="M4782" s="13" t="str">
        <f t="shared" si="76"/>
        <v/>
      </c>
      <c r="N4782" s="8"/>
      <c r="XFB4782" s="13" t="str">
        <f>IF(D4782="","",COUNTIF('DISPATCHED (VT11)'!$E:$E,'Per Outlet Plan'!D4782))</f>
        <v/>
      </c>
    </row>
    <row r="4783" spans="1:14 16382:16382">
      <c r="A4783" s="18" t="str">
        <f>IF(D4783="","",VLOOKUP(D4783,'DISPATCHED (VT11)'!$E:$XEV,16373,0))</f>
        <v/>
      </c>
      <c r="B4783" s="13" t="str">
        <f>IF(D4783="","",VLOOKUP(D4783,'DISPATCHED (VT11)'!$E:$L,8,0))</f>
        <v/>
      </c>
      <c r="C4783" s="16" t="str">
        <f>IF(A4783="","",IF(VLOOKUP(A4783,'DSR Attendance'!$A:$E,5,0)=0,VLOOKUP(A4783,'DSR Attendance'!$A:$D,4,0),CONCATENATE(VLOOKUP(A4783,'DSR Attendance'!$A:$D,4,0)," / ",VLOOKUP('Per Outlet Plan'!A4783,'DSR Attendance'!$A:$E,5,0))))</f>
        <v/>
      </c>
      <c r="M4783" s="13" t="str">
        <f t="shared" si="76"/>
        <v/>
      </c>
      <c r="N4783" s="8"/>
      <c r="XFB4783" s="13" t="str">
        <f>IF(D4783="","",COUNTIF('DISPATCHED (VT11)'!$E:$E,'Per Outlet Plan'!D4783))</f>
        <v/>
      </c>
    </row>
    <row r="4784" spans="1:14 16382:16382">
      <c r="A4784" s="18" t="str">
        <f>IF(D4784="","",VLOOKUP(D4784,'DISPATCHED (VT11)'!$E:$XEV,16373,0))</f>
        <v/>
      </c>
      <c r="B4784" s="13" t="str">
        <f>IF(D4784="","",VLOOKUP(D4784,'DISPATCHED (VT11)'!$E:$L,8,0))</f>
        <v/>
      </c>
      <c r="C4784" s="16" t="str">
        <f>IF(A4784="","",IF(VLOOKUP(A4784,'DSR Attendance'!$A:$E,5,0)=0,VLOOKUP(A4784,'DSR Attendance'!$A:$D,4,0),CONCATENATE(VLOOKUP(A4784,'DSR Attendance'!$A:$D,4,0)," / ",VLOOKUP('Per Outlet Plan'!A4784,'DSR Attendance'!$A:$E,5,0))))</f>
        <v/>
      </c>
      <c r="M4784" s="13" t="str">
        <f t="shared" si="76"/>
        <v/>
      </c>
      <c r="N4784" s="8"/>
      <c r="XFB4784" s="13" t="str">
        <f>IF(D4784="","",COUNTIF('DISPATCHED (VT11)'!$E:$E,'Per Outlet Plan'!D4784))</f>
        <v/>
      </c>
    </row>
    <row r="4785" spans="1:14 16382:16382">
      <c r="A4785" s="18" t="str">
        <f>IF(D4785="","",VLOOKUP(D4785,'DISPATCHED (VT11)'!$E:$XEV,16373,0))</f>
        <v/>
      </c>
      <c r="B4785" s="13" t="str">
        <f>IF(D4785="","",VLOOKUP(D4785,'DISPATCHED (VT11)'!$E:$L,8,0))</f>
        <v/>
      </c>
      <c r="C4785" s="16" t="str">
        <f>IF(A4785="","",IF(VLOOKUP(A4785,'DSR Attendance'!$A:$E,5,0)=0,VLOOKUP(A4785,'DSR Attendance'!$A:$D,4,0),CONCATENATE(VLOOKUP(A4785,'DSR Attendance'!$A:$D,4,0)," / ",VLOOKUP('Per Outlet Plan'!A4785,'DSR Attendance'!$A:$E,5,0))))</f>
        <v/>
      </c>
      <c r="M4785" s="13" t="str">
        <f t="shared" si="76"/>
        <v/>
      </c>
      <c r="N4785" s="8"/>
      <c r="XFB4785" s="13" t="str">
        <f>IF(D4785="","",COUNTIF('DISPATCHED (VT11)'!$E:$E,'Per Outlet Plan'!D4785))</f>
        <v/>
      </c>
    </row>
    <row r="4786" spans="1:14 16382:16382">
      <c r="A4786" s="18" t="str">
        <f>IF(D4786="","",VLOOKUP(D4786,'DISPATCHED (VT11)'!$E:$XEV,16373,0))</f>
        <v/>
      </c>
      <c r="B4786" s="13" t="str">
        <f>IF(D4786="","",VLOOKUP(D4786,'DISPATCHED (VT11)'!$E:$L,8,0))</f>
        <v/>
      </c>
      <c r="C4786" s="16" t="str">
        <f>IF(A4786="","",IF(VLOOKUP(A4786,'DSR Attendance'!$A:$E,5,0)=0,VLOOKUP(A4786,'DSR Attendance'!$A:$D,4,0),CONCATENATE(VLOOKUP(A4786,'DSR Attendance'!$A:$D,4,0)," / ",VLOOKUP('Per Outlet Plan'!A4786,'DSR Attendance'!$A:$E,5,0))))</f>
        <v/>
      </c>
      <c r="M4786" s="13" t="str">
        <f t="shared" si="76"/>
        <v/>
      </c>
      <c r="N4786" s="8"/>
      <c r="XFB4786" s="13" t="str">
        <f>IF(D4786="","",COUNTIF('DISPATCHED (VT11)'!$E:$E,'Per Outlet Plan'!D4786))</f>
        <v/>
      </c>
    </row>
    <row r="4787" spans="1:14 16382:16382">
      <c r="A4787" s="18" t="str">
        <f>IF(D4787="","",VLOOKUP(D4787,'DISPATCHED (VT11)'!$E:$XEV,16373,0))</f>
        <v/>
      </c>
      <c r="B4787" s="13" t="str">
        <f>IF(D4787="","",VLOOKUP(D4787,'DISPATCHED (VT11)'!$E:$L,8,0))</f>
        <v/>
      </c>
      <c r="C4787" s="16" t="str">
        <f>IF(A4787="","",IF(VLOOKUP(A4787,'DSR Attendance'!$A:$E,5,0)=0,VLOOKUP(A4787,'DSR Attendance'!$A:$D,4,0),CONCATENATE(VLOOKUP(A4787,'DSR Attendance'!$A:$D,4,0)," / ",VLOOKUP('Per Outlet Plan'!A4787,'DSR Attendance'!$A:$E,5,0))))</f>
        <v/>
      </c>
      <c r="M4787" s="13" t="str">
        <f t="shared" si="76"/>
        <v/>
      </c>
      <c r="N4787" s="8"/>
      <c r="XFB4787" s="13" t="str">
        <f>IF(D4787="","",COUNTIF('DISPATCHED (VT11)'!$E:$E,'Per Outlet Plan'!D4787))</f>
        <v/>
      </c>
    </row>
    <row r="4788" spans="1:14 16382:16382">
      <c r="A4788" s="18" t="str">
        <f>IF(D4788="","",VLOOKUP(D4788,'DISPATCHED (VT11)'!$E:$XEV,16373,0))</f>
        <v/>
      </c>
      <c r="B4788" s="13" t="str">
        <f>IF(D4788="","",VLOOKUP(D4788,'DISPATCHED (VT11)'!$E:$L,8,0))</f>
        <v/>
      </c>
      <c r="C4788" s="16" t="str">
        <f>IF(A4788="","",IF(VLOOKUP(A4788,'DSR Attendance'!$A:$E,5,0)=0,VLOOKUP(A4788,'DSR Attendance'!$A:$D,4,0),CONCATENATE(VLOOKUP(A4788,'DSR Attendance'!$A:$D,4,0)," / ",VLOOKUP('Per Outlet Plan'!A4788,'DSR Attendance'!$A:$E,5,0))))</f>
        <v/>
      </c>
      <c r="M4788" s="13" t="str">
        <f t="shared" si="76"/>
        <v/>
      </c>
      <c r="N4788" s="8"/>
      <c r="XFB4788" s="13" t="str">
        <f>IF(D4788="","",COUNTIF('DISPATCHED (VT11)'!$E:$E,'Per Outlet Plan'!D4788))</f>
        <v/>
      </c>
    </row>
    <row r="4789" spans="1:14 16382:16382">
      <c r="A4789" s="18" t="str">
        <f>IF(D4789="","",VLOOKUP(D4789,'DISPATCHED (VT11)'!$E:$XEV,16373,0))</f>
        <v/>
      </c>
      <c r="B4789" s="13" t="str">
        <f>IF(D4789="","",VLOOKUP(D4789,'DISPATCHED (VT11)'!$E:$L,8,0))</f>
        <v/>
      </c>
      <c r="C4789" s="16" t="str">
        <f>IF(A4789="","",IF(VLOOKUP(A4789,'DSR Attendance'!$A:$E,5,0)=0,VLOOKUP(A4789,'DSR Attendance'!$A:$D,4,0),CONCATENATE(VLOOKUP(A4789,'DSR Attendance'!$A:$D,4,0)," / ",VLOOKUP('Per Outlet Plan'!A4789,'DSR Attendance'!$A:$E,5,0))))</f>
        <v/>
      </c>
      <c r="M4789" s="13" t="str">
        <f t="shared" si="76"/>
        <v/>
      </c>
      <c r="N4789" s="8"/>
      <c r="XFB4789" s="13" t="str">
        <f>IF(D4789="","",COUNTIF('DISPATCHED (VT11)'!$E:$E,'Per Outlet Plan'!D4789))</f>
        <v/>
      </c>
    </row>
    <row r="4790" spans="1:14 16382:16382">
      <c r="A4790" s="18" t="str">
        <f>IF(D4790="","",VLOOKUP(D4790,'DISPATCHED (VT11)'!$E:$XEV,16373,0))</f>
        <v/>
      </c>
      <c r="B4790" s="13" t="str">
        <f>IF(D4790="","",VLOOKUP(D4790,'DISPATCHED (VT11)'!$E:$L,8,0))</f>
        <v/>
      </c>
      <c r="C4790" s="16" t="str">
        <f>IF(A4790="","",IF(VLOOKUP(A4790,'DSR Attendance'!$A:$E,5,0)=0,VLOOKUP(A4790,'DSR Attendance'!$A:$D,4,0),CONCATENATE(VLOOKUP(A4790,'DSR Attendance'!$A:$D,4,0)," / ",VLOOKUP('Per Outlet Plan'!A4790,'DSR Attendance'!$A:$E,5,0))))</f>
        <v/>
      </c>
      <c r="M4790" s="13" t="str">
        <f t="shared" si="76"/>
        <v/>
      </c>
      <c r="N4790" s="8"/>
      <c r="XFB4790" s="13" t="str">
        <f>IF(D4790="","",COUNTIF('DISPATCHED (VT11)'!$E:$E,'Per Outlet Plan'!D4790))</f>
        <v/>
      </c>
    </row>
    <row r="4791" spans="1:14 16382:16382">
      <c r="A4791" s="18" t="str">
        <f>IF(D4791="","",VLOOKUP(D4791,'DISPATCHED (VT11)'!$E:$XEV,16373,0))</f>
        <v/>
      </c>
      <c r="B4791" s="13" t="str">
        <f>IF(D4791="","",VLOOKUP(D4791,'DISPATCHED (VT11)'!$E:$L,8,0))</f>
        <v/>
      </c>
      <c r="C4791" s="16" t="str">
        <f>IF(A4791="","",IF(VLOOKUP(A4791,'DSR Attendance'!$A:$E,5,0)=0,VLOOKUP(A4791,'DSR Attendance'!$A:$D,4,0),CONCATENATE(VLOOKUP(A4791,'DSR Attendance'!$A:$D,4,0)," / ",VLOOKUP('Per Outlet Plan'!A4791,'DSR Attendance'!$A:$E,5,0))))</f>
        <v/>
      </c>
      <c r="M4791" s="13" t="str">
        <f t="shared" si="76"/>
        <v/>
      </c>
      <c r="N4791" s="8"/>
      <c r="XFB4791" s="13" t="str">
        <f>IF(D4791="","",COUNTIF('DISPATCHED (VT11)'!$E:$E,'Per Outlet Plan'!D4791))</f>
        <v/>
      </c>
    </row>
    <row r="4792" spans="1:14 16382:16382">
      <c r="A4792" s="18" t="str">
        <f>IF(D4792="","",VLOOKUP(D4792,'DISPATCHED (VT11)'!$E:$XEV,16373,0))</f>
        <v/>
      </c>
      <c r="B4792" s="13" t="str">
        <f>IF(D4792="","",VLOOKUP(D4792,'DISPATCHED (VT11)'!$E:$L,8,0))</f>
        <v/>
      </c>
      <c r="C4792" s="16" t="str">
        <f>IF(A4792="","",IF(VLOOKUP(A4792,'DSR Attendance'!$A:$E,5,0)=0,VLOOKUP(A4792,'DSR Attendance'!$A:$D,4,0),CONCATENATE(VLOOKUP(A4792,'DSR Attendance'!$A:$D,4,0)," / ",VLOOKUP('Per Outlet Plan'!A4792,'DSR Attendance'!$A:$E,5,0))))</f>
        <v/>
      </c>
      <c r="M4792" s="13" t="str">
        <f t="shared" si="76"/>
        <v/>
      </c>
      <c r="N4792" s="8"/>
      <c r="XFB4792" s="13" t="str">
        <f>IF(D4792="","",COUNTIF('DISPATCHED (VT11)'!$E:$E,'Per Outlet Plan'!D4792))</f>
        <v/>
      </c>
    </row>
    <row r="4793" spans="1:14 16382:16382">
      <c r="A4793" s="18" t="str">
        <f>IF(D4793="","",VLOOKUP(D4793,'DISPATCHED (VT11)'!$E:$XEV,16373,0))</f>
        <v/>
      </c>
      <c r="B4793" s="13" t="str">
        <f>IF(D4793="","",VLOOKUP(D4793,'DISPATCHED (VT11)'!$E:$L,8,0))</f>
        <v/>
      </c>
      <c r="C4793" s="16" t="str">
        <f>IF(A4793="","",IF(VLOOKUP(A4793,'DSR Attendance'!$A:$E,5,0)=0,VLOOKUP(A4793,'DSR Attendance'!$A:$D,4,0),CONCATENATE(VLOOKUP(A4793,'DSR Attendance'!$A:$D,4,0)," / ",VLOOKUP('Per Outlet Plan'!A4793,'DSR Attendance'!$A:$E,5,0))))</f>
        <v/>
      </c>
      <c r="M4793" s="13" t="str">
        <f t="shared" si="76"/>
        <v/>
      </c>
      <c r="N4793" s="8"/>
      <c r="XFB4793" s="13" t="str">
        <f>IF(D4793="","",COUNTIF('DISPATCHED (VT11)'!$E:$E,'Per Outlet Plan'!D4793))</f>
        <v/>
      </c>
    </row>
    <row r="4794" spans="1:14 16382:16382">
      <c r="A4794" s="18" t="str">
        <f>IF(D4794="","",VLOOKUP(D4794,'DISPATCHED (VT11)'!$E:$XEV,16373,0))</f>
        <v/>
      </c>
      <c r="B4794" s="13" t="str">
        <f>IF(D4794="","",VLOOKUP(D4794,'DISPATCHED (VT11)'!$E:$L,8,0))</f>
        <v/>
      </c>
      <c r="C4794" s="16" t="str">
        <f>IF(A4794="","",IF(VLOOKUP(A4794,'DSR Attendance'!$A:$E,5,0)=0,VLOOKUP(A4794,'DSR Attendance'!$A:$D,4,0),CONCATENATE(VLOOKUP(A4794,'DSR Attendance'!$A:$D,4,0)," / ",VLOOKUP('Per Outlet Plan'!A4794,'DSR Attendance'!$A:$E,5,0))))</f>
        <v/>
      </c>
      <c r="M4794" s="13" t="str">
        <f t="shared" si="76"/>
        <v/>
      </c>
      <c r="N4794" s="8"/>
      <c r="XFB4794" s="13" t="str">
        <f>IF(D4794="","",COUNTIF('DISPATCHED (VT11)'!$E:$E,'Per Outlet Plan'!D4794))</f>
        <v/>
      </c>
    </row>
    <row r="4795" spans="1:14 16382:16382">
      <c r="A4795" s="18" t="str">
        <f>IF(D4795="","",VLOOKUP(D4795,'DISPATCHED (VT11)'!$E:$XEV,16373,0))</f>
        <v/>
      </c>
      <c r="B4795" s="13" t="str">
        <f>IF(D4795="","",VLOOKUP(D4795,'DISPATCHED (VT11)'!$E:$L,8,0))</f>
        <v/>
      </c>
      <c r="C4795" s="16" t="str">
        <f>IF(A4795="","",IF(VLOOKUP(A4795,'DSR Attendance'!$A:$E,5,0)=0,VLOOKUP(A4795,'DSR Attendance'!$A:$D,4,0),CONCATENATE(VLOOKUP(A4795,'DSR Attendance'!$A:$D,4,0)," / ",VLOOKUP('Per Outlet Plan'!A4795,'DSR Attendance'!$A:$E,5,0))))</f>
        <v/>
      </c>
      <c r="M4795" s="13" t="str">
        <f t="shared" si="76"/>
        <v/>
      </c>
      <c r="N4795" s="8"/>
      <c r="XFB4795" s="13" t="str">
        <f>IF(D4795="","",COUNTIF('DISPATCHED (VT11)'!$E:$E,'Per Outlet Plan'!D4795))</f>
        <v/>
      </c>
    </row>
    <row r="4796" spans="1:14 16382:16382">
      <c r="A4796" s="18" t="str">
        <f>IF(D4796="","",VLOOKUP(D4796,'DISPATCHED (VT11)'!$E:$XEV,16373,0))</f>
        <v/>
      </c>
      <c r="B4796" s="13" t="str">
        <f>IF(D4796="","",VLOOKUP(D4796,'DISPATCHED (VT11)'!$E:$L,8,0))</f>
        <v/>
      </c>
      <c r="C4796" s="16" t="str">
        <f>IF(A4796="","",IF(VLOOKUP(A4796,'DSR Attendance'!$A:$E,5,0)=0,VLOOKUP(A4796,'DSR Attendance'!$A:$D,4,0),CONCATENATE(VLOOKUP(A4796,'DSR Attendance'!$A:$D,4,0)," / ",VLOOKUP('Per Outlet Plan'!A4796,'DSR Attendance'!$A:$E,5,0))))</f>
        <v/>
      </c>
      <c r="M4796" s="13" t="str">
        <f t="shared" si="76"/>
        <v/>
      </c>
      <c r="N4796" s="8"/>
      <c r="XFB4796" s="13" t="str">
        <f>IF(D4796="","",COUNTIF('DISPATCHED (VT11)'!$E:$E,'Per Outlet Plan'!D4796))</f>
        <v/>
      </c>
    </row>
    <row r="4797" spans="1:14 16382:16382">
      <c r="A4797" s="18" t="str">
        <f>IF(D4797="","",VLOOKUP(D4797,'DISPATCHED (VT11)'!$E:$XEV,16373,0))</f>
        <v/>
      </c>
      <c r="B4797" s="13" t="str">
        <f>IF(D4797="","",VLOOKUP(D4797,'DISPATCHED (VT11)'!$E:$L,8,0))</f>
        <v/>
      </c>
      <c r="C4797" s="16" t="str">
        <f>IF(A4797="","",IF(VLOOKUP(A4797,'DSR Attendance'!$A:$E,5,0)=0,VLOOKUP(A4797,'DSR Attendance'!$A:$D,4,0),CONCATENATE(VLOOKUP(A4797,'DSR Attendance'!$A:$D,4,0)," / ",VLOOKUP('Per Outlet Plan'!A4797,'DSR Attendance'!$A:$E,5,0))))</f>
        <v/>
      </c>
      <c r="M4797" s="13" t="str">
        <f t="shared" si="76"/>
        <v/>
      </c>
      <c r="N4797" s="8"/>
      <c r="XFB4797" s="13" t="str">
        <f>IF(D4797="","",COUNTIF('DISPATCHED (VT11)'!$E:$E,'Per Outlet Plan'!D4797))</f>
        <v/>
      </c>
    </row>
    <row r="4798" spans="1:14 16382:16382">
      <c r="A4798" s="18" t="str">
        <f>IF(D4798="","",VLOOKUP(D4798,'DISPATCHED (VT11)'!$E:$XEV,16373,0))</f>
        <v/>
      </c>
      <c r="B4798" s="13" t="str">
        <f>IF(D4798="","",VLOOKUP(D4798,'DISPATCHED (VT11)'!$E:$L,8,0))</f>
        <v/>
      </c>
      <c r="C4798" s="16" t="str">
        <f>IF(A4798="","",IF(VLOOKUP(A4798,'DSR Attendance'!$A:$E,5,0)=0,VLOOKUP(A4798,'DSR Attendance'!$A:$D,4,0),CONCATENATE(VLOOKUP(A4798,'DSR Attendance'!$A:$D,4,0)," / ",VLOOKUP('Per Outlet Plan'!A4798,'DSR Attendance'!$A:$E,5,0))))</f>
        <v/>
      </c>
      <c r="M4798" s="13" t="str">
        <f t="shared" si="76"/>
        <v/>
      </c>
      <c r="N4798" s="8"/>
      <c r="XFB4798" s="13" t="str">
        <f>IF(D4798="","",COUNTIF('DISPATCHED (VT11)'!$E:$E,'Per Outlet Plan'!D4798))</f>
        <v/>
      </c>
    </row>
    <row r="4799" spans="1:14 16382:16382">
      <c r="A4799" s="18" t="str">
        <f>IF(D4799="","",VLOOKUP(D4799,'DISPATCHED (VT11)'!$E:$XEV,16373,0))</f>
        <v/>
      </c>
      <c r="B4799" s="13" t="str">
        <f>IF(D4799="","",VLOOKUP(D4799,'DISPATCHED (VT11)'!$E:$L,8,0))</f>
        <v/>
      </c>
      <c r="C4799" s="16" t="str">
        <f>IF(A4799="","",IF(VLOOKUP(A4799,'DSR Attendance'!$A:$E,5,0)=0,VLOOKUP(A4799,'DSR Attendance'!$A:$D,4,0),CONCATENATE(VLOOKUP(A4799,'DSR Attendance'!$A:$D,4,0)," / ",VLOOKUP('Per Outlet Plan'!A4799,'DSR Attendance'!$A:$E,5,0))))</f>
        <v/>
      </c>
      <c r="M4799" s="13" t="str">
        <f t="shared" si="76"/>
        <v/>
      </c>
      <c r="N4799" s="8"/>
      <c r="XFB4799" s="13" t="str">
        <f>IF(D4799="","",COUNTIF('DISPATCHED (VT11)'!$E:$E,'Per Outlet Plan'!D4799))</f>
        <v/>
      </c>
    </row>
    <row r="4800" spans="1:14 16382:16382">
      <c r="A4800" s="18" t="str">
        <f>IF(D4800="","",VLOOKUP(D4800,'DISPATCHED (VT11)'!$E:$XEV,16373,0))</f>
        <v/>
      </c>
      <c r="B4800" s="13" t="str">
        <f>IF(D4800="","",VLOOKUP(D4800,'DISPATCHED (VT11)'!$E:$L,8,0))</f>
        <v/>
      </c>
      <c r="C4800" s="16" t="str">
        <f>IF(A4800="","",IF(VLOOKUP(A4800,'DSR Attendance'!$A:$E,5,0)=0,VLOOKUP(A4800,'DSR Attendance'!$A:$D,4,0),CONCATENATE(VLOOKUP(A4800,'DSR Attendance'!$A:$D,4,0)," / ",VLOOKUP('Per Outlet Plan'!A4800,'DSR Attendance'!$A:$E,5,0))))</f>
        <v/>
      </c>
      <c r="M4800" s="13" t="str">
        <f t="shared" si="76"/>
        <v/>
      </c>
      <c r="N4800" s="8"/>
      <c r="XFB4800" s="13" t="str">
        <f>IF(D4800="","",COUNTIF('DISPATCHED (VT11)'!$E:$E,'Per Outlet Plan'!D4800))</f>
        <v/>
      </c>
    </row>
    <row r="4801" spans="1:14 16382:16382">
      <c r="A4801" s="18" t="str">
        <f>IF(D4801="","",VLOOKUP(D4801,'DISPATCHED (VT11)'!$E:$XEV,16373,0))</f>
        <v/>
      </c>
      <c r="B4801" s="13" t="str">
        <f>IF(D4801="","",VLOOKUP(D4801,'DISPATCHED (VT11)'!$E:$L,8,0))</f>
        <v/>
      </c>
      <c r="C4801" s="16" t="str">
        <f>IF(A4801="","",IF(VLOOKUP(A4801,'DSR Attendance'!$A:$E,5,0)=0,VLOOKUP(A4801,'DSR Attendance'!$A:$D,4,0),CONCATENATE(VLOOKUP(A4801,'DSR Attendance'!$A:$D,4,0)," / ",VLOOKUP('Per Outlet Plan'!A4801,'DSR Attendance'!$A:$E,5,0))))</f>
        <v/>
      </c>
      <c r="M4801" s="13" t="str">
        <f t="shared" si="76"/>
        <v/>
      </c>
      <c r="N4801" s="8"/>
      <c r="XFB4801" s="13" t="str">
        <f>IF(D4801="","",COUNTIF('DISPATCHED (VT11)'!$E:$E,'Per Outlet Plan'!D4801))</f>
        <v/>
      </c>
    </row>
    <row r="4802" spans="1:14 16382:16382">
      <c r="A4802" s="18" t="str">
        <f>IF(D4802="","",VLOOKUP(D4802,'DISPATCHED (VT11)'!$E:$XEV,16373,0))</f>
        <v/>
      </c>
      <c r="B4802" s="13" t="str">
        <f>IF(D4802="","",VLOOKUP(D4802,'DISPATCHED (VT11)'!$E:$L,8,0))</f>
        <v/>
      </c>
      <c r="C4802" s="16" t="str">
        <f>IF(A4802="","",IF(VLOOKUP(A4802,'DSR Attendance'!$A:$E,5,0)=0,VLOOKUP(A4802,'DSR Attendance'!$A:$D,4,0),CONCATENATE(VLOOKUP(A4802,'DSR Attendance'!$A:$D,4,0)," / ",VLOOKUP('Per Outlet Plan'!A4802,'DSR Attendance'!$A:$E,5,0))))</f>
        <v/>
      </c>
      <c r="M4802" s="13" t="str">
        <f t="shared" si="76"/>
        <v/>
      </c>
      <c r="N4802" s="8"/>
      <c r="XFB4802" s="13" t="str">
        <f>IF(D4802="","",COUNTIF('DISPATCHED (VT11)'!$E:$E,'Per Outlet Plan'!D4802))</f>
        <v/>
      </c>
    </row>
    <row r="4803" spans="1:14 16382:16382">
      <c r="A4803" s="18" t="str">
        <f>IF(D4803="","",VLOOKUP(D4803,'DISPATCHED (VT11)'!$E:$XEV,16373,0))</f>
        <v/>
      </c>
      <c r="B4803" s="13" t="str">
        <f>IF(D4803="","",VLOOKUP(D4803,'DISPATCHED (VT11)'!$E:$L,8,0))</f>
        <v/>
      </c>
      <c r="C4803" s="16" t="str">
        <f>IF(A4803="","",IF(VLOOKUP(A4803,'DSR Attendance'!$A:$E,5,0)=0,VLOOKUP(A4803,'DSR Attendance'!$A:$D,4,0),CONCATENATE(VLOOKUP(A4803,'DSR Attendance'!$A:$D,4,0)," / ",VLOOKUP('Per Outlet Plan'!A4803,'DSR Attendance'!$A:$E,5,0))))</f>
        <v/>
      </c>
      <c r="M4803" s="13" t="str">
        <f t="shared" si="76"/>
        <v/>
      </c>
      <c r="N4803" s="8"/>
      <c r="XFB4803" s="13" t="str">
        <f>IF(D4803="","",COUNTIF('DISPATCHED (VT11)'!$E:$E,'Per Outlet Plan'!D4803))</f>
        <v/>
      </c>
    </row>
    <row r="4804" spans="1:14 16382:16382">
      <c r="A4804" s="18" t="str">
        <f>IF(D4804="","",VLOOKUP(D4804,'DISPATCHED (VT11)'!$E:$XEV,16373,0))</f>
        <v/>
      </c>
      <c r="B4804" s="13" t="str">
        <f>IF(D4804="","",VLOOKUP(D4804,'DISPATCHED (VT11)'!$E:$L,8,0))</f>
        <v/>
      </c>
      <c r="C4804" s="16" t="str">
        <f>IF(A4804="","",IF(VLOOKUP(A4804,'DSR Attendance'!$A:$E,5,0)=0,VLOOKUP(A4804,'DSR Attendance'!$A:$D,4,0),CONCATENATE(VLOOKUP(A4804,'DSR Attendance'!$A:$D,4,0)," / ",VLOOKUP('Per Outlet Plan'!A4804,'DSR Attendance'!$A:$E,5,0))))</f>
        <v/>
      </c>
      <c r="M4804" s="13" t="str">
        <f t="shared" si="76"/>
        <v/>
      </c>
      <c r="N4804" s="8"/>
      <c r="XFB4804" s="13" t="str">
        <f>IF(D4804="","",COUNTIF('DISPATCHED (VT11)'!$E:$E,'Per Outlet Plan'!D4804))</f>
        <v/>
      </c>
    </row>
    <row r="4805" spans="1:14 16382:16382">
      <c r="A4805" s="18" t="str">
        <f>IF(D4805="","",VLOOKUP(D4805,'DISPATCHED (VT11)'!$E:$XEV,16373,0))</f>
        <v/>
      </c>
      <c r="B4805" s="13" t="str">
        <f>IF(D4805="","",VLOOKUP(D4805,'DISPATCHED (VT11)'!$E:$L,8,0))</f>
        <v/>
      </c>
      <c r="C4805" s="16" t="str">
        <f>IF(A4805="","",IF(VLOOKUP(A4805,'DSR Attendance'!$A:$E,5,0)=0,VLOOKUP(A4805,'DSR Attendance'!$A:$D,4,0),CONCATENATE(VLOOKUP(A4805,'DSR Attendance'!$A:$D,4,0)," / ",VLOOKUP('Per Outlet Plan'!A4805,'DSR Attendance'!$A:$E,5,0))))</f>
        <v/>
      </c>
      <c r="M4805" s="13" t="str">
        <f t="shared" si="76"/>
        <v/>
      </c>
      <c r="N4805" s="8"/>
      <c r="XFB4805" s="13" t="str">
        <f>IF(D4805="","",COUNTIF('DISPATCHED (VT11)'!$E:$E,'Per Outlet Plan'!D4805))</f>
        <v/>
      </c>
    </row>
    <row r="4806" spans="1:14 16382:16382">
      <c r="A4806" s="18" t="str">
        <f>IF(D4806="","",VLOOKUP(D4806,'DISPATCHED (VT11)'!$E:$XEV,16373,0))</f>
        <v/>
      </c>
      <c r="B4806" s="13" t="str">
        <f>IF(D4806="","",VLOOKUP(D4806,'DISPATCHED (VT11)'!$E:$L,8,0))</f>
        <v/>
      </c>
      <c r="C4806" s="16" t="str">
        <f>IF(A4806="","",IF(VLOOKUP(A4806,'DSR Attendance'!$A:$E,5,0)=0,VLOOKUP(A4806,'DSR Attendance'!$A:$D,4,0),CONCATENATE(VLOOKUP(A4806,'DSR Attendance'!$A:$D,4,0)," / ",VLOOKUP('Per Outlet Plan'!A4806,'DSR Attendance'!$A:$E,5,0))))</f>
        <v/>
      </c>
      <c r="M4806" s="13" t="str">
        <f t="shared" ref="M4806:M4869" si="77">IF(L4806="","",VLOOKUP(L4806,$XFC$6:$XFD$30,2,0))</f>
        <v/>
      </c>
      <c r="N4806" s="8"/>
      <c r="XFB4806" s="13" t="str">
        <f>IF(D4806="","",COUNTIF('DISPATCHED (VT11)'!$E:$E,'Per Outlet Plan'!D4806))</f>
        <v/>
      </c>
    </row>
    <row r="4807" spans="1:14 16382:16382">
      <c r="A4807" s="18" t="str">
        <f>IF(D4807="","",VLOOKUP(D4807,'DISPATCHED (VT11)'!$E:$XEV,16373,0))</f>
        <v/>
      </c>
      <c r="B4807" s="13" t="str">
        <f>IF(D4807="","",VLOOKUP(D4807,'DISPATCHED (VT11)'!$E:$L,8,0))</f>
        <v/>
      </c>
      <c r="C4807" s="16" t="str">
        <f>IF(A4807="","",IF(VLOOKUP(A4807,'DSR Attendance'!$A:$E,5,0)=0,VLOOKUP(A4807,'DSR Attendance'!$A:$D,4,0),CONCATENATE(VLOOKUP(A4807,'DSR Attendance'!$A:$D,4,0)," / ",VLOOKUP('Per Outlet Plan'!A4807,'DSR Attendance'!$A:$E,5,0))))</f>
        <v/>
      </c>
      <c r="M4807" s="13" t="str">
        <f t="shared" si="77"/>
        <v/>
      </c>
      <c r="N4807" s="8"/>
      <c r="XFB4807" s="13" t="str">
        <f>IF(D4807="","",COUNTIF('DISPATCHED (VT11)'!$E:$E,'Per Outlet Plan'!D4807))</f>
        <v/>
      </c>
    </row>
    <row r="4808" spans="1:14 16382:16382">
      <c r="A4808" s="18" t="str">
        <f>IF(D4808="","",VLOOKUP(D4808,'DISPATCHED (VT11)'!$E:$XEV,16373,0))</f>
        <v/>
      </c>
      <c r="B4808" s="13" t="str">
        <f>IF(D4808="","",VLOOKUP(D4808,'DISPATCHED (VT11)'!$E:$L,8,0))</f>
        <v/>
      </c>
      <c r="C4808" s="16" t="str">
        <f>IF(A4808="","",IF(VLOOKUP(A4808,'DSR Attendance'!$A:$E,5,0)=0,VLOOKUP(A4808,'DSR Attendance'!$A:$D,4,0),CONCATENATE(VLOOKUP(A4808,'DSR Attendance'!$A:$D,4,0)," / ",VLOOKUP('Per Outlet Plan'!A4808,'DSR Attendance'!$A:$E,5,0))))</f>
        <v/>
      </c>
      <c r="M4808" s="13" t="str">
        <f t="shared" si="77"/>
        <v/>
      </c>
      <c r="N4808" s="8"/>
      <c r="XFB4808" s="13" t="str">
        <f>IF(D4808="","",COUNTIF('DISPATCHED (VT11)'!$E:$E,'Per Outlet Plan'!D4808))</f>
        <v/>
      </c>
    </row>
    <row r="4809" spans="1:14 16382:16382">
      <c r="A4809" s="18" t="str">
        <f>IF(D4809="","",VLOOKUP(D4809,'DISPATCHED (VT11)'!$E:$XEV,16373,0))</f>
        <v/>
      </c>
      <c r="B4809" s="13" t="str">
        <f>IF(D4809="","",VLOOKUP(D4809,'DISPATCHED (VT11)'!$E:$L,8,0))</f>
        <v/>
      </c>
      <c r="C4809" s="16" t="str">
        <f>IF(A4809="","",IF(VLOOKUP(A4809,'DSR Attendance'!$A:$E,5,0)=0,VLOOKUP(A4809,'DSR Attendance'!$A:$D,4,0),CONCATENATE(VLOOKUP(A4809,'DSR Attendance'!$A:$D,4,0)," / ",VLOOKUP('Per Outlet Plan'!A4809,'DSR Attendance'!$A:$E,5,0))))</f>
        <v/>
      </c>
      <c r="M4809" s="13" t="str">
        <f t="shared" si="77"/>
        <v/>
      </c>
      <c r="N4809" s="8"/>
      <c r="XFB4809" s="13" t="str">
        <f>IF(D4809="","",COUNTIF('DISPATCHED (VT11)'!$E:$E,'Per Outlet Plan'!D4809))</f>
        <v/>
      </c>
    </row>
    <row r="4810" spans="1:14 16382:16382">
      <c r="A4810" s="18" t="str">
        <f>IF(D4810="","",VLOOKUP(D4810,'DISPATCHED (VT11)'!$E:$XEV,16373,0))</f>
        <v/>
      </c>
      <c r="B4810" s="13" t="str">
        <f>IF(D4810="","",VLOOKUP(D4810,'DISPATCHED (VT11)'!$E:$L,8,0))</f>
        <v/>
      </c>
      <c r="C4810" s="16" t="str">
        <f>IF(A4810="","",IF(VLOOKUP(A4810,'DSR Attendance'!$A:$E,5,0)=0,VLOOKUP(A4810,'DSR Attendance'!$A:$D,4,0),CONCATENATE(VLOOKUP(A4810,'DSR Attendance'!$A:$D,4,0)," / ",VLOOKUP('Per Outlet Plan'!A4810,'DSR Attendance'!$A:$E,5,0))))</f>
        <v/>
      </c>
      <c r="M4810" s="13" t="str">
        <f t="shared" si="77"/>
        <v/>
      </c>
      <c r="N4810" s="8"/>
      <c r="XFB4810" s="13" t="str">
        <f>IF(D4810="","",COUNTIF('DISPATCHED (VT11)'!$E:$E,'Per Outlet Plan'!D4810))</f>
        <v/>
      </c>
    </row>
    <row r="4811" spans="1:14 16382:16382">
      <c r="A4811" s="18" t="str">
        <f>IF(D4811="","",VLOOKUP(D4811,'DISPATCHED (VT11)'!$E:$XEV,16373,0))</f>
        <v/>
      </c>
      <c r="B4811" s="13" t="str">
        <f>IF(D4811="","",VLOOKUP(D4811,'DISPATCHED (VT11)'!$E:$L,8,0))</f>
        <v/>
      </c>
      <c r="C4811" s="16" t="str">
        <f>IF(A4811="","",IF(VLOOKUP(A4811,'DSR Attendance'!$A:$E,5,0)=0,VLOOKUP(A4811,'DSR Attendance'!$A:$D,4,0),CONCATENATE(VLOOKUP(A4811,'DSR Attendance'!$A:$D,4,0)," / ",VLOOKUP('Per Outlet Plan'!A4811,'DSR Attendance'!$A:$E,5,0))))</f>
        <v/>
      </c>
      <c r="M4811" s="13" t="str">
        <f t="shared" si="77"/>
        <v/>
      </c>
      <c r="N4811" s="8"/>
      <c r="XFB4811" s="13" t="str">
        <f>IF(D4811="","",COUNTIF('DISPATCHED (VT11)'!$E:$E,'Per Outlet Plan'!D4811))</f>
        <v/>
      </c>
    </row>
    <row r="4812" spans="1:14 16382:16382">
      <c r="A4812" s="18" t="str">
        <f>IF(D4812="","",VLOOKUP(D4812,'DISPATCHED (VT11)'!$E:$XEV,16373,0))</f>
        <v/>
      </c>
      <c r="B4812" s="13" t="str">
        <f>IF(D4812="","",VLOOKUP(D4812,'DISPATCHED (VT11)'!$E:$L,8,0))</f>
        <v/>
      </c>
      <c r="C4812" s="16" t="str">
        <f>IF(A4812="","",IF(VLOOKUP(A4812,'DSR Attendance'!$A:$E,5,0)=0,VLOOKUP(A4812,'DSR Attendance'!$A:$D,4,0),CONCATENATE(VLOOKUP(A4812,'DSR Attendance'!$A:$D,4,0)," / ",VLOOKUP('Per Outlet Plan'!A4812,'DSR Attendance'!$A:$E,5,0))))</f>
        <v/>
      </c>
      <c r="M4812" s="13" t="str">
        <f t="shared" si="77"/>
        <v/>
      </c>
      <c r="N4812" s="8"/>
      <c r="XFB4812" s="13" t="str">
        <f>IF(D4812="","",COUNTIF('DISPATCHED (VT11)'!$E:$E,'Per Outlet Plan'!D4812))</f>
        <v/>
      </c>
    </row>
    <row r="4813" spans="1:14 16382:16382">
      <c r="A4813" s="18" t="str">
        <f>IF(D4813="","",VLOOKUP(D4813,'DISPATCHED (VT11)'!$E:$XEV,16373,0))</f>
        <v/>
      </c>
      <c r="B4813" s="13" t="str">
        <f>IF(D4813="","",VLOOKUP(D4813,'DISPATCHED (VT11)'!$E:$L,8,0))</f>
        <v/>
      </c>
      <c r="C4813" s="16" t="str">
        <f>IF(A4813="","",IF(VLOOKUP(A4813,'DSR Attendance'!$A:$E,5,0)=0,VLOOKUP(A4813,'DSR Attendance'!$A:$D,4,0),CONCATENATE(VLOOKUP(A4813,'DSR Attendance'!$A:$D,4,0)," / ",VLOOKUP('Per Outlet Plan'!A4813,'DSR Attendance'!$A:$E,5,0))))</f>
        <v/>
      </c>
      <c r="M4813" s="13" t="str">
        <f t="shared" si="77"/>
        <v/>
      </c>
      <c r="N4813" s="8"/>
      <c r="XFB4813" s="13" t="str">
        <f>IF(D4813="","",COUNTIF('DISPATCHED (VT11)'!$E:$E,'Per Outlet Plan'!D4813))</f>
        <v/>
      </c>
    </row>
    <row r="4814" spans="1:14 16382:16382">
      <c r="A4814" s="18" t="str">
        <f>IF(D4814="","",VLOOKUP(D4814,'DISPATCHED (VT11)'!$E:$XEV,16373,0))</f>
        <v/>
      </c>
      <c r="B4814" s="13" t="str">
        <f>IF(D4814="","",VLOOKUP(D4814,'DISPATCHED (VT11)'!$E:$L,8,0))</f>
        <v/>
      </c>
      <c r="C4814" s="16" t="str">
        <f>IF(A4814="","",IF(VLOOKUP(A4814,'DSR Attendance'!$A:$E,5,0)=0,VLOOKUP(A4814,'DSR Attendance'!$A:$D,4,0),CONCATENATE(VLOOKUP(A4814,'DSR Attendance'!$A:$D,4,0)," / ",VLOOKUP('Per Outlet Plan'!A4814,'DSR Attendance'!$A:$E,5,0))))</f>
        <v/>
      </c>
      <c r="M4814" s="13" t="str">
        <f t="shared" si="77"/>
        <v/>
      </c>
      <c r="N4814" s="8"/>
      <c r="XFB4814" s="13" t="str">
        <f>IF(D4814="","",COUNTIF('DISPATCHED (VT11)'!$E:$E,'Per Outlet Plan'!D4814))</f>
        <v/>
      </c>
    </row>
    <row r="4815" spans="1:14 16382:16382">
      <c r="A4815" s="18" t="str">
        <f>IF(D4815="","",VLOOKUP(D4815,'DISPATCHED (VT11)'!$E:$XEV,16373,0))</f>
        <v/>
      </c>
      <c r="B4815" s="13" t="str">
        <f>IF(D4815="","",VLOOKUP(D4815,'DISPATCHED (VT11)'!$E:$L,8,0))</f>
        <v/>
      </c>
      <c r="C4815" s="16" t="str">
        <f>IF(A4815="","",IF(VLOOKUP(A4815,'DSR Attendance'!$A:$E,5,0)=0,VLOOKUP(A4815,'DSR Attendance'!$A:$D,4,0),CONCATENATE(VLOOKUP(A4815,'DSR Attendance'!$A:$D,4,0)," / ",VLOOKUP('Per Outlet Plan'!A4815,'DSR Attendance'!$A:$E,5,0))))</f>
        <v/>
      </c>
      <c r="M4815" s="13" t="str">
        <f t="shared" si="77"/>
        <v/>
      </c>
      <c r="N4815" s="8"/>
      <c r="XFB4815" s="13" t="str">
        <f>IF(D4815="","",COUNTIF('DISPATCHED (VT11)'!$E:$E,'Per Outlet Plan'!D4815))</f>
        <v/>
      </c>
    </row>
    <row r="4816" spans="1:14 16382:16382">
      <c r="A4816" s="18" t="str">
        <f>IF(D4816="","",VLOOKUP(D4816,'DISPATCHED (VT11)'!$E:$XEV,16373,0))</f>
        <v/>
      </c>
      <c r="B4816" s="13" t="str">
        <f>IF(D4816="","",VLOOKUP(D4816,'DISPATCHED (VT11)'!$E:$L,8,0))</f>
        <v/>
      </c>
      <c r="C4816" s="16" t="str">
        <f>IF(A4816="","",IF(VLOOKUP(A4816,'DSR Attendance'!$A:$E,5,0)=0,VLOOKUP(A4816,'DSR Attendance'!$A:$D,4,0),CONCATENATE(VLOOKUP(A4816,'DSR Attendance'!$A:$D,4,0)," / ",VLOOKUP('Per Outlet Plan'!A4816,'DSR Attendance'!$A:$E,5,0))))</f>
        <v/>
      </c>
      <c r="M4816" s="13" t="str">
        <f t="shared" si="77"/>
        <v/>
      </c>
      <c r="N4816" s="8"/>
      <c r="XFB4816" s="13" t="str">
        <f>IF(D4816="","",COUNTIF('DISPATCHED (VT11)'!$E:$E,'Per Outlet Plan'!D4816))</f>
        <v/>
      </c>
    </row>
    <row r="4817" spans="1:14 16382:16382">
      <c r="A4817" s="18" t="str">
        <f>IF(D4817="","",VLOOKUP(D4817,'DISPATCHED (VT11)'!$E:$XEV,16373,0))</f>
        <v/>
      </c>
      <c r="B4817" s="13" t="str">
        <f>IF(D4817="","",VLOOKUP(D4817,'DISPATCHED (VT11)'!$E:$L,8,0))</f>
        <v/>
      </c>
      <c r="C4817" s="16" t="str">
        <f>IF(A4817="","",IF(VLOOKUP(A4817,'DSR Attendance'!$A:$E,5,0)=0,VLOOKUP(A4817,'DSR Attendance'!$A:$D,4,0),CONCATENATE(VLOOKUP(A4817,'DSR Attendance'!$A:$D,4,0)," / ",VLOOKUP('Per Outlet Plan'!A4817,'DSR Attendance'!$A:$E,5,0))))</f>
        <v/>
      </c>
      <c r="M4817" s="13" t="str">
        <f t="shared" si="77"/>
        <v/>
      </c>
      <c r="N4817" s="8"/>
      <c r="XFB4817" s="13" t="str">
        <f>IF(D4817="","",COUNTIF('DISPATCHED (VT11)'!$E:$E,'Per Outlet Plan'!D4817))</f>
        <v/>
      </c>
    </row>
    <row r="4818" spans="1:14 16382:16382">
      <c r="A4818" s="18" t="str">
        <f>IF(D4818="","",VLOOKUP(D4818,'DISPATCHED (VT11)'!$E:$XEV,16373,0))</f>
        <v/>
      </c>
      <c r="B4818" s="13" t="str">
        <f>IF(D4818="","",VLOOKUP(D4818,'DISPATCHED (VT11)'!$E:$L,8,0))</f>
        <v/>
      </c>
      <c r="C4818" s="16" t="str">
        <f>IF(A4818="","",IF(VLOOKUP(A4818,'DSR Attendance'!$A:$E,5,0)=0,VLOOKUP(A4818,'DSR Attendance'!$A:$D,4,0),CONCATENATE(VLOOKUP(A4818,'DSR Attendance'!$A:$D,4,0)," / ",VLOOKUP('Per Outlet Plan'!A4818,'DSR Attendance'!$A:$E,5,0))))</f>
        <v/>
      </c>
      <c r="M4818" s="13" t="str">
        <f t="shared" si="77"/>
        <v/>
      </c>
      <c r="N4818" s="8"/>
      <c r="XFB4818" s="13" t="str">
        <f>IF(D4818="","",COUNTIF('DISPATCHED (VT11)'!$E:$E,'Per Outlet Plan'!D4818))</f>
        <v/>
      </c>
    </row>
    <row r="4819" spans="1:14 16382:16382">
      <c r="A4819" s="18" t="str">
        <f>IF(D4819="","",VLOOKUP(D4819,'DISPATCHED (VT11)'!$E:$XEV,16373,0))</f>
        <v/>
      </c>
      <c r="B4819" s="13" t="str">
        <f>IF(D4819="","",VLOOKUP(D4819,'DISPATCHED (VT11)'!$E:$L,8,0))</f>
        <v/>
      </c>
      <c r="C4819" s="16" t="str">
        <f>IF(A4819="","",IF(VLOOKUP(A4819,'DSR Attendance'!$A:$E,5,0)=0,VLOOKUP(A4819,'DSR Attendance'!$A:$D,4,0),CONCATENATE(VLOOKUP(A4819,'DSR Attendance'!$A:$D,4,0)," / ",VLOOKUP('Per Outlet Plan'!A4819,'DSR Attendance'!$A:$E,5,0))))</f>
        <v/>
      </c>
      <c r="M4819" s="13" t="str">
        <f t="shared" si="77"/>
        <v/>
      </c>
      <c r="N4819" s="8"/>
      <c r="XFB4819" s="13" t="str">
        <f>IF(D4819="","",COUNTIF('DISPATCHED (VT11)'!$E:$E,'Per Outlet Plan'!D4819))</f>
        <v/>
      </c>
    </row>
    <row r="4820" spans="1:14 16382:16382">
      <c r="A4820" s="18" t="str">
        <f>IF(D4820="","",VLOOKUP(D4820,'DISPATCHED (VT11)'!$E:$XEV,16373,0))</f>
        <v/>
      </c>
      <c r="B4820" s="13" t="str">
        <f>IF(D4820="","",VLOOKUP(D4820,'DISPATCHED (VT11)'!$E:$L,8,0))</f>
        <v/>
      </c>
      <c r="C4820" s="16" t="str">
        <f>IF(A4820="","",IF(VLOOKUP(A4820,'DSR Attendance'!$A:$E,5,0)=0,VLOOKUP(A4820,'DSR Attendance'!$A:$D,4,0),CONCATENATE(VLOOKUP(A4820,'DSR Attendance'!$A:$D,4,0)," / ",VLOOKUP('Per Outlet Plan'!A4820,'DSR Attendance'!$A:$E,5,0))))</f>
        <v/>
      </c>
      <c r="M4820" s="13" t="str">
        <f t="shared" si="77"/>
        <v/>
      </c>
      <c r="N4820" s="8"/>
      <c r="XFB4820" s="13" t="str">
        <f>IF(D4820="","",COUNTIF('DISPATCHED (VT11)'!$E:$E,'Per Outlet Plan'!D4820))</f>
        <v/>
      </c>
    </row>
    <row r="4821" spans="1:14 16382:16382">
      <c r="A4821" s="18" t="str">
        <f>IF(D4821="","",VLOOKUP(D4821,'DISPATCHED (VT11)'!$E:$XEV,16373,0))</f>
        <v/>
      </c>
      <c r="B4821" s="13" t="str">
        <f>IF(D4821="","",VLOOKUP(D4821,'DISPATCHED (VT11)'!$E:$L,8,0))</f>
        <v/>
      </c>
      <c r="C4821" s="16" t="str">
        <f>IF(A4821="","",IF(VLOOKUP(A4821,'DSR Attendance'!$A:$E,5,0)=0,VLOOKUP(A4821,'DSR Attendance'!$A:$D,4,0),CONCATENATE(VLOOKUP(A4821,'DSR Attendance'!$A:$D,4,0)," / ",VLOOKUP('Per Outlet Plan'!A4821,'DSR Attendance'!$A:$E,5,0))))</f>
        <v/>
      </c>
      <c r="M4821" s="13" t="str">
        <f t="shared" si="77"/>
        <v/>
      </c>
      <c r="N4821" s="8"/>
      <c r="XFB4821" s="13" t="str">
        <f>IF(D4821="","",COUNTIF('DISPATCHED (VT11)'!$E:$E,'Per Outlet Plan'!D4821))</f>
        <v/>
      </c>
    </row>
    <row r="4822" spans="1:14 16382:16382">
      <c r="A4822" s="18" t="str">
        <f>IF(D4822="","",VLOOKUP(D4822,'DISPATCHED (VT11)'!$E:$XEV,16373,0))</f>
        <v/>
      </c>
      <c r="B4822" s="13" t="str">
        <f>IF(D4822="","",VLOOKUP(D4822,'DISPATCHED (VT11)'!$E:$L,8,0))</f>
        <v/>
      </c>
      <c r="C4822" s="16" t="str">
        <f>IF(A4822="","",IF(VLOOKUP(A4822,'DSR Attendance'!$A:$E,5,0)=0,VLOOKUP(A4822,'DSR Attendance'!$A:$D,4,0),CONCATENATE(VLOOKUP(A4822,'DSR Attendance'!$A:$D,4,0)," / ",VLOOKUP('Per Outlet Plan'!A4822,'DSR Attendance'!$A:$E,5,0))))</f>
        <v/>
      </c>
      <c r="M4822" s="13" t="str">
        <f t="shared" si="77"/>
        <v/>
      </c>
      <c r="N4822" s="8"/>
      <c r="XFB4822" s="13" t="str">
        <f>IF(D4822="","",COUNTIF('DISPATCHED (VT11)'!$E:$E,'Per Outlet Plan'!D4822))</f>
        <v/>
      </c>
    </row>
    <row r="4823" spans="1:14 16382:16382">
      <c r="A4823" s="18" t="str">
        <f>IF(D4823="","",VLOOKUP(D4823,'DISPATCHED (VT11)'!$E:$XEV,16373,0))</f>
        <v/>
      </c>
      <c r="B4823" s="13" t="str">
        <f>IF(D4823="","",VLOOKUP(D4823,'DISPATCHED (VT11)'!$E:$L,8,0))</f>
        <v/>
      </c>
      <c r="C4823" s="16" t="str">
        <f>IF(A4823="","",IF(VLOOKUP(A4823,'DSR Attendance'!$A:$E,5,0)=0,VLOOKUP(A4823,'DSR Attendance'!$A:$D,4,0),CONCATENATE(VLOOKUP(A4823,'DSR Attendance'!$A:$D,4,0)," / ",VLOOKUP('Per Outlet Plan'!A4823,'DSR Attendance'!$A:$E,5,0))))</f>
        <v/>
      </c>
      <c r="M4823" s="13" t="str">
        <f t="shared" si="77"/>
        <v/>
      </c>
      <c r="N4823" s="8"/>
      <c r="XFB4823" s="13" t="str">
        <f>IF(D4823="","",COUNTIF('DISPATCHED (VT11)'!$E:$E,'Per Outlet Plan'!D4823))</f>
        <v/>
      </c>
    </row>
    <row r="4824" spans="1:14 16382:16382">
      <c r="A4824" s="18" t="str">
        <f>IF(D4824="","",VLOOKUP(D4824,'DISPATCHED (VT11)'!$E:$XEV,16373,0))</f>
        <v/>
      </c>
      <c r="B4824" s="13" t="str">
        <f>IF(D4824="","",VLOOKUP(D4824,'DISPATCHED (VT11)'!$E:$L,8,0))</f>
        <v/>
      </c>
      <c r="C4824" s="16" t="str">
        <f>IF(A4824="","",IF(VLOOKUP(A4824,'DSR Attendance'!$A:$E,5,0)=0,VLOOKUP(A4824,'DSR Attendance'!$A:$D,4,0),CONCATENATE(VLOOKUP(A4824,'DSR Attendance'!$A:$D,4,0)," / ",VLOOKUP('Per Outlet Plan'!A4824,'DSR Attendance'!$A:$E,5,0))))</f>
        <v/>
      </c>
      <c r="M4824" s="13" t="str">
        <f t="shared" si="77"/>
        <v/>
      </c>
      <c r="N4824" s="8"/>
      <c r="XFB4824" s="13" t="str">
        <f>IF(D4824="","",COUNTIF('DISPATCHED (VT11)'!$E:$E,'Per Outlet Plan'!D4824))</f>
        <v/>
      </c>
    </row>
    <row r="4825" spans="1:14 16382:16382">
      <c r="A4825" s="18" t="str">
        <f>IF(D4825="","",VLOOKUP(D4825,'DISPATCHED (VT11)'!$E:$XEV,16373,0))</f>
        <v/>
      </c>
      <c r="B4825" s="13" t="str">
        <f>IF(D4825="","",VLOOKUP(D4825,'DISPATCHED (VT11)'!$E:$L,8,0))</f>
        <v/>
      </c>
      <c r="C4825" s="16" t="str">
        <f>IF(A4825="","",IF(VLOOKUP(A4825,'DSR Attendance'!$A:$E,5,0)=0,VLOOKUP(A4825,'DSR Attendance'!$A:$D,4,0),CONCATENATE(VLOOKUP(A4825,'DSR Attendance'!$A:$D,4,0)," / ",VLOOKUP('Per Outlet Plan'!A4825,'DSR Attendance'!$A:$E,5,0))))</f>
        <v/>
      </c>
      <c r="M4825" s="13" t="str">
        <f t="shared" si="77"/>
        <v/>
      </c>
      <c r="N4825" s="8"/>
      <c r="XFB4825" s="13" t="str">
        <f>IF(D4825="","",COUNTIF('DISPATCHED (VT11)'!$E:$E,'Per Outlet Plan'!D4825))</f>
        <v/>
      </c>
    </row>
    <row r="4826" spans="1:14 16382:16382">
      <c r="A4826" s="18" t="str">
        <f>IF(D4826="","",VLOOKUP(D4826,'DISPATCHED (VT11)'!$E:$XEV,16373,0))</f>
        <v/>
      </c>
      <c r="B4826" s="13" t="str">
        <f>IF(D4826="","",VLOOKUP(D4826,'DISPATCHED (VT11)'!$E:$L,8,0))</f>
        <v/>
      </c>
      <c r="C4826" s="16" t="str">
        <f>IF(A4826="","",IF(VLOOKUP(A4826,'DSR Attendance'!$A:$E,5,0)=0,VLOOKUP(A4826,'DSR Attendance'!$A:$D,4,0),CONCATENATE(VLOOKUP(A4826,'DSR Attendance'!$A:$D,4,0)," / ",VLOOKUP('Per Outlet Plan'!A4826,'DSR Attendance'!$A:$E,5,0))))</f>
        <v/>
      </c>
      <c r="M4826" s="13" t="str">
        <f t="shared" si="77"/>
        <v/>
      </c>
      <c r="N4826" s="8"/>
      <c r="XFB4826" s="13" t="str">
        <f>IF(D4826="","",COUNTIF('DISPATCHED (VT11)'!$E:$E,'Per Outlet Plan'!D4826))</f>
        <v/>
      </c>
    </row>
    <row r="4827" spans="1:14 16382:16382">
      <c r="A4827" s="18" t="str">
        <f>IF(D4827="","",VLOOKUP(D4827,'DISPATCHED (VT11)'!$E:$XEV,16373,0))</f>
        <v/>
      </c>
      <c r="B4827" s="13" t="str">
        <f>IF(D4827="","",VLOOKUP(D4827,'DISPATCHED (VT11)'!$E:$L,8,0))</f>
        <v/>
      </c>
      <c r="C4827" s="16" t="str">
        <f>IF(A4827="","",IF(VLOOKUP(A4827,'DSR Attendance'!$A:$E,5,0)=0,VLOOKUP(A4827,'DSR Attendance'!$A:$D,4,0),CONCATENATE(VLOOKUP(A4827,'DSR Attendance'!$A:$D,4,0)," / ",VLOOKUP('Per Outlet Plan'!A4827,'DSR Attendance'!$A:$E,5,0))))</f>
        <v/>
      </c>
      <c r="M4827" s="13" t="str">
        <f t="shared" si="77"/>
        <v/>
      </c>
      <c r="N4827" s="8"/>
      <c r="XFB4827" s="13" t="str">
        <f>IF(D4827="","",COUNTIF('DISPATCHED (VT11)'!$E:$E,'Per Outlet Plan'!D4827))</f>
        <v/>
      </c>
    </row>
    <row r="4828" spans="1:14 16382:16382">
      <c r="A4828" s="18" t="str">
        <f>IF(D4828="","",VLOOKUP(D4828,'DISPATCHED (VT11)'!$E:$XEV,16373,0))</f>
        <v/>
      </c>
      <c r="B4828" s="13" t="str">
        <f>IF(D4828="","",VLOOKUP(D4828,'DISPATCHED (VT11)'!$E:$L,8,0))</f>
        <v/>
      </c>
      <c r="C4828" s="16" t="str">
        <f>IF(A4828="","",IF(VLOOKUP(A4828,'DSR Attendance'!$A:$E,5,0)=0,VLOOKUP(A4828,'DSR Attendance'!$A:$D,4,0),CONCATENATE(VLOOKUP(A4828,'DSR Attendance'!$A:$D,4,0)," / ",VLOOKUP('Per Outlet Plan'!A4828,'DSR Attendance'!$A:$E,5,0))))</f>
        <v/>
      </c>
      <c r="M4828" s="13" t="str">
        <f t="shared" si="77"/>
        <v/>
      </c>
      <c r="N4828" s="8"/>
      <c r="XFB4828" s="13" t="str">
        <f>IF(D4828="","",COUNTIF('DISPATCHED (VT11)'!$E:$E,'Per Outlet Plan'!D4828))</f>
        <v/>
      </c>
    </row>
    <row r="4829" spans="1:14 16382:16382">
      <c r="A4829" s="18" t="str">
        <f>IF(D4829="","",VLOOKUP(D4829,'DISPATCHED (VT11)'!$E:$XEV,16373,0))</f>
        <v/>
      </c>
      <c r="B4829" s="13" t="str">
        <f>IF(D4829="","",VLOOKUP(D4829,'DISPATCHED (VT11)'!$E:$L,8,0))</f>
        <v/>
      </c>
      <c r="C4829" s="16" t="str">
        <f>IF(A4829="","",IF(VLOOKUP(A4829,'DSR Attendance'!$A:$E,5,0)=0,VLOOKUP(A4829,'DSR Attendance'!$A:$D,4,0),CONCATENATE(VLOOKUP(A4829,'DSR Attendance'!$A:$D,4,0)," / ",VLOOKUP('Per Outlet Plan'!A4829,'DSR Attendance'!$A:$E,5,0))))</f>
        <v/>
      </c>
      <c r="M4829" s="13" t="str">
        <f t="shared" si="77"/>
        <v/>
      </c>
      <c r="N4829" s="8"/>
      <c r="XFB4829" s="13" t="str">
        <f>IF(D4829="","",COUNTIF('DISPATCHED (VT11)'!$E:$E,'Per Outlet Plan'!D4829))</f>
        <v/>
      </c>
    </row>
    <row r="4830" spans="1:14 16382:16382">
      <c r="A4830" s="18" t="str">
        <f>IF(D4830="","",VLOOKUP(D4830,'DISPATCHED (VT11)'!$E:$XEV,16373,0))</f>
        <v/>
      </c>
      <c r="B4830" s="13" t="str">
        <f>IF(D4830="","",VLOOKUP(D4830,'DISPATCHED (VT11)'!$E:$L,8,0))</f>
        <v/>
      </c>
      <c r="C4830" s="16" t="str">
        <f>IF(A4830="","",IF(VLOOKUP(A4830,'DSR Attendance'!$A:$E,5,0)=0,VLOOKUP(A4830,'DSR Attendance'!$A:$D,4,0),CONCATENATE(VLOOKUP(A4830,'DSR Attendance'!$A:$D,4,0)," / ",VLOOKUP('Per Outlet Plan'!A4830,'DSR Attendance'!$A:$E,5,0))))</f>
        <v/>
      </c>
      <c r="M4830" s="13" t="str">
        <f t="shared" si="77"/>
        <v/>
      </c>
      <c r="N4830" s="8"/>
      <c r="XFB4830" s="13" t="str">
        <f>IF(D4830="","",COUNTIF('DISPATCHED (VT11)'!$E:$E,'Per Outlet Plan'!D4830))</f>
        <v/>
      </c>
    </row>
    <row r="4831" spans="1:14 16382:16382">
      <c r="A4831" s="18" t="str">
        <f>IF(D4831="","",VLOOKUP(D4831,'DISPATCHED (VT11)'!$E:$XEV,16373,0))</f>
        <v/>
      </c>
      <c r="B4831" s="13" t="str">
        <f>IF(D4831="","",VLOOKUP(D4831,'DISPATCHED (VT11)'!$E:$L,8,0))</f>
        <v/>
      </c>
      <c r="C4831" s="16" t="str">
        <f>IF(A4831="","",IF(VLOOKUP(A4831,'DSR Attendance'!$A:$E,5,0)=0,VLOOKUP(A4831,'DSR Attendance'!$A:$D,4,0),CONCATENATE(VLOOKUP(A4831,'DSR Attendance'!$A:$D,4,0)," / ",VLOOKUP('Per Outlet Plan'!A4831,'DSR Attendance'!$A:$E,5,0))))</f>
        <v/>
      </c>
      <c r="M4831" s="13" t="str">
        <f t="shared" si="77"/>
        <v/>
      </c>
      <c r="N4831" s="8"/>
      <c r="XFB4831" s="13" t="str">
        <f>IF(D4831="","",COUNTIF('DISPATCHED (VT11)'!$E:$E,'Per Outlet Plan'!D4831))</f>
        <v/>
      </c>
    </row>
    <row r="4832" spans="1:14 16382:16382">
      <c r="A4832" s="18" t="str">
        <f>IF(D4832="","",VLOOKUP(D4832,'DISPATCHED (VT11)'!$E:$XEV,16373,0))</f>
        <v/>
      </c>
      <c r="B4832" s="13" t="str">
        <f>IF(D4832="","",VLOOKUP(D4832,'DISPATCHED (VT11)'!$E:$L,8,0))</f>
        <v/>
      </c>
      <c r="C4832" s="16" t="str">
        <f>IF(A4832="","",IF(VLOOKUP(A4832,'DSR Attendance'!$A:$E,5,0)=0,VLOOKUP(A4832,'DSR Attendance'!$A:$D,4,0),CONCATENATE(VLOOKUP(A4832,'DSR Attendance'!$A:$D,4,0)," / ",VLOOKUP('Per Outlet Plan'!A4832,'DSR Attendance'!$A:$E,5,0))))</f>
        <v/>
      </c>
      <c r="M4832" s="13" t="str">
        <f t="shared" si="77"/>
        <v/>
      </c>
      <c r="N4832" s="8"/>
      <c r="XFB4832" s="13" t="str">
        <f>IF(D4832="","",COUNTIF('DISPATCHED (VT11)'!$E:$E,'Per Outlet Plan'!D4832))</f>
        <v/>
      </c>
    </row>
    <row r="4833" spans="1:14 16382:16382">
      <c r="A4833" s="18" t="str">
        <f>IF(D4833="","",VLOOKUP(D4833,'DISPATCHED (VT11)'!$E:$XEV,16373,0))</f>
        <v/>
      </c>
      <c r="B4833" s="13" t="str">
        <f>IF(D4833="","",VLOOKUP(D4833,'DISPATCHED (VT11)'!$E:$L,8,0))</f>
        <v/>
      </c>
      <c r="C4833" s="16" t="str">
        <f>IF(A4833="","",IF(VLOOKUP(A4833,'DSR Attendance'!$A:$E,5,0)=0,VLOOKUP(A4833,'DSR Attendance'!$A:$D,4,0),CONCATENATE(VLOOKUP(A4833,'DSR Attendance'!$A:$D,4,0)," / ",VLOOKUP('Per Outlet Plan'!A4833,'DSR Attendance'!$A:$E,5,0))))</f>
        <v/>
      </c>
      <c r="M4833" s="13" t="str">
        <f t="shared" si="77"/>
        <v/>
      </c>
      <c r="N4833" s="8"/>
      <c r="XFB4833" s="13" t="str">
        <f>IF(D4833="","",COUNTIF('DISPATCHED (VT11)'!$E:$E,'Per Outlet Plan'!D4833))</f>
        <v/>
      </c>
    </row>
    <row r="4834" spans="1:14 16382:16382">
      <c r="A4834" s="18" t="str">
        <f>IF(D4834="","",VLOOKUP(D4834,'DISPATCHED (VT11)'!$E:$XEV,16373,0))</f>
        <v/>
      </c>
      <c r="B4834" s="13" t="str">
        <f>IF(D4834="","",VLOOKUP(D4834,'DISPATCHED (VT11)'!$E:$L,8,0))</f>
        <v/>
      </c>
      <c r="C4834" s="16" t="str">
        <f>IF(A4834="","",IF(VLOOKUP(A4834,'DSR Attendance'!$A:$E,5,0)=0,VLOOKUP(A4834,'DSR Attendance'!$A:$D,4,0),CONCATENATE(VLOOKUP(A4834,'DSR Attendance'!$A:$D,4,0)," / ",VLOOKUP('Per Outlet Plan'!A4834,'DSR Attendance'!$A:$E,5,0))))</f>
        <v/>
      </c>
      <c r="M4834" s="13" t="str">
        <f t="shared" si="77"/>
        <v/>
      </c>
      <c r="N4834" s="8"/>
      <c r="XFB4834" s="13" t="str">
        <f>IF(D4834="","",COUNTIF('DISPATCHED (VT11)'!$E:$E,'Per Outlet Plan'!D4834))</f>
        <v/>
      </c>
    </row>
    <row r="4835" spans="1:14 16382:16382">
      <c r="A4835" s="18" t="str">
        <f>IF(D4835="","",VLOOKUP(D4835,'DISPATCHED (VT11)'!$E:$XEV,16373,0))</f>
        <v/>
      </c>
      <c r="B4835" s="13" t="str">
        <f>IF(D4835="","",VLOOKUP(D4835,'DISPATCHED (VT11)'!$E:$L,8,0))</f>
        <v/>
      </c>
      <c r="C4835" s="16" t="str">
        <f>IF(A4835="","",IF(VLOOKUP(A4835,'DSR Attendance'!$A:$E,5,0)=0,VLOOKUP(A4835,'DSR Attendance'!$A:$D,4,0),CONCATENATE(VLOOKUP(A4835,'DSR Attendance'!$A:$D,4,0)," / ",VLOOKUP('Per Outlet Plan'!A4835,'DSR Attendance'!$A:$E,5,0))))</f>
        <v/>
      </c>
      <c r="M4835" s="13" t="str">
        <f t="shared" si="77"/>
        <v/>
      </c>
      <c r="N4835" s="8"/>
      <c r="XFB4835" s="13" t="str">
        <f>IF(D4835="","",COUNTIF('DISPATCHED (VT11)'!$E:$E,'Per Outlet Plan'!D4835))</f>
        <v/>
      </c>
    </row>
    <row r="4836" spans="1:14 16382:16382">
      <c r="A4836" s="18" t="str">
        <f>IF(D4836="","",VLOOKUP(D4836,'DISPATCHED (VT11)'!$E:$XEV,16373,0))</f>
        <v/>
      </c>
      <c r="B4836" s="13" t="str">
        <f>IF(D4836="","",VLOOKUP(D4836,'DISPATCHED (VT11)'!$E:$L,8,0))</f>
        <v/>
      </c>
      <c r="C4836" s="16" t="str">
        <f>IF(A4836="","",IF(VLOOKUP(A4836,'DSR Attendance'!$A:$E,5,0)=0,VLOOKUP(A4836,'DSR Attendance'!$A:$D,4,0),CONCATENATE(VLOOKUP(A4836,'DSR Attendance'!$A:$D,4,0)," / ",VLOOKUP('Per Outlet Plan'!A4836,'DSR Attendance'!$A:$E,5,0))))</f>
        <v/>
      </c>
      <c r="M4836" s="13" t="str">
        <f t="shared" si="77"/>
        <v/>
      </c>
      <c r="N4836" s="8"/>
      <c r="XFB4836" s="13" t="str">
        <f>IF(D4836="","",COUNTIF('DISPATCHED (VT11)'!$E:$E,'Per Outlet Plan'!D4836))</f>
        <v/>
      </c>
    </row>
    <row r="4837" spans="1:14 16382:16382">
      <c r="A4837" s="18" t="str">
        <f>IF(D4837="","",VLOOKUP(D4837,'DISPATCHED (VT11)'!$E:$XEV,16373,0))</f>
        <v/>
      </c>
      <c r="B4837" s="13" t="str">
        <f>IF(D4837="","",VLOOKUP(D4837,'DISPATCHED (VT11)'!$E:$L,8,0))</f>
        <v/>
      </c>
      <c r="C4837" s="16" t="str">
        <f>IF(A4837="","",IF(VLOOKUP(A4837,'DSR Attendance'!$A:$E,5,0)=0,VLOOKUP(A4837,'DSR Attendance'!$A:$D,4,0),CONCATENATE(VLOOKUP(A4837,'DSR Attendance'!$A:$D,4,0)," / ",VLOOKUP('Per Outlet Plan'!A4837,'DSR Attendance'!$A:$E,5,0))))</f>
        <v/>
      </c>
      <c r="M4837" s="13" t="str">
        <f t="shared" si="77"/>
        <v/>
      </c>
      <c r="N4837" s="8"/>
      <c r="XFB4837" s="13" t="str">
        <f>IF(D4837="","",COUNTIF('DISPATCHED (VT11)'!$E:$E,'Per Outlet Plan'!D4837))</f>
        <v/>
      </c>
    </row>
    <row r="4838" spans="1:14 16382:16382">
      <c r="A4838" s="18" t="str">
        <f>IF(D4838="","",VLOOKUP(D4838,'DISPATCHED (VT11)'!$E:$XEV,16373,0))</f>
        <v/>
      </c>
      <c r="B4838" s="13" t="str">
        <f>IF(D4838="","",VLOOKUP(D4838,'DISPATCHED (VT11)'!$E:$L,8,0))</f>
        <v/>
      </c>
      <c r="C4838" s="16" t="str">
        <f>IF(A4838="","",IF(VLOOKUP(A4838,'DSR Attendance'!$A:$E,5,0)=0,VLOOKUP(A4838,'DSR Attendance'!$A:$D,4,0),CONCATENATE(VLOOKUP(A4838,'DSR Attendance'!$A:$D,4,0)," / ",VLOOKUP('Per Outlet Plan'!A4838,'DSR Attendance'!$A:$E,5,0))))</f>
        <v/>
      </c>
      <c r="M4838" s="13" t="str">
        <f t="shared" si="77"/>
        <v/>
      </c>
      <c r="N4838" s="8"/>
      <c r="XFB4838" s="13" t="str">
        <f>IF(D4838="","",COUNTIF('DISPATCHED (VT11)'!$E:$E,'Per Outlet Plan'!D4838))</f>
        <v/>
      </c>
    </row>
    <row r="4839" spans="1:14 16382:16382">
      <c r="A4839" s="18" t="str">
        <f>IF(D4839="","",VLOOKUP(D4839,'DISPATCHED (VT11)'!$E:$XEV,16373,0))</f>
        <v/>
      </c>
      <c r="B4839" s="13" t="str">
        <f>IF(D4839="","",VLOOKUP(D4839,'DISPATCHED (VT11)'!$E:$L,8,0))</f>
        <v/>
      </c>
      <c r="C4839" s="16" t="str">
        <f>IF(A4839="","",IF(VLOOKUP(A4839,'DSR Attendance'!$A:$E,5,0)=0,VLOOKUP(A4839,'DSR Attendance'!$A:$D,4,0),CONCATENATE(VLOOKUP(A4839,'DSR Attendance'!$A:$D,4,0)," / ",VLOOKUP('Per Outlet Plan'!A4839,'DSR Attendance'!$A:$E,5,0))))</f>
        <v/>
      </c>
      <c r="M4839" s="13" t="str">
        <f t="shared" si="77"/>
        <v/>
      </c>
      <c r="N4839" s="8"/>
      <c r="XFB4839" s="13" t="str">
        <f>IF(D4839="","",COUNTIF('DISPATCHED (VT11)'!$E:$E,'Per Outlet Plan'!D4839))</f>
        <v/>
      </c>
    </row>
    <row r="4840" spans="1:14 16382:16382">
      <c r="A4840" s="18" t="str">
        <f>IF(D4840="","",VLOOKUP(D4840,'DISPATCHED (VT11)'!$E:$XEV,16373,0))</f>
        <v/>
      </c>
      <c r="B4840" s="13" t="str">
        <f>IF(D4840="","",VLOOKUP(D4840,'DISPATCHED (VT11)'!$E:$L,8,0))</f>
        <v/>
      </c>
      <c r="C4840" s="16" t="str">
        <f>IF(A4840="","",IF(VLOOKUP(A4840,'DSR Attendance'!$A:$E,5,0)=0,VLOOKUP(A4840,'DSR Attendance'!$A:$D,4,0),CONCATENATE(VLOOKUP(A4840,'DSR Attendance'!$A:$D,4,0)," / ",VLOOKUP('Per Outlet Plan'!A4840,'DSR Attendance'!$A:$E,5,0))))</f>
        <v/>
      </c>
      <c r="M4840" s="13" t="str">
        <f t="shared" si="77"/>
        <v/>
      </c>
      <c r="N4840" s="8"/>
      <c r="XFB4840" s="13" t="str">
        <f>IF(D4840="","",COUNTIF('DISPATCHED (VT11)'!$E:$E,'Per Outlet Plan'!D4840))</f>
        <v/>
      </c>
    </row>
    <row r="4841" spans="1:14 16382:16382">
      <c r="A4841" s="18" t="str">
        <f>IF(D4841="","",VLOOKUP(D4841,'DISPATCHED (VT11)'!$E:$XEV,16373,0))</f>
        <v/>
      </c>
      <c r="B4841" s="13" t="str">
        <f>IF(D4841="","",VLOOKUP(D4841,'DISPATCHED (VT11)'!$E:$L,8,0))</f>
        <v/>
      </c>
      <c r="C4841" s="16" t="str">
        <f>IF(A4841="","",IF(VLOOKUP(A4841,'DSR Attendance'!$A:$E,5,0)=0,VLOOKUP(A4841,'DSR Attendance'!$A:$D,4,0),CONCATENATE(VLOOKUP(A4841,'DSR Attendance'!$A:$D,4,0)," / ",VLOOKUP('Per Outlet Plan'!A4841,'DSR Attendance'!$A:$E,5,0))))</f>
        <v/>
      </c>
      <c r="M4841" s="13" t="str">
        <f t="shared" si="77"/>
        <v/>
      </c>
      <c r="N4841" s="8"/>
      <c r="XFB4841" s="13" t="str">
        <f>IF(D4841="","",COUNTIF('DISPATCHED (VT11)'!$E:$E,'Per Outlet Plan'!D4841))</f>
        <v/>
      </c>
    </row>
    <row r="4842" spans="1:14 16382:16382">
      <c r="A4842" s="18" t="str">
        <f>IF(D4842="","",VLOOKUP(D4842,'DISPATCHED (VT11)'!$E:$XEV,16373,0))</f>
        <v/>
      </c>
      <c r="B4842" s="13" t="str">
        <f>IF(D4842="","",VLOOKUP(D4842,'DISPATCHED (VT11)'!$E:$L,8,0))</f>
        <v/>
      </c>
      <c r="C4842" s="16" t="str">
        <f>IF(A4842="","",IF(VLOOKUP(A4842,'DSR Attendance'!$A:$E,5,0)=0,VLOOKUP(A4842,'DSR Attendance'!$A:$D,4,0),CONCATENATE(VLOOKUP(A4842,'DSR Attendance'!$A:$D,4,0)," / ",VLOOKUP('Per Outlet Plan'!A4842,'DSR Attendance'!$A:$E,5,0))))</f>
        <v/>
      </c>
      <c r="M4842" s="13" t="str">
        <f t="shared" si="77"/>
        <v/>
      </c>
      <c r="N4842" s="8"/>
      <c r="XFB4842" s="13" t="str">
        <f>IF(D4842="","",COUNTIF('DISPATCHED (VT11)'!$E:$E,'Per Outlet Plan'!D4842))</f>
        <v/>
      </c>
    </row>
    <row r="4843" spans="1:14 16382:16382">
      <c r="A4843" s="18" t="str">
        <f>IF(D4843="","",VLOOKUP(D4843,'DISPATCHED (VT11)'!$E:$XEV,16373,0))</f>
        <v/>
      </c>
      <c r="B4843" s="13" t="str">
        <f>IF(D4843="","",VLOOKUP(D4843,'DISPATCHED (VT11)'!$E:$L,8,0))</f>
        <v/>
      </c>
      <c r="C4843" s="16" t="str">
        <f>IF(A4843="","",IF(VLOOKUP(A4843,'DSR Attendance'!$A:$E,5,0)=0,VLOOKUP(A4843,'DSR Attendance'!$A:$D,4,0),CONCATENATE(VLOOKUP(A4843,'DSR Attendance'!$A:$D,4,0)," / ",VLOOKUP('Per Outlet Plan'!A4843,'DSR Attendance'!$A:$E,5,0))))</f>
        <v/>
      </c>
      <c r="M4843" s="13" t="str">
        <f t="shared" si="77"/>
        <v/>
      </c>
      <c r="N4843" s="8"/>
      <c r="XFB4843" s="13" t="str">
        <f>IF(D4843="","",COUNTIF('DISPATCHED (VT11)'!$E:$E,'Per Outlet Plan'!D4843))</f>
        <v/>
      </c>
    </row>
    <row r="4844" spans="1:14 16382:16382">
      <c r="A4844" s="18" t="str">
        <f>IF(D4844="","",VLOOKUP(D4844,'DISPATCHED (VT11)'!$E:$XEV,16373,0))</f>
        <v/>
      </c>
      <c r="B4844" s="13" t="str">
        <f>IF(D4844="","",VLOOKUP(D4844,'DISPATCHED (VT11)'!$E:$L,8,0))</f>
        <v/>
      </c>
      <c r="C4844" s="16" t="str">
        <f>IF(A4844="","",IF(VLOOKUP(A4844,'DSR Attendance'!$A:$E,5,0)=0,VLOOKUP(A4844,'DSR Attendance'!$A:$D,4,0),CONCATENATE(VLOOKUP(A4844,'DSR Attendance'!$A:$D,4,0)," / ",VLOOKUP('Per Outlet Plan'!A4844,'DSR Attendance'!$A:$E,5,0))))</f>
        <v/>
      </c>
      <c r="M4844" s="13" t="str">
        <f t="shared" si="77"/>
        <v/>
      </c>
      <c r="N4844" s="8"/>
      <c r="XFB4844" s="13" t="str">
        <f>IF(D4844="","",COUNTIF('DISPATCHED (VT11)'!$E:$E,'Per Outlet Plan'!D4844))</f>
        <v/>
      </c>
    </row>
    <row r="4845" spans="1:14 16382:16382">
      <c r="A4845" s="18" t="str">
        <f>IF(D4845="","",VLOOKUP(D4845,'DISPATCHED (VT11)'!$E:$XEV,16373,0))</f>
        <v/>
      </c>
      <c r="B4845" s="13" t="str">
        <f>IF(D4845="","",VLOOKUP(D4845,'DISPATCHED (VT11)'!$E:$L,8,0))</f>
        <v/>
      </c>
      <c r="C4845" s="16" t="str">
        <f>IF(A4845="","",IF(VLOOKUP(A4845,'DSR Attendance'!$A:$E,5,0)=0,VLOOKUP(A4845,'DSR Attendance'!$A:$D,4,0),CONCATENATE(VLOOKUP(A4845,'DSR Attendance'!$A:$D,4,0)," / ",VLOOKUP('Per Outlet Plan'!A4845,'DSR Attendance'!$A:$E,5,0))))</f>
        <v/>
      </c>
      <c r="M4845" s="13" t="str">
        <f t="shared" si="77"/>
        <v/>
      </c>
      <c r="N4845" s="8"/>
      <c r="XFB4845" s="13" t="str">
        <f>IF(D4845="","",COUNTIF('DISPATCHED (VT11)'!$E:$E,'Per Outlet Plan'!D4845))</f>
        <v/>
      </c>
    </row>
    <row r="4846" spans="1:14 16382:16382">
      <c r="A4846" s="18" t="str">
        <f>IF(D4846="","",VLOOKUP(D4846,'DISPATCHED (VT11)'!$E:$XEV,16373,0))</f>
        <v/>
      </c>
      <c r="B4846" s="13" t="str">
        <f>IF(D4846="","",VLOOKUP(D4846,'DISPATCHED (VT11)'!$E:$L,8,0))</f>
        <v/>
      </c>
      <c r="C4846" s="16" t="str">
        <f>IF(A4846="","",IF(VLOOKUP(A4846,'DSR Attendance'!$A:$E,5,0)=0,VLOOKUP(A4846,'DSR Attendance'!$A:$D,4,0),CONCATENATE(VLOOKUP(A4846,'DSR Attendance'!$A:$D,4,0)," / ",VLOOKUP('Per Outlet Plan'!A4846,'DSR Attendance'!$A:$E,5,0))))</f>
        <v/>
      </c>
      <c r="M4846" s="13" t="str">
        <f t="shared" si="77"/>
        <v/>
      </c>
      <c r="N4846" s="8"/>
      <c r="XFB4846" s="13" t="str">
        <f>IF(D4846="","",COUNTIF('DISPATCHED (VT11)'!$E:$E,'Per Outlet Plan'!D4846))</f>
        <v/>
      </c>
    </row>
    <row r="4847" spans="1:14 16382:16382">
      <c r="A4847" s="18" t="str">
        <f>IF(D4847="","",VLOOKUP(D4847,'DISPATCHED (VT11)'!$E:$XEV,16373,0))</f>
        <v/>
      </c>
      <c r="B4847" s="13" t="str">
        <f>IF(D4847="","",VLOOKUP(D4847,'DISPATCHED (VT11)'!$E:$L,8,0))</f>
        <v/>
      </c>
      <c r="C4847" s="16" t="str">
        <f>IF(A4847="","",IF(VLOOKUP(A4847,'DSR Attendance'!$A:$E,5,0)=0,VLOOKUP(A4847,'DSR Attendance'!$A:$D,4,0),CONCATENATE(VLOOKUP(A4847,'DSR Attendance'!$A:$D,4,0)," / ",VLOOKUP('Per Outlet Plan'!A4847,'DSR Attendance'!$A:$E,5,0))))</f>
        <v/>
      </c>
      <c r="M4847" s="13" t="str">
        <f t="shared" si="77"/>
        <v/>
      </c>
      <c r="N4847" s="8"/>
      <c r="XFB4847" s="13" t="str">
        <f>IF(D4847="","",COUNTIF('DISPATCHED (VT11)'!$E:$E,'Per Outlet Plan'!D4847))</f>
        <v/>
      </c>
    </row>
    <row r="4848" spans="1:14 16382:16382">
      <c r="A4848" s="18" t="str">
        <f>IF(D4848="","",VLOOKUP(D4848,'DISPATCHED (VT11)'!$E:$XEV,16373,0))</f>
        <v/>
      </c>
      <c r="B4848" s="13" t="str">
        <f>IF(D4848="","",VLOOKUP(D4848,'DISPATCHED (VT11)'!$E:$L,8,0))</f>
        <v/>
      </c>
      <c r="C4848" s="16" t="str">
        <f>IF(A4848="","",IF(VLOOKUP(A4848,'DSR Attendance'!$A:$E,5,0)=0,VLOOKUP(A4848,'DSR Attendance'!$A:$D,4,0),CONCATENATE(VLOOKUP(A4848,'DSR Attendance'!$A:$D,4,0)," / ",VLOOKUP('Per Outlet Plan'!A4848,'DSR Attendance'!$A:$E,5,0))))</f>
        <v/>
      </c>
      <c r="M4848" s="13" t="str">
        <f t="shared" si="77"/>
        <v/>
      </c>
      <c r="N4848" s="8"/>
      <c r="XFB4848" s="13" t="str">
        <f>IF(D4848="","",COUNTIF('DISPATCHED (VT11)'!$E:$E,'Per Outlet Plan'!D4848))</f>
        <v/>
      </c>
    </row>
    <row r="4849" spans="1:14 16382:16382">
      <c r="A4849" s="18" t="str">
        <f>IF(D4849="","",VLOOKUP(D4849,'DISPATCHED (VT11)'!$E:$XEV,16373,0))</f>
        <v/>
      </c>
      <c r="B4849" s="13" t="str">
        <f>IF(D4849="","",VLOOKUP(D4849,'DISPATCHED (VT11)'!$E:$L,8,0))</f>
        <v/>
      </c>
      <c r="C4849" s="16" t="str">
        <f>IF(A4849="","",IF(VLOOKUP(A4849,'DSR Attendance'!$A:$E,5,0)=0,VLOOKUP(A4849,'DSR Attendance'!$A:$D,4,0),CONCATENATE(VLOOKUP(A4849,'DSR Attendance'!$A:$D,4,0)," / ",VLOOKUP('Per Outlet Plan'!A4849,'DSR Attendance'!$A:$E,5,0))))</f>
        <v/>
      </c>
      <c r="M4849" s="13" t="str">
        <f t="shared" si="77"/>
        <v/>
      </c>
      <c r="N4849" s="8"/>
      <c r="XFB4849" s="13" t="str">
        <f>IF(D4849="","",COUNTIF('DISPATCHED (VT11)'!$E:$E,'Per Outlet Plan'!D4849))</f>
        <v/>
      </c>
    </row>
    <row r="4850" spans="1:14 16382:16382">
      <c r="A4850" s="18" t="str">
        <f>IF(D4850="","",VLOOKUP(D4850,'DISPATCHED (VT11)'!$E:$XEV,16373,0))</f>
        <v/>
      </c>
      <c r="B4850" s="13" t="str">
        <f>IF(D4850="","",VLOOKUP(D4850,'DISPATCHED (VT11)'!$E:$L,8,0))</f>
        <v/>
      </c>
      <c r="C4850" s="16" t="str">
        <f>IF(A4850="","",IF(VLOOKUP(A4850,'DSR Attendance'!$A:$E,5,0)=0,VLOOKUP(A4850,'DSR Attendance'!$A:$D,4,0),CONCATENATE(VLOOKUP(A4850,'DSR Attendance'!$A:$D,4,0)," / ",VLOOKUP('Per Outlet Plan'!A4850,'DSR Attendance'!$A:$E,5,0))))</f>
        <v/>
      </c>
      <c r="M4850" s="13" t="str">
        <f t="shared" si="77"/>
        <v/>
      </c>
      <c r="N4850" s="8"/>
      <c r="XFB4850" s="13" t="str">
        <f>IF(D4850="","",COUNTIF('DISPATCHED (VT11)'!$E:$E,'Per Outlet Plan'!D4850))</f>
        <v/>
      </c>
    </row>
    <row r="4851" spans="1:14 16382:16382">
      <c r="A4851" s="18" t="str">
        <f>IF(D4851="","",VLOOKUP(D4851,'DISPATCHED (VT11)'!$E:$XEV,16373,0))</f>
        <v/>
      </c>
      <c r="B4851" s="13" t="str">
        <f>IF(D4851="","",VLOOKUP(D4851,'DISPATCHED (VT11)'!$E:$L,8,0))</f>
        <v/>
      </c>
      <c r="C4851" s="16" t="str">
        <f>IF(A4851="","",IF(VLOOKUP(A4851,'DSR Attendance'!$A:$E,5,0)=0,VLOOKUP(A4851,'DSR Attendance'!$A:$D,4,0),CONCATENATE(VLOOKUP(A4851,'DSR Attendance'!$A:$D,4,0)," / ",VLOOKUP('Per Outlet Plan'!A4851,'DSR Attendance'!$A:$E,5,0))))</f>
        <v/>
      </c>
      <c r="M4851" s="13" t="str">
        <f t="shared" si="77"/>
        <v/>
      </c>
      <c r="N4851" s="8"/>
      <c r="XFB4851" s="13" t="str">
        <f>IF(D4851="","",COUNTIF('DISPATCHED (VT11)'!$E:$E,'Per Outlet Plan'!D4851))</f>
        <v/>
      </c>
    </row>
    <row r="4852" spans="1:14 16382:16382">
      <c r="A4852" s="18" t="str">
        <f>IF(D4852="","",VLOOKUP(D4852,'DISPATCHED (VT11)'!$E:$XEV,16373,0))</f>
        <v/>
      </c>
      <c r="B4852" s="13" t="str">
        <f>IF(D4852="","",VLOOKUP(D4852,'DISPATCHED (VT11)'!$E:$L,8,0))</f>
        <v/>
      </c>
      <c r="C4852" s="16" t="str">
        <f>IF(A4852="","",IF(VLOOKUP(A4852,'DSR Attendance'!$A:$E,5,0)=0,VLOOKUP(A4852,'DSR Attendance'!$A:$D,4,0),CONCATENATE(VLOOKUP(A4852,'DSR Attendance'!$A:$D,4,0)," / ",VLOOKUP('Per Outlet Plan'!A4852,'DSR Attendance'!$A:$E,5,0))))</f>
        <v/>
      </c>
      <c r="M4852" s="13" t="str">
        <f t="shared" si="77"/>
        <v/>
      </c>
      <c r="N4852" s="8"/>
      <c r="XFB4852" s="13" t="str">
        <f>IF(D4852="","",COUNTIF('DISPATCHED (VT11)'!$E:$E,'Per Outlet Plan'!D4852))</f>
        <v/>
      </c>
    </row>
    <row r="4853" spans="1:14 16382:16382">
      <c r="A4853" s="18" t="str">
        <f>IF(D4853="","",VLOOKUP(D4853,'DISPATCHED (VT11)'!$E:$XEV,16373,0))</f>
        <v/>
      </c>
      <c r="B4853" s="13" t="str">
        <f>IF(D4853="","",VLOOKUP(D4853,'DISPATCHED (VT11)'!$E:$L,8,0))</f>
        <v/>
      </c>
      <c r="C4853" s="16" t="str">
        <f>IF(A4853="","",IF(VLOOKUP(A4853,'DSR Attendance'!$A:$E,5,0)=0,VLOOKUP(A4853,'DSR Attendance'!$A:$D,4,0),CONCATENATE(VLOOKUP(A4853,'DSR Attendance'!$A:$D,4,0)," / ",VLOOKUP('Per Outlet Plan'!A4853,'DSR Attendance'!$A:$E,5,0))))</f>
        <v/>
      </c>
      <c r="M4853" s="13" t="str">
        <f t="shared" si="77"/>
        <v/>
      </c>
      <c r="N4853" s="8"/>
      <c r="XFB4853" s="13" t="str">
        <f>IF(D4853="","",COUNTIF('DISPATCHED (VT11)'!$E:$E,'Per Outlet Plan'!D4853))</f>
        <v/>
      </c>
    </row>
    <row r="4854" spans="1:14 16382:16382">
      <c r="A4854" s="18" t="str">
        <f>IF(D4854="","",VLOOKUP(D4854,'DISPATCHED (VT11)'!$E:$XEV,16373,0))</f>
        <v/>
      </c>
      <c r="B4854" s="13" t="str">
        <f>IF(D4854="","",VLOOKUP(D4854,'DISPATCHED (VT11)'!$E:$L,8,0))</f>
        <v/>
      </c>
      <c r="C4854" s="16" t="str">
        <f>IF(A4854="","",IF(VLOOKUP(A4854,'DSR Attendance'!$A:$E,5,0)=0,VLOOKUP(A4854,'DSR Attendance'!$A:$D,4,0),CONCATENATE(VLOOKUP(A4854,'DSR Attendance'!$A:$D,4,0)," / ",VLOOKUP('Per Outlet Plan'!A4854,'DSR Attendance'!$A:$E,5,0))))</f>
        <v/>
      </c>
      <c r="M4854" s="13" t="str">
        <f t="shared" si="77"/>
        <v/>
      </c>
      <c r="N4854" s="8"/>
      <c r="XFB4854" s="13" t="str">
        <f>IF(D4854="","",COUNTIF('DISPATCHED (VT11)'!$E:$E,'Per Outlet Plan'!D4854))</f>
        <v/>
      </c>
    </row>
    <row r="4855" spans="1:14 16382:16382">
      <c r="A4855" s="18" t="str">
        <f>IF(D4855="","",VLOOKUP(D4855,'DISPATCHED (VT11)'!$E:$XEV,16373,0))</f>
        <v/>
      </c>
      <c r="B4855" s="13" t="str">
        <f>IF(D4855="","",VLOOKUP(D4855,'DISPATCHED (VT11)'!$E:$L,8,0))</f>
        <v/>
      </c>
      <c r="C4855" s="16" t="str">
        <f>IF(A4855="","",IF(VLOOKUP(A4855,'DSR Attendance'!$A:$E,5,0)=0,VLOOKUP(A4855,'DSR Attendance'!$A:$D,4,0),CONCATENATE(VLOOKUP(A4855,'DSR Attendance'!$A:$D,4,0)," / ",VLOOKUP('Per Outlet Plan'!A4855,'DSR Attendance'!$A:$E,5,0))))</f>
        <v/>
      </c>
      <c r="M4855" s="13" t="str">
        <f t="shared" si="77"/>
        <v/>
      </c>
      <c r="N4855" s="8"/>
      <c r="XFB4855" s="13" t="str">
        <f>IF(D4855="","",COUNTIF('DISPATCHED (VT11)'!$E:$E,'Per Outlet Plan'!D4855))</f>
        <v/>
      </c>
    </row>
    <row r="4856" spans="1:14 16382:16382">
      <c r="A4856" s="18" t="str">
        <f>IF(D4856="","",VLOOKUP(D4856,'DISPATCHED (VT11)'!$E:$XEV,16373,0))</f>
        <v/>
      </c>
      <c r="B4856" s="13" t="str">
        <f>IF(D4856="","",VLOOKUP(D4856,'DISPATCHED (VT11)'!$E:$L,8,0))</f>
        <v/>
      </c>
      <c r="C4856" s="16" t="str">
        <f>IF(A4856="","",IF(VLOOKUP(A4856,'DSR Attendance'!$A:$E,5,0)=0,VLOOKUP(A4856,'DSR Attendance'!$A:$D,4,0),CONCATENATE(VLOOKUP(A4856,'DSR Attendance'!$A:$D,4,0)," / ",VLOOKUP('Per Outlet Plan'!A4856,'DSR Attendance'!$A:$E,5,0))))</f>
        <v/>
      </c>
      <c r="M4856" s="13" t="str">
        <f t="shared" si="77"/>
        <v/>
      </c>
      <c r="N4856" s="8"/>
      <c r="XFB4856" s="13" t="str">
        <f>IF(D4856="","",COUNTIF('DISPATCHED (VT11)'!$E:$E,'Per Outlet Plan'!D4856))</f>
        <v/>
      </c>
    </row>
    <row r="4857" spans="1:14 16382:16382">
      <c r="A4857" s="18" t="str">
        <f>IF(D4857="","",VLOOKUP(D4857,'DISPATCHED (VT11)'!$E:$XEV,16373,0))</f>
        <v/>
      </c>
      <c r="B4857" s="13" t="str">
        <f>IF(D4857="","",VLOOKUP(D4857,'DISPATCHED (VT11)'!$E:$L,8,0))</f>
        <v/>
      </c>
      <c r="C4857" s="16" t="str">
        <f>IF(A4857="","",IF(VLOOKUP(A4857,'DSR Attendance'!$A:$E,5,0)=0,VLOOKUP(A4857,'DSR Attendance'!$A:$D,4,0),CONCATENATE(VLOOKUP(A4857,'DSR Attendance'!$A:$D,4,0)," / ",VLOOKUP('Per Outlet Plan'!A4857,'DSR Attendance'!$A:$E,5,0))))</f>
        <v/>
      </c>
      <c r="M4857" s="13" t="str">
        <f t="shared" si="77"/>
        <v/>
      </c>
      <c r="N4857" s="8"/>
      <c r="XFB4857" s="13" t="str">
        <f>IF(D4857="","",COUNTIF('DISPATCHED (VT11)'!$E:$E,'Per Outlet Plan'!D4857))</f>
        <v/>
      </c>
    </row>
    <row r="4858" spans="1:14 16382:16382">
      <c r="A4858" s="18" t="str">
        <f>IF(D4858="","",VLOOKUP(D4858,'DISPATCHED (VT11)'!$E:$XEV,16373,0))</f>
        <v/>
      </c>
      <c r="B4858" s="13" t="str">
        <f>IF(D4858="","",VLOOKUP(D4858,'DISPATCHED (VT11)'!$E:$L,8,0))</f>
        <v/>
      </c>
      <c r="C4858" s="16" t="str">
        <f>IF(A4858="","",IF(VLOOKUP(A4858,'DSR Attendance'!$A:$E,5,0)=0,VLOOKUP(A4858,'DSR Attendance'!$A:$D,4,0),CONCATENATE(VLOOKUP(A4858,'DSR Attendance'!$A:$D,4,0)," / ",VLOOKUP('Per Outlet Plan'!A4858,'DSR Attendance'!$A:$E,5,0))))</f>
        <v/>
      </c>
      <c r="M4858" s="13" t="str">
        <f t="shared" si="77"/>
        <v/>
      </c>
      <c r="N4858" s="8"/>
      <c r="XFB4858" s="13" t="str">
        <f>IF(D4858="","",COUNTIF('DISPATCHED (VT11)'!$E:$E,'Per Outlet Plan'!D4858))</f>
        <v/>
      </c>
    </row>
    <row r="4859" spans="1:14 16382:16382">
      <c r="A4859" s="18" t="str">
        <f>IF(D4859="","",VLOOKUP(D4859,'DISPATCHED (VT11)'!$E:$XEV,16373,0))</f>
        <v/>
      </c>
      <c r="B4859" s="13" t="str">
        <f>IF(D4859="","",VLOOKUP(D4859,'DISPATCHED (VT11)'!$E:$L,8,0))</f>
        <v/>
      </c>
      <c r="C4859" s="16" t="str">
        <f>IF(A4859="","",IF(VLOOKUP(A4859,'DSR Attendance'!$A:$E,5,0)=0,VLOOKUP(A4859,'DSR Attendance'!$A:$D,4,0),CONCATENATE(VLOOKUP(A4859,'DSR Attendance'!$A:$D,4,0)," / ",VLOOKUP('Per Outlet Plan'!A4859,'DSR Attendance'!$A:$E,5,0))))</f>
        <v/>
      </c>
      <c r="M4859" s="13" t="str">
        <f t="shared" si="77"/>
        <v/>
      </c>
      <c r="N4859" s="8"/>
      <c r="XFB4859" s="13" t="str">
        <f>IF(D4859="","",COUNTIF('DISPATCHED (VT11)'!$E:$E,'Per Outlet Plan'!D4859))</f>
        <v/>
      </c>
    </row>
    <row r="4860" spans="1:14 16382:16382">
      <c r="A4860" s="18" t="str">
        <f>IF(D4860="","",VLOOKUP(D4860,'DISPATCHED (VT11)'!$E:$XEV,16373,0))</f>
        <v/>
      </c>
      <c r="B4860" s="13" t="str">
        <f>IF(D4860="","",VLOOKUP(D4860,'DISPATCHED (VT11)'!$E:$L,8,0))</f>
        <v/>
      </c>
      <c r="C4860" s="16" t="str">
        <f>IF(A4860="","",IF(VLOOKUP(A4860,'DSR Attendance'!$A:$E,5,0)=0,VLOOKUP(A4860,'DSR Attendance'!$A:$D,4,0),CONCATENATE(VLOOKUP(A4860,'DSR Attendance'!$A:$D,4,0)," / ",VLOOKUP('Per Outlet Plan'!A4860,'DSR Attendance'!$A:$E,5,0))))</f>
        <v/>
      </c>
      <c r="M4860" s="13" t="str">
        <f t="shared" si="77"/>
        <v/>
      </c>
      <c r="N4860" s="8"/>
      <c r="XFB4860" s="13" t="str">
        <f>IF(D4860="","",COUNTIF('DISPATCHED (VT11)'!$E:$E,'Per Outlet Plan'!D4860))</f>
        <v/>
      </c>
    </row>
    <row r="4861" spans="1:14 16382:16382">
      <c r="A4861" s="18" t="str">
        <f>IF(D4861="","",VLOOKUP(D4861,'DISPATCHED (VT11)'!$E:$XEV,16373,0))</f>
        <v/>
      </c>
      <c r="B4861" s="13" t="str">
        <f>IF(D4861="","",VLOOKUP(D4861,'DISPATCHED (VT11)'!$E:$L,8,0))</f>
        <v/>
      </c>
      <c r="C4861" s="16" t="str">
        <f>IF(A4861="","",IF(VLOOKUP(A4861,'DSR Attendance'!$A:$E,5,0)=0,VLOOKUP(A4861,'DSR Attendance'!$A:$D,4,0),CONCATENATE(VLOOKUP(A4861,'DSR Attendance'!$A:$D,4,0)," / ",VLOOKUP('Per Outlet Plan'!A4861,'DSR Attendance'!$A:$E,5,0))))</f>
        <v/>
      </c>
      <c r="M4861" s="13" t="str">
        <f t="shared" si="77"/>
        <v/>
      </c>
      <c r="N4861" s="8"/>
      <c r="XFB4861" s="13" t="str">
        <f>IF(D4861="","",COUNTIF('DISPATCHED (VT11)'!$E:$E,'Per Outlet Plan'!D4861))</f>
        <v/>
      </c>
    </row>
    <row r="4862" spans="1:14 16382:16382">
      <c r="A4862" s="18" t="str">
        <f>IF(D4862="","",VLOOKUP(D4862,'DISPATCHED (VT11)'!$E:$XEV,16373,0))</f>
        <v/>
      </c>
      <c r="B4862" s="13" t="str">
        <f>IF(D4862="","",VLOOKUP(D4862,'DISPATCHED (VT11)'!$E:$L,8,0))</f>
        <v/>
      </c>
      <c r="C4862" s="16" t="str">
        <f>IF(A4862="","",IF(VLOOKUP(A4862,'DSR Attendance'!$A:$E,5,0)=0,VLOOKUP(A4862,'DSR Attendance'!$A:$D,4,0),CONCATENATE(VLOOKUP(A4862,'DSR Attendance'!$A:$D,4,0)," / ",VLOOKUP('Per Outlet Plan'!A4862,'DSR Attendance'!$A:$E,5,0))))</f>
        <v/>
      </c>
      <c r="M4862" s="13" t="str">
        <f t="shared" si="77"/>
        <v/>
      </c>
      <c r="N4862" s="8"/>
      <c r="XFB4862" s="13" t="str">
        <f>IF(D4862="","",COUNTIF('DISPATCHED (VT11)'!$E:$E,'Per Outlet Plan'!D4862))</f>
        <v/>
      </c>
    </row>
    <row r="4863" spans="1:14 16382:16382">
      <c r="A4863" s="18" t="str">
        <f>IF(D4863="","",VLOOKUP(D4863,'DISPATCHED (VT11)'!$E:$XEV,16373,0))</f>
        <v/>
      </c>
      <c r="B4863" s="13" t="str">
        <f>IF(D4863="","",VLOOKUP(D4863,'DISPATCHED (VT11)'!$E:$L,8,0))</f>
        <v/>
      </c>
      <c r="C4863" s="16" t="str">
        <f>IF(A4863="","",IF(VLOOKUP(A4863,'DSR Attendance'!$A:$E,5,0)=0,VLOOKUP(A4863,'DSR Attendance'!$A:$D,4,0),CONCATENATE(VLOOKUP(A4863,'DSR Attendance'!$A:$D,4,0)," / ",VLOOKUP('Per Outlet Plan'!A4863,'DSR Attendance'!$A:$E,5,0))))</f>
        <v/>
      </c>
      <c r="M4863" s="13" t="str">
        <f t="shared" si="77"/>
        <v/>
      </c>
      <c r="N4863" s="8"/>
      <c r="XFB4863" s="13" t="str">
        <f>IF(D4863="","",COUNTIF('DISPATCHED (VT11)'!$E:$E,'Per Outlet Plan'!D4863))</f>
        <v/>
      </c>
    </row>
    <row r="4864" spans="1:14 16382:16382">
      <c r="A4864" s="18" t="str">
        <f>IF(D4864="","",VLOOKUP(D4864,'DISPATCHED (VT11)'!$E:$XEV,16373,0))</f>
        <v/>
      </c>
      <c r="B4864" s="13" t="str">
        <f>IF(D4864="","",VLOOKUP(D4864,'DISPATCHED (VT11)'!$E:$L,8,0))</f>
        <v/>
      </c>
      <c r="C4864" s="16" t="str">
        <f>IF(A4864="","",IF(VLOOKUP(A4864,'DSR Attendance'!$A:$E,5,0)=0,VLOOKUP(A4864,'DSR Attendance'!$A:$D,4,0),CONCATENATE(VLOOKUP(A4864,'DSR Attendance'!$A:$D,4,0)," / ",VLOOKUP('Per Outlet Plan'!A4864,'DSR Attendance'!$A:$E,5,0))))</f>
        <v/>
      </c>
      <c r="M4864" s="13" t="str">
        <f t="shared" si="77"/>
        <v/>
      </c>
      <c r="N4864" s="8"/>
      <c r="XFB4864" s="13" t="str">
        <f>IF(D4864="","",COUNTIF('DISPATCHED (VT11)'!$E:$E,'Per Outlet Plan'!D4864))</f>
        <v/>
      </c>
    </row>
    <row r="4865" spans="1:14 16382:16382">
      <c r="A4865" s="18" t="str">
        <f>IF(D4865="","",VLOOKUP(D4865,'DISPATCHED (VT11)'!$E:$XEV,16373,0))</f>
        <v/>
      </c>
      <c r="B4865" s="13" t="str">
        <f>IF(D4865="","",VLOOKUP(D4865,'DISPATCHED (VT11)'!$E:$L,8,0))</f>
        <v/>
      </c>
      <c r="C4865" s="16" t="str">
        <f>IF(A4865="","",IF(VLOOKUP(A4865,'DSR Attendance'!$A:$E,5,0)=0,VLOOKUP(A4865,'DSR Attendance'!$A:$D,4,0),CONCATENATE(VLOOKUP(A4865,'DSR Attendance'!$A:$D,4,0)," / ",VLOOKUP('Per Outlet Plan'!A4865,'DSR Attendance'!$A:$E,5,0))))</f>
        <v/>
      </c>
      <c r="M4865" s="13" t="str">
        <f t="shared" si="77"/>
        <v/>
      </c>
      <c r="N4865" s="8"/>
      <c r="XFB4865" s="13" t="str">
        <f>IF(D4865="","",COUNTIF('DISPATCHED (VT11)'!$E:$E,'Per Outlet Plan'!D4865))</f>
        <v/>
      </c>
    </row>
    <row r="4866" spans="1:14 16382:16382">
      <c r="A4866" s="18" t="str">
        <f>IF(D4866="","",VLOOKUP(D4866,'DISPATCHED (VT11)'!$E:$XEV,16373,0))</f>
        <v/>
      </c>
      <c r="B4866" s="13" t="str">
        <f>IF(D4866="","",VLOOKUP(D4866,'DISPATCHED (VT11)'!$E:$L,8,0))</f>
        <v/>
      </c>
      <c r="C4866" s="16" t="str">
        <f>IF(A4866="","",IF(VLOOKUP(A4866,'DSR Attendance'!$A:$E,5,0)=0,VLOOKUP(A4866,'DSR Attendance'!$A:$D,4,0),CONCATENATE(VLOOKUP(A4866,'DSR Attendance'!$A:$D,4,0)," / ",VLOOKUP('Per Outlet Plan'!A4866,'DSR Attendance'!$A:$E,5,0))))</f>
        <v/>
      </c>
      <c r="M4866" s="13" t="str">
        <f t="shared" si="77"/>
        <v/>
      </c>
      <c r="N4866" s="8"/>
      <c r="XFB4866" s="13" t="str">
        <f>IF(D4866="","",COUNTIF('DISPATCHED (VT11)'!$E:$E,'Per Outlet Plan'!D4866))</f>
        <v/>
      </c>
    </row>
    <row r="4867" spans="1:14 16382:16382">
      <c r="A4867" s="18" t="str">
        <f>IF(D4867="","",VLOOKUP(D4867,'DISPATCHED (VT11)'!$E:$XEV,16373,0))</f>
        <v/>
      </c>
      <c r="B4867" s="13" t="str">
        <f>IF(D4867="","",VLOOKUP(D4867,'DISPATCHED (VT11)'!$E:$L,8,0))</f>
        <v/>
      </c>
      <c r="C4867" s="16" t="str">
        <f>IF(A4867="","",IF(VLOOKUP(A4867,'DSR Attendance'!$A:$E,5,0)=0,VLOOKUP(A4867,'DSR Attendance'!$A:$D,4,0),CONCATENATE(VLOOKUP(A4867,'DSR Attendance'!$A:$D,4,0)," / ",VLOOKUP('Per Outlet Plan'!A4867,'DSR Attendance'!$A:$E,5,0))))</f>
        <v/>
      </c>
      <c r="M4867" s="13" t="str">
        <f t="shared" si="77"/>
        <v/>
      </c>
      <c r="N4867" s="8"/>
      <c r="XFB4867" s="13" t="str">
        <f>IF(D4867="","",COUNTIF('DISPATCHED (VT11)'!$E:$E,'Per Outlet Plan'!D4867))</f>
        <v/>
      </c>
    </row>
    <row r="4868" spans="1:14 16382:16382">
      <c r="A4868" s="18" t="str">
        <f>IF(D4868="","",VLOOKUP(D4868,'DISPATCHED (VT11)'!$E:$XEV,16373,0))</f>
        <v/>
      </c>
      <c r="B4868" s="13" t="str">
        <f>IF(D4868="","",VLOOKUP(D4868,'DISPATCHED (VT11)'!$E:$L,8,0))</f>
        <v/>
      </c>
      <c r="C4868" s="16" t="str">
        <f>IF(A4868="","",IF(VLOOKUP(A4868,'DSR Attendance'!$A:$E,5,0)=0,VLOOKUP(A4868,'DSR Attendance'!$A:$D,4,0),CONCATENATE(VLOOKUP(A4868,'DSR Attendance'!$A:$D,4,0)," / ",VLOOKUP('Per Outlet Plan'!A4868,'DSR Attendance'!$A:$E,5,0))))</f>
        <v/>
      </c>
      <c r="M4868" s="13" t="str">
        <f t="shared" si="77"/>
        <v/>
      </c>
      <c r="N4868" s="8"/>
      <c r="XFB4868" s="13" t="str">
        <f>IF(D4868="","",COUNTIF('DISPATCHED (VT11)'!$E:$E,'Per Outlet Plan'!D4868))</f>
        <v/>
      </c>
    </row>
    <row r="4869" spans="1:14 16382:16382">
      <c r="A4869" s="18" t="str">
        <f>IF(D4869="","",VLOOKUP(D4869,'DISPATCHED (VT11)'!$E:$XEV,16373,0))</f>
        <v/>
      </c>
      <c r="B4869" s="13" t="str">
        <f>IF(D4869="","",VLOOKUP(D4869,'DISPATCHED (VT11)'!$E:$L,8,0))</f>
        <v/>
      </c>
      <c r="C4869" s="16" t="str">
        <f>IF(A4869="","",IF(VLOOKUP(A4869,'DSR Attendance'!$A:$E,5,0)=0,VLOOKUP(A4869,'DSR Attendance'!$A:$D,4,0),CONCATENATE(VLOOKUP(A4869,'DSR Attendance'!$A:$D,4,0)," / ",VLOOKUP('Per Outlet Plan'!A4869,'DSR Attendance'!$A:$E,5,0))))</f>
        <v/>
      </c>
      <c r="M4869" s="13" t="str">
        <f t="shared" si="77"/>
        <v/>
      </c>
      <c r="N4869" s="8"/>
      <c r="XFB4869" s="13" t="str">
        <f>IF(D4869="","",COUNTIF('DISPATCHED (VT11)'!$E:$E,'Per Outlet Plan'!D4869))</f>
        <v/>
      </c>
    </row>
    <row r="4870" spans="1:14 16382:16382">
      <c r="A4870" s="18" t="str">
        <f>IF(D4870="","",VLOOKUP(D4870,'DISPATCHED (VT11)'!$E:$XEV,16373,0))</f>
        <v/>
      </c>
      <c r="B4870" s="13" t="str">
        <f>IF(D4870="","",VLOOKUP(D4870,'DISPATCHED (VT11)'!$E:$L,8,0))</f>
        <v/>
      </c>
      <c r="C4870" s="16" t="str">
        <f>IF(A4870="","",IF(VLOOKUP(A4870,'DSR Attendance'!$A:$E,5,0)=0,VLOOKUP(A4870,'DSR Attendance'!$A:$D,4,0),CONCATENATE(VLOOKUP(A4870,'DSR Attendance'!$A:$D,4,0)," / ",VLOOKUP('Per Outlet Plan'!A4870,'DSR Attendance'!$A:$E,5,0))))</f>
        <v/>
      </c>
      <c r="M4870" s="13" t="str">
        <f t="shared" ref="M4870:M4933" si="78">IF(L4870="","",VLOOKUP(L4870,$XFC$6:$XFD$30,2,0))</f>
        <v/>
      </c>
      <c r="N4870" s="8"/>
      <c r="XFB4870" s="13" t="str">
        <f>IF(D4870="","",COUNTIF('DISPATCHED (VT11)'!$E:$E,'Per Outlet Plan'!D4870))</f>
        <v/>
      </c>
    </row>
    <row r="4871" spans="1:14 16382:16382">
      <c r="A4871" s="18" t="str">
        <f>IF(D4871="","",VLOOKUP(D4871,'DISPATCHED (VT11)'!$E:$XEV,16373,0))</f>
        <v/>
      </c>
      <c r="B4871" s="13" t="str">
        <f>IF(D4871="","",VLOOKUP(D4871,'DISPATCHED (VT11)'!$E:$L,8,0))</f>
        <v/>
      </c>
      <c r="C4871" s="16" t="str">
        <f>IF(A4871="","",IF(VLOOKUP(A4871,'DSR Attendance'!$A:$E,5,0)=0,VLOOKUP(A4871,'DSR Attendance'!$A:$D,4,0),CONCATENATE(VLOOKUP(A4871,'DSR Attendance'!$A:$D,4,0)," / ",VLOOKUP('Per Outlet Plan'!A4871,'DSR Attendance'!$A:$E,5,0))))</f>
        <v/>
      </c>
      <c r="M4871" s="13" t="str">
        <f t="shared" si="78"/>
        <v/>
      </c>
      <c r="N4871" s="8"/>
      <c r="XFB4871" s="13" t="str">
        <f>IF(D4871="","",COUNTIF('DISPATCHED (VT11)'!$E:$E,'Per Outlet Plan'!D4871))</f>
        <v/>
      </c>
    </row>
    <row r="4872" spans="1:14 16382:16382">
      <c r="A4872" s="18" t="str">
        <f>IF(D4872="","",VLOOKUP(D4872,'DISPATCHED (VT11)'!$E:$XEV,16373,0))</f>
        <v/>
      </c>
      <c r="B4872" s="13" t="str">
        <f>IF(D4872="","",VLOOKUP(D4872,'DISPATCHED (VT11)'!$E:$L,8,0))</f>
        <v/>
      </c>
      <c r="C4872" s="16" t="str">
        <f>IF(A4872="","",IF(VLOOKUP(A4872,'DSR Attendance'!$A:$E,5,0)=0,VLOOKUP(A4872,'DSR Attendance'!$A:$D,4,0),CONCATENATE(VLOOKUP(A4872,'DSR Attendance'!$A:$D,4,0)," / ",VLOOKUP('Per Outlet Plan'!A4872,'DSR Attendance'!$A:$E,5,0))))</f>
        <v/>
      </c>
      <c r="M4872" s="13" t="str">
        <f t="shared" si="78"/>
        <v/>
      </c>
      <c r="N4872" s="8"/>
      <c r="XFB4872" s="13" t="str">
        <f>IF(D4872="","",COUNTIF('DISPATCHED (VT11)'!$E:$E,'Per Outlet Plan'!D4872))</f>
        <v/>
      </c>
    </row>
    <row r="4873" spans="1:14 16382:16382">
      <c r="A4873" s="18" t="str">
        <f>IF(D4873="","",VLOOKUP(D4873,'DISPATCHED (VT11)'!$E:$XEV,16373,0))</f>
        <v/>
      </c>
      <c r="B4873" s="13" t="str">
        <f>IF(D4873="","",VLOOKUP(D4873,'DISPATCHED (VT11)'!$E:$L,8,0))</f>
        <v/>
      </c>
      <c r="C4873" s="16" t="str">
        <f>IF(A4873="","",IF(VLOOKUP(A4873,'DSR Attendance'!$A:$E,5,0)=0,VLOOKUP(A4873,'DSR Attendance'!$A:$D,4,0),CONCATENATE(VLOOKUP(A4873,'DSR Attendance'!$A:$D,4,0)," / ",VLOOKUP('Per Outlet Plan'!A4873,'DSR Attendance'!$A:$E,5,0))))</f>
        <v/>
      </c>
      <c r="M4873" s="13" t="str">
        <f t="shared" si="78"/>
        <v/>
      </c>
      <c r="N4873" s="8"/>
      <c r="XFB4873" s="13" t="str">
        <f>IF(D4873="","",COUNTIF('DISPATCHED (VT11)'!$E:$E,'Per Outlet Plan'!D4873))</f>
        <v/>
      </c>
    </row>
    <row r="4874" spans="1:14 16382:16382">
      <c r="A4874" s="18" t="str">
        <f>IF(D4874="","",VLOOKUP(D4874,'DISPATCHED (VT11)'!$E:$XEV,16373,0))</f>
        <v/>
      </c>
      <c r="B4874" s="13" t="str">
        <f>IF(D4874="","",VLOOKUP(D4874,'DISPATCHED (VT11)'!$E:$L,8,0))</f>
        <v/>
      </c>
      <c r="C4874" s="16" t="str">
        <f>IF(A4874="","",IF(VLOOKUP(A4874,'DSR Attendance'!$A:$E,5,0)=0,VLOOKUP(A4874,'DSR Attendance'!$A:$D,4,0),CONCATENATE(VLOOKUP(A4874,'DSR Attendance'!$A:$D,4,0)," / ",VLOOKUP('Per Outlet Plan'!A4874,'DSR Attendance'!$A:$E,5,0))))</f>
        <v/>
      </c>
      <c r="M4874" s="13" t="str">
        <f t="shared" si="78"/>
        <v/>
      </c>
      <c r="N4874" s="8"/>
      <c r="XFB4874" s="13" t="str">
        <f>IF(D4874="","",COUNTIF('DISPATCHED (VT11)'!$E:$E,'Per Outlet Plan'!D4874))</f>
        <v/>
      </c>
    </row>
    <row r="4875" spans="1:14 16382:16382">
      <c r="A4875" s="18" t="str">
        <f>IF(D4875="","",VLOOKUP(D4875,'DISPATCHED (VT11)'!$E:$XEV,16373,0))</f>
        <v/>
      </c>
      <c r="B4875" s="13" t="str">
        <f>IF(D4875="","",VLOOKUP(D4875,'DISPATCHED (VT11)'!$E:$L,8,0))</f>
        <v/>
      </c>
      <c r="C4875" s="16" t="str">
        <f>IF(A4875="","",IF(VLOOKUP(A4875,'DSR Attendance'!$A:$E,5,0)=0,VLOOKUP(A4875,'DSR Attendance'!$A:$D,4,0),CONCATENATE(VLOOKUP(A4875,'DSR Attendance'!$A:$D,4,0)," / ",VLOOKUP('Per Outlet Plan'!A4875,'DSR Attendance'!$A:$E,5,0))))</f>
        <v/>
      </c>
      <c r="M4875" s="13" t="str">
        <f t="shared" si="78"/>
        <v/>
      </c>
      <c r="N4875" s="8"/>
      <c r="XFB4875" s="13" t="str">
        <f>IF(D4875="","",COUNTIF('DISPATCHED (VT11)'!$E:$E,'Per Outlet Plan'!D4875))</f>
        <v/>
      </c>
    </row>
    <row r="4876" spans="1:14 16382:16382">
      <c r="A4876" s="18" t="str">
        <f>IF(D4876="","",VLOOKUP(D4876,'DISPATCHED (VT11)'!$E:$XEV,16373,0))</f>
        <v/>
      </c>
      <c r="B4876" s="13" t="str">
        <f>IF(D4876="","",VLOOKUP(D4876,'DISPATCHED (VT11)'!$E:$L,8,0))</f>
        <v/>
      </c>
      <c r="C4876" s="16" t="str">
        <f>IF(A4876="","",IF(VLOOKUP(A4876,'DSR Attendance'!$A:$E,5,0)=0,VLOOKUP(A4876,'DSR Attendance'!$A:$D,4,0),CONCATENATE(VLOOKUP(A4876,'DSR Attendance'!$A:$D,4,0)," / ",VLOOKUP('Per Outlet Plan'!A4876,'DSR Attendance'!$A:$E,5,0))))</f>
        <v/>
      </c>
      <c r="M4876" s="13" t="str">
        <f t="shared" si="78"/>
        <v/>
      </c>
      <c r="N4876" s="8"/>
      <c r="XFB4876" s="13" t="str">
        <f>IF(D4876="","",COUNTIF('DISPATCHED (VT11)'!$E:$E,'Per Outlet Plan'!D4876))</f>
        <v/>
      </c>
    </row>
    <row r="4877" spans="1:14 16382:16382">
      <c r="A4877" s="18" t="str">
        <f>IF(D4877="","",VLOOKUP(D4877,'DISPATCHED (VT11)'!$E:$XEV,16373,0))</f>
        <v/>
      </c>
      <c r="B4877" s="13" t="str">
        <f>IF(D4877="","",VLOOKUP(D4877,'DISPATCHED (VT11)'!$E:$L,8,0))</f>
        <v/>
      </c>
      <c r="C4877" s="16" t="str">
        <f>IF(A4877="","",IF(VLOOKUP(A4877,'DSR Attendance'!$A:$E,5,0)=0,VLOOKUP(A4877,'DSR Attendance'!$A:$D,4,0),CONCATENATE(VLOOKUP(A4877,'DSR Attendance'!$A:$D,4,0)," / ",VLOOKUP('Per Outlet Plan'!A4877,'DSR Attendance'!$A:$E,5,0))))</f>
        <v/>
      </c>
      <c r="M4877" s="13" t="str">
        <f t="shared" si="78"/>
        <v/>
      </c>
      <c r="N4877" s="8"/>
      <c r="XFB4877" s="13" t="str">
        <f>IF(D4877="","",COUNTIF('DISPATCHED (VT11)'!$E:$E,'Per Outlet Plan'!D4877))</f>
        <v/>
      </c>
    </row>
    <row r="4878" spans="1:14 16382:16382">
      <c r="A4878" s="18" t="str">
        <f>IF(D4878="","",VLOOKUP(D4878,'DISPATCHED (VT11)'!$E:$XEV,16373,0))</f>
        <v/>
      </c>
      <c r="B4878" s="13" t="str">
        <f>IF(D4878="","",VLOOKUP(D4878,'DISPATCHED (VT11)'!$E:$L,8,0))</f>
        <v/>
      </c>
      <c r="C4878" s="16" t="str">
        <f>IF(A4878="","",IF(VLOOKUP(A4878,'DSR Attendance'!$A:$E,5,0)=0,VLOOKUP(A4878,'DSR Attendance'!$A:$D,4,0),CONCATENATE(VLOOKUP(A4878,'DSR Attendance'!$A:$D,4,0)," / ",VLOOKUP('Per Outlet Plan'!A4878,'DSR Attendance'!$A:$E,5,0))))</f>
        <v/>
      </c>
      <c r="M4878" s="13" t="str">
        <f t="shared" si="78"/>
        <v/>
      </c>
      <c r="N4878" s="8"/>
      <c r="XFB4878" s="13" t="str">
        <f>IF(D4878="","",COUNTIF('DISPATCHED (VT11)'!$E:$E,'Per Outlet Plan'!D4878))</f>
        <v/>
      </c>
    </row>
    <row r="4879" spans="1:14 16382:16382">
      <c r="A4879" s="18" t="str">
        <f>IF(D4879="","",VLOOKUP(D4879,'DISPATCHED (VT11)'!$E:$XEV,16373,0))</f>
        <v/>
      </c>
      <c r="B4879" s="13" t="str">
        <f>IF(D4879="","",VLOOKUP(D4879,'DISPATCHED (VT11)'!$E:$L,8,0))</f>
        <v/>
      </c>
      <c r="C4879" s="16" t="str">
        <f>IF(A4879="","",IF(VLOOKUP(A4879,'DSR Attendance'!$A:$E,5,0)=0,VLOOKUP(A4879,'DSR Attendance'!$A:$D,4,0),CONCATENATE(VLOOKUP(A4879,'DSR Attendance'!$A:$D,4,0)," / ",VLOOKUP('Per Outlet Plan'!A4879,'DSR Attendance'!$A:$E,5,0))))</f>
        <v/>
      </c>
      <c r="M4879" s="13" t="str">
        <f t="shared" si="78"/>
        <v/>
      </c>
      <c r="N4879" s="8"/>
      <c r="XFB4879" s="13" t="str">
        <f>IF(D4879="","",COUNTIF('DISPATCHED (VT11)'!$E:$E,'Per Outlet Plan'!D4879))</f>
        <v/>
      </c>
    </row>
    <row r="4880" spans="1:14 16382:16382">
      <c r="A4880" s="18" t="str">
        <f>IF(D4880="","",VLOOKUP(D4880,'DISPATCHED (VT11)'!$E:$XEV,16373,0))</f>
        <v/>
      </c>
      <c r="B4880" s="13" t="str">
        <f>IF(D4880="","",VLOOKUP(D4880,'DISPATCHED (VT11)'!$E:$L,8,0))</f>
        <v/>
      </c>
      <c r="C4880" s="16" t="str">
        <f>IF(A4880="","",IF(VLOOKUP(A4880,'DSR Attendance'!$A:$E,5,0)=0,VLOOKUP(A4880,'DSR Attendance'!$A:$D,4,0),CONCATENATE(VLOOKUP(A4880,'DSR Attendance'!$A:$D,4,0)," / ",VLOOKUP('Per Outlet Plan'!A4880,'DSR Attendance'!$A:$E,5,0))))</f>
        <v/>
      </c>
      <c r="M4880" s="13" t="str">
        <f t="shared" si="78"/>
        <v/>
      </c>
      <c r="N4880" s="8"/>
      <c r="XFB4880" s="13" t="str">
        <f>IF(D4880="","",COUNTIF('DISPATCHED (VT11)'!$E:$E,'Per Outlet Plan'!D4880))</f>
        <v/>
      </c>
    </row>
    <row r="4881" spans="1:14 16382:16382">
      <c r="A4881" s="18" t="str">
        <f>IF(D4881="","",VLOOKUP(D4881,'DISPATCHED (VT11)'!$E:$XEV,16373,0))</f>
        <v/>
      </c>
      <c r="B4881" s="13" t="str">
        <f>IF(D4881="","",VLOOKUP(D4881,'DISPATCHED (VT11)'!$E:$L,8,0))</f>
        <v/>
      </c>
      <c r="C4881" s="16" t="str">
        <f>IF(A4881="","",IF(VLOOKUP(A4881,'DSR Attendance'!$A:$E,5,0)=0,VLOOKUP(A4881,'DSR Attendance'!$A:$D,4,0),CONCATENATE(VLOOKUP(A4881,'DSR Attendance'!$A:$D,4,0)," / ",VLOOKUP('Per Outlet Plan'!A4881,'DSR Attendance'!$A:$E,5,0))))</f>
        <v/>
      </c>
      <c r="M4881" s="13" t="str">
        <f t="shared" si="78"/>
        <v/>
      </c>
      <c r="N4881" s="8"/>
      <c r="XFB4881" s="13" t="str">
        <f>IF(D4881="","",COUNTIF('DISPATCHED (VT11)'!$E:$E,'Per Outlet Plan'!D4881))</f>
        <v/>
      </c>
    </row>
    <row r="4882" spans="1:14 16382:16382">
      <c r="A4882" s="18" t="str">
        <f>IF(D4882="","",VLOOKUP(D4882,'DISPATCHED (VT11)'!$E:$XEV,16373,0))</f>
        <v/>
      </c>
      <c r="B4882" s="13" t="str">
        <f>IF(D4882="","",VLOOKUP(D4882,'DISPATCHED (VT11)'!$E:$L,8,0))</f>
        <v/>
      </c>
      <c r="C4882" s="16" t="str">
        <f>IF(A4882="","",IF(VLOOKUP(A4882,'DSR Attendance'!$A:$E,5,0)=0,VLOOKUP(A4882,'DSR Attendance'!$A:$D,4,0),CONCATENATE(VLOOKUP(A4882,'DSR Attendance'!$A:$D,4,0)," / ",VLOOKUP('Per Outlet Plan'!A4882,'DSR Attendance'!$A:$E,5,0))))</f>
        <v/>
      </c>
      <c r="M4882" s="13" t="str">
        <f t="shared" si="78"/>
        <v/>
      </c>
      <c r="N4882" s="8"/>
      <c r="XFB4882" s="13" t="str">
        <f>IF(D4882="","",COUNTIF('DISPATCHED (VT11)'!$E:$E,'Per Outlet Plan'!D4882))</f>
        <v/>
      </c>
    </row>
    <row r="4883" spans="1:14 16382:16382">
      <c r="A4883" s="18" t="str">
        <f>IF(D4883="","",VLOOKUP(D4883,'DISPATCHED (VT11)'!$E:$XEV,16373,0))</f>
        <v/>
      </c>
      <c r="B4883" s="13" t="str">
        <f>IF(D4883="","",VLOOKUP(D4883,'DISPATCHED (VT11)'!$E:$L,8,0))</f>
        <v/>
      </c>
      <c r="C4883" s="16" t="str">
        <f>IF(A4883="","",IF(VLOOKUP(A4883,'DSR Attendance'!$A:$E,5,0)=0,VLOOKUP(A4883,'DSR Attendance'!$A:$D,4,0),CONCATENATE(VLOOKUP(A4883,'DSR Attendance'!$A:$D,4,0)," / ",VLOOKUP('Per Outlet Plan'!A4883,'DSR Attendance'!$A:$E,5,0))))</f>
        <v/>
      </c>
      <c r="M4883" s="13" t="str">
        <f t="shared" si="78"/>
        <v/>
      </c>
      <c r="N4883" s="8"/>
      <c r="XFB4883" s="13" t="str">
        <f>IF(D4883="","",COUNTIF('DISPATCHED (VT11)'!$E:$E,'Per Outlet Plan'!D4883))</f>
        <v/>
      </c>
    </row>
    <row r="4884" spans="1:14 16382:16382">
      <c r="A4884" s="18" t="str">
        <f>IF(D4884="","",VLOOKUP(D4884,'DISPATCHED (VT11)'!$E:$XEV,16373,0))</f>
        <v/>
      </c>
      <c r="B4884" s="13" t="str">
        <f>IF(D4884="","",VLOOKUP(D4884,'DISPATCHED (VT11)'!$E:$L,8,0))</f>
        <v/>
      </c>
      <c r="C4884" s="16" t="str">
        <f>IF(A4884="","",IF(VLOOKUP(A4884,'DSR Attendance'!$A:$E,5,0)=0,VLOOKUP(A4884,'DSR Attendance'!$A:$D,4,0),CONCATENATE(VLOOKUP(A4884,'DSR Attendance'!$A:$D,4,0)," / ",VLOOKUP('Per Outlet Plan'!A4884,'DSR Attendance'!$A:$E,5,0))))</f>
        <v/>
      </c>
      <c r="M4884" s="13" t="str">
        <f t="shared" si="78"/>
        <v/>
      </c>
      <c r="N4884" s="8"/>
      <c r="XFB4884" s="13" t="str">
        <f>IF(D4884="","",COUNTIF('DISPATCHED (VT11)'!$E:$E,'Per Outlet Plan'!D4884))</f>
        <v/>
      </c>
    </row>
    <row r="4885" spans="1:14 16382:16382">
      <c r="A4885" s="18" t="str">
        <f>IF(D4885="","",VLOOKUP(D4885,'DISPATCHED (VT11)'!$E:$XEV,16373,0))</f>
        <v/>
      </c>
      <c r="B4885" s="13" t="str">
        <f>IF(D4885="","",VLOOKUP(D4885,'DISPATCHED (VT11)'!$E:$L,8,0))</f>
        <v/>
      </c>
      <c r="C4885" s="16" t="str">
        <f>IF(A4885="","",IF(VLOOKUP(A4885,'DSR Attendance'!$A:$E,5,0)=0,VLOOKUP(A4885,'DSR Attendance'!$A:$D,4,0),CONCATENATE(VLOOKUP(A4885,'DSR Attendance'!$A:$D,4,0)," / ",VLOOKUP('Per Outlet Plan'!A4885,'DSR Attendance'!$A:$E,5,0))))</f>
        <v/>
      </c>
      <c r="M4885" s="13" t="str">
        <f t="shared" si="78"/>
        <v/>
      </c>
      <c r="N4885" s="8"/>
      <c r="XFB4885" s="13" t="str">
        <f>IF(D4885="","",COUNTIF('DISPATCHED (VT11)'!$E:$E,'Per Outlet Plan'!D4885))</f>
        <v/>
      </c>
    </row>
    <row r="4886" spans="1:14 16382:16382">
      <c r="A4886" s="18" t="str">
        <f>IF(D4886="","",VLOOKUP(D4886,'DISPATCHED (VT11)'!$E:$XEV,16373,0))</f>
        <v/>
      </c>
      <c r="B4886" s="13" t="str">
        <f>IF(D4886="","",VLOOKUP(D4886,'DISPATCHED (VT11)'!$E:$L,8,0))</f>
        <v/>
      </c>
      <c r="C4886" s="16" t="str">
        <f>IF(A4886="","",IF(VLOOKUP(A4886,'DSR Attendance'!$A:$E,5,0)=0,VLOOKUP(A4886,'DSR Attendance'!$A:$D,4,0),CONCATENATE(VLOOKUP(A4886,'DSR Attendance'!$A:$D,4,0)," / ",VLOOKUP('Per Outlet Plan'!A4886,'DSR Attendance'!$A:$E,5,0))))</f>
        <v/>
      </c>
      <c r="M4886" s="13" t="str">
        <f t="shared" si="78"/>
        <v/>
      </c>
      <c r="N4886" s="8"/>
      <c r="XFB4886" s="13" t="str">
        <f>IF(D4886="","",COUNTIF('DISPATCHED (VT11)'!$E:$E,'Per Outlet Plan'!D4886))</f>
        <v/>
      </c>
    </row>
    <row r="4887" spans="1:14 16382:16382">
      <c r="A4887" s="18" t="str">
        <f>IF(D4887="","",VLOOKUP(D4887,'DISPATCHED (VT11)'!$E:$XEV,16373,0))</f>
        <v/>
      </c>
      <c r="B4887" s="13" t="str">
        <f>IF(D4887="","",VLOOKUP(D4887,'DISPATCHED (VT11)'!$E:$L,8,0))</f>
        <v/>
      </c>
      <c r="C4887" s="16" t="str">
        <f>IF(A4887="","",IF(VLOOKUP(A4887,'DSR Attendance'!$A:$E,5,0)=0,VLOOKUP(A4887,'DSR Attendance'!$A:$D,4,0),CONCATENATE(VLOOKUP(A4887,'DSR Attendance'!$A:$D,4,0)," / ",VLOOKUP('Per Outlet Plan'!A4887,'DSR Attendance'!$A:$E,5,0))))</f>
        <v/>
      </c>
      <c r="M4887" s="13" t="str">
        <f t="shared" si="78"/>
        <v/>
      </c>
      <c r="N4887" s="8"/>
      <c r="XFB4887" s="13" t="str">
        <f>IF(D4887="","",COUNTIF('DISPATCHED (VT11)'!$E:$E,'Per Outlet Plan'!D4887))</f>
        <v/>
      </c>
    </row>
    <row r="4888" spans="1:14 16382:16382">
      <c r="A4888" s="18" t="str">
        <f>IF(D4888="","",VLOOKUP(D4888,'DISPATCHED (VT11)'!$E:$XEV,16373,0))</f>
        <v/>
      </c>
      <c r="B4888" s="13" t="str">
        <f>IF(D4888="","",VLOOKUP(D4888,'DISPATCHED (VT11)'!$E:$L,8,0))</f>
        <v/>
      </c>
      <c r="C4888" s="16" t="str">
        <f>IF(A4888="","",IF(VLOOKUP(A4888,'DSR Attendance'!$A:$E,5,0)=0,VLOOKUP(A4888,'DSR Attendance'!$A:$D,4,0),CONCATENATE(VLOOKUP(A4888,'DSR Attendance'!$A:$D,4,0)," / ",VLOOKUP('Per Outlet Plan'!A4888,'DSR Attendance'!$A:$E,5,0))))</f>
        <v/>
      </c>
      <c r="M4888" s="13" t="str">
        <f t="shared" si="78"/>
        <v/>
      </c>
      <c r="N4888" s="8"/>
      <c r="XFB4888" s="13" t="str">
        <f>IF(D4888="","",COUNTIF('DISPATCHED (VT11)'!$E:$E,'Per Outlet Plan'!D4888))</f>
        <v/>
      </c>
    </row>
    <row r="4889" spans="1:14 16382:16382">
      <c r="A4889" s="18" t="str">
        <f>IF(D4889="","",VLOOKUP(D4889,'DISPATCHED (VT11)'!$E:$XEV,16373,0))</f>
        <v/>
      </c>
      <c r="B4889" s="13" t="str">
        <f>IF(D4889="","",VLOOKUP(D4889,'DISPATCHED (VT11)'!$E:$L,8,0))</f>
        <v/>
      </c>
      <c r="C4889" s="16" t="str">
        <f>IF(A4889="","",IF(VLOOKUP(A4889,'DSR Attendance'!$A:$E,5,0)=0,VLOOKUP(A4889,'DSR Attendance'!$A:$D,4,0),CONCATENATE(VLOOKUP(A4889,'DSR Attendance'!$A:$D,4,0)," / ",VLOOKUP('Per Outlet Plan'!A4889,'DSR Attendance'!$A:$E,5,0))))</f>
        <v/>
      </c>
      <c r="M4889" s="13" t="str">
        <f t="shared" si="78"/>
        <v/>
      </c>
      <c r="N4889" s="8"/>
      <c r="XFB4889" s="13" t="str">
        <f>IF(D4889="","",COUNTIF('DISPATCHED (VT11)'!$E:$E,'Per Outlet Plan'!D4889))</f>
        <v/>
      </c>
    </row>
    <row r="4890" spans="1:14 16382:16382">
      <c r="A4890" s="18" t="str">
        <f>IF(D4890="","",VLOOKUP(D4890,'DISPATCHED (VT11)'!$E:$XEV,16373,0))</f>
        <v/>
      </c>
      <c r="B4890" s="13" t="str">
        <f>IF(D4890="","",VLOOKUP(D4890,'DISPATCHED (VT11)'!$E:$L,8,0))</f>
        <v/>
      </c>
      <c r="C4890" s="16" t="str">
        <f>IF(A4890="","",IF(VLOOKUP(A4890,'DSR Attendance'!$A:$E,5,0)=0,VLOOKUP(A4890,'DSR Attendance'!$A:$D,4,0),CONCATENATE(VLOOKUP(A4890,'DSR Attendance'!$A:$D,4,0)," / ",VLOOKUP('Per Outlet Plan'!A4890,'DSR Attendance'!$A:$E,5,0))))</f>
        <v/>
      </c>
      <c r="M4890" s="13" t="str">
        <f t="shared" si="78"/>
        <v/>
      </c>
      <c r="N4890" s="8"/>
      <c r="XFB4890" s="13" t="str">
        <f>IF(D4890="","",COUNTIF('DISPATCHED (VT11)'!$E:$E,'Per Outlet Plan'!D4890))</f>
        <v/>
      </c>
    </row>
    <row r="4891" spans="1:14 16382:16382">
      <c r="A4891" s="18" t="str">
        <f>IF(D4891="","",VLOOKUP(D4891,'DISPATCHED (VT11)'!$E:$XEV,16373,0))</f>
        <v/>
      </c>
      <c r="B4891" s="13" t="str">
        <f>IF(D4891="","",VLOOKUP(D4891,'DISPATCHED (VT11)'!$E:$L,8,0))</f>
        <v/>
      </c>
      <c r="C4891" s="16" t="str">
        <f>IF(A4891="","",IF(VLOOKUP(A4891,'DSR Attendance'!$A:$E,5,0)=0,VLOOKUP(A4891,'DSR Attendance'!$A:$D,4,0),CONCATENATE(VLOOKUP(A4891,'DSR Attendance'!$A:$D,4,0)," / ",VLOOKUP('Per Outlet Plan'!A4891,'DSR Attendance'!$A:$E,5,0))))</f>
        <v/>
      </c>
      <c r="M4891" s="13" t="str">
        <f t="shared" si="78"/>
        <v/>
      </c>
      <c r="N4891" s="8"/>
      <c r="XFB4891" s="13" t="str">
        <f>IF(D4891="","",COUNTIF('DISPATCHED (VT11)'!$E:$E,'Per Outlet Plan'!D4891))</f>
        <v/>
      </c>
    </row>
    <row r="4892" spans="1:14 16382:16382">
      <c r="A4892" s="18" t="str">
        <f>IF(D4892="","",VLOOKUP(D4892,'DISPATCHED (VT11)'!$E:$XEV,16373,0))</f>
        <v/>
      </c>
      <c r="B4892" s="13" t="str">
        <f>IF(D4892="","",VLOOKUP(D4892,'DISPATCHED (VT11)'!$E:$L,8,0))</f>
        <v/>
      </c>
      <c r="C4892" s="16" t="str">
        <f>IF(A4892="","",IF(VLOOKUP(A4892,'DSR Attendance'!$A:$E,5,0)=0,VLOOKUP(A4892,'DSR Attendance'!$A:$D,4,0),CONCATENATE(VLOOKUP(A4892,'DSR Attendance'!$A:$D,4,0)," / ",VLOOKUP('Per Outlet Plan'!A4892,'DSR Attendance'!$A:$E,5,0))))</f>
        <v/>
      </c>
      <c r="M4892" s="13" t="str">
        <f t="shared" si="78"/>
        <v/>
      </c>
      <c r="N4892" s="8"/>
      <c r="XFB4892" s="13" t="str">
        <f>IF(D4892="","",COUNTIF('DISPATCHED (VT11)'!$E:$E,'Per Outlet Plan'!D4892))</f>
        <v/>
      </c>
    </row>
    <row r="4893" spans="1:14 16382:16382">
      <c r="A4893" s="18" t="str">
        <f>IF(D4893="","",VLOOKUP(D4893,'DISPATCHED (VT11)'!$E:$XEV,16373,0))</f>
        <v/>
      </c>
      <c r="B4893" s="13" t="str">
        <f>IF(D4893="","",VLOOKUP(D4893,'DISPATCHED (VT11)'!$E:$L,8,0))</f>
        <v/>
      </c>
      <c r="C4893" s="16" t="str">
        <f>IF(A4893="","",IF(VLOOKUP(A4893,'DSR Attendance'!$A:$E,5,0)=0,VLOOKUP(A4893,'DSR Attendance'!$A:$D,4,0),CONCATENATE(VLOOKUP(A4893,'DSR Attendance'!$A:$D,4,0)," / ",VLOOKUP('Per Outlet Plan'!A4893,'DSR Attendance'!$A:$E,5,0))))</f>
        <v/>
      </c>
      <c r="M4893" s="13" t="str">
        <f t="shared" si="78"/>
        <v/>
      </c>
      <c r="N4893" s="8"/>
      <c r="XFB4893" s="13" t="str">
        <f>IF(D4893="","",COUNTIF('DISPATCHED (VT11)'!$E:$E,'Per Outlet Plan'!D4893))</f>
        <v/>
      </c>
    </row>
    <row r="4894" spans="1:14 16382:16382">
      <c r="A4894" s="18" t="str">
        <f>IF(D4894="","",VLOOKUP(D4894,'DISPATCHED (VT11)'!$E:$XEV,16373,0))</f>
        <v/>
      </c>
      <c r="B4894" s="13" t="str">
        <f>IF(D4894="","",VLOOKUP(D4894,'DISPATCHED (VT11)'!$E:$L,8,0))</f>
        <v/>
      </c>
      <c r="C4894" s="16" t="str">
        <f>IF(A4894="","",IF(VLOOKUP(A4894,'DSR Attendance'!$A:$E,5,0)=0,VLOOKUP(A4894,'DSR Attendance'!$A:$D,4,0),CONCATENATE(VLOOKUP(A4894,'DSR Attendance'!$A:$D,4,0)," / ",VLOOKUP('Per Outlet Plan'!A4894,'DSR Attendance'!$A:$E,5,0))))</f>
        <v/>
      </c>
      <c r="M4894" s="13" t="str">
        <f t="shared" si="78"/>
        <v/>
      </c>
      <c r="N4894" s="8"/>
      <c r="XFB4894" s="13" t="str">
        <f>IF(D4894="","",COUNTIF('DISPATCHED (VT11)'!$E:$E,'Per Outlet Plan'!D4894))</f>
        <v/>
      </c>
    </row>
    <row r="4895" spans="1:14 16382:16382">
      <c r="A4895" s="18" t="str">
        <f>IF(D4895="","",VLOOKUP(D4895,'DISPATCHED (VT11)'!$E:$XEV,16373,0))</f>
        <v/>
      </c>
      <c r="B4895" s="13" t="str">
        <f>IF(D4895="","",VLOOKUP(D4895,'DISPATCHED (VT11)'!$E:$L,8,0))</f>
        <v/>
      </c>
      <c r="C4895" s="16" t="str">
        <f>IF(A4895="","",IF(VLOOKUP(A4895,'DSR Attendance'!$A:$E,5,0)=0,VLOOKUP(A4895,'DSR Attendance'!$A:$D,4,0),CONCATENATE(VLOOKUP(A4895,'DSR Attendance'!$A:$D,4,0)," / ",VLOOKUP('Per Outlet Plan'!A4895,'DSR Attendance'!$A:$E,5,0))))</f>
        <v/>
      </c>
      <c r="M4895" s="13" t="str">
        <f t="shared" si="78"/>
        <v/>
      </c>
      <c r="N4895" s="8"/>
      <c r="XFB4895" s="13" t="str">
        <f>IF(D4895="","",COUNTIF('DISPATCHED (VT11)'!$E:$E,'Per Outlet Plan'!D4895))</f>
        <v/>
      </c>
    </row>
    <row r="4896" spans="1:14 16382:16382">
      <c r="A4896" s="18" t="str">
        <f>IF(D4896="","",VLOOKUP(D4896,'DISPATCHED (VT11)'!$E:$XEV,16373,0))</f>
        <v/>
      </c>
      <c r="B4896" s="13" t="str">
        <f>IF(D4896="","",VLOOKUP(D4896,'DISPATCHED (VT11)'!$E:$L,8,0))</f>
        <v/>
      </c>
      <c r="C4896" s="16" t="str">
        <f>IF(A4896="","",IF(VLOOKUP(A4896,'DSR Attendance'!$A:$E,5,0)=0,VLOOKUP(A4896,'DSR Attendance'!$A:$D,4,0),CONCATENATE(VLOOKUP(A4896,'DSR Attendance'!$A:$D,4,0)," / ",VLOOKUP('Per Outlet Plan'!A4896,'DSR Attendance'!$A:$E,5,0))))</f>
        <v/>
      </c>
      <c r="M4896" s="13" t="str">
        <f t="shared" si="78"/>
        <v/>
      </c>
      <c r="N4896" s="8"/>
      <c r="XFB4896" s="13" t="str">
        <f>IF(D4896="","",COUNTIF('DISPATCHED (VT11)'!$E:$E,'Per Outlet Plan'!D4896))</f>
        <v/>
      </c>
    </row>
    <row r="4897" spans="1:14 16382:16382">
      <c r="A4897" s="18" t="str">
        <f>IF(D4897="","",VLOOKUP(D4897,'DISPATCHED (VT11)'!$E:$XEV,16373,0))</f>
        <v/>
      </c>
      <c r="B4897" s="13" t="str">
        <f>IF(D4897="","",VLOOKUP(D4897,'DISPATCHED (VT11)'!$E:$L,8,0))</f>
        <v/>
      </c>
      <c r="C4897" s="16" t="str">
        <f>IF(A4897="","",IF(VLOOKUP(A4897,'DSR Attendance'!$A:$E,5,0)=0,VLOOKUP(A4897,'DSR Attendance'!$A:$D,4,0),CONCATENATE(VLOOKUP(A4897,'DSR Attendance'!$A:$D,4,0)," / ",VLOOKUP('Per Outlet Plan'!A4897,'DSR Attendance'!$A:$E,5,0))))</f>
        <v/>
      </c>
      <c r="M4897" s="13" t="str">
        <f t="shared" si="78"/>
        <v/>
      </c>
      <c r="N4897" s="8"/>
      <c r="XFB4897" s="13" t="str">
        <f>IF(D4897="","",COUNTIF('DISPATCHED (VT11)'!$E:$E,'Per Outlet Plan'!D4897))</f>
        <v/>
      </c>
    </row>
    <row r="4898" spans="1:14 16382:16382">
      <c r="A4898" s="18" t="str">
        <f>IF(D4898="","",VLOOKUP(D4898,'DISPATCHED (VT11)'!$E:$XEV,16373,0))</f>
        <v/>
      </c>
      <c r="B4898" s="13" t="str">
        <f>IF(D4898="","",VLOOKUP(D4898,'DISPATCHED (VT11)'!$E:$L,8,0))</f>
        <v/>
      </c>
      <c r="C4898" s="16" t="str">
        <f>IF(A4898="","",IF(VLOOKUP(A4898,'DSR Attendance'!$A:$E,5,0)=0,VLOOKUP(A4898,'DSR Attendance'!$A:$D,4,0),CONCATENATE(VLOOKUP(A4898,'DSR Attendance'!$A:$D,4,0)," / ",VLOOKUP('Per Outlet Plan'!A4898,'DSR Attendance'!$A:$E,5,0))))</f>
        <v/>
      </c>
      <c r="M4898" s="13" t="str">
        <f t="shared" si="78"/>
        <v/>
      </c>
      <c r="N4898" s="8"/>
      <c r="XFB4898" s="13" t="str">
        <f>IF(D4898="","",COUNTIF('DISPATCHED (VT11)'!$E:$E,'Per Outlet Plan'!D4898))</f>
        <v/>
      </c>
    </row>
    <row r="4899" spans="1:14 16382:16382">
      <c r="A4899" s="18" t="str">
        <f>IF(D4899="","",VLOOKUP(D4899,'DISPATCHED (VT11)'!$E:$XEV,16373,0))</f>
        <v/>
      </c>
      <c r="B4899" s="13" t="str">
        <f>IF(D4899="","",VLOOKUP(D4899,'DISPATCHED (VT11)'!$E:$L,8,0))</f>
        <v/>
      </c>
      <c r="C4899" s="16" t="str">
        <f>IF(A4899="","",IF(VLOOKUP(A4899,'DSR Attendance'!$A:$E,5,0)=0,VLOOKUP(A4899,'DSR Attendance'!$A:$D,4,0),CONCATENATE(VLOOKUP(A4899,'DSR Attendance'!$A:$D,4,0)," / ",VLOOKUP('Per Outlet Plan'!A4899,'DSR Attendance'!$A:$E,5,0))))</f>
        <v/>
      </c>
      <c r="M4899" s="13" t="str">
        <f t="shared" si="78"/>
        <v/>
      </c>
      <c r="N4899" s="8"/>
      <c r="XFB4899" s="13" t="str">
        <f>IF(D4899="","",COUNTIF('DISPATCHED (VT11)'!$E:$E,'Per Outlet Plan'!D4899))</f>
        <v/>
      </c>
    </row>
    <row r="4900" spans="1:14 16382:16382">
      <c r="A4900" s="18" t="str">
        <f>IF(D4900="","",VLOOKUP(D4900,'DISPATCHED (VT11)'!$E:$XEV,16373,0))</f>
        <v/>
      </c>
      <c r="B4900" s="13" t="str">
        <f>IF(D4900="","",VLOOKUP(D4900,'DISPATCHED (VT11)'!$E:$L,8,0))</f>
        <v/>
      </c>
      <c r="C4900" s="16" t="str">
        <f>IF(A4900="","",IF(VLOOKUP(A4900,'DSR Attendance'!$A:$E,5,0)=0,VLOOKUP(A4900,'DSR Attendance'!$A:$D,4,0),CONCATENATE(VLOOKUP(A4900,'DSR Attendance'!$A:$D,4,0)," / ",VLOOKUP('Per Outlet Plan'!A4900,'DSR Attendance'!$A:$E,5,0))))</f>
        <v/>
      </c>
      <c r="M4900" s="13" t="str">
        <f t="shared" si="78"/>
        <v/>
      </c>
      <c r="N4900" s="8"/>
      <c r="XFB4900" s="13" t="str">
        <f>IF(D4900="","",COUNTIF('DISPATCHED (VT11)'!$E:$E,'Per Outlet Plan'!D4900))</f>
        <v/>
      </c>
    </row>
    <row r="4901" spans="1:14 16382:16382">
      <c r="A4901" s="18" t="str">
        <f>IF(D4901="","",VLOOKUP(D4901,'DISPATCHED (VT11)'!$E:$XEV,16373,0))</f>
        <v/>
      </c>
      <c r="B4901" s="13" t="str">
        <f>IF(D4901="","",VLOOKUP(D4901,'DISPATCHED (VT11)'!$E:$L,8,0))</f>
        <v/>
      </c>
      <c r="C4901" s="16" t="str">
        <f>IF(A4901="","",IF(VLOOKUP(A4901,'DSR Attendance'!$A:$E,5,0)=0,VLOOKUP(A4901,'DSR Attendance'!$A:$D,4,0),CONCATENATE(VLOOKUP(A4901,'DSR Attendance'!$A:$D,4,0)," / ",VLOOKUP('Per Outlet Plan'!A4901,'DSR Attendance'!$A:$E,5,0))))</f>
        <v/>
      </c>
      <c r="M4901" s="13" t="str">
        <f t="shared" si="78"/>
        <v/>
      </c>
      <c r="N4901" s="8"/>
      <c r="XFB4901" s="13" t="str">
        <f>IF(D4901="","",COUNTIF('DISPATCHED (VT11)'!$E:$E,'Per Outlet Plan'!D4901))</f>
        <v/>
      </c>
    </row>
    <row r="4902" spans="1:14 16382:16382">
      <c r="A4902" s="18" t="str">
        <f>IF(D4902="","",VLOOKUP(D4902,'DISPATCHED (VT11)'!$E:$XEV,16373,0))</f>
        <v/>
      </c>
      <c r="B4902" s="13" t="str">
        <f>IF(D4902="","",VLOOKUP(D4902,'DISPATCHED (VT11)'!$E:$L,8,0))</f>
        <v/>
      </c>
      <c r="C4902" s="16" t="str">
        <f>IF(A4902="","",IF(VLOOKUP(A4902,'DSR Attendance'!$A:$E,5,0)=0,VLOOKUP(A4902,'DSR Attendance'!$A:$D,4,0),CONCATENATE(VLOOKUP(A4902,'DSR Attendance'!$A:$D,4,0)," / ",VLOOKUP('Per Outlet Plan'!A4902,'DSR Attendance'!$A:$E,5,0))))</f>
        <v/>
      </c>
      <c r="M4902" s="13" t="str">
        <f t="shared" si="78"/>
        <v/>
      </c>
      <c r="N4902" s="8"/>
      <c r="XFB4902" s="13" t="str">
        <f>IF(D4902="","",COUNTIF('DISPATCHED (VT11)'!$E:$E,'Per Outlet Plan'!D4902))</f>
        <v/>
      </c>
    </row>
    <row r="4903" spans="1:14 16382:16382">
      <c r="A4903" s="18" t="str">
        <f>IF(D4903="","",VLOOKUP(D4903,'DISPATCHED (VT11)'!$E:$XEV,16373,0))</f>
        <v/>
      </c>
      <c r="B4903" s="13" t="str">
        <f>IF(D4903="","",VLOOKUP(D4903,'DISPATCHED (VT11)'!$E:$L,8,0))</f>
        <v/>
      </c>
      <c r="C4903" s="16" t="str">
        <f>IF(A4903="","",IF(VLOOKUP(A4903,'DSR Attendance'!$A:$E,5,0)=0,VLOOKUP(A4903,'DSR Attendance'!$A:$D,4,0),CONCATENATE(VLOOKUP(A4903,'DSR Attendance'!$A:$D,4,0)," / ",VLOOKUP('Per Outlet Plan'!A4903,'DSR Attendance'!$A:$E,5,0))))</f>
        <v/>
      </c>
      <c r="M4903" s="13" t="str">
        <f t="shared" si="78"/>
        <v/>
      </c>
      <c r="N4903" s="8"/>
      <c r="XFB4903" s="13" t="str">
        <f>IF(D4903="","",COUNTIF('DISPATCHED (VT11)'!$E:$E,'Per Outlet Plan'!D4903))</f>
        <v/>
      </c>
    </row>
    <row r="4904" spans="1:14 16382:16382">
      <c r="A4904" s="18" t="str">
        <f>IF(D4904="","",VLOOKUP(D4904,'DISPATCHED (VT11)'!$E:$XEV,16373,0))</f>
        <v/>
      </c>
      <c r="B4904" s="13" t="str">
        <f>IF(D4904="","",VLOOKUP(D4904,'DISPATCHED (VT11)'!$E:$L,8,0))</f>
        <v/>
      </c>
      <c r="C4904" s="16" t="str">
        <f>IF(A4904="","",IF(VLOOKUP(A4904,'DSR Attendance'!$A:$E,5,0)=0,VLOOKUP(A4904,'DSR Attendance'!$A:$D,4,0),CONCATENATE(VLOOKUP(A4904,'DSR Attendance'!$A:$D,4,0)," / ",VLOOKUP('Per Outlet Plan'!A4904,'DSR Attendance'!$A:$E,5,0))))</f>
        <v/>
      </c>
      <c r="M4904" s="13" t="str">
        <f t="shared" si="78"/>
        <v/>
      </c>
      <c r="N4904" s="8"/>
      <c r="XFB4904" s="13" t="str">
        <f>IF(D4904="","",COUNTIF('DISPATCHED (VT11)'!$E:$E,'Per Outlet Plan'!D4904))</f>
        <v/>
      </c>
    </row>
    <row r="4905" spans="1:14 16382:16382">
      <c r="A4905" s="18" t="str">
        <f>IF(D4905="","",VLOOKUP(D4905,'DISPATCHED (VT11)'!$E:$XEV,16373,0))</f>
        <v/>
      </c>
      <c r="B4905" s="13" t="str">
        <f>IF(D4905="","",VLOOKUP(D4905,'DISPATCHED (VT11)'!$E:$L,8,0))</f>
        <v/>
      </c>
      <c r="C4905" s="16" t="str">
        <f>IF(A4905="","",IF(VLOOKUP(A4905,'DSR Attendance'!$A:$E,5,0)=0,VLOOKUP(A4905,'DSR Attendance'!$A:$D,4,0),CONCATENATE(VLOOKUP(A4905,'DSR Attendance'!$A:$D,4,0)," / ",VLOOKUP('Per Outlet Plan'!A4905,'DSR Attendance'!$A:$E,5,0))))</f>
        <v/>
      </c>
      <c r="M4905" s="13" t="str">
        <f t="shared" si="78"/>
        <v/>
      </c>
      <c r="N4905" s="8"/>
      <c r="XFB4905" s="13" t="str">
        <f>IF(D4905="","",COUNTIF('DISPATCHED (VT11)'!$E:$E,'Per Outlet Plan'!D4905))</f>
        <v/>
      </c>
    </row>
    <row r="4906" spans="1:14 16382:16382">
      <c r="A4906" s="18" t="str">
        <f>IF(D4906="","",VLOOKUP(D4906,'DISPATCHED (VT11)'!$E:$XEV,16373,0))</f>
        <v/>
      </c>
      <c r="B4906" s="13" t="str">
        <f>IF(D4906="","",VLOOKUP(D4906,'DISPATCHED (VT11)'!$E:$L,8,0))</f>
        <v/>
      </c>
      <c r="C4906" s="16" t="str">
        <f>IF(A4906="","",IF(VLOOKUP(A4906,'DSR Attendance'!$A:$E,5,0)=0,VLOOKUP(A4906,'DSR Attendance'!$A:$D,4,0),CONCATENATE(VLOOKUP(A4906,'DSR Attendance'!$A:$D,4,0)," / ",VLOOKUP('Per Outlet Plan'!A4906,'DSR Attendance'!$A:$E,5,0))))</f>
        <v/>
      </c>
      <c r="M4906" s="13" t="str">
        <f t="shared" si="78"/>
        <v/>
      </c>
      <c r="N4906" s="8"/>
      <c r="XFB4906" s="13" t="str">
        <f>IF(D4906="","",COUNTIF('DISPATCHED (VT11)'!$E:$E,'Per Outlet Plan'!D4906))</f>
        <v/>
      </c>
    </row>
    <row r="4907" spans="1:14 16382:16382">
      <c r="A4907" s="18" t="str">
        <f>IF(D4907="","",VLOOKUP(D4907,'DISPATCHED (VT11)'!$E:$XEV,16373,0))</f>
        <v/>
      </c>
      <c r="B4907" s="13" t="str">
        <f>IF(D4907="","",VLOOKUP(D4907,'DISPATCHED (VT11)'!$E:$L,8,0))</f>
        <v/>
      </c>
      <c r="C4907" s="16" t="str">
        <f>IF(A4907="","",IF(VLOOKUP(A4907,'DSR Attendance'!$A:$E,5,0)=0,VLOOKUP(A4907,'DSR Attendance'!$A:$D,4,0),CONCATENATE(VLOOKUP(A4907,'DSR Attendance'!$A:$D,4,0)," / ",VLOOKUP('Per Outlet Plan'!A4907,'DSR Attendance'!$A:$E,5,0))))</f>
        <v/>
      </c>
      <c r="M4907" s="13" t="str">
        <f t="shared" si="78"/>
        <v/>
      </c>
      <c r="N4907" s="8"/>
      <c r="XFB4907" s="13" t="str">
        <f>IF(D4907="","",COUNTIF('DISPATCHED (VT11)'!$E:$E,'Per Outlet Plan'!D4907))</f>
        <v/>
      </c>
    </row>
    <row r="4908" spans="1:14 16382:16382">
      <c r="A4908" s="18" t="str">
        <f>IF(D4908="","",VLOOKUP(D4908,'DISPATCHED (VT11)'!$E:$XEV,16373,0))</f>
        <v/>
      </c>
      <c r="B4908" s="13" t="str">
        <f>IF(D4908="","",VLOOKUP(D4908,'DISPATCHED (VT11)'!$E:$L,8,0))</f>
        <v/>
      </c>
      <c r="C4908" s="16" t="str">
        <f>IF(A4908="","",IF(VLOOKUP(A4908,'DSR Attendance'!$A:$E,5,0)=0,VLOOKUP(A4908,'DSR Attendance'!$A:$D,4,0),CONCATENATE(VLOOKUP(A4908,'DSR Attendance'!$A:$D,4,0)," / ",VLOOKUP('Per Outlet Plan'!A4908,'DSR Attendance'!$A:$E,5,0))))</f>
        <v/>
      </c>
      <c r="M4908" s="13" t="str">
        <f t="shared" si="78"/>
        <v/>
      </c>
      <c r="N4908" s="8"/>
      <c r="XFB4908" s="13" t="str">
        <f>IF(D4908="","",COUNTIF('DISPATCHED (VT11)'!$E:$E,'Per Outlet Plan'!D4908))</f>
        <v/>
      </c>
    </row>
    <row r="4909" spans="1:14 16382:16382">
      <c r="A4909" s="18" t="str">
        <f>IF(D4909="","",VLOOKUP(D4909,'DISPATCHED (VT11)'!$E:$XEV,16373,0))</f>
        <v/>
      </c>
      <c r="B4909" s="13" t="str">
        <f>IF(D4909="","",VLOOKUP(D4909,'DISPATCHED (VT11)'!$E:$L,8,0))</f>
        <v/>
      </c>
      <c r="C4909" s="16" t="str">
        <f>IF(A4909="","",IF(VLOOKUP(A4909,'DSR Attendance'!$A:$E,5,0)=0,VLOOKUP(A4909,'DSR Attendance'!$A:$D,4,0),CONCATENATE(VLOOKUP(A4909,'DSR Attendance'!$A:$D,4,0)," / ",VLOOKUP('Per Outlet Plan'!A4909,'DSR Attendance'!$A:$E,5,0))))</f>
        <v/>
      </c>
      <c r="M4909" s="13" t="str">
        <f t="shared" si="78"/>
        <v/>
      </c>
      <c r="N4909" s="8"/>
      <c r="XFB4909" s="13" t="str">
        <f>IF(D4909="","",COUNTIF('DISPATCHED (VT11)'!$E:$E,'Per Outlet Plan'!D4909))</f>
        <v/>
      </c>
    </row>
    <row r="4910" spans="1:14 16382:16382">
      <c r="A4910" s="18" t="str">
        <f>IF(D4910="","",VLOOKUP(D4910,'DISPATCHED (VT11)'!$E:$XEV,16373,0))</f>
        <v/>
      </c>
      <c r="B4910" s="13" t="str">
        <f>IF(D4910="","",VLOOKUP(D4910,'DISPATCHED (VT11)'!$E:$L,8,0))</f>
        <v/>
      </c>
      <c r="C4910" s="16" t="str">
        <f>IF(A4910="","",IF(VLOOKUP(A4910,'DSR Attendance'!$A:$E,5,0)=0,VLOOKUP(A4910,'DSR Attendance'!$A:$D,4,0),CONCATENATE(VLOOKUP(A4910,'DSR Attendance'!$A:$D,4,0)," / ",VLOOKUP('Per Outlet Plan'!A4910,'DSR Attendance'!$A:$E,5,0))))</f>
        <v/>
      </c>
      <c r="M4910" s="13" t="str">
        <f t="shared" si="78"/>
        <v/>
      </c>
      <c r="N4910" s="8"/>
      <c r="XFB4910" s="13" t="str">
        <f>IF(D4910="","",COUNTIF('DISPATCHED (VT11)'!$E:$E,'Per Outlet Plan'!D4910))</f>
        <v/>
      </c>
    </row>
    <row r="4911" spans="1:14 16382:16382">
      <c r="A4911" s="18" t="str">
        <f>IF(D4911="","",VLOOKUP(D4911,'DISPATCHED (VT11)'!$E:$XEV,16373,0))</f>
        <v/>
      </c>
      <c r="B4911" s="13" t="str">
        <f>IF(D4911="","",VLOOKUP(D4911,'DISPATCHED (VT11)'!$E:$L,8,0))</f>
        <v/>
      </c>
      <c r="C4911" s="16" t="str">
        <f>IF(A4911="","",IF(VLOOKUP(A4911,'DSR Attendance'!$A:$E,5,0)=0,VLOOKUP(A4911,'DSR Attendance'!$A:$D,4,0),CONCATENATE(VLOOKUP(A4911,'DSR Attendance'!$A:$D,4,0)," / ",VLOOKUP('Per Outlet Plan'!A4911,'DSR Attendance'!$A:$E,5,0))))</f>
        <v/>
      </c>
      <c r="M4911" s="13" t="str">
        <f t="shared" si="78"/>
        <v/>
      </c>
      <c r="N4911" s="8"/>
      <c r="XFB4911" s="13" t="str">
        <f>IF(D4911="","",COUNTIF('DISPATCHED (VT11)'!$E:$E,'Per Outlet Plan'!D4911))</f>
        <v/>
      </c>
    </row>
    <row r="4912" spans="1:14 16382:16382">
      <c r="A4912" s="18" t="str">
        <f>IF(D4912="","",VLOOKUP(D4912,'DISPATCHED (VT11)'!$E:$XEV,16373,0))</f>
        <v/>
      </c>
      <c r="B4912" s="13" t="str">
        <f>IF(D4912="","",VLOOKUP(D4912,'DISPATCHED (VT11)'!$E:$L,8,0))</f>
        <v/>
      </c>
      <c r="C4912" s="16" t="str">
        <f>IF(A4912="","",IF(VLOOKUP(A4912,'DSR Attendance'!$A:$E,5,0)=0,VLOOKUP(A4912,'DSR Attendance'!$A:$D,4,0),CONCATENATE(VLOOKUP(A4912,'DSR Attendance'!$A:$D,4,0)," / ",VLOOKUP('Per Outlet Plan'!A4912,'DSR Attendance'!$A:$E,5,0))))</f>
        <v/>
      </c>
      <c r="M4912" s="13" t="str">
        <f t="shared" si="78"/>
        <v/>
      </c>
      <c r="N4912" s="8"/>
      <c r="XFB4912" s="13" t="str">
        <f>IF(D4912="","",COUNTIF('DISPATCHED (VT11)'!$E:$E,'Per Outlet Plan'!D4912))</f>
        <v/>
      </c>
    </row>
    <row r="4913" spans="1:14 16382:16382">
      <c r="A4913" s="18" t="str">
        <f>IF(D4913="","",VLOOKUP(D4913,'DISPATCHED (VT11)'!$E:$XEV,16373,0))</f>
        <v/>
      </c>
      <c r="B4913" s="13" t="str">
        <f>IF(D4913="","",VLOOKUP(D4913,'DISPATCHED (VT11)'!$E:$L,8,0))</f>
        <v/>
      </c>
      <c r="C4913" s="16" t="str">
        <f>IF(A4913="","",IF(VLOOKUP(A4913,'DSR Attendance'!$A:$E,5,0)=0,VLOOKUP(A4913,'DSR Attendance'!$A:$D,4,0),CONCATENATE(VLOOKUP(A4913,'DSR Attendance'!$A:$D,4,0)," / ",VLOOKUP('Per Outlet Plan'!A4913,'DSR Attendance'!$A:$E,5,0))))</f>
        <v/>
      </c>
      <c r="M4913" s="13" t="str">
        <f t="shared" si="78"/>
        <v/>
      </c>
      <c r="N4913" s="8"/>
      <c r="XFB4913" s="13" t="str">
        <f>IF(D4913="","",COUNTIF('DISPATCHED (VT11)'!$E:$E,'Per Outlet Plan'!D4913))</f>
        <v/>
      </c>
    </row>
    <row r="4914" spans="1:14 16382:16382">
      <c r="A4914" s="18" t="str">
        <f>IF(D4914="","",VLOOKUP(D4914,'DISPATCHED (VT11)'!$E:$XEV,16373,0))</f>
        <v/>
      </c>
      <c r="B4914" s="13" t="str">
        <f>IF(D4914="","",VLOOKUP(D4914,'DISPATCHED (VT11)'!$E:$L,8,0))</f>
        <v/>
      </c>
      <c r="C4914" s="16" t="str">
        <f>IF(A4914="","",IF(VLOOKUP(A4914,'DSR Attendance'!$A:$E,5,0)=0,VLOOKUP(A4914,'DSR Attendance'!$A:$D,4,0),CONCATENATE(VLOOKUP(A4914,'DSR Attendance'!$A:$D,4,0)," / ",VLOOKUP('Per Outlet Plan'!A4914,'DSR Attendance'!$A:$E,5,0))))</f>
        <v/>
      </c>
      <c r="M4914" s="13" t="str">
        <f t="shared" si="78"/>
        <v/>
      </c>
      <c r="N4914" s="8"/>
      <c r="XFB4914" s="13" t="str">
        <f>IF(D4914="","",COUNTIF('DISPATCHED (VT11)'!$E:$E,'Per Outlet Plan'!D4914))</f>
        <v/>
      </c>
    </row>
    <row r="4915" spans="1:14 16382:16382">
      <c r="A4915" s="18" t="str">
        <f>IF(D4915="","",VLOOKUP(D4915,'DISPATCHED (VT11)'!$E:$XEV,16373,0))</f>
        <v/>
      </c>
      <c r="B4915" s="13" t="str">
        <f>IF(D4915="","",VLOOKUP(D4915,'DISPATCHED (VT11)'!$E:$L,8,0))</f>
        <v/>
      </c>
      <c r="C4915" s="16" t="str">
        <f>IF(A4915="","",IF(VLOOKUP(A4915,'DSR Attendance'!$A:$E,5,0)=0,VLOOKUP(A4915,'DSR Attendance'!$A:$D,4,0),CONCATENATE(VLOOKUP(A4915,'DSR Attendance'!$A:$D,4,0)," / ",VLOOKUP('Per Outlet Plan'!A4915,'DSR Attendance'!$A:$E,5,0))))</f>
        <v/>
      </c>
      <c r="M4915" s="13" t="str">
        <f t="shared" si="78"/>
        <v/>
      </c>
      <c r="N4915" s="8"/>
      <c r="XFB4915" s="13" t="str">
        <f>IF(D4915="","",COUNTIF('DISPATCHED (VT11)'!$E:$E,'Per Outlet Plan'!D4915))</f>
        <v/>
      </c>
    </row>
    <row r="4916" spans="1:14 16382:16382">
      <c r="A4916" s="18" t="str">
        <f>IF(D4916="","",VLOOKUP(D4916,'DISPATCHED (VT11)'!$E:$XEV,16373,0))</f>
        <v/>
      </c>
      <c r="B4916" s="13" t="str">
        <f>IF(D4916="","",VLOOKUP(D4916,'DISPATCHED (VT11)'!$E:$L,8,0))</f>
        <v/>
      </c>
      <c r="C4916" s="16" t="str">
        <f>IF(A4916="","",IF(VLOOKUP(A4916,'DSR Attendance'!$A:$E,5,0)=0,VLOOKUP(A4916,'DSR Attendance'!$A:$D,4,0),CONCATENATE(VLOOKUP(A4916,'DSR Attendance'!$A:$D,4,0)," / ",VLOOKUP('Per Outlet Plan'!A4916,'DSR Attendance'!$A:$E,5,0))))</f>
        <v/>
      </c>
      <c r="M4916" s="13" t="str">
        <f t="shared" si="78"/>
        <v/>
      </c>
      <c r="N4916" s="8"/>
      <c r="XFB4916" s="13" t="str">
        <f>IF(D4916="","",COUNTIF('DISPATCHED (VT11)'!$E:$E,'Per Outlet Plan'!D4916))</f>
        <v/>
      </c>
    </row>
    <row r="4917" spans="1:14 16382:16382">
      <c r="A4917" s="18" t="str">
        <f>IF(D4917="","",VLOOKUP(D4917,'DISPATCHED (VT11)'!$E:$XEV,16373,0))</f>
        <v/>
      </c>
      <c r="B4917" s="13" t="str">
        <f>IF(D4917="","",VLOOKUP(D4917,'DISPATCHED (VT11)'!$E:$L,8,0))</f>
        <v/>
      </c>
      <c r="C4917" s="16" t="str">
        <f>IF(A4917="","",IF(VLOOKUP(A4917,'DSR Attendance'!$A:$E,5,0)=0,VLOOKUP(A4917,'DSR Attendance'!$A:$D,4,0),CONCATENATE(VLOOKUP(A4917,'DSR Attendance'!$A:$D,4,0)," / ",VLOOKUP('Per Outlet Plan'!A4917,'DSR Attendance'!$A:$E,5,0))))</f>
        <v/>
      </c>
      <c r="M4917" s="13" t="str">
        <f t="shared" si="78"/>
        <v/>
      </c>
      <c r="N4917" s="8"/>
      <c r="XFB4917" s="13" t="str">
        <f>IF(D4917="","",COUNTIF('DISPATCHED (VT11)'!$E:$E,'Per Outlet Plan'!D4917))</f>
        <v/>
      </c>
    </row>
    <row r="4918" spans="1:14 16382:16382">
      <c r="A4918" s="18" t="str">
        <f>IF(D4918="","",VLOOKUP(D4918,'DISPATCHED (VT11)'!$E:$XEV,16373,0))</f>
        <v/>
      </c>
      <c r="B4918" s="13" t="str">
        <f>IF(D4918="","",VLOOKUP(D4918,'DISPATCHED (VT11)'!$E:$L,8,0))</f>
        <v/>
      </c>
      <c r="C4918" s="16" t="str">
        <f>IF(A4918="","",IF(VLOOKUP(A4918,'DSR Attendance'!$A:$E,5,0)=0,VLOOKUP(A4918,'DSR Attendance'!$A:$D,4,0),CONCATENATE(VLOOKUP(A4918,'DSR Attendance'!$A:$D,4,0)," / ",VLOOKUP('Per Outlet Plan'!A4918,'DSR Attendance'!$A:$E,5,0))))</f>
        <v/>
      </c>
      <c r="M4918" s="13" t="str">
        <f t="shared" si="78"/>
        <v/>
      </c>
      <c r="N4918" s="8"/>
      <c r="XFB4918" s="13" t="str">
        <f>IF(D4918="","",COUNTIF('DISPATCHED (VT11)'!$E:$E,'Per Outlet Plan'!D4918))</f>
        <v/>
      </c>
    </row>
    <row r="4919" spans="1:14 16382:16382">
      <c r="A4919" s="18" t="str">
        <f>IF(D4919="","",VLOOKUP(D4919,'DISPATCHED (VT11)'!$E:$XEV,16373,0))</f>
        <v/>
      </c>
      <c r="B4919" s="13" t="str">
        <f>IF(D4919="","",VLOOKUP(D4919,'DISPATCHED (VT11)'!$E:$L,8,0))</f>
        <v/>
      </c>
      <c r="C4919" s="16" t="str">
        <f>IF(A4919="","",IF(VLOOKUP(A4919,'DSR Attendance'!$A:$E,5,0)=0,VLOOKUP(A4919,'DSR Attendance'!$A:$D,4,0),CONCATENATE(VLOOKUP(A4919,'DSR Attendance'!$A:$D,4,0)," / ",VLOOKUP('Per Outlet Plan'!A4919,'DSR Attendance'!$A:$E,5,0))))</f>
        <v/>
      </c>
      <c r="M4919" s="13" t="str">
        <f t="shared" si="78"/>
        <v/>
      </c>
      <c r="N4919" s="8"/>
      <c r="XFB4919" s="13" t="str">
        <f>IF(D4919="","",COUNTIF('DISPATCHED (VT11)'!$E:$E,'Per Outlet Plan'!D4919))</f>
        <v/>
      </c>
    </row>
    <row r="4920" spans="1:14 16382:16382">
      <c r="A4920" s="18" t="str">
        <f>IF(D4920="","",VLOOKUP(D4920,'DISPATCHED (VT11)'!$E:$XEV,16373,0))</f>
        <v/>
      </c>
      <c r="B4920" s="13" t="str">
        <f>IF(D4920="","",VLOOKUP(D4920,'DISPATCHED (VT11)'!$E:$L,8,0))</f>
        <v/>
      </c>
      <c r="C4920" s="16" t="str">
        <f>IF(A4920="","",IF(VLOOKUP(A4920,'DSR Attendance'!$A:$E,5,0)=0,VLOOKUP(A4920,'DSR Attendance'!$A:$D,4,0),CONCATENATE(VLOOKUP(A4920,'DSR Attendance'!$A:$D,4,0)," / ",VLOOKUP('Per Outlet Plan'!A4920,'DSR Attendance'!$A:$E,5,0))))</f>
        <v/>
      </c>
      <c r="M4920" s="13" t="str">
        <f t="shared" si="78"/>
        <v/>
      </c>
      <c r="N4920" s="8"/>
      <c r="XFB4920" s="13" t="str">
        <f>IF(D4920="","",COUNTIF('DISPATCHED (VT11)'!$E:$E,'Per Outlet Plan'!D4920))</f>
        <v/>
      </c>
    </row>
    <row r="4921" spans="1:14 16382:16382">
      <c r="A4921" s="18" t="str">
        <f>IF(D4921="","",VLOOKUP(D4921,'DISPATCHED (VT11)'!$E:$XEV,16373,0))</f>
        <v/>
      </c>
      <c r="B4921" s="13" t="str">
        <f>IF(D4921="","",VLOOKUP(D4921,'DISPATCHED (VT11)'!$E:$L,8,0))</f>
        <v/>
      </c>
      <c r="C4921" s="16" t="str">
        <f>IF(A4921="","",IF(VLOOKUP(A4921,'DSR Attendance'!$A:$E,5,0)=0,VLOOKUP(A4921,'DSR Attendance'!$A:$D,4,0),CONCATENATE(VLOOKUP(A4921,'DSR Attendance'!$A:$D,4,0)," / ",VLOOKUP('Per Outlet Plan'!A4921,'DSR Attendance'!$A:$E,5,0))))</f>
        <v/>
      </c>
      <c r="M4921" s="13" t="str">
        <f t="shared" si="78"/>
        <v/>
      </c>
      <c r="N4921" s="8"/>
      <c r="XFB4921" s="13" t="str">
        <f>IF(D4921="","",COUNTIF('DISPATCHED (VT11)'!$E:$E,'Per Outlet Plan'!D4921))</f>
        <v/>
      </c>
    </row>
    <row r="4922" spans="1:14 16382:16382">
      <c r="A4922" s="18" t="str">
        <f>IF(D4922="","",VLOOKUP(D4922,'DISPATCHED (VT11)'!$E:$XEV,16373,0))</f>
        <v/>
      </c>
      <c r="B4922" s="13" t="str">
        <f>IF(D4922="","",VLOOKUP(D4922,'DISPATCHED (VT11)'!$E:$L,8,0))</f>
        <v/>
      </c>
      <c r="C4922" s="16" t="str">
        <f>IF(A4922="","",IF(VLOOKUP(A4922,'DSR Attendance'!$A:$E,5,0)=0,VLOOKUP(A4922,'DSR Attendance'!$A:$D,4,0),CONCATENATE(VLOOKUP(A4922,'DSR Attendance'!$A:$D,4,0)," / ",VLOOKUP('Per Outlet Plan'!A4922,'DSR Attendance'!$A:$E,5,0))))</f>
        <v/>
      </c>
      <c r="M4922" s="13" t="str">
        <f t="shared" si="78"/>
        <v/>
      </c>
      <c r="N4922" s="8"/>
      <c r="XFB4922" s="13" t="str">
        <f>IF(D4922="","",COUNTIF('DISPATCHED (VT11)'!$E:$E,'Per Outlet Plan'!D4922))</f>
        <v/>
      </c>
    </row>
    <row r="4923" spans="1:14 16382:16382">
      <c r="A4923" s="18" t="str">
        <f>IF(D4923="","",VLOOKUP(D4923,'DISPATCHED (VT11)'!$E:$XEV,16373,0))</f>
        <v/>
      </c>
      <c r="B4923" s="13" t="str">
        <f>IF(D4923="","",VLOOKUP(D4923,'DISPATCHED (VT11)'!$E:$L,8,0))</f>
        <v/>
      </c>
      <c r="C4923" s="16" t="str">
        <f>IF(A4923="","",IF(VLOOKUP(A4923,'DSR Attendance'!$A:$E,5,0)=0,VLOOKUP(A4923,'DSR Attendance'!$A:$D,4,0),CONCATENATE(VLOOKUP(A4923,'DSR Attendance'!$A:$D,4,0)," / ",VLOOKUP('Per Outlet Plan'!A4923,'DSR Attendance'!$A:$E,5,0))))</f>
        <v/>
      </c>
      <c r="M4923" s="13" t="str">
        <f t="shared" si="78"/>
        <v/>
      </c>
      <c r="N4923" s="8"/>
      <c r="XFB4923" s="13" t="str">
        <f>IF(D4923="","",COUNTIF('DISPATCHED (VT11)'!$E:$E,'Per Outlet Plan'!D4923))</f>
        <v/>
      </c>
    </row>
    <row r="4924" spans="1:14 16382:16382">
      <c r="A4924" s="18" t="str">
        <f>IF(D4924="","",VLOOKUP(D4924,'DISPATCHED (VT11)'!$E:$XEV,16373,0))</f>
        <v/>
      </c>
      <c r="B4924" s="13" t="str">
        <f>IF(D4924="","",VLOOKUP(D4924,'DISPATCHED (VT11)'!$E:$L,8,0))</f>
        <v/>
      </c>
      <c r="C4924" s="16" t="str">
        <f>IF(A4924="","",IF(VLOOKUP(A4924,'DSR Attendance'!$A:$E,5,0)=0,VLOOKUP(A4924,'DSR Attendance'!$A:$D,4,0),CONCATENATE(VLOOKUP(A4924,'DSR Attendance'!$A:$D,4,0)," / ",VLOOKUP('Per Outlet Plan'!A4924,'DSR Attendance'!$A:$E,5,0))))</f>
        <v/>
      </c>
      <c r="M4924" s="13" t="str">
        <f t="shared" si="78"/>
        <v/>
      </c>
      <c r="N4924" s="8"/>
      <c r="XFB4924" s="13" t="str">
        <f>IF(D4924="","",COUNTIF('DISPATCHED (VT11)'!$E:$E,'Per Outlet Plan'!D4924))</f>
        <v/>
      </c>
    </row>
    <row r="4925" spans="1:14 16382:16382">
      <c r="A4925" s="18" t="str">
        <f>IF(D4925="","",VLOOKUP(D4925,'DISPATCHED (VT11)'!$E:$XEV,16373,0))</f>
        <v/>
      </c>
      <c r="B4925" s="13" t="str">
        <f>IF(D4925="","",VLOOKUP(D4925,'DISPATCHED (VT11)'!$E:$L,8,0))</f>
        <v/>
      </c>
      <c r="C4925" s="16" t="str">
        <f>IF(A4925="","",IF(VLOOKUP(A4925,'DSR Attendance'!$A:$E,5,0)=0,VLOOKUP(A4925,'DSR Attendance'!$A:$D,4,0),CONCATENATE(VLOOKUP(A4925,'DSR Attendance'!$A:$D,4,0)," / ",VLOOKUP('Per Outlet Plan'!A4925,'DSR Attendance'!$A:$E,5,0))))</f>
        <v/>
      </c>
      <c r="M4925" s="13" t="str">
        <f t="shared" si="78"/>
        <v/>
      </c>
      <c r="N4925" s="8"/>
      <c r="XFB4925" s="13" t="str">
        <f>IF(D4925="","",COUNTIF('DISPATCHED (VT11)'!$E:$E,'Per Outlet Plan'!D4925))</f>
        <v/>
      </c>
    </row>
    <row r="4926" spans="1:14 16382:16382">
      <c r="A4926" s="18" t="str">
        <f>IF(D4926="","",VLOOKUP(D4926,'DISPATCHED (VT11)'!$E:$XEV,16373,0))</f>
        <v/>
      </c>
      <c r="B4926" s="13" t="str">
        <f>IF(D4926="","",VLOOKUP(D4926,'DISPATCHED (VT11)'!$E:$L,8,0))</f>
        <v/>
      </c>
      <c r="C4926" s="16" t="str">
        <f>IF(A4926="","",IF(VLOOKUP(A4926,'DSR Attendance'!$A:$E,5,0)=0,VLOOKUP(A4926,'DSR Attendance'!$A:$D,4,0),CONCATENATE(VLOOKUP(A4926,'DSR Attendance'!$A:$D,4,0)," / ",VLOOKUP('Per Outlet Plan'!A4926,'DSR Attendance'!$A:$E,5,0))))</f>
        <v/>
      </c>
      <c r="M4926" s="13" t="str">
        <f t="shared" si="78"/>
        <v/>
      </c>
      <c r="N4926" s="8"/>
      <c r="XFB4926" s="13" t="str">
        <f>IF(D4926="","",COUNTIF('DISPATCHED (VT11)'!$E:$E,'Per Outlet Plan'!D4926))</f>
        <v/>
      </c>
    </row>
    <row r="4927" spans="1:14 16382:16382">
      <c r="A4927" s="18" t="str">
        <f>IF(D4927="","",VLOOKUP(D4927,'DISPATCHED (VT11)'!$E:$XEV,16373,0))</f>
        <v/>
      </c>
      <c r="B4927" s="13" t="str">
        <f>IF(D4927="","",VLOOKUP(D4927,'DISPATCHED (VT11)'!$E:$L,8,0))</f>
        <v/>
      </c>
      <c r="C4927" s="16" t="str">
        <f>IF(A4927="","",IF(VLOOKUP(A4927,'DSR Attendance'!$A:$E,5,0)=0,VLOOKUP(A4927,'DSR Attendance'!$A:$D,4,0),CONCATENATE(VLOOKUP(A4927,'DSR Attendance'!$A:$D,4,0)," / ",VLOOKUP('Per Outlet Plan'!A4927,'DSR Attendance'!$A:$E,5,0))))</f>
        <v/>
      </c>
      <c r="M4927" s="13" t="str">
        <f t="shared" si="78"/>
        <v/>
      </c>
      <c r="N4927" s="8"/>
      <c r="XFB4927" s="13" t="str">
        <f>IF(D4927="","",COUNTIF('DISPATCHED (VT11)'!$E:$E,'Per Outlet Plan'!D4927))</f>
        <v/>
      </c>
    </row>
    <row r="4928" spans="1:14 16382:16382">
      <c r="A4928" s="18" t="str">
        <f>IF(D4928="","",VLOOKUP(D4928,'DISPATCHED (VT11)'!$E:$XEV,16373,0))</f>
        <v/>
      </c>
      <c r="B4928" s="13" t="str">
        <f>IF(D4928="","",VLOOKUP(D4928,'DISPATCHED (VT11)'!$E:$L,8,0))</f>
        <v/>
      </c>
      <c r="C4928" s="16" t="str">
        <f>IF(A4928="","",IF(VLOOKUP(A4928,'DSR Attendance'!$A:$E,5,0)=0,VLOOKUP(A4928,'DSR Attendance'!$A:$D,4,0),CONCATENATE(VLOOKUP(A4928,'DSR Attendance'!$A:$D,4,0)," / ",VLOOKUP('Per Outlet Plan'!A4928,'DSR Attendance'!$A:$E,5,0))))</f>
        <v/>
      </c>
      <c r="M4928" s="13" t="str">
        <f t="shared" si="78"/>
        <v/>
      </c>
      <c r="N4928" s="8"/>
      <c r="XFB4928" s="13" t="str">
        <f>IF(D4928="","",COUNTIF('DISPATCHED (VT11)'!$E:$E,'Per Outlet Plan'!D4928))</f>
        <v/>
      </c>
    </row>
    <row r="4929" spans="1:14 16382:16382">
      <c r="A4929" s="18" t="str">
        <f>IF(D4929="","",VLOOKUP(D4929,'DISPATCHED (VT11)'!$E:$XEV,16373,0))</f>
        <v/>
      </c>
      <c r="B4929" s="13" t="str">
        <f>IF(D4929="","",VLOOKUP(D4929,'DISPATCHED (VT11)'!$E:$L,8,0))</f>
        <v/>
      </c>
      <c r="C4929" s="16" t="str">
        <f>IF(A4929="","",IF(VLOOKUP(A4929,'DSR Attendance'!$A:$E,5,0)=0,VLOOKUP(A4929,'DSR Attendance'!$A:$D,4,0),CONCATENATE(VLOOKUP(A4929,'DSR Attendance'!$A:$D,4,0)," / ",VLOOKUP('Per Outlet Plan'!A4929,'DSR Attendance'!$A:$E,5,0))))</f>
        <v/>
      </c>
      <c r="M4929" s="13" t="str">
        <f t="shared" si="78"/>
        <v/>
      </c>
      <c r="N4929" s="8"/>
      <c r="XFB4929" s="13" t="str">
        <f>IF(D4929="","",COUNTIF('DISPATCHED (VT11)'!$E:$E,'Per Outlet Plan'!D4929))</f>
        <v/>
      </c>
    </row>
    <row r="4930" spans="1:14 16382:16382">
      <c r="A4930" s="18" t="str">
        <f>IF(D4930="","",VLOOKUP(D4930,'DISPATCHED (VT11)'!$E:$XEV,16373,0))</f>
        <v/>
      </c>
      <c r="B4930" s="13" t="str">
        <f>IF(D4930="","",VLOOKUP(D4930,'DISPATCHED (VT11)'!$E:$L,8,0))</f>
        <v/>
      </c>
      <c r="C4930" s="16" t="str">
        <f>IF(A4930="","",IF(VLOOKUP(A4930,'DSR Attendance'!$A:$E,5,0)=0,VLOOKUP(A4930,'DSR Attendance'!$A:$D,4,0),CONCATENATE(VLOOKUP(A4930,'DSR Attendance'!$A:$D,4,0)," / ",VLOOKUP('Per Outlet Plan'!A4930,'DSR Attendance'!$A:$E,5,0))))</f>
        <v/>
      </c>
      <c r="M4930" s="13" t="str">
        <f t="shared" si="78"/>
        <v/>
      </c>
      <c r="N4930" s="8"/>
      <c r="XFB4930" s="13" t="str">
        <f>IF(D4930="","",COUNTIF('DISPATCHED (VT11)'!$E:$E,'Per Outlet Plan'!D4930))</f>
        <v/>
      </c>
    </row>
    <row r="4931" spans="1:14 16382:16382">
      <c r="A4931" s="18" t="str">
        <f>IF(D4931="","",VLOOKUP(D4931,'DISPATCHED (VT11)'!$E:$XEV,16373,0))</f>
        <v/>
      </c>
      <c r="B4931" s="13" t="str">
        <f>IF(D4931="","",VLOOKUP(D4931,'DISPATCHED (VT11)'!$E:$L,8,0))</f>
        <v/>
      </c>
      <c r="C4931" s="16" t="str">
        <f>IF(A4931="","",IF(VLOOKUP(A4931,'DSR Attendance'!$A:$E,5,0)=0,VLOOKUP(A4931,'DSR Attendance'!$A:$D,4,0),CONCATENATE(VLOOKUP(A4931,'DSR Attendance'!$A:$D,4,0)," / ",VLOOKUP('Per Outlet Plan'!A4931,'DSR Attendance'!$A:$E,5,0))))</f>
        <v/>
      </c>
      <c r="M4931" s="13" t="str">
        <f t="shared" si="78"/>
        <v/>
      </c>
      <c r="N4931" s="8"/>
      <c r="XFB4931" s="13" t="str">
        <f>IF(D4931="","",COUNTIF('DISPATCHED (VT11)'!$E:$E,'Per Outlet Plan'!D4931))</f>
        <v/>
      </c>
    </row>
    <row r="4932" spans="1:14 16382:16382">
      <c r="A4932" s="18" t="str">
        <f>IF(D4932="","",VLOOKUP(D4932,'DISPATCHED (VT11)'!$E:$XEV,16373,0))</f>
        <v/>
      </c>
      <c r="B4932" s="13" t="str">
        <f>IF(D4932="","",VLOOKUP(D4932,'DISPATCHED (VT11)'!$E:$L,8,0))</f>
        <v/>
      </c>
      <c r="C4932" s="16" t="str">
        <f>IF(A4932="","",IF(VLOOKUP(A4932,'DSR Attendance'!$A:$E,5,0)=0,VLOOKUP(A4932,'DSR Attendance'!$A:$D,4,0),CONCATENATE(VLOOKUP(A4932,'DSR Attendance'!$A:$D,4,0)," / ",VLOOKUP('Per Outlet Plan'!A4932,'DSR Attendance'!$A:$E,5,0))))</f>
        <v/>
      </c>
      <c r="M4932" s="13" t="str">
        <f t="shared" si="78"/>
        <v/>
      </c>
      <c r="N4932" s="8"/>
      <c r="XFB4932" s="13" t="str">
        <f>IF(D4932="","",COUNTIF('DISPATCHED (VT11)'!$E:$E,'Per Outlet Plan'!D4932))</f>
        <v/>
      </c>
    </row>
    <row r="4933" spans="1:14 16382:16382">
      <c r="A4933" s="18" t="str">
        <f>IF(D4933="","",VLOOKUP(D4933,'DISPATCHED (VT11)'!$E:$XEV,16373,0))</f>
        <v/>
      </c>
      <c r="B4933" s="13" t="str">
        <f>IF(D4933="","",VLOOKUP(D4933,'DISPATCHED (VT11)'!$E:$L,8,0))</f>
        <v/>
      </c>
      <c r="C4933" s="16" t="str">
        <f>IF(A4933="","",IF(VLOOKUP(A4933,'DSR Attendance'!$A:$E,5,0)=0,VLOOKUP(A4933,'DSR Attendance'!$A:$D,4,0),CONCATENATE(VLOOKUP(A4933,'DSR Attendance'!$A:$D,4,0)," / ",VLOOKUP('Per Outlet Plan'!A4933,'DSR Attendance'!$A:$E,5,0))))</f>
        <v/>
      </c>
      <c r="M4933" s="13" t="str">
        <f t="shared" si="78"/>
        <v/>
      </c>
      <c r="N4933" s="8"/>
      <c r="XFB4933" s="13" t="str">
        <f>IF(D4933="","",COUNTIF('DISPATCHED (VT11)'!$E:$E,'Per Outlet Plan'!D4933))</f>
        <v/>
      </c>
    </row>
    <row r="4934" spans="1:14 16382:16382">
      <c r="A4934" s="18" t="str">
        <f>IF(D4934="","",VLOOKUP(D4934,'DISPATCHED (VT11)'!$E:$XEV,16373,0))</f>
        <v/>
      </c>
      <c r="B4934" s="13" t="str">
        <f>IF(D4934="","",VLOOKUP(D4934,'DISPATCHED (VT11)'!$E:$L,8,0))</f>
        <v/>
      </c>
      <c r="C4934" s="16" t="str">
        <f>IF(A4934="","",IF(VLOOKUP(A4934,'DSR Attendance'!$A:$E,5,0)=0,VLOOKUP(A4934,'DSR Attendance'!$A:$D,4,0),CONCATENATE(VLOOKUP(A4934,'DSR Attendance'!$A:$D,4,0)," / ",VLOOKUP('Per Outlet Plan'!A4934,'DSR Attendance'!$A:$E,5,0))))</f>
        <v/>
      </c>
      <c r="M4934" s="13" t="str">
        <f t="shared" ref="M4934:M4997" si="79">IF(L4934="","",VLOOKUP(L4934,$XFC$6:$XFD$30,2,0))</f>
        <v/>
      </c>
      <c r="N4934" s="8"/>
      <c r="XFB4934" s="13" t="str">
        <f>IF(D4934="","",COUNTIF('DISPATCHED (VT11)'!$E:$E,'Per Outlet Plan'!D4934))</f>
        <v/>
      </c>
    </row>
    <row r="4935" spans="1:14 16382:16382">
      <c r="A4935" s="18" t="str">
        <f>IF(D4935="","",VLOOKUP(D4935,'DISPATCHED (VT11)'!$E:$XEV,16373,0))</f>
        <v/>
      </c>
      <c r="B4935" s="13" t="str">
        <f>IF(D4935="","",VLOOKUP(D4935,'DISPATCHED (VT11)'!$E:$L,8,0))</f>
        <v/>
      </c>
      <c r="C4935" s="16" t="str">
        <f>IF(A4935="","",IF(VLOOKUP(A4935,'DSR Attendance'!$A:$E,5,0)=0,VLOOKUP(A4935,'DSR Attendance'!$A:$D,4,0),CONCATENATE(VLOOKUP(A4935,'DSR Attendance'!$A:$D,4,0)," / ",VLOOKUP('Per Outlet Plan'!A4935,'DSR Attendance'!$A:$E,5,0))))</f>
        <v/>
      </c>
      <c r="M4935" s="13" t="str">
        <f t="shared" si="79"/>
        <v/>
      </c>
      <c r="N4935" s="8"/>
      <c r="XFB4935" s="13" t="str">
        <f>IF(D4935="","",COUNTIF('DISPATCHED (VT11)'!$E:$E,'Per Outlet Plan'!D4935))</f>
        <v/>
      </c>
    </row>
    <row r="4936" spans="1:14 16382:16382">
      <c r="A4936" s="18" t="str">
        <f>IF(D4936="","",VLOOKUP(D4936,'DISPATCHED (VT11)'!$E:$XEV,16373,0))</f>
        <v/>
      </c>
      <c r="B4936" s="13" t="str">
        <f>IF(D4936="","",VLOOKUP(D4936,'DISPATCHED (VT11)'!$E:$L,8,0))</f>
        <v/>
      </c>
      <c r="C4936" s="16" t="str">
        <f>IF(A4936="","",IF(VLOOKUP(A4936,'DSR Attendance'!$A:$E,5,0)=0,VLOOKUP(A4936,'DSR Attendance'!$A:$D,4,0),CONCATENATE(VLOOKUP(A4936,'DSR Attendance'!$A:$D,4,0)," / ",VLOOKUP('Per Outlet Plan'!A4936,'DSR Attendance'!$A:$E,5,0))))</f>
        <v/>
      </c>
      <c r="M4936" s="13" t="str">
        <f t="shared" si="79"/>
        <v/>
      </c>
      <c r="N4936" s="8"/>
      <c r="XFB4936" s="13" t="str">
        <f>IF(D4936="","",COUNTIF('DISPATCHED (VT11)'!$E:$E,'Per Outlet Plan'!D4936))</f>
        <v/>
      </c>
    </row>
    <row r="4937" spans="1:14 16382:16382">
      <c r="A4937" s="18" t="str">
        <f>IF(D4937="","",VLOOKUP(D4937,'DISPATCHED (VT11)'!$E:$XEV,16373,0))</f>
        <v/>
      </c>
      <c r="B4937" s="13" t="str">
        <f>IF(D4937="","",VLOOKUP(D4937,'DISPATCHED (VT11)'!$E:$L,8,0))</f>
        <v/>
      </c>
      <c r="C4937" s="16" t="str">
        <f>IF(A4937="","",IF(VLOOKUP(A4937,'DSR Attendance'!$A:$E,5,0)=0,VLOOKUP(A4937,'DSR Attendance'!$A:$D,4,0),CONCATENATE(VLOOKUP(A4937,'DSR Attendance'!$A:$D,4,0)," / ",VLOOKUP('Per Outlet Plan'!A4937,'DSR Attendance'!$A:$E,5,0))))</f>
        <v/>
      </c>
      <c r="M4937" s="13" t="str">
        <f t="shared" si="79"/>
        <v/>
      </c>
      <c r="N4937" s="8"/>
      <c r="XFB4937" s="13" t="str">
        <f>IF(D4937="","",COUNTIF('DISPATCHED (VT11)'!$E:$E,'Per Outlet Plan'!D4937))</f>
        <v/>
      </c>
    </row>
    <row r="4938" spans="1:14 16382:16382">
      <c r="A4938" s="18" t="str">
        <f>IF(D4938="","",VLOOKUP(D4938,'DISPATCHED (VT11)'!$E:$XEV,16373,0))</f>
        <v/>
      </c>
      <c r="B4938" s="13" t="str">
        <f>IF(D4938="","",VLOOKUP(D4938,'DISPATCHED (VT11)'!$E:$L,8,0))</f>
        <v/>
      </c>
      <c r="C4938" s="16" t="str">
        <f>IF(A4938="","",IF(VLOOKUP(A4938,'DSR Attendance'!$A:$E,5,0)=0,VLOOKUP(A4938,'DSR Attendance'!$A:$D,4,0),CONCATENATE(VLOOKUP(A4938,'DSR Attendance'!$A:$D,4,0)," / ",VLOOKUP('Per Outlet Plan'!A4938,'DSR Attendance'!$A:$E,5,0))))</f>
        <v/>
      </c>
      <c r="M4938" s="13" t="str">
        <f t="shared" si="79"/>
        <v/>
      </c>
      <c r="N4938" s="8"/>
      <c r="XFB4938" s="13" t="str">
        <f>IF(D4938="","",COUNTIF('DISPATCHED (VT11)'!$E:$E,'Per Outlet Plan'!D4938))</f>
        <v/>
      </c>
    </row>
    <row r="4939" spans="1:14 16382:16382">
      <c r="A4939" s="18" t="str">
        <f>IF(D4939="","",VLOOKUP(D4939,'DISPATCHED (VT11)'!$E:$XEV,16373,0))</f>
        <v/>
      </c>
      <c r="B4939" s="13" t="str">
        <f>IF(D4939="","",VLOOKUP(D4939,'DISPATCHED (VT11)'!$E:$L,8,0))</f>
        <v/>
      </c>
      <c r="C4939" s="16" t="str">
        <f>IF(A4939="","",IF(VLOOKUP(A4939,'DSR Attendance'!$A:$E,5,0)=0,VLOOKUP(A4939,'DSR Attendance'!$A:$D,4,0),CONCATENATE(VLOOKUP(A4939,'DSR Attendance'!$A:$D,4,0)," / ",VLOOKUP('Per Outlet Plan'!A4939,'DSR Attendance'!$A:$E,5,0))))</f>
        <v/>
      </c>
      <c r="M4939" s="13" t="str">
        <f t="shared" si="79"/>
        <v/>
      </c>
      <c r="N4939" s="8"/>
      <c r="XFB4939" s="13" t="str">
        <f>IF(D4939="","",COUNTIF('DISPATCHED (VT11)'!$E:$E,'Per Outlet Plan'!D4939))</f>
        <v/>
      </c>
    </row>
    <row r="4940" spans="1:14 16382:16382">
      <c r="A4940" s="18" t="str">
        <f>IF(D4940="","",VLOOKUP(D4940,'DISPATCHED (VT11)'!$E:$XEV,16373,0))</f>
        <v/>
      </c>
      <c r="B4940" s="13" t="str">
        <f>IF(D4940="","",VLOOKUP(D4940,'DISPATCHED (VT11)'!$E:$L,8,0))</f>
        <v/>
      </c>
      <c r="C4940" s="16" t="str">
        <f>IF(A4940="","",IF(VLOOKUP(A4940,'DSR Attendance'!$A:$E,5,0)=0,VLOOKUP(A4940,'DSR Attendance'!$A:$D,4,0),CONCATENATE(VLOOKUP(A4940,'DSR Attendance'!$A:$D,4,0)," / ",VLOOKUP('Per Outlet Plan'!A4940,'DSR Attendance'!$A:$E,5,0))))</f>
        <v/>
      </c>
      <c r="M4940" s="13" t="str">
        <f t="shared" si="79"/>
        <v/>
      </c>
      <c r="N4940" s="8"/>
      <c r="XFB4940" s="13" t="str">
        <f>IF(D4940="","",COUNTIF('DISPATCHED (VT11)'!$E:$E,'Per Outlet Plan'!D4940))</f>
        <v/>
      </c>
    </row>
    <row r="4941" spans="1:14 16382:16382">
      <c r="A4941" s="18" t="str">
        <f>IF(D4941="","",VLOOKUP(D4941,'DISPATCHED (VT11)'!$E:$XEV,16373,0))</f>
        <v/>
      </c>
      <c r="B4941" s="13" t="str">
        <f>IF(D4941="","",VLOOKUP(D4941,'DISPATCHED (VT11)'!$E:$L,8,0))</f>
        <v/>
      </c>
      <c r="C4941" s="16" t="str">
        <f>IF(A4941="","",IF(VLOOKUP(A4941,'DSR Attendance'!$A:$E,5,0)=0,VLOOKUP(A4941,'DSR Attendance'!$A:$D,4,0),CONCATENATE(VLOOKUP(A4941,'DSR Attendance'!$A:$D,4,0)," / ",VLOOKUP('Per Outlet Plan'!A4941,'DSR Attendance'!$A:$E,5,0))))</f>
        <v/>
      </c>
      <c r="M4941" s="13" t="str">
        <f t="shared" si="79"/>
        <v/>
      </c>
      <c r="N4941" s="8"/>
      <c r="XFB4941" s="13" t="str">
        <f>IF(D4941="","",COUNTIF('DISPATCHED (VT11)'!$E:$E,'Per Outlet Plan'!D4941))</f>
        <v/>
      </c>
    </row>
    <row r="4942" spans="1:14 16382:16382">
      <c r="A4942" s="18" t="str">
        <f>IF(D4942="","",VLOOKUP(D4942,'DISPATCHED (VT11)'!$E:$XEV,16373,0))</f>
        <v/>
      </c>
      <c r="B4942" s="13" t="str">
        <f>IF(D4942="","",VLOOKUP(D4942,'DISPATCHED (VT11)'!$E:$L,8,0))</f>
        <v/>
      </c>
      <c r="C4942" s="16" t="str">
        <f>IF(A4942="","",IF(VLOOKUP(A4942,'DSR Attendance'!$A:$E,5,0)=0,VLOOKUP(A4942,'DSR Attendance'!$A:$D,4,0),CONCATENATE(VLOOKUP(A4942,'DSR Attendance'!$A:$D,4,0)," / ",VLOOKUP('Per Outlet Plan'!A4942,'DSR Attendance'!$A:$E,5,0))))</f>
        <v/>
      </c>
      <c r="M4942" s="13" t="str">
        <f t="shared" si="79"/>
        <v/>
      </c>
      <c r="N4942" s="8"/>
      <c r="XFB4942" s="13" t="str">
        <f>IF(D4942="","",COUNTIF('DISPATCHED (VT11)'!$E:$E,'Per Outlet Plan'!D4942))</f>
        <v/>
      </c>
    </row>
    <row r="4943" spans="1:14 16382:16382">
      <c r="A4943" s="18" t="str">
        <f>IF(D4943="","",VLOOKUP(D4943,'DISPATCHED (VT11)'!$E:$XEV,16373,0))</f>
        <v/>
      </c>
      <c r="B4943" s="13" t="str">
        <f>IF(D4943="","",VLOOKUP(D4943,'DISPATCHED (VT11)'!$E:$L,8,0))</f>
        <v/>
      </c>
      <c r="C4943" s="16" t="str">
        <f>IF(A4943="","",IF(VLOOKUP(A4943,'DSR Attendance'!$A:$E,5,0)=0,VLOOKUP(A4943,'DSR Attendance'!$A:$D,4,0),CONCATENATE(VLOOKUP(A4943,'DSR Attendance'!$A:$D,4,0)," / ",VLOOKUP('Per Outlet Plan'!A4943,'DSR Attendance'!$A:$E,5,0))))</f>
        <v/>
      </c>
      <c r="M4943" s="13" t="str">
        <f t="shared" si="79"/>
        <v/>
      </c>
      <c r="N4943" s="8"/>
      <c r="XFB4943" s="13" t="str">
        <f>IF(D4943="","",COUNTIF('DISPATCHED (VT11)'!$E:$E,'Per Outlet Plan'!D4943))</f>
        <v/>
      </c>
    </row>
    <row r="4944" spans="1:14 16382:16382">
      <c r="A4944" s="18" t="str">
        <f>IF(D4944="","",VLOOKUP(D4944,'DISPATCHED (VT11)'!$E:$XEV,16373,0))</f>
        <v/>
      </c>
      <c r="B4944" s="13" t="str">
        <f>IF(D4944="","",VLOOKUP(D4944,'DISPATCHED (VT11)'!$E:$L,8,0))</f>
        <v/>
      </c>
      <c r="C4944" s="16" t="str">
        <f>IF(A4944="","",IF(VLOOKUP(A4944,'DSR Attendance'!$A:$E,5,0)=0,VLOOKUP(A4944,'DSR Attendance'!$A:$D,4,0),CONCATENATE(VLOOKUP(A4944,'DSR Attendance'!$A:$D,4,0)," / ",VLOOKUP('Per Outlet Plan'!A4944,'DSR Attendance'!$A:$E,5,0))))</f>
        <v/>
      </c>
      <c r="M4944" s="13" t="str">
        <f t="shared" si="79"/>
        <v/>
      </c>
      <c r="N4944" s="8"/>
      <c r="XFB4944" s="13" t="str">
        <f>IF(D4944="","",COUNTIF('DISPATCHED (VT11)'!$E:$E,'Per Outlet Plan'!D4944))</f>
        <v/>
      </c>
    </row>
    <row r="4945" spans="1:14 16382:16382">
      <c r="A4945" s="18" t="str">
        <f>IF(D4945="","",VLOOKUP(D4945,'DISPATCHED (VT11)'!$E:$XEV,16373,0))</f>
        <v/>
      </c>
      <c r="B4945" s="13" t="str">
        <f>IF(D4945="","",VLOOKUP(D4945,'DISPATCHED (VT11)'!$E:$L,8,0))</f>
        <v/>
      </c>
      <c r="C4945" s="16" t="str">
        <f>IF(A4945="","",IF(VLOOKUP(A4945,'DSR Attendance'!$A:$E,5,0)=0,VLOOKUP(A4945,'DSR Attendance'!$A:$D,4,0),CONCATENATE(VLOOKUP(A4945,'DSR Attendance'!$A:$D,4,0)," / ",VLOOKUP('Per Outlet Plan'!A4945,'DSR Attendance'!$A:$E,5,0))))</f>
        <v/>
      </c>
      <c r="M4945" s="13" t="str">
        <f t="shared" si="79"/>
        <v/>
      </c>
      <c r="N4945" s="8"/>
      <c r="XFB4945" s="13" t="str">
        <f>IF(D4945="","",COUNTIF('DISPATCHED (VT11)'!$E:$E,'Per Outlet Plan'!D4945))</f>
        <v/>
      </c>
    </row>
    <row r="4946" spans="1:14 16382:16382">
      <c r="A4946" s="18" t="str">
        <f>IF(D4946="","",VLOOKUP(D4946,'DISPATCHED (VT11)'!$E:$XEV,16373,0))</f>
        <v/>
      </c>
      <c r="B4946" s="13" t="str">
        <f>IF(D4946="","",VLOOKUP(D4946,'DISPATCHED (VT11)'!$E:$L,8,0))</f>
        <v/>
      </c>
      <c r="C4946" s="16" t="str">
        <f>IF(A4946="","",IF(VLOOKUP(A4946,'DSR Attendance'!$A:$E,5,0)=0,VLOOKUP(A4946,'DSR Attendance'!$A:$D,4,0),CONCATENATE(VLOOKUP(A4946,'DSR Attendance'!$A:$D,4,0)," / ",VLOOKUP('Per Outlet Plan'!A4946,'DSR Attendance'!$A:$E,5,0))))</f>
        <v/>
      </c>
      <c r="M4946" s="13" t="str">
        <f t="shared" si="79"/>
        <v/>
      </c>
      <c r="N4946" s="8"/>
      <c r="XFB4946" s="13" t="str">
        <f>IF(D4946="","",COUNTIF('DISPATCHED (VT11)'!$E:$E,'Per Outlet Plan'!D4946))</f>
        <v/>
      </c>
    </row>
    <row r="4947" spans="1:14 16382:16382">
      <c r="A4947" s="18" t="str">
        <f>IF(D4947="","",VLOOKUP(D4947,'DISPATCHED (VT11)'!$E:$XEV,16373,0))</f>
        <v/>
      </c>
      <c r="B4947" s="13" t="str">
        <f>IF(D4947="","",VLOOKUP(D4947,'DISPATCHED (VT11)'!$E:$L,8,0))</f>
        <v/>
      </c>
      <c r="C4947" s="16" t="str">
        <f>IF(A4947="","",IF(VLOOKUP(A4947,'DSR Attendance'!$A:$E,5,0)=0,VLOOKUP(A4947,'DSR Attendance'!$A:$D,4,0),CONCATENATE(VLOOKUP(A4947,'DSR Attendance'!$A:$D,4,0)," / ",VLOOKUP('Per Outlet Plan'!A4947,'DSR Attendance'!$A:$E,5,0))))</f>
        <v/>
      </c>
      <c r="M4947" s="13" t="str">
        <f t="shared" si="79"/>
        <v/>
      </c>
      <c r="N4947" s="8"/>
      <c r="XFB4947" s="13" t="str">
        <f>IF(D4947="","",COUNTIF('DISPATCHED (VT11)'!$E:$E,'Per Outlet Plan'!D4947))</f>
        <v/>
      </c>
    </row>
    <row r="4948" spans="1:14 16382:16382">
      <c r="A4948" s="18" t="str">
        <f>IF(D4948="","",VLOOKUP(D4948,'DISPATCHED (VT11)'!$E:$XEV,16373,0))</f>
        <v/>
      </c>
      <c r="B4948" s="13" t="str">
        <f>IF(D4948="","",VLOOKUP(D4948,'DISPATCHED (VT11)'!$E:$L,8,0))</f>
        <v/>
      </c>
      <c r="C4948" s="16" t="str">
        <f>IF(A4948="","",IF(VLOOKUP(A4948,'DSR Attendance'!$A:$E,5,0)=0,VLOOKUP(A4948,'DSR Attendance'!$A:$D,4,0),CONCATENATE(VLOOKUP(A4948,'DSR Attendance'!$A:$D,4,0)," / ",VLOOKUP('Per Outlet Plan'!A4948,'DSR Attendance'!$A:$E,5,0))))</f>
        <v/>
      </c>
      <c r="M4948" s="13" t="str">
        <f t="shared" si="79"/>
        <v/>
      </c>
      <c r="N4948" s="8"/>
      <c r="XFB4948" s="13" t="str">
        <f>IF(D4948="","",COUNTIF('DISPATCHED (VT11)'!$E:$E,'Per Outlet Plan'!D4948))</f>
        <v/>
      </c>
    </row>
    <row r="4949" spans="1:14 16382:16382">
      <c r="A4949" s="18" t="str">
        <f>IF(D4949="","",VLOOKUP(D4949,'DISPATCHED (VT11)'!$E:$XEV,16373,0))</f>
        <v/>
      </c>
      <c r="B4949" s="13" t="str">
        <f>IF(D4949="","",VLOOKUP(D4949,'DISPATCHED (VT11)'!$E:$L,8,0))</f>
        <v/>
      </c>
      <c r="C4949" s="16" t="str">
        <f>IF(A4949="","",IF(VLOOKUP(A4949,'DSR Attendance'!$A:$E,5,0)=0,VLOOKUP(A4949,'DSR Attendance'!$A:$D,4,0),CONCATENATE(VLOOKUP(A4949,'DSR Attendance'!$A:$D,4,0)," / ",VLOOKUP('Per Outlet Plan'!A4949,'DSR Attendance'!$A:$E,5,0))))</f>
        <v/>
      </c>
      <c r="M4949" s="13" t="str">
        <f t="shared" si="79"/>
        <v/>
      </c>
      <c r="N4949" s="8"/>
      <c r="XFB4949" s="13" t="str">
        <f>IF(D4949="","",COUNTIF('DISPATCHED (VT11)'!$E:$E,'Per Outlet Plan'!D4949))</f>
        <v/>
      </c>
    </row>
    <row r="4950" spans="1:14 16382:16382">
      <c r="A4950" s="18" t="str">
        <f>IF(D4950="","",VLOOKUP(D4950,'DISPATCHED (VT11)'!$E:$XEV,16373,0))</f>
        <v/>
      </c>
      <c r="B4950" s="13" t="str">
        <f>IF(D4950="","",VLOOKUP(D4950,'DISPATCHED (VT11)'!$E:$L,8,0))</f>
        <v/>
      </c>
      <c r="C4950" s="16" t="str">
        <f>IF(A4950="","",IF(VLOOKUP(A4950,'DSR Attendance'!$A:$E,5,0)=0,VLOOKUP(A4950,'DSR Attendance'!$A:$D,4,0),CONCATENATE(VLOOKUP(A4950,'DSR Attendance'!$A:$D,4,0)," / ",VLOOKUP('Per Outlet Plan'!A4950,'DSR Attendance'!$A:$E,5,0))))</f>
        <v/>
      </c>
      <c r="M4950" s="13" t="str">
        <f t="shared" si="79"/>
        <v/>
      </c>
      <c r="N4950" s="8"/>
      <c r="XFB4950" s="13" t="str">
        <f>IF(D4950="","",COUNTIF('DISPATCHED (VT11)'!$E:$E,'Per Outlet Plan'!D4950))</f>
        <v/>
      </c>
    </row>
    <row r="4951" spans="1:14 16382:16382">
      <c r="A4951" s="18" t="str">
        <f>IF(D4951="","",VLOOKUP(D4951,'DISPATCHED (VT11)'!$E:$XEV,16373,0))</f>
        <v/>
      </c>
      <c r="B4951" s="13" t="str">
        <f>IF(D4951="","",VLOOKUP(D4951,'DISPATCHED (VT11)'!$E:$L,8,0))</f>
        <v/>
      </c>
      <c r="C4951" s="16" t="str">
        <f>IF(A4951="","",IF(VLOOKUP(A4951,'DSR Attendance'!$A:$E,5,0)=0,VLOOKUP(A4951,'DSR Attendance'!$A:$D,4,0),CONCATENATE(VLOOKUP(A4951,'DSR Attendance'!$A:$D,4,0)," / ",VLOOKUP('Per Outlet Plan'!A4951,'DSR Attendance'!$A:$E,5,0))))</f>
        <v/>
      </c>
      <c r="M4951" s="13" t="str">
        <f t="shared" si="79"/>
        <v/>
      </c>
      <c r="N4951" s="8"/>
      <c r="XFB4951" s="13" t="str">
        <f>IF(D4951="","",COUNTIF('DISPATCHED (VT11)'!$E:$E,'Per Outlet Plan'!D4951))</f>
        <v/>
      </c>
    </row>
    <row r="4952" spans="1:14 16382:16382">
      <c r="A4952" s="18" t="str">
        <f>IF(D4952="","",VLOOKUP(D4952,'DISPATCHED (VT11)'!$E:$XEV,16373,0))</f>
        <v/>
      </c>
      <c r="B4952" s="13" t="str">
        <f>IF(D4952="","",VLOOKUP(D4952,'DISPATCHED (VT11)'!$E:$L,8,0))</f>
        <v/>
      </c>
      <c r="C4952" s="16" t="str">
        <f>IF(A4952="","",IF(VLOOKUP(A4952,'DSR Attendance'!$A:$E,5,0)=0,VLOOKUP(A4952,'DSR Attendance'!$A:$D,4,0),CONCATENATE(VLOOKUP(A4952,'DSR Attendance'!$A:$D,4,0)," / ",VLOOKUP('Per Outlet Plan'!A4952,'DSR Attendance'!$A:$E,5,0))))</f>
        <v/>
      </c>
      <c r="M4952" s="13" t="str">
        <f t="shared" si="79"/>
        <v/>
      </c>
      <c r="N4952" s="8"/>
      <c r="XFB4952" s="13" t="str">
        <f>IF(D4952="","",COUNTIF('DISPATCHED (VT11)'!$E:$E,'Per Outlet Plan'!D4952))</f>
        <v/>
      </c>
    </row>
    <row r="4953" spans="1:14 16382:16382">
      <c r="A4953" s="18" t="str">
        <f>IF(D4953="","",VLOOKUP(D4953,'DISPATCHED (VT11)'!$E:$XEV,16373,0))</f>
        <v/>
      </c>
      <c r="B4953" s="13" t="str">
        <f>IF(D4953="","",VLOOKUP(D4953,'DISPATCHED (VT11)'!$E:$L,8,0))</f>
        <v/>
      </c>
      <c r="C4953" s="16" t="str">
        <f>IF(A4953="","",IF(VLOOKUP(A4953,'DSR Attendance'!$A:$E,5,0)=0,VLOOKUP(A4953,'DSR Attendance'!$A:$D,4,0),CONCATENATE(VLOOKUP(A4953,'DSR Attendance'!$A:$D,4,0)," / ",VLOOKUP('Per Outlet Plan'!A4953,'DSR Attendance'!$A:$E,5,0))))</f>
        <v/>
      </c>
      <c r="M4953" s="13" t="str">
        <f t="shared" si="79"/>
        <v/>
      </c>
      <c r="N4953" s="8"/>
      <c r="XFB4953" s="13" t="str">
        <f>IF(D4953="","",COUNTIF('DISPATCHED (VT11)'!$E:$E,'Per Outlet Plan'!D4953))</f>
        <v/>
      </c>
    </row>
    <row r="4954" spans="1:14 16382:16382">
      <c r="A4954" s="18" t="str">
        <f>IF(D4954="","",VLOOKUP(D4954,'DISPATCHED (VT11)'!$E:$XEV,16373,0))</f>
        <v/>
      </c>
      <c r="B4954" s="13" t="str">
        <f>IF(D4954="","",VLOOKUP(D4954,'DISPATCHED (VT11)'!$E:$L,8,0))</f>
        <v/>
      </c>
      <c r="C4954" s="16" t="str">
        <f>IF(A4954="","",IF(VLOOKUP(A4954,'DSR Attendance'!$A:$E,5,0)=0,VLOOKUP(A4954,'DSR Attendance'!$A:$D,4,0),CONCATENATE(VLOOKUP(A4954,'DSR Attendance'!$A:$D,4,0)," / ",VLOOKUP('Per Outlet Plan'!A4954,'DSR Attendance'!$A:$E,5,0))))</f>
        <v/>
      </c>
      <c r="M4954" s="13" t="str">
        <f t="shared" si="79"/>
        <v/>
      </c>
      <c r="N4954" s="8"/>
      <c r="XFB4954" s="13" t="str">
        <f>IF(D4954="","",COUNTIF('DISPATCHED (VT11)'!$E:$E,'Per Outlet Plan'!D4954))</f>
        <v/>
      </c>
    </row>
    <row r="4955" spans="1:14 16382:16382">
      <c r="A4955" s="18" t="str">
        <f>IF(D4955="","",VLOOKUP(D4955,'DISPATCHED (VT11)'!$E:$XEV,16373,0))</f>
        <v/>
      </c>
      <c r="B4955" s="13" t="str">
        <f>IF(D4955="","",VLOOKUP(D4955,'DISPATCHED (VT11)'!$E:$L,8,0))</f>
        <v/>
      </c>
      <c r="C4955" s="16" t="str">
        <f>IF(A4955="","",IF(VLOOKUP(A4955,'DSR Attendance'!$A:$E,5,0)=0,VLOOKUP(A4955,'DSR Attendance'!$A:$D,4,0),CONCATENATE(VLOOKUP(A4955,'DSR Attendance'!$A:$D,4,0)," / ",VLOOKUP('Per Outlet Plan'!A4955,'DSR Attendance'!$A:$E,5,0))))</f>
        <v/>
      </c>
      <c r="M4955" s="13" t="str">
        <f t="shared" si="79"/>
        <v/>
      </c>
      <c r="N4955" s="8"/>
      <c r="XFB4955" s="13" t="str">
        <f>IF(D4955="","",COUNTIF('DISPATCHED (VT11)'!$E:$E,'Per Outlet Plan'!D4955))</f>
        <v/>
      </c>
    </row>
    <row r="4956" spans="1:14 16382:16382">
      <c r="A4956" s="18" t="str">
        <f>IF(D4956="","",VLOOKUP(D4956,'DISPATCHED (VT11)'!$E:$XEV,16373,0))</f>
        <v/>
      </c>
      <c r="B4956" s="13" t="str">
        <f>IF(D4956="","",VLOOKUP(D4956,'DISPATCHED (VT11)'!$E:$L,8,0))</f>
        <v/>
      </c>
      <c r="C4956" s="16" t="str">
        <f>IF(A4956="","",IF(VLOOKUP(A4956,'DSR Attendance'!$A:$E,5,0)=0,VLOOKUP(A4956,'DSR Attendance'!$A:$D,4,0),CONCATENATE(VLOOKUP(A4956,'DSR Attendance'!$A:$D,4,0)," / ",VLOOKUP('Per Outlet Plan'!A4956,'DSR Attendance'!$A:$E,5,0))))</f>
        <v/>
      </c>
      <c r="M4956" s="13" t="str">
        <f t="shared" si="79"/>
        <v/>
      </c>
      <c r="N4956" s="8"/>
      <c r="XFB4956" s="13" t="str">
        <f>IF(D4956="","",COUNTIF('DISPATCHED (VT11)'!$E:$E,'Per Outlet Plan'!D4956))</f>
        <v/>
      </c>
    </row>
    <row r="4957" spans="1:14 16382:16382">
      <c r="A4957" s="18" t="str">
        <f>IF(D4957="","",VLOOKUP(D4957,'DISPATCHED (VT11)'!$E:$XEV,16373,0))</f>
        <v/>
      </c>
      <c r="B4957" s="13" t="str">
        <f>IF(D4957="","",VLOOKUP(D4957,'DISPATCHED (VT11)'!$E:$L,8,0))</f>
        <v/>
      </c>
      <c r="C4957" s="16" t="str">
        <f>IF(A4957="","",IF(VLOOKUP(A4957,'DSR Attendance'!$A:$E,5,0)=0,VLOOKUP(A4957,'DSR Attendance'!$A:$D,4,0),CONCATENATE(VLOOKUP(A4957,'DSR Attendance'!$A:$D,4,0)," / ",VLOOKUP('Per Outlet Plan'!A4957,'DSR Attendance'!$A:$E,5,0))))</f>
        <v/>
      </c>
      <c r="M4957" s="13" t="str">
        <f t="shared" si="79"/>
        <v/>
      </c>
      <c r="N4957" s="8"/>
      <c r="XFB4957" s="13" t="str">
        <f>IF(D4957="","",COUNTIF('DISPATCHED (VT11)'!$E:$E,'Per Outlet Plan'!D4957))</f>
        <v/>
      </c>
    </row>
    <row r="4958" spans="1:14 16382:16382">
      <c r="A4958" s="18" t="str">
        <f>IF(D4958="","",VLOOKUP(D4958,'DISPATCHED (VT11)'!$E:$XEV,16373,0))</f>
        <v/>
      </c>
      <c r="B4958" s="13" t="str">
        <f>IF(D4958="","",VLOOKUP(D4958,'DISPATCHED (VT11)'!$E:$L,8,0))</f>
        <v/>
      </c>
      <c r="C4958" s="16" t="str">
        <f>IF(A4958="","",IF(VLOOKUP(A4958,'DSR Attendance'!$A:$E,5,0)=0,VLOOKUP(A4958,'DSR Attendance'!$A:$D,4,0),CONCATENATE(VLOOKUP(A4958,'DSR Attendance'!$A:$D,4,0)," / ",VLOOKUP('Per Outlet Plan'!A4958,'DSR Attendance'!$A:$E,5,0))))</f>
        <v/>
      </c>
      <c r="M4958" s="13" t="str">
        <f t="shared" si="79"/>
        <v/>
      </c>
      <c r="N4958" s="8"/>
      <c r="XFB4958" s="13" t="str">
        <f>IF(D4958="","",COUNTIF('DISPATCHED (VT11)'!$E:$E,'Per Outlet Plan'!D4958))</f>
        <v/>
      </c>
    </row>
    <row r="4959" spans="1:14 16382:16382">
      <c r="A4959" s="18" t="str">
        <f>IF(D4959="","",VLOOKUP(D4959,'DISPATCHED (VT11)'!$E:$XEV,16373,0))</f>
        <v/>
      </c>
      <c r="B4959" s="13" t="str">
        <f>IF(D4959="","",VLOOKUP(D4959,'DISPATCHED (VT11)'!$E:$L,8,0))</f>
        <v/>
      </c>
      <c r="C4959" s="16" t="str">
        <f>IF(A4959="","",IF(VLOOKUP(A4959,'DSR Attendance'!$A:$E,5,0)=0,VLOOKUP(A4959,'DSR Attendance'!$A:$D,4,0),CONCATENATE(VLOOKUP(A4959,'DSR Attendance'!$A:$D,4,0)," / ",VLOOKUP('Per Outlet Plan'!A4959,'DSR Attendance'!$A:$E,5,0))))</f>
        <v/>
      </c>
      <c r="M4959" s="13" t="str">
        <f t="shared" si="79"/>
        <v/>
      </c>
      <c r="N4959" s="8"/>
      <c r="XFB4959" s="13" t="str">
        <f>IF(D4959="","",COUNTIF('DISPATCHED (VT11)'!$E:$E,'Per Outlet Plan'!D4959))</f>
        <v/>
      </c>
    </row>
    <row r="4960" spans="1:14 16382:16382">
      <c r="A4960" s="18" t="str">
        <f>IF(D4960="","",VLOOKUP(D4960,'DISPATCHED (VT11)'!$E:$XEV,16373,0))</f>
        <v/>
      </c>
      <c r="B4960" s="13" t="str">
        <f>IF(D4960="","",VLOOKUP(D4960,'DISPATCHED (VT11)'!$E:$L,8,0))</f>
        <v/>
      </c>
      <c r="C4960" s="16" t="str">
        <f>IF(A4960="","",IF(VLOOKUP(A4960,'DSR Attendance'!$A:$E,5,0)=0,VLOOKUP(A4960,'DSR Attendance'!$A:$D,4,0),CONCATENATE(VLOOKUP(A4960,'DSR Attendance'!$A:$D,4,0)," / ",VLOOKUP('Per Outlet Plan'!A4960,'DSR Attendance'!$A:$E,5,0))))</f>
        <v/>
      </c>
      <c r="M4960" s="13" t="str">
        <f t="shared" si="79"/>
        <v/>
      </c>
      <c r="N4960" s="8"/>
      <c r="XFB4960" s="13" t="str">
        <f>IF(D4960="","",COUNTIF('DISPATCHED (VT11)'!$E:$E,'Per Outlet Plan'!D4960))</f>
        <v/>
      </c>
    </row>
    <row r="4961" spans="1:14 16382:16382">
      <c r="A4961" s="18" t="str">
        <f>IF(D4961="","",VLOOKUP(D4961,'DISPATCHED (VT11)'!$E:$XEV,16373,0))</f>
        <v/>
      </c>
      <c r="B4961" s="13" t="str">
        <f>IF(D4961="","",VLOOKUP(D4961,'DISPATCHED (VT11)'!$E:$L,8,0))</f>
        <v/>
      </c>
      <c r="C4961" s="16" t="str">
        <f>IF(A4961="","",IF(VLOOKUP(A4961,'DSR Attendance'!$A:$E,5,0)=0,VLOOKUP(A4961,'DSR Attendance'!$A:$D,4,0),CONCATENATE(VLOOKUP(A4961,'DSR Attendance'!$A:$D,4,0)," / ",VLOOKUP('Per Outlet Plan'!A4961,'DSR Attendance'!$A:$E,5,0))))</f>
        <v/>
      </c>
      <c r="M4961" s="13" t="str">
        <f t="shared" si="79"/>
        <v/>
      </c>
      <c r="N4961" s="8"/>
      <c r="XFB4961" s="13" t="str">
        <f>IF(D4961="","",COUNTIF('DISPATCHED (VT11)'!$E:$E,'Per Outlet Plan'!D4961))</f>
        <v/>
      </c>
    </row>
    <row r="4962" spans="1:14 16382:16382">
      <c r="A4962" s="18" t="str">
        <f>IF(D4962="","",VLOOKUP(D4962,'DISPATCHED (VT11)'!$E:$XEV,16373,0))</f>
        <v/>
      </c>
      <c r="B4962" s="13" t="str">
        <f>IF(D4962="","",VLOOKUP(D4962,'DISPATCHED (VT11)'!$E:$L,8,0))</f>
        <v/>
      </c>
      <c r="C4962" s="16" t="str">
        <f>IF(A4962="","",IF(VLOOKUP(A4962,'DSR Attendance'!$A:$E,5,0)=0,VLOOKUP(A4962,'DSR Attendance'!$A:$D,4,0),CONCATENATE(VLOOKUP(A4962,'DSR Attendance'!$A:$D,4,0)," / ",VLOOKUP('Per Outlet Plan'!A4962,'DSR Attendance'!$A:$E,5,0))))</f>
        <v/>
      </c>
      <c r="M4962" s="13" t="str">
        <f t="shared" si="79"/>
        <v/>
      </c>
      <c r="N4962" s="8"/>
      <c r="XFB4962" s="13" t="str">
        <f>IF(D4962="","",COUNTIF('DISPATCHED (VT11)'!$E:$E,'Per Outlet Plan'!D4962))</f>
        <v/>
      </c>
    </row>
    <row r="4963" spans="1:14 16382:16382">
      <c r="A4963" s="18" t="str">
        <f>IF(D4963="","",VLOOKUP(D4963,'DISPATCHED (VT11)'!$E:$XEV,16373,0))</f>
        <v/>
      </c>
      <c r="B4963" s="13" t="str">
        <f>IF(D4963="","",VLOOKUP(D4963,'DISPATCHED (VT11)'!$E:$L,8,0))</f>
        <v/>
      </c>
      <c r="C4963" s="16" t="str">
        <f>IF(A4963="","",IF(VLOOKUP(A4963,'DSR Attendance'!$A:$E,5,0)=0,VLOOKUP(A4963,'DSR Attendance'!$A:$D,4,0),CONCATENATE(VLOOKUP(A4963,'DSR Attendance'!$A:$D,4,0)," / ",VLOOKUP('Per Outlet Plan'!A4963,'DSR Attendance'!$A:$E,5,0))))</f>
        <v/>
      </c>
      <c r="M4963" s="13" t="str">
        <f t="shared" si="79"/>
        <v/>
      </c>
      <c r="N4963" s="8"/>
      <c r="XFB4963" s="13" t="str">
        <f>IF(D4963="","",COUNTIF('DISPATCHED (VT11)'!$E:$E,'Per Outlet Plan'!D4963))</f>
        <v/>
      </c>
    </row>
    <row r="4964" spans="1:14 16382:16382">
      <c r="A4964" s="18" t="str">
        <f>IF(D4964="","",VLOOKUP(D4964,'DISPATCHED (VT11)'!$E:$XEV,16373,0))</f>
        <v/>
      </c>
      <c r="B4964" s="13" t="str">
        <f>IF(D4964="","",VLOOKUP(D4964,'DISPATCHED (VT11)'!$E:$L,8,0))</f>
        <v/>
      </c>
      <c r="C4964" s="16" t="str">
        <f>IF(A4964="","",IF(VLOOKUP(A4964,'DSR Attendance'!$A:$E,5,0)=0,VLOOKUP(A4964,'DSR Attendance'!$A:$D,4,0),CONCATENATE(VLOOKUP(A4964,'DSR Attendance'!$A:$D,4,0)," / ",VLOOKUP('Per Outlet Plan'!A4964,'DSR Attendance'!$A:$E,5,0))))</f>
        <v/>
      </c>
      <c r="M4964" s="13" t="str">
        <f t="shared" si="79"/>
        <v/>
      </c>
      <c r="N4964" s="8"/>
      <c r="XFB4964" s="13" t="str">
        <f>IF(D4964="","",COUNTIF('DISPATCHED (VT11)'!$E:$E,'Per Outlet Plan'!D4964))</f>
        <v/>
      </c>
    </row>
    <row r="4965" spans="1:14 16382:16382">
      <c r="A4965" s="18" t="str">
        <f>IF(D4965="","",VLOOKUP(D4965,'DISPATCHED (VT11)'!$E:$XEV,16373,0))</f>
        <v/>
      </c>
      <c r="B4965" s="13" t="str">
        <f>IF(D4965="","",VLOOKUP(D4965,'DISPATCHED (VT11)'!$E:$L,8,0))</f>
        <v/>
      </c>
      <c r="C4965" s="16" t="str">
        <f>IF(A4965="","",IF(VLOOKUP(A4965,'DSR Attendance'!$A:$E,5,0)=0,VLOOKUP(A4965,'DSR Attendance'!$A:$D,4,0),CONCATENATE(VLOOKUP(A4965,'DSR Attendance'!$A:$D,4,0)," / ",VLOOKUP('Per Outlet Plan'!A4965,'DSR Attendance'!$A:$E,5,0))))</f>
        <v/>
      </c>
      <c r="M4965" s="13" t="str">
        <f t="shared" si="79"/>
        <v/>
      </c>
      <c r="N4965" s="8"/>
      <c r="XFB4965" s="13" t="str">
        <f>IF(D4965="","",COUNTIF('DISPATCHED (VT11)'!$E:$E,'Per Outlet Plan'!D4965))</f>
        <v/>
      </c>
    </row>
    <row r="4966" spans="1:14 16382:16382">
      <c r="A4966" s="18" t="str">
        <f>IF(D4966="","",VLOOKUP(D4966,'DISPATCHED (VT11)'!$E:$XEV,16373,0))</f>
        <v/>
      </c>
      <c r="B4966" s="13" t="str">
        <f>IF(D4966="","",VLOOKUP(D4966,'DISPATCHED (VT11)'!$E:$L,8,0))</f>
        <v/>
      </c>
      <c r="C4966" s="16" t="str">
        <f>IF(A4966="","",IF(VLOOKUP(A4966,'DSR Attendance'!$A:$E,5,0)=0,VLOOKUP(A4966,'DSR Attendance'!$A:$D,4,0),CONCATENATE(VLOOKUP(A4966,'DSR Attendance'!$A:$D,4,0)," / ",VLOOKUP('Per Outlet Plan'!A4966,'DSR Attendance'!$A:$E,5,0))))</f>
        <v/>
      </c>
      <c r="M4966" s="13" t="str">
        <f t="shared" si="79"/>
        <v/>
      </c>
      <c r="N4966" s="8"/>
      <c r="XFB4966" s="13" t="str">
        <f>IF(D4966="","",COUNTIF('DISPATCHED (VT11)'!$E:$E,'Per Outlet Plan'!D4966))</f>
        <v/>
      </c>
    </row>
    <row r="4967" spans="1:14 16382:16382">
      <c r="A4967" s="18" t="str">
        <f>IF(D4967="","",VLOOKUP(D4967,'DISPATCHED (VT11)'!$E:$XEV,16373,0))</f>
        <v/>
      </c>
      <c r="B4967" s="13" t="str">
        <f>IF(D4967="","",VLOOKUP(D4967,'DISPATCHED (VT11)'!$E:$L,8,0))</f>
        <v/>
      </c>
      <c r="C4967" s="16" t="str">
        <f>IF(A4967="","",IF(VLOOKUP(A4967,'DSR Attendance'!$A:$E,5,0)=0,VLOOKUP(A4967,'DSR Attendance'!$A:$D,4,0),CONCATENATE(VLOOKUP(A4967,'DSR Attendance'!$A:$D,4,0)," / ",VLOOKUP('Per Outlet Plan'!A4967,'DSR Attendance'!$A:$E,5,0))))</f>
        <v/>
      </c>
      <c r="M4967" s="13" t="str">
        <f t="shared" si="79"/>
        <v/>
      </c>
      <c r="N4967" s="8"/>
      <c r="XFB4967" s="13" t="str">
        <f>IF(D4967="","",COUNTIF('DISPATCHED (VT11)'!$E:$E,'Per Outlet Plan'!D4967))</f>
        <v/>
      </c>
    </row>
    <row r="4968" spans="1:14 16382:16382">
      <c r="A4968" s="18" t="str">
        <f>IF(D4968="","",VLOOKUP(D4968,'DISPATCHED (VT11)'!$E:$XEV,16373,0))</f>
        <v/>
      </c>
      <c r="B4968" s="13" t="str">
        <f>IF(D4968="","",VLOOKUP(D4968,'DISPATCHED (VT11)'!$E:$L,8,0))</f>
        <v/>
      </c>
      <c r="C4968" s="16" t="str">
        <f>IF(A4968="","",IF(VLOOKUP(A4968,'DSR Attendance'!$A:$E,5,0)=0,VLOOKUP(A4968,'DSR Attendance'!$A:$D,4,0),CONCATENATE(VLOOKUP(A4968,'DSR Attendance'!$A:$D,4,0)," / ",VLOOKUP('Per Outlet Plan'!A4968,'DSR Attendance'!$A:$E,5,0))))</f>
        <v/>
      </c>
      <c r="M4968" s="13" t="str">
        <f t="shared" si="79"/>
        <v/>
      </c>
      <c r="N4968" s="8"/>
      <c r="XFB4968" s="13" t="str">
        <f>IF(D4968="","",COUNTIF('DISPATCHED (VT11)'!$E:$E,'Per Outlet Plan'!D4968))</f>
        <v/>
      </c>
    </row>
    <row r="4969" spans="1:14 16382:16382">
      <c r="A4969" s="18" t="str">
        <f>IF(D4969="","",VLOOKUP(D4969,'DISPATCHED (VT11)'!$E:$XEV,16373,0))</f>
        <v/>
      </c>
      <c r="B4969" s="13" t="str">
        <f>IF(D4969="","",VLOOKUP(D4969,'DISPATCHED (VT11)'!$E:$L,8,0))</f>
        <v/>
      </c>
      <c r="C4969" s="16" t="str">
        <f>IF(A4969="","",IF(VLOOKUP(A4969,'DSR Attendance'!$A:$E,5,0)=0,VLOOKUP(A4969,'DSR Attendance'!$A:$D,4,0),CONCATENATE(VLOOKUP(A4969,'DSR Attendance'!$A:$D,4,0)," / ",VLOOKUP('Per Outlet Plan'!A4969,'DSR Attendance'!$A:$E,5,0))))</f>
        <v/>
      </c>
      <c r="M4969" s="13" t="str">
        <f t="shared" si="79"/>
        <v/>
      </c>
      <c r="N4969" s="8"/>
      <c r="XFB4969" s="13" t="str">
        <f>IF(D4969="","",COUNTIF('DISPATCHED (VT11)'!$E:$E,'Per Outlet Plan'!D4969))</f>
        <v/>
      </c>
    </row>
    <row r="4970" spans="1:14 16382:16382">
      <c r="A4970" s="18" t="str">
        <f>IF(D4970="","",VLOOKUP(D4970,'DISPATCHED (VT11)'!$E:$XEV,16373,0))</f>
        <v/>
      </c>
      <c r="B4970" s="13" t="str">
        <f>IF(D4970="","",VLOOKUP(D4970,'DISPATCHED (VT11)'!$E:$L,8,0))</f>
        <v/>
      </c>
      <c r="C4970" s="16" t="str">
        <f>IF(A4970="","",IF(VLOOKUP(A4970,'DSR Attendance'!$A:$E,5,0)=0,VLOOKUP(A4970,'DSR Attendance'!$A:$D,4,0),CONCATENATE(VLOOKUP(A4970,'DSR Attendance'!$A:$D,4,0)," / ",VLOOKUP('Per Outlet Plan'!A4970,'DSR Attendance'!$A:$E,5,0))))</f>
        <v/>
      </c>
      <c r="M4970" s="13" t="str">
        <f t="shared" si="79"/>
        <v/>
      </c>
      <c r="N4970" s="8"/>
      <c r="XFB4970" s="13" t="str">
        <f>IF(D4970="","",COUNTIF('DISPATCHED (VT11)'!$E:$E,'Per Outlet Plan'!D4970))</f>
        <v/>
      </c>
    </row>
    <row r="4971" spans="1:14 16382:16382">
      <c r="A4971" s="18" t="str">
        <f>IF(D4971="","",VLOOKUP(D4971,'DISPATCHED (VT11)'!$E:$XEV,16373,0))</f>
        <v/>
      </c>
      <c r="B4971" s="13" t="str">
        <f>IF(D4971="","",VLOOKUP(D4971,'DISPATCHED (VT11)'!$E:$L,8,0))</f>
        <v/>
      </c>
      <c r="C4971" s="16" t="str">
        <f>IF(A4971="","",IF(VLOOKUP(A4971,'DSR Attendance'!$A:$E,5,0)=0,VLOOKUP(A4971,'DSR Attendance'!$A:$D,4,0),CONCATENATE(VLOOKUP(A4971,'DSR Attendance'!$A:$D,4,0)," / ",VLOOKUP('Per Outlet Plan'!A4971,'DSR Attendance'!$A:$E,5,0))))</f>
        <v/>
      </c>
      <c r="M4971" s="13" t="str">
        <f t="shared" si="79"/>
        <v/>
      </c>
      <c r="N4971" s="8"/>
      <c r="XFB4971" s="13" t="str">
        <f>IF(D4971="","",COUNTIF('DISPATCHED (VT11)'!$E:$E,'Per Outlet Plan'!D4971))</f>
        <v/>
      </c>
    </row>
    <row r="4972" spans="1:14 16382:16382">
      <c r="A4972" s="18" t="str">
        <f>IF(D4972="","",VLOOKUP(D4972,'DISPATCHED (VT11)'!$E:$XEV,16373,0))</f>
        <v/>
      </c>
      <c r="B4972" s="13" t="str">
        <f>IF(D4972="","",VLOOKUP(D4972,'DISPATCHED (VT11)'!$E:$L,8,0))</f>
        <v/>
      </c>
      <c r="C4972" s="16" t="str">
        <f>IF(A4972="","",IF(VLOOKUP(A4972,'DSR Attendance'!$A:$E,5,0)=0,VLOOKUP(A4972,'DSR Attendance'!$A:$D,4,0),CONCATENATE(VLOOKUP(A4972,'DSR Attendance'!$A:$D,4,0)," / ",VLOOKUP('Per Outlet Plan'!A4972,'DSR Attendance'!$A:$E,5,0))))</f>
        <v/>
      </c>
      <c r="M4972" s="13" t="str">
        <f t="shared" si="79"/>
        <v/>
      </c>
      <c r="N4972" s="8"/>
      <c r="XFB4972" s="13" t="str">
        <f>IF(D4972="","",COUNTIF('DISPATCHED (VT11)'!$E:$E,'Per Outlet Plan'!D4972))</f>
        <v/>
      </c>
    </row>
    <row r="4973" spans="1:14 16382:16382">
      <c r="A4973" s="18" t="str">
        <f>IF(D4973="","",VLOOKUP(D4973,'DISPATCHED (VT11)'!$E:$XEV,16373,0))</f>
        <v/>
      </c>
      <c r="B4973" s="13" t="str">
        <f>IF(D4973="","",VLOOKUP(D4973,'DISPATCHED (VT11)'!$E:$L,8,0))</f>
        <v/>
      </c>
      <c r="C4973" s="16" t="str">
        <f>IF(A4973="","",IF(VLOOKUP(A4973,'DSR Attendance'!$A:$E,5,0)=0,VLOOKUP(A4973,'DSR Attendance'!$A:$D,4,0),CONCATENATE(VLOOKUP(A4973,'DSR Attendance'!$A:$D,4,0)," / ",VLOOKUP('Per Outlet Plan'!A4973,'DSR Attendance'!$A:$E,5,0))))</f>
        <v/>
      </c>
      <c r="M4973" s="13" t="str">
        <f t="shared" si="79"/>
        <v/>
      </c>
      <c r="N4973" s="8"/>
      <c r="XFB4973" s="13" t="str">
        <f>IF(D4973="","",COUNTIF('DISPATCHED (VT11)'!$E:$E,'Per Outlet Plan'!D4973))</f>
        <v/>
      </c>
    </row>
    <row r="4974" spans="1:14 16382:16382">
      <c r="A4974" s="18" t="str">
        <f>IF(D4974="","",VLOOKUP(D4974,'DISPATCHED (VT11)'!$E:$XEV,16373,0))</f>
        <v/>
      </c>
      <c r="B4974" s="13" t="str">
        <f>IF(D4974="","",VLOOKUP(D4974,'DISPATCHED (VT11)'!$E:$L,8,0))</f>
        <v/>
      </c>
      <c r="C4974" s="16" t="str">
        <f>IF(A4974="","",IF(VLOOKUP(A4974,'DSR Attendance'!$A:$E,5,0)=0,VLOOKUP(A4974,'DSR Attendance'!$A:$D,4,0),CONCATENATE(VLOOKUP(A4974,'DSR Attendance'!$A:$D,4,0)," / ",VLOOKUP('Per Outlet Plan'!A4974,'DSR Attendance'!$A:$E,5,0))))</f>
        <v/>
      </c>
      <c r="M4974" s="13" t="str">
        <f t="shared" si="79"/>
        <v/>
      </c>
      <c r="N4974" s="8"/>
      <c r="XFB4974" s="13" t="str">
        <f>IF(D4974="","",COUNTIF('DISPATCHED (VT11)'!$E:$E,'Per Outlet Plan'!D4974))</f>
        <v/>
      </c>
    </row>
    <row r="4975" spans="1:14 16382:16382">
      <c r="A4975" s="18" t="str">
        <f>IF(D4975="","",VLOOKUP(D4975,'DISPATCHED (VT11)'!$E:$XEV,16373,0))</f>
        <v/>
      </c>
      <c r="B4975" s="13" t="str">
        <f>IF(D4975="","",VLOOKUP(D4975,'DISPATCHED (VT11)'!$E:$L,8,0))</f>
        <v/>
      </c>
      <c r="C4975" s="16" t="str">
        <f>IF(A4975="","",IF(VLOOKUP(A4975,'DSR Attendance'!$A:$E,5,0)=0,VLOOKUP(A4975,'DSR Attendance'!$A:$D,4,0),CONCATENATE(VLOOKUP(A4975,'DSR Attendance'!$A:$D,4,0)," / ",VLOOKUP('Per Outlet Plan'!A4975,'DSR Attendance'!$A:$E,5,0))))</f>
        <v/>
      </c>
      <c r="M4975" s="13" t="str">
        <f t="shared" si="79"/>
        <v/>
      </c>
      <c r="N4975" s="8"/>
      <c r="XFB4975" s="13" t="str">
        <f>IF(D4975="","",COUNTIF('DISPATCHED (VT11)'!$E:$E,'Per Outlet Plan'!D4975))</f>
        <v/>
      </c>
    </row>
    <row r="4976" spans="1:14 16382:16382">
      <c r="A4976" s="18" t="str">
        <f>IF(D4976="","",VLOOKUP(D4976,'DISPATCHED (VT11)'!$E:$XEV,16373,0))</f>
        <v/>
      </c>
      <c r="B4976" s="13" t="str">
        <f>IF(D4976="","",VLOOKUP(D4976,'DISPATCHED (VT11)'!$E:$L,8,0))</f>
        <v/>
      </c>
      <c r="C4976" s="16" t="str">
        <f>IF(A4976="","",IF(VLOOKUP(A4976,'DSR Attendance'!$A:$E,5,0)=0,VLOOKUP(A4976,'DSR Attendance'!$A:$D,4,0),CONCATENATE(VLOOKUP(A4976,'DSR Attendance'!$A:$D,4,0)," / ",VLOOKUP('Per Outlet Plan'!A4976,'DSR Attendance'!$A:$E,5,0))))</f>
        <v/>
      </c>
      <c r="M4976" s="13" t="str">
        <f t="shared" si="79"/>
        <v/>
      </c>
      <c r="N4976" s="8"/>
      <c r="XFB4976" s="13" t="str">
        <f>IF(D4976="","",COUNTIF('DISPATCHED (VT11)'!$E:$E,'Per Outlet Plan'!D4976))</f>
        <v/>
      </c>
    </row>
    <row r="4977" spans="1:14 16382:16382">
      <c r="A4977" s="18" t="str">
        <f>IF(D4977="","",VLOOKUP(D4977,'DISPATCHED (VT11)'!$E:$XEV,16373,0))</f>
        <v/>
      </c>
      <c r="B4977" s="13" t="str">
        <f>IF(D4977="","",VLOOKUP(D4977,'DISPATCHED (VT11)'!$E:$L,8,0))</f>
        <v/>
      </c>
      <c r="C4977" s="16" t="str">
        <f>IF(A4977="","",IF(VLOOKUP(A4977,'DSR Attendance'!$A:$E,5,0)=0,VLOOKUP(A4977,'DSR Attendance'!$A:$D,4,0),CONCATENATE(VLOOKUP(A4977,'DSR Attendance'!$A:$D,4,0)," / ",VLOOKUP('Per Outlet Plan'!A4977,'DSR Attendance'!$A:$E,5,0))))</f>
        <v/>
      </c>
      <c r="M4977" s="13" t="str">
        <f t="shared" si="79"/>
        <v/>
      </c>
      <c r="N4977" s="8"/>
      <c r="XFB4977" s="13" t="str">
        <f>IF(D4977="","",COUNTIF('DISPATCHED (VT11)'!$E:$E,'Per Outlet Plan'!D4977))</f>
        <v/>
      </c>
    </row>
    <row r="4978" spans="1:14 16382:16382">
      <c r="A4978" s="18" t="str">
        <f>IF(D4978="","",VLOOKUP(D4978,'DISPATCHED (VT11)'!$E:$XEV,16373,0))</f>
        <v/>
      </c>
      <c r="B4978" s="13" t="str">
        <f>IF(D4978="","",VLOOKUP(D4978,'DISPATCHED (VT11)'!$E:$L,8,0))</f>
        <v/>
      </c>
      <c r="C4978" s="16" t="str">
        <f>IF(A4978="","",IF(VLOOKUP(A4978,'DSR Attendance'!$A:$E,5,0)=0,VLOOKUP(A4978,'DSR Attendance'!$A:$D,4,0),CONCATENATE(VLOOKUP(A4978,'DSR Attendance'!$A:$D,4,0)," / ",VLOOKUP('Per Outlet Plan'!A4978,'DSR Attendance'!$A:$E,5,0))))</f>
        <v/>
      </c>
      <c r="M4978" s="13" t="str">
        <f t="shared" si="79"/>
        <v/>
      </c>
      <c r="N4978" s="8"/>
      <c r="XFB4978" s="13" t="str">
        <f>IF(D4978="","",COUNTIF('DISPATCHED (VT11)'!$E:$E,'Per Outlet Plan'!D4978))</f>
        <v/>
      </c>
    </row>
    <row r="4979" spans="1:14 16382:16382">
      <c r="A4979" s="18" t="str">
        <f>IF(D4979="","",VLOOKUP(D4979,'DISPATCHED (VT11)'!$E:$XEV,16373,0))</f>
        <v/>
      </c>
      <c r="B4979" s="13" t="str">
        <f>IF(D4979="","",VLOOKUP(D4979,'DISPATCHED (VT11)'!$E:$L,8,0))</f>
        <v/>
      </c>
      <c r="C4979" s="16" t="str">
        <f>IF(A4979="","",IF(VLOOKUP(A4979,'DSR Attendance'!$A:$E,5,0)=0,VLOOKUP(A4979,'DSR Attendance'!$A:$D,4,0),CONCATENATE(VLOOKUP(A4979,'DSR Attendance'!$A:$D,4,0)," / ",VLOOKUP('Per Outlet Plan'!A4979,'DSR Attendance'!$A:$E,5,0))))</f>
        <v/>
      </c>
      <c r="M4979" s="13" t="str">
        <f t="shared" si="79"/>
        <v/>
      </c>
      <c r="N4979" s="8"/>
      <c r="XFB4979" s="13" t="str">
        <f>IF(D4979="","",COUNTIF('DISPATCHED (VT11)'!$E:$E,'Per Outlet Plan'!D4979))</f>
        <v/>
      </c>
    </row>
    <row r="4980" spans="1:14 16382:16382">
      <c r="A4980" s="18" t="str">
        <f>IF(D4980="","",VLOOKUP(D4980,'DISPATCHED (VT11)'!$E:$XEV,16373,0))</f>
        <v/>
      </c>
      <c r="B4980" s="13" t="str">
        <f>IF(D4980="","",VLOOKUP(D4980,'DISPATCHED (VT11)'!$E:$L,8,0))</f>
        <v/>
      </c>
      <c r="C4980" s="16" t="str">
        <f>IF(A4980="","",IF(VLOOKUP(A4980,'DSR Attendance'!$A:$E,5,0)=0,VLOOKUP(A4980,'DSR Attendance'!$A:$D,4,0),CONCATENATE(VLOOKUP(A4980,'DSR Attendance'!$A:$D,4,0)," / ",VLOOKUP('Per Outlet Plan'!A4980,'DSR Attendance'!$A:$E,5,0))))</f>
        <v/>
      </c>
      <c r="M4980" s="13" t="str">
        <f t="shared" si="79"/>
        <v/>
      </c>
      <c r="N4980" s="8"/>
      <c r="XFB4980" s="13" t="str">
        <f>IF(D4980="","",COUNTIF('DISPATCHED (VT11)'!$E:$E,'Per Outlet Plan'!D4980))</f>
        <v/>
      </c>
    </row>
    <row r="4981" spans="1:14 16382:16382">
      <c r="A4981" s="18" t="str">
        <f>IF(D4981="","",VLOOKUP(D4981,'DISPATCHED (VT11)'!$E:$XEV,16373,0))</f>
        <v/>
      </c>
      <c r="B4981" s="13" t="str">
        <f>IF(D4981="","",VLOOKUP(D4981,'DISPATCHED (VT11)'!$E:$L,8,0))</f>
        <v/>
      </c>
      <c r="C4981" s="16" t="str">
        <f>IF(A4981="","",IF(VLOOKUP(A4981,'DSR Attendance'!$A:$E,5,0)=0,VLOOKUP(A4981,'DSR Attendance'!$A:$D,4,0),CONCATENATE(VLOOKUP(A4981,'DSR Attendance'!$A:$D,4,0)," / ",VLOOKUP('Per Outlet Plan'!A4981,'DSR Attendance'!$A:$E,5,0))))</f>
        <v/>
      </c>
      <c r="M4981" s="13" t="str">
        <f t="shared" si="79"/>
        <v/>
      </c>
      <c r="N4981" s="8"/>
      <c r="XFB4981" s="13" t="str">
        <f>IF(D4981="","",COUNTIF('DISPATCHED (VT11)'!$E:$E,'Per Outlet Plan'!D4981))</f>
        <v/>
      </c>
    </row>
    <row r="4982" spans="1:14 16382:16382">
      <c r="A4982" s="18" t="str">
        <f>IF(D4982="","",VLOOKUP(D4982,'DISPATCHED (VT11)'!$E:$XEV,16373,0))</f>
        <v/>
      </c>
      <c r="B4982" s="13" t="str">
        <f>IF(D4982="","",VLOOKUP(D4982,'DISPATCHED (VT11)'!$E:$L,8,0))</f>
        <v/>
      </c>
      <c r="C4982" s="16" t="str">
        <f>IF(A4982="","",IF(VLOOKUP(A4982,'DSR Attendance'!$A:$E,5,0)=0,VLOOKUP(A4982,'DSR Attendance'!$A:$D,4,0),CONCATENATE(VLOOKUP(A4982,'DSR Attendance'!$A:$D,4,0)," / ",VLOOKUP('Per Outlet Plan'!A4982,'DSR Attendance'!$A:$E,5,0))))</f>
        <v/>
      </c>
      <c r="M4982" s="13" t="str">
        <f t="shared" si="79"/>
        <v/>
      </c>
      <c r="N4982" s="8"/>
      <c r="XFB4982" s="13" t="str">
        <f>IF(D4982="","",COUNTIF('DISPATCHED (VT11)'!$E:$E,'Per Outlet Plan'!D4982))</f>
        <v/>
      </c>
    </row>
    <row r="4983" spans="1:14 16382:16382">
      <c r="A4983" s="18" t="str">
        <f>IF(D4983="","",VLOOKUP(D4983,'DISPATCHED (VT11)'!$E:$XEV,16373,0))</f>
        <v/>
      </c>
      <c r="B4983" s="13" t="str">
        <f>IF(D4983="","",VLOOKUP(D4983,'DISPATCHED (VT11)'!$E:$L,8,0))</f>
        <v/>
      </c>
      <c r="C4983" s="16" t="str">
        <f>IF(A4983="","",IF(VLOOKUP(A4983,'DSR Attendance'!$A:$E,5,0)=0,VLOOKUP(A4983,'DSR Attendance'!$A:$D,4,0),CONCATENATE(VLOOKUP(A4983,'DSR Attendance'!$A:$D,4,0)," / ",VLOOKUP('Per Outlet Plan'!A4983,'DSR Attendance'!$A:$E,5,0))))</f>
        <v/>
      </c>
      <c r="M4983" s="13" t="str">
        <f t="shared" si="79"/>
        <v/>
      </c>
      <c r="N4983" s="8"/>
      <c r="XFB4983" s="13" t="str">
        <f>IF(D4983="","",COUNTIF('DISPATCHED (VT11)'!$E:$E,'Per Outlet Plan'!D4983))</f>
        <v/>
      </c>
    </row>
    <row r="4984" spans="1:14 16382:16382">
      <c r="A4984" s="18" t="str">
        <f>IF(D4984="","",VLOOKUP(D4984,'DISPATCHED (VT11)'!$E:$XEV,16373,0))</f>
        <v/>
      </c>
      <c r="B4984" s="13" t="str">
        <f>IF(D4984="","",VLOOKUP(D4984,'DISPATCHED (VT11)'!$E:$L,8,0))</f>
        <v/>
      </c>
      <c r="C4984" s="16" t="str">
        <f>IF(A4984="","",IF(VLOOKUP(A4984,'DSR Attendance'!$A:$E,5,0)=0,VLOOKUP(A4984,'DSR Attendance'!$A:$D,4,0),CONCATENATE(VLOOKUP(A4984,'DSR Attendance'!$A:$D,4,0)," / ",VLOOKUP('Per Outlet Plan'!A4984,'DSR Attendance'!$A:$E,5,0))))</f>
        <v/>
      </c>
      <c r="M4984" s="13" t="str">
        <f t="shared" si="79"/>
        <v/>
      </c>
      <c r="N4984" s="8"/>
      <c r="XFB4984" s="13" t="str">
        <f>IF(D4984="","",COUNTIF('DISPATCHED (VT11)'!$E:$E,'Per Outlet Plan'!D4984))</f>
        <v/>
      </c>
    </row>
    <row r="4985" spans="1:14 16382:16382">
      <c r="A4985" s="18" t="str">
        <f>IF(D4985="","",VLOOKUP(D4985,'DISPATCHED (VT11)'!$E:$XEV,16373,0))</f>
        <v/>
      </c>
      <c r="B4985" s="13" t="str">
        <f>IF(D4985="","",VLOOKUP(D4985,'DISPATCHED (VT11)'!$E:$L,8,0))</f>
        <v/>
      </c>
      <c r="C4985" s="16" t="str">
        <f>IF(A4985="","",IF(VLOOKUP(A4985,'DSR Attendance'!$A:$E,5,0)=0,VLOOKUP(A4985,'DSR Attendance'!$A:$D,4,0),CONCATENATE(VLOOKUP(A4985,'DSR Attendance'!$A:$D,4,0)," / ",VLOOKUP('Per Outlet Plan'!A4985,'DSR Attendance'!$A:$E,5,0))))</f>
        <v/>
      </c>
      <c r="M4985" s="13" t="str">
        <f t="shared" si="79"/>
        <v/>
      </c>
      <c r="N4985" s="8"/>
      <c r="XFB4985" s="13" t="str">
        <f>IF(D4985="","",COUNTIF('DISPATCHED (VT11)'!$E:$E,'Per Outlet Plan'!D4985))</f>
        <v/>
      </c>
    </row>
    <row r="4986" spans="1:14 16382:16382">
      <c r="A4986" s="18" t="str">
        <f>IF(D4986="","",VLOOKUP(D4986,'DISPATCHED (VT11)'!$E:$XEV,16373,0))</f>
        <v/>
      </c>
      <c r="B4986" s="13" t="str">
        <f>IF(D4986="","",VLOOKUP(D4986,'DISPATCHED (VT11)'!$E:$L,8,0))</f>
        <v/>
      </c>
      <c r="C4986" s="16" t="str">
        <f>IF(A4986="","",IF(VLOOKUP(A4986,'DSR Attendance'!$A:$E,5,0)=0,VLOOKUP(A4986,'DSR Attendance'!$A:$D,4,0),CONCATENATE(VLOOKUP(A4986,'DSR Attendance'!$A:$D,4,0)," / ",VLOOKUP('Per Outlet Plan'!A4986,'DSR Attendance'!$A:$E,5,0))))</f>
        <v/>
      </c>
      <c r="M4986" s="13" t="str">
        <f t="shared" si="79"/>
        <v/>
      </c>
      <c r="N4986" s="8"/>
      <c r="XFB4986" s="13" t="str">
        <f>IF(D4986="","",COUNTIF('DISPATCHED (VT11)'!$E:$E,'Per Outlet Plan'!D4986))</f>
        <v/>
      </c>
    </row>
    <row r="4987" spans="1:14 16382:16382">
      <c r="A4987" s="18" t="str">
        <f>IF(D4987="","",VLOOKUP(D4987,'DISPATCHED (VT11)'!$E:$XEV,16373,0))</f>
        <v/>
      </c>
      <c r="B4987" s="13" t="str">
        <f>IF(D4987="","",VLOOKUP(D4987,'DISPATCHED (VT11)'!$E:$L,8,0))</f>
        <v/>
      </c>
      <c r="C4987" s="16" t="str">
        <f>IF(A4987="","",IF(VLOOKUP(A4987,'DSR Attendance'!$A:$E,5,0)=0,VLOOKUP(A4987,'DSR Attendance'!$A:$D,4,0),CONCATENATE(VLOOKUP(A4987,'DSR Attendance'!$A:$D,4,0)," / ",VLOOKUP('Per Outlet Plan'!A4987,'DSR Attendance'!$A:$E,5,0))))</f>
        <v/>
      </c>
      <c r="M4987" s="13" t="str">
        <f t="shared" si="79"/>
        <v/>
      </c>
      <c r="N4987" s="8"/>
      <c r="XFB4987" s="13" t="str">
        <f>IF(D4987="","",COUNTIF('DISPATCHED (VT11)'!$E:$E,'Per Outlet Plan'!D4987))</f>
        <v/>
      </c>
    </row>
    <row r="4988" spans="1:14 16382:16382">
      <c r="A4988" s="18" t="str">
        <f>IF(D4988="","",VLOOKUP(D4988,'DISPATCHED (VT11)'!$E:$XEV,16373,0))</f>
        <v/>
      </c>
      <c r="B4988" s="13" t="str">
        <f>IF(D4988="","",VLOOKUP(D4988,'DISPATCHED (VT11)'!$E:$L,8,0))</f>
        <v/>
      </c>
      <c r="C4988" s="16" t="str">
        <f>IF(A4988="","",IF(VLOOKUP(A4988,'DSR Attendance'!$A:$E,5,0)=0,VLOOKUP(A4988,'DSR Attendance'!$A:$D,4,0),CONCATENATE(VLOOKUP(A4988,'DSR Attendance'!$A:$D,4,0)," / ",VLOOKUP('Per Outlet Plan'!A4988,'DSR Attendance'!$A:$E,5,0))))</f>
        <v/>
      </c>
      <c r="M4988" s="13" t="str">
        <f t="shared" si="79"/>
        <v/>
      </c>
      <c r="N4988" s="8"/>
      <c r="XFB4988" s="13" t="str">
        <f>IF(D4988="","",COUNTIF('DISPATCHED (VT11)'!$E:$E,'Per Outlet Plan'!D4988))</f>
        <v/>
      </c>
    </row>
    <row r="4989" spans="1:14 16382:16382">
      <c r="A4989" s="18" t="str">
        <f>IF(D4989="","",VLOOKUP(D4989,'DISPATCHED (VT11)'!$E:$XEV,16373,0))</f>
        <v/>
      </c>
      <c r="B4989" s="13" t="str">
        <f>IF(D4989="","",VLOOKUP(D4989,'DISPATCHED (VT11)'!$E:$L,8,0))</f>
        <v/>
      </c>
      <c r="C4989" s="16" t="str">
        <f>IF(A4989="","",IF(VLOOKUP(A4989,'DSR Attendance'!$A:$E,5,0)=0,VLOOKUP(A4989,'DSR Attendance'!$A:$D,4,0),CONCATENATE(VLOOKUP(A4989,'DSR Attendance'!$A:$D,4,0)," / ",VLOOKUP('Per Outlet Plan'!A4989,'DSR Attendance'!$A:$E,5,0))))</f>
        <v/>
      </c>
      <c r="M4989" s="13" t="str">
        <f t="shared" si="79"/>
        <v/>
      </c>
      <c r="N4989" s="8"/>
      <c r="XFB4989" s="13" t="str">
        <f>IF(D4989="","",COUNTIF('DISPATCHED (VT11)'!$E:$E,'Per Outlet Plan'!D4989))</f>
        <v/>
      </c>
    </row>
    <row r="4990" spans="1:14 16382:16382">
      <c r="A4990" s="18" t="str">
        <f>IF(D4990="","",VLOOKUP(D4990,'DISPATCHED (VT11)'!$E:$XEV,16373,0))</f>
        <v/>
      </c>
      <c r="B4990" s="13" t="str">
        <f>IF(D4990="","",VLOOKUP(D4990,'DISPATCHED (VT11)'!$E:$L,8,0))</f>
        <v/>
      </c>
      <c r="C4990" s="16" t="str">
        <f>IF(A4990="","",IF(VLOOKUP(A4990,'DSR Attendance'!$A:$E,5,0)=0,VLOOKUP(A4990,'DSR Attendance'!$A:$D,4,0),CONCATENATE(VLOOKUP(A4990,'DSR Attendance'!$A:$D,4,0)," / ",VLOOKUP('Per Outlet Plan'!A4990,'DSR Attendance'!$A:$E,5,0))))</f>
        <v/>
      </c>
      <c r="M4990" s="13" t="str">
        <f t="shared" si="79"/>
        <v/>
      </c>
      <c r="N4990" s="8"/>
      <c r="XFB4990" s="13" t="str">
        <f>IF(D4990="","",COUNTIF('DISPATCHED (VT11)'!$E:$E,'Per Outlet Plan'!D4990))</f>
        <v/>
      </c>
    </row>
    <row r="4991" spans="1:14 16382:16382">
      <c r="A4991" s="18" t="str">
        <f>IF(D4991="","",VLOOKUP(D4991,'DISPATCHED (VT11)'!$E:$XEV,16373,0))</f>
        <v/>
      </c>
      <c r="B4991" s="13" t="str">
        <f>IF(D4991="","",VLOOKUP(D4991,'DISPATCHED (VT11)'!$E:$L,8,0))</f>
        <v/>
      </c>
      <c r="C4991" s="16" t="str">
        <f>IF(A4991="","",IF(VLOOKUP(A4991,'DSR Attendance'!$A:$E,5,0)=0,VLOOKUP(A4991,'DSR Attendance'!$A:$D,4,0),CONCATENATE(VLOOKUP(A4991,'DSR Attendance'!$A:$D,4,0)," / ",VLOOKUP('Per Outlet Plan'!A4991,'DSR Attendance'!$A:$E,5,0))))</f>
        <v/>
      </c>
      <c r="M4991" s="13" t="str">
        <f t="shared" si="79"/>
        <v/>
      </c>
      <c r="N4991" s="8"/>
      <c r="XFB4991" s="13" t="str">
        <f>IF(D4991="","",COUNTIF('DISPATCHED (VT11)'!$E:$E,'Per Outlet Plan'!D4991))</f>
        <v/>
      </c>
    </row>
    <row r="4992" spans="1:14 16382:16382">
      <c r="A4992" s="18" t="str">
        <f>IF(D4992="","",VLOOKUP(D4992,'DISPATCHED (VT11)'!$E:$XEV,16373,0))</f>
        <v/>
      </c>
      <c r="B4992" s="13" t="str">
        <f>IF(D4992="","",VLOOKUP(D4992,'DISPATCHED (VT11)'!$E:$L,8,0))</f>
        <v/>
      </c>
      <c r="C4992" s="16" t="str">
        <f>IF(A4992="","",IF(VLOOKUP(A4992,'DSR Attendance'!$A:$E,5,0)=0,VLOOKUP(A4992,'DSR Attendance'!$A:$D,4,0),CONCATENATE(VLOOKUP(A4992,'DSR Attendance'!$A:$D,4,0)," / ",VLOOKUP('Per Outlet Plan'!A4992,'DSR Attendance'!$A:$E,5,0))))</f>
        <v/>
      </c>
      <c r="M4992" s="13" t="str">
        <f t="shared" si="79"/>
        <v/>
      </c>
      <c r="N4992" s="8"/>
      <c r="XFB4992" s="13" t="str">
        <f>IF(D4992="","",COUNTIF('DISPATCHED (VT11)'!$E:$E,'Per Outlet Plan'!D4992))</f>
        <v/>
      </c>
    </row>
    <row r="4993" spans="1:14 16382:16382">
      <c r="A4993" s="18" t="str">
        <f>IF(D4993="","",VLOOKUP(D4993,'DISPATCHED (VT11)'!$E:$XEV,16373,0))</f>
        <v/>
      </c>
      <c r="B4993" s="13" t="str">
        <f>IF(D4993="","",VLOOKUP(D4993,'DISPATCHED (VT11)'!$E:$L,8,0))</f>
        <v/>
      </c>
      <c r="C4993" s="16" t="str">
        <f>IF(A4993="","",IF(VLOOKUP(A4993,'DSR Attendance'!$A:$E,5,0)=0,VLOOKUP(A4993,'DSR Attendance'!$A:$D,4,0),CONCATENATE(VLOOKUP(A4993,'DSR Attendance'!$A:$D,4,0)," / ",VLOOKUP('Per Outlet Plan'!A4993,'DSR Attendance'!$A:$E,5,0))))</f>
        <v/>
      </c>
      <c r="M4993" s="13" t="str">
        <f t="shared" si="79"/>
        <v/>
      </c>
      <c r="N4993" s="8"/>
      <c r="XFB4993" s="13" t="str">
        <f>IF(D4993="","",COUNTIF('DISPATCHED (VT11)'!$E:$E,'Per Outlet Plan'!D4993))</f>
        <v/>
      </c>
    </row>
    <row r="4994" spans="1:14 16382:16382">
      <c r="A4994" s="18" t="str">
        <f>IF(D4994="","",VLOOKUP(D4994,'DISPATCHED (VT11)'!$E:$XEV,16373,0))</f>
        <v/>
      </c>
      <c r="B4994" s="13" t="str">
        <f>IF(D4994="","",VLOOKUP(D4994,'DISPATCHED (VT11)'!$E:$L,8,0))</f>
        <v/>
      </c>
      <c r="C4994" s="16" t="str">
        <f>IF(A4994="","",IF(VLOOKUP(A4994,'DSR Attendance'!$A:$E,5,0)=0,VLOOKUP(A4994,'DSR Attendance'!$A:$D,4,0),CONCATENATE(VLOOKUP(A4994,'DSR Attendance'!$A:$D,4,0)," / ",VLOOKUP('Per Outlet Plan'!A4994,'DSR Attendance'!$A:$E,5,0))))</f>
        <v/>
      </c>
      <c r="M4994" s="13" t="str">
        <f t="shared" si="79"/>
        <v/>
      </c>
      <c r="N4994" s="8"/>
      <c r="XFB4994" s="13" t="str">
        <f>IF(D4994="","",COUNTIF('DISPATCHED (VT11)'!$E:$E,'Per Outlet Plan'!D4994))</f>
        <v/>
      </c>
    </row>
    <row r="4995" spans="1:14 16382:16382">
      <c r="A4995" s="18" t="str">
        <f>IF(D4995="","",VLOOKUP(D4995,'DISPATCHED (VT11)'!$E:$XEV,16373,0))</f>
        <v/>
      </c>
      <c r="B4995" s="13" t="str">
        <f>IF(D4995="","",VLOOKUP(D4995,'DISPATCHED (VT11)'!$E:$L,8,0))</f>
        <v/>
      </c>
      <c r="C4995" s="16" t="str">
        <f>IF(A4995="","",IF(VLOOKUP(A4995,'DSR Attendance'!$A:$E,5,0)=0,VLOOKUP(A4995,'DSR Attendance'!$A:$D,4,0),CONCATENATE(VLOOKUP(A4995,'DSR Attendance'!$A:$D,4,0)," / ",VLOOKUP('Per Outlet Plan'!A4995,'DSR Attendance'!$A:$E,5,0))))</f>
        <v/>
      </c>
      <c r="M4995" s="13" t="str">
        <f t="shared" si="79"/>
        <v/>
      </c>
      <c r="N4995" s="8"/>
      <c r="XFB4995" s="13" t="str">
        <f>IF(D4995="","",COUNTIF('DISPATCHED (VT11)'!$E:$E,'Per Outlet Plan'!D4995))</f>
        <v/>
      </c>
    </row>
    <row r="4996" spans="1:14 16382:16382">
      <c r="A4996" s="18" t="str">
        <f>IF(D4996="","",VLOOKUP(D4996,'DISPATCHED (VT11)'!$E:$XEV,16373,0))</f>
        <v/>
      </c>
      <c r="B4996" s="13" t="str">
        <f>IF(D4996="","",VLOOKUP(D4996,'DISPATCHED (VT11)'!$E:$L,8,0))</f>
        <v/>
      </c>
      <c r="C4996" s="16" t="str">
        <f>IF(A4996="","",IF(VLOOKUP(A4996,'DSR Attendance'!$A:$E,5,0)=0,VLOOKUP(A4996,'DSR Attendance'!$A:$D,4,0),CONCATENATE(VLOOKUP(A4996,'DSR Attendance'!$A:$D,4,0)," / ",VLOOKUP('Per Outlet Plan'!A4996,'DSR Attendance'!$A:$E,5,0))))</f>
        <v/>
      </c>
      <c r="M4996" s="13" t="str">
        <f t="shared" si="79"/>
        <v/>
      </c>
      <c r="N4996" s="8"/>
      <c r="XFB4996" s="13" t="str">
        <f>IF(D4996="","",COUNTIF('DISPATCHED (VT11)'!$E:$E,'Per Outlet Plan'!D4996))</f>
        <v/>
      </c>
    </row>
    <row r="4997" spans="1:14 16382:16382">
      <c r="A4997" s="18" t="str">
        <f>IF(D4997="","",VLOOKUP(D4997,'DISPATCHED (VT11)'!$E:$XEV,16373,0))</f>
        <v/>
      </c>
      <c r="B4997" s="13" t="str">
        <f>IF(D4997="","",VLOOKUP(D4997,'DISPATCHED (VT11)'!$E:$L,8,0))</f>
        <v/>
      </c>
      <c r="C4997" s="16" t="str">
        <f>IF(A4997="","",IF(VLOOKUP(A4997,'DSR Attendance'!$A:$E,5,0)=0,VLOOKUP(A4997,'DSR Attendance'!$A:$D,4,0),CONCATENATE(VLOOKUP(A4997,'DSR Attendance'!$A:$D,4,0)," / ",VLOOKUP('Per Outlet Plan'!A4997,'DSR Attendance'!$A:$E,5,0))))</f>
        <v/>
      </c>
      <c r="M4997" s="13" t="str">
        <f t="shared" si="79"/>
        <v/>
      </c>
      <c r="N4997" s="8"/>
      <c r="XFB4997" s="13" t="str">
        <f>IF(D4997="","",COUNTIF('DISPATCHED (VT11)'!$E:$E,'Per Outlet Plan'!D4997))</f>
        <v/>
      </c>
    </row>
    <row r="4998" spans="1:14 16382:16382">
      <c r="A4998" s="18" t="str">
        <f>IF(D4998="","",VLOOKUP(D4998,'DISPATCHED (VT11)'!$E:$XEV,16373,0))</f>
        <v/>
      </c>
      <c r="B4998" s="13" t="str">
        <f>IF(D4998="","",VLOOKUP(D4998,'DISPATCHED (VT11)'!$E:$L,8,0))</f>
        <v/>
      </c>
      <c r="C4998" s="16" t="str">
        <f>IF(A4998="","",IF(VLOOKUP(A4998,'DSR Attendance'!$A:$E,5,0)=0,VLOOKUP(A4998,'DSR Attendance'!$A:$D,4,0),CONCATENATE(VLOOKUP(A4998,'DSR Attendance'!$A:$D,4,0)," / ",VLOOKUP('Per Outlet Plan'!A4998,'DSR Attendance'!$A:$E,5,0))))</f>
        <v/>
      </c>
      <c r="M4998" s="13" t="str">
        <f>IF(L4998="","",VLOOKUP(L4998,$XFC$6:$XFD$30,2,0))</f>
        <v/>
      </c>
      <c r="N4998" s="8"/>
      <c r="XFB4998" s="13" t="str">
        <f>IF(D4998="","",COUNTIF('DISPATCHED (VT11)'!$E:$E,'Per Outlet Plan'!D4998))</f>
        <v/>
      </c>
    </row>
    <row r="4999" spans="1:14 16382:16382">
      <c r="A4999" s="18" t="str">
        <f>IF(D4999="","",VLOOKUP(D4999,'DISPATCHED (VT11)'!$E:$XEV,16373,0))</f>
        <v/>
      </c>
      <c r="B4999" s="13" t="str">
        <f>IF(D4999="","",VLOOKUP(D4999,'DISPATCHED (VT11)'!$E:$L,8,0))</f>
        <v/>
      </c>
      <c r="C4999" s="16" t="str">
        <f>IF(A4999="","",IF(VLOOKUP(A4999,'DSR Attendance'!$A:$E,5,0)=0,VLOOKUP(A4999,'DSR Attendance'!$A:$D,4,0),CONCATENATE(VLOOKUP(A4999,'DSR Attendance'!$A:$D,4,0)," / ",VLOOKUP('Per Outlet Plan'!A4999,'DSR Attendance'!$A:$E,5,0))))</f>
        <v/>
      </c>
      <c r="M4999" s="13" t="str">
        <f>IF(L4999="","",VLOOKUP(L4999,$XFC$6:$XFD$30,2,0))</f>
        <v/>
      </c>
      <c r="N4999" s="8"/>
      <c r="XFB4999" s="13" t="str">
        <f>IF(D4999="","",COUNTIF('DISPATCHED (VT11)'!$E:$E,'Per Outlet Plan'!D4999))</f>
        <v/>
      </c>
    </row>
    <row r="5000" spans="1:14 16382:16382" ht="14.4" thickBot="1">
      <c r="A5000" s="18" t="str">
        <f>IF(D5000="","",VLOOKUP(D5000,'DISPATCHED (VT11)'!$E:$XEV,16373,0))</f>
        <v/>
      </c>
      <c r="B5000" s="13" t="str">
        <f>IF(D5000="","",VLOOKUP(D5000,'DISPATCHED (VT11)'!$E:$L,8,0))</f>
        <v/>
      </c>
      <c r="C5000" s="16" t="str">
        <f>IF(A5000="","",IF(VLOOKUP(A5000,'DSR Attendance'!$A:$E,5,0)=0,VLOOKUP(A5000,'DSR Attendance'!$A:$D,4,0),CONCATENATE(VLOOKUP(A5000,'DSR Attendance'!$A:$D,4,0)," / ",VLOOKUP('Per Outlet Plan'!A5000,'DSR Attendance'!$A:$E,5,0))))</f>
        <v/>
      </c>
      <c r="D5000" s="9"/>
      <c r="E5000" s="9"/>
      <c r="F5000" s="9"/>
      <c r="G5000" s="9"/>
      <c r="H5000" s="9"/>
      <c r="I5000" s="9"/>
      <c r="J5000" s="9"/>
      <c r="K5000" s="9"/>
      <c r="L5000" s="9"/>
      <c r="M5000" s="14" t="str">
        <f>IF(L5000="","",VLOOKUP(L5000,$XFC$6:$XFD$30,2,0))</f>
        <v/>
      </c>
      <c r="N5000" s="10"/>
      <c r="XFB5000" s="13" t="str">
        <f>IF(D5000="","",COUNTIF('DISPATCHED (VT11)'!$E:$E,'Per Outlet Plan'!D5000))</f>
        <v/>
      </c>
    </row>
  </sheetData>
  <mergeCells count="1">
    <mergeCell ref="B3:D3"/>
  </mergeCells>
  <conditionalFormatting sqref="D6:D5000">
    <cfRule type="duplicateValues" dxfId="42" priority="6"/>
    <cfRule type="expression" dxfId="41" priority="7">
      <formula>$XFB6=1</formula>
    </cfRule>
  </conditionalFormatting>
  <conditionalFormatting sqref="I6:I539">
    <cfRule type="cellIs" dxfId="40" priority="1" operator="equal">
      <formula>0</formula>
    </cfRule>
  </conditionalFormatting>
  <dataValidations count="1">
    <dataValidation type="list" allowBlank="1" showInputMessage="1" showErrorMessage="1" sqref="L6:L5000" xr:uid="{00000000-0002-0000-0A00-000000000000}">
      <formula1>$XFC$6:$XFC$30</formula1>
    </dataValidation>
  </dataValidations>
  <pageMargins left="0.7" right="0.7" top="0.75" bottom="0.75" header="0.3" footer="0.3"/>
  <pageSetup scale="64" orientation="portrait" r:id="rId1"/>
  <headerFooter>
    <oddFooter>&amp;C_x000D_&amp;1#&amp;"Calibri"&amp;10&amp;K000000 Classification -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00BC-5420-4104-87BE-3E5991DEB3B5}">
  <sheetPr codeName="Sheet17">
    <tabColor rgb="FF00B0F0"/>
  </sheetPr>
  <dimension ref="A1:M600"/>
  <sheetViews>
    <sheetView workbookViewId="0">
      <pane xSplit="2" ySplit="1" topLeftCell="C2" activePane="bottomRight" state="frozen"/>
      <selection activeCell="B85" sqref="B85"/>
      <selection pane="topRight" activeCell="B85" sqref="B85"/>
      <selection pane="bottomLeft" activeCell="B85" sqref="B85"/>
      <selection pane="bottomRight" activeCell="J2" sqref="J2"/>
    </sheetView>
  </sheetViews>
  <sheetFormatPr defaultRowHeight="14.4"/>
  <cols>
    <col min="1" max="1" width="13.109375" style="43" customWidth="1"/>
    <col min="2" max="2" width="73.5546875" style="43" bestFit="1" customWidth="1"/>
    <col min="3" max="3" width="8" style="43" hidden="1" customWidth="1"/>
    <col min="4" max="4" width="5" style="43" hidden="1" customWidth="1"/>
    <col min="5" max="5" width="3" style="43" hidden="1" customWidth="1"/>
    <col min="6" max="6" width="7.6640625" style="43" hidden="1" customWidth="1"/>
    <col min="7" max="7" width="4.88671875" style="43" hidden="1" customWidth="1"/>
    <col min="8" max="8" width="13.5546875" style="43" hidden="1" customWidth="1"/>
    <col min="9" max="9" width="16.109375" style="43" customWidth="1"/>
    <col min="10" max="10" width="8.33203125" style="638" customWidth="1"/>
    <col min="11" max="11" width="11.5546875" style="43" customWidth="1"/>
    <col min="12" max="12" width="20.88671875" style="43" customWidth="1"/>
    <col min="13" max="13" width="12.44140625" style="639" customWidth="1"/>
    <col min="14" max="14" width="3.5546875" customWidth="1"/>
  </cols>
  <sheetData>
    <row r="1" spans="1:13">
      <c r="A1" s="623" t="s">
        <v>300</v>
      </c>
      <c r="B1" s="623"/>
      <c r="C1" s="623" t="s">
        <v>1202</v>
      </c>
      <c r="D1" s="623" t="s">
        <v>1203</v>
      </c>
      <c r="E1" s="623" t="s">
        <v>1205</v>
      </c>
      <c r="F1" s="623" t="s">
        <v>1204</v>
      </c>
      <c r="G1" s="623" t="s">
        <v>1206</v>
      </c>
      <c r="H1" s="623" t="s">
        <v>1207</v>
      </c>
      <c r="I1" s="623" t="s">
        <v>1208</v>
      </c>
      <c r="J1" s="624" t="s">
        <v>1209</v>
      </c>
      <c r="K1" s="623" t="s">
        <v>1210</v>
      </c>
      <c r="L1" s="623" t="s">
        <v>817</v>
      </c>
      <c r="M1" s="625" t="s">
        <v>568</v>
      </c>
    </row>
    <row r="2" spans="1:13">
      <c r="A2" s="432"/>
      <c r="B2" s="432"/>
      <c r="C2" s="432"/>
      <c r="D2" s="432"/>
      <c r="E2" s="432"/>
      <c r="F2" s="432"/>
      <c r="G2" s="432"/>
      <c r="H2" s="620"/>
      <c r="I2" s="432"/>
      <c r="J2" s="618">
        <f t="shared" ref="J2" ca="1" si="0">NOW()-M2</f>
        <v>46127.625776967594</v>
      </c>
      <c r="K2" s="432"/>
      <c r="L2" s="619" t="e">
        <f>VLOOKUP(B2,REFERENCE!A:E,4,0)</f>
        <v>#N/A</v>
      </c>
      <c r="M2" s="621"/>
    </row>
    <row r="3" spans="1:13">
      <c r="A3" s="432"/>
      <c r="B3" s="432"/>
      <c r="C3" s="432"/>
      <c r="D3" s="432"/>
      <c r="E3" s="432"/>
      <c r="F3" s="432"/>
      <c r="G3" s="432"/>
      <c r="H3" s="620"/>
      <c r="I3" s="432"/>
      <c r="J3" s="618">
        <f t="shared" ref="J3:J66" ca="1" si="1">NOW()-M3</f>
        <v>46127.625776967594</v>
      </c>
      <c r="K3" s="432"/>
      <c r="L3" s="619" t="e">
        <f>VLOOKUP(B3,REFERENCE!A:E,4,0)</f>
        <v>#N/A</v>
      </c>
      <c r="M3" s="621"/>
    </row>
    <row r="4" spans="1:13">
      <c r="A4" s="432"/>
      <c r="B4" s="432"/>
      <c r="C4" s="432"/>
      <c r="D4" s="432"/>
      <c r="E4" s="432"/>
      <c r="F4" s="432"/>
      <c r="G4" s="432"/>
      <c r="H4" s="620"/>
      <c r="I4" s="432"/>
      <c r="J4" s="618">
        <f t="shared" ca="1" si="1"/>
        <v>46127.625776967594</v>
      </c>
      <c r="K4" s="432"/>
      <c r="L4" s="619" t="e">
        <f>VLOOKUP(B4,REFERENCE!A:E,4,0)</f>
        <v>#N/A</v>
      </c>
      <c r="M4" s="621"/>
    </row>
    <row r="5" spans="1:13">
      <c r="A5" s="432"/>
      <c r="B5" s="432"/>
      <c r="C5" s="432"/>
      <c r="D5" s="432"/>
      <c r="E5" s="432"/>
      <c r="F5" s="432"/>
      <c r="G5" s="432"/>
      <c r="H5" s="620"/>
      <c r="I5" s="432"/>
      <c r="J5" s="618">
        <f t="shared" ca="1" si="1"/>
        <v>46127.625776967594</v>
      </c>
      <c r="K5" s="432"/>
      <c r="L5" s="619" t="e">
        <f>VLOOKUP(B5,REFERENCE!A:E,4,0)</f>
        <v>#N/A</v>
      </c>
      <c r="M5" s="621"/>
    </row>
    <row r="6" spans="1:13">
      <c r="A6" s="432"/>
      <c r="B6" s="432"/>
      <c r="C6" s="432"/>
      <c r="D6" s="432"/>
      <c r="E6" s="432"/>
      <c r="F6" s="432"/>
      <c r="G6" s="432"/>
      <c r="H6" s="620"/>
      <c r="I6" s="432"/>
      <c r="J6" s="618">
        <f t="shared" ca="1" si="1"/>
        <v>46127.625776967594</v>
      </c>
      <c r="K6" s="432"/>
      <c r="L6" s="619" t="e">
        <f>VLOOKUP(B6,REFERENCE!A:E,4,0)</f>
        <v>#N/A</v>
      </c>
      <c r="M6" s="621"/>
    </row>
    <row r="7" spans="1:13">
      <c r="A7" s="432"/>
      <c r="B7" s="432"/>
      <c r="C7" s="432"/>
      <c r="D7" s="432"/>
      <c r="E7" s="432"/>
      <c r="F7" s="432"/>
      <c r="G7" s="432"/>
      <c r="H7" s="620"/>
      <c r="I7" s="432"/>
      <c r="J7" s="618">
        <f t="shared" ca="1" si="1"/>
        <v>46127.625776967594</v>
      </c>
      <c r="K7" s="432"/>
      <c r="L7" s="619" t="e">
        <f>VLOOKUP(B7,REFERENCE!A:E,4,0)</f>
        <v>#N/A</v>
      </c>
      <c r="M7" s="621"/>
    </row>
    <row r="8" spans="1:13">
      <c r="A8" s="432"/>
      <c r="B8" s="432"/>
      <c r="C8" s="432"/>
      <c r="D8" s="432"/>
      <c r="E8" s="432"/>
      <c r="F8" s="432"/>
      <c r="G8" s="432"/>
      <c r="H8" s="620"/>
      <c r="I8" s="432"/>
      <c r="J8" s="618">
        <f t="shared" ca="1" si="1"/>
        <v>46127.625776967594</v>
      </c>
      <c r="K8" s="432"/>
      <c r="L8" s="619" t="e">
        <f>VLOOKUP(B8,REFERENCE!A:E,4,0)</f>
        <v>#N/A</v>
      </c>
      <c r="M8" s="621"/>
    </row>
    <row r="9" spans="1:13">
      <c r="A9" s="432"/>
      <c r="B9" s="432"/>
      <c r="C9" s="432"/>
      <c r="D9" s="432"/>
      <c r="E9" s="432"/>
      <c r="F9" s="432"/>
      <c r="G9" s="432"/>
      <c r="H9" s="620"/>
      <c r="I9" s="432"/>
      <c r="J9" s="618">
        <f t="shared" ca="1" si="1"/>
        <v>46127.625776967594</v>
      </c>
      <c r="K9" s="432"/>
      <c r="L9" s="619" t="e">
        <f>VLOOKUP(B9,REFERENCE!A:E,4,0)</f>
        <v>#N/A</v>
      </c>
      <c r="M9" s="621"/>
    </row>
    <row r="10" spans="1:13">
      <c r="A10" s="432"/>
      <c r="B10" s="432"/>
      <c r="C10" s="432"/>
      <c r="D10" s="432"/>
      <c r="E10" s="432"/>
      <c r="F10" s="432"/>
      <c r="G10" s="432"/>
      <c r="H10" s="620"/>
      <c r="I10" s="432"/>
      <c r="J10" s="618">
        <f t="shared" ca="1" si="1"/>
        <v>46127.625776967594</v>
      </c>
      <c r="K10" s="432"/>
      <c r="L10" s="619" t="e">
        <f>VLOOKUP(B10,REFERENCE!A:E,4,0)</f>
        <v>#N/A</v>
      </c>
      <c r="M10" s="621"/>
    </row>
    <row r="11" spans="1:13">
      <c r="A11" s="432"/>
      <c r="B11" s="432"/>
      <c r="C11" s="432"/>
      <c r="D11" s="432"/>
      <c r="E11" s="432"/>
      <c r="F11" s="432"/>
      <c r="G11" s="432"/>
      <c r="H11" s="620"/>
      <c r="I11" s="432"/>
      <c r="J11" s="618">
        <f t="shared" ca="1" si="1"/>
        <v>46127.625776967594</v>
      </c>
      <c r="K11" s="432"/>
      <c r="L11" s="619" t="e">
        <f>VLOOKUP(B11,REFERENCE!A:E,4,0)</f>
        <v>#N/A</v>
      </c>
      <c r="M11" s="621"/>
    </row>
    <row r="12" spans="1:13">
      <c r="A12" s="432"/>
      <c r="B12" s="432"/>
      <c r="C12" s="432"/>
      <c r="D12" s="432"/>
      <c r="E12" s="432"/>
      <c r="F12" s="432"/>
      <c r="G12" s="432"/>
      <c r="H12" s="620"/>
      <c r="I12" s="432"/>
      <c r="J12" s="618">
        <f t="shared" ca="1" si="1"/>
        <v>46127.625776967594</v>
      </c>
      <c r="K12" s="432"/>
      <c r="L12" s="619" t="e">
        <f>VLOOKUP(B12,REFERENCE!A:E,4,0)</f>
        <v>#N/A</v>
      </c>
      <c r="M12" s="621"/>
    </row>
    <row r="13" spans="1:13">
      <c r="A13" s="432"/>
      <c r="B13" s="432"/>
      <c r="C13" s="432"/>
      <c r="D13" s="432"/>
      <c r="E13" s="432"/>
      <c r="F13" s="432"/>
      <c r="G13" s="432"/>
      <c r="H13" s="620"/>
      <c r="I13" s="432"/>
      <c r="J13" s="618">
        <f t="shared" ca="1" si="1"/>
        <v>46127.625776967594</v>
      </c>
      <c r="K13" s="432"/>
      <c r="L13" s="619" t="e">
        <f>VLOOKUP(B13,REFERENCE!A:E,4,0)</f>
        <v>#N/A</v>
      </c>
      <c r="M13" s="621"/>
    </row>
    <row r="14" spans="1:13">
      <c r="A14" s="432"/>
      <c r="B14" s="432"/>
      <c r="C14" s="432"/>
      <c r="D14" s="432"/>
      <c r="E14" s="432"/>
      <c r="F14" s="432"/>
      <c r="G14" s="432"/>
      <c r="H14" s="620"/>
      <c r="I14" s="432"/>
      <c r="J14" s="618">
        <f t="shared" ca="1" si="1"/>
        <v>46127.625776967594</v>
      </c>
      <c r="K14" s="432"/>
      <c r="L14" s="619" t="e">
        <f>VLOOKUP(B14,REFERENCE!A:E,4,0)</f>
        <v>#N/A</v>
      </c>
      <c r="M14" s="621"/>
    </row>
    <row r="15" spans="1:13">
      <c r="A15" s="432"/>
      <c r="B15" s="432"/>
      <c r="C15" s="432"/>
      <c r="D15" s="432"/>
      <c r="E15" s="432"/>
      <c r="F15" s="432"/>
      <c r="G15" s="432"/>
      <c r="H15" s="620"/>
      <c r="I15" s="432"/>
      <c r="J15" s="618">
        <f t="shared" ca="1" si="1"/>
        <v>46127.625776967594</v>
      </c>
      <c r="K15" s="432"/>
      <c r="L15" s="619" t="e">
        <f>VLOOKUP(B15,REFERENCE!A:E,4,0)</f>
        <v>#N/A</v>
      </c>
      <c r="M15" s="621"/>
    </row>
    <row r="16" spans="1:13">
      <c r="A16" s="432"/>
      <c r="B16" s="432"/>
      <c r="C16" s="432"/>
      <c r="D16" s="432"/>
      <c r="E16" s="432"/>
      <c r="F16" s="432"/>
      <c r="G16" s="432"/>
      <c r="H16" s="620"/>
      <c r="I16" s="432"/>
      <c r="J16" s="618">
        <f t="shared" ca="1" si="1"/>
        <v>46127.625776967594</v>
      </c>
      <c r="K16" s="432"/>
      <c r="L16" s="619" t="e">
        <f>VLOOKUP(B16,REFERENCE!A:E,4,0)</f>
        <v>#N/A</v>
      </c>
      <c r="M16" s="621"/>
    </row>
    <row r="17" spans="1:13">
      <c r="A17" s="432"/>
      <c r="B17" s="432"/>
      <c r="C17" s="432"/>
      <c r="D17" s="432"/>
      <c r="E17" s="432"/>
      <c r="F17" s="432"/>
      <c r="G17" s="432"/>
      <c r="H17" s="620"/>
      <c r="I17" s="432"/>
      <c r="J17" s="618">
        <f t="shared" ca="1" si="1"/>
        <v>46127.625776967594</v>
      </c>
      <c r="K17" s="432"/>
      <c r="L17" s="619" t="e">
        <f>VLOOKUP(B17,REFERENCE!A:E,4,0)</f>
        <v>#N/A</v>
      </c>
      <c r="M17" s="621"/>
    </row>
    <row r="18" spans="1:13">
      <c r="A18" s="432"/>
      <c r="B18" s="432"/>
      <c r="C18" s="432"/>
      <c r="D18" s="432"/>
      <c r="E18" s="432"/>
      <c r="F18" s="432"/>
      <c r="G18" s="432"/>
      <c r="H18" s="620"/>
      <c r="I18" s="432"/>
      <c r="J18" s="618">
        <f t="shared" ca="1" si="1"/>
        <v>46127.625776967594</v>
      </c>
      <c r="K18" s="432"/>
      <c r="L18" s="619" t="e">
        <f>VLOOKUP(B18,REFERENCE!A:E,4,0)</f>
        <v>#N/A</v>
      </c>
      <c r="M18" s="621"/>
    </row>
    <row r="19" spans="1:13">
      <c r="A19" s="432"/>
      <c r="B19" s="432"/>
      <c r="C19" s="432"/>
      <c r="D19" s="432"/>
      <c r="E19" s="432"/>
      <c r="F19" s="432"/>
      <c r="G19" s="432"/>
      <c r="H19" s="620"/>
      <c r="I19" s="432"/>
      <c r="J19" s="618">
        <f t="shared" ca="1" si="1"/>
        <v>46127.625776967594</v>
      </c>
      <c r="K19" s="432"/>
      <c r="L19" s="619" t="e">
        <f>VLOOKUP(B19,REFERENCE!A:E,4,0)</f>
        <v>#N/A</v>
      </c>
      <c r="M19" s="621"/>
    </row>
    <row r="20" spans="1:13">
      <c r="A20" s="432"/>
      <c r="B20" s="432"/>
      <c r="C20" s="432"/>
      <c r="D20" s="432"/>
      <c r="E20" s="432"/>
      <c r="F20" s="432"/>
      <c r="G20" s="432"/>
      <c r="H20" s="620"/>
      <c r="I20" s="432"/>
      <c r="J20" s="618">
        <f t="shared" ca="1" si="1"/>
        <v>46127.625776967594</v>
      </c>
      <c r="K20" s="432"/>
      <c r="L20" s="619" t="e">
        <f>VLOOKUP(B20,REFERENCE!A:E,4,0)</f>
        <v>#N/A</v>
      </c>
      <c r="M20" s="621"/>
    </row>
    <row r="21" spans="1:13">
      <c r="A21" s="432"/>
      <c r="B21" s="432"/>
      <c r="C21" s="432"/>
      <c r="D21" s="432"/>
      <c r="E21" s="432"/>
      <c r="F21" s="432"/>
      <c r="G21" s="432"/>
      <c r="H21" s="620"/>
      <c r="I21" s="432"/>
      <c r="J21" s="618">
        <f t="shared" ca="1" si="1"/>
        <v>46127.625776967594</v>
      </c>
      <c r="K21" s="432"/>
      <c r="L21" s="619" t="e">
        <f>VLOOKUP(B21,REFERENCE!A:E,4,0)</f>
        <v>#N/A</v>
      </c>
      <c r="M21" s="621"/>
    </row>
    <row r="22" spans="1:13">
      <c r="A22" s="432"/>
      <c r="B22" s="432"/>
      <c r="C22" s="432"/>
      <c r="D22" s="432"/>
      <c r="E22" s="432"/>
      <c r="F22" s="432"/>
      <c r="G22" s="432"/>
      <c r="H22" s="620"/>
      <c r="I22" s="432"/>
      <c r="J22" s="618">
        <f t="shared" ca="1" si="1"/>
        <v>46127.625776967594</v>
      </c>
      <c r="K22" s="432"/>
      <c r="L22" s="619" t="e">
        <f>VLOOKUP(B22,REFERENCE!A:E,4,0)</f>
        <v>#N/A</v>
      </c>
      <c r="M22" s="621"/>
    </row>
    <row r="23" spans="1:13">
      <c r="A23" s="432"/>
      <c r="B23" s="432"/>
      <c r="C23" s="432"/>
      <c r="D23" s="432"/>
      <c r="E23" s="432"/>
      <c r="F23" s="432"/>
      <c r="G23" s="432"/>
      <c r="H23" s="620"/>
      <c r="I23" s="432"/>
      <c r="J23" s="618">
        <f t="shared" ca="1" si="1"/>
        <v>46127.625776967594</v>
      </c>
      <c r="K23" s="432"/>
      <c r="L23" s="619" t="e">
        <f>VLOOKUP(B23,REFERENCE!A:E,4,0)</f>
        <v>#N/A</v>
      </c>
      <c r="M23" s="621"/>
    </row>
    <row r="24" spans="1:13">
      <c r="A24" s="432"/>
      <c r="B24" s="432"/>
      <c r="C24" s="432"/>
      <c r="D24" s="432"/>
      <c r="E24" s="432"/>
      <c r="F24" s="432"/>
      <c r="G24" s="432"/>
      <c r="H24" s="620"/>
      <c r="I24" s="432"/>
      <c r="J24" s="618">
        <f t="shared" ca="1" si="1"/>
        <v>46127.625776967594</v>
      </c>
      <c r="K24" s="432"/>
      <c r="L24" s="619" t="e">
        <f>VLOOKUP(B24,REFERENCE!A:E,4,0)</f>
        <v>#N/A</v>
      </c>
      <c r="M24" s="621"/>
    </row>
    <row r="25" spans="1:13">
      <c r="A25" s="432"/>
      <c r="B25" s="432"/>
      <c r="C25" s="432"/>
      <c r="D25" s="432"/>
      <c r="E25" s="432"/>
      <c r="F25" s="432"/>
      <c r="G25" s="432"/>
      <c r="H25" s="620"/>
      <c r="I25" s="432"/>
      <c r="J25" s="618">
        <f t="shared" ca="1" si="1"/>
        <v>46127.625776967594</v>
      </c>
      <c r="K25" s="432"/>
      <c r="L25" s="619" t="e">
        <f>VLOOKUP(B25,REFERENCE!A:E,4,0)</f>
        <v>#N/A</v>
      </c>
      <c r="M25" s="621"/>
    </row>
    <row r="26" spans="1:13">
      <c r="A26" s="432"/>
      <c r="B26" s="432"/>
      <c r="C26" s="432"/>
      <c r="D26" s="432"/>
      <c r="E26" s="432"/>
      <c r="F26" s="432"/>
      <c r="G26" s="432"/>
      <c r="H26" s="620"/>
      <c r="I26" s="432"/>
      <c r="J26" s="618">
        <f t="shared" ca="1" si="1"/>
        <v>46127.625776967594</v>
      </c>
      <c r="K26" s="432"/>
      <c r="L26" s="619" t="e">
        <f>VLOOKUP(B26,REFERENCE!A:E,4,0)</f>
        <v>#N/A</v>
      </c>
      <c r="M26" s="621"/>
    </row>
    <row r="27" spans="1:13">
      <c r="A27" s="432"/>
      <c r="B27" s="432"/>
      <c r="C27" s="432"/>
      <c r="D27" s="432"/>
      <c r="E27" s="432"/>
      <c r="F27" s="432"/>
      <c r="G27" s="432"/>
      <c r="H27" s="620"/>
      <c r="I27" s="432"/>
      <c r="J27" s="618">
        <f t="shared" ca="1" si="1"/>
        <v>46127.625776967594</v>
      </c>
      <c r="K27" s="432"/>
      <c r="L27" s="619" t="e">
        <f>VLOOKUP(B27,REFERENCE!A:E,4,0)</f>
        <v>#N/A</v>
      </c>
      <c r="M27" s="621"/>
    </row>
    <row r="28" spans="1:13">
      <c r="A28" s="432"/>
      <c r="B28" s="432"/>
      <c r="C28" s="432"/>
      <c r="D28" s="432"/>
      <c r="E28" s="432"/>
      <c r="F28" s="432"/>
      <c r="G28" s="432"/>
      <c r="H28" s="620"/>
      <c r="I28" s="432"/>
      <c r="J28" s="618">
        <f t="shared" ca="1" si="1"/>
        <v>46127.625776967594</v>
      </c>
      <c r="K28" s="432"/>
      <c r="L28" s="619" t="e">
        <f>VLOOKUP(B28,REFERENCE!A:E,4,0)</f>
        <v>#N/A</v>
      </c>
      <c r="M28" s="621"/>
    </row>
    <row r="29" spans="1:13">
      <c r="A29" s="432"/>
      <c r="B29" s="432"/>
      <c r="C29" s="432"/>
      <c r="D29" s="432"/>
      <c r="E29" s="432"/>
      <c r="F29" s="432"/>
      <c r="G29" s="432"/>
      <c r="H29" s="620"/>
      <c r="I29" s="432"/>
      <c r="J29" s="618">
        <f t="shared" ca="1" si="1"/>
        <v>46127.625776967594</v>
      </c>
      <c r="K29" s="432"/>
      <c r="L29" s="619" t="e">
        <f>VLOOKUP(B29,REFERENCE!A:E,4,0)</f>
        <v>#N/A</v>
      </c>
      <c r="M29" s="621"/>
    </row>
    <row r="30" spans="1:13">
      <c r="A30" s="432"/>
      <c r="B30" s="432"/>
      <c r="C30" s="432"/>
      <c r="D30" s="432"/>
      <c r="E30" s="432"/>
      <c r="F30" s="432"/>
      <c r="G30" s="432"/>
      <c r="H30" s="620"/>
      <c r="I30" s="432"/>
      <c r="J30" s="618">
        <f t="shared" ca="1" si="1"/>
        <v>46127.625776967594</v>
      </c>
      <c r="K30" s="432"/>
      <c r="L30" s="619" t="e">
        <f>VLOOKUP(B30,REFERENCE!A:E,4,0)</f>
        <v>#N/A</v>
      </c>
      <c r="M30" s="621"/>
    </row>
    <row r="31" spans="1:13">
      <c r="A31" s="432"/>
      <c r="B31" s="432"/>
      <c r="C31" s="432"/>
      <c r="D31" s="432"/>
      <c r="E31" s="432"/>
      <c r="F31" s="432"/>
      <c r="G31" s="432"/>
      <c r="H31" s="620"/>
      <c r="I31" s="432"/>
      <c r="J31" s="618">
        <f t="shared" ca="1" si="1"/>
        <v>46127.625776967594</v>
      </c>
      <c r="K31" s="432"/>
      <c r="L31" s="619" t="e">
        <f>VLOOKUP(B31,REFERENCE!A:E,4,0)</f>
        <v>#N/A</v>
      </c>
      <c r="M31" s="621"/>
    </row>
    <row r="32" spans="1:13">
      <c r="A32" s="432"/>
      <c r="B32" s="432"/>
      <c r="C32" s="432"/>
      <c r="D32" s="432"/>
      <c r="E32" s="432"/>
      <c r="F32" s="432"/>
      <c r="G32" s="432"/>
      <c r="H32" s="620"/>
      <c r="I32" s="432"/>
      <c r="J32" s="618">
        <f t="shared" ca="1" si="1"/>
        <v>46127.625776967594</v>
      </c>
      <c r="K32" s="432"/>
      <c r="L32" s="619" t="e">
        <f>VLOOKUP(B32,REFERENCE!A:E,4,0)</f>
        <v>#N/A</v>
      </c>
      <c r="M32" s="621"/>
    </row>
    <row r="33" spans="1:13">
      <c r="A33" s="432"/>
      <c r="B33" s="432"/>
      <c r="C33" s="432"/>
      <c r="D33" s="432"/>
      <c r="E33" s="432"/>
      <c r="F33" s="432"/>
      <c r="G33" s="432"/>
      <c r="H33" s="620"/>
      <c r="I33" s="432"/>
      <c r="J33" s="618">
        <f t="shared" ca="1" si="1"/>
        <v>46127.625776967594</v>
      </c>
      <c r="K33" s="432"/>
      <c r="L33" s="619" t="e">
        <f>VLOOKUP(B33,REFERENCE!A:E,4,0)</f>
        <v>#N/A</v>
      </c>
      <c r="M33" s="621"/>
    </row>
    <row r="34" spans="1:13">
      <c r="A34" s="432"/>
      <c r="B34" s="432"/>
      <c r="C34" s="432"/>
      <c r="D34" s="432"/>
      <c r="E34" s="432"/>
      <c r="F34" s="432"/>
      <c r="G34" s="432"/>
      <c r="H34" s="620"/>
      <c r="I34" s="432"/>
      <c r="J34" s="618">
        <f t="shared" ca="1" si="1"/>
        <v>46127.625776967594</v>
      </c>
      <c r="K34" s="432"/>
      <c r="L34" s="619" t="e">
        <f>VLOOKUP(B34,REFERENCE!A:E,4,0)</f>
        <v>#N/A</v>
      </c>
      <c r="M34" s="621"/>
    </row>
    <row r="35" spans="1:13">
      <c r="A35" s="432"/>
      <c r="B35" s="432"/>
      <c r="C35" s="432"/>
      <c r="D35" s="432"/>
      <c r="E35" s="432"/>
      <c r="F35" s="432"/>
      <c r="G35" s="432"/>
      <c r="H35" s="620"/>
      <c r="I35" s="432"/>
      <c r="J35" s="618">
        <f t="shared" ca="1" si="1"/>
        <v>46127.625776967594</v>
      </c>
      <c r="K35" s="432"/>
      <c r="L35" s="619" t="e">
        <f>VLOOKUP(B35,REFERENCE!A:E,4,0)</f>
        <v>#N/A</v>
      </c>
      <c r="M35" s="621"/>
    </row>
    <row r="36" spans="1:13">
      <c r="A36" s="432"/>
      <c r="B36" s="432"/>
      <c r="C36" s="432"/>
      <c r="D36" s="432"/>
      <c r="E36" s="432"/>
      <c r="F36" s="432"/>
      <c r="G36" s="432"/>
      <c r="H36" s="620"/>
      <c r="I36" s="432"/>
      <c r="J36" s="618">
        <f t="shared" ca="1" si="1"/>
        <v>46127.625776967594</v>
      </c>
      <c r="K36" s="432"/>
      <c r="L36" s="619" t="e">
        <f>VLOOKUP(B36,REFERENCE!A:E,4,0)</f>
        <v>#N/A</v>
      </c>
      <c r="M36" s="621"/>
    </row>
    <row r="37" spans="1:13">
      <c r="A37" s="432"/>
      <c r="B37" s="432"/>
      <c r="C37" s="432"/>
      <c r="D37" s="432"/>
      <c r="E37" s="432"/>
      <c r="F37" s="432"/>
      <c r="G37" s="432"/>
      <c r="H37" s="620"/>
      <c r="I37" s="432"/>
      <c r="J37" s="618">
        <f t="shared" ca="1" si="1"/>
        <v>46127.625776967594</v>
      </c>
      <c r="K37" s="432"/>
      <c r="L37" s="619" t="e">
        <f>VLOOKUP(B37,REFERENCE!A:E,4,0)</f>
        <v>#N/A</v>
      </c>
      <c r="M37" s="621"/>
    </row>
    <row r="38" spans="1:13">
      <c r="A38" s="432"/>
      <c r="B38" s="432"/>
      <c r="C38" s="432"/>
      <c r="D38" s="432"/>
      <c r="E38" s="432"/>
      <c r="F38" s="432"/>
      <c r="G38" s="432"/>
      <c r="H38" s="620"/>
      <c r="I38" s="432"/>
      <c r="J38" s="618">
        <f t="shared" ca="1" si="1"/>
        <v>46127.625776967594</v>
      </c>
      <c r="K38" s="432"/>
      <c r="L38" s="619" t="e">
        <f>VLOOKUP(B38,REFERENCE!A:E,4,0)</f>
        <v>#N/A</v>
      </c>
      <c r="M38" s="621"/>
    </row>
    <row r="39" spans="1:13">
      <c r="A39" s="432"/>
      <c r="B39" s="432"/>
      <c r="C39" s="432"/>
      <c r="D39" s="432"/>
      <c r="E39" s="432"/>
      <c r="F39" s="432"/>
      <c r="G39" s="432"/>
      <c r="H39" s="620"/>
      <c r="I39" s="432"/>
      <c r="J39" s="618">
        <f t="shared" ca="1" si="1"/>
        <v>46127.625776967594</v>
      </c>
      <c r="K39" s="432"/>
      <c r="L39" s="619" t="e">
        <f>VLOOKUP(B39,REFERENCE!A:E,4,0)</f>
        <v>#N/A</v>
      </c>
      <c r="M39" s="621"/>
    </row>
    <row r="40" spans="1:13">
      <c r="A40" s="432"/>
      <c r="B40" s="432"/>
      <c r="C40" s="432"/>
      <c r="D40" s="432"/>
      <c r="E40" s="432"/>
      <c r="F40" s="432"/>
      <c r="G40" s="432"/>
      <c r="H40" s="620"/>
      <c r="I40" s="432"/>
      <c r="J40" s="618">
        <f t="shared" ca="1" si="1"/>
        <v>46127.625776967594</v>
      </c>
      <c r="K40" s="432"/>
      <c r="L40" s="619" t="e">
        <f>VLOOKUP(B40,REFERENCE!A:E,4,0)</f>
        <v>#N/A</v>
      </c>
      <c r="M40" s="621"/>
    </row>
    <row r="41" spans="1:13">
      <c r="A41" s="432"/>
      <c r="B41" s="432"/>
      <c r="C41" s="432"/>
      <c r="D41" s="432"/>
      <c r="E41" s="432"/>
      <c r="F41" s="432"/>
      <c r="G41" s="432"/>
      <c r="H41" s="620"/>
      <c r="I41" s="432"/>
      <c r="J41" s="618">
        <f t="shared" ca="1" si="1"/>
        <v>46127.625776967594</v>
      </c>
      <c r="K41" s="432"/>
      <c r="L41" s="619" t="e">
        <f>VLOOKUP(B41,REFERENCE!A:E,4,0)</f>
        <v>#N/A</v>
      </c>
      <c r="M41" s="621"/>
    </row>
    <row r="42" spans="1:13">
      <c r="A42" s="432"/>
      <c r="B42" s="432"/>
      <c r="C42" s="432"/>
      <c r="D42" s="432"/>
      <c r="E42" s="432"/>
      <c r="F42" s="432"/>
      <c r="G42" s="432"/>
      <c r="H42" s="620"/>
      <c r="I42" s="432"/>
      <c r="J42" s="618">
        <f t="shared" ca="1" si="1"/>
        <v>46127.625776967594</v>
      </c>
      <c r="K42" s="432"/>
      <c r="L42" s="619" t="e">
        <f>VLOOKUP(B42,REFERENCE!A:E,4,0)</f>
        <v>#N/A</v>
      </c>
      <c r="M42" s="621"/>
    </row>
    <row r="43" spans="1:13">
      <c r="A43" s="432"/>
      <c r="B43" s="432"/>
      <c r="C43" s="432"/>
      <c r="D43" s="432"/>
      <c r="E43" s="432"/>
      <c r="F43" s="432"/>
      <c r="G43" s="432"/>
      <c r="H43" s="620"/>
      <c r="I43" s="432"/>
      <c r="J43" s="618">
        <f t="shared" ca="1" si="1"/>
        <v>46127.625776967594</v>
      </c>
      <c r="K43" s="432"/>
      <c r="L43" s="619" t="e">
        <f>VLOOKUP(B43,REFERENCE!A:E,4,0)</f>
        <v>#N/A</v>
      </c>
      <c r="M43" s="621"/>
    </row>
    <row r="44" spans="1:13">
      <c r="A44" s="432"/>
      <c r="B44" s="432"/>
      <c r="C44" s="432"/>
      <c r="D44" s="432"/>
      <c r="E44" s="432"/>
      <c r="F44" s="432"/>
      <c r="G44" s="432"/>
      <c r="H44" s="620"/>
      <c r="I44" s="432"/>
      <c r="J44" s="618">
        <f t="shared" ca="1" si="1"/>
        <v>46127.625776967594</v>
      </c>
      <c r="K44" s="432"/>
      <c r="L44" s="619" t="e">
        <f>VLOOKUP(B44,REFERENCE!A:E,4,0)</f>
        <v>#N/A</v>
      </c>
      <c r="M44" s="621"/>
    </row>
    <row r="45" spans="1:13">
      <c r="A45" s="432"/>
      <c r="B45" s="432"/>
      <c r="C45" s="432"/>
      <c r="D45" s="432"/>
      <c r="E45" s="432"/>
      <c r="F45" s="432"/>
      <c r="G45" s="432"/>
      <c r="H45" s="620"/>
      <c r="I45" s="432"/>
      <c r="J45" s="618">
        <f t="shared" ca="1" si="1"/>
        <v>46127.625776967594</v>
      </c>
      <c r="K45" s="432"/>
      <c r="L45" s="619" t="e">
        <f>VLOOKUP(B45,REFERENCE!A:E,4,0)</f>
        <v>#N/A</v>
      </c>
      <c r="M45" s="621"/>
    </row>
    <row r="46" spans="1:13">
      <c r="A46" s="432"/>
      <c r="B46" s="432"/>
      <c r="C46" s="432"/>
      <c r="D46" s="432"/>
      <c r="E46" s="432"/>
      <c r="F46" s="432"/>
      <c r="G46" s="432"/>
      <c r="H46" s="620"/>
      <c r="I46" s="432"/>
      <c r="J46" s="618">
        <f t="shared" ca="1" si="1"/>
        <v>46127.625776967594</v>
      </c>
      <c r="K46" s="432"/>
      <c r="L46" s="619" t="e">
        <f>VLOOKUP(B46,REFERENCE!A:E,4,0)</f>
        <v>#N/A</v>
      </c>
      <c r="M46" s="621"/>
    </row>
    <row r="47" spans="1:13">
      <c r="A47" s="432"/>
      <c r="B47" s="432"/>
      <c r="C47" s="432"/>
      <c r="D47" s="432"/>
      <c r="E47" s="432"/>
      <c r="F47" s="432"/>
      <c r="G47" s="432"/>
      <c r="H47" s="620"/>
      <c r="I47" s="432"/>
      <c r="J47" s="618">
        <f t="shared" ca="1" si="1"/>
        <v>46127.625776967594</v>
      </c>
      <c r="K47" s="432"/>
      <c r="L47" s="619" t="e">
        <f>VLOOKUP(B47,REFERENCE!A:E,4,0)</f>
        <v>#N/A</v>
      </c>
      <c r="M47" s="621"/>
    </row>
    <row r="48" spans="1:13">
      <c r="A48" s="432"/>
      <c r="B48" s="432"/>
      <c r="C48" s="432"/>
      <c r="D48" s="432"/>
      <c r="E48" s="432"/>
      <c r="F48" s="432"/>
      <c r="G48" s="432"/>
      <c r="H48" s="620"/>
      <c r="I48" s="432"/>
      <c r="J48" s="618">
        <f t="shared" ca="1" si="1"/>
        <v>46127.625776967594</v>
      </c>
      <c r="K48" s="432"/>
      <c r="L48" s="619" t="e">
        <f>VLOOKUP(B48,REFERENCE!A:E,4,0)</f>
        <v>#N/A</v>
      </c>
      <c r="M48" s="621"/>
    </row>
    <row r="49" spans="1:13">
      <c r="A49" s="432"/>
      <c r="B49" s="432"/>
      <c r="C49" s="432"/>
      <c r="D49" s="432"/>
      <c r="E49" s="432"/>
      <c r="F49" s="432"/>
      <c r="G49" s="432"/>
      <c r="H49" s="620"/>
      <c r="I49" s="432"/>
      <c r="J49" s="618">
        <f t="shared" ca="1" si="1"/>
        <v>46127.625776967594</v>
      </c>
      <c r="K49" s="432"/>
      <c r="L49" s="619" t="e">
        <f>VLOOKUP(B49,REFERENCE!A:E,4,0)</f>
        <v>#N/A</v>
      </c>
      <c r="M49" s="621"/>
    </row>
    <row r="50" spans="1:13">
      <c r="A50" s="432"/>
      <c r="B50" s="432"/>
      <c r="C50" s="432"/>
      <c r="D50" s="432"/>
      <c r="E50" s="432"/>
      <c r="F50" s="432"/>
      <c r="G50" s="432"/>
      <c r="H50" s="620"/>
      <c r="I50" s="432"/>
      <c r="J50" s="618">
        <f t="shared" ca="1" si="1"/>
        <v>46127.625776967594</v>
      </c>
      <c r="K50" s="432"/>
      <c r="L50" s="619" t="e">
        <f>VLOOKUP(B50,REFERENCE!A:E,4,0)</f>
        <v>#N/A</v>
      </c>
      <c r="M50" s="621"/>
    </row>
    <row r="51" spans="1:13">
      <c r="A51" s="432"/>
      <c r="B51" s="432"/>
      <c r="C51" s="432"/>
      <c r="D51" s="432"/>
      <c r="E51" s="432"/>
      <c r="F51" s="432"/>
      <c r="G51" s="432"/>
      <c r="H51" s="620"/>
      <c r="I51" s="432"/>
      <c r="J51" s="618">
        <f t="shared" ca="1" si="1"/>
        <v>46127.625776967594</v>
      </c>
      <c r="K51" s="432"/>
      <c r="L51" s="619" t="e">
        <f>VLOOKUP(B51,REFERENCE!A:E,4,0)</f>
        <v>#N/A</v>
      </c>
      <c r="M51" s="621"/>
    </row>
    <row r="52" spans="1:13">
      <c r="A52" s="432"/>
      <c r="B52" s="432"/>
      <c r="C52" s="432"/>
      <c r="D52" s="432"/>
      <c r="E52" s="432"/>
      <c r="F52" s="432"/>
      <c r="G52" s="432"/>
      <c r="H52" s="620"/>
      <c r="I52" s="432"/>
      <c r="J52" s="618">
        <f t="shared" ca="1" si="1"/>
        <v>46127.625776967594</v>
      </c>
      <c r="K52" s="432"/>
      <c r="L52" s="619" t="e">
        <f>VLOOKUP(B52,REFERENCE!A:E,4,0)</f>
        <v>#N/A</v>
      </c>
      <c r="M52" s="621"/>
    </row>
    <row r="53" spans="1:13">
      <c r="A53" s="432"/>
      <c r="B53" s="432"/>
      <c r="C53" s="432"/>
      <c r="D53" s="432"/>
      <c r="E53" s="432"/>
      <c r="F53" s="432"/>
      <c r="G53" s="432"/>
      <c r="H53" s="620"/>
      <c r="I53" s="432"/>
      <c r="J53" s="618">
        <f t="shared" ca="1" si="1"/>
        <v>46127.625776967594</v>
      </c>
      <c r="K53" s="432"/>
      <c r="L53" s="619" t="e">
        <f>VLOOKUP(B53,REFERENCE!A:E,4,0)</f>
        <v>#N/A</v>
      </c>
      <c r="M53" s="621"/>
    </row>
    <row r="54" spans="1:13">
      <c r="A54" s="432"/>
      <c r="B54" s="432"/>
      <c r="C54" s="432"/>
      <c r="D54" s="432"/>
      <c r="E54" s="432"/>
      <c r="F54" s="432"/>
      <c r="G54" s="432"/>
      <c r="H54" s="620"/>
      <c r="I54" s="432"/>
      <c r="J54" s="618">
        <f t="shared" ca="1" si="1"/>
        <v>46127.625776967594</v>
      </c>
      <c r="K54" s="432"/>
      <c r="L54" s="619" t="e">
        <f>VLOOKUP(B54,REFERENCE!A:E,4,0)</f>
        <v>#N/A</v>
      </c>
      <c r="M54" s="621"/>
    </row>
    <row r="55" spans="1:13">
      <c r="A55" s="432"/>
      <c r="B55" s="432"/>
      <c r="C55" s="432"/>
      <c r="D55" s="432"/>
      <c r="E55" s="432"/>
      <c r="F55" s="432"/>
      <c r="G55" s="432"/>
      <c r="H55" s="620"/>
      <c r="I55" s="432"/>
      <c r="J55" s="618">
        <f t="shared" ca="1" si="1"/>
        <v>46127.625776967594</v>
      </c>
      <c r="K55" s="432"/>
      <c r="L55" s="619" t="e">
        <f>VLOOKUP(B55,REFERENCE!A:E,4,0)</f>
        <v>#N/A</v>
      </c>
      <c r="M55" s="621"/>
    </row>
    <row r="56" spans="1:13">
      <c r="A56" s="432"/>
      <c r="B56" s="432"/>
      <c r="C56" s="432"/>
      <c r="D56" s="432"/>
      <c r="E56" s="432"/>
      <c r="F56" s="432"/>
      <c r="G56" s="432"/>
      <c r="H56" s="620"/>
      <c r="I56" s="432"/>
      <c r="J56" s="618">
        <f t="shared" ca="1" si="1"/>
        <v>46127.625776967594</v>
      </c>
      <c r="K56" s="432"/>
      <c r="L56" s="619" t="e">
        <f>VLOOKUP(B56,REFERENCE!A:E,4,0)</f>
        <v>#N/A</v>
      </c>
      <c r="M56" s="621"/>
    </row>
    <row r="57" spans="1:13">
      <c r="A57" s="432"/>
      <c r="B57" s="432"/>
      <c r="C57" s="432"/>
      <c r="D57" s="432"/>
      <c r="E57" s="432"/>
      <c r="F57" s="432"/>
      <c r="G57" s="432"/>
      <c r="H57" s="620"/>
      <c r="I57" s="432"/>
      <c r="J57" s="618">
        <f t="shared" ca="1" si="1"/>
        <v>46127.625776967594</v>
      </c>
      <c r="K57" s="432"/>
      <c r="L57" s="619" t="e">
        <f>VLOOKUP(B57,REFERENCE!A:E,4,0)</f>
        <v>#N/A</v>
      </c>
      <c r="M57" s="621"/>
    </row>
    <row r="58" spans="1:13">
      <c r="A58" s="432"/>
      <c r="B58" s="432"/>
      <c r="C58" s="432"/>
      <c r="D58" s="432"/>
      <c r="E58" s="432"/>
      <c r="F58" s="432"/>
      <c r="G58" s="432"/>
      <c r="H58" s="620"/>
      <c r="I58" s="432"/>
      <c r="J58" s="618">
        <f t="shared" ca="1" si="1"/>
        <v>46127.625776967594</v>
      </c>
      <c r="K58" s="432"/>
      <c r="L58" s="619" t="e">
        <f>VLOOKUP(B58,REFERENCE!A:E,4,0)</f>
        <v>#N/A</v>
      </c>
      <c r="M58" s="621"/>
    </row>
    <row r="59" spans="1:13">
      <c r="A59" s="432"/>
      <c r="B59" s="432"/>
      <c r="C59" s="432"/>
      <c r="D59" s="432"/>
      <c r="E59" s="432"/>
      <c r="F59" s="432"/>
      <c r="G59" s="432"/>
      <c r="H59" s="620"/>
      <c r="I59" s="432"/>
      <c r="J59" s="618">
        <f t="shared" ca="1" si="1"/>
        <v>46127.625776967594</v>
      </c>
      <c r="K59" s="432"/>
      <c r="L59" s="619" t="e">
        <f>VLOOKUP(B59,REFERENCE!A:E,4,0)</f>
        <v>#N/A</v>
      </c>
      <c r="M59" s="621"/>
    </row>
    <row r="60" spans="1:13">
      <c r="A60" s="432"/>
      <c r="B60" s="432"/>
      <c r="C60" s="432"/>
      <c r="D60" s="432"/>
      <c r="E60" s="432"/>
      <c r="F60" s="432"/>
      <c r="G60" s="432"/>
      <c r="H60" s="620"/>
      <c r="I60" s="432"/>
      <c r="J60" s="618">
        <f t="shared" ca="1" si="1"/>
        <v>46127.625776967594</v>
      </c>
      <c r="K60" s="432"/>
      <c r="L60" s="619" t="e">
        <f>VLOOKUP(B60,REFERENCE!A:E,4,0)</f>
        <v>#N/A</v>
      </c>
      <c r="M60" s="621"/>
    </row>
    <row r="61" spans="1:13">
      <c r="A61" s="432"/>
      <c r="B61" s="432"/>
      <c r="C61" s="432"/>
      <c r="D61" s="432"/>
      <c r="E61" s="432"/>
      <c r="F61" s="432"/>
      <c r="G61" s="432"/>
      <c r="H61" s="620"/>
      <c r="I61" s="432"/>
      <c r="J61" s="618">
        <f t="shared" ca="1" si="1"/>
        <v>46127.625776967594</v>
      </c>
      <c r="K61" s="432"/>
      <c r="L61" s="619" t="e">
        <f>VLOOKUP(B61,REFERENCE!A:E,4,0)</f>
        <v>#N/A</v>
      </c>
      <c r="M61" s="621"/>
    </row>
    <row r="62" spans="1:13">
      <c r="A62" s="432"/>
      <c r="B62" s="432"/>
      <c r="C62" s="432"/>
      <c r="D62" s="432"/>
      <c r="E62" s="432"/>
      <c r="F62" s="432"/>
      <c r="G62" s="432"/>
      <c r="H62" s="620"/>
      <c r="I62" s="432"/>
      <c r="J62" s="618">
        <f t="shared" ca="1" si="1"/>
        <v>46127.625776967594</v>
      </c>
      <c r="K62" s="432"/>
      <c r="L62" s="619" t="e">
        <f>VLOOKUP(B62,REFERENCE!A:E,4,0)</f>
        <v>#N/A</v>
      </c>
      <c r="M62" s="621"/>
    </row>
    <row r="63" spans="1:13">
      <c r="A63" s="432"/>
      <c r="B63" s="432"/>
      <c r="C63" s="432"/>
      <c r="D63" s="432"/>
      <c r="E63" s="432"/>
      <c r="F63" s="432"/>
      <c r="G63" s="432"/>
      <c r="H63" s="620"/>
      <c r="I63" s="432"/>
      <c r="J63" s="618">
        <f t="shared" ca="1" si="1"/>
        <v>46127.625776967594</v>
      </c>
      <c r="K63" s="432"/>
      <c r="L63" s="619" t="e">
        <f>VLOOKUP(B63,REFERENCE!A:E,4,0)</f>
        <v>#N/A</v>
      </c>
      <c r="M63" s="621"/>
    </row>
    <row r="64" spans="1:13">
      <c r="A64" s="432"/>
      <c r="B64" s="432"/>
      <c r="C64" s="432"/>
      <c r="D64" s="432"/>
      <c r="E64" s="432"/>
      <c r="F64" s="432"/>
      <c r="G64" s="432"/>
      <c r="H64" s="620"/>
      <c r="I64" s="432"/>
      <c r="J64" s="618">
        <f t="shared" ca="1" si="1"/>
        <v>46127.625776967594</v>
      </c>
      <c r="K64" s="432"/>
      <c r="L64" s="619" t="e">
        <f>VLOOKUP(B64,REFERENCE!A:E,4,0)</f>
        <v>#N/A</v>
      </c>
      <c r="M64" s="621"/>
    </row>
    <row r="65" spans="1:13">
      <c r="A65" s="432"/>
      <c r="B65" s="432"/>
      <c r="C65" s="432"/>
      <c r="D65" s="432"/>
      <c r="E65" s="432"/>
      <c r="F65" s="432"/>
      <c r="G65" s="432"/>
      <c r="H65" s="620"/>
      <c r="I65" s="432"/>
      <c r="J65" s="618">
        <f t="shared" ca="1" si="1"/>
        <v>46127.625776967594</v>
      </c>
      <c r="K65" s="432"/>
      <c r="L65" s="619" t="e">
        <f>VLOOKUP(B65,REFERENCE!A:E,4,0)</f>
        <v>#N/A</v>
      </c>
      <c r="M65" s="621"/>
    </row>
    <row r="66" spans="1:13">
      <c r="A66" s="432"/>
      <c r="B66" s="432"/>
      <c r="C66" s="432"/>
      <c r="D66" s="432"/>
      <c r="E66" s="432"/>
      <c r="F66" s="432"/>
      <c r="G66" s="432"/>
      <c r="H66" s="620"/>
      <c r="I66" s="432"/>
      <c r="J66" s="618">
        <f t="shared" ca="1" si="1"/>
        <v>46127.625776967594</v>
      </c>
      <c r="K66" s="432"/>
      <c r="L66" s="619" t="e">
        <f>VLOOKUP(B66,REFERENCE!A:E,4,0)</f>
        <v>#N/A</v>
      </c>
      <c r="M66" s="621"/>
    </row>
    <row r="67" spans="1:13">
      <c r="A67" s="432"/>
      <c r="B67" s="432"/>
      <c r="C67" s="432"/>
      <c r="D67" s="432"/>
      <c r="E67" s="432"/>
      <c r="F67" s="432"/>
      <c r="G67" s="432"/>
      <c r="H67" s="620"/>
      <c r="I67" s="432"/>
      <c r="J67" s="618">
        <f t="shared" ref="J67:J130" ca="1" si="2">NOW()-M67</f>
        <v>46127.625776967594</v>
      </c>
      <c r="K67" s="432"/>
      <c r="L67" s="619" t="e">
        <f>VLOOKUP(B67,REFERENCE!A:E,4,0)</f>
        <v>#N/A</v>
      </c>
      <c r="M67" s="621"/>
    </row>
    <row r="68" spans="1:13">
      <c r="A68" s="432"/>
      <c r="B68" s="432"/>
      <c r="C68" s="432"/>
      <c r="D68" s="432"/>
      <c r="E68" s="432"/>
      <c r="F68" s="432"/>
      <c r="G68" s="432"/>
      <c r="H68" s="620"/>
      <c r="I68" s="432"/>
      <c r="J68" s="618">
        <f t="shared" ca="1" si="2"/>
        <v>46127.625776967594</v>
      </c>
      <c r="K68" s="432"/>
      <c r="L68" s="619" t="e">
        <f>VLOOKUP(B68,REFERENCE!A:E,4,0)</f>
        <v>#N/A</v>
      </c>
      <c r="M68" s="621"/>
    </row>
    <row r="69" spans="1:13">
      <c r="A69" s="432"/>
      <c r="B69" s="432"/>
      <c r="C69" s="432"/>
      <c r="D69" s="432"/>
      <c r="E69" s="432"/>
      <c r="F69" s="432"/>
      <c r="G69" s="432"/>
      <c r="H69" s="620"/>
      <c r="I69" s="432"/>
      <c r="J69" s="618">
        <f t="shared" ca="1" si="2"/>
        <v>46127.625776967594</v>
      </c>
      <c r="K69" s="432"/>
      <c r="L69" s="619" t="e">
        <f>VLOOKUP(B69,REFERENCE!A:E,4,0)</f>
        <v>#N/A</v>
      </c>
      <c r="M69" s="621"/>
    </row>
    <row r="70" spans="1:13">
      <c r="A70" s="432"/>
      <c r="B70" s="432"/>
      <c r="C70" s="432"/>
      <c r="D70" s="432"/>
      <c r="E70" s="432"/>
      <c r="F70" s="432"/>
      <c r="G70" s="432"/>
      <c r="H70" s="620"/>
      <c r="I70" s="432"/>
      <c r="J70" s="618">
        <f t="shared" ca="1" si="2"/>
        <v>46127.625776967594</v>
      </c>
      <c r="K70" s="432"/>
      <c r="L70" s="619" t="e">
        <f>VLOOKUP(B70,REFERENCE!A:E,4,0)</f>
        <v>#N/A</v>
      </c>
      <c r="M70" s="621"/>
    </row>
    <row r="71" spans="1:13">
      <c r="A71" s="432"/>
      <c r="B71" s="432"/>
      <c r="C71" s="432"/>
      <c r="D71" s="432"/>
      <c r="E71" s="432"/>
      <c r="F71" s="432"/>
      <c r="G71" s="432"/>
      <c r="H71" s="620"/>
      <c r="I71" s="432"/>
      <c r="J71" s="618">
        <f t="shared" ca="1" si="2"/>
        <v>46127.625776967594</v>
      </c>
      <c r="K71" s="432"/>
      <c r="L71" s="619" t="e">
        <f>VLOOKUP(B71,REFERENCE!A:E,4,0)</f>
        <v>#N/A</v>
      </c>
      <c r="M71" s="621"/>
    </row>
    <row r="72" spans="1:13">
      <c r="A72" s="432"/>
      <c r="B72" s="432"/>
      <c r="C72" s="432"/>
      <c r="D72" s="432"/>
      <c r="E72" s="432"/>
      <c r="F72" s="432"/>
      <c r="G72" s="432"/>
      <c r="H72" s="620"/>
      <c r="I72" s="432"/>
      <c r="J72" s="618">
        <f t="shared" ca="1" si="2"/>
        <v>46127.625776967594</v>
      </c>
      <c r="K72" s="432"/>
      <c r="L72" s="619" t="e">
        <f>VLOOKUP(B72,REFERENCE!A:E,4,0)</f>
        <v>#N/A</v>
      </c>
      <c r="M72" s="621"/>
    </row>
    <row r="73" spans="1:13">
      <c r="A73" s="432"/>
      <c r="B73" s="432"/>
      <c r="C73" s="432"/>
      <c r="D73" s="432"/>
      <c r="E73" s="432"/>
      <c r="F73" s="432"/>
      <c r="G73" s="432"/>
      <c r="H73" s="620"/>
      <c r="I73" s="432"/>
      <c r="J73" s="618">
        <f t="shared" ca="1" si="2"/>
        <v>46127.625776967594</v>
      </c>
      <c r="K73" s="432"/>
      <c r="L73" s="619" t="e">
        <f>VLOOKUP(B73,REFERENCE!A:E,4,0)</f>
        <v>#N/A</v>
      </c>
      <c r="M73" s="621"/>
    </row>
    <row r="74" spans="1:13">
      <c r="A74" s="432"/>
      <c r="B74" s="432"/>
      <c r="C74" s="432"/>
      <c r="D74" s="432"/>
      <c r="E74" s="432"/>
      <c r="F74" s="432"/>
      <c r="G74" s="432"/>
      <c r="H74" s="620"/>
      <c r="I74" s="432"/>
      <c r="J74" s="618">
        <f t="shared" ca="1" si="2"/>
        <v>46127.625776967594</v>
      </c>
      <c r="K74" s="432"/>
      <c r="L74" s="619" t="e">
        <f>VLOOKUP(B74,REFERENCE!A:E,4,0)</f>
        <v>#N/A</v>
      </c>
      <c r="M74" s="621"/>
    </row>
    <row r="75" spans="1:13">
      <c r="A75" s="432"/>
      <c r="B75" s="432"/>
      <c r="C75" s="432"/>
      <c r="D75" s="432"/>
      <c r="E75" s="432"/>
      <c r="F75" s="432"/>
      <c r="G75" s="432"/>
      <c r="H75" s="620"/>
      <c r="I75" s="432"/>
      <c r="J75" s="618">
        <f t="shared" ca="1" si="2"/>
        <v>46127.625776967594</v>
      </c>
      <c r="K75" s="432"/>
      <c r="L75" s="619" t="e">
        <f>VLOOKUP(B75,REFERENCE!A:E,4,0)</f>
        <v>#N/A</v>
      </c>
      <c r="M75" s="621"/>
    </row>
    <row r="76" spans="1:13">
      <c r="A76" s="432"/>
      <c r="B76" s="432"/>
      <c r="C76" s="432"/>
      <c r="D76" s="432"/>
      <c r="E76" s="432"/>
      <c r="F76" s="432"/>
      <c r="G76" s="432"/>
      <c r="H76" s="620"/>
      <c r="I76" s="432"/>
      <c r="J76" s="618">
        <f t="shared" ca="1" si="2"/>
        <v>46127.625776967594</v>
      </c>
      <c r="K76" s="432"/>
      <c r="L76" s="619" t="e">
        <f>VLOOKUP(B76,REFERENCE!A:E,4,0)</f>
        <v>#N/A</v>
      </c>
      <c r="M76" s="621"/>
    </row>
    <row r="77" spans="1:13">
      <c r="A77" s="432"/>
      <c r="B77" s="432"/>
      <c r="C77" s="432"/>
      <c r="D77" s="432"/>
      <c r="E77" s="432"/>
      <c r="F77" s="432"/>
      <c r="G77" s="432"/>
      <c r="H77" s="620"/>
      <c r="I77" s="432"/>
      <c r="J77" s="618">
        <f t="shared" ca="1" si="2"/>
        <v>46127.625776967594</v>
      </c>
      <c r="K77" s="432"/>
      <c r="L77" s="619" t="e">
        <f>VLOOKUP(B77,REFERENCE!A:E,4,0)</f>
        <v>#N/A</v>
      </c>
      <c r="M77" s="621"/>
    </row>
    <row r="78" spans="1:13">
      <c r="A78" s="432"/>
      <c r="B78" s="432"/>
      <c r="C78" s="432"/>
      <c r="D78" s="432"/>
      <c r="E78" s="432"/>
      <c r="F78" s="432"/>
      <c r="G78" s="432"/>
      <c r="H78" s="620"/>
      <c r="I78" s="432"/>
      <c r="J78" s="618">
        <f t="shared" ca="1" si="2"/>
        <v>46127.625776967594</v>
      </c>
      <c r="K78" s="432"/>
      <c r="L78" s="619" t="e">
        <f>VLOOKUP(B78,REFERENCE!A:E,4,0)</f>
        <v>#N/A</v>
      </c>
      <c r="M78" s="621"/>
    </row>
    <row r="79" spans="1:13">
      <c r="A79" s="432"/>
      <c r="B79" s="432"/>
      <c r="C79" s="432"/>
      <c r="D79" s="432"/>
      <c r="E79" s="432"/>
      <c r="F79" s="432"/>
      <c r="G79" s="432"/>
      <c r="H79" s="620"/>
      <c r="I79" s="432"/>
      <c r="J79" s="618">
        <f t="shared" ca="1" si="2"/>
        <v>46127.625776967594</v>
      </c>
      <c r="K79" s="432"/>
      <c r="L79" s="619" t="e">
        <f>VLOOKUP(B79,REFERENCE!A:E,4,0)</f>
        <v>#N/A</v>
      </c>
      <c r="M79" s="621"/>
    </row>
    <row r="80" spans="1:13">
      <c r="A80" s="432"/>
      <c r="B80" s="432"/>
      <c r="C80" s="432"/>
      <c r="D80" s="432"/>
      <c r="E80" s="432"/>
      <c r="F80" s="432"/>
      <c r="G80" s="432"/>
      <c r="H80" s="620"/>
      <c r="I80" s="432"/>
      <c r="J80" s="618">
        <f t="shared" ca="1" si="2"/>
        <v>46127.625776967594</v>
      </c>
      <c r="K80" s="432"/>
      <c r="L80" s="619" t="e">
        <f>VLOOKUP(B80,REFERENCE!A:E,4,0)</f>
        <v>#N/A</v>
      </c>
      <c r="M80" s="621"/>
    </row>
    <row r="81" spans="1:13">
      <c r="A81" s="432"/>
      <c r="B81" s="432"/>
      <c r="C81" s="432"/>
      <c r="D81" s="432"/>
      <c r="E81" s="432"/>
      <c r="F81" s="432"/>
      <c r="G81" s="432"/>
      <c r="H81" s="620"/>
      <c r="I81" s="432"/>
      <c r="J81" s="618">
        <f t="shared" ca="1" si="2"/>
        <v>46127.625776967594</v>
      </c>
      <c r="K81" s="432"/>
      <c r="L81" s="619" t="e">
        <f>VLOOKUP(B81,REFERENCE!A:E,4,0)</f>
        <v>#N/A</v>
      </c>
      <c r="M81" s="621"/>
    </row>
    <row r="82" spans="1:13">
      <c r="A82" s="432"/>
      <c r="B82" s="432"/>
      <c r="C82" s="432"/>
      <c r="D82" s="432"/>
      <c r="E82" s="432"/>
      <c r="F82" s="432"/>
      <c r="G82" s="432"/>
      <c r="H82" s="620"/>
      <c r="I82" s="432"/>
      <c r="J82" s="618">
        <f t="shared" ca="1" si="2"/>
        <v>46127.625776967594</v>
      </c>
      <c r="K82" s="432"/>
      <c r="L82" s="619" t="e">
        <f>VLOOKUP(B82,REFERENCE!A:E,4,0)</f>
        <v>#N/A</v>
      </c>
      <c r="M82" s="621"/>
    </row>
    <row r="83" spans="1:13">
      <c r="A83" s="432"/>
      <c r="B83" s="432"/>
      <c r="C83" s="432"/>
      <c r="D83" s="432"/>
      <c r="E83" s="432"/>
      <c r="F83" s="432"/>
      <c r="G83" s="432"/>
      <c r="H83" s="620"/>
      <c r="I83" s="432"/>
      <c r="J83" s="618">
        <f t="shared" ca="1" si="2"/>
        <v>46127.625776967594</v>
      </c>
      <c r="K83" s="432"/>
      <c r="L83" s="619" t="e">
        <f>VLOOKUP(B83,REFERENCE!A:E,4,0)</f>
        <v>#N/A</v>
      </c>
      <c r="M83" s="621"/>
    </row>
    <row r="84" spans="1:13">
      <c r="A84" s="432"/>
      <c r="B84" s="432"/>
      <c r="C84" s="432"/>
      <c r="D84" s="432"/>
      <c r="E84" s="432"/>
      <c r="F84" s="432"/>
      <c r="G84" s="432"/>
      <c r="H84" s="620"/>
      <c r="I84" s="432"/>
      <c r="J84" s="618">
        <f t="shared" ca="1" si="2"/>
        <v>46127.625776967594</v>
      </c>
      <c r="K84" s="432"/>
      <c r="L84" s="619" t="e">
        <f>VLOOKUP(B84,REFERENCE!A:E,4,0)</f>
        <v>#N/A</v>
      </c>
      <c r="M84" s="621"/>
    </row>
    <row r="85" spans="1:13">
      <c r="A85" s="432"/>
      <c r="B85" s="432"/>
      <c r="C85" s="432"/>
      <c r="D85" s="432"/>
      <c r="E85" s="432"/>
      <c r="F85" s="432"/>
      <c r="G85" s="432"/>
      <c r="H85" s="620"/>
      <c r="I85" s="432"/>
      <c r="J85" s="618">
        <f t="shared" ca="1" si="2"/>
        <v>46127.625776967594</v>
      </c>
      <c r="K85" s="432"/>
      <c r="L85" s="619" t="e">
        <f>VLOOKUP(B85,REFERENCE!A:E,4,0)</f>
        <v>#N/A</v>
      </c>
      <c r="M85" s="621"/>
    </row>
    <row r="86" spans="1:13">
      <c r="A86" s="432"/>
      <c r="B86" s="432"/>
      <c r="C86" s="432"/>
      <c r="D86" s="432"/>
      <c r="E86" s="432"/>
      <c r="F86" s="432"/>
      <c r="G86" s="432"/>
      <c r="H86" s="620"/>
      <c r="I86" s="432"/>
      <c r="J86" s="618">
        <f t="shared" ca="1" si="2"/>
        <v>46127.625776967594</v>
      </c>
      <c r="K86" s="432"/>
      <c r="L86" s="619" t="e">
        <f>VLOOKUP(B86,REFERENCE!A:E,4,0)</f>
        <v>#N/A</v>
      </c>
      <c r="M86" s="621"/>
    </row>
    <row r="87" spans="1:13">
      <c r="A87" s="432"/>
      <c r="B87" s="432"/>
      <c r="C87" s="432"/>
      <c r="D87" s="432"/>
      <c r="E87" s="432"/>
      <c r="F87" s="432"/>
      <c r="G87" s="432"/>
      <c r="H87" s="620"/>
      <c r="I87" s="432"/>
      <c r="J87" s="618">
        <f t="shared" ca="1" si="2"/>
        <v>46127.625776967594</v>
      </c>
      <c r="K87" s="432"/>
      <c r="L87" s="619" t="e">
        <f>VLOOKUP(B87,REFERENCE!A:E,4,0)</f>
        <v>#N/A</v>
      </c>
      <c r="M87" s="621"/>
    </row>
    <row r="88" spans="1:13">
      <c r="A88" s="432"/>
      <c r="B88" s="432"/>
      <c r="C88" s="432"/>
      <c r="D88" s="432"/>
      <c r="E88" s="432"/>
      <c r="F88" s="432"/>
      <c r="G88" s="432"/>
      <c r="H88" s="620"/>
      <c r="I88" s="432"/>
      <c r="J88" s="618">
        <f t="shared" ca="1" si="2"/>
        <v>46127.625776967594</v>
      </c>
      <c r="K88" s="432"/>
      <c r="L88" s="619" t="e">
        <f>VLOOKUP(B88,REFERENCE!A:E,4,0)</f>
        <v>#N/A</v>
      </c>
      <c r="M88" s="621"/>
    </row>
    <row r="89" spans="1:13">
      <c r="A89" s="432"/>
      <c r="B89" s="432"/>
      <c r="C89" s="432"/>
      <c r="D89" s="432"/>
      <c r="E89" s="432"/>
      <c r="F89" s="432"/>
      <c r="G89" s="432"/>
      <c r="H89" s="620"/>
      <c r="I89" s="432"/>
      <c r="J89" s="618">
        <f t="shared" ca="1" si="2"/>
        <v>46127.625776967594</v>
      </c>
      <c r="K89" s="432"/>
      <c r="L89" s="619" t="e">
        <f>VLOOKUP(B89,REFERENCE!A:E,4,0)</f>
        <v>#N/A</v>
      </c>
      <c r="M89" s="621"/>
    </row>
    <row r="90" spans="1:13">
      <c r="A90" s="432"/>
      <c r="B90" s="432"/>
      <c r="C90" s="432"/>
      <c r="D90" s="432"/>
      <c r="E90" s="432"/>
      <c r="F90" s="432"/>
      <c r="G90" s="432"/>
      <c r="H90" s="620"/>
      <c r="I90" s="432"/>
      <c r="J90" s="618">
        <f t="shared" ca="1" si="2"/>
        <v>46127.625776967594</v>
      </c>
      <c r="K90" s="432"/>
      <c r="L90" s="619" t="e">
        <f>VLOOKUP(B90,REFERENCE!A:E,4,0)</f>
        <v>#N/A</v>
      </c>
      <c r="M90" s="621"/>
    </row>
    <row r="91" spans="1:13">
      <c r="A91" s="432"/>
      <c r="B91" s="432"/>
      <c r="C91" s="432"/>
      <c r="D91" s="432"/>
      <c r="E91" s="432"/>
      <c r="F91" s="432"/>
      <c r="G91" s="432"/>
      <c r="H91" s="620"/>
      <c r="I91" s="432"/>
      <c r="J91" s="618">
        <f t="shared" ca="1" si="2"/>
        <v>46127.625776967594</v>
      </c>
      <c r="K91" s="432"/>
      <c r="L91" s="619" t="e">
        <f>VLOOKUP(B91,REFERENCE!A:E,4,0)</f>
        <v>#N/A</v>
      </c>
      <c r="M91" s="621"/>
    </row>
    <row r="92" spans="1:13">
      <c r="A92" s="432"/>
      <c r="B92" s="432"/>
      <c r="C92" s="432"/>
      <c r="D92" s="432"/>
      <c r="E92" s="432"/>
      <c r="F92" s="432"/>
      <c r="G92" s="432"/>
      <c r="H92" s="620"/>
      <c r="I92" s="432"/>
      <c r="J92" s="618">
        <f t="shared" ca="1" si="2"/>
        <v>46127.625776967594</v>
      </c>
      <c r="K92" s="432"/>
      <c r="L92" s="619" t="e">
        <f>VLOOKUP(B92,REFERENCE!A:E,4,0)</f>
        <v>#N/A</v>
      </c>
      <c r="M92" s="621"/>
    </row>
    <row r="93" spans="1:13">
      <c r="A93" s="432"/>
      <c r="B93" s="432"/>
      <c r="C93" s="432"/>
      <c r="D93" s="432"/>
      <c r="E93" s="432"/>
      <c r="F93" s="432"/>
      <c r="G93" s="432"/>
      <c r="H93" s="620"/>
      <c r="I93" s="432"/>
      <c r="J93" s="618">
        <f t="shared" ca="1" si="2"/>
        <v>46127.625776967594</v>
      </c>
      <c r="K93" s="432"/>
      <c r="L93" s="619" t="e">
        <f>VLOOKUP(B93,REFERENCE!A:E,4,0)</f>
        <v>#N/A</v>
      </c>
      <c r="M93" s="621"/>
    </row>
    <row r="94" spans="1:13">
      <c r="A94" s="432"/>
      <c r="B94" s="432"/>
      <c r="C94" s="432"/>
      <c r="D94" s="432"/>
      <c r="E94" s="432"/>
      <c r="F94" s="432"/>
      <c r="G94" s="432"/>
      <c r="H94" s="620"/>
      <c r="I94" s="432"/>
      <c r="J94" s="618">
        <f t="shared" ca="1" si="2"/>
        <v>46127.625776967594</v>
      </c>
      <c r="K94" s="432"/>
      <c r="L94" s="619" t="e">
        <f>VLOOKUP(B94,REFERENCE!A:E,4,0)</f>
        <v>#N/A</v>
      </c>
      <c r="M94" s="621"/>
    </row>
    <row r="95" spans="1:13">
      <c r="A95" s="432"/>
      <c r="B95" s="432"/>
      <c r="C95" s="432"/>
      <c r="D95" s="432"/>
      <c r="E95" s="432"/>
      <c r="F95" s="432"/>
      <c r="G95" s="432"/>
      <c r="H95" s="620"/>
      <c r="I95" s="432"/>
      <c r="J95" s="618">
        <f t="shared" ca="1" si="2"/>
        <v>46127.625776967594</v>
      </c>
      <c r="K95" s="432"/>
      <c r="L95" s="619" t="e">
        <f>VLOOKUP(B95,REFERENCE!A:E,4,0)</f>
        <v>#N/A</v>
      </c>
      <c r="M95" s="621"/>
    </row>
    <row r="96" spans="1:13">
      <c r="A96" s="432"/>
      <c r="B96" s="432"/>
      <c r="C96" s="432"/>
      <c r="D96" s="432"/>
      <c r="E96" s="432"/>
      <c r="F96" s="432"/>
      <c r="G96" s="432"/>
      <c r="H96" s="620"/>
      <c r="I96" s="432"/>
      <c r="J96" s="618">
        <f t="shared" ca="1" si="2"/>
        <v>46127.625776967594</v>
      </c>
      <c r="K96" s="432"/>
      <c r="L96" s="619" t="e">
        <f>VLOOKUP(B96,REFERENCE!A:E,4,0)</f>
        <v>#N/A</v>
      </c>
      <c r="M96" s="621"/>
    </row>
    <row r="97" spans="1:13">
      <c r="A97" s="432"/>
      <c r="B97" s="432"/>
      <c r="C97" s="432"/>
      <c r="D97" s="432"/>
      <c r="E97" s="432"/>
      <c r="F97" s="432"/>
      <c r="G97" s="432"/>
      <c r="H97" s="620"/>
      <c r="I97" s="432"/>
      <c r="J97" s="618">
        <f t="shared" ca="1" si="2"/>
        <v>46127.625776967594</v>
      </c>
      <c r="K97" s="432"/>
      <c r="L97" s="619" t="e">
        <f>VLOOKUP(B97,REFERENCE!A:E,4,0)</f>
        <v>#N/A</v>
      </c>
      <c r="M97" s="621"/>
    </row>
    <row r="98" spans="1:13">
      <c r="A98" s="432"/>
      <c r="B98" s="432"/>
      <c r="C98" s="432"/>
      <c r="D98" s="432"/>
      <c r="E98" s="432"/>
      <c r="F98" s="432"/>
      <c r="G98" s="432"/>
      <c r="H98" s="620"/>
      <c r="I98" s="432"/>
      <c r="J98" s="618">
        <f t="shared" ca="1" si="2"/>
        <v>46127.625776967594</v>
      </c>
      <c r="K98" s="432"/>
      <c r="L98" s="619" t="e">
        <f>VLOOKUP(B98,REFERENCE!A:E,4,0)</f>
        <v>#N/A</v>
      </c>
      <c r="M98" s="621"/>
    </row>
    <row r="99" spans="1:13">
      <c r="A99" s="432"/>
      <c r="B99" s="432"/>
      <c r="C99" s="432"/>
      <c r="D99" s="432"/>
      <c r="E99" s="432"/>
      <c r="F99" s="432"/>
      <c r="G99" s="432"/>
      <c r="H99" s="620"/>
      <c r="I99" s="432"/>
      <c r="J99" s="618">
        <f t="shared" ca="1" si="2"/>
        <v>46127.625776967594</v>
      </c>
      <c r="K99" s="432"/>
      <c r="L99" s="619" t="e">
        <f>VLOOKUP(B99,REFERENCE!A:E,4,0)</f>
        <v>#N/A</v>
      </c>
      <c r="M99" s="621"/>
    </row>
    <row r="100" spans="1:13">
      <c r="A100" s="432"/>
      <c r="B100" s="432"/>
      <c r="C100" s="432"/>
      <c r="D100" s="432"/>
      <c r="E100" s="432"/>
      <c r="F100" s="432"/>
      <c r="G100" s="432"/>
      <c r="H100" s="620"/>
      <c r="I100" s="432"/>
      <c r="J100" s="618">
        <f t="shared" ca="1" si="2"/>
        <v>46127.625776967594</v>
      </c>
      <c r="K100" s="432"/>
      <c r="L100" s="619" t="e">
        <f>VLOOKUP(B100,REFERENCE!A:E,4,0)</f>
        <v>#N/A</v>
      </c>
      <c r="M100" s="621"/>
    </row>
    <row r="101" spans="1:13">
      <c r="A101" s="432"/>
      <c r="B101" s="432"/>
      <c r="C101" s="432"/>
      <c r="D101" s="432"/>
      <c r="E101" s="432"/>
      <c r="F101" s="432"/>
      <c r="G101" s="432"/>
      <c r="H101" s="620"/>
      <c r="I101" s="432"/>
      <c r="J101" s="618">
        <f t="shared" ca="1" si="2"/>
        <v>46127.625776967594</v>
      </c>
      <c r="K101" s="432"/>
      <c r="L101" s="619" t="e">
        <f>VLOOKUP(B101,REFERENCE!A:E,4,0)</f>
        <v>#N/A</v>
      </c>
      <c r="M101" s="621"/>
    </row>
    <row r="102" spans="1:13">
      <c r="A102" s="432"/>
      <c r="B102" s="432"/>
      <c r="C102" s="432"/>
      <c r="D102" s="432"/>
      <c r="E102" s="432"/>
      <c r="F102" s="432"/>
      <c r="G102" s="432"/>
      <c r="H102" s="620"/>
      <c r="I102" s="432"/>
      <c r="J102" s="618">
        <f t="shared" ca="1" si="2"/>
        <v>46127.625776967594</v>
      </c>
      <c r="K102" s="432"/>
      <c r="L102" s="619" t="e">
        <f>VLOOKUP(B102,REFERENCE!A:E,4,0)</f>
        <v>#N/A</v>
      </c>
      <c r="M102" s="621"/>
    </row>
    <row r="103" spans="1:13">
      <c r="A103" s="432"/>
      <c r="B103" s="432"/>
      <c r="C103" s="432"/>
      <c r="D103" s="432"/>
      <c r="E103" s="432"/>
      <c r="F103" s="432"/>
      <c r="G103" s="432"/>
      <c r="H103" s="620"/>
      <c r="I103" s="432"/>
      <c r="J103" s="618">
        <f t="shared" ca="1" si="2"/>
        <v>46127.625776967594</v>
      </c>
      <c r="K103" s="432"/>
      <c r="L103" s="619" t="e">
        <f>VLOOKUP(B103,REFERENCE!A:E,4,0)</f>
        <v>#N/A</v>
      </c>
      <c r="M103" s="621"/>
    </row>
    <row r="104" spans="1:13">
      <c r="A104" s="432"/>
      <c r="B104" s="432"/>
      <c r="C104" s="432"/>
      <c r="D104" s="432"/>
      <c r="E104" s="432"/>
      <c r="F104" s="432"/>
      <c r="G104" s="432"/>
      <c r="H104" s="620"/>
      <c r="I104" s="432"/>
      <c r="J104" s="618">
        <f t="shared" ca="1" si="2"/>
        <v>46127.625776967594</v>
      </c>
      <c r="K104" s="432"/>
      <c r="L104" s="619" t="e">
        <f>VLOOKUP(B104,REFERENCE!A:E,4,0)</f>
        <v>#N/A</v>
      </c>
      <c r="M104" s="621"/>
    </row>
    <row r="105" spans="1:13">
      <c r="A105" s="432"/>
      <c r="B105" s="432"/>
      <c r="C105" s="432"/>
      <c r="D105" s="432"/>
      <c r="E105" s="432"/>
      <c r="F105" s="432"/>
      <c r="G105" s="432"/>
      <c r="H105" s="620"/>
      <c r="I105" s="432"/>
      <c r="J105" s="618">
        <f t="shared" ca="1" si="2"/>
        <v>46127.625776967594</v>
      </c>
      <c r="K105" s="432"/>
      <c r="L105" s="619" t="e">
        <f>VLOOKUP(B105,REFERENCE!A:E,4,0)</f>
        <v>#N/A</v>
      </c>
      <c r="M105" s="621"/>
    </row>
    <row r="106" spans="1:13">
      <c r="A106" s="432"/>
      <c r="B106" s="432"/>
      <c r="C106" s="432"/>
      <c r="D106" s="432"/>
      <c r="E106" s="432"/>
      <c r="F106" s="432"/>
      <c r="G106" s="432"/>
      <c r="H106" s="620"/>
      <c r="I106" s="432"/>
      <c r="J106" s="618">
        <f t="shared" ca="1" si="2"/>
        <v>46127.625776967594</v>
      </c>
      <c r="K106" s="432"/>
      <c r="L106" s="619" t="e">
        <f>VLOOKUP(B106,REFERENCE!A:E,4,0)</f>
        <v>#N/A</v>
      </c>
      <c r="M106" s="621"/>
    </row>
    <row r="107" spans="1:13">
      <c r="A107" s="432"/>
      <c r="B107" s="432"/>
      <c r="C107" s="432"/>
      <c r="D107" s="432"/>
      <c r="E107" s="432"/>
      <c r="F107" s="432"/>
      <c r="G107" s="432"/>
      <c r="H107" s="620"/>
      <c r="I107" s="432"/>
      <c r="J107" s="618">
        <f t="shared" ca="1" si="2"/>
        <v>46127.625776967594</v>
      </c>
      <c r="K107" s="432"/>
      <c r="L107" s="619" t="e">
        <f>VLOOKUP(B107,REFERENCE!A:E,4,0)</f>
        <v>#N/A</v>
      </c>
      <c r="M107" s="621"/>
    </row>
    <row r="108" spans="1:13">
      <c r="A108" s="432"/>
      <c r="B108" s="432"/>
      <c r="C108" s="432"/>
      <c r="D108" s="432"/>
      <c r="E108" s="432"/>
      <c r="F108" s="432"/>
      <c r="G108" s="432"/>
      <c r="H108" s="620"/>
      <c r="I108" s="432"/>
      <c r="J108" s="618">
        <f t="shared" ca="1" si="2"/>
        <v>46127.625776967594</v>
      </c>
      <c r="K108" s="432"/>
      <c r="L108" s="619" t="e">
        <f>VLOOKUP(B108,REFERENCE!A:E,4,0)</f>
        <v>#N/A</v>
      </c>
      <c r="M108" s="621"/>
    </row>
    <row r="109" spans="1:13">
      <c r="A109" s="432"/>
      <c r="B109" s="432"/>
      <c r="C109" s="432"/>
      <c r="D109" s="432"/>
      <c r="E109" s="432"/>
      <c r="F109" s="432"/>
      <c r="G109" s="432"/>
      <c r="H109" s="620"/>
      <c r="I109" s="432"/>
      <c r="J109" s="618">
        <f t="shared" ca="1" si="2"/>
        <v>46127.625776967594</v>
      </c>
      <c r="K109" s="432"/>
      <c r="L109" s="619" t="e">
        <f>VLOOKUP(B109,REFERENCE!A:E,4,0)</f>
        <v>#N/A</v>
      </c>
      <c r="M109" s="621"/>
    </row>
    <row r="110" spans="1:13">
      <c r="A110" s="432"/>
      <c r="B110" s="432"/>
      <c r="C110" s="432"/>
      <c r="D110" s="432"/>
      <c r="E110" s="432"/>
      <c r="F110" s="432"/>
      <c r="G110" s="432"/>
      <c r="H110" s="620"/>
      <c r="I110" s="432"/>
      <c r="J110" s="618">
        <f t="shared" ca="1" si="2"/>
        <v>46127.625776967594</v>
      </c>
      <c r="K110" s="432"/>
      <c r="L110" s="619" t="e">
        <f>VLOOKUP(B110,REFERENCE!A:E,4,0)</f>
        <v>#N/A</v>
      </c>
      <c r="M110" s="621"/>
    </row>
    <row r="111" spans="1:13">
      <c r="A111" s="432"/>
      <c r="B111" s="432"/>
      <c r="C111" s="432"/>
      <c r="D111" s="432"/>
      <c r="E111" s="432"/>
      <c r="F111" s="432"/>
      <c r="G111" s="432"/>
      <c r="H111" s="620"/>
      <c r="I111" s="432"/>
      <c r="J111" s="618">
        <f t="shared" ca="1" si="2"/>
        <v>46127.625776967594</v>
      </c>
      <c r="K111" s="432"/>
      <c r="L111" s="619" t="e">
        <f>VLOOKUP(B111,REFERENCE!A:E,4,0)</f>
        <v>#N/A</v>
      </c>
      <c r="M111" s="621"/>
    </row>
    <row r="112" spans="1:13">
      <c r="A112" s="432"/>
      <c r="B112" s="432"/>
      <c r="C112" s="432"/>
      <c r="D112" s="432"/>
      <c r="E112" s="432"/>
      <c r="F112" s="432"/>
      <c r="G112" s="432"/>
      <c r="H112" s="620"/>
      <c r="I112" s="432"/>
      <c r="J112" s="618">
        <f t="shared" ca="1" si="2"/>
        <v>46127.625776967594</v>
      </c>
      <c r="K112" s="432"/>
      <c r="L112" s="619" t="e">
        <f>VLOOKUP(B112,REFERENCE!A:E,4,0)</f>
        <v>#N/A</v>
      </c>
      <c r="M112" s="621"/>
    </row>
    <row r="113" spans="1:13">
      <c r="A113" s="432"/>
      <c r="B113" s="432"/>
      <c r="C113" s="432"/>
      <c r="D113" s="432"/>
      <c r="E113" s="432"/>
      <c r="F113" s="432"/>
      <c r="G113" s="432"/>
      <c r="H113" s="620"/>
      <c r="I113" s="432"/>
      <c r="J113" s="618">
        <f t="shared" ca="1" si="2"/>
        <v>46127.625776967594</v>
      </c>
      <c r="K113" s="432"/>
      <c r="L113" s="619" t="e">
        <f>VLOOKUP(B113,REFERENCE!A:E,4,0)</f>
        <v>#N/A</v>
      </c>
      <c r="M113" s="621"/>
    </row>
    <row r="114" spans="1:13">
      <c r="A114" s="432"/>
      <c r="B114" s="432"/>
      <c r="C114" s="432"/>
      <c r="D114" s="432"/>
      <c r="E114" s="432"/>
      <c r="F114" s="432"/>
      <c r="G114" s="432"/>
      <c r="H114" s="620"/>
      <c r="I114" s="432"/>
      <c r="J114" s="618">
        <f t="shared" ca="1" si="2"/>
        <v>46127.625776967594</v>
      </c>
      <c r="K114" s="432"/>
      <c r="L114" s="619" t="e">
        <f>VLOOKUP(B114,REFERENCE!A:E,4,0)</f>
        <v>#N/A</v>
      </c>
      <c r="M114" s="621"/>
    </row>
    <row r="115" spans="1:13">
      <c r="A115" s="432"/>
      <c r="B115" s="432"/>
      <c r="C115" s="432"/>
      <c r="D115" s="432"/>
      <c r="E115" s="432"/>
      <c r="F115" s="432"/>
      <c r="G115" s="432"/>
      <c r="H115" s="620"/>
      <c r="I115" s="432"/>
      <c r="J115" s="618">
        <f t="shared" ca="1" si="2"/>
        <v>46127.625776967594</v>
      </c>
      <c r="K115" s="432"/>
      <c r="L115" s="619" t="e">
        <f>VLOOKUP(B115,REFERENCE!A:E,4,0)</f>
        <v>#N/A</v>
      </c>
      <c r="M115" s="621"/>
    </row>
    <row r="116" spans="1:13">
      <c r="A116" s="432"/>
      <c r="B116" s="432"/>
      <c r="C116" s="432"/>
      <c r="D116" s="432"/>
      <c r="E116" s="432"/>
      <c r="F116" s="432"/>
      <c r="G116" s="432"/>
      <c r="H116" s="620"/>
      <c r="I116" s="432"/>
      <c r="J116" s="618">
        <f t="shared" ca="1" si="2"/>
        <v>46127.625776967594</v>
      </c>
      <c r="K116" s="432"/>
      <c r="L116" s="619" t="e">
        <f>VLOOKUP(B116,REFERENCE!A:E,4,0)</f>
        <v>#N/A</v>
      </c>
      <c r="M116" s="621"/>
    </row>
    <row r="117" spans="1:13">
      <c r="A117" s="432"/>
      <c r="B117" s="432"/>
      <c r="C117" s="432"/>
      <c r="D117" s="432"/>
      <c r="E117" s="432"/>
      <c r="F117" s="432"/>
      <c r="G117" s="432"/>
      <c r="H117" s="620"/>
      <c r="I117" s="432"/>
      <c r="J117" s="618">
        <f t="shared" ca="1" si="2"/>
        <v>46127.625776967594</v>
      </c>
      <c r="K117" s="432"/>
      <c r="L117" s="619" t="e">
        <f>VLOOKUP(B117,REFERENCE!A:E,4,0)</f>
        <v>#N/A</v>
      </c>
      <c r="M117" s="621"/>
    </row>
    <row r="118" spans="1:13">
      <c r="A118" s="432"/>
      <c r="B118" s="432"/>
      <c r="C118" s="432"/>
      <c r="D118" s="432"/>
      <c r="E118" s="432"/>
      <c r="F118" s="432"/>
      <c r="G118" s="432"/>
      <c r="H118" s="620"/>
      <c r="I118" s="432"/>
      <c r="J118" s="618">
        <f t="shared" ca="1" si="2"/>
        <v>46127.625776967594</v>
      </c>
      <c r="K118" s="432"/>
      <c r="L118" s="619" t="e">
        <f>VLOOKUP(B118,REFERENCE!A:E,4,0)</f>
        <v>#N/A</v>
      </c>
      <c r="M118" s="621"/>
    </row>
    <row r="119" spans="1:13">
      <c r="A119" s="432"/>
      <c r="B119" s="432"/>
      <c r="C119" s="432"/>
      <c r="D119" s="432"/>
      <c r="E119" s="432"/>
      <c r="F119" s="432"/>
      <c r="G119" s="432"/>
      <c r="H119" s="620"/>
      <c r="I119" s="432"/>
      <c r="J119" s="618">
        <f t="shared" ca="1" si="2"/>
        <v>46127.625776967594</v>
      </c>
      <c r="K119" s="432"/>
      <c r="L119" s="619" t="e">
        <f>VLOOKUP(B119,REFERENCE!A:E,4,0)</f>
        <v>#N/A</v>
      </c>
      <c r="M119" s="621"/>
    </row>
    <row r="120" spans="1:13">
      <c r="A120" s="432"/>
      <c r="B120" s="432"/>
      <c r="C120" s="432"/>
      <c r="D120" s="432"/>
      <c r="E120" s="432"/>
      <c r="F120" s="432"/>
      <c r="G120" s="432"/>
      <c r="H120" s="620"/>
      <c r="I120" s="432"/>
      <c r="J120" s="618">
        <f t="shared" ca="1" si="2"/>
        <v>46127.625776967594</v>
      </c>
      <c r="K120" s="432"/>
      <c r="L120" s="619" t="e">
        <f>VLOOKUP(B120,REFERENCE!A:E,4,0)</f>
        <v>#N/A</v>
      </c>
      <c r="M120" s="621"/>
    </row>
    <row r="121" spans="1:13">
      <c r="A121" s="432"/>
      <c r="B121" s="432"/>
      <c r="C121" s="432"/>
      <c r="D121" s="432"/>
      <c r="E121" s="432"/>
      <c r="F121" s="432"/>
      <c r="G121" s="432"/>
      <c r="H121" s="620"/>
      <c r="I121" s="432"/>
      <c r="J121" s="618">
        <f t="shared" ca="1" si="2"/>
        <v>46127.625776967594</v>
      </c>
      <c r="K121" s="432"/>
      <c r="L121" s="619" t="e">
        <f>VLOOKUP(B121,REFERENCE!A:E,4,0)</f>
        <v>#N/A</v>
      </c>
      <c r="M121" s="621"/>
    </row>
    <row r="122" spans="1:13">
      <c r="A122" s="432"/>
      <c r="B122" s="432"/>
      <c r="C122" s="432"/>
      <c r="D122" s="432"/>
      <c r="E122" s="432"/>
      <c r="F122" s="432"/>
      <c r="G122" s="432"/>
      <c r="H122" s="620"/>
      <c r="I122" s="432"/>
      <c r="J122" s="618">
        <f t="shared" ca="1" si="2"/>
        <v>46127.625776967594</v>
      </c>
      <c r="K122" s="432"/>
      <c r="L122" s="619" t="e">
        <f>VLOOKUP(B122,REFERENCE!A:E,4,0)</f>
        <v>#N/A</v>
      </c>
      <c r="M122" s="621"/>
    </row>
    <row r="123" spans="1:13">
      <c r="A123" s="432"/>
      <c r="B123" s="432"/>
      <c r="C123" s="432"/>
      <c r="D123" s="432"/>
      <c r="E123" s="432"/>
      <c r="F123" s="432"/>
      <c r="G123" s="432"/>
      <c r="H123" s="620"/>
      <c r="I123" s="432"/>
      <c r="J123" s="618">
        <f t="shared" ca="1" si="2"/>
        <v>46127.625776967594</v>
      </c>
      <c r="K123" s="432"/>
      <c r="L123" s="619" t="e">
        <f>VLOOKUP(B123,REFERENCE!A:E,4,0)</f>
        <v>#N/A</v>
      </c>
      <c r="M123" s="621"/>
    </row>
    <row r="124" spans="1:13">
      <c r="A124" s="432"/>
      <c r="B124" s="432"/>
      <c r="C124" s="432"/>
      <c r="D124" s="432"/>
      <c r="E124" s="432"/>
      <c r="F124" s="432"/>
      <c r="G124" s="432"/>
      <c r="H124" s="620"/>
      <c r="I124" s="432"/>
      <c r="J124" s="618">
        <f t="shared" ca="1" si="2"/>
        <v>46127.625776967594</v>
      </c>
      <c r="K124" s="432"/>
      <c r="L124" s="619" t="e">
        <f>VLOOKUP(B124,REFERENCE!A:E,4,0)</f>
        <v>#N/A</v>
      </c>
      <c r="M124" s="621"/>
    </row>
    <row r="125" spans="1:13">
      <c r="A125" s="432"/>
      <c r="B125" s="432"/>
      <c r="C125" s="432"/>
      <c r="D125" s="432"/>
      <c r="E125" s="432"/>
      <c r="F125" s="432"/>
      <c r="G125" s="432"/>
      <c r="H125" s="620"/>
      <c r="I125" s="432"/>
      <c r="J125" s="618">
        <f t="shared" ca="1" si="2"/>
        <v>46127.625776967594</v>
      </c>
      <c r="K125" s="432"/>
      <c r="L125" s="619" t="e">
        <f>VLOOKUP(B125,REFERENCE!A:E,4,0)</f>
        <v>#N/A</v>
      </c>
      <c r="M125" s="621"/>
    </row>
    <row r="126" spans="1:13">
      <c r="A126" s="432"/>
      <c r="B126" s="432"/>
      <c r="C126" s="432"/>
      <c r="D126" s="432"/>
      <c r="E126" s="432"/>
      <c r="F126" s="432"/>
      <c r="G126" s="432"/>
      <c r="H126" s="620"/>
      <c r="I126" s="432"/>
      <c r="J126" s="618">
        <f t="shared" ca="1" si="2"/>
        <v>46127.625776967594</v>
      </c>
      <c r="K126" s="432"/>
      <c r="L126" s="619" t="e">
        <f>VLOOKUP(B126,REFERENCE!A:E,4,0)</f>
        <v>#N/A</v>
      </c>
      <c r="M126" s="621"/>
    </row>
    <row r="127" spans="1:13">
      <c r="A127" s="432"/>
      <c r="B127" s="432"/>
      <c r="C127" s="432"/>
      <c r="D127" s="432"/>
      <c r="E127" s="432"/>
      <c r="F127" s="432"/>
      <c r="G127" s="432"/>
      <c r="H127" s="620"/>
      <c r="I127" s="432"/>
      <c r="J127" s="618">
        <f t="shared" ca="1" si="2"/>
        <v>46127.625776967594</v>
      </c>
      <c r="K127" s="432"/>
      <c r="L127" s="619" t="e">
        <f>VLOOKUP(B127,REFERENCE!A:E,4,0)</f>
        <v>#N/A</v>
      </c>
      <c r="M127" s="621"/>
    </row>
    <row r="128" spans="1:13">
      <c r="A128" s="432"/>
      <c r="B128" s="432"/>
      <c r="C128" s="432"/>
      <c r="D128" s="432"/>
      <c r="E128" s="432"/>
      <c r="F128" s="432"/>
      <c r="G128" s="432"/>
      <c r="H128" s="620"/>
      <c r="I128" s="432"/>
      <c r="J128" s="618">
        <f t="shared" ca="1" si="2"/>
        <v>46127.625776967594</v>
      </c>
      <c r="K128" s="432"/>
      <c r="L128" s="619" t="e">
        <f>VLOOKUP(B128,REFERENCE!A:E,4,0)</f>
        <v>#N/A</v>
      </c>
      <c r="M128" s="621"/>
    </row>
    <row r="129" spans="1:13">
      <c r="A129" s="432"/>
      <c r="B129" s="432"/>
      <c r="C129" s="432"/>
      <c r="D129" s="432"/>
      <c r="E129" s="432"/>
      <c r="F129" s="432"/>
      <c r="G129" s="432"/>
      <c r="H129" s="620"/>
      <c r="I129" s="432"/>
      <c r="J129" s="618">
        <f t="shared" ca="1" si="2"/>
        <v>46127.625776967594</v>
      </c>
      <c r="K129" s="432"/>
      <c r="L129" s="619" t="e">
        <f>VLOOKUP(B129,REFERENCE!A:E,4,0)</f>
        <v>#N/A</v>
      </c>
      <c r="M129" s="621"/>
    </row>
    <row r="130" spans="1:13">
      <c r="A130" s="432"/>
      <c r="B130" s="432"/>
      <c r="C130" s="432"/>
      <c r="D130" s="432"/>
      <c r="E130" s="432"/>
      <c r="F130" s="432"/>
      <c r="G130" s="432"/>
      <c r="H130" s="620"/>
      <c r="I130" s="432"/>
      <c r="J130" s="618">
        <f t="shared" ca="1" si="2"/>
        <v>46127.625776967594</v>
      </c>
      <c r="K130" s="432"/>
      <c r="L130" s="619" t="e">
        <f>VLOOKUP(B130,REFERENCE!A:E,4,0)</f>
        <v>#N/A</v>
      </c>
      <c r="M130" s="621"/>
    </row>
    <row r="131" spans="1:13">
      <c r="A131" s="432"/>
      <c r="B131" s="432"/>
      <c r="C131" s="432"/>
      <c r="D131" s="432"/>
      <c r="E131" s="432"/>
      <c r="F131" s="432"/>
      <c r="G131" s="432"/>
      <c r="H131" s="620"/>
      <c r="I131" s="432"/>
      <c r="J131" s="618">
        <f t="shared" ref="J131:J194" ca="1" si="3">NOW()-M131</f>
        <v>46127.625776967594</v>
      </c>
      <c r="K131" s="432"/>
      <c r="L131" s="619" t="e">
        <f>VLOOKUP(B131,REFERENCE!A:E,4,0)</f>
        <v>#N/A</v>
      </c>
      <c r="M131" s="621"/>
    </row>
    <row r="132" spans="1:13">
      <c r="A132" s="432"/>
      <c r="B132" s="432"/>
      <c r="C132" s="432"/>
      <c r="D132" s="432"/>
      <c r="E132" s="432"/>
      <c r="F132" s="432"/>
      <c r="G132" s="432"/>
      <c r="H132" s="620"/>
      <c r="I132" s="432"/>
      <c r="J132" s="618">
        <f t="shared" ca="1" si="3"/>
        <v>46127.625776967594</v>
      </c>
      <c r="K132" s="432"/>
      <c r="L132" s="619" t="e">
        <f>VLOOKUP(B132,REFERENCE!A:E,4,0)</f>
        <v>#N/A</v>
      </c>
      <c r="M132" s="621"/>
    </row>
    <row r="133" spans="1:13">
      <c r="A133" s="432"/>
      <c r="B133" s="432"/>
      <c r="C133" s="432"/>
      <c r="D133" s="432"/>
      <c r="E133" s="432"/>
      <c r="F133" s="432"/>
      <c r="G133" s="432"/>
      <c r="H133" s="620"/>
      <c r="I133" s="432"/>
      <c r="J133" s="618">
        <f t="shared" ca="1" si="3"/>
        <v>46127.625776967594</v>
      </c>
      <c r="K133" s="432"/>
      <c r="L133" s="619" t="e">
        <f>VLOOKUP(B133,REFERENCE!A:E,4,0)</f>
        <v>#N/A</v>
      </c>
      <c r="M133" s="621"/>
    </row>
    <row r="134" spans="1:13">
      <c r="A134" s="432"/>
      <c r="B134" s="432"/>
      <c r="C134" s="432"/>
      <c r="D134" s="432"/>
      <c r="E134" s="432"/>
      <c r="F134" s="432"/>
      <c r="G134" s="432"/>
      <c r="H134" s="620"/>
      <c r="I134" s="432"/>
      <c r="J134" s="618">
        <f t="shared" ca="1" si="3"/>
        <v>46127.625776967594</v>
      </c>
      <c r="K134" s="432"/>
      <c r="L134" s="619" t="e">
        <f>VLOOKUP(B134,REFERENCE!A:E,4,0)</f>
        <v>#N/A</v>
      </c>
      <c r="M134" s="621"/>
    </row>
    <row r="135" spans="1:13">
      <c r="A135" s="432"/>
      <c r="B135" s="432"/>
      <c r="C135" s="432"/>
      <c r="D135" s="432"/>
      <c r="E135" s="432"/>
      <c r="F135" s="432"/>
      <c r="G135" s="432"/>
      <c r="H135" s="620"/>
      <c r="I135" s="432"/>
      <c r="J135" s="618">
        <f t="shared" ca="1" si="3"/>
        <v>46127.625776967594</v>
      </c>
      <c r="K135" s="432"/>
      <c r="L135" s="619" t="e">
        <f>VLOOKUP(B135,REFERENCE!A:E,4,0)</f>
        <v>#N/A</v>
      </c>
      <c r="M135" s="621"/>
    </row>
    <row r="136" spans="1:13">
      <c r="A136" s="432"/>
      <c r="B136" s="432"/>
      <c r="C136" s="432"/>
      <c r="D136" s="432"/>
      <c r="E136" s="432"/>
      <c r="F136" s="432"/>
      <c r="G136" s="432"/>
      <c r="H136" s="620"/>
      <c r="I136" s="432"/>
      <c r="J136" s="618">
        <f t="shared" ca="1" si="3"/>
        <v>46127.625776967594</v>
      </c>
      <c r="K136" s="432"/>
      <c r="L136" s="619" t="e">
        <f>VLOOKUP(B136,REFERENCE!A:E,4,0)</f>
        <v>#N/A</v>
      </c>
      <c r="M136" s="621"/>
    </row>
    <row r="137" spans="1:13">
      <c r="A137" s="432"/>
      <c r="B137" s="432"/>
      <c r="C137" s="432"/>
      <c r="D137" s="432"/>
      <c r="E137" s="432"/>
      <c r="F137" s="432"/>
      <c r="G137" s="432"/>
      <c r="H137" s="620"/>
      <c r="I137" s="432"/>
      <c r="J137" s="618">
        <f t="shared" ca="1" si="3"/>
        <v>46127.625776967594</v>
      </c>
      <c r="K137" s="432"/>
      <c r="L137" s="619" t="e">
        <f>VLOOKUP(B137,REFERENCE!A:E,4,0)</f>
        <v>#N/A</v>
      </c>
      <c r="M137" s="621"/>
    </row>
    <row r="138" spans="1:13">
      <c r="A138" s="432"/>
      <c r="B138" s="432"/>
      <c r="C138" s="432"/>
      <c r="D138" s="432"/>
      <c r="E138" s="432"/>
      <c r="F138" s="432"/>
      <c r="G138" s="432"/>
      <c r="H138" s="620"/>
      <c r="I138" s="432"/>
      <c r="J138" s="618">
        <f t="shared" ca="1" si="3"/>
        <v>46127.625776967594</v>
      </c>
      <c r="K138" s="432"/>
      <c r="L138" s="619" t="e">
        <f>VLOOKUP(B138,REFERENCE!A:E,4,0)</f>
        <v>#N/A</v>
      </c>
      <c r="M138" s="621"/>
    </row>
    <row r="139" spans="1:13">
      <c r="A139" s="432"/>
      <c r="B139" s="432"/>
      <c r="C139" s="432"/>
      <c r="D139" s="432"/>
      <c r="E139" s="432"/>
      <c r="F139" s="432"/>
      <c r="G139" s="432"/>
      <c r="H139" s="620"/>
      <c r="I139" s="432"/>
      <c r="J139" s="618">
        <f t="shared" ca="1" si="3"/>
        <v>46127.625776967594</v>
      </c>
      <c r="K139" s="432"/>
      <c r="L139" s="619" t="e">
        <f>VLOOKUP(B139,REFERENCE!A:E,4,0)</f>
        <v>#N/A</v>
      </c>
      <c r="M139" s="621"/>
    </row>
    <row r="140" spans="1:13">
      <c r="A140" s="432"/>
      <c r="B140" s="432"/>
      <c r="C140" s="432"/>
      <c r="D140" s="432"/>
      <c r="E140" s="432"/>
      <c r="F140" s="432"/>
      <c r="G140" s="432"/>
      <c r="H140" s="620"/>
      <c r="I140" s="432"/>
      <c r="J140" s="618">
        <f t="shared" ca="1" si="3"/>
        <v>46127.625776967594</v>
      </c>
      <c r="K140" s="432"/>
      <c r="L140" s="619" t="e">
        <f>VLOOKUP(B140,REFERENCE!A:E,4,0)</f>
        <v>#N/A</v>
      </c>
      <c r="M140" s="621"/>
    </row>
    <row r="141" spans="1:13">
      <c r="A141" s="432"/>
      <c r="B141" s="432"/>
      <c r="C141" s="432"/>
      <c r="D141" s="432"/>
      <c r="E141" s="432"/>
      <c r="F141" s="432"/>
      <c r="G141" s="432"/>
      <c r="H141" s="620"/>
      <c r="I141" s="432"/>
      <c r="J141" s="618">
        <f t="shared" ca="1" si="3"/>
        <v>46127.625776967594</v>
      </c>
      <c r="K141" s="432"/>
      <c r="L141" s="619" t="e">
        <f>VLOOKUP(B141,REFERENCE!A:E,4,0)</f>
        <v>#N/A</v>
      </c>
      <c r="M141" s="621"/>
    </row>
    <row r="142" spans="1:13">
      <c r="A142" s="432"/>
      <c r="B142" s="432"/>
      <c r="C142" s="432"/>
      <c r="D142" s="432"/>
      <c r="E142" s="432"/>
      <c r="F142" s="432"/>
      <c r="G142" s="432"/>
      <c r="H142" s="620"/>
      <c r="I142" s="432"/>
      <c r="J142" s="618">
        <f t="shared" ca="1" si="3"/>
        <v>46127.625776967594</v>
      </c>
      <c r="K142" s="432"/>
      <c r="L142" s="619" t="e">
        <f>VLOOKUP(B142,REFERENCE!A:E,4,0)</f>
        <v>#N/A</v>
      </c>
      <c r="M142" s="621"/>
    </row>
    <row r="143" spans="1:13">
      <c r="A143" s="432"/>
      <c r="B143" s="432"/>
      <c r="C143" s="432"/>
      <c r="D143" s="432"/>
      <c r="E143" s="432"/>
      <c r="F143" s="432"/>
      <c r="G143" s="432"/>
      <c r="H143" s="620"/>
      <c r="I143" s="432"/>
      <c r="J143" s="618">
        <f t="shared" ca="1" si="3"/>
        <v>46127.625776967594</v>
      </c>
      <c r="K143" s="432"/>
      <c r="L143" s="619" t="e">
        <f>VLOOKUP(B143,REFERENCE!A:E,4,0)</f>
        <v>#N/A</v>
      </c>
      <c r="M143" s="621"/>
    </row>
    <row r="144" spans="1:13">
      <c r="A144" s="432"/>
      <c r="B144" s="432"/>
      <c r="C144" s="432"/>
      <c r="D144" s="432"/>
      <c r="E144" s="432"/>
      <c r="F144" s="432"/>
      <c r="G144" s="432"/>
      <c r="H144" s="620"/>
      <c r="I144" s="432"/>
      <c r="J144" s="618">
        <f t="shared" ca="1" si="3"/>
        <v>46127.625776967594</v>
      </c>
      <c r="K144" s="432"/>
      <c r="L144" s="619" t="e">
        <f>VLOOKUP(B144,REFERENCE!A:E,4,0)</f>
        <v>#N/A</v>
      </c>
      <c r="M144" s="621"/>
    </row>
    <row r="145" spans="1:13">
      <c r="A145" s="432"/>
      <c r="B145" s="432"/>
      <c r="C145" s="432"/>
      <c r="D145" s="432"/>
      <c r="E145" s="432"/>
      <c r="F145" s="432"/>
      <c r="G145" s="432"/>
      <c r="H145" s="620"/>
      <c r="I145" s="432"/>
      <c r="J145" s="618">
        <f t="shared" ca="1" si="3"/>
        <v>46127.625776967594</v>
      </c>
      <c r="K145" s="432"/>
      <c r="L145" s="619" t="e">
        <f>VLOOKUP(B145,REFERENCE!A:E,4,0)</f>
        <v>#N/A</v>
      </c>
      <c r="M145" s="621"/>
    </row>
    <row r="146" spans="1:13">
      <c r="A146" s="432"/>
      <c r="B146" s="432"/>
      <c r="C146" s="432"/>
      <c r="D146" s="432"/>
      <c r="E146" s="432"/>
      <c r="F146" s="432"/>
      <c r="G146" s="432"/>
      <c r="H146" s="620"/>
      <c r="I146" s="432"/>
      <c r="J146" s="618">
        <f t="shared" ca="1" si="3"/>
        <v>46127.625776967594</v>
      </c>
      <c r="K146" s="432"/>
      <c r="L146" s="619" t="e">
        <f>VLOOKUP(B146,REFERENCE!A:E,4,0)</f>
        <v>#N/A</v>
      </c>
      <c r="M146" s="621"/>
    </row>
    <row r="147" spans="1:13">
      <c r="A147" s="432"/>
      <c r="B147" s="432"/>
      <c r="C147" s="432"/>
      <c r="D147" s="432"/>
      <c r="E147" s="432"/>
      <c r="F147" s="432"/>
      <c r="G147" s="432"/>
      <c r="H147" s="620"/>
      <c r="I147" s="432"/>
      <c r="J147" s="618">
        <f t="shared" ca="1" si="3"/>
        <v>46127.625776967594</v>
      </c>
      <c r="K147" s="432"/>
      <c r="L147" s="619" t="e">
        <f>VLOOKUP(B147,REFERENCE!A:E,4,0)</f>
        <v>#N/A</v>
      </c>
      <c r="M147" s="621"/>
    </row>
    <row r="148" spans="1:13">
      <c r="A148" s="432"/>
      <c r="B148" s="432"/>
      <c r="C148" s="432"/>
      <c r="D148" s="432"/>
      <c r="E148" s="432"/>
      <c r="F148" s="432"/>
      <c r="G148" s="432"/>
      <c r="H148" s="620"/>
      <c r="I148" s="432"/>
      <c r="J148" s="618">
        <f t="shared" ca="1" si="3"/>
        <v>46127.625776967594</v>
      </c>
      <c r="K148" s="432"/>
      <c r="L148" s="619" t="e">
        <f>VLOOKUP(B148,REFERENCE!A:E,4,0)</f>
        <v>#N/A</v>
      </c>
      <c r="M148" s="621"/>
    </row>
    <row r="149" spans="1:13">
      <c r="A149" s="432"/>
      <c r="B149" s="432"/>
      <c r="C149" s="432"/>
      <c r="D149" s="432"/>
      <c r="E149" s="432"/>
      <c r="F149" s="432"/>
      <c r="G149" s="432"/>
      <c r="H149" s="620"/>
      <c r="I149" s="432"/>
      <c r="J149" s="618">
        <f t="shared" ca="1" si="3"/>
        <v>46127.625776967594</v>
      </c>
      <c r="K149" s="432"/>
      <c r="L149" s="619" t="e">
        <f>VLOOKUP(B149,REFERENCE!A:E,4,0)</f>
        <v>#N/A</v>
      </c>
      <c r="M149" s="621"/>
    </row>
    <row r="150" spans="1:13">
      <c r="A150" s="432"/>
      <c r="B150" s="432"/>
      <c r="C150" s="432"/>
      <c r="D150" s="432"/>
      <c r="E150" s="432"/>
      <c r="F150" s="432"/>
      <c r="G150" s="432"/>
      <c r="H150" s="620"/>
      <c r="I150" s="432"/>
      <c r="J150" s="618">
        <f t="shared" ca="1" si="3"/>
        <v>46127.625776967594</v>
      </c>
      <c r="K150" s="432"/>
      <c r="L150" s="619" t="e">
        <f>VLOOKUP(B150,REFERENCE!A:E,4,0)</f>
        <v>#N/A</v>
      </c>
      <c r="M150" s="621"/>
    </row>
    <row r="151" spans="1:13">
      <c r="A151" s="432"/>
      <c r="B151" s="432"/>
      <c r="C151" s="432"/>
      <c r="D151" s="432"/>
      <c r="E151" s="432"/>
      <c r="F151" s="432"/>
      <c r="G151" s="432"/>
      <c r="H151" s="620"/>
      <c r="I151" s="432"/>
      <c r="J151" s="618">
        <f t="shared" ca="1" si="3"/>
        <v>46127.625776967594</v>
      </c>
      <c r="K151" s="432"/>
      <c r="L151" s="619" t="e">
        <f>VLOOKUP(B151,REFERENCE!A:E,4,0)</f>
        <v>#N/A</v>
      </c>
      <c r="M151" s="621"/>
    </row>
    <row r="152" spans="1:13">
      <c r="A152" s="432"/>
      <c r="B152" s="432"/>
      <c r="C152" s="432"/>
      <c r="D152" s="432"/>
      <c r="E152" s="432"/>
      <c r="F152" s="432"/>
      <c r="G152" s="432"/>
      <c r="H152" s="620"/>
      <c r="I152" s="432"/>
      <c r="J152" s="618">
        <f t="shared" ca="1" si="3"/>
        <v>46127.625776967594</v>
      </c>
      <c r="K152" s="432"/>
      <c r="L152" s="619" t="e">
        <f>VLOOKUP(B152,REFERENCE!A:E,4,0)</f>
        <v>#N/A</v>
      </c>
      <c r="M152" s="621"/>
    </row>
    <row r="153" spans="1:13">
      <c r="A153" s="432"/>
      <c r="B153" s="432"/>
      <c r="C153" s="432"/>
      <c r="D153" s="432"/>
      <c r="E153" s="432"/>
      <c r="F153" s="432"/>
      <c r="G153" s="432"/>
      <c r="H153" s="620"/>
      <c r="I153" s="432"/>
      <c r="J153" s="618">
        <f t="shared" ca="1" si="3"/>
        <v>46127.625776967594</v>
      </c>
      <c r="K153" s="432"/>
      <c r="L153" s="619" t="e">
        <f>VLOOKUP(B153,REFERENCE!A:E,4,0)</f>
        <v>#N/A</v>
      </c>
      <c r="M153" s="621"/>
    </row>
    <row r="154" spans="1:13">
      <c r="A154" s="432"/>
      <c r="B154" s="432"/>
      <c r="C154" s="432"/>
      <c r="D154" s="432"/>
      <c r="E154" s="432"/>
      <c r="F154" s="432"/>
      <c r="G154" s="432"/>
      <c r="H154" s="620"/>
      <c r="I154" s="432"/>
      <c r="J154" s="618">
        <f t="shared" ca="1" si="3"/>
        <v>46127.625776967594</v>
      </c>
      <c r="K154" s="432"/>
      <c r="L154" s="619" t="e">
        <f>VLOOKUP(B154,REFERENCE!A:E,4,0)</f>
        <v>#N/A</v>
      </c>
      <c r="M154" s="621"/>
    </row>
    <row r="155" spans="1:13">
      <c r="A155" s="432"/>
      <c r="B155" s="432"/>
      <c r="C155" s="432"/>
      <c r="D155" s="432"/>
      <c r="E155" s="432"/>
      <c r="F155" s="432"/>
      <c r="G155" s="432"/>
      <c r="H155" s="620"/>
      <c r="I155" s="432"/>
      <c r="J155" s="618">
        <f t="shared" ca="1" si="3"/>
        <v>46127.625776967594</v>
      </c>
      <c r="K155" s="432"/>
      <c r="L155" s="619" t="e">
        <f>VLOOKUP(B155,REFERENCE!A:E,4,0)</f>
        <v>#N/A</v>
      </c>
      <c r="M155" s="621"/>
    </row>
    <row r="156" spans="1:13">
      <c r="A156" s="432"/>
      <c r="B156" s="432"/>
      <c r="C156" s="432"/>
      <c r="D156" s="432"/>
      <c r="E156" s="432"/>
      <c r="F156" s="432"/>
      <c r="G156" s="432"/>
      <c r="H156" s="620"/>
      <c r="I156" s="432"/>
      <c r="J156" s="618">
        <f t="shared" ca="1" si="3"/>
        <v>46127.625776967594</v>
      </c>
      <c r="K156" s="432"/>
      <c r="L156" s="619" t="e">
        <f>VLOOKUP(B156,REFERENCE!A:E,4,0)</f>
        <v>#N/A</v>
      </c>
      <c r="M156" s="621"/>
    </row>
    <row r="157" spans="1:13">
      <c r="A157" s="432"/>
      <c r="B157" s="432"/>
      <c r="C157" s="432"/>
      <c r="D157" s="432"/>
      <c r="E157" s="432"/>
      <c r="F157" s="432"/>
      <c r="G157" s="432"/>
      <c r="H157" s="620"/>
      <c r="I157" s="432"/>
      <c r="J157" s="618">
        <f t="shared" ca="1" si="3"/>
        <v>46127.625776967594</v>
      </c>
      <c r="K157" s="432"/>
      <c r="L157" s="619" t="e">
        <f>VLOOKUP(B157,REFERENCE!A:E,4,0)</f>
        <v>#N/A</v>
      </c>
      <c r="M157" s="621"/>
    </row>
    <row r="158" spans="1:13">
      <c r="A158" s="432"/>
      <c r="B158" s="432"/>
      <c r="C158" s="432"/>
      <c r="D158" s="432"/>
      <c r="E158" s="432"/>
      <c r="F158" s="432"/>
      <c r="G158" s="432"/>
      <c r="H158" s="620"/>
      <c r="I158" s="432"/>
      <c r="J158" s="618">
        <f t="shared" ca="1" si="3"/>
        <v>46127.625776967594</v>
      </c>
      <c r="K158" s="432"/>
      <c r="L158" s="619" t="e">
        <f>VLOOKUP(B158,REFERENCE!A:E,4,0)</f>
        <v>#N/A</v>
      </c>
      <c r="M158" s="621"/>
    </row>
    <row r="159" spans="1:13">
      <c r="A159" s="432"/>
      <c r="B159" s="432"/>
      <c r="C159" s="432"/>
      <c r="D159" s="432"/>
      <c r="E159" s="432"/>
      <c r="F159" s="432"/>
      <c r="G159" s="432"/>
      <c r="H159" s="620"/>
      <c r="I159" s="432"/>
      <c r="J159" s="618">
        <f t="shared" ca="1" si="3"/>
        <v>46127.625776967594</v>
      </c>
      <c r="K159" s="432"/>
      <c r="L159" s="619" t="e">
        <f>VLOOKUP(B159,REFERENCE!A:E,4,0)</f>
        <v>#N/A</v>
      </c>
      <c r="M159" s="621"/>
    </row>
    <row r="160" spans="1:13">
      <c r="A160" s="432"/>
      <c r="B160" s="432"/>
      <c r="C160" s="432"/>
      <c r="D160" s="432"/>
      <c r="E160" s="432"/>
      <c r="F160" s="432"/>
      <c r="G160" s="432"/>
      <c r="H160" s="620"/>
      <c r="I160" s="432"/>
      <c r="J160" s="618">
        <f t="shared" ca="1" si="3"/>
        <v>46127.625776967594</v>
      </c>
      <c r="K160" s="432"/>
      <c r="L160" s="619" t="e">
        <f>VLOOKUP(B160,REFERENCE!A:E,4,0)</f>
        <v>#N/A</v>
      </c>
      <c r="M160" s="621"/>
    </row>
    <row r="161" spans="1:13">
      <c r="A161" s="432"/>
      <c r="B161" s="432"/>
      <c r="C161" s="432"/>
      <c r="D161" s="432"/>
      <c r="E161" s="432"/>
      <c r="F161" s="432"/>
      <c r="G161" s="432"/>
      <c r="H161" s="620"/>
      <c r="I161" s="432"/>
      <c r="J161" s="618">
        <f t="shared" ca="1" si="3"/>
        <v>46127.625776967594</v>
      </c>
      <c r="K161" s="432"/>
      <c r="L161" s="619" t="e">
        <f>VLOOKUP(B161,REFERENCE!A:E,4,0)</f>
        <v>#N/A</v>
      </c>
      <c r="M161" s="621"/>
    </row>
    <row r="162" spans="1:13">
      <c r="A162" s="432"/>
      <c r="B162" s="432"/>
      <c r="C162" s="432"/>
      <c r="D162" s="432"/>
      <c r="E162" s="432"/>
      <c r="F162" s="432"/>
      <c r="G162" s="432"/>
      <c r="H162" s="620"/>
      <c r="I162" s="432"/>
      <c r="J162" s="618">
        <f t="shared" ca="1" si="3"/>
        <v>46127.625776967594</v>
      </c>
      <c r="K162" s="432"/>
      <c r="L162" s="619" t="e">
        <f>VLOOKUP(B162,REFERENCE!A:E,4,0)</f>
        <v>#N/A</v>
      </c>
      <c r="M162" s="621"/>
    </row>
    <row r="163" spans="1:13">
      <c r="A163" s="432"/>
      <c r="B163" s="432"/>
      <c r="C163" s="432"/>
      <c r="D163" s="432"/>
      <c r="E163" s="432"/>
      <c r="F163" s="432"/>
      <c r="G163" s="432"/>
      <c r="H163" s="620"/>
      <c r="I163" s="432"/>
      <c r="J163" s="618">
        <f t="shared" ca="1" si="3"/>
        <v>46127.625776967594</v>
      </c>
      <c r="K163" s="432"/>
      <c r="L163" s="619" t="e">
        <f>VLOOKUP(B163,REFERENCE!A:E,4,0)</f>
        <v>#N/A</v>
      </c>
      <c r="M163" s="621"/>
    </row>
    <row r="164" spans="1:13">
      <c r="A164" s="432"/>
      <c r="B164" s="432"/>
      <c r="C164" s="432"/>
      <c r="D164" s="432"/>
      <c r="E164" s="432"/>
      <c r="F164" s="432"/>
      <c r="G164" s="432"/>
      <c r="H164" s="620"/>
      <c r="I164" s="432"/>
      <c r="J164" s="618">
        <f t="shared" ca="1" si="3"/>
        <v>46127.625776967594</v>
      </c>
      <c r="K164" s="432"/>
      <c r="L164" s="619" t="e">
        <f>VLOOKUP(B164,REFERENCE!A:E,4,0)</f>
        <v>#N/A</v>
      </c>
      <c r="M164" s="621"/>
    </row>
    <row r="165" spans="1:13">
      <c r="A165" s="432"/>
      <c r="B165" s="432"/>
      <c r="C165" s="432"/>
      <c r="D165" s="432"/>
      <c r="E165" s="432"/>
      <c r="F165" s="432"/>
      <c r="G165" s="432"/>
      <c r="H165" s="620"/>
      <c r="I165" s="432"/>
      <c r="J165" s="618">
        <f t="shared" ca="1" si="3"/>
        <v>46127.625776967594</v>
      </c>
      <c r="K165" s="432"/>
      <c r="L165" s="619" t="e">
        <f>VLOOKUP(B165,REFERENCE!A:E,4,0)</f>
        <v>#N/A</v>
      </c>
      <c r="M165" s="621"/>
    </row>
    <row r="166" spans="1:13">
      <c r="A166" s="432"/>
      <c r="B166" s="432"/>
      <c r="C166" s="432"/>
      <c r="D166" s="432"/>
      <c r="E166" s="432"/>
      <c r="F166" s="432"/>
      <c r="G166" s="432"/>
      <c r="H166" s="620"/>
      <c r="I166" s="432"/>
      <c r="J166" s="618">
        <f t="shared" ca="1" si="3"/>
        <v>46127.625776967594</v>
      </c>
      <c r="K166" s="432"/>
      <c r="L166" s="619" t="e">
        <f>VLOOKUP(B166,REFERENCE!A:E,4,0)</f>
        <v>#N/A</v>
      </c>
      <c r="M166" s="621"/>
    </row>
    <row r="167" spans="1:13">
      <c r="A167" s="432"/>
      <c r="B167" s="432"/>
      <c r="C167" s="432"/>
      <c r="D167" s="432"/>
      <c r="E167" s="432"/>
      <c r="F167" s="432"/>
      <c r="G167" s="432"/>
      <c r="H167" s="620"/>
      <c r="I167" s="432"/>
      <c r="J167" s="618">
        <f t="shared" ca="1" si="3"/>
        <v>46127.625776967594</v>
      </c>
      <c r="K167" s="432"/>
      <c r="L167" s="619" t="e">
        <f>VLOOKUP(B167,REFERENCE!A:E,4,0)</f>
        <v>#N/A</v>
      </c>
      <c r="M167" s="621"/>
    </row>
    <row r="168" spans="1:13">
      <c r="A168" s="432"/>
      <c r="B168" s="432"/>
      <c r="C168" s="432"/>
      <c r="D168" s="432"/>
      <c r="E168" s="432"/>
      <c r="F168" s="432"/>
      <c r="G168" s="432"/>
      <c r="H168" s="620"/>
      <c r="I168" s="432"/>
      <c r="J168" s="618">
        <f t="shared" ca="1" si="3"/>
        <v>46127.625776967594</v>
      </c>
      <c r="K168" s="432"/>
      <c r="L168" s="619" t="e">
        <f>VLOOKUP(B168,REFERENCE!A:E,4,0)</f>
        <v>#N/A</v>
      </c>
      <c r="M168" s="621"/>
    </row>
    <row r="169" spans="1:13">
      <c r="A169" s="432"/>
      <c r="B169" s="432"/>
      <c r="C169" s="432"/>
      <c r="D169" s="432"/>
      <c r="E169" s="432"/>
      <c r="F169" s="432"/>
      <c r="G169" s="432"/>
      <c r="H169" s="620"/>
      <c r="I169" s="432"/>
      <c r="J169" s="618">
        <f t="shared" ca="1" si="3"/>
        <v>46127.625776967594</v>
      </c>
      <c r="K169" s="432"/>
      <c r="L169" s="619" t="e">
        <f>VLOOKUP(B169,REFERENCE!A:E,4,0)</f>
        <v>#N/A</v>
      </c>
      <c r="M169" s="621"/>
    </row>
    <row r="170" spans="1:13">
      <c r="A170" s="432"/>
      <c r="B170" s="432"/>
      <c r="C170" s="432"/>
      <c r="D170" s="432"/>
      <c r="E170" s="432"/>
      <c r="F170" s="432"/>
      <c r="G170" s="432"/>
      <c r="H170" s="620"/>
      <c r="I170" s="432"/>
      <c r="J170" s="618">
        <f t="shared" ca="1" si="3"/>
        <v>46127.625776967594</v>
      </c>
      <c r="K170" s="432"/>
      <c r="L170" s="619" t="e">
        <f>VLOOKUP(B170,REFERENCE!A:E,4,0)</f>
        <v>#N/A</v>
      </c>
      <c r="M170" s="621"/>
    </row>
    <row r="171" spans="1:13">
      <c r="A171" s="432"/>
      <c r="B171" s="432"/>
      <c r="C171" s="432"/>
      <c r="D171" s="432"/>
      <c r="E171" s="432"/>
      <c r="F171" s="432"/>
      <c r="G171" s="432"/>
      <c r="H171" s="620"/>
      <c r="I171" s="432"/>
      <c r="J171" s="618">
        <f t="shared" ca="1" si="3"/>
        <v>46127.625776967594</v>
      </c>
      <c r="K171" s="432"/>
      <c r="L171" s="619" t="e">
        <f>VLOOKUP(B171,REFERENCE!A:E,4,0)</f>
        <v>#N/A</v>
      </c>
      <c r="M171" s="621"/>
    </row>
    <row r="172" spans="1:13">
      <c r="A172" s="432"/>
      <c r="B172" s="432"/>
      <c r="C172" s="432"/>
      <c r="D172" s="432"/>
      <c r="E172" s="432"/>
      <c r="F172" s="432"/>
      <c r="G172" s="432"/>
      <c r="H172" s="620"/>
      <c r="I172" s="432"/>
      <c r="J172" s="618">
        <f t="shared" ca="1" si="3"/>
        <v>46127.625776967594</v>
      </c>
      <c r="K172" s="432"/>
      <c r="L172" s="619" t="e">
        <f>VLOOKUP(B172,REFERENCE!A:E,4,0)</f>
        <v>#N/A</v>
      </c>
      <c r="M172" s="621"/>
    </row>
    <row r="173" spans="1:13">
      <c r="A173" s="432"/>
      <c r="B173" s="432"/>
      <c r="C173" s="432"/>
      <c r="D173" s="432"/>
      <c r="E173" s="432"/>
      <c r="F173" s="432"/>
      <c r="G173" s="432"/>
      <c r="H173" s="620"/>
      <c r="I173" s="432"/>
      <c r="J173" s="618">
        <f t="shared" ca="1" si="3"/>
        <v>46127.625776967594</v>
      </c>
      <c r="K173" s="432"/>
      <c r="L173" s="619" t="e">
        <f>VLOOKUP(B173,REFERENCE!A:E,4,0)</f>
        <v>#N/A</v>
      </c>
      <c r="M173" s="621"/>
    </row>
    <row r="174" spans="1:13">
      <c r="A174" s="432"/>
      <c r="B174" s="432"/>
      <c r="C174" s="432"/>
      <c r="D174" s="432"/>
      <c r="E174" s="432"/>
      <c r="F174" s="432"/>
      <c r="G174" s="432"/>
      <c r="H174" s="620"/>
      <c r="I174" s="432"/>
      <c r="J174" s="618">
        <f t="shared" ca="1" si="3"/>
        <v>46127.625776967594</v>
      </c>
      <c r="K174" s="432"/>
      <c r="L174" s="619" t="e">
        <f>VLOOKUP(B174,REFERENCE!A:E,4,0)</f>
        <v>#N/A</v>
      </c>
      <c r="M174" s="621"/>
    </row>
    <row r="175" spans="1:13">
      <c r="A175" s="432"/>
      <c r="B175" s="432"/>
      <c r="C175" s="432"/>
      <c r="D175" s="432"/>
      <c r="E175" s="432"/>
      <c r="F175" s="432"/>
      <c r="G175" s="432"/>
      <c r="H175" s="620"/>
      <c r="I175" s="432"/>
      <c r="J175" s="618">
        <f t="shared" ca="1" si="3"/>
        <v>46127.625776967594</v>
      </c>
      <c r="K175" s="432"/>
      <c r="L175" s="619" t="e">
        <f>VLOOKUP(B175,REFERENCE!A:E,4,0)</f>
        <v>#N/A</v>
      </c>
      <c r="M175" s="621"/>
    </row>
    <row r="176" spans="1:13">
      <c r="A176" s="432"/>
      <c r="B176" s="432"/>
      <c r="C176" s="432"/>
      <c r="D176" s="432"/>
      <c r="E176" s="432"/>
      <c r="F176" s="432"/>
      <c r="G176" s="432"/>
      <c r="H176" s="620"/>
      <c r="I176" s="432"/>
      <c r="J176" s="618">
        <f t="shared" ca="1" si="3"/>
        <v>46127.625776967594</v>
      </c>
      <c r="K176" s="432"/>
      <c r="L176" s="619" t="e">
        <f>VLOOKUP(B176,REFERENCE!A:E,4,0)</f>
        <v>#N/A</v>
      </c>
      <c r="M176" s="621"/>
    </row>
    <row r="177" spans="1:13">
      <c r="A177" s="432"/>
      <c r="B177" s="432"/>
      <c r="C177" s="432"/>
      <c r="D177" s="432"/>
      <c r="E177" s="432"/>
      <c r="F177" s="432"/>
      <c r="G177" s="432"/>
      <c r="H177" s="620"/>
      <c r="I177" s="432"/>
      <c r="J177" s="618">
        <f t="shared" ca="1" si="3"/>
        <v>46127.625776967594</v>
      </c>
      <c r="K177" s="432"/>
      <c r="L177" s="619" t="e">
        <f>VLOOKUP(B177,REFERENCE!A:E,4,0)</f>
        <v>#N/A</v>
      </c>
      <c r="M177" s="621"/>
    </row>
    <row r="178" spans="1:13">
      <c r="A178" s="432"/>
      <c r="B178" s="432"/>
      <c r="C178" s="432"/>
      <c r="D178" s="432"/>
      <c r="E178" s="432"/>
      <c r="F178" s="432"/>
      <c r="G178" s="432"/>
      <c r="H178" s="620"/>
      <c r="I178" s="432"/>
      <c r="J178" s="618">
        <f t="shared" ca="1" si="3"/>
        <v>46127.625776967594</v>
      </c>
      <c r="K178" s="432"/>
      <c r="L178" s="619" t="e">
        <f>VLOOKUP(B178,REFERENCE!A:E,4,0)</f>
        <v>#N/A</v>
      </c>
      <c r="M178" s="621"/>
    </row>
    <row r="179" spans="1:13">
      <c r="A179" s="432"/>
      <c r="B179" s="432"/>
      <c r="C179" s="432"/>
      <c r="D179" s="432"/>
      <c r="E179" s="432"/>
      <c r="F179" s="432"/>
      <c r="G179" s="432"/>
      <c r="H179" s="620"/>
      <c r="I179" s="432"/>
      <c r="J179" s="618">
        <f t="shared" ca="1" si="3"/>
        <v>46127.625776967594</v>
      </c>
      <c r="K179" s="432"/>
      <c r="L179" s="619" t="e">
        <f>VLOOKUP(B179,REFERENCE!A:E,4,0)</f>
        <v>#N/A</v>
      </c>
      <c r="M179" s="621"/>
    </row>
    <row r="180" spans="1:13">
      <c r="A180" s="432"/>
      <c r="B180" s="432"/>
      <c r="C180" s="432"/>
      <c r="D180" s="432"/>
      <c r="E180" s="432"/>
      <c r="F180" s="432"/>
      <c r="G180" s="432"/>
      <c r="H180" s="620"/>
      <c r="I180" s="432"/>
      <c r="J180" s="618">
        <f t="shared" ca="1" si="3"/>
        <v>46127.625776967594</v>
      </c>
      <c r="K180" s="432"/>
      <c r="L180" s="619" t="e">
        <f>VLOOKUP(B180,REFERENCE!A:E,4,0)</f>
        <v>#N/A</v>
      </c>
      <c r="M180" s="621"/>
    </row>
    <row r="181" spans="1:13">
      <c r="A181" s="432"/>
      <c r="B181" s="432"/>
      <c r="C181" s="432"/>
      <c r="D181" s="432"/>
      <c r="E181" s="432"/>
      <c r="F181" s="432"/>
      <c r="G181" s="432"/>
      <c r="H181" s="620"/>
      <c r="I181" s="432"/>
      <c r="J181" s="618">
        <f t="shared" ca="1" si="3"/>
        <v>46127.625776967594</v>
      </c>
      <c r="K181" s="432"/>
      <c r="L181" s="619" t="e">
        <f>VLOOKUP(B181,REFERENCE!A:E,4,0)</f>
        <v>#N/A</v>
      </c>
      <c r="M181" s="621"/>
    </row>
    <row r="182" spans="1:13">
      <c r="A182" s="432"/>
      <c r="B182" s="432"/>
      <c r="C182" s="432"/>
      <c r="D182" s="432"/>
      <c r="E182" s="432"/>
      <c r="F182" s="432"/>
      <c r="G182" s="432"/>
      <c r="H182" s="620"/>
      <c r="I182" s="432"/>
      <c r="J182" s="618">
        <f t="shared" ca="1" si="3"/>
        <v>46127.625776967594</v>
      </c>
      <c r="K182" s="432"/>
      <c r="L182" s="619" t="e">
        <f>VLOOKUP(B182,REFERENCE!A:E,4,0)</f>
        <v>#N/A</v>
      </c>
      <c r="M182" s="621"/>
    </row>
    <row r="183" spans="1:13">
      <c r="A183" s="432"/>
      <c r="B183" s="432"/>
      <c r="C183" s="432"/>
      <c r="D183" s="432"/>
      <c r="E183" s="432"/>
      <c r="F183" s="432"/>
      <c r="G183" s="432"/>
      <c r="H183" s="620"/>
      <c r="I183" s="432"/>
      <c r="J183" s="618">
        <f t="shared" ca="1" si="3"/>
        <v>46127.625776967594</v>
      </c>
      <c r="K183" s="432"/>
      <c r="L183" s="619" t="e">
        <f>VLOOKUP(B183,REFERENCE!A:E,4,0)</f>
        <v>#N/A</v>
      </c>
      <c r="M183" s="621"/>
    </row>
    <row r="184" spans="1:13">
      <c r="A184" s="432"/>
      <c r="B184" s="432"/>
      <c r="C184" s="432"/>
      <c r="D184" s="432"/>
      <c r="E184" s="432"/>
      <c r="F184" s="432"/>
      <c r="G184" s="432"/>
      <c r="H184" s="620"/>
      <c r="I184" s="432"/>
      <c r="J184" s="618">
        <f t="shared" ca="1" si="3"/>
        <v>46127.625776967594</v>
      </c>
      <c r="K184" s="432"/>
      <c r="L184" s="619" t="e">
        <f>VLOOKUP(B184,REFERENCE!A:E,4,0)</f>
        <v>#N/A</v>
      </c>
      <c r="M184" s="621"/>
    </row>
    <row r="185" spans="1:13">
      <c r="A185" s="432"/>
      <c r="B185" s="432"/>
      <c r="C185" s="432"/>
      <c r="D185" s="432"/>
      <c r="E185" s="432"/>
      <c r="F185" s="432"/>
      <c r="G185" s="432"/>
      <c r="H185" s="620"/>
      <c r="I185" s="432"/>
      <c r="J185" s="618">
        <f t="shared" ca="1" si="3"/>
        <v>46127.625776967594</v>
      </c>
      <c r="K185" s="432"/>
      <c r="L185" s="619" t="e">
        <f>VLOOKUP(B185,REFERENCE!A:E,4,0)</f>
        <v>#N/A</v>
      </c>
      <c r="M185" s="621"/>
    </row>
    <row r="186" spans="1:13">
      <c r="A186" s="432"/>
      <c r="B186" s="432"/>
      <c r="C186" s="432"/>
      <c r="D186" s="432"/>
      <c r="E186" s="432"/>
      <c r="F186" s="432"/>
      <c r="G186" s="432"/>
      <c r="H186" s="620"/>
      <c r="I186" s="432"/>
      <c r="J186" s="618">
        <f t="shared" ca="1" si="3"/>
        <v>46127.625776967594</v>
      </c>
      <c r="K186" s="432"/>
      <c r="L186" s="619" t="e">
        <f>VLOOKUP(B186,REFERENCE!A:E,4,0)</f>
        <v>#N/A</v>
      </c>
      <c r="M186" s="621"/>
    </row>
    <row r="187" spans="1:13">
      <c r="A187" s="432"/>
      <c r="B187" s="432"/>
      <c r="C187" s="432"/>
      <c r="D187" s="432"/>
      <c r="E187" s="432"/>
      <c r="F187" s="432"/>
      <c r="G187" s="432"/>
      <c r="H187" s="620"/>
      <c r="I187" s="432"/>
      <c r="J187" s="618">
        <f t="shared" ca="1" si="3"/>
        <v>46127.625776967594</v>
      </c>
      <c r="K187" s="432"/>
      <c r="L187" s="619" t="e">
        <f>VLOOKUP(B187,REFERENCE!A:E,4,0)</f>
        <v>#N/A</v>
      </c>
      <c r="M187" s="621"/>
    </row>
    <row r="188" spans="1:13">
      <c r="A188" s="432"/>
      <c r="B188" s="432"/>
      <c r="C188" s="432"/>
      <c r="D188" s="432"/>
      <c r="E188" s="432"/>
      <c r="F188" s="432"/>
      <c r="G188" s="432"/>
      <c r="H188" s="620"/>
      <c r="I188" s="432"/>
      <c r="J188" s="618">
        <f t="shared" ca="1" si="3"/>
        <v>46127.625776967594</v>
      </c>
      <c r="K188" s="432"/>
      <c r="L188" s="619" t="e">
        <f>VLOOKUP(B188,REFERENCE!A:E,4,0)</f>
        <v>#N/A</v>
      </c>
      <c r="M188" s="621"/>
    </row>
    <row r="189" spans="1:13">
      <c r="A189" s="432"/>
      <c r="B189" s="432"/>
      <c r="C189" s="432"/>
      <c r="D189" s="432"/>
      <c r="E189" s="432"/>
      <c r="F189" s="432"/>
      <c r="G189" s="432"/>
      <c r="H189" s="620"/>
      <c r="I189" s="432"/>
      <c r="J189" s="618">
        <f t="shared" ca="1" si="3"/>
        <v>46127.625776967594</v>
      </c>
      <c r="K189" s="432"/>
      <c r="L189" s="619" t="e">
        <f>VLOOKUP(B189,REFERENCE!A:E,4,0)</f>
        <v>#N/A</v>
      </c>
      <c r="M189" s="621"/>
    </row>
    <row r="190" spans="1:13">
      <c r="A190" s="432"/>
      <c r="B190" s="432"/>
      <c r="C190" s="432"/>
      <c r="D190" s="432"/>
      <c r="E190" s="432"/>
      <c r="F190" s="432"/>
      <c r="G190" s="432"/>
      <c r="H190" s="620"/>
      <c r="I190" s="432"/>
      <c r="J190" s="618">
        <f t="shared" ca="1" si="3"/>
        <v>46127.625776967594</v>
      </c>
      <c r="K190" s="432"/>
      <c r="L190" s="619" t="e">
        <f>VLOOKUP(B190,REFERENCE!A:E,4,0)</f>
        <v>#N/A</v>
      </c>
      <c r="M190" s="621"/>
    </row>
    <row r="191" spans="1:13">
      <c r="A191" s="432"/>
      <c r="B191" s="432"/>
      <c r="C191" s="432"/>
      <c r="D191" s="432"/>
      <c r="E191" s="432"/>
      <c r="F191" s="432"/>
      <c r="G191" s="432"/>
      <c r="H191" s="620"/>
      <c r="I191" s="432"/>
      <c r="J191" s="618">
        <f t="shared" ca="1" si="3"/>
        <v>46127.625776967594</v>
      </c>
      <c r="K191" s="432"/>
      <c r="L191" s="619" t="e">
        <f>VLOOKUP(B191,REFERENCE!A:E,4,0)</f>
        <v>#N/A</v>
      </c>
      <c r="M191" s="621"/>
    </row>
    <row r="192" spans="1:13">
      <c r="A192" s="432"/>
      <c r="B192" s="432"/>
      <c r="C192" s="432"/>
      <c r="D192" s="432"/>
      <c r="E192" s="432"/>
      <c r="F192" s="432"/>
      <c r="G192" s="432"/>
      <c r="H192" s="620"/>
      <c r="I192" s="432"/>
      <c r="J192" s="618">
        <f t="shared" ca="1" si="3"/>
        <v>46127.625776967594</v>
      </c>
      <c r="K192" s="432"/>
      <c r="L192" s="619" t="e">
        <f>VLOOKUP(B192,REFERENCE!A:E,4,0)</f>
        <v>#N/A</v>
      </c>
      <c r="M192" s="621"/>
    </row>
    <row r="193" spans="1:13">
      <c r="A193" s="432"/>
      <c r="B193" s="432"/>
      <c r="C193" s="432"/>
      <c r="D193" s="432"/>
      <c r="E193" s="432"/>
      <c r="F193" s="432"/>
      <c r="G193" s="432"/>
      <c r="H193" s="620"/>
      <c r="I193" s="432"/>
      <c r="J193" s="618">
        <f t="shared" ca="1" si="3"/>
        <v>46127.625776967594</v>
      </c>
      <c r="K193" s="432"/>
      <c r="L193" s="619" t="e">
        <f>VLOOKUP(B193,REFERENCE!A:E,4,0)</f>
        <v>#N/A</v>
      </c>
      <c r="M193" s="621"/>
    </row>
    <row r="194" spans="1:13">
      <c r="A194" s="432"/>
      <c r="B194" s="432"/>
      <c r="C194" s="432"/>
      <c r="D194" s="432"/>
      <c r="E194" s="432"/>
      <c r="F194" s="432"/>
      <c r="G194" s="432"/>
      <c r="H194" s="620"/>
      <c r="I194" s="432"/>
      <c r="J194" s="618">
        <f t="shared" ca="1" si="3"/>
        <v>46127.625776967594</v>
      </c>
      <c r="K194" s="432"/>
      <c r="L194" s="619" t="e">
        <f>VLOOKUP(B194,REFERENCE!A:E,4,0)</f>
        <v>#N/A</v>
      </c>
      <c r="M194" s="621"/>
    </row>
    <row r="195" spans="1:13">
      <c r="A195" s="432"/>
      <c r="B195" s="432"/>
      <c r="C195" s="432"/>
      <c r="D195" s="432"/>
      <c r="E195" s="432"/>
      <c r="F195" s="432"/>
      <c r="G195" s="432"/>
      <c r="H195" s="620"/>
      <c r="I195" s="432"/>
      <c r="J195" s="618">
        <f t="shared" ref="J195:J258" ca="1" si="4">NOW()-M195</f>
        <v>46127.625776967594</v>
      </c>
      <c r="K195" s="432"/>
      <c r="L195" s="619" t="e">
        <f>VLOOKUP(B195,REFERENCE!A:E,4,0)</f>
        <v>#N/A</v>
      </c>
      <c r="M195" s="621"/>
    </row>
    <row r="196" spans="1:13">
      <c r="A196" s="432"/>
      <c r="B196" s="432"/>
      <c r="C196" s="432"/>
      <c r="D196" s="432"/>
      <c r="E196" s="432"/>
      <c r="F196" s="432"/>
      <c r="G196" s="432"/>
      <c r="H196" s="620"/>
      <c r="I196" s="432"/>
      <c r="J196" s="618">
        <f t="shared" ca="1" si="4"/>
        <v>46127.625776967594</v>
      </c>
      <c r="K196" s="432"/>
      <c r="L196" s="619" t="e">
        <f>VLOOKUP(B196,REFERENCE!A:E,4,0)</f>
        <v>#N/A</v>
      </c>
      <c r="M196" s="621"/>
    </row>
    <row r="197" spans="1:13">
      <c r="A197" s="432"/>
      <c r="B197" s="432"/>
      <c r="C197" s="432"/>
      <c r="D197" s="432"/>
      <c r="E197" s="432"/>
      <c r="F197" s="432"/>
      <c r="G197" s="432"/>
      <c r="H197" s="620"/>
      <c r="I197" s="432"/>
      <c r="J197" s="618">
        <f t="shared" ca="1" si="4"/>
        <v>46127.625776967594</v>
      </c>
      <c r="K197" s="432"/>
      <c r="L197" s="619" t="e">
        <f>VLOOKUP(B197,REFERENCE!A:E,4,0)</f>
        <v>#N/A</v>
      </c>
      <c r="M197" s="621"/>
    </row>
    <row r="198" spans="1:13">
      <c r="A198" s="432"/>
      <c r="B198" s="432"/>
      <c r="C198" s="432"/>
      <c r="D198" s="432"/>
      <c r="E198" s="432"/>
      <c r="F198" s="432"/>
      <c r="G198" s="432"/>
      <c r="H198" s="620"/>
      <c r="I198" s="432"/>
      <c r="J198" s="618">
        <f t="shared" ca="1" si="4"/>
        <v>46127.625776967594</v>
      </c>
      <c r="K198" s="432"/>
      <c r="L198" s="619" t="e">
        <f>VLOOKUP(B198,REFERENCE!A:E,4,0)</f>
        <v>#N/A</v>
      </c>
      <c r="M198" s="621"/>
    </row>
    <row r="199" spans="1:13">
      <c r="A199" s="432"/>
      <c r="B199" s="432"/>
      <c r="C199" s="432"/>
      <c r="D199" s="432"/>
      <c r="E199" s="432"/>
      <c r="F199" s="432"/>
      <c r="G199" s="432"/>
      <c r="H199" s="620"/>
      <c r="I199" s="432"/>
      <c r="J199" s="618">
        <f t="shared" ca="1" si="4"/>
        <v>46127.625776967594</v>
      </c>
      <c r="K199" s="432"/>
      <c r="L199" s="619" t="e">
        <f>VLOOKUP(B199,REFERENCE!A:E,4,0)</f>
        <v>#N/A</v>
      </c>
      <c r="M199" s="621"/>
    </row>
    <row r="200" spans="1:13">
      <c r="A200" s="432"/>
      <c r="B200" s="432"/>
      <c r="C200" s="432"/>
      <c r="D200" s="432"/>
      <c r="E200" s="432"/>
      <c r="F200" s="432"/>
      <c r="G200" s="432"/>
      <c r="H200" s="620"/>
      <c r="I200" s="432"/>
      <c r="J200" s="618">
        <f t="shared" ca="1" si="4"/>
        <v>46127.625776967594</v>
      </c>
      <c r="K200" s="432"/>
      <c r="L200" s="619" t="e">
        <f>VLOOKUP(B200,REFERENCE!A:E,4,0)</f>
        <v>#N/A</v>
      </c>
      <c r="M200" s="621"/>
    </row>
    <row r="201" spans="1:13">
      <c r="A201" s="432"/>
      <c r="B201" s="432"/>
      <c r="C201" s="432"/>
      <c r="D201" s="432"/>
      <c r="E201" s="432"/>
      <c r="F201" s="432"/>
      <c r="G201" s="432"/>
      <c r="H201" s="620"/>
      <c r="I201" s="432"/>
      <c r="J201" s="618">
        <f t="shared" ca="1" si="4"/>
        <v>46127.625776967594</v>
      </c>
      <c r="K201" s="432"/>
      <c r="L201" s="619" t="e">
        <f>VLOOKUP(B201,REFERENCE!A:E,4,0)</f>
        <v>#N/A</v>
      </c>
      <c r="M201" s="621"/>
    </row>
    <row r="202" spans="1:13">
      <c r="A202" s="432"/>
      <c r="B202" s="432"/>
      <c r="C202" s="432"/>
      <c r="D202" s="432"/>
      <c r="E202" s="432"/>
      <c r="F202" s="432"/>
      <c r="G202" s="432"/>
      <c r="H202" s="620"/>
      <c r="I202" s="432"/>
      <c r="J202" s="618">
        <f t="shared" ca="1" si="4"/>
        <v>46127.625776967594</v>
      </c>
      <c r="K202" s="432"/>
      <c r="L202" s="619" t="e">
        <f>VLOOKUP(B202,REFERENCE!A:E,4,0)</f>
        <v>#N/A</v>
      </c>
      <c r="M202" s="621"/>
    </row>
    <row r="203" spans="1:13">
      <c r="A203" s="432"/>
      <c r="B203" s="432"/>
      <c r="C203" s="432"/>
      <c r="D203" s="432"/>
      <c r="E203" s="432"/>
      <c r="F203" s="432"/>
      <c r="G203" s="432"/>
      <c r="H203" s="620"/>
      <c r="I203" s="432"/>
      <c r="J203" s="618">
        <f t="shared" ca="1" si="4"/>
        <v>46127.625776967594</v>
      </c>
      <c r="K203" s="432"/>
      <c r="L203" s="619" t="e">
        <f>VLOOKUP(B203,REFERENCE!A:E,4,0)</f>
        <v>#N/A</v>
      </c>
      <c r="M203" s="621"/>
    </row>
    <row r="204" spans="1:13">
      <c r="A204" s="432"/>
      <c r="B204" s="432"/>
      <c r="C204" s="432"/>
      <c r="D204" s="432"/>
      <c r="E204" s="432"/>
      <c r="F204" s="432"/>
      <c r="G204" s="432"/>
      <c r="H204" s="620"/>
      <c r="I204" s="432"/>
      <c r="J204" s="618">
        <f t="shared" ca="1" si="4"/>
        <v>46127.625776967594</v>
      </c>
      <c r="K204" s="432"/>
      <c r="L204" s="619" t="e">
        <f>VLOOKUP(B204,REFERENCE!A:E,4,0)</f>
        <v>#N/A</v>
      </c>
      <c r="M204" s="621"/>
    </row>
    <row r="205" spans="1:13">
      <c r="A205" s="432"/>
      <c r="B205" s="432"/>
      <c r="C205" s="432"/>
      <c r="D205" s="432"/>
      <c r="E205" s="432"/>
      <c r="F205" s="432"/>
      <c r="G205" s="432"/>
      <c r="H205" s="620"/>
      <c r="I205" s="432"/>
      <c r="J205" s="618">
        <f t="shared" ca="1" si="4"/>
        <v>46127.625776967594</v>
      </c>
      <c r="K205" s="432"/>
      <c r="L205" s="619" t="e">
        <f>VLOOKUP(B205,REFERENCE!A:E,4,0)</f>
        <v>#N/A</v>
      </c>
      <c r="M205" s="621"/>
    </row>
    <row r="206" spans="1:13">
      <c r="A206" s="432"/>
      <c r="B206" s="432"/>
      <c r="C206" s="432"/>
      <c r="D206" s="432"/>
      <c r="E206" s="432"/>
      <c r="F206" s="432"/>
      <c r="G206" s="432"/>
      <c r="H206" s="620"/>
      <c r="I206" s="432"/>
      <c r="J206" s="618">
        <f t="shared" ca="1" si="4"/>
        <v>46127.625776967594</v>
      </c>
      <c r="K206" s="432"/>
      <c r="L206" s="619" t="e">
        <f>VLOOKUP(B206,REFERENCE!A:E,4,0)</f>
        <v>#N/A</v>
      </c>
      <c r="M206" s="621"/>
    </row>
    <row r="207" spans="1:13">
      <c r="A207" s="432"/>
      <c r="B207" s="432"/>
      <c r="C207" s="432"/>
      <c r="D207" s="432"/>
      <c r="E207" s="432"/>
      <c r="F207" s="432"/>
      <c r="G207" s="432"/>
      <c r="H207" s="620"/>
      <c r="I207" s="432"/>
      <c r="J207" s="618">
        <f t="shared" ca="1" si="4"/>
        <v>46127.625776967594</v>
      </c>
      <c r="K207" s="432"/>
      <c r="L207" s="619" t="e">
        <f>VLOOKUP(B207,REFERENCE!A:E,4,0)</f>
        <v>#N/A</v>
      </c>
      <c r="M207" s="621"/>
    </row>
    <row r="208" spans="1:13">
      <c r="A208" s="432"/>
      <c r="B208" s="432"/>
      <c r="C208" s="432"/>
      <c r="D208" s="432"/>
      <c r="E208" s="432"/>
      <c r="F208" s="432"/>
      <c r="G208" s="432"/>
      <c r="H208" s="620"/>
      <c r="I208" s="432"/>
      <c r="J208" s="618">
        <f t="shared" ca="1" si="4"/>
        <v>46127.625776967594</v>
      </c>
      <c r="K208" s="432"/>
      <c r="L208" s="619" t="e">
        <f>VLOOKUP(B208,REFERENCE!A:E,4,0)</f>
        <v>#N/A</v>
      </c>
      <c r="M208" s="621"/>
    </row>
    <row r="209" spans="1:13">
      <c r="A209" s="432"/>
      <c r="B209" s="432"/>
      <c r="C209" s="432"/>
      <c r="D209" s="432"/>
      <c r="E209" s="432"/>
      <c r="F209" s="432"/>
      <c r="G209" s="432"/>
      <c r="H209" s="620"/>
      <c r="I209" s="432"/>
      <c r="J209" s="618">
        <f t="shared" ca="1" si="4"/>
        <v>46127.625776967594</v>
      </c>
      <c r="K209" s="432"/>
      <c r="L209" s="619" t="e">
        <f>VLOOKUP(B209,REFERENCE!A:E,4,0)</f>
        <v>#N/A</v>
      </c>
      <c r="M209" s="621"/>
    </row>
    <row r="210" spans="1:13">
      <c r="A210" s="432"/>
      <c r="B210" s="432"/>
      <c r="C210" s="432"/>
      <c r="D210" s="432"/>
      <c r="E210" s="432"/>
      <c r="F210" s="432"/>
      <c r="G210" s="432"/>
      <c r="H210" s="620"/>
      <c r="I210" s="432"/>
      <c r="J210" s="618">
        <f t="shared" ca="1" si="4"/>
        <v>46127.625776967594</v>
      </c>
      <c r="K210" s="432"/>
      <c r="L210" s="619" t="e">
        <f>VLOOKUP(B210,REFERENCE!A:E,4,0)</f>
        <v>#N/A</v>
      </c>
      <c r="M210" s="621"/>
    </row>
    <row r="211" spans="1:13">
      <c r="A211" s="432"/>
      <c r="B211" s="432"/>
      <c r="C211" s="432"/>
      <c r="D211" s="432"/>
      <c r="E211" s="432"/>
      <c r="F211" s="432"/>
      <c r="G211" s="432"/>
      <c r="H211" s="620"/>
      <c r="I211" s="432"/>
      <c r="J211" s="618">
        <f t="shared" ca="1" si="4"/>
        <v>46127.625776967594</v>
      </c>
      <c r="K211" s="432"/>
      <c r="L211" s="619" t="e">
        <f>VLOOKUP(B211,REFERENCE!A:E,4,0)</f>
        <v>#N/A</v>
      </c>
      <c r="M211" s="621"/>
    </row>
    <row r="212" spans="1:13">
      <c r="A212" s="432"/>
      <c r="B212" s="432"/>
      <c r="C212" s="432"/>
      <c r="D212" s="432"/>
      <c r="E212" s="432"/>
      <c r="F212" s="432"/>
      <c r="G212" s="432"/>
      <c r="H212" s="620"/>
      <c r="I212" s="432"/>
      <c r="J212" s="618">
        <f t="shared" ca="1" si="4"/>
        <v>46127.625776967594</v>
      </c>
      <c r="K212" s="432"/>
      <c r="L212" s="619" t="e">
        <f>VLOOKUP(B212,REFERENCE!A:E,4,0)</f>
        <v>#N/A</v>
      </c>
      <c r="M212" s="621"/>
    </row>
    <row r="213" spans="1:13">
      <c r="A213" s="432"/>
      <c r="B213" s="432"/>
      <c r="C213" s="432"/>
      <c r="D213" s="432"/>
      <c r="E213" s="432"/>
      <c r="F213" s="432"/>
      <c r="G213" s="432"/>
      <c r="H213" s="620"/>
      <c r="I213" s="432"/>
      <c r="J213" s="618">
        <f t="shared" ca="1" si="4"/>
        <v>46127.625776967594</v>
      </c>
      <c r="K213" s="432"/>
      <c r="L213" s="619" t="e">
        <f>VLOOKUP(B213,REFERENCE!A:E,4,0)</f>
        <v>#N/A</v>
      </c>
      <c r="M213" s="621"/>
    </row>
    <row r="214" spans="1:13">
      <c r="A214" s="432"/>
      <c r="B214" s="432"/>
      <c r="C214" s="432"/>
      <c r="D214" s="432"/>
      <c r="E214" s="432"/>
      <c r="F214" s="432"/>
      <c r="G214" s="432"/>
      <c r="H214" s="620"/>
      <c r="I214" s="432"/>
      <c r="J214" s="618">
        <f t="shared" ca="1" si="4"/>
        <v>46127.625776967594</v>
      </c>
      <c r="K214" s="432"/>
      <c r="L214" s="619" t="e">
        <f>VLOOKUP(B214,REFERENCE!A:E,4,0)</f>
        <v>#N/A</v>
      </c>
      <c r="M214" s="621"/>
    </row>
    <row r="215" spans="1:13">
      <c r="A215" s="432"/>
      <c r="B215" s="432"/>
      <c r="C215" s="432"/>
      <c r="D215" s="432"/>
      <c r="E215" s="432"/>
      <c r="F215" s="432"/>
      <c r="G215" s="432"/>
      <c r="H215" s="620"/>
      <c r="I215" s="432"/>
      <c r="J215" s="618">
        <f t="shared" ca="1" si="4"/>
        <v>46127.625776967594</v>
      </c>
      <c r="K215" s="432"/>
      <c r="L215" s="619" t="e">
        <f>VLOOKUP(B215,REFERENCE!A:E,4,0)</f>
        <v>#N/A</v>
      </c>
      <c r="M215" s="621"/>
    </row>
    <row r="216" spans="1:13">
      <c r="A216" s="432"/>
      <c r="B216" s="432"/>
      <c r="C216" s="432"/>
      <c r="D216" s="432"/>
      <c r="E216" s="432"/>
      <c r="F216" s="432"/>
      <c r="G216" s="432"/>
      <c r="H216" s="620"/>
      <c r="I216" s="432"/>
      <c r="J216" s="618">
        <f t="shared" ca="1" si="4"/>
        <v>46127.625776967594</v>
      </c>
      <c r="K216" s="432"/>
      <c r="L216" s="619" t="e">
        <f>VLOOKUP(B216,REFERENCE!A:E,4,0)</f>
        <v>#N/A</v>
      </c>
      <c r="M216" s="621"/>
    </row>
    <row r="217" spans="1:13">
      <c r="A217" s="432"/>
      <c r="B217" s="432"/>
      <c r="C217" s="432"/>
      <c r="D217" s="432"/>
      <c r="E217" s="432"/>
      <c r="F217" s="432"/>
      <c r="G217" s="432"/>
      <c r="H217" s="620"/>
      <c r="I217" s="432"/>
      <c r="J217" s="618">
        <f t="shared" ca="1" si="4"/>
        <v>46127.625776967594</v>
      </c>
      <c r="K217" s="432"/>
      <c r="L217" s="619" t="e">
        <f>VLOOKUP(B217,REFERENCE!A:E,4,0)</f>
        <v>#N/A</v>
      </c>
      <c r="M217" s="621"/>
    </row>
    <row r="218" spans="1:13">
      <c r="A218" s="432"/>
      <c r="B218" s="432"/>
      <c r="C218" s="432"/>
      <c r="D218" s="432"/>
      <c r="E218" s="432"/>
      <c r="F218" s="432"/>
      <c r="G218" s="432"/>
      <c r="H218" s="620"/>
      <c r="I218" s="432"/>
      <c r="J218" s="618">
        <f t="shared" ca="1" si="4"/>
        <v>46127.625776967594</v>
      </c>
      <c r="K218" s="432"/>
      <c r="L218" s="619" t="e">
        <f>VLOOKUP(B218,REFERENCE!A:E,4,0)</f>
        <v>#N/A</v>
      </c>
      <c r="M218" s="621"/>
    </row>
    <row r="219" spans="1:13">
      <c r="A219" s="432"/>
      <c r="B219" s="432"/>
      <c r="C219" s="432"/>
      <c r="D219" s="432"/>
      <c r="E219" s="432"/>
      <c r="F219" s="432"/>
      <c r="G219" s="432"/>
      <c r="H219" s="620"/>
      <c r="I219" s="432"/>
      <c r="J219" s="618">
        <f t="shared" ca="1" si="4"/>
        <v>46127.625776967594</v>
      </c>
      <c r="K219" s="432"/>
      <c r="L219" s="619" t="e">
        <f>VLOOKUP(B219,REFERENCE!A:E,4,0)</f>
        <v>#N/A</v>
      </c>
      <c r="M219" s="621"/>
    </row>
    <row r="220" spans="1:13">
      <c r="A220" s="432"/>
      <c r="B220" s="432"/>
      <c r="C220" s="432"/>
      <c r="D220" s="432"/>
      <c r="E220" s="432"/>
      <c r="F220" s="432"/>
      <c r="G220" s="432"/>
      <c r="H220" s="620"/>
      <c r="I220" s="432"/>
      <c r="J220" s="618">
        <f t="shared" ca="1" si="4"/>
        <v>46127.625776967594</v>
      </c>
      <c r="K220" s="432"/>
      <c r="L220" s="619" t="e">
        <f>VLOOKUP(B220,REFERENCE!A:E,4,0)</f>
        <v>#N/A</v>
      </c>
      <c r="M220" s="621"/>
    </row>
    <row r="221" spans="1:13">
      <c r="A221" s="432"/>
      <c r="B221" s="432"/>
      <c r="C221" s="432"/>
      <c r="D221" s="432"/>
      <c r="E221" s="432"/>
      <c r="F221" s="432"/>
      <c r="G221" s="432"/>
      <c r="H221" s="620"/>
      <c r="I221" s="432"/>
      <c r="J221" s="618">
        <f t="shared" ca="1" si="4"/>
        <v>46127.625776967594</v>
      </c>
      <c r="K221" s="432"/>
      <c r="L221" s="619" t="e">
        <f>VLOOKUP(B221,REFERENCE!A:E,4,0)</f>
        <v>#N/A</v>
      </c>
      <c r="M221" s="621"/>
    </row>
    <row r="222" spans="1:13">
      <c r="A222" s="432"/>
      <c r="B222" s="432"/>
      <c r="C222" s="432"/>
      <c r="D222" s="432"/>
      <c r="E222" s="432"/>
      <c r="F222" s="432"/>
      <c r="G222" s="432"/>
      <c r="H222" s="620"/>
      <c r="I222" s="432"/>
      <c r="J222" s="618">
        <f t="shared" ca="1" si="4"/>
        <v>46127.625776967594</v>
      </c>
      <c r="K222" s="432"/>
      <c r="L222" s="619" t="e">
        <f>VLOOKUP(B222,REFERENCE!A:E,4,0)</f>
        <v>#N/A</v>
      </c>
      <c r="M222" s="621"/>
    </row>
    <row r="223" spans="1:13">
      <c r="A223" s="432"/>
      <c r="B223" s="432"/>
      <c r="C223" s="432"/>
      <c r="D223" s="432"/>
      <c r="E223" s="432"/>
      <c r="F223" s="432"/>
      <c r="G223" s="432"/>
      <c r="H223" s="620"/>
      <c r="I223" s="432"/>
      <c r="J223" s="618">
        <f t="shared" ca="1" si="4"/>
        <v>46127.625776967594</v>
      </c>
      <c r="K223" s="432"/>
      <c r="L223" s="619" t="e">
        <f>VLOOKUP(B223,REFERENCE!A:E,4,0)</f>
        <v>#N/A</v>
      </c>
      <c r="M223" s="621"/>
    </row>
    <row r="224" spans="1:13">
      <c r="A224" s="432"/>
      <c r="B224" s="432"/>
      <c r="C224" s="432"/>
      <c r="D224" s="432"/>
      <c r="E224" s="432"/>
      <c r="F224" s="432"/>
      <c r="G224" s="432"/>
      <c r="H224" s="620"/>
      <c r="I224" s="432"/>
      <c r="J224" s="618">
        <f t="shared" ca="1" si="4"/>
        <v>46127.625776967594</v>
      </c>
      <c r="K224" s="432"/>
      <c r="L224" s="619" t="e">
        <f>VLOOKUP(B224,REFERENCE!A:E,4,0)</f>
        <v>#N/A</v>
      </c>
      <c r="M224" s="621"/>
    </row>
    <row r="225" spans="1:13">
      <c r="A225" s="432"/>
      <c r="B225" s="432"/>
      <c r="C225" s="432"/>
      <c r="D225" s="432"/>
      <c r="E225" s="432"/>
      <c r="F225" s="432"/>
      <c r="G225" s="432"/>
      <c r="H225" s="620"/>
      <c r="I225" s="432"/>
      <c r="J225" s="618">
        <f t="shared" ca="1" si="4"/>
        <v>46127.625776967594</v>
      </c>
      <c r="K225" s="432"/>
      <c r="L225" s="619" t="e">
        <f>VLOOKUP(B225,REFERENCE!A:E,4,0)</f>
        <v>#N/A</v>
      </c>
      <c r="M225" s="621"/>
    </row>
    <row r="226" spans="1:13">
      <c r="A226" s="432"/>
      <c r="B226" s="432"/>
      <c r="C226" s="432"/>
      <c r="D226" s="432"/>
      <c r="E226" s="432"/>
      <c r="F226" s="432"/>
      <c r="G226" s="432"/>
      <c r="H226" s="620"/>
      <c r="I226" s="432"/>
      <c r="J226" s="618">
        <f t="shared" ca="1" si="4"/>
        <v>46127.625776967594</v>
      </c>
      <c r="K226" s="432"/>
      <c r="L226" s="619" t="e">
        <f>VLOOKUP(B226,REFERENCE!A:E,4,0)</f>
        <v>#N/A</v>
      </c>
      <c r="M226" s="621"/>
    </row>
    <row r="227" spans="1:13">
      <c r="A227" s="432"/>
      <c r="B227" s="432"/>
      <c r="C227" s="432"/>
      <c r="D227" s="432"/>
      <c r="E227" s="432"/>
      <c r="F227" s="432"/>
      <c r="G227" s="432"/>
      <c r="H227" s="620"/>
      <c r="I227" s="432"/>
      <c r="J227" s="618">
        <f t="shared" ca="1" si="4"/>
        <v>46127.625776967594</v>
      </c>
      <c r="K227" s="432"/>
      <c r="L227" s="619" t="e">
        <f>VLOOKUP(B227,REFERENCE!A:E,4,0)</f>
        <v>#N/A</v>
      </c>
      <c r="M227" s="621"/>
    </row>
    <row r="228" spans="1:13">
      <c r="A228" s="432"/>
      <c r="B228" s="432"/>
      <c r="C228" s="432"/>
      <c r="D228" s="432"/>
      <c r="E228" s="432"/>
      <c r="F228" s="432"/>
      <c r="G228" s="432"/>
      <c r="H228" s="620"/>
      <c r="I228" s="432"/>
      <c r="J228" s="618">
        <f t="shared" ca="1" si="4"/>
        <v>46127.625776967594</v>
      </c>
      <c r="K228" s="432"/>
      <c r="L228" s="619" t="e">
        <f>VLOOKUP(B228,REFERENCE!A:E,4,0)</f>
        <v>#N/A</v>
      </c>
      <c r="M228" s="621"/>
    </row>
    <row r="229" spans="1:13">
      <c r="A229" s="432"/>
      <c r="B229" s="432"/>
      <c r="C229" s="432"/>
      <c r="D229" s="432"/>
      <c r="E229" s="432"/>
      <c r="F229" s="432"/>
      <c r="G229" s="432"/>
      <c r="H229" s="620"/>
      <c r="I229" s="432"/>
      <c r="J229" s="618">
        <f t="shared" ca="1" si="4"/>
        <v>46127.625776967594</v>
      </c>
      <c r="K229" s="432"/>
      <c r="L229" s="619" t="e">
        <f>VLOOKUP(B229,REFERENCE!A:E,4,0)</f>
        <v>#N/A</v>
      </c>
      <c r="M229" s="621"/>
    </row>
    <row r="230" spans="1:13">
      <c r="A230" s="432"/>
      <c r="B230" s="432"/>
      <c r="C230" s="432"/>
      <c r="D230" s="432"/>
      <c r="E230" s="432"/>
      <c r="F230" s="432"/>
      <c r="G230" s="432"/>
      <c r="H230" s="620"/>
      <c r="I230" s="432"/>
      <c r="J230" s="618">
        <f t="shared" ca="1" si="4"/>
        <v>46127.625776967594</v>
      </c>
      <c r="K230" s="432"/>
      <c r="L230" s="619" t="e">
        <f>VLOOKUP(B230,REFERENCE!A:E,4,0)</f>
        <v>#N/A</v>
      </c>
      <c r="M230" s="621"/>
    </row>
    <row r="231" spans="1:13">
      <c r="A231" s="432"/>
      <c r="B231" s="432"/>
      <c r="C231" s="432"/>
      <c r="D231" s="432"/>
      <c r="E231" s="432"/>
      <c r="F231" s="432"/>
      <c r="G231" s="432"/>
      <c r="H231" s="620"/>
      <c r="I231" s="432"/>
      <c r="J231" s="618">
        <f t="shared" ca="1" si="4"/>
        <v>46127.625776967594</v>
      </c>
      <c r="K231" s="432"/>
      <c r="L231" s="619" t="e">
        <f>VLOOKUP(B231,REFERENCE!A:E,4,0)</f>
        <v>#N/A</v>
      </c>
      <c r="M231" s="621"/>
    </row>
    <row r="232" spans="1:13">
      <c r="A232" s="432"/>
      <c r="B232" s="432"/>
      <c r="C232" s="432"/>
      <c r="D232" s="432"/>
      <c r="E232" s="432"/>
      <c r="F232" s="432"/>
      <c r="G232" s="432"/>
      <c r="H232" s="620"/>
      <c r="I232" s="432"/>
      <c r="J232" s="618">
        <f t="shared" ca="1" si="4"/>
        <v>46127.625776967594</v>
      </c>
      <c r="K232" s="432"/>
      <c r="L232" s="619" t="e">
        <f>VLOOKUP(B232,REFERENCE!A:E,4,0)</f>
        <v>#N/A</v>
      </c>
      <c r="M232" s="621"/>
    </row>
    <row r="233" spans="1:13">
      <c r="A233" s="432"/>
      <c r="B233" s="432"/>
      <c r="C233" s="432"/>
      <c r="D233" s="432"/>
      <c r="E233" s="432"/>
      <c r="F233" s="432"/>
      <c r="G233" s="432"/>
      <c r="H233" s="620"/>
      <c r="I233" s="432"/>
      <c r="J233" s="618">
        <f t="shared" ca="1" si="4"/>
        <v>46127.625776967594</v>
      </c>
      <c r="K233" s="432"/>
      <c r="L233" s="619" t="e">
        <f>VLOOKUP(B233,REFERENCE!A:E,4,0)</f>
        <v>#N/A</v>
      </c>
      <c r="M233" s="621"/>
    </row>
    <row r="234" spans="1:13">
      <c r="A234" s="432"/>
      <c r="B234" s="432"/>
      <c r="C234" s="432"/>
      <c r="D234" s="432"/>
      <c r="E234" s="432"/>
      <c r="F234" s="432"/>
      <c r="G234" s="432"/>
      <c r="H234" s="620"/>
      <c r="I234" s="432"/>
      <c r="J234" s="618">
        <f t="shared" ca="1" si="4"/>
        <v>46127.625776967594</v>
      </c>
      <c r="K234" s="432"/>
      <c r="L234" s="619" t="e">
        <f>VLOOKUP(B234,REFERENCE!A:E,4,0)</f>
        <v>#N/A</v>
      </c>
      <c r="M234" s="621"/>
    </row>
    <row r="235" spans="1:13">
      <c r="A235" s="432"/>
      <c r="B235" s="432"/>
      <c r="C235" s="432"/>
      <c r="D235" s="432"/>
      <c r="E235" s="432"/>
      <c r="F235" s="432"/>
      <c r="G235" s="432"/>
      <c r="H235" s="620"/>
      <c r="I235" s="432"/>
      <c r="J235" s="618">
        <f t="shared" ca="1" si="4"/>
        <v>46127.625776967594</v>
      </c>
      <c r="K235" s="432"/>
      <c r="L235" s="619" t="e">
        <f>VLOOKUP(B235,REFERENCE!A:E,4,0)</f>
        <v>#N/A</v>
      </c>
      <c r="M235" s="621"/>
    </row>
    <row r="236" spans="1:13">
      <c r="A236" s="432"/>
      <c r="B236" s="432"/>
      <c r="C236" s="432"/>
      <c r="D236" s="432"/>
      <c r="E236" s="432"/>
      <c r="F236" s="432"/>
      <c r="G236" s="432"/>
      <c r="H236" s="620"/>
      <c r="I236" s="432"/>
      <c r="J236" s="618">
        <f t="shared" ca="1" si="4"/>
        <v>46127.625776967594</v>
      </c>
      <c r="K236" s="432"/>
      <c r="L236" s="619" t="e">
        <f>VLOOKUP(B236,REFERENCE!A:E,4,0)</f>
        <v>#N/A</v>
      </c>
      <c r="M236" s="621"/>
    </row>
    <row r="237" spans="1:13">
      <c r="A237" s="432"/>
      <c r="B237" s="432"/>
      <c r="C237" s="432"/>
      <c r="D237" s="432"/>
      <c r="E237" s="432"/>
      <c r="F237" s="432"/>
      <c r="G237" s="432"/>
      <c r="H237" s="620"/>
      <c r="I237" s="432"/>
      <c r="J237" s="618">
        <f t="shared" ca="1" si="4"/>
        <v>46127.625776967594</v>
      </c>
      <c r="K237" s="432"/>
      <c r="L237" s="619" t="e">
        <f>VLOOKUP(B237,REFERENCE!A:E,4,0)</f>
        <v>#N/A</v>
      </c>
      <c r="M237" s="621"/>
    </row>
    <row r="238" spans="1:13">
      <c r="A238" s="432"/>
      <c r="B238" s="432"/>
      <c r="C238" s="432"/>
      <c r="D238" s="432"/>
      <c r="E238" s="432"/>
      <c r="F238" s="432"/>
      <c r="G238" s="432"/>
      <c r="H238" s="620"/>
      <c r="I238" s="432"/>
      <c r="J238" s="618">
        <f t="shared" ca="1" si="4"/>
        <v>46127.625776967594</v>
      </c>
      <c r="K238" s="432"/>
      <c r="L238" s="619" t="e">
        <f>VLOOKUP(B238,REFERENCE!A:E,4,0)</f>
        <v>#N/A</v>
      </c>
      <c r="M238" s="621"/>
    </row>
    <row r="239" spans="1:13">
      <c r="A239" s="432"/>
      <c r="B239" s="432"/>
      <c r="C239" s="432"/>
      <c r="D239" s="432"/>
      <c r="E239" s="432"/>
      <c r="F239" s="432"/>
      <c r="G239" s="432"/>
      <c r="H239" s="620"/>
      <c r="I239" s="432"/>
      <c r="J239" s="618">
        <f t="shared" ca="1" si="4"/>
        <v>46127.625776967594</v>
      </c>
      <c r="K239" s="432"/>
      <c r="L239" s="619" t="e">
        <f>VLOOKUP(B239,REFERENCE!A:E,4,0)</f>
        <v>#N/A</v>
      </c>
      <c r="M239" s="621"/>
    </row>
    <row r="240" spans="1:13">
      <c r="A240" s="432"/>
      <c r="B240" s="432"/>
      <c r="C240" s="432"/>
      <c r="D240" s="432"/>
      <c r="E240" s="432"/>
      <c r="F240" s="432"/>
      <c r="G240" s="432"/>
      <c r="H240" s="620"/>
      <c r="I240" s="432"/>
      <c r="J240" s="618">
        <f t="shared" ca="1" si="4"/>
        <v>46127.625776967594</v>
      </c>
      <c r="K240" s="432"/>
      <c r="L240" s="619" t="e">
        <f>VLOOKUP(B240,REFERENCE!A:E,4,0)</f>
        <v>#N/A</v>
      </c>
      <c r="M240" s="621"/>
    </row>
    <row r="241" spans="1:13">
      <c r="A241" s="432"/>
      <c r="B241" s="432"/>
      <c r="C241" s="432"/>
      <c r="D241" s="432"/>
      <c r="E241" s="432"/>
      <c r="F241" s="432"/>
      <c r="G241" s="432"/>
      <c r="H241" s="620"/>
      <c r="I241" s="432"/>
      <c r="J241" s="618">
        <f t="shared" ca="1" si="4"/>
        <v>46127.625776967594</v>
      </c>
      <c r="K241" s="432"/>
      <c r="L241" s="619" t="e">
        <f>VLOOKUP(B241,REFERENCE!A:E,4,0)</f>
        <v>#N/A</v>
      </c>
      <c r="M241" s="621"/>
    </row>
    <row r="242" spans="1:13">
      <c r="A242" s="432"/>
      <c r="B242" s="432"/>
      <c r="C242" s="432"/>
      <c r="D242" s="432"/>
      <c r="E242" s="432"/>
      <c r="F242" s="432"/>
      <c r="G242" s="432"/>
      <c r="H242" s="620"/>
      <c r="I242" s="432"/>
      <c r="J242" s="618">
        <f t="shared" ca="1" si="4"/>
        <v>46127.625776967594</v>
      </c>
      <c r="K242" s="432"/>
      <c r="L242" s="619" t="e">
        <f>VLOOKUP(B242,REFERENCE!A:E,4,0)</f>
        <v>#N/A</v>
      </c>
      <c r="M242" s="621"/>
    </row>
    <row r="243" spans="1:13">
      <c r="A243" s="432"/>
      <c r="B243" s="432"/>
      <c r="C243" s="432"/>
      <c r="D243" s="432"/>
      <c r="E243" s="432"/>
      <c r="F243" s="432"/>
      <c r="G243" s="432"/>
      <c r="H243" s="620"/>
      <c r="I243" s="432"/>
      <c r="J243" s="618">
        <f t="shared" ca="1" si="4"/>
        <v>46127.625776967594</v>
      </c>
      <c r="K243" s="432"/>
      <c r="L243" s="619" t="e">
        <f>VLOOKUP(B243,REFERENCE!A:E,4,0)</f>
        <v>#N/A</v>
      </c>
      <c r="M243" s="621"/>
    </row>
    <row r="244" spans="1:13">
      <c r="A244" s="432"/>
      <c r="B244" s="432"/>
      <c r="C244" s="432"/>
      <c r="D244" s="432"/>
      <c r="E244" s="432"/>
      <c r="F244" s="432"/>
      <c r="G244" s="432"/>
      <c r="H244" s="620"/>
      <c r="I244" s="432"/>
      <c r="J244" s="618">
        <f t="shared" ca="1" si="4"/>
        <v>46127.625776967594</v>
      </c>
      <c r="K244" s="432"/>
      <c r="L244" s="619" t="e">
        <f>VLOOKUP(B244,REFERENCE!A:E,4,0)</f>
        <v>#N/A</v>
      </c>
      <c r="M244" s="621"/>
    </row>
    <row r="245" spans="1:13">
      <c r="A245" s="432"/>
      <c r="B245" s="432"/>
      <c r="C245" s="432"/>
      <c r="D245" s="432"/>
      <c r="E245" s="432"/>
      <c r="F245" s="432"/>
      <c r="G245" s="432"/>
      <c r="H245" s="620"/>
      <c r="I245" s="432"/>
      <c r="J245" s="618">
        <f t="shared" ca="1" si="4"/>
        <v>46127.625776967594</v>
      </c>
      <c r="K245" s="432"/>
      <c r="L245" s="619" t="e">
        <f>VLOOKUP(B245,REFERENCE!A:E,4,0)</f>
        <v>#N/A</v>
      </c>
      <c r="M245" s="621"/>
    </row>
    <row r="246" spans="1:13">
      <c r="A246" s="432"/>
      <c r="B246" s="432"/>
      <c r="C246" s="432"/>
      <c r="D246" s="432"/>
      <c r="E246" s="432"/>
      <c r="F246" s="432"/>
      <c r="G246" s="432"/>
      <c r="H246" s="620"/>
      <c r="I246" s="432"/>
      <c r="J246" s="618">
        <f t="shared" ca="1" si="4"/>
        <v>46127.625776967594</v>
      </c>
      <c r="K246" s="432"/>
      <c r="L246" s="619" t="e">
        <f>VLOOKUP(B246,REFERENCE!A:E,4,0)</f>
        <v>#N/A</v>
      </c>
      <c r="M246" s="621"/>
    </row>
    <row r="247" spans="1:13">
      <c r="A247" s="432"/>
      <c r="B247" s="432"/>
      <c r="C247" s="432"/>
      <c r="D247" s="432"/>
      <c r="E247" s="432"/>
      <c r="F247" s="432"/>
      <c r="G247" s="432"/>
      <c r="H247" s="620"/>
      <c r="I247" s="432"/>
      <c r="J247" s="618">
        <f t="shared" ca="1" si="4"/>
        <v>46127.625776967594</v>
      </c>
      <c r="K247" s="432"/>
      <c r="L247" s="619" t="e">
        <f>VLOOKUP(B247,REFERENCE!A:E,4,0)</f>
        <v>#N/A</v>
      </c>
      <c r="M247" s="621"/>
    </row>
    <row r="248" spans="1:13">
      <c r="A248" s="432"/>
      <c r="B248" s="432"/>
      <c r="C248" s="432"/>
      <c r="D248" s="432"/>
      <c r="E248" s="432"/>
      <c r="F248" s="432"/>
      <c r="G248" s="432"/>
      <c r="H248" s="620"/>
      <c r="I248" s="432"/>
      <c r="J248" s="618">
        <f t="shared" ca="1" si="4"/>
        <v>46127.625776967594</v>
      </c>
      <c r="K248" s="432"/>
      <c r="L248" s="619" t="e">
        <f>VLOOKUP(B248,REFERENCE!A:E,4,0)</f>
        <v>#N/A</v>
      </c>
      <c r="M248" s="621"/>
    </row>
    <row r="249" spans="1:13">
      <c r="A249" s="432"/>
      <c r="B249" s="432"/>
      <c r="C249" s="432"/>
      <c r="D249" s="432"/>
      <c r="E249" s="432"/>
      <c r="F249" s="432"/>
      <c r="G249" s="432"/>
      <c r="H249" s="620"/>
      <c r="I249" s="432"/>
      <c r="J249" s="618">
        <f t="shared" ca="1" si="4"/>
        <v>46127.625776967594</v>
      </c>
      <c r="K249" s="432"/>
      <c r="L249" s="619" t="e">
        <f>VLOOKUP(B249,REFERENCE!A:E,4,0)</f>
        <v>#N/A</v>
      </c>
      <c r="M249" s="621"/>
    </row>
    <row r="250" spans="1:13">
      <c r="A250" s="432"/>
      <c r="B250" s="432"/>
      <c r="C250" s="432"/>
      <c r="D250" s="432"/>
      <c r="E250" s="432"/>
      <c r="F250" s="432"/>
      <c r="G250" s="432"/>
      <c r="H250" s="620"/>
      <c r="I250" s="432"/>
      <c r="J250" s="618">
        <f t="shared" ca="1" si="4"/>
        <v>46127.625776967594</v>
      </c>
      <c r="K250" s="432"/>
      <c r="L250" s="619" t="e">
        <f>VLOOKUP(B250,REFERENCE!A:E,4,0)</f>
        <v>#N/A</v>
      </c>
      <c r="M250" s="621"/>
    </row>
    <row r="251" spans="1:13">
      <c r="A251" s="432"/>
      <c r="B251" s="432"/>
      <c r="C251" s="432"/>
      <c r="D251" s="432"/>
      <c r="E251" s="432"/>
      <c r="F251" s="432"/>
      <c r="G251" s="432"/>
      <c r="H251" s="620"/>
      <c r="I251" s="432"/>
      <c r="J251" s="618">
        <f t="shared" ca="1" si="4"/>
        <v>46127.625776967594</v>
      </c>
      <c r="K251" s="432"/>
      <c r="L251" s="619" t="e">
        <f>VLOOKUP(B251,REFERENCE!A:E,4,0)</f>
        <v>#N/A</v>
      </c>
      <c r="M251" s="621"/>
    </row>
    <row r="252" spans="1:13">
      <c r="A252" s="432"/>
      <c r="B252" s="432"/>
      <c r="C252" s="432"/>
      <c r="D252" s="432"/>
      <c r="E252" s="432"/>
      <c r="F252" s="432"/>
      <c r="G252" s="432"/>
      <c r="H252" s="620"/>
      <c r="I252" s="432"/>
      <c r="J252" s="618">
        <f t="shared" ca="1" si="4"/>
        <v>46127.625776967594</v>
      </c>
      <c r="K252" s="432"/>
      <c r="L252" s="619" t="e">
        <f>VLOOKUP(B252,REFERENCE!A:E,4,0)</f>
        <v>#N/A</v>
      </c>
      <c r="M252" s="621"/>
    </row>
    <row r="253" spans="1:13">
      <c r="A253" s="432"/>
      <c r="B253" s="432"/>
      <c r="C253" s="432"/>
      <c r="D253" s="432"/>
      <c r="E253" s="432"/>
      <c r="F253" s="432"/>
      <c r="G253" s="432"/>
      <c r="H253" s="620"/>
      <c r="I253" s="432"/>
      <c r="J253" s="618">
        <f t="shared" ca="1" si="4"/>
        <v>46127.625776967594</v>
      </c>
      <c r="K253" s="432"/>
      <c r="L253" s="619" t="e">
        <f>VLOOKUP(B253,REFERENCE!A:E,4,0)</f>
        <v>#N/A</v>
      </c>
      <c r="M253" s="621"/>
    </row>
    <row r="254" spans="1:13">
      <c r="A254" s="432"/>
      <c r="B254" s="432"/>
      <c r="C254" s="432"/>
      <c r="D254" s="432"/>
      <c r="E254" s="432"/>
      <c r="F254" s="432"/>
      <c r="G254" s="432"/>
      <c r="H254" s="620"/>
      <c r="I254" s="432"/>
      <c r="J254" s="618">
        <f t="shared" ca="1" si="4"/>
        <v>46127.625776967594</v>
      </c>
      <c r="K254" s="432"/>
      <c r="L254" s="619" t="e">
        <f>VLOOKUP(B254,REFERENCE!A:E,4,0)</f>
        <v>#N/A</v>
      </c>
      <c r="M254" s="621"/>
    </row>
    <row r="255" spans="1:13">
      <c r="A255" s="432"/>
      <c r="B255" s="432"/>
      <c r="C255" s="432"/>
      <c r="D255" s="432"/>
      <c r="E255" s="432"/>
      <c r="F255" s="432"/>
      <c r="G255" s="432"/>
      <c r="H255" s="620"/>
      <c r="I255" s="432"/>
      <c r="J255" s="618">
        <f t="shared" ca="1" si="4"/>
        <v>46127.625776967594</v>
      </c>
      <c r="K255" s="432"/>
      <c r="L255" s="619" t="e">
        <f>VLOOKUP(B255,REFERENCE!A:E,4,0)</f>
        <v>#N/A</v>
      </c>
      <c r="M255" s="621"/>
    </row>
    <row r="256" spans="1:13">
      <c r="A256" s="432"/>
      <c r="B256" s="432"/>
      <c r="C256" s="432"/>
      <c r="D256" s="432"/>
      <c r="E256" s="432"/>
      <c r="F256" s="432"/>
      <c r="G256" s="432"/>
      <c r="H256" s="620"/>
      <c r="I256" s="432"/>
      <c r="J256" s="618">
        <f t="shared" ca="1" si="4"/>
        <v>46127.625776967594</v>
      </c>
      <c r="K256" s="432"/>
      <c r="L256" s="619" t="e">
        <f>VLOOKUP(B256,REFERENCE!A:E,4,0)</f>
        <v>#N/A</v>
      </c>
      <c r="M256" s="621"/>
    </row>
    <row r="257" spans="1:13">
      <c r="A257" s="432"/>
      <c r="B257" s="432"/>
      <c r="C257" s="432"/>
      <c r="D257" s="432"/>
      <c r="E257" s="432"/>
      <c r="F257" s="432"/>
      <c r="G257" s="432"/>
      <c r="H257" s="620"/>
      <c r="I257" s="432"/>
      <c r="J257" s="618">
        <f t="shared" ca="1" si="4"/>
        <v>46127.625776967594</v>
      </c>
      <c r="K257" s="432"/>
      <c r="L257" s="619" t="e">
        <f>VLOOKUP(B257,REFERENCE!A:E,4,0)</f>
        <v>#N/A</v>
      </c>
      <c r="M257" s="621"/>
    </row>
    <row r="258" spans="1:13">
      <c r="A258" s="432"/>
      <c r="B258" s="432"/>
      <c r="C258" s="432"/>
      <c r="D258" s="432"/>
      <c r="E258" s="432"/>
      <c r="F258" s="432"/>
      <c r="G258" s="432"/>
      <c r="H258" s="620"/>
      <c r="I258" s="432"/>
      <c r="J258" s="618">
        <f t="shared" ca="1" si="4"/>
        <v>46127.625776967594</v>
      </c>
      <c r="K258" s="432"/>
      <c r="L258" s="619" t="e">
        <f>VLOOKUP(B258,REFERENCE!A:E,4,0)</f>
        <v>#N/A</v>
      </c>
      <c r="M258" s="621"/>
    </row>
    <row r="259" spans="1:13">
      <c r="A259" s="432"/>
      <c r="B259" s="432"/>
      <c r="C259" s="432"/>
      <c r="D259" s="432"/>
      <c r="E259" s="432"/>
      <c r="F259" s="432"/>
      <c r="G259" s="432"/>
      <c r="H259" s="620"/>
      <c r="I259" s="432"/>
      <c r="J259" s="618">
        <f t="shared" ref="J259:J322" ca="1" si="5">NOW()-M259</f>
        <v>46127.625776967594</v>
      </c>
      <c r="K259" s="432"/>
      <c r="L259" s="619" t="e">
        <f>VLOOKUP(B259,REFERENCE!A:E,4,0)</f>
        <v>#N/A</v>
      </c>
      <c r="M259" s="621"/>
    </row>
    <row r="260" spans="1:13">
      <c r="A260" s="432"/>
      <c r="B260" s="432"/>
      <c r="C260" s="432"/>
      <c r="D260" s="432"/>
      <c r="E260" s="432"/>
      <c r="F260" s="432"/>
      <c r="G260" s="432"/>
      <c r="H260" s="620"/>
      <c r="I260" s="432"/>
      <c r="J260" s="618">
        <f t="shared" ca="1" si="5"/>
        <v>46127.625776967594</v>
      </c>
      <c r="K260" s="432"/>
      <c r="L260" s="619" t="e">
        <f>VLOOKUP(B260,REFERENCE!A:E,4,0)</f>
        <v>#N/A</v>
      </c>
      <c r="M260" s="621"/>
    </row>
    <row r="261" spans="1:13">
      <c r="A261" s="432"/>
      <c r="B261" s="432"/>
      <c r="C261" s="432"/>
      <c r="D261" s="432"/>
      <c r="E261" s="432"/>
      <c r="F261" s="432"/>
      <c r="G261" s="432"/>
      <c r="H261" s="620"/>
      <c r="I261" s="432"/>
      <c r="J261" s="618">
        <f t="shared" ca="1" si="5"/>
        <v>46127.625776967594</v>
      </c>
      <c r="K261" s="432"/>
      <c r="L261" s="619" t="e">
        <f>VLOOKUP(B261,REFERENCE!A:E,4,0)</f>
        <v>#N/A</v>
      </c>
      <c r="M261" s="621"/>
    </row>
    <row r="262" spans="1:13">
      <c r="A262" s="432"/>
      <c r="B262" s="432"/>
      <c r="C262" s="432"/>
      <c r="D262" s="432"/>
      <c r="E262" s="432"/>
      <c r="F262" s="432"/>
      <c r="G262" s="432"/>
      <c r="H262" s="620"/>
      <c r="I262" s="432"/>
      <c r="J262" s="618">
        <f t="shared" ca="1" si="5"/>
        <v>46127.625776967594</v>
      </c>
      <c r="K262" s="432"/>
      <c r="L262" s="619" t="e">
        <f>VLOOKUP(B262,REFERENCE!A:E,4,0)</f>
        <v>#N/A</v>
      </c>
      <c r="M262" s="621"/>
    </row>
    <row r="263" spans="1:13">
      <c r="A263" s="432"/>
      <c r="B263" s="432"/>
      <c r="C263" s="432"/>
      <c r="D263" s="432"/>
      <c r="E263" s="432"/>
      <c r="F263" s="432"/>
      <c r="G263" s="432"/>
      <c r="H263" s="620"/>
      <c r="I263" s="432"/>
      <c r="J263" s="618">
        <f t="shared" ca="1" si="5"/>
        <v>46127.625776967594</v>
      </c>
      <c r="K263" s="432"/>
      <c r="L263" s="619" t="e">
        <f>VLOOKUP(B263,REFERENCE!A:E,4,0)</f>
        <v>#N/A</v>
      </c>
      <c r="M263" s="621"/>
    </row>
    <row r="264" spans="1:13">
      <c r="A264" s="432"/>
      <c r="B264" s="432"/>
      <c r="C264" s="432"/>
      <c r="D264" s="432"/>
      <c r="E264" s="432"/>
      <c r="F264" s="432"/>
      <c r="G264" s="432"/>
      <c r="H264" s="620"/>
      <c r="I264" s="432"/>
      <c r="J264" s="618">
        <f t="shared" ca="1" si="5"/>
        <v>46127.625776967594</v>
      </c>
      <c r="K264" s="432"/>
      <c r="L264" s="619" t="e">
        <f>VLOOKUP(B264,REFERENCE!A:E,4,0)</f>
        <v>#N/A</v>
      </c>
      <c r="M264" s="621"/>
    </row>
    <row r="265" spans="1:13">
      <c r="A265" s="432"/>
      <c r="B265" s="432"/>
      <c r="C265" s="432"/>
      <c r="D265" s="432"/>
      <c r="E265" s="432"/>
      <c r="F265" s="432"/>
      <c r="G265" s="432"/>
      <c r="H265" s="620"/>
      <c r="I265" s="432"/>
      <c r="J265" s="618">
        <f t="shared" ca="1" si="5"/>
        <v>46127.625776967594</v>
      </c>
      <c r="K265" s="432"/>
      <c r="L265" s="619" t="e">
        <f>VLOOKUP(B265,REFERENCE!A:E,4,0)</f>
        <v>#N/A</v>
      </c>
      <c r="M265" s="621"/>
    </row>
    <row r="266" spans="1:13">
      <c r="A266" s="432"/>
      <c r="B266" s="432"/>
      <c r="C266" s="432"/>
      <c r="D266" s="432"/>
      <c r="E266" s="432"/>
      <c r="F266" s="432"/>
      <c r="G266" s="432"/>
      <c r="H266" s="620"/>
      <c r="I266" s="432"/>
      <c r="J266" s="618">
        <f t="shared" ca="1" si="5"/>
        <v>46127.625776967594</v>
      </c>
      <c r="K266" s="432"/>
      <c r="L266" s="619" t="e">
        <f>VLOOKUP(B266,REFERENCE!A:E,4,0)</f>
        <v>#N/A</v>
      </c>
      <c r="M266" s="621"/>
    </row>
    <row r="267" spans="1:13">
      <c r="A267" s="432"/>
      <c r="B267" s="432"/>
      <c r="C267" s="432"/>
      <c r="D267" s="432"/>
      <c r="E267" s="432"/>
      <c r="F267" s="432"/>
      <c r="G267" s="432"/>
      <c r="H267" s="620"/>
      <c r="I267" s="432"/>
      <c r="J267" s="618">
        <f t="shared" ca="1" si="5"/>
        <v>46127.625776967594</v>
      </c>
      <c r="K267" s="432"/>
      <c r="L267" s="619" t="e">
        <f>VLOOKUP(B267,REFERENCE!A:E,4,0)</f>
        <v>#N/A</v>
      </c>
      <c r="M267" s="621"/>
    </row>
    <row r="268" spans="1:13">
      <c r="A268" s="432"/>
      <c r="B268" s="432"/>
      <c r="C268" s="432"/>
      <c r="D268" s="432"/>
      <c r="E268" s="432"/>
      <c r="F268" s="432"/>
      <c r="G268" s="432"/>
      <c r="H268" s="620"/>
      <c r="I268" s="432"/>
      <c r="J268" s="618">
        <f t="shared" ca="1" si="5"/>
        <v>46127.625776967594</v>
      </c>
      <c r="K268" s="432"/>
      <c r="L268" s="619" t="e">
        <f>VLOOKUP(B268,REFERENCE!A:E,4,0)</f>
        <v>#N/A</v>
      </c>
      <c r="M268" s="621"/>
    </row>
    <row r="269" spans="1:13">
      <c r="A269" s="432"/>
      <c r="B269" s="432"/>
      <c r="C269" s="432"/>
      <c r="D269" s="432"/>
      <c r="E269" s="432"/>
      <c r="F269" s="432"/>
      <c r="G269" s="432"/>
      <c r="H269" s="620"/>
      <c r="I269" s="432"/>
      <c r="J269" s="618">
        <f t="shared" ca="1" si="5"/>
        <v>46127.625776967594</v>
      </c>
      <c r="K269" s="432"/>
      <c r="L269" s="619" t="e">
        <f>VLOOKUP(B269,REFERENCE!A:E,4,0)</f>
        <v>#N/A</v>
      </c>
      <c r="M269" s="621"/>
    </row>
    <row r="270" spans="1:13">
      <c r="A270" s="432"/>
      <c r="B270" s="432"/>
      <c r="C270" s="432"/>
      <c r="D270" s="432"/>
      <c r="E270" s="432"/>
      <c r="F270" s="432"/>
      <c r="G270" s="432"/>
      <c r="H270" s="620"/>
      <c r="I270" s="432"/>
      <c r="J270" s="618">
        <f t="shared" ca="1" si="5"/>
        <v>46127.625776967594</v>
      </c>
      <c r="K270" s="432"/>
      <c r="L270" s="619" t="e">
        <f>VLOOKUP(B270,REFERENCE!A:E,4,0)</f>
        <v>#N/A</v>
      </c>
      <c r="M270" s="621"/>
    </row>
    <row r="271" spans="1:13">
      <c r="A271" s="432"/>
      <c r="B271" s="432"/>
      <c r="C271" s="432"/>
      <c r="D271" s="432"/>
      <c r="E271" s="432"/>
      <c r="F271" s="432"/>
      <c r="G271" s="432"/>
      <c r="H271" s="620"/>
      <c r="I271" s="432"/>
      <c r="J271" s="618">
        <f t="shared" ca="1" si="5"/>
        <v>46127.625776967594</v>
      </c>
      <c r="K271" s="432"/>
      <c r="L271" s="619" t="e">
        <f>VLOOKUP(B271,REFERENCE!A:E,4,0)</f>
        <v>#N/A</v>
      </c>
      <c r="M271" s="621"/>
    </row>
    <row r="272" spans="1:13">
      <c r="A272" s="432"/>
      <c r="B272" s="432"/>
      <c r="C272" s="432"/>
      <c r="D272" s="432"/>
      <c r="E272" s="432"/>
      <c r="F272" s="432"/>
      <c r="G272" s="432"/>
      <c r="H272" s="620"/>
      <c r="I272" s="432"/>
      <c r="J272" s="618">
        <f t="shared" ca="1" si="5"/>
        <v>46127.625776967594</v>
      </c>
      <c r="K272" s="432"/>
      <c r="L272" s="619" t="e">
        <f>VLOOKUP(B272,REFERENCE!A:E,4,0)</f>
        <v>#N/A</v>
      </c>
      <c r="M272" s="621"/>
    </row>
    <row r="273" spans="1:13">
      <c r="A273" s="432"/>
      <c r="B273" s="432"/>
      <c r="C273" s="432"/>
      <c r="D273" s="432"/>
      <c r="E273" s="432"/>
      <c r="F273" s="432"/>
      <c r="G273" s="432"/>
      <c r="H273" s="620"/>
      <c r="I273" s="432"/>
      <c r="J273" s="618">
        <f t="shared" ca="1" si="5"/>
        <v>46127.625776967594</v>
      </c>
      <c r="K273" s="432"/>
      <c r="L273" s="619" t="e">
        <f>VLOOKUP(B273,REFERENCE!A:E,4,0)</f>
        <v>#N/A</v>
      </c>
      <c r="M273" s="621"/>
    </row>
    <row r="274" spans="1:13">
      <c r="A274" s="432"/>
      <c r="B274" s="432"/>
      <c r="C274" s="432"/>
      <c r="D274" s="432"/>
      <c r="E274" s="432"/>
      <c r="F274" s="432"/>
      <c r="G274" s="432"/>
      <c r="H274" s="620"/>
      <c r="I274" s="432"/>
      <c r="J274" s="618">
        <f t="shared" ca="1" si="5"/>
        <v>46127.625776967594</v>
      </c>
      <c r="K274" s="432"/>
      <c r="L274" s="619" t="e">
        <f>VLOOKUP(B274,REFERENCE!A:E,4,0)</f>
        <v>#N/A</v>
      </c>
      <c r="M274" s="621"/>
    </row>
    <row r="275" spans="1:13">
      <c r="A275" s="432"/>
      <c r="B275" s="432"/>
      <c r="C275" s="432"/>
      <c r="D275" s="432"/>
      <c r="E275" s="432"/>
      <c r="F275" s="432"/>
      <c r="G275" s="432"/>
      <c r="H275" s="620"/>
      <c r="I275" s="432"/>
      <c r="J275" s="618">
        <f t="shared" ca="1" si="5"/>
        <v>46127.625776967594</v>
      </c>
      <c r="K275" s="432"/>
      <c r="L275" s="619" t="e">
        <f>VLOOKUP(B275,REFERENCE!A:E,4,0)</f>
        <v>#N/A</v>
      </c>
      <c r="M275" s="621"/>
    </row>
    <row r="276" spans="1:13">
      <c r="A276" s="432"/>
      <c r="B276" s="432"/>
      <c r="C276" s="432"/>
      <c r="D276" s="432"/>
      <c r="E276" s="432"/>
      <c r="F276" s="432"/>
      <c r="G276" s="432"/>
      <c r="H276" s="620"/>
      <c r="I276" s="432"/>
      <c r="J276" s="618">
        <f t="shared" ca="1" si="5"/>
        <v>46127.625776967594</v>
      </c>
      <c r="K276" s="432"/>
      <c r="L276" s="619" t="e">
        <f>VLOOKUP(B276,REFERENCE!A:E,4,0)</f>
        <v>#N/A</v>
      </c>
      <c r="M276" s="621"/>
    </row>
    <row r="277" spans="1:13">
      <c r="A277" s="432"/>
      <c r="B277" s="432"/>
      <c r="C277" s="432"/>
      <c r="D277" s="432"/>
      <c r="E277" s="432"/>
      <c r="F277" s="432"/>
      <c r="G277" s="432"/>
      <c r="H277" s="620"/>
      <c r="I277" s="432"/>
      <c r="J277" s="618">
        <f t="shared" ca="1" si="5"/>
        <v>46127.625776967594</v>
      </c>
      <c r="K277" s="432"/>
      <c r="L277" s="619" t="e">
        <f>VLOOKUP(B277,REFERENCE!A:E,4,0)</f>
        <v>#N/A</v>
      </c>
      <c r="M277" s="621"/>
    </row>
    <row r="278" spans="1:13">
      <c r="A278" s="432"/>
      <c r="B278" s="432"/>
      <c r="C278" s="432"/>
      <c r="D278" s="432"/>
      <c r="E278" s="432"/>
      <c r="F278" s="432"/>
      <c r="G278" s="432"/>
      <c r="H278" s="620"/>
      <c r="I278" s="432"/>
      <c r="J278" s="618">
        <f t="shared" ca="1" si="5"/>
        <v>46127.625776967594</v>
      </c>
      <c r="K278" s="432"/>
      <c r="L278" s="619" t="e">
        <f>VLOOKUP(B278,REFERENCE!A:E,4,0)</f>
        <v>#N/A</v>
      </c>
      <c r="M278" s="621"/>
    </row>
    <row r="279" spans="1:13">
      <c r="A279" s="432"/>
      <c r="B279" s="432"/>
      <c r="C279" s="432"/>
      <c r="D279" s="432"/>
      <c r="E279" s="432"/>
      <c r="F279" s="432"/>
      <c r="G279" s="432"/>
      <c r="H279" s="620"/>
      <c r="I279" s="432"/>
      <c r="J279" s="618">
        <f t="shared" ca="1" si="5"/>
        <v>46127.625776967594</v>
      </c>
      <c r="K279" s="432"/>
      <c r="L279" s="619" t="e">
        <f>VLOOKUP(B279,REFERENCE!A:E,4,0)</f>
        <v>#N/A</v>
      </c>
      <c r="M279" s="621"/>
    </row>
    <row r="280" spans="1:13">
      <c r="A280" s="432"/>
      <c r="B280" s="432"/>
      <c r="C280" s="432"/>
      <c r="D280" s="432"/>
      <c r="E280" s="432"/>
      <c r="F280" s="432"/>
      <c r="G280" s="432"/>
      <c r="H280" s="620"/>
      <c r="I280" s="432"/>
      <c r="J280" s="618">
        <f t="shared" ca="1" si="5"/>
        <v>46127.625776967594</v>
      </c>
      <c r="K280" s="432"/>
      <c r="L280" s="619" t="e">
        <f>VLOOKUP(B280,REFERENCE!A:E,4,0)</f>
        <v>#N/A</v>
      </c>
      <c r="M280" s="621"/>
    </row>
    <row r="281" spans="1:13">
      <c r="A281" s="432"/>
      <c r="B281" s="432"/>
      <c r="C281" s="432"/>
      <c r="D281" s="432"/>
      <c r="E281" s="432"/>
      <c r="F281" s="432"/>
      <c r="G281" s="432"/>
      <c r="H281" s="620"/>
      <c r="I281" s="432"/>
      <c r="J281" s="618">
        <f t="shared" ca="1" si="5"/>
        <v>46127.625776967594</v>
      </c>
      <c r="K281" s="432"/>
      <c r="L281" s="619" t="e">
        <f>VLOOKUP(B281,REFERENCE!A:E,4,0)</f>
        <v>#N/A</v>
      </c>
      <c r="M281" s="621"/>
    </row>
    <row r="282" spans="1:13">
      <c r="A282" s="432"/>
      <c r="B282" s="432"/>
      <c r="C282" s="432"/>
      <c r="D282" s="432"/>
      <c r="E282" s="432"/>
      <c r="F282" s="432"/>
      <c r="G282" s="432"/>
      <c r="H282" s="620"/>
      <c r="I282" s="432"/>
      <c r="J282" s="618">
        <f t="shared" ca="1" si="5"/>
        <v>46127.625776967594</v>
      </c>
      <c r="K282" s="432"/>
      <c r="L282" s="619" t="e">
        <f>VLOOKUP(B282,REFERENCE!A:E,4,0)</f>
        <v>#N/A</v>
      </c>
      <c r="M282" s="621"/>
    </row>
    <row r="283" spans="1:13">
      <c r="A283" s="432"/>
      <c r="B283" s="432"/>
      <c r="C283" s="432"/>
      <c r="D283" s="432"/>
      <c r="E283" s="432"/>
      <c r="F283" s="432"/>
      <c r="G283" s="432"/>
      <c r="H283" s="620"/>
      <c r="I283" s="432"/>
      <c r="J283" s="618">
        <f t="shared" ca="1" si="5"/>
        <v>46127.625776967594</v>
      </c>
      <c r="K283" s="432"/>
      <c r="L283" s="619" t="e">
        <f>VLOOKUP(B283,REFERENCE!A:E,4,0)</f>
        <v>#N/A</v>
      </c>
      <c r="M283" s="621"/>
    </row>
    <row r="284" spans="1:13">
      <c r="A284" s="432"/>
      <c r="B284" s="432"/>
      <c r="C284" s="432"/>
      <c r="D284" s="432"/>
      <c r="E284" s="432"/>
      <c r="F284" s="432"/>
      <c r="G284" s="432"/>
      <c r="H284" s="620"/>
      <c r="I284" s="432"/>
      <c r="J284" s="618">
        <f t="shared" ca="1" si="5"/>
        <v>46127.625776967594</v>
      </c>
      <c r="K284" s="432"/>
      <c r="L284" s="619" t="e">
        <f>VLOOKUP(B284,REFERENCE!A:E,4,0)</f>
        <v>#N/A</v>
      </c>
      <c r="M284" s="621"/>
    </row>
    <row r="285" spans="1:13">
      <c r="A285" s="432"/>
      <c r="B285" s="432"/>
      <c r="C285" s="432"/>
      <c r="D285" s="432"/>
      <c r="E285" s="432"/>
      <c r="F285" s="432"/>
      <c r="G285" s="432"/>
      <c r="H285" s="620"/>
      <c r="I285" s="432"/>
      <c r="J285" s="618">
        <f t="shared" ca="1" si="5"/>
        <v>46127.625776967594</v>
      </c>
      <c r="K285" s="432"/>
      <c r="L285" s="619" t="e">
        <f>VLOOKUP(B285,REFERENCE!A:E,4,0)</f>
        <v>#N/A</v>
      </c>
      <c r="M285" s="621"/>
    </row>
    <row r="286" spans="1:13">
      <c r="A286" s="432"/>
      <c r="B286" s="432"/>
      <c r="C286" s="432"/>
      <c r="D286" s="432"/>
      <c r="E286" s="432"/>
      <c r="F286" s="432"/>
      <c r="G286" s="432"/>
      <c r="H286" s="620"/>
      <c r="I286" s="432"/>
      <c r="J286" s="618">
        <f t="shared" ca="1" si="5"/>
        <v>46127.625776967594</v>
      </c>
      <c r="K286" s="432"/>
      <c r="L286" s="619" t="e">
        <f>VLOOKUP(B286,REFERENCE!A:E,4,0)</f>
        <v>#N/A</v>
      </c>
      <c r="M286" s="621"/>
    </row>
    <row r="287" spans="1:13">
      <c r="A287" s="432"/>
      <c r="B287" s="432"/>
      <c r="C287" s="432"/>
      <c r="D287" s="432"/>
      <c r="E287" s="432"/>
      <c r="F287" s="432"/>
      <c r="G287" s="432"/>
      <c r="H287" s="620"/>
      <c r="I287" s="432"/>
      <c r="J287" s="618">
        <f t="shared" ca="1" si="5"/>
        <v>46127.625776967594</v>
      </c>
      <c r="K287" s="432"/>
      <c r="L287" s="619" t="e">
        <f>VLOOKUP(B287,REFERENCE!A:E,4,0)</f>
        <v>#N/A</v>
      </c>
      <c r="M287" s="621"/>
    </row>
    <row r="288" spans="1:13">
      <c r="A288" s="432"/>
      <c r="B288" s="432"/>
      <c r="C288" s="432"/>
      <c r="D288" s="432"/>
      <c r="E288" s="432"/>
      <c r="F288" s="432"/>
      <c r="G288" s="432"/>
      <c r="H288" s="620"/>
      <c r="I288" s="432"/>
      <c r="J288" s="618">
        <f t="shared" ca="1" si="5"/>
        <v>46127.625776967594</v>
      </c>
      <c r="K288" s="432"/>
      <c r="L288" s="619" t="e">
        <f>VLOOKUP(B288,REFERENCE!A:E,4,0)</f>
        <v>#N/A</v>
      </c>
      <c r="M288" s="621"/>
    </row>
    <row r="289" spans="1:13">
      <c r="A289" s="432"/>
      <c r="B289" s="432"/>
      <c r="C289" s="432"/>
      <c r="D289" s="432"/>
      <c r="E289" s="432"/>
      <c r="F289" s="432"/>
      <c r="G289" s="432"/>
      <c r="H289" s="620"/>
      <c r="I289" s="432"/>
      <c r="J289" s="618">
        <f t="shared" ca="1" si="5"/>
        <v>46127.625776967594</v>
      </c>
      <c r="K289" s="432"/>
      <c r="L289" s="619" t="e">
        <f>VLOOKUP(B289,REFERENCE!A:E,4,0)</f>
        <v>#N/A</v>
      </c>
      <c r="M289" s="621"/>
    </row>
    <row r="290" spans="1:13">
      <c r="A290" s="432"/>
      <c r="B290" s="432"/>
      <c r="C290" s="432"/>
      <c r="D290" s="432"/>
      <c r="E290" s="432"/>
      <c r="F290" s="432"/>
      <c r="G290" s="432"/>
      <c r="H290" s="620"/>
      <c r="I290" s="432"/>
      <c r="J290" s="618">
        <f t="shared" ca="1" si="5"/>
        <v>46127.625776967594</v>
      </c>
      <c r="K290" s="432"/>
      <c r="L290" s="619" t="e">
        <f>VLOOKUP(B290,REFERENCE!A:E,4,0)</f>
        <v>#N/A</v>
      </c>
      <c r="M290" s="621"/>
    </row>
    <row r="291" spans="1:13">
      <c r="A291" s="432"/>
      <c r="B291" s="432"/>
      <c r="C291" s="432"/>
      <c r="D291" s="432"/>
      <c r="E291" s="432"/>
      <c r="F291" s="432"/>
      <c r="G291" s="432"/>
      <c r="H291" s="620"/>
      <c r="I291" s="432"/>
      <c r="J291" s="618">
        <f t="shared" ca="1" si="5"/>
        <v>46127.625776967594</v>
      </c>
      <c r="K291" s="432"/>
      <c r="L291" s="619" t="e">
        <f>VLOOKUP(B291,REFERENCE!A:E,4,0)</f>
        <v>#N/A</v>
      </c>
      <c r="M291" s="621"/>
    </row>
    <row r="292" spans="1:13">
      <c r="A292" s="432"/>
      <c r="B292" s="432"/>
      <c r="C292" s="432"/>
      <c r="D292" s="432"/>
      <c r="E292" s="432"/>
      <c r="F292" s="432"/>
      <c r="G292" s="432"/>
      <c r="H292" s="620"/>
      <c r="I292" s="432"/>
      <c r="J292" s="618">
        <f t="shared" ca="1" si="5"/>
        <v>46127.625776967594</v>
      </c>
      <c r="K292" s="432"/>
      <c r="L292" s="619" t="e">
        <f>VLOOKUP(B292,REFERENCE!A:E,4,0)</f>
        <v>#N/A</v>
      </c>
      <c r="M292" s="621"/>
    </row>
    <row r="293" spans="1:13">
      <c r="A293" s="432"/>
      <c r="B293" s="432"/>
      <c r="C293" s="432"/>
      <c r="D293" s="432"/>
      <c r="E293" s="432"/>
      <c r="F293" s="432"/>
      <c r="G293" s="432"/>
      <c r="H293" s="620"/>
      <c r="I293" s="432"/>
      <c r="J293" s="618">
        <f t="shared" ca="1" si="5"/>
        <v>46127.625776967594</v>
      </c>
      <c r="K293" s="432"/>
      <c r="L293" s="619" t="e">
        <f>VLOOKUP(B293,REFERENCE!A:E,4,0)</f>
        <v>#N/A</v>
      </c>
      <c r="M293" s="621"/>
    </row>
    <row r="294" spans="1:13">
      <c r="A294" s="432"/>
      <c r="B294" s="432"/>
      <c r="C294" s="432"/>
      <c r="D294" s="432"/>
      <c r="E294" s="432"/>
      <c r="F294" s="432"/>
      <c r="G294" s="432"/>
      <c r="H294" s="620"/>
      <c r="I294" s="432"/>
      <c r="J294" s="618">
        <f t="shared" ca="1" si="5"/>
        <v>46127.625776967594</v>
      </c>
      <c r="K294" s="432"/>
      <c r="L294" s="619" t="e">
        <f>VLOOKUP(B294,REFERENCE!A:E,4,0)</f>
        <v>#N/A</v>
      </c>
      <c r="M294" s="621"/>
    </row>
    <row r="295" spans="1:13">
      <c r="A295" s="432"/>
      <c r="B295" s="432"/>
      <c r="C295" s="432"/>
      <c r="D295" s="432"/>
      <c r="E295" s="432"/>
      <c r="F295" s="432"/>
      <c r="G295" s="432"/>
      <c r="H295" s="620"/>
      <c r="I295" s="432"/>
      <c r="J295" s="618">
        <f t="shared" ca="1" si="5"/>
        <v>46127.625776967594</v>
      </c>
      <c r="K295" s="432"/>
      <c r="L295" s="619" t="e">
        <f>VLOOKUP(B295,REFERENCE!A:E,4,0)</f>
        <v>#N/A</v>
      </c>
      <c r="M295" s="621"/>
    </row>
    <row r="296" spans="1:13">
      <c r="A296" s="432"/>
      <c r="B296" s="432"/>
      <c r="C296" s="432"/>
      <c r="D296" s="432"/>
      <c r="E296" s="432"/>
      <c r="F296" s="432"/>
      <c r="G296" s="432"/>
      <c r="H296" s="620"/>
      <c r="I296" s="432"/>
      <c r="J296" s="618">
        <f t="shared" ca="1" si="5"/>
        <v>46127.625776967594</v>
      </c>
      <c r="K296" s="432"/>
      <c r="L296" s="619" t="e">
        <f>VLOOKUP(B296,REFERENCE!A:E,4,0)</f>
        <v>#N/A</v>
      </c>
      <c r="M296" s="621"/>
    </row>
    <row r="297" spans="1:13">
      <c r="A297" s="432"/>
      <c r="B297" s="432"/>
      <c r="C297" s="432"/>
      <c r="D297" s="432"/>
      <c r="E297" s="432"/>
      <c r="F297" s="432"/>
      <c r="G297" s="432"/>
      <c r="H297" s="620"/>
      <c r="I297" s="432"/>
      <c r="J297" s="618">
        <f t="shared" ca="1" si="5"/>
        <v>46127.625776967594</v>
      </c>
      <c r="K297" s="432"/>
      <c r="L297" s="619" t="e">
        <f>VLOOKUP(B297,REFERENCE!A:E,4,0)</f>
        <v>#N/A</v>
      </c>
      <c r="M297" s="621"/>
    </row>
    <row r="298" spans="1:13">
      <c r="A298" s="432"/>
      <c r="B298" s="432"/>
      <c r="C298" s="432"/>
      <c r="D298" s="432"/>
      <c r="E298" s="432"/>
      <c r="F298" s="432"/>
      <c r="G298" s="432"/>
      <c r="H298" s="620"/>
      <c r="I298" s="432"/>
      <c r="J298" s="618">
        <f t="shared" ca="1" si="5"/>
        <v>46127.625776967594</v>
      </c>
      <c r="K298" s="432"/>
      <c r="L298" s="619" t="e">
        <f>VLOOKUP(B298,REFERENCE!A:E,4,0)</f>
        <v>#N/A</v>
      </c>
      <c r="M298" s="621"/>
    </row>
    <row r="299" spans="1:13">
      <c r="A299" s="432"/>
      <c r="B299" s="432"/>
      <c r="C299" s="432"/>
      <c r="D299" s="432"/>
      <c r="E299" s="432"/>
      <c r="F299" s="432"/>
      <c r="G299" s="432"/>
      <c r="H299" s="620"/>
      <c r="I299" s="432"/>
      <c r="J299" s="618">
        <f t="shared" ca="1" si="5"/>
        <v>46127.625776967594</v>
      </c>
      <c r="K299" s="432"/>
      <c r="L299" s="619" t="e">
        <f>VLOOKUP(B299,REFERENCE!A:E,4,0)</f>
        <v>#N/A</v>
      </c>
      <c r="M299" s="621"/>
    </row>
    <row r="300" spans="1:13">
      <c r="A300" s="432"/>
      <c r="B300" s="432"/>
      <c r="C300" s="432"/>
      <c r="D300" s="432"/>
      <c r="E300" s="432"/>
      <c r="F300" s="432"/>
      <c r="G300" s="432"/>
      <c r="H300" s="620"/>
      <c r="I300" s="432"/>
      <c r="J300" s="618">
        <f t="shared" ca="1" si="5"/>
        <v>46127.625776967594</v>
      </c>
      <c r="K300" s="432"/>
      <c r="L300" s="619" t="e">
        <f>VLOOKUP(B300,REFERENCE!A:E,4,0)</f>
        <v>#N/A</v>
      </c>
      <c r="M300" s="621"/>
    </row>
    <row r="301" spans="1:13">
      <c r="A301" s="432"/>
      <c r="B301" s="432"/>
      <c r="C301" s="432"/>
      <c r="D301" s="432"/>
      <c r="E301" s="432"/>
      <c r="F301" s="432"/>
      <c r="G301" s="432"/>
      <c r="H301" s="620"/>
      <c r="I301" s="432"/>
      <c r="J301" s="618">
        <f t="shared" ca="1" si="5"/>
        <v>46127.625776967594</v>
      </c>
      <c r="K301" s="432"/>
      <c r="L301" s="619" t="e">
        <f>VLOOKUP(B301,REFERENCE!A:E,4,0)</f>
        <v>#N/A</v>
      </c>
      <c r="M301" s="621"/>
    </row>
    <row r="302" spans="1:13">
      <c r="A302" s="432"/>
      <c r="B302" s="432"/>
      <c r="C302" s="432"/>
      <c r="D302" s="432"/>
      <c r="E302" s="432"/>
      <c r="F302" s="432"/>
      <c r="G302" s="432"/>
      <c r="H302" s="620"/>
      <c r="I302" s="432"/>
      <c r="J302" s="618">
        <f t="shared" ca="1" si="5"/>
        <v>46127.625776967594</v>
      </c>
      <c r="K302" s="432"/>
      <c r="L302" s="619" t="e">
        <f>VLOOKUP(B302,REFERENCE!A:E,4,0)</f>
        <v>#N/A</v>
      </c>
      <c r="M302" s="621"/>
    </row>
    <row r="303" spans="1:13">
      <c r="A303" s="432"/>
      <c r="B303" s="432"/>
      <c r="C303" s="432"/>
      <c r="D303" s="432"/>
      <c r="E303" s="432"/>
      <c r="F303" s="432"/>
      <c r="G303" s="432"/>
      <c r="H303" s="620"/>
      <c r="I303" s="432"/>
      <c r="J303" s="618">
        <f t="shared" ca="1" si="5"/>
        <v>46127.625776967594</v>
      </c>
      <c r="K303" s="432"/>
      <c r="L303" s="619" t="e">
        <f>VLOOKUP(B303,REFERENCE!A:E,4,0)</f>
        <v>#N/A</v>
      </c>
      <c r="M303" s="621"/>
    </row>
    <row r="304" spans="1:13">
      <c r="A304" s="432"/>
      <c r="B304" s="432"/>
      <c r="C304" s="432"/>
      <c r="D304" s="432"/>
      <c r="E304" s="432"/>
      <c r="F304" s="432"/>
      <c r="G304" s="432"/>
      <c r="H304" s="620"/>
      <c r="I304" s="432"/>
      <c r="J304" s="618">
        <f t="shared" ca="1" si="5"/>
        <v>46127.625776967594</v>
      </c>
      <c r="K304" s="432"/>
      <c r="L304" s="619" t="e">
        <f>VLOOKUP(B304,REFERENCE!A:E,4,0)</f>
        <v>#N/A</v>
      </c>
      <c r="M304" s="621"/>
    </row>
    <row r="305" spans="1:13">
      <c r="A305" s="432"/>
      <c r="B305" s="432"/>
      <c r="C305" s="432"/>
      <c r="D305" s="432"/>
      <c r="E305" s="432"/>
      <c r="F305" s="432"/>
      <c r="G305" s="432"/>
      <c r="H305" s="620"/>
      <c r="I305" s="432"/>
      <c r="J305" s="618">
        <f t="shared" ca="1" si="5"/>
        <v>46127.625776967594</v>
      </c>
      <c r="K305" s="432"/>
      <c r="L305" s="619" t="e">
        <f>VLOOKUP(B305,REFERENCE!A:E,4,0)</f>
        <v>#N/A</v>
      </c>
      <c r="M305" s="621"/>
    </row>
    <row r="306" spans="1:13">
      <c r="A306" s="432"/>
      <c r="B306" s="432"/>
      <c r="C306" s="432"/>
      <c r="D306" s="432"/>
      <c r="E306" s="432"/>
      <c r="F306" s="432"/>
      <c r="G306" s="432"/>
      <c r="H306" s="620"/>
      <c r="I306" s="432"/>
      <c r="J306" s="618">
        <f t="shared" ca="1" si="5"/>
        <v>46127.625776967594</v>
      </c>
      <c r="K306" s="432"/>
      <c r="L306" s="619" t="e">
        <f>VLOOKUP(B306,REFERENCE!A:E,4,0)</f>
        <v>#N/A</v>
      </c>
      <c r="M306" s="621"/>
    </row>
    <row r="307" spans="1:13">
      <c r="A307" s="432"/>
      <c r="B307" s="432"/>
      <c r="C307" s="432"/>
      <c r="D307" s="432"/>
      <c r="E307" s="432"/>
      <c r="F307" s="432"/>
      <c r="G307" s="432"/>
      <c r="H307" s="620"/>
      <c r="I307" s="432"/>
      <c r="J307" s="618">
        <f t="shared" ca="1" si="5"/>
        <v>46127.625776967594</v>
      </c>
      <c r="K307" s="432"/>
      <c r="L307" s="619" t="e">
        <f>VLOOKUP(B307,REFERENCE!A:E,4,0)</f>
        <v>#N/A</v>
      </c>
      <c r="M307" s="621"/>
    </row>
    <row r="308" spans="1:13">
      <c r="A308" s="432"/>
      <c r="B308" s="432"/>
      <c r="C308" s="432"/>
      <c r="D308" s="432"/>
      <c r="E308" s="432"/>
      <c r="F308" s="432"/>
      <c r="G308" s="432"/>
      <c r="H308" s="620"/>
      <c r="I308" s="432"/>
      <c r="J308" s="618">
        <f t="shared" ca="1" si="5"/>
        <v>46127.625776967594</v>
      </c>
      <c r="K308" s="432"/>
      <c r="L308" s="619" t="e">
        <f>VLOOKUP(B308,REFERENCE!A:E,4,0)</f>
        <v>#N/A</v>
      </c>
      <c r="M308" s="621"/>
    </row>
    <row r="309" spans="1:13">
      <c r="A309" s="432"/>
      <c r="B309" s="432"/>
      <c r="C309" s="432"/>
      <c r="D309" s="432"/>
      <c r="E309" s="432"/>
      <c r="F309" s="432"/>
      <c r="G309" s="432"/>
      <c r="H309" s="620"/>
      <c r="I309" s="432"/>
      <c r="J309" s="618">
        <f t="shared" ca="1" si="5"/>
        <v>46127.625776967594</v>
      </c>
      <c r="K309" s="432"/>
      <c r="L309" s="619" t="e">
        <f>VLOOKUP(B309,REFERENCE!A:E,4,0)</f>
        <v>#N/A</v>
      </c>
      <c r="M309" s="621"/>
    </row>
    <row r="310" spans="1:13">
      <c r="A310" s="432"/>
      <c r="B310" s="432"/>
      <c r="C310" s="432"/>
      <c r="D310" s="432"/>
      <c r="E310" s="432"/>
      <c r="F310" s="432"/>
      <c r="G310" s="432"/>
      <c r="H310" s="620"/>
      <c r="I310" s="432"/>
      <c r="J310" s="618">
        <f t="shared" ca="1" si="5"/>
        <v>46127.625776967594</v>
      </c>
      <c r="K310" s="432"/>
      <c r="L310" s="619" t="e">
        <f>VLOOKUP(B310,REFERENCE!A:E,4,0)</f>
        <v>#N/A</v>
      </c>
      <c r="M310" s="621"/>
    </row>
    <row r="311" spans="1:13">
      <c r="A311" s="432"/>
      <c r="B311" s="432"/>
      <c r="C311" s="432"/>
      <c r="D311" s="432"/>
      <c r="E311" s="432"/>
      <c r="F311" s="432"/>
      <c r="G311" s="432"/>
      <c r="H311" s="620"/>
      <c r="I311" s="432"/>
      <c r="J311" s="618">
        <f t="shared" ca="1" si="5"/>
        <v>46127.625776967594</v>
      </c>
      <c r="K311" s="432"/>
      <c r="L311" s="619" t="e">
        <f>VLOOKUP(B311,REFERENCE!A:E,4,0)</f>
        <v>#N/A</v>
      </c>
      <c r="M311" s="621"/>
    </row>
    <row r="312" spans="1:13">
      <c r="A312" s="432"/>
      <c r="B312" s="432"/>
      <c r="C312" s="432"/>
      <c r="D312" s="432"/>
      <c r="E312" s="432"/>
      <c r="F312" s="432"/>
      <c r="G312" s="432"/>
      <c r="H312" s="620"/>
      <c r="I312" s="432"/>
      <c r="J312" s="618">
        <f t="shared" ca="1" si="5"/>
        <v>46127.625776967594</v>
      </c>
      <c r="K312" s="432"/>
      <c r="L312" s="619" t="e">
        <f>VLOOKUP(B312,REFERENCE!A:E,4,0)</f>
        <v>#N/A</v>
      </c>
      <c r="M312" s="621"/>
    </row>
    <row r="313" spans="1:13">
      <c r="A313" s="432"/>
      <c r="B313" s="432"/>
      <c r="C313" s="432"/>
      <c r="D313" s="432"/>
      <c r="E313" s="432"/>
      <c r="F313" s="432"/>
      <c r="G313" s="432"/>
      <c r="H313" s="620"/>
      <c r="I313" s="432"/>
      <c r="J313" s="618">
        <f t="shared" ca="1" si="5"/>
        <v>46127.625776967594</v>
      </c>
      <c r="K313" s="432"/>
      <c r="L313" s="619" t="e">
        <f>VLOOKUP(B313,REFERENCE!A:E,4,0)</f>
        <v>#N/A</v>
      </c>
      <c r="M313" s="621"/>
    </row>
    <row r="314" spans="1:13">
      <c r="A314" s="432"/>
      <c r="B314" s="432"/>
      <c r="C314" s="432"/>
      <c r="D314" s="432"/>
      <c r="E314" s="432"/>
      <c r="F314" s="432"/>
      <c r="G314" s="432"/>
      <c r="H314" s="620"/>
      <c r="I314" s="432"/>
      <c r="J314" s="618">
        <f t="shared" ca="1" si="5"/>
        <v>46127.625776967594</v>
      </c>
      <c r="K314" s="432"/>
      <c r="L314" s="619" t="e">
        <f>VLOOKUP(B314,REFERENCE!A:E,4,0)</f>
        <v>#N/A</v>
      </c>
      <c r="M314" s="621"/>
    </row>
    <row r="315" spans="1:13">
      <c r="A315" s="432"/>
      <c r="B315" s="432"/>
      <c r="C315" s="432"/>
      <c r="D315" s="432"/>
      <c r="E315" s="432"/>
      <c r="F315" s="432"/>
      <c r="G315" s="432"/>
      <c r="H315" s="620"/>
      <c r="I315" s="432"/>
      <c r="J315" s="618">
        <f t="shared" ca="1" si="5"/>
        <v>46127.625776967594</v>
      </c>
      <c r="K315" s="432"/>
      <c r="L315" s="619" t="e">
        <f>VLOOKUP(B315,REFERENCE!A:E,4,0)</f>
        <v>#N/A</v>
      </c>
      <c r="M315" s="621"/>
    </row>
    <row r="316" spans="1:13">
      <c r="A316" s="432"/>
      <c r="B316" s="432"/>
      <c r="C316" s="432"/>
      <c r="D316" s="432"/>
      <c r="E316" s="432"/>
      <c r="F316" s="432"/>
      <c r="G316" s="432"/>
      <c r="H316" s="620"/>
      <c r="I316" s="432"/>
      <c r="J316" s="618">
        <f t="shared" ca="1" si="5"/>
        <v>46127.625776967594</v>
      </c>
      <c r="K316" s="432"/>
      <c r="L316" s="619" t="e">
        <f>VLOOKUP(B316,REFERENCE!A:E,4,0)</f>
        <v>#N/A</v>
      </c>
      <c r="M316" s="621"/>
    </row>
    <row r="317" spans="1:13">
      <c r="A317" s="432"/>
      <c r="B317" s="432"/>
      <c r="C317" s="432"/>
      <c r="D317" s="432"/>
      <c r="E317" s="432"/>
      <c r="F317" s="432"/>
      <c r="G317" s="432"/>
      <c r="H317" s="620"/>
      <c r="I317" s="432"/>
      <c r="J317" s="618">
        <f t="shared" ca="1" si="5"/>
        <v>46127.625776967594</v>
      </c>
      <c r="K317" s="432"/>
      <c r="L317" s="619" t="e">
        <f>VLOOKUP(B317,REFERENCE!A:E,4,0)</f>
        <v>#N/A</v>
      </c>
      <c r="M317" s="621"/>
    </row>
    <row r="318" spans="1:13">
      <c r="A318" s="432"/>
      <c r="B318" s="432"/>
      <c r="C318" s="432"/>
      <c r="D318" s="432"/>
      <c r="E318" s="432"/>
      <c r="F318" s="432"/>
      <c r="G318" s="432"/>
      <c r="H318" s="620"/>
      <c r="I318" s="432"/>
      <c r="J318" s="618">
        <f t="shared" ca="1" si="5"/>
        <v>46127.625776967594</v>
      </c>
      <c r="K318" s="432"/>
      <c r="L318" s="619" t="e">
        <f>VLOOKUP(B318,REFERENCE!A:E,4,0)</f>
        <v>#N/A</v>
      </c>
      <c r="M318" s="621"/>
    </row>
    <row r="319" spans="1:13">
      <c r="A319" s="432"/>
      <c r="B319" s="432"/>
      <c r="C319" s="432"/>
      <c r="D319" s="432"/>
      <c r="E319" s="432"/>
      <c r="F319" s="432"/>
      <c r="G319" s="432"/>
      <c r="H319" s="620"/>
      <c r="I319" s="432"/>
      <c r="J319" s="618">
        <f t="shared" ca="1" si="5"/>
        <v>46127.625776967594</v>
      </c>
      <c r="K319" s="432"/>
      <c r="L319" s="619" t="e">
        <f>VLOOKUP(B319,REFERENCE!A:E,4,0)</f>
        <v>#N/A</v>
      </c>
      <c r="M319" s="621"/>
    </row>
    <row r="320" spans="1:13">
      <c r="A320" s="432"/>
      <c r="B320" s="432"/>
      <c r="C320" s="432"/>
      <c r="D320" s="432"/>
      <c r="E320" s="432"/>
      <c r="F320" s="432"/>
      <c r="G320" s="432"/>
      <c r="H320" s="620"/>
      <c r="I320" s="432"/>
      <c r="J320" s="618">
        <f t="shared" ca="1" si="5"/>
        <v>46127.625776967594</v>
      </c>
      <c r="K320" s="432"/>
      <c r="L320" s="619" t="e">
        <f>VLOOKUP(B320,REFERENCE!A:E,4,0)</f>
        <v>#N/A</v>
      </c>
      <c r="M320" s="621"/>
    </row>
    <row r="321" spans="1:13">
      <c r="A321" s="432"/>
      <c r="B321" s="432"/>
      <c r="C321" s="432"/>
      <c r="D321" s="432"/>
      <c r="E321" s="432"/>
      <c r="F321" s="432"/>
      <c r="G321" s="432"/>
      <c r="H321" s="620"/>
      <c r="I321" s="432"/>
      <c r="J321" s="618">
        <f t="shared" ca="1" si="5"/>
        <v>46127.625776967594</v>
      </c>
      <c r="K321" s="432"/>
      <c r="L321" s="619" t="e">
        <f>VLOOKUP(B321,REFERENCE!A:E,4,0)</f>
        <v>#N/A</v>
      </c>
      <c r="M321" s="621"/>
    </row>
    <row r="322" spans="1:13">
      <c r="A322" s="432"/>
      <c r="B322" s="432"/>
      <c r="C322" s="432"/>
      <c r="D322" s="432"/>
      <c r="E322" s="432"/>
      <c r="F322" s="432"/>
      <c r="G322" s="432"/>
      <c r="H322" s="620"/>
      <c r="I322" s="432"/>
      <c r="J322" s="618">
        <f t="shared" ca="1" si="5"/>
        <v>46127.625776967594</v>
      </c>
      <c r="K322" s="432"/>
      <c r="L322" s="619" t="e">
        <f>VLOOKUP(B322,REFERENCE!A:E,4,0)</f>
        <v>#N/A</v>
      </c>
      <c r="M322" s="621"/>
    </row>
    <row r="323" spans="1:13">
      <c r="A323" s="432"/>
      <c r="B323" s="432"/>
      <c r="C323" s="432"/>
      <c r="D323" s="432"/>
      <c r="E323" s="432"/>
      <c r="F323" s="432"/>
      <c r="G323" s="432"/>
      <c r="H323" s="620"/>
      <c r="I323" s="432"/>
      <c r="J323" s="618">
        <f t="shared" ref="J323:J386" ca="1" si="6">NOW()-M323</f>
        <v>46127.625776967594</v>
      </c>
      <c r="K323" s="432"/>
      <c r="L323" s="619" t="e">
        <f>VLOOKUP(B323,REFERENCE!A:E,4,0)</f>
        <v>#N/A</v>
      </c>
      <c r="M323" s="621"/>
    </row>
    <row r="324" spans="1:13">
      <c r="A324" s="432"/>
      <c r="B324" s="432"/>
      <c r="C324" s="432"/>
      <c r="D324" s="432"/>
      <c r="E324" s="432"/>
      <c r="F324" s="432"/>
      <c r="G324" s="432"/>
      <c r="H324" s="620"/>
      <c r="I324" s="432"/>
      <c r="J324" s="618">
        <f t="shared" ca="1" si="6"/>
        <v>46127.625776967594</v>
      </c>
      <c r="K324" s="432"/>
      <c r="L324" s="619" t="e">
        <f>VLOOKUP(B324,REFERENCE!A:E,4,0)</f>
        <v>#N/A</v>
      </c>
      <c r="M324" s="621"/>
    </row>
    <row r="325" spans="1:13">
      <c r="A325" s="432"/>
      <c r="B325" s="432"/>
      <c r="C325" s="432"/>
      <c r="D325" s="432"/>
      <c r="E325" s="432"/>
      <c r="F325" s="432"/>
      <c r="G325" s="432"/>
      <c r="H325" s="620"/>
      <c r="I325" s="432"/>
      <c r="J325" s="618">
        <f t="shared" ca="1" si="6"/>
        <v>46127.625776967594</v>
      </c>
      <c r="K325" s="432"/>
      <c r="L325" s="619" t="e">
        <f>VLOOKUP(B325,REFERENCE!A:E,4,0)</f>
        <v>#N/A</v>
      </c>
      <c r="M325" s="621"/>
    </row>
    <row r="326" spans="1:13">
      <c r="A326" s="432"/>
      <c r="B326" s="432"/>
      <c r="C326" s="432"/>
      <c r="D326" s="432"/>
      <c r="E326" s="432"/>
      <c r="F326" s="432"/>
      <c r="G326" s="432"/>
      <c r="H326" s="620"/>
      <c r="I326" s="432"/>
      <c r="J326" s="618">
        <f t="shared" ca="1" si="6"/>
        <v>46127.625776967594</v>
      </c>
      <c r="K326" s="432"/>
      <c r="L326" s="619" t="e">
        <f>VLOOKUP(B326,REFERENCE!A:E,4,0)</f>
        <v>#N/A</v>
      </c>
      <c r="M326" s="621"/>
    </row>
    <row r="327" spans="1:13">
      <c r="A327" s="432"/>
      <c r="B327" s="432"/>
      <c r="C327" s="432"/>
      <c r="D327" s="432"/>
      <c r="E327" s="432"/>
      <c r="F327" s="432"/>
      <c r="G327" s="432"/>
      <c r="H327" s="620"/>
      <c r="I327" s="432"/>
      <c r="J327" s="618">
        <f t="shared" ca="1" si="6"/>
        <v>46127.625776967594</v>
      </c>
      <c r="K327" s="432"/>
      <c r="L327" s="619" t="e">
        <f>VLOOKUP(B327,REFERENCE!A:E,4,0)</f>
        <v>#N/A</v>
      </c>
      <c r="M327" s="621"/>
    </row>
    <row r="328" spans="1:13">
      <c r="A328" s="432"/>
      <c r="B328" s="432"/>
      <c r="C328" s="432"/>
      <c r="D328" s="432"/>
      <c r="E328" s="432"/>
      <c r="F328" s="432"/>
      <c r="G328" s="432"/>
      <c r="H328" s="620"/>
      <c r="I328" s="432"/>
      <c r="J328" s="618">
        <f t="shared" ca="1" si="6"/>
        <v>46127.625776967594</v>
      </c>
      <c r="K328" s="432"/>
      <c r="L328" s="619" t="e">
        <f>VLOOKUP(B328,REFERENCE!A:E,4,0)</f>
        <v>#N/A</v>
      </c>
      <c r="M328" s="621"/>
    </row>
    <row r="329" spans="1:13">
      <c r="A329" s="432"/>
      <c r="B329" s="432"/>
      <c r="C329" s="432"/>
      <c r="D329" s="432"/>
      <c r="E329" s="432"/>
      <c r="F329" s="432"/>
      <c r="G329" s="432"/>
      <c r="H329" s="620"/>
      <c r="I329" s="432"/>
      <c r="J329" s="618">
        <f t="shared" ca="1" si="6"/>
        <v>46127.625776967594</v>
      </c>
      <c r="K329" s="432"/>
      <c r="L329" s="619" t="e">
        <f>VLOOKUP(B329,REFERENCE!A:E,4,0)</f>
        <v>#N/A</v>
      </c>
      <c r="M329" s="621"/>
    </row>
    <row r="330" spans="1:13">
      <c r="A330" s="432"/>
      <c r="B330" s="432"/>
      <c r="C330" s="432"/>
      <c r="D330" s="432"/>
      <c r="E330" s="432"/>
      <c r="F330" s="432"/>
      <c r="G330" s="432"/>
      <c r="H330" s="620"/>
      <c r="I330" s="432"/>
      <c r="J330" s="618">
        <f t="shared" ca="1" si="6"/>
        <v>46127.625776967594</v>
      </c>
      <c r="K330" s="432"/>
      <c r="L330" s="619" t="e">
        <f>VLOOKUP(B330,REFERENCE!A:E,4,0)</f>
        <v>#N/A</v>
      </c>
      <c r="M330" s="621"/>
    </row>
    <row r="331" spans="1:13">
      <c r="A331" s="432"/>
      <c r="B331" s="432"/>
      <c r="C331" s="432"/>
      <c r="D331" s="432"/>
      <c r="E331" s="432"/>
      <c r="F331" s="432"/>
      <c r="G331" s="432"/>
      <c r="H331" s="620"/>
      <c r="I331" s="432"/>
      <c r="J331" s="618">
        <f t="shared" ca="1" si="6"/>
        <v>46127.625776967594</v>
      </c>
      <c r="K331" s="432"/>
      <c r="L331" s="619" t="e">
        <f>VLOOKUP(B331,REFERENCE!A:E,4,0)</f>
        <v>#N/A</v>
      </c>
      <c r="M331" s="621"/>
    </row>
    <row r="332" spans="1:13">
      <c r="A332" s="432"/>
      <c r="B332" s="432"/>
      <c r="C332" s="432"/>
      <c r="D332" s="432"/>
      <c r="E332" s="432"/>
      <c r="F332" s="432"/>
      <c r="G332" s="432"/>
      <c r="H332" s="620"/>
      <c r="I332" s="432"/>
      <c r="J332" s="618">
        <f t="shared" ca="1" si="6"/>
        <v>46127.625776967594</v>
      </c>
      <c r="K332" s="432"/>
      <c r="L332" s="619" t="e">
        <f>VLOOKUP(B332,REFERENCE!A:E,4,0)</f>
        <v>#N/A</v>
      </c>
      <c r="M332" s="621"/>
    </row>
    <row r="333" spans="1:13">
      <c r="A333" s="432"/>
      <c r="B333" s="432"/>
      <c r="C333" s="432"/>
      <c r="D333" s="432"/>
      <c r="E333" s="432"/>
      <c r="F333" s="432"/>
      <c r="G333" s="432"/>
      <c r="H333" s="620"/>
      <c r="I333" s="432"/>
      <c r="J333" s="618">
        <f t="shared" ca="1" si="6"/>
        <v>46127.625776967594</v>
      </c>
      <c r="K333" s="432"/>
      <c r="L333" s="619" t="e">
        <f>VLOOKUP(B333,REFERENCE!A:E,4,0)</f>
        <v>#N/A</v>
      </c>
      <c r="M333" s="621"/>
    </row>
    <row r="334" spans="1:13">
      <c r="A334" s="432"/>
      <c r="B334" s="432"/>
      <c r="C334" s="432"/>
      <c r="D334" s="432"/>
      <c r="E334" s="432"/>
      <c r="F334" s="432"/>
      <c r="G334" s="432"/>
      <c r="H334" s="620"/>
      <c r="I334" s="432"/>
      <c r="J334" s="618">
        <f t="shared" ca="1" si="6"/>
        <v>46127.625776967594</v>
      </c>
      <c r="K334" s="432"/>
      <c r="L334" s="619" t="e">
        <f>VLOOKUP(B334,REFERENCE!A:E,4,0)</f>
        <v>#N/A</v>
      </c>
      <c r="M334" s="621"/>
    </row>
    <row r="335" spans="1:13">
      <c r="A335" s="432"/>
      <c r="B335" s="432"/>
      <c r="C335" s="432"/>
      <c r="D335" s="432"/>
      <c r="E335" s="432"/>
      <c r="F335" s="432"/>
      <c r="G335" s="432"/>
      <c r="H335" s="620"/>
      <c r="I335" s="432"/>
      <c r="J335" s="618">
        <f t="shared" ca="1" si="6"/>
        <v>46127.625776967594</v>
      </c>
      <c r="K335" s="432"/>
      <c r="L335" s="619" t="e">
        <f>VLOOKUP(B335,REFERENCE!A:E,4,0)</f>
        <v>#N/A</v>
      </c>
      <c r="M335" s="621"/>
    </row>
    <row r="336" spans="1:13">
      <c r="A336" s="432"/>
      <c r="B336" s="432"/>
      <c r="C336" s="432"/>
      <c r="D336" s="432"/>
      <c r="E336" s="432"/>
      <c r="F336" s="432"/>
      <c r="G336" s="432"/>
      <c r="H336" s="620"/>
      <c r="I336" s="432"/>
      <c r="J336" s="618">
        <f t="shared" ca="1" si="6"/>
        <v>46127.625776967594</v>
      </c>
      <c r="K336" s="432"/>
      <c r="L336" s="619" t="e">
        <f>VLOOKUP(B336,REFERENCE!A:E,4,0)</f>
        <v>#N/A</v>
      </c>
      <c r="M336" s="621"/>
    </row>
    <row r="337" spans="1:13">
      <c r="A337" s="432"/>
      <c r="B337" s="432"/>
      <c r="C337" s="432"/>
      <c r="D337" s="432"/>
      <c r="E337" s="432"/>
      <c r="F337" s="432"/>
      <c r="G337" s="432"/>
      <c r="H337" s="620"/>
      <c r="I337" s="432"/>
      <c r="J337" s="618">
        <f t="shared" ca="1" si="6"/>
        <v>46127.625776967594</v>
      </c>
      <c r="K337" s="432"/>
      <c r="L337" s="619" t="e">
        <f>VLOOKUP(B337,REFERENCE!A:E,4,0)</f>
        <v>#N/A</v>
      </c>
      <c r="M337" s="621"/>
    </row>
    <row r="338" spans="1:13">
      <c r="A338" s="432"/>
      <c r="B338" s="432"/>
      <c r="C338" s="432"/>
      <c r="D338" s="432"/>
      <c r="E338" s="432"/>
      <c r="F338" s="432"/>
      <c r="G338" s="432"/>
      <c r="H338" s="620"/>
      <c r="I338" s="432"/>
      <c r="J338" s="618">
        <f t="shared" ca="1" si="6"/>
        <v>46127.625776967594</v>
      </c>
      <c r="K338" s="432"/>
      <c r="L338" s="619" t="e">
        <f>VLOOKUP(B338,REFERENCE!A:E,4,0)</f>
        <v>#N/A</v>
      </c>
      <c r="M338" s="621"/>
    </row>
    <row r="339" spans="1:13">
      <c r="A339" s="432"/>
      <c r="B339" s="432"/>
      <c r="C339" s="432"/>
      <c r="D339" s="432"/>
      <c r="E339" s="432"/>
      <c r="F339" s="432"/>
      <c r="G339" s="432"/>
      <c r="H339" s="620"/>
      <c r="I339" s="432"/>
      <c r="J339" s="618">
        <f t="shared" ca="1" si="6"/>
        <v>46127.625776967594</v>
      </c>
      <c r="K339" s="432"/>
      <c r="L339" s="619" t="e">
        <f>VLOOKUP(B339,REFERENCE!A:E,4,0)</f>
        <v>#N/A</v>
      </c>
      <c r="M339" s="621"/>
    </row>
    <row r="340" spans="1:13">
      <c r="A340" s="432"/>
      <c r="B340" s="432"/>
      <c r="C340" s="432"/>
      <c r="D340" s="432"/>
      <c r="E340" s="432"/>
      <c r="F340" s="432"/>
      <c r="G340" s="432"/>
      <c r="H340" s="620"/>
      <c r="I340" s="432"/>
      <c r="J340" s="618">
        <f t="shared" ca="1" si="6"/>
        <v>46127.625776967594</v>
      </c>
      <c r="K340" s="432"/>
      <c r="L340" s="619" t="e">
        <f>VLOOKUP(B340,REFERENCE!A:E,4,0)</f>
        <v>#N/A</v>
      </c>
      <c r="M340" s="621"/>
    </row>
    <row r="341" spans="1:13">
      <c r="A341" s="432"/>
      <c r="B341" s="432"/>
      <c r="C341" s="432"/>
      <c r="D341" s="432"/>
      <c r="E341" s="432"/>
      <c r="F341" s="432"/>
      <c r="G341" s="432"/>
      <c r="H341" s="620"/>
      <c r="I341" s="432"/>
      <c r="J341" s="618">
        <f t="shared" ca="1" si="6"/>
        <v>46127.625776967594</v>
      </c>
      <c r="K341" s="432"/>
      <c r="L341" s="619" t="e">
        <f>VLOOKUP(B341,REFERENCE!A:E,4,0)</f>
        <v>#N/A</v>
      </c>
      <c r="M341" s="621"/>
    </row>
    <row r="342" spans="1:13">
      <c r="A342" s="432"/>
      <c r="B342" s="432"/>
      <c r="C342" s="432"/>
      <c r="D342" s="432"/>
      <c r="E342" s="432"/>
      <c r="F342" s="432"/>
      <c r="G342" s="432"/>
      <c r="H342" s="620"/>
      <c r="I342" s="432"/>
      <c r="J342" s="618">
        <f t="shared" ca="1" si="6"/>
        <v>46127.625776967594</v>
      </c>
      <c r="K342" s="432"/>
      <c r="L342" s="619" t="e">
        <f>VLOOKUP(B342,REFERENCE!A:E,4,0)</f>
        <v>#N/A</v>
      </c>
      <c r="M342" s="621"/>
    </row>
    <row r="343" spans="1:13">
      <c r="A343" s="432"/>
      <c r="B343" s="432"/>
      <c r="C343" s="432"/>
      <c r="D343" s="432"/>
      <c r="E343" s="432"/>
      <c r="F343" s="432"/>
      <c r="G343" s="432"/>
      <c r="H343" s="620"/>
      <c r="I343" s="432"/>
      <c r="J343" s="618">
        <f t="shared" ca="1" si="6"/>
        <v>46127.625776967594</v>
      </c>
      <c r="K343" s="432"/>
      <c r="L343" s="619" t="e">
        <f>VLOOKUP(B343,REFERENCE!A:E,4,0)</f>
        <v>#N/A</v>
      </c>
      <c r="M343" s="621"/>
    </row>
    <row r="344" spans="1:13">
      <c r="A344" s="432"/>
      <c r="B344" s="432"/>
      <c r="C344" s="432"/>
      <c r="D344" s="432"/>
      <c r="E344" s="432"/>
      <c r="F344" s="432"/>
      <c r="G344" s="432"/>
      <c r="H344" s="620"/>
      <c r="I344" s="432"/>
      <c r="J344" s="618">
        <f t="shared" ca="1" si="6"/>
        <v>46127.625776967594</v>
      </c>
      <c r="K344" s="432"/>
      <c r="L344" s="619" t="e">
        <f>VLOOKUP(B344,REFERENCE!A:E,4,0)</f>
        <v>#N/A</v>
      </c>
      <c r="M344" s="621"/>
    </row>
    <row r="345" spans="1:13">
      <c r="A345" s="432"/>
      <c r="B345" s="432"/>
      <c r="C345" s="432"/>
      <c r="D345" s="432"/>
      <c r="E345" s="432"/>
      <c r="F345" s="432"/>
      <c r="G345" s="432"/>
      <c r="H345" s="620"/>
      <c r="I345" s="432"/>
      <c r="J345" s="618">
        <f t="shared" ca="1" si="6"/>
        <v>46127.625776967594</v>
      </c>
      <c r="K345" s="432"/>
      <c r="L345" s="619" t="e">
        <f>VLOOKUP(B345,REFERENCE!A:E,4,0)</f>
        <v>#N/A</v>
      </c>
      <c r="M345" s="621"/>
    </row>
    <row r="346" spans="1:13">
      <c r="A346" s="432"/>
      <c r="B346" s="432"/>
      <c r="C346" s="432"/>
      <c r="D346" s="432"/>
      <c r="E346" s="432"/>
      <c r="F346" s="432"/>
      <c r="G346" s="432"/>
      <c r="H346" s="620"/>
      <c r="I346" s="432"/>
      <c r="J346" s="618">
        <f t="shared" ca="1" si="6"/>
        <v>46127.625776967594</v>
      </c>
      <c r="K346" s="432"/>
      <c r="L346" s="619" t="e">
        <f>VLOOKUP(B346,REFERENCE!A:E,4,0)</f>
        <v>#N/A</v>
      </c>
      <c r="M346" s="621"/>
    </row>
    <row r="347" spans="1:13">
      <c r="A347" s="432"/>
      <c r="B347" s="432"/>
      <c r="C347" s="432"/>
      <c r="D347" s="432"/>
      <c r="E347" s="432"/>
      <c r="F347" s="432"/>
      <c r="G347" s="432"/>
      <c r="H347" s="620"/>
      <c r="I347" s="432"/>
      <c r="J347" s="618">
        <f t="shared" ca="1" si="6"/>
        <v>46127.625776967594</v>
      </c>
      <c r="K347" s="432"/>
      <c r="L347" s="619" t="e">
        <f>VLOOKUP(B347,REFERENCE!A:E,4,0)</f>
        <v>#N/A</v>
      </c>
      <c r="M347" s="621"/>
    </row>
    <row r="348" spans="1:13">
      <c r="A348" s="432"/>
      <c r="B348" s="432"/>
      <c r="C348" s="432"/>
      <c r="D348" s="432"/>
      <c r="E348" s="432"/>
      <c r="F348" s="432"/>
      <c r="G348" s="432"/>
      <c r="H348" s="620"/>
      <c r="I348" s="432"/>
      <c r="J348" s="618">
        <f t="shared" ca="1" si="6"/>
        <v>46127.625776967594</v>
      </c>
      <c r="K348" s="432"/>
      <c r="L348" s="619" t="e">
        <f>VLOOKUP(B348,REFERENCE!A:E,4,0)</f>
        <v>#N/A</v>
      </c>
      <c r="M348" s="621"/>
    </row>
    <row r="349" spans="1:13">
      <c r="A349" s="432"/>
      <c r="B349" s="432"/>
      <c r="C349" s="432"/>
      <c r="D349" s="432"/>
      <c r="E349" s="432"/>
      <c r="F349" s="432"/>
      <c r="G349" s="432"/>
      <c r="H349" s="620"/>
      <c r="I349" s="432"/>
      <c r="J349" s="618">
        <f t="shared" ca="1" si="6"/>
        <v>46127.625776967594</v>
      </c>
      <c r="K349" s="432"/>
      <c r="L349" s="619" t="e">
        <f>VLOOKUP(B349,REFERENCE!A:E,4,0)</f>
        <v>#N/A</v>
      </c>
      <c r="M349" s="621"/>
    </row>
    <row r="350" spans="1:13">
      <c r="A350" s="432"/>
      <c r="B350" s="432"/>
      <c r="C350" s="432"/>
      <c r="D350" s="432"/>
      <c r="E350" s="432"/>
      <c r="F350" s="432"/>
      <c r="G350" s="432"/>
      <c r="H350" s="620"/>
      <c r="I350" s="432"/>
      <c r="J350" s="618">
        <f t="shared" ca="1" si="6"/>
        <v>46127.625776967594</v>
      </c>
      <c r="K350" s="432"/>
      <c r="L350" s="619" t="e">
        <f>VLOOKUP(B350,REFERENCE!A:E,4,0)</f>
        <v>#N/A</v>
      </c>
      <c r="M350" s="621"/>
    </row>
    <row r="351" spans="1:13">
      <c r="A351" s="432"/>
      <c r="B351" s="432"/>
      <c r="C351" s="432"/>
      <c r="D351" s="432"/>
      <c r="E351" s="432"/>
      <c r="F351" s="432"/>
      <c r="G351" s="432"/>
      <c r="H351" s="620"/>
      <c r="I351" s="432"/>
      <c r="J351" s="618">
        <f t="shared" ca="1" si="6"/>
        <v>46127.625776967594</v>
      </c>
      <c r="K351" s="432"/>
      <c r="L351" s="619" t="e">
        <f>VLOOKUP(B351,REFERENCE!A:E,4,0)</f>
        <v>#N/A</v>
      </c>
      <c r="M351" s="621"/>
    </row>
    <row r="352" spans="1:13">
      <c r="A352" s="432"/>
      <c r="B352" s="432"/>
      <c r="C352" s="432"/>
      <c r="D352" s="432"/>
      <c r="E352" s="432"/>
      <c r="F352" s="432"/>
      <c r="G352" s="432"/>
      <c r="H352" s="620"/>
      <c r="I352" s="432"/>
      <c r="J352" s="618">
        <f t="shared" ca="1" si="6"/>
        <v>46127.625776967594</v>
      </c>
      <c r="K352" s="432"/>
      <c r="L352" s="619" t="e">
        <f>VLOOKUP(B352,REFERENCE!A:E,4,0)</f>
        <v>#N/A</v>
      </c>
      <c r="M352" s="621"/>
    </row>
    <row r="353" spans="1:13">
      <c r="A353" s="432"/>
      <c r="B353" s="432"/>
      <c r="C353" s="432"/>
      <c r="D353" s="432"/>
      <c r="E353" s="432"/>
      <c r="F353" s="432"/>
      <c r="G353" s="432"/>
      <c r="H353" s="620"/>
      <c r="I353" s="432"/>
      <c r="J353" s="618">
        <f t="shared" ca="1" si="6"/>
        <v>46127.625776967594</v>
      </c>
      <c r="K353" s="432"/>
      <c r="L353" s="619" t="e">
        <f>VLOOKUP(B353,REFERENCE!A:E,4,0)</f>
        <v>#N/A</v>
      </c>
      <c r="M353" s="621"/>
    </row>
    <row r="354" spans="1:13">
      <c r="A354" s="432"/>
      <c r="B354" s="432"/>
      <c r="C354" s="432"/>
      <c r="D354" s="432"/>
      <c r="E354" s="432"/>
      <c r="F354" s="432"/>
      <c r="G354" s="432"/>
      <c r="H354" s="620"/>
      <c r="I354" s="432"/>
      <c r="J354" s="618">
        <f t="shared" ca="1" si="6"/>
        <v>46127.625776967594</v>
      </c>
      <c r="K354" s="432"/>
      <c r="L354" s="619" t="e">
        <f>VLOOKUP(B354,REFERENCE!A:E,4,0)</f>
        <v>#N/A</v>
      </c>
      <c r="M354" s="621"/>
    </row>
    <row r="355" spans="1:13">
      <c r="A355" s="432"/>
      <c r="B355" s="432"/>
      <c r="C355" s="432"/>
      <c r="D355" s="432"/>
      <c r="E355" s="432"/>
      <c r="F355" s="432"/>
      <c r="G355" s="432"/>
      <c r="H355" s="620"/>
      <c r="I355" s="432"/>
      <c r="J355" s="618">
        <f t="shared" ca="1" si="6"/>
        <v>46127.625776967594</v>
      </c>
      <c r="K355" s="432"/>
      <c r="L355" s="619" t="e">
        <f>VLOOKUP(B355,REFERENCE!A:E,4,0)</f>
        <v>#N/A</v>
      </c>
      <c r="M355" s="621"/>
    </row>
    <row r="356" spans="1:13">
      <c r="A356" s="432"/>
      <c r="B356" s="432"/>
      <c r="C356" s="432"/>
      <c r="D356" s="432"/>
      <c r="E356" s="432"/>
      <c r="F356" s="432"/>
      <c r="G356" s="432"/>
      <c r="H356" s="620"/>
      <c r="I356" s="432"/>
      <c r="J356" s="618">
        <f t="shared" ca="1" si="6"/>
        <v>46127.625776967594</v>
      </c>
      <c r="K356" s="432"/>
      <c r="L356" s="619" t="e">
        <f>VLOOKUP(B356,REFERENCE!A:E,4,0)</f>
        <v>#N/A</v>
      </c>
      <c r="M356" s="621"/>
    </row>
    <row r="357" spans="1:13">
      <c r="A357" s="432"/>
      <c r="B357" s="432"/>
      <c r="C357" s="432"/>
      <c r="D357" s="432"/>
      <c r="E357" s="432"/>
      <c r="F357" s="432"/>
      <c r="G357" s="432"/>
      <c r="H357" s="620"/>
      <c r="I357" s="432"/>
      <c r="J357" s="618">
        <f t="shared" ca="1" si="6"/>
        <v>46127.625776967594</v>
      </c>
      <c r="K357" s="432"/>
      <c r="L357" s="619" t="e">
        <f>VLOOKUP(B357,REFERENCE!A:E,4,0)</f>
        <v>#N/A</v>
      </c>
      <c r="M357" s="621"/>
    </row>
    <row r="358" spans="1:13">
      <c r="A358" s="432"/>
      <c r="B358" s="432"/>
      <c r="C358" s="432"/>
      <c r="D358" s="432"/>
      <c r="E358" s="432"/>
      <c r="F358" s="432"/>
      <c r="G358" s="432"/>
      <c r="H358" s="620"/>
      <c r="I358" s="432"/>
      <c r="J358" s="618">
        <f t="shared" ca="1" si="6"/>
        <v>46127.625776967594</v>
      </c>
      <c r="K358" s="432"/>
      <c r="L358" s="619" t="e">
        <f>VLOOKUP(B358,REFERENCE!A:E,4,0)</f>
        <v>#N/A</v>
      </c>
      <c r="M358" s="621"/>
    </row>
    <row r="359" spans="1:13">
      <c r="A359" s="432"/>
      <c r="B359" s="432"/>
      <c r="C359" s="432"/>
      <c r="D359" s="432"/>
      <c r="E359" s="432"/>
      <c r="F359" s="432"/>
      <c r="G359" s="432"/>
      <c r="H359" s="620"/>
      <c r="I359" s="432"/>
      <c r="J359" s="618">
        <f t="shared" ca="1" si="6"/>
        <v>46127.625776967594</v>
      </c>
      <c r="K359" s="432"/>
      <c r="L359" s="619" t="e">
        <f>VLOOKUP(B359,REFERENCE!A:E,4,0)</f>
        <v>#N/A</v>
      </c>
      <c r="M359" s="621"/>
    </row>
    <row r="360" spans="1:13">
      <c r="A360" s="432"/>
      <c r="B360" s="432"/>
      <c r="C360" s="432"/>
      <c r="D360" s="432"/>
      <c r="E360" s="432"/>
      <c r="F360" s="432"/>
      <c r="G360" s="432"/>
      <c r="H360" s="620"/>
      <c r="I360" s="432"/>
      <c r="J360" s="618">
        <f t="shared" ca="1" si="6"/>
        <v>46127.625776967594</v>
      </c>
      <c r="K360" s="432"/>
      <c r="L360" s="619" t="e">
        <f>VLOOKUP(B360,REFERENCE!A:E,4,0)</f>
        <v>#N/A</v>
      </c>
      <c r="M360" s="621"/>
    </row>
    <row r="361" spans="1:13">
      <c r="A361" s="432"/>
      <c r="B361" s="432"/>
      <c r="C361" s="432"/>
      <c r="D361" s="432"/>
      <c r="E361" s="432"/>
      <c r="F361" s="432"/>
      <c r="G361" s="432"/>
      <c r="H361" s="620"/>
      <c r="I361" s="432"/>
      <c r="J361" s="618">
        <f t="shared" ca="1" si="6"/>
        <v>46127.625776967594</v>
      </c>
      <c r="K361" s="432"/>
      <c r="L361" s="619" t="e">
        <f>VLOOKUP(B361,REFERENCE!A:E,4,0)</f>
        <v>#N/A</v>
      </c>
      <c r="M361" s="621"/>
    </row>
    <row r="362" spans="1:13">
      <c r="A362" s="432"/>
      <c r="B362" s="432"/>
      <c r="C362" s="432"/>
      <c r="D362" s="432"/>
      <c r="E362" s="432"/>
      <c r="F362" s="432"/>
      <c r="G362" s="432"/>
      <c r="H362" s="620"/>
      <c r="I362" s="432"/>
      <c r="J362" s="618">
        <f t="shared" ca="1" si="6"/>
        <v>46127.625776967594</v>
      </c>
      <c r="K362" s="432"/>
      <c r="L362" s="619" t="e">
        <f>VLOOKUP(B362,REFERENCE!A:E,4,0)</f>
        <v>#N/A</v>
      </c>
      <c r="M362" s="621"/>
    </row>
    <row r="363" spans="1:13">
      <c r="A363" s="432"/>
      <c r="B363" s="432"/>
      <c r="C363" s="432"/>
      <c r="D363" s="432"/>
      <c r="E363" s="432"/>
      <c r="F363" s="432"/>
      <c r="G363" s="432"/>
      <c r="H363" s="620"/>
      <c r="I363" s="432"/>
      <c r="J363" s="618">
        <f t="shared" ca="1" si="6"/>
        <v>46127.625776967594</v>
      </c>
      <c r="K363" s="432"/>
      <c r="L363" s="619" t="e">
        <f>VLOOKUP(B363,REFERENCE!A:E,4,0)</f>
        <v>#N/A</v>
      </c>
      <c r="M363" s="621"/>
    </row>
    <row r="364" spans="1:13">
      <c r="A364" s="432"/>
      <c r="B364" s="432"/>
      <c r="C364" s="432"/>
      <c r="D364" s="432"/>
      <c r="E364" s="432"/>
      <c r="F364" s="432"/>
      <c r="G364" s="432"/>
      <c r="H364" s="620"/>
      <c r="I364" s="432"/>
      <c r="J364" s="618">
        <f t="shared" ca="1" si="6"/>
        <v>46127.625776967594</v>
      </c>
      <c r="K364" s="432"/>
      <c r="L364" s="619" t="e">
        <f>VLOOKUP(B364,REFERENCE!A:E,4,0)</f>
        <v>#N/A</v>
      </c>
      <c r="M364" s="621"/>
    </row>
    <row r="365" spans="1:13">
      <c r="A365" s="432"/>
      <c r="B365" s="432"/>
      <c r="C365" s="432"/>
      <c r="D365" s="432"/>
      <c r="E365" s="432"/>
      <c r="F365" s="432"/>
      <c r="G365" s="432"/>
      <c r="H365" s="620"/>
      <c r="I365" s="432"/>
      <c r="J365" s="618">
        <f t="shared" ca="1" si="6"/>
        <v>46127.625776967594</v>
      </c>
      <c r="K365" s="432"/>
      <c r="L365" s="619" t="e">
        <f>VLOOKUP(B365,REFERENCE!A:E,4,0)</f>
        <v>#N/A</v>
      </c>
      <c r="M365" s="621"/>
    </row>
    <row r="366" spans="1:13">
      <c r="A366" s="432"/>
      <c r="B366" s="432"/>
      <c r="C366" s="432"/>
      <c r="D366" s="432"/>
      <c r="E366" s="432"/>
      <c r="F366" s="432"/>
      <c r="G366" s="432"/>
      <c r="H366" s="620"/>
      <c r="I366" s="432"/>
      <c r="J366" s="618">
        <f t="shared" ca="1" si="6"/>
        <v>46127.625776967594</v>
      </c>
      <c r="K366" s="432"/>
      <c r="L366" s="619" t="e">
        <f>VLOOKUP(B366,REFERENCE!A:E,4,0)</f>
        <v>#N/A</v>
      </c>
      <c r="M366" s="621"/>
    </row>
    <row r="367" spans="1:13">
      <c r="A367" s="432"/>
      <c r="B367" s="432"/>
      <c r="C367" s="432"/>
      <c r="D367" s="432"/>
      <c r="E367" s="432"/>
      <c r="F367" s="432"/>
      <c r="G367" s="432"/>
      <c r="H367" s="620"/>
      <c r="I367" s="432"/>
      <c r="J367" s="618">
        <f t="shared" ca="1" si="6"/>
        <v>46127.625776967594</v>
      </c>
      <c r="K367" s="432"/>
      <c r="L367" s="619" t="e">
        <f>VLOOKUP(B367,REFERENCE!A:E,4,0)</f>
        <v>#N/A</v>
      </c>
      <c r="M367" s="621"/>
    </row>
    <row r="368" spans="1:13">
      <c r="A368" s="432"/>
      <c r="B368" s="432"/>
      <c r="C368" s="432"/>
      <c r="D368" s="432"/>
      <c r="E368" s="432"/>
      <c r="F368" s="432"/>
      <c r="G368" s="432"/>
      <c r="H368" s="620"/>
      <c r="I368" s="432"/>
      <c r="J368" s="618">
        <f t="shared" ca="1" si="6"/>
        <v>46127.625776967594</v>
      </c>
      <c r="K368" s="432"/>
      <c r="L368" s="619" t="e">
        <f>VLOOKUP(B368,REFERENCE!A:E,4,0)</f>
        <v>#N/A</v>
      </c>
      <c r="M368" s="621"/>
    </row>
    <row r="369" spans="1:13">
      <c r="A369" s="432"/>
      <c r="B369" s="432"/>
      <c r="C369" s="432"/>
      <c r="D369" s="432"/>
      <c r="E369" s="432"/>
      <c r="F369" s="432"/>
      <c r="G369" s="432"/>
      <c r="H369" s="620"/>
      <c r="I369" s="432"/>
      <c r="J369" s="618">
        <f t="shared" ca="1" si="6"/>
        <v>46127.625776967594</v>
      </c>
      <c r="K369" s="432"/>
      <c r="L369" s="619" t="e">
        <f>VLOOKUP(B369,REFERENCE!A:E,4,0)</f>
        <v>#N/A</v>
      </c>
      <c r="M369" s="621"/>
    </row>
    <row r="370" spans="1:13">
      <c r="A370" s="432"/>
      <c r="B370" s="432"/>
      <c r="C370" s="432"/>
      <c r="D370" s="432"/>
      <c r="E370" s="432"/>
      <c r="F370" s="432"/>
      <c r="G370" s="432"/>
      <c r="H370" s="620"/>
      <c r="I370" s="432"/>
      <c r="J370" s="618">
        <f t="shared" ca="1" si="6"/>
        <v>46127.625776967594</v>
      </c>
      <c r="K370" s="432"/>
      <c r="L370" s="619" t="e">
        <f>VLOOKUP(B370,REFERENCE!A:E,4,0)</f>
        <v>#N/A</v>
      </c>
      <c r="M370" s="621"/>
    </row>
    <row r="371" spans="1:13">
      <c r="A371" s="432"/>
      <c r="B371" s="432"/>
      <c r="C371" s="432"/>
      <c r="D371" s="432"/>
      <c r="E371" s="432"/>
      <c r="F371" s="432"/>
      <c r="G371" s="432"/>
      <c r="H371" s="620"/>
      <c r="I371" s="432"/>
      <c r="J371" s="618">
        <f t="shared" ca="1" si="6"/>
        <v>46127.625776967594</v>
      </c>
      <c r="K371" s="432"/>
      <c r="L371" s="619" t="e">
        <f>VLOOKUP(B371,REFERENCE!A:E,4,0)</f>
        <v>#N/A</v>
      </c>
      <c r="M371" s="621"/>
    </row>
    <row r="372" spans="1:13">
      <c r="A372" s="432"/>
      <c r="B372" s="432"/>
      <c r="C372" s="432"/>
      <c r="D372" s="432"/>
      <c r="E372" s="432"/>
      <c r="F372" s="432"/>
      <c r="G372" s="432"/>
      <c r="H372" s="620"/>
      <c r="I372" s="432"/>
      <c r="J372" s="618">
        <f t="shared" ca="1" si="6"/>
        <v>46127.625776967594</v>
      </c>
      <c r="K372" s="432"/>
      <c r="L372" s="619" t="e">
        <f>VLOOKUP(B372,REFERENCE!A:E,4,0)</f>
        <v>#N/A</v>
      </c>
      <c r="M372" s="621"/>
    </row>
    <row r="373" spans="1:13">
      <c r="A373" s="432"/>
      <c r="B373" s="432"/>
      <c r="C373" s="432"/>
      <c r="D373" s="432"/>
      <c r="E373" s="432"/>
      <c r="F373" s="432"/>
      <c r="G373" s="432"/>
      <c r="H373" s="620"/>
      <c r="I373" s="432"/>
      <c r="J373" s="618">
        <f t="shared" ca="1" si="6"/>
        <v>46127.625776967594</v>
      </c>
      <c r="K373" s="432"/>
      <c r="L373" s="619" t="e">
        <f>VLOOKUP(B373,REFERENCE!A:E,4,0)</f>
        <v>#N/A</v>
      </c>
      <c r="M373" s="621"/>
    </row>
    <row r="374" spans="1:13">
      <c r="A374" s="432"/>
      <c r="B374" s="432"/>
      <c r="C374" s="432"/>
      <c r="D374" s="432"/>
      <c r="E374" s="432"/>
      <c r="F374" s="432"/>
      <c r="G374" s="432"/>
      <c r="H374" s="620"/>
      <c r="I374" s="432"/>
      <c r="J374" s="618">
        <f t="shared" ca="1" si="6"/>
        <v>46127.625776967594</v>
      </c>
      <c r="K374" s="432"/>
      <c r="L374" s="619" t="e">
        <f>VLOOKUP(B374,REFERENCE!A:E,4,0)</f>
        <v>#N/A</v>
      </c>
      <c r="M374" s="621"/>
    </row>
    <row r="375" spans="1:13">
      <c r="A375" s="432"/>
      <c r="B375" s="432"/>
      <c r="C375" s="432"/>
      <c r="D375" s="432"/>
      <c r="E375" s="432"/>
      <c r="F375" s="432"/>
      <c r="G375" s="432"/>
      <c r="H375" s="620"/>
      <c r="I375" s="432"/>
      <c r="J375" s="618">
        <f t="shared" ca="1" si="6"/>
        <v>46127.625776967594</v>
      </c>
      <c r="K375" s="432"/>
      <c r="L375" s="619" t="e">
        <f>VLOOKUP(B375,REFERENCE!A:E,4,0)</f>
        <v>#N/A</v>
      </c>
      <c r="M375" s="621"/>
    </row>
    <row r="376" spans="1:13">
      <c r="A376" s="432"/>
      <c r="B376" s="432"/>
      <c r="C376" s="432"/>
      <c r="D376" s="432"/>
      <c r="E376" s="432"/>
      <c r="F376" s="432"/>
      <c r="G376" s="432"/>
      <c r="H376" s="620"/>
      <c r="I376" s="432"/>
      <c r="J376" s="618">
        <f t="shared" ca="1" si="6"/>
        <v>46127.625776967594</v>
      </c>
      <c r="K376" s="432"/>
      <c r="L376" s="619" t="e">
        <f>VLOOKUP(B376,REFERENCE!A:E,4,0)</f>
        <v>#N/A</v>
      </c>
      <c r="M376" s="621"/>
    </row>
    <row r="377" spans="1:13">
      <c r="A377" s="432"/>
      <c r="B377" s="432"/>
      <c r="C377" s="432"/>
      <c r="D377" s="432"/>
      <c r="E377" s="432"/>
      <c r="F377" s="432"/>
      <c r="G377" s="432"/>
      <c r="H377" s="620"/>
      <c r="I377" s="432"/>
      <c r="J377" s="618">
        <f t="shared" ca="1" si="6"/>
        <v>46127.625776967594</v>
      </c>
      <c r="K377" s="432"/>
      <c r="L377" s="619" t="e">
        <f>VLOOKUP(B377,REFERENCE!A:E,4,0)</f>
        <v>#N/A</v>
      </c>
      <c r="M377" s="621"/>
    </row>
    <row r="378" spans="1:13">
      <c r="A378" s="432"/>
      <c r="B378" s="432"/>
      <c r="C378" s="432"/>
      <c r="D378" s="432"/>
      <c r="E378" s="432"/>
      <c r="F378" s="432"/>
      <c r="G378" s="432"/>
      <c r="H378" s="620"/>
      <c r="I378" s="432"/>
      <c r="J378" s="618">
        <f t="shared" ca="1" si="6"/>
        <v>46127.625776967594</v>
      </c>
      <c r="K378" s="432"/>
      <c r="L378" s="619" t="e">
        <f>VLOOKUP(B378,REFERENCE!A:E,4,0)</f>
        <v>#N/A</v>
      </c>
      <c r="M378" s="621"/>
    </row>
    <row r="379" spans="1:13">
      <c r="A379" s="432"/>
      <c r="B379" s="432"/>
      <c r="C379" s="432"/>
      <c r="D379" s="432"/>
      <c r="E379" s="432"/>
      <c r="F379" s="432"/>
      <c r="G379" s="432"/>
      <c r="H379" s="620"/>
      <c r="I379" s="432"/>
      <c r="J379" s="618">
        <f t="shared" ca="1" si="6"/>
        <v>46127.625776967594</v>
      </c>
      <c r="K379" s="432"/>
      <c r="L379" s="619" t="e">
        <f>VLOOKUP(B379,REFERENCE!A:E,4,0)</f>
        <v>#N/A</v>
      </c>
      <c r="M379" s="621"/>
    </row>
    <row r="380" spans="1:13">
      <c r="A380" s="432"/>
      <c r="B380" s="432"/>
      <c r="C380" s="432"/>
      <c r="D380" s="432"/>
      <c r="E380" s="432"/>
      <c r="F380" s="432"/>
      <c r="G380" s="432"/>
      <c r="H380" s="620"/>
      <c r="I380" s="432"/>
      <c r="J380" s="618">
        <f t="shared" ca="1" si="6"/>
        <v>46127.625776967594</v>
      </c>
      <c r="K380" s="432"/>
      <c r="L380" s="619" t="e">
        <f>VLOOKUP(B380,REFERENCE!A:E,4,0)</f>
        <v>#N/A</v>
      </c>
      <c r="M380" s="621"/>
    </row>
    <row r="381" spans="1:13">
      <c r="A381" s="432"/>
      <c r="B381" s="432"/>
      <c r="C381" s="432"/>
      <c r="D381" s="432"/>
      <c r="E381" s="432"/>
      <c r="F381" s="432"/>
      <c r="G381" s="432"/>
      <c r="H381" s="620"/>
      <c r="I381" s="432"/>
      <c r="J381" s="618">
        <f t="shared" ca="1" si="6"/>
        <v>46127.625776967594</v>
      </c>
      <c r="K381" s="432"/>
      <c r="L381" s="619" t="e">
        <f>VLOOKUP(B381,REFERENCE!A:E,4,0)</f>
        <v>#N/A</v>
      </c>
      <c r="M381" s="621"/>
    </row>
    <row r="382" spans="1:13">
      <c r="A382" s="432"/>
      <c r="B382" s="432"/>
      <c r="C382" s="432"/>
      <c r="D382" s="432"/>
      <c r="E382" s="432"/>
      <c r="F382" s="432"/>
      <c r="G382" s="432"/>
      <c r="H382" s="620"/>
      <c r="I382" s="432"/>
      <c r="J382" s="618">
        <f t="shared" ca="1" si="6"/>
        <v>46127.625776967594</v>
      </c>
      <c r="K382" s="432"/>
      <c r="L382" s="619" t="e">
        <f>VLOOKUP(B382,REFERENCE!A:E,4,0)</f>
        <v>#N/A</v>
      </c>
      <c r="M382" s="621"/>
    </row>
    <row r="383" spans="1:13">
      <c r="A383" s="432"/>
      <c r="B383" s="432"/>
      <c r="C383" s="432"/>
      <c r="D383" s="432"/>
      <c r="E383" s="432"/>
      <c r="F383" s="432"/>
      <c r="G383" s="432"/>
      <c r="H383" s="620"/>
      <c r="I383" s="432"/>
      <c r="J383" s="618">
        <f t="shared" ca="1" si="6"/>
        <v>46127.625776967594</v>
      </c>
      <c r="K383" s="432"/>
      <c r="L383" s="619" t="e">
        <f>VLOOKUP(B383,REFERENCE!A:E,4,0)</f>
        <v>#N/A</v>
      </c>
      <c r="M383" s="621"/>
    </row>
    <row r="384" spans="1:13">
      <c r="A384" s="432"/>
      <c r="B384" s="432"/>
      <c r="C384" s="432"/>
      <c r="D384" s="432"/>
      <c r="E384" s="432"/>
      <c r="F384" s="432"/>
      <c r="G384" s="432"/>
      <c r="H384" s="620"/>
      <c r="I384" s="432"/>
      <c r="J384" s="618">
        <f t="shared" ca="1" si="6"/>
        <v>46127.625776967594</v>
      </c>
      <c r="K384" s="432"/>
      <c r="L384" s="619" t="e">
        <f>VLOOKUP(B384,REFERENCE!A:E,4,0)</f>
        <v>#N/A</v>
      </c>
      <c r="M384" s="621"/>
    </row>
    <row r="385" spans="1:13">
      <c r="A385" s="432"/>
      <c r="B385" s="432"/>
      <c r="C385" s="432"/>
      <c r="D385" s="432"/>
      <c r="E385" s="432"/>
      <c r="F385" s="432"/>
      <c r="G385" s="432"/>
      <c r="H385" s="620"/>
      <c r="I385" s="432"/>
      <c r="J385" s="618">
        <f t="shared" ca="1" si="6"/>
        <v>46127.625776967594</v>
      </c>
      <c r="K385" s="432"/>
      <c r="L385" s="619" t="e">
        <f>VLOOKUP(B385,REFERENCE!A:E,4,0)</f>
        <v>#N/A</v>
      </c>
      <c r="M385" s="621"/>
    </row>
    <row r="386" spans="1:13">
      <c r="A386" s="432"/>
      <c r="B386" s="432"/>
      <c r="C386" s="432"/>
      <c r="D386" s="432"/>
      <c r="E386" s="432"/>
      <c r="F386" s="432"/>
      <c r="G386" s="432"/>
      <c r="H386" s="620"/>
      <c r="I386" s="432"/>
      <c r="J386" s="618">
        <f t="shared" ca="1" si="6"/>
        <v>46127.625776967594</v>
      </c>
      <c r="K386" s="432"/>
      <c r="L386" s="619" t="e">
        <f>VLOOKUP(B386,REFERENCE!A:E,4,0)</f>
        <v>#N/A</v>
      </c>
      <c r="M386" s="621"/>
    </row>
    <row r="387" spans="1:13">
      <c r="A387" s="432"/>
      <c r="B387" s="432"/>
      <c r="C387" s="432"/>
      <c r="D387" s="432"/>
      <c r="E387" s="432"/>
      <c r="F387" s="432"/>
      <c r="G387" s="432"/>
      <c r="H387" s="620"/>
      <c r="I387" s="432"/>
      <c r="J387" s="618">
        <f t="shared" ref="J387:J450" ca="1" si="7">NOW()-M387</f>
        <v>46127.625776967594</v>
      </c>
      <c r="K387" s="432"/>
      <c r="L387" s="619" t="e">
        <f>VLOOKUP(B387,REFERENCE!A:E,4,0)</f>
        <v>#N/A</v>
      </c>
      <c r="M387" s="621"/>
    </row>
    <row r="388" spans="1:13">
      <c r="A388" s="432"/>
      <c r="B388" s="432"/>
      <c r="C388" s="432"/>
      <c r="D388" s="432"/>
      <c r="E388" s="432"/>
      <c r="F388" s="432"/>
      <c r="G388" s="432"/>
      <c r="H388" s="620"/>
      <c r="I388" s="432"/>
      <c r="J388" s="618">
        <f t="shared" ca="1" si="7"/>
        <v>46127.625776967594</v>
      </c>
      <c r="K388" s="432"/>
      <c r="L388" s="619" t="e">
        <f>VLOOKUP(B388,REFERENCE!A:E,4,0)</f>
        <v>#N/A</v>
      </c>
      <c r="M388" s="621"/>
    </row>
    <row r="389" spans="1:13">
      <c r="A389" s="432"/>
      <c r="B389" s="432"/>
      <c r="C389" s="432"/>
      <c r="D389" s="432"/>
      <c r="E389" s="432"/>
      <c r="F389" s="432"/>
      <c r="G389" s="432"/>
      <c r="H389" s="620"/>
      <c r="I389" s="432"/>
      <c r="J389" s="618">
        <f t="shared" ca="1" si="7"/>
        <v>46127.625776967594</v>
      </c>
      <c r="K389" s="432"/>
      <c r="L389" s="619" t="e">
        <f>VLOOKUP(B389,REFERENCE!A:E,4,0)</f>
        <v>#N/A</v>
      </c>
      <c r="M389" s="621"/>
    </row>
    <row r="390" spans="1:13">
      <c r="A390" s="432"/>
      <c r="B390" s="432"/>
      <c r="C390" s="432"/>
      <c r="D390" s="432"/>
      <c r="E390" s="432"/>
      <c r="F390" s="432"/>
      <c r="G390" s="432"/>
      <c r="H390" s="620"/>
      <c r="I390" s="432"/>
      <c r="J390" s="618">
        <f t="shared" ca="1" si="7"/>
        <v>46127.625776967594</v>
      </c>
      <c r="K390" s="432"/>
      <c r="L390" s="619" t="e">
        <f>VLOOKUP(B390,REFERENCE!A:E,4,0)</f>
        <v>#N/A</v>
      </c>
      <c r="M390" s="621"/>
    </row>
    <row r="391" spans="1:13">
      <c r="A391" s="432"/>
      <c r="B391" s="432"/>
      <c r="C391" s="432"/>
      <c r="D391" s="432"/>
      <c r="E391" s="432"/>
      <c r="F391" s="432"/>
      <c r="G391" s="432"/>
      <c r="H391" s="620"/>
      <c r="I391" s="432"/>
      <c r="J391" s="618">
        <f t="shared" ca="1" si="7"/>
        <v>46127.625776967594</v>
      </c>
      <c r="K391" s="432"/>
      <c r="L391" s="619" t="e">
        <f>VLOOKUP(B391,REFERENCE!A:E,4,0)</f>
        <v>#N/A</v>
      </c>
      <c r="M391" s="621"/>
    </row>
    <row r="392" spans="1:13">
      <c r="A392" s="432"/>
      <c r="B392" s="432"/>
      <c r="C392" s="432"/>
      <c r="D392" s="432"/>
      <c r="E392" s="432"/>
      <c r="F392" s="432"/>
      <c r="G392" s="432"/>
      <c r="H392" s="620"/>
      <c r="I392" s="432"/>
      <c r="J392" s="618">
        <f t="shared" ca="1" si="7"/>
        <v>46127.625776967594</v>
      </c>
      <c r="K392" s="432"/>
      <c r="L392" s="619" t="e">
        <f>VLOOKUP(B392,REFERENCE!A:E,4,0)</f>
        <v>#N/A</v>
      </c>
      <c r="M392" s="621"/>
    </row>
    <row r="393" spans="1:13">
      <c r="A393" s="432"/>
      <c r="B393" s="432"/>
      <c r="C393" s="432"/>
      <c r="D393" s="432"/>
      <c r="E393" s="432"/>
      <c r="F393" s="432"/>
      <c r="G393" s="432"/>
      <c r="H393" s="620"/>
      <c r="I393" s="432"/>
      <c r="J393" s="618">
        <f t="shared" ca="1" si="7"/>
        <v>46127.625776967594</v>
      </c>
      <c r="K393" s="432"/>
      <c r="L393" s="619" t="e">
        <f>VLOOKUP(B393,REFERENCE!A:E,4,0)</f>
        <v>#N/A</v>
      </c>
      <c r="M393" s="621"/>
    </row>
    <row r="394" spans="1:13">
      <c r="A394" s="432"/>
      <c r="B394" s="432"/>
      <c r="C394" s="432"/>
      <c r="D394" s="432"/>
      <c r="E394" s="432"/>
      <c r="F394" s="432"/>
      <c r="G394" s="432"/>
      <c r="H394" s="620"/>
      <c r="I394" s="432"/>
      <c r="J394" s="618">
        <f t="shared" ca="1" si="7"/>
        <v>46127.625776967594</v>
      </c>
      <c r="K394" s="432"/>
      <c r="L394" s="619" t="e">
        <f>VLOOKUP(B394,REFERENCE!A:E,4,0)</f>
        <v>#N/A</v>
      </c>
      <c r="M394" s="621"/>
    </row>
    <row r="395" spans="1:13">
      <c r="A395" s="432"/>
      <c r="B395" s="432"/>
      <c r="C395" s="432"/>
      <c r="D395" s="432"/>
      <c r="E395" s="432"/>
      <c r="F395" s="432"/>
      <c r="G395" s="432"/>
      <c r="H395" s="620"/>
      <c r="I395" s="432"/>
      <c r="J395" s="618">
        <f t="shared" ca="1" si="7"/>
        <v>46127.625776967594</v>
      </c>
      <c r="K395" s="432"/>
      <c r="L395" s="619" t="e">
        <f>VLOOKUP(B395,REFERENCE!A:E,4,0)</f>
        <v>#N/A</v>
      </c>
      <c r="M395" s="621"/>
    </row>
    <row r="396" spans="1:13">
      <c r="A396" s="432"/>
      <c r="B396" s="432"/>
      <c r="C396" s="432"/>
      <c r="D396" s="432"/>
      <c r="E396" s="432"/>
      <c r="F396" s="432"/>
      <c r="G396" s="432"/>
      <c r="H396" s="620"/>
      <c r="I396" s="432"/>
      <c r="J396" s="618">
        <f t="shared" ca="1" si="7"/>
        <v>46127.625776967594</v>
      </c>
      <c r="K396" s="432"/>
      <c r="L396" s="619" t="e">
        <f>VLOOKUP(B396,REFERENCE!A:E,4,0)</f>
        <v>#N/A</v>
      </c>
      <c r="M396" s="621"/>
    </row>
    <row r="397" spans="1:13">
      <c r="A397" s="432"/>
      <c r="B397" s="432"/>
      <c r="C397" s="432"/>
      <c r="D397" s="432"/>
      <c r="E397" s="432"/>
      <c r="F397" s="432"/>
      <c r="G397" s="432"/>
      <c r="H397" s="620"/>
      <c r="I397" s="432"/>
      <c r="J397" s="618">
        <f t="shared" ca="1" si="7"/>
        <v>46127.625776967594</v>
      </c>
      <c r="K397" s="432"/>
      <c r="L397" s="619" t="e">
        <f>VLOOKUP(B397,REFERENCE!A:E,4,0)</f>
        <v>#N/A</v>
      </c>
      <c r="M397" s="621"/>
    </row>
    <row r="398" spans="1:13">
      <c r="A398" s="432"/>
      <c r="B398" s="432"/>
      <c r="C398" s="432"/>
      <c r="D398" s="432"/>
      <c r="E398" s="432"/>
      <c r="F398" s="432"/>
      <c r="G398" s="432"/>
      <c r="H398" s="620"/>
      <c r="I398" s="432"/>
      <c r="J398" s="618">
        <f t="shared" ca="1" si="7"/>
        <v>46127.625776967594</v>
      </c>
      <c r="K398" s="432"/>
      <c r="L398" s="619" t="e">
        <f>VLOOKUP(B398,REFERENCE!A:E,4,0)</f>
        <v>#N/A</v>
      </c>
      <c r="M398" s="621"/>
    </row>
    <row r="399" spans="1:13">
      <c r="A399" s="432"/>
      <c r="B399" s="432"/>
      <c r="C399" s="432"/>
      <c r="D399" s="432"/>
      <c r="E399" s="432"/>
      <c r="F399" s="432"/>
      <c r="G399" s="432"/>
      <c r="H399" s="620"/>
      <c r="I399" s="432"/>
      <c r="J399" s="618">
        <f t="shared" ca="1" si="7"/>
        <v>46127.625776967594</v>
      </c>
      <c r="K399" s="432"/>
      <c r="L399" s="619" t="e">
        <f>VLOOKUP(B399,REFERENCE!A:E,4,0)</f>
        <v>#N/A</v>
      </c>
      <c r="M399" s="621"/>
    </row>
    <row r="400" spans="1:13">
      <c r="A400" s="432"/>
      <c r="B400" s="432"/>
      <c r="C400" s="432"/>
      <c r="D400" s="432"/>
      <c r="E400" s="432"/>
      <c r="F400" s="432"/>
      <c r="G400" s="432"/>
      <c r="H400" s="620"/>
      <c r="I400" s="432"/>
      <c r="J400" s="618">
        <f t="shared" ca="1" si="7"/>
        <v>46127.625776967594</v>
      </c>
      <c r="K400" s="432"/>
      <c r="L400" s="619" t="e">
        <f>VLOOKUP(B400,REFERENCE!A:E,4,0)</f>
        <v>#N/A</v>
      </c>
      <c r="M400" s="621"/>
    </row>
    <row r="401" spans="1:13">
      <c r="A401" s="432"/>
      <c r="B401" s="432"/>
      <c r="C401" s="432"/>
      <c r="D401" s="432"/>
      <c r="E401" s="432"/>
      <c r="F401" s="432"/>
      <c r="G401" s="432"/>
      <c r="H401" s="620"/>
      <c r="I401" s="432"/>
      <c r="J401" s="618">
        <f t="shared" ca="1" si="7"/>
        <v>46127.625776967594</v>
      </c>
      <c r="K401" s="432"/>
      <c r="L401" s="619" t="e">
        <f>VLOOKUP(B401,REFERENCE!A:E,4,0)</f>
        <v>#N/A</v>
      </c>
      <c r="M401" s="621"/>
    </row>
    <row r="402" spans="1:13">
      <c r="A402" s="432"/>
      <c r="B402" s="432"/>
      <c r="C402" s="432"/>
      <c r="D402" s="432"/>
      <c r="E402" s="432"/>
      <c r="F402" s="432"/>
      <c r="G402" s="432"/>
      <c r="H402" s="620"/>
      <c r="I402" s="432"/>
      <c r="J402" s="618">
        <f t="shared" ca="1" si="7"/>
        <v>46127.625776967594</v>
      </c>
      <c r="K402" s="432"/>
      <c r="L402" s="619" t="e">
        <f>VLOOKUP(B402,REFERENCE!A:E,4,0)</f>
        <v>#N/A</v>
      </c>
      <c r="M402" s="621"/>
    </row>
    <row r="403" spans="1:13">
      <c r="A403" s="432"/>
      <c r="B403" s="432"/>
      <c r="C403" s="432"/>
      <c r="D403" s="432"/>
      <c r="E403" s="432"/>
      <c r="F403" s="432"/>
      <c r="G403" s="432"/>
      <c r="H403" s="620"/>
      <c r="I403" s="432"/>
      <c r="J403" s="618">
        <f t="shared" ca="1" si="7"/>
        <v>46127.625776967594</v>
      </c>
      <c r="K403" s="432"/>
      <c r="L403" s="619" t="e">
        <f>VLOOKUP(B403,REFERENCE!A:E,4,0)</f>
        <v>#N/A</v>
      </c>
      <c r="M403" s="621"/>
    </row>
    <row r="404" spans="1:13">
      <c r="A404" s="432"/>
      <c r="B404" s="432"/>
      <c r="C404" s="432"/>
      <c r="D404" s="432"/>
      <c r="E404" s="432"/>
      <c r="F404" s="432"/>
      <c r="G404" s="432"/>
      <c r="H404" s="620"/>
      <c r="I404" s="432"/>
      <c r="J404" s="618">
        <f t="shared" ca="1" si="7"/>
        <v>46127.625776967594</v>
      </c>
      <c r="K404" s="432"/>
      <c r="L404" s="619" t="e">
        <f>VLOOKUP(B404,REFERENCE!A:E,4,0)</f>
        <v>#N/A</v>
      </c>
      <c r="M404" s="621"/>
    </row>
    <row r="405" spans="1:13">
      <c r="A405" s="432"/>
      <c r="B405" s="432"/>
      <c r="C405" s="432"/>
      <c r="D405" s="432"/>
      <c r="E405" s="432"/>
      <c r="F405" s="432"/>
      <c r="G405" s="432"/>
      <c r="H405" s="620"/>
      <c r="I405" s="432"/>
      <c r="J405" s="618">
        <f t="shared" ca="1" si="7"/>
        <v>46127.625776967594</v>
      </c>
      <c r="K405" s="432"/>
      <c r="L405" s="619" t="e">
        <f>VLOOKUP(B405,REFERENCE!A:E,4,0)</f>
        <v>#N/A</v>
      </c>
      <c r="M405" s="621"/>
    </row>
    <row r="406" spans="1:13">
      <c r="A406" s="432"/>
      <c r="B406" s="432"/>
      <c r="C406" s="432"/>
      <c r="D406" s="432"/>
      <c r="E406" s="432"/>
      <c r="F406" s="432"/>
      <c r="G406" s="432"/>
      <c r="H406" s="620"/>
      <c r="I406" s="432"/>
      <c r="J406" s="618">
        <f t="shared" ca="1" si="7"/>
        <v>46127.625776967594</v>
      </c>
      <c r="K406" s="432"/>
      <c r="L406" s="619" t="e">
        <f>VLOOKUP(B406,REFERENCE!A:E,4,0)</f>
        <v>#N/A</v>
      </c>
      <c r="M406" s="621"/>
    </row>
    <row r="407" spans="1:13">
      <c r="A407" s="432"/>
      <c r="B407" s="432"/>
      <c r="C407" s="432"/>
      <c r="D407" s="432"/>
      <c r="E407" s="432"/>
      <c r="F407" s="432"/>
      <c r="G407" s="432"/>
      <c r="H407" s="620"/>
      <c r="I407" s="432"/>
      <c r="J407" s="618">
        <f t="shared" ca="1" si="7"/>
        <v>46127.625776967594</v>
      </c>
      <c r="K407" s="432"/>
      <c r="L407" s="619" t="e">
        <f>VLOOKUP(B407,REFERENCE!A:E,4,0)</f>
        <v>#N/A</v>
      </c>
      <c r="M407" s="621"/>
    </row>
    <row r="408" spans="1:13">
      <c r="A408" s="432"/>
      <c r="B408" s="432"/>
      <c r="C408" s="432"/>
      <c r="D408" s="432"/>
      <c r="E408" s="432"/>
      <c r="F408" s="432"/>
      <c r="G408" s="432"/>
      <c r="H408" s="620"/>
      <c r="I408" s="432"/>
      <c r="J408" s="618">
        <f t="shared" ca="1" si="7"/>
        <v>46127.625776967594</v>
      </c>
      <c r="K408" s="432"/>
      <c r="L408" s="619" t="e">
        <f>VLOOKUP(B408,REFERENCE!A:E,4,0)</f>
        <v>#N/A</v>
      </c>
      <c r="M408" s="621"/>
    </row>
    <row r="409" spans="1:13">
      <c r="A409" s="432"/>
      <c r="B409" s="432"/>
      <c r="C409" s="432"/>
      <c r="D409" s="432"/>
      <c r="E409" s="432"/>
      <c r="F409" s="432"/>
      <c r="G409" s="432"/>
      <c r="H409" s="620"/>
      <c r="I409" s="432"/>
      <c r="J409" s="618">
        <f t="shared" ca="1" si="7"/>
        <v>46127.625776967594</v>
      </c>
      <c r="K409" s="432"/>
      <c r="L409" s="619" t="e">
        <f>VLOOKUP(B409,REFERENCE!A:E,4,0)</f>
        <v>#N/A</v>
      </c>
      <c r="M409" s="621"/>
    </row>
    <row r="410" spans="1:13">
      <c r="A410" s="432"/>
      <c r="B410" s="432"/>
      <c r="C410" s="432"/>
      <c r="D410" s="432"/>
      <c r="E410" s="432"/>
      <c r="F410" s="432"/>
      <c r="G410" s="432"/>
      <c r="H410" s="620"/>
      <c r="I410" s="432"/>
      <c r="J410" s="618">
        <f t="shared" ca="1" si="7"/>
        <v>46127.625776967594</v>
      </c>
      <c r="K410" s="432"/>
      <c r="L410" s="619" t="e">
        <f>VLOOKUP(B410,REFERENCE!A:E,4,0)</f>
        <v>#N/A</v>
      </c>
      <c r="M410" s="621"/>
    </row>
    <row r="411" spans="1:13">
      <c r="A411" s="432"/>
      <c r="B411" s="432"/>
      <c r="C411" s="432"/>
      <c r="D411" s="432"/>
      <c r="E411" s="432"/>
      <c r="F411" s="432"/>
      <c r="G411" s="432"/>
      <c r="H411" s="620"/>
      <c r="I411" s="432"/>
      <c r="J411" s="618">
        <f t="shared" ca="1" si="7"/>
        <v>46127.625776967594</v>
      </c>
      <c r="K411" s="432"/>
      <c r="L411" s="619" t="e">
        <f>VLOOKUP(B411,REFERENCE!A:E,4,0)</f>
        <v>#N/A</v>
      </c>
      <c r="M411" s="621"/>
    </row>
    <row r="412" spans="1:13">
      <c r="A412" s="432"/>
      <c r="B412" s="432"/>
      <c r="C412" s="432"/>
      <c r="D412" s="432"/>
      <c r="E412" s="432"/>
      <c r="F412" s="432"/>
      <c r="G412" s="432"/>
      <c r="H412" s="620"/>
      <c r="I412" s="432"/>
      <c r="J412" s="618">
        <f t="shared" ca="1" si="7"/>
        <v>46127.625776967594</v>
      </c>
      <c r="K412" s="432"/>
      <c r="L412" s="619" t="e">
        <f>VLOOKUP(B412,REFERENCE!A:E,4,0)</f>
        <v>#N/A</v>
      </c>
      <c r="M412" s="621"/>
    </row>
    <row r="413" spans="1:13">
      <c r="A413" s="432"/>
      <c r="B413" s="432"/>
      <c r="C413" s="432"/>
      <c r="D413" s="432"/>
      <c r="E413" s="432"/>
      <c r="F413" s="432"/>
      <c r="G413" s="432"/>
      <c r="H413" s="620"/>
      <c r="I413" s="432"/>
      <c r="J413" s="618">
        <f t="shared" ca="1" si="7"/>
        <v>46127.625776967594</v>
      </c>
      <c r="K413" s="432"/>
      <c r="L413" s="619" t="e">
        <f>VLOOKUP(B413,REFERENCE!A:E,4,0)</f>
        <v>#N/A</v>
      </c>
      <c r="M413" s="621"/>
    </row>
    <row r="414" spans="1:13">
      <c r="A414" s="432"/>
      <c r="B414" s="432"/>
      <c r="C414" s="432"/>
      <c r="D414" s="432"/>
      <c r="E414" s="432"/>
      <c r="F414" s="432"/>
      <c r="G414" s="432"/>
      <c r="H414" s="620"/>
      <c r="I414" s="432"/>
      <c r="J414" s="618">
        <f t="shared" ca="1" si="7"/>
        <v>46127.625776967594</v>
      </c>
      <c r="K414" s="432"/>
      <c r="L414" s="619" t="e">
        <f>VLOOKUP(B414,REFERENCE!A:E,4,0)</f>
        <v>#N/A</v>
      </c>
      <c r="M414" s="621"/>
    </row>
    <row r="415" spans="1:13">
      <c r="A415" s="432"/>
      <c r="B415" s="432"/>
      <c r="C415" s="432"/>
      <c r="D415" s="432"/>
      <c r="E415" s="432"/>
      <c r="F415" s="432"/>
      <c r="G415" s="432"/>
      <c r="H415" s="620"/>
      <c r="I415" s="432"/>
      <c r="J415" s="618">
        <f t="shared" ca="1" si="7"/>
        <v>46127.625776967594</v>
      </c>
      <c r="K415" s="432"/>
      <c r="L415" s="619" t="e">
        <f>VLOOKUP(B415,REFERENCE!A:E,4,0)</f>
        <v>#N/A</v>
      </c>
      <c r="M415" s="621"/>
    </row>
    <row r="416" spans="1:13">
      <c r="A416" s="432"/>
      <c r="B416" s="432"/>
      <c r="C416" s="432"/>
      <c r="D416" s="432"/>
      <c r="E416" s="432"/>
      <c r="F416" s="432"/>
      <c r="G416" s="432"/>
      <c r="H416" s="620"/>
      <c r="I416" s="432"/>
      <c r="J416" s="618">
        <f t="shared" ca="1" si="7"/>
        <v>46127.625776967594</v>
      </c>
      <c r="K416" s="432"/>
      <c r="L416" s="619" t="e">
        <f>VLOOKUP(B416,REFERENCE!A:E,4,0)</f>
        <v>#N/A</v>
      </c>
      <c r="M416" s="621"/>
    </row>
    <row r="417" spans="1:13">
      <c r="A417" s="432"/>
      <c r="B417" s="432"/>
      <c r="C417" s="432"/>
      <c r="D417" s="432"/>
      <c r="E417" s="432"/>
      <c r="F417" s="432"/>
      <c r="G417" s="432"/>
      <c r="H417" s="620"/>
      <c r="I417" s="432"/>
      <c r="J417" s="618">
        <f t="shared" ca="1" si="7"/>
        <v>46127.625776967594</v>
      </c>
      <c r="K417" s="432"/>
      <c r="L417" s="619" t="e">
        <f>VLOOKUP(B417,REFERENCE!A:E,4,0)</f>
        <v>#N/A</v>
      </c>
      <c r="M417" s="621"/>
    </row>
    <row r="418" spans="1:13">
      <c r="A418" s="432"/>
      <c r="B418" s="432"/>
      <c r="C418" s="432"/>
      <c r="D418" s="432"/>
      <c r="E418" s="432"/>
      <c r="F418" s="432"/>
      <c r="G418" s="432"/>
      <c r="H418" s="620"/>
      <c r="I418" s="432"/>
      <c r="J418" s="618">
        <f t="shared" ca="1" si="7"/>
        <v>46127.625776967594</v>
      </c>
      <c r="K418" s="432"/>
      <c r="L418" s="619" t="e">
        <f>VLOOKUP(B418,REFERENCE!A:E,4,0)</f>
        <v>#N/A</v>
      </c>
      <c r="M418" s="621"/>
    </row>
    <row r="419" spans="1:13">
      <c r="A419" s="432"/>
      <c r="B419" s="432"/>
      <c r="C419" s="432"/>
      <c r="D419" s="432"/>
      <c r="E419" s="432"/>
      <c r="F419" s="432"/>
      <c r="G419" s="432"/>
      <c r="H419" s="620"/>
      <c r="I419" s="432"/>
      <c r="J419" s="618">
        <f t="shared" ca="1" si="7"/>
        <v>46127.625776967594</v>
      </c>
      <c r="K419" s="432"/>
      <c r="L419" s="619" t="e">
        <f>VLOOKUP(B419,REFERENCE!A:E,4,0)</f>
        <v>#N/A</v>
      </c>
      <c r="M419" s="621"/>
    </row>
    <row r="420" spans="1:13">
      <c r="A420" s="432"/>
      <c r="B420" s="432"/>
      <c r="C420" s="432"/>
      <c r="D420" s="432"/>
      <c r="E420" s="432"/>
      <c r="F420" s="432"/>
      <c r="G420" s="432"/>
      <c r="H420" s="620"/>
      <c r="I420" s="432"/>
      <c r="J420" s="618">
        <f t="shared" ca="1" si="7"/>
        <v>46127.625776967594</v>
      </c>
      <c r="K420" s="432"/>
      <c r="L420" s="619" t="e">
        <f>VLOOKUP(B420,REFERENCE!A:E,4,0)</f>
        <v>#N/A</v>
      </c>
      <c r="M420" s="621"/>
    </row>
    <row r="421" spans="1:13">
      <c r="A421" s="432"/>
      <c r="B421" s="432"/>
      <c r="C421" s="432"/>
      <c r="D421" s="432"/>
      <c r="E421" s="432"/>
      <c r="F421" s="432"/>
      <c r="G421" s="432"/>
      <c r="H421" s="620"/>
      <c r="I421" s="432"/>
      <c r="J421" s="618">
        <f t="shared" ca="1" si="7"/>
        <v>46127.625776967594</v>
      </c>
      <c r="K421" s="432"/>
      <c r="L421" s="619" t="e">
        <f>VLOOKUP(B421,REFERENCE!A:E,4,0)</f>
        <v>#N/A</v>
      </c>
      <c r="M421" s="621"/>
    </row>
    <row r="422" spans="1:13">
      <c r="A422" s="432"/>
      <c r="B422" s="432"/>
      <c r="C422" s="432"/>
      <c r="D422" s="432"/>
      <c r="E422" s="432"/>
      <c r="F422" s="432"/>
      <c r="G422" s="432"/>
      <c r="H422" s="620"/>
      <c r="I422" s="432"/>
      <c r="J422" s="618">
        <f t="shared" ca="1" si="7"/>
        <v>46127.625776967594</v>
      </c>
      <c r="K422" s="432"/>
      <c r="L422" s="619" t="e">
        <f>VLOOKUP(B422,REFERENCE!A:E,4,0)</f>
        <v>#N/A</v>
      </c>
      <c r="M422" s="621"/>
    </row>
    <row r="423" spans="1:13">
      <c r="A423" s="432"/>
      <c r="B423" s="432"/>
      <c r="C423" s="432"/>
      <c r="D423" s="432"/>
      <c r="E423" s="432"/>
      <c r="F423" s="432"/>
      <c r="G423" s="432"/>
      <c r="H423" s="620"/>
      <c r="I423" s="432"/>
      <c r="J423" s="618">
        <f t="shared" ca="1" si="7"/>
        <v>46127.625776967594</v>
      </c>
      <c r="K423" s="432"/>
      <c r="L423" s="619" t="e">
        <f>VLOOKUP(B423,REFERENCE!A:E,4,0)</f>
        <v>#N/A</v>
      </c>
      <c r="M423" s="621"/>
    </row>
    <row r="424" spans="1:13">
      <c r="A424" s="432"/>
      <c r="B424" s="432"/>
      <c r="C424" s="432"/>
      <c r="D424" s="432"/>
      <c r="E424" s="432"/>
      <c r="F424" s="432"/>
      <c r="G424" s="432"/>
      <c r="H424" s="620"/>
      <c r="I424" s="432"/>
      <c r="J424" s="618">
        <f t="shared" ca="1" si="7"/>
        <v>46127.625776967594</v>
      </c>
      <c r="K424" s="432"/>
      <c r="L424" s="619" t="e">
        <f>VLOOKUP(B424,REFERENCE!A:E,4,0)</f>
        <v>#N/A</v>
      </c>
      <c r="M424" s="621"/>
    </row>
    <row r="425" spans="1:13">
      <c r="A425" s="432"/>
      <c r="B425" s="432"/>
      <c r="C425" s="432"/>
      <c r="D425" s="432"/>
      <c r="E425" s="432"/>
      <c r="F425" s="432"/>
      <c r="G425" s="432"/>
      <c r="H425" s="620"/>
      <c r="I425" s="432"/>
      <c r="J425" s="618">
        <f t="shared" ca="1" si="7"/>
        <v>46127.625776967594</v>
      </c>
      <c r="K425" s="432"/>
      <c r="L425" s="619" t="e">
        <f>VLOOKUP(B425,REFERENCE!A:E,4,0)</f>
        <v>#N/A</v>
      </c>
      <c r="M425" s="621"/>
    </row>
    <row r="426" spans="1:13">
      <c r="A426" s="432"/>
      <c r="B426" s="432"/>
      <c r="C426" s="432"/>
      <c r="D426" s="432"/>
      <c r="E426" s="432"/>
      <c r="F426" s="432"/>
      <c r="G426" s="432"/>
      <c r="H426" s="620"/>
      <c r="I426" s="432"/>
      <c r="J426" s="618">
        <f t="shared" ca="1" si="7"/>
        <v>46127.625776967594</v>
      </c>
      <c r="K426" s="432"/>
      <c r="L426" s="619" t="e">
        <f>VLOOKUP(B426,REFERENCE!A:E,4,0)</f>
        <v>#N/A</v>
      </c>
      <c r="M426" s="621"/>
    </row>
    <row r="427" spans="1:13">
      <c r="A427" s="432"/>
      <c r="B427" s="432"/>
      <c r="C427" s="432"/>
      <c r="D427" s="432"/>
      <c r="E427" s="432"/>
      <c r="F427" s="432"/>
      <c r="G427" s="432"/>
      <c r="H427" s="620"/>
      <c r="I427" s="432"/>
      <c r="J427" s="618">
        <f t="shared" ca="1" si="7"/>
        <v>46127.625776967594</v>
      </c>
      <c r="K427" s="432"/>
      <c r="L427" s="619" t="e">
        <f>VLOOKUP(B427,REFERENCE!A:E,4,0)</f>
        <v>#N/A</v>
      </c>
      <c r="M427" s="621"/>
    </row>
    <row r="428" spans="1:13">
      <c r="A428" s="432"/>
      <c r="B428" s="432"/>
      <c r="C428" s="432"/>
      <c r="D428" s="432"/>
      <c r="E428" s="432"/>
      <c r="F428" s="432"/>
      <c r="G428" s="432"/>
      <c r="H428" s="620"/>
      <c r="I428" s="432"/>
      <c r="J428" s="618">
        <f t="shared" ca="1" si="7"/>
        <v>46127.625776967594</v>
      </c>
      <c r="K428" s="432"/>
      <c r="L428" s="619" t="e">
        <f>VLOOKUP(B428,REFERENCE!A:E,4,0)</f>
        <v>#N/A</v>
      </c>
      <c r="M428" s="621"/>
    </row>
    <row r="429" spans="1:13">
      <c r="A429" s="432"/>
      <c r="B429" s="432"/>
      <c r="C429" s="432"/>
      <c r="D429" s="432"/>
      <c r="E429" s="432"/>
      <c r="F429" s="432"/>
      <c r="G429" s="432"/>
      <c r="H429" s="620"/>
      <c r="I429" s="432"/>
      <c r="J429" s="618">
        <f t="shared" ca="1" si="7"/>
        <v>46127.625776967594</v>
      </c>
      <c r="K429" s="432"/>
      <c r="L429" s="619" t="e">
        <f>VLOOKUP(B429,REFERENCE!A:E,4,0)</f>
        <v>#N/A</v>
      </c>
      <c r="M429" s="621"/>
    </row>
    <row r="430" spans="1:13">
      <c r="A430" s="432"/>
      <c r="B430" s="432"/>
      <c r="C430" s="432"/>
      <c r="D430" s="432"/>
      <c r="E430" s="432"/>
      <c r="F430" s="432"/>
      <c r="G430" s="432"/>
      <c r="H430" s="620"/>
      <c r="I430" s="432"/>
      <c r="J430" s="618">
        <f t="shared" ca="1" si="7"/>
        <v>46127.625776967594</v>
      </c>
      <c r="K430" s="432"/>
      <c r="L430" s="619" t="e">
        <f>VLOOKUP(B430,REFERENCE!A:E,4,0)</f>
        <v>#N/A</v>
      </c>
      <c r="M430" s="621"/>
    </row>
    <row r="431" spans="1:13">
      <c r="A431" s="432"/>
      <c r="B431" s="432"/>
      <c r="C431" s="432"/>
      <c r="D431" s="432"/>
      <c r="E431" s="432"/>
      <c r="F431" s="432"/>
      <c r="G431" s="432"/>
      <c r="H431" s="620"/>
      <c r="I431" s="432"/>
      <c r="J431" s="618">
        <f t="shared" ca="1" si="7"/>
        <v>46127.625776967594</v>
      </c>
      <c r="K431" s="432"/>
      <c r="L431" s="619" t="e">
        <f>VLOOKUP(B431,REFERENCE!A:E,4,0)</f>
        <v>#N/A</v>
      </c>
      <c r="M431" s="621"/>
    </row>
    <row r="432" spans="1:13">
      <c r="A432" s="432"/>
      <c r="B432" s="432"/>
      <c r="C432" s="432"/>
      <c r="D432" s="432"/>
      <c r="E432" s="432"/>
      <c r="F432" s="432"/>
      <c r="G432" s="432"/>
      <c r="H432" s="620"/>
      <c r="I432" s="432"/>
      <c r="J432" s="618">
        <f t="shared" ca="1" si="7"/>
        <v>46127.625776967594</v>
      </c>
      <c r="K432" s="432"/>
      <c r="L432" s="619" t="e">
        <f>VLOOKUP(B432,REFERENCE!A:E,4,0)</f>
        <v>#N/A</v>
      </c>
      <c r="M432" s="621"/>
    </row>
    <row r="433" spans="1:13">
      <c r="A433" s="432"/>
      <c r="B433" s="432"/>
      <c r="C433" s="432"/>
      <c r="D433" s="432"/>
      <c r="E433" s="432"/>
      <c r="F433" s="432"/>
      <c r="G433" s="432"/>
      <c r="H433" s="620"/>
      <c r="I433" s="432"/>
      <c r="J433" s="618">
        <f t="shared" ca="1" si="7"/>
        <v>46127.625776967594</v>
      </c>
      <c r="K433" s="432"/>
      <c r="L433" s="619" t="e">
        <f>VLOOKUP(B433,REFERENCE!A:E,4,0)</f>
        <v>#N/A</v>
      </c>
      <c r="M433" s="621"/>
    </row>
    <row r="434" spans="1:13">
      <c r="A434" s="432"/>
      <c r="B434" s="432"/>
      <c r="C434" s="432"/>
      <c r="D434" s="432"/>
      <c r="E434" s="432"/>
      <c r="F434" s="432"/>
      <c r="G434" s="432"/>
      <c r="H434" s="620"/>
      <c r="I434" s="432"/>
      <c r="J434" s="618">
        <f t="shared" ca="1" si="7"/>
        <v>46127.625776967594</v>
      </c>
      <c r="K434" s="432"/>
      <c r="L434" s="619" t="e">
        <f>VLOOKUP(B434,REFERENCE!A:E,4,0)</f>
        <v>#N/A</v>
      </c>
      <c r="M434" s="621"/>
    </row>
    <row r="435" spans="1:13">
      <c r="A435" s="432"/>
      <c r="B435" s="432"/>
      <c r="C435" s="432"/>
      <c r="D435" s="432"/>
      <c r="E435" s="432"/>
      <c r="F435" s="432"/>
      <c r="G435" s="432"/>
      <c r="H435" s="620"/>
      <c r="I435" s="432"/>
      <c r="J435" s="618">
        <f t="shared" ca="1" si="7"/>
        <v>46127.625776967594</v>
      </c>
      <c r="K435" s="432"/>
      <c r="L435" s="619" t="e">
        <f>VLOOKUP(B435,REFERENCE!A:E,4,0)</f>
        <v>#N/A</v>
      </c>
      <c r="M435" s="621"/>
    </row>
    <row r="436" spans="1:13">
      <c r="A436" s="432"/>
      <c r="B436" s="432"/>
      <c r="C436" s="432"/>
      <c r="D436" s="432"/>
      <c r="E436" s="432"/>
      <c r="F436" s="432"/>
      <c r="G436" s="432"/>
      <c r="H436" s="620"/>
      <c r="I436" s="432"/>
      <c r="J436" s="618">
        <f t="shared" ca="1" si="7"/>
        <v>46127.625776967594</v>
      </c>
      <c r="K436" s="432"/>
      <c r="L436" s="619" t="e">
        <f>VLOOKUP(B436,REFERENCE!A:E,4,0)</f>
        <v>#N/A</v>
      </c>
      <c r="M436" s="621"/>
    </row>
    <row r="437" spans="1:13">
      <c r="A437" s="432"/>
      <c r="B437" s="432"/>
      <c r="C437" s="432"/>
      <c r="D437" s="432"/>
      <c r="E437" s="432"/>
      <c r="F437" s="432"/>
      <c r="G437" s="432"/>
      <c r="H437" s="620"/>
      <c r="I437" s="432"/>
      <c r="J437" s="618">
        <f t="shared" ca="1" si="7"/>
        <v>46127.625776967594</v>
      </c>
      <c r="K437" s="432"/>
      <c r="L437" s="619" t="e">
        <f>VLOOKUP(B437,REFERENCE!A:E,4,0)</f>
        <v>#N/A</v>
      </c>
      <c r="M437" s="621"/>
    </row>
    <row r="438" spans="1:13">
      <c r="A438" s="432"/>
      <c r="B438" s="432"/>
      <c r="C438" s="432"/>
      <c r="D438" s="432"/>
      <c r="E438" s="432"/>
      <c r="F438" s="432"/>
      <c r="G438" s="432"/>
      <c r="H438" s="620"/>
      <c r="I438" s="432"/>
      <c r="J438" s="618">
        <f t="shared" ca="1" si="7"/>
        <v>46127.625776967594</v>
      </c>
      <c r="K438" s="432"/>
      <c r="L438" s="619" t="e">
        <f>VLOOKUP(B438,REFERENCE!A:E,4,0)</f>
        <v>#N/A</v>
      </c>
      <c r="M438" s="621"/>
    </row>
    <row r="439" spans="1:13">
      <c r="A439" s="432"/>
      <c r="B439" s="432"/>
      <c r="C439" s="432"/>
      <c r="D439" s="432"/>
      <c r="E439" s="432"/>
      <c r="F439" s="432"/>
      <c r="G439" s="432"/>
      <c r="H439" s="620"/>
      <c r="I439" s="432"/>
      <c r="J439" s="618">
        <f t="shared" ca="1" si="7"/>
        <v>46127.625776967594</v>
      </c>
      <c r="K439" s="432"/>
      <c r="L439" s="619" t="e">
        <f>VLOOKUP(B439,REFERENCE!A:E,4,0)</f>
        <v>#N/A</v>
      </c>
      <c r="M439" s="621"/>
    </row>
    <row r="440" spans="1:13">
      <c r="A440" s="432"/>
      <c r="B440" s="432"/>
      <c r="C440" s="432"/>
      <c r="D440" s="432"/>
      <c r="E440" s="432"/>
      <c r="F440" s="432"/>
      <c r="G440" s="432"/>
      <c r="H440" s="620"/>
      <c r="I440" s="432"/>
      <c r="J440" s="618">
        <f t="shared" ca="1" si="7"/>
        <v>46127.625776967594</v>
      </c>
      <c r="K440" s="432"/>
      <c r="L440" s="619" t="e">
        <f>VLOOKUP(B440,REFERENCE!A:E,4,0)</f>
        <v>#N/A</v>
      </c>
      <c r="M440" s="621"/>
    </row>
    <row r="441" spans="1:13">
      <c r="A441" s="432"/>
      <c r="B441" s="432"/>
      <c r="C441" s="432"/>
      <c r="D441" s="432"/>
      <c r="E441" s="432"/>
      <c r="F441" s="432"/>
      <c r="G441" s="432"/>
      <c r="H441" s="620"/>
      <c r="I441" s="432"/>
      <c r="J441" s="618">
        <f t="shared" ca="1" si="7"/>
        <v>46127.625776967594</v>
      </c>
      <c r="K441" s="432"/>
      <c r="L441" s="619" t="e">
        <f>VLOOKUP(B441,REFERENCE!A:E,4,0)</f>
        <v>#N/A</v>
      </c>
      <c r="M441" s="621"/>
    </row>
    <row r="442" spans="1:13">
      <c r="A442" s="432"/>
      <c r="B442" s="432"/>
      <c r="C442" s="432"/>
      <c r="D442" s="432"/>
      <c r="E442" s="432"/>
      <c r="F442" s="432"/>
      <c r="G442" s="432"/>
      <c r="H442" s="620"/>
      <c r="I442" s="432"/>
      <c r="J442" s="618">
        <f t="shared" ca="1" si="7"/>
        <v>46127.625776967594</v>
      </c>
      <c r="K442" s="432"/>
      <c r="L442" s="619" t="e">
        <f>VLOOKUP(B442,REFERENCE!A:E,4,0)</f>
        <v>#N/A</v>
      </c>
      <c r="M442" s="621"/>
    </row>
    <row r="443" spans="1:13">
      <c r="A443" s="432"/>
      <c r="B443" s="432"/>
      <c r="C443" s="432"/>
      <c r="D443" s="432"/>
      <c r="E443" s="432"/>
      <c r="F443" s="432"/>
      <c r="G443" s="432"/>
      <c r="H443" s="620"/>
      <c r="I443" s="432"/>
      <c r="J443" s="618">
        <f t="shared" ca="1" si="7"/>
        <v>46127.625776967594</v>
      </c>
      <c r="K443" s="432"/>
      <c r="L443" s="619" t="e">
        <f>VLOOKUP(B443,REFERENCE!A:E,4,0)</f>
        <v>#N/A</v>
      </c>
      <c r="M443" s="621"/>
    </row>
    <row r="444" spans="1:13">
      <c r="A444" s="432"/>
      <c r="B444" s="432"/>
      <c r="C444" s="432"/>
      <c r="D444" s="432"/>
      <c r="E444" s="432"/>
      <c r="F444" s="432"/>
      <c r="G444" s="432"/>
      <c r="H444" s="620"/>
      <c r="I444" s="432"/>
      <c r="J444" s="618">
        <f t="shared" ca="1" si="7"/>
        <v>46127.625776967594</v>
      </c>
      <c r="K444" s="432"/>
      <c r="L444" s="619" t="e">
        <f>VLOOKUP(B444,REFERENCE!A:E,4,0)</f>
        <v>#N/A</v>
      </c>
      <c r="M444" s="621"/>
    </row>
    <row r="445" spans="1:13">
      <c r="A445" s="432"/>
      <c r="B445" s="432"/>
      <c r="C445" s="432"/>
      <c r="D445" s="432"/>
      <c r="E445" s="432"/>
      <c r="F445" s="432"/>
      <c r="G445" s="432"/>
      <c r="H445" s="620"/>
      <c r="I445" s="432"/>
      <c r="J445" s="618">
        <f t="shared" ca="1" si="7"/>
        <v>46127.625776967594</v>
      </c>
      <c r="K445" s="432"/>
      <c r="L445" s="619" t="e">
        <f>VLOOKUP(B445,REFERENCE!A:E,4,0)</f>
        <v>#N/A</v>
      </c>
      <c r="M445" s="621"/>
    </row>
    <row r="446" spans="1:13">
      <c r="A446" s="432"/>
      <c r="B446" s="432"/>
      <c r="C446" s="432"/>
      <c r="D446" s="432"/>
      <c r="E446" s="432"/>
      <c r="F446" s="432"/>
      <c r="G446" s="432"/>
      <c r="H446" s="620"/>
      <c r="I446" s="432"/>
      <c r="J446" s="618">
        <f t="shared" ca="1" si="7"/>
        <v>46127.625776967594</v>
      </c>
      <c r="K446" s="432"/>
      <c r="L446" s="619" t="e">
        <f>VLOOKUP(B446,REFERENCE!A:E,4,0)</f>
        <v>#N/A</v>
      </c>
      <c r="M446" s="621"/>
    </row>
    <row r="447" spans="1:13">
      <c r="A447" s="432"/>
      <c r="B447" s="432"/>
      <c r="C447" s="432"/>
      <c r="D447" s="432"/>
      <c r="E447" s="432"/>
      <c r="F447" s="432"/>
      <c r="G447" s="432"/>
      <c r="H447" s="620"/>
      <c r="I447" s="432"/>
      <c r="J447" s="618">
        <f t="shared" ca="1" si="7"/>
        <v>46127.625776967594</v>
      </c>
      <c r="K447" s="432"/>
      <c r="L447" s="619" t="e">
        <f>VLOOKUP(B447,REFERENCE!A:E,4,0)</f>
        <v>#N/A</v>
      </c>
      <c r="M447" s="621"/>
    </row>
    <row r="448" spans="1:13">
      <c r="A448" s="432"/>
      <c r="B448" s="432"/>
      <c r="C448" s="432"/>
      <c r="D448" s="432"/>
      <c r="E448" s="432"/>
      <c r="F448" s="432"/>
      <c r="G448" s="432"/>
      <c r="H448" s="620"/>
      <c r="I448" s="432"/>
      <c r="J448" s="618">
        <f t="shared" ca="1" si="7"/>
        <v>46127.625776967594</v>
      </c>
      <c r="K448" s="432"/>
      <c r="L448" s="619" t="e">
        <f>VLOOKUP(B448,REFERENCE!A:E,4,0)</f>
        <v>#N/A</v>
      </c>
      <c r="M448" s="621"/>
    </row>
    <row r="449" spans="1:13">
      <c r="A449" s="432"/>
      <c r="B449" s="432"/>
      <c r="C449" s="432"/>
      <c r="D449" s="432"/>
      <c r="E449" s="432"/>
      <c r="F449" s="432"/>
      <c r="G449" s="432"/>
      <c r="H449" s="620"/>
      <c r="I449" s="432"/>
      <c r="J449" s="618">
        <f t="shared" ca="1" si="7"/>
        <v>46127.625776967594</v>
      </c>
      <c r="K449" s="432"/>
      <c r="L449" s="619" t="e">
        <f>VLOOKUP(B449,REFERENCE!A:E,4,0)</f>
        <v>#N/A</v>
      </c>
      <c r="M449" s="621"/>
    </row>
    <row r="450" spans="1:13">
      <c r="A450" s="432"/>
      <c r="B450" s="432"/>
      <c r="C450" s="432"/>
      <c r="D450" s="432"/>
      <c r="E450" s="432"/>
      <c r="F450" s="432"/>
      <c r="G450" s="432"/>
      <c r="H450" s="620"/>
      <c r="I450" s="432"/>
      <c r="J450" s="618">
        <f t="shared" ca="1" si="7"/>
        <v>46127.625776967594</v>
      </c>
      <c r="K450" s="432"/>
      <c r="L450" s="619" t="e">
        <f>VLOOKUP(B450,REFERENCE!A:E,4,0)</f>
        <v>#N/A</v>
      </c>
      <c r="M450" s="621"/>
    </row>
    <row r="451" spans="1:13">
      <c r="A451" s="432"/>
      <c r="B451" s="432"/>
      <c r="C451" s="432"/>
      <c r="D451" s="432"/>
      <c r="E451" s="432"/>
      <c r="F451" s="432"/>
      <c r="G451" s="432"/>
      <c r="H451" s="620"/>
      <c r="I451" s="432"/>
      <c r="J451" s="618">
        <f t="shared" ref="J451:J514" ca="1" si="8">NOW()-M451</f>
        <v>46127.625776967594</v>
      </c>
      <c r="K451" s="432"/>
      <c r="L451" s="619" t="e">
        <f>VLOOKUP(B451,REFERENCE!A:E,4,0)</f>
        <v>#N/A</v>
      </c>
      <c r="M451" s="621"/>
    </row>
    <row r="452" spans="1:13">
      <c r="A452" s="432"/>
      <c r="B452" s="432"/>
      <c r="C452" s="432"/>
      <c r="D452" s="432"/>
      <c r="E452" s="432"/>
      <c r="F452" s="432"/>
      <c r="G452" s="432"/>
      <c r="H452" s="620"/>
      <c r="I452" s="432"/>
      <c r="J452" s="618">
        <f t="shared" ca="1" si="8"/>
        <v>46127.625776967594</v>
      </c>
      <c r="K452" s="432"/>
      <c r="L452" s="619" t="e">
        <f>VLOOKUP(B452,REFERENCE!A:E,4,0)</f>
        <v>#N/A</v>
      </c>
      <c r="M452" s="621"/>
    </row>
    <row r="453" spans="1:13">
      <c r="A453" s="432"/>
      <c r="B453" s="432"/>
      <c r="C453" s="432"/>
      <c r="D453" s="432"/>
      <c r="E453" s="432"/>
      <c r="F453" s="432"/>
      <c r="G453" s="432"/>
      <c r="H453" s="620"/>
      <c r="I453" s="432"/>
      <c r="J453" s="618">
        <f t="shared" ca="1" si="8"/>
        <v>46127.625776967594</v>
      </c>
      <c r="K453" s="432"/>
      <c r="L453" s="619" t="e">
        <f>VLOOKUP(B453,REFERENCE!A:E,4,0)</f>
        <v>#N/A</v>
      </c>
      <c r="M453" s="621"/>
    </row>
    <row r="454" spans="1:13">
      <c r="A454" s="432"/>
      <c r="B454" s="432"/>
      <c r="C454" s="432"/>
      <c r="D454" s="432"/>
      <c r="E454" s="432"/>
      <c r="F454" s="432"/>
      <c r="G454" s="432"/>
      <c r="H454" s="620"/>
      <c r="I454" s="432"/>
      <c r="J454" s="618">
        <f t="shared" ca="1" si="8"/>
        <v>46127.625776967594</v>
      </c>
      <c r="K454" s="432"/>
      <c r="L454" s="619" t="e">
        <f>VLOOKUP(B454,REFERENCE!A:E,4,0)</f>
        <v>#N/A</v>
      </c>
      <c r="M454" s="621"/>
    </row>
    <row r="455" spans="1:13">
      <c r="A455" s="432"/>
      <c r="B455" s="432"/>
      <c r="C455" s="432"/>
      <c r="D455" s="432"/>
      <c r="E455" s="432"/>
      <c r="F455" s="432"/>
      <c r="G455" s="432"/>
      <c r="H455" s="620"/>
      <c r="I455" s="432"/>
      <c r="J455" s="618">
        <f t="shared" ca="1" si="8"/>
        <v>46127.625776967594</v>
      </c>
      <c r="K455" s="432"/>
      <c r="L455" s="619" t="e">
        <f>VLOOKUP(B455,REFERENCE!A:E,4,0)</f>
        <v>#N/A</v>
      </c>
      <c r="M455" s="621"/>
    </row>
    <row r="456" spans="1:13">
      <c r="A456" s="432"/>
      <c r="B456" s="432"/>
      <c r="C456" s="432"/>
      <c r="D456" s="432"/>
      <c r="E456" s="432"/>
      <c r="F456" s="432"/>
      <c r="G456" s="432"/>
      <c r="H456" s="620"/>
      <c r="I456" s="432"/>
      <c r="J456" s="618">
        <f t="shared" ca="1" si="8"/>
        <v>46127.625776967594</v>
      </c>
      <c r="K456" s="432"/>
      <c r="L456" s="619" t="e">
        <f>VLOOKUP(B456,REFERENCE!A:E,4,0)</f>
        <v>#N/A</v>
      </c>
      <c r="M456" s="621"/>
    </row>
    <row r="457" spans="1:13">
      <c r="A457" s="432"/>
      <c r="B457" s="432"/>
      <c r="C457" s="432"/>
      <c r="D457" s="432"/>
      <c r="E457" s="432"/>
      <c r="F457" s="432"/>
      <c r="G457" s="432"/>
      <c r="H457" s="620"/>
      <c r="I457" s="432"/>
      <c r="J457" s="618">
        <f t="shared" ca="1" si="8"/>
        <v>46127.625776967594</v>
      </c>
      <c r="K457" s="432"/>
      <c r="L457" s="619" t="e">
        <f>VLOOKUP(B457,REFERENCE!A:E,4,0)</f>
        <v>#N/A</v>
      </c>
      <c r="M457" s="621"/>
    </row>
    <row r="458" spans="1:13">
      <c r="A458" s="432"/>
      <c r="B458" s="432"/>
      <c r="C458" s="432"/>
      <c r="D458" s="432"/>
      <c r="E458" s="432"/>
      <c r="F458" s="432"/>
      <c r="G458" s="432"/>
      <c r="H458" s="620"/>
      <c r="I458" s="432"/>
      <c r="J458" s="618">
        <f t="shared" ca="1" si="8"/>
        <v>46127.625776967594</v>
      </c>
      <c r="K458" s="432"/>
      <c r="L458" s="619" t="e">
        <f>VLOOKUP(B458,REFERENCE!A:E,4,0)</f>
        <v>#N/A</v>
      </c>
      <c r="M458" s="621"/>
    </row>
    <row r="459" spans="1:13">
      <c r="A459" s="432"/>
      <c r="B459" s="432"/>
      <c r="C459" s="432"/>
      <c r="D459" s="432"/>
      <c r="E459" s="432"/>
      <c r="F459" s="432"/>
      <c r="G459" s="432"/>
      <c r="H459" s="620"/>
      <c r="I459" s="432"/>
      <c r="J459" s="618">
        <f t="shared" ca="1" si="8"/>
        <v>46127.625776967594</v>
      </c>
      <c r="K459" s="432"/>
      <c r="L459" s="619" t="e">
        <f>VLOOKUP(B459,REFERENCE!A:E,4,0)</f>
        <v>#N/A</v>
      </c>
      <c r="M459" s="621"/>
    </row>
    <row r="460" spans="1:13">
      <c r="A460" s="432"/>
      <c r="B460" s="432"/>
      <c r="C460" s="432"/>
      <c r="D460" s="432"/>
      <c r="E460" s="432"/>
      <c r="F460" s="432"/>
      <c r="G460" s="432"/>
      <c r="H460" s="620"/>
      <c r="I460" s="432"/>
      <c r="J460" s="618">
        <f t="shared" ca="1" si="8"/>
        <v>46127.625776967594</v>
      </c>
      <c r="K460" s="432"/>
      <c r="L460" s="619" t="e">
        <f>VLOOKUP(B460,REFERENCE!A:E,4,0)</f>
        <v>#N/A</v>
      </c>
      <c r="M460" s="621"/>
    </row>
    <row r="461" spans="1:13">
      <c r="A461" s="432"/>
      <c r="B461" s="432"/>
      <c r="C461" s="432"/>
      <c r="D461" s="432"/>
      <c r="E461" s="432"/>
      <c r="F461" s="432"/>
      <c r="G461" s="432"/>
      <c r="H461" s="620"/>
      <c r="I461" s="432"/>
      <c r="J461" s="618">
        <f t="shared" ca="1" si="8"/>
        <v>46127.625776967594</v>
      </c>
      <c r="K461" s="432"/>
      <c r="L461" s="619" t="e">
        <f>VLOOKUP(B461,REFERENCE!A:E,4,0)</f>
        <v>#N/A</v>
      </c>
      <c r="M461" s="621"/>
    </row>
    <row r="462" spans="1:13">
      <c r="A462" s="432"/>
      <c r="B462" s="432"/>
      <c r="C462" s="432"/>
      <c r="D462" s="432"/>
      <c r="E462" s="432"/>
      <c r="F462" s="432"/>
      <c r="G462" s="432"/>
      <c r="H462" s="620"/>
      <c r="I462" s="432"/>
      <c r="J462" s="618">
        <f t="shared" ca="1" si="8"/>
        <v>46127.625776967594</v>
      </c>
      <c r="K462" s="432"/>
      <c r="L462" s="619" t="e">
        <f>VLOOKUP(B462,REFERENCE!A:E,4,0)</f>
        <v>#N/A</v>
      </c>
      <c r="M462" s="621"/>
    </row>
    <row r="463" spans="1:13">
      <c r="A463" s="432"/>
      <c r="B463" s="432"/>
      <c r="C463" s="432"/>
      <c r="D463" s="432"/>
      <c r="E463" s="432"/>
      <c r="F463" s="432"/>
      <c r="G463" s="432"/>
      <c r="H463" s="620"/>
      <c r="I463" s="432"/>
      <c r="J463" s="618">
        <f t="shared" ca="1" si="8"/>
        <v>46127.625776967594</v>
      </c>
      <c r="K463" s="432"/>
      <c r="L463" s="619" t="e">
        <f>VLOOKUP(B463,REFERENCE!A:E,4,0)</f>
        <v>#N/A</v>
      </c>
      <c r="M463" s="621"/>
    </row>
    <row r="464" spans="1:13">
      <c r="A464" s="432"/>
      <c r="B464" s="432"/>
      <c r="C464" s="432"/>
      <c r="D464" s="432"/>
      <c r="E464" s="432"/>
      <c r="F464" s="432"/>
      <c r="G464" s="432"/>
      <c r="H464" s="620"/>
      <c r="I464" s="432"/>
      <c r="J464" s="618">
        <f t="shared" ca="1" si="8"/>
        <v>46127.625776967594</v>
      </c>
      <c r="K464" s="432"/>
      <c r="L464" s="619" t="e">
        <f>VLOOKUP(B464,REFERENCE!A:E,4,0)</f>
        <v>#N/A</v>
      </c>
      <c r="M464" s="621"/>
    </row>
    <row r="465" spans="1:13">
      <c r="A465" s="432"/>
      <c r="B465" s="432"/>
      <c r="C465" s="432"/>
      <c r="D465" s="432"/>
      <c r="E465" s="432"/>
      <c r="F465" s="432"/>
      <c r="G465" s="432"/>
      <c r="H465" s="620"/>
      <c r="I465" s="432"/>
      <c r="J465" s="618">
        <f t="shared" ca="1" si="8"/>
        <v>46127.625776967594</v>
      </c>
      <c r="K465" s="432"/>
      <c r="L465" s="619" t="e">
        <f>VLOOKUP(B465,REFERENCE!A:E,4,0)</f>
        <v>#N/A</v>
      </c>
      <c r="M465" s="621"/>
    </row>
    <row r="466" spans="1:13">
      <c r="A466" s="432"/>
      <c r="B466" s="432"/>
      <c r="C466" s="432"/>
      <c r="D466" s="432"/>
      <c r="E466" s="432"/>
      <c r="F466" s="432"/>
      <c r="G466" s="432"/>
      <c r="H466" s="620"/>
      <c r="I466" s="432"/>
      <c r="J466" s="618">
        <f t="shared" ca="1" si="8"/>
        <v>46127.625776967594</v>
      </c>
      <c r="K466" s="432"/>
      <c r="L466" s="619" t="e">
        <f>VLOOKUP(B466,REFERENCE!A:E,4,0)</f>
        <v>#N/A</v>
      </c>
      <c r="M466" s="621"/>
    </row>
    <row r="467" spans="1:13">
      <c r="A467" s="432"/>
      <c r="B467" s="432"/>
      <c r="C467" s="432"/>
      <c r="D467" s="432"/>
      <c r="E467" s="432"/>
      <c r="F467" s="432"/>
      <c r="G467" s="432"/>
      <c r="H467" s="620"/>
      <c r="I467" s="432"/>
      <c r="J467" s="618">
        <f t="shared" ca="1" si="8"/>
        <v>46127.625776967594</v>
      </c>
      <c r="K467" s="432"/>
      <c r="L467" s="619" t="e">
        <f>VLOOKUP(B467,REFERENCE!A:E,4,0)</f>
        <v>#N/A</v>
      </c>
      <c r="M467" s="621"/>
    </row>
    <row r="468" spans="1:13">
      <c r="A468" s="432"/>
      <c r="B468" s="432"/>
      <c r="C468" s="432"/>
      <c r="D468" s="432"/>
      <c r="E468" s="432"/>
      <c r="F468" s="432"/>
      <c r="G468" s="432"/>
      <c r="H468" s="620"/>
      <c r="I468" s="432"/>
      <c r="J468" s="618">
        <f t="shared" ca="1" si="8"/>
        <v>46127.625776967594</v>
      </c>
      <c r="K468" s="432"/>
      <c r="L468" s="619" t="e">
        <f>VLOOKUP(B468,REFERENCE!A:E,4,0)</f>
        <v>#N/A</v>
      </c>
      <c r="M468" s="621"/>
    </row>
    <row r="469" spans="1:13">
      <c r="A469" s="432"/>
      <c r="B469" s="432"/>
      <c r="C469" s="432"/>
      <c r="D469" s="432"/>
      <c r="E469" s="432"/>
      <c r="F469" s="432"/>
      <c r="G469" s="432"/>
      <c r="H469" s="620"/>
      <c r="I469" s="432"/>
      <c r="J469" s="618">
        <f t="shared" ca="1" si="8"/>
        <v>46127.625776967594</v>
      </c>
      <c r="K469" s="432"/>
      <c r="L469" s="619" t="e">
        <f>VLOOKUP(B469,REFERENCE!A:E,4,0)</f>
        <v>#N/A</v>
      </c>
      <c r="M469" s="621"/>
    </row>
    <row r="470" spans="1:13">
      <c r="A470" s="432"/>
      <c r="B470" s="432"/>
      <c r="C470" s="432"/>
      <c r="D470" s="432"/>
      <c r="E470" s="432"/>
      <c r="F470" s="432"/>
      <c r="G470" s="432"/>
      <c r="H470" s="620"/>
      <c r="I470" s="432"/>
      <c r="J470" s="618">
        <f t="shared" ca="1" si="8"/>
        <v>46127.625776967594</v>
      </c>
      <c r="K470" s="432"/>
      <c r="L470" s="619" t="e">
        <f>VLOOKUP(B470,REFERENCE!A:E,4,0)</f>
        <v>#N/A</v>
      </c>
      <c r="M470" s="621"/>
    </row>
    <row r="471" spans="1:13">
      <c r="A471" s="432"/>
      <c r="B471" s="432"/>
      <c r="C471" s="432"/>
      <c r="D471" s="432"/>
      <c r="E471" s="432"/>
      <c r="F471" s="432"/>
      <c r="G471" s="432"/>
      <c r="H471" s="620"/>
      <c r="I471" s="432"/>
      <c r="J471" s="618">
        <f t="shared" ca="1" si="8"/>
        <v>46127.625776967594</v>
      </c>
      <c r="K471" s="432"/>
      <c r="L471" s="619" t="e">
        <f>VLOOKUP(B471,REFERENCE!A:E,4,0)</f>
        <v>#N/A</v>
      </c>
      <c r="M471" s="621"/>
    </row>
    <row r="472" spans="1:13">
      <c r="A472" s="432"/>
      <c r="B472" s="432"/>
      <c r="C472" s="432"/>
      <c r="D472" s="432"/>
      <c r="E472" s="432"/>
      <c r="F472" s="432"/>
      <c r="G472" s="432"/>
      <c r="H472" s="620"/>
      <c r="I472" s="432"/>
      <c r="J472" s="618">
        <f t="shared" ca="1" si="8"/>
        <v>46127.625776967594</v>
      </c>
      <c r="K472" s="432"/>
      <c r="L472" s="619" t="e">
        <f>VLOOKUP(B472,REFERENCE!A:E,4,0)</f>
        <v>#N/A</v>
      </c>
      <c r="M472" s="621"/>
    </row>
    <row r="473" spans="1:13">
      <c r="A473" s="432"/>
      <c r="B473" s="432"/>
      <c r="C473" s="432"/>
      <c r="D473" s="432"/>
      <c r="E473" s="432"/>
      <c r="F473" s="432"/>
      <c r="G473" s="432"/>
      <c r="H473" s="620"/>
      <c r="I473" s="432"/>
      <c r="J473" s="618">
        <f t="shared" ca="1" si="8"/>
        <v>46127.625776967594</v>
      </c>
      <c r="K473" s="432"/>
      <c r="L473" s="619" t="e">
        <f>VLOOKUP(B473,REFERENCE!A:E,4,0)</f>
        <v>#N/A</v>
      </c>
      <c r="M473" s="621"/>
    </row>
    <row r="474" spans="1:13">
      <c r="A474" s="432"/>
      <c r="B474" s="432"/>
      <c r="C474" s="432"/>
      <c r="D474" s="432"/>
      <c r="E474" s="432"/>
      <c r="F474" s="432"/>
      <c r="G474" s="432"/>
      <c r="H474" s="620"/>
      <c r="I474" s="432"/>
      <c r="J474" s="618">
        <f t="shared" ca="1" si="8"/>
        <v>46127.625776967594</v>
      </c>
      <c r="K474" s="432"/>
      <c r="L474" s="619" t="e">
        <f>VLOOKUP(B474,REFERENCE!A:E,4,0)</f>
        <v>#N/A</v>
      </c>
      <c r="M474" s="621"/>
    </row>
    <row r="475" spans="1:13">
      <c r="A475" s="432"/>
      <c r="B475" s="432"/>
      <c r="C475" s="432"/>
      <c r="D475" s="432"/>
      <c r="E475" s="432"/>
      <c r="F475" s="432"/>
      <c r="G475" s="432"/>
      <c r="H475" s="620"/>
      <c r="I475" s="432"/>
      <c r="J475" s="618">
        <f t="shared" ca="1" si="8"/>
        <v>46127.625776967594</v>
      </c>
      <c r="K475" s="432"/>
      <c r="L475" s="619" t="e">
        <f>VLOOKUP(B475,REFERENCE!A:E,4,0)</f>
        <v>#N/A</v>
      </c>
      <c r="M475" s="621"/>
    </row>
    <row r="476" spans="1:13">
      <c r="A476" s="432"/>
      <c r="B476" s="432"/>
      <c r="C476" s="432"/>
      <c r="D476" s="432"/>
      <c r="E476" s="432"/>
      <c r="F476" s="432"/>
      <c r="G476" s="432"/>
      <c r="H476" s="620"/>
      <c r="I476" s="432"/>
      <c r="J476" s="618">
        <f t="shared" ca="1" si="8"/>
        <v>46127.625776967594</v>
      </c>
      <c r="K476" s="432"/>
      <c r="L476" s="619" t="e">
        <f>VLOOKUP(B476,REFERENCE!A:E,4,0)</f>
        <v>#N/A</v>
      </c>
      <c r="M476" s="621"/>
    </row>
    <row r="477" spans="1:13">
      <c r="A477" s="432"/>
      <c r="B477" s="432"/>
      <c r="C477" s="432"/>
      <c r="D477" s="432"/>
      <c r="E477" s="432"/>
      <c r="F477" s="432"/>
      <c r="G477" s="432"/>
      <c r="H477" s="620"/>
      <c r="I477" s="432"/>
      <c r="J477" s="618">
        <f t="shared" ca="1" si="8"/>
        <v>46127.625776967594</v>
      </c>
      <c r="K477" s="432"/>
      <c r="L477" s="619" t="e">
        <f>VLOOKUP(B477,REFERENCE!A:E,4,0)</f>
        <v>#N/A</v>
      </c>
      <c r="M477" s="621"/>
    </row>
    <row r="478" spans="1:13">
      <c r="A478" s="432"/>
      <c r="B478" s="432"/>
      <c r="C478" s="432"/>
      <c r="D478" s="432"/>
      <c r="E478" s="432"/>
      <c r="F478" s="432"/>
      <c r="G478" s="432"/>
      <c r="H478" s="620"/>
      <c r="I478" s="432"/>
      <c r="J478" s="618">
        <f t="shared" ca="1" si="8"/>
        <v>46127.625776967594</v>
      </c>
      <c r="K478" s="432"/>
      <c r="L478" s="619" t="e">
        <f>VLOOKUP(B478,REFERENCE!A:E,4,0)</f>
        <v>#N/A</v>
      </c>
      <c r="M478" s="621"/>
    </row>
    <row r="479" spans="1:13">
      <c r="A479" s="432"/>
      <c r="B479" s="432"/>
      <c r="C479" s="432"/>
      <c r="D479" s="432"/>
      <c r="E479" s="432"/>
      <c r="F479" s="432"/>
      <c r="G479" s="432"/>
      <c r="H479" s="620"/>
      <c r="I479" s="432"/>
      <c r="J479" s="618">
        <f t="shared" ca="1" si="8"/>
        <v>46127.625776967594</v>
      </c>
      <c r="K479" s="432"/>
      <c r="L479" s="619" t="e">
        <f>VLOOKUP(B479,REFERENCE!A:E,4,0)</f>
        <v>#N/A</v>
      </c>
      <c r="M479" s="621"/>
    </row>
    <row r="480" spans="1:13">
      <c r="A480" s="432"/>
      <c r="B480" s="432"/>
      <c r="C480" s="432"/>
      <c r="D480" s="432"/>
      <c r="E480" s="432"/>
      <c r="F480" s="432"/>
      <c r="G480" s="432"/>
      <c r="H480" s="620"/>
      <c r="I480" s="432"/>
      <c r="J480" s="618">
        <f t="shared" ca="1" si="8"/>
        <v>46127.625776967594</v>
      </c>
      <c r="K480" s="432"/>
      <c r="L480" s="619" t="e">
        <f>VLOOKUP(B480,REFERENCE!A:E,4,0)</f>
        <v>#N/A</v>
      </c>
      <c r="M480" s="621"/>
    </row>
    <row r="481" spans="1:13">
      <c r="A481" s="432"/>
      <c r="B481" s="432"/>
      <c r="C481" s="432"/>
      <c r="D481" s="432"/>
      <c r="E481" s="432"/>
      <c r="F481" s="432"/>
      <c r="G481" s="432"/>
      <c r="H481" s="620"/>
      <c r="I481" s="432"/>
      <c r="J481" s="618">
        <f t="shared" ca="1" si="8"/>
        <v>46127.625776967594</v>
      </c>
      <c r="K481" s="432"/>
      <c r="L481" s="619" t="e">
        <f>VLOOKUP(B481,REFERENCE!A:E,4,0)</f>
        <v>#N/A</v>
      </c>
      <c r="M481" s="621"/>
    </row>
    <row r="482" spans="1:13">
      <c r="A482" s="432"/>
      <c r="B482" s="432"/>
      <c r="C482" s="432"/>
      <c r="D482" s="432"/>
      <c r="E482" s="432"/>
      <c r="F482" s="432"/>
      <c r="G482" s="432"/>
      <c r="H482" s="620"/>
      <c r="I482" s="432"/>
      <c r="J482" s="618">
        <f t="shared" ca="1" si="8"/>
        <v>46127.625776967594</v>
      </c>
      <c r="K482" s="432"/>
      <c r="L482" s="619" t="e">
        <f>VLOOKUP(B482,REFERENCE!A:E,4,0)</f>
        <v>#N/A</v>
      </c>
      <c r="M482" s="621"/>
    </row>
    <row r="483" spans="1:13">
      <c r="A483" s="432"/>
      <c r="B483" s="432"/>
      <c r="C483" s="432"/>
      <c r="D483" s="432"/>
      <c r="E483" s="432"/>
      <c r="F483" s="432"/>
      <c r="G483" s="432"/>
      <c r="H483" s="620"/>
      <c r="I483" s="432"/>
      <c r="J483" s="618">
        <f t="shared" ca="1" si="8"/>
        <v>46127.625776967594</v>
      </c>
      <c r="K483" s="432"/>
      <c r="L483" s="619" t="e">
        <f>VLOOKUP(B483,REFERENCE!A:E,4,0)</f>
        <v>#N/A</v>
      </c>
      <c r="M483" s="621"/>
    </row>
    <row r="484" spans="1:13">
      <c r="A484" s="432"/>
      <c r="B484" s="432"/>
      <c r="C484" s="432"/>
      <c r="D484" s="432"/>
      <c r="E484" s="432"/>
      <c r="F484" s="432"/>
      <c r="G484" s="432"/>
      <c r="H484" s="620"/>
      <c r="I484" s="432"/>
      <c r="J484" s="618">
        <f t="shared" ca="1" si="8"/>
        <v>46127.625776967594</v>
      </c>
      <c r="K484" s="432"/>
      <c r="L484" s="619" t="e">
        <f>VLOOKUP(B484,REFERENCE!A:E,4,0)</f>
        <v>#N/A</v>
      </c>
      <c r="M484" s="621"/>
    </row>
    <row r="485" spans="1:13">
      <c r="A485" s="432"/>
      <c r="B485" s="432"/>
      <c r="C485" s="432"/>
      <c r="D485" s="432"/>
      <c r="E485" s="432"/>
      <c r="F485" s="432"/>
      <c r="G485" s="432"/>
      <c r="H485" s="620"/>
      <c r="I485" s="432"/>
      <c r="J485" s="618">
        <f t="shared" ca="1" si="8"/>
        <v>46127.625776967594</v>
      </c>
      <c r="K485" s="432"/>
      <c r="L485" s="619" t="e">
        <f>VLOOKUP(B485,REFERENCE!A:E,4,0)</f>
        <v>#N/A</v>
      </c>
      <c r="M485" s="621"/>
    </row>
    <row r="486" spans="1:13">
      <c r="A486" s="432"/>
      <c r="B486" s="432"/>
      <c r="C486" s="432"/>
      <c r="D486" s="432"/>
      <c r="E486" s="432"/>
      <c r="F486" s="432"/>
      <c r="G486" s="432"/>
      <c r="H486" s="620"/>
      <c r="I486" s="432"/>
      <c r="J486" s="618">
        <f t="shared" ca="1" si="8"/>
        <v>46127.625776967594</v>
      </c>
      <c r="K486" s="432"/>
      <c r="L486" s="619" t="e">
        <f>VLOOKUP(B486,REFERENCE!A:E,4,0)</f>
        <v>#N/A</v>
      </c>
      <c r="M486" s="621"/>
    </row>
    <row r="487" spans="1:13">
      <c r="A487" s="432"/>
      <c r="B487" s="432"/>
      <c r="C487" s="432"/>
      <c r="D487" s="432"/>
      <c r="E487" s="432"/>
      <c r="F487" s="432"/>
      <c r="G487" s="432"/>
      <c r="H487" s="620"/>
      <c r="I487" s="432"/>
      <c r="J487" s="618">
        <f t="shared" ca="1" si="8"/>
        <v>46127.625776967594</v>
      </c>
      <c r="K487" s="432"/>
      <c r="L487" s="619" t="e">
        <f>VLOOKUP(B487,REFERENCE!A:E,4,0)</f>
        <v>#N/A</v>
      </c>
      <c r="M487" s="621"/>
    </row>
    <row r="488" spans="1:13">
      <c r="A488" s="432"/>
      <c r="B488" s="432"/>
      <c r="C488" s="432"/>
      <c r="D488" s="432"/>
      <c r="E488" s="432"/>
      <c r="F488" s="432"/>
      <c r="G488" s="432"/>
      <c r="H488" s="620"/>
      <c r="I488" s="432"/>
      <c r="J488" s="618">
        <f t="shared" ca="1" si="8"/>
        <v>46127.625776967594</v>
      </c>
      <c r="K488" s="432"/>
      <c r="L488" s="619" t="e">
        <f>VLOOKUP(B488,REFERENCE!A:E,4,0)</f>
        <v>#N/A</v>
      </c>
      <c r="M488" s="621"/>
    </row>
    <row r="489" spans="1:13">
      <c r="A489" s="432"/>
      <c r="B489" s="432"/>
      <c r="C489" s="432"/>
      <c r="D489" s="432"/>
      <c r="E489" s="432"/>
      <c r="F489" s="432"/>
      <c r="G489" s="432"/>
      <c r="H489" s="620"/>
      <c r="I489" s="432"/>
      <c r="J489" s="618">
        <f t="shared" ca="1" si="8"/>
        <v>46127.625776967594</v>
      </c>
      <c r="K489" s="432"/>
      <c r="L489" s="619" t="e">
        <f>VLOOKUP(B489,REFERENCE!A:E,4,0)</f>
        <v>#N/A</v>
      </c>
      <c r="M489" s="621"/>
    </row>
    <row r="490" spans="1:13">
      <c r="A490" s="432"/>
      <c r="B490" s="432"/>
      <c r="C490" s="432"/>
      <c r="D490" s="432"/>
      <c r="E490" s="432"/>
      <c r="F490" s="432"/>
      <c r="G490" s="432"/>
      <c r="H490" s="620"/>
      <c r="I490" s="432"/>
      <c r="J490" s="618">
        <f t="shared" ca="1" si="8"/>
        <v>46127.625776967594</v>
      </c>
      <c r="K490" s="432"/>
      <c r="L490" s="619" t="e">
        <f>VLOOKUP(B490,REFERENCE!A:E,4,0)</f>
        <v>#N/A</v>
      </c>
      <c r="M490" s="621"/>
    </row>
    <row r="491" spans="1:13">
      <c r="A491" s="432"/>
      <c r="B491" s="432"/>
      <c r="C491" s="432"/>
      <c r="D491" s="432"/>
      <c r="E491" s="432"/>
      <c r="F491" s="432"/>
      <c r="G491" s="432"/>
      <c r="H491" s="620"/>
      <c r="I491" s="432"/>
      <c r="J491" s="618">
        <f t="shared" ca="1" si="8"/>
        <v>46127.625776967594</v>
      </c>
      <c r="K491" s="432"/>
      <c r="L491" s="619" t="e">
        <f>VLOOKUP(B491,REFERENCE!A:E,4,0)</f>
        <v>#N/A</v>
      </c>
      <c r="M491" s="621"/>
    </row>
    <row r="492" spans="1:13">
      <c r="A492" s="432"/>
      <c r="B492" s="432"/>
      <c r="C492" s="432"/>
      <c r="D492" s="432"/>
      <c r="E492" s="432"/>
      <c r="F492" s="432"/>
      <c r="G492" s="432"/>
      <c r="H492" s="620"/>
      <c r="I492" s="432"/>
      <c r="J492" s="618">
        <f t="shared" ca="1" si="8"/>
        <v>46127.625776967594</v>
      </c>
      <c r="K492" s="432"/>
      <c r="L492" s="619" t="e">
        <f>VLOOKUP(B492,REFERENCE!A:E,4,0)</f>
        <v>#N/A</v>
      </c>
      <c r="M492" s="621"/>
    </row>
    <row r="493" spans="1:13">
      <c r="A493" s="432"/>
      <c r="B493" s="432"/>
      <c r="C493" s="432"/>
      <c r="D493" s="432"/>
      <c r="E493" s="432"/>
      <c r="F493" s="432"/>
      <c r="G493" s="432"/>
      <c r="H493" s="620"/>
      <c r="I493" s="432"/>
      <c r="J493" s="618">
        <f t="shared" ca="1" si="8"/>
        <v>46127.625776967594</v>
      </c>
      <c r="K493" s="432"/>
      <c r="L493" s="619" t="e">
        <f>VLOOKUP(B493,REFERENCE!A:E,4,0)</f>
        <v>#N/A</v>
      </c>
      <c r="M493" s="621"/>
    </row>
    <row r="494" spans="1:13">
      <c r="A494" s="432"/>
      <c r="B494" s="432"/>
      <c r="C494" s="432"/>
      <c r="D494" s="432"/>
      <c r="E494" s="432"/>
      <c r="F494" s="432"/>
      <c r="G494" s="432"/>
      <c r="H494" s="620"/>
      <c r="I494" s="432"/>
      <c r="J494" s="618">
        <f t="shared" ca="1" si="8"/>
        <v>46127.625776967594</v>
      </c>
      <c r="K494" s="432"/>
      <c r="L494" s="619" t="e">
        <f>VLOOKUP(B494,REFERENCE!A:E,4,0)</f>
        <v>#N/A</v>
      </c>
      <c r="M494" s="621"/>
    </row>
    <row r="495" spans="1:13">
      <c r="A495" s="432"/>
      <c r="B495" s="432"/>
      <c r="C495" s="432"/>
      <c r="D495" s="432"/>
      <c r="E495" s="432"/>
      <c r="F495" s="432"/>
      <c r="G495" s="432"/>
      <c r="H495" s="620"/>
      <c r="I495" s="432"/>
      <c r="J495" s="618">
        <f t="shared" ca="1" si="8"/>
        <v>46127.625776967594</v>
      </c>
      <c r="K495" s="432"/>
      <c r="L495" s="619" t="e">
        <f>VLOOKUP(B495,REFERENCE!A:E,4,0)</f>
        <v>#N/A</v>
      </c>
      <c r="M495" s="621"/>
    </row>
    <row r="496" spans="1:13">
      <c r="A496" s="432"/>
      <c r="B496" s="432"/>
      <c r="C496" s="432"/>
      <c r="D496" s="432"/>
      <c r="E496" s="432"/>
      <c r="F496" s="432"/>
      <c r="G496" s="432"/>
      <c r="H496" s="620"/>
      <c r="I496" s="432"/>
      <c r="J496" s="618">
        <f t="shared" ca="1" si="8"/>
        <v>46127.625776967594</v>
      </c>
      <c r="K496" s="432"/>
      <c r="L496" s="619" t="e">
        <f>VLOOKUP(B496,REFERENCE!A:E,4,0)</f>
        <v>#N/A</v>
      </c>
      <c r="M496" s="621"/>
    </row>
    <row r="497" spans="1:13">
      <c r="A497" s="432"/>
      <c r="B497" s="432"/>
      <c r="C497" s="432"/>
      <c r="D497" s="432"/>
      <c r="E497" s="432"/>
      <c r="F497" s="432"/>
      <c r="G497" s="432"/>
      <c r="H497" s="620"/>
      <c r="I497" s="432"/>
      <c r="J497" s="618">
        <f t="shared" ca="1" si="8"/>
        <v>46127.625776967594</v>
      </c>
      <c r="K497" s="432"/>
      <c r="L497" s="619" t="e">
        <f>VLOOKUP(B497,REFERENCE!A:E,4,0)</f>
        <v>#N/A</v>
      </c>
      <c r="M497" s="621"/>
    </row>
    <row r="498" spans="1:13">
      <c r="A498" s="432"/>
      <c r="B498" s="432"/>
      <c r="C498" s="432"/>
      <c r="D498" s="432"/>
      <c r="E498" s="432"/>
      <c r="F498" s="432"/>
      <c r="G498" s="432"/>
      <c r="H498" s="620"/>
      <c r="I498" s="432"/>
      <c r="J498" s="618">
        <f t="shared" ca="1" si="8"/>
        <v>46127.625776967594</v>
      </c>
      <c r="K498" s="432"/>
      <c r="L498" s="619" t="e">
        <f>VLOOKUP(B498,REFERENCE!A:E,4,0)</f>
        <v>#N/A</v>
      </c>
      <c r="M498" s="621"/>
    </row>
    <row r="499" spans="1:13">
      <c r="A499" s="432"/>
      <c r="B499" s="432"/>
      <c r="C499" s="432"/>
      <c r="D499" s="432"/>
      <c r="E499" s="432"/>
      <c r="F499" s="432"/>
      <c r="G499" s="432"/>
      <c r="H499" s="620"/>
      <c r="I499" s="432"/>
      <c r="J499" s="618">
        <f t="shared" ca="1" si="8"/>
        <v>46127.625776967594</v>
      </c>
      <c r="K499" s="432"/>
      <c r="L499" s="619" t="e">
        <f>VLOOKUP(B499,REFERENCE!A:E,4,0)</f>
        <v>#N/A</v>
      </c>
      <c r="M499" s="621"/>
    </row>
    <row r="500" spans="1:13">
      <c r="A500" s="432"/>
      <c r="B500" s="432"/>
      <c r="C500" s="432"/>
      <c r="D500" s="432"/>
      <c r="E500" s="432"/>
      <c r="F500" s="432"/>
      <c r="G500" s="432"/>
      <c r="H500" s="620"/>
      <c r="I500" s="432"/>
      <c r="J500" s="618">
        <f t="shared" ca="1" si="8"/>
        <v>46127.625776967594</v>
      </c>
      <c r="K500" s="432"/>
      <c r="L500" s="619" t="e">
        <f>VLOOKUP(B500,REFERENCE!A:E,4,0)</f>
        <v>#N/A</v>
      </c>
      <c r="M500" s="621"/>
    </row>
    <row r="501" spans="1:13">
      <c r="A501" s="432"/>
      <c r="B501" s="432"/>
      <c r="C501" s="432"/>
      <c r="D501" s="432"/>
      <c r="E501" s="432"/>
      <c r="F501" s="432"/>
      <c r="G501" s="432"/>
      <c r="H501" s="620"/>
      <c r="I501" s="432"/>
      <c r="J501" s="618">
        <f t="shared" ca="1" si="8"/>
        <v>46127.625776967594</v>
      </c>
      <c r="K501" s="432"/>
      <c r="L501" s="619" t="e">
        <f>VLOOKUP(B501,REFERENCE!A:E,4,0)</f>
        <v>#N/A</v>
      </c>
      <c r="M501" s="621"/>
    </row>
    <row r="502" spans="1:13">
      <c r="A502" s="432"/>
      <c r="B502" s="432"/>
      <c r="C502" s="432"/>
      <c r="D502" s="432"/>
      <c r="E502" s="432"/>
      <c r="F502" s="432"/>
      <c r="G502" s="432"/>
      <c r="H502" s="620"/>
      <c r="I502" s="432"/>
      <c r="J502" s="618">
        <f t="shared" ca="1" si="8"/>
        <v>46127.625776967594</v>
      </c>
      <c r="K502" s="432"/>
      <c r="L502" s="619" t="e">
        <f>VLOOKUP(B502,REFERENCE!A:E,4,0)</f>
        <v>#N/A</v>
      </c>
      <c r="M502" s="621"/>
    </row>
    <row r="503" spans="1:13">
      <c r="A503" s="432"/>
      <c r="B503" s="432"/>
      <c r="C503" s="432"/>
      <c r="D503" s="432"/>
      <c r="E503" s="432"/>
      <c r="F503" s="432"/>
      <c r="G503" s="432"/>
      <c r="H503" s="620"/>
      <c r="I503" s="432"/>
      <c r="J503" s="618">
        <f t="shared" ca="1" si="8"/>
        <v>46127.625776967594</v>
      </c>
      <c r="K503" s="432"/>
      <c r="L503" s="619" t="e">
        <f>VLOOKUP(B503,REFERENCE!A:E,4,0)</f>
        <v>#N/A</v>
      </c>
      <c r="M503" s="621"/>
    </row>
    <row r="504" spans="1:13">
      <c r="A504" s="432"/>
      <c r="B504" s="432"/>
      <c r="C504" s="432"/>
      <c r="D504" s="432"/>
      <c r="E504" s="432"/>
      <c r="F504" s="432"/>
      <c r="G504" s="432"/>
      <c r="H504" s="620"/>
      <c r="I504" s="432"/>
      <c r="J504" s="618">
        <f t="shared" ca="1" si="8"/>
        <v>46127.625776967594</v>
      </c>
      <c r="K504" s="432"/>
      <c r="L504" s="619" t="e">
        <f>VLOOKUP(B504,REFERENCE!A:E,4,0)</f>
        <v>#N/A</v>
      </c>
      <c r="M504" s="621"/>
    </row>
    <row r="505" spans="1:13">
      <c r="A505" s="432"/>
      <c r="B505" s="432"/>
      <c r="C505" s="432"/>
      <c r="D505" s="432"/>
      <c r="E505" s="432"/>
      <c r="F505" s="432"/>
      <c r="G505" s="432"/>
      <c r="H505" s="620"/>
      <c r="I505" s="432"/>
      <c r="J505" s="618">
        <f t="shared" ca="1" si="8"/>
        <v>46127.625776967594</v>
      </c>
      <c r="K505" s="432"/>
      <c r="L505" s="619" t="e">
        <f>VLOOKUP(B505,REFERENCE!A:E,4,0)</f>
        <v>#N/A</v>
      </c>
      <c r="M505" s="621"/>
    </row>
    <row r="506" spans="1:13">
      <c r="A506" s="432"/>
      <c r="B506" s="432"/>
      <c r="C506" s="432"/>
      <c r="D506" s="432"/>
      <c r="E506" s="432"/>
      <c r="F506" s="432"/>
      <c r="G506" s="432"/>
      <c r="H506" s="620"/>
      <c r="I506" s="432"/>
      <c r="J506" s="618">
        <f t="shared" ca="1" si="8"/>
        <v>46127.625776967594</v>
      </c>
      <c r="K506" s="432"/>
      <c r="L506" s="619" t="e">
        <f>VLOOKUP(B506,REFERENCE!A:E,4,0)</f>
        <v>#N/A</v>
      </c>
      <c r="M506" s="621"/>
    </row>
    <row r="507" spans="1:13">
      <c r="A507" s="432"/>
      <c r="B507" s="432"/>
      <c r="C507" s="432"/>
      <c r="D507" s="432"/>
      <c r="E507" s="432"/>
      <c r="F507" s="432"/>
      <c r="G507" s="432"/>
      <c r="H507" s="620"/>
      <c r="I507" s="432"/>
      <c r="J507" s="618">
        <f t="shared" ca="1" si="8"/>
        <v>46127.625776967594</v>
      </c>
      <c r="K507" s="432"/>
      <c r="L507" s="619" t="e">
        <f>VLOOKUP(B507,REFERENCE!A:E,4,0)</f>
        <v>#N/A</v>
      </c>
      <c r="M507" s="621"/>
    </row>
    <row r="508" spans="1:13">
      <c r="A508" s="432"/>
      <c r="B508" s="432"/>
      <c r="C508" s="432"/>
      <c r="D508" s="432"/>
      <c r="E508" s="432"/>
      <c r="F508" s="432"/>
      <c r="G508" s="432"/>
      <c r="H508" s="620"/>
      <c r="I508" s="432"/>
      <c r="J508" s="618">
        <f t="shared" ca="1" si="8"/>
        <v>46127.625776967594</v>
      </c>
      <c r="K508" s="432"/>
      <c r="L508" s="619" t="e">
        <f>VLOOKUP(B508,REFERENCE!A:E,4,0)</f>
        <v>#N/A</v>
      </c>
      <c r="M508" s="621"/>
    </row>
    <row r="509" spans="1:13">
      <c r="A509" s="432"/>
      <c r="B509" s="432"/>
      <c r="C509" s="432"/>
      <c r="D509" s="432"/>
      <c r="E509" s="432"/>
      <c r="F509" s="432"/>
      <c r="G509" s="432"/>
      <c r="H509" s="620"/>
      <c r="I509" s="432"/>
      <c r="J509" s="618">
        <f t="shared" ca="1" si="8"/>
        <v>46127.625776967594</v>
      </c>
      <c r="K509" s="432"/>
      <c r="L509" s="619" t="e">
        <f>VLOOKUP(B509,REFERENCE!A:E,4,0)</f>
        <v>#N/A</v>
      </c>
      <c r="M509" s="621"/>
    </row>
    <row r="510" spans="1:13">
      <c r="A510" s="432"/>
      <c r="B510" s="432"/>
      <c r="C510" s="432"/>
      <c r="D510" s="432"/>
      <c r="E510" s="432"/>
      <c r="F510" s="432"/>
      <c r="G510" s="432"/>
      <c r="H510" s="620"/>
      <c r="I510" s="432"/>
      <c r="J510" s="618">
        <f t="shared" ca="1" si="8"/>
        <v>46127.625776967594</v>
      </c>
      <c r="K510" s="432"/>
      <c r="L510" s="619" t="e">
        <f>VLOOKUP(B510,REFERENCE!A:E,4,0)</f>
        <v>#N/A</v>
      </c>
      <c r="M510" s="621"/>
    </row>
    <row r="511" spans="1:13">
      <c r="A511" s="432"/>
      <c r="B511" s="432"/>
      <c r="C511" s="432"/>
      <c r="D511" s="432"/>
      <c r="E511" s="432"/>
      <c r="F511" s="432"/>
      <c r="G511" s="432"/>
      <c r="H511" s="620"/>
      <c r="I511" s="432"/>
      <c r="J511" s="618">
        <f t="shared" ca="1" si="8"/>
        <v>46127.625776967594</v>
      </c>
      <c r="K511" s="432"/>
      <c r="L511" s="619" t="e">
        <f>VLOOKUP(B511,REFERENCE!A:E,4,0)</f>
        <v>#N/A</v>
      </c>
      <c r="M511" s="621"/>
    </row>
    <row r="512" spans="1:13">
      <c r="A512" s="432"/>
      <c r="B512" s="432"/>
      <c r="C512" s="432"/>
      <c r="D512" s="432"/>
      <c r="E512" s="432"/>
      <c r="F512" s="432"/>
      <c r="G512" s="432"/>
      <c r="H512" s="620"/>
      <c r="I512" s="432"/>
      <c r="J512" s="618">
        <f t="shared" ca="1" si="8"/>
        <v>46127.625776967594</v>
      </c>
      <c r="K512" s="432"/>
      <c r="L512" s="619" t="e">
        <f>VLOOKUP(B512,REFERENCE!A:E,4,0)</f>
        <v>#N/A</v>
      </c>
      <c r="M512" s="621"/>
    </row>
    <row r="513" spans="1:13">
      <c r="A513" s="432"/>
      <c r="B513" s="432"/>
      <c r="C513" s="432"/>
      <c r="D513" s="432"/>
      <c r="E513" s="432"/>
      <c r="F513" s="432"/>
      <c r="G513" s="432"/>
      <c r="H513" s="620"/>
      <c r="I513" s="432"/>
      <c r="J513" s="618">
        <f t="shared" ca="1" si="8"/>
        <v>46127.625776967594</v>
      </c>
      <c r="K513" s="432"/>
      <c r="L513" s="619" t="e">
        <f>VLOOKUP(B513,REFERENCE!A:E,4,0)</f>
        <v>#N/A</v>
      </c>
      <c r="M513" s="621"/>
    </row>
    <row r="514" spans="1:13">
      <c r="A514" s="432"/>
      <c r="B514" s="432"/>
      <c r="C514" s="432"/>
      <c r="D514" s="432"/>
      <c r="E514" s="432"/>
      <c r="F514" s="432"/>
      <c r="G514" s="432"/>
      <c r="H514" s="620"/>
      <c r="I514" s="432"/>
      <c r="J514" s="618">
        <f t="shared" ca="1" si="8"/>
        <v>46127.625776967594</v>
      </c>
      <c r="K514" s="432"/>
      <c r="L514" s="619" t="e">
        <f>VLOOKUP(B514,REFERENCE!A:E,4,0)</f>
        <v>#N/A</v>
      </c>
      <c r="M514" s="621"/>
    </row>
    <row r="515" spans="1:13">
      <c r="A515" s="432"/>
      <c r="B515" s="432"/>
      <c r="C515" s="432"/>
      <c r="D515" s="432"/>
      <c r="E515" s="432"/>
      <c r="F515" s="432"/>
      <c r="G515" s="432"/>
      <c r="H515" s="620"/>
      <c r="I515" s="432"/>
      <c r="J515" s="618">
        <f t="shared" ref="J515:J578" ca="1" si="9">NOW()-M515</f>
        <v>46127.625776967594</v>
      </c>
      <c r="K515" s="432"/>
      <c r="L515" s="619" t="e">
        <f>VLOOKUP(B515,REFERENCE!A:E,4,0)</f>
        <v>#N/A</v>
      </c>
      <c r="M515" s="621"/>
    </row>
    <row r="516" spans="1:13">
      <c r="A516" s="432"/>
      <c r="B516" s="432"/>
      <c r="C516" s="432"/>
      <c r="D516" s="432"/>
      <c r="E516" s="432"/>
      <c r="F516" s="432"/>
      <c r="G516" s="432"/>
      <c r="H516" s="620"/>
      <c r="I516" s="432"/>
      <c r="J516" s="618">
        <f t="shared" ca="1" si="9"/>
        <v>46127.625776967594</v>
      </c>
      <c r="K516" s="432"/>
      <c r="L516" s="619" t="e">
        <f>VLOOKUP(B516,REFERENCE!A:E,4,0)</f>
        <v>#N/A</v>
      </c>
      <c r="M516" s="621"/>
    </row>
    <row r="517" spans="1:13">
      <c r="A517" s="432"/>
      <c r="B517" s="432"/>
      <c r="C517" s="432"/>
      <c r="D517" s="432"/>
      <c r="E517" s="432"/>
      <c r="F517" s="432"/>
      <c r="G517" s="432"/>
      <c r="H517" s="620"/>
      <c r="I517" s="432"/>
      <c r="J517" s="618">
        <f t="shared" ca="1" si="9"/>
        <v>46127.625776967594</v>
      </c>
      <c r="K517" s="432"/>
      <c r="L517" s="619" t="e">
        <f>VLOOKUP(B517,REFERENCE!A:E,4,0)</f>
        <v>#N/A</v>
      </c>
      <c r="M517" s="621"/>
    </row>
    <row r="518" spans="1:13">
      <c r="A518" s="432"/>
      <c r="B518" s="432"/>
      <c r="C518" s="432"/>
      <c r="D518" s="432"/>
      <c r="E518" s="432"/>
      <c r="F518" s="432"/>
      <c r="G518" s="432"/>
      <c r="H518" s="620"/>
      <c r="I518" s="432"/>
      <c r="J518" s="618">
        <f t="shared" ca="1" si="9"/>
        <v>46127.625776967594</v>
      </c>
      <c r="K518" s="432"/>
      <c r="L518" s="619" t="e">
        <f>VLOOKUP(B518,REFERENCE!A:E,4,0)</f>
        <v>#N/A</v>
      </c>
      <c r="M518" s="621"/>
    </row>
    <row r="519" spans="1:13">
      <c r="A519" s="432"/>
      <c r="B519" s="432"/>
      <c r="C519" s="432"/>
      <c r="D519" s="432"/>
      <c r="E519" s="432"/>
      <c r="F519" s="432"/>
      <c r="G519" s="432"/>
      <c r="H519" s="620"/>
      <c r="I519" s="432"/>
      <c r="J519" s="618">
        <f t="shared" ca="1" si="9"/>
        <v>46127.625776967594</v>
      </c>
      <c r="K519" s="432"/>
      <c r="L519" s="619" t="e">
        <f>VLOOKUP(B519,REFERENCE!A:E,4,0)</f>
        <v>#N/A</v>
      </c>
      <c r="M519" s="621"/>
    </row>
    <row r="520" spans="1:13">
      <c r="A520" s="432"/>
      <c r="B520" s="432"/>
      <c r="C520" s="432"/>
      <c r="D520" s="432"/>
      <c r="E520" s="432"/>
      <c r="F520" s="432"/>
      <c r="G520" s="432"/>
      <c r="H520" s="620"/>
      <c r="I520" s="432"/>
      <c r="J520" s="618">
        <f t="shared" ca="1" si="9"/>
        <v>46127.625776967594</v>
      </c>
      <c r="K520" s="432"/>
      <c r="L520" s="619" t="e">
        <f>VLOOKUP(B520,REFERENCE!A:E,4,0)</f>
        <v>#N/A</v>
      </c>
      <c r="M520" s="621"/>
    </row>
    <row r="521" spans="1:13">
      <c r="A521" s="432"/>
      <c r="B521" s="432"/>
      <c r="C521" s="432"/>
      <c r="D521" s="432"/>
      <c r="E521" s="432"/>
      <c r="F521" s="432"/>
      <c r="G521" s="432"/>
      <c r="H521" s="620"/>
      <c r="I521" s="432"/>
      <c r="J521" s="618">
        <f t="shared" ca="1" si="9"/>
        <v>46127.625776967594</v>
      </c>
      <c r="K521" s="432"/>
      <c r="L521" s="619" t="e">
        <f>VLOOKUP(B521,REFERENCE!A:E,4,0)</f>
        <v>#N/A</v>
      </c>
      <c r="M521" s="621"/>
    </row>
    <row r="522" spans="1:13">
      <c r="A522" s="432"/>
      <c r="B522" s="432"/>
      <c r="C522" s="432"/>
      <c r="D522" s="432"/>
      <c r="E522" s="432"/>
      <c r="F522" s="432"/>
      <c r="G522" s="432"/>
      <c r="H522" s="620"/>
      <c r="I522" s="432"/>
      <c r="J522" s="618">
        <f t="shared" ca="1" si="9"/>
        <v>46127.625776967594</v>
      </c>
      <c r="K522" s="432"/>
      <c r="L522" s="619" t="e">
        <f>VLOOKUP(B522,REFERENCE!A:E,4,0)</f>
        <v>#N/A</v>
      </c>
      <c r="M522" s="621"/>
    </row>
    <row r="523" spans="1:13">
      <c r="A523" s="432"/>
      <c r="B523" s="432"/>
      <c r="C523" s="432"/>
      <c r="D523" s="432"/>
      <c r="E523" s="432"/>
      <c r="F523" s="432"/>
      <c r="G523" s="432"/>
      <c r="H523" s="620"/>
      <c r="I523" s="432"/>
      <c r="J523" s="618">
        <f t="shared" ca="1" si="9"/>
        <v>46127.625776967594</v>
      </c>
      <c r="K523" s="432"/>
      <c r="L523" s="619" t="e">
        <f>VLOOKUP(B523,REFERENCE!A:E,4,0)</f>
        <v>#N/A</v>
      </c>
      <c r="M523" s="621"/>
    </row>
    <row r="524" spans="1:13">
      <c r="A524" s="432"/>
      <c r="B524" s="432"/>
      <c r="C524" s="432"/>
      <c r="D524" s="432"/>
      <c r="E524" s="432"/>
      <c r="F524" s="432"/>
      <c r="G524" s="432"/>
      <c r="H524" s="620"/>
      <c r="I524" s="432"/>
      <c r="J524" s="618">
        <f t="shared" ca="1" si="9"/>
        <v>46127.625776967594</v>
      </c>
      <c r="K524" s="432"/>
      <c r="L524" s="619" t="e">
        <f>VLOOKUP(B524,REFERENCE!A:E,4,0)</f>
        <v>#N/A</v>
      </c>
      <c r="M524" s="621"/>
    </row>
    <row r="525" spans="1:13">
      <c r="A525" s="432"/>
      <c r="B525" s="432"/>
      <c r="C525" s="432"/>
      <c r="D525" s="432"/>
      <c r="E525" s="432"/>
      <c r="F525" s="432"/>
      <c r="G525" s="432"/>
      <c r="H525" s="620"/>
      <c r="I525" s="432"/>
      <c r="J525" s="618">
        <f t="shared" ca="1" si="9"/>
        <v>46127.625776967594</v>
      </c>
      <c r="K525" s="432"/>
      <c r="L525" s="619" t="e">
        <f>VLOOKUP(B525,REFERENCE!A:E,4,0)</f>
        <v>#N/A</v>
      </c>
      <c r="M525" s="621"/>
    </row>
    <row r="526" spans="1:13">
      <c r="A526" s="432"/>
      <c r="B526" s="432"/>
      <c r="C526" s="432"/>
      <c r="D526" s="432"/>
      <c r="E526" s="432"/>
      <c r="F526" s="432"/>
      <c r="G526" s="432"/>
      <c r="H526" s="620"/>
      <c r="I526" s="432"/>
      <c r="J526" s="618">
        <f t="shared" ca="1" si="9"/>
        <v>46127.625776967594</v>
      </c>
      <c r="K526" s="432"/>
      <c r="L526" s="619" t="e">
        <f>VLOOKUP(B526,REFERENCE!A:E,4,0)</f>
        <v>#N/A</v>
      </c>
      <c r="M526" s="621"/>
    </row>
    <row r="527" spans="1:13">
      <c r="A527" s="432"/>
      <c r="B527" s="432"/>
      <c r="C527" s="432"/>
      <c r="D527" s="432"/>
      <c r="E527" s="432"/>
      <c r="F527" s="432"/>
      <c r="G527" s="432"/>
      <c r="H527" s="620"/>
      <c r="I527" s="432"/>
      <c r="J527" s="618">
        <f t="shared" ca="1" si="9"/>
        <v>46127.625776967594</v>
      </c>
      <c r="K527" s="432"/>
      <c r="L527" s="619" t="e">
        <f>VLOOKUP(B527,REFERENCE!A:E,4,0)</f>
        <v>#N/A</v>
      </c>
      <c r="M527" s="621"/>
    </row>
    <row r="528" spans="1:13">
      <c r="A528" s="432"/>
      <c r="B528" s="432"/>
      <c r="C528" s="432"/>
      <c r="D528" s="432"/>
      <c r="E528" s="432"/>
      <c r="F528" s="432"/>
      <c r="G528" s="432"/>
      <c r="H528" s="620"/>
      <c r="I528" s="432"/>
      <c r="J528" s="618">
        <f t="shared" ca="1" si="9"/>
        <v>46127.625776967594</v>
      </c>
      <c r="K528" s="432"/>
      <c r="L528" s="619" t="e">
        <f>VLOOKUP(B528,REFERENCE!A:E,4,0)</f>
        <v>#N/A</v>
      </c>
      <c r="M528" s="621"/>
    </row>
    <row r="529" spans="1:13">
      <c r="A529" s="432"/>
      <c r="B529" s="432"/>
      <c r="C529" s="432"/>
      <c r="D529" s="432"/>
      <c r="E529" s="432"/>
      <c r="F529" s="432"/>
      <c r="G529" s="432"/>
      <c r="H529" s="620"/>
      <c r="I529" s="432"/>
      <c r="J529" s="618">
        <f t="shared" ca="1" si="9"/>
        <v>46127.625776967594</v>
      </c>
      <c r="K529" s="432"/>
      <c r="L529" s="619" t="e">
        <f>VLOOKUP(B529,REFERENCE!A:E,4,0)</f>
        <v>#N/A</v>
      </c>
      <c r="M529" s="621"/>
    </row>
    <row r="530" spans="1:13">
      <c r="A530" s="432"/>
      <c r="B530" s="432"/>
      <c r="C530" s="432"/>
      <c r="D530" s="432"/>
      <c r="E530" s="432"/>
      <c r="F530" s="432"/>
      <c r="G530" s="432"/>
      <c r="H530" s="620"/>
      <c r="I530" s="432"/>
      <c r="J530" s="618">
        <f t="shared" ca="1" si="9"/>
        <v>46127.625776967594</v>
      </c>
      <c r="K530" s="432"/>
      <c r="L530" s="619" t="e">
        <f>VLOOKUP(B530,REFERENCE!A:E,4,0)</f>
        <v>#N/A</v>
      </c>
      <c r="M530" s="621"/>
    </row>
    <row r="531" spans="1:13">
      <c r="A531" s="432"/>
      <c r="B531" s="432"/>
      <c r="C531" s="432"/>
      <c r="D531" s="432"/>
      <c r="E531" s="432"/>
      <c r="F531" s="432"/>
      <c r="G531" s="432"/>
      <c r="H531" s="620"/>
      <c r="I531" s="432"/>
      <c r="J531" s="618">
        <f t="shared" ca="1" si="9"/>
        <v>46127.625776967594</v>
      </c>
      <c r="K531" s="432"/>
      <c r="L531" s="619" t="e">
        <f>VLOOKUP(B531,REFERENCE!A:E,4,0)</f>
        <v>#N/A</v>
      </c>
      <c r="M531" s="621"/>
    </row>
    <row r="532" spans="1:13">
      <c r="A532" s="432"/>
      <c r="B532" s="432"/>
      <c r="C532" s="432"/>
      <c r="D532" s="432"/>
      <c r="E532" s="432"/>
      <c r="F532" s="432"/>
      <c r="G532" s="432"/>
      <c r="H532" s="620"/>
      <c r="I532" s="432"/>
      <c r="J532" s="618">
        <f t="shared" ca="1" si="9"/>
        <v>46127.625776967594</v>
      </c>
      <c r="K532" s="432"/>
      <c r="L532" s="619" t="e">
        <f>VLOOKUP(B532,REFERENCE!A:E,4,0)</f>
        <v>#N/A</v>
      </c>
      <c r="M532" s="621"/>
    </row>
    <row r="533" spans="1:13">
      <c r="A533" s="432"/>
      <c r="B533" s="432"/>
      <c r="C533" s="432"/>
      <c r="D533" s="432"/>
      <c r="E533" s="432"/>
      <c r="F533" s="432"/>
      <c r="G533" s="432"/>
      <c r="H533" s="620"/>
      <c r="I533" s="432"/>
      <c r="J533" s="618">
        <f t="shared" ca="1" si="9"/>
        <v>46127.625776967594</v>
      </c>
      <c r="K533" s="432"/>
      <c r="L533" s="619" t="e">
        <f>VLOOKUP(B533,REFERENCE!A:E,4,0)</f>
        <v>#N/A</v>
      </c>
      <c r="M533" s="621"/>
    </row>
    <row r="534" spans="1:13">
      <c r="A534" s="432"/>
      <c r="B534" s="432"/>
      <c r="C534" s="432"/>
      <c r="D534" s="432"/>
      <c r="E534" s="432"/>
      <c r="F534" s="432"/>
      <c r="G534" s="432"/>
      <c r="H534" s="620"/>
      <c r="I534" s="432"/>
      <c r="J534" s="618">
        <f t="shared" ca="1" si="9"/>
        <v>46127.625776967594</v>
      </c>
      <c r="K534" s="432"/>
      <c r="L534" s="619" t="e">
        <f>VLOOKUP(B534,REFERENCE!A:E,4,0)</f>
        <v>#N/A</v>
      </c>
      <c r="M534" s="621"/>
    </row>
    <row r="535" spans="1:13">
      <c r="A535" s="432"/>
      <c r="B535" s="432"/>
      <c r="C535" s="432"/>
      <c r="D535" s="432"/>
      <c r="E535" s="432"/>
      <c r="F535" s="432"/>
      <c r="G535" s="432"/>
      <c r="H535" s="620"/>
      <c r="I535" s="432"/>
      <c r="J535" s="618">
        <f t="shared" ca="1" si="9"/>
        <v>46127.625776967594</v>
      </c>
      <c r="K535" s="432"/>
      <c r="L535" s="619" t="e">
        <f>VLOOKUP(B535,REFERENCE!A:E,4,0)</f>
        <v>#N/A</v>
      </c>
      <c r="M535" s="621"/>
    </row>
    <row r="536" spans="1:13">
      <c r="A536" s="432"/>
      <c r="B536" s="432"/>
      <c r="C536" s="432"/>
      <c r="D536" s="432"/>
      <c r="E536" s="432"/>
      <c r="F536" s="432"/>
      <c r="G536" s="432"/>
      <c r="H536" s="620"/>
      <c r="I536" s="432"/>
      <c r="J536" s="618">
        <f t="shared" ca="1" si="9"/>
        <v>46127.625776967594</v>
      </c>
      <c r="K536" s="432"/>
      <c r="L536" s="619" t="e">
        <f>VLOOKUP(B536,REFERENCE!A:E,4,0)</f>
        <v>#N/A</v>
      </c>
      <c r="M536" s="621"/>
    </row>
    <row r="537" spans="1:13">
      <c r="A537" s="432"/>
      <c r="B537" s="432"/>
      <c r="C537" s="432"/>
      <c r="D537" s="432"/>
      <c r="E537" s="432"/>
      <c r="F537" s="432"/>
      <c r="G537" s="432"/>
      <c r="H537" s="620"/>
      <c r="I537" s="432"/>
      <c r="J537" s="618">
        <f t="shared" ca="1" si="9"/>
        <v>46127.625776967594</v>
      </c>
      <c r="K537" s="432"/>
      <c r="L537" s="619" t="e">
        <f>VLOOKUP(B537,REFERENCE!A:E,4,0)</f>
        <v>#N/A</v>
      </c>
      <c r="M537" s="621"/>
    </row>
    <row r="538" spans="1:13">
      <c r="A538" s="432"/>
      <c r="B538" s="432"/>
      <c r="C538" s="432"/>
      <c r="D538" s="432"/>
      <c r="E538" s="432"/>
      <c r="F538" s="432"/>
      <c r="G538" s="432"/>
      <c r="H538" s="620"/>
      <c r="I538" s="432"/>
      <c r="J538" s="618">
        <f t="shared" ca="1" si="9"/>
        <v>46127.625776967594</v>
      </c>
      <c r="K538" s="432"/>
      <c r="L538" s="619" t="e">
        <f>VLOOKUP(B538,REFERENCE!A:E,4,0)</f>
        <v>#N/A</v>
      </c>
      <c r="M538" s="621"/>
    </row>
    <row r="539" spans="1:13">
      <c r="A539" s="432"/>
      <c r="B539" s="432"/>
      <c r="C539" s="432"/>
      <c r="D539" s="432"/>
      <c r="E539" s="432"/>
      <c r="F539" s="432"/>
      <c r="G539" s="432"/>
      <c r="H539" s="620"/>
      <c r="I539" s="432"/>
      <c r="J539" s="618">
        <f t="shared" ca="1" si="9"/>
        <v>46127.625776967594</v>
      </c>
      <c r="K539" s="432"/>
      <c r="L539" s="619" t="e">
        <f>VLOOKUP(B539,REFERENCE!A:E,4,0)</f>
        <v>#N/A</v>
      </c>
      <c r="M539" s="621"/>
    </row>
    <row r="540" spans="1:13">
      <c r="A540" s="432"/>
      <c r="B540" s="432"/>
      <c r="C540" s="432"/>
      <c r="D540" s="432"/>
      <c r="E540" s="432"/>
      <c r="F540" s="432"/>
      <c r="G540" s="432"/>
      <c r="H540" s="620"/>
      <c r="I540" s="432"/>
      <c r="J540" s="618">
        <f t="shared" ca="1" si="9"/>
        <v>46127.625776967594</v>
      </c>
      <c r="K540" s="432"/>
      <c r="L540" s="619" t="e">
        <f>VLOOKUP(B540,REFERENCE!A:E,4,0)</f>
        <v>#N/A</v>
      </c>
      <c r="M540" s="621"/>
    </row>
    <row r="541" spans="1:13">
      <c r="A541" s="432"/>
      <c r="B541" s="432"/>
      <c r="C541" s="432"/>
      <c r="D541" s="432"/>
      <c r="E541" s="432"/>
      <c r="F541" s="432"/>
      <c r="G541" s="432"/>
      <c r="H541" s="620"/>
      <c r="I541" s="432"/>
      <c r="J541" s="618">
        <f t="shared" ca="1" si="9"/>
        <v>46127.625776967594</v>
      </c>
      <c r="K541" s="432"/>
      <c r="L541" s="619" t="e">
        <f>VLOOKUP(B541,REFERENCE!A:E,4,0)</f>
        <v>#N/A</v>
      </c>
      <c r="M541" s="621"/>
    </row>
    <row r="542" spans="1:13">
      <c r="A542" s="432"/>
      <c r="B542" s="432"/>
      <c r="C542" s="432"/>
      <c r="D542" s="432"/>
      <c r="E542" s="432"/>
      <c r="F542" s="432"/>
      <c r="G542" s="432"/>
      <c r="H542" s="620"/>
      <c r="I542" s="432"/>
      <c r="J542" s="618">
        <f t="shared" ca="1" si="9"/>
        <v>46127.625776967594</v>
      </c>
      <c r="K542" s="432"/>
      <c r="L542" s="619" t="e">
        <f>VLOOKUP(B542,REFERENCE!A:E,4,0)</f>
        <v>#N/A</v>
      </c>
      <c r="M542" s="621"/>
    </row>
    <row r="543" spans="1:13">
      <c r="A543" s="432"/>
      <c r="B543" s="432"/>
      <c r="C543" s="432"/>
      <c r="D543" s="432"/>
      <c r="E543" s="432"/>
      <c r="F543" s="432"/>
      <c r="G543" s="432"/>
      <c r="H543" s="620"/>
      <c r="I543" s="432"/>
      <c r="J543" s="618">
        <f t="shared" ca="1" si="9"/>
        <v>46127.625776967594</v>
      </c>
      <c r="K543" s="432"/>
      <c r="L543" s="619" t="e">
        <f>VLOOKUP(B543,REFERENCE!A:E,4,0)</f>
        <v>#N/A</v>
      </c>
      <c r="M543" s="621"/>
    </row>
    <row r="544" spans="1:13">
      <c r="A544" s="432"/>
      <c r="B544" s="432"/>
      <c r="C544" s="432"/>
      <c r="D544" s="432"/>
      <c r="E544" s="432"/>
      <c r="F544" s="432"/>
      <c r="G544" s="432"/>
      <c r="H544" s="620"/>
      <c r="I544" s="432"/>
      <c r="J544" s="618">
        <f t="shared" ca="1" si="9"/>
        <v>46127.625776967594</v>
      </c>
      <c r="K544" s="432"/>
      <c r="L544" s="619" t="e">
        <f>VLOOKUP(B544,REFERENCE!A:E,4,0)</f>
        <v>#N/A</v>
      </c>
      <c r="M544" s="621"/>
    </row>
    <row r="545" spans="1:13">
      <c r="A545" s="432"/>
      <c r="B545" s="432"/>
      <c r="C545" s="432"/>
      <c r="D545" s="432"/>
      <c r="E545" s="432"/>
      <c r="F545" s="432"/>
      <c r="G545" s="432"/>
      <c r="H545" s="620"/>
      <c r="I545" s="432"/>
      <c r="J545" s="618">
        <f t="shared" ca="1" si="9"/>
        <v>46127.625776967594</v>
      </c>
      <c r="K545" s="432"/>
      <c r="L545" s="619" t="e">
        <f>VLOOKUP(B545,REFERENCE!A:E,4,0)</f>
        <v>#N/A</v>
      </c>
      <c r="M545" s="621"/>
    </row>
    <row r="546" spans="1:13">
      <c r="A546" s="432"/>
      <c r="B546" s="432"/>
      <c r="C546" s="432"/>
      <c r="D546" s="432"/>
      <c r="E546" s="432"/>
      <c r="F546" s="432"/>
      <c r="G546" s="432"/>
      <c r="H546" s="620"/>
      <c r="I546" s="432"/>
      <c r="J546" s="618">
        <f t="shared" ca="1" si="9"/>
        <v>46127.625776967594</v>
      </c>
      <c r="K546" s="432"/>
      <c r="L546" s="619" t="e">
        <f>VLOOKUP(B546,REFERENCE!A:E,4,0)</f>
        <v>#N/A</v>
      </c>
      <c r="M546" s="621"/>
    </row>
    <row r="547" spans="1:13">
      <c r="A547" s="432"/>
      <c r="B547" s="432"/>
      <c r="C547" s="432"/>
      <c r="D547" s="432"/>
      <c r="E547" s="432"/>
      <c r="F547" s="432"/>
      <c r="G547" s="432"/>
      <c r="H547" s="620"/>
      <c r="I547" s="432"/>
      <c r="J547" s="618">
        <f t="shared" ca="1" si="9"/>
        <v>46127.625776967594</v>
      </c>
      <c r="K547" s="432"/>
      <c r="L547" s="619" t="e">
        <f>VLOOKUP(B547,REFERENCE!A:E,4,0)</f>
        <v>#N/A</v>
      </c>
      <c r="M547" s="621"/>
    </row>
    <row r="548" spans="1:13">
      <c r="A548" s="432"/>
      <c r="B548" s="432"/>
      <c r="C548" s="432"/>
      <c r="D548" s="432"/>
      <c r="E548" s="432"/>
      <c r="F548" s="432"/>
      <c r="G548" s="432"/>
      <c r="H548" s="620"/>
      <c r="I548" s="432"/>
      <c r="J548" s="618">
        <f t="shared" ca="1" si="9"/>
        <v>46127.625776967594</v>
      </c>
      <c r="K548" s="432"/>
      <c r="L548" s="619" t="e">
        <f>VLOOKUP(B548,REFERENCE!A:E,4,0)</f>
        <v>#N/A</v>
      </c>
      <c r="M548" s="621"/>
    </row>
    <row r="549" spans="1:13">
      <c r="A549" s="432"/>
      <c r="B549" s="432"/>
      <c r="C549" s="432"/>
      <c r="D549" s="432"/>
      <c r="E549" s="432"/>
      <c r="F549" s="432"/>
      <c r="G549" s="432"/>
      <c r="H549" s="620"/>
      <c r="I549" s="432"/>
      <c r="J549" s="618">
        <f t="shared" ca="1" si="9"/>
        <v>46127.625776967594</v>
      </c>
      <c r="K549" s="432"/>
      <c r="L549" s="619" t="e">
        <f>VLOOKUP(B549,REFERENCE!A:E,4,0)</f>
        <v>#N/A</v>
      </c>
      <c r="M549" s="621"/>
    </row>
    <row r="550" spans="1:13">
      <c r="A550" s="432"/>
      <c r="B550" s="432"/>
      <c r="C550" s="432"/>
      <c r="D550" s="432"/>
      <c r="E550" s="432"/>
      <c r="F550" s="432"/>
      <c r="G550" s="432"/>
      <c r="H550" s="620"/>
      <c r="I550" s="432"/>
      <c r="J550" s="618">
        <f t="shared" ca="1" si="9"/>
        <v>46127.625776967594</v>
      </c>
      <c r="K550" s="432"/>
      <c r="L550" s="619" t="e">
        <f>VLOOKUP(B550,REFERENCE!A:E,4,0)</f>
        <v>#N/A</v>
      </c>
      <c r="M550" s="621"/>
    </row>
    <row r="551" spans="1:13">
      <c r="A551" s="432"/>
      <c r="B551" s="432"/>
      <c r="C551" s="432"/>
      <c r="D551" s="432"/>
      <c r="E551" s="432"/>
      <c r="F551" s="432"/>
      <c r="G551" s="432"/>
      <c r="H551" s="620"/>
      <c r="I551" s="432"/>
      <c r="J551" s="618">
        <f t="shared" ca="1" si="9"/>
        <v>46127.625776967594</v>
      </c>
      <c r="K551" s="432"/>
      <c r="L551" s="619" t="e">
        <f>VLOOKUP(B551,REFERENCE!A:E,4,0)</f>
        <v>#N/A</v>
      </c>
      <c r="M551" s="621"/>
    </row>
    <row r="552" spans="1:13">
      <c r="A552" s="432"/>
      <c r="B552" s="432"/>
      <c r="C552" s="432"/>
      <c r="D552" s="432"/>
      <c r="E552" s="432"/>
      <c r="F552" s="432"/>
      <c r="G552" s="432"/>
      <c r="H552" s="620"/>
      <c r="I552" s="432"/>
      <c r="J552" s="618">
        <f t="shared" ca="1" si="9"/>
        <v>46127.625776967594</v>
      </c>
      <c r="K552" s="432"/>
      <c r="L552" s="619" t="e">
        <f>VLOOKUP(B552,REFERENCE!A:E,4,0)</f>
        <v>#N/A</v>
      </c>
      <c r="M552" s="621"/>
    </row>
    <row r="553" spans="1:13">
      <c r="A553" s="432"/>
      <c r="B553" s="432"/>
      <c r="C553" s="432"/>
      <c r="D553" s="432"/>
      <c r="E553" s="432"/>
      <c r="F553" s="432"/>
      <c r="G553" s="432"/>
      <c r="H553" s="620"/>
      <c r="I553" s="432"/>
      <c r="J553" s="618">
        <f t="shared" ca="1" si="9"/>
        <v>46127.625776967594</v>
      </c>
      <c r="K553" s="432"/>
      <c r="L553" s="619" t="e">
        <f>VLOOKUP(B553,REFERENCE!A:E,4,0)</f>
        <v>#N/A</v>
      </c>
      <c r="M553" s="621"/>
    </row>
    <row r="554" spans="1:13">
      <c r="A554" s="432"/>
      <c r="B554" s="432"/>
      <c r="C554" s="432"/>
      <c r="D554" s="432"/>
      <c r="E554" s="432"/>
      <c r="F554" s="432"/>
      <c r="G554" s="432"/>
      <c r="H554" s="620"/>
      <c r="I554" s="432"/>
      <c r="J554" s="618">
        <f t="shared" ca="1" si="9"/>
        <v>46127.625776967594</v>
      </c>
      <c r="K554" s="432"/>
      <c r="L554" s="619" t="e">
        <f>VLOOKUP(B554,REFERENCE!A:E,4,0)</f>
        <v>#N/A</v>
      </c>
      <c r="M554" s="621"/>
    </row>
    <row r="555" spans="1:13">
      <c r="A555" s="432"/>
      <c r="B555" s="432"/>
      <c r="C555" s="432"/>
      <c r="D555" s="432"/>
      <c r="E555" s="432"/>
      <c r="F555" s="432"/>
      <c r="G555" s="432"/>
      <c r="H555" s="620"/>
      <c r="I555" s="432"/>
      <c r="J555" s="618">
        <f t="shared" ca="1" si="9"/>
        <v>46127.625776967594</v>
      </c>
      <c r="K555" s="432"/>
      <c r="L555" s="619" t="e">
        <f>VLOOKUP(B555,REFERENCE!A:E,4,0)</f>
        <v>#N/A</v>
      </c>
      <c r="M555" s="621"/>
    </row>
    <row r="556" spans="1:13">
      <c r="A556" s="432"/>
      <c r="B556" s="432"/>
      <c r="C556" s="432"/>
      <c r="D556" s="432"/>
      <c r="E556" s="432"/>
      <c r="F556" s="432"/>
      <c r="G556" s="432"/>
      <c r="H556" s="620"/>
      <c r="I556" s="432"/>
      <c r="J556" s="618">
        <f t="shared" ca="1" si="9"/>
        <v>46127.625776967594</v>
      </c>
      <c r="K556" s="432"/>
      <c r="L556" s="619" t="e">
        <f>VLOOKUP(B556,REFERENCE!A:E,4,0)</f>
        <v>#N/A</v>
      </c>
      <c r="M556" s="621"/>
    </row>
    <row r="557" spans="1:13">
      <c r="A557" s="432"/>
      <c r="B557" s="432"/>
      <c r="C557" s="432"/>
      <c r="D557" s="432"/>
      <c r="E557" s="432"/>
      <c r="F557" s="432"/>
      <c r="G557" s="432"/>
      <c r="H557" s="620"/>
      <c r="I557" s="432"/>
      <c r="J557" s="618">
        <f t="shared" ca="1" si="9"/>
        <v>46127.625776967594</v>
      </c>
      <c r="K557" s="432"/>
      <c r="L557" s="619" t="e">
        <f>VLOOKUP(B557,REFERENCE!A:E,4,0)</f>
        <v>#N/A</v>
      </c>
      <c r="M557" s="621"/>
    </row>
    <row r="558" spans="1:13">
      <c r="A558" s="432"/>
      <c r="B558" s="432"/>
      <c r="C558" s="432"/>
      <c r="D558" s="432"/>
      <c r="E558" s="432"/>
      <c r="F558" s="432"/>
      <c r="G558" s="432"/>
      <c r="H558" s="620"/>
      <c r="I558" s="432"/>
      <c r="J558" s="618">
        <f t="shared" ca="1" si="9"/>
        <v>46127.625776967594</v>
      </c>
      <c r="K558" s="432"/>
      <c r="L558" s="619" t="e">
        <f>VLOOKUP(B558,REFERENCE!A:E,4,0)</f>
        <v>#N/A</v>
      </c>
      <c r="M558" s="621"/>
    </row>
    <row r="559" spans="1:13">
      <c r="A559" s="432"/>
      <c r="B559" s="432"/>
      <c r="C559" s="432"/>
      <c r="D559" s="432"/>
      <c r="E559" s="432"/>
      <c r="F559" s="432"/>
      <c r="G559" s="432"/>
      <c r="H559" s="620"/>
      <c r="I559" s="432"/>
      <c r="J559" s="618">
        <f t="shared" ca="1" si="9"/>
        <v>46127.625776967594</v>
      </c>
      <c r="K559" s="432"/>
      <c r="L559" s="619" t="e">
        <f>VLOOKUP(B559,REFERENCE!A:E,4,0)</f>
        <v>#N/A</v>
      </c>
      <c r="M559" s="621"/>
    </row>
    <row r="560" spans="1:13">
      <c r="A560" s="432"/>
      <c r="B560" s="432"/>
      <c r="C560" s="432"/>
      <c r="D560" s="432"/>
      <c r="E560" s="432"/>
      <c r="F560" s="432"/>
      <c r="G560" s="432"/>
      <c r="H560" s="620"/>
      <c r="I560" s="432"/>
      <c r="J560" s="618">
        <f t="shared" ca="1" si="9"/>
        <v>46127.625776967594</v>
      </c>
      <c r="K560" s="432"/>
      <c r="L560" s="619" t="e">
        <f>VLOOKUP(B560,REFERENCE!A:E,4,0)</f>
        <v>#N/A</v>
      </c>
      <c r="M560" s="621"/>
    </row>
    <row r="561" spans="1:13">
      <c r="A561" s="432"/>
      <c r="B561" s="432"/>
      <c r="C561" s="432"/>
      <c r="D561" s="432"/>
      <c r="E561" s="432"/>
      <c r="F561" s="432"/>
      <c r="G561" s="432"/>
      <c r="H561" s="620"/>
      <c r="I561" s="432"/>
      <c r="J561" s="618">
        <f t="shared" ca="1" si="9"/>
        <v>46127.625776967594</v>
      </c>
      <c r="K561" s="432"/>
      <c r="L561" s="619" t="e">
        <f>VLOOKUP(B561,REFERENCE!A:E,4,0)</f>
        <v>#N/A</v>
      </c>
      <c r="M561" s="621"/>
    </row>
    <row r="562" spans="1:13">
      <c r="A562" s="432"/>
      <c r="B562" s="432"/>
      <c r="C562" s="432"/>
      <c r="D562" s="432"/>
      <c r="E562" s="432"/>
      <c r="F562" s="432"/>
      <c r="G562" s="432"/>
      <c r="H562" s="620"/>
      <c r="I562" s="432"/>
      <c r="J562" s="618">
        <f t="shared" ca="1" si="9"/>
        <v>46127.625776967594</v>
      </c>
      <c r="K562" s="432"/>
      <c r="L562" s="619" t="e">
        <f>VLOOKUP(B562,REFERENCE!A:E,4,0)</f>
        <v>#N/A</v>
      </c>
      <c r="M562" s="621"/>
    </row>
    <row r="563" spans="1:13">
      <c r="A563" s="432"/>
      <c r="B563" s="432"/>
      <c r="C563" s="432"/>
      <c r="D563" s="432"/>
      <c r="E563" s="432"/>
      <c r="F563" s="432"/>
      <c r="G563" s="432"/>
      <c r="H563" s="620"/>
      <c r="I563" s="432"/>
      <c r="J563" s="618">
        <f t="shared" ca="1" si="9"/>
        <v>46127.625776967594</v>
      </c>
      <c r="K563" s="432"/>
      <c r="L563" s="619" t="e">
        <f>VLOOKUP(B563,REFERENCE!A:E,4,0)</f>
        <v>#N/A</v>
      </c>
      <c r="M563" s="621"/>
    </row>
    <row r="564" spans="1:13">
      <c r="A564" s="432"/>
      <c r="B564" s="432"/>
      <c r="C564" s="432"/>
      <c r="D564" s="432"/>
      <c r="E564" s="432"/>
      <c r="F564" s="432"/>
      <c r="G564" s="432"/>
      <c r="H564" s="620"/>
      <c r="I564" s="432"/>
      <c r="J564" s="618">
        <f t="shared" ca="1" si="9"/>
        <v>46127.625776967594</v>
      </c>
      <c r="K564" s="432"/>
      <c r="L564" s="619" t="e">
        <f>VLOOKUP(B564,REFERENCE!A:E,4,0)</f>
        <v>#N/A</v>
      </c>
      <c r="M564" s="621"/>
    </row>
    <row r="565" spans="1:13">
      <c r="A565" s="432"/>
      <c r="B565" s="432"/>
      <c r="C565" s="432"/>
      <c r="D565" s="432"/>
      <c r="E565" s="432"/>
      <c r="F565" s="432"/>
      <c r="G565" s="432"/>
      <c r="H565" s="620"/>
      <c r="I565" s="432"/>
      <c r="J565" s="618">
        <f t="shared" ca="1" si="9"/>
        <v>46127.625776967594</v>
      </c>
      <c r="K565" s="432"/>
      <c r="L565" s="619" t="e">
        <f>VLOOKUP(B565,REFERENCE!A:E,4,0)</f>
        <v>#N/A</v>
      </c>
      <c r="M565" s="621"/>
    </row>
    <row r="566" spans="1:13">
      <c r="A566" s="432"/>
      <c r="B566" s="432"/>
      <c r="C566" s="432"/>
      <c r="D566" s="432"/>
      <c r="E566" s="432"/>
      <c r="F566" s="432"/>
      <c r="G566" s="432"/>
      <c r="H566" s="620"/>
      <c r="I566" s="432"/>
      <c r="J566" s="618">
        <f t="shared" ca="1" si="9"/>
        <v>46127.625776967594</v>
      </c>
      <c r="K566" s="432"/>
      <c r="L566" s="619" t="e">
        <f>VLOOKUP(B566,REFERENCE!A:E,4,0)</f>
        <v>#N/A</v>
      </c>
      <c r="M566" s="621"/>
    </row>
    <row r="567" spans="1:13">
      <c r="A567" s="432"/>
      <c r="B567" s="432"/>
      <c r="C567" s="432"/>
      <c r="D567" s="432"/>
      <c r="E567" s="432"/>
      <c r="F567" s="432"/>
      <c r="G567" s="432"/>
      <c r="H567" s="620"/>
      <c r="I567" s="432"/>
      <c r="J567" s="618">
        <f t="shared" ca="1" si="9"/>
        <v>46127.625776967594</v>
      </c>
      <c r="K567" s="432"/>
      <c r="L567" s="619" t="e">
        <f>VLOOKUP(B567,REFERENCE!A:E,4,0)</f>
        <v>#N/A</v>
      </c>
      <c r="M567" s="621"/>
    </row>
    <row r="568" spans="1:13">
      <c r="A568" s="432"/>
      <c r="B568" s="432"/>
      <c r="C568" s="432"/>
      <c r="D568" s="432"/>
      <c r="E568" s="432"/>
      <c r="F568" s="432"/>
      <c r="G568" s="432"/>
      <c r="H568" s="620"/>
      <c r="I568" s="432"/>
      <c r="J568" s="618">
        <f t="shared" ca="1" si="9"/>
        <v>46127.625776967594</v>
      </c>
      <c r="K568" s="432"/>
      <c r="L568" s="619" t="e">
        <f>VLOOKUP(B568,REFERENCE!A:E,4,0)</f>
        <v>#N/A</v>
      </c>
      <c r="M568" s="621"/>
    </row>
    <row r="569" spans="1:13">
      <c r="A569" s="432"/>
      <c r="B569" s="432"/>
      <c r="C569" s="432"/>
      <c r="D569" s="432"/>
      <c r="E569" s="432"/>
      <c r="F569" s="432"/>
      <c r="G569" s="432"/>
      <c r="H569" s="620"/>
      <c r="I569" s="432"/>
      <c r="J569" s="618">
        <f t="shared" ca="1" si="9"/>
        <v>46127.625776967594</v>
      </c>
      <c r="K569" s="432"/>
      <c r="L569" s="619" t="e">
        <f>VLOOKUP(B569,REFERENCE!A:E,4,0)</f>
        <v>#N/A</v>
      </c>
      <c r="M569" s="621"/>
    </row>
    <row r="570" spans="1:13">
      <c r="A570" s="432"/>
      <c r="B570" s="432"/>
      <c r="C570" s="432"/>
      <c r="D570" s="432"/>
      <c r="E570" s="432"/>
      <c r="F570" s="432"/>
      <c r="G570" s="432"/>
      <c r="H570" s="620"/>
      <c r="I570" s="432"/>
      <c r="J570" s="618">
        <f t="shared" ca="1" si="9"/>
        <v>46127.625776967594</v>
      </c>
      <c r="K570" s="432"/>
      <c r="L570" s="619" t="e">
        <f>VLOOKUP(B570,REFERENCE!A:E,4,0)</f>
        <v>#N/A</v>
      </c>
      <c r="M570" s="621"/>
    </row>
    <row r="571" spans="1:13">
      <c r="A571" s="432"/>
      <c r="B571" s="432"/>
      <c r="C571" s="432"/>
      <c r="D571" s="432"/>
      <c r="E571" s="432"/>
      <c r="F571" s="432"/>
      <c r="G571" s="432"/>
      <c r="H571" s="620"/>
      <c r="I571" s="432"/>
      <c r="J571" s="618">
        <f t="shared" ca="1" si="9"/>
        <v>46127.625776967594</v>
      </c>
      <c r="K571" s="432"/>
      <c r="L571" s="619" t="e">
        <f>VLOOKUP(B571,REFERENCE!A:E,4,0)</f>
        <v>#N/A</v>
      </c>
      <c r="M571" s="621"/>
    </row>
    <row r="572" spans="1:13">
      <c r="A572" s="432"/>
      <c r="B572" s="432"/>
      <c r="C572" s="432"/>
      <c r="D572" s="432"/>
      <c r="E572" s="432"/>
      <c r="F572" s="432"/>
      <c r="G572" s="432"/>
      <c r="H572" s="620"/>
      <c r="I572" s="432"/>
      <c r="J572" s="618">
        <f t="shared" ca="1" si="9"/>
        <v>46127.625776967594</v>
      </c>
      <c r="K572" s="432"/>
      <c r="L572" s="619" t="e">
        <f>VLOOKUP(B572,REFERENCE!A:E,4,0)</f>
        <v>#N/A</v>
      </c>
      <c r="M572" s="621"/>
    </row>
    <row r="573" spans="1:13">
      <c r="A573" s="432"/>
      <c r="B573" s="432"/>
      <c r="C573" s="432"/>
      <c r="D573" s="432"/>
      <c r="E573" s="432"/>
      <c r="F573" s="432"/>
      <c r="G573" s="432"/>
      <c r="H573" s="620"/>
      <c r="I573" s="432"/>
      <c r="J573" s="618">
        <f t="shared" ca="1" si="9"/>
        <v>46127.625776967594</v>
      </c>
      <c r="K573" s="432"/>
      <c r="L573" s="619" t="e">
        <f>VLOOKUP(B573,REFERENCE!A:E,4,0)</f>
        <v>#N/A</v>
      </c>
      <c r="M573" s="621"/>
    </row>
    <row r="574" spans="1:13">
      <c r="A574" s="432"/>
      <c r="B574" s="432"/>
      <c r="C574" s="432"/>
      <c r="D574" s="432"/>
      <c r="E574" s="432"/>
      <c r="F574" s="432"/>
      <c r="G574" s="432"/>
      <c r="H574" s="620"/>
      <c r="I574" s="432"/>
      <c r="J574" s="618">
        <f t="shared" ca="1" si="9"/>
        <v>46127.625776967594</v>
      </c>
      <c r="K574" s="432"/>
      <c r="L574" s="619" t="e">
        <f>VLOOKUP(B574,REFERENCE!A:E,4,0)</f>
        <v>#N/A</v>
      </c>
      <c r="M574" s="621"/>
    </row>
    <row r="575" spans="1:13">
      <c r="A575" s="432"/>
      <c r="B575" s="432"/>
      <c r="C575" s="432"/>
      <c r="D575" s="432"/>
      <c r="E575" s="432"/>
      <c r="F575" s="432"/>
      <c r="G575" s="432"/>
      <c r="H575" s="620"/>
      <c r="I575" s="432"/>
      <c r="J575" s="618">
        <f t="shared" ca="1" si="9"/>
        <v>46127.625776967594</v>
      </c>
      <c r="K575" s="432"/>
      <c r="L575" s="619" t="e">
        <f>VLOOKUP(B575,REFERENCE!A:E,4,0)</f>
        <v>#N/A</v>
      </c>
      <c r="M575" s="621"/>
    </row>
    <row r="576" spans="1:13">
      <c r="A576" s="432"/>
      <c r="B576" s="432"/>
      <c r="C576" s="432"/>
      <c r="D576" s="432"/>
      <c r="E576" s="432"/>
      <c r="F576" s="432"/>
      <c r="G576" s="432"/>
      <c r="H576" s="620"/>
      <c r="I576" s="432"/>
      <c r="J576" s="618">
        <f t="shared" ca="1" si="9"/>
        <v>46127.625776967594</v>
      </c>
      <c r="K576" s="432"/>
      <c r="L576" s="619" t="e">
        <f>VLOOKUP(B576,REFERENCE!A:E,4,0)</f>
        <v>#N/A</v>
      </c>
      <c r="M576" s="621"/>
    </row>
    <row r="577" spans="1:13">
      <c r="A577" s="432"/>
      <c r="B577" s="432"/>
      <c r="C577" s="432"/>
      <c r="D577" s="432"/>
      <c r="E577" s="432"/>
      <c r="F577" s="432"/>
      <c r="G577" s="432"/>
      <c r="H577" s="620"/>
      <c r="I577" s="432"/>
      <c r="J577" s="618">
        <f t="shared" ca="1" si="9"/>
        <v>46127.625776967594</v>
      </c>
      <c r="K577" s="432"/>
      <c r="L577" s="619" t="e">
        <f>VLOOKUP(B577,REFERENCE!A:E,4,0)</f>
        <v>#N/A</v>
      </c>
      <c r="M577" s="621"/>
    </row>
    <row r="578" spans="1:13">
      <c r="A578" s="432"/>
      <c r="B578" s="432"/>
      <c r="C578" s="432"/>
      <c r="D578" s="432"/>
      <c r="E578" s="432"/>
      <c r="F578" s="432"/>
      <c r="G578" s="432"/>
      <c r="H578" s="620"/>
      <c r="I578" s="432"/>
      <c r="J578" s="618">
        <f t="shared" ca="1" si="9"/>
        <v>46127.625776967594</v>
      </c>
      <c r="K578" s="432"/>
      <c r="L578" s="619" t="e">
        <f>VLOOKUP(B578,REFERENCE!A:E,4,0)</f>
        <v>#N/A</v>
      </c>
      <c r="M578" s="621"/>
    </row>
    <row r="579" spans="1:13">
      <c r="A579" s="432"/>
      <c r="B579" s="432"/>
      <c r="C579" s="432"/>
      <c r="D579" s="432"/>
      <c r="E579" s="432"/>
      <c r="F579" s="432"/>
      <c r="G579" s="432"/>
      <c r="H579" s="620"/>
      <c r="I579" s="432"/>
      <c r="J579" s="618">
        <f t="shared" ref="J579:J600" ca="1" si="10">NOW()-M579</f>
        <v>46127.625776967594</v>
      </c>
      <c r="K579" s="432"/>
      <c r="L579" s="619" t="e">
        <f>VLOOKUP(B579,REFERENCE!A:E,4,0)</f>
        <v>#N/A</v>
      </c>
      <c r="M579" s="621"/>
    </row>
    <row r="580" spans="1:13">
      <c r="A580" s="432"/>
      <c r="B580" s="432"/>
      <c r="C580" s="432"/>
      <c r="D580" s="432"/>
      <c r="E580" s="432"/>
      <c r="F580" s="432"/>
      <c r="G580" s="432"/>
      <c r="H580" s="620"/>
      <c r="I580" s="432"/>
      <c r="J580" s="618">
        <f t="shared" ca="1" si="10"/>
        <v>46127.625776967594</v>
      </c>
      <c r="K580" s="432"/>
      <c r="L580" s="619" t="e">
        <f>VLOOKUP(B580,REFERENCE!A:E,4,0)</f>
        <v>#N/A</v>
      </c>
      <c r="M580" s="621"/>
    </row>
    <row r="581" spans="1:13">
      <c r="A581" s="432"/>
      <c r="B581" s="432"/>
      <c r="C581" s="432"/>
      <c r="D581" s="432"/>
      <c r="E581" s="432"/>
      <c r="F581" s="432"/>
      <c r="G581" s="432"/>
      <c r="H581" s="620"/>
      <c r="I581" s="432"/>
      <c r="J581" s="618">
        <f t="shared" ca="1" si="10"/>
        <v>46127.625776967594</v>
      </c>
      <c r="K581" s="432"/>
      <c r="L581" s="619" t="e">
        <f>VLOOKUP(B581,REFERENCE!A:E,4,0)</f>
        <v>#N/A</v>
      </c>
      <c r="M581" s="621"/>
    </row>
    <row r="582" spans="1:13">
      <c r="A582" s="432"/>
      <c r="B582" s="432"/>
      <c r="C582" s="432"/>
      <c r="D582" s="432"/>
      <c r="E582" s="432"/>
      <c r="F582" s="432"/>
      <c r="G582" s="432"/>
      <c r="H582" s="620"/>
      <c r="I582" s="432"/>
      <c r="J582" s="618">
        <f t="shared" ca="1" si="10"/>
        <v>46127.625776967594</v>
      </c>
      <c r="K582" s="432"/>
      <c r="L582" s="619" t="e">
        <f>VLOOKUP(B582,REFERENCE!A:E,4,0)</f>
        <v>#N/A</v>
      </c>
      <c r="M582" s="621"/>
    </row>
    <row r="583" spans="1:13">
      <c r="A583" s="432"/>
      <c r="B583" s="432"/>
      <c r="C583" s="432"/>
      <c r="D583" s="432"/>
      <c r="E583" s="432"/>
      <c r="F583" s="432"/>
      <c r="G583" s="432"/>
      <c r="H583" s="620"/>
      <c r="I583" s="432"/>
      <c r="J583" s="618">
        <f t="shared" ca="1" si="10"/>
        <v>46127.625776967594</v>
      </c>
      <c r="K583" s="432"/>
      <c r="L583" s="619" t="e">
        <f>VLOOKUP(B583,REFERENCE!A:E,4,0)</f>
        <v>#N/A</v>
      </c>
      <c r="M583" s="621"/>
    </row>
    <row r="584" spans="1:13">
      <c r="A584" s="432"/>
      <c r="B584" s="432"/>
      <c r="C584" s="432"/>
      <c r="D584" s="432"/>
      <c r="E584" s="432"/>
      <c r="F584" s="432"/>
      <c r="G584" s="432"/>
      <c r="H584" s="620"/>
      <c r="I584" s="432"/>
      <c r="J584" s="618">
        <f t="shared" ca="1" si="10"/>
        <v>46127.625776967594</v>
      </c>
      <c r="K584" s="432"/>
      <c r="L584" s="619" t="e">
        <f>VLOOKUP(B584,REFERENCE!A:E,4,0)</f>
        <v>#N/A</v>
      </c>
      <c r="M584" s="621"/>
    </row>
    <row r="585" spans="1:13">
      <c r="A585" s="432"/>
      <c r="B585" s="432"/>
      <c r="C585" s="432"/>
      <c r="D585" s="432"/>
      <c r="E585" s="432"/>
      <c r="F585" s="432"/>
      <c r="G585" s="432"/>
      <c r="H585" s="620"/>
      <c r="I585" s="432"/>
      <c r="J585" s="618">
        <f t="shared" ca="1" si="10"/>
        <v>46127.625776967594</v>
      </c>
      <c r="K585" s="432"/>
      <c r="L585" s="619" t="e">
        <f>VLOOKUP(B585,REFERENCE!A:E,4,0)</f>
        <v>#N/A</v>
      </c>
      <c r="M585" s="621"/>
    </row>
    <row r="586" spans="1:13">
      <c r="A586" s="432"/>
      <c r="B586" s="432"/>
      <c r="C586" s="432"/>
      <c r="D586" s="432"/>
      <c r="E586" s="432"/>
      <c r="F586" s="432"/>
      <c r="G586" s="432"/>
      <c r="H586" s="620"/>
      <c r="I586" s="432"/>
      <c r="J586" s="618">
        <f t="shared" ca="1" si="10"/>
        <v>46127.625776967594</v>
      </c>
      <c r="K586" s="432"/>
      <c r="L586" s="619" t="e">
        <f>VLOOKUP(B586,REFERENCE!A:E,4,0)</f>
        <v>#N/A</v>
      </c>
      <c r="M586" s="621"/>
    </row>
    <row r="587" spans="1:13">
      <c r="A587" s="432"/>
      <c r="B587" s="432"/>
      <c r="C587" s="432"/>
      <c r="D587" s="432"/>
      <c r="E587" s="432"/>
      <c r="F587" s="432"/>
      <c r="G587" s="432"/>
      <c r="H587" s="620"/>
      <c r="I587" s="432"/>
      <c r="J587" s="618">
        <f t="shared" ca="1" si="10"/>
        <v>46127.625776967594</v>
      </c>
      <c r="K587" s="432"/>
      <c r="L587" s="619" t="e">
        <f>VLOOKUP(B587,REFERENCE!A:E,4,0)</f>
        <v>#N/A</v>
      </c>
      <c r="M587" s="621"/>
    </row>
    <row r="588" spans="1:13">
      <c r="A588" s="432"/>
      <c r="B588" s="432"/>
      <c r="C588" s="432"/>
      <c r="D588" s="432"/>
      <c r="E588" s="432"/>
      <c r="F588" s="432"/>
      <c r="G588" s="432"/>
      <c r="H588" s="620"/>
      <c r="I588" s="432"/>
      <c r="J588" s="618">
        <f t="shared" ca="1" si="10"/>
        <v>46127.625776967594</v>
      </c>
      <c r="K588" s="432"/>
      <c r="L588" s="619" t="e">
        <f>VLOOKUP(B588,REFERENCE!A:E,4,0)</f>
        <v>#N/A</v>
      </c>
      <c r="M588" s="621"/>
    </row>
    <row r="589" spans="1:13">
      <c r="A589" s="432"/>
      <c r="B589" s="432"/>
      <c r="C589" s="432"/>
      <c r="D589" s="432"/>
      <c r="E589" s="432"/>
      <c r="F589" s="432"/>
      <c r="G589" s="432"/>
      <c r="H589" s="620"/>
      <c r="I589" s="432"/>
      <c r="J589" s="618">
        <f t="shared" ca="1" si="10"/>
        <v>46127.625776967594</v>
      </c>
      <c r="K589" s="432"/>
      <c r="L589" s="619" t="e">
        <f>VLOOKUP(B589,REFERENCE!A:E,4,0)</f>
        <v>#N/A</v>
      </c>
      <c r="M589" s="621"/>
    </row>
    <row r="590" spans="1:13">
      <c r="A590" s="432"/>
      <c r="B590" s="432"/>
      <c r="C590" s="432"/>
      <c r="D590" s="432"/>
      <c r="E590" s="432"/>
      <c r="F590" s="432"/>
      <c r="G590" s="432"/>
      <c r="H590" s="620"/>
      <c r="I590" s="432"/>
      <c r="J590" s="618">
        <f t="shared" ca="1" si="10"/>
        <v>46127.625776967594</v>
      </c>
      <c r="K590" s="432"/>
      <c r="L590" s="619" t="e">
        <f>VLOOKUP(B590,REFERENCE!A:E,4,0)</f>
        <v>#N/A</v>
      </c>
      <c r="M590" s="621"/>
    </row>
    <row r="591" spans="1:13">
      <c r="A591" s="432"/>
      <c r="B591" s="432"/>
      <c r="C591" s="432"/>
      <c r="D591" s="432"/>
      <c r="E591" s="432"/>
      <c r="F591" s="432"/>
      <c r="G591" s="432"/>
      <c r="H591" s="620"/>
      <c r="I591" s="432"/>
      <c r="J591" s="618">
        <f t="shared" ca="1" si="10"/>
        <v>46127.625776967594</v>
      </c>
      <c r="K591" s="432"/>
      <c r="L591" s="619" t="e">
        <f>VLOOKUP(B591,REFERENCE!A:E,4,0)</f>
        <v>#N/A</v>
      </c>
      <c r="M591" s="621"/>
    </row>
    <row r="592" spans="1:13">
      <c r="A592" s="432"/>
      <c r="B592" s="432"/>
      <c r="C592" s="432"/>
      <c r="D592" s="432"/>
      <c r="E592" s="432"/>
      <c r="F592" s="432"/>
      <c r="G592" s="432"/>
      <c r="H592" s="620"/>
      <c r="I592" s="432"/>
      <c r="J592" s="618">
        <f t="shared" ca="1" si="10"/>
        <v>46127.625776967594</v>
      </c>
      <c r="K592" s="432"/>
      <c r="L592" s="619" t="e">
        <f>VLOOKUP(B592,REFERENCE!A:E,4,0)</f>
        <v>#N/A</v>
      </c>
      <c r="M592" s="621"/>
    </row>
    <row r="593" spans="1:13">
      <c r="A593" s="432"/>
      <c r="B593" s="432"/>
      <c r="C593" s="432"/>
      <c r="D593" s="432"/>
      <c r="E593" s="432"/>
      <c r="F593" s="432"/>
      <c r="G593" s="432"/>
      <c r="H593" s="620"/>
      <c r="I593" s="432"/>
      <c r="J593" s="618">
        <f t="shared" ca="1" si="10"/>
        <v>46127.625776967594</v>
      </c>
      <c r="K593" s="432"/>
      <c r="L593" s="619" t="e">
        <f>VLOOKUP(B593,REFERENCE!A:E,4,0)</f>
        <v>#N/A</v>
      </c>
      <c r="M593" s="621"/>
    </row>
    <row r="594" spans="1:13">
      <c r="A594" s="432"/>
      <c r="B594" s="432"/>
      <c r="C594" s="432"/>
      <c r="D594" s="432"/>
      <c r="E594" s="432"/>
      <c r="F594" s="432"/>
      <c r="G594" s="432"/>
      <c r="H594" s="620"/>
      <c r="I594" s="432"/>
      <c r="J594" s="618">
        <f t="shared" ca="1" si="10"/>
        <v>46127.625776967594</v>
      </c>
      <c r="K594" s="432"/>
      <c r="L594" s="619" t="e">
        <f>VLOOKUP(B594,REFERENCE!A:E,4,0)</f>
        <v>#N/A</v>
      </c>
      <c r="M594" s="621"/>
    </row>
    <row r="595" spans="1:13">
      <c r="A595" s="432"/>
      <c r="B595" s="432"/>
      <c r="C595" s="432"/>
      <c r="D595" s="432"/>
      <c r="E595" s="432"/>
      <c r="F595" s="432"/>
      <c r="G595" s="432"/>
      <c r="H595" s="620"/>
      <c r="I595" s="432"/>
      <c r="J595" s="618">
        <f t="shared" ca="1" si="10"/>
        <v>46127.625776967594</v>
      </c>
      <c r="K595" s="432"/>
      <c r="L595" s="619" t="e">
        <f>VLOOKUP(B595,REFERENCE!A:E,4,0)</f>
        <v>#N/A</v>
      </c>
      <c r="M595" s="621"/>
    </row>
    <row r="596" spans="1:13">
      <c r="A596" s="432"/>
      <c r="B596" s="432"/>
      <c r="C596" s="432"/>
      <c r="D596" s="432"/>
      <c r="E596" s="432"/>
      <c r="F596" s="432"/>
      <c r="G596" s="432"/>
      <c r="H596" s="620"/>
      <c r="I596" s="432"/>
      <c r="J596" s="618">
        <f t="shared" ca="1" si="10"/>
        <v>46127.625776967594</v>
      </c>
      <c r="K596" s="432"/>
      <c r="L596" s="619" t="e">
        <f>VLOOKUP(B596,REFERENCE!A:E,4,0)</f>
        <v>#N/A</v>
      </c>
      <c r="M596" s="621"/>
    </row>
    <row r="597" spans="1:13">
      <c r="A597" s="432"/>
      <c r="B597" s="432"/>
      <c r="C597" s="432"/>
      <c r="D597" s="432"/>
      <c r="E597" s="432"/>
      <c r="F597" s="432"/>
      <c r="G597" s="432"/>
      <c r="H597" s="620"/>
      <c r="I597" s="432"/>
      <c r="J597" s="618">
        <f t="shared" ca="1" si="10"/>
        <v>46127.625776967594</v>
      </c>
      <c r="K597" s="432"/>
      <c r="L597" s="619" t="e">
        <f>VLOOKUP(B597,REFERENCE!A:E,4,0)</f>
        <v>#N/A</v>
      </c>
      <c r="M597" s="621"/>
    </row>
    <row r="598" spans="1:13">
      <c r="A598" s="432"/>
      <c r="B598" s="432"/>
      <c r="C598" s="432"/>
      <c r="D598" s="432"/>
      <c r="E598" s="432"/>
      <c r="F598" s="432"/>
      <c r="G598" s="432"/>
      <c r="H598" s="620"/>
      <c r="I598" s="432"/>
      <c r="J598" s="618">
        <f t="shared" ca="1" si="10"/>
        <v>46127.625776967594</v>
      </c>
      <c r="K598" s="432"/>
      <c r="L598" s="619" t="e">
        <f>VLOOKUP(B598,REFERENCE!A:E,4,0)</f>
        <v>#N/A</v>
      </c>
      <c r="M598" s="621"/>
    </row>
    <row r="599" spans="1:13">
      <c r="A599" s="432"/>
      <c r="B599" s="432"/>
      <c r="C599" s="432"/>
      <c r="D599" s="432"/>
      <c r="E599" s="432"/>
      <c r="F599" s="432"/>
      <c r="G599" s="432"/>
      <c r="H599" s="620"/>
      <c r="I599" s="432"/>
      <c r="J599" s="618">
        <f t="shared" ca="1" si="10"/>
        <v>46127.625776967594</v>
      </c>
      <c r="K599" s="432"/>
      <c r="L599" s="619" t="e">
        <f>VLOOKUP(B599,REFERENCE!A:E,4,0)</f>
        <v>#N/A</v>
      </c>
      <c r="M599" s="621"/>
    </row>
    <row r="600" spans="1:13">
      <c r="A600" s="432"/>
      <c r="B600" s="432"/>
      <c r="C600" s="432"/>
      <c r="D600" s="432"/>
      <c r="E600" s="432"/>
      <c r="F600" s="432"/>
      <c r="G600" s="432"/>
      <c r="H600" s="620"/>
      <c r="I600" s="432"/>
      <c r="J600" s="618">
        <f t="shared" ca="1" si="10"/>
        <v>46127.625776967594</v>
      </c>
      <c r="K600" s="432"/>
      <c r="L600" s="619" t="e">
        <f>VLOOKUP(B600,REFERENCE!A:E,4,0)</f>
        <v>#N/A</v>
      </c>
      <c r="M600" s="621"/>
    </row>
  </sheetData>
  <conditionalFormatting sqref="A1:A1048576">
    <cfRule type="duplicateValues" dxfId="39" priority="1"/>
    <cfRule type="duplicateValues" dxfId="38" priority="2"/>
    <cfRule type="duplicateValues" dxfId="37" priority="3"/>
    <cfRule type="duplicateValues" dxfId="36" priority="4"/>
    <cfRule type="duplicateValues" dxfId="35" priority="303901"/>
  </conditionalFormatting>
  <conditionalFormatting sqref="J1:J600">
    <cfRule type="colorScale" priority="304475">
      <colorScale>
        <cfvo type="min"/>
        <cfvo type="num" val="2"/>
        <cfvo type="max"/>
        <color rgb="FF00B050"/>
        <color rgb="FFFF6600"/>
        <color rgb="FFC00000"/>
      </colorScale>
    </cfRule>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A2:P477"/>
  <sheetViews>
    <sheetView showGridLines="0" zoomScale="85" zoomScaleNormal="85" workbookViewId="0">
      <pane ySplit="2" topLeftCell="A3" activePane="bottomLeft" state="frozen"/>
      <selection pane="bottomLeft" activeCell="A39" sqref="A39"/>
    </sheetView>
  </sheetViews>
  <sheetFormatPr defaultColWidth="9.109375" defaultRowHeight="13.8"/>
  <cols>
    <col min="1" max="1" width="9.109375" style="4" customWidth="1"/>
    <col min="2" max="2" width="19.109375" style="4" bestFit="1" customWidth="1"/>
    <col min="3" max="3" width="14.33203125" style="4" bestFit="1" customWidth="1"/>
    <col min="4" max="4" width="11.6640625" style="4" customWidth="1"/>
    <col min="5" max="5" width="9.5546875" style="2" bestFit="1" customWidth="1"/>
    <col min="6" max="6" width="14" style="2" customWidth="1"/>
    <col min="7" max="7" width="17.88671875" style="23" customWidth="1"/>
    <col min="8" max="8" width="9.109375" style="4"/>
    <col min="9" max="14" width="9.109375" style="2"/>
    <col min="15" max="15" width="6.88671875" style="2" hidden="1" customWidth="1"/>
    <col min="16" max="16" width="15.6640625" style="4" bestFit="1" customWidth="1"/>
    <col min="17" max="16384" width="9.109375" style="2"/>
  </cols>
  <sheetData>
    <row r="2" spans="1:16">
      <c r="A2" s="7" t="s">
        <v>691</v>
      </c>
      <c r="B2" s="7" t="s">
        <v>345</v>
      </c>
      <c r="C2" s="7" t="s">
        <v>692</v>
      </c>
      <c r="D2" s="7" t="s">
        <v>317</v>
      </c>
      <c r="E2" s="7" t="s">
        <v>693</v>
      </c>
      <c r="F2" s="7" t="s">
        <v>694</v>
      </c>
      <c r="P2" s="7" t="s">
        <v>695</v>
      </c>
    </row>
    <row r="3" spans="1:16" ht="13.95" customHeight="1">
      <c r="B3" s="4" t="s">
        <v>514</v>
      </c>
      <c r="C3" s="4" t="s">
        <v>142</v>
      </c>
      <c r="D3" s="11">
        <v>4</v>
      </c>
      <c r="E3" s="12">
        <f>IF(COUNTIF('DISPATCHED (VT11)'!$L:$L,'Truck Utilization'!B3)&gt;0,1,0)</f>
        <v>1</v>
      </c>
      <c r="G3" s="23" t="str">
        <f>IF(O3=1,"Breakdown/PM","")</f>
        <v/>
      </c>
      <c r="H3" s="4">
        <f>+COUNTIF(F3:F102,I3)</f>
        <v>0</v>
      </c>
      <c r="I3" s="2" t="s">
        <v>193</v>
      </c>
      <c r="L3" s="2" t="s">
        <v>28</v>
      </c>
      <c r="M3" s="2" t="str">
        <f>+IF(E3=1,"Utilized","Unutilized")</f>
        <v>Utilized</v>
      </c>
      <c r="O3" s="2" t="str">
        <f>VLOOKUP(B3,'Fleet Report'!H$3:M$99,6,FALSE)</f>
        <v/>
      </c>
      <c r="P3" s="4" t="s">
        <v>8</v>
      </c>
    </row>
    <row r="4" spans="1:16" ht="13.95" customHeight="1">
      <c r="B4" s="4" t="s">
        <v>471</v>
      </c>
      <c r="C4" s="4" t="s">
        <v>142</v>
      </c>
      <c r="D4" s="11">
        <v>4</v>
      </c>
      <c r="E4" s="12">
        <f>IF(COUNTIF('DISPATCHED (VT11)'!$L:$L,'Truck Utilization'!B4)&gt;0,1,0)</f>
        <v>1</v>
      </c>
      <c r="G4" s="23" t="str">
        <f t="shared" ref="G4:G67" si="0">IF(O4=1,"Breakdown/PM","")</f>
        <v/>
      </c>
      <c r="H4" s="4">
        <f>+COUNTIF(F3:F102,I4)</f>
        <v>0</v>
      </c>
      <c r="I4" s="2" t="s">
        <v>696</v>
      </c>
      <c r="L4" s="2" t="s">
        <v>28</v>
      </c>
      <c r="M4" s="2" t="str">
        <f t="shared" ref="M4:M57" si="1">+IF(E4=1,"Utilized","Unutilized")</f>
        <v>Utilized</v>
      </c>
      <c r="O4" s="2" t="str">
        <f>VLOOKUP(B4,'Fleet Report'!H$3:M$99,6,FALSE)</f>
        <v/>
      </c>
      <c r="P4" s="4" t="s">
        <v>8</v>
      </c>
    </row>
    <row r="5" spans="1:16" ht="13.95" customHeight="1">
      <c r="B5" s="4" t="s">
        <v>401</v>
      </c>
      <c r="C5" s="4" t="s">
        <v>142</v>
      </c>
      <c r="D5" s="11">
        <v>4</v>
      </c>
      <c r="E5" s="12">
        <f>IF(COUNTIF('DISPATCHED (VT11)'!$L:$L,'Truck Utilization'!B5)&gt;0,1,0)</f>
        <v>0</v>
      </c>
      <c r="G5" s="23" t="str">
        <f t="shared" si="0"/>
        <v/>
      </c>
      <c r="H5" s="4">
        <f>+COUNTIF(F3:F102,I5)</f>
        <v>0</v>
      </c>
      <c r="I5" s="2" t="s">
        <v>697</v>
      </c>
      <c r="L5" s="2" t="s">
        <v>28</v>
      </c>
      <c r="M5" s="2" t="str">
        <f t="shared" si="1"/>
        <v>Unutilized</v>
      </c>
      <c r="O5" s="2" t="str">
        <f>VLOOKUP(B5,'Fleet Report'!H$3:M$99,6,FALSE)</f>
        <v/>
      </c>
      <c r="P5" s="4" t="s">
        <v>8</v>
      </c>
    </row>
    <row r="6" spans="1:16" ht="13.95" customHeight="1">
      <c r="B6" s="4" t="s">
        <v>480</v>
      </c>
      <c r="C6" s="4" t="s">
        <v>142</v>
      </c>
      <c r="D6" s="11">
        <v>4</v>
      </c>
      <c r="E6" s="12">
        <f>IF(COUNTIF('DISPATCHED (VT11)'!$L:$L,'Truck Utilization'!B6)&gt;0,1,0)</f>
        <v>1</v>
      </c>
      <c r="G6" s="23" t="str">
        <f t="shared" si="0"/>
        <v/>
      </c>
      <c r="H6" s="4">
        <f>+COUNTIF(F3:F102,I6)</f>
        <v>0</v>
      </c>
      <c r="I6" s="2" t="s">
        <v>698</v>
      </c>
      <c r="L6" s="2" t="s">
        <v>28</v>
      </c>
      <c r="M6" s="2" t="str">
        <f t="shared" si="1"/>
        <v>Utilized</v>
      </c>
      <c r="O6" s="2" t="str">
        <f>VLOOKUP(B6,'Fleet Report'!H$3:M$99,6,FALSE)</f>
        <v/>
      </c>
      <c r="P6" s="4" t="s">
        <v>12</v>
      </c>
    </row>
    <row r="7" spans="1:16" ht="13.95" customHeight="1">
      <c r="B7" s="4" t="s">
        <v>497</v>
      </c>
      <c r="C7" s="4" t="s">
        <v>142</v>
      </c>
      <c r="D7" s="11">
        <v>4</v>
      </c>
      <c r="E7" s="12">
        <f>IF(COUNTIF('DISPATCHED (VT11)'!$L:$L,'Truck Utilization'!B7)&gt;0,1,0)</f>
        <v>1</v>
      </c>
      <c r="G7" s="23" t="str">
        <f t="shared" si="0"/>
        <v/>
      </c>
      <c r="H7" s="4">
        <f>+COUNTIF(F3:F102,I7)</f>
        <v>0</v>
      </c>
      <c r="I7" s="2" t="s">
        <v>699</v>
      </c>
      <c r="L7" s="2" t="s">
        <v>28</v>
      </c>
      <c r="M7" s="2" t="str">
        <f t="shared" si="1"/>
        <v>Utilized</v>
      </c>
      <c r="O7" s="2" t="str">
        <f>VLOOKUP(B7,'Fleet Report'!H$3:M$99,6,FALSE)</f>
        <v/>
      </c>
      <c r="P7" s="4" t="s">
        <v>8</v>
      </c>
    </row>
    <row r="8" spans="1:16" ht="13.95" customHeight="1">
      <c r="B8" s="4" t="s">
        <v>700</v>
      </c>
      <c r="C8" s="4" t="s">
        <v>142</v>
      </c>
      <c r="D8" s="11">
        <v>4</v>
      </c>
      <c r="E8" s="12">
        <f>IF(COUNTIF('DISPATCHED (VT11)'!$L:$L,'Truck Utilization'!B8)&gt;0,1,0)</f>
        <v>1</v>
      </c>
      <c r="G8" s="23" t="str">
        <f t="shared" si="0"/>
        <v/>
      </c>
      <c r="H8" s="4">
        <f>SUM(H3:H7)</f>
        <v>0</v>
      </c>
      <c r="I8" s="2" t="s">
        <v>78</v>
      </c>
      <c r="L8" s="2" t="s">
        <v>28</v>
      </c>
      <c r="M8" s="2" t="str">
        <f t="shared" si="1"/>
        <v>Utilized</v>
      </c>
      <c r="O8" s="2" t="str">
        <f>VLOOKUP(B8,'Fleet Report'!H$3:M$99,6,FALSE)</f>
        <v/>
      </c>
      <c r="P8" s="4" t="s">
        <v>8</v>
      </c>
    </row>
    <row r="9" spans="1:16" ht="13.95" customHeight="1">
      <c r="B9" s="4" t="s">
        <v>524</v>
      </c>
      <c r="C9" s="4" t="s">
        <v>142</v>
      </c>
      <c r="D9" s="11">
        <v>4</v>
      </c>
      <c r="E9" s="12">
        <f>IF(COUNTIF('DISPATCHED (VT11)'!$L:$L,'Truck Utilization'!B9)&gt;0,1,0)</f>
        <v>1</v>
      </c>
      <c r="G9" s="23" t="str">
        <f t="shared" si="0"/>
        <v/>
      </c>
      <c r="L9" s="2" t="s">
        <v>28</v>
      </c>
      <c r="M9" s="2" t="str">
        <f t="shared" si="1"/>
        <v>Utilized</v>
      </c>
      <c r="O9" s="2" t="str">
        <f>VLOOKUP(B9,'Fleet Report'!H$3:M$99,6,FALSE)</f>
        <v/>
      </c>
      <c r="P9" s="4" t="s">
        <v>8</v>
      </c>
    </row>
    <row r="10" spans="1:16" ht="13.95" customHeight="1">
      <c r="B10" s="4" t="s">
        <v>701</v>
      </c>
      <c r="C10" s="4" t="s">
        <v>142</v>
      </c>
      <c r="D10" s="11">
        <v>4</v>
      </c>
      <c r="E10" s="12">
        <f>IF(COUNTIF('DISPATCHED (VT11)'!$L:$L,'Truck Utilization'!B10)&gt;0,1,0)</f>
        <v>1</v>
      </c>
      <c r="G10" s="23" t="str">
        <f t="shared" si="0"/>
        <v/>
      </c>
      <c r="L10" s="2" t="s">
        <v>28</v>
      </c>
      <c r="M10" s="2" t="str">
        <f t="shared" si="1"/>
        <v>Utilized</v>
      </c>
      <c r="O10" s="2" t="str">
        <f>VLOOKUP(B10,'Fleet Report'!H$3:M$99,6,FALSE)</f>
        <v/>
      </c>
      <c r="P10" s="4" t="s">
        <v>12</v>
      </c>
    </row>
    <row r="11" spans="1:16" ht="13.95" customHeight="1">
      <c r="B11" s="4" t="s">
        <v>414</v>
      </c>
      <c r="C11" s="4" t="s">
        <v>142</v>
      </c>
      <c r="D11" s="11">
        <v>4</v>
      </c>
      <c r="E11" s="12">
        <f>IF(COUNTIF('DISPATCHED (VT11)'!$L:$L,'Truck Utilization'!B11)&gt;0,1,0)</f>
        <v>1</v>
      </c>
      <c r="G11" s="23" t="str">
        <f t="shared" si="0"/>
        <v/>
      </c>
      <c r="L11" s="2" t="s">
        <v>28</v>
      </c>
      <c r="M11" s="2" t="str">
        <f t="shared" si="1"/>
        <v>Utilized</v>
      </c>
      <c r="O11" s="2" t="str">
        <f>VLOOKUP(B11,'Fleet Report'!H$3:M$99,6,FALSE)</f>
        <v/>
      </c>
      <c r="P11" s="4" t="s">
        <v>12</v>
      </c>
    </row>
    <row r="12" spans="1:16" ht="13.95" customHeight="1">
      <c r="B12" s="4" t="s">
        <v>454</v>
      </c>
      <c r="C12" s="4" t="s">
        <v>142</v>
      </c>
      <c r="D12" s="11">
        <v>4</v>
      </c>
      <c r="E12" s="12">
        <f>IF(COUNTIF('DISPATCHED (VT11)'!$L:$L,'Truck Utilization'!B12)&gt;0,1,0)</f>
        <v>1</v>
      </c>
      <c r="G12" s="23" t="str">
        <f t="shared" si="0"/>
        <v/>
      </c>
      <c r="L12" s="2" t="s">
        <v>28</v>
      </c>
      <c r="M12" s="2" t="str">
        <f t="shared" si="1"/>
        <v>Utilized</v>
      </c>
      <c r="O12" s="2" t="str">
        <f>VLOOKUP(B12,'Fleet Report'!H$3:M$99,6,FALSE)</f>
        <v/>
      </c>
      <c r="P12" s="4" t="s">
        <v>12</v>
      </c>
    </row>
    <row r="13" spans="1:16" ht="13.95" customHeight="1">
      <c r="B13" s="4" t="s">
        <v>495</v>
      </c>
      <c r="C13" s="4" t="s">
        <v>142</v>
      </c>
      <c r="D13" s="11">
        <v>4</v>
      </c>
      <c r="E13" s="12">
        <f>IF(COUNTIF('DISPATCHED (VT11)'!$L:$L,'Truck Utilization'!B13)&gt;0,1,0)</f>
        <v>1</v>
      </c>
      <c r="G13" s="23" t="str">
        <f t="shared" si="0"/>
        <v/>
      </c>
      <c r="L13" s="2" t="s">
        <v>28</v>
      </c>
      <c r="M13" s="2" t="str">
        <f t="shared" si="1"/>
        <v>Utilized</v>
      </c>
      <c r="O13" s="2" t="str">
        <f>VLOOKUP(B13,'Fleet Report'!H$3:M$99,6,FALSE)</f>
        <v/>
      </c>
      <c r="P13" s="4" t="s">
        <v>702</v>
      </c>
    </row>
    <row r="14" spans="1:16" ht="13.95" customHeight="1">
      <c r="B14" s="4" t="s">
        <v>416</v>
      </c>
      <c r="C14" s="4" t="s">
        <v>142</v>
      </c>
      <c r="D14" s="11">
        <v>4</v>
      </c>
      <c r="E14" s="12">
        <f>IF(COUNTIF('DISPATCHED (VT11)'!$L:$L,'Truck Utilization'!B14)&gt;0,1,0)</f>
        <v>1</v>
      </c>
      <c r="G14" s="23" t="str">
        <f t="shared" si="0"/>
        <v/>
      </c>
      <c r="L14" s="2" t="s">
        <v>28</v>
      </c>
      <c r="M14" s="2" t="str">
        <f t="shared" si="1"/>
        <v>Utilized</v>
      </c>
      <c r="O14" s="2" t="str">
        <f>VLOOKUP(B14,'Fleet Report'!H$3:M$99,6,FALSE)</f>
        <v/>
      </c>
      <c r="P14" s="4" t="s">
        <v>8</v>
      </c>
    </row>
    <row r="15" spans="1:16" ht="13.95" customHeight="1">
      <c r="B15" s="4" t="s">
        <v>435</v>
      </c>
      <c r="C15" s="4" t="s">
        <v>142</v>
      </c>
      <c r="D15" s="11">
        <v>4</v>
      </c>
      <c r="E15" s="12">
        <f>IF(COUNTIF('DISPATCHED (VT11)'!$L:$L,'Truck Utilization'!B15)&gt;0,1,0)</f>
        <v>1</v>
      </c>
      <c r="G15" s="23" t="str">
        <f t="shared" si="0"/>
        <v/>
      </c>
      <c r="L15" s="2" t="s">
        <v>28</v>
      </c>
      <c r="M15" s="2" t="str">
        <f t="shared" si="1"/>
        <v>Utilized</v>
      </c>
      <c r="O15" s="2" t="str">
        <f>VLOOKUP(B15,'Fleet Report'!H$3:M$99,6,FALSE)</f>
        <v/>
      </c>
      <c r="P15" s="4" t="s">
        <v>8</v>
      </c>
    </row>
    <row r="16" spans="1:16" ht="13.95" customHeight="1">
      <c r="B16" s="4" t="s">
        <v>396</v>
      </c>
      <c r="C16" s="4" t="s">
        <v>142</v>
      </c>
      <c r="D16" s="11">
        <v>4</v>
      </c>
      <c r="E16" s="12">
        <f>IF(COUNTIF('DISPATCHED (VT11)'!$L:$L,'Truck Utilization'!B16)&gt;0,1,0)</f>
        <v>0</v>
      </c>
      <c r="G16" s="23" t="str">
        <f t="shared" si="0"/>
        <v/>
      </c>
      <c r="L16" s="2" t="s">
        <v>28</v>
      </c>
      <c r="M16" s="2" t="str">
        <f t="shared" si="1"/>
        <v>Unutilized</v>
      </c>
      <c r="O16" s="2" t="str">
        <f>VLOOKUP(B16,'Fleet Report'!H$3:M$99,6,FALSE)</f>
        <v/>
      </c>
      <c r="P16" s="4" t="s">
        <v>702</v>
      </c>
    </row>
    <row r="17" spans="2:16" ht="13.95" customHeight="1">
      <c r="B17" s="4" t="s">
        <v>456</v>
      </c>
      <c r="C17" s="4" t="s">
        <v>142</v>
      </c>
      <c r="D17" s="11">
        <v>4</v>
      </c>
      <c r="E17" s="12">
        <f>IF(COUNTIF('DISPATCHED (VT11)'!$L:$L,'Truck Utilization'!B17)&gt;0,1,0)</f>
        <v>1</v>
      </c>
      <c r="G17" s="23" t="str">
        <f t="shared" si="0"/>
        <v/>
      </c>
      <c r="L17" s="2" t="s">
        <v>28</v>
      </c>
      <c r="M17" s="2" t="str">
        <f t="shared" si="1"/>
        <v>Utilized</v>
      </c>
      <c r="O17" s="2" t="str">
        <f>VLOOKUP(B17,'Fleet Report'!H$3:M$99,6,FALSE)</f>
        <v/>
      </c>
      <c r="P17" s="4" t="s">
        <v>12</v>
      </c>
    </row>
    <row r="18" spans="2:16" ht="13.95" customHeight="1">
      <c r="B18" s="4" t="s">
        <v>384</v>
      </c>
      <c r="C18" s="4" t="s">
        <v>142</v>
      </c>
      <c r="D18" s="11">
        <v>4</v>
      </c>
      <c r="E18" s="12">
        <f>IF(COUNTIF('DISPATCHED (VT11)'!$L:$L,'Truck Utilization'!B18)&gt;0,1,0)</f>
        <v>0</v>
      </c>
      <c r="G18" s="23" t="str">
        <f t="shared" si="0"/>
        <v/>
      </c>
      <c r="L18" s="2" t="s">
        <v>28</v>
      </c>
      <c r="M18" s="2" t="str">
        <f t="shared" si="1"/>
        <v>Unutilized</v>
      </c>
      <c r="O18" s="2" t="str">
        <f>VLOOKUP(B18,'Fleet Report'!H$3:M$99,6,FALSE)</f>
        <v/>
      </c>
      <c r="P18" s="4" t="s">
        <v>8</v>
      </c>
    </row>
    <row r="19" spans="2:16" ht="13.95" customHeight="1">
      <c r="B19" s="4" t="s">
        <v>533</v>
      </c>
      <c r="C19" s="4" t="s">
        <v>142</v>
      </c>
      <c r="D19" s="11">
        <v>4</v>
      </c>
      <c r="E19" s="12">
        <f>IF(COUNTIF('DISPATCHED (VT11)'!$L:$L,'Truck Utilization'!B19)&gt;0,1,0)</f>
        <v>0</v>
      </c>
      <c r="G19" s="23" t="str">
        <f t="shared" si="0"/>
        <v/>
      </c>
      <c r="L19" s="2" t="s">
        <v>28</v>
      </c>
      <c r="M19" s="2" t="str">
        <f t="shared" si="1"/>
        <v>Unutilized</v>
      </c>
      <c r="O19" s="2" t="str">
        <f>VLOOKUP(B19,'Fleet Report'!H$3:M$99,6,FALSE)</f>
        <v/>
      </c>
      <c r="P19" s="4" t="s">
        <v>8</v>
      </c>
    </row>
    <row r="20" spans="2:16" ht="13.95" customHeight="1">
      <c r="B20" s="4" t="s">
        <v>498</v>
      </c>
      <c r="C20" s="4" t="s">
        <v>142</v>
      </c>
      <c r="D20" s="11">
        <v>4</v>
      </c>
      <c r="E20" s="12">
        <f>IF(COUNTIF('DISPATCHED (VT11)'!$L:$L,'Truck Utilization'!B20)&gt;0,1,0)</f>
        <v>0</v>
      </c>
      <c r="G20" s="23" t="str">
        <f t="shared" si="0"/>
        <v/>
      </c>
      <c r="L20" s="2" t="s">
        <v>28</v>
      </c>
      <c r="M20" s="2" t="str">
        <f t="shared" si="1"/>
        <v>Unutilized</v>
      </c>
      <c r="O20" s="2" t="str">
        <f>VLOOKUP(B20,'Fleet Report'!H$3:M$99,6,FALSE)</f>
        <v/>
      </c>
      <c r="P20" s="4" t="s">
        <v>12</v>
      </c>
    </row>
    <row r="21" spans="2:16" ht="13.95" customHeight="1">
      <c r="B21" s="4" t="s">
        <v>487</v>
      </c>
      <c r="C21" s="4" t="s">
        <v>142</v>
      </c>
      <c r="D21" s="11">
        <v>4</v>
      </c>
      <c r="E21" s="12">
        <f>IF(COUNTIF('DISPATCHED (VT11)'!$L:$L,'Truck Utilization'!B21)&gt;0,1,0)</f>
        <v>1</v>
      </c>
      <c r="G21" s="23" t="str">
        <f t="shared" si="0"/>
        <v/>
      </c>
      <c r="L21" s="2" t="s">
        <v>28</v>
      </c>
      <c r="M21" s="2" t="str">
        <f t="shared" si="1"/>
        <v>Utilized</v>
      </c>
      <c r="O21" s="2" t="str">
        <f>VLOOKUP(B21,'Fleet Report'!H$3:M$99,6,FALSE)</f>
        <v/>
      </c>
      <c r="P21" s="4" t="s">
        <v>702</v>
      </c>
    </row>
    <row r="22" spans="2:16" ht="13.95" customHeight="1">
      <c r="B22" s="4" t="s">
        <v>408</v>
      </c>
      <c r="C22" s="4" t="s">
        <v>142</v>
      </c>
      <c r="D22" s="11">
        <v>4</v>
      </c>
      <c r="E22" s="12">
        <f>IF(COUNTIF('DISPATCHED (VT11)'!$L:$L,'Truck Utilization'!B22)&gt;0,1,0)</f>
        <v>1</v>
      </c>
      <c r="G22" s="23" t="str">
        <f t="shared" si="0"/>
        <v/>
      </c>
      <c r="L22" s="2" t="s">
        <v>28</v>
      </c>
      <c r="M22" s="2" t="str">
        <f t="shared" si="1"/>
        <v>Utilized</v>
      </c>
      <c r="O22" s="2" t="str">
        <f>VLOOKUP(B22,'Fleet Report'!H$3:M$99,6,FALSE)</f>
        <v/>
      </c>
      <c r="P22" s="4" t="s">
        <v>8</v>
      </c>
    </row>
    <row r="23" spans="2:16" ht="13.95" customHeight="1">
      <c r="B23" s="4" t="s">
        <v>703</v>
      </c>
      <c r="C23" s="4" t="s">
        <v>142</v>
      </c>
      <c r="D23" s="11">
        <v>4</v>
      </c>
      <c r="E23" s="12">
        <f>IF(COUNTIF('DISPATCHED (VT11)'!$L:$L,'Truck Utilization'!B23)&gt;0,1,0)</f>
        <v>1</v>
      </c>
      <c r="G23" s="23" t="str">
        <f t="shared" si="0"/>
        <v/>
      </c>
      <c r="L23" s="2" t="s">
        <v>28</v>
      </c>
      <c r="M23" s="2" t="str">
        <f t="shared" si="1"/>
        <v>Utilized</v>
      </c>
      <c r="O23" s="2" t="str">
        <f>VLOOKUP(B23,'Fleet Report'!H$3:M$99,6,FALSE)</f>
        <v/>
      </c>
      <c r="P23" s="4" t="s">
        <v>12</v>
      </c>
    </row>
    <row r="24" spans="2:16" ht="13.95" customHeight="1">
      <c r="B24" s="4" t="s">
        <v>489</v>
      </c>
      <c r="C24" s="4" t="s">
        <v>142</v>
      </c>
      <c r="D24" s="11">
        <v>4</v>
      </c>
      <c r="E24" s="12">
        <f>IF(COUNTIF('DISPATCHED (VT11)'!$L:$L,'Truck Utilization'!B24)&gt;0,1,0)</f>
        <v>1</v>
      </c>
      <c r="G24" s="23" t="str">
        <f t="shared" si="0"/>
        <v/>
      </c>
      <c r="L24" s="2" t="s">
        <v>28</v>
      </c>
      <c r="M24" s="2" t="str">
        <f t="shared" si="1"/>
        <v>Utilized</v>
      </c>
      <c r="O24" s="2" t="str">
        <f>VLOOKUP(B24,'Fleet Report'!H$3:M$99,6,FALSE)</f>
        <v/>
      </c>
      <c r="P24" s="4" t="s">
        <v>12</v>
      </c>
    </row>
    <row r="25" spans="2:16" ht="13.95" customHeight="1">
      <c r="B25" s="4" t="s">
        <v>506</v>
      </c>
      <c r="C25" s="4" t="s">
        <v>142</v>
      </c>
      <c r="D25" s="11">
        <v>4</v>
      </c>
      <c r="E25" s="12">
        <f>IF(COUNTIF('DISPATCHED (VT11)'!$L:$L,'Truck Utilization'!B25)&gt;0,1,0)</f>
        <v>0</v>
      </c>
      <c r="G25" s="23" t="str">
        <f t="shared" si="0"/>
        <v/>
      </c>
      <c r="L25" s="2" t="s">
        <v>28</v>
      </c>
      <c r="M25" s="2" t="str">
        <f t="shared" si="1"/>
        <v>Unutilized</v>
      </c>
      <c r="O25" s="2" t="str">
        <f>VLOOKUP(B25,'Fleet Report'!H$3:M$99,6,FALSE)</f>
        <v/>
      </c>
      <c r="P25" s="4" t="s">
        <v>12</v>
      </c>
    </row>
    <row r="26" spans="2:16" ht="13.95" customHeight="1">
      <c r="B26" s="4" t="s">
        <v>521</v>
      </c>
      <c r="C26" s="4" t="s">
        <v>142</v>
      </c>
      <c r="D26" s="11">
        <v>4</v>
      </c>
      <c r="E26" s="12">
        <f>IF(COUNTIF('DISPATCHED (VT11)'!$L:$L,'Truck Utilization'!B26)&gt;0,1,0)</f>
        <v>0</v>
      </c>
      <c r="G26" s="23" t="str">
        <f t="shared" si="0"/>
        <v/>
      </c>
      <c r="L26" s="2" t="s">
        <v>28</v>
      </c>
      <c r="M26" s="2" t="str">
        <f t="shared" si="1"/>
        <v>Unutilized</v>
      </c>
      <c r="O26" s="2" t="str">
        <f>VLOOKUP(B26,'Fleet Report'!H$3:M$99,6,FALSE)</f>
        <v/>
      </c>
      <c r="P26" s="4" t="s">
        <v>12</v>
      </c>
    </row>
    <row r="27" spans="2:16" ht="13.95" customHeight="1">
      <c r="B27" s="4" t="s">
        <v>383</v>
      </c>
      <c r="C27" s="4" t="s">
        <v>142</v>
      </c>
      <c r="D27" s="11">
        <v>4</v>
      </c>
      <c r="E27" s="12">
        <f>IF(COUNTIF('DISPATCHED (VT11)'!$L:$L,'Truck Utilization'!B27)&gt;0,1,0)</f>
        <v>1</v>
      </c>
      <c r="G27" s="23" t="str">
        <f t="shared" si="0"/>
        <v/>
      </c>
      <c r="L27" s="2" t="s">
        <v>28</v>
      </c>
      <c r="M27" s="2" t="str">
        <f t="shared" si="1"/>
        <v>Utilized</v>
      </c>
      <c r="O27" s="2" t="str">
        <f>VLOOKUP(B27,'Fleet Report'!H$3:M$99,6,FALSE)</f>
        <v/>
      </c>
      <c r="P27" s="4" t="s">
        <v>8</v>
      </c>
    </row>
    <row r="28" spans="2:16" ht="13.95" customHeight="1">
      <c r="B28" s="4" t="s">
        <v>412</v>
      </c>
      <c r="C28" s="4" t="s">
        <v>142</v>
      </c>
      <c r="D28" s="11">
        <v>4</v>
      </c>
      <c r="E28" s="12">
        <f>IF(COUNTIF('DISPATCHED (VT11)'!$L:$L,'Truck Utilization'!B28)&gt;0,1,0)</f>
        <v>1</v>
      </c>
      <c r="G28" s="23" t="str">
        <f t="shared" si="0"/>
        <v/>
      </c>
      <c r="L28" s="2" t="s">
        <v>28</v>
      </c>
      <c r="M28" s="2" t="str">
        <f t="shared" si="1"/>
        <v>Utilized</v>
      </c>
      <c r="O28" s="2" t="str">
        <f>VLOOKUP(B28,'Fleet Report'!H$3:M$99,6,FALSE)</f>
        <v/>
      </c>
      <c r="P28" s="4" t="s">
        <v>12</v>
      </c>
    </row>
    <row r="29" spans="2:16" ht="13.95" customHeight="1">
      <c r="B29" s="4" t="s">
        <v>517</v>
      </c>
      <c r="C29" s="4" t="s">
        <v>142</v>
      </c>
      <c r="D29" s="11">
        <v>6</v>
      </c>
      <c r="E29" s="12">
        <f>IF(COUNTIF('DISPATCHED (VT11)'!$L:$L,'Truck Utilization'!B29)&gt;0,1,0)</f>
        <v>1</v>
      </c>
      <c r="G29" s="23" t="str">
        <f t="shared" si="0"/>
        <v/>
      </c>
      <c r="L29" s="2" t="s">
        <v>28</v>
      </c>
      <c r="M29" s="2" t="str">
        <f t="shared" si="1"/>
        <v>Utilized</v>
      </c>
      <c r="O29" s="2" t="str">
        <f>VLOOKUP(B29,'Fleet Report'!H$3:M$99,6,FALSE)</f>
        <v/>
      </c>
      <c r="P29" s="4" t="s">
        <v>8</v>
      </c>
    </row>
    <row r="30" spans="2:16" ht="13.95" customHeight="1">
      <c r="B30" s="4" t="s">
        <v>510</v>
      </c>
      <c r="C30" s="4" t="s">
        <v>142</v>
      </c>
      <c r="D30" s="11">
        <v>6</v>
      </c>
      <c r="E30" s="12">
        <f>IF(COUNTIF('DISPATCHED (VT11)'!$L:$L,'Truck Utilization'!B30)&gt;0,1,0)</f>
        <v>1</v>
      </c>
      <c r="G30" s="23" t="str">
        <f t="shared" si="0"/>
        <v/>
      </c>
      <c r="L30" s="2" t="s">
        <v>28</v>
      </c>
      <c r="M30" s="2" t="str">
        <f t="shared" si="1"/>
        <v>Utilized</v>
      </c>
      <c r="O30" s="2" t="str">
        <f>VLOOKUP(B30,'Fleet Report'!H$3:M$99,6,FALSE)</f>
        <v/>
      </c>
      <c r="P30" s="4" t="s">
        <v>12</v>
      </c>
    </row>
    <row r="31" spans="2:16" ht="13.95" customHeight="1">
      <c r="B31" s="4" t="s">
        <v>704</v>
      </c>
      <c r="C31" s="4" t="s">
        <v>142</v>
      </c>
      <c r="D31" s="11">
        <v>6</v>
      </c>
      <c r="E31" s="12">
        <f>IF(COUNTIF('DISPATCHED (VT11)'!$L:$L,'Truck Utilization'!B31)&gt;0,1,0)</f>
        <v>0</v>
      </c>
      <c r="G31" s="23" t="str">
        <f t="shared" si="0"/>
        <v/>
      </c>
      <c r="L31" s="2" t="s">
        <v>28</v>
      </c>
      <c r="M31" s="2" t="str">
        <f t="shared" si="1"/>
        <v>Unutilized</v>
      </c>
      <c r="O31" s="2" t="str">
        <f>VLOOKUP(B31,'Fleet Report'!H$3:M$99,6,FALSE)</f>
        <v/>
      </c>
      <c r="P31" s="4" t="s">
        <v>12</v>
      </c>
    </row>
    <row r="32" spans="2:16" ht="13.95" customHeight="1">
      <c r="B32" s="4" t="s">
        <v>509</v>
      </c>
      <c r="C32" s="4" t="s">
        <v>142</v>
      </c>
      <c r="D32" s="11">
        <v>6</v>
      </c>
      <c r="E32" s="12">
        <f>IF(COUNTIF('DISPATCHED (VT11)'!$L:$L,'Truck Utilization'!B32)&gt;0,1,0)</f>
        <v>1</v>
      </c>
      <c r="G32" s="23" t="str">
        <f t="shared" si="0"/>
        <v/>
      </c>
      <c r="L32" s="2" t="s">
        <v>28</v>
      </c>
      <c r="M32" s="2" t="str">
        <f t="shared" si="1"/>
        <v>Utilized</v>
      </c>
      <c r="O32" s="2" t="str">
        <f>VLOOKUP(B32,'Fleet Report'!H$3:M$99,6,FALSE)</f>
        <v/>
      </c>
      <c r="P32" s="4" t="s">
        <v>10</v>
      </c>
    </row>
    <row r="33" spans="2:16" ht="13.95" customHeight="1">
      <c r="B33" s="4" t="s">
        <v>705</v>
      </c>
      <c r="C33" s="4" t="s">
        <v>142</v>
      </c>
      <c r="D33" s="11">
        <v>6</v>
      </c>
      <c r="E33" s="12">
        <f>IF(COUNTIF('DISPATCHED (VT11)'!$L:$L,'Truck Utilization'!B33)&gt;0,1,0)</f>
        <v>1</v>
      </c>
      <c r="G33" s="23" t="str">
        <f t="shared" si="0"/>
        <v/>
      </c>
      <c r="L33" s="2" t="s">
        <v>28</v>
      </c>
      <c r="M33" s="2" t="str">
        <f t="shared" si="1"/>
        <v>Utilized</v>
      </c>
      <c r="O33" s="2" t="str">
        <f>VLOOKUP(B33,'Fleet Report'!H$3:M$99,6,FALSE)</f>
        <v/>
      </c>
      <c r="P33" s="4" t="s">
        <v>8</v>
      </c>
    </row>
    <row r="34" spans="2:16" ht="13.95" customHeight="1">
      <c r="B34" s="4" t="s">
        <v>386</v>
      </c>
      <c r="C34" s="4" t="s">
        <v>142</v>
      </c>
      <c r="D34" s="11">
        <v>6</v>
      </c>
      <c r="E34" s="12">
        <f>IF(COUNTIF('DISPATCHED (VT11)'!$L:$L,'Truck Utilization'!B34)&gt;0,1,0)</f>
        <v>1</v>
      </c>
      <c r="G34" s="23" t="str">
        <f t="shared" si="0"/>
        <v/>
      </c>
      <c r="L34" s="2" t="s">
        <v>28</v>
      </c>
      <c r="M34" s="2" t="str">
        <f t="shared" si="1"/>
        <v>Utilized</v>
      </c>
      <c r="O34" s="2" t="str">
        <f>VLOOKUP(B34,'Fleet Report'!H$3:M$99,6,FALSE)</f>
        <v/>
      </c>
      <c r="P34" s="4" t="s">
        <v>12</v>
      </c>
    </row>
    <row r="35" spans="2:16" ht="13.95" customHeight="1">
      <c r="B35" s="4" t="s">
        <v>394</v>
      </c>
      <c r="C35" s="4" t="s">
        <v>142</v>
      </c>
      <c r="D35" s="11">
        <v>6</v>
      </c>
      <c r="E35" s="12">
        <f>IF(COUNTIF('DISPATCHED (VT11)'!$L:$L,'Truck Utilization'!B35)&gt;0,1,0)</f>
        <v>1</v>
      </c>
      <c r="G35" s="23" t="str">
        <f t="shared" si="0"/>
        <v/>
      </c>
      <c r="L35" s="2" t="s">
        <v>28</v>
      </c>
      <c r="M35" s="2" t="str">
        <f t="shared" si="1"/>
        <v>Utilized</v>
      </c>
      <c r="O35" s="2" t="str">
        <f>VLOOKUP(B35,'Fleet Report'!H$3:M$99,6,FALSE)</f>
        <v/>
      </c>
      <c r="P35" s="4" t="s">
        <v>10</v>
      </c>
    </row>
    <row r="36" spans="2:16" ht="13.95" customHeight="1">
      <c r="B36" s="4" t="s">
        <v>543</v>
      </c>
      <c r="C36" s="4" t="s">
        <v>142</v>
      </c>
      <c r="D36" s="11">
        <v>6</v>
      </c>
      <c r="E36" s="12">
        <f>IF(COUNTIF('DISPATCHED (VT11)'!$L:$L,'Truck Utilization'!B36)&gt;0,1,0)</f>
        <v>0</v>
      </c>
      <c r="G36" s="23" t="str">
        <f t="shared" si="0"/>
        <v/>
      </c>
      <c r="L36" s="2" t="s">
        <v>28</v>
      </c>
      <c r="M36" s="2" t="str">
        <f t="shared" si="1"/>
        <v>Unutilized</v>
      </c>
      <c r="O36" s="2" t="str">
        <f>VLOOKUP(B36,'Fleet Report'!H$3:M$99,6,FALSE)</f>
        <v/>
      </c>
      <c r="P36" s="4" t="s">
        <v>706</v>
      </c>
    </row>
    <row r="37" spans="2:16" ht="13.95" customHeight="1">
      <c r="B37" s="4" t="s">
        <v>402</v>
      </c>
      <c r="C37" s="4" t="s">
        <v>142</v>
      </c>
      <c r="D37" s="11">
        <v>6</v>
      </c>
      <c r="E37" s="12">
        <f>IF(COUNTIF('DISPATCHED (VT11)'!$L:$L,'Truck Utilization'!B37)&gt;0,1,0)</f>
        <v>1</v>
      </c>
      <c r="G37" s="23" t="str">
        <f t="shared" si="0"/>
        <v/>
      </c>
      <c r="L37" s="2" t="s">
        <v>28</v>
      </c>
      <c r="M37" s="2" t="str">
        <f t="shared" si="1"/>
        <v>Utilized</v>
      </c>
      <c r="O37" s="2" t="str">
        <f>VLOOKUP(B37,'Fleet Report'!H$3:M$99,6,FALSE)</f>
        <v/>
      </c>
      <c r="P37" s="4" t="s">
        <v>8</v>
      </c>
    </row>
    <row r="38" spans="2:16" ht="13.95" customHeight="1">
      <c r="B38" s="4" t="s">
        <v>399</v>
      </c>
      <c r="C38" s="4" t="s">
        <v>142</v>
      </c>
      <c r="D38" s="11">
        <v>6</v>
      </c>
      <c r="E38" s="12">
        <f>IF(COUNTIF('DISPATCHED (VT11)'!$L:$L,'Truck Utilization'!B38)&gt;0,1,0)</f>
        <v>1</v>
      </c>
      <c r="G38" s="23" t="str">
        <f t="shared" si="0"/>
        <v/>
      </c>
      <c r="L38" s="2" t="s">
        <v>28</v>
      </c>
      <c r="M38" s="2" t="str">
        <f t="shared" si="1"/>
        <v>Utilized</v>
      </c>
      <c r="O38" s="2" t="str">
        <f>VLOOKUP(B38,'Fleet Report'!H$3:M$99,6,FALSE)</f>
        <v/>
      </c>
      <c r="P38" s="4" t="s">
        <v>702</v>
      </c>
    </row>
    <row r="39" spans="2:16" ht="13.95" customHeight="1">
      <c r="B39" s="4" t="s">
        <v>403</v>
      </c>
      <c r="C39" s="4" t="s">
        <v>142</v>
      </c>
      <c r="D39" s="11">
        <v>6</v>
      </c>
      <c r="E39" s="12">
        <f>IF(COUNTIF('DISPATCHED (VT11)'!$L:$L,'Truck Utilization'!B39)&gt;0,1,0)</f>
        <v>1</v>
      </c>
      <c r="G39" s="23" t="str">
        <f t="shared" si="0"/>
        <v/>
      </c>
      <c r="L39" s="2" t="s">
        <v>28</v>
      </c>
      <c r="M39" s="2" t="str">
        <f t="shared" si="1"/>
        <v>Utilized</v>
      </c>
      <c r="O39" s="2" t="str">
        <f>VLOOKUP(B39,'Fleet Report'!H$3:M$99,6,FALSE)</f>
        <v/>
      </c>
      <c r="P39" s="4" t="s">
        <v>10</v>
      </c>
    </row>
    <row r="40" spans="2:16" ht="13.95" customHeight="1">
      <c r="B40" s="4" t="s">
        <v>536</v>
      </c>
      <c r="C40" s="4" t="s">
        <v>142</v>
      </c>
      <c r="D40" s="11">
        <v>6</v>
      </c>
      <c r="E40" s="12">
        <f>IF(COUNTIF('DISPATCHED (VT11)'!$L:$L,'Truck Utilization'!B40)&gt;0,1,0)</f>
        <v>1</v>
      </c>
      <c r="G40" s="23" t="str">
        <f t="shared" si="0"/>
        <v/>
      </c>
      <c r="L40" s="2" t="s">
        <v>28</v>
      </c>
      <c r="M40" s="2" t="str">
        <f t="shared" si="1"/>
        <v>Utilized</v>
      </c>
      <c r="O40" s="2" t="str">
        <f>VLOOKUP(B40,'Fleet Report'!H$3:M$99,6,FALSE)</f>
        <v/>
      </c>
      <c r="P40" s="4" t="s">
        <v>12</v>
      </c>
    </row>
    <row r="41" spans="2:16" ht="13.95" customHeight="1">
      <c r="B41" s="4" t="s">
        <v>542</v>
      </c>
      <c r="C41" s="4" t="s">
        <v>142</v>
      </c>
      <c r="D41" s="11">
        <v>6</v>
      </c>
      <c r="E41" s="12">
        <f>IF(COUNTIF('DISPATCHED (VT11)'!$L:$L,'Truck Utilization'!B41)&gt;0,1,0)</f>
        <v>1</v>
      </c>
      <c r="G41" s="23" t="str">
        <f t="shared" si="0"/>
        <v/>
      </c>
      <c r="L41" s="2" t="s">
        <v>28</v>
      </c>
      <c r="M41" s="2" t="str">
        <f t="shared" si="1"/>
        <v>Utilized</v>
      </c>
      <c r="O41" s="2" t="str">
        <f>VLOOKUP(B41,'Fleet Report'!H$3:M$99,6,FALSE)</f>
        <v/>
      </c>
      <c r="P41" s="4" t="s">
        <v>702</v>
      </c>
    </row>
    <row r="42" spans="2:16" ht="13.95" customHeight="1">
      <c r="B42" s="4" t="s">
        <v>537</v>
      </c>
      <c r="C42" s="4" t="s">
        <v>142</v>
      </c>
      <c r="D42" s="11">
        <v>6</v>
      </c>
      <c r="E42" s="12">
        <f>IF(COUNTIF('DISPATCHED (VT11)'!$L:$L,'Truck Utilization'!B42)&gt;0,1,0)</f>
        <v>0</v>
      </c>
      <c r="G42" s="23" t="str">
        <f t="shared" si="0"/>
        <v>Breakdown/PM</v>
      </c>
      <c r="L42" s="2" t="s">
        <v>28</v>
      </c>
      <c r="M42" s="2" t="str">
        <f t="shared" si="1"/>
        <v>Unutilized</v>
      </c>
      <c r="O42" s="2">
        <f>VLOOKUP(B42,'Fleet Report'!H$3:M$99,6,FALSE)</f>
        <v>1</v>
      </c>
      <c r="P42" s="4" t="s">
        <v>12</v>
      </c>
    </row>
    <row r="43" spans="2:16" ht="13.95" customHeight="1">
      <c r="B43" s="4" t="s">
        <v>404</v>
      </c>
      <c r="C43" s="4" t="s">
        <v>142</v>
      </c>
      <c r="D43" s="11">
        <v>6</v>
      </c>
      <c r="E43" s="12">
        <f>IF(COUNTIF('DISPATCHED (VT11)'!$L:$L,'Truck Utilization'!B43)&gt;0,1,0)</f>
        <v>0</v>
      </c>
      <c r="G43" s="23" t="str">
        <f t="shared" si="0"/>
        <v/>
      </c>
      <c r="L43" s="2" t="s">
        <v>28</v>
      </c>
      <c r="M43" s="2" t="str">
        <f t="shared" si="1"/>
        <v>Unutilized</v>
      </c>
      <c r="O43" s="2" t="str">
        <f>VLOOKUP(B43,'Fleet Report'!H$3:M$99,6,FALSE)</f>
        <v/>
      </c>
      <c r="P43" s="4" t="s">
        <v>12</v>
      </c>
    </row>
    <row r="44" spans="2:16" ht="13.95" customHeight="1">
      <c r="B44" s="4" t="s">
        <v>707</v>
      </c>
      <c r="C44" s="4" t="s">
        <v>142</v>
      </c>
      <c r="D44" s="11">
        <v>6</v>
      </c>
      <c r="E44" s="12">
        <f>IF(COUNTIF('DISPATCHED (VT11)'!$L:$L,'Truck Utilization'!B44)&gt;0,1,0)</f>
        <v>0</v>
      </c>
      <c r="G44" s="23" t="str">
        <f t="shared" si="0"/>
        <v/>
      </c>
      <c r="L44" s="2" t="s">
        <v>28</v>
      </c>
      <c r="M44" s="2" t="str">
        <f t="shared" si="1"/>
        <v>Unutilized</v>
      </c>
      <c r="O44" s="2" t="str">
        <f>VLOOKUP(B44,'Fleet Report'!H$3:M$99,6,FALSE)</f>
        <v/>
      </c>
      <c r="P44" s="4" t="s">
        <v>12</v>
      </c>
    </row>
    <row r="45" spans="2:16" ht="13.95" customHeight="1">
      <c r="B45" s="4" t="s">
        <v>505</v>
      </c>
      <c r="C45" s="4" t="s">
        <v>142</v>
      </c>
      <c r="D45" s="11">
        <v>6</v>
      </c>
      <c r="E45" s="12">
        <f>IF(COUNTIF('DISPATCHED (VT11)'!$L:$L,'Truck Utilization'!B45)&gt;0,1,0)</f>
        <v>1</v>
      </c>
      <c r="G45" s="23" t="str">
        <f t="shared" si="0"/>
        <v/>
      </c>
      <c r="L45" s="2" t="s">
        <v>28</v>
      </c>
      <c r="M45" s="2" t="str">
        <f t="shared" si="1"/>
        <v>Utilized</v>
      </c>
      <c r="O45" s="2" t="str">
        <f>VLOOKUP(B45,'Fleet Report'!H$3:M$99,6,FALSE)</f>
        <v/>
      </c>
      <c r="P45" s="4" t="s">
        <v>12</v>
      </c>
    </row>
    <row r="46" spans="2:16" ht="13.95" customHeight="1">
      <c r="B46" s="4" t="s">
        <v>418</v>
      </c>
      <c r="C46" s="4" t="s">
        <v>142</v>
      </c>
      <c r="D46" s="11">
        <v>6</v>
      </c>
      <c r="E46" s="12">
        <f>IF(COUNTIF('DISPATCHED (VT11)'!$L:$L,'Truck Utilization'!B46)&gt;0,1,0)</f>
        <v>1</v>
      </c>
      <c r="G46" s="23" t="str">
        <f t="shared" si="0"/>
        <v/>
      </c>
      <c r="L46" s="2" t="s">
        <v>28</v>
      </c>
      <c r="M46" s="2" t="str">
        <f t="shared" si="1"/>
        <v>Utilized</v>
      </c>
      <c r="O46" s="2" t="str">
        <f>VLOOKUP(B46,'Fleet Report'!H$3:M$99,6,FALSE)</f>
        <v/>
      </c>
      <c r="P46" s="4" t="s">
        <v>12</v>
      </c>
    </row>
    <row r="47" spans="2:16" ht="13.95" customHeight="1">
      <c r="B47" s="4" t="s">
        <v>548</v>
      </c>
      <c r="C47" s="4" t="s">
        <v>142</v>
      </c>
      <c r="D47" s="11">
        <v>6</v>
      </c>
      <c r="E47" s="12">
        <f>IF(COUNTIF('DISPATCHED (VT11)'!$L:$L,'Truck Utilization'!B47)&gt;0,1,0)</f>
        <v>1</v>
      </c>
      <c r="G47" s="23" t="str">
        <f t="shared" si="0"/>
        <v/>
      </c>
      <c r="L47" s="2" t="s">
        <v>28</v>
      </c>
      <c r="M47" s="2" t="str">
        <f t="shared" si="1"/>
        <v>Utilized</v>
      </c>
      <c r="O47" s="2" t="str">
        <f>VLOOKUP(B47,'Fleet Report'!H$3:M$99,6,FALSE)</f>
        <v/>
      </c>
      <c r="P47" s="4" t="s">
        <v>12</v>
      </c>
    </row>
    <row r="48" spans="2:16" ht="13.95" customHeight="1">
      <c r="B48" s="4" t="s">
        <v>708</v>
      </c>
      <c r="C48" s="4" t="s">
        <v>142</v>
      </c>
      <c r="D48" s="11">
        <v>6</v>
      </c>
      <c r="E48" s="12">
        <f>IF(COUNTIF('DISPATCHED (VT11)'!$L:$L,'Truck Utilization'!B48)&gt;0,1,0)</f>
        <v>0</v>
      </c>
      <c r="G48" s="23" t="str">
        <f t="shared" si="0"/>
        <v/>
      </c>
      <c r="L48" s="2" t="s">
        <v>28</v>
      </c>
      <c r="M48" s="2" t="str">
        <f t="shared" si="1"/>
        <v>Unutilized</v>
      </c>
      <c r="O48" s="2" t="str">
        <f>VLOOKUP(B48,'Fleet Report'!H$3:M$99,6,FALSE)</f>
        <v/>
      </c>
      <c r="P48" s="4" t="s">
        <v>12</v>
      </c>
    </row>
    <row r="49" spans="2:16" ht="13.95" customHeight="1">
      <c r="B49" s="4" t="s">
        <v>557</v>
      </c>
      <c r="C49" s="4" t="s">
        <v>142</v>
      </c>
      <c r="D49" s="11">
        <v>6</v>
      </c>
      <c r="E49" s="12">
        <f>IF(COUNTIF('DISPATCHED (VT11)'!$L:$L,'Truck Utilization'!B49)&gt;0,1,0)</f>
        <v>1</v>
      </c>
      <c r="G49" s="23" t="str">
        <f t="shared" si="0"/>
        <v/>
      </c>
      <c r="L49" s="2" t="s">
        <v>28</v>
      </c>
      <c r="M49" s="2" t="str">
        <f t="shared" si="1"/>
        <v>Utilized</v>
      </c>
      <c r="O49" s="2" t="str">
        <f>VLOOKUP(B49,'Fleet Report'!H$3:M$99,6,FALSE)</f>
        <v/>
      </c>
      <c r="P49" s="4" t="s">
        <v>12</v>
      </c>
    </row>
    <row r="50" spans="2:16" ht="13.95" customHeight="1">
      <c r="B50" s="4" t="s">
        <v>709</v>
      </c>
      <c r="C50" s="4" t="s">
        <v>142</v>
      </c>
      <c r="D50" s="11">
        <v>6</v>
      </c>
      <c r="E50" s="12">
        <f>IF(COUNTIF('DISPATCHED (VT11)'!$L:$L,'Truck Utilization'!B50)&gt;0,1,0)</f>
        <v>1</v>
      </c>
      <c r="G50" s="23" t="str">
        <f t="shared" si="0"/>
        <v/>
      </c>
      <c r="L50" s="2" t="s">
        <v>28</v>
      </c>
      <c r="M50" s="2" t="str">
        <f t="shared" si="1"/>
        <v>Utilized</v>
      </c>
      <c r="O50" s="2" t="str">
        <f>VLOOKUP(B50,'Fleet Report'!H$3:M$99,6,FALSE)</f>
        <v/>
      </c>
      <c r="P50" s="4" t="s">
        <v>12</v>
      </c>
    </row>
    <row r="51" spans="2:16" ht="13.95" customHeight="1">
      <c r="B51" s="4" t="s">
        <v>546</v>
      </c>
      <c r="C51" s="4" t="s">
        <v>142</v>
      </c>
      <c r="D51" s="11">
        <v>6</v>
      </c>
      <c r="E51" s="12">
        <f>IF(COUNTIF('DISPATCHED (VT11)'!$L:$L,'Truck Utilization'!B51)&gt;0,1,0)</f>
        <v>1</v>
      </c>
      <c r="G51" s="23" t="str">
        <f t="shared" si="0"/>
        <v/>
      </c>
      <c r="L51" s="2" t="s">
        <v>28</v>
      </c>
      <c r="M51" s="2" t="str">
        <f t="shared" si="1"/>
        <v>Utilized</v>
      </c>
      <c r="O51" s="2" t="str">
        <f>VLOOKUP(B51,'Fleet Report'!H$3:M$99,6,FALSE)</f>
        <v/>
      </c>
      <c r="P51" s="4" t="s">
        <v>10</v>
      </c>
    </row>
    <row r="52" spans="2:16" ht="13.95" customHeight="1">
      <c r="B52" s="4" t="s">
        <v>499</v>
      </c>
      <c r="C52" s="4" t="s">
        <v>142</v>
      </c>
      <c r="D52" s="11">
        <v>6</v>
      </c>
      <c r="E52" s="12">
        <f>IF(COUNTIF('DISPATCHED (VT11)'!$L:$L,'Truck Utilization'!B52)&gt;0,1,0)</f>
        <v>0</v>
      </c>
      <c r="G52" s="23" t="str">
        <f t="shared" si="0"/>
        <v/>
      </c>
      <c r="L52" s="2" t="s">
        <v>28</v>
      </c>
      <c r="M52" s="2" t="str">
        <f t="shared" si="1"/>
        <v>Unutilized</v>
      </c>
      <c r="O52" s="2" t="str">
        <f>VLOOKUP(B52,'Fleet Report'!H$3:M$99,6,FALSE)</f>
        <v/>
      </c>
      <c r="P52" s="4" t="s">
        <v>12</v>
      </c>
    </row>
    <row r="53" spans="2:16" ht="13.95" customHeight="1">
      <c r="B53" s="4" t="s">
        <v>545</v>
      </c>
      <c r="C53" s="4" t="s">
        <v>142</v>
      </c>
      <c r="D53" s="11">
        <v>6</v>
      </c>
      <c r="E53" s="12">
        <f>IF(COUNTIF('DISPATCHED (VT11)'!$L:$L,'Truck Utilization'!B53)&gt;0,1,0)</f>
        <v>1</v>
      </c>
      <c r="G53" s="23" t="str">
        <f t="shared" si="0"/>
        <v/>
      </c>
      <c r="L53" s="2" t="s">
        <v>28</v>
      </c>
      <c r="M53" s="2" t="str">
        <f t="shared" si="1"/>
        <v>Utilized</v>
      </c>
      <c r="O53" s="2" t="str">
        <f>VLOOKUP(B53,'Fleet Report'!H$3:M$99,6,FALSE)</f>
        <v/>
      </c>
      <c r="P53" s="4" t="s">
        <v>12</v>
      </c>
    </row>
    <row r="54" spans="2:16" ht="13.95" customHeight="1">
      <c r="B54" s="4" t="s">
        <v>541</v>
      </c>
      <c r="C54" s="4" t="s">
        <v>142</v>
      </c>
      <c r="D54" s="11">
        <v>6</v>
      </c>
      <c r="E54" s="12">
        <f>IF(COUNTIF('DISPATCHED (VT11)'!$L:$L,'Truck Utilization'!B54)&gt;0,1,0)</f>
        <v>1</v>
      </c>
      <c r="G54" s="23" t="str">
        <f t="shared" si="0"/>
        <v/>
      </c>
      <c r="L54" s="2" t="s">
        <v>28</v>
      </c>
      <c r="M54" s="2" t="str">
        <f t="shared" si="1"/>
        <v>Utilized</v>
      </c>
      <c r="O54" s="2" t="str">
        <f>VLOOKUP(B54,'Fleet Report'!H$3:M$99,6,FALSE)</f>
        <v/>
      </c>
      <c r="P54" s="4" t="s">
        <v>12</v>
      </c>
    </row>
    <row r="55" spans="2:16" ht="13.95" customHeight="1">
      <c r="B55" s="4" t="s">
        <v>379</v>
      </c>
      <c r="C55" s="4" t="s">
        <v>142</v>
      </c>
      <c r="D55" s="11">
        <v>6</v>
      </c>
      <c r="E55" s="12">
        <f>IF(COUNTIF('DISPATCHED (VT11)'!$L:$L,'Truck Utilization'!B55)&gt;0,1,0)</f>
        <v>1</v>
      </c>
      <c r="G55" s="23" t="str">
        <f t="shared" si="0"/>
        <v/>
      </c>
      <c r="L55" s="2" t="s">
        <v>28</v>
      </c>
      <c r="M55" s="2" t="str">
        <f t="shared" si="1"/>
        <v>Utilized</v>
      </c>
      <c r="O55" s="2" t="str">
        <f>VLOOKUP(B55,'Fleet Report'!H$3:M$99,6,FALSE)</f>
        <v/>
      </c>
      <c r="P55" s="4" t="s">
        <v>12</v>
      </c>
    </row>
    <row r="56" spans="2:16" ht="13.95" customHeight="1">
      <c r="B56" s="4" t="s">
        <v>710</v>
      </c>
      <c r="C56" s="4" t="s">
        <v>142</v>
      </c>
      <c r="D56" s="11">
        <v>6</v>
      </c>
      <c r="E56" s="12">
        <f>IF(COUNTIF('DISPATCHED (VT11)'!$L:$L,'Truck Utilization'!B56)&gt;0,1,0)</f>
        <v>0</v>
      </c>
      <c r="G56" s="23" t="str">
        <f t="shared" si="0"/>
        <v/>
      </c>
      <c r="L56" s="2" t="s">
        <v>28</v>
      </c>
      <c r="M56" s="2" t="str">
        <f t="shared" si="1"/>
        <v>Unutilized</v>
      </c>
      <c r="O56" s="2" t="str">
        <f>VLOOKUP(B56,'Fleet Report'!H$3:M$99,6,FALSE)</f>
        <v/>
      </c>
      <c r="P56" s="4" t="s">
        <v>12</v>
      </c>
    </row>
    <row r="57" spans="2:16" ht="13.95" customHeight="1">
      <c r="B57" s="4" t="s">
        <v>410</v>
      </c>
      <c r="C57" s="4" t="s">
        <v>142</v>
      </c>
      <c r="D57" s="11">
        <v>6</v>
      </c>
      <c r="E57" s="12">
        <f>IF(COUNTIF('DISPATCHED (VT11)'!$L:$L,'Truck Utilization'!B57)&gt;0,1,0)</f>
        <v>1</v>
      </c>
      <c r="G57" s="23" t="str">
        <f t="shared" si="0"/>
        <v/>
      </c>
      <c r="L57" s="2" t="s">
        <v>28</v>
      </c>
      <c r="M57" s="2" t="str">
        <f t="shared" si="1"/>
        <v>Utilized</v>
      </c>
      <c r="O57" s="2" t="str">
        <f>VLOOKUP(B57,'Fleet Report'!H$3:M$99,6,FALSE)</f>
        <v/>
      </c>
      <c r="P57" s="4" t="s">
        <v>12</v>
      </c>
    </row>
    <row r="58" spans="2:16" ht="13.95" customHeight="1">
      <c r="B58" s="4" t="s">
        <v>406</v>
      </c>
      <c r="C58" s="4" t="s">
        <v>142</v>
      </c>
      <c r="D58" s="11">
        <v>6</v>
      </c>
      <c r="E58" s="12">
        <f>IF(COUNTIF('DISPATCHED (VT11)'!$L:$L,'Truck Utilization'!B58)&gt;0,1,0)</f>
        <v>1</v>
      </c>
      <c r="G58" s="23" t="str">
        <f t="shared" si="0"/>
        <v/>
      </c>
      <c r="L58" s="2" t="s">
        <v>28</v>
      </c>
      <c r="M58" s="2" t="str">
        <f t="shared" ref="M58:M112" si="2">+IF(E58=1,"Utilized","Unutilized")</f>
        <v>Utilized</v>
      </c>
      <c r="O58" s="2" t="str">
        <f>VLOOKUP(B58,'Fleet Report'!H$3:M$99,6,FALSE)</f>
        <v/>
      </c>
      <c r="P58" s="4" t="s">
        <v>10</v>
      </c>
    </row>
    <row r="59" spans="2:16" ht="13.95" customHeight="1">
      <c r="B59" s="4" t="s">
        <v>381</v>
      </c>
      <c r="C59" s="4" t="s">
        <v>142</v>
      </c>
      <c r="D59" s="11">
        <v>6</v>
      </c>
      <c r="E59" s="12">
        <f>IF(COUNTIF('DISPATCHED (VT11)'!$L:$L,'Truck Utilization'!B59)&gt;0,1,0)</f>
        <v>0</v>
      </c>
      <c r="G59" s="23" t="str">
        <f t="shared" si="0"/>
        <v/>
      </c>
      <c r="L59" s="2" t="s">
        <v>28</v>
      </c>
      <c r="M59" s="2" t="str">
        <f t="shared" si="2"/>
        <v>Unutilized</v>
      </c>
      <c r="O59" s="2" t="str">
        <f>VLOOKUP(B59,'Fleet Report'!H$3:M$99,6,FALSE)</f>
        <v/>
      </c>
      <c r="P59" s="4" t="s">
        <v>12</v>
      </c>
    </row>
    <row r="60" spans="2:16" ht="13.95" customHeight="1">
      <c r="B60" s="4" t="s">
        <v>507</v>
      </c>
      <c r="C60" s="4" t="s">
        <v>142</v>
      </c>
      <c r="D60" s="11">
        <v>6</v>
      </c>
      <c r="E60" s="12">
        <f>IF(COUNTIF('DISPATCHED (VT11)'!$L:$L,'Truck Utilization'!B60)&gt;0,1,0)</f>
        <v>1</v>
      </c>
      <c r="G60" s="23" t="str">
        <f t="shared" si="0"/>
        <v/>
      </c>
      <c r="L60" s="2" t="s">
        <v>28</v>
      </c>
      <c r="M60" s="2" t="str">
        <f t="shared" si="2"/>
        <v>Utilized</v>
      </c>
      <c r="O60" s="2" t="str">
        <f>VLOOKUP(B60,'Fleet Report'!H$3:M$99,6,FALSE)</f>
        <v/>
      </c>
      <c r="P60" s="4" t="s">
        <v>12</v>
      </c>
    </row>
    <row r="61" spans="2:16" ht="13.95" customHeight="1">
      <c r="B61" s="4" t="s">
        <v>504</v>
      </c>
      <c r="C61" s="4" t="s">
        <v>142</v>
      </c>
      <c r="D61" s="11">
        <v>6</v>
      </c>
      <c r="E61" s="12">
        <f>IF(COUNTIF('DISPATCHED (VT11)'!$L:$L,'Truck Utilization'!B61)&gt;0,1,0)</f>
        <v>0</v>
      </c>
      <c r="G61" s="23" t="str">
        <f t="shared" si="0"/>
        <v/>
      </c>
      <c r="L61" s="2" t="s">
        <v>28</v>
      </c>
      <c r="M61" s="2" t="str">
        <f t="shared" si="2"/>
        <v>Unutilized</v>
      </c>
      <c r="O61" s="2" t="str">
        <f>VLOOKUP(B61,'Fleet Report'!H$3:M$99,6,FALSE)</f>
        <v/>
      </c>
      <c r="P61" s="4" t="s">
        <v>12</v>
      </c>
    </row>
    <row r="62" spans="2:16" ht="13.95" customHeight="1">
      <c r="B62" s="4" t="s">
        <v>556</v>
      </c>
      <c r="C62" s="4" t="s">
        <v>142</v>
      </c>
      <c r="D62" s="11">
        <v>6</v>
      </c>
      <c r="E62" s="12">
        <f>IF(COUNTIF('DISPATCHED (VT11)'!$L:$L,'Truck Utilization'!B62)&gt;0,1,0)</f>
        <v>1</v>
      </c>
      <c r="G62" s="23" t="str">
        <f t="shared" si="0"/>
        <v/>
      </c>
      <c r="L62" s="2" t="s">
        <v>28</v>
      </c>
      <c r="M62" s="2" t="str">
        <f t="shared" si="2"/>
        <v>Utilized</v>
      </c>
      <c r="O62" s="2" t="str">
        <f>VLOOKUP(B62,'Fleet Report'!H$3:M$99,6,FALSE)</f>
        <v/>
      </c>
      <c r="P62" s="4" t="s">
        <v>12</v>
      </c>
    </row>
    <row r="63" spans="2:16" ht="13.95" customHeight="1">
      <c r="B63" s="4" t="s">
        <v>538</v>
      </c>
      <c r="C63" s="4" t="s">
        <v>142</v>
      </c>
      <c r="D63" s="11">
        <v>6</v>
      </c>
      <c r="E63" s="12">
        <f>IF(COUNTIF('DISPATCHED (VT11)'!$L:$L,'Truck Utilization'!B63)&gt;0,1,0)</f>
        <v>1</v>
      </c>
      <c r="G63" s="23" t="str">
        <f t="shared" si="0"/>
        <v/>
      </c>
      <c r="L63" s="2" t="s">
        <v>28</v>
      </c>
      <c r="M63" s="2" t="str">
        <f t="shared" si="2"/>
        <v>Utilized</v>
      </c>
      <c r="O63" s="2" t="str">
        <f>VLOOKUP(B63,'Fleet Report'!H$3:M$99,6,FALSE)</f>
        <v/>
      </c>
      <c r="P63" s="4" t="s">
        <v>12</v>
      </c>
    </row>
    <row r="64" spans="2:16" ht="13.95" customHeight="1">
      <c r="B64" s="4" t="s">
        <v>539</v>
      </c>
      <c r="C64" s="4" t="s">
        <v>142</v>
      </c>
      <c r="D64" s="11">
        <v>6</v>
      </c>
      <c r="E64" s="12">
        <f>IF(COUNTIF('DISPATCHED (VT11)'!$L:$L,'Truck Utilization'!B64)&gt;0,1,0)</f>
        <v>1</v>
      </c>
      <c r="G64" s="23" t="str">
        <f t="shared" si="0"/>
        <v/>
      </c>
      <c r="L64" s="2" t="s">
        <v>28</v>
      </c>
      <c r="M64" s="2" t="str">
        <f t="shared" si="2"/>
        <v>Utilized</v>
      </c>
      <c r="O64" s="2" t="str">
        <f>VLOOKUP(B64,'Fleet Report'!H$3:M$99,6,FALSE)</f>
        <v/>
      </c>
      <c r="P64" s="4" t="s">
        <v>10</v>
      </c>
    </row>
    <row r="65" spans="2:16" ht="13.95" customHeight="1">
      <c r="B65" s="4" t="s">
        <v>388</v>
      </c>
      <c r="C65" s="4" t="s">
        <v>142</v>
      </c>
      <c r="D65" s="11">
        <v>6</v>
      </c>
      <c r="E65" s="12">
        <f>IF(COUNTIF('DISPATCHED (VT11)'!$L:$L,'Truck Utilization'!B65)&gt;0,1,0)</f>
        <v>1</v>
      </c>
      <c r="G65" s="23" t="str">
        <f t="shared" si="0"/>
        <v/>
      </c>
      <c r="L65" s="2" t="s">
        <v>28</v>
      </c>
      <c r="M65" s="2" t="str">
        <f t="shared" si="2"/>
        <v>Utilized</v>
      </c>
      <c r="O65" s="2" t="str">
        <f>VLOOKUP(B65,'Fleet Report'!H$3:M$99,6,FALSE)</f>
        <v/>
      </c>
      <c r="P65" s="4" t="s">
        <v>12</v>
      </c>
    </row>
    <row r="66" spans="2:16" ht="13.95" customHeight="1">
      <c r="B66" s="4" t="s">
        <v>397</v>
      </c>
      <c r="C66" s="4" t="s">
        <v>142</v>
      </c>
      <c r="D66" s="11">
        <v>6</v>
      </c>
      <c r="E66" s="12">
        <f>IF(COUNTIF('DISPATCHED (VT11)'!$L:$L,'Truck Utilization'!B66)&gt;0,1,0)</f>
        <v>1</v>
      </c>
      <c r="G66" s="23" t="str">
        <f t="shared" si="0"/>
        <v/>
      </c>
      <c r="L66" s="2" t="s">
        <v>28</v>
      </c>
      <c r="M66" s="2" t="str">
        <f t="shared" si="2"/>
        <v>Utilized</v>
      </c>
      <c r="O66" s="2" t="str">
        <f>VLOOKUP(B66,'Fleet Report'!H$3:M$99,6,FALSE)</f>
        <v/>
      </c>
      <c r="P66" s="4" t="s">
        <v>12</v>
      </c>
    </row>
    <row r="67" spans="2:16" ht="13.95" customHeight="1">
      <c r="B67" s="4" t="s">
        <v>512</v>
      </c>
      <c r="C67" s="4" t="s">
        <v>142</v>
      </c>
      <c r="D67" s="11">
        <v>6</v>
      </c>
      <c r="E67" s="12">
        <f>IF(COUNTIF('DISPATCHED (VT11)'!$L:$L,'Truck Utilization'!B67)&gt;0,1,0)</f>
        <v>0</v>
      </c>
      <c r="G67" s="23" t="str">
        <f t="shared" si="0"/>
        <v/>
      </c>
      <c r="L67" s="2" t="s">
        <v>28</v>
      </c>
      <c r="M67" s="2" t="str">
        <f t="shared" si="2"/>
        <v>Unutilized</v>
      </c>
      <c r="O67" s="2" t="str">
        <f>VLOOKUP(B67,'Fleet Report'!H$3:M$99,6,FALSE)</f>
        <v/>
      </c>
      <c r="P67" s="4" t="s">
        <v>706</v>
      </c>
    </row>
    <row r="68" spans="2:16" ht="13.95" customHeight="1">
      <c r="B68" s="4" t="s">
        <v>549</v>
      </c>
      <c r="C68" s="4" t="s">
        <v>142</v>
      </c>
      <c r="D68" s="11">
        <v>6</v>
      </c>
      <c r="E68" s="12">
        <f>IF(COUNTIF('DISPATCHED (VT11)'!$L:$L,'Truck Utilization'!B68)&gt;0,1,0)</f>
        <v>1</v>
      </c>
      <c r="G68" s="23" t="str">
        <f t="shared" ref="G68:G122" si="3">IF(O68=1,"Breakdown/PM","")</f>
        <v/>
      </c>
      <c r="L68" s="2" t="s">
        <v>28</v>
      </c>
      <c r="M68" s="2" t="str">
        <f t="shared" si="2"/>
        <v>Utilized</v>
      </c>
      <c r="O68" s="2" t="str">
        <f>VLOOKUP(B68,'Fleet Report'!H$3:M$99,6,FALSE)</f>
        <v/>
      </c>
      <c r="P68" s="4" t="s">
        <v>702</v>
      </c>
    </row>
    <row r="69" spans="2:16" ht="13.95" customHeight="1">
      <c r="B69" s="4" t="s">
        <v>511</v>
      </c>
      <c r="C69" s="4" t="s">
        <v>142</v>
      </c>
      <c r="D69" s="11">
        <v>6</v>
      </c>
      <c r="E69" s="12">
        <f>IF(COUNTIF('DISPATCHED (VT11)'!$L:$L,'Truck Utilization'!B69)&gt;0,1,0)</f>
        <v>1</v>
      </c>
      <c r="G69" s="23" t="str">
        <f t="shared" si="3"/>
        <v/>
      </c>
      <c r="L69" s="2" t="s">
        <v>28</v>
      </c>
      <c r="M69" s="2" t="str">
        <f t="shared" si="2"/>
        <v>Utilized</v>
      </c>
      <c r="O69" s="2" t="str">
        <f>VLOOKUP(B69,'Fleet Report'!H$3:M$99,6,FALSE)</f>
        <v/>
      </c>
      <c r="P69" s="4" t="s">
        <v>10</v>
      </c>
    </row>
    <row r="70" spans="2:16" ht="13.95" customHeight="1">
      <c r="B70" s="4" t="s">
        <v>411</v>
      </c>
      <c r="C70" s="4" t="s">
        <v>142</v>
      </c>
      <c r="D70" s="11">
        <v>6</v>
      </c>
      <c r="E70" s="12">
        <f>IF(COUNTIF('DISPATCHED (VT11)'!$L:$L,'Truck Utilization'!B70)&gt;0,1,0)</f>
        <v>1</v>
      </c>
      <c r="G70" s="23" t="str">
        <f t="shared" si="3"/>
        <v/>
      </c>
      <c r="L70" s="2" t="s">
        <v>28</v>
      </c>
      <c r="M70" s="2" t="str">
        <f t="shared" si="2"/>
        <v>Utilized</v>
      </c>
      <c r="O70" s="2" t="str">
        <f>VLOOKUP(B70,'Fleet Report'!H$3:M$99,6,FALSE)</f>
        <v/>
      </c>
      <c r="P70" s="4" t="s">
        <v>12</v>
      </c>
    </row>
    <row r="71" spans="2:16" ht="13.95" customHeight="1">
      <c r="B71" s="4" t="s">
        <v>392</v>
      </c>
      <c r="C71" s="4" t="s">
        <v>142</v>
      </c>
      <c r="D71" s="11">
        <v>6</v>
      </c>
      <c r="E71" s="12">
        <f>IF(COUNTIF('DISPATCHED (VT11)'!$L:$L,'Truck Utilization'!B71)&gt;0,1,0)</f>
        <v>0</v>
      </c>
      <c r="G71" s="23" t="str">
        <f t="shared" si="3"/>
        <v/>
      </c>
      <c r="L71" s="2" t="s">
        <v>28</v>
      </c>
      <c r="M71" s="2" t="str">
        <f t="shared" si="2"/>
        <v>Unutilized</v>
      </c>
      <c r="O71" s="2" t="str">
        <f>VLOOKUP(B71,'Fleet Report'!H$3:M$99,6,FALSE)</f>
        <v/>
      </c>
      <c r="P71" s="4" t="s">
        <v>12</v>
      </c>
    </row>
    <row r="72" spans="2:16" ht="13.95" customHeight="1">
      <c r="B72" s="4" t="s">
        <v>551</v>
      </c>
      <c r="C72" s="4" t="s">
        <v>142</v>
      </c>
      <c r="D72" s="11">
        <v>6</v>
      </c>
      <c r="E72" s="12">
        <f>IF(COUNTIF('DISPATCHED (VT11)'!$L:$L,'Truck Utilization'!B72)&gt;0,1,0)</f>
        <v>0</v>
      </c>
      <c r="G72" s="23" t="str">
        <f t="shared" si="3"/>
        <v/>
      </c>
      <c r="L72" s="2" t="s">
        <v>28</v>
      </c>
      <c r="M72" s="2" t="str">
        <f t="shared" si="2"/>
        <v>Unutilized</v>
      </c>
      <c r="O72" s="2" t="str">
        <f>VLOOKUP(B72,'Fleet Report'!H$3:M$99,6,FALSE)</f>
        <v/>
      </c>
      <c r="P72" s="4" t="s">
        <v>12</v>
      </c>
    </row>
    <row r="73" spans="2:16" ht="13.95" customHeight="1">
      <c r="B73" s="4" t="s">
        <v>558</v>
      </c>
      <c r="C73" s="4" t="s">
        <v>142</v>
      </c>
      <c r="D73" s="11">
        <v>6</v>
      </c>
      <c r="E73" s="12">
        <f>IF(COUNTIF('DISPATCHED (VT11)'!$L:$L,'Truck Utilization'!B73)&gt;0,1,0)</f>
        <v>1</v>
      </c>
      <c r="G73" s="23" t="str">
        <f t="shared" si="3"/>
        <v/>
      </c>
      <c r="L73" s="2" t="s">
        <v>28</v>
      </c>
      <c r="M73" s="2" t="str">
        <f t="shared" si="2"/>
        <v>Utilized</v>
      </c>
      <c r="O73" s="2" t="str">
        <f>VLOOKUP(B73,'Fleet Report'!H$3:M$99,6,FALSE)</f>
        <v/>
      </c>
      <c r="P73" s="4" t="s">
        <v>12</v>
      </c>
    </row>
    <row r="74" spans="2:16" ht="13.95" customHeight="1">
      <c r="B74" s="4" t="s">
        <v>553</v>
      </c>
      <c r="C74" s="4" t="s">
        <v>142</v>
      </c>
      <c r="D74" s="11">
        <v>6</v>
      </c>
      <c r="E74" s="12">
        <f>IF(COUNTIF('DISPATCHED (VT11)'!$L:$L,'Truck Utilization'!B74)&gt;0,1,0)</f>
        <v>0</v>
      </c>
      <c r="G74" s="23" t="str">
        <f t="shared" si="3"/>
        <v/>
      </c>
      <c r="L74" s="2" t="s">
        <v>28</v>
      </c>
      <c r="M74" s="2" t="str">
        <f t="shared" si="2"/>
        <v>Unutilized</v>
      </c>
      <c r="O74" s="2" t="str">
        <f>VLOOKUP(B74,'Fleet Report'!H$3:M$99,6,FALSE)</f>
        <v/>
      </c>
      <c r="P74" s="4" t="s">
        <v>12</v>
      </c>
    </row>
    <row r="75" spans="2:16" ht="13.95" customHeight="1">
      <c r="B75" s="4" t="s">
        <v>554</v>
      </c>
      <c r="C75" s="4" t="s">
        <v>142</v>
      </c>
      <c r="D75" s="11">
        <v>6</v>
      </c>
      <c r="E75" s="12">
        <f>IF(COUNTIF('DISPATCHED (VT11)'!$L:$L,'Truck Utilization'!B75)&gt;0,1,0)</f>
        <v>0</v>
      </c>
      <c r="G75" s="23" t="str">
        <f t="shared" si="3"/>
        <v/>
      </c>
      <c r="L75" s="2" t="s">
        <v>28</v>
      </c>
      <c r="M75" s="2" t="str">
        <f t="shared" si="2"/>
        <v>Unutilized</v>
      </c>
      <c r="O75" s="2" t="str">
        <f>VLOOKUP(B75,'Fleet Report'!H$3:M$99,6,FALSE)</f>
        <v/>
      </c>
      <c r="P75" s="4" t="s">
        <v>10</v>
      </c>
    </row>
    <row r="76" spans="2:16" ht="13.95" customHeight="1">
      <c r="B76" s="4" t="s">
        <v>448</v>
      </c>
      <c r="C76" s="4" t="s">
        <v>142</v>
      </c>
      <c r="D76" s="11">
        <v>6</v>
      </c>
      <c r="E76" s="12">
        <f>IF(COUNTIF('DISPATCHED (VT11)'!$L:$L,'Truck Utilization'!B76)&gt;0,1,0)</f>
        <v>0</v>
      </c>
      <c r="G76" s="23" t="str">
        <f t="shared" si="3"/>
        <v/>
      </c>
      <c r="L76" s="2" t="s">
        <v>28</v>
      </c>
      <c r="M76" s="2" t="str">
        <f t="shared" si="2"/>
        <v>Unutilized</v>
      </c>
      <c r="O76" s="2" t="str">
        <f>VLOOKUP(B76,'Fleet Report'!H$3:M$99,6,FALSE)</f>
        <v/>
      </c>
      <c r="P76" s="4" t="s">
        <v>12</v>
      </c>
    </row>
    <row r="77" spans="2:16" ht="13.95" customHeight="1">
      <c r="B77" s="4" t="s">
        <v>502</v>
      </c>
      <c r="C77" s="4" t="s">
        <v>142</v>
      </c>
      <c r="D77" s="11">
        <v>6</v>
      </c>
      <c r="E77" s="12">
        <f>IF(COUNTIF('DISPATCHED (VT11)'!$L:$L,'Truck Utilization'!B77)&gt;0,1,0)</f>
        <v>0</v>
      </c>
      <c r="G77" s="23" t="str">
        <f t="shared" si="3"/>
        <v/>
      </c>
      <c r="L77" s="2" t="s">
        <v>28</v>
      </c>
      <c r="M77" s="2" t="str">
        <f t="shared" si="2"/>
        <v>Unutilized</v>
      </c>
      <c r="O77" s="2" t="str">
        <f>VLOOKUP(B77,'Fleet Report'!H$3:M$99,6,FALSE)</f>
        <v/>
      </c>
      <c r="P77" s="4" t="s">
        <v>10</v>
      </c>
    </row>
    <row r="78" spans="2:16" ht="13.95" customHeight="1">
      <c r="B78" s="4" t="s">
        <v>463</v>
      </c>
      <c r="C78" s="4" t="s">
        <v>142</v>
      </c>
      <c r="D78" s="11">
        <v>6</v>
      </c>
      <c r="E78" s="12">
        <f>IF(COUNTIF('DISPATCHED (VT11)'!$L:$L,'Truck Utilization'!B78)&gt;0,1,0)</f>
        <v>1</v>
      </c>
      <c r="G78" s="23" t="str">
        <f t="shared" si="3"/>
        <v/>
      </c>
      <c r="L78" s="2" t="s">
        <v>28</v>
      </c>
      <c r="M78" s="2" t="str">
        <f t="shared" si="2"/>
        <v>Utilized</v>
      </c>
      <c r="O78" s="2" t="str">
        <f>VLOOKUP(B78,'Fleet Report'!H$3:M$99,6,FALSE)</f>
        <v/>
      </c>
      <c r="P78" s="4" t="s">
        <v>8</v>
      </c>
    </row>
    <row r="79" spans="2:16" ht="13.95" customHeight="1">
      <c r="B79" s="4" t="s">
        <v>711</v>
      </c>
      <c r="C79" s="4" t="s">
        <v>142</v>
      </c>
      <c r="D79" s="11">
        <v>6</v>
      </c>
      <c r="E79" s="12">
        <f>IF(COUNTIF('DISPATCHED (VT11)'!$L:$L,'Truck Utilization'!B79)&gt;0,1,0)</f>
        <v>0</v>
      </c>
      <c r="G79" s="23" t="str">
        <f t="shared" si="3"/>
        <v/>
      </c>
      <c r="L79" s="2" t="s">
        <v>28</v>
      </c>
      <c r="M79" s="2" t="str">
        <f t="shared" si="2"/>
        <v>Unutilized</v>
      </c>
      <c r="O79" s="2" t="str">
        <f>VLOOKUP(B79,'Fleet Report'!H$3:M$99,6,FALSE)</f>
        <v/>
      </c>
      <c r="P79" s="4" t="s">
        <v>8</v>
      </c>
    </row>
    <row r="80" spans="2:16" ht="13.95" customHeight="1">
      <c r="B80" s="4" t="s">
        <v>468</v>
      </c>
      <c r="C80" s="4" t="s">
        <v>142</v>
      </c>
      <c r="D80" s="11">
        <v>10</v>
      </c>
      <c r="E80" s="12">
        <f>IF(COUNTIF('DISPATCHED (VT11)'!$L:$L,'Truck Utilization'!B80)&gt;0,1,0)</f>
        <v>0</v>
      </c>
      <c r="G80" s="23" t="str">
        <f t="shared" si="3"/>
        <v/>
      </c>
      <c r="L80" s="2" t="s">
        <v>28</v>
      </c>
      <c r="M80" s="2" t="str">
        <f t="shared" si="2"/>
        <v>Unutilized</v>
      </c>
      <c r="O80" s="2" t="str">
        <f>VLOOKUP(B80,'Fleet Report'!H$3:M$99,6,FALSE)</f>
        <v/>
      </c>
      <c r="P80" s="4" t="s">
        <v>8</v>
      </c>
    </row>
    <row r="81" spans="2:16" ht="13.95" customHeight="1">
      <c r="B81" s="4" t="s">
        <v>529</v>
      </c>
      <c r="C81" s="4" t="s">
        <v>142</v>
      </c>
      <c r="D81" s="11">
        <v>10</v>
      </c>
      <c r="E81" s="12">
        <f>IF(COUNTIF('DISPATCHED (VT11)'!$L:$L,'Truck Utilization'!B81)&gt;0,1,0)</f>
        <v>0</v>
      </c>
      <c r="G81" s="23" t="str">
        <f t="shared" si="3"/>
        <v/>
      </c>
      <c r="L81" s="2" t="s">
        <v>28</v>
      </c>
      <c r="M81" s="2" t="str">
        <f t="shared" si="2"/>
        <v>Unutilized</v>
      </c>
      <c r="O81" s="2" t="str">
        <f>VLOOKUP(B81,'Fleet Report'!H$3:M$99,6,FALSE)</f>
        <v/>
      </c>
      <c r="P81" s="4" t="s">
        <v>12</v>
      </c>
    </row>
    <row r="82" spans="2:16" ht="13.95" customHeight="1">
      <c r="B82" s="4" t="s">
        <v>712</v>
      </c>
      <c r="C82" s="4" t="s">
        <v>142</v>
      </c>
      <c r="D82" s="11">
        <v>10</v>
      </c>
      <c r="E82" s="12">
        <f>IF(COUNTIF('DISPATCHED (VT11)'!$L:$L,'Truck Utilization'!B82)&gt;0,1,0)</f>
        <v>0</v>
      </c>
      <c r="G82" s="23" t="str">
        <f t="shared" si="3"/>
        <v/>
      </c>
      <c r="L82" s="2" t="s">
        <v>28</v>
      </c>
      <c r="M82" s="2" t="str">
        <f t="shared" si="2"/>
        <v>Unutilized</v>
      </c>
      <c r="O82" s="2" t="str">
        <f>VLOOKUP(B82,'Fleet Report'!H$3:M$99,6,FALSE)</f>
        <v/>
      </c>
      <c r="P82" s="4" t="s">
        <v>8</v>
      </c>
    </row>
    <row r="83" spans="2:16" ht="13.95" customHeight="1">
      <c r="B83" s="4" t="s">
        <v>526</v>
      </c>
      <c r="C83" s="4" t="s">
        <v>142</v>
      </c>
      <c r="D83" s="11">
        <v>10</v>
      </c>
      <c r="E83" s="12">
        <f>IF(COUNTIF('DISPATCHED (VT11)'!$L:$L,'Truck Utilization'!B83)&gt;0,1,0)</f>
        <v>0</v>
      </c>
      <c r="G83" s="23" t="str">
        <f t="shared" si="3"/>
        <v/>
      </c>
      <c r="L83" s="2" t="s">
        <v>28</v>
      </c>
      <c r="M83" s="2" t="str">
        <f t="shared" si="2"/>
        <v>Unutilized</v>
      </c>
      <c r="O83" s="2" t="str">
        <f>VLOOKUP(B83,'Fleet Report'!H$3:M$99,6,FALSE)</f>
        <v/>
      </c>
      <c r="P83" s="4" t="s">
        <v>12</v>
      </c>
    </row>
    <row r="84" spans="2:16" ht="13.95" customHeight="1">
      <c r="B84" s="4" t="s">
        <v>713</v>
      </c>
      <c r="C84" s="4" t="s">
        <v>142</v>
      </c>
      <c r="D84" s="11">
        <v>10</v>
      </c>
      <c r="E84" s="12">
        <f>IF(COUNTIF('DISPATCHED (VT11)'!$L:$L,'Truck Utilization'!B84)&gt;0,1,0)</f>
        <v>0</v>
      </c>
      <c r="G84" s="23" t="str">
        <f t="shared" si="3"/>
        <v/>
      </c>
      <c r="L84" s="2" t="s">
        <v>28</v>
      </c>
      <c r="M84" s="2" t="str">
        <f t="shared" si="2"/>
        <v>Unutilized</v>
      </c>
      <c r="O84" s="2" t="str">
        <f>VLOOKUP(B84,'Fleet Report'!H$3:M$99,6,FALSE)</f>
        <v/>
      </c>
      <c r="P84" s="4" t="s">
        <v>12</v>
      </c>
    </row>
    <row r="85" spans="2:16" ht="13.95" customHeight="1">
      <c r="B85" s="4" t="s">
        <v>534</v>
      </c>
      <c r="C85" s="4" t="s">
        <v>142</v>
      </c>
      <c r="D85" s="11">
        <v>10</v>
      </c>
      <c r="E85" s="12">
        <f>IF(COUNTIF('DISPATCHED (VT11)'!$L:$L,'Truck Utilization'!B85)&gt;0,1,0)</f>
        <v>0</v>
      </c>
      <c r="G85" s="23" t="str">
        <f t="shared" si="3"/>
        <v>Breakdown/PM</v>
      </c>
      <c r="L85" s="2" t="s">
        <v>28</v>
      </c>
      <c r="M85" s="2" t="str">
        <f t="shared" si="2"/>
        <v>Unutilized</v>
      </c>
      <c r="O85" s="2">
        <f>VLOOKUP(B85,'Fleet Report'!H$3:M$99,6,FALSE)</f>
        <v>1</v>
      </c>
      <c r="P85" s="4" t="s">
        <v>12</v>
      </c>
    </row>
    <row r="86" spans="2:16" ht="13.95" customHeight="1">
      <c r="B86" s="4" t="s">
        <v>528</v>
      </c>
      <c r="C86" s="4" t="s">
        <v>142</v>
      </c>
      <c r="D86" s="11">
        <v>10</v>
      </c>
      <c r="E86" s="12">
        <f>IF(COUNTIF('DISPATCHED (VT11)'!$L:$L,'Truck Utilization'!B86)&gt;0,1,0)</f>
        <v>1</v>
      </c>
      <c r="G86" s="23" t="str">
        <f t="shared" si="3"/>
        <v/>
      </c>
      <c r="L86" s="2" t="s">
        <v>28</v>
      </c>
      <c r="M86" s="2" t="str">
        <f t="shared" si="2"/>
        <v>Utilized</v>
      </c>
      <c r="O86" s="2" t="str">
        <f>VLOOKUP(B86,'Fleet Report'!H$3:M$99,6,FALSE)</f>
        <v/>
      </c>
      <c r="P86" s="4" t="s">
        <v>714</v>
      </c>
    </row>
    <row r="87" spans="2:16" ht="13.95" customHeight="1">
      <c r="B87" s="4" t="s">
        <v>715</v>
      </c>
      <c r="C87" s="4" t="s">
        <v>142</v>
      </c>
      <c r="D87" s="11">
        <v>10</v>
      </c>
      <c r="E87" s="12">
        <f>IF(COUNTIF('DISPATCHED (VT11)'!$L:$L,'Truck Utilization'!B87)&gt;0,1,0)</f>
        <v>0</v>
      </c>
      <c r="G87" s="23" t="str">
        <f t="shared" si="3"/>
        <v/>
      </c>
      <c r="L87" s="2" t="s">
        <v>28</v>
      </c>
      <c r="M87" s="2" t="str">
        <f t="shared" si="2"/>
        <v>Unutilized</v>
      </c>
      <c r="O87" s="2" t="str">
        <f>VLOOKUP(B87,'Fleet Report'!H$3:M$99,6,FALSE)</f>
        <v/>
      </c>
      <c r="P87" s="4" t="s">
        <v>10</v>
      </c>
    </row>
    <row r="88" spans="2:16" ht="13.95" customHeight="1">
      <c r="B88" s="4" t="s">
        <v>716</v>
      </c>
      <c r="C88" s="4" t="s">
        <v>142</v>
      </c>
      <c r="D88" s="11">
        <v>10</v>
      </c>
      <c r="E88" s="12">
        <f>IF(COUNTIF('DISPATCHED (VT11)'!$L:$L,'Truck Utilization'!B88)&gt;0,1,0)</f>
        <v>0</v>
      </c>
      <c r="G88" s="23" t="str">
        <f t="shared" si="3"/>
        <v/>
      </c>
      <c r="L88" s="2" t="s">
        <v>28</v>
      </c>
      <c r="M88" s="2" t="str">
        <f t="shared" si="2"/>
        <v>Unutilized</v>
      </c>
      <c r="O88" s="2" t="str">
        <f>VLOOKUP(B88,'Fleet Report'!H$3:M$99,6,FALSE)</f>
        <v/>
      </c>
      <c r="P88" s="4" t="s">
        <v>10</v>
      </c>
    </row>
    <row r="89" spans="2:16">
      <c r="B89" s="4" t="s">
        <v>531</v>
      </c>
      <c r="C89" s="4" t="s">
        <v>142</v>
      </c>
      <c r="D89" s="11">
        <v>10</v>
      </c>
      <c r="E89" s="12">
        <f>IF(COUNTIF('DISPATCHED (VT11)'!$L:$L,'Truck Utilization'!B89)&gt;0,1,0)</f>
        <v>0</v>
      </c>
      <c r="G89" s="23" t="str">
        <f t="shared" si="3"/>
        <v/>
      </c>
      <c r="P89" s="2"/>
    </row>
    <row r="90" spans="2:16">
      <c r="B90" s="4" t="s">
        <v>717</v>
      </c>
      <c r="C90" s="4" t="s">
        <v>142</v>
      </c>
      <c r="D90" s="11">
        <v>10</v>
      </c>
      <c r="E90" s="12">
        <f>IF(COUNTIF('DISPATCHED (VT11)'!$L:$L,'Truck Utilization'!B90)&gt;0,1,0)</f>
        <v>0</v>
      </c>
      <c r="G90" s="23" t="str">
        <f t="shared" si="3"/>
        <v/>
      </c>
      <c r="L90" s="2" t="s">
        <v>718</v>
      </c>
      <c r="M90" s="2" t="str">
        <f>+IF(E90=1,"Utilized","Unutilized")</f>
        <v>Unutilized</v>
      </c>
      <c r="P90" s="2" t="s">
        <v>8</v>
      </c>
    </row>
    <row r="91" spans="2:16">
      <c r="B91" s="4" t="s">
        <v>719</v>
      </c>
      <c r="C91" s="4" t="s">
        <v>142</v>
      </c>
      <c r="D91" s="11">
        <v>10</v>
      </c>
      <c r="E91" s="12">
        <f>IF(COUNTIF('DISPATCHED (VT11)'!$L:$L,'Truck Utilization'!B91)&gt;0,1,0)</f>
        <v>0</v>
      </c>
      <c r="G91" s="23" t="str">
        <f t="shared" si="3"/>
        <v/>
      </c>
      <c r="L91" s="2" t="s">
        <v>718</v>
      </c>
      <c r="M91" s="2" t="str">
        <f>+IF(E91=1,"Utilized","Unutilized")</f>
        <v>Unutilized</v>
      </c>
      <c r="P91" s="2" t="s">
        <v>8</v>
      </c>
    </row>
    <row r="92" spans="2:16">
      <c r="B92" s="4" t="s">
        <v>720</v>
      </c>
      <c r="C92" s="4" t="s">
        <v>142</v>
      </c>
      <c r="D92" s="11">
        <v>4</v>
      </c>
      <c r="E92" s="12">
        <f>IF(COUNTIF('DISPATCHED (VT11)'!$L:$L,'Truck Utilization'!B92)&gt;0,1,0)</f>
        <v>0</v>
      </c>
      <c r="G92" s="23" t="str">
        <f t="shared" si="3"/>
        <v/>
      </c>
      <c r="L92" s="2" t="s">
        <v>718</v>
      </c>
      <c r="M92" s="2" t="str">
        <f>+IF(E92=1,"Utilized","Unutilized")</f>
        <v>Unutilized</v>
      </c>
      <c r="P92" s="2" t="s">
        <v>8</v>
      </c>
    </row>
    <row r="93" spans="2:16">
      <c r="D93" s="11"/>
      <c r="E93" s="12">
        <f>IF(COUNTIF('DISPATCHED (VT11)'!$L:$L,'Truck Utilization'!B93)&gt;0,1,0)</f>
        <v>0</v>
      </c>
      <c r="G93" s="23" t="str">
        <f t="shared" si="3"/>
        <v/>
      </c>
      <c r="L93" s="2" t="s">
        <v>718</v>
      </c>
      <c r="M93" s="2" t="str">
        <f t="shared" si="2"/>
        <v>Unutilized</v>
      </c>
      <c r="P93" s="2" t="s">
        <v>8</v>
      </c>
    </row>
    <row r="94" spans="2:16">
      <c r="B94" s="4" t="s">
        <v>501</v>
      </c>
      <c r="C94" s="4" t="s">
        <v>109</v>
      </c>
      <c r="D94" s="11">
        <v>4</v>
      </c>
      <c r="E94" s="12">
        <f>IF(COUNTIF('DISPATCHED (VT11)'!$L:$L,'Truck Utilization'!B94)&gt;0,1,0)</f>
        <v>1</v>
      </c>
      <c r="G94" s="23" t="str">
        <f t="shared" si="3"/>
        <v/>
      </c>
      <c r="L94" s="2" t="s">
        <v>718</v>
      </c>
      <c r="M94" s="2" t="str">
        <f t="shared" si="2"/>
        <v>Utilized</v>
      </c>
      <c r="P94" s="2" t="s">
        <v>8</v>
      </c>
    </row>
    <row r="95" spans="2:16">
      <c r="B95" s="4" t="s">
        <v>519</v>
      </c>
      <c r="C95" s="4" t="s">
        <v>109</v>
      </c>
      <c r="D95" s="11">
        <v>4</v>
      </c>
      <c r="E95" s="12">
        <f>IF(COUNTIF('DISPATCHED (VT11)'!$L:$L,'Truck Utilization'!B95)&gt;0,1,0)</f>
        <v>1</v>
      </c>
      <c r="G95" s="23" t="str">
        <f t="shared" si="3"/>
        <v/>
      </c>
      <c r="L95" s="2" t="s">
        <v>718</v>
      </c>
      <c r="M95" s="2" t="str">
        <f t="shared" si="2"/>
        <v>Utilized</v>
      </c>
      <c r="P95" s="2" t="s">
        <v>12</v>
      </c>
    </row>
    <row r="96" spans="2:16">
      <c r="B96" s="4" t="s">
        <v>721</v>
      </c>
      <c r="C96" s="4" t="s">
        <v>109</v>
      </c>
      <c r="D96" s="11">
        <v>4</v>
      </c>
      <c r="E96" s="12">
        <f>IF(COUNTIF('DISPATCHED (VT11)'!$L:$L,'Truck Utilization'!B96)&gt;0,1,0)</f>
        <v>0</v>
      </c>
      <c r="G96" s="23" t="str">
        <f t="shared" si="3"/>
        <v/>
      </c>
      <c r="L96" s="2" t="s">
        <v>718</v>
      </c>
      <c r="M96" s="2" t="str">
        <f t="shared" si="2"/>
        <v>Unutilized</v>
      </c>
      <c r="P96" s="2" t="s">
        <v>8</v>
      </c>
    </row>
    <row r="97" spans="2:16">
      <c r="B97" s="4" t="s">
        <v>390</v>
      </c>
      <c r="C97" s="4" t="s">
        <v>109</v>
      </c>
      <c r="D97" s="11">
        <v>4</v>
      </c>
      <c r="E97" s="12">
        <f>IF(COUNTIF('DISPATCHED (VT11)'!$L:$L,'Truck Utilization'!B97)&gt;0,1,0)</f>
        <v>1</v>
      </c>
      <c r="G97" s="23" t="str">
        <f t="shared" si="3"/>
        <v/>
      </c>
      <c r="L97" s="2" t="s">
        <v>718</v>
      </c>
      <c r="M97" s="2" t="str">
        <f t="shared" si="2"/>
        <v>Utilized</v>
      </c>
      <c r="P97" s="2" t="s">
        <v>8</v>
      </c>
    </row>
    <row r="98" spans="2:16">
      <c r="B98" s="4" t="s">
        <v>722</v>
      </c>
      <c r="C98" s="4" t="s">
        <v>109</v>
      </c>
      <c r="D98" s="11">
        <v>4</v>
      </c>
      <c r="E98" s="12">
        <f>IF(COUNTIF('DISPATCHED (VT11)'!$L:$L,'Truck Utilization'!B98)&gt;0,1,0)</f>
        <v>0</v>
      </c>
      <c r="G98" s="23" t="str">
        <f t="shared" si="3"/>
        <v/>
      </c>
      <c r="L98" s="2" t="s">
        <v>718</v>
      </c>
      <c r="M98" s="2" t="str">
        <f t="shared" si="2"/>
        <v>Unutilized</v>
      </c>
      <c r="P98" s="2" t="s">
        <v>12</v>
      </c>
    </row>
    <row r="99" spans="2:16">
      <c r="B99" s="4" t="s">
        <v>513</v>
      </c>
      <c r="C99" s="4" t="s">
        <v>109</v>
      </c>
      <c r="D99" s="11">
        <v>4</v>
      </c>
      <c r="E99" s="12">
        <f>IF(COUNTIF('DISPATCHED (VT11)'!$L:$L,'Truck Utilization'!B99)&gt;0,1,0)</f>
        <v>0</v>
      </c>
      <c r="G99" s="23" t="str">
        <f t="shared" si="3"/>
        <v/>
      </c>
      <c r="L99" s="2" t="s">
        <v>718</v>
      </c>
      <c r="M99" s="2" t="str">
        <f t="shared" si="2"/>
        <v>Unutilized</v>
      </c>
      <c r="P99" s="2" t="s">
        <v>8</v>
      </c>
    </row>
    <row r="100" spans="2:16">
      <c r="B100" s="4" t="s">
        <v>473</v>
      </c>
      <c r="C100" s="4" t="s">
        <v>109</v>
      </c>
      <c r="D100" s="11">
        <v>4</v>
      </c>
      <c r="E100" s="12">
        <f>IF(COUNTIF('DISPATCHED (VT11)'!$L:$L,'Truck Utilization'!B100)&gt;0,1,0)</f>
        <v>1</v>
      </c>
      <c r="G100" s="23" t="str">
        <f t="shared" si="3"/>
        <v/>
      </c>
      <c r="L100" s="2" t="s">
        <v>718</v>
      </c>
      <c r="M100" s="2" t="str">
        <f t="shared" si="2"/>
        <v>Utilized</v>
      </c>
      <c r="P100" s="2" t="s">
        <v>8</v>
      </c>
    </row>
    <row r="101" spans="2:16">
      <c r="B101" s="4" t="s">
        <v>446</v>
      </c>
      <c r="C101" s="4" t="s">
        <v>109</v>
      </c>
      <c r="D101" s="11">
        <v>4</v>
      </c>
      <c r="E101" s="12">
        <f>IF(COUNTIF('DISPATCHED (VT11)'!$L:$L,'Truck Utilization'!B101)&gt;0,1,0)</f>
        <v>1</v>
      </c>
      <c r="G101" s="23" t="str">
        <f t="shared" si="3"/>
        <v/>
      </c>
      <c r="L101" s="2" t="s">
        <v>718</v>
      </c>
      <c r="M101" s="2" t="str">
        <f t="shared" si="2"/>
        <v>Utilized</v>
      </c>
      <c r="P101" s="2" t="s">
        <v>8</v>
      </c>
    </row>
    <row r="102" spans="2:16">
      <c r="B102" s="4" t="s">
        <v>515</v>
      </c>
      <c r="C102" s="4" t="s">
        <v>109</v>
      </c>
      <c r="D102" s="11">
        <v>4</v>
      </c>
      <c r="E102" s="12">
        <f>IF(COUNTIF('DISPATCHED (VT11)'!$L:$L,'Truck Utilization'!B102)&gt;0,1,0)</f>
        <v>1</v>
      </c>
      <c r="G102" s="23" t="str">
        <f t="shared" si="3"/>
        <v/>
      </c>
      <c r="L102" s="2" t="s">
        <v>718</v>
      </c>
      <c r="M102" s="2" t="str">
        <f t="shared" si="2"/>
        <v>Utilized</v>
      </c>
      <c r="P102" s="2" t="s">
        <v>8</v>
      </c>
    </row>
    <row r="103" spans="2:16">
      <c r="B103" s="4" t="s">
        <v>424</v>
      </c>
      <c r="C103" s="4" t="s">
        <v>109</v>
      </c>
      <c r="D103" s="11">
        <v>4</v>
      </c>
      <c r="E103" s="12">
        <f>IF(COUNTIF('DISPATCHED (VT11)'!$L:$L,'Truck Utilization'!B103)&gt;0,1,0)</f>
        <v>1</v>
      </c>
      <c r="G103" s="23" t="str">
        <f t="shared" si="3"/>
        <v/>
      </c>
      <c r="L103" s="2" t="s">
        <v>718</v>
      </c>
      <c r="M103" s="2" t="str">
        <f t="shared" si="2"/>
        <v>Utilized</v>
      </c>
      <c r="P103" s="2" t="s">
        <v>8</v>
      </c>
    </row>
    <row r="104" spans="2:16">
      <c r="B104" s="4" t="s">
        <v>450</v>
      </c>
      <c r="C104" s="4" t="s">
        <v>109</v>
      </c>
      <c r="D104" s="11">
        <v>4</v>
      </c>
      <c r="E104" s="12">
        <f>IF(COUNTIF('DISPATCHED (VT11)'!$L:$L,'Truck Utilization'!B104)&gt;0,1,0)</f>
        <v>1</v>
      </c>
      <c r="G104" s="23" t="str">
        <f t="shared" si="3"/>
        <v/>
      </c>
      <c r="L104" s="2" t="s">
        <v>718</v>
      </c>
      <c r="M104" s="2" t="str">
        <f t="shared" si="2"/>
        <v>Utilized</v>
      </c>
      <c r="P104" s="2" t="s">
        <v>8</v>
      </c>
    </row>
    <row r="105" spans="2:16">
      <c r="B105" s="4" t="s">
        <v>436</v>
      </c>
      <c r="C105" s="4" t="s">
        <v>109</v>
      </c>
      <c r="D105" s="11">
        <v>4</v>
      </c>
      <c r="E105" s="12">
        <f>IF(COUNTIF('DISPATCHED (VT11)'!$L:$L,'Truck Utilization'!B105)&gt;0,1,0)</f>
        <v>0</v>
      </c>
      <c r="G105" s="23" t="str">
        <f t="shared" si="3"/>
        <v/>
      </c>
      <c r="L105" s="2" t="s">
        <v>718</v>
      </c>
      <c r="M105" s="2" t="str">
        <f t="shared" si="2"/>
        <v>Unutilized</v>
      </c>
      <c r="P105" s="2" t="s">
        <v>8</v>
      </c>
    </row>
    <row r="106" spans="2:16">
      <c r="B106" s="4" t="s">
        <v>723</v>
      </c>
      <c r="C106" s="4" t="s">
        <v>109</v>
      </c>
      <c r="D106" s="11">
        <v>4</v>
      </c>
      <c r="E106" s="12">
        <f>IF(COUNTIF('DISPATCHED (VT11)'!$L:$L,'Truck Utilization'!B106)&gt;0,1,0)</f>
        <v>0</v>
      </c>
      <c r="G106" s="23" t="str">
        <f t="shared" si="3"/>
        <v/>
      </c>
      <c r="L106" s="2" t="s">
        <v>718</v>
      </c>
      <c r="M106" s="2" t="str">
        <f>+IF(E106=1,"Utilized","Unutilized")</f>
        <v>Unutilized</v>
      </c>
      <c r="P106" s="2" t="s">
        <v>8</v>
      </c>
    </row>
    <row r="107" spans="2:16">
      <c r="B107" s="4" t="s">
        <v>444</v>
      </c>
      <c r="C107" s="4" t="s">
        <v>109</v>
      </c>
      <c r="D107" s="11">
        <v>4</v>
      </c>
      <c r="E107" s="12">
        <f>IF(COUNTIF('DISPATCHED (VT11)'!$L:$L,'Truck Utilization'!B107)&gt;0,1,0)</f>
        <v>0</v>
      </c>
      <c r="G107" s="23" t="str">
        <f t="shared" si="3"/>
        <v/>
      </c>
      <c r="L107" s="2" t="s">
        <v>718</v>
      </c>
      <c r="M107" s="2" t="str">
        <f t="shared" si="2"/>
        <v>Unutilized</v>
      </c>
      <c r="P107" s="2" t="s">
        <v>8</v>
      </c>
    </row>
    <row r="108" spans="2:16">
      <c r="B108" s="4" t="s">
        <v>439</v>
      </c>
      <c r="C108" s="4" t="s">
        <v>109</v>
      </c>
      <c r="D108" s="11">
        <v>4</v>
      </c>
      <c r="E108" s="12">
        <f>IF(COUNTIF('DISPATCHED (VT11)'!$L:$L,'Truck Utilization'!B108)&gt;0,1,0)</f>
        <v>0</v>
      </c>
      <c r="G108" s="23" t="str">
        <f t="shared" si="3"/>
        <v/>
      </c>
      <c r="L108" s="2" t="s">
        <v>718</v>
      </c>
      <c r="M108" s="2" t="str">
        <f t="shared" si="2"/>
        <v>Unutilized</v>
      </c>
      <c r="P108" s="2" t="s">
        <v>8</v>
      </c>
    </row>
    <row r="109" spans="2:16">
      <c r="B109" s="4" t="s">
        <v>419</v>
      </c>
      <c r="C109" s="4" t="s">
        <v>109</v>
      </c>
      <c r="D109" s="11">
        <v>4</v>
      </c>
      <c r="E109" s="12">
        <f>IF(COUNTIF('DISPATCHED (VT11)'!$L:$L,'Truck Utilization'!B109)&gt;0,1,0)</f>
        <v>0</v>
      </c>
      <c r="G109" s="23" t="str">
        <f t="shared" si="3"/>
        <v/>
      </c>
      <c r="L109" s="2" t="s">
        <v>718</v>
      </c>
      <c r="M109" s="2" t="str">
        <f t="shared" si="2"/>
        <v>Unutilized</v>
      </c>
      <c r="P109" s="2" t="s">
        <v>8</v>
      </c>
    </row>
    <row r="110" spans="2:16">
      <c r="B110" s="4" t="s">
        <v>724</v>
      </c>
      <c r="C110" s="4" t="s">
        <v>109</v>
      </c>
      <c r="D110" s="11">
        <v>4</v>
      </c>
      <c r="E110" s="12">
        <f>IF(COUNTIF('DISPATCHED (VT11)'!$L:$L,'Truck Utilization'!B110)&gt;0,1,0)</f>
        <v>0</v>
      </c>
      <c r="G110" s="23" t="str">
        <f t="shared" si="3"/>
        <v/>
      </c>
      <c r="L110" s="2" t="s">
        <v>718</v>
      </c>
      <c r="M110" s="2" t="str">
        <f>+IF(E110=1,"Utilized","Unutilized")</f>
        <v>Unutilized</v>
      </c>
      <c r="P110" s="2" t="s">
        <v>8</v>
      </c>
    </row>
    <row r="111" spans="2:16">
      <c r="B111" s="4" t="s">
        <v>477</v>
      </c>
      <c r="C111" s="4" t="s">
        <v>109</v>
      </c>
      <c r="D111" s="11">
        <v>4</v>
      </c>
      <c r="E111" s="12">
        <f>IF(COUNTIF('DISPATCHED (VT11)'!$L:$L,'Truck Utilization'!B111)&gt;0,1,0)</f>
        <v>1</v>
      </c>
      <c r="G111" s="23" t="str">
        <f t="shared" si="3"/>
        <v/>
      </c>
      <c r="L111" s="2" t="s">
        <v>718</v>
      </c>
      <c r="M111" s="2" t="str">
        <f t="shared" si="2"/>
        <v>Utilized</v>
      </c>
      <c r="P111" s="2" t="s">
        <v>8</v>
      </c>
    </row>
    <row r="112" spans="2:16">
      <c r="B112" s="4" t="s">
        <v>478</v>
      </c>
      <c r="C112" s="4" t="s">
        <v>109</v>
      </c>
      <c r="D112" s="11">
        <v>4</v>
      </c>
      <c r="E112" s="12">
        <f>IF(COUNTIF('DISPATCHED (VT11)'!$L:$L,'Truck Utilization'!B112)&gt;0,1,0)</f>
        <v>1</v>
      </c>
      <c r="G112" s="23" t="str">
        <f t="shared" si="3"/>
        <v/>
      </c>
      <c r="L112" s="2" t="s">
        <v>718</v>
      </c>
      <c r="M112" s="2" t="str">
        <f t="shared" si="2"/>
        <v>Utilized</v>
      </c>
      <c r="P112" s="2" t="s">
        <v>8</v>
      </c>
    </row>
    <row r="113" spans="2:16">
      <c r="B113" s="4" t="s">
        <v>725</v>
      </c>
      <c r="C113" s="4" t="s">
        <v>109</v>
      </c>
      <c r="D113" s="11">
        <v>4</v>
      </c>
      <c r="E113" s="12">
        <f>IF(COUNTIF('DISPATCHED (VT11)'!$L:$L,'Truck Utilization'!B113)&gt;0,1,0)</f>
        <v>0</v>
      </c>
      <c r="G113" s="23" t="str">
        <f t="shared" si="3"/>
        <v/>
      </c>
      <c r="P113" s="2"/>
    </row>
    <row r="114" spans="2:16">
      <c r="B114" s="4" t="s">
        <v>452</v>
      </c>
      <c r="C114" s="4" t="s">
        <v>109</v>
      </c>
      <c r="D114" s="11">
        <v>4</v>
      </c>
      <c r="E114" s="12">
        <f>IF(COUNTIF('DISPATCHED (VT11)'!$L:$L,'Truck Utilization'!B114)&gt;0,1,0)</f>
        <v>1</v>
      </c>
      <c r="G114" s="23" t="str">
        <f t="shared" si="3"/>
        <v/>
      </c>
      <c r="L114" s="2" t="s">
        <v>718</v>
      </c>
      <c r="M114" s="2" t="str">
        <f t="shared" ref="M114:M130" si="4">+IF(E114=1,"Utilized","Unutilized")</f>
        <v>Utilized</v>
      </c>
      <c r="P114" s="2" t="s">
        <v>8</v>
      </c>
    </row>
    <row r="115" spans="2:16">
      <c r="B115" s="4" t="s">
        <v>475</v>
      </c>
      <c r="C115" s="4" t="s">
        <v>109</v>
      </c>
      <c r="D115" s="11">
        <v>4</v>
      </c>
      <c r="E115" s="12">
        <f>IF(COUNTIF('DISPATCHED (VT11)'!$L:$L,'Truck Utilization'!B115)&gt;0,1,0)</f>
        <v>0</v>
      </c>
      <c r="G115" s="23" t="str">
        <f t="shared" si="3"/>
        <v/>
      </c>
      <c r="L115" s="2" t="s">
        <v>718</v>
      </c>
      <c r="M115" s="2" t="str">
        <f t="shared" si="4"/>
        <v>Unutilized</v>
      </c>
      <c r="P115" s="2" t="s">
        <v>8</v>
      </c>
    </row>
    <row r="116" spans="2:16">
      <c r="D116" s="11"/>
      <c r="E116" s="12">
        <f>IF(COUNTIF('DISPATCHED (VT11)'!$L:$L,'Truck Utilization'!B116)&gt;0,1,0)</f>
        <v>0</v>
      </c>
      <c r="G116" s="23" t="str">
        <f t="shared" si="3"/>
        <v/>
      </c>
      <c r="L116" s="2" t="s">
        <v>718</v>
      </c>
      <c r="M116" s="2" t="str">
        <f t="shared" si="4"/>
        <v>Unutilized</v>
      </c>
      <c r="P116" s="2" t="s">
        <v>8</v>
      </c>
    </row>
    <row r="117" spans="2:16">
      <c r="B117" s="4" t="s">
        <v>485</v>
      </c>
      <c r="C117" s="4" t="s">
        <v>110</v>
      </c>
      <c r="D117" s="11">
        <v>4</v>
      </c>
      <c r="E117" s="12">
        <f>IF(COUNTIF('DISPATCHED (VT11)'!$L:$L,'Truck Utilization'!B117)&gt;0,1,0)</f>
        <v>1</v>
      </c>
      <c r="G117" s="23" t="str">
        <f t="shared" si="3"/>
        <v/>
      </c>
      <c r="L117" s="2" t="s">
        <v>718</v>
      </c>
      <c r="M117" s="2" t="str">
        <f t="shared" si="4"/>
        <v>Utilized</v>
      </c>
      <c r="P117" s="2" t="s">
        <v>8</v>
      </c>
    </row>
    <row r="118" spans="2:16">
      <c r="B118" s="4" t="s">
        <v>484</v>
      </c>
      <c r="C118" s="4" t="s">
        <v>110</v>
      </c>
      <c r="D118" s="11">
        <v>4</v>
      </c>
      <c r="E118" s="12">
        <f>IF(COUNTIF('DISPATCHED (VT11)'!$L:$L,'Truck Utilization'!B118)&gt;0,1,0)</f>
        <v>1</v>
      </c>
      <c r="G118" s="23" t="str">
        <f t="shared" si="3"/>
        <v/>
      </c>
      <c r="L118" s="2" t="s">
        <v>718</v>
      </c>
      <c r="M118" s="2" t="str">
        <f t="shared" si="4"/>
        <v>Utilized</v>
      </c>
      <c r="P118" s="2" t="s">
        <v>8</v>
      </c>
    </row>
    <row r="119" spans="2:16">
      <c r="B119" s="4" t="s">
        <v>428</v>
      </c>
      <c r="C119" s="4" t="s">
        <v>110</v>
      </c>
      <c r="D119" s="11">
        <v>4</v>
      </c>
      <c r="E119" s="12">
        <f>IF(COUNTIF('DISPATCHED (VT11)'!$L:$L,'Truck Utilization'!B119)&gt;0,1,0)</f>
        <v>1</v>
      </c>
      <c r="G119" s="23" t="str">
        <f t="shared" si="3"/>
        <v/>
      </c>
      <c r="L119" s="2" t="s">
        <v>718</v>
      </c>
      <c r="M119" s="2" t="str">
        <f t="shared" si="4"/>
        <v>Utilized</v>
      </c>
      <c r="P119" s="2" t="s">
        <v>8</v>
      </c>
    </row>
    <row r="120" spans="2:16">
      <c r="B120" s="4" t="s">
        <v>726</v>
      </c>
      <c r="C120" s="4" t="s">
        <v>110</v>
      </c>
      <c r="D120" s="11">
        <v>4</v>
      </c>
      <c r="E120" s="12">
        <f>IF(COUNTIF('DISPATCHED (VT11)'!$L:$L,'Truck Utilization'!B120)&gt;0,1,0)</f>
        <v>1</v>
      </c>
      <c r="G120" s="23" t="str">
        <f t="shared" si="3"/>
        <v/>
      </c>
      <c r="L120" s="2" t="s">
        <v>718</v>
      </c>
      <c r="M120" s="2" t="str">
        <f t="shared" si="4"/>
        <v>Utilized</v>
      </c>
      <c r="P120" s="2" t="s">
        <v>8</v>
      </c>
    </row>
    <row r="121" spans="2:16">
      <c r="B121" s="4" t="s">
        <v>469</v>
      </c>
      <c r="C121" s="4" t="s">
        <v>110</v>
      </c>
      <c r="D121" s="11">
        <v>4</v>
      </c>
      <c r="E121" s="12">
        <f>IF(COUNTIF('DISPATCHED (VT11)'!$L:$L,'Truck Utilization'!B121)&gt;0,1,0)</f>
        <v>0</v>
      </c>
      <c r="G121" s="23" t="str">
        <f t="shared" si="3"/>
        <v/>
      </c>
      <c r="L121" s="2" t="s">
        <v>718</v>
      </c>
      <c r="M121" s="2" t="str">
        <f t="shared" si="4"/>
        <v>Unutilized</v>
      </c>
      <c r="P121" s="2" t="s">
        <v>12</v>
      </c>
    </row>
    <row r="122" spans="2:16">
      <c r="B122" s="4" t="s">
        <v>433</v>
      </c>
      <c r="C122" s="4" t="s">
        <v>110</v>
      </c>
      <c r="D122" s="11">
        <v>4</v>
      </c>
      <c r="E122" s="12">
        <f>IF(COUNTIF('DISPATCHED (VT11)'!$L:$L,'Truck Utilization'!B122)&gt;0,1,0)</f>
        <v>0</v>
      </c>
      <c r="G122" s="23" t="str">
        <f t="shared" si="3"/>
        <v/>
      </c>
      <c r="L122" s="2" t="s">
        <v>718</v>
      </c>
      <c r="M122" s="2" t="str">
        <f t="shared" si="4"/>
        <v>Unutilized</v>
      </c>
      <c r="P122" s="2" t="s">
        <v>8</v>
      </c>
    </row>
    <row r="123" spans="2:16">
      <c r="B123" s="4" t="s">
        <v>467</v>
      </c>
      <c r="C123" s="4" t="s">
        <v>110</v>
      </c>
      <c r="D123" s="11">
        <v>4</v>
      </c>
      <c r="E123" s="12">
        <f>IF(COUNTIF('DISPATCHED (VT11)'!$L:$L,'Truck Utilization'!B123)&gt;0,1,0)</f>
        <v>0</v>
      </c>
      <c r="G123" s="23" t="str">
        <f t="shared" ref="G123:G179" si="5">IF(O123=1,"Breakdown/PM","")</f>
        <v/>
      </c>
      <c r="L123" s="2" t="s">
        <v>718</v>
      </c>
      <c r="M123" s="2" t="str">
        <f t="shared" si="4"/>
        <v>Unutilized</v>
      </c>
      <c r="P123" s="2" t="s">
        <v>8</v>
      </c>
    </row>
    <row r="124" spans="2:16">
      <c r="B124" s="4" t="s">
        <v>560</v>
      </c>
      <c r="C124" s="4" t="s">
        <v>110</v>
      </c>
      <c r="D124" s="11">
        <v>4</v>
      </c>
      <c r="E124" s="12">
        <f>IF(COUNTIF('DISPATCHED (VT11)'!$L:$L,'Truck Utilization'!B124)&gt;0,1,0)</f>
        <v>0</v>
      </c>
      <c r="G124" s="23" t="str">
        <f t="shared" si="5"/>
        <v/>
      </c>
      <c r="L124" s="2" t="s">
        <v>718</v>
      </c>
      <c r="M124" s="2" t="str">
        <f t="shared" si="4"/>
        <v>Unutilized</v>
      </c>
      <c r="P124" s="2" t="s">
        <v>8</v>
      </c>
    </row>
    <row r="125" spans="2:16">
      <c r="B125" s="4" t="s">
        <v>727</v>
      </c>
      <c r="C125" s="4" t="s">
        <v>110</v>
      </c>
      <c r="D125" s="11">
        <v>4</v>
      </c>
      <c r="E125" s="12">
        <f>IF(COUNTIF('DISPATCHED (VT11)'!$L:$L,'Truck Utilization'!B125)&gt;0,1,0)</f>
        <v>0</v>
      </c>
      <c r="G125" s="23" t="str">
        <f t="shared" si="5"/>
        <v/>
      </c>
      <c r="L125" s="2" t="s">
        <v>718</v>
      </c>
      <c r="M125" s="2" t="str">
        <f t="shared" si="4"/>
        <v>Unutilized</v>
      </c>
      <c r="P125" s="2" t="s">
        <v>8</v>
      </c>
    </row>
    <row r="126" spans="2:16">
      <c r="B126" s="4" t="s">
        <v>458</v>
      </c>
      <c r="C126" s="4" t="s">
        <v>110</v>
      </c>
      <c r="D126" s="11">
        <v>4</v>
      </c>
      <c r="E126" s="12">
        <f>IF(COUNTIF('DISPATCHED (VT11)'!$L:$L,'Truck Utilization'!B126)&gt;0,1,0)</f>
        <v>1</v>
      </c>
      <c r="G126" s="23" t="str">
        <f t="shared" si="5"/>
        <v/>
      </c>
      <c r="L126" s="2" t="s">
        <v>718</v>
      </c>
      <c r="M126" s="2" t="str">
        <f t="shared" si="4"/>
        <v>Utilized</v>
      </c>
      <c r="P126" s="2" t="s">
        <v>8</v>
      </c>
    </row>
    <row r="127" spans="2:16">
      <c r="B127" s="4" t="s">
        <v>459</v>
      </c>
      <c r="C127" s="4" t="s">
        <v>110</v>
      </c>
      <c r="D127" s="11">
        <v>4</v>
      </c>
      <c r="E127" s="12">
        <f>IF(COUNTIF('DISPATCHED (VT11)'!$L:$L,'Truck Utilization'!B127)&gt;0,1,0)</f>
        <v>0</v>
      </c>
      <c r="G127" s="23" t="str">
        <f t="shared" si="5"/>
        <v/>
      </c>
      <c r="L127" s="2" t="s">
        <v>718</v>
      </c>
      <c r="M127" s="2" t="str">
        <f t="shared" si="4"/>
        <v>Unutilized</v>
      </c>
      <c r="P127" s="2" t="s">
        <v>8</v>
      </c>
    </row>
    <row r="128" spans="2:16">
      <c r="B128" s="4" t="s">
        <v>491</v>
      </c>
      <c r="C128" s="4" t="s">
        <v>110</v>
      </c>
      <c r="D128" s="11">
        <v>4</v>
      </c>
      <c r="E128" s="12">
        <f>IF(COUNTIF('DISPATCHED (VT11)'!$L:$L,'Truck Utilization'!B128)&gt;0,1,0)</f>
        <v>1</v>
      </c>
      <c r="G128" s="23" t="str">
        <f t="shared" si="5"/>
        <v/>
      </c>
      <c r="L128" s="2" t="s">
        <v>718</v>
      </c>
      <c r="M128" s="2" t="str">
        <f t="shared" si="4"/>
        <v>Utilized</v>
      </c>
      <c r="P128" s="2" t="s">
        <v>8</v>
      </c>
    </row>
    <row r="129" spans="2:16">
      <c r="B129" s="4" t="s">
        <v>523</v>
      </c>
      <c r="C129" s="4" t="s">
        <v>110</v>
      </c>
      <c r="D129" s="11">
        <v>4</v>
      </c>
      <c r="E129" s="12">
        <f>IF(COUNTIF('DISPATCHED (VT11)'!$L:$L,'Truck Utilization'!B129)&gt;0,1,0)</f>
        <v>1</v>
      </c>
      <c r="G129" s="23" t="str">
        <f t="shared" si="5"/>
        <v/>
      </c>
      <c r="L129" s="2" t="s">
        <v>718</v>
      </c>
      <c r="M129" s="2" t="str">
        <f t="shared" si="4"/>
        <v>Utilized</v>
      </c>
      <c r="P129" s="2" t="s">
        <v>8</v>
      </c>
    </row>
    <row r="130" spans="2:16">
      <c r="B130" s="4" t="s">
        <v>481</v>
      </c>
      <c r="C130" s="4" t="s">
        <v>110</v>
      </c>
      <c r="D130" s="11">
        <v>4</v>
      </c>
      <c r="E130" s="12">
        <f>IF(COUNTIF('DISPATCHED (VT11)'!$L:$L,'Truck Utilization'!B130)&gt;0,1,0)</f>
        <v>0</v>
      </c>
      <c r="G130" s="23" t="str">
        <f t="shared" si="5"/>
        <v/>
      </c>
      <c r="L130" s="2" t="s">
        <v>718</v>
      </c>
      <c r="M130" s="2" t="str">
        <f t="shared" si="4"/>
        <v>Unutilized</v>
      </c>
      <c r="P130" s="2" t="s">
        <v>8</v>
      </c>
    </row>
    <row r="131" spans="2:16">
      <c r="B131" s="4" t="s">
        <v>431</v>
      </c>
      <c r="C131" s="4" t="s">
        <v>110</v>
      </c>
      <c r="D131" s="11">
        <v>4</v>
      </c>
      <c r="E131" s="12">
        <f>IF(COUNTIF('DISPATCHED (VT11)'!$L:$L,'Truck Utilization'!B131)&gt;0,1,0)</f>
        <v>1</v>
      </c>
      <c r="G131" s="23" t="str">
        <f t="shared" si="5"/>
        <v/>
      </c>
      <c r="L131" s="2" t="s">
        <v>718</v>
      </c>
      <c r="M131" s="2" t="str">
        <f t="shared" ref="M131:M137" si="6">+IF(E131=1,"Utilized","Unutilized")</f>
        <v>Utilized</v>
      </c>
      <c r="P131" s="2" t="s">
        <v>8</v>
      </c>
    </row>
    <row r="132" spans="2:16">
      <c r="B132" s="4" t="s">
        <v>728</v>
      </c>
      <c r="C132" s="4" t="s">
        <v>110</v>
      </c>
      <c r="D132" s="11">
        <v>4</v>
      </c>
      <c r="E132" s="12">
        <f>IF(COUNTIF('DISPATCHED (VT11)'!$L:$L,'Truck Utilization'!B132)&gt;0,1,0)</f>
        <v>1</v>
      </c>
      <c r="G132" s="23" t="str">
        <f t="shared" si="5"/>
        <v/>
      </c>
      <c r="L132" s="2" t="s">
        <v>718</v>
      </c>
      <c r="M132" s="2" t="str">
        <f t="shared" si="6"/>
        <v>Utilized</v>
      </c>
      <c r="P132" s="2" t="s">
        <v>8</v>
      </c>
    </row>
    <row r="133" spans="2:16">
      <c r="B133" s="4" t="s">
        <v>442</v>
      </c>
      <c r="C133" s="4" t="s">
        <v>110</v>
      </c>
      <c r="D133" s="11">
        <v>4</v>
      </c>
      <c r="E133" s="12">
        <f>IF(COUNTIF('DISPATCHED (VT11)'!$L:$L,'Truck Utilization'!B133)&gt;0,1,0)</f>
        <v>0</v>
      </c>
      <c r="G133" s="23" t="str">
        <f t="shared" si="5"/>
        <v/>
      </c>
      <c r="L133" s="2" t="s">
        <v>718</v>
      </c>
      <c r="M133" s="2" t="str">
        <f t="shared" si="6"/>
        <v>Unutilized</v>
      </c>
      <c r="P133" s="2" t="s">
        <v>8</v>
      </c>
    </row>
    <row r="134" spans="2:16">
      <c r="B134" s="4" t="s">
        <v>729</v>
      </c>
      <c r="C134" s="4" t="s">
        <v>110</v>
      </c>
      <c r="D134" s="11">
        <v>4</v>
      </c>
      <c r="E134" s="12">
        <f>IF(COUNTIF('DISPATCHED (VT11)'!$L:$L,'Truck Utilization'!B134)&gt;0,1,0)</f>
        <v>0</v>
      </c>
      <c r="G134" s="23" t="str">
        <f t="shared" si="5"/>
        <v/>
      </c>
      <c r="L134" s="2" t="s">
        <v>718</v>
      </c>
      <c r="M134" s="2" t="str">
        <f t="shared" si="6"/>
        <v>Unutilized</v>
      </c>
      <c r="P134" s="2" t="s">
        <v>8</v>
      </c>
    </row>
    <row r="135" spans="2:16">
      <c r="B135" s="4" t="s">
        <v>493</v>
      </c>
      <c r="C135" s="4" t="s">
        <v>110</v>
      </c>
      <c r="D135" s="11">
        <v>4</v>
      </c>
      <c r="E135" s="12">
        <f>IF(COUNTIF('DISPATCHED (VT11)'!$L:$L,'Truck Utilization'!B135)&gt;0,1,0)</f>
        <v>0</v>
      </c>
      <c r="G135" s="23" t="str">
        <f t="shared" si="5"/>
        <v/>
      </c>
      <c r="L135" s="2" t="s">
        <v>718</v>
      </c>
      <c r="M135" s="2" t="str">
        <f t="shared" si="6"/>
        <v>Unutilized</v>
      </c>
      <c r="P135" s="2" t="s">
        <v>8</v>
      </c>
    </row>
    <row r="136" spans="2:16">
      <c r="B136" s="4" t="s">
        <v>482</v>
      </c>
      <c r="C136" s="4" t="s">
        <v>110</v>
      </c>
      <c r="D136" s="11">
        <v>4</v>
      </c>
      <c r="E136" s="12">
        <f>IF(COUNTIF('DISPATCHED (VT11)'!$L:$L,'Truck Utilization'!B136)&gt;0,1,0)</f>
        <v>1</v>
      </c>
      <c r="G136" s="23" t="str">
        <f t="shared" si="5"/>
        <v/>
      </c>
      <c r="P136" s="2"/>
    </row>
    <row r="137" spans="2:16">
      <c r="B137" s="4" t="s">
        <v>490</v>
      </c>
      <c r="C137" s="4" t="s">
        <v>110</v>
      </c>
      <c r="D137" s="11">
        <v>4</v>
      </c>
      <c r="E137" s="12">
        <f>IF(COUNTIF('DISPATCHED (VT11)'!$L:$L,'Truck Utilization'!B137)&gt;0,1,0)</f>
        <v>1</v>
      </c>
      <c r="G137" s="23" t="str">
        <f t="shared" si="5"/>
        <v/>
      </c>
      <c r="L137" s="2" t="s">
        <v>718</v>
      </c>
      <c r="M137" s="2" t="str">
        <f t="shared" si="6"/>
        <v>Utilized</v>
      </c>
      <c r="P137" s="2" t="s">
        <v>8</v>
      </c>
    </row>
    <row r="138" spans="2:16">
      <c r="B138" s="4" t="s">
        <v>441</v>
      </c>
      <c r="C138" s="4" t="s">
        <v>110</v>
      </c>
      <c r="D138" s="11">
        <v>4</v>
      </c>
      <c r="E138" s="12">
        <f>IF(COUNTIF('DISPATCHED (VT11)'!$L:$L,'Truck Utilization'!B138)&gt;0,1,0)</f>
        <v>1</v>
      </c>
      <c r="G138" s="23" t="str">
        <f t="shared" si="5"/>
        <v/>
      </c>
      <c r="L138" s="2" t="s">
        <v>718</v>
      </c>
      <c r="M138" s="2" t="str">
        <f>+IF(E138=1,"Utilized","Unutilized")</f>
        <v>Utilized</v>
      </c>
      <c r="P138" s="2" t="s">
        <v>8</v>
      </c>
    </row>
    <row r="139" spans="2:16">
      <c r="B139" s="4" t="s">
        <v>429</v>
      </c>
      <c r="C139" s="4" t="s">
        <v>110</v>
      </c>
      <c r="D139" s="11">
        <v>4</v>
      </c>
      <c r="E139" s="12">
        <f>IF(COUNTIF('DISPATCHED (VT11)'!$L:$L,'Truck Utilization'!B139)&gt;0,1,0)</f>
        <v>1</v>
      </c>
      <c r="G139" s="23" t="str">
        <f t="shared" si="5"/>
        <v/>
      </c>
      <c r="L139" s="2" t="s">
        <v>718</v>
      </c>
      <c r="M139" s="2" t="str">
        <f>+IF(E139=1,"Utilized","Unutilized")</f>
        <v>Utilized</v>
      </c>
      <c r="P139" s="2" t="s">
        <v>8</v>
      </c>
    </row>
    <row r="140" spans="2:16">
      <c r="B140" s="4" t="s">
        <v>461</v>
      </c>
      <c r="C140" s="4" t="s">
        <v>110</v>
      </c>
      <c r="D140" s="11">
        <v>4</v>
      </c>
      <c r="E140" s="12">
        <f>IF(COUNTIF('DISPATCHED (VT11)'!$L:$L,'Truck Utilization'!B140)&gt;0,1,0)</f>
        <v>1</v>
      </c>
      <c r="G140" s="23" t="str">
        <f t="shared" si="5"/>
        <v/>
      </c>
      <c r="L140" s="2" t="s">
        <v>718</v>
      </c>
      <c r="M140" s="2" t="str">
        <f>+IF(E140=1,"Utilized","Unutilized")</f>
        <v>Utilized</v>
      </c>
      <c r="P140" s="2" t="s">
        <v>8</v>
      </c>
    </row>
    <row r="141" spans="2:16" ht="13.95" customHeight="1">
      <c r="B141" s="4" t="s">
        <v>460</v>
      </c>
      <c r="C141" s="4" t="s">
        <v>110</v>
      </c>
      <c r="D141" s="11">
        <v>4</v>
      </c>
      <c r="E141" s="12">
        <f>IF(COUNTIF('DISPATCHED (VT11)'!$L:$L,'Truck Utilization'!B141)&gt;0,1,0)</f>
        <v>1</v>
      </c>
      <c r="G141" s="23" t="str">
        <f t="shared" si="5"/>
        <v/>
      </c>
      <c r="L141" s="2" t="s">
        <v>718</v>
      </c>
      <c r="M141" s="2" t="str">
        <f>+IF(E141=1,"Utilized","Unutilized")</f>
        <v>Utilized</v>
      </c>
      <c r="P141" s="2" t="s">
        <v>8</v>
      </c>
    </row>
    <row r="142" spans="2:16" ht="13.95" customHeight="1">
      <c r="B142" s="4" t="s">
        <v>440</v>
      </c>
      <c r="C142" s="4" t="s">
        <v>110</v>
      </c>
      <c r="D142" s="11">
        <v>4</v>
      </c>
      <c r="E142" s="12">
        <f>IF(COUNTIF('DISPATCHED (VT11)'!$L:$L,'Truck Utilization'!B142)&gt;0,1,0)</f>
        <v>1</v>
      </c>
      <c r="G142" s="23" t="str">
        <f t="shared" si="5"/>
        <v/>
      </c>
      <c r="L142" s="2" t="s">
        <v>718</v>
      </c>
      <c r="M142" s="2" t="str">
        <f>+IF(E142=1,"Utilized","Unutilized")</f>
        <v>Utilized</v>
      </c>
      <c r="P142" s="2" t="s">
        <v>8</v>
      </c>
    </row>
    <row r="143" spans="2:16">
      <c r="B143" s="4" t="s">
        <v>443</v>
      </c>
      <c r="C143" s="4" t="s">
        <v>110</v>
      </c>
      <c r="D143" s="11">
        <v>4</v>
      </c>
      <c r="E143" s="12">
        <f>IF(COUNTIF('DISPATCHED (VT11)'!$L:$L,'Truck Utilization'!B143)&gt;0,1,0)</f>
        <v>0</v>
      </c>
      <c r="G143" s="23" t="str">
        <f t="shared" si="5"/>
        <v/>
      </c>
      <c r="P143" s="2"/>
    </row>
    <row r="144" spans="2:16">
      <c r="B144" s="4" t="s">
        <v>457</v>
      </c>
      <c r="C144" s="4" t="s">
        <v>110</v>
      </c>
      <c r="D144" s="11">
        <v>4</v>
      </c>
      <c r="E144" s="12">
        <f>IF(COUNTIF('DISPATCHED (VT11)'!$L:$L,'Truck Utilization'!B144)&gt;0,1,0)</f>
        <v>1</v>
      </c>
      <c r="G144" s="23" t="str">
        <f t="shared" si="5"/>
        <v/>
      </c>
      <c r="P144" s="2"/>
    </row>
    <row r="145" spans="2:16">
      <c r="D145" s="11"/>
      <c r="E145" s="12">
        <f>IF(COUNTIF('DISPATCHED (VT11)'!$L:$L,'Truck Utilization'!B145)&gt;0,1,0)</f>
        <v>0</v>
      </c>
      <c r="G145" s="23" t="str">
        <f t="shared" si="5"/>
        <v/>
      </c>
      <c r="P145" s="2"/>
    </row>
    <row r="146" spans="2:16">
      <c r="B146" s="4" t="s">
        <v>730</v>
      </c>
      <c r="C146" s="4" t="s">
        <v>731</v>
      </c>
      <c r="D146" s="11">
        <v>20</v>
      </c>
      <c r="E146" s="12">
        <f>IF(COUNTIF('DISPATCHED (VT11)'!$L:$L,'Truck Utilization'!B146)&gt;0,1,0)</f>
        <v>0</v>
      </c>
      <c r="G146" s="23" t="str">
        <f t="shared" si="5"/>
        <v/>
      </c>
      <c r="P146" s="2"/>
    </row>
    <row r="147" spans="2:16">
      <c r="B147" s="4" t="s">
        <v>732</v>
      </c>
      <c r="C147" s="4" t="s">
        <v>731</v>
      </c>
      <c r="D147" s="11">
        <v>20</v>
      </c>
      <c r="E147" s="12">
        <f>IF(COUNTIF('DISPATCHED (VT11)'!$L:$L,'Truck Utilization'!B147)&gt;0,1,0)</f>
        <v>0</v>
      </c>
      <c r="G147" s="23" t="str">
        <f t="shared" si="5"/>
        <v/>
      </c>
      <c r="P147" s="2"/>
    </row>
    <row r="148" spans="2:16">
      <c r="B148" s="4" t="s">
        <v>733</v>
      </c>
      <c r="C148" s="4" t="s">
        <v>734</v>
      </c>
      <c r="D148" s="11">
        <v>20</v>
      </c>
      <c r="E148" s="12">
        <f>IF(COUNTIF('DISPATCHED (VT11)'!$L:$L,'Truck Utilization'!B148)&gt;0,1,0)</f>
        <v>0</v>
      </c>
      <c r="G148" s="23" t="str">
        <f t="shared" si="5"/>
        <v/>
      </c>
      <c r="P148" s="2"/>
    </row>
    <row r="149" spans="2:16">
      <c r="B149" s="4" t="s">
        <v>735</v>
      </c>
      <c r="C149" s="4" t="s">
        <v>734</v>
      </c>
      <c r="D149" s="11">
        <v>4</v>
      </c>
      <c r="E149" s="12">
        <f>IF(COUNTIF('DISPATCHED (VT11)'!$L:$L,'Truck Utilization'!B149)&gt;0,1,0)</f>
        <v>0</v>
      </c>
      <c r="G149" s="23" t="str">
        <f t="shared" si="5"/>
        <v/>
      </c>
      <c r="P149" s="2"/>
    </row>
    <row r="150" spans="2:16">
      <c r="B150" s="4" t="s">
        <v>736</v>
      </c>
      <c r="C150" s="4" t="s">
        <v>734</v>
      </c>
      <c r="D150" s="11">
        <v>4</v>
      </c>
      <c r="E150" s="12">
        <f>IF(COUNTIF('DISPATCHED (VT11)'!$L:$L,'Truck Utilization'!B150)&gt;0,1,0)</f>
        <v>0</v>
      </c>
      <c r="G150" s="23" t="str">
        <f t="shared" si="5"/>
        <v/>
      </c>
      <c r="P150" s="2"/>
    </row>
    <row r="151" spans="2:16">
      <c r="B151" s="4" t="s">
        <v>737</v>
      </c>
      <c r="C151" s="4" t="s">
        <v>734</v>
      </c>
      <c r="D151" s="11">
        <v>20</v>
      </c>
      <c r="E151" s="12">
        <f>IF(COUNTIF('DISPATCHED (VT11)'!$L:$L,'Truck Utilization'!B151)&gt;0,1,0)</f>
        <v>0</v>
      </c>
      <c r="G151" s="23" t="str">
        <f t="shared" si="5"/>
        <v/>
      </c>
      <c r="P151" s="2"/>
    </row>
    <row r="152" spans="2:16">
      <c r="B152" s="4" t="s">
        <v>738</v>
      </c>
      <c r="C152" s="4" t="s">
        <v>734</v>
      </c>
      <c r="D152" s="11">
        <v>20</v>
      </c>
      <c r="E152" s="12">
        <f>IF(COUNTIF('DISPATCHED (VT11)'!$L:$L,'Truck Utilization'!B152)&gt;0,1,0)</f>
        <v>0</v>
      </c>
      <c r="G152" s="23" t="str">
        <f t="shared" si="5"/>
        <v/>
      </c>
      <c r="P152" s="2"/>
    </row>
    <row r="153" spans="2:16">
      <c r="D153" s="11"/>
      <c r="E153" s="12">
        <f>IF(COUNTIF('DISPATCHED (VT11)'!$L:$L,'Truck Utilization'!B153)&gt;0,1,0)</f>
        <v>0</v>
      </c>
      <c r="G153" s="23" t="str">
        <f t="shared" si="5"/>
        <v/>
      </c>
      <c r="P153" s="2"/>
    </row>
    <row r="154" spans="2:16">
      <c r="B154" s="4" t="s">
        <v>421</v>
      </c>
      <c r="C154" s="4" t="s">
        <v>114</v>
      </c>
      <c r="D154" s="11">
        <v>4</v>
      </c>
      <c r="E154" s="12">
        <f>IF(COUNTIF('DISPATCHED (VT11)'!$L:$L,'Truck Utilization'!B154)&gt;0,1,0)</f>
        <v>1</v>
      </c>
      <c r="G154" s="23" t="str">
        <f t="shared" si="5"/>
        <v/>
      </c>
      <c r="P154" s="2"/>
    </row>
    <row r="155" spans="2:16">
      <c r="B155" s="4" t="s">
        <v>420</v>
      </c>
      <c r="C155" s="4" t="s">
        <v>114</v>
      </c>
      <c r="D155" s="11">
        <v>4</v>
      </c>
      <c r="E155" s="12">
        <f>IF(COUNTIF('DISPATCHED (VT11)'!$L:$L,'Truck Utilization'!B155)&gt;0,1,0)</f>
        <v>0</v>
      </c>
      <c r="G155" s="23" t="str">
        <f t="shared" si="5"/>
        <v/>
      </c>
      <c r="P155" s="2"/>
    </row>
    <row r="156" spans="2:16">
      <c r="B156" s="4" t="s">
        <v>425</v>
      </c>
      <c r="C156" s="4" t="s">
        <v>114</v>
      </c>
      <c r="D156" s="11">
        <v>4</v>
      </c>
      <c r="E156" s="12">
        <f>IF(COUNTIF('DISPATCHED (VT11)'!$L:$L,'Truck Utilization'!B156)&gt;0,1,0)</f>
        <v>1</v>
      </c>
      <c r="G156" s="23" t="str">
        <f t="shared" si="5"/>
        <v/>
      </c>
      <c r="P156" s="2"/>
    </row>
    <row r="157" spans="2:16">
      <c r="D157" s="11"/>
      <c r="E157" s="12">
        <f>IF(COUNTIF('DISPATCHED (VT11)'!$L:$L,'Truck Utilization'!B157)&gt;0,1,0)</f>
        <v>0</v>
      </c>
      <c r="G157" s="23" t="str">
        <f t="shared" si="5"/>
        <v/>
      </c>
      <c r="P157" s="2"/>
    </row>
    <row r="158" spans="2:16">
      <c r="B158" s="4" t="s">
        <v>739</v>
      </c>
      <c r="C158" s="4" t="s">
        <v>190</v>
      </c>
      <c r="D158" s="11"/>
      <c r="E158" s="12">
        <f>IF(COUNTIF('DISPATCHED (VT11)'!$L:$L,'Truck Utilization'!B158)&gt;0,1,0)</f>
        <v>1</v>
      </c>
      <c r="G158" s="23" t="str">
        <f t="shared" si="5"/>
        <v/>
      </c>
      <c r="P158" s="2"/>
    </row>
    <row r="159" spans="2:16">
      <c r="D159" s="11"/>
      <c r="E159" s="12">
        <f>IF(COUNTIF('DISPATCHED (VT11)'!$L:$L,'Truck Utilization'!B159)&gt;0,1,0)</f>
        <v>0</v>
      </c>
      <c r="G159" s="23" t="str">
        <f t="shared" si="5"/>
        <v/>
      </c>
      <c r="P159" s="2"/>
    </row>
    <row r="160" spans="2:16">
      <c r="B160" s="4" t="s">
        <v>740</v>
      </c>
      <c r="C160" s="4" t="s">
        <v>731</v>
      </c>
      <c r="D160" s="11">
        <v>20</v>
      </c>
      <c r="E160" s="12">
        <f>IF(COUNTIF('DISPATCHED (VT11)'!$L:$L,'Truck Utilization'!B160)&gt;0,1,0)</f>
        <v>0</v>
      </c>
      <c r="G160" s="23" t="str">
        <f t="shared" si="5"/>
        <v/>
      </c>
      <c r="P160" s="2"/>
    </row>
    <row r="161" spans="2:16">
      <c r="B161" s="4" t="s">
        <v>464</v>
      </c>
      <c r="C161" s="4" t="s">
        <v>731</v>
      </c>
      <c r="D161" s="11">
        <v>20</v>
      </c>
      <c r="E161" s="12">
        <f>IF(COUNTIF('DISPATCHED (VT11)'!$L:$L,'Truck Utilization'!B161)&gt;0,1,0)</f>
        <v>0</v>
      </c>
      <c r="G161" s="23" t="str">
        <f t="shared" si="5"/>
        <v/>
      </c>
      <c r="P161" s="2"/>
    </row>
    <row r="162" spans="2:16">
      <c r="B162" s="4" t="s">
        <v>741</v>
      </c>
      <c r="C162" s="4" t="s">
        <v>731</v>
      </c>
      <c r="D162" s="11">
        <v>20</v>
      </c>
      <c r="E162" s="12">
        <f>IF(COUNTIF('DISPATCHED (VT11)'!$L:$L,'Truck Utilization'!B162)&gt;0,1,0)</f>
        <v>0</v>
      </c>
      <c r="G162" s="23" t="str">
        <f t="shared" si="5"/>
        <v/>
      </c>
      <c r="P162" s="2"/>
    </row>
    <row r="163" spans="2:16">
      <c r="B163" s="4" t="s">
        <v>742</v>
      </c>
      <c r="C163" s="4" t="s">
        <v>731</v>
      </c>
      <c r="D163" s="11">
        <v>20</v>
      </c>
      <c r="E163" s="12">
        <f>IF(COUNTIF('DISPATCHED (VT11)'!$L:$L,'Truck Utilization'!B163)&gt;0,1,0)</f>
        <v>0</v>
      </c>
      <c r="G163" s="23" t="str">
        <f t="shared" si="5"/>
        <v/>
      </c>
      <c r="P163" s="2"/>
    </row>
    <row r="164" spans="2:16">
      <c r="B164" s="4" t="s">
        <v>743</v>
      </c>
      <c r="C164" s="4" t="s">
        <v>731</v>
      </c>
      <c r="D164" s="11">
        <v>20</v>
      </c>
      <c r="E164" s="12">
        <f>IF(COUNTIF('DISPATCHED (VT11)'!$L:$L,'Truck Utilization'!B164)&gt;0,1,0)</f>
        <v>0</v>
      </c>
      <c r="G164" s="23" t="str">
        <f t="shared" si="5"/>
        <v/>
      </c>
      <c r="P164" s="2"/>
    </row>
    <row r="165" spans="2:16">
      <c r="B165" s="4" t="s">
        <v>744</v>
      </c>
      <c r="C165" s="4" t="s">
        <v>731</v>
      </c>
      <c r="D165" s="11">
        <v>20</v>
      </c>
      <c r="E165" s="12">
        <f>IF(COUNTIF('DISPATCHED (VT11)'!$L:$L,'Truck Utilization'!B165)&gt;0,1,0)</f>
        <v>0</v>
      </c>
      <c r="G165" s="23" t="str">
        <f t="shared" si="5"/>
        <v/>
      </c>
      <c r="P165" s="2"/>
    </row>
    <row r="166" spans="2:16">
      <c r="B166" s="4" t="s">
        <v>745</v>
      </c>
      <c r="C166" s="4" t="s">
        <v>731</v>
      </c>
      <c r="D166" s="11">
        <v>20</v>
      </c>
      <c r="E166" s="12">
        <f>IF(COUNTIF('DISPATCHED (VT11)'!$L:$L,'Truck Utilization'!B166)&gt;0,1,0)</f>
        <v>0</v>
      </c>
      <c r="G166" s="23" t="str">
        <f t="shared" si="5"/>
        <v/>
      </c>
      <c r="P166" s="2"/>
    </row>
    <row r="167" spans="2:16">
      <c r="D167" s="11"/>
      <c r="E167" s="12">
        <f>IF(COUNTIF('DISPATCHED (VT11)'!$L:$L,'Truck Utilization'!B167)&gt;0,1,0)</f>
        <v>0</v>
      </c>
      <c r="G167" s="23" t="str">
        <f t="shared" si="5"/>
        <v/>
      </c>
      <c r="P167" s="2"/>
    </row>
    <row r="168" spans="2:16">
      <c r="B168" s="4" t="s">
        <v>746</v>
      </c>
      <c r="C168" s="4" t="s">
        <v>115</v>
      </c>
      <c r="D168" s="11">
        <v>4</v>
      </c>
      <c r="E168" s="12">
        <f>IF(COUNTIF('DISPATCHED (VT11)'!$L:$L,'Truck Utilization'!B168)&gt;0,1,0)</f>
        <v>0</v>
      </c>
      <c r="G168" s="23" t="str">
        <f t="shared" si="5"/>
        <v/>
      </c>
      <c r="P168" s="2"/>
    </row>
    <row r="169" spans="2:16">
      <c r="B169" s="4" t="s">
        <v>747</v>
      </c>
      <c r="C169" s="4" t="s">
        <v>115</v>
      </c>
      <c r="D169" s="11">
        <v>4</v>
      </c>
      <c r="E169" s="12">
        <f>IF(COUNTIF('DISPATCHED (VT11)'!$L:$L,'Truck Utilization'!B169)&gt;0,1,0)</f>
        <v>0</v>
      </c>
      <c r="G169" s="23" t="str">
        <f t="shared" si="5"/>
        <v/>
      </c>
      <c r="P169" s="2"/>
    </row>
    <row r="170" spans="2:16">
      <c r="B170" s="4" t="s">
        <v>465</v>
      </c>
      <c r="C170" s="4" t="s">
        <v>115</v>
      </c>
      <c r="D170" s="11">
        <v>4</v>
      </c>
      <c r="E170" s="12">
        <f>IF(COUNTIF('DISPATCHED (VT11)'!$L:$L,'Truck Utilization'!B170)&gt;0,1,0)</f>
        <v>0</v>
      </c>
      <c r="G170" s="23" t="str">
        <f t="shared" si="5"/>
        <v/>
      </c>
      <c r="P170" s="2"/>
    </row>
    <row r="171" spans="2:16">
      <c r="B171" s="4" t="s">
        <v>451</v>
      </c>
      <c r="C171" s="4" t="s">
        <v>115</v>
      </c>
      <c r="D171" s="11">
        <v>4</v>
      </c>
      <c r="E171" s="12">
        <f>IF(COUNTIF('DISPATCHED (VT11)'!$L:$L,'Truck Utilization'!B171)&gt;0,1,0)</f>
        <v>0</v>
      </c>
      <c r="G171" s="23" t="str">
        <f t="shared" si="5"/>
        <v/>
      </c>
      <c r="P171" s="2"/>
    </row>
    <row r="172" spans="2:16">
      <c r="B172" s="4" t="s">
        <v>426</v>
      </c>
      <c r="C172" s="4" t="s">
        <v>115</v>
      </c>
      <c r="D172" s="11">
        <v>4</v>
      </c>
      <c r="E172" s="12">
        <f>IF(COUNTIF('DISPATCHED (VT11)'!$L:$L,'Truck Utilization'!B172)&gt;0,1,0)</f>
        <v>0</v>
      </c>
      <c r="G172" s="23" t="str">
        <f t="shared" si="5"/>
        <v/>
      </c>
      <c r="P172" s="2"/>
    </row>
    <row r="173" spans="2:16">
      <c r="D173" s="11"/>
      <c r="E173" s="12">
        <f>IF(COUNTIF('DISPATCHED (VT11)'!$L:$L,'Truck Utilization'!B173)&gt;0,1,0)</f>
        <v>0</v>
      </c>
      <c r="G173" s="23" t="str">
        <f t="shared" si="5"/>
        <v/>
      </c>
      <c r="P173" s="2"/>
    </row>
    <row r="174" spans="2:16">
      <c r="D174" s="11"/>
      <c r="E174" s="12">
        <f>IF(COUNTIF('DISPATCHED (VT11)'!$L:$L,'Truck Utilization'!B174)&gt;0,1,0)</f>
        <v>0</v>
      </c>
      <c r="G174" s="23" t="str">
        <f t="shared" si="5"/>
        <v/>
      </c>
      <c r="P174" s="2"/>
    </row>
    <row r="175" spans="2:16">
      <c r="B175" s="4" t="s">
        <v>437</v>
      </c>
      <c r="C175" s="4" t="s">
        <v>748</v>
      </c>
      <c r="D175" s="11">
        <v>4</v>
      </c>
      <c r="E175" s="12">
        <f>IF(COUNTIF('DISPATCHED (VT11)'!$L:$L,'Truck Utilization'!B175)&gt;0,1,0)</f>
        <v>0</v>
      </c>
      <c r="G175" s="23" t="str">
        <f t="shared" si="5"/>
        <v/>
      </c>
      <c r="P175" s="2"/>
    </row>
    <row r="176" spans="2:16">
      <c r="B176" s="4" t="s">
        <v>422</v>
      </c>
      <c r="C176" s="4" t="s">
        <v>748</v>
      </c>
      <c r="D176" s="11">
        <v>4</v>
      </c>
      <c r="E176" s="12">
        <f>IF(COUNTIF('DISPATCHED (VT11)'!$L:$L,'Truck Utilization'!B176)&gt;0,1,0)</f>
        <v>0</v>
      </c>
      <c r="G176" s="23" t="str">
        <f t="shared" si="5"/>
        <v/>
      </c>
      <c r="P176" s="2"/>
    </row>
    <row r="177" spans="2:16">
      <c r="D177" s="11"/>
      <c r="E177" s="12">
        <f>IF(COUNTIF('DISPATCHED (VT11)'!$L:$L,'Truck Utilization'!B177)&gt;0,1,0)</f>
        <v>0</v>
      </c>
      <c r="G177" s="23" t="str">
        <f t="shared" si="5"/>
        <v/>
      </c>
      <c r="P177" s="2"/>
    </row>
    <row r="178" spans="2:16">
      <c r="B178" s="4" t="s">
        <v>1186</v>
      </c>
      <c r="C178" s="4" t="s">
        <v>731</v>
      </c>
      <c r="D178" s="11">
        <v>20</v>
      </c>
      <c r="E178" s="12">
        <f>IF(COUNTIF('DISPATCHED (VT11)'!$L:$L,'Truck Utilization'!B178)&gt;0,1,0)</f>
        <v>0</v>
      </c>
      <c r="G178" s="23" t="str">
        <f t="shared" si="5"/>
        <v/>
      </c>
      <c r="P178" s="2"/>
    </row>
    <row r="179" spans="2:16">
      <c r="B179" s="4" t="s">
        <v>1187</v>
      </c>
      <c r="C179" s="4" t="s">
        <v>731</v>
      </c>
      <c r="D179" s="11">
        <v>20</v>
      </c>
      <c r="E179" s="12">
        <f>IF(COUNTIF('DISPATCHED (VT11)'!$L:$L,'Truck Utilization'!B179)&gt;0,1,0)</f>
        <v>0</v>
      </c>
      <c r="G179" s="23" t="str">
        <f t="shared" si="5"/>
        <v/>
      </c>
      <c r="P179" s="2"/>
    </row>
    <row r="180" spans="2:16">
      <c r="B180" s="4" t="s">
        <v>1188</v>
      </c>
      <c r="C180" s="4" t="s">
        <v>731</v>
      </c>
      <c r="D180" s="11">
        <v>20</v>
      </c>
      <c r="E180" s="12">
        <f>IF(COUNTIF('DISPATCHED (VT11)'!$L:$L,'Truck Utilization'!B180)&gt;0,1,0)</f>
        <v>0</v>
      </c>
      <c r="G180" s="23" t="str">
        <f t="shared" ref="G180:G243" si="7">IF(O180=1,"Breakdown/PM","")</f>
        <v/>
      </c>
      <c r="P180" s="2"/>
    </row>
    <row r="181" spans="2:16">
      <c r="B181" s="4" t="s">
        <v>1189</v>
      </c>
      <c r="C181" s="4" t="s">
        <v>731</v>
      </c>
      <c r="D181" s="11">
        <v>20</v>
      </c>
      <c r="E181" s="12">
        <f>IF(COUNTIF('DISPATCHED (VT11)'!$L:$L,'Truck Utilization'!B181)&gt;0,1,0)</f>
        <v>0</v>
      </c>
      <c r="G181" s="23" t="str">
        <f t="shared" si="7"/>
        <v/>
      </c>
      <c r="P181" s="2"/>
    </row>
    <row r="182" spans="2:16">
      <c r="B182" s="4" t="s">
        <v>1190</v>
      </c>
      <c r="C182" s="4" t="s">
        <v>731</v>
      </c>
      <c r="D182" s="11">
        <v>20</v>
      </c>
      <c r="E182" s="12">
        <f>IF(COUNTIF('DISPATCHED (VT11)'!$L:$L,'Truck Utilization'!B182)&gt;0,1,0)</f>
        <v>0</v>
      </c>
      <c r="G182" s="23" t="str">
        <f t="shared" si="7"/>
        <v/>
      </c>
      <c r="P182" s="2"/>
    </row>
    <row r="183" spans="2:16">
      <c r="D183" s="11"/>
      <c r="E183" s="12">
        <f>IF(COUNTIF('DISPATCHED (VT11)'!$L:$L,'Truck Utilization'!B183)&gt;0,1,0)</f>
        <v>0</v>
      </c>
      <c r="G183" s="23" t="str">
        <f t="shared" si="7"/>
        <v/>
      </c>
      <c r="P183" s="2"/>
    </row>
    <row r="184" spans="2:16">
      <c r="B184" s="4" t="s">
        <v>1212</v>
      </c>
      <c r="C184" s="4" t="s">
        <v>142</v>
      </c>
      <c r="D184" s="11">
        <v>6</v>
      </c>
      <c r="E184" s="12">
        <f>IF(COUNTIF('DISPATCHED (VT11)'!$L:$L,'Truck Utilization'!B184)&gt;0,1,0)</f>
        <v>1</v>
      </c>
      <c r="G184" s="23" t="str">
        <f t="shared" si="7"/>
        <v/>
      </c>
      <c r="P184" s="2"/>
    </row>
    <row r="185" spans="2:16">
      <c r="B185" s="4" t="s">
        <v>1213</v>
      </c>
      <c r="C185" s="4" t="s">
        <v>142</v>
      </c>
      <c r="D185" s="11">
        <v>6</v>
      </c>
      <c r="E185" s="12">
        <f>IF(COUNTIF('DISPATCHED (VT11)'!$L:$L,'Truck Utilization'!B185)&gt;0,1,0)</f>
        <v>0</v>
      </c>
      <c r="G185" s="23" t="str">
        <f t="shared" si="7"/>
        <v/>
      </c>
      <c r="P185" s="2"/>
    </row>
    <row r="186" spans="2:16">
      <c r="B186" s="4" t="s">
        <v>1214</v>
      </c>
      <c r="C186" s="4" t="s">
        <v>142</v>
      </c>
      <c r="D186" s="11">
        <v>6</v>
      </c>
      <c r="E186" s="12">
        <f>IF(COUNTIF('DISPATCHED (VT11)'!$L:$L,'Truck Utilization'!B186)&gt;0,1,0)</f>
        <v>0</v>
      </c>
      <c r="G186" s="23" t="str">
        <f t="shared" si="7"/>
        <v/>
      </c>
      <c r="P186" s="2"/>
    </row>
    <row r="187" spans="2:16">
      <c r="B187" s="4" t="s">
        <v>1215</v>
      </c>
      <c r="C187" s="4" t="s">
        <v>142</v>
      </c>
      <c r="D187" s="11">
        <v>6</v>
      </c>
      <c r="E187" s="12">
        <f>IF(COUNTIF('DISPATCHED (VT11)'!$L:$L,'Truck Utilization'!B187)&gt;0,1,0)</f>
        <v>1</v>
      </c>
      <c r="G187" s="23" t="str">
        <f t="shared" si="7"/>
        <v/>
      </c>
      <c r="P187" s="2"/>
    </row>
    <row r="188" spans="2:16">
      <c r="B188" s="4" t="s">
        <v>1216</v>
      </c>
      <c r="C188" s="4" t="s">
        <v>142</v>
      </c>
      <c r="D188" s="11">
        <v>6</v>
      </c>
      <c r="E188" s="12">
        <f>IF(COUNTIF('DISPATCHED (VT11)'!$L:$L,'Truck Utilization'!B188)&gt;0,1,0)</f>
        <v>1</v>
      </c>
      <c r="G188" s="23" t="str">
        <f t="shared" si="7"/>
        <v/>
      </c>
      <c r="P188" s="2"/>
    </row>
    <row r="189" spans="2:16">
      <c r="B189" s="4" t="s">
        <v>1217</v>
      </c>
      <c r="C189" s="4" t="s">
        <v>142</v>
      </c>
      <c r="D189" s="11">
        <v>6</v>
      </c>
      <c r="E189" s="12">
        <f>IF(COUNTIF('DISPATCHED (VT11)'!$L:$L,'Truck Utilization'!B189)&gt;0,1,0)</f>
        <v>1</v>
      </c>
      <c r="G189" s="23" t="str">
        <f t="shared" si="7"/>
        <v/>
      </c>
      <c r="P189" s="2"/>
    </row>
    <row r="190" spans="2:16">
      <c r="D190" s="11"/>
      <c r="E190" s="12">
        <f>IF(COUNTIF('DISPATCHED (VT11)'!$L:$L,'Truck Utilization'!B190)&gt;0,1,0)</f>
        <v>0</v>
      </c>
      <c r="G190" s="23" t="str">
        <f t="shared" si="7"/>
        <v/>
      </c>
      <c r="P190" s="2"/>
    </row>
    <row r="191" spans="2:16">
      <c r="D191" s="11"/>
      <c r="E191" s="12">
        <f>IF(COUNTIF('DISPATCHED (VT11)'!$L:$L,'Truck Utilization'!B191)&gt;0,1,0)</f>
        <v>0</v>
      </c>
      <c r="G191" s="23" t="str">
        <f t="shared" si="7"/>
        <v/>
      </c>
      <c r="P191" s="2"/>
    </row>
    <row r="192" spans="2:16">
      <c r="D192" s="11"/>
      <c r="E192" s="12">
        <f>IF(COUNTIF('DISPATCHED (VT11)'!$L:$L,'Truck Utilization'!B192)&gt;0,1,0)</f>
        <v>0</v>
      </c>
      <c r="G192" s="23" t="str">
        <f t="shared" si="7"/>
        <v/>
      </c>
      <c r="P192" s="2"/>
    </row>
    <row r="193" spans="4:16">
      <c r="D193" s="11"/>
      <c r="E193" s="12">
        <f>IF(COUNTIF('DISPATCHED (VT11)'!$L:$L,'Truck Utilization'!B193)&gt;0,1,0)</f>
        <v>0</v>
      </c>
      <c r="G193" s="23" t="str">
        <f t="shared" si="7"/>
        <v/>
      </c>
      <c r="P193" s="2"/>
    </row>
    <row r="194" spans="4:16">
      <c r="D194" s="11"/>
      <c r="E194" s="12">
        <f>IF(COUNTIF('DISPATCHED (VT11)'!$L:$L,'Truck Utilization'!B194)&gt;0,1,0)</f>
        <v>0</v>
      </c>
      <c r="G194" s="23" t="str">
        <f t="shared" si="7"/>
        <v/>
      </c>
      <c r="P194" s="2"/>
    </row>
    <row r="195" spans="4:16">
      <c r="D195" s="11"/>
      <c r="E195" s="12">
        <f>IF(COUNTIF('DISPATCHED (VT11)'!$L:$L,'Truck Utilization'!B195)&gt;0,1,0)</f>
        <v>0</v>
      </c>
      <c r="G195" s="23" t="str">
        <f t="shared" si="7"/>
        <v/>
      </c>
      <c r="P195" s="2"/>
    </row>
    <row r="196" spans="4:16">
      <c r="D196" s="11"/>
      <c r="E196" s="12">
        <f>IF(COUNTIF('DISPATCHED (VT11)'!$L:$L,'Truck Utilization'!B196)&gt;0,1,0)</f>
        <v>0</v>
      </c>
      <c r="G196" s="23" t="str">
        <f t="shared" si="7"/>
        <v/>
      </c>
      <c r="P196" s="2"/>
    </row>
    <row r="197" spans="4:16">
      <c r="D197" s="11"/>
      <c r="E197" s="12">
        <f>IF(COUNTIF('DISPATCHED (VT11)'!$L:$L,'Truck Utilization'!B197)&gt;0,1,0)</f>
        <v>0</v>
      </c>
      <c r="G197" s="23" t="str">
        <f t="shared" si="7"/>
        <v/>
      </c>
      <c r="P197" s="2"/>
    </row>
    <row r="198" spans="4:16">
      <c r="D198" s="11"/>
      <c r="E198" s="12">
        <f>IF(COUNTIF('DISPATCHED (VT11)'!$L:$L,'Truck Utilization'!B198)&gt;0,1,0)</f>
        <v>0</v>
      </c>
      <c r="G198" s="23" t="str">
        <f t="shared" si="7"/>
        <v/>
      </c>
      <c r="P198" s="2"/>
    </row>
    <row r="199" spans="4:16">
      <c r="D199" s="11"/>
      <c r="E199" s="12">
        <f>IF(COUNTIF('DISPATCHED (VT11)'!$L:$L,'Truck Utilization'!B199)&gt;0,1,0)</f>
        <v>0</v>
      </c>
      <c r="G199" s="23" t="str">
        <f t="shared" si="7"/>
        <v/>
      </c>
      <c r="P199" s="2"/>
    </row>
    <row r="200" spans="4:16">
      <c r="D200" s="11"/>
      <c r="E200" s="12">
        <f>IF(COUNTIF('DISPATCHED (VT11)'!$L:$L,'Truck Utilization'!B200)&gt;0,1,0)</f>
        <v>0</v>
      </c>
      <c r="G200" s="23" t="str">
        <f t="shared" si="7"/>
        <v/>
      </c>
      <c r="P200" s="2"/>
    </row>
    <row r="201" spans="4:16">
      <c r="D201" s="11"/>
      <c r="E201" s="12">
        <f>IF(COUNTIF('DISPATCHED (VT11)'!$L:$L,'Truck Utilization'!B201)&gt;0,1,0)</f>
        <v>0</v>
      </c>
      <c r="G201" s="23" t="str">
        <f t="shared" si="7"/>
        <v/>
      </c>
      <c r="P201" s="2"/>
    </row>
    <row r="202" spans="4:16">
      <c r="D202" s="11"/>
      <c r="E202" s="12">
        <f>IF(COUNTIF('DISPATCHED (VT11)'!$L:$L,'Truck Utilization'!B202)&gt;0,1,0)</f>
        <v>0</v>
      </c>
      <c r="G202" s="23" t="str">
        <f t="shared" si="7"/>
        <v/>
      </c>
      <c r="P202" s="2"/>
    </row>
    <row r="203" spans="4:16">
      <c r="D203" s="11"/>
      <c r="E203" s="12">
        <f>IF(COUNTIF('DISPATCHED (VT11)'!$L:$L,'Truck Utilization'!B203)&gt;0,1,0)</f>
        <v>0</v>
      </c>
      <c r="G203" s="23" t="str">
        <f t="shared" si="7"/>
        <v/>
      </c>
      <c r="P203" s="2"/>
    </row>
    <row r="204" spans="4:16">
      <c r="D204" s="11"/>
      <c r="E204" s="12">
        <f>IF(COUNTIF('DISPATCHED (VT11)'!$L:$L,'Truck Utilization'!B204)&gt;0,1,0)</f>
        <v>0</v>
      </c>
      <c r="G204" s="23" t="str">
        <f t="shared" si="7"/>
        <v/>
      </c>
      <c r="P204" s="2"/>
    </row>
    <row r="205" spans="4:16">
      <c r="D205" s="11"/>
      <c r="E205" s="12">
        <f>IF(COUNTIF('DISPATCHED (VT11)'!$L:$L,'Truck Utilization'!B205)&gt;0,1,0)</f>
        <v>0</v>
      </c>
      <c r="G205" s="23" t="str">
        <f t="shared" si="7"/>
        <v/>
      </c>
      <c r="P205" s="2"/>
    </row>
    <row r="206" spans="4:16">
      <c r="D206" s="11"/>
      <c r="E206" s="12">
        <f>IF(COUNTIF('DISPATCHED (VT11)'!$L:$L,'Truck Utilization'!B206)&gt;0,1,0)</f>
        <v>0</v>
      </c>
      <c r="G206" s="23" t="str">
        <f t="shared" si="7"/>
        <v/>
      </c>
      <c r="P206" s="2"/>
    </row>
    <row r="207" spans="4:16">
      <c r="D207" s="11"/>
      <c r="E207" s="12">
        <f>IF(COUNTIF('DISPATCHED (VT11)'!$L:$L,'Truck Utilization'!B207)&gt;0,1,0)</f>
        <v>0</v>
      </c>
      <c r="G207" s="23" t="str">
        <f t="shared" si="7"/>
        <v/>
      </c>
      <c r="P207" s="2"/>
    </row>
    <row r="208" spans="4:16">
      <c r="D208" s="11"/>
      <c r="E208" s="12">
        <f>IF(COUNTIF('DISPATCHED (VT11)'!$L:$L,'Truck Utilization'!B208)&gt;0,1,0)</f>
        <v>0</v>
      </c>
      <c r="G208" s="23" t="str">
        <f t="shared" si="7"/>
        <v/>
      </c>
      <c r="P208" s="2"/>
    </row>
    <row r="209" spans="4:16">
      <c r="D209" s="11"/>
      <c r="E209" s="12">
        <f>IF(COUNTIF('DISPATCHED (VT11)'!$L:$L,'Truck Utilization'!B209)&gt;0,1,0)</f>
        <v>0</v>
      </c>
      <c r="G209" s="23" t="str">
        <f t="shared" si="7"/>
        <v/>
      </c>
      <c r="P209" s="2"/>
    </row>
    <row r="210" spans="4:16">
      <c r="D210" s="11"/>
      <c r="E210" s="12">
        <f>IF(COUNTIF('DISPATCHED (VT11)'!$L:$L,'Truck Utilization'!B210)&gt;0,1,0)</f>
        <v>0</v>
      </c>
      <c r="G210" s="23" t="str">
        <f t="shared" si="7"/>
        <v/>
      </c>
      <c r="P210" s="2"/>
    </row>
    <row r="211" spans="4:16">
      <c r="D211" s="11"/>
      <c r="E211" s="12">
        <f>IF(COUNTIF('DISPATCHED (VT11)'!$L:$L,'Truck Utilization'!B211)&gt;0,1,0)</f>
        <v>0</v>
      </c>
      <c r="G211" s="23" t="str">
        <f t="shared" si="7"/>
        <v/>
      </c>
      <c r="P211" s="2"/>
    </row>
    <row r="212" spans="4:16">
      <c r="D212" s="11"/>
      <c r="E212" s="12">
        <f>IF(COUNTIF('DISPATCHED (VT11)'!$L:$L,'Truck Utilization'!B212)&gt;0,1,0)</f>
        <v>0</v>
      </c>
      <c r="G212" s="23" t="str">
        <f t="shared" si="7"/>
        <v/>
      </c>
      <c r="P212" s="2"/>
    </row>
    <row r="213" spans="4:16">
      <c r="D213" s="11"/>
      <c r="E213" s="12">
        <f>IF(COUNTIF('DISPATCHED (VT11)'!$L:$L,'Truck Utilization'!B213)&gt;0,1,0)</f>
        <v>0</v>
      </c>
      <c r="G213" s="23" t="str">
        <f t="shared" si="7"/>
        <v/>
      </c>
      <c r="P213" s="2"/>
    </row>
    <row r="214" spans="4:16">
      <c r="D214" s="11"/>
      <c r="E214" s="12">
        <f>IF(COUNTIF('DISPATCHED (VT11)'!$L:$L,'Truck Utilization'!B214)&gt;0,1,0)</f>
        <v>0</v>
      </c>
      <c r="G214" s="23" t="str">
        <f t="shared" si="7"/>
        <v/>
      </c>
      <c r="P214" s="2"/>
    </row>
    <row r="215" spans="4:16">
      <c r="D215" s="11"/>
      <c r="E215" s="12">
        <f>IF(COUNTIF('DISPATCHED (VT11)'!$L:$L,'Truck Utilization'!B215)&gt;0,1,0)</f>
        <v>0</v>
      </c>
      <c r="G215" s="23" t="str">
        <f t="shared" si="7"/>
        <v/>
      </c>
      <c r="P215" s="2"/>
    </row>
    <row r="216" spans="4:16">
      <c r="D216" s="11"/>
      <c r="E216" s="12">
        <f>IF(COUNTIF('DISPATCHED (VT11)'!$L:$L,'Truck Utilization'!B216)&gt;0,1,0)</f>
        <v>0</v>
      </c>
      <c r="G216" s="23" t="str">
        <f t="shared" si="7"/>
        <v/>
      </c>
      <c r="P216" s="2"/>
    </row>
    <row r="217" spans="4:16">
      <c r="D217" s="11"/>
      <c r="E217" s="12">
        <f>IF(COUNTIF('DISPATCHED (VT11)'!$L:$L,'Truck Utilization'!B217)&gt;0,1,0)</f>
        <v>0</v>
      </c>
      <c r="G217" s="23" t="str">
        <f t="shared" si="7"/>
        <v/>
      </c>
      <c r="P217" s="2"/>
    </row>
    <row r="218" spans="4:16">
      <c r="D218" s="11"/>
      <c r="E218" s="12">
        <f>IF(COUNTIF('DISPATCHED (VT11)'!$L:$L,'Truck Utilization'!B218)&gt;0,1,0)</f>
        <v>0</v>
      </c>
      <c r="G218" s="23" t="str">
        <f t="shared" si="7"/>
        <v/>
      </c>
      <c r="P218" s="2"/>
    </row>
    <row r="219" spans="4:16">
      <c r="D219" s="11"/>
      <c r="E219" s="12">
        <f>IF(COUNTIF('DISPATCHED (VT11)'!$L:$L,'Truck Utilization'!B219)&gt;0,1,0)</f>
        <v>0</v>
      </c>
      <c r="G219" s="23" t="str">
        <f t="shared" si="7"/>
        <v/>
      </c>
      <c r="P219" s="2"/>
    </row>
    <row r="220" spans="4:16">
      <c r="D220" s="11"/>
      <c r="E220" s="12">
        <f>IF(COUNTIF('DISPATCHED (VT11)'!$L:$L,'Truck Utilization'!B220)&gt;0,1,0)</f>
        <v>0</v>
      </c>
      <c r="G220" s="23" t="str">
        <f t="shared" si="7"/>
        <v/>
      </c>
      <c r="P220" s="2"/>
    </row>
    <row r="221" spans="4:16">
      <c r="D221" s="11"/>
      <c r="E221" s="12">
        <f>IF(COUNTIF('DISPATCHED (VT11)'!$L:$L,'Truck Utilization'!B221)&gt;0,1,0)</f>
        <v>0</v>
      </c>
      <c r="G221" s="23" t="str">
        <f t="shared" si="7"/>
        <v/>
      </c>
      <c r="P221" s="2"/>
    </row>
    <row r="222" spans="4:16">
      <c r="D222" s="11"/>
      <c r="E222" s="12">
        <f>IF(COUNTIF('DISPATCHED (VT11)'!$L:$L,'Truck Utilization'!B222)&gt;0,1,0)</f>
        <v>0</v>
      </c>
      <c r="G222" s="23" t="str">
        <f t="shared" si="7"/>
        <v/>
      </c>
      <c r="P222" s="2"/>
    </row>
    <row r="223" spans="4:16">
      <c r="D223" s="11"/>
      <c r="E223" s="12">
        <f>IF(COUNTIF('DISPATCHED (VT11)'!$L:$L,'Truck Utilization'!B223)&gt;0,1,0)</f>
        <v>0</v>
      </c>
      <c r="G223" s="23" t="str">
        <f t="shared" si="7"/>
        <v/>
      </c>
      <c r="P223" s="2"/>
    </row>
    <row r="224" spans="4:16">
      <c r="D224" s="11"/>
      <c r="E224" s="12">
        <f>IF(COUNTIF('DISPATCHED (VT11)'!$L:$L,'Truck Utilization'!B224)&gt;0,1,0)</f>
        <v>0</v>
      </c>
      <c r="G224" s="23" t="str">
        <f t="shared" si="7"/>
        <v/>
      </c>
      <c r="P224" s="2"/>
    </row>
    <row r="225" spans="4:16">
      <c r="D225" s="11"/>
      <c r="E225" s="12">
        <f>IF(COUNTIF('DISPATCHED (VT11)'!$L:$L,'Truck Utilization'!B225)&gt;0,1,0)</f>
        <v>0</v>
      </c>
      <c r="G225" s="23" t="str">
        <f t="shared" si="7"/>
        <v/>
      </c>
      <c r="P225" s="2"/>
    </row>
    <row r="226" spans="4:16">
      <c r="D226" s="11"/>
      <c r="E226" s="12">
        <f>IF(COUNTIF('DISPATCHED (VT11)'!$L:$L,'Truck Utilization'!B226)&gt;0,1,0)</f>
        <v>0</v>
      </c>
      <c r="G226" s="23" t="str">
        <f t="shared" si="7"/>
        <v/>
      </c>
      <c r="P226" s="2"/>
    </row>
    <row r="227" spans="4:16">
      <c r="D227" s="11"/>
      <c r="E227" s="12">
        <f>IF(COUNTIF('DISPATCHED (VT11)'!$L:$L,'Truck Utilization'!B227)&gt;0,1,0)</f>
        <v>0</v>
      </c>
      <c r="G227" s="23" t="str">
        <f t="shared" si="7"/>
        <v/>
      </c>
      <c r="P227" s="2"/>
    </row>
    <row r="228" spans="4:16">
      <c r="D228" s="11"/>
      <c r="E228" s="12">
        <f>IF(COUNTIF('DISPATCHED (VT11)'!$L:$L,'Truck Utilization'!B228)&gt;0,1,0)</f>
        <v>0</v>
      </c>
      <c r="G228" s="23" t="str">
        <f t="shared" si="7"/>
        <v/>
      </c>
      <c r="P228" s="2"/>
    </row>
    <row r="229" spans="4:16">
      <c r="D229" s="11"/>
      <c r="E229" s="12">
        <f>IF(COUNTIF('DISPATCHED (VT11)'!$L:$L,'Truck Utilization'!B229)&gt;0,1,0)</f>
        <v>0</v>
      </c>
      <c r="G229" s="23" t="str">
        <f t="shared" si="7"/>
        <v/>
      </c>
      <c r="P229" s="2"/>
    </row>
    <row r="230" spans="4:16">
      <c r="D230" s="11"/>
      <c r="E230" s="12">
        <f>IF(COUNTIF('DISPATCHED (VT11)'!$L:$L,'Truck Utilization'!B230)&gt;0,1,0)</f>
        <v>0</v>
      </c>
      <c r="G230" s="23" t="str">
        <f t="shared" si="7"/>
        <v/>
      </c>
      <c r="P230" s="2"/>
    </row>
    <row r="231" spans="4:16">
      <c r="D231" s="11"/>
      <c r="E231" s="12">
        <f>IF(COUNTIF('DISPATCHED (VT11)'!$L:$L,'Truck Utilization'!B231)&gt;0,1,0)</f>
        <v>0</v>
      </c>
      <c r="G231" s="23" t="str">
        <f t="shared" si="7"/>
        <v/>
      </c>
      <c r="P231" s="2"/>
    </row>
    <row r="232" spans="4:16">
      <c r="D232" s="11"/>
      <c r="E232" s="12">
        <f>IF(COUNTIF('DISPATCHED (VT11)'!$L:$L,'Truck Utilization'!B232)&gt;0,1,0)</f>
        <v>0</v>
      </c>
      <c r="G232" s="23" t="str">
        <f t="shared" si="7"/>
        <v/>
      </c>
      <c r="P232" s="2"/>
    </row>
    <row r="233" spans="4:16">
      <c r="D233" s="11"/>
      <c r="E233" s="12">
        <f>IF(COUNTIF('DISPATCHED (VT11)'!$L:$L,'Truck Utilization'!B233)&gt;0,1,0)</f>
        <v>0</v>
      </c>
      <c r="G233" s="23" t="str">
        <f t="shared" si="7"/>
        <v/>
      </c>
      <c r="P233" s="2"/>
    </row>
    <row r="234" spans="4:16">
      <c r="D234" s="11"/>
      <c r="E234" s="12">
        <f>IF(COUNTIF('DISPATCHED (VT11)'!$L:$L,'Truck Utilization'!B234)&gt;0,1,0)</f>
        <v>0</v>
      </c>
      <c r="G234" s="23" t="str">
        <f t="shared" si="7"/>
        <v/>
      </c>
      <c r="P234" s="2"/>
    </row>
    <row r="235" spans="4:16">
      <c r="D235" s="11"/>
      <c r="E235" s="12">
        <f>IF(COUNTIF('DISPATCHED (VT11)'!$L:$L,'Truck Utilization'!B235)&gt;0,1,0)</f>
        <v>0</v>
      </c>
      <c r="G235" s="23" t="str">
        <f t="shared" si="7"/>
        <v/>
      </c>
      <c r="P235" s="2"/>
    </row>
    <row r="236" spans="4:16">
      <c r="D236" s="11"/>
      <c r="E236" s="12">
        <f>IF(COUNTIF('DISPATCHED (VT11)'!$L:$L,'Truck Utilization'!B236)&gt;0,1,0)</f>
        <v>0</v>
      </c>
      <c r="G236" s="23" t="str">
        <f t="shared" si="7"/>
        <v/>
      </c>
      <c r="P236" s="2"/>
    </row>
    <row r="237" spans="4:16">
      <c r="D237" s="11"/>
      <c r="E237" s="12">
        <f>IF(COUNTIF('DISPATCHED (VT11)'!$L:$L,'Truck Utilization'!B237)&gt;0,1,0)</f>
        <v>0</v>
      </c>
      <c r="G237" s="23" t="str">
        <f t="shared" si="7"/>
        <v/>
      </c>
      <c r="P237" s="2"/>
    </row>
    <row r="238" spans="4:16">
      <c r="D238" s="11"/>
      <c r="E238" s="12">
        <f>IF(COUNTIF('DISPATCHED (VT11)'!$L:$L,'Truck Utilization'!B238)&gt;0,1,0)</f>
        <v>0</v>
      </c>
      <c r="G238" s="23" t="str">
        <f t="shared" si="7"/>
        <v/>
      </c>
      <c r="P238" s="2"/>
    </row>
    <row r="239" spans="4:16">
      <c r="D239" s="11"/>
      <c r="E239" s="12">
        <f>IF(COUNTIF('DISPATCHED (VT11)'!$L:$L,'Truck Utilization'!B239)&gt;0,1,0)</f>
        <v>0</v>
      </c>
      <c r="G239" s="23" t="str">
        <f t="shared" si="7"/>
        <v/>
      </c>
      <c r="P239" s="2"/>
    </row>
    <row r="240" spans="4:16">
      <c r="D240" s="11"/>
      <c r="E240" s="12">
        <f>IF(COUNTIF('DISPATCHED (VT11)'!$L:$L,'Truck Utilization'!B240)&gt;0,1,0)</f>
        <v>0</v>
      </c>
      <c r="G240" s="23" t="str">
        <f t="shared" si="7"/>
        <v/>
      </c>
      <c r="P240" s="2"/>
    </row>
    <row r="241" spans="4:16">
      <c r="D241" s="11"/>
      <c r="E241" s="12">
        <f>IF(COUNTIF('DISPATCHED (VT11)'!$L:$L,'Truck Utilization'!B241)&gt;0,1,0)</f>
        <v>0</v>
      </c>
      <c r="G241" s="23" t="str">
        <f t="shared" si="7"/>
        <v/>
      </c>
      <c r="P241" s="2"/>
    </row>
    <row r="242" spans="4:16">
      <c r="D242" s="11"/>
      <c r="E242" s="12">
        <f>IF(COUNTIF('DISPATCHED (VT11)'!$L:$L,'Truck Utilization'!B242)&gt;0,1,0)</f>
        <v>0</v>
      </c>
      <c r="G242" s="23" t="str">
        <f t="shared" si="7"/>
        <v/>
      </c>
      <c r="P242" s="2"/>
    </row>
    <row r="243" spans="4:16">
      <c r="D243" s="11"/>
      <c r="E243" s="12">
        <f>IF(COUNTIF('DISPATCHED (VT11)'!$L:$L,'Truck Utilization'!B243)&gt;0,1,0)</f>
        <v>0</v>
      </c>
      <c r="G243" s="23" t="str">
        <f t="shared" si="7"/>
        <v/>
      </c>
      <c r="P243" s="2"/>
    </row>
    <row r="244" spans="4:16">
      <c r="D244" s="11"/>
      <c r="E244" s="12">
        <f>IF(COUNTIF('DISPATCHED (VT11)'!$L:$L,'Truck Utilization'!B244)&gt;0,1,0)</f>
        <v>0</v>
      </c>
      <c r="G244" s="23" t="str">
        <f t="shared" ref="G244:G307" si="8">IF(O244=1,"Breakdown/PM","")</f>
        <v/>
      </c>
      <c r="P244" s="2"/>
    </row>
    <row r="245" spans="4:16">
      <c r="D245" s="11"/>
      <c r="E245" s="12">
        <f>IF(COUNTIF('DISPATCHED (VT11)'!$L:$L,'Truck Utilization'!B245)&gt;0,1,0)</f>
        <v>0</v>
      </c>
      <c r="G245" s="23" t="str">
        <f t="shared" si="8"/>
        <v/>
      </c>
      <c r="P245" s="2"/>
    </row>
    <row r="246" spans="4:16">
      <c r="D246" s="11"/>
      <c r="E246" s="12">
        <f>IF(COUNTIF('DISPATCHED (VT11)'!$L:$L,'Truck Utilization'!B246)&gt;0,1,0)</f>
        <v>0</v>
      </c>
      <c r="G246" s="23" t="str">
        <f t="shared" si="8"/>
        <v/>
      </c>
      <c r="P246" s="2"/>
    </row>
    <row r="247" spans="4:16">
      <c r="D247" s="11"/>
      <c r="E247" s="12">
        <f>IF(COUNTIF('DISPATCHED (VT11)'!$L:$L,'Truck Utilization'!B247)&gt;0,1,0)</f>
        <v>0</v>
      </c>
      <c r="G247" s="23" t="str">
        <f t="shared" si="8"/>
        <v/>
      </c>
      <c r="P247" s="2"/>
    </row>
    <row r="248" spans="4:16">
      <c r="D248" s="11"/>
      <c r="E248" s="12">
        <f>IF(COUNTIF('DISPATCHED (VT11)'!$L:$L,'Truck Utilization'!B248)&gt;0,1,0)</f>
        <v>0</v>
      </c>
      <c r="G248" s="23" t="str">
        <f t="shared" si="8"/>
        <v/>
      </c>
      <c r="P248" s="2"/>
    </row>
    <row r="249" spans="4:16">
      <c r="D249" s="11"/>
      <c r="E249" s="12">
        <f>IF(COUNTIF('DISPATCHED (VT11)'!$L:$L,'Truck Utilization'!B249)&gt;0,1,0)</f>
        <v>0</v>
      </c>
      <c r="G249" s="23" t="str">
        <f t="shared" si="8"/>
        <v/>
      </c>
      <c r="P249" s="2"/>
    </row>
    <row r="250" spans="4:16">
      <c r="D250" s="11"/>
      <c r="E250" s="12">
        <f>IF(COUNTIF('DISPATCHED (VT11)'!$L:$L,'Truck Utilization'!B250)&gt;0,1,0)</f>
        <v>0</v>
      </c>
      <c r="G250" s="23" t="str">
        <f t="shared" si="8"/>
        <v/>
      </c>
      <c r="P250" s="2"/>
    </row>
    <row r="251" spans="4:16">
      <c r="D251" s="11"/>
      <c r="E251" s="12">
        <f>IF(COUNTIF('DISPATCHED (VT11)'!$L:$L,'Truck Utilization'!B251)&gt;0,1,0)</f>
        <v>0</v>
      </c>
      <c r="G251" s="23" t="str">
        <f t="shared" si="8"/>
        <v/>
      </c>
      <c r="P251" s="2"/>
    </row>
    <row r="252" spans="4:16">
      <c r="D252" s="11"/>
      <c r="E252" s="12">
        <f>IF(COUNTIF('DISPATCHED (VT11)'!$L:$L,'Truck Utilization'!B252)&gt;0,1,0)</f>
        <v>0</v>
      </c>
      <c r="G252" s="23" t="str">
        <f t="shared" si="8"/>
        <v/>
      </c>
      <c r="P252" s="2"/>
    </row>
    <row r="253" spans="4:16">
      <c r="D253" s="11"/>
      <c r="E253" s="12">
        <f>IF(COUNTIF('DISPATCHED (VT11)'!$L:$L,'Truck Utilization'!B253)&gt;0,1,0)</f>
        <v>0</v>
      </c>
      <c r="G253" s="23" t="str">
        <f t="shared" si="8"/>
        <v/>
      </c>
      <c r="P253" s="2"/>
    </row>
    <row r="254" spans="4:16">
      <c r="D254" s="11"/>
      <c r="E254" s="12">
        <f>IF(COUNTIF('DISPATCHED (VT11)'!$L:$L,'Truck Utilization'!B254)&gt;0,1,0)</f>
        <v>0</v>
      </c>
      <c r="G254" s="23" t="str">
        <f t="shared" si="8"/>
        <v/>
      </c>
      <c r="P254" s="2"/>
    </row>
    <row r="255" spans="4:16">
      <c r="D255" s="11"/>
      <c r="E255" s="12">
        <f>IF(COUNTIF('DISPATCHED (VT11)'!$L:$L,'Truck Utilization'!B255)&gt;0,1,0)</f>
        <v>0</v>
      </c>
      <c r="G255" s="23" t="str">
        <f t="shared" si="8"/>
        <v/>
      </c>
      <c r="P255" s="2"/>
    </row>
    <row r="256" spans="4:16">
      <c r="D256" s="11"/>
      <c r="E256" s="12">
        <f>IF(COUNTIF('DISPATCHED (VT11)'!$L:$L,'Truck Utilization'!B256)&gt;0,1,0)</f>
        <v>0</v>
      </c>
      <c r="G256" s="23" t="str">
        <f t="shared" si="8"/>
        <v/>
      </c>
      <c r="P256" s="2"/>
    </row>
    <row r="257" spans="4:16">
      <c r="D257" s="11"/>
      <c r="E257" s="12">
        <f>IF(COUNTIF('DISPATCHED (VT11)'!$L:$L,'Truck Utilization'!B257)&gt;0,1,0)</f>
        <v>0</v>
      </c>
      <c r="G257" s="23" t="str">
        <f t="shared" si="8"/>
        <v/>
      </c>
      <c r="P257" s="2"/>
    </row>
    <row r="258" spans="4:16">
      <c r="D258" s="11"/>
      <c r="E258" s="12">
        <f>IF(COUNTIF('DISPATCHED (VT11)'!$L:$L,'Truck Utilization'!B258)&gt;0,1,0)</f>
        <v>0</v>
      </c>
      <c r="G258" s="23" t="str">
        <f t="shared" si="8"/>
        <v/>
      </c>
      <c r="P258" s="2"/>
    </row>
    <row r="259" spans="4:16">
      <c r="D259" s="11"/>
      <c r="E259" s="12">
        <f>IF(COUNTIF('DISPATCHED (VT11)'!$L:$L,'Truck Utilization'!B259)&gt;0,1,0)</f>
        <v>0</v>
      </c>
      <c r="G259" s="23" t="str">
        <f t="shared" si="8"/>
        <v/>
      </c>
      <c r="P259" s="2"/>
    </row>
    <row r="260" spans="4:16">
      <c r="D260" s="11"/>
      <c r="E260" s="12">
        <f>IF(COUNTIF('DISPATCHED (VT11)'!$L:$L,'Truck Utilization'!B260)&gt;0,1,0)</f>
        <v>0</v>
      </c>
      <c r="G260" s="23" t="str">
        <f t="shared" si="8"/>
        <v/>
      </c>
      <c r="P260" s="2"/>
    </row>
    <row r="261" spans="4:16">
      <c r="D261" s="11"/>
      <c r="E261" s="12">
        <f>IF(COUNTIF('DISPATCHED (VT11)'!$L:$L,'Truck Utilization'!B261)&gt;0,1,0)</f>
        <v>0</v>
      </c>
      <c r="G261" s="23" t="str">
        <f t="shared" si="8"/>
        <v/>
      </c>
      <c r="P261" s="2"/>
    </row>
    <row r="262" spans="4:16">
      <c r="D262" s="11"/>
      <c r="E262" s="12">
        <f>IF(COUNTIF('DISPATCHED (VT11)'!$L:$L,'Truck Utilization'!B262)&gt;0,1,0)</f>
        <v>0</v>
      </c>
      <c r="G262" s="23" t="str">
        <f t="shared" si="8"/>
        <v/>
      </c>
      <c r="P262" s="2"/>
    </row>
    <row r="263" spans="4:16">
      <c r="D263" s="11"/>
      <c r="E263" s="12">
        <f>IF(COUNTIF('DISPATCHED (VT11)'!$L:$L,'Truck Utilization'!B263)&gt;0,1,0)</f>
        <v>0</v>
      </c>
      <c r="G263" s="23" t="str">
        <f t="shared" si="8"/>
        <v/>
      </c>
      <c r="P263" s="2"/>
    </row>
    <row r="264" spans="4:16">
      <c r="D264" s="11"/>
      <c r="E264" s="12">
        <f>IF(COUNTIF('DISPATCHED (VT11)'!$L:$L,'Truck Utilization'!B264)&gt;0,1,0)</f>
        <v>0</v>
      </c>
      <c r="G264" s="23" t="str">
        <f t="shared" si="8"/>
        <v/>
      </c>
      <c r="P264" s="2"/>
    </row>
    <row r="265" spans="4:16">
      <c r="D265" s="11"/>
      <c r="E265" s="12">
        <f>IF(COUNTIF('DISPATCHED (VT11)'!$L:$L,'Truck Utilization'!B265)&gt;0,1,0)</f>
        <v>0</v>
      </c>
      <c r="G265" s="23" t="str">
        <f t="shared" si="8"/>
        <v/>
      </c>
      <c r="P265" s="2"/>
    </row>
    <row r="266" spans="4:16">
      <c r="D266" s="11"/>
      <c r="E266" s="12">
        <f>IF(COUNTIF('DISPATCHED (VT11)'!$L:$L,'Truck Utilization'!B266)&gt;0,1,0)</f>
        <v>0</v>
      </c>
      <c r="G266" s="23" t="str">
        <f t="shared" si="8"/>
        <v/>
      </c>
      <c r="P266" s="2"/>
    </row>
    <row r="267" spans="4:16">
      <c r="D267" s="11"/>
      <c r="E267" s="12">
        <f>IF(COUNTIF('DISPATCHED (VT11)'!$L:$L,'Truck Utilization'!B267)&gt;0,1,0)</f>
        <v>0</v>
      </c>
      <c r="G267" s="23" t="str">
        <f t="shared" si="8"/>
        <v/>
      </c>
      <c r="P267" s="2"/>
    </row>
    <row r="268" spans="4:16">
      <c r="D268" s="11"/>
      <c r="E268" s="12">
        <f>IF(COUNTIF('DISPATCHED (VT11)'!$L:$L,'Truck Utilization'!B268)&gt;0,1,0)</f>
        <v>0</v>
      </c>
      <c r="G268" s="23" t="str">
        <f t="shared" si="8"/>
        <v/>
      </c>
      <c r="P268" s="2"/>
    </row>
    <row r="269" spans="4:16">
      <c r="D269" s="11"/>
      <c r="E269" s="12">
        <f>IF(COUNTIF('DISPATCHED (VT11)'!$L:$L,'Truck Utilization'!B269)&gt;0,1,0)</f>
        <v>0</v>
      </c>
      <c r="G269" s="23" t="str">
        <f t="shared" si="8"/>
        <v/>
      </c>
      <c r="P269" s="2"/>
    </row>
    <row r="270" spans="4:16">
      <c r="D270" s="11"/>
      <c r="E270" s="12">
        <f>IF(COUNTIF('DISPATCHED (VT11)'!$L:$L,'Truck Utilization'!B270)&gt;0,1,0)</f>
        <v>0</v>
      </c>
      <c r="G270" s="23" t="str">
        <f t="shared" si="8"/>
        <v/>
      </c>
      <c r="P270" s="2"/>
    </row>
    <row r="271" spans="4:16">
      <c r="D271" s="11"/>
      <c r="E271" s="12">
        <f>IF(COUNTIF('DISPATCHED (VT11)'!$L:$L,'Truck Utilization'!B271)&gt;0,1,0)</f>
        <v>0</v>
      </c>
      <c r="G271" s="23" t="str">
        <f t="shared" si="8"/>
        <v/>
      </c>
      <c r="P271" s="2"/>
    </row>
    <row r="272" spans="4:16">
      <c r="D272" s="11"/>
      <c r="E272" s="12">
        <f>IF(COUNTIF('DISPATCHED (VT11)'!$L:$L,'Truck Utilization'!B272)&gt;0,1,0)</f>
        <v>0</v>
      </c>
      <c r="G272" s="23" t="str">
        <f t="shared" si="8"/>
        <v/>
      </c>
      <c r="P272" s="2"/>
    </row>
    <row r="273" spans="4:16">
      <c r="D273" s="11"/>
      <c r="E273" s="12">
        <f>IF(COUNTIF('DISPATCHED (VT11)'!$L:$L,'Truck Utilization'!B273)&gt;0,1,0)</f>
        <v>0</v>
      </c>
      <c r="G273" s="23" t="str">
        <f t="shared" si="8"/>
        <v/>
      </c>
      <c r="P273" s="2"/>
    </row>
    <row r="274" spans="4:16">
      <c r="D274" s="11"/>
      <c r="E274" s="12">
        <f>IF(COUNTIF('DISPATCHED (VT11)'!$L:$L,'Truck Utilization'!B274)&gt;0,1,0)</f>
        <v>0</v>
      </c>
      <c r="G274" s="23" t="str">
        <f t="shared" si="8"/>
        <v/>
      </c>
      <c r="P274" s="2"/>
    </row>
    <row r="275" spans="4:16">
      <c r="D275" s="11"/>
      <c r="E275" s="12">
        <f>IF(COUNTIF('DISPATCHED (VT11)'!$L:$L,'Truck Utilization'!B275)&gt;0,1,0)</f>
        <v>0</v>
      </c>
      <c r="G275" s="23" t="str">
        <f t="shared" si="8"/>
        <v/>
      </c>
      <c r="P275" s="2"/>
    </row>
    <row r="276" spans="4:16">
      <c r="D276" s="11"/>
      <c r="E276" s="12">
        <f>IF(COUNTIF('DISPATCHED (VT11)'!$L:$L,'Truck Utilization'!B276)&gt;0,1,0)</f>
        <v>0</v>
      </c>
      <c r="G276" s="23" t="str">
        <f t="shared" si="8"/>
        <v/>
      </c>
      <c r="P276" s="2"/>
    </row>
    <row r="277" spans="4:16">
      <c r="D277" s="11"/>
      <c r="E277" s="12">
        <f>IF(COUNTIF('DISPATCHED (VT11)'!$L:$L,'Truck Utilization'!B277)&gt;0,1,0)</f>
        <v>0</v>
      </c>
      <c r="G277" s="23" t="str">
        <f t="shared" si="8"/>
        <v/>
      </c>
      <c r="P277" s="2"/>
    </row>
    <row r="278" spans="4:16">
      <c r="D278" s="11"/>
      <c r="E278" s="12">
        <f>IF(COUNTIF('DISPATCHED (VT11)'!$L:$L,'Truck Utilization'!B278)&gt;0,1,0)</f>
        <v>0</v>
      </c>
      <c r="G278" s="23" t="str">
        <f t="shared" si="8"/>
        <v/>
      </c>
      <c r="P278" s="2"/>
    </row>
    <row r="279" spans="4:16">
      <c r="D279" s="11"/>
      <c r="E279" s="12">
        <f>IF(COUNTIF('DISPATCHED (VT11)'!$L:$L,'Truck Utilization'!B279)&gt;0,1,0)</f>
        <v>0</v>
      </c>
      <c r="G279" s="23" t="str">
        <f t="shared" si="8"/>
        <v/>
      </c>
      <c r="P279" s="2"/>
    </row>
    <row r="280" spans="4:16">
      <c r="D280" s="11"/>
      <c r="E280" s="12">
        <f>IF(COUNTIF('DISPATCHED (VT11)'!$L:$L,'Truck Utilization'!B280)&gt;0,1,0)</f>
        <v>0</v>
      </c>
      <c r="G280" s="23" t="str">
        <f t="shared" si="8"/>
        <v/>
      </c>
      <c r="P280" s="2"/>
    </row>
    <row r="281" spans="4:16">
      <c r="D281" s="11"/>
      <c r="E281" s="12">
        <f>IF(COUNTIF('DISPATCHED (VT11)'!$L:$L,'Truck Utilization'!B281)&gt;0,1,0)</f>
        <v>0</v>
      </c>
      <c r="G281" s="23" t="str">
        <f t="shared" si="8"/>
        <v/>
      </c>
      <c r="P281" s="2"/>
    </row>
    <row r="282" spans="4:16">
      <c r="D282" s="11"/>
      <c r="E282" s="12">
        <f>IF(COUNTIF('DISPATCHED (VT11)'!$L:$L,'Truck Utilization'!B282)&gt;0,1,0)</f>
        <v>0</v>
      </c>
      <c r="G282" s="23" t="str">
        <f t="shared" si="8"/>
        <v/>
      </c>
      <c r="P282" s="2"/>
    </row>
    <row r="283" spans="4:16">
      <c r="D283" s="11"/>
      <c r="E283" s="12">
        <f>IF(COUNTIF('DISPATCHED (VT11)'!$L:$L,'Truck Utilization'!B283)&gt;0,1,0)</f>
        <v>0</v>
      </c>
      <c r="G283" s="23" t="str">
        <f t="shared" si="8"/>
        <v/>
      </c>
      <c r="P283" s="2"/>
    </row>
    <row r="284" spans="4:16">
      <c r="D284" s="11"/>
      <c r="E284" s="12">
        <f>IF(COUNTIF('DISPATCHED (VT11)'!$L:$L,'Truck Utilization'!B284)&gt;0,1,0)</f>
        <v>0</v>
      </c>
      <c r="G284" s="23" t="str">
        <f t="shared" si="8"/>
        <v/>
      </c>
      <c r="P284" s="2"/>
    </row>
    <row r="285" spans="4:16">
      <c r="D285" s="11"/>
      <c r="E285" s="12">
        <f>IF(COUNTIF('DISPATCHED (VT11)'!$L:$L,'Truck Utilization'!B285)&gt;0,1,0)</f>
        <v>0</v>
      </c>
      <c r="G285" s="23" t="str">
        <f t="shared" si="8"/>
        <v/>
      </c>
      <c r="P285" s="2"/>
    </row>
    <row r="286" spans="4:16">
      <c r="D286" s="11"/>
      <c r="E286" s="12">
        <f>IF(COUNTIF('DISPATCHED (VT11)'!$L:$L,'Truck Utilization'!B286)&gt;0,1,0)</f>
        <v>0</v>
      </c>
      <c r="G286" s="23" t="str">
        <f t="shared" si="8"/>
        <v/>
      </c>
      <c r="P286" s="2"/>
    </row>
    <row r="287" spans="4:16">
      <c r="D287" s="11"/>
      <c r="E287" s="12">
        <f>IF(COUNTIF('DISPATCHED (VT11)'!$L:$L,'Truck Utilization'!B287)&gt;0,1,0)</f>
        <v>0</v>
      </c>
      <c r="G287" s="23" t="str">
        <f t="shared" si="8"/>
        <v/>
      </c>
      <c r="P287" s="2"/>
    </row>
    <row r="288" spans="4:16">
      <c r="D288" s="11"/>
      <c r="E288" s="12">
        <f>IF(COUNTIF('DISPATCHED (VT11)'!$L:$L,'Truck Utilization'!B288)&gt;0,1,0)</f>
        <v>0</v>
      </c>
      <c r="G288" s="23" t="str">
        <f t="shared" si="8"/>
        <v/>
      </c>
      <c r="P288" s="2"/>
    </row>
    <row r="289" spans="4:16">
      <c r="D289" s="11"/>
      <c r="E289" s="12">
        <f>IF(COUNTIF('DISPATCHED (VT11)'!$L:$L,'Truck Utilization'!B289)&gt;0,1,0)</f>
        <v>0</v>
      </c>
      <c r="G289" s="23" t="str">
        <f t="shared" si="8"/>
        <v/>
      </c>
      <c r="P289" s="2"/>
    </row>
    <row r="290" spans="4:16">
      <c r="D290" s="11"/>
      <c r="E290" s="12">
        <f>IF(COUNTIF('DISPATCHED (VT11)'!$L:$L,'Truck Utilization'!B290)&gt;0,1,0)</f>
        <v>0</v>
      </c>
      <c r="G290" s="23" t="str">
        <f t="shared" si="8"/>
        <v/>
      </c>
      <c r="P290" s="2"/>
    </row>
    <row r="291" spans="4:16">
      <c r="D291" s="11"/>
      <c r="E291" s="12">
        <f>IF(COUNTIF('DISPATCHED (VT11)'!$L:$L,'Truck Utilization'!B291)&gt;0,1,0)</f>
        <v>0</v>
      </c>
      <c r="G291" s="23" t="str">
        <f t="shared" si="8"/>
        <v/>
      </c>
      <c r="P291" s="2"/>
    </row>
    <row r="292" spans="4:16">
      <c r="D292" s="11"/>
      <c r="E292" s="12">
        <f>IF(COUNTIF('DISPATCHED (VT11)'!$L:$L,'Truck Utilization'!B292)&gt;0,1,0)</f>
        <v>0</v>
      </c>
      <c r="G292" s="23" t="str">
        <f t="shared" si="8"/>
        <v/>
      </c>
      <c r="P292" s="2"/>
    </row>
    <row r="293" spans="4:16">
      <c r="D293" s="11"/>
      <c r="E293" s="12">
        <f>IF(COUNTIF('DISPATCHED (VT11)'!$L:$L,'Truck Utilization'!B293)&gt;0,1,0)</f>
        <v>0</v>
      </c>
      <c r="G293" s="23" t="str">
        <f t="shared" si="8"/>
        <v/>
      </c>
      <c r="P293" s="2"/>
    </row>
    <row r="294" spans="4:16">
      <c r="D294" s="11"/>
      <c r="E294" s="12">
        <f>IF(COUNTIF('DISPATCHED (VT11)'!$L:$L,'Truck Utilization'!B294)&gt;0,1,0)</f>
        <v>0</v>
      </c>
      <c r="G294" s="23" t="str">
        <f t="shared" si="8"/>
        <v/>
      </c>
      <c r="P294" s="2"/>
    </row>
    <row r="295" spans="4:16">
      <c r="D295" s="11"/>
      <c r="E295" s="12">
        <f>IF(COUNTIF('DISPATCHED (VT11)'!$L:$L,'Truck Utilization'!B295)&gt;0,1,0)</f>
        <v>0</v>
      </c>
      <c r="G295" s="23" t="str">
        <f t="shared" si="8"/>
        <v/>
      </c>
      <c r="P295" s="2"/>
    </row>
    <row r="296" spans="4:16">
      <c r="D296" s="11"/>
      <c r="E296" s="12">
        <f>IF(COUNTIF('DISPATCHED (VT11)'!$L:$L,'Truck Utilization'!B296)&gt;0,1,0)</f>
        <v>0</v>
      </c>
      <c r="G296" s="23" t="str">
        <f t="shared" si="8"/>
        <v/>
      </c>
      <c r="P296" s="2"/>
    </row>
    <row r="297" spans="4:16">
      <c r="D297" s="11"/>
      <c r="E297" s="12">
        <f>IF(COUNTIF('DISPATCHED (VT11)'!$L:$L,'Truck Utilization'!B297)&gt;0,1,0)</f>
        <v>0</v>
      </c>
      <c r="G297" s="23" t="str">
        <f t="shared" si="8"/>
        <v/>
      </c>
      <c r="P297" s="2"/>
    </row>
    <row r="298" spans="4:16">
      <c r="D298" s="11"/>
      <c r="E298" s="12">
        <f>IF(COUNTIF('DISPATCHED (VT11)'!$L:$L,'Truck Utilization'!B298)&gt;0,1,0)</f>
        <v>0</v>
      </c>
      <c r="G298" s="23" t="str">
        <f t="shared" si="8"/>
        <v/>
      </c>
      <c r="P298" s="2"/>
    </row>
    <row r="299" spans="4:16">
      <c r="D299" s="11"/>
      <c r="E299" s="12">
        <f>IF(COUNTIF('DISPATCHED (VT11)'!$L:$L,'Truck Utilization'!B299)&gt;0,1,0)</f>
        <v>0</v>
      </c>
      <c r="G299" s="23" t="str">
        <f t="shared" si="8"/>
        <v/>
      </c>
      <c r="P299" s="2"/>
    </row>
    <row r="300" spans="4:16">
      <c r="D300" s="11"/>
      <c r="E300" s="12">
        <f>IF(COUNTIF('DISPATCHED (VT11)'!$L:$L,'Truck Utilization'!B300)&gt;0,1,0)</f>
        <v>0</v>
      </c>
      <c r="G300" s="23" t="str">
        <f t="shared" si="8"/>
        <v/>
      </c>
      <c r="P300" s="2"/>
    </row>
    <row r="301" spans="4:16">
      <c r="D301" s="11"/>
      <c r="E301" s="12">
        <f>IF(COUNTIF('DISPATCHED (VT11)'!$L:$L,'Truck Utilization'!B301)&gt;0,1,0)</f>
        <v>0</v>
      </c>
      <c r="G301" s="23" t="str">
        <f t="shared" si="8"/>
        <v/>
      </c>
      <c r="P301" s="2"/>
    </row>
    <row r="302" spans="4:16">
      <c r="D302" s="11"/>
      <c r="E302" s="12">
        <f>IF(COUNTIF('DISPATCHED (VT11)'!$L:$L,'Truck Utilization'!B302)&gt;0,1,0)</f>
        <v>0</v>
      </c>
      <c r="G302" s="23" t="str">
        <f t="shared" si="8"/>
        <v/>
      </c>
      <c r="P302" s="2"/>
    </row>
    <row r="303" spans="4:16">
      <c r="D303" s="11"/>
      <c r="E303" s="12">
        <f>IF(COUNTIF('DISPATCHED (VT11)'!$L:$L,'Truck Utilization'!B303)&gt;0,1,0)</f>
        <v>0</v>
      </c>
      <c r="G303" s="23" t="str">
        <f t="shared" si="8"/>
        <v/>
      </c>
      <c r="P303" s="2"/>
    </row>
    <row r="304" spans="4:16">
      <c r="D304" s="11"/>
      <c r="E304" s="12">
        <f>IF(COUNTIF('DISPATCHED (VT11)'!$L:$L,'Truck Utilization'!B304)&gt;0,1,0)</f>
        <v>0</v>
      </c>
      <c r="G304" s="23" t="str">
        <f t="shared" si="8"/>
        <v/>
      </c>
      <c r="P304" s="2"/>
    </row>
    <row r="305" spans="4:16">
      <c r="D305" s="11"/>
      <c r="E305" s="12">
        <f>IF(COUNTIF('DISPATCHED (VT11)'!$L:$L,'Truck Utilization'!B305)&gt;0,1,0)</f>
        <v>0</v>
      </c>
      <c r="G305" s="23" t="str">
        <f t="shared" si="8"/>
        <v/>
      </c>
      <c r="P305" s="2"/>
    </row>
    <row r="306" spans="4:16">
      <c r="D306" s="11"/>
      <c r="E306" s="12">
        <f>IF(COUNTIF('DISPATCHED (VT11)'!$L:$L,'Truck Utilization'!B306)&gt;0,1,0)</f>
        <v>0</v>
      </c>
      <c r="G306" s="23" t="str">
        <f t="shared" si="8"/>
        <v/>
      </c>
      <c r="P306" s="2"/>
    </row>
    <row r="307" spans="4:16">
      <c r="D307" s="11"/>
      <c r="E307" s="12">
        <f>IF(COUNTIF('DISPATCHED (VT11)'!$L:$L,'Truck Utilization'!B307)&gt;0,1,0)</f>
        <v>0</v>
      </c>
      <c r="G307" s="23" t="str">
        <f t="shared" si="8"/>
        <v/>
      </c>
      <c r="P307" s="2"/>
    </row>
    <row r="308" spans="4:16">
      <c r="D308" s="11"/>
      <c r="E308" s="12">
        <f>IF(COUNTIF('DISPATCHED (VT11)'!$L:$L,'Truck Utilization'!B308)&gt;0,1,0)</f>
        <v>0</v>
      </c>
      <c r="G308" s="23" t="str">
        <f t="shared" ref="G308:G346" si="9">IF(O308=1,"Breakdown/PM","")</f>
        <v/>
      </c>
      <c r="P308" s="2"/>
    </row>
    <row r="309" spans="4:16">
      <c r="D309" s="11"/>
      <c r="E309" s="12">
        <f>IF(COUNTIF('DISPATCHED (VT11)'!$L:$L,'Truck Utilization'!B309)&gt;0,1,0)</f>
        <v>0</v>
      </c>
      <c r="G309" s="23" t="str">
        <f t="shared" si="9"/>
        <v/>
      </c>
      <c r="P309" s="2"/>
    </row>
    <row r="310" spans="4:16">
      <c r="D310" s="11"/>
      <c r="E310" s="12">
        <f>IF(COUNTIF('DISPATCHED (VT11)'!$L:$L,'Truck Utilization'!B310)&gt;0,1,0)</f>
        <v>0</v>
      </c>
      <c r="G310" s="23" t="str">
        <f t="shared" si="9"/>
        <v/>
      </c>
      <c r="P310" s="2"/>
    </row>
    <row r="311" spans="4:16">
      <c r="D311" s="11"/>
      <c r="E311" s="12">
        <f>IF(COUNTIF('DISPATCHED (VT11)'!$L:$L,'Truck Utilization'!B311)&gt;0,1,0)</f>
        <v>0</v>
      </c>
      <c r="G311" s="23" t="str">
        <f t="shared" si="9"/>
        <v/>
      </c>
      <c r="P311" s="2"/>
    </row>
    <row r="312" spans="4:16">
      <c r="D312" s="11"/>
      <c r="E312" s="12">
        <f>IF(COUNTIF('DISPATCHED (VT11)'!$L:$L,'Truck Utilization'!B312)&gt;0,1,0)</f>
        <v>0</v>
      </c>
      <c r="G312" s="23" t="str">
        <f t="shared" si="9"/>
        <v/>
      </c>
      <c r="P312" s="2"/>
    </row>
    <row r="313" spans="4:16">
      <c r="D313" s="11"/>
      <c r="E313" s="12">
        <f>IF(COUNTIF('DISPATCHED (VT11)'!$L:$L,'Truck Utilization'!B313)&gt;0,1,0)</f>
        <v>0</v>
      </c>
      <c r="G313" s="23" t="str">
        <f t="shared" si="9"/>
        <v/>
      </c>
      <c r="P313" s="2"/>
    </row>
    <row r="314" spans="4:16">
      <c r="D314" s="11"/>
      <c r="E314" s="12">
        <f>IF(COUNTIF('DISPATCHED (VT11)'!$L:$L,'Truck Utilization'!B314)&gt;0,1,0)</f>
        <v>0</v>
      </c>
      <c r="G314" s="23" t="str">
        <f t="shared" si="9"/>
        <v/>
      </c>
      <c r="P314" s="2"/>
    </row>
    <row r="315" spans="4:16">
      <c r="D315" s="11"/>
      <c r="E315" s="12">
        <f>IF(COUNTIF('DISPATCHED (VT11)'!$L:$L,'Truck Utilization'!B315)&gt;0,1,0)</f>
        <v>0</v>
      </c>
      <c r="G315" s="23" t="str">
        <f t="shared" si="9"/>
        <v/>
      </c>
      <c r="P315" s="2"/>
    </row>
    <row r="316" spans="4:16">
      <c r="D316" s="11"/>
      <c r="E316" s="12">
        <f>IF(COUNTIF('DISPATCHED (VT11)'!$L:$L,'Truck Utilization'!B316)&gt;0,1,0)</f>
        <v>0</v>
      </c>
      <c r="G316" s="23" t="str">
        <f t="shared" si="9"/>
        <v/>
      </c>
      <c r="P316" s="2"/>
    </row>
    <row r="317" spans="4:16">
      <c r="D317" s="11"/>
      <c r="E317" s="12">
        <f>IF(COUNTIF('DISPATCHED (VT11)'!$L:$L,'Truck Utilization'!B317)&gt;0,1,0)</f>
        <v>0</v>
      </c>
      <c r="G317" s="23" t="str">
        <f t="shared" si="9"/>
        <v/>
      </c>
      <c r="P317" s="2"/>
    </row>
    <row r="318" spans="4:16">
      <c r="D318" s="11"/>
      <c r="E318" s="12">
        <f>IF(COUNTIF('DISPATCHED (VT11)'!$L:$L,'Truck Utilization'!B318)&gt;0,1,0)</f>
        <v>0</v>
      </c>
      <c r="G318" s="23" t="str">
        <f t="shared" si="9"/>
        <v/>
      </c>
      <c r="P318" s="2"/>
    </row>
    <row r="319" spans="4:16">
      <c r="D319" s="11"/>
      <c r="E319" s="12">
        <f>IF(COUNTIF('DISPATCHED (VT11)'!$L:$L,'Truck Utilization'!B319)&gt;0,1,0)</f>
        <v>0</v>
      </c>
      <c r="G319" s="23" t="str">
        <f t="shared" si="9"/>
        <v/>
      </c>
      <c r="P319" s="2"/>
    </row>
    <row r="320" spans="4:16">
      <c r="D320" s="11"/>
      <c r="E320" s="12">
        <f>IF(COUNTIF('DISPATCHED (VT11)'!$L:$L,'Truck Utilization'!B320)&gt;0,1,0)</f>
        <v>0</v>
      </c>
      <c r="G320" s="23" t="str">
        <f t="shared" si="9"/>
        <v/>
      </c>
      <c r="P320" s="2"/>
    </row>
    <row r="321" spans="4:16">
      <c r="D321" s="11"/>
      <c r="E321" s="12">
        <f>IF(COUNTIF('DISPATCHED (VT11)'!$L:$L,'Truck Utilization'!B321)&gt;0,1,0)</f>
        <v>0</v>
      </c>
      <c r="G321" s="23" t="str">
        <f t="shared" si="9"/>
        <v/>
      </c>
      <c r="P321" s="2"/>
    </row>
    <row r="322" spans="4:16">
      <c r="D322" s="11"/>
      <c r="E322" s="12">
        <f>IF(COUNTIF('DISPATCHED (VT11)'!$L:$L,'Truck Utilization'!B322)&gt;0,1,0)</f>
        <v>0</v>
      </c>
      <c r="G322" s="23" t="str">
        <f t="shared" si="9"/>
        <v/>
      </c>
      <c r="P322" s="2"/>
    </row>
    <row r="323" spans="4:16">
      <c r="D323" s="11"/>
      <c r="E323" s="12">
        <f>IF(COUNTIF('DISPATCHED (VT11)'!$L:$L,'Truck Utilization'!B323)&gt;0,1,0)</f>
        <v>0</v>
      </c>
      <c r="G323" s="23" t="str">
        <f t="shared" si="9"/>
        <v/>
      </c>
      <c r="P323" s="2"/>
    </row>
    <row r="324" spans="4:16">
      <c r="D324" s="11"/>
      <c r="E324" s="12">
        <f>IF(COUNTIF('DISPATCHED (VT11)'!$L:$L,'Truck Utilization'!B324)&gt;0,1,0)</f>
        <v>0</v>
      </c>
      <c r="G324" s="23" t="str">
        <f t="shared" si="9"/>
        <v/>
      </c>
      <c r="P324" s="2"/>
    </row>
    <row r="325" spans="4:16">
      <c r="D325" s="11"/>
      <c r="E325" s="12">
        <f>IF(COUNTIF('DISPATCHED (VT11)'!$L:$L,'Truck Utilization'!B325)&gt;0,1,0)</f>
        <v>0</v>
      </c>
      <c r="G325" s="23" t="str">
        <f t="shared" si="9"/>
        <v/>
      </c>
      <c r="P325" s="2"/>
    </row>
    <row r="326" spans="4:16">
      <c r="D326" s="11"/>
      <c r="E326" s="12">
        <f>IF(COUNTIF('DISPATCHED (VT11)'!$L:$L,'Truck Utilization'!B326)&gt;0,1,0)</f>
        <v>0</v>
      </c>
      <c r="G326" s="23" t="str">
        <f t="shared" si="9"/>
        <v/>
      </c>
      <c r="P326" s="2"/>
    </row>
    <row r="327" spans="4:16">
      <c r="D327" s="11"/>
      <c r="E327" s="12">
        <f>IF(COUNTIF('DISPATCHED (VT11)'!$L:$L,'Truck Utilization'!B327)&gt;0,1,0)</f>
        <v>0</v>
      </c>
      <c r="G327" s="23" t="str">
        <f t="shared" si="9"/>
        <v/>
      </c>
      <c r="P327" s="2"/>
    </row>
    <row r="328" spans="4:16">
      <c r="D328" s="11"/>
      <c r="E328" s="12">
        <f>IF(COUNTIF('DISPATCHED (VT11)'!$L:$L,'Truck Utilization'!B328)&gt;0,1,0)</f>
        <v>0</v>
      </c>
      <c r="G328" s="23" t="str">
        <f t="shared" si="9"/>
        <v/>
      </c>
      <c r="P328" s="2"/>
    </row>
    <row r="329" spans="4:16">
      <c r="D329" s="11"/>
      <c r="E329" s="12">
        <f>IF(COUNTIF('DISPATCHED (VT11)'!$L:$L,'Truck Utilization'!B329)&gt;0,1,0)</f>
        <v>0</v>
      </c>
      <c r="G329" s="23" t="str">
        <f t="shared" si="9"/>
        <v/>
      </c>
      <c r="P329" s="2"/>
    </row>
    <row r="330" spans="4:16">
      <c r="D330" s="11"/>
      <c r="E330" s="12">
        <f>IF(COUNTIF('DISPATCHED (VT11)'!$L:$L,'Truck Utilization'!B330)&gt;0,1,0)</f>
        <v>0</v>
      </c>
      <c r="G330" s="23" t="str">
        <f t="shared" si="9"/>
        <v/>
      </c>
      <c r="P330" s="2"/>
    </row>
    <row r="331" spans="4:16">
      <c r="D331" s="11"/>
      <c r="E331" s="12">
        <f>IF(COUNTIF('DISPATCHED (VT11)'!$L:$L,'Truck Utilization'!B331)&gt;0,1,0)</f>
        <v>0</v>
      </c>
      <c r="G331" s="23" t="str">
        <f t="shared" si="9"/>
        <v/>
      </c>
      <c r="P331" s="2"/>
    </row>
    <row r="332" spans="4:16">
      <c r="D332" s="11"/>
      <c r="E332" s="12">
        <f>IF(COUNTIF('DISPATCHED (VT11)'!$L:$L,'Truck Utilization'!B332)&gt;0,1,0)</f>
        <v>0</v>
      </c>
      <c r="G332" s="23" t="str">
        <f t="shared" si="9"/>
        <v/>
      </c>
      <c r="P332" s="2"/>
    </row>
    <row r="333" spans="4:16">
      <c r="D333" s="11"/>
      <c r="E333" s="12">
        <f>IF(COUNTIF('DISPATCHED (VT11)'!$L:$L,'Truck Utilization'!B333)&gt;0,1,0)</f>
        <v>0</v>
      </c>
      <c r="G333" s="23" t="str">
        <f t="shared" si="9"/>
        <v/>
      </c>
      <c r="P333" s="2"/>
    </row>
    <row r="334" spans="4:16">
      <c r="D334" s="11"/>
      <c r="E334" s="12">
        <f>IF(COUNTIF('DISPATCHED (VT11)'!$L:$L,'Truck Utilization'!B334)&gt;0,1,0)</f>
        <v>0</v>
      </c>
      <c r="G334" s="23" t="str">
        <f t="shared" si="9"/>
        <v/>
      </c>
      <c r="P334" s="2"/>
    </row>
    <row r="335" spans="4:16">
      <c r="D335" s="11"/>
      <c r="E335" s="12">
        <f>IF(COUNTIF('DISPATCHED (VT11)'!$L:$L,'Truck Utilization'!B335)&gt;0,1,0)</f>
        <v>0</v>
      </c>
      <c r="G335" s="23" t="str">
        <f t="shared" si="9"/>
        <v/>
      </c>
      <c r="P335" s="2"/>
    </row>
    <row r="336" spans="4:16">
      <c r="D336" s="11"/>
      <c r="E336" s="12">
        <f>IF(COUNTIF('DISPATCHED (VT11)'!$L:$L,'Truck Utilization'!B336)&gt;0,1,0)</f>
        <v>0</v>
      </c>
      <c r="G336" s="23" t="str">
        <f t="shared" si="9"/>
        <v/>
      </c>
      <c r="P336" s="2"/>
    </row>
    <row r="337" spans="4:16">
      <c r="D337" s="11"/>
      <c r="E337" s="12">
        <f>IF(COUNTIF('DISPATCHED (VT11)'!$L:$L,'Truck Utilization'!B337)&gt;0,1,0)</f>
        <v>0</v>
      </c>
      <c r="G337" s="23" t="str">
        <f t="shared" si="9"/>
        <v/>
      </c>
      <c r="P337" s="2"/>
    </row>
    <row r="338" spans="4:16">
      <c r="D338" s="11"/>
      <c r="E338" s="12">
        <f>IF(COUNTIF('DISPATCHED (VT11)'!$L:$L,'Truck Utilization'!B338)&gt;0,1,0)</f>
        <v>0</v>
      </c>
      <c r="G338" s="23" t="str">
        <f t="shared" si="9"/>
        <v/>
      </c>
      <c r="P338" s="2"/>
    </row>
    <row r="339" spans="4:16">
      <c r="D339" s="11"/>
      <c r="E339" s="12">
        <f>IF(COUNTIF('DISPATCHED (VT11)'!$L:$L,'Truck Utilization'!B339)&gt;0,1,0)</f>
        <v>0</v>
      </c>
      <c r="G339" s="23" t="str">
        <f t="shared" si="9"/>
        <v/>
      </c>
      <c r="P339" s="2"/>
    </row>
    <row r="340" spans="4:16">
      <c r="D340" s="11"/>
      <c r="E340" s="12">
        <f>IF(COUNTIF('DISPATCHED (VT11)'!$L:$L,'Truck Utilization'!B340)&gt;0,1,0)</f>
        <v>0</v>
      </c>
      <c r="G340" s="23" t="str">
        <f t="shared" si="9"/>
        <v/>
      </c>
      <c r="P340" s="2"/>
    </row>
    <row r="341" spans="4:16">
      <c r="D341" s="11"/>
      <c r="E341" s="12">
        <f>IF(COUNTIF('DISPATCHED (VT11)'!$L:$L,'Truck Utilization'!B341)&gt;0,1,0)</f>
        <v>0</v>
      </c>
      <c r="G341" s="23" t="str">
        <f t="shared" si="9"/>
        <v/>
      </c>
      <c r="P341" s="2"/>
    </row>
    <row r="342" spans="4:16">
      <c r="D342" s="11"/>
      <c r="E342" s="12">
        <f>IF(COUNTIF('DISPATCHED (VT11)'!$L:$L,'Truck Utilization'!B342)&gt;0,1,0)</f>
        <v>0</v>
      </c>
      <c r="G342" s="23" t="str">
        <f t="shared" si="9"/>
        <v/>
      </c>
      <c r="P342" s="2"/>
    </row>
    <row r="343" spans="4:16">
      <c r="D343" s="11"/>
      <c r="E343" s="12">
        <f>IF(COUNTIF('DISPATCHED (VT11)'!$L:$L,'Truck Utilization'!B343)&gt;0,1,0)</f>
        <v>0</v>
      </c>
      <c r="G343" s="23" t="str">
        <f t="shared" si="9"/>
        <v/>
      </c>
      <c r="P343" s="2"/>
    </row>
    <row r="344" spans="4:16">
      <c r="D344" s="11"/>
      <c r="E344" s="12">
        <f>IF(COUNTIF('DISPATCHED (VT11)'!$L:$L,'Truck Utilization'!B344)&gt;0,1,0)</f>
        <v>0</v>
      </c>
      <c r="G344" s="23" t="str">
        <f t="shared" si="9"/>
        <v/>
      </c>
      <c r="P344" s="2"/>
    </row>
    <row r="345" spans="4:16">
      <c r="D345" s="11"/>
      <c r="E345" s="12">
        <f>IF(COUNTIF('DISPATCHED (VT11)'!$L:$L,'Truck Utilization'!B345)&gt;0,1,0)</f>
        <v>0</v>
      </c>
      <c r="G345" s="23" t="str">
        <f t="shared" si="9"/>
        <v/>
      </c>
      <c r="P345" s="2"/>
    </row>
    <row r="346" spans="4:16">
      <c r="D346" s="11"/>
      <c r="E346" s="12">
        <f>IF(COUNTIF('DISPATCHED (VT11)'!$L:$L,'Truck Utilization'!B346)&gt;0,1,0)</f>
        <v>0</v>
      </c>
      <c r="G346" s="23" t="str">
        <f t="shared" si="9"/>
        <v/>
      </c>
      <c r="P346" s="2"/>
    </row>
    <row r="347" spans="4:16" ht="13.95" customHeight="1"/>
    <row r="348" spans="4:16" ht="13.95" customHeight="1"/>
    <row r="349" spans="4:16" ht="13.95" customHeight="1"/>
    <row r="350" spans="4:16" ht="13.95" customHeight="1"/>
    <row r="351" spans="4:16" ht="13.95" customHeight="1"/>
    <row r="352" spans="4:16" ht="13.95" customHeight="1"/>
    <row r="353" ht="13.95" customHeight="1"/>
    <row r="354" ht="13.95" customHeight="1"/>
    <row r="355" ht="13.95" customHeight="1"/>
    <row r="356" ht="13.95" customHeight="1"/>
    <row r="357" ht="13.95" customHeight="1"/>
    <row r="358" ht="13.95" customHeight="1"/>
    <row r="359" ht="13.95" customHeight="1"/>
    <row r="360" ht="13.95" customHeight="1"/>
    <row r="361" ht="13.95" customHeight="1"/>
    <row r="362" ht="13.95" customHeight="1"/>
    <row r="363" ht="13.95" customHeight="1"/>
    <row r="364" ht="13.95" customHeight="1"/>
    <row r="365" ht="13.95" customHeight="1"/>
    <row r="366" ht="13.95" customHeight="1"/>
    <row r="367" ht="13.95" customHeight="1"/>
    <row r="368" ht="13.95" customHeight="1"/>
    <row r="369" ht="13.95" customHeight="1"/>
    <row r="370" ht="13.95" customHeight="1"/>
    <row r="371" ht="13.95" customHeight="1"/>
    <row r="372" ht="13.95" customHeight="1"/>
    <row r="373" ht="13.95" customHeight="1"/>
    <row r="374" ht="13.95" customHeight="1"/>
    <row r="375" ht="13.95" customHeight="1"/>
    <row r="376" ht="13.95" customHeight="1"/>
    <row r="377" ht="13.95" customHeight="1"/>
    <row r="378" ht="13.95" customHeight="1"/>
    <row r="379" ht="13.95" customHeight="1"/>
    <row r="380" ht="13.95" customHeight="1"/>
    <row r="381" ht="13.95" customHeight="1"/>
    <row r="382" ht="13.95" customHeight="1"/>
    <row r="383" ht="13.95" customHeight="1"/>
    <row r="384" ht="13.95" customHeight="1"/>
    <row r="385" ht="13.95" customHeight="1"/>
    <row r="386" ht="13.95" customHeight="1"/>
    <row r="387" ht="13.95" customHeight="1"/>
    <row r="388" ht="13.95" customHeight="1"/>
    <row r="389" ht="13.95" customHeight="1"/>
    <row r="390" ht="13.95" customHeight="1"/>
    <row r="391" ht="13.95" customHeight="1"/>
    <row r="392" ht="13.95" customHeight="1"/>
    <row r="393" ht="13.95" customHeight="1"/>
    <row r="394" ht="13.95" customHeight="1"/>
    <row r="395" ht="13.95" customHeight="1"/>
    <row r="396" ht="13.95" customHeight="1"/>
    <row r="397" ht="13.95" customHeight="1"/>
    <row r="398" ht="13.95" customHeight="1"/>
    <row r="399" ht="13.95" customHeight="1"/>
    <row r="400" ht="13.95" customHeight="1"/>
    <row r="401" ht="13.95" customHeight="1"/>
    <row r="402" ht="13.95" customHeight="1"/>
    <row r="403" ht="13.95" customHeight="1"/>
    <row r="404" ht="13.95" customHeight="1"/>
    <row r="405" ht="13.95" customHeight="1"/>
    <row r="406" ht="13.95" customHeight="1"/>
    <row r="407" ht="13.95" customHeight="1"/>
    <row r="408" ht="13.95" customHeight="1"/>
    <row r="409" ht="13.95" customHeight="1"/>
    <row r="410" ht="13.95" customHeight="1"/>
    <row r="411" ht="13.95" customHeight="1"/>
    <row r="412" ht="13.95" customHeight="1"/>
    <row r="413" ht="13.95" customHeight="1"/>
    <row r="414" ht="13.95" customHeight="1"/>
    <row r="415" ht="13.95" customHeight="1"/>
    <row r="416" ht="13.95" customHeight="1"/>
    <row r="417" ht="13.95" customHeight="1"/>
    <row r="418" ht="13.95" customHeight="1"/>
    <row r="419" ht="13.95" customHeight="1"/>
    <row r="420" ht="13.95" customHeight="1"/>
    <row r="421" ht="13.95" customHeight="1"/>
    <row r="422" ht="13.95" customHeight="1"/>
    <row r="423" ht="13.95" customHeight="1"/>
    <row r="424" ht="13.95" customHeight="1"/>
    <row r="425" ht="13.95" customHeight="1"/>
    <row r="426" ht="13.95" customHeight="1"/>
    <row r="427" ht="13.95" customHeight="1"/>
    <row r="428" ht="13.95" customHeight="1"/>
    <row r="429" ht="13.95" customHeight="1"/>
    <row r="430" ht="13.95" customHeight="1"/>
    <row r="431" ht="13.95" customHeight="1"/>
    <row r="432" ht="13.95" customHeight="1"/>
    <row r="433" ht="13.95" customHeight="1"/>
    <row r="434" ht="13.95" customHeight="1"/>
    <row r="435" ht="13.95" customHeight="1"/>
    <row r="436" ht="13.95" customHeight="1"/>
    <row r="437" ht="13.95" customHeight="1"/>
    <row r="438" ht="13.95" customHeight="1"/>
    <row r="439" ht="13.95" customHeight="1"/>
    <row r="440" ht="13.95" customHeight="1"/>
    <row r="441" ht="13.95" customHeight="1"/>
    <row r="442" ht="13.95" customHeight="1"/>
    <row r="443" ht="13.95" customHeight="1"/>
    <row r="444" ht="13.95" customHeight="1"/>
    <row r="445" ht="13.95" customHeight="1"/>
    <row r="446" ht="13.95" customHeight="1"/>
    <row r="447" ht="13.95" customHeight="1"/>
    <row r="448" ht="13.95" customHeight="1"/>
    <row r="449" ht="13.95" customHeight="1"/>
    <row r="450" ht="13.95" customHeight="1"/>
    <row r="451" ht="13.95" customHeight="1"/>
    <row r="452" ht="13.95" customHeight="1"/>
    <row r="453" ht="13.95" customHeight="1"/>
    <row r="454" ht="13.95" customHeight="1"/>
    <row r="455" ht="13.95" customHeight="1"/>
    <row r="456" ht="13.95" customHeight="1"/>
    <row r="457" ht="13.95" customHeight="1"/>
    <row r="458" ht="13.95" customHeight="1"/>
    <row r="459" ht="13.95" customHeight="1"/>
    <row r="460" ht="13.95" customHeight="1"/>
    <row r="461" ht="13.95" customHeight="1"/>
    <row r="462" ht="13.95" customHeight="1"/>
    <row r="463" ht="13.95" customHeight="1"/>
    <row r="464" ht="13.95" customHeight="1"/>
    <row r="465" ht="13.95" customHeight="1"/>
    <row r="466" ht="13.95" customHeight="1"/>
    <row r="467" ht="13.95" customHeight="1"/>
    <row r="468" ht="13.95" customHeight="1"/>
    <row r="469" ht="13.95" customHeight="1"/>
    <row r="470" ht="13.95" customHeight="1"/>
    <row r="471" ht="13.95" customHeight="1"/>
    <row r="472" ht="13.95" customHeight="1"/>
    <row r="473" ht="13.95" customHeight="1"/>
    <row r="474" ht="13.95" customHeight="1"/>
    <row r="475" ht="13.95" customHeight="1"/>
    <row r="476" ht="13.95" customHeight="1"/>
    <row r="477" ht="13.95" customHeight="1"/>
  </sheetData>
  <autoFilter ref="A2:F346" xr:uid="{00000000-0009-0000-0000-00000B000000}"/>
  <sortState xmlns:xlrd2="http://schemas.microsoft.com/office/spreadsheetml/2017/richdata2" ref="A141:B142">
    <sortCondition ref="B141:B142"/>
  </sortState>
  <conditionalFormatting sqref="A1:A1048576">
    <cfRule type="duplicateValues" dxfId="34" priority="33"/>
  </conditionalFormatting>
  <conditionalFormatting sqref="A3:A346 C3:E346">
    <cfRule type="expression" dxfId="33" priority="113">
      <formula>$E3=1</formula>
    </cfRule>
  </conditionalFormatting>
  <conditionalFormatting sqref="B1:B1048576">
    <cfRule type="duplicateValues" dxfId="32" priority="1"/>
  </conditionalFormatting>
  <conditionalFormatting sqref="B3:B346">
    <cfRule type="duplicateValues" dxfId="31" priority="303361"/>
    <cfRule type="expression" dxfId="30" priority="303362">
      <formula>$E3=1</formula>
    </cfRule>
  </conditionalFormatting>
  <conditionalFormatting sqref="B347:B1048576 B1:B2">
    <cfRule type="duplicateValues" dxfId="29" priority="9"/>
  </conditionalFormatting>
  <conditionalFormatting sqref="E3:E346">
    <cfRule type="iconSet" priority="303365">
      <iconSet iconSet="3Symbols2" showValue="0">
        <cfvo type="percent" val="0"/>
        <cfvo type="percent" val="33"/>
        <cfvo type="percent" val="67"/>
      </iconSet>
    </cfRule>
  </conditionalFormatting>
  <conditionalFormatting sqref="G347:G1048576 G1:G2">
    <cfRule type="duplicateValues" dxfId="28" priority="11"/>
  </conditionalFormatting>
  <dataValidations count="1">
    <dataValidation type="list" allowBlank="1" showInputMessage="1" showErrorMessage="1" sqref="F3:F346" xr:uid="{0AC2762C-93C2-46A3-AA47-3B00A3CB4334}">
      <formula1>$I$3:$I$8</formula1>
    </dataValidation>
  </dataValidations>
  <pageMargins left="0.7" right="0.7" top="0.75" bottom="0.75" header="0.3" footer="0.3"/>
  <pageSetup paperSize="9" orientation="portrait" r:id="rId1"/>
  <headerFooter>
    <oddFooter>&amp;C_x000D_&amp;1#&amp;"Calibri"&amp;10&amp;K000000 Classification - 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dimension ref="B1:E81"/>
  <sheetViews>
    <sheetView showGridLines="0" topLeftCell="A43" workbookViewId="0">
      <selection activeCell="B55" sqref="B55"/>
    </sheetView>
  </sheetViews>
  <sheetFormatPr defaultRowHeight="14.4"/>
  <cols>
    <col min="1" max="1" width="1.109375" customWidth="1"/>
    <col min="2" max="2" width="64.44140625" customWidth="1"/>
    <col min="3" max="3" width="1.5546875" customWidth="1"/>
    <col min="4" max="4" width="5.5546875" customWidth="1"/>
    <col min="5" max="5" width="16" customWidth="1"/>
  </cols>
  <sheetData>
    <row r="1" spans="2:5">
      <c r="B1" s="27" t="s">
        <v>749</v>
      </c>
      <c r="C1" s="27"/>
      <c r="D1" s="32"/>
      <c r="E1" s="32"/>
    </row>
    <row r="2" spans="2:5">
      <c r="B2" s="27" t="s">
        <v>750</v>
      </c>
      <c r="C2" s="27"/>
      <c r="D2" s="32"/>
      <c r="E2" s="32"/>
    </row>
    <row r="3" spans="2:5">
      <c r="B3" s="28"/>
      <c r="C3" s="28"/>
      <c r="D3" s="33"/>
      <c r="E3" s="33"/>
    </row>
    <row r="4" spans="2:5" ht="43.2">
      <c r="B4" s="28" t="s">
        <v>751</v>
      </c>
      <c r="C4" s="28"/>
      <c r="D4" s="33"/>
      <c r="E4" s="33"/>
    </row>
    <row r="5" spans="2:5">
      <c r="B5" s="28"/>
      <c r="C5" s="28"/>
      <c r="D5" s="33"/>
      <c r="E5" s="33"/>
    </row>
    <row r="6" spans="2:5">
      <c r="B6" s="27" t="s">
        <v>752</v>
      </c>
      <c r="C6" s="27"/>
      <c r="D6" s="32"/>
      <c r="E6" s="32" t="s">
        <v>753</v>
      </c>
    </row>
    <row r="7" spans="2:5" ht="15" thickBot="1">
      <c r="B7" s="28"/>
      <c r="C7" s="28"/>
      <c r="D7" s="33"/>
      <c r="E7" s="33"/>
    </row>
    <row r="8" spans="2:5" ht="57.6">
      <c r="B8" s="310" t="s">
        <v>754</v>
      </c>
      <c r="C8" s="311"/>
      <c r="D8" s="312"/>
      <c r="E8" s="313">
        <v>787</v>
      </c>
    </row>
    <row r="9" spans="2:5">
      <c r="B9" s="29"/>
      <c r="C9" s="28"/>
      <c r="D9" s="33"/>
      <c r="E9" s="34" t="s">
        <v>755</v>
      </c>
    </row>
    <row r="10" spans="2:5" ht="28.8">
      <c r="B10" s="29"/>
      <c r="C10" s="28"/>
      <c r="D10" s="33"/>
      <c r="E10" s="34" t="s">
        <v>756</v>
      </c>
    </row>
    <row r="11" spans="2:5" ht="28.8">
      <c r="B11" s="29"/>
      <c r="C11" s="28"/>
      <c r="D11" s="33"/>
      <c r="E11" s="34" t="s">
        <v>757</v>
      </c>
    </row>
    <row r="12" spans="2:5" ht="28.8">
      <c r="B12" s="29"/>
      <c r="C12" s="28"/>
      <c r="D12" s="33"/>
      <c r="E12" s="34" t="s">
        <v>758</v>
      </c>
    </row>
    <row r="13" spans="2:5" ht="28.8">
      <c r="B13" s="29"/>
      <c r="C13" s="28"/>
      <c r="D13" s="33"/>
      <c r="E13" s="34" t="s">
        <v>759</v>
      </c>
    </row>
    <row r="14" spans="2:5" ht="29.4" thickBot="1">
      <c r="B14" s="30"/>
      <c r="C14" s="31"/>
      <c r="D14" s="35"/>
      <c r="E14" s="36" t="s">
        <v>760</v>
      </c>
    </row>
    <row r="15" spans="2:5" ht="15" thickBot="1">
      <c r="B15" s="28"/>
      <c r="C15" s="28"/>
      <c r="D15" s="33"/>
      <c r="E15" s="33"/>
    </row>
    <row r="16" spans="2:5" ht="43.2">
      <c r="B16" s="310" t="s">
        <v>761</v>
      </c>
      <c r="C16" s="311"/>
      <c r="D16" s="312"/>
      <c r="E16" s="313">
        <v>64</v>
      </c>
    </row>
    <row r="17" spans="2:5" ht="28.8">
      <c r="B17" s="29"/>
      <c r="C17" s="28"/>
      <c r="D17" s="33"/>
      <c r="E17" s="37" t="s">
        <v>762</v>
      </c>
    </row>
    <row r="18" spans="2:5" ht="28.8">
      <c r="B18" s="29"/>
      <c r="C18" s="28"/>
      <c r="D18" s="33"/>
      <c r="E18" s="34" t="s">
        <v>763</v>
      </c>
    </row>
    <row r="19" spans="2:5" ht="43.2">
      <c r="B19" s="29"/>
      <c r="C19" s="28"/>
      <c r="D19" s="33"/>
      <c r="E19" s="34" t="s">
        <v>764</v>
      </c>
    </row>
    <row r="20" spans="2:5" ht="43.2">
      <c r="B20" s="29"/>
      <c r="C20" s="28"/>
      <c r="D20" s="33"/>
      <c r="E20" s="34" t="s">
        <v>765</v>
      </c>
    </row>
    <row r="21" spans="2:5" ht="43.2">
      <c r="B21" s="29"/>
      <c r="C21" s="28"/>
      <c r="D21" s="33"/>
      <c r="E21" s="34" t="s">
        <v>766</v>
      </c>
    </row>
    <row r="22" spans="2:5" ht="43.2">
      <c r="B22" s="29"/>
      <c r="C22" s="28"/>
      <c r="D22" s="33"/>
      <c r="E22" s="34" t="s">
        <v>767</v>
      </c>
    </row>
    <row r="23" spans="2:5" ht="43.2">
      <c r="B23" s="29"/>
      <c r="C23" s="28"/>
      <c r="D23" s="33"/>
      <c r="E23" s="34" t="s">
        <v>768</v>
      </c>
    </row>
    <row r="24" spans="2:5" ht="43.2">
      <c r="B24" s="29"/>
      <c r="C24" s="28"/>
      <c r="D24" s="33"/>
      <c r="E24" s="34" t="s">
        <v>769</v>
      </c>
    </row>
    <row r="25" spans="2:5" ht="43.2">
      <c r="B25" s="29"/>
      <c r="C25" s="28"/>
      <c r="D25" s="33"/>
      <c r="E25" s="34" t="s">
        <v>770</v>
      </c>
    </row>
    <row r="26" spans="2:5" ht="43.2">
      <c r="B26" s="29"/>
      <c r="C26" s="28"/>
      <c r="D26" s="33"/>
      <c r="E26" s="34" t="s">
        <v>771</v>
      </c>
    </row>
    <row r="27" spans="2:5" ht="43.2">
      <c r="B27" s="29"/>
      <c r="C27" s="28"/>
      <c r="D27" s="33"/>
      <c r="E27" s="34" t="s">
        <v>772</v>
      </c>
    </row>
    <row r="28" spans="2:5" ht="43.2">
      <c r="B28" s="29"/>
      <c r="C28" s="28"/>
      <c r="D28" s="33"/>
      <c r="E28" s="34" t="s">
        <v>773</v>
      </c>
    </row>
    <row r="29" spans="2:5" ht="43.2">
      <c r="B29" s="29"/>
      <c r="C29" s="28"/>
      <c r="D29" s="33"/>
      <c r="E29" s="34" t="s">
        <v>774</v>
      </c>
    </row>
    <row r="30" spans="2:5" ht="43.2">
      <c r="B30" s="29"/>
      <c r="C30" s="28"/>
      <c r="D30" s="33"/>
      <c r="E30" s="34" t="s">
        <v>775</v>
      </c>
    </row>
    <row r="31" spans="2:5" ht="43.8" thickBot="1">
      <c r="B31" s="30"/>
      <c r="C31" s="31"/>
      <c r="D31" s="35"/>
      <c r="E31" s="36" t="s">
        <v>776</v>
      </c>
    </row>
    <row r="32" spans="2:5" ht="15" thickBot="1">
      <c r="B32" s="28"/>
      <c r="C32" s="28"/>
      <c r="D32" s="33"/>
      <c r="E32" s="33"/>
    </row>
    <row r="33" spans="2:5" ht="43.2">
      <c r="B33" s="310" t="s">
        <v>777</v>
      </c>
      <c r="C33" s="311"/>
      <c r="D33" s="312"/>
      <c r="E33" s="313">
        <v>13</v>
      </c>
    </row>
    <row r="34" spans="2:5" ht="28.8">
      <c r="B34" s="29"/>
      <c r="C34" s="28"/>
      <c r="D34" s="33"/>
      <c r="E34" s="37" t="s">
        <v>778</v>
      </c>
    </row>
    <row r="35" spans="2:5" ht="28.8">
      <c r="B35" s="29"/>
      <c r="C35" s="28"/>
      <c r="D35" s="33"/>
      <c r="E35" s="34" t="s">
        <v>779</v>
      </c>
    </row>
    <row r="36" spans="2:5" ht="28.8">
      <c r="B36" s="29"/>
      <c r="C36" s="28"/>
      <c r="D36" s="33"/>
      <c r="E36" s="34" t="s">
        <v>780</v>
      </c>
    </row>
    <row r="37" spans="2:5" ht="28.8">
      <c r="B37" s="29"/>
      <c r="C37" s="28"/>
      <c r="D37" s="33"/>
      <c r="E37" s="34" t="s">
        <v>781</v>
      </c>
    </row>
    <row r="38" spans="2:5" ht="29.4" thickBot="1">
      <c r="B38" s="30"/>
      <c r="C38" s="31"/>
      <c r="D38" s="35"/>
      <c r="E38" s="36" t="s">
        <v>782</v>
      </c>
    </row>
    <row r="39" spans="2:5" ht="15" thickBot="1">
      <c r="B39" s="28"/>
      <c r="C39" s="28"/>
      <c r="D39" s="33"/>
      <c r="E39" s="33"/>
    </row>
    <row r="40" spans="2:5" ht="57.6">
      <c r="B40" s="310" t="s">
        <v>783</v>
      </c>
      <c r="C40" s="311"/>
      <c r="D40" s="312"/>
      <c r="E40" s="313">
        <v>79</v>
      </c>
    </row>
    <row r="41" spans="2:5">
      <c r="B41" s="29"/>
      <c r="C41" s="28"/>
      <c r="D41" s="33"/>
      <c r="E41" s="37" t="s">
        <v>784</v>
      </c>
    </row>
    <row r="42" spans="2:5" ht="28.8">
      <c r="B42" s="29"/>
      <c r="C42" s="28"/>
      <c r="D42" s="33"/>
      <c r="E42" s="34" t="s">
        <v>785</v>
      </c>
    </row>
    <row r="43" spans="2:5" ht="28.8">
      <c r="B43" s="29"/>
      <c r="C43" s="28"/>
      <c r="D43" s="33"/>
      <c r="E43" s="34" t="s">
        <v>786</v>
      </c>
    </row>
    <row r="44" spans="2:5" ht="28.8">
      <c r="B44" s="29"/>
      <c r="C44" s="28"/>
      <c r="D44" s="33"/>
      <c r="E44" s="34" t="s">
        <v>787</v>
      </c>
    </row>
    <row r="45" spans="2:5" ht="28.8">
      <c r="B45" s="29"/>
      <c r="C45" s="28"/>
      <c r="D45" s="33"/>
      <c r="E45" s="34" t="s">
        <v>788</v>
      </c>
    </row>
    <row r="46" spans="2:5" ht="28.8">
      <c r="B46" s="29"/>
      <c r="C46" s="28"/>
      <c r="D46" s="33"/>
      <c r="E46" s="34" t="s">
        <v>789</v>
      </c>
    </row>
    <row r="47" spans="2:5" ht="28.8">
      <c r="B47" s="29"/>
      <c r="C47" s="28"/>
      <c r="D47" s="33"/>
      <c r="E47" s="34" t="s">
        <v>790</v>
      </c>
    </row>
    <row r="48" spans="2:5" ht="28.8">
      <c r="B48" s="29"/>
      <c r="C48" s="28"/>
      <c r="D48" s="33"/>
      <c r="E48" s="34" t="s">
        <v>791</v>
      </c>
    </row>
    <row r="49" spans="2:5" ht="28.8">
      <c r="B49" s="29"/>
      <c r="C49" s="28"/>
      <c r="D49" s="33"/>
      <c r="E49" s="34" t="s">
        <v>792</v>
      </c>
    </row>
    <row r="50" spans="2:5" ht="28.8">
      <c r="B50" s="29"/>
      <c r="C50" s="28"/>
      <c r="D50" s="33"/>
      <c r="E50" s="34" t="s">
        <v>793</v>
      </c>
    </row>
    <row r="51" spans="2:5" ht="28.8">
      <c r="B51" s="29"/>
      <c r="C51" s="28"/>
      <c r="D51" s="33"/>
      <c r="E51" s="34" t="s">
        <v>794</v>
      </c>
    </row>
    <row r="52" spans="2:5" ht="28.8">
      <c r="B52" s="29"/>
      <c r="C52" s="28"/>
      <c r="D52" s="33"/>
      <c r="E52" s="34" t="s">
        <v>795</v>
      </c>
    </row>
    <row r="53" spans="2:5" ht="43.2">
      <c r="B53" s="29"/>
      <c r="C53" s="28"/>
      <c r="D53" s="33"/>
      <c r="E53" s="34" t="s">
        <v>796</v>
      </c>
    </row>
    <row r="54" spans="2:5" ht="43.2">
      <c r="B54" s="29"/>
      <c r="C54" s="28"/>
      <c r="D54" s="33"/>
      <c r="E54" s="34" t="s">
        <v>797</v>
      </c>
    </row>
    <row r="55" spans="2:5" ht="43.2">
      <c r="B55" s="29"/>
      <c r="C55" s="28"/>
      <c r="D55" s="33"/>
      <c r="E55" s="34" t="s">
        <v>798</v>
      </c>
    </row>
    <row r="56" spans="2:5" ht="43.8" thickBot="1">
      <c r="B56" s="30"/>
      <c r="C56" s="31"/>
      <c r="D56" s="35"/>
      <c r="E56" s="36" t="s">
        <v>799</v>
      </c>
    </row>
    <row r="57" spans="2:5" ht="15" thickBot="1">
      <c r="B57" s="28"/>
      <c r="C57" s="28"/>
      <c r="D57" s="33"/>
      <c r="E57" s="33"/>
    </row>
    <row r="58" spans="2:5" ht="43.2">
      <c r="B58" s="310" t="s">
        <v>800</v>
      </c>
      <c r="C58" s="311"/>
      <c r="D58" s="312"/>
      <c r="E58" s="313">
        <v>5</v>
      </c>
    </row>
    <row r="59" spans="2:5" ht="43.2">
      <c r="B59" s="29"/>
      <c r="C59" s="28"/>
      <c r="D59" s="33"/>
      <c r="E59" s="37" t="s">
        <v>801</v>
      </c>
    </row>
    <row r="60" spans="2:5" ht="43.8" thickBot="1">
      <c r="B60" s="30"/>
      <c r="C60" s="31"/>
      <c r="D60" s="35"/>
      <c r="E60" s="36" t="s">
        <v>799</v>
      </c>
    </row>
    <row r="61" spans="2:5" ht="15" thickBot="1">
      <c r="B61" s="28"/>
      <c r="C61" s="28"/>
      <c r="D61" s="33"/>
      <c r="E61" s="33"/>
    </row>
    <row r="62" spans="2:5" ht="43.2">
      <c r="B62" s="310" t="s">
        <v>802</v>
      </c>
      <c r="C62" s="311"/>
      <c r="D62" s="312"/>
      <c r="E62" s="313">
        <v>148</v>
      </c>
    </row>
    <row r="63" spans="2:5" ht="28.8">
      <c r="B63" s="29"/>
      <c r="C63" s="28"/>
      <c r="D63" s="33"/>
      <c r="E63" s="37" t="s">
        <v>756</v>
      </c>
    </row>
    <row r="64" spans="2:5" ht="28.8">
      <c r="B64" s="29"/>
      <c r="C64" s="28"/>
      <c r="D64" s="33"/>
      <c r="E64" s="34" t="s">
        <v>803</v>
      </c>
    </row>
    <row r="65" spans="2:5" ht="28.8">
      <c r="B65" s="29"/>
      <c r="C65" s="28"/>
      <c r="D65" s="33"/>
      <c r="E65" s="34" t="s">
        <v>804</v>
      </c>
    </row>
    <row r="66" spans="2:5" ht="28.8">
      <c r="B66" s="29"/>
      <c r="C66" s="28"/>
      <c r="D66" s="33"/>
      <c r="E66" s="34" t="s">
        <v>805</v>
      </c>
    </row>
    <row r="67" spans="2:5" ht="28.8">
      <c r="B67" s="29"/>
      <c r="C67" s="28"/>
      <c r="D67" s="33"/>
      <c r="E67" s="34" t="s">
        <v>806</v>
      </c>
    </row>
    <row r="68" spans="2:5" ht="28.8">
      <c r="B68" s="29"/>
      <c r="C68" s="28"/>
      <c r="D68" s="33"/>
      <c r="E68" s="34" t="s">
        <v>760</v>
      </c>
    </row>
    <row r="69" spans="2:5" ht="28.8">
      <c r="B69" s="29"/>
      <c r="C69" s="28"/>
      <c r="D69" s="33"/>
      <c r="E69" s="34" t="s">
        <v>807</v>
      </c>
    </row>
    <row r="70" spans="2:5" ht="43.2">
      <c r="B70" s="29"/>
      <c r="C70" s="28"/>
      <c r="D70" s="33"/>
      <c r="E70" s="34" t="s">
        <v>808</v>
      </c>
    </row>
    <row r="71" spans="2:5" ht="43.2">
      <c r="B71" s="29"/>
      <c r="C71" s="28"/>
      <c r="D71" s="33"/>
      <c r="E71" s="34" t="s">
        <v>809</v>
      </c>
    </row>
    <row r="72" spans="2:5" ht="43.8" thickBot="1">
      <c r="B72" s="30"/>
      <c r="C72" s="31"/>
      <c r="D72" s="35"/>
      <c r="E72" s="36" t="s">
        <v>810</v>
      </c>
    </row>
    <row r="73" spans="2:5">
      <c r="B73" s="28"/>
      <c r="C73" s="28"/>
      <c r="D73" s="33"/>
      <c r="E73" s="33"/>
    </row>
    <row r="74" spans="2:5">
      <c r="B74" s="28"/>
      <c r="C74" s="28"/>
      <c r="D74" s="33"/>
      <c r="E74" s="33"/>
    </row>
    <row r="75" spans="2:5">
      <c r="B75" s="27" t="s">
        <v>811</v>
      </c>
      <c r="C75" s="27"/>
      <c r="D75" s="32"/>
      <c r="E75" s="32"/>
    </row>
    <row r="76" spans="2:5" ht="15" thickBot="1">
      <c r="B76" s="28"/>
      <c r="C76" s="28"/>
      <c r="D76" s="33"/>
      <c r="E76" s="33"/>
    </row>
    <row r="77" spans="2:5" ht="43.2">
      <c r="B77" s="310" t="s">
        <v>812</v>
      </c>
      <c r="C77" s="311"/>
      <c r="D77" s="312"/>
      <c r="E77" s="313">
        <v>1</v>
      </c>
    </row>
    <row r="78" spans="2:5" ht="29.4" thickBot="1">
      <c r="B78" s="30"/>
      <c r="C78" s="31"/>
      <c r="D78" s="35"/>
      <c r="E78" s="38" t="s">
        <v>813</v>
      </c>
    </row>
    <row r="79" spans="2:5" ht="15" thickBot="1">
      <c r="B79" s="28"/>
      <c r="C79" s="28"/>
      <c r="D79" s="33"/>
      <c r="E79" s="33"/>
    </row>
    <row r="80" spans="2:5" ht="43.8" thickBot="1">
      <c r="B80" s="314" t="s">
        <v>814</v>
      </c>
      <c r="C80" s="315"/>
      <c r="D80" s="316"/>
      <c r="E80" s="317">
        <v>33</v>
      </c>
    </row>
    <row r="81" spans="2:5">
      <c r="B81" s="28"/>
      <c r="C81" s="28"/>
      <c r="D81" s="33"/>
      <c r="E81" s="33"/>
    </row>
  </sheetData>
  <hyperlinks>
    <hyperlink ref="E9" location="'Disp Sheet'!1:706" display="'Disp Sheet'!1:706" xr:uid="{00000000-0004-0000-0C00-000000000000}"/>
    <hyperlink ref="E10" location="'Disp Sheet'!C7:P706" display="'Disp Sheet'!C7:P706" xr:uid="{00000000-0004-0000-0C00-000001000000}"/>
    <hyperlink ref="E11" location="'Summarized Plan'!1:1000" display="'Summarized Plan'!1:1000" xr:uid="{00000000-0004-0000-0C00-000002000000}"/>
    <hyperlink ref="E12" location="'Per Outlet Plan'!A6:A255" display="'Per Outlet Plan'!A6:A255" xr:uid="{00000000-0004-0000-0C00-000003000000}"/>
    <hyperlink ref="E13" location="'Per Outlet Plan'!M6:M255" display="'Per Outlet Plan'!M6:M255" xr:uid="{00000000-0004-0000-0C00-000004000000}"/>
    <hyperlink ref="E14" location="'Per Outlet Plan'!D6:D5000" display="'Per Outlet Plan'!D6:D5000" xr:uid="{00000000-0004-0000-0C00-000005000000}"/>
    <hyperlink ref="E17" location="'Report Summary'!J8:M8" display="'Report Summary'!J8:M8" xr:uid="{00000000-0004-0000-0C00-000006000000}"/>
    <hyperlink ref="E18" location="'Report Summary'!K9:M10" display="'Report Summary'!K9:M10" xr:uid="{00000000-0004-0000-0C00-000007000000}"/>
    <hyperlink ref="E19" location="'Report Summary'!J15:M15" display="'Report Summary'!J15:M15" xr:uid="{00000000-0004-0000-0C00-000008000000}"/>
    <hyperlink ref="E20" location="'Report Summary'!K16:M16" display="'Report Summary'!K16:M16" xr:uid="{00000000-0004-0000-0C00-000009000000}"/>
    <hyperlink ref="E21" location="'Report Summary'!C17:D17" display="'Report Summary'!C17:D17" xr:uid="{00000000-0004-0000-0C00-00000A000000}"/>
    <hyperlink ref="E22" location="'Report Summary'!K17:M17" display="'Report Summary'!K17:M17" xr:uid="{00000000-0004-0000-0C00-00000B000000}"/>
    <hyperlink ref="E23" location="'Report Summary'!C18:D18" display="'Report Summary'!C18:D18" xr:uid="{00000000-0004-0000-0C00-00000C000000}"/>
    <hyperlink ref="E24" location="'Report Summary'!J22:M22" display="'Report Summary'!J22:M22" xr:uid="{00000000-0004-0000-0C00-00000D000000}"/>
    <hyperlink ref="E25" location="'Report Summary'!K23:M24" display="'Report Summary'!K23:M24" xr:uid="{00000000-0004-0000-0C00-00000E000000}"/>
    <hyperlink ref="E26" location="'Report Summary'!J29:M29" display="'Report Summary'!J29:M29" xr:uid="{00000000-0004-0000-0C00-00000F000000}"/>
    <hyperlink ref="E27" location="'Report Summary'!K30:M31" display="'Report Summary'!K30:M31" xr:uid="{00000000-0004-0000-0C00-000010000000}"/>
    <hyperlink ref="E28" location="'Report Summary'!J36:M36" display="'Report Summary'!J36:M36" xr:uid="{00000000-0004-0000-0C00-000011000000}"/>
    <hyperlink ref="E29" location="'Report Summary'!K37:M38" display="'Report Summary'!K37:M38" xr:uid="{00000000-0004-0000-0C00-000012000000}"/>
    <hyperlink ref="E30" location="'Report Summary'!J43:M43" display="'Report Summary'!J43:M43" xr:uid="{00000000-0004-0000-0C00-000013000000}"/>
    <hyperlink ref="E31" location="'Report Summary'!K44:M45" display="'Report Summary'!K44:M45" xr:uid="{00000000-0004-0000-0C00-000014000000}"/>
    <hyperlink ref="E34" location="'Summarized Plan'!F125:F127" display="'Summarized Plan'!F125:F127" xr:uid="{00000000-0004-0000-0C00-000015000000}"/>
    <hyperlink ref="E35" location="'Summarized Plan'!F96:F105" display="'Summarized Plan'!F96:F105" xr:uid="{00000000-0004-0000-0C00-000016000000}"/>
    <hyperlink ref="E36" location="'Summarized Plan'!F83:F85" display="'Summarized Plan'!F83:F85" xr:uid="{00000000-0004-0000-0C00-000017000000}"/>
    <hyperlink ref="E37" location="'Summarized Plan'!F145:F147" display="'Summarized Plan'!F145:F147" xr:uid="{00000000-0004-0000-0C00-000018000000}"/>
    <hyperlink ref="E38" location="'Summarized Plan'!F12:F22" display="'Summarized Plan'!F12:F22" xr:uid="{00000000-0004-0000-0C00-000019000000}"/>
    <hyperlink ref="E41" location="'Disp Sheet'!E198" display="'Disp Sheet'!E198" xr:uid="{00000000-0004-0000-0C00-00001A000000}"/>
    <hyperlink ref="E42" location="'Disp Sheet'!M7:M500" display="'Disp Sheet'!M7:M500" xr:uid="{00000000-0004-0000-0C00-00001B000000}"/>
    <hyperlink ref="E43" location="'Summarized Plan'!F80:F85" display="'Summarized Plan'!F80:F85" xr:uid="{00000000-0004-0000-0C00-00001C000000}"/>
    <hyperlink ref="E44" location="'Summarized Plan'!F86:F117" display="'Summarized Plan'!F86:F117" xr:uid="{00000000-0004-0000-0C00-00001D000000}"/>
    <hyperlink ref="E45" location="'Summarized Plan'!F118:F127" display="'Summarized Plan'!F118:F127" xr:uid="{00000000-0004-0000-0C00-00001E000000}"/>
    <hyperlink ref="E46" location="'Summarized Plan'!F128:F141" display="'Summarized Plan'!F128:F141" xr:uid="{00000000-0004-0000-0C00-00001F000000}"/>
    <hyperlink ref="E47" location="'Summarized Plan'!F143:F154" display="'Summarized Plan'!F143:F154" xr:uid="{00000000-0004-0000-0C00-000020000000}"/>
    <hyperlink ref="E48" location="'Summarized Plan'!F10:F23" display="'Summarized Plan'!F10:F23" xr:uid="{00000000-0004-0000-0C00-000021000000}"/>
    <hyperlink ref="E49" location="'Summarized Plan'!F8:F9" display="'Summarized Plan'!F8:F9" xr:uid="{00000000-0004-0000-0C00-000022000000}"/>
    <hyperlink ref="E50" location="'Summarized Plan'!A6:A1000" display="'Summarized Plan'!A6:A1000" xr:uid="{00000000-0004-0000-0C00-000023000000}"/>
    <hyperlink ref="E51" location="'Per Outlet Plan'!I441:I475" display="'Per Outlet Plan'!I441:I475" xr:uid="{00000000-0004-0000-0C00-000024000000}"/>
    <hyperlink ref="E52" location="'Per Outlet Plan'!I477:I539" display="'Per Outlet Plan'!I477:I539" xr:uid="{00000000-0004-0000-0C00-000025000000}"/>
    <hyperlink ref="E53" location="'DSR Attendance'!C3:C131" display="'DSR Attendance'!C3:C131" xr:uid="{00000000-0004-0000-0C00-000026000000}"/>
    <hyperlink ref="E54" location="'DSR Attendance'!C132:C133" display="'DSR Attendance'!C132:C133" xr:uid="{00000000-0004-0000-0C00-000027000000}"/>
    <hyperlink ref="E55" location="'Truck Utilization'!B104:B142" display="'Truck Utilization'!B104:B142" xr:uid="{00000000-0004-0000-0C00-000028000000}"/>
    <hyperlink ref="E56" location="'Truck Utilization'!E3:E153" display="'Truck Utilization'!E3:E153" xr:uid="{00000000-0004-0000-0C00-000029000000}"/>
    <hyperlink ref="E59" location="'DSR Attendance'!C3:C133" display="'DSR Attendance'!C3:C133" xr:uid="{00000000-0004-0000-0C00-00002A000000}"/>
    <hyperlink ref="E60" location="'Truck Utilization'!E3:E153" display="'Truck Utilization'!E3:E153" xr:uid="{00000000-0004-0000-0C00-00002B000000}"/>
    <hyperlink ref="E63" location="'Disp Sheet'!C7:P706" display="'Disp Sheet'!C7:P706" xr:uid="{00000000-0004-0000-0C00-00002C000000}"/>
    <hyperlink ref="E64" location="'Summarized Plan'!B6:H1000" display="'Summarized Plan'!B6:H1000" xr:uid="{00000000-0004-0000-0C00-00002D000000}"/>
    <hyperlink ref="E65" location="'Summarized Plan'!A:A" display="'Summarized Plan'!A:A" xr:uid="{00000000-0004-0000-0C00-00002E000000}"/>
    <hyperlink ref="E66" location="'Summarized Plan'!I108:I109" display="'Summarized Plan'!I108:I109" xr:uid="{00000000-0004-0000-0C00-00002F000000}"/>
    <hyperlink ref="E67" location="'Summarized Plan'!I114:I115" display="'Summarized Plan'!I114:I115" xr:uid="{00000000-0004-0000-0C00-000030000000}"/>
    <hyperlink ref="E68" location="'Per Outlet Plan'!D6:D5000" display="'Per Outlet Plan'!D6:D5000" xr:uid="{00000000-0004-0000-0C00-000031000000}"/>
    <hyperlink ref="E69" location="'Per Outlet Plan'!I6:I539" display="'Per Outlet Plan'!I6:I539" xr:uid="{00000000-0004-0000-0C00-000032000000}"/>
    <hyperlink ref="E70" location="'DSR Attendance'!A3:E129" display="'DSR Attendance'!A3:E129" xr:uid="{00000000-0004-0000-0C00-000033000000}"/>
    <hyperlink ref="E71" location="'DSR Attendance'!A130:C133" display="'DSR Attendance'!A130:C133" xr:uid="{00000000-0004-0000-0C00-000034000000}"/>
    <hyperlink ref="E72" location="'Truck Utilization'!A3:E153" display="'Truck Utilization'!A3:E153" xr:uid="{00000000-0004-0000-0C00-000035000000}"/>
    <hyperlink ref="E78" location="'Summarized Plan'!A8:H73" display="'Summarized Plan'!A8:H73" xr:uid="{00000000-0004-0000-0C00-000036000000}"/>
  </hyperlinks>
  <pageMargins left="0.7" right="0.7" top="0.75" bottom="0.75" header="0.3" footer="0.3"/>
  <pageSetup orientation="portrait" r:id="rId1"/>
  <headerFooter>
    <oddFooter>&amp;C_x000D_&amp;1#&amp;"Calibri"&amp;10&amp;K000000 Classification - Internal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1:Y262"/>
  <sheetViews>
    <sheetView showGridLines="0" zoomScale="80" zoomScaleNormal="80" workbookViewId="0">
      <pane ySplit="2" topLeftCell="A7" activePane="bottomLeft" state="frozen"/>
      <selection activeCell="A23" sqref="A23:E67"/>
      <selection pane="bottomLeft" activeCell="E26" sqref="E26"/>
    </sheetView>
  </sheetViews>
  <sheetFormatPr defaultColWidth="9.109375" defaultRowHeight="13.8"/>
  <cols>
    <col min="1" max="1" width="23.33203125" style="1" customWidth="1"/>
    <col min="2" max="2" width="12.88671875" style="11" bestFit="1" customWidth="1"/>
    <col min="3" max="3" width="10.6640625" style="11" customWidth="1"/>
    <col min="4" max="4" width="18.109375" style="11" bestFit="1" customWidth="1"/>
    <col min="5" max="5" width="22.109375" style="11" bestFit="1" customWidth="1"/>
    <col min="6" max="6" width="20" style="11" customWidth="1"/>
    <col min="7" max="7" width="14.5546875" style="11" customWidth="1"/>
    <col min="8" max="10" width="16.6640625" style="147" customWidth="1"/>
    <col min="11" max="11" width="21.5546875" style="1" bestFit="1" customWidth="1"/>
    <col min="12" max="16" width="9.109375" style="11"/>
    <col min="17" max="17" width="32.5546875" style="1" customWidth="1"/>
    <col min="18" max="18" width="4.88671875" style="11" customWidth="1"/>
    <col min="19" max="19" width="1.44140625" style="11" customWidth="1"/>
    <col min="20" max="20" width="5.44140625" style="11" customWidth="1"/>
    <col min="21" max="21" width="9.109375" style="11"/>
    <col min="22" max="22" width="15.5546875" style="11" customWidth="1"/>
    <col min="23" max="23" width="8.5546875" style="11" customWidth="1"/>
    <col min="24" max="24" width="1.33203125" style="11" customWidth="1"/>
    <col min="25" max="16384" width="9.109375" style="11"/>
  </cols>
  <sheetData>
    <row r="1" spans="1:25">
      <c r="F1" s="146"/>
    </row>
    <row r="2" spans="1:25">
      <c r="A2" s="148" t="s">
        <v>653</v>
      </c>
      <c r="B2" s="7" t="s">
        <v>82</v>
      </c>
      <c r="C2" s="7" t="s">
        <v>87</v>
      </c>
      <c r="D2" s="7" t="s">
        <v>870</v>
      </c>
      <c r="E2" s="7" t="s">
        <v>871</v>
      </c>
      <c r="F2" s="7" t="s">
        <v>872</v>
      </c>
      <c r="G2" s="7" t="s">
        <v>694</v>
      </c>
      <c r="H2" s="112" t="s">
        <v>873</v>
      </c>
      <c r="I2" s="112"/>
      <c r="J2" s="112"/>
    </row>
    <row r="3" spans="1:25">
      <c r="A3" s="1" t="s">
        <v>128</v>
      </c>
      <c r="B3" s="11" t="s">
        <v>28</v>
      </c>
      <c r="C3" s="12">
        <f>IF(COUNTIF('DISPATCHED (VT11)'!$B:$B,'DSR Attendance'!A3)&gt;0,1,0)</f>
        <v>1</v>
      </c>
      <c r="D3" s="11">
        <v>2016410</v>
      </c>
      <c r="E3" s="11" t="s">
        <v>874</v>
      </c>
      <c r="G3" s="11" t="s">
        <v>875</v>
      </c>
      <c r="I3" s="147" t="e">
        <f>+IF(J3="ABSENT","ABSENT",IF(J3="ON TIME","PRESENT",IF(J3="LATE","PRESENT BUT LATE")))</f>
        <v>#REF!</v>
      </c>
      <c r="J3" s="147" t="e">
        <f>IF(C3=1,VLOOKUP(A3,'DISPATCHED (VT11)'!B:AK,37,FALSE),"ABSENT")</f>
        <v>#REF!</v>
      </c>
      <c r="L3" s="11">
        <f>+COUNTIF(F3:F120,M3)</f>
        <v>0</v>
      </c>
      <c r="M3" s="1" t="s">
        <v>876</v>
      </c>
      <c r="Q3" s="203"/>
      <c r="V3" s="1"/>
    </row>
    <row r="4" spans="1:25">
      <c r="A4" s="1" t="s">
        <v>382</v>
      </c>
      <c r="B4" s="11" t="s">
        <v>28</v>
      </c>
      <c r="C4" s="12">
        <f>IF(COUNTIF('DISPATCHED (VT11)'!$B:$B,'DSR Attendance'!A4)&gt;0,1,0)</f>
        <v>1</v>
      </c>
      <c r="E4" s="11" t="s">
        <v>877</v>
      </c>
      <c r="G4" s="11" t="s">
        <v>875</v>
      </c>
      <c r="I4" s="147" t="e">
        <f t="shared" ref="I4:I67" si="0">+IF(J4="ABSENT","ABSENT",IF(J4="ON TIME","PRESENT",IF(J4="LATE","PRESENT BUT LATE")))</f>
        <v>#REF!</v>
      </c>
      <c r="J4" s="147" t="e">
        <f>IF(C4=1,VLOOKUP(A4,'DISPATCHED (VT11)'!B:AK,37,FALSE),"ABSENT")</f>
        <v>#REF!</v>
      </c>
      <c r="L4" s="11">
        <f>+COUNTIF(F3:F120,M4)</f>
        <v>0</v>
      </c>
      <c r="M4" s="1" t="s">
        <v>878</v>
      </c>
      <c r="V4" s="1"/>
    </row>
    <row r="5" spans="1:25">
      <c r="A5" s="1" t="s">
        <v>879</v>
      </c>
      <c r="B5" s="11" t="s">
        <v>28</v>
      </c>
      <c r="C5" s="12">
        <f>IF(COUNTIF('DISPATCHED (VT11)'!$B:$B,'DSR Attendance'!A5)&gt;0,1,0)</f>
        <v>0</v>
      </c>
      <c r="D5" s="11">
        <v>2019429</v>
      </c>
      <c r="E5" s="11" t="s">
        <v>880</v>
      </c>
      <c r="G5" s="11" t="s">
        <v>875</v>
      </c>
      <c r="I5" s="147" t="str">
        <f t="shared" si="0"/>
        <v>ABSENT</v>
      </c>
      <c r="J5" s="147" t="str">
        <f>IF(C5=1,VLOOKUP(A5,'DISPATCHED (VT11)'!B:AK,37,FALSE),"ABSENT")</f>
        <v>ABSENT</v>
      </c>
      <c r="L5" s="11">
        <f>+COUNTIF(F3:F120,M5)</f>
        <v>0</v>
      </c>
      <c r="M5" s="1" t="s">
        <v>881</v>
      </c>
      <c r="V5" s="1"/>
    </row>
    <row r="6" spans="1:25">
      <c r="A6" s="1" t="s">
        <v>882</v>
      </c>
      <c r="B6" s="11" t="s">
        <v>28</v>
      </c>
      <c r="C6" s="12">
        <f>IF(COUNTIF('DISPATCHED (VT11)'!$B:$B,'DSR Attendance'!A6)&gt;0,1,0)</f>
        <v>0</v>
      </c>
      <c r="D6" s="11">
        <v>2018795</v>
      </c>
      <c r="E6" s="11" t="s">
        <v>883</v>
      </c>
      <c r="G6" s="11" t="s">
        <v>875</v>
      </c>
      <c r="I6" s="147" t="str">
        <f t="shared" si="0"/>
        <v>ABSENT</v>
      </c>
      <c r="J6" s="147" t="str">
        <f>IF(C6=1,VLOOKUP(A6,'DISPATCHED (VT11)'!B:AK,37,FALSE),"ABSENT")</f>
        <v>ABSENT</v>
      </c>
      <c r="L6" s="11">
        <f>+COUNTIF(F3:F120,M6)</f>
        <v>0</v>
      </c>
      <c r="M6" s="1" t="s">
        <v>884</v>
      </c>
      <c r="V6" s="1"/>
    </row>
    <row r="7" spans="1:25">
      <c r="A7" s="1" t="s">
        <v>885</v>
      </c>
      <c r="B7" s="11" t="s">
        <v>28</v>
      </c>
      <c r="C7" s="12">
        <f>IF(COUNTIF('DISPATCHED (VT11)'!$B:$B,'DSR Attendance'!A7)&gt;0,1,0)</f>
        <v>0</v>
      </c>
      <c r="D7" s="11">
        <v>2019430</v>
      </c>
      <c r="E7" s="11" t="s">
        <v>886</v>
      </c>
      <c r="G7" s="11" t="s">
        <v>875</v>
      </c>
      <c r="I7" s="147" t="str">
        <f t="shared" si="0"/>
        <v>ABSENT</v>
      </c>
      <c r="J7" s="147" t="str">
        <f>IF(C7=1,VLOOKUP(A7,'DISPATCHED (VT11)'!B:AK,37,FALSE),"ABSENT")</f>
        <v>ABSENT</v>
      </c>
      <c r="L7" s="11">
        <f>+COUNTIF(F3:F120,M7)</f>
        <v>0</v>
      </c>
      <c r="M7" s="1" t="s">
        <v>887</v>
      </c>
      <c r="V7" s="1"/>
    </row>
    <row r="8" spans="1:25">
      <c r="A8" s="1" t="s">
        <v>888</v>
      </c>
      <c r="B8" s="11" t="s">
        <v>28</v>
      </c>
      <c r="C8" s="12">
        <f>IF(COUNTIF('DISPATCHED (VT11)'!$B:$B,'DSR Attendance'!A8)&gt;0,1,0)</f>
        <v>0</v>
      </c>
      <c r="D8" s="11">
        <v>2018953</v>
      </c>
      <c r="E8" s="11" t="s">
        <v>889</v>
      </c>
      <c r="G8" s="11" t="s">
        <v>875</v>
      </c>
      <c r="I8" s="147" t="str">
        <f t="shared" si="0"/>
        <v>ABSENT</v>
      </c>
      <c r="J8" s="147" t="str">
        <f>IF(C8=1,VLOOKUP(A8,'DISPATCHED (VT11)'!B:AK,37,FALSE),"ABSENT")</f>
        <v>ABSENT</v>
      </c>
      <c r="L8" s="11">
        <f>+COUNTIF(F3:F120,M8)</f>
        <v>0</v>
      </c>
      <c r="M8" s="1" t="s">
        <v>890</v>
      </c>
      <c r="R8" s="881"/>
      <c r="S8" s="881"/>
      <c r="T8" s="881"/>
      <c r="V8" s="1"/>
    </row>
    <row r="9" spans="1:25">
      <c r="A9" s="1" t="s">
        <v>891</v>
      </c>
      <c r="B9" s="11" t="s">
        <v>28</v>
      </c>
      <c r="C9" s="12">
        <f>IF(COUNTIF('DISPATCHED (VT11)'!$B:$B,'DSR Attendance'!A9)&gt;0,1,0)</f>
        <v>1</v>
      </c>
      <c r="E9" s="11" t="s">
        <v>892</v>
      </c>
      <c r="G9" s="11" t="s">
        <v>875</v>
      </c>
      <c r="I9" s="147" t="e">
        <f t="shared" si="0"/>
        <v>#REF!</v>
      </c>
      <c r="J9" s="147" t="e">
        <f>IF(C9=1,VLOOKUP(A9,'DISPATCHED (VT11)'!B:AK,37,FALSE),"ABSENT")</f>
        <v>#REF!</v>
      </c>
      <c r="L9" s="11">
        <f>+COUNTIF(F3:F120,M9)</f>
        <v>0</v>
      </c>
      <c r="M9" s="1" t="s">
        <v>893</v>
      </c>
      <c r="V9" s="1"/>
    </row>
    <row r="10" spans="1:25">
      <c r="A10" s="1" t="s">
        <v>131</v>
      </c>
      <c r="B10" s="11" t="s">
        <v>28</v>
      </c>
      <c r="C10" s="12">
        <f>IF(COUNTIF('DISPATCHED (VT11)'!$B:$B,'DSR Attendance'!A10)&gt;0,1,0)</f>
        <v>0</v>
      </c>
      <c r="D10" s="11">
        <v>2019590</v>
      </c>
      <c r="E10" s="11" t="s">
        <v>894</v>
      </c>
      <c r="G10" s="11" t="s">
        <v>875</v>
      </c>
      <c r="I10" s="147" t="str">
        <f t="shared" si="0"/>
        <v>ABSENT</v>
      </c>
      <c r="J10" s="147" t="str">
        <f>IF(C10=1,VLOOKUP(A10,'DISPATCHED (VT11)'!B:AK,37,FALSE),"ABSENT")</f>
        <v>ABSENT</v>
      </c>
      <c r="L10" s="11">
        <f>+COUNTIF(F3:F120,M10)</f>
        <v>0</v>
      </c>
      <c r="M10" s="1" t="s">
        <v>895</v>
      </c>
      <c r="R10" s="115"/>
      <c r="S10" s="115"/>
      <c r="T10" s="115"/>
      <c r="V10" s="1"/>
    </row>
    <row r="11" spans="1:25" s="130" customFormat="1">
      <c r="A11" s="1" t="s">
        <v>896</v>
      </c>
      <c r="B11" s="11" t="s">
        <v>28</v>
      </c>
      <c r="C11" s="12">
        <f>IF(COUNTIF('DISPATCHED (VT11)'!$B:$B,'DSR Attendance'!A11)&gt;0,1,0)</f>
        <v>0</v>
      </c>
      <c r="D11" s="11">
        <v>2019431</v>
      </c>
      <c r="E11" s="11" t="s">
        <v>897</v>
      </c>
      <c r="F11" s="11"/>
      <c r="G11" s="11" t="s">
        <v>875</v>
      </c>
      <c r="H11" s="147"/>
      <c r="I11" s="147" t="str">
        <f t="shared" si="0"/>
        <v>ABSENT</v>
      </c>
      <c r="J11" s="147" t="str">
        <f>IF(C11=1,VLOOKUP(A11,'DISPATCHED (VT11)'!B:AK,37,FALSE),"ABSENT")</f>
        <v>ABSENT</v>
      </c>
      <c r="K11" s="1"/>
      <c r="L11" s="130">
        <f>+COUNTIF(F3:F136,M11)</f>
        <v>0</v>
      </c>
      <c r="M11" s="140" t="s">
        <v>898</v>
      </c>
      <c r="Q11" s="140"/>
      <c r="V11" s="140"/>
      <c r="X11" s="11"/>
      <c r="Y11" s="11"/>
    </row>
    <row r="12" spans="1:25">
      <c r="A12" s="1" t="s">
        <v>899</v>
      </c>
      <c r="B12" s="11" t="s">
        <v>28</v>
      </c>
      <c r="C12" s="12">
        <f>IF(COUNTIF('DISPATCHED (VT11)'!$B:$B,'DSR Attendance'!A12)&gt;0,1,0)</f>
        <v>0</v>
      </c>
      <c r="D12" s="11">
        <v>2018799</v>
      </c>
      <c r="E12" s="11" t="s">
        <v>900</v>
      </c>
      <c r="G12" s="11" t="s">
        <v>875</v>
      </c>
      <c r="I12" s="147" t="str">
        <f t="shared" si="0"/>
        <v>ABSENT</v>
      </c>
      <c r="J12" s="147" t="str">
        <f>IF(C12=1,VLOOKUP(A12,'DISPATCHED (VT11)'!B:AK,37,FALSE),"ABSENT")</f>
        <v>ABSENT</v>
      </c>
      <c r="L12" s="11">
        <f>+COUNTIF(F3:F120,M12)</f>
        <v>0</v>
      </c>
      <c r="M12" s="1" t="s">
        <v>901</v>
      </c>
      <c r="R12" s="882"/>
      <c r="S12" s="882"/>
      <c r="T12" s="882"/>
      <c r="V12" s="1"/>
    </row>
    <row r="13" spans="1:25">
      <c r="A13" s="1" t="s">
        <v>902</v>
      </c>
      <c r="B13" s="11" t="s">
        <v>28</v>
      </c>
      <c r="C13" s="12">
        <f>IF(COUNTIF('DISPATCHED (VT11)'!$B:$B,'DSR Attendance'!A13)&gt;0,1,0)</f>
        <v>0</v>
      </c>
      <c r="D13" s="11">
        <v>2018800</v>
      </c>
      <c r="E13" s="11" t="s">
        <v>903</v>
      </c>
      <c r="G13" s="11" t="s">
        <v>875</v>
      </c>
      <c r="I13" s="147" t="str">
        <f t="shared" si="0"/>
        <v>ABSENT</v>
      </c>
      <c r="J13" s="147" t="str">
        <f>IF(C13=1,VLOOKUP(A13,'DISPATCHED (VT11)'!B:AK,37,FALSE),"ABSENT")</f>
        <v>ABSENT</v>
      </c>
      <c r="L13" s="19">
        <f>SUM(L3:L12)</f>
        <v>0</v>
      </c>
      <c r="M13" s="136" t="s">
        <v>116</v>
      </c>
      <c r="R13" s="882"/>
      <c r="S13" s="882"/>
      <c r="T13" s="882"/>
      <c r="V13" s="1"/>
    </row>
    <row r="14" spans="1:25">
      <c r="A14" s="1" t="s">
        <v>486</v>
      </c>
      <c r="B14" s="11" t="s">
        <v>28</v>
      </c>
      <c r="C14" s="12">
        <f>IF(COUNTIF('DISPATCHED (VT11)'!$B:$B,'DSR Attendance'!A14)&gt;0,1,0)</f>
        <v>0</v>
      </c>
      <c r="D14" s="11">
        <v>2020086</v>
      </c>
      <c r="E14" s="281" t="s">
        <v>904</v>
      </c>
      <c r="G14" s="11" t="s">
        <v>875</v>
      </c>
      <c r="I14" s="147" t="str">
        <f t="shared" si="0"/>
        <v>ABSENT</v>
      </c>
      <c r="J14" s="147" t="str">
        <f>IF(C14=1,VLOOKUP(A14,'DISPATCHED (VT11)'!B:AK,37,FALSE),"ABSENT")</f>
        <v>ABSENT</v>
      </c>
      <c r="R14" s="882"/>
      <c r="S14" s="882"/>
      <c r="T14" s="882"/>
      <c r="V14" s="1"/>
    </row>
    <row r="15" spans="1:25">
      <c r="A15" s="1" t="s">
        <v>905</v>
      </c>
      <c r="B15" s="11" t="s">
        <v>28</v>
      </c>
      <c r="C15" s="12">
        <f>IF(COUNTIF('DISPATCHED (VT11)'!$B:$B,'DSR Attendance'!A15)&gt;0,1,0)</f>
        <v>0</v>
      </c>
      <c r="D15" s="11">
        <v>2018971</v>
      </c>
      <c r="E15" s="11" t="s">
        <v>906</v>
      </c>
      <c r="G15" s="11" t="s">
        <v>875</v>
      </c>
      <c r="I15" s="147" t="str">
        <f t="shared" si="0"/>
        <v>ABSENT</v>
      </c>
      <c r="J15" s="147" t="str">
        <f>IF(C15=1,VLOOKUP(A15,'DISPATCHED (VT11)'!B:AK,37,FALSE),"ABSENT")</f>
        <v>ABSENT</v>
      </c>
      <c r="R15" s="882"/>
      <c r="S15" s="882"/>
      <c r="T15" s="882"/>
      <c r="V15" s="1"/>
    </row>
    <row r="16" spans="1:25">
      <c r="A16" s="1" t="s">
        <v>907</v>
      </c>
      <c r="B16" s="11" t="s">
        <v>28</v>
      </c>
      <c r="C16" s="12">
        <f>IF(COUNTIF('DISPATCHED (VT11)'!$B:$B,'DSR Attendance'!A16)&gt;0,1,0)</f>
        <v>0</v>
      </c>
      <c r="E16" s="281" t="s">
        <v>908</v>
      </c>
      <c r="G16" s="11" t="s">
        <v>875</v>
      </c>
      <c r="I16" s="147" t="str">
        <f t="shared" si="0"/>
        <v>ABSENT</v>
      </c>
      <c r="J16" s="147" t="str">
        <f>IF(C16=1,VLOOKUP(A16,'DISPATCHED (VT11)'!B:AK,37,FALSE),"ABSENT")</f>
        <v>ABSENT</v>
      </c>
      <c r="V16" s="1"/>
    </row>
    <row r="17" spans="1:22">
      <c r="A17" s="1" t="s">
        <v>909</v>
      </c>
      <c r="B17" s="11" t="s">
        <v>28</v>
      </c>
      <c r="C17" s="12">
        <f>IF(COUNTIF('DISPATCHED (VT11)'!$B:$B,'DSR Attendance'!A17)&gt;0,1,0)</f>
        <v>0</v>
      </c>
      <c r="D17" s="11">
        <v>2020585</v>
      </c>
      <c r="E17" s="11" t="s">
        <v>910</v>
      </c>
      <c r="G17" s="11" t="s">
        <v>875</v>
      </c>
      <c r="I17" s="147" t="str">
        <f t="shared" si="0"/>
        <v>ABSENT</v>
      </c>
      <c r="J17" s="147" t="str">
        <f>IF(C17=1,VLOOKUP(A17,'DISPATCHED (VT11)'!B:AK,37,FALSE),"ABSENT")</f>
        <v>ABSENT</v>
      </c>
      <c r="R17" s="882"/>
      <c r="S17" s="882"/>
      <c r="T17" s="882"/>
      <c r="V17" s="1"/>
    </row>
    <row r="18" spans="1:22">
      <c r="A18" s="1" t="s">
        <v>911</v>
      </c>
      <c r="B18" s="11" t="s">
        <v>28</v>
      </c>
      <c r="C18" s="12">
        <f>IF(COUNTIF('DISPATCHED (VT11)'!$B:$B,'DSR Attendance'!A18)&gt;0,1,0)</f>
        <v>0</v>
      </c>
      <c r="D18" s="11">
        <v>2020773</v>
      </c>
      <c r="E18" s="11" t="s">
        <v>912</v>
      </c>
      <c r="G18" s="11" t="s">
        <v>875</v>
      </c>
      <c r="I18" s="147" t="str">
        <f t="shared" si="0"/>
        <v>ABSENT</v>
      </c>
      <c r="J18" s="147" t="str">
        <f>IF(C18=1,VLOOKUP(A18,'DISPATCHED (VT11)'!B:AK,37,FALSE),"ABSENT")</f>
        <v>ABSENT</v>
      </c>
      <c r="V18" s="1"/>
    </row>
    <row r="19" spans="1:22">
      <c r="A19" s="1" t="s">
        <v>913</v>
      </c>
      <c r="B19" s="11" t="s">
        <v>28</v>
      </c>
      <c r="C19" s="12">
        <f>IF(COUNTIF('DISPATCHED (VT11)'!$B:$B,'DSR Attendance'!A19)&gt;0,1,0)</f>
        <v>0</v>
      </c>
      <c r="D19" s="11">
        <v>2020819</v>
      </c>
      <c r="E19" s="11" t="s">
        <v>914</v>
      </c>
      <c r="G19" s="11" t="s">
        <v>875</v>
      </c>
      <c r="I19" s="147" t="str">
        <f t="shared" si="0"/>
        <v>ABSENT</v>
      </c>
      <c r="J19" s="147" t="str">
        <f>IF(C19=1,VLOOKUP(A19,'DISPATCHED (VT11)'!B:AK,37,FALSE),"ABSENT")</f>
        <v>ABSENT</v>
      </c>
      <c r="V19" s="1"/>
    </row>
    <row r="20" spans="1:22">
      <c r="A20" s="1" t="s">
        <v>915</v>
      </c>
      <c r="B20" s="11" t="s">
        <v>28</v>
      </c>
      <c r="C20" s="12">
        <f>IF(COUNTIF('DISPATCHED (VT11)'!$B:$B,'DSR Attendance'!A20)&gt;0,1,0)</f>
        <v>1</v>
      </c>
      <c r="D20" s="11">
        <v>2019969</v>
      </c>
      <c r="E20" s="11" t="s">
        <v>916</v>
      </c>
      <c r="G20" s="11" t="s">
        <v>875</v>
      </c>
      <c r="I20" s="147" t="e">
        <f t="shared" si="0"/>
        <v>#REF!</v>
      </c>
      <c r="J20" s="147" t="e">
        <f>IF(C20=1,VLOOKUP(A20,'DISPATCHED (VT11)'!B:AK,37,FALSE),"ABSENT")</f>
        <v>#REF!</v>
      </c>
      <c r="V20" s="1"/>
    </row>
    <row r="21" spans="1:22">
      <c r="A21" s="1" t="s">
        <v>387</v>
      </c>
      <c r="B21" s="11" t="s">
        <v>28</v>
      </c>
      <c r="C21" s="12">
        <f>IF(COUNTIF('DISPATCHED (VT11)'!$B:$B,'DSR Attendance'!A21)&gt;0,1,0)</f>
        <v>1</v>
      </c>
      <c r="D21" s="11">
        <v>2019432</v>
      </c>
      <c r="E21" s="11" t="s">
        <v>917</v>
      </c>
      <c r="G21" s="11" t="s">
        <v>875</v>
      </c>
      <c r="I21" s="147" t="e">
        <f t="shared" si="0"/>
        <v>#REF!</v>
      </c>
      <c r="J21" s="147" t="e">
        <f>IF(C21=1,VLOOKUP(A21,'DISPATCHED (VT11)'!B:AK,37,FALSE),"ABSENT")</f>
        <v>#REF!</v>
      </c>
      <c r="V21" s="1"/>
    </row>
    <row r="22" spans="1:22">
      <c r="A22" s="1" t="s">
        <v>417</v>
      </c>
      <c r="B22" s="11" t="s">
        <v>28</v>
      </c>
      <c r="C22" s="12">
        <f>IF(COUNTIF('DISPATCHED (VT11)'!$B:$B,'DSR Attendance'!A22)&gt;0,1,0)</f>
        <v>1</v>
      </c>
      <c r="D22" s="11">
        <v>2018803</v>
      </c>
      <c r="E22" s="11" t="s">
        <v>918</v>
      </c>
      <c r="G22" s="11" t="s">
        <v>875</v>
      </c>
      <c r="I22" s="147" t="e">
        <f t="shared" si="0"/>
        <v>#REF!</v>
      </c>
      <c r="J22" s="147" t="e">
        <f>IF(C22=1,VLOOKUP(A22,'DISPATCHED (VT11)'!B:AK,37,FALSE),"ABSENT")</f>
        <v>#REF!</v>
      </c>
      <c r="V22" s="1"/>
    </row>
    <row r="23" spans="1:22">
      <c r="A23" s="1" t="s">
        <v>547</v>
      </c>
      <c r="B23" s="11" t="s">
        <v>28</v>
      </c>
      <c r="C23" s="12">
        <f>IF(COUNTIF('DISPATCHED (VT11)'!$B:$B,'DSR Attendance'!A23)&gt;0,1,0)</f>
        <v>1</v>
      </c>
      <c r="D23" s="11">
        <v>2018806</v>
      </c>
      <c r="E23" s="11" t="s">
        <v>919</v>
      </c>
      <c r="G23" s="11" t="s">
        <v>875</v>
      </c>
      <c r="I23" s="147" t="e">
        <f t="shared" si="0"/>
        <v>#REF!</v>
      </c>
      <c r="J23" s="147" t="e">
        <f>IF(C23=1,VLOOKUP(A23,'DISPATCHED (VT11)'!B:AK,37,FALSE),"ABSENT")</f>
        <v>#REF!</v>
      </c>
      <c r="V23" s="1"/>
    </row>
    <row r="24" spans="1:22">
      <c r="A24" s="1" t="s">
        <v>520</v>
      </c>
      <c r="B24" s="11" t="s">
        <v>28</v>
      </c>
      <c r="C24" s="12">
        <f>IF(COUNTIF('DISPATCHED (VT11)'!$B:$B,'DSR Attendance'!A24)&gt;0,1,0)</f>
        <v>0</v>
      </c>
      <c r="E24" s="11" t="s">
        <v>920</v>
      </c>
      <c r="G24" s="11" t="s">
        <v>875</v>
      </c>
      <c r="I24" s="147" t="str">
        <f t="shared" si="0"/>
        <v>ABSENT</v>
      </c>
      <c r="J24" s="147" t="str">
        <f>IF(C24=1,VLOOKUP(A24,'DISPATCHED (VT11)'!B:AK,37,FALSE),"ABSENT")</f>
        <v>ABSENT</v>
      </c>
      <c r="Q24" s="175"/>
      <c r="V24" s="1"/>
    </row>
    <row r="25" spans="1:22">
      <c r="A25" s="1" t="s">
        <v>409</v>
      </c>
      <c r="B25" s="11" t="s">
        <v>28</v>
      </c>
      <c r="C25" s="12">
        <f>IF(COUNTIF('DISPATCHED (VT11)'!$B:$B,'DSR Attendance'!A25)&gt;0,1,0)</f>
        <v>0</v>
      </c>
      <c r="D25" s="11">
        <v>2018809</v>
      </c>
      <c r="E25" s="11" t="s">
        <v>921</v>
      </c>
      <c r="G25" s="11" t="s">
        <v>875</v>
      </c>
      <c r="I25" s="147" t="str">
        <f t="shared" si="0"/>
        <v>ABSENT</v>
      </c>
      <c r="J25" s="147" t="str">
        <f>IF(C25=1,VLOOKUP(A25,'DISPATCHED (VT11)'!B:AK,37,FALSE),"ABSENT")</f>
        <v>ABSENT</v>
      </c>
      <c r="V25" s="1"/>
    </row>
    <row r="26" spans="1:22">
      <c r="A26" s="1" t="s">
        <v>470</v>
      </c>
      <c r="B26" s="11" t="s">
        <v>28</v>
      </c>
      <c r="C26" s="12">
        <f>IF(COUNTIF('DISPATCHED (VT11)'!$B:$B,'DSR Attendance'!A26)&gt;0,1,0)</f>
        <v>1</v>
      </c>
      <c r="D26" s="11">
        <v>2020097</v>
      </c>
      <c r="E26" s="281" t="s">
        <v>922</v>
      </c>
      <c r="G26" s="11" t="s">
        <v>875</v>
      </c>
      <c r="I26" s="147" t="e">
        <f t="shared" si="0"/>
        <v>#REF!</v>
      </c>
      <c r="J26" s="147" t="e">
        <f>IF(C26=1,VLOOKUP(A26,'DISPATCHED (VT11)'!B:AK,37,FALSE),"ABSENT")</f>
        <v>#REF!</v>
      </c>
      <c r="V26" s="1"/>
    </row>
    <row r="27" spans="1:22">
      <c r="A27" s="1" t="s">
        <v>923</v>
      </c>
      <c r="B27" s="11" t="s">
        <v>28</v>
      </c>
      <c r="C27" s="12">
        <f>IF(COUNTIF('DISPATCHED (VT11)'!$B:$B,'DSR Attendance'!A27)&gt;0,1,0)</f>
        <v>0</v>
      </c>
      <c r="D27" s="11">
        <v>2018813</v>
      </c>
      <c r="E27" s="11" t="s">
        <v>924</v>
      </c>
      <c r="G27" s="11" t="s">
        <v>875</v>
      </c>
      <c r="I27" s="147" t="str">
        <f t="shared" si="0"/>
        <v>ABSENT</v>
      </c>
      <c r="J27" s="147" t="str">
        <f>IF(C27=1,VLOOKUP(A27,'DISPATCHED (VT11)'!B:AK,37,FALSE),"ABSENT")</f>
        <v>ABSENT</v>
      </c>
    </row>
    <row r="28" spans="1:22">
      <c r="A28" s="1" t="s">
        <v>453</v>
      </c>
      <c r="B28" s="11" t="s">
        <v>28</v>
      </c>
      <c r="C28" s="12">
        <f>IF(COUNTIF('DISPATCHED (VT11)'!$B:$B,'DSR Attendance'!A28)&gt;0,1,0)</f>
        <v>1</v>
      </c>
      <c r="E28" s="281" t="s">
        <v>925</v>
      </c>
      <c r="G28" s="11" t="s">
        <v>875</v>
      </c>
      <c r="I28" s="147" t="e">
        <f t="shared" si="0"/>
        <v>#REF!</v>
      </c>
      <c r="J28" s="147" t="e">
        <f>IF(C28=1,VLOOKUP(A28,'DISPATCHED (VT11)'!B:AK,37,FALSE),"ABSENT")</f>
        <v>#REF!</v>
      </c>
    </row>
    <row r="29" spans="1:22" s="130" customFormat="1">
      <c r="A29" s="1" t="s">
        <v>133</v>
      </c>
      <c r="B29" s="11" t="s">
        <v>28</v>
      </c>
      <c r="C29" s="12">
        <f>IF(COUNTIF('DISPATCHED (VT11)'!$B:$B,'DSR Attendance'!A29)&gt;0,1,0)</f>
        <v>0</v>
      </c>
      <c r="D29" s="11">
        <v>2019749</v>
      </c>
      <c r="E29" s="11" t="s">
        <v>926</v>
      </c>
      <c r="F29" s="11"/>
      <c r="G29" s="11" t="s">
        <v>875</v>
      </c>
      <c r="H29" s="147"/>
      <c r="I29" s="147" t="str">
        <f t="shared" si="0"/>
        <v>ABSENT</v>
      </c>
      <c r="J29" s="147" t="str">
        <f>IF(C29=1,VLOOKUP(A29,'DISPATCHED (VT11)'!B:AK,37,FALSE),"ABSENT")</f>
        <v>ABSENT</v>
      </c>
      <c r="K29" s="1"/>
      <c r="Q29" s="140"/>
    </row>
    <row r="30" spans="1:22" s="130" customFormat="1">
      <c r="A30" s="1" t="s">
        <v>927</v>
      </c>
      <c r="B30" s="11" t="s">
        <v>28</v>
      </c>
      <c r="C30" s="12">
        <f>IF(COUNTIF('DISPATCHED (VT11)'!$B:$B,'DSR Attendance'!A30)&gt;0,1,0)</f>
        <v>0</v>
      </c>
      <c r="D30" s="11">
        <v>2019433</v>
      </c>
      <c r="E30" s="11" t="s">
        <v>928</v>
      </c>
      <c r="F30" s="11"/>
      <c r="G30" s="11" t="s">
        <v>875</v>
      </c>
      <c r="H30" s="147"/>
      <c r="I30" s="147" t="str">
        <f t="shared" si="0"/>
        <v>ABSENT</v>
      </c>
      <c r="J30" s="147" t="str">
        <f>IF(C30=1,VLOOKUP(A30,'DISPATCHED (VT11)'!B:AK,37,FALSE),"ABSENT")</f>
        <v>ABSENT</v>
      </c>
      <c r="K30" s="1"/>
      <c r="Q30" s="140"/>
    </row>
    <row r="31" spans="1:22" s="130" customFormat="1">
      <c r="A31" s="1" t="s">
        <v>134</v>
      </c>
      <c r="B31" s="11" t="s">
        <v>28</v>
      </c>
      <c r="C31" s="12">
        <f>IF(COUNTIF('DISPATCHED (VT11)'!$B:$B,'DSR Attendance'!A31)&gt;0,1,0)</f>
        <v>0</v>
      </c>
      <c r="D31" s="11">
        <v>2018826</v>
      </c>
      <c r="E31" s="281" t="s">
        <v>929</v>
      </c>
      <c r="F31" s="11"/>
      <c r="G31" s="11" t="s">
        <v>875</v>
      </c>
      <c r="H31" s="147"/>
      <c r="I31" s="147" t="str">
        <f t="shared" si="0"/>
        <v>ABSENT</v>
      </c>
      <c r="J31" s="147" t="str">
        <f>IF(C31=1,VLOOKUP(A31,'DISPATCHED (VT11)'!B:AK,37,FALSE),"ABSENT")</f>
        <v>ABSENT</v>
      </c>
      <c r="K31" s="1"/>
      <c r="Q31" s="140"/>
    </row>
    <row r="32" spans="1:22" s="130" customFormat="1">
      <c r="A32" s="1" t="s">
        <v>930</v>
      </c>
      <c r="B32" s="11" t="s">
        <v>28</v>
      </c>
      <c r="C32" s="12">
        <f>IF(COUNTIF('DISPATCHED (VT11)'!$B:$B,'DSR Attendance'!A32)&gt;0,1,0)</f>
        <v>0</v>
      </c>
      <c r="D32" s="11">
        <v>2020587</v>
      </c>
      <c r="E32" s="281" t="s">
        <v>931</v>
      </c>
      <c r="F32" s="11"/>
      <c r="G32" s="11" t="s">
        <v>875</v>
      </c>
      <c r="H32" s="147"/>
      <c r="I32" s="147" t="str">
        <f t="shared" si="0"/>
        <v>ABSENT</v>
      </c>
      <c r="J32" s="147" t="str">
        <f>IF(C32=1,VLOOKUP(A32,'DISPATCHED (VT11)'!B:AK,37,FALSE),"ABSENT")</f>
        <v>ABSENT</v>
      </c>
      <c r="K32" s="1"/>
      <c r="Q32" s="140"/>
    </row>
    <row r="33" spans="1:17" s="130" customFormat="1">
      <c r="A33" s="1" t="s">
        <v>530</v>
      </c>
      <c r="B33" s="11" t="s">
        <v>28</v>
      </c>
      <c r="C33" s="12">
        <f>IF(COUNTIF('DISPATCHED (VT11)'!$B:$B,'DSR Attendance'!A33)&gt;0,1,0)</f>
        <v>0</v>
      </c>
      <c r="D33" s="11">
        <v>2019729</v>
      </c>
      <c r="E33" s="11" t="s">
        <v>932</v>
      </c>
      <c r="F33" s="11"/>
      <c r="G33" s="11" t="s">
        <v>875</v>
      </c>
      <c r="H33" s="147"/>
      <c r="I33" s="147" t="str">
        <f t="shared" si="0"/>
        <v>ABSENT</v>
      </c>
      <c r="J33" s="147" t="str">
        <f>IF(C33=1,VLOOKUP(A33,'DISPATCHED (VT11)'!B:AK,37,FALSE),"ABSENT")</f>
        <v>ABSENT</v>
      </c>
      <c r="K33" s="1"/>
      <c r="Q33" s="140"/>
    </row>
    <row r="34" spans="1:17" s="130" customFormat="1">
      <c r="A34" s="1" t="s">
        <v>933</v>
      </c>
      <c r="B34" s="11" t="s">
        <v>28</v>
      </c>
      <c r="C34" s="12">
        <f>IF(COUNTIF('DISPATCHED (VT11)'!$B:$B,'DSR Attendance'!A34)&gt;0,1,0)</f>
        <v>0</v>
      </c>
      <c r="D34" s="11">
        <v>2019839</v>
      </c>
      <c r="E34" s="11" t="s">
        <v>934</v>
      </c>
      <c r="F34" s="11"/>
      <c r="G34" s="11" t="s">
        <v>875</v>
      </c>
      <c r="H34" s="147"/>
      <c r="I34" s="147" t="str">
        <f t="shared" si="0"/>
        <v>ABSENT</v>
      </c>
      <c r="J34" s="147" t="str">
        <f>IF(C34=1,VLOOKUP(A34,'DISPATCHED (VT11)'!B:AK,37,FALSE),"ABSENT")</f>
        <v>ABSENT</v>
      </c>
      <c r="K34" s="1"/>
      <c r="Q34" s="140"/>
    </row>
    <row r="35" spans="1:17" s="130" customFormat="1">
      <c r="A35" s="1" t="s">
        <v>391</v>
      </c>
      <c r="B35" s="11" t="s">
        <v>28</v>
      </c>
      <c r="C35" s="12">
        <f>IF(COUNTIF('DISPATCHED (VT11)'!$B:$B,'DSR Attendance'!A35)&gt;0,1,0)</f>
        <v>0</v>
      </c>
      <c r="D35" s="11">
        <v>2019559</v>
      </c>
      <c r="E35" s="11" t="s">
        <v>935</v>
      </c>
      <c r="F35" s="11"/>
      <c r="G35" s="11" t="s">
        <v>875</v>
      </c>
      <c r="H35" s="147"/>
      <c r="I35" s="147" t="str">
        <f t="shared" si="0"/>
        <v>ABSENT</v>
      </c>
      <c r="J35" s="147" t="str">
        <f>IF(C35=1,VLOOKUP(A35,'DISPATCHED (VT11)'!B:AK,37,FALSE),"ABSENT")</f>
        <v>ABSENT</v>
      </c>
      <c r="K35" s="1"/>
      <c r="Q35" s="140"/>
    </row>
    <row r="36" spans="1:17" s="130" customFormat="1">
      <c r="A36" s="1" t="s">
        <v>936</v>
      </c>
      <c r="B36" s="11" t="s">
        <v>28</v>
      </c>
      <c r="C36" s="12">
        <f>IF(COUNTIF('DISPATCHED (VT11)'!$B:$B,'DSR Attendance'!A36)&gt;0,1,0)</f>
        <v>0</v>
      </c>
      <c r="D36" s="11">
        <v>2019726</v>
      </c>
      <c r="E36" s="11" t="s">
        <v>937</v>
      </c>
      <c r="F36" s="11"/>
      <c r="G36" s="11" t="s">
        <v>875</v>
      </c>
      <c r="H36" s="147"/>
      <c r="I36" s="147" t="str">
        <f t="shared" si="0"/>
        <v>ABSENT</v>
      </c>
      <c r="J36" s="147" t="str">
        <f>IF(C36=1,VLOOKUP(A36,'DISPATCHED (VT11)'!B:AK,37,FALSE),"ABSENT")</f>
        <v>ABSENT</v>
      </c>
      <c r="K36" s="1"/>
      <c r="Q36" s="140"/>
    </row>
    <row r="37" spans="1:17" s="130" customFormat="1">
      <c r="A37" s="1" t="s">
        <v>488</v>
      </c>
      <c r="B37" s="11" t="s">
        <v>28</v>
      </c>
      <c r="C37" s="12">
        <f>IF(COUNTIF('DISPATCHED (VT11)'!$B:$B,'DSR Attendance'!A37)&gt;0,1,0)</f>
        <v>1</v>
      </c>
      <c r="D37" s="11">
        <v>2019434</v>
      </c>
      <c r="E37" s="11" t="s">
        <v>938</v>
      </c>
      <c r="F37" s="11"/>
      <c r="G37" s="11" t="s">
        <v>875</v>
      </c>
      <c r="H37" s="147"/>
      <c r="I37" s="147" t="e">
        <f t="shared" si="0"/>
        <v>#REF!</v>
      </c>
      <c r="J37" s="147" t="e">
        <f>IF(C37=1,VLOOKUP(A37,'DISPATCHED (VT11)'!B:AK,37,FALSE),"ABSENT")</f>
        <v>#REF!</v>
      </c>
      <c r="K37" s="1"/>
      <c r="Q37" s="140"/>
    </row>
    <row r="38" spans="1:17" s="130" customFormat="1">
      <c r="A38" s="1" t="s">
        <v>132</v>
      </c>
      <c r="B38" s="11" t="s">
        <v>28</v>
      </c>
      <c r="C38" s="12">
        <f>IF(COUNTIF('DISPATCHED (VT11)'!$B:$B,'DSR Attendance'!A38)&gt;0,1,0)</f>
        <v>0</v>
      </c>
      <c r="D38" s="11">
        <v>2020177</v>
      </c>
      <c r="E38" s="11" t="s">
        <v>939</v>
      </c>
      <c r="F38" s="11"/>
      <c r="G38" s="11" t="s">
        <v>875</v>
      </c>
      <c r="H38" s="147"/>
      <c r="I38" s="147" t="str">
        <f t="shared" si="0"/>
        <v>ABSENT</v>
      </c>
      <c r="J38" s="147" t="str">
        <f>IF(C38=1,VLOOKUP(A38,'DISPATCHED (VT11)'!B:AK,37,FALSE),"ABSENT")</f>
        <v>ABSENT</v>
      </c>
      <c r="K38" s="1"/>
      <c r="Q38" s="140"/>
    </row>
    <row r="39" spans="1:17" s="130" customFormat="1">
      <c r="A39" s="1" t="s">
        <v>940</v>
      </c>
      <c r="B39" s="11" t="s">
        <v>28</v>
      </c>
      <c r="C39" s="12">
        <f>IF(COUNTIF('DISPATCHED (VT11)'!$B:$B,'DSR Attendance'!A39)&gt;0,1,0)</f>
        <v>1</v>
      </c>
      <c r="D39" s="11">
        <v>2018835</v>
      </c>
      <c r="E39" s="11" t="s">
        <v>941</v>
      </c>
      <c r="F39" s="11"/>
      <c r="G39" s="11" t="s">
        <v>875</v>
      </c>
      <c r="H39" s="147"/>
      <c r="I39" s="147" t="e">
        <f t="shared" si="0"/>
        <v>#REF!</v>
      </c>
      <c r="J39" s="147" t="e">
        <f>IF(C39=1,VLOOKUP(A39,'DISPATCHED (VT11)'!B:AK,37,FALSE),"ABSENT")</f>
        <v>#REF!</v>
      </c>
      <c r="K39" s="1"/>
      <c r="Q39" s="140"/>
    </row>
    <row r="40" spans="1:17" s="130" customFormat="1">
      <c r="A40" s="1" t="s">
        <v>942</v>
      </c>
      <c r="B40" s="11" t="s">
        <v>28</v>
      </c>
      <c r="C40" s="12">
        <f>IF(COUNTIF('DISPATCHED (VT11)'!$B:$B,'DSR Attendance'!A40)&gt;0,1,0)</f>
        <v>0</v>
      </c>
      <c r="D40" s="11">
        <v>2019560</v>
      </c>
      <c r="E40" s="11" t="s">
        <v>943</v>
      </c>
      <c r="F40" s="11"/>
      <c r="G40" s="11" t="s">
        <v>875</v>
      </c>
      <c r="H40" s="147"/>
      <c r="I40" s="147" t="str">
        <f t="shared" si="0"/>
        <v>ABSENT</v>
      </c>
      <c r="J40" s="147" t="str">
        <f>IF(C40=1,VLOOKUP(A40,'DISPATCHED (VT11)'!B:AK,37,FALSE),"ABSENT")</f>
        <v>ABSENT</v>
      </c>
      <c r="K40" s="1"/>
      <c r="Q40" s="140"/>
    </row>
    <row r="41" spans="1:17">
      <c r="A41" s="1" t="s">
        <v>540</v>
      </c>
      <c r="B41" s="11" t="s">
        <v>28</v>
      </c>
      <c r="C41" s="12">
        <f>IF(COUNTIF('DISPATCHED (VT11)'!$B:$B,'DSR Attendance'!A41)&gt;0,1,0)</f>
        <v>1</v>
      </c>
      <c r="D41" s="11">
        <v>2018841</v>
      </c>
      <c r="E41" s="11" t="s">
        <v>944</v>
      </c>
      <c r="G41" s="11" t="s">
        <v>875</v>
      </c>
      <c r="I41" s="147" t="e">
        <f t="shared" si="0"/>
        <v>#REF!</v>
      </c>
      <c r="J41" s="147" t="e">
        <f>IF(C41=1,VLOOKUP(A41,'DISPATCHED (VT11)'!B:AK,37,FALSE),"ABSENT")</f>
        <v>#REF!</v>
      </c>
    </row>
    <row r="42" spans="1:17">
      <c r="A42" s="1" t="s">
        <v>550</v>
      </c>
      <c r="B42" s="11" t="s">
        <v>28</v>
      </c>
      <c r="C42" s="12">
        <f>IF(COUNTIF('DISPATCHED (VT11)'!$B:$B,'DSR Attendance'!A42)&gt;0,1,0)</f>
        <v>0</v>
      </c>
      <c r="D42" s="11">
        <v>2018850</v>
      </c>
      <c r="E42" s="11" t="s">
        <v>945</v>
      </c>
      <c r="G42" s="11" t="s">
        <v>875</v>
      </c>
      <c r="I42" s="147" t="str">
        <f t="shared" si="0"/>
        <v>ABSENT</v>
      </c>
      <c r="J42" s="147" t="str">
        <f>IF(C42=1,VLOOKUP(A42,'DISPATCHED (VT11)'!B:AK,37,FALSE),"ABSENT")</f>
        <v>ABSENT</v>
      </c>
    </row>
    <row r="43" spans="1:17">
      <c r="A43" s="1" t="s">
        <v>525</v>
      </c>
      <c r="B43" s="11" t="s">
        <v>28</v>
      </c>
      <c r="C43" s="12">
        <f>IF(COUNTIF('DISPATCHED (VT11)'!$B:$B,'DSR Attendance'!A43)&gt;0,1,0)</f>
        <v>0</v>
      </c>
      <c r="E43" s="281" t="s">
        <v>946</v>
      </c>
      <c r="G43" s="11" t="s">
        <v>875</v>
      </c>
      <c r="I43" s="147" t="str">
        <f t="shared" si="0"/>
        <v>ABSENT</v>
      </c>
      <c r="J43" s="147" t="str">
        <f>IF(C43=1,VLOOKUP(A43,'DISPATCHED (VT11)'!B:AK,37,FALSE),"ABSENT")</f>
        <v>ABSENT</v>
      </c>
    </row>
    <row r="44" spans="1:17">
      <c r="A44" s="1" t="s">
        <v>947</v>
      </c>
      <c r="B44" s="11" t="s">
        <v>28</v>
      </c>
      <c r="C44" s="12">
        <f>IF(COUNTIF('DISPATCHED (VT11)'!$B:$B,'DSR Attendance'!A44)&gt;0,1,0)</f>
        <v>1</v>
      </c>
      <c r="D44" s="11">
        <v>2019147</v>
      </c>
      <c r="E44" s="11" t="s">
        <v>948</v>
      </c>
      <c r="G44" s="11" t="s">
        <v>875</v>
      </c>
      <c r="I44" s="147" t="e">
        <f t="shared" si="0"/>
        <v>#REF!</v>
      </c>
      <c r="J44" s="147" t="e">
        <f>IF(C44=1,VLOOKUP(A44,'DISPATCHED (VT11)'!B:AK,37,FALSE),"ABSENT")</f>
        <v>#REF!</v>
      </c>
    </row>
    <row r="45" spans="1:17">
      <c r="A45" s="1" t="s">
        <v>949</v>
      </c>
      <c r="B45" s="11" t="s">
        <v>28</v>
      </c>
      <c r="C45" s="12">
        <f>IF(COUNTIF('DISPATCHED (VT11)'!$B:$B,'DSR Attendance'!A45)&gt;0,1,0)</f>
        <v>0</v>
      </c>
      <c r="D45" s="11">
        <v>2020406</v>
      </c>
      <c r="E45" s="11" t="s">
        <v>950</v>
      </c>
      <c r="G45" s="11" t="s">
        <v>875</v>
      </c>
      <c r="I45" s="147" t="str">
        <f t="shared" si="0"/>
        <v>ABSENT</v>
      </c>
      <c r="J45" s="147" t="str">
        <f>IF(C45=1,VLOOKUP(A45,'DISPATCHED (VT11)'!B:AK,37,FALSE),"ABSENT")</f>
        <v>ABSENT</v>
      </c>
    </row>
    <row r="46" spans="1:17">
      <c r="A46" s="1" t="s">
        <v>496</v>
      </c>
      <c r="B46" s="11" t="s">
        <v>28</v>
      </c>
      <c r="C46" s="12">
        <f>IF(COUNTIF('DISPATCHED (VT11)'!$B:$B,'DSR Attendance'!A46)&gt;0,1,0)</f>
        <v>0</v>
      </c>
      <c r="D46" s="11">
        <v>2020084</v>
      </c>
      <c r="E46" s="11" t="s">
        <v>951</v>
      </c>
      <c r="G46" s="11" t="s">
        <v>875</v>
      </c>
      <c r="I46" s="147" t="str">
        <f t="shared" si="0"/>
        <v>ABSENT</v>
      </c>
      <c r="J46" s="147" t="str">
        <f>IF(C46=1,VLOOKUP(A46,'DISPATCHED (VT11)'!B:AK,37,FALSE),"ABSENT")</f>
        <v>ABSENT</v>
      </c>
    </row>
    <row r="47" spans="1:17" s="130" customFormat="1">
      <c r="A47" s="1" t="s">
        <v>415</v>
      </c>
      <c r="B47" s="11" t="s">
        <v>28</v>
      </c>
      <c r="C47" s="12">
        <f>IF(COUNTIF('DISPATCHED (VT11)'!$B:$B,'DSR Attendance'!A47)&gt;0,1,0)</f>
        <v>1</v>
      </c>
      <c r="D47" s="11">
        <v>2020083</v>
      </c>
      <c r="E47" s="281" t="s">
        <v>952</v>
      </c>
      <c r="F47" s="11"/>
      <c r="G47" s="11" t="s">
        <v>875</v>
      </c>
      <c r="H47" s="147"/>
      <c r="I47" s="147" t="e">
        <f t="shared" si="0"/>
        <v>#REF!</v>
      </c>
      <c r="J47" s="147" t="e">
        <f>IF(C47=1,VLOOKUP(A47,'DISPATCHED (VT11)'!B:AK,37,FALSE),"ABSENT")</f>
        <v>#REF!</v>
      </c>
      <c r="K47" s="1"/>
      <c r="Q47" s="140"/>
    </row>
    <row r="48" spans="1:17">
      <c r="A48" s="1" t="s">
        <v>953</v>
      </c>
      <c r="B48" s="11" t="s">
        <v>28</v>
      </c>
      <c r="C48" s="12">
        <f>IF(COUNTIF('DISPATCHED (VT11)'!$B:$B,'DSR Attendance'!A48)&gt;0,1,0)</f>
        <v>1</v>
      </c>
      <c r="D48" s="11">
        <v>2018861</v>
      </c>
      <c r="E48" s="11" t="s">
        <v>954</v>
      </c>
      <c r="G48" s="11" t="s">
        <v>875</v>
      </c>
      <c r="I48" s="147" t="e">
        <f t="shared" si="0"/>
        <v>#REF!</v>
      </c>
      <c r="J48" s="147" t="e">
        <f>IF(C48=1,VLOOKUP(A48,'DISPATCHED (VT11)'!B:AK,37,FALSE),"ABSENT")</f>
        <v>#REF!</v>
      </c>
    </row>
    <row r="49" spans="1:10">
      <c r="A49" s="1" t="s">
        <v>380</v>
      </c>
      <c r="B49" s="11" t="s">
        <v>28</v>
      </c>
      <c r="C49" s="12">
        <f>IF(COUNTIF('DISPATCHED (VT11)'!$B:$B,'DSR Attendance'!A49)&gt;0,1,0)</f>
        <v>1</v>
      </c>
      <c r="D49" s="11">
        <v>2019755</v>
      </c>
      <c r="E49" s="11" t="s">
        <v>955</v>
      </c>
      <c r="G49" s="11" t="s">
        <v>875</v>
      </c>
      <c r="I49" s="147" t="e">
        <f t="shared" si="0"/>
        <v>#REF!</v>
      </c>
      <c r="J49" s="147" t="e">
        <f>IF(C49=1,VLOOKUP(A49,'DISPATCHED (VT11)'!B:AK,37,FALSE),"ABSENT")</f>
        <v>#REF!</v>
      </c>
    </row>
    <row r="50" spans="1:10">
      <c r="A50" s="1" t="s">
        <v>956</v>
      </c>
      <c r="B50" s="11" t="s">
        <v>28</v>
      </c>
      <c r="C50" s="12">
        <f>IF(COUNTIF('DISPATCHED (VT11)'!$B:$B,'DSR Attendance'!A50)&gt;0,1,0)</f>
        <v>0</v>
      </c>
      <c r="D50" s="11">
        <v>2020774</v>
      </c>
      <c r="E50" s="11" t="s">
        <v>957</v>
      </c>
      <c r="G50" s="11" t="s">
        <v>875</v>
      </c>
      <c r="I50" s="147" t="str">
        <f t="shared" si="0"/>
        <v>ABSENT</v>
      </c>
      <c r="J50" s="147" t="str">
        <f>IF(C50=1,VLOOKUP(A50,'DISPATCHED (VT11)'!B:AK,37,FALSE),"ABSENT")</f>
        <v>ABSENT</v>
      </c>
    </row>
    <row r="51" spans="1:10">
      <c r="A51" s="1" t="s">
        <v>527</v>
      </c>
      <c r="B51" s="11" t="s">
        <v>28</v>
      </c>
      <c r="C51" s="12">
        <f>IF(COUNTIF('DISPATCHED (VT11)'!$B:$B,'DSR Attendance'!A51)&gt;0,1,0)</f>
        <v>1</v>
      </c>
      <c r="D51" s="11">
        <v>2018868</v>
      </c>
      <c r="E51" s="11" t="s">
        <v>958</v>
      </c>
      <c r="G51" s="11" t="s">
        <v>875</v>
      </c>
      <c r="I51" s="147" t="e">
        <f t="shared" si="0"/>
        <v>#REF!</v>
      </c>
      <c r="J51" s="147" t="e">
        <f>IF(C51=1,VLOOKUP(A51,'DISPATCHED (VT11)'!B:AK,37,FALSE),"ABSENT")</f>
        <v>#REF!</v>
      </c>
    </row>
    <row r="52" spans="1:10">
      <c r="A52" s="1" t="s">
        <v>494</v>
      </c>
      <c r="B52" s="11" t="s">
        <v>28</v>
      </c>
      <c r="C52" s="12">
        <f>IF(COUNTIF('DISPATCHED (VT11)'!$B:$B,'DSR Attendance'!A52)&gt;0,1,0)</f>
        <v>1</v>
      </c>
      <c r="D52" s="11">
        <v>2020502</v>
      </c>
      <c r="E52" s="11" t="s">
        <v>959</v>
      </c>
      <c r="G52" s="11" t="s">
        <v>875</v>
      </c>
      <c r="I52" s="147" t="e">
        <f t="shared" si="0"/>
        <v>#REF!</v>
      </c>
      <c r="J52" s="147" t="e">
        <f>IF(C52=1,VLOOKUP(A52,'DISPATCHED (VT11)'!B:AK,37,FALSE),"ABSENT")</f>
        <v>#REF!</v>
      </c>
    </row>
    <row r="53" spans="1:10">
      <c r="A53" s="1" t="s">
        <v>555</v>
      </c>
      <c r="B53" s="11" t="s">
        <v>28</v>
      </c>
      <c r="C53" s="12">
        <f>IF(COUNTIF('DISPATCHED (VT11)'!$B:$B,'DSR Attendance'!A53)&gt;0,1,0)</f>
        <v>0</v>
      </c>
      <c r="D53" s="11">
        <v>2018870</v>
      </c>
      <c r="E53" s="11" t="s">
        <v>960</v>
      </c>
      <c r="G53" s="11" t="s">
        <v>875</v>
      </c>
      <c r="I53" s="147" t="str">
        <f t="shared" si="0"/>
        <v>ABSENT</v>
      </c>
      <c r="J53" s="147" t="str">
        <f>IF(C53=1,VLOOKUP(A53,'DISPATCHED (VT11)'!B:AK,37,FALSE),"ABSENT")</f>
        <v>ABSENT</v>
      </c>
    </row>
    <row r="54" spans="1:10">
      <c r="A54" s="1" t="s">
        <v>961</v>
      </c>
      <c r="B54" s="11" t="s">
        <v>28</v>
      </c>
      <c r="C54" s="12">
        <f>IF(COUNTIF('DISPATCHED (VT11)'!$B:$B,'DSR Attendance'!A54)&gt;0,1,0)</f>
        <v>0</v>
      </c>
      <c r="D54" s="11">
        <v>2019435</v>
      </c>
      <c r="E54" s="11" t="s">
        <v>962</v>
      </c>
      <c r="G54" s="11" t="s">
        <v>875</v>
      </c>
      <c r="I54" s="147" t="str">
        <f t="shared" si="0"/>
        <v>ABSENT</v>
      </c>
      <c r="J54" s="147" t="str">
        <f>IF(C54=1,VLOOKUP(A54,'DISPATCHED (VT11)'!B:AK,37,FALSE),"ABSENT")</f>
        <v>ABSENT</v>
      </c>
    </row>
    <row r="55" spans="1:10">
      <c r="A55" s="1" t="s">
        <v>120</v>
      </c>
      <c r="B55" s="11" t="s">
        <v>28</v>
      </c>
      <c r="C55" s="12">
        <f>IF(COUNTIF('DISPATCHED (VT11)'!$B:$B,'DSR Attendance'!A55)&gt;0,1,0)</f>
        <v>0</v>
      </c>
      <c r="D55" s="11">
        <v>2019436</v>
      </c>
      <c r="E55" s="11" t="s">
        <v>963</v>
      </c>
      <c r="G55" s="11" t="s">
        <v>875</v>
      </c>
      <c r="I55" s="147" t="str">
        <f t="shared" si="0"/>
        <v>ABSENT</v>
      </c>
      <c r="J55" s="147" t="str">
        <f>IF(C55=1,VLOOKUP(A55,'DISPATCHED (VT11)'!B:AK,37,FALSE),"ABSENT")</f>
        <v>ABSENT</v>
      </c>
    </row>
    <row r="56" spans="1:10">
      <c r="A56" s="1" t="s">
        <v>964</v>
      </c>
      <c r="B56" s="11" t="s">
        <v>28</v>
      </c>
      <c r="C56" s="12">
        <f>IF(COUNTIF('DISPATCHED (VT11)'!$B:$B,'DSR Attendance'!A56)&gt;0,1,0)</f>
        <v>0</v>
      </c>
      <c r="D56" s="11">
        <v>2018874</v>
      </c>
      <c r="E56" s="11" t="s">
        <v>965</v>
      </c>
      <c r="G56" s="11" t="s">
        <v>875</v>
      </c>
      <c r="I56" s="147" t="str">
        <f t="shared" si="0"/>
        <v>ABSENT</v>
      </c>
      <c r="J56" s="147" t="str">
        <f>IF(C56=1,VLOOKUP(A56,'DISPATCHED (VT11)'!B:AK,37,FALSE),"ABSENT")</f>
        <v>ABSENT</v>
      </c>
    </row>
    <row r="57" spans="1:10">
      <c r="A57" s="1" t="s">
        <v>966</v>
      </c>
      <c r="B57" s="11" t="s">
        <v>28</v>
      </c>
      <c r="C57" s="12">
        <f>IF(COUNTIF('DISPATCHED (VT11)'!$B:$B,'DSR Attendance'!A57)&gt;0,1,0)</f>
        <v>0</v>
      </c>
      <c r="D57" s="11">
        <v>2018875</v>
      </c>
      <c r="E57" s="11" t="s">
        <v>967</v>
      </c>
      <c r="G57" s="11" t="s">
        <v>875</v>
      </c>
      <c r="I57" s="147" t="str">
        <f t="shared" si="0"/>
        <v>ABSENT</v>
      </c>
      <c r="J57" s="147" t="str">
        <f>IF(C57=1,VLOOKUP(A57,'DISPATCHED (VT11)'!B:AK,37,FALSE),"ABSENT")</f>
        <v>ABSENT</v>
      </c>
    </row>
    <row r="58" spans="1:10">
      <c r="A58" s="1" t="s">
        <v>968</v>
      </c>
      <c r="B58" s="11" t="s">
        <v>28</v>
      </c>
      <c r="C58" s="12">
        <f>IF(COUNTIF('DISPATCHED (VT11)'!$B:$B,'DSR Attendance'!A58)&gt;0,1,0)</f>
        <v>1</v>
      </c>
      <c r="D58" s="11">
        <v>2018877</v>
      </c>
      <c r="E58" s="11" t="s">
        <v>969</v>
      </c>
      <c r="G58" s="11" t="s">
        <v>875</v>
      </c>
      <c r="I58" s="147" t="e">
        <f t="shared" si="0"/>
        <v>#REF!</v>
      </c>
      <c r="J58" s="147" t="e">
        <f>IF(C58=1,VLOOKUP(A58,'DISPATCHED (VT11)'!B:AK,37,FALSE),"ABSENT")</f>
        <v>#REF!</v>
      </c>
    </row>
    <row r="59" spans="1:10">
      <c r="A59" s="1" t="s">
        <v>970</v>
      </c>
      <c r="B59" s="11" t="s">
        <v>28</v>
      </c>
      <c r="C59" s="12">
        <f>IF(COUNTIF('DISPATCHED (VT11)'!$B:$B,'DSR Attendance'!A59)&gt;0,1,0)</f>
        <v>0</v>
      </c>
      <c r="D59" s="11">
        <v>2019887</v>
      </c>
      <c r="E59" s="11" t="s">
        <v>971</v>
      </c>
      <c r="G59" s="11" t="s">
        <v>875</v>
      </c>
      <c r="I59" s="147" t="str">
        <f t="shared" si="0"/>
        <v>ABSENT</v>
      </c>
      <c r="J59" s="147" t="str">
        <f>IF(C59=1,VLOOKUP(A59,'DISPATCHED (VT11)'!B:AK,37,FALSE),"ABSENT")</f>
        <v>ABSENT</v>
      </c>
    </row>
    <row r="60" spans="1:10">
      <c r="A60" s="1" t="s">
        <v>972</v>
      </c>
      <c r="B60" s="11" t="s">
        <v>28</v>
      </c>
      <c r="C60" s="12">
        <f>IF(COUNTIF('DISPATCHED (VT11)'!$B:$B,'DSR Attendance'!A60)&gt;0,1,0)</f>
        <v>1</v>
      </c>
      <c r="D60" s="11">
        <v>2018879</v>
      </c>
      <c r="E60" s="11" t="s">
        <v>973</v>
      </c>
      <c r="G60" s="11" t="s">
        <v>875</v>
      </c>
      <c r="I60" s="147" t="e">
        <f t="shared" si="0"/>
        <v>#REF!</v>
      </c>
      <c r="J60" s="147" t="e">
        <f>IF(C60=1,VLOOKUP(A60,'DISPATCHED (VT11)'!B:AK,37,FALSE),"ABSENT")</f>
        <v>#REF!</v>
      </c>
    </row>
    <row r="61" spans="1:10">
      <c r="A61" s="1" t="s">
        <v>974</v>
      </c>
      <c r="B61" s="11" t="s">
        <v>28</v>
      </c>
      <c r="C61" s="12">
        <f>IF(COUNTIF('DISPATCHED (VT11)'!$B:$B,'DSR Attendance'!A61)&gt;0,1,0)</f>
        <v>0</v>
      </c>
      <c r="E61" s="11" t="s">
        <v>975</v>
      </c>
      <c r="G61" s="11" t="s">
        <v>875</v>
      </c>
      <c r="I61" s="147" t="str">
        <f t="shared" si="0"/>
        <v>ABSENT</v>
      </c>
      <c r="J61" s="147" t="str">
        <f>IF(C61=1,VLOOKUP(A61,'DISPATCHED (VT11)'!B:AK,37,FALSE),"ABSENT")</f>
        <v>ABSENT</v>
      </c>
    </row>
    <row r="62" spans="1:10">
      <c r="A62" s="1" t="s">
        <v>976</v>
      </c>
      <c r="B62" s="11" t="s">
        <v>28</v>
      </c>
      <c r="C62" s="12">
        <f>IF(COUNTIF('DISPATCHED (VT11)'!$B:$B,'DSR Attendance'!A62)&gt;0,1,0)</f>
        <v>0</v>
      </c>
      <c r="D62" s="11">
        <v>2019932</v>
      </c>
      <c r="E62" s="11" t="s">
        <v>977</v>
      </c>
      <c r="G62" s="11" t="s">
        <v>875</v>
      </c>
      <c r="I62" s="147" t="str">
        <f t="shared" si="0"/>
        <v>ABSENT</v>
      </c>
      <c r="J62" s="147" t="str">
        <f>IF(C62=1,VLOOKUP(A62,'DISPATCHED (VT11)'!B:AK,37,FALSE),"ABSENT")</f>
        <v>ABSENT</v>
      </c>
    </row>
    <row r="63" spans="1:10">
      <c r="A63" s="1" t="s">
        <v>508</v>
      </c>
      <c r="B63" s="11" t="s">
        <v>28</v>
      </c>
      <c r="C63" s="12">
        <f>IF(COUNTIF('DISPATCHED (VT11)'!$B:$B,'DSR Attendance'!A63)&gt;0,1,0)</f>
        <v>1</v>
      </c>
      <c r="D63" s="11">
        <v>2018892</v>
      </c>
      <c r="E63" s="11" t="s">
        <v>978</v>
      </c>
      <c r="G63" s="11" t="s">
        <v>875</v>
      </c>
      <c r="I63" s="147" t="e">
        <f t="shared" si="0"/>
        <v>#REF!</v>
      </c>
      <c r="J63" s="147" t="e">
        <f>IF(C63=1,VLOOKUP(A63,'DISPATCHED (VT11)'!B:AK,37,FALSE),"ABSENT")</f>
        <v>#REF!</v>
      </c>
    </row>
    <row r="64" spans="1:10">
      <c r="A64" s="1" t="s">
        <v>979</v>
      </c>
      <c r="B64" s="11" t="s">
        <v>28</v>
      </c>
      <c r="C64" s="12">
        <f>IF(COUNTIF('DISPATCHED (VT11)'!$B:$B,'DSR Attendance'!A64)&gt;0,1,0)</f>
        <v>0</v>
      </c>
      <c r="D64" s="11">
        <v>2019617</v>
      </c>
      <c r="E64" s="11" t="s">
        <v>980</v>
      </c>
      <c r="G64" s="11" t="s">
        <v>875</v>
      </c>
      <c r="I64" s="147" t="str">
        <f t="shared" si="0"/>
        <v>ABSENT</v>
      </c>
      <c r="J64" s="147" t="str">
        <f>IF(C64=1,VLOOKUP(A64,'DISPATCHED (VT11)'!B:AK,37,FALSE),"ABSENT")</f>
        <v>ABSENT</v>
      </c>
    </row>
    <row r="65" spans="1:10">
      <c r="A65" s="1" t="s">
        <v>398</v>
      </c>
      <c r="B65" s="11" t="s">
        <v>28</v>
      </c>
      <c r="C65" s="12">
        <f>IF(COUNTIF('DISPATCHED (VT11)'!$B:$B,'DSR Attendance'!A65)&gt;0,1,0)</f>
        <v>1</v>
      </c>
      <c r="D65" s="11">
        <v>2018896</v>
      </c>
      <c r="E65" s="11" t="s">
        <v>981</v>
      </c>
      <c r="G65" s="11" t="s">
        <v>875</v>
      </c>
      <c r="I65" s="147" t="e">
        <f t="shared" si="0"/>
        <v>#REF!</v>
      </c>
      <c r="J65" s="147" t="e">
        <f>IF(C65=1,VLOOKUP(A65,'DISPATCHED (VT11)'!B:AK,37,FALSE),"ABSENT")</f>
        <v>#REF!</v>
      </c>
    </row>
    <row r="66" spans="1:10">
      <c r="A66" s="1" t="s">
        <v>122</v>
      </c>
      <c r="B66" s="11" t="s">
        <v>28</v>
      </c>
      <c r="C66" s="12">
        <f>IF(COUNTIF('DISPATCHED (VT11)'!$B:$B,'DSR Attendance'!A66)&gt;0,1,0)</f>
        <v>1</v>
      </c>
      <c r="D66" s="11">
        <v>2019561</v>
      </c>
      <c r="E66" s="11" t="s">
        <v>982</v>
      </c>
      <c r="G66" s="11" t="s">
        <v>875</v>
      </c>
      <c r="I66" s="147" t="e">
        <f t="shared" si="0"/>
        <v>#REF!</v>
      </c>
      <c r="J66" s="147" t="e">
        <f>IF(C66=1,VLOOKUP(A66,'DISPATCHED (VT11)'!B:AK,37,FALSE),"ABSENT")</f>
        <v>#REF!</v>
      </c>
    </row>
    <row r="67" spans="1:10">
      <c r="A67" s="1" t="s">
        <v>407</v>
      </c>
      <c r="B67" s="11" t="s">
        <v>28</v>
      </c>
      <c r="C67" s="12">
        <f>IF(COUNTIF('DISPATCHED (VT11)'!$B:$B,'DSR Attendance'!A67)&gt;0,1,0)</f>
        <v>0</v>
      </c>
      <c r="D67" s="11">
        <v>2019438</v>
      </c>
      <c r="E67" s="11" t="s">
        <v>983</v>
      </c>
      <c r="G67" s="11" t="s">
        <v>875</v>
      </c>
      <c r="I67" s="147" t="str">
        <f t="shared" si="0"/>
        <v>ABSENT</v>
      </c>
      <c r="J67" s="147" t="str">
        <f>IF(C67=1,VLOOKUP(A67,'DISPATCHED (VT11)'!B:AK,37,FALSE),"ABSENT")</f>
        <v>ABSENT</v>
      </c>
    </row>
    <row r="68" spans="1:10">
      <c r="A68" s="1" t="s">
        <v>984</v>
      </c>
      <c r="B68" s="11" t="s">
        <v>28</v>
      </c>
      <c r="C68" s="12">
        <f>IF(COUNTIF('DISPATCHED (VT11)'!$B:$B,'DSR Attendance'!A68)&gt;0,1,0)</f>
        <v>0</v>
      </c>
      <c r="D68" s="11">
        <v>2019836</v>
      </c>
      <c r="E68" s="11" t="s">
        <v>985</v>
      </c>
      <c r="G68" s="11" t="s">
        <v>875</v>
      </c>
      <c r="I68" s="147" t="str">
        <f t="shared" ref="I68:I131" si="1">+IF(J68="ABSENT","ABSENT",IF(J68="ON TIME","PRESENT",IF(J68="LATE","PRESENT BUT LATE")))</f>
        <v>ABSENT</v>
      </c>
      <c r="J68" s="147" t="str">
        <f>IF(C68=1,VLOOKUP(A68,'DISPATCHED (VT11)'!B:AK,37,FALSE),"ABSENT")</f>
        <v>ABSENT</v>
      </c>
    </row>
    <row r="69" spans="1:10">
      <c r="A69" s="1" t="s">
        <v>385</v>
      </c>
      <c r="B69" s="11" t="s">
        <v>28</v>
      </c>
      <c r="C69" s="12">
        <f>IF(COUNTIF('DISPATCHED (VT11)'!$B:$B,'DSR Attendance'!A69)&gt;0,1,0)</f>
        <v>1</v>
      </c>
      <c r="D69" s="11">
        <v>2019562</v>
      </c>
      <c r="E69" s="11" t="s">
        <v>986</v>
      </c>
      <c r="G69" s="11" t="s">
        <v>875</v>
      </c>
      <c r="I69" s="147" t="e">
        <f t="shared" si="1"/>
        <v>#REF!</v>
      </c>
      <c r="J69" s="147" t="e">
        <f>IF(C69=1,VLOOKUP(A69,'DISPATCHED (VT11)'!B:AK,37,FALSE),"ABSENT")</f>
        <v>#REF!</v>
      </c>
    </row>
    <row r="70" spans="1:10">
      <c r="A70" s="1" t="s">
        <v>552</v>
      </c>
      <c r="B70" s="11" t="s">
        <v>28</v>
      </c>
      <c r="C70" s="12">
        <f>IF(COUNTIF('DISPATCHED (VT11)'!$B:$B,'DSR Attendance'!A70)&gt;0,1,0)</f>
        <v>0</v>
      </c>
      <c r="D70" s="11">
        <v>2019170</v>
      </c>
      <c r="E70" s="11" t="s">
        <v>987</v>
      </c>
      <c r="G70" s="11" t="s">
        <v>875</v>
      </c>
      <c r="I70" s="147" t="str">
        <f t="shared" si="1"/>
        <v>ABSENT</v>
      </c>
      <c r="J70" s="147" t="str">
        <f>IF(C70=1,VLOOKUP(A70,'DISPATCHED (VT11)'!B:AK,37,FALSE),"ABSENT")</f>
        <v>ABSENT</v>
      </c>
    </row>
    <row r="71" spans="1:10">
      <c r="A71" s="1" t="s">
        <v>988</v>
      </c>
      <c r="B71" s="11" t="s">
        <v>28</v>
      </c>
      <c r="C71" s="12">
        <f>IF(COUNTIF('DISPATCHED (VT11)'!$B:$B,'DSR Attendance'!A71)&gt;0,1,0)</f>
        <v>0</v>
      </c>
      <c r="D71" s="11">
        <v>2018906</v>
      </c>
      <c r="E71" s="281" t="s">
        <v>989</v>
      </c>
      <c r="G71" s="11" t="s">
        <v>875</v>
      </c>
      <c r="I71" s="147" t="str">
        <f t="shared" si="1"/>
        <v>ABSENT</v>
      </c>
      <c r="J71" s="147" t="str">
        <f>IF(C71=1,VLOOKUP(A71,'DISPATCHED (VT11)'!B:AK,37,FALSE),"ABSENT")</f>
        <v>ABSENT</v>
      </c>
    </row>
    <row r="72" spans="1:10">
      <c r="A72" s="1" t="s">
        <v>434</v>
      </c>
      <c r="B72" s="11" t="s">
        <v>28</v>
      </c>
      <c r="C72" s="12">
        <f>IF(COUNTIF('DISPATCHED (VT11)'!$B:$B,'DSR Attendance'!A72)&gt;0,1,0)</f>
        <v>1</v>
      </c>
      <c r="D72" s="11">
        <v>2019837</v>
      </c>
      <c r="E72" s="11" t="s">
        <v>990</v>
      </c>
      <c r="G72" s="11" t="s">
        <v>875</v>
      </c>
      <c r="I72" s="147" t="e">
        <f t="shared" si="1"/>
        <v>#REF!</v>
      </c>
      <c r="J72" s="147" t="e">
        <f>IF(C72=1,VLOOKUP(A72,'DISPATCHED (VT11)'!B:AK,37,FALSE),"ABSENT")</f>
        <v>#REF!</v>
      </c>
    </row>
    <row r="73" spans="1:10">
      <c r="A73" s="1" t="s">
        <v>400</v>
      </c>
      <c r="B73" s="11" t="s">
        <v>28</v>
      </c>
      <c r="C73" s="12">
        <f>IF(COUNTIF('DISPATCHED (VT11)'!$B:$B,'DSR Attendance'!A73)&gt;0,1,0)</f>
        <v>0</v>
      </c>
      <c r="D73" s="11">
        <v>2019066</v>
      </c>
      <c r="E73" s="11" t="s">
        <v>991</v>
      </c>
      <c r="G73" s="11" t="s">
        <v>875</v>
      </c>
      <c r="I73" s="147" t="str">
        <f t="shared" si="1"/>
        <v>ABSENT</v>
      </c>
      <c r="J73" s="147" t="str">
        <f>IF(C73=1,VLOOKUP(A73,'DISPATCHED (VT11)'!B:AK,37,FALSE),"ABSENT")</f>
        <v>ABSENT</v>
      </c>
    </row>
    <row r="74" spans="1:10">
      <c r="A74" s="1" t="s">
        <v>992</v>
      </c>
      <c r="B74" s="11" t="s">
        <v>28</v>
      </c>
      <c r="C74" s="12">
        <f>IF(COUNTIF('DISPATCHED (VT11)'!$B:$B,'DSR Attendance'!A74)&gt;0,1,0)</f>
        <v>1</v>
      </c>
      <c r="D74" s="11">
        <v>2019068</v>
      </c>
      <c r="E74" s="11" t="s">
        <v>993</v>
      </c>
      <c r="G74" s="11" t="s">
        <v>875</v>
      </c>
      <c r="I74" s="147" t="e">
        <f t="shared" si="1"/>
        <v>#REF!</v>
      </c>
      <c r="J74" s="147" t="e">
        <f>IF(C74=1,VLOOKUP(A74,'DISPATCHED (VT11)'!B:AK,37,FALSE),"ABSENT")</f>
        <v>#REF!</v>
      </c>
    </row>
    <row r="75" spans="1:10">
      <c r="A75" s="1" t="s">
        <v>447</v>
      </c>
      <c r="B75" s="11" t="s">
        <v>28</v>
      </c>
      <c r="C75" s="12">
        <f>IF(COUNTIF('DISPATCHED (VT11)'!$B:$B,'DSR Attendance'!A75)&gt;0,1,0)</f>
        <v>0</v>
      </c>
      <c r="D75" s="11">
        <v>2019038</v>
      </c>
      <c r="E75" s="11" t="s">
        <v>994</v>
      </c>
      <c r="G75" s="11" t="s">
        <v>875</v>
      </c>
      <c r="I75" s="147" t="str">
        <f t="shared" si="1"/>
        <v>ABSENT</v>
      </c>
      <c r="J75" s="147" t="str">
        <f>IF(C75=1,VLOOKUP(A75,'DISPATCHED (VT11)'!B:AK,37,FALSE),"ABSENT")</f>
        <v>ABSENT</v>
      </c>
    </row>
    <row r="76" spans="1:10">
      <c r="A76" s="1" t="s">
        <v>995</v>
      </c>
      <c r="B76" s="11" t="s">
        <v>28</v>
      </c>
      <c r="C76" s="12">
        <f>IF(COUNTIF('DISPATCHED (VT11)'!$B:$B,'DSR Attendance'!A76)&gt;0,1,0)</f>
        <v>0</v>
      </c>
      <c r="D76" s="11">
        <v>2018917</v>
      </c>
      <c r="E76" s="11" t="s">
        <v>996</v>
      </c>
      <c r="G76" s="11" t="s">
        <v>875</v>
      </c>
      <c r="I76" s="147" t="str">
        <f t="shared" si="1"/>
        <v>ABSENT</v>
      </c>
      <c r="J76" s="147" t="str">
        <f>IF(C76=1,VLOOKUP(A76,'DISPATCHED (VT11)'!B:AK,37,FALSE),"ABSENT")</f>
        <v>ABSENT</v>
      </c>
    </row>
    <row r="77" spans="1:10">
      <c r="A77" s="1" t="s">
        <v>997</v>
      </c>
      <c r="B77" s="11" t="s">
        <v>28</v>
      </c>
      <c r="C77" s="12">
        <f>IF(COUNTIF('DISPATCHED (VT11)'!$B:$B,'DSR Attendance'!A77)&gt;0,1,0)</f>
        <v>0</v>
      </c>
      <c r="E77" s="11" t="s">
        <v>998</v>
      </c>
      <c r="G77" s="11" t="s">
        <v>875</v>
      </c>
      <c r="I77" s="147" t="str">
        <f t="shared" si="1"/>
        <v>ABSENT</v>
      </c>
      <c r="J77" s="147" t="str">
        <f>IF(C77=1,VLOOKUP(A77,'DISPATCHED (VT11)'!B:AK,37,FALSE),"ABSENT")</f>
        <v>ABSENT</v>
      </c>
    </row>
    <row r="78" spans="1:10">
      <c r="A78" s="1" t="s">
        <v>405</v>
      </c>
      <c r="B78" s="11" t="s">
        <v>28</v>
      </c>
      <c r="C78" s="12">
        <f>IF(COUNTIF('DISPATCHED (VT11)'!$B:$B,'DSR Attendance'!A78)&gt;0,1,0)</f>
        <v>1</v>
      </c>
      <c r="D78" s="11">
        <v>2019439</v>
      </c>
      <c r="E78" s="11" t="s">
        <v>999</v>
      </c>
      <c r="G78" s="11" t="s">
        <v>875</v>
      </c>
      <c r="I78" s="147" t="e">
        <f t="shared" si="1"/>
        <v>#REF!</v>
      </c>
      <c r="J78" s="147" t="e">
        <f>IF(C78=1,VLOOKUP(A78,'DISPATCHED (VT11)'!B:AK,37,FALSE),"ABSENT")</f>
        <v>#REF!</v>
      </c>
    </row>
    <row r="79" spans="1:10">
      <c r="A79" s="1" t="s">
        <v>1000</v>
      </c>
      <c r="B79" s="11" t="s">
        <v>28</v>
      </c>
      <c r="C79" s="12">
        <f>IF(COUNTIF('DISPATCHED (VT11)'!$B:$B,'DSR Attendance'!A79)&gt;0,1,0)</f>
        <v>0</v>
      </c>
      <c r="D79" s="11">
        <v>2020098</v>
      </c>
      <c r="E79" s="11" t="s">
        <v>1001</v>
      </c>
      <c r="G79" s="11" t="s">
        <v>875</v>
      </c>
      <c r="I79" s="147" t="str">
        <f t="shared" si="1"/>
        <v>ABSENT</v>
      </c>
      <c r="J79" s="147" t="str">
        <f>IF(C79=1,VLOOKUP(A79,'DISPATCHED (VT11)'!B:AK,37,FALSE),"ABSENT")</f>
        <v>ABSENT</v>
      </c>
    </row>
    <row r="80" spans="1:10">
      <c r="A80" s="1" t="s">
        <v>1002</v>
      </c>
      <c r="B80" s="11" t="s">
        <v>28</v>
      </c>
      <c r="C80" s="12">
        <f>IF(COUNTIF('DISPATCHED (VT11)'!$B:$B,'DSR Attendance'!A80)&gt;0,1,0)</f>
        <v>0</v>
      </c>
      <c r="D80" s="11">
        <v>2020415</v>
      </c>
      <c r="E80" s="11" t="s">
        <v>1003</v>
      </c>
      <c r="G80" s="11" t="s">
        <v>875</v>
      </c>
      <c r="I80" s="147" t="str">
        <f t="shared" si="1"/>
        <v>ABSENT</v>
      </c>
      <c r="J80" s="147" t="str">
        <f>IF(C80=1,VLOOKUP(A80,'DISPATCHED (VT11)'!B:AK,37,FALSE),"ABSENT")</f>
        <v>ABSENT</v>
      </c>
    </row>
    <row r="81" spans="1:10">
      <c r="A81" s="1" t="s">
        <v>123</v>
      </c>
      <c r="B81" s="11" t="s">
        <v>28</v>
      </c>
      <c r="C81" s="12">
        <f>IF(COUNTIF('DISPATCHED (VT11)'!$B:$B,'DSR Attendance'!A81)&gt;0,1,0)</f>
        <v>0</v>
      </c>
      <c r="D81" s="11">
        <v>2018929</v>
      </c>
      <c r="E81" s="11" t="s">
        <v>1004</v>
      </c>
      <c r="G81" s="11" t="s">
        <v>875</v>
      </c>
      <c r="I81" s="147" t="str">
        <f t="shared" si="1"/>
        <v>ABSENT</v>
      </c>
      <c r="J81" s="147" t="str">
        <f>IF(C81=1,VLOOKUP(A81,'DISPATCHED (VT11)'!B:AK,37,FALSE),"ABSENT")</f>
        <v>ABSENT</v>
      </c>
    </row>
    <row r="82" spans="1:10">
      <c r="A82" s="1" t="s">
        <v>118</v>
      </c>
      <c r="B82" s="11" t="s">
        <v>28</v>
      </c>
      <c r="C82" s="12">
        <f>IF(COUNTIF('DISPATCHED (VT11)'!$B:$B,'DSR Attendance'!A82)&gt;0,1,0)</f>
        <v>1</v>
      </c>
      <c r="D82" s="11">
        <v>2018934</v>
      </c>
      <c r="E82" s="11" t="s">
        <v>1005</v>
      </c>
      <c r="G82" s="11" t="s">
        <v>875</v>
      </c>
      <c r="I82" s="147" t="e">
        <f t="shared" si="1"/>
        <v>#REF!</v>
      </c>
      <c r="J82" s="147" t="e">
        <f>IF(C82=1,VLOOKUP(A82,'DISPATCHED (VT11)'!B:AK,37,FALSE),"ABSENT")</f>
        <v>#REF!</v>
      </c>
    </row>
    <row r="83" spans="1:10">
      <c r="A83" s="1" t="s">
        <v>455</v>
      </c>
      <c r="B83" s="11" t="s">
        <v>28</v>
      </c>
      <c r="C83" s="12">
        <f>IF(COUNTIF('DISPATCHED (VT11)'!$B:$B,'DSR Attendance'!A83)&gt;0,1,0)</f>
        <v>1</v>
      </c>
      <c r="D83" s="11">
        <v>2019563</v>
      </c>
      <c r="E83" s="11" t="s">
        <v>1006</v>
      </c>
      <c r="G83" s="11" t="s">
        <v>875</v>
      </c>
      <c r="I83" s="147" t="e">
        <f t="shared" si="1"/>
        <v>#REF!</v>
      </c>
      <c r="J83" s="147" t="e">
        <f>IF(C83=1,VLOOKUP(A83,'DISPATCHED (VT11)'!B:AK,37,FALSE),"ABSENT")</f>
        <v>#REF!</v>
      </c>
    </row>
    <row r="84" spans="1:10">
      <c r="A84" s="1" t="s">
        <v>1007</v>
      </c>
      <c r="B84" s="11" t="s">
        <v>28</v>
      </c>
      <c r="C84" s="12">
        <f>IF(COUNTIF('DISPATCHED (VT11)'!$B:$B,'DSR Attendance'!A84)&gt;0,1,0)</f>
        <v>0</v>
      </c>
      <c r="D84" s="11">
        <v>2020622</v>
      </c>
      <c r="E84" s="11" t="s">
        <v>1008</v>
      </c>
      <c r="G84" s="11" t="s">
        <v>875</v>
      </c>
      <c r="I84" s="147" t="str">
        <f t="shared" si="1"/>
        <v>ABSENT</v>
      </c>
      <c r="J84" s="147" t="str">
        <f>IF(C84=1,VLOOKUP(A84,'DISPATCHED (VT11)'!B:AK,37,FALSE),"ABSENT")</f>
        <v>ABSENT</v>
      </c>
    </row>
    <row r="85" spans="1:10">
      <c r="A85" s="1" t="s">
        <v>395</v>
      </c>
      <c r="B85" s="11" t="s">
        <v>28</v>
      </c>
      <c r="C85" s="12">
        <f>IF(COUNTIF('DISPATCHED (VT11)'!$B:$B,'DSR Attendance'!A85)&gt;0,1,0)</f>
        <v>1</v>
      </c>
      <c r="D85" s="11">
        <v>2018940</v>
      </c>
      <c r="E85" s="11" t="s">
        <v>1009</v>
      </c>
      <c r="G85" s="11" t="s">
        <v>875</v>
      </c>
      <c r="I85" s="147" t="e">
        <f t="shared" si="1"/>
        <v>#REF!</v>
      </c>
      <c r="J85" s="147" t="e">
        <f>IF(C85=1,VLOOKUP(A85,'DISPATCHED (VT11)'!B:AK,37,FALSE),"ABSENT")</f>
        <v>#REF!</v>
      </c>
    </row>
    <row r="86" spans="1:10">
      <c r="A86" s="1" t="s">
        <v>1010</v>
      </c>
      <c r="B86" s="11" t="s">
        <v>28</v>
      </c>
      <c r="C86" s="12">
        <f>IF(COUNTIF('DISPATCHED (VT11)'!$B:$B,'DSR Attendance'!A86)&gt;0,1,0)</f>
        <v>0</v>
      </c>
      <c r="D86" s="11">
        <v>2018949</v>
      </c>
      <c r="E86" s="11" t="s">
        <v>1011</v>
      </c>
      <c r="G86" s="11" t="s">
        <v>875</v>
      </c>
      <c r="I86" s="147" t="str">
        <f t="shared" si="1"/>
        <v>ABSENT</v>
      </c>
      <c r="J86" s="147" t="str">
        <f>IF(C86=1,VLOOKUP(A86,'DISPATCHED (VT11)'!B:AK,37,FALSE),"ABSENT")</f>
        <v>ABSENT</v>
      </c>
    </row>
    <row r="87" spans="1:10">
      <c r="A87" s="1" t="s">
        <v>129</v>
      </c>
      <c r="B87" s="11" t="s">
        <v>28</v>
      </c>
      <c r="C87" s="12">
        <f>IF(COUNTIF('DISPATCHED (VT11)'!$B:$B,'DSR Attendance'!A87)&gt;0,1,0)</f>
        <v>1</v>
      </c>
      <c r="D87" s="11">
        <v>2019084</v>
      </c>
      <c r="E87" s="11" t="s">
        <v>1012</v>
      </c>
      <c r="G87" s="11" t="s">
        <v>875</v>
      </c>
      <c r="I87" s="147" t="e">
        <f t="shared" si="1"/>
        <v>#REF!</v>
      </c>
      <c r="J87" s="147" t="e">
        <f>IF(C87=1,VLOOKUP(A87,'DISPATCHED (VT11)'!B:AK,37,FALSE),"ABSENT")</f>
        <v>#REF!</v>
      </c>
    </row>
    <row r="88" spans="1:10">
      <c r="A88" s="1" t="s">
        <v>1013</v>
      </c>
      <c r="B88" s="11" t="s">
        <v>28</v>
      </c>
      <c r="C88" s="12">
        <f>IF(COUNTIF('DISPATCHED (VT11)'!$B:$B,'DSR Attendance'!A88)&gt;0,1,0)</f>
        <v>0</v>
      </c>
      <c r="D88" s="11">
        <v>2020776</v>
      </c>
      <c r="E88" s="11" t="s">
        <v>1014</v>
      </c>
      <c r="G88" s="11" t="s">
        <v>875</v>
      </c>
      <c r="I88" s="147" t="str">
        <f t="shared" si="1"/>
        <v>ABSENT</v>
      </c>
      <c r="J88" s="147" t="str">
        <f>IF(C88=1,VLOOKUP(A88,'DISPATCHED (VT11)'!B:AK,37,FALSE),"ABSENT")</f>
        <v>ABSENT</v>
      </c>
    </row>
    <row r="89" spans="1:10">
      <c r="A89" s="1" t="s">
        <v>544</v>
      </c>
      <c r="B89" s="11" t="s">
        <v>28</v>
      </c>
      <c r="C89" s="12">
        <f>IF(COUNTIF('DISPATCHED (VT11)'!$B:$B,'DSR Attendance'!A89)&gt;0,1,0)</f>
        <v>1</v>
      </c>
      <c r="D89" s="11">
        <v>2019564</v>
      </c>
      <c r="E89" s="11" t="s">
        <v>1015</v>
      </c>
      <c r="G89" s="11" t="s">
        <v>875</v>
      </c>
      <c r="I89" s="147" t="e">
        <f t="shared" si="1"/>
        <v>#REF!</v>
      </c>
      <c r="J89" s="147" t="e">
        <f>IF(C89=1,VLOOKUP(A89,'DISPATCHED (VT11)'!B:AK,37,FALSE),"ABSENT")</f>
        <v>#REF!</v>
      </c>
    </row>
    <row r="90" spans="1:10">
      <c r="A90" s="1" t="s">
        <v>130</v>
      </c>
      <c r="B90" s="11" t="s">
        <v>28</v>
      </c>
      <c r="C90" s="12">
        <f>IF(COUNTIF('DISPATCHED (VT11)'!$B:$B,'DSR Attendance'!A90)&gt;0,1,0)</f>
        <v>0</v>
      </c>
      <c r="D90" s="11">
        <v>2018954</v>
      </c>
      <c r="E90" s="11" t="s">
        <v>1016</v>
      </c>
      <c r="G90" s="11" t="s">
        <v>875</v>
      </c>
      <c r="I90" s="147" t="str">
        <f t="shared" si="1"/>
        <v>ABSENT</v>
      </c>
      <c r="J90" s="147" t="str">
        <f>IF(C90=1,VLOOKUP(A90,'DISPATCHED (VT11)'!B:AK,37,FALSE),"ABSENT")</f>
        <v>ABSENT</v>
      </c>
    </row>
    <row r="91" spans="1:10">
      <c r="A91" s="1" t="s">
        <v>1017</v>
      </c>
      <c r="B91" s="11" t="s">
        <v>28</v>
      </c>
      <c r="C91" s="12">
        <f>IF(COUNTIF('DISPATCHED (VT11)'!$B:$B,'DSR Attendance'!A91)&gt;0,1,0)</f>
        <v>0</v>
      </c>
      <c r="D91" s="11">
        <v>2019440</v>
      </c>
      <c r="E91" s="11" t="s">
        <v>1018</v>
      </c>
      <c r="G91" s="11" t="s">
        <v>875</v>
      </c>
      <c r="I91" s="147" t="str">
        <f t="shared" si="1"/>
        <v>ABSENT</v>
      </c>
      <c r="J91" s="147" t="str">
        <f>IF(C91=1,VLOOKUP(A91,'DISPATCHED (VT11)'!B:AK,37,FALSE),"ABSENT")</f>
        <v>ABSENT</v>
      </c>
    </row>
    <row r="92" spans="1:10">
      <c r="A92" s="1" t="s">
        <v>126</v>
      </c>
      <c r="B92" s="11" t="s">
        <v>28</v>
      </c>
      <c r="C92" s="12">
        <f>IF(COUNTIF('DISPATCHED (VT11)'!$B:$B,'DSR Attendance'!A92)&gt;0,1,0)</f>
        <v>0</v>
      </c>
      <c r="D92" s="11">
        <v>2018957</v>
      </c>
      <c r="E92" s="11" t="s">
        <v>1019</v>
      </c>
      <c r="G92" s="11" t="s">
        <v>875</v>
      </c>
      <c r="I92" s="147" t="str">
        <f t="shared" si="1"/>
        <v>ABSENT</v>
      </c>
      <c r="J92" s="147" t="str">
        <f>IF(C92=1,VLOOKUP(A92,'DISPATCHED (VT11)'!B:AK,37,FALSE),"ABSENT")</f>
        <v>ABSENT</v>
      </c>
    </row>
    <row r="93" spans="1:10">
      <c r="A93" s="1" t="s">
        <v>532</v>
      </c>
      <c r="B93" s="11" t="s">
        <v>28</v>
      </c>
      <c r="C93" s="12">
        <f>IF(COUNTIF('DISPATCHED (VT11)'!$B:$B,'DSR Attendance'!A93)&gt;0,1,0)</f>
        <v>0</v>
      </c>
      <c r="E93" s="11" t="s">
        <v>1020</v>
      </c>
      <c r="G93" s="11" t="s">
        <v>875</v>
      </c>
      <c r="I93" s="147" t="str">
        <f t="shared" si="1"/>
        <v>ABSENT</v>
      </c>
      <c r="J93" s="147" t="str">
        <f>IF(C93=1,VLOOKUP(A93,'DISPATCHED (VT11)'!B:AK,37,FALSE),"ABSENT")</f>
        <v>ABSENT</v>
      </c>
    </row>
    <row r="94" spans="1:10">
      <c r="A94" s="1" t="s">
        <v>503</v>
      </c>
      <c r="B94" s="11" t="s">
        <v>28</v>
      </c>
      <c r="C94" s="12">
        <f>IF(COUNTIF('DISPATCHED (VT11)'!$B:$B,'DSR Attendance'!A94)&gt;0,1,0)</f>
        <v>0</v>
      </c>
      <c r="D94" s="11">
        <v>2019441</v>
      </c>
      <c r="E94" s="11" t="s">
        <v>1021</v>
      </c>
      <c r="G94" s="11" t="s">
        <v>875</v>
      </c>
      <c r="I94" s="147" t="str">
        <f t="shared" si="1"/>
        <v>ABSENT</v>
      </c>
      <c r="J94" s="147" t="str">
        <f>IF(C94=1,VLOOKUP(A94,'DISPATCHED (VT11)'!B:AK,37,FALSE),"ABSENT")</f>
        <v>ABSENT</v>
      </c>
    </row>
    <row r="95" spans="1:10">
      <c r="A95" s="1" t="s">
        <v>1022</v>
      </c>
      <c r="B95" s="11" t="s">
        <v>28</v>
      </c>
      <c r="C95" s="12">
        <f>IF(COUNTIF('DISPATCHED (VT11)'!$B:$B,'DSR Attendance'!A95)&gt;0,1,0)</f>
        <v>0</v>
      </c>
      <c r="D95" s="11">
        <v>2020196</v>
      </c>
      <c r="E95" s="281" t="s">
        <v>1023</v>
      </c>
      <c r="G95" s="11" t="s">
        <v>875</v>
      </c>
      <c r="I95" s="147" t="str">
        <f t="shared" si="1"/>
        <v>ABSENT</v>
      </c>
      <c r="J95" s="147" t="str">
        <f>IF(C95=1,VLOOKUP(A95,'DISPATCHED (VT11)'!B:AK,37,FALSE),"ABSENT")</f>
        <v>ABSENT</v>
      </c>
    </row>
    <row r="96" spans="1:10">
      <c r="C96" s="12">
        <f>IF(COUNTIF('DISPATCHED (VT11)'!$B:$B,'DSR Attendance'!A96)&gt;0,1,0)</f>
        <v>0</v>
      </c>
      <c r="I96" s="147" t="str">
        <f t="shared" si="1"/>
        <v>ABSENT</v>
      </c>
      <c r="J96" s="147" t="str">
        <f>IF(C96=1,VLOOKUP(A96,'DISPATCHED (VT11)'!B:AK,37,FALSE),"ABSENT")</f>
        <v>ABSENT</v>
      </c>
    </row>
    <row r="97" spans="1:10">
      <c r="A97" s="1" t="s">
        <v>1024</v>
      </c>
      <c r="B97" s="11" t="s">
        <v>109</v>
      </c>
      <c r="C97" s="12">
        <f>IF(COUNTIF('DISPATCHED (VT11)'!$B:$B,'DSR Attendance'!A97)&gt;0,1,0)</f>
        <v>1</v>
      </c>
      <c r="G97" s="11" t="s">
        <v>718</v>
      </c>
      <c r="I97" s="147" t="e">
        <f t="shared" si="1"/>
        <v>#REF!</v>
      </c>
      <c r="J97" s="147" t="e">
        <f>IF(C97=1,VLOOKUP(A97,'DISPATCHED (VT11)'!B:AK,37,FALSE),"ABSENT")</f>
        <v>#REF!</v>
      </c>
    </row>
    <row r="98" spans="1:10">
      <c r="A98" s="1" t="s">
        <v>1025</v>
      </c>
      <c r="B98" s="11" t="s">
        <v>109</v>
      </c>
      <c r="C98" s="12">
        <f>IF(COUNTIF('DISPATCHED (VT11)'!$B:$B,'DSR Attendance'!A98)&gt;0,1,0)</f>
        <v>0</v>
      </c>
      <c r="G98" s="11" t="s">
        <v>718</v>
      </c>
      <c r="I98" s="147" t="str">
        <f t="shared" si="1"/>
        <v>ABSENT</v>
      </c>
      <c r="J98" s="147" t="str">
        <f>IF(C98=1,VLOOKUP(A98,'DISPATCHED (VT11)'!B:AK,37,FALSE),"ABSENT")</f>
        <v>ABSENT</v>
      </c>
    </row>
    <row r="99" spans="1:10">
      <c r="A99" s="1" t="s">
        <v>1026</v>
      </c>
      <c r="B99" s="11" t="s">
        <v>109</v>
      </c>
      <c r="C99" s="12">
        <f>IF(COUNTIF('DISPATCHED (VT11)'!$B:$B,'DSR Attendance'!A99)&gt;0,1,0)</f>
        <v>1</v>
      </c>
      <c r="G99" s="11" t="s">
        <v>718</v>
      </c>
      <c r="I99" s="147" t="e">
        <f t="shared" si="1"/>
        <v>#REF!</v>
      </c>
      <c r="J99" s="147" t="e">
        <f>IF(C99=1,VLOOKUP(A99,'DISPATCHED (VT11)'!B:AK,37,FALSE),"ABSENT")</f>
        <v>#REF!</v>
      </c>
    </row>
    <row r="100" spans="1:10">
      <c r="A100" s="1" t="s">
        <v>1027</v>
      </c>
      <c r="B100" s="11" t="s">
        <v>109</v>
      </c>
      <c r="C100" s="12">
        <f>IF(COUNTIF('DISPATCHED (VT11)'!$B:$B,'DSR Attendance'!A100)&gt;0,1,0)</f>
        <v>0</v>
      </c>
      <c r="G100" s="11" t="s">
        <v>718</v>
      </c>
      <c r="I100" s="147" t="str">
        <f t="shared" si="1"/>
        <v>ABSENT</v>
      </c>
      <c r="J100" s="147" t="str">
        <f>IF(C100=1,VLOOKUP(A100,'DISPATCHED (VT11)'!B:AK,37,FALSE),"ABSENT")</f>
        <v>ABSENT</v>
      </c>
    </row>
    <row r="101" spans="1:10">
      <c r="A101" s="1" t="s">
        <v>522</v>
      </c>
      <c r="B101" s="11" t="s">
        <v>109</v>
      </c>
      <c r="C101" s="12">
        <f>IF(COUNTIF('DISPATCHED (VT11)'!$B:$B,'DSR Attendance'!A101)&gt;0,1,0)</f>
        <v>0</v>
      </c>
      <c r="G101" s="11" t="s">
        <v>718</v>
      </c>
      <c r="I101" s="147" t="str">
        <f t="shared" si="1"/>
        <v>ABSENT</v>
      </c>
      <c r="J101" s="147" t="str">
        <f>IF(C101=1,VLOOKUP(A101,'DISPATCHED (VT11)'!B:AK,37,FALSE),"ABSENT")</f>
        <v>ABSENT</v>
      </c>
    </row>
    <row r="102" spans="1:10">
      <c r="A102" s="1" t="s">
        <v>1028</v>
      </c>
      <c r="B102" s="11" t="s">
        <v>109</v>
      </c>
      <c r="C102" s="12">
        <f>IF(COUNTIF('DISPATCHED (VT11)'!$B:$B,'DSR Attendance'!A102)&gt;0,1,0)</f>
        <v>0</v>
      </c>
      <c r="G102" s="11" t="s">
        <v>718</v>
      </c>
      <c r="I102" s="147" t="str">
        <f t="shared" si="1"/>
        <v>ABSENT</v>
      </c>
      <c r="J102" s="147" t="str">
        <f>IF(C102=1,VLOOKUP(A102,'DISPATCHED (VT11)'!B:AK,37,FALSE),"ABSENT")</f>
        <v>ABSENT</v>
      </c>
    </row>
    <row r="103" spans="1:10">
      <c r="A103" s="1" t="s">
        <v>1029</v>
      </c>
      <c r="B103" s="11" t="s">
        <v>109</v>
      </c>
      <c r="C103" s="12">
        <f>IF(COUNTIF('DISPATCHED (VT11)'!$B:$B,'DSR Attendance'!A103)&gt;0,1,0)</f>
        <v>0</v>
      </c>
      <c r="G103" s="11" t="s">
        <v>718</v>
      </c>
      <c r="I103" s="147" t="str">
        <f t="shared" si="1"/>
        <v>ABSENT</v>
      </c>
      <c r="J103" s="147" t="str">
        <f>IF(C103=1,VLOOKUP(A103,'DISPATCHED (VT11)'!B:AK,37,FALSE),"ABSENT")</f>
        <v>ABSENT</v>
      </c>
    </row>
    <row r="104" spans="1:10">
      <c r="A104" s="1" t="s">
        <v>389</v>
      </c>
      <c r="B104" s="11" t="s">
        <v>109</v>
      </c>
      <c r="C104" s="12">
        <f>IF(COUNTIF('DISPATCHED (VT11)'!$B:$B,'DSR Attendance'!A104)&gt;0,1,0)</f>
        <v>0</v>
      </c>
      <c r="G104" s="11" t="s">
        <v>718</v>
      </c>
      <c r="I104" s="147" t="str">
        <f t="shared" si="1"/>
        <v>ABSENT</v>
      </c>
      <c r="J104" s="147" t="str">
        <f>IF(C104=1,VLOOKUP(A104,'DISPATCHED (VT11)'!B:AK,37,FALSE),"ABSENT")</f>
        <v>ABSENT</v>
      </c>
    </row>
    <row r="105" spans="1:10">
      <c r="A105" s="1" t="s">
        <v>559</v>
      </c>
      <c r="B105" s="11" t="s">
        <v>109</v>
      </c>
      <c r="C105" s="12">
        <f>IF(COUNTIF('DISPATCHED (VT11)'!$B:$B,'DSR Attendance'!A105)&gt;0,1,0)</f>
        <v>1</v>
      </c>
      <c r="G105" s="11" t="s">
        <v>718</v>
      </c>
      <c r="I105" s="147" t="e">
        <f t="shared" si="1"/>
        <v>#REF!</v>
      </c>
      <c r="J105" s="147" t="e">
        <f>IF(C105=1,VLOOKUP(A105,'DISPATCHED (VT11)'!B:AK,37,FALSE),"ABSENT")</f>
        <v>#REF!</v>
      </c>
    </row>
    <row r="106" spans="1:10">
      <c r="A106" s="1" t="s">
        <v>423</v>
      </c>
      <c r="B106" s="11" t="s">
        <v>109</v>
      </c>
      <c r="C106" s="12">
        <f>IF(COUNTIF('DISPATCHED (VT11)'!$B:$B,'DSR Attendance'!A106)&gt;0,1,0)</f>
        <v>0</v>
      </c>
      <c r="G106" s="11" t="s">
        <v>718</v>
      </c>
      <c r="I106" s="147" t="str">
        <f t="shared" si="1"/>
        <v>ABSENT</v>
      </c>
      <c r="J106" s="147" t="str">
        <f>IF(C106=1,VLOOKUP(A106,'DISPATCHED (VT11)'!B:AK,37,FALSE),"ABSENT")</f>
        <v>ABSENT</v>
      </c>
    </row>
    <row r="107" spans="1:10">
      <c r="A107" s="1" t="s">
        <v>518</v>
      </c>
      <c r="B107" s="11" t="s">
        <v>109</v>
      </c>
      <c r="C107" s="12">
        <f>IF(COUNTIF('DISPATCHED (VT11)'!$B:$B,'DSR Attendance'!A107)&gt;0,1,0)</f>
        <v>1</v>
      </c>
      <c r="G107" s="11" t="s">
        <v>718</v>
      </c>
      <c r="I107" s="147" t="e">
        <f t="shared" si="1"/>
        <v>#REF!</v>
      </c>
      <c r="J107" s="147" t="e">
        <f>IF(C107=1,VLOOKUP(A107,'DISPATCHED (VT11)'!B:AK,37,FALSE),"ABSENT")</f>
        <v>#REF!</v>
      </c>
    </row>
    <row r="108" spans="1:10">
      <c r="A108" s="1" t="s">
        <v>472</v>
      </c>
      <c r="B108" s="11" t="s">
        <v>109</v>
      </c>
      <c r="C108" s="12">
        <f>IF(COUNTIF('DISPATCHED (VT11)'!$B:$B,'DSR Attendance'!A108)&gt;0,1,0)</f>
        <v>1</v>
      </c>
      <c r="G108" s="11" t="s">
        <v>718</v>
      </c>
      <c r="I108" s="147" t="e">
        <f t="shared" si="1"/>
        <v>#REF!</v>
      </c>
      <c r="J108" s="147" t="e">
        <f>IF(C108=1,VLOOKUP(A108,'DISPATCHED (VT11)'!B:AK,37,FALSE),"ABSENT")</f>
        <v>#REF!</v>
      </c>
    </row>
    <row r="109" spans="1:10">
      <c r="A109" s="1" t="s">
        <v>445</v>
      </c>
      <c r="B109" s="11" t="s">
        <v>109</v>
      </c>
      <c r="C109" s="12">
        <f>IF(COUNTIF('DISPATCHED (VT11)'!$B:$B,'DSR Attendance'!A109)&gt;0,1,0)</f>
        <v>1</v>
      </c>
      <c r="G109" s="11" t="s">
        <v>718</v>
      </c>
      <c r="I109" s="147" t="e">
        <f t="shared" si="1"/>
        <v>#REF!</v>
      </c>
      <c r="J109" s="147" t="e">
        <f>IF(C109=1,VLOOKUP(A109,'DISPATCHED (VT11)'!B:AK,37,FALSE),"ABSENT")</f>
        <v>#REF!</v>
      </c>
    </row>
    <row r="110" spans="1:10">
      <c r="A110" s="1" t="s">
        <v>500</v>
      </c>
      <c r="B110" s="11" t="s">
        <v>109</v>
      </c>
      <c r="C110" s="12">
        <f>IF(COUNTIF('DISPATCHED (VT11)'!$B:$B,'DSR Attendance'!A110)&gt;0,1,0)</f>
        <v>0</v>
      </c>
      <c r="G110" s="11" t="s">
        <v>718</v>
      </c>
      <c r="I110" s="147" t="str">
        <f t="shared" si="1"/>
        <v>ABSENT</v>
      </c>
      <c r="J110" s="147" t="str">
        <f>IF(C110=1,VLOOKUP(A110,'DISPATCHED (VT11)'!B:AK,37,FALSE),"ABSENT")</f>
        <v>ABSENT</v>
      </c>
    </row>
    <row r="111" spans="1:10">
      <c r="A111" s="1" t="s">
        <v>1030</v>
      </c>
      <c r="B111" s="11" t="s">
        <v>109</v>
      </c>
      <c r="C111" s="12">
        <f>IF(COUNTIF('DISPATCHED (VT11)'!$B:$B,'DSR Attendance'!A111)&gt;0,1,0)</f>
        <v>0</v>
      </c>
      <c r="G111" s="11" t="s">
        <v>718</v>
      </c>
      <c r="I111" s="147" t="str">
        <f t="shared" si="1"/>
        <v>ABSENT</v>
      </c>
      <c r="J111" s="147" t="str">
        <f>IF(C111=1,VLOOKUP(A111,'DISPATCHED (VT11)'!B:AK,37,FALSE),"ABSENT")</f>
        <v>ABSENT</v>
      </c>
    </row>
    <row r="112" spans="1:10">
      <c r="A112" s="1" t="s">
        <v>1031</v>
      </c>
      <c r="B112" s="11" t="s">
        <v>109</v>
      </c>
      <c r="C112" s="12">
        <f>IF(COUNTIF('DISPATCHED (VT11)'!$B:$B,'DSR Attendance'!A112)&gt;0,1,0)</f>
        <v>0</v>
      </c>
      <c r="G112" s="11" t="s">
        <v>718</v>
      </c>
      <c r="I112" s="147" t="str">
        <f t="shared" si="1"/>
        <v>ABSENT</v>
      </c>
      <c r="J112" s="147" t="str">
        <f>IF(C112=1,VLOOKUP(A112,'DISPATCHED (VT11)'!B:AK,37,FALSE),"ABSENT")</f>
        <v>ABSENT</v>
      </c>
    </row>
    <row r="113" spans="1:17">
      <c r="A113" s="1" t="s">
        <v>476</v>
      </c>
      <c r="B113" s="11" t="s">
        <v>109</v>
      </c>
      <c r="C113" s="12">
        <f>IF(COUNTIF('DISPATCHED (VT11)'!$B:$B,'DSR Attendance'!A113)&gt;0,1,0)</f>
        <v>1</v>
      </c>
      <c r="G113" s="11" t="s">
        <v>718</v>
      </c>
      <c r="I113" s="147" t="e">
        <f t="shared" si="1"/>
        <v>#REF!</v>
      </c>
      <c r="J113" s="147" t="e">
        <f>IF(C113=1,VLOOKUP(A113,'DISPATCHED (VT11)'!B:AK,37,FALSE),"ABSENT")</f>
        <v>#REF!</v>
      </c>
    </row>
    <row r="114" spans="1:17">
      <c r="A114" s="1" t="s">
        <v>474</v>
      </c>
      <c r="B114" s="11" t="s">
        <v>109</v>
      </c>
      <c r="C114" s="12">
        <f>IF(COUNTIF('DISPATCHED (VT11)'!$B:$B,'DSR Attendance'!A114)&gt;0,1,0)</f>
        <v>0</v>
      </c>
      <c r="G114" s="11" t="s">
        <v>718</v>
      </c>
      <c r="I114" s="147" t="str">
        <f t="shared" si="1"/>
        <v>ABSENT</v>
      </c>
      <c r="J114" s="147" t="str">
        <f>IF(C114=1,VLOOKUP(A114,'DISPATCHED (VT11)'!B:AK,37,FALSE),"ABSENT")</f>
        <v>ABSENT</v>
      </c>
    </row>
    <row r="115" spans="1:17">
      <c r="A115" s="1" t="s">
        <v>449</v>
      </c>
      <c r="B115" s="11" t="s">
        <v>109</v>
      </c>
      <c r="C115" s="12">
        <f>IF(COUNTIF('DISPATCHED (VT11)'!$B:$B,'DSR Attendance'!A115)&gt;0,1,0)</f>
        <v>1</v>
      </c>
      <c r="G115" s="11" t="s">
        <v>718</v>
      </c>
      <c r="I115" s="147" t="e">
        <f t="shared" si="1"/>
        <v>#REF!</v>
      </c>
      <c r="J115" s="147" t="e">
        <f>IF(C115=1,VLOOKUP(A115,'DISPATCHED (VT11)'!B:AK,37,FALSE),"ABSENT")</f>
        <v>#REF!</v>
      </c>
    </row>
    <row r="116" spans="1:17">
      <c r="C116" s="12">
        <f>IF(COUNTIF('DISPATCHED (VT11)'!$B:$B,'DSR Attendance'!A116)&gt;0,1,0)</f>
        <v>0</v>
      </c>
      <c r="I116" s="147" t="str">
        <f t="shared" si="1"/>
        <v>ABSENT</v>
      </c>
      <c r="J116" s="147" t="str">
        <f>IF(C116=1,VLOOKUP(A116,'DISPATCHED (VT11)'!B:AK,37,FALSE),"ABSENT")</f>
        <v>ABSENT</v>
      </c>
    </row>
    <row r="117" spans="1:17">
      <c r="A117" s="1" t="s">
        <v>1032</v>
      </c>
      <c r="B117" s="11" t="s">
        <v>110</v>
      </c>
      <c r="C117" s="12">
        <f>IF(COUNTIF('DISPATCHED (VT11)'!$B:$B,'DSR Attendance'!A117)&gt;0,1,0)</f>
        <v>0</v>
      </c>
      <c r="G117" s="11" t="s">
        <v>718</v>
      </c>
      <c r="I117" s="147" t="str">
        <f t="shared" si="1"/>
        <v>ABSENT</v>
      </c>
      <c r="J117" s="147" t="str">
        <f>IF(C117=1,VLOOKUP(A117,'DISPATCHED (VT11)'!B:AK,37,FALSE),"ABSENT")</f>
        <v>ABSENT</v>
      </c>
    </row>
    <row r="118" spans="1:17">
      <c r="A118" s="1" t="s">
        <v>430</v>
      </c>
      <c r="B118" s="11" t="s">
        <v>110</v>
      </c>
      <c r="C118" s="12">
        <f>IF(COUNTIF('DISPATCHED (VT11)'!$B:$B,'DSR Attendance'!A118)&gt;0,1,0)</f>
        <v>1</v>
      </c>
      <c r="G118" s="11" t="s">
        <v>718</v>
      </c>
      <c r="I118" s="147" t="e">
        <f t="shared" si="1"/>
        <v>#REF!</v>
      </c>
      <c r="J118" s="147" t="e">
        <f>IF(C118=1,VLOOKUP(A118,'DISPATCHED (VT11)'!B:AK,37,FALSE),"ABSENT")</f>
        <v>#REF!</v>
      </c>
    </row>
    <row r="119" spans="1:17">
      <c r="A119" s="1" t="s">
        <v>492</v>
      </c>
      <c r="B119" s="11" t="s">
        <v>110</v>
      </c>
      <c r="C119" s="12">
        <f>IF(COUNTIF('DISPATCHED (VT11)'!$B:$B,'DSR Attendance'!A119)&gt;0,1,0)</f>
        <v>1</v>
      </c>
      <c r="G119" s="11" t="s">
        <v>718</v>
      </c>
      <c r="I119" s="147" t="e">
        <f t="shared" si="1"/>
        <v>#REF!</v>
      </c>
      <c r="J119" s="147" t="e">
        <f>IF(C119=1,VLOOKUP(A119,'DISPATCHED (VT11)'!B:AK,37,FALSE),"ABSENT")</f>
        <v>#REF!</v>
      </c>
    </row>
    <row r="120" spans="1:17">
      <c r="A120" s="1" t="s">
        <v>432</v>
      </c>
      <c r="B120" s="11" t="s">
        <v>110</v>
      </c>
      <c r="C120" s="12">
        <f>IF(COUNTIF('DISPATCHED (VT11)'!$B:$B,'DSR Attendance'!A120)&gt;0,1,0)</f>
        <v>0</v>
      </c>
      <c r="G120" s="11" t="s">
        <v>718</v>
      </c>
      <c r="I120" s="147" t="str">
        <f t="shared" si="1"/>
        <v>ABSENT</v>
      </c>
      <c r="J120" s="147" t="str">
        <f>IF(C120=1,VLOOKUP(A120,'DISPATCHED (VT11)'!B:AK,37,FALSE),"ABSENT")</f>
        <v>ABSENT</v>
      </c>
    </row>
    <row r="121" spans="1:17" s="130" customFormat="1">
      <c r="A121" s="1" t="s">
        <v>1033</v>
      </c>
      <c r="B121" s="11" t="s">
        <v>110</v>
      </c>
      <c r="C121" s="12">
        <f>IF(COUNTIF('DISPATCHED (VT11)'!$B:$B,'DSR Attendance'!A121)&gt;0,1,0)</f>
        <v>0</v>
      </c>
      <c r="D121" s="11"/>
      <c r="E121" s="11"/>
      <c r="F121" s="11"/>
      <c r="G121" s="11" t="s">
        <v>718</v>
      </c>
      <c r="H121" s="147"/>
      <c r="I121" s="147" t="str">
        <f t="shared" si="1"/>
        <v>ABSENT</v>
      </c>
      <c r="J121" s="147" t="str">
        <f>IF(C121=1,VLOOKUP(A121,'DISPATCHED (VT11)'!B:AK,37,FALSE),"ABSENT")</f>
        <v>ABSENT</v>
      </c>
      <c r="K121" s="140"/>
      <c r="Q121" s="140"/>
    </row>
    <row r="122" spans="1:17">
      <c r="A122" s="1" t="s">
        <v>1034</v>
      </c>
      <c r="B122" s="11" t="s">
        <v>110</v>
      </c>
      <c r="C122" s="12">
        <f>IF(COUNTIF('DISPATCHED (VT11)'!$B:$B,'DSR Attendance'!A122)&gt;0,1,0)</f>
        <v>0</v>
      </c>
      <c r="G122" s="11" t="s">
        <v>718</v>
      </c>
      <c r="I122" s="147" t="str">
        <f t="shared" si="1"/>
        <v>ABSENT</v>
      </c>
      <c r="J122" s="147" t="str">
        <f>IF(C122=1,VLOOKUP(A122,'DISPATCHED (VT11)'!B:AK,37,FALSE),"ABSENT")</f>
        <v>ABSENT</v>
      </c>
    </row>
    <row r="123" spans="1:17">
      <c r="A123" s="1" t="s">
        <v>1035</v>
      </c>
      <c r="B123" s="11" t="s">
        <v>110</v>
      </c>
      <c r="C123" s="12">
        <f>IF(COUNTIF('DISPATCHED (VT11)'!$B:$B,'DSR Attendance'!A123)&gt;0,1,0)</f>
        <v>1</v>
      </c>
      <c r="G123" s="11" t="s">
        <v>718</v>
      </c>
      <c r="I123" s="147" t="e">
        <f t="shared" si="1"/>
        <v>#REF!</v>
      </c>
      <c r="J123" s="147" t="e">
        <f>IF(C123=1,VLOOKUP(A123,'DISPATCHED (VT11)'!B:AK,37,FALSE),"ABSENT")</f>
        <v>#REF!</v>
      </c>
    </row>
    <row r="124" spans="1:17">
      <c r="A124" s="1" t="s">
        <v>1036</v>
      </c>
      <c r="B124" s="11" t="s">
        <v>110</v>
      </c>
      <c r="C124" s="12">
        <f>IF(COUNTIF('DISPATCHED (VT11)'!$B:$B,'DSR Attendance'!A124)&gt;0,1,0)</f>
        <v>1</v>
      </c>
      <c r="G124" s="11" t="s">
        <v>718</v>
      </c>
      <c r="I124" s="147" t="e">
        <f t="shared" si="1"/>
        <v>#REF!</v>
      </c>
      <c r="J124" s="147" t="e">
        <f>IF(C124=1,VLOOKUP(A124,'DISPATCHED (VT11)'!B:AK,37,FALSE),"ABSENT")</f>
        <v>#REF!</v>
      </c>
    </row>
    <row r="125" spans="1:17">
      <c r="A125" s="1" t="s">
        <v>1037</v>
      </c>
      <c r="B125" s="11" t="s">
        <v>110</v>
      </c>
      <c r="C125" s="12">
        <f>IF(COUNTIF('DISPATCHED (VT11)'!$B:$B,'DSR Attendance'!A125)&gt;0,1,0)</f>
        <v>0</v>
      </c>
      <c r="G125" s="11" t="s">
        <v>718</v>
      </c>
      <c r="I125" s="147" t="str">
        <f t="shared" si="1"/>
        <v>ABSENT</v>
      </c>
      <c r="J125" s="147" t="str">
        <f>IF(C125=1,VLOOKUP(A125,'DISPATCHED (VT11)'!B:AK,37,FALSE),"ABSENT")</f>
        <v>ABSENT</v>
      </c>
    </row>
    <row r="126" spans="1:17">
      <c r="A126" s="1" t="s">
        <v>1038</v>
      </c>
      <c r="B126" s="11" t="s">
        <v>110</v>
      </c>
      <c r="C126" s="12">
        <f>IF(COUNTIF('DISPATCHED (VT11)'!$B:$B,'DSR Attendance'!A126)&gt;0,1,0)</f>
        <v>0</v>
      </c>
      <c r="G126" s="11" t="s">
        <v>718</v>
      </c>
      <c r="I126" s="147" t="str">
        <f t="shared" si="1"/>
        <v>ABSENT</v>
      </c>
      <c r="J126" s="147" t="str">
        <f>IF(C126=1,VLOOKUP(A126,'DISPATCHED (VT11)'!B:AK,37,FALSE),"ABSENT")</f>
        <v>ABSENT</v>
      </c>
    </row>
    <row r="127" spans="1:17">
      <c r="A127" s="1" t="s">
        <v>1039</v>
      </c>
      <c r="B127" s="11" t="s">
        <v>110</v>
      </c>
      <c r="C127" s="12">
        <f>IF(COUNTIF('DISPATCHED (VT11)'!$B:$B,'DSR Attendance'!A127)&gt;0,1,0)</f>
        <v>1</v>
      </c>
      <c r="G127" s="11" t="s">
        <v>718</v>
      </c>
      <c r="I127" s="147" t="e">
        <f t="shared" si="1"/>
        <v>#REF!</v>
      </c>
      <c r="J127" s="147" t="e">
        <f>IF(C127=1,VLOOKUP(A127,'DISPATCHED (VT11)'!B:AK,37,FALSE),"ABSENT")</f>
        <v>#REF!</v>
      </c>
    </row>
    <row r="128" spans="1:17">
      <c r="A128" s="1" t="s">
        <v>1040</v>
      </c>
      <c r="B128" s="11" t="s">
        <v>110</v>
      </c>
      <c r="C128" s="12">
        <f>IF(COUNTIF('DISPATCHED (VT11)'!$B:$B,'DSR Attendance'!A128)&gt;0,1,0)</f>
        <v>0</v>
      </c>
      <c r="G128" s="11" t="s">
        <v>718</v>
      </c>
      <c r="I128" s="147" t="str">
        <f t="shared" si="1"/>
        <v>ABSENT</v>
      </c>
      <c r="J128" s="147" t="str">
        <f>IF(C128=1,VLOOKUP(A128,'DISPATCHED (VT11)'!B:AK,37,FALSE),"ABSENT")</f>
        <v>ABSENT</v>
      </c>
    </row>
    <row r="129" spans="1:10">
      <c r="A129" s="1" t="s">
        <v>438</v>
      </c>
      <c r="B129" s="11" t="s">
        <v>110</v>
      </c>
      <c r="C129" s="12">
        <f>IF(COUNTIF('DISPATCHED (VT11)'!$B:$B,'DSR Attendance'!A129)&gt;0,1,0)</f>
        <v>1</v>
      </c>
      <c r="G129" s="11" t="s">
        <v>718</v>
      </c>
      <c r="I129" s="147" t="e">
        <f t="shared" si="1"/>
        <v>#REF!</v>
      </c>
      <c r="J129" s="147" t="e">
        <f>IF(C129=1,VLOOKUP(A129,'DISPATCHED (VT11)'!B:AK,37,FALSE),"ABSENT")</f>
        <v>#REF!</v>
      </c>
    </row>
    <row r="130" spans="1:10">
      <c r="A130" s="1" t="s">
        <v>1041</v>
      </c>
      <c r="B130" s="11" t="s">
        <v>110</v>
      </c>
      <c r="C130" s="12">
        <f>IF(COUNTIF('DISPATCHED (VT11)'!$B:$B,'DSR Attendance'!A130)&gt;0,1,0)</f>
        <v>0</v>
      </c>
      <c r="G130" s="11" t="s">
        <v>718</v>
      </c>
      <c r="I130" s="147" t="str">
        <f t="shared" si="1"/>
        <v>ABSENT</v>
      </c>
      <c r="J130" s="147" t="str">
        <f>IF(C130=1,VLOOKUP(A130,'DISPATCHED (VT11)'!B:AK,37,FALSE),"ABSENT")</f>
        <v>ABSENT</v>
      </c>
    </row>
    <row r="131" spans="1:10">
      <c r="A131" s="1" t="s">
        <v>427</v>
      </c>
      <c r="B131" s="11" t="s">
        <v>110</v>
      </c>
      <c r="C131" s="12">
        <f>IF(COUNTIF('DISPATCHED (VT11)'!$B:$B,'DSR Attendance'!A131)&gt;0,1,0)</f>
        <v>1</v>
      </c>
      <c r="G131" s="11" t="s">
        <v>718</v>
      </c>
      <c r="I131" s="147" t="e">
        <f t="shared" si="1"/>
        <v>#REF!</v>
      </c>
      <c r="J131" s="147" t="e">
        <f>IF(C131=1,VLOOKUP(A131,'DISPATCHED (VT11)'!B:AK,37,FALSE),"ABSENT")</f>
        <v>#REF!</v>
      </c>
    </row>
    <row r="132" spans="1:10">
      <c r="A132" s="1" t="s">
        <v>1042</v>
      </c>
      <c r="B132" s="11" t="s">
        <v>110</v>
      </c>
      <c r="C132" s="12">
        <f>IF(COUNTIF('DISPATCHED (VT11)'!$B:$B,'DSR Attendance'!A132)&gt;0,1,0)</f>
        <v>0</v>
      </c>
      <c r="G132" s="11" t="s">
        <v>718</v>
      </c>
      <c r="I132" s="147" t="str">
        <f t="shared" ref="I132:I195" si="2">+IF(J132="ABSENT","ABSENT",IF(J132="ON TIME","PRESENT",IF(J132="LATE","PRESENT BUT LATE")))</f>
        <v>ABSENT</v>
      </c>
      <c r="J132" s="147" t="str">
        <f>IF(C132=1,VLOOKUP(A132,'DISPATCHED (VT11)'!B:AK,37,FALSE),"ABSENT")</f>
        <v>ABSENT</v>
      </c>
    </row>
    <row r="133" spans="1:10">
      <c r="A133" s="1" t="s">
        <v>1043</v>
      </c>
      <c r="B133" s="11" t="s">
        <v>110</v>
      </c>
      <c r="C133" s="12">
        <f>IF(COUNTIF('DISPATCHED (VT11)'!$B:$B,'DSR Attendance'!A133)&gt;0,1,0)</f>
        <v>0</v>
      </c>
      <c r="G133" s="11" t="s">
        <v>718</v>
      </c>
      <c r="I133" s="147" t="str">
        <f t="shared" si="2"/>
        <v>ABSENT</v>
      </c>
      <c r="J133" s="147" t="str">
        <f>IF(C133=1,VLOOKUP(A133,'DISPATCHED (VT11)'!B:AK,37,FALSE),"ABSENT")</f>
        <v>ABSENT</v>
      </c>
    </row>
    <row r="134" spans="1:10">
      <c r="A134" s="1" t="s">
        <v>1044</v>
      </c>
      <c r="B134" s="11" t="s">
        <v>110</v>
      </c>
      <c r="C134" s="12">
        <f>IF(COUNTIF('DISPATCHED (VT11)'!$B:$B,'DSR Attendance'!A134)&gt;0,1,0)</f>
        <v>0</v>
      </c>
      <c r="G134" s="11" t="s">
        <v>718</v>
      </c>
      <c r="I134" s="147" t="str">
        <f t="shared" si="2"/>
        <v>ABSENT</v>
      </c>
      <c r="J134" s="147" t="str">
        <f>IF(C134=1,VLOOKUP(A134,'DISPATCHED (VT11)'!B:AK,37,FALSE),"ABSENT")</f>
        <v>ABSENT</v>
      </c>
    </row>
    <row r="135" spans="1:10">
      <c r="A135" s="1" t="s">
        <v>466</v>
      </c>
      <c r="B135" s="11" t="s">
        <v>110</v>
      </c>
      <c r="C135" s="12">
        <f>IF(COUNTIF('DISPATCHED (VT11)'!$B:$B,'DSR Attendance'!A135)&gt;0,1,0)</f>
        <v>1</v>
      </c>
      <c r="G135" s="11" t="s">
        <v>718</v>
      </c>
      <c r="I135" s="147" t="e">
        <f t="shared" si="2"/>
        <v>#REF!</v>
      </c>
      <c r="J135" s="147" t="e">
        <f>IF(C135=1,VLOOKUP(A135,'DISPATCHED (VT11)'!B:AK,37,FALSE),"ABSENT")</f>
        <v>#REF!</v>
      </c>
    </row>
    <row r="136" spans="1:10">
      <c r="A136" s="1" t="s">
        <v>483</v>
      </c>
      <c r="B136" s="11" t="s">
        <v>110</v>
      </c>
      <c r="C136" s="12">
        <f>IF(COUNTIF('DISPATCHED (VT11)'!$B:$B,'DSR Attendance'!A136)&gt;0,1,0)</f>
        <v>1</v>
      </c>
      <c r="G136" s="11" t="s">
        <v>718</v>
      </c>
      <c r="I136" s="147" t="e">
        <f t="shared" si="2"/>
        <v>#REF!</v>
      </c>
      <c r="J136" s="147" t="e">
        <f>IF(C136=1,VLOOKUP(A136,'DISPATCHED (VT11)'!B:AK,37,FALSE),"ABSENT")</f>
        <v>#REF!</v>
      </c>
    </row>
    <row r="137" spans="1:10">
      <c r="A137" s="1" t="s">
        <v>1045</v>
      </c>
      <c r="B137" s="11" t="s">
        <v>110</v>
      </c>
      <c r="C137" s="12">
        <f>IF(COUNTIF('DISPATCHED (VT11)'!$B:$B,'DSR Attendance'!A137)&gt;0,1,0)</f>
        <v>0</v>
      </c>
      <c r="G137" s="11" t="s">
        <v>718</v>
      </c>
      <c r="I137" s="147" t="str">
        <f t="shared" si="2"/>
        <v>ABSENT</v>
      </c>
      <c r="J137" s="147" t="str">
        <f>IF(C137=1,VLOOKUP(A137,'DISPATCHED (VT11)'!B:AK,37,FALSE),"ABSENT")</f>
        <v>ABSENT</v>
      </c>
    </row>
    <row r="138" spans="1:10">
      <c r="A138" s="1" t="s">
        <v>1046</v>
      </c>
      <c r="B138" s="11" t="s">
        <v>110</v>
      </c>
      <c r="C138" s="12">
        <f>IF(COUNTIF('DISPATCHED (VT11)'!$B:$B,'DSR Attendance'!A138)&gt;0,1,0)</f>
        <v>0</v>
      </c>
      <c r="G138" s="11" t="s">
        <v>718</v>
      </c>
      <c r="I138" s="147" t="str">
        <f t="shared" si="2"/>
        <v>ABSENT</v>
      </c>
      <c r="J138" s="147" t="str">
        <f>IF(C138=1,VLOOKUP(A138,'DISPATCHED (VT11)'!B:AK,37,FALSE),"ABSENT")</f>
        <v>ABSENT</v>
      </c>
    </row>
    <row r="139" spans="1:10">
      <c r="C139" s="12">
        <f>IF(COUNTIF('DISPATCHED (VT11)'!$B:$B,'DSR Attendance'!A139)&gt;0,1,0)</f>
        <v>0</v>
      </c>
      <c r="I139" s="147" t="str">
        <f t="shared" si="2"/>
        <v>ABSENT</v>
      </c>
      <c r="J139" s="147" t="str">
        <f>IF(C139=1,VLOOKUP(A139,'DISPATCHED (VT11)'!B:AK,37,FALSE),"ABSENT")</f>
        <v>ABSENT</v>
      </c>
    </row>
    <row r="140" spans="1:10">
      <c r="A140" s="1" t="s">
        <v>1047</v>
      </c>
      <c r="B140" s="11" t="s">
        <v>28</v>
      </c>
      <c r="C140" s="12">
        <f>IF(COUNTIF('DISPATCHED (VT11)'!$B:$B,'DSR Attendance'!A140)&gt;0,1,0)</f>
        <v>1</v>
      </c>
      <c r="I140" s="147" t="e">
        <f t="shared" si="2"/>
        <v>#REF!</v>
      </c>
      <c r="J140" s="147" t="e">
        <f>IF(C140=1,VLOOKUP(A140,'DISPATCHED (VT11)'!B:AK,37,FALSE),"ABSENT")</f>
        <v>#REF!</v>
      </c>
    </row>
    <row r="141" spans="1:10">
      <c r="A141" s="1" t="s">
        <v>377</v>
      </c>
      <c r="B141" s="11" t="s">
        <v>28</v>
      </c>
      <c r="C141" s="12">
        <f>IF(COUNTIF('DISPATCHED (VT11)'!$B:$B,'DSR Attendance'!A141)&gt;0,1,0)</f>
        <v>1</v>
      </c>
      <c r="I141" s="147" t="e">
        <f t="shared" si="2"/>
        <v>#REF!</v>
      </c>
      <c r="J141" s="147" t="e">
        <f>IF(C141=1,VLOOKUP(A141,'DISPATCHED (VT11)'!B:AK,37,FALSE),"ABSENT")</f>
        <v>#REF!</v>
      </c>
    </row>
    <row r="142" spans="1:10">
      <c r="A142" s="1" t="s">
        <v>1048</v>
      </c>
      <c r="B142" s="11" t="s">
        <v>28</v>
      </c>
      <c r="C142" s="12">
        <f>IF(COUNTIF('DISPATCHED (VT11)'!$B:$B,'DSR Attendance'!A142)&gt;0,1,0)</f>
        <v>0</v>
      </c>
      <c r="I142" s="147" t="str">
        <f t="shared" si="2"/>
        <v>ABSENT</v>
      </c>
      <c r="J142" s="147" t="str">
        <f>IF(C142=1,VLOOKUP(A142,'DISPATCHED (VT11)'!B:AK,37,FALSE),"ABSENT")</f>
        <v>ABSENT</v>
      </c>
    </row>
    <row r="143" spans="1:10">
      <c r="A143" s="1" t="s">
        <v>1049</v>
      </c>
      <c r="B143" s="11" t="s">
        <v>28</v>
      </c>
      <c r="C143" s="12">
        <f>IF(COUNTIF('DISPATCHED (VT11)'!$B:$B,'DSR Attendance'!A143)&gt;0,1,0)</f>
        <v>1</v>
      </c>
      <c r="I143" s="147" t="e">
        <f t="shared" si="2"/>
        <v>#REF!</v>
      </c>
      <c r="J143" s="147" t="e">
        <f>IF(C143=1,VLOOKUP(A143,'DISPATCHED (VT11)'!B:AK,37,FALSE),"ABSENT")</f>
        <v>#REF!</v>
      </c>
    </row>
    <row r="144" spans="1:10">
      <c r="A144" s="1" t="s">
        <v>393</v>
      </c>
      <c r="B144" s="11" t="s">
        <v>28</v>
      </c>
      <c r="C144" s="12">
        <f>IF(COUNTIF('DISPATCHED (VT11)'!$B:$B,'DSR Attendance'!A144)&gt;0,1,0)</f>
        <v>1</v>
      </c>
      <c r="I144" s="147" t="e">
        <f t="shared" si="2"/>
        <v>#REF!</v>
      </c>
      <c r="J144" s="147" t="e">
        <f>IF(C144=1,VLOOKUP(A144,'DISPATCHED (VT11)'!B:AK,37,FALSE),"ABSENT")</f>
        <v>#REF!</v>
      </c>
    </row>
    <row r="145" spans="1:10">
      <c r="A145" s="1" t="s">
        <v>516</v>
      </c>
      <c r="B145" s="11" t="s">
        <v>28</v>
      </c>
      <c r="C145" s="12">
        <f>IF(COUNTIF('DISPATCHED (VT11)'!$B:$B,'DSR Attendance'!A145)&gt;0,1,0)</f>
        <v>1</v>
      </c>
      <c r="I145" s="147" t="e">
        <f t="shared" si="2"/>
        <v>#REF!</v>
      </c>
      <c r="J145" s="147" t="e">
        <f>IF(C145=1,VLOOKUP(A145,'DISPATCHED (VT11)'!B:AK,37,FALSE),"ABSENT")</f>
        <v>#REF!</v>
      </c>
    </row>
    <row r="146" spans="1:10">
      <c r="A146" s="1" t="s">
        <v>1050</v>
      </c>
      <c r="B146" s="11" t="s">
        <v>28</v>
      </c>
      <c r="C146" s="12">
        <f>IF(COUNTIF('DISPATCHED (VT11)'!$B:$B,'DSR Attendance'!A146)&gt;0,1,0)</f>
        <v>1</v>
      </c>
      <c r="I146" s="147" t="e">
        <f t="shared" si="2"/>
        <v>#REF!</v>
      </c>
      <c r="J146" s="147" t="e">
        <f>IF(C146=1,VLOOKUP(A146,'DISPATCHED (VT11)'!B:AK,37,FALSE),"ABSENT")</f>
        <v>#REF!</v>
      </c>
    </row>
    <row r="147" spans="1:10">
      <c r="A147" s="1" t="s">
        <v>479</v>
      </c>
      <c r="B147" s="11" t="s">
        <v>28</v>
      </c>
      <c r="C147" s="12">
        <f>IF(COUNTIF('DISPATCHED (VT11)'!$B:$B,'DSR Attendance'!A147)&gt;0,1,0)</f>
        <v>1</v>
      </c>
      <c r="I147" s="147" t="e">
        <f t="shared" si="2"/>
        <v>#REF!</v>
      </c>
      <c r="J147" s="147" t="e">
        <f>IF(C147=1,VLOOKUP(A147,'DISPATCHED (VT11)'!B:AK,37,FALSE),"ABSENT")</f>
        <v>#REF!</v>
      </c>
    </row>
    <row r="148" spans="1:10">
      <c r="A148" s="1" t="s">
        <v>535</v>
      </c>
      <c r="B148" s="11" t="s">
        <v>28</v>
      </c>
      <c r="C148" s="12">
        <f>IF(COUNTIF('DISPATCHED (VT11)'!$B:$B,'DSR Attendance'!A148)&gt;0,1,0)</f>
        <v>1</v>
      </c>
      <c r="I148" s="147" t="e">
        <f t="shared" si="2"/>
        <v>#REF!</v>
      </c>
      <c r="J148" s="147" t="e">
        <f>IF(C148=1,VLOOKUP(A148,'DISPATCHED (VT11)'!B:AK,37,FALSE),"ABSENT")</f>
        <v>#REF!</v>
      </c>
    </row>
    <row r="149" spans="1:10">
      <c r="A149" s="1" t="s">
        <v>1051</v>
      </c>
      <c r="B149" s="11" t="s">
        <v>28</v>
      </c>
      <c r="C149" s="12">
        <f>IF(COUNTIF('DISPATCHED (VT11)'!$B:$B,'DSR Attendance'!A149)&gt;0,1,0)</f>
        <v>0</v>
      </c>
      <c r="I149" s="147" t="str">
        <f t="shared" si="2"/>
        <v>ABSENT</v>
      </c>
      <c r="J149" s="147" t="str">
        <f>IF(C149=1,VLOOKUP(A149,'DISPATCHED (VT11)'!B:AK,37,FALSE),"ABSENT")</f>
        <v>ABSENT</v>
      </c>
    </row>
    <row r="150" spans="1:10">
      <c r="A150" s="1" t="s">
        <v>583</v>
      </c>
      <c r="B150" s="11" t="s">
        <v>28</v>
      </c>
      <c r="C150" s="12">
        <f>IF(COUNTIF('DISPATCHED (VT11)'!$B:$B,'DSR Attendance'!A150)&gt;0,1,0)</f>
        <v>0</v>
      </c>
      <c r="I150" s="147" t="str">
        <f t="shared" si="2"/>
        <v>ABSENT</v>
      </c>
      <c r="J150" s="147" t="str">
        <f>IF(C150=1,VLOOKUP(A150,'DISPATCHED (VT11)'!B:AK,37,FALSE),"ABSENT")</f>
        <v>ABSENT</v>
      </c>
    </row>
    <row r="151" spans="1:10">
      <c r="A151" s="1" t="s">
        <v>1052</v>
      </c>
      <c r="B151" s="11" t="s">
        <v>28</v>
      </c>
      <c r="C151" s="12">
        <f>IF(COUNTIF('DISPATCHED (VT11)'!$B:$B,'DSR Attendance'!A151)&gt;0,1,0)</f>
        <v>0</v>
      </c>
      <c r="I151" s="147" t="str">
        <f t="shared" si="2"/>
        <v>ABSENT</v>
      </c>
      <c r="J151" s="147" t="str">
        <f>IF(C151=1,VLOOKUP(A151,'DISPATCHED (VT11)'!B:AK,37,FALSE),"ABSENT")</f>
        <v>ABSENT</v>
      </c>
    </row>
    <row r="152" spans="1:10">
      <c r="A152" s="1" t="s">
        <v>462</v>
      </c>
      <c r="B152" s="11" t="s">
        <v>28</v>
      </c>
      <c r="C152" s="12">
        <f>IF(COUNTIF('DISPATCHED (VT11)'!$B:$B,'DSR Attendance'!A152)&gt;0,1,0)</f>
        <v>1</v>
      </c>
      <c r="I152" s="147" t="e">
        <f t="shared" si="2"/>
        <v>#REF!</v>
      </c>
      <c r="J152" s="147" t="e">
        <f>IF(C152=1,VLOOKUP(A152,'DISPATCHED (VT11)'!B:AK,37,FALSE),"ABSENT")</f>
        <v>#REF!</v>
      </c>
    </row>
    <row r="153" spans="1:10">
      <c r="A153" s="1" t="s">
        <v>413</v>
      </c>
      <c r="B153" s="11" t="s">
        <v>28</v>
      </c>
      <c r="C153" s="12">
        <f>IF(COUNTIF('DISPATCHED (VT11)'!$B:$B,'DSR Attendance'!A153)&gt;0,1,0)</f>
        <v>1</v>
      </c>
      <c r="I153" s="147" t="e">
        <f t="shared" si="2"/>
        <v>#REF!</v>
      </c>
      <c r="J153" s="147" t="e">
        <f>IF(C153=1,VLOOKUP(A153,'DISPATCHED (VT11)'!B:AK,37,FALSE),"ABSENT")</f>
        <v>#REF!</v>
      </c>
    </row>
    <row r="154" spans="1:10">
      <c r="A154" s="1" t="s">
        <v>1053</v>
      </c>
      <c r="B154" s="11" t="s">
        <v>28</v>
      </c>
      <c r="C154" s="12">
        <f>IF(COUNTIF('DISPATCHED (VT11)'!$B:$B,'DSR Attendance'!A154)&gt;0,1,0)</f>
        <v>1</v>
      </c>
      <c r="I154" s="147" t="e">
        <f t="shared" si="2"/>
        <v>#REF!</v>
      </c>
      <c r="J154" s="147" t="e">
        <f>IF(C154=1,VLOOKUP(A154,'DISPATCHED (VT11)'!B:AK,37,FALSE),"ABSENT")</f>
        <v>#REF!</v>
      </c>
    </row>
    <row r="155" spans="1:10">
      <c r="A155" s="1" t="s">
        <v>1218</v>
      </c>
      <c r="B155" s="11" t="s">
        <v>28</v>
      </c>
      <c r="C155" s="12">
        <f>IF(COUNTIF('DISPATCHED (VT11)'!$B:$B,'DSR Attendance'!A155)&gt;0,1,0)</f>
        <v>1</v>
      </c>
      <c r="I155" s="147" t="e">
        <f t="shared" si="2"/>
        <v>#REF!</v>
      </c>
      <c r="J155" s="147" t="e">
        <f>IF(C155=1,VLOOKUP(A155,'DISPATCHED (VT11)'!B:AK,37,FALSE),"ABSENT")</f>
        <v>#REF!</v>
      </c>
    </row>
    <row r="156" spans="1:10">
      <c r="C156" s="12">
        <f>IF(COUNTIF('DISPATCHED (VT11)'!$B:$B,'DSR Attendance'!A156)&gt;0,1,0)</f>
        <v>0</v>
      </c>
      <c r="I156" s="147" t="str">
        <f t="shared" si="2"/>
        <v>ABSENT</v>
      </c>
      <c r="J156" s="147" t="str">
        <f>IF(C156=1,VLOOKUP(A156,'DISPATCHED (VT11)'!B:AK,37,FALSE),"ABSENT")</f>
        <v>ABSENT</v>
      </c>
    </row>
    <row r="157" spans="1:10">
      <c r="C157" s="12">
        <f>IF(COUNTIF('DISPATCHED (VT11)'!$B:$B,'DSR Attendance'!A157)&gt;0,1,0)</f>
        <v>0</v>
      </c>
      <c r="I157" s="147" t="str">
        <f t="shared" si="2"/>
        <v>ABSENT</v>
      </c>
      <c r="J157" s="147" t="str">
        <f>IF(C157=1,VLOOKUP(A157,'DISPATCHED (VT11)'!B:AK,37,FALSE),"ABSENT")</f>
        <v>ABSENT</v>
      </c>
    </row>
    <row r="158" spans="1:10">
      <c r="C158" s="12">
        <f>IF(COUNTIF('DISPATCHED (VT11)'!$B:$B,'DSR Attendance'!A158)&gt;0,1,0)</f>
        <v>0</v>
      </c>
      <c r="I158" s="147" t="str">
        <f t="shared" si="2"/>
        <v>ABSENT</v>
      </c>
      <c r="J158" s="147" t="str">
        <f>IF(C158=1,VLOOKUP(A158,'DISPATCHED (VT11)'!B:AK,37,FALSE),"ABSENT")</f>
        <v>ABSENT</v>
      </c>
    </row>
    <row r="159" spans="1:10">
      <c r="C159" s="12">
        <f>IF(COUNTIF('DISPATCHED (VT11)'!$B:$B,'DSR Attendance'!A159)&gt;0,1,0)</f>
        <v>0</v>
      </c>
      <c r="I159" s="147" t="str">
        <f t="shared" si="2"/>
        <v>ABSENT</v>
      </c>
      <c r="J159" s="147" t="str">
        <f>IF(C159=1,VLOOKUP(A159,'DISPATCHED (VT11)'!B:AK,37,FALSE),"ABSENT")</f>
        <v>ABSENT</v>
      </c>
    </row>
    <row r="160" spans="1:10">
      <c r="C160" s="12">
        <f>IF(COUNTIF('DISPATCHED (VT11)'!$B:$B,'DSR Attendance'!A160)&gt;0,1,0)</f>
        <v>0</v>
      </c>
      <c r="I160" s="147" t="str">
        <f t="shared" si="2"/>
        <v>ABSENT</v>
      </c>
      <c r="J160" s="147" t="str">
        <f>IF(C160=1,VLOOKUP(A160,'DISPATCHED (VT11)'!B:AK,37,FALSE),"ABSENT")</f>
        <v>ABSENT</v>
      </c>
    </row>
    <row r="161" spans="3:10">
      <c r="C161" s="12">
        <f>IF(COUNTIF('DISPATCHED (VT11)'!$B:$B,'DSR Attendance'!A161)&gt;0,1,0)</f>
        <v>0</v>
      </c>
      <c r="I161" s="147" t="str">
        <f t="shared" si="2"/>
        <v>ABSENT</v>
      </c>
      <c r="J161" s="147" t="str">
        <f>IF(C161=1,VLOOKUP(A161,'DISPATCHED (VT11)'!B:AK,37,FALSE),"ABSENT")</f>
        <v>ABSENT</v>
      </c>
    </row>
    <row r="162" spans="3:10">
      <c r="C162" s="12">
        <f>IF(COUNTIF('DISPATCHED (VT11)'!$B:$B,'DSR Attendance'!A162)&gt;0,1,0)</f>
        <v>0</v>
      </c>
      <c r="I162" s="147" t="str">
        <f t="shared" si="2"/>
        <v>ABSENT</v>
      </c>
      <c r="J162" s="147" t="str">
        <f>IF(C162=1,VLOOKUP(A162,'DISPATCHED (VT11)'!B:AK,37,FALSE),"ABSENT")</f>
        <v>ABSENT</v>
      </c>
    </row>
    <row r="163" spans="3:10">
      <c r="C163" s="12">
        <f>IF(COUNTIF('DISPATCHED (VT11)'!$B:$B,'DSR Attendance'!A163)&gt;0,1,0)</f>
        <v>0</v>
      </c>
      <c r="I163" s="147" t="str">
        <f t="shared" si="2"/>
        <v>ABSENT</v>
      </c>
      <c r="J163" s="147" t="str">
        <f>IF(C163=1,VLOOKUP(A163,'DISPATCHED (VT11)'!B:AK,37,FALSE),"ABSENT")</f>
        <v>ABSENT</v>
      </c>
    </row>
    <row r="164" spans="3:10">
      <c r="C164" s="12">
        <f>IF(COUNTIF('DISPATCHED (VT11)'!$B:$B,'DSR Attendance'!A164)&gt;0,1,0)</f>
        <v>0</v>
      </c>
      <c r="I164" s="147" t="str">
        <f t="shared" si="2"/>
        <v>ABSENT</v>
      </c>
      <c r="J164" s="147" t="str">
        <f>IF(C164=1,VLOOKUP(A164,'DISPATCHED (VT11)'!B:AK,37,FALSE),"ABSENT")</f>
        <v>ABSENT</v>
      </c>
    </row>
    <row r="165" spans="3:10">
      <c r="C165" s="12">
        <f>IF(COUNTIF('DISPATCHED (VT11)'!$B:$B,'DSR Attendance'!A165)&gt;0,1,0)</f>
        <v>0</v>
      </c>
      <c r="I165" s="147" t="str">
        <f t="shared" si="2"/>
        <v>ABSENT</v>
      </c>
      <c r="J165" s="147" t="str">
        <f>IF(C165=1,VLOOKUP(A165,'DISPATCHED (VT11)'!B:AK,37,FALSE),"ABSENT")</f>
        <v>ABSENT</v>
      </c>
    </row>
    <row r="166" spans="3:10">
      <c r="C166" s="12">
        <f>IF(COUNTIF('DISPATCHED (VT11)'!$B:$B,'DSR Attendance'!A166)&gt;0,1,0)</f>
        <v>0</v>
      </c>
      <c r="I166" s="147" t="str">
        <f t="shared" si="2"/>
        <v>ABSENT</v>
      </c>
      <c r="J166" s="147" t="str">
        <f>IF(C166=1,VLOOKUP(A166,'DISPATCHED (VT11)'!B:AK,37,FALSE),"ABSENT")</f>
        <v>ABSENT</v>
      </c>
    </row>
    <row r="167" spans="3:10">
      <c r="C167" s="12">
        <f>IF(COUNTIF('DISPATCHED (VT11)'!$B:$B,'DSR Attendance'!A167)&gt;0,1,0)</f>
        <v>0</v>
      </c>
      <c r="I167" s="147" t="str">
        <f t="shared" si="2"/>
        <v>ABSENT</v>
      </c>
      <c r="J167" s="147" t="str">
        <f>IF(C167=1,VLOOKUP(A167,'DISPATCHED (VT11)'!B:AK,37,FALSE),"ABSENT")</f>
        <v>ABSENT</v>
      </c>
    </row>
    <row r="168" spans="3:10">
      <c r="C168" s="12">
        <f>IF(COUNTIF('DISPATCHED (VT11)'!$B:$B,'DSR Attendance'!A168)&gt;0,1,0)</f>
        <v>0</v>
      </c>
      <c r="I168" s="147" t="str">
        <f t="shared" si="2"/>
        <v>ABSENT</v>
      </c>
      <c r="J168" s="147" t="str">
        <f>IF(C168=1,VLOOKUP(A168,'DISPATCHED (VT11)'!B:AK,37,FALSE),"ABSENT")</f>
        <v>ABSENT</v>
      </c>
    </row>
    <row r="169" spans="3:10">
      <c r="C169" s="12">
        <f>IF(COUNTIF('DISPATCHED (VT11)'!$B:$B,'DSR Attendance'!A169)&gt;0,1,0)</f>
        <v>0</v>
      </c>
      <c r="I169" s="147" t="str">
        <f t="shared" si="2"/>
        <v>ABSENT</v>
      </c>
      <c r="J169" s="147" t="str">
        <f>IF(C169=1,VLOOKUP(A169,'DISPATCHED (VT11)'!B:AK,37,FALSE),"ABSENT")</f>
        <v>ABSENT</v>
      </c>
    </row>
    <row r="170" spans="3:10">
      <c r="C170" s="12">
        <f>IF(COUNTIF('DISPATCHED (VT11)'!$B:$B,'DSR Attendance'!A170)&gt;0,1,0)</f>
        <v>0</v>
      </c>
      <c r="I170" s="147" t="str">
        <f t="shared" si="2"/>
        <v>ABSENT</v>
      </c>
      <c r="J170" s="147" t="str">
        <f>IF(C170=1,VLOOKUP(A170,'DISPATCHED (VT11)'!B:AK,37,FALSE),"ABSENT")</f>
        <v>ABSENT</v>
      </c>
    </row>
    <row r="171" spans="3:10">
      <c r="C171" s="12">
        <f>IF(COUNTIF('DISPATCHED (VT11)'!$B:$B,'DSR Attendance'!A171)&gt;0,1,0)</f>
        <v>0</v>
      </c>
      <c r="I171" s="147" t="str">
        <f t="shared" si="2"/>
        <v>ABSENT</v>
      </c>
      <c r="J171" s="147" t="str">
        <f>IF(C171=1,VLOOKUP(A171,'DISPATCHED (VT11)'!B:AK,37,FALSE),"ABSENT")</f>
        <v>ABSENT</v>
      </c>
    </row>
    <row r="172" spans="3:10">
      <c r="C172" s="12">
        <f>IF(COUNTIF('DISPATCHED (VT11)'!$B:$B,'DSR Attendance'!A172)&gt;0,1,0)</f>
        <v>0</v>
      </c>
      <c r="I172" s="147" t="str">
        <f t="shared" si="2"/>
        <v>ABSENT</v>
      </c>
      <c r="J172" s="147" t="str">
        <f>IF(C172=1,VLOOKUP(A172,'DISPATCHED (VT11)'!B:AK,37,FALSE),"ABSENT")</f>
        <v>ABSENT</v>
      </c>
    </row>
    <row r="173" spans="3:10">
      <c r="C173" s="12">
        <f>IF(COUNTIF('DISPATCHED (VT11)'!$B:$B,'DSR Attendance'!A173)&gt;0,1,0)</f>
        <v>0</v>
      </c>
      <c r="I173" s="147" t="str">
        <f t="shared" si="2"/>
        <v>ABSENT</v>
      </c>
      <c r="J173" s="147" t="str">
        <f>IF(C173=1,VLOOKUP(A173,'DISPATCHED (VT11)'!B:AK,37,FALSE),"ABSENT")</f>
        <v>ABSENT</v>
      </c>
    </row>
    <row r="174" spans="3:10">
      <c r="C174" s="12">
        <f>IF(COUNTIF('DISPATCHED (VT11)'!$B:$B,'DSR Attendance'!A174)&gt;0,1,0)</f>
        <v>0</v>
      </c>
      <c r="I174" s="147" t="str">
        <f t="shared" si="2"/>
        <v>ABSENT</v>
      </c>
      <c r="J174" s="147" t="str">
        <f>IF(C174=1,VLOOKUP(A174,'DISPATCHED (VT11)'!B:AK,37,FALSE),"ABSENT")</f>
        <v>ABSENT</v>
      </c>
    </row>
    <row r="175" spans="3:10">
      <c r="C175" s="12">
        <f>IF(COUNTIF('DISPATCHED (VT11)'!$B:$B,'DSR Attendance'!A175)&gt;0,1,0)</f>
        <v>0</v>
      </c>
      <c r="I175" s="147" t="str">
        <f t="shared" si="2"/>
        <v>ABSENT</v>
      </c>
      <c r="J175" s="147" t="str">
        <f>IF(C175=1,VLOOKUP(A175,'DISPATCHED (VT11)'!B:AK,37,FALSE),"ABSENT")</f>
        <v>ABSENT</v>
      </c>
    </row>
    <row r="176" spans="3:10">
      <c r="C176" s="12">
        <f>IF(COUNTIF('DISPATCHED (VT11)'!$B:$B,'DSR Attendance'!A176)&gt;0,1,0)</f>
        <v>0</v>
      </c>
      <c r="I176" s="147" t="str">
        <f t="shared" si="2"/>
        <v>ABSENT</v>
      </c>
      <c r="J176" s="147" t="str">
        <f>IF(C176=1,VLOOKUP(A176,'DISPATCHED (VT11)'!B:AK,37,FALSE),"ABSENT")</f>
        <v>ABSENT</v>
      </c>
    </row>
    <row r="177" spans="3:10">
      <c r="C177" s="12">
        <f>IF(COUNTIF('DISPATCHED (VT11)'!$B:$B,'DSR Attendance'!A177)&gt;0,1,0)</f>
        <v>0</v>
      </c>
      <c r="I177" s="147" t="str">
        <f t="shared" si="2"/>
        <v>ABSENT</v>
      </c>
      <c r="J177" s="147" t="str">
        <f>IF(C177=1,VLOOKUP(A177,'DISPATCHED (VT11)'!B:AK,37,FALSE),"ABSENT")</f>
        <v>ABSENT</v>
      </c>
    </row>
    <row r="178" spans="3:10">
      <c r="C178" s="12">
        <f>IF(COUNTIF('DISPATCHED (VT11)'!$B:$B,'DSR Attendance'!A178)&gt;0,1,0)</f>
        <v>0</v>
      </c>
      <c r="I178" s="147" t="str">
        <f t="shared" si="2"/>
        <v>ABSENT</v>
      </c>
      <c r="J178" s="147" t="str">
        <f>IF(C178=1,VLOOKUP(A178,'DISPATCHED (VT11)'!B:AK,37,FALSE),"ABSENT")</f>
        <v>ABSENT</v>
      </c>
    </row>
    <row r="179" spans="3:10">
      <c r="C179" s="12">
        <f>IF(COUNTIF('DISPATCHED (VT11)'!$B:$B,'DSR Attendance'!A179)&gt;0,1,0)</f>
        <v>0</v>
      </c>
      <c r="I179" s="147" t="str">
        <f t="shared" si="2"/>
        <v>ABSENT</v>
      </c>
      <c r="J179" s="147" t="str">
        <f>IF(C179=1,VLOOKUP(A179,'DISPATCHED (VT11)'!B:AK,37,FALSE),"ABSENT")</f>
        <v>ABSENT</v>
      </c>
    </row>
    <row r="180" spans="3:10">
      <c r="C180" s="12">
        <f>IF(COUNTIF('DISPATCHED (VT11)'!$B:$B,'DSR Attendance'!A180)&gt;0,1,0)</f>
        <v>0</v>
      </c>
      <c r="I180" s="147" t="str">
        <f t="shared" si="2"/>
        <v>ABSENT</v>
      </c>
      <c r="J180" s="147" t="str">
        <f>IF(C180=1,VLOOKUP(A180,'DISPATCHED (VT11)'!B:AK,37,FALSE),"ABSENT")</f>
        <v>ABSENT</v>
      </c>
    </row>
    <row r="181" spans="3:10">
      <c r="C181" s="12">
        <f>IF(COUNTIF('DISPATCHED (VT11)'!$B:$B,'DSR Attendance'!A181)&gt;0,1,0)</f>
        <v>0</v>
      </c>
      <c r="I181" s="147" t="str">
        <f t="shared" si="2"/>
        <v>ABSENT</v>
      </c>
      <c r="J181" s="147" t="str">
        <f>IF(C181=1,VLOOKUP(A181,'DISPATCHED (VT11)'!B:AK,37,FALSE),"ABSENT")</f>
        <v>ABSENT</v>
      </c>
    </row>
    <row r="182" spans="3:10">
      <c r="C182" s="12">
        <f>IF(COUNTIF('DISPATCHED (VT11)'!$B:$B,'DSR Attendance'!A182)&gt;0,1,0)</f>
        <v>0</v>
      </c>
      <c r="I182" s="147" t="str">
        <f t="shared" si="2"/>
        <v>ABSENT</v>
      </c>
      <c r="J182" s="147" t="str">
        <f>IF(C182=1,VLOOKUP(A182,'DISPATCHED (VT11)'!B:AK,37,FALSE),"ABSENT")</f>
        <v>ABSENT</v>
      </c>
    </row>
    <row r="183" spans="3:10">
      <c r="C183" s="12">
        <f>IF(COUNTIF('DISPATCHED (VT11)'!$B:$B,'DSR Attendance'!A183)&gt;0,1,0)</f>
        <v>0</v>
      </c>
      <c r="I183" s="147" t="str">
        <f t="shared" si="2"/>
        <v>ABSENT</v>
      </c>
      <c r="J183" s="147" t="str">
        <f>IF(C183=1,VLOOKUP(A183,'DISPATCHED (VT11)'!B:AK,37,FALSE),"ABSENT")</f>
        <v>ABSENT</v>
      </c>
    </row>
    <row r="184" spans="3:10" ht="18" customHeight="1">
      <c r="C184" s="12">
        <f>IF(COUNTIF('DISPATCHED (VT11)'!$B:$B,'DSR Attendance'!A184)&gt;0,1,0)</f>
        <v>0</v>
      </c>
      <c r="I184" s="147" t="str">
        <f t="shared" si="2"/>
        <v>ABSENT</v>
      </c>
      <c r="J184" s="147" t="str">
        <f>IF(C184=1,VLOOKUP(A184,'DISPATCHED (VT11)'!B:AK,37,FALSE),"ABSENT")</f>
        <v>ABSENT</v>
      </c>
    </row>
    <row r="185" spans="3:10">
      <c r="C185" s="12">
        <f>IF(COUNTIF('DISPATCHED (VT11)'!$B:$B,'DSR Attendance'!A185)&gt;0,1,0)</f>
        <v>0</v>
      </c>
      <c r="I185" s="147" t="str">
        <f t="shared" si="2"/>
        <v>ABSENT</v>
      </c>
      <c r="J185" s="147" t="str">
        <f>IF(C185=1,VLOOKUP(A185,'DISPATCHED (VT11)'!B:AK,37,FALSE),"ABSENT")</f>
        <v>ABSENT</v>
      </c>
    </row>
    <row r="186" spans="3:10">
      <c r="C186" s="12">
        <f>IF(COUNTIF('DISPATCHED (VT11)'!$B:$B,'DSR Attendance'!A186)&gt;0,1,0)</f>
        <v>0</v>
      </c>
      <c r="I186" s="147" t="str">
        <f t="shared" si="2"/>
        <v>ABSENT</v>
      </c>
      <c r="J186" s="147" t="str">
        <f>IF(C186=1,VLOOKUP(A186,'DISPATCHED (VT11)'!B:AK,37,FALSE),"ABSENT")</f>
        <v>ABSENT</v>
      </c>
    </row>
    <row r="187" spans="3:10">
      <c r="C187" s="12">
        <f>IF(COUNTIF('DISPATCHED (VT11)'!$B:$B,'DSR Attendance'!A187)&gt;0,1,0)</f>
        <v>0</v>
      </c>
      <c r="I187" s="147" t="str">
        <f t="shared" si="2"/>
        <v>ABSENT</v>
      </c>
      <c r="J187" s="147" t="str">
        <f>IF(C187=1,VLOOKUP(A187,'DISPATCHED (VT11)'!B:AK,37,FALSE),"ABSENT")</f>
        <v>ABSENT</v>
      </c>
    </row>
    <row r="188" spans="3:10">
      <c r="C188" s="12">
        <f>IF(COUNTIF('DISPATCHED (VT11)'!$B:$B,'DSR Attendance'!A188)&gt;0,1,0)</f>
        <v>0</v>
      </c>
      <c r="I188" s="147" t="str">
        <f t="shared" si="2"/>
        <v>ABSENT</v>
      </c>
      <c r="J188" s="147" t="str">
        <f>IF(C188=1,VLOOKUP(A188,'DISPATCHED (VT11)'!B:AK,37,FALSE),"ABSENT")</f>
        <v>ABSENT</v>
      </c>
    </row>
    <row r="189" spans="3:10">
      <c r="C189" s="12">
        <f>IF(COUNTIF('DISPATCHED (VT11)'!$B:$B,'DSR Attendance'!A189)&gt;0,1,0)</f>
        <v>0</v>
      </c>
      <c r="I189" s="147" t="str">
        <f t="shared" si="2"/>
        <v>ABSENT</v>
      </c>
      <c r="J189" s="147" t="str">
        <f>IF(C189=1,VLOOKUP(A189,'DISPATCHED (VT11)'!B:AK,37,FALSE),"ABSENT")</f>
        <v>ABSENT</v>
      </c>
    </row>
    <row r="190" spans="3:10">
      <c r="C190" s="12">
        <f>IF(COUNTIF('DISPATCHED (VT11)'!$B:$B,'DSR Attendance'!A190)&gt;0,1,0)</f>
        <v>0</v>
      </c>
      <c r="I190" s="147" t="str">
        <f t="shared" si="2"/>
        <v>ABSENT</v>
      </c>
      <c r="J190" s="147" t="str">
        <f>IF(C190=1,VLOOKUP(A190,'DISPATCHED (VT11)'!B:AK,37,FALSE),"ABSENT")</f>
        <v>ABSENT</v>
      </c>
    </row>
    <row r="191" spans="3:10">
      <c r="C191" s="12">
        <f>IF(COUNTIF('DISPATCHED (VT11)'!$B:$B,'DSR Attendance'!A191)&gt;0,1,0)</f>
        <v>0</v>
      </c>
      <c r="I191" s="147" t="str">
        <f t="shared" si="2"/>
        <v>ABSENT</v>
      </c>
      <c r="J191" s="147" t="str">
        <f>IF(C191=1,VLOOKUP(A191,'DISPATCHED (VT11)'!B:AK,37,FALSE),"ABSENT")</f>
        <v>ABSENT</v>
      </c>
    </row>
    <row r="192" spans="3:10">
      <c r="C192" s="12">
        <f>IF(COUNTIF('DISPATCHED (VT11)'!$B:$B,'DSR Attendance'!A192)&gt;0,1,0)</f>
        <v>0</v>
      </c>
      <c r="I192" s="147" t="str">
        <f t="shared" si="2"/>
        <v>ABSENT</v>
      </c>
      <c r="J192" s="147" t="str">
        <f>IF(C192=1,VLOOKUP(A192,'DISPATCHED (VT11)'!B:AK,37,FALSE),"ABSENT")</f>
        <v>ABSENT</v>
      </c>
    </row>
    <row r="193" spans="3:10">
      <c r="C193" s="12">
        <f>IF(COUNTIF('DISPATCHED (VT11)'!$B:$B,'DSR Attendance'!A193)&gt;0,1,0)</f>
        <v>0</v>
      </c>
      <c r="I193" s="147" t="str">
        <f t="shared" si="2"/>
        <v>ABSENT</v>
      </c>
      <c r="J193" s="147" t="str">
        <f>IF(C193=1,VLOOKUP(A193,'DISPATCHED (VT11)'!B:AK,37,FALSE),"ABSENT")</f>
        <v>ABSENT</v>
      </c>
    </row>
    <row r="194" spans="3:10">
      <c r="C194" s="12">
        <f>IF(COUNTIF('DISPATCHED (VT11)'!$B:$B,'DSR Attendance'!A194)&gt;0,1,0)</f>
        <v>0</v>
      </c>
      <c r="I194" s="147" t="str">
        <f t="shared" si="2"/>
        <v>ABSENT</v>
      </c>
      <c r="J194" s="147" t="str">
        <f>IF(C194=1,VLOOKUP(A194,'DISPATCHED (VT11)'!B:AK,37,FALSE),"ABSENT")</f>
        <v>ABSENT</v>
      </c>
    </row>
    <row r="195" spans="3:10">
      <c r="C195" s="12">
        <f>IF(COUNTIF('DISPATCHED (VT11)'!$B:$B,'DSR Attendance'!A195)&gt;0,1,0)</f>
        <v>0</v>
      </c>
      <c r="I195" s="147" t="str">
        <f t="shared" si="2"/>
        <v>ABSENT</v>
      </c>
      <c r="J195" s="147" t="str">
        <f>IF(C195=1,VLOOKUP(A195,'DISPATCHED (VT11)'!B:AK,37,FALSE),"ABSENT")</f>
        <v>ABSENT</v>
      </c>
    </row>
    <row r="196" spans="3:10">
      <c r="C196" s="12">
        <f>IF(COUNTIF('DISPATCHED (VT11)'!$B:$B,'DSR Attendance'!A196)&gt;0,1,0)</f>
        <v>0</v>
      </c>
      <c r="I196" s="147" t="str">
        <f t="shared" ref="I196:I224" si="3">+IF(J196="ABSENT","ABSENT",IF(J196="ON TIME","PRESENT",IF(J196="LATE","PRESENT BUT LATE")))</f>
        <v>ABSENT</v>
      </c>
      <c r="J196" s="147" t="str">
        <f>IF(C196=1,VLOOKUP(A196,'DISPATCHED (VT11)'!B:AK,37,FALSE),"ABSENT")</f>
        <v>ABSENT</v>
      </c>
    </row>
    <row r="197" spans="3:10">
      <c r="C197" s="12">
        <f>IF(COUNTIF('DISPATCHED (VT11)'!$B:$B,'DSR Attendance'!A197)&gt;0,1,0)</f>
        <v>0</v>
      </c>
      <c r="I197" s="147" t="str">
        <f t="shared" si="3"/>
        <v>ABSENT</v>
      </c>
      <c r="J197" s="147" t="str">
        <f>IF(C197=1,VLOOKUP(A197,'DISPATCHED (VT11)'!B:AK,37,FALSE),"ABSENT")</f>
        <v>ABSENT</v>
      </c>
    </row>
    <row r="198" spans="3:10">
      <c r="C198" s="12">
        <f>IF(COUNTIF('DISPATCHED (VT11)'!$B:$B,'DSR Attendance'!A198)&gt;0,1,0)</f>
        <v>0</v>
      </c>
      <c r="I198" s="147" t="str">
        <f t="shared" si="3"/>
        <v>ABSENT</v>
      </c>
      <c r="J198" s="147" t="str">
        <f>IF(C198=1,VLOOKUP(A198,'DISPATCHED (VT11)'!B:AK,37,FALSE),"ABSENT")</f>
        <v>ABSENT</v>
      </c>
    </row>
    <row r="199" spans="3:10">
      <c r="C199" s="12">
        <f>IF(COUNTIF('DISPATCHED (VT11)'!$B:$B,'DSR Attendance'!A199)&gt;0,1,0)</f>
        <v>0</v>
      </c>
      <c r="I199" s="147" t="str">
        <f t="shared" si="3"/>
        <v>ABSENT</v>
      </c>
      <c r="J199" s="147" t="str">
        <f>IF(C199=1,VLOOKUP(A199,'DISPATCHED (VT11)'!B:AK,37,FALSE),"ABSENT")</f>
        <v>ABSENT</v>
      </c>
    </row>
    <row r="200" spans="3:10">
      <c r="C200" s="12">
        <f>IF(COUNTIF('DISPATCHED (VT11)'!$B:$B,'DSR Attendance'!A200)&gt;0,1,0)</f>
        <v>0</v>
      </c>
      <c r="I200" s="147" t="str">
        <f t="shared" si="3"/>
        <v>ABSENT</v>
      </c>
      <c r="J200" s="147" t="str">
        <f>IF(C200=1,VLOOKUP(A200,'DISPATCHED (VT11)'!B:AK,37,FALSE),"ABSENT")</f>
        <v>ABSENT</v>
      </c>
    </row>
    <row r="201" spans="3:10">
      <c r="C201" s="12">
        <f>IF(COUNTIF('DISPATCHED (VT11)'!$B:$B,'DSR Attendance'!A201)&gt;0,1,0)</f>
        <v>0</v>
      </c>
      <c r="I201" s="147" t="str">
        <f t="shared" si="3"/>
        <v>ABSENT</v>
      </c>
      <c r="J201" s="147" t="str">
        <f>IF(C201=1,VLOOKUP(A201,'DISPATCHED (VT11)'!B:AK,37,FALSE),"ABSENT")</f>
        <v>ABSENT</v>
      </c>
    </row>
    <row r="202" spans="3:10">
      <c r="C202" s="12">
        <f>IF(COUNTIF('DISPATCHED (VT11)'!$B:$B,'DSR Attendance'!A202)&gt;0,1,0)</f>
        <v>0</v>
      </c>
      <c r="I202" s="147" t="str">
        <f t="shared" si="3"/>
        <v>ABSENT</v>
      </c>
      <c r="J202" s="147" t="str">
        <f>IF(C202=1,VLOOKUP(A202,'DISPATCHED (VT11)'!B:AK,37,FALSE),"ABSENT")</f>
        <v>ABSENT</v>
      </c>
    </row>
    <row r="203" spans="3:10">
      <c r="C203" s="12">
        <f>IF(COUNTIF('DISPATCHED (VT11)'!$B:$B,'DSR Attendance'!A203)&gt;0,1,0)</f>
        <v>0</v>
      </c>
      <c r="I203" s="147" t="str">
        <f t="shared" si="3"/>
        <v>ABSENT</v>
      </c>
      <c r="J203" s="147" t="str">
        <f>IF(C203=1,VLOOKUP(A203,'DISPATCHED (VT11)'!B:AK,37,FALSE),"ABSENT")</f>
        <v>ABSENT</v>
      </c>
    </row>
    <row r="204" spans="3:10">
      <c r="C204" s="12">
        <f>IF(COUNTIF('DISPATCHED (VT11)'!$B:$B,'DSR Attendance'!A204)&gt;0,1,0)</f>
        <v>0</v>
      </c>
      <c r="I204" s="147" t="str">
        <f t="shared" si="3"/>
        <v>ABSENT</v>
      </c>
      <c r="J204" s="147" t="str">
        <f>IF(C204=1,VLOOKUP(A204,'DISPATCHED (VT11)'!B:AK,37,FALSE),"ABSENT")</f>
        <v>ABSENT</v>
      </c>
    </row>
    <row r="205" spans="3:10">
      <c r="C205" s="12">
        <f>IF(COUNTIF('DISPATCHED (VT11)'!$B:$B,'DSR Attendance'!A205)&gt;0,1,0)</f>
        <v>0</v>
      </c>
      <c r="I205" s="147" t="str">
        <f t="shared" si="3"/>
        <v>ABSENT</v>
      </c>
      <c r="J205" s="147" t="str">
        <f>IF(C205=1,VLOOKUP(A205,'DISPATCHED (VT11)'!B:AK,37,FALSE),"ABSENT")</f>
        <v>ABSENT</v>
      </c>
    </row>
    <row r="206" spans="3:10">
      <c r="C206" s="12">
        <f>IF(COUNTIF('DISPATCHED (VT11)'!$B:$B,'DSR Attendance'!A206)&gt;0,1,0)</f>
        <v>0</v>
      </c>
      <c r="I206" s="147" t="str">
        <f t="shared" si="3"/>
        <v>ABSENT</v>
      </c>
      <c r="J206" s="147" t="str">
        <f>IF(C206=1,VLOOKUP(A206,'DISPATCHED (VT11)'!B:AK,37,FALSE),"ABSENT")</f>
        <v>ABSENT</v>
      </c>
    </row>
    <row r="207" spans="3:10">
      <c r="C207" s="12">
        <f>IF(COUNTIF('DISPATCHED (VT11)'!$B:$B,'DSR Attendance'!A207)&gt;0,1,0)</f>
        <v>0</v>
      </c>
      <c r="I207" s="147" t="str">
        <f t="shared" si="3"/>
        <v>ABSENT</v>
      </c>
      <c r="J207" s="147" t="str">
        <f>IF(C207=1,VLOOKUP(A207,'DISPATCHED (VT11)'!B:AK,37,FALSE),"ABSENT")</f>
        <v>ABSENT</v>
      </c>
    </row>
    <row r="208" spans="3:10">
      <c r="C208" s="12">
        <f>IF(COUNTIF('DISPATCHED (VT11)'!$B:$B,'DSR Attendance'!A208)&gt;0,1,0)</f>
        <v>0</v>
      </c>
      <c r="I208" s="147" t="str">
        <f t="shared" si="3"/>
        <v>ABSENT</v>
      </c>
      <c r="J208" s="147" t="str">
        <f>IF(C208=1,VLOOKUP(A208,'DISPATCHED (VT11)'!B:AK,37,FALSE),"ABSENT")</f>
        <v>ABSENT</v>
      </c>
    </row>
    <row r="209" spans="3:10">
      <c r="C209" s="12">
        <f>IF(COUNTIF('DISPATCHED (VT11)'!$B:$B,'DSR Attendance'!A209)&gt;0,1,0)</f>
        <v>0</v>
      </c>
      <c r="I209" s="147" t="str">
        <f t="shared" si="3"/>
        <v>ABSENT</v>
      </c>
      <c r="J209" s="147" t="str">
        <f>IF(C209=1,VLOOKUP(A209,'DISPATCHED (VT11)'!B:AK,37,FALSE),"ABSENT")</f>
        <v>ABSENT</v>
      </c>
    </row>
    <row r="210" spans="3:10">
      <c r="C210" s="12">
        <f>IF(COUNTIF('DISPATCHED (VT11)'!$B:$B,'DSR Attendance'!A210)&gt;0,1,0)</f>
        <v>0</v>
      </c>
      <c r="I210" s="147" t="str">
        <f t="shared" si="3"/>
        <v>ABSENT</v>
      </c>
      <c r="J210" s="147" t="str">
        <f>IF(C210=1,VLOOKUP(A210,'DISPATCHED (VT11)'!B:AK,37,FALSE),"ABSENT")</f>
        <v>ABSENT</v>
      </c>
    </row>
    <row r="211" spans="3:10">
      <c r="C211" s="12">
        <f>IF(COUNTIF('DISPATCHED (VT11)'!$B:$B,'DSR Attendance'!A211)&gt;0,1,0)</f>
        <v>0</v>
      </c>
      <c r="I211" s="147" t="str">
        <f t="shared" si="3"/>
        <v>ABSENT</v>
      </c>
      <c r="J211" s="147" t="str">
        <f>IF(C211=1,VLOOKUP(A211,'DISPATCHED (VT11)'!B:AK,37,FALSE),"ABSENT")</f>
        <v>ABSENT</v>
      </c>
    </row>
    <row r="212" spans="3:10">
      <c r="C212" s="12">
        <f>IF(COUNTIF('DISPATCHED (VT11)'!$B:$B,'DSR Attendance'!A212)&gt;0,1,0)</f>
        <v>0</v>
      </c>
      <c r="I212" s="147" t="str">
        <f t="shared" si="3"/>
        <v>ABSENT</v>
      </c>
      <c r="J212" s="147" t="str">
        <f>IF(C212=1,VLOOKUP(A212,'DISPATCHED (VT11)'!B:AK,37,FALSE),"ABSENT")</f>
        <v>ABSENT</v>
      </c>
    </row>
    <row r="213" spans="3:10">
      <c r="C213" s="12">
        <f>IF(COUNTIF('DISPATCHED (VT11)'!$B:$B,'DSR Attendance'!A213)&gt;0,1,0)</f>
        <v>0</v>
      </c>
      <c r="I213" s="147" t="str">
        <f t="shared" si="3"/>
        <v>ABSENT</v>
      </c>
      <c r="J213" s="147" t="str">
        <f>IF(C213=1,VLOOKUP(A213,'DISPATCHED (VT11)'!B:AK,37,FALSE),"ABSENT")</f>
        <v>ABSENT</v>
      </c>
    </row>
    <row r="214" spans="3:10">
      <c r="C214" s="12">
        <f>IF(COUNTIF('DISPATCHED (VT11)'!$B:$B,'DSR Attendance'!A214)&gt;0,1,0)</f>
        <v>0</v>
      </c>
      <c r="I214" s="147" t="str">
        <f t="shared" si="3"/>
        <v>ABSENT</v>
      </c>
      <c r="J214" s="147" t="str">
        <f>IF(C214=1,VLOOKUP(A214,'DISPATCHED (VT11)'!B:AK,37,FALSE),"ABSENT")</f>
        <v>ABSENT</v>
      </c>
    </row>
    <row r="215" spans="3:10">
      <c r="C215" s="12">
        <f>IF(COUNTIF('DISPATCHED (VT11)'!$B:$B,'DSR Attendance'!A215)&gt;0,1,0)</f>
        <v>0</v>
      </c>
      <c r="I215" s="147" t="str">
        <f t="shared" si="3"/>
        <v>ABSENT</v>
      </c>
      <c r="J215" s="147" t="str">
        <f>IF(C215=1,VLOOKUP(A215,'DISPATCHED (VT11)'!B:AK,37,FALSE),"ABSENT")</f>
        <v>ABSENT</v>
      </c>
    </row>
    <row r="216" spans="3:10">
      <c r="C216" s="12">
        <f>IF(COUNTIF('DISPATCHED (VT11)'!$B:$B,'DSR Attendance'!A216)&gt;0,1,0)</f>
        <v>0</v>
      </c>
      <c r="I216" s="147" t="str">
        <f t="shared" si="3"/>
        <v>ABSENT</v>
      </c>
      <c r="J216" s="147" t="str">
        <f>IF(C216=1,VLOOKUP(A216,'DISPATCHED (VT11)'!B:AK,37,FALSE),"ABSENT")</f>
        <v>ABSENT</v>
      </c>
    </row>
    <row r="217" spans="3:10">
      <c r="C217" s="12">
        <f>IF(COUNTIF('DISPATCHED (VT11)'!$B:$B,'DSR Attendance'!A217)&gt;0,1,0)</f>
        <v>0</v>
      </c>
      <c r="I217" s="147" t="str">
        <f t="shared" si="3"/>
        <v>ABSENT</v>
      </c>
      <c r="J217" s="147" t="str">
        <f>IF(C217=1,VLOOKUP(A217,'DISPATCHED (VT11)'!B:AK,37,FALSE),"ABSENT")</f>
        <v>ABSENT</v>
      </c>
    </row>
    <row r="218" spans="3:10">
      <c r="C218" s="12">
        <f>IF(COUNTIF('DISPATCHED (VT11)'!$B:$B,'DSR Attendance'!A218)&gt;0,1,0)</f>
        <v>0</v>
      </c>
      <c r="I218" s="147" t="str">
        <f t="shared" si="3"/>
        <v>ABSENT</v>
      </c>
      <c r="J218" s="147" t="str">
        <f>IF(C218=1,VLOOKUP(A218,'DISPATCHED (VT11)'!B:AK,37,FALSE),"ABSENT")</f>
        <v>ABSENT</v>
      </c>
    </row>
    <row r="219" spans="3:10">
      <c r="C219" s="12">
        <f>IF(COUNTIF('DISPATCHED (VT11)'!$B:$B,'DSR Attendance'!A219)&gt;0,1,0)</f>
        <v>0</v>
      </c>
      <c r="I219" s="147" t="str">
        <f t="shared" si="3"/>
        <v>ABSENT</v>
      </c>
      <c r="J219" s="147" t="str">
        <f>IF(C219=1,VLOOKUP(A219,'DISPATCHED (VT11)'!B:AK,37,FALSE),"ABSENT")</f>
        <v>ABSENT</v>
      </c>
    </row>
    <row r="220" spans="3:10">
      <c r="C220" s="12">
        <f>IF(COUNTIF('DISPATCHED (VT11)'!$B:$B,'DSR Attendance'!A220)&gt;0,1,0)</f>
        <v>0</v>
      </c>
      <c r="I220" s="147" t="str">
        <f t="shared" si="3"/>
        <v>ABSENT</v>
      </c>
      <c r="J220" s="147" t="str">
        <f>IF(C220=1,VLOOKUP(A220,'DISPATCHED (VT11)'!B:AK,37,FALSE),"ABSENT")</f>
        <v>ABSENT</v>
      </c>
    </row>
    <row r="221" spans="3:10">
      <c r="C221" s="12">
        <f>IF(COUNTIF('DISPATCHED (VT11)'!$B:$B,'DSR Attendance'!A221)&gt;0,1,0)</f>
        <v>0</v>
      </c>
      <c r="I221" s="147" t="str">
        <f t="shared" si="3"/>
        <v>ABSENT</v>
      </c>
      <c r="J221" s="147" t="str">
        <f>IF(C221=1,VLOOKUP(A221,'DISPATCHED (VT11)'!B:AK,37,FALSE),"ABSENT")</f>
        <v>ABSENT</v>
      </c>
    </row>
    <row r="222" spans="3:10">
      <c r="C222" s="12">
        <f>IF(COUNTIF('DISPATCHED (VT11)'!$B:$B,'DSR Attendance'!A222)&gt;0,1,0)</f>
        <v>0</v>
      </c>
      <c r="I222" s="147" t="str">
        <f t="shared" si="3"/>
        <v>ABSENT</v>
      </c>
      <c r="J222" s="147" t="str">
        <f>IF(C222=1,VLOOKUP(A222,'DISPATCHED (VT11)'!B:AK,37,FALSE),"ABSENT")</f>
        <v>ABSENT</v>
      </c>
    </row>
    <row r="223" spans="3:10">
      <c r="C223" s="12">
        <f>IF(COUNTIF('DISPATCHED (VT11)'!$B:$B,'DSR Attendance'!A223)&gt;0,1,0)</f>
        <v>0</v>
      </c>
      <c r="I223" s="147" t="str">
        <f t="shared" si="3"/>
        <v>ABSENT</v>
      </c>
      <c r="J223" s="147" t="str">
        <f>IF(C223=1,VLOOKUP(A223,'DISPATCHED (VT11)'!B:AK,37,FALSE),"ABSENT")</f>
        <v>ABSENT</v>
      </c>
    </row>
    <row r="224" spans="3:10">
      <c r="C224" s="12">
        <f>IF(COUNTIF('DISPATCHED (VT11)'!$B:$B,'DSR Attendance'!A224)&gt;0,1,0)</f>
        <v>0</v>
      </c>
      <c r="I224" s="147" t="str">
        <f t="shared" si="3"/>
        <v>ABSENT</v>
      </c>
      <c r="J224" s="147" t="str">
        <f>IF(C224=1,VLOOKUP(A224,'DISPATCHED (VT11)'!B:AK,37,FALSE),"ABSENT")</f>
        <v>ABSENT</v>
      </c>
    </row>
    <row r="225" spans="3:3">
      <c r="C225" s="12"/>
    </row>
    <row r="226" spans="3:3">
      <c r="C226" s="12"/>
    </row>
    <row r="227" spans="3:3">
      <c r="C227" s="12"/>
    </row>
    <row r="228" spans="3:3">
      <c r="C228" s="12"/>
    </row>
    <row r="229" spans="3:3">
      <c r="C229" s="12"/>
    </row>
    <row r="230" spans="3:3">
      <c r="C230" s="12"/>
    </row>
    <row r="231" spans="3:3">
      <c r="C231" s="12"/>
    </row>
    <row r="232" spans="3:3">
      <c r="C232" s="12"/>
    </row>
    <row r="233" spans="3:3">
      <c r="C233" s="12"/>
    </row>
    <row r="234" spans="3:3">
      <c r="C234" s="12"/>
    </row>
    <row r="235" spans="3:3">
      <c r="C235" s="12"/>
    </row>
    <row r="236" spans="3:3">
      <c r="C236" s="12"/>
    </row>
    <row r="237" spans="3:3">
      <c r="C237" s="12"/>
    </row>
    <row r="238" spans="3:3">
      <c r="C238" s="12"/>
    </row>
    <row r="239" spans="3:3">
      <c r="C239" s="12"/>
    </row>
    <row r="240" spans="3:3">
      <c r="C240" s="12"/>
    </row>
    <row r="241" spans="3:3">
      <c r="C241" s="12"/>
    </row>
    <row r="242" spans="3:3">
      <c r="C242" s="12"/>
    </row>
    <row r="243" spans="3:3">
      <c r="C243" s="12"/>
    </row>
    <row r="244" spans="3:3">
      <c r="C244" s="12"/>
    </row>
    <row r="245" spans="3:3">
      <c r="C245" s="12"/>
    </row>
    <row r="246" spans="3:3">
      <c r="C246" s="12"/>
    </row>
    <row r="247" spans="3:3">
      <c r="C247" s="12"/>
    </row>
    <row r="248" spans="3:3">
      <c r="C248" s="12"/>
    </row>
    <row r="249" spans="3:3">
      <c r="C249" s="12"/>
    </row>
    <row r="250" spans="3:3">
      <c r="C250" s="12"/>
    </row>
    <row r="251" spans="3:3">
      <c r="C251" s="12"/>
    </row>
    <row r="252" spans="3:3">
      <c r="C252" s="12"/>
    </row>
    <row r="253" spans="3:3">
      <c r="C253" s="12"/>
    </row>
    <row r="254" spans="3:3">
      <c r="C254" s="12"/>
    </row>
    <row r="255" spans="3:3">
      <c r="C255" s="12"/>
    </row>
    <row r="256" spans="3:3">
      <c r="C256" s="12"/>
    </row>
    <row r="257" spans="3:3" ht="17.25" customHeight="1">
      <c r="C257" s="12"/>
    </row>
    <row r="258" spans="3:3">
      <c r="C258" s="12"/>
    </row>
    <row r="259" spans="3:3" ht="17.25" customHeight="1">
      <c r="C259" s="12"/>
    </row>
    <row r="260" spans="3:3">
      <c r="C260" s="12"/>
    </row>
    <row r="261" spans="3:3">
      <c r="C261" s="12"/>
    </row>
    <row r="262" spans="3:3">
      <c r="C262" s="12"/>
    </row>
  </sheetData>
  <autoFilter ref="A2:K224" xr:uid="{00000000-0001-0000-0600-000000000000}"/>
  <sortState xmlns:xlrd2="http://schemas.microsoft.com/office/spreadsheetml/2017/richdata2" ref="A162:A171">
    <sortCondition ref="A162:A171"/>
  </sortState>
  <mergeCells count="6">
    <mergeCell ref="R8:T8"/>
    <mergeCell ref="R17:T17"/>
    <mergeCell ref="R15:T15"/>
    <mergeCell ref="R14:T14"/>
    <mergeCell ref="R13:T13"/>
    <mergeCell ref="R12:T12"/>
  </mergeCells>
  <conditionalFormatting sqref="A225:A228">
    <cfRule type="expression" dxfId="27" priority="366">
      <formula>$C225=1</formula>
    </cfRule>
    <cfRule type="duplicateValues" dxfId="26" priority="363"/>
    <cfRule type="duplicateValues" dxfId="25" priority="367"/>
  </conditionalFormatting>
  <conditionalFormatting sqref="A225:A239 A3:J224">
    <cfRule type="expression" dxfId="24" priority="345">
      <formula>$C3=1</formula>
    </cfRule>
  </conditionalFormatting>
  <conditionalFormatting sqref="A229:A239 A247:A257">
    <cfRule type="duplicateValues" dxfId="23" priority="346"/>
  </conditionalFormatting>
  <conditionalFormatting sqref="A231:A234">
    <cfRule type="duplicateValues" dxfId="22" priority="339"/>
    <cfRule type="duplicateValues" dxfId="21" priority="337"/>
  </conditionalFormatting>
  <conditionalFormatting sqref="A240">
    <cfRule type="duplicateValues" dxfId="20" priority="11"/>
  </conditionalFormatting>
  <conditionalFormatting sqref="A241:A246">
    <cfRule type="duplicateValues" dxfId="19" priority="327"/>
  </conditionalFormatting>
  <conditionalFormatting sqref="A258">
    <cfRule type="duplicateValues" dxfId="18" priority="176"/>
    <cfRule type="duplicateValues" dxfId="17" priority="177"/>
  </conditionalFormatting>
  <conditionalFormatting sqref="A259:A260">
    <cfRule type="duplicateValues" dxfId="16" priority="193"/>
    <cfRule type="duplicateValues" dxfId="15" priority="194"/>
  </conditionalFormatting>
  <conditionalFormatting sqref="A260 A247:A257 A263:A1048576 A1:A224">
    <cfRule type="duplicateValues" dxfId="14" priority="432"/>
  </conditionalFormatting>
  <conditionalFormatting sqref="A261">
    <cfRule type="duplicateValues" dxfId="13" priority="183"/>
    <cfRule type="duplicateValues" dxfId="12" priority="184"/>
  </conditionalFormatting>
  <conditionalFormatting sqref="A262">
    <cfRule type="duplicateValues" dxfId="11" priority="131"/>
    <cfRule type="duplicateValues" dxfId="10" priority="132"/>
  </conditionalFormatting>
  <conditionalFormatting sqref="A231:B234">
    <cfRule type="expression" dxfId="9" priority="338">
      <formula>$C231=1</formula>
    </cfRule>
    <cfRule type="expression" dxfId="8" priority="336">
      <formula>$C231=1</formula>
    </cfRule>
  </conditionalFormatting>
  <conditionalFormatting sqref="A258:C258">
    <cfRule type="expression" dxfId="7" priority="172">
      <formula>$C258=1</formula>
    </cfRule>
  </conditionalFormatting>
  <conditionalFormatting sqref="A259:D260">
    <cfRule type="expression" dxfId="6" priority="188">
      <formula>$C259=1</formula>
    </cfRule>
  </conditionalFormatting>
  <conditionalFormatting sqref="A240:J257">
    <cfRule type="expression" dxfId="5" priority="7">
      <formula>$C240=1</formula>
    </cfRule>
  </conditionalFormatting>
  <conditionalFormatting sqref="A261:J262">
    <cfRule type="expression" dxfId="4" priority="126">
      <formula>$C261=1</formula>
    </cfRule>
  </conditionalFormatting>
  <conditionalFormatting sqref="B225:J239">
    <cfRule type="expression" dxfId="3" priority="211">
      <formula>$C225=1</formula>
    </cfRule>
  </conditionalFormatting>
  <conditionalFormatting sqref="C3:C224">
    <cfRule type="iconSet" priority="298512">
      <iconSet iconSet="3Symbols2" showValue="0">
        <cfvo type="percent" val="0"/>
        <cfvo type="percent" val="33"/>
        <cfvo type="percent" val="67"/>
      </iconSet>
    </cfRule>
    <cfRule type="iconSet" priority="298513">
      <iconSet iconSet="3Symbols2" showValue="0">
        <cfvo type="percent" val="0"/>
        <cfvo type="percent" val="33"/>
        <cfvo type="percent" val="67"/>
      </iconSet>
    </cfRule>
    <cfRule type="iconSet" priority="298514">
      <iconSet iconSet="3Symbols2" showValue="0">
        <cfvo type="percent" val="0"/>
        <cfvo type="percent" val="33"/>
        <cfvo type="percent" val="67"/>
      </iconSet>
    </cfRule>
    <cfRule type="iconSet" priority="298515">
      <iconSet iconSet="3Symbols2" showValue="0">
        <cfvo type="percent" val="0"/>
        <cfvo type="percent" val="33"/>
        <cfvo type="percent" val="67"/>
      </iconSet>
    </cfRule>
  </conditionalFormatting>
  <conditionalFormatting sqref="C225:C229">
    <cfRule type="iconSet" priority="365">
      <iconSet iconSet="3Symbols2" showValue="0">
        <cfvo type="percent" val="0"/>
        <cfvo type="percent" val="33"/>
        <cfvo type="percent" val="67"/>
      </iconSet>
    </cfRule>
  </conditionalFormatting>
  <conditionalFormatting sqref="C229:C239">
    <cfRule type="iconSet" priority="344">
      <iconSet iconSet="3Symbols2" showValue="0">
        <cfvo type="percent" val="0"/>
        <cfvo type="percent" val="33"/>
        <cfvo type="percent" val="67"/>
      </iconSet>
    </cfRule>
  </conditionalFormatting>
  <conditionalFormatting sqref="C240">
    <cfRule type="iconSet" priority="9">
      <iconSet iconSet="3Symbols2" showValue="0">
        <cfvo type="percent" val="0"/>
        <cfvo type="percent" val="33"/>
        <cfvo type="percent" val="67"/>
      </iconSet>
    </cfRule>
  </conditionalFormatting>
  <conditionalFormatting sqref="C241:C246">
    <cfRule type="iconSet" priority="324">
      <iconSet iconSet="3Symbols2" showValue="0">
        <cfvo type="percent" val="0"/>
        <cfvo type="percent" val="33"/>
        <cfvo type="percent" val="67"/>
      </iconSet>
    </cfRule>
  </conditionalFormatting>
  <conditionalFormatting sqref="C247:C250">
    <cfRule type="iconSet" priority="335">
      <iconSet iconSet="3Symbols2" showValue="0">
        <cfvo type="percent" val="0"/>
        <cfvo type="percent" val="33"/>
        <cfvo type="percent" val="67"/>
      </iconSet>
    </cfRule>
  </conditionalFormatting>
  <conditionalFormatting sqref="C251:C257">
    <cfRule type="iconSet" priority="331">
      <iconSet iconSet="3Symbols2" showValue="0">
        <cfvo type="percent" val="0"/>
        <cfvo type="percent" val="33"/>
        <cfvo type="percent" val="67"/>
      </iconSet>
    </cfRule>
  </conditionalFormatting>
  <conditionalFormatting sqref="C258">
    <cfRule type="iconSet" priority="173">
      <iconSet iconSet="3Symbols2" showValue="0">
        <cfvo type="percent" val="0"/>
        <cfvo type="percent" val="33"/>
        <cfvo type="percent" val="67"/>
      </iconSet>
    </cfRule>
  </conditionalFormatting>
  <conditionalFormatting sqref="C259:C260">
    <cfRule type="iconSet" priority="190">
      <iconSet iconSet="3Symbols2" showValue="0">
        <cfvo type="percent" val="0"/>
        <cfvo type="percent" val="33"/>
        <cfvo type="percent" val="67"/>
      </iconSet>
    </cfRule>
  </conditionalFormatting>
  <conditionalFormatting sqref="C261">
    <cfRule type="iconSet" priority="180">
      <iconSet iconSet="3Symbols2" showValue="0">
        <cfvo type="percent" val="0"/>
        <cfvo type="percent" val="33"/>
        <cfvo type="percent" val="67"/>
      </iconSet>
    </cfRule>
  </conditionalFormatting>
  <conditionalFormatting sqref="C262">
    <cfRule type="iconSet" priority="128">
      <iconSet iconSet="3Symbols2" showValue="0">
        <cfvo type="percent" val="0"/>
        <cfvo type="percent" val="33"/>
        <cfvo type="percent" val="67"/>
      </iconSet>
    </cfRule>
  </conditionalFormatting>
  <conditionalFormatting sqref="D1:D1048576">
    <cfRule type="duplicateValues" dxfId="2" priority="2"/>
    <cfRule type="duplicateValues" dxfId="1" priority="1"/>
  </conditionalFormatting>
  <conditionalFormatting sqref="D258:J259">
    <cfRule type="expression" dxfId="0" priority="171">
      <formula>$C258=1</formula>
    </cfRule>
  </conditionalFormatting>
  <dataValidations count="1">
    <dataValidation type="list" allowBlank="1" showInputMessage="1" showErrorMessage="1" sqref="F3:F224" xr:uid="{00000000-0002-0000-0600-000001000000}">
      <formula1>$M$3:$M$12</formula1>
    </dataValidation>
  </dataValidations>
  <pageMargins left="0.7" right="0.7" top="0.75" bottom="0.75" header="0.3" footer="0.3"/>
  <pageSetup paperSize="9" scale="34" orientation="portrait" horizontalDpi="4294967295" verticalDpi="4294967295" r:id="rId1"/>
  <headerFooter>
    <oddFooter>&amp;C_x000D_&amp;1#&amp;"Calibri"&amp;10&amp;K000000 Classification - Internal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1934E-706A-402D-B2D8-4D12372AF9C2}">
  <sheetPr codeName="Sheet12"/>
  <dimension ref="A1:K300"/>
  <sheetViews>
    <sheetView workbookViewId="0">
      <selection activeCell="A3" sqref="A3"/>
    </sheetView>
  </sheetViews>
  <sheetFormatPr defaultRowHeight="14.4"/>
  <cols>
    <col min="3" max="3" width="12.109375" bestFit="1" customWidth="1"/>
    <col min="4" max="4" width="12" bestFit="1" customWidth="1"/>
    <col min="7" max="7" width="34.6640625" bestFit="1" customWidth="1"/>
    <col min="8" max="8" width="11.33203125" bestFit="1" customWidth="1"/>
  </cols>
  <sheetData>
    <row r="1" spans="1:11">
      <c r="B1">
        <f>SUM(B3:B176)</f>
        <v>0</v>
      </c>
      <c r="H1" s="43">
        <f>SUBTOTAL(109,H3:H300)</f>
        <v>0</v>
      </c>
      <c r="I1" s="43">
        <f>SUBTOTAL(109,I3:I300)</f>
        <v>0</v>
      </c>
      <c r="K1" s="517" t="e">
        <f>I1/H1</f>
        <v>#DIV/0!</v>
      </c>
    </row>
    <row r="2" spans="1:11" s="221" customFormat="1">
      <c r="A2" s="221" t="s">
        <v>647</v>
      </c>
      <c r="B2" s="221" t="s">
        <v>323</v>
      </c>
      <c r="C2" s="221" t="s">
        <v>695</v>
      </c>
      <c r="E2" s="221" t="s">
        <v>647</v>
      </c>
      <c r="F2" s="221" t="s">
        <v>1070</v>
      </c>
      <c r="G2" s="221" t="s">
        <v>1090</v>
      </c>
      <c r="H2" s="221" t="s">
        <v>317</v>
      </c>
      <c r="I2" s="221" t="s">
        <v>323</v>
      </c>
    </row>
    <row r="3" spans="1:11">
      <c r="A3" s="495"/>
      <c r="B3" s="495"/>
      <c r="C3" s="495"/>
      <c r="E3" s="495"/>
      <c r="F3" s="495"/>
      <c r="G3" s="495"/>
      <c r="H3" t="str">
        <f>IFERROR(VLOOKUP(F3,'Truck Utilization'!B$3:D$147,3,FALSE),"")</f>
        <v/>
      </c>
      <c r="I3" t="str">
        <f>IF(H3="","",B3)</f>
        <v/>
      </c>
    </row>
    <row r="4" spans="1:11">
      <c r="A4" s="495"/>
      <c r="B4" s="495"/>
      <c r="C4" s="495"/>
      <c r="E4" s="495"/>
      <c r="F4" s="495"/>
      <c r="G4" s="495"/>
      <c r="H4" t="str">
        <f>IFERROR(VLOOKUP(F4,'Truck Utilization'!B$3:D$147,3,FALSE),"")</f>
        <v/>
      </c>
      <c r="I4" t="str">
        <f t="shared" ref="I4:I67" si="0">IF(H4="","",B4)</f>
        <v/>
      </c>
    </row>
    <row r="5" spans="1:11">
      <c r="A5" s="495"/>
      <c r="B5" s="495"/>
      <c r="C5" s="495"/>
      <c r="E5" s="495"/>
      <c r="F5" s="495"/>
      <c r="G5" s="495"/>
      <c r="H5" t="str">
        <f>IFERROR(VLOOKUP(F5,'Truck Utilization'!B$3:D$147,3,FALSE),"")</f>
        <v/>
      </c>
      <c r="I5" t="str">
        <f t="shared" si="0"/>
        <v/>
      </c>
    </row>
    <row r="6" spans="1:11">
      <c r="A6" s="495"/>
      <c r="B6" s="495"/>
      <c r="C6" s="495"/>
      <c r="E6" s="495"/>
      <c r="F6" s="495"/>
      <c r="G6" s="495"/>
      <c r="H6" t="str">
        <f>IFERROR(VLOOKUP(F6,'Truck Utilization'!B$3:D$147,3,FALSE),"")</f>
        <v/>
      </c>
      <c r="I6" t="str">
        <f t="shared" si="0"/>
        <v/>
      </c>
    </row>
    <row r="7" spans="1:11">
      <c r="A7" s="495"/>
      <c r="B7" s="495"/>
      <c r="C7" s="495"/>
      <c r="E7" s="495"/>
      <c r="F7" s="495"/>
      <c r="G7" s="495"/>
      <c r="H7" t="str">
        <f>IFERROR(VLOOKUP(F7,'Truck Utilization'!B$3:D$147,3,FALSE),"")</f>
        <v/>
      </c>
      <c r="I7" t="str">
        <f t="shared" si="0"/>
        <v/>
      </c>
    </row>
    <row r="8" spans="1:11">
      <c r="A8" s="495"/>
      <c r="B8" s="495"/>
      <c r="C8" s="495"/>
      <c r="E8" s="495"/>
      <c r="F8" s="495"/>
      <c r="G8" s="495"/>
      <c r="H8" t="str">
        <f>IFERROR(VLOOKUP(F8,'Truck Utilization'!B$3:D$147,3,FALSE),"")</f>
        <v/>
      </c>
      <c r="I8" t="str">
        <f t="shared" si="0"/>
        <v/>
      </c>
    </row>
    <row r="9" spans="1:11">
      <c r="A9" s="495"/>
      <c r="B9" s="495"/>
      <c r="C9" s="495"/>
      <c r="E9" s="495"/>
      <c r="F9" s="495"/>
      <c r="G9" s="495"/>
      <c r="H9" t="str">
        <f>IFERROR(VLOOKUP(F9,'Truck Utilization'!B$3:D$147,3,FALSE),"")</f>
        <v/>
      </c>
      <c r="I9" t="str">
        <f t="shared" si="0"/>
        <v/>
      </c>
    </row>
    <row r="10" spans="1:11">
      <c r="A10" s="495"/>
      <c r="B10" s="495"/>
      <c r="C10" s="495"/>
      <c r="E10" s="495"/>
      <c r="F10" s="495"/>
      <c r="G10" s="495"/>
      <c r="H10" t="str">
        <f>IFERROR(VLOOKUP(F10,'Truck Utilization'!B$3:D$147,3,FALSE),"")</f>
        <v/>
      </c>
      <c r="I10" t="str">
        <f t="shared" si="0"/>
        <v/>
      </c>
    </row>
    <row r="11" spans="1:11">
      <c r="A11" s="495"/>
      <c r="B11" s="495"/>
      <c r="C11" s="495"/>
      <c r="E11" s="495"/>
      <c r="F11" s="495"/>
      <c r="G11" s="495"/>
      <c r="H11" t="str">
        <f>IFERROR(VLOOKUP(F11,'Truck Utilization'!B$3:D$147,3,FALSE),"")</f>
        <v/>
      </c>
      <c r="I11" t="str">
        <f t="shared" si="0"/>
        <v/>
      </c>
    </row>
    <row r="12" spans="1:11">
      <c r="A12" s="495"/>
      <c r="B12" s="495"/>
      <c r="C12" s="495"/>
      <c r="E12" s="495"/>
      <c r="F12" s="495"/>
      <c r="G12" s="495"/>
      <c r="H12" t="str">
        <f>IFERROR(VLOOKUP(F12,'Truck Utilization'!B$3:D$147,3,FALSE),"")</f>
        <v/>
      </c>
      <c r="I12" t="str">
        <f t="shared" si="0"/>
        <v/>
      </c>
    </row>
    <row r="13" spans="1:11">
      <c r="A13" s="495"/>
      <c r="B13" s="495"/>
      <c r="C13" s="495"/>
      <c r="E13" s="495"/>
      <c r="F13" s="495"/>
      <c r="G13" s="495"/>
      <c r="H13" t="str">
        <f>IFERROR(VLOOKUP(F13,'Truck Utilization'!B$3:D$147,3,FALSE),"")</f>
        <v/>
      </c>
      <c r="I13" t="str">
        <f t="shared" si="0"/>
        <v/>
      </c>
    </row>
    <row r="14" spans="1:11">
      <c r="A14" s="495"/>
      <c r="B14" s="495"/>
      <c r="C14" s="495"/>
      <c r="E14" s="495"/>
      <c r="F14" s="495"/>
      <c r="G14" s="495"/>
      <c r="H14" t="str">
        <f>IFERROR(VLOOKUP(F14,'Truck Utilization'!B$3:D$147,3,FALSE),"")</f>
        <v/>
      </c>
      <c r="I14" t="str">
        <f t="shared" si="0"/>
        <v/>
      </c>
    </row>
    <row r="15" spans="1:11">
      <c r="A15" s="495"/>
      <c r="B15" s="495"/>
      <c r="C15" s="495"/>
      <c r="E15" s="495"/>
      <c r="F15" s="495"/>
      <c r="G15" s="495"/>
      <c r="H15" t="str">
        <f>IFERROR(VLOOKUP(F15,'Truck Utilization'!B$3:D$147,3,FALSE),"")</f>
        <v/>
      </c>
      <c r="I15" t="str">
        <f t="shared" si="0"/>
        <v/>
      </c>
    </row>
    <row r="16" spans="1:11">
      <c r="A16" s="495"/>
      <c r="B16" s="495"/>
      <c r="C16" s="495"/>
      <c r="E16" s="495"/>
      <c r="F16" s="495"/>
      <c r="G16" s="495"/>
      <c r="H16" t="str">
        <f>IFERROR(VLOOKUP(F16,'Truck Utilization'!B$3:D$147,3,FALSE),"")</f>
        <v/>
      </c>
      <c r="I16" t="str">
        <f t="shared" si="0"/>
        <v/>
      </c>
    </row>
    <row r="17" spans="1:9">
      <c r="A17" s="495"/>
      <c r="B17" s="495"/>
      <c r="C17" s="495"/>
      <c r="E17" s="495"/>
      <c r="F17" s="495"/>
      <c r="G17" s="495"/>
      <c r="H17" t="str">
        <f>IFERROR(VLOOKUP(F17,'Truck Utilization'!B$3:D$147,3,FALSE),"")</f>
        <v/>
      </c>
      <c r="I17" t="str">
        <f t="shared" si="0"/>
        <v/>
      </c>
    </row>
    <row r="18" spans="1:9">
      <c r="A18" s="495"/>
      <c r="B18" s="495"/>
      <c r="C18" s="495"/>
      <c r="E18" s="495"/>
      <c r="F18" s="495"/>
      <c r="G18" s="495"/>
      <c r="H18" t="str">
        <f>IFERROR(VLOOKUP(F18,'Truck Utilization'!B$3:D$147,3,FALSE),"")</f>
        <v/>
      </c>
      <c r="I18" t="str">
        <f t="shared" si="0"/>
        <v/>
      </c>
    </row>
    <row r="19" spans="1:9">
      <c r="A19" s="495"/>
      <c r="B19" s="495"/>
      <c r="C19" s="495"/>
      <c r="E19" s="495"/>
      <c r="F19" s="495"/>
      <c r="G19" s="495"/>
      <c r="H19" t="str">
        <f>IFERROR(VLOOKUP(F19,'Truck Utilization'!B$3:D$147,3,FALSE),"")</f>
        <v/>
      </c>
      <c r="I19" t="str">
        <f t="shared" si="0"/>
        <v/>
      </c>
    </row>
    <row r="20" spans="1:9">
      <c r="A20" s="495"/>
      <c r="B20" s="495"/>
      <c r="C20" s="495"/>
      <c r="E20" s="495"/>
      <c r="F20" s="495"/>
      <c r="G20" s="495"/>
      <c r="H20" t="str">
        <f>IFERROR(VLOOKUP(F20,'Truck Utilization'!B$3:D$147,3,FALSE),"")</f>
        <v/>
      </c>
      <c r="I20" t="str">
        <f t="shared" si="0"/>
        <v/>
      </c>
    </row>
    <row r="21" spans="1:9">
      <c r="A21" s="495"/>
      <c r="B21" s="495"/>
      <c r="C21" s="495"/>
      <c r="E21" s="495"/>
      <c r="F21" s="495"/>
      <c r="G21" s="495"/>
      <c r="H21" t="str">
        <f>IFERROR(VLOOKUP(F21,'Truck Utilization'!B$3:D$147,3,FALSE),"")</f>
        <v/>
      </c>
      <c r="I21" t="str">
        <f t="shared" si="0"/>
        <v/>
      </c>
    </row>
    <row r="22" spans="1:9">
      <c r="A22" s="495"/>
      <c r="B22" s="495"/>
      <c r="C22" s="495"/>
      <c r="E22" s="495"/>
      <c r="F22" s="495"/>
      <c r="G22" s="495"/>
      <c r="H22" t="str">
        <f>IFERROR(VLOOKUP(F22,'Truck Utilization'!B$3:D$147,3,FALSE),"")</f>
        <v/>
      </c>
      <c r="I22" t="str">
        <f t="shared" si="0"/>
        <v/>
      </c>
    </row>
    <row r="23" spans="1:9">
      <c r="A23" s="495"/>
      <c r="B23" s="495"/>
      <c r="C23" s="495"/>
      <c r="E23" s="495"/>
      <c r="F23" s="495"/>
      <c r="G23" s="495"/>
      <c r="H23" t="str">
        <f>IFERROR(VLOOKUP(F23,'Truck Utilization'!B$3:D$147,3,FALSE),"")</f>
        <v/>
      </c>
      <c r="I23" t="str">
        <f t="shared" si="0"/>
        <v/>
      </c>
    </row>
    <row r="24" spans="1:9">
      <c r="A24" s="495"/>
      <c r="B24" s="495"/>
      <c r="C24" s="495"/>
      <c r="E24" s="495"/>
      <c r="F24" s="495"/>
      <c r="G24" s="495"/>
      <c r="H24" t="str">
        <f>IFERROR(VLOOKUP(F24,'Truck Utilization'!B$3:D$147,3,FALSE),"")</f>
        <v/>
      </c>
      <c r="I24" t="str">
        <f t="shared" si="0"/>
        <v/>
      </c>
    </row>
    <row r="25" spans="1:9">
      <c r="A25" s="495"/>
      <c r="B25" s="495"/>
      <c r="C25" s="495"/>
      <c r="E25" s="495"/>
      <c r="F25" s="495"/>
      <c r="G25" s="495"/>
      <c r="H25" t="str">
        <f>IFERROR(VLOOKUP(F25,'Truck Utilization'!B$3:D$147,3,FALSE),"")</f>
        <v/>
      </c>
      <c r="I25" t="str">
        <f t="shared" si="0"/>
        <v/>
      </c>
    </row>
    <row r="26" spans="1:9">
      <c r="A26" s="495"/>
      <c r="B26" s="495"/>
      <c r="C26" s="495"/>
      <c r="E26" s="495"/>
      <c r="F26" s="495"/>
      <c r="G26" s="495"/>
      <c r="H26" t="str">
        <f>IFERROR(VLOOKUP(F26,'Truck Utilization'!B$3:D$147,3,FALSE),"")</f>
        <v/>
      </c>
      <c r="I26" t="str">
        <f t="shared" si="0"/>
        <v/>
      </c>
    </row>
    <row r="27" spans="1:9">
      <c r="A27" s="495"/>
      <c r="B27" s="495"/>
      <c r="C27" s="495"/>
      <c r="E27" s="495"/>
      <c r="F27" s="495"/>
      <c r="G27" s="495"/>
      <c r="H27" t="str">
        <f>IFERROR(VLOOKUP(F27,'Truck Utilization'!B$3:D$147,3,FALSE),"")</f>
        <v/>
      </c>
      <c r="I27" t="str">
        <f t="shared" si="0"/>
        <v/>
      </c>
    </row>
    <row r="28" spans="1:9">
      <c r="A28" s="495"/>
      <c r="B28" s="495"/>
      <c r="C28" s="495"/>
      <c r="E28" s="495"/>
      <c r="F28" s="495"/>
      <c r="G28" s="495"/>
      <c r="H28" t="str">
        <f>IFERROR(VLOOKUP(F28,'Truck Utilization'!B$3:D$147,3,FALSE),"")</f>
        <v/>
      </c>
      <c r="I28" t="str">
        <f t="shared" si="0"/>
        <v/>
      </c>
    </row>
    <row r="29" spans="1:9">
      <c r="A29" s="495"/>
      <c r="B29" s="495"/>
      <c r="C29" s="495"/>
      <c r="E29" s="495"/>
      <c r="F29" s="495"/>
      <c r="G29" s="495"/>
      <c r="H29" t="str">
        <f>IFERROR(VLOOKUP(F29,'Truck Utilization'!B$3:D$147,3,FALSE),"")</f>
        <v/>
      </c>
      <c r="I29" t="str">
        <f t="shared" si="0"/>
        <v/>
      </c>
    </row>
    <row r="30" spans="1:9">
      <c r="A30" s="495"/>
      <c r="B30" s="495"/>
      <c r="C30" s="495"/>
      <c r="E30" s="495"/>
      <c r="F30" s="495"/>
      <c r="G30" s="495"/>
      <c r="H30" t="str">
        <f>IFERROR(VLOOKUP(F30,'Truck Utilization'!B$3:D$147,3,FALSE),"")</f>
        <v/>
      </c>
      <c r="I30" t="str">
        <f t="shared" si="0"/>
        <v/>
      </c>
    </row>
    <row r="31" spans="1:9">
      <c r="A31" s="495"/>
      <c r="B31" s="495"/>
      <c r="C31" s="495"/>
      <c r="E31" s="495"/>
      <c r="F31" s="495"/>
      <c r="G31" s="495"/>
      <c r="H31" t="str">
        <f>IFERROR(VLOOKUP(F31,'Truck Utilization'!B$3:D$147,3,FALSE),"")</f>
        <v/>
      </c>
      <c r="I31" t="str">
        <f t="shared" si="0"/>
        <v/>
      </c>
    </row>
    <row r="32" spans="1:9">
      <c r="A32" s="495"/>
      <c r="B32" s="495"/>
      <c r="C32" s="495"/>
      <c r="E32" s="495"/>
      <c r="F32" s="495"/>
      <c r="G32" s="495"/>
      <c r="H32" t="str">
        <f>IFERROR(VLOOKUP(F32,'Truck Utilization'!B$3:D$147,3,FALSE),"")</f>
        <v/>
      </c>
      <c r="I32" t="str">
        <f t="shared" si="0"/>
        <v/>
      </c>
    </row>
    <row r="33" spans="1:9">
      <c r="A33" s="495"/>
      <c r="B33" s="495"/>
      <c r="C33" s="495"/>
      <c r="E33" s="495"/>
      <c r="F33" s="495"/>
      <c r="G33" s="495"/>
      <c r="H33" t="str">
        <f>IFERROR(VLOOKUP(F33,'Truck Utilization'!B$3:D$147,3,FALSE),"")</f>
        <v/>
      </c>
      <c r="I33" t="str">
        <f t="shared" si="0"/>
        <v/>
      </c>
    </row>
    <row r="34" spans="1:9">
      <c r="A34" s="495"/>
      <c r="B34" s="495"/>
      <c r="C34" s="495"/>
      <c r="E34" s="495"/>
      <c r="F34" s="495"/>
      <c r="G34" s="495"/>
      <c r="H34" t="str">
        <f>IFERROR(VLOOKUP(F34,'Truck Utilization'!B$3:D$147,3,FALSE),"")</f>
        <v/>
      </c>
      <c r="I34" t="str">
        <f t="shared" si="0"/>
        <v/>
      </c>
    </row>
    <row r="35" spans="1:9">
      <c r="A35" s="495"/>
      <c r="B35" s="495"/>
      <c r="C35" s="495"/>
      <c r="E35" s="495"/>
      <c r="F35" s="495"/>
      <c r="G35" s="495"/>
      <c r="H35" t="str">
        <f>IFERROR(VLOOKUP(F35,'Truck Utilization'!B$3:D$147,3,FALSE),"")</f>
        <v/>
      </c>
      <c r="I35" t="str">
        <f t="shared" si="0"/>
        <v/>
      </c>
    </row>
    <row r="36" spans="1:9">
      <c r="A36" s="495"/>
      <c r="B36" s="495"/>
      <c r="C36" s="495"/>
      <c r="E36" s="495"/>
      <c r="F36" s="495"/>
      <c r="G36" s="495"/>
      <c r="H36" t="str">
        <f>IFERROR(VLOOKUP(F36,'Truck Utilization'!B$3:D$147,3,FALSE),"")</f>
        <v/>
      </c>
      <c r="I36" t="str">
        <f t="shared" si="0"/>
        <v/>
      </c>
    </row>
    <row r="37" spans="1:9">
      <c r="A37" s="495"/>
      <c r="B37" s="495"/>
      <c r="C37" s="495"/>
      <c r="E37" s="495"/>
      <c r="F37" s="495"/>
      <c r="G37" s="495"/>
      <c r="H37" t="str">
        <f>IFERROR(VLOOKUP(F37,'Truck Utilization'!B$3:D$147,3,FALSE),"")</f>
        <v/>
      </c>
      <c r="I37" t="str">
        <f t="shared" si="0"/>
        <v/>
      </c>
    </row>
    <row r="38" spans="1:9">
      <c r="A38" s="495"/>
      <c r="B38" s="495"/>
      <c r="C38" s="495"/>
      <c r="E38" s="495"/>
      <c r="F38" s="495"/>
      <c r="G38" s="495"/>
      <c r="H38" t="str">
        <f>IFERROR(VLOOKUP(F38,'Truck Utilization'!B$3:D$147,3,FALSE),"")</f>
        <v/>
      </c>
      <c r="I38" t="str">
        <f t="shared" si="0"/>
        <v/>
      </c>
    </row>
    <row r="39" spans="1:9">
      <c r="A39" s="495"/>
      <c r="B39" s="495"/>
      <c r="C39" s="495"/>
      <c r="E39" s="495"/>
      <c r="F39" s="495"/>
      <c r="G39" s="495"/>
      <c r="H39" t="str">
        <f>IFERROR(VLOOKUP(F39,'Truck Utilization'!B$3:D$147,3,FALSE),"")</f>
        <v/>
      </c>
      <c r="I39" t="str">
        <f t="shared" si="0"/>
        <v/>
      </c>
    </row>
    <row r="40" spans="1:9">
      <c r="A40" s="495"/>
      <c r="B40" s="495"/>
      <c r="C40" s="495"/>
      <c r="E40" s="495"/>
      <c r="F40" s="495"/>
      <c r="G40" s="495"/>
      <c r="H40" t="str">
        <f>IFERROR(VLOOKUP(F40,'Truck Utilization'!B$3:D$147,3,FALSE),"")</f>
        <v/>
      </c>
      <c r="I40" t="str">
        <f t="shared" si="0"/>
        <v/>
      </c>
    </row>
    <row r="41" spans="1:9">
      <c r="A41" s="495"/>
      <c r="B41" s="495"/>
      <c r="C41" s="495"/>
      <c r="E41" s="495"/>
      <c r="F41" s="495"/>
      <c r="G41" s="495"/>
      <c r="H41" t="str">
        <f>IFERROR(VLOOKUP(F41,'Truck Utilization'!B$3:D$147,3,FALSE),"")</f>
        <v/>
      </c>
      <c r="I41" t="str">
        <f t="shared" si="0"/>
        <v/>
      </c>
    </row>
    <row r="42" spans="1:9">
      <c r="A42" s="495"/>
      <c r="B42" s="495"/>
      <c r="C42" s="495"/>
      <c r="E42" s="495"/>
      <c r="F42" s="495"/>
      <c r="G42" s="495"/>
      <c r="H42" t="str">
        <f>IFERROR(VLOOKUP(F42,'Truck Utilization'!B$3:D$147,3,FALSE),"")</f>
        <v/>
      </c>
      <c r="I42" t="str">
        <f t="shared" si="0"/>
        <v/>
      </c>
    </row>
    <row r="43" spans="1:9">
      <c r="A43" s="495"/>
      <c r="B43" s="495"/>
      <c r="C43" s="495"/>
      <c r="E43" s="495"/>
      <c r="F43" s="495"/>
      <c r="G43" s="495"/>
      <c r="H43" t="str">
        <f>IFERROR(VLOOKUP(F43,'Truck Utilization'!B$3:D$147,3,FALSE),"")</f>
        <v/>
      </c>
      <c r="I43" t="str">
        <f t="shared" si="0"/>
        <v/>
      </c>
    </row>
    <row r="44" spans="1:9">
      <c r="A44" s="495"/>
      <c r="B44" s="495"/>
      <c r="C44" s="495"/>
      <c r="E44" s="495"/>
      <c r="F44" s="495"/>
      <c r="G44" s="495"/>
      <c r="H44" t="str">
        <f>IFERROR(VLOOKUP(F44,'Truck Utilization'!B$3:D$147,3,FALSE),"")</f>
        <v/>
      </c>
      <c r="I44" t="str">
        <f t="shared" si="0"/>
        <v/>
      </c>
    </row>
    <row r="45" spans="1:9">
      <c r="A45" s="495"/>
      <c r="B45" s="495"/>
      <c r="C45" s="495"/>
      <c r="E45" s="495"/>
      <c r="F45" s="495"/>
      <c r="G45" s="495"/>
      <c r="H45" t="str">
        <f>IFERROR(VLOOKUP(F45,'Truck Utilization'!B$3:D$147,3,FALSE),"")</f>
        <v/>
      </c>
      <c r="I45" t="str">
        <f t="shared" si="0"/>
        <v/>
      </c>
    </row>
    <row r="46" spans="1:9">
      <c r="A46" s="495"/>
      <c r="B46" s="495"/>
      <c r="C46" s="495"/>
      <c r="E46" s="495"/>
      <c r="F46" s="495"/>
      <c r="G46" s="495"/>
      <c r="H46" t="str">
        <f>IFERROR(VLOOKUP(F46,'Truck Utilization'!B$3:D$147,3,FALSE),"")</f>
        <v/>
      </c>
      <c r="I46" t="str">
        <f t="shared" si="0"/>
        <v/>
      </c>
    </row>
    <row r="47" spans="1:9">
      <c r="A47" s="495"/>
      <c r="B47" s="495"/>
      <c r="C47" s="495"/>
      <c r="E47" s="495"/>
      <c r="F47" s="495"/>
      <c r="G47" s="495"/>
      <c r="H47" t="str">
        <f>IFERROR(VLOOKUP(F47,'Truck Utilization'!B$3:D$147,3,FALSE),"")</f>
        <v/>
      </c>
      <c r="I47" t="str">
        <f t="shared" si="0"/>
        <v/>
      </c>
    </row>
    <row r="48" spans="1:9">
      <c r="A48" s="495"/>
      <c r="B48" s="495"/>
      <c r="C48" s="495"/>
      <c r="E48" s="495"/>
      <c r="F48" s="495"/>
      <c r="G48" s="495"/>
      <c r="H48" t="str">
        <f>IFERROR(VLOOKUP(F48,'Truck Utilization'!B$3:D$147,3,FALSE),"")</f>
        <v/>
      </c>
      <c r="I48" t="str">
        <f t="shared" si="0"/>
        <v/>
      </c>
    </row>
    <row r="49" spans="1:9">
      <c r="A49" s="495"/>
      <c r="B49" s="495"/>
      <c r="C49" s="495"/>
      <c r="E49" s="495"/>
      <c r="F49" s="495"/>
      <c r="G49" s="495"/>
      <c r="H49" t="str">
        <f>IFERROR(VLOOKUP(F49,'Truck Utilization'!B$3:D$147,3,FALSE),"")</f>
        <v/>
      </c>
      <c r="I49" t="str">
        <f t="shared" si="0"/>
        <v/>
      </c>
    </row>
    <row r="50" spans="1:9">
      <c r="A50" s="495"/>
      <c r="B50" s="495"/>
      <c r="C50" s="495"/>
      <c r="E50" s="495"/>
      <c r="F50" s="495"/>
      <c r="G50" s="495"/>
      <c r="H50" t="str">
        <f>IFERROR(VLOOKUP(F50,'Truck Utilization'!B$3:D$147,3,FALSE),"")</f>
        <v/>
      </c>
      <c r="I50" t="str">
        <f t="shared" si="0"/>
        <v/>
      </c>
    </row>
    <row r="51" spans="1:9">
      <c r="A51" s="495"/>
      <c r="B51" s="495"/>
      <c r="C51" s="495"/>
      <c r="E51" s="495"/>
      <c r="F51" s="495"/>
      <c r="G51" s="495"/>
      <c r="H51" t="str">
        <f>IFERROR(VLOOKUP(F51,'Truck Utilization'!B$3:D$147,3,FALSE),"")</f>
        <v/>
      </c>
      <c r="I51" t="str">
        <f t="shared" si="0"/>
        <v/>
      </c>
    </row>
    <row r="52" spans="1:9">
      <c r="A52" s="495"/>
      <c r="B52" s="495"/>
      <c r="C52" s="495"/>
      <c r="E52" s="495"/>
      <c r="F52" s="495"/>
      <c r="G52" s="495"/>
      <c r="H52" t="str">
        <f>IFERROR(VLOOKUP(F52,'Truck Utilization'!B$3:D$147,3,FALSE),"")</f>
        <v/>
      </c>
      <c r="I52" t="str">
        <f t="shared" si="0"/>
        <v/>
      </c>
    </row>
    <row r="53" spans="1:9">
      <c r="A53" s="495"/>
      <c r="B53" s="495"/>
      <c r="C53" s="495"/>
      <c r="E53" s="495"/>
      <c r="F53" s="495"/>
      <c r="G53" s="495"/>
      <c r="H53" t="str">
        <f>IFERROR(VLOOKUP(F53,'Truck Utilization'!B$3:D$147,3,FALSE),"")</f>
        <v/>
      </c>
      <c r="I53" t="str">
        <f t="shared" si="0"/>
        <v/>
      </c>
    </row>
    <row r="54" spans="1:9">
      <c r="A54" s="495"/>
      <c r="B54" s="495"/>
      <c r="C54" s="495"/>
      <c r="E54" s="495"/>
      <c r="F54" s="495"/>
      <c r="G54" s="495"/>
      <c r="H54" t="str">
        <f>IFERROR(VLOOKUP(F54,'Truck Utilization'!B$3:D$147,3,FALSE),"")</f>
        <v/>
      </c>
      <c r="I54" t="str">
        <f t="shared" si="0"/>
        <v/>
      </c>
    </row>
    <row r="55" spans="1:9">
      <c r="A55" s="495"/>
      <c r="B55" s="495"/>
      <c r="C55" s="495"/>
      <c r="E55" s="495"/>
      <c r="F55" s="495"/>
      <c r="G55" s="495"/>
      <c r="H55" t="str">
        <f>IFERROR(VLOOKUP(F55,'Truck Utilization'!B$3:D$147,3,FALSE),"")</f>
        <v/>
      </c>
      <c r="I55" t="str">
        <f t="shared" si="0"/>
        <v/>
      </c>
    </row>
    <row r="56" spans="1:9">
      <c r="A56" s="495"/>
      <c r="B56" s="495"/>
      <c r="C56" s="495"/>
      <c r="E56" s="495"/>
      <c r="F56" s="495"/>
      <c r="G56" s="495"/>
      <c r="H56" t="str">
        <f>IFERROR(VLOOKUP(F56,'Truck Utilization'!B$3:D$147,3,FALSE),"")</f>
        <v/>
      </c>
      <c r="I56" t="str">
        <f t="shared" si="0"/>
        <v/>
      </c>
    </row>
    <row r="57" spans="1:9">
      <c r="A57" s="495"/>
      <c r="B57" s="495"/>
      <c r="C57" s="495"/>
      <c r="E57" s="495"/>
      <c r="F57" s="495"/>
      <c r="G57" s="495"/>
      <c r="H57" t="str">
        <f>IFERROR(VLOOKUP(F57,'Truck Utilization'!B$3:D$147,3,FALSE),"")</f>
        <v/>
      </c>
      <c r="I57" t="str">
        <f t="shared" si="0"/>
        <v/>
      </c>
    </row>
    <row r="58" spans="1:9">
      <c r="A58" s="495"/>
      <c r="B58" s="495"/>
      <c r="C58" s="495"/>
      <c r="E58" s="495"/>
      <c r="F58" s="495"/>
      <c r="G58" s="495"/>
      <c r="H58" t="str">
        <f>IFERROR(VLOOKUP(F58,'Truck Utilization'!B$3:D$147,3,FALSE),"")</f>
        <v/>
      </c>
      <c r="I58" t="str">
        <f t="shared" si="0"/>
        <v/>
      </c>
    </row>
    <row r="59" spans="1:9">
      <c r="A59" s="495"/>
      <c r="B59" s="495"/>
      <c r="C59" s="495"/>
      <c r="E59" s="495"/>
      <c r="F59" s="495"/>
      <c r="G59" s="495"/>
      <c r="H59" t="str">
        <f>IFERROR(VLOOKUP(F59,'Truck Utilization'!B$3:D$147,3,FALSE),"")</f>
        <v/>
      </c>
      <c r="I59" t="str">
        <f t="shared" si="0"/>
        <v/>
      </c>
    </row>
    <row r="60" spans="1:9">
      <c r="A60" s="495"/>
      <c r="B60" s="495"/>
      <c r="C60" s="495"/>
      <c r="E60" s="495"/>
      <c r="F60" s="495"/>
      <c r="G60" s="495"/>
      <c r="H60" t="str">
        <f>IFERROR(VLOOKUP(F60,'Truck Utilization'!B$3:D$147,3,FALSE),"")</f>
        <v/>
      </c>
      <c r="I60" t="str">
        <f t="shared" si="0"/>
        <v/>
      </c>
    </row>
    <row r="61" spans="1:9">
      <c r="A61" s="495"/>
      <c r="B61" s="495"/>
      <c r="C61" s="495"/>
      <c r="E61" s="495"/>
      <c r="F61" s="495"/>
      <c r="G61" s="495"/>
      <c r="H61" t="str">
        <f>IFERROR(VLOOKUP(F61,'Truck Utilization'!B$3:D$147,3,FALSE),"")</f>
        <v/>
      </c>
      <c r="I61" t="str">
        <f t="shared" si="0"/>
        <v/>
      </c>
    </row>
    <row r="62" spans="1:9">
      <c r="A62" s="495"/>
      <c r="B62" s="495"/>
      <c r="C62" s="495"/>
      <c r="E62" s="495"/>
      <c r="F62" s="495"/>
      <c r="G62" s="495"/>
      <c r="H62" t="str">
        <f>IFERROR(VLOOKUP(F62,'Truck Utilization'!B$3:D$147,3,FALSE),"")</f>
        <v/>
      </c>
      <c r="I62" t="str">
        <f t="shared" si="0"/>
        <v/>
      </c>
    </row>
    <row r="63" spans="1:9">
      <c r="A63" s="495"/>
      <c r="B63" s="495"/>
      <c r="C63" s="495"/>
      <c r="E63" s="495"/>
      <c r="F63" s="495"/>
      <c r="G63" s="495"/>
      <c r="H63" t="str">
        <f>IFERROR(VLOOKUP(F63,'Truck Utilization'!B$3:D$147,3,FALSE),"")</f>
        <v/>
      </c>
      <c r="I63" t="str">
        <f t="shared" si="0"/>
        <v/>
      </c>
    </row>
    <row r="64" spans="1:9">
      <c r="A64" s="495"/>
      <c r="B64" s="495"/>
      <c r="C64" s="495"/>
      <c r="E64" s="495"/>
      <c r="F64" s="495"/>
      <c r="G64" s="495"/>
      <c r="H64" t="str">
        <f>IFERROR(VLOOKUP(F64,'Truck Utilization'!B$3:D$147,3,FALSE),"")</f>
        <v/>
      </c>
      <c r="I64" t="str">
        <f t="shared" si="0"/>
        <v/>
      </c>
    </row>
    <row r="65" spans="1:9">
      <c r="A65" s="495"/>
      <c r="B65" s="495"/>
      <c r="C65" s="495"/>
      <c r="E65" s="495"/>
      <c r="F65" s="495"/>
      <c r="G65" s="495"/>
      <c r="H65" t="str">
        <f>IFERROR(VLOOKUP(F65,'Truck Utilization'!B$3:D$147,3,FALSE),"")</f>
        <v/>
      </c>
      <c r="I65" t="str">
        <f t="shared" si="0"/>
        <v/>
      </c>
    </row>
    <row r="66" spans="1:9">
      <c r="A66" s="495"/>
      <c r="B66" s="495"/>
      <c r="C66" s="495"/>
      <c r="E66" s="495"/>
      <c r="F66" s="495"/>
      <c r="G66" s="495"/>
      <c r="H66" t="str">
        <f>IFERROR(VLOOKUP(F66,'Truck Utilization'!B$3:D$147,3,FALSE),"")</f>
        <v/>
      </c>
      <c r="I66" t="str">
        <f t="shared" si="0"/>
        <v/>
      </c>
    </row>
    <row r="67" spans="1:9">
      <c r="A67" s="495"/>
      <c r="B67" s="495"/>
      <c r="C67" s="495"/>
      <c r="E67" s="495"/>
      <c r="F67" s="495"/>
      <c r="G67" s="495"/>
      <c r="H67" t="str">
        <f>IFERROR(VLOOKUP(F67,'Truck Utilization'!B$3:D$147,3,FALSE),"")</f>
        <v/>
      </c>
      <c r="I67" t="str">
        <f t="shared" si="0"/>
        <v/>
      </c>
    </row>
    <row r="68" spans="1:9">
      <c r="A68" s="495"/>
      <c r="B68" s="495"/>
      <c r="C68" s="495"/>
      <c r="E68" s="495"/>
      <c r="F68" s="495"/>
      <c r="G68" s="495"/>
      <c r="H68" t="str">
        <f>IFERROR(VLOOKUP(F68,'Truck Utilization'!B$3:D$147,3,FALSE),"")</f>
        <v/>
      </c>
      <c r="I68" t="str">
        <f t="shared" ref="I68:I131" si="1">IF(H68="","",B68)</f>
        <v/>
      </c>
    </row>
    <row r="69" spans="1:9">
      <c r="A69" s="495"/>
      <c r="B69" s="495"/>
      <c r="C69" s="495"/>
      <c r="E69" s="495"/>
      <c r="F69" s="495"/>
      <c r="G69" s="495"/>
      <c r="H69" t="str">
        <f>IFERROR(VLOOKUP(F69,'Truck Utilization'!B$3:D$147,3,FALSE),"")</f>
        <v/>
      </c>
      <c r="I69" t="str">
        <f t="shared" si="1"/>
        <v/>
      </c>
    </row>
    <row r="70" spans="1:9">
      <c r="A70" s="495"/>
      <c r="B70" s="495"/>
      <c r="C70" s="495"/>
      <c r="E70" s="495"/>
      <c r="F70" s="495"/>
      <c r="G70" s="495"/>
      <c r="H70" t="str">
        <f>IFERROR(VLOOKUP(F70,'Truck Utilization'!B$3:D$147,3,FALSE),"")</f>
        <v/>
      </c>
      <c r="I70" t="str">
        <f t="shared" si="1"/>
        <v/>
      </c>
    </row>
    <row r="71" spans="1:9">
      <c r="A71" s="495"/>
      <c r="B71" s="495"/>
      <c r="C71" s="495"/>
      <c r="E71" s="495"/>
      <c r="F71" s="495"/>
      <c r="G71" s="495"/>
      <c r="H71" t="str">
        <f>IFERROR(VLOOKUP(F71,'Truck Utilization'!B$3:D$147,3,FALSE),"")</f>
        <v/>
      </c>
      <c r="I71" t="str">
        <f t="shared" si="1"/>
        <v/>
      </c>
    </row>
    <row r="72" spans="1:9">
      <c r="A72" s="495"/>
      <c r="B72" s="495"/>
      <c r="C72" s="495"/>
      <c r="E72" s="495"/>
      <c r="F72" s="495"/>
      <c r="G72" s="495"/>
      <c r="H72" t="str">
        <f>IFERROR(VLOOKUP(F72,'Truck Utilization'!B$3:D$147,3,FALSE),"")</f>
        <v/>
      </c>
      <c r="I72" t="str">
        <f t="shared" si="1"/>
        <v/>
      </c>
    </row>
    <row r="73" spans="1:9">
      <c r="A73" s="495"/>
      <c r="B73" s="495"/>
      <c r="C73" s="495"/>
      <c r="E73" s="495"/>
      <c r="F73" s="495"/>
      <c r="G73" s="495"/>
      <c r="H73" t="str">
        <f>IFERROR(VLOOKUP(F73,'Truck Utilization'!B$3:D$147,3,FALSE),"")</f>
        <v/>
      </c>
      <c r="I73" t="str">
        <f t="shared" si="1"/>
        <v/>
      </c>
    </row>
    <row r="74" spans="1:9">
      <c r="A74" s="495"/>
      <c r="B74" s="495"/>
      <c r="C74" s="495"/>
      <c r="E74" s="495"/>
      <c r="F74" s="495"/>
      <c r="G74" s="495"/>
      <c r="H74" t="str">
        <f>IFERROR(VLOOKUP(F74,'Truck Utilization'!B$3:D$147,3,FALSE),"")</f>
        <v/>
      </c>
      <c r="I74" t="str">
        <f t="shared" si="1"/>
        <v/>
      </c>
    </row>
    <row r="75" spans="1:9">
      <c r="A75" s="495"/>
      <c r="B75" s="495"/>
      <c r="C75" s="495"/>
      <c r="E75" s="495"/>
      <c r="F75" s="495"/>
      <c r="G75" s="495"/>
      <c r="H75" t="str">
        <f>IFERROR(VLOOKUP(F75,'Truck Utilization'!B$3:D$147,3,FALSE),"")</f>
        <v/>
      </c>
      <c r="I75" t="str">
        <f t="shared" si="1"/>
        <v/>
      </c>
    </row>
    <row r="76" spans="1:9">
      <c r="A76" s="495"/>
      <c r="B76" s="495"/>
      <c r="C76" s="495"/>
      <c r="E76" s="495"/>
      <c r="F76" s="495"/>
      <c r="G76" s="495"/>
      <c r="H76" t="str">
        <f>IFERROR(VLOOKUP(F76,'Truck Utilization'!B$3:D$147,3,FALSE),"")</f>
        <v/>
      </c>
      <c r="I76" t="str">
        <f t="shared" si="1"/>
        <v/>
      </c>
    </row>
    <row r="77" spans="1:9">
      <c r="A77" s="495"/>
      <c r="B77" s="495"/>
      <c r="C77" s="495"/>
      <c r="E77" s="495"/>
      <c r="F77" s="495"/>
      <c r="G77" s="495"/>
      <c r="H77" t="str">
        <f>IFERROR(VLOOKUP(F77,'Truck Utilization'!B$3:D$147,3,FALSE),"")</f>
        <v/>
      </c>
      <c r="I77" t="str">
        <f t="shared" si="1"/>
        <v/>
      </c>
    </row>
    <row r="78" spans="1:9">
      <c r="A78" s="495"/>
      <c r="B78" s="495"/>
      <c r="C78" s="495"/>
      <c r="E78" s="495"/>
      <c r="F78" s="495"/>
      <c r="G78" s="495"/>
      <c r="H78" t="str">
        <f>IFERROR(VLOOKUP(F78,'Truck Utilization'!B$3:D$147,3,FALSE),"")</f>
        <v/>
      </c>
      <c r="I78" t="str">
        <f t="shared" si="1"/>
        <v/>
      </c>
    </row>
    <row r="79" spans="1:9">
      <c r="A79" s="495"/>
      <c r="B79" s="495"/>
      <c r="C79" s="495"/>
      <c r="E79" s="495"/>
      <c r="F79" s="495"/>
      <c r="G79" s="495"/>
      <c r="H79" t="str">
        <f>IFERROR(VLOOKUP(F79,'Truck Utilization'!B$3:D$147,3,FALSE),"")</f>
        <v/>
      </c>
      <c r="I79" t="str">
        <f t="shared" si="1"/>
        <v/>
      </c>
    </row>
    <row r="80" spans="1:9">
      <c r="A80" s="495"/>
      <c r="B80" s="495"/>
      <c r="C80" s="495"/>
      <c r="E80" s="495"/>
      <c r="F80" s="495"/>
      <c r="G80" s="495"/>
      <c r="H80" t="str">
        <f>IFERROR(VLOOKUP(F80,'Truck Utilization'!B$3:D$147,3,FALSE),"")</f>
        <v/>
      </c>
      <c r="I80" t="str">
        <f t="shared" si="1"/>
        <v/>
      </c>
    </row>
    <row r="81" spans="1:9">
      <c r="A81" s="495"/>
      <c r="B81" s="495"/>
      <c r="C81" s="495"/>
      <c r="E81" s="495"/>
      <c r="F81" s="495"/>
      <c r="G81" s="495"/>
      <c r="H81" t="str">
        <f>IFERROR(VLOOKUP(F81,'Truck Utilization'!B$3:D$147,3,FALSE),"")</f>
        <v/>
      </c>
      <c r="I81" t="str">
        <f t="shared" si="1"/>
        <v/>
      </c>
    </row>
    <row r="82" spans="1:9">
      <c r="A82" s="495"/>
      <c r="B82" s="495"/>
      <c r="C82" s="495"/>
      <c r="E82" s="495"/>
      <c r="F82" s="495"/>
      <c r="G82" s="495"/>
      <c r="H82" t="str">
        <f>IFERROR(VLOOKUP(F82,'Truck Utilization'!B$3:D$147,3,FALSE),"")</f>
        <v/>
      </c>
      <c r="I82" t="str">
        <f t="shared" si="1"/>
        <v/>
      </c>
    </row>
    <row r="83" spans="1:9">
      <c r="A83" s="495"/>
      <c r="B83" s="495"/>
      <c r="C83" s="495"/>
      <c r="E83" s="495"/>
      <c r="F83" s="495"/>
      <c r="G83" s="495"/>
      <c r="H83" t="str">
        <f>IFERROR(VLOOKUP(F83,'Truck Utilization'!B$3:D$147,3,FALSE),"")</f>
        <v/>
      </c>
      <c r="I83" t="str">
        <f t="shared" si="1"/>
        <v/>
      </c>
    </row>
    <row r="84" spans="1:9">
      <c r="A84" s="495"/>
      <c r="B84" s="495"/>
      <c r="C84" s="495"/>
      <c r="E84" s="495"/>
      <c r="F84" s="495"/>
      <c r="G84" s="495"/>
      <c r="H84" t="str">
        <f>IFERROR(VLOOKUP(F84,'Truck Utilization'!B$3:D$147,3,FALSE),"")</f>
        <v/>
      </c>
      <c r="I84" t="str">
        <f t="shared" si="1"/>
        <v/>
      </c>
    </row>
    <row r="85" spans="1:9">
      <c r="A85" s="495"/>
      <c r="B85" s="495"/>
      <c r="C85" s="495"/>
      <c r="E85" s="495"/>
      <c r="F85" s="495"/>
      <c r="G85" s="495"/>
      <c r="H85" t="str">
        <f>IFERROR(VLOOKUP(F85,'Truck Utilization'!B$3:D$147,3,FALSE),"")</f>
        <v/>
      </c>
      <c r="I85" t="str">
        <f t="shared" si="1"/>
        <v/>
      </c>
    </row>
    <row r="86" spans="1:9">
      <c r="A86" s="495"/>
      <c r="B86" s="495"/>
      <c r="C86" s="495"/>
      <c r="E86" s="495"/>
      <c r="F86" s="495"/>
      <c r="G86" s="495"/>
      <c r="H86" t="str">
        <f>IFERROR(VLOOKUP(F86,'Truck Utilization'!B$3:D$147,3,FALSE),"")</f>
        <v/>
      </c>
      <c r="I86" t="str">
        <f t="shared" si="1"/>
        <v/>
      </c>
    </row>
    <row r="87" spans="1:9">
      <c r="A87" s="495"/>
      <c r="B87" s="495"/>
      <c r="C87" s="495"/>
      <c r="E87" s="495"/>
      <c r="F87" s="495"/>
      <c r="G87" s="495"/>
      <c r="H87" t="str">
        <f>IFERROR(VLOOKUP(F87,'Truck Utilization'!B$3:D$147,3,FALSE),"")</f>
        <v/>
      </c>
      <c r="I87" t="str">
        <f t="shared" si="1"/>
        <v/>
      </c>
    </row>
    <row r="88" spans="1:9">
      <c r="A88" s="495"/>
      <c r="B88" s="495"/>
      <c r="C88" s="495"/>
      <c r="E88" s="495"/>
      <c r="F88" s="495"/>
      <c r="G88" s="495"/>
      <c r="H88" t="str">
        <f>IFERROR(VLOOKUP(F88,'Truck Utilization'!B$3:D$147,3,FALSE),"")</f>
        <v/>
      </c>
      <c r="I88" t="str">
        <f t="shared" si="1"/>
        <v/>
      </c>
    </row>
    <row r="89" spans="1:9">
      <c r="A89" s="495"/>
      <c r="B89" s="495"/>
      <c r="C89" s="495"/>
      <c r="E89" s="495"/>
      <c r="F89" s="495"/>
      <c r="G89" s="495"/>
      <c r="H89" t="str">
        <f>IFERROR(VLOOKUP(F89,'Truck Utilization'!B$3:D$147,3,FALSE),"")</f>
        <v/>
      </c>
      <c r="I89" t="str">
        <f t="shared" si="1"/>
        <v/>
      </c>
    </row>
    <row r="90" spans="1:9">
      <c r="A90" s="495"/>
      <c r="B90" s="495"/>
      <c r="C90" s="495"/>
      <c r="E90" s="495"/>
      <c r="F90" s="495"/>
      <c r="G90" s="495"/>
      <c r="H90" t="str">
        <f>IFERROR(VLOOKUP(F90,'Truck Utilization'!B$3:D$147,3,FALSE),"")</f>
        <v/>
      </c>
      <c r="I90" t="str">
        <f t="shared" si="1"/>
        <v/>
      </c>
    </row>
    <row r="91" spans="1:9">
      <c r="A91" s="495"/>
      <c r="B91" s="495"/>
      <c r="C91" s="495"/>
      <c r="E91" s="495"/>
      <c r="F91" s="495"/>
      <c r="G91" s="495"/>
      <c r="H91" t="str">
        <f>IFERROR(VLOOKUP(F91,'Truck Utilization'!B$3:D$147,3,FALSE),"")</f>
        <v/>
      </c>
      <c r="I91" t="str">
        <f t="shared" si="1"/>
        <v/>
      </c>
    </row>
    <row r="92" spans="1:9">
      <c r="A92" s="495"/>
      <c r="B92" s="495"/>
      <c r="C92" s="495"/>
      <c r="E92" s="495"/>
      <c r="F92" s="495"/>
      <c r="G92" s="495"/>
      <c r="H92" t="str">
        <f>IFERROR(VLOOKUP(F92,'Truck Utilization'!B$3:D$147,3,FALSE),"")</f>
        <v/>
      </c>
      <c r="I92" t="str">
        <f t="shared" si="1"/>
        <v/>
      </c>
    </row>
    <row r="93" spans="1:9">
      <c r="A93" s="495"/>
      <c r="B93" s="495"/>
      <c r="C93" s="495"/>
      <c r="E93" s="495"/>
      <c r="F93" s="495"/>
      <c r="G93" s="495"/>
      <c r="H93" t="str">
        <f>IFERROR(VLOOKUP(F93,'Truck Utilization'!B$3:D$147,3,FALSE),"")</f>
        <v/>
      </c>
      <c r="I93" t="str">
        <f t="shared" si="1"/>
        <v/>
      </c>
    </row>
    <row r="94" spans="1:9">
      <c r="A94" s="495"/>
      <c r="B94" s="495"/>
      <c r="C94" s="495"/>
      <c r="E94" s="495"/>
      <c r="F94" s="495"/>
      <c r="G94" s="495"/>
      <c r="H94" t="str">
        <f>IFERROR(VLOOKUP(F94,'Truck Utilization'!B$3:D$147,3,FALSE),"")</f>
        <v/>
      </c>
      <c r="I94" t="str">
        <f t="shared" si="1"/>
        <v/>
      </c>
    </row>
    <row r="95" spans="1:9">
      <c r="A95" s="495"/>
      <c r="B95" s="495"/>
      <c r="C95" s="495"/>
      <c r="E95" s="495"/>
      <c r="F95" s="495"/>
      <c r="G95" s="495"/>
      <c r="H95" t="str">
        <f>IFERROR(VLOOKUP(F95,'Truck Utilization'!B$3:D$147,3,FALSE),"")</f>
        <v/>
      </c>
      <c r="I95" t="str">
        <f t="shared" si="1"/>
        <v/>
      </c>
    </row>
    <row r="96" spans="1:9">
      <c r="A96" s="495"/>
      <c r="B96" s="495"/>
      <c r="C96" s="495"/>
      <c r="E96" s="495"/>
      <c r="F96" s="495"/>
      <c r="G96" s="495"/>
      <c r="H96" t="str">
        <f>IFERROR(VLOOKUP(F96,'Truck Utilization'!B$3:D$147,3,FALSE),"")</f>
        <v/>
      </c>
      <c r="I96" t="str">
        <f t="shared" si="1"/>
        <v/>
      </c>
    </row>
    <row r="97" spans="1:9">
      <c r="A97" s="495"/>
      <c r="B97" s="495"/>
      <c r="C97" s="495"/>
      <c r="E97" s="495"/>
      <c r="F97" s="495"/>
      <c r="G97" s="495"/>
      <c r="H97" t="str">
        <f>IFERROR(VLOOKUP(F97,'Truck Utilization'!B$3:D$147,3,FALSE),"")</f>
        <v/>
      </c>
      <c r="I97" t="str">
        <f t="shared" si="1"/>
        <v/>
      </c>
    </row>
    <row r="98" spans="1:9">
      <c r="A98" s="495"/>
      <c r="B98" s="495"/>
      <c r="C98" s="495"/>
      <c r="E98" s="495"/>
      <c r="F98" s="495"/>
      <c r="G98" s="495"/>
      <c r="H98" t="str">
        <f>IFERROR(VLOOKUP(F98,'Truck Utilization'!B$3:D$147,3,FALSE),"")</f>
        <v/>
      </c>
      <c r="I98" t="str">
        <f t="shared" si="1"/>
        <v/>
      </c>
    </row>
    <row r="99" spans="1:9">
      <c r="A99" s="495"/>
      <c r="B99" s="495"/>
      <c r="C99" s="495"/>
      <c r="E99" s="495"/>
      <c r="F99" s="495"/>
      <c r="G99" s="495"/>
      <c r="H99" t="str">
        <f>IFERROR(VLOOKUP(F99,'Truck Utilization'!B$3:D$147,3,FALSE),"")</f>
        <v/>
      </c>
      <c r="I99" t="str">
        <f t="shared" si="1"/>
        <v/>
      </c>
    </row>
    <row r="100" spans="1:9">
      <c r="A100" s="495"/>
      <c r="B100" s="495"/>
      <c r="C100" s="495"/>
      <c r="E100" s="495"/>
      <c r="F100" s="495"/>
      <c r="G100" s="495"/>
      <c r="H100" t="str">
        <f>IFERROR(VLOOKUP(F100,'Truck Utilization'!B$3:D$147,3,FALSE),"")</f>
        <v/>
      </c>
      <c r="I100" t="str">
        <f t="shared" si="1"/>
        <v/>
      </c>
    </row>
    <row r="101" spans="1:9">
      <c r="A101" s="495"/>
      <c r="B101" s="495"/>
      <c r="C101" s="495"/>
      <c r="E101" s="495"/>
      <c r="F101" s="495"/>
      <c r="G101" s="495"/>
      <c r="H101" t="str">
        <f>IFERROR(VLOOKUP(F101,'Truck Utilization'!B$3:D$147,3,FALSE),"")</f>
        <v/>
      </c>
      <c r="I101" t="str">
        <f t="shared" si="1"/>
        <v/>
      </c>
    </row>
    <row r="102" spans="1:9">
      <c r="A102" s="495"/>
      <c r="B102" s="495"/>
      <c r="C102" s="495"/>
      <c r="E102" s="495"/>
      <c r="F102" s="495"/>
      <c r="G102" s="495"/>
      <c r="H102" t="str">
        <f>IFERROR(VLOOKUP(F102,'Truck Utilization'!B$3:D$147,3,FALSE),"")</f>
        <v/>
      </c>
      <c r="I102" t="str">
        <f t="shared" si="1"/>
        <v/>
      </c>
    </row>
    <row r="103" spans="1:9">
      <c r="A103" s="495"/>
      <c r="B103" s="495"/>
      <c r="C103" s="495"/>
      <c r="E103" s="495"/>
      <c r="F103" s="495"/>
      <c r="G103" s="495"/>
      <c r="H103" t="str">
        <f>IFERROR(VLOOKUP(F103,'Truck Utilization'!B$3:D$147,3,FALSE),"")</f>
        <v/>
      </c>
      <c r="I103" t="str">
        <f t="shared" si="1"/>
        <v/>
      </c>
    </row>
    <row r="104" spans="1:9">
      <c r="A104" s="495"/>
      <c r="B104" s="495"/>
      <c r="C104" s="495"/>
      <c r="E104" s="495"/>
      <c r="F104" s="495"/>
      <c r="G104" s="495"/>
      <c r="H104" t="str">
        <f>IFERROR(VLOOKUP(F104,'Truck Utilization'!B$3:D$147,3,FALSE),"")</f>
        <v/>
      </c>
      <c r="I104" t="str">
        <f t="shared" si="1"/>
        <v/>
      </c>
    </row>
    <row r="105" spans="1:9">
      <c r="A105" s="495"/>
      <c r="B105" s="495"/>
      <c r="C105" s="495"/>
      <c r="E105" s="495"/>
      <c r="F105" s="495"/>
      <c r="G105" s="495"/>
      <c r="H105" t="str">
        <f>IFERROR(VLOOKUP(F105,'Truck Utilization'!B$3:D$147,3,FALSE),"")</f>
        <v/>
      </c>
      <c r="I105" t="str">
        <f t="shared" si="1"/>
        <v/>
      </c>
    </row>
    <row r="106" spans="1:9">
      <c r="A106" s="495"/>
      <c r="B106" s="495"/>
      <c r="C106" s="495"/>
      <c r="E106" s="495"/>
      <c r="F106" s="495"/>
      <c r="G106" s="495"/>
      <c r="H106" t="str">
        <f>IFERROR(VLOOKUP(F106,'Truck Utilization'!B$3:D$147,3,FALSE),"")</f>
        <v/>
      </c>
      <c r="I106" t="str">
        <f t="shared" si="1"/>
        <v/>
      </c>
    </row>
    <row r="107" spans="1:9">
      <c r="A107" s="495"/>
      <c r="B107" s="495"/>
      <c r="C107" s="495"/>
      <c r="E107" s="495"/>
      <c r="F107" s="495"/>
      <c r="G107" s="495"/>
      <c r="H107" t="str">
        <f>IFERROR(VLOOKUP(F107,'Truck Utilization'!B$3:D$147,3,FALSE),"")</f>
        <v/>
      </c>
      <c r="I107" t="str">
        <f t="shared" si="1"/>
        <v/>
      </c>
    </row>
    <row r="108" spans="1:9">
      <c r="A108" s="495"/>
      <c r="B108" s="495"/>
      <c r="C108" s="495"/>
      <c r="E108" s="495"/>
      <c r="F108" s="495"/>
      <c r="G108" s="495"/>
      <c r="H108" t="str">
        <f>IFERROR(VLOOKUP(F108,'Truck Utilization'!B$3:D$147,3,FALSE),"")</f>
        <v/>
      </c>
      <c r="I108" t="str">
        <f t="shared" si="1"/>
        <v/>
      </c>
    </row>
    <row r="109" spans="1:9">
      <c r="A109" s="495"/>
      <c r="B109" s="495"/>
      <c r="C109" s="495"/>
      <c r="E109" s="495"/>
      <c r="F109" s="495"/>
      <c r="G109" s="495"/>
      <c r="H109" t="str">
        <f>IFERROR(VLOOKUP(F109,'Truck Utilization'!B$3:D$147,3,FALSE),"")</f>
        <v/>
      </c>
      <c r="I109" t="str">
        <f t="shared" si="1"/>
        <v/>
      </c>
    </row>
    <row r="110" spans="1:9">
      <c r="A110" s="495"/>
      <c r="B110" s="495"/>
      <c r="C110" s="495"/>
      <c r="E110" s="495"/>
      <c r="F110" s="495"/>
      <c r="G110" s="495"/>
      <c r="H110" t="str">
        <f>IFERROR(VLOOKUP(F110,'Truck Utilization'!B$3:D$147,3,FALSE),"")</f>
        <v/>
      </c>
      <c r="I110" t="str">
        <f t="shared" si="1"/>
        <v/>
      </c>
    </row>
    <row r="111" spans="1:9">
      <c r="A111" s="495"/>
      <c r="B111" s="495"/>
      <c r="C111" s="495"/>
      <c r="E111" s="495"/>
      <c r="F111" s="495"/>
      <c r="G111" s="495"/>
      <c r="H111" t="str">
        <f>IFERROR(VLOOKUP(F111,'Truck Utilization'!B$3:D$147,3,FALSE),"")</f>
        <v/>
      </c>
      <c r="I111" t="str">
        <f t="shared" si="1"/>
        <v/>
      </c>
    </row>
    <row r="112" spans="1:9">
      <c r="A112" s="495"/>
      <c r="B112" s="495"/>
      <c r="C112" s="495"/>
      <c r="E112" s="495"/>
      <c r="F112" s="495"/>
      <c r="G112" s="495"/>
      <c r="H112" t="str">
        <f>IFERROR(VLOOKUP(F112,'Truck Utilization'!B$3:D$147,3,FALSE),"")</f>
        <v/>
      </c>
      <c r="I112" t="str">
        <f t="shared" si="1"/>
        <v/>
      </c>
    </row>
    <row r="113" spans="1:9">
      <c r="A113" s="495"/>
      <c r="B113" s="495"/>
      <c r="C113" s="495"/>
      <c r="E113" s="495"/>
      <c r="F113" s="495"/>
      <c r="G113" s="495"/>
      <c r="H113" t="str">
        <f>IFERROR(VLOOKUP(F113,'Truck Utilization'!B$3:D$147,3,FALSE),"")</f>
        <v/>
      </c>
      <c r="I113" t="str">
        <f t="shared" si="1"/>
        <v/>
      </c>
    </row>
    <row r="114" spans="1:9">
      <c r="A114" s="495"/>
      <c r="B114" s="495"/>
      <c r="C114" s="495"/>
      <c r="E114" s="495"/>
      <c r="F114" s="495"/>
      <c r="G114" s="495"/>
      <c r="H114" t="str">
        <f>IFERROR(VLOOKUP(F114,'Truck Utilization'!B$3:D$147,3,FALSE),"")</f>
        <v/>
      </c>
      <c r="I114" t="str">
        <f t="shared" si="1"/>
        <v/>
      </c>
    </row>
    <row r="115" spans="1:9">
      <c r="A115" s="495"/>
      <c r="B115" s="495"/>
      <c r="C115" s="495"/>
      <c r="E115" s="495"/>
      <c r="F115" s="495"/>
      <c r="G115" s="495"/>
      <c r="H115" t="str">
        <f>IFERROR(VLOOKUP(F115,'Truck Utilization'!B$3:D$147,3,FALSE),"")</f>
        <v/>
      </c>
      <c r="I115" t="str">
        <f t="shared" si="1"/>
        <v/>
      </c>
    </row>
    <row r="116" spans="1:9">
      <c r="A116" s="495"/>
      <c r="B116" s="495"/>
      <c r="C116" s="495"/>
      <c r="E116" s="495"/>
      <c r="F116" s="495"/>
      <c r="G116" s="495"/>
      <c r="H116" t="str">
        <f>IFERROR(VLOOKUP(F116,'Truck Utilization'!B$3:D$147,3,FALSE),"")</f>
        <v/>
      </c>
      <c r="I116" t="str">
        <f t="shared" si="1"/>
        <v/>
      </c>
    </row>
    <row r="117" spans="1:9">
      <c r="A117" s="495"/>
      <c r="B117" s="495"/>
      <c r="C117" s="495"/>
      <c r="E117" s="495"/>
      <c r="F117" s="495"/>
      <c r="G117" s="495"/>
      <c r="H117" t="str">
        <f>IFERROR(VLOOKUP(F117,'Truck Utilization'!B$3:D$147,3,FALSE),"")</f>
        <v/>
      </c>
      <c r="I117" t="str">
        <f t="shared" si="1"/>
        <v/>
      </c>
    </row>
    <row r="118" spans="1:9">
      <c r="A118" s="495"/>
      <c r="B118" s="495"/>
      <c r="C118" s="495"/>
      <c r="E118" s="495"/>
      <c r="F118" s="495"/>
      <c r="G118" s="495"/>
      <c r="H118" t="str">
        <f>IFERROR(VLOOKUP(F118,'Truck Utilization'!B$3:D$147,3,FALSE),"")</f>
        <v/>
      </c>
      <c r="I118" t="str">
        <f t="shared" si="1"/>
        <v/>
      </c>
    </row>
    <row r="119" spans="1:9">
      <c r="A119" s="495"/>
      <c r="B119" s="495"/>
      <c r="C119" s="495"/>
      <c r="E119" s="495"/>
      <c r="F119" s="495"/>
      <c r="G119" s="495"/>
      <c r="H119" t="str">
        <f>IFERROR(VLOOKUP(F119,'Truck Utilization'!B$3:D$147,3,FALSE),"")</f>
        <v/>
      </c>
      <c r="I119" t="str">
        <f t="shared" si="1"/>
        <v/>
      </c>
    </row>
    <row r="120" spans="1:9">
      <c r="A120" s="495"/>
      <c r="B120" s="495"/>
      <c r="C120" s="495"/>
      <c r="E120" s="495"/>
      <c r="F120" s="495"/>
      <c r="G120" s="495"/>
      <c r="H120" t="str">
        <f>IFERROR(VLOOKUP(F120,'Truck Utilization'!B$3:D$147,3,FALSE),"")</f>
        <v/>
      </c>
      <c r="I120" t="str">
        <f t="shared" si="1"/>
        <v/>
      </c>
    </row>
    <row r="121" spans="1:9">
      <c r="A121" s="495"/>
      <c r="B121" s="495"/>
      <c r="C121" s="495"/>
      <c r="E121" s="495"/>
      <c r="F121" s="495"/>
      <c r="G121" s="495"/>
      <c r="H121" t="str">
        <f>IFERROR(VLOOKUP(F121,'Truck Utilization'!B$3:D$147,3,FALSE),"")</f>
        <v/>
      </c>
      <c r="I121" t="str">
        <f t="shared" si="1"/>
        <v/>
      </c>
    </row>
    <row r="122" spans="1:9">
      <c r="A122" s="495"/>
      <c r="B122" s="495"/>
      <c r="C122" s="495"/>
      <c r="E122" s="495"/>
      <c r="F122" s="495"/>
      <c r="G122" s="495"/>
      <c r="H122" t="str">
        <f>IFERROR(VLOOKUP(F122,'Truck Utilization'!B$3:D$147,3,FALSE),"")</f>
        <v/>
      </c>
      <c r="I122" t="str">
        <f t="shared" si="1"/>
        <v/>
      </c>
    </row>
    <row r="123" spans="1:9">
      <c r="A123" s="495"/>
      <c r="B123" s="495"/>
      <c r="C123" s="495"/>
      <c r="E123" s="495"/>
      <c r="F123" s="495"/>
      <c r="G123" s="495"/>
      <c r="H123" t="str">
        <f>IFERROR(VLOOKUP(F123,'Truck Utilization'!B$3:D$147,3,FALSE),"")</f>
        <v/>
      </c>
      <c r="I123" t="str">
        <f t="shared" si="1"/>
        <v/>
      </c>
    </row>
    <row r="124" spans="1:9">
      <c r="A124" s="495"/>
      <c r="B124" s="495"/>
      <c r="C124" s="495"/>
      <c r="E124" s="495"/>
      <c r="F124" s="495"/>
      <c r="G124" s="495"/>
      <c r="H124" t="str">
        <f>IFERROR(VLOOKUP(F124,'Truck Utilization'!B$3:D$147,3,FALSE),"")</f>
        <v/>
      </c>
      <c r="I124" t="str">
        <f t="shared" si="1"/>
        <v/>
      </c>
    </row>
    <row r="125" spans="1:9">
      <c r="A125" s="495"/>
      <c r="B125" s="495"/>
      <c r="C125" s="495"/>
      <c r="E125" s="495"/>
      <c r="F125" s="495"/>
      <c r="G125" s="495"/>
      <c r="H125" t="str">
        <f>IFERROR(VLOOKUP(F125,'Truck Utilization'!B$3:D$147,3,FALSE),"")</f>
        <v/>
      </c>
      <c r="I125" t="str">
        <f t="shared" si="1"/>
        <v/>
      </c>
    </row>
    <row r="126" spans="1:9">
      <c r="A126" s="495"/>
      <c r="B126" s="495"/>
      <c r="C126" s="495"/>
      <c r="E126" s="495"/>
      <c r="F126" s="495"/>
      <c r="G126" s="495"/>
      <c r="H126" t="str">
        <f>IFERROR(VLOOKUP(F126,'Truck Utilization'!B$3:D$147,3,FALSE),"")</f>
        <v/>
      </c>
      <c r="I126" t="str">
        <f t="shared" si="1"/>
        <v/>
      </c>
    </row>
    <row r="127" spans="1:9">
      <c r="A127" s="495"/>
      <c r="B127" s="495"/>
      <c r="C127" s="495"/>
      <c r="E127" s="495"/>
      <c r="F127" s="495"/>
      <c r="G127" s="495"/>
      <c r="H127" t="str">
        <f>IFERROR(VLOOKUP(F127,'Truck Utilization'!B$3:D$147,3,FALSE),"")</f>
        <v/>
      </c>
      <c r="I127" t="str">
        <f t="shared" si="1"/>
        <v/>
      </c>
    </row>
    <row r="128" spans="1:9">
      <c r="A128" s="495"/>
      <c r="B128" s="495"/>
      <c r="C128" s="495"/>
      <c r="E128" s="495"/>
      <c r="F128" s="495"/>
      <c r="G128" s="495"/>
      <c r="H128" t="str">
        <f>IFERROR(VLOOKUP(F128,'Truck Utilization'!B$3:D$147,3,FALSE),"")</f>
        <v/>
      </c>
      <c r="I128" t="str">
        <f t="shared" si="1"/>
        <v/>
      </c>
    </row>
    <row r="129" spans="1:9">
      <c r="A129" s="495"/>
      <c r="B129" s="495"/>
      <c r="C129" s="495"/>
      <c r="E129" s="495"/>
      <c r="F129" s="495"/>
      <c r="G129" s="495"/>
      <c r="H129" t="str">
        <f>IFERROR(VLOOKUP(F129,'Truck Utilization'!B$3:D$147,3,FALSE),"")</f>
        <v/>
      </c>
      <c r="I129" t="str">
        <f t="shared" si="1"/>
        <v/>
      </c>
    </row>
    <row r="130" spans="1:9">
      <c r="A130" s="495"/>
      <c r="B130" s="495"/>
      <c r="C130" s="495"/>
      <c r="E130" s="495"/>
      <c r="F130" s="495"/>
      <c r="G130" s="495"/>
      <c r="H130" t="str">
        <f>IFERROR(VLOOKUP(F130,'Truck Utilization'!B$3:D$147,3,FALSE),"")</f>
        <v/>
      </c>
      <c r="I130" t="str">
        <f t="shared" si="1"/>
        <v/>
      </c>
    </row>
    <row r="131" spans="1:9">
      <c r="A131" s="495"/>
      <c r="B131" s="495"/>
      <c r="C131" s="495"/>
      <c r="E131" s="495"/>
      <c r="F131" s="495"/>
      <c r="G131" s="495"/>
      <c r="H131" t="str">
        <f>IFERROR(VLOOKUP(F131,'Truck Utilization'!B$3:D$147,3,FALSE),"")</f>
        <v/>
      </c>
      <c r="I131" t="str">
        <f t="shared" si="1"/>
        <v/>
      </c>
    </row>
    <row r="132" spans="1:9">
      <c r="A132" s="495"/>
      <c r="B132" s="495"/>
      <c r="C132" s="495"/>
      <c r="E132" s="495"/>
      <c r="F132" s="495"/>
      <c r="G132" s="495"/>
      <c r="H132" t="str">
        <f>IFERROR(VLOOKUP(F132,'Truck Utilization'!B$3:D$147,3,FALSE),"")</f>
        <v/>
      </c>
      <c r="I132" t="str">
        <f t="shared" ref="I132:I195" si="2">IF(H132="","",B132)</f>
        <v/>
      </c>
    </row>
    <row r="133" spans="1:9">
      <c r="A133" s="495"/>
      <c r="B133" s="495"/>
      <c r="C133" s="495"/>
      <c r="E133" s="495"/>
      <c r="F133" s="495"/>
      <c r="G133" s="495"/>
      <c r="H133" t="str">
        <f>IFERROR(VLOOKUP(F133,'Truck Utilization'!B$3:D$147,3,FALSE),"")</f>
        <v/>
      </c>
      <c r="I133" t="str">
        <f t="shared" si="2"/>
        <v/>
      </c>
    </row>
    <row r="134" spans="1:9">
      <c r="A134" s="495"/>
      <c r="B134" s="495"/>
      <c r="C134" s="495"/>
      <c r="E134" s="495"/>
      <c r="F134" s="495"/>
      <c r="G134" s="495"/>
      <c r="H134" t="str">
        <f>IFERROR(VLOOKUP(F134,'Truck Utilization'!B$3:D$147,3,FALSE),"")</f>
        <v/>
      </c>
      <c r="I134" t="str">
        <f t="shared" si="2"/>
        <v/>
      </c>
    </row>
    <row r="135" spans="1:9">
      <c r="A135" s="495"/>
      <c r="B135" s="495"/>
      <c r="C135" s="495"/>
      <c r="E135" s="495"/>
      <c r="F135" s="495"/>
      <c r="G135" s="495"/>
      <c r="H135" t="str">
        <f>IFERROR(VLOOKUP(F135,'Truck Utilization'!B$3:D$147,3,FALSE),"")</f>
        <v/>
      </c>
      <c r="I135" t="str">
        <f t="shared" si="2"/>
        <v/>
      </c>
    </row>
    <row r="136" spans="1:9">
      <c r="A136" s="495"/>
      <c r="B136" s="495"/>
      <c r="C136" s="495"/>
      <c r="E136" s="495"/>
      <c r="F136" s="495"/>
      <c r="G136" s="495"/>
      <c r="H136" t="str">
        <f>IFERROR(VLOOKUP(F136,'Truck Utilization'!B$3:D$147,3,FALSE),"")</f>
        <v/>
      </c>
      <c r="I136" t="str">
        <f t="shared" si="2"/>
        <v/>
      </c>
    </row>
    <row r="137" spans="1:9">
      <c r="A137" s="495"/>
      <c r="B137" s="495"/>
      <c r="C137" s="495"/>
      <c r="E137" s="495"/>
      <c r="F137" s="495"/>
      <c r="G137" s="495"/>
      <c r="H137" t="str">
        <f>IFERROR(VLOOKUP(F137,'Truck Utilization'!B$3:D$147,3,FALSE),"")</f>
        <v/>
      </c>
      <c r="I137" t="str">
        <f t="shared" si="2"/>
        <v/>
      </c>
    </row>
    <row r="138" spans="1:9">
      <c r="A138" s="495"/>
      <c r="B138" s="495"/>
      <c r="C138" s="495"/>
      <c r="E138" s="495"/>
      <c r="F138" s="495"/>
      <c r="G138" s="495"/>
      <c r="H138" t="str">
        <f>IFERROR(VLOOKUP(F138,'Truck Utilization'!B$3:D$147,3,FALSE),"")</f>
        <v/>
      </c>
      <c r="I138" t="str">
        <f t="shared" si="2"/>
        <v/>
      </c>
    </row>
    <row r="139" spans="1:9">
      <c r="A139" s="495"/>
      <c r="B139" s="495"/>
      <c r="C139" s="495"/>
      <c r="E139" s="495"/>
      <c r="F139" s="495"/>
      <c r="G139" s="495"/>
      <c r="H139" t="str">
        <f>IFERROR(VLOOKUP(F139,'Truck Utilization'!B$3:D$147,3,FALSE),"")</f>
        <v/>
      </c>
      <c r="I139" t="str">
        <f t="shared" si="2"/>
        <v/>
      </c>
    </row>
    <row r="140" spans="1:9">
      <c r="A140" s="495"/>
      <c r="B140" s="495"/>
      <c r="C140" s="495"/>
      <c r="E140" s="495"/>
      <c r="F140" s="495"/>
      <c r="G140" s="495"/>
      <c r="H140" t="str">
        <f>IFERROR(VLOOKUP(F140,'Truck Utilization'!B$3:D$147,3,FALSE),"")</f>
        <v/>
      </c>
      <c r="I140" t="str">
        <f t="shared" si="2"/>
        <v/>
      </c>
    </row>
    <row r="141" spans="1:9">
      <c r="A141" s="495"/>
      <c r="B141" s="495"/>
      <c r="C141" s="495"/>
      <c r="E141" s="495"/>
      <c r="F141" s="495"/>
      <c r="G141" s="495"/>
      <c r="H141" t="str">
        <f>IFERROR(VLOOKUP(F141,'Truck Utilization'!B$3:D$147,3,FALSE),"")</f>
        <v/>
      </c>
      <c r="I141" t="str">
        <f t="shared" si="2"/>
        <v/>
      </c>
    </row>
    <row r="142" spans="1:9">
      <c r="A142" s="495"/>
      <c r="B142" s="495"/>
      <c r="C142" s="495"/>
      <c r="E142" s="495"/>
      <c r="F142" s="495"/>
      <c r="G142" s="495"/>
      <c r="H142" t="str">
        <f>IFERROR(VLOOKUP(F142,'Truck Utilization'!B$3:D$147,3,FALSE),"")</f>
        <v/>
      </c>
      <c r="I142" t="str">
        <f t="shared" si="2"/>
        <v/>
      </c>
    </row>
    <row r="143" spans="1:9">
      <c r="A143" s="495"/>
      <c r="B143" s="495"/>
      <c r="C143" s="495"/>
      <c r="E143" s="495"/>
      <c r="F143" s="495"/>
      <c r="G143" s="495"/>
      <c r="H143" t="str">
        <f>IFERROR(VLOOKUP(F143,'Truck Utilization'!B$3:D$147,3,FALSE),"")</f>
        <v/>
      </c>
      <c r="I143" t="str">
        <f t="shared" si="2"/>
        <v/>
      </c>
    </row>
    <row r="144" spans="1:9">
      <c r="A144" s="495"/>
      <c r="B144" s="495"/>
      <c r="C144" s="495"/>
      <c r="E144" s="495"/>
      <c r="F144" s="495"/>
      <c r="G144" s="495"/>
      <c r="H144" t="str">
        <f>IFERROR(VLOOKUP(F144,'Truck Utilization'!B$3:D$147,3,FALSE),"")</f>
        <v/>
      </c>
      <c r="I144" t="str">
        <f t="shared" si="2"/>
        <v/>
      </c>
    </row>
    <row r="145" spans="1:9">
      <c r="A145" s="495"/>
      <c r="B145" s="495"/>
      <c r="C145" s="495"/>
      <c r="E145" s="495"/>
      <c r="F145" s="495"/>
      <c r="G145" s="495"/>
      <c r="H145" t="str">
        <f>IFERROR(VLOOKUP(F145,'Truck Utilization'!B$3:D$147,3,FALSE),"")</f>
        <v/>
      </c>
      <c r="I145" t="str">
        <f t="shared" si="2"/>
        <v/>
      </c>
    </row>
    <row r="146" spans="1:9">
      <c r="A146" s="495"/>
      <c r="B146" s="495"/>
      <c r="C146" s="495"/>
      <c r="E146" s="495"/>
      <c r="F146" s="495"/>
      <c r="G146" s="495"/>
      <c r="H146" t="str">
        <f>IFERROR(VLOOKUP(F146,'Truck Utilization'!B$3:D$147,3,FALSE),"")</f>
        <v/>
      </c>
      <c r="I146" t="str">
        <f t="shared" si="2"/>
        <v/>
      </c>
    </row>
    <row r="147" spans="1:9">
      <c r="A147" s="495"/>
      <c r="B147" s="495"/>
      <c r="C147" s="495"/>
      <c r="E147" s="495"/>
      <c r="F147" s="495"/>
      <c r="G147" s="495"/>
      <c r="H147" t="str">
        <f>IFERROR(VLOOKUP(F147,'Truck Utilization'!B$3:D$147,3,FALSE),"")</f>
        <v/>
      </c>
      <c r="I147" t="str">
        <f t="shared" si="2"/>
        <v/>
      </c>
    </row>
    <row r="148" spans="1:9">
      <c r="A148" s="495"/>
      <c r="B148" s="495"/>
      <c r="C148" s="495"/>
      <c r="E148" s="495"/>
      <c r="F148" s="495"/>
      <c r="G148" s="495"/>
      <c r="H148" t="str">
        <f>IFERROR(VLOOKUP(F148,'Truck Utilization'!B$3:D$147,3,FALSE),"")</f>
        <v/>
      </c>
      <c r="I148" t="str">
        <f t="shared" si="2"/>
        <v/>
      </c>
    </row>
    <row r="149" spans="1:9">
      <c r="A149" s="495"/>
      <c r="B149" s="495"/>
      <c r="C149" s="495"/>
      <c r="E149" s="495"/>
      <c r="F149" s="495"/>
      <c r="G149" s="495"/>
      <c r="H149" t="str">
        <f>IFERROR(VLOOKUP(F149,'Truck Utilization'!B$3:D$147,3,FALSE),"")</f>
        <v/>
      </c>
      <c r="I149" t="str">
        <f t="shared" si="2"/>
        <v/>
      </c>
    </row>
    <row r="150" spans="1:9">
      <c r="A150" s="495"/>
      <c r="B150" s="495"/>
      <c r="C150" s="495"/>
      <c r="E150" s="495"/>
      <c r="F150" s="495"/>
      <c r="G150" s="495"/>
      <c r="H150" t="str">
        <f>IFERROR(VLOOKUP(F150,'Truck Utilization'!B$3:D$147,3,FALSE),"")</f>
        <v/>
      </c>
      <c r="I150" t="str">
        <f t="shared" si="2"/>
        <v/>
      </c>
    </row>
    <row r="151" spans="1:9">
      <c r="A151" s="495"/>
      <c r="B151" s="495"/>
      <c r="C151" s="495"/>
      <c r="E151" s="495"/>
      <c r="F151" s="495"/>
      <c r="G151" s="495"/>
      <c r="H151" t="str">
        <f>IFERROR(VLOOKUP(F151,'Truck Utilization'!B$3:D$147,3,FALSE),"")</f>
        <v/>
      </c>
      <c r="I151" t="str">
        <f t="shared" si="2"/>
        <v/>
      </c>
    </row>
    <row r="152" spans="1:9">
      <c r="A152" s="495"/>
      <c r="B152" s="495"/>
      <c r="C152" s="495"/>
      <c r="E152" s="495"/>
      <c r="F152" s="495"/>
      <c r="G152" s="495"/>
      <c r="H152" t="str">
        <f>IFERROR(VLOOKUP(F152,'Truck Utilization'!B$3:D$147,3,FALSE),"")</f>
        <v/>
      </c>
      <c r="I152" t="str">
        <f t="shared" si="2"/>
        <v/>
      </c>
    </row>
    <row r="153" spans="1:9">
      <c r="A153" s="495"/>
      <c r="B153" s="495"/>
      <c r="C153" s="495"/>
      <c r="E153" s="495"/>
      <c r="F153" s="495"/>
      <c r="G153" s="495"/>
      <c r="H153" t="str">
        <f>IFERROR(VLOOKUP(F153,'Truck Utilization'!B$3:D$147,3,FALSE),"")</f>
        <v/>
      </c>
      <c r="I153" t="str">
        <f t="shared" si="2"/>
        <v/>
      </c>
    </row>
    <row r="154" spans="1:9">
      <c r="A154" s="495"/>
      <c r="B154" s="495"/>
      <c r="C154" s="495"/>
      <c r="E154" s="495"/>
      <c r="F154" s="495"/>
      <c r="G154" s="495"/>
      <c r="H154" t="str">
        <f>IFERROR(VLOOKUP(F154,'Truck Utilization'!B$3:D$147,3,FALSE),"")</f>
        <v/>
      </c>
      <c r="I154" t="str">
        <f t="shared" si="2"/>
        <v/>
      </c>
    </row>
    <row r="155" spans="1:9">
      <c r="A155" s="495"/>
      <c r="B155" s="495"/>
      <c r="C155" s="495"/>
      <c r="E155" s="495"/>
      <c r="F155" s="495"/>
      <c r="G155" s="495"/>
      <c r="H155" t="str">
        <f>IFERROR(VLOOKUP(F155,'Truck Utilization'!B$3:D$147,3,FALSE),"")</f>
        <v/>
      </c>
      <c r="I155" t="str">
        <f t="shared" si="2"/>
        <v/>
      </c>
    </row>
    <row r="156" spans="1:9">
      <c r="A156" s="495"/>
      <c r="B156" s="495"/>
      <c r="C156" s="495"/>
      <c r="E156" s="495"/>
      <c r="F156" s="495"/>
      <c r="G156" s="495"/>
      <c r="H156" t="str">
        <f>IFERROR(VLOOKUP(F156,'Truck Utilization'!B$3:D$147,3,FALSE),"")</f>
        <v/>
      </c>
      <c r="I156" t="str">
        <f t="shared" si="2"/>
        <v/>
      </c>
    </row>
    <row r="157" spans="1:9">
      <c r="A157" s="495"/>
      <c r="B157" s="495"/>
      <c r="C157" s="495"/>
      <c r="E157" s="495"/>
      <c r="F157" s="495"/>
      <c r="G157" s="495"/>
      <c r="H157" t="str">
        <f>IFERROR(VLOOKUP(F157,'Truck Utilization'!B$3:D$147,3,FALSE),"")</f>
        <v/>
      </c>
      <c r="I157" t="str">
        <f t="shared" si="2"/>
        <v/>
      </c>
    </row>
    <row r="158" spans="1:9">
      <c r="A158" s="495"/>
      <c r="B158" s="495"/>
      <c r="C158" s="495"/>
      <c r="E158" s="495"/>
      <c r="F158" s="495"/>
      <c r="G158" s="495"/>
      <c r="H158" t="str">
        <f>IFERROR(VLOOKUP(F158,'Truck Utilization'!B$3:D$147,3,FALSE),"")</f>
        <v/>
      </c>
      <c r="I158" t="str">
        <f t="shared" si="2"/>
        <v/>
      </c>
    </row>
    <row r="159" spans="1:9">
      <c r="A159" s="495"/>
      <c r="B159" s="495"/>
      <c r="C159" s="495"/>
      <c r="E159" s="495"/>
      <c r="F159" s="495"/>
      <c r="G159" s="495"/>
      <c r="H159" t="str">
        <f>IFERROR(VLOOKUP(F159,'Truck Utilization'!B$3:D$147,3,FALSE),"")</f>
        <v/>
      </c>
      <c r="I159" t="str">
        <f t="shared" si="2"/>
        <v/>
      </c>
    </row>
    <row r="160" spans="1:9">
      <c r="A160" s="495"/>
      <c r="B160" s="495"/>
      <c r="C160" s="495"/>
      <c r="E160" s="495"/>
      <c r="F160" s="495"/>
      <c r="G160" s="495"/>
      <c r="H160" t="str">
        <f>IFERROR(VLOOKUP(F160,'Truck Utilization'!B$3:D$147,3,FALSE),"")</f>
        <v/>
      </c>
      <c r="I160" t="str">
        <f t="shared" si="2"/>
        <v/>
      </c>
    </row>
    <row r="161" spans="1:9">
      <c r="A161" s="495"/>
      <c r="B161" s="495"/>
      <c r="C161" s="495"/>
      <c r="E161" s="495"/>
      <c r="F161" s="495"/>
      <c r="G161" s="495"/>
      <c r="H161" t="str">
        <f>IFERROR(VLOOKUP(F161,'Truck Utilization'!B$3:D$147,3,FALSE),"")</f>
        <v/>
      </c>
      <c r="I161" t="str">
        <f t="shared" si="2"/>
        <v/>
      </c>
    </row>
    <row r="162" spans="1:9">
      <c r="A162" s="495"/>
      <c r="B162" s="495"/>
      <c r="C162" s="495"/>
      <c r="E162" s="495"/>
      <c r="F162" s="495"/>
      <c r="G162" s="495"/>
      <c r="H162" t="str">
        <f>IFERROR(VLOOKUP(F162,'Truck Utilization'!B$3:D$147,3,FALSE),"")</f>
        <v/>
      </c>
      <c r="I162" t="str">
        <f t="shared" si="2"/>
        <v/>
      </c>
    </row>
    <row r="163" spans="1:9">
      <c r="A163" s="495"/>
      <c r="B163" s="495"/>
      <c r="C163" s="495"/>
      <c r="E163" s="495"/>
      <c r="F163" s="495"/>
      <c r="G163" s="495"/>
      <c r="H163" t="str">
        <f>IFERROR(VLOOKUP(F163,'Truck Utilization'!B$3:D$147,3,FALSE),"")</f>
        <v/>
      </c>
      <c r="I163" t="str">
        <f t="shared" si="2"/>
        <v/>
      </c>
    </row>
    <row r="164" spans="1:9">
      <c r="A164" s="495"/>
      <c r="B164" s="495"/>
      <c r="C164" s="495"/>
      <c r="E164" s="495"/>
      <c r="F164" s="495"/>
      <c r="G164" s="495"/>
      <c r="H164" t="str">
        <f>IFERROR(VLOOKUP(F164,'Truck Utilization'!B$3:D$147,3,FALSE),"")</f>
        <v/>
      </c>
      <c r="I164" t="str">
        <f t="shared" si="2"/>
        <v/>
      </c>
    </row>
    <row r="165" spans="1:9">
      <c r="A165" s="495"/>
      <c r="B165" s="495"/>
      <c r="C165" s="495"/>
      <c r="E165" s="495"/>
      <c r="F165" s="495"/>
      <c r="G165" s="495"/>
      <c r="H165" t="str">
        <f>IFERROR(VLOOKUP(F165,'Truck Utilization'!B$3:D$147,3,FALSE),"")</f>
        <v/>
      </c>
      <c r="I165" t="str">
        <f t="shared" si="2"/>
        <v/>
      </c>
    </row>
    <row r="166" spans="1:9">
      <c r="A166" s="495"/>
      <c r="B166" s="495"/>
      <c r="C166" s="495"/>
      <c r="E166" s="495"/>
      <c r="F166" s="495"/>
      <c r="G166" s="495"/>
      <c r="H166" t="str">
        <f>IFERROR(VLOOKUP(F166,'Truck Utilization'!B$3:D$147,3,FALSE),"")</f>
        <v/>
      </c>
      <c r="I166" t="str">
        <f t="shared" si="2"/>
        <v/>
      </c>
    </row>
    <row r="167" spans="1:9">
      <c r="A167" s="495"/>
      <c r="B167" s="495"/>
      <c r="C167" s="495"/>
      <c r="E167" s="495"/>
      <c r="F167" s="495"/>
      <c r="G167" s="495"/>
      <c r="H167" t="str">
        <f>IFERROR(VLOOKUP(F167,'Truck Utilization'!B$3:D$147,3,FALSE),"")</f>
        <v/>
      </c>
      <c r="I167" t="str">
        <f t="shared" si="2"/>
        <v/>
      </c>
    </row>
    <row r="168" spans="1:9">
      <c r="A168" s="495"/>
      <c r="B168" s="495"/>
      <c r="C168" s="495"/>
      <c r="E168" s="495"/>
      <c r="F168" s="495"/>
      <c r="G168" s="495"/>
      <c r="H168" t="str">
        <f>IFERROR(VLOOKUP(F168,'Truck Utilization'!B$3:D$147,3,FALSE),"")</f>
        <v/>
      </c>
      <c r="I168" t="str">
        <f t="shared" si="2"/>
        <v/>
      </c>
    </row>
    <row r="169" spans="1:9">
      <c r="A169" s="495"/>
      <c r="B169" s="495"/>
      <c r="C169" s="495"/>
      <c r="E169" s="495"/>
      <c r="F169" s="495"/>
      <c r="G169" s="495"/>
      <c r="H169" t="str">
        <f>IFERROR(VLOOKUP(F169,'Truck Utilization'!B$3:D$147,3,FALSE),"")</f>
        <v/>
      </c>
      <c r="I169" t="str">
        <f t="shared" si="2"/>
        <v/>
      </c>
    </row>
    <row r="170" spans="1:9">
      <c r="A170" s="495"/>
      <c r="B170" s="495"/>
      <c r="C170" s="495"/>
      <c r="E170" s="495"/>
      <c r="F170" s="495"/>
      <c r="G170" s="495"/>
      <c r="H170" t="str">
        <f>IFERROR(VLOOKUP(F170,'Truck Utilization'!B$3:D$147,3,FALSE),"")</f>
        <v/>
      </c>
      <c r="I170" t="str">
        <f t="shared" si="2"/>
        <v/>
      </c>
    </row>
    <row r="171" spans="1:9">
      <c r="A171" s="495"/>
      <c r="B171" s="495"/>
      <c r="C171" s="495"/>
      <c r="E171" s="495"/>
      <c r="F171" s="495"/>
      <c r="G171" s="495"/>
      <c r="H171" t="str">
        <f>IFERROR(VLOOKUP(F171,'Truck Utilization'!B$3:D$147,3,FALSE),"")</f>
        <v/>
      </c>
      <c r="I171" t="str">
        <f t="shared" si="2"/>
        <v/>
      </c>
    </row>
    <row r="172" spans="1:9">
      <c r="A172" s="495"/>
      <c r="B172" s="495"/>
      <c r="C172" s="495"/>
      <c r="E172" s="495"/>
      <c r="F172" s="495"/>
      <c r="G172" s="495"/>
      <c r="H172" t="str">
        <f>IFERROR(VLOOKUP(F172,'Truck Utilization'!B$3:D$147,3,FALSE),"")</f>
        <v/>
      </c>
      <c r="I172" t="str">
        <f t="shared" si="2"/>
        <v/>
      </c>
    </row>
    <row r="173" spans="1:9">
      <c r="A173" s="495"/>
      <c r="B173" s="495"/>
      <c r="C173" s="495"/>
      <c r="E173" s="495"/>
      <c r="F173" s="495"/>
      <c r="G173" s="495"/>
      <c r="H173" t="str">
        <f>IFERROR(VLOOKUP(F173,'Truck Utilization'!B$3:D$147,3,FALSE),"")</f>
        <v/>
      </c>
      <c r="I173" t="str">
        <f t="shared" si="2"/>
        <v/>
      </c>
    </row>
    <row r="174" spans="1:9">
      <c r="A174" s="495"/>
      <c r="B174" s="495"/>
      <c r="C174" s="495"/>
      <c r="E174" s="495"/>
      <c r="F174" s="495"/>
      <c r="G174" s="495"/>
      <c r="H174" t="str">
        <f>IFERROR(VLOOKUP(F174,'Truck Utilization'!B$3:D$147,3,FALSE),"")</f>
        <v/>
      </c>
      <c r="I174" t="str">
        <f t="shared" si="2"/>
        <v/>
      </c>
    </row>
    <row r="175" spans="1:9">
      <c r="A175" s="495"/>
      <c r="B175" s="495"/>
      <c r="C175" s="495"/>
      <c r="E175" s="495"/>
      <c r="F175" s="495"/>
      <c r="G175" s="495"/>
      <c r="H175" t="str">
        <f>IFERROR(VLOOKUP(F175,'Truck Utilization'!B$3:D$147,3,FALSE),"")</f>
        <v/>
      </c>
      <c r="I175" t="str">
        <f t="shared" si="2"/>
        <v/>
      </c>
    </row>
    <row r="176" spans="1:9">
      <c r="A176" s="495"/>
      <c r="B176" s="495"/>
      <c r="C176" s="495"/>
      <c r="E176" s="495"/>
      <c r="F176" s="495"/>
      <c r="G176" s="495"/>
      <c r="H176" t="str">
        <f>IFERROR(VLOOKUP(F176,'Truck Utilization'!B$3:D$147,3,FALSE),"")</f>
        <v/>
      </c>
      <c r="I176" t="str">
        <f t="shared" si="2"/>
        <v/>
      </c>
    </row>
    <row r="177" spans="1:9">
      <c r="A177" s="495"/>
      <c r="B177" s="495"/>
      <c r="C177" s="495"/>
      <c r="E177" s="495"/>
      <c r="F177" s="495"/>
      <c r="G177" s="495"/>
      <c r="H177" t="str">
        <f>IFERROR(VLOOKUP(F177,'Truck Utilization'!B$3:D$147,3,FALSE),"")</f>
        <v/>
      </c>
      <c r="I177" t="str">
        <f t="shared" si="2"/>
        <v/>
      </c>
    </row>
    <row r="178" spans="1:9">
      <c r="A178" s="495"/>
      <c r="B178" s="495"/>
      <c r="C178" s="495"/>
      <c r="E178" s="495"/>
      <c r="F178" s="495"/>
      <c r="G178" s="495"/>
      <c r="H178" t="str">
        <f>IFERROR(VLOOKUP(F178,'Truck Utilization'!B$3:D$147,3,FALSE),"")</f>
        <v/>
      </c>
      <c r="I178" t="str">
        <f t="shared" si="2"/>
        <v/>
      </c>
    </row>
    <row r="179" spans="1:9">
      <c r="A179" s="495"/>
      <c r="B179" s="495"/>
      <c r="C179" s="495"/>
      <c r="E179" s="495"/>
      <c r="F179" s="495"/>
      <c r="G179" s="495"/>
      <c r="H179" t="str">
        <f>IFERROR(VLOOKUP(F179,'Truck Utilization'!B$3:D$147,3,FALSE),"")</f>
        <v/>
      </c>
      <c r="I179" t="str">
        <f t="shared" si="2"/>
        <v/>
      </c>
    </row>
    <row r="180" spans="1:9">
      <c r="A180" s="495"/>
      <c r="B180" s="495"/>
      <c r="C180" s="495"/>
      <c r="E180" s="495"/>
      <c r="F180" s="495"/>
      <c r="G180" s="495"/>
      <c r="H180" t="str">
        <f>IFERROR(VLOOKUP(F180,'Truck Utilization'!B$3:D$147,3,FALSE),"")</f>
        <v/>
      </c>
      <c r="I180" t="str">
        <f t="shared" si="2"/>
        <v/>
      </c>
    </row>
    <row r="181" spans="1:9">
      <c r="A181" s="495"/>
      <c r="B181" s="495"/>
      <c r="C181" s="495"/>
      <c r="E181" s="495"/>
      <c r="F181" s="495"/>
      <c r="G181" s="495"/>
      <c r="H181" t="str">
        <f>IFERROR(VLOOKUP(F181,'Truck Utilization'!B$3:D$147,3,FALSE),"")</f>
        <v/>
      </c>
      <c r="I181" t="str">
        <f t="shared" si="2"/>
        <v/>
      </c>
    </row>
    <row r="182" spans="1:9">
      <c r="A182" s="495"/>
      <c r="B182" s="495"/>
      <c r="C182" s="495"/>
      <c r="E182" s="495"/>
      <c r="F182" s="495"/>
      <c r="G182" s="495"/>
      <c r="H182" t="str">
        <f>IFERROR(VLOOKUP(F182,'Truck Utilization'!B$3:D$147,3,FALSE),"")</f>
        <v/>
      </c>
      <c r="I182" t="str">
        <f t="shared" si="2"/>
        <v/>
      </c>
    </row>
    <row r="183" spans="1:9">
      <c r="A183" s="495"/>
      <c r="B183" s="495"/>
      <c r="C183" s="495"/>
      <c r="E183" s="495"/>
      <c r="F183" s="495"/>
      <c r="G183" s="495"/>
      <c r="H183" t="str">
        <f>IFERROR(VLOOKUP(F183,'Truck Utilization'!B$3:D$147,3,FALSE),"")</f>
        <v/>
      </c>
      <c r="I183" t="str">
        <f t="shared" si="2"/>
        <v/>
      </c>
    </row>
    <row r="184" spans="1:9">
      <c r="A184" s="495"/>
      <c r="B184" s="495"/>
      <c r="C184" s="495"/>
      <c r="E184" s="495"/>
      <c r="F184" s="495"/>
      <c r="G184" s="495"/>
      <c r="H184" t="str">
        <f>IFERROR(VLOOKUP(F184,'Truck Utilization'!B$3:D$147,3,FALSE),"")</f>
        <v/>
      </c>
      <c r="I184" t="str">
        <f t="shared" si="2"/>
        <v/>
      </c>
    </row>
    <row r="185" spans="1:9">
      <c r="A185" s="495"/>
      <c r="B185" s="495"/>
      <c r="C185" s="495"/>
      <c r="E185" s="495"/>
      <c r="F185" s="495"/>
      <c r="G185" s="495"/>
      <c r="H185" t="str">
        <f>IFERROR(VLOOKUP(F185,'Truck Utilization'!B$3:D$147,3,FALSE),"")</f>
        <v/>
      </c>
      <c r="I185" t="str">
        <f t="shared" si="2"/>
        <v/>
      </c>
    </row>
    <row r="186" spans="1:9">
      <c r="A186" s="495"/>
      <c r="B186" s="495"/>
      <c r="C186" s="495"/>
      <c r="E186" s="495"/>
      <c r="F186" s="495"/>
      <c r="G186" s="495"/>
      <c r="H186" t="str">
        <f>IFERROR(VLOOKUP(F186,'Truck Utilization'!B$3:D$147,3,FALSE),"")</f>
        <v/>
      </c>
      <c r="I186" t="str">
        <f t="shared" si="2"/>
        <v/>
      </c>
    </row>
    <row r="187" spans="1:9">
      <c r="A187" s="495"/>
      <c r="B187" s="495"/>
      <c r="C187" s="495"/>
      <c r="E187" s="495"/>
      <c r="F187" s="495"/>
      <c r="G187" s="495"/>
      <c r="H187" t="str">
        <f>IFERROR(VLOOKUP(F187,'Truck Utilization'!B$3:D$147,3,FALSE),"")</f>
        <v/>
      </c>
      <c r="I187" t="str">
        <f t="shared" si="2"/>
        <v/>
      </c>
    </row>
    <row r="188" spans="1:9">
      <c r="A188" s="495"/>
      <c r="B188" s="495"/>
      <c r="C188" s="495"/>
      <c r="E188" s="495"/>
      <c r="F188" s="495"/>
      <c r="G188" s="495"/>
      <c r="H188" t="str">
        <f>IFERROR(VLOOKUP(F188,'Truck Utilization'!B$3:D$147,3,FALSE),"")</f>
        <v/>
      </c>
      <c r="I188" t="str">
        <f t="shared" si="2"/>
        <v/>
      </c>
    </row>
    <row r="189" spans="1:9">
      <c r="A189" s="495"/>
      <c r="B189" s="495"/>
      <c r="C189" s="495"/>
      <c r="E189" s="495"/>
      <c r="F189" s="495"/>
      <c r="G189" s="495"/>
      <c r="H189" t="str">
        <f>IFERROR(VLOOKUP(F189,'Truck Utilization'!B$3:D$147,3,FALSE),"")</f>
        <v/>
      </c>
      <c r="I189" t="str">
        <f t="shared" si="2"/>
        <v/>
      </c>
    </row>
    <row r="190" spans="1:9">
      <c r="A190" s="495"/>
      <c r="B190" s="495"/>
      <c r="C190" s="495"/>
      <c r="E190" s="495"/>
      <c r="F190" s="495"/>
      <c r="G190" s="495"/>
      <c r="H190" t="str">
        <f>IFERROR(VLOOKUP(F190,'Truck Utilization'!B$3:D$147,3,FALSE),"")</f>
        <v/>
      </c>
      <c r="I190" t="str">
        <f t="shared" si="2"/>
        <v/>
      </c>
    </row>
    <row r="191" spans="1:9">
      <c r="A191" s="495"/>
      <c r="B191" s="495"/>
      <c r="C191" s="495"/>
      <c r="E191" s="495"/>
      <c r="F191" s="495"/>
      <c r="G191" s="495"/>
      <c r="H191" t="str">
        <f>IFERROR(VLOOKUP(F191,'Truck Utilization'!B$3:D$147,3,FALSE),"")</f>
        <v/>
      </c>
      <c r="I191" t="str">
        <f t="shared" si="2"/>
        <v/>
      </c>
    </row>
    <row r="192" spans="1:9">
      <c r="A192" s="495"/>
      <c r="B192" s="495"/>
      <c r="C192" s="495"/>
      <c r="E192" s="495"/>
      <c r="F192" s="495"/>
      <c r="G192" s="495"/>
      <c r="H192" t="str">
        <f>IFERROR(VLOOKUP(F192,'Truck Utilization'!B$3:D$147,3,FALSE),"")</f>
        <v/>
      </c>
      <c r="I192" t="str">
        <f t="shared" si="2"/>
        <v/>
      </c>
    </row>
    <row r="193" spans="1:9">
      <c r="A193" s="495"/>
      <c r="B193" s="495"/>
      <c r="C193" s="495"/>
      <c r="E193" s="495"/>
      <c r="F193" s="495"/>
      <c r="G193" s="495"/>
      <c r="H193" t="str">
        <f>IFERROR(VLOOKUP(F193,'Truck Utilization'!B$3:D$147,3,FALSE),"")</f>
        <v/>
      </c>
      <c r="I193" t="str">
        <f t="shared" si="2"/>
        <v/>
      </c>
    </row>
    <row r="194" spans="1:9">
      <c r="A194" s="495"/>
      <c r="B194" s="495"/>
      <c r="C194" s="495"/>
      <c r="E194" s="495"/>
      <c r="F194" s="495"/>
      <c r="G194" s="495"/>
      <c r="H194" t="str">
        <f>IFERROR(VLOOKUP(F194,'Truck Utilization'!B$3:D$147,3,FALSE),"")</f>
        <v/>
      </c>
      <c r="I194" t="str">
        <f t="shared" si="2"/>
        <v/>
      </c>
    </row>
    <row r="195" spans="1:9">
      <c r="A195" s="495"/>
      <c r="B195" s="495"/>
      <c r="C195" s="495"/>
      <c r="E195" s="495"/>
      <c r="F195" s="495"/>
      <c r="G195" s="495"/>
      <c r="H195" t="str">
        <f>IFERROR(VLOOKUP(F195,'Truck Utilization'!B$3:D$147,3,FALSE),"")</f>
        <v/>
      </c>
      <c r="I195" t="str">
        <f t="shared" si="2"/>
        <v/>
      </c>
    </row>
    <row r="196" spans="1:9">
      <c r="A196" s="495"/>
      <c r="B196" s="495"/>
      <c r="C196" s="495"/>
      <c r="E196" s="495"/>
      <c r="F196" s="495"/>
      <c r="G196" s="495"/>
      <c r="H196" t="str">
        <f>IFERROR(VLOOKUP(F196,'Truck Utilization'!B$3:D$147,3,FALSE),"")</f>
        <v/>
      </c>
      <c r="I196" t="str">
        <f t="shared" ref="I196:I259" si="3">IF(H196="","",B196)</f>
        <v/>
      </c>
    </row>
    <row r="197" spans="1:9">
      <c r="A197" s="495"/>
      <c r="B197" s="495"/>
      <c r="C197" s="495"/>
      <c r="E197" s="495"/>
      <c r="F197" s="495"/>
      <c r="G197" s="495"/>
      <c r="H197" t="str">
        <f>IFERROR(VLOOKUP(F197,'Truck Utilization'!B$3:D$147,3,FALSE),"")</f>
        <v/>
      </c>
      <c r="I197" t="str">
        <f t="shared" si="3"/>
        <v/>
      </c>
    </row>
    <row r="198" spans="1:9">
      <c r="A198" s="495"/>
      <c r="B198" s="495"/>
      <c r="C198" s="495"/>
      <c r="E198" s="495"/>
      <c r="F198" s="495"/>
      <c r="G198" s="495"/>
      <c r="H198" t="str">
        <f>IFERROR(VLOOKUP(F198,'Truck Utilization'!B$3:D$147,3,FALSE),"")</f>
        <v/>
      </c>
      <c r="I198" t="str">
        <f t="shared" si="3"/>
        <v/>
      </c>
    </row>
    <row r="199" spans="1:9">
      <c r="A199" s="495"/>
      <c r="B199" s="495"/>
      <c r="C199" s="495"/>
      <c r="E199" s="495"/>
      <c r="F199" s="495"/>
      <c r="G199" s="495"/>
      <c r="H199" t="str">
        <f>IFERROR(VLOOKUP(F199,'Truck Utilization'!B$3:D$147,3,FALSE),"")</f>
        <v/>
      </c>
      <c r="I199" t="str">
        <f t="shared" si="3"/>
        <v/>
      </c>
    </row>
    <row r="200" spans="1:9">
      <c r="A200" s="495"/>
      <c r="B200" s="495"/>
      <c r="C200" s="495"/>
      <c r="E200" s="495"/>
      <c r="F200" s="495"/>
      <c r="G200" s="495"/>
      <c r="H200" t="str">
        <f>IFERROR(VLOOKUP(F200,'Truck Utilization'!B$3:D$147,3,FALSE),"")</f>
        <v/>
      </c>
      <c r="I200" t="str">
        <f t="shared" si="3"/>
        <v/>
      </c>
    </row>
    <row r="201" spans="1:9">
      <c r="A201" s="495"/>
      <c r="B201" s="495"/>
      <c r="C201" s="495"/>
      <c r="E201" s="495"/>
      <c r="F201" s="495"/>
      <c r="G201" s="495"/>
      <c r="H201" t="str">
        <f>IFERROR(VLOOKUP(F201,'Truck Utilization'!B$3:D$147,3,FALSE),"")</f>
        <v/>
      </c>
      <c r="I201" t="str">
        <f t="shared" si="3"/>
        <v/>
      </c>
    </row>
    <row r="202" spans="1:9">
      <c r="A202" s="495"/>
      <c r="B202" s="495"/>
      <c r="C202" s="495"/>
      <c r="E202" s="495"/>
      <c r="F202" s="495"/>
      <c r="G202" s="495"/>
      <c r="H202" t="str">
        <f>IFERROR(VLOOKUP(F202,'Truck Utilization'!B$3:D$147,3,FALSE),"")</f>
        <v/>
      </c>
      <c r="I202" t="str">
        <f t="shared" si="3"/>
        <v/>
      </c>
    </row>
    <row r="203" spans="1:9">
      <c r="A203" s="495"/>
      <c r="B203" s="495"/>
      <c r="C203" s="495"/>
      <c r="E203" s="495"/>
      <c r="F203" s="495"/>
      <c r="G203" s="495"/>
      <c r="H203" t="str">
        <f>IFERROR(VLOOKUP(F203,'Truck Utilization'!B$3:D$147,3,FALSE),"")</f>
        <v/>
      </c>
      <c r="I203" t="str">
        <f t="shared" si="3"/>
        <v/>
      </c>
    </row>
    <row r="204" spans="1:9">
      <c r="A204" s="495"/>
      <c r="B204" s="495"/>
      <c r="C204" s="495"/>
      <c r="E204" s="495"/>
      <c r="F204" s="495"/>
      <c r="G204" s="495"/>
      <c r="H204" t="str">
        <f>IFERROR(VLOOKUP(F204,'Truck Utilization'!B$3:D$147,3,FALSE),"")</f>
        <v/>
      </c>
      <c r="I204" t="str">
        <f t="shared" si="3"/>
        <v/>
      </c>
    </row>
    <row r="205" spans="1:9">
      <c r="A205" s="495"/>
      <c r="B205" s="495"/>
      <c r="C205" s="495"/>
      <c r="E205" s="495"/>
      <c r="F205" s="495"/>
      <c r="G205" s="495"/>
      <c r="H205" t="str">
        <f>IFERROR(VLOOKUP(F205,'Truck Utilization'!B$3:D$147,3,FALSE),"")</f>
        <v/>
      </c>
      <c r="I205" t="str">
        <f t="shared" si="3"/>
        <v/>
      </c>
    </row>
    <row r="206" spans="1:9">
      <c r="A206" s="495"/>
      <c r="B206" s="495"/>
      <c r="C206" s="495"/>
      <c r="E206" s="495"/>
      <c r="F206" s="495"/>
      <c r="G206" s="495"/>
      <c r="H206" t="str">
        <f>IFERROR(VLOOKUP(F206,'Truck Utilization'!B$3:D$147,3,FALSE),"")</f>
        <v/>
      </c>
      <c r="I206" t="str">
        <f t="shared" si="3"/>
        <v/>
      </c>
    </row>
    <row r="207" spans="1:9">
      <c r="A207" s="495"/>
      <c r="B207" s="495"/>
      <c r="C207" s="495"/>
      <c r="E207" s="495"/>
      <c r="F207" s="495"/>
      <c r="G207" s="495"/>
      <c r="H207" t="str">
        <f>IFERROR(VLOOKUP(F207,'Truck Utilization'!B$3:D$147,3,FALSE),"")</f>
        <v/>
      </c>
      <c r="I207" t="str">
        <f t="shared" si="3"/>
        <v/>
      </c>
    </row>
    <row r="208" spans="1:9">
      <c r="A208" s="495"/>
      <c r="B208" s="495"/>
      <c r="C208" s="495"/>
      <c r="E208" s="495"/>
      <c r="F208" s="495"/>
      <c r="G208" s="495"/>
      <c r="H208" t="str">
        <f>IFERROR(VLOOKUP(F208,'Truck Utilization'!B$3:D$147,3,FALSE),"")</f>
        <v/>
      </c>
      <c r="I208" t="str">
        <f t="shared" si="3"/>
        <v/>
      </c>
    </row>
    <row r="209" spans="1:9">
      <c r="A209" s="495"/>
      <c r="B209" s="495"/>
      <c r="C209" s="495"/>
      <c r="E209" s="495"/>
      <c r="F209" s="495"/>
      <c r="G209" s="495"/>
      <c r="H209" t="str">
        <f>IFERROR(VLOOKUP(F209,'Truck Utilization'!B$3:D$147,3,FALSE),"")</f>
        <v/>
      </c>
      <c r="I209" t="str">
        <f t="shared" si="3"/>
        <v/>
      </c>
    </row>
    <row r="210" spans="1:9">
      <c r="A210" s="495"/>
      <c r="B210" s="495"/>
      <c r="C210" s="495"/>
      <c r="E210" s="495"/>
      <c r="F210" s="495"/>
      <c r="G210" s="495"/>
      <c r="H210" t="str">
        <f>IFERROR(VLOOKUP(F210,'Truck Utilization'!B$3:D$147,3,FALSE),"")</f>
        <v/>
      </c>
      <c r="I210" t="str">
        <f t="shared" si="3"/>
        <v/>
      </c>
    </row>
    <row r="211" spans="1:9">
      <c r="A211" s="495"/>
      <c r="B211" s="495"/>
      <c r="C211" s="495"/>
      <c r="E211" s="495"/>
      <c r="F211" s="495"/>
      <c r="G211" s="495"/>
      <c r="H211" t="str">
        <f>IFERROR(VLOOKUP(F211,'Truck Utilization'!B$3:D$147,3,FALSE),"")</f>
        <v/>
      </c>
      <c r="I211" t="str">
        <f t="shared" si="3"/>
        <v/>
      </c>
    </row>
    <row r="212" spans="1:9">
      <c r="A212" s="495"/>
      <c r="B212" s="495"/>
      <c r="C212" s="495"/>
      <c r="E212" s="495"/>
      <c r="F212" s="495"/>
      <c r="G212" s="495"/>
      <c r="H212" t="str">
        <f>IFERROR(VLOOKUP(F212,'Truck Utilization'!B$3:D$147,3,FALSE),"")</f>
        <v/>
      </c>
      <c r="I212" t="str">
        <f t="shared" si="3"/>
        <v/>
      </c>
    </row>
    <row r="213" spans="1:9">
      <c r="A213" s="495"/>
      <c r="B213" s="495"/>
      <c r="C213" s="495"/>
      <c r="E213" s="495"/>
      <c r="F213" s="495"/>
      <c r="G213" s="495"/>
      <c r="H213" t="str">
        <f>IFERROR(VLOOKUP(F213,'Truck Utilization'!B$3:D$147,3,FALSE),"")</f>
        <v/>
      </c>
      <c r="I213" t="str">
        <f t="shared" si="3"/>
        <v/>
      </c>
    </row>
    <row r="214" spans="1:9">
      <c r="A214" s="495"/>
      <c r="B214" s="495"/>
      <c r="C214" s="495"/>
      <c r="E214" s="495"/>
      <c r="F214" s="495"/>
      <c r="G214" s="495"/>
      <c r="H214" t="str">
        <f>IFERROR(VLOOKUP(F214,'Truck Utilization'!B$3:D$147,3,FALSE),"")</f>
        <v/>
      </c>
      <c r="I214" t="str">
        <f t="shared" si="3"/>
        <v/>
      </c>
    </row>
    <row r="215" spans="1:9">
      <c r="A215" s="495"/>
      <c r="B215" s="495"/>
      <c r="C215" s="495"/>
      <c r="E215" s="495"/>
      <c r="F215" s="495"/>
      <c r="G215" s="495"/>
      <c r="H215" t="str">
        <f>IFERROR(VLOOKUP(F215,'Truck Utilization'!B$3:D$147,3,FALSE),"")</f>
        <v/>
      </c>
      <c r="I215" t="str">
        <f t="shared" si="3"/>
        <v/>
      </c>
    </row>
    <row r="216" spans="1:9">
      <c r="A216" s="495"/>
      <c r="B216" s="495"/>
      <c r="C216" s="495"/>
      <c r="E216" s="495"/>
      <c r="F216" s="495"/>
      <c r="G216" s="495"/>
      <c r="H216" t="str">
        <f>IFERROR(VLOOKUP(F216,'Truck Utilization'!B$3:D$147,3,FALSE),"")</f>
        <v/>
      </c>
      <c r="I216" t="str">
        <f t="shared" si="3"/>
        <v/>
      </c>
    </row>
    <row r="217" spans="1:9">
      <c r="A217" s="495"/>
      <c r="B217" s="495"/>
      <c r="C217" s="495"/>
      <c r="E217" s="495"/>
      <c r="F217" s="495"/>
      <c r="G217" s="495"/>
      <c r="H217" t="str">
        <f>IFERROR(VLOOKUP(F217,'Truck Utilization'!B$3:D$147,3,FALSE),"")</f>
        <v/>
      </c>
      <c r="I217" t="str">
        <f t="shared" si="3"/>
        <v/>
      </c>
    </row>
    <row r="218" spans="1:9">
      <c r="A218" s="495"/>
      <c r="B218" s="495"/>
      <c r="C218" s="495"/>
      <c r="E218" s="495"/>
      <c r="F218" s="495"/>
      <c r="G218" s="495"/>
      <c r="H218" t="str">
        <f>IFERROR(VLOOKUP(F218,'Truck Utilization'!B$3:D$147,3,FALSE),"")</f>
        <v/>
      </c>
      <c r="I218" t="str">
        <f t="shared" si="3"/>
        <v/>
      </c>
    </row>
    <row r="219" spans="1:9">
      <c r="A219" s="495"/>
      <c r="B219" s="495"/>
      <c r="C219" s="495"/>
      <c r="E219" s="495"/>
      <c r="F219" s="495"/>
      <c r="G219" s="495"/>
      <c r="H219" t="str">
        <f>IFERROR(VLOOKUP(F219,'Truck Utilization'!B$3:D$147,3,FALSE),"")</f>
        <v/>
      </c>
      <c r="I219" t="str">
        <f t="shared" si="3"/>
        <v/>
      </c>
    </row>
    <row r="220" spans="1:9">
      <c r="A220" s="495"/>
      <c r="B220" s="495"/>
      <c r="C220" s="495"/>
      <c r="E220" s="495"/>
      <c r="F220" s="495"/>
      <c r="G220" s="495"/>
      <c r="H220" t="str">
        <f>IFERROR(VLOOKUP(F220,'Truck Utilization'!B$3:D$147,3,FALSE),"")</f>
        <v/>
      </c>
      <c r="I220" t="str">
        <f t="shared" si="3"/>
        <v/>
      </c>
    </row>
    <row r="221" spans="1:9">
      <c r="A221" s="495"/>
      <c r="B221" s="495"/>
      <c r="C221" s="495"/>
      <c r="E221" s="495"/>
      <c r="F221" s="495"/>
      <c r="G221" s="495"/>
      <c r="H221" t="str">
        <f>IFERROR(VLOOKUP(F221,'Truck Utilization'!B$3:D$147,3,FALSE),"")</f>
        <v/>
      </c>
      <c r="I221" t="str">
        <f t="shared" si="3"/>
        <v/>
      </c>
    </row>
    <row r="222" spans="1:9">
      <c r="A222" s="495"/>
      <c r="B222" s="495"/>
      <c r="C222" s="495"/>
      <c r="E222" s="495"/>
      <c r="F222" s="495"/>
      <c r="G222" s="495"/>
      <c r="H222" t="str">
        <f>IFERROR(VLOOKUP(F222,'Truck Utilization'!B$3:D$147,3,FALSE),"")</f>
        <v/>
      </c>
      <c r="I222" t="str">
        <f t="shared" si="3"/>
        <v/>
      </c>
    </row>
    <row r="223" spans="1:9">
      <c r="A223" s="495"/>
      <c r="B223" s="495"/>
      <c r="C223" s="495"/>
      <c r="E223" s="495"/>
      <c r="F223" s="495"/>
      <c r="G223" s="495"/>
      <c r="H223" t="str">
        <f>IFERROR(VLOOKUP(F223,'Truck Utilization'!B$3:D$147,3,FALSE),"")</f>
        <v/>
      </c>
      <c r="I223" t="str">
        <f t="shared" si="3"/>
        <v/>
      </c>
    </row>
    <row r="224" spans="1:9">
      <c r="A224" s="495"/>
      <c r="B224" s="495"/>
      <c r="C224" s="495"/>
      <c r="E224" s="495"/>
      <c r="F224" s="495"/>
      <c r="G224" s="495"/>
      <c r="H224" t="str">
        <f>IFERROR(VLOOKUP(F224,'Truck Utilization'!B$3:D$147,3,FALSE),"")</f>
        <v/>
      </c>
      <c r="I224" t="str">
        <f t="shared" si="3"/>
        <v/>
      </c>
    </row>
    <row r="225" spans="1:9">
      <c r="A225" s="495"/>
      <c r="B225" s="495"/>
      <c r="C225" s="495"/>
      <c r="E225" s="495"/>
      <c r="F225" s="495"/>
      <c r="G225" s="495"/>
      <c r="H225" t="str">
        <f>IFERROR(VLOOKUP(F225,'Truck Utilization'!B$3:D$147,3,FALSE),"")</f>
        <v/>
      </c>
      <c r="I225" t="str">
        <f t="shared" si="3"/>
        <v/>
      </c>
    </row>
    <row r="226" spans="1:9">
      <c r="A226" s="495"/>
      <c r="B226" s="495"/>
      <c r="C226" s="495"/>
      <c r="E226" s="495"/>
      <c r="F226" s="495"/>
      <c r="G226" s="495"/>
      <c r="H226" t="str">
        <f>IFERROR(VLOOKUP(F226,'Truck Utilization'!B$3:D$147,3,FALSE),"")</f>
        <v/>
      </c>
      <c r="I226" t="str">
        <f t="shared" si="3"/>
        <v/>
      </c>
    </row>
    <row r="227" spans="1:9">
      <c r="A227" s="495"/>
      <c r="B227" s="495"/>
      <c r="C227" s="495"/>
      <c r="E227" s="495"/>
      <c r="F227" s="495"/>
      <c r="G227" s="495"/>
      <c r="H227" t="str">
        <f>IFERROR(VLOOKUP(F227,'Truck Utilization'!B$3:D$147,3,FALSE),"")</f>
        <v/>
      </c>
      <c r="I227" t="str">
        <f t="shared" si="3"/>
        <v/>
      </c>
    </row>
    <row r="228" spans="1:9">
      <c r="A228" s="495"/>
      <c r="B228" s="495"/>
      <c r="C228" s="495"/>
      <c r="E228" s="495"/>
      <c r="F228" s="495"/>
      <c r="G228" s="495"/>
      <c r="H228" t="str">
        <f>IFERROR(VLOOKUP(F228,'Truck Utilization'!B$3:D$147,3,FALSE),"")</f>
        <v/>
      </c>
      <c r="I228" t="str">
        <f t="shared" si="3"/>
        <v/>
      </c>
    </row>
    <row r="229" spans="1:9">
      <c r="A229" s="495"/>
      <c r="B229" s="495"/>
      <c r="C229" s="495"/>
      <c r="E229" s="495"/>
      <c r="F229" s="495"/>
      <c r="G229" s="495"/>
      <c r="H229" t="str">
        <f>IFERROR(VLOOKUP(F229,'Truck Utilization'!B$3:D$147,3,FALSE),"")</f>
        <v/>
      </c>
      <c r="I229" t="str">
        <f t="shared" si="3"/>
        <v/>
      </c>
    </row>
    <row r="230" spans="1:9">
      <c r="A230" s="495"/>
      <c r="B230" s="495"/>
      <c r="C230" s="495"/>
      <c r="E230" s="495"/>
      <c r="F230" s="495"/>
      <c r="G230" s="495"/>
      <c r="H230" t="str">
        <f>IFERROR(VLOOKUP(F230,'Truck Utilization'!B$3:D$147,3,FALSE),"")</f>
        <v/>
      </c>
      <c r="I230" t="str">
        <f t="shared" si="3"/>
        <v/>
      </c>
    </row>
    <row r="231" spans="1:9">
      <c r="A231" s="495"/>
      <c r="B231" s="495"/>
      <c r="C231" s="495"/>
      <c r="E231" s="495"/>
      <c r="F231" s="495"/>
      <c r="G231" s="495"/>
      <c r="H231" t="str">
        <f>IFERROR(VLOOKUP(F231,'Truck Utilization'!B$3:D$147,3,FALSE),"")</f>
        <v/>
      </c>
      <c r="I231" t="str">
        <f t="shared" si="3"/>
        <v/>
      </c>
    </row>
    <row r="232" spans="1:9">
      <c r="A232" s="495"/>
      <c r="B232" s="495"/>
      <c r="C232" s="495"/>
      <c r="E232" s="495"/>
      <c r="F232" s="495"/>
      <c r="G232" s="495"/>
      <c r="H232" t="str">
        <f>IFERROR(VLOOKUP(F232,'Truck Utilization'!B$3:D$147,3,FALSE),"")</f>
        <v/>
      </c>
      <c r="I232" t="str">
        <f t="shared" si="3"/>
        <v/>
      </c>
    </row>
    <row r="233" spans="1:9">
      <c r="A233" s="495"/>
      <c r="B233" s="495"/>
      <c r="C233" s="495"/>
      <c r="E233" s="495"/>
      <c r="F233" s="495"/>
      <c r="G233" s="495"/>
      <c r="H233" t="str">
        <f>IFERROR(VLOOKUP(F233,'Truck Utilization'!B$3:D$147,3,FALSE),"")</f>
        <v/>
      </c>
      <c r="I233" t="str">
        <f t="shared" si="3"/>
        <v/>
      </c>
    </row>
    <row r="234" spans="1:9">
      <c r="A234" s="495"/>
      <c r="B234" s="495"/>
      <c r="C234" s="495"/>
      <c r="E234" s="495"/>
      <c r="F234" s="495"/>
      <c r="G234" s="495"/>
      <c r="H234" t="str">
        <f>IFERROR(VLOOKUP(F234,'Truck Utilization'!B$3:D$147,3,FALSE),"")</f>
        <v/>
      </c>
      <c r="I234" t="str">
        <f t="shared" si="3"/>
        <v/>
      </c>
    </row>
    <row r="235" spans="1:9">
      <c r="A235" s="495"/>
      <c r="B235" s="495"/>
      <c r="C235" s="495"/>
      <c r="E235" s="495"/>
      <c r="F235" s="495"/>
      <c r="G235" s="495"/>
      <c r="H235" t="str">
        <f>IFERROR(VLOOKUP(F235,'Truck Utilization'!B$3:D$147,3,FALSE),"")</f>
        <v/>
      </c>
      <c r="I235" t="str">
        <f t="shared" si="3"/>
        <v/>
      </c>
    </row>
    <row r="236" spans="1:9">
      <c r="A236" s="495"/>
      <c r="B236" s="495"/>
      <c r="C236" s="495"/>
      <c r="E236" s="495"/>
      <c r="F236" s="495"/>
      <c r="G236" s="495"/>
      <c r="H236" t="str">
        <f>IFERROR(VLOOKUP(F236,'Truck Utilization'!B$3:D$147,3,FALSE),"")</f>
        <v/>
      </c>
      <c r="I236" t="str">
        <f t="shared" si="3"/>
        <v/>
      </c>
    </row>
    <row r="237" spans="1:9">
      <c r="A237" s="495"/>
      <c r="B237" s="495"/>
      <c r="C237" s="495"/>
      <c r="E237" s="495"/>
      <c r="F237" s="495"/>
      <c r="G237" s="495"/>
      <c r="H237" t="str">
        <f>IFERROR(VLOOKUP(F237,'Truck Utilization'!B$3:D$147,3,FALSE),"")</f>
        <v/>
      </c>
      <c r="I237" t="str">
        <f t="shared" si="3"/>
        <v/>
      </c>
    </row>
    <row r="238" spans="1:9">
      <c r="A238" s="495"/>
      <c r="B238" s="495"/>
      <c r="C238" s="495"/>
      <c r="E238" s="495"/>
      <c r="F238" s="495"/>
      <c r="G238" s="495"/>
      <c r="H238" t="str">
        <f>IFERROR(VLOOKUP(F238,'Truck Utilization'!B$3:D$147,3,FALSE),"")</f>
        <v/>
      </c>
      <c r="I238" t="str">
        <f t="shared" si="3"/>
        <v/>
      </c>
    </row>
    <row r="239" spans="1:9">
      <c r="A239" s="495"/>
      <c r="B239" s="495"/>
      <c r="C239" s="495"/>
      <c r="E239" s="495"/>
      <c r="F239" s="495"/>
      <c r="G239" s="495"/>
      <c r="H239" t="str">
        <f>IFERROR(VLOOKUP(F239,'Truck Utilization'!B$3:D$147,3,FALSE),"")</f>
        <v/>
      </c>
      <c r="I239" t="str">
        <f t="shared" si="3"/>
        <v/>
      </c>
    </row>
    <row r="240" spans="1:9">
      <c r="A240" s="495"/>
      <c r="B240" s="495"/>
      <c r="C240" s="495"/>
      <c r="E240" s="495"/>
      <c r="F240" s="495"/>
      <c r="G240" s="495"/>
      <c r="H240" t="str">
        <f>IFERROR(VLOOKUP(F240,'Truck Utilization'!B$3:D$147,3,FALSE),"")</f>
        <v/>
      </c>
      <c r="I240" t="str">
        <f t="shared" si="3"/>
        <v/>
      </c>
    </row>
    <row r="241" spans="1:9">
      <c r="A241" s="495"/>
      <c r="B241" s="495"/>
      <c r="C241" s="495"/>
      <c r="E241" s="495"/>
      <c r="F241" s="495"/>
      <c r="G241" s="495"/>
      <c r="H241" t="str">
        <f>IFERROR(VLOOKUP(F241,'Truck Utilization'!B$3:D$147,3,FALSE),"")</f>
        <v/>
      </c>
      <c r="I241" t="str">
        <f t="shared" si="3"/>
        <v/>
      </c>
    </row>
    <row r="242" spans="1:9">
      <c r="A242" s="495"/>
      <c r="B242" s="495"/>
      <c r="C242" s="495"/>
      <c r="E242" s="495"/>
      <c r="F242" s="495"/>
      <c r="G242" s="495"/>
      <c r="H242" t="str">
        <f>IFERROR(VLOOKUP(F242,'Truck Utilization'!B$3:D$147,3,FALSE),"")</f>
        <v/>
      </c>
      <c r="I242" t="str">
        <f t="shared" si="3"/>
        <v/>
      </c>
    </row>
    <row r="243" spans="1:9">
      <c r="A243" s="495"/>
      <c r="B243" s="495"/>
      <c r="C243" s="495"/>
      <c r="E243" s="495"/>
      <c r="F243" s="495"/>
      <c r="G243" s="495"/>
      <c r="H243" t="str">
        <f>IFERROR(VLOOKUP(F243,'Truck Utilization'!B$3:D$147,3,FALSE),"")</f>
        <v/>
      </c>
      <c r="I243" t="str">
        <f t="shared" si="3"/>
        <v/>
      </c>
    </row>
    <row r="244" spans="1:9">
      <c r="A244" s="495"/>
      <c r="B244" s="495"/>
      <c r="C244" s="495"/>
      <c r="E244" s="495"/>
      <c r="F244" s="495"/>
      <c r="G244" s="495"/>
      <c r="H244" t="str">
        <f>IFERROR(VLOOKUP(F244,'Truck Utilization'!B$3:D$147,3,FALSE),"")</f>
        <v/>
      </c>
      <c r="I244" t="str">
        <f t="shared" si="3"/>
        <v/>
      </c>
    </row>
    <row r="245" spans="1:9">
      <c r="A245" s="495"/>
      <c r="B245" s="495"/>
      <c r="C245" s="495"/>
      <c r="E245" s="495"/>
      <c r="F245" s="495"/>
      <c r="G245" s="495"/>
      <c r="H245" t="str">
        <f>IFERROR(VLOOKUP(F245,'Truck Utilization'!B$3:D$147,3,FALSE),"")</f>
        <v/>
      </c>
      <c r="I245" t="str">
        <f t="shared" si="3"/>
        <v/>
      </c>
    </row>
    <row r="246" spans="1:9">
      <c r="A246" s="495"/>
      <c r="B246" s="495"/>
      <c r="C246" s="495"/>
      <c r="E246" s="495"/>
      <c r="F246" s="495"/>
      <c r="G246" s="495"/>
      <c r="H246" t="str">
        <f>IFERROR(VLOOKUP(F246,'Truck Utilization'!B$3:D$147,3,FALSE),"")</f>
        <v/>
      </c>
      <c r="I246" t="str">
        <f t="shared" si="3"/>
        <v/>
      </c>
    </row>
    <row r="247" spans="1:9">
      <c r="A247" s="495"/>
      <c r="B247" s="495"/>
      <c r="C247" s="495"/>
      <c r="E247" s="495"/>
      <c r="F247" s="495"/>
      <c r="G247" s="495"/>
      <c r="H247" t="str">
        <f>IFERROR(VLOOKUP(F247,'Truck Utilization'!B$3:D$147,3,FALSE),"")</f>
        <v/>
      </c>
      <c r="I247" t="str">
        <f t="shared" si="3"/>
        <v/>
      </c>
    </row>
    <row r="248" spans="1:9">
      <c r="A248" s="495"/>
      <c r="B248" s="495"/>
      <c r="C248" s="495"/>
      <c r="E248" s="495"/>
      <c r="F248" s="495"/>
      <c r="G248" s="495"/>
      <c r="H248" t="str">
        <f>IFERROR(VLOOKUP(F248,'Truck Utilization'!B$3:D$147,3,FALSE),"")</f>
        <v/>
      </c>
      <c r="I248" t="str">
        <f t="shared" si="3"/>
        <v/>
      </c>
    </row>
    <row r="249" spans="1:9">
      <c r="A249" s="495"/>
      <c r="B249" s="495"/>
      <c r="C249" s="495"/>
      <c r="E249" s="495"/>
      <c r="F249" s="495"/>
      <c r="G249" s="495"/>
      <c r="H249" t="str">
        <f>IFERROR(VLOOKUP(F249,'Truck Utilization'!B$3:D$147,3,FALSE),"")</f>
        <v/>
      </c>
      <c r="I249" t="str">
        <f t="shared" si="3"/>
        <v/>
      </c>
    </row>
    <row r="250" spans="1:9">
      <c r="A250" s="495"/>
      <c r="B250" s="495"/>
      <c r="C250" s="495"/>
      <c r="E250" s="495"/>
      <c r="F250" s="495"/>
      <c r="G250" s="495"/>
      <c r="H250" t="str">
        <f>IFERROR(VLOOKUP(F250,'Truck Utilization'!B$3:D$147,3,FALSE),"")</f>
        <v/>
      </c>
      <c r="I250" t="str">
        <f t="shared" si="3"/>
        <v/>
      </c>
    </row>
    <row r="251" spans="1:9">
      <c r="A251" s="495"/>
      <c r="B251" s="495"/>
      <c r="C251" s="495"/>
      <c r="E251" s="495"/>
      <c r="F251" s="495"/>
      <c r="G251" s="495"/>
      <c r="H251" t="str">
        <f>IFERROR(VLOOKUP(F251,'Truck Utilization'!B$3:D$147,3,FALSE),"")</f>
        <v/>
      </c>
      <c r="I251" t="str">
        <f t="shared" si="3"/>
        <v/>
      </c>
    </row>
    <row r="252" spans="1:9">
      <c r="A252" s="495"/>
      <c r="B252" s="495"/>
      <c r="C252" s="495"/>
      <c r="E252" s="495"/>
      <c r="F252" s="495"/>
      <c r="G252" s="495"/>
      <c r="H252" t="str">
        <f>IFERROR(VLOOKUP(F252,'Truck Utilization'!B$3:D$147,3,FALSE),"")</f>
        <v/>
      </c>
      <c r="I252" t="str">
        <f t="shared" si="3"/>
        <v/>
      </c>
    </row>
    <row r="253" spans="1:9">
      <c r="A253" s="495"/>
      <c r="B253" s="495"/>
      <c r="C253" s="495"/>
      <c r="E253" s="495"/>
      <c r="F253" s="495"/>
      <c r="G253" s="495"/>
      <c r="H253" t="str">
        <f>IFERROR(VLOOKUP(F253,'Truck Utilization'!B$3:D$147,3,FALSE),"")</f>
        <v/>
      </c>
      <c r="I253" t="str">
        <f t="shared" si="3"/>
        <v/>
      </c>
    </row>
    <row r="254" spans="1:9">
      <c r="A254" s="495"/>
      <c r="B254" s="495"/>
      <c r="C254" s="495"/>
      <c r="E254" s="495"/>
      <c r="F254" s="495"/>
      <c r="G254" s="495"/>
      <c r="H254" t="str">
        <f>IFERROR(VLOOKUP(F254,'Truck Utilization'!B$3:D$147,3,FALSE),"")</f>
        <v/>
      </c>
      <c r="I254" t="str">
        <f t="shared" si="3"/>
        <v/>
      </c>
    </row>
    <row r="255" spans="1:9">
      <c r="A255" s="495"/>
      <c r="B255" s="495"/>
      <c r="C255" s="495"/>
      <c r="E255" s="495"/>
      <c r="F255" s="495"/>
      <c r="G255" s="495"/>
      <c r="H255" t="str">
        <f>IFERROR(VLOOKUP(F255,'Truck Utilization'!B$3:D$147,3,FALSE),"")</f>
        <v/>
      </c>
      <c r="I255" t="str">
        <f t="shared" si="3"/>
        <v/>
      </c>
    </row>
    <row r="256" spans="1:9">
      <c r="A256" s="495"/>
      <c r="B256" s="495"/>
      <c r="C256" s="495"/>
      <c r="E256" s="495"/>
      <c r="F256" s="495"/>
      <c r="G256" s="495"/>
      <c r="H256" t="str">
        <f>IFERROR(VLOOKUP(F256,'Truck Utilization'!B$3:D$147,3,FALSE),"")</f>
        <v/>
      </c>
      <c r="I256" t="str">
        <f t="shared" si="3"/>
        <v/>
      </c>
    </row>
    <row r="257" spans="1:9">
      <c r="A257" s="495"/>
      <c r="B257" s="495"/>
      <c r="C257" s="495"/>
      <c r="E257" s="495"/>
      <c r="F257" s="495"/>
      <c r="G257" s="495"/>
      <c r="H257" t="str">
        <f>IFERROR(VLOOKUP(F257,'Truck Utilization'!B$3:D$147,3,FALSE),"")</f>
        <v/>
      </c>
      <c r="I257" t="str">
        <f t="shared" si="3"/>
        <v/>
      </c>
    </row>
    <row r="258" spans="1:9">
      <c r="A258" s="495"/>
      <c r="B258" s="495"/>
      <c r="C258" s="495"/>
      <c r="E258" s="495"/>
      <c r="F258" s="495"/>
      <c r="G258" s="495"/>
      <c r="H258" t="str">
        <f>IFERROR(VLOOKUP(F258,'Truck Utilization'!B$3:D$147,3,FALSE),"")</f>
        <v/>
      </c>
      <c r="I258" t="str">
        <f t="shared" si="3"/>
        <v/>
      </c>
    </row>
    <row r="259" spans="1:9">
      <c r="A259" s="495"/>
      <c r="B259" s="495"/>
      <c r="C259" s="495"/>
      <c r="E259" s="495"/>
      <c r="F259" s="495"/>
      <c r="G259" s="495"/>
      <c r="H259" t="str">
        <f>IFERROR(VLOOKUP(F259,'Truck Utilization'!B$3:D$147,3,FALSE),"")</f>
        <v/>
      </c>
      <c r="I259" t="str">
        <f t="shared" si="3"/>
        <v/>
      </c>
    </row>
    <row r="260" spans="1:9">
      <c r="A260" s="495"/>
      <c r="B260" s="495"/>
      <c r="C260" s="495"/>
      <c r="E260" s="495"/>
      <c r="F260" s="495"/>
      <c r="G260" s="495"/>
      <c r="H260" t="str">
        <f>IFERROR(VLOOKUP(F260,'Truck Utilization'!B$3:D$147,3,FALSE),"")</f>
        <v/>
      </c>
      <c r="I260" t="str">
        <f t="shared" ref="I260:I300" si="4">IF(H260="","",B260)</f>
        <v/>
      </c>
    </row>
    <row r="261" spans="1:9">
      <c r="A261" s="495"/>
      <c r="B261" s="495"/>
      <c r="C261" s="495"/>
      <c r="E261" s="495"/>
      <c r="F261" s="495"/>
      <c r="G261" s="495"/>
      <c r="H261" t="str">
        <f>IFERROR(VLOOKUP(F261,'Truck Utilization'!B$3:D$147,3,FALSE),"")</f>
        <v/>
      </c>
      <c r="I261" t="str">
        <f t="shared" si="4"/>
        <v/>
      </c>
    </row>
    <row r="262" spans="1:9">
      <c r="A262" s="495"/>
      <c r="B262" s="495"/>
      <c r="C262" s="495"/>
      <c r="E262" s="495"/>
      <c r="F262" s="495"/>
      <c r="G262" s="495"/>
      <c r="H262" t="str">
        <f>IFERROR(VLOOKUP(F262,'Truck Utilization'!B$3:D$147,3,FALSE),"")</f>
        <v/>
      </c>
      <c r="I262" t="str">
        <f t="shared" si="4"/>
        <v/>
      </c>
    </row>
    <row r="263" spans="1:9">
      <c r="A263" s="495"/>
      <c r="B263" s="495"/>
      <c r="C263" s="495"/>
      <c r="E263" s="495"/>
      <c r="F263" s="495"/>
      <c r="G263" s="495"/>
      <c r="H263" t="str">
        <f>IFERROR(VLOOKUP(F263,'Truck Utilization'!B$3:D$147,3,FALSE),"")</f>
        <v/>
      </c>
      <c r="I263" t="str">
        <f t="shared" si="4"/>
        <v/>
      </c>
    </row>
    <row r="264" spans="1:9">
      <c r="A264" s="495"/>
      <c r="B264" s="495"/>
      <c r="C264" s="495"/>
      <c r="E264" s="495"/>
      <c r="F264" s="495"/>
      <c r="G264" s="495"/>
      <c r="H264" t="str">
        <f>IFERROR(VLOOKUP(F264,'Truck Utilization'!B$3:D$147,3,FALSE),"")</f>
        <v/>
      </c>
      <c r="I264" t="str">
        <f t="shared" si="4"/>
        <v/>
      </c>
    </row>
    <row r="265" spans="1:9">
      <c r="A265" s="495"/>
      <c r="B265" s="495"/>
      <c r="C265" s="495"/>
      <c r="E265" s="495"/>
      <c r="F265" s="495"/>
      <c r="G265" s="495"/>
      <c r="H265" t="str">
        <f>IFERROR(VLOOKUP(F265,'Truck Utilization'!B$3:D$147,3,FALSE),"")</f>
        <v/>
      </c>
      <c r="I265" t="str">
        <f t="shared" si="4"/>
        <v/>
      </c>
    </row>
    <row r="266" spans="1:9">
      <c r="A266" s="495"/>
      <c r="B266" s="495"/>
      <c r="C266" s="495"/>
      <c r="E266" s="495"/>
      <c r="F266" s="495"/>
      <c r="G266" s="495"/>
      <c r="H266" t="str">
        <f>IFERROR(VLOOKUP(F266,'Truck Utilization'!B$3:D$147,3,FALSE),"")</f>
        <v/>
      </c>
      <c r="I266" t="str">
        <f t="shared" si="4"/>
        <v/>
      </c>
    </row>
    <row r="267" spans="1:9">
      <c r="A267" s="495"/>
      <c r="B267" s="495"/>
      <c r="C267" s="495"/>
      <c r="E267" s="495"/>
      <c r="F267" s="495"/>
      <c r="G267" s="495"/>
      <c r="H267" t="str">
        <f>IFERROR(VLOOKUP(F267,'Truck Utilization'!B$3:D$147,3,FALSE),"")</f>
        <v/>
      </c>
      <c r="I267" t="str">
        <f t="shared" si="4"/>
        <v/>
      </c>
    </row>
    <row r="268" spans="1:9">
      <c r="A268" s="495"/>
      <c r="B268" s="495"/>
      <c r="C268" s="495"/>
      <c r="E268" s="495"/>
      <c r="F268" s="495"/>
      <c r="G268" s="495"/>
      <c r="H268" t="str">
        <f>IFERROR(VLOOKUP(F268,'Truck Utilization'!B$3:D$147,3,FALSE),"")</f>
        <v/>
      </c>
      <c r="I268" t="str">
        <f t="shared" si="4"/>
        <v/>
      </c>
    </row>
    <row r="269" spans="1:9">
      <c r="A269" s="495"/>
      <c r="B269" s="495"/>
      <c r="C269" s="495"/>
      <c r="E269" s="495"/>
      <c r="F269" s="495"/>
      <c r="G269" s="495"/>
      <c r="H269" t="str">
        <f>IFERROR(VLOOKUP(F269,'Truck Utilization'!B$3:D$147,3,FALSE),"")</f>
        <v/>
      </c>
      <c r="I269" t="str">
        <f t="shared" si="4"/>
        <v/>
      </c>
    </row>
    <row r="270" spans="1:9">
      <c r="A270" s="495"/>
      <c r="B270" s="495"/>
      <c r="C270" s="495"/>
      <c r="E270" s="495"/>
      <c r="F270" s="495"/>
      <c r="G270" s="495"/>
      <c r="H270" t="str">
        <f>IFERROR(VLOOKUP(F270,'Truck Utilization'!B$3:D$147,3,FALSE),"")</f>
        <v/>
      </c>
      <c r="I270" t="str">
        <f t="shared" si="4"/>
        <v/>
      </c>
    </row>
    <row r="271" spans="1:9">
      <c r="A271" s="495"/>
      <c r="B271" s="495"/>
      <c r="C271" s="495"/>
      <c r="E271" s="495"/>
      <c r="F271" s="495"/>
      <c r="G271" s="495"/>
      <c r="H271" t="str">
        <f>IFERROR(VLOOKUP(F271,'Truck Utilization'!B$3:D$147,3,FALSE),"")</f>
        <v/>
      </c>
      <c r="I271" t="str">
        <f t="shared" si="4"/>
        <v/>
      </c>
    </row>
    <row r="272" spans="1:9">
      <c r="A272" s="495"/>
      <c r="B272" s="495"/>
      <c r="C272" s="495"/>
      <c r="E272" s="495"/>
      <c r="F272" s="495"/>
      <c r="G272" s="495"/>
      <c r="H272" t="str">
        <f>IFERROR(VLOOKUP(F272,'Truck Utilization'!B$3:D$147,3,FALSE),"")</f>
        <v/>
      </c>
      <c r="I272" t="str">
        <f t="shared" si="4"/>
        <v/>
      </c>
    </row>
    <row r="273" spans="1:9">
      <c r="A273" s="495"/>
      <c r="B273" s="495"/>
      <c r="C273" s="495"/>
      <c r="E273" s="495"/>
      <c r="F273" s="495"/>
      <c r="G273" s="495"/>
      <c r="H273" t="str">
        <f>IFERROR(VLOOKUP(F273,'Truck Utilization'!B$3:D$147,3,FALSE),"")</f>
        <v/>
      </c>
      <c r="I273" t="str">
        <f t="shared" si="4"/>
        <v/>
      </c>
    </row>
    <row r="274" spans="1:9">
      <c r="A274" s="495"/>
      <c r="B274" s="495"/>
      <c r="C274" s="495"/>
      <c r="E274" s="495"/>
      <c r="F274" s="495"/>
      <c r="G274" s="495"/>
      <c r="H274" t="str">
        <f>IFERROR(VLOOKUP(F274,'Truck Utilization'!B$3:D$147,3,FALSE),"")</f>
        <v/>
      </c>
      <c r="I274" t="str">
        <f t="shared" si="4"/>
        <v/>
      </c>
    </row>
    <row r="275" spans="1:9">
      <c r="A275" s="495"/>
      <c r="B275" s="495"/>
      <c r="C275" s="495"/>
      <c r="E275" s="495"/>
      <c r="F275" s="495"/>
      <c r="G275" s="495"/>
      <c r="H275" t="str">
        <f>IFERROR(VLOOKUP(F275,'Truck Utilization'!B$3:D$147,3,FALSE),"")</f>
        <v/>
      </c>
      <c r="I275" t="str">
        <f t="shared" si="4"/>
        <v/>
      </c>
    </row>
    <row r="276" spans="1:9">
      <c r="A276" s="495"/>
      <c r="B276" s="495"/>
      <c r="C276" s="495"/>
      <c r="E276" s="495"/>
      <c r="F276" s="495"/>
      <c r="G276" s="495"/>
      <c r="H276" t="str">
        <f>IFERROR(VLOOKUP(F276,'Truck Utilization'!B$3:D$147,3,FALSE),"")</f>
        <v/>
      </c>
      <c r="I276" t="str">
        <f t="shared" si="4"/>
        <v/>
      </c>
    </row>
    <row r="277" spans="1:9">
      <c r="A277" s="495"/>
      <c r="B277" s="495"/>
      <c r="C277" s="495"/>
      <c r="E277" s="495"/>
      <c r="F277" s="495"/>
      <c r="G277" s="495"/>
      <c r="H277" t="str">
        <f>IFERROR(VLOOKUP(F277,'Truck Utilization'!B$3:D$147,3,FALSE),"")</f>
        <v/>
      </c>
      <c r="I277" t="str">
        <f t="shared" si="4"/>
        <v/>
      </c>
    </row>
    <row r="278" spans="1:9">
      <c r="A278" s="495"/>
      <c r="B278" s="495"/>
      <c r="C278" s="495"/>
      <c r="E278" s="495"/>
      <c r="F278" s="495"/>
      <c r="G278" s="495"/>
      <c r="H278" t="str">
        <f>IFERROR(VLOOKUP(F278,'Truck Utilization'!B$3:D$147,3,FALSE),"")</f>
        <v/>
      </c>
      <c r="I278" t="str">
        <f t="shared" si="4"/>
        <v/>
      </c>
    </row>
    <row r="279" spans="1:9">
      <c r="A279" s="495"/>
      <c r="B279" s="495"/>
      <c r="C279" s="495"/>
      <c r="E279" s="495"/>
      <c r="F279" s="495"/>
      <c r="G279" s="495"/>
      <c r="H279" t="str">
        <f>IFERROR(VLOOKUP(F279,'Truck Utilization'!B$3:D$147,3,FALSE),"")</f>
        <v/>
      </c>
      <c r="I279" t="str">
        <f t="shared" si="4"/>
        <v/>
      </c>
    </row>
    <row r="280" spans="1:9">
      <c r="A280" s="495"/>
      <c r="B280" s="495"/>
      <c r="C280" s="495"/>
      <c r="E280" s="495"/>
      <c r="F280" s="495"/>
      <c r="G280" s="495"/>
      <c r="H280" t="str">
        <f>IFERROR(VLOOKUP(F280,'Truck Utilization'!B$3:D$147,3,FALSE),"")</f>
        <v/>
      </c>
      <c r="I280" t="str">
        <f t="shared" si="4"/>
        <v/>
      </c>
    </row>
    <row r="281" spans="1:9">
      <c r="A281" s="495"/>
      <c r="B281" s="495"/>
      <c r="C281" s="495"/>
      <c r="E281" s="495"/>
      <c r="F281" s="495"/>
      <c r="G281" s="495"/>
      <c r="H281" t="str">
        <f>IFERROR(VLOOKUP(F281,'Truck Utilization'!B$3:D$147,3,FALSE),"")</f>
        <v/>
      </c>
      <c r="I281" t="str">
        <f t="shared" si="4"/>
        <v/>
      </c>
    </row>
    <row r="282" spans="1:9">
      <c r="A282" s="495"/>
      <c r="B282" s="495"/>
      <c r="C282" s="495"/>
      <c r="E282" s="495"/>
      <c r="F282" s="495"/>
      <c r="G282" s="495"/>
      <c r="H282" t="str">
        <f>IFERROR(VLOOKUP(F282,'Truck Utilization'!B$3:D$147,3,FALSE),"")</f>
        <v/>
      </c>
      <c r="I282" t="str">
        <f t="shared" si="4"/>
        <v/>
      </c>
    </row>
    <row r="283" spans="1:9">
      <c r="A283" s="495"/>
      <c r="B283" s="495"/>
      <c r="C283" s="495"/>
      <c r="E283" s="495"/>
      <c r="F283" s="495"/>
      <c r="G283" s="495"/>
      <c r="H283" t="str">
        <f>IFERROR(VLOOKUP(F283,'Truck Utilization'!B$3:D$147,3,FALSE),"")</f>
        <v/>
      </c>
      <c r="I283" t="str">
        <f t="shared" si="4"/>
        <v/>
      </c>
    </row>
    <row r="284" spans="1:9">
      <c r="A284" s="495"/>
      <c r="B284" s="495"/>
      <c r="C284" s="495"/>
      <c r="E284" s="495"/>
      <c r="F284" s="495"/>
      <c r="G284" s="495"/>
      <c r="H284" t="str">
        <f>IFERROR(VLOOKUP(F284,'Truck Utilization'!B$3:D$147,3,FALSE),"")</f>
        <v/>
      </c>
      <c r="I284" t="str">
        <f t="shared" si="4"/>
        <v/>
      </c>
    </row>
    <row r="285" spans="1:9">
      <c r="A285" s="495"/>
      <c r="B285" s="495"/>
      <c r="C285" s="495"/>
      <c r="E285" s="495"/>
      <c r="F285" s="495"/>
      <c r="G285" s="495"/>
      <c r="H285" t="str">
        <f>IFERROR(VLOOKUP(F285,'Truck Utilization'!B$3:D$147,3,FALSE),"")</f>
        <v/>
      </c>
      <c r="I285" t="str">
        <f t="shared" si="4"/>
        <v/>
      </c>
    </row>
    <row r="286" spans="1:9">
      <c r="A286" s="495"/>
      <c r="B286" s="495"/>
      <c r="C286" s="495"/>
      <c r="E286" s="495"/>
      <c r="F286" s="495"/>
      <c r="G286" s="495"/>
      <c r="H286" t="str">
        <f>IFERROR(VLOOKUP(F286,'Truck Utilization'!B$3:D$147,3,FALSE),"")</f>
        <v/>
      </c>
      <c r="I286" t="str">
        <f t="shared" si="4"/>
        <v/>
      </c>
    </row>
    <row r="287" spans="1:9">
      <c r="A287" s="495"/>
      <c r="B287" s="495"/>
      <c r="C287" s="495"/>
      <c r="E287" s="495"/>
      <c r="F287" s="495"/>
      <c r="G287" s="495"/>
      <c r="H287" t="str">
        <f>IFERROR(VLOOKUP(F287,'Truck Utilization'!B$3:D$147,3,FALSE),"")</f>
        <v/>
      </c>
      <c r="I287" t="str">
        <f t="shared" si="4"/>
        <v/>
      </c>
    </row>
    <row r="288" spans="1:9">
      <c r="A288" s="495"/>
      <c r="B288" s="495"/>
      <c r="C288" s="495"/>
      <c r="E288" s="495"/>
      <c r="F288" s="495"/>
      <c r="G288" s="495"/>
      <c r="H288" t="str">
        <f>IFERROR(VLOOKUP(F288,'Truck Utilization'!B$3:D$147,3,FALSE),"")</f>
        <v/>
      </c>
      <c r="I288" t="str">
        <f t="shared" si="4"/>
        <v/>
      </c>
    </row>
    <row r="289" spans="1:9">
      <c r="A289" s="495"/>
      <c r="B289" s="495"/>
      <c r="C289" s="495"/>
      <c r="E289" s="495"/>
      <c r="F289" s="495"/>
      <c r="G289" s="495"/>
      <c r="H289" t="str">
        <f>IFERROR(VLOOKUP(F289,'Truck Utilization'!B$3:D$147,3,FALSE),"")</f>
        <v/>
      </c>
      <c r="I289" t="str">
        <f t="shared" si="4"/>
        <v/>
      </c>
    </row>
    <row r="290" spans="1:9">
      <c r="A290" s="495"/>
      <c r="B290" s="495"/>
      <c r="C290" s="495"/>
      <c r="E290" s="495"/>
      <c r="F290" s="495"/>
      <c r="G290" s="495"/>
      <c r="H290" t="str">
        <f>IFERROR(VLOOKUP(F290,'Truck Utilization'!B$3:D$147,3,FALSE),"")</f>
        <v/>
      </c>
      <c r="I290" t="str">
        <f t="shared" si="4"/>
        <v/>
      </c>
    </row>
    <row r="291" spans="1:9">
      <c r="A291" s="495"/>
      <c r="B291" s="495"/>
      <c r="C291" s="495"/>
      <c r="E291" s="495"/>
      <c r="F291" s="495"/>
      <c r="G291" s="495"/>
      <c r="H291" t="str">
        <f>IFERROR(VLOOKUP(F291,'Truck Utilization'!B$3:D$147,3,FALSE),"")</f>
        <v/>
      </c>
      <c r="I291" t="str">
        <f t="shared" si="4"/>
        <v/>
      </c>
    </row>
    <row r="292" spans="1:9">
      <c r="A292" s="495"/>
      <c r="B292" s="495"/>
      <c r="C292" s="495"/>
      <c r="E292" s="495"/>
      <c r="F292" s="495"/>
      <c r="G292" s="495"/>
      <c r="H292" t="str">
        <f>IFERROR(VLOOKUP(F292,'Truck Utilization'!B$3:D$147,3,FALSE),"")</f>
        <v/>
      </c>
      <c r="I292" t="str">
        <f t="shared" si="4"/>
        <v/>
      </c>
    </row>
    <row r="293" spans="1:9">
      <c r="A293" s="495"/>
      <c r="B293" s="495"/>
      <c r="C293" s="495"/>
      <c r="E293" s="495"/>
      <c r="F293" s="495"/>
      <c r="G293" s="495"/>
      <c r="H293" t="str">
        <f>IFERROR(VLOOKUP(F293,'Truck Utilization'!B$3:D$147,3,FALSE),"")</f>
        <v/>
      </c>
      <c r="I293" t="str">
        <f t="shared" si="4"/>
        <v/>
      </c>
    </row>
    <row r="294" spans="1:9">
      <c r="A294" s="495"/>
      <c r="B294" s="495"/>
      <c r="C294" s="495"/>
      <c r="E294" s="495"/>
      <c r="F294" s="495"/>
      <c r="G294" s="495"/>
      <c r="H294" t="str">
        <f>IFERROR(VLOOKUP(F294,'Truck Utilization'!B$3:D$147,3,FALSE),"")</f>
        <v/>
      </c>
      <c r="I294" t="str">
        <f t="shared" si="4"/>
        <v/>
      </c>
    </row>
    <row r="295" spans="1:9">
      <c r="A295" s="495"/>
      <c r="B295" s="495"/>
      <c r="C295" s="495"/>
      <c r="E295" s="495"/>
      <c r="F295" s="495"/>
      <c r="G295" s="495"/>
      <c r="H295" t="str">
        <f>IFERROR(VLOOKUP(F295,'Truck Utilization'!B$3:D$147,3,FALSE),"")</f>
        <v/>
      </c>
      <c r="I295" t="str">
        <f t="shared" si="4"/>
        <v/>
      </c>
    </row>
    <row r="296" spans="1:9">
      <c r="A296" s="495"/>
      <c r="B296" s="495"/>
      <c r="C296" s="495"/>
      <c r="E296" s="495"/>
      <c r="F296" s="495"/>
      <c r="G296" s="495"/>
      <c r="H296" t="str">
        <f>IFERROR(VLOOKUP(F296,'Truck Utilization'!B$3:D$147,3,FALSE),"")</f>
        <v/>
      </c>
      <c r="I296" t="str">
        <f t="shared" si="4"/>
        <v/>
      </c>
    </row>
    <row r="297" spans="1:9">
      <c r="A297" s="495"/>
      <c r="B297" s="495"/>
      <c r="C297" s="495"/>
      <c r="E297" s="495"/>
      <c r="F297" s="495"/>
      <c r="G297" s="495"/>
      <c r="H297" t="str">
        <f>IFERROR(VLOOKUP(F297,'Truck Utilization'!B$3:D$147,3,FALSE),"")</f>
        <v/>
      </c>
      <c r="I297" t="str">
        <f t="shared" si="4"/>
        <v/>
      </c>
    </row>
    <row r="298" spans="1:9">
      <c r="A298" s="495"/>
      <c r="B298" s="495"/>
      <c r="C298" s="495"/>
      <c r="E298" s="495"/>
      <c r="F298" s="495"/>
      <c r="G298" s="495"/>
      <c r="H298" t="str">
        <f>IFERROR(VLOOKUP(F298,'Truck Utilization'!B$3:D$147,3,FALSE),"")</f>
        <v/>
      </c>
      <c r="I298" t="str">
        <f t="shared" si="4"/>
        <v/>
      </c>
    </row>
    <row r="299" spans="1:9">
      <c r="A299" s="495"/>
      <c r="B299" s="495"/>
      <c r="C299" s="495"/>
      <c r="E299" s="495"/>
      <c r="F299" s="495"/>
      <c r="G299" s="495"/>
      <c r="H299" t="str">
        <f>IFERROR(VLOOKUP(F299,'Truck Utilization'!B$3:D$147,3,FALSE),"")</f>
        <v/>
      </c>
      <c r="I299" t="str">
        <f t="shared" si="4"/>
        <v/>
      </c>
    </row>
    <row r="300" spans="1:9">
      <c r="A300" s="495"/>
      <c r="B300" s="495"/>
      <c r="C300" s="495"/>
      <c r="E300" s="495"/>
      <c r="F300" s="495"/>
      <c r="G300" s="495"/>
      <c r="H300" t="str">
        <f>IFERROR(VLOOKUP(F300,'Truck Utilization'!B$3:D$147,3,FALSE),"")</f>
        <v/>
      </c>
      <c r="I300" t="str">
        <f t="shared" si="4"/>
        <v/>
      </c>
    </row>
  </sheetData>
  <autoFilter ref="A2:I176" xr:uid="{4838FD21-BC5C-4F87-B8E0-3E7EA819FE54}"/>
  <pageMargins left="0.7" right="0.7" top="0.75" bottom="0.75" header="0.3" footer="0.3"/>
  <headerFooter>
    <oddFooter>&amp;C_x000D_&amp;1#&amp;"Calibri"&amp;10&amp;K000000 Classification - Internal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6AE9-1D4B-4193-883D-21B77582D797}">
  <sheetPr codeName="Sheet14"/>
  <dimension ref="A2:Q107"/>
  <sheetViews>
    <sheetView topLeftCell="A79" workbookViewId="0">
      <selection activeCell="L92" sqref="L92"/>
    </sheetView>
  </sheetViews>
  <sheetFormatPr defaultRowHeight="14.4"/>
  <cols>
    <col min="1" max="1" width="9.6640625" bestFit="1" customWidth="1"/>
    <col min="2" max="2" width="9.33203125" bestFit="1" customWidth="1"/>
    <col min="3" max="3" width="10" bestFit="1" customWidth="1"/>
    <col min="4" max="4" width="12.5546875" bestFit="1" customWidth="1"/>
    <col min="5" max="5" width="8.88671875" customWidth="1"/>
    <col min="6" max="6" width="8.88671875" bestFit="1" customWidth="1"/>
  </cols>
  <sheetData>
    <row r="2" spans="1:17">
      <c r="A2" s="221" t="s">
        <v>329</v>
      </c>
      <c r="B2" t="s">
        <v>56</v>
      </c>
      <c r="D2" t="s">
        <v>57</v>
      </c>
      <c r="F2" t="s">
        <v>58</v>
      </c>
    </row>
    <row r="3" spans="1:17">
      <c r="B3" t="s">
        <v>61</v>
      </c>
      <c r="C3" t="s">
        <v>62</v>
      </c>
      <c r="D3" t="s">
        <v>61</v>
      </c>
      <c r="E3" t="s">
        <v>62</v>
      </c>
      <c r="Q3" t="s">
        <v>1091</v>
      </c>
    </row>
    <row r="4" spans="1:17">
      <c r="A4" t="s">
        <v>3</v>
      </c>
      <c r="B4" s="262">
        <f t="shared" ref="B4:F7" si="0">J29</f>
        <v>20</v>
      </c>
      <c r="C4" s="262">
        <f t="shared" si="0"/>
        <v>3</v>
      </c>
      <c r="D4" s="262">
        <f t="shared" si="0"/>
        <v>5594</v>
      </c>
      <c r="E4" s="262">
        <f t="shared" si="0"/>
        <v>852</v>
      </c>
      <c r="F4" s="262">
        <f t="shared" si="0"/>
        <v>0.15</v>
      </c>
    </row>
    <row r="5" spans="1:17">
      <c r="A5" t="s">
        <v>73</v>
      </c>
      <c r="B5" s="262" t="e">
        <f t="shared" si="0"/>
        <v>#REF!</v>
      </c>
      <c r="C5" s="262">
        <f t="shared" si="0"/>
        <v>0</v>
      </c>
      <c r="D5" s="262">
        <f t="shared" si="0"/>
        <v>0</v>
      </c>
      <c r="E5" s="262">
        <f t="shared" si="0"/>
        <v>0</v>
      </c>
      <c r="F5" s="262" t="str">
        <f t="shared" si="0"/>
        <v>-</v>
      </c>
    </row>
    <row r="6" spans="1:17" ht="18.600000000000001">
      <c r="A6" t="s">
        <v>75</v>
      </c>
      <c r="B6" s="262" t="e">
        <f t="shared" si="0"/>
        <v>#REF!</v>
      </c>
      <c r="C6" s="262">
        <f t="shared" si="0"/>
        <v>0</v>
      </c>
      <c r="D6" s="262">
        <f t="shared" si="0"/>
        <v>0</v>
      </c>
      <c r="E6" s="262">
        <f t="shared" si="0"/>
        <v>0</v>
      </c>
      <c r="F6" s="262" t="str">
        <f t="shared" si="0"/>
        <v>-</v>
      </c>
      <c r="I6" s="695" t="s">
        <v>8</v>
      </c>
      <c r="J6" s="700" t="s">
        <v>56</v>
      </c>
      <c r="K6" s="701"/>
      <c r="L6" s="700" t="s">
        <v>57</v>
      </c>
      <c r="M6" s="701"/>
      <c r="N6" s="702" t="s">
        <v>58</v>
      </c>
    </row>
    <row r="7" spans="1:17" ht="18.600000000000001">
      <c r="A7" t="s">
        <v>78</v>
      </c>
      <c r="B7" s="262" t="e">
        <f t="shared" si="0"/>
        <v>#REF!</v>
      </c>
      <c r="C7" s="262">
        <f t="shared" si="0"/>
        <v>3</v>
      </c>
      <c r="D7" s="262">
        <f t="shared" si="0"/>
        <v>5594</v>
      </c>
      <c r="E7" s="262">
        <f t="shared" si="0"/>
        <v>852</v>
      </c>
      <c r="F7" s="262" t="str">
        <f t="shared" si="0"/>
        <v>-</v>
      </c>
      <c r="I7" s="710"/>
      <c r="J7" s="55" t="s">
        <v>61</v>
      </c>
      <c r="K7" s="56" t="s">
        <v>62</v>
      </c>
      <c r="L7" s="55" t="s">
        <v>61</v>
      </c>
      <c r="M7" s="56" t="s">
        <v>62</v>
      </c>
      <c r="N7" s="703"/>
    </row>
    <row r="8" spans="1:17" ht="19.8">
      <c r="I8" s="438" t="s">
        <v>3</v>
      </c>
      <c r="J8" s="439">
        <f>COUNTIFS('Summarized Plan'!$G:$G,'Report Summary'!I6,'Summarized Plan'!$H:$H,'Report Summary'!$C$2)</f>
        <v>89</v>
      </c>
      <c r="K8" s="232">
        <f>SUMIFS('Summarized Plan'!$P:$P,'Summarized Plan'!$G:$G,'Report Summary'!I6,'Summarized Plan'!$H:$H,'Report Summary'!C2)</f>
        <v>57</v>
      </c>
      <c r="L8" s="439">
        <f>SUMIFS('Summarized Plan'!$C:$C,'Summarized Plan'!$G:$G,'Report Summary'!I6,'Summarized Plan'!$H:$H,'Report Summary'!$C$2)</f>
        <v>25665</v>
      </c>
      <c r="M8" s="232">
        <f>SUMIFS('Summarized Plan'!$Q:$Q,'Summarized Plan'!$G:$G,'Report Summary'!I6,'Summarized Plan'!$H:$H,'Report Summary'!$C$2)</f>
        <v>14252</v>
      </c>
      <c r="N8" s="440">
        <f>IF(ISERROR(K8/J8),"-",K8/J8)</f>
        <v>0.6404494382022472</v>
      </c>
    </row>
    <row r="9" spans="1:17" ht="19.8">
      <c r="A9" s="221" t="s">
        <v>326</v>
      </c>
      <c r="B9" t="s">
        <v>56</v>
      </c>
      <c r="D9" t="s">
        <v>57</v>
      </c>
      <c r="F9" t="s">
        <v>58</v>
      </c>
      <c r="I9" s="438" t="s">
        <v>73</v>
      </c>
      <c r="J9" s="439" t="e">
        <f>SUMIF('Summarized Plan'!$G:$G,'Report Summary'!I6,'Summarized Plan'!$R:$R)</f>
        <v>#REF!</v>
      </c>
      <c r="K9" s="232">
        <f>SUMIFS('Summarized Plan'!$P:$P,'Summarized Plan'!$R:$R,"=1",'Summarized Plan'!$G:$G,'Report Summary'!I6)</f>
        <v>0</v>
      </c>
      <c r="L9" s="439">
        <f>SUMIFS('Summarized Plan'!$C:$C,'Summarized Plan'!$R:$R,"=1",'Summarized Plan'!$G:$G,'Report Summary'!I6)</f>
        <v>0</v>
      </c>
      <c r="M9" s="232">
        <f>SUMIFS('Summarized Plan'!$Q:$Q,'Summarized Plan'!$R:$R,"=1",'Summarized Plan'!$G:$G,'Report Summary'!I6)</f>
        <v>0</v>
      </c>
      <c r="N9" s="440" t="str">
        <f>IF(ISERROR(K9/J9),"-",K9/J9)</f>
        <v>-</v>
      </c>
    </row>
    <row r="10" spans="1:17" ht="19.8">
      <c r="B10" t="s">
        <v>61</v>
      </c>
      <c r="C10" t="s">
        <v>62</v>
      </c>
      <c r="D10" t="s">
        <v>61</v>
      </c>
      <c r="E10" t="s">
        <v>62</v>
      </c>
      <c r="I10" s="438" t="s">
        <v>75</v>
      </c>
      <c r="J10" s="439" t="e">
        <f>SUMIF('Summarized Plan'!$G:$G,'Report Summary'!I6,'Summarized Plan'!$S:$S)</f>
        <v>#REF!</v>
      </c>
      <c r="K10" s="232">
        <f>SUMIFS('Summarized Plan'!$P:$P,'Summarized Plan'!$S:$S,"=1",'Summarized Plan'!$G:$G,'Report Summary'!I6)</f>
        <v>0</v>
      </c>
      <c r="L10" s="439">
        <f>SUMIFS('Summarized Plan'!$C:$C,'Summarized Plan'!$S:$S,"=1",'Summarized Plan'!$G:$G,'Report Summary'!I6)</f>
        <v>0</v>
      </c>
      <c r="M10" s="232">
        <f>SUMIFS('Summarized Plan'!$Q:$Q,'Summarized Plan'!$S:$S,"=1",'Summarized Plan'!$G:$G,'Report Summary'!I6)</f>
        <v>0</v>
      </c>
      <c r="N10" s="440" t="str">
        <f>IF(ISERROR(K10/J10),"-",K10/J10)</f>
        <v>-</v>
      </c>
    </row>
    <row r="11" spans="1:17" ht="19.8">
      <c r="A11" t="s">
        <v>3</v>
      </c>
      <c r="B11" s="262">
        <f t="shared" ref="B11:F14" si="1">J36</f>
        <v>0</v>
      </c>
      <c r="C11" s="262">
        <f t="shared" si="1"/>
        <v>0</v>
      </c>
      <c r="D11" s="262">
        <f t="shared" si="1"/>
        <v>0</v>
      </c>
      <c r="E11" s="262">
        <f t="shared" si="1"/>
        <v>0</v>
      </c>
      <c r="F11" s="262" t="str">
        <f t="shared" si="1"/>
        <v>-</v>
      </c>
      <c r="I11" s="69" t="s">
        <v>78</v>
      </c>
      <c r="J11" s="73" t="e">
        <f>SUM(J8:J10)</f>
        <v>#REF!</v>
      </c>
      <c r="K11" s="74">
        <f>SUM(K8:K10)</f>
        <v>57</v>
      </c>
      <c r="L11" s="74">
        <f>SUM(L8:L10)</f>
        <v>25665</v>
      </c>
      <c r="M11" s="74">
        <f>SUM(M8:M10)</f>
        <v>14252</v>
      </c>
      <c r="N11" s="75" t="str">
        <f>IF(ISERROR(K11/J11),"-",K11/J11)</f>
        <v>-</v>
      </c>
    </row>
    <row r="12" spans="1:17" ht="19.8">
      <c r="A12" t="s">
        <v>73</v>
      </c>
      <c r="B12" s="262">
        <f t="shared" si="1"/>
        <v>0</v>
      </c>
      <c r="C12" s="262">
        <f t="shared" si="1"/>
        <v>0</v>
      </c>
      <c r="D12" s="262">
        <f t="shared" si="1"/>
        <v>0</v>
      </c>
      <c r="E12" s="262">
        <f t="shared" si="1"/>
        <v>0</v>
      </c>
      <c r="F12" s="262" t="str">
        <f t="shared" si="1"/>
        <v>-</v>
      </c>
      <c r="I12" s="46"/>
      <c r="J12" s="46"/>
      <c r="K12" s="46"/>
      <c r="L12" s="46"/>
      <c r="M12" s="46"/>
      <c r="N12" s="46"/>
    </row>
    <row r="13" spans="1:17" ht="18.600000000000001">
      <c r="A13" t="s">
        <v>75</v>
      </c>
      <c r="B13" s="262">
        <f t="shared" si="1"/>
        <v>0</v>
      </c>
      <c r="C13" s="262">
        <f t="shared" si="1"/>
        <v>0</v>
      </c>
      <c r="D13" s="262">
        <f t="shared" si="1"/>
        <v>0</v>
      </c>
      <c r="E13" s="262">
        <f t="shared" si="1"/>
        <v>0</v>
      </c>
      <c r="F13" s="262" t="str">
        <f t="shared" si="1"/>
        <v>-</v>
      </c>
      <c r="I13" s="250" t="s">
        <v>9</v>
      </c>
      <c r="J13" s="142" t="s">
        <v>56</v>
      </c>
      <c r="K13" s="174"/>
      <c r="L13" s="142" t="s">
        <v>57</v>
      </c>
      <c r="M13" s="174"/>
      <c r="N13" s="143" t="s">
        <v>58</v>
      </c>
    </row>
    <row r="14" spans="1:17" ht="18.600000000000001">
      <c r="A14" t="s">
        <v>78</v>
      </c>
      <c r="B14" s="262">
        <f t="shared" si="1"/>
        <v>0</v>
      </c>
      <c r="C14" s="262">
        <f t="shared" si="1"/>
        <v>0</v>
      </c>
      <c r="D14" s="262">
        <f t="shared" si="1"/>
        <v>0</v>
      </c>
      <c r="E14" s="262">
        <f t="shared" si="1"/>
        <v>0</v>
      </c>
      <c r="F14" s="262" t="str">
        <f t="shared" si="1"/>
        <v>-</v>
      </c>
      <c r="I14" s="254"/>
      <c r="J14" s="55" t="s">
        <v>61</v>
      </c>
      <c r="K14" s="56" t="s">
        <v>62</v>
      </c>
      <c r="L14" s="55" t="s">
        <v>61</v>
      </c>
      <c r="M14" s="56" t="s">
        <v>62</v>
      </c>
      <c r="N14" s="89"/>
    </row>
    <row r="15" spans="1:17" ht="19.8">
      <c r="I15" s="438" t="s">
        <v>3</v>
      </c>
      <c r="J15" s="439">
        <f>COUNTIFS('Summarized Plan'!$G:$G,'Report Summary'!I13,'Summarized Plan'!$H:$H,'Report Summary'!$C$2)</f>
        <v>11</v>
      </c>
      <c r="K15" s="232">
        <f>SUMIFS('Summarized Plan'!$P:$P,'Summarized Plan'!$G:$G,'Report Summary'!I13,'Summarized Plan'!$H:$H,'Report Summary'!$C$2)</f>
        <v>3</v>
      </c>
      <c r="L15" s="439">
        <f>SUMIFS('Summarized Plan'!$C:$C,'Summarized Plan'!$G:$G,'Report Summary'!I13,'Summarized Plan'!$H:$H,'Report Summary'!$C$2)</f>
        <v>3504</v>
      </c>
      <c r="M15" s="232">
        <f>SUMIFS('Summarized Plan'!$Q:$Q,'Summarized Plan'!$G:$G,'Report Summary'!I13,'Summarized Plan'!$H:$H,'Report Summary'!$C$2)</f>
        <v>921</v>
      </c>
      <c r="N15" s="440">
        <f>IF(ISERROR(K15/J15),"-",K15/J15)</f>
        <v>0.27272727272727271</v>
      </c>
    </row>
    <row r="16" spans="1:17" ht="19.8">
      <c r="A16" s="221" t="s">
        <v>1092</v>
      </c>
      <c r="B16" t="s">
        <v>56</v>
      </c>
      <c r="D16" t="s">
        <v>57</v>
      </c>
      <c r="F16" t="s">
        <v>58</v>
      </c>
      <c r="I16" s="438" t="s">
        <v>73</v>
      </c>
      <c r="J16" s="439" t="e">
        <f>SUMIF('Summarized Plan'!$G:$G,'Report Summary'!I13,'Summarized Plan'!$R:$R)</f>
        <v>#REF!</v>
      </c>
      <c r="K16" s="232">
        <f>SUMIFS('Summarized Plan'!$P:$P,'Summarized Plan'!$R:$R,"=1",'Summarized Plan'!$G:$G,'Report Summary'!I13)</f>
        <v>0</v>
      </c>
      <c r="L16" s="439">
        <f>SUMIFS('Summarized Plan'!$C:$C,'Summarized Plan'!$R:$R,"=1",'Summarized Plan'!$G:$G,'Report Summary'!I13)</f>
        <v>0</v>
      </c>
      <c r="M16" s="232">
        <f>SUMIFS('Summarized Plan'!$Q:$Q,'Summarized Plan'!$R:$R,"=1",'Summarized Plan'!$G:$G,'Report Summary'!I13)</f>
        <v>0</v>
      </c>
      <c r="N16" s="440" t="str">
        <f>IF(ISERROR(K16/J16),"-",K16/J16)</f>
        <v>-</v>
      </c>
    </row>
    <row r="17" spans="1:14" ht="19.8">
      <c r="B17" t="s">
        <v>61</v>
      </c>
      <c r="C17" t="s">
        <v>62</v>
      </c>
      <c r="D17" t="s">
        <v>61</v>
      </c>
      <c r="E17" t="s">
        <v>62</v>
      </c>
      <c r="I17" s="438" t="s">
        <v>75</v>
      </c>
      <c r="J17" s="439" t="e">
        <f>SUMIF('Summarized Plan'!$G:$G,'Report Summary'!I13,'Summarized Plan'!$S:$S)</f>
        <v>#REF!</v>
      </c>
      <c r="K17" s="232">
        <f>SUMIFS('Summarized Plan'!$P:$P,'Summarized Plan'!$S:$S,"=1",'Summarized Plan'!$G:$G,'Report Summary'!I13)</f>
        <v>0</v>
      </c>
      <c r="L17" s="439">
        <f>SUMIFS('Summarized Plan'!$C:$C,'Summarized Plan'!$S:$S,"=1",'Summarized Plan'!$G:$G,'Report Summary'!I13)</f>
        <v>0</v>
      </c>
      <c r="M17" s="232">
        <f>SUMIFS('Summarized Plan'!$Q:$Q,'Summarized Plan'!$S:$S,"=1",'Summarized Plan'!$G:$G,'Report Summary'!I13)</f>
        <v>0</v>
      </c>
      <c r="N17" s="440" t="str">
        <f>IF(ISERROR(K17/J17),"-",K17/J17)</f>
        <v>-</v>
      </c>
    </row>
    <row r="18" spans="1:14" ht="19.8">
      <c r="A18" t="s">
        <v>3</v>
      </c>
      <c r="B18" s="262">
        <f t="shared" ref="B18:F21" si="2">J50</f>
        <v>3</v>
      </c>
      <c r="C18" s="262">
        <f t="shared" si="2"/>
        <v>2</v>
      </c>
      <c r="D18" s="262">
        <f t="shared" si="2"/>
        <v>540</v>
      </c>
      <c r="E18" s="262">
        <f t="shared" si="2"/>
        <v>360</v>
      </c>
      <c r="F18" s="262">
        <f t="shared" si="2"/>
        <v>0.66666666666666663</v>
      </c>
      <c r="I18" s="69" t="s">
        <v>78</v>
      </c>
      <c r="J18" s="73" t="e">
        <f>SUM(J15:J17)</f>
        <v>#REF!</v>
      </c>
      <c r="K18" s="74">
        <f>SUM(K15:K17)</f>
        <v>3</v>
      </c>
      <c r="L18" s="73">
        <f>SUM(L15:L17)</f>
        <v>3504</v>
      </c>
      <c r="M18" s="74">
        <f>SUM(M15:M17)</f>
        <v>921</v>
      </c>
      <c r="N18" s="75" t="str">
        <f>IF(ISERROR(K18/J18),"-",K18/J18)</f>
        <v>-</v>
      </c>
    </row>
    <row r="19" spans="1:14" ht="19.8">
      <c r="A19" t="s">
        <v>73</v>
      </c>
      <c r="B19" s="262" t="e">
        <f t="shared" si="2"/>
        <v>#REF!</v>
      </c>
      <c r="C19" s="262">
        <f t="shared" si="2"/>
        <v>0</v>
      </c>
      <c r="D19" s="262">
        <f t="shared" si="2"/>
        <v>0</v>
      </c>
      <c r="E19" s="262">
        <f t="shared" si="2"/>
        <v>0</v>
      </c>
      <c r="F19" s="262" t="str">
        <f t="shared" si="2"/>
        <v>-</v>
      </c>
      <c r="I19" s="46"/>
      <c r="J19" s="86"/>
      <c r="K19" s="86"/>
      <c r="L19" s="86"/>
      <c r="M19" s="86"/>
      <c r="N19" s="87"/>
    </row>
    <row r="20" spans="1:14" ht="18.600000000000001">
      <c r="A20" t="s">
        <v>75</v>
      </c>
      <c r="B20" s="262" t="e">
        <f t="shared" si="2"/>
        <v>#REF!</v>
      </c>
      <c r="C20" s="262">
        <f t="shared" si="2"/>
        <v>0</v>
      </c>
      <c r="D20" s="262">
        <f t="shared" si="2"/>
        <v>0</v>
      </c>
      <c r="E20" s="262">
        <f t="shared" si="2"/>
        <v>0</v>
      </c>
      <c r="F20" s="262" t="str">
        <f t="shared" si="2"/>
        <v>-</v>
      </c>
      <c r="I20" s="250" t="s">
        <v>320</v>
      </c>
      <c r="J20" s="142" t="s">
        <v>56</v>
      </c>
      <c r="K20" s="174"/>
      <c r="L20" s="142" t="s">
        <v>57</v>
      </c>
      <c r="M20" s="174"/>
      <c r="N20" s="143" t="s">
        <v>58</v>
      </c>
    </row>
    <row r="21" spans="1:14" ht="18.600000000000001">
      <c r="A21" t="s">
        <v>78</v>
      </c>
      <c r="B21" s="262" t="e">
        <f t="shared" si="2"/>
        <v>#REF!</v>
      </c>
      <c r="C21" s="262">
        <f t="shared" si="2"/>
        <v>2</v>
      </c>
      <c r="D21" s="262">
        <f t="shared" si="2"/>
        <v>540</v>
      </c>
      <c r="E21" s="262">
        <f t="shared" si="2"/>
        <v>360</v>
      </c>
      <c r="F21" s="262" t="str">
        <f t="shared" si="2"/>
        <v>-</v>
      </c>
      <c r="I21" s="251"/>
      <c r="J21" s="55" t="s">
        <v>61</v>
      </c>
      <c r="K21" s="56" t="s">
        <v>62</v>
      </c>
      <c r="L21" s="55" t="s">
        <v>61</v>
      </c>
      <c r="M21" s="56" t="s">
        <v>62</v>
      </c>
      <c r="N21" s="89"/>
    </row>
    <row r="22" spans="1:14" ht="19.8">
      <c r="I22" s="438" t="s">
        <v>3</v>
      </c>
      <c r="J22" s="439">
        <f>COUNTIFS('Summarized Plan'!$G:$G,'Report Summary'!I20,'Summarized Plan'!$H:$H,'Report Summary'!$C$2)</f>
        <v>0</v>
      </c>
      <c r="K22" s="232">
        <f>SUMIFS('Summarized Plan'!$P:$P,'Summarized Plan'!$G:$G,'Report Summary'!I20,'Summarized Plan'!$H:$H,'Report Summary'!$C$2)</f>
        <v>0</v>
      </c>
      <c r="L22" s="439">
        <f>SUMIFS('Summarized Plan'!$C:$C,'Summarized Plan'!$G:$G,'Report Summary'!I20,'Summarized Plan'!$H:$H,'Report Summary'!$C$2)</f>
        <v>0</v>
      </c>
      <c r="M22" s="232">
        <f>SUMIFS('Summarized Plan'!$Q:$Q,'Summarized Plan'!$G:$G,'Report Summary'!I20,'Summarized Plan'!$H:$H,'Report Summary'!$C$2)</f>
        <v>0</v>
      </c>
      <c r="N22" s="440" t="str">
        <f>IF(ISERROR(K22/J22),"-",K22/J22)</f>
        <v>-</v>
      </c>
    </row>
    <row r="23" spans="1:14" ht="19.8">
      <c r="A23" s="221" t="s">
        <v>1093</v>
      </c>
      <c r="B23" t="s">
        <v>56</v>
      </c>
      <c r="D23" t="s">
        <v>57</v>
      </c>
      <c r="F23" t="s">
        <v>58</v>
      </c>
      <c r="I23" s="438" t="s">
        <v>73</v>
      </c>
      <c r="J23" s="439">
        <f>SUMIF('Summarized Plan'!$G:$G,'Report Summary'!I20,'Summarized Plan'!$R:$R)</f>
        <v>0</v>
      </c>
      <c r="K23" s="232">
        <f>SUMIFS('Summarized Plan'!$P:$P,'Summarized Plan'!$R:$R,"=1",'Summarized Plan'!$G:$G,'Report Summary'!I20)</f>
        <v>0</v>
      </c>
      <c r="L23" s="439">
        <f>SUMIFS('Summarized Plan'!$C:$C,'Summarized Plan'!$R:$R,"=1",'Summarized Plan'!$G:$G,'Report Summary'!I20)</f>
        <v>0</v>
      </c>
      <c r="M23" s="232">
        <f>SUMIFS('Summarized Plan'!$Q:$Q,'Summarized Plan'!$R:$R,"=1",'Summarized Plan'!$G:$G,'Report Summary'!I20)</f>
        <v>0</v>
      </c>
      <c r="N23" s="440" t="str">
        <f>IF(ISERROR(K23/J23),"-",K23/J23)</f>
        <v>-</v>
      </c>
    </row>
    <row r="24" spans="1:14" ht="19.8">
      <c r="B24" t="s">
        <v>61</v>
      </c>
      <c r="C24" t="s">
        <v>62</v>
      </c>
      <c r="D24" t="s">
        <v>61</v>
      </c>
      <c r="E24" t="s">
        <v>62</v>
      </c>
      <c r="I24" s="438" t="s">
        <v>75</v>
      </c>
      <c r="J24" s="439">
        <f>SUMIF('Summarized Plan'!$G:$G,'Report Summary'!I20,'Summarized Plan'!$S:$S)</f>
        <v>0</v>
      </c>
      <c r="K24" s="232">
        <f>SUMIFS('Summarized Plan'!$P:$P,'Summarized Plan'!$S:$S,"=1",'Summarized Plan'!$G:$G,'Report Summary'!I20)</f>
        <v>0</v>
      </c>
      <c r="L24" s="439">
        <f>SUMIFS('Summarized Plan'!$C:$C,'Summarized Plan'!$S:$S,"=1",'Summarized Plan'!$G:$G,'Report Summary'!I20)</f>
        <v>0</v>
      </c>
      <c r="M24" s="232">
        <f>SUMIFS('Summarized Plan'!$Q:$Q,'Summarized Plan'!$S:$S,"=1",'Summarized Plan'!$G:$G,'Report Summary'!I20)</f>
        <v>0</v>
      </c>
      <c r="N24" s="440" t="str">
        <f>IF(ISERROR(K24/J24),"-",K24/J24)</f>
        <v>-</v>
      </c>
    </row>
    <row r="25" spans="1:14" ht="19.8">
      <c r="A25" t="s">
        <v>3</v>
      </c>
      <c r="B25" s="262">
        <f t="shared" ref="B25:F28" si="3">J57</f>
        <v>0</v>
      </c>
      <c r="C25" s="262">
        <f t="shared" si="3"/>
        <v>0</v>
      </c>
      <c r="D25" s="262">
        <f t="shared" si="3"/>
        <v>0</v>
      </c>
      <c r="E25" s="262">
        <f t="shared" si="3"/>
        <v>0</v>
      </c>
      <c r="F25" s="262" t="str">
        <f t="shared" si="3"/>
        <v>-</v>
      </c>
      <c r="I25" s="69" t="s">
        <v>78</v>
      </c>
      <c r="J25" s="73">
        <f>SUM(J22:J24)</f>
        <v>0</v>
      </c>
      <c r="K25" s="74">
        <f>SUM(K22:K24)</f>
        <v>0</v>
      </c>
      <c r="L25" s="73">
        <f>SUM(L22:L24)</f>
        <v>0</v>
      </c>
      <c r="M25" s="74">
        <f>SUM(M22:M24)</f>
        <v>0</v>
      </c>
      <c r="N25" s="75" t="str">
        <f>IF(ISERROR(K25/J25),"-",K25/J25)</f>
        <v>-</v>
      </c>
    </row>
    <row r="26" spans="1:14" ht="19.8">
      <c r="A26" t="s">
        <v>73</v>
      </c>
      <c r="B26" s="262">
        <f t="shared" si="3"/>
        <v>0</v>
      </c>
      <c r="C26" s="262">
        <f t="shared" si="3"/>
        <v>0</v>
      </c>
      <c r="D26" s="262">
        <f t="shared" si="3"/>
        <v>0</v>
      </c>
      <c r="E26" s="262">
        <f t="shared" si="3"/>
        <v>0</v>
      </c>
      <c r="F26" s="262" t="str">
        <f t="shared" si="3"/>
        <v>-</v>
      </c>
      <c r="I26" s="46"/>
      <c r="J26" s="46"/>
      <c r="K26" s="46"/>
      <c r="L26" s="46"/>
      <c r="M26" s="46"/>
      <c r="N26" s="46"/>
    </row>
    <row r="27" spans="1:14" ht="18.600000000000001">
      <c r="A27" t="s">
        <v>75</v>
      </c>
      <c r="B27" s="262">
        <f t="shared" si="3"/>
        <v>0</v>
      </c>
      <c r="C27" s="262">
        <f t="shared" si="3"/>
        <v>0</v>
      </c>
      <c r="D27" s="262">
        <f t="shared" si="3"/>
        <v>0</v>
      </c>
      <c r="E27" s="262">
        <f t="shared" si="3"/>
        <v>0</v>
      </c>
      <c r="F27" s="262" t="str">
        <f t="shared" si="3"/>
        <v>-</v>
      </c>
      <c r="I27" s="250" t="s">
        <v>329</v>
      </c>
      <c r="J27" s="142" t="s">
        <v>56</v>
      </c>
      <c r="K27" s="174"/>
      <c r="L27" s="142" t="s">
        <v>57</v>
      </c>
      <c r="M27" s="174"/>
      <c r="N27" s="143" t="s">
        <v>58</v>
      </c>
    </row>
    <row r="28" spans="1:14" ht="18.600000000000001">
      <c r="A28" t="s">
        <v>78</v>
      </c>
      <c r="B28" s="262">
        <f t="shared" si="3"/>
        <v>0</v>
      </c>
      <c r="C28" s="262">
        <f t="shared" si="3"/>
        <v>0</v>
      </c>
      <c r="D28" s="262">
        <f t="shared" si="3"/>
        <v>0</v>
      </c>
      <c r="E28" s="262">
        <f t="shared" si="3"/>
        <v>0</v>
      </c>
      <c r="F28" s="262" t="str">
        <f t="shared" si="3"/>
        <v>-</v>
      </c>
      <c r="I28" s="251"/>
      <c r="J28" s="55" t="s">
        <v>61</v>
      </c>
      <c r="K28" s="56" t="s">
        <v>62</v>
      </c>
      <c r="L28" s="55" t="s">
        <v>61</v>
      </c>
      <c r="M28" s="56" t="s">
        <v>62</v>
      </c>
      <c r="N28" s="89"/>
    </row>
    <row r="29" spans="1:14" ht="19.8">
      <c r="I29" s="438" t="s">
        <v>3</v>
      </c>
      <c r="J29" s="439">
        <f>COUNTIFS('Summarized Plan'!$G:$G,'Report Summary'!I27,'Summarized Plan'!$H:$H,'Report Summary'!$C$2)</f>
        <v>20</v>
      </c>
      <c r="K29" s="232">
        <f>SUMIFS('Summarized Plan'!$P:$P,'Summarized Plan'!$G:$G,'Report Summary'!I27,'Summarized Plan'!$H:$H,'Report Summary'!$C$2)</f>
        <v>3</v>
      </c>
      <c r="L29" s="439">
        <f>SUMIFS('Summarized Plan'!$C:$C,'Summarized Plan'!$G:$G,'Report Summary'!I27,'Summarized Plan'!$H:$H,'Report Summary'!$C$2)</f>
        <v>5594</v>
      </c>
      <c r="M29" s="232">
        <f>SUMIFS('Summarized Plan'!$Q:$Q,'Summarized Plan'!$G:$G,'Report Summary'!I27,'Summarized Plan'!$H:$H,'Report Summary'!$C$2)</f>
        <v>852</v>
      </c>
      <c r="N29" s="440">
        <f>IF(ISERROR(K29/J29),"-",K29/J29)</f>
        <v>0.15</v>
      </c>
    </row>
    <row r="30" spans="1:14" ht="19.8">
      <c r="A30" s="221" t="s">
        <v>335</v>
      </c>
      <c r="B30" t="s">
        <v>56</v>
      </c>
      <c r="D30" t="s">
        <v>57</v>
      </c>
      <c r="F30" t="s">
        <v>58</v>
      </c>
      <c r="I30" s="438" t="s">
        <v>73</v>
      </c>
      <c r="J30" s="439" t="e">
        <f>SUMIF('Summarized Plan'!$G:$G,'Report Summary'!I27,'Summarized Plan'!$R:$R)</f>
        <v>#REF!</v>
      </c>
      <c r="K30" s="232">
        <f>SUMIFS('Summarized Plan'!$P:$P,'Summarized Plan'!$R:$R,"=1",'Summarized Plan'!$G:$G,'Report Summary'!I27)</f>
        <v>0</v>
      </c>
      <c r="L30" s="439">
        <f>SUMIFS('Summarized Plan'!$C:$C,'Summarized Plan'!$R:$R,"=1",'Summarized Plan'!$G:$G,'Report Summary'!I27)</f>
        <v>0</v>
      </c>
      <c r="M30" s="232">
        <f>SUMIFS('Summarized Plan'!$Q:$Q,'Summarized Plan'!$R:$R,"=1",'Summarized Plan'!$G:$G,'Report Summary'!I27)</f>
        <v>0</v>
      </c>
      <c r="N30" s="440" t="str">
        <f>IF(ISERROR(K30/J30),"-",K30/J30)</f>
        <v>-</v>
      </c>
    </row>
    <row r="31" spans="1:14" ht="19.8">
      <c r="B31" t="s">
        <v>61</v>
      </c>
      <c r="C31" t="s">
        <v>62</v>
      </c>
      <c r="D31" t="s">
        <v>61</v>
      </c>
      <c r="E31" t="s">
        <v>62</v>
      </c>
      <c r="I31" s="438" t="s">
        <v>75</v>
      </c>
      <c r="J31" s="439" t="e">
        <f>SUMIF('Summarized Plan'!$G:$G,'Report Summary'!I27,'Summarized Plan'!$S:$S)</f>
        <v>#REF!</v>
      </c>
      <c r="K31" s="232">
        <f>SUMIFS('Summarized Plan'!$P:$P,'Summarized Plan'!$S:$S,"=1",'Summarized Plan'!$G:$G,'Report Summary'!I27)</f>
        <v>0</v>
      </c>
      <c r="L31" s="439">
        <f>SUMIFS('Summarized Plan'!$C:$C,'Summarized Plan'!$S:$S,"=1",'Summarized Plan'!$G:$G,'Report Summary'!I27)</f>
        <v>0</v>
      </c>
      <c r="M31" s="232">
        <f>SUMIFS('Summarized Plan'!$Q:$Q,'Summarized Plan'!$S:$S,"=1",'Summarized Plan'!$G:$G,'Report Summary'!I27)</f>
        <v>0</v>
      </c>
      <c r="N31" s="440" t="str">
        <f>IF(ISERROR(K31/J31),"-",K31/J31)</f>
        <v>-</v>
      </c>
    </row>
    <row r="32" spans="1:14" ht="19.8">
      <c r="A32" t="s">
        <v>3</v>
      </c>
      <c r="B32" s="262">
        <f t="shared" ref="B32:F35" si="4">J64</f>
        <v>0</v>
      </c>
      <c r="C32" s="262">
        <f t="shared" si="4"/>
        <v>0</v>
      </c>
      <c r="D32" s="262">
        <f t="shared" si="4"/>
        <v>0</v>
      </c>
      <c r="E32" s="262">
        <f t="shared" si="4"/>
        <v>0</v>
      </c>
      <c r="F32" s="262" t="str">
        <f t="shared" si="4"/>
        <v>-</v>
      </c>
      <c r="I32" s="69" t="s">
        <v>78</v>
      </c>
      <c r="J32" s="73" t="e">
        <f>SUM(J29:J31)</f>
        <v>#REF!</v>
      </c>
      <c r="K32" s="74">
        <f>SUM(K29:K31)</f>
        <v>3</v>
      </c>
      <c r="L32" s="73">
        <f>SUM(L29:L31)</f>
        <v>5594</v>
      </c>
      <c r="M32" s="74">
        <f>SUM(M29:M31)</f>
        <v>852</v>
      </c>
      <c r="N32" s="75" t="str">
        <f>IF(ISERROR(K32/J32),"-",K32/J32)</f>
        <v>-</v>
      </c>
    </row>
    <row r="33" spans="1:14" ht="19.8">
      <c r="A33" t="s">
        <v>73</v>
      </c>
      <c r="B33" s="262">
        <f t="shared" si="4"/>
        <v>0</v>
      </c>
      <c r="C33" s="262">
        <f t="shared" si="4"/>
        <v>0</v>
      </c>
      <c r="D33" s="262">
        <f t="shared" si="4"/>
        <v>0</v>
      </c>
      <c r="E33" s="262">
        <f t="shared" si="4"/>
        <v>0</v>
      </c>
      <c r="F33" s="262" t="str">
        <f t="shared" si="4"/>
        <v>-</v>
      </c>
      <c r="I33" s="46"/>
      <c r="J33" s="46"/>
      <c r="K33" s="46"/>
      <c r="L33" s="46"/>
      <c r="M33" s="46"/>
      <c r="N33" s="46"/>
    </row>
    <row r="34" spans="1:14" ht="18.600000000000001">
      <c r="A34" t="s">
        <v>75</v>
      </c>
      <c r="B34" s="262">
        <f t="shared" si="4"/>
        <v>0</v>
      </c>
      <c r="C34" s="262">
        <f t="shared" si="4"/>
        <v>0</v>
      </c>
      <c r="D34" s="262">
        <f t="shared" si="4"/>
        <v>0</v>
      </c>
      <c r="E34" s="262">
        <f t="shared" si="4"/>
        <v>0</v>
      </c>
      <c r="F34" s="262" t="str">
        <f t="shared" si="4"/>
        <v>-</v>
      </c>
      <c r="I34" s="250" t="s">
        <v>326</v>
      </c>
      <c r="J34" s="142" t="s">
        <v>56</v>
      </c>
      <c r="K34" s="174"/>
      <c r="L34" s="142" t="s">
        <v>57</v>
      </c>
      <c r="M34" s="174"/>
      <c r="N34" s="143" t="s">
        <v>58</v>
      </c>
    </row>
    <row r="35" spans="1:14" ht="18.600000000000001">
      <c r="A35" t="s">
        <v>78</v>
      </c>
      <c r="B35" s="262">
        <f t="shared" si="4"/>
        <v>0</v>
      </c>
      <c r="C35" s="262">
        <f t="shared" si="4"/>
        <v>0</v>
      </c>
      <c r="D35" s="262">
        <f t="shared" si="4"/>
        <v>0</v>
      </c>
      <c r="E35" s="262">
        <f t="shared" si="4"/>
        <v>0</v>
      </c>
      <c r="F35" s="262" t="str">
        <f t="shared" si="4"/>
        <v>-</v>
      </c>
      <c r="I35" s="251"/>
      <c r="J35" s="55" t="s">
        <v>61</v>
      </c>
      <c r="K35" s="56" t="s">
        <v>62</v>
      </c>
      <c r="L35" s="55" t="s">
        <v>61</v>
      </c>
      <c r="M35" s="56" t="s">
        <v>62</v>
      </c>
      <c r="N35" s="89"/>
    </row>
    <row r="36" spans="1:14" ht="19.8">
      <c r="I36" s="438" t="s">
        <v>3</v>
      </c>
      <c r="J36" s="439">
        <f>COUNTIFS('Summarized Plan'!$G:$G,'Report Summary'!I34,'Summarized Plan'!$H:$H,'Report Summary'!$C$2)</f>
        <v>0</v>
      </c>
      <c r="K36" s="232">
        <f>SUMIFS('Summarized Plan'!$P:$P,'Summarized Plan'!$G:$G,'Report Summary'!I34,'Summarized Plan'!$H:$H,'Report Summary'!$C$2)</f>
        <v>0</v>
      </c>
      <c r="L36" s="439">
        <f>SUMIFS('Summarized Plan'!$C:$C,'Summarized Plan'!$G:$G,'Report Summary'!I34,'Summarized Plan'!$H:$H,'Report Summary'!$C$2)</f>
        <v>0</v>
      </c>
      <c r="M36" s="232">
        <f>SUMIFS('Summarized Plan'!$Q:$Q,'Summarized Plan'!$G:$G,'Report Summary'!I34,'Summarized Plan'!$H:$H,'Report Summary'!$C$2)</f>
        <v>0</v>
      </c>
      <c r="N36" s="440" t="str">
        <f>IF(ISERROR(K36/J36),"-",K36/J36)</f>
        <v>-</v>
      </c>
    </row>
    <row r="37" spans="1:14" ht="19.8">
      <c r="A37" s="221" t="s">
        <v>332</v>
      </c>
      <c r="B37" t="s">
        <v>56</v>
      </c>
      <c r="D37" t="s">
        <v>57</v>
      </c>
      <c r="F37" t="s">
        <v>58</v>
      </c>
      <c r="I37" s="438" t="s">
        <v>73</v>
      </c>
      <c r="J37" s="439">
        <f>SUMIF('Summarized Plan'!$G:$G,'Report Summary'!I34,'Summarized Plan'!$R:$R)</f>
        <v>0</v>
      </c>
      <c r="K37" s="232">
        <f>SUMIFS('Summarized Plan'!$P:$P,'Summarized Plan'!$R:$R,"=1",'Summarized Plan'!$G:$G,'Report Summary'!I34)</f>
        <v>0</v>
      </c>
      <c r="L37" s="439">
        <f>SUMIFS('Summarized Plan'!$C:$C,'Summarized Plan'!$R:$R,"=1",'Summarized Plan'!$G:$G,'Report Summary'!I34)</f>
        <v>0</v>
      </c>
      <c r="M37" s="232">
        <f>SUMIFS('Summarized Plan'!$Q:$Q,'Summarized Plan'!$R:$R,"=1",'Summarized Plan'!$G:$G,'Report Summary'!I34)</f>
        <v>0</v>
      </c>
      <c r="N37" s="440" t="str">
        <f>IF(ISERROR(K37/J37),"-",K37/J37)</f>
        <v>-</v>
      </c>
    </row>
    <row r="38" spans="1:14" ht="19.8">
      <c r="B38" t="s">
        <v>61</v>
      </c>
      <c r="C38" t="s">
        <v>62</v>
      </c>
      <c r="D38" t="s">
        <v>61</v>
      </c>
      <c r="E38" t="s">
        <v>62</v>
      </c>
      <c r="I38" s="438" t="s">
        <v>75</v>
      </c>
      <c r="J38" s="439">
        <f>SUMIF('Summarized Plan'!$G:$G,'Report Summary'!I34,'Summarized Plan'!$S:$S)</f>
        <v>0</v>
      </c>
      <c r="K38" s="232">
        <f>SUMIFS('Summarized Plan'!$P:$P,'Summarized Plan'!$S:$S,"=1",'Summarized Plan'!$G:$G,'Report Summary'!I34)</f>
        <v>0</v>
      </c>
      <c r="L38" s="439">
        <f>SUMIFS('Summarized Plan'!$C:$C,'Summarized Plan'!$S:$S,"=1",'Summarized Plan'!$G:$G,'Report Summary'!I34)</f>
        <v>0</v>
      </c>
      <c r="M38" s="232">
        <f>SUMIFS('Summarized Plan'!$Q:$Q,'Summarized Plan'!$S:$S,"=1",'Summarized Plan'!$G:$G,'Report Summary'!I34)</f>
        <v>0</v>
      </c>
      <c r="N38" s="440" t="str">
        <f>IF(ISERROR(K38/J38),"-",K38/J38)</f>
        <v>-</v>
      </c>
    </row>
    <row r="39" spans="1:14" ht="19.8">
      <c r="A39" t="s">
        <v>3</v>
      </c>
      <c r="B39" s="262">
        <f t="shared" ref="B39:F42" si="5">J71</f>
        <v>0</v>
      </c>
      <c r="C39" s="262">
        <f t="shared" si="5"/>
        <v>0</v>
      </c>
      <c r="D39" s="262">
        <f t="shared" si="5"/>
        <v>0</v>
      </c>
      <c r="E39" s="262">
        <f t="shared" si="5"/>
        <v>0</v>
      </c>
      <c r="F39" s="262" t="str">
        <f t="shared" si="5"/>
        <v>-</v>
      </c>
      <c r="I39" s="69" t="s">
        <v>78</v>
      </c>
      <c r="J39" s="73">
        <f>SUM(J36:J38)</f>
        <v>0</v>
      </c>
      <c r="K39" s="74">
        <f>SUM(K36:K38)</f>
        <v>0</v>
      </c>
      <c r="L39" s="73">
        <f>SUM(L36:L38)</f>
        <v>0</v>
      </c>
      <c r="M39" s="74">
        <f>SUM(M36:M38)</f>
        <v>0</v>
      </c>
      <c r="N39" s="75" t="str">
        <f>IF(ISERROR(K39/J39),"-",K39/J39)</f>
        <v>-</v>
      </c>
    </row>
    <row r="40" spans="1:14" ht="19.8">
      <c r="A40" t="s">
        <v>73</v>
      </c>
      <c r="B40" s="262">
        <f t="shared" si="5"/>
        <v>0</v>
      </c>
      <c r="C40" s="262">
        <f t="shared" si="5"/>
        <v>0</v>
      </c>
      <c r="D40" s="262">
        <f t="shared" si="5"/>
        <v>0</v>
      </c>
      <c r="E40" s="262">
        <f t="shared" si="5"/>
        <v>0</v>
      </c>
      <c r="F40" s="262" t="str">
        <f t="shared" si="5"/>
        <v>-</v>
      </c>
      <c r="I40" s="46"/>
      <c r="J40" s="46"/>
      <c r="K40" s="46"/>
      <c r="L40" s="46"/>
      <c r="M40" s="46"/>
      <c r="N40" s="46"/>
    </row>
    <row r="41" spans="1:14" ht="18.600000000000001">
      <c r="A41" t="s">
        <v>75</v>
      </c>
      <c r="B41" s="262">
        <f t="shared" si="5"/>
        <v>0</v>
      </c>
      <c r="C41" s="262">
        <f t="shared" si="5"/>
        <v>0</v>
      </c>
      <c r="D41" s="262">
        <f t="shared" si="5"/>
        <v>0</v>
      </c>
      <c r="E41" s="262">
        <f t="shared" si="5"/>
        <v>0</v>
      </c>
      <c r="F41" s="262" t="str">
        <f t="shared" si="5"/>
        <v>-</v>
      </c>
      <c r="I41" s="250" t="s">
        <v>206</v>
      </c>
      <c r="J41" s="142" t="s">
        <v>56</v>
      </c>
      <c r="K41" s="174"/>
      <c r="L41" s="142" t="s">
        <v>57</v>
      </c>
      <c r="M41" s="174"/>
      <c r="N41" s="143" t="s">
        <v>58</v>
      </c>
    </row>
    <row r="42" spans="1:14" ht="18.600000000000001">
      <c r="A42" t="s">
        <v>78</v>
      </c>
      <c r="B42" s="262">
        <f t="shared" si="5"/>
        <v>0</v>
      </c>
      <c r="C42" s="262">
        <f t="shared" si="5"/>
        <v>0</v>
      </c>
      <c r="D42" s="262">
        <f t="shared" si="5"/>
        <v>0</v>
      </c>
      <c r="E42" s="262">
        <f t="shared" si="5"/>
        <v>0</v>
      </c>
      <c r="F42" s="262" t="str">
        <f t="shared" si="5"/>
        <v>-</v>
      </c>
      <c r="I42" s="251"/>
      <c r="J42" s="55" t="s">
        <v>61</v>
      </c>
      <c r="K42" s="56" t="s">
        <v>62</v>
      </c>
      <c r="L42" s="55" t="s">
        <v>61</v>
      </c>
      <c r="M42" s="56" t="s">
        <v>62</v>
      </c>
      <c r="N42" s="89"/>
    </row>
    <row r="43" spans="1:14" ht="19.8">
      <c r="I43" s="438" t="s">
        <v>3</v>
      </c>
      <c r="J43" s="439">
        <f>COUNTIFS('Summarized Plan'!$G:$G,'Report Summary'!I41,'Summarized Plan'!$H:$H,'Report Summary'!$C$2)</f>
        <v>0</v>
      </c>
      <c r="K43" s="232">
        <f>SUMIFS('Summarized Plan'!$P:$P,'Summarized Plan'!$G:$G,'Report Summary'!I41,'Summarized Plan'!$H:$H,'Report Summary'!$C$2)</f>
        <v>0</v>
      </c>
      <c r="L43" s="439">
        <f>SUMIFS('Summarized Plan'!$C:$C,'Summarized Plan'!$G:$G,'Report Summary'!I41,'Summarized Plan'!$H:$H,'Report Summary'!$C$2)</f>
        <v>0</v>
      </c>
      <c r="M43" s="232">
        <f>SUMIFS('Summarized Plan'!$Q:$Q,'Summarized Plan'!$G:$G,'Report Summary'!I41,'Summarized Plan'!$H:$H,'Report Summary'!$C$2)</f>
        <v>0</v>
      </c>
      <c r="N43" s="440" t="str">
        <f>IF(ISERROR(K43/J43),"-",K43/J43)</f>
        <v>-</v>
      </c>
    </row>
    <row r="44" spans="1:14" ht="19.8">
      <c r="A44" s="221" t="s">
        <v>1094</v>
      </c>
      <c r="B44" t="s">
        <v>56</v>
      </c>
      <c r="D44" t="s">
        <v>57</v>
      </c>
      <c r="F44" t="s">
        <v>58</v>
      </c>
      <c r="I44" s="438" t="s">
        <v>73</v>
      </c>
      <c r="J44" s="439">
        <f>SUMIF('Summarized Plan'!$G:$G,'Report Summary'!I41,'Summarized Plan'!$R:$R)</f>
        <v>0</v>
      </c>
      <c r="K44" s="232">
        <f>SUMIFS('Summarized Plan'!$P:$P,'Summarized Plan'!$R:$R,"=1",'Summarized Plan'!$G:$G,'Report Summary'!I41)</f>
        <v>0</v>
      </c>
      <c r="L44" s="439">
        <f>SUMIFS('Summarized Plan'!$C:$C,'Summarized Plan'!$R:$R,"=1",'Summarized Plan'!$G:$G,'Report Summary'!I41)</f>
        <v>0</v>
      </c>
      <c r="M44" s="232">
        <f>SUMIFS('Summarized Plan'!$Q:$Q,'Summarized Plan'!$R:$R,"=1",'Summarized Plan'!$G:$G,'Report Summary'!I41)</f>
        <v>0</v>
      </c>
      <c r="N44" s="440" t="str">
        <f>IF(ISERROR(K44/J44),"-",K44/J44)</f>
        <v>-</v>
      </c>
    </row>
    <row r="45" spans="1:14" ht="19.8">
      <c r="B45" t="s">
        <v>61</v>
      </c>
      <c r="C45" t="s">
        <v>62</v>
      </c>
      <c r="D45" t="s">
        <v>61</v>
      </c>
      <c r="E45" t="s">
        <v>62</v>
      </c>
      <c r="I45" s="438" t="s">
        <v>75</v>
      </c>
      <c r="J45" s="439">
        <f>SUMIF('Summarized Plan'!$G:$G,'Report Summary'!I41,'Summarized Plan'!$S:$S)</f>
        <v>0</v>
      </c>
      <c r="K45" s="232">
        <f>SUMIFS('Summarized Plan'!$P:$P,'Summarized Plan'!$S:$S,"=1",'Summarized Plan'!$G:$G,'Report Summary'!I41)</f>
        <v>0</v>
      </c>
      <c r="L45" s="439">
        <f>SUMIFS('Summarized Plan'!$C:$C,'Summarized Plan'!$S:$S,"=1",'Summarized Plan'!$G:$G,'Report Summary'!I41)</f>
        <v>0</v>
      </c>
      <c r="M45" s="232">
        <f>SUMIFS('Summarized Plan'!$Q:$Q,'Summarized Plan'!$S:$S,"=1",'Summarized Plan'!$G:$G,'Report Summary'!I41)</f>
        <v>0</v>
      </c>
      <c r="N45" s="440" t="str">
        <f>IF(ISERROR(K45/J45),"-",K45/J45)</f>
        <v>-</v>
      </c>
    </row>
    <row r="46" spans="1:14" ht="19.8">
      <c r="A46" t="s">
        <v>3</v>
      </c>
      <c r="B46" s="262">
        <f t="shared" ref="B46:F49" si="6">J78</f>
        <v>1</v>
      </c>
      <c r="C46" s="262">
        <f t="shared" si="6"/>
        <v>1</v>
      </c>
      <c r="D46" s="262">
        <f t="shared" si="6"/>
        <v>320</v>
      </c>
      <c r="E46" s="262">
        <f t="shared" si="6"/>
        <v>320</v>
      </c>
      <c r="F46" s="262">
        <f t="shared" si="6"/>
        <v>1</v>
      </c>
      <c r="I46" s="69" t="s">
        <v>78</v>
      </c>
      <c r="J46" s="73">
        <f>SUM(J43:J45)</f>
        <v>0</v>
      </c>
      <c r="K46" s="74">
        <f>SUM(K43:K45)</f>
        <v>0</v>
      </c>
      <c r="L46" s="73">
        <f>SUM(L43:L45)</f>
        <v>0</v>
      </c>
      <c r="M46" s="74">
        <f>SUM(M43:M45)</f>
        <v>0</v>
      </c>
      <c r="N46" s="75" t="str">
        <f>IF(ISERROR(K46/J46),"-",K46/J46)</f>
        <v>-</v>
      </c>
    </row>
    <row r="47" spans="1:14" ht="19.8">
      <c r="A47" t="s">
        <v>73</v>
      </c>
      <c r="B47" s="262" t="e">
        <f t="shared" si="6"/>
        <v>#REF!</v>
      </c>
      <c r="C47" s="262">
        <f t="shared" si="6"/>
        <v>0</v>
      </c>
      <c r="D47" s="262">
        <f t="shared" si="6"/>
        <v>0</v>
      </c>
      <c r="E47" s="262">
        <f t="shared" si="6"/>
        <v>0</v>
      </c>
      <c r="F47" s="262" t="str">
        <f t="shared" si="6"/>
        <v>-</v>
      </c>
      <c r="I47" s="46"/>
      <c r="J47" s="46"/>
      <c r="K47" s="46"/>
      <c r="L47" s="46"/>
      <c r="M47" s="46"/>
      <c r="N47" s="46"/>
    </row>
    <row r="48" spans="1:14" ht="18.600000000000001">
      <c r="A48" t="s">
        <v>75</v>
      </c>
      <c r="B48" s="262" t="e">
        <f t="shared" si="6"/>
        <v>#REF!</v>
      </c>
      <c r="C48" s="262">
        <f t="shared" si="6"/>
        <v>0</v>
      </c>
      <c r="D48" s="262">
        <f t="shared" si="6"/>
        <v>0</v>
      </c>
      <c r="E48" s="262">
        <f t="shared" si="6"/>
        <v>0</v>
      </c>
      <c r="F48" s="262" t="str">
        <f t="shared" si="6"/>
        <v>-</v>
      </c>
      <c r="I48" s="250" t="s">
        <v>1092</v>
      </c>
      <c r="J48" s="142" t="s">
        <v>56</v>
      </c>
      <c r="K48" s="174"/>
      <c r="L48" s="142" t="s">
        <v>57</v>
      </c>
      <c r="M48" s="174"/>
      <c r="N48" s="143" t="s">
        <v>58</v>
      </c>
    </row>
    <row r="49" spans="1:14" ht="18.600000000000001">
      <c r="A49" t="s">
        <v>78</v>
      </c>
      <c r="B49" s="262" t="e">
        <f t="shared" si="6"/>
        <v>#REF!</v>
      </c>
      <c r="C49" s="262">
        <f t="shared" si="6"/>
        <v>1</v>
      </c>
      <c r="D49" s="262">
        <f t="shared" si="6"/>
        <v>320</v>
      </c>
      <c r="E49" s="262">
        <f t="shared" si="6"/>
        <v>320</v>
      </c>
      <c r="F49" s="262" t="str">
        <f t="shared" si="6"/>
        <v>-</v>
      </c>
      <c r="I49" s="251"/>
      <c r="J49" s="55" t="s">
        <v>61</v>
      </c>
      <c r="K49" s="56" t="s">
        <v>62</v>
      </c>
      <c r="L49" s="55" t="s">
        <v>61</v>
      </c>
      <c r="M49" s="56" t="s">
        <v>62</v>
      </c>
      <c r="N49" s="89"/>
    </row>
    <row r="50" spans="1:14" ht="19.8">
      <c r="I50" s="438" t="s">
        <v>3</v>
      </c>
      <c r="J50" s="439">
        <f>COUNTIFS('Summarized Plan'!$G:$G,'Report Summary'!I48,'Summarized Plan'!$H:$H,'Report Summary'!$C$2)</f>
        <v>3</v>
      </c>
      <c r="K50" s="232">
        <f>SUMIFS('Summarized Plan'!$P:$P,'Summarized Plan'!$G:$G,'Report Summary'!I48,'Summarized Plan'!$H:$H,'Report Summary'!$C$2)</f>
        <v>2</v>
      </c>
      <c r="L50" s="439">
        <f>SUMIFS('Summarized Plan'!$C:$C,'Summarized Plan'!$G:$G,'Report Summary'!I48,'Summarized Plan'!$H:$H,'Report Summary'!$C$2)</f>
        <v>540</v>
      </c>
      <c r="M50" s="232">
        <f>SUMIFS('Summarized Plan'!$Q:$Q,'Summarized Plan'!$G:$G,'Report Summary'!I48,'Summarized Plan'!$H:$H,'Report Summary'!$C$2)</f>
        <v>360</v>
      </c>
      <c r="N50" s="440">
        <f>IF(ISERROR(K50/J50),"-",K50/J50)</f>
        <v>0.66666666666666663</v>
      </c>
    </row>
    <row r="51" spans="1:14" ht="19.8">
      <c r="A51" s="221" t="s">
        <v>13</v>
      </c>
      <c r="B51" t="s">
        <v>56</v>
      </c>
      <c r="D51" t="s">
        <v>57</v>
      </c>
      <c r="F51" t="s">
        <v>58</v>
      </c>
      <c r="I51" s="438" t="s">
        <v>73</v>
      </c>
      <c r="J51" s="439" t="e">
        <f>SUMIF('Summarized Plan'!$G:$G,'Report Summary'!I48,'Summarized Plan'!$R:$R)</f>
        <v>#REF!</v>
      </c>
      <c r="K51" s="232">
        <f>SUMIFS('Summarized Plan'!$P:$P,'Summarized Plan'!$R:$R,"=1",'Summarized Plan'!$G:$G,'Report Summary'!I48)</f>
        <v>0</v>
      </c>
      <c r="L51" s="439">
        <f>SUMIFS('Summarized Plan'!$C:$C,'Summarized Plan'!$R:$R,"=1",'Summarized Plan'!$G:$G,'Report Summary'!I48)</f>
        <v>0</v>
      </c>
      <c r="M51" s="232">
        <f>SUMIFS('Summarized Plan'!$Q:$Q,'Summarized Plan'!$R:$R,"=1",'Summarized Plan'!$G:$G,'Report Summary'!I48)</f>
        <v>0</v>
      </c>
      <c r="N51" s="440" t="str">
        <f>IF(ISERROR(K51/J51),"-",K51/J51)</f>
        <v>-</v>
      </c>
    </row>
    <row r="52" spans="1:14" ht="19.8">
      <c r="B52" t="s">
        <v>61</v>
      </c>
      <c r="C52" t="s">
        <v>62</v>
      </c>
      <c r="D52" t="s">
        <v>61</v>
      </c>
      <c r="E52" t="s">
        <v>62</v>
      </c>
      <c r="I52" s="438" t="s">
        <v>75</v>
      </c>
      <c r="J52" s="439" t="e">
        <f>SUMIF('Summarized Plan'!$G:$G,'Report Summary'!I48,'Summarized Plan'!$S:$S)</f>
        <v>#REF!</v>
      </c>
      <c r="K52" s="232">
        <f>SUMIFS('Summarized Plan'!$P:$P,'Summarized Plan'!$S:$S,"=1",'Summarized Plan'!$G:$G,'Report Summary'!I48)</f>
        <v>0</v>
      </c>
      <c r="L52" s="439">
        <f>SUMIFS('Summarized Plan'!$C:$C,'Summarized Plan'!$S:$S,"=1",'Summarized Plan'!$G:$G,'Report Summary'!I48)</f>
        <v>0</v>
      </c>
      <c r="M52" s="232">
        <f>SUMIFS('Summarized Plan'!$Q:$Q,'Summarized Plan'!$S:$S,"=1",'Summarized Plan'!$G:$G,'Report Summary'!I48)</f>
        <v>0</v>
      </c>
      <c r="N52" s="440" t="str">
        <f>IF(ISERROR(K52/J52),"-",K52/J52)</f>
        <v>-</v>
      </c>
    </row>
    <row r="53" spans="1:14" ht="19.8">
      <c r="A53" t="s">
        <v>3</v>
      </c>
      <c r="B53" s="262">
        <f t="shared" ref="B53:F56" si="7">J85</f>
        <v>3</v>
      </c>
      <c r="C53" s="262">
        <f t="shared" si="7"/>
        <v>1</v>
      </c>
      <c r="D53" s="262">
        <f t="shared" si="7"/>
        <v>557</v>
      </c>
      <c r="E53" s="262">
        <f t="shared" si="7"/>
        <v>224</v>
      </c>
      <c r="F53" s="262">
        <f t="shared" si="7"/>
        <v>0.33333333333333331</v>
      </c>
      <c r="I53" s="69" t="s">
        <v>78</v>
      </c>
      <c r="J53" s="73" t="e">
        <f>SUM(J50:J52)</f>
        <v>#REF!</v>
      </c>
      <c r="K53" s="74">
        <f>SUM(K50:K52)</f>
        <v>2</v>
      </c>
      <c r="L53" s="73">
        <f>SUM(L50:L52)</f>
        <v>540</v>
      </c>
      <c r="M53" s="74">
        <f>SUM(M50:M52)</f>
        <v>360</v>
      </c>
      <c r="N53" s="75" t="str">
        <f>IF(ISERROR(K53/J53),"-",K53/J53)</f>
        <v>-</v>
      </c>
    </row>
    <row r="54" spans="1:14" ht="19.8">
      <c r="A54" t="s">
        <v>73</v>
      </c>
      <c r="B54" s="262" t="e">
        <f t="shared" si="7"/>
        <v>#REF!</v>
      </c>
      <c r="C54" s="262">
        <f t="shared" si="7"/>
        <v>0</v>
      </c>
      <c r="D54" s="262">
        <f t="shared" si="7"/>
        <v>0</v>
      </c>
      <c r="E54" s="262">
        <f t="shared" si="7"/>
        <v>0</v>
      </c>
      <c r="F54" s="262" t="str">
        <f t="shared" si="7"/>
        <v>-</v>
      </c>
      <c r="I54" s="46"/>
      <c r="J54" s="46"/>
      <c r="K54" s="46"/>
      <c r="L54" s="46"/>
      <c r="M54" s="46"/>
      <c r="N54" s="46"/>
    </row>
    <row r="55" spans="1:14" ht="18.600000000000001">
      <c r="A55" t="s">
        <v>75</v>
      </c>
      <c r="B55" s="262" t="e">
        <f t="shared" si="7"/>
        <v>#REF!</v>
      </c>
      <c r="C55" s="262">
        <f t="shared" si="7"/>
        <v>0</v>
      </c>
      <c r="D55" s="262">
        <f t="shared" si="7"/>
        <v>0</v>
      </c>
      <c r="E55" s="262">
        <f t="shared" si="7"/>
        <v>0</v>
      </c>
      <c r="F55" s="262" t="str">
        <f t="shared" si="7"/>
        <v>-</v>
      </c>
      <c r="I55" s="250" t="s">
        <v>1093</v>
      </c>
      <c r="J55" s="142" t="s">
        <v>56</v>
      </c>
      <c r="K55" s="174"/>
      <c r="L55" s="142" t="s">
        <v>57</v>
      </c>
      <c r="M55" s="174"/>
      <c r="N55" s="143" t="s">
        <v>58</v>
      </c>
    </row>
    <row r="56" spans="1:14" ht="18.600000000000001">
      <c r="A56" t="s">
        <v>78</v>
      </c>
      <c r="B56" s="262" t="e">
        <f t="shared" si="7"/>
        <v>#REF!</v>
      </c>
      <c r="C56" s="262">
        <f t="shared" si="7"/>
        <v>1</v>
      </c>
      <c r="D56" s="262">
        <f t="shared" si="7"/>
        <v>557</v>
      </c>
      <c r="E56" s="262">
        <f t="shared" si="7"/>
        <v>224</v>
      </c>
      <c r="F56" s="262" t="str">
        <f t="shared" si="7"/>
        <v>-</v>
      </c>
      <c r="I56" s="251"/>
      <c r="J56" s="55" t="s">
        <v>61</v>
      </c>
      <c r="K56" s="56" t="s">
        <v>62</v>
      </c>
      <c r="L56" s="55" t="s">
        <v>61</v>
      </c>
      <c r="M56" s="56" t="s">
        <v>62</v>
      </c>
      <c r="N56" s="89"/>
    </row>
    <row r="57" spans="1:14" ht="19.8">
      <c r="I57" s="438" t="s">
        <v>3</v>
      </c>
      <c r="J57" s="439">
        <f>COUNTIFS('Summarized Plan'!$G:$G,'Report Summary'!I55,'Summarized Plan'!$H:$H,'Report Summary'!$C$2)</f>
        <v>0</v>
      </c>
      <c r="K57" s="232">
        <f>SUMIFS('Summarized Plan'!$P:$P,'Summarized Plan'!$G:$G,'Report Summary'!I55,'Summarized Plan'!$H:$H,'Report Summary'!$C$2)</f>
        <v>0</v>
      </c>
      <c r="L57" s="439">
        <f>SUMIFS('Summarized Plan'!$C:$C,'Summarized Plan'!$G:$G,'Report Summary'!I55,'Summarized Plan'!$H:$H,'Report Summary'!$C$2)</f>
        <v>0</v>
      </c>
      <c r="M57" s="232">
        <f>SUMIFS('Summarized Plan'!$Q:$Q,'Summarized Plan'!$G:$G,'Report Summary'!I55,'Summarized Plan'!$H:$H,'Report Summary'!$C$2)</f>
        <v>0</v>
      </c>
      <c r="N57" s="440" t="str">
        <f>IF(ISERROR(K57/J57),"-",K57/J57)</f>
        <v>-</v>
      </c>
    </row>
    <row r="58" spans="1:14" ht="19.8">
      <c r="A58" s="221" t="s">
        <v>1095</v>
      </c>
      <c r="B58" t="s">
        <v>56</v>
      </c>
      <c r="D58" t="s">
        <v>57</v>
      </c>
      <c r="F58" t="s">
        <v>58</v>
      </c>
      <c r="I58" s="438" t="s">
        <v>73</v>
      </c>
      <c r="J58" s="439">
        <f>SUMIF('Summarized Plan'!$G:$G,'Report Summary'!I55,'Summarized Plan'!$R:$R)</f>
        <v>0</v>
      </c>
      <c r="K58" s="232">
        <f>SUMIFS('Summarized Plan'!$P:$P,'Summarized Plan'!$R:$R,"=1",'Summarized Plan'!$G:$G,'Report Summary'!I55)</f>
        <v>0</v>
      </c>
      <c r="L58" s="439">
        <f>SUMIFS('Summarized Plan'!$C:$C,'Summarized Plan'!$R:$R,"=1",'Summarized Plan'!$G:$G,'Report Summary'!I55)</f>
        <v>0</v>
      </c>
      <c r="M58" s="232">
        <f>SUMIFS('Summarized Plan'!$Q:$Q,'Summarized Plan'!$R:$R,"=1",'Summarized Plan'!$G:$G,'Report Summary'!I55)</f>
        <v>0</v>
      </c>
      <c r="N58" s="440" t="str">
        <f>IF(ISERROR(K58/J58),"-",K58/J58)</f>
        <v>-</v>
      </c>
    </row>
    <row r="59" spans="1:14" ht="19.8">
      <c r="B59" t="s">
        <v>61</v>
      </c>
      <c r="C59" t="s">
        <v>62</v>
      </c>
      <c r="D59" t="s">
        <v>61</v>
      </c>
      <c r="E59" t="s">
        <v>62</v>
      </c>
      <c r="I59" s="438" t="s">
        <v>75</v>
      </c>
      <c r="J59" s="439">
        <f>SUMIF('Summarized Plan'!$G:$G,'Report Summary'!I55,'Summarized Plan'!$S:$S)</f>
        <v>0</v>
      </c>
      <c r="K59" s="232">
        <f>SUMIFS('Summarized Plan'!$P:$P,'Summarized Plan'!$S:$S,"=1",'Summarized Plan'!$G:$G,'Report Summary'!I55)</f>
        <v>0</v>
      </c>
      <c r="L59" s="439">
        <f>SUMIFS('Summarized Plan'!$C:$C,'Summarized Plan'!$S:$S,"=1",'Summarized Plan'!$G:$G,'Report Summary'!I55)</f>
        <v>0</v>
      </c>
      <c r="M59" s="232">
        <f>SUMIFS('Summarized Plan'!$Q:$Q,'Summarized Plan'!$S:$S,"=1",'Summarized Plan'!$G:$G,'Report Summary'!I55)</f>
        <v>0</v>
      </c>
      <c r="N59" s="440" t="str">
        <f>IF(ISERROR(K59/J59),"-",K59/J59)</f>
        <v>-</v>
      </c>
    </row>
    <row r="60" spans="1:14" ht="19.8">
      <c r="A60" t="s">
        <v>3</v>
      </c>
      <c r="B60" s="262">
        <f t="shared" ref="B60:F63" si="8">J92</f>
        <v>2</v>
      </c>
      <c r="C60" s="262">
        <f t="shared" si="8"/>
        <v>1</v>
      </c>
      <c r="D60" s="262">
        <f t="shared" si="8"/>
        <v>519</v>
      </c>
      <c r="E60" s="262">
        <f t="shared" si="8"/>
        <v>182</v>
      </c>
      <c r="F60" s="262">
        <f t="shared" si="8"/>
        <v>0.5</v>
      </c>
      <c r="I60" s="69" t="s">
        <v>78</v>
      </c>
      <c r="J60" s="73">
        <f>SUM(J57:J59)</f>
        <v>0</v>
      </c>
      <c r="K60" s="74">
        <f>SUM(K57:K59)</f>
        <v>0</v>
      </c>
      <c r="L60" s="73">
        <f>SUM(L57:L59)</f>
        <v>0</v>
      </c>
      <c r="M60" s="74">
        <f>SUM(M57:M59)</f>
        <v>0</v>
      </c>
      <c r="N60" s="75" t="str">
        <f>IF(ISERROR(K60/J60),"-",K60/J60)</f>
        <v>-</v>
      </c>
    </row>
    <row r="61" spans="1:14" ht="19.8">
      <c r="A61" t="s">
        <v>73</v>
      </c>
      <c r="B61" s="262" t="e">
        <f t="shared" si="8"/>
        <v>#REF!</v>
      </c>
      <c r="C61" s="262">
        <f t="shared" si="8"/>
        <v>0</v>
      </c>
      <c r="D61" s="262">
        <f t="shared" si="8"/>
        <v>0</v>
      </c>
      <c r="E61" s="262">
        <f t="shared" si="8"/>
        <v>0</v>
      </c>
      <c r="F61" s="262" t="str">
        <f t="shared" si="8"/>
        <v>-</v>
      </c>
      <c r="I61" s="46"/>
      <c r="J61" s="46"/>
      <c r="K61" s="46"/>
      <c r="L61" s="46"/>
      <c r="M61" s="46"/>
      <c r="N61" s="46"/>
    </row>
    <row r="62" spans="1:14" ht="18.600000000000001">
      <c r="A62" t="s">
        <v>75</v>
      </c>
      <c r="B62" s="262" t="e">
        <f t="shared" si="8"/>
        <v>#REF!</v>
      </c>
      <c r="C62" s="262">
        <f t="shared" si="8"/>
        <v>0</v>
      </c>
      <c r="D62" s="262">
        <f t="shared" si="8"/>
        <v>0</v>
      </c>
      <c r="E62" s="262">
        <f t="shared" si="8"/>
        <v>0</v>
      </c>
      <c r="F62" s="262" t="str">
        <f t="shared" si="8"/>
        <v>-</v>
      </c>
      <c r="I62" s="250" t="s">
        <v>335</v>
      </c>
      <c r="J62" s="142" t="s">
        <v>56</v>
      </c>
      <c r="K62" s="174"/>
      <c r="L62" s="142" t="s">
        <v>57</v>
      </c>
      <c r="M62" s="174"/>
      <c r="N62" s="143" t="s">
        <v>58</v>
      </c>
    </row>
    <row r="63" spans="1:14" ht="18.600000000000001">
      <c r="A63" t="s">
        <v>78</v>
      </c>
      <c r="B63" s="262" t="e">
        <f t="shared" si="8"/>
        <v>#REF!</v>
      </c>
      <c r="C63" s="262">
        <f t="shared" si="8"/>
        <v>1</v>
      </c>
      <c r="D63" s="262">
        <f t="shared" si="8"/>
        <v>519</v>
      </c>
      <c r="E63" s="262">
        <f t="shared" si="8"/>
        <v>182</v>
      </c>
      <c r="F63" s="262" t="str">
        <f t="shared" si="8"/>
        <v>-</v>
      </c>
      <c r="I63" s="251"/>
      <c r="J63" s="55" t="s">
        <v>61</v>
      </c>
      <c r="K63" s="56" t="s">
        <v>62</v>
      </c>
      <c r="L63" s="55" t="s">
        <v>61</v>
      </c>
      <c r="M63" s="56" t="s">
        <v>62</v>
      </c>
      <c r="N63" s="89"/>
    </row>
    <row r="64" spans="1:14" ht="19.8">
      <c r="I64" s="438" t="s">
        <v>3</v>
      </c>
      <c r="J64" s="439">
        <f>COUNTIFS('Summarized Plan'!$G:$G,'Report Summary'!I62,'Summarized Plan'!$H:$H,'Report Summary'!$C$2)</f>
        <v>0</v>
      </c>
      <c r="K64" s="232">
        <f>SUMIFS('Summarized Plan'!$P:$P,'Summarized Plan'!$G:$G,'Report Summary'!I62,'Summarized Plan'!$H:$H,'Report Summary'!$C$2)</f>
        <v>0</v>
      </c>
      <c r="L64" s="439">
        <f>SUMIFS('Summarized Plan'!$C:$C,'Summarized Plan'!$G:$G,'Report Summary'!I62,'Summarized Plan'!$H:$H,'Report Summary'!$C$2)</f>
        <v>0</v>
      </c>
      <c r="M64" s="232">
        <f>SUMIFS('Summarized Plan'!$Q:$Q,'Summarized Plan'!$G:$G,'Report Summary'!I62,'Summarized Plan'!$H:$H,'Report Summary'!$C$2)</f>
        <v>0</v>
      </c>
      <c r="N64" s="440" t="str">
        <f>IF(ISERROR(K64/J64),"-",K64/J64)</f>
        <v>-</v>
      </c>
    </row>
    <row r="65" spans="9:14" ht="19.8">
      <c r="I65" s="438" t="s">
        <v>73</v>
      </c>
      <c r="J65" s="439">
        <f>SUMIF('Summarized Plan'!$G:$G,'Report Summary'!I62,'Summarized Plan'!$R:$R)</f>
        <v>0</v>
      </c>
      <c r="K65" s="232">
        <f>SUMIFS('Summarized Plan'!$P:$P,'Summarized Plan'!$R:$R,"=1",'Summarized Plan'!$G:$G,'Report Summary'!I62)</f>
        <v>0</v>
      </c>
      <c r="L65" s="439">
        <f>SUMIFS('Summarized Plan'!$C:$C,'Summarized Plan'!$R:$R,"=1",'Summarized Plan'!$G:$G,'Report Summary'!I62)</f>
        <v>0</v>
      </c>
      <c r="M65" s="232">
        <f>SUMIFS('Summarized Plan'!$Q:$Q,'Summarized Plan'!$R:$R,"=1",'Summarized Plan'!$G:$G,'Report Summary'!I62)</f>
        <v>0</v>
      </c>
      <c r="N65" s="440" t="str">
        <f>IF(ISERROR(K65/J65),"-",K65/J65)</f>
        <v>-</v>
      </c>
    </row>
    <row r="66" spans="9:14" ht="19.8">
      <c r="I66" s="438" t="s">
        <v>75</v>
      </c>
      <c r="J66" s="439">
        <f>SUMIF('Summarized Plan'!$G:$G,'Report Summary'!I62,'Summarized Plan'!$S:$S)</f>
        <v>0</v>
      </c>
      <c r="K66" s="232">
        <f>SUMIFS('Summarized Plan'!$P:$P,'Summarized Plan'!$S:$S,"=1",'Summarized Plan'!$G:$G,'Report Summary'!I62)</f>
        <v>0</v>
      </c>
      <c r="L66" s="439">
        <f>SUMIFS('Summarized Plan'!$C:$C,'Summarized Plan'!$S:$S,"=1",'Summarized Plan'!$G:$G,'Report Summary'!I62)</f>
        <v>0</v>
      </c>
      <c r="M66" s="232">
        <f>SUMIFS('Summarized Plan'!$Q:$Q,'Summarized Plan'!$S:$S,"=1",'Summarized Plan'!$G:$G,'Report Summary'!I62)</f>
        <v>0</v>
      </c>
      <c r="N66" s="440" t="str">
        <f>IF(ISERROR(K66/J66),"-",K66/J66)</f>
        <v>-</v>
      </c>
    </row>
    <row r="67" spans="9:14" ht="19.8">
      <c r="I67" s="438" t="s">
        <v>78</v>
      </c>
      <c r="J67" s="73">
        <f>SUM(J64:J66)</f>
        <v>0</v>
      </c>
      <c r="K67" s="74">
        <f>SUM(K64:K66)</f>
        <v>0</v>
      </c>
      <c r="L67" s="73">
        <f>SUM(L64:L66)</f>
        <v>0</v>
      </c>
      <c r="M67" s="74">
        <f>SUM(M64:M66)</f>
        <v>0</v>
      </c>
      <c r="N67" s="75" t="str">
        <f>IF(ISERROR(K67/J67),"-",K67/J67)</f>
        <v>-</v>
      </c>
    </row>
    <row r="68" spans="9:14" ht="19.8">
      <c r="I68" s="46"/>
      <c r="J68" s="46"/>
      <c r="K68" s="46"/>
      <c r="L68" s="46"/>
      <c r="M68" s="46"/>
      <c r="N68" s="46"/>
    </row>
    <row r="69" spans="9:14" ht="18.600000000000001">
      <c r="I69" s="250" t="s">
        <v>332</v>
      </c>
      <c r="J69" s="142" t="s">
        <v>56</v>
      </c>
      <c r="K69" s="174"/>
      <c r="L69" s="142" t="s">
        <v>57</v>
      </c>
      <c r="M69" s="174"/>
      <c r="N69" s="143" t="s">
        <v>58</v>
      </c>
    </row>
    <row r="70" spans="9:14" ht="18.600000000000001">
      <c r="I70" s="251"/>
      <c r="J70" s="55" t="s">
        <v>61</v>
      </c>
      <c r="K70" s="56" t="s">
        <v>62</v>
      </c>
      <c r="L70" s="55" t="s">
        <v>61</v>
      </c>
      <c r="M70" s="56" t="s">
        <v>62</v>
      </c>
      <c r="N70" s="89"/>
    </row>
    <row r="71" spans="9:14" ht="19.8">
      <c r="I71" s="438" t="s">
        <v>3</v>
      </c>
      <c r="J71" s="439">
        <f>COUNTIFS('Summarized Plan'!$G:$G,'Report Summary'!I69,'Summarized Plan'!$H:$H,'Report Summary'!$C$2)</f>
        <v>0</v>
      </c>
      <c r="K71" s="232">
        <f>SUMIFS('Summarized Plan'!$P:$P,'Summarized Plan'!$G:$G,'Report Summary'!I69,'Summarized Plan'!$H:$H,'Report Summary'!$C$2)</f>
        <v>0</v>
      </c>
      <c r="L71" s="439">
        <f>SUMIFS('Summarized Plan'!$C:$C,'Summarized Plan'!$G:$G,'Report Summary'!I69,'Summarized Plan'!$H:$H,'Report Summary'!$C$2)</f>
        <v>0</v>
      </c>
      <c r="M71" s="232">
        <f>SUMIFS('Summarized Plan'!$Q:$Q,'Summarized Plan'!$G:$G,'Report Summary'!I69,'Summarized Plan'!$H:$H,'Report Summary'!$C$2)</f>
        <v>0</v>
      </c>
      <c r="N71" s="440" t="str">
        <f>IF(ISERROR(K71/J71),"-",K71/J71)</f>
        <v>-</v>
      </c>
    </row>
    <row r="72" spans="9:14" ht="18.600000000000001" customHeight="1">
      <c r="I72" s="438" t="s">
        <v>73</v>
      </c>
      <c r="J72" s="439">
        <f>SUMIF('Summarized Plan'!$G:$G,'Report Summary'!I69,'Summarized Plan'!$R:$R)</f>
        <v>0</v>
      </c>
      <c r="K72" s="232">
        <f>SUMIFS('Summarized Plan'!$P:$P,'Summarized Plan'!$R:$R,"=1",'Summarized Plan'!$G:$G,'Report Summary'!I69)</f>
        <v>0</v>
      </c>
      <c r="L72" s="439">
        <f>SUMIFS('Summarized Plan'!$C:$C,'Summarized Plan'!$R:$R,"=1",'Summarized Plan'!$G:$G,'Report Summary'!I69)</f>
        <v>0</v>
      </c>
      <c r="M72" s="232">
        <f>SUMIFS('Summarized Plan'!$Q:$Q,'Summarized Plan'!$R:$R,"=1",'Summarized Plan'!$G:$G,'Report Summary'!I69)</f>
        <v>0</v>
      </c>
      <c r="N72" s="440" t="str">
        <f>IF(ISERROR(K72/J72),"-",K72/J72)</f>
        <v>-</v>
      </c>
    </row>
    <row r="73" spans="9:14" ht="19.8">
      <c r="I73" s="438" t="s">
        <v>75</v>
      </c>
      <c r="J73" s="439">
        <f>SUMIF('Summarized Plan'!$G:$G,'Report Summary'!I69,'Summarized Plan'!$S:$S)</f>
        <v>0</v>
      </c>
      <c r="K73" s="232">
        <f>SUMIFS('Summarized Plan'!$P:$P,'Summarized Plan'!$S:$S,"=1",'Summarized Plan'!$G:$G,'Report Summary'!I69)</f>
        <v>0</v>
      </c>
      <c r="L73" s="439">
        <f>SUMIFS('Summarized Plan'!$C:$C,'Summarized Plan'!$S:$S,"=1",'Summarized Plan'!$G:$G,'Report Summary'!I69)</f>
        <v>0</v>
      </c>
      <c r="M73" s="232">
        <f>SUMIFS('Summarized Plan'!$Q:$Q,'Summarized Plan'!$S:$S,"=1",'Summarized Plan'!$G:$G,'Report Summary'!I69)</f>
        <v>0</v>
      </c>
      <c r="N73" s="440" t="str">
        <f>IF(ISERROR(K73/J73),"-",K73/J73)</f>
        <v>-</v>
      </c>
    </row>
    <row r="74" spans="9:14" ht="19.8">
      <c r="I74" s="438" t="s">
        <v>78</v>
      </c>
      <c r="J74" s="73">
        <f>SUM(J71:J73)</f>
        <v>0</v>
      </c>
      <c r="K74" s="74">
        <f>SUM(K71:K73)</f>
        <v>0</v>
      </c>
      <c r="L74" s="73">
        <f>SUM(L71:L73)</f>
        <v>0</v>
      </c>
      <c r="M74" s="74">
        <f>SUM(M71:M73)</f>
        <v>0</v>
      </c>
      <c r="N74" s="75" t="str">
        <f>IF(ISERROR(K74/J74),"-",K74/J74)</f>
        <v>-</v>
      </c>
    </row>
    <row r="75" spans="9:14" ht="19.8">
      <c r="I75" s="46"/>
      <c r="J75" s="46"/>
      <c r="K75" s="46"/>
      <c r="L75" s="46"/>
      <c r="M75" s="46"/>
      <c r="N75" s="46"/>
    </row>
    <row r="76" spans="9:14" ht="37.200000000000003">
      <c r="I76" s="252" t="s">
        <v>1094</v>
      </c>
      <c r="J76" s="142" t="s">
        <v>56</v>
      </c>
      <c r="K76" s="174"/>
      <c r="L76" s="142" t="s">
        <v>57</v>
      </c>
      <c r="M76" s="174"/>
      <c r="N76" s="143" t="s">
        <v>58</v>
      </c>
    </row>
    <row r="77" spans="9:14" ht="18.600000000000001">
      <c r="I77" s="253"/>
      <c r="J77" s="55" t="s">
        <v>61</v>
      </c>
      <c r="K77" s="56" t="s">
        <v>62</v>
      </c>
      <c r="L77" s="55" t="s">
        <v>61</v>
      </c>
      <c r="M77" s="56" t="s">
        <v>62</v>
      </c>
      <c r="N77" s="122"/>
    </row>
    <row r="78" spans="9:14" ht="19.8">
      <c r="I78" s="438" t="s">
        <v>3</v>
      </c>
      <c r="J78" s="439">
        <f>COUNTIFS('Summarized Plan'!$G:$G,'Report Summary'!I76,'Summarized Plan'!$H:$H,'Report Summary'!$C$2)</f>
        <v>1</v>
      </c>
      <c r="K78" s="232">
        <f>SUMIFS('Summarized Plan'!$P:$P,'Summarized Plan'!$G:$G,'Report Summary'!I76,'Summarized Plan'!$H:$H,'Report Summary'!$C$2)</f>
        <v>1</v>
      </c>
      <c r="L78" s="439">
        <f>SUMIFS('Summarized Plan'!$C:$C,'Summarized Plan'!$G:$G,'Report Summary'!I76,'Summarized Plan'!$H:$H,'Report Summary'!$C$2)</f>
        <v>320</v>
      </c>
      <c r="M78" s="232">
        <f>SUMIFS('Summarized Plan'!$Q:$Q,'Summarized Plan'!$G:$G,'Report Summary'!I76,'Summarized Plan'!$H:$H,'Report Summary'!$C$2)</f>
        <v>320</v>
      </c>
      <c r="N78" s="440">
        <f>IF(ISERROR(K78/J78),"-",K78/J78)</f>
        <v>1</v>
      </c>
    </row>
    <row r="79" spans="9:14" ht="18.600000000000001" customHeight="1">
      <c r="I79" s="438" t="s">
        <v>73</v>
      </c>
      <c r="J79" s="439" t="e">
        <f>SUMIF('Summarized Plan'!$G:$G,'Report Summary'!I76,'Summarized Plan'!$R:$R)</f>
        <v>#REF!</v>
      </c>
      <c r="K79" s="232">
        <f>SUMIFS('Summarized Plan'!$P:$P,'Summarized Plan'!$R:$R,"=1",'Summarized Plan'!$G:$G,'Report Summary'!I76)</f>
        <v>0</v>
      </c>
      <c r="L79" s="439">
        <f>SUMIFS('Summarized Plan'!$C:$C,'Summarized Plan'!$R:$R,"=1",'Summarized Plan'!$G:$G,'Report Summary'!I76)</f>
        <v>0</v>
      </c>
      <c r="M79" s="232">
        <f>SUMIFS('Summarized Plan'!$Q:$Q,'Summarized Plan'!$R:$R,"=1",'Summarized Plan'!$G:$G,'Report Summary'!I76)</f>
        <v>0</v>
      </c>
      <c r="N79" s="440" t="str">
        <f>IF(ISERROR(K79/J79),"-",K79/J79)</f>
        <v>-</v>
      </c>
    </row>
    <row r="80" spans="9:14" ht="19.8">
      <c r="I80" s="438" t="s">
        <v>75</v>
      </c>
      <c r="J80" s="439" t="e">
        <f>SUMIF('Summarized Plan'!$G:$G,'Report Summary'!I76,'Summarized Plan'!$S:$S)</f>
        <v>#REF!</v>
      </c>
      <c r="K80" s="232">
        <f>SUMIFS('Summarized Plan'!$P:$P,'Summarized Plan'!$S:$S,"=1",'Summarized Plan'!$G:$G,'Report Summary'!I76)</f>
        <v>0</v>
      </c>
      <c r="L80" s="439">
        <f>SUMIFS('Summarized Plan'!$C:$C,'Summarized Plan'!$S:$S,"=1",'Summarized Plan'!$G:$G,'Report Summary'!I76)</f>
        <v>0</v>
      </c>
      <c r="M80" s="232">
        <f>SUMIFS('Summarized Plan'!$Q:$Q,'Summarized Plan'!$S:$S,"=1",'Summarized Plan'!$G:$G,'Report Summary'!I76)</f>
        <v>0</v>
      </c>
      <c r="N80" s="440" t="str">
        <f>IF(ISERROR(K80/J80),"-",K80/J80)</f>
        <v>-</v>
      </c>
    </row>
    <row r="81" spans="9:14" ht="19.8">
      <c r="I81" s="69" t="s">
        <v>78</v>
      </c>
      <c r="J81" s="73" t="e">
        <f>SUM(J78:J80)</f>
        <v>#REF!</v>
      </c>
      <c r="K81" s="73">
        <f>SUM(K78:K80)</f>
        <v>1</v>
      </c>
      <c r="L81" s="73">
        <f>SUM(L78:L80)</f>
        <v>320</v>
      </c>
      <c r="M81" s="73">
        <f>SUM(M78:M80)</f>
        <v>320</v>
      </c>
      <c r="N81" s="75" t="str">
        <f>IF(ISERROR(K81/J81),"-",K81/J81)</f>
        <v>-</v>
      </c>
    </row>
    <row r="82" spans="9:14" ht="19.8">
      <c r="I82" s="46"/>
      <c r="J82" s="46"/>
      <c r="K82" s="46"/>
      <c r="L82" s="46"/>
      <c r="M82" s="46"/>
      <c r="N82" s="46"/>
    </row>
    <row r="83" spans="9:14" ht="37.200000000000003">
      <c r="I83" s="252" t="s">
        <v>13</v>
      </c>
      <c r="J83" s="142" t="s">
        <v>56</v>
      </c>
      <c r="K83" s="174"/>
      <c r="L83" s="142" t="s">
        <v>57</v>
      </c>
      <c r="M83" s="174"/>
      <c r="N83" s="143" t="s">
        <v>58</v>
      </c>
    </row>
    <row r="84" spans="9:14" ht="18.600000000000001">
      <c r="I84" s="253"/>
      <c r="J84" s="55" t="s">
        <v>61</v>
      </c>
      <c r="K84" s="56" t="s">
        <v>62</v>
      </c>
      <c r="L84" s="55" t="s">
        <v>61</v>
      </c>
      <c r="M84" s="56" t="s">
        <v>62</v>
      </c>
      <c r="N84" s="122"/>
    </row>
    <row r="85" spans="9:14" ht="19.8">
      <c r="I85" s="438" t="s">
        <v>3</v>
      </c>
      <c r="J85" s="439">
        <f>COUNTIFS('Summarized Plan'!$G:$G,'Report Summary'!I83,'Summarized Plan'!$H:$H,'Report Summary'!$C$2)</f>
        <v>3</v>
      </c>
      <c r="K85" s="232">
        <f>SUMIFS('Summarized Plan'!$P:$P,'Summarized Plan'!$G:$G,'Report Summary'!I83,'Summarized Plan'!$H:$H,'Report Summary'!$C$2)</f>
        <v>1</v>
      </c>
      <c r="L85" s="439">
        <f>SUMIFS('Summarized Plan'!$C:$C,'Summarized Plan'!$G:$G,'Report Summary'!I83,'Summarized Plan'!$H:$H,'Report Summary'!$C$2)</f>
        <v>557</v>
      </c>
      <c r="M85" s="232">
        <f>SUMIFS('Summarized Plan'!$Q:$Q,'Summarized Plan'!$G:$G,'Report Summary'!I83,'Summarized Plan'!$H:$H,'Report Summary'!$C$2)</f>
        <v>224</v>
      </c>
      <c r="N85" s="440">
        <f>IF(ISERROR(K85/J85),"-",K85/J85)</f>
        <v>0.33333333333333331</v>
      </c>
    </row>
    <row r="86" spans="9:14" ht="19.8">
      <c r="I86" s="69" t="s">
        <v>73</v>
      </c>
      <c r="J86" s="439" t="e">
        <f>SUMIF('Summarized Plan'!$G:$G,'Report Summary'!I83,'Summarized Plan'!$R:$R)</f>
        <v>#REF!</v>
      </c>
      <c r="K86" s="232">
        <f>SUMIFS('Summarized Plan'!$P:$P,'Summarized Plan'!$R:$R,"=1",'Summarized Plan'!$G:$G,'Report Summary'!I83)</f>
        <v>0</v>
      </c>
      <c r="L86" s="439">
        <f>SUMIFS('Summarized Plan'!$C:$C,'Summarized Plan'!$R:$R,"=1",'Summarized Plan'!$G:$G,'Report Summary'!I83)</f>
        <v>0</v>
      </c>
      <c r="M86" s="232">
        <f>SUMIFS('Summarized Plan'!$Q:$Q,'Summarized Plan'!$R:$R,"=1",'Summarized Plan'!$G:$G,'Report Summary'!I83)</f>
        <v>0</v>
      </c>
      <c r="N86" s="440" t="str">
        <f>IF(ISERROR(K86/J86),"-",K86/J86)</f>
        <v>-</v>
      </c>
    </row>
    <row r="87" spans="9:14" ht="19.8">
      <c r="I87" s="69" t="s">
        <v>75</v>
      </c>
      <c r="J87" s="439" t="e">
        <f>SUMIF('Summarized Plan'!$G:$G,'Report Summary'!I83,'Summarized Plan'!$S:$S)</f>
        <v>#REF!</v>
      </c>
      <c r="K87" s="232">
        <f>SUMIFS('Summarized Plan'!$P:$P,'Summarized Plan'!$S:$S,"=1",'Summarized Plan'!$G:$G,'Report Summary'!I83)</f>
        <v>0</v>
      </c>
      <c r="L87" s="439">
        <f>SUMIFS('Summarized Plan'!$C:$C,'Summarized Plan'!$S:$S,"=1",'Summarized Plan'!$G:$G,'Report Summary'!I83)</f>
        <v>0</v>
      </c>
      <c r="M87" s="232">
        <f>SUMIFS('Summarized Plan'!$Q:$Q,'Summarized Plan'!$S:$S,"=1",'Summarized Plan'!$G:$G,'Report Summary'!I83)</f>
        <v>0</v>
      </c>
      <c r="N87" s="440" t="str">
        <f>IF(ISERROR(K87/J87),"-",K87/J87)</f>
        <v>-</v>
      </c>
    </row>
    <row r="88" spans="9:14" ht="19.8">
      <c r="I88" s="69" t="s">
        <v>78</v>
      </c>
      <c r="J88" s="73" t="e">
        <f>SUM(J85:J87)</f>
        <v>#REF!</v>
      </c>
      <c r="K88" s="73">
        <f>SUM(K85:K87)</f>
        <v>1</v>
      </c>
      <c r="L88" s="73">
        <f>SUM(L85:L87)</f>
        <v>557</v>
      </c>
      <c r="M88" s="73">
        <f>SUM(M85:M87)</f>
        <v>224</v>
      </c>
      <c r="N88" s="75" t="str">
        <f>IF(ISERROR(K88/J88),"-",K88/J88)</f>
        <v>-</v>
      </c>
    </row>
    <row r="89" spans="9:14" ht="19.8">
      <c r="I89" s="46"/>
      <c r="J89" s="46"/>
      <c r="K89" s="46"/>
      <c r="L89" s="46"/>
      <c r="M89" s="46"/>
      <c r="N89" s="46"/>
    </row>
    <row r="90" spans="9:14" ht="18.600000000000001">
      <c r="I90" s="250" t="s">
        <v>1095</v>
      </c>
      <c r="J90" s="142" t="s">
        <v>56</v>
      </c>
      <c r="K90" s="174"/>
      <c r="L90" s="142" t="s">
        <v>57</v>
      </c>
      <c r="M90" s="174"/>
      <c r="N90" s="143" t="s">
        <v>58</v>
      </c>
    </row>
    <row r="91" spans="9:14" ht="18.600000000000001">
      <c r="I91" s="251"/>
      <c r="J91" s="55" t="s">
        <v>61</v>
      </c>
      <c r="K91" s="56" t="s">
        <v>62</v>
      </c>
      <c r="L91" s="55" t="s">
        <v>61</v>
      </c>
      <c r="M91" s="56" t="s">
        <v>62</v>
      </c>
      <c r="N91" s="89"/>
    </row>
    <row r="92" spans="9:14" ht="19.8">
      <c r="I92" s="438" t="s">
        <v>3</v>
      </c>
      <c r="J92" s="439">
        <f>COUNTIFS('Summarized Plan'!$G:$G,'Report Summary'!I90,'Summarized Plan'!$H:$H,'Report Summary'!$C$2)</f>
        <v>2</v>
      </c>
      <c r="K92" s="232">
        <f>SUMIFS('Summarized Plan'!$P:$P,'Summarized Plan'!$G:$G,'Report Summary'!I90,'Summarized Plan'!$H:$H,'Report Summary'!$C$2)</f>
        <v>1</v>
      </c>
      <c r="L92" s="439">
        <f>SUMIFS('Summarized Plan'!$C:$C,'Summarized Plan'!$G:$G,'Report Summary'!I90,'Summarized Plan'!$H:$H,'Report Summary'!$C$2)</f>
        <v>519</v>
      </c>
      <c r="M92" s="232">
        <f>SUMIFS('Summarized Plan'!$Q:$Q,'Summarized Plan'!$G:$G,'Report Summary'!I90,'Summarized Plan'!$H:$H,'Report Summary'!$C$2)</f>
        <v>182</v>
      </c>
      <c r="N92" s="440">
        <f>IF(ISERROR(K92/J92),"-",K92/J92)</f>
        <v>0.5</v>
      </c>
    </row>
    <row r="93" spans="9:14" ht="19.8">
      <c r="I93" s="438" t="s">
        <v>73</v>
      </c>
      <c r="J93" s="439" t="e">
        <f>SUMIF('Summarized Plan'!$G:$G,'Report Summary'!I90,'Summarized Plan'!$R:$R)</f>
        <v>#REF!</v>
      </c>
      <c r="K93" s="232">
        <f>SUMIFS('Summarized Plan'!$P:$P,'Summarized Plan'!$R:$R,"=1",'Summarized Plan'!$G:$G,'Report Summary'!I90)</f>
        <v>0</v>
      </c>
      <c r="L93" s="439">
        <f>SUMIFS('Summarized Plan'!$C:$C,'Summarized Plan'!$R:$R,"=1",'Summarized Plan'!$G:$G,'Report Summary'!I90)</f>
        <v>0</v>
      </c>
      <c r="M93" s="232">
        <f>SUMIFS('Summarized Plan'!$Q:$Q,'Summarized Plan'!$R:$R,"=1",'Summarized Plan'!$G:$G,'Report Summary'!I90)</f>
        <v>0</v>
      </c>
      <c r="N93" s="440" t="str">
        <f>IF(ISERROR(K93/J93),"-",K93/J93)</f>
        <v>-</v>
      </c>
    </row>
    <row r="94" spans="9:14" ht="19.8">
      <c r="I94" s="438" t="s">
        <v>75</v>
      </c>
      <c r="J94" s="439" t="e">
        <f>SUMIF('Summarized Plan'!$G:$G,'Report Summary'!I90,'Summarized Plan'!$S:$S)</f>
        <v>#REF!</v>
      </c>
      <c r="K94" s="232">
        <f>SUMIFS('Summarized Plan'!$P:$P,'Summarized Plan'!$S:$S,"=1",'Summarized Plan'!$G:$G,'Report Summary'!I90)</f>
        <v>0</v>
      </c>
      <c r="L94" s="439">
        <f>SUMIFS('Summarized Plan'!$C:$C,'Summarized Plan'!$S:$S,"=1",'Summarized Plan'!$G:$G,'Report Summary'!I90)</f>
        <v>0</v>
      </c>
      <c r="M94" s="232">
        <f>SUMIFS('Summarized Plan'!$Q:$Q,'Summarized Plan'!$S:$S,"=1",'Summarized Plan'!$G:$G,'Report Summary'!I90)</f>
        <v>0</v>
      </c>
      <c r="N94" s="440" t="str">
        <f>IF(ISERROR(K94/J94),"-",K94/J94)</f>
        <v>-</v>
      </c>
    </row>
    <row r="95" spans="9:14" ht="19.8">
      <c r="I95" s="438" t="s">
        <v>78</v>
      </c>
      <c r="J95" s="73" t="e">
        <f>SUM(J92:J94)</f>
        <v>#REF!</v>
      </c>
      <c r="K95" s="74">
        <f>SUM(K92:K94)</f>
        <v>1</v>
      </c>
      <c r="L95" s="73">
        <f>SUM(L92:L94)</f>
        <v>519</v>
      </c>
      <c r="M95" s="74">
        <f>SUM(M92:M94)</f>
        <v>182</v>
      </c>
      <c r="N95" s="75" t="str">
        <f>IF(ISERROR(K95/J95),"-",K95/J95)</f>
        <v>-</v>
      </c>
    </row>
    <row r="96" spans="9:14" ht="19.8">
      <c r="I96" s="46"/>
      <c r="J96" s="46"/>
      <c r="K96" s="46"/>
      <c r="L96" s="46"/>
      <c r="M96" s="46"/>
      <c r="N96" s="46"/>
    </row>
    <row r="97" spans="9:14" ht="18.600000000000001">
      <c r="I97" s="250"/>
      <c r="J97" s="142" t="s">
        <v>56</v>
      </c>
      <c r="K97" s="174"/>
      <c r="L97" s="142" t="s">
        <v>57</v>
      </c>
      <c r="M97" s="174"/>
      <c r="N97" s="143" t="s">
        <v>58</v>
      </c>
    </row>
    <row r="98" spans="9:14" ht="18.600000000000001">
      <c r="I98" s="251"/>
      <c r="J98" s="55" t="s">
        <v>61</v>
      </c>
      <c r="K98" s="56" t="s">
        <v>62</v>
      </c>
      <c r="L98" s="55" t="s">
        <v>61</v>
      </c>
      <c r="M98" s="56" t="s">
        <v>62</v>
      </c>
      <c r="N98" s="122"/>
    </row>
    <row r="99" spans="9:14" ht="18.600000000000001" customHeight="1">
      <c r="I99" s="438" t="s">
        <v>3</v>
      </c>
      <c r="J99" s="439">
        <f>COUNTIFS('Summarized Plan'!$G:$G,'Report Summary'!#REF!,'Summarized Plan'!$H:$H,'Report Summary'!$C$2)</f>
        <v>0</v>
      </c>
      <c r="K99" s="232">
        <f>SUMIFS('Summarized Plan'!$P:$P,'Summarized Plan'!$G:$G,'Report Summary'!#REF!,'Summarized Plan'!$H:$H,'Report Summary'!$C$2)</f>
        <v>0</v>
      </c>
      <c r="L99" s="439">
        <f>SUMIFS('Summarized Plan'!$C:$C,'Summarized Plan'!$G:$G,'Report Summary'!#REF!,'Summarized Plan'!$H:$H,'Report Summary'!$C$2)</f>
        <v>0</v>
      </c>
      <c r="M99" s="232">
        <f>SUMIFS('Summarized Plan'!$Q:$Q,'Summarized Plan'!$G:$G,'Report Summary'!#REF!,'Summarized Plan'!$H:$H,'Report Summary'!$C$2)</f>
        <v>0</v>
      </c>
      <c r="N99" s="440" t="str">
        <f>IF(ISERROR(K99/J99),"-",K99/J99)</f>
        <v>-</v>
      </c>
    </row>
    <row r="100" spans="9:14" ht="19.8">
      <c r="I100" s="438" t="s">
        <v>73</v>
      </c>
      <c r="J100" s="439">
        <f>COUNTIFS('Summarized Plan'!$G:$G,'Report Summary'!#REF!,'Summarized Plan'!$H:$H,'Report Summary'!$C$2)</f>
        <v>0</v>
      </c>
      <c r="K100" s="232">
        <f>SUMIFS('Summarized Plan'!$P:$P,'Summarized Plan'!$G:$G,'Report Summary'!#REF!,'Summarized Plan'!$H:$H,'Report Summary'!$C$2)</f>
        <v>0</v>
      </c>
      <c r="L100" s="439">
        <f>SUMIFS('Summarized Plan'!$C:$C,'Summarized Plan'!$G:$G,'Report Summary'!#REF!,'Summarized Plan'!$H:$H,'Report Summary'!$C$2)</f>
        <v>0</v>
      </c>
      <c r="M100" s="232">
        <f>SUMIFS('Summarized Plan'!$Q:$Q,'Summarized Plan'!$G:$G,'Report Summary'!#REF!,'Summarized Plan'!$H:$H,'Report Summary'!$C$2)</f>
        <v>0</v>
      </c>
      <c r="N100" s="440" t="str">
        <f>IF(ISERROR(K100/J100),"-",K100/J100)</f>
        <v>-</v>
      </c>
    </row>
    <row r="101" spans="9:14" ht="19.8">
      <c r="I101" s="69" t="s">
        <v>78</v>
      </c>
      <c r="J101" s="73">
        <f>SUM(J99:J99)</f>
        <v>0</v>
      </c>
      <c r="K101" s="74">
        <f>SUM(K99:K99)</f>
        <v>0</v>
      </c>
      <c r="L101" s="73">
        <f>SUM(L99:L99)</f>
        <v>0</v>
      </c>
      <c r="M101" s="74">
        <f>SUM(M99:M99)</f>
        <v>0</v>
      </c>
      <c r="N101" s="75" t="str">
        <f>IF(ISERROR(K101/J101),"-",K101/J101)</f>
        <v>-</v>
      </c>
    </row>
    <row r="102" spans="9:14" ht="19.8">
      <c r="I102" s="46"/>
      <c r="J102" s="46"/>
      <c r="K102" s="46"/>
      <c r="L102" s="46"/>
      <c r="M102" s="46"/>
      <c r="N102" s="46"/>
    </row>
    <row r="103" spans="9:14" ht="55.8">
      <c r="I103" s="252" t="s">
        <v>1096</v>
      </c>
      <c r="J103" s="142" t="s">
        <v>56</v>
      </c>
      <c r="K103" s="174"/>
      <c r="L103" s="142" t="s">
        <v>57</v>
      </c>
      <c r="M103" s="174"/>
      <c r="N103" s="143" t="s">
        <v>58</v>
      </c>
    </row>
    <row r="104" spans="9:14" ht="18.600000000000001">
      <c r="I104" s="253"/>
      <c r="J104" s="55" t="s">
        <v>61</v>
      </c>
      <c r="K104" s="56" t="s">
        <v>62</v>
      </c>
      <c r="L104" s="55" t="s">
        <v>61</v>
      </c>
      <c r="M104" s="56" t="s">
        <v>62</v>
      </c>
      <c r="N104" s="122"/>
    </row>
    <row r="105" spans="9:14" ht="19.8">
      <c r="I105" s="438" t="s">
        <v>3</v>
      </c>
      <c r="J105" s="439">
        <f>COUNTIFS('Summarized Plan'!$G:$G,'Report Summary'!#REF!,'Summarized Plan'!$H:$H,'Report Summary'!$C$2)</f>
        <v>0</v>
      </c>
      <c r="K105" s="232">
        <f>SUMIFS('Summarized Plan'!$P:$P,'Summarized Plan'!$G:$G,'Report Summary'!#REF!,'Summarized Plan'!$H:$H,'Report Summary'!$C$2)</f>
        <v>0</v>
      </c>
      <c r="L105" s="439">
        <f>SUMIFS('Summarized Plan'!$C:$C,'Summarized Plan'!$G:$G,'Report Summary'!#REF!,'Summarized Plan'!$H:$H,'Report Summary'!$C$2)</f>
        <v>0</v>
      </c>
      <c r="M105" s="232">
        <f>SUMIFS('Summarized Plan'!$Q:$Q,'Summarized Plan'!$G:$G,'Report Summary'!#REF!,'Summarized Plan'!$H:$H,'Report Summary'!$C$2)</f>
        <v>0</v>
      </c>
      <c r="N105" s="440" t="str">
        <f>IF(ISERROR(K105/J105),"-",K105/J105)</f>
        <v>-</v>
      </c>
    </row>
    <row r="106" spans="9:14" ht="19.8">
      <c r="I106" s="438" t="s">
        <v>73</v>
      </c>
      <c r="J106" s="439">
        <f>COUNTIFS('Summarized Plan'!$G:$G,'Report Summary'!#REF!,'Summarized Plan'!$H:$H,'Report Summary'!$C$2)</f>
        <v>0</v>
      </c>
      <c r="K106" s="232">
        <f>SUMIFS('Summarized Plan'!$P:$P,'Summarized Plan'!$G:$G,'Report Summary'!#REF!,'Summarized Plan'!$H:$H,'Report Summary'!$C$2)</f>
        <v>0</v>
      </c>
      <c r="L106" s="439">
        <f>SUMIFS('Summarized Plan'!$C:$C,'Summarized Plan'!$G:$G,'Report Summary'!#REF!,'Summarized Plan'!$H:$H,'Report Summary'!$C$2)</f>
        <v>0</v>
      </c>
      <c r="M106" s="232">
        <f>SUMIFS('Summarized Plan'!$Q:$Q,'Summarized Plan'!$G:$G,'Report Summary'!#REF!,'Summarized Plan'!$H:$H,'Report Summary'!$C$2)</f>
        <v>0</v>
      </c>
      <c r="N106" s="440" t="str">
        <f>IF(ISERROR(K106/J106),"-",K106/J106)</f>
        <v>-</v>
      </c>
    </row>
    <row r="107" spans="9:14" ht="19.8">
      <c r="I107" s="69" t="s">
        <v>78</v>
      </c>
      <c r="J107" s="73">
        <f>SUM(J105:J105)</f>
        <v>0</v>
      </c>
      <c r="K107" s="74">
        <f>SUM(K105:K105)</f>
        <v>0</v>
      </c>
      <c r="L107" s="73">
        <f>SUM(L105:L105)</f>
        <v>0</v>
      </c>
      <c r="M107" s="74">
        <f>SUM(M105:M105)</f>
        <v>0</v>
      </c>
      <c r="N107" s="75" t="str">
        <f>IF(ISERROR(K107/J107),"-",K107/J107)</f>
        <v>-</v>
      </c>
    </row>
  </sheetData>
  <mergeCells count="4">
    <mergeCell ref="I6:I7"/>
    <mergeCell ref="J6:K6"/>
    <mergeCell ref="L6:M6"/>
    <mergeCell ref="N6:N7"/>
  </mergeCells>
  <pageMargins left="0.7" right="0.7" top="0.75" bottom="0.75" header="0.3" footer="0.3"/>
  <pageSetup orientation="portrait" r:id="rId1"/>
  <headerFooter>
    <oddFooter>&amp;C_x000D_&amp;1#&amp;"Calibri"&amp;10&amp;K000000 Classification - Internal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F122"/>
  <sheetViews>
    <sheetView topLeftCell="A34" workbookViewId="0">
      <selection activeCell="A59" sqref="A59"/>
    </sheetView>
  </sheetViews>
  <sheetFormatPr defaultRowHeight="14.4"/>
  <cols>
    <col min="1" max="1" width="13.6640625" bestFit="1" customWidth="1"/>
    <col min="2" max="2" width="10.5546875" customWidth="1"/>
    <col min="3" max="3" width="11.33203125" bestFit="1" customWidth="1"/>
    <col min="4" max="4" width="45.5546875" bestFit="1" customWidth="1"/>
    <col min="6" max="6" width="12.88671875" bestFit="1" customWidth="1"/>
  </cols>
  <sheetData>
    <row r="1" spans="1:6" ht="46.8">
      <c r="A1" s="162" t="s">
        <v>1097</v>
      </c>
      <c r="B1" s="162" t="s">
        <v>1098</v>
      </c>
      <c r="C1" s="163" t="s">
        <v>1099</v>
      </c>
      <c r="D1" s="164" t="s">
        <v>1100</v>
      </c>
      <c r="E1" s="165" t="s">
        <v>1101</v>
      </c>
      <c r="F1" s="165" t="s">
        <v>1102</v>
      </c>
    </row>
    <row r="2" spans="1:6" ht="15.6">
      <c r="A2" s="441">
        <v>6</v>
      </c>
      <c r="B2" s="442" t="s">
        <v>28</v>
      </c>
      <c r="C2" s="443">
        <v>505297249</v>
      </c>
      <c r="D2" s="444" t="s">
        <v>1103</v>
      </c>
      <c r="E2" s="444" t="s">
        <v>1104</v>
      </c>
      <c r="F2" s="445" t="s">
        <v>1105</v>
      </c>
    </row>
    <row r="3" spans="1:6" ht="15.6">
      <c r="A3" s="166">
        <v>4</v>
      </c>
      <c r="B3" s="167" t="s">
        <v>28</v>
      </c>
      <c r="C3" s="168">
        <v>502875418</v>
      </c>
      <c r="D3" s="169" t="s">
        <v>847</v>
      </c>
      <c r="E3" s="169" t="s">
        <v>1104</v>
      </c>
      <c r="F3" s="170" t="s">
        <v>1105</v>
      </c>
    </row>
    <row r="4" spans="1:6" ht="15.6">
      <c r="A4" s="166">
        <v>6</v>
      </c>
      <c r="B4" s="167" t="s">
        <v>28</v>
      </c>
      <c r="C4" s="168">
        <v>503788693</v>
      </c>
      <c r="D4" s="169" t="s">
        <v>1106</v>
      </c>
      <c r="E4" s="169" t="s">
        <v>1104</v>
      </c>
      <c r="F4" s="170" t="s">
        <v>1105</v>
      </c>
    </row>
    <row r="5" spans="1:6" ht="15.6">
      <c r="A5" s="166">
        <v>4</v>
      </c>
      <c r="B5" s="167" t="s">
        <v>28</v>
      </c>
      <c r="C5" s="168">
        <v>505112138</v>
      </c>
      <c r="D5" s="171" t="s">
        <v>848</v>
      </c>
      <c r="E5" s="171" t="s">
        <v>1104</v>
      </c>
      <c r="F5" s="170" t="s">
        <v>1105</v>
      </c>
    </row>
    <row r="6" spans="1:6" ht="15.6">
      <c r="A6" s="166">
        <v>6</v>
      </c>
      <c r="B6" s="167" t="s">
        <v>28</v>
      </c>
      <c r="C6" s="168">
        <v>505284593</v>
      </c>
      <c r="D6" s="169" t="s">
        <v>826</v>
      </c>
      <c r="E6" s="169" t="s">
        <v>1104</v>
      </c>
      <c r="F6" s="170" t="s">
        <v>1105</v>
      </c>
    </row>
    <row r="7" spans="1:6" ht="15.6">
      <c r="A7" s="166" t="s">
        <v>1107</v>
      </c>
      <c r="B7" s="167" t="s">
        <v>28</v>
      </c>
      <c r="C7" s="168">
        <v>505145585</v>
      </c>
      <c r="D7" s="169" t="s">
        <v>1108</v>
      </c>
      <c r="E7" s="169" t="s">
        <v>1104</v>
      </c>
      <c r="F7" s="170" t="s">
        <v>1105</v>
      </c>
    </row>
    <row r="8" spans="1:6" ht="15.6">
      <c r="A8" s="166">
        <v>6</v>
      </c>
      <c r="B8" s="167" t="s">
        <v>28</v>
      </c>
      <c r="C8" s="168">
        <v>503216068</v>
      </c>
      <c r="D8" s="169" t="s">
        <v>827</v>
      </c>
      <c r="E8" s="169" t="s">
        <v>1104</v>
      </c>
      <c r="F8" s="170" t="s">
        <v>1105</v>
      </c>
    </row>
    <row r="9" spans="1:6" ht="15.6">
      <c r="A9" s="166">
        <v>8</v>
      </c>
      <c r="B9" s="167" t="s">
        <v>28</v>
      </c>
      <c r="C9" s="168">
        <v>505272347</v>
      </c>
      <c r="D9" s="169" t="s">
        <v>1109</v>
      </c>
      <c r="E9" s="169" t="s">
        <v>1104</v>
      </c>
      <c r="F9" s="170" t="s">
        <v>1105</v>
      </c>
    </row>
    <row r="10" spans="1:6" ht="15.6">
      <c r="A10" s="166">
        <v>4</v>
      </c>
      <c r="B10" s="167" t="s">
        <v>28</v>
      </c>
      <c r="C10" s="168">
        <v>505121847</v>
      </c>
      <c r="D10" s="169" t="s">
        <v>1110</v>
      </c>
      <c r="E10" s="169" t="s">
        <v>1104</v>
      </c>
      <c r="F10" s="170" t="s">
        <v>1105</v>
      </c>
    </row>
    <row r="11" spans="1:6" ht="15.6">
      <c r="A11" s="166">
        <v>4</v>
      </c>
      <c r="B11" s="167" t="s">
        <v>28</v>
      </c>
      <c r="C11" s="168">
        <v>505234275</v>
      </c>
      <c r="D11" s="169" t="s">
        <v>828</v>
      </c>
      <c r="E11" s="169" t="s">
        <v>1104</v>
      </c>
      <c r="F11" s="170" t="s">
        <v>1105</v>
      </c>
    </row>
    <row r="12" spans="1:6" ht="15.6">
      <c r="A12" s="166">
        <v>6</v>
      </c>
      <c r="B12" s="167" t="s">
        <v>28</v>
      </c>
      <c r="C12" s="168">
        <v>503633534</v>
      </c>
      <c r="D12" s="169" t="s">
        <v>829</v>
      </c>
      <c r="E12" s="169" t="s">
        <v>1104</v>
      </c>
      <c r="F12" s="170" t="s">
        <v>1105</v>
      </c>
    </row>
    <row r="13" spans="1:6" ht="15.6">
      <c r="A13" s="166">
        <v>4</v>
      </c>
      <c r="B13" s="167" t="s">
        <v>28</v>
      </c>
      <c r="C13" s="168">
        <v>505164173</v>
      </c>
      <c r="D13" s="169" t="s">
        <v>1111</v>
      </c>
      <c r="E13" s="169" t="s">
        <v>1104</v>
      </c>
      <c r="F13" s="170" t="s">
        <v>1105</v>
      </c>
    </row>
    <row r="14" spans="1:6" ht="15.6">
      <c r="A14" s="166">
        <v>4</v>
      </c>
      <c r="B14" s="167" t="s">
        <v>28</v>
      </c>
      <c r="C14" s="168">
        <v>503803944</v>
      </c>
      <c r="D14" s="169" t="s">
        <v>850</v>
      </c>
      <c r="E14" s="169" t="s">
        <v>1104</v>
      </c>
      <c r="F14" s="170" t="s">
        <v>1105</v>
      </c>
    </row>
    <row r="15" spans="1:6" ht="15.6">
      <c r="A15" s="166">
        <v>4</v>
      </c>
      <c r="B15" s="167" t="s">
        <v>28</v>
      </c>
      <c r="C15" s="168">
        <v>503815717</v>
      </c>
      <c r="D15" s="169" t="s">
        <v>1112</v>
      </c>
      <c r="E15" s="169" t="s">
        <v>1104</v>
      </c>
      <c r="F15" s="170" t="s">
        <v>1105</v>
      </c>
    </row>
    <row r="16" spans="1:6" ht="15.6">
      <c r="A16" s="166">
        <v>6</v>
      </c>
      <c r="B16" s="167" t="s">
        <v>28</v>
      </c>
      <c r="C16" s="168">
        <v>505275239</v>
      </c>
      <c r="D16" s="169" t="s">
        <v>830</v>
      </c>
      <c r="E16" s="169" t="s">
        <v>1104</v>
      </c>
      <c r="F16" s="170" t="s">
        <v>1105</v>
      </c>
    </row>
    <row r="17" spans="1:6" ht="15.6">
      <c r="A17" s="166">
        <v>6</v>
      </c>
      <c r="B17" s="167" t="s">
        <v>28</v>
      </c>
      <c r="C17" s="168">
        <v>505081059</v>
      </c>
      <c r="D17" s="172" t="s">
        <v>831</v>
      </c>
      <c r="E17" s="169" t="s">
        <v>1104</v>
      </c>
      <c r="F17" s="170" t="s">
        <v>1105</v>
      </c>
    </row>
    <row r="18" spans="1:6" ht="15.6">
      <c r="A18" s="166" t="s">
        <v>1113</v>
      </c>
      <c r="B18" s="167" t="s">
        <v>28</v>
      </c>
      <c r="C18" s="168">
        <v>505272765</v>
      </c>
      <c r="D18" s="172" t="s">
        <v>841</v>
      </c>
      <c r="E18" s="169" t="s">
        <v>1104</v>
      </c>
      <c r="F18" s="170" t="s">
        <v>1105</v>
      </c>
    </row>
    <row r="19" spans="1:6" ht="15.6">
      <c r="A19" s="166">
        <v>4</v>
      </c>
      <c r="B19" s="167" t="s">
        <v>28</v>
      </c>
      <c r="C19" s="168">
        <v>503813555</v>
      </c>
      <c r="D19" s="172" t="s">
        <v>851</v>
      </c>
      <c r="E19" s="169" t="s">
        <v>1104</v>
      </c>
      <c r="F19" s="170" t="s">
        <v>1105</v>
      </c>
    </row>
    <row r="20" spans="1:6" ht="15.6">
      <c r="A20" s="166">
        <v>4</v>
      </c>
      <c r="B20" s="167" t="s">
        <v>28</v>
      </c>
      <c r="C20" s="168">
        <v>505290147</v>
      </c>
      <c r="D20" s="172" t="s">
        <v>832</v>
      </c>
      <c r="E20" s="169" t="s">
        <v>1104</v>
      </c>
      <c r="F20" s="170" t="s">
        <v>1105</v>
      </c>
    </row>
    <row r="21" spans="1:6" ht="15.6">
      <c r="A21" s="166">
        <v>10</v>
      </c>
      <c r="B21" s="167" t="s">
        <v>28</v>
      </c>
      <c r="C21" s="168">
        <v>505279480</v>
      </c>
      <c r="D21" s="172" t="s">
        <v>1114</v>
      </c>
      <c r="E21" s="169" t="s">
        <v>11</v>
      </c>
      <c r="F21" s="170" t="s">
        <v>1105</v>
      </c>
    </row>
    <row r="22" spans="1:6" ht="15.6">
      <c r="A22" s="166"/>
      <c r="B22" s="167"/>
      <c r="C22" s="168"/>
      <c r="D22" s="172"/>
      <c r="E22" s="169"/>
      <c r="F22" s="170"/>
    </row>
    <row r="23" spans="1:6" ht="15.6">
      <c r="A23" s="166">
        <v>6</v>
      </c>
      <c r="B23" s="167" t="s">
        <v>28</v>
      </c>
      <c r="C23" s="168">
        <v>505309818</v>
      </c>
      <c r="D23" s="172" t="s">
        <v>1115</v>
      </c>
      <c r="E23" s="169" t="s">
        <v>1116</v>
      </c>
      <c r="F23" s="170" t="s">
        <v>1105</v>
      </c>
    </row>
    <row r="24" spans="1:6" ht="15.6">
      <c r="A24" s="166">
        <v>4</v>
      </c>
      <c r="B24" s="167" t="s">
        <v>28</v>
      </c>
      <c r="C24" s="168">
        <v>503747897</v>
      </c>
      <c r="D24" s="172" t="s">
        <v>824</v>
      </c>
      <c r="E24" s="169" t="s">
        <v>1116</v>
      </c>
      <c r="F24" s="170" t="s">
        <v>1105</v>
      </c>
    </row>
    <row r="25" spans="1:6" ht="15.6">
      <c r="A25" s="166">
        <v>4</v>
      </c>
      <c r="B25" s="167" t="s">
        <v>28</v>
      </c>
      <c r="C25" s="168">
        <v>503770417</v>
      </c>
      <c r="D25" s="172" t="s">
        <v>594</v>
      </c>
      <c r="E25" s="169" t="s">
        <v>1116</v>
      </c>
      <c r="F25" s="170" t="s">
        <v>1105</v>
      </c>
    </row>
    <row r="26" spans="1:6" ht="15.6">
      <c r="A26" s="166">
        <v>6</v>
      </c>
      <c r="B26" s="167" t="s">
        <v>28</v>
      </c>
      <c r="C26" s="168">
        <v>503755057</v>
      </c>
      <c r="D26" s="172" t="s">
        <v>1117</v>
      </c>
      <c r="E26" s="169" t="s">
        <v>1116</v>
      </c>
      <c r="F26" s="170" t="s">
        <v>1105</v>
      </c>
    </row>
    <row r="27" spans="1:6" ht="15.6">
      <c r="A27" s="166">
        <v>6</v>
      </c>
      <c r="B27" s="167" t="s">
        <v>28</v>
      </c>
      <c r="C27" s="168">
        <v>505299688</v>
      </c>
      <c r="D27" s="172" t="s">
        <v>1118</v>
      </c>
      <c r="E27" s="169" t="s">
        <v>1116</v>
      </c>
      <c r="F27" s="173" t="s">
        <v>1105</v>
      </c>
    </row>
    <row r="28" spans="1:6" ht="15.6">
      <c r="A28" s="166">
        <v>6</v>
      </c>
      <c r="B28" s="167" t="s">
        <v>28</v>
      </c>
      <c r="C28" s="168">
        <v>503760994</v>
      </c>
      <c r="D28" s="172" t="s">
        <v>1119</v>
      </c>
      <c r="E28" s="169" t="s">
        <v>1116</v>
      </c>
      <c r="F28" s="170" t="s">
        <v>1105</v>
      </c>
    </row>
    <row r="29" spans="1:6" ht="15.6">
      <c r="A29" s="166">
        <v>6</v>
      </c>
      <c r="B29" s="167" t="s">
        <v>28</v>
      </c>
      <c r="C29" s="168">
        <v>503762630</v>
      </c>
      <c r="D29" s="172" t="s">
        <v>1120</v>
      </c>
      <c r="E29" s="169" t="s">
        <v>1116</v>
      </c>
      <c r="F29" s="170" t="s">
        <v>1105</v>
      </c>
    </row>
    <row r="30" spans="1:6" ht="15.6">
      <c r="A30" s="166">
        <v>6</v>
      </c>
      <c r="B30" s="167" t="s">
        <v>28</v>
      </c>
      <c r="C30" s="168">
        <v>503763745</v>
      </c>
      <c r="D30" s="172" t="s">
        <v>825</v>
      </c>
      <c r="E30" s="169" t="s">
        <v>1116</v>
      </c>
      <c r="F30" s="170" t="s">
        <v>1105</v>
      </c>
    </row>
    <row r="31" spans="1:6" ht="15.6">
      <c r="A31" s="166">
        <v>6</v>
      </c>
      <c r="B31" s="167" t="s">
        <v>28</v>
      </c>
      <c r="C31" s="168">
        <v>505293016</v>
      </c>
      <c r="D31" s="172" t="s">
        <v>1121</v>
      </c>
      <c r="E31" s="169" t="s">
        <v>1116</v>
      </c>
      <c r="F31" s="170" t="s">
        <v>1105</v>
      </c>
    </row>
    <row r="32" spans="1:6" ht="15.6">
      <c r="A32" s="166">
        <v>6</v>
      </c>
      <c r="B32" s="167" t="s">
        <v>28</v>
      </c>
      <c r="C32" s="168">
        <v>503768580</v>
      </c>
      <c r="D32" s="172" t="s">
        <v>1122</v>
      </c>
      <c r="E32" s="169" t="s">
        <v>1116</v>
      </c>
      <c r="F32" s="170" t="s">
        <v>1105</v>
      </c>
    </row>
    <row r="33" spans="1:6" ht="15.6">
      <c r="A33" s="166">
        <v>4</v>
      </c>
      <c r="B33" s="167" t="s">
        <v>28</v>
      </c>
      <c r="C33" s="168">
        <v>505016772</v>
      </c>
      <c r="D33" s="172" t="s">
        <v>598</v>
      </c>
      <c r="E33" s="169" t="s">
        <v>1116</v>
      </c>
      <c r="F33" s="170" t="s">
        <v>1105</v>
      </c>
    </row>
    <row r="34" spans="1:6" ht="15.6">
      <c r="A34" s="166">
        <v>6</v>
      </c>
      <c r="B34" s="167" t="s">
        <v>28</v>
      </c>
      <c r="C34" s="168">
        <v>504952725</v>
      </c>
      <c r="D34" s="172" t="s">
        <v>1123</v>
      </c>
      <c r="E34" s="169" t="s">
        <v>1116</v>
      </c>
      <c r="F34" s="170" t="s">
        <v>1105</v>
      </c>
    </row>
    <row r="35" spans="1:6" ht="15.6">
      <c r="A35" s="166">
        <v>4</v>
      </c>
      <c r="B35" s="167" t="s">
        <v>28</v>
      </c>
      <c r="C35" s="168">
        <v>503838871</v>
      </c>
      <c r="D35" s="172" t="s">
        <v>843</v>
      </c>
      <c r="E35" s="169" t="s">
        <v>1116</v>
      </c>
      <c r="F35" s="170" t="s">
        <v>1105</v>
      </c>
    </row>
    <row r="36" spans="1:6" ht="15.6">
      <c r="A36" s="166">
        <v>6</v>
      </c>
      <c r="B36" s="167" t="s">
        <v>28</v>
      </c>
      <c r="C36" s="168">
        <v>503775417</v>
      </c>
      <c r="D36" s="172" t="s">
        <v>1124</v>
      </c>
      <c r="E36" s="169" t="s">
        <v>1116</v>
      </c>
      <c r="F36" s="170" t="s">
        <v>1105</v>
      </c>
    </row>
    <row r="37" spans="1:6" ht="15.6">
      <c r="A37" s="166">
        <v>6</v>
      </c>
      <c r="B37" s="167" t="s">
        <v>28</v>
      </c>
      <c r="C37" s="168">
        <v>503775676</v>
      </c>
      <c r="D37" s="172" t="s">
        <v>1125</v>
      </c>
      <c r="E37" s="169" t="s">
        <v>1116</v>
      </c>
      <c r="F37" s="170" t="s">
        <v>1105</v>
      </c>
    </row>
    <row r="38" spans="1:6" ht="15.6">
      <c r="A38" s="166"/>
      <c r="B38" s="167"/>
      <c r="C38" s="168"/>
      <c r="D38" s="172"/>
      <c r="E38" s="169"/>
      <c r="F38" s="170"/>
    </row>
    <row r="39" spans="1:6" ht="15.6">
      <c r="A39" s="166">
        <v>6</v>
      </c>
      <c r="B39" s="167" t="s">
        <v>28</v>
      </c>
      <c r="C39" s="168">
        <v>503774623</v>
      </c>
      <c r="D39" s="172" t="s">
        <v>1126</v>
      </c>
      <c r="E39" s="169" t="s">
        <v>1127</v>
      </c>
      <c r="F39" s="170" t="s">
        <v>1105</v>
      </c>
    </row>
    <row r="40" spans="1:6" ht="15.6">
      <c r="A40" s="166">
        <v>6</v>
      </c>
      <c r="B40" s="167" t="s">
        <v>28</v>
      </c>
      <c r="C40" s="168">
        <v>505309891</v>
      </c>
      <c r="D40" s="172" t="s">
        <v>1128</v>
      </c>
      <c r="E40" s="169" t="s">
        <v>1127</v>
      </c>
      <c r="F40" s="170" t="s">
        <v>1105</v>
      </c>
    </row>
    <row r="41" spans="1:6" ht="15.6">
      <c r="A41" s="166">
        <v>6</v>
      </c>
      <c r="B41" s="167" t="s">
        <v>28</v>
      </c>
      <c r="C41" s="168">
        <v>504987614</v>
      </c>
      <c r="D41" s="172" t="s">
        <v>1129</v>
      </c>
      <c r="E41" s="169" t="s">
        <v>1127</v>
      </c>
      <c r="F41" s="170" t="s">
        <v>1105</v>
      </c>
    </row>
    <row r="42" spans="1:6" ht="15.6">
      <c r="A42" s="166">
        <v>6</v>
      </c>
      <c r="B42" s="167" t="s">
        <v>28</v>
      </c>
      <c r="C42" s="168">
        <v>504987609</v>
      </c>
      <c r="D42" s="172" t="s">
        <v>1130</v>
      </c>
      <c r="E42" s="169" t="s">
        <v>1127</v>
      </c>
      <c r="F42" s="173" t="s">
        <v>1105</v>
      </c>
    </row>
    <row r="43" spans="1:6" ht="15.6">
      <c r="A43" s="166">
        <v>6</v>
      </c>
      <c r="B43" s="167" t="s">
        <v>28</v>
      </c>
      <c r="C43" s="168">
        <v>503060925</v>
      </c>
      <c r="D43" s="172" t="s">
        <v>1131</v>
      </c>
      <c r="E43" s="169" t="s">
        <v>1127</v>
      </c>
      <c r="F43" s="170" t="s">
        <v>1105</v>
      </c>
    </row>
    <row r="44" spans="1:6" ht="15.6">
      <c r="A44" s="166">
        <v>6</v>
      </c>
      <c r="B44" s="167" t="s">
        <v>28</v>
      </c>
      <c r="C44" s="168">
        <v>503060644</v>
      </c>
      <c r="D44" s="172" t="s">
        <v>1132</v>
      </c>
      <c r="E44" s="169" t="s">
        <v>1127</v>
      </c>
      <c r="F44" s="170" t="s">
        <v>1105</v>
      </c>
    </row>
    <row r="45" spans="1:6" ht="15.6">
      <c r="A45" s="166">
        <v>6</v>
      </c>
      <c r="B45" s="167" t="s">
        <v>28</v>
      </c>
      <c r="C45" s="168">
        <v>503935158</v>
      </c>
      <c r="D45" s="172" t="s">
        <v>1133</v>
      </c>
      <c r="E45" s="169" t="s">
        <v>1127</v>
      </c>
      <c r="F45" s="170" t="s">
        <v>1105</v>
      </c>
    </row>
    <row r="46" spans="1:6" ht="15.6">
      <c r="A46" s="166">
        <v>6</v>
      </c>
      <c r="B46" s="167" t="s">
        <v>28</v>
      </c>
      <c r="C46" s="168">
        <v>505290818</v>
      </c>
      <c r="D46" s="172" t="s">
        <v>1134</v>
      </c>
      <c r="E46" s="169" t="s">
        <v>1127</v>
      </c>
      <c r="F46" s="170" t="s">
        <v>1105</v>
      </c>
    </row>
    <row r="47" spans="1:6" ht="15.6">
      <c r="A47" s="166"/>
      <c r="B47" s="167"/>
      <c r="C47" s="168"/>
      <c r="D47" s="172"/>
      <c r="E47" s="169"/>
      <c r="F47" s="170"/>
    </row>
    <row r="48" spans="1:6" ht="15.6">
      <c r="A48" s="166">
        <v>6</v>
      </c>
      <c r="B48" s="167" t="s">
        <v>28</v>
      </c>
      <c r="C48" s="168">
        <v>505284183</v>
      </c>
      <c r="D48" s="172" t="s">
        <v>1135</v>
      </c>
      <c r="E48" s="169" t="s">
        <v>1136</v>
      </c>
      <c r="F48" s="170" t="s">
        <v>1105</v>
      </c>
    </row>
    <row r="49" spans="1:6" ht="15.6">
      <c r="A49" s="166">
        <v>6</v>
      </c>
      <c r="B49" s="167" t="s">
        <v>28</v>
      </c>
      <c r="C49" s="168">
        <v>503907499</v>
      </c>
      <c r="D49" s="172" t="s">
        <v>1137</v>
      </c>
      <c r="E49" s="169" t="s">
        <v>1136</v>
      </c>
      <c r="F49" s="170" t="s">
        <v>1105</v>
      </c>
    </row>
    <row r="50" spans="1:6" ht="15.6">
      <c r="A50" s="166">
        <v>6</v>
      </c>
      <c r="B50" s="167" t="s">
        <v>28</v>
      </c>
      <c r="C50" s="168">
        <v>503825437</v>
      </c>
      <c r="D50" s="172" t="s">
        <v>1138</v>
      </c>
      <c r="E50" s="169" t="s">
        <v>1136</v>
      </c>
      <c r="F50" s="170" t="s">
        <v>1105</v>
      </c>
    </row>
    <row r="51" spans="1:6" ht="15.6">
      <c r="A51" s="166">
        <v>6</v>
      </c>
      <c r="B51" s="167" t="s">
        <v>28</v>
      </c>
      <c r="C51" s="168">
        <v>505297142</v>
      </c>
      <c r="D51" s="172" t="s">
        <v>1139</v>
      </c>
      <c r="E51" s="169" t="s">
        <v>1136</v>
      </c>
      <c r="F51" s="170" t="s">
        <v>1105</v>
      </c>
    </row>
    <row r="52" spans="1:6" ht="15.6">
      <c r="A52" s="166">
        <v>6</v>
      </c>
      <c r="B52" s="167" t="s">
        <v>28</v>
      </c>
      <c r="C52" s="168">
        <v>505256281</v>
      </c>
      <c r="D52" s="172" t="s">
        <v>1140</v>
      </c>
      <c r="E52" s="169" t="s">
        <v>1136</v>
      </c>
      <c r="F52" s="170" t="s">
        <v>1105</v>
      </c>
    </row>
    <row r="53" spans="1:6" ht="15.6">
      <c r="A53" s="166">
        <v>6</v>
      </c>
      <c r="B53" s="167" t="s">
        <v>28</v>
      </c>
      <c r="C53" s="168">
        <v>503766042</v>
      </c>
      <c r="D53" s="172" t="s">
        <v>1141</v>
      </c>
      <c r="E53" s="169" t="s">
        <v>1136</v>
      </c>
      <c r="F53" s="170" t="s">
        <v>1105</v>
      </c>
    </row>
    <row r="54" spans="1:6" ht="15.6">
      <c r="A54" s="166">
        <v>6</v>
      </c>
      <c r="B54" s="167" t="s">
        <v>28</v>
      </c>
      <c r="C54" s="168">
        <v>505293015</v>
      </c>
      <c r="D54" s="172" t="s">
        <v>1142</v>
      </c>
      <c r="E54" s="169" t="s">
        <v>1136</v>
      </c>
      <c r="F54" s="170" t="s">
        <v>1105</v>
      </c>
    </row>
    <row r="55" spans="1:6" ht="15.6">
      <c r="A55" s="166">
        <v>6</v>
      </c>
      <c r="B55" s="167" t="s">
        <v>28</v>
      </c>
      <c r="C55" s="168">
        <v>503839682</v>
      </c>
      <c r="D55" s="172" t="s">
        <v>1143</v>
      </c>
      <c r="E55" s="169" t="s">
        <v>1136</v>
      </c>
      <c r="F55" s="170" t="s">
        <v>1105</v>
      </c>
    </row>
    <row r="56" spans="1:6" ht="15.6">
      <c r="A56" s="166" t="s">
        <v>1113</v>
      </c>
      <c r="B56" s="167" t="s">
        <v>28</v>
      </c>
      <c r="C56" s="168">
        <v>504769657</v>
      </c>
      <c r="D56" s="172" t="s">
        <v>1144</v>
      </c>
      <c r="E56" s="169" t="s">
        <v>1136</v>
      </c>
      <c r="F56" s="170" t="s">
        <v>1105</v>
      </c>
    </row>
    <row r="57" spans="1:6" ht="15.6">
      <c r="A57" s="166">
        <v>6</v>
      </c>
      <c r="B57" s="167" t="s">
        <v>28</v>
      </c>
      <c r="C57" s="168">
        <v>505314119</v>
      </c>
      <c r="D57" s="172" t="s">
        <v>1145</v>
      </c>
      <c r="E57" s="169" t="s">
        <v>1136</v>
      </c>
      <c r="F57" s="170" t="s">
        <v>1105</v>
      </c>
    </row>
    <row r="58" spans="1:6" ht="15.6">
      <c r="A58" s="166">
        <v>6</v>
      </c>
      <c r="B58" s="167" t="s">
        <v>28</v>
      </c>
      <c r="C58" s="168">
        <v>504996597</v>
      </c>
      <c r="D58" s="172" t="s">
        <v>1146</v>
      </c>
      <c r="E58" s="169" t="s">
        <v>1136</v>
      </c>
      <c r="F58" s="170" t="s">
        <v>1105</v>
      </c>
    </row>
    <row r="59" spans="1:6" ht="15.6">
      <c r="A59" s="166">
        <v>6</v>
      </c>
      <c r="B59" s="167" t="s">
        <v>28</v>
      </c>
      <c r="C59" s="168">
        <v>505301790</v>
      </c>
      <c r="D59" s="172" t="s">
        <v>1147</v>
      </c>
      <c r="E59" s="169" t="s">
        <v>1136</v>
      </c>
      <c r="F59" s="170" t="s">
        <v>1105</v>
      </c>
    </row>
    <row r="60" spans="1:6" ht="15.6">
      <c r="A60" s="166"/>
      <c r="B60" s="167"/>
      <c r="C60" s="168"/>
      <c r="D60" s="172"/>
      <c r="E60" s="169"/>
      <c r="F60" s="170"/>
    </row>
    <row r="61" spans="1:6" ht="15.6">
      <c r="A61" s="166">
        <v>6</v>
      </c>
      <c r="B61" s="167" t="s">
        <v>28</v>
      </c>
      <c r="C61" s="168">
        <v>505278635</v>
      </c>
      <c r="D61" s="172" t="s">
        <v>596</v>
      </c>
      <c r="E61" s="169" t="s">
        <v>1148</v>
      </c>
      <c r="F61" s="170" t="s">
        <v>1105</v>
      </c>
    </row>
    <row r="62" spans="1:6" ht="15.6">
      <c r="A62" s="166">
        <v>6</v>
      </c>
      <c r="B62" s="167" t="s">
        <v>28</v>
      </c>
      <c r="C62" s="168">
        <v>505271271</v>
      </c>
      <c r="D62" s="172" t="s">
        <v>1149</v>
      </c>
      <c r="E62" s="169" t="s">
        <v>1148</v>
      </c>
      <c r="F62" s="170" t="s">
        <v>1105</v>
      </c>
    </row>
    <row r="63" spans="1:6" ht="15.6">
      <c r="A63" s="166">
        <v>6</v>
      </c>
      <c r="B63" s="167" t="s">
        <v>28</v>
      </c>
      <c r="C63" s="168">
        <v>503877771</v>
      </c>
      <c r="D63" s="172" t="s">
        <v>597</v>
      </c>
      <c r="E63" s="169" t="s">
        <v>1148</v>
      </c>
      <c r="F63" s="170" t="s">
        <v>1105</v>
      </c>
    </row>
    <row r="64" spans="1:6" ht="15.6">
      <c r="A64" s="166">
        <v>6</v>
      </c>
      <c r="B64" s="167" t="s">
        <v>28</v>
      </c>
      <c r="C64" s="168">
        <v>505184041</v>
      </c>
      <c r="D64" s="172" t="s">
        <v>833</v>
      </c>
      <c r="E64" s="169" t="s">
        <v>1148</v>
      </c>
      <c r="F64" s="170" t="s">
        <v>1105</v>
      </c>
    </row>
    <row r="65" spans="1:6" ht="15.6">
      <c r="A65" s="166">
        <v>6</v>
      </c>
      <c r="B65" s="167" t="s">
        <v>28</v>
      </c>
      <c r="C65" s="168">
        <v>503806524</v>
      </c>
      <c r="D65" s="172" t="s">
        <v>835</v>
      </c>
      <c r="E65" s="169" t="s">
        <v>1148</v>
      </c>
      <c r="F65" s="170" t="s">
        <v>1105</v>
      </c>
    </row>
    <row r="66" spans="1:6" ht="15.6">
      <c r="A66" s="166">
        <v>4</v>
      </c>
      <c r="B66" s="167" t="s">
        <v>28</v>
      </c>
      <c r="C66" s="168">
        <v>505036811</v>
      </c>
      <c r="D66" s="172" t="s">
        <v>836</v>
      </c>
      <c r="E66" s="169" t="s">
        <v>1148</v>
      </c>
      <c r="F66" s="170" t="s">
        <v>1105</v>
      </c>
    </row>
    <row r="67" spans="1:6" ht="15.6">
      <c r="A67" s="166">
        <v>6</v>
      </c>
      <c r="B67" s="167" t="s">
        <v>28</v>
      </c>
      <c r="C67" s="168">
        <v>505290415</v>
      </c>
      <c r="D67" s="172" t="s">
        <v>1150</v>
      </c>
      <c r="E67" s="169" t="s">
        <v>1148</v>
      </c>
      <c r="F67" s="170" t="s">
        <v>1105</v>
      </c>
    </row>
    <row r="68" spans="1:6" ht="15.6">
      <c r="A68" s="166">
        <v>6</v>
      </c>
      <c r="B68" s="167" t="s">
        <v>28</v>
      </c>
      <c r="C68" s="168">
        <v>505301903</v>
      </c>
      <c r="D68" s="172" t="s">
        <v>1151</v>
      </c>
      <c r="E68" s="169" t="s">
        <v>1148</v>
      </c>
      <c r="F68" s="170" t="s">
        <v>1105</v>
      </c>
    </row>
    <row r="69" spans="1:6" ht="15.6">
      <c r="A69" s="166">
        <v>6</v>
      </c>
      <c r="B69" s="167" t="s">
        <v>28</v>
      </c>
      <c r="C69" s="168">
        <v>505081041</v>
      </c>
      <c r="D69" s="172" t="s">
        <v>1152</v>
      </c>
      <c r="E69" s="169" t="s">
        <v>1148</v>
      </c>
      <c r="F69" s="170" t="s">
        <v>1105</v>
      </c>
    </row>
    <row r="70" spans="1:6" ht="15.6">
      <c r="A70" s="166">
        <v>6</v>
      </c>
      <c r="B70" s="167" t="s">
        <v>28</v>
      </c>
      <c r="C70" s="168">
        <v>503805262</v>
      </c>
      <c r="D70" s="172" t="s">
        <v>573</v>
      </c>
      <c r="E70" s="169" t="s">
        <v>1148</v>
      </c>
      <c r="F70" s="170" t="s">
        <v>1105</v>
      </c>
    </row>
    <row r="71" spans="1:6" ht="15.6">
      <c r="A71" s="166">
        <v>6</v>
      </c>
      <c r="B71" s="167" t="s">
        <v>28</v>
      </c>
      <c r="C71" s="168">
        <v>503805181</v>
      </c>
      <c r="D71" s="172" t="s">
        <v>838</v>
      </c>
      <c r="E71" s="169" t="s">
        <v>1148</v>
      </c>
      <c r="F71" s="170" t="s">
        <v>1105</v>
      </c>
    </row>
    <row r="72" spans="1:6" ht="15.6">
      <c r="A72" s="166"/>
      <c r="B72" s="167"/>
      <c r="C72" s="168"/>
      <c r="D72" s="172"/>
      <c r="E72" s="169"/>
      <c r="F72" s="170"/>
    </row>
    <row r="73" spans="1:6" ht="15.6">
      <c r="A73" s="166">
        <v>6</v>
      </c>
      <c r="B73" s="167" t="s">
        <v>28</v>
      </c>
      <c r="C73" s="168">
        <v>503801934</v>
      </c>
      <c r="D73" s="172" t="s">
        <v>856</v>
      </c>
      <c r="E73" s="169" t="s">
        <v>1153</v>
      </c>
      <c r="F73" s="170" t="s">
        <v>1105</v>
      </c>
    </row>
    <row r="74" spans="1:6" ht="15.6">
      <c r="A74" s="166" t="s">
        <v>1113</v>
      </c>
      <c r="B74" s="167" t="s">
        <v>28</v>
      </c>
      <c r="C74" s="168">
        <v>504996591</v>
      </c>
      <c r="D74" s="172" t="s">
        <v>858</v>
      </c>
      <c r="E74" s="169" t="s">
        <v>1153</v>
      </c>
      <c r="F74" s="170" t="s">
        <v>1105</v>
      </c>
    </row>
    <row r="75" spans="1:6" ht="15.6">
      <c r="A75" s="166">
        <v>6</v>
      </c>
      <c r="B75" s="167" t="s">
        <v>28</v>
      </c>
      <c r="C75" s="168">
        <v>504788840</v>
      </c>
      <c r="D75" s="172" t="s">
        <v>859</v>
      </c>
      <c r="E75" s="169" t="s">
        <v>1153</v>
      </c>
      <c r="F75" s="170" t="s">
        <v>1105</v>
      </c>
    </row>
    <row r="76" spans="1:6" ht="15.6">
      <c r="A76" s="166">
        <v>6</v>
      </c>
      <c r="B76" s="167" t="s">
        <v>28</v>
      </c>
      <c r="C76" s="168">
        <v>503939179</v>
      </c>
      <c r="D76" s="172" t="s">
        <v>862</v>
      </c>
      <c r="E76" s="169" t="s">
        <v>1153</v>
      </c>
      <c r="F76" s="170" t="s">
        <v>1105</v>
      </c>
    </row>
    <row r="77" spans="1:6" ht="15.6">
      <c r="A77" s="166">
        <v>4</v>
      </c>
      <c r="B77" s="167" t="s">
        <v>28</v>
      </c>
      <c r="C77" s="168">
        <v>503783742</v>
      </c>
      <c r="D77" s="172" t="s">
        <v>1154</v>
      </c>
      <c r="E77" s="169" t="s">
        <v>1153</v>
      </c>
      <c r="F77" s="170" t="s">
        <v>1105</v>
      </c>
    </row>
    <row r="78" spans="1:6" ht="15.6">
      <c r="A78" s="166">
        <v>6</v>
      </c>
      <c r="B78" s="167" t="s">
        <v>28</v>
      </c>
      <c r="C78" s="168">
        <v>505316400</v>
      </c>
      <c r="D78" s="172" t="s">
        <v>1155</v>
      </c>
      <c r="E78" s="169" t="s">
        <v>1153</v>
      </c>
      <c r="F78" s="170" t="s">
        <v>1105</v>
      </c>
    </row>
    <row r="79" spans="1:6" ht="15.6">
      <c r="A79" s="166">
        <v>6</v>
      </c>
      <c r="B79" s="167" t="s">
        <v>28</v>
      </c>
      <c r="C79" s="168">
        <v>505299216</v>
      </c>
      <c r="D79" s="172" t="s">
        <v>1156</v>
      </c>
      <c r="E79" s="169" t="s">
        <v>1153</v>
      </c>
      <c r="F79" s="170" t="s">
        <v>1105</v>
      </c>
    </row>
    <row r="80" spans="1:6" ht="15.6">
      <c r="A80" s="166">
        <v>6</v>
      </c>
      <c r="B80" s="167" t="s">
        <v>28</v>
      </c>
      <c r="C80" s="168">
        <v>505308120</v>
      </c>
      <c r="D80" s="172" t="s">
        <v>1157</v>
      </c>
      <c r="E80" s="169" t="s">
        <v>1153</v>
      </c>
      <c r="F80" s="170" t="s">
        <v>1105</v>
      </c>
    </row>
    <row r="81" spans="1:6" ht="15.6">
      <c r="A81" s="166">
        <v>4</v>
      </c>
      <c r="B81" s="167" t="s">
        <v>28</v>
      </c>
      <c r="C81" s="168">
        <v>503784876</v>
      </c>
      <c r="D81" s="172" t="s">
        <v>863</v>
      </c>
      <c r="E81" s="169" t="s">
        <v>1153</v>
      </c>
      <c r="F81" s="170" t="s">
        <v>1105</v>
      </c>
    </row>
    <row r="82" spans="1:6" ht="15.6">
      <c r="A82" s="166">
        <v>6</v>
      </c>
      <c r="B82" s="167" t="s">
        <v>28</v>
      </c>
      <c r="C82" s="168">
        <v>505270253</v>
      </c>
      <c r="D82" s="172" t="s">
        <v>1158</v>
      </c>
      <c r="E82" s="169" t="s">
        <v>1153</v>
      </c>
      <c r="F82" s="170" t="s">
        <v>1105</v>
      </c>
    </row>
    <row r="83" spans="1:6" ht="15.6">
      <c r="A83" s="166">
        <v>6</v>
      </c>
      <c r="B83" s="167" t="s">
        <v>28</v>
      </c>
      <c r="C83" s="168">
        <v>503818268</v>
      </c>
      <c r="D83" s="172" t="s">
        <v>844</v>
      </c>
      <c r="E83" s="169" t="s">
        <v>1153</v>
      </c>
      <c r="F83" s="170" t="s">
        <v>1105</v>
      </c>
    </row>
    <row r="84" spans="1:6" ht="15.6">
      <c r="A84" s="166">
        <v>6</v>
      </c>
      <c r="B84" s="167" t="s">
        <v>28</v>
      </c>
      <c r="C84" s="168">
        <v>505273442</v>
      </c>
      <c r="D84" s="172" t="s">
        <v>864</v>
      </c>
      <c r="E84" s="169" t="s">
        <v>1153</v>
      </c>
      <c r="F84" s="170" t="s">
        <v>1105</v>
      </c>
    </row>
    <row r="85" spans="1:6" ht="15.6">
      <c r="A85" s="166">
        <v>6</v>
      </c>
      <c r="B85" s="167" t="s">
        <v>28</v>
      </c>
      <c r="C85" s="168">
        <v>504436541</v>
      </c>
      <c r="D85" s="172" t="s">
        <v>1159</v>
      </c>
      <c r="E85" s="169" t="s">
        <v>1153</v>
      </c>
      <c r="F85" s="170" t="s">
        <v>1105</v>
      </c>
    </row>
    <row r="86" spans="1:6" ht="15.6">
      <c r="A86" s="166">
        <v>6</v>
      </c>
      <c r="B86" s="167" t="s">
        <v>28</v>
      </c>
      <c r="C86" s="168">
        <v>505259198</v>
      </c>
      <c r="D86" s="172" t="s">
        <v>586</v>
      </c>
      <c r="E86" s="169" t="s">
        <v>1153</v>
      </c>
      <c r="F86" s="170" t="s">
        <v>1105</v>
      </c>
    </row>
    <row r="87" spans="1:6" ht="15.6">
      <c r="A87" s="166">
        <v>6</v>
      </c>
      <c r="B87" s="167" t="s">
        <v>28</v>
      </c>
      <c r="C87" s="168">
        <v>505270256</v>
      </c>
      <c r="D87" s="172" t="s">
        <v>1160</v>
      </c>
      <c r="E87" s="169" t="s">
        <v>1153</v>
      </c>
      <c r="F87" s="170" t="s">
        <v>1105</v>
      </c>
    </row>
    <row r="88" spans="1:6" ht="15.6">
      <c r="A88" s="166">
        <v>6</v>
      </c>
      <c r="B88" s="167" t="s">
        <v>28</v>
      </c>
      <c r="C88" s="168">
        <v>503796073</v>
      </c>
      <c r="D88" s="172" t="s">
        <v>600</v>
      </c>
      <c r="E88" s="169" t="s">
        <v>1153</v>
      </c>
      <c r="F88" s="170" t="s">
        <v>1105</v>
      </c>
    </row>
    <row r="89" spans="1:6" ht="15.6">
      <c r="A89" s="166">
        <v>6</v>
      </c>
      <c r="B89" s="167" t="s">
        <v>28</v>
      </c>
      <c r="C89" s="168">
        <v>505294927</v>
      </c>
      <c r="D89" s="172" t="s">
        <v>1161</v>
      </c>
      <c r="E89" s="169" t="s">
        <v>1153</v>
      </c>
      <c r="F89" s="170" t="s">
        <v>1105</v>
      </c>
    </row>
    <row r="90" spans="1:6" ht="15.6">
      <c r="A90" s="166">
        <v>6</v>
      </c>
      <c r="B90" s="167" t="s">
        <v>28</v>
      </c>
      <c r="C90" s="168">
        <v>503901550</v>
      </c>
      <c r="D90" s="172" t="s">
        <v>601</v>
      </c>
      <c r="E90" s="169" t="s">
        <v>1153</v>
      </c>
      <c r="F90" s="170" t="s">
        <v>1105</v>
      </c>
    </row>
    <row r="91" spans="1:6" ht="15.6">
      <c r="A91" s="166">
        <v>4</v>
      </c>
      <c r="B91" s="167" t="s">
        <v>28</v>
      </c>
      <c r="C91" s="168">
        <v>503795012</v>
      </c>
      <c r="D91" s="172" t="s">
        <v>842</v>
      </c>
      <c r="E91" s="169" t="s">
        <v>1153</v>
      </c>
      <c r="F91" s="170" t="s">
        <v>1105</v>
      </c>
    </row>
    <row r="92" spans="1:6" ht="15.6">
      <c r="A92" s="166"/>
      <c r="B92" s="167"/>
      <c r="C92" s="168"/>
      <c r="D92" s="172"/>
      <c r="E92" s="169"/>
      <c r="F92" s="170"/>
    </row>
    <row r="93" spans="1:6" ht="15.6">
      <c r="A93" s="166">
        <v>6</v>
      </c>
      <c r="B93" s="167" t="s">
        <v>28</v>
      </c>
      <c r="C93" s="168">
        <v>503934363</v>
      </c>
      <c r="D93" s="172" t="s">
        <v>1162</v>
      </c>
      <c r="E93" s="169" t="s">
        <v>1163</v>
      </c>
      <c r="F93" s="170" t="s">
        <v>1105</v>
      </c>
    </row>
    <row r="94" spans="1:6" ht="15.6">
      <c r="A94" s="166">
        <v>6</v>
      </c>
      <c r="B94" s="167" t="s">
        <v>28</v>
      </c>
      <c r="C94" s="168">
        <v>503939652</v>
      </c>
      <c r="D94" s="172" t="s">
        <v>1164</v>
      </c>
      <c r="E94" s="169" t="s">
        <v>1163</v>
      </c>
      <c r="F94" s="170" t="s">
        <v>1105</v>
      </c>
    </row>
    <row r="95" spans="1:6" ht="15.6">
      <c r="A95" s="166" t="s">
        <v>1113</v>
      </c>
      <c r="B95" s="167" t="s">
        <v>28</v>
      </c>
      <c r="C95" s="168">
        <v>503901555</v>
      </c>
      <c r="D95" s="172" t="s">
        <v>1165</v>
      </c>
      <c r="E95" s="169" t="s">
        <v>1163</v>
      </c>
      <c r="F95" s="170" t="s">
        <v>1105</v>
      </c>
    </row>
    <row r="96" spans="1:6" ht="15.6">
      <c r="A96" s="166">
        <v>6</v>
      </c>
      <c r="B96" s="167" t="s">
        <v>28</v>
      </c>
      <c r="C96" s="168">
        <v>505294598</v>
      </c>
      <c r="D96" s="172" t="s">
        <v>861</v>
      </c>
      <c r="E96" s="169" t="s">
        <v>1163</v>
      </c>
      <c r="F96" s="170" t="s">
        <v>1105</v>
      </c>
    </row>
    <row r="97" spans="1:6" ht="15.6">
      <c r="A97" s="166" t="s">
        <v>1113</v>
      </c>
      <c r="B97" s="167" t="s">
        <v>28</v>
      </c>
      <c r="C97" s="168">
        <v>503939177</v>
      </c>
      <c r="D97" s="172" t="s">
        <v>1166</v>
      </c>
      <c r="E97" s="169" t="s">
        <v>1163</v>
      </c>
      <c r="F97" s="170" t="s">
        <v>1105</v>
      </c>
    </row>
    <row r="98" spans="1:6" ht="15.6">
      <c r="A98" s="166">
        <v>6</v>
      </c>
      <c r="B98" s="167" t="s">
        <v>28</v>
      </c>
      <c r="C98" s="168">
        <v>505054117</v>
      </c>
      <c r="D98" s="172" t="s">
        <v>1167</v>
      </c>
      <c r="E98" s="169" t="s">
        <v>1163</v>
      </c>
      <c r="F98" s="170" t="s">
        <v>1105</v>
      </c>
    </row>
    <row r="99" spans="1:6" ht="15.6">
      <c r="A99" s="166">
        <v>4</v>
      </c>
      <c r="B99" s="167" t="s">
        <v>28</v>
      </c>
      <c r="C99" s="168">
        <v>503798578</v>
      </c>
      <c r="D99" s="172" t="s">
        <v>1168</v>
      </c>
      <c r="E99" s="169" t="s">
        <v>1163</v>
      </c>
      <c r="F99" s="170" t="s">
        <v>1105</v>
      </c>
    </row>
    <row r="100" spans="1:6" ht="15.6">
      <c r="A100" s="166">
        <v>6</v>
      </c>
      <c r="B100" s="167" t="s">
        <v>28</v>
      </c>
      <c r="C100" s="168">
        <v>503797802</v>
      </c>
      <c r="D100" s="172" t="s">
        <v>1169</v>
      </c>
      <c r="E100" s="169" t="s">
        <v>1163</v>
      </c>
      <c r="F100" s="170" t="s">
        <v>1105</v>
      </c>
    </row>
    <row r="101" spans="1:6" ht="15.6">
      <c r="A101" s="166">
        <v>6</v>
      </c>
      <c r="B101" s="167" t="s">
        <v>28</v>
      </c>
      <c r="C101" s="168">
        <v>502363139</v>
      </c>
      <c r="D101" s="172" t="s">
        <v>1170</v>
      </c>
      <c r="E101" s="169" t="s">
        <v>1163</v>
      </c>
      <c r="F101" s="170" t="s">
        <v>1105</v>
      </c>
    </row>
    <row r="102" spans="1:6" ht="15.6">
      <c r="A102" s="166">
        <v>6</v>
      </c>
      <c r="B102" s="167" t="s">
        <v>28</v>
      </c>
      <c r="C102" s="168">
        <v>505271807</v>
      </c>
      <c r="D102" s="172" t="s">
        <v>1171</v>
      </c>
      <c r="E102" s="169" t="s">
        <v>1163</v>
      </c>
      <c r="F102" s="170" t="s">
        <v>1105</v>
      </c>
    </row>
    <row r="103" spans="1:6" ht="15.6">
      <c r="A103" s="166"/>
      <c r="B103" s="167"/>
      <c r="C103" s="168"/>
      <c r="D103" s="172"/>
      <c r="E103" s="169"/>
      <c r="F103" s="170"/>
    </row>
    <row r="104" spans="1:6" ht="15.6">
      <c r="A104" s="166" t="s">
        <v>1172</v>
      </c>
      <c r="B104" s="167" t="s">
        <v>28</v>
      </c>
      <c r="C104" s="168">
        <v>505302446</v>
      </c>
      <c r="D104" s="172" t="s">
        <v>1173</v>
      </c>
      <c r="E104" s="169" t="s">
        <v>14</v>
      </c>
      <c r="F104" s="170" t="s">
        <v>1105</v>
      </c>
    </row>
    <row r="105" spans="1:6" ht="15.6">
      <c r="A105" s="166">
        <v>4</v>
      </c>
      <c r="B105" s="167" t="s">
        <v>28</v>
      </c>
      <c r="C105" s="168">
        <v>505324413</v>
      </c>
      <c r="D105" s="172" t="s">
        <v>577</v>
      </c>
      <c r="E105" s="169" t="s">
        <v>14</v>
      </c>
      <c r="F105" s="173" t="s">
        <v>1105</v>
      </c>
    </row>
    <row r="106" spans="1:6" ht="15.6">
      <c r="A106" s="166">
        <v>4</v>
      </c>
      <c r="B106" s="167" t="s">
        <v>28</v>
      </c>
      <c r="C106" s="168">
        <v>503798893</v>
      </c>
      <c r="D106" s="172" t="s">
        <v>1174</v>
      </c>
      <c r="E106" s="169" t="s">
        <v>14</v>
      </c>
      <c r="F106" s="170" t="s">
        <v>1105</v>
      </c>
    </row>
    <row r="107" spans="1:6" ht="15.6">
      <c r="A107" s="166">
        <v>10</v>
      </c>
      <c r="B107" s="167" t="s">
        <v>28</v>
      </c>
      <c r="C107" s="168">
        <v>505316203</v>
      </c>
      <c r="D107" s="172" t="s">
        <v>1175</v>
      </c>
      <c r="E107" s="169" t="s">
        <v>14</v>
      </c>
      <c r="F107" s="170" t="s">
        <v>1105</v>
      </c>
    </row>
    <row r="108" spans="1:6" ht="15.6">
      <c r="A108" s="166"/>
      <c r="B108" s="167"/>
      <c r="C108" s="168"/>
      <c r="D108" s="172"/>
      <c r="E108" s="169"/>
      <c r="F108" s="170"/>
    </row>
    <row r="109" spans="1:6" ht="15.6">
      <c r="A109" s="166">
        <v>6</v>
      </c>
      <c r="B109" s="167" t="s">
        <v>28</v>
      </c>
      <c r="C109" s="168">
        <v>504709751</v>
      </c>
      <c r="D109" s="172" t="s">
        <v>1176</v>
      </c>
      <c r="E109" s="169" t="s">
        <v>1177</v>
      </c>
      <c r="F109" s="170" t="s">
        <v>1105</v>
      </c>
    </row>
    <row r="110" spans="1:6" ht="15.6">
      <c r="A110" s="166"/>
      <c r="B110" s="167"/>
      <c r="C110" s="168"/>
      <c r="D110" s="172"/>
      <c r="E110" s="169"/>
      <c r="F110" s="170"/>
    </row>
    <row r="111" spans="1:6" ht="15.6">
      <c r="A111" s="166">
        <v>6</v>
      </c>
      <c r="B111" s="167" t="s">
        <v>28</v>
      </c>
      <c r="C111" s="168">
        <v>504987688</v>
      </c>
      <c r="D111" s="172" t="s">
        <v>852</v>
      </c>
      <c r="E111" s="169" t="s">
        <v>1178</v>
      </c>
      <c r="F111" s="170" t="s">
        <v>1105</v>
      </c>
    </row>
    <row r="112" spans="1:6" ht="15.6">
      <c r="A112" s="166">
        <v>6</v>
      </c>
      <c r="B112" s="167" t="s">
        <v>28</v>
      </c>
      <c r="C112" s="168">
        <v>505308276</v>
      </c>
      <c r="D112" s="172" t="s">
        <v>1179</v>
      </c>
      <c r="E112" s="169" t="s">
        <v>1178</v>
      </c>
      <c r="F112" s="170" t="s">
        <v>1105</v>
      </c>
    </row>
    <row r="113" spans="1:6" ht="15.6">
      <c r="A113" s="166" t="s">
        <v>1113</v>
      </c>
      <c r="B113" s="167" t="s">
        <v>28</v>
      </c>
      <c r="C113" s="168">
        <v>504449764</v>
      </c>
      <c r="D113" s="172" t="s">
        <v>588</v>
      </c>
      <c r="E113" s="169" t="s">
        <v>1178</v>
      </c>
      <c r="F113" s="170" t="s">
        <v>1105</v>
      </c>
    </row>
    <row r="114" spans="1:6" ht="15.6">
      <c r="A114" s="166" t="s">
        <v>1113</v>
      </c>
      <c r="B114" s="167" t="s">
        <v>28</v>
      </c>
      <c r="C114" s="168">
        <v>504983363</v>
      </c>
      <c r="D114" s="172" t="s">
        <v>845</v>
      </c>
      <c r="E114" s="169" t="s">
        <v>1178</v>
      </c>
      <c r="F114" s="170" t="s">
        <v>1105</v>
      </c>
    </row>
    <row r="115" spans="1:6" ht="15.6">
      <c r="A115" s="166" t="s">
        <v>1113</v>
      </c>
      <c r="B115" s="167" t="s">
        <v>28</v>
      </c>
      <c r="C115" s="168">
        <v>504638886</v>
      </c>
      <c r="D115" s="172" t="s">
        <v>854</v>
      </c>
      <c r="E115" s="169" t="s">
        <v>1178</v>
      </c>
      <c r="F115" s="170" t="s">
        <v>1105</v>
      </c>
    </row>
    <row r="116" spans="1:6" ht="15.6">
      <c r="A116" s="166">
        <v>6</v>
      </c>
      <c r="B116" s="167" t="s">
        <v>28</v>
      </c>
      <c r="C116" s="168">
        <v>503810569</v>
      </c>
      <c r="D116" s="172" t="s">
        <v>1180</v>
      </c>
      <c r="E116" s="169" t="s">
        <v>1178</v>
      </c>
      <c r="F116" s="170" t="s">
        <v>1105</v>
      </c>
    </row>
    <row r="117" spans="1:6" ht="15.6">
      <c r="A117" s="166">
        <v>4</v>
      </c>
      <c r="B117" s="167" t="s">
        <v>28</v>
      </c>
      <c r="C117" s="168">
        <v>503812298</v>
      </c>
      <c r="D117" s="172" t="s">
        <v>592</v>
      </c>
      <c r="E117" s="169" t="s">
        <v>1178</v>
      </c>
      <c r="F117" s="170" t="s">
        <v>1105</v>
      </c>
    </row>
    <row r="118" spans="1:6" ht="15.6">
      <c r="A118" s="166">
        <v>6</v>
      </c>
      <c r="B118" s="167" t="s">
        <v>28</v>
      </c>
      <c r="C118" s="168">
        <v>504408321</v>
      </c>
      <c r="D118" s="172" t="s">
        <v>1181</v>
      </c>
      <c r="E118" s="169" t="s">
        <v>1178</v>
      </c>
      <c r="F118" s="170" t="s">
        <v>1105</v>
      </c>
    </row>
    <row r="119" spans="1:6" ht="15.6">
      <c r="A119" s="166">
        <v>6</v>
      </c>
      <c r="B119" s="167" t="s">
        <v>28</v>
      </c>
      <c r="C119" s="168">
        <v>503799370</v>
      </c>
      <c r="D119" s="172" t="s">
        <v>855</v>
      </c>
      <c r="E119" s="169" t="s">
        <v>1178</v>
      </c>
      <c r="F119" s="170" t="s">
        <v>1105</v>
      </c>
    </row>
    <row r="120" spans="1:6" ht="15.6">
      <c r="A120" s="166">
        <v>6</v>
      </c>
      <c r="B120" s="167" t="s">
        <v>28</v>
      </c>
      <c r="C120" s="168">
        <v>503932297</v>
      </c>
      <c r="D120" s="172" t="s">
        <v>1182</v>
      </c>
      <c r="E120" s="169" t="s">
        <v>1178</v>
      </c>
      <c r="F120" s="170" t="s">
        <v>1105</v>
      </c>
    </row>
    <row r="121" spans="1:6" ht="15.6">
      <c r="A121" s="166">
        <v>4</v>
      </c>
      <c r="B121" s="167" t="s">
        <v>28</v>
      </c>
      <c r="C121" s="168">
        <v>503812870</v>
      </c>
      <c r="D121" s="172" t="s">
        <v>584</v>
      </c>
      <c r="E121" s="169" t="s">
        <v>1178</v>
      </c>
      <c r="F121" s="170" t="s">
        <v>1105</v>
      </c>
    </row>
    <row r="122" spans="1:6" ht="15.6">
      <c r="A122" s="166" t="s">
        <v>1113</v>
      </c>
      <c r="B122" s="167" t="s">
        <v>28</v>
      </c>
      <c r="C122" s="168">
        <v>503814114</v>
      </c>
      <c r="D122" s="172" t="s">
        <v>1183</v>
      </c>
      <c r="E122" s="169" t="s">
        <v>1178</v>
      </c>
      <c r="F122" s="170" t="s">
        <v>1105</v>
      </c>
    </row>
  </sheetData>
  <pageMargins left="0.7" right="0.7" top="0.75" bottom="0.75" header="0.3" footer="0.3"/>
  <pageSetup orientation="portrait" horizontalDpi="4294967295" verticalDpi="4294967295" r:id="rId1"/>
  <headerFooter>
    <oddFooter>&amp;C_x000D_&amp;1#&amp;"Calibri"&amp;10&amp;K000000 Classification -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8473acc-013b-48f4-b0d4-4d30455e323c">
      <Terms xmlns="http://schemas.microsoft.com/office/infopath/2007/PartnerControls"/>
    </lcf76f155ced4ddcb4097134ff3c332f>
    <TaxCatchAll xmlns="88c1a667-2533-4544-bdb8-e75ac30fdb0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E054087721567488853BC674AC09BFD" ma:contentTypeVersion="16" ma:contentTypeDescription="Create a new document." ma:contentTypeScope="" ma:versionID="c0d5bfffc0d861eae792f39c4d0dd9b2">
  <xsd:schema xmlns:xsd="http://www.w3.org/2001/XMLSchema" xmlns:xs="http://www.w3.org/2001/XMLSchema" xmlns:p="http://schemas.microsoft.com/office/2006/metadata/properties" xmlns:ns2="f8473acc-013b-48f4-b0d4-4d30455e323c" xmlns:ns3="88c1a667-2533-4544-bdb8-e75ac30fdb0b" targetNamespace="http://schemas.microsoft.com/office/2006/metadata/properties" ma:root="true" ma:fieldsID="cea0ba83854fa14880a39145f9b8cb67" ns2:_="" ns3:_="">
    <xsd:import namespace="f8473acc-013b-48f4-b0d4-4d30455e323c"/>
    <xsd:import namespace="88c1a667-2533-4544-bdb8-e75ac30fdb0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473acc-013b-48f4-b0d4-4d30455e323c"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lcf76f155ced4ddcb4097134ff3c332f" ma:index="8" nillable="true" ma:taxonomy="true" ma:internalName="lcf76f155ced4ddcb4097134ff3c332f" ma:taxonomyFieldName="MediaServiceImageTags" ma:displayName="Image Tags" ma:readOnly="false" ma:fieldId="{5cf76f15-5ced-4ddc-b409-7134ff3c332f}" ma:taxonomyMulti="true" ma:sspId="247c2de5-7b9b-4915-82bb-5b5a01141cff" ma:termSetId="09814cd3-568e-fe90-9814-8d621ff8fb84" ma:anchorId="fba54fb3-c3e1-fe81-a776-ca4b69148c4d" ma:open="true" ma:isKeyword="false">
      <xsd:complexType>
        <xsd:sequence>
          <xsd:element ref="pc:Terms" minOccurs="0" maxOccurs="1"/>
        </xsd:sequence>
      </xsd:complex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c1a667-2533-4544-bdb8-e75ac30fdb0b"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3dac8b99-3f26-4772-93d9-83a547734004}" ma:internalName="TaxCatchAll" ma:showField="CatchAllData" ma:web="88c1a667-2533-4544-bdb8-e75ac30fdb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1A0D4C-BAB9-4E6C-94B9-21CAE671EBFF}">
  <ds:schemaRefs>
    <ds:schemaRef ds:uri="f8473acc-013b-48f4-b0d4-4d30455e323c"/>
    <ds:schemaRef ds:uri="http://www.w3.org/XML/1998/namespace"/>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88c1a667-2533-4544-bdb8-e75ac30fdb0b"/>
    <ds:schemaRef ds:uri="http://schemas.microsoft.com/office/2006/metadata/properties"/>
  </ds:schemaRefs>
</ds:datastoreItem>
</file>

<file path=customXml/itemProps2.xml><?xml version="1.0" encoding="utf-8"?>
<ds:datastoreItem xmlns:ds="http://schemas.openxmlformats.org/officeDocument/2006/customXml" ds:itemID="{CE8158D9-BBEC-4BC9-A6C4-8E0DE8AF5F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473acc-013b-48f4-b0d4-4d30455e323c"/>
    <ds:schemaRef ds:uri="88c1a667-2533-4544-bdb8-e75ac30fdb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D446CF-6E37-4FF8-B7FA-589DE3928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vt:i4>
      </vt:variant>
    </vt:vector>
  </HeadingPairs>
  <TitlesOfParts>
    <vt:vector size="28" baseType="lpstr">
      <vt:lpstr>LO TEXT UPDATE</vt:lpstr>
      <vt:lpstr>Summarized Plan</vt:lpstr>
      <vt:lpstr>Report Summary</vt:lpstr>
      <vt:lpstr>Fleet Report</vt:lpstr>
      <vt:lpstr>Dash Board</vt:lpstr>
      <vt:lpstr>For RSM</vt:lpstr>
      <vt:lpstr>DISPATCHED (VT11)</vt:lpstr>
      <vt:lpstr>REFERENCE</vt:lpstr>
      <vt:lpstr>SOL UPDATE</vt:lpstr>
      <vt:lpstr>NIGHT DELIVERY</vt:lpstr>
      <vt:lpstr>ROUTE ASSESTMENT</vt:lpstr>
      <vt:lpstr>CONTACT NUMBER</vt:lpstr>
      <vt:lpstr>Advance Delivery Summary</vt:lpstr>
      <vt:lpstr>Final Loadout</vt:lpstr>
      <vt:lpstr>Per Outlet Plan</vt:lpstr>
      <vt:lpstr>PENDING PICKUP</vt:lpstr>
      <vt:lpstr>Truck Utilization</vt:lpstr>
      <vt:lpstr>Compatibility Report</vt:lpstr>
      <vt:lpstr>DSR Attendance</vt:lpstr>
      <vt:lpstr>Load Utilization</vt:lpstr>
      <vt:lpstr>Data</vt:lpstr>
      <vt:lpstr>Sheet8</vt:lpstr>
      <vt:lpstr>MORANTE</vt:lpstr>
      <vt:lpstr>'DSR Attendance'!Print_Area</vt:lpstr>
      <vt:lpstr>'LO TEXT UPDATE'!Print_Area</vt:lpstr>
      <vt:lpstr>'Per Outlet Plan'!Print_Area</vt:lpstr>
      <vt:lpstr>'Report Summary'!Print_Area</vt:lpstr>
      <vt:lpstr>T</vt:lpstr>
    </vt:vector>
  </TitlesOfParts>
  <Manager/>
  <Company>Lenovo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DE LEON</dc:creator>
  <cp:keywords/>
  <dc:description/>
  <cp:lastModifiedBy>Ganaden, John Harvey B</cp:lastModifiedBy>
  <cp:revision/>
  <cp:lastPrinted>2025-11-25T16:59:26Z</cp:lastPrinted>
  <dcterms:created xsi:type="dcterms:W3CDTF">2012-08-11T02:44:21Z</dcterms:created>
  <dcterms:modified xsi:type="dcterms:W3CDTF">2026-04-15T07:05:36Z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GUID">
    <vt:lpwstr>a30e3aa8-c18f-4114-b66d-51be05fe3012</vt:lpwstr>
  </property>
  <property fmtid="{D5CDD505-2E9C-101B-9397-08002B2CF9AE}" pid="3" name="MODFILEGUID">
    <vt:lpwstr>dfd9f687-77f5-4ee8-b016-52dcefc182f6</vt:lpwstr>
  </property>
  <property fmtid="{D5CDD505-2E9C-101B-9397-08002B2CF9AE}" pid="4" name="FILEOWNER">
    <vt:lpwstr>g77746</vt:lpwstr>
  </property>
  <property fmtid="{D5CDD505-2E9C-101B-9397-08002B2CF9AE}" pid="5" name="MODFILEOWNER">
    <vt:lpwstr>R10218</vt:lpwstr>
  </property>
  <property fmtid="{D5CDD505-2E9C-101B-9397-08002B2CF9AE}" pid="6" name="IPPCLASS">
    <vt:i4>0</vt:i4>
  </property>
  <property fmtid="{D5CDD505-2E9C-101B-9397-08002B2CF9AE}" pid="7" name="MODIPPCLASS">
    <vt:i4>0</vt:i4>
  </property>
  <property fmtid="{D5CDD505-2E9C-101B-9397-08002B2CF9AE}" pid="8" name="MACHINEID">
    <vt:lpwstr>G77746-MNL-BD</vt:lpwstr>
  </property>
  <property fmtid="{D5CDD505-2E9C-101B-9397-08002B2CF9AE}" pid="9" name="MODMACHINEID">
    <vt:lpwstr>R10108-W7-BD</vt:lpwstr>
  </property>
  <property fmtid="{D5CDD505-2E9C-101B-9397-08002B2CF9AE}" pid="10" name="CURRENTCLASS">
    <vt:lpwstr>Classified - Unclassified</vt:lpwstr>
  </property>
  <property fmtid="{D5CDD505-2E9C-101B-9397-08002B2CF9AE}" pid="11" name="ContentTypeId">
    <vt:lpwstr>0x0101005E054087721567488853BC674AC09BFD</vt:lpwstr>
  </property>
  <property fmtid="{D5CDD505-2E9C-101B-9397-08002B2CF9AE}" pid="12" name="MSIP_Label_26c2fea2-715c-4d37-91ea-a3711c60ae82_Enabled">
    <vt:lpwstr>true</vt:lpwstr>
  </property>
  <property fmtid="{D5CDD505-2E9C-101B-9397-08002B2CF9AE}" pid="13" name="MSIP_Label_26c2fea2-715c-4d37-91ea-a3711c60ae82_SetDate">
    <vt:lpwstr>2023-03-08T15:30:29Z</vt:lpwstr>
  </property>
  <property fmtid="{D5CDD505-2E9C-101B-9397-08002B2CF9AE}" pid="14" name="MSIP_Label_26c2fea2-715c-4d37-91ea-a3711c60ae82_Method">
    <vt:lpwstr>Privileged</vt:lpwstr>
  </property>
  <property fmtid="{D5CDD505-2E9C-101B-9397-08002B2CF9AE}" pid="15" name="MSIP_Label_26c2fea2-715c-4d37-91ea-a3711c60ae82_Name">
    <vt:lpwstr>26c2fea2-715c-4d37-91ea-a3711c60ae82</vt:lpwstr>
  </property>
  <property fmtid="{D5CDD505-2E9C-101B-9397-08002B2CF9AE}" pid="16" name="MSIP_Label_26c2fea2-715c-4d37-91ea-a3711c60ae82_SiteId">
    <vt:lpwstr>3d089d0c-c75a-4ec9-8abc-782fc5b42299</vt:lpwstr>
  </property>
  <property fmtid="{D5CDD505-2E9C-101B-9397-08002B2CF9AE}" pid="17" name="MSIP_Label_26c2fea2-715c-4d37-91ea-a3711c60ae82_ActionId">
    <vt:lpwstr>8b666e25-0793-43ee-a6a0-3e15ecceb0d8</vt:lpwstr>
  </property>
  <property fmtid="{D5CDD505-2E9C-101B-9397-08002B2CF9AE}" pid="18" name="MSIP_Label_26c2fea2-715c-4d37-91ea-a3711c60ae82_ContentBits">
    <vt:lpwstr>2</vt:lpwstr>
  </property>
  <property fmtid="{D5CDD505-2E9C-101B-9397-08002B2CF9AE}" pid="19" name="MediaServiceImageTags">
    <vt:lpwstr/>
  </property>
  <property fmtid="{D5CDD505-2E9C-101B-9397-08002B2CF9AE}" pid="20" name="MSIP_Label_8036b8ab-aa19-4aaf-ade5-e13533bd462a_Enabled">
    <vt:lpwstr>true</vt:lpwstr>
  </property>
  <property fmtid="{D5CDD505-2E9C-101B-9397-08002B2CF9AE}" pid="21" name="MSIP_Label_8036b8ab-aa19-4aaf-ade5-e13533bd462a_SetDate">
    <vt:lpwstr>2025-06-05T14:48:46Z</vt:lpwstr>
  </property>
  <property fmtid="{D5CDD505-2E9C-101B-9397-08002B2CF9AE}" pid="22" name="MSIP_Label_8036b8ab-aa19-4aaf-ade5-e13533bd462a_Method">
    <vt:lpwstr>Standard</vt:lpwstr>
  </property>
  <property fmtid="{D5CDD505-2E9C-101B-9397-08002B2CF9AE}" pid="23" name="MSIP_Label_8036b8ab-aa19-4aaf-ade5-e13533bd462a_Name">
    <vt:lpwstr>Internal</vt:lpwstr>
  </property>
  <property fmtid="{D5CDD505-2E9C-101B-9397-08002B2CF9AE}" pid="24" name="MSIP_Label_8036b8ab-aa19-4aaf-ade5-e13533bd462a_SiteId">
    <vt:lpwstr>c3549632-51ee-40fe-b6ae-a69f3a6cc157</vt:lpwstr>
  </property>
  <property fmtid="{D5CDD505-2E9C-101B-9397-08002B2CF9AE}" pid="25" name="MSIP_Label_8036b8ab-aa19-4aaf-ade5-e13533bd462a_ActionId">
    <vt:lpwstr>af184dee-1403-4fa6-82f5-38c63b92d55c</vt:lpwstr>
  </property>
  <property fmtid="{D5CDD505-2E9C-101B-9397-08002B2CF9AE}" pid="26" name="MSIP_Label_8036b8ab-aa19-4aaf-ade5-e13533bd462a_ContentBits">
    <vt:lpwstr>2</vt:lpwstr>
  </property>
  <property fmtid="{D5CDD505-2E9C-101B-9397-08002B2CF9AE}" pid="27" name="MSIP_Label_8036b8ab-aa19-4aaf-ade5-e13533bd462a_Tag">
    <vt:lpwstr>10, 3, 0, 1</vt:lpwstr>
  </property>
  <property fmtid="{D5CDD505-2E9C-101B-9397-08002B2CF9AE}" pid="28" name="MSIP_Label_8a813f4b-519a-4481-a498-85770f517757_Enabled">
    <vt:lpwstr>true</vt:lpwstr>
  </property>
  <property fmtid="{D5CDD505-2E9C-101B-9397-08002B2CF9AE}" pid="29" name="MSIP_Label_8a813f4b-519a-4481-a498-85770f517757_SetDate">
    <vt:lpwstr>2026-04-13T03:29:52Z</vt:lpwstr>
  </property>
  <property fmtid="{D5CDD505-2E9C-101B-9397-08002B2CF9AE}" pid="30" name="MSIP_Label_8a813f4b-519a-4481-a498-85770f517757_Method">
    <vt:lpwstr>Standard</vt:lpwstr>
  </property>
  <property fmtid="{D5CDD505-2E9C-101B-9397-08002B2CF9AE}" pid="31" name="MSIP_Label_8a813f4b-519a-4481-a498-85770f517757_Name">
    <vt:lpwstr>Anyone (unrestricted)</vt:lpwstr>
  </property>
  <property fmtid="{D5CDD505-2E9C-101B-9397-08002B2CF9AE}" pid="32" name="MSIP_Label_8a813f4b-519a-4481-a498-85770f517757_SiteId">
    <vt:lpwstr>1d981f77-3ca3-46ae-b0d4-e8044e6c7f84</vt:lpwstr>
  </property>
  <property fmtid="{D5CDD505-2E9C-101B-9397-08002B2CF9AE}" pid="33" name="MSIP_Label_8a813f4b-519a-4481-a498-85770f517757_ActionId">
    <vt:lpwstr>0ef624f0-f09e-4307-acb7-4c22c3a7da72</vt:lpwstr>
  </property>
  <property fmtid="{D5CDD505-2E9C-101B-9397-08002B2CF9AE}" pid="34" name="MSIP_Label_8a813f4b-519a-4481-a498-85770f517757_ContentBits">
    <vt:lpwstr>0</vt:lpwstr>
  </property>
  <property fmtid="{D5CDD505-2E9C-101B-9397-08002B2CF9AE}" pid="35" name="MSIP_Label_8a813f4b-519a-4481-a498-85770f517757_Tag">
    <vt:lpwstr>10, 3, 0, 1</vt:lpwstr>
  </property>
</Properties>
</file>